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ido\Downloads\"/>
    </mc:Choice>
  </mc:AlternateContent>
  <bookViews>
    <workbookView xWindow="0" yWindow="0" windowWidth="16380" windowHeight="8190" tabRatio="500" firstSheet="9" activeTab="24"/>
  </bookViews>
  <sheets>
    <sheet name="Summary" sheetId="1" r:id="rId1"/>
    <sheet name="Assumptions" sheetId="2" r:id="rId2"/>
    <sheet name="Fuel Price" sheetId="3" r:id="rId3"/>
    <sheet name="Fuel Forecast" sheetId="4" r:id="rId4"/>
    <sheet name="Forecast" sheetId="5" r:id="rId5"/>
    <sheet name="Fuel Evidence" sheetId="6" r:id="rId6"/>
    <sheet name="Vehicle Price" sheetId="7" r:id="rId7"/>
    <sheet name="Road Avg" sheetId="8" r:id="rId8"/>
    <sheet name="NonRoad Avg" sheetId="9" r:id="rId9"/>
    <sheet name="Bench NonRoad" sheetId="10" r:id="rId10"/>
    <sheet name="Class Rules" sheetId="11" r:id="rId11"/>
    <sheet name="Fuel_Rules" sheetId="12" r:id="rId12"/>
    <sheet name="Macro" sheetId="13" r:id="rId13"/>
    <sheet name="BNVP-LDVs-psgr" sheetId="14" r:id="rId14"/>
    <sheet name="BNVP-LDVs-frgt" sheetId="15" r:id="rId15"/>
    <sheet name="BNVP-HDVs-psgr" sheetId="16" r:id="rId16"/>
    <sheet name="BNVP-HDVs-frgt" sheetId="17" r:id="rId17"/>
    <sheet name="BNVP-aircraft-psgr" sheetId="18" r:id="rId18"/>
    <sheet name="BNVP-aircraft-frgt" sheetId="19" r:id="rId19"/>
    <sheet name="BNVP-rail-psgr" sheetId="20" r:id="rId20"/>
    <sheet name="BNVP-rail-frgt" sheetId="21" r:id="rId21"/>
    <sheet name="BNVP-ships-psgr" sheetId="22" r:id="rId22"/>
    <sheet name="BNVP-ships-frgt" sheetId="23" r:id="rId23"/>
    <sheet name="BNVP-motorbikes-psgr" sheetId="24" r:id="rId24"/>
    <sheet name="BNVP-motorbikes-frgt" sheetId="25" r:id="rId25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8" i="13" l="1"/>
  <c r="P28" i="13"/>
  <c r="O28" i="13"/>
  <c r="P27" i="13"/>
  <c r="O27" i="13"/>
  <c r="Q27" i="13" s="1"/>
  <c r="N17" i="13"/>
  <c r="O17" i="13" s="1"/>
  <c r="M17" i="13"/>
  <c r="L17" i="13"/>
  <c r="O16" i="13"/>
  <c r="N16" i="13"/>
  <c r="M16" i="13"/>
  <c r="L16" i="13"/>
  <c r="O15" i="13"/>
  <c r="N15" i="13"/>
  <c r="M15" i="13"/>
  <c r="L15" i="13"/>
  <c r="O14" i="13"/>
  <c r="N14" i="13"/>
  <c r="M14" i="13"/>
  <c r="L14" i="13"/>
  <c r="N13" i="13"/>
  <c r="O13" i="13" s="1"/>
  <c r="M13" i="13"/>
  <c r="L13" i="13"/>
  <c r="N12" i="13"/>
  <c r="O12" i="13" s="1"/>
  <c r="M12" i="13"/>
  <c r="L12" i="13"/>
  <c r="N11" i="13"/>
  <c r="O11" i="13" s="1"/>
  <c r="M11" i="13"/>
  <c r="L11" i="13"/>
  <c r="N10" i="13"/>
  <c r="O10" i="13" s="1"/>
  <c r="M10" i="13"/>
  <c r="L10" i="13"/>
  <c r="N9" i="13"/>
  <c r="O9" i="13" s="1"/>
  <c r="M9" i="13"/>
  <c r="L9" i="13"/>
  <c r="O8" i="13"/>
  <c r="N8" i="13"/>
  <c r="M8" i="13"/>
  <c r="L8" i="13"/>
  <c r="P7" i="13"/>
  <c r="P8" i="13" s="1"/>
  <c r="P9" i="13" s="1"/>
  <c r="P10" i="13" s="1"/>
  <c r="P11" i="13" s="1"/>
  <c r="P12" i="13" s="1"/>
  <c r="O7" i="13"/>
  <c r="N7" i="13"/>
  <c r="M7" i="13"/>
  <c r="L7" i="13"/>
  <c r="O6" i="13"/>
  <c r="P6" i="13" s="1"/>
  <c r="N6" i="13"/>
  <c r="M6" i="13"/>
  <c r="L6" i="13"/>
  <c r="D16" i="12"/>
  <c r="D15" i="12"/>
  <c r="D14" i="12"/>
  <c r="D13" i="12"/>
  <c r="D12" i="12"/>
  <c r="D11" i="12"/>
  <c r="D10" i="12"/>
  <c r="D9" i="12"/>
  <c r="D8" i="12"/>
  <c r="D7" i="12"/>
  <c r="D6" i="12"/>
  <c r="J11" i="11"/>
  <c r="M28" i="10" a="1"/>
  <c r="M28" i="10" s="1"/>
  <c r="L28" i="10"/>
  <c r="K28" i="10"/>
  <c r="G28" i="10"/>
  <c r="N28" i="10" s="1"/>
  <c r="M27" i="10" a="1"/>
  <c r="M27" i="10" s="1"/>
  <c r="L27" i="10"/>
  <c r="K27" i="10"/>
  <c r="G27" i="10"/>
  <c r="M26" i="10" a="1"/>
  <c r="M26" i="10" s="1"/>
  <c r="L26" i="10"/>
  <c r="K26" i="10"/>
  <c r="G26" i="10"/>
  <c r="N26" i="10" s="1"/>
  <c r="M25" i="10" a="1"/>
  <c r="M25" i="10" s="1"/>
  <c r="L25" i="10"/>
  <c r="K25" i="10"/>
  <c r="G25" i="10"/>
  <c r="N25" i="10" s="1"/>
  <c r="M24" i="10" a="1"/>
  <c r="M24" i="10" s="1"/>
  <c r="L24" i="10"/>
  <c r="K24" i="10"/>
  <c r="G24" i="10"/>
  <c r="N24" i="10" s="1"/>
  <c r="M23" i="10" a="1"/>
  <c r="M23" i="10" s="1"/>
  <c r="L23" i="10"/>
  <c r="K23" i="10"/>
  <c r="G23" i="10"/>
  <c r="M22" i="10" a="1"/>
  <c r="M22" i="10" s="1"/>
  <c r="N22" i="10" s="1"/>
  <c r="L22" i="10"/>
  <c r="K22" i="10"/>
  <c r="M21" i="10" a="1"/>
  <c r="M21" i="10" s="1"/>
  <c r="N21" i="10" s="1"/>
  <c r="L21" i="10"/>
  <c r="K21" i="10"/>
  <c r="M20" i="10" a="1"/>
  <c r="M20" i="10" s="1"/>
  <c r="N20" i="10" s="1"/>
  <c r="L20" i="10"/>
  <c r="K20" i="10"/>
  <c r="M19" i="10" a="1"/>
  <c r="M19" i="10"/>
  <c r="N19" i="10" s="1"/>
  <c r="L19" i="10"/>
  <c r="K19" i="10"/>
  <c r="M18" i="10" a="1"/>
  <c r="M18" i="10" s="1"/>
  <c r="N18" i="10" s="1"/>
  <c r="L18" i="10"/>
  <c r="K18" i="10"/>
  <c r="N17" i="10"/>
  <c r="M17" i="10" a="1"/>
  <c r="M17" i="10"/>
  <c r="L17" i="10"/>
  <c r="K17" i="10"/>
  <c r="G17" i="10"/>
  <c r="N16" i="10"/>
  <c r="M16" i="10" a="1"/>
  <c r="M16" i="10"/>
  <c r="L16" i="10"/>
  <c r="K16" i="10"/>
  <c r="M15" i="10" a="1"/>
  <c r="M15" i="10" s="1"/>
  <c r="N15" i="10" s="1"/>
  <c r="L15" i="10"/>
  <c r="K15" i="10"/>
  <c r="M14" i="10" a="1"/>
  <c r="M14" i="10" s="1"/>
  <c r="N14" i="10" s="1"/>
  <c r="L14" i="10"/>
  <c r="K14" i="10"/>
  <c r="M13" i="10" a="1"/>
  <c r="M13" i="10" s="1"/>
  <c r="N13" i="10" s="1"/>
  <c r="L13" i="10"/>
  <c r="K13" i="10"/>
  <c r="N12" i="10"/>
  <c r="M12" i="10" a="1"/>
  <c r="M12" i="10"/>
  <c r="K12" i="10"/>
  <c r="L12" i="10" s="1"/>
  <c r="M11" i="10" a="1"/>
  <c r="M11" i="10" s="1"/>
  <c r="N11" i="10" s="1"/>
  <c r="L11" i="10"/>
  <c r="K11" i="10"/>
  <c r="N10" i="10"/>
  <c r="M10" i="10" a="1"/>
  <c r="M10" i="10"/>
  <c r="L10" i="10"/>
  <c r="K10" i="10"/>
  <c r="M9" i="10" a="1"/>
  <c r="M9" i="10"/>
  <c r="N9" i="10" s="1"/>
  <c r="K9" i="10"/>
  <c r="L9" i="10" s="1"/>
  <c r="M8" i="10" a="1"/>
  <c r="M8" i="10"/>
  <c r="N8" i="10" s="1"/>
  <c r="L8" i="10"/>
  <c r="K8" i="10"/>
  <c r="M7" i="10" a="1"/>
  <c r="M7" i="10" s="1"/>
  <c r="N7" i="10" s="1"/>
  <c r="L7" i="10"/>
  <c r="K7" i="10"/>
  <c r="C13" i="9"/>
  <c r="C12" i="9"/>
  <c r="C11" i="9"/>
  <c r="C10" i="9"/>
  <c r="C9" i="9"/>
  <c r="C8" i="9"/>
  <c r="C7" i="9"/>
  <c r="C6" i="9"/>
  <c r="G10" i="8"/>
  <c r="F10" i="8"/>
  <c r="E10" i="8"/>
  <c r="D10" i="8"/>
  <c r="O11633" i="7" a="1"/>
  <c r="O11633" i="7" s="1"/>
  <c r="M11633" i="7" a="1"/>
  <c r="M11633" i="7" s="1"/>
  <c r="N11633" i="7" s="1" a="1"/>
  <c r="N11633" i="7" s="1"/>
  <c r="O11632" i="7" a="1"/>
  <c r="O11632" i="7" s="1"/>
  <c r="N11632" i="7" a="1"/>
  <c r="N11632" i="7" s="1"/>
  <c r="M11632" i="7" a="1"/>
  <c r="M11632" i="7"/>
  <c r="O11631" i="7" a="1"/>
  <c r="O11631" i="7" s="1"/>
  <c r="M11631" i="7" a="1"/>
  <c r="M11631" i="7"/>
  <c r="N11631" i="7" s="1" a="1"/>
  <c r="N11631" i="7" s="1"/>
  <c r="O11630" i="7" a="1"/>
  <c r="O11630" i="7"/>
  <c r="M11630" i="7" a="1"/>
  <c r="M11630" i="7"/>
  <c r="N11630" i="7" s="1" a="1"/>
  <c r="N11630" i="7" s="1"/>
  <c r="O11629" i="7" a="1"/>
  <c r="O11629" i="7" s="1"/>
  <c r="N11629" i="7" a="1"/>
  <c r="N11629" i="7" s="1"/>
  <c r="M11629" i="7" a="1"/>
  <c r="M11629" i="7" s="1"/>
  <c r="O11628" i="7" a="1"/>
  <c r="O11628" i="7"/>
  <c r="M11628" i="7" a="1"/>
  <c r="M11628" i="7"/>
  <c r="N11628" i="7" s="1" a="1"/>
  <c r="N11628" i="7" s="1"/>
  <c r="O11627" i="7" a="1"/>
  <c r="O11627" i="7" s="1"/>
  <c r="M11627" i="7" a="1"/>
  <c r="M11627" i="7"/>
  <c r="N11627" i="7" s="1" a="1"/>
  <c r="N11627" i="7" s="1"/>
  <c r="O11626" i="7" a="1"/>
  <c r="O11626" i="7" s="1"/>
  <c r="N11626" i="7" a="1"/>
  <c r="N11626" i="7" s="1"/>
  <c r="M11626" i="7" a="1"/>
  <c r="M11626" i="7" s="1"/>
  <c r="O11625" i="7" a="1"/>
  <c r="O11625" i="7"/>
  <c r="N11625" i="7" a="1"/>
  <c r="N11625" i="7" s="1"/>
  <c r="M11625" i="7" a="1"/>
  <c r="M11625" i="7" s="1"/>
  <c r="O11624" i="7" a="1"/>
  <c r="O11624" i="7" s="1"/>
  <c r="M11624" i="7" a="1"/>
  <c r="M11624" i="7" s="1"/>
  <c r="N11624" i="7" s="1" a="1"/>
  <c r="N11624" i="7" s="1"/>
  <c r="O11623" i="7" a="1"/>
  <c r="O11623" i="7" s="1"/>
  <c r="M11623" i="7" a="1"/>
  <c r="M11623" i="7" s="1"/>
  <c r="N11623" i="7" s="1" a="1"/>
  <c r="N11623" i="7" s="1"/>
  <c r="O11622" i="7" a="1"/>
  <c r="O11622" i="7"/>
  <c r="M11622" i="7" a="1"/>
  <c r="M11622" i="7" s="1"/>
  <c r="N11622" i="7" s="1" a="1"/>
  <c r="N11622" i="7" s="1"/>
  <c r="O11621" i="7" a="1"/>
  <c r="O11621" i="7" s="1"/>
  <c r="M11621" i="7" a="1"/>
  <c r="M11621" i="7" s="1"/>
  <c r="N11621" i="7" s="1" a="1"/>
  <c r="N11621" i="7" s="1"/>
  <c r="O11620" i="7" a="1"/>
  <c r="O11620" i="7" s="1"/>
  <c r="M11620" i="7" a="1"/>
  <c r="M11620" i="7" s="1"/>
  <c r="N11620" i="7" s="1" a="1"/>
  <c r="N11620" i="7" s="1"/>
  <c r="O11619" i="7" a="1"/>
  <c r="O11619" i="7" s="1"/>
  <c r="M11619" i="7" a="1"/>
  <c r="M11619" i="7" s="1"/>
  <c r="N11619" i="7" s="1" a="1"/>
  <c r="N11619" i="7" s="1"/>
  <c r="O11618" i="7" a="1"/>
  <c r="O11618" i="7" s="1"/>
  <c r="M11618" i="7" a="1"/>
  <c r="M11618" i="7"/>
  <c r="N11618" i="7" s="1" a="1"/>
  <c r="N11618" i="7" s="1"/>
  <c r="O11617" i="7" a="1"/>
  <c r="O11617" i="7" s="1"/>
  <c r="M11617" i="7" a="1"/>
  <c r="M11617" i="7" s="1"/>
  <c r="N11617" i="7" s="1" a="1"/>
  <c r="N11617" i="7" s="1"/>
  <c r="O11616" i="7" a="1"/>
  <c r="O11616" i="7"/>
  <c r="M11616" i="7" a="1"/>
  <c r="M11616" i="7" s="1"/>
  <c r="N11616" i="7" s="1" a="1"/>
  <c r="N11616" i="7" s="1"/>
  <c r="O11615" i="7" a="1"/>
  <c r="O11615" i="7" s="1"/>
  <c r="M11615" i="7" a="1"/>
  <c r="M11615" i="7"/>
  <c r="N11615" i="7" s="1" a="1"/>
  <c r="N11615" i="7" s="1"/>
  <c r="O11614" i="7" a="1"/>
  <c r="O11614" i="7" s="1"/>
  <c r="M11614" i="7" a="1"/>
  <c r="M11614" i="7" s="1"/>
  <c r="N11614" i="7" s="1" a="1"/>
  <c r="N11614" i="7" s="1"/>
  <c r="O11613" i="7" a="1"/>
  <c r="O11613" i="7"/>
  <c r="N11613" i="7" a="1"/>
  <c r="N11613" i="7" s="1"/>
  <c r="M11613" i="7" a="1"/>
  <c r="M11613" i="7" s="1"/>
  <c r="O11612" i="7" a="1"/>
  <c r="O11612" i="7"/>
  <c r="M11612" i="7" a="1"/>
  <c r="M11612" i="7"/>
  <c r="N11612" i="7" s="1" a="1"/>
  <c r="N11612" i="7" s="1"/>
  <c r="O11611" i="7" a="1"/>
  <c r="O11611" i="7" s="1"/>
  <c r="M11611" i="7" a="1"/>
  <c r="M11611" i="7" s="1"/>
  <c r="N11611" i="7" s="1" a="1"/>
  <c r="N11611" i="7" s="1"/>
  <c r="O11610" i="7" a="1"/>
  <c r="O11610" i="7"/>
  <c r="M11610" i="7" a="1"/>
  <c r="M11610" i="7" s="1"/>
  <c r="N11610" i="7" s="1" a="1"/>
  <c r="N11610" i="7" s="1"/>
  <c r="O11609" i="7" a="1"/>
  <c r="O11609" i="7"/>
  <c r="M11609" i="7" a="1"/>
  <c r="M11609" i="7" s="1"/>
  <c r="N11609" i="7" s="1" a="1"/>
  <c r="N11609" i="7" s="1"/>
  <c r="O11608" i="7" a="1"/>
  <c r="O11608" i="7"/>
  <c r="M11608" i="7" a="1"/>
  <c r="M11608" i="7" s="1"/>
  <c r="N11608" i="7" s="1" a="1"/>
  <c r="N11608" i="7" s="1"/>
  <c r="O11607" i="7" a="1"/>
  <c r="O11607" i="7" s="1"/>
  <c r="M11607" i="7" a="1"/>
  <c r="M11607" i="7" s="1"/>
  <c r="N11607" i="7" s="1" a="1"/>
  <c r="N11607" i="7" s="1"/>
  <c r="O11606" i="7" a="1"/>
  <c r="O11606" i="7"/>
  <c r="M11606" i="7" a="1"/>
  <c r="M11606" i="7"/>
  <c r="N11606" i="7" s="1" a="1"/>
  <c r="N11606" i="7" s="1"/>
  <c r="O11605" i="7" a="1"/>
  <c r="O11605" i="7"/>
  <c r="M11605" i="7" a="1"/>
  <c r="M11605" i="7" s="1"/>
  <c r="N11605" i="7" s="1" a="1"/>
  <c r="N11605" i="7" s="1"/>
  <c r="O11604" i="7" a="1"/>
  <c r="O11604" i="7" s="1"/>
  <c r="M11604" i="7" a="1"/>
  <c r="M11604" i="7" s="1"/>
  <c r="N11604" i="7" s="1" a="1"/>
  <c r="N11604" i="7" s="1"/>
  <c r="O11603" i="7" a="1"/>
  <c r="O11603" i="7" s="1"/>
  <c r="N11603" i="7" a="1"/>
  <c r="N11603" i="7" s="1"/>
  <c r="M11603" i="7" a="1"/>
  <c r="M11603" i="7"/>
  <c r="O11602" i="7" a="1"/>
  <c r="O11602" i="7"/>
  <c r="M11602" i="7" a="1"/>
  <c r="M11602" i="7"/>
  <c r="N11602" i="7" s="1" a="1"/>
  <c r="N11602" i="7" s="1"/>
  <c r="O11601" i="7" a="1"/>
  <c r="O11601" i="7" s="1"/>
  <c r="M11601" i="7" a="1"/>
  <c r="M11601" i="7" s="1"/>
  <c r="N11601" i="7" s="1" a="1"/>
  <c r="N11601" i="7" s="1"/>
  <c r="O11600" i="7" a="1"/>
  <c r="O11600" i="7" s="1"/>
  <c r="N11600" i="7" a="1"/>
  <c r="N11600" i="7" s="1"/>
  <c r="M11600" i="7" a="1"/>
  <c r="M11600" i="7"/>
  <c r="O11599" i="7" a="1"/>
  <c r="O11599" i="7" s="1"/>
  <c r="M11599" i="7" a="1"/>
  <c r="M11599" i="7"/>
  <c r="N11599" i="7" s="1" a="1"/>
  <c r="N11599" i="7" s="1"/>
  <c r="O11598" i="7" a="1"/>
  <c r="O11598" i="7"/>
  <c r="M11598" i="7" a="1"/>
  <c r="M11598" i="7"/>
  <c r="N11598" i="7" s="1" a="1"/>
  <c r="N11598" i="7" s="1"/>
  <c r="O11597" i="7" a="1"/>
  <c r="O11597" i="7" s="1"/>
  <c r="N11597" i="7" a="1"/>
  <c r="N11597" i="7" s="1"/>
  <c r="M11597" i="7" a="1"/>
  <c r="M11597" i="7" s="1"/>
  <c r="O11596" i="7" a="1"/>
  <c r="O11596" i="7"/>
  <c r="M11596" i="7" a="1"/>
  <c r="M11596" i="7"/>
  <c r="N11596" i="7" s="1" a="1"/>
  <c r="N11596" i="7" s="1"/>
  <c r="O11595" i="7" a="1"/>
  <c r="O11595" i="7" s="1"/>
  <c r="M11595" i="7" a="1"/>
  <c r="M11595" i="7"/>
  <c r="N11595" i="7" s="1" a="1"/>
  <c r="N11595" i="7" s="1"/>
  <c r="O11594" i="7" a="1"/>
  <c r="O11594" i="7" s="1"/>
  <c r="N11594" i="7" a="1"/>
  <c r="N11594" i="7" s="1"/>
  <c r="M11594" i="7" a="1"/>
  <c r="M11594" i="7"/>
  <c r="O11593" i="7" a="1"/>
  <c r="O11593" i="7"/>
  <c r="N11593" i="7" a="1"/>
  <c r="N11593" i="7" s="1"/>
  <c r="M11593" i="7" a="1"/>
  <c r="M11593" i="7" s="1"/>
  <c r="O11592" i="7" a="1"/>
  <c r="O11592" i="7" s="1"/>
  <c r="M11592" i="7" a="1"/>
  <c r="M11592" i="7" s="1"/>
  <c r="N11592" i="7" s="1" a="1"/>
  <c r="N11592" i="7" s="1"/>
  <c r="O11591" i="7" a="1"/>
  <c r="O11591" i="7" s="1"/>
  <c r="M11591" i="7" a="1"/>
  <c r="M11591" i="7" s="1"/>
  <c r="N11591" i="7" s="1" a="1"/>
  <c r="N11591" i="7" s="1"/>
  <c r="O11590" i="7" a="1"/>
  <c r="O11590" i="7"/>
  <c r="M11590" i="7" a="1"/>
  <c r="M11590" i="7" s="1"/>
  <c r="N11590" i="7" s="1" a="1"/>
  <c r="N11590" i="7" s="1"/>
  <c r="O11589" i="7" a="1"/>
  <c r="O11589" i="7" s="1"/>
  <c r="M11589" i="7" a="1"/>
  <c r="M11589" i="7" s="1"/>
  <c r="N11589" i="7" s="1" a="1"/>
  <c r="N11589" i="7" s="1"/>
  <c r="O11588" i="7" a="1"/>
  <c r="O11588" i="7" s="1"/>
  <c r="M11588" i="7" a="1"/>
  <c r="M11588" i="7" s="1"/>
  <c r="N11588" i="7" s="1" a="1"/>
  <c r="N11588" i="7" s="1"/>
  <c r="O11587" i="7" a="1"/>
  <c r="O11587" i="7" s="1"/>
  <c r="M11587" i="7" a="1"/>
  <c r="M11587" i="7" s="1"/>
  <c r="N11587" i="7" s="1" a="1"/>
  <c r="N11587" i="7" s="1"/>
  <c r="O11586" i="7" a="1"/>
  <c r="O11586" i="7" s="1"/>
  <c r="M11586" i="7" a="1"/>
  <c r="M11586" i="7"/>
  <c r="N11586" i="7" s="1" a="1"/>
  <c r="N11586" i="7" s="1"/>
  <c r="O11585" i="7" a="1"/>
  <c r="O11585" i="7" s="1"/>
  <c r="M11585" i="7" a="1"/>
  <c r="M11585" i="7" s="1"/>
  <c r="N11585" i="7" s="1" a="1"/>
  <c r="N11585" i="7" s="1"/>
  <c r="O11584" i="7" a="1"/>
  <c r="O11584" i="7"/>
  <c r="M11584" i="7" a="1"/>
  <c r="M11584" i="7" s="1"/>
  <c r="N11584" i="7" s="1" a="1"/>
  <c r="N11584" i="7" s="1"/>
  <c r="O11583" i="7" a="1"/>
  <c r="O11583" i="7" s="1"/>
  <c r="M11583" i="7" a="1"/>
  <c r="M11583" i="7"/>
  <c r="N11583" i="7" s="1" a="1"/>
  <c r="N11583" i="7" s="1"/>
  <c r="O11582" i="7" a="1"/>
  <c r="O11582" i="7" s="1"/>
  <c r="M11582" i="7" a="1"/>
  <c r="M11582" i="7" s="1"/>
  <c r="N11582" i="7" s="1" a="1"/>
  <c r="N11582" i="7" s="1"/>
  <c r="O11581" i="7" a="1"/>
  <c r="O11581" i="7"/>
  <c r="N11581" i="7" a="1"/>
  <c r="N11581" i="7" s="1"/>
  <c r="M11581" i="7" a="1"/>
  <c r="M11581" i="7" s="1"/>
  <c r="O11580" i="7" a="1"/>
  <c r="O11580" i="7"/>
  <c r="M11580" i="7" a="1"/>
  <c r="M11580" i="7"/>
  <c r="N11580" i="7" s="1" a="1"/>
  <c r="N11580" i="7" s="1"/>
  <c r="O11579" i="7" a="1"/>
  <c r="O11579" i="7" s="1"/>
  <c r="M11579" i="7" a="1"/>
  <c r="M11579" i="7" s="1"/>
  <c r="N11579" i="7" s="1" a="1"/>
  <c r="N11579" i="7" s="1"/>
  <c r="O11578" i="7" a="1"/>
  <c r="O11578" i="7"/>
  <c r="M11578" i="7" a="1"/>
  <c r="M11578" i="7" s="1"/>
  <c r="N11578" i="7" s="1" a="1"/>
  <c r="N11578" i="7" s="1"/>
  <c r="O11577" i="7" a="1"/>
  <c r="O11577" i="7"/>
  <c r="M11577" i="7" a="1"/>
  <c r="M11577" i="7" s="1"/>
  <c r="N11577" i="7" s="1" a="1"/>
  <c r="N11577" i="7" s="1"/>
  <c r="O11576" i="7" a="1"/>
  <c r="O11576" i="7" s="1"/>
  <c r="M11576" i="7" a="1"/>
  <c r="M11576" i="7" s="1"/>
  <c r="N11576" i="7" s="1" a="1"/>
  <c r="N11576" i="7" s="1"/>
  <c r="O11575" i="7" a="1"/>
  <c r="O11575" i="7" s="1"/>
  <c r="M11575" i="7" a="1"/>
  <c r="M11575" i="7" s="1"/>
  <c r="N11575" i="7" s="1" a="1"/>
  <c r="N11575" i="7" s="1"/>
  <c r="O11574" i="7" a="1"/>
  <c r="O11574" i="7"/>
  <c r="M11574" i="7" a="1"/>
  <c r="M11574" i="7"/>
  <c r="N11574" i="7" s="1" a="1"/>
  <c r="N11574" i="7" s="1"/>
  <c r="O11573" i="7" a="1"/>
  <c r="O11573" i="7"/>
  <c r="M11573" i="7" a="1"/>
  <c r="M11573" i="7" s="1"/>
  <c r="N11573" i="7" s="1" a="1"/>
  <c r="N11573" i="7" s="1"/>
  <c r="O11572" i="7" a="1"/>
  <c r="O11572" i="7" s="1"/>
  <c r="M11572" i="7" a="1"/>
  <c r="M11572" i="7" s="1"/>
  <c r="N11572" i="7" s="1" a="1"/>
  <c r="N11572" i="7" s="1"/>
  <c r="O11571" i="7" a="1"/>
  <c r="O11571" i="7" s="1"/>
  <c r="N11571" i="7" a="1"/>
  <c r="N11571" i="7" s="1"/>
  <c r="M11571" i="7" a="1"/>
  <c r="M11571" i="7"/>
  <c r="O11570" i="7" a="1"/>
  <c r="O11570" i="7"/>
  <c r="M11570" i="7" a="1"/>
  <c r="M11570" i="7"/>
  <c r="N11570" i="7" s="1" a="1"/>
  <c r="N11570" i="7" s="1"/>
  <c r="O11569" i="7" a="1"/>
  <c r="O11569" i="7" s="1"/>
  <c r="M11569" i="7" a="1"/>
  <c r="M11569" i="7" s="1"/>
  <c r="N11569" i="7" s="1" a="1"/>
  <c r="N11569" i="7" s="1"/>
  <c r="O11568" i="7" a="1"/>
  <c r="O11568" i="7" s="1"/>
  <c r="N11568" i="7" a="1"/>
  <c r="N11568" i="7" s="1"/>
  <c r="M11568" i="7" a="1"/>
  <c r="M11568" i="7"/>
  <c r="O11567" i="7" a="1"/>
  <c r="O11567" i="7" s="1"/>
  <c r="N11567" i="7" a="1"/>
  <c r="N11567" i="7" s="1"/>
  <c r="M11567" i="7" a="1"/>
  <c r="M11567" i="7"/>
  <c r="O11566" i="7" a="1"/>
  <c r="O11566" i="7" s="1"/>
  <c r="M11566" i="7" a="1"/>
  <c r="M11566" i="7"/>
  <c r="N11566" i="7" s="1" a="1"/>
  <c r="N11566" i="7" s="1"/>
  <c r="O11565" i="7" a="1"/>
  <c r="O11565" i="7" s="1"/>
  <c r="N11565" i="7" a="1"/>
  <c r="N11565" i="7" s="1"/>
  <c r="M11565" i="7" a="1"/>
  <c r="M11565" i="7" s="1"/>
  <c r="O11564" i="7" a="1"/>
  <c r="O11564" i="7"/>
  <c r="N11564" i="7" a="1"/>
  <c r="N11564" i="7" s="1"/>
  <c r="M11564" i="7" a="1"/>
  <c r="M11564" i="7"/>
  <c r="O11563" i="7" a="1"/>
  <c r="O11563" i="7" s="1"/>
  <c r="M11563" i="7" a="1"/>
  <c r="M11563" i="7"/>
  <c r="N11563" i="7" s="1" a="1"/>
  <c r="N11563" i="7" s="1"/>
  <c r="O11562" i="7" a="1"/>
  <c r="O11562" i="7" s="1"/>
  <c r="M11562" i="7" a="1"/>
  <c r="M11562" i="7" s="1"/>
  <c r="N11562" i="7" s="1" a="1"/>
  <c r="N11562" i="7" s="1"/>
  <c r="O11561" i="7" a="1"/>
  <c r="O11561" i="7"/>
  <c r="N11561" i="7" a="1"/>
  <c r="N11561" i="7" s="1"/>
  <c r="M11561" i="7" a="1"/>
  <c r="M11561" i="7" s="1"/>
  <c r="O11560" i="7" a="1"/>
  <c r="O11560" i="7" s="1"/>
  <c r="M11560" i="7" a="1"/>
  <c r="M11560" i="7" s="1"/>
  <c r="N11560" i="7" s="1" a="1"/>
  <c r="N11560" i="7" s="1"/>
  <c r="O11559" i="7" a="1"/>
  <c r="O11559" i="7" s="1"/>
  <c r="N11559" i="7"/>
  <c r="M11559" i="7" a="1"/>
  <c r="M11559" i="7" s="1"/>
  <c r="N11559" i="7" s="1" a="1"/>
  <c r="O11558" i="7" a="1"/>
  <c r="O11558" i="7"/>
  <c r="M11558" i="7" a="1"/>
  <c r="M11558" i="7" s="1"/>
  <c r="N11558" i="7" s="1" a="1"/>
  <c r="N11558" i="7" s="1"/>
  <c r="O11557" i="7" a="1"/>
  <c r="O11557" i="7" s="1"/>
  <c r="M11557" i="7" a="1"/>
  <c r="M11557" i="7" s="1"/>
  <c r="N11557" i="7" s="1" a="1"/>
  <c r="N11557" i="7" s="1"/>
  <c r="O11556" i="7" a="1"/>
  <c r="O11556" i="7" s="1"/>
  <c r="N11556" i="7"/>
  <c r="M11556" i="7" a="1"/>
  <c r="M11556" i="7" s="1"/>
  <c r="N11556" i="7" s="1" a="1"/>
  <c r="O11555" i="7" a="1"/>
  <c r="O11555" i="7" s="1"/>
  <c r="N11555" i="7" a="1"/>
  <c r="N11555" i="7"/>
  <c r="M11555" i="7" a="1"/>
  <c r="M11555" i="7" s="1"/>
  <c r="O11554" i="7" a="1"/>
  <c r="O11554" i="7" s="1"/>
  <c r="M11554" i="7" a="1"/>
  <c r="M11554" i="7"/>
  <c r="N11554" i="7" s="1" a="1"/>
  <c r="N11554" i="7" s="1"/>
  <c r="O11553" i="7" a="1"/>
  <c r="O11553" i="7" s="1"/>
  <c r="N11553" i="7" a="1"/>
  <c r="N11553" i="7"/>
  <c r="M11553" i="7" a="1"/>
  <c r="M11553" i="7" s="1"/>
  <c r="O11552" i="7" a="1"/>
  <c r="O11552" i="7"/>
  <c r="N11552" i="7" a="1"/>
  <c r="N11552" i="7" s="1"/>
  <c r="M11552" i="7" a="1"/>
  <c r="M11552" i="7" s="1"/>
  <c r="O11551" i="7" a="1"/>
  <c r="O11551" i="7" s="1"/>
  <c r="M11551" i="7" a="1"/>
  <c r="M11551" i="7"/>
  <c r="N11551" i="7" s="1" a="1"/>
  <c r="N11551" i="7" s="1"/>
  <c r="O11550" i="7" a="1"/>
  <c r="O11550" i="7" s="1"/>
  <c r="M11550" i="7" a="1"/>
  <c r="M11550" i="7" s="1"/>
  <c r="N11550" i="7" s="1" a="1"/>
  <c r="N11550" i="7" s="1"/>
  <c r="O11549" i="7" a="1"/>
  <c r="O11549" i="7"/>
  <c r="N11549" i="7" a="1"/>
  <c r="N11549" i="7" s="1"/>
  <c r="M11549" i="7" a="1"/>
  <c r="M11549" i="7" s="1"/>
  <c r="O11548" i="7" a="1"/>
  <c r="O11548" i="7"/>
  <c r="M11548" i="7" a="1"/>
  <c r="M11548" i="7"/>
  <c r="N11548" i="7" s="1" a="1"/>
  <c r="N11548" i="7" s="1"/>
  <c r="O11547" i="7" a="1"/>
  <c r="O11547" i="7" s="1"/>
  <c r="M11547" i="7" a="1"/>
  <c r="M11547" i="7" s="1"/>
  <c r="N11547" i="7" s="1" a="1"/>
  <c r="N11547" i="7" s="1"/>
  <c r="O11546" i="7" a="1"/>
  <c r="O11546" i="7"/>
  <c r="N11546" i="7" a="1"/>
  <c r="N11546" i="7" s="1"/>
  <c r="M11546" i="7" a="1"/>
  <c r="M11546" i="7" s="1"/>
  <c r="O11545" i="7" a="1"/>
  <c r="O11545" i="7"/>
  <c r="M11545" i="7" a="1"/>
  <c r="M11545" i="7" s="1"/>
  <c r="N11545" i="7" s="1" a="1"/>
  <c r="N11545" i="7" s="1"/>
  <c r="O11544" i="7" a="1"/>
  <c r="O11544" i="7" s="1"/>
  <c r="M11544" i="7" a="1"/>
  <c r="M11544" i="7" s="1"/>
  <c r="N11544" i="7" s="1" a="1"/>
  <c r="N11544" i="7" s="1"/>
  <c r="O11543" i="7" a="1"/>
  <c r="O11543" i="7" s="1"/>
  <c r="M11543" i="7" a="1"/>
  <c r="M11543" i="7" s="1"/>
  <c r="N11543" i="7" s="1" a="1"/>
  <c r="N11543" i="7" s="1"/>
  <c r="O11542" i="7" a="1"/>
  <c r="O11542" i="7"/>
  <c r="M11542" i="7" a="1"/>
  <c r="M11542" i="7"/>
  <c r="N11542" i="7" s="1" a="1"/>
  <c r="N11542" i="7" s="1"/>
  <c r="O11541" i="7" a="1"/>
  <c r="O11541" i="7"/>
  <c r="M11541" i="7" a="1"/>
  <c r="M11541" i="7" s="1"/>
  <c r="N11541" i="7" s="1" a="1"/>
  <c r="N11541" i="7" s="1"/>
  <c r="O11540" i="7" a="1"/>
  <c r="O11540" i="7" s="1"/>
  <c r="N11540" i="7"/>
  <c r="M11540" i="7" a="1"/>
  <c r="M11540" i="7" s="1"/>
  <c r="N11540" i="7" s="1" a="1"/>
  <c r="O11539" i="7" a="1"/>
  <c r="O11539" i="7" s="1"/>
  <c r="N11539" i="7" a="1"/>
  <c r="N11539" i="7" s="1"/>
  <c r="M11539" i="7" a="1"/>
  <c r="M11539" i="7"/>
  <c r="O11538" i="7" a="1"/>
  <c r="O11538" i="7"/>
  <c r="M11538" i="7" a="1"/>
  <c r="M11538" i="7"/>
  <c r="N11538" i="7" s="1" a="1"/>
  <c r="N11538" i="7" s="1"/>
  <c r="O11537" i="7" a="1"/>
  <c r="O11537" i="7" s="1"/>
  <c r="M11537" i="7" a="1"/>
  <c r="M11537" i="7" s="1"/>
  <c r="N11537" i="7" s="1" a="1"/>
  <c r="N11537" i="7" s="1"/>
  <c r="O11536" i="7" a="1"/>
  <c r="O11536" i="7" s="1"/>
  <c r="N11536" i="7" a="1"/>
  <c r="N11536" i="7" s="1"/>
  <c r="M11536" i="7" a="1"/>
  <c r="M11536" i="7"/>
  <c r="O11535" i="7" a="1"/>
  <c r="O11535" i="7" s="1"/>
  <c r="N11535" i="7" a="1"/>
  <c r="N11535" i="7" s="1"/>
  <c r="M11535" i="7" a="1"/>
  <c r="M11535" i="7"/>
  <c r="O11534" i="7" a="1"/>
  <c r="O11534" i="7"/>
  <c r="M11534" i="7" a="1"/>
  <c r="M11534" i="7" s="1"/>
  <c r="N11534" i="7" s="1" a="1"/>
  <c r="N11534" i="7" s="1"/>
  <c r="O11533" i="7" a="1"/>
  <c r="O11533" i="7" s="1"/>
  <c r="N11533" i="7" a="1"/>
  <c r="N11533" i="7" s="1"/>
  <c r="M11533" i="7" a="1"/>
  <c r="M11533" i="7" s="1"/>
  <c r="O11532" i="7" a="1"/>
  <c r="O11532" i="7"/>
  <c r="M11532" i="7" a="1"/>
  <c r="M11532" i="7"/>
  <c r="N11532" i="7" s="1" a="1"/>
  <c r="N11532" i="7" s="1"/>
  <c r="O11531" i="7" a="1"/>
  <c r="O11531" i="7" s="1"/>
  <c r="M11531" i="7" a="1"/>
  <c r="M11531" i="7" s="1"/>
  <c r="N11531" i="7" s="1" a="1"/>
  <c r="N11531" i="7" s="1"/>
  <c r="O11530" i="7" a="1"/>
  <c r="O11530" i="7" s="1"/>
  <c r="M11530" i="7" a="1"/>
  <c r="M11530" i="7" s="1"/>
  <c r="N11530" i="7" s="1" a="1"/>
  <c r="N11530" i="7" s="1"/>
  <c r="O11529" i="7" a="1"/>
  <c r="O11529" i="7"/>
  <c r="N11529" i="7" a="1"/>
  <c r="N11529" i="7" s="1"/>
  <c r="M11529" i="7" a="1"/>
  <c r="M11529" i="7" s="1"/>
  <c r="O11528" i="7" a="1"/>
  <c r="O11528" i="7" s="1"/>
  <c r="M11528" i="7" a="1"/>
  <c r="M11528" i="7" s="1"/>
  <c r="N11528" i="7" s="1" a="1"/>
  <c r="N11528" i="7" s="1"/>
  <c r="O11527" i="7" a="1"/>
  <c r="O11527" i="7" s="1"/>
  <c r="N11527" i="7"/>
  <c r="M11527" i="7" a="1"/>
  <c r="M11527" i="7" s="1"/>
  <c r="N11527" i="7" s="1" a="1"/>
  <c r="O11526" i="7" a="1"/>
  <c r="O11526" i="7"/>
  <c r="M11526" i="7" a="1"/>
  <c r="M11526" i="7" s="1"/>
  <c r="N11526" i="7" s="1" a="1"/>
  <c r="N11526" i="7" s="1"/>
  <c r="O11525" i="7" a="1"/>
  <c r="O11525" i="7" s="1"/>
  <c r="M11525" i="7" a="1"/>
  <c r="M11525" i="7" s="1"/>
  <c r="N11525" i="7" s="1" a="1"/>
  <c r="N11525" i="7" s="1"/>
  <c r="O11524" i="7" a="1"/>
  <c r="O11524" i="7" s="1"/>
  <c r="N11524" i="7"/>
  <c r="M11524" i="7" a="1"/>
  <c r="M11524" i="7" s="1"/>
  <c r="N11524" i="7" s="1" a="1"/>
  <c r="O11523" i="7" a="1"/>
  <c r="O11523" i="7" s="1"/>
  <c r="M11523" i="7" a="1"/>
  <c r="M11523" i="7" s="1"/>
  <c r="N11523" i="7" s="1" a="1"/>
  <c r="N11523" i="7" s="1"/>
  <c r="O11522" i="7" a="1"/>
  <c r="O11522" i="7" s="1"/>
  <c r="M11522" i="7" a="1"/>
  <c r="M11522" i="7"/>
  <c r="N11522" i="7" s="1" a="1"/>
  <c r="N11522" i="7" s="1"/>
  <c r="O11521" i="7" a="1"/>
  <c r="O11521" i="7" s="1"/>
  <c r="N11521" i="7" a="1"/>
  <c r="N11521" i="7"/>
  <c r="M11521" i="7" a="1"/>
  <c r="M11521" i="7" s="1"/>
  <c r="O11520" i="7" a="1"/>
  <c r="O11520" i="7"/>
  <c r="N11520" i="7" a="1"/>
  <c r="N11520" i="7" s="1"/>
  <c r="M11520" i="7" a="1"/>
  <c r="M11520" i="7" s="1"/>
  <c r="O11519" i="7" a="1"/>
  <c r="O11519" i="7" s="1"/>
  <c r="M11519" i="7" a="1"/>
  <c r="M11519" i="7"/>
  <c r="N11519" i="7" s="1" a="1"/>
  <c r="N11519" i="7" s="1"/>
  <c r="O11518" i="7" a="1"/>
  <c r="O11518" i="7"/>
  <c r="M11518" i="7" a="1"/>
  <c r="M11518" i="7" s="1"/>
  <c r="N11518" i="7" s="1" a="1"/>
  <c r="N11518" i="7" s="1"/>
  <c r="O11517" i="7" a="1"/>
  <c r="O11517" i="7"/>
  <c r="M11517" i="7" a="1"/>
  <c r="M11517" i="7" s="1"/>
  <c r="N11517" i="7" s="1" a="1"/>
  <c r="N11517" i="7" s="1"/>
  <c r="O11516" i="7" a="1"/>
  <c r="O11516" i="7"/>
  <c r="M11516" i="7" a="1"/>
  <c r="M11516" i="7" s="1"/>
  <c r="N11516" i="7" s="1" a="1"/>
  <c r="N11516" i="7" s="1"/>
  <c r="O11515" i="7" a="1"/>
  <c r="O11515" i="7" s="1"/>
  <c r="M11515" i="7" a="1"/>
  <c r="M11515" i="7" s="1"/>
  <c r="N11515" i="7" s="1" a="1"/>
  <c r="N11515" i="7" s="1"/>
  <c r="O11514" i="7" a="1"/>
  <c r="O11514" i="7"/>
  <c r="M11514" i="7" a="1"/>
  <c r="M11514" i="7" s="1"/>
  <c r="N11514" i="7" s="1" a="1"/>
  <c r="N11514" i="7" s="1"/>
  <c r="O11513" i="7" a="1"/>
  <c r="O11513" i="7"/>
  <c r="M11513" i="7" a="1"/>
  <c r="M11513" i="7" s="1"/>
  <c r="N11513" i="7" s="1" a="1"/>
  <c r="N11513" i="7" s="1"/>
  <c r="O11512" i="7" a="1"/>
  <c r="O11512" i="7"/>
  <c r="N11512" i="7" a="1"/>
  <c r="N11512" i="7" s="1"/>
  <c r="M11512" i="7" a="1"/>
  <c r="M11512" i="7" s="1"/>
  <c r="O11511" i="7" a="1"/>
  <c r="O11511" i="7" s="1"/>
  <c r="M11511" i="7" a="1"/>
  <c r="M11511" i="7" s="1"/>
  <c r="N11511" i="7" s="1" a="1"/>
  <c r="N11511" i="7" s="1"/>
  <c r="O11510" i="7" a="1"/>
  <c r="O11510" i="7"/>
  <c r="M11510" i="7" a="1"/>
  <c r="M11510" i="7"/>
  <c r="N11510" i="7" s="1" a="1"/>
  <c r="N11510" i="7" s="1"/>
  <c r="O11509" i="7" a="1"/>
  <c r="O11509" i="7" s="1"/>
  <c r="N11509" i="7" a="1"/>
  <c r="N11509" i="7" s="1"/>
  <c r="M11509" i="7" a="1"/>
  <c r="M11509" i="7" s="1"/>
  <c r="O11508" i="7" a="1"/>
  <c r="O11508" i="7" s="1"/>
  <c r="N11508" i="7" a="1"/>
  <c r="N11508" i="7" s="1"/>
  <c r="M11508" i="7" a="1"/>
  <c r="M11508" i="7" s="1"/>
  <c r="O11507" i="7" a="1"/>
  <c r="O11507" i="7" s="1"/>
  <c r="N11507" i="7" a="1"/>
  <c r="N11507" i="7" s="1"/>
  <c r="M11507" i="7" a="1"/>
  <c r="M11507" i="7"/>
  <c r="O11506" i="7" a="1"/>
  <c r="O11506" i="7" s="1"/>
  <c r="N11506" i="7" a="1"/>
  <c r="N11506" i="7" s="1"/>
  <c r="M11506" i="7" a="1"/>
  <c r="M11506" i="7"/>
  <c r="O11505" i="7" a="1"/>
  <c r="O11505" i="7"/>
  <c r="N11505" i="7"/>
  <c r="M11505" i="7" a="1"/>
  <c r="M11505" i="7" s="1"/>
  <c r="N11505" i="7" s="1" a="1"/>
  <c r="O11504" i="7" a="1"/>
  <c r="O11504" i="7" s="1"/>
  <c r="M11504" i="7" a="1"/>
  <c r="M11504" i="7"/>
  <c r="N11504" i="7" s="1" a="1"/>
  <c r="N11504" i="7" s="1"/>
  <c r="O11503" i="7" a="1"/>
  <c r="O11503" i="7" s="1"/>
  <c r="M11503" i="7" a="1"/>
  <c r="M11503" i="7"/>
  <c r="N11503" i="7" s="1" a="1"/>
  <c r="N11503" i="7" s="1"/>
  <c r="O11502" i="7" a="1"/>
  <c r="O11502" i="7"/>
  <c r="M11502" i="7" a="1"/>
  <c r="M11502" i="7" s="1"/>
  <c r="N11502" i="7" s="1" a="1"/>
  <c r="N11502" i="7" s="1"/>
  <c r="O11501" i="7" a="1"/>
  <c r="O11501" i="7" s="1"/>
  <c r="N11501" i="7" a="1"/>
  <c r="N11501" i="7" s="1"/>
  <c r="M11501" i="7" a="1"/>
  <c r="M11501" i="7" s="1"/>
  <c r="O11500" i="7" a="1"/>
  <c r="O11500" i="7" s="1"/>
  <c r="M11500" i="7" a="1"/>
  <c r="M11500" i="7"/>
  <c r="N11500" i="7" s="1" a="1"/>
  <c r="N11500" i="7" s="1"/>
  <c r="O11499" i="7" a="1"/>
  <c r="O11499" i="7" s="1"/>
  <c r="M11499" i="7" a="1"/>
  <c r="M11499" i="7" s="1"/>
  <c r="N11499" i="7" s="1" a="1"/>
  <c r="N11499" i="7" s="1"/>
  <c r="O11498" i="7" a="1"/>
  <c r="O11498" i="7" s="1"/>
  <c r="N11498" i="7" a="1"/>
  <c r="N11498" i="7" s="1"/>
  <c r="M11498" i="7" a="1"/>
  <c r="M11498" i="7"/>
  <c r="O11497" i="7" a="1"/>
  <c r="O11497" i="7" s="1"/>
  <c r="M11497" i="7" a="1"/>
  <c r="M11497" i="7" s="1"/>
  <c r="N11497" i="7" s="1" a="1"/>
  <c r="N11497" i="7" s="1"/>
  <c r="O11496" i="7" a="1"/>
  <c r="O11496" i="7" s="1"/>
  <c r="M11496" i="7" a="1"/>
  <c r="M11496" i="7" s="1"/>
  <c r="N11496" i="7" s="1" a="1"/>
  <c r="N11496" i="7" s="1"/>
  <c r="O11495" i="7" a="1"/>
  <c r="O11495" i="7" s="1"/>
  <c r="N11495" i="7" a="1"/>
  <c r="N11495" i="7" s="1"/>
  <c r="M11495" i="7" a="1"/>
  <c r="M11495" i="7"/>
  <c r="O11494" i="7" a="1"/>
  <c r="O11494" i="7"/>
  <c r="M11494" i="7" a="1"/>
  <c r="M11494" i="7" s="1"/>
  <c r="N11494" i="7" s="1" a="1"/>
  <c r="N11494" i="7" s="1"/>
  <c r="O11493" i="7" a="1"/>
  <c r="O11493" i="7" s="1"/>
  <c r="M11493" i="7" a="1"/>
  <c r="M11493" i="7" s="1"/>
  <c r="N11493" i="7" s="1" a="1"/>
  <c r="N11493" i="7" s="1"/>
  <c r="O11492" i="7" a="1"/>
  <c r="O11492" i="7"/>
  <c r="N11492" i="7" a="1"/>
  <c r="N11492" i="7" s="1"/>
  <c r="M11492" i="7" a="1"/>
  <c r="M11492" i="7" s="1"/>
  <c r="O11491" i="7" a="1"/>
  <c r="O11491" i="7" s="1"/>
  <c r="M11491" i="7" a="1"/>
  <c r="M11491" i="7"/>
  <c r="N11491" i="7" s="1" a="1"/>
  <c r="N11491" i="7" s="1"/>
  <c r="O11490" i="7" a="1"/>
  <c r="O11490" i="7" s="1"/>
  <c r="M11490" i="7" a="1"/>
  <c r="M11490" i="7" s="1"/>
  <c r="N11490" i="7" s="1" a="1"/>
  <c r="N11490" i="7" s="1"/>
  <c r="O11489" i="7" a="1"/>
  <c r="O11489" i="7"/>
  <c r="N11489" i="7" a="1"/>
  <c r="N11489" i="7" s="1"/>
  <c r="M11489" i="7" a="1"/>
  <c r="M11489" i="7" s="1"/>
  <c r="O11488" i="7" a="1"/>
  <c r="O11488" i="7"/>
  <c r="M11488" i="7" a="1"/>
  <c r="M11488" i="7" s="1"/>
  <c r="N11488" i="7" s="1" a="1"/>
  <c r="N11488" i="7" s="1"/>
  <c r="O11487" i="7" a="1"/>
  <c r="O11487" i="7" s="1"/>
  <c r="M11487" i="7" a="1"/>
  <c r="M11487" i="7" s="1"/>
  <c r="N11487" i="7" s="1" a="1"/>
  <c r="N11487" i="7" s="1"/>
  <c r="O11486" i="7" a="1"/>
  <c r="O11486" i="7" s="1"/>
  <c r="M11486" i="7" a="1"/>
  <c r="M11486" i="7" s="1"/>
  <c r="N11486" i="7" s="1" a="1"/>
  <c r="N11486" i="7" s="1"/>
  <c r="O11485" i="7" a="1"/>
  <c r="O11485" i="7"/>
  <c r="N11485" i="7" a="1"/>
  <c r="N11485" i="7" s="1"/>
  <c r="M11485" i="7" a="1"/>
  <c r="M11485" i="7" s="1"/>
  <c r="O11484" i="7" a="1"/>
  <c r="O11484" i="7" s="1"/>
  <c r="M11484" i="7" a="1"/>
  <c r="M11484" i="7" s="1"/>
  <c r="N11484" i="7" s="1" a="1"/>
  <c r="N11484" i="7" s="1"/>
  <c r="O11483" i="7" a="1"/>
  <c r="O11483" i="7" s="1"/>
  <c r="N11483" i="7" a="1"/>
  <c r="N11483" i="7" s="1"/>
  <c r="M11483" i="7" a="1"/>
  <c r="M11483" i="7" s="1"/>
  <c r="O11482" i="7" a="1"/>
  <c r="O11482" i="7"/>
  <c r="M11482" i="7" a="1"/>
  <c r="M11482" i="7" s="1"/>
  <c r="N11482" i="7" s="1" a="1"/>
  <c r="N11482" i="7" s="1"/>
  <c r="O11481" i="7" a="1"/>
  <c r="O11481" i="7" s="1"/>
  <c r="M11481" i="7" a="1"/>
  <c r="M11481" i="7" s="1"/>
  <c r="N11481" i="7" s="1" a="1"/>
  <c r="N11481" i="7" s="1"/>
  <c r="O11480" i="7" a="1"/>
  <c r="O11480" i="7" s="1"/>
  <c r="N11480" i="7" a="1"/>
  <c r="N11480" i="7" s="1"/>
  <c r="M11480" i="7" a="1"/>
  <c r="M11480" i="7" s="1"/>
  <c r="O11479" i="7" a="1"/>
  <c r="O11479" i="7" s="1"/>
  <c r="M11479" i="7" a="1"/>
  <c r="M11479" i="7" s="1"/>
  <c r="N11479" i="7" s="1" a="1"/>
  <c r="N11479" i="7" s="1"/>
  <c r="O11478" i="7" a="1"/>
  <c r="O11478" i="7" s="1"/>
  <c r="M11478" i="7" a="1"/>
  <c r="M11478" i="7"/>
  <c r="N11478" i="7" s="1" a="1"/>
  <c r="N11478" i="7" s="1"/>
  <c r="O11477" i="7" a="1"/>
  <c r="O11477" i="7" s="1"/>
  <c r="M11477" i="7" a="1"/>
  <c r="M11477" i="7" s="1"/>
  <c r="N11477" i="7" s="1" a="1"/>
  <c r="N11477" i="7" s="1"/>
  <c r="O11476" i="7" a="1"/>
  <c r="O11476" i="7"/>
  <c r="N11476" i="7" a="1"/>
  <c r="N11476" i="7" s="1"/>
  <c r="M11476" i="7" a="1"/>
  <c r="M11476" i="7" s="1"/>
  <c r="O11475" i="7" a="1"/>
  <c r="O11475" i="7" s="1"/>
  <c r="N11475" i="7" a="1"/>
  <c r="N11475" i="7" s="1"/>
  <c r="M11475" i="7" a="1"/>
  <c r="M11475" i="7"/>
  <c r="O11474" i="7" a="1"/>
  <c r="O11474" i="7" s="1"/>
  <c r="M11474" i="7" a="1"/>
  <c r="M11474" i="7" s="1"/>
  <c r="N11474" i="7" s="1" a="1"/>
  <c r="N11474" i="7" s="1"/>
  <c r="O11473" i="7" a="1"/>
  <c r="O11473" i="7"/>
  <c r="M11473" i="7" a="1"/>
  <c r="M11473" i="7" s="1"/>
  <c r="N11473" i="7" s="1" a="1"/>
  <c r="N11473" i="7" s="1"/>
  <c r="O11472" i="7" a="1"/>
  <c r="O11472" i="7" s="1"/>
  <c r="M11472" i="7" a="1"/>
  <c r="M11472" i="7"/>
  <c r="N11472" i="7" s="1" a="1"/>
  <c r="N11472" i="7" s="1"/>
  <c r="O11471" i="7" a="1"/>
  <c r="O11471" i="7" s="1"/>
  <c r="N11471" i="7" a="1"/>
  <c r="N11471" i="7" s="1"/>
  <c r="M11471" i="7" a="1"/>
  <c r="M11471" i="7" s="1"/>
  <c r="O11470" i="7" a="1"/>
  <c r="O11470" i="7"/>
  <c r="M11470" i="7" a="1"/>
  <c r="M11470" i="7"/>
  <c r="N11470" i="7" s="1" a="1"/>
  <c r="N11470" i="7" s="1"/>
  <c r="O11469" i="7" a="1"/>
  <c r="O11469" i="7" s="1"/>
  <c r="N11469" i="7" a="1"/>
  <c r="N11469" i="7" s="1"/>
  <c r="M11469" i="7" a="1"/>
  <c r="M11469" i="7" s="1"/>
  <c r="O11468" i="7" a="1"/>
  <c r="O11468" i="7" s="1"/>
  <c r="M11468" i="7" a="1"/>
  <c r="M11468" i="7" s="1"/>
  <c r="N11468" i="7" s="1" a="1"/>
  <c r="N11468" i="7" s="1"/>
  <c r="O11467" i="7" a="1"/>
  <c r="O11467" i="7" s="1"/>
  <c r="M11467" i="7" a="1"/>
  <c r="M11467" i="7" s="1"/>
  <c r="N11467" i="7" s="1" a="1"/>
  <c r="N11467" i="7" s="1"/>
  <c r="O11466" i="7" a="1"/>
  <c r="O11466" i="7" s="1"/>
  <c r="N11466" i="7" a="1"/>
  <c r="N11466" i="7" s="1"/>
  <c r="M11466" i="7" a="1"/>
  <c r="M11466" i="7"/>
  <c r="O11465" i="7" a="1"/>
  <c r="O11465" i="7" s="1"/>
  <c r="M11465" i="7" a="1"/>
  <c r="M11465" i="7" s="1"/>
  <c r="N11465" i="7" s="1" a="1"/>
  <c r="N11465" i="7" s="1"/>
  <c r="O11464" i="7" a="1"/>
  <c r="O11464" i="7" s="1"/>
  <c r="M11464" i="7" a="1"/>
  <c r="M11464" i="7" s="1"/>
  <c r="N11464" i="7" s="1" a="1"/>
  <c r="N11464" i="7" s="1"/>
  <c r="O11463" i="7" a="1"/>
  <c r="O11463" i="7" s="1"/>
  <c r="N11463" i="7" a="1"/>
  <c r="N11463" i="7" s="1"/>
  <c r="M11463" i="7" a="1"/>
  <c r="M11463" i="7"/>
  <c r="O11462" i="7" a="1"/>
  <c r="O11462" i="7"/>
  <c r="M11462" i="7" a="1"/>
  <c r="M11462" i="7"/>
  <c r="N11462" i="7" s="1" a="1"/>
  <c r="N11462" i="7" s="1"/>
  <c r="O11461" i="7" a="1"/>
  <c r="O11461" i="7" s="1"/>
  <c r="N11461" i="7" a="1"/>
  <c r="N11461" i="7" s="1"/>
  <c r="M11461" i="7" a="1"/>
  <c r="M11461" i="7"/>
  <c r="O11460" i="7" a="1"/>
  <c r="O11460" i="7" s="1"/>
  <c r="N11460" i="7" a="1"/>
  <c r="N11460" i="7" s="1"/>
  <c r="M11460" i="7" a="1"/>
  <c r="M11460" i="7" s="1"/>
  <c r="O11459" i="7" a="1"/>
  <c r="O11459" i="7" s="1"/>
  <c r="N11459" i="7" a="1"/>
  <c r="N11459" i="7" s="1"/>
  <c r="M11459" i="7" a="1"/>
  <c r="M11459" i="7" s="1"/>
  <c r="O11458" i="7" a="1"/>
  <c r="O11458" i="7" s="1"/>
  <c r="N11458" i="7" a="1"/>
  <c r="N11458" i="7" s="1"/>
  <c r="M11458" i="7" a="1"/>
  <c r="M11458" i="7"/>
  <c r="O11457" i="7" a="1"/>
  <c r="O11457" i="7" s="1"/>
  <c r="M11457" i="7" a="1"/>
  <c r="M11457" i="7" s="1"/>
  <c r="N11457" i="7" s="1" a="1"/>
  <c r="N11457" i="7" s="1"/>
  <c r="O11456" i="7" a="1"/>
  <c r="O11456" i="7" s="1"/>
  <c r="M11456" i="7" a="1"/>
  <c r="M11456" i="7" s="1"/>
  <c r="N11456" i="7" s="1" a="1"/>
  <c r="N11456" i="7" s="1"/>
  <c r="O11455" i="7" a="1"/>
  <c r="O11455" i="7" s="1"/>
  <c r="N11455" i="7" a="1"/>
  <c r="N11455" i="7" s="1"/>
  <c r="M11455" i="7" a="1"/>
  <c r="M11455" i="7" s="1"/>
  <c r="O11454" i="7" a="1"/>
  <c r="O11454" i="7" s="1"/>
  <c r="M11454" i="7" a="1"/>
  <c r="M11454" i="7" s="1"/>
  <c r="N11454" i="7" s="1" a="1"/>
  <c r="N11454" i="7" s="1"/>
  <c r="O11453" i="7" a="1"/>
  <c r="O11453" i="7" s="1"/>
  <c r="M11453" i="7" a="1"/>
  <c r="M11453" i="7" s="1"/>
  <c r="N11453" i="7" s="1" a="1"/>
  <c r="N11453" i="7" s="1"/>
  <c r="O11452" i="7" a="1"/>
  <c r="O11452" i="7" s="1"/>
  <c r="M11452" i="7" a="1"/>
  <c r="M11452" i="7" s="1"/>
  <c r="N11452" i="7" s="1" a="1"/>
  <c r="N11452" i="7" s="1"/>
  <c r="O11451" i="7" a="1"/>
  <c r="O11451" i="7" s="1"/>
  <c r="N11451" i="7"/>
  <c r="M11451" i="7" a="1"/>
  <c r="M11451" i="7" s="1"/>
  <c r="N11451" i="7" s="1" a="1"/>
  <c r="O11450" i="7" a="1"/>
  <c r="O11450" i="7" s="1"/>
  <c r="M11450" i="7" a="1"/>
  <c r="M11450" i="7" s="1"/>
  <c r="N11450" i="7" s="1" a="1"/>
  <c r="N11450" i="7" s="1"/>
  <c r="O11449" i="7" a="1"/>
  <c r="O11449" i="7" s="1"/>
  <c r="M11449" i="7" a="1"/>
  <c r="M11449" i="7" s="1"/>
  <c r="N11449" i="7" s="1" a="1"/>
  <c r="N11449" i="7" s="1"/>
  <c r="O11448" i="7" a="1"/>
  <c r="O11448" i="7" s="1"/>
  <c r="M11448" i="7" a="1"/>
  <c r="M11448" i="7" s="1"/>
  <c r="N11448" i="7" s="1" a="1"/>
  <c r="N11448" i="7" s="1"/>
  <c r="O11447" i="7" a="1"/>
  <c r="O11447" i="7" s="1"/>
  <c r="M11447" i="7" a="1"/>
  <c r="M11447" i="7" s="1"/>
  <c r="N11447" i="7" s="1" a="1"/>
  <c r="N11447" i="7" s="1"/>
  <c r="O11446" i="7" a="1"/>
  <c r="O11446" i="7"/>
  <c r="M11446" i="7" a="1"/>
  <c r="M11446" i="7" s="1"/>
  <c r="N11446" i="7" s="1" a="1"/>
  <c r="N11446" i="7" s="1"/>
  <c r="O11445" i="7" a="1"/>
  <c r="O11445" i="7" s="1"/>
  <c r="M11445" i="7" a="1"/>
  <c r="M11445" i="7" s="1"/>
  <c r="N11445" i="7" s="1" a="1"/>
  <c r="N11445" i="7" s="1"/>
  <c r="O11444" i="7" a="1"/>
  <c r="O11444" i="7" s="1"/>
  <c r="M11444" i="7" a="1"/>
  <c r="M11444" i="7" s="1"/>
  <c r="N11444" i="7" s="1" a="1"/>
  <c r="N11444" i="7" s="1"/>
  <c r="O11443" i="7" a="1"/>
  <c r="O11443" i="7"/>
  <c r="N11443" i="7" a="1"/>
  <c r="N11443" i="7" s="1"/>
  <c r="M11443" i="7" a="1"/>
  <c r="M11443" i="7" s="1"/>
  <c r="O11442" i="7" a="1"/>
  <c r="O11442" i="7"/>
  <c r="M11442" i="7" a="1"/>
  <c r="M11442" i="7" s="1"/>
  <c r="N11442" i="7" s="1" a="1"/>
  <c r="N11442" i="7" s="1"/>
  <c r="O11441" i="7" a="1"/>
  <c r="O11441" i="7" s="1"/>
  <c r="M11441" i="7" a="1"/>
  <c r="M11441" i="7" s="1"/>
  <c r="N11441" i="7" s="1" a="1"/>
  <c r="N11441" i="7" s="1"/>
  <c r="O11440" i="7" a="1"/>
  <c r="O11440" i="7"/>
  <c r="N11440" i="7" a="1"/>
  <c r="N11440" i="7" s="1"/>
  <c r="M11440" i="7" a="1"/>
  <c r="M11440" i="7" s="1"/>
  <c r="O11439" i="7" a="1"/>
  <c r="O11439" i="7"/>
  <c r="M11439" i="7" a="1"/>
  <c r="M11439" i="7" s="1"/>
  <c r="N11439" i="7" s="1" a="1"/>
  <c r="N11439" i="7" s="1"/>
  <c r="O11438" i="7" a="1"/>
  <c r="O11438" i="7" s="1"/>
  <c r="M11438" i="7" a="1"/>
  <c r="M11438" i="7" s="1"/>
  <c r="N11438" i="7" s="1" a="1"/>
  <c r="N11438" i="7" s="1"/>
  <c r="O11437" i="7" a="1"/>
  <c r="O11437" i="7" s="1"/>
  <c r="M11437" i="7" a="1"/>
  <c r="M11437" i="7" s="1"/>
  <c r="N11437" i="7" s="1" a="1"/>
  <c r="N11437" i="7" s="1"/>
  <c r="O11436" i="7" a="1"/>
  <c r="O11436" i="7"/>
  <c r="M11436" i="7" a="1"/>
  <c r="M11436" i="7"/>
  <c r="N11436" i="7" s="1" a="1"/>
  <c r="N11436" i="7" s="1"/>
  <c r="O11435" i="7" a="1"/>
  <c r="O11435" i="7" s="1"/>
  <c r="M11435" i="7" a="1"/>
  <c r="M11435" i="7" s="1"/>
  <c r="N11435" i="7" s="1" a="1"/>
  <c r="N11435" i="7" s="1"/>
  <c r="O11434" i="7" a="1"/>
  <c r="O11434" i="7" s="1"/>
  <c r="N11434" i="7" a="1"/>
  <c r="N11434" i="7" s="1"/>
  <c r="M11434" i="7" a="1"/>
  <c r="M11434" i="7" s="1"/>
  <c r="O11433" i="7" a="1"/>
  <c r="O11433" i="7" s="1"/>
  <c r="M11433" i="7" a="1"/>
  <c r="M11433" i="7"/>
  <c r="N11433" i="7" s="1" a="1"/>
  <c r="N11433" i="7" s="1"/>
  <c r="O11432" i="7" a="1"/>
  <c r="O11432" i="7" s="1"/>
  <c r="M11432" i="7" a="1"/>
  <c r="M11432" i="7"/>
  <c r="N11432" i="7" s="1" a="1"/>
  <c r="N11432" i="7" s="1"/>
  <c r="O11431" i="7" a="1"/>
  <c r="O11431" i="7" s="1"/>
  <c r="N11431" i="7" a="1"/>
  <c r="N11431" i="7" s="1"/>
  <c r="M11431" i="7" a="1"/>
  <c r="M11431" i="7" s="1"/>
  <c r="O11430" i="7" a="1"/>
  <c r="O11430" i="7" s="1"/>
  <c r="M11430" i="7" a="1"/>
  <c r="M11430" i="7"/>
  <c r="N11430" i="7" s="1" a="1"/>
  <c r="N11430" i="7" s="1"/>
  <c r="O11429" i="7" a="1"/>
  <c r="O11429" i="7" s="1"/>
  <c r="N11429" i="7" a="1"/>
  <c r="N11429" i="7" s="1"/>
  <c r="M11429" i="7" a="1"/>
  <c r="M11429" i="7"/>
  <c r="O11428" i="7" a="1"/>
  <c r="O11428" i="7" s="1"/>
  <c r="M11428" i="7" a="1"/>
  <c r="M11428" i="7" s="1"/>
  <c r="N11428" i="7" s="1" a="1"/>
  <c r="N11428" i="7" s="1"/>
  <c r="O11427" i="7" a="1"/>
  <c r="O11427" i="7" s="1"/>
  <c r="N11427" i="7" a="1"/>
  <c r="N11427" i="7" s="1"/>
  <c r="M11427" i="7" a="1"/>
  <c r="M11427" i="7" s="1"/>
  <c r="O11426" i="7" a="1"/>
  <c r="O11426" i="7" s="1"/>
  <c r="N11426" i="7" a="1"/>
  <c r="N11426" i="7" s="1"/>
  <c r="M11426" i="7" a="1"/>
  <c r="M11426" i="7"/>
  <c r="O11425" i="7" a="1"/>
  <c r="O11425" i="7" s="1"/>
  <c r="N11425" i="7"/>
  <c r="M11425" i="7" a="1"/>
  <c r="M11425" i="7" s="1"/>
  <c r="N11425" i="7" s="1" a="1"/>
  <c r="O11424" i="7" a="1"/>
  <c r="O11424" i="7" s="1"/>
  <c r="M11424" i="7" a="1"/>
  <c r="M11424" i="7" s="1"/>
  <c r="N11424" i="7" s="1" a="1"/>
  <c r="N11424" i="7" s="1"/>
  <c r="O11423" i="7" a="1"/>
  <c r="O11423" i="7" s="1"/>
  <c r="N11423" i="7" a="1"/>
  <c r="N11423" i="7" s="1"/>
  <c r="M11423" i="7" a="1"/>
  <c r="M11423" i="7" s="1"/>
  <c r="O11422" i="7" a="1"/>
  <c r="O11422" i="7" s="1"/>
  <c r="M11422" i="7" a="1"/>
  <c r="M11422" i="7" s="1"/>
  <c r="N11422" i="7" s="1" a="1"/>
  <c r="N11422" i="7" s="1"/>
  <c r="O11421" i="7" a="1"/>
  <c r="O11421" i="7" s="1"/>
  <c r="M11421" i="7" a="1"/>
  <c r="M11421" i="7" s="1"/>
  <c r="N11421" i="7" s="1" a="1"/>
  <c r="N11421" i="7" s="1"/>
  <c r="O11420" i="7" a="1"/>
  <c r="O11420" i="7"/>
  <c r="M11420" i="7" a="1"/>
  <c r="M11420" i="7" s="1"/>
  <c r="N11420" i="7" s="1" a="1"/>
  <c r="N11420" i="7" s="1"/>
  <c r="O11419" i="7" a="1"/>
  <c r="O11419" i="7" s="1"/>
  <c r="M11419" i="7" a="1"/>
  <c r="M11419" i="7" s="1"/>
  <c r="N11419" i="7" s="1" a="1"/>
  <c r="N11419" i="7" s="1"/>
  <c r="O11418" i="7" a="1"/>
  <c r="O11418" i="7" s="1"/>
  <c r="M11418" i="7" a="1"/>
  <c r="M11418" i="7" s="1"/>
  <c r="N11418" i="7" s="1" a="1"/>
  <c r="N11418" i="7" s="1"/>
  <c r="O11417" i="7" a="1"/>
  <c r="O11417" i="7" s="1"/>
  <c r="N11417" i="7" a="1"/>
  <c r="N11417" i="7" s="1"/>
  <c r="M11417" i="7" a="1"/>
  <c r="M11417" i="7" s="1"/>
  <c r="O11416" i="7" a="1"/>
  <c r="O11416" i="7" s="1"/>
  <c r="M11416" i="7" a="1"/>
  <c r="M11416" i="7"/>
  <c r="N11416" i="7" s="1" a="1"/>
  <c r="N11416" i="7" s="1"/>
  <c r="O11415" i="7" a="1"/>
  <c r="O11415" i="7" s="1"/>
  <c r="M11415" i="7" a="1"/>
  <c r="M11415" i="7" s="1"/>
  <c r="N11415" i="7" s="1" a="1"/>
  <c r="N11415" i="7" s="1"/>
  <c r="O11414" i="7" a="1"/>
  <c r="O11414" i="7"/>
  <c r="M11414" i="7" a="1"/>
  <c r="M11414" i="7" s="1"/>
  <c r="N11414" i="7" s="1" a="1"/>
  <c r="N11414" i="7" s="1"/>
  <c r="O11413" i="7" a="1"/>
  <c r="O11413" i="7" s="1"/>
  <c r="M11413" i="7" a="1"/>
  <c r="M11413" i="7" s="1"/>
  <c r="N11413" i="7" s="1" a="1"/>
  <c r="N11413" i="7" s="1"/>
  <c r="O11412" i="7" a="1"/>
  <c r="O11412" i="7" s="1"/>
  <c r="M11412" i="7" a="1"/>
  <c r="M11412" i="7" s="1"/>
  <c r="N11412" i="7" s="1" a="1"/>
  <c r="N11412" i="7" s="1"/>
  <c r="O11411" i="7" a="1"/>
  <c r="O11411" i="7"/>
  <c r="N11411" i="7" a="1"/>
  <c r="N11411" i="7" s="1"/>
  <c r="M11411" i="7" a="1"/>
  <c r="M11411" i="7" s="1"/>
  <c r="O11410" i="7" a="1"/>
  <c r="O11410" i="7"/>
  <c r="M11410" i="7" a="1"/>
  <c r="M11410" i="7" s="1"/>
  <c r="N11410" i="7" s="1" a="1"/>
  <c r="N11410" i="7" s="1"/>
  <c r="O11409" i="7" a="1"/>
  <c r="O11409" i="7" s="1"/>
  <c r="M11409" i="7" a="1"/>
  <c r="M11409" i="7" s="1"/>
  <c r="N11409" i="7" s="1" a="1"/>
  <c r="N11409" i="7" s="1"/>
  <c r="O11408" i="7" a="1"/>
  <c r="O11408" i="7"/>
  <c r="N11408" i="7" a="1"/>
  <c r="N11408" i="7" s="1"/>
  <c r="M11408" i="7" a="1"/>
  <c r="M11408" i="7" s="1"/>
  <c r="O11407" i="7" a="1"/>
  <c r="O11407" i="7"/>
  <c r="M11407" i="7" a="1"/>
  <c r="M11407" i="7" s="1"/>
  <c r="N11407" i="7" s="1" a="1"/>
  <c r="N11407" i="7" s="1"/>
  <c r="O11406" i="7" a="1"/>
  <c r="O11406" i="7"/>
  <c r="M11406" i="7" a="1"/>
  <c r="M11406" i="7" s="1"/>
  <c r="N11406" i="7" s="1" a="1"/>
  <c r="N11406" i="7" s="1"/>
  <c r="O11405" i="7" a="1"/>
  <c r="O11405" i="7" s="1"/>
  <c r="M11405" i="7" a="1"/>
  <c r="M11405" i="7" s="1"/>
  <c r="N11405" i="7" s="1" a="1"/>
  <c r="N11405" i="7" s="1"/>
  <c r="O11404" i="7" a="1"/>
  <c r="O11404" i="7"/>
  <c r="M11404" i="7" a="1"/>
  <c r="M11404" i="7"/>
  <c r="N11404" i="7" s="1" a="1"/>
  <c r="N11404" i="7" s="1"/>
  <c r="O11403" i="7" a="1"/>
  <c r="O11403" i="7" s="1"/>
  <c r="M11403" i="7" a="1"/>
  <c r="M11403" i="7" s="1"/>
  <c r="N11403" i="7" s="1" a="1"/>
  <c r="N11403" i="7" s="1"/>
  <c r="O11402" i="7" a="1"/>
  <c r="O11402" i="7" s="1"/>
  <c r="N11402" i="7" a="1"/>
  <c r="N11402" i="7" s="1"/>
  <c r="M11402" i="7" a="1"/>
  <c r="M11402" i="7" s="1"/>
  <c r="O11401" i="7" a="1"/>
  <c r="O11401" i="7" s="1"/>
  <c r="N11401" i="7" a="1"/>
  <c r="N11401" i="7" s="1"/>
  <c r="M11401" i="7" a="1"/>
  <c r="M11401" i="7"/>
  <c r="O11400" i="7" a="1"/>
  <c r="O11400" i="7"/>
  <c r="M11400" i="7" a="1"/>
  <c r="M11400" i="7"/>
  <c r="N11400" i="7" s="1" a="1"/>
  <c r="N11400" i="7" s="1"/>
  <c r="O11399" i="7" a="1"/>
  <c r="O11399" i="7" s="1"/>
  <c r="N11399" i="7" a="1"/>
  <c r="N11399" i="7" s="1"/>
  <c r="M11399" i="7" a="1"/>
  <c r="M11399" i="7" s="1"/>
  <c r="O11398" i="7" a="1"/>
  <c r="O11398" i="7" s="1"/>
  <c r="N11398" i="7" a="1"/>
  <c r="N11398" i="7" s="1"/>
  <c r="M11398" i="7" a="1"/>
  <c r="M11398" i="7"/>
  <c r="O11397" i="7" a="1"/>
  <c r="O11397" i="7" s="1"/>
  <c r="N11397" i="7" a="1"/>
  <c r="N11397" i="7" s="1"/>
  <c r="M11397" i="7" a="1"/>
  <c r="M11397" i="7"/>
  <c r="O11396" i="7" a="1"/>
  <c r="O11396" i="7" s="1"/>
  <c r="N11396" i="7" a="1"/>
  <c r="N11396" i="7" s="1"/>
  <c r="M11396" i="7" a="1"/>
  <c r="M11396" i="7"/>
  <c r="O11395" i="7" a="1"/>
  <c r="O11395" i="7" s="1"/>
  <c r="N11395" i="7" a="1"/>
  <c r="N11395" i="7" s="1"/>
  <c r="M11395" i="7" a="1"/>
  <c r="M11395" i="7" s="1"/>
  <c r="O11394" i="7" a="1"/>
  <c r="O11394" i="7" s="1"/>
  <c r="N11394" i="7" a="1"/>
  <c r="N11394" i="7" s="1"/>
  <c r="M11394" i="7" a="1"/>
  <c r="M11394" i="7"/>
  <c r="O11393" i="7" a="1"/>
  <c r="O11393" i="7" s="1"/>
  <c r="N11393" i="7"/>
  <c r="M11393" i="7" a="1"/>
  <c r="M11393" i="7"/>
  <c r="N11393" i="7" s="1" a="1"/>
  <c r="O11392" i="7" a="1"/>
  <c r="O11392" i="7" s="1"/>
  <c r="N11392" i="7" a="1"/>
  <c r="N11392" i="7" s="1"/>
  <c r="M11392" i="7" a="1"/>
  <c r="M11392" i="7" s="1"/>
  <c r="O11391" i="7" a="1"/>
  <c r="O11391" i="7" s="1"/>
  <c r="N11391" i="7" a="1"/>
  <c r="N11391" i="7" s="1"/>
  <c r="M11391" i="7" a="1"/>
  <c r="M11391" i="7" s="1"/>
  <c r="O11390" i="7" a="1"/>
  <c r="O11390" i="7" s="1"/>
  <c r="M11390" i="7" a="1"/>
  <c r="M11390" i="7" s="1"/>
  <c r="N11390" i="7" s="1" a="1"/>
  <c r="N11390" i="7" s="1"/>
  <c r="O11389" i="7" a="1"/>
  <c r="O11389" i="7" s="1"/>
  <c r="M11389" i="7" a="1"/>
  <c r="M11389" i="7" s="1"/>
  <c r="N11389" i="7" s="1" a="1"/>
  <c r="N11389" i="7" s="1"/>
  <c r="O11388" i="7" a="1"/>
  <c r="O11388" i="7"/>
  <c r="M11388" i="7" a="1"/>
  <c r="M11388" i="7" s="1"/>
  <c r="N11388" i="7" s="1" a="1"/>
  <c r="N11388" i="7" s="1"/>
  <c r="O11387" i="7" a="1"/>
  <c r="O11387" i="7"/>
  <c r="M11387" i="7" a="1"/>
  <c r="M11387" i="7" s="1"/>
  <c r="N11387" i="7" s="1" a="1"/>
  <c r="N11387" i="7" s="1"/>
  <c r="O11386" i="7" a="1"/>
  <c r="O11386" i="7" s="1"/>
  <c r="N11386" i="7"/>
  <c r="M11386" i="7" a="1"/>
  <c r="M11386" i="7" s="1"/>
  <c r="N11386" i="7" s="1" a="1"/>
  <c r="O11385" i="7" a="1"/>
  <c r="O11385" i="7" s="1"/>
  <c r="M11385" i="7" a="1"/>
  <c r="M11385" i="7" s="1"/>
  <c r="N11385" i="7" s="1" a="1"/>
  <c r="N11385" i="7" s="1"/>
  <c r="O11384" i="7" a="1"/>
  <c r="O11384" i="7" s="1"/>
  <c r="M11384" i="7" a="1"/>
  <c r="M11384" i="7" s="1"/>
  <c r="N11384" i="7" s="1" a="1"/>
  <c r="N11384" i="7" s="1"/>
  <c r="O11383" i="7" a="1"/>
  <c r="O11383" i="7" s="1"/>
  <c r="M11383" i="7" a="1"/>
  <c r="M11383" i="7" s="1"/>
  <c r="N11383" i="7" s="1" a="1"/>
  <c r="N11383" i="7" s="1"/>
  <c r="O11382" i="7" a="1"/>
  <c r="O11382" i="7"/>
  <c r="M11382" i="7" a="1"/>
  <c r="M11382" i="7" s="1"/>
  <c r="N11382" i="7" s="1" a="1"/>
  <c r="N11382" i="7" s="1"/>
  <c r="O11381" i="7" a="1"/>
  <c r="O11381" i="7" s="1"/>
  <c r="M11381" i="7" a="1"/>
  <c r="M11381" i="7" s="1"/>
  <c r="N11381" i="7" s="1" a="1"/>
  <c r="N11381" i="7" s="1"/>
  <c r="O11380" i="7" a="1"/>
  <c r="O11380" i="7" s="1"/>
  <c r="M11380" i="7" a="1"/>
  <c r="M11380" i="7" s="1"/>
  <c r="N11380" i="7" s="1" a="1"/>
  <c r="N11380" i="7" s="1"/>
  <c r="O11379" i="7" a="1"/>
  <c r="O11379" i="7"/>
  <c r="M11379" i="7" a="1"/>
  <c r="M11379" i="7" s="1"/>
  <c r="N11379" i="7" s="1" a="1"/>
  <c r="N11379" i="7" s="1"/>
  <c r="O11378" i="7" a="1"/>
  <c r="O11378" i="7"/>
  <c r="M11378" i="7" a="1"/>
  <c r="M11378" i="7" s="1"/>
  <c r="N11378" i="7" s="1" a="1"/>
  <c r="N11378" i="7" s="1"/>
  <c r="O11377" i="7" a="1"/>
  <c r="O11377" i="7" s="1"/>
  <c r="M11377" i="7" a="1"/>
  <c r="M11377" i="7" s="1"/>
  <c r="N11377" i="7" s="1" a="1"/>
  <c r="N11377" i="7" s="1"/>
  <c r="O11376" i="7" a="1"/>
  <c r="O11376" i="7"/>
  <c r="N11376" i="7" a="1"/>
  <c r="N11376" i="7" s="1"/>
  <c r="M11376" i="7" a="1"/>
  <c r="M11376" i="7"/>
  <c r="O11375" i="7" a="1"/>
  <c r="O11375" i="7"/>
  <c r="M11375" i="7" a="1"/>
  <c r="M11375" i="7" s="1"/>
  <c r="N11375" i="7" s="1" a="1"/>
  <c r="N11375" i="7" s="1"/>
  <c r="O11374" i="7" a="1"/>
  <c r="O11374" i="7"/>
  <c r="M11374" i="7" a="1"/>
  <c r="M11374" i="7" s="1"/>
  <c r="N11374" i="7" s="1" a="1"/>
  <c r="N11374" i="7" s="1"/>
  <c r="O11373" i="7" a="1"/>
  <c r="O11373" i="7" s="1"/>
  <c r="M11373" i="7" a="1"/>
  <c r="M11373" i="7"/>
  <c r="N11373" i="7" s="1" a="1"/>
  <c r="N11373" i="7" s="1"/>
  <c r="O11372" i="7" a="1"/>
  <c r="O11372" i="7"/>
  <c r="N11372" i="7" a="1"/>
  <c r="N11372" i="7" s="1"/>
  <c r="M11372" i="7" a="1"/>
  <c r="M11372" i="7"/>
  <c r="O11371" i="7" a="1"/>
  <c r="O11371" i="7" s="1"/>
  <c r="N11371" i="7" a="1"/>
  <c r="N11371" i="7" s="1"/>
  <c r="M11371" i="7" a="1"/>
  <c r="M11371" i="7" s="1"/>
  <c r="O11370" i="7" a="1"/>
  <c r="O11370" i="7" s="1"/>
  <c r="M11370" i="7" a="1"/>
  <c r="M11370" i="7" s="1"/>
  <c r="N11370" i="7" s="1" a="1"/>
  <c r="N11370" i="7" s="1"/>
  <c r="O11369" i="7" a="1"/>
  <c r="O11369" i="7" s="1"/>
  <c r="N11369" i="7" a="1"/>
  <c r="N11369" i="7" s="1"/>
  <c r="M11369" i="7" a="1"/>
  <c r="M11369" i="7"/>
  <c r="O11368" i="7" a="1"/>
  <c r="O11368" i="7"/>
  <c r="N11368" i="7" a="1"/>
  <c r="N11368" i="7" s="1"/>
  <c r="M11368" i="7" a="1"/>
  <c r="M11368" i="7"/>
  <c r="O11367" i="7" a="1"/>
  <c r="O11367" i="7" s="1"/>
  <c r="M11367" i="7" a="1"/>
  <c r="M11367" i="7" s="1"/>
  <c r="N11367" i="7" s="1" a="1"/>
  <c r="N11367" i="7" s="1"/>
  <c r="O11366" i="7" a="1"/>
  <c r="O11366" i="7" s="1"/>
  <c r="N11366" i="7" a="1"/>
  <c r="N11366" i="7" s="1"/>
  <c r="M11366" i="7" a="1"/>
  <c r="M11366" i="7"/>
  <c r="O11365" i="7" a="1"/>
  <c r="O11365" i="7" s="1"/>
  <c r="M11365" i="7" a="1"/>
  <c r="M11365" i="7"/>
  <c r="N11365" i="7" s="1" a="1"/>
  <c r="N11365" i="7" s="1"/>
  <c r="O11364" i="7" a="1"/>
  <c r="O11364" i="7" s="1"/>
  <c r="N11364" i="7" a="1"/>
  <c r="N11364" i="7" s="1"/>
  <c r="M11364" i="7" a="1"/>
  <c r="M11364" i="7"/>
  <c r="O11363" i="7" a="1"/>
  <c r="O11363" i="7" s="1"/>
  <c r="N11363" i="7" a="1"/>
  <c r="N11363" i="7"/>
  <c r="M11363" i="7" a="1"/>
  <c r="M11363" i="7" s="1"/>
  <c r="O11362" i="7" a="1"/>
  <c r="O11362" i="7"/>
  <c r="M11362" i="7" a="1"/>
  <c r="M11362" i="7"/>
  <c r="N11362" i="7" s="1" a="1"/>
  <c r="N11362" i="7" s="1"/>
  <c r="O11361" i="7" a="1"/>
  <c r="O11361" i="7" s="1"/>
  <c r="M11361" i="7" a="1"/>
  <c r="M11361" i="7" s="1"/>
  <c r="N11361" i="7" s="1" a="1"/>
  <c r="N11361" i="7" s="1"/>
  <c r="O11360" i="7" a="1"/>
  <c r="O11360" i="7" s="1"/>
  <c r="N11360" i="7" a="1"/>
  <c r="N11360" i="7" s="1"/>
  <c r="M11360" i="7" a="1"/>
  <c r="M11360" i="7" s="1"/>
  <c r="O11359" i="7" a="1"/>
  <c r="O11359" i="7"/>
  <c r="N11359" i="7" a="1"/>
  <c r="N11359" i="7" s="1"/>
  <c r="M11359" i="7" a="1"/>
  <c r="M11359" i="7" s="1"/>
  <c r="O11358" i="7" a="1"/>
  <c r="O11358" i="7"/>
  <c r="M11358" i="7" a="1"/>
  <c r="M11358" i="7"/>
  <c r="N11358" i="7" s="1" a="1"/>
  <c r="N11358" i="7" s="1"/>
  <c r="O11357" i="7" a="1"/>
  <c r="O11357" i="7" s="1"/>
  <c r="M11357" i="7" a="1"/>
  <c r="M11357" i="7" s="1"/>
  <c r="N11357" i="7" s="1" a="1"/>
  <c r="N11357" i="7" s="1"/>
  <c r="O11356" i="7" a="1"/>
  <c r="O11356" i="7"/>
  <c r="M11356" i="7" a="1"/>
  <c r="M11356" i="7" s="1"/>
  <c r="N11356" i="7" s="1" a="1"/>
  <c r="N11356" i="7" s="1"/>
  <c r="O11355" i="7" a="1"/>
  <c r="O11355" i="7" s="1"/>
  <c r="M11355" i="7" a="1"/>
  <c r="M11355" i="7" s="1"/>
  <c r="N11355" i="7" s="1" a="1"/>
  <c r="N11355" i="7" s="1"/>
  <c r="O11354" i="7" a="1"/>
  <c r="O11354" i="7"/>
  <c r="M11354" i="7" a="1"/>
  <c r="M11354" i="7" s="1"/>
  <c r="N11354" i="7" s="1" a="1"/>
  <c r="N11354" i="7" s="1"/>
  <c r="O11353" i="7" a="1"/>
  <c r="O11353" i="7" s="1"/>
  <c r="M11353" i="7" a="1"/>
  <c r="M11353" i="7" s="1"/>
  <c r="N11353" i="7" s="1" a="1"/>
  <c r="N11353" i="7" s="1"/>
  <c r="O11352" i="7" a="1"/>
  <c r="O11352" i="7"/>
  <c r="M11352" i="7" a="1"/>
  <c r="M11352" i="7"/>
  <c r="N11352" i="7" s="1" a="1"/>
  <c r="N11352" i="7" s="1"/>
  <c r="O11351" i="7" a="1"/>
  <c r="O11351" i="7" s="1"/>
  <c r="M11351" i="7" a="1"/>
  <c r="M11351" i="7" s="1"/>
  <c r="N11351" i="7" s="1" a="1"/>
  <c r="N11351" i="7" s="1"/>
  <c r="O11350" i="7" a="1"/>
  <c r="O11350" i="7"/>
  <c r="M11350" i="7" a="1"/>
  <c r="M11350" i="7" s="1"/>
  <c r="N11350" i="7" s="1" a="1"/>
  <c r="N11350" i="7" s="1"/>
  <c r="O11349" i="7" a="1"/>
  <c r="O11349" i="7" s="1"/>
  <c r="M11349" i="7" a="1"/>
  <c r="M11349" i="7" s="1"/>
  <c r="N11349" i="7" s="1" a="1"/>
  <c r="N11349" i="7" s="1"/>
  <c r="O11348" i="7" a="1"/>
  <c r="O11348" i="7" s="1"/>
  <c r="M11348" i="7" a="1"/>
  <c r="M11348" i="7"/>
  <c r="N11348" i="7" s="1" a="1"/>
  <c r="N11348" i="7" s="1"/>
  <c r="O11347" i="7" a="1"/>
  <c r="O11347" i="7"/>
  <c r="N11347" i="7" a="1"/>
  <c r="N11347" i="7" s="1"/>
  <c r="M11347" i="7" a="1"/>
  <c r="M11347" i="7" s="1"/>
  <c r="O11346" i="7" a="1"/>
  <c r="O11346" i="7"/>
  <c r="M11346" i="7" a="1"/>
  <c r="M11346" i="7" s="1"/>
  <c r="N11346" i="7" s="1" a="1"/>
  <c r="N11346" i="7" s="1"/>
  <c r="O11345" i="7" a="1"/>
  <c r="O11345" i="7" s="1"/>
  <c r="M11345" i="7" a="1"/>
  <c r="M11345" i="7" s="1"/>
  <c r="N11345" i="7" s="1" a="1"/>
  <c r="N11345" i="7" s="1"/>
  <c r="O11344" i="7" a="1"/>
  <c r="O11344" i="7"/>
  <c r="M11344" i="7" a="1"/>
  <c r="M11344" i="7" s="1"/>
  <c r="N11344" i="7" s="1" a="1"/>
  <c r="N11344" i="7" s="1"/>
  <c r="O11343" i="7" a="1"/>
  <c r="O11343" i="7"/>
  <c r="M11343" i="7" a="1"/>
  <c r="M11343" i="7" s="1"/>
  <c r="N11343" i="7" s="1" a="1"/>
  <c r="N11343" i="7" s="1"/>
  <c r="O11342" i="7" a="1"/>
  <c r="O11342" i="7" s="1"/>
  <c r="M11342" i="7" a="1"/>
  <c r="M11342" i="7" s="1"/>
  <c r="N11342" i="7" s="1" a="1"/>
  <c r="N11342" i="7" s="1"/>
  <c r="O11341" i="7" a="1"/>
  <c r="O11341" i="7"/>
  <c r="M11341" i="7" a="1"/>
  <c r="M11341" i="7"/>
  <c r="N11341" i="7" s="1" a="1"/>
  <c r="N11341" i="7" s="1"/>
  <c r="O11340" i="7" a="1"/>
  <c r="O11340" i="7"/>
  <c r="M11340" i="7" a="1"/>
  <c r="M11340" i="7" s="1"/>
  <c r="N11340" i="7" s="1" a="1"/>
  <c r="N11340" i="7" s="1"/>
  <c r="O11339" i="7" a="1"/>
  <c r="O11339" i="7" s="1"/>
  <c r="M11339" i="7" a="1"/>
  <c r="M11339" i="7" s="1"/>
  <c r="N11339" i="7" s="1" a="1"/>
  <c r="N11339" i="7" s="1"/>
  <c r="O11338" i="7" a="1"/>
  <c r="O11338" i="7" s="1"/>
  <c r="N11338" i="7" a="1"/>
  <c r="N11338" i="7" s="1"/>
  <c r="M11338" i="7" a="1"/>
  <c r="M11338" i="7"/>
  <c r="O11337" i="7" a="1"/>
  <c r="O11337" i="7"/>
  <c r="M11337" i="7" a="1"/>
  <c r="M11337" i="7"/>
  <c r="N11337" i="7" s="1" a="1"/>
  <c r="N11337" i="7" s="1"/>
  <c r="O11336" i="7" a="1"/>
  <c r="O11336" i="7" s="1"/>
  <c r="N11336" i="7" a="1"/>
  <c r="N11336" i="7" s="1"/>
  <c r="M11336" i="7" a="1"/>
  <c r="M11336" i="7" s="1"/>
  <c r="O11335" i="7" a="1"/>
  <c r="O11335" i="7"/>
  <c r="N11335" i="7" a="1"/>
  <c r="N11335" i="7" s="1"/>
  <c r="M11335" i="7" a="1"/>
  <c r="M11335" i="7"/>
  <c r="O11334" i="7" a="1"/>
  <c r="O11334" i="7" s="1"/>
  <c r="M11334" i="7" a="1"/>
  <c r="M11334" i="7"/>
  <c r="N11334" i="7" s="1" a="1"/>
  <c r="N11334" i="7" s="1"/>
  <c r="O11333" i="7" a="1"/>
  <c r="O11333" i="7"/>
  <c r="N11333" i="7" a="1"/>
  <c r="N11333" i="7" s="1"/>
  <c r="M11333" i="7" a="1"/>
  <c r="M11333" i="7"/>
  <c r="O11332" i="7" a="1"/>
  <c r="O11332" i="7"/>
  <c r="N11332" i="7" a="1"/>
  <c r="N11332" i="7" s="1"/>
  <c r="M11332" i="7" a="1"/>
  <c r="M11332" i="7" s="1"/>
  <c r="O11331" i="7" a="1"/>
  <c r="O11331" i="7" s="1"/>
  <c r="M11331" i="7" a="1"/>
  <c r="M11331" i="7"/>
  <c r="N11331" i="7" s="1" a="1"/>
  <c r="N11331" i="7" s="1"/>
  <c r="O11330" i="7" a="1"/>
  <c r="O11330" i="7" s="1"/>
  <c r="N11330" i="7" a="1"/>
  <c r="N11330" i="7"/>
  <c r="M11330" i="7" a="1"/>
  <c r="M11330" i="7"/>
  <c r="O11329" i="7" a="1"/>
  <c r="O11329" i="7"/>
  <c r="M11329" i="7" a="1"/>
  <c r="M11329" i="7" s="1"/>
  <c r="N11329" i="7" s="1" a="1"/>
  <c r="N11329" i="7" s="1"/>
  <c r="O11328" i="7" a="1"/>
  <c r="O11328" i="7" s="1"/>
  <c r="M11328" i="7" a="1"/>
  <c r="M11328" i="7" s="1"/>
  <c r="N11328" i="7" s="1" a="1"/>
  <c r="N11328" i="7" s="1"/>
  <c r="O11327" i="7" a="1"/>
  <c r="O11327" i="7" s="1"/>
  <c r="N11327" i="7" a="1"/>
  <c r="N11327" i="7"/>
  <c r="M11327" i="7" a="1"/>
  <c r="M11327" i="7"/>
  <c r="O11326" i="7" a="1"/>
  <c r="O11326" i="7" s="1"/>
  <c r="M11326" i="7" a="1"/>
  <c r="M11326" i="7" s="1"/>
  <c r="N11326" i="7" s="1" a="1"/>
  <c r="N11326" i="7" s="1"/>
  <c r="O11325" i="7" a="1"/>
  <c r="O11325" i="7" s="1"/>
  <c r="M11325" i="7" a="1"/>
  <c r="M11325" i="7"/>
  <c r="N11325" i="7" s="1" a="1"/>
  <c r="N11325" i="7" s="1"/>
  <c r="O11324" i="7" a="1"/>
  <c r="O11324" i="7" s="1"/>
  <c r="N11324" i="7" a="1"/>
  <c r="N11324" i="7"/>
  <c r="M11324" i="7" a="1"/>
  <c r="M11324" i="7" s="1"/>
  <c r="O11323" i="7" a="1"/>
  <c r="O11323" i="7" s="1"/>
  <c r="M11323" i="7" a="1"/>
  <c r="M11323" i="7" s="1"/>
  <c r="N11323" i="7" s="1" a="1"/>
  <c r="N11323" i="7" s="1"/>
  <c r="O11322" i="7" a="1"/>
  <c r="O11322" i="7" s="1"/>
  <c r="M11322" i="7" a="1"/>
  <c r="M11322" i="7"/>
  <c r="N11322" i="7" s="1" a="1"/>
  <c r="N11322" i="7" s="1"/>
  <c r="O11321" i="7" a="1"/>
  <c r="O11321" i="7" s="1"/>
  <c r="M11321" i="7" a="1"/>
  <c r="M11321" i="7" s="1"/>
  <c r="N11321" i="7" s="1" a="1"/>
  <c r="N11321" i="7" s="1"/>
  <c r="O11320" i="7" a="1"/>
  <c r="O11320" i="7" s="1"/>
  <c r="N11320" i="7" a="1"/>
  <c r="N11320" i="7"/>
  <c r="M11320" i="7" a="1"/>
  <c r="M11320" i="7" s="1"/>
  <c r="O11319" i="7" a="1"/>
  <c r="O11319" i="7"/>
  <c r="M11319" i="7" a="1"/>
  <c r="M11319" i="7"/>
  <c r="N11319" i="7" s="1" a="1"/>
  <c r="N11319" i="7" s="1"/>
  <c r="O11318" i="7" a="1"/>
  <c r="O11318" i="7" s="1"/>
  <c r="M11318" i="7" a="1"/>
  <c r="M11318" i="7" s="1"/>
  <c r="N11318" i="7" s="1" a="1"/>
  <c r="N11318" i="7" s="1"/>
  <c r="O11317" i="7" a="1"/>
  <c r="O11317" i="7" s="1"/>
  <c r="M11317" i="7" a="1"/>
  <c r="M11317" i="7" s="1"/>
  <c r="N11317" i="7" s="1" a="1"/>
  <c r="N11317" i="7" s="1"/>
  <c r="O11316" i="7" a="1"/>
  <c r="O11316" i="7"/>
  <c r="N11316" i="7" a="1"/>
  <c r="N11316" i="7" s="1"/>
  <c r="M11316" i="7" a="1"/>
  <c r="M11316" i="7" s="1"/>
  <c r="O11315" i="7" a="1"/>
  <c r="O11315" i="7"/>
  <c r="M11315" i="7" a="1"/>
  <c r="M11315" i="7" s="1"/>
  <c r="N11315" i="7" s="1" a="1"/>
  <c r="N11315" i="7" s="1"/>
  <c r="O11314" i="7" a="1"/>
  <c r="O11314" i="7" s="1"/>
  <c r="M11314" i="7" a="1"/>
  <c r="M11314" i="7" s="1"/>
  <c r="N11314" i="7" s="1" a="1"/>
  <c r="N11314" i="7" s="1"/>
  <c r="O11313" i="7" a="1"/>
  <c r="O11313" i="7"/>
  <c r="M11313" i="7" a="1"/>
  <c r="M11313" i="7" s="1"/>
  <c r="N11313" i="7" s="1" a="1"/>
  <c r="N11313" i="7" s="1"/>
  <c r="O11312" i="7" a="1"/>
  <c r="O11312" i="7"/>
  <c r="M11312" i="7" a="1"/>
  <c r="M11312" i="7" s="1"/>
  <c r="N11312" i="7" s="1" a="1"/>
  <c r="N11312" i="7" s="1"/>
  <c r="O11311" i="7" a="1"/>
  <c r="O11311" i="7"/>
  <c r="M11311" i="7" a="1"/>
  <c r="M11311" i="7" s="1"/>
  <c r="N11311" i="7" s="1" a="1"/>
  <c r="N11311" i="7" s="1"/>
  <c r="O11310" i="7" a="1"/>
  <c r="O11310" i="7" s="1"/>
  <c r="M11310" i="7" a="1"/>
  <c r="M11310" i="7" s="1"/>
  <c r="N11310" i="7" s="1" a="1"/>
  <c r="N11310" i="7" s="1"/>
  <c r="O11309" i="7" a="1"/>
  <c r="O11309" i="7"/>
  <c r="M11309" i="7" a="1"/>
  <c r="M11309" i="7"/>
  <c r="N11309" i="7" s="1" a="1"/>
  <c r="N11309" i="7" s="1"/>
  <c r="O11308" i="7" a="1"/>
  <c r="O11308" i="7"/>
  <c r="M11308" i="7" a="1"/>
  <c r="M11308" i="7" s="1"/>
  <c r="N11308" i="7" s="1" a="1"/>
  <c r="N11308" i="7" s="1"/>
  <c r="O11307" i="7" a="1"/>
  <c r="O11307" i="7" s="1"/>
  <c r="M11307" i="7" a="1"/>
  <c r="M11307" i="7" s="1"/>
  <c r="N11307" i="7" s="1" a="1"/>
  <c r="N11307" i="7" s="1"/>
  <c r="O11306" i="7" a="1"/>
  <c r="O11306" i="7" s="1"/>
  <c r="N11306" i="7" a="1"/>
  <c r="N11306" i="7" s="1"/>
  <c r="M11306" i="7" a="1"/>
  <c r="M11306" i="7"/>
  <c r="O11305" i="7" a="1"/>
  <c r="O11305" i="7"/>
  <c r="M11305" i="7" a="1"/>
  <c r="M11305" i="7"/>
  <c r="N11305" i="7" s="1" a="1"/>
  <c r="N11305" i="7" s="1"/>
  <c r="O11304" i="7" a="1"/>
  <c r="O11304" i="7" s="1"/>
  <c r="N11304" i="7" a="1"/>
  <c r="N11304" i="7" s="1"/>
  <c r="M11304" i="7" a="1"/>
  <c r="M11304" i="7" s="1"/>
  <c r="O11303" i="7" a="1"/>
  <c r="O11303" i="7"/>
  <c r="N11303" i="7" a="1"/>
  <c r="N11303" i="7" s="1"/>
  <c r="M11303" i="7" a="1"/>
  <c r="M11303" i="7"/>
  <c r="O11302" i="7" a="1"/>
  <c r="O11302" i="7" s="1"/>
  <c r="M11302" i="7" a="1"/>
  <c r="M11302" i="7"/>
  <c r="N11302" i="7" s="1" a="1"/>
  <c r="N11302" i="7" s="1"/>
  <c r="O11301" i="7" a="1"/>
  <c r="O11301" i="7" s="1"/>
  <c r="N11301" i="7" a="1"/>
  <c r="N11301" i="7" s="1"/>
  <c r="M11301" i="7" a="1"/>
  <c r="M11301" i="7"/>
  <c r="O11300" i="7" a="1"/>
  <c r="O11300" i="7"/>
  <c r="N11300" i="7" a="1"/>
  <c r="N11300" i="7" s="1"/>
  <c r="M11300" i="7" a="1"/>
  <c r="M11300" i="7" s="1"/>
  <c r="O11299" i="7" a="1"/>
  <c r="O11299" i="7" s="1"/>
  <c r="M11299" i="7" a="1"/>
  <c r="M11299" i="7"/>
  <c r="N11299" i="7" s="1" a="1"/>
  <c r="N11299" i="7" s="1"/>
  <c r="O11298" i="7" a="1"/>
  <c r="O11298" i="7" s="1"/>
  <c r="M11298" i="7" a="1"/>
  <c r="M11298" i="7" s="1"/>
  <c r="N11298" i="7" s="1" a="1"/>
  <c r="N11298" i="7" s="1"/>
  <c r="O11297" i="7" a="1"/>
  <c r="O11297" i="7"/>
  <c r="M11297" i="7" a="1"/>
  <c r="M11297" i="7" s="1"/>
  <c r="N11297" i="7" s="1" a="1"/>
  <c r="N11297" i="7" s="1"/>
  <c r="O11296" i="7" a="1"/>
  <c r="O11296" i="7" s="1"/>
  <c r="M11296" i="7" a="1"/>
  <c r="M11296" i="7" s="1"/>
  <c r="N11296" i="7" s="1" a="1"/>
  <c r="N11296" i="7" s="1"/>
  <c r="O11295" i="7" a="1"/>
  <c r="O11295" i="7" s="1"/>
  <c r="M11295" i="7" a="1"/>
  <c r="M11295" i="7" s="1"/>
  <c r="N11295" i="7" s="1" a="1"/>
  <c r="N11295" i="7" s="1"/>
  <c r="O11294" i="7" a="1"/>
  <c r="O11294" i="7" s="1"/>
  <c r="M11294" i="7" a="1"/>
  <c r="M11294" i="7" s="1"/>
  <c r="N11294" i="7" s="1" a="1"/>
  <c r="N11294" i="7" s="1"/>
  <c r="O11293" i="7" a="1"/>
  <c r="O11293" i="7" s="1"/>
  <c r="M11293" i="7" a="1"/>
  <c r="M11293" i="7"/>
  <c r="N11293" i="7" s="1" a="1"/>
  <c r="N11293" i="7" s="1"/>
  <c r="O11292" i="7" a="1"/>
  <c r="O11292" i="7" s="1"/>
  <c r="M11292" i="7" a="1"/>
  <c r="M11292" i="7" s="1"/>
  <c r="N11292" i="7" s="1" a="1"/>
  <c r="N11292" i="7" s="1"/>
  <c r="O11291" i="7" a="1"/>
  <c r="O11291" i="7" s="1"/>
  <c r="M11291" i="7" a="1"/>
  <c r="M11291" i="7" s="1"/>
  <c r="N11291" i="7" s="1" a="1"/>
  <c r="N11291" i="7" s="1"/>
  <c r="O11290" i="7" a="1"/>
  <c r="O11290" i="7" s="1"/>
  <c r="M11290" i="7" a="1"/>
  <c r="M11290" i="7"/>
  <c r="N11290" i="7" s="1" a="1"/>
  <c r="N11290" i="7" s="1"/>
  <c r="O11289" i="7" a="1"/>
  <c r="O11289" i="7" s="1"/>
  <c r="M11289" i="7" a="1"/>
  <c r="M11289" i="7" s="1"/>
  <c r="N11289" i="7" s="1" a="1"/>
  <c r="N11289" i="7" s="1"/>
  <c r="O11288" i="7" a="1"/>
  <c r="O11288" i="7" s="1"/>
  <c r="N11288" i="7" a="1"/>
  <c r="N11288" i="7"/>
  <c r="M11288" i="7" a="1"/>
  <c r="M11288" i="7" s="1"/>
  <c r="O11287" i="7" a="1"/>
  <c r="O11287" i="7"/>
  <c r="M11287" i="7" a="1"/>
  <c r="M11287" i="7"/>
  <c r="N11287" i="7" s="1" a="1"/>
  <c r="N11287" i="7" s="1"/>
  <c r="O11286" i="7" a="1"/>
  <c r="O11286" i="7" s="1"/>
  <c r="M11286" i="7" a="1"/>
  <c r="M11286" i="7" s="1"/>
  <c r="N11286" i="7" s="1" a="1"/>
  <c r="N11286" i="7" s="1"/>
  <c r="O11285" i="7" a="1"/>
  <c r="O11285" i="7"/>
  <c r="M11285" i="7" a="1"/>
  <c r="M11285" i="7" s="1"/>
  <c r="N11285" i="7" s="1" a="1"/>
  <c r="N11285" i="7" s="1"/>
  <c r="O11284" i="7" a="1"/>
  <c r="O11284" i="7"/>
  <c r="M11284" i="7" a="1"/>
  <c r="M11284" i="7" s="1"/>
  <c r="N11284" i="7" s="1" a="1"/>
  <c r="N11284" i="7" s="1"/>
  <c r="O11283" i="7" a="1"/>
  <c r="O11283" i="7"/>
  <c r="M11283" i="7" a="1"/>
  <c r="M11283" i="7" s="1"/>
  <c r="N11283" i="7" s="1" a="1"/>
  <c r="N11283" i="7" s="1"/>
  <c r="O11282" i="7" a="1"/>
  <c r="O11282" i="7" s="1"/>
  <c r="M11282" i="7" a="1"/>
  <c r="M11282" i="7" s="1"/>
  <c r="N11282" i="7" s="1" a="1"/>
  <c r="N11282" i="7" s="1"/>
  <c r="O11281" i="7" a="1"/>
  <c r="O11281" i="7"/>
  <c r="M11281" i="7" a="1"/>
  <c r="M11281" i="7"/>
  <c r="N11281" i="7" s="1" a="1"/>
  <c r="N11281" i="7" s="1"/>
  <c r="O11280" i="7" a="1"/>
  <c r="O11280" i="7"/>
  <c r="M11280" i="7" a="1"/>
  <c r="M11280" i="7" s="1"/>
  <c r="N11280" i="7" s="1" a="1"/>
  <c r="N11280" i="7" s="1"/>
  <c r="O11279" i="7" a="1"/>
  <c r="O11279" i="7" s="1"/>
  <c r="M11279" i="7" a="1"/>
  <c r="M11279" i="7" s="1"/>
  <c r="N11279" i="7" s="1" a="1"/>
  <c r="N11279" i="7" s="1"/>
  <c r="O11278" i="7" a="1"/>
  <c r="O11278" i="7" s="1"/>
  <c r="N11278" i="7" a="1"/>
  <c r="N11278" i="7" s="1"/>
  <c r="M11278" i="7" a="1"/>
  <c r="M11278" i="7"/>
  <c r="O11277" i="7" a="1"/>
  <c r="O11277" i="7"/>
  <c r="M11277" i="7" a="1"/>
  <c r="M11277" i="7"/>
  <c r="N11277" i="7" s="1" a="1"/>
  <c r="N11277" i="7" s="1"/>
  <c r="O11276" i="7" a="1"/>
  <c r="O11276" i="7" s="1"/>
  <c r="M11276" i="7" a="1"/>
  <c r="M11276" i="7" s="1"/>
  <c r="N11276" i="7" s="1" a="1"/>
  <c r="N11276" i="7" s="1"/>
  <c r="O11275" i="7" a="1"/>
  <c r="O11275" i="7" s="1"/>
  <c r="M11275" i="7" a="1"/>
  <c r="M11275" i="7" s="1"/>
  <c r="N11275" i="7" s="1" a="1"/>
  <c r="N11275" i="7" s="1"/>
  <c r="O11274" i="7" a="1"/>
  <c r="O11274" i="7" s="1"/>
  <c r="N11274" i="7" a="1"/>
  <c r="N11274" i="7" s="1"/>
  <c r="M11274" i="7" a="1"/>
  <c r="M11274" i="7"/>
  <c r="O11273" i="7" a="1"/>
  <c r="O11273" i="7"/>
  <c r="M11273" i="7" a="1"/>
  <c r="M11273" i="7"/>
  <c r="N11273" i="7" s="1" a="1"/>
  <c r="N11273" i="7" s="1"/>
  <c r="O11272" i="7" a="1"/>
  <c r="O11272" i="7" s="1"/>
  <c r="N11272" i="7" a="1"/>
  <c r="N11272" i="7" s="1"/>
  <c r="M11272" i="7" a="1"/>
  <c r="M11272" i="7" s="1"/>
  <c r="O11271" i="7" a="1"/>
  <c r="O11271" i="7"/>
  <c r="N11271" i="7" a="1"/>
  <c r="N11271" i="7" s="1"/>
  <c r="M11271" i="7" a="1"/>
  <c r="M11271" i="7"/>
  <c r="O11270" i="7" a="1"/>
  <c r="O11270" i="7" s="1"/>
  <c r="M11270" i="7" a="1"/>
  <c r="M11270" i="7"/>
  <c r="N11270" i="7" s="1" a="1"/>
  <c r="N11270" i="7" s="1"/>
  <c r="O11269" i="7" a="1"/>
  <c r="O11269" i="7" s="1"/>
  <c r="M11269" i="7" a="1"/>
  <c r="M11269" i="7" s="1"/>
  <c r="N11269" i="7" s="1" a="1"/>
  <c r="N11269" i="7" s="1"/>
  <c r="O11268" i="7" a="1"/>
  <c r="O11268" i="7"/>
  <c r="N11268" i="7" a="1"/>
  <c r="N11268" i="7" s="1"/>
  <c r="M11268" i="7" a="1"/>
  <c r="M11268" i="7" s="1"/>
  <c r="O11267" i="7" a="1"/>
  <c r="O11267" i="7" s="1"/>
  <c r="M11267" i="7" a="1"/>
  <c r="M11267" i="7"/>
  <c r="N11267" i="7" s="1" a="1"/>
  <c r="N11267" i="7" s="1"/>
  <c r="O11266" i="7" a="1"/>
  <c r="O11266" i="7" s="1"/>
  <c r="M11266" i="7" a="1"/>
  <c r="M11266" i="7" s="1"/>
  <c r="N11266" i="7" s="1" a="1"/>
  <c r="N11266" i="7" s="1"/>
  <c r="O11265" i="7" a="1"/>
  <c r="O11265" i="7"/>
  <c r="M11265" i="7" a="1"/>
  <c r="M11265" i="7" s="1"/>
  <c r="N11265" i="7" s="1" a="1"/>
  <c r="N11265" i="7" s="1"/>
  <c r="O11264" i="7" a="1"/>
  <c r="O11264" i="7" s="1"/>
  <c r="M11264" i="7" a="1"/>
  <c r="M11264" i="7" s="1"/>
  <c r="N11264" i="7" s="1" a="1"/>
  <c r="N11264" i="7" s="1"/>
  <c r="O11263" i="7" a="1"/>
  <c r="O11263" i="7" s="1"/>
  <c r="M11263" i="7" a="1"/>
  <c r="M11263" i="7" s="1"/>
  <c r="N11263" i="7" s="1" a="1"/>
  <c r="N11263" i="7" s="1"/>
  <c r="O11262" i="7" a="1"/>
  <c r="O11262" i="7" s="1"/>
  <c r="M11262" i="7" a="1"/>
  <c r="M11262" i="7" s="1"/>
  <c r="N11262" i="7" s="1" a="1"/>
  <c r="N11262" i="7" s="1"/>
  <c r="O11261" i="7" a="1"/>
  <c r="O11261" i="7" s="1"/>
  <c r="M11261" i="7" a="1"/>
  <c r="M11261" i="7"/>
  <c r="N11261" i="7" s="1" a="1"/>
  <c r="N11261" i="7" s="1"/>
  <c r="O11260" i="7" a="1"/>
  <c r="O11260" i="7" s="1"/>
  <c r="M11260" i="7" a="1"/>
  <c r="M11260" i="7" s="1"/>
  <c r="N11260" i="7" s="1" a="1"/>
  <c r="N11260" i="7" s="1"/>
  <c r="O11259" i="7" a="1"/>
  <c r="O11259" i="7"/>
  <c r="M11259" i="7" a="1"/>
  <c r="M11259" i="7" s="1"/>
  <c r="N11259" i="7" s="1" a="1"/>
  <c r="N11259" i="7" s="1"/>
  <c r="O11258" i="7" a="1"/>
  <c r="O11258" i="7" s="1"/>
  <c r="M11258" i="7" a="1"/>
  <c r="M11258" i="7"/>
  <c r="N11258" i="7" s="1" a="1"/>
  <c r="N11258" i="7" s="1"/>
  <c r="O11257" i="7" a="1"/>
  <c r="O11257" i="7" s="1"/>
  <c r="M11257" i="7" a="1"/>
  <c r="M11257" i="7" s="1"/>
  <c r="N11257" i="7" s="1" a="1"/>
  <c r="N11257" i="7" s="1"/>
  <c r="O11256" i="7" a="1"/>
  <c r="O11256" i="7"/>
  <c r="N11256" i="7" a="1"/>
  <c r="N11256" i="7"/>
  <c r="M11256" i="7" a="1"/>
  <c r="M11256" i="7" s="1"/>
  <c r="O11255" i="7" a="1"/>
  <c r="O11255" i="7"/>
  <c r="M11255" i="7" a="1"/>
  <c r="M11255" i="7"/>
  <c r="N11255" i="7" s="1" a="1"/>
  <c r="N11255" i="7" s="1"/>
  <c r="O11254" i="7" a="1"/>
  <c r="O11254" i="7" s="1"/>
  <c r="M11254" i="7" a="1"/>
  <c r="M11254" i="7" s="1"/>
  <c r="N11254" i="7" s="1" a="1"/>
  <c r="N11254" i="7" s="1"/>
  <c r="O11253" i="7" a="1"/>
  <c r="O11253" i="7"/>
  <c r="M11253" i="7" a="1"/>
  <c r="M11253" i="7" s="1"/>
  <c r="N11253" i="7" s="1" a="1"/>
  <c r="N11253" i="7" s="1"/>
  <c r="O11252" i="7" a="1"/>
  <c r="O11252" i="7"/>
  <c r="M11252" i="7" a="1"/>
  <c r="M11252" i="7" s="1"/>
  <c r="N11252" i="7" s="1" a="1"/>
  <c r="N11252" i="7" s="1"/>
  <c r="O11251" i="7" a="1"/>
  <c r="O11251" i="7"/>
  <c r="M11251" i="7" a="1"/>
  <c r="M11251" i="7" s="1"/>
  <c r="N11251" i="7" s="1" a="1"/>
  <c r="N11251" i="7" s="1"/>
  <c r="O11250" i="7" a="1"/>
  <c r="O11250" i="7" s="1"/>
  <c r="M11250" i="7" a="1"/>
  <c r="M11250" i="7" s="1"/>
  <c r="N11250" i="7" s="1" a="1"/>
  <c r="N11250" i="7" s="1"/>
  <c r="O11249" i="7" a="1"/>
  <c r="O11249" i="7"/>
  <c r="M11249" i="7" a="1"/>
  <c r="M11249" i="7"/>
  <c r="N11249" i="7" s="1" a="1"/>
  <c r="N11249" i="7" s="1"/>
  <c r="O11248" i="7" a="1"/>
  <c r="O11248" i="7"/>
  <c r="M11248" i="7" a="1"/>
  <c r="M11248" i="7" s="1"/>
  <c r="N11248" i="7" s="1" a="1"/>
  <c r="N11248" i="7" s="1"/>
  <c r="O11247" i="7" a="1"/>
  <c r="O11247" i="7" s="1"/>
  <c r="M11247" i="7" a="1"/>
  <c r="M11247" i="7" s="1"/>
  <c r="N11247" i="7" s="1" a="1"/>
  <c r="N11247" i="7" s="1"/>
  <c r="O11246" i="7" a="1"/>
  <c r="O11246" i="7" s="1"/>
  <c r="N11246" i="7" a="1"/>
  <c r="N11246" i="7" s="1"/>
  <c r="M11246" i="7" a="1"/>
  <c r="M11246" i="7"/>
  <c r="O11245" i="7" a="1"/>
  <c r="O11245" i="7"/>
  <c r="M11245" i="7" a="1"/>
  <c r="M11245" i="7"/>
  <c r="N11245" i="7" s="1" a="1"/>
  <c r="N11245" i="7" s="1"/>
  <c r="O11244" i="7" a="1"/>
  <c r="O11244" i="7" s="1"/>
  <c r="M11244" i="7" a="1"/>
  <c r="M11244" i="7" s="1"/>
  <c r="N11244" i="7" s="1" a="1"/>
  <c r="N11244" i="7" s="1"/>
  <c r="O11243" i="7" a="1"/>
  <c r="O11243" i="7" s="1"/>
  <c r="M11243" i="7" a="1"/>
  <c r="M11243" i="7" s="1"/>
  <c r="N11243" i="7" s="1" a="1"/>
  <c r="N11243" i="7" s="1"/>
  <c r="O11242" i="7" a="1"/>
  <c r="O11242" i="7" s="1"/>
  <c r="N11242" i="7" a="1"/>
  <c r="N11242" i="7" s="1"/>
  <c r="M11242" i="7" a="1"/>
  <c r="M11242" i="7"/>
  <c r="O11241" i="7" a="1"/>
  <c r="O11241" i="7" s="1"/>
  <c r="M11241" i="7" a="1"/>
  <c r="M11241" i="7"/>
  <c r="N11241" i="7" s="1" a="1"/>
  <c r="N11241" i="7" s="1"/>
  <c r="O11240" i="7" a="1"/>
  <c r="O11240" i="7" s="1"/>
  <c r="N11240" i="7" a="1"/>
  <c r="N11240" i="7" s="1"/>
  <c r="M11240" i="7" a="1"/>
  <c r="M11240" i="7" s="1"/>
  <c r="O11239" i="7" a="1"/>
  <c r="O11239" i="7"/>
  <c r="N11239" i="7" a="1"/>
  <c r="N11239" i="7" s="1"/>
  <c r="M11239" i="7" a="1"/>
  <c r="M11239" i="7"/>
  <c r="O11238" i="7" a="1"/>
  <c r="O11238" i="7" s="1"/>
  <c r="M11238" i="7" a="1"/>
  <c r="M11238" i="7"/>
  <c r="N11238" i="7" s="1" a="1"/>
  <c r="N11238" i="7" s="1"/>
  <c r="O11237" i="7" a="1"/>
  <c r="O11237" i="7"/>
  <c r="M11237" i="7" a="1"/>
  <c r="M11237" i="7" s="1"/>
  <c r="N11237" i="7" s="1" a="1"/>
  <c r="N11237" i="7" s="1"/>
  <c r="O11236" i="7" a="1"/>
  <c r="O11236" i="7"/>
  <c r="N11236" i="7" a="1"/>
  <c r="N11236" i="7" s="1"/>
  <c r="M11236" i="7" a="1"/>
  <c r="M11236" i="7" s="1"/>
  <c r="O11235" i="7" a="1"/>
  <c r="O11235" i="7"/>
  <c r="M11235" i="7" a="1"/>
  <c r="M11235" i="7"/>
  <c r="N11235" i="7" s="1" a="1"/>
  <c r="N11235" i="7" s="1"/>
  <c r="O11234" i="7" a="1"/>
  <c r="O11234" i="7" s="1"/>
  <c r="M11234" i="7" a="1"/>
  <c r="M11234" i="7" s="1"/>
  <c r="N11234" i="7" s="1" a="1"/>
  <c r="N11234" i="7" s="1"/>
  <c r="O11233" i="7" a="1"/>
  <c r="O11233" i="7"/>
  <c r="N11233" i="7" a="1"/>
  <c r="N11233" i="7" s="1"/>
  <c r="M11233" i="7" a="1"/>
  <c r="M11233" i="7"/>
  <c r="O11232" i="7" a="1"/>
  <c r="O11232" i="7"/>
  <c r="M11232" i="7" a="1"/>
  <c r="M11232" i="7" s="1"/>
  <c r="N11232" i="7" s="1" a="1"/>
  <c r="N11232" i="7" s="1"/>
  <c r="O11231" i="7" a="1"/>
  <c r="O11231" i="7" s="1"/>
  <c r="M11231" i="7" a="1"/>
  <c r="M11231" i="7" s="1"/>
  <c r="N11231" i="7" s="1" a="1"/>
  <c r="N11231" i="7" s="1"/>
  <c r="O11230" i="7" a="1"/>
  <c r="O11230" i="7" s="1"/>
  <c r="M11230" i="7" a="1"/>
  <c r="M11230" i="7" s="1"/>
  <c r="N11230" i="7" s="1" a="1"/>
  <c r="N11230" i="7" s="1"/>
  <c r="O11229" i="7" a="1"/>
  <c r="O11229" i="7"/>
  <c r="M11229" i="7" a="1"/>
  <c r="M11229" i="7"/>
  <c r="N11229" i="7" s="1" a="1"/>
  <c r="N11229" i="7" s="1"/>
  <c r="O11228" i="7" a="1"/>
  <c r="O11228" i="7" s="1"/>
  <c r="M11228" i="7" a="1"/>
  <c r="M11228" i="7" s="1"/>
  <c r="N11228" i="7" s="1" a="1"/>
  <c r="N11228" i="7" s="1"/>
  <c r="O11227" i="7" a="1"/>
  <c r="O11227" i="7"/>
  <c r="M11227" i="7" a="1"/>
  <c r="M11227" i="7" s="1"/>
  <c r="N11227" i="7" s="1" a="1"/>
  <c r="N11227" i="7" s="1"/>
  <c r="O11226" i="7" a="1"/>
  <c r="O11226" i="7" s="1"/>
  <c r="N11226" i="7" a="1"/>
  <c r="N11226" i="7" s="1"/>
  <c r="M11226" i="7" a="1"/>
  <c r="M11226" i="7"/>
  <c r="O11225" i="7" a="1"/>
  <c r="O11225" i="7" s="1"/>
  <c r="M11225" i="7" a="1"/>
  <c r="M11225" i="7"/>
  <c r="N11225" i="7" s="1" a="1"/>
  <c r="N11225" i="7" s="1"/>
  <c r="O11224" i="7" a="1"/>
  <c r="O11224" i="7"/>
  <c r="N11224" i="7" a="1"/>
  <c r="N11224" i="7"/>
  <c r="M11224" i="7" a="1"/>
  <c r="M11224" i="7" s="1"/>
  <c r="O11223" i="7" a="1"/>
  <c r="O11223" i="7"/>
  <c r="N11223" i="7" a="1"/>
  <c r="N11223" i="7" s="1"/>
  <c r="M11223" i="7" a="1"/>
  <c r="M11223" i="7"/>
  <c r="O11222" i="7" a="1"/>
  <c r="O11222" i="7" s="1"/>
  <c r="M11222" i="7" a="1"/>
  <c r="M11222" i="7"/>
  <c r="N11222" i="7" s="1" a="1"/>
  <c r="N11222" i="7" s="1"/>
  <c r="O11221" i="7" a="1"/>
  <c r="O11221" i="7"/>
  <c r="M11221" i="7" a="1"/>
  <c r="M11221" i="7" s="1"/>
  <c r="N11221" i="7" s="1" a="1"/>
  <c r="N11221" i="7" s="1"/>
  <c r="O11220" i="7" a="1"/>
  <c r="O11220" i="7"/>
  <c r="N11220" i="7" a="1"/>
  <c r="N11220" i="7" s="1"/>
  <c r="M11220" i="7" a="1"/>
  <c r="M11220" i="7" s="1"/>
  <c r="O11219" i="7" a="1"/>
  <c r="O11219" i="7"/>
  <c r="M11219" i="7" a="1"/>
  <c r="M11219" i="7"/>
  <c r="N11219" i="7" s="1" a="1"/>
  <c r="N11219" i="7" s="1"/>
  <c r="O11218" i="7" a="1"/>
  <c r="O11218" i="7" s="1"/>
  <c r="M11218" i="7" a="1"/>
  <c r="M11218" i="7" s="1"/>
  <c r="N11218" i="7" s="1" a="1"/>
  <c r="N11218" i="7" s="1"/>
  <c r="O11217" i="7" a="1"/>
  <c r="O11217" i="7"/>
  <c r="N11217" i="7" a="1"/>
  <c r="N11217" i="7" s="1"/>
  <c r="M11217" i="7" a="1"/>
  <c r="M11217" i="7"/>
  <c r="O11216" i="7" a="1"/>
  <c r="O11216" i="7"/>
  <c r="M11216" i="7" a="1"/>
  <c r="M11216" i="7" s="1"/>
  <c r="N11216" i="7" s="1" a="1"/>
  <c r="N11216" i="7" s="1"/>
  <c r="O11215" i="7" a="1"/>
  <c r="O11215" i="7" s="1"/>
  <c r="M11215" i="7" a="1"/>
  <c r="M11215" i="7" s="1"/>
  <c r="N11215" i="7" s="1" a="1"/>
  <c r="N11215" i="7" s="1"/>
  <c r="O11214" i="7" a="1"/>
  <c r="O11214" i="7" s="1"/>
  <c r="N11214" i="7" a="1"/>
  <c r="N11214" i="7"/>
  <c r="M11214" i="7" a="1"/>
  <c r="M11214" i="7"/>
  <c r="O11213" i="7" a="1"/>
  <c r="O11213" i="7"/>
  <c r="M11213" i="7" a="1"/>
  <c r="M11213" i="7"/>
  <c r="N11213" i="7" s="1" a="1"/>
  <c r="N11213" i="7" s="1"/>
  <c r="O11212" i="7" a="1"/>
  <c r="O11212" i="7" s="1"/>
  <c r="M11212" i="7" a="1"/>
  <c r="M11212" i="7" s="1"/>
  <c r="N11212" i="7" s="1" a="1"/>
  <c r="N11212" i="7" s="1"/>
  <c r="O11211" i="7" a="1"/>
  <c r="O11211" i="7" s="1"/>
  <c r="N11211" i="7" a="1"/>
  <c r="N11211" i="7"/>
  <c r="M11211" i="7" a="1"/>
  <c r="M11211" i="7"/>
  <c r="O11210" i="7" a="1"/>
  <c r="O11210" i="7" s="1"/>
  <c r="N11210" i="7" a="1"/>
  <c r="N11210" i="7" s="1"/>
  <c r="M11210" i="7" a="1"/>
  <c r="M11210" i="7"/>
  <c r="O11209" i="7" a="1"/>
  <c r="O11209" i="7" s="1"/>
  <c r="M11209" i="7" a="1"/>
  <c r="M11209" i="7"/>
  <c r="N11209" i="7" s="1" a="1"/>
  <c r="N11209" i="7" s="1"/>
  <c r="O11208" i="7" a="1"/>
  <c r="O11208" i="7" s="1"/>
  <c r="N11208" i="7" a="1"/>
  <c r="N11208" i="7"/>
  <c r="M11208" i="7" a="1"/>
  <c r="M11208" i="7" s="1"/>
  <c r="O11207" i="7" a="1"/>
  <c r="O11207" i="7"/>
  <c r="N11207" i="7" a="1"/>
  <c r="N11207" i="7" s="1"/>
  <c r="M11207" i="7" a="1"/>
  <c r="M11207" i="7"/>
  <c r="O11206" i="7" a="1"/>
  <c r="O11206" i="7" s="1"/>
  <c r="M11206" i="7" a="1"/>
  <c r="M11206" i="7"/>
  <c r="N11206" i="7" s="1" a="1"/>
  <c r="N11206" i="7" s="1"/>
  <c r="O11205" i="7" a="1"/>
  <c r="O11205" i="7"/>
  <c r="M11205" i="7" a="1"/>
  <c r="M11205" i="7" s="1"/>
  <c r="N11205" i="7" s="1" a="1"/>
  <c r="N11205" i="7" s="1"/>
  <c r="O11204" i="7" a="1"/>
  <c r="O11204" i="7"/>
  <c r="N11204" i="7" a="1"/>
  <c r="N11204" i="7" s="1"/>
  <c r="M11204" i="7" a="1"/>
  <c r="M11204" i="7" s="1"/>
  <c r="O11203" i="7" a="1"/>
  <c r="O11203" i="7"/>
  <c r="M11203" i="7" a="1"/>
  <c r="M11203" i="7"/>
  <c r="N11203" i="7" s="1" a="1"/>
  <c r="N11203" i="7" s="1"/>
  <c r="O11202" i="7" a="1"/>
  <c r="O11202" i="7" s="1"/>
  <c r="M11202" i="7" a="1"/>
  <c r="M11202" i="7" s="1"/>
  <c r="N11202" i="7" s="1" a="1"/>
  <c r="N11202" i="7" s="1"/>
  <c r="O11201" i="7" a="1"/>
  <c r="O11201" i="7"/>
  <c r="N11201" i="7" a="1"/>
  <c r="N11201" i="7" s="1"/>
  <c r="M11201" i="7" a="1"/>
  <c r="M11201" i="7"/>
  <c r="O11200" i="7" a="1"/>
  <c r="O11200" i="7"/>
  <c r="M11200" i="7" a="1"/>
  <c r="M11200" i="7" s="1"/>
  <c r="N11200" i="7" s="1" a="1"/>
  <c r="N11200" i="7" s="1"/>
  <c r="O11199" i="7" a="1"/>
  <c r="O11199" i="7" s="1"/>
  <c r="M11199" i="7" a="1"/>
  <c r="M11199" i="7" s="1"/>
  <c r="N11199" i="7" s="1" a="1"/>
  <c r="N11199" i="7" s="1"/>
  <c r="O11198" i="7" a="1"/>
  <c r="O11198" i="7" s="1"/>
  <c r="M11198" i="7" a="1"/>
  <c r="M11198" i="7" s="1"/>
  <c r="N11198" i="7" s="1" a="1"/>
  <c r="N11198" i="7" s="1"/>
  <c r="O11197" i="7" a="1"/>
  <c r="O11197" i="7"/>
  <c r="M11197" i="7" a="1"/>
  <c r="M11197" i="7"/>
  <c r="N11197" i="7" s="1" a="1"/>
  <c r="N11197" i="7" s="1"/>
  <c r="O11196" i="7" a="1"/>
  <c r="O11196" i="7" s="1"/>
  <c r="M11196" i="7" a="1"/>
  <c r="M11196" i="7" s="1"/>
  <c r="N11196" i="7" s="1" a="1"/>
  <c r="N11196" i="7" s="1"/>
  <c r="O11195" i="7" a="1"/>
  <c r="O11195" i="7"/>
  <c r="M11195" i="7" a="1"/>
  <c r="M11195" i="7" s="1"/>
  <c r="N11195" i="7" s="1" a="1"/>
  <c r="N11195" i="7" s="1"/>
  <c r="O11194" i="7" a="1"/>
  <c r="O11194" i="7" s="1"/>
  <c r="N11194" i="7" a="1"/>
  <c r="N11194" i="7" s="1"/>
  <c r="M11194" i="7" a="1"/>
  <c r="M11194" i="7"/>
  <c r="O11193" i="7" a="1"/>
  <c r="O11193" i="7" s="1"/>
  <c r="M11193" i="7" a="1"/>
  <c r="M11193" i="7"/>
  <c r="N11193" i="7" s="1" a="1"/>
  <c r="N11193" i="7" s="1"/>
  <c r="O11192" i="7" a="1"/>
  <c r="O11192" i="7"/>
  <c r="N11192" i="7" a="1"/>
  <c r="N11192" i="7"/>
  <c r="M11192" i="7" a="1"/>
  <c r="M11192" i="7" s="1"/>
  <c r="O11191" i="7" a="1"/>
  <c r="O11191" i="7"/>
  <c r="N11191" i="7" a="1"/>
  <c r="N11191" i="7" s="1"/>
  <c r="M11191" i="7" a="1"/>
  <c r="M11191" i="7"/>
  <c r="O11190" i="7" a="1"/>
  <c r="O11190" i="7" s="1"/>
  <c r="M11190" i="7" a="1"/>
  <c r="M11190" i="7"/>
  <c r="N11190" i="7" s="1" a="1"/>
  <c r="N11190" i="7" s="1"/>
  <c r="O11189" i="7" a="1"/>
  <c r="O11189" i="7"/>
  <c r="M11189" i="7" a="1"/>
  <c r="M11189" i="7" s="1"/>
  <c r="N11189" i="7" s="1" a="1"/>
  <c r="N11189" i="7" s="1"/>
  <c r="O11188" i="7" a="1"/>
  <c r="O11188" i="7"/>
  <c r="N11188" i="7" a="1"/>
  <c r="N11188" i="7" s="1"/>
  <c r="M11188" i="7" a="1"/>
  <c r="M11188" i="7" s="1"/>
  <c r="O11187" i="7" a="1"/>
  <c r="O11187" i="7"/>
  <c r="M11187" i="7" a="1"/>
  <c r="M11187" i="7"/>
  <c r="N11187" i="7" s="1" a="1"/>
  <c r="N11187" i="7" s="1"/>
  <c r="O11186" i="7" a="1"/>
  <c r="O11186" i="7" s="1"/>
  <c r="M11186" i="7" a="1"/>
  <c r="M11186" i="7" s="1"/>
  <c r="N11186" i="7" s="1" a="1"/>
  <c r="N11186" i="7" s="1"/>
  <c r="O11185" i="7" a="1"/>
  <c r="O11185" i="7"/>
  <c r="N11185" i="7" a="1"/>
  <c r="N11185" i="7" s="1"/>
  <c r="M11185" i="7" a="1"/>
  <c r="M11185" i="7"/>
  <c r="O11184" i="7" a="1"/>
  <c r="O11184" i="7"/>
  <c r="M11184" i="7" a="1"/>
  <c r="M11184" i="7" s="1"/>
  <c r="N11184" i="7" s="1" a="1"/>
  <c r="N11184" i="7" s="1"/>
  <c r="O11183" i="7" a="1"/>
  <c r="O11183" i="7" s="1"/>
  <c r="M11183" i="7" a="1"/>
  <c r="M11183" i="7" s="1"/>
  <c r="N11183" i="7" s="1" a="1"/>
  <c r="N11183" i="7" s="1"/>
  <c r="O11182" i="7" a="1"/>
  <c r="O11182" i="7" s="1"/>
  <c r="N11182" i="7" a="1"/>
  <c r="N11182" i="7"/>
  <c r="M11182" i="7" a="1"/>
  <c r="M11182" i="7"/>
  <c r="O11181" i="7" a="1"/>
  <c r="O11181" i="7"/>
  <c r="M11181" i="7" a="1"/>
  <c r="M11181" i="7"/>
  <c r="N11181" i="7" s="1" a="1"/>
  <c r="N11181" i="7" s="1"/>
  <c r="O11180" i="7" a="1"/>
  <c r="O11180" i="7" s="1"/>
  <c r="M11180" i="7" a="1"/>
  <c r="M11180" i="7" s="1"/>
  <c r="N11180" i="7" s="1" a="1"/>
  <c r="N11180" i="7" s="1"/>
  <c r="O11179" i="7" a="1"/>
  <c r="O11179" i="7" s="1"/>
  <c r="N11179" i="7" a="1"/>
  <c r="N11179" i="7"/>
  <c r="M11179" i="7" a="1"/>
  <c r="M11179" i="7"/>
  <c r="O11178" i="7" a="1"/>
  <c r="O11178" i="7" s="1"/>
  <c r="N11178" i="7" a="1"/>
  <c r="N11178" i="7" s="1"/>
  <c r="M11178" i="7" a="1"/>
  <c r="M11178" i="7"/>
  <c r="O11177" i="7" a="1"/>
  <c r="O11177" i="7" s="1"/>
  <c r="M11177" i="7" a="1"/>
  <c r="M11177" i="7"/>
  <c r="N11177" i="7" s="1" a="1"/>
  <c r="N11177" i="7" s="1"/>
  <c r="O11176" i="7" a="1"/>
  <c r="O11176" i="7" s="1"/>
  <c r="N11176" i="7" a="1"/>
  <c r="N11176" i="7"/>
  <c r="M11176" i="7" a="1"/>
  <c r="M11176" i="7" s="1"/>
  <c r="O11175" i="7" a="1"/>
  <c r="O11175" i="7"/>
  <c r="N11175" i="7" a="1"/>
  <c r="N11175" i="7" s="1"/>
  <c r="M11175" i="7" a="1"/>
  <c r="M11175" i="7"/>
  <c r="O11174" i="7" a="1"/>
  <c r="O11174" i="7" s="1"/>
  <c r="M11174" i="7" a="1"/>
  <c r="M11174" i="7"/>
  <c r="N11174" i="7" s="1" a="1"/>
  <c r="N11174" i="7" s="1"/>
  <c r="O11173" i="7" a="1"/>
  <c r="O11173" i="7"/>
  <c r="M11173" i="7" a="1"/>
  <c r="M11173" i="7" s="1"/>
  <c r="N11173" i="7" s="1" a="1"/>
  <c r="N11173" i="7" s="1"/>
  <c r="O11172" i="7" a="1"/>
  <c r="O11172" i="7"/>
  <c r="N11172" i="7" a="1"/>
  <c r="N11172" i="7" s="1"/>
  <c r="M11172" i="7" a="1"/>
  <c r="M11172" i="7" s="1"/>
  <c r="O11171" i="7" a="1"/>
  <c r="O11171" i="7"/>
  <c r="M11171" i="7" a="1"/>
  <c r="M11171" i="7"/>
  <c r="N11171" i="7" s="1" a="1"/>
  <c r="N11171" i="7" s="1"/>
  <c r="O11170" i="7" a="1"/>
  <c r="O11170" i="7" s="1"/>
  <c r="M11170" i="7" a="1"/>
  <c r="M11170" i="7" s="1"/>
  <c r="N11170" i="7" s="1" a="1"/>
  <c r="N11170" i="7" s="1"/>
  <c r="O11169" i="7" a="1"/>
  <c r="O11169" i="7"/>
  <c r="N11169" i="7" a="1"/>
  <c r="N11169" i="7" s="1"/>
  <c r="M11169" i="7" a="1"/>
  <c r="M11169" i="7"/>
  <c r="O11168" i="7" a="1"/>
  <c r="O11168" i="7"/>
  <c r="M11168" i="7" a="1"/>
  <c r="M11168" i="7" s="1"/>
  <c r="N11168" i="7" s="1" a="1"/>
  <c r="N11168" i="7" s="1"/>
  <c r="O11167" i="7" a="1"/>
  <c r="O11167" i="7" s="1"/>
  <c r="M11167" i="7" a="1"/>
  <c r="M11167" i="7" s="1"/>
  <c r="N11167" i="7" s="1" a="1"/>
  <c r="N11167" i="7" s="1"/>
  <c r="O11166" i="7" a="1"/>
  <c r="O11166" i="7" s="1"/>
  <c r="N11166" i="7"/>
  <c r="M11166" i="7" a="1"/>
  <c r="M11166" i="7" s="1"/>
  <c r="N11166" i="7" s="1" a="1"/>
  <c r="O11165" i="7" a="1"/>
  <c r="O11165" i="7"/>
  <c r="M11165" i="7" a="1"/>
  <c r="M11165" i="7"/>
  <c r="N11165" i="7" s="1" a="1"/>
  <c r="N11165" i="7" s="1"/>
  <c r="O11164" i="7" a="1"/>
  <c r="O11164" i="7" s="1"/>
  <c r="M11164" i="7" a="1"/>
  <c r="M11164" i="7" s="1"/>
  <c r="N11164" i="7" s="1" a="1"/>
  <c r="N11164" i="7" s="1"/>
  <c r="O11163" i="7" a="1"/>
  <c r="O11163" i="7"/>
  <c r="N11163" i="7"/>
  <c r="M11163" i="7" a="1"/>
  <c r="M11163" i="7" s="1"/>
  <c r="N11163" i="7" s="1" a="1"/>
  <c r="O11162" i="7" a="1"/>
  <c r="O11162" i="7" s="1"/>
  <c r="N11162" i="7" a="1"/>
  <c r="N11162" i="7" s="1"/>
  <c r="M11162" i="7" a="1"/>
  <c r="M11162" i="7"/>
  <c r="O11161" i="7" a="1"/>
  <c r="O11161" i="7" s="1"/>
  <c r="M11161" i="7" a="1"/>
  <c r="M11161" i="7"/>
  <c r="N11161" i="7" s="1" a="1"/>
  <c r="N11161" i="7" s="1"/>
  <c r="O11160" i="7" a="1"/>
  <c r="O11160" i="7"/>
  <c r="N11160" i="7" a="1"/>
  <c r="N11160" i="7"/>
  <c r="M11160" i="7" a="1"/>
  <c r="M11160" i="7" s="1"/>
  <c r="O11159" i="7" a="1"/>
  <c r="O11159" i="7"/>
  <c r="N11159" i="7" a="1"/>
  <c r="N11159" i="7" s="1"/>
  <c r="M11159" i="7" a="1"/>
  <c r="M11159" i="7"/>
  <c r="O11158" i="7" a="1"/>
  <c r="O11158" i="7" s="1"/>
  <c r="M11158" i="7" a="1"/>
  <c r="M11158" i="7"/>
  <c r="N11158" i="7" s="1" a="1"/>
  <c r="N11158" i="7" s="1"/>
  <c r="O11157" i="7" a="1"/>
  <c r="O11157" i="7"/>
  <c r="M11157" i="7" a="1"/>
  <c r="M11157" i="7" s="1"/>
  <c r="N11157" i="7" s="1" a="1"/>
  <c r="N11157" i="7" s="1"/>
  <c r="O11156" i="7" a="1"/>
  <c r="O11156" i="7"/>
  <c r="N11156" i="7" a="1"/>
  <c r="N11156" i="7" s="1"/>
  <c r="M11156" i="7" a="1"/>
  <c r="M11156" i="7" s="1"/>
  <c r="O11155" i="7" a="1"/>
  <c r="O11155" i="7"/>
  <c r="M11155" i="7" a="1"/>
  <c r="M11155" i="7"/>
  <c r="N11155" i="7" s="1" a="1"/>
  <c r="N11155" i="7" s="1"/>
  <c r="O11154" i="7" a="1"/>
  <c r="O11154" i="7" s="1"/>
  <c r="M11154" i="7" a="1"/>
  <c r="M11154" i="7" s="1"/>
  <c r="N11154" i="7" s="1" a="1"/>
  <c r="N11154" i="7" s="1"/>
  <c r="O11153" i="7" a="1"/>
  <c r="O11153" i="7"/>
  <c r="N11153" i="7" a="1"/>
  <c r="N11153" i="7" s="1"/>
  <c r="M11153" i="7" a="1"/>
  <c r="M11153" i="7"/>
  <c r="O11152" i="7" a="1"/>
  <c r="O11152" i="7"/>
  <c r="M11152" i="7" a="1"/>
  <c r="M11152" i="7" s="1"/>
  <c r="N11152" i="7" s="1" a="1"/>
  <c r="N11152" i="7" s="1"/>
  <c r="O11151" i="7" a="1"/>
  <c r="O11151" i="7" s="1"/>
  <c r="M11151" i="7" a="1"/>
  <c r="M11151" i="7" s="1"/>
  <c r="N11151" i="7" s="1" a="1"/>
  <c r="N11151" i="7" s="1"/>
  <c r="O11150" i="7" a="1"/>
  <c r="O11150" i="7" s="1"/>
  <c r="N11150" i="7" a="1"/>
  <c r="N11150" i="7"/>
  <c r="M11150" i="7" a="1"/>
  <c r="M11150" i="7"/>
  <c r="O11149" i="7" a="1"/>
  <c r="O11149" i="7"/>
  <c r="M11149" i="7" a="1"/>
  <c r="M11149" i="7"/>
  <c r="N11149" i="7" s="1" a="1"/>
  <c r="N11149" i="7" s="1"/>
  <c r="O11148" i="7" a="1"/>
  <c r="O11148" i="7" s="1"/>
  <c r="M11148" i="7" a="1"/>
  <c r="M11148" i="7" s="1"/>
  <c r="N11148" i="7" s="1" a="1"/>
  <c r="N11148" i="7" s="1"/>
  <c r="O11147" i="7" a="1"/>
  <c r="O11147" i="7" s="1"/>
  <c r="N11147" i="7" a="1"/>
  <c r="N11147" i="7"/>
  <c r="M11147" i="7" a="1"/>
  <c r="M11147" i="7"/>
  <c r="O11146" i="7" a="1"/>
  <c r="O11146" i="7" s="1"/>
  <c r="N11146" i="7" a="1"/>
  <c r="N11146" i="7" s="1"/>
  <c r="M11146" i="7" a="1"/>
  <c r="M11146" i="7"/>
  <c r="O11145" i="7" a="1"/>
  <c r="O11145" i="7" s="1"/>
  <c r="M11145" i="7" a="1"/>
  <c r="M11145" i="7"/>
  <c r="N11145" i="7" s="1" a="1"/>
  <c r="N11145" i="7" s="1"/>
  <c r="O11144" i="7" a="1"/>
  <c r="O11144" i="7" s="1"/>
  <c r="N11144" i="7" a="1"/>
  <c r="N11144" i="7"/>
  <c r="M11144" i="7" a="1"/>
  <c r="M11144" i="7" s="1"/>
  <c r="O11143" i="7" a="1"/>
  <c r="O11143" i="7"/>
  <c r="N11143" i="7" a="1"/>
  <c r="N11143" i="7" s="1"/>
  <c r="M11143" i="7" a="1"/>
  <c r="M11143" i="7"/>
  <c r="O11142" i="7" a="1"/>
  <c r="O11142" i="7" s="1"/>
  <c r="M11142" i="7" a="1"/>
  <c r="M11142" i="7"/>
  <c r="N11142" i="7" s="1" a="1"/>
  <c r="N11142" i="7" s="1"/>
  <c r="O11141" i="7" a="1"/>
  <c r="O11141" i="7"/>
  <c r="M11141" i="7" a="1"/>
  <c r="M11141" i="7" s="1"/>
  <c r="N11141" i="7" s="1" a="1"/>
  <c r="N11141" i="7" s="1"/>
  <c r="O11140" i="7" a="1"/>
  <c r="O11140" i="7"/>
  <c r="N11140" i="7" a="1"/>
  <c r="N11140" i="7" s="1"/>
  <c r="M11140" i="7" a="1"/>
  <c r="M11140" i="7" s="1"/>
  <c r="O11139" i="7" a="1"/>
  <c r="O11139" i="7"/>
  <c r="M11139" i="7" a="1"/>
  <c r="M11139" i="7"/>
  <c r="N11139" i="7" s="1" a="1"/>
  <c r="N11139" i="7" s="1"/>
  <c r="O11138" i="7" a="1"/>
  <c r="O11138" i="7" s="1"/>
  <c r="M11138" i="7" a="1"/>
  <c r="M11138" i="7" s="1"/>
  <c r="N11138" i="7" s="1" a="1"/>
  <c r="N11138" i="7" s="1"/>
  <c r="O11137" i="7" a="1"/>
  <c r="O11137" i="7"/>
  <c r="N11137" i="7" a="1"/>
  <c r="N11137" i="7" s="1"/>
  <c r="M11137" i="7" a="1"/>
  <c r="M11137" i="7"/>
  <c r="O11136" i="7" a="1"/>
  <c r="O11136" i="7"/>
  <c r="M11136" i="7" a="1"/>
  <c r="M11136" i="7" s="1"/>
  <c r="N11136" i="7" s="1" a="1"/>
  <c r="N11136" i="7" s="1"/>
  <c r="O11135" i="7" a="1"/>
  <c r="O11135" i="7" s="1"/>
  <c r="M11135" i="7" a="1"/>
  <c r="M11135" i="7" s="1"/>
  <c r="N11135" i="7" s="1" a="1"/>
  <c r="N11135" i="7" s="1"/>
  <c r="O11134" i="7" a="1"/>
  <c r="O11134" i="7" s="1"/>
  <c r="N11134" i="7"/>
  <c r="M11134" i="7" a="1"/>
  <c r="M11134" i="7" s="1"/>
  <c r="N11134" i="7" s="1" a="1"/>
  <c r="O11133" i="7" a="1"/>
  <c r="O11133" i="7"/>
  <c r="M11133" i="7" a="1"/>
  <c r="M11133" i="7"/>
  <c r="N11133" i="7" s="1" a="1"/>
  <c r="N11133" i="7" s="1"/>
  <c r="O11132" i="7" a="1"/>
  <c r="O11132" i="7" s="1"/>
  <c r="M11132" i="7" a="1"/>
  <c r="M11132" i="7" s="1"/>
  <c r="N11132" i="7" s="1" a="1"/>
  <c r="N11132" i="7" s="1"/>
  <c r="O11131" i="7" a="1"/>
  <c r="O11131" i="7"/>
  <c r="N11131" i="7"/>
  <c r="M11131" i="7" a="1"/>
  <c r="M11131" i="7" s="1"/>
  <c r="N11131" i="7" s="1" a="1"/>
  <c r="O11130" i="7" a="1"/>
  <c r="O11130" i="7" s="1"/>
  <c r="N11130" i="7" a="1"/>
  <c r="N11130" i="7" s="1"/>
  <c r="M11130" i="7" a="1"/>
  <c r="M11130" i="7"/>
  <c r="O11129" i="7" a="1"/>
  <c r="O11129" i="7" s="1"/>
  <c r="M11129" i="7" a="1"/>
  <c r="M11129" i="7"/>
  <c r="N11129" i="7" s="1" a="1"/>
  <c r="N11129" i="7" s="1"/>
  <c r="O11128" i="7" a="1"/>
  <c r="O11128" i="7"/>
  <c r="N11128" i="7" a="1"/>
  <c r="N11128" i="7"/>
  <c r="M11128" i="7" a="1"/>
  <c r="M11128" i="7" s="1"/>
  <c r="O11127" i="7" a="1"/>
  <c r="O11127" i="7"/>
  <c r="N11127" i="7" a="1"/>
  <c r="N11127" i="7" s="1"/>
  <c r="M11127" i="7" a="1"/>
  <c r="M11127" i="7"/>
  <c r="O11126" i="7" a="1"/>
  <c r="O11126" i="7" s="1"/>
  <c r="M11126" i="7" a="1"/>
  <c r="M11126" i="7"/>
  <c r="N11126" i="7" s="1" a="1"/>
  <c r="N11126" i="7" s="1"/>
  <c r="O11125" i="7" a="1"/>
  <c r="O11125" i="7"/>
  <c r="M11125" i="7" a="1"/>
  <c r="M11125" i="7" s="1"/>
  <c r="N11125" i="7" s="1" a="1"/>
  <c r="N11125" i="7" s="1"/>
  <c r="O11124" i="7" a="1"/>
  <c r="O11124" i="7"/>
  <c r="N11124" i="7" a="1"/>
  <c r="N11124" i="7" s="1"/>
  <c r="M11124" i="7" a="1"/>
  <c r="M11124" i="7" s="1"/>
  <c r="O11123" i="7" a="1"/>
  <c r="O11123" i="7"/>
  <c r="M11123" i="7" a="1"/>
  <c r="M11123" i="7"/>
  <c r="N11123" i="7" s="1" a="1"/>
  <c r="N11123" i="7" s="1"/>
  <c r="O11122" i="7" a="1"/>
  <c r="O11122" i="7" s="1"/>
  <c r="M11122" i="7" a="1"/>
  <c r="M11122" i="7" s="1"/>
  <c r="N11122" i="7" s="1" a="1"/>
  <c r="N11122" i="7" s="1"/>
  <c r="O11121" i="7" a="1"/>
  <c r="O11121" i="7"/>
  <c r="N11121" i="7" a="1"/>
  <c r="N11121" i="7" s="1"/>
  <c r="M11121" i="7" a="1"/>
  <c r="M11121" i="7"/>
  <c r="O11120" i="7" a="1"/>
  <c r="O11120" i="7"/>
  <c r="M11120" i="7" a="1"/>
  <c r="M11120" i="7" s="1"/>
  <c r="N11120" i="7" s="1" a="1"/>
  <c r="N11120" i="7" s="1"/>
  <c r="O11119" i="7" a="1"/>
  <c r="O11119" i="7" s="1"/>
  <c r="M11119" i="7" a="1"/>
  <c r="M11119" i="7" s="1"/>
  <c r="N11119" i="7" s="1" a="1"/>
  <c r="N11119" i="7" s="1"/>
  <c r="O11118" i="7" a="1"/>
  <c r="O11118" i="7" s="1"/>
  <c r="N11118" i="7" a="1"/>
  <c r="N11118" i="7"/>
  <c r="M11118" i="7" a="1"/>
  <c r="M11118" i="7"/>
  <c r="O11117" i="7" a="1"/>
  <c r="O11117" i="7"/>
  <c r="M11117" i="7" a="1"/>
  <c r="M11117" i="7"/>
  <c r="N11117" i="7" s="1" a="1"/>
  <c r="N11117" i="7" s="1"/>
  <c r="O11116" i="7" a="1"/>
  <c r="O11116" i="7" s="1"/>
  <c r="M11116" i="7" a="1"/>
  <c r="M11116" i="7" s="1"/>
  <c r="N11116" i="7" s="1" a="1"/>
  <c r="N11116" i="7" s="1"/>
  <c r="O11115" i="7" a="1"/>
  <c r="O11115" i="7" s="1"/>
  <c r="N11115" i="7" a="1"/>
  <c r="N11115" i="7"/>
  <c r="M11115" i="7" a="1"/>
  <c r="M11115" i="7"/>
  <c r="O11114" i="7" a="1"/>
  <c r="O11114" i="7" s="1"/>
  <c r="N11114" i="7" a="1"/>
  <c r="N11114" i="7" s="1"/>
  <c r="M11114" i="7" a="1"/>
  <c r="M11114" i="7"/>
  <c r="O11113" i="7" a="1"/>
  <c r="O11113" i="7" s="1"/>
  <c r="M11113" i="7" a="1"/>
  <c r="M11113" i="7"/>
  <c r="N11113" i="7" s="1" a="1"/>
  <c r="N11113" i="7" s="1"/>
  <c r="O11112" i="7" a="1"/>
  <c r="O11112" i="7" s="1"/>
  <c r="N11112" i="7" a="1"/>
  <c r="N11112" i="7"/>
  <c r="M11112" i="7" a="1"/>
  <c r="M11112" i="7" s="1"/>
  <c r="O11111" i="7" a="1"/>
  <c r="O11111" i="7"/>
  <c r="N11111" i="7" a="1"/>
  <c r="N11111" i="7" s="1"/>
  <c r="M11111" i="7" a="1"/>
  <c r="M11111" i="7"/>
  <c r="O11110" i="7" a="1"/>
  <c r="O11110" i="7" s="1"/>
  <c r="M11110" i="7" a="1"/>
  <c r="M11110" i="7"/>
  <c r="N11110" i="7" s="1" a="1"/>
  <c r="N11110" i="7" s="1"/>
  <c r="O11109" i="7" a="1"/>
  <c r="O11109" i="7"/>
  <c r="M11109" i="7" a="1"/>
  <c r="M11109" i="7" s="1"/>
  <c r="N11109" i="7" s="1" a="1"/>
  <c r="N11109" i="7" s="1"/>
  <c r="O11108" i="7" a="1"/>
  <c r="O11108" i="7"/>
  <c r="N11108" i="7" a="1"/>
  <c r="N11108" i="7" s="1"/>
  <c r="M11108" i="7" a="1"/>
  <c r="M11108" i="7" s="1"/>
  <c r="O11107" i="7" a="1"/>
  <c r="O11107" i="7"/>
  <c r="M11107" i="7" a="1"/>
  <c r="M11107" i="7"/>
  <c r="N11107" i="7" s="1" a="1"/>
  <c r="N11107" i="7" s="1"/>
  <c r="O11106" i="7" a="1"/>
  <c r="O11106" i="7" s="1"/>
  <c r="M11106" i="7" a="1"/>
  <c r="M11106" i="7" s="1"/>
  <c r="N11106" i="7" s="1" a="1"/>
  <c r="N11106" i="7" s="1"/>
  <c r="O11105" i="7" a="1"/>
  <c r="O11105" i="7"/>
  <c r="N11105" i="7" a="1"/>
  <c r="N11105" i="7" s="1"/>
  <c r="M11105" i="7" a="1"/>
  <c r="M11105" i="7"/>
  <c r="O11104" i="7" a="1"/>
  <c r="O11104" i="7"/>
  <c r="M11104" i="7" a="1"/>
  <c r="M11104" i="7" s="1"/>
  <c r="N11104" i="7" s="1" a="1"/>
  <c r="N11104" i="7" s="1"/>
  <c r="O11103" i="7" a="1"/>
  <c r="O11103" i="7" s="1"/>
  <c r="M11103" i="7" a="1"/>
  <c r="M11103" i="7" s="1"/>
  <c r="N11103" i="7" s="1" a="1"/>
  <c r="N11103" i="7" s="1"/>
  <c r="O11102" i="7" a="1"/>
  <c r="O11102" i="7" s="1"/>
  <c r="N11102" i="7"/>
  <c r="M11102" i="7" a="1"/>
  <c r="M11102" i="7" s="1"/>
  <c r="N11102" i="7" s="1" a="1"/>
  <c r="O11101" i="7" a="1"/>
  <c r="O11101" i="7"/>
  <c r="M11101" i="7" a="1"/>
  <c r="M11101" i="7"/>
  <c r="N11101" i="7" s="1" a="1"/>
  <c r="N11101" i="7" s="1"/>
  <c r="O11100" i="7" a="1"/>
  <c r="O11100" i="7" s="1"/>
  <c r="M11100" i="7" a="1"/>
  <c r="M11100" i="7" s="1"/>
  <c r="N11100" i="7" s="1" a="1"/>
  <c r="N11100" i="7" s="1"/>
  <c r="O11099" i="7" a="1"/>
  <c r="O11099" i="7"/>
  <c r="N11099" i="7"/>
  <c r="M11099" i="7" a="1"/>
  <c r="M11099" i="7" s="1"/>
  <c r="N11099" i="7" s="1" a="1"/>
  <c r="O11098" i="7" a="1"/>
  <c r="O11098" i="7" s="1"/>
  <c r="N11098" i="7" a="1"/>
  <c r="N11098" i="7" s="1"/>
  <c r="M11098" i="7" a="1"/>
  <c r="M11098" i="7"/>
  <c r="O11097" i="7" a="1"/>
  <c r="O11097" i="7" s="1"/>
  <c r="M11097" i="7" a="1"/>
  <c r="M11097" i="7"/>
  <c r="N11097" i="7" s="1" a="1"/>
  <c r="N11097" i="7" s="1"/>
  <c r="O11096" i="7" a="1"/>
  <c r="O11096" i="7"/>
  <c r="N11096" i="7" a="1"/>
  <c r="N11096" i="7"/>
  <c r="M11096" i="7" a="1"/>
  <c r="M11096" i="7" s="1"/>
  <c r="O11095" i="7" a="1"/>
  <c r="O11095" i="7"/>
  <c r="N11095" i="7" a="1"/>
  <c r="N11095" i="7" s="1"/>
  <c r="M11095" i="7" a="1"/>
  <c r="M11095" i="7"/>
  <c r="O11094" i="7" a="1"/>
  <c r="O11094" i="7" s="1"/>
  <c r="M11094" i="7" a="1"/>
  <c r="M11094" i="7"/>
  <c r="N11094" i="7" s="1" a="1"/>
  <c r="N11094" i="7" s="1"/>
  <c r="O11093" i="7" a="1"/>
  <c r="O11093" i="7"/>
  <c r="M11093" i="7" a="1"/>
  <c r="M11093" i="7" s="1"/>
  <c r="N11093" i="7" s="1" a="1"/>
  <c r="N11093" i="7" s="1"/>
  <c r="O11092" i="7" a="1"/>
  <c r="O11092" i="7"/>
  <c r="N11092" i="7" a="1"/>
  <c r="N11092" i="7" s="1"/>
  <c r="M11092" i="7" a="1"/>
  <c r="M11092" i="7" s="1"/>
  <c r="O11091" i="7" a="1"/>
  <c r="O11091" i="7"/>
  <c r="M11091" i="7" a="1"/>
  <c r="M11091" i="7"/>
  <c r="N11091" i="7" s="1" a="1"/>
  <c r="N11091" i="7" s="1"/>
  <c r="O11090" i="7" a="1"/>
  <c r="O11090" i="7" s="1"/>
  <c r="M11090" i="7" a="1"/>
  <c r="M11090" i="7" s="1"/>
  <c r="N11090" i="7" s="1" a="1"/>
  <c r="N11090" i="7" s="1"/>
  <c r="O11089" i="7" a="1"/>
  <c r="O11089" i="7"/>
  <c r="N11089" i="7" a="1"/>
  <c r="N11089" i="7" s="1"/>
  <c r="M11089" i="7" a="1"/>
  <c r="M11089" i="7"/>
  <c r="O11088" i="7" a="1"/>
  <c r="O11088" i="7"/>
  <c r="M11088" i="7" a="1"/>
  <c r="M11088" i="7" s="1"/>
  <c r="N11088" i="7" s="1" a="1"/>
  <c r="N11088" i="7" s="1"/>
  <c r="O11087" i="7" a="1"/>
  <c r="O11087" i="7" s="1"/>
  <c r="M11087" i="7" a="1"/>
  <c r="M11087" i="7" s="1"/>
  <c r="N11087" i="7" s="1" a="1"/>
  <c r="N11087" i="7" s="1"/>
  <c r="O11086" i="7" a="1"/>
  <c r="O11086" i="7" s="1"/>
  <c r="N11086" i="7" a="1"/>
  <c r="N11086" i="7"/>
  <c r="M11086" i="7" a="1"/>
  <c r="M11086" i="7"/>
  <c r="O11085" i="7" a="1"/>
  <c r="O11085" i="7"/>
  <c r="M11085" i="7" a="1"/>
  <c r="M11085" i="7"/>
  <c r="N11085" i="7" s="1" a="1"/>
  <c r="N11085" i="7" s="1"/>
  <c r="O11084" i="7" a="1"/>
  <c r="O11084" i="7" s="1"/>
  <c r="M11084" i="7" a="1"/>
  <c r="M11084" i="7" s="1"/>
  <c r="N11084" i="7" s="1" a="1"/>
  <c r="N11084" i="7" s="1"/>
  <c r="O11083" i="7" a="1"/>
  <c r="O11083" i="7" s="1"/>
  <c r="M11083" i="7" a="1"/>
  <c r="M11083" i="7" s="1"/>
  <c r="N11083" i="7" s="1" a="1"/>
  <c r="N11083" i="7" s="1"/>
  <c r="O11082" i="7" a="1"/>
  <c r="O11082" i="7" s="1"/>
  <c r="N11082" i="7" a="1"/>
  <c r="N11082" i="7" s="1"/>
  <c r="M11082" i="7" a="1"/>
  <c r="M11082" i="7"/>
  <c r="O11081" i="7" a="1"/>
  <c r="O11081" i="7" s="1"/>
  <c r="M11081" i="7" a="1"/>
  <c r="M11081" i="7"/>
  <c r="N11081" i="7" s="1" a="1"/>
  <c r="N11081" i="7" s="1"/>
  <c r="O11080" i="7" a="1"/>
  <c r="O11080" i="7" s="1"/>
  <c r="N11080" i="7" a="1"/>
  <c r="N11080" i="7"/>
  <c r="M11080" i="7" a="1"/>
  <c r="M11080" i="7" s="1"/>
  <c r="O11079" i="7" a="1"/>
  <c r="O11079" i="7"/>
  <c r="N11079" i="7" a="1"/>
  <c r="N11079" i="7" s="1"/>
  <c r="M11079" i="7" a="1"/>
  <c r="M11079" i="7"/>
  <c r="O11078" i="7" a="1"/>
  <c r="O11078" i="7" s="1"/>
  <c r="M11078" i="7" a="1"/>
  <c r="M11078" i="7"/>
  <c r="N11078" i="7" s="1" a="1"/>
  <c r="N11078" i="7" s="1"/>
  <c r="O11077" i="7" a="1"/>
  <c r="O11077" i="7"/>
  <c r="M11077" i="7" a="1"/>
  <c r="M11077" i="7" s="1"/>
  <c r="N11077" i="7" s="1" a="1"/>
  <c r="N11077" i="7" s="1"/>
  <c r="O11076" i="7" a="1"/>
  <c r="O11076" i="7"/>
  <c r="N11076" i="7" a="1"/>
  <c r="N11076" i="7" s="1"/>
  <c r="M11076" i="7" a="1"/>
  <c r="M11076" i="7" s="1"/>
  <c r="O11075" i="7" a="1"/>
  <c r="O11075" i="7"/>
  <c r="M11075" i="7" a="1"/>
  <c r="M11075" i="7"/>
  <c r="N11075" i="7" s="1" a="1"/>
  <c r="N11075" i="7" s="1"/>
  <c r="O11074" i="7" a="1"/>
  <c r="O11074" i="7" s="1"/>
  <c r="M11074" i="7" a="1"/>
  <c r="M11074" i="7" s="1"/>
  <c r="N11074" i="7" s="1" a="1"/>
  <c r="N11074" i="7" s="1"/>
  <c r="O11073" i="7" a="1"/>
  <c r="O11073" i="7"/>
  <c r="N11073" i="7" a="1"/>
  <c r="N11073" i="7" s="1"/>
  <c r="M11073" i="7" a="1"/>
  <c r="M11073" i="7"/>
  <c r="O11072" i="7" a="1"/>
  <c r="O11072" i="7"/>
  <c r="M11072" i="7" a="1"/>
  <c r="M11072" i="7" s="1"/>
  <c r="N11072" i="7" s="1" a="1"/>
  <c r="N11072" i="7" s="1"/>
  <c r="O11071" i="7" a="1"/>
  <c r="O11071" i="7" s="1"/>
  <c r="M11071" i="7" a="1"/>
  <c r="M11071" i="7" s="1"/>
  <c r="N11071" i="7" s="1" a="1"/>
  <c r="N11071" i="7" s="1"/>
  <c r="O11070" i="7" a="1"/>
  <c r="O11070" i="7" s="1"/>
  <c r="M11070" i="7" a="1"/>
  <c r="M11070" i="7" s="1"/>
  <c r="N11070" i="7" s="1" a="1"/>
  <c r="N11070" i="7" s="1"/>
  <c r="O11069" i="7" a="1"/>
  <c r="O11069" i="7"/>
  <c r="M11069" i="7" a="1"/>
  <c r="M11069" i="7"/>
  <c r="N11069" i="7" s="1" a="1"/>
  <c r="N11069" i="7" s="1"/>
  <c r="O11068" i="7" a="1"/>
  <c r="O11068" i="7" s="1"/>
  <c r="M11068" i="7" a="1"/>
  <c r="M11068" i="7" s="1"/>
  <c r="N11068" i="7" s="1" a="1"/>
  <c r="N11068" i="7" s="1"/>
  <c r="O11067" i="7" a="1"/>
  <c r="O11067" i="7" s="1"/>
  <c r="N11067" i="7"/>
  <c r="M11067" i="7" a="1"/>
  <c r="M11067" i="7" s="1"/>
  <c r="N11067" i="7" s="1" a="1"/>
  <c r="O11066" i="7" a="1"/>
  <c r="O11066" i="7" s="1"/>
  <c r="N11066" i="7" a="1"/>
  <c r="N11066" i="7" s="1"/>
  <c r="M11066" i="7" a="1"/>
  <c r="M11066" i="7"/>
  <c r="O11065" i="7" a="1"/>
  <c r="O11065" i="7" s="1"/>
  <c r="M11065" i="7" a="1"/>
  <c r="M11065" i="7"/>
  <c r="N11065" i="7" s="1" a="1"/>
  <c r="N11065" i="7" s="1"/>
  <c r="O11064" i="7" a="1"/>
  <c r="O11064" i="7" s="1"/>
  <c r="N11064" i="7" a="1"/>
  <c r="N11064" i="7"/>
  <c r="M11064" i="7" a="1"/>
  <c r="M11064" i="7" s="1"/>
  <c r="O11063" i="7" a="1"/>
  <c r="O11063" i="7"/>
  <c r="N11063" i="7" a="1"/>
  <c r="N11063" i="7" s="1"/>
  <c r="M11063" i="7" a="1"/>
  <c r="M11063" i="7"/>
  <c r="O11062" i="7" a="1"/>
  <c r="O11062" i="7" s="1"/>
  <c r="M11062" i="7" a="1"/>
  <c r="M11062" i="7"/>
  <c r="N11062" i="7" s="1" a="1"/>
  <c r="N11062" i="7" s="1"/>
  <c r="O11061" i="7" a="1"/>
  <c r="O11061" i="7"/>
  <c r="M11061" i="7" a="1"/>
  <c r="M11061" i="7" s="1"/>
  <c r="N11061" i="7" s="1" a="1"/>
  <c r="N11061" i="7" s="1"/>
  <c r="O11060" i="7" a="1"/>
  <c r="O11060" i="7"/>
  <c r="N11060" i="7" a="1"/>
  <c r="N11060" i="7" s="1"/>
  <c r="M11060" i="7" a="1"/>
  <c r="M11060" i="7" s="1"/>
  <c r="O11059" i="7" a="1"/>
  <c r="O11059" i="7"/>
  <c r="M11059" i="7" a="1"/>
  <c r="M11059" i="7"/>
  <c r="N11059" i="7" s="1" a="1"/>
  <c r="N11059" i="7" s="1"/>
  <c r="O11058" i="7" a="1"/>
  <c r="O11058" i="7" s="1"/>
  <c r="M11058" i="7" a="1"/>
  <c r="M11058" i="7" s="1"/>
  <c r="N11058" i="7" s="1" a="1"/>
  <c r="N11058" i="7" s="1"/>
  <c r="O11057" i="7" a="1"/>
  <c r="O11057" i="7"/>
  <c r="N11057" i="7" a="1"/>
  <c r="N11057" i="7" s="1"/>
  <c r="M11057" i="7" a="1"/>
  <c r="M11057" i="7"/>
  <c r="O11056" i="7" a="1"/>
  <c r="O11056" i="7"/>
  <c r="M11056" i="7" a="1"/>
  <c r="M11056" i="7" s="1"/>
  <c r="N11056" i="7" s="1" a="1"/>
  <c r="N11056" i="7" s="1"/>
  <c r="O11055" i="7" a="1"/>
  <c r="O11055" i="7" s="1"/>
  <c r="M11055" i="7" a="1"/>
  <c r="M11055" i="7" s="1"/>
  <c r="N11055" i="7" s="1" a="1"/>
  <c r="N11055" i="7" s="1"/>
  <c r="O11054" i="7" a="1"/>
  <c r="O11054" i="7" s="1"/>
  <c r="M11054" i="7" a="1"/>
  <c r="M11054" i="7" s="1"/>
  <c r="N11054" i="7" s="1" a="1"/>
  <c r="N11054" i="7" s="1"/>
  <c r="O11053" i="7" a="1"/>
  <c r="O11053" i="7"/>
  <c r="M11053" i="7" a="1"/>
  <c r="M11053" i="7"/>
  <c r="N11053" i="7" s="1" a="1"/>
  <c r="N11053" i="7" s="1"/>
  <c r="O11052" i="7" a="1"/>
  <c r="O11052" i="7" s="1"/>
  <c r="M11052" i="7" a="1"/>
  <c r="M11052" i="7" s="1"/>
  <c r="N11052" i="7" s="1" a="1"/>
  <c r="N11052" i="7" s="1"/>
  <c r="O11051" i="7" a="1"/>
  <c r="O11051" i="7" s="1"/>
  <c r="N11051" i="7"/>
  <c r="M11051" i="7" a="1"/>
  <c r="M11051" i="7" s="1"/>
  <c r="N11051" i="7" s="1" a="1"/>
  <c r="O11050" i="7" a="1"/>
  <c r="O11050" i="7" s="1"/>
  <c r="N11050" i="7" a="1"/>
  <c r="N11050" i="7" s="1"/>
  <c r="M11050" i="7" a="1"/>
  <c r="M11050" i="7"/>
  <c r="O11049" i="7" a="1"/>
  <c r="O11049" i="7" s="1"/>
  <c r="M11049" i="7" a="1"/>
  <c r="M11049" i="7"/>
  <c r="N11049" i="7" s="1" a="1"/>
  <c r="N11049" i="7" s="1"/>
  <c r="O11048" i="7" a="1"/>
  <c r="O11048" i="7" s="1"/>
  <c r="N11048" i="7" a="1"/>
  <c r="N11048" i="7"/>
  <c r="M11048" i="7" a="1"/>
  <c r="M11048" i="7" s="1"/>
  <c r="O11047" i="7" a="1"/>
  <c r="O11047" i="7"/>
  <c r="N11047" i="7" a="1"/>
  <c r="N11047" i="7" s="1"/>
  <c r="M11047" i="7" a="1"/>
  <c r="M11047" i="7"/>
  <c r="O11046" i="7" a="1"/>
  <c r="O11046" i="7" s="1"/>
  <c r="M11046" i="7" a="1"/>
  <c r="M11046" i="7"/>
  <c r="N11046" i="7" s="1" a="1"/>
  <c r="N11046" i="7" s="1"/>
  <c r="O11045" i="7" a="1"/>
  <c r="O11045" i="7" s="1"/>
  <c r="M11045" i="7" a="1"/>
  <c r="M11045" i="7" s="1"/>
  <c r="N11045" i="7" s="1" a="1"/>
  <c r="N11045" i="7" s="1"/>
  <c r="O11044" i="7" a="1"/>
  <c r="O11044" i="7"/>
  <c r="N11044" i="7" a="1"/>
  <c r="N11044" i="7" s="1"/>
  <c r="M11044" i="7" a="1"/>
  <c r="M11044" i="7" s="1"/>
  <c r="O11043" i="7" a="1"/>
  <c r="O11043" i="7"/>
  <c r="M11043" i="7" a="1"/>
  <c r="M11043" i="7"/>
  <c r="N11043" i="7" s="1" a="1"/>
  <c r="N11043" i="7" s="1"/>
  <c r="O11042" i="7" a="1"/>
  <c r="O11042" i="7" s="1"/>
  <c r="M11042" i="7" a="1"/>
  <c r="M11042" i="7" s="1"/>
  <c r="N11042" i="7" s="1" a="1"/>
  <c r="N11042" i="7" s="1"/>
  <c r="O11041" i="7" a="1"/>
  <c r="O11041" i="7"/>
  <c r="N11041" i="7" a="1"/>
  <c r="N11041" i="7" s="1"/>
  <c r="M11041" i="7" a="1"/>
  <c r="M11041" i="7" s="1"/>
  <c r="O11040" i="7" a="1"/>
  <c r="O11040" i="7"/>
  <c r="M11040" i="7" a="1"/>
  <c r="M11040" i="7" s="1"/>
  <c r="N11040" i="7" s="1" a="1"/>
  <c r="N11040" i="7" s="1"/>
  <c r="O11039" i="7" a="1"/>
  <c r="O11039" i="7" s="1"/>
  <c r="M11039" i="7" a="1"/>
  <c r="M11039" i="7" s="1"/>
  <c r="N11039" i="7" s="1" a="1"/>
  <c r="N11039" i="7" s="1"/>
  <c r="O11038" i="7" a="1"/>
  <c r="O11038" i="7" s="1"/>
  <c r="N11038" i="7"/>
  <c r="M11038" i="7" a="1"/>
  <c r="M11038" i="7" s="1"/>
  <c r="N11038" i="7" s="1" a="1"/>
  <c r="O11037" i="7" a="1"/>
  <c r="O11037" i="7"/>
  <c r="M11037" i="7" a="1"/>
  <c r="M11037" i="7"/>
  <c r="N11037" i="7" s="1" a="1"/>
  <c r="N11037" i="7" s="1"/>
  <c r="O11036" i="7" a="1"/>
  <c r="O11036" i="7" s="1"/>
  <c r="M11036" i="7" a="1"/>
  <c r="M11036" i="7" s="1"/>
  <c r="N11036" i="7" s="1" a="1"/>
  <c r="N11036" i="7" s="1"/>
  <c r="O11035" i="7" a="1"/>
  <c r="O11035" i="7" s="1"/>
  <c r="N11035" i="7"/>
  <c r="M11035" i="7" a="1"/>
  <c r="M11035" i="7" s="1"/>
  <c r="N11035" i="7" s="1" a="1"/>
  <c r="O11034" i="7" a="1"/>
  <c r="O11034" i="7" s="1"/>
  <c r="N11034" i="7" a="1"/>
  <c r="N11034" i="7" s="1"/>
  <c r="M11034" i="7" a="1"/>
  <c r="M11034" i="7"/>
  <c r="O11033" i="7" a="1"/>
  <c r="O11033" i="7" s="1"/>
  <c r="M11033" i="7" a="1"/>
  <c r="M11033" i="7"/>
  <c r="N11033" i="7" s="1" a="1"/>
  <c r="N11033" i="7" s="1"/>
  <c r="O11032" i="7" a="1"/>
  <c r="O11032" i="7"/>
  <c r="N11032" i="7" a="1"/>
  <c r="N11032" i="7"/>
  <c r="M11032" i="7" a="1"/>
  <c r="M11032" i="7" s="1"/>
  <c r="O11031" i="7" a="1"/>
  <c r="O11031" i="7"/>
  <c r="N11031" i="7" a="1"/>
  <c r="N11031" i="7" s="1"/>
  <c r="M11031" i="7" a="1"/>
  <c r="M11031" i="7"/>
  <c r="O11030" i="7" a="1"/>
  <c r="O11030" i="7" s="1"/>
  <c r="M11030" i="7" a="1"/>
  <c r="M11030" i="7"/>
  <c r="N11030" i="7" s="1" a="1"/>
  <c r="N11030" i="7" s="1"/>
  <c r="O11029" i="7" a="1"/>
  <c r="O11029" i="7"/>
  <c r="M11029" i="7" a="1"/>
  <c r="M11029" i="7" s="1"/>
  <c r="N11029" i="7" s="1" a="1"/>
  <c r="N11029" i="7" s="1"/>
  <c r="O11028" i="7" a="1"/>
  <c r="O11028" i="7"/>
  <c r="N11028" i="7" a="1"/>
  <c r="N11028" i="7" s="1"/>
  <c r="M11028" i="7" a="1"/>
  <c r="M11028" i="7" s="1"/>
  <c r="O11027" i="7" a="1"/>
  <c r="O11027" i="7"/>
  <c r="M11027" i="7" a="1"/>
  <c r="M11027" i="7"/>
  <c r="N11027" i="7" s="1" a="1"/>
  <c r="N11027" i="7" s="1"/>
  <c r="O11026" i="7" a="1"/>
  <c r="O11026" i="7" s="1"/>
  <c r="M11026" i="7" a="1"/>
  <c r="M11026" i="7" s="1"/>
  <c r="N11026" i="7" s="1" a="1"/>
  <c r="N11026" i="7" s="1"/>
  <c r="O11025" i="7" a="1"/>
  <c r="O11025" i="7"/>
  <c r="N11025" i="7" a="1"/>
  <c r="N11025" i="7" s="1"/>
  <c r="M11025" i="7" a="1"/>
  <c r="M11025" i="7"/>
  <c r="O11024" i="7" a="1"/>
  <c r="O11024" i="7"/>
  <c r="M11024" i="7" a="1"/>
  <c r="M11024" i="7" s="1"/>
  <c r="N11024" i="7" s="1" a="1"/>
  <c r="N11024" i="7" s="1"/>
  <c r="O11023" i="7" a="1"/>
  <c r="O11023" i="7" s="1"/>
  <c r="M11023" i="7" a="1"/>
  <c r="M11023" i="7" s="1"/>
  <c r="N11023" i="7" s="1" a="1"/>
  <c r="N11023" i="7" s="1"/>
  <c r="O11022" i="7" a="1"/>
  <c r="O11022" i="7" s="1"/>
  <c r="N11022" i="7" a="1"/>
  <c r="N11022" i="7"/>
  <c r="M11022" i="7" a="1"/>
  <c r="M11022" i="7"/>
  <c r="O11021" i="7" a="1"/>
  <c r="O11021" i="7"/>
  <c r="M11021" i="7" a="1"/>
  <c r="M11021" i="7"/>
  <c r="N11021" i="7" s="1" a="1"/>
  <c r="N11021" i="7" s="1"/>
  <c r="O11020" i="7" a="1"/>
  <c r="O11020" i="7" s="1"/>
  <c r="M11020" i="7" a="1"/>
  <c r="M11020" i="7" s="1"/>
  <c r="N11020" i="7" s="1" a="1"/>
  <c r="N11020" i="7" s="1"/>
  <c r="O11019" i="7" a="1"/>
  <c r="O11019" i="7" s="1"/>
  <c r="N11019" i="7" a="1"/>
  <c r="N11019" i="7"/>
  <c r="M11019" i="7" a="1"/>
  <c r="M11019" i="7"/>
  <c r="O11018" i="7" a="1"/>
  <c r="O11018" i="7" s="1"/>
  <c r="N11018" i="7" a="1"/>
  <c r="N11018" i="7" s="1"/>
  <c r="M11018" i="7" a="1"/>
  <c r="M11018" i="7"/>
  <c r="O11017" i="7" a="1"/>
  <c r="O11017" i="7" s="1"/>
  <c r="M11017" i="7" a="1"/>
  <c r="M11017" i="7"/>
  <c r="N11017" i="7" s="1" a="1"/>
  <c r="N11017" i="7" s="1"/>
  <c r="O11016" i="7" a="1"/>
  <c r="O11016" i="7" s="1"/>
  <c r="N11016" i="7" a="1"/>
  <c r="N11016" i="7"/>
  <c r="M11016" i="7" a="1"/>
  <c r="M11016" i="7" s="1"/>
  <c r="O11015" i="7" a="1"/>
  <c r="O11015" i="7"/>
  <c r="N11015" i="7" a="1"/>
  <c r="N11015" i="7" s="1"/>
  <c r="M11015" i="7" a="1"/>
  <c r="M11015" i="7"/>
  <c r="O11014" i="7" a="1"/>
  <c r="O11014" i="7" s="1"/>
  <c r="M11014" i="7" a="1"/>
  <c r="M11014" i="7"/>
  <c r="N11014" i="7" s="1" a="1"/>
  <c r="N11014" i="7" s="1"/>
  <c r="O11013" i="7" a="1"/>
  <c r="O11013" i="7" s="1"/>
  <c r="M11013" i="7" a="1"/>
  <c r="M11013" i="7" s="1"/>
  <c r="N11013" i="7" s="1" a="1"/>
  <c r="N11013" i="7" s="1"/>
  <c r="O11012" i="7" a="1"/>
  <c r="O11012" i="7"/>
  <c r="N11012" i="7" a="1"/>
  <c r="N11012" i="7" s="1"/>
  <c r="M11012" i="7" a="1"/>
  <c r="M11012" i="7" s="1"/>
  <c r="O11011" i="7" a="1"/>
  <c r="O11011" i="7"/>
  <c r="M11011" i="7" a="1"/>
  <c r="M11011" i="7" s="1"/>
  <c r="N11011" i="7" s="1" a="1"/>
  <c r="N11011" i="7" s="1"/>
  <c r="O11010" i="7" a="1"/>
  <c r="O11010" i="7" s="1"/>
  <c r="M11010" i="7" a="1"/>
  <c r="M11010" i="7" s="1"/>
  <c r="N11010" i="7" s="1" a="1"/>
  <c r="N11010" i="7" s="1"/>
  <c r="O11009" i="7" a="1"/>
  <c r="O11009" i="7"/>
  <c r="M11009" i="7" a="1"/>
  <c r="M11009" i="7" s="1"/>
  <c r="N11009" i="7" s="1" a="1"/>
  <c r="N11009" i="7" s="1"/>
  <c r="O11008" i="7" a="1"/>
  <c r="O11008" i="7"/>
  <c r="M11008" i="7" a="1"/>
  <c r="M11008" i="7" s="1"/>
  <c r="N11008" i="7" s="1" a="1"/>
  <c r="N11008" i="7" s="1"/>
  <c r="O11007" i="7" a="1"/>
  <c r="O11007" i="7" s="1"/>
  <c r="M11007" i="7" a="1"/>
  <c r="M11007" i="7" s="1"/>
  <c r="N11007" i="7" s="1" a="1"/>
  <c r="N11007" i="7" s="1"/>
  <c r="O11006" i="7" a="1"/>
  <c r="O11006" i="7" s="1"/>
  <c r="N11006" i="7" a="1"/>
  <c r="N11006" i="7"/>
  <c r="M11006" i="7" a="1"/>
  <c r="M11006" i="7" s="1"/>
  <c r="O11005" i="7" a="1"/>
  <c r="O11005" i="7"/>
  <c r="M11005" i="7" a="1"/>
  <c r="M11005" i="7"/>
  <c r="N11005" i="7" s="1" a="1"/>
  <c r="N11005" i="7" s="1"/>
  <c r="O11004" i="7" a="1"/>
  <c r="O11004" i="7" s="1"/>
  <c r="M11004" i="7" a="1"/>
  <c r="M11004" i="7" s="1"/>
  <c r="N11004" i="7" s="1" a="1"/>
  <c r="N11004" i="7" s="1"/>
  <c r="O11003" i="7" a="1"/>
  <c r="O11003" i="7"/>
  <c r="N11003" i="7" a="1"/>
  <c r="N11003" i="7"/>
  <c r="M11003" i="7" a="1"/>
  <c r="M11003" i="7" s="1"/>
  <c r="O11002" i="7" a="1"/>
  <c r="O11002" i="7" s="1"/>
  <c r="M11002" i="7" a="1"/>
  <c r="M11002" i="7"/>
  <c r="N11002" i="7" s="1" a="1"/>
  <c r="N11002" i="7" s="1"/>
  <c r="O11001" i="7" a="1"/>
  <c r="O11001" i="7" s="1"/>
  <c r="M11001" i="7" a="1"/>
  <c r="M11001" i="7"/>
  <c r="N11001" i="7" s="1" a="1"/>
  <c r="N11001" i="7" s="1"/>
  <c r="O11000" i="7" a="1"/>
  <c r="O11000" i="7"/>
  <c r="N11000" i="7" a="1"/>
  <c r="N11000" i="7"/>
  <c r="M11000" i="7" a="1"/>
  <c r="M11000" i="7" s="1"/>
  <c r="O10999" i="7" a="1"/>
  <c r="O10999" i="7"/>
  <c r="M10999" i="7" a="1"/>
  <c r="M10999" i="7"/>
  <c r="N10999" i="7" s="1" a="1"/>
  <c r="N10999" i="7" s="1"/>
  <c r="O10998" i="7" a="1"/>
  <c r="O10998" i="7" s="1"/>
  <c r="M10998" i="7" a="1"/>
  <c r="M10998" i="7"/>
  <c r="N10998" i="7" s="1" a="1"/>
  <c r="N10998" i="7" s="1"/>
  <c r="O10997" i="7" a="1"/>
  <c r="O10997" i="7"/>
  <c r="N10997" i="7" a="1"/>
  <c r="N10997" i="7" s="1"/>
  <c r="M10997" i="7" a="1"/>
  <c r="M10997" i="7" s="1"/>
  <c r="O10996" i="7" a="1"/>
  <c r="O10996" i="7"/>
  <c r="M10996" i="7" a="1"/>
  <c r="M10996" i="7" s="1"/>
  <c r="N10996" i="7" s="1" a="1"/>
  <c r="N10996" i="7" s="1"/>
  <c r="O10995" i="7" a="1"/>
  <c r="O10995" i="7" s="1"/>
  <c r="M10995" i="7" a="1"/>
  <c r="M10995" i="7" s="1"/>
  <c r="N10995" i="7" s="1" a="1"/>
  <c r="N10995" i="7" s="1"/>
  <c r="O10994" i="7" a="1"/>
  <c r="O10994" i="7" s="1"/>
  <c r="M10994" i="7" a="1"/>
  <c r="M10994" i="7" s="1"/>
  <c r="N10994" i="7" s="1" a="1"/>
  <c r="N10994" i="7" s="1"/>
  <c r="O10993" i="7" a="1"/>
  <c r="O10993" i="7"/>
  <c r="M10993" i="7" a="1"/>
  <c r="M10993" i="7"/>
  <c r="N10993" i="7" s="1" a="1"/>
  <c r="N10993" i="7" s="1"/>
  <c r="O10992" i="7" a="1"/>
  <c r="O10992" i="7"/>
  <c r="M10992" i="7" a="1"/>
  <c r="M10992" i="7" s="1"/>
  <c r="N10992" i="7" s="1" a="1"/>
  <c r="N10992" i="7" s="1"/>
  <c r="O10991" i="7" a="1"/>
  <c r="O10991" i="7" s="1"/>
  <c r="M10991" i="7" a="1"/>
  <c r="M10991" i="7" s="1"/>
  <c r="N10991" i="7" s="1" a="1"/>
  <c r="N10991" i="7" s="1"/>
  <c r="O10990" i="7" a="1"/>
  <c r="O10990" i="7" s="1"/>
  <c r="M10990" i="7" a="1"/>
  <c r="M10990" i="7"/>
  <c r="N10990" i="7" s="1" a="1"/>
  <c r="N10990" i="7" s="1"/>
  <c r="O10989" i="7" a="1"/>
  <c r="O10989" i="7"/>
  <c r="M10989" i="7" a="1"/>
  <c r="M10989" i="7"/>
  <c r="N10989" i="7" s="1" a="1"/>
  <c r="N10989" i="7" s="1"/>
  <c r="O10988" i="7" a="1"/>
  <c r="O10988" i="7"/>
  <c r="N10988" i="7" a="1"/>
  <c r="N10988" i="7" s="1"/>
  <c r="M10988" i="7" a="1"/>
  <c r="M10988" i="7" s="1"/>
  <c r="O10987" i="7" a="1"/>
  <c r="O10987" i="7"/>
  <c r="M10987" i="7" a="1"/>
  <c r="M10987" i="7"/>
  <c r="N10987" i="7" s="1" a="1"/>
  <c r="N10987" i="7" s="1"/>
  <c r="O10986" i="7" a="1"/>
  <c r="O10986" i="7" s="1"/>
  <c r="M10986" i="7" a="1"/>
  <c r="M10986" i="7" s="1"/>
  <c r="N10986" i="7" s="1" a="1"/>
  <c r="N10986" i="7" s="1"/>
  <c r="O10985" i="7" a="1"/>
  <c r="O10985" i="7" s="1"/>
  <c r="N10985" i="7" a="1"/>
  <c r="N10985" i="7" s="1"/>
  <c r="M10985" i="7" a="1"/>
  <c r="M10985" i="7"/>
  <c r="O10984" i="7" a="1"/>
  <c r="O10984" i="7"/>
  <c r="N10984" i="7" a="1"/>
  <c r="N10984" i="7"/>
  <c r="M10984" i="7" a="1"/>
  <c r="M10984" i="7" s="1"/>
  <c r="O10983" i="7" a="1"/>
  <c r="O10983" i="7"/>
  <c r="M10983" i="7" a="1"/>
  <c r="M10983" i="7" s="1"/>
  <c r="N10983" i="7" s="1" a="1"/>
  <c r="N10983" i="7" s="1"/>
  <c r="O10982" i="7" a="1"/>
  <c r="O10982" i="7" s="1"/>
  <c r="M10982" i="7" a="1"/>
  <c r="M10982" i="7"/>
  <c r="N10982" i="7" s="1" a="1"/>
  <c r="N10982" i="7" s="1"/>
  <c r="O10981" i="7" a="1"/>
  <c r="O10981" i="7" s="1"/>
  <c r="N10981" i="7" a="1"/>
  <c r="N10981" i="7" s="1"/>
  <c r="M10981" i="7" a="1"/>
  <c r="M10981" i="7"/>
  <c r="O10980" i="7" a="1"/>
  <c r="O10980" i="7"/>
  <c r="N10980" i="7" a="1"/>
  <c r="N10980" i="7" s="1"/>
  <c r="M10980" i="7" a="1"/>
  <c r="M10980" i="7" s="1"/>
  <c r="O10979" i="7" a="1"/>
  <c r="O10979" i="7" s="1"/>
  <c r="M10979" i="7" a="1"/>
  <c r="M10979" i="7" s="1"/>
  <c r="N10979" i="7" s="1" a="1"/>
  <c r="N10979" i="7" s="1"/>
  <c r="O10978" i="7" a="1"/>
  <c r="O10978" i="7" s="1"/>
  <c r="M10978" i="7" a="1"/>
  <c r="M10978" i="7" s="1"/>
  <c r="N10978" i="7" s="1" a="1"/>
  <c r="N10978" i="7" s="1"/>
  <c r="O10977" i="7" a="1"/>
  <c r="O10977" i="7"/>
  <c r="M10977" i="7" a="1"/>
  <c r="M10977" i="7" s="1"/>
  <c r="N10977" i="7" s="1" a="1"/>
  <c r="N10977" i="7" s="1"/>
  <c r="O10976" i="7" a="1"/>
  <c r="O10976" i="7" s="1"/>
  <c r="M10976" i="7" a="1"/>
  <c r="M10976" i="7" s="1"/>
  <c r="N10976" i="7" s="1" a="1"/>
  <c r="N10976" i="7" s="1"/>
  <c r="O10975" i="7" a="1"/>
  <c r="O10975" i="7" s="1"/>
  <c r="N10975" i="7"/>
  <c r="M10975" i="7" a="1"/>
  <c r="M10975" i="7" s="1"/>
  <c r="N10975" i="7" s="1" a="1"/>
  <c r="O10974" i="7" a="1"/>
  <c r="O10974" i="7" s="1"/>
  <c r="M10974" i="7" a="1"/>
  <c r="M10974" i="7" s="1"/>
  <c r="N10974" i="7" s="1" a="1"/>
  <c r="N10974" i="7" s="1"/>
  <c r="O10973" i="7" a="1"/>
  <c r="O10973" i="7" s="1"/>
  <c r="M10973" i="7" a="1"/>
  <c r="M10973" i="7"/>
  <c r="N10973" i="7" s="1" a="1"/>
  <c r="N10973" i="7" s="1"/>
  <c r="O10972" i="7" a="1"/>
  <c r="O10972" i="7" s="1"/>
  <c r="N10972" i="7"/>
  <c r="M10972" i="7" a="1"/>
  <c r="M10972" i="7" s="1"/>
  <c r="N10972" i="7" s="1" a="1"/>
  <c r="O10971" i="7" a="1"/>
  <c r="O10971" i="7" s="1"/>
  <c r="N10971" i="7" a="1"/>
  <c r="N10971" i="7" s="1"/>
  <c r="M10971" i="7" a="1"/>
  <c r="M10971" i="7" s="1"/>
  <c r="O10970" i="7" a="1"/>
  <c r="O10970" i="7" s="1"/>
  <c r="N10970" i="7" a="1"/>
  <c r="N10970" i="7" s="1"/>
  <c r="M10970" i="7" a="1"/>
  <c r="M10970" i="7"/>
  <c r="O10969" i="7" a="1"/>
  <c r="O10969" i="7" s="1"/>
  <c r="M10969" i="7" a="1"/>
  <c r="M10969" i="7" s="1"/>
  <c r="N10969" i="7" s="1" a="1"/>
  <c r="N10969" i="7" s="1"/>
  <c r="O10968" i="7" a="1"/>
  <c r="O10968" i="7" s="1"/>
  <c r="N10968" i="7" a="1"/>
  <c r="N10968" i="7" s="1"/>
  <c r="M10968" i="7" a="1"/>
  <c r="M10968" i="7" s="1"/>
  <c r="O10967" i="7" a="1"/>
  <c r="O10967" i="7"/>
  <c r="N10967" i="7" a="1"/>
  <c r="N10967" i="7" s="1"/>
  <c r="M10967" i="7" a="1"/>
  <c r="M10967" i="7"/>
  <c r="O10966" i="7" a="1"/>
  <c r="O10966" i="7" s="1"/>
  <c r="M10966" i="7" a="1"/>
  <c r="M10966" i="7" s="1"/>
  <c r="N10966" i="7" s="1" a="1"/>
  <c r="N10966" i="7" s="1"/>
  <c r="O10965" i="7" a="1"/>
  <c r="O10965" i="7"/>
  <c r="M10965" i="7" a="1"/>
  <c r="M10965" i="7"/>
  <c r="N10965" i="7" s="1" a="1"/>
  <c r="N10965" i="7" s="1"/>
  <c r="O10964" i="7" a="1"/>
  <c r="O10964" i="7" s="1"/>
  <c r="M10964" i="7" a="1"/>
  <c r="M10964" i="7" s="1"/>
  <c r="N10964" i="7" s="1" a="1"/>
  <c r="N10964" i="7" s="1"/>
  <c r="O10963" i="7" a="1"/>
  <c r="O10963" i="7"/>
  <c r="M10963" i="7" a="1"/>
  <c r="M10963" i="7" s="1"/>
  <c r="N10963" i="7" s="1" a="1"/>
  <c r="N10963" i="7" s="1"/>
  <c r="O10962" i="7" a="1"/>
  <c r="O10962" i="7"/>
  <c r="M10962" i="7" a="1"/>
  <c r="M10962" i="7" s="1"/>
  <c r="N10962" i="7" s="1" a="1"/>
  <c r="N10962" i="7" s="1"/>
  <c r="O10961" i="7" a="1"/>
  <c r="O10961" i="7" s="1"/>
  <c r="M10961" i="7" a="1"/>
  <c r="M10961" i="7"/>
  <c r="N10961" i="7" s="1" a="1"/>
  <c r="N10961" i="7" s="1"/>
  <c r="O10960" i="7" a="1"/>
  <c r="O10960" i="7" s="1"/>
  <c r="M10960" i="7" a="1"/>
  <c r="M10960" i="7"/>
  <c r="N10960" i="7" s="1" a="1"/>
  <c r="N10960" i="7" s="1"/>
  <c r="O10959" i="7" a="1"/>
  <c r="O10959" i="7"/>
  <c r="M10959" i="7" a="1"/>
  <c r="M10959" i="7" s="1"/>
  <c r="N10959" i="7" s="1" a="1"/>
  <c r="N10959" i="7" s="1"/>
  <c r="O10958" i="7" a="1"/>
  <c r="O10958" i="7" s="1"/>
  <c r="N10958" i="7"/>
  <c r="M10958" i="7" a="1"/>
  <c r="M10958" i="7" s="1"/>
  <c r="N10958" i="7" s="1" a="1"/>
  <c r="O10957" i="7" a="1"/>
  <c r="O10957" i="7"/>
  <c r="N10957" i="7" a="1"/>
  <c r="N10957" i="7" s="1"/>
  <c r="M10957" i="7" a="1"/>
  <c r="M10957" i="7"/>
  <c r="O10956" i="7" a="1"/>
  <c r="O10956" i="7" s="1"/>
  <c r="M10956" i="7" a="1"/>
  <c r="M10956" i="7" s="1"/>
  <c r="N10956" i="7" s="1" a="1"/>
  <c r="N10956" i="7" s="1"/>
  <c r="O10955" i="7" a="1"/>
  <c r="O10955" i="7"/>
  <c r="M10955" i="7" a="1"/>
  <c r="M10955" i="7" s="1"/>
  <c r="N10955" i="7" s="1" a="1"/>
  <c r="N10955" i="7" s="1"/>
  <c r="O10954" i="7" a="1"/>
  <c r="O10954" i="7"/>
  <c r="M10954" i="7" a="1"/>
  <c r="M10954" i="7" s="1"/>
  <c r="N10954" i="7" s="1" a="1"/>
  <c r="N10954" i="7" s="1"/>
  <c r="O10953" i="7" a="1"/>
  <c r="O10953" i="7"/>
  <c r="M10953" i="7" a="1"/>
  <c r="M10953" i="7" s="1"/>
  <c r="N10953" i="7" s="1" a="1"/>
  <c r="N10953" i="7" s="1"/>
  <c r="O10952" i="7" a="1"/>
  <c r="O10952" i="7" s="1"/>
  <c r="M10952" i="7" a="1"/>
  <c r="M10952" i="7" s="1"/>
  <c r="N10952" i="7" s="1" a="1"/>
  <c r="N10952" i="7" s="1"/>
  <c r="O10951" i="7" a="1"/>
  <c r="O10951" i="7"/>
  <c r="M10951" i="7" a="1"/>
  <c r="M10951" i="7" s="1"/>
  <c r="N10951" i="7" s="1" a="1"/>
  <c r="N10951" i="7" s="1"/>
  <c r="O10950" i="7" a="1"/>
  <c r="O10950" i="7"/>
  <c r="M10950" i="7" a="1"/>
  <c r="M10950" i="7" s="1"/>
  <c r="N10950" i="7" s="1" a="1"/>
  <c r="N10950" i="7" s="1"/>
  <c r="O10949" i="7" a="1"/>
  <c r="O10949" i="7"/>
  <c r="M10949" i="7" a="1"/>
  <c r="M10949" i="7" s="1"/>
  <c r="N10949" i="7" s="1" a="1"/>
  <c r="N10949" i="7" s="1"/>
  <c r="O10948" i="7" a="1"/>
  <c r="O10948" i="7" s="1"/>
  <c r="M10948" i="7" a="1"/>
  <c r="M10948" i="7" s="1"/>
  <c r="N10948" i="7" s="1" a="1"/>
  <c r="N10948" i="7" s="1"/>
  <c r="O10947" i="7" a="1"/>
  <c r="O10947" i="7"/>
  <c r="M10947" i="7" a="1"/>
  <c r="M10947" i="7"/>
  <c r="N10947" i="7" s="1" a="1"/>
  <c r="N10947" i="7" s="1"/>
  <c r="O10946" i="7" a="1"/>
  <c r="O10946" i="7"/>
  <c r="M10946" i="7" a="1"/>
  <c r="M10946" i="7" s="1"/>
  <c r="N10946" i="7" s="1" a="1"/>
  <c r="N10946" i="7" s="1"/>
  <c r="O10945" i="7" a="1"/>
  <c r="O10945" i="7"/>
  <c r="M10945" i="7" a="1"/>
  <c r="M10945" i="7" s="1"/>
  <c r="N10945" i="7" s="1" a="1"/>
  <c r="N10945" i="7" s="1"/>
  <c r="O10944" i="7" a="1"/>
  <c r="O10944" i="7" s="1"/>
  <c r="M10944" i="7" a="1"/>
  <c r="M10944" i="7"/>
  <c r="N10944" i="7" s="1" a="1"/>
  <c r="N10944" i="7" s="1"/>
  <c r="O10943" i="7" a="1"/>
  <c r="O10943" i="7"/>
  <c r="M10943" i="7" a="1"/>
  <c r="M10943" i="7"/>
  <c r="N10943" i="7" s="1" a="1"/>
  <c r="N10943" i="7" s="1"/>
  <c r="O10942" i="7" a="1"/>
  <c r="O10942" i="7"/>
  <c r="N10942" i="7" a="1"/>
  <c r="N10942" i="7" s="1"/>
  <c r="M10942" i="7" a="1"/>
  <c r="M10942" i="7" s="1"/>
  <c r="O10941" i="7" a="1"/>
  <c r="O10941" i="7"/>
  <c r="M10941" i="7" a="1"/>
  <c r="M10941" i="7"/>
  <c r="N10941" i="7" s="1" a="1"/>
  <c r="N10941" i="7" s="1"/>
  <c r="O10940" i="7" a="1"/>
  <c r="O10940" i="7" s="1"/>
  <c r="N10940" i="7" a="1"/>
  <c r="N10940" i="7" s="1"/>
  <c r="M10940" i="7" a="1"/>
  <c r="M10940" i="7"/>
  <c r="O10939" i="7" a="1"/>
  <c r="O10939" i="7"/>
  <c r="N10939" i="7" a="1"/>
  <c r="N10939" i="7" s="1"/>
  <c r="M10939" i="7" a="1"/>
  <c r="M10939" i="7"/>
  <c r="O10938" i="7" a="1"/>
  <c r="O10938" i="7"/>
  <c r="M10938" i="7" a="1"/>
  <c r="M10938" i="7" s="1"/>
  <c r="N10938" i="7" s="1" a="1"/>
  <c r="N10938" i="7" s="1"/>
  <c r="O10937" i="7" a="1"/>
  <c r="O10937" i="7" s="1"/>
  <c r="M10937" i="7" a="1"/>
  <c r="M10937" i="7" s="1"/>
  <c r="N10937" i="7" s="1" a="1"/>
  <c r="N10937" i="7" s="1"/>
  <c r="O10936" i="7" a="1"/>
  <c r="O10936" i="7" s="1"/>
  <c r="N10936" i="7" a="1"/>
  <c r="N10936" i="7"/>
  <c r="M10936" i="7" a="1"/>
  <c r="M10936" i="7"/>
  <c r="O10935" i="7" a="1"/>
  <c r="O10935" i="7"/>
  <c r="M10935" i="7" a="1"/>
  <c r="M10935" i="7"/>
  <c r="N10935" i="7" s="1" a="1"/>
  <c r="N10935" i="7" s="1"/>
  <c r="O10934" i="7" a="1"/>
  <c r="O10934" i="7" s="1"/>
  <c r="M10934" i="7" a="1"/>
  <c r="M10934" i="7" s="1"/>
  <c r="N10934" i="7" s="1" a="1"/>
  <c r="N10934" i="7" s="1"/>
  <c r="O10933" i="7" a="1"/>
  <c r="O10933" i="7" s="1"/>
  <c r="N10933" i="7" a="1"/>
  <c r="N10933" i="7"/>
  <c r="M10933" i="7" a="1"/>
  <c r="M10933" i="7"/>
  <c r="O10932" i="7" a="1"/>
  <c r="O10932" i="7" s="1"/>
  <c r="N10932" i="7" a="1"/>
  <c r="N10932" i="7" s="1"/>
  <c r="M10932" i="7" a="1"/>
  <c r="M10932" i="7"/>
  <c r="O10931" i="7" a="1"/>
  <c r="O10931" i="7" s="1"/>
  <c r="M10931" i="7" a="1"/>
  <c r="M10931" i="7"/>
  <c r="N10931" i="7" s="1" a="1"/>
  <c r="N10931" i="7" s="1"/>
  <c r="O10930" i="7" a="1"/>
  <c r="O10930" i="7" s="1"/>
  <c r="M10930" i="7" a="1"/>
  <c r="M10930" i="7" s="1"/>
  <c r="N10930" i="7" s="1" a="1"/>
  <c r="N10930" i="7" s="1"/>
  <c r="O10929" i="7" a="1"/>
  <c r="O10929" i="7" s="1"/>
  <c r="N10929" i="7" a="1"/>
  <c r="N10929" i="7" s="1"/>
  <c r="M10929" i="7" a="1"/>
  <c r="M10929" i="7"/>
  <c r="O10928" i="7" a="1"/>
  <c r="O10928" i="7" s="1"/>
  <c r="N10928" i="7" a="1"/>
  <c r="N10928" i="7" s="1"/>
  <c r="M10928" i="7" a="1"/>
  <c r="M10928" i="7"/>
  <c r="O10927" i="7" a="1"/>
  <c r="O10927" i="7"/>
  <c r="M10927" i="7" a="1"/>
  <c r="M10927" i="7" s="1"/>
  <c r="N10927" i="7" s="1" a="1"/>
  <c r="N10927" i="7" s="1"/>
  <c r="O10926" i="7" a="1"/>
  <c r="O10926" i="7" s="1"/>
  <c r="M10926" i="7" a="1"/>
  <c r="M10926" i="7" s="1"/>
  <c r="N10926" i="7" s="1" a="1"/>
  <c r="N10926" i="7" s="1"/>
  <c r="O10925" i="7" a="1"/>
  <c r="O10925" i="7"/>
  <c r="N10925" i="7" a="1"/>
  <c r="N10925" i="7" s="1"/>
  <c r="M10925" i="7" a="1"/>
  <c r="M10925" i="7"/>
  <c r="O10924" i="7" a="1"/>
  <c r="O10924" i="7" s="1"/>
  <c r="M10924" i="7" a="1"/>
  <c r="M10924" i="7" s="1"/>
  <c r="N10924" i="7" s="1" a="1"/>
  <c r="N10924" i="7" s="1"/>
  <c r="O10923" i="7" a="1"/>
  <c r="O10923" i="7" s="1"/>
  <c r="M10923" i="7" a="1"/>
  <c r="M10923" i="7"/>
  <c r="N10923" i="7" s="1" a="1"/>
  <c r="N10923" i="7" s="1"/>
  <c r="O10922" i="7" a="1"/>
  <c r="O10922" i="7"/>
  <c r="M10922" i="7" a="1"/>
  <c r="M10922" i="7" s="1"/>
  <c r="N10922" i="7" s="1" a="1"/>
  <c r="N10922" i="7" s="1"/>
  <c r="O10921" i="7" a="1"/>
  <c r="O10921" i="7" s="1"/>
  <c r="M10921" i="7" a="1"/>
  <c r="M10921" i="7" s="1"/>
  <c r="N10921" i="7" s="1" a="1"/>
  <c r="N10921" i="7" s="1"/>
  <c r="O10920" i="7" a="1"/>
  <c r="O10920" i="7" s="1"/>
  <c r="M10920" i="7" a="1"/>
  <c r="M10920" i="7" s="1"/>
  <c r="N10920" i="7" s="1" a="1"/>
  <c r="N10920" i="7" s="1"/>
  <c r="O10919" i="7" a="1"/>
  <c r="O10919" i="7"/>
  <c r="M10919" i="7" a="1"/>
  <c r="M10919" i="7" s="1"/>
  <c r="N10919" i="7" s="1" a="1"/>
  <c r="N10919" i="7" s="1"/>
  <c r="O10918" i="7" a="1"/>
  <c r="O10918" i="7"/>
  <c r="M10918" i="7" a="1"/>
  <c r="M10918" i="7" s="1"/>
  <c r="N10918" i="7" s="1" a="1"/>
  <c r="N10918" i="7" s="1"/>
  <c r="O10917" i="7" a="1"/>
  <c r="O10917" i="7"/>
  <c r="M10917" i="7" a="1"/>
  <c r="M10917" i="7" s="1"/>
  <c r="N10917" i="7" s="1" a="1"/>
  <c r="N10917" i="7" s="1"/>
  <c r="O10916" i="7" a="1"/>
  <c r="O10916" i="7" s="1"/>
  <c r="M10916" i="7" a="1"/>
  <c r="M10916" i="7" s="1"/>
  <c r="N10916" i="7" s="1" a="1"/>
  <c r="N10916" i="7" s="1"/>
  <c r="O10915" i="7" a="1"/>
  <c r="O10915" i="7"/>
  <c r="M10915" i="7" a="1"/>
  <c r="M10915" i="7"/>
  <c r="N10915" i="7" s="1" a="1"/>
  <c r="N10915" i="7" s="1"/>
  <c r="O10914" i="7" a="1"/>
  <c r="O10914" i="7"/>
  <c r="M10914" i="7" a="1"/>
  <c r="M10914" i="7" s="1"/>
  <c r="N10914" i="7" s="1" a="1"/>
  <c r="N10914" i="7" s="1"/>
  <c r="O10913" i="7" a="1"/>
  <c r="O10913" i="7"/>
  <c r="M10913" i="7" a="1"/>
  <c r="M10913" i="7" s="1"/>
  <c r="N10913" i="7" s="1" a="1"/>
  <c r="N10913" i="7" s="1"/>
  <c r="O10912" i="7" a="1"/>
  <c r="O10912" i="7" s="1"/>
  <c r="M10912" i="7" a="1"/>
  <c r="M10912" i="7"/>
  <c r="N10912" i="7" s="1" a="1"/>
  <c r="N10912" i="7" s="1"/>
  <c r="O10911" i="7" a="1"/>
  <c r="O10911" i="7"/>
  <c r="M10911" i="7" a="1"/>
  <c r="M10911" i="7"/>
  <c r="N10911" i="7" s="1" a="1"/>
  <c r="N10911" i="7" s="1"/>
  <c r="O10910" i="7" a="1"/>
  <c r="O10910" i="7"/>
  <c r="N10910" i="7" a="1"/>
  <c r="N10910" i="7" s="1"/>
  <c r="M10910" i="7" a="1"/>
  <c r="M10910" i="7" s="1"/>
  <c r="O10909" i="7" a="1"/>
  <c r="O10909" i="7"/>
  <c r="M10909" i="7" a="1"/>
  <c r="M10909" i="7"/>
  <c r="N10909" i="7" s="1" a="1"/>
  <c r="N10909" i="7" s="1"/>
  <c r="O10908" i="7" a="1"/>
  <c r="O10908" i="7" s="1"/>
  <c r="M10908" i="7" a="1"/>
  <c r="M10908" i="7" s="1"/>
  <c r="N10908" i="7" s="1" a="1"/>
  <c r="N10908" i="7" s="1"/>
  <c r="O10907" i="7" a="1"/>
  <c r="O10907" i="7"/>
  <c r="N10907" i="7" a="1"/>
  <c r="N10907" i="7" s="1"/>
  <c r="M10907" i="7" a="1"/>
  <c r="M10907" i="7"/>
  <c r="O10906" i="7" a="1"/>
  <c r="O10906" i="7"/>
  <c r="M10906" i="7" a="1"/>
  <c r="M10906" i="7" s="1"/>
  <c r="N10906" i="7" s="1" a="1"/>
  <c r="N10906" i="7" s="1"/>
  <c r="O10905" i="7" a="1"/>
  <c r="O10905" i="7" s="1"/>
  <c r="M10905" i="7" a="1"/>
  <c r="M10905" i="7" s="1"/>
  <c r="N10905" i="7" s="1" a="1"/>
  <c r="N10905" i="7" s="1"/>
  <c r="O10904" i="7" a="1"/>
  <c r="O10904" i="7" s="1"/>
  <c r="M10904" i="7" a="1"/>
  <c r="M10904" i="7"/>
  <c r="N10904" i="7" s="1" a="1"/>
  <c r="N10904" i="7" s="1"/>
  <c r="O10903" i="7" a="1"/>
  <c r="O10903" i="7"/>
  <c r="M10903" i="7" a="1"/>
  <c r="M10903" i="7"/>
  <c r="N10903" i="7" s="1" a="1"/>
  <c r="N10903" i="7" s="1"/>
  <c r="O10902" i="7" a="1"/>
  <c r="O10902" i="7" s="1"/>
  <c r="N10902" i="7" a="1"/>
  <c r="N10902" i="7" s="1"/>
  <c r="M10902" i="7" a="1"/>
  <c r="M10902" i="7" s="1"/>
  <c r="O10901" i="7" a="1"/>
  <c r="O10901" i="7" s="1"/>
  <c r="M10901" i="7" a="1"/>
  <c r="M10901" i="7"/>
  <c r="N10901" i="7" s="1" a="1"/>
  <c r="N10901" i="7" s="1"/>
  <c r="O10900" i="7" a="1"/>
  <c r="O10900" i="7" s="1"/>
  <c r="N10900" i="7" a="1"/>
  <c r="N10900" i="7" s="1"/>
  <c r="M10900" i="7" a="1"/>
  <c r="M10900" i="7"/>
  <c r="O10899" i="7" a="1"/>
  <c r="O10899" i="7" s="1"/>
  <c r="N10899" i="7" a="1"/>
  <c r="N10899" i="7" s="1"/>
  <c r="M10899" i="7" a="1"/>
  <c r="M10899" i="7"/>
  <c r="O10898" i="7" a="1"/>
  <c r="O10898" i="7"/>
  <c r="M10898" i="7" a="1"/>
  <c r="M10898" i="7" s="1"/>
  <c r="N10898" i="7" s="1" a="1"/>
  <c r="N10898" i="7" s="1"/>
  <c r="O10897" i="7" a="1"/>
  <c r="O10897" i="7" s="1"/>
  <c r="N10897" i="7" a="1"/>
  <c r="N10897" i="7" s="1"/>
  <c r="M10897" i="7" a="1"/>
  <c r="M10897" i="7"/>
  <c r="O10896" i="7" a="1"/>
  <c r="O10896" i="7" s="1"/>
  <c r="N10896" i="7" a="1"/>
  <c r="N10896" i="7" s="1"/>
  <c r="M10896" i="7" a="1"/>
  <c r="M10896" i="7"/>
  <c r="O10895" i="7" a="1"/>
  <c r="O10895" i="7"/>
  <c r="M10895" i="7" a="1"/>
  <c r="M10895" i="7" s="1"/>
  <c r="N10895" i="7" s="1" a="1"/>
  <c r="N10895" i="7" s="1"/>
  <c r="O10894" i="7" a="1"/>
  <c r="O10894" i="7" s="1"/>
  <c r="M10894" i="7" a="1"/>
  <c r="M10894" i="7" s="1"/>
  <c r="N10894" i="7" s="1" a="1"/>
  <c r="N10894" i="7" s="1"/>
  <c r="O10893" i="7" a="1"/>
  <c r="O10893" i="7"/>
  <c r="M10893" i="7" a="1"/>
  <c r="M10893" i="7" s="1"/>
  <c r="N10893" i="7" s="1" a="1"/>
  <c r="N10893" i="7" s="1"/>
  <c r="O10892" i="7" a="1"/>
  <c r="O10892" i="7" s="1"/>
  <c r="M10892" i="7" a="1"/>
  <c r="M10892" i="7" s="1"/>
  <c r="N10892" i="7" s="1" a="1"/>
  <c r="N10892" i="7" s="1"/>
  <c r="O10891" i="7" a="1"/>
  <c r="O10891" i="7" s="1"/>
  <c r="M10891" i="7" a="1"/>
  <c r="M10891" i="7"/>
  <c r="N10891" i="7" s="1" a="1"/>
  <c r="N10891" i="7" s="1"/>
  <c r="O10890" i="7" a="1"/>
  <c r="O10890" i="7"/>
  <c r="M10890" i="7" a="1"/>
  <c r="M10890" i="7" s="1"/>
  <c r="N10890" i="7" s="1" a="1"/>
  <c r="N10890" i="7" s="1"/>
  <c r="O10889" i="7" a="1"/>
  <c r="O10889" i="7" s="1"/>
  <c r="M10889" i="7" a="1"/>
  <c r="M10889" i="7" s="1"/>
  <c r="N10889" i="7" s="1" a="1"/>
  <c r="N10889" i="7" s="1"/>
  <c r="O10888" i="7" a="1"/>
  <c r="O10888" i="7" s="1"/>
  <c r="N10888" i="7" a="1"/>
  <c r="N10888" i="7" s="1"/>
  <c r="M10888" i="7" a="1"/>
  <c r="M10888" i="7"/>
  <c r="O10887" i="7" a="1"/>
  <c r="O10887" i="7"/>
  <c r="M10887" i="7" a="1"/>
  <c r="M10887" i="7" s="1"/>
  <c r="N10887" i="7" s="1" a="1"/>
  <c r="N10887" i="7" s="1"/>
  <c r="O10886" i="7" a="1"/>
  <c r="O10886" i="7" s="1"/>
  <c r="M10886" i="7" a="1"/>
  <c r="M10886" i="7" s="1"/>
  <c r="N10886" i="7" s="1" a="1"/>
  <c r="N10886" i="7" s="1"/>
  <c r="O10885" i="7" a="1"/>
  <c r="O10885" i="7"/>
  <c r="M10885" i="7" a="1"/>
  <c r="M10885" i="7" s="1"/>
  <c r="N10885" i="7" s="1" a="1"/>
  <c r="N10885" i="7" s="1"/>
  <c r="O10884" i="7" a="1"/>
  <c r="O10884" i="7" s="1"/>
  <c r="M10884" i="7" a="1"/>
  <c r="M10884" i="7" s="1"/>
  <c r="N10884" i="7" s="1" a="1"/>
  <c r="N10884" i="7" s="1"/>
  <c r="O10883" i="7" a="1"/>
  <c r="O10883" i="7"/>
  <c r="M10883" i="7" a="1"/>
  <c r="M10883" i="7"/>
  <c r="N10883" i="7" s="1" a="1"/>
  <c r="N10883" i="7" s="1"/>
  <c r="O10882" i="7" a="1"/>
  <c r="O10882" i="7"/>
  <c r="M10882" i="7" a="1"/>
  <c r="M10882" i="7" s="1"/>
  <c r="N10882" i="7" s="1" a="1"/>
  <c r="N10882" i="7" s="1"/>
  <c r="O10881" i="7" a="1"/>
  <c r="O10881" i="7"/>
  <c r="M10881" i="7" a="1"/>
  <c r="M10881" i="7" s="1"/>
  <c r="N10881" i="7" s="1" a="1"/>
  <c r="N10881" i="7" s="1"/>
  <c r="O10880" i="7" a="1"/>
  <c r="O10880" i="7" s="1"/>
  <c r="M10880" i="7" a="1"/>
  <c r="M10880" i="7"/>
  <c r="N10880" i="7" s="1" a="1"/>
  <c r="N10880" i="7" s="1"/>
  <c r="O10879" i="7" a="1"/>
  <c r="O10879" i="7"/>
  <c r="M10879" i="7" a="1"/>
  <c r="M10879" i="7" s="1"/>
  <c r="N10879" i="7" s="1" a="1"/>
  <c r="N10879" i="7" s="1"/>
  <c r="O10878" i="7" a="1"/>
  <c r="O10878" i="7"/>
  <c r="N10878" i="7" a="1"/>
  <c r="N10878" i="7" s="1"/>
  <c r="M10878" i="7" a="1"/>
  <c r="M10878" i="7" s="1"/>
  <c r="O10877" i="7" a="1"/>
  <c r="O10877" i="7"/>
  <c r="M10877" i="7" a="1"/>
  <c r="M10877" i="7"/>
  <c r="N10877" i="7" s="1" a="1"/>
  <c r="N10877" i="7" s="1"/>
  <c r="O10876" i="7" a="1"/>
  <c r="O10876" i="7" s="1"/>
  <c r="M10876" i="7" a="1"/>
  <c r="M10876" i="7" s="1"/>
  <c r="N10876" i="7" s="1" a="1"/>
  <c r="N10876" i="7" s="1"/>
  <c r="O10875" i="7" a="1"/>
  <c r="O10875" i="7"/>
  <c r="N10875" i="7" a="1"/>
  <c r="N10875" i="7" s="1"/>
  <c r="M10875" i="7" a="1"/>
  <c r="M10875" i="7"/>
  <c r="O10874" i="7" a="1"/>
  <c r="O10874" i="7"/>
  <c r="M10874" i="7" a="1"/>
  <c r="M10874" i="7" s="1"/>
  <c r="N10874" i="7" s="1" a="1"/>
  <c r="N10874" i="7" s="1"/>
  <c r="O10873" i="7" a="1"/>
  <c r="O10873" i="7" s="1"/>
  <c r="M10873" i="7" a="1"/>
  <c r="M10873" i="7" s="1"/>
  <c r="N10873" i="7" s="1" a="1"/>
  <c r="N10873" i="7" s="1"/>
  <c r="O10872" i="7" a="1"/>
  <c r="O10872" i="7" s="1"/>
  <c r="M10872" i="7" a="1"/>
  <c r="M10872" i="7"/>
  <c r="N10872" i="7" s="1" a="1"/>
  <c r="N10872" i="7" s="1"/>
  <c r="O10871" i="7" a="1"/>
  <c r="O10871" i="7"/>
  <c r="M10871" i="7" a="1"/>
  <c r="M10871" i="7"/>
  <c r="N10871" i="7" s="1" a="1"/>
  <c r="N10871" i="7" s="1"/>
  <c r="O10870" i="7" a="1"/>
  <c r="O10870" i="7" s="1"/>
  <c r="N10870" i="7" a="1"/>
  <c r="N10870" i="7" s="1"/>
  <c r="M10870" i="7" a="1"/>
  <c r="M10870" i="7" s="1"/>
  <c r="O10869" i="7" a="1"/>
  <c r="O10869" i="7"/>
  <c r="M10869" i="7" a="1"/>
  <c r="M10869" i="7"/>
  <c r="N10869" i="7" s="1" a="1"/>
  <c r="N10869" i="7" s="1"/>
  <c r="O10868" i="7" a="1"/>
  <c r="O10868" i="7" s="1"/>
  <c r="N10868" i="7" a="1"/>
  <c r="N10868" i="7" s="1"/>
  <c r="M10868" i="7" a="1"/>
  <c r="M10868" i="7"/>
  <c r="O10867" i="7" a="1"/>
  <c r="O10867" i="7" s="1"/>
  <c r="N10867" i="7" a="1"/>
  <c r="N10867" i="7" s="1"/>
  <c r="M10867" i="7" a="1"/>
  <c r="M10867" i="7"/>
  <c r="O10866" i="7" a="1"/>
  <c r="O10866" i="7"/>
  <c r="M10866" i="7" a="1"/>
  <c r="M10866" i="7" s="1"/>
  <c r="N10866" i="7" s="1" a="1"/>
  <c r="N10866" i="7" s="1"/>
  <c r="O10865" i="7" a="1"/>
  <c r="O10865" i="7" s="1"/>
  <c r="M10865" i="7" a="1"/>
  <c r="M10865" i="7" s="1"/>
  <c r="N10865" i="7" s="1" a="1"/>
  <c r="N10865" i="7" s="1"/>
  <c r="O10864" i="7" a="1"/>
  <c r="O10864" i="7" s="1"/>
  <c r="N10864" i="7" a="1"/>
  <c r="N10864" i="7" s="1"/>
  <c r="M10864" i="7" a="1"/>
  <c r="M10864" i="7"/>
  <c r="O10863" i="7" a="1"/>
  <c r="O10863" i="7"/>
  <c r="M10863" i="7" a="1"/>
  <c r="M10863" i="7" s="1"/>
  <c r="N10863" i="7" s="1" a="1"/>
  <c r="N10863" i="7" s="1"/>
  <c r="O10862" i="7" a="1"/>
  <c r="O10862" i="7" s="1"/>
  <c r="M10862" i="7" a="1"/>
  <c r="M10862" i="7" s="1"/>
  <c r="N10862" i="7" s="1" a="1"/>
  <c r="N10862" i="7" s="1"/>
  <c r="O10861" i="7" a="1"/>
  <c r="O10861" i="7"/>
  <c r="M10861" i="7" a="1"/>
  <c r="M10861" i="7" s="1"/>
  <c r="N10861" i="7" s="1" a="1"/>
  <c r="N10861" i="7" s="1"/>
  <c r="O10860" i="7" a="1"/>
  <c r="O10860" i="7" s="1"/>
  <c r="M10860" i="7" a="1"/>
  <c r="M10860" i="7" s="1"/>
  <c r="N10860" i="7" s="1" a="1"/>
  <c r="N10860" i="7" s="1"/>
  <c r="O10859" i="7" a="1"/>
  <c r="O10859" i="7" s="1"/>
  <c r="M10859" i="7" a="1"/>
  <c r="M10859" i="7"/>
  <c r="N10859" i="7" s="1" a="1"/>
  <c r="N10859" i="7" s="1"/>
  <c r="O10858" i="7" a="1"/>
  <c r="O10858" i="7"/>
  <c r="M10858" i="7" a="1"/>
  <c r="M10858" i="7" s="1"/>
  <c r="N10858" i="7" s="1" a="1"/>
  <c r="N10858" i="7" s="1"/>
  <c r="O10857" i="7" a="1"/>
  <c r="O10857" i="7" s="1"/>
  <c r="M10857" i="7" a="1"/>
  <c r="M10857" i="7" s="1"/>
  <c r="N10857" i="7" s="1" a="1"/>
  <c r="N10857" i="7" s="1"/>
  <c r="O10856" i="7" a="1"/>
  <c r="O10856" i="7" s="1"/>
  <c r="N10856" i="7" a="1"/>
  <c r="N10856" i="7" s="1"/>
  <c r="M10856" i="7" a="1"/>
  <c r="M10856" i="7"/>
  <c r="O10855" i="7" a="1"/>
  <c r="O10855" i="7"/>
  <c r="M10855" i="7" a="1"/>
  <c r="M10855" i="7" s="1"/>
  <c r="N10855" i="7" s="1" a="1"/>
  <c r="N10855" i="7" s="1"/>
  <c r="O10854" i="7" a="1"/>
  <c r="O10854" i="7" s="1"/>
  <c r="M10854" i="7" a="1"/>
  <c r="M10854" i="7" s="1"/>
  <c r="N10854" i="7" s="1" a="1"/>
  <c r="N10854" i="7" s="1"/>
  <c r="O10853" i="7" a="1"/>
  <c r="O10853" i="7"/>
  <c r="N10853" i="7" a="1"/>
  <c r="N10853" i="7" s="1"/>
  <c r="M10853" i="7" a="1"/>
  <c r="M10853" i="7"/>
  <c r="O10852" i="7" a="1"/>
  <c r="O10852" i="7" s="1"/>
  <c r="M10852" i="7" a="1"/>
  <c r="M10852" i="7" s="1"/>
  <c r="N10852" i="7" s="1" a="1"/>
  <c r="N10852" i="7" s="1"/>
  <c r="O10851" i="7" a="1"/>
  <c r="O10851" i="7" s="1"/>
  <c r="M10851" i="7" a="1"/>
  <c r="M10851" i="7"/>
  <c r="N10851" i="7" s="1" a="1"/>
  <c r="N10851" i="7" s="1"/>
  <c r="O10850" i="7" a="1"/>
  <c r="O10850" i="7"/>
  <c r="N10850" i="7" a="1"/>
  <c r="N10850" i="7" s="1"/>
  <c r="M10850" i="7" a="1"/>
  <c r="M10850" i="7" s="1"/>
  <c r="O10849" i="7" a="1"/>
  <c r="O10849" i="7"/>
  <c r="M10849" i="7" a="1"/>
  <c r="M10849" i="7" s="1"/>
  <c r="N10849" i="7" s="1" a="1"/>
  <c r="N10849" i="7" s="1"/>
  <c r="O10848" i="7" a="1"/>
  <c r="O10848" i="7" s="1"/>
  <c r="M10848" i="7" a="1"/>
  <c r="M10848" i="7"/>
  <c r="N10848" i="7" s="1" a="1"/>
  <c r="N10848" i="7" s="1"/>
  <c r="O10847" i="7" a="1"/>
  <c r="O10847" i="7"/>
  <c r="M10847" i="7" a="1"/>
  <c r="M10847" i="7" s="1"/>
  <c r="N10847" i="7" s="1" a="1"/>
  <c r="N10847" i="7" s="1"/>
  <c r="O10846" i="7" a="1"/>
  <c r="O10846" i="7"/>
  <c r="N10846" i="7" a="1"/>
  <c r="N10846" i="7" s="1"/>
  <c r="M10846" i="7" a="1"/>
  <c r="M10846" i="7" s="1"/>
  <c r="O10845" i="7" a="1"/>
  <c r="O10845" i="7" s="1"/>
  <c r="M10845" i="7" a="1"/>
  <c r="M10845" i="7"/>
  <c r="N10845" i="7" s="1" a="1"/>
  <c r="N10845" i="7" s="1"/>
  <c r="O10844" i="7" a="1"/>
  <c r="O10844" i="7" s="1"/>
  <c r="M10844" i="7" a="1"/>
  <c r="M10844" i="7" s="1"/>
  <c r="N10844" i="7" s="1" a="1"/>
  <c r="N10844" i="7" s="1"/>
  <c r="O10843" i="7" a="1"/>
  <c r="O10843" i="7"/>
  <c r="N10843" i="7" a="1"/>
  <c r="N10843" i="7" s="1"/>
  <c r="M10843" i="7" a="1"/>
  <c r="M10843" i="7"/>
  <c r="O10842" i="7" a="1"/>
  <c r="O10842" i="7"/>
  <c r="M10842" i="7" a="1"/>
  <c r="M10842" i="7" s="1"/>
  <c r="N10842" i="7" s="1" a="1"/>
  <c r="N10842" i="7" s="1"/>
  <c r="O10841" i="7" a="1"/>
  <c r="O10841" i="7" s="1"/>
  <c r="M10841" i="7" a="1"/>
  <c r="M10841" i="7" s="1"/>
  <c r="N10841" i="7" s="1" a="1"/>
  <c r="N10841" i="7" s="1"/>
  <c r="O10840" i="7" a="1"/>
  <c r="O10840" i="7" s="1"/>
  <c r="N10840" i="7" a="1"/>
  <c r="N10840" i="7"/>
  <c r="M10840" i="7" a="1"/>
  <c r="M10840" i="7"/>
  <c r="O10839" i="7" a="1"/>
  <c r="O10839" i="7"/>
  <c r="M10839" i="7" a="1"/>
  <c r="M10839" i="7"/>
  <c r="N10839" i="7" s="1" a="1"/>
  <c r="N10839" i="7" s="1"/>
  <c r="O10838" i="7" a="1"/>
  <c r="O10838" i="7" s="1"/>
  <c r="N10838" i="7" a="1"/>
  <c r="N10838" i="7" s="1"/>
  <c r="M10838" i="7" a="1"/>
  <c r="M10838" i="7" s="1"/>
  <c r="O10837" i="7" a="1"/>
  <c r="O10837" i="7"/>
  <c r="N10837" i="7" a="1"/>
  <c r="N10837" i="7"/>
  <c r="M10837" i="7" a="1"/>
  <c r="M10837" i="7"/>
  <c r="O10836" i="7" a="1"/>
  <c r="O10836" i="7" s="1"/>
  <c r="M10836" i="7" a="1"/>
  <c r="M10836" i="7"/>
  <c r="N10836" i="7" s="1" a="1"/>
  <c r="N10836" i="7" s="1"/>
  <c r="O10835" i="7" a="1"/>
  <c r="O10835" i="7" s="1"/>
  <c r="N10835" i="7" a="1"/>
  <c r="N10835" i="7" s="1"/>
  <c r="M10835" i="7" a="1"/>
  <c r="M10835" i="7"/>
  <c r="O10834" i="7" a="1"/>
  <c r="O10834" i="7"/>
  <c r="N10834" i="7" a="1"/>
  <c r="N10834" i="7"/>
  <c r="M10834" i="7" a="1"/>
  <c r="M10834" i="7" s="1"/>
  <c r="O10833" i="7" a="1"/>
  <c r="O10833" i="7" s="1"/>
  <c r="M10833" i="7" a="1"/>
  <c r="M10833" i="7"/>
  <c r="N10833" i="7" s="1" a="1"/>
  <c r="N10833" i="7" s="1"/>
  <c r="O10832" i="7" a="1"/>
  <c r="O10832" i="7" s="1"/>
  <c r="M10832" i="7" a="1"/>
  <c r="M10832" i="7" s="1"/>
  <c r="N10832" i="7" s="1" a="1"/>
  <c r="N10832" i="7" s="1"/>
  <c r="O10831" i="7" a="1"/>
  <c r="O10831" i="7"/>
  <c r="M10831" i="7" a="1"/>
  <c r="M10831" i="7" s="1"/>
  <c r="N10831" i="7" s="1" a="1"/>
  <c r="N10831" i="7" s="1"/>
  <c r="O10830" i="7" a="1"/>
  <c r="O10830" i="7" s="1"/>
  <c r="M10830" i="7" a="1"/>
  <c r="M10830" i="7" s="1"/>
  <c r="N10830" i="7" s="1" a="1"/>
  <c r="N10830" i="7" s="1"/>
  <c r="O10829" i="7" a="1"/>
  <c r="O10829" i="7"/>
  <c r="M10829" i="7" a="1"/>
  <c r="M10829" i="7" s="1"/>
  <c r="N10829" i="7" s="1" a="1"/>
  <c r="N10829" i="7" s="1"/>
  <c r="O10828" i="7" a="1"/>
  <c r="O10828" i="7" s="1"/>
  <c r="M10828" i="7" a="1"/>
  <c r="M10828" i="7" s="1"/>
  <c r="N10828" i="7" s="1" a="1"/>
  <c r="N10828" i="7" s="1"/>
  <c r="O10827" i="7" a="1"/>
  <c r="O10827" i="7" s="1"/>
  <c r="M10827" i="7" a="1"/>
  <c r="M10827" i="7"/>
  <c r="N10827" i="7" s="1" a="1"/>
  <c r="N10827" i="7" s="1"/>
  <c r="O10826" i="7" a="1"/>
  <c r="O10826" i="7"/>
  <c r="M10826" i="7" a="1"/>
  <c r="M10826" i="7" s="1"/>
  <c r="N10826" i="7" s="1" a="1"/>
  <c r="N10826" i="7" s="1"/>
  <c r="O10825" i="7" a="1"/>
  <c r="O10825" i="7" s="1"/>
  <c r="M10825" i="7" a="1"/>
  <c r="M10825" i="7" s="1"/>
  <c r="N10825" i="7" s="1" a="1"/>
  <c r="N10825" i="7" s="1"/>
  <c r="O10824" i="7" a="1"/>
  <c r="O10824" i="7" s="1"/>
  <c r="N10824" i="7" a="1"/>
  <c r="N10824" i="7" s="1"/>
  <c r="M10824" i="7" a="1"/>
  <c r="M10824" i="7"/>
  <c r="O10823" i="7" a="1"/>
  <c r="O10823" i="7"/>
  <c r="M10823" i="7" a="1"/>
  <c r="M10823" i="7" s="1"/>
  <c r="N10823" i="7" s="1" a="1"/>
  <c r="N10823" i="7" s="1"/>
  <c r="O10822" i="7" a="1"/>
  <c r="O10822" i="7" s="1"/>
  <c r="M10822" i="7" a="1"/>
  <c r="M10822" i="7" s="1"/>
  <c r="N10822" i="7" s="1" a="1"/>
  <c r="N10822" i="7" s="1"/>
  <c r="O10821" i="7" a="1"/>
  <c r="O10821" i="7"/>
  <c r="N10821" i="7" a="1"/>
  <c r="N10821" i="7" s="1"/>
  <c r="M10821" i="7" a="1"/>
  <c r="M10821" i="7"/>
  <c r="O10820" i="7" a="1"/>
  <c r="O10820" i="7" s="1"/>
  <c r="M10820" i="7" a="1"/>
  <c r="M10820" i="7" s="1"/>
  <c r="N10820" i="7" s="1" a="1"/>
  <c r="N10820" i="7" s="1"/>
  <c r="O10819" i="7" a="1"/>
  <c r="O10819" i="7"/>
  <c r="M10819" i="7" a="1"/>
  <c r="M10819" i="7"/>
  <c r="N10819" i="7" s="1" a="1"/>
  <c r="N10819" i="7" s="1"/>
  <c r="O10818" i="7" a="1"/>
  <c r="O10818" i="7"/>
  <c r="N10818" i="7" a="1"/>
  <c r="N10818" i="7" s="1"/>
  <c r="M10818" i="7" a="1"/>
  <c r="M10818" i="7" s="1"/>
  <c r="O10817" i="7" a="1"/>
  <c r="O10817" i="7"/>
  <c r="M10817" i="7" a="1"/>
  <c r="M10817" i="7" s="1"/>
  <c r="N10817" i="7" s="1" a="1"/>
  <c r="N10817" i="7" s="1"/>
  <c r="O10816" i="7" a="1"/>
  <c r="O10816" i="7" s="1"/>
  <c r="M10816" i="7" a="1"/>
  <c r="M10816" i="7"/>
  <c r="N10816" i="7" s="1" a="1"/>
  <c r="N10816" i="7" s="1"/>
  <c r="O10815" i="7" a="1"/>
  <c r="O10815" i="7"/>
  <c r="M10815" i="7" a="1"/>
  <c r="M10815" i="7" s="1"/>
  <c r="N10815" i="7" s="1" a="1"/>
  <c r="N10815" i="7" s="1"/>
  <c r="O10814" i="7" a="1"/>
  <c r="O10814" i="7"/>
  <c r="N10814" i="7" a="1"/>
  <c r="N10814" i="7" s="1"/>
  <c r="M10814" i="7" a="1"/>
  <c r="M10814" i="7" s="1"/>
  <c r="O10813" i="7" a="1"/>
  <c r="O10813" i="7" s="1"/>
  <c r="M10813" i="7" a="1"/>
  <c r="M10813" i="7"/>
  <c r="N10813" i="7" s="1" a="1"/>
  <c r="N10813" i="7" s="1"/>
  <c r="O10812" i="7" a="1"/>
  <c r="O10812" i="7" s="1"/>
  <c r="M10812" i="7" a="1"/>
  <c r="M10812" i="7" s="1"/>
  <c r="N10812" i="7" s="1" a="1"/>
  <c r="N10812" i="7" s="1"/>
  <c r="O10811" i="7" a="1"/>
  <c r="O10811" i="7"/>
  <c r="N10811" i="7" a="1"/>
  <c r="N10811" i="7" s="1"/>
  <c r="M10811" i="7" a="1"/>
  <c r="M10811" i="7"/>
  <c r="O10810" i="7" a="1"/>
  <c r="O10810" i="7"/>
  <c r="M10810" i="7" a="1"/>
  <c r="M10810" i="7" s="1"/>
  <c r="N10810" i="7" s="1" a="1"/>
  <c r="N10810" i="7" s="1"/>
  <c r="O10809" i="7" a="1"/>
  <c r="O10809" i="7" s="1"/>
  <c r="M10809" i="7" a="1"/>
  <c r="M10809" i="7" s="1"/>
  <c r="N10809" i="7" s="1" a="1"/>
  <c r="N10809" i="7" s="1"/>
  <c r="O10808" i="7" a="1"/>
  <c r="O10808" i="7" s="1"/>
  <c r="M10808" i="7" a="1"/>
  <c r="M10808" i="7"/>
  <c r="N10808" i="7" s="1" a="1"/>
  <c r="N10808" i="7" s="1"/>
  <c r="O10807" i="7" a="1"/>
  <c r="O10807" i="7"/>
  <c r="M10807" i="7" a="1"/>
  <c r="M10807" i="7"/>
  <c r="N10807" i="7" s="1" a="1"/>
  <c r="N10807" i="7" s="1"/>
  <c r="O10806" i="7" a="1"/>
  <c r="O10806" i="7" s="1"/>
  <c r="N10806" i="7" a="1"/>
  <c r="N10806" i="7" s="1"/>
  <c r="M10806" i="7" a="1"/>
  <c r="M10806" i="7" s="1"/>
  <c r="O10805" i="7" a="1"/>
  <c r="O10805" i="7"/>
  <c r="M10805" i="7" a="1"/>
  <c r="M10805" i="7" s="1"/>
  <c r="N10805" i="7" s="1" a="1"/>
  <c r="N10805" i="7" s="1"/>
  <c r="O10804" i="7" a="1"/>
  <c r="O10804" i="7" s="1"/>
  <c r="M10804" i="7" a="1"/>
  <c r="M10804" i="7"/>
  <c r="N10804" i="7" s="1" a="1"/>
  <c r="N10804" i="7" s="1"/>
  <c r="O10803" i="7" a="1"/>
  <c r="O10803" i="7" s="1"/>
  <c r="N10803" i="7" a="1"/>
  <c r="N10803" i="7" s="1"/>
  <c r="M10803" i="7" a="1"/>
  <c r="M10803" i="7"/>
  <c r="O10802" i="7" a="1"/>
  <c r="O10802" i="7"/>
  <c r="M10802" i="7" a="1"/>
  <c r="M10802" i="7" s="1"/>
  <c r="N10802" i="7" s="1" a="1"/>
  <c r="N10802" i="7" s="1"/>
  <c r="O10801" i="7" a="1"/>
  <c r="O10801" i="7" s="1"/>
  <c r="M10801" i="7" a="1"/>
  <c r="M10801" i="7"/>
  <c r="N10801" i="7" s="1" a="1"/>
  <c r="N10801" i="7" s="1"/>
  <c r="O10800" i="7" a="1"/>
  <c r="O10800" i="7" s="1"/>
  <c r="M10800" i="7" a="1"/>
  <c r="M10800" i="7" s="1"/>
  <c r="N10800" i="7" s="1" a="1"/>
  <c r="N10800" i="7" s="1"/>
  <c r="O10799" i="7" a="1"/>
  <c r="O10799" i="7"/>
  <c r="M10799" i="7" a="1"/>
  <c r="M10799" i="7" s="1"/>
  <c r="N10799" i="7" s="1" a="1"/>
  <c r="N10799" i="7" s="1"/>
  <c r="O10798" i="7" a="1"/>
  <c r="O10798" i="7" s="1"/>
  <c r="M10798" i="7" a="1"/>
  <c r="M10798" i="7" s="1"/>
  <c r="N10798" i="7" s="1" a="1"/>
  <c r="N10798" i="7" s="1"/>
  <c r="O10797" i="7" a="1"/>
  <c r="O10797" i="7"/>
  <c r="M10797" i="7" a="1"/>
  <c r="M10797" i="7" s="1"/>
  <c r="N10797" i="7" s="1" a="1"/>
  <c r="N10797" i="7" s="1"/>
  <c r="O10796" i="7" a="1"/>
  <c r="O10796" i="7" s="1"/>
  <c r="M10796" i="7" a="1"/>
  <c r="M10796" i="7" s="1"/>
  <c r="N10796" i="7" s="1" a="1"/>
  <c r="N10796" i="7" s="1"/>
  <c r="O10795" i="7" a="1"/>
  <c r="O10795" i="7" s="1"/>
  <c r="M10795" i="7" a="1"/>
  <c r="M10795" i="7"/>
  <c r="N10795" i="7" s="1" a="1"/>
  <c r="N10795" i="7" s="1"/>
  <c r="O10794" i="7" a="1"/>
  <c r="O10794" i="7"/>
  <c r="N10794" i="7" a="1"/>
  <c r="N10794" i="7" s="1"/>
  <c r="M10794" i="7" a="1"/>
  <c r="M10794" i="7" s="1"/>
  <c r="O10793" i="7" a="1"/>
  <c r="O10793" i="7" s="1"/>
  <c r="M10793" i="7" a="1"/>
  <c r="M10793" i="7" s="1"/>
  <c r="N10793" i="7" s="1" a="1"/>
  <c r="N10793" i="7" s="1"/>
  <c r="O10792" i="7" a="1"/>
  <c r="O10792" i="7" s="1"/>
  <c r="N10792" i="7" a="1"/>
  <c r="N10792" i="7" s="1"/>
  <c r="M10792" i="7" a="1"/>
  <c r="M10792" i="7"/>
  <c r="O10791" i="7" a="1"/>
  <c r="O10791" i="7"/>
  <c r="M10791" i="7" a="1"/>
  <c r="M10791" i="7" s="1"/>
  <c r="N10791" i="7" s="1" a="1"/>
  <c r="N10791" i="7" s="1"/>
  <c r="O10790" i="7" a="1"/>
  <c r="O10790" i="7" s="1"/>
  <c r="M10790" i="7" a="1"/>
  <c r="M10790" i="7" s="1"/>
  <c r="N10790" i="7" s="1" a="1"/>
  <c r="N10790" i="7" s="1"/>
  <c r="O10789" i="7" a="1"/>
  <c r="O10789" i="7" s="1"/>
  <c r="N10789" i="7" a="1"/>
  <c r="N10789" i="7" s="1"/>
  <c r="M10789" i="7" a="1"/>
  <c r="M10789" i="7"/>
  <c r="O10788" i="7" a="1"/>
  <c r="O10788" i="7" s="1"/>
  <c r="M10788" i="7" a="1"/>
  <c r="M10788" i="7" s="1"/>
  <c r="N10788" i="7" s="1" a="1"/>
  <c r="N10788" i="7" s="1"/>
  <c r="O10787" i="7" a="1"/>
  <c r="O10787" i="7" s="1"/>
  <c r="M10787" i="7" a="1"/>
  <c r="M10787" i="7"/>
  <c r="N10787" i="7" s="1" a="1"/>
  <c r="N10787" i="7" s="1"/>
  <c r="O10786" i="7" a="1"/>
  <c r="O10786" i="7" s="1"/>
  <c r="N10786" i="7" a="1"/>
  <c r="N10786" i="7" s="1"/>
  <c r="M10786" i="7" a="1"/>
  <c r="M10786" i="7" s="1"/>
  <c r="O10785" i="7" a="1"/>
  <c r="O10785" i="7"/>
  <c r="M10785" i="7" a="1"/>
  <c r="M10785" i="7" s="1"/>
  <c r="N10785" i="7" s="1" a="1"/>
  <c r="N10785" i="7" s="1"/>
  <c r="O10784" i="7" a="1"/>
  <c r="O10784" i="7" s="1"/>
  <c r="M10784" i="7" a="1"/>
  <c r="M10784" i="7"/>
  <c r="N10784" i="7" s="1" a="1"/>
  <c r="N10784" i="7" s="1"/>
  <c r="O10783" i="7" a="1"/>
  <c r="O10783" i="7" s="1"/>
  <c r="M10783" i="7" a="1"/>
  <c r="M10783" i="7" s="1"/>
  <c r="N10783" i="7" s="1" a="1"/>
  <c r="N10783" i="7" s="1"/>
  <c r="O10782" i="7" a="1"/>
  <c r="O10782" i="7"/>
  <c r="N10782" i="7" a="1"/>
  <c r="N10782" i="7" s="1"/>
  <c r="M10782" i="7" a="1"/>
  <c r="M10782" i="7" s="1"/>
  <c r="O10781" i="7" a="1"/>
  <c r="O10781" i="7" s="1"/>
  <c r="M10781" i="7" a="1"/>
  <c r="M10781" i="7"/>
  <c r="N10781" i="7" s="1" a="1"/>
  <c r="N10781" i="7" s="1"/>
  <c r="O10780" i="7" a="1"/>
  <c r="O10780" i="7" s="1"/>
  <c r="M10780" i="7" a="1"/>
  <c r="M10780" i="7" s="1"/>
  <c r="N10780" i="7" s="1" a="1"/>
  <c r="N10780" i="7" s="1"/>
  <c r="O10779" i="7" a="1"/>
  <c r="O10779" i="7"/>
  <c r="M10779" i="7" a="1"/>
  <c r="M10779" i="7" s="1"/>
  <c r="N10779" i="7" s="1" a="1"/>
  <c r="N10779" i="7" s="1"/>
  <c r="O10778" i="7" a="1"/>
  <c r="O10778" i="7" s="1"/>
  <c r="M10778" i="7" a="1"/>
  <c r="M10778" i="7" s="1"/>
  <c r="N10778" i="7" s="1" a="1"/>
  <c r="N10778" i="7" s="1"/>
  <c r="O10777" i="7" a="1"/>
  <c r="O10777" i="7" s="1"/>
  <c r="M10777" i="7" a="1"/>
  <c r="M10777" i="7" s="1"/>
  <c r="N10777" i="7" s="1" a="1"/>
  <c r="N10777" i="7" s="1"/>
  <c r="O10776" i="7" a="1"/>
  <c r="O10776" i="7" s="1"/>
  <c r="M10776" i="7" a="1"/>
  <c r="M10776" i="7" s="1"/>
  <c r="N10776" i="7" s="1" a="1"/>
  <c r="N10776" i="7" s="1"/>
  <c r="O10775" i="7" a="1"/>
  <c r="O10775" i="7"/>
  <c r="M10775" i="7" a="1"/>
  <c r="M10775" i="7"/>
  <c r="N10775" i="7" s="1" a="1"/>
  <c r="N10775" i="7" s="1"/>
  <c r="O10774" i="7" a="1"/>
  <c r="O10774" i="7" s="1"/>
  <c r="N10774" i="7" a="1"/>
  <c r="N10774" i="7" s="1"/>
  <c r="M10774" i="7" a="1"/>
  <c r="M10774" i="7" s="1"/>
  <c r="O10773" i="7" a="1"/>
  <c r="O10773" i="7"/>
  <c r="M10773" i="7" a="1"/>
  <c r="M10773" i="7" s="1"/>
  <c r="N10773" i="7" s="1" a="1"/>
  <c r="N10773" i="7" s="1"/>
  <c r="O10772" i="7" a="1"/>
  <c r="O10772" i="7" s="1"/>
  <c r="M10772" i="7" a="1"/>
  <c r="M10772" i="7"/>
  <c r="N10772" i="7" s="1" a="1"/>
  <c r="N10772" i="7" s="1"/>
  <c r="O10771" i="7" a="1"/>
  <c r="O10771" i="7" s="1"/>
  <c r="N10771" i="7" a="1"/>
  <c r="N10771" i="7" s="1"/>
  <c r="M10771" i="7" a="1"/>
  <c r="M10771" i="7"/>
  <c r="O10770" i="7" a="1"/>
  <c r="O10770" i="7"/>
  <c r="M10770" i="7" a="1"/>
  <c r="M10770" i="7" s="1"/>
  <c r="N10770" i="7" s="1" a="1"/>
  <c r="N10770" i="7" s="1"/>
  <c r="O10769" i="7" a="1"/>
  <c r="O10769" i="7" s="1"/>
  <c r="M10769" i="7" a="1"/>
  <c r="M10769" i="7" s="1"/>
  <c r="N10769" i="7" s="1" a="1"/>
  <c r="N10769" i="7" s="1"/>
  <c r="O10768" i="7" a="1"/>
  <c r="O10768" i="7" s="1"/>
  <c r="M10768" i="7" a="1"/>
  <c r="M10768" i="7" s="1"/>
  <c r="N10768" i="7" s="1" a="1"/>
  <c r="N10768" i="7" s="1"/>
  <c r="O10767" i="7" a="1"/>
  <c r="O10767" i="7"/>
  <c r="M10767" i="7" a="1"/>
  <c r="M10767" i="7" s="1"/>
  <c r="N10767" i="7" s="1" a="1"/>
  <c r="N10767" i="7" s="1"/>
  <c r="O10766" i="7" a="1"/>
  <c r="O10766" i="7" s="1"/>
  <c r="M10766" i="7" a="1"/>
  <c r="M10766" i="7" s="1"/>
  <c r="N10766" i="7" s="1" a="1"/>
  <c r="N10766" i="7" s="1"/>
  <c r="O10765" i="7" a="1"/>
  <c r="O10765" i="7"/>
  <c r="M10765" i="7" a="1"/>
  <c r="M10765" i="7" s="1"/>
  <c r="N10765" i="7" s="1" a="1"/>
  <c r="N10765" i="7" s="1"/>
  <c r="O10764" i="7" a="1"/>
  <c r="O10764" i="7" s="1"/>
  <c r="M10764" i="7" a="1"/>
  <c r="M10764" i="7" s="1"/>
  <c r="N10764" i="7" s="1" a="1"/>
  <c r="N10764" i="7" s="1"/>
  <c r="O10763" i="7" a="1"/>
  <c r="O10763" i="7"/>
  <c r="M10763" i="7" a="1"/>
  <c r="M10763" i="7"/>
  <c r="N10763" i="7" s="1" a="1"/>
  <c r="N10763" i="7" s="1"/>
  <c r="O10762" i="7" a="1"/>
  <c r="O10762" i="7"/>
  <c r="N10762" i="7" a="1"/>
  <c r="N10762" i="7" s="1"/>
  <c r="M10762" i="7" a="1"/>
  <c r="M10762" i="7" s="1"/>
  <c r="O10761" i="7" a="1"/>
  <c r="O10761" i="7" s="1"/>
  <c r="M10761" i="7" a="1"/>
  <c r="M10761" i="7" s="1"/>
  <c r="N10761" i="7" s="1" a="1"/>
  <c r="N10761" i="7" s="1"/>
  <c r="O10760" i="7" a="1"/>
  <c r="O10760" i="7" s="1"/>
  <c r="N10760" i="7" a="1"/>
  <c r="N10760" i="7" s="1"/>
  <c r="M10760" i="7" a="1"/>
  <c r="M10760" i="7"/>
  <c r="O10759" i="7" a="1"/>
  <c r="O10759" i="7"/>
  <c r="M10759" i="7" a="1"/>
  <c r="M10759" i="7" s="1"/>
  <c r="N10759" i="7" s="1" a="1"/>
  <c r="N10759" i="7" s="1"/>
  <c r="O10758" i="7" a="1"/>
  <c r="O10758" i="7" s="1"/>
  <c r="M10758" i="7" a="1"/>
  <c r="M10758" i="7" s="1"/>
  <c r="N10758" i="7" s="1" a="1"/>
  <c r="N10758" i="7" s="1"/>
  <c r="O10757" i="7" a="1"/>
  <c r="O10757" i="7" s="1"/>
  <c r="N10757" i="7" a="1"/>
  <c r="N10757" i="7" s="1"/>
  <c r="M10757" i="7" a="1"/>
  <c r="M10757" i="7"/>
  <c r="O10756" i="7" a="1"/>
  <c r="O10756" i="7" s="1"/>
  <c r="M10756" i="7" a="1"/>
  <c r="M10756" i="7" s="1"/>
  <c r="N10756" i="7" s="1" a="1"/>
  <c r="N10756" i="7" s="1"/>
  <c r="O10755" i="7" a="1"/>
  <c r="O10755" i="7" s="1"/>
  <c r="M10755" i="7" a="1"/>
  <c r="M10755" i="7"/>
  <c r="N10755" i="7" s="1" a="1"/>
  <c r="N10755" i="7" s="1"/>
  <c r="O10754" i="7" a="1"/>
  <c r="O10754" i="7" s="1"/>
  <c r="N10754" i="7" a="1"/>
  <c r="N10754" i="7" s="1"/>
  <c r="M10754" i="7" a="1"/>
  <c r="M10754" i="7" s="1"/>
  <c r="O10753" i="7" a="1"/>
  <c r="O10753" i="7"/>
  <c r="M10753" i="7" a="1"/>
  <c r="M10753" i="7" s="1"/>
  <c r="N10753" i="7" s="1" a="1"/>
  <c r="N10753" i="7" s="1"/>
  <c r="O10752" i="7" a="1"/>
  <c r="O10752" i="7" s="1"/>
  <c r="M10752" i="7" a="1"/>
  <c r="M10752" i="7"/>
  <c r="N10752" i="7" s="1" a="1"/>
  <c r="N10752" i="7" s="1"/>
  <c r="O10751" i="7" a="1"/>
  <c r="O10751" i="7" s="1"/>
  <c r="M10751" i="7" a="1"/>
  <c r="M10751" i="7" s="1"/>
  <c r="N10751" i="7" s="1" a="1"/>
  <c r="N10751" i="7" s="1"/>
  <c r="O10750" i="7" a="1"/>
  <c r="O10750" i="7"/>
  <c r="N10750" i="7" a="1"/>
  <c r="N10750" i="7" s="1"/>
  <c r="M10750" i="7" a="1"/>
  <c r="M10750" i="7" s="1"/>
  <c r="O10749" i="7" a="1"/>
  <c r="O10749" i="7" s="1"/>
  <c r="M10749" i="7" a="1"/>
  <c r="M10749" i="7"/>
  <c r="N10749" i="7" s="1" a="1"/>
  <c r="N10749" i="7" s="1"/>
  <c r="O10748" i="7" a="1"/>
  <c r="O10748" i="7" s="1"/>
  <c r="M10748" i="7" a="1"/>
  <c r="M10748" i="7" s="1"/>
  <c r="N10748" i="7" s="1" a="1"/>
  <c r="N10748" i="7" s="1"/>
  <c r="O10747" i="7" a="1"/>
  <c r="O10747" i="7"/>
  <c r="M10747" i="7" a="1"/>
  <c r="M10747" i="7" s="1"/>
  <c r="N10747" i="7" s="1" a="1"/>
  <c r="N10747" i="7" s="1"/>
  <c r="O10746" i="7" a="1"/>
  <c r="O10746" i="7" s="1"/>
  <c r="M10746" i="7" a="1"/>
  <c r="M10746" i="7" s="1"/>
  <c r="N10746" i="7" s="1" a="1"/>
  <c r="N10746" i="7" s="1"/>
  <c r="O10745" i="7" a="1"/>
  <c r="O10745" i="7" s="1"/>
  <c r="M10745" i="7" a="1"/>
  <c r="M10745" i="7" s="1"/>
  <c r="N10745" i="7" s="1" a="1"/>
  <c r="N10745" i="7" s="1"/>
  <c r="O10744" i="7" a="1"/>
  <c r="O10744" i="7" s="1"/>
  <c r="M10744" i="7" a="1"/>
  <c r="M10744" i="7" s="1"/>
  <c r="N10744" i="7" s="1" a="1"/>
  <c r="N10744" i="7" s="1"/>
  <c r="O10743" i="7" a="1"/>
  <c r="O10743" i="7"/>
  <c r="M10743" i="7" a="1"/>
  <c r="M10743" i="7"/>
  <c r="N10743" i="7" s="1" a="1"/>
  <c r="N10743" i="7" s="1"/>
  <c r="O10742" i="7" a="1"/>
  <c r="O10742" i="7" s="1"/>
  <c r="N10742" i="7" a="1"/>
  <c r="N10742" i="7" s="1"/>
  <c r="M10742" i="7" a="1"/>
  <c r="M10742" i="7" s="1"/>
  <c r="O10741" i="7" a="1"/>
  <c r="O10741" i="7"/>
  <c r="M10741" i="7" a="1"/>
  <c r="M10741" i="7" s="1"/>
  <c r="N10741" i="7" s="1" a="1"/>
  <c r="N10741" i="7" s="1"/>
  <c r="O10740" i="7" a="1"/>
  <c r="O10740" i="7" s="1"/>
  <c r="M10740" i="7" a="1"/>
  <c r="M10740" i="7"/>
  <c r="N10740" i="7" s="1" a="1"/>
  <c r="N10740" i="7" s="1"/>
  <c r="O10739" i="7" a="1"/>
  <c r="O10739" i="7" s="1"/>
  <c r="N10739" i="7" a="1"/>
  <c r="N10739" i="7" s="1"/>
  <c r="M10739" i="7" a="1"/>
  <c r="M10739" i="7"/>
  <c r="O10738" i="7" a="1"/>
  <c r="O10738" i="7"/>
  <c r="M10738" i="7" a="1"/>
  <c r="M10738" i="7" s="1"/>
  <c r="N10738" i="7" s="1" a="1"/>
  <c r="N10738" i="7" s="1"/>
  <c r="O10737" i="7" a="1"/>
  <c r="O10737" i="7" s="1"/>
  <c r="M10737" i="7" a="1"/>
  <c r="M10737" i="7" s="1"/>
  <c r="N10737" i="7" s="1" a="1"/>
  <c r="N10737" i="7" s="1"/>
  <c r="O10736" i="7" a="1"/>
  <c r="O10736" i="7" s="1"/>
  <c r="M10736" i="7" a="1"/>
  <c r="M10736" i="7" s="1"/>
  <c r="N10736" i="7" s="1" a="1"/>
  <c r="N10736" i="7" s="1"/>
  <c r="O10735" i="7" a="1"/>
  <c r="O10735" i="7"/>
  <c r="M10735" i="7" a="1"/>
  <c r="M10735" i="7" s="1"/>
  <c r="N10735" i="7" s="1" a="1"/>
  <c r="N10735" i="7" s="1"/>
  <c r="O10734" i="7" a="1"/>
  <c r="O10734" i="7" s="1"/>
  <c r="M10734" i="7" a="1"/>
  <c r="M10734" i="7" s="1"/>
  <c r="N10734" i="7" s="1" a="1"/>
  <c r="N10734" i="7" s="1"/>
  <c r="O10733" i="7" a="1"/>
  <c r="O10733" i="7"/>
  <c r="M10733" i="7" a="1"/>
  <c r="M10733" i="7" s="1"/>
  <c r="N10733" i="7" s="1" a="1"/>
  <c r="N10733" i="7" s="1"/>
  <c r="O10732" i="7" a="1"/>
  <c r="O10732" i="7" s="1"/>
  <c r="M10732" i="7" a="1"/>
  <c r="M10732" i="7" s="1"/>
  <c r="N10732" i="7" s="1" a="1"/>
  <c r="N10732" i="7" s="1"/>
  <c r="O10731" i="7" a="1"/>
  <c r="O10731" i="7"/>
  <c r="M10731" i="7" a="1"/>
  <c r="M10731" i="7"/>
  <c r="N10731" i="7" s="1" a="1"/>
  <c r="N10731" i="7" s="1"/>
  <c r="O10730" i="7" a="1"/>
  <c r="O10730" i="7"/>
  <c r="N10730" i="7" a="1"/>
  <c r="N10730" i="7" s="1"/>
  <c r="M10730" i="7" a="1"/>
  <c r="M10730" i="7" s="1"/>
  <c r="O10729" i="7" a="1"/>
  <c r="O10729" i="7" s="1"/>
  <c r="M10729" i="7" a="1"/>
  <c r="M10729" i="7" s="1"/>
  <c r="N10729" i="7" s="1" a="1"/>
  <c r="N10729" i="7" s="1"/>
  <c r="O10728" i="7" a="1"/>
  <c r="O10728" i="7" s="1"/>
  <c r="N10728" i="7" a="1"/>
  <c r="N10728" i="7" s="1"/>
  <c r="M10728" i="7" a="1"/>
  <c r="M10728" i="7"/>
  <c r="O10727" i="7" a="1"/>
  <c r="O10727" i="7"/>
  <c r="N10727" i="7" a="1"/>
  <c r="N10727" i="7" s="1"/>
  <c r="M10727" i="7" a="1"/>
  <c r="M10727" i="7"/>
  <c r="O10726" i="7" a="1"/>
  <c r="O10726" i="7" s="1"/>
  <c r="M10726" i="7" a="1"/>
  <c r="M10726" i="7" s="1"/>
  <c r="N10726" i="7" s="1" a="1"/>
  <c r="N10726" i="7" s="1"/>
  <c r="O10725" i="7" a="1"/>
  <c r="O10725" i="7" s="1"/>
  <c r="N10725" i="7" a="1"/>
  <c r="N10725" i="7" s="1"/>
  <c r="M10725" i="7" a="1"/>
  <c r="M10725" i="7"/>
  <c r="O10724" i="7" a="1"/>
  <c r="O10724" i="7" s="1"/>
  <c r="M10724" i="7" a="1"/>
  <c r="M10724" i="7" s="1"/>
  <c r="N10724" i="7" s="1" a="1"/>
  <c r="N10724" i="7" s="1"/>
  <c r="O10723" i="7" a="1"/>
  <c r="O10723" i="7" s="1"/>
  <c r="M10723" i="7" a="1"/>
  <c r="M10723" i="7"/>
  <c r="N10723" i="7" s="1" a="1"/>
  <c r="N10723" i="7" s="1"/>
  <c r="O10722" i="7" a="1"/>
  <c r="O10722" i="7" s="1"/>
  <c r="N10722" i="7" a="1"/>
  <c r="N10722" i="7" s="1"/>
  <c r="M10722" i="7" a="1"/>
  <c r="M10722" i="7" s="1"/>
  <c r="O10721" i="7" a="1"/>
  <c r="O10721" i="7"/>
  <c r="M10721" i="7" a="1"/>
  <c r="M10721" i="7" s="1"/>
  <c r="N10721" i="7" s="1" a="1"/>
  <c r="N10721" i="7" s="1"/>
  <c r="O10720" i="7" a="1"/>
  <c r="O10720" i="7" s="1"/>
  <c r="M10720" i="7" a="1"/>
  <c r="M10720" i="7"/>
  <c r="N10720" i="7" s="1" a="1"/>
  <c r="N10720" i="7" s="1"/>
  <c r="O10719" i="7" a="1"/>
  <c r="O10719" i="7" s="1"/>
  <c r="M10719" i="7" a="1"/>
  <c r="M10719" i="7" s="1"/>
  <c r="N10719" i="7" s="1" a="1"/>
  <c r="N10719" i="7" s="1"/>
  <c r="O10718" i="7" a="1"/>
  <c r="O10718" i="7"/>
  <c r="N10718" i="7" a="1"/>
  <c r="N10718" i="7" s="1"/>
  <c r="M10718" i="7" a="1"/>
  <c r="M10718" i="7" s="1"/>
  <c r="O10717" i="7" a="1"/>
  <c r="O10717" i="7" s="1"/>
  <c r="M10717" i="7" a="1"/>
  <c r="M10717" i="7"/>
  <c r="N10717" i="7" s="1" a="1"/>
  <c r="N10717" i="7" s="1"/>
  <c r="O10716" i="7" a="1"/>
  <c r="O10716" i="7" s="1"/>
  <c r="M10716" i="7" a="1"/>
  <c r="M10716" i="7" s="1"/>
  <c r="N10716" i="7" s="1" a="1"/>
  <c r="N10716" i="7" s="1"/>
  <c r="O10715" i="7" a="1"/>
  <c r="O10715" i="7"/>
  <c r="M10715" i="7" a="1"/>
  <c r="M10715" i="7" s="1"/>
  <c r="N10715" i="7" s="1" a="1"/>
  <c r="N10715" i="7" s="1"/>
  <c r="O10714" i="7" a="1"/>
  <c r="O10714" i="7" s="1"/>
  <c r="M10714" i="7" a="1"/>
  <c r="M10714" i="7" s="1"/>
  <c r="N10714" i="7" s="1" a="1"/>
  <c r="N10714" i="7" s="1"/>
  <c r="O10713" i="7" a="1"/>
  <c r="O10713" i="7" s="1"/>
  <c r="M10713" i="7" a="1"/>
  <c r="M10713" i="7" s="1"/>
  <c r="N10713" i="7" s="1" a="1"/>
  <c r="N10713" i="7" s="1"/>
  <c r="O10712" i="7" a="1"/>
  <c r="O10712" i="7" s="1"/>
  <c r="M10712" i="7" a="1"/>
  <c r="M10712" i="7" s="1"/>
  <c r="N10712" i="7" s="1" a="1"/>
  <c r="N10712" i="7" s="1"/>
  <c r="O10711" i="7" a="1"/>
  <c r="O10711" i="7"/>
  <c r="M10711" i="7" a="1"/>
  <c r="M10711" i="7"/>
  <c r="N10711" i="7" s="1" a="1"/>
  <c r="N10711" i="7" s="1"/>
  <c r="O10710" i="7" a="1"/>
  <c r="O10710" i="7" s="1"/>
  <c r="N10710" i="7" a="1"/>
  <c r="N10710" i="7" s="1"/>
  <c r="M10710" i="7" a="1"/>
  <c r="M10710" i="7" s="1"/>
  <c r="O10709" i="7" a="1"/>
  <c r="O10709" i="7"/>
  <c r="M10709" i="7" a="1"/>
  <c r="M10709" i="7" s="1"/>
  <c r="N10709" i="7" s="1" a="1"/>
  <c r="N10709" i="7" s="1"/>
  <c r="O10708" i="7" a="1"/>
  <c r="O10708" i="7" s="1"/>
  <c r="M10708" i="7" a="1"/>
  <c r="M10708" i="7"/>
  <c r="N10708" i="7" s="1" a="1"/>
  <c r="N10708" i="7" s="1"/>
  <c r="O10707" i="7" a="1"/>
  <c r="O10707" i="7"/>
  <c r="M10707" i="7" a="1"/>
  <c r="M10707" i="7" s="1"/>
  <c r="N10707" i="7" s="1" a="1"/>
  <c r="N10707" i="7" s="1"/>
  <c r="O10706" i="7" a="1"/>
  <c r="O10706" i="7"/>
  <c r="M10706" i="7" a="1"/>
  <c r="M10706" i="7" s="1"/>
  <c r="N10706" i="7" s="1" a="1"/>
  <c r="N10706" i="7" s="1"/>
  <c r="O10705" i="7" a="1"/>
  <c r="O10705" i="7" s="1"/>
  <c r="M10705" i="7" a="1"/>
  <c r="M10705" i="7" s="1"/>
  <c r="N10705" i="7" s="1" a="1"/>
  <c r="N10705" i="7" s="1"/>
  <c r="O10704" i="7" a="1"/>
  <c r="O10704" i="7" s="1"/>
  <c r="M10704" i="7" a="1"/>
  <c r="M10704" i="7" s="1"/>
  <c r="N10704" i="7" s="1" a="1"/>
  <c r="N10704" i="7" s="1"/>
  <c r="O10703" i="7" a="1"/>
  <c r="O10703" i="7"/>
  <c r="M10703" i="7" a="1"/>
  <c r="M10703" i="7"/>
  <c r="N10703" i="7" s="1" a="1"/>
  <c r="N10703" i="7" s="1"/>
  <c r="O10702" i="7" a="1"/>
  <c r="O10702" i="7" s="1"/>
  <c r="M10702" i="7" a="1"/>
  <c r="M10702" i="7" s="1"/>
  <c r="N10702" i="7" s="1" a="1"/>
  <c r="N10702" i="7" s="1"/>
  <c r="O10701" i="7" a="1"/>
  <c r="O10701" i="7"/>
  <c r="N10701" i="7" a="1"/>
  <c r="N10701" i="7" s="1"/>
  <c r="M10701" i="7" a="1"/>
  <c r="M10701" i="7" s="1"/>
  <c r="O10700" i="7" a="1"/>
  <c r="O10700" i="7" s="1"/>
  <c r="M10700" i="7" a="1"/>
  <c r="M10700" i="7" s="1"/>
  <c r="N10700" i="7" s="1" a="1"/>
  <c r="N10700" i="7" s="1"/>
  <c r="O10699" i="7" a="1"/>
  <c r="O10699" i="7"/>
  <c r="M10699" i="7" a="1"/>
  <c r="M10699" i="7"/>
  <c r="N10699" i="7" s="1" a="1"/>
  <c r="N10699" i="7" s="1"/>
  <c r="O10698" i="7" a="1"/>
  <c r="O10698" i="7"/>
  <c r="N10698" i="7" a="1"/>
  <c r="N10698" i="7" s="1"/>
  <c r="M10698" i="7" a="1"/>
  <c r="M10698" i="7" s="1"/>
  <c r="O10697" i="7" a="1"/>
  <c r="O10697" i="7" s="1"/>
  <c r="M10697" i="7" a="1"/>
  <c r="M10697" i="7" s="1"/>
  <c r="N10697" i="7" s="1" a="1"/>
  <c r="N10697" i="7" s="1"/>
  <c r="O10696" i="7" a="1"/>
  <c r="O10696" i="7" s="1"/>
  <c r="N10696" i="7" a="1"/>
  <c r="N10696" i="7" s="1"/>
  <c r="M10696" i="7" a="1"/>
  <c r="M10696" i="7"/>
  <c r="O10695" i="7" a="1"/>
  <c r="O10695" i="7"/>
  <c r="N10695" i="7" a="1"/>
  <c r="N10695" i="7" s="1"/>
  <c r="M10695" i="7" a="1"/>
  <c r="M10695" i="7"/>
  <c r="O10694" i="7" a="1"/>
  <c r="O10694" i="7" s="1"/>
  <c r="M10694" i="7" a="1"/>
  <c r="M10694" i="7" s="1"/>
  <c r="N10694" i="7" s="1" a="1"/>
  <c r="N10694" i="7" s="1"/>
  <c r="O10693" i="7" a="1"/>
  <c r="O10693" i="7" s="1"/>
  <c r="N10693" i="7" a="1"/>
  <c r="N10693" i="7" s="1"/>
  <c r="M10693" i="7" a="1"/>
  <c r="M10693" i="7"/>
  <c r="O10692" i="7" a="1"/>
  <c r="O10692" i="7" s="1"/>
  <c r="M10692" i="7" a="1"/>
  <c r="M10692" i="7" s="1"/>
  <c r="N10692" i="7" s="1" a="1"/>
  <c r="N10692" i="7" s="1"/>
  <c r="O10691" i="7" a="1"/>
  <c r="O10691" i="7" s="1"/>
  <c r="M10691" i="7" a="1"/>
  <c r="M10691" i="7"/>
  <c r="N10691" i="7" s="1" a="1"/>
  <c r="N10691" i="7" s="1"/>
  <c r="O10690" i="7" a="1"/>
  <c r="O10690" i="7" s="1"/>
  <c r="N10690" i="7" a="1"/>
  <c r="N10690" i="7" s="1"/>
  <c r="M10690" i="7" a="1"/>
  <c r="M10690" i="7" s="1"/>
  <c r="O10689" i="7" a="1"/>
  <c r="O10689" i="7"/>
  <c r="N10689" i="7" a="1"/>
  <c r="N10689" i="7" s="1"/>
  <c r="M10689" i="7" a="1"/>
  <c r="M10689" i="7" s="1"/>
  <c r="O10688" i="7" a="1"/>
  <c r="O10688" i="7" s="1"/>
  <c r="M10688" i="7" a="1"/>
  <c r="M10688" i="7"/>
  <c r="N10688" i="7" s="1" a="1"/>
  <c r="N10688" i="7" s="1"/>
  <c r="O10687" i="7" a="1"/>
  <c r="O10687" i="7" s="1"/>
  <c r="M10687" i="7" a="1"/>
  <c r="M10687" i="7" s="1"/>
  <c r="N10687" i="7" s="1" a="1"/>
  <c r="N10687" i="7" s="1"/>
  <c r="O10686" i="7" a="1"/>
  <c r="O10686" i="7"/>
  <c r="N10686" i="7" a="1"/>
  <c r="N10686" i="7"/>
  <c r="M10686" i="7" a="1"/>
  <c r="M10686" i="7" s="1"/>
  <c r="O10685" i="7" a="1"/>
  <c r="O10685" i="7" s="1"/>
  <c r="M10685" i="7" a="1"/>
  <c r="M10685" i="7"/>
  <c r="N10685" i="7" s="1" a="1"/>
  <c r="N10685" i="7" s="1"/>
  <c r="O10684" i="7" a="1"/>
  <c r="O10684" i="7" s="1"/>
  <c r="M10684" i="7" a="1"/>
  <c r="M10684" i="7" s="1"/>
  <c r="N10684" i="7" s="1" a="1"/>
  <c r="N10684" i="7" s="1"/>
  <c r="O10683" i="7" a="1"/>
  <c r="O10683" i="7"/>
  <c r="M10683" i="7" a="1"/>
  <c r="M10683" i="7" s="1"/>
  <c r="N10683" i="7" s="1" a="1"/>
  <c r="N10683" i="7" s="1"/>
  <c r="O10682" i="7" a="1"/>
  <c r="O10682" i="7" s="1"/>
  <c r="M10682" i="7" a="1"/>
  <c r="M10682" i="7" s="1"/>
  <c r="N10682" i="7" s="1" a="1"/>
  <c r="N10682" i="7" s="1"/>
  <c r="O10681" i="7" a="1"/>
  <c r="O10681" i="7" s="1"/>
  <c r="M10681" i="7" a="1"/>
  <c r="M10681" i="7" s="1"/>
  <c r="N10681" i="7" s="1" a="1"/>
  <c r="N10681" i="7" s="1"/>
  <c r="O10680" i="7" a="1"/>
  <c r="O10680" i="7" s="1"/>
  <c r="M10680" i="7" a="1"/>
  <c r="M10680" i="7" s="1"/>
  <c r="N10680" i="7" s="1" a="1"/>
  <c r="N10680" i="7" s="1"/>
  <c r="O10679" i="7" a="1"/>
  <c r="O10679" i="7" s="1"/>
  <c r="M10679" i="7" a="1"/>
  <c r="M10679" i="7"/>
  <c r="N10679" i="7" s="1" a="1"/>
  <c r="N10679" i="7" s="1"/>
  <c r="O10678" i="7" a="1"/>
  <c r="O10678" i="7"/>
  <c r="N10678" i="7" a="1"/>
  <c r="N10678" i="7" s="1"/>
  <c r="M10678" i="7" a="1"/>
  <c r="M10678" i="7" s="1"/>
  <c r="O10677" i="7" a="1"/>
  <c r="O10677" i="7"/>
  <c r="M10677" i="7" a="1"/>
  <c r="M10677" i="7" s="1"/>
  <c r="N10677" i="7" s="1" a="1"/>
  <c r="N10677" i="7" s="1"/>
  <c r="O10676" i="7" a="1"/>
  <c r="O10676" i="7" s="1"/>
  <c r="M10676" i="7" a="1"/>
  <c r="M10676" i="7"/>
  <c r="N10676" i="7" s="1" a="1"/>
  <c r="N10676" i="7" s="1"/>
  <c r="O10675" i="7" a="1"/>
  <c r="O10675" i="7"/>
  <c r="M10675" i="7" a="1"/>
  <c r="M10675" i="7" s="1"/>
  <c r="N10675" i="7" s="1" a="1"/>
  <c r="N10675" i="7" s="1"/>
  <c r="O10674" i="7" a="1"/>
  <c r="O10674" i="7"/>
  <c r="M10674" i="7" a="1"/>
  <c r="M10674" i="7" s="1"/>
  <c r="N10674" i="7" s="1" a="1"/>
  <c r="N10674" i="7" s="1"/>
  <c r="O10673" i="7" a="1"/>
  <c r="O10673" i="7" s="1"/>
  <c r="M10673" i="7" a="1"/>
  <c r="M10673" i="7"/>
  <c r="N10673" i="7" s="1" a="1"/>
  <c r="N10673" i="7" s="1"/>
  <c r="O10672" i="7" a="1"/>
  <c r="O10672" i="7" s="1"/>
  <c r="M10672" i="7" a="1"/>
  <c r="M10672" i="7" s="1"/>
  <c r="N10672" i="7" s="1" a="1"/>
  <c r="N10672" i="7" s="1"/>
  <c r="O10671" i="7" a="1"/>
  <c r="O10671" i="7"/>
  <c r="M10671" i="7" a="1"/>
  <c r="M10671" i="7" s="1"/>
  <c r="N10671" i="7" s="1" a="1"/>
  <c r="N10671" i="7" s="1"/>
  <c r="O10670" i="7" a="1"/>
  <c r="O10670" i="7" s="1"/>
  <c r="M10670" i="7" a="1"/>
  <c r="M10670" i="7" s="1"/>
  <c r="N10670" i="7" s="1" a="1"/>
  <c r="N10670" i="7" s="1"/>
  <c r="O10669" i="7" a="1"/>
  <c r="O10669" i="7"/>
  <c r="M10669" i="7" a="1"/>
  <c r="M10669" i="7" s="1"/>
  <c r="N10669" i="7" s="1" a="1"/>
  <c r="N10669" i="7" s="1"/>
  <c r="O10668" i="7" a="1"/>
  <c r="O10668" i="7" s="1"/>
  <c r="M10668" i="7" a="1"/>
  <c r="M10668" i="7"/>
  <c r="N10668" i="7" s="1" a="1"/>
  <c r="N10668" i="7" s="1"/>
  <c r="O10667" i="7" a="1"/>
  <c r="O10667" i="7"/>
  <c r="M10667" i="7" a="1"/>
  <c r="M10667" i="7"/>
  <c r="N10667" i="7" s="1" a="1"/>
  <c r="N10667" i="7" s="1"/>
  <c r="O10666" i="7" a="1"/>
  <c r="O10666" i="7"/>
  <c r="N10666" i="7" a="1"/>
  <c r="N10666" i="7" s="1"/>
  <c r="M10666" i="7" a="1"/>
  <c r="M10666" i="7" s="1"/>
  <c r="O10665" i="7" a="1"/>
  <c r="O10665" i="7" s="1"/>
  <c r="M10665" i="7" a="1"/>
  <c r="M10665" i="7"/>
  <c r="N10665" i="7" s="1" a="1"/>
  <c r="N10665" i="7" s="1"/>
  <c r="O10664" i="7" a="1"/>
  <c r="O10664" i="7" s="1"/>
  <c r="N10664" i="7" a="1"/>
  <c r="N10664" i="7" s="1"/>
  <c r="M10664" i="7" a="1"/>
  <c r="M10664" i="7"/>
  <c r="O10663" i="7" a="1"/>
  <c r="O10663" i="7"/>
  <c r="N10663" i="7" a="1"/>
  <c r="N10663" i="7" s="1"/>
  <c r="M10663" i="7" a="1"/>
  <c r="M10663" i="7"/>
  <c r="O10662" i="7" a="1"/>
  <c r="O10662" i="7" s="1"/>
  <c r="M10662" i="7" a="1"/>
  <c r="M10662" i="7" s="1"/>
  <c r="N10662" i="7" s="1" a="1"/>
  <c r="N10662" i="7" s="1"/>
  <c r="O10661" i="7" a="1"/>
  <c r="O10661" i="7" s="1"/>
  <c r="N10661" i="7" a="1"/>
  <c r="N10661" i="7" s="1"/>
  <c r="M10661" i="7" a="1"/>
  <c r="M10661" i="7"/>
  <c r="O10660" i="7" a="1"/>
  <c r="O10660" i="7" s="1"/>
  <c r="M10660" i="7" a="1"/>
  <c r="M10660" i="7" s="1"/>
  <c r="N10660" i="7" s="1" a="1"/>
  <c r="N10660" i="7" s="1"/>
  <c r="O10659" i="7" a="1"/>
  <c r="O10659" i="7" s="1"/>
  <c r="M10659" i="7" a="1"/>
  <c r="M10659" i="7"/>
  <c r="N10659" i="7" s="1" a="1"/>
  <c r="N10659" i="7" s="1"/>
  <c r="O10658" i="7" a="1"/>
  <c r="O10658" i="7" s="1"/>
  <c r="N10658" i="7" a="1"/>
  <c r="N10658" i="7" s="1"/>
  <c r="M10658" i="7" a="1"/>
  <c r="M10658" i="7" s="1"/>
  <c r="O10657" i="7" a="1"/>
  <c r="O10657" i="7"/>
  <c r="M10657" i="7" a="1"/>
  <c r="M10657" i="7" s="1"/>
  <c r="N10657" i="7" s="1" a="1"/>
  <c r="N10657" i="7" s="1"/>
  <c r="O10656" i="7" a="1"/>
  <c r="O10656" i="7" s="1"/>
  <c r="M10656" i="7" a="1"/>
  <c r="M10656" i="7"/>
  <c r="N10656" i="7" s="1" a="1"/>
  <c r="N10656" i="7" s="1"/>
  <c r="O10655" i="7" a="1"/>
  <c r="O10655" i="7" s="1"/>
  <c r="M10655" i="7" a="1"/>
  <c r="M10655" i="7" s="1"/>
  <c r="N10655" i="7" s="1" a="1"/>
  <c r="N10655" i="7" s="1"/>
  <c r="O10654" i="7" a="1"/>
  <c r="O10654" i="7"/>
  <c r="N10654" i="7" a="1"/>
  <c r="N10654" i="7" s="1"/>
  <c r="M10654" i="7" a="1"/>
  <c r="M10654" i="7" s="1"/>
  <c r="O10653" i="7" a="1"/>
  <c r="O10653" i="7" s="1"/>
  <c r="M10653" i="7" a="1"/>
  <c r="M10653" i="7"/>
  <c r="N10653" i="7" s="1" a="1"/>
  <c r="N10653" i="7" s="1"/>
  <c r="O10652" i="7" a="1"/>
  <c r="O10652" i="7" s="1"/>
  <c r="M10652" i="7" a="1"/>
  <c r="M10652" i="7" s="1"/>
  <c r="N10652" i="7" s="1" a="1"/>
  <c r="N10652" i="7" s="1"/>
  <c r="O10651" i="7" a="1"/>
  <c r="O10651" i="7"/>
  <c r="N10651" i="7" a="1"/>
  <c r="N10651" i="7" s="1"/>
  <c r="M10651" i="7" a="1"/>
  <c r="M10651" i="7" s="1"/>
  <c r="O10650" i="7" a="1"/>
  <c r="O10650" i="7" s="1"/>
  <c r="M10650" i="7" a="1"/>
  <c r="M10650" i="7" s="1"/>
  <c r="N10650" i="7" s="1" a="1"/>
  <c r="N10650" i="7" s="1"/>
  <c r="O10649" i="7" a="1"/>
  <c r="O10649" i="7"/>
  <c r="M10649" i="7" a="1"/>
  <c r="M10649" i="7" s="1"/>
  <c r="N10649" i="7" s="1" a="1"/>
  <c r="N10649" i="7" s="1"/>
  <c r="O10648" i="7" a="1"/>
  <c r="O10648" i="7" s="1"/>
  <c r="N10648" i="7"/>
  <c r="M10648" i="7" a="1"/>
  <c r="M10648" i="7" s="1"/>
  <c r="N10648" i="7" s="1" a="1"/>
  <c r="O10647" i="7" a="1"/>
  <c r="O10647" i="7" s="1"/>
  <c r="M10647" i="7" a="1"/>
  <c r="M10647" i="7"/>
  <c r="N10647" i="7" s="1" a="1"/>
  <c r="N10647" i="7" s="1"/>
  <c r="O10646" i="7" a="1"/>
  <c r="O10646" i="7"/>
  <c r="N10646" i="7" a="1"/>
  <c r="N10646" i="7" s="1"/>
  <c r="M10646" i="7" a="1"/>
  <c r="M10646" i="7" s="1"/>
  <c r="O10645" i="7" a="1"/>
  <c r="O10645" i="7"/>
  <c r="N10645" i="7"/>
  <c r="M10645" i="7" a="1"/>
  <c r="M10645" i="7" s="1"/>
  <c r="N10645" i="7" s="1" a="1"/>
  <c r="O10644" i="7" a="1"/>
  <c r="O10644" i="7" s="1"/>
  <c r="M10644" i="7" a="1"/>
  <c r="M10644" i="7"/>
  <c r="N10644" i="7" s="1" a="1"/>
  <c r="N10644" i="7" s="1"/>
  <c r="O10643" i="7" a="1"/>
  <c r="O10643" i="7" s="1"/>
  <c r="M10643" i="7" a="1"/>
  <c r="M10643" i="7" s="1"/>
  <c r="N10643" i="7" s="1" a="1"/>
  <c r="N10643" i="7" s="1"/>
  <c r="O10642" i="7" a="1"/>
  <c r="O10642" i="7"/>
  <c r="M10642" i="7" a="1"/>
  <c r="M10642" i="7" s="1"/>
  <c r="N10642" i="7" s="1" a="1"/>
  <c r="N10642" i="7" s="1"/>
  <c r="O10641" i="7" a="1"/>
  <c r="O10641" i="7" s="1"/>
  <c r="M10641" i="7" a="1"/>
  <c r="M10641" i="7"/>
  <c r="N10641" i="7" s="1" a="1"/>
  <c r="N10641" i="7" s="1"/>
  <c r="O10640" i="7" a="1"/>
  <c r="O10640" i="7" s="1"/>
  <c r="N10640" i="7" a="1"/>
  <c r="N10640" i="7" s="1"/>
  <c r="M10640" i="7" a="1"/>
  <c r="M10640" i="7" s="1"/>
  <c r="O10639" i="7" a="1"/>
  <c r="O10639" i="7"/>
  <c r="M10639" i="7" a="1"/>
  <c r="M10639" i="7"/>
  <c r="N10639" i="7" s="1" a="1"/>
  <c r="N10639" i="7" s="1"/>
  <c r="O10638" i="7" a="1"/>
  <c r="O10638" i="7"/>
  <c r="M10638" i="7" a="1"/>
  <c r="M10638" i="7" s="1"/>
  <c r="N10638" i="7" s="1" a="1"/>
  <c r="N10638" i="7" s="1"/>
  <c r="O10637" i="7" a="1"/>
  <c r="O10637" i="7"/>
  <c r="N10637" i="7" a="1"/>
  <c r="N10637" i="7" s="1"/>
  <c r="M10637" i="7" a="1"/>
  <c r="M10637" i="7" s="1"/>
  <c r="O10636" i="7" a="1"/>
  <c r="O10636" i="7" s="1"/>
  <c r="M10636" i="7" a="1"/>
  <c r="M10636" i="7" s="1"/>
  <c r="N10636" i="7" s="1" a="1"/>
  <c r="N10636" i="7" s="1"/>
  <c r="O10635" i="7" a="1"/>
  <c r="O10635" i="7"/>
  <c r="M10635" i="7" a="1"/>
  <c r="M10635" i="7"/>
  <c r="N10635" i="7" s="1" a="1"/>
  <c r="N10635" i="7" s="1"/>
  <c r="O10634" i="7" a="1"/>
  <c r="O10634" i="7"/>
  <c r="N10634" i="7" a="1"/>
  <c r="N10634" i="7" s="1"/>
  <c r="M10634" i="7" a="1"/>
  <c r="M10634" i="7" s="1"/>
  <c r="O10633" i="7" a="1"/>
  <c r="O10633" i="7" s="1"/>
  <c r="M10633" i="7" a="1"/>
  <c r="M10633" i="7" s="1"/>
  <c r="N10633" i="7" s="1" a="1"/>
  <c r="N10633" i="7" s="1"/>
  <c r="O10632" i="7" a="1"/>
  <c r="O10632" i="7" s="1"/>
  <c r="N10632" i="7" a="1"/>
  <c r="N10632" i="7" s="1"/>
  <c r="M10632" i="7" a="1"/>
  <c r="M10632" i="7"/>
  <c r="O10631" i="7" a="1"/>
  <c r="O10631" i="7"/>
  <c r="N10631" i="7" a="1"/>
  <c r="N10631" i="7" s="1"/>
  <c r="M10631" i="7" a="1"/>
  <c r="M10631" i="7"/>
  <c r="O10630" i="7" a="1"/>
  <c r="O10630" i="7" s="1"/>
  <c r="M10630" i="7" a="1"/>
  <c r="M10630" i="7" s="1"/>
  <c r="N10630" i="7" s="1" a="1"/>
  <c r="N10630" i="7" s="1"/>
  <c r="O10629" i="7" a="1"/>
  <c r="O10629" i="7" s="1"/>
  <c r="N10629" i="7" a="1"/>
  <c r="N10629" i="7" s="1"/>
  <c r="M10629" i="7" a="1"/>
  <c r="M10629" i="7"/>
  <c r="O10628" i="7" a="1"/>
  <c r="O10628" i="7" s="1"/>
  <c r="N10628" i="7" a="1"/>
  <c r="N10628" i="7" s="1"/>
  <c r="M10628" i="7" a="1"/>
  <c r="M10628" i="7" s="1"/>
  <c r="O10627" i="7" a="1"/>
  <c r="O10627" i="7" s="1"/>
  <c r="M10627" i="7" a="1"/>
  <c r="M10627" i="7"/>
  <c r="N10627" i="7" s="1" a="1"/>
  <c r="N10627" i="7" s="1"/>
  <c r="O10626" i="7" a="1"/>
  <c r="O10626" i="7" s="1"/>
  <c r="N10626" i="7" a="1"/>
  <c r="N10626" i="7" s="1"/>
  <c r="M10626" i="7" a="1"/>
  <c r="M10626" i="7" s="1"/>
  <c r="O10625" i="7" a="1"/>
  <c r="O10625" i="7"/>
  <c r="N10625" i="7" a="1"/>
  <c r="N10625" i="7" s="1"/>
  <c r="M10625" i="7" a="1"/>
  <c r="M10625" i="7" s="1"/>
  <c r="O10624" i="7" a="1"/>
  <c r="O10624" i="7" s="1"/>
  <c r="M10624" i="7" a="1"/>
  <c r="M10624" i="7"/>
  <c r="N10624" i="7" s="1" a="1"/>
  <c r="N10624" i="7" s="1"/>
  <c r="O10623" i="7" a="1"/>
  <c r="O10623" i="7" s="1"/>
  <c r="M10623" i="7" a="1"/>
  <c r="M10623" i="7" s="1"/>
  <c r="N10623" i="7" s="1" a="1"/>
  <c r="N10623" i="7" s="1"/>
  <c r="O10622" i="7" a="1"/>
  <c r="O10622" i="7"/>
  <c r="N10622" i="7" a="1"/>
  <c r="N10622" i="7"/>
  <c r="M10622" i="7" a="1"/>
  <c r="M10622" i="7" s="1"/>
  <c r="O10621" i="7" a="1"/>
  <c r="O10621" i="7" s="1"/>
  <c r="M10621" i="7" a="1"/>
  <c r="M10621" i="7"/>
  <c r="N10621" i="7" s="1" a="1"/>
  <c r="N10621" i="7" s="1"/>
  <c r="O10620" i="7" a="1"/>
  <c r="O10620" i="7" s="1"/>
  <c r="M10620" i="7" a="1"/>
  <c r="M10620" i="7" s="1"/>
  <c r="N10620" i="7" s="1" a="1"/>
  <c r="N10620" i="7" s="1"/>
  <c r="O10619" i="7" a="1"/>
  <c r="O10619" i="7"/>
  <c r="M10619" i="7" a="1"/>
  <c r="M10619" i="7" s="1"/>
  <c r="N10619" i="7" s="1" a="1"/>
  <c r="N10619" i="7" s="1"/>
  <c r="O10618" i="7" a="1"/>
  <c r="O10618" i="7" s="1"/>
  <c r="M10618" i="7" a="1"/>
  <c r="M10618" i="7" s="1"/>
  <c r="N10618" i="7" s="1" a="1"/>
  <c r="N10618" i="7" s="1"/>
  <c r="O10617" i="7" a="1"/>
  <c r="O10617" i="7" s="1"/>
  <c r="M10617" i="7" a="1"/>
  <c r="M10617" i="7" s="1"/>
  <c r="N10617" i="7" s="1" a="1"/>
  <c r="N10617" i="7" s="1"/>
  <c r="O10616" i="7" a="1"/>
  <c r="O10616" i="7" s="1"/>
  <c r="M10616" i="7" a="1"/>
  <c r="M10616" i="7" s="1"/>
  <c r="N10616" i="7" s="1" a="1"/>
  <c r="N10616" i="7" s="1"/>
  <c r="O10615" i="7" a="1"/>
  <c r="O10615" i="7" s="1"/>
  <c r="M10615" i="7" a="1"/>
  <c r="M10615" i="7"/>
  <c r="N10615" i="7" s="1" a="1"/>
  <c r="N10615" i="7" s="1"/>
  <c r="O10614" i="7" a="1"/>
  <c r="O10614" i="7"/>
  <c r="N10614" i="7" a="1"/>
  <c r="N10614" i="7" s="1"/>
  <c r="M10614" i="7" a="1"/>
  <c r="M10614" i="7" s="1"/>
  <c r="O10613" i="7" a="1"/>
  <c r="O10613" i="7"/>
  <c r="M10613" i="7" a="1"/>
  <c r="M10613" i="7" s="1"/>
  <c r="N10613" i="7" s="1" a="1"/>
  <c r="N10613" i="7" s="1"/>
  <c r="O10612" i="7" a="1"/>
  <c r="O10612" i="7" s="1"/>
  <c r="M10612" i="7" a="1"/>
  <c r="M10612" i="7"/>
  <c r="N10612" i="7" s="1" a="1"/>
  <c r="N10612" i="7" s="1"/>
  <c r="O10611" i="7" a="1"/>
  <c r="O10611" i="7"/>
  <c r="M10611" i="7" a="1"/>
  <c r="M10611" i="7" s="1"/>
  <c r="N10611" i="7" s="1" a="1"/>
  <c r="N10611" i="7" s="1"/>
  <c r="O10610" i="7" a="1"/>
  <c r="O10610" i="7"/>
  <c r="M10610" i="7" a="1"/>
  <c r="M10610" i="7" s="1"/>
  <c r="N10610" i="7" s="1" a="1"/>
  <c r="N10610" i="7" s="1"/>
  <c r="O10609" i="7" a="1"/>
  <c r="O10609" i="7"/>
  <c r="M10609" i="7" a="1"/>
  <c r="M10609" i="7"/>
  <c r="N10609" i="7" s="1" a="1"/>
  <c r="N10609" i="7" s="1"/>
  <c r="O10608" i="7" a="1"/>
  <c r="O10608" i="7" s="1"/>
  <c r="N10608" i="7" a="1"/>
  <c r="N10608" i="7" s="1"/>
  <c r="M10608" i="7" a="1"/>
  <c r="M10608" i="7" s="1"/>
  <c r="O10607" i="7" a="1"/>
  <c r="O10607" i="7"/>
  <c r="M10607" i="7" a="1"/>
  <c r="M10607" i="7"/>
  <c r="N10607" i="7" s="1" a="1"/>
  <c r="N10607" i="7" s="1"/>
  <c r="O10606" i="7" a="1"/>
  <c r="O10606" i="7"/>
  <c r="M10606" i="7" a="1"/>
  <c r="M10606" i="7" s="1"/>
  <c r="N10606" i="7" s="1" a="1"/>
  <c r="N10606" i="7" s="1"/>
  <c r="O10605" i="7" a="1"/>
  <c r="O10605" i="7"/>
  <c r="M10605" i="7" a="1"/>
  <c r="M10605" i="7" s="1"/>
  <c r="N10605" i="7" s="1" a="1"/>
  <c r="N10605" i="7" s="1"/>
  <c r="O10604" i="7" a="1"/>
  <c r="O10604" i="7" s="1"/>
  <c r="M10604" i="7" a="1"/>
  <c r="M10604" i="7"/>
  <c r="N10604" i="7" s="1" a="1"/>
  <c r="N10604" i="7" s="1"/>
  <c r="O10603" i="7" a="1"/>
  <c r="O10603" i="7"/>
  <c r="M10603" i="7" a="1"/>
  <c r="M10603" i="7"/>
  <c r="N10603" i="7" s="1" a="1"/>
  <c r="N10603" i="7" s="1"/>
  <c r="O10602" i="7" a="1"/>
  <c r="O10602" i="7"/>
  <c r="N10602" i="7" a="1"/>
  <c r="N10602" i="7" s="1"/>
  <c r="M10602" i="7" a="1"/>
  <c r="M10602" i="7" s="1"/>
  <c r="O10601" i="7" a="1"/>
  <c r="O10601" i="7" s="1"/>
  <c r="M10601" i="7" a="1"/>
  <c r="M10601" i="7"/>
  <c r="N10601" i="7" s="1" a="1"/>
  <c r="N10601" i="7" s="1"/>
  <c r="O10600" i="7" a="1"/>
  <c r="O10600" i="7" s="1"/>
  <c r="N10600" i="7" a="1"/>
  <c r="N10600" i="7" s="1"/>
  <c r="M10600" i="7" a="1"/>
  <c r="M10600" i="7"/>
  <c r="O10599" i="7" a="1"/>
  <c r="O10599" i="7"/>
  <c r="N10599" i="7" a="1"/>
  <c r="N10599" i="7" s="1"/>
  <c r="M10599" i="7" a="1"/>
  <c r="M10599" i="7"/>
  <c r="O10598" i="7" a="1"/>
  <c r="O10598" i="7" s="1"/>
  <c r="M10598" i="7" a="1"/>
  <c r="M10598" i="7" s="1"/>
  <c r="N10598" i="7" s="1" a="1"/>
  <c r="N10598" i="7" s="1"/>
  <c r="O10597" i="7" a="1"/>
  <c r="O10597" i="7" s="1"/>
  <c r="N10597" i="7" a="1"/>
  <c r="N10597" i="7" s="1"/>
  <c r="M10597" i="7" a="1"/>
  <c r="M10597" i="7"/>
  <c r="O10596" i="7" a="1"/>
  <c r="O10596" i="7" s="1"/>
  <c r="N10596" i="7" a="1"/>
  <c r="N10596" i="7"/>
  <c r="M10596" i="7" a="1"/>
  <c r="M10596" i="7"/>
  <c r="O10595" i="7" a="1"/>
  <c r="O10595" i="7" s="1"/>
  <c r="M10595" i="7" a="1"/>
  <c r="M10595" i="7"/>
  <c r="N10595" i="7" s="1" a="1"/>
  <c r="N10595" i="7" s="1"/>
  <c r="O10594" i="7" a="1"/>
  <c r="O10594" i="7" s="1"/>
  <c r="N10594" i="7" a="1"/>
  <c r="N10594" i="7" s="1"/>
  <c r="M10594" i="7" a="1"/>
  <c r="M10594" i="7" s="1"/>
  <c r="O10593" i="7" a="1"/>
  <c r="O10593" i="7"/>
  <c r="N10593" i="7" a="1"/>
  <c r="N10593" i="7"/>
  <c r="M10593" i="7" a="1"/>
  <c r="M10593" i="7" s="1"/>
  <c r="O10592" i="7" a="1"/>
  <c r="O10592" i="7" s="1"/>
  <c r="M10592" i="7" a="1"/>
  <c r="M10592" i="7"/>
  <c r="N10592" i="7" s="1" a="1"/>
  <c r="N10592" i="7" s="1"/>
  <c r="O10591" i="7" a="1"/>
  <c r="O10591" i="7" s="1"/>
  <c r="M10591" i="7" a="1"/>
  <c r="M10591" i="7" s="1"/>
  <c r="N10591" i="7" s="1" a="1"/>
  <c r="N10591" i="7" s="1"/>
  <c r="O10590" i="7" a="1"/>
  <c r="O10590" i="7"/>
  <c r="N10590" i="7" a="1"/>
  <c r="N10590" i="7"/>
  <c r="M10590" i="7" a="1"/>
  <c r="M10590" i="7" s="1"/>
  <c r="O10589" i="7" a="1"/>
  <c r="O10589" i="7" s="1"/>
  <c r="M10589" i="7" a="1"/>
  <c r="M10589" i="7"/>
  <c r="N10589" i="7" s="1" a="1"/>
  <c r="N10589" i="7" s="1"/>
  <c r="O10588" i="7" a="1"/>
  <c r="O10588" i="7" s="1"/>
  <c r="M10588" i="7" a="1"/>
  <c r="M10588" i="7" s="1"/>
  <c r="N10588" i="7" s="1" a="1"/>
  <c r="N10588" i="7" s="1"/>
  <c r="O10587" i="7" a="1"/>
  <c r="O10587" i="7"/>
  <c r="M10587" i="7" a="1"/>
  <c r="M10587" i="7" s="1"/>
  <c r="N10587" i="7" s="1" a="1"/>
  <c r="N10587" i="7" s="1"/>
  <c r="O10586" i="7" a="1"/>
  <c r="O10586" i="7" s="1"/>
  <c r="M10586" i="7" a="1"/>
  <c r="M10586" i="7" s="1"/>
  <c r="N10586" i="7" s="1" a="1"/>
  <c r="N10586" i="7" s="1"/>
  <c r="O10585" i="7" a="1"/>
  <c r="O10585" i="7" s="1"/>
  <c r="M10585" i="7" a="1"/>
  <c r="M10585" i="7" s="1"/>
  <c r="N10585" i="7" s="1" a="1"/>
  <c r="N10585" i="7" s="1"/>
  <c r="O10584" i="7" a="1"/>
  <c r="O10584" i="7" s="1"/>
  <c r="M10584" i="7" a="1"/>
  <c r="M10584" i="7" s="1"/>
  <c r="N10584" i="7" s="1" a="1"/>
  <c r="N10584" i="7" s="1"/>
  <c r="O10583" i="7" a="1"/>
  <c r="O10583" i="7" s="1"/>
  <c r="M10583" i="7" a="1"/>
  <c r="M10583" i="7"/>
  <c r="N10583" i="7" s="1" a="1"/>
  <c r="N10583" i="7" s="1"/>
  <c r="O10582" i="7" a="1"/>
  <c r="O10582" i="7" s="1"/>
  <c r="N10582" i="7" a="1"/>
  <c r="N10582" i="7" s="1"/>
  <c r="M10582" i="7" a="1"/>
  <c r="M10582" i="7" s="1"/>
  <c r="O10581" i="7" a="1"/>
  <c r="O10581" i="7"/>
  <c r="M10581" i="7" a="1"/>
  <c r="M10581" i="7" s="1"/>
  <c r="N10581" i="7" s="1" a="1"/>
  <c r="N10581" i="7" s="1"/>
  <c r="O10580" i="7" a="1"/>
  <c r="O10580" i="7" s="1"/>
  <c r="M10580" i="7" a="1"/>
  <c r="M10580" i="7"/>
  <c r="N10580" i="7" s="1" a="1"/>
  <c r="N10580" i="7" s="1"/>
  <c r="O10579" i="7" a="1"/>
  <c r="O10579" i="7"/>
  <c r="M10579" i="7" a="1"/>
  <c r="M10579" i="7" s="1"/>
  <c r="N10579" i="7" s="1" a="1"/>
  <c r="N10579" i="7" s="1"/>
  <c r="O10578" i="7" a="1"/>
  <c r="O10578" i="7"/>
  <c r="N10578" i="7"/>
  <c r="M10578" i="7" a="1"/>
  <c r="M10578" i="7" s="1"/>
  <c r="N10578" i="7" s="1" a="1"/>
  <c r="O10577" i="7" a="1"/>
  <c r="O10577" i="7"/>
  <c r="M10577" i="7" a="1"/>
  <c r="M10577" i="7"/>
  <c r="N10577" i="7" s="1" a="1"/>
  <c r="N10577" i="7" s="1"/>
  <c r="O10576" i="7" a="1"/>
  <c r="O10576" i="7" s="1"/>
  <c r="N10576" i="7" a="1"/>
  <c r="N10576" i="7" s="1"/>
  <c r="M10576" i="7" a="1"/>
  <c r="M10576" i="7" s="1"/>
  <c r="O10575" i="7" a="1"/>
  <c r="O10575" i="7"/>
  <c r="M10575" i="7" a="1"/>
  <c r="M10575" i="7"/>
  <c r="N10575" i="7" s="1" a="1"/>
  <c r="N10575" i="7" s="1"/>
  <c r="O10574" i="7" a="1"/>
  <c r="O10574" i="7"/>
  <c r="M10574" i="7" a="1"/>
  <c r="M10574" i="7" s="1"/>
  <c r="N10574" i="7" s="1" a="1"/>
  <c r="N10574" i="7" s="1"/>
  <c r="O10573" i="7" a="1"/>
  <c r="O10573" i="7"/>
  <c r="M10573" i="7" a="1"/>
  <c r="M10573" i="7" s="1"/>
  <c r="N10573" i="7" s="1" a="1"/>
  <c r="N10573" i="7" s="1"/>
  <c r="O10572" i="7" a="1"/>
  <c r="O10572" i="7" s="1"/>
  <c r="M10572" i="7" a="1"/>
  <c r="M10572" i="7" s="1"/>
  <c r="N10572" i="7" s="1" a="1"/>
  <c r="N10572" i="7" s="1"/>
  <c r="O10571" i="7" a="1"/>
  <c r="O10571" i="7"/>
  <c r="M10571" i="7" a="1"/>
  <c r="M10571" i="7"/>
  <c r="N10571" i="7" s="1" a="1"/>
  <c r="N10571" i="7" s="1"/>
  <c r="O10570" i="7" a="1"/>
  <c r="O10570" i="7"/>
  <c r="N10570" i="7" a="1"/>
  <c r="N10570" i="7" s="1"/>
  <c r="M10570" i="7" a="1"/>
  <c r="M10570" i="7" s="1"/>
  <c r="O10569" i="7" a="1"/>
  <c r="O10569" i="7" s="1"/>
  <c r="M10569" i="7" a="1"/>
  <c r="M10569" i="7" s="1"/>
  <c r="N10569" i="7" s="1" a="1"/>
  <c r="N10569" i="7" s="1"/>
  <c r="O10568" i="7" a="1"/>
  <c r="O10568" i="7" s="1"/>
  <c r="N10568" i="7" a="1"/>
  <c r="N10568" i="7" s="1"/>
  <c r="M10568" i="7" a="1"/>
  <c r="M10568" i="7"/>
  <c r="O10567" i="7" a="1"/>
  <c r="O10567" i="7"/>
  <c r="N10567" i="7" a="1"/>
  <c r="N10567" i="7" s="1"/>
  <c r="M10567" i="7" a="1"/>
  <c r="M10567" i="7"/>
  <c r="O10566" i="7" a="1"/>
  <c r="O10566" i="7" s="1"/>
  <c r="M10566" i="7" a="1"/>
  <c r="M10566" i="7" s="1"/>
  <c r="N10566" i="7" s="1" a="1"/>
  <c r="N10566" i="7" s="1"/>
  <c r="O10565" i="7" a="1"/>
  <c r="O10565" i="7" s="1"/>
  <c r="N10565" i="7" a="1"/>
  <c r="N10565" i="7" s="1"/>
  <c r="M10565" i="7" a="1"/>
  <c r="M10565" i="7"/>
  <c r="O10564" i="7" a="1"/>
  <c r="O10564" i="7" s="1"/>
  <c r="M10564" i="7" a="1"/>
  <c r="M10564" i="7" s="1"/>
  <c r="N10564" i="7" s="1" a="1"/>
  <c r="N10564" i="7" s="1"/>
  <c r="O10563" i="7" a="1"/>
  <c r="O10563" i="7" s="1"/>
  <c r="M10563" i="7" a="1"/>
  <c r="M10563" i="7"/>
  <c r="N10563" i="7" s="1" a="1"/>
  <c r="N10563" i="7" s="1"/>
  <c r="O10562" i="7" a="1"/>
  <c r="O10562" i="7"/>
  <c r="N10562" i="7" a="1"/>
  <c r="N10562" i="7" s="1"/>
  <c r="M10562" i="7" a="1"/>
  <c r="M10562" i="7" s="1"/>
  <c r="O10561" i="7" a="1"/>
  <c r="O10561" i="7"/>
  <c r="M10561" i="7" a="1"/>
  <c r="M10561" i="7"/>
  <c r="N10561" i="7" s="1" a="1"/>
  <c r="N10561" i="7" s="1"/>
  <c r="O10560" i="7" a="1"/>
  <c r="O10560" i="7" s="1"/>
  <c r="M10560" i="7" a="1"/>
  <c r="M10560" i="7" s="1"/>
  <c r="N10560" i="7" s="1" a="1"/>
  <c r="N10560" i="7" s="1"/>
  <c r="O10559" i="7" a="1"/>
  <c r="O10559" i="7" s="1"/>
  <c r="M10559" i="7" a="1"/>
  <c r="M10559" i="7" s="1"/>
  <c r="N10559" i="7" s="1" a="1"/>
  <c r="N10559" i="7" s="1"/>
  <c r="O10558" i="7" a="1"/>
  <c r="O10558" i="7"/>
  <c r="M10558" i="7" a="1"/>
  <c r="M10558" i="7" s="1"/>
  <c r="N10558" i="7" s="1" a="1"/>
  <c r="N10558" i="7" s="1"/>
  <c r="O10557" i="7" a="1"/>
  <c r="O10557" i="7"/>
  <c r="M10557" i="7" a="1"/>
  <c r="M10557" i="7"/>
  <c r="N10557" i="7" s="1" a="1"/>
  <c r="N10557" i="7" s="1"/>
  <c r="O10556" i="7" a="1"/>
  <c r="O10556" i="7" s="1"/>
  <c r="N10556" i="7" a="1"/>
  <c r="N10556" i="7"/>
  <c r="M10556" i="7" a="1"/>
  <c r="M10556" i="7" s="1"/>
  <c r="O10555" i="7" a="1"/>
  <c r="O10555" i="7"/>
  <c r="M10555" i="7" a="1"/>
  <c r="M10555" i="7" s="1"/>
  <c r="N10555" i="7" s="1" a="1"/>
  <c r="N10555" i="7" s="1"/>
  <c r="O10554" i="7" a="1"/>
  <c r="O10554" i="7"/>
  <c r="N10554" i="7"/>
  <c r="M10554" i="7" a="1"/>
  <c r="M10554" i="7" s="1"/>
  <c r="N10554" i="7" s="1" a="1"/>
  <c r="O10553" i="7" a="1"/>
  <c r="O10553" i="7"/>
  <c r="N10553" i="7" a="1"/>
  <c r="N10553" i="7" s="1"/>
  <c r="M10553" i="7" a="1"/>
  <c r="M10553" i="7" s="1"/>
  <c r="O10552" i="7" a="1"/>
  <c r="O10552" i="7" s="1"/>
  <c r="M10552" i="7" a="1"/>
  <c r="M10552" i="7" s="1"/>
  <c r="N10552" i="7" s="1" a="1"/>
  <c r="N10552" i="7" s="1"/>
  <c r="O10551" i="7" a="1"/>
  <c r="O10551" i="7" s="1"/>
  <c r="M10551" i="7" a="1"/>
  <c r="M10551" i="7" s="1"/>
  <c r="N10551" i="7" s="1" a="1"/>
  <c r="N10551" i="7" s="1"/>
  <c r="O10550" i="7" a="1"/>
  <c r="O10550" i="7" s="1"/>
  <c r="M10550" i="7" a="1"/>
  <c r="M10550" i="7" s="1"/>
  <c r="N10550" i="7" s="1" a="1"/>
  <c r="N10550" i="7" s="1"/>
  <c r="O10549" i="7" a="1"/>
  <c r="O10549" i="7"/>
  <c r="M10549" i="7" a="1"/>
  <c r="M10549" i="7"/>
  <c r="N10549" i="7" s="1" a="1"/>
  <c r="N10549" i="7" s="1"/>
  <c r="O10548" i="7" a="1"/>
  <c r="O10548" i="7" s="1"/>
  <c r="N10548" i="7" a="1"/>
  <c r="N10548" i="7" s="1"/>
  <c r="M10548" i="7" a="1"/>
  <c r="M10548" i="7"/>
  <c r="O10547" i="7" a="1"/>
  <c r="O10547" i="7" s="1"/>
  <c r="M10547" i="7" a="1"/>
  <c r="M10547" i="7" s="1"/>
  <c r="N10547" i="7" s="1" a="1"/>
  <c r="N10547" i="7" s="1"/>
  <c r="O10546" i="7" a="1"/>
  <c r="O10546" i="7"/>
  <c r="N10546" i="7" a="1"/>
  <c r="N10546" i="7" s="1"/>
  <c r="M10546" i="7" a="1"/>
  <c r="M10546" i="7" s="1"/>
  <c r="O10545" i="7" a="1"/>
  <c r="O10545" i="7"/>
  <c r="M10545" i="7" a="1"/>
  <c r="M10545" i="7" s="1"/>
  <c r="N10545" i="7" s="1" a="1"/>
  <c r="N10545" i="7" s="1"/>
  <c r="O10544" i="7" a="1"/>
  <c r="O10544" i="7" s="1"/>
  <c r="M10544" i="7" a="1"/>
  <c r="M10544" i="7" s="1"/>
  <c r="N10544" i="7" s="1" a="1"/>
  <c r="N10544" i="7" s="1"/>
  <c r="O10543" i="7" a="1"/>
  <c r="O10543" i="7"/>
  <c r="M10543" i="7" a="1"/>
  <c r="M10543" i="7" s="1"/>
  <c r="N10543" i="7" s="1" a="1"/>
  <c r="N10543" i="7" s="1"/>
  <c r="O10542" i="7" a="1"/>
  <c r="O10542" i="7"/>
  <c r="N10542" i="7" a="1"/>
  <c r="N10542" i="7" s="1"/>
  <c r="M10542" i="7" a="1"/>
  <c r="M10542" i="7" s="1"/>
  <c r="O10541" i="7" a="1"/>
  <c r="O10541" i="7" s="1"/>
  <c r="M10541" i="7" a="1"/>
  <c r="M10541" i="7"/>
  <c r="N10541" i="7" s="1" a="1"/>
  <c r="N10541" i="7" s="1"/>
  <c r="O10540" i="7" a="1"/>
  <c r="O10540" i="7" s="1"/>
  <c r="M10540" i="7" a="1"/>
  <c r="M10540" i="7"/>
  <c r="N10540" i="7" s="1" a="1"/>
  <c r="N10540" i="7" s="1"/>
  <c r="O10539" i="7" a="1"/>
  <c r="O10539" i="7" s="1"/>
  <c r="N10539" i="7" a="1"/>
  <c r="N10539" i="7" s="1"/>
  <c r="M10539" i="7" a="1"/>
  <c r="M10539" i="7"/>
  <c r="O10538" i="7" a="1"/>
  <c r="O10538" i="7" s="1"/>
  <c r="N10538" i="7" a="1"/>
  <c r="N10538" i="7" s="1"/>
  <c r="M10538" i="7" a="1"/>
  <c r="M10538" i="7" s="1"/>
  <c r="O10537" i="7" a="1"/>
  <c r="O10537" i="7" s="1"/>
  <c r="M10537" i="7" a="1"/>
  <c r="M10537" i="7" s="1"/>
  <c r="N10537" i="7" s="1" a="1"/>
  <c r="N10537" i="7" s="1"/>
  <c r="O10536" i="7" a="1"/>
  <c r="O10536" i="7" s="1"/>
  <c r="M10536" i="7" a="1"/>
  <c r="M10536" i="7"/>
  <c r="N10536" i="7" s="1" a="1"/>
  <c r="N10536" i="7" s="1"/>
  <c r="O10535" i="7" a="1"/>
  <c r="O10535" i="7"/>
  <c r="M10535" i="7" a="1"/>
  <c r="M10535" i="7" s="1"/>
  <c r="N10535" i="7" s="1" a="1"/>
  <c r="N10535" i="7" s="1"/>
  <c r="O10534" i="7" a="1"/>
  <c r="O10534" i="7" s="1"/>
  <c r="N10534" i="7" a="1"/>
  <c r="N10534" i="7" s="1"/>
  <c r="M10534" i="7" a="1"/>
  <c r="M10534" i="7" s="1"/>
  <c r="O10533" i="7" a="1"/>
  <c r="O10533" i="7" s="1"/>
  <c r="M10533" i="7" a="1"/>
  <c r="M10533" i="7"/>
  <c r="N10533" i="7" s="1" a="1"/>
  <c r="N10533" i="7" s="1"/>
  <c r="O10532" i="7" a="1"/>
  <c r="O10532" i="7" s="1"/>
  <c r="M10532" i="7" a="1"/>
  <c r="M10532" i="7"/>
  <c r="N10532" i="7" s="1" a="1"/>
  <c r="N10532" i="7" s="1"/>
  <c r="O10531" i="7" a="1"/>
  <c r="O10531" i="7" s="1"/>
  <c r="M10531" i="7" a="1"/>
  <c r="M10531" i="7" s="1"/>
  <c r="N10531" i="7" s="1" a="1"/>
  <c r="N10531" i="7" s="1"/>
  <c r="O10530" i="7" a="1"/>
  <c r="O10530" i="7"/>
  <c r="N10530" i="7" a="1"/>
  <c r="N10530" i="7"/>
  <c r="M10530" i="7" a="1"/>
  <c r="M10530" i="7" s="1"/>
  <c r="O10529" i="7" a="1"/>
  <c r="O10529" i="7"/>
  <c r="M10529" i="7" a="1"/>
  <c r="M10529" i="7" s="1"/>
  <c r="N10529" i="7" s="1" a="1"/>
  <c r="N10529" i="7" s="1"/>
  <c r="O10528" i="7" a="1"/>
  <c r="O10528" i="7" s="1"/>
  <c r="M10528" i="7" a="1"/>
  <c r="M10528" i="7"/>
  <c r="N10528" i="7" s="1" a="1"/>
  <c r="N10528" i="7" s="1"/>
  <c r="O10527" i="7" a="1"/>
  <c r="O10527" i="7"/>
  <c r="N10527" i="7" a="1"/>
  <c r="N10527" i="7" s="1"/>
  <c r="M10527" i="7" a="1"/>
  <c r="M10527" i="7" s="1"/>
  <c r="O10526" i="7" a="1"/>
  <c r="O10526" i="7" s="1"/>
  <c r="M10526" i="7" a="1"/>
  <c r="M10526" i="7" s="1"/>
  <c r="N10526" i="7" s="1" a="1"/>
  <c r="N10526" i="7" s="1"/>
  <c r="O10525" i="7" a="1"/>
  <c r="O10525" i="7"/>
  <c r="M10525" i="7" a="1"/>
  <c r="M10525" i="7" s="1"/>
  <c r="N10525" i="7" s="1" a="1"/>
  <c r="N10525" i="7" s="1"/>
  <c r="O10524" i="7" a="1"/>
  <c r="O10524" i="7" s="1"/>
  <c r="N10524" i="7" a="1"/>
  <c r="N10524" i="7" s="1"/>
  <c r="M10524" i="7" a="1"/>
  <c r="M10524" i="7" s="1"/>
  <c r="O10523" i="7" a="1"/>
  <c r="O10523" i="7" s="1"/>
  <c r="N10523" i="7" a="1"/>
  <c r="N10523" i="7" s="1"/>
  <c r="M10523" i="7" a="1"/>
  <c r="M10523" i="7"/>
  <c r="O10522" i="7" a="1"/>
  <c r="O10522" i="7" s="1"/>
  <c r="M10522" i="7" a="1"/>
  <c r="M10522" i="7" s="1"/>
  <c r="N10522" i="7" s="1" a="1"/>
  <c r="N10522" i="7" s="1"/>
  <c r="O10521" i="7" a="1"/>
  <c r="O10521" i="7"/>
  <c r="M10521" i="7" a="1"/>
  <c r="M10521" i="7" s="1"/>
  <c r="N10521" i="7" s="1" a="1"/>
  <c r="N10521" i="7" s="1"/>
  <c r="O10520" i="7" a="1"/>
  <c r="O10520" i="7" s="1"/>
  <c r="M10520" i="7" a="1"/>
  <c r="M10520" i="7"/>
  <c r="N10520" i="7" s="1" a="1"/>
  <c r="N10520" i="7" s="1"/>
  <c r="O10519" i="7" a="1"/>
  <c r="O10519" i="7"/>
  <c r="N10519" i="7" a="1"/>
  <c r="N10519" i="7" s="1"/>
  <c r="M10519" i="7" a="1"/>
  <c r="M10519" i="7"/>
  <c r="O10518" i="7" a="1"/>
  <c r="O10518" i="7" s="1"/>
  <c r="N10518" i="7" a="1"/>
  <c r="N10518" i="7" s="1"/>
  <c r="M10518" i="7" a="1"/>
  <c r="M10518" i="7" s="1"/>
  <c r="O10517" i="7" a="1"/>
  <c r="O10517" i="7" s="1"/>
  <c r="M10517" i="7" a="1"/>
  <c r="M10517" i="7" s="1"/>
  <c r="N10517" i="7" s="1" a="1"/>
  <c r="N10517" i="7" s="1"/>
  <c r="O10516" i="7" a="1"/>
  <c r="O10516" i="7" s="1"/>
  <c r="M10516" i="7" a="1"/>
  <c r="M10516" i="7" s="1"/>
  <c r="N10516" i="7" s="1" a="1"/>
  <c r="N10516" i="7" s="1"/>
  <c r="O10515" i="7" a="1"/>
  <c r="O10515" i="7" s="1"/>
  <c r="N10515" i="7" a="1"/>
  <c r="N10515" i="7" s="1"/>
  <c r="M10515" i="7" a="1"/>
  <c r="M10515" i="7"/>
  <c r="O10514" i="7" a="1"/>
  <c r="O10514" i="7" s="1"/>
  <c r="M10514" i="7" a="1"/>
  <c r="M10514" i="7" s="1"/>
  <c r="N10514" i="7" s="1" a="1"/>
  <c r="N10514" i="7" s="1"/>
  <c r="O10513" i="7" a="1"/>
  <c r="O10513" i="7" s="1"/>
  <c r="M10513" i="7" a="1"/>
  <c r="M10513" i="7" s="1"/>
  <c r="N10513" i="7" s="1" a="1"/>
  <c r="N10513" i="7" s="1"/>
  <c r="O10512" i="7" a="1"/>
  <c r="O10512" i="7" s="1"/>
  <c r="M10512" i="7" a="1"/>
  <c r="M10512" i="7" s="1"/>
  <c r="N10512" i="7" s="1" a="1"/>
  <c r="N10512" i="7" s="1"/>
  <c r="O10511" i="7" a="1"/>
  <c r="O10511" i="7" s="1"/>
  <c r="M10511" i="7" a="1"/>
  <c r="M10511" i="7" s="1"/>
  <c r="N10511" i="7" s="1" a="1"/>
  <c r="N10511" i="7" s="1"/>
  <c r="O10510" i="7" a="1"/>
  <c r="O10510" i="7" s="1"/>
  <c r="M10510" i="7" a="1"/>
  <c r="M10510" i="7" s="1"/>
  <c r="N10510" i="7" s="1" a="1"/>
  <c r="N10510" i="7" s="1"/>
  <c r="O10509" i="7" a="1"/>
  <c r="O10509" i="7"/>
  <c r="M10509" i="7" a="1"/>
  <c r="M10509" i="7" s="1"/>
  <c r="N10509" i="7" s="1" a="1"/>
  <c r="N10509" i="7" s="1"/>
  <c r="O10508" i="7" a="1"/>
  <c r="O10508" i="7" s="1"/>
  <c r="M10508" i="7" a="1"/>
  <c r="M10508" i="7" s="1"/>
  <c r="N10508" i="7" s="1" a="1"/>
  <c r="N10508" i="7" s="1"/>
  <c r="O10507" i="7" a="1"/>
  <c r="O10507" i="7"/>
  <c r="M10507" i="7" a="1"/>
  <c r="M10507" i="7" s="1"/>
  <c r="N10507" i="7" s="1" a="1"/>
  <c r="N10507" i="7" s="1"/>
  <c r="O10506" i="7" a="1"/>
  <c r="O10506" i="7"/>
  <c r="M10506" i="7" a="1"/>
  <c r="M10506" i="7" s="1"/>
  <c r="N10506" i="7" s="1" a="1"/>
  <c r="N10506" i="7" s="1"/>
  <c r="O10505" i="7" a="1"/>
  <c r="O10505" i="7"/>
  <c r="M10505" i="7" a="1"/>
  <c r="M10505" i="7" s="1"/>
  <c r="N10505" i="7" s="1" a="1"/>
  <c r="N10505" i="7" s="1"/>
  <c r="O10504" i="7" a="1"/>
  <c r="O10504" i="7" s="1"/>
  <c r="M10504" i="7" a="1"/>
  <c r="M10504" i="7" s="1"/>
  <c r="N10504" i="7" s="1" a="1"/>
  <c r="N10504" i="7" s="1"/>
  <c r="O10503" i="7" a="1"/>
  <c r="O10503" i="7"/>
  <c r="M10503" i="7" a="1"/>
  <c r="M10503" i="7"/>
  <c r="N10503" i="7" s="1" a="1"/>
  <c r="N10503" i="7" s="1"/>
  <c r="O10502" i="7" a="1"/>
  <c r="O10502" i="7"/>
  <c r="M10502" i="7" a="1"/>
  <c r="M10502" i="7" s="1"/>
  <c r="N10502" i="7" s="1" a="1"/>
  <c r="N10502" i="7" s="1"/>
  <c r="O10501" i="7" a="1"/>
  <c r="O10501" i="7"/>
  <c r="M10501" i="7" a="1"/>
  <c r="M10501" i="7" s="1"/>
  <c r="N10501" i="7" s="1" a="1"/>
  <c r="N10501" i="7" s="1"/>
  <c r="O10500" i="7" a="1"/>
  <c r="O10500" i="7" s="1"/>
  <c r="M10500" i="7" a="1"/>
  <c r="M10500" i="7" s="1"/>
  <c r="N10500" i="7" s="1" a="1"/>
  <c r="N10500" i="7" s="1"/>
  <c r="O10499" i="7" a="1"/>
  <c r="O10499" i="7"/>
  <c r="M10499" i="7" a="1"/>
  <c r="M10499" i="7"/>
  <c r="N10499" i="7" s="1" a="1"/>
  <c r="N10499" i="7" s="1"/>
  <c r="O10498" i="7" a="1"/>
  <c r="O10498" i="7"/>
  <c r="M10498" i="7" a="1"/>
  <c r="M10498" i="7" s="1"/>
  <c r="N10498" i="7" s="1" a="1"/>
  <c r="N10498" i="7" s="1"/>
  <c r="O10497" i="7" a="1"/>
  <c r="O10497" i="7" s="1"/>
  <c r="M10497" i="7" a="1"/>
  <c r="M10497" i="7" s="1"/>
  <c r="N10497" i="7" s="1" a="1"/>
  <c r="N10497" i="7" s="1"/>
  <c r="O10496" i="7" a="1"/>
  <c r="O10496" i="7" s="1"/>
  <c r="M10496" i="7" a="1"/>
  <c r="M10496" i="7"/>
  <c r="N10496" i="7" s="1" a="1"/>
  <c r="N10496" i="7" s="1"/>
  <c r="O10495" i="7" a="1"/>
  <c r="O10495" i="7"/>
  <c r="M10495" i="7" a="1"/>
  <c r="M10495" i="7"/>
  <c r="N10495" i="7" s="1" a="1"/>
  <c r="N10495" i="7" s="1"/>
  <c r="O10494" i="7" a="1"/>
  <c r="O10494" i="7"/>
  <c r="N10494" i="7" a="1"/>
  <c r="N10494" i="7" s="1"/>
  <c r="M10494" i="7" a="1"/>
  <c r="M10494" i="7" s="1"/>
  <c r="O10493" i="7" a="1"/>
  <c r="O10493" i="7" s="1"/>
  <c r="M10493" i="7" a="1"/>
  <c r="M10493" i="7"/>
  <c r="N10493" i="7" s="1" a="1"/>
  <c r="N10493" i="7" s="1"/>
  <c r="O10492" i="7" a="1"/>
  <c r="O10492" i="7" s="1"/>
  <c r="M10492" i="7" a="1"/>
  <c r="M10492" i="7"/>
  <c r="N10492" i="7" s="1" a="1"/>
  <c r="N10492" i="7" s="1"/>
  <c r="O10491" i="7" a="1"/>
  <c r="O10491" i="7"/>
  <c r="N10491" i="7" a="1"/>
  <c r="N10491" i="7" s="1"/>
  <c r="M10491" i="7" a="1"/>
  <c r="M10491" i="7"/>
  <c r="O10490" i="7" a="1"/>
  <c r="O10490" i="7"/>
  <c r="N10490" i="7" a="1"/>
  <c r="N10490" i="7" s="1"/>
  <c r="M10490" i="7" a="1"/>
  <c r="M10490" i="7" s="1"/>
  <c r="O10489" i="7" a="1"/>
  <c r="O10489" i="7" s="1"/>
  <c r="M10489" i="7" a="1"/>
  <c r="M10489" i="7"/>
  <c r="N10489" i="7" s="1" a="1"/>
  <c r="N10489" i="7" s="1"/>
  <c r="O10488" i="7" a="1"/>
  <c r="O10488" i="7" s="1"/>
  <c r="M10488" i="7" a="1"/>
  <c r="M10488" i="7"/>
  <c r="N10488" i="7" s="1" a="1"/>
  <c r="N10488" i="7" s="1"/>
  <c r="O10487" i="7" a="1"/>
  <c r="O10487" i="7"/>
  <c r="N10487" i="7" a="1"/>
  <c r="N10487" i="7" s="1"/>
  <c r="M10487" i="7" a="1"/>
  <c r="M10487" i="7"/>
  <c r="O10486" i="7" a="1"/>
  <c r="O10486" i="7" s="1"/>
  <c r="N10486" i="7" a="1"/>
  <c r="N10486" i="7" s="1"/>
  <c r="M10486" i="7" a="1"/>
  <c r="M10486" i="7" s="1"/>
  <c r="O10485" i="7" a="1"/>
  <c r="O10485" i="7" s="1"/>
  <c r="M10485" i="7" a="1"/>
  <c r="M10485" i="7"/>
  <c r="N10485" i="7" s="1" a="1"/>
  <c r="N10485" i="7" s="1"/>
  <c r="O10484" i="7" a="1"/>
  <c r="O10484" i="7" s="1"/>
  <c r="M10484" i="7" a="1"/>
  <c r="M10484" i="7"/>
  <c r="N10484" i="7" s="1" a="1"/>
  <c r="N10484" i="7" s="1"/>
  <c r="O10483" i="7" a="1"/>
  <c r="O10483" i="7" s="1"/>
  <c r="N10483" i="7" a="1"/>
  <c r="N10483" i="7" s="1"/>
  <c r="M10483" i="7" a="1"/>
  <c r="M10483" i="7"/>
  <c r="O10482" i="7" a="1"/>
  <c r="O10482" i="7" s="1"/>
  <c r="M10482" i="7" a="1"/>
  <c r="M10482" i="7" s="1"/>
  <c r="N10482" i="7" s="1" a="1"/>
  <c r="N10482" i="7" s="1"/>
  <c r="O10481" i="7" a="1"/>
  <c r="O10481" i="7" s="1"/>
  <c r="M10481" i="7" a="1"/>
  <c r="M10481" i="7" s="1"/>
  <c r="N10481" i="7" s="1" a="1"/>
  <c r="N10481" i="7" s="1"/>
  <c r="O10480" i="7" a="1"/>
  <c r="O10480" i="7" s="1"/>
  <c r="M10480" i="7" a="1"/>
  <c r="M10480" i="7" s="1"/>
  <c r="N10480" i="7" s="1" a="1"/>
  <c r="N10480" i="7" s="1"/>
  <c r="O10479" i="7" a="1"/>
  <c r="O10479" i="7" s="1"/>
  <c r="M10479" i="7" a="1"/>
  <c r="M10479" i="7" s="1"/>
  <c r="N10479" i="7" s="1" a="1"/>
  <c r="N10479" i="7" s="1"/>
  <c r="O10478" i="7" a="1"/>
  <c r="O10478" i="7" s="1"/>
  <c r="M10478" i="7" a="1"/>
  <c r="M10478" i="7" s="1"/>
  <c r="N10478" i="7" s="1" a="1"/>
  <c r="N10478" i="7" s="1"/>
  <c r="O10477" i="7" a="1"/>
  <c r="O10477" i="7"/>
  <c r="M10477" i="7" a="1"/>
  <c r="M10477" i="7" s="1"/>
  <c r="N10477" i="7" s="1" a="1"/>
  <c r="N10477" i="7" s="1"/>
  <c r="O10476" i="7" a="1"/>
  <c r="O10476" i="7" s="1"/>
  <c r="M10476" i="7" a="1"/>
  <c r="M10476" i="7" s="1"/>
  <c r="N10476" i="7" s="1" a="1"/>
  <c r="N10476" i="7" s="1"/>
  <c r="O10475" i="7" a="1"/>
  <c r="O10475" i="7"/>
  <c r="M10475" i="7" a="1"/>
  <c r="M10475" i="7" s="1"/>
  <c r="N10475" i="7" s="1" a="1"/>
  <c r="N10475" i="7" s="1"/>
  <c r="O10474" i="7" a="1"/>
  <c r="O10474" i="7"/>
  <c r="M10474" i="7" a="1"/>
  <c r="M10474" i="7" s="1"/>
  <c r="N10474" i="7" s="1" a="1"/>
  <c r="N10474" i="7" s="1"/>
  <c r="O10473" i="7" a="1"/>
  <c r="O10473" i="7"/>
  <c r="M10473" i="7" a="1"/>
  <c r="M10473" i="7" s="1"/>
  <c r="N10473" i="7" s="1" a="1"/>
  <c r="N10473" i="7" s="1"/>
  <c r="O10472" i="7" a="1"/>
  <c r="O10472" i="7" s="1"/>
  <c r="M10472" i="7" a="1"/>
  <c r="M10472" i="7" s="1"/>
  <c r="N10472" i="7" s="1" a="1"/>
  <c r="N10472" i="7" s="1"/>
  <c r="O10471" i="7" a="1"/>
  <c r="O10471" i="7"/>
  <c r="M10471" i="7" a="1"/>
  <c r="M10471" i="7"/>
  <c r="N10471" i="7" s="1" a="1"/>
  <c r="N10471" i="7" s="1"/>
  <c r="O10470" i="7" a="1"/>
  <c r="O10470" i="7"/>
  <c r="M10470" i="7" a="1"/>
  <c r="M10470" i="7" s="1"/>
  <c r="N10470" i="7" s="1" a="1"/>
  <c r="N10470" i="7" s="1"/>
  <c r="O10469" i="7" a="1"/>
  <c r="O10469" i="7"/>
  <c r="M10469" i="7" a="1"/>
  <c r="M10469" i="7" s="1"/>
  <c r="N10469" i="7" s="1" a="1"/>
  <c r="N10469" i="7" s="1"/>
  <c r="O10468" i="7" a="1"/>
  <c r="O10468" i="7" s="1"/>
  <c r="M10468" i="7" a="1"/>
  <c r="M10468" i="7" s="1"/>
  <c r="N10468" i="7" s="1" a="1"/>
  <c r="N10468" i="7" s="1"/>
  <c r="O10467" i="7" a="1"/>
  <c r="O10467" i="7"/>
  <c r="M10467" i="7" a="1"/>
  <c r="M10467" i="7"/>
  <c r="N10467" i="7" s="1" a="1"/>
  <c r="N10467" i="7" s="1"/>
  <c r="O10466" i="7" a="1"/>
  <c r="O10466" i="7"/>
  <c r="M10466" i="7" a="1"/>
  <c r="M10466" i="7" s="1"/>
  <c r="N10466" i="7" s="1" a="1"/>
  <c r="N10466" i="7" s="1"/>
  <c r="O10465" i="7" a="1"/>
  <c r="O10465" i="7"/>
  <c r="M10465" i="7" a="1"/>
  <c r="M10465" i="7" s="1"/>
  <c r="N10465" i="7" s="1" a="1"/>
  <c r="N10465" i="7" s="1"/>
  <c r="O10464" i="7" a="1"/>
  <c r="O10464" i="7" s="1"/>
  <c r="M10464" i="7" a="1"/>
  <c r="M10464" i="7"/>
  <c r="N10464" i="7" s="1" a="1"/>
  <c r="N10464" i="7" s="1"/>
  <c r="O10463" i="7" a="1"/>
  <c r="O10463" i="7"/>
  <c r="M10463" i="7" a="1"/>
  <c r="M10463" i="7"/>
  <c r="N10463" i="7" s="1" a="1"/>
  <c r="N10463" i="7" s="1"/>
  <c r="O10462" i="7" a="1"/>
  <c r="O10462" i="7"/>
  <c r="N10462" i="7" a="1"/>
  <c r="N10462" i="7" s="1"/>
  <c r="M10462" i="7" a="1"/>
  <c r="M10462" i="7" s="1"/>
  <c r="O10461" i="7" a="1"/>
  <c r="O10461" i="7" s="1"/>
  <c r="M10461" i="7" a="1"/>
  <c r="M10461" i="7"/>
  <c r="N10461" i="7" s="1" a="1"/>
  <c r="N10461" i="7" s="1"/>
  <c r="O10460" i="7" a="1"/>
  <c r="O10460" i="7" s="1"/>
  <c r="M10460" i="7" a="1"/>
  <c r="M10460" i="7"/>
  <c r="N10460" i="7" s="1" a="1"/>
  <c r="N10460" i="7" s="1"/>
  <c r="O10459" i="7" a="1"/>
  <c r="O10459" i="7"/>
  <c r="N10459" i="7" a="1"/>
  <c r="N10459" i="7" s="1"/>
  <c r="M10459" i="7" a="1"/>
  <c r="M10459" i="7"/>
  <c r="O10458" i="7" a="1"/>
  <c r="O10458" i="7" s="1"/>
  <c r="M10458" i="7" a="1"/>
  <c r="M10458" i="7" s="1"/>
  <c r="N10458" i="7" s="1" a="1"/>
  <c r="N10458" i="7" s="1"/>
  <c r="O10457" i="7" a="1"/>
  <c r="O10457" i="7" s="1"/>
  <c r="M10457" i="7" a="1"/>
  <c r="M10457" i="7"/>
  <c r="N10457" i="7" s="1" a="1"/>
  <c r="N10457" i="7" s="1"/>
  <c r="O10456" i="7" a="1"/>
  <c r="O10456" i="7" s="1"/>
  <c r="N10456" i="7" a="1"/>
  <c r="N10456" i="7"/>
  <c r="M10456" i="7" a="1"/>
  <c r="M10456" i="7"/>
  <c r="O10455" i="7" a="1"/>
  <c r="O10455" i="7"/>
  <c r="M10455" i="7" a="1"/>
  <c r="M10455" i="7"/>
  <c r="N10455" i="7" s="1" a="1"/>
  <c r="N10455" i="7" s="1"/>
  <c r="O10454" i="7" a="1"/>
  <c r="O10454" i="7" s="1"/>
  <c r="N10454" i="7" a="1"/>
  <c r="N10454" i="7" s="1"/>
  <c r="M10454" i="7" a="1"/>
  <c r="M10454" i="7" s="1"/>
  <c r="O10453" i="7" a="1"/>
  <c r="O10453" i="7" s="1"/>
  <c r="N10453" i="7" a="1"/>
  <c r="N10453" i="7"/>
  <c r="M10453" i="7" a="1"/>
  <c r="M10453" i="7"/>
  <c r="O10452" i="7" a="1"/>
  <c r="O10452" i="7" s="1"/>
  <c r="M10452" i="7" a="1"/>
  <c r="M10452" i="7"/>
  <c r="N10452" i="7" s="1" a="1"/>
  <c r="N10452" i="7" s="1"/>
  <c r="O10451" i="7" a="1"/>
  <c r="O10451" i="7" s="1"/>
  <c r="N10451" i="7" a="1"/>
  <c r="N10451" i="7" s="1"/>
  <c r="M10451" i="7" a="1"/>
  <c r="M10451" i="7"/>
  <c r="O10450" i="7" a="1"/>
  <c r="O10450" i="7" s="1"/>
  <c r="N10450" i="7" a="1"/>
  <c r="N10450" i="7"/>
  <c r="M10450" i="7" a="1"/>
  <c r="M10450" i="7" s="1"/>
  <c r="O10449" i="7" a="1"/>
  <c r="O10449" i="7" s="1"/>
  <c r="M10449" i="7" a="1"/>
  <c r="M10449" i="7"/>
  <c r="N10449" i="7" s="1" a="1"/>
  <c r="N10449" i="7" s="1"/>
  <c r="O10448" i="7" a="1"/>
  <c r="O10448" i="7" s="1"/>
  <c r="M10448" i="7" a="1"/>
  <c r="M10448" i="7" s="1"/>
  <c r="N10448" i="7" s="1" a="1"/>
  <c r="N10448" i="7" s="1"/>
  <c r="O10447" i="7" a="1"/>
  <c r="O10447" i="7" s="1"/>
  <c r="M10447" i="7" a="1"/>
  <c r="M10447" i="7" s="1"/>
  <c r="N10447" i="7" s="1" a="1"/>
  <c r="N10447" i="7" s="1"/>
  <c r="O10446" i="7" a="1"/>
  <c r="O10446" i="7" s="1"/>
  <c r="M10446" i="7" a="1"/>
  <c r="M10446" i="7" s="1"/>
  <c r="N10446" i="7" s="1" a="1"/>
  <c r="N10446" i="7" s="1"/>
  <c r="O10445" i="7" a="1"/>
  <c r="O10445" i="7"/>
  <c r="M10445" i="7" a="1"/>
  <c r="M10445" i="7" s="1"/>
  <c r="N10445" i="7" s="1" a="1"/>
  <c r="N10445" i="7" s="1"/>
  <c r="O10444" i="7" a="1"/>
  <c r="O10444" i="7" s="1"/>
  <c r="M10444" i="7" a="1"/>
  <c r="M10444" i="7" s="1"/>
  <c r="N10444" i="7" s="1" a="1"/>
  <c r="N10444" i="7" s="1"/>
  <c r="O10443" i="7" a="1"/>
  <c r="O10443" i="7"/>
  <c r="M10443" i="7" a="1"/>
  <c r="M10443" i="7" s="1"/>
  <c r="N10443" i="7" s="1" a="1"/>
  <c r="N10443" i="7" s="1"/>
  <c r="O10442" i="7" a="1"/>
  <c r="O10442" i="7"/>
  <c r="M10442" i="7" a="1"/>
  <c r="M10442" i="7" s="1"/>
  <c r="N10442" i="7" s="1" a="1"/>
  <c r="N10442" i="7" s="1"/>
  <c r="O10441" i="7" a="1"/>
  <c r="O10441" i="7"/>
  <c r="M10441" i="7" a="1"/>
  <c r="M10441" i="7" s="1"/>
  <c r="N10441" i="7" s="1" a="1"/>
  <c r="N10441" i="7" s="1"/>
  <c r="O10440" i="7" a="1"/>
  <c r="O10440" i="7" s="1"/>
  <c r="M10440" i="7" a="1"/>
  <c r="M10440" i="7" s="1"/>
  <c r="N10440" i="7" s="1" a="1"/>
  <c r="N10440" i="7" s="1"/>
  <c r="O10439" i="7" a="1"/>
  <c r="O10439" i="7"/>
  <c r="M10439" i="7" a="1"/>
  <c r="M10439" i="7" s="1"/>
  <c r="N10439" i="7" s="1" a="1"/>
  <c r="N10439" i="7" s="1"/>
  <c r="O10438" i="7" a="1"/>
  <c r="O10438" i="7"/>
  <c r="M10438" i="7" a="1"/>
  <c r="M10438" i="7" s="1"/>
  <c r="N10438" i="7" s="1" a="1"/>
  <c r="N10438" i="7" s="1"/>
  <c r="O10437" i="7" a="1"/>
  <c r="O10437" i="7"/>
  <c r="M10437" i="7" a="1"/>
  <c r="M10437" i="7" s="1"/>
  <c r="N10437" i="7" s="1" a="1"/>
  <c r="N10437" i="7" s="1"/>
  <c r="O10436" i="7" a="1"/>
  <c r="O10436" i="7" s="1"/>
  <c r="M10436" i="7" a="1"/>
  <c r="M10436" i="7" s="1"/>
  <c r="N10436" i="7" s="1" a="1"/>
  <c r="N10436" i="7" s="1"/>
  <c r="O10435" i="7" a="1"/>
  <c r="O10435" i="7"/>
  <c r="M10435" i="7" a="1"/>
  <c r="M10435" i="7"/>
  <c r="N10435" i="7" s="1" a="1"/>
  <c r="N10435" i="7" s="1"/>
  <c r="O10434" i="7" a="1"/>
  <c r="O10434" i="7"/>
  <c r="M10434" i="7" a="1"/>
  <c r="M10434" i="7" s="1"/>
  <c r="N10434" i="7" s="1" a="1"/>
  <c r="N10434" i="7" s="1"/>
  <c r="O10433" i="7" a="1"/>
  <c r="O10433" i="7"/>
  <c r="M10433" i="7" a="1"/>
  <c r="M10433" i="7" s="1"/>
  <c r="N10433" i="7" s="1" a="1"/>
  <c r="N10433" i="7" s="1"/>
  <c r="O10432" i="7" a="1"/>
  <c r="O10432" i="7" s="1"/>
  <c r="M10432" i="7" a="1"/>
  <c r="M10432" i="7"/>
  <c r="N10432" i="7" s="1" a="1"/>
  <c r="N10432" i="7" s="1"/>
  <c r="O10431" i="7" a="1"/>
  <c r="O10431" i="7"/>
  <c r="M10431" i="7" a="1"/>
  <c r="M10431" i="7"/>
  <c r="N10431" i="7" s="1" a="1"/>
  <c r="N10431" i="7" s="1"/>
  <c r="O10430" i="7" a="1"/>
  <c r="O10430" i="7"/>
  <c r="N10430" i="7" a="1"/>
  <c r="N10430" i="7" s="1"/>
  <c r="M10430" i="7" a="1"/>
  <c r="M10430" i="7" s="1"/>
  <c r="O10429" i="7" a="1"/>
  <c r="O10429" i="7" s="1"/>
  <c r="M10429" i="7" a="1"/>
  <c r="M10429" i="7"/>
  <c r="N10429" i="7" s="1" a="1"/>
  <c r="N10429" i="7" s="1"/>
  <c r="O10428" i="7" a="1"/>
  <c r="O10428" i="7" s="1"/>
  <c r="M10428" i="7" a="1"/>
  <c r="M10428" i="7"/>
  <c r="N10428" i="7" s="1" a="1"/>
  <c r="N10428" i="7" s="1"/>
  <c r="O10427" i="7" a="1"/>
  <c r="O10427" i="7"/>
  <c r="N10427" i="7" a="1"/>
  <c r="N10427" i="7" s="1"/>
  <c r="M10427" i="7" a="1"/>
  <c r="M10427" i="7"/>
  <c r="O10426" i="7" a="1"/>
  <c r="O10426" i="7"/>
  <c r="M10426" i="7" a="1"/>
  <c r="M10426" i="7" s="1"/>
  <c r="N10426" i="7" s="1" a="1"/>
  <c r="N10426" i="7" s="1"/>
  <c r="O10425" i="7" a="1"/>
  <c r="O10425" i="7" s="1"/>
  <c r="M10425" i="7" a="1"/>
  <c r="M10425" i="7"/>
  <c r="N10425" i="7" s="1" a="1"/>
  <c r="N10425" i="7" s="1"/>
  <c r="O10424" i="7" a="1"/>
  <c r="O10424" i="7" s="1"/>
  <c r="N10424" i="7" a="1"/>
  <c r="N10424" i="7"/>
  <c r="M10424" i="7" a="1"/>
  <c r="M10424" i="7"/>
  <c r="O10423" i="7" a="1"/>
  <c r="O10423" i="7"/>
  <c r="M10423" i="7" a="1"/>
  <c r="M10423" i="7"/>
  <c r="N10423" i="7" s="1" a="1"/>
  <c r="N10423" i="7" s="1"/>
  <c r="O10422" i="7" a="1"/>
  <c r="O10422" i="7" s="1"/>
  <c r="N10422" i="7" a="1"/>
  <c r="N10422" i="7" s="1"/>
  <c r="M10422" i="7" a="1"/>
  <c r="M10422" i="7" s="1"/>
  <c r="O10421" i="7" a="1"/>
  <c r="O10421" i="7" s="1"/>
  <c r="N10421" i="7" a="1"/>
  <c r="N10421" i="7"/>
  <c r="M10421" i="7" a="1"/>
  <c r="M10421" i="7"/>
  <c r="O10420" i="7" a="1"/>
  <c r="O10420" i="7" s="1"/>
  <c r="M10420" i="7" a="1"/>
  <c r="M10420" i="7"/>
  <c r="N10420" i="7" s="1" a="1"/>
  <c r="N10420" i="7" s="1"/>
  <c r="O10419" i="7" a="1"/>
  <c r="O10419" i="7" s="1"/>
  <c r="N10419" i="7" a="1"/>
  <c r="N10419" i="7" s="1"/>
  <c r="M10419" i="7" a="1"/>
  <c r="M10419" i="7"/>
  <c r="O10418" i="7" a="1"/>
  <c r="O10418" i="7" s="1"/>
  <c r="N10418" i="7" a="1"/>
  <c r="N10418" i="7"/>
  <c r="M10418" i="7" a="1"/>
  <c r="M10418" i="7" s="1"/>
  <c r="O10417" i="7" a="1"/>
  <c r="O10417" i="7" s="1"/>
  <c r="M10417" i="7" a="1"/>
  <c r="M10417" i="7"/>
  <c r="N10417" i="7" s="1" a="1"/>
  <c r="N10417" i="7" s="1"/>
  <c r="O10416" i="7" a="1"/>
  <c r="O10416" i="7" s="1"/>
  <c r="M10416" i="7" a="1"/>
  <c r="M10416" i="7" s="1"/>
  <c r="N10416" i="7" s="1" a="1"/>
  <c r="N10416" i="7" s="1"/>
  <c r="O10415" i="7" a="1"/>
  <c r="O10415" i="7" s="1"/>
  <c r="M10415" i="7" a="1"/>
  <c r="M10415" i="7" s="1"/>
  <c r="N10415" i="7" s="1" a="1"/>
  <c r="N10415" i="7" s="1"/>
  <c r="O10414" i="7" a="1"/>
  <c r="O10414" i="7" s="1"/>
  <c r="N10414" i="7" a="1"/>
  <c r="N10414" i="7"/>
  <c r="M10414" i="7" a="1"/>
  <c r="M10414" i="7" s="1"/>
  <c r="O10413" i="7" a="1"/>
  <c r="O10413" i="7"/>
  <c r="M10413" i="7" a="1"/>
  <c r="M10413" i="7" s="1"/>
  <c r="N10413" i="7" s="1" a="1"/>
  <c r="N10413" i="7" s="1"/>
  <c r="O10412" i="7" a="1"/>
  <c r="O10412" i="7" s="1"/>
  <c r="M10412" i="7" a="1"/>
  <c r="M10412" i="7" s="1"/>
  <c r="N10412" i="7" s="1" a="1"/>
  <c r="N10412" i="7" s="1"/>
  <c r="O10411" i="7" a="1"/>
  <c r="O10411" i="7"/>
  <c r="M10411" i="7" a="1"/>
  <c r="M10411" i="7" s="1"/>
  <c r="N10411" i="7" s="1" a="1"/>
  <c r="N10411" i="7" s="1"/>
  <c r="O10410" i="7" a="1"/>
  <c r="O10410" i="7"/>
  <c r="M10410" i="7" a="1"/>
  <c r="M10410" i="7" s="1"/>
  <c r="N10410" i="7" s="1" a="1"/>
  <c r="N10410" i="7" s="1"/>
  <c r="O10409" i="7" a="1"/>
  <c r="O10409" i="7"/>
  <c r="M10409" i="7" a="1"/>
  <c r="M10409" i="7" s="1"/>
  <c r="N10409" i="7" s="1" a="1"/>
  <c r="N10409" i="7" s="1"/>
  <c r="O10408" i="7" a="1"/>
  <c r="O10408" i="7" s="1"/>
  <c r="M10408" i="7" a="1"/>
  <c r="M10408" i="7" s="1"/>
  <c r="N10408" i="7" s="1" a="1"/>
  <c r="N10408" i="7" s="1"/>
  <c r="O10407" i="7" a="1"/>
  <c r="O10407" i="7"/>
  <c r="M10407" i="7" a="1"/>
  <c r="M10407" i="7"/>
  <c r="N10407" i="7" s="1" a="1"/>
  <c r="N10407" i="7" s="1"/>
  <c r="O10406" i="7" a="1"/>
  <c r="O10406" i="7"/>
  <c r="M10406" i="7" a="1"/>
  <c r="M10406" i="7" s="1"/>
  <c r="N10406" i="7" s="1" a="1"/>
  <c r="N10406" i="7" s="1"/>
  <c r="O10405" i="7" a="1"/>
  <c r="O10405" i="7"/>
  <c r="M10405" i="7" a="1"/>
  <c r="M10405" i="7" s="1"/>
  <c r="N10405" i="7" s="1" a="1"/>
  <c r="N10405" i="7" s="1"/>
  <c r="O10404" i="7" a="1"/>
  <c r="O10404" i="7" s="1"/>
  <c r="M10404" i="7" a="1"/>
  <c r="M10404" i="7" s="1"/>
  <c r="N10404" i="7" s="1" a="1"/>
  <c r="N10404" i="7" s="1"/>
  <c r="O10403" i="7" a="1"/>
  <c r="O10403" i="7"/>
  <c r="M10403" i="7" a="1"/>
  <c r="M10403" i="7"/>
  <c r="N10403" i="7" s="1" a="1"/>
  <c r="N10403" i="7" s="1"/>
  <c r="O10402" i="7" a="1"/>
  <c r="O10402" i="7"/>
  <c r="M10402" i="7" a="1"/>
  <c r="M10402" i="7" s="1"/>
  <c r="N10402" i="7" s="1" a="1"/>
  <c r="N10402" i="7" s="1"/>
  <c r="O10401" i="7" a="1"/>
  <c r="O10401" i="7"/>
  <c r="M10401" i="7" a="1"/>
  <c r="M10401" i="7" s="1"/>
  <c r="N10401" i="7" s="1" a="1"/>
  <c r="N10401" i="7" s="1"/>
  <c r="O10400" i="7" a="1"/>
  <c r="O10400" i="7" s="1"/>
  <c r="M10400" i="7" a="1"/>
  <c r="M10400" i="7"/>
  <c r="N10400" i="7" s="1" a="1"/>
  <c r="N10400" i="7" s="1"/>
  <c r="O10399" i="7" a="1"/>
  <c r="O10399" i="7"/>
  <c r="M10399" i="7" a="1"/>
  <c r="M10399" i="7"/>
  <c r="N10399" i="7" s="1" a="1"/>
  <c r="N10399" i="7" s="1"/>
  <c r="O10398" i="7" a="1"/>
  <c r="O10398" i="7"/>
  <c r="N10398" i="7" a="1"/>
  <c r="N10398" i="7" s="1"/>
  <c r="M10398" i="7" a="1"/>
  <c r="M10398" i="7" s="1"/>
  <c r="O10397" i="7" a="1"/>
  <c r="O10397" i="7" s="1"/>
  <c r="M10397" i="7" a="1"/>
  <c r="M10397" i="7"/>
  <c r="N10397" i="7" s="1" a="1"/>
  <c r="N10397" i="7" s="1"/>
  <c r="O10396" i="7" a="1"/>
  <c r="O10396" i="7" s="1"/>
  <c r="M10396" i="7" a="1"/>
  <c r="M10396" i="7"/>
  <c r="N10396" i="7" s="1" a="1"/>
  <c r="N10396" i="7" s="1"/>
  <c r="O10395" i="7" a="1"/>
  <c r="O10395" i="7"/>
  <c r="N10395" i="7" a="1"/>
  <c r="N10395" i="7" s="1"/>
  <c r="M10395" i="7" a="1"/>
  <c r="M10395" i="7"/>
  <c r="O10394" i="7" a="1"/>
  <c r="O10394" i="7"/>
  <c r="M10394" i="7" a="1"/>
  <c r="M10394" i="7" s="1"/>
  <c r="N10394" i="7" s="1" a="1"/>
  <c r="N10394" i="7" s="1"/>
  <c r="O10393" i="7" a="1"/>
  <c r="O10393" i="7" s="1"/>
  <c r="M10393" i="7" a="1"/>
  <c r="M10393" i="7"/>
  <c r="N10393" i="7" s="1" a="1"/>
  <c r="N10393" i="7" s="1"/>
  <c r="O10392" i="7" a="1"/>
  <c r="O10392" i="7" s="1"/>
  <c r="N10392" i="7" a="1"/>
  <c r="N10392" i="7"/>
  <c r="M10392" i="7" a="1"/>
  <c r="M10392" i="7"/>
  <c r="O10391" i="7" a="1"/>
  <c r="O10391" i="7"/>
  <c r="M10391" i="7" a="1"/>
  <c r="M10391" i="7"/>
  <c r="N10391" i="7" s="1" a="1"/>
  <c r="N10391" i="7" s="1"/>
  <c r="O10390" i="7" a="1"/>
  <c r="O10390" i="7" s="1"/>
  <c r="M10390" i="7" a="1"/>
  <c r="M10390" i="7" s="1"/>
  <c r="N10390" i="7" s="1" a="1"/>
  <c r="N10390" i="7" s="1"/>
  <c r="O10389" i="7" a="1"/>
  <c r="O10389" i="7" s="1"/>
  <c r="M10389" i="7" a="1"/>
  <c r="M10389" i="7" s="1"/>
  <c r="N10389" i="7" s="1" a="1"/>
  <c r="N10389" i="7" s="1"/>
  <c r="O10388" i="7" a="1"/>
  <c r="O10388" i="7" s="1"/>
  <c r="M10388" i="7" a="1"/>
  <c r="M10388" i="7"/>
  <c r="N10388" i="7" s="1" a="1"/>
  <c r="N10388" i="7" s="1"/>
  <c r="O10387" i="7" a="1"/>
  <c r="O10387" i="7" s="1"/>
  <c r="M10387" i="7" a="1"/>
  <c r="M10387" i="7"/>
  <c r="N10387" i="7" s="1" a="1"/>
  <c r="N10387" i="7" s="1"/>
  <c r="O10386" i="7" a="1"/>
  <c r="O10386" i="7" s="1"/>
  <c r="N10386" i="7" a="1"/>
  <c r="N10386" i="7"/>
  <c r="M10386" i="7" a="1"/>
  <c r="M10386" i="7" s="1"/>
  <c r="O10385" i="7" a="1"/>
  <c r="O10385" i="7" s="1"/>
  <c r="M10385" i="7" a="1"/>
  <c r="M10385" i="7"/>
  <c r="N10385" i="7" s="1" a="1"/>
  <c r="N10385" i="7" s="1"/>
  <c r="O10384" i="7" a="1"/>
  <c r="O10384" i="7" s="1"/>
  <c r="N10384" i="7" a="1"/>
  <c r="N10384" i="7" s="1"/>
  <c r="M10384" i="7" a="1"/>
  <c r="M10384" i="7"/>
  <c r="O10383" i="7" a="1"/>
  <c r="O10383" i="7" s="1"/>
  <c r="M10383" i="7" a="1"/>
  <c r="M10383" i="7" s="1"/>
  <c r="N10383" i="7" s="1" a="1"/>
  <c r="N10383" i="7" s="1"/>
  <c r="O10382" i="7" a="1"/>
  <c r="O10382" i="7" s="1"/>
  <c r="N10382" i="7" a="1"/>
  <c r="N10382" i="7"/>
  <c r="M10382" i="7" a="1"/>
  <c r="M10382" i="7" s="1"/>
  <c r="O10381" i="7" a="1"/>
  <c r="O10381" i="7"/>
  <c r="M10381" i="7" a="1"/>
  <c r="M10381" i="7" s="1"/>
  <c r="N10381" i="7" s="1" a="1"/>
  <c r="N10381" i="7" s="1"/>
  <c r="O10380" i="7" a="1"/>
  <c r="O10380" i="7" s="1"/>
  <c r="M10380" i="7" a="1"/>
  <c r="M10380" i="7" s="1"/>
  <c r="N10380" i="7" s="1" a="1"/>
  <c r="N10380" i="7" s="1"/>
  <c r="O10379" i="7" a="1"/>
  <c r="O10379" i="7"/>
  <c r="M10379" i="7" a="1"/>
  <c r="M10379" i="7" s="1"/>
  <c r="N10379" i="7" s="1" a="1"/>
  <c r="N10379" i="7" s="1"/>
  <c r="O10378" i="7" a="1"/>
  <c r="O10378" i="7"/>
  <c r="M10378" i="7" a="1"/>
  <c r="M10378" i="7" s="1"/>
  <c r="N10378" i="7" s="1" a="1"/>
  <c r="N10378" i="7" s="1"/>
  <c r="O10377" i="7" a="1"/>
  <c r="O10377" i="7"/>
  <c r="M10377" i="7" a="1"/>
  <c r="M10377" i="7" s="1"/>
  <c r="N10377" i="7" s="1" a="1"/>
  <c r="N10377" i="7" s="1"/>
  <c r="O10376" i="7" a="1"/>
  <c r="O10376" i="7" s="1"/>
  <c r="M10376" i="7" a="1"/>
  <c r="M10376" i="7" s="1"/>
  <c r="N10376" i="7" s="1" a="1"/>
  <c r="N10376" i="7" s="1"/>
  <c r="O10375" i="7" a="1"/>
  <c r="O10375" i="7"/>
  <c r="M10375" i="7" a="1"/>
  <c r="M10375" i="7"/>
  <c r="N10375" i="7" s="1" a="1"/>
  <c r="N10375" i="7" s="1"/>
  <c r="O10374" i="7" a="1"/>
  <c r="O10374" i="7"/>
  <c r="M10374" i="7" a="1"/>
  <c r="M10374" i="7" s="1"/>
  <c r="N10374" i="7" s="1" a="1"/>
  <c r="N10374" i="7" s="1"/>
  <c r="O10373" i="7" a="1"/>
  <c r="O10373" i="7"/>
  <c r="M10373" i="7" a="1"/>
  <c r="M10373" i="7" s="1"/>
  <c r="N10373" i="7" s="1" a="1"/>
  <c r="N10373" i="7" s="1"/>
  <c r="O10372" i="7" a="1"/>
  <c r="O10372" i="7" s="1"/>
  <c r="M10372" i="7" a="1"/>
  <c r="M10372" i="7" s="1"/>
  <c r="N10372" i="7" s="1" a="1"/>
  <c r="N10372" i="7" s="1"/>
  <c r="O10371" i="7" a="1"/>
  <c r="O10371" i="7"/>
  <c r="M10371" i="7" a="1"/>
  <c r="M10371" i="7"/>
  <c r="N10371" i="7" s="1" a="1"/>
  <c r="N10371" i="7" s="1"/>
  <c r="O10370" i="7" a="1"/>
  <c r="O10370" i="7"/>
  <c r="M10370" i="7" a="1"/>
  <c r="M10370" i="7" s="1"/>
  <c r="N10370" i="7" s="1" a="1"/>
  <c r="N10370" i="7" s="1"/>
  <c r="O10369" i="7" a="1"/>
  <c r="O10369" i="7"/>
  <c r="M10369" i="7" a="1"/>
  <c r="M10369" i="7" s="1"/>
  <c r="N10369" i="7" s="1" a="1"/>
  <c r="N10369" i="7" s="1"/>
  <c r="O10368" i="7" a="1"/>
  <c r="O10368" i="7" s="1"/>
  <c r="M10368" i="7" a="1"/>
  <c r="M10368" i="7"/>
  <c r="N10368" i="7" s="1" a="1"/>
  <c r="N10368" i="7" s="1"/>
  <c r="O10367" i="7" a="1"/>
  <c r="O10367" i="7"/>
  <c r="M10367" i="7" a="1"/>
  <c r="M10367" i="7"/>
  <c r="N10367" i="7" s="1" a="1"/>
  <c r="N10367" i="7" s="1"/>
  <c r="O10366" i="7" a="1"/>
  <c r="O10366" i="7"/>
  <c r="N10366" i="7" a="1"/>
  <c r="N10366" i="7" s="1"/>
  <c r="M10366" i="7" a="1"/>
  <c r="M10366" i="7" s="1"/>
  <c r="O10365" i="7" a="1"/>
  <c r="O10365" i="7"/>
  <c r="M10365" i="7" a="1"/>
  <c r="M10365" i="7"/>
  <c r="N10365" i="7" s="1" a="1"/>
  <c r="N10365" i="7" s="1"/>
  <c r="O10364" i="7" a="1"/>
  <c r="O10364" i="7" s="1"/>
  <c r="M10364" i="7" a="1"/>
  <c r="M10364" i="7"/>
  <c r="N10364" i="7" s="1" a="1"/>
  <c r="N10364" i="7" s="1"/>
  <c r="O10363" i="7" a="1"/>
  <c r="O10363" i="7"/>
  <c r="N10363" i="7" a="1"/>
  <c r="N10363" i="7" s="1"/>
  <c r="M10363" i="7" a="1"/>
  <c r="M10363" i="7"/>
  <c r="O10362" i="7" a="1"/>
  <c r="O10362" i="7"/>
  <c r="M10362" i="7" a="1"/>
  <c r="M10362" i="7" s="1"/>
  <c r="N10362" i="7" s="1" a="1"/>
  <c r="N10362" i="7" s="1"/>
  <c r="O10361" i="7" a="1"/>
  <c r="O10361" i="7" s="1"/>
  <c r="M10361" i="7" a="1"/>
  <c r="M10361" i="7"/>
  <c r="N10361" i="7" s="1" a="1"/>
  <c r="N10361" i="7" s="1"/>
  <c r="O10360" i="7" a="1"/>
  <c r="O10360" i="7" s="1"/>
  <c r="N10360" i="7" a="1"/>
  <c r="N10360" i="7"/>
  <c r="M10360" i="7" a="1"/>
  <c r="M10360" i="7"/>
  <c r="O10359" i="7" a="1"/>
  <c r="O10359" i="7"/>
  <c r="M10359" i="7" a="1"/>
  <c r="M10359" i="7"/>
  <c r="N10359" i="7" s="1" a="1"/>
  <c r="N10359" i="7" s="1"/>
  <c r="O10358" i="7" a="1"/>
  <c r="O10358" i="7" s="1"/>
  <c r="N10358" i="7" a="1"/>
  <c r="N10358" i="7" s="1"/>
  <c r="M10358" i="7" a="1"/>
  <c r="M10358" i="7" s="1"/>
  <c r="O10357" i="7" a="1"/>
  <c r="O10357" i="7" s="1"/>
  <c r="N10357" i="7" a="1"/>
  <c r="N10357" i="7"/>
  <c r="M10357" i="7" a="1"/>
  <c r="M10357" i="7"/>
  <c r="O10356" i="7" a="1"/>
  <c r="O10356" i="7" s="1"/>
  <c r="M10356" i="7" a="1"/>
  <c r="M10356" i="7"/>
  <c r="N10356" i="7" s="1" a="1"/>
  <c r="N10356" i="7" s="1"/>
  <c r="O10355" i="7" a="1"/>
  <c r="O10355" i="7" s="1"/>
  <c r="N10355" i="7" a="1"/>
  <c r="N10355" i="7" s="1"/>
  <c r="M10355" i="7" a="1"/>
  <c r="M10355" i="7"/>
  <c r="O10354" i="7" a="1"/>
  <c r="O10354" i="7" s="1"/>
  <c r="N10354" i="7" a="1"/>
  <c r="N10354" i="7"/>
  <c r="M10354" i="7" a="1"/>
  <c r="M10354" i="7" s="1"/>
  <c r="O10353" i="7" a="1"/>
  <c r="O10353" i="7" s="1"/>
  <c r="M10353" i="7" a="1"/>
  <c r="M10353" i="7"/>
  <c r="N10353" i="7" s="1" a="1"/>
  <c r="N10353" i="7" s="1"/>
  <c r="O10352" i="7" a="1"/>
  <c r="O10352" i="7" s="1"/>
  <c r="N10352" i="7" a="1"/>
  <c r="N10352" i="7"/>
  <c r="M10352" i="7" a="1"/>
  <c r="M10352" i="7"/>
  <c r="O10351" i="7" a="1"/>
  <c r="O10351" i="7" s="1"/>
  <c r="M10351" i="7" a="1"/>
  <c r="M10351" i="7" s="1"/>
  <c r="N10351" i="7" s="1" a="1"/>
  <c r="N10351" i="7" s="1"/>
  <c r="O10350" i="7" a="1"/>
  <c r="O10350" i="7" s="1"/>
  <c r="N10350" i="7" a="1"/>
  <c r="N10350" i="7"/>
  <c r="M10350" i="7" a="1"/>
  <c r="M10350" i="7" s="1"/>
  <c r="O10349" i="7" a="1"/>
  <c r="O10349" i="7"/>
  <c r="M10349" i="7" a="1"/>
  <c r="M10349" i="7" s="1"/>
  <c r="N10349" i="7" s="1" a="1"/>
  <c r="N10349" i="7" s="1"/>
  <c r="O10348" i="7" a="1"/>
  <c r="O10348" i="7" s="1"/>
  <c r="M10348" i="7" a="1"/>
  <c r="M10348" i="7" s="1"/>
  <c r="N10348" i="7" s="1" a="1"/>
  <c r="N10348" i="7" s="1"/>
  <c r="O10347" i="7" a="1"/>
  <c r="O10347" i="7" s="1"/>
  <c r="M10347" i="7" a="1"/>
  <c r="M10347" i="7" s="1"/>
  <c r="N10347" i="7" s="1" a="1"/>
  <c r="N10347" i="7" s="1"/>
  <c r="O10346" i="7" a="1"/>
  <c r="O10346" i="7"/>
  <c r="M10346" i="7" a="1"/>
  <c r="M10346" i="7" s="1"/>
  <c r="N10346" i="7" s="1" a="1"/>
  <c r="N10346" i="7" s="1"/>
  <c r="O10345" i="7" a="1"/>
  <c r="O10345" i="7"/>
  <c r="M10345" i="7" a="1"/>
  <c r="M10345" i="7" s="1"/>
  <c r="N10345" i="7" s="1" a="1"/>
  <c r="N10345" i="7" s="1"/>
  <c r="O10344" i="7" a="1"/>
  <c r="O10344" i="7" s="1"/>
  <c r="M10344" i="7" a="1"/>
  <c r="M10344" i="7" s="1"/>
  <c r="N10344" i="7" s="1" a="1"/>
  <c r="N10344" i="7" s="1"/>
  <c r="O10343" i="7" a="1"/>
  <c r="O10343" i="7"/>
  <c r="M10343" i="7" a="1"/>
  <c r="M10343" i="7" s="1"/>
  <c r="N10343" i="7" s="1" a="1"/>
  <c r="N10343" i="7" s="1"/>
  <c r="O10342" i="7" a="1"/>
  <c r="O10342" i="7"/>
  <c r="M10342" i="7" a="1"/>
  <c r="M10342" i="7" s="1"/>
  <c r="N10342" i="7" s="1" a="1"/>
  <c r="N10342" i="7" s="1"/>
  <c r="O10341" i="7" a="1"/>
  <c r="O10341" i="7"/>
  <c r="M10341" i="7" a="1"/>
  <c r="M10341" i="7" s="1"/>
  <c r="N10341" i="7" s="1" a="1"/>
  <c r="N10341" i="7" s="1"/>
  <c r="O10340" i="7" a="1"/>
  <c r="O10340" i="7" s="1"/>
  <c r="N10340" i="7" a="1"/>
  <c r="N10340" i="7" s="1"/>
  <c r="M10340" i="7" a="1"/>
  <c r="M10340" i="7" s="1"/>
  <c r="O10339" i="7" a="1"/>
  <c r="O10339" i="7"/>
  <c r="M10339" i="7" a="1"/>
  <c r="M10339" i="7"/>
  <c r="N10339" i="7" s="1" a="1"/>
  <c r="N10339" i="7" s="1"/>
  <c r="O10338" i="7" a="1"/>
  <c r="O10338" i="7"/>
  <c r="M10338" i="7" a="1"/>
  <c r="M10338" i="7" s="1"/>
  <c r="N10338" i="7" s="1" a="1"/>
  <c r="N10338" i="7" s="1"/>
  <c r="O10337" i="7" a="1"/>
  <c r="O10337" i="7"/>
  <c r="N10337" i="7" a="1"/>
  <c r="N10337" i="7" s="1"/>
  <c r="M10337" i="7" a="1"/>
  <c r="M10337" i="7" s="1"/>
  <c r="O10336" i="7" a="1"/>
  <c r="O10336" i="7" s="1"/>
  <c r="M10336" i="7" a="1"/>
  <c r="M10336" i="7"/>
  <c r="N10336" i="7" s="1" a="1"/>
  <c r="N10336" i="7" s="1"/>
  <c r="O10335" i="7" a="1"/>
  <c r="O10335" i="7"/>
  <c r="M10335" i="7" a="1"/>
  <c r="M10335" i="7"/>
  <c r="N10335" i="7" s="1" a="1"/>
  <c r="N10335" i="7" s="1"/>
  <c r="O10334" i="7" a="1"/>
  <c r="O10334" i="7"/>
  <c r="N10334" i="7" a="1"/>
  <c r="N10334" i="7" s="1"/>
  <c r="M10334" i="7" a="1"/>
  <c r="M10334" i="7" s="1"/>
  <c r="O10333" i="7" a="1"/>
  <c r="O10333" i="7"/>
  <c r="M10333" i="7" a="1"/>
  <c r="M10333" i="7"/>
  <c r="N10333" i="7" s="1" a="1"/>
  <c r="N10333" i="7" s="1"/>
  <c r="O10332" i="7" a="1"/>
  <c r="O10332" i="7" s="1"/>
  <c r="M10332" i="7" a="1"/>
  <c r="M10332" i="7"/>
  <c r="N10332" i="7" s="1" a="1"/>
  <c r="N10332" i="7" s="1"/>
  <c r="O10331" i="7" a="1"/>
  <c r="O10331" i="7"/>
  <c r="N10331" i="7" a="1"/>
  <c r="N10331" i="7" s="1"/>
  <c r="M10331" i="7" a="1"/>
  <c r="M10331" i="7"/>
  <c r="O10330" i="7" a="1"/>
  <c r="O10330" i="7"/>
  <c r="M10330" i="7" a="1"/>
  <c r="M10330" i="7" s="1"/>
  <c r="N10330" i="7" s="1" a="1"/>
  <c r="N10330" i="7" s="1"/>
  <c r="O10329" i="7" a="1"/>
  <c r="O10329" i="7" s="1"/>
  <c r="M10329" i="7" a="1"/>
  <c r="M10329" i="7"/>
  <c r="N10329" i="7" s="1" a="1"/>
  <c r="N10329" i="7" s="1"/>
  <c r="O10328" i="7" a="1"/>
  <c r="O10328" i="7" s="1"/>
  <c r="N10328" i="7" a="1"/>
  <c r="N10328" i="7"/>
  <c r="M10328" i="7" a="1"/>
  <c r="M10328" i="7"/>
  <c r="O10327" i="7" a="1"/>
  <c r="O10327" i="7"/>
  <c r="M10327" i="7" a="1"/>
  <c r="M10327" i="7"/>
  <c r="N10327" i="7" s="1" a="1"/>
  <c r="N10327" i="7" s="1"/>
  <c r="O10326" i="7" a="1"/>
  <c r="O10326" i="7" s="1"/>
  <c r="N10326" i="7" a="1"/>
  <c r="N10326" i="7" s="1"/>
  <c r="M10326" i="7" a="1"/>
  <c r="M10326" i="7" s="1"/>
  <c r="O10325" i="7" a="1"/>
  <c r="O10325" i="7" s="1"/>
  <c r="N10325" i="7" a="1"/>
  <c r="N10325" i="7"/>
  <c r="M10325" i="7" a="1"/>
  <c r="M10325" i="7"/>
  <c r="O10324" i="7" a="1"/>
  <c r="O10324" i="7" s="1"/>
  <c r="M10324" i="7" a="1"/>
  <c r="M10324" i="7"/>
  <c r="N10324" i="7" s="1" a="1"/>
  <c r="N10324" i="7" s="1"/>
  <c r="O10323" i="7" a="1"/>
  <c r="O10323" i="7" s="1"/>
  <c r="N10323" i="7" a="1"/>
  <c r="N10323" i="7" s="1"/>
  <c r="M10323" i="7" a="1"/>
  <c r="M10323" i="7"/>
  <c r="O10322" i="7" a="1"/>
  <c r="O10322" i="7" s="1"/>
  <c r="N10322" i="7" a="1"/>
  <c r="N10322" i="7"/>
  <c r="M10322" i="7" a="1"/>
  <c r="M10322" i="7" s="1"/>
  <c r="O10321" i="7" a="1"/>
  <c r="O10321" i="7" s="1"/>
  <c r="M10321" i="7" a="1"/>
  <c r="M10321" i="7"/>
  <c r="N10321" i="7" s="1" a="1"/>
  <c r="N10321" i="7" s="1"/>
  <c r="O10320" i="7" a="1"/>
  <c r="O10320" i="7" s="1"/>
  <c r="N10320" i="7" a="1"/>
  <c r="N10320" i="7"/>
  <c r="M10320" i="7" a="1"/>
  <c r="M10320" i="7"/>
  <c r="O10319" i="7" a="1"/>
  <c r="O10319" i="7" s="1"/>
  <c r="M10319" i="7" a="1"/>
  <c r="M10319" i="7" s="1"/>
  <c r="N10319" i="7" s="1" a="1"/>
  <c r="N10319" i="7" s="1"/>
  <c r="O10318" i="7" a="1"/>
  <c r="O10318" i="7" s="1"/>
  <c r="N10318" i="7" a="1"/>
  <c r="N10318" i="7"/>
  <c r="M10318" i="7" a="1"/>
  <c r="M10318" i="7" s="1"/>
  <c r="O10317" i="7" a="1"/>
  <c r="O10317" i="7"/>
  <c r="N10317" i="7" a="1"/>
  <c r="N10317" i="7"/>
  <c r="M10317" i="7" a="1"/>
  <c r="M10317" i="7"/>
  <c r="O10316" i="7" a="1"/>
  <c r="O10316" i="7" s="1"/>
  <c r="M10316" i="7" a="1"/>
  <c r="M10316" i="7" s="1"/>
  <c r="N10316" i="7" s="1" a="1"/>
  <c r="N10316" i="7" s="1"/>
  <c r="O10315" i="7" a="1"/>
  <c r="O10315" i="7" s="1"/>
  <c r="M10315" i="7" a="1"/>
  <c r="M10315" i="7" s="1"/>
  <c r="N10315" i="7" s="1" a="1"/>
  <c r="N10315" i="7" s="1"/>
  <c r="O10314" i="7" a="1"/>
  <c r="O10314" i="7"/>
  <c r="N10314" i="7" a="1"/>
  <c r="N10314" i="7"/>
  <c r="M10314" i="7" a="1"/>
  <c r="M10314" i="7" s="1"/>
  <c r="O10313" i="7" a="1"/>
  <c r="O10313" i="7"/>
  <c r="M10313" i="7" a="1"/>
  <c r="M10313" i="7" s="1"/>
  <c r="N10313" i="7" s="1" a="1"/>
  <c r="N10313" i="7" s="1"/>
  <c r="O10312" i="7" a="1"/>
  <c r="O10312" i="7" s="1"/>
  <c r="M10312" i="7" a="1"/>
  <c r="M10312" i="7" s="1"/>
  <c r="N10312" i="7" s="1" a="1"/>
  <c r="N10312" i="7" s="1"/>
  <c r="O10311" i="7" a="1"/>
  <c r="O10311" i="7"/>
  <c r="M10311" i="7" a="1"/>
  <c r="M10311" i="7" s="1"/>
  <c r="N10311" i="7" s="1" a="1"/>
  <c r="N10311" i="7" s="1"/>
  <c r="O10310" i="7" a="1"/>
  <c r="O10310" i="7"/>
  <c r="M10310" i="7" a="1"/>
  <c r="M10310" i="7" s="1"/>
  <c r="N10310" i="7" s="1" a="1"/>
  <c r="N10310" i="7" s="1"/>
  <c r="O10309" i="7" a="1"/>
  <c r="O10309" i="7"/>
  <c r="M10309" i="7" a="1"/>
  <c r="M10309" i="7" s="1"/>
  <c r="N10309" i="7" s="1" a="1"/>
  <c r="N10309" i="7" s="1"/>
  <c r="O10308" i="7" a="1"/>
  <c r="O10308" i="7" s="1"/>
  <c r="M10308" i="7" a="1"/>
  <c r="M10308" i="7" s="1"/>
  <c r="N10308" i="7" s="1" a="1"/>
  <c r="N10308" i="7" s="1"/>
  <c r="O10307" i="7" a="1"/>
  <c r="O10307" i="7"/>
  <c r="M10307" i="7" a="1"/>
  <c r="M10307" i="7"/>
  <c r="N10307" i="7" s="1" a="1"/>
  <c r="N10307" i="7" s="1"/>
  <c r="O10306" i="7" a="1"/>
  <c r="O10306" i="7"/>
  <c r="M10306" i="7" a="1"/>
  <c r="M10306" i="7" s="1"/>
  <c r="N10306" i="7" s="1" a="1"/>
  <c r="N10306" i="7" s="1"/>
  <c r="O10305" i="7" a="1"/>
  <c r="O10305" i="7"/>
  <c r="N10305" i="7" a="1"/>
  <c r="N10305" i="7" s="1"/>
  <c r="M10305" i="7" a="1"/>
  <c r="M10305" i="7" s="1"/>
  <c r="O10304" i="7" a="1"/>
  <c r="O10304" i="7" s="1"/>
  <c r="M10304" i="7" a="1"/>
  <c r="M10304" i="7" s="1"/>
  <c r="N10304" i="7" s="1" a="1"/>
  <c r="N10304" i="7" s="1"/>
  <c r="O10303" i="7" a="1"/>
  <c r="O10303" i="7"/>
  <c r="M10303" i="7" a="1"/>
  <c r="M10303" i="7"/>
  <c r="N10303" i="7" s="1" a="1"/>
  <c r="N10303" i="7" s="1"/>
  <c r="O10302" i="7" a="1"/>
  <c r="O10302" i="7"/>
  <c r="N10302" i="7" a="1"/>
  <c r="N10302" i="7" s="1"/>
  <c r="M10302" i="7" a="1"/>
  <c r="M10302" i="7" s="1"/>
  <c r="O10301" i="7" a="1"/>
  <c r="O10301" i="7"/>
  <c r="M10301" i="7" a="1"/>
  <c r="M10301" i="7" s="1"/>
  <c r="N10301" i="7" s="1" a="1"/>
  <c r="N10301" i="7" s="1"/>
  <c r="O10300" i="7" a="1"/>
  <c r="O10300" i="7" s="1"/>
  <c r="M10300" i="7" a="1"/>
  <c r="M10300" i="7"/>
  <c r="N10300" i="7" s="1" a="1"/>
  <c r="N10300" i="7" s="1"/>
  <c r="O10299" i="7" a="1"/>
  <c r="O10299" i="7"/>
  <c r="N10299" i="7" a="1"/>
  <c r="N10299" i="7" s="1"/>
  <c r="M10299" i="7" a="1"/>
  <c r="M10299" i="7"/>
  <c r="O10298" i="7" a="1"/>
  <c r="O10298" i="7"/>
  <c r="M10298" i="7" a="1"/>
  <c r="M10298" i="7" s="1"/>
  <c r="N10298" i="7" s="1" a="1"/>
  <c r="N10298" i="7" s="1"/>
  <c r="O10297" i="7" a="1"/>
  <c r="O10297" i="7" s="1"/>
  <c r="M10297" i="7" a="1"/>
  <c r="M10297" i="7"/>
  <c r="N10297" i="7" s="1" a="1"/>
  <c r="N10297" i="7" s="1"/>
  <c r="O10296" i="7" a="1"/>
  <c r="O10296" i="7" s="1"/>
  <c r="N10296" i="7" a="1"/>
  <c r="N10296" i="7" s="1"/>
  <c r="M10296" i="7" a="1"/>
  <c r="M10296" i="7"/>
  <c r="O10295" i="7" a="1"/>
  <c r="O10295" i="7"/>
  <c r="M10295" i="7" a="1"/>
  <c r="M10295" i="7"/>
  <c r="N10295" i="7" s="1" a="1"/>
  <c r="N10295" i="7" s="1"/>
  <c r="O10294" i="7" a="1"/>
  <c r="O10294" i="7" s="1"/>
  <c r="N10294" i="7" a="1"/>
  <c r="N10294" i="7" s="1"/>
  <c r="M10294" i="7" a="1"/>
  <c r="M10294" i="7" s="1"/>
  <c r="O10293" i="7" a="1"/>
  <c r="O10293" i="7" s="1"/>
  <c r="N10293" i="7" a="1"/>
  <c r="N10293" i="7" s="1"/>
  <c r="M10293" i="7" a="1"/>
  <c r="M10293" i="7"/>
  <c r="O10292" i="7" a="1"/>
  <c r="O10292" i="7" s="1"/>
  <c r="M10292" i="7" a="1"/>
  <c r="M10292" i="7"/>
  <c r="N10292" i="7" s="1" a="1"/>
  <c r="N10292" i="7" s="1"/>
  <c r="O10291" i="7" a="1"/>
  <c r="O10291" i="7" s="1"/>
  <c r="N10291" i="7" a="1"/>
  <c r="N10291" i="7" s="1"/>
  <c r="M10291" i="7" a="1"/>
  <c r="M10291" i="7"/>
  <c r="O10290" i="7" a="1"/>
  <c r="O10290" i="7" s="1"/>
  <c r="N10290" i="7" a="1"/>
  <c r="N10290" i="7" s="1"/>
  <c r="M10290" i="7" a="1"/>
  <c r="M10290" i="7" s="1"/>
  <c r="O10289" i="7" a="1"/>
  <c r="O10289" i="7" s="1"/>
  <c r="M10289" i="7" a="1"/>
  <c r="M10289" i="7"/>
  <c r="N10289" i="7" s="1" a="1"/>
  <c r="N10289" i="7" s="1"/>
  <c r="O10288" i="7" a="1"/>
  <c r="O10288" i="7" s="1"/>
  <c r="N10288" i="7" a="1"/>
  <c r="N10288" i="7"/>
  <c r="M10288" i="7" a="1"/>
  <c r="M10288" i="7"/>
  <c r="O10287" i="7" a="1"/>
  <c r="O10287" i="7" s="1"/>
  <c r="M10287" i="7" a="1"/>
  <c r="M10287" i="7" s="1"/>
  <c r="N10287" i="7" s="1" a="1"/>
  <c r="N10287" i="7" s="1"/>
  <c r="O10286" i="7" a="1"/>
  <c r="O10286" i="7" s="1"/>
  <c r="N10286" i="7" a="1"/>
  <c r="N10286" i="7"/>
  <c r="M10286" i="7" a="1"/>
  <c r="M10286" i="7" s="1"/>
  <c r="O10285" i="7" a="1"/>
  <c r="O10285" i="7"/>
  <c r="N10285" i="7" a="1"/>
  <c r="N10285" i="7"/>
  <c r="M10285" i="7" a="1"/>
  <c r="M10285" i="7"/>
  <c r="O10284" i="7" a="1"/>
  <c r="O10284" i="7" s="1"/>
  <c r="M10284" i="7" a="1"/>
  <c r="M10284" i="7" s="1"/>
  <c r="N10284" i="7" s="1" a="1"/>
  <c r="N10284" i="7" s="1"/>
  <c r="O10283" i="7" a="1"/>
  <c r="O10283" i="7" s="1"/>
  <c r="M10283" i="7" a="1"/>
  <c r="M10283" i="7" s="1"/>
  <c r="N10283" i="7" s="1" a="1"/>
  <c r="N10283" i="7" s="1"/>
  <c r="O10282" i="7" a="1"/>
  <c r="O10282" i="7"/>
  <c r="N10282" i="7" a="1"/>
  <c r="N10282" i="7"/>
  <c r="M10282" i="7" a="1"/>
  <c r="M10282" i="7" s="1"/>
  <c r="O10281" i="7" a="1"/>
  <c r="O10281" i="7"/>
  <c r="M10281" i="7" a="1"/>
  <c r="M10281" i="7" s="1"/>
  <c r="N10281" i="7" s="1" a="1"/>
  <c r="N10281" i="7" s="1"/>
  <c r="O10280" i="7" a="1"/>
  <c r="O10280" i="7" s="1"/>
  <c r="M10280" i="7" a="1"/>
  <c r="M10280" i="7" s="1"/>
  <c r="N10280" i="7" s="1" a="1"/>
  <c r="N10280" i="7" s="1"/>
  <c r="O10279" i="7" a="1"/>
  <c r="O10279" i="7" s="1"/>
  <c r="M10279" i="7" a="1"/>
  <c r="M10279" i="7" s="1"/>
  <c r="N10279" i="7" s="1" a="1"/>
  <c r="N10279" i="7" s="1"/>
  <c r="O10278" i="7" a="1"/>
  <c r="O10278" i="7"/>
  <c r="M10278" i="7" a="1"/>
  <c r="M10278" i="7" s="1"/>
  <c r="N10278" i="7" s="1" a="1"/>
  <c r="N10278" i="7" s="1"/>
  <c r="O10277" i="7" a="1"/>
  <c r="O10277" i="7"/>
  <c r="M10277" i="7" a="1"/>
  <c r="M10277" i="7" s="1"/>
  <c r="N10277" i="7" s="1" a="1"/>
  <c r="N10277" i="7" s="1"/>
  <c r="O10276" i="7" a="1"/>
  <c r="O10276" i="7" s="1"/>
  <c r="N10276" i="7" a="1"/>
  <c r="N10276" i="7" s="1"/>
  <c r="M10276" i="7" a="1"/>
  <c r="M10276" i="7" s="1"/>
  <c r="O10275" i="7" a="1"/>
  <c r="O10275" i="7"/>
  <c r="M10275" i="7" a="1"/>
  <c r="M10275" i="7" s="1"/>
  <c r="N10275" i="7" s="1" a="1"/>
  <c r="N10275" i="7" s="1"/>
  <c r="O10274" i="7" a="1"/>
  <c r="O10274" i="7"/>
  <c r="M10274" i="7" a="1"/>
  <c r="M10274" i="7" s="1"/>
  <c r="N10274" i="7" s="1" a="1"/>
  <c r="N10274" i="7" s="1"/>
  <c r="O10273" i="7" a="1"/>
  <c r="O10273" i="7"/>
  <c r="M10273" i="7" a="1"/>
  <c r="M10273" i="7" s="1"/>
  <c r="N10273" i="7" s="1" a="1"/>
  <c r="N10273" i="7" s="1"/>
  <c r="O10272" i="7" a="1"/>
  <c r="O10272" i="7" s="1"/>
  <c r="M10272" i="7" a="1"/>
  <c r="M10272" i="7"/>
  <c r="N10272" i="7" s="1" a="1"/>
  <c r="N10272" i="7" s="1"/>
  <c r="O10271" i="7" a="1"/>
  <c r="O10271" i="7"/>
  <c r="M10271" i="7" a="1"/>
  <c r="M10271" i="7"/>
  <c r="N10271" i="7" s="1" a="1"/>
  <c r="N10271" i="7" s="1"/>
  <c r="O10270" i="7" a="1"/>
  <c r="O10270" i="7"/>
  <c r="N10270" i="7" a="1"/>
  <c r="N10270" i="7" s="1"/>
  <c r="M10270" i="7" a="1"/>
  <c r="M10270" i="7" s="1"/>
  <c r="O10269" i="7" a="1"/>
  <c r="O10269" i="7"/>
  <c r="M10269" i="7" a="1"/>
  <c r="M10269" i="7" s="1"/>
  <c r="N10269" i="7" s="1" a="1"/>
  <c r="N10269" i="7" s="1"/>
  <c r="O10268" i="7" a="1"/>
  <c r="O10268" i="7" s="1"/>
  <c r="M10268" i="7" a="1"/>
  <c r="M10268" i="7"/>
  <c r="N10268" i="7" s="1" a="1"/>
  <c r="N10268" i="7" s="1"/>
  <c r="O10267" i="7" a="1"/>
  <c r="O10267" i="7"/>
  <c r="N10267" i="7" a="1"/>
  <c r="N10267" i="7" s="1"/>
  <c r="M10267" i="7" a="1"/>
  <c r="M10267" i="7"/>
  <c r="O10266" i="7" a="1"/>
  <c r="O10266" i="7"/>
  <c r="M10266" i="7" a="1"/>
  <c r="M10266" i="7" s="1"/>
  <c r="N10266" i="7" s="1" a="1"/>
  <c r="N10266" i="7" s="1"/>
  <c r="O10265" i="7" a="1"/>
  <c r="O10265" i="7" s="1"/>
  <c r="M10265" i="7" a="1"/>
  <c r="M10265" i="7"/>
  <c r="N10265" i="7" s="1" a="1"/>
  <c r="N10265" i="7" s="1"/>
  <c r="O10264" i="7" a="1"/>
  <c r="O10264" i="7" s="1"/>
  <c r="N10264" i="7" a="1"/>
  <c r="N10264" i="7"/>
  <c r="M10264" i="7" a="1"/>
  <c r="M10264" i="7"/>
  <c r="O10263" i="7" a="1"/>
  <c r="O10263" i="7"/>
  <c r="M10263" i="7" a="1"/>
  <c r="M10263" i="7"/>
  <c r="N10263" i="7" s="1" a="1"/>
  <c r="N10263" i="7" s="1"/>
  <c r="O10262" i="7" a="1"/>
  <c r="O10262" i="7" s="1"/>
  <c r="N10262" i="7" a="1"/>
  <c r="N10262" i="7" s="1"/>
  <c r="M10262" i="7" a="1"/>
  <c r="M10262" i="7" s="1"/>
  <c r="O10261" i="7" a="1"/>
  <c r="O10261" i="7" s="1"/>
  <c r="N10261" i="7" a="1"/>
  <c r="N10261" i="7" s="1"/>
  <c r="M10261" i="7" a="1"/>
  <c r="M10261" i="7"/>
  <c r="O10260" i="7" a="1"/>
  <c r="O10260" i="7" s="1"/>
  <c r="M10260" i="7" a="1"/>
  <c r="M10260" i="7"/>
  <c r="N10260" i="7" s="1" a="1"/>
  <c r="N10260" i="7" s="1"/>
  <c r="O10259" i="7" a="1"/>
  <c r="O10259" i="7" s="1"/>
  <c r="N10259" i="7" a="1"/>
  <c r="N10259" i="7" s="1"/>
  <c r="M10259" i="7" a="1"/>
  <c r="M10259" i="7"/>
  <c r="O10258" i="7" a="1"/>
  <c r="O10258" i="7" s="1"/>
  <c r="N10258" i="7" a="1"/>
  <c r="N10258" i="7"/>
  <c r="M10258" i="7" a="1"/>
  <c r="M10258" i="7" s="1"/>
  <c r="O10257" i="7" a="1"/>
  <c r="O10257" i="7" s="1"/>
  <c r="M10257" i="7" a="1"/>
  <c r="M10257" i="7"/>
  <c r="N10257" i="7" s="1" a="1"/>
  <c r="N10257" i="7" s="1"/>
  <c r="O10256" i="7" a="1"/>
  <c r="O10256" i="7" s="1"/>
  <c r="N10256" i="7" a="1"/>
  <c r="N10256" i="7"/>
  <c r="M10256" i="7" a="1"/>
  <c r="M10256" i="7"/>
  <c r="O10255" i="7" a="1"/>
  <c r="O10255" i="7" s="1"/>
  <c r="M10255" i="7" a="1"/>
  <c r="M10255" i="7" s="1"/>
  <c r="N10255" i="7" s="1" a="1"/>
  <c r="N10255" i="7" s="1"/>
  <c r="O10254" i="7" a="1"/>
  <c r="O10254" i="7" s="1"/>
  <c r="N10254" i="7" a="1"/>
  <c r="N10254" i="7"/>
  <c r="M10254" i="7" a="1"/>
  <c r="M10254" i="7" s="1"/>
  <c r="O10253" i="7" a="1"/>
  <c r="O10253" i="7" s="1"/>
  <c r="N10253" i="7" a="1"/>
  <c r="N10253" i="7"/>
  <c r="M10253" i="7" a="1"/>
  <c r="M10253" i="7"/>
  <c r="O10252" i="7" a="1"/>
  <c r="O10252" i="7" s="1"/>
  <c r="N10252" i="7"/>
  <c r="M10252" i="7" a="1"/>
  <c r="M10252" i="7" s="1"/>
  <c r="N10252" i="7" s="1" a="1"/>
  <c r="O10251" i="7" a="1"/>
  <c r="O10251" i="7" s="1"/>
  <c r="M10251" i="7" a="1"/>
  <c r="M10251" i="7" s="1"/>
  <c r="N10251" i="7" s="1" a="1"/>
  <c r="N10251" i="7" s="1"/>
  <c r="O10250" i="7" a="1"/>
  <c r="O10250" i="7" s="1"/>
  <c r="N10250" i="7" a="1"/>
  <c r="N10250" i="7"/>
  <c r="M10250" i="7" a="1"/>
  <c r="M10250" i="7" s="1"/>
  <c r="O10249" i="7" a="1"/>
  <c r="O10249" i="7"/>
  <c r="M10249" i="7" a="1"/>
  <c r="M10249" i="7" s="1"/>
  <c r="N10249" i="7" s="1" a="1"/>
  <c r="N10249" i="7" s="1"/>
  <c r="O10248" i="7" a="1"/>
  <c r="O10248" i="7" s="1"/>
  <c r="M10248" i="7" a="1"/>
  <c r="M10248" i="7" s="1"/>
  <c r="N10248" i="7" s="1" a="1"/>
  <c r="N10248" i="7" s="1"/>
  <c r="O10247" i="7" a="1"/>
  <c r="O10247" i="7"/>
  <c r="M10247" i="7" a="1"/>
  <c r="M10247" i="7" s="1"/>
  <c r="N10247" i="7" s="1" a="1"/>
  <c r="N10247" i="7" s="1"/>
  <c r="O10246" i="7" a="1"/>
  <c r="O10246" i="7"/>
  <c r="N10246" i="7"/>
  <c r="M10246" i="7" a="1"/>
  <c r="M10246" i="7" s="1"/>
  <c r="N10246" i="7" s="1" a="1"/>
  <c r="O10245" i="7" a="1"/>
  <c r="O10245" i="7"/>
  <c r="M10245" i="7" a="1"/>
  <c r="M10245" i="7" s="1"/>
  <c r="N10245" i="7" s="1" a="1"/>
  <c r="N10245" i="7" s="1"/>
  <c r="O10244" i="7" a="1"/>
  <c r="O10244" i="7" s="1"/>
  <c r="M10244" i="7" a="1"/>
  <c r="M10244" i="7" s="1"/>
  <c r="N10244" i="7" s="1" a="1"/>
  <c r="N10244" i="7" s="1"/>
  <c r="O10243" i="7" a="1"/>
  <c r="O10243" i="7"/>
  <c r="M10243" i="7" a="1"/>
  <c r="M10243" i="7" s="1"/>
  <c r="N10243" i="7" s="1" a="1"/>
  <c r="N10243" i="7" s="1"/>
  <c r="O10242" i="7" a="1"/>
  <c r="O10242" i="7"/>
  <c r="M10242" i="7" a="1"/>
  <c r="M10242" i="7" s="1"/>
  <c r="N10242" i="7" s="1" a="1"/>
  <c r="N10242" i="7" s="1"/>
  <c r="O10241" i="7" a="1"/>
  <c r="O10241" i="7"/>
  <c r="M10241" i="7" a="1"/>
  <c r="M10241" i="7" s="1"/>
  <c r="N10241" i="7" s="1" a="1"/>
  <c r="N10241" i="7" s="1"/>
  <c r="O10240" i="7" a="1"/>
  <c r="O10240" i="7" s="1"/>
  <c r="N10240" i="7" a="1"/>
  <c r="N10240" i="7" s="1"/>
  <c r="M10240" i="7" a="1"/>
  <c r="M10240" i="7" s="1"/>
  <c r="O10239" i="7" a="1"/>
  <c r="O10239" i="7"/>
  <c r="M10239" i="7" a="1"/>
  <c r="M10239" i="7"/>
  <c r="N10239" i="7" s="1" a="1"/>
  <c r="N10239" i="7" s="1"/>
  <c r="O10238" i="7" a="1"/>
  <c r="O10238" i="7"/>
  <c r="N10238" i="7" a="1"/>
  <c r="N10238" i="7" s="1"/>
  <c r="M10238" i="7" a="1"/>
  <c r="M10238" i="7" s="1"/>
  <c r="O10237" i="7" a="1"/>
  <c r="O10237" i="7"/>
  <c r="M10237" i="7" a="1"/>
  <c r="M10237" i="7" s="1"/>
  <c r="N10237" i="7" s="1" a="1"/>
  <c r="N10237" i="7" s="1"/>
  <c r="O10236" i="7" a="1"/>
  <c r="O10236" i="7" s="1"/>
  <c r="N10236" i="7" a="1"/>
  <c r="N10236" i="7" s="1"/>
  <c r="M10236" i="7" a="1"/>
  <c r="M10236" i="7"/>
  <c r="O10235" i="7" a="1"/>
  <c r="O10235" i="7"/>
  <c r="M10235" i="7" a="1"/>
  <c r="M10235" i="7"/>
  <c r="N10235" i="7" s="1" a="1"/>
  <c r="N10235" i="7" s="1"/>
  <c r="O10234" i="7" a="1"/>
  <c r="O10234" i="7"/>
  <c r="M10234" i="7" a="1"/>
  <c r="M10234" i="7" s="1"/>
  <c r="N10234" i="7" s="1" a="1"/>
  <c r="N10234" i="7" s="1"/>
  <c r="O10233" i="7" a="1"/>
  <c r="O10233" i="7" s="1"/>
  <c r="M10233" i="7" a="1"/>
  <c r="M10233" i="7"/>
  <c r="N10233" i="7" s="1" a="1"/>
  <c r="N10233" i="7" s="1"/>
  <c r="O10232" i="7" a="1"/>
  <c r="O10232" i="7" s="1"/>
  <c r="N10232" i="7" a="1"/>
  <c r="N10232" i="7" s="1"/>
  <c r="M10232" i="7" a="1"/>
  <c r="M10232" i="7"/>
  <c r="O10231" i="7" a="1"/>
  <c r="O10231" i="7"/>
  <c r="N10231" i="7" a="1"/>
  <c r="N10231" i="7" s="1"/>
  <c r="M10231" i="7" a="1"/>
  <c r="M10231" i="7"/>
  <c r="O10230" i="7" a="1"/>
  <c r="O10230" i="7" s="1"/>
  <c r="N10230" i="7" a="1"/>
  <c r="N10230" i="7" s="1"/>
  <c r="M10230" i="7" a="1"/>
  <c r="M10230" i="7" s="1"/>
  <c r="O10229" i="7" a="1"/>
  <c r="O10229" i="7" s="1"/>
  <c r="M10229" i="7" a="1"/>
  <c r="M10229" i="7"/>
  <c r="N10229" i="7" s="1" a="1"/>
  <c r="N10229" i="7" s="1"/>
  <c r="O10228" i="7" a="1"/>
  <c r="O10228" i="7" s="1"/>
  <c r="M10228" i="7" a="1"/>
  <c r="M10228" i="7"/>
  <c r="N10228" i="7" s="1" a="1"/>
  <c r="N10228" i="7" s="1"/>
  <c r="O10227" i="7" a="1"/>
  <c r="O10227" i="7" s="1"/>
  <c r="N10227" i="7" a="1"/>
  <c r="N10227" i="7" s="1"/>
  <c r="M10227" i="7" a="1"/>
  <c r="M10227" i="7"/>
  <c r="O10226" i="7" a="1"/>
  <c r="O10226" i="7" s="1"/>
  <c r="N10226" i="7" a="1"/>
  <c r="N10226" i="7" s="1"/>
  <c r="M10226" i="7" a="1"/>
  <c r="M10226" i="7" s="1"/>
  <c r="O10225" i="7" a="1"/>
  <c r="O10225" i="7" s="1"/>
  <c r="N10225" i="7"/>
  <c r="M10225" i="7" a="1"/>
  <c r="M10225" i="7"/>
  <c r="N10225" i="7" s="1" a="1"/>
  <c r="O10224" i="7" a="1"/>
  <c r="O10224" i="7" s="1"/>
  <c r="N10224" i="7" a="1"/>
  <c r="N10224" i="7"/>
  <c r="M10224" i="7" a="1"/>
  <c r="M10224" i="7"/>
  <c r="O10223" i="7" a="1"/>
  <c r="O10223" i="7" s="1"/>
  <c r="M10223" i="7" a="1"/>
  <c r="M10223" i="7" s="1"/>
  <c r="N10223" i="7" s="1" a="1"/>
  <c r="N10223" i="7" s="1"/>
  <c r="O10222" i="7" a="1"/>
  <c r="O10222" i="7" s="1"/>
  <c r="N10222" i="7" a="1"/>
  <c r="N10222" i="7"/>
  <c r="M10222" i="7" a="1"/>
  <c r="M10222" i="7" s="1"/>
  <c r="O10221" i="7" a="1"/>
  <c r="O10221" i="7"/>
  <c r="N10221" i="7" a="1"/>
  <c r="N10221" i="7"/>
  <c r="M10221" i="7" a="1"/>
  <c r="M10221" i="7"/>
  <c r="O10220" i="7" a="1"/>
  <c r="O10220" i="7" s="1"/>
  <c r="N10220" i="7"/>
  <c r="M10220" i="7" a="1"/>
  <c r="M10220" i="7" s="1"/>
  <c r="N10220" i="7" s="1" a="1"/>
  <c r="O10219" i="7" a="1"/>
  <c r="O10219" i="7" s="1"/>
  <c r="M10219" i="7" a="1"/>
  <c r="M10219" i="7" s="1"/>
  <c r="N10219" i="7" s="1" a="1"/>
  <c r="N10219" i="7" s="1"/>
  <c r="O10218" i="7" a="1"/>
  <c r="O10218" i="7" s="1"/>
  <c r="N10218" i="7" a="1"/>
  <c r="N10218" i="7"/>
  <c r="M10218" i="7" a="1"/>
  <c r="M10218" i="7" s="1"/>
  <c r="O10217" i="7" a="1"/>
  <c r="O10217" i="7"/>
  <c r="M10217" i="7" a="1"/>
  <c r="M10217" i="7" s="1"/>
  <c r="N10217" i="7" s="1" a="1"/>
  <c r="N10217" i="7" s="1"/>
  <c r="O10216" i="7" a="1"/>
  <c r="O10216" i="7" s="1"/>
  <c r="M10216" i="7" a="1"/>
  <c r="M10216" i="7" s="1"/>
  <c r="N10216" i="7" s="1" a="1"/>
  <c r="N10216" i="7" s="1"/>
  <c r="O10215" i="7" a="1"/>
  <c r="O10215" i="7"/>
  <c r="M10215" i="7" a="1"/>
  <c r="M10215" i="7" s="1"/>
  <c r="N10215" i="7" s="1" a="1"/>
  <c r="N10215" i="7" s="1"/>
  <c r="O10214" i="7" a="1"/>
  <c r="O10214" i="7"/>
  <c r="N10214" i="7"/>
  <c r="M10214" i="7" a="1"/>
  <c r="M10214" i="7" s="1"/>
  <c r="N10214" i="7" s="1" a="1"/>
  <c r="O10213" i="7" a="1"/>
  <c r="O10213" i="7"/>
  <c r="M10213" i="7" a="1"/>
  <c r="M10213" i="7" s="1"/>
  <c r="N10213" i="7" s="1" a="1"/>
  <c r="N10213" i="7" s="1"/>
  <c r="O10212" i="7" a="1"/>
  <c r="O10212" i="7" s="1"/>
  <c r="N10212" i="7" a="1"/>
  <c r="N10212" i="7" s="1"/>
  <c r="M10212" i="7" a="1"/>
  <c r="M10212" i="7" s="1"/>
  <c r="O10211" i="7" a="1"/>
  <c r="O10211" i="7"/>
  <c r="M10211" i="7" a="1"/>
  <c r="M10211" i="7" s="1"/>
  <c r="N10211" i="7" s="1" a="1"/>
  <c r="N10211" i="7" s="1"/>
  <c r="O10210" i="7" a="1"/>
  <c r="O10210" i="7"/>
  <c r="M10210" i="7" a="1"/>
  <c r="M10210" i="7" s="1"/>
  <c r="N10210" i="7" s="1" a="1"/>
  <c r="N10210" i="7" s="1"/>
  <c r="O10209" i="7" a="1"/>
  <c r="O10209" i="7"/>
  <c r="M10209" i="7" a="1"/>
  <c r="M10209" i="7" s="1"/>
  <c r="N10209" i="7" s="1" a="1"/>
  <c r="N10209" i="7" s="1"/>
  <c r="O10208" i="7" a="1"/>
  <c r="O10208" i="7" s="1"/>
  <c r="M10208" i="7" a="1"/>
  <c r="M10208" i="7"/>
  <c r="N10208" i="7" s="1" a="1"/>
  <c r="N10208" i="7" s="1"/>
  <c r="O10207" i="7" a="1"/>
  <c r="O10207" i="7"/>
  <c r="M10207" i="7" a="1"/>
  <c r="M10207" i="7"/>
  <c r="N10207" i="7" s="1" a="1"/>
  <c r="N10207" i="7" s="1"/>
  <c r="O10206" i="7" a="1"/>
  <c r="O10206" i="7"/>
  <c r="M10206" i="7" a="1"/>
  <c r="M10206" i="7" s="1"/>
  <c r="N10206" i="7" s="1" a="1"/>
  <c r="N10206" i="7" s="1"/>
  <c r="O10205" i="7" a="1"/>
  <c r="O10205" i="7"/>
  <c r="M10205" i="7" a="1"/>
  <c r="M10205" i="7" s="1"/>
  <c r="N10205" i="7" s="1" a="1"/>
  <c r="N10205" i="7" s="1"/>
  <c r="O10204" i="7" a="1"/>
  <c r="O10204" i="7" s="1"/>
  <c r="N10204" i="7" a="1"/>
  <c r="N10204" i="7" s="1"/>
  <c r="M10204" i="7" a="1"/>
  <c r="M10204" i="7"/>
  <c r="O10203" i="7" a="1"/>
  <c r="O10203" i="7"/>
  <c r="N10203" i="7" a="1"/>
  <c r="N10203" i="7" s="1"/>
  <c r="M10203" i="7" a="1"/>
  <c r="M10203" i="7"/>
  <c r="O10202" i="7" a="1"/>
  <c r="O10202" i="7"/>
  <c r="M10202" i="7" a="1"/>
  <c r="M10202" i="7" s="1"/>
  <c r="N10202" i="7" s="1" a="1"/>
  <c r="N10202" i="7" s="1"/>
  <c r="O10201" i="7" a="1"/>
  <c r="O10201" i="7" s="1"/>
  <c r="N10201" i="7" a="1"/>
  <c r="N10201" i="7" s="1"/>
  <c r="M10201" i="7" a="1"/>
  <c r="M10201" i="7"/>
  <c r="O10200" i="7" a="1"/>
  <c r="O10200" i="7" s="1"/>
  <c r="N10200" i="7" a="1"/>
  <c r="N10200" i="7" s="1"/>
  <c r="M10200" i="7" a="1"/>
  <c r="M10200" i="7"/>
  <c r="O10199" i="7" a="1"/>
  <c r="O10199" i="7"/>
  <c r="M10199" i="7" a="1"/>
  <c r="M10199" i="7"/>
  <c r="N10199" i="7" s="1" a="1"/>
  <c r="N10199" i="7" s="1"/>
  <c r="O10198" i="7" a="1"/>
  <c r="O10198" i="7" s="1"/>
  <c r="N10198" i="7" a="1"/>
  <c r="N10198" i="7" s="1"/>
  <c r="M10198" i="7" a="1"/>
  <c r="M10198" i="7" s="1"/>
  <c r="O10197" i="7" a="1"/>
  <c r="O10197" i="7" s="1"/>
  <c r="M10197" i="7" a="1"/>
  <c r="M10197" i="7"/>
  <c r="N10197" i="7" s="1" a="1"/>
  <c r="N10197" i="7" s="1"/>
  <c r="O10196" i="7" a="1"/>
  <c r="O10196" i="7" s="1"/>
  <c r="M10196" i="7" a="1"/>
  <c r="M10196" i="7"/>
  <c r="N10196" i="7" s="1" a="1"/>
  <c r="N10196" i="7" s="1"/>
  <c r="O10195" i="7" a="1"/>
  <c r="O10195" i="7" s="1"/>
  <c r="N10195" i="7" a="1"/>
  <c r="N10195" i="7" s="1"/>
  <c r="M10195" i="7" a="1"/>
  <c r="M10195" i="7"/>
  <c r="O10194" i="7" a="1"/>
  <c r="O10194" i="7" s="1"/>
  <c r="N10194" i="7" a="1"/>
  <c r="N10194" i="7" s="1"/>
  <c r="M10194" i="7" a="1"/>
  <c r="M10194" i="7" s="1"/>
  <c r="O10193" i="7" a="1"/>
  <c r="O10193" i="7" s="1"/>
  <c r="M10193" i="7" a="1"/>
  <c r="M10193" i="7"/>
  <c r="N10193" i="7" s="1" a="1"/>
  <c r="N10193" i="7" s="1"/>
  <c r="O10192" i="7" a="1"/>
  <c r="O10192" i="7" s="1"/>
  <c r="N10192" i="7" a="1"/>
  <c r="N10192" i="7"/>
  <c r="M10192" i="7" a="1"/>
  <c r="M10192" i="7"/>
  <c r="O10191" i="7" a="1"/>
  <c r="O10191" i="7" s="1"/>
  <c r="M10191" i="7" a="1"/>
  <c r="M10191" i="7" s="1"/>
  <c r="N10191" i="7" s="1" a="1"/>
  <c r="N10191" i="7" s="1"/>
  <c r="O10190" i="7" a="1"/>
  <c r="O10190" i="7" s="1"/>
  <c r="N10190" i="7" a="1"/>
  <c r="N10190" i="7"/>
  <c r="M10190" i="7" a="1"/>
  <c r="M10190" i="7" s="1"/>
  <c r="O10189" i="7" a="1"/>
  <c r="O10189" i="7"/>
  <c r="N10189" i="7" a="1"/>
  <c r="N10189" i="7"/>
  <c r="M10189" i="7" a="1"/>
  <c r="M10189" i="7"/>
  <c r="O10188" i="7" a="1"/>
  <c r="O10188" i="7" s="1"/>
  <c r="N10188" i="7"/>
  <c r="M10188" i="7" a="1"/>
  <c r="M10188" i="7" s="1"/>
  <c r="N10188" i="7" s="1" a="1"/>
  <c r="O10187" i="7" a="1"/>
  <c r="O10187" i="7" s="1"/>
  <c r="M10187" i="7" a="1"/>
  <c r="M10187" i="7" s="1"/>
  <c r="N10187" i="7" s="1" a="1"/>
  <c r="N10187" i="7" s="1"/>
  <c r="O10186" i="7" a="1"/>
  <c r="O10186" i="7" s="1"/>
  <c r="N10186" i="7" a="1"/>
  <c r="N10186" i="7"/>
  <c r="M10186" i="7" a="1"/>
  <c r="M10186" i="7" s="1"/>
  <c r="O10185" i="7" a="1"/>
  <c r="O10185" i="7"/>
  <c r="M10185" i="7" a="1"/>
  <c r="M10185" i="7" s="1"/>
  <c r="N10185" i="7" s="1" a="1"/>
  <c r="N10185" i="7" s="1"/>
  <c r="O10184" i="7" a="1"/>
  <c r="O10184" i="7" s="1"/>
  <c r="M10184" i="7" a="1"/>
  <c r="M10184" i="7" s="1"/>
  <c r="N10184" i="7" s="1" a="1"/>
  <c r="N10184" i="7" s="1"/>
  <c r="O10183" i="7" a="1"/>
  <c r="O10183" i="7"/>
  <c r="M10183" i="7" a="1"/>
  <c r="M10183" i="7" s="1"/>
  <c r="N10183" i="7" s="1" a="1"/>
  <c r="N10183" i="7" s="1"/>
  <c r="O10182" i="7" a="1"/>
  <c r="O10182" i="7"/>
  <c r="N10182" i="7"/>
  <c r="M10182" i="7" a="1"/>
  <c r="M10182" i="7" s="1"/>
  <c r="N10182" i="7" s="1" a="1"/>
  <c r="O10181" i="7" a="1"/>
  <c r="O10181" i="7"/>
  <c r="M10181" i="7" a="1"/>
  <c r="M10181" i="7" s="1"/>
  <c r="N10181" i="7" s="1" a="1"/>
  <c r="N10181" i="7" s="1"/>
  <c r="O10180" i="7" a="1"/>
  <c r="O10180" i="7" s="1"/>
  <c r="M10180" i="7" a="1"/>
  <c r="M10180" i="7" s="1"/>
  <c r="N10180" i="7" s="1" a="1"/>
  <c r="N10180" i="7" s="1"/>
  <c r="O10179" i="7" a="1"/>
  <c r="O10179" i="7"/>
  <c r="M10179" i="7" a="1"/>
  <c r="M10179" i="7" s="1"/>
  <c r="N10179" i="7" s="1" a="1"/>
  <c r="N10179" i="7" s="1"/>
  <c r="O10178" i="7" a="1"/>
  <c r="O10178" i="7"/>
  <c r="M10178" i="7" a="1"/>
  <c r="M10178" i="7" s="1"/>
  <c r="N10178" i="7" s="1" a="1"/>
  <c r="N10178" i="7" s="1"/>
  <c r="O10177" i="7" a="1"/>
  <c r="O10177" i="7"/>
  <c r="N10177" i="7" a="1"/>
  <c r="N10177" i="7"/>
  <c r="M10177" i="7" a="1"/>
  <c r="M10177" i="7" s="1"/>
  <c r="O10176" i="7" a="1"/>
  <c r="O10176" i="7" s="1"/>
  <c r="M10176" i="7" a="1"/>
  <c r="M10176" i="7"/>
  <c r="N10176" i="7" s="1" a="1"/>
  <c r="N10176" i="7" s="1"/>
  <c r="O10175" i="7" a="1"/>
  <c r="O10175" i="7" s="1"/>
  <c r="M10175" i="7" a="1"/>
  <c r="M10175" i="7"/>
  <c r="N10175" i="7" s="1" a="1"/>
  <c r="N10175" i="7" s="1"/>
  <c r="O10174" i="7" a="1"/>
  <c r="O10174" i="7"/>
  <c r="M10174" i="7" a="1"/>
  <c r="M10174" i="7" s="1"/>
  <c r="N10174" i="7" s="1" a="1"/>
  <c r="N10174" i="7" s="1"/>
  <c r="O10173" i="7" a="1"/>
  <c r="O10173" i="7"/>
  <c r="M10173" i="7" a="1"/>
  <c r="M10173" i="7" s="1"/>
  <c r="N10173" i="7" s="1" a="1"/>
  <c r="N10173" i="7" s="1"/>
  <c r="O10172" i="7" a="1"/>
  <c r="O10172" i="7" s="1"/>
  <c r="M10172" i="7" a="1"/>
  <c r="M10172" i="7" s="1"/>
  <c r="N10172" i="7" s="1" a="1"/>
  <c r="N10172" i="7" s="1"/>
  <c r="O10171" i="7" a="1"/>
  <c r="O10171" i="7"/>
  <c r="N10171" i="7" a="1"/>
  <c r="N10171" i="7" s="1"/>
  <c r="M10171" i="7" a="1"/>
  <c r="M10171" i="7"/>
  <c r="O10170" i="7" a="1"/>
  <c r="O10170" i="7"/>
  <c r="M10170" i="7" a="1"/>
  <c r="M10170" i="7" s="1"/>
  <c r="N10170" i="7" s="1" a="1"/>
  <c r="N10170" i="7" s="1"/>
  <c r="O10169" i="7" a="1"/>
  <c r="O10169" i="7"/>
  <c r="M10169" i="7" a="1"/>
  <c r="M10169" i="7"/>
  <c r="N10169" i="7" s="1" a="1"/>
  <c r="N10169" i="7" s="1"/>
  <c r="O10168" i="7" a="1"/>
  <c r="O10168" i="7" s="1"/>
  <c r="M10168" i="7" a="1"/>
  <c r="M10168" i="7" s="1"/>
  <c r="N10168" i="7" s="1" a="1"/>
  <c r="N10168" i="7" s="1"/>
  <c r="O10167" i="7" a="1"/>
  <c r="O10167" i="7"/>
  <c r="N10167" i="7" a="1"/>
  <c r="N10167" i="7" s="1"/>
  <c r="M10167" i="7" a="1"/>
  <c r="M10167" i="7"/>
  <c r="O10166" i="7" a="1"/>
  <c r="O10166" i="7"/>
  <c r="M10166" i="7" a="1"/>
  <c r="M10166" i="7" s="1"/>
  <c r="N10166" i="7" s="1" a="1"/>
  <c r="N10166" i="7" s="1"/>
  <c r="O10165" i="7" a="1"/>
  <c r="O10165" i="7" s="1"/>
  <c r="M10165" i="7" a="1"/>
  <c r="M10165" i="7"/>
  <c r="N10165" i="7" s="1" a="1"/>
  <c r="N10165" i="7" s="1"/>
  <c r="O10164" i="7" a="1"/>
  <c r="O10164" i="7" s="1"/>
  <c r="M10164" i="7" a="1"/>
  <c r="M10164" i="7"/>
  <c r="N10164" i="7" s="1" a="1"/>
  <c r="N10164" i="7" s="1"/>
  <c r="O10163" i="7" a="1"/>
  <c r="O10163" i="7" s="1"/>
  <c r="N10163" i="7" a="1"/>
  <c r="N10163" i="7" s="1"/>
  <c r="M10163" i="7" a="1"/>
  <c r="M10163" i="7"/>
  <c r="O10162" i="7" a="1"/>
  <c r="O10162" i="7" s="1"/>
  <c r="N10162" i="7" a="1"/>
  <c r="N10162" i="7" s="1"/>
  <c r="M10162" i="7" a="1"/>
  <c r="M10162" i="7" s="1"/>
  <c r="O10161" i="7" a="1"/>
  <c r="O10161" i="7"/>
  <c r="M10161" i="7" a="1"/>
  <c r="M10161" i="7"/>
  <c r="N10161" i="7" s="1" a="1"/>
  <c r="N10161" i="7" s="1"/>
  <c r="O10160" i="7" a="1"/>
  <c r="O10160" i="7" s="1"/>
  <c r="M10160" i="7" a="1"/>
  <c r="M10160" i="7" s="1"/>
  <c r="N10160" i="7" s="1" a="1"/>
  <c r="N10160" i="7" s="1"/>
  <c r="O10159" i="7" a="1"/>
  <c r="O10159" i="7" s="1"/>
  <c r="M10159" i="7" a="1"/>
  <c r="M10159" i="7" s="1"/>
  <c r="N10159" i="7" s="1" a="1"/>
  <c r="N10159" i="7" s="1"/>
  <c r="O10158" i="7" a="1"/>
  <c r="O10158" i="7" s="1"/>
  <c r="N10158" i="7" a="1"/>
  <c r="N10158" i="7" s="1"/>
  <c r="M10158" i="7" a="1"/>
  <c r="M10158" i="7" s="1"/>
  <c r="O10157" i="7" a="1"/>
  <c r="O10157" i="7"/>
  <c r="M10157" i="7" a="1"/>
  <c r="M10157" i="7"/>
  <c r="N10157" i="7" s="1" a="1"/>
  <c r="N10157" i="7" s="1"/>
  <c r="O10156" i="7" a="1"/>
  <c r="O10156" i="7" s="1"/>
  <c r="M10156" i="7" a="1"/>
  <c r="M10156" i="7"/>
  <c r="N10156" i="7" s="1" a="1"/>
  <c r="N10156" i="7" s="1"/>
  <c r="O10155" i="7" a="1"/>
  <c r="O10155" i="7"/>
  <c r="M10155" i="7" a="1"/>
  <c r="M10155" i="7" s="1"/>
  <c r="N10155" i="7" s="1" a="1"/>
  <c r="N10155" i="7" s="1"/>
  <c r="O10154" i="7" a="1"/>
  <c r="O10154" i="7"/>
  <c r="N10154" i="7" a="1"/>
  <c r="N10154" i="7"/>
  <c r="M10154" i="7" a="1"/>
  <c r="M10154" i="7" s="1"/>
  <c r="O10153" i="7" a="1"/>
  <c r="O10153" i="7" s="1"/>
  <c r="N10153" i="7"/>
  <c r="M10153" i="7" a="1"/>
  <c r="M10153" i="7"/>
  <c r="N10153" i="7" s="1" a="1"/>
  <c r="O10152" i="7" a="1"/>
  <c r="O10152" i="7" s="1"/>
  <c r="N10152" i="7" a="1"/>
  <c r="N10152" i="7" s="1"/>
  <c r="M10152" i="7" a="1"/>
  <c r="M10152" i="7" s="1"/>
  <c r="O10151" i="7" a="1"/>
  <c r="O10151" i="7"/>
  <c r="M10151" i="7" a="1"/>
  <c r="M10151" i="7"/>
  <c r="N10151" i="7" s="1" a="1"/>
  <c r="N10151" i="7" s="1"/>
  <c r="O10150" i="7" a="1"/>
  <c r="O10150" i="7" s="1"/>
  <c r="N10150" i="7"/>
  <c r="M10150" i="7" a="1"/>
  <c r="M10150" i="7" s="1"/>
  <c r="N10150" i="7" s="1" a="1"/>
  <c r="O10149" i="7" a="1"/>
  <c r="O10149" i="7" s="1"/>
  <c r="M10149" i="7" a="1"/>
  <c r="M10149" i="7" s="1"/>
  <c r="N10149" i="7" s="1" a="1"/>
  <c r="N10149" i="7" s="1"/>
  <c r="O10148" i="7" a="1"/>
  <c r="O10148" i="7" s="1"/>
  <c r="M10148" i="7" a="1"/>
  <c r="M10148" i="7" s="1"/>
  <c r="N10148" i="7" s="1" a="1"/>
  <c r="N10148" i="7" s="1"/>
  <c r="O10147" i="7" a="1"/>
  <c r="O10147" i="7"/>
  <c r="N10147" i="7" a="1"/>
  <c r="N10147" i="7" s="1"/>
  <c r="M10147" i="7" a="1"/>
  <c r="M10147" i="7"/>
  <c r="O10146" i="7" a="1"/>
  <c r="O10146" i="7"/>
  <c r="M10146" i="7" a="1"/>
  <c r="M10146" i="7" s="1"/>
  <c r="N10146" i="7" s="1" a="1"/>
  <c r="N10146" i="7" s="1"/>
  <c r="O10145" i="7" a="1"/>
  <c r="O10145" i="7" s="1"/>
  <c r="M10145" i="7" a="1"/>
  <c r="M10145" i="7" s="1"/>
  <c r="N10145" i="7" s="1" a="1"/>
  <c r="N10145" i="7" s="1"/>
  <c r="O10144" i="7" a="1"/>
  <c r="O10144" i="7" s="1"/>
  <c r="N10144" i="7" a="1"/>
  <c r="N10144" i="7"/>
  <c r="M10144" i="7" a="1"/>
  <c r="M10144" i="7"/>
  <c r="O10143" i="7" a="1"/>
  <c r="O10143" i="7"/>
  <c r="M10143" i="7" a="1"/>
  <c r="M10143" i="7"/>
  <c r="N10143" i="7" s="1" a="1"/>
  <c r="N10143" i="7" s="1"/>
  <c r="O10142" i="7" a="1"/>
  <c r="O10142" i="7" s="1"/>
  <c r="M10142" i="7" a="1"/>
  <c r="M10142" i="7" s="1"/>
  <c r="N10142" i="7" s="1" a="1"/>
  <c r="N10142" i="7" s="1"/>
  <c r="O10141" i="7" a="1"/>
  <c r="O10141" i="7"/>
  <c r="N10141" i="7" a="1"/>
  <c r="N10141" i="7"/>
  <c r="M10141" i="7" a="1"/>
  <c r="M10141" i="7"/>
  <c r="O10140" i="7" a="1"/>
  <c r="O10140" i="7" s="1"/>
  <c r="N10140" i="7" a="1"/>
  <c r="N10140" i="7" s="1"/>
  <c r="M10140" i="7" a="1"/>
  <c r="M10140" i="7"/>
  <c r="O10139" i="7" a="1"/>
  <c r="O10139" i="7" s="1"/>
  <c r="M10139" i="7" a="1"/>
  <c r="M10139" i="7"/>
  <c r="N10139" i="7" s="1" a="1"/>
  <c r="N10139" i="7" s="1"/>
  <c r="O10138" i="7" a="1"/>
  <c r="O10138" i="7"/>
  <c r="M10138" i="7" a="1"/>
  <c r="M10138" i="7" s="1"/>
  <c r="N10138" i="7" s="1" a="1"/>
  <c r="N10138" i="7" s="1"/>
  <c r="O10137" i="7" a="1"/>
  <c r="O10137" i="7" s="1"/>
  <c r="N10137" i="7" a="1"/>
  <c r="N10137" i="7" s="1"/>
  <c r="M10137" i="7" a="1"/>
  <c r="M10137" i="7"/>
  <c r="O10136" i="7" a="1"/>
  <c r="O10136" i="7" s="1"/>
  <c r="M10136" i="7" a="1"/>
  <c r="M10136" i="7"/>
  <c r="N10136" i="7" s="1" a="1"/>
  <c r="N10136" i="7" s="1"/>
  <c r="O10135" i="7" a="1"/>
  <c r="O10135" i="7"/>
  <c r="M10135" i="7" a="1"/>
  <c r="M10135" i="7" s="1"/>
  <c r="N10135" i="7" s="1" a="1"/>
  <c r="N10135" i="7" s="1"/>
  <c r="O10134" i="7" a="1"/>
  <c r="O10134" i="7" s="1"/>
  <c r="N10134" i="7" a="1"/>
  <c r="N10134" i="7" s="1"/>
  <c r="M10134" i="7" a="1"/>
  <c r="M10134" i="7" s="1"/>
  <c r="O10133" i="7" a="1"/>
  <c r="O10133" i="7"/>
  <c r="M10133" i="7" a="1"/>
  <c r="M10133" i="7"/>
  <c r="N10133" i="7" s="1" a="1"/>
  <c r="N10133" i="7" s="1"/>
  <c r="O10132" i="7" a="1"/>
  <c r="O10132" i="7" s="1"/>
  <c r="M10132" i="7" a="1"/>
  <c r="M10132" i="7" s="1"/>
  <c r="N10132" i="7" s="1" a="1"/>
  <c r="N10132" i="7" s="1"/>
  <c r="O10131" i="7" a="1"/>
  <c r="O10131" i="7" s="1"/>
  <c r="N10131" i="7" a="1"/>
  <c r="N10131" i="7" s="1"/>
  <c r="M10131" i="7" a="1"/>
  <c r="M10131" i="7"/>
  <c r="O10130" i="7" a="1"/>
  <c r="O10130" i="7"/>
  <c r="N10130" i="7" a="1"/>
  <c r="N10130" i="7" s="1"/>
  <c r="M10130" i="7" a="1"/>
  <c r="M10130" i="7" s="1"/>
  <c r="O10129" i="7" a="1"/>
  <c r="O10129" i="7" s="1"/>
  <c r="M10129" i="7" a="1"/>
  <c r="M10129" i="7" s="1"/>
  <c r="N10129" i="7" s="1" a="1"/>
  <c r="N10129" i="7" s="1"/>
  <c r="O10128" i="7" a="1"/>
  <c r="O10128" i="7" s="1"/>
  <c r="M10128" i="7" a="1"/>
  <c r="M10128" i="7"/>
  <c r="N10128" i="7" s="1" a="1"/>
  <c r="N10128" i="7" s="1"/>
  <c r="O10127" i="7" a="1"/>
  <c r="O10127" i="7"/>
  <c r="M10127" i="7" a="1"/>
  <c r="M10127" i="7" s="1"/>
  <c r="N10127" i="7" s="1" a="1"/>
  <c r="N10127" i="7" s="1"/>
  <c r="O10126" i="7" a="1"/>
  <c r="O10126" i="7" s="1"/>
  <c r="M10126" i="7" a="1"/>
  <c r="M10126" i="7" s="1"/>
  <c r="N10126" i="7" s="1" a="1"/>
  <c r="N10126" i="7" s="1"/>
  <c r="O10125" i="7" a="1"/>
  <c r="O10125" i="7"/>
  <c r="M10125" i="7" a="1"/>
  <c r="M10125" i="7"/>
  <c r="N10125" i="7" s="1" a="1"/>
  <c r="N10125" i="7" s="1"/>
  <c r="O10124" i="7" a="1"/>
  <c r="O10124" i="7" s="1"/>
  <c r="M10124" i="7" a="1"/>
  <c r="M10124" i="7" s="1"/>
  <c r="N10124" i="7" s="1" a="1"/>
  <c r="N10124" i="7" s="1"/>
  <c r="O10123" i="7" a="1"/>
  <c r="O10123" i="7" s="1"/>
  <c r="M10123" i="7" a="1"/>
  <c r="M10123" i="7"/>
  <c r="N10123" i="7" s="1" a="1"/>
  <c r="N10123" i="7" s="1"/>
  <c r="O10122" i="7" a="1"/>
  <c r="O10122" i="7"/>
  <c r="N10122" i="7"/>
  <c r="M10122" i="7" a="1"/>
  <c r="M10122" i="7" s="1"/>
  <c r="N10122" i="7" s="1" a="1"/>
  <c r="O10121" i="7" a="1"/>
  <c r="O10121" i="7"/>
  <c r="N10121" i="7" a="1"/>
  <c r="N10121" i="7" s="1"/>
  <c r="M10121" i="7" a="1"/>
  <c r="M10121" i="7" s="1"/>
  <c r="O10120" i="7" a="1"/>
  <c r="O10120" i="7" s="1"/>
  <c r="M10120" i="7" a="1"/>
  <c r="M10120" i="7"/>
  <c r="N10120" i="7" s="1" a="1"/>
  <c r="N10120" i="7" s="1"/>
  <c r="O10119" i="7" a="1"/>
  <c r="O10119" i="7"/>
  <c r="M10119" i="7" a="1"/>
  <c r="M10119" i="7" s="1"/>
  <c r="N10119" i="7" s="1" a="1"/>
  <c r="N10119" i="7" s="1"/>
  <c r="O10118" i="7" a="1"/>
  <c r="O10118" i="7"/>
  <c r="M10118" i="7" a="1"/>
  <c r="M10118" i="7" s="1"/>
  <c r="N10118" i="7" s="1" a="1"/>
  <c r="N10118" i="7" s="1"/>
  <c r="O10117" i="7" a="1"/>
  <c r="O10117" i="7"/>
  <c r="M10117" i="7" a="1"/>
  <c r="M10117" i="7"/>
  <c r="N10117" i="7" s="1" a="1"/>
  <c r="N10117" i="7" s="1"/>
  <c r="O10116" i="7" a="1"/>
  <c r="O10116" i="7" s="1"/>
  <c r="M10116" i="7" a="1"/>
  <c r="M10116" i="7" s="1"/>
  <c r="N10116" i="7" s="1" a="1"/>
  <c r="N10116" i="7" s="1"/>
  <c r="O10115" i="7" a="1"/>
  <c r="O10115" i="7"/>
  <c r="N10115" i="7" a="1"/>
  <c r="N10115" i="7" s="1"/>
  <c r="M10115" i="7" a="1"/>
  <c r="M10115" i="7"/>
  <c r="O10114" i="7" a="1"/>
  <c r="O10114" i="7"/>
  <c r="M10114" i="7" a="1"/>
  <c r="M10114" i="7" s="1"/>
  <c r="N10114" i="7" s="1" a="1"/>
  <c r="N10114" i="7" s="1"/>
  <c r="O10113" i="7" a="1"/>
  <c r="O10113" i="7" s="1"/>
  <c r="M10113" i="7" a="1"/>
  <c r="M10113" i="7" s="1"/>
  <c r="N10113" i="7" s="1" a="1"/>
  <c r="N10113" i="7" s="1"/>
  <c r="O10112" i="7" a="1"/>
  <c r="O10112" i="7" s="1"/>
  <c r="M10112" i="7" a="1"/>
  <c r="M10112" i="7"/>
  <c r="N10112" i="7" s="1" a="1"/>
  <c r="N10112" i="7" s="1"/>
  <c r="O10111" i="7" a="1"/>
  <c r="O10111" i="7"/>
  <c r="M10111" i="7" a="1"/>
  <c r="M10111" i="7"/>
  <c r="N10111" i="7" s="1" a="1"/>
  <c r="N10111" i="7" s="1"/>
  <c r="O10110" i="7" a="1"/>
  <c r="O10110" i="7" s="1"/>
  <c r="M10110" i="7" a="1"/>
  <c r="M10110" i="7" s="1"/>
  <c r="N10110" i="7" s="1" a="1"/>
  <c r="N10110" i="7" s="1"/>
  <c r="O10109" i="7" a="1"/>
  <c r="O10109" i="7"/>
  <c r="N10109" i="7" a="1"/>
  <c r="N10109" i="7"/>
  <c r="M10109" i="7" a="1"/>
  <c r="M10109" i="7"/>
  <c r="O10108" i="7" a="1"/>
  <c r="O10108" i="7" s="1"/>
  <c r="N10108" i="7" a="1"/>
  <c r="N10108" i="7" s="1"/>
  <c r="M10108" i="7" a="1"/>
  <c r="M10108" i="7"/>
  <c r="O10107" i="7" a="1"/>
  <c r="O10107" i="7"/>
  <c r="N10107" i="7" a="1"/>
  <c r="N10107" i="7" s="1"/>
  <c r="M10107" i="7" a="1"/>
  <c r="M10107" i="7"/>
  <c r="O10106" i="7" a="1"/>
  <c r="O10106" i="7"/>
  <c r="M10106" i="7" a="1"/>
  <c r="M10106" i="7" s="1"/>
  <c r="N10106" i="7" s="1" a="1"/>
  <c r="N10106" i="7" s="1"/>
  <c r="O10105" i="7" a="1"/>
  <c r="O10105" i="7" s="1"/>
  <c r="M10105" i="7" a="1"/>
  <c r="M10105" i="7"/>
  <c r="N10105" i="7" s="1" a="1"/>
  <c r="N10105" i="7" s="1"/>
  <c r="O10104" i="7" a="1"/>
  <c r="O10104" i="7" s="1"/>
  <c r="M10104" i="7" a="1"/>
  <c r="M10104" i="7"/>
  <c r="N10104" i="7" s="1" a="1"/>
  <c r="N10104" i="7" s="1"/>
  <c r="O10103" i="7" a="1"/>
  <c r="O10103" i="7"/>
  <c r="M10103" i="7" a="1"/>
  <c r="M10103" i="7" s="1"/>
  <c r="N10103" i="7" s="1" a="1"/>
  <c r="N10103" i="7" s="1"/>
  <c r="O10102" i="7" a="1"/>
  <c r="O10102" i="7" s="1"/>
  <c r="M10102" i="7" a="1"/>
  <c r="M10102" i="7" s="1"/>
  <c r="N10102" i="7" s="1" a="1"/>
  <c r="N10102" i="7" s="1"/>
  <c r="O10101" i="7" a="1"/>
  <c r="O10101" i="7"/>
  <c r="N10101" i="7" a="1"/>
  <c r="N10101" i="7" s="1"/>
  <c r="M10101" i="7" a="1"/>
  <c r="M10101" i="7"/>
  <c r="O10100" i="7" a="1"/>
  <c r="O10100" i="7" s="1"/>
  <c r="M10100" i="7" a="1"/>
  <c r="M10100" i="7"/>
  <c r="N10100" i="7" s="1" a="1"/>
  <c r="N10100" i="7" s="1"/>
  <c r="O10099" i="7" a="1"/>
  <c r="O10099" i="7" s="1"/>
  <c r="M10099" i="7" a="1"/>
  <c r="M10099" i="7"/>
  <c r="N10099" i="7" s="1" a="1"/>
  <c r="N10099" i="7" s="1"/>
  <c r="O10098" i="7" a="1"/>
  <c r="O10098" i="7" s="1"/>
  <c r="N10098" i="7" a="1"/>
  <c r="N10098" i="7"/>
  <c r="M10098" i="7" a="1"/>
  <c r="M10098" i="7" s="1"/>
  <c r="O10097" i="7" a="1"/>
  <c r="O10097" i="7" s="1"/>
  <c r="M10097" i="7" a="1"/>
  <c r="M10097" i="7" s="1"/>
  <c r="N10097" i="7" s="1" a="1"/>
  <c r="N10097" i="7" s="1"/>
  <c r="O10096" i="7" a="1"/>
  <c r="O10096" i="7" s="1"/>
  <c r="N10096" i="7"/>
  <c r="M10096" i="7" a="1"/>
  <c r="M10096" i="7"/>
  <c r="N10096" i="7" s="1" a="1"/>
  <c r="O10095" i="7" a="1"/>
  <c r="O10095" i="7"/>
  <c r="N10095" i="7" a="1"/>
  <c r="N10095" i="7" s="1"/>
  <c r="M10095" i="7" a="1"/>
  <c r="M10095" i="7" s="1"/>
  <c r="O10094" i="7" a="1"/>
  <c r="O10094" i="7" s="1"/>
  <c r="N10094" i="7" a="1"/>
  <c r="N10094" i="7" s="1"/>
  <c r="M10094" i="7" a="1"/>
  <c r="M10094" i="7" s="1"/>
  <c r="O10093" i="7" a="1"/>
  <c r="O10093" i="7"/>
  <c r="N10093" i="7"/>
  <c r="M10093" i="7" a="1"/>
  <c r="M10093" i="7"/>
  <c r="N10093" i="7" s="1" a="1"/>
  <c r="O10092" i="7" a="1"/>
  <c r="O10092" i="7" s="1"/>
  <c r="N10092" i="7" a="1"/>
  <c r="N10092" i="7" s="1"/>
  <c r="M10092" i="7" a="1"/>
  <c r="M10092" i="7" s="1"/>
  <c r="O10091" i="7" a="1"/>
  <c r="O10091" i="7" s="1"/>
  <c r="N10091" i="7" a="1"/>
  <c r="N10091" i="7" s="1"/>
  <c r="M10091" i="7" a="1"/>
  <c r="M10091" i="7"/>
  <c r="O10090" i="7" a="1"/>
  <c r="O10090" i="7" s="1"/>
  <c r="M10090" i="7" a="1"/>
  <c r="M10090" i="7" s="1"/>
  <c r="N10090" i="7" s="1" a="1"/>
  <c r="N10090" i="7" s="1"/>
  <c r="O10089" i="7" a="1"/>
  <c r="O10089" i="7"/>
  <c r="M10089" i="7" a="1"/>
  <c r="M10089" i="7" s="1"/>
  <c r="N10089" i="7" s="1" a="1"/>
  <c r="N10089" i="7" s="1"/>
  <c r="O10088" i="7" a="1"/>
  <c r="O10088" i="7" s="1"/>
  <c r="M10088" i="7" a="1"/>
  <c r="M10088" i="7" s="1"/>
  <c r="N10088" i="7" s="1" a="1"/>
  <c r="N10088" i="7" s="1"/>
  <c r="O10087" i="7" a="1"/>
  <c r="O10087" i="7" s="1"/>
  <c r="M10087" i="7" a="1"/>
  <c r="M10087" i="7" s="1"/>
  <c r="N10087" i="7" s="1" a="1"/>
  <c r="N10087" i="7" s="1"/>
  <c r="O10086" i="7" a="1"/>
  <c r="O10086" i="7" s="1"/>
  <c r="M10086" i="7" a="1"/>
  <c r="M10086" i="7" s="1"/>
  <c r="N10086" i="7" s="1" a="1"/>
  <c r="N10086" i="7" s="1"/>
  <c r="O10085" i="7" a="1"/>
  <c r="O10085" i="7"/>
  <c r="M10085" i="7" a="1"/>
  <c r="M10085" i="7" s="1"/>
  <c r="N10085" i="7" s="1" a="1"/>
  <c r="N10085" i="7" s="1"/>
  <c r="O10084" i="7" a="1"/>
  <c r="O10084" i="7" s="1"/>
  <c r="M10084" i="7" a="1"/>
  <c r="M10084" i="7" s="1"/>
  <c r="N10084" i="7" s="1" a="1"/>
  <c r="N10084" i="7" s="1"/>
  <c r="O10083" i="7" a="1"/>
  <c r="O10083" i="7" s="1"/>
  <c r="M10083" i="7" a="1"/>
  <c r="M10083" i="7" s="1"/>
  <c r="N10083" i="7" s="1" a="1"/>
  <c r="N10083" i="7" s="1"/>
  <c r="O10082" i="7" a="1"/>
  <c r="O10082" i="7"/>
  <c r="M10082" i="7" a="1"/>
  <c r="M10082" i="7" s="1"/>
  <c r="N10082" i="7" s="1" a="1"/>
  <c r="N10082" i="7" s="1"/>
  <c r="O10081" i="7" a="1"/>
  <c r="O10081" i="7"/>
  <c r="N10081" i="7" a="1"/>
  <c r="N10081" i="7" s="1"/>
  <c r="M10081" i="7" a="1"/>
  <c r="M10081" i="7" s="1"/>
  <c r="O10080" i="7" a="1"/>
  <c r="O10080" i="7" s="1"/>
  <c r="M10080" i="7" a="1"/>
  <c r="M10080" i="7" s="1"/>
  <c r="N10080" i="7" s="1" a="1"/>
  <c r="N10080" i="7" s="1"/>
  <c r="O10079" i="7" a="1"/>
  <c r="O10079" i="7"/>
  <c r="M10079" i="7" a="1"/>
  <c r="M10079" i="7" s="1"/>
  <c r="N10079" i="7" s="1" a="1"/>
  <c r="N10079" i="7" s="1"/>
  <c r="O10078" i="7" a="1"/>
  <c r="O10078" i="7"/>
  <c r="N10078" i="7" a="1"/>
  <c r="N10078" i="7" s="1"/>
  <c r="M10078" i="7" a="1"/>
  <c r="M10078" i="7" s="1"/>
  <c r="O10077" i="7" a="1"/>
  <c r="O10077" i="7"/>
  <c r="M10077" i="7" a="1"/>
  <c r="M10077" i="7"/>
  <c r="N10077" i="7" s="1" a="1"/>
  <c r="N10077" i="7" s="1"/>
  <c r="O10076" i="7" a="1"/>
  <c r="O10076" i="7" s="1"/>
  <c r="M10076" i="7" a="1"/>
  <c r="M10076" i="7"/>
  <c r="N10076" i="7" s="1" a="1"/>
  <c r="N10076" i="7" s="1"/>
  <c r="O10075" i="7" a="1"/>
  <c r="O10075" i="7" s="1"/>
  <c r="M10075" i="7" a="1"/>
  <c r="M10075" i="7"/>
  <c r="N10075" i="7" s="1" a="1"/>
  <c r="N10075" i="7" s="1"/>
  <c r="O10074" i="7" a="1"/>
  <c r="O10074" i="7"/>
  <c r="N10074" i="7" a="1"/>
  <c r="N10074" i="7" s="1"/>
  <c r="M10074" i="7" a="1"/>
  <c r="M10074" i="7" s="1"/>
  <c r="O10073" i="7" a="1"/>
  <c r="O10073" i="7" s="1"/>
  <c r="M10073" i="7" a="1"/>
  <c r="M10073" i="7" s="1"/>
  <c r="N10073" i="7" s="1" a="1"/>
  <c r="N10073" i="7" s="1"/>
  <c r="O10072" i="7" a="1"/>
  <c r="O10072" i="7" s="1"/>
  <c r="N10072" i="7" a="1"/>
  <c r="N10072" i="7" s="1"/>
  <c r="M10072" i="7" a="1"/>
  <c r="M10072" i="7"/>
  <c r="O10071" i="7" a="1"/>
  <c r="O10071" i="7" s="1"/>
  <c r="M10071" i="7" a="1"/>
  <c r="M10071" i="7" s="1"/>
  <c r="N10071" i="7" s="1" a="1"/>
  <c r="N10071" i="7" s="1"/>
  <c r="O10070" i="7" a="1"/>
  <c r="O10070" i="7" s="1"/>
  <c r="M10070" i="7" a="1"/>
  <c r="M10070" i="7" s="1"/>
  <c r="N10070" i="7" s="1" a="1"/>
  <c r="N10070" i="7" s="1"/>
  <c r="O10069" i="7" a="1"/>
  <c r="O10069" i="7" s="1"/>
  <c r="N10069" i="7" a="1"/>
  <c r="N10069" i="7" s="1"/>
  <c r="M10069" i="7" a="1"/>
  <c r="M10069" i="7"/>
  <c r="O10068" i="7" a="1"/>
  <c r="O10068" i="7" s="1"/>
  <c r="M10068" i="7" a="1"/>
  <c r="M10068" i="7"/>
  <c r="N10068" i="7" s="1" a="1"/>
  <c r="N10068" i="7" s="1"/>
  <c r="O10067" i="7" a="1"/>
  <c r="O10067" i="7" s="1"/>
  <c r="M10067" i="7" a="1"/>
  <c r="M10067" i="7"/>
  <c r="N10067" i="7" s="1" a="1"/>
  <c r="N10067" i="7" s="1"/>
  <c r="O10066" i="7" a="1"/>
  <c r="O10066" i="7"/>
  <c r="M10066" i="7" a="1"/>
  <c r="M10066" i="7" s="1"/>
  <c r="N10066" i="7" s="1" a="1"/>
  <c r="N10066" i="7" s="1"/>
  <c r="O10065" i="7" a="1"/>
  <c r="O10065" i="7"/>
  <c r="N10065" i="7" a="1"/>
  <c r="N10065" i="7" s="1"/>
  <c r="M10065" i="7" a="1"/>
  <c r="M10065" i="7" s="1"/>
  <c r="O10064" i="7" a="1"/>
  <c r="O10064" i="7" s="1"/>
  <c r="M10064" i="7" a="1"/>
  <c r="M10064" i="7"/>
  <c r="N10064" i="7" s="1" a="1"/>
  <c r="N10064" i="7" s="1"/>
  <c r="O10063" i="7" a="1"/>
  <c r="O10063" i="7" s="1"/>
  <c r="M10063" i="7" a="1"/>
  <c r="M10063" i="7" s="1"/>
  <c r="N10063" i="7" s="1" a="1"/>
  <c r="N10063" i="7" s="1"/>
  <c r="O10062" i="7" a="1"/>
  <c r="O10062" i="7"/>
  <c r="M10062" i="7" a="1"/>
  <c r="M10062" i="7" s="1"/>
  <c r="N10062" i="7" s="1" a="1"/>
  <c r="N10062" i="7" s="1"/>
  <c r="O10061" i="7" a="1"/>
  <c r="O10061" i="7" s="1"/>
  <c r="M10061" i="7" a="1"/>
  <c r="M10061" i="7" s="1"/>
  <c r="N10061" i="7" s="1" a="1"/>
  <c r="N10061" i="7" s="1"/>
  <c r="O10060" i="7" a="1"/>
  <c r="O10060" i="7" s="1"/>
  <c r="M10060" i="7" a="1"/>
  <c r="M10060" i="7" s="1"/>
  <c r="N10060" i="7" s="1" a="1"/>
  <c r="N10060" i="7" s="1"/>
  <c r="O10059" i="7" a="1"/>
  <c r="O10059" i="7" s="1"/>
  <c r="M10059" i="7" a="1"/>
  <c r="M10059" i="7" s="1"/>
  <c r="N10059" i="7" s="1" a="1"/>
  <c r="N10059" i="7" s="1"/>
  <c r="O10058" i="7" a="1"/>
  <c r="O10058" i="7" s="1"/>
  <c r="M10058" i="7" a="1"/>
  <c r="M10058" i="7"/>
  <c r="N10058" i="7" s="1" a="1"/>
  <c r="N10058" i="7" s="1"/>
  <c r="O10057" i="7" a="1"/>
  <c r="O10057" i="7" s="1"/>
  <c r="M10057" i="7" a="1"/>
  <c r="M10057" i="7" s="1"/>
  <c r="N10057" i="7" s="1" a="1"/>
  <c r="N10057" i="7" s="1"/>
  <c r="O10056" i="7" a="1"/>
  <c r="O10056" i="7"/>
  <c r="M10056" i="7" a="1"/>
  <c r="M10056" i="7" s="1"/>
  <c r="N10056" i="7" s="1" a="1"/>
  <c r="N10056" i="7" s="1"/>
  <c r="O10055" i="7" a="1"/>
  <c r="O10055" i="7" s="1"/>
  <c r="N10055" i="7" a="1"/>
  <c r="N10055" i="7" s="1"/>
  <c r="M10055" i="7" a="1"/>
  <c r="M10055" i="7"/>
  <c r="O10054" i="7" a="1"/>
  <c r="O10054" i="7" s="1"/>
  <c r="M10054" i="7" a="1"/>
  <c r="M10054" i="7" s="1"/>
  <c r="N10054" i="7" s="1" a="1"/>
  <c r="N10054" i="7" s="1"/>
  <c r="O10053" i="7" a="1"/>
  <c r="O10053" i="7"/>
  <c r="M10053" i="7" a="1"/>
  <c r="M10053" i="7" s="1"/>
  <c r="N10053" i="7" s="1" a="1"/>
  <c r="N10053" i="7" s="1"/>
  <c r="O10052" i="7" a="1"/>
  <c r="O10052" i="7"/>
  <c r="M10052" i="7" a="1"/>
  <c r="M10052" i="7" s="1"/>
  <c r="N10052" i="7" s="1" a="1"/>
  <c r="N10052" i="7" s="1"/>
  <c r="O10051" i="7" a="1"/>
  <c r="O10051" i="7" s="1"/>
  <c r="M10051" i="7" a="1"/>
  <c r="M10051" i="7" s="1"/>
  <c r="N10051" i="7" s="1" a="1"/>
  <c r="N10051" i="7" s="1"/>
  <c r="O10050" i="7" a="1"/>
  <c r="O10050" i="7"/>
  <c r="M10050" i="7" a="1"/>
  <c r="M10050" i="7" s="1"/>
  <c r="N10050" i="7" s="1" a="1"/>
  <c r="N10050" i="7" s="1"/>
  <c r="O10049" i="7" a="1"/>
  <c r="O10049" i="7"/>
  <c r="M10049" i="7" a="1"/>
  <c r="M10049" i="7" s="1"/>
  <c r="N10049" i="7" s="1" a="1"/>
  <c r="N10049" i="7" s="1"/>
  <c r="O10048" i="7" a="1"/>
  <c r="O10048" i="7"/>
  <c r="M10048" i="7" a="1"/>
  <c r="M10048" i="7" s="1"/>
  <c r="N10048" i="7" s="1" a="1"/>
  <c r="N10048" i="7" s="1"/>
  <c r="O10047" i="7" a="1"/>
  <c r="O10047" i="7" s="1"/>
  <c r="M10047" i="7" a="1"/>
  <c r="M10047" i="7" s="1"/>
  <c r="N10047" i="7" s="1" a="1"/>
  <c r="N10047" i="7" s="1"/>
  <c r="O10046" i="7" a="1"/>
  <c r="O10046" i="7"/>
  <c r="M10046" i="7" a="1"/>
  <c r="M10046" i="7"/>
  <c r="N10046" i="7" s="1" a="1"/>
  <c r="N10046" i="7" s="1"/>
  <c r="O10045" i="7" a="1"/>
  <c r="O10045" i="7"/>
  <c r="M10045" i="7" a="1"/>
  <c r="M10045" i="7" s="1"/>
  <c r="N10045" i="7" s="1" a="1"/>
  <c r="N10045" i="7" s="1"/>
  <c r="O10044" i="7" a="1"/>
  <c r="O10044" i="7" s="1"/>
  <c r="M10044" i="7" a="1"/>
  <c r="M10044" i="7" s="1"/>
  <c r="N10044" i="7" s="1" a="1"/>
  <c r="N10044" i="7" s="1"/>
  <c r="O10043" i="7" a="1"/>
  <c r="O10043" i="7" s="1"/>
  <c r="N10043" i="7" a="1"/>
  <c r="N10043" i="7" s="1"/>
  <c r="M10043" i="7" a="1"/>
  <c r="M10043" i="7"/>
  <c r="O10042" i="7" a="1"/>
  <c r="O10042" i="7"/>
  <c r="M10042" i="7" a="1"/>
  <c r="M10042" i="7"/>
  <c r="N10042" i="7" s="1" a="1"/>
  <c r="N10042" i="7" s="1"/>
  <c r="O10041" i="7" a="1"/>
  <c r="O10041" i="7" s="1"/>
  <c r="M10041" i="7" a="1"/>
  <c r="M10041" i="7" s="1"/>
  <c r="N10041" i="7" s="1" a="1"/>
  <c r="N10041" i="7" s="1"/>
  <c r="O10040" i="7" a="1"/>
  <c r="O10040" i="7" s="1"/>
  <c r="N10040" i="7" a="1"/>
  <c r="N10040" i="7" s="1"/>
  <c r="M10040" i="7" a="1"/>
  <c r="M10040" i="7"/>
  <c r="O10039" i="7" a="1"/>
  <c r="O10039" i="7" s="1"/>
  <c r="M10039" i="7" a="1"/>
  <c r="M10039" i="7"/>
  <c r="N10039" i="7" s="1" a="1"/>
  <c r="N10039" i="7" s="1"/>
  <c r="O10038" i="7" a="1"/>
  <c r="O10038" i="7" s="1"/>
  <c r="M10038" i="7" a="1"/>
  <c r="M10038" i="7" s="1"/>
  <c r="N10038" i="7" s="1" a="1"/>
  <c r="N10038" i="7" s="1"/>
  <c r="O10037" i="7" a="1"/>
  <c r="O10037" i="7" s="1"/>
  <c r="N10037" i="7" a="1"/>
  <c r="N10037" i="7" s="1"/>
  <c r="M10037" i="7" a="1"/>
  <c r="M10037" i="7" s="1"/>
  <c r="O10036" i="7" a="1"/>
  <c r="O10036" i="7"/>
  <c r="M10036" i="7" a="1"/>
  <c r="M10036" i="7"/>
  <c r="N10036" i="7" s="1" a="1"/>
  <c r="N10036" i="7" s="1"/>
  <c r="O10035" i="7" a="1"/>
  <c r="O10035" i="7" s="1"/>
  <c r="M10035" i="7" a="1"/>
  <c r="M10035" i="7" s="1"/>
  <c r="N10035" i="7" s="1" a="1"/>
  <c r="N10035" i="7" s="1"/>
  <c r="O10034" i="7" a="1"/>
  <c r="O10034" i="7" s="1"/>
  <c r="M10034" i="7" a="1"/>
  <c r="M10034" i="7" s="1"/>
  <c r="N10034" i="7" s="1" a="1"/>
  <c r="N10034" i="7" s="1"/>
  <c r="O10033" i="7" a="1"/>
  <c r="O10033" i="7"/>
  <c r="N10033" i="7" a="1"/>
  <c r="N10033" i="7" s="1"/>
  <c r="M10033" i="7" a="1"/>
  <c r="M10033" i="7" s="1"/>
  <c r="O10032" i="7" a="1"/>
  <c r="O10032" i="7" s="1"/>
  <c r="M10032" i="7" a="1"/>
  <c r="M10032" i="7" s="1"/>
  <c r="N10032" i="7" s="1" a="1"/>
  <c r="N10032" i="7" s="1"/>
  <c r="O10031" i="7" a="1"/>
  <c r="O10031" i="7" s="1"/>
  <c r="M10031" i="7" a="1"/>
  <c r="M10031" i="7" s="1"/>
  <c r="N10031" i="7" s="1" a="1"/>
  <c r="N10031" i="7" s="1"/>
  <c r="O10030" i="7" a="1"/>
  <c r="O10030" i="7"/>
  <c r="M10030" i="7" a="1"/>
  <c r="M10030" i="7" s="1"/>
  <c r="N10030" i="7" s="1" a="1"/>
  <c r="N10030" i="7" s="1"/>
  <c r="O10029" i="7" a="1"/>
  <c r="O10029" i="7" s="1"/>
  <c r="M10029" i="7" a="1"/>
  <c r="M10029" i="7" s="1"/>
  <c r="N10029" i="7" s="1" a="1"/>
  <c r="N10029" i="7" s="1"/>
  <c r="O10028" i="7" a="1"/>
  <c r="O10028" i="7" s="1"/>
  <c r="M10028" i="7" a="1"/>
  <c r="M10028" i="7" s="1"/>
  <c r="N10028" i="7" s="1" a="1"/>
  <c r="N10028" i="7" s="1"/>
  <c r="O10027" i="7" a="1"/>
  <c r="O10027" i="7" s="1"/>
  <c r="N10027" i="7" a="1"/>
  <c r="N10027" i="7" s="1"/>
  <c r="M10027" i="7" a="1"/>
  <c r="M10027" i="7" s="1"/>
  <c r="O10026" i="7" a="1"/>
  <c r="O10026" i="7" s="1"/>
  <c r="M10026" i="7" a="1"/>
  <c r="M10026" i="7"/>
  <c r="N10026" i="7" s="1" a="1"/>
  <c r="N10026" i="7" s="1"/>
  <c r="O10025" i="7" a="1"/>
  <c r="O10025" i="7" s="1"/>
  <c r="M10025" i="7" a="1"/>
  <c r="M10025" i="7" s="1"/>
  <c r="N10025" i="7" s="1" a="1"/>
  <c r="N10025" i="7" s="1"/>
  <c r="O10024" i="7" a="1"/>
  <c r="O10024" i="7"/>
  <c r="N10024" i="7" a="1"/>
  <c r="N10024" i="7" s="1"/>
  <c r="M10024" i="7" a="1"/>
  <c r="M10024" i="7" s="1"/>
  <c r="O10023" i="7" a="1"/>
  <c r="O10023" i="7" s="1"/>
  <c r="M10023" i="7" a="1"/>
  <c r="M10023" i="7"/>
  <c r="N10023" i="7" s="1" a="1"/>
  <c r="N10023" i="7" s="1"/>
  <c r="O10022" i="7" a="1"/>
  <c r="O10022" i="7" s="1"/>
  <c r="M10022" i="7" a="1"/>
  <c r="M10022" i="7" s="1"/>
  <c r="N10022" i="7" s="1" a="1"/>
  <c r="N10022" i="7" s="1"/>
  <c r="O10021" i="7" a="1"/>
  <c r="O10021" i="7"/>
  <c r="N10021" i="7" a="1"/>
  <c r="N10021" i="7" s="1"/>
  <c r="M10021" i="7" a="1"/>
  <c r="M10021" i="7" s="1"/>
  <c r="O10020" i="7" a="1"/>
  <c r="O10020" i="7"/>
  <c r="M10020" i="7" a="1"/>
  <c r="M10020" i="7"/>
  <c r="N10020" i="7" s="1" a="1"/>
  <c r="N10020" i="7" s="1"/>
  <c r="O10019" i="7" a="1"/>
  <c r="O10019" i="7" s="1"/>
  <c r="M10019" i="7" a="1"/>
  <c r="M10019" i="7" s="1"/>
  <c r="N10019" i="7" s="1" a="1"/>
  <c r="N10019" i="7" s="1"/>
  <c r="O10018" i="7" a="1"/>
  <c r="O10018" i="7"/>
  <c r="N10018" i="7" a="1"/>
  <c r="N10018" i="7" s="1"/>
  <c r="M10018" i="7" a="1"/>
  <c r="M10018" i="7" s="1"/>
  <c r="O10017" i="7" a="1"/>
  <c r="O10017" i="7"/>
  <c r="M10017" i="7" a="1"/>
  <c r="M10017" i="7" s="1"/>
  <c r="N10017" i="7" s="1" a="1"/>
  <c r="N10017" i="7" s="1"/>
  <c r="O10016" i="7" a="1"/>
  <c r="O10016" i="7" s="1"/>
  <c r="M10016" i="7" a="1"/>
  <c r="M10016" i="7" s="1"/>
  <c r="N10016" i="7" s="1" a="1"/>
  <c r="N10016" i="7" s="1"/>
  <c r="O10015" i="7" a="1"/>
  <c r="O10015" i="7" s="1"/>
  <c r="N10015" i="7"/>
  <c r="M10015" i="7" a="1"/>
  <c r="M10015" i="7" s="1"/>
  <c r="N10015" i="7" s="1" a="1"/>
  <c r="O10014" i="7" a="1"/>
  <c r="O10014" i="7"/>
  <c r="M10014" i="7" a="1"/>
  <c r="M10014" i="7"/>
  <c r="N10014" i="7" s="1" a="1"/>
  <c r="N10014" i="7" s="1"/>
  <c r="O10013" i="7" a="1"/>
  <c r="O10013" i="7" s="1"/>
  <c r="M10013" i="7" a="1"/>
  <c r="M10013" i="7" s="1"/>
  <c r="N10013" i="7" s="1" a="1"/>
  <c r="N10013" i="7" s="1"/>
  <c r="O10012" i="7" a="1"/>
  <c r="O10012" i="7" s="1"/>
  <c r="M10012" i="7" a="1"/>
  <c r="M10012" i="7" s="1"/>
  <c r="N10012" i="7" s="1" a="1"/>
  <c r="N10012" i="7" s="1"/>
  <c r="O10011" i="7" a="1"/>
  <c r="O10011" i="7" s="1"/>
  <c r="N10011" i="7" a="1"/>
  <c r="N10011" i="7" s="1"/>
  <c r="M10011" i="7" a="1"/>
  <c r="M10011" i="7"/>
  <c r="O10010" i="7" a="1"/>
  <c r="O10010" i="7" s="1"/>
  <c r="M10010" i="7" a="1"/>
  <c r="M10010" i="7"/>
  <c r="N10010" i="7" s="1" a="1"/>
  <c r="N10010" i="7" s="1"/>
  <c r="O10009" i="7" a="1"/>
  <c r="O10009" i="7" s="1"/>
  <c r="M10009" i="7" a="1"/>
  <c r="M10009" i="7" s="1"/>
  <c r="N10009" i="7" s="1" a="1"/>
  <c r="N10009" i="7" s="1"/>
  <c r="O10008" i="7" a="1"/>
  <c r="O10008" i="7" s="1"/>
  <c r="N10008" i="7" a="1"/>
  <c r="N10008" i="7" s="1"/>
  <c r="M10008" i="7" a="1"/>
  <c r="M10008" i="7"/>
  <c r="O10007" i="7" a="1"/>
  <c r="O10007" i="7" s="1"/>
  <c r="N10007" i="7" a="1"/>
  <c r="N10007" i="7" s="1"/>
  <c r="M10007" i="7" a="1"/>
  <c r="M10007" i="7"/>
  <c r="O10006" i="7" a="1"/>
  <c r="O10006" i="7" s="1"/>
  <c r="M10006" i="7" a="1"/>
  <c r="M10006" i="7" s="1"/>
  <c r="N10006" i="7" s="1" a="1"/>
  <c r="N10006" i="7" s="1"/>
  <c r="O10005" i="7" a="1"/>
  <c r="O10005" i="7" s="1"/>
  <c r="N10005" i="7" a="1"/>
  <c r="N10005" i="7" s="1"/>
  <c r="M10005" i="7" a="1"/>
  <c r="M10005" i="7" s="1"/>
  <c r="O10004" i="7" a="1"/>
  <c r="O10004" i="7"/>
  <c r="N10004" i="7" a="1"/>
  <c r="N10004" i="7" s="1"/>
  <c r="M10004" i="7" a="1"/>
  <c r="M10004" i="7"/>
  <c r="O10003" i="7" a="1"/>
  <c r="O10003" i="7" s="1"/>
  <c r="M10003" i="7" a="1"/>
  <c r="M10003" i="7" s="1"/>
  <c r="N10003" i="7" s="1" a="1"/>
  <c r="N10003" i="7" s="1"/>
  <c r="O10002" i="7" a="1"/>
  <c r="O10002" i="7" s="1"/>
  <c r="M10002" i="7" a="1"/>
  <c r="M10002" i="7" s="1"/>
  <c r="N10002" i="7" s="1" a="1"/>
  <c r="N10002" i="7" s="1"/>
  <c r="O10001" i="7" a="1"/>
  <c r="O10001" i="7"/>
  <c r="N10001" i="7" a="1"/>
  <c r="N10001" i="7" s="1"/>
  <c r="M10001" i="7" a="1"/>
  <c r="M10001" i="7" s="1"/>
  <c r="O10000" i="7" a="1"/>
  <c r="O10000" i="7" s="1"/>
  <c r="M10000" i="7" a="1"/>
  <c r="M10000" i="7" s="1"/>
  <c r="N10000" i="7" s="1" a="1"/>
  <c r="N10000" i="7" s="1"/>
  <c r="O9999" i="7" a="1"/>
  <c r="O9999" i="7" s="1"/>
  <c r="M9999" i="7" a="1"/>
  <c r="M9999" i="7" s="1"/>
  <c r="N9999" i="7" s="1" a="1"/>
  <c r="N9999" i="7" s="1"/>
  <c r="O9998" i="7" a="1"/>
  <c r="O9998" i="7"/>
  <c r="M9998" i="7" a="1"/>
  <c r="M9998" i="7" s="1"/>
  <c r="N9998" i="7" s="1" a="1"/>
  <c r="N9998" i="7" s="1"/>
  <c r="O9997" i="7" a="1"/>
  <c r="O9997" i="7" s="1"/>
  <c r="M9997" i="7" a="1"/>
  <c r="M9997" i="7" s="1"/>
  <c r="N9997" i="7" s="1" a="1"/>
  <c r="N9997" i="7" s="1"/>
  <c r="O9996" i="7" a="1"/>
  <c r="O9996" i="7" s="1"/>
  <c r="M9996" i="7" a="1"/>
  <c r="M9996" i="7" s="1"/>
  <c r="N9996" i="7" s="1" a="1"/>
  <c r="N9996" i="7" s="1"/>
  <c r="O9995" i="7" a="1"/>
  <c r="O9995" i="7" s="1"/>
  <c r="M9995" i="7" a="1"/>
  <c r="M9995" i="7" s="1"/>
  <c r="N9995" i="7" s="1" a="1"/>
  <c r="N9995" i="7" s="1"/>
  <c r="O9994" i="7" a="1"/>
  <c r="O9994" i="7" s="1"/>
  <c r="M9994" i="7" a="1"/>
  <c r="M9994" i="7"/>
  <c r="N9994" i="7" s="1" a="1"/>
  <c r="N9994" i="7" s="1"/>
  <c r="O9993" i="7" a="1"/>
  <c r="O9993" i="7" s="1"/>
  <c r="M9993" i="7" a="1"/>
  <c r="M9993" i="7" s="1"/>
  <c r="N9993" i="7" s="1" a="1"/>
  <c r="N9993" i="7" s="1"/>
  <c r="O9992" i="7" a="1"/>
  <c r="O9992" i="7"/>
  <c r="N9992" i="7" a="1"/>
  <c r="N9992" i="7" s="1"/>
  <c r="M9992" i="7" a="1"/>
  <c r="M9992" i="7" s="1"/>
  <c r="O9991" i="7" a="1"/>
  <c r="O9991" i="7" s="1"/>
  <c r="M9991" i="7" a="1"/>
  <c r="M9991" i="7"/>
  <c r="N9991" i="7" s="1" a="1"/>
  <c r="N9991" i="7" s="1"/>
  <c r="O9990" i="7" a="1"/>
  <c r="O9990" i="7" s="1"/>
  <c r="M9990" i="7" a="1"/>
  <c r="M9990" i="7" s="1"/>
  <c r="N9990" i="7" s="1" a="1"/>
  <c r="N9990" i="7" s="1"/>
  <c r="O9989" i="7" a="1"/>
  <c r="O9989" i="7"/>
  <c r="N9989" i="7" a="1"/>
  <c r="N9989" i="7"/>
  <c r="M9989" i="7" a="1"/>
  <c r="M9989" i="7" s="1"/>
  <c r="O9988" i="7" a="1"/>
  <c r="O9988" i="7"/>
  <c r="M9988" i="7" a="1"/>
  <c r="M9988" i="7" s="1"/>
  <c r="N9988" i="7" s="1" a="1"/>
  <c r="N9988" i="7" s="1"/>
  <c r="O9987" i="7" a="1"/>
  <c r="O9987" i="7" s="1"/>
  <c r="M9987" i="7" a="1"/>
  <c r="M9987" i="7" s="1"/>
  <c r="N9987" i="7" s="1" a="1"/>
  <c r="N9987" i="7" s="1"/>
  <c r="O9986" i="7" a="1"/>
  <c r="O9986" i="7"/>
  <c r="N9986" i="7" a="1"/>
  <c r="N9986" i="7" s="1"/>
  <c r="M9986" i="7" a="1"/>
  <c r="M9986" i="7" s="1"/>
  <c r="O9985" i="7" a="1"/>
  <c r="O9985" i="7"/>
  <c r="M9985" i="7" a="1"/>
  <c r="M9985" i="7" s="1"/>
  <c r="N9985" i="7" s="1" a="1"/>
  <c r="N9985" i="7" s="1"/>
  <c r="O9984" i="7" a="1"/>
  <c r="O9984" i="7"/>
  <c r="M9984" i="7" a="1"/>
  <c r="M9984" i="7" s="1"/>
  <c r="N9984" i="7" s="1" a="1"/>
  <c r="N9984" i="7" s="1"/>
  <c r="O9983" i="7" a="1"/>
  <c r="O9983" i="7" s="1"/>
  <c r="N9983" i="7" a="1"/>
  <c r="N9983" i="7" s="1"/>
  <c r="M9983" i="7" a="1"/>
  <c r="M9983" i="7" s="1"/>
  <c r="O9982" i="7" a="1"/>
  <c r="O9982" i="7"/>
  <c r="M9982" i="7" a="1"/>
  <c r="M9982" i="7"/>
  <c r="N9982" i="7" s="1" a="1"/>
  <c r="N9982" i="7" s="1"/>
  <c r="O9981" i="7" a="1"/>
  <c r="O9981" i="7" s="1"/>
  <c r="M9981" i="7" a="1"/>
  <c r="M9981" i="7" s="1"/>
  <c r="N9981" i="7" s="1" a="1"/>
  <c r="N9981" i="7" s="1"/>
  <c r="O9980" i="7" a="1"/>
  <c r="O9980" i="7" s="1"/>
  <c r="M9980" i="7" a="1"/>
  <c r="M9980" i="7" s="1"/>
  <c r="N9980" i="7" s="1" a="1"/>
  <c r="N9980" i="7" s="1"/>
  <c r="O9979" i="7" a="1"/>
  <c r="O9979" i="7" s="1"/>
  <c r="M9979" i="7" a="1"/>
  <c r="M9979" i="7"/>
  <c r="N9979" i="7" s="1" a="1"/>
  <c r="N9979" i="7" s="1"/>
  <c r="O9978" i="7" a="1"/>
  <c r="O9978" i="7" s="1"/>
  <c r="M9978" i="7" a="1"/>
  <c r="M9978" i="7"/>
  <c r="N9978" i="7" s="1" a="1"/>
  <c r="N9978" i="7" s="1"/>
  <c r="O9977" i="7" a="1"/>
  <c r="O9977" i="7" s="1"/>
  <c r="M9977" i="7" a="1"/>
  <c r="M9977" i="7" s="1"/>
  <c r="N9977" i="7" s="1" a="1"/>
  <c r="N9977" i="7" s="1"/>
  <c r="O9976" i="7" a="1"/>
  <c r="O9976" i="7" s="1"/>
  <c r="M9976" i="7" a="1"/>
  <c r="M9976" i="7"/>
  <c r="N9976" i="7" s="1" a="1"/>
  <c r="N9976" i="7" s="1"/>
  <c r="O9975" i="7" a="1"/>
  <c r="O9975" i="7" s="1"/>
  <c r="N9975" i="7" a="1"/>
  <c r="N9975" i="7" s="1"/>
  <c r="M9975" i="7" a="1"/>
  <c r="M9975" i="7"/>
  <c r="O9974" i="7" a="1"/>
  <c r="O9974" i="7" s="1"/>
  <c r="M9974" i="7" a="1"/>
  <c r="M9974" i="7" s="1"/>
  <c r="N9974" i="7" s="1" a="1"/>
  <c r="N9974" i="7" s="1"/>
  <c r="O9973" i="7" a="1"/>
  <c r="O9973" i="7" s="1"/>
  <c r="N9973" i="7" a="1"/>
  <c r="N9973" i="7" s="1"/>
  <c r="M9973" i="7" a="1"/>
  <c r="M9973" i="7" s="1"/>
  <c r="O9972" i="7" a="1"/>
  <c r="O9972" i="7" s="1"/>
  <c r="N9972" i="7" a="1"/>
  <c r="N9972" i="7" s="1"/>
  <c r="M9972" i="7" a="1"/>
  <c r="M9972" i="7"/>
  <c r="O9971" i="7" a="1"/>
  <c r="O9971" i="7" s="1"/>
  <c r="M9971" i="7" a="1"/>
  <c r="M9971" i="7"/>
  <c r="N9971" i="7" s="1" a="1"/>
  <c r="N9971" i="7" s="1"/>
  <c r="O9970" i="7" a="1"/>
  <c r="O9970" i="7" s="1"/>
  <c r="M9970" i="7" a="1"/>
  <c r="M9970" i="7" s="1"/>
  <c r="N9970" i="7" s="1" a="1"/>
  <c r="N9970" i="7" s="1"/>
  <c r="O9969" i="7" a="1"/>
  <c r="O9969" i="7" s="1"/>
  <c r="N9969" i="7" a="1"/>
  <c r="N9969" i="7" s="1"/>
  <c r="M9969" i="7" a="1"/>
  <c r="M9969" i="7" s="1"/>
  <c r="O9968" i="7" a="1"/>
  <c r="O9968" i="7" s="1"/>
  <c r="M9968" i="7" a="1"/>
  <c r="M9968" i="7" s="1"/>
  <c r="N9968" i="7" s="1" a="1"/>
  <c r="N9968" i="7" s="1"/>
  <c r="O9967" i="7" a="1"/>
  <c r="O9967" i="7" s="1"/>
  <c r="M9967" i="7" a="1"/>
  <c r="M9967" i="7" s="1"/>
  <c r="N9967" i="7" s="1" a="1"/>
  <c r="N9967" i="7" s="1"/>
  <c r="O9966" i="7" a="1"/>
  <c r="O9966" i="7"/>
  <c r="M9966" i="7" a="1"/>
  <c r="M9966" i="7" s="1"/>
  <c r="N9966" i="7" s="1" a="1"/>
  <c r="N9966" i="7" s="1"/>
  <c r="O9965" i="7" a="1"/>
  <c r="O9965" i="7" s="1"/>
  <c r="M9965" i="7" a="1"/>
  <c r="M9965" i="7" s="1"/>
  <c r="N9965" i="7" s="1" a="1"/>
  <c r="N9965" i="7" s="1"/>
  <c r="O9964" i="7" a="1"/>
  <c r="O9964" i="7" s="1"/>
  <c r="M9964" i="7" a="1"/>
  <c r="M9964" i="7" s="1"/>
  <c r="N9964" i="7" s="1" a="1"/>
  <c r="N9964" i="7" s="1"/>
  <c r="O9963" i="7" a="1"/>
  <c r="O9963" i="7" s="1"/>
  <c r="M9963" i="7" a="1"/>
  <c r="M9963" i="7" s="1"/>
  <c r="N9963" i="7" s="1" a="1"/>
  <c r="N9963" i="7" s="1"/>
  <c r="O9962" i="7" a="1"/>
  <c r="O9962" i="7" s="1"/>
  <c r="M9962" i="7" a="1"/>
  <c r="M9962" i="7" s="1"/>
  <c r="N9962" i="7" s="1" a="1"/>
  <c r="N9962" i="7" s="1"/>
  <c r="O9961" i="7" a="1"/>
  <c r="O9961" i="7" s="1"/>
  <c r="M9961" i="7" a="1"/>
  <c r="M9961" i="7" s="1"/>
  <c r="N9961" i="7" s="1" a="1"/>
  <c r="N9961" i="7" s="1"/>
  <c r="O9960" i="7" a="1"/>
  <c r="O9960" i="7"/>
  <c r="M9960" i="7" a="1"/>
  <c r="M9960" i="7" s="1"/>
  <c r="N9960" i="7" s="1" a="1"/>
  <c r="N9960" i="7" s="1"/>
  <c r="O9959" i="7" a="1"/>
  <c r="O9959" i="7" s="1"/>
  <c r="M9959" i="7" a="1"/>
  <c r="M9959" i="7"/>
  <c r="N9959" i="7" s="1" a="1"/>
  <c r="N9959" i="7" s="1"/>
  <c r="O9958" i="7" a="1"/>
  <c r="O9958" i="7" s="1"/>
  <c r="M9958" i="7" a="1"/>
  <c r="M9958" i="7" s="1"/>
  <c r="N9958" i="7" s="1" a="1"/>
  <c r="N9958" i="7" s="1"/>
  <c r="O9957" i="7" a="1"/>
  <c r="O9957" i="7"/>
  <c r="N9957" i="7" a="1"/>
  <c r="N9957" i="7" s="1"/>
  <c r="M9957" i="7" a="1"/>
  <c r="M9957" i="7" s="1"/>
  <c r="O9956" i="7" a="1"/>
  <c r="O9956" i="7"/>
  <c r="M9956" i="7" a="1"/>
  <c r="M9956" i="7" s="1"/>
  <c r="N9956" i="7" s="1" a="1"/>
  <c r="N9956" i="7" s="1"/>
  <c r="O9955" i="7" a="1"/>
  <c r="O9955" i="7" s="1"/>
  <c r="M9955" i="7" a="1"/>
  <c r="M9955" i="7" s="1"/>
  <c r="N9955" i="7" s="1" a="1"/>
  <c r="N9955" i="7" s="1"/>
  <c r="O9954" i="7" a="1"/>
  <c r="O9954" i="7"/>
  <c r="N9954" i="7" a="1"/>
  <c r="N9954" i="7" s="1"/>
  <c r="M9954" i="7" a="1"/>
  <c r="M9954" i="7" s="1"/>
  <c r="O9953" i="7" a="1"/>
  <c r="O9953" i="7"/>
  <c r="M9953" i="7" a="1"/>
  <c r="M9953" i="7" s="1"/>
  <c r="N9953" i="7" s="1" a="1"/>
  <c r="N9953" i="7" s="1"/>
  <c r="O9952" i="7" a="1"/>
  <c r="O9952" i="7" s="1"/>
  <c r="M9952" i="7" a="1"/>
  <c r="M9952" i="7" s="1"/>
  <c r="N9952" i="7" s="1" a="1"/>
  <c r="N9952" i="7" s="1"/>
  <c r="O9951" i="7" a="1"/>
  <c r="O9951" i="7" s="1"/>
  <c r="M9951" i="7" a="1"/>
  <c r="M9951" i="7" s="1"/>
  <c r="N9951" i="7" s="1" a="1"/>
  <c r="N9951" i="7" s="1"/>
  <c r="O9950" i="7" a="1"/>
  <c r="O9950" i="7"/>
  <c r="M9950" i="7" a="1"/>
  <c r="M9950" i="7"/>
  <c r="N9950" i="7" s="1" a="1"/>
  <c r="N9950" i="7" s="1"/>
  <c r="O9949" i="7" a="1"/>
  <c r="O9949" i="7" s="1"/>
  <c r="M9949" i="7" a="1"/>
  <c r="M9949" i="7" s="1"/>
  <c r="N9949" i="7" s="1" a="1"/>
  <c r="N9949" i="7" s="1"/>
  <c r="O9948" i="7" a="1"/>
  <c r="O9948" i="7" s="1"/>
  <c r="N9948" i="7" a="1"/>
  <c r="N9948" i="7"/>
  <c r="M9948" i="7" a="1"/>
  <c r="M9948" i="7" s="1"/>
  <c r="O9947" i="7" a="1"/>
  <c r="O9947" i="7" s="1"/>
  <c r="M9947" i="7" a="1"/>
  <c r="M9947" i="7"/>
  <c r="N9947" i="7" s="1" a="1"/>
  <c r="N9947" i="7" s="1"/>
  <c r="O9946" i="7" a="1"/>
  <c r="O9946" i="7" s="1"/>
  <c r="M9946" i="7" a="1"/>
  <c r="M9946" i="7"/>
  <c r="N9946" i="7" s="1" a="1"/>
  <c r="N9946" i="7" s="1"/>
  <c r="O9945" i="7" a="1"/>
  <c r="O9945" i="7" s="1"/>
  <c r="M9945" i="7" a="1"/>
  <c r="M9945" i="7" s="1"/>
  <c r="N9945" i="7" s="1" a="1"/>
  <c r="N9945" i="7" s="1"/>
  <c r="O9944" i="7" a="1"/>
  <c r="O9944" i="7" s="1"/>
  <c r="N9944" i="7" a="1"/>
  <c r="N9944" i="7" s="1"/>
  <c r="M9944" i="7" a="1"/>
  <c r="M9944" i="7"/>
  <c r="O9943" i="7" a="1"/>
  <c r="O9943" i="7" s="1"/>
  <c r="M9943" i="7" a="1"/>
  <c r="M9943" i="7"/>
  <c r="N9943" i="7" s="1" a="1"/>
  <c r="N9943" i="7" s="1"/>
  <c r="O9942" i="7" a="1"/>
  <c r="O9942" i="7" s="1"/>
  <c r="M9942" i="7" a="1"/>
  <c r="M9942" i="7" s="1"/>
  <c r="N9942" i="7" s="1" a="1"/>
  <c r="N9942" i="7" s="1"/>
  <c r="O9941" i="7" a="1"/>
  <c r="O9941" i="7" s="1"/>
  <c r="N9941" i="7" a="1"/>
  <c r="N9941" i="7" s="1"/>
  <c r="M9941" i="7" a="1"/>
  <c r="M9941" i="7" s="1"/>
  <c r="O9940" i="7" a="1"/>
  <c r="O9940" i="7" s="1"/>
  <c r="N9940" i="7" a="1"/>
  <c r="N9940" i="7" s="1"/>
  <c r="M9940" i="7" a="1"/>
  <c r="M9940" i="7"/>
  <c r="O9939" i="7" a="1"/>
  <c r="O9939" i="7" s="1"/>
  <c r="M9939" i="7" a="1"/>
  <c r="M9939" i="7"/>
  <c r="N9939" i="7" s="1" a="1"/>
  <c r="N9939" i="7" s="1"/>
  <c r="O9938" i="7" a="1"/>
  <c r="O9938" i="7" s="1"/>
  <c r="M9938" i="7" a="1"/>
  <c r="M9938" i="7" s="1"/>
  <c r="N9938" i="7" s="1" a="1"/>
  <c r="N9938" i="7" s="1"/>
  <c r="O9937" i="7" a="1"/>
  <c r="O9937" i="7"/>
  <c r="N9937" i="7" a="1"/>
  <c r="N9937" i="7" s="1"/>
  <c r="M9937" i="7" a="1"/>
  <c r="M9937" i="7" s="1"/>
  <c r="O9936" i="7" a="1"/>
  <c r="O9936" i="7" s="1"/>
  <c r="M9936" i="7" a="1"/>
  <c r="M9936" i="7"/>
  <c r="N9936" i="7" s="1" a="1"/>
  <c r="N9936" i="7" s="1"/>
  <c r="O9935" i="7" a="1"/>
  <c r="O9935" i="7" s="1"/>
  <c r="M9935" i="7" a="1"/>
  <c r="M9935" i="7" s="1"/>
  <c r="N9935" i="7" s="1" a="1"/>
  <c r="N9935" i="7" s="1"/>
  <c r="O9934" i="7" a="1"/>
  <c r="O9934" i="7"/>
  <c r="N9934" i="7" a="1"/>
  <c r="N9934" i="7" s="1"/>
  <c r="M9934" i="7" a="1"/>
  <c r="M9934" i="7" s="1"/>
  <c r="O9933" i="7" a="1"/>
  <c r="O9933" i="7" s="1"/>
  <c r="M9933" i="7" a="1"/>
  <c r="M9933" i="7" s="1"/>
  <c r="N9933" i="7" s="1" a="1"/>
  <c r="N9933" i="7" s="1"/>
  <c r="O9932" i="7" a="1"/>
  <c r="O9932" i="7" s="1"/>
  <c r="M9932" i="7" a="1"/>
  <c r="M9932" i="7" s="1"/>
  <c r="N9932" i="7" s="1" a="1"/>
  <c r="N9932" i="7" s="1"/>
  <c r="O9931" i="7" a="1"/>
  <c r="O9931" i="7" s="1"/>
  <c r="N9931" i="7" a="1"/>
  <c r="N9931" i="7"/>
  <c r="M9931" i="7" a="1"/>
  <c r="M9931" i="7" s="1"/>
  <c r="O9930" i="7" a="1"/>
  <c r="O9930" i="7" s="1"/>
  <c r="M9930" i="7" a="1"/>
  <c r="M9930" i="7" s="1"/>
  <c r="N9930" i="7" s="1" a="1"/>
  <c r="N9930" i="7" s="1"/>
  <c r="O9929" i="7" a="1"/>
  <c r="O9929" i="7" s="1"/>
  <c r="N9929" i="7"/>
  <c r="M9929" i="7" a="1"/>
  <c r="M9929" i="7" s="1"/>
  <c r="N9929" i="7" s="1" a="1"/>
  <c r="O9928" i="7" a="1"/>
  <c r="O9928" i="7"/>
  <c r="M9928" i="7" a="1"/>
  <c r="M9928" i="7" s="1"/>
  <c r="N9928" i="7" s="1" a="1"/>
  <c r="N9928" i="7" s="1"/>
  <c r="O9927" i="7" a="1"/>
  <c r="O9927" i="7" s="1"/>
  <c r="M9927" i="7" a="1"/>
  <c r="M9927" i="7" s="1"/>
  <c r="N9927" i="7" s="1" a="1"/>
  <c r="N9927" i="7" s="1"/>
  <c r="O9926" i="7" a="1"/>
  <c r="O9926" i="7" s="1"/>
  <c r="M9926" i="7" a="1"/>
  <c r="M9926" i="7" s="1"/>
  <c r="N9926" i="7" s="1" a="1"/>
  <c r="N9926" i="7" s="1"/>
  <c r="O9925" i="7" a="1"/>
  <c r="O9925" i="7"/>
  <c r="N9925" i="7" a="1"/>
  <c r="N9925" i="7"/>
  <c r="M9925" i="7" a="1"/>
  <c r="M9925" i="7" s="1"/>
  <c r="O9924" i="7" a="1"/>
  <c r="O9924" i="7"/>
  <c r="M9924" i="7" a="1"/>
  <c r="M9924" i="7" s="1"/>
  <c r="N9924" i="7" s="1" a="1"/>
  <c r="N9924" i="7" s="1"/>
  <c r="O9923" i="7" a="1"/>
  <c r="O9923" i="7" s="1"/>
  <c r="M9923" i="7" a="1"/>
  <c r="M9923" i="7" s="1"/>
  <c r="N9923" i="7" s="1" a="1"/>
  <c r="N9923" i="7" s="1"/>
  <c r="O9922" i="7" a="1"/>
  <c r="O9922" i="7"/>
  <c r="M9922" i="7" a="1"/>
  <c r="M9922" i="7" s="1"/>
  <c r="N9922" i="7" s="1" a="1"/>
  <c r="N9922" i="7" s="1"/>
  <c r="O9921" i="7" a="1"/>
  <c r="O9921" i="7"/>
  <c r="M9921" i="7" a="1"/>
  <c r="M9921" i="7" s="1"/>
  <c r="N9921" i="7" s="1" a="1"/>
  <c r="N9921" i="7" s="1"/>
  <c r="O9920" i="7" a="1"/>
  <c r="O9920" i="7"/>
  <c r="M9920" i="7" a="1"/>
  <c r="M9920" i="7" s="1"/>
  <c r="N9920" i="7" s="1" a="1"/>
  <c r="N9920" i="7" s="1"/>
  <c r="O9919" i="7" a="1"/>
  <c r="O9919" i="7" s="1"/>
  <c r="N9919" i="7" a="1"/>
  <c r="N9919" i="7" s="1"/>
  <c r="M9919" i="7" a="1"/>
  <c r="M9919" i="7" s="1"/>
  <c r="O9918" i="7" a="1"/>
  <c r="O9918" i="7"/>
  <c r="M9918" i="7" a="1"/>
  <c r="M9918" i="7"/>
  <c r="N9918" i="7" s="1" a="1"/>
  <c r="N9918" i="7" s="1"/>
  <c r="O9917" i="7" a="1"/>
  <c r="O9917" i="7"/>
  <c r="M9917" i="7" a="1"/>
  <c r="M9917" i="7" s="1"/>
  <c r="N9917" i="7" s="1" a="1"/>
  <c r="N9917" i="7" s="1"/>
  <c r="O9916" i="7" a="1"/>
  <c r="O9916" i="7" s="1"/>
  <c r="M9916" i="7" a="1"/>
  <c r="M9916" i="7" s="1"/>
  <c r="N9916" i="7" s="1" a="1"/>
  <c r="N9916" i="7" s="1"/>
  <c r="O9915" i="7" a="1"/>
  <c r="O9915" i="7" s="1"/>
  <c r="M9915" i="7" a="1"/>
  <c r="M9915" i="7"/>
  <c r="N9915" i="7" s="1" a="1"/>
  <c r="N9915" i="7" s="1"/>
  <c r="O9914" i="7" a="1"/>
  <c r="O9914" i="7" s="1"/>
  <c r="M9914" i="7" a="1"/>
  <c r="M9914" i="7"/>
  <c r="N9914" i="7" s="1" a="1"/>
  <c r="N9914" i="7" s="1"/>
  <c r="O9913" i="7" a="1"/>
  <c r="O9913" i="7" s="1"/>
  <c r="M9913" i="7" a="1"/>
  <c r="M9913" i="7" s="1"/>
  <c r="N9913" i="7" s="1" a="1"/>
  <c r="N9913" i="7" s="1"/>
  <c r="O9912" i="7" a="1"/>
  <c r="O9912" i="7" s="1"/>
  <c r="M9912" i="7" a="1"/>
  <c r="M9912" i="7"/>
  <c r="N9912" i="7" s="1" a="1"/>
  <c r="N9912" i="7" s="1"/>
  <c r="O9911" i="7" a="1"/>
  <c r="O9911" i="7" s="1"/>
  <c r="M9911" i="7" a="1"/>
  <c r="M9911" i="7"/>
  <c r="N9911" i="7" s="1" a="1"/>
  <c r="N9911" i="7" s="1"/>
  <c r="O9910" i="7" a="1"/>
  <c r="O9910" i="7" s="1"/>
  <c r="M9910" i="7" a="1"/>
  <c r="M9910" i="7"/>
  <c r="N9910" i="7" s="1" a="1"/>
  <c r="N9910" i="7" s="1"/>
  <c r="O9909" i="7" a="1"/>
  <c r="O9909" i="7" s="1"/>
  <c r="N9909" i="7" a="1"/>
  <c r="N9909" i="7" s="1"/>
  <c r="M9909" i="7" a="1"/>
  <c r="M9909" i="7" s="1"/>
  <c r="O9908" i="7" a="1"/>
  <c r="O9908" i="7" s="1"/>
  <c r="M9908" i="7" a="1"/>
  <c r="M9908" i="7"/>
  <c r="N9908" i="7" s="1" a="1"/>
  <c r="N9908" i="7" s="1"/>
  <c r="O9907" i="7" a="1"/>
  <c r="O9907" i="7" s="1"/>
  <c r="M9907" i="7" a="1"/>
  <c r="M9907" i="7" s="1"/>
  <c r="N9907" i="7" s="1" a="1"/>
  <c r="N9907" i="7" s="1"/>
  <c r="O9906" i="7" a="1"/>
  <c r="O9906" i="7" s="1"/>
  <c r="M9906" i="7" a="1"/>
  <c r="M9906" i="7" s="1"/>
  <c r="N9906" i="7" s="1" a="1"/>
  <c r="N9906" i="7" s="1"/>
  <c r="O9905" i="7" a="1"/>
  <c r="O9905" i="7" s="1"/>
  <c r="N9905" i="7" a="1"/>
  <c r="N9905" i="7" s="1"/>
  <c r="M9905" i="7" a="1"/>
  <c r="M9905" i="7" s="1"/>
  <c r="O9904" i="7" a="1"/>
  <c r="O9904" i="7" s="1"/>
  <c r="M9904" i="7" a="1"/>
  <c r="M9904" i="7"/>
  <c r="N9904" i="7" s="1" a="1"/>
  <c r="N9904" i="7" s="1"/>
  <c r="O9903" i="7" a="1"/>
  <c r="O9903" i="7" s="1"/>
  <c r="N9903" i="7"/>
  <c r="M9903" i="7" a="1"/>
  <c r="M9903" i="7" s="1"/>
  <c r="N9903" i="7" s="1" a="1"/>
  <c r="O9902" i="7" a="1"/>
  <c r="O9902" i="7" s="1"/>
  <c r="M9902" i="7" a="1"/>
  <c r="M9902" i="7" s="1"/>
  <c r="N9902" i="7" s="1" a="1"/>
  <c r="N9902" i="7" s="1"/>
  <c r="O9901" i="7" a="1"/>
  <c r="O9901" i="7"/>
  <c r="N9901" i="7"/>
  <c r="M9901" i="7" a="1"/>
  <c r="M9901" i="7" s="1"/>
  <c r="N9901" i="7" s="1" a="1"/>
  <c r="O9900" i="7" a="1"/>
  <c r="O9900" i="7" s="1"/>
  <c r="N9900" i="7"/>
  <c r="M9900" i="7" a="1"/>
  <c r="M9900" i="7" s="1"/>
  <c r="N9900" i="7" s="1" a="1"/>
  <c r="O9899" i="7" a="1"/>
  <c r="O9899" i="7" s="1"/>
  <c r="N9899" i="7" a="1"/>
  <c r="N9899" i="7"/>
  <c r="M9899" i="7" a="1"/>
  <c r="M9899" i="7" s="1"/>
  <c r="O9898" i="7" a="1"/>
  <c r="O9898" i="7"/>
  <c r="M9898" i="7" a="1"/>
  <c r="M9898" i="7" s="1"/>
  <c r="N9898" i="7" s="1" a="1"/>
  <c r="N9898" i="7" s="1"/>
  <c r="O9897" i="7" a="1"/>
  <c r="O9897" i="7" s="1"/>
  <c r="M9897" i="7" a="1"/>
  <c r="M9897" i="7" s="1"/>
  <c r="N9897" i="7" s="1" a="1"/>
  <c r="N9897" i="7" s="1"/>
  <c r="O9896" i="7" a="1"/>
  <c r="O9896" i="7"/>
  <c r="N9896" i="7" a="1"/>
  <c r="N9896" i="7"/>
  <c r="M9896" i="7" a="1"/>
  <c r="M9896" i="7" s="1"/>
  <c r="O9895" i="7" a="1"/>
  <c r="O9895" i="7" s="1"/>
  <c r="M9895" i="7" a="1"/>
  <c r="M9895" i="7" s="1"/>
  <c r="N9895" i="7" s="1" a="1"/>
  <c r="N9895" i="7" s="1"/>
  <c r="O9894" i="7" a="1"/>
  <c r="O9894" i="7"/>
  <c r="M9894" i="7" a="1"/>
  <c r="M9894" i="7" s="1"/>
  <c r="N9894" i="7" s="1" a="1"/>
  <c r="N9894" i="7" s="1"/>
  <c r="O9893" i="7" a="1"/>
  <c r="O9893" i="7"/>
  <c r="N9893" i="7" a="1"/>
  <c r="N9893" i="7" s="1"/>
  <c r="M9893" i="7" a="1"/>
  <c r="M9893" i="7" s="1"/>
  <c r="O9892" i="7" a="1"/>
  <c r="O9892" i="7"/>
  <c r="M9892" i="7" a="1"/>
  <c r="M9892" i="7" s="1"/>
  <c r="N9892" i="7" s="1" a="1"/>
  <c r="N9892" i="7" s="1"/>
  <c r="O9891" i="7" a="1"/>
  <c r="O9891" i="7" s="1"/>
  <c r="M9891" i="7" a="1"/>
  <c r="M9891" i="7"/>
  <c r="N9891" i="7" s="1" a="1"/>
  <c r="N9891" i="7" s="1"/>
  <c r="O9890" i="7" a="1"/>
  <c r="O9890" i="7"/>
  <c r="M9890" i="7" a="1"/>
  <c r="M9890" i="7"/>
  <c r="N9890" i="7" s="1" a="1"/>
  <c r="N9890" i="7" s="1"/>
  <c r="O9889" i="7" a="1"/>
  <c r="O9889" i="7"/>
  <c r="M9889" i="7" a="1"/>
  <c r="M9889" i="7" s="1"/>
  <c r="N9889" i="7" s="1" a="1"/>
  <c r="N9889" i="7" s="1"/>
  <c r="O9888" i="7" a="1"/>
  <c r="O9888" i="7"/>
  <c r="M9888" i="7" a="1"/>
  <c r="M9888" i="7" s="1"/>
  <c r="N9888" i="7" s="1" a="1"/>
  <c r="N9888" i="7" s="1"/>
  <c r="O9887" i="7" a="1"/>
  <c r="O9887" i="7" s="1"/>
  <c r="M9887" i="7" a="1"/>
  <c r="M9887" i="7" s="1"/>
  <c r="N9887" i="7" s="1" a="1"/>
  <c r="N9887" i="7" s="1"/>
  <c r="O9886" i="7" a="1"/>
  <c r="O9886" i="7"/>
  <c r="M9886" i="7" a="1"/>
  <c r="M9886" i="7"/>
  <c r="N9886" i="7" s="1" a="1"/>
  <c r="N9886" i="7" s="1"/>
  <c r="O9885" i="7" a="1"/>
  <c r="O9885" i="7" s="1"/>
  <c r="M9885" i="7" a="1"/>
  <c r="M9885" i="7" s="1"/>
  <c r="N9885" i="7" s="1" a="1"/>
  <c r="N9885" i="7" s="1"/>
  <c r="O9884" i="7" a="1"/>
  <c r="O9884" i="7" s="1"/>
  <c r="M9884" i="7" a="1"/>
  <c r="M9884" i="7"/>
  <c r="N9884" i="7" s="1" a="1"/>
  <c r="N9884" i="7" s="1"/>
  <c r="O9883" i="7" a="1"/>
  <c r="O9883" i="7" s="1"/>
  <c r="N9883" i="7" a="1"/>
  <c r="N9883" i="7"/>
  <c r="M9883" i="7" a="1"/>
  <c r="M9883" i="7"/>
  <c r="O9882" i="7" a="1"/>
  <c r="O9882" i="7"/>
  <c r="N9882" i="7" a="1"/>
  <c r="N9882" i="7" s="1"/>
  <c r="M9882" i="7" a="1"/>
  <c r="M9882" i="7"/>
  <c r="O9881" i="7" a="1"/>
  <c r="O9881" i="7" s="1"/>
  <c r="N9881" i="7" a="1"/>
  <c r="N9881" i="7" s="1"/>
  <c r="M9881" i="7" a="1"/>
  <c r="M9881" i="7" s="1"/>
  <c r="O9880" i="7" a="1"/>
  <c r="O9880" i="7" s="1"/>
  <c r="N9880" i="7" a="1"/>
  <c r="N9880" i="7" s="1"/>
  <c r="M9880" i="7" a="1"/>
  <c r="M9880" i="7"/>
  <c r="O9879" i="7" a="1"/>
  <c r="O9879" i="7" s="1"/>
  <c r="M9879" i="7" a="1"/>
  <c r="M9879" i="7"/>
  <c r="N9879" i="7" s="1" a="1"/>
  <c r="N9879" i="7" s="1"/>
  <c r="O9878" i="7" a="1"/>
  <c r="O9878" i="7" s="1"/>
  <c r="M9878" i="7" a="1"/>
  <c r="M9878" i="7" s="1"/>
  <c r="N9878" i="7" s="1" a="1"/>
  <c r="N9878" i="7" s="1"/>
  <c r="O9877" i="7" a="1"/>
  <c r="O9877" i="7" s="1"/>
  <c r="N9877" i="7" a="1"/>
  <c r="N9877" i="7"/>
  <c r="M9877" i="7" a="1"/>
  <c r="M9877" i="7" s="1"/>
  <c r="O9876" i="7" a="1"/>
  <c r="O9876" i="7"/>
  <c r="M9876" i="7" a="1"/>
  <c r="M9876" i="7" s="1"/>
  <c r="N9876" i="7" s="1" a="1"/>
  <c r="N9876" i="7" s="1"/>
  <c r="O9875" i="7" a="1"/>
  <c r="O9875" i="7" s="1"/>
  <c r="M9875" i="7" a="1"/>
  <c r="M9875" i="7"/>
  <c r="N9875" i="7" s="1" a="1"/>
  <c r="N9875" i="7" s="1"/>
  <c r="O9874" i="7" a="1"/>
  <c r="O9874" i="7"/>
  <c r="M9874" i="7" a="1"/>
  <c r="M9874" i="7" s="1"/>
  <c r="N9874" i="7" s="1" a="1"/>
  <c r="N9874" i="7" s="1"/>
  <c r="O9873" i="7" a="1"/>
  <c r="O9873" i="7"/>
  <c r="N9873" i="7" a="1"/>
  <c r="N9873" i="7" s="1"/>
  <c r="M9873" i="7" a="1"/>
  <c r="M9873" i="7" s="1"/>
  <c r="O9872" i="7" a="1"/>
  <c r="O9872" i="7"/>
  <c r="M9872" i="7" a="1"/>
  <c r="M9872" i="7"/>
  <c r="N9872" i="7" s="1" a="1"/>
  <c r="N9872" i="7" s="1"/>
  <c r="O9871" i="7" a="1"/>
  <c r="O9871" i="7" s="1"/>
  <c r="M9871" i="7" a="1"/>
  <c r="M9871" i="7" s="1"/>
  <c r="N9871" i="7" s="1" a="1"/>
  <c r="N9871" i="7" s="1"/>
  <c r="O9870" i="7" a="1"/>
  <c r="O9870" i="7"/>
  <c r="N9870" i="7" a="1"/>
  <c r="N9870" i="7" s="1"/>
  <c r="M9870" i="7" a="1"/>
  <c r="M9870" i="7"/>
  <c r="O9869" i="7" a="1"/>
  <c r="O9869" i="7"/>
  <c r="M9869" i="7" a="1"/>
  <c r="M9869" i="7" s="1"/>
  <c r="N9869" i="7" s="1" a="1"/>
  <c r="N9869" i="7" s="1"/>
  <c r="O9868" i="7" a="1"/>
  <c r="O9868" i="7" s="1"/>
  <c r="M9868" i="7" a="1"/>
  <c r="M9868" i="7" s="1"/>
  <c r="N9868" i="7" s="1" a="1"/>
  <c r="N9868" i="7" s="1"/>
  <c r="O9867" i="7" a="1"/>
  <c r="O9867" i="7" s="1"/>
  <c r="N9867" i="7" a="1"/>
  <c r="N9867" i="7"/>
  <c r="M9867" i="7" a="1"/>
  <c r="M9867" i="7"/>
  <c r="O9866" i="7" a="1"/>
  <c r="O9866" i="7"/>
  <c r="M9866" i="7" a="1"/>
  <c r="M9866" i="7"/>
  <c r="N9866" i="7" s="1" a="1"/>
  <c r="N9866" i="7" s="1"/>
  <c r="O9865" i="7" a="1"/>
  <c r="O9865" i="7" s="1"/>
  <c r="M9865" i="7" a="1"/>
  <c r="M9865" i="7" s="1"/>
  <c r="N9865" i="7" s="1" a="1"/>
  <c r="N9865" i="7" s="1"/>
  <c r="O9864" i="7" a="1"/>
  <c r="O9864" i="7" s="1"/>
  <c r="N9864" i="7" a="1"/>
  <c r="N9864" i="7"/>
  <c r="M9864" i="7" a="1"/>
  <c r="M9864" i="7"/>
  <c r="O9863" i="7" a="1"/>
  <c r="O9863" i="7" s="1"/>
  <c r="N9863" i="7" a="1"/>
  <c r="N9863" i="7" s="1"/>
  <c r="M9863" i="7" a="1"/>
  <c r="M9863" i="7"/>
  <c r="O9862" i="7" a="1"/>
  <c r="O9862" i="7" s="1"/>
  <c r="M9862" i="7" a="1"/>
  <c r="M9862" i="7"/>
  <c r="N9862" i="7" s="1" a="1"/>
  <c r="N9862" i="7" s="1"/>
  <c r="O9861" i="7" a="1"/>
  <c r="O9861" i="7"/>
  <c r="N9861" i="7" a="1"/>
  <c r="N9861" i="7"/>
  <c r="M9861" i="7" a="1"/>
  <c r="M9861" i="7" s="1"/>
  <c r="O9860" i="7" a="1"/>
  <c r="O9860" i="7" s="1"/>
  <c r="N9860" i="7" a="1"/>
  <c r="N9860" i="7" s="1"/>
  <c r="M9860" i="7" a="1"/>
  <c r="M9860" i="7"/>
  <c r="O9859" i="7" a="1"/>
  <c r="O9859" i="7" s="1"/>
  <c r="M9859" i="7" a="1"/>
  <c r="M9859" i="7"/>
  <c r="N9859" i="7" s="1" a="1"/>
  <c r="N9859" i="7" s="1"/>
  <c r="O9858" i="7" a="1"/>
  <c r="O9858" i="7"/>
  <c r="M9858" i="7" a="1"/>
  <c r="M9858" i="7" s="1"/>
  <c r="N9858" i="7" s="1" a="1"/>
  <c r="N9858" i="7" s="1"/>
  <c r="O9857" i="7" a="1"/>
  <c r="O9857" i="7"/>
  <c r="N9857" i="7" a="1"/>
  <c r="N9857" i="7" s="1"/>
  <c r="M9857" i="7" a="1"/>
  <c r="M9857" i="7" s="1"/>
  <c r="O9856" i="7" a="1"/>
  <c r="O9856" i="7"/>
  <c r="M9856" i="7" a="1"/>
  <c r="M9856" i="7"/>
  <c r="N9856" i="7" s="1" a="1"/>
  <c r="N9856" i="7" s="1"/>
  <c r="O9855" i="7" a="1"/>
  <c r="O9855" i="7" s="1"/>
  <c r="M9855" i="7" a="1"/>
  <c r="M9855" i="7" s="1"/>
  <c r="N9855" i="7" s="1" a="1"/>
  <c r="N9855" i="7" s="1"/>
  <c r="O9854" i="7" a="1"/>
  <c r="O9854" i="7"/>
  <c r="N9854" i="7" a="1"/>
  <c r="N9854" i="7" s="1"/>
  <c r="M9854" i="7" a="1"/>
  <c r="M9854" i="7"/>
  <c r="O9853" i="7" a="1"/>
  <c r="O9853" i="7"/>
  <c r="M9853" i="7" a="1"/>
  <c r="M9853" i="7" s="1"/>
  <c r="N9853" i="7" s="1" a="1"/>
  <c r="N9853" i="7" s="1"/>
  <c r="O9852" i="7" a="1"/>
  <c r="O9852" i="7" s="1"/>
  <c r="M9852" i="7" a="1"/>
  <c r="M9852" i="7" s="1"/>
  <c r="N9852" i="7" s="1" a="1"/>
  <c r="N9852" i="7" s="1"/>
  <c r="O9851" i="7" a="1"/>
  <c r="O9851" i="7" s="1"/>
  <c r="M9851" i="7" a="1"/>
  <c r="M9851" i="7" s="1"/>
  <c r="N9851" i="7" s="1" a="1"/>
  <c r="N9851" i="7" s="1"/>
  <c r="O9850" i="7" a="1"/>
  <c r="O9850" i="7"/>
  <c r="M9850" i="7" a="1"/>
  <c r="M9850" i="7"/>
  <c r="N9850" i="7" s="1" a="1"/>
  <c r="N9850" i="7" s="1"/>
  <c r="O9849" i="7" a="1"/>
  <c r="O9849" i="7" s="1"/>
  <c r="M9849" i="7" a="1"/>
  <c r="M9849" i="7" s="1"/>
  <c r="N9849" i="7" s="1" a="1"/>
  <c r="N9849" i="7" s="1"/>
  <c r="O9848" i="7" a="1"/>
  <c r="O9848" i="7"/>
  <c r="M9848" i="7" a="1"/>
  <c r="M9848" i="7" s="1"/>
  <c r="N9848" i="7" s="1" a="1"/>
  <c r="N9848" i="7" s="1"/>
  <c r="O9847" i="7" a="1"/>
  <c r="O9847" i="7" s="1"/>
  <c r="N9847" i="7" a="1"/>
  <c r="N9847" i="7" s="1"/>
  <c r="M9847" i="7" a="1"/>
  <c r="M9847" i="7"/>
  <c r="O9846" i="7" a="1"/>
  <c r="O9846" i="7" s="1"/>
  <c r="M9846" i="7" a="1"/>
  <c r="M9846" i="7"/>
  <c r="N9846" i="7" s="1" a="1"/>
  <c r="N9846" i="7" s="1"/>
  <c r="O9845" i="7" a="1"/>
  <c r="O9845" i="7"/>
  <c r="N9845" i="7" a="1"/>
  <c r="N9845" i="7"/>
  <c r="M9845" i="7" a="1"/>
  <c r="M9845" i="7" s="1"/>
  <c r="O9844" i="7" a="1"/>
  <c r="O9844" i="7"/>
  <c r="N9844" i="7" a="1"/>
  <c r="N9844" i="7" s="1"/>
  <c r="M9844" i="7" a="1"/>
  <c r="M9844" i="7" s="1"/>
  <c r="O9843" i="7" a="1"/>
  <c r="O9843" i="7" s="1"/>
  <c r="M9843" i="7" a="1"/>
  <c r="M9843" i="7"/>
  <c r="N9843" i="7" s="1" a="1"/>
  <c r="N9843" i="7" s="1"/>
  <c r="O9842" i="7" a="1"/>
  <c r="O9842" i="7"/>
  <c r="M9842" i="7" a="1"/>
  <c r="M9842" i="7" s="1"/>
  <c r="N9842" i="7" s="1" a="1"/>
  <c r="N9842" i="7" s="1"/>
  <c r="O9841" i="7" a="1"/>
  <c r="O9841" i="7"/>
  <c r="N9841" i="7" a="1"/>
  <c r="N9841" i="7" s="1"/>
  <c r="M9841" i="7" a="1"/>
  <c r="M9841" i="7" s="1"/>
  <c r="O9840" i="7" a="1"/>
  <c r="O9840" i="7"/>
  <c r="M9840" i="7" a="1"/>
  <c r="M9840" i="7"/>
  <c r="N9840" i="7" s="1" a="1"/>
  <c r="N9840" i="7" s="1"/>
  <c r="O9839" i="7" a="1"/>
  <c r="O9839" i="7" s="1"/>
  <c r="M9839" i="7" a="1"/>
  <c r="M9839" i="7" s="1"/>
  <c r="N9839" i="7" s="1" a="1"/>
  <c r="N9839" i="7" s="1"/>
  <c r="O9838" i="7" a="1"/>
  <c r="O9838" i="7"/>
  <c r="N9838" i="7" a="1"/>
  <c r="N9838" i="7" s="1"/>
  <c r="M9838" i="7" a="1"/>
  <c r="M9838" i="7"/>
  <c r="O9837" i="7" a="1"/>
  <c r="O9837" i="7"/>
  <c r="M9837" i="7" a="1"/>
  <c r="M9837" i="7" s="1"/>
  <c r="N9837" i="7" s="1" a="1"/>
  <c r="N9837" i="7" s="1"/>
  <c r="O9836" i="7" a="1"/>
  <c r="O9836" i="7" s="1"/>
  <c r="M9836" i="7" a="1"/>
  <c r="M9836" i="7" s="1"/>
  <c r="N9836" i="7" s="1" a="1"/>
  <c r="N9836" i="7" s="1"/>
  <c r="O9835" i="7" a="1"/>
  <c r="O9835" i="7" s="1"/>
  <c r="N9835" i="7" a="1"/>
  <c r="N9835" i="7"/>
  <c r="M9835" i="7" a="1"/>
  <c r="M9835" i="7"/>
  <c r="O9834" i="7" a="1"/>
  <c r="O9834" i="7"/>
  <c r="M9834" i="7" a="1"/>
  <c r="M9834" i="7"/>
  <c r="N9834" i="7" s="1" a="1"/>
  <c r="N9834" i="7" s="1"/>
  <c r="O9833" i="7" a="1"/>
  <c r="O9833" i="7" s="1"/>
  <c r="M9833" i="7" a="1"/>
  <c r="M9833" i="7" s="1"/>
  <c r="N9833" i="7" s="1" a="1"/>
  <c r="N9833" i="7" s="1"/>
  <c r="O9832" i="7" a="1"/>
  <c r="O9832" i="7" s="1"/>
  <c r="N9832" i="7" a="1"/>
  <c r="N9832" i="7"/>
  <c r="M9832" i="7" a="1"/>
  <c r="M9832" i="7"/>
  <c r="O9831" i="7" a="1"/>
  <c r="O9831" i="7" s="1"/>
  <c r="N9831" i="7" a="1"/>
  <c r="N9831" i="7" s="1"/>
  <c r="M9831" i="7" a="1"/>
  <c r="M9831" i="7"/>
  <c r="O9830" i="7" a="1"/>
  <c r="O9830" i="7" s="1"/>
  <c r="M9830" i="7" a="1"/>
  <c r="M9830" i="7"/>
  <c r="N9830" i="7" s="1" a="1"/>
  <c r="N9830" i="7" s="1"/>
  <c r="O9829" i="7" a="1"/>
  <c r="O9829" i="7" s="1"/>
  <c r="N9829" i="7" a="1"/>
  <c r="N9829" i="7"/>
  <c r="M9829" i="7" a="1"/>
  <c r="M9829" i="7" s="1"/>
  <c r="O9828" i="7" a="1"/>
  <c r="O9828" i="7" s="1"/>
  <c r="N9828" i="7" a="1"/>
  <c r="N9828" i="7" s="1"/>
  <c r="M9828" i="7" a="1"/>
  <c r="M9828" i="7"/>
  <c r="O9827" i="7" a="1"/>
  <c r="O9827" i="7" s="1"/>
  <c r="M9827" i="7" a="1"/>
  <c r="M9827" i="7"/>
  <c r="N9827" i="7" s="1" a="1"/>
  <c r="N9827" i="7" s="1"/>
  <c r="O9826" i="7" a="1"/>
  <c r="O9826" i="7"/>
  <c r="M9826" i="7" a="1"/>
  <c r="M9826" i="7" s="1"/>
  <c r="N9826" i="7" s="1" a="1"/>
  <c r="N9826" i="7" s="1"/>
  <c r="O9825" i="7" a="1"/>
  <c r="O9825" i="7"/>
  <c r="N9825" i="7" a="1"/>
  <c r="N9825" i="7" s="1"/>
  <c r="M9825" i="7" a="1"/>
  <c r="M9825" i="7" s="1"/>
  <c r="O9824" i="7" a="1"/>
  <c r="O9824" i="7"/>
  <c r="M9824" i="7" a="1"/>
  <c r="M9824" i="7"/>
  <c r="N9824" i="7" s="1" a="1"/>
  <c r="N9824" i="7" s="1"/>
  <c r="O9823" i="7" a="1"/>
  <c r="O9823" i="7" s="1"/>
  <c r="M9823" i="7" a="1"/>
  <c r="M9823" i="7" s="1"/>
  <c r="N9823" i="7" s="1" a="1"/>
  <c r="N9823" i="7" s="1"/>
  <c r="O9822" i="7" a="1"/>
  <c r="O9822" i="7"/>
  <c r="M9822" i="7" a="1"/>
  <c r="M9822" i="7" s="1"/>
  <c r="N9822" i="7" s="1" a="1"/>
  <c r="N9822" i="7" s="1"/>
  <c r="O9821" i="7" a="1"/>
  <c r="O9821" i="7"/>
  <c r="M9821" i="7" a="1"/>
  <c r="M9821" i="7" s="1"/>
  <c r="N9821" i="7" s="1" a="1"/>
  <c r="N9821" i="7" s="1"/>
  <c r="O9820" i="7" a="1"/>
  <c r="O9820" i="7" s="1"/>
  <c r="M9820" i="7" a="1"/>
  <c r="M9820" i="7" s="1"/>
  <c r="N9820" i="7" s="1" a="1"/>
  <c r="N9820" i="7" s="1"/>
  <c r="O9819" i="7" a="1"/>
  <c r="O9819" i="7" s="1"/>
  <c r="M9819" i="7" a="1"/>
  <c r="M9819" i="7" s="1"/>
  <c r="N9819" i="7" s="1" a="1"/>
  <c r="N9819" i="7" s="1"/>
  <c r="O9818" i="7" a="1"/>
  <c r="O9818" i="7"/>
  <c r="M9818" i="7" a="1"/>
  <c r="M9818" i="7"/>
  <c r="N9818" i="7" s="1" a="1"/>
  <c r="N9818" i="7" s="1"/>
  <c r="O9817" i="7" a="1"/>
  <c r="O9817" i="7" s="1"/>
  <c r="M9817" i="7" a="1"/>
  <c r="M9817" i="7" s="1"/>
  <c r="N9817" i="7" s="1" a="1"/>
  <c r="N9817" i="7" s="1"/>
  <c r="O9816" i="7" a="1"/>
  <c r="O9816" i="7"/>
  <c r="M9816" i="7" a="1"/>
  <c r="M9816" i="7" s="1"/>
  <c r="N9816" i="7" s="1" a="1"/>
  <c r="N9816" i="7" s="1"/>
  <c r="O9815" i="7" a="1"/>
  <c r="O9815" i="7" s="1"/>
  <c r="M9815" i="7" a="1"/>
  <c r="M9815" i="7" s="1"/>
  <c r="N9815" i="7" s="1" a="1"/>
  <c r="N9815" i="7" s="1"/>
  <c r="O9814" i="7" a="1"/>
  <c r="O9814" i="7" s="1"/>
  <c r="M9814" i="7" a="1"/>
  <c r="M9814" i="7"/>
  <c r="N9814" i="7" s="1" a="1"/>
  <c r="N9814" i="7" s="1"/>
  <c r="O9813" i="7" a="1"/>
  <c r="O9813" i="7"/>
  <c r="N9813" i="7" a="1"/>
  <c r="N9813" i="7"/>
  <c r="M9813" i="7" a="1"/>
  <c r="M9813" i="7" s="1"/>
  <c r="O9812" i="7" a="1"/>
  <c r="O9812" i="7"/>
  <c r="N9812" i="7" a="1"/>
  <c r="N9812" i="7" s="1"/>
  <c r="M9812" i="7" a="1"/>
  <c r="M9812" i="7" s="1"/>
  <c r="O9811" i="7" a="1"/>
  <c r="O9811" i="7" s="1"/>
  <c r="M9811" i="7" a="1"/>
  <c r="M9811" i="7"/>
  <c r="N9811" i="7" s="1" a="1"/>
  <c r="N9811" i="7" s="1"/>
  <c r="O9810" i="7" a="1"/>
  <c r="O9810" i="7"/>
  <c r="M9810" i="7" a="1"/>
  <c r="M9810" i="7" s="1"/>
  <c r="N9810" i="7" s="1" a="1"/>
  <c r="N9810" i="7" s="1"/>
  <c r="O9809" i="7" a="1"/>
  <c r="O9809" i="7"/>
  <c r="N9809" i="7" a="1"/>
  <c r="N9809" i="7" s="1"/>
  <c r="M9809" i="7" a="1"/>
  <c r="M9809" i="7" s="1"/>
  <c r="O9808" i="7" a="1"/>
  <c r="O9808" i="7"/>
  <c r="M9808" i="7" a="1"/>
  <c r="M9808" i="7"/>
  <c r="N9808" i="7" s="1" a="1"/>
  <c r="N9808" i="7" s="1"/>
  <c r="O9807" i="7" a="1"/>
  <c r="O9807" i="7" s="1"/>
  <c r="M9807" i="7" a="1"/>
  <c r="M9807" i="7" s="1"/>
  <c r="N9807" i="7" s="1" a="1"/>
  <c r="N9807" i="7" s="1"/>
  <c r="O9806" i="7" a="1"/>
  <c r="O9806" i="7"/>
  <c r="N9806" i="7" a="1"/>
  <c r="N9806" i="7" s="1"/>
  <c r="M9806" i="7" a="1"/>
  <c r="M9806" i="7"/>
  <c r="O9805" i="7" a="1"/>
  <c r="O9805" i="7"/>
  <c r="M9805" i="7" a="1"/>
  <c r="M9805" i="7" s="1"/>
  <c r="N9805" i="7" s="1" a="1"/>
  <c r="N9805" i="7" s="1"/>
  <c r="O9804" i="7" a="1"/>
  <c r="O9804" i="7" s="1"/>
  <c r="M9804" i="7" a="1"/>
  <c r="M9804" i="7" s="1"/>
  <c r="N9804" i="7" s="1" a="1"/>
  <c r="N9804" i="7" s="1"/>
  <c r="O9803" i="7" a="1"/>
  <c r="O9803" i="7" s="1"/>
  <c r="N9803" i="7" a="1"/>
  <c r="N9803" i="7"/>
  <c r="M9803" i="7" a="1"/>
  <c r="M9803" i="7"/>
  <c r="O9802" i="7" a="1"/>
  <c r="O9802" i="7"/>
  <c r="M9802" i="7" a="1"/>
  <c r="M9802" i="7"/>
  <c r="N9802" i="7" s="1" a="1"/>
  <c r="N9802" i="7" s="1"/>
  <c r="O9801" i="7" a="1"/>
  <c r="O9801" i="7" s="1"/>
  <c r="M9801" i="7" a="1"/>
  <c r="M9801" i="7" s="1"/>
  <c r="N9801" i="7" s="1" a="1"/>
  <c r="N9801" i="7" s="1"/>
  <c r="O9800" i="7" a="1"/>
  <c r="O9800" i="7" s="1"/>
  <c r="N9800" i="7" a="1"/>
  <c r="N9800" i="7"/>
  <c r="M9800" i="7" a="1"/>
  <c r="M9800" i="7"/>
  <c r="O9799" i="7" a="1"/>
  <c r="O9799" i="7" s="1"/>
  <c r="N9799" i="7" a="1"/>
  <c r="N9799" i="7" s="1"/>
  <c r="M9799" i="7" a="1"/>
  <c r="M9799" i="7"/>
  <c r="O9798" i="7" a="1"/>
  <c r="O9798" i="7" s="1"/>
  <c r="M9798" i="7" a="1"/>
  <c r="M9798" i="7"/>
  <c r="N9798" i="7" s="1" a="1"/>
  <c r="N9798" i="7" s="1"/>
  <c r="O9797" i="7" a="1"/>
  <c r="O9797" i="7" s="1"/>
  <c r="N9797" i="7" a="1"/>
  <c r="N9797" i="7"/>
  <c r="M9797" i="7" a="1"/>
  <c r="M9797" i="7" s="1"/>
  <c r="O9796" i="7" a="1"/>
  <c r="O9796" i="7" s="1"/>
  <c r="N9796" i="7" a="1"/>
  <c r="N9796" i="7" s="1"/>
  <c r="M9796" i="7" a="1"/>
  <c r="M9796" i="7"/>
  <c r="O9795" i="7" a="1"/>
  <c r="O9795" i="7" s="1"/>
  <c r="M9795" i="7" a="1"/>
  <c r="M9795" i="7"/>
  <c r="N9795" i="7" s="1" a="1"/>
  <c r="N9795" i="7" s="1"/>
  <c r="O9794" i="7" a="1"/>
  <c r="O9794" i="7" s="1"/>
  <c r="M9794" i="7" a="1"/>
  <c r="M9794" i="7" s="1"/>
  <c r="N9794" i="7" s="1" a="1"/>
  <c r="N9794" i="7" s="1"/>
  <c r="O9793" i="7" a="1"/>
  <c r="O9793" i="7" s="1"/>
  <c r="N9793" i="7" a="1"/>
  <c r="N9793" i="7" s="1"/>
  <c r="M9793" i="7" a="1"/>
  <c r="M9793" i="7" s="1"/>
  <c r="O9792" i="7" a="1"/>
  <c r="O9792" i="7"/>
  <c r="M9792" i="7" a="1"/>
  <c r="M9792" i="7"/>
  <c r="N9792" i="7" s="1" a="1"/>
  <c r="N9792" i="7" s="1"/>
  <c r="O9791" i="7" a="1"/>
  <c r="O9791" i="7" s="1"/>
  <c r="M9791" i="7" a="1"/>
  <c r="M9791" i="7" s="1"/>
  <c r="N9791" i="7" s="1" a="1"/>
  <c r="N9791" i="7" s="1"/>
  <c r="O9790" i="7" a="1"/>
  <c r="O9790" i="7"/>
  <c r="M9790" i="7" a="1"/>
  <c r="M9790" i="7" s="1"/>
  <c r="N9790" i="7" s="1" a="1"/>
  <c r="N9790" i="7" s="1"/>
  <c r="O9789" i="7" a="1"/>
  <c r="O9789" i="7"/>
  <c r="M9789" i="7" a="1"/>
  <c r="M9789" i="7" s="1"/>
  <c r="N9789" i="7" s="1" a="1"/>
  <c r="N9789" i="7" s="1"/>
  <c r="O9788" i="7" a="1"/>
  <c r="O9788" i="7" s="1"/>
  <c r="M9788" i="7" a="1"/>
  <c r="M9788" i="7" s="1"/>
  <c r="N9788" i="7" s="1" a="1"/>
  <c r="N9788" i="7" s="1"/>
  <c r="O9787" i="7" a="1"/>
  <c r="O9787" i="7" s="1"/>
  <c r="M9787" i="7" a="1"/>
  <c r="M9787" i="7" s="1"/>
  <c r="N9787" i="7" s="1" a="1"/>
  <c r="N9787" i="7" s="1"/>
  <c r="O9786" i="7" a="1"/>
  <c r="O9786" i="7"/>
  <c r="M9786" i="7" a="1"/>
  <c r="M9786" i="7"/>
  <c r="N9786" i="7" s="1" a="1"/>
  <c r="N9786" i="7" s="1"/>
  <c r="O9785" i="7" a="1"/>
  <c r="O9785" i="7" s="1"/>
  <c r="M9785" i="7" a="1"/>
  <c r="M9785" i="7" s="1"/>
  <c r="N9785" i="7" s="1" a="1"/>
  <c r="N9785" i="7" s="1"/>
  <c r="O9784" i="7" a="1"/>
  <c r="O9784" i="7"/>
  <c r="M9784" i="7" a="1"/>
  <c r="M9784" i="7" s="1"/>
  <c r="N9784" i="7" s="1" a="1"/>
  <c r="N9784" i="7" s="1"/>
  <c r="O9783" i="7" a="1"/>
  <c r="O9783" i="7" s="1"/>
  <c r="N9783" i="7" a="1"/>
  <c r="N9783" i="7" s="1"/>
  <c r="M9783" i="7" a="1"/>
  <c r="M9783" i="7" s="1"/>
  <c r="O9782" i="7" a="1"/>
  <c r="O9782" i="7" s="1"/>
  <c r="M9782" i="7" a="1"/>
  <c r="M9782" i="7"/>
  <c r="N9782" i="7" s="1" a="1"/>
  <c r="N9782" i="7" s="1"/>
  <c r="O9781" i="7" a="1"/>
  <c r="O9781" i="7"/>
  <c r="N9781" i="7" a="1"/>
  <c r="N9781" i="7"/>
  <c r="M9781" i="7" a="1"/>
  <c r="M9781" i="7" s="1"/>
  <c r="O9780" i="7" a="1"/>
  <c r="O9780" i="7"/>
  <c r="N9780" i="7" a="1"/>
  <c r="N9780" i="7" s="1"/>
  <c r="M9780" i="7" a="1"/>
  <c r="M9780" i="7" s="1"/>
  <c r="O9779" i="7" a="1"/>
  <c r="O9779" i="7" s="1"/>
  <c r="M9779" i="7" a="1"/>
  <c r="M9779" i="7"/>
  <c r="N9779" i="7" s="1" a="1"/>
  <c r="N9779" i="7" s="1"/>
  <c r="O9778" i="7" a="1"/>
  <c r="O9778" i="7"/>
  <c r="M9778" i="7" a="1"/>
  <c r="M9778" i="7" s="1"/>
  <c r="N9778" i="7" s="1" a="1"/>
  <c r="N9778" i="7" s="1"/>
  <c r="O9777" i="7" a="1"/>
  <c r="O9777" i="7"/>
  <c r="N9777" i="7" a="1"/>
  <c r="N9777" i="7" s="1"/>
  <c r="M9777" i="7" a="1"/>
  <c r="M9777" i="7" s="1"/>
  <c r="O9776" i="7" a="1"/>
  <c r="O9776" i="7"/>
  <c r="M9776" i="7" a="1"/>
  <c r="M9776" i="7"/>
  <c r="N9776" i="7" s="1" a="1"/>
  <c r="N9776" i="7" s="1"/>
  <c r="O9775" i="7" a="1"/>
  <c r="O9775" i="7" s="1"/>
  <c r="M9775" i="7" a="1"/>
  <c r="M9775" i="7" s="1"/>
  <c r="N9775" i="7" s="1" a="1"/>
  <c r="N9775" i="7" s="1"/>
  <c r="O9774" i="7" a="1"/>
  <c r="O9774" i="7"/>
  <c r="N9774" i="7" a="1"/>
  <c r="N9774" i="7" s="1"/>
  <c r="M9774" i="7" a="1"/>
  <c r="M9774" i="7"/>
  <c r="O9773" i="7" a="1"/>
  <c r="O9773" i="7"/>
  <c r="M9773" i="7" a="1"/>
  <c r="M9773" i="7" s="1"/>
  <c r="N9773" i="7" s="1" a="1"/>
  <c r="N9773" i="7" s="1"/>
  <c r="O9772" i="7" a="1"/>
  <c r="O9772" i="7" s="1"/>
  <c r="M9772" i="7" a="1"/>
  <c r="M9772" i="7" s="1"/>
  <c r="N9772" i="7" s="1" a="1"/>
  <c r="N9772" i="7" s="1"/>
  <c r="O9771" i="7" a="1"/>
  <c r="O9771" i="7" s="1"/>
  <c r="N9771" i="7" a="1"/>
  <c r="N9771" i="7"/>
  <c r="M9771" i="7" a="1"/>
  <c r="M9771" i="7"/>
  <c r="O9770" i="7" a="1"/>
  <c r="O9770" i="7"/>
  <c r="M9770" i="7" a="1"/>
  <c r="M9770" i="7"/>
  <c r="N9770" i="7" s="1" a="1"/>
  <c r="N9770" i="7" s="1"/>
  <c r="O9769" i="7" a="1"/>
  <c r="O9769" i="7" s="1"/>
  <c r="M9769" i="7" a="1"/>
  <c r="M9769" i="7" s="1"/>
  <c r="N9769" i="7" s="1" a="1"/>
  <c r="N9769" i="7" s="1"/>
  <c r="O9768" i="7" a="1"/>
  <c r="O9768" i="7" s="1"/>
  <c r="N9768" i="7" a="1"/>
  <c r="N9768" i="7"/>
  <c r="M9768" i="7" a="1"/>
  <c r="M9768" i="7"/>
  <c r="O9767" i="7" a="1"/>
  <c r="O9767" i="7" s="1"/>
  <c r="N9767" i="7" a="1"/>
  <c r="N9767" i="7" s="1"/>
  <c r="M9767" i="7" a="1"/>
  <c r="M9767" i="7"/>
  <c r="O9766" i="7" a="1"/>
  <c r="O9766" i="7" s="1"/>
  <c r="M9766" i="7" a="1"/>
  <c r="M9766" i="7"/>
  <c r="N9766" i="7" s="1" a="1"/>
  <c r="N9766" i="7" s="1"/>
  <c r="O9765" i="7" a="1"/>
  <c r="O9765" i="7" s="1"/>
  <c r="N9765" i="7" a="1"/>
  <c r="N9765" i="7"/>
  <c r="M9765" i="7" a="1"/>
  <c r="M9765" i="7" s="1"/>
  <c r="O9764" i="7" a="1"/>
  <c r="O9764" i="7" s="1"/>
  <c r="N9764" i="7" a="1"/>
  <c r="N9764" i="7" s="1"/>
  <c r="M9764" i="7" a="1"/>
  <c r="M9764" i="7"/>
  <c r="O9763" i="7" a="1"/>
  <c r="O9763" i="7" s="1"/>
  <c r="M9763" i="7" a="1"/>
  <c r="M9763" i="7"/>
  <c r="N9763" i="7" s="1" a="1"/>
  <c r="N9763" i="7" s="1"/>
  <c r="O9762" i="7" a="1"/>
  <c r="O9762" i="7" s="1"/>
  <c r="M9762" i="7" a="1"/>
  <c r="M9762" i="7" s="1"/>
  <c r="N9762" i="7" s="1" a="1"/>
  <c r="N9762" i="7" s="1"/>
  <c r="O9761" i="7" a="1"/>
  <c r="O9761" i="7"/>
  <c r="N9761" i="7" a="1"/>
  <c r="N9761" i="7" s="1"/>
  <c r="M9761" i="7" a="1"/>
  <c r="M9761" i="7" s="1"/>
  <c r="O9760" i="7" a="1"/>
  <c r="O9760" i="7"/>
  <c r="M9760" i="7" a="1"/>
  <c r="M9760" i="7"/>
  <c r="N9760" i="7" s="1" a="1"/>
  <c r="N9760" i="7" s="1"/>
  <c r="O9759" i="7" a="1"/>
  <c r="O9759" i="7" s="1"/>
  <c r="M9759" i="7" a="1"/>
  <c r="M9759" i="7" s="1"/>
  <c r="N9759" i="7" s="1" a="1"/>
  <c r="N9759" i="7" s="1"/>
  <c r="O9758" i="7" a="1"/>
  <c r="O9758" i="7"/>
  <c r="M9758" i="7" a="1"/>
  <c r="M9758" i="7" s="1"/>
  <c r="N9758" i="7" s="1" a="1"/>
  <c r="N9758" i="7" s="1"/>
  <c r="O9757" i="7" a="1"/>
  <c r="O9757" i="7"/>
  <c r="M9757" i="7" a="1"/>
  <c r="M9757" i="7" s="1"/>
  <c r="N9757" i="7" s="1" a="1"/>
  <c r="N9757" i="7" s="1"/>
  <c r="O9756" i="7" a="1"/>
  <c r="O9756" i="7" s="1"/>
  <c r="M9756" i="7" a="1"/>
  <c r="M9756" i="7" s="1"/>
  <c r="N9756" i="7" s="1" a="1"/>
  <c r="N9756" i="7" s="1"/>
  <c r="O9755" i="7" a="1"/>
  <c r="O9755" i="7" s="1"/>
  <c r="M9755" i="7" a="1"/>
  <c r="M9755" i="7" s="1"/>
  <c r="N9755" i="7" s="1" a="1"/>
  <c r="N9755" i="7" s="1"/>
  <c r="O9754" i="7" a="1"/>
  <c r="O9754" i="7"/>
  <c r="M9754" i="7" a="1"/>
  <c r="M9754" i="7"/>
  <c r="N9754" i="7" s="1" a="1"/>
  <c r="N9754" i="7" s="1"/>
  <c r="O9753" i="7" a="1"/>
  <c r="O9753" i="7" s="1"/>
  <c r="M9753" i="7" a="1"/>
  <c r="M9753" i="7" s="1"/>
  <c r="N9753" i="7" s="1" a="1"/>
  <c r="N9753" i="7" s="1"/>
  <c r="O9752" i="7" a="1"/>
  <c r="O9752" i="7"/>
  <c r="M9752" i="7" a="1"/>
  <c r="M9752" i="7" s="1"/>
  <c r="N9752" i="7" s="1" a="1"/>
  <c r="N9752" i="7" s="1"/>
  <c r="O9751" i="7" a="1"/>
  <c r="O9751" i="7" s="1"/>
  <c r="N9751" i="7" a="1"/>
  <c r="N9751" i="7" s="1"/>
  <c r="M9751" i="7" a="1"/>
  <c r="M9751" i="7" s="1"/>
  <c r="O9750" i="7" a="1"/>
  <c r="O9750" i="7" s="1"/>
  <c r="M9750" i="7" a="1"/>
  <c r="M9750" i="7"/>
  <c r="N9750" i="7" s="1" a="1"/>
  <c r="N9750" i="7" s="1"/>
  <c r="O9749" i="7" a="1"/>
  <c r="O9749" i="7"/>
  <c r="M9749" i="7" a="1"/>
  <c r="M9749" i="7" s="1"/>
  <c r="N9749" i="7" s="1" a="1"/>
  <c r="N9749" i="7" s="1"/>
  <c r="O9748" i="7" a="1"/>
  <c r="O9748" i="7"/>
  <c r="M9748" i="7" a="1"/>
  <c r="M9748" i="7" s="1"/>
  <c r="N9748" i="7" s="1" a="1"/>
  <c r="N9748" i="7" s="1"/>
  <c r="O9747" i="7" a="1"/>
  <c r="O9747" i="7" s="1"/>
  <c r="M9747" i="7" a="1"/>
  <c r="M9747" i="7"/>
  <c r="N9747" i="7" s="1" a="1"/>
  <c r="N9747" i="7" s="1"/>
  <c r="O9746" i="7" a="1"/>
  <c r="O9746" i="7"/>
  <c r="M9746" i="7" a="1"/>
  <c r="M9746" i="7" s="1"/>
  <c r="N9746" i="7" s="1" a="1"/>
  <c r="N9746" i="7" s="1"/>
  <c r="O9745" i="7" a="1"/>
  <c r="O9745" i="7"/>
  <c r="N9745" i="7" a="1"/>
  <c r="N9745" i="7" s="1"/>
  <c r="M9745" i="7" a="1"/>
  <c r="M9745" i="7" s="1"/>
  <c r="O9744" i="7" a="1"/>
  <c r="O9744" i="7"/>
  <c r="M9744" i="7" a="1"/>
  <c r="M9744" i="7"/>
  <c r="N9744" i="7" s="1" a="1"/>
  <c r="N9744" i="7" s="1"/>
  <c r="O9743" i="7" a="1"/>
  <c r="O9743" i="7" s="1"/>
  <c r="M9743" i="7" a="1"/>
  <c r="M9743" i="7" s="1"/>
  <c r="N9743" i="7" s="1" a="1"/>
  <c r="N9743" i="7" s="1"/>
  <c r="O9742" i="7" a="1"/>
  <c r="O9742" i="7"/>
  <c r="N9742" i="7" a="1"/>
  <c r="N9742" i="7" s="1"/>
  <c r="M9742" i="7" a="1"/>
  <c r="M9742" i="7"/>
  <c r="O9741" i="7" a="1"/>
  <c r="O9741" i="7"/>
  <c r="M9741" i="7" a="1"/>
  <c r="M9741" i="7" s="1"/>
  <c r="N9741" i="7" s="1" a="1"/>
  <c r="N9741" i="7" s="1"/>
  <c r="O9740" i="7" a="1"/>
  <c r="O9740" i="7" s="1"/>
  <c r="M9740" i="7" a="1"/>
  <c r="M9740" i="7" s="1"/>
  <c r="N9740" i="7" s="1" a="1"/>
  <c r="N9740" i="7" s="1"/>
  <c r="O9739" i="7" a="1"/>
  <c r="O9739" i="7" s="1"/>
  <c r="N9739" i="7" a="1"/>
  <c r="N9739" i="7"/>
  <c r="M9739" i="7" a="1"/>
  <c r="M9739" i="7"/>
  <c r="O9738" i="7" a="1"/>
  <c r="O9738" i="7"/>
  <c r="M9738" i="7" a="1"/>
  <c r="M9738" i="7"/>
  <c r="N9738" i="7" s="1" a="1"/>
  <c r="N9738" i="7" s="1"/>
  <c r="O9737" i="7" a="1"/>
  <c r="O9737" i="7" s="1"/>
  <c r="M9737" i="7" a="1"/>
  <c r="M9737" i="7" s="1"/>
  <c r="N9737" i="7" s="1" a="1"/>
  <c r="N9737" i="7" s="1"/>
  <c r="O9736" i="7" a="1"/>
  <c r="O9736" i="7" s="1"/>
  <c r="N9736" i="7" a="1"/>
  <c r="N9736" i="7"/>
  <c r="M9736" i="7" a="1"/>
  <c r="M9736" i="7"/>
  <c r="O9735" i="7" a="1"/>
  <c r="O9735" i="7" s="1"/>
  <c r="N9735" i="7" a="1"/>
  <c r="N9735" i="7" s="1"/>
  <c r="M9735" i="7" a="1"/>
  <c r="M9735" i="7"/>
  <c r="O9734" i="7" a="1"/>
  <c r="O9734" i="7" s="1"/>
  <c r="M9734" i="7" a="1"/>
  <c r="M9734" i="7"/>
  <c r="N9734" i="7" s="1" a="1"/>
  <c r="N9734" i="7" s="1"/>
  <c r="O9733" i="7" a="1"/>
  <c r="O9733" i="7" s="1"/>
  <c r="N9733" i="7" a="1"/>
  <c r="N9733" i="7"/>
  <c r="M9733" i="7" a="1"/>
  <c r="M9733" i="7" s="1"/>
  <c r="O9732" i="7" a="1"/>
  <c r="O9732" i="7" s="1"/>
  <c r="N9732" i="7" a="1"/>
  <c r="N9732" i="7" s="1"/>
  <c r="M9732" i="7" a="1"/>
  <c r="M9732" i="7"/>
  <c r="O9731" i="7" a="1"/>
  <c r="O9731" i="7" s="1"/>
  <c r="M9731" i="7" a="1"/>
  <c r="M9731" i="7"/>
  <c r="N9731" i="7" s="1" a="1"/>
  <c r="N9731" i="7" s="1"/>
  <c r="O9730" i="7" a="1"/>
  <c r="O9730" i="7" s="1"/>
  <c r="M9730" i="7" a="1"/>
  <c r="M9730" i="7" s="1"/>
  <c r="N9730" i="7" s="1" a="1"/>
  <c r="N9730" i="7" s="1"/>
  <c r="O9729" i="7" a="1"/>
  <c r="O9729" i="7" s="1"/>
  <c r="N9729" i="7" a="1"/>
  <c r="N9729" i="7" s="1"/>
  <c r="M9729" i="7" a="1"/>
  <c r="M9729" i="7" s="1"/>
  <c r="O9728" i="7" a="1"/>
  <c r="O9728" i="7"/>
  <c r="M9728" i="7" a="1"/>
  <c r="M9728" i="7"/>
  <c r="N9728" i="7" s="1" a="1"/>
  <c r="N9728" i="7" s="1"/>
  <c r="O9727" i="7" a="1"/>
  <c r="O9727" i="7" s="1"/>
  <c r="M9727" i="7" a="1"/>
  <c r="M9727" i="7" s="1"/>
  <c r="N9727" i="7" s="1" a="1"/>
  <c r="N9727" i="7" s="1"/>
  <c r="O9726" i="7" a="1"/>
  <c r="O9726" i="7"/>
  <c r="M9726" i="7" a="1"/>
  <c r="M9726" i="7" s="1"/>
  <c r="N9726" i="7" s="1" a="1"/>
  <c r="N9726" i="7" s="1"/>
  <c r="O9725" i="7" a="1"/>
  <c r="O9725" i="7"/>
  <c r="M9725" i="7" a="1"/>
  <c r="M9725" i="7" s="1"/>
  <c r="N9725" i="7" s="1" a="1"/>
  <c r="N9725" i="7" s="1"/>
  <c r="O9724" i="7" a="1"/>
  <c r="O9724" i="7" s="1"/>
  <c r="M9724" i="7" a="1"/>
  <c r="M9724" i="7" s="1"/>
  <c r="N9724" i="7" s="1" a="1"/>
  <c r="N9724" i="7" s="1"/>
  <c r="O9723" i="7" a="1"/>
  <c r="O9723" i="7" s="1"/>
  <c r="M9723" i="7" a="1"/>
  <c r="M9723" i="7" s="1"/>
  <c r="N9723" i="7" s="1" a="1"/>
  <c r="N9723" i="7" s="1"/>
  <c r="O9722" i="7" a="1"/>
  <c r="O9722" i="7"/>
  <c r="M9722" i="7" a="1"/>
  <c r="M9722" i="7"/>
  <c r="N9722" i="7" s="1" a="1"/>
  <c r="N9722" i="7" s="1"/>
  <c r="O9721" i="7" a="1"/>
  <c r="O9721" i="7" s="1"/>
  <c r="M9721" i="7" a="1"/>
  <c r="M9721" i="7" s="1"/>
  <c r="N9721" i="7" s="1" a="1"/>
  <c r="N9721" i="7" s="1"/>
  <c r="O9720" i="7" a="1"/>
  <c r="O9720" i="7"/>
  <c r="M9720" i="7" a="1"/>
  <c r="M9720" i="7" s="1"/>
  <c r="N9720" i="7" s="1" a="1"/>
  <c r="N9720" i="7" s="1"/>
  <c r="O9719" i="7" a="1"/>
  <c r="O9719" i="7" s="1"/>
  <c r="M9719" i="7" a="1"/>
  <c r="M9719" i="7" s="1"/>
  <c r="N9719" i="7" s="1" a="1"/>
  <c r="N9719" i="7" s="1"/>
  <c r="O9718" i="7" a="1"/>
  <c r="O9718" i="7" s="1"/>
  <c r="M9718" i="7" a="1"/>
  <c r="M9718" i="7"/>
  <c r="N9718" i="7" s="1" a="1"/>
  <c r="N9718" i="7" s="1"/>
  <c r="O9717" i="7" a="1"/>
  <c r="O9717" i="7"/>
  <c r="M9717" i="7" a="1"/>
  <c r="M9717" i="7" s="1"/>
  <c r="N9717" i="7" s="1" a="1"/>
  <c r="N9717" i="7" s="1"/>
  <c r="O9716" i="7" a="1"/>
  <c r="O9716" i="7"/>
  <c r="N9716" i="7" a="1"/>
  <c r="N9716" i="7" s="1"/>
  <c r="M9716" i="7" a="1"/>
  <c r="M9716" i="7" s="1"/>
  <c r="O9715" i="7" a="1"/>
  <c r="O9715" i="7" s="1"/>
  <c r="M9715" i="7" a="1"/>
  <c r="M9715" i="7"/>
  <c r="N9715" i="7" s="1" a="1"/>
  <c r="N9715" i="7" s="1"/>
  <c r="O9714" i="7" a="1"/>
  <c r="O9714" i="7"/>
  <c r="M9714" i="7" a="1"/>
  <c r="M9714" i="7" s="1"/>
  <c r="N9714" i="7" s="1" a="1"/>
  <c r="N9714" i="7" s="1"/>
  <c r="O9713" i="7" a="1"/>
  <c r="O9713" i="7"/>
  <c r="N9713" i="7" a="1"/>
  <c r="N9713" i="7" s="1"/>
  <c r="M9713" i="7" a="1"/>
  <c r="M9713" i="7" s="1"/>
  <c r="O9712" i="7" a="1"/>
  <c r="O9712" i="7"/>
  <c r="M9712" i="7" a="1"/>
  <c r="M9712" i="7"/>
  <c r="N9712" i="7" s="1" a="1"/>
  <c r="N9712" i="7" s="1"/>
  <c r="O9711" i="7" a="1"/>
  <c r="O9711" i="7" s="1"/>
  <c r="M9711" i="7" a="1"/>
  <c r="M9711" i="7" s="1"/>
  <c r="N9711" i="7" s="1" a="1"/>
  <c r="N9711" i="7" s="1"/>
  <c r="O9710" i="7" a="1"/>
  <c r="O9710" i="7"/>
  <c r="N9710" i="7" a="1"/>
  <c r="N9710" i="7" s="1"/>
  <c r="M9710" i="7" a="1"/>
  <c r="M9710" i="7"/>
  <c r="O9709" i="7" a="1"/>
  <c r="O9709" i="7"/>
  <c r="M9709" i="7" a="1"/>
  <c r="M9709" i="7" s="1"/>
  <c r="N9709" i="7" s="1" a="1"/>
  <c r="N9709" i="7" s="1"/>
  <c r="O9708" i="7" a="1"/>
  <c r="O9708" i="7" s="1"/>
  <c r="M9708" i="7" a="1"/>
  <c r="M9708" i="7" s="1"/>
  <c r="N9708" i="7" s="1" a="1"/>
  <c r="N9708" i="7" s="1"/>
  <c r="O9707" i="7" a="1"/>
  <c r="O9707" i="7" s="1"/>
  <c r="N9707" i="7" a="1"/>
  <c r="N9707" i="7"/>
  <c r="M9707" i="7" a="1"/>
  <c r="M9707" i="7"/>
  <c r="O9706" i="7" a="1"/>
  <c r="O9706" i="7"/>
  <c r="M9706" i="7" a="1"/>
  <c r="M9706" i="7"/>
  <c r="N9706" i="7" s="1" a="1"/>
  <c r="N9706" i="7" s="1"/>
  <c r="O9705" i="7" a="1"/>
  <c r="O9705" i="7" s="1"/>
  <c r="M9705" i="7" a="1"/>
  <c r="M9705" i="7" s="1"/>
  <c r="N9705" i="7" s="1" a="1"/>
  <c r="N9705" i="7" s="1"/>
  <c r="O9704" i="7" a="1"/>
  <c r="O9704" i="7" s="1"/>
  <c r="N9704" i="7" a="1"/>
  <c r="N9704" i="7"/>
  <c r="M9704" i="7" a="1"/>
  <c r="M9704" i="7"/>
  <c r="O9703" i="7" a="1"/>
  <c r="O9703" i="7" s="1"/>
  <c r="N9703" i="7" a="1"/>
  <c r="N9703" i="7" s="1"/>
  <c r="M9703" i="7" a="1"/>
  <c r="M9703" i="7"/>
  <c r="O9702" i="7" a="1"/>
  <c r="O9702" i="7" s="1"/>
  <c r="M9702" i="7" a="1"/>
  <c r="M9702" i="7"/>
  <c r="N9702" i="7" s="1" a="1"/>
  <c r="N9702" i="7" s="1"/>
  <c r="O9701" i="7" a="1"/>
  <c r="O9701" i="7" s="1"/>
  <c r="N9701" i="7" a="1"/>
  <c r="N9701" i="7"/>
  <c r="M9701" i="7" a="1"/>
  <c r="M9701" i="7" s="1"/>
  <c r="O9700" i="7" a="1"/>
  <c r="O9700" i="7" s="1"/>
  <c r="N9700" i="7" a="1"/>
  <c r="N9700" i="7" s="1"/>
  <c r="M9700" i="7" a="1"/>
  <c r="M9700" i="7"/>
  <c r="O9699" i="7" a="1"/>
  <c r="O9699" i="7" s="1"/>
  <c r="M9699" i="7" a="1"/>
  <c r="M9699" i="7"/>
  <c r="N9699" i="7" s="1" a="1"/>
  <c r="N9699" i="7" s="1"/>
  <c r="O9698" i="7" a="1"/>
  <c r="O9698" i="7" s="1"/>
  <c r="M9698" i="7" a="1"/>
  <c r="M9698" i="7" s="1"/>
  <c r="N9698" i="7" s="1" a="1"/>
  <c r="N9698" i="7" s="1"/>
  <c r="O9697" i="7" a="1"/>
  <c r="O9697" i="7" s="1"/>
  <c r="N9697" i="7" a="1"/>
  <c r="N9697" i="7" s="1"/>
  <c r="M9697" i="7" a="1"/>
  <c r="M9697" i="7" s="1"/>
  <c r="O9696" i="7" a="1"/>
  <c r="O9696" i="7"/>
  <c r="M9696" i="7" a="1"/>
  <c r="M9696" i="7"/>
  <c r="N9696" i="7" s="1" a="1"/>
  <c r="N9696" i="7" s="1"/>
  <c r="O9695" i="7" a="1"/>
  <c r="O9695" i="7" s="1"/>
  <c r="M9695" i="7" a="1"/>
  <c r="M9695" i="7" s="1"/>
  <c r="N9695" i="7" s="1" a="1"/>
  <c r="N9695" i="7" s="1"/>
  <c r="O9694" i="7" a="1"/>
  <c r="O9694" i="7"/>
  <c r="N9694" i="7" a="1"/>
  <c r="N9694" i="7" s="1"/>
  <c r="M9694" i="7" a="1"/>
  <c r="M9694" i="7" s="1"/>
  <c r="O9693" i="7" a="1"/>
  <c r="O9693" i="7"/>
  <c r="M9693" i="7" a="1"/>
  <c r="M9693" i="7" s="1"/>
  <c r="N9693" i="7" s="1" a="1"/>
  <c r="N9693" i="7" s="1"/>
  <c r="O9692" i="7" a="1"/>
  <c r="O9692" i="7" s="1"/>
  <c r="M9692" i="7" a="1"/>
  <c r="M9692" i="7" s="1"/>
  <c r="N9692" i="7" s="1" a="1"/>
  <c r="N9692" i="7" s="1"/>
  <c r="O9691" i="7" a="1"/>
  <c r="O9691" i="7" s="1"/>
  <c r="N9691" i="7" a="1"/>
  <c r="N9691" i="7" s="1"/>
  <c r="M9691" i="7" a="1"/>
  <c r="M9691" i="7" s="1"/>
  <c r="O9690" i="7" a="1"/>
  <c r="O9690" i="7"/>
  <c r="M9690" i="7" a="1"/>
  <c r="M9690" i="7"/>
  <c r="N9690" i="7" s="1" a="1"/>
  <c r="N9690" i="7" s="1"/>
  <c r="O9689" i="7" a="1"/>
  <c r="O9689" i="7" s="1"/>
  <c r="N9689" i="7"/>
  <c r="M9689" i="7" a="1"/>
  <c r="M9689" i="7" s="1"/>
  <c r="N9689" i="7" s="1" a="1"/>
  <c r="O9688" i="7" a="1"/>
  <c r="O9688" i="7"/>
  <c r="N9688" i="7" a="1"/>
  <c r="N9688" i="7" s="1"/>
  <c r="M9688" i="7" a="1"/>
  <c r="M9688" i="7" s="1"/>
  <c r="O9687" i="7" a="1"/>
  <c r="O9687" i="7" s="1"/>
  <c r="N9687" i="7" a="1"/>
  <c r="N9687" i="7" s="1"/>
  <c r="M9687" i="7" a="1"/>
  <c r="M9687" i="7"/>
  <c r="O9686" i="7" a="1"/>
  <c r="O9686" i="7"/>
  <c r="M9686" i="7" a="1"/>
  <c r="M9686" i="7" s="1"/>
  <c r="N9686" i="7" s="1" a="1"/>
  <c r="N9686" i="7" s="1"/>
  <c r="O9685" i="7" a="1"/>
  <c r="O9685" i="7"/>
  <c r="M9685" i="7" a="1"/>
  <c r="M9685" i="7" s="1"/>
  <c r="N9685" i="7" s="1" a="1"/>
  <c r="N9685" i="7" s="1"/>
  <c r="O9684" i="7" a="1"/>
  <c r="O9684" i="7"/>
  <c r="M9684" i="7" a="1"/>
  <c r="M9684" i="7" s="1"/>
  <c r="N9684" i="7" s="1" a="1"/>
  <c r="N9684" i="7" s="1"/>
  <c r="O9683" i="7" a="1"/>
  <c r="O9683" i="7" s="1"/>
  <c r="M9683" i="7" a="1"/>
  <c r="M9683" i="7"/>
  <c r="N9683" i="7" s="1" a="1"/>
  <c r="N9683" i="7" s="1"/>
  <c r="O9682" i="7" a="1"/>
  <c r="O9682" i="7"/>
  <c r="M9682" i="7" a="1"/>
  <c r="M9682" i="7" s="1"/>
  <c r="N9682" i="7" s="1" a="1"/>
  <c r="N9682" i="7" s="1"/>
  <c r="O9681" i="7" a="1"/>
  <c r="O9681" i="7"/>
  <c r="M9681" i="7" a="1"/>
  <c r="M9681" i="7" s="1"/>
  <c r="N9681" i="7" s="1" a="1"/>
  <c r="N9681" i="7" s="1"/>
  <c r="O9680" i="7" a="1"/>
  <c r="O9680" i="7"/>
  <c r="M9680" i="7" a="1"/>
  <c r="M9680" i="7" s="1"/>
  <c r="N9680" i="7" s="1" a="1"/>
  <c r="N9680" i="7" s="1"/>
  <c r="O9679" i="7" a="1"/>
  <c r="O9679" i="7" s="1"/>
  <c r="M9679" i="7" a="1"/>
  <c r="M9679" i="7" s="1"/>
  <c r="N9679" i="7" s="1" a="1"/>
  <c r="N9679" i="7" s="1"/>
  <c r="O9678" i="7" a="1"/>
  <c r="O9678" i="7"/>
  <c r="M9678" i="7" a="1"/>
  <c r="M9678" i="7"/>
  <c r="N9678" i="7" s="1" a="1"/>
  <c r="N9678" i="7" s="1"/>
  <c r="O9677" i="7" a="1"/>
  <c r="O9677" i="7" s="1"/>
  <c r="N9677" i="7" a="1"/>
  <c r="N9677" i="7" s="1"/>
  <c r="M9677" i="7" a="1"/>
  <c r="M9677" i="7" s="1"/>
  <c r="O9676" i="7" a="1"/>
  <c r="O9676" i="7" s="1"/>
  <c r="M9676" i="7" a="1"/>
  <c r="M9676" i="7"/>
  <c r="N9676" i="7" s="1" a="1"/>
  <c r="N9676" i="7" s="1"/>
  <c r="O9675" i="7" a="1"/>
  <c r="O9675" i="7"/>
  <c r="M9675" i="7" a="1"/>
  <c r="M9675" i="7" s="1"/>
  <c r="N9675" i="7" s="1" a="1"/>
  <c r="N9675" i="7" s="1"/>
  <c r="O9674" i="7" a="1"/>
  <c r="O9674" i="7"/>
  <c r="N9674" i="7"/>
  <c r="M9674" i="7" a="1"/>
  <c r="M9674" i="7" s="1"/>
  <c r="N9674" i="7" s="1" a="1"/>
  <c r="O9673" i="7" a="1"/>
  <c r="O9673" i="7" s="1"/>
  <c r="N9673" i="7" a="1"/>
  <c r="N9673" i="7" s="1"/>
  <c r="M9673" i="7" a="1"/>
  <c r="M9673" i="7"/>
  <c r="O9672" i="7" a="1"/>
  <c r="O9672" i="7" s="1"/>
  <c r="M9672" i="7" a="1"/>
  <c r="M9672" i="7"/>
  <c r="N9672" i="7" s="1" a="1"/>
  <c r="N9672" i="7" s="1"/>
  <c r="O9671" i="7" a="1"/>
  <c r="O9671" i="7"/>
  <c r="M9671" i="7" a="1"/>
  <c r="M9671" i="7" s="1"/>
  <c r="N9671" i="7" s="1" a="1"/>
  <c r="N9671" i="7" s="1"/>
  <c r="O9670" i="7" a="1"/>
  <c r="O9670" i="7"/>
  <c r="N9670" i="7"/>
  <c r="M9670" i="7" a="1"/>
  <c r="M9670" i="7" s="1"/>
  <c r="N9670" i="7" s="1" a="1"/>
  <c r="O9669" i="7" a="1"/>
  <c r="O9669" i="7"/>
  <c r="N9669" i="7" a="1"/>
  <c r="N9669" i="7" s="1"/>
  <c r="M9669" i="7" a="1"/>
  <c r="M9669" i="7"/>
  <c r="O9668" i="7" a="1"/>
  <c r="O9668" i="7" s="1"/>
  <c r="M9668" i="7" a="1"/>
  <c r="M9668" i="7" s="1"/>
  <c r="N9668" i="7" s="1" a="1"/>
  <c r="N9668" i="7" s="1"/>
  <c r="O9667" i="7" a="1"/>
  <c r="O9667" i="7"/>
  <c r="M9667" i="7" a="1"/>
  <c r="M9667" i="7" s="1"/>
  <c r="N9667" i="7" s="1" a="1"/>
  <c r="N9667" i="7" s="1"/>
  <c r="O9666" i="7" a="1"/>
  <c r="O9666" i="7"/>
  <c r="N9666" i="7"/>
  <c r="M9666" i="7" a="1"/>
  <c r="M9666" i="7" s="1"/>
  <c r="N9666" i="7" s="1" a="1"/>
  <c r="O9665" i="7" a="1"/>
  <c r="O9665" i="7"/>
  <c r="M9665" i="7" a="1"/>
  <c r="M9665" i="7"/>
  <c r="N9665" i="7" s="1" a="1"/>
  <c r="N9665" i="7" s="1"/>
  <c r="O9664" i="7" a="1"/>
  <c r="O9664" i="7" s="1"/>
  <c r="M9664" i="7" a="1"/>
  <c r="M9664" i="7"/>
  <c r="N9664" i="7" s="1" a="1"/>
  <c r="N9664" i="7" s="1"/>
  <c r="O9663" i="7" a="1"/>
  <c r="O9663" i="7"/>
  <c r="N9663" i="7" a="1"/>
  <c r="N9663" i="7" s="1"/>
  <c r="M9663" i="7" a="1"/>
  <c r="M9663" i="7" s="1"/>
  <c r="O9662" i="7" a="1"/>
  <c r="O9662" i="7"/>
  <c r="N9662" i="7"/>
  <c r="M9662" i="7" a="1"/>
  <c r="M9662" i="7" s="1"/>
  <c r="N9662" i="7" s="1" a="1"/>
  <c r="O9661" i="7" a="1"/>
  <c r="O9661" i="7"/>
  <c r="N9661" i="7" a="1"/>
  <c r="N9661" i="7" s="1"/>
  <c r="M9661" i="7" a="1"/>
  <c r="M9661" i="7"/>
  <c r="O9660" i="7" a="1"/>
  <c r="O9660" i="7" s="1"/>
  <c r="M9660" i="7" a="1"/>
  <c r="M9660" i="7" s="1"/>
  <c r="N9660" i="7" s="1" a="1"/>
  <c r="N9660" i="7" s="1"/>
  <c r="O9659" i="7" a="1"/>
  <c r="O9659" i="7"/>
  <c r="M9659" i="7" a="1"/>
  <c r="M9659" i="7" s="1"/>
  <c r="N9659" i="7" s="1" a="1"/>
  <c r="N9659" i="7" s="1"/>
  <c r="O9658" i="7" a="1"/>
  <c r="O9658" i="7"/>
  <c r="N9658" i="7"/>
  <c r="M9658" i="7" a="1"/>
  <c r="M9658" i="7" s="1"/>
  <c r="N9658" i="7" s="1" a="1"/>
  <c r="O9657" i="7" a="1"/>
  <c r="O9657" i="7"/>
  <c r="M9657" i="7" a="1"/>
  <c r="M9657" i="7"/>
  <c r="N9657" i="7" s="1" a="1"/>
  <c r="N9657" i="7" s="1"/>
  <c r="O9656" i="7" a="1"/>
  <c r="O9656" i="7" s="1"/>
  <c r="M9656" i="7" a="1"/>
  <c r="M9656" i="7"/>
  <c r="N9656" i="7" s="1" a="1"/>
  <c r="N9656" i="7" s="1"/>
  <c r="O9655" i="7" a="1"/>
  <c r="O9655" i="7"/>
  <c r="N9655" i="7" a="1"/>
  <c r="N9655" i="7" s="1"/>
  <c r="M9655" i="7" a="1"/>
  <c r="M9655" i="7" s="1"/>
  <c r="O9654" i="7" a="1"/>
  <c r="O9654" i="7"/>
  <c r="N9654" i="7"/>
  <c r="M9654" i="7" a="1"/>
  <c r="M9654" i="7" s="1"/>
  <c r="N9654" i="7" s="1" a="1"/>
  <c r="O9653" i="7" a="1"/>
  <c r="O9653" i="7"/>
  <c r="N9653" i="7" a="1"/>
  <c r="N9653" i="7" s="1"/>
  <c r="M9653" i="7" a="1"/>
  <c r="M9653" i="7"/>
  <c r="O9652" i="7" a="1"/>
  <c r="O9652" i="7" s="1"/>
  <c r="M9652" i="7" a="1"/>
  <c r="M9652" i="7" s="1"/>
  <c r="N9652" i="7" s="1" a="1"/>
  <c r="N9652" i="7" s="1"/>
  <c r="O9651" i="7" a="1"/>
  <c r="O9651" i="7" s="1"/>
  <c r="M9651" i="7" a="1"/>
  <c r="M9651" i="7" s="1"/>
  <c r="N9651" i="7" s="1" a="1"/>
  <c r="N9651" i="7" s="1"/>
  <c r="O9650" i="7" a="1"/>
  <c r="O9650" i="7"/>
  <c r="N9650" i="7" a="1"/>
  <c r="N9650" i="7" s="1"/>
  <c r="M9650" i="7" a="1"/>
  <c r="M9650" i="7" s="1"/>
  <c r="O9649" i="7" a="1"/>
  <c r="O9649" i="7"/>
  <c r="M9649" i="7" a="1"/>
  <c r="M9649" i="7" s="1"/>
  <c r="N9649" i="7" s="1" a="1"/>
  <c r="N9649" i="7" s="1"/>
  <c r="O9648" i="7" a="1"/>
  <c r="O9648" i="7" s="1"/>
  <c r="M9648" i="7" a="1"/>
  <c r="M9648" i="7" s="1"/>
  <c r="N9648" i="7" s="1" a="1"/>
  <c r="N9648" i="7" s="1"/>
  <c r="O9647" i="7" a="1"/>
  <c r="O9647" i="7"/>
  <c r="M9647" i="7" a="1"/>
  <c r="M9647" i="7" s="1"/>
  <c r="N9647" i="7" s="1" a="1"/>
  <c r="N9647" i="7" s="1"/>
  <c r="O9646" i="7" a="1"/>
  <c r="O9646" i="7"/>
  <c r="M9646" i="7" a="1"/>
  <c r="M9646" i="7" s="1"/>
  <c r="N9646" i="7" s="1" a="1"/>
  <c r="N9646" i="7" s="1"/>
  <c r="O9645" i="7" a="1"/>
  <c r="O9645" i="7" s="1"/>
  <c r="M9645" i="7" a="1"/>
  <c r="M9645" i="7" s="1"/>
  <c r="N9645" i="7" s="1" a="1"/>
  <c r="N9645" i="7" s="1"/>
  <c r="O9644" i="7" a="1"/>
  <c r="O9644" i="7" s="1"/>
  <c r="N9644" i="7" a="1"/>
  <c r="N9644" i="7" s="1"/>
  <c r="M9644" i="7" a="1"/>
  <c r="M9644" i="7" s="1"/>
  <c r="O9643" i="7" a="1"/>
  <c r="O9643" i="7"/>
  <c r="M9643" i="7" a="1"/>
  <c r="M9643" i="7"/>
  <c r="N9643" i="7" s="1" a="1"/>
  <c r="N9643" i="7" s="1"/>
  <c r="O9642" i="7" a="1"/>
  <c r="O9642" i="7" s="1"/>
  <c r="M9642" i="7" a="1"/>
  <c r="M9642" i="7" s="1"/>
  <c r="N9642" i="7" s="1" a="1"/>
  <c r="N9642" i="7" s="1"/>
  <c r="O9641" i="7" a="1"/>
  <c r="O9641" i="7"/>
  <c r="M9641" i="7" a="1"/>
  <c r="M9641" i="7" s="1"/>
  <c r="N9641" i="7" s="1" a="1"/>
  <c r="N9641" i="7" s="1"/>
  <c r="O9640" i="7" a="1"/>
  <c r="O9640" i="7" s="1"/>
  <c r="M9640" i="7" a="1"/>
  <c r="M9640" i="7"/>
  <c r="N9640" i="7" s="1" a="1"/>
  <c r="N9640" i="7" s="1"/>
  <c r="O9639" i="7" a="1"/>
  <c r="O9639" i="7" s="1"/>
  <c r="M9639" i="7" a="1"/>
  <c r="M9639" i="7"/>
  <c r="N9639" i="7" s="1" a="1"/>
  <c r="N9639" i="7" s="1"/>
  <c r="O9638" i="7" a="1"/>
  <c r="O9638" i="7"/>
  <c r="N9638" i="7" a="1"/>
  <c r="N9638" i="7" s="1"/>
  <c r="M9638" i="7" a="1"/>
  <c r="M9638" i="7" s="1"/>
  <c r="O9637" i="7" a="1"/>
  <c r="O9637" i="7"/>
  <c r="M9637" i="7" a="1"/>
  <c r="M9637" i="7"/>
  <c r="N9637" i="7" s="1" a="1"/>
  <c r="N9637" i="7" s="1"/>
  <c r="O9636" i="7" a="1"/>
  <c r="O9636" i="7" s="1"/>
  <c r="M9636" i="7" a="1"/>
  <c r="M9636" i="7"/>
  <c r="N9636" i="7" s="1" a="1"/>
  <c r="N9636" i="7" s="1"/>
  <c r="O9635" i="7" a="1"/>
  <c r="O9635" i="7"/>
  <c r="M9635" i="7" a="1"/>
  <c r="M9635" i="7" s="1"/>
  <c r="N9635" i="7" s="1" a="1"/>
  <c r="N9635" i="7" s="1"/>
  <c r="O9634" i="7" a="1"/>
  <c r="O9634" i="7"/>
  <c r="N9634" i="7" a="1"/>
  <c r="N9634" i="7" s="1"/>
  <c r="M9634" i="7" a="1"/>
  <c r="M9634" i="7" s="1"/>
  <c r="O9633" i="7" a="1"/>
  <c r="O9633" i="7" s="1"/>
  <c r="M9633" i="7" a="1"/>
  <c r="M9633" i="7"/>
  <c r="N9633" i="7" s="1" a="1"/>
  <c r="N9633" i="7" s="1"/>
  <c r="O9632" i="7" a="1"/>
  <c r="O9632" i="7" s="1"/>
  <c r="M9632" i="7" a="1"/>
  <c r="M9632" i="7" s="1"/>
  <c r="N9632" i="7" s="1" a="1"/>
  <c r="N9632" i="7" s="1"/>
  <c r="O9631" i="7" a="1"/>
  <c r="O9631" i="7"/>
  <c r="N9631" i="7" a="1"/>
  <c r="N9631" i="7" s="1"/>
  <c r="M9631" i="7" a="1"/>
  <c r="M9631" i="7"/>
  <c r="O9630" i="7" a="1"/>
  <c r="O9630" i="7" s="1"/>
  <c r="M9630" i="7" a="1"/>
  <c r="M9630" i="7" s="1"/>
  <c r="N9630" i="7" s="1" a="1"/>
  <c r="N9630" i="7" s="1"/>
  <c r="O9629" i="7" a="1"/>
  <c r="O9629" i="7" s="1"/>
  <c r="M9629" i="7" a="1"/>
  <c r="M9629" i="7" s="1"/>
  <c r="N9629" i="7" s="1" a="1"/>
  <c r="N9629" i="7" s="1"/>
  <c r="O9628" i="7" a="1"/>
  <c r="O9628" i="7" s="1"/>
  <c r="N9628" i="7" a="1"/>
  <c r="N9628" i="7"/>
  <c r="M9628" i="7" a="1"/>
  <c r="M9628" i="7"/>
  <c r="O9627" i="7" a="1"/>
  <c r="O9627" i="7" s="1"/>
  <c r="M9627" i="7" a="1"/>
  <c r="M9627" i="7"/>
  <c r="N9627" i="7" s="1" a="1"/>
  <c r="N9627" i="7" s="1"/>
  <c r="O9626" i="7" a="1"/>
  <c r="O9626" i="7" s="1"/>
  <c r="M9626" i="7" a="1"/>
  <c r="M9626" i="7" s="1"/>
  <c r="N9626" i="7" s="1" a="1"/>
  <c r="N9626" i="7" s="1"/>
  <c r="O9625" i="7" a="1"/>
  <c r="O9625" i="7" s="1"/>
  <c r="N9625" i="7" a="1"/>
  <c r="N9625" i="7"/>
  <c r="M9625" i="7" a="1"/>
  <c r="M9625" i="7"/>
  <c r="O9624" i="7" a="1"/>
  <c r="O9624" i="7" s="1"/>
  <c r="N9624" i="7" a="1"/>
  <c r="N9624" i="7" s="1"/>
  <c r="M9624" i="7" a="1"/>
  <c r="M9624" i="7"/>
  <c r="O9623" i="7" a="1"/>
  <c r="O9623" i="7" s="1"/>
  <c r="M9623" i="7" a="1"/>
  <c r="M9623" i="7"/>
  <c r="N9623" i="7" s="1" a="1"/>
  <c r="N9623" i="7" s="1"/>
  <c r="O9622" i="7" a="1"/>
  <c r="O9622" i="7" s="1"/>
  <c r="N9622" i="7" a="1"/>
  <c r="N9622" i="7"/>
  <c r="M9622" i="7" a="1"/>
  <c r="M9622" i="7" s="1"/>
  <c r="O9621" i="7" a="1"/>
  <c r="O9621" i="7"/>
  <c r="N9621" i="7" a="1"/>
  <c r="N9621" i="7" s="1"/>
  <c r="M9621" i="7" a="1"/>
  <c r="M9621" i="7"/>
  <c r="O9620" i="7" a="1"/>
  <c r="O9620" i="7" s="1"/>
  <c r="M9620" i="7" a="1"/>
  <c r="M9620" i="7"/>
  <c r="N9620" i="7" s="1" a="1"/>
  <c r="N9620" i="7" s="1"/>
  <c r="O9619" i="7" a="1"/>
  <c r="O9619" i="7" s="1"/>
  <c r="M9619" i="7" a="1"/>
  <c r="M9619" i="7" s="1"/>
  <c r="N9619" i="7" s="1" a="1"/>
  <c r="N9619" i="7" s="1"/>
  <c r="O9618" i="7" a="1"/>
  <c r="O9618" i="7"/>
  <c r="N9618" i="7" a="1"/>
  <c r="N9618" i="7" s="1"/>
  <c r="M9618" i="7" a="1"/>
  <c r="M9618" i="7" s="1"/>
  <c r="O9617" i="7" a="1"/>
  <c r="O9617" i="7"/>
  <c r="M9617" i="7" a="1"/>
  <c r="M9617" i="7"/>
  <c r="N9617" i="7" s="1" a="1"/>
  <c r="N9617" i="7" s="1"/>
  <c r="O9616" i="7" a="1"/>
  <c r="O9616" i="7" s="1"/>
  <c r="M9616" i="7" a="1"/>
  <c r="M9616" i="7" s="1"/>
  <c r="N9616" i="7" s="1" a="1"/>
  <c r="N9616" i="7" s="1"/>
  <c r="O9615" i="7" a="1"/>
  <c r="O9615" i="7"/>
  <c r="M9615" i="7" a="1"/>
  <c r="M9615" i="7" s="1"/>
  <c r="N9615" i="7" s="1" a="1"/>
  <c r="N9615" i="7" s="1"/>
  <c r="O9614" i="7" a="1"/>
  <c r="O9614" i="7"/>
  <c r="M9614" i="7" a="1"/>
  <c r="M9614" i="7" s="1"/>
  <c r="N9614" i="7" s="1" a="1"/>
  <c r="N9614" i="7" s="1"/>
  <c r="O9613" i="7" a="1"/>
  <c r="O9613" i="7" s="1"/>
  <c r="M9613" i="7" a="1"/>
  <c r="M9613" i="7" s="1"/>
  <c r="N9613" i="7" s="1" a="1"/>
  <c r="N9613" i="7" s="1"/>
  <c r="O9612" i="7" a="1"/>
  <c r="O9612" i="7" s="1"/>
  <c r="M9612" i="7" a="1"/>
  <c r="M9612" i="7" s="1"/>
  <c r="N9612" i="7" s="1" a="1"/>
  <c r="N9612" i="7" s="1"/>
  <c r="O9611" i="7" a="1"/>
  <c r="O9611" i="7"/>
  <c r="M9611" i="7" a="1"/>
  <c r="M9611" i="7"/>
  <c r="N9611" i="7" s="1" a="1"/>
  <c r="N9611" i="7" s="1"/>
  <c r="O9610" i="7" a="1"/>
  <c r="O9610" i="7" s="1"/>
  <c r="M9610" i="7" a="1"/>
  <c r="M9610" i="7" s="1"/>
  <c r="N9610" i="7" s="1" a="1"/>
  <c r="N9610" i="7" s="1"/>
  <c r="O9609" i="7" a="1"/>
  <c r="O9609" i="7"/>
  <c r="N9609" i="7" a="1"/>
  <c r="N9609" i="7" s="1"/>
  <c r="M9609" i="7" a="1"/>
  <c r="M9609" i="7" s="1"/>
  <c r="O9608" i="7" a="1"/>
  <c r="O9608" i="7" s="1"/>
  <c r="M9608" i="7" a="1"/>
  <c r="M9608" i="7"/>
  <c r="N9608" i="7" s="1" a="1"/>
  <c r="N9608" i="7" s="1"/>
  <c r="O9607" i="7" a="1"/>
  <c r="O9607" i="7" s="1"/>
  <c r="M9607" i="7" a="1"/>
  <c r="M9607" i="7"/>
  <c r="N9607" i="7" s="1" a="1"/>
  <c r="N9607" i="7" s="1"/>
  <c r="O9606" i="7" a="1"/>
  <c r="O9606" i="7"/>
  <c r="N9606" i="7" a="1"/>
  <c r="N9606" i="7"/>
  <c r="M9606" i="7" a="1"/>
  <c r="M9606" i="7" s="1"/>
  <c r="O9605" i="7" a="1"/>
  <c r="O9605" i="7"/>
  <c r="N9605" i="7" a="1"/>
  <c r="N9605" i="7" s="1"/>
  <c r="M9605" i="7" a="1"/>
  <c r="M9605" i="7"/>
  <c r="O9604" i="7" a="1"/>
  <c r="O9604" i="7" s="1"/>
  <c r="M9604" i="7" a="1"/>
  <c r="M9604" i="7"/>
  <c r="N9604" i="7" s="1" a="1"/>
  <c r="N9604" i="7" s="1"/>
  <c r="O9603" i="7" a="1"/>
  <c r="O9603" i="7"/>
  <c r="M9603" i="7" a="1"/>
  <c r="M9603" i="7" s="1"/>
  <c r="N9603" i="7" s="1" a="1"/>
  <c r="N9603" i="7" s="1"/>
  <c r="O9602" i="7" a="1"/>
  <c r="O9602" i="7"/>
  <c r="N9602" i="7" a="1"/>
  <c r="N9602" i="7" s="1"/>
  <c r="M9602" i="7" a="1"/>
  <c r="M9602" i="7" s="1"/>
  <c r="O9601" i="7" a="1"/>
  <c r="O9601" i="7"/>
  <c r="M9601" i="7" a="1"/>
  <c r="M9601" i="7"/>
  <c r="N9601" i="7" s="1" a="1"/>
  <c r="N9601" i="7" s="1"/>
  <c r="O9600" i="7" a="1"/>
  <c r="O9600" i="7" s="1"/>
  <c r="M9600" i="7" a="1"/>
  <c r="M9600" i="7" s="1"/>
  <c r="N9600" i="7" s="1" a="1"/>
  <c r="N9600" i="7" s="1"/>
  <c r="O9599" i="7" a="1"/>
  <c r="O9599" i="7"/>
  <c r="N9599" i="7" a="1"/>
  <c r="N9599" i="7" s="1"/>
  <c r="M9599" i="7" a="1"/>
  <c r="M9599" i="7"/>
  <c r="O9598" i="7" a="1"/>
  <c r="O9598" i="7" s="1"/>
  <c r="M9598" i="7" a="1"/>
  <c r="M9598" i="7" s="1"/>
  <c r="N9598" i="7" s="1" a="1"/>
  <c r="N9598" i="7" s="1"/>
  <c r="O9597" i="7" a="1"/>
  <c r="O9597" i="7" s="1"/>
  <c r="M9597" i="7" a="1"/>
  <c r="M9597" i="7" s="1"/>
  <c r="N9597" i="7" s="1" a="1"/>
  <c r="N9597" i="7" s="1"/>
  <c r="O9596" i="7" a="1"/>
  <c r="O9596" i="7" s="1"/>
  <c r="N9596" i="7" a="1"/>
  <c r="N9596" i="7" s="1"/>
  <c r="M9596" i="7" a="1"/>
  <c r="M9596" i="7"/>
  <c r="O9595" i="7" a="1"/>
  <c r="O9595" i="7"/>
  <c r="M9595" i="7" a="1"/>
  <c r="M9595" i="7"/>
  <c r="N9595" i="7" s="1" a="1"/>
  <c r="N9595" i="7" s="1"/>
  <c r="O9594" i="7" a="1"/>
  <c r="O9594" i="7" s="1"/>
  <c r="M9594" i="7" a="1"/>
  <c r="M9594" i="7" s="1"/>
  <c r="N9594" i="7" s="1" a="1"/>
  <c r="N9594" i="7" s="1"/>
  <c r="O9593" i="7" a="1"/>
  <c r="O9593" i="7" s="1"/>
  <c r="N9593" i="7" a="1"/>
  <c r="N9593" i="7"/>
  <c r="M9593" i="7" a="1"/>
  <c r="M9593" i="7"/>
  <c r="O9592" i="7" a="1"/>
  <c r="O9592" i="7" s="1"/>
  <c r="M9592" i="7" a="1"/>
  <c r="M9592" i="7"/>
  <c r="N9592" i="7" s="1" a="1"/>
  <c r="N9592" i="7" s="1"/>
  <c r="O9591" i="7" a="1"/>
  <c r="O9591" i="7" s="1"/>
  <c r="M9591" i="7" a="1"/>
  <c r="M9591" i="7"/>
  <c r="N9591" i="7" s="1" a="1"/>
  <c r="N9591" i="7" s="1"/>
  <c r="O9590" i="7" a="1"/>
  <c r="O9590" i="7" s="1"/>
  <c r="N9590" i="7" a="1"/>
  <c r="N9590" i="7" s="1"/>
  <c r="M9590" i="7" a="1"/>
  <c r="M9590" i="7" s="1"/>
  <c r="O9589" i="7" a="1"/>
  <c r="O9589" i="7"/>
  <c r="N9589" i="7" a="1"/>
  <c r="N9589" i="7" s="1"/>
  <c r="M9589" i="7" a="1"/>
  <c r="M9589" i="7"/>
  <c r="O9588" i="7" a="1"/>
  <c r="O9588" i="7" s="1"/>
  <c r="M9588" i="7" a="1"/>
  <c r="M9588" i="7" s="1"/>
  <c r="N9588" i="7" s="1" a="1"/>
  <c r="N9588" i="7" s="1"/>
  <c r="O9587" i="7" a="1"/>
  <c r="O9587" i="7" s="1"/>
  <c r="M9587" i="7" a="1"/>
  <c r="M9587" i="7" s="1"/>
  <c r="N9587" i="7" s="1" a="1"/>
  <c r="N9587" i="7" s="1"/>
  <c r="O9586" i="7" a="1"/>
  <c r="O9586" i="7"/>
  <c r="N9586" i="7" a="1"/>
  <c r="N9586" i="7" s="1"/>
  <c r="M9586" i="7" a="1"/>
  <c r="M9586" i="7" s="1"/>
  <c r="O9585" i="7" a="1"/>
  <c r="O9585" i="7"/>
  <c r="M9585" i="7" a="1"/>
  <c r="M9585" i="7"/>
  <c r="N9585" i="7" s="1" a="1"/>
  <c r="N9585" i="7" s="1"/>
  <c r="O9584" i="7" a="1"/>
  <c r="O9584" i="7" s="1"/>
  <c r="M9584" i="7" a="1"/>
  <c r="M9584" i="7" s="1"/>
  <c r="N9584" i="7" s="1" a="1"/>
  <c r="N9584" i="7" s="1"/>
  <c r="O9583" i="7" a="1"/>
  <c r="O9583" i="7"/>
  <c r="M9583" i="7" a="1"/>
  <c r="M9583" i="7"/>
  <c r="N9583" i="7" s="1" a="1"/>
  <c r="N9583" i="7" s="1"/>
  <c r="O9582" i="7" a="1"/>
  <c r="O9582" i="7"/>
  <c r="M9582" i="7" a="1"/>
  <c r="M9582" i="7" s="1"/>
  <c r="N9582" i="7" s="1" a="1"/>
  <c r="N9582" i="7" s="1"/>
  <c r="O9581" i="7" a="1"/>
  <c r="O9581" i="7"/>
  <c r="M9581" i="7" a="1"/>
  <c r="M9581" i="7" s="1"/>
  <c r="N9581" i="7" s="1" a="1"/>
  <c r="N9581" i="7" s="1"/>
  <c r="O9580" i="7" a="1"/>
  <c r="O9580" i="7" s="1"/>
  <c r="M9580" i="7" a="1"/>
  <c r="M9580" i="7"/>
  <c r="N9580" i="7" s="1" a="1"/>
  <c r="N9580" i="7" s="1"/>
  <c r="O9579" i="7" a="1"/>
  <c r="O9579" i="7"/>
  <c r="M9579" i="7" a="1"/>
  <c r="M9579" i="7" s="1"/>
  <c r="N9579" i="7" s="1" a="1"/>
  <c r="N9579" i="7" s="1"/>
  <c r="O9578" i="7" a="1"/>
  <c r="O9578" i="7"/>
  <c r="N9578" i="7" a="1"/>
  <c r="N9578" i="7"/>
  <c r="M9578" i="7" a="1"/>
  <c r="M9578" i="7"/>
  <c r="O9577" i="7" a="1"/>
  <c r="O9577" i="7" s="1"/>
  <c r="M9577" i="7" a="1"/>
  <c r="M9577" i="7" s="1"/>
  <c r="N9577" i="7" s="1" a="1"/>
  <c r="N9577" i="7" s="1"/>
  <c r="O9576" i="7" a="1"/>
  <c r="O9576" i="7"/>
  <c r="M9576" i="7" a="1"/>
  <c r="M9576" i="7" s="1"/>
  <c r="N9576" i="7" s="1" a="1"/>
  <c r="N9576" i="7" s="1"/>
  <c r="O9575" i="7" a="1"/>
  <c r="O9575" i="7" s="1"/>
  <c r="M9575" i="7" a="1"/>
  <c r="M9575" i="7"/>
  <c r="N9575" i="7" s="1" a="1"/>
  <c r="N9575" i="7" s="1"/>
  <c r="O9574" i="7" a="1"/>
  <c r="O9574" i="7" s="1"/>
  <c r="N9574" i="7" a="1"/>
  <c r="N9574" i="7" s="1"/>
  <c r="M9574" i="7" a="1"/>
  <c r="M9574" i="7" s="1"/>
  <c r="O9573" i="7" a="1"/>
  <c r="O9573" i="7" s="1"/>
  <c r="M9573" i="7" a="1"/>
  <c r="M9573" i="7"/>
  <c r="N9573" i="7" s="1" a="1"/>
  <c r="N9573" i="7" s="1"/>
  <c r="O9572" i="7" a="1"/>
  <c r="O9572" i="7" s="1"/>
  <c r="M9572" i="7" a="1"/>
  <c r="M9572" i="7" s="1"/>
  <c r="N9572" i="7" s="1" a="1"/>
  <c r="N9572" i="7" s="1"/>
  <c r="O9571" i="7" a="1"/>
  <c r="O9571" i="7" s="1"/>
  <c r="M9571" i="7" a="1"/>
  <c r="M9571" i="7" s="1"/>
  <c r="N9571" i="7" s="1" a="1"/>
  <c r="N9571" i="7" s="1"/>
  <c r="O9570" i="7" a="1"/>
  <c r="O9570" i="7"/>
  <c r="N9570" i="7" a="1"/>
  <c r="N9570" i="7"/>
  <c r="M9570" i="7" a="1"/>
  <c r="M9570" i="7" s="1"/>
  <c r="O9569" i="7" a="1"/>
  <c r="O9569" i="7" s="1"/>
  <c r="M9569" i="7" a="1"/>
  <c r="M9569" i="7" s="1"/>
  <c r="N9569" i="7" s="1" a="1"/>
  <c r="N9569" i="7" s="1"/>
  <c r="O9568" i="7" a="1"/>
  <c r="O9568" i="7" s="1"/>
  <c r="M9568" i="7" a="1"/>
  <c r="M9568" i="7" s="1"/>
  <c r="N9568" i="7" s="1" a="1"/>
  <c r="N9568" i="7" s="1"/>
  <c r="O9567" i="7" a="1"/>
  <c r="O9567" i="7"/>
  <c r="M9567" i="7" a="1"/>
  <c r="M9567" i="7" s="1"/>
  <c r="N9567" i="7" s="1" a="1"/>
  <c r="N9567" i="7" s="1"/>
  <c r="O9566" i="7" a="1"/>
  <c r="O9566" i="7"/>
  <c r="M9566" i="7" a="1"/>
  <c r="M9566" i="7" s="1"/>
  <c r="N9566" i="7" s="1" a="1"/>
  <c r="N9566" i="7" s="1"/>
  <c r="O9565" i="7" a="1"/>
  <c r="O9565" i="7"/>
  <c r="M9565" i="7" a="1"/>
  <c r="M9565" i="7" s="1"/>
  <c r="N9565" i="7" s="1" a="1"/>
  <c r="N9565" i="7" s="1"/>
  <c r="O9564" i="7" a="1"/>
  <c r="O9564" i="7" s="1"/>
  <c r="M9564" i="7" a="1"/>
  <c r="M9564" i="7" s="1"/>
  <c r="N9564" i="7" s="1" a="1"/>
  <c r="N9564" i="7" s="1"/>
  <c r="O9563" i="7" a="1"/>
  <c r="O9563" i="7"/>
  <c r="M9563" i="7" a="1"/>
  <c r="M9563" i="7"/>
  <c r="N9563" i="7" s="1" a="1"/>
  <c r="N9563" i="7" s="1"/>
  <c r="O9562" i="7" a="1"/>
  <c r="O9562" i="7"/>
  <c r="M9562" i="7" a="1"/>
  <c r="M9562" i="7" s="1"/>
  <c r="N9562" i="7" s="1" a="1"/>
  <c r="N9562" i="7" s="1"/>
  <c r="O9561" i="7" a="1"/>
  <c r="O9561" i="7"/>
  <c r="M9561" i="7" a="1"/>
  <c r="M9561" i="7" s="1"/>
  <c r="N9561" i="7" s="1" a="1"/>
  <c r="N9561" i="7" s="1"/>
  <c r="O9560" i="7" a="1"/>
  <c r="O9560" i="7" s="1"/>
  <c r="N9560" i="7" a="1"/>
  <c r="N9560" i="7" s="1"/>
  <c r="M9560" i="7" a="1"/>
  <c r="M9560" i="7"/>
  <c r="O9559" i="7" a="1"/>
  <c r="O9559" i="7"/>
  <c r="M9559" i="7" a="1"/>
  <c r="M9559" i="7"/>
  <c r="N9559" i="7" s="1" a="1"/>
  <c r="N9559" i="7" s="1"/>
  <c r="O9558" i="7" a="1"/>
  <c r="O9558" i="7"/>
  <c r="M9558" i="7" a="1"/>
  <c r="M9558" i="7" s="1"/>
  <c r="N9558" i="7" s="1" a="1"/>
  <c r="N9558" i="7" s="1"/>
  <c r="O9557" i="7" a="1"/>
  <c r="O9557" i="7"/>
  <c r="M9557" i="7" a="1"/>
  <c r="M9557" i="7" s="1"/>
  <c r="N9557" i="7" s="1" a="1"/>
  <c r="N9557" i="7" s="1"/>
  <c r="O9556" i="7" a="1"/>
  <c r="O9556" i="7" s="1"/>
  <c r="N9556" i="7" a="1"/>
  <c r="N9556" i="7" s="1"/>
  <c r="M9556" i="7" a="1"/>
  <c r="M9556" i="7"/>
  <c r="O9555" i="7" a="1"/>
  <c r="O9555" i="7"/>
  <c r="M9555" i="7" a="1"/>
  <c r="M9555" i="7"/>
  <c r="N9555" i="7" s="1" a="1"/>
  <c r="N9555" i="7" s="1"/>
  <c r="O9554" i="7" a="1"/>
  <c r="O9554" i="7"/>
  <c r="M9554" i="7" a="1"/>
  <c r="M9554" i="7" s="1"/>
  <c r="N9554" i="7" s="1" a="1"/>
  <c r="N9554" i="7" s="1"/>
  <c r="O9553" i="7" a="1"/>
  <c r="O9553" i="7" s="1"/>
  <c r="M9553" i="7" a="1"/>
  <c r="M9553" i="7" s="1"/>
  <c r="N9553" i="7" s="1" a="1"/>
  <c r="N9553" i="7" s="1"/>
  <c r="O9552" i="7" a="1"/>
  <c r="O9552" i="7" s="1"/>
  <c r="M9552" i="7" a="1"/>
  <c r="M9552" i="7"/>
  <c r="N9552" i="7" s="1" a="1"/>
  <c r="N9552" i="7" s="1"/>
  <c r="O9551" i="7" a="1"/>
  <c r="O9551" i="7"/>
  <c r="M9551" i="7" a="1"/>
  <c r="M9551" i="7"/>
  <c r="N9551" i="7" s="1" a="1"/>
  <c r="N9551" i="7" s="1"/>
  <c r="O9550" i="7" a="1"/>
  <c r="O9550" i="7" s="1"/>
  <c r="N9550" i="7" a="1"/>
  <c r="N9550" i="7" s="1"/>
  <c r="M9550" i="7" a="1"/>
  <c r="M9550" i="7" s="1"/>
  <c r="O9549" i="7" a="1"/>
  <c r="O9549" i="7" s="1"/>
  <c r="M9549" i="7" a="1"/>
  <c r="M9549" i="7"/>
  <c r="N9549" i="7" s="1" a="1"/>
  <c r="N9549" i="7" s="1"/>
  <c r="O9548" i="7" a="1"/>
  <c r="O9548" i="7" s="1"/>
  <c r="N9548" i="7" a="1"/>
  <c r="N9548" i="7" s="1"/>
  <c r="M9548" i="7" a="1"/>
  <c r="M9548" i="7"/>
  <c r="O9547" i="7" a="1"/>
  <c r="O9547" i="7"/>
  <c r="N9547" i="7" a="1"/>
  <c r="N9547" i="7" s="1"/>
  <c r="M9547" i="7" a="1"/>
  <c r="M9547" i="7"/>
  <c r="O9546" i="7" a="1"/>
  <c r="O9546" i="7" s="1"/>
  <c r="M9546" i="7" a="1"/>
  <c r="M9546" i="7" s="1"/>
  <c r="N9546" i="7" s="1" a="1"/>
  <c r="N9546" i="7" s="1"/>
  <c r="O9545" i="7" a="1"/>
  <c r="O9545" i="7" s="1"/>
  <c r="N9545" i="7" a="1"/>
  <c r="N9545" i="7" s="1"/>
  <c r="M9545" i="7" a="1"/>
  <c r="M9545" i="7"/>
  <c r="O9544" i="7" a="1"/>
  <c r="O9544" i="7" s="1"/>
  <c r="M9544" i="7" a="1"/>
  <c r="M9544" i="7"/>
  <c r="N9544" i="7" s="1" a="1"/>
  <c r="N9544" i="7" s="1"/>
  <c r="O9543" i="7" a="1"/>
  <c r="O9543" i="7" s="1"/>
  <c r="M9543" i="7" a="1"/>
  <c r="M9543" i="7" s="1"/>
  <c r="N9543" i="7" s="1" a="1"/>
  <c r="N9543" i="7" s="1"/>
  <c r="O9542" i="7" a="1"/>
  <c r="O9542" i="7" s="1"/>
  <c r="N9542" i="7" a="1"/>
  <c r="N9542" i="7" s="1"/>
  <c r="M9542" i="7" a="1"/>
  <c r="M9542" i="7" s="1"/>
  <c r="O9541" i="7" a="1"/>
  <c r="O9541" i="7"/>
  <c r="M9541" i="7" a="1"/>
  <c r="M9541" i="7"/>
  <c r="N9541" i="7" s="1" a="1"/>
  <c r="N9541" i="7" s="1"/>
  <c r="O9540" i="7" a="1"/>
  <c r="O9540" i="7" s="1"/>
  <c r="M9540" i="7" a="1"/>
  <c r="M9540" i="7" s="1"/>
  <c r="N9540" i="7" s="1" a="1"/>
  <c r="N9540" i="7" s="1"/>
  <c r="O9539" i="7" a="1"/>
  <c r="O9539" i="7" s="1"/>
  <c r="M9539" i="7" a="1"/>
  <c r="M9539" i="7" s="1"/>
  <c r="N9539" i="7" s="1" a="1"/>
  <c r="N9539" i="7" s="1"/>
  <c r="O9538" i="7" a="1"/>
  <c r="O9538" i="7"/>
  <c r="N9538" i="7" a="1"/>
  <c r="N9538" i="7"/>
  <c r="M9538" i="7" a="1"/>
  <c r="M9538" i="7" s="1"/>
  <c r="O9537" i="7" a="1"/>
  <c r="O9537" i="7"/>
  <c r="M9537" i="7" a="1"/>
  <c r="M9537" i="7" s="1"/>
  <c r="N9537" i="7" s="1" a="1"/>
  <c r="N9537" i="7" s="1"/>
  <c r="O9536" i="7" a="1"/>
  <c r="O9536" i="7" s="1"/>
  <c r="M9536" i="7" a="1"/>
  <c r="M9536" i="7" s="1"/>
  <c r="N9536" i="7" s="1" a="1"/>
  <c r="N9536" i="7" s="1"/>
  <c r="O9535" i="7" a="1"/>
  <c r="O9535" i="7"/>
  <c r="M9535" i="7" a="1"/>
  <c r="M9535" i="7" s="1"/>
  <c r="N9535" i="7" s="1" a="1"/>
  <c r="N9535" i="7" s="1"/>
  <c r="O9534" i="7" a="1"/>
  <c r="O9534" i="7"/>
  <c r="M9534" i="7" a="1"/>
  <c r="M9534" i="7" s="1"/>
  <c r="N9534" i="7" s="1" a="1"/>
  <c r="N9534" i="7" s="1"/>
  <c r="O9533" i="7" a="1"/>
  <c r="O9533" i="7"/>
  <c r="M9533" i="7" a="1"/>
  <c r="M9533" i="7" s="1"/>
  <c r="N9533" i="7" s="1" a="1"/>
  <c r="N9533" i="7" s="1"/>
  <c r="O9532" i="7" a="1"/>
  <c r="O9532" i="7" s="1"/>
  <c r="M9532" i="7" a="1"/>
  <c r="M9532" i="7" s="1"/>
  <c r="N9532" i="7" s="1" a="1"/>
  <c r="N9532" i="7" s="1"/>
  <c r="O9531" i="7" a="1"/>
  <c r="O9531" i="7"/>
  <c r="M9531" i="7" a="1"/>
  <c r="M9531" i="7"/>
  <c r="N9531" i="7" s="1" a="1"/>
  <c r="N9531" i="7" s="1"/>
  <c r="O9530" i="7" a="1"/>
  <c r="O9530" i="7"/>
  <c r="M9530" i="7" a="1"/>
  <c r="M9530" i="7" s="1"/>
  <c r="N9530" i="7" s="1" a="1"/>
  <c r="N9530" i="7" s="1"/>
  <c r="O9529" i="7" a="1"/>
  <c r="O9529" i="7"/>
  <c r="M9529" i="7" a="1"/>
  <c r="M9529" i="7" s="1"/>
  <c r="N9529" i="7" s="1" a="1"/>
  <c r="N9529" i="7" s="1"/>
  <c r="O9528" i="7" a="1"/>
  <c r="O9528" i="7" s="1"/>
  <c r="N9528" i="7" a="1"/>
  <c r="N9528" i="7" s="1"/>
  <c r="M9528" i="7" a="1"/>
  <c r="M9528" i="7"/>
  <c r="O9527" i="7" a="1"/>
  <c r="O9527" i="7"/>
  <c r="M9527" i="7" a="1"/>
  <c r="M9527" i="7"/>
  <c r="N9527" i="7" s="1" a="1"/>
  <c r="N9527" i="7" s="1"/>
  <c r="O9526" i="7" a="1"/>
  <c r="O9526" i="7"/>
  <c r="M9526" i="7" a="1"/>
  <c r="M9526" i="7" s="1"/>
  <c r="N9526" i="7" s="1" a="1"/>
  <c r="N9526" i="7" s="1"/>
  <c r="O9525" i="7" a="1"/>
  <c r="O9525" i="7"/>
  <c r="M9525" i="7" a="1"/>
  <c r="M9525" i="7" s="1"/>
  <c r="N9525" i="7" s="1" a="1"/>
  <c r="N9525" i="7" s="1"/>
  <c r="O9524" i="7" a="1"/>
  <c r="O9524" i="7" s="1"/>
  <c r="N9524" i="7" a="1"/>
  <c r="N9524" i="7" s="1"/>
  <c r="M9524" i="7" a="1"/>
  <c r="M9524" i="7"/>
  <c r="O9523" i="7" a="1"/>
  <c r="O9523" i="7"/>
  <c r="M9523" i="7" a="1"/>
  <c r="M9523" i="7"/>
  <c r="N9523" i="7" s="1" a="1"/>
  <c r="N9523" i="7" s="1"/>
  <c r="O9522" i="7" a="1"/>
  <c r="O9522" i="7"/>
  <c r="M9522" i="7" a="1"/>
  <c r="M9522" i="7" s="1"/>
  <c r="N9522" i="7" s="1" a="1"/>
  <c r="N9522" i="7" s="1"/>
  <c r="O9521" i="7" a="1"/>
  <c r="O9521" i="7" s="1"/>
  <c r="M9521" i="7" a="1"/>
  <c r="M9521" i="7" s="1"/>
  <c r="N9521" i="7" s="1" a="1"/>
  <c r="N9521" i="7" s="1"/>
  <c r="O9520" i="7" a="1"/>
  <c r="O9520" i="7" s="1"/>
  <c r="M9520" i="7" a="1"/>
  <c r="M9520" i="7"/>
  <c r="N9520" i="7" s="1" a="1"/>
  <c r="N9520" i="7" s="1"/>
  <c r="O9519" i="7" a="1"/>
  <c r="O9519" i="7"/>
  <c r="M9519" i="7" a="1"/>
  <c r="M9519" i="7"/>
  <c r="N9519" i="7" s="1" a="1"/>
  <c r="N9519" i="7" s="1"/>
  <c r="O9518" i="7" a="1"/>
  <c r="O9518" i="7" s="1"/>
  <c r="N9518" i="7" a="1"/>
  <c r="N9518" i="7" s="1"/>
  <c r="M9518" i="7" a="1"/>
  <c r="M9518" i="7" s="1"/>
  <c r="O9517" i="7" a="1"/>
  <c r="O9517" i="7" s="1"/>
  <c r="M9517" i="7" a="1"/>
  <c r="M9517" i="7"/>
  <c r="N9517" i="7" s="1" a="1"/>
  <c r="N9517" i="7" s="1"/>
  <c r="O9516" i="7" a="1"/>
  <c r="O9516" i="7" s="1"/>
  <c r="N9516" i="7" a="1"/>
  <c r="N9516" i="7" s="1"/>
  <c r="M9516" i="7" a="1"/>
  <c r="M9516" i="7"/>
  <c r="O9515" i="7" a="1"/>
  <c r="O9515" i="7"/>
  <c r="N9515" i="7" a="1"/>
  <c r="N9515" i="7" s="1"/>
  <c r="M9515" i="7" a="1"/>
  <c r="M9515" i="7"/>
  <c r="O9514" i="7" a="1"/>
  <c r="O9514" i="7" s="1"/>
  <c r="M9514" i="7" a="1"/>
  <c r="M9514" i="7" s="1"/>
  <c r="N9514" i="7" s="1" a="1"/>
  <c r="N9514" i="7" s="1"/>
  <c r="O9513" i="7" a="1"/>
  <c r="O9513" i="7" s="1"/>
  <c r="N9513" i="7" a="1"/>
  <c r="N9513" i="7" s="1"/>
  <c r="M9513" i="7" a="1"/>
  <c r="M9513" i="7"/>
  <c r="O9512" i="7" a="1"/>
  <c r="O9512" i="7" s="1"/>
  <c r="M9512" i="7" a="1"/>
  <c r="M9512" i="7"/>
  <c r="N9512" i="7" s="1" a="1"/>
  <c r="N9512" i="7" s="1"/>
  <c r="O9511" i="7" a="1"/>
  <c r="O9511" i="7" s="1"/>
  <c r="M9511" i="7" a="1"/>
  <c r="M9511" i="7"/>
  <c r="N9511" i="7" s="1" a="1"/>
  <c r="N9511" i="7" s="1"/>
  <c r="O9510" i="7" a="1"/>
  <c r="O9510" i="7" s="1"/>
  <c r="M9510" i="7" a="1"/>
  <c r="M9510" i="7" s="1"/>
  <c r="N9510" i="7" s="1" a="1"/>
  <c r="N9510" i="7" s="1"/>
  <c r="O9509" i="7" a="1"/>
  <c r="O9509" i="7" s="1"/>
  <c r="M9509" i="7" a="1"/>
  <c r="M9509" i="7"/>
  <c r="N9509" i="7" s="1" a="1"/>
  <c r="N9509" i="7" s="1"/>
  <c r="O9508" i="7" a="1"/>
  <c r="O9508" i="7" s="1"/>
  <c r="M9508" i="7" a="1"/>
  <c r="M9508" i="7" s="1"/>
  <c r="N9508" i="7" s="1" a="1"/>
  <c r="N9508" i="7" s="1"/>
  <c r="O9507" i="7" a="1"/>
  <c r="O9507" i="7" s="1"/>
  <c r="M9507" i="7" a="1"/>
  <c r="M9507" i="7" s="1"/>
  <c r="N9507" i="7" s="1" a="1"/>
  <c r="N9507" i="7" s="1"/>
  <c r="O9506" i="7" a="1"/>
  <c r="O9506" i="7"/>
  <c r="N9506" i="7" a="1"/>
  <c r="N9506" i="7"/>
  <c r="M9506" i="7" a="1"/>
  <c r="M9506" i="7" s="1"/>
  <c r="O9505" i="7" a="1"/>
  <c r="O9505" i="7"/>
  <c r="M9505" i="7" a="1"/>
  <c r="M9505" i="7" s="1"/>
  <c r="N9505" i="7" s="1" a="1"/>
  <c r="N9505" i="7" s="1"/>
  <c r="O9504" i="7" a="1"/>
  <c r="O9504" i="7" s="1"/>
  <c r="M9504" i="7" a="1"/>
  <c r="M9504" i="7" s="1"/>
  <c r="N9504" i="7" s="1" a="1"/>
  <c r="N9504" i="7" s="1"/>
  <c r="O9503" i="7" a="1"/>
  <c r="O9503" i="7"/>
  <c r="M9503" i="7" a="1"/>
  <c r="M9503" i="7" s="1"/>
  <c r="N9503" i="7" s="1" a="1"/>
  <c r="N9503" i="7" s="1"/>
  <c r="O9502" i="7" a="1"/>
  <c r="O9502" i="7"/>
  <c r="M9502" i="7" a="1"/>
  <c r="M9502" i="7" s="1"/>
  <c r="N9502" i="7" s="1" a="1"/>
  <c r="N9502" i="7" s="1"/>
  <c r="O9501" i="7" a="1"/>
  <c r="O9501" i="7"/>
  <c r="M9501" i="7" a="1"/>
  <c r="M9501" i="7" s="1"/>
  <c r="N9501" i="7" s="1" a="1"/>
  <c r="N9501" i="7" s="1"/>
  <c r="O9500" i="7" a="1"/>
  <c r="O9500" i="7" s="1"/>
  <c r="M9500" i="7" a="1"/>
  <c r="M9500" i="7" s="1"/>
  <c r="N9500" i="7" s="1" a="1"/>
  <c r="N9500" i="7" s="1"/>
  <c r="O9499" i="7" a="1"/>
  <c r="O9499" i="7"/>
  <c r="M9499" i="7" a="1"/>
  <c r="M9499" i="7"/>
  <c r="N9499" i="7" s="1" a="1"/>
  <c r="N9499" i="7" s="1"/>
  <c r="O9498" i="7" a="1"/>
  <c r="O9498" i="7"/>
  <c r="M9498" i="7" a="1"/>
  <c r="M9498" i="7" s="1"/>
  <c r="N9498" i="7" s="1" a="1"/>
  <c r="N9498" i="7" s="1"/>
  <c r="O9497" i="7" a="1"/>
  <c r="O9497" i="7"/>
  <c r="M9497" i="7" a="1"/>
  <c r="M9497" i="7" s="1"/>
  <c r="N9497" i="7" s="1" a="1"/>
  <c r="N9497" i="7" s="1"/>
  <c r="O9496" i="7" a="1"/>
  <c r="O9496" i="7" s="1"/>
  <c r="N9496" i="7" a="1"/>
  <c r="N9496" i="7" s="1"/>
  <c r="M9496" i="7" a="1"/>
  <c r="M9496" i="7"/>
  <c r="O9495" i="7" a="1"/>
  <c r="O9495" i="7"/>
  <c r="M9495" i="7" a="1"/>
  <c r="M9495" i="7"/>
  <c r="N9495" i="7" s="1" a="1"/>
  <c r="N9495" i="7" s="1"/>
  <c r="O9494" i="7" a="1"/>
  <c r="O9494" i="7"/>
  <c r="M9494" i="7" a="1"/>
  <c r="M9494" i="7" s="1"/>
  <c r="N9494" i="7" s="1" a="1"/>
  <c r="N9494" i="7" s="1"/>
  <c r="O9493" i="7" a="1"/>
  <c r="O9493" i="7"/>
  <c r="M9493" i="7" a="1"/>
  <c r="M9493" i="7" s="1"/>
  <c r="N9493" i="7" s="1" a="1"/>
  <c r="N9493" i="7" s="1"/>
  <c r="O9492" i="7" a="1"/>
  <c r="O9492" i="7" s="1"/>
  <c r="N9492" i="7" a="1"/>
  <c r="N9492" i="7" s="1"/>
  <c r="M9492" i="7" a="1"/>
  <c r="M9492" i="7"/>
  <c r="O9491" i="7" a="1"/>
  <c r="O9491" i="7"/>
  <c r="M9491" i="7" a="1"/>
  <c r="M9491" i="7"/>
  <c r="N9491" i="7" s="1" a="1"/>
  <c r="N9491" i="7" s="1"/>
  <c r="O9490" i="7" a="1"/>
  <c r="O9490" i="7"/>
  <c r="M9490" i="7" a="1"/>
  <c r="M9490" i="7" s="1"/>
  <c r="N9490" i="7" s="1" a="1"/>
  <c r="N9490" i="7" s="1"/>
  <c r="O9489" i="7" a="1"/>
  <c r="O9489" i="7" s="1"/>
  <c r="M9489" i="7" a="1"/>
  <c r="M9489" i="7" s="1"/>
  <c r="N9489" i="7" s="1" a="1"/>
  <c r="N9489" i="7" s="1"/>
  <c r="O9488" i="7" a="1"/>
  <c r="O9488" i="7" s="1"/>
  <c r="M9488" i="7" a="1"/>
  <c r="M9488" i="7"/>
  <c r="N9488" i="7" s="1" a="1"/>
  <c r="N9488" i="7" s="1"/>
  <c r="O9487" i="7" a="1"/>
  <c r="O9487" i="7"/>
  <c r="M9487" i="7" a="1"/>
  <c r="M9487" i="7"/>
  <c r="N9487" i="7" s="1" a="1"/>
  <c r="N9487" i="7" s="1"/>
  <c r="O9486" i="7" a="1"/>
  <c r="O9486" i="7" s="1"/>
  <c r="N9486" i="7" a="1"/>
  <c r="N9486" i="7" s="1"/>
  <c r="M9486" i="7" a="1"/>
  <c r="M9486" i="7" s="1"/>
  <c r="O9485" i="7" a="1"/>
  <c r="O9485" i="7" s="1"/>
  <c r="M9485" i="7" a="1"/>
  <c r="M9485" i="7"/>
  <c r="N9485" i="7" s="1" a="1"/>
  <c r="N9485" i="7" s="1"/>
  <c r="O9484" i="7" a="1"/>
  <c r="O9484" i="7" s="1"/>
  <c r="N9484" i="7" a="1"/>
  <c r="N9484" i="7" s="1"/>
  <c r="M9484" i="7" a="1"/>
  <c r="M9484" i="7"/>
  <c r="O9483" i="7" a="1"/>
  <c r="O9483" i="7"/>
  <c r="N9483" i="7" a="1"/>
  <c r="N9483" i="7" s="1"/>
  <c r="M9483" i="7" a="1"/>
  <c r="M9483" i="7"/>
  <c r="O9482" i="7" a="1"/>
  <c r="O9482" i="7" s="1"/>
  <c r="M9482" i="7" a="1"/>
  <c r="M9482" i="7" s="1"/>
  <c r="N9482" i="7" s="1" a="1"/>
  <c r="N9482" i="7" s="1"/>
  <c r="O9481" i="7" a="1"/>
  <c r="O9481" i="7" s="1"/>
  <c r="N9481" i="7" a="1"/>
  <c r="N9481" i="7" s="1"/>
  <c r="M9481" i="7" a="1"/>
  <c r="M9481" i="7"/>
  <c r="O9480" i="7" a="1"/>
  <c r="O9480" i="7" s="1"/>
  <c r="M9480" i="7" a="1"/>
  <c r="M9480" i="7"/>
  <c r="N9480" i="7" s="1" a="1"/>
  <c r="N9480" i="7" s="1"/>
  <c r="O9479" i="7" a="1"/>
  <c r="O9479" i="7" s="1"/>
  <c r="M9479" i="7" a="1"/>
  <c r="M9479" i="7"/>
  <c r="N9479" i="7" s="1" a="1"/>
  <c r="N9479" i="7" s="1"/>
  <c r="O9478" i="7" a="1"/>
  <c r="O9478" i="7" s="1"/>
  <c r="N9478" i="7" a="1"/>
  <c r="N9478" i="7" s="1"/>
  <c r="M9478" i="7" a="1"/>
  <c r="M9478" i="7" s="1"/>
  <c r="O9477" i="7" a="1"/>
  <c r="O9477" i="7" s="1"/>
  <c r="M9477" i="7" a="1"/>
  <c r="M9477" i="7"/>
  <c r="N9477" i="7" s="1" a="1"/>
  <c r="N9477" i="7" s="1"/>
  <c r="O9476" i="7" a="1"/>
  <c r="O9476" i="7" s="1"/>
  <c r="M9476" i="7" a="1"/>
  <c r="M9476" i="7" s="1"/>
  <c r="N9476" i="7" s="1" a="1"/>
  <c r="N9476" i="7" s="1"/>
  <c r="O9475" i="7" a="1"/>
  <c r="O9475" i="7" s="1"/>
  <c r="M9475" i="7" a="1"/>
  <c r="M9475" i="7" s="1"/>
  <c r="N9475" i="7" s="1" a="1"/>
  <c r="N9475" i="7" s="1"/>
  <c r="O9474" i="7" a="1"/>
  <c r="O9474" i="7"/>
  <c r="N9474" i="7" a="1"/>
  <c r="N9474" i="7"/>
  <c r="M9474" i="7" a="1"/>
  <c r="M9474" i="7" s="1"/>
  <c r="O9473" i="7" a="1"/>
  <c r="O9473" i="7"/>
  <c r="M9473" i="7" a="1"/>
  <c r="M9473" i="7" s="1"/>
  <c r="N9473" i="7" s="1" a="1"/>
  <c r="N9473" i="7" s="1"/>
  <c r="O9472" i="7" a="1"/>
  <c r="O9472" i="7" s="1"/>
  <c r="M9472" i="7" a="1"/>
  <c r="M9472" i="7" s="1"/>
  <c r="N9472" i="7" s="1" a="1"/>
  <c r="N9472" i="7" s="1"/>
  <c r="O9471" i="7" a="1"/>
  <c r="O9471" i="7"/>
  <c r="M9471" i="7" a="1"/>
  <c r="M9471" i="7" s="1"/>
  <c r="N9471" i="7" s="1" a="1"/>
  <c r="N9471" i="7" s="1"/>
  <c r="O9470" i="7" a="1"/>
  <c r="O9470" i="7"/>
  <c r="M9470" i="7" a="1"/>
  <c r="M9470" i="7" s="1"/>
  <c r="N9470" i="7" s="1" a="1"/>
  <c r="N9470" i="7" s="1"/>
  <c r="O9469" i="7" a="1"/>
  <c r="O9469" i="7"/>
  <c r="M9469" i="7" a="1"/>
  <c r="M9469" i="7" s="1"/>
  <c r="N9469" i="7" s="1" a="1"/>
  <c r="N9469" i="7" s="1"/>
  <c r="O9468" i="7" a="1"/>
  <c r="O9468" i="7" s="1"/>
  <c r="M9468" i="7" a="1"/>
  <c r="M9468" i="7" s="1"/>
  <c r="N9468" i="7" s="1" a="1"/>
  <c r="N9468" i="7" s="1"/>
  <c r="O9467" i="7" a="1"/>
  <c r="O9467" i="7"/>
  <c r="M9467" i="7" a="1"/>
  <c r="M9467" i="7"/>
  <c r="N9467" i="7" s="1" a="1"/>
  <c r="N9467" i="7" s="1"/>
  <c r="O9466" i="7" a="1"/>
  <c r="O9466" i="7"/>
  <c r="M9466" i="7" a="1"/>
  <c r="M9466" i="7" s="1"/>
  <c r="N9466" i="7" s="1" a="1"/>
  <c r="N9466" i="7" s="1"/>
  <c r="O9465" i="7" a="1"/>
  <c r="O9465" i="7"/>
  <c r="M9465" i="7" a="1"/>
  <c r="M9465" i="7" s="1"/>
  <c r="N9465" i="7" s="1" a="1"/>
  <c r="N9465" i="7" s="1"/>
  <c r="O9464" i="7" a="1"/>
  <c r="O9464" i="7" s="1"/>
  <c r="M9464" i="7" a="1"/>
  <c r="M9464" i="7" s="1"/>
  <c r="N9464" i="7" s="1" a="1"/>
  <c r="N9464" i="7" s="1"/>
  <c r="O9463" i="7" a="1"/>
  <c r="O9463" i="7"/>
  <c r="M9463" i="7" a="1"/>
  <c r="M9463" i="7"/>
  <c r="N9463" i="7" s="1" a="1"/>
  <c r="N9463" i="7" s="1"/>
  <c r="O9462" i="7" a="1"/>
  <c r="O9462" i="7"/>
  <c r="M9462" i="7" a="1"/>
  <c r="M9462" i="7" s="1"/>
  <c r="N9462" i="7" s="1" a="1"/>
  <c r="N9462" i="7" s="1"/>
  <c r="O9461" i="7" a="1"/>
  <c r="O9461" i="7"/>
  <c r="M9461" i="7" a="1"/>
  <c r="M9461" i="7" s="1"/>
  <c r="N9461" i="7" s="1" a="1"/>
  <c r="N9461" i="7" s="1"/>
  <c r="O9460" i="7" a="1"/>
  <c r="O9460" i="7" s="1"/>
  <c r="N9460" i="7" a="1"/>
  <c r="N9460" i="7" s="1"/>
  <c r="M9460" i="7" a="1"/>
  <c r="M9460" i="7"/>
  <c r="O9459" i="7" a="1"/>
  <c r="O9459" i="7"/>
  <c r="M9459" i="7" a="1"/>
  <c r="M9459" i="7"/>
  <c r="N9459" i="7" s="1" a="1"/>
  <c r="N9459" i="7" s="1"/>
  <c r="O9458" i="7" a="1"/>
  <c r="O9458" i="7"/>
  <c r="M9458" i="7" a="1"/>
  <c r="M9458" i="7" s="1"/>
  <c r="N9458" i="7" s="1" a="1"/>
  <c r="N9458" i="7" s="1"/>
  <c r="O9457" i="7" a="1"/>
  <c r="O9457" i="7" s="1"/>
  <c r="N9457" i="7" a="1"/>
  <c r="N9457" i="7" s="1"/>
  <c r="M9457" i="7" a="1"/>
  <c r="M9457" i="7"/>
  <c r="O9456" i="7" a="1"/>
  <c r="O9456" i="7" s="1"/>
  <c r="M9456" i="7" a="1"/>
  <c r="M9456" i="7"/>
  <c r="N9456" i="7" s="1" a="1"/>
  <c r="N9456" i="7" s="1"/>
  <c r="O9455" i="7" a="1"/>
  <c r="O9455" i="7"/>
  <c r="M9455" i="7" a="1"/>
  <c r="M9455" i="7"/>
  <c r="N9455" i="7" s="1" a="1"/>
  <c r="N9455" i="7" s="1"/>
  <c r="O9454" i="7" a="1"/>
  <c r="O9454" i="7" s="1"/>
  <c r="N9454" i="7" a="1"/>
  <c r="N9454" i="7" s="1"/>
  <c r="M9454" i="7" a="1"/>
  <c r="M9454" i="7" s="1"/>
  <c r="O9453" i="7" a="1"/>
  <c r="O9453" i="7" s="1"/>
  <c r="M9453" i="7" a="1"/>
  <c r="M9453" i="7"/>
  <c r="N9453" i="7" s="1" a="1"/>
  <c r="N9453" i="7" s="1"/>
  <c r="O9452" i="7" a="1"/>
  <c r="O9452" i="7" s="1"/>
  <c r="N9452" i="7" a="1"/>
  <c r="N9452" i="7" s="1"/>
  <c r="M9452" i="7" a="1"/>
  <c r="M9452" i="7"/>
  <c r="O9451" i="7" a="1"/>
  <c r="O9451" i="7"/>
  <c r="N9451" i="7" a="1"/>
  <c r="N9451" i="7" s="1"/>
  <c r="M9451" i="7" a="1"/>
  <c r="M9451" i="7"/>
  <c r="O9450" i="7" a="1"/>
  <c r="O9450" i="7" s="1"/>
  <c r="M9450" i="7" a="1"/>
  <c r="M9450" i="7" s="1"/>
  <c r="N9450" i="7" s="1" a="1"/>
  <c r="N9450" i="7" s="1"/>
  <c r="O9449" i="7" a="1"/>
  <c r="O9449" i="7" s="1"/>
  <c r="N9449" i="7" a="1"/>
  <c r="N9449" i="7" s="1"/>
  <c r="M9449" i="7" a="1"/>
  <c r="M9449" i="7"/>
  <c r="O9448" i="7" a="1"/>
  <c r="O9448" i="7" s="1"/>
  <c r="N9448" i="7"/>
  <c r="M9448" i="7" a="1"/>
  <c r="M9448" i="7"/>
  <c r="N9448" i="7" s="1" a="1"/>
  <c r="O9447" i="7" a="1"/>
  <c r="O9447" i="7" s="1"/>
  <c r="M9447" i="7" a="1"/>
  <c r="M9447" i="7"/>
  <c r="N9447" i="7" s="1" a="1"/>
  <c r="N9447" i="7" s="1"/>
  <c r="O9446" i="7" a="1"/>
  <c r="O9446" i="7" s="1"/>
  <c r="M9446" i="7" a="1"/>
  <c r="M9446" i="7" s="1"/>
  <c r="N9446" i="7" s="1" a="1"/>
  <c r="N9446" i="7" s="1"/>
  <c r="O9445" i="7" a="1"/>
  <c r="O9445" i="7" s="1"/>
  <c r="M9445" i="7" a="1"/>
  <c r="M9445" i="7"/>
  <c r="N9445" i="7" s="1" a="1"/>
  <c r="N9445" i="7" s="1"/>
  <c r="O9444" i="7" a="1"/>
  <c r="O9444" i="7" s="1"/>
  <c r="M9444" i="7" a="1"/>
  <c r="M9444" i="7" s="1"/>
  <c r="N9444" i="7" s="1" a="1"/>
  <c r="N9444" i="7" s="1"/>
  <c r="O9443" i="7" a="1"/>
  <c r="O9443" i="7" s="1"/>
  <c r="M9443" i="7" a="1"/>
  <c r="M9443" i="7" s="1"/>
  <c r="N9443" i="7" s="1" a="1"/>
  <c r="N9443" i="7" s="1"/>
  <c r="O9442" i="7" a="1"/>
  <c r="O9442" i="7"/>
  <c r="N9442" i="7" a="1"/>
  <c r="N9442" i="7"/>
  <c r="M9442" i="7" a="1"/>
  <c r="M9442" i="7" s="1"/>
  <c r="O9441" i="7" a="1"/>
  <c r="O9441" i="7"/>
  <c r="M9441" i="7" a="1"/>
  <c r="M9441" i="7" s="1"/>
  <c r="N9441" i="7" s="1" a="1"/>
  <c r="N9441" i="7" s="1"/>
  <c r="O9440" i="7" a="1"/>
  <c r="O9440" i="7" s="1"/>
  <c r="M9440" i="7" a="1"/>
  <c r="M9440" i="7" s="1"/>
  <c r="N9440" i="7" s="1" a="1"/>
  <c r="N9440" i="7" s="1"/>
  <c r="O9439" i="7" a="1"/>
  <c r="O9439" i="7"/>
  <c r="M9439" i="7" a="1"/>
  <c r="M9439" i="7" s="1"/>
  <c r="N9439" i="7" s="1" a="1"/>
  <c r="N9439" i="7" s="1"/>
  <c r="O9438" i="7" a="1"/>
  <c r="O9438" i="7"/>
  <c r="M9438" i="7" a="1"/>
  <c r="M9438" i="7" s="1"/>
  <c r="N9438" i="7" s="1" a="1"/>
  <c r="N9438" i="7" s="1"/>
  <c r="O9437" i="7" a="1"/>
  <c r="O9437" i="7"/>
  <c r="M9437" i="7" a="1"/>
  <c r="M9437" i="7" s="1"/>
  <c r="N9437" i="7" s="1" a="1"/>
  <c r="N9437" i="7" s="1"/>
  <c r="O9436" i="7" a="1"/>
  <c r="O9436" i="7" s="1"/>
  <c r="M9436" i="7" a="1"/>
  <c r="M9436" i="7" s="1"/>
  <c r="N9436" i="7" s="1" a="1"/>
  <c r="N9436" i="7" s="1"/>
  <c r="O9435" i="7" a="1"/>
  <c r="O9435" i="7"/>
  <c r="M9435" i="7" a="1"/>
  <c r="M9435" i="7"/>
  <c r="N9435" i="7" s="1" a="1"/>
  <c r="N9435" i="7" s="1"/>
  <c r="O9434" i="7" a="1"/>
  <c r="O9434" i="7"/>
  <c r="M9434" i="7" a="1"/>
  <c r="M9434" i="7" s="1"/>
  <c r="N9434" i="7" s="1" a="1"/>
  <c r="N9434" i="7" s="1"/>
  <c r="O9433" i="7" a="1"/>
  <c r="O9433" i="7"/>
  <c r="M9433" i="7" a="1"/>
  <c r="M9433" i="7" s="1"/>
  <c r="N9433" i="7" s="1" a="1"/>
  <c r="N9433" i="7" s="1"/>
  <c r="O9432" i="7" a="1"/>
  <c r="O9432" i="7" s="1"/>
  <c r="M9432" i="7" a="1"/>
  <c r="M9432" i="7" s="1"/>
  <c r="N9432" i="7" s="1" a="1"/>
  <c r="N9432" i="7" s="1"/>
  <c r="O9431" i="7" a="1"/>
  <c r="O9431" i="7"/>
  <c r="M9431" i="7" a="1"/>
  <c r="M9431" i="7"/>
  <c r="N9431" i="7" s="1" a="1"/>
  <c r="N9431" i="7" s="1"/>
  <c r="O9430" i="7" a="1"/>
  <c r="O9430" i="7"/>
  <c r="M9430" i="7" a="1"/>
  <c r="M9430" i="7" s="1"/>
  <c r="N9430" i="7" s="1" a="1"/>
  <c r="N9430" i="7" s="1"/>
  <c r="O9429" i="7" a="1"/>
  <c r="O9429" i="7"/>
  <c r="M9429" i="7" a="1"/>
  <c r="M9429" i="7" s="1"/>
  <c r="N9429" i="7" s="1" a="1"/>
  <c r="N9429" i="7" s="1"/>
  <c r="O9428" i="7" a="1"/>
  <c r="O9428" i="7" s="1"/>
  <c r="N9428" i="7" a="1"/>
  <c r="N9428" i="7" s="1"/>
  <c r="M9428" i="7" a="1"/>
  <c r="M9428" i="7"/>
  <c r="O9427" i="7" a="1"/>
  <c r="O9427" i="7"/>
  <c r="M9427" i="7" a="1"/>
  <c r="M9427" i="7"/>
  <c r="N9427" i="7" s="1" a="1"/>
  <c r="N9427" i="7" s="1"/>
  <c r="O9426" i="7" a="1"/>
  <c r="O9426" i="7"/>
  <c r="M9426" i="7" a="1"/>
  <c r="M9426" i="7" s="1"/>
  <c r="N9426" i="7" s="1" a="1"/>
  <c r="N9426" i="7" s="1"/>
  <c r="O9425" i="7" a="1"/>
  <c r="O9425" i="7" s="1"/>
  <c r="N9425" i="7" a="1"/>
  <c r="N9425" i="7" s="1"/>
  <c r="M9425" i="7" a="1"/>
  <c r="M9425" i="7"/>
  <c r="O9424" i="7" a="1"/>
  <c r="O9424" i="7" s="1"/>
  <c r="M9424" i="7" a="1"/>
  <c r="M9424" i="7"/>
  <c r="N9424" i="7" s="1" a="1"/>
  <c r="N9424" i="7" s="1"/>
  <c r="O9423" i="7" a="1"/>
  <c r="O9423" i="7"/>
  <c r="M9423" i="7" a="1"/>
  <c r="M9423" i="7"/>
  <c r="N9423" i="7" s="1" a="1"/>
  <c r="N9423" i="7" s="1"/>
  <c r="O9422" i="7" a="1"/>
  <c r="O9422" i="7"/>
  <c r="N9422" i="7" a="1"/>
  <c r="N9422" i="7" s="1"/>
  <c r="M9422" i="7" a="1"/>
  <c r="M9422" i="7" s="1"/>
  <c r="O9421" i="7" a="1"/>
  <c r="O9421" i="7" s="1"/>
  <c r="M9421" i="7" a="1"/>
  <c r="M9421" i="7"/>
  <c r="N9421" i="7" s="1" a="1"/>
  <c r="N9421" i="7" s="1"/>
  <c r="O9420" i="7" a="1"/>
  <c r="O9420" i="7" s="1"/>
  <c r="M9420" i="7" a="1"/>
  <c r="M9420" i="7"/>
  <c r="N9420" i="7" s="1" a="1"/>
  <c r="N9420" i="7" s="1"/>
  <c r="O9419" i="7" a="1"/>
  <c r="O9419" i="7"/>
  <c r="N9419" i="7" a="1"/>
  <c r="N9419" i="7" s="1"/>
  <c r="M9419" i="7" a="1"/>
  <c r="M9419" i="7"/>
  <c r="O9418" i="7" a="1"/>
  <c r="O9418" i="7" s="1"/>
  <c r="N9418" i="7" a="1"/>
  <c r="N9418" i="7" s="1"/>
  <c r="M9418" i="7" a="1"/>
  <c r="M9418" i="7" s="1"/>
  <c r="O9417" i="7" a="1"/>
  <c r="O9417" i="7" s="1"/>
  <c r="M9417" i="7" a="1"/>
  <c r="M9417" i="7"/>
  <c r="N9417" i="7" s="1" a="1"/>
  <c r="N9417" i="7" s="1"/>
  <c r="O9416" i="7" a="1"/>
  <c r="O9416" i="7" s="1"/>
  <c r="N9416" i="7" a="1"/>
  <c r="N9416" i="7"/>
  <c r="M9416" i="7" a="1"/>
  <c r="M9416" i="7"/>
  <c r="O9415" i="7" a="1"/>
  <c r="O9415" i="7"/>
  <c r="N9415" i="7" a="1"/>
  <c r="N9415" i="7" s="1"/>
  <c r="M9415" i="7" a="1"/>
  <c r="M9415" i="7"/>
  <c r="O9414" i="7" a="1"/>
  <c r="O9414" i="7" s="1"/>
  <c r="M9414" i="7" a="1"/>
  <c r="M9414" i="7" s="1"/>
  <c r="N9414" i="7" s="1" a="1"/>
  <c r="N9414" i="7" s="1"/>
  <c r="O9413" i="7" a="1"/>
  <c r="O9413" i="7" s="1"/>
  <c r="N9413" i="7" a="1"/>
  <c r="N9413" i="7"/>
  <c r="M9413" i="7" a="1"/>
  <c r="M9413" i="7"/>
  <c r="O9412" i="7" a="1"/>
  <c r="O9412" i="7" s="1"/>
  <c r="M9412" i="7" a="1"/>
  <c r="M9412" i="7" s="1"/>
  <c r="N9412" i="7" s="1" a="1"/>
  <c r="N9412" i="7" s="1"/>
  <c r="O9411" i="7" a="1"/>
  <c r="O9411" i="7" s="1"/>
  <c r="M9411" i="7" a="1"/>
  <c r="M9411" i="7" s="1"/>
  <c r="N9411" i="7" s="1" a="1"/>
  <c r="N9411" i="7" s="1"/>
  <c r="O9410" i="7" a="1"/>
  <c r="O9410" i="7" s="1"/>
  <c r="N9410" i="7" a="1"/>
  <c r="N9410" i="7"/>
  <c r="M9410" i="7" a="1"/>
  <c r="M9410" i="7" s="1"/>
  <c r="O9409" i="7" a="1"/>
  <c r="O9409" i="7"/>
  <c r="M9409" i="7" a="1"/>
  <c r="M9409" i="7" s="1"/>
  <c r="N9409" i="7" s="1" a="1"/>
  <c r="N9409" i="7" s="1"/>
  <c r="O9408" i="7" a="1"/>
  <c r="O9408" i="7" s="1"/>
  <c r="M9408" i="7" a="1"/>
  <c r="M9408" i="7" s="1"/>
  <c r="N9408" i="7" s="1" a="1"/>
  <c r="N9408" i="7" s="1"/>
  <c r="O9407" i="7" a="1"/>
  <c r="O9407" i="7"/>
  <c r="M9407" i="7" a="1"/>
  <c r="M9407" i="7" s="1"/>
  <c r="N9407" i="7" s="1" a="1"/>
  <c r="N9407" i="7" s="1"/>
  <c r="O9406" i="7" a="1"/>
  <c r="O9406" i="7"/>
  <c r="M9406" i="7" a="1"/>
  <c r="M9406" i="7" s="1"/>
  <c r="N9406" i="7" s="1" a="1"/>
  <c r="N9406" i="7" s="1"/>
  <c r="O9405" i="7" a="1"/>
  <c r="O9405" i="7"/>
  <c r="M9405" i="7" a="1"/>
  <c r="M9405" i="7" s="1"/>
  <c r="N9405" i="7" s="1" a="1"/>
  <c r="N9405" i="7" s="1"/>
  <c r="O9404" i="7" a="1"/>
  <c r="O9404" i="7" s="1"/>
  <c r="M9404" i="7" a="1"/>
  <c r="M9404" i="7" s="1"/>
  <c r="N9404" i="7" s="1" a="1"/>
  <c r="N9404" i="7" s="1"/>
  <c r="O9403" i="7" a="1"/>
  <c r="O9403" i="7"/>
  <c r="M9403" i="7" a="1"/>
  <c r="M9403" i="7"/>
  <c r="N9403" i="7" s="1" a="1"/>
  <c r="N9403" i="7" s="1"/>
  <c r="O9402" i="7" a="1"/>
  <c r="O9402" i="7"/>
  <c r="M9402" i="7" a="1"/>
  <c r="M9402" i="7" s="1"/>
  <c r="N9402" i="7" s="1" a="1"/>
  <c r="N9402" i="7" s="1"/>
  <c r="O9401" i="7" a="1"/>
  <c r="O9401" i="7"/>
  <c r="M9401" i="7" a="1"/>
  <c r="M9401" i="7" s="1"/>
  <c r="N9401" i="7" s="1" a="1"/>
  <c r="N9401" i="7" s="1"/>
  <c r="O9400" i="7" a="1"/>
  <c r="O9400" i="7" s="1"/>
  <c r="M9400" i="7" a="1"/>
  <c r="M9400" i="7" s="1"/>
  <c r="N9400" i="7" s="1" a="1"/>
  <c r="N9400" i="7" s="1"/>
  <c r="O9399" i="7" a="1"/>
  <c r="O9399" i="7"/>
  <c r="M9399" i="7" a="1"/>
  <c r="M9399" i="7"/>
  <c r="N9399" i="7" s="1" a="1"/>
  <c r="N9399" i="7" s="1"/>
  <c r="O9398" i="7" a="1"/>
  <c r="O9398" i="7"/>
  <c r="M9398" i="7" a="1"/>
  <c r="M9398" i="7" s="1"/>
  <c r="N9398" i="7" s="1" a="1"/>
  <c r="N9398" i="7" s="1"/>
  <c r="O9397" i="7" a="1"/>
  <c r="O9397" i="7"/>
  <c r="M9397" i="7" a="1"/>
  <c r="M9397" i="7" s="1"/>
  <c r="N9397" i="7" s="1" a="1"/>
  <c r="N9397" i="7" s="1"/>
  <c r="O9396" i="7" a="1"/>
  <c r="O9396" i="7" s="1"/>
  <c r="N9396" i="7" a="1"/>
  <c r="N9396" i="7" s="1"/>
  <c r="M9396" i="7" a="1"/>
  <c r="M9396" i="7"/>
  <c r="O9395" i="7" a="1"/>
  <c r="O9395" i="7"/>
  <c r="M9395" i="7" a="1"/>
  <c r="M9395" i="7"/>
  <c r="N9395" i="7" s="1" a="1"/>
  <c r="N9395" i="7" s="1"/>
  <c r="O9394" i="7" a="1"/>
  <c r="O9394" i="7"/>
  <c r="M9394" i="7" a="1"/>
  <c r="M9394" i="7" s="1"/>
  <c r="N9394" i="7" s="1" a="1"/>
  <c r="N9394" i="7" s="1"/>
  <c r="O9393" i="7" a="1"/>
  <c r="O9393" i="7" s="1"/>
  <c r="N9393" i="7" a="1"/>
  <c r="N9393" i="7" s="1"/>
  <c r="M9393" i="7" a="1"/>
  <c r="M9393" i="7"/>
  <c r="O9392" i="7" a="1"/>
  <c r="O9392" i="7" s="1"/>
  <c r="M9392" i="7" a="1"/>
  <c r="M9392" i="7"/>
  <c r="N9392" i="7" s="1" a="1"/>
  <c r="N9392" i="7" s="1"/>
  <c r="O9391" i="7" a="1"/>
  <c r="O9391" i="7"/>
  <c r="M9391" i="7" a="1"/>
  <c r="M9391" i="7"/>
  <c r="N9391" i="7" s="1" a="1"/>
  <c r="N9391" i="7" s="1"/>
  <c r="O9390" i="7" a="1"/>
  <c r="O9390" i="7" s="1"/>
  <c r="N9390" i="7" a="1"/>
  <c r="N9390" i="7" s="1"/>
  <c r="M9390" i="7" a="1"/>
  <c r="M9390" i="7" s="1"/>
  <c r="O9389" i="7" a="1"/>
  <c r="O9389" i="7" s="1"/>
  <c r="M9389" i="7" a="1"/>
  <c r="M9389" i="7"/>
  <c r="N9389" i="7" s="1" a="1"/>
  <c r="N9389" i="7" s="1"/>
  <c r="O9388" i="7" a="1"/>
  <c r="O9388" i="7" s="1"/>
  <c r="N9388" i="7" a="1"/>
  <c r="N9388" i="7" s="1"/>
  <c r="M9388" i="7" a="1"/>
  <c r="M9388" i="7"/>
  <c r="O9387" i="7" a="1"/>
  <c r="O9387" i="7"/>
  <c r="N9387" i="7" a="1"/>
  <c r="N9387" i="7" s="1"/>
  <c r="M9387" i="7" a="1"/>
  <c r="M9387" i="7"/>
  <c r="O9386" i="7" a="1"/>
  <c r="O9386" i="7" s="1"/>
  <c r="M9386" i="7" a="1"/>
  <c r="M9386" i="7" s="1"/>
  <c r="N9386" i="7" s="1" a="1"/>
  <c r="N9386" i="7" s="1"/>
  <c r="O9385" i="7" a="1"/>
  <c r="O9385" i="7" s="1"/>
  <c r="M9385" i="7" a="1"/>
  <c r="M9385" i="7" s="1"/>
  <c r="N9385" i="7" s="1" a="1"/>
  <c r="N9385" i="7" s="1"/>
  <c r="O9384" i="7" a="1"/>
  <c r="O9384" i="7" s="1"/>
  <c r="N9384" i="7"/>
  <c r="M9384" i="7" a="1"/>
  <c r="M9384" i="7"/>
  <c r="N9384" i="7" s="1" a="1"/>
  <c r="O9383" i="7" a="1"/>
  <c r="O9383" i="7" s="1"/>
  <c r="M9383" i="7" a="1"/>
  <c r="M9383" i="7"/>
  <c r="N9383" i="7" s="1" a="1"/>
  <c r="N9383" i="7" s="1"/>
  <c r="O9382" i="7" a="1"/>
  <c r="O9382" i="7" s="1"/>
  <c r="M9382" i="7" a="1"/>
  <c r="M9382" i="7" s="1"/>
  <c r="N9382" i="7" s="1" a="1"/>
  <c r="N9382" i="7" s="1"/>
  <c r="O9381" i="7" a="1"/>
  <c r="O9381" i="7" s="1"/>
  <c r="N9381" i="7"/>
  <c r="M9381" i="7" a="1"/>
  <c r="M9381" i="7"/>
  <c r="N9381" i="7" s="1" a="1"/>
  <c r="O9380" i="7" a="1"/>
  <c r="O9380" i="7" s="1"/>
  <c r="M9380" i="7" a="1"/>
  <c r="M9380" i="7" s="1"/>
  <c r="N9380" i="7" s="1" a="1"/>
  <c r="N9380" i="7" s="1"/>
  <c r="O9379" i="7" a="1"/>
  <c r="O9379" i="7" s="1"/>
  <c r="M9379" i="7" a="1"/>
  <c r="M9379" i="7" s="1"/>
  <c r="N9379" i="7" s="1" a="1"/>
  <c r="N9379" i="7" s="1"/>
  <c r="O9378" i="7" a="1"/>
  <c r="O9378" i="7"/>
  <c r="N9378" i="7" a="1"/>
  <c r="N9378" i="7"/>
  <c r="M9378" i="7" a="1"/>
  <c r="M9378" i="7" s="1"/>
  <c r="O9377" i="7" a="1"/>
  <c r="O9377" i="7"/>
  <c r="M9377" i="7" a="1"/>
  <c r="M9377" i="7" s="1"/>
  <c r="N9377" i="7" s="1" a="1"/>
  <c r="N9377" i="7" s="1"/>
  <c r="O9376" i="7" a="1"/>
  <c r="O9376" i="7" s="1"/>
  <c r="M9376" i="7" a="1"/>
  <c r="M9376" i="7" s="1"/>
  <c r="N9376" i="7" s="1" a="1"/>
  <c r="N9376" i="7" s="1"/>
  <c r="O9375" i="7" a="1"/>
  <c r="O9375" i="7"/>
  <c r="M9375" i="7" a="1"/>
  <c r="M9375" i="7" s="1"/>
  <c r="N9375" i="7" s="1" a="1"/>
  <c r="N9375" i="7" s="1"/>
  <c r="O9374" i="7" a="1"/>
  <c r="O9374" i="7"/>
  <c r="M9374" i="7" a="1"/>
  <c r="M9374" i="7" s="1"/>
  <c r="N9374" i="7" s="1" a="1"/>
  <c r="N9374" i="7" s="1"/>
  <c r="O9373" i="7" a="1"/>
  <c r="O9373" i="7"/>
  <c r="M9373" i="7" a="1"/>
  <c r="M9373" i="7" s="1"/>
  <c r="N9373" i="7" s="1" a="1"/>
  <c r="N9373" i="7" s="1"/>
  <c r="O9372" i="7" a="1"/>
  <c r="O9372" i="7" s="1"/>
  <c r="M9372" i="7" a="1"/>
  <c r="M9372" i="7" s="1"/>
  <c r="N9372" i="7" s="1" a="1"/>
  <c r="N9372" i="7" s="1"/>
  <c r="O9371" i="7" a="1"/>
  <c r="O9371" i="7"/>
  <c r="M9371" i="7" a="1"/>
  <c r="M9371" i="7"/>
  <c r="N9371" i="7" s="1" a="1"/>
  <c r="N9371" i="7" s="1"/>
  <c r="O9370" i="7" a="1"/>
  <c r="O9370" i="7"/>
  <c r="M9370" i="7" a="1"/>
  <c r="M9370" i="7" s="1"/>
  <c r="N9370" i="7" s="1" a="1"/>
  <c r="N9370" i="7" s="1"/>
  <c r="O9369" i="7" a="1"/>
  <c r="O9369" i="7"/>
  <c r="M9369" i="7" a="1"/>
  <c r="M9369" i="7" s="1"/>
  <c r="N9369" i="7" s="1" a="1"/>
  <c r="N9369" i="7" s="1"/>
  <c r="O9368" i="7" a="1"/>
  <c r="O9368" i="7" s="1"/>
  <c r="N9368" i="7" a="1"/>
  <c r="N9368" i="7" s="1"/>
  <c r="M9368" i="7" a="1"/>
  <c r="M9368" i="7"/>
  <c r="O9367" i="7" a="1"/>
  <c r="O9367" i="7"/>
  <c r="M9367" i="7" a="1"/>
  <c r="M9367" i="7"/>
  <c r="N9367" i="7" s="1" a="1"/>
  <c r="N9367" i="7" s="1"/>
  <c r="O9366" i="7" a="1"/>
  <c r="O9366" i="7"/>
  <c r="M9366" i="7" a="1"/>
  <c r="M9366" i="7" s="1"/>
  <c r="N9366" i="7" s="1" a="1"/>
  <c r="N9366" i="7" s="1"/>
  <c r="O9365" i="7" a="1"/>
  <c r="O9365" i="7"/>
  <c r="M9365" i="7" a="1"/>
  <c r="M9365" i="7" s="1"/>
  <c r="N9365" i="7" s="1" a="1"/>
  <c r="N9365" i="7" s="1"/>
  <c r="O9364" i="7" a="1"/>
  <c r="O9364" i="7" s="1"/>
  <c r="N9364" i="7" a="1"/>
  <c r="N9364" i="7" s="1"/>
  <c r="M9364" i="7" a="1"/>
  <c r="M9364" i="7"/>
  <c r="O9363" i="7" a="1"/>
  <c r="O9363" i="7"/>
  <c r="M9363" i="7" a="1"/>
  <c r="M9363" i="7"/>
  <c r="N9363" i="7" s="1" a="1"/>
  <c r="N9363" i="7" s="1"/>
  <c r="O9362" i="7" a="1"/>
  <c r="O9362" i="7"/>
  <c r="N9362" i="7" a="1"/>
  <c r="N9362" i="7" s="1"/>
  <c r="M9362" i="7" a="1"/>
  <c r="M9362" i="7" s="1"/>
  <c r="O9361" i="7" a="1"/>
  <c r="O9361" i="7" s="1"/>
  <c r="N9361" i="7" a="1"/>
  <c r="N9361" i="7" s="1"/>
  <c r="M9361" i="7" a="1"/>
  <c r="M9361" i="7"/>
  <c r="O9360" i="7" a="1"/>
  <c r="O9360" i="7" s="1"/>
  <c r="M9360" i="7" a="1"/>
  <c r="M9360" i="7"/>
  <c r="N9360" i="7" s="1" a="1"/>
  <c r="N9360" i="7" s="1"/>
  <c r="O9359" i="7" a="1"/>
  <c r="O9359" i="7"/>
  <c r="N9359" i="7" a="1"/>
  <c r="N9359" i="7" s="1"/>
  <c r="M9359" i="7" a="1"/>
  <c r="M9359" i="7"/>
  <c r="O9358" i="7" a="1"/>
  <c r="O9358" i="7" s="1"/>
  <c r="N9358" i="7" a="1"/>
  <c r="N9358" i="7" s="1"/>
  <c r="M9358" i="7" a="1"/>
  <c r="M9358" i="7" s="1"/>
  <c r="O9357" i="7" a="1"/>
  <c r="O9357" i="7" s="1"/>
  <c r="M9357" i="7" a="1"/>
  <c r="M9357" i="7"/>
  <c r="N9357" i="7" s="1" a="1"/>
  <c r="N9357" i="7" s="1"/>
  <c r="O9356" i="7" a="1"/>
  <c r="O9356" i="7" s="1"/>
  <c r="N9356" i="7" a="1"/>
  <c r="N9356" i="7" s="1"/>
  <c r="M9356" i="7" a="1"/>
  <c r="M9356" i="7"/>
  <c r="O9355" i="7" a="1"/>
  <c r="O9355" i="7"/>
  <c r="N9355" i="7" a="1"/>
  <c r="N9355" i="7" s="1"/>
  <c r="M9355" i="7" a="1"/>
  <c r="M9355" i="7" s="1"/>
  <c r="O9354" i="7" a="1"/>
  <c r="O9354" i="7" s="1"/>
  <c r="M9354" i="7" a="1"/>
  <c r="M9354" i="7" s="1"/>
  <c r="N9354" i="7" s="1" a="1"/>
  <c r="N9354" i="7" s="1"/>
  <c r="O9353" i="7" a="1"/>
  <c r="O9353" i="7" s="1"/>
  <c r="M9353" i="7" a="1"/>
  <c r="M9353" i="7" s="1"/>
  <c r="N9353" i="7" s="1" a="1"/>
  <c r="N9353" i="7" s="1"/>
  <c r="O9352" i="7" a="1"/>
  <c r="O9352" i="7" s="1"/>
  <c r="M9352" i="7" a="1"/>
  <c r="M9352" i="7" s="1"/>
  <c r="N9352" i="7" s="1" a="1"/>
  <c r="N9352" i="7" s="1"/>
  <c r="O9351" i="7" a="1"/>
  <c r="O9351" i="7" s="1"/>
  <c r="M9351" i="7" a="1"/>
  <c r="M9351" i="7" s="1"/>
  <c r="N9351" i="7" s="1" a="1"/>
  <c r="N9351" i="7" s="1"/>
  <c r="O9350" i="7" a="1"/>
  <c r="O9350" i="7" s="1"/>
  <c r="M9350" i="7" a="1"/>
  <c r="M9350" i="7" s="1"/>
  <c r="N9350" i="7" s="1" a="1"/>
  <c r="N9350" i="7" s="1"/>
  <c r="O9349" i="7" a="1"/>
  <c r="O9349" i="7"/>
  <c r="M9349" i="7" a="1"/>
  <c r="M9349" i="7" s="1"/>
  <c r="N9349" i="7" s="1" a="1"/>
  <c r="N9349" i="7" s="1"/>
  <c r="O9348" i="7" a="1"/>
  <c r="O9348" i="7" s="1"/>
  <c r="M9348" i="7" a="1"/>
  <c r="M9348" i="7" s="1"/>
  <c r="N9348" i="7" s="1" a="1"/>
  <c r="N9348" i="7" s="1"/>
  <c r="O9347" i="7" a="1"/>
  <c r="O9347" i="7" s="1"/>
  <c r="M9347" i="7" a="1"/>
  <c r="M9347" i="7" s="1"/>
  <c r="N9347" i="7" s="1" a="1"/>
  <c r="N9347" i="7" s="1"/>
  <c r="O9346" i="7" a="1"/>
  <c r="O9346" i="7"/>
  <c r="M9346" i="7" a="1"/>
  <c r="M9346" i="7" s="1"/>
  <c r="N9346" i="7" s="1" a="1"/>
  <c r="N9346" i="7" s="1"/>
  <c r="O9345" i="7" a="1"/>
  <c r="O9345" i="7"/>
  <c r="M9345" i="7" a="1"/>
  <c r="M9345" i="7" s="1"/>
  <c r="N9345" i="7" s="1" a="1"/>
  <c r="N9345" i="7" s="1"/>
  <c r="O9344" i="7" a="1"/>
  <c r="O9344" i="7" s="1"/>
  <c r="M9344" i="7" a="1"/>
  <c r="M9344" i="7" s="1"/>
  <c r="N9344" i="7" s="1" a="1"/>
  <c r="N9344" i="7" s="1"/>
  <c r="O9343" i="7" a="1"/>
  <c r="O9343" i="7"/>
  <c r="M9343" i="7" a="1"/>
  <c r="M9343" i="7" s="1"/>
  <c r="N9343" i="7" s="1" a="1"/>
  <c r="N9343" i="7" s="1"/>
  <c r="O9342" i="7" a="1"/>
  <c r="O9342" i="7"/>
  <c r="M9342" i="7" a="1"/>
  <c r="M9342" i="7" s="1"/>
  <c r="N9342" i="7" s="1" a="1"/>
  <c r="N9342" i="7" s="1"/>
  <c r="O9341" i="7" a="1"/>
  <c r="O9341" i="7"/>
  <c r="M9341" i="7" a="1"/>
  <c r="M9341" i="7" s="1"/>
  <c r="N9341" i="7" s="1" a="1"/>
  <c r="N9341" i="7" s="1"/>
  <c r="O9340" i="7" a="1"/>
  <c r="O9340" i="7" s="1"/>
  <c r="M9340" i="7" a="1"/>
  <c r="M9340" i="7" s="1"/>
  <c r="N9340" i="7" s="1" a="1"/>
  <c r="N9340" i="7" s="1"/>
  <c r="O9339" i="7" a="1"/>
  <c r="O9339" i="7"/>
  <c r="M9339" i="7" a="1"/>
  <c r="M9339" i="7"/>
  <c r="N9339" i="7" s="1" a="1"/>
  <c r="N9339" i="7" s="1"/>
  <c r="O9338" i="7" a="1"/>
  <c r="O9338" i="7"/>
  <c r="M9338" i="7" a="1"/>
  <c r="M9338" i="7" s="1"/>
  <c r="N9338" i="7" s="1" a="1"/>
  <c r="N9338" i="7" s="1"/>
  <c r="O9337" i="7" a="1"/>
  <c r="O9337" i="7"/>
  <c r="M9337" i="7" a="1"/>
  <c r="M9337" i="7" s="1"/>
  <c r="N9337" i="7" s="1" a="1"/>
  <c r="N9337" i="7" s="1"/>
  <c r="O9336" i="7" a="1"/>
  <c r="O9336" i="7" s="1"/>
  <c r="N9336" i="7" a="1"/>
  <c r="N9336" i="7" s="1"/>
  <c r="M9336" i="7" a="1"/>
  <c r="M9336" i="7"/>
  <c r="O9335" i="7" a="1"/>
  <c r="O9335" i="7"/>
  <c r="M9335" i="7" a="1"/>
  <c r="M9335" i="7"/>
  <c r="N9335" i="7" s="1" a="1"/>
  <c r="N9335" i="7" s="1"/>
  <c r="O9334" i="7" a="1"/>
  <c r="O9334" i="7"/>
  <c r="M9334" i="7" a="1"/>
  <c r="M9334" i="7" s="1"/>
  <c r="N9334" i="7" s="1" a="1"/>
  <c r="N9334" i="7" s="1"/>
  <c r="O9333" i="7" a="1"/>
  <c r="O9333" i="7" s="1"/>
  <c r="N9333" i="7" a="1"/>
  <c r="N9333" i="7" s="1"/>
  <c r="M9333" i="7" a="1"/>
  <c r="M9333" i="7"/>
  <c r="O9332" i="7" a="1"/>
  <c r="O9332" i="7" s="1"/>
  <c r="N9332" i="7" a="1"/>
  <c r="N9332" i="7" s="1"/>
  <c r="M9332" i="7" a="1"/>
  <c r="M9332" i="7"/>
  <c r="O9331" i="7" a="1"/>
  <c r="O9331" i="7"/>
  <c r="M9331" i="7" a="1"/>
  <c r="M9331" i="7"/>
  <c r="N9331" i="7" s="1" a="1"/>
  <c r="N9331" i="7" s="1"/>
  <c r="O9330" i="7" a="1"/>
  <c r="O9330" i="7" s="1"/>
  <c r="N9330" i="7" a="1"/>
  <c r="N9330" i="7" s="1"/>
  <c r="M9330" i="7" a="1"/>
  <c r="M9330" i="7" s="1"/>
  <c r="O9329" i="7" a="1"/>
  <c r="O9329" i="7" s="1"/>
  <c r="N9329" i="7" a="1"/>
  <c r="N9329" i="7" s="1"/>
  <c r="M9329" i="7" a="1"/>
  <c r="M9329" i="7"/>
  <c r="O9328" i="7" a="1"/>
  <c r="O9328" i="7" s="1"/>
  <c r="M9328" i="7" a="1"/>
  <c r="M9328" i="7"/>
  <c r="N9328" i="7" s="1" a="1"/>
  <c r="N9328" i="7" s="1"/>
  <c r="O9327" i="7" a="1"/>
  <c r="O9327" i="7" s="1"/>
  <c r="N9327" i="7" a="1"/>
  <c r="N9327" i="7" s="1"/>
  <c r="M9327" i="7" a="1"/>
  <c r="M9327" i="7"/>
  <c r="O9326" i="7" a="1"/>
  <c r="O9326" i="7" s="1"/>
  <c r="N9326" i="7" a="1"/>
  <c r="N9326" i="7" s="1"/>
  <c r="M9326" i="7" a="1"/>
  <c r="M9326" i="7" s="1"/>
  <c r="O9325" i="7" a="1"/>
  <c r="O9325" i="7" s="1"/>
  <c r="M9325" i="7" a="1"/>
  <c r="M9325" i="7"/>
  <c r="N9325" i="7" s="1" a="1"/>
  <c r="N9325" i="7" s="1"/>
  <c r="O9324" i="7" a="1"/>
  <c r="O9324" i="7" s="1"/>
  <c r="N9324" i="7" a="1"/>
  <c r="N9324" i="7" s="1"/>
  <c r="M9324" i="7" a="1"/>
  <c r="M9324" i="7"/>
  <c r="O9323" i="7" a="1"/>
  <c r="O9323" i="7" s="1"/>
  <c r="N9323" i="7" a="1"/>
  <c r="N9323" i="7" s="1"/>
  <c r="M9323" i="7" a="1"/>
  <c r="M9323" i="7" s="1"/>
  <c r="O9322" i="7" a="1"/>
  <c r="O9322" i="7" s="1"/>
  <c r="M9322" i="7" a="1"/>
  <c r="M9322" i="7" s="1"/>
  <c r="N9322" i="7" s="1" a="1"/>
  <c r="N9322" i="7" s="1"/>
  <c r="O9321" i="7" a="1"/>
  <c r="O9321" i="7" s="1"/>
  <c r="M9321" i="7" a="1"/>
  <c r="M9321" i="7" s="1"/>
  <c r="N9321" i="7" s="1" a="1"/>
  <c r="N9321" i="7" s="1"/>
  <c r="O9320" i="7" a="1"/>
  <c r="O9320" i="7" s="1"/>
  <c r="M9320" i="7" a="1"/>
  <c r="M9320" i="7" s="1"/>
  <c r="N9320" i="7" s="1" a="1"/>
  <c r="N9320" i="7" s="1"/>
  <c r="O9319" i="7" a="1"/>
  <c r="O9319" i="7" s="1"/>
  <c r="M9319" i="7" a="1"/>
  <c r="M9319" i="7"/>
  <c r="N9319" i="7" s="1" a="1"/>
  <c r="N9319" i="7" s="1"/>
  <c r="O9318" i="7" a="1"/>
  <c r="O9318" i="7" s="1"/>
  <c r="N9318" i="7" a="1"/>
  <c r="N9318" i="7"/>
  <c r="M9318" i="7" a="1"/>
  <c r="M9318" i="7" s="1"/>
  <c r="O9317" i="7" a="1"/>
  <c r="O9317" i="7"/>
  <c r="M9317" i="7" a="1"/>
  <c r="M9317" i="7" s="1"/>
  <c r="N9317" i="7" s="1" a="1"/>
  <c r="N9317" i="7" s="1"/>
  <c r="O9316" i="7" a="1"/>
  <c r="O9316" i="7" s="1"/>
  <c r="M9316" i="7" a="1"/>
  <c r="M9316" i="7" s="1"/>
  <c r="N9316" i="7" s="1" a="1"/>
  <c r="N9316" i="7" s="1"/>
  <c r="O9315" i="7" a="1"/>
  <c r="O9315" i="7" s="1"/>
  <c r="M9315" i="7" a="1"/>
  <c r="M9315" i="7" s="1"/>
  <c r="N9315" i="7" s="1" a="1"/>
  <c r="N9315" i="7" s="1"/>
  <c r="O9314" i="7" a="1"/>
  <c r="O9314" i="7"/>
  <c r="M9314" i="7" a="1"/>
  <c r="M9314" i="7" s="1"/>
  <c r="N9314" i="7" s="1" a="1"/>
  <c r="N9314" i="7" s="1"/>
  <c r="O9313" i="7" a="1"/>
  <c r="O9313" i="7"/>
  <c r="M9313" i="7" a="1"/>
  <c r="M9313" i="7" s="1"/>
  <c r="N9313" i="7" s="1" a="1"/>
  <c r="N9313" i="7" s="1"/>
  <c r="O9312" i="7" a="1"/>
  <c r="O9312" i="7" s="1"/>
  <c r="M9312" i="7" a="1"/>
  <c r="M9312" i="7" s="1"/>
  <c r="N9312" i="7" s="1" a="1"/>
  <c r="N9312" i="7" s="1"/>
  <c r="O9311" i="7" a="1"/>
  <c r="O9311" i="7"/>
  <c r="M9311" i="7" a="1"/>
  <c r="M9311" i="7" s="1"/>
  <c r="N9311" i="7" s="1" a="1"/>
  <c r="N9311" i="7" s="1"/>
  <c r="O9310" i="7" a="1"/>
  <c r="O9310" i="7"/>
  <c r="M9310" i="7" a="1"/>
  <c r="M9310" i="7" s="1"/>
  <c r="N9310" i="7" s="1" a="1"/>
  <c r="N9310" i="7" s="1"/>
  <c r="O9309" i="7" a="1"/>
  <c r="O9309" i="7"/>
  <c r="M9309" i="7" a="1"/>
  <c r="M9309" i="7" s="1"/>
  <c r="N9309" i="7" s="1" a="1"/>
  <c r="N9309" i="7" s="1"/>
  <c r="O9308" i="7" a="1"/>
  <c r="O9308" i="7" s="1"/>
  <c r="M9308" i="7" a="1"/>
  <c r="M9308" i="7" s="1"/>
  <c r="N9308" i="7" s="1" a="1"/>
  <c r="N9308" i="7" s="1"/>
  <c r="O9307" i="7" a="1"/>
  <c r="O9307" i="7"/>
  <c r="M9307" i="7" a="1"/>
  <c r="M9307" i="7"/>
  <c r="N9307" i="7" s="1" a="1"/>
  <c r="N9307" i="7" s="1"/>
  <c r="O9306" i="7" a="1"/>
  <c r="O9306" i="7"/>
  <c r="N9306" i="7" a="1"/>
  <c r="N9306" i="7" s="1"/>
  <c r="M9306" i="7" a="1"/>
  <c r="M9306" i="7" s="1"/>
  <c r="O9305" i="7" a="1"/>
  <c r="O9305" i="7" s="1"/>
  <c r="M9305" i="7" a="1"/>
  <c r="M9305" i="7" s="1"/>
  <c r="N9305" i="7" s="1" a="1"/>
  <c r="N9305" i="7" s="1"/>
  <c r="O9304" i="7" a="1"/>
  <c r="O9304" i="7" s="1"/>
  <c r="N9304" i="7" a="1"/>
  <c r="N9304" i="7" s="1"/>
  <c r="M9304" i="7" a="1"/>
  <c r="M9304" i="7"/>
  <c r="O9303" i="7" a="1"/>
  <c r="O9303" i="7"/>
  <c r="N9303" i="7" a="1"/>
  <c r="N9303" i="7" s="1"/>
  <c r="M9303" i="7" a="1"/>
  <c r="M9303" i="7"/>
  <c r="O9302" i="7" a="1"/>
  <c r="O9302" i="7"/>
  <c r="M9302" i="7" a="1"/>
  <c r="M9302" i="7" s="1"/>
  <c r="N9302" i="7" s="1" a="1"/>
  <c r="N9302" i="7" s="1"/>
  <c r="O9301" i="7" a="1"/>
  <c r="O9301" i="7" s="1"/>
  <c r="N9301" i="7" a="1"/>
  <c r="N9301" i="7" s="1"/>
  <c r="M9301" i="7" a="1"/>
  <c r="M9301" i="7"/>
  <c r="O9300" i="7" a="1"/>
  <c r="O9300" i="7" s="1"/>
  <c r="N9300" i="7" a="1"/>
  <c r="N9300" i="7" s="1"/>
  <c r="M9300" i="7" a="1"/>
  <c r="M9300" i="7"/>
  <c r="O9299" i="7" a="1"/>
  <c r="O9299" i="7"/>
  <c r="M9299" i="7" a="1"/>
  <c r="M9299" i="7"/>
  <c r="N9299" i="7" s="1" a="1"/>
  <c r="N9299" i="7" s="1"/>
  <c r="O9298" i="7" a="1"/>
  <c r="O9298" i="7" s="1"/>
  <c r="N9298" i="7" a="1"/>
  <c r="N9298" i="7" s="1"/>
  <c r="M9298" i="7" a="1"/>
  <c r="M9298" i="7" s="1"/>
  <c r="O9297" i="7" a="1"/>
  <c r="O9297" i="7" s="1"/>
  <c r="N9297" i="7" a="1"/>
  <c r="N9297" i="7" s="1"/>
  <c r="M9297" i="7" a="1"/>
  <c r="M9297" i="7"/>
  <c r="O9296" i="7" a="1"/>
  <c r="O9296" i="7" s="1"/>
  <c r="M9296" i="7" a="1"/>
  <c r="M9296" i="7"/>
  <c r="N9296" i="7" s="1" a="1"/>
  <c r="N9296" i="7" s="1"/>
  <c r="O9295" i="7" a="1"/>
  <c r="O9295" i="7" s="1"/>
  <c r="N9295" i="7" a="1"/>
  <c r="N9295" i="7" s="1"/>
  <c r="M9295" i="7" a="1"/>
  <c r="M9295" i="7"/>
  <c r="O9294" i="7" a="1"/>
  <c r="O9294" i="7" s="1"/>
  <c r="N9294" i="7" a="1"/>
  <c r="N9294" i="7" s="1"/>
  <c r="M9294" i="7" a="1"/>
  <c r="M9294" i="7" s="1"/>
  <c r="O9293" i="7" a="1"/>
  <c r="O9293" i="7" s="1"/>
  <c r="M9293" i="7" a="1"/>
  <c r="M9293" i="7"/>
  <c r="N9293" i="7" s="1" a="1"/>
  <c r="N9293" i="7" s="1"/>
  <c r="O9292" i="7" a="1"/>
  <c r="O9292" i="7" s="1"/>
  <c r="M9292" i="7" a="1"/>
  <c r="M9292" i="7" s="1"/>
  <c r="N9292" i="7" s="1" a="1"/>
  <c r="N9292" i="7" s="1"/>
  <c r="O9291" i="7" a="1"/>
  <c r="O9291" i="7"/>
  <c r="M9291" i="7" a="1"/>
  <c r="M9291" i="7" s="1"/>
  <c r="N9291" i="7" s="1" a="1"/>
  <c r="N9291" i="7" s="1"/>
  <c r="O9290" i="7" a="1"/>
  <c r="O9290" i="7" s="1"/>
  <c r="M9290" i="7" a="1"/>
  <c r="M9290" i="7" s="1"/>
  <c r="N9290" i="7" s="1" a="1"/>
  <c r="N9290" i="7" s="1"/>
  <c r="O9289" i="7" a="1"/>
  <c r="O9289" i="7" s="1"/>
  <c r="M9289" i="7" a="1"/>
  <c r="M9289" i="7" s="1"/>
  <c r="N9289" i="7" s="1" a="1"/>
  <c r="N9289" i="7" s="1"/>
  <c r="O9288" i="7" a="1"/>
  <c r="O9288" i="7" s="1"/>
  <c r="N9288" i="7"/>
  <c r="M9288" i="7" a="1"/>
  <c r="M9288" i="7" s="1"/>
  <c r="N9288" i="7" s="1" a="1"/>
  <c r="O9287" i="7" a="1"/>
  <c r="O9287" i="7" s="1"/>
  <c r="M9287" i="7" a="1"/>
  <c r="M9287" i="7"/>
  <c r="N9287" i="7" s="1" a="1"/>
  <c r="N9287" i="7" s="1"/>
  <c r="O9286" i="7" a="1"/>
  <c r="O9286" i="7" s="1"/>
  <c r="N9286" i="7" a="1"/>
  <c r="N9286" i="7" s="1"/>
  <c r="M9286" i="7" a="1"/>
  <c r="M9286" i="7" s="1"/>
  <c r="O9285" i="7" a="1"/>
  <c r="O9285" i="7"/>
  <c r="M9285" i="7" a="1"/>
  <c r="M9285" i="7" s="1"/>
  <c r="N9285" i="7" s="1" a="1"/>
  <c r="N9285" i="7" s="1"/>
  <c r="O9284" i="7" a="1"/>
  <c r="O9284" i="7" s="1"/>
  <c r="M9284" i="7" a="1"/>
  <c r="M9284" i="7" s="1"/>
  <c r="N9284" i="7" s="1" a="1"/>
  <c r="N9284" i="7" s="1"/>
  <c r="O9283" i="7" a="1"/>
  <c r="O9283" i="7" s="1"/>
  <c r="M9283" i="7" a="1"/>
  <c r="M9283" i="7" s="1"/>
  <c r="N9283" i="7" s="1" a="1"/>
  <c r="N9283" i="7" s="1"/>
  <c r="O9282" i="7" a="1"/>
  <c r="O9282" i="7"/>
  <c r="M9282" i="7" a="1"/>
  <c r="M9282" i="7" s="1"/>
  <c r="N9282" i="7" s="1" a="1"/>
  <c r="N9282" i="7" s="1"/>
  <c r="O9281" i="7" a="1"/>
  <c r="O9281" i="7"/>
  <c r="M9281" i="7" a="1"/>
  <c r="M9281" i="7" s="1"/>
  <c r="N9281" i="7" s="1" a="1"/>
  <c r="N9281" i="7" s="1"/>
  <c r="O9280" i="7" a="1"/>
  <c r="O9280" i="7" s="1"/>
  <c r="M9280" i="7" a="1"/>
  <c r="M9280" i="7" s="1"/>
  <c r="N9280" i="7" s="1" a="1"/>
  <c r="N9280" i="7" s="1"/>
  <c r="O9279" i="7" a="1"/>
  <c r="O9279" i="7"/>
  <c r="M9279" i="7" a="1"/>
  <c r="M9279" i="7" s="1"/>
  <c r="N9279" i="7" s="1" a="1"/>
  <c r="N9279" i="7" s="1"/>
  <c r="O9278" i="7" a="1"/>
  <c r="O9278" i="7"/>
  <c r="M9278" i="7" a="1"/>
  <c r="M9278" i="7" s="1"/>
  <c r="N9278" i="7" s="1" a="1"/>
  <c r="N9278" i="7" s="1"/>
  <c r="O9277" i="7" a="1"/>
  <c r="O9277" i="7"/>
  <c r="M9277" i="7" a="1"/>
  <c r="M9277" i="7" s="1"/>
  <c r="N9277" i="7" s="1" a="1"/>
  <c r="N9277" i="7" s="1"/>
  <c r="O9276" i="7" a="1"/>
  <c r="O9276" i="7" s="1"/>
  <c r="M9276" i="7" a="1"/>
  <c r="M9276" i="7" s="1"/>
  <c r="N9276" i="7" s="1" a="1"/>
  <c r="N9276" i="7" s="1"/>
  <c r="O9275" i="7" a="1"/>
  <c r="O9275" i="7"/>
  <c r="M9275" i="7" a="1"/>
  <c r="M9275" i="7"/>
  <c r="N9275" i="7" s="1" a="1"/>
  <c r="N9275" i="7" s="1"/>
  <c r="O9274" i="7" a="1"/>
  <c r="O9274" i="7"/>
  <c r="N9274" i="7" a="1"/>
  <c r="N9274" i="7" s="1"/>
  <c r="M9274" i="7" a="1"/>
  <c r="M9274" i="7" s="1"/>
  <c r="O9273" i="7" a="1"/>
  <c r="O9273" i="7" s="1"/>
  <c r="M9273" i="7" a="1"/>
  <c r="M9273" i="7" s="1"/>
  <c r="N9273" i="7" s="1" a="1"/>
  <c r="N9273" i="7" s="1"/>
  <c r="O9272" i="7" a="1"/>
  <c r="O9272" i="7" s="1"/>
  <c r="N9272" i="7" a="1"/>
  <c r="N9272" i="7" s="1"/>
  <c r="M9272" i="7" a="1"/>
  <c r="M9272" i="7"/>
  <c r="O9271" i="7" a="1"/>
  <c r="O9271" i="7"/>
  <c r="N9271" i="7" a="1"/>
  <c r="N9271" i="7" s="1"/>
  <c r="M9271" i="7" a="1"/>
  <c r="M9271" i="7"/>
  <c r="O9270" i="7" a="1"/>
  <c r="O9270" i="7" s="1"/>
  <c r="M9270" i="7" a="1"/>
  <c r="M9270" i="7" s="1"/>
  <c r="N9270" i="7" s="1" a="1"/>
  <c r="N9270" i="7" s="1"/>
  <c r="O9269" i="7" a="1"/>
  <c r="O9269" i="7" s="1"/>
  <c r="N9269" i="7" a="1"/>
  <c r="N9269" i="7" s="1"/>
  <c r="M9269" i="7" a="1"/>
  <c r="M9269" i="7"/>
  <c r="O9268" i="7" a="1"/>
  <c r="O9268" i="7" s="1"/>
  <c r="N9268" i="7" a="1"/>
  <c r="N9268" i="7" s="1"/>
  <c r="M9268" i="7" a="1"/>
  <c r="M9268" i="7"/>
  <c r="O9267" i="7" a="1"/>
  <c r="O9267" i="7"/>
  <c r="M9267" i="7" a="1"/>
  <c r="M9267" i="7"/>
  <c r="N9267" i="7" s="1" a="1"/>
  <c r="N9267" i="7" s="1"/>
  <c r="O9266" i="7" a="1"/>
  <c r="O9266" i="7" s="1"/>
  <c r="N9266" i="7" a="1"/>
  <c r="N9266" i="7" s="1"/>
  <c r="M9266" i="7" a="1"/>
  <c r="M9266" i="7" s="1"/>
  <c r="O9265" i="7" a="1"/>
  <c r="O9265" i="7" s="1"/>
  <c r="N9265" i="7" a="1"/>
  <c r="N9265" i="7" s="1"/>
  <c r="M9265" i="7" a="1"/>
  <c r="M9265" i="7"/>
  <c r="O9264" i="7" a="1"/>
  <c r="O9264" i="7" s="1"/>
  <c r="M9264" i="7" a="1"/>
  <c r="M9264" i="7"/>
  <c r="N9264" i="7" s="1" a="1"/>
  <c r="N9264" i="7" s="1"/>
  <c r="O9263" i="7" a="1"/>
  <c r="O9263" i="7" s="1"/>
  <c r="M9263" i="7" a="1"/>
  <c r="M9263" i="7" s="1"/>
  <c r="N9263" i="7" s="1" a="1"/>
  <c r="N9263" i="7" s="1"/>
  <c r="O9262" i="7" a="1"/>
  <c r="O9262" i="7" s="1"/>
  <c r="N9262" i="7" a="1"/>
  <c r="N9262" i="7" s="1"/>
  <c r="M9262" i="7" a="1"/>
  <c r="M9262" i="7" s="1"/>
  <c r="O9261" i="7" a="1"/>
  <c r="O9261" i="7" s="1"/>
  <c r="M9261" i="7" a="1"/>
  <c r="M9261" i="7"/>
  <c r="N9261" i="7" s="1" a="1"/>
  <c r="N9261" i="7" s="1"/>
  <c r="O9260" i="7" a="1"/>
  <c r="O9260" i="7" s="1"/>
  <c r="M9260" i="7" a="1"/>
  <c r="M9260" i="7" s="1"/>
  <c r="N9260" i="7" s="1" a="1"/>
  <c r="N9260" i="7" s="1"/>
  <c r="O9259" i="7" a="1"/>
  <c r="O9259" i="7"/>
  <c r="N9259" i="7" a="1"/>
  <c r="N9259" i="7" s="1"/>
  <c r="M9259" i="7" a="1"/>
  <c r="M9259" i="7" s="1"/>
  <c r="O9258" i="7" a="1"/>
  <c r="O9258" i="7" s="1"/>
  <c r="M9258" i="7" a="1"/>
  <c r="M9258" i="7" s="1"/>
  <c r="N9258" i="7" s="1" a="1"/>
  <c r="N9258" i="7" s="1"/>
  <c r="O9257" i="7" a="1"/>
  <c r="O9257" i="7"/>
  <c r="M9257" i="7" a="1"/>
  <c r="M9257" i="7" s="1"/>
  <c r="N9257" i="7" s="1" a="1"/>
  <c r="N9257" i="7" s="1"/>
  <c r="O9256" i="7" a="1"/>
  <c r="O9256" i="7" s="1"/>
  <c r="N9256" i="7"/>
  <c r="M9256" i="7" a="1"/>
  <c r="M9256" i="7" s="1"/>
  <c r="N9256" i="7" s="1" a="1"/>
  <c r="O9255" i="7" a="1"/>
  <c r="O9255" i="7" s="1"/>
  <c r="M9255" i="7" a="1"/>
  <c r="M9255" i="7"/>
  <c r="N9255" i="7" s="1" a="1"/>
  <c r="N9255" i="7" s="1"/>
  <c r="O9254" i="7" a="1"/>
  <c r="O9254" i="7" s="1"/>
  <c r="N9254" i="7" a="1"/>
  <c r="N9254" i="7" s="1"/>
  <c r="M9254" i="7" a="1"/>
  <c r="M9254" i="7" s="1"/>
  <c r="O9253" i="7" a="1"/>
  <c r="O9253" i="7"/>
  <c r="N9253" i="7"/>
  <c r="M9253" i="7" a="1"/>
  <c r="M9253" i="7" s="1"/>
  <c r="N9253" i="7" s="1" a="1"/>
  <c r="O9252" i="7" a="1"/>
  <c r="O9252" i="7" s="1"/>
  <c r="M9252" i="7" a="1"/>
  <c r="M9252" i="7" s="1"/>
  <c r="N9252" i="7" s="1" a="1"/>
  <c r="N9252" i="7" s="1"/>
  <c r="O9251" i="7" a="1"/>
  <c r="O9251" i="7"/>
  <c r="M9251" i="7" a="1"/>
  <c r="M9251" i="7" s="1"/>
  <c r="N9251" i="7" s="1" a="1"/>
  <c r="N9251" i="7" s="1"/>
  <c r="O9250" i="7" a="1"/>
  <c r="O9250" i="7"/>
  <c r="M9250" i="7" a="1"/>
  <c r="M9250" i="7" s="1"/>
  <c r="N9250" i="7" s="1" a="1"/>
  <c r="N9250" i="7" s="1"/>
  <c r="O9249" i="7" a="1"/>
  <c r="O9249" i="7"/>
  <c r="M9249" i="7" a="1"/>
  <c r="M9249" i="7" s="1"/>
  <c r="N9249" i="7" s="1" a="1"/>
  <c r="N9249" i="7" s="1"/>
  <c r="O9248" i="7" a="1"/>
  <c r="O9248" i="7" s="1"/>
  <c r="M9248" i="7" a="1"/>
  <c r="M9248" i="7" s="1"/>
  <c r="N9248" i="7" s="1" a="1"/>
  <c r="N9248" i="7" s="1"/>
  <c r="O9247" i="7" a="1"/>
  <c r="O9247" i="7"/>
  <c r="M9247" i="7" a="1"/>
  <c r="M9247" i="7" s="1"/>
  <c r="N9247" i="7" s="1" a="1"/>
  <c r="N9247" i="7" s="1"/>
  <c r="O9246" i="7" a="1"/>
  <c r="O9246" i="7"/>
  <c r="M9246" i="7" a="1"/>
  <c r="M9246" i="7" s="1"/>
  <c r="N9246" i="7" s="1" a="1"/>
  <c r="N9246" i="7" s="1"/>
  <c r="O9245" i="7" a="1"/>
  <c r="O9245" i="7"/>
  <c r="N9245" i="7" a="1"/>
  <c r="N9245" i="7" s="1"/>
  <c r="M9245" i="7" a="1"/>
  <c r="M9245" i="7" s="1"/>
  <c r="O9244" i="7" a="1"/>
  <c r="O9244" i="7" s="1"/>
  <c r="M9244" i="7" a="1"/>
  <c r="M9244" i="7" s="1"/>
  <c r="N9244" i="7" s="1" a="1"/>
  <c r="N9244" i="7" s="1"/>
  <c r="O9243" i="7" a="1"/>
  <c r="O9243" i="7"/>
  <c r="M9243" i="7" a="1"/>
  <c r="M9243" i="7"/>
  <c r="N9243" i="7" s="1" a="1"/>
  <c r="N9243" i="7" s="1"/>
  <c r="O9242" i="7" a="1"/>
  <c r="O9242" i="7"/>
  <c r="N9242" i="7" a="1"/>
  <c r="N9242" i="7" s="1"/>
  <c r="M9242" i="7" a="1"/>
  <c r="M9242" i="7" s="1"/>
  <c r="O9241" i="7" a="1"/>
  <c r="O9241" i="7" s="1"/>
  <c r="M9241" i="7" a="1"/>
  <c r="M9241" i="7" s="1"/>
  <c r="N9241" i="7" s="1" a="1"/>
  <c r="N9241" i="7" s="1"/>
  <c r="O9240" i="7" a="1"/>
  <c r="O9240" i="7" s="1"/>
  <c r="N9240" i="7" a="1"/>
  <c r="N9240" i="7" s="1"/>
  <c r="M9240" i="7" a="1"/>
  <c r="M9240" i="7"/>
  <c r="O9239" i="7" a="1"/>
  <c r="O9239" i="7"/>
  <c r="N9239" i="7" a="1"/>
  <c r="N9239" i="7" s="1"/>
  <c r="M9239" i="7" a="1"/>
  <c r="M9239" i="7"/>
  <c r="O9238" i="7" a="1"/>
  <c r="O9238" i="7" s="1"/>
  <c r="M9238" i="7" a="1"/>
  <c r="M9238" i="7" s="1"/>
  <c r="N9238" i="7" s="1" a="1"/>
  <c r="N9238" i="7" s="1"/>
  <c r="O9237" i="7" a="1"/>
  <c r="O9237" i="7" s="1"/>
  <c r="N9237" i="7" a="1"/>
  <c r="N9237" i="7" s="1"/>
  <c r="M9237" i="7" a="1"/>
  <c r="M9237" i="7"/>
  <c r="O9236" i="7" a="1"/>
  <c r="O9236" i="7" s="1"/>
  <c r="N9236" i="7" a="1"/>
  <c r="N9236" i="7" s="1"/>
  <c r="M9236" i="7" a="1"/>
  <c r="M9236" i="7"/>
  <c r="O9235" i="7" a="1"/>
  <c r="O9235" i="7" s="1"/>
  <c r="M9235" i="7" a="1"/>
  <c r="M9235" i="7"/>
  <c r="N9235" i="7" s="1" a="1"/>
  <c r="N9235" i="7" s="1"/>
  <c r="O9234" i="7" a="1"/>
  <c r="O9234" i="7" s="1"/>
  <c r="N9234" i="7" a="1"/>
  <c r="N9234" i="7" s="1"/>
  <c r="M9234" i="7" a="1"/>
  <c r="M9234" i="7" s="1"/>
  <c r="O9233" i="7" a="1"/>
  <c r="O9233" i="7" s="1"/>
  <c r="N9233" i="7" a="1"/>
  <c r="N9233" i="7" s="1"/>
  <c r="M9233" i="7" a="1"/>
  <c r="M9233" i="7"/>
  <c r="O9232" i="7" a="1"/>
  <c r="O9232" i="7" s="1"/>
  <c r="M9232" i="7" a="1"/>
  <c r="M9232" i="7"/>
  <c r="N9232" i="7" s="1" a="1"/>
  <c r="N9232" i="7" s="1"/>
  <c r="O9231" i="7" a="1"/>
  <c r="O9231" i="7" s="1"/>
  <c r="M9231" i="7" a="1"/>
  <c r="M9231" i="7" s="1"/>
  <c r="N9231" i="7" s="1" a="1"/>
  <c r="N9231" i="7" s="1"/>
  <c r="O9230" i="7" a="1"/>
  <c r="O9230" i="7"/>
  <c r="N9230" i="7" a="1"/>
  <c r="N9230" i="7" s="1"/>
  <c r="M9230" i="7" a="1"/>
  <c r="M9230" i="7" s="1"/>
  <c r="O9229" i="7" a="1"/>
  <c r="O9229" i="7" s="1"/>
  <c r="M9229" i="7" a="1"/>
  <c r="M9229" i="7"/>
  <c r="N9229" i="7" s="1" a="1"/>
  <c r="N9229" i="7" s="1"/>
  <c r="O9228" i="7" a="1"/>
  <c r="O9228" i="7" s="1"/>
  <c r="M9228" i="7" a="1"/>
  <c r="M9228" i="7" s="1"/>
  <c r="N9228" i="7" s="1" a="1"/>
  <c r="N9228" i="7" s="1"/>
  <c r="O9227" i="7" a="1"/>
  <c r="O9227" i="7"/>
  <c r="N9227" i="7" a="1"/>
  <c r="N9227" i="7" s="1"/>
  <c r="M9227" i="7" a="1"/>
  <c r="M9227" i="7" s="1"/>
  <c r="O9226" i="7" a="1"/>
  <c r="O9226" i="7" s="1"/>
  <c r="M9226" i="7" a="1"/>
  <c r="M9226" i="7" s="1"/>
  <c r="N9226" i="7" s="1" a="1"/>
  <c r="N9226" i="7" s="1"/>
  <c r="O9225" i="7" a="1"/>
  <c r="O9225" i="7" s="1"/>
  <c r="M9225" i="7" a="1"/>
  <c r="M9225" i="7" s="1"/>
  <c r="N9225" i="7" s="1" a="1"/>
  <c r="N9225" i="7" s="1"/>
  <c r="O9224" i="7" a="1"/>
  <c r="O9224" i="7" s="1"/>
  <c r="N9224" i="7"/>
  <c r="M9224" i="7" a="1"/>
  <c r="M9224" i="7" s="1"/>
  <c r="N9224" i="7" s="1" a="1"/>
  <c r="O9223" i="7" a="1"/>
  <c r="O9223" i="7" s="1"/>
  <c r="M9223" i="7" a="1"/>
  <c r="M9223" i="7"/>
  <c r="N9223" i="7" s="1" a="1"/>
  <c r="N9223" i="7" s="1"/>
  <c r="O9222" i="7" a="1"/>
  <c r="O9222" i="7"/>
  <c r="M9222" i="7" a="1"/>
  <c r="M9222" i="7" s="1"/>
  <c r="N9222" i="7" s="1" a="1"/>
  <c r="N9222" i="7" s="1"/>
  <c r="O9221" i="7" a="1"/>
  <c r="O9221" i="7"/>
  <c r="M9221" i="7" a="1"/>
  <c r="M9221" i="7" s="1"/>
  <c r="N9221" i="7" s="1" a="1"/>
  <c r="N9221" i="7" s="1"/>
  <c r="O9220" i="7" a="1"/>
  <c r="O9220" i="7" s="1"/>
  <c r="M9220" i="7" a="1"/>
  <c r="M9220" i="7"/>
  <c r="N9220" i="7" s="1" a="1"/>
  <c r="N9220" i="7" s="1"/>
  <c r="O9219" i="7" a="1"/>
  <c r="O9219" i="7"/>
  <c r="M9219" i="7" a="1"/>
  <c r="M9219" i="7" s="1"/>
  <c r="N9219" i="7" s="1" a="1"/>
  <c r="N9219" i="7" s="1"/>
  <c r="O9218" i="7" a="1"/>
  <c r="O9218" i="7"/>
  <c r="N9218" i="7"/>
  <c r="M9218" i="7" a="1"/>
  <c r="M9218" i="7" s="1"/>
  <c r="N9218" i="7" s="1" a="1"/>
  <c r="O9217" i="7" a="1"/>
  <c r="O9217" i="7"/>
  <c r="M9217" i="7" a="1"/>
  <c r="M9217" i="7"/>
  <c r="N9217" i="7" s="1" a="1"/>
  <c r="N9217" i="7" s="1"/>
  <c r="O9216" i="7" a="1"/>
  <c r="O9216" i="7" s="1"/>
  <c r="N9216" i="7" a="1"/>
  <c r="N9216" i="7" s="1"/>
  <c r="M9216" i="7" a="1"/>
  <c r="M9216" i="7" s="1"/>
  <c r="O9215" i="7" a="1"/>
  <c r="O9215" i="7"/>
  <c r="M9215" i="7" a="1"/>
  <c r="M9215" i="7"/>
  <c r="N9215" i="7" s="1" a="1"/>
  <c r="N9215" i="7" s="1"/>
  <c r="O9214" i="7" a="1"/>
  <c r="O9214" i="7"/>
  <c r="M9214" i="7" a="1"/>
  <c r="M9214" i="7" s="1"/>
  <c r="N9214" i="7" s="1" a="1"/>
  <c r="N9214" i="7" s="1"/>
  <c r="O9213" i="7" a="1"/>
  <c r="O9213" i="7"/>
  <c r="N9213" i="7" a="1"/>
  <c r="N9213" i="7" s="1"/>
  <c r="M9213" i="7" a="1"/>
  <c r="M9213" i="7" s="1"/>
  <c r="O9212" i="7" a="1"/>
  <c r="O9212" i="7" s="1"/>
  <c r="M9212" i="7" a="1"/>
  <c r="M9212" i="7" s="1"/>
  <c r="N9212" i="7" s="1" a="1"/>
  <c r="N9212" i="7" s="1"/>
  <c r="O9211" i="7" a="1"/>
  <c r="O9211" i="7"/>
  <c r="M9211" i="7" a="1"/>
  <c r="M9211" i="7"/>
  <c r="N9211" i="7" s="1" a="1"/>
  <c r="N9211" i="7" s="1"/>
  <c r="O9210" i="7" a="1"/>
  <c r="O9210" i="7"/>
  <c r="N9210" i="7" a="1"/>
  <c r="N9210" i="7" s="1"/>
  <c r="M9210" i="7" a="1"/>
  <c r="M9210" i="7" s="1"/>
  <c r="O9209" i="7" a="1"/>
  <c r="O9209" i="7" s="1"/>
  <c r="M9209" i="7" a="1"/>
  <c r="M9209" i="7" s="1"/>
  <c r="N9209" i="7" s="1" a="1"/>
  <c r="N9209" i="7" s="1"/>
  <c r="O9208" i="7" a="1"/>
  <c r="O9208" i="7" s="1"/>
  <c r="N9208" i="7" a="1"/>
  <c r="N9208" i="7" s="1"/>
  <c r="M9208" i="7" a="1"/>
  <c r="M9208" i="7"/>
  <c r="O9207" i="7" a="1"/>
  <c r="O9207" i="7"/>
  <c r="N9207" i="7" a="1"/>
  <c r="N9207" i="7" s="1"/>
  <c r="M9207" i="7" a="1"/>
  <c r="M9207" i="7"/>
  <c r="O9206" i="7" a="1"/>
  <c r="O9206" i="7" s="1"/>
  <c r="M9206" i="7" a="1"/>
  <c r="M9206" i="7" s="1"/>
  <c r="N9206" i="7" s="1" a="1"/>
  <c r="N9206" i="7" s="1"/>
  <c r="O9205" i="7" a="1"/>
  <c r="O9205" i="7" s="1"/>
  <c r="N9205" i="7" a="1"/>
  <c r="N9205" i="7" s="1"/>
  <c r="M9205" i="7" a="1"/>
  <c r="M9205" i="7"/>
  <c r="O9204" i="7" a="1"/>
  <c r="O9204" i="7" s="1"/>
  <c r="N9204" i="7" a="1"/>
  <c r="N9204" i="7" s="1"/>
  <c r="M9204" i="7" a="1"/>
  <c r="M9204" i="7"/>
  <c r="O9203" i="7" a="1"/>
  <c r="O9203" i="7" s="1"/>
  <c r="M9203" i="7" a="1"/>
  <c r="M9203" i="7"/>
  <c r="N9203" i="7" s="1" a="1"/>
  <c r="N9203" i="7" s="1"/>
  <c r="O9202" i="7" a="1"/>
  <c r="O9202" i="7" s="1"/>
  <c r="N9202" i="7" a="1"/>
  <c r="N9202" i="7" s="1"/>
  <c r="M9202" i="7" a="1"/>
  <c r="M9202" i="7" s="1"/>
  <c r="O9201" i="7" a="1"/>
  <c r="O9201" i="7"/>
  <c r="N9201" i="7" a="1"/>
  <c r="N9201" i="7"/>
  <c r="M9201" i="7" a="1"/>
  <c r="M9201" i="7"/>
  <c r="O9200" i="7" a="1"/>
  <c r="O9200" i="7" s="1"/>
  <c r="M9200" i="7" a="1"/>
  <c r="M9200" i="7"/>
  <c r="N9200" i="7" s="1" a="1"/>
  <c r="N9200" i="7" s="1"/>
  <c r="O9199" i="7" a="1"/>
  <c r="O9199" i="7" s="1"/>
  <c r="M9199" i="7" a="1"/>
  <c r="M9199" i="7" s="1"/>
  <c r="N9199" i="7" s="1" a="1"/>
  <c r="N9199" i="7" s="1"/>
  <c r="O9198" i="7" a="1"/>
  <c r="O9198" i="7"/>
  <c r="N9198" i="7" a="1"/>
  <c r="N9198" i="7"/>
  <c r="M9198" i="7" a="1"/>
  <c r="M9198" i="7" s="1"/>
  <c r="O9197" i="7" a="1"/>
  <c r="O9197" i="7" s="1"/>
  <c r="M9197" i="7" a="1"/>
  <c r="M9197" i="7"/>
  <c r="N9197" i="7" s="1" a="1"/>
  <c r="N9197" i="7" s="1"/>
  <c r="O9196" i="7" a="1"/>
  <c r="O9196" i="7" s="1"/>
  <c r="M9196" i="7" a="1"/>
  <c r="M9196" i="7" s="1"/>
  <c r="N9196" i="7" s="1" a="1"/>
  <c r="N9196" i="7" s="1"/>
  <c r="O9195" i="7" a="1"/>
  <c r="O9195" i="7"/>
  <c r="M9195" i="7" a="1"/>
  <c r="M9195" i="7" s="1"/>
  <c r="N9195" i="7" s="1" a="1"/>
  <c r="N9195" i="7" s="1"/>
  <c r="O9194" i="7" a="1"/>
  <c r="O9194" i="7" s="1"/>
  <c r="M9194" i="7" a="1"/>
  <c r="M9194" i="7" s="1"/>
  <c r="N9194" i="7" s="1" a="1"/>
  <c r="N9194" i="7" s="1"/>
  <c r="O9193" i="7" a="1"/>
  <c r="O9193" i="7" s="1"/>
  <c r="M9193" i="7" a="1"/>
  <c r="M9193" i="7" s="1"/>
  <c r="N9193" i="7" s="1" a="1"/>
  <c r="N9193" i="7" s="1"/>
  <c r="O9192" i="7" a="1"/>
  <c r="O9192" i="7" s="1"/>
  <c r="N9192" i="7" a="1"/>
  <c r="N9192" i="7"/>
  <c r="M9192" i="7" a="1"/>
  <c r="M9192" i="7" s="1"/>
  <c r="O9191" i="7" a="1"/>
  <c r="O9191" i="7" s="1"/>
  <c r="M9191" i="7" a="1"/>
  <c r="M9191" i="7"/>
  <c r="N9191" i="7" s="1" a="1"/>
  <c r="N9191" i="7" s="1"/>
  <c r="O9190" i="7" a="1"/>
  <c r="O9190" i="7"/>
  <c r="N9190" i="7" a="1"/>
  <c r="N9190" i="7"/>
  <c r="M9190" i="7" a="1"/>
  <c r="M9190" i="7" s="1"/>
  <c r="O9189" i="7" a="1"/>
  <c r="O9189" i="7"/>
  <c r="M9189" i="7" a="1"/>
  <c r="M9189" i="7" s="1"/>
  <c r="N9189" i="7" s="1" a="1"/>
  <c r="N9189" i="7" s="1"/>
  <c r="O9188" i="7" a="1"/>
  <c r="O9188" i="7" s="1"/>
  <c r="M9188" i="7" a="1"/>
  <c r="M9188" i="7"/>
  <c r="N9188" i="7" s="1" a="1"/>
  <c r="N9188" i="7" s="1"/>
  <c r="O9187" i="7" a="1"/>
  <c r="O9187" i="7"/>
  <c r="M9187" i="7" a="1"/>
  <c r="M9187" i="7" s="1"/>
  <c r="N9187" i="7" s="1" a="1"/>
  <c r="N9187" i="7" s="1"/>
  <c r="O9186" i="7" a="1"/>
  <c r="O9186" i="7"/>
  <c r="M9186" i="7" a="1"/>
  <c r="M9186" i="7" s="1"/>
  <c r="N9186" i="7" s="1" a="1"/>
  <c r="N9186" i="7" s="1"/>
  <c r="O9185" i="7" a="1"/>
  <c r="O9185" i="7"/>
  <c r="M9185" i="7" a="1"/>
  <c r="M9185" i="7"/>
  <c r="N9185" i="7" s="1" a="1"/>
  <c r="N9185" i="7" s="1"/>
  <c r="O9184" i="7" a="1"/>
  <c r="O9184" i="7" s="1"/>
  <c r="M9184" i="7" a="1"/>
  <c r="M9184" i="7" s="1"/>
  <c r="N9184" i="7" s="1" a="1"/>
  <c r="N9184" i="7" s="1"/>
  <c r="O9183" i="7" a="1"/>
  <c r="O9183" i="7"/>
  <c r="M9183" i="7" a="1"/>
  <c r="M9183" i="7" s="1"/>
  <c r="N9183" i="7" s="1" a="1"/>
  <c r="N9183" i="7" s="1"/>
  <c r="O9182" i="7" a="1"/>
  <c r="O9182" i="7"/>
  <c r="M9182" i="7" a="1"/>
  <c r="M9182" i="7" s="1"/>
  <c r="N9182" i="7" s="1" a="1"/>
  <c r="N9182" i="7" s="1"/>
  <c r="O9181" i="7" a="1"/>
  <c r="O9181" i="7" s="1"/>
  <c r="M9181" i="7" a="1"/>
  <c r="M9181" i="7" s="1"/>
  <c r="N9181" i="7" s="1" a="1"/>
  <c r="N9181" i="7" s="1"/>
  <c r="O9180" i="7" a="1"/>
  <c r="O9180" i="7" s="1"/>
  <c r="M9180" i="7" a="1"/>
  <c r="M9180" i="7"/>
  <c r="N9180" i="7" s="1" a="1"/>
  <c r="N9180" i="7" s="1"/>
  <c r="O9179" i="7" a="1"/>
  <c r="O9179" i="7"/>
  <c r="M9179" i="7" a="1"/>
  <c r="M9179" i="7"/>
  <c r="N9179" i="7" s="1" a="1"/>
  <c r="N9179" i="7" s="1"/>
  <c r="O9178" i="7" a="1"/>
  <c r="O9178" i="7"/>
  <c r="N9178" i="7" a="1"/>
  <c r="N9178" i="7" s="1"/>
  <c r="M9178" i="7" a="1"/>
  <c r="M9178" i="7" s="1"/>
  <c r="O9177" i="7" a="1"/>
  <c r="O9177" i="7" s="1"/>
  <c r="M9177" i="7" a="1"/>
  <c r="M9177" i="7" s="1"/>
  <c r="N9177" i="7" s="1" a="1"/>
  <c r="N9177" i="7" s="1"/>
  <c r="O9176" i="7" a="1"/>
  <c r="O9176" i="7" s="1"/>
  <c r="N9176" i="7" a="1"/>
  <c r="N9176" i="7" s="1"/>
  <c r="M9176" i="7" a="1"/>
  <c r="M9176" i="7"/>
  <c r="O9175" i="7" a="1"/>
  <c r="O9175" i="7" s="1"/>
  <c r="N9175" i="7" a="1"/>
  <c r="N9175" i="7" s="1"/>
  <c r="M9175" i="7" a="1"/>
  <c r="M9175" i="7"/>
  <c r="O9174" i="7" a="1"/>
  <c r="O9174" i="7" s="1"/>
  <c r="M9174" i="7" a="1"/>
  <c r="M9174" i="7" s="1"/>
  <c r="N9174" i="7" s="1" a="1"/>
  <c r="N9174" i="7" s="1"/>
  <c r="O9173" i="7" a="1"/>
  <c r="O9173" i="7" s="1"/>
  <c r="N9173" i="7" a="1"/>
  <c r="N9173" i="7" s="1"/>
  <c r="M9173" i="7" a="1"/>
  <c r="M9173" i="7"/>
  <c r="O9172" i="7" a="1"/>
  <c r="O9172" i="7" s="1"/>
  <c r="N9172" i="7" a="1"/>
  <c r="N9172" i="7" s="1"/>
  <c r="M9172" i="7" a="1"/>
  <c r="M9172" i="7"/>
  <c r="O9171" i="7" a="1"/>
  <c r="O9171" i="7" s="1"/>
  <c r="M9171" i="7" a="1"/>
  <c r="M9171" i="7" s="1"/>
  <c r="N9171" i="7" s="1" a="1"/>
  <c r="N9171" i="7" s="1"/>
  <c r="O9170" i="7" a="1"/>
  <c r="O9170" i="7" s="1"/>
  <c r="N9170" i="7" a="1"/>
  <c r="N9170" i="7" s="1"/>
  <c r="M9170" i="7" a="1"/>
  <c r="M9170" i="7" s="1"/>
  <c r="O9169" i="7" a="1"/>
  <c r="O9169" i="7"/>
  <c r="N9169" i="7" a="1"/>
  <c r="N9169" i="7"/>
  <c r="M9169" i="7" a="1"/>
  <c r="M9169" i="7"/>
  <c r="O9168" i="7" a="1"/>
  <c r="O9168" i="7" s="1"/>
  <c r="M9168" i="7" a="1"/>
  <c r="M9168" i="7"/>
  <c r="N9168" i="7" s="1" a="1"/>
  <c r="N9168" i="7" s="1"/>
  <c r="O9167" i="7" a="1"/>
  <c r="O9167" i="7" s="1"/>
  <c r="M9167" i="7" a="1"/>
  <c r="M9167" i="7" s="1"/>
  <c r="N9167" i="7" s="1" a="1"/>
  <c r="N9167" i="7" s="1"/>
  <c r="O9166" i="7" a="1"/>
  <c r="O9166" i="7"/>
  <c r="N9166" i="7" a="1"/>
  <c r="N9166" i="7"/>
  <c r="M9166" i="7" a="1"/>
  <c r="M9166" i="7" s="1"/>
  <c r="O9165" i="7" a="1"/>
  <c r="O9165" i="7" s="1"/>
  <c r="M9165" i="7" a="1"/>
  <c r="M9165" i="7" s="1"/>
  <c r="N9165" i="7" s="1" a="1"/>
  <c r="N9165" i="7" s="1"/>
  <c r="O9164" i="7" a="1"/>
  <c r="O9164" i="7" s="1"/>
  <c r="M9164" i="7" a="1"/>
  <c r="M9164" i="7" s="1"/>
  <c r="N9164" i="7" s="1" a="1"/>
  <c r="N9164" i="7" s="1"/>
  <c r="O9163" i="7" a="1"/>
  <c r="O9163" i="7"/>
  <c r="M9163" i="7" a="1"/>
  <c r="M9163" i="7" s="1"/>
  <c r="N9163" i="7" s="1" a="1"/>
  <c r="N9163" i="7" s="1"/>
  <c r="O9162" i="7" a="1"/>
  <c r="O9162" i="7" s="1"/>
  <c r="M9162" i="7" a="1"/>
  <c r="M9162" i="7" s="1"/>
  <c r="N9162" i="7" s="1" a="1"/>
  <c r="N9162" i="7" s="1"/>
  <c r="O9161" i="7" a="1"/>
  <c r="O9161" i="7" s="1"/>
  <c r="M9161" i="7" a="1"/>
  <c r="M9161" i="7" s="1"/>
  <c r="N9161" i="7" s="1" a="1"/>
  <c r="N9161" i="7" s="1"/>
  <c r="O9160" i="7" a="1"/>
  <c r="O9160" i="7" s="1"/>
  <c r="M9160" i="7" a="1"/>
  <c r="M9160" i="7" s="1"/>
  <c r="N9160" i="7" s="1" a="1"/>
  <c r="N9160" i="7" s="1"/>
  <c r="O9159" i="7" a="1"/>
  <c r="O9159" i="7" s="1"/>
  <c r="M9159" i="7" a="1"/>
  <c r="M9159" i="7"/>
  <c r="N9159" i="7" s="1" a="1"/>
  <c r="N9159" i="7" s="1"/>
  <c r="O9158" i="7" a="1"/>
  <c r="O9158" i="7"/>
  <c r="N9158" i="7" a="1"/>
  <c r="N9158" i="7"/>
  <c r="M9158" i="7" a="1"/>
  <c r="M9158" i="7" s="1"/>
  <c r="O9157" i="7" a="1"/>
  <c r="O9157" i="7"/>
  <c r="M9157" i="7" a="1"/>
  <c r="M9157" i="7" s="1"/>
  <c r="N9157" i="7" s="1" a="1"/>
  <c r="N9157" i="7" s="1"/>
  <c r="O9156" i="7" a="1"/>
  <c r="O9156" i="7" s="1"/>
  <c r="M9156" i="7" a="1"/>
  <c r="M9156" i="7"/>
  <c r="N9156" i="7" s="1" a="1"/>
  <c r="N9156" i="7" s="1"/>
  <c r="O9155" i="7" a="1"/>
  <c r="O9155" i="7"/>
  <c r="M9155" i="7" a="1"/>
  <c r="M9155" i="7" s="1"/>
  <c r="N9155" i="7" s="1" a="1"/>
  <c r="N9155" i="7" s="1"/>
  <c r="O9154" i="7" a="1"/>
  <c r="O9154" i="7"/>
  <c r="M9154" i="7" a="1"/>
  <c r="M9154" i="7" s="1"/>
  <c r="N9154" i="7" s="1" a="1"/>
  <c r="N9154" i="7" s="1"/>
  <c r="O9153" i="7" a="1"/>
  <c r="O9153" i="7"/>
  <c r="M9153" i="7" a="1"/>
  <c r="M9153" i="7"/>
  <c r="N9153" i="7" s="1" a="1"/>
  <c r="N9153" i="7" s="1"/>
  <c r="O9152" i="7" a="1"/>
  <c r="O9152" i="7" s="1"/>
  <c r="M9152" i="7" a="1"/>
  <c r="M9152" i="7" s="1"/>
  <c r="N9152" i="7" s="1" a="1"/>
  <c r="N9152" i="7" s="1"/>
  <c r="O9151" i="7" a="1"/>
  <c r="O9151" i="7"/>
  <c r="N9151" i="7" a="1"/>
  <c r="N9151" i="7" s="1"/>
  <c r="M9151" i="7" a="1"/>
  <c r="M9151" i="7" s="1"/>
  <c r="O9150" i="7" a="1"/>
  <c r="O9150" i="7" s="1"/>
  <c r="M9150" i="7" a="1"/>
  <c r="M9150" i="7" s="1"/>
  <c r="N9150" i="7" s="1" a="1"/>
  <c r="N9150" i="7" s="1"/>
  <c r="O9149" i="7" a="1"/>
  <c r="O9149" i="7" s="1"/>
  <c r="N9149" i="7" a="1"/>
  <c r="N9149" i="7" s="1"/>
  <c r="M9149" i="7" a="1"/>
  <c r="M9149" i="7"/>
  <c r="O9148" i="7" a="1"/>
  <c r="O9148" i="7" s="1"/>
  <c r="N9148" i="7" a="1"/>
  <c r="N9148" i="7" s="1"/>
  <c r="M9148" i="7" a="1"/>
  <c r="M9148" i="7" s="1"/>
  <c r="O9147" i="7" a="1"/>
  <c r="O9147" i="7"/>
  <c r="M9147" i="7" a="1"/>
  <c r="M9147" i="7" s="1"/>
  <c r="N9147" i="7" s="1" a="1"/>
  <c r="N9147" i="7" s="1"/>
  <c r="O9146" i="7" a="1"/>
  <c r="O9146" i="7" s="1"/>
  <c r="N9146" i="7"/>
  <c r="M9146" i="7" a="1"/>
  <c r="M9146" i="7" s="1"/>
  <c r="N9146" i="7" s="1" a="1"/>
  <c r="O9145" i="7" a="1"/>
  <c r="O9145" i="7" s="1"/>
  <c r="M9145" i="7" a="1"/>
  <c r="M9145" i="7"/>
  <c r="N9145" i="7" s="1" a="1"/>
  <c r="N9145" i="7" s="1"/>
  <c r="O9144" i="7" a="1"/>
  <c r="O9144" i="7"/>
  <c r="N9144" i="7" a="1"/>
  <c r="N9144" i="7" s="1"/>
  <c r="M9144" i="7" a="1"/>
  <c r="M9144" i="7" s="1"/>
  <c r="O9143" i="7" a="1"/>
  <c r="O9143" i="7"/>
  <c r="M9143" i="7" a="1"/>
  <c r="M9143" i="7" s="1"/>
  <c r="N9143" i="7" s="1" a="1"/>
  <c r="N9143" i="7" s="1"/>
  <c r="O9142" i="7" a="1"/>
  <c r="O9142" i="7" s="1"/>
  <c r="N9142" i="7"/>
  <c r="M9142" i="7" a="1"/>
  <c r="M9142" i="7"/>
  <c r="N9142" i="7" s="1" a="1"/>
  <c r="O9141" i="7" a="1"/>
  <c r="O9141" i="7" s="1"/>
  <c r="M9141" i="7" a="1"/>
  <c r="M9141" i="7"/>
  <c r="N9141" i="7" s="1" a="1"/>
  <c r="N9141" i="7" s="1"/>
  <c r="O9140" i="7" a="1"/>
  <c r="O9140" i="7" s="1"/>
  <c r="M9140" i="7" a="1"/>
  <c r="M9140" i="7" s="1"/>
  <c r="N9140" i="7" s="1" a="1"/>
  <c r="N9140" i="7" s="1"/>
  <c r="O9139" i="7" a="1"/>
  <c r="O9139" i="7"/>
  <c r="M9139" i="7" a="1"/>
  <c r="M9139" i="7" s="1"/>
  <c r="N9139" i="7" s="1" a="1"/>
  <c r="N9139" i="7" s="1"/>
  <c r="O9138" i="7" a="1"/>
  <c r="O9138" i="7" s="1"/>
  <c r="M9138" i="7" a="1"/>
  <c r="M9138" i="7" s="1"/>
  <c r="N9138" i="7" s="1" a="1"/>
  <c r="N9138" i="7" s="1"/>
  <c r="O9137" i="7" a="1"/>
  <c r="O9137" i="7" s="1"/>
  <c r="M9137" i="7" a="1"/>
  <c r="M9137" i="7"/>
  <c r="N9137" i="7" s="1" a="1"/>
  <c r="N9137" i="7" s="1"/>
  <c r="O9136" i="7" a="1"/>
  <c r="O9136" i="7" s="1"/>
  <c r="N9136" i="7" a="1"/>
  <c r="N9136" i="7" s="1"/>
  <c r="M9136" i="7" a="1"/>
  <c r="M9136" i="7" s="1"/>
  <c r="O9135" i="7" a="1"/>
  <c r="O9135" i="7"/>
  <c r="M9135" i="7" a="1"/>
  <c r="M9135" i="7" s="1"/>
  <c r="N9135" i="7" s="1" a="1"/>
  <c r="N9135" i="7" s="1"/>
  <c r="O9134" i="7" a="1"/>
  <c r="O9134" i="7" s="1"/>
  <c r="M9134" i="7" a="1"/>
  <c r="M9134" i="7"/>
  <c r="N9134" i="7" s="1" a="1"/>
  <c r="N9134" i="7" s="1"/>
  <c r="O9133" i="7" a="1"/>
  <c r="O9133" i="7" s="1"/>
  <c r="N9133" i="7" a="1"/>
  <c r="N9133" i="7" s="1"/>
  <c r="M9133" i="7" a="1"/>
  <c r="M9133" i="7" s="1"/>
  <c r="O9132" i="7" a="1"/>
  <c r="O9132" i="7" s="1"/>
  <c r="M9132" i="7" a="1"/>
  <c r="M9132" i="7" s="1"/>
  <c r="N9132" i="7" s="1" a="1"/>
  <c r="N9132" i="7" s="1"/>
  <c r="O9131" i="7" a="1"/>
  <c r="O9131" i="7"/>
  <c r="M9131" i="7" a="1"/>
  <c r="M9131" i="7" s="1"/>
  <c r="N9131" i="7" s="1" a="1"/>
  <c r="N9131" i="7" s="1"/>
  <c r="O9130" i="7" a="1"/>
  <c r="O9130" i="7" s="1"/>
  <c r="M9130" i="7" a="1"/>
  <c r="M9130" i="7"/>
  <c r="N9130" i="7" s="1" a="1"/>
  <c r="N9130" i="7" s="1"/>
  <c r="O9129" i="7" a="1"/>
  <c r="O9129" i="7" s="1"/>
  <c r="M9129" i="7" a="1"/>
  <c r="M9129" i="7" s="1"/>
  <c r="N9129" i="7" s="1" a="1"/>
  <c r="N9129" i="7" s="1"/>
  <c r="O9128" i="7" a="1"/>
  <c r="O9128" i="7"/>
  <c r="M9128" i="7" a="1"/>
  <c r="M9128" i="7" s="1"/>
  <c r="N9128" i="7" s="1" a="1"/>
  <c r="N9128" i="7" s="1"/>
  <c r="O9127" i="7" a="1"/>
  <c r="O9127" i="7" s="1"/>
  <c r="N9127" i="7" a="1"/>
  <c r="N9127" i="7" s="1"/>
  <c r="M9127" i="7" a="1"/>
  <c r="M9127" i="7" s="1"/>
  <c r="O9126" i="7" a="1"/>
  <c r="O9126" i="7" s="1"/>
  <c r="N9126" i="7"/>
  <c r="M9126" i="7" a="1"/>
  <c r="M9126" i="7" s="1"/>
  <c r="N9126" i="7" s="1" a="1"/>
  <c r="O9125" i="7" a="1"/>
  <c r="O9125" i="7" s="1"/>
  <c r="M9125" i="7" a="1"/>
  <c r="M9125" i="7"/>
  <c r="N9125" i="7" s="1" a="1"/>
  <c r="N9125" i="7" s="1"/>
  <c r="O9124" i="7" a="1"/>
  <c r="O9124" i="7"/>
  <c r="N9124" i="7" a="1"/>
  <c r="N9124" i="7" s="1"/>
  <c r="M9124" i="7" a="1"/>
  <c r="M9124" i="7" s="1"/>
  <c r="O9123" i="7" a="1"/>
  <c r="O9123" i="7" s="1"/>
  <c r="M9123" i="7" a="1"/>
  <c r="M9123" i="7" s="1"/>
  <c r="N9123" i="7" s="1" a="1"/>
  <c r="N9123" i="7" s="1"/>
  <c r="O9122" i="7" a="1"/>
  <c r="O9122" i="7" s="1"/>
  <c r="M9122" i="7" a="1"/>
  <c r="M9122" i="7" s="1"/>
  <c r="N9122" i="7" s="1" a="1"/>
  <c r="N9122" i="7" s="1"/>
  <c r="O9121" i="7" a="1"/>
  <c r="O9121" i="7" s="1"/>
  <c r="M9121" i="7" a="1"/>
  <c r="M9121" i="7"/>
  <c r="N9121" i="7" s="1" a="1"/>
  <c r="N9121" i="7" s="1"/>
  <c r="O9120" i="7" a="1"/>
  <c r="O9120" i="7" s="1"/>
  <c r="N9120" i="7" a="1"/>
  <c r="N9120" i="7" s="1"/>
  <c r="M9120" i="7" a="1"/>
  <c r="M9120" i="7" s="1"/>
  <c r="O9119" i="7" a="1"/>
  <c r="O9119" i="7"/>
  <c r="N9119" i="7"/>
  <c r="M9119" i="7" a="1"/>
  <c r="M9119" i="7" s="1"/>
  <c r="N9119" i="7" s="1" a="1"/>
  <c r="O9118" i="7" a="1"/>
  <c r="O9118" i="7" s="1"/>
  <c r="N9118" i="7" a="1"/>
  <c r="N9118" i="7" s="1"/>
  <c r="M9118" i="7" a="1"/>
  <c r="M9118" i="7"/>
  <c r="O9117" i="7" a="1"/>
  <c r="O9117" i="7" s="1"/>
  <c r="M9117" i="7" a="1"/>
  <c r="M9117" i="7" s="1"/>
  <c r="N9117" i="7" s="1" a="1"/>
  <c r="N9117" i="7" s="1"/>
  <c r="O9116" i="7" a="1"/>
  <c r="O9116" i="7" s="1"/>
  <c r="M9116" i="7" a="1"/>
  <c r="M9116" i="7" s="1"/>
  <c r="N9116" i="7" s="1" a="1"/>
  <c r="N9116" i="7" s="1"/>
  <c r="O9115" i="7" a="1"/>
  <c r="O9115" i="7"/>
  <c r="M9115" i="7" a="1"/>
  <c r="M9115" i="7" s="1"/>
  <c r="N9115" i="7" s="1" a="1"/>
  <c r="N9115" i="7" s="1"/>
  <c r="O9114" i="7" a="1"/>
  <c r="O9114" i="7" s="1"/>
  <c r="M9114" i="7" a="1"/>
  <c r="M9114" i="7"/>
  <c r="N9114" i="7" s="1" a="1"/>
  <c r="N9114" i="7" s="1"/>
  <c r="O9113" i="7" a="1"/>
  <c r="O9113" i="7" s="1"/>
  <c r="M9113" i="7" a="1"/>
  <c r="M9113" i="7" s="1"/>
  <c r="N9113" i="7" s="1" a="1"/>
  <c r="N9113" i="7" s="1"/>
  <c r="O9112" i="7" a="1"/>
  <c r="O9112" i="7"/>
  <c r="M9112" i="7" a="1"/>
  <c r="M9112" i="7" s="1"/>
  <c r="N9112" i="7" s="1" a="1"/>
  <c r="N9112" i="7" s="1"/>
  <c r="O9111" i="7" a="1"/>
  <c r="O9111" i="7" s="1"/>
  <c r="N9111" i="7" a="1"/>
  <c r="N9111" i="7" s="1"/>
  <c r="M9111" i="7" a="1"/>
  <c r="M9111" i="7" s="1"/>
  <c r="O9110" i="7" a="1"/>
  <c r="O9110" i="7" s="1"/>
  <c r="M9110" i="7" a="1"/>
  <c r="M9110" i="7" s="1"/>
  <c r="N9110" i="7" s="1" a="1"/>
  <c r="N9110" i="7" s="1"/>
  <c r="O9109" i="7" a="1"/>
  <c r="O9109" i="7" s="1"/>
  <c r="M9109" i="7" a="1"/>
  <c r="M9109" i="7" s="1"/>
  <c r="N9109" i="7" s="1" a="1"/>
  <c r="N9109" i="7" s="1"/>
  <c r="O9108" i="7" a="1"/>
  <c r="O9108" i="7"/>
  <c r="N9108" i="7" a="1"/>
  <c r="N9108" i="7" s="1"/>
  <c r="M9108" i="7" a="1"/>
  <c r="M9108" i="7" s="1"/>
  <c r="O9107" i="7" a="1"/>
  <c r="O9107" i="7" s="1"/>
  <c r="M9107" i="7" a="1"/>
  <c r="M9107" i="7" s="1"/>
  <c r="N9107" i="7" s="1" a="1"/>
  <c r="N9107" i="7" s="1"/>
  <c r="O9106" i="7" a="1"/>
  <c r="O9106" i="7" s="1"/>
  <c r="M9106" i="7" a="1"/>
  <c r="M9106" i="7" s="1"/>
  <c r="N9106" i="7" s="1" a="1"/>
  <c r="N9106" i="7" s="1"/>
  <c r="O9105" i="7" a="1"/>
  <c r="O9105" i="7" s="1"/>
  <c r="M9105" i="7" a="1"/>
  <c r="M9105" i="7"/>
  <c r="N9105" i="7" s="1" a="1"/>
  <c r="N9105" i="7" s="1"/>
  <c r="O9104" i="7" a="1"/>
  <c r="O9104" i="7" s="1"/>
  <c r="N9104" i="7" a="1"/>
  <c r="N9104" i="7" s="1"/>
  <c r="M9104" i="7" a="1"/>
  <c r="M9104" i="7" s="1"/>
  <c r="O9103" i="7" a="1"/>
  <c r="O9103" i="7" s="1"/>
  <c r="N9103" i="7"/>
  <c r="M9103" i="7" a="1"/>
  <c r="M9103" i="7" s="1"/>
  <c r="N9103" i="7" s="1" a="1"/>
  <c r="O9102" i="7" a="1"/>
  <c r="O9102" i="7" s="1"/>
  <c r="M9102" i="7" a="1"/>
  <c r="M9102" i="7" s="1"/>
  <c r="N9102" i="7" s="1" a="1"/>
  <c r="N9102" i="7" s="1"/>
  <c r="O9101" i="7" a="1"/>
  <c r="O9101" i="7" s="1"/>
  <c r="M9101" i="7" a="1"/>
  <c r="M9101" i="7" s="1"/>
  <c r="N9101" i="7" s="1" a="1"/>
  <c r="N9101" i="7" s="1"/>
  <c r="O9100" i="7" a="1"/>
  <c r="O9100" i="7" s="1"/>
  <c r="N9100" i="7" a="1"/>
  <c r="N9100" i="7" s="1"/>
  <c r="M9100" i="7" a="1"/>
  <c r="M9100" i="7" s="1"/>
  <c r="O9099" i="7" a="1"/>
  <c r="O9099" i="7"/>
  <c r="M9099" i="7" a="1"/>
  <c r="M9099" i="7" s="1"/>
  <c r="N9099" i="7" s="1" a="1"/>
  <c r="N9099" i="7" s="1"/>
  <c r="O9098" i="7" a="1"/>
  <c r="O9098" i="7" s="1"/>
  <c r="M9098" i="7" a="1"/>
  <c r="M9098" i="7"/>
  <c r="N9098" i="7" s="1" a="1"/>
  <c r="N9098" i="7" s="1"/>
  <c r="O9097" i="7" a="1"/>
  <c r="O9097" i="7" s="1"/>
  <c r="M9097" i="7" a="1"/>
  <c r="M9097" i="7" s="1"/>
  <c r="N9097" i="7" s="1" a="1"/>
  <c r="N9097" i="7" s="1"/>
  <c r="O9096" i="7" a="1"/>
  <c r="O9096" i="7" s="1"/>
  <c r="M9096" i="7" a="1"/>
  <c r="M9096" i="7" s="1"/>
  <c r="N9096" i="7" s="1" a="1"/>
  <c r="N9096" i="7" s="1"/>
  <c r="O9095" i="7" a="1"/>
  <c r="O9095" i="7" s="1"/>
  <c r="N9095" i="7" a="1"/>
  <c r="N9095" i="7" s="1"/>
  <c r="M9095" i="7" a="1"/>
  <c r="M9095" i="7" s="1"/>
  <c r="O9094" i="7" a="1"/>
  <c r="O9094" i="7" s="1"/>
  <c r="N9094" i="7"/>
  <c r="M9094" i="7" a="1"/>
  <c r="M9094" i="7" s="1"/>
  <c r="N9094" i="7" s="1" a="1"/>
  <c r="O9093" i="7" a="1"/>
  <c r="O9093" i="7" s="1"/>
  <c r="M9093" i="7" a="1"/>
  <c r="M9093" i="7" s="1"/>
  <c r="N9093" i="7" s="1" a="1"/>
  <c r="N9093" i="7" s="1"/>
  <c r="O9092" i="7" a="1"/>
  <c r="O9092" i="7"/>
  <c r="N9092" i="7" a="1"/>
  <c r="N9092" i="7" s="1"/>
  <c r="M9092" i="7" a="1"/>
  <c r="M9092" i="7" s="1"/>
  <c r="O9091" i="7" a="1"/>
  <c r="O9091" i="7" s="1"/>
  <c r="M9091" i="7" a="1"/>
  <c r="M9091" i="7" s="1"/>
  <c r="N9091" i="7" s="1" a="1"/>
  <c r="N9091" i="7" s="1"/>
  <c r="O9090" i="7" a="1"/>
  <c r="O9090" i="7" s="1"/>
  <c r="M9090" i="7" a="1"/>
  <c r="M9090" i="7" s="1"/>
  <c r="N9090" i="7" s="1" a="1"/>
  <c r="N9090" i="7" s="1"/>
  <c r="O9089" i="7" a="1"/>
  <c r="O9089" i="7" s="1"/>
  <c r="M9089" i="7" a="1"/>
  <c r="M9089" i="7"/>
  <c r="N9089" i="7" s="1" a="1"/>
  <c r="N9089" i="7" s="1"/>
  <c r="O9088" i="7" a="1"/>
  <c r="O9088" i="7" s="1"/>
  <c r="N9088" i="7" a="1"/>
  <c r="N9088" i="7" s="1"/>
  <c r="M9088" i="7" a="1"/>
  <c r="M9088" i="7" s="1"/>
  <c r="O9087" i="7" a="1"/>
  <c r="O9087" i="7" s="1"/>
  <c r="N9087" i="7" a="1"/>
  <c r="N9087" i="7"/>
  <c r="M9087" i="7" a="1"/>
  <c r="M9087" i="7" s="1"/>
  <c r="O9086" i="7" a="1"/>
  <c r="O9086" i="7" s="1"/>
  <c r="M9086" i="7" a="1"/>
  <c r="M9086" i="7" s="1"/>
  <c r="N9086" i="7" s="1" a="1"/>
  <c r="N9086" i="7" s="1"/>
  <c r="O9085" i="7" a="1"/>
  <c r="O9085" i="7" s="1"/>
  <c r="N9085" i="7" a="1"/>
  <c r="N9085" i="7" s="1"/>
  <c r="M9085" i="7" a="1"/>
  <c r="M9085" i="7" s="1"/>
  <c r="O9084" i="7" a="1"/>
  <c r="O9084" i="7" s="1"/>
  <c r="N9084" i="7" a="1"/>
  <c r="N9084" i="7" s="1"/>
  <c r="M9084" i="7" a="1"/>
  <c r="M9084" i="7" s="1"/>
  <c r="O9083" i="7" a="1"/>
  <c r="O9083" i="7"/>
  <c r="M9083" i="7" a="1"/>
  <c r="M9083" i="7" s="1"/>
  <c r="N9083" i="7" s="1" a="1"/>
  <c r="N9083" i="7" s="1"/>
  <c r="O9082" i="7" a="1"/>
  <c r="O9082" i="7" s="1"/>
  <c r="M9082" i="7" a="1"/>
  <c r="M9082" i="7"/>
  <c r="N9082" i="7" s="1" a="1"/>
  <c r="N9082" i="7" s="1"/>
  <c r="O9081" i="7" a="1"/>
  <c r="O9081" i="7" s="1"/>
  <c r="M9081" i="7" a="1"/>
  <c r="M9081" i="7" s="1"/>
  <c r="N9081" i="7" s="1" a="1"/>
  <c r="N9081" i="7" s="1"/>
  <c r="O9080" i="7" a="1"/>
  <c r="O9080" i="7" s="1"/>
  <c r="M9080" i="7" a="1"/>
  <c r="M9080" i="7" s="1"/>
  <c r="N9080" i="7" s="1" a="1"/>
  <c r="N9080" i="7" s="1"/>
  <c r="O9079" i="7" a="1"/>
  <c r="O9079" i="7" s="1"/>
  <c r="N9079" i="7" a="1"/>
  <c r="N9079" i="7" s="1"/>
  <c r="M9079" i="7" a="1"/>
  <c r="M9079" i="7" s="1"/>
  <c r="O9078" i="7" a="1"/>
  <c r="O9078" i="7" s="1"/>
  <c r="N9078" i="7"/>
  <c r="M9078" i="7" a="1"/>
  <c r="M9078" i="7" s="1"/>
  <c r="N9078" i="7" s="1" a="1"/>
  <c r="O9077" i="7" a="1"/>
  <c r="O9077" i="7" s="1"/>
  <c r="M9077" i="7" a="1"/>
  <c r="M9077" i="7" s="1"/>
  <c r="N9077" i="7" s="1" a="1"/>
  <c r="N9077" i="7" s="1"/>
  <c r="O9076" i="7" a="1"/>
  <c r="O9076" i="7"/>
  <c r="N9076" i="7" a="1"/>
  <c r="N9076" i="7" s="1"/>
  <c r="M9076" i="7" a="1"/>
  <c r="M9076" i="7" s="1"/>
  <c r="O9075" i="7" a="1"/>
  <c r="O9075" i="7" s="1"/>
  <c r="M9075" i="7" a="1"/>
  <c r="M9075" i="7" s="1"/>
  <c r="N9075" i="7" s="1" a="1"/>
  <c r="N9075" i="7" s="1"/>
  <c r="O9074" i="7" a="1"/>
  <c r="O9074" i="7" s="1"/>
  <c r="M9074" i="7" a="1"/>
  <c r="M9074" i="7" s="1"/>
  <c r="N9074" i="7" s="1" a="1"/>
  <c r="N9074" i="7" s="1"/>
  <c r="O9073" i="7" a="1"/>
  <c r="O9073" i="7" s="1"/>
  <c r="M9073" i="7" a="1"/>
  <c r="M9073" i="7"/>
  <c r="N9073" i="7" s="1" a="1"/>
  <c r="N9073" i="7" s="1"/>
  <c r="O9072" i="7" a="1"/>
  <c r="O9072" i="7" s="1"/>
  <c r="N9072" i="7" a="1"/>
  <c r="N9072" i="7" s="1"/>
  <c r="M9072" i="7" a="1"/>
  <c r="M9072" i="7" s="1"/>
  <c r="O9071" i="7" a="1"/>
  <c r="O9071" i="7" s="1"/>
  <c r="N9071" i="7" a="1"/>
  <c r="N9071" i="7"/>
  <c r="M9071" i="7" a="1"/>
  <c r="M9071" i="7" s="1"/>
  <c r="O9070" i="7" a="1"/>
  <c r="O9070" i="7" s="1"/>
  <c r="M9070" i="7" a="1"/>
  <c r="M9070" i="7" s="1"/>
  <c r="N9070" i="7" s="1" a="1"/>
  <c r="N9070" i="7" s="1"/>
  <c r="O9069" i="7" a="1"/>
  <c r="O9069" i="7" s="1"/>
  <c r="M9069" i="7" a="1"/>
  <c r="M9069" i="7" s="1"/>
  <c r="N9069" i="7" s="1" a="1"/>
  <c r="N9069" i="7" s="1"/>
  <c r="O9068" i="7" a="1"/>
  <c r="O9068" i="7" s="1"/>
  <c r="N9068" i="7" a="1"/>
  <c r="N9068" i="7" s="1"/>
  <c r="M9068" i="7" a="1"/>
  <c r="M9068" i="7" s="1"/>
  <c r="O9067" i="7" a="1"/>
  <c r="O9067" i="7"/>
  <c r="M9067" i="7" a="1"/>
  <c r="M9067" i="7" s="1"/>
  <c r="N9067" i="7" s="1" a="1"/>
  <c r="N9067" i="7" s="1"/>
  <c r="O9066" i="7" a="1"/>
  <c r="O9066" i="7" s="1"/>
  <c r="M9066" i="7" a="1"/>
  <c r="M9066" i="7"/>
  <c r="N9066" i="7" s="1" a="1"/>
  <c r="N9066" i="7" s="1"/>
  <c r="O9065" i="7" a="1"/>
  <c r="O9065" i="7" s="1"/>
  <c r="M9065" i="7" a="1"/>
  <c r="M9065" i="7" s="1"/>
  <c r="N9065" i="7" s="1" a="1"/>
  <c r="N9065" i="7" s="1"/>
  <c r="O9064" i="7" a="1"/>
  <c r="O9064" i="7" s="1"/>
  <c r="M9064" i="7" a="1"/>
  <c r="M9064" i="7" s="1"/>
  <c r="N9064" i="7" s="1" a="1"/>
  <c r="N9064" i="7" s="1"/>
  <c r="O9063" i="7" a="1"/>
  <c r="O9063" i="7" s="1"/>
  <c r="N9063" i="7" a="1"/>
  <c r="N9063" i="7" s="1"/>
  <c r="M9063" i="7" a="1"/>
  <c r="M9063" i="7" s="1"/>
  <c r="O9062" i="7" a="1"/>
  <c r="O9062" i="7" s="1"/>
  <c r="N9062" i="7"/>
  <c r="M9062" i="7" a="1"/>
  <c r="M9062" i="7" s="1"/>
  <c r="N9062" i="7" s="1" a="1"/>
  <c r="O9061" i="7" a="1"/>
  <c r="O9061" i="7" s="1"/>
  <c r="M9061" i="7" a="1"/>
  <c r="M9061" i="7" s="1"/>
  <c r="N9061" i="7" s="1" a="1"/>
  <c r="N9061" i="7" s="1"/>
  <c r="O9060" i="7" a="1"/>
  <c r="O9060" i="7"/>
  <c r="N9060" i="7" a="1"/>
  <c r="N9060" i="7" s="1"/>
  <c r="M9060" i="7" a="1"/>
  <c r="M9060" i="7" s="1"/>
  <c r="O9059" i="7" a="1"/>
  <c r="O9059" i="7" s="1"/>
  <c r="M9059" i="7" a="1"/>
  <c r="M9059" i="7" s="1"/>
  <c r="N9059" i="7" s="1" a="1"/>
  <c r="N9059" i="7" s="1"/>
  <c r="O9058" i="7" a="1"/>
  <c r="O9058" i="7" s="1"/>
  <c r="M9058" i="7" a="1"/>
  <c r="M9058" i="7" s="1"/>
  <c r="N9058" i="7" s="1" a="1"/>
  <c r="N9058" i="7" s="1"/>
  <c r="O9057" i="7" a="1"/>
  <c r="O9057" i="7" s="1"/>
  <c r="M9057" i="7" a="1"/>
  <c r="M9057" i="7"/>
  <c r="N9057" i="7" s="1" a="1"/>
  <c r="N9057" i="7" s="1"/>
  <c r="O9056" i="7" a="1"/>
  <c r="O9056" i="7" s="1"/>
  <c r="N9056" i="7" a="1"/>
  <c r="N9056" i="7" s="1"/>
  <c r="M9056" i="7" a="1"/>
  <c r="M9056" i="7" s="1"/>
  <c r="O9055" i="7" a="1"/>
  <c r="O9055" i="7" s="1"/>
  <c r="N9055" i="7" a="1"/>
  <c r="N9055" i="7"/>
  <c r="M9055" i="7" a="1"/>
  <c r="M9055" i="7" s="1"/>
  <c r="O9054" i="7" a="1"/>
  <c r="O9054" i="7" s="1"/>
  <c r="M9054" i="7" a="1"/>
  <c r="M9054" i="7" s="1"/>
  <c r="N9054" i="7" s="1" a="1"/>
  <c r="N9054" i="7" s="1"/>
  <c r="O9053" i="7" a="1"/>
  <c r="O9053" i="7" s="1"/>
  <c r="N9053" i="7" a="1"/>
  <c r="N9053" i="7" s="1"/>
  <c r="M9053" i="7" a="1"/>
  <c r="M9053" i="7" s="1"/>
  <c r="O9052" i="7" a="1"/>
  <c r="O9052" i="7" s="1"/>
  <c r="N9052" i="7" a="1"/>
  <c r="N9052" i="7" s="1"/>
  <c r="M9052" i="7" a="1"/>
  <c r="M9052" i="7" s="1"/>
  <c r="O9051" i="7" a="1"/>
  <c r="O9051" i="7"/>
  <c r="M9051" i="7" a="1"/>
  <c r="M9051" i="7" s="1"/>
  <c r="N9051" i="7" s="1" a="1"/>
  <c r="N9051" i="7" s="1"/>
  <c r="O9050" i="7" a="1"/>
  <c r="O9050" i="7" s="1"/>
  <c r="M9050" i="7" a="1"/>
  <c r="M9050" i="7"/>
  <c r="N9050" i="7" s="1" a="1"/>
  <c r="N9050" i="7" s="1"/>
  <c r="O9049" i="7" a="1"/>
  <c r="O9049" i="7" s="1"/>
  <c r="M9049" i="7" a="1"/>
  <c r="M9049" i="7" s="1"/>
  <c r="N9049" i="7" s="1" a="1"/>
  <c r="N9049" i="7" s="1"/>
  <c r="O9048" i="7" a="1"/>
  <c r="O9048" i="7" s="1"/>
  <c r="M9048" i="7" a="1"/>
  <c r="M9048" i="7" s="1"/>
  <c r="N9048" i="7" s="1" a="1"/>
  <c r="N9048" i="7" s="1"/>
  <c r="O9047" i="7" a="1"/>
  <c r="O9047" i="7" s="1"/>
  <c r="N9047" i="7" a="1"/>
  <c r="N9047" i="7" s="1"/>
  <c r="M9047" i="7" a="1"/>
  <c r="M9047" i="7" s="1"/>
  <c r="O9046" i="7" a="1"/>
  <c r="O9046" i="7" s="1"/>
  <c r="M9046" i="7" a="1"/>
  <c r="M9046" i="7" s="1"/>
  <c r="N9046" i="7" s="1" a="1"/>
  <c r="N9046" i="7" s="1"/>
  <c r="O9045" i="7" a="1"/>
  <c r="O9045" i="7" s="1"/>
  <c r="M9045" i="7" a="1"/>
  <c r="M9045" i="7" s="1"/>
  <c r="N9045" i="7" s="1" a="1"/>
  <c r="N9045" i="7" s="1"/>
  <c r="O9044" i="7" a="1"/>
  <c r="O9044" i="7"/>
  <c r="N9044" i="7" a="1"/>
  <c r="N9044" i="7" s="1"/>
  <c r="M9044" i="7" a="1"/>
  <c r="M9044" i="7" s="1"/>
  <c r="O9043" i="7" a="1"/>
  <c r="O9043" i="7" s="1"/>
  <c r="M9043" i="7" a="1"/>
  <c r="M9043" i="7" s="1"/>
  <c r="N9043" i="7" s="1" a="1"/>
  <c r="N9043" i="7" s="1"/>
  <c r="O9042" i="7" a="1"/>
  <c r="O9042" i="7" s="1"/>
  <c r="M9042" i="7" a="1"/>
  <c r="M9042" i="7" s="1"/>
  <c r="N9042" i="7" s="1" a="1"/>
  <c r="N9042" i="7" s="1"/>
  <c r="O9041" i="7" a="1"/>
  <c r="O9041" i="7" s="1"/>
  <c r="M9041" i="7" a="1"/>
  <c r="M9041" i="7"/>
  <c r="N9041" i="7" s="1" a="1"/>
  <c r="N9041" i="7" s="1"/>
  <c r="O9040" i="7" a="1"/>
  <c r="O9040" i="7" s="1"/>
  <c r="N9040" i="7" a="1"/>
  <c r="N9040" i="7" s="1"/>
  <c r="M9040" i="7" a="1"/>
  <c r="M9040" i="7" s="1"/>
  <c r="O9039" i="7" a="1"/>
  <c r="O9039" i="7" s="1"/>
  <c r="N9039" i="7" a="1"/>
  <c r="N9039" i="7"/>
  <c r="M9039" i="7" a="1"/>
  <c r="M9039" i="7" s="1"/>
  <c r="O9038" i="7" a="1"/>
  <c r="O9038" i="7" s="1"/>
  <c r="M9038" i="7" a="1"/>
  <c r="M9038" i="7" s="1"/>
  <c r="N9038" i="7" s="1" a="1"/>
  <c r="N9038" i="7" s="1"/>
  <c r="O9037" i="7" a="1"/>
  <c r="O9037" i="7" s="1"/>
  <c r="M9037" i="7" a="1"/>
  <c r="M9037" i="7" s="1"/>
  <c r="N9037" i="7" s="1" a="1"/>
  <c r="N9037" i="7" s="1"/>
  <c r="O9036" i="7" a="1"/>
  <c r="O9036" i="7" s="1"/>
  <c r="N9036" i="7" a="1"/>
  <c r="N9036" i="7" s="1"/>
  <c r="M9036" i="7" a="1"/>
  <c r="M9036" i="7" s="1"/>
  <c r="O9035" i="7" a="1"/>
  <c r="O9035" i="7"/>
  <c r="M9035" i="7" a="1"/>
  <c r="M9035" i="7" s="1"/>
  <c r="N9035" i="7" s="1" a="1"/>
  <c r="N9035" i="7" s="1"/>
  <c r="O9034" i="7" a="1"/>
  <c r="O9034" i="7" s="1"/>
  <c r="M9034" i="7" a="1"/>
  <c r="M9034" i="7"/>
  <c r="N9034" i="7" s="1" a="1"/>
  <c r="N9034" i="7" s="1"/>
  <c r="O9033" i="7" a="1"/>
  <c r="O9033" i="7" s="1"/>
  <c r="M9033" i="7" a="1"/>
  <c r="M9033" i="7" s="1"/>
  <c r="N9033" i="7" s="1" a="1"/>
  <c r="N9033" i="7" s="1"/>
  <c r="O9032" i="7" a="1"/>
  <c r="O9032" i="7" s="1"/>
  <c r="M9032" i="7" a="1"/>
  <c r="M9032" i="7" s="1"/>
  <c r="N9032" i="7" s="1" a="1"/>
  <c r="N9032" i="7" s="1"/>
  <c r="O9031" i="7" a="1"/>
  <c r="O9031" i="7" s="1"/>
  <c r="N9031" i="7" a="1"/>
  <c r="N9031" i="7" s="1"/>
  <c r="M9031" i="7" a="1"/>
  <c r="M9031" i="7" s="1"/>
  <c r="O9030" i="7" a="1"/>
  <c r="O9030" i="7" s="1"/>
  <c r="N9030" i="7"/>
  <c r="M9030" i="7" a="1"/>
  <c r="M9030" i="7" s="1"/>
  <c r="N9030" i="7" s="1" a="1"/>
  <c r="O9029" i="7" a="1"/>
  <c r="O9029" i="7" s="1"/>
  <c r="M9029" i="7" a="1"/>
  <c r="M9029" i="7" s="1"/>
  <c r="N9029" i="7" s="1" a="1"/>
  <c r="N9029" i="7" s="1"/>
  <c r="O9028" i="7" a="1"/>
  <c r="O9028" i="7"/>
  <c r="N9028" i="7" a="1"/>
  <c r="N9028" i="7" s="1"/>
  <c r="M9028" i="7" a="1"/>
  <c r="M9028" i="7" s="1"/>
  <c r="O9027" i="7" a="1"/>
  <c r="O9027" i="7" s="1"/>
  <c r="M9027" i="7" a="1"/>
  <c r="M9027" i="7" s="1"/>
  <c r="N9027" i="7" s="1" a="1"/>
  <c r="N9027" i="7" s="1"/>
  <c r="O9026" i="7" a="1"/>
  <c r="O9026" i="7" s="1"/>
  <c r="M9026" i="7" a="1"/>
  <c r="M9026" i="7" s="1"/>
  <c r="N9026" i="7" s="1" a="1"/>
  <c r="N9026" i="7" s="1"/>
  <c r="O9025" i="7" a="1"/>
  <c r="O9025" i="7" s="1"/>
  <c r="M9025" i="7" a="1"/>
  <c r="M9025" i="7"/>
  <c r="N9025" i="7" s="1" a="1"/>
  <c r="N9025" i="7" s="1"/>
  <c r="O9024" i="7" a="1"/>
  <c r="O9024" i="7" s="1"/>
  <c r="N9024" i="7" a="1"/>
  <c r="N9024" i="7" s="1"/>
  <c r="M9024" i="7" a="1"/>
  <c r="M9024" i="7" s="1"/>
  <c r="O9023" i="7" a="1"/>
  <c r="O9023" i="7" s="1"/>
  <c r="N9023" i="7" a="1"/>
  <c r="N9023" i="7"/>
  <c r="M9023" i="7" a="1"/>
  <c r="M9023" i="7" s="1"/>
  <c r="O9022" i="7" a="1"/>
  <c r="O9022" i="7" s="1"/>
  <c r="M9022" i="7" a="1"/>
  <c r="M9022" i="7" s="1"/>
  <c r="N9022" i="7" s="1" a="1"/>
  <c r="N9022" i="7" s="1"/>
  <c r="O9021" i="7" a="1"/>
  <c r="O9021" i="7" s="1"/>
  <c r="N9021" i="7" a="1"/>
  <c r="N9021" i="7" s="1"/>
  <c r="M9021" i="7" a="1"/>
  <c r="M9021" i="7" s="1"/>
  <c r="O9020" i="7" a="1"/>
  <c r="O9020" i="7" s="1"/>
  <c r="N9020" i="7" a="1"/>
  <c r="N9020" i="7" s="1"/>
  <c r="M9020" i="7" a="1"/>
  <c r="M9020" i="7" s="1"/>
  <c r="O9019" i="7" a="1"/>
  <c r="O9019" i="7"/>
  <c r="M9019" i="7" a="1"/>
  <c r="M9019" i="7" s="1"/>
  <c r="N9019" i="7" s="1" a="1"/>
  <c r="N9019" i="7" s="1"/>
  <c r="O9018" i="7" a="1"/>
  <c r="O9018" i="7" s="1"/>
  <c r="M9018" i="7" a="1"/>
  <c r="M9018" i="7"/>
  <c r="N9018" i="7" s="1" a="1"/>
  <c r="N9018" i="7" s="1"/>
  <c r="O9017" i="7" a="1"/>
  <c r="O9017" i="7" s="1"/>
  <c r="M9017" i="7" a="1"/>
  <c r="M9017" i="7" s="1"/>
  <c r="N9017" i="7" s="1" a="1"/>
  <c r="N9017" i="7" s="1"/>
  <c r="O9016" i="7" a="1"/>
  <c r="O9016" i="7" s="1"/>
  <c r="M9016" i="7" a="1"/>
  <c r="M9016" i="7" s="1"/>
  <c r="N9016" i="7" s="1" a="1"/>
  <c r="N9016" i="7" s="1"/>
  <c r="O9015" i="7" a="1"/>
  <c r="O9015" i="7" s="1"/>
  <c r="N9015" i="7" a="1"/>
  <c r="N9015" i="7" s="1"/>
  <c r="M9015" i="7" a="1"/>
  <c r="M9015" i="7" s="1"/>
  <c r="O9014" i="7" a="1"/>
  <c r="O9014" i="7" s="1"/>
  <c r="M9014" i="7" a="1"/>
  <c r="M9014" i="7" s="1"/>
  <c r="N9014" i="7" s="1" a="1"/>
  <c r="N9014" i="7" s="1"/>
  <c r="O9013" i="7" a="1"/>
  <c r="O9013" i="7" s="1"/>
  <c r="M9013" i="7" a="1"/>
  <c r="M9013" i="7" s="1"/>
  <c r="N9013" i="7" s="1" a="1"/>
  <c r="N9013" i="7" s="1"/>
  <c r="O9012" i="7" a="1"/>
  <c r="O9012" i="7"/>
  <c r="N9012" i="7" a="1"/>
  <c r="N9012" i="7" s="1"/>
  <c r="M9012" i="7" a="1"/>
  <c r="M9012" i="7" s="1"/>
  <c r="O9011" i="7" a="1"/>
  <c r="O9011" i="7" s="1"/>
  <c r="M9011" i="7" a="1"/>
  <c r="M9011" i="7" s="1"/>
  <c r="N9011" i="7" s="1" a="1"/>
  <c r="N9011" i="7" s="1"/>
  <c r="O9010" i="7" a="1"/>
  <c r="O9010" i="7" s="1"/>
  <c r="M9010" i="7" a="1"/>
  <c r="M9010" i="7" s="1"/>
  <c r="N9010" i="7" s="1" a="1"/>
  <c r="N9010" i="7" s="1"/>
  <c r="O9009" i="7" a="1"/>
  <c r="O9009" i="7" s="1"/>
  <c r="M9009" i="7" a="1"/>
  <c r="M9009" i="7"/>
  <c r="N9009" i="7" s="1" a="1"/>
  <c r="N9009" i="7" s="1"/>
  <c r="O9008" i="7" a="1"/>
  <c r="O9008" i="7" s="1"/>
  <c r="N9008" i="7" a="1"/>
  <c r="N9008" i="7" s="1"/>
  <c r="M9008" i="7" a="1"/>
  <c r="M9008" i="7" s="1"/>
  <c r="O9007" i="7" a="1"/>
  <c r="O9007" i="7" s="1"/>
  <c r="N9007" i="7" a="1"/>
  <c r="N9007" i="7"/>
  <c r="M9007" i="7" a="1"/>
  <c r="M9007" i="7" s="1"/>
  <c r="O9006" i="7" a="1"/>
  <c r="O9006" i="7" s="1"/>
  <c r="N9006" i="7" a="1"/>
  <c r="N9006" i="7" s="1"/>
  <c r="M9006" i="7" a="1"/>
  <c r="M9006" i="7" s="1"/>
  <c r="O9005" i="7" a="1"/>
  <c r="O9005" i="7" s="1"/>
  <c r="M9005" i="7" a="1"/>
  <c r="M9005" i="7" s="1"/>
  <c r="N9005" i="7" s="1" a="1"/>
  <c r="N9005" i="7" s="1"/>
  <c r="O9004" i="7" a="1"/>
  <c r="O9004" i="7" s="1"/>
  <c r="N9004" i="7" a="1"/>
  <c r="N9004" i="7" s="1"/>
  <c r="M9004" i="7" a="1"/>
  <c r="M9004" i="7" s="1"/>
  <c r="O9003" i="7" a="1"/>
  <c r="O9003" i="7"/>
  <c r="M9003" i="7" a="1"/>
  <c r="M9003" i="7" s="1"/>
  <c r="N9003" i="7" s="1" a="1"/>
  <c r="N9003" i="7" s="1"/>
  <c r="O9002" i="7" a="1"/>
  <c r="O9002" i="7" s="1"/>
  <c r="M9002" i="7" a="1"/>
  <c r="M9002" i="7"/>
  <c r="N9002" i="7" s="1" a="1"/>
  <c r="N9002" i="7" s="1"/>
  <c r="O9001" i="7" a="1"/>
  <c r="O9001" i="7" s="1"/>
  <c r="M9001" i="7" a="1"/>
  <c r="M9001" i="7" s="1"/>
  <c r="N9001" i="7" s="1" a="1"/>
  <c r="N9001" i="7" s="1"/>
  <c r="O9000" i="7" a="1"/>
  <c r="O9000" i="7" s="1"/>
  <c r="M9000" i="7" a="1"/>
  <c r="M9000" i="7" s="1"/>
  <c r="N9000" i="7" s="1" a="1"/>
  <c r="N9000" i="7" s="1"/>
  <c r="O8999" i="7" a="1"/>
  <c r="O8999" i="7" s="1"/>
  <c r="N8999" i="7" a="1"/>
  <c r="N8999" i="7" s="1"/>
  <c r="M8999" i="7" a="1"/>
  <c r="M8999" i="7" s="1"/>
  <c r="O8998" i="7" a="1"/>
  <c r="O8998" i="7" s="1"/>
  <c r="N8998" i="7"/>
  <c r="M8998" i="7" a="1"/>
  <c r="M8998" i="7" s="1"/>
  <c r="N8998" i="7" s="1" a="1"/>
  <c r="O8997" i="7" a="1"/>
  <c r="O8997" i="7" s="1"/>
  <c r="M8997" i="7" a="1"/>
  <c r="M8997" i="7" s="1"/>
  <c r="N8997" i="7" s="1" a="1"/>
  <c r="N8997" i="7" s="1"/>
  <c r="O8996" i="7" a="1"/>
  <c r="O8996" i="7"/>
  <c r="N8996" i="7" a="1"/>
  <c r="N8996" i="7" s="1"/>
  <c r="M8996" i="7" a="1"/>
  <c r="M8996" i="7" s="1"/>
  <c r="O8995" i="7" a="1"/>
  <c r="O8995" i="7" s="1"/>
  <c r="M8995" i="7" a="1"/>
  <c r="M8995" i="7" s="1"/>
  <c r="N8995" i="7" s="1" a="1"/>
  <c r="N8995" i="7" s="1"/>
  <c r="O8994" i="7" a="1"/>
  <c r="O8994" i="7" s="1"/>
  <c r="M8994" i="7" a="1"/>
  <c r="M8994" i="7" s="1"/>
  <c r="N8994" i="7" s="1" a="1"/>
  <c r="N8994" i="7" s="1"/>
  <c r="O8993" i="7" a="1"/>
  <c r="O8993" i="7" s="1"/>
  <c r="M8993" i="7" a="1"/>
  <c r="M8993" i="7"/>
  <c r="N8993" i="7" s="1" a="1"/>
  <c r="N8993" i="7" s="1"/>
  <c r="O8992" i="7" a="1"/>
  <c r="O8992" i="7" s="1"/>
  <c r="N8992" i="7" a="1"/>
  <c r="N8992" i="7" s="1"/>
  <c r="M8992" i="7" a="1"/>
  <c r="M8992" i="7" s="1"/>
  <c r="O8991" i="7" a="1"/>
  <c r="O8991" i="7" s="1"/>
  <c r="N8991" i="7" a="1"/>
  <c r="N8991" i="7" s="1"/>
  <c r="M8991" i="7" a="1"/>
  <c r="M8991" i="7" s="1"/>
  <c r="O8990" i="7" a="1"/>
  <c r="O8990" i="7" s="1"/>
  <c r="N8990" i="7" a="1"/>
  <c r="N8990" i="7" s="1"/>
  <c r="M8990" i="7" a="1"/>
  <c r="M8990" i="7" s="1"/>
  <c r="O8989" i="7" a="1"/>
  <c r="O8989" i="7" s="1"/>
  <c r="N8989" i="7" a="1"/>
  <c r="N8989" i="7" s="1"/>
  <c r="M8989" i="7" a="1"/>
  <c r="M8989" i="7" s="1"/>
  <c r="O8988" i="7" a="1"/>
  <c r="O8988" i="7" s="1"/>
  <c r="N8988" i="7" a="1"/>
  <c r="N8988" i="7" s="1"/>
  <c r="M8988" i="7" a="1"/>
  <c r="M8988" i="7" s="1"/>
  <c r="O8987" i="7" a="1"/>
  <c r="O8987" i="7" s="1"/>
  <c r="M8987" i="7" a="1"/>
  <c r="M8987" i="7" s="1"/>
  <c r="N8987" i="7" s="1" a="1"/>
  <c r="N8987" i="7" s="1"/>
  <c r="O8986" i="7" a="1"/>
  <c r="O8986" i="7" s="1"/>
  <c r="M8986" i="7" a="1"/>
  <c r="M8986" i="7"/>
  <c r="N8986" i="7" s="1" a="1"/>
  <c r="N8986" i="7" s="1"/>
  <c r="O8985" i="7" a="1"/>
  <c r="O8985" i="7" s="1"/>
  <c r="M8985" i="7" a="1"/>
  <c r="M8985" i="7" s="1"/>
  <c r="N8985" i="7" s="1" a="1"/>
  <c r="N8985" i="7" s="1"/>
  <c r="O8984" i="7" a="1"/>
  <c r="O8984" i="7" s="1"/>
  <c r="M8984" i="7" a="1"/>
  <c r="M8984" i="7" s="1"/>
  <c r="N8984" i="7" s="1" a="1"/>
  <c r="N8984" i="7" s="1"/>
  <c r="O8983" i="7" a="1"/>
  <c r="O8983" i="7" s="1"/>
  <c r="M8983" i="7" a="1"/>
  <c r="M8983" i="7" s="1"/>
  <c r="N8983" i="7" s="1" a="1"/>
  <c r="N8983" i="7" s="1"/>
  <c r="O8982" i="7" a="1"/>
  <c r="O8982" i="7" s="1"/>
  <c r="N8982" i="7" a="1"/>
  <c r="N8982" i="7" s="1"/>
  <c r="M8982" i="7" a="1"/>
  <c r="M8982" i="7" s="1"/>
  <c r="O8981" i="7" a="1"/>
  <c r="O8981" i="7" s="1"/>
  <c r="M8981" i="7" a="1"/>
  <c r="M8981" i="7" s="1"/>
  <c r="N8981" i="7" s="1" a="1"/>
  <c r="N8981" i="7" s="1"/>
  <c r="O8980" i="7" a="1"/>
  <c r="O8980" i="7"/>
  <c r="N8980" i="7" a="1"/>
  <c r="N8980" i="7" s="1"/>
  <c r="M8980" i="7" a="1"/>
  <c r="M8980" i="7" s="1"/>
  <c r="O8979" i="7" a="1"/>
  <c r="O8979" i="7" s="1"/>
  <c r="M8979" i="7" a="1"/>
  <c r="M8979" i="7" s="1"/>
  <c r="N8979" i="7" s="1" a="1"/>
  <c r="N8979" i="7" s="1"/>
  <c r="O8978" i="7" a="1"/>
  <c r="O8978" i="7" s="1"/>
  <c r="M8978" i="7" a="1"/>
  <c r="M8978" i="7" s="1"/>
  <c r="N8978" i="7" s="1" a="1"/>
  <c r="N8978" i="7" s="1"/>
  <c r="O8977" i="7" a="1"/>
  <c r="O8977" i="7" s="1"/>
  <c r="M8977" i="7" a="1"/>
  <c r="M8977" i="7"/>
  <c r="N8977" i="7" s="1" a="1"/>
  <c r="N8977" i="7" s="1"/>
  <c r="O8976" i="7" a="1"/>
  <c r="O8976" i="7" s="1"/>
  <c r="N8976" i="7" a="1"/>
  <c r="N8976" i="7" s="1"/>
  <c r="M8976" i="7" a="1"/>
  <c r="M8976" i="7" s="1"/>
  <c r="O8975" i="7" a="1"/>
  <c r="O8975" i="7" s="1"/>
  <c r="N8975" i="7" a="1"/>
  <c r="N8975" i="7"/>
  <c r="M8975" i="7" a="1"/>
  <c r="M8975" i="7" s="1"/>
  <c r="O8974" i="7" a="1"/>
  <c r="O8974" i="7" s="1"/>
  <c r="M8974" i="7" a="1"/>
  <c r="M8974" i="7" s="1"/>
  <c r="N8974" i="7" s="1" a="1"/>
  <c r="N8974" i="7" s="1"/>
  <c r="O8973" i="7" a="1"/>
  <c r="O8973" i="7" s="1"/>
  <c r="N8973" i="7" a="1"/>
  <c r="N8973" i="7" s="1"/>
  <c r="M8973" i="7" a="1"/>
  <c r="M8973" i="7" s="1"/>
  <c r="O8972" i="7" a="1"/>
  <c r="O8972" i="7" s="1"/>
  <c r="N8972" i="7" a="1"/>
  <c r="N8972" i="7" s="1"/>
  <c r="M8972" i="7" a="1"/>
  <c r="M8972" i="7" s="1"/>
  <c r="O8971" i="7" a="1"/>
  <c r="O8971" i="7"/>
  <c r="M8971" i="7" a="1"/>
  <c r="M8971" i="7" s="1"/>
  <c r="N8971" i="7" s="1" a="1"/>
  <c r="N8971" i="7" s="1"/>
  <c r="O8970" i="7" a="1"/>
  <c r="O8970" i="7" s="1"/>
  <c r="M8970" i="7" a="1"/>
  <c r="M8970" i="7"/>
  <c r="N8970" i="7" s="1" a="1"/>
  <c r="N8970" i="7" s="1"/>
  <c r="O8969" i="7" a="1"/>
  <c r="O8969" i="7" s="1"/>
  <c r="M8969" i="7" a="1"/>
  <c r="M8969" i="7" s="1"/>
  <c r="N8969" i="7" s="1" a="1"/>
  <c r="N8969" i="7" s="1"/>
  <c r="O8968" i="7" a="1"/>
  <c r="O8968" i="7" s="1"/>
  <c r="N8968" i="7" a="1"/>
  <c r="N8968" i="7" s="1"/>
  <c r="M8968" i="7" a="1"/>
  <c r="M8968" i="7" s="1"/>
  <c r="O8967" i="7" a="1"/>
  <c r="O8967" i="7" s="1"/>
  <c r="M8967" i="7" a="1"/>
  <c r="M8967" i="7" s="1"/>
  <c r="N8967" i="7" s="1" a="1"/>
  <c r="N8967" i="7" s="1"/>
  <c r="O8966" i="7" a="1"/>
  <c r="O8966" i="7" s="1"/>
  <c r="M8966" i="7" a="1"/>
  <c r="M8966" i="7" s="1"/>
  <c r="N8966" i="7" s="1" a="1"/>
  <c r="N8966" i="7" s="1"/>
  <c r="O8965" i="7" a="1"/>
  <c r="O8965" i="7" s="1"/>
  <c r="M8965" i="7" a="1"/>
  <c r="M8965" i="7" s="1"/>
  <c r="N8965" i="7" s="1" a="1"/>
  <c r="N8965" i="7" s="1"/>
  <c r="O8964" i="7" a="1"/>
  <c r="O8964" i="7"/>
  <c r="N8964" i="7" a="1"/>
  <c r="N8964" i="7" s="1"/>
  <c r="M8964" i="7" a="1"/>
  <c r="M8964" i="7" s="1"/>
  <c r="O8963" i="7" a="1"/>
  <c r="O8963" i="7" s="1"/>
  <c r="N8963" i="7" a="1"/>
  <c r="N8963" i="7" s="1"/>
  <c r="M8963" i="7" a="1"/>
  <c r="M8963" i="7" s="1"/>
  <c r="O8962" i="7" a="1"/>
  <c r="O8962" i="7" s="1"/>
  <c r="M8962" i="7" a="1"/>
  <c r="M8962" i="7" s="1"/>
  <c r="N8962" i="7" s="1" a="1"/>
  <c r="N8962" i="7" s="1"/>
  <c r="O8961" i="7" a="1"/>
  <c r="O8961" i="7" s="1"/>
  <c r="M8961" i="7" a="1"/>
  <c r="M8961" i="7" s="1"/>
  <c r="N8961" i="7" s="1" a="1"/>
  <c r="N8961" i="7" s="1"/>
  <c r="O8960" i="7" a="1"/>
  <c r="O8960" i="7" s="1"/>
  <c r="N8960" i="7" a="1"/>
  <c r="N8960" i="7" s="1"/>
  <c r="M8960" i="7" a="1"/>
  <c r="M8960" i="7" s="1"/>
  <c r="O8959" i="7" a="1"/>
  <c r="O8959" i="7" s="1"/>
  <c r="M8959" i="7" a="1"/>
  <c r="M8959" i="7" s="1"/>
  <c r="N8959" i="7" s="1" a="1"/>
  <c r="N8959" i="7" s="1"/>
  <c r="O8958" i="7" a="1"/>
  <c r="O8958" i="7" s="1"/>
  <c r="N8958" i="7" a="1"/>
  <c r="N8958" i="7" s="1"/>
  <c r="M8958" i="7" a="1"/>
  <c r="M8958" i="7" s="1"/>
  <c r="O8957" i="7" a="1"/>
  <c r="O8957" i="7" s="1"/>
  <c r="M8957" i="7" a="1"/>
  <c r="M8957" i="7" s="1"/>
  <c r="N8957" i="7" s="1" a="1"/>
  <c r="N8957" i="7" s="1"/>
  <c r="O8956" i="7" a="1"/>
  <c r="O8956" i="7" s="1"/>
  <c r="N8956" i="7" a="1"/>
  <c r="N8956" i="7" s="1"/>
  <c r="M8956" i="7" a="1"/>
  <c r="M8956" i="7" s="1"/>
  <c r="O8955" i="7" a="1"/>
  <c r="O8955" i="7" s="1"/>
  <c r="M8955" i="7" a="1"/>
  <c r="M8955" i="7" s="1"/>
  <c r="N8955" i="7" s="1" a="1"/>
  <c r="N8955" i="7" s="1"/>
  <c r="O8954" i="7" a="1"/>
  <c r="O8954" i="7" s="1"/>
  <c r="M8954" i="7" a="1"/>
  <c r="M8954" i="7" s="1"/>
  <c r="N8954" i="7" s="1" a="1"/>
  <c r="N8954" i="7" s="1"/>
  <c r="O8953" i="7" a="1"/>
  <c r="O8953" i="7" s="1"/>
  <c r="M8953" i="7" a="1"/>
  <c r="M8953" i="7" s="1"/>
  <c r="N8953" i="7" s="1" a="1"/>
  <c r="N8953" i="7" s="1"/>
  <c r="O8952" i="7" a="1"/>
  <c r="O8952" i="7" s="1"/>
  <c r="M8952" i="7" a="1"/>
  <c r="M8952" i="7" s="1"/>
  <c r="N8952" i="7" s="1" a="1"/>
  <c r="N8952" i="7" s="1"/>
  <c r="O8951" i="7" a="1"/>
  <c r="O8951" i="7" s="1"/>
  <c r="N8951" i="7" a="1"/>
  <c r="N8951" i="7" s="1"/>
  <c r="M8951" i="7" a="1"/>
  <c r="M8951" i="7" s="1"/>
  <c r="O8950" i="7" a="1"/>
  <c r="O8950" i="7" s="1"/>
  <c r="M8950" i="7" a="1"/>
  <c r="M8950" i="7" s="1"/>
  <c r="N8950" i="7" s="1" a="1"/>
  <c r="N8950" i="7" s="1"/>
  <c r="O8949" i="7" a="1"/>
  <c r="O8949" i="7" s="1"/>
  <c r="M8949" i="7" a="1"/>
  <c r="M8949" i="7" s="1"/>
  <c r="N8949" i="7" s="1" a="1"/>
  <c r="N8949" i="7" s="1"/>
  <c r="O8948" i="7" a="1"/>
  <c r="O8948" i="7" s="1"/>
  <c r="N8948" i="7" a="1"/>
  <c r="N8948" i="7" s="1"/>
  <c r="M8948" i="7" a="1"/>
  <c r="M8948" i="7" s="1"/>
  <c r="O8947" i="7" a="1"/>
  <c r="O8947" i="7" s="1"/>
  <c r="M8947" i="7" a="1"/>
  <c r="M8947" i="7" s="1"/>
  <c r="N8947" i="7" s="1" a="1"/>
  <c r="N8947" i="7" s="1"/>
  <c r="O8946" i="7" a="1"/>
  <c r="O8946" i="7" s="1"/>
  <c r="N8946" i="7" a="1"/>
  <c r="N8946" i="7" s="1"/>
  <c r="M8946" i="7" a="1"/>
  <c r="M8946" i="7" s="1"/>
  <c r="O8945" i="7" a="1"/>
  <c r="O8945" i="7" s="1"/>
  <c r="M8945" i="7" a="1"/>
  <c r="M8945" i="7" s="1"/>
  <c r="N8945" i="7" s="1" a="1"/>
  <c r="N8945" i="7" s="1"/>
  <c r="O8944" i="7" a="1"/>
  <c r="O8944" i="7" s="1"/>
  <c r="N8944" i="7" a="1"/>
  <c r="N8944" i="7" s="1"/>
  <c r="M8944" i="7" a="1"/>
  <c r="M8944" i="7" s="1"/>
  <c r="O8943" i="7" a="1"/>
  <c r="O8943" i="7" s="1"/>
  <c r="M8943" i="7" a="1"/>
  <c r="M8943" i="7" s="1"/>
  <c r="N8943" i="7" s="1" a="1"/>
  <c r="N8943" i="7" s="1"/>
  <c r="O8942" i="7" a="1"/>
  <c r="O8942" i="7" s="1"/>
  <c r="M8942" i="7" a="1"/>
  <c r="M8942" i="7" s="1"/>
  <c r="N8942" i="7" s="1" a="1"/>
  <c r="N8942" i="7" s="1"/>
  <c r="O8941" i="7" a="1"/>
  <c r="O8941" i="7" s="1"/>
  <c r="N8941" i="7" a="1"/>
  <c r="N8941" i="7" s="1"/>
  <c r="M8941" i="7" a="1"/>
  <c r="M8941" i="7" s="1"/>
  <c r="O8940" i="7" a="1"/>
  <c r="O8940" i="7" s="1"/>
  <c r="N8940" i="7" a="1"/>
  <c r="N8940" i="7" s="1"/>
  <c r="M8940" i="7" a="1"/>
  <c r="M8940" i="7" s="1"/>
  <c r="O8939" i="7" a="1"/>
  <c r="O8939" i="7"/>
  <c r="N8939" i="7" a="1"/>
  <c r="N8939" i="7" s="1"/>
  <c r="M8939" i="7" a="1"/>
  <c r="M8939" i="7" s="1"/>
  <c r="O8938" i="7" a="1"/>
  <c r="O8938" i="7" s="1"/>
  <c r="M8938" i="7" a="1"/>
  <c r="M8938" i="7" s="1"/>
  <c r="N8938" i="7" s="1" a="1"/>
  <c r="N8938" i="7" s="1"/>
  <c r="O8937" i="7" a="1"/>
  <c r="O8937" i="7" s="1"/>
  <c r="M8937" i="7" a="1"/>
  <c r="M8937" i="7" s="1"/>
  <c r="N8937" i="7" s="1" a="1"/>
  <c r="N8937" i="7" s="1"/>
  <c r="O8936" i="7" a="1"/>
  <c r="O8936" i="7" s="1"/>
  <c r="N8936" i="7" a="1"/>
  <c r="N8936" i="7" s="1"/>
  <c r="M8936" i="7" a="1"/>
  <c r="M8936" i="7" s="1"/>
  <c r="O8935" i="7" a="1"/>
  <c r="O8935" i="7" s="1"/>
  <c r="N8935" i="7" a="1"/>
  <c r="N8935" i="7" s="1"/>
  <c r="M8935" i="7" a="1"/>
  <c r="M8935" i="7" s="1"/>
  <c r="O8934" i="7" a="1"/>
  <c r="O8934" i="7" s="1"/>
  <c r="N8934" i="7" a="1"/>
  <c r="N8934" i="7"/>
  <c r="M8934" i="7" a="1"/>
  <c r="M8934" i="7" s="1"/>
  <c r="O8933" i="7" a="1"/>
  <c r="O8933" i="7" s="1"/>
  <c r="M8933" i="7" a="1"/>
  <c r="M8933" i="7" s="1"/>
  <c r="N8933" i="7" s="1" a="1"/>
  <c r="N8933" i="7" s="1"/>
  <c r="O8932" i="7" a="1"/>
  <c r="O8932" i="7" s="1"/>
  <c r="N8932" i="7" a="1"/>
  <c r="N8932" i="7" s="1"/>
  <c r="M8932" i="7" a="1"/>
  <c r="M8932" i="7" s="1"/>
  <c r="O8931" i="7" a="1"/>
  <c r="O8931" i="7" s="1"/>
  <c r="N8931" i="7" a="1"/>
  <c r="N8931" i="7" s="1"/>
  <c r="M8931" i="7" a="1"/>
  <c r="M8931" i="7" s="1"/>
  <c r="O8930" i="7" a="1"/>
  <c r="O8930" i="7" s="1"/>
  <c r="N8930" i="7" a="1"/>
  <c r="N8930" i="7" s="1"/>
  <c r="M8930" i="7" a="1"/>
  <c r="M8930" i="7" s="1"/>
  <c r="O8929" i="7" a="1"/>
  <c r="O8929" i="7" s="1"/>
  <c r="M8929" i="7" a="1"/>
  <c r="M8929" i="7"/>
  <c r="N8929" i="7" s="1" a="1"/>
  <c r="N8929" i="7" s="1"/>
  <c r="O8928" i="7" a="1"/>
  <c r="O8928" i="7" s="1"/>
  <c r="N8928" i="7" a="1"/>
  <c r="N8928" i="7" s="1"/>
  <c r="M8928" i="7" a="1"/>
  <c r="M8928" i="7" s="1"/>
  <c r="O8927" i="7" a="1"/>
  <c r="O8927" i="7" s="1"/>
  <c r="M8927" i="7" a="1"/>
  <c r="M8927" i="7" s="1"/>
  <c r="N8927" i="7" s="1" a="1"/>
  <c r="N8927" i="7" s="1"/>
  <c r="O8926" i="7" a="1"/>
  <c r="O8926" i="7" s="1"/>
  <c r="N8926" i="7" a="1"/>
  <c r="N8926" i="7" s="1"/>
  <c r="M8926" i="7" a="1"/>
  <c r="M8926" i="7" s="1"/>
  <c r="O8925" i="7" a="1"/>
  <c r="O8925" i="7" s="1"/>
  <c r="N8925" i="7" a="1"/>
  <c r="N8925" i="7" s="1"/>
  <c r="M8925" i="7" a="1"/>
  <c r="M8925" i="7" s="1"/>
  <c r="O8924" i="7" a="1"/>
  <c r="O8924" i="7" s="1"/>
  <c r="N8924" i="7" a="1"/>
  <c r="N8924" i="7" s="1"/>
  <c r="M8924" i="7" a="1"/>
  <c r="M8924" i="7" s="1"/>
  <c r="O8923" i="7" a="1"/>
  <c r="O8923" i="7" s="1"/>
  <c r="N8923" i="7" a="1"/>
  <c r="N8923" i="7" s="1"/>
  <c r="M8923" i="7" a="1"/>
  <c r="M8923" i="7" s="1"/>
  <c r="O8922" i="7" a="1"/>
  <c r="O8922" i="7" s="1"/>
  <c r="M8922" i="7" a="1"/>
  <c r="M8922" i="7"/>
  <c r="N8922" i="7" s="1" a="1"/>
  <c r="N8922" i="7" s="1"/>
  <c r="O8921" i="7" a="1"/>
  <c r="O8921" i="7" s="1"/>
  <c r="M8921" i="7" a="1"/>
  <c r="M8921" i="7" s="1"/>
  <c r="N8921" i="7" s="1" a="1"/>
  <c r="N8921" i="7" s="1"/>
  <c r="O8920" i="7" a="1"/>
  <c r="O8920" i="7" s="1"/>
  <c r="N8920" i="7" a="1"/>
  <c r="N8920" i="7" s="1"/>
  <c r="M8920" i="7" a="1"/>
  <c r="M8920" i="7" s="1"/>
  <c r="O8919" i="7" a="1"/>
  <c r="O8919" i="7" s="1"/>
  <c r="M8919" i="7" a="1"/>
  <c r="M8919" i="7" s="1"/>
  <c r="N8919" i="7" s="1" a="1"/>
  <c r="N8919" i="7" s="1"/>
  <c r="O8918" i="7" a="1"/>
  <c r="O8918" i="7" s="1"/>
  <c r="M8918" i="7" a="1"/>
  <c r="M8918" i="7" s="1"/>
  <c r="N8918" i="7" s="1" a="1"/>
  <c r="N8918" i="7" s="1"/>
  <c r="O8917" i="7" a="1"/>
  <c r="O8917" i="7" s="1"/>
  <c r="M8917" i="7" a="1"/>
  <c r="M8917" i="7" s="1"/>
  <c r="N8917" i="7" s="1" a="1"/>
  <c r="N8917" i="7" s="1"/>
  <c r="O8916" i="7" a="1"/>
  <c r="O8916" i="7"/>
  <c r="N8916" i="7" a="1"/>
  <c r="N8916" i="7" s="1"/>
  <c r="M8916" i="7" a="1"/>
  <c r="M8916" i="7" s="1"/>
  <c r="O8915" i="7" a="1"/>
  <c r="O8915" i="7" s="1"/>
  <c r="N8915" i="7" a="1"/>
  <c r="N8915" i="7" s="1"/>
  <c r="M8915" i="7" a="1"/>
  <c r="M8915" i="7" s="1"/>
  <c r="O8914" i="7" a="1"/>
  <c r="O8914" i="7" s="1"/>
  <c r="M8914" i="7" a="1"/>
  <c r="M8914" i="7" s="1"/>
  <c r="N8914" i="7" s="1" a="1"/>
  <c r="N8914" i="7" s="1"/>
  <c r="O8913" i="7" a="1"/>
  <c r="O8913" i="7" s="1"/>
  <c r="M8913" i="7" a="1"/>
  <c r="M8913" i="7" s="1"/>
  <c r="N8913" i="7" s="1" a="1"/>
  <c r="N8913" i="7" s="1"/>
  <c r="O8912" i="7" a="1"/>
  <c r="O8912" i="7" s="1"/>
  <c r="N8912" i="7" a="1"/>
  <c r="N8912" i="7" s="1"/>
  <c r="M8912" i="7" a="1"/>
  <c r="M8912" i="7" s="1"/>
  <c r="O8911" i="7" a="1"/>
  <c r="O8911" i="7" s="1"/>
  <c r="N8911" i="7" a="1"/>
  <c r="N8911" i="7" s="1"/>
  <c r="M8911" i="7" a="1"/>
  <c r="M8911" i="7" s="1"/>
  <c r="O8910" i="7" a="1"/>
  <c r="O8910" i="7" s="1"/>
  <c r="N8910" i="7" a="1"/>
  <c r="N8910" i="7" s="1"/>
  <c r="M8910" i="7" a="1"/>
  <c r="M8910" i="7" s="1"/>
  <c r="O8909" i="7" a="1"/>
  <c r="O8909" i="7" s="1"/>
  <c r="M8909" i="7" a="1"/>
  <c r="M8909" i="7" s="1"/>
  <c r="N8909" i="7" s="1" a="1"/>
  <c r="N8909" i="7" s="1"/>
  <c r="O8908" i="7" a="1"/>
  <c r="O8908" i="7" s="1"/>
  <c r="N8908" i="7" a="1"/>
  <c r="N8908" i="7" s="1"/>
  <c r="M8908" i="7" a="1"/>
  <c r="M8908" i="7" s="1"/>
  <c r="O8907" i="7" a="1"/>
  <c r="O8907" i="7" s="1"/>
  <c r="M8907" i="7" a="1"/>
  <c r="M8907" i="7" s="1"/>
  <c r="N8907" i="7" s="1" a="1"/>
  <c r="N8907" i="7" s="1"/>
  <c r="O8906" i="7" a="1"/>
  <c r="O8906" i="7" s="1"/>
  <c r="M8906" i="7" a="1"/>
  <c r="M8906" i="7" s="1"/>
  <c r="N8906" i="7" s="1" a="1"/>
  <c r="N8906" i="7" s="1"/>
  <c r="O8905" i="7" a="1"/>
  <c r="O8905" i="7" s="1"/>
  <c r="M8905" i="7" a="1"/>
  <c r="M8905" i="7" s="1"/>
  <c r="N8905" i="7" s="1" a="1"/>
  <c r="N8905" i="7" s="1"/>
  <c r="O8904" i="7" a="1"/>
  <c r="O8904" i="7" s="1"/>
  <c r="M8904" i="7" a="1"/>
  <c r="M8904" i="7" s="1"/>
  <c r="N8904" i="7" s="1" a="1"/>
  <c r="N8904" i="7" s="1"/>
  <c r="O8903" i="7" a="1"/>
  <c r="O8903" i="7" s="1"/>
  <c r="N8903" i="7" a="1"/>
  <c r="N8903" i="7" s="1"/>
  <c r="M8903" i="7" a="1"/>
  <c r="M8903" i="7" s="1"/>
  <c r="O8902" i="7" a="1"/>
  <c r="O8902" i="7" s="1"/>
  <c r="M8902" i="7" a="1"/>
  <c r="M8902" i="7" s="1"/>
  <c r="N8902" i="7" s="1" a="1"/>
  <c r="N8902" i="7" s="1"/>
  <c r="O8901" i="7" a="1"/>
  <c r="O8901" i="7" s="1"/>
  <c r="M8901" i="7" a="1"/>
  <c r="M8901" i="7" s="1"/>
  <c r="N8901" i="7" s="1" a="1"/>
  <c r="N8901" i="7" s="1"/>
  <c r="O8900" i="7" a="1"/>
  <c r="O8900" i="7" s="1"/>
  <c r="N8900" i="7" a="1"/>
  <c r="N8900" i="7" s="1"/>
  <c r="M8900" i="7" a="1"/>
  <c r="M8900" i="7" s="1"/>
  <c r="O8899" i="7" a="1"/>
  <c r="O8899" i="7" s="1"/>
  <c r="M8899" i="7" a="1"/>
  <c r="M8899" i="7" s="1"/>
  <c r="N8899" i="7" s="1" a="1"/>
  <c r="N8899" i="7" s="1"/>
  <c r="O8898" i="7" a="1"/>
  <c r="O8898" i="7" s="1"/>
  <c r="N8898" i="7" a="1"/>
  <c r="N8898" i="7" s="1"/>
  <c r="M8898" i="7" a="1"/>
  <c r="M8898" i="7" s="1"/>
  <c r="O8897" i="7" a="1"/>
  <c r="O8897" i="7" s="1"/>
  <c r="M8897" i="7" a="1"/>
  <c r="M8897" i="7"/>
  <c r="N8897" i="7" s="1" a="1"/>
  <c r="N8897" i="7" s="1"/>
  <c r="O8896" i="7" a="1"/>
  <c r="O8896" i="7" s="1"/>
  <c r="N8896" i="7" a="1"/>
  <c r="N8896" i="7" s="1"/>
  <c r="M8896" i="7" a="1"/>
  <c r="M8896" i="7" s="1"/>
  <c r="O8895" i="7" a="1"/>
  <c r="O8895" i="7" s="1"/>
  <c r="N8895" i="7" a="1"/>
  <c r="N8895" i="7"/>
  <c r="M8895" i="7" a="1"/>
  <c r="M8895" i="7" s="1"/>
  <c r="O8894" i="7" a="1"/>
  <c r="O8894" i="7" s="1"/>
  <c r="M8894" i="7" a="1"/>
  <c r="M8894" i="7" s="1"/>
  <c r="N8894" i="7" s="1" a="1"/>
  <c r="N8894" i="7" s="1"/>
  <c r="O8893" i="7" a="1"/>
  <c r="O8893" i="7" s="1"/>
  <c r="N8893" i="7" a="1"/>
  <c r="N8893" i="7" s="1"/>
  <c r="M8893" i="7" a="1"/>
  <c r="M8893" i="7" s="1"/>
  <c r="O8892" i="7" a="1"/>
  <c r="O8892" i="7" s="1"/>
  <c r="N8892" i="7" a="1"/>
  <c r="N8892" i="7" s="1"/>
  <c r="M8892" i="7" a="1"/>
  <c r="M8892" i="7" s="1"/>
  <c r="O8891" i="7" a="1"/>
  <c r="O8891" i="7"/>
  <c r="M8891" i="7" a="1"/>
  <c r="M8891" i="7" s="1"/>
  <c r="N8891" i="7" s="1" a="1"/>
  <c r="N8891" i="7" s="1"/>
  <c r="O8890" i="7" a="1"/>
  <c r="O8890" i="7" s="1"/>
  <c r="M8890" i="7" a="1"/>
  <c r="M8890" i="7" s="1"/>
  <c r="N8890" i="7" s="1" a="1"/>
  <c r="N8890" i="7" s="1"/>
  <c r="O8889" i="7" a="1"/>
  <c r="O8889" i="7" s="1"/>
  <c r="M8889" i="7" a="1"/>
  <c r="M8889" i="7" s="1"/>
  <c r="N8889" i="7" s="1" a="1"/>
  <c r="N8889" i="7" s="1"/>
  <c r="O8888" i="7" a="1"/>
  <c r="O8888" i="7" s="1"/>
  <c r="N8888" i="7" a="1"/>
  <c r="N8888" i="7" s="1"/>
  <c r="M8888" i="7" a="1"/>
  <c r="M8888" i="7" s="1"/>
  <c r="O8887" i="7" a="1"/>
  <c r="O8887" i="7" s="1"/>
  <c r="M8887" i="7" a="1"/>
  <c r="M8887" i="7" s="1"/>
  <c r="N8887" i="7" s="1" a="1"/>
  <c r="N8887" i="7" s="1"/>
  <c r="O8886" i="7" a="1"/>
  <c r="O8886" i="7" s="1"/>
  <c r="N8886" i="7" a="1"/>
  <c r="N8886" i="7" s="1"/>
  <c r="M8886" i="7" a="1"/>
  <c r="M8886" i="7" s="1"/>
  <c r="O8885" i="7" a="1"/>
  <c r="O8885" i="7" s="1"/>
  <c r="M8885" i="7" a="1"/>
  <c r="M8885" i="7" s="1"/>
  <c r="N8885" i="7" s="1" a="1"/>
  <c r="N8885" i="7" s="1"/>
  <c r="O8884" i="7" a="1"/>
  <c r="O8884" i="7"/>
  <c r="N8884" i="7" a="1"/>
  <c r="N8884" i="7" s="1"/>
  <c r="M8884" i="7" a="1"/>
  <c r="M8884" i="7" s="1"/>
  <c r="O8883" i="7" a="1"/>
  <c r="O8883" i="7" s="1"/>
  <c r="N8883" i="7" a="1"/>
  <c r="N8883" i="7" s="1"/>
  <c r="M8883" i="7" a="1"/>
  <c r="M8883" i="7" s="1"/>
  <c r="O8882" i="7" a="1"/>
  <c r="O8882" i="7" s="1"/>
  <c r="M8882" i="7" a="1"/>
  <c r="M8882" i="7" s="1"/>
  <c r="N8882" i="7" s="1" a="1"/>
  <c r="N8882" i="7" s="1"/>
  <c r="O8881" i="7" a="1"/>
  <c r="O8881" i="7" s="1"/>
  <c r="M8881" i="7" a="1"/>
  <c r="M8881" i="7" s="1"/>
  <c r="N8881" i="7" s="1" a="1"/>
  <c r="N8881" i="7" s="1"/>
  <c r="O8880" i="7" a="1"/>
  <c r="O8880" i="7" s="1"/>
  <c r="N8880" i="7" a="1"/>
  <c r="N8880" i="7" s="1"/>
  <c r="M8880" i="7" a="1"/>
  <c r="M8880" i="7" s="1"/>
  <c r="O8879" i="7" a="1"/>
  <c r="O8879" i="7" s="1"/>
  <c r="M8879" i="7" a="1"/>
  <c r="M8879" i="7" s="1"/>
  <c r="N8879" i="7" s="1" a="1"/>
  <c r="N8879" i="7" s="1"/>
  <c r="O8878" i="7" a="1"/>
  <c r="O8878" i="7" s="1"/>
  <c r="M8878" i="7" a="1"/>
  <c r="M8878" i="7" s="1"/>
  <c r="N8878" i="7" s="1" a="1"/>
  <c r="N8878" i="7" s="1"/>
  <c r="O8877" i="7" a="1"/>
  <c r="O8877" i="7" s="1"/>
  <c r="M8877" i="7" a="1"/>
  <c r="M8877" i="7" s="1"/>
  <c r="N8877" i="7" s="1" a="1"/>
  <c r="N8877" i="7" s="1"/>
  <c r="O8876" i="7" a="1"/>
  <c r="O8876" i="7" s="1"/>
  <c r="N8876" i="7" a="1"/>
  <c r="N8876" i="7" s="1"/>
  <c r="M8876" i="7" a="1"/>
  <c r="M8876" i="7" s="1"/>
  <c r="O8875" i="7" a="1"/>
  <c r="O8875" i="7"/>
  <c r="N8875" i="7" a="1"/>
  <c r="N8875" i="7" s="1"/>
  <c r="M8875" i="7" a="1"/>
  <c r="M8875" i="7" s="1"/>
  <c r="O8874" i="7" a="1"/>
  <c r="O8874" i="7" s="1"/>
  <c r="M8874" i="7" a="1"/>
  <c r="M8874" i="7" s="1"/>
  <c r="N8874" i="7" s="1" a="1"/>
  <c r="N8874" i="7" s="1"/>
  <c r="O8873" i="7" a="1"/>
  <c r="O8873" i="7" s="1"/>
  <c r="M8873" i="7" a="1"/>
  <c r="M8873" i="7" s="1"/>
  <c r="N8873" i="7" s="1" a="1"/>
  <c r="N8873" i="7" s="1"/>
  <c r="O8872" i="7" a="1"/>
  <c r="O8872" i="7" s="1"/>
  <c r="M8872" i="7" a="1"/>
  <c r="M8872" i="7" s="1"/>
  <c r="N8872" i="7" s="1" a="1"/>
  <c r="N8872" i="7" s="1"/>
  <c r="O8871" i="7" a="1"/>
  <c r="O8871" i="7" s="1"/>
  <c r="N8871" i="7" a="1"/>
  <c r="N8871" i="7" s="1"/>
  <c r="M8871" i="7" a="1"/>
  <c r="M8871" i="7" s="1"/>
  <c r="O8870" i="7" a="1"/>
  <c r="O8870" i="7" s="1"/>
  <c r="N8870" i="7" a="1"/>
  <c r="N8870" i="7"/>
  <c r="M8870" i="7" a="1"/>
  <c r="M8870" i="7" s="1"/>
  <c r="O8869" i="7" a="1"/>
  <c r="O8869" i="7" s="1"/>
  <c r="M8869" i="7" a="1"/>
  <c r="M8869" i="7" s="1"/>
  <c r="N8869" i="7" s="1" a="1"/>
  <c r="N8869" i="7" s="1"/>
  <c r="O8868" i="7" a="1"/>
  <c r="O8868" i="7" s="1"/>
  <c r="N8868" i="7" a="1"/>
  <c r="N8868" i="7" s="1"/>
  <c r="M8868" i="7" a="1"/>
  <c r="M8868" i="7" s="1"/>
  <c r="O8867" i="7" a="1"/>
  <c r="O8867" i="7" s="1"/>
  <c r="M8867" i="7" a="1"/>
  <c r="M8867" i="7" s="1"/>
  <c r="N8867" i="7" s="1" a="1"/>
  <c r="N8867" i="7" s="1"/>
  <c r="O8866" i="7" a="1"/>
  <c r="O8866" i="7" s="1"/>
  <c r="N8866" i="7" a="1"/>
  <c r="N8866" i="7" s="1"/>
  <c r="M8866" i="7" a="1"/>
  <c r="M8866" i="7" s="1"/>
  <c r="O8865" i="7" a="1"/>
  <c r="O8865" i="7" s="1"/>
  <c r="M8865" i="7" a="1"/>
  <c r="M8865" i="7"/>
  <c r="N8865" i="7" s="1" a="1"/>
  <c r="N8865" i="7" s="1"/>
  <c r="O8864" i="7" a="1"/>
  <c r="O8864" i="7" s="1"/>
  <c r="N8864" i="7" a="1"/>
  <c r="N8864" i="7" s="1"/>
  <c r="M8864" i="7" a="1"/>
  <c r="M8864" i="7" s="1"/>
  <c r="O8863" i="7" a="1"/>
  <c r="O8863" i="7" s="1"/>
  <c r="M8863" i="7" a="1"/>
  <c r="M8863" i="7" s="1"/>
  <c r="N8863" i="7" s="1" a="1"/>
  <c r="N8863" i="7" s="1"/>
  <c r="O8862" i="7" a="1"/>
  <c r="O8862" i="7" s="1"/>
  <c r="M8862" i="7" a="1"/>
  <c r="M8862" i="7" s="1"/>
  <c r="N8862" i="7" s="1" a="1"/>
  <c r="N8862" i="7" s="1"/>
  <c r="O8861" i="7" a="1"/>
  <c r="O8861" i="7" s="1"/>
  <c r="N8861" i="7" a="1"/>
  <c r="N8861" i="7" s="1"/>
  <c r="M8861" i="7" a="1"/>
  <c r="M8861" i="7" s="1"/>
  <c r="O8860" i="7" a="1"/>
  <c r="O8860" i="7" s="1"/>
  <c r="N8860" i="7" a="1"/>
  <c r="N8860" i="7" s="1"/>
  <c r="M8860" i="7" a="1"/>
  <c r="M8860" i="7" s="1"/>
  <c r="O8859" i="7" a="1"/>
  <c r="O8859" i="7"/>
  <c r="M8859" i="7" a="1"/>
  <c r="M8859" i="7" s="1"/>
  <c r="N8859" i="7" s="1" a="1"/>
  <c r="N8859" i="7" s="1"/>
  <c r="O8858" i="7" a="1"/>
  <c r="O8858" i="7" s="1"/>
  <c r="M8858" i="7" a="1"/>
  <c r="M8858" i="7"/>
  <c r="N8858" i="7" s="1" a="1"/>
  <c r="N8858" i="7" s="1"/>
  <c r="O8857" i="7" a="1"/>
  <c r="O8857" i="7" s="1"/>
  <c r="M8857" i="7" a="1"/>
  <c r="M8857" i="7" s="1"/>
  <c r="N8857" i="7" s="1" a="1"/>
  <c r="N8857" i="7" s="1"/>
  <c r="O8856" i="7" a="1"/>
  <c r="O8856" i="7" s="1"/>
  <c r="N8856" i="7" a="1"/>
  <c r="N8856" i="7" s="1"/>
  <c r="M8856" i="7" a="1"/>
  <c r="M8856" i="7" s="1"/>
  <c r="O8855" i="7" a="1"/>
  <c r="O8855" i="7" s="1"/>
  <c r="M8855" i="7" a="1"/>
  <c r="M8855" i="7" s="1"/>
  <c r="N8855" i="7" s="1" a="1"/>
  <c r="N8855" i="7" s="1"/>
  <c r="O8854" i="7" a="1"/>
  <c r="O8854" i="7" s="1"/>
  <c r="M8854" i="7" a="1"/>
  <c r="M8854" i="7" s="1"/>
  <c r="N8854" i="7" s="1" a="1"/>
  <c r="N8854" i="7" s="1"/>
  <c r="O8853" i="7" a="1"/>
  <c r="O8853" i="7" s="1"/>
  <c r="M8853" i="7" a="1"/>
  <c r="M8853" i="7" s="1"/>
  <c r="N8853" i="7" s="1" a="1"/>
  <c r="N8853" i="7" s="1"/>
  <c r="O8852" i="7" a="1"/>
  <c r="O8852" i="7"/>
  <c r="N8852" i="7" a="1"/>
  <c r="N8852" i="7" s="1"/>
  <c r="M8852" i="7" a="1"/>
  <c r="M8852" i="7" s="1"/>
  <c r="O8851" i="7" a="1"/>
  <c r="O8851" i="7" s="1"/>
  <c r="N8851" i="7" a="1"/>
  <c r="N8851" i="7" s="1"/>
  <c r="M8851" i="7" a="1"/>
  <c r="M8851" i="7" s="1"/>
  <c r="O8850" i="7" a="1"/>
  <c r="O8850" i="7" s="1"/>
  <c r="M8850" i="7" a="1"/>
  <c r="M8850" i="7" s="1"/>
  <c r="N8850" i="7" s="1" a="1"/>
  <c r="N8850" i="7" s="1"/>
  <c r="O8849" i="7" a="1"/>
  <c r="O8849" i="7" s="1"/>
  <c r="M8849" i="7" a="1"/>
  <c r="M8849" i="7"/>
  <c r="N8849" i="7" s="1" a="1"/>
  <c r="N8849" i="7" s="1"/>
  <c r="O8848" i="7" a="1"/>
  <c r="O8848" i="7" s="1"/>
  <c r="N8848" i="7" a="1"/>
  <c r="N8848" i="7" s="1"/>
  <c r="M8848" i="7" a="1"/>
  <c r="M8848" i="7" s="1"/>
  <c r="O8847" i="7" a="1"/>
  <c r="O8847" i="7" s="1"/>
  <c r="N8847" i="7" a="1"/>
  <c r="N8847" i="7" s="1"/>
  <c r="M8847" i="7" a="1"/>
  <c r="M8847" i="7" s="1"/>
  <c r="O8846" i="7" a="1"/>
  <c r="O8846" i="7" s="1"/>
  <c r="N8846" i="7" a="1"/>
  <c r="N8846" i="7" s="1"/>
  <c r="M8846" i="7" a="1"/>
  <c r="M8846" i="7" s="1"/>
  <c r="O8845" i="7" a="1"/>
  <c r="O8845" i="7" s="1"/>
  <c r="M8845" i="7" a="1"/>
  <c r="M8845" i="7" s="1"/>
  <c r="N8845" i="7" s="1" a="1"/>
  <c r="N8845" i="7" s="1"/>
  <c r="O8844" i="7" a="1"/>
  <c r="O8844" i="7" s="1"/>
  <c r="N8844" i="7" a="1"/>
  <c r="N8844" i="7" s="1"/>
  <c r="M8844" i="7" a="1"/>
  <c r="M8844" i="7" s="1"/>
  <c r="O8843" i="7" a="1"/>
  <c r="O8843" i="7" s="1"/>
  <c r="M8843" i="7" a="1"/>
  <c r="M8843" i="7" s="1"/>
  <c r="N8843" i="7" s="1" a="1"/>
  <c r="N8843" i="7" s="1"/>
  <c r="O8842" i="7" a="1"/>
  <c r="O8842" i="7" s="1"/>
  <c r="M8842" i="7" a="1"/>
  <c r="M8842" i="7"/>
  <c r="N8842" i="7" s="1" a="1"/>
  <c r="N8842" i="7" s="1"/>
  <c r="O8841" i="7" a="1"/>
  <c r="O8841" i="7" s="1"/>
  <c r="M8841" i="7" a="1"/>
  <c r="M8841" i="7" s="1"/>
  <c r="N8841" i="7" s="1" a="1"/>
  <c r="N8841" i="7" s="1"/>
  <c r="O8840" i="7" a="1"/>
  <c r="O8840" i="7" s="1"/>
  <c r="M8840" i="7" a="1"/>
  <c r="M8840" i="7" s="1"/>
  <c r="N8840" i="7" s="1" a="1"/>
  <c r="N8840" i="7" s="1"/>
  <c r="O8839" i="7" a="1"/>
  <c r="O8839" i="7" s="1"/>
  <c r="M8839" i="7" a="1"/>
  <c r="M8839" i="7" s="1"/>
  <c r="N8839" i="7" s="1" a="1"/>
  <c r="N8839" i="7" s="1"/>
  <c r="O8838" i="7" a="1"/>
  <c r="O8838" i="7" s="1"/>
  <c r="M8838" i="7" a="1"/>
  <c r="M8838" i="7" s="1"/>
  <c r="N8838" i="7" s="1" a="1"/>
  <c r="N8838" i="7" s="1"/>
  <c r="O8837" i="7" a="1"/>
  <c r="O8837" i="7" s="1"/>
  <c r="M8837" i="7" a="1"/>
  <c r="M8837" i="7" s="1"/>
  <c r="N8837" i="7" s="1" a="1"/>
  <c r="N8837" i="7" s="1"/>
  <c r="O8836" i="7" a="1"/>
  <c r="O8836" i="7"/>
  <c r="N8836" i="7" a="1"/>
  <c r="N8836" i="7" s="1"/>
  <c r="M8836" i="7" a="1"/>
  <c r="M8836" i="7" s="1"/>
  <c r="O8835" i="7" a="1"/>
  <c r="O8835" i="7" s="1"/>
  <c r="M8835" i="7" a="1"/>
  <c r="M8835" i="7" s="1"/>
  <c r="N8835" i="7" s="1" a="1"/>
  <c r="N8835" i="7" s="1"/>
  <c r="O8834" i="7" a="1"/>
  <c r="O8834" i="7" s="1"/>
  <c r="M8834" i="7" a="1"/>
  <c r="M8834" i="7" s="1"/>
  <c r="N8834" i="7" s="1" a="1"/>
  <c r="N8834" i="7" s="1"/>
  <c r="O8833" i="7" a="1"/>
  <c r="O8833" i="7" s="1"/>
  <c r="M8833" i="7" a="1"/>
  <c r="M8833" i="7" s="1"/>
  <c r="N8833" i="7" s="1" a="1"/>
  <c r="N8833" i="7" s="1"/>
  <c r="O8832" i="7" a="1"/>
  <c r="O8832" i="7" s="1"/>
  <c r="N8832" i="7" a="1"/>
  <c r="N8832" i="7" s="1"/>
  <c r="M8832" i="7" a="1"/>
  <c r="M8832" i="7" s="1"/>
  <c r="O8831" i="7" a="1"/>
  <c r="O8831" i="7" s="1"/>
  <c r="N8831" i="7" a="1"/>
  <c r="N8831" i="7"/>
  <c r="M8831" i="7" a="1"/>
  <c r="M8831" i="7" s="1"/>
  <c r="O8830" i="7" a="1"/>
  <c r="O8830" i="7" s="1"/>
  <c r="M8830" i="7" a="1"/>
  <c r="M8830" i="7" s="1"/>
  <c r="N8830" i="7" s="1" a="1"/>
  <c r="N8830" i="7" s="1"/>
  <c r="O8829" i="7" a="1"/>
  <c r="O8829" i="7" s="1"/>
  <c r="M8829" i="7" a="1"/>
  <c r="M8829" i="7" s="1"/>
  <c r="N8829" i="7" s="1" a="1"/>
  <c r="N8829" i="7" s="1"/>
  <c r="O8828" i="7" a="1"/>
  <c r="O8828" i="7" s="1"/>
  <c r="N8828" i="7" a="1"/>
  <c r="N8828" i="7" s="1"/>
  <c r="M8828" i="7" a="1"/>
  <c r="M8828" i="7" s="1"/>
  <c r="O8827" i="7" a="1"/>
  <c r="O8827" i="7"/>
  <c r="M8827" i="7" a="1"/>
  <c r="M8827" i="7" s="1"/>
  <c r="N8827" i="7" s="1" a="1"/>
  <c r="N8827" i="7" s="1"/>
  <c r="O8826" i="7" a="1"/>
  <c r="O8826" i="7" s="1"/>
  <c r="M8826" i="7" a="1"/>
  <c r="M8826" i="7" s="1"/>
  <c r="N8826" i="7" s="1" a="1"/>
  <c r="N8826" i="7" s="1"/>
  <c r="O8825" i="7" a="1"/>
  <c r="O8825" i="7" s="1"/>
  <c r="M8825" i="7" a="1"/>
  <c r="M8825" i="7" s="1"/>
  <c r="N8825" i="7" s="1" a="1"/>
  <c r="N8825" i="7" s="1"/>
  <c r="O8824" i="7" a="1"/>
  <c r="O8824" i="7" s="1"/>
  <c r="M8824" i="7" a="1"/>
  <c r="M8824" i="7" s="1"/>
  <c r="N8824" i="7" s="1" a="1"/>
  <c r="N8824" i="7" s="1"/>
  <c r="O8823" i="7" a="1"/>
  <c r="O8823" i="7" s="1"/>
  <c r="N8823" i="7" a="1"/>
  <c r="N8823" i="7" s="1"/>
  <c r="M8823" i="7" a="1"/>
  <c r="M8823" i="7" s="1"/>
  <c r="O8822" i="7" a="1"/>
  <c r="O8822" i="7" s="1"/>
  <c r="N8822" i="7" a="1"/>
  <c r="N8822" i="7" s="1"/>
  <c r="M8822" i="7" a="1"/>
  <c r="M8822" i="7" s="1"/>
  <c r="O8821" i="7" a="1"/>
  <c r="O8821" i="7" s="1"/>
  <c r="M8821" i="7" a="1"/>
  <c r="M8821" i="7" s="1"/>
  <c r="N8821" i="7" s="1" a="1"/>
  <c r="N8821" i="7" s="1"/>
  <c r="O8820" i="7" a="1"/>
  <c r="O8820" i="7" s="1"/>
  <c r="N8820" i="7" a="1"/>
  <c r="N8820" i="7" s="1"/>
  <c r="M8820" i="7" a="1"/>
  <c r="M8820" i="7" s="1"/>
  <c r="O8819" i="7" a="1"/>
  <c r="O8819" i="7" s="1"/>
  <c r="M8819" i="7" a="1"/>
  <c r="M8819" i="7" s="1"/>
  <c r="N8819" i="7" s="1" a="1"/>
  <c r="N8819" i="7" s="1"/>
  <c r="O8818" i="7" a="1"/>
  <c r="O8818" i="7" s="1"/>
  <c r="N8818" i="7" a="1"/>
  <c r="N8818" i="7" s="1"/>
  <c r="M8818" i="7" a="1"/>
  <c r="M8818" i="7" s="1"/>
  <c r="O8817" i="7" a="1"/>
  <c r="O8817" i="7" s="1"/>
  <c r="M8817" i="7" a="1"/>
  <c r="M8817" i="7" s="1"/>
  <c r="N8817" i="7" s="1" a="1"/>
  <c r="N8817" i="7" s="1"/>
  <c r="O8816" i="7" a="1"/>
  <c r="O8816" i="7" s="1"/>
  <c r="N8816" i="7" a="1"/>
  <c r="N8816" i="7" s="1"/>
  <c r="M8816" i="7" a="1"/>
  <c r="M8816" i="7" s="1"/>
  <c r="O8815" i="7" a="1"/>
  <c r="O8815" i="7" s="1"/>
  <c r="M8815" i="7" a="1"/>
  <c r="M8815" i="7" s="1"/>
  <c r="N8815" i="7" s="1" a="1"/>
  <c r="N8815" i="7" s="1"/>
  <c r="O8814" i="7" a="1"/>
  <c r="O8814" i="7" s="1"/>
  <c r="M8814" i="7" a="1"/>
  <c r="M8814" i="7" s="1"/>
  <c r="N8814" i="7" s="1" a="1"/>
  <c r="N8814" i="7" s="1"/>
  <c r="O8813" i="7" a="1"/>
  <c r="O8813" i="7" s="1"/>
  <c r="N8813" i="7" a="1"/>
  <c r="N8813" i="7" s="1"/>
  <c r="M8813" i="7" a="1"/>
  <c r="M8813" i="7" s="1"/>
  <c r="O8812" i="7" a="1"/>
  <c r="O8812" i="7" s="1"/>
  <c r="N8812" i="7" a="1"/>
  <c r="N8812" i="7" s="1"/>
  <c r="M8812" i="7" a="1"/>
  <c r="M8812" i="7" s="1"/>
  <c r="O8811" i="7" a="1"/>
  <c r="O8811" i="7"/>
  <c r="N8811" i="7" a="1"/>
  <c r="N8811" i="7" s="1"/>
  <c r="M8811" i="7" a="1"/>
  <c r="M8811" i="7" s="1"/>
  <c r="O8810" i="7" a="1"/>
  <c r="O8810" i="7" s="1"/>
  <c r="M8810" i="7" a="1"/>
  <c r="M8810" i="7" s="1"/>
  <c r="N8810" i="7" s="1" a="1"/>
  <c r="N8810" i="7" s="1"/>
  <c r="O8809" i="7" a="1"/>
  <c r="O8809" i="7" s="1"/>
  <c r="M8809" i="7" a="1"/>
  <c r="M8809" i="7" s="1"/>
  <c r="N8809" i="7" s="1" a="1"/>
  <c r="N8809" i="7" s="1"/>
  <c r="O8808" i="7" a="1"/>
  <c r="O8808" i="7" s="1"/>
  <c r="N8808" i="7" a="1"/>
  <c r="N8808" i="7" s="1"/>
  <c r="M8808" i="7" a="1"/>
  <c r="M8808" i="7" s="1"/>
  <c r="O8807" i="7" a="1"/>
  <c r="O8807" i="7" s="1"/>
  <c r="N8807" i="7" a="1"/>
  <c r="N8807" i="7" s="1"/>
  <c r="M8807" i="7" a="1"/>
  <c r="M8807" i="7" s="1"/>
  <c r="O8806" i="7" a="1"/>
  <c r="O8806" i="7" s="1"/>
  <c r="N8806" i="7" a="1"/>
  <c r="N8806" i="7"/>
  <c r="M8806" i="7" a="1"/>
  <c r="M8806" i="7" s="1"/>
  <c r="O8805" i="7" a="1"/>
  <c r="O8805" i="7" s="1"/>
  <c r="M8805" i="7" a="1"/>
  <c r="M8805" i="7" s="1"/>
  <c r="N8805" i="7" s="1" a="1"/>
  <c r="N8805" i="7" s="1"/>
  <c r="O8804" i="7" a="1"/>
  <c r="O8804" i="7" s="1"/>
  <c r="N8804" i="7" a="1"/>
  <c r="N8804" i="7" s="1"/>
  <c r="M8804" i="7" a="1"/>
  <c r="M8804" i="7" s="1"/>
  <c r="O8803" i="7" a="1"/>
  <c r="O8803" i="7" s="1"/>
  <c r="N8803" i="7" a="1"/>
  <c r="N8803" i="7" s="1"/>
  <c r="M8803" i="7" a="1"/>
  <c r="M8803" i="7" s="1"/>
  <c r="O8802" i="7" a="1"/>
  <c r="O8802" i="7" s="1"/>
  <c r="N8802" i="7" a="1"/>
  <c r="N8802" i="7" s="1"/>
  <c r="M8802" i="7" a="1"/>
  <c r="M8802" i="7" s="1"/>
  <c r="O8801" i="7" a="1"/>
  <c r="O8801" i="7" s="1"/>
  <c r="M8801" i="7" a="1"/>
  <c r="M8801" i="7"/>
  <c r="N8801" i="7" s="1" a="1"/>
  <c r="N8801" i="7" s="1"/>
  <c r="O8800" i="7" a="1"/>
  <c r="O8800" i="7" s="1"/>
  <c r="N8800" i="7" a="1"/>
  <c r="N8800" i="7" s="1"/>
  <c r="M8800" i="7" a="1"/>
  <c r="M8800" i="7" s="1"/>
  <c r="O8799" i="7" a="1"/>
  <c r="O8799" i="7" s="1"/>
  <c r="M8799" i="7" a="1"/>
  <c r="M8799" i="7" s="1"/>
  <c r="N8799" i="7" s="1" a="1"/>
  <c r="N8799" i="7" s="1"/>
  <c r="O8798" i="7" a="1"/>
  <c r="O8798" i="7" s="1"/>
  <c r="N8798" i="7" a="1"/>
  <c r="N8798" i="7" s="1"/>
  <c r="M8798" i="7" a="1"/>
  <c r="M8798" i="7" s="1"/>
  <c r="O8797" i="7" a="1"/>
  <c r="O8797" i="7" s="1"/>
  <c r="N8797" i="7" a="1"/>
  <c r="N8797" i="7" s="1"/>
  <c r="M8797" i="7" a="1"/>
  <c r="M8797" i="7" s="1"/>
  <c r="O8796" i="7" a="1"/>
  <c r="O8796" i="7" s="1"/>
  <c r="N8796" i="7" a="1"/>
  <c r="N8796" i="7" s="1"/>
  <c r="M8796" i="7" a="1"/>
  <c r="M8796" i="7" s="1"/>
  <c r="O8795" i="7" a="1"/>
  <c r="O8795" i="7" s="1"/>
  <c r="M8795" i="7" a="1"/>
  <c r="M8795" i="7" s="1"/>
  <c r="N8795" i="7" s="1" a="1"/>
  <c r="N8795" i="7" s="1"/>
  <c r="O8794" i="7" a="1"/>
  <c r="O8794" i="7" s="1"/>
  <c r="M8794" i="7" a="1"/>
  <c r="M8794" i="7"/>
  <c r="N8794" i="7" s="1" a="1"/>
  <c r="N8794" i="7" s="1"/>
  <c r="O8793" i="7" a="1"/>
  <c r="O8793" i="7" s="1"/>
  <c r="M8793" i="7" a="1"/>
  <c r="M8793" i="7" s="1"/>
  <c r="N8793" i="7" s="1" a="1"/>
  <c r="N8793" i="7" s="1"/>
  <c r="O8792" i="7" a="1"/>
  <c r="O8792" i="7" s="1"/>
  <c r="N8792" i="7" a="1"/>
  <c r="N8792" i="7" s="1"/>
  <c r="M8792" i="7" a="1"/>
  <c r="M8792" i="7" s="1"/>
  <c r="O8791" i="7" a="1"/>
  <c r="O8791" i="7" s="1"/>
  <c r="M8791" i="7" a="1"/>
  <c r="M8791" i="7" s="1"/>
  <c r="N8791" i="7" s="1" a="1"/>
  <c r="N8791" i="7" s="1"/>
  <c r="O8790" i="7" a="1"/>
  <c r="O8790" i="7" s="1"/>
  <c r="M8790" i="7" a="1"/>
  <c r="M8790" i="7" s="1"/>
  <c r="N8790" i="7" s="1" a="1"/>
  <c r="N8790" i="7" s="1"/>
  <c r="O8789" i="7" a="1"/>
  <c r="O8789" i="7" s="1"/>
  <c r="M8789" i="7" a="1"/>
  <c r="M8789" i="7" s="1"/>
  <c r="N8789" i="7" s="1" a="1"/>
  <c r="N8789" i="7" s="1"/>
  <c r="O8788" i="7" a="1"/>
  <c r="O8788" i="7"/>
  <c r="N8788" i="7" a="1"/>
  <c r="N8788" i="7" s="1"/>
  <c r="M8788" i="7" a="1"/>
  <c r="M8788" i="7" s="1"/>
  <c r="O8787" i="7" a="1"/>
  <c r="O8787" i="7" s="1"/>
  <c r="N8787" i="7" a="1"/>
  <c r="N8787" i="7" s="1"/>
  <c r="M8787" i="7" a="1"/>
  <c r="M8787" i="7" s="1"/>
  <c r="O8786" i="7" a="1"/>
  <c r="O8786" i="7" s="1"/>
  <c r="M8786" i="7" a="1"/>
  <c r="M8786" i="7" s="1"/>
  <c r="N8786" i="7" s="1" a="1"/>
  <c r="N8786" i="7" s="1"/>
  <c r="O8785" i="7" a="1"/>
  <c r="O8785" i="7" s="1"/>
  <c r="M8785" i="7" a="1"/>
  <c r="M8785" i="7" s="1"/>
  <c r="N8785" i="7" s="1" a="1"/>
  <c r="N8785" i="7" s="1"/>
  <c r="O8784" i="7" a="1"/>
  <c r="O8784" i="7" s="1"/>
  <c r="N8784" i="7" a="1"/>
  <c r="N8784" i="7" s="1"/>
  <c r="M8784" i="7" a="1"/>
  <c r="M8784" i="7" s="1"/>
  <c r="O8783" i="7" a="1"/>
  <c r="O8783" i="7" s="1"/>
  <c r="N8783" i="7" a="1"/>
  <c r="N8783" i="7" s="1"/>
  <c r="M8783" i="7" a="1"/>
  <c r="M8783" i="7" s="1"/>
  <c r="O8782" i="7" a="1"/>
  <c r="O8782" i="7" s="1"/>
  <c r="N8782" i="7" a="1"/>
  <c r="N8782" i="7" s="1"/>
  <c r="M8782" i="7" a="1"/>
  <c r="M8782" i="7" s="1"/>
  <c r="O8781" i="7" a="1"/>
  <c r="O8781" i="7" s="1"/>
  <c r="M8781" i="7" a="1"/>
  <c r="M8781" i="7" s="1"/>
  <c r="N8781" i="7" s="1" a="1"/>
  <c r="N8781" i="7" s="1"/>
  <c r="O8780" i="7" a="1"/>
  <c r="O8780" i="7" s="1"/>
  <c r="N8780" i="7" a="1"/>
  <c r="N8780" i="7" s="1"/>
  <c r="M8780" i="7" a="1"/>
  <c r="M8780" i="7" s="1"/>
  <c r="O8779" i="7" a="1"/>
  <c r="O8779" i="7" s="1"/>
  <c r="M8779" i="7" a="1"/>
  <c r="M8779" i="7" s="1"/>
  <c r="N8779" i="7" s="1" a="1"/>
  <c r="N8779" i="7" s="1"/>
  <c r="O8778" i="7" a="1"/>
  <c r="O8778" i="7" s="1"/>
  <c r="M8778" i="7" a="1"/>
  <c r="M8778" i="7" s="1"/>
  <c r="N8778" i="7" s="1" a="1"/>
  <c r="N8778" i="7" s="1"/>
  <c r="O8777" i="7" a="1"/>
  <c r="O8777" i="7" s="1"/>
  <c r="M8777" i="7" a="1"/>
  <c r="M8777" i="7" s="1"/>
  <c r="N8777" i="7" s="1" a="1"/>
  <c r="N8777" i="7" s="1"/>
  <c r="O8776" i="7" a="1"/>
  <c r="O8776" i="7" s="1"/>
  <c r="M8776" i="7" a="1"/>
  <c r="M8776" i="7" s="1"/>
  <c r="N8776" i="7" s="1" a="1"/>
  <c r="N8776" i="7" s="1"/>
  <c r="O8775" i="7" a="1"/>
  <c r="O8775" i="7" s="1"/>
  <c r="N8775" i="7" a="1"/>
  <c r="N8775" i="7" s="1"/>
  <c r="M8775" i="7" a="1"/>
  <c r="M8775" i="7" s="1"/>
  <c r="O8774" i="7" a="1"/>
  <c r="O8774" i="7" s="1"/>
  <c r="M8774" i="7" a="1"/>
  <c r="M8774" i="7" s="1"/>
  <c r="N8774" i="7" s="1" a="1"/>
  <c r="N8774" i="7" s="1"/>
  <c r="O8773" i="7" a="1"/>
  <c r="O8773" i="7" s="1"/>
  <c r="M8773" i="7" a="1"/>
  <c r="M8773" i="7" s="1"/>
  <c r="N8773" i="7" s="1" a="1"/>
  <c r="N8773" i="7" s="1"/>
  <c r="O8772" i="7" a="1"/>
  <c r="O8772" i="7" s="1"/>
  <c r="N8772" i="7" a="1"/>
  <c r="N8772" i="7" s="1"/>
  <c r="M8772" i="7" a="1"/>
  <c r="M8772" i="7" s="1"/>
  <c r="O8771" i="7" a="1"/>
  <c r="O8771" i="7" s="1"/>
  <c r="M8771" i="7" a="1"/>
  <c r="M8771" i="7" s="1"/>
  <c r="N8771" i="7" s="1" a="1"/>
  <c r="N8771" i="7" s="1"/>
  <c r="O8770" i="7" a="1"/>
  <c r="O8770" i="7" s="1"/>
  <c r="N8770" i="7" a="1"/>
  <c r="N8770" i="7" s="1"/>
  <c r="M8770" i="7" a="1"/>
  <c r="M8770" i="7" s="1"/>
  <c r="O8769" i="7" a="1"/>
  <c r="O8769" i="7" s="1"/>
  <c r="M8769" i="7" a="1"/>
  <c r="M8769" i="7"/>
  <c r="N8769" i="7" s="1" a="1"/>
  <c r="N8769" i="7" s="1"/>
  <c r="O8768" i="7" a="1"/>
  <c r="O8768" i="7" s="1"/>
  <c r="N8768" i="7" a="1"/>
  <c r="N8768" i="7" s="1"/>
  <c r="M8768" i="7" a="1"/>
  <c r="M8768" i="7" s="1"/>
  <c r="O8767" i="7" a="1"/>
  <c r="O8767" i="7" s="1"/>
  <c r="N8767" i="7" a="1"/>
  <c r="N8767" i="7"/>
  <c r="M8767" i="7" a="1"/>
  <c r="M8767" i="7" s="1"/>
  <c r="O8766" i="7" a="1"/>
  <c r="O8766" i="7" s="1"/>
  <c r="M8766" i="7" a="1"/>
  <c r="M8766" i="7" s="1"/>
  <c r="N8766" i="7" s="1" a="1"/>
  <c r="N8766" i="7" s="1"/>
  <c r="O8765" i="7" a="1"/>
  <c r="O8765" i="7" s="1"/>
  <c r="M8765" i="7" a="1"/>
  <c r="M8765" i="7" s="1"/>
  <c r="N8765" i="7" s="1" a="1"/>
  <c r="N8765" i="7" s="1"/>
  <c r="O8764" i="7" a="1"/>
  <c r="O8764" i="7" s="1"/>
  <c r="N8764" i="7" a="1"/>
  <c r="N8764" i="7" s="1"/>
  <c r="M8764" i="7" a="1"/>
  <c r="M8764" i="7" s="1"/>
  <c r="O8763" i="7" a="1"/>
  <c r="O8763" i="7"/>
  <c r="M8763" i="7" a="1"/>
  <c r="M8763" i="7" s="1"/>
  <c r="N8763" i="7" s="1" a="1"/>
  <c r="N8763" i="7" s="1"/>
  <c r="O8762" i="7" a="1"/>
  <c r="O8762" i="7" s="1"/>
  <c r="M8762" i="7" a="1"/>
  <c r="M8762" i="7" s="1"/>
  <c r="N8762" i="7" s="1" a="1"/>
  <c r="N8762" i="7" s="1"/>
  <c r="O8761" i="7" a="1"/>
  <c r="O8761" i="7" s="1"/>
  <c r="M8761" i="7" a="1"/>
  <c r="M8761" i="7" s="1"/>
  <c r="N8761" i="7" s="1" a="1"/>
  <c r="N8761" i="7" s="1"/>
  <c r="O8760" i="7" a="1"/>
  <c r="O8760" i="7" s="1"/>
  <c r="M8760" i="7" a="1"/>
  <c r="M8760" i="7" s="1"/>
  <c r="N8760" i="7" s="1" a="1"/>
  <c r="N8760" i="7" s="1"/>
  <c r="O8759" i="7" a="1"/>
  <c r="O8759" i="7" s="1"/>
  <c r="N8759" i="7" a="1"/>
  <c r="N8759" i="7" s="1"/>
  <c r="M8759" i="7" a="1"/>
  <c r="M8759" i="7" s="1"/>
  <c r="O8758" i="7" a="1"/>
  <c r="O8758" i="7" s="1"/>
  <c r="N8758" i="7" a="1"/>
  <c r="N8758" i="7" s="1"/>
  <c r="M8758" i="7" a="1"/>
  <c r="M8758" i="7" s="1"/>
  <c r="O8757" i="7" a="1"/>
  <c r="O8757" i="7" s="1"/>
  <c r="M8757" i="7" a="1"/>
  <c r="M8757" i="7" s="1"/>
  <c r="N8757" i="7" s="1" a="1"/>
  <c r="N8757" i="7" s="1"/>
  <c r="O8756" i="7" a="1"/>
  <c r="O8756" i="7" s="1"/>
  <c r="N8756" i="7" a="1"/>
  <c r="N8756" i="7" s="1"/>
  <c r="M8756" i="7" a="1"/>
  <c r="M8756" i="7" s="1"/>
  <c r="O8755" i="7" a="1"/>
  <c r="O8755" i="7" s="1"/>
  <c r="M8755" i="7" a="1"/>
  <c r="M8755" i="7" s="1"/>
  <c r="N8755" i="7" s="1" a="1"/>
  <c r="N8755" i="7" s="1"/>
  <c r="O8754" i="7" a="1"/>
  <c r="O8754" i="7" s="1"/>
  <c r="M8754" i="7" a="1"/>
  <c r="M8754" i="7" s="1"/>
  <c r="N8754" i="7" s="1" a="1"/>
  <c r="N8754" i="7" s="1"/>
  <c r="O8753" i="7" a="1"/>
  <c r="O8753" i="7" s="1"/>
  <c r="M8753" i="7" a="1"/>
  <c r="M8753" i="7" s="1"/>
  <c r="N8753" i="7" s="1" a="1"/>
  <c r="N8753" i="7" s="1"/>
  <c r="O8752" i="7" a="1"/>
  <c r="O8752" i="7" s="1"/>
  <c r="N8752" i="7" a="1"/>
  <c r="N8752" i="7" s="1"/>
  <c r="M8752" i="7" a="1"/>
  <c r="M8752" i="7" s="1"/>
  <c r="O8751" i="7" a="1"/>
  <c r="O8751" i="7" s="1"/>
  <c r="M8751" i="7" a="1"/>
  <c r="M8751" i="7" s="1"/>
  <c r="N8751" i="7" s="1" a="1"/>
  <c r="N8751" i="7" s="1"/>
  <c r="O8750" i="7" a="1"/>
  <c r="O8750" i="7" s="1"/>
  <c r="M8750" i="7" a="1"/>
  <c r="M8750" i="7" s="1"/>
  <c r="N8750" i="7" s="1" a="1"/>
  <c r="N8750" i="7" s="1"/>
  <c r="O8749" i="7" a="1"/>
  <c r="O8749" i="7" s="1"/>
  <c r="M8749" i="7" a="1"/>
  <c r="M8749" i="7" s="1"/>
  <c r="N8749" i="7" s="1" a="1"/>
  <c r="N8749" i="7" s="1"/>
  <c r="O8748" i="7" a="1"/>
  <c r="O8748" i="7" s="1"/>
  <c r="N8748" i="7" a="1"/>
  <c r="N8748" i="7" s="1"/>
  <c r="M8748" i="7" a="1"/>
  <c r="M8748" i="7" s="1"/>
  <c r="O8747" i="7" a="1"/>
  <c r="O8747" i="7"/>
  <c r="N8747" i="7" a="1"/>
  <c r="N8747" i="7" s="1"/>
  <c r="M8747" i="7" a="1"/>
  <c r="M8747" i="7" s="1"/>
  <c r="O8746" i="7" a="1"/>
  <c r="O8746" i="7" s="1"/>
  <c r="M8746" i="7" a="1"/>
  <c r="M8746" i="7" s="1"/>
  <c r="N8746" i="7" s="1" a="1"/>
  <c r="N8746" i="7" s="1"/>
  <c r="O8745" i="7" a="1"/>
  <c r="O8745" i="7" s="1"/>
  <c r="M8745" i="7" a="1"/>
  <c r="M8745" i="7" s="1"/>
  <c r="N8745" i="7" s="1" a="1"/>
  <c r="N8745" i="7" s="1"/>
  <c r="O8744" i="7" a="1"/>
  <c r="O8744" i="7" s="1"/>
  <c r="M8744" i="7" a="1"/>
  <c r="M8744" i="7" s="1"/>
  <c r="N8744" i="7" s="1" a="1"/>
  <c r="N8744" i="7" s="1"/>
  <c r="O8743" i="7" a="1"/>
  <c r="O8743" i="7" s="1"/>
  <c r="N8743" i="7" a="1"/>
  <c r="N8743" i="7" s="1"/>
  <c r="M8743" i="7" a="1"/>
  <c r="M8743" i="7" s="1"/>
  <c r="O8742" i="7" a="1"/>
  <c r="O8742" i="7" s="1"/>
  <c r="N8742" i="7" a="1"/>
  <c r="N8742" i="7"/>
  <c r="M8742" i="7" a="1"/>
  <c r="M8742" i="7" s="1"/>
  <c r="O8741" i="7" a="1"/>
  <c r="O8741" i="7" s="1"/>
  <c r="M8741" i="7" a="1"/>
  <c r="M8741" i="7" s="1"/>
  <c r="N8741" i="7" s="1" a="1"/>
  <c r="N8741" i="7" s="1"/>
  <c r="O8740" i="7" a="1"/>
  <c r="O8740" i="7" s="1"/>
  <c r="N8740" i="7" a="1"/>
  <c r="N8740" i="7" s="1"/>
  <c r="M8740" i="7" a="1"/>
  <c r="M8740" i="7" s="1"/>
  <c r="O8739" i="7" a="1"/>
  <c r="O8739" i="7" s="1"/>
  <c r="M8739" i="7" a="1"/>
  <c r="M8739" i="7" s="1"/>
  <c r="N8739" i="7" s="1" a="1"/>
  <c r="N8739" i="7" s="1"/>
  <c r="O8738" i="7" a="1"/>
  <c r="O8738" i="7" s="1"/>
  <c r="M8738" i="7" a="1"/>
  <c r="M8738" i="7" s="1"/>
  <c r="N8738" i="7" s="1" a="1"/>
  <c r="N8738" i="7" s="1"/>
  <c r="O8737" i="7" a="1"/>
  <c r="O8737" i="7" s="1"/>
  <c r="M8737" i="7" a="1"/>
  <c r="M8737" i="7" s="1"/>
  <c r="N8737" i="7" s="1" a="1"/>
  <c r="N8737" i="7" s="1"/>
  <c r="O8736" i="7" a="1"/>
  <c r="O8736" i="7" s="1"/>
  <c r="N8736" i="7" a="1"/>
  <c r="N8736" i="7" s="1"/>
  <c r="M8736" i="7" a="1"/>
  <c r="M8736" i="7" s="1"/>
  <c r="O8735" i="7" a="1"/>
  <c r="O8735" i="7"/>
  <c r="N8735" i="7" a="1"/>
  <c r="N8735" i="7" s="1"/>
  <c r="M8735" i="7" a="1"/>
  <c r="M8735" i="7" s="1"/>
  <c r="O8734" i="7" a="1"/>
  <c r="O8734" i="7" s="1"/>
  <c r="N8734" i="7" a="1"/>
  <c r="N8734" i="7" s="1"/>
  <c r="M8734" i="7" a="1"/>
  <c r="M8734" i="7"/>
  <c r="O8733" i="7" a="1"/>
  <c r="O8733" i="7" s="1"/>
  <c r="N8733" i="7" a="1"/>
  <c r="N8733" i="7" s="1"/>
  <c r="M8733" i="7" a="1"/>
  <c r="M8733" i="7" s="1"/>
  <c r="O8732" i="7" a="1"/>
  <c r="O8732" i="7" s="1"/>
  <c r="M8732" i="7" a="1"/>
  <c r="M8732" i="7" s="1"/>
  <c r="N8732" i="7" s="1" a="1"/>
  <c r="N8732" i="7" s="1"/>
  <c r="O8731" i="7" a="1"/>
  <c r="O8731" i="7"/>
  <c r="M8731" i="7" a="1"/>
  <c r="M8731" i="7" s="1"/>
  <c r="N8731" i="7" s="1" a="1"/>
  <c r="N8731" i="7" s="1"/>
  <c r="O8730" i="7" a="1"/>
  <c r="O8730" i="7" s="1"/>
  <c r="M8730" i="7" a="1"/>
  <c r="M8730" i="7" s="1"/>
  <c r="N8730" i="7" s="1" a="1"/>
  <c r="N8730" i="7" s="1"/>
  <c r="O8729" i="7" a="1"/>
  <c r="O8729" i="7" s="1"/>
  <c r="M8729" i="7" a="1"/>
  <c r="M8729" i="7" s="1"/>
  <c r="N8729" i="7" s="1" a="1"/>
  <c r="N8729" i="7" s="1"/>
  <c r="O8728" i="7" a="1"/>
  <c r="O8728" i="7" s="1"/>
  <c r="M8728" i="7" a="1"/>
  <c r="M8728" i="7" s="1"/>
  <c r="N8728" i="7" s="1" a="1"/>
  <c r="N8728" i="7" s="1"/>
  <c r="O8727" i="7" a="1"/>
  <c r="O8727" i="7" s="1"/>
  <c r="M8727" i="7" a="1"/>
  <c r="M8727" i="7" s="1"/>
  <c r="N8727" i="7" s="1" a="1"/>
  <c r="N8727" i="7" s="1"/>
  <c r="O8726" i="7" a="1"/>
  <c r="O8726" i="7" s="1"/>
  <c r="N8726" i="7" a="1"/>
  <c r="N8726" i="7" s="1"/>
  <c r="M8726" i="7" a="1"/>
  <c r="M8726" i="7" s="1"/>
  <c r="O8725" i="7" a="1"/>
  <c r="O8725" i="7" s="1"/>
  <c r="M8725" i="7" a="1"/>
  <c r="M8725" i="7" s="1"/>
  <c r="N8725" i="7" s="1" a="1"/>
  <c r="N8725" i="7" s="1"/>
  <c r="O8724" i="7" a="1"/>
  <c r="O8724" i="7"/>
  <c r="N8724" i="7" a="1"/>
  <c r="N8724" i="7" s="1"/>
  <c r="M8724" i="7" a="1"/>
  <c r="M8724" i="7" s="1"/>
  <c r="O8723" i="7" a="1"/>
  <c r="O8723" i="7" s="1"/>
  <c r="N8723" i="7" a="1"/>
  <c r="N8723" i="7"/>
  <c r="M8723" i="7" a="1"/>
  <c r="M8723" i="7" s="1"/>
  <c r="O8722" i="7" a="1"/>
  <c r="O8722" i="7" s="1"/>
  <c r="M8722" i="7" a="1"/>
  <c r="M8722" i="7" s="1"/>
  <c r="N8722" i="7" s="1" a="1"/>
  <c r="N8722" i="7" s="1"/>
  <c r="O8721" i="7" a="1"/>
  <c r="O8721" i="7" s="1"/>
  <c r="M8721" i="7" a="1"/>
  <c r="M8721" i="7"/>
  <c r="N8721" i="7" s="1" a="1"/>
  <c r="N8721" i="7" s="1"/>
  <c r="O8720" i="7" a="1"/>
  <c r="O8720" i="7" s="1"/>
  <c r="N8720" i="7" a="1"/>
  <c r="N8720" i="7" s="1"/>
  <c r="M8720" i="7" a="1"/>
  <c r="M8720" i="7" s="1"/>
  <c r="O8719" i="7" a="1"/>
  <c r="O8719" i="7" s="1"/>
  <c r="M8719" i="7" a="1"/>
  <c r="M8719" i="7" s="1"/>
  <c r="N8719" i="7" s="1" a="1"/>
  <c r="N8719" i="7" s="1"/>
  <c r="O8718" i="7" a="1"/>
  <c r="O8718" i="7" s="1"/>
  <c r="M8718" i="7" a="1"/>
  <c r="M8718" i="7"/>
  <c r="N8718" i="7" s="1" a="1"/>
  <c r="N8718" i="7" s="1"/>
  <c r="O8717" i="7" a="1"/>
  <c r="O8717" i="7" s="1"/>
  <c r="M8717" i="7" a="1"/>
  <c r="M8717" i="7" s="1"/>
  <c r="N8717" i="7" s="1" a="1"/>
  <c r="N8717" i="7" s="1"/>
  <c r="O8716" i="7" a="1"/>
  <c r="O8716" i="7" s="1"/>
  <c r="M8716" i="7" a="1"/>
  <c r="M8716" i="7" s="1"/>
  <c r="N8716" i="7" s="1" a="1"/>
  <c r="N8716" i="7" s="1"/>
  <c r="O8715" i="7" a="1"/>
  <c r="O8715" i="7"/>
  <c r="M8715" i="7" a="1"/>
  <c r="M8715" i="7" s="1"/>
  <c r="N8715" i="7" s="1" a="1"/>
  <c r="N8715" i="7" s="1"/>
  <c r="O8714" i="7" a="1"/>
  <c r="O8714" i="7" s="1"/>
  <c r="N8714" i="7" a="1"/>
  <c r="N8714" i="7" s="1"/>
  <c r="M8714" i="7" a="1"/>
  <c r="M8714" i="7"/>
  <c r="O8713" i="7" a="1"/>
  <c r="O8713" i="7" s="1"/>
  <c r="M8713" i="7" a="1"/>
  <c r="M8713" i="7" s="1"/>
  <c r="N8713" i="7" s="1" a="1"/>
  <c r="N8713" i="7" s="1"/>
  <c r="O8712" i="7" a="1"/>
  <c r="O8712" i="7"/>
  <c r="N8712" i="7" a="1"/>
  <c r="N8712" i="7" s="1"/>
  <c r="M8712" i="7" a="1"/>
  <c r="M8712" i="7" s="1"/>
  <c r="O8711" i="7" a="1"/>
  <c r="O8711" i="7" s="1"/>
  <c r="M8711" i="7" a="1"/>
  <c r="M8711" i="7" s="1"/>
  <c r="N8711" i="7" s="1" a="1"/>
  <c r="N8711" i="7" s="1"/>
  <c r="O8710" i="7" a="1"/>
  <c r="O8710" i="7" s="1"/>
  <c r="M8710" i="7" a="1"/>
  <c r="M8710" i="7" s="1"/>
  <c r="N8710" i="7" s="1" a="1"/>
  <c r="N8710" i="7" s="1"/>
  <c r="O8709" i="7" a="1"/>
  <c r="O8709" i="7" s="1"/>
  <c r="M8709" i="7" a="1"/>
  <c r="M8709" i="7" s="1"/>
  <c r="N8709" i="7" s="1" a="1"/>
  <c r="N8709" i="7" s="1"/>
  <c r="O8708" i="7" a="1"/>
  <c r="O8708" i="7" s="1"/>
  <c r="N8708" i="7" a="1"/>
  <c r="N8708" i="7" s="1"/>
  <c r="M8708" i="7" a="1"/>
  <c r="M8708" i="7" s="1"/>
  <c r="O8707" i="7" a="1"/>
  <c r="O8707" i="7" s="1"/>
  <c r="M8707" i="7" a="1"/>
  <c r="M8707" i="7" s="1"/>
  <c r="N8707" i="7" s="1" a="1"/>
  <c r="N8707" i="7" s="1"/>
  <c r="O8706" i="7" a="1"/>
  <c r="O8706" i="7" s="1"/>
  <c r="N8706" i="7" a="1"/>
  <c r="N8706" i="7" s="1"/>
  <c r="M8706" i="7" a="1"/>
  <c r="M8706" i="7" s="1"/>
  <c r="O8705" i="7" a="1"/>
  <c r="O8705" i="7" s="1"/>
  <c r="N8705" i="7" a="1"/>
  <c r="N8705" i="7" s="1"/>
  <c r="M8705" i="7" a="1"/>
  <c r="M8705" i="7"/>
  <c r="O8704" i="7" a="1"/>
  <c r="O8704" i="7" s="1"/>
  <c r="N8704" i="7" a="1"/>
  <c r="N8704" i="7" s="1"/>
  <c r="M8704" i="7" a="1"/>
  <c r="M8704" i="7" s="1"/>
  <c r="O8703" i="7" a="1"/>
  <c r="O8703" i="7"/>
  <c r="N8703" i="7" a="1"/>
  <c r="N8703" i="7" s="1"/>
  <c r="M8703" i="7" a="1"/>
  <c r="M8703" i="7" s="1"/>
  <c r="O8702" i="7" a="1"/>
  <c r="O8702" i="7" s="1"/>
  <c r="M8702" i="7" a="1"/>
  <c r="M8702" i="7" s="1"/>
  <c r="N8702" i="7" s="1" a="1"/>
  <c r="N8702" i="7" s="1"/>
  <c r="O8701" i="7" a="1"/>
  <c r="O8701" i="7" s="1"/>
  <c r="N8701" i="7" a="1"/>
  <c r="N8701" i="7" s="1"/>
  <c r="M8701" i="7" a="1"/>
  <c r="M8701" i="7" s="1"/>
  <c r="O8700" i="7" a="1"/>
  <c r="O8700" i="7" s="1"/>
  <c r="M8700" i="7" a="1"/>
  <c r="M8700" i="7" s="1"/>
  <c r="N8700" i="7" s="1" a="1"/>
  <c r="N8700" i="7" s="1"/>
  <c r="O8699" i="7" a="1"/>
  <c r="O8699" i="7" s="1"/>
  <c r="M8699" i="7" a="1"/>
  <c r="M8699" i="7" s="1"/>
  <c r="N8699" i="7" s="1" a="1"/>
  <c r="N8699" i="7" s="1"/>
  <c r="O8698" i="7" a="1"/>
  <c r="O8698" i="7" s="1"/>
  <c r="M8698" i="7" a="1"/>
  <c r="M8698" i="7" s="1"/>
  <c r="N8698" i="7" s="1" a="1"/>
  <c r="N8698" i="7" s="1"/>
  <c r="O8697" i="7" a="1"/>
  <c r="O8697" i="7" s="1"/>
  <c r="M8697" i="7" a="1"/>
  <c r="M8697" i="7" s="1"/>
  <c r="N8697" i="7" s="1" a="1"/>
  <c r="N8697" i="7" s="1"/>
  <c r="O8696" i="7" a="1"/>
  <c r="O8696" i="7" s="1"/>
  <c r="M8696" i="7" a="1"/>
  <c r="M8696" i="7" s="1"/>
  <c r="N8696" i="7" s="1" a="1"/>
  <c r="N8696" i="7" s="1"/>
  <c r="O8695" i="7" a="1"/>
  <c r="O8695" i="7" s="1"/>
  <c r="N8695" i="7" a="1"/>
  <c r="N8695" i="7" s="1"/>
  <c r="M8695" i="7" a="1"/>
  <c r="M8695" i="7" s="1"/>
  <c r="O8694" i="7" a="1"/>
  <c r="O8694" i="7" s="1"/>
  <c r="N8694" i="7" a="1"/>
  <c r="N8694" i="7" s="1"/>
  <c r="M8694" i="7" a="1"/>
  <c r="M8694" i="7" s="1"/>
  <c r="O8693" i="7" a="1"/>
  <c r="O8693" i="7" s="1"/>
  <c r="M8693" i="7" a="1"/>
  <c r="M8693" i="7" s="1"/>
  <c r="N8693" i="7" s="1" a="1"/>
  <c r="N8693" i="7" s="1"/>
  <c r="O8692" i="7" a="1"/>
  <c r="O8692" i="7"/>
  <c r="N8692" i="7" a="1"/>
  <c r="N8692" i="7" s="1"/>
  <c r="M8692" i="7" a="1"/>
  <c r="M8692" i="7" s="1"/>
  <c r="O8691" i="7" a="1"/>
  <c r="O8691" i="7" s="1"/>
  <c r="M8691" i="7" a="1"/>
  <c r="M8691" i="7" s="1"/>
  <c r="N8691" i="7" s="1" a="1"/>
  <c r="N8691" i="7" s="1"/>
  <c r="O8690" i="7" a="1"/>
  <c r="O8690" i="7" s="1"/>
  <c r="M8690" i="7" a="1"/>
  <c r="M8690" i="7" s="1"/>
  <c r="N8690" i="7" s="1" a="1"/>
  <c r="N8690" i="7" s="1"/>
  <c r="O8689" i="7" a="1"/>
  <c r="O8689" i="7" s="1"/>
  <c r="M8689" i="7" a="1"/>
  <c r="M8689" i="7"/>
  <c r="N8689" i="7" s="1" a="1"/>
  <c r="N8689" i="7" s="1"/>
  <c r="O8688" i="7" a="1"/>
  <c r="O8688" i="7" s="1"/>
  <c r="M8688" i="7" a="1"/>
  <c r="M8688" i="7" s="1"/>
  <c r="N8688" i="7" s="1" a="1"/>
  <c r="N8688" i="7" s="1"/>
  <c r="O8687" i="7" a="1"/>
  <c r="O8687" i="7" s="1"/>
  <c r="M8687" i="7" a="1"/>
  <c r="M8687" i="7" s="1"/>
  <c r="N8687" i="7" s="1" a="1"/>
  <c r="N8687" i="7" s="1"/>
  <c r="O8686" i="7" a="1"/>
  <c r="O8686" i="7" s="1"/>
  <c r="M8686" i="7" a="1"/>
  <c r="M8686" i="7" s="1"/>
  <c r="N8686" i="7" s="1" a="1"/>
  <c r="N8686" i="7" s="1"/>
  <c r="O8685" i="7" a="1"/>
  <c r="O8685" i="7" s="1"/>
  <c r="M8685" i="7" a="1"/>
  <c r="M8685" i="7" s="1"/>
  <c r="N8685" i="7" s="1" a="1"/>
  <c r="N8685" i="7" s="1"/>
  <c r="O8684" i="7" a="1"/>
  <c r="O8684" i="7" s="1"/>
  <c r="M8684" i="7" a="1"/>
  <c r="M8684" i="7" s="1"/>
  <c r="N8684" i="7" s="1" a="1"/>
  <c r="N8684" i="7" s="1"/>
  <c r="O8683" i="7" a="1"/>
  <c r="O8683" i="7"/>
  <c r="M8683" i="7" a="1"/>
  <c r="M8683" i="7" s="1"/>
  <c r="N8683" i="7" s="1" a="1"/>
  <c r="N8683" i="7" s="1"/>
  <c r="O8682" i="7" a="1"/>
  <c r="O8682" i="7" s="1"/>
  <c r="M8682" i="7" a="1"/>
  <c r="M8682" i="7" s="1"/>
  <c r="N8682" i="7" s="1" a="1"/>
  <c r="N8682" i="7" s="1"/>
  <c r="O8681" i="7" a="1"/>
  <c r="O8681" i="7" s="1"/>
  <c r="M8681" i="7" a="1"/>
  <c r="M8681" i="7"/>
  <c r="N8681" i="7" s="1" a="1"/>
  <c r="N8681" i="7" s="1"/>
  <c r="O8680" i="7" a="1"/>
  <c r="O8680" i="7" s="1"/>
  <c r="M8680" i="7" a="1"/>
  <c r="M8680" i="7" s="1"/>
  <c r="N8680" i="7" s="1" a="1"/>
  <c r="N8680" i="7" s="1"/>
  <c r="O8679" i="7" a="1"/>
  <c r="O8679" i="7" s="1"/>
  <c r="M8679" i="7" a="1"/>
  <c r="M8679" i="7" s="1"/>
  <c r="N8679" i="7" s="1" a="1"/>
  <c r="N8679" i="7" s="1"/>
  <c r="O8678" i="7" a="1"/>
  <c r="O8678" i="7" s="1"/>
  <c r="M8678" i="7" a="1"/>
  <c r="M8678" i="7" s="1"/>
  <c r="N8678" i="7" s="1" a="1"/>
  <c r="N8678" i="7" s="1"/>
  <c r="O8677" i="7" a="1"/>
  <c r="O8677" i="7" s="1"/>
  <c r="M8677" i="7" a="1"/>
  <c r="M8677" i="7"/>
  <c r="N8677" i="7" s="1" a="1"/>
  <c r="N8677" i="7" s="1"/>
  <c r="O8676" i="7" a="1"/>
  <c r="O8676" i="7" s="1"/>
  <c r="N8676" i="7" a="1"/>
  <c r="N8676" i="7" s="1"/>
  <c r="M8676" i="7" a="1"/>
  <c r="M8676" i="7" s="1"/>
  <c r="O8675" i="7" a="1"/>
  <c r="O8675" i="7"/>
  <c r="M8675" i="7" a="1"/>
  <c r="M8675" i="7" s="1"/>
  <c r="N8675" i="7" s="1" a="1"/>
  <c r="N8675" i="7" s="1"/>
  <c r="O8674" i="7" a="1"/>
  <c r="O8674" i="7" s="1"/>
  <c r="M8674" i="7" a="1"/>
  <c r="M8674" i="7" s="1"/>
  <c r="N8674" i="7" s="1" a="1"/>
  <c r="N8674" i="7" s="1"/>
  <c r="O8673" i="7" a="1"/>
  <c r="O8673" i="7" s="1"/>
  <c r="M8673" i="7" a="1"/>
  <c r="M8673" i="7" s="1"/>
  <c r="N8673" i="7" s="1" a="1"/>
  <c r="N8673" i="7" s="1"/>
  <c r="O8672" i="7" a="1"/>
  <c r="O8672" i="7" s="1"/>
  <c r="M8672" i="7" a="1"/>
  <c r="M8672" i="7" s="1"/>
  <c r="N8672" i="7" s="1" a="1"/>
  <c r="N8672" i="7" s="1"/>
  <c r="O8671" i="7" a="1"/>
  <c r="O8671" i="7"/>
  <c r="M8671" i="7" a="1"/>
  <c r="M8671" i="7" s="1"/>
  <c r="N8671" i="7" s="1" a="1"/>
  <c r="N8671" i="7" s="1"/>
  <c r="O8670" i="7" a="1"/>
  <c r="O8670" i="7" s="1"/>
  <c r="M8670" i="7" a="1"/>
  <c r="M8670" i="7"/>
  <c r="N8670" i="7" s="1" a="1"/>
  <c r="N8670" i="7" s="1"/>
  <c r="O8669" i="7" a="1"/>
  <c r="O8669" i="7" s="1"/>
  <c r="N8669" i="7" a="1"/>
  <c r="N8669" i="7" s="1"/>
  <c r="M8669" i="7" a="1"/>
  <c r="M8669" i="7" s="1"/>
  <c r="O8668" i="7" a="1"/>
  <c r="O8668" i="7"/>
  <c r="N8668" i="7" a="1"/>
  <c r="N8668" i="7" s="1"/>
  <c r="M8668" i="7" a="1"/>
  <c r="M8668" i="7" s="1"/>
  <c r="O8667" i="7" a="1"/>
  <c r="O8667" i="7"/>
  <c r="N8667" i="7" a="1"/>
  <c r="N8667" i="7" s="1"/>
  <c r="M8667" i="7" a="1"/>
  <c r="M8667" i="7" s="1"/>
  <c r="O8666" i="7" a="1"/>
  <c r="O8666" i="7" s="1"/>
  <c r="M8666" i="7" a="1"/>
  <c r="M8666" i="7"/>
  <c r="N8666" i="7" s="1" a="1"/>
  <c r="N8666" i="7" s="1"/>
  <c r="O8665" i="7" a="1"/>
  <c r="O8665" i="7" s="1"/>
  <c r="M8665" i="7" a="1"/>
  <c r="M8665" i="7" s="1"/>
  <c r="N8665" i="7" s="1" a="1"/>
  <c r="N8665" i="7" s="1"/>
  <c r="O8664" i="7" a="1"/>
  <c r="O8664" i="7" s="1"/>
  <c r="N8664" i="7" a="1"/>
  <c r="N8664" i="7" s="1"/>
  <c r="M8664" i="7" a="1"/>
  <c r="M8664" i="7" s="1"/>
  <c r="O8663" i="7" a="1"/>
  <c r="O8663" i="7" s="1"/>
  <c r="M8663" i="7" a="1"/>
  <c r="M8663" i="7" s="1"/>
  <c r="N8663" i="7" s="1" a="1"/>
  <c r="N8663" i="7" s="1"/>
  <c r="O8662" i="7" a="1"/>
  <c r="O8662" i="7" s="1"/>
  <c r="M8662" i="7" a="1"/>
  <c r="M8662" i="7" s="1"/>
  <c r="N8662" i="7" s="1" a="1"/>
  <c r="N8662" i="7" s="1"/>
  <c r="O8661" i="7" a="1"/>
  <c r="O8661" i="7" s="1"/>
  <c r="M8661" i="7" a="1"/>
  <c r="M8661" i="7" s="1"/>
  <c r="N8661" i="7" s="1" a="1"/>
  <c r="N8661" i="7" s="1"/>
  <c r="O8660" i="7" a="1"/>
  <c r="O8660" i="7" s="1"/>
  <c r="N8660" i="7" a="1"/>
  <c r="N8660" i="7" s="1"/>
  <c r="M8660" i="7" a="1"/>
  <c r="M8660" i="7" s="1"/>
  <c r="O8659" i="7" a="1"/>
  <c r="O8659" i="7"/>
  <c r="N8659" i="7" a="1"/>
  <c r="N8659" i="7" s="1"/>
  <c r="M8659" i="7" a="1"/>
  <c r="M8659" i="7" s="1"/>
  <c r="O8658" i="7" a="1"/>
  <c r="O8658" i="7" s="1"/>
  <c r="M8658" i="7" a="1"/>
  <c r="M8658" i="7" s="1"/>
  <c r="N8658" i="7" s="1" a="1"/>
  <c r="N8658" i="7" s="1"/>
  <c r="O8657" i="7" a="1"/>
  <c r="O8657" i="7" s="1"/>
  <c r="M8657" i="7" a="1"/>
  <c r="M8657" i="7" s="1"/>
  <c r="N8657" i="7" s="1" a="1"/>
  <c r="N8657" i="7" s="1"/>
  <c r="O8656" i="7" a="1"/>
  <c r="O8656" i="7" s="1"/>
  <c r="N8656" i="7" a="1"/>
  <c r="N8656" i="7" s="1"/>
  <c r="M8656" i="7" a="1"/>
  <c r="M8656" i="7" s="1"/>
  <c r="O8655" i="7" a="1"/>
  <c r="O8655" i="7"/>
  <c r="N8655" i="7" a="1"/>
  <c r="N8655" i="7" s="1"/>
  <c r="M8655" i="7" a="1"/>
  <c r="M8655" i="7" s="1"/>
  <c r="O8654" i="7" a="1"/>
  <c r="O8654" i="7" s="1"/>
  <c r="N8654" i="7" a="1"/>
  <c r="N8654" i="7" s="1"/>
  <c r="M8654" i="7" a="1"/>
  <c r="M8654" i="7"/>
  <c r="O8653" i="7" a="1"/>
  <c r="O8653" i="7" s="1"/>
  <c r="N8653" i="7" a="1"/>
  <c r="N8653" i="7" s="1"/>
  <c r="M8653" i="7" a="1"/>
  <c r="M8653" i="7" s="1"/>
  <c r="O8652" i="7" a="1"/>
  <c r="O8652" i="7"/>
  <c r="M8652" i="7" a="1"/>
  <c r="M8652" i="7" s="1"/>
  <c r="N8652" i="7" s="1" a="1"/>
  <c r="N8652" i="7" s="1"/>
  <c r="O8651" i="7" a="1"/>
  <c r="O8651" i="7"/>
  <c r="N8651" i="7" a="1"/>
  <c r="N8651" i="7" s="1"/>
  <c r="M8651" i="7" a="1"/>
  <c r="M8651" i="7" s="1"/>
  <c r="O8650" i="7" a="1"/>
  <c r="O8650" i="7" s="1"/>
  <c r="M8650" i="7" a="1"/>
  <c r="M8650" i="7" s="1"/>
  <c r="N8650" i="7" s="1" a="1"/>
  <c r="N8650" i="7" s="1"/>
  <c r="O8649" i="7" a="1"/>
  <c r="O8649" i="7" s="1"/>
  <c r="M8649" i="7" a="1"/>
  <c r="M8649" i="7" s="1"/>
  <c r="N8649" i="7" s="1" a="1"/>
  <c r="N8649" i="7" s="1"/>
  <c r="O8648" i="7" a="1"/>
  <c r="O8648" i="7"/>
  <c r="M8648" i="7" a="1"/>
  <c r="M8648" i="7" s="1"/>
  <c r="N8648" i="7" s="1" a="1"/>
  <c r="N8648" i="7" s="1"/>
  <c r="O8647" i="7" a="1"/>
  <c r="O8647" i="7" s="1"/>
  <c r="N8647" i="7" a="1"/>
  <c r="N8647" i="7" s="1"/>
  <c r="M8647" i="7" a="1"/>
  <c r="M8647" i="7" s="1"/>
  <c r="O8646" i="7" a="1"/>
  <c r="O8646" i="7" s="1"/>
  <c r="N8646" i="7" a="1"/>
  <c r="N8646" i="7" s="1"/>
  <c r="M8646" i="7" a="1"/>
  <c r="M8646" i="7" s="1"/>
  <c r="O8645" i="7" a="1"/>
  <c r="O8645" i="7" s="1"/>
  <c r="M8645" i="7" a="1"/>
  <c r="M8645" i="7" s="1"/>
  <c r="N8645" i="7" s="1" a="1"/>
  <c r="N8645" i="7" s="1"/>
  <c r="O8644" i="7" a="1"/>
  <c r="O8644" i="7"/>
  <c r="M8644" i="7" a="1"/>
  <c r="M8644" i="7" s="1"/>
  <c r="N8644" i="7" s="1" a="1"/>
  <c r="N8644" i="7" s="1"/>
  <c r="O8643" i="7" a="1"/>
  <c r="O8643" i="7"/>
  <c r="N8643" i="7" a="1"/>
  <c r="N8643" i="7" s="1"/>
  <c r="M8643" i="7" a="1"/>
  <c r="M8643" i="7" s="1"/>
  <c r="O8642" i="7" a="1"/>
  <c r="O8642" i="7" s="1"/>
  <c r="M8642" i="7" a="1"/>
  <c r="M8642" i="7"/>
  <c r="N8642" i="7" s="1" a="1"/>
  <c r="N8642" i="7" s="1"/>
  <c r="O8641" i="7" a="1"/>
  <c r="O8641" i="7" s="1"/>
  <c r="M8641" i="7" a="1"/>
  <c r="M8641" i="7"/>
  <c r="N8641" i="7" s="1" a="1"/>
  <c r="N8641" i="7" s="1"/>
  <c r="O8640" i="7" a="1"/>
  <c r="O8640" i="7"/>
  <c r="M8640" i="7" a="1"/>
  <c r="M8640" i="7" s="1"/>
  <c r="N8640" i="7" s="1" a="1"/>
  <c r="N8640" i="7" s="1"/>
  <c r="O8639" i="7" a="1"/>
  <c r="O8639" i="7" s="1"/>
  <c r="M8639" i="7" a="1"/>
  <c r="M8639" i="7" s="1"/>
  <c r="N8639" i="7" s="1" a="1"/>
  <c r="N8639" i="7" s="1"/>
  <c r="O8638" i="7" a="1"/>
  <c r="O8638" i="7" s="1"/>
  <c r="M8638" i="7" a="1"/>
  <c r="M8638" i="7" s="1"/>
  <c r="N8638" i="7" s="1" a="1"/>
  <c r="N8638" i="7" s="1"/>
  <c r="O8637" i="7" a="1"/>
  <c r="O8637" i="7" s="1"/>
  <c r="N8637" i="7" a="1"/>
  <c r="N8637" i="7" s="1"/>
  <c r="M8637" i="7" a="1"/>
  <c r="M8637" i="7"/>
  <c r="O8636" i="7" a="1"/>
  <c r="O8636" i="7"/>
  <c r="N8636" i="7" a="1"/>
  <c r="N8636" i="7" s="1"/>
  <c r="M8636" i="7" a="1"/>
  <c r="M8636" i="7" s="1"/>
  <c r="O8635" i="7" a="1"/>
  <c r="O8635" i="7"/>
  <c r="M8635" i="7" a="1"/>
  <c r="M8635" i="7" s="1"/>
  <c r="N8635" i="7" s="1" a="1"/>
  <c r="N8635" i="7" s="1"/>
  <c r="O8634" i="7" a="1"/>
  <c r="O8634" i="7" s="1"/>
  <c r="M8634" i="7" a="1"/>
  <c r="M8634" i="7"/>
  <c r="N8634" i="7" s="1" a="1"/>
  <c r="N8634" i="7" s="1"/>
  <c r="O8633" i="7" a="1"/>
  <c r="O8633" i="7" s="1"/>
  <c r="M8633" i="7" a="1"/>
  <c r="M8633" i="7"/>
  <c r="N8633" i="7" s="1" a="1"/>
  <c r="N8633" i="7" s="1"/>
  <c r="O8632" i="7" a="1"/>
  <c r="O8632" i="7" s="1"/>
  <c r="M8632" i="7" a="1"/>
  <c r="M8632" i="7" s="1"/>
  <c r="N8632" i="7" s="1" a="1"/>
  <c r="N8632" i="7" s="1"/>
  <c r="O8631" i="7" a="1"/>
  <c r="O8631" i="7"/>
  <c r="M8631" i="7" a="1"/>
  <c r="M8631" i="7" s="1"/>
  <c r="N8631" i="7" s="1" a="1"/>
  <c r="N8631" i="7" s="1"/>
  <c r="O8630" i="7" a="1"/>
  <c r="O8630" i="7" s="1"/>
  <c r="M8630" i="7" a="1"/>
  <c r="M8630" i="7"/>
  <c r="N8630" i="7" s="1" a="1"/>
  <c r="N8630" i="7" s="1"/>
  <c r="O8629" i="7" a="1"/>
  <c r="O8629" i="7" s="1"/>
  <c r="M8629" i="7" a="1"/>
  <c r="M8629" i="7" s="1"/>
  <c r="N8629" i="7" s="1" a="1"/>
  <c r="N8629" i="7" s="1"/>
  <c r="O8628" i="7" a="1"/>
  <c r="O8628" i="7"/>
  <c r="M8628" i="7" a="1"/>
  <c r="M8628" i="7" s="1"/>
  <c r="N8628" i="7" s="1" a="1"/>
  <c r="N8628" i="7" s="1"/>
  <c r="O8627" i="7" a="1"/>
  <c r="O8627" i="7"/>
  <c r="N8627" i="7" a="1"/>
  <c r="N8627" i="7" s="1"/>
  <c r="M8627" i="7" a="1"/>
  <c r="M8627" i="7" s="1"/>
  <c r="O8626" i="7" a="1"/>
  <c r="O8626" i="7" s="1"/>
  <c r="M8626" i="7" a="1"/>
  <c r="M8626" i="7"/>
  <c r="N8626" i="7" s="1" a="1"/>
  <c r="N8626" i="7" s="1"/>
  <c r="O8625" i="7" a="1"/>
  <c r="O8625" i="7" s="1"/>
  <c r="M8625" i="7" a="1"/>
  <c r="M8625" i="7"/>
  <c r="N8625" i="7" s="1" a="1"/>
  <c r="N8625" i="7" s="1"/>
  <c r="O8624" i="7" a="1"/>
  <c r="O8624" i="7"/>
  <c r="M8624" i="7" a="1"/>
  <c r="M8624" i="7" s="1"/>
  <c r="N8624" i="7" s="1" a="1"/>
  <c r="N8624" i="7" s="1"/>
  <c r="O8623" i="7" a="1"/>
  <c r="O8623" i="7" s="1"/>
  <c r="M8623" i="7" a="1"/>
  <c r="M8623" i="7" s="1"/>
  <c r="N8623" i="7" s="1" a="1"/>
  <c r="N8623" i="7" s="1"/>
  <c r="O8622" i="7" a="1"/>
  <c r="O8622" i="7" s="1"/>
  <c r="M8622" i="7" a="1"/>
  <c r="M8622" i="7" s="1"/>
  <c r="N8622" i="7" s="1" a="1"/>
  <c r="N8622" i="7" s="1"/>
  <c r="O8621" i="7" a="1"/>
  <c r="O8621" i="7" s="1"/>
  <c r="M8621" i="7" a="1"/>
  <c r="M8621" i="7" s="1"/>
  <c r="N8621" i="7" s="1" a="1"/>
  <c r="N8621" i="7" s="1"/>
  <c r="O8620" i="7" a="1"/>
  <c r="O8620" i="7"/>
  <c r="N8620" i="7" a="1"/>
  <c r="N8620" i="7" s="1"/>
  <c r="M8620" i="7" a="1"/>
  <c r="M8620" i="7" s="1"/>
  <c r="O8619" i="7" a="1"/>
  <c r="O8619" i="7"/>
  <c r="M8619" i="7" a="1"/>
  <c r="M8619" i="7" s="1"/>
  <c r="N8619" i="7" s="1" a="1"/>
  <c r="N8619" i="7" s="1"/>
  <c r="O8618" i="7" a="1"/>
  <c r="O8618" i="7" s="1"/>
  <c r="M8618" i="7" a="1"/>
  <c r="M8618" i="7"/>
  <c r="N8618" i="7" s="1" a="1"/>
  <c r="N8618" i="7" s="1"/>
  <c r="O8617" i="7" a="1"/>
  <c r="O8617" i="7" s="1"/>
  <c r="M8617" i="7" a="1"/>
  <c r="M8617" i="7"/>
  <c r="N8617" i="7" s="1" a="1"/>
  <c r="N8617" i="7" s="1"/>
  <c r="O8616" i="7" a="1"/>
  <c r="O8616" i="7" s="1"/>
  <c r="M8616" i="7" a="1"/>
  <c r="M8616" i="7" s="1"/>
  <c r="N8616" i="7" s="1" a="1"/>
  <c r="N8616" i="7" s="1"/>
  <c r="O8615" i="7" a="1"/>
  <c r="O8615" i="7" s="1"/>
  <c r="M8615" i="7" a="1"/>
  <c r="M8615" i="7" s="1"/>
  <c r="N8615" i="7" s="1" a="1"/>
  <c r="N8615" i="7" s="1"/>
  <c r="O8614" i="7" a="1"/>
  <c r="O8614" i="7" s="1"/>
  <c r="M8614" i="7" a="1"/>
  <c r="M8614" i="7" s="1"/>
  <c r="N8614" i="7" s="1" a="1"/>
  <c r="N8614" i="7" s="1"/>
  <c r="O8613" i="7" a="1"/>
  <c r="O8613" i="7" s="1"/>
  <c r="M8613" i="7" a="1"/>
  <c r="M8613" i="7" s="1"/>
  <c r="N8613" i="7" s="1" a="1"/>
  <c r="N8613" i="7" s="1"/>
  <c r="O8612" i="7" a="1"/>
  <c r="O8612" i="7"/>
  <c r="N8612" i="7" a="1"/>
  <c r="N8612" i="7" s="1"/>
  <c r="M8612" i="7" a="1"/>
  <c r="M8612" i="7" s="1"/>
  <c r="O8611" i="7" a="1"/>
  <c r="O8611" i="7"/>
  <c r="N8611" i="7" a="1"/>
  <c r="N8611" i="7" s="1"/>
  <c r="M8611" i="7" a="1"/>
  <c r="M8611" i="7" s="1"/>
  <c r="O8610" i="7" a="1"/>
  <c r="O8610" i="7" s="1"/>
  <c r="M8610" i="7" a="1"/>
  <c r="M8610" i="7"/>
  <c r="N8610" i="7" s="1" a="1"/>
  <c r="N8610" i="7" s="1"/>
  <c r="O8609" i="7" a="1"/>
  <c r="O8609" i="7" s="1"/>
  <c r="M8609" i="7" a="1"/>
  <c r="M8609" i="7"/>
  <c r="N8609" i="7" s="1" a="1"/>
  <c r="N8609" i="7" s="1"/>
  <c r="O8608" i="7" a="1"/>
  <c r="O8608" i="7" s="1"/>
  <c r="M8608" i="7" a="1"/>
  <c r="M8608" i="7" s="1"/>
  <c r="N8608" i="7" s="1" a="1"/>
  <c r="N8608" i="7" s="1"/>
  <c r="O8607" i="7" a="1"/>
  <c r="O8607" i="7" s="1"/>
  <c r="M8607" i="7" a="1"/>
  <c r="M8607" i="7" s="1"/>
  <c r="N8607" i="7" s="1" a="1"/>
  <c r="N8607" i="7" s="1"/>
  <c r="O8606" i="7" a="1"/>
  <c r="O8606" i="7" s="1"/>
  <c r="M8606" i="7" a="1"/>
  <c r="M8606" i="7" s="1"/>
  <c r="N8606" i="7" s="1" a="1"/>
  <c r="N8606" i="7" s="1"/>
  <c r="O8605" i="7" a="1"/>
  <c r="O8605" i="7" s="1"/>
  <c r="M8605" i="7" a="1"/>
  <c r="M8605" i="7" s="1"/>
  <c r="N8605" i="7" s="1" a="1"/>
  <c r="N8605" i="7" s="1"/>
  <c r="O8604" i="7" a="1"/>
  <c r="O8604" i="7"/>
  <c r="N8604" i="7" a="1"/>
  <c r="N8604" i="7" s="1"/>
  <c r="M8604" i="7" a="1"/>
  <c r="M8604" i="7" s="1"/>
  <c r="O8603" i="7" a="1"/>
  <c r="O8603" i="7"/>
  <c r="M8603" i="7" a="1"/>
  <c r="M8603" i="7" s="1"/>
  <c r="N8603" i="7" s="1" a="1"/>
  <c r="N8603" i="7" s="1"/>
  <c r="O8602" i="7" a="1"/>
  <c r="O8602" i="7" s="1"/>
  <c r="M8602" i="7" a="1"/>
  <c r="M8602" i="7"/>
  <c r="N8602" i="7" s="1" a="1"/>
  <c r="N8602" i="7" s="1"/>
  <c r="O8601" i="7" a="1"/>
  <c r="O8601" i="7" s="1"/>
  <c r="M8601" i="7" a="1"/>
  <c r="M8601" i="7"/>
  <c r="N8601" i="7" s="1" a="1"/>
  <c r="N8601" i="7" s="1"/>
  <c r="O8600" i="7" a="1"/>
  <c r="O8600" i="7" s="1"/>
  <c r="M8600" i="7" a="1"/>
  <c r="M8600" i="7" s="1"/>
  <c r="N8600" i="7" s="1" a="1"/>
  <c r="N8600" i="7" s="1"/>
  <c r="O8599" i="7" a="1"/>
  <c r="O8599" i="7" s="1"/>
  <c r="M8599" i="7" a="1"/>
  <c r="M8599" i="7" s="1"/>
  <c r="N8599" i="7" s="1" a="1"/>
  <c r="N8599" i="7" s="1"/>
  <c r="O8598" i="7" a="1"/>
  <c r="O8598" i="7" s="1"/>
  <c r="M8598" i="7" a="1"/>
  <c r="M8598" i="7" s="1"/>
  <c r="N8598" i="7" s="1" a="1"/>
  <c r="N8598" i="7" s="1"/>
  <c r="O8597" i="7" a="1"/>
  <c r="O8597" i="7" s="1"/>
  <c r="M8597" i="7" a="1"/>
  <c r="M8597" i="7" s="1"/>
  <c r="N8597" i="7" s="1" a="1"/>
  <c r="N8597" i="7" s="1"/>
  <c r="O8596" i="7" a="1"/>
  <c r="O8596" i="7"/>
  <c r="N8596" i="7" a="1"/>
  <c r="N8596" i="7" s="1"/>
  <c r="M8596" i="7" a="1"/>
  <c r="M8596" i="7" s="1"/>
  <c r="O8595" i="7" a="1"/>
  <c r="O8595" i="7"/>
  <c r="N8595" i="7" a="1"/>
  <c r="N8595" i="7" s="1"/>
  <c r="M8595" i="7" a="1"/>
  <c r="M8595" i="7" s="1"/>
  <c r="O8594" i="7" a="1"/>
  <c r="O8594" i="7" s="1"/>
  <c r="M8594" i="7" a="1"/>
  <c r="M8594" i="7"/>
  <c r="N8594" i="7" s="1" a="1"/>
  <c r="N8594" i="7" s="1"/>
  <c r="O8593" i="7" a="1"/>
  <c r="O8593" i="7" s="1"/>
  <c r="M8593" i="7" a="1"/>
  <c r="M8593" i="7"/>
  <c r="N8593" i="7" s="1" a="1"/>
  <c r="N8593" i="7" s="1"/>
  <c r="O8592" i="7" a="1"/>
  <c r="O8592" i="7" s="1"/>
  <c r="M8592" i="7" a="1"/>
  <c r="M8592" i="7" s="1"/>
  <c r="N8592" i="7" s="1" a="1"/>
  <c r="N8592" i="7" s="1"/>
  <c r="O8591" i="7" a="1"/>
  <c r="O8591" i="7" s="1"/>
  <c r="M8591" i="7" a="1"/>
  <c r="M8591" i="7" s="1"/>
  <c r="N8591" i="7" s="1" a="1"/>
  <c r="N8591" i="7" s="1"/>
  <c r="O8590" i="7" a="1"/>
  <c r="O8590" i="7" s="1"/>
  <c r="M8590" i="7" a="1"/>
  <c r="M8590" i="7" s="1"/>
  <c r="N8590" i="7" s="1" a="1"/>
  <c r="N8590" i="7" s="1"/>
  <c r="O8589" i="7" a="1"/>
  <c r="O8589" i="7" s="1"/>
  <c r="M8589" i="7" a="1"/>
  <c r="M8589" i="7" s="1"/>
  <c r="N8589" i="7" s="1" a="1"/>
  <c r="N8589" i="7" s="1"/>
  <c r="O8588" i="7" a="1"/>
  <c r="O8588" i="7"/>
  <c r="N8588" i="7" a="1"/>
  <c r="N8588" i="7" s="1"/>
  <c r="M8588" i="7" a="1"/>
  <c r="M8588" i="7" s="1"/>
  <c r="O8587" i="7" a="1"/>
  <c r="O8587" i="7"/>
  <c r="M8587" i="7" a="1"/>
  <c r="M8587" i="7" s="1"/>
  <c r="N8587" i="7" s="1" a="1"/>
  <c r="N8587" i="7" s="1"/>
  <c r="O8586" i="7" a="1"/>
  <c r="O8586" i="7" s="1"/>
  <c r="M8586" i="7" a="1"/>
  <c r="M8586" i="7"/>
  <c r="N8586" i="7" s="1" a="1"/>
  <c r="N8586" i="7" s="1"/>
  <c r="O8585" i="7" a="1"/>
  <c r="O8585" i="7" s="1"/>
  <c r="M8585" i="7" a="1"/>
  <c r="M8585" i="7"/>
  <c r="N8585" i="7" s="1" a="1"/>
  <c r="N8585" i="7" s="1"/>
  <c r="O8584" i="7" a="1"/>
  <c r="O8584" i="7" s="1"/>
  <c r="M8584" i="7" a="1"/>
  <c r="M8584" i="7" s="1"/>
  <c r="N8584" i="7" s="1" a="1"/>
  <c r="N8584" i="7" s="1"/>
  <c r="O8583" i="7" a="1"/>
  <c r="O8583" i="7" s="1"/>
  <c r="M8583" i="7" a="1"/>
  <c r="M8583" i="7" s="1"/>
  <c r="N8583" i="7" s="1" a="1"/>
  <c r="N8583" i="7" s="1"/>
  <c r="O8582" i="7" a="1"/>
  <c r="O8582" i="7" s="1"/>
  <c r="M8582" i="7" a="1"/>
  <c r="M8582" i="7" s="1"/>
  <c r="N8582" i="7" s="1" a="1"/>
  <c r="N8582" i="7" s="1"/>
  <c r="O8581" i="7" a="1"/>
  <c r="O8581" i="7" s="1"/>
  <c r="M8581" i="7" a="1"/>
  <c r="M8581" i="7" s="1"/>
  <c r="N8581" i="7" s="1" a="1"/>
  <c r="N8581" i="7" s="1"/>
  <c r="O8580" i="7" a="1"/>
  <c r="O8580" i="7"/>
  <c r="N8580" i="7" a="1"/>
  <c r="N8580" i="7" s="1"/>
  <c r="M8580" i="7" a="1"/>
  <c r="M8580" i="7" s="1"/>
  <c r="O8579" i="7" a="1"/>
  <c r="O8579" i="7"/>
  <c r="N8579" i="7" a="1"/>
  <c r="N8579" i="7" s="1"/>
  <c r="M8579" i="7" a="1"/>
  <c r="M8579" i="7" s="1"/>
  <c r="O8578" i="7" a="1"/>
  <c r="O8578" i="7" s="1"/>
  <c r="M8578" i="7" a="1"/>
  <c r="M8578" i="7"/>
  <c r="N8578" i="7" s="1" a="1"/>
  <c r="N8578" i="7" s="1"/>
  <c r="O8577" i="7" a="1"/>
  <c r="O8577" i="7" s="1"/>
  <c r="M8577" i="7" a="1"/>
  <c r="M8577" i="7"/>
  <c r="N8577" i="7" s="1" a="1"/>
  <c r="N8577" i="7" s="1"/>
  <c r="O8576" i="7" a="1"/>
  <c r="O8576" i="7" s="1"/>
  <c r="M8576" i="7" a="1"/>
  <c r="M8576" i="7" s="1"/>
  <c r="N8576" i="7" s="1" a="1"/>
  <c r="N8576" i="7" s="1"/>
  <c r="O8575" i="7" a="1"/>
  <c r="O8575" i="7" s="1"/>
  <c r="M8575" i="7" a="1"/>
  <c r="M8575" i="7" s="1"/>
  <c r="N8575" i="7" s="1" a="1"/>
  <c r="N8575" i="7" s="1"/>
  <c r="O8574" i="7" a="1"/>
  <c r="O8574" i="7" s="1"/>
  <c r="M8574" i="7" a="1"/>
  <c r="M8574" i="7" s="1"/>
  <c r="N8574" i="7" s="1" a="1"/>
  <c r="N8574" i="7" s="1"/>
  <c r="O8573" i="7" a="1"/>
  <c r="O8573" i="7" s="1"/>
  <c r="M8573" i="7" a="1"/>
  <c r="M8573" i="7" s="1"/>
  <c r="N8573" i="7" s="1" a="1"/>
  <c r="N8573" i="7" s="1"/>
  <c r="O8572" i="7" a="1"/>
  <c r="O8572" i="7"/>
  <c r="N8572" i="7" a="1"/>
  <c r="N8572" i="7" s="1"/>
  <c r="M8572" i="7" a="1"/>
  <c r="M8572" i="7" s="1"/>
  <c r="O8571" i="7" a="1"/>
  <c r="O8571" i="7"/>
  <c r="M8571" i="7" a="1"/>
  <c r="M8571" i="7" s="1"/>
  <c r="N8571" i="7" s="1" a="1"/>
  <c r="N8571" i="7" s="1"/>
  <c r="O8570" i="7" a="1"/>
  <c r="O8570" i="7" s="1"/>
  <c r="M8570" i="7" a="1"/>
  <c r="M8570" i="7"/>
  <c r="N8570" i="7" s="1" a="1"/>
  <c r="N8570" i="7" s="1"/>
  <c r="O8569" i="7" a="1"/>
  <c r="O8569" i="7" s="1"/>
  <c r="M8569" i="7" a="1"/>
  <c r="M8569" i="7"/>
  <c r="N8569" i="7" s="1" a="1"/>
  <c r="N8569" i="7" s="1"/>
  <c r="O8568" i="7" a="1"/>
  <c r="O8568" i="7" s="1"/>
  <c r="M8568" i="7" a="1"/>
  <c r="M8568" i="7" s="1"/>
  <c r="N8568" i="7" s="1" a="1"/>
  <c r="N8568" i="7" s="1"/>
  <c r="O8567" i="7" a="1"/>
  <c r="O8567" i="7" s="1"/>
  <c r="M8567" i="7" a="1"/>
  <c r="M8567" i="7" s="1"/>
  <c r="N8567" i="7" s="1" a="1"/>
  <c r="N8567" i="7" s="1"/>
  <c r="O8566" i="7" a="1"/>
  <c r="O8566" i="7" s="1"/>
  <c r="M8566" i="7" a="1"/>
  <c r="M8566" i="7" s="1"/>
  <c r="N8566" i="7" s="1" a="1"/>
  <c r="N8566" i="7" s="1"/>
  <c r="O8565" i="7" a="1"/>
  <c r="O8565" i="7" s="1"/>
  <c r="M8565" i="7" a="1"/>
  <c r="M8565" i="7" s="1"/>
  <c r="N8565" i="7" s="1" a="1"/>
  <c r="N8565" i="7" s="1"/>
  <c r="O8564" i="7" a="1"/>
  <c r="O8564" i="7"/>
  <c r="N8564" i="7" a="1"/>
  <c r="N8564" i="7" s="1"/>
  <c r="M8564" i="7" a="1"/>
  <c r="M8564" i="7" s="1"/>
  <c r="O8563" i="7" a="1"/>
  <c r="O8563" i="7"/>
  <c r="N8563" i="7" a="1"/>
  <c r="N8563" i="7" s="1"/>
  <c r="M8563" i="7" a="1"/>
  <c r="M8563" i="7" s="1"/>
  <c r="O8562" i="7" a="1"/>
  <c r="O8562" i="7" s="1"/>
  <c r="M8562" i="7" a="1"/>
  <c r="M8562" i="7"/>
  <c r="N8562" i="7" s="1" a="1"/>
  <c r="N8562" i="7" s="1"/>
  <c r="O8561" i="7" a="1"/>
  <c r="O8561" i="7" s="1"/>
  <c r="M8561" i="7" a="1"/>
  <c r="M8561" i="7"/>
  <c r="N8561" i="7" s="1" a="1"/>
  <c r="N8561" i="7" s="1"/>
  <c r="O8560" i="7" a="1"/>
  <c r="O8560" i="7" s="1"/>
  <c r="M8560" i="7" a="1"/>
  <c r="M8560" i="7" s="1"/>
  <c r="N8560" i="7" s="1" a="1"/>
  <c r="N8560" i="7" s="1"/>
  <c r="O8559" i="7" a="1"/>
  <c r="O8559" i="7" s="1"/>
  <c r="M8559" i="7" a="1"/>
  <c r="M8559" i="7" s="1"/>
  <c r="N8559" i="7" s="1" a="1"/>
  <c r="N8559" i="7" s="1"/>
  <c r="O8558" i="7" a="1"/>
  <c r="O8558" i="7" s="1"/>
  <c r="M8558" i="7" a="1"/>
  <c r="M8558" i="7" s="1"/>
  <c r="N8558" i="7" s="1" a="1"/>
  <c r="N8558" i="7" s="1"/>
  <c r="O8557" i="7" a="1"/>
  <c r="O8557" i="7" s="1"/>
  <c r="M8557" i="7" a="1"/>
  <c r="M8557" i="7" s="1"/>
  <c r="N8557" i="7" s="1" a="1"/>
  <c r="N8557" i="7" s="1"/>
  <c r="O8556" i="7" a="1"/>
  <c r="O8556" i="7"/>
  <c r="N8556" i="7" a="1"/>
  <c r="N8556" i="7" s="1"/>
  <c r="M8556" i="7" a="1"/>
  <c r="M8556" i="7" s="1"/>
  <c r="O8555" i="7" a="1"/>
  <c r="O8555" i="7"/>
  <c r="M8555" i="7" a="1"/>
  <c r="M8555" i="7" s="1"/>
  <c r="N8555" i="7" s="1" a="1"/>
  <c r="N8555" i="7" s="1"/>
  <c r="O8554" i="7" a="1"/>
  <c r="O8554" i="7" s="1"/>
  <c r="N8554" i="7" a="1"/>
  <c r="N8554" i="7" s="1"/>
  <c r="M8554" i="7" a="1"/>
  <c r="M8554" i="7"/>
  <c r="O8553" i="7" a="1"/>
  <c r="O8553" i="7" s="1"/>
  <c r="M8553" i="7" a="1"/>
  <c r="M8553" i="7"/>
  <c r="N8553" i="7" s="1" a="1"/>
  <c r="N8553" i="7" s="1"/>
  <c r="O8552" i="7" a="1"/>
  <c r="O8552" i="7" s="1"/>
  <c r="M8552" i="7" a="1"/>
  <c r="M8552" i="7" s="1"/>
  <c r="N8552" i="7" s="1" a="1"/>
  <c r="N8552" i="7" s="1"/>
  <c r="O8551" i="7" a="1"/>
  <c r="O8551" i="7" s="1"/>
  <c r="M8551" i="7" a="1"/>
  <c r="M8551" i="7" s="1"/>
  <c r="N8551" i="7" s="1" a="1"/>
  <c r="N8551" i="7" s="1"/>
  <c r="O8550" i="7" a="1"/>
  <c r="O8550" i="7" s="1"/>
  <c r="M8550" i="7" a="1"/>
  <c r="M8550" i="7" s="1"/>
  <c r="N8550" i="7" s="1" a="1"/>
  <c r="N8550" i="7" s="1"/>
  <c r="O8549" i="7" a="1"/>
  <c r="O8549" i="7" s="1"/>
  <c r="M8549" i="7" a="1"/>
  <c r="M8549" i="7" s="1"/>
  <c r="N8549" i="7" s="1" a="1"/>
  <c r="N8549" i="7" s="1"/>
  <c r="O8548" i="7" a="1"/>
  <c r="O8548" i="7"/>
  <c r="N8548" i="7" a="1"/>
  <c r="N8548" i="7" s="1"/>
  <c r="M8548" i="7" a="1"/>
  <c r="M8548" i="7" s="1"/>
  <c r="O8547" i="7" a="1"/>
  <c r="O8547" i="7"/>
  <c r="N8547" i="7" a="1"/>
  <c r="N8547" i="7" s="1"/>
  <c r="M8547" i="7" a="1"/>
  <c r="M8547" i="7" s="1"/>
  <c r="O8546" i="7" a="1"/>
  <c r="O8546" i="7" s="1"/>
  <c r="M8546" i="7" a="1"/>
  <c r="M8546" i="7"/>
  <c r="N8546" i="7" s="1" a="1"/>
  <c r="N8546" i="7" s="1"/>
  <c r="O8545" i="7" a="1"/>
  <c r="O8545" i="7" s="1"/>
  <c r="M8545" i="7" a="1"/>
  <c r="M8545" i="7"/>
  <c r="N8545" i="7" s="1" a="1"/>
  <c r="N8545" i="7" s="1"/>
  <c r="O8544" i="7" a="1"/>
  <c r="O8544" i="7" s="1"/>
  <c r="M8544" i="7" a="1"/>
  <c r="M8544" i="7" s="1"/>
  <c r="N8544" i="7" s="1" a="1"/>
  <c r="N8544" i="7" s="1"/>
  <c r="O8543" i="7" a="1"/>
  <c r="O8543" i="7" s="1"/>
  <c r="M8543" i="7" a="1"/>
  <c r="M8543" i="7" s="1"/>
  <c r="N8543" i="7" s="1" a="1"/>
  <c r="N8543" i="7" s="1"/>
  <c r="O8542" i="7" a="1"/>
  <c r="O8542" i="7" s="1"/>
  <c r="M8542" i="7" a="1"/>
  <c r="M8542" i="7" s="1"/>
  <c r="N8542" i="7" s="1" a="1"/>
  <c r="N8542" i="7" s="1"/>
  <c r="O8541" i="7" a="1"/>
  <c r="O8541" i="7" s="1"/>
  <c r="M8541" i="7" a="1"/>
  <c r="M8541" i="7" s="1"/>
  <c r="N8541" i="7" s="1" a="1"/>
  <c r="N8541" i="7" s="1"/>
  <c r="O8540" i="7" a="1"/>
  <c r="O8540" i="7"/>
  <c r="N8540" i="7" a="1"/>
  <c r="N8540" i="7" s="1"/>
  <c r="M8540" i="7" a="1"/>
  <c r="M8540" i="7" s="1"/>
  <c r="O8539" i="7" a="1"/>
  <c r="O8539" i="7"/>
  <c r="M8539" i="7" a="1"/>
  <c r="M8539" i="7" s="1"/>
  <c r="N8539" i="7" s="1" a="1"/>
  <c r="N8539" i="7" s="1"/>
  <c r="O8538" i="7" a="1"/>
  <c r="O8538" i="7" s="1"/>
  <c r="N8538" i="7" a="1"/>
  <c r="N8538" i="7" s="1"/>
  <c r="M8538" i="7" a="1"/>
  <c r="M8538" i="7"/>
  <c r="O8537" i="7" a="1"/>
  <c r="O8537" i="7" s="1"/>
  <c r="M8537" i="7" a="1"/>
  <c r="M8537" i="7"/>
  <c r="N8537" i="7" s="1" a="1"/>
  <c r="N8537" i="7" s="1"/>
  <c r="O8536" i="7" a="1"/>
  <c r="O8536" i="7" s="1"/>
  <c r="M8536" i="7" a="1"/>
  <c r="M8536" i="7" s="1"/>
  <c r="N8536" i="7" s="1" a="1"/>
  <c r="N8536" i="7" s="1"/>
  <c r="O8535" i="7" a="1"/>
  <c r="O8535" i="7" s="1"/>
  <c r="M8535" i="7" a="1"/>
  <c r="M8535" i="7" s="1"/>
  <c r="N8535" i="7" s="1" a="1"/>
  <c r="N8535" i="7" s="1"/>
  <c r="O8534" i="7" a="1"/>
  <c r="O8534" i="7" s="1"/>
  <c r="M8534" i="7" a="1"/>
  <c r="M8534" i="7" s="1"/>
  <c r="N8534" i="7" s="1" a="1"/>
  <c r="N8534" i="7" s="1"/>
  <c r="O8533" i="7" a="1"/>
  <c r="O8533" i="7" s="1"/>
  <c r="M8533" i="7" a="1"/>
  <c r="M8533" i="7" s="1"/>
  <c r="N8533" i="7" s="1" a="1"/>
  <c r="N8533" i="7" s="1"/>
  <c r="O8532" i="7" a="1"/>
  <c r="O8532" i="7"/>
  <c r="N8532" i="7" a="1"/>
  <c r="N8532" i="7" s="1"/>
  <c r="M8532" i="7" a="1"/>
  <c r="M8532" i="7" s="1"/>
  <c r="O8531" i="7" a="1"/>
  <c r="O8531" i="7"/>
  <c r="N8531" i="7" a="1"/>
  <c r="N8531" i="7" s="1"/>
  <c r="M8531" i="7" a="1"/>
  <c r="M8531" i="7" s="1"/>
  <c r="O8530" i="7" a="1"/>
  <c r="O8530" i="7" s="1"/>
  <c r="M8530" i="7" a="1"/>
  <c r="M8530" i="7"/>
  <c r="N8530" i="7" s="1" a="1"/>
  <c r="N8530" i="7" s="1"/>
  <c r="O8529" i="7" a="1"/>
  <c r="O8529" i="7" s="1"/>
  <c r="M8529" i="7" a="1"/>
  <c r="M8529" i="7"/>
  <c r="N8529" i="7" s="1" a="1"/>
  <c r="N8529" i="7" s="1"/>
  <c r="O8528" i="7" a="1"/>
  <c r="O8528" i="7" s="1"/>
  <c r="M8528" i="7" a="1"/>
  <c r="M8528" i="7" s="1"/>
  <c r="N8528" i="7" s="1" a="1"/>
  <c r="N8528" i="7" s="1"/>
  <c r="O8527" i="7" a="1"/>
  <c r="O8527" i="7" s="1"/>
  <c r="M8527" i="7" a="1"/>
  <c r="M8527" i="7" s="1"/>
  <c r="N8527" i="7" s="1" a="1"/>
  <c r="N8527" i="7" s="1"/>
  <c r="O8526" i="7" a="1"/>
  <c r="O8526" i="7" s="1"/>
  <c r="M8526" i="7" a="1"/>
  <c r="M8526" i="7" s="1"/>
  <c r="N8526" i="7" s="1" a="1"/>
  <c r="N8526" i="7" s="1"/>
  <c r="O8525" i="7" a="1"/>
  <c r="O8525" i="7" s="1"/>
  <c r="M8525" i="7" a="1"/>
  <c r="M8525" i="7" s="1"/>
  <c r="N8525" i="7" s="1" a="1"/>
  <c r="N8525" i="7" s="1"/>
  <c r="O8524" i="7" a="1"/>
  <c r="O8524" i="7"/>
  <c r="N8524" i="7" a="1"/>
  <c r="N8524" i="7" s="1"/>
  <c r="M8524" i="7" a="1"/>
  <c r="M8524" i="7" s="1"/>
  <c r="O8523" i="7" a="1"/>
  <c r="O8523" i="7"/>
  <c r="M8523" i="7" a="1"/>
  <c r="M8523" i="7" s="1"/>
  <c r="N8523" i="7" s="1" a="1"/>
  <c r="N8523" i="7" s="1"/>
  <c r="O8522" i="7" a="1"/>
  <c r="O8522" i="7" s="1"/>
  <c r="N8522" i="7" a="1"/>
  <c r="N8522" i="7" s="1"/>
  <c r="M8522" i="7" a="1"/>
  <c r="M8522" i="7"/>
  <c r="O8521" i="7" a="1"/>
  <c r="O8521" i="7" s="1"/>
  <c r="M8521" i="7" a="1"/>
  <c r="M8521" i="7"/>
  <c r="N8521" i="7" s="1" a="1"/>
  <c r="N8521" i="7" s="1"/>
  <c r="O8520" i="7" a="1"/>
  <c r="O8520" i="7" s="1"/>
  <c r="M8520" i="7" a="1"/>
  <c r="M8520" i="7" s="1"/>
  <c r="N8520" i="7" s="1" a="1"/>
  <c r="N8520" i="7" s="1"/>
  <c r="O8519" i="7" a="1"/>
  <c r="O8519" i="7" s="1"/>
  <c r="M8519" i="7" a="1"/>
  <c r="M8519" i="7" s="1"/>
  <c r="N8519" i="7" s="1" a="1"/>
  <c r="N8519" i="7" s="1"/>
  <c r="O8518" i="7" a="1"/>
  <c r="O8518" i="7" s="1"/>
  <c r="M8518" i="7" a="1"/>
  <c r="M8518" i="7" s="1"/>
  <c r="N8518" i="7" s="1" a="1"/>
  <c r="N8518" i="7" s="1"/>
  <c r="O8517" i="7" a="1"/>
  <c r="O8517" i="7" s="1"/>
  <c r="M8517" i="7" a="1"/>
  <c r="M8517" i="7" s="1"/>
  <c r="N8517" i="7" s="1" a="1"/>
  <c r="N8517" i="7" s="1"/>
  <c r="O8516" i="7" a="1"/>
  <c r="O8516" i="7"/>
  <c r="N8516" i="7" a="1"/>
  <c r="N8516" i="7" s="1"/>
  <c r="M8516" i="7" a="1"/>
  <c r="M8516" i="7" s="1"/>
  <c r="O8515" i="7" a="1"/>
  <c r="O8515" i="7"/>
  <c r="N8515" i="7" a="1"/>
  <c r="N8515" i="7" s="1"/>
  <c r="M8515" i="7" a="1"/>
  <c r="M8515" i="7" s="1"/>
  <c r="O8514" i="7" a="1"/>
  <c r="O8514" i="7" s="1"/>
  <c r="M8514" i="7" a="1"/>
  <c r="M8514" i="7" s="1"/>
  <c r="N8514" i="7" s="1" a="1"/>
  <c r="N8514" i="7" s="1"/>
  <c r="O8513" i="7" a="1"/>
  <c r="O8513" i="7" s="1"/>
  <c r="M8513" i="7" a="1"/>
  <c r="M8513" i="7"/>
  <c r="N8513" i="7" s="1" a="1"/>
  <c r="N8513" i="7" s="1"/>
  <c r="O8512" i="7" a="1"/>
  <c r="O8512" i="7" s="1"/>
  <c r="M8512" i="7" a="1"/>
  <c r="M8512" i="7" s="1"/>
  <c r="N8512" i="7" s="1" a="1"/>
  <c r="N8512" i="7" s="1"/>
  <c r="O8511" i="7" a="1"/>
  <c r="O8511" i="7" s="1"/>
  <c r="M8511" i="7" a="1"/>
  <c r="M8511" i="7" s="1"/>
  <c r="N8511" i="7" s="1" a="1"/>
  <c r="N8511" i="7" s="1"/>
  <c r="O8510" i="7" a="1"/>
  <c r="O8510" i="7" s="1"/>
  <c r="M8510" i="7" a="1"/>
  <c r="M8510" i="7" s="1"/>
  <c r="N8510" i="7" s="1" a="1"/>
  <c r="N8510" i="7" s="1"/>
  <c r="O8509" i="7" a="1"/>
  <c r="O8509" i="7" s="1"/>
  <c r="M8509" i="7" a="1"/>
  <c r="M8509" i="7" s="1"/>
  <c r="N8509" i="7" s="1" a="1"/>
  <c r="N8509" i="7" s="1"/>
  <c r="O8508" i="7" a="1"/>
  <c r="O8508" i="7"/>
  <c r="N8508" i="7" a="1"/>
  <c r="N8508" i="7" s="1"/>
  <c r="M8508" i="7" a="1"/>
  <c r="M8508" i="7" s="1"/>
  <c r="O8507" i="7" a="1"/>
  <c r="O8507" i="7"/>
  <c r="M8507" i="7" a="1"/>
  <c r="M8507" i="7" s="1"/>
  <c r="N8507" i="7" s="1" a="1"/>
  <c r="N8507" i="7" s="1"/>
  <c r="O8506" i="7" a="1"/>
  <c r="O8506" i="7" s="1"/>
  <c r="N8506" i="7" a="1"/>
  <c r="N8506" i="7" s="1"/>
  <c r="M8506" i="7" a="1"/>
  <c r="M8506" i="7"/>
  <c r="O8505" i="7" a="1"/>
  <c r="O8505" i="7" s="1"/>
  <c r="M8505" i="7" a="1"/>
  <c r="M8505" i="7" s="1"/>
  <c r="N8505" i="7" s="1" a="1"/>
  <c r="N8505" i="7" s="1"/>
  <c r="O8504" i="7" a="1"/>
  <c r="O8504" i="7" s="1"/>
  <c r="M8504" i="7" a="1"/>
  <c r="M8504" i="7" s="1"/>
  <c r="N8504" i="7" s="1" a="1"/>
  <c r="N8504" i="7" s="1"/>
  <c r="O8503" i="7" a="1"/>
  <c r="O8503" i="7" s="1"/>
  <c r="M8503" i="7" a="1"/>
  <c r="M8503" i="7" s="1"/>
  <c r="N8503" i="7" s="1" a="1"/>
  <c r="N8503" i="7" s="1"/>
  <c r="O8502" i="7" a="1"/>
  <c r="O8502" i="7" s="1"/>
  <c r="M8502" i="7" a="1"/>
  <c r="M8502" i="7" s="1"/>
  <c r="N8502" i="7" s="1" a="1"/>
  <c r="N8502" i="7" s="1"/>
  <c r="O8501" i="7" a="1"/>
  <c r="O8501" i="7" s="1"/>
  <c r="M8501" i="7" a="1"/>
  <c r="M8501" i="7" s="1"/>
  <c r="N8501" i="7" s="1" a="1"/>
  <c r="N8501" i="7" s="1"/>
  <c r="O8500" i="7" a="1"/>
  <c r="O8500" i="7"/>
  <c r="N8500" i="7" a="1"/>
  <c r="N8500" i="7" s="1"/>
  <c r="M8500" i="7" a="1"/>
  <c r="M8500" i="7" s="1"/>
  <c r="O8499" i="7" a="1"/>
  <c r="O8499" i="7" s="1"/>
  <c r="N8499" i="7" a="1"/>
  <c r="N8499" i="7" s="1"/>
  <c r="M8499" i="7" a="1"/>
  <c r="M8499" i="7" s="1"/>
  <c r="O8498" i="7" a="1"/>
  <c r="O8498" i="7" s="1"/>
  <c r="M8498" i="7" a="1"/>
  <c r="M8498" i="7" s="1"/>
  <c r="N8498" i="7" s="1" a="1"/>
  <c r="N8498" i="7" s="1"/>
  <c r="O8497" i="7" a="1"/>
  <c r="O8497" i="7" s="1"/>
  <c r="M8497" i="7" a="1"/>
  <c r="M8497" i="7" s="1"/>
  <c r="N8497" i="7" s="1" a="1"/>
  <c r="N8497" i="7" s="1"/>
  <c r="O8496" i="7" a="1"/>
  <c r="O8496" i="7" s="1"/>
  <c r="N8496" i="7" a="1"/>
  <c r="N8496" i="7" s="1"/>
  <c r="M8496" i="7" a="1"/>
  <c r="M8496" i="7" s="1"/>
  <c r="O8495" i="7" a="1"/>
  <c r="O8495" i="7" s="1"/>
  <c r="N8495" i="7" a="1"/>
  <c r="N8495" i="7" s="1"/>
  <c r="M8495" i="7" a="1"/>
  <c r="M8495" i="7" s="1"/>
  <c r="O8494" i="7" a="1"/>
  <c r="O8494" i="7" s="1"/>
  <c r="M8494" i="7" a="1"/>
  <c r="M8494" i="7" s="1"/>
  <c r="N8494" i="7" s="1" a="1"/>
  <c r="N8494" i="7" s="1"/>
  <c r="O8493" i="7" a="1"/>
  <c r="O8493" i="7" s="1"/>
  <c r="M8493" i="7" a="1"/>
  <c r="M8493" i="7" s="1"/>
  <c r="N8493" i="7" s="1" a="1"/>
  <c r="N8493" i="7" s="1"/>
  <c r="O8492" i="7" a="1"/>
  <c r="O8492" i="7" s="1"/>
  <c r="N8492" i="7" a="1"/>
  <c r="N8492" i="7" s="1"/>
  <c r="M8492" i="7" a="1"/>
  <c r="M8492" i="7" s="1"/>
  <c r="O8491" i="7" a="1"/>
  <c r="O8491" i="7" s="1"/>
  <c r="M8491" i="7" a="1"/>
  <c r="M8491" i="7" s="1"/>
  <c r="N8491" i="7" s="1" a="1"/>
  <c r="N8491" i="7" s="1"/>
  <c r="O8490" i="7" a="1"/>
  <c r="O8490" i="7" s="1"/>
  <c r="M8490" i="7" a="1"/>
  <c r="M8490" i="7" s="1"/>
  <c r="N8490" i="7" s="1" a="1"/>
  <c r="N8490" i="7" s="1"/>
  <c r="O8489" i="7" a="1"/>
  <c r="O8489" i="7" s="1"/>
  <c r="M8489" i="7" a="1"/>
  <c r="M8489" i="7" s="1"/>
  <c r="N8489" i="7" s="1" a="1"/>
  <c r="N8489" i="7" s="1"/>
  <c r="O8488" i="7" a="1"/>
  <c r="O8488" i="7" s="1"/>
  <c r="N8488" i="7" a="1"/>
  <c r="N8488" i="7" s="1"/>
  <c r="M8488" i="7" a="1"/>
  <c r="M8488" i="7" s="1"/>
  <c r="O8487" i="7" a="1"/>
  <c r="O8487" i="7" s="1"/>
  <c r="M8487" i="7" a="1"/>
  <c r="M8487" i="7" s="1"/>
  <c r="N8487" i="7" s="1" a="1"/>
  <c r="N8487" i="7" s="1"/>
  <c r="O8486" i="7" a="1"/>
  <c r="O8486" i="7" s="1"/>
  <c r="M8486" i="7" a="1"/>
  <c r="M8486" i="7" s="1"/>
  <c r="N8486" i="7" s="1" a="1"/>
  <c r="N8486" i="7" s="1"/>
  <c r="O8485" i="7" a="1"/>
  <c r="O8485" i="7" s="1"/>
  <c r="M8485" i="7" a="1"/>
  <c r="M8485" i="7" s="1"/>
  <c r="N8485" i="7" s="1" a="1"/>
  <c r="N8485" i="7" s="1"/>
  <c r="O8484" i="7" a="1"/>
  <c r="O8484" i="7" s="1"/>
  <c r="N8484" i="7" a="1"/>
  <c r="N8484" i="7" s="1"/>
  <c r="M8484" i="7" a="1"/>
  <c r="M8484" i="7" s="1"/>
  <c r="O8483" i="7" a="1"/>
  <c r="O8483" i="7" s="1"/>
  <c r="N8483" i="7" a="1"/>
  <c r="N8483" i="7" s="1"/>
  <c r="M8483" i="7" a="1"/>
  <c r="M8483" i="7" s="1"/>
  <c r="O8482" i="7" a="1"/>
  <c r="O8482" i="7" s="1"/>
  <c r="M8482" i="7" a="1"/>
  <c r="M8482" i="7" s="1"/>
  <c r="N8482" i="7" s="1" a="1"/>
  <c r="N8482" i="7" s="1"/>
  <c r="O8481" i="7" a="1"/>
  <c r="O8481" i="7" s="1"/>
  <c r="M8481" i="7" a="1"/>
  <c r="M8481" i="7" s="1"/>
  <c r="N8481" i="7" s="1" a="1"/>
  <c r="N8481" i="7" s="1"/>
  <c r="O8480" i="7" a="1"/>
  <c r="O8480" i="7" s="1"/>
  <c r="N8480" i="7" a="1"/>
  <c r="N8480" i="7" s="1"/>
  <c r="M8480" i="7" a="1"/>
  <c r="M8480" i="7" s="1"/>
  <c r="O8479" i="7" a="1"/>
  <c r="O8479" i="7" s="1"/>
  <c r="N8479" i="7" a="1"/>
  <c r="N8479" i="7" s="1"/>
  <c r="M8479" i="7" a="1"/>
  <c r="M8479" i="7" s="1"/>
  <c r="O8478" i="7" a="1"/>
  <c r="O8478" i="7" s="1"/>
  <c r="M8478" i="7" a="1"/>
  <c r="M8478" i="7" s="1"/>
  <c r="N8478" i="7" s="1" a="1"/>
  <c r="N8478" i="7" s="1"/>
  <c r="O8477" i="7" a="1"/>
  <c r="O8477" i="7" s="1"/>
  <c r="M8477" i="7" a="1"/>
  <c r="M8477" i="7" s="1"/>
  <c r="N8477" i="7" s="1" a="1"/>
  <c r="N8477" i="7" s="1"/>
  <c r="O8476" i="7" a="1"/>
  <c r="O8476" i="7" s="1"/>
  <c r="N8476" i="7" a="1"/>
  <c r="N8476" i="7" s="1"/>
  <c r="M8476" i="7" a="1"/>
  <c r="M8476" i="7" s="1"/>
  <c r="O8475" i="7" a="1"/>
  <c r="O8475" i="7" s="1"/>
  <c r="M8475" i="7" a="1"/>
  <c r="M8475" i="7" s="1"/>
  <c r="N8475" i="7" s="1" a="1"/>
  <c r="N8475" i="7" s="1"/>
  <c r="O8474" i="7" a="1"/>
  <c r="O8474" i="7" s="1"/>
  <c r="M8474" i="7" a="1"/>
  <c r="M8474" i="7" s="1"/>
  <c r="N8474" i="7" s="1" a="1"/>
  <c r="N8474" i="7" s="1"/>
  <c r="O8473" i="7" a="1"/>
  <c r="O8473" i="7" s="1"/>
  <c r="M8473" i="7" a="1"/>
  <c r="M8473" i="7" s="1"/>
  <c r="N8473" i="7" s="1" a="1"/>
  <c r="N8473" i="7" s="1"/>
  <c r="O8472" i="7" a="1"/>
  <c r="O8472" i="7" s="1"/>
  <c r="N8472" i="7" a="1"/>
  <c r="N8472" i="7" s="1"/>
  <c r="M8472" i="7" a="1"/>
  <c r="M8472" i="7" s="1"/>
  <c r="O8471" i="7" a="1"/>
  <c r="O8471" i="7" s="1"/>
  <c r="M8471" i="7" a="1"/>
  <c r="M8471" i="7" s="1"/>
  <c r="N8471" i="7" s="1" a="1"/>
  <c r="N8471" i="7" s="1"/>
  <c r="O8470" i="7" a="1"/>
  <c r="O8470" i="7" s="1"/>
  <c r="M8470" i="7" a="1"/>
  <c r="M8470" i="7" s="1"/>
  <c r="N8470" i="7" s="1" a="1"/>
  <c r="N8470" i="7" s="1"/>
  <c r="O8469" i="7" a="1"/>
  <c r="O8469" i="7" s="1"/>
  <c r="M8469" i="7" a="1"/>
  <c r="M8469" i="7" s="1"/>
  <c r="N8469" i="7" s="1" a="1"/>
  <c r="N8469" i="7" s="1"/>
  <c r="O8468" i="7" a="1"/>
  <c r="O8468" i="7" s="1"/>
  <c r="N8468" i="7" a="1"/>
  <c r="N8468" i="7" s="1"/>
  <c r="M8468" i="7" a="1"/>
  <c r="M8468" i="7" s="1"/>
  <c r="O8467" i="7" a="1"/>
  <c r="O8467" i="7" s="1"/>
  <c r="N8467" i="7" a="1"/>
  <c r="N8467" i="7" s="1"/>
  <c r="M8467" i="7" a="1"/>
  <c r="M8467" i="7" s="1"/>
  <c r="O8466" i="7" a="1"/>
  <c r="O8466" i="7" s="1"/>
  <c r="M8466" i="7" a="1"/>
  <c r="M8466" i="7" s="1"/>
  <c r="N8466" i="7" s="1" a="1"/>
  <c r="N8466" i="7" s="1"/>
  <c r="O8465" i="7" a="1"/>
  <c r="O8465" i="7" s="1"/>
  <c r="M8465" i="7" a="1"/>
  <c r="M8465" i="7" s="1"/>
  <c r="N8465" i="7" s="1" a="1"/>
  <c r="N8465" i="7" s="1"/>
  <c r="O8464" i="7" a="1"/>
  <c r="O8464" i="7" s="1"/>
  <c r="N8464" i="7" a="1"/>
  <c r="N8464" i="7" s="1"/>
  <c r="M8464" i="7" a="1"/>
  <c r="M8464" i="7" s="1"/>
  <c r="O8463" i="7" a="1"/>
  <c r="O8463" i="7" s="1"/>
  <c r="N8463" i="7" a="1"/>
  <c r="N8463" i="7" s="1"/>
  <c r="M8463" i="7" a="1"/>
  <c r="M8463" i="7" s="1"/>
  <c r="O8462" i="7" a="1"/>
  <c r="O8462" i="7" s="1"/>
  <c r="M8462" i="7" a="1"/>
  <c r="M8462" i="7" s="1"/>
  <c r="N8462" i="7" s="1" a="1"/>
  <c r="N8462" i="7" s="1"/>
  <c r="O8461" i="7" a="1"/>
  <c r="O8461" i="7" s="1"/>
  <c r="M8461" i="7" a="1"/>
  <c r="M8461" i="7" s="1"/>
  <c r="N8461" i="7" s="1" a="1"/>
  <c r="N8461" i="7" s="1"/>
  <c r="O8460" i="7" a="1"/>
  <c r="O8460" i="7" s="1"/>
  <c r="N8460" i="7" a="1"/>
  <c r="N8460" i="7" s="1"/>
  <c r="M8460" i="7" a="1"/>
  <c r="M8460" i="7" s="1"/>
  <c r="O8459" i="7" a="1"/>
  <c r="O8459" i="7" s="1"/>
  <c r="M8459" i="7" a="1"/>
  <c r="M8459" i="7" s="1"/>
  <c r="N8459" i="7" s="1" a="1"/>
  <c r="N8459" i="7" s="1"/>
  <c r="O8458" i="7" a="1"/>
  <c r="O8458" i="7" s="1"/>
  <c r="M8458" i="7" a="1"/>
  <c r="M8458" i="7" s="1"/>
  <c r="N8458" i="7" s="1" a="1"/>
  <c r="N8458" i="7" s="1"/>
  <c r="O8457" i="7" a="1"/>
  <c r="O8457" i="7" s="1"/>
  <c r="M8457" i="7" a="1"/>
  <c r="M8457" i="7" s="1"/>
  <c r="N8457" i="7" s="1" a="1"/>
  <c r="N8457" i="7" s="1"/>
  <c r="O8456" i="7" a="1"/>
  <c r="O8456" i="7" s="1"/>
  <c r="N8456" i="7" a="1"/>
  <c r="N8456" i="7" s="1"/>
  <c r="M8456" i="7" a="1"/>
  <c r="M8456" i="7" s="1"/>
  <c r="O8455" i="7" a="1"/>
  <c r="O8455" i="7" s="1"/>
  <c r="M8455" i="7" a="1"/>
  <c r="M8455" i="7" s="1"/>
  <c r="N8455" i="7" s="1" a="1"/>
  <c r="N8455" i="7" s="1"/>
  <c r="O8454" i="7" a="1"/>
  <c r="O8454" i="7" s="1"/>
  <c r="M8454" i="7" a="1"/>
  <c r="M8454" i="7" s="1"/>
  <c r="N8454" i="7" s="1" a="1"/>
  <c r="N8454" i="7" s="1"/>
  <c r="O8453" i="7" a="1"/>
  <c r="O8453" i="7" s="1"/>
  <c r="M8453" i="7" a="1"/>
  <c r="M8453" i="7" s="1"/>
  <c r="N8453" i="7" s="1" a="1"/>
  <c r="N8453" i="7" s="1"/>
  <c r="O8452" i="7" a="1"/>
  <c r="O8452" i="7" s="1"/>
  <c r="N8452" i="7" a="1"/>
  <c r="N8452" i="7" s="1"/>
  <c r="M8452" i="7" a="1"/>
  <c r="M8452" i="7" s="1"/>
  <c r="O8451" i="7" a="1"/>
  <c r="O8451" i="7" s="1"/>
  <c r="N8451" i="7" a="1"/>
  <c r="N8451" i="7" s="1"/>
  <c r="M8451" i="7" a="1"/>
  <c r="M8451" i="7" s="1"/>
  <c r="O8450" i="7" a="1"/>
  <c r="O8450" i="7" s="1"/>
  <c r="M8450" i="7" a="1"/>
  <c r="M8450" i="7" s="1"/>
  <c r="N8450" i="7" s="1" a="1"/>
  <c r="N8450" i="7" s="1"/>
  <c r="O8449" i="7" a="1"/>
  <c r="O8449" i="7" s="1"/>
  <c r="M8449" i="7" a="1"/>
  <c r="M8449" i="7" s="1"/>
  <c r="N8449" i="7" s="1" a="1"/>
  <c r="N8449" i="7" s="1"/>
  <c r="O8448" i="7" a="1"/>
  <c r="O8448" i="7" s="1"/>
  <c r="N8448" i="7" a="1"/>
  <c r="N8448" i="7" s="1"/>
  <c r="M8448" i="7" a="1"/>
  <c r="M8448" i="7" s="1"/>
  <c r="O8447" i="7" a="1"/>
  <c r="O8447" i="7" s="1"/>
  <c r="M8447" i="7" a="1"/>
  <c r="M8447" i="7" s="1"/>
  <c r="N8447" i="7" s="1" a="1"/>
  <c r="N8447" i="7" s="1"/>
  <c r="O8446" i="7" a="1"/>
  <c r="O8446" i="7" s="1"/>
  <c r="M8446" i="7" a="1"/>
  <c r="M8446" i="7" s="1"/>
  <c r="N8446" i="7" s="1" a="1"/>
  <c r="N8446" i="7" s="1"/>
  <c r="O8445" i="7" a="1"/>
  <c r="O8445" i="7" s="1"/>
  <c r="M8445" i="7" a="1"/>
  <c r="M8445" i="7" s="1"/>
  <c r="N8445" i="7" s="1" a="1"/>
  <c r="N8445" i="7" s="1"/>
  <c r="O8444" i="7" a="1"/>
  <c r="O8444" i="7" s="1"/>
  <c r="N8444" i="7" a="1"/>
  <c r="N8444" i="7" s="1"/>
  <c r="M8444" i="7" a="1"/>
  <c r="M8444" i="7" s="1"/>
  <c r="O8443" i="7" a="1"/>
  <c r="O8443" i="7" s="1"/>
  <c r="M8443" i="7" a="1"/>
  <c r="M8443" i="7" s="1"/>
  <c r="N8443" i="7" s="1" a="1"/>
  <c r="N8443" i="7" s="1"/>
  <c r="O8442" i="7" a="1"/>
  <c r="O8442" i="7" s="1"/>
  <c r="M8442" i="7" a="1"/>
  <c r="M8442" i="7" s="1"/>
  <c r="N8442" i="7" s="1" a="1"/>
  <c r="N8442" i="7" s="1"/>
  <c r="O8441" i="7" a="1"/>
  <c r="O8441" i="7" s="1"/>
  <c r="M8441" i="7" a="1"/>
  <c r="M8441" i="7" s="1"/>
  <c r="N8441" i="7" s="1" a="1"/>
  <c r="N8441" i="7" s="1"/>
  <c r="O8440" i="7" a="1"/>
  <c r="O8440" i="7" s="1"/>
  <c r="N8440" i="7" a="1"/>
  <c r="N8440" i="7" s="1"/>
  <c r="M8440" i="7" a="1"/>
  <c r="M8440" i="7" s="1"/>
  <c r="O8439" i="7" a="1"/>
  <c r="O8439" i="7" s="1"/>
  <c r="M8439" i="7" a="1"/>
  <c r="M8439" i="7" s="1"/>
  <c r="N8439" i="7" s="1" a="1"/>
  <c r="N8439" i="7" s="1"/>
  <c r="O8438" i="7" a="1"/>
  <c r="O8438" i="7" s="1"/>
  <c r="M8438" i="7" a="1"/>
  <c r="M8438" i="7" s="1"/>
  <c r="N8438" i="7" s="1" a="1"/>
  <c r="N8438" i="7" s="1"/>
  <c r="O8437" i="7" a="1"/>
  <c r="O8437" i="7" s="1"/>
  <c r="M8437" i="7" a="1"/>
  <c r="M8437" i="7" s="1"/>
  <c r="N8437" i="7" s="1" a="1"/>
  <c r="N8437" i="7" s="1"/>
  <c r="O8436" i="7" a="1"/>
  <c r="O8436" i="7" s="1"/>
  <c r="N8436" i="7" a="1"/>
  <c r="N8436" i="7" s="1"/>
  <c r="M8436" i="7" a="1"/>
  <c r="M8436" i="7" s="1"/>
  <c r="O8435" i="7" a="1"/>
  <c r="O8435" i="7" s="1"/>
  <c r="N8435" i="7" a="1"/>
  <c r="N8435" i="7" s="1"/>
  <c r="M8435" i="7" a="1"/>
  <c r="M8435" i="7" s="1"/>
  <c r="O8434" i="7" a="1"/>
  <c r="O8434" i="7" s="1"/>
  <c r="M8434" i="7" a="1"/>
  <c r="M8434" i="7" s="1"/>
  <c r="N8434" i="7" s="1" a="1"/>
  <c r="N8434" i="7" s="1"/>
  <c r="O8433" i="7" a="1"/>
  <c r="O8433" i="7" s="1"/>
  <c r="M8433" i="7" a="1"/>
  <c r="M8433" i="7" s="1"/>
  <c r="N8433" i="7" s="1" a="1"/>
  <c r="N8433" i="7" s="1"/>
  <c r="O8432" i="7" a="1"/>
  <c r="O8432" i="7" s="1"/>
  <c r="N8432" i="7" a="1"/>
  <c r="N8432" i="7" s="1"/>
  <c r="M8432" i="7" a="1"/>
  <c r="M8432" i="7" s="1"/>
  <c r="O8431" i="7" a="1"/>
  <c r="O8431" i="7" s="1"/>
  <c r="N8431" i="7" a="1"/>
  <c r="N8431" i="7" s="1"/>
  <c r="M8431" i="7" a="1"/>
  <c r="M8431" i="7" s="1"/>
  <c r="O8430" i="7" a="1"/>
  <c r="O8430" i="7" s="1"/>
  <c r="M8430" i="7" a="1"/>
  <c r="M8430" i="7" s="1"/>
  <c r="N8430" i="7" s="1" a="1"/>
  <c r="N8430" i="7" s="1"/>
  <c r="O8429" i="7" a="1"/>
  <c r="O8429" i="7" s="1"/>
  <c r="M8429" i="7" a="1"/>
  <c r="M8429" i="7" s="1"/>
  <c r="N8429" i="7" s="1" a="1"/>
  <c r="N8429" i="7" s="1"/>
  <c r="O8428" i="7" a="1"/>
  <c r="O8428" i="7" s="1"/>
  <c r="N8428" i="7" a="1"/>
  <c r="N8428" i="7" s="1"/>
  <c r="M8428" i="7" a="1"/>
  <c r="M8428" i="7" s="1"/>
  <c r="O8427" i="7" a="1"/>
  <c r="O8427" i="7" s="1"/>
  <c r="M8427" i="7" a="1"/>
  <c r="M8427" i="7" s="1"/>
  <c r="N8427" i="7" s="1" a="1"/>
  <c r="N8427" i="7" s="1"/>
  <c r="O8426" i="7" a="1"/>
  <c r="O8426" i="7" s="1"/>
  <c r="M8426" i="7" a="1"/>
  <c r="M8426" i="7" s="1"/>
  <c r="N8426" i="7" s="1" a="1"/>
  <c r="N8426" i="7" s="1"/>
  <c r="O8425" i="7" a="1"/>
  <c r="O8425" i="7" s="1"/>
  <c r="M8425" i="7" a="1"/>
  <c r="M8425" i="7" s="1"/>
  <c r="N8425" i="7" s="1" a="1"/>
  <c r="N8425" i="7" s="1"/>
  <c r="O8424" i="7" a="1"/>
  <c r="O8424" i="7" s="1"/>
  <c r="N8424" i="7" a="1"/>
  <c r="N8424" i="7" s="1"/>
  <c r="M8424" i="7" a="1"/>
  <c r="M8424" i="7" s="1"/>
  <c r="O8423" i="7" a="1"/>
  <c r="O8423" i="7" s="1"/>
  <c r="M8423" i="7" a="1"/>
  <c r="M8423" i="7" s="1"/>
  <c r="N8423" i="7" s="1" a="1"/>
  <c r="N8423" i="7" s="1"/>
  <c r="O8422" i="7" a="1"/>
  <c r="O8422" i="7" s="1"/>
  <c r="M8422" i="7" a="1"/>
  <c r="M8422" i="7" s="1"/>
  <c r="N8422" i="7" s="1" a="1"/>
  <c r="N8422" i="7" s="1"/>
  <c r="O8421" i="7" a="1"/>
  <c r="O8421" i="7" s="1"/>
  <c r="M8421" i="7" a="1"/>
  <c r="M8421" i="7" s="1"/>
  <c r="N8421" i="7" s="1" a="1"/>
  <c r="N8421" i="7" s="1"/>
  <c r="O8420" i="7" a="1"/>
  <c r="O8420" i="7" s="1"/>
  <c r="N8420" i="7" a="1"/>
  <c r="N8420" i="7" s="1"/>
  <c r="M8420" i="7" a="1"/>
  <c r="M8420" i="7" s="1"/>
  <c r="O8419" i="7" a="1"/>
  <c r="O8419" i="7" s="1"/>
  <c r="N8419" i="7" a="1"/>
  <c r="N8419" i="7" s="1"/>
  <c r="M8419" i="7" a="1"/>
  <c r="M8419" i="7" s="1"/>
  <c r="O8418" i="7" a="1"/>
  <c r="O8418" i="7" s="1"/>
  <c r="M8418" i="7" a="1"/>
  <c r="M8418" i="7" s="1"/>
  <c r="N8418" i="7" s="1" a="1"/>
  <c r="N8418" i="7" s="1"/>
  <c r="O8417" i="7" a="1"/>
  <c r="O8417" i="7" s="1"/>
  <c r="M8417" i="7" a="1"/>
  <c r="M8417" i="7" s="1"/>
  <c r="N8417" i="7" s="1" a="1"/>
  <c r="N8417" i="7" s="1"/>
  <c r="O8416" i="7" a="1"/>
  <c r="O8416" i="7" s="1"/>
  <c r="N8416" i="7" a="1"/>
  <c r="N8416" i="7" s="1"/>
  <c r="M8416" i="7" a="1"/>
  <c r="M8416" i="7" s="1"/>
  <c r="O8415" i="7" a="1"/>
  <c r="O8415" i="7" s="1"/>
  <c r="N8415" i="7" a="1"/>
  <c r="N8415" i="7" s="1"/>
  <c r="M8415" i="7" a="1"/>
  <c r="M8415" i="7" s="1"/>
  <c r="O8414" i="7" a="1"/>
  <c r="O8414" i="7" s="1"/>
  <c r="M8414" i="7" a="1"/>
  <c r="M8414" i="7" s="1"/>
  <c r="N8414" i="7" s="1" a="1"/>
  <c r="N8414" i="7" s="1"/>
  <c r="O8413" i="7" a="1"/>
  <c r="O8413" i="7" s="1"/>
  <c r="M8413" i="7" a="1"/>
  <c r="M8413" i="7" s="1"/>
  <c r="N8413" i="7" s="1" a="1"/>
  <c r="N8413" i="7" s="1"/>
  <c r="O8412" i="7" a="1"/>
  <c r="O8412" i="7" s="1"/>
  <c r="N8412" i="7" a="1"/>
  <c r="N8412" i="7" s="1"/>
  <c r="M8412" i="7" a="1"/>
  <c r="M8412" i="7" s="1"/>
  <c r="O8411" i="7" a="1"/>
  <c r="O8411" i="7" s="1"/>
  <c r="M8411" i="7" a="1"/>
  <c r="M8411" i="7" s="1"/>
  <c r="N8411" i="7" s="1" a="1"/>
  <c r="N8411" i="7" s="1"/>
  <c r="O8410" i="7" a="1"/>
  <c r="O8410" i="7" s="1"/>
  <c r="M8410" i="7" a="1"/>
  <c r="M8410" i="7" s="1"/>
  <c r="N8410" i="7" s="1" a="1"/>
  <c r="N8410" i="7" s="1"/>
  <c r="O8409" i="7" a="1"/>
  <c r="O8409" i="7" s="1"/>
  <c r="M8409" i="7" a="1"/>
  <c r="M8409" i="7" s="1"/>
  <c r="N8409" i="7" s="1" a="1"/>
  <c r="N8409" i="7" s="1"/>
  <c r="O8408" i="7" a="1"/>
  <c r="O8408" i="7" s="1"/>
  <c r="N8408" i="7" a="1"/>
  <c r="N8408" i="7" s="1"/>
  <c r="M8408" i="7" a="1"/>
  <c r="M8408" i="7" s="1"/>
  <c r="O8407" i="7" a="1"/>
  <c r="O8407" i="7" s="1"/>
  <c r="M8407" i="7" a="1"/>
  <c r="M8407" i="7" s="1"/>
  <c r="N8407" i="7" s="1" a="1"/>
  <c r="N8407" i="7" s="1"/>
  <c r="O8406" i="7" a="1"/>
  <c r="O8406" i="7" s="1"/>
  <c r="M8406" i="7" a="1"/>
  <c r="M8406" i="7" s="1"/>
  <c r="N8406" i="7" s="1" a="1"/>
  <c r="N8406" i="7" s="1"/>
  <c r="O8405" i="7" a="1"/>
  <c r="O8405" i="7" s="1"/>
  <c r="M8405" i="7" a="1"/>
  <c r="M8405" i="7" s="1"/>
  <c r="N8405" i="7" s="1" a="1"/>
  <c r="N8405" i="7" s="1"/>
  <c r="O8404" i="7" a="1"/>
  <c r="O8404" i="7" s="1"/>
  <c r="N8404" i="7" a="1"/>
  <c r="N8404" i="7" s="1"/>
  <c r="M8404" i="7" a="1"/>
  <c r="M8404" i="7" s="1"/>
  <c r="O8403" i="7" a="1"/>
  <c r="O8403" i="7" s="1"/>
  <c r="N8403" i="7" a="1"/>
  <c r="N8403" i="7" s="1"/>
  <c r="M8403" i="7" a="1"/>
  <c r="M8403" i="7" s="1"/>
  <c r="O8402" i="7" a="1"/>
  <c r="O8402" i="7" s="1"/>
  <c r="M8402" i="7" a="1"/>
  <c r="M8402" i="7" s="1"/>
  <c r="N8402" i="7" s="1" a="1"/>
  <c r="N8402" i="7" s="1"/>
  <c r="O8401" i="7" a="1"/>
  <c r="O8401" i="7" s="1"/>
  <c r="M8401" i="7" a="1"/>
  <c r="M8401" i="7" s="1"/>
  <c r="N8401" i="7" s="1" a="1"/>
  <c r="N8401" i="7" s="1"/>
  <c r="O8400" i="7" a="1"/>
  <c r="O8400" i="7" s="1"/>
  <c r="N8400" i="7" a="1"/>
  <c r="N8400" i="7" s="1"/>
  <c r="M8400" i="7" a="1"/>
  <c r="M8400" i="7" s="1"/>
  <c r="O8399" i="7" a="1"/>
  <c r="O8399" i="7" s="1"/>
  <c r="M8399" i="7" a="1"/>
  <c r="M8399" i="7" s="1"/>
  <c r="N8399" i="7" s="1" a="1"/>
  <c r="N8399" i="7" s="1"/>
  <c r="O8398" i="7" a="1"/>
  <c r="O8398" i="7" s="1"/>
  <c r="M8398" i="7" a="1"/>
  <c r="M8398" i="7" s="1"/>
  <c r="N8398" i="7" s="1" a="1"/>
  <c r="N8398" i="7" s="1"/>
  <c r="O8397" i="7" a="1"/>
  <c r="O8397" i="7" s="1"/>
  <c r="M8397" i="7" a="1"/>
  <c r="M8397" i="7"/>
  <c r="N8397" i="7" s="1" a="1"/>
  <c r="N8397" i="7" s="1"/>
  <c r="O8396" i="7" a="1"/>
  <c r="O8396" i="7"/>
  <c r="M8396" i="7" a="1"/>
  <c r="M8396" i="7" s="1"/>
  <c r="N8396" i="7" s="1" a="1"/>
  <c r="N8396" i="7" s="1"/>
  <c r="O8395" i="7" a="1"/>
  <c r="O8395" i="7" s="1"/>
  <c r="M8395" i="7" a="1"/>
  <c r="M8395" i="7" s="1"/>
  <c r="N8395" i="7" s="1" a="1"/>
  <c r="N8395" i="7" s="1"/>
  <c r="O8394" i="7" a="1"/>
  <c r="O8394" i="7" s="1"/>
  <c r="M8394" i="7" a="1"/>
  <c r="M8394" i="7"/>
  <c r="N8394" i="7" s="1" a="1"/>
  <c r="N8394" i="7" s="1"/>
  <c r="O8393" i="7" a="1"/>
  <c r="O8393" i="7"/>
  <c r="M8393" i="7" a="1"/>
  <c r="M8393" i="7" s="1"/>
  <c r="N8393" i="7" s="1" a="1"/>
  <c r="N8393" i="7" s="1"/>
  <c r="O8392" i="7" a="1"/>
  <c r="O8392" i="7" s="1"/>
  <c r="M8392" i="7" a="1"/>
  <c r="M8392" i="7" s="1"/>
  <c r="N8392" i="7" s="1" a="1"/>
  <c r="N8392" i="7" s="1"/>
  <c r="O8391" i="7" a="1"/>
  <c r="O8391" i="7"/>
  <c r="M8391" i="7" a="1"/>
  <c r="M8391" i="7"/>
  <c r="N8391" i="7" s="1" a="1"/>
  <c r="N8391" i="7" s="1"/>
  <c r="O8390" i="7" a="1"/>
  <c r="O8390" i="7" s="1"/>
  <c r="M8390" i="7" a="1"/>
  <c r="M8390" i="7" s="1"/>
  <c r="N8390" i="7" s="1" a="1"/>
  <c r="N8390" i="7" s="1"/>
  <c r="O8389" i="7" a="1"/>
  <c r="O8389" i="7" s="1"/>
  <c r="M8389" i="7" a="1"/>
  <c r="M8389" i="7"/>
  <c r="N8389" i="7" s="1" a="1"/>
  <c r="N8389" i="7" s="1"/>
  <c r="O8388" i="7" a="1"/>
  <c r="O8388" i="7"/>
  <c r="N8388" i="7" a="1"/>
  <c r="N8388" i="7"/>
  <c r="M8388" i="7" a="1"/>
  <c r="M8388" i="7" s="1"/>
  <c r="O8387" i="7" a="1"/>
  <c r="O8387" i="7" s="1"/>
  <c r="M8387" i="7" a="1"/>
  <c r="M8387" i="7" s="1"/>
  <c r="N8387" i="7" s="1" a="1"/>
  <c r="N8387" i="7" s="1"/>
  <c r="O8386" i="7" a="1"/>
  <c r="O8386" i="7" s="1"/>
  <c r="M8386" i="7" a="1"/>
  <c r="M8386" i="7"/>
  <c r="N8386" i="7" s="1" a="1"/>
  <c r="N8386" i="7" s="1"/>
  <c r="O8385" i="7" a="1"/>
  <c r="O8385" i="7"/>
  <c r="M8385" i="7" a="1"/>
  <c r="M8385" i="7" s="1"/>
  <c r="N8385" i="7" s="1" a="1"/>
  <c r="N8385" i="7" s="1"/>
  <c r="O8384" i="7" a="1"/>
  <c r="O8384" i="7" s="1"/>
  <c r="N8384" i="7" a="1"/>
  <c r="N8384" i="7" s="1"/>
  <c r="M8384" i="7" a="1"/>
  <c r="M8384" i="7" s="1"/>
  <c r="O8383" i="7" a="1"/>
  <c r="O8383" i="7"/>
  <c r="M8383" i="7" a="1"/>
  <c r="M8383" i="7"/>
  <c r="N8383" i="7" s="1" a="1"/>
  <c r="N8383" i="7" s="1"/>
  <c r="O8382" i="7" a="1"/>
  <c r="O8382" i="7" s="1"/>
  <c r="M8382" i="7" a="1"/>
  <c r="M8382" i="7" s="1"/>
  <c r="N8382" i="7" s="1" a="1"/>
  <c r="N8382" i="7" s="1"/>
  <c r="O8381" i="7" a="1"/>
  <c r="O8381" i="7" s="1"/>
  <c r="N8381" i="7" a="1"/>
  <c r="N8381" i="7" s="1"/>
  <c r="M8381" i="7" a="1"/>
  <c r="M8381" i="7"/>
  <c r="O8380" i="7" a="1"/>
  <c r="O8380" i="7"/>
  <c r="M8380" i="7" a="1"/>
  <c r="M8380" i="7" s="1"/>
  <c r="N8380" i="7" s="1" a="1"/>
  <c r="N8380" i="7" s="1"/>
  <c r="O8379" i="7" a="1"/>
  <c r="O8379" i="7" s="1"/>
  <c r="M8379" i="7" a="1"/>
  <c r="M8379" i="7" s="1"/>
  <c r="N8379" i="7" s="1" a="1"/>
  <c r="N8379" i="7" s="1"/>
  <c r="O8378" i="7" a="1"/>
  <c r="O8378" i="7" s="1"/>
  <c r="M8378" i="7" a="1"/>
  <c r="M8378" i="7"/>
  <c r="N8378" i="7" s="1" a="1"/>
  <c r="N8378" i="7" s="1"/>
  <c r="O8377" i="7" a="1"/>
  <c r="O8377" i="7"/>
  <c r="M8377" i="7" a="1"/>
  <c r="M8377" i="7" s="1"/>
  <c r="N8377" i="7" s="1" a="1"/>
  <c r="N8377" i="7" s="1"/>
  <c r="O8376" i="7" a="1"/>
  <c r="O8376" i="7" s="1"/>
  <c r="M8376" i="7" a="1"/>
  <c r="M8376" i="7" s="1"/>
  <c r="N8376" i="7" s="1" a="1"/>
  <c r="N8376" i="7" s="1"/>
  <c r="O8375" i="7" a="1"/>
  <c r="O8375" i="7"/>
  <c r="M8375" i="7" a="1"/>
  <c r="M8375" i="7"/>
  <c r="N8375" i="7" s="1" a="1"/>
  <c r="N8375" i="7" s="1"/>
  <c r="O8374" i="7" a="1"/>
  <c r="O8374" i="7" s="1"/>
  <c r="M8374" i="7" a="1"/>
  <c r="M8374" i="7" s="1"/>
  <c r="N8374" i="7" s="1" a="1"/>
  <c r="N8374" i="7" s="1"/>
  <c r="O8373" i="7" a="1"/>
  <c r="O8373" i="7" s="1"/>
  <c r="M8373" i="7" a="1"/>
  <c r="M8373" i="7"/>
  <c r="N8373" i="7" s="1" a="1"/>
  <c r="N8373" i="7" s="1"/>
  <c r="O8372" i="7" a="1"/>
  <c r="O8372" i="7"/>
  <c r="N8372" i="7" a="1"/>
  <c r="N8372" i="7"/>
  <c r="M8372" i="7" a="1"/>
  <c r="M8372" i="7" s="1"/>
  <c r="O8371" i="7" a="1"/>
  <c r="O8371" i="7" s="1"/>
  <c r="M8371" i="7" a="1"/>
  <c r="M8371" i="7" s="1"/>
  <c r="N8371" i="7" s="1" a="1"/>
  <c r="N8371" i="7" s="1"/>
  <c r="O8370" i="7" a="1"/>
  <c r="O8370" i="7" s="1"/>
  <c r="M8370" i="7" a="1"/>
  <c r="M8370" i="7"/>
  <c r="N8370" i="7" s="1" a="1"/>
  <c r="N8370" i="7" s="1"/>
  <c r="O8369" i="7" a="1"/>
  <c r="O8369" i="7"/>
  <c r="M8369" i="7" a="1"/>
  <c r="M8369" i="7" s="1"/>
  <c r="N8369" i="7" s="1" a="1"/>
  <c r="N8369" i="7" s="1"/>
  <c r="O8368" i="7" a="1"/>
  <c r="O8368" i="7" s="1"/>
  <c r="M8368" i="7" a="1"/>
  <c r="M8368" i="7" s="1"/>
  <c r="N8368" i="7" s="1" a="1"/>
  <c r="N8368" i="7" s="1"/>
  <c r="O8367" i="7" a="1"/>
  <c r="O8367" i="7"/>
  <c r="M8367" i="7" a="1"/>
  <c r="M8367" i="7"/>
  <c r="N8367" i="7" s="1" a="1"/>
  <c r="N8367" i="7" s="1"/>
  <c r="O8366" i="7" a="1"/>
  <c r="O8366" i="7" s="1"/>
  <c r="M8366" i="7" a="1"/>
  <c r="M8366" i="7" s="1"/>
  <c r="N8366" i="7" s="1" a="1"/>
  <c r="N8366" i="7" s="1"/>
  <c r="O8365" i="7" a="1"/>
  <c r="O8365" i="7" s="1"/>
  <c r="M8365" i="7" a="1"/>
  <c r="M8365" i="7"/>
  <c r="N8365" i="7" s="1" a="1"/>
  <c r="N8365" i="7" s="1"/>
  <c r="O8364" i="7" a="1"/>
  <c r="O8364" i="7"/>
  <c r="M8364" i="7" a="1"/>
  <c r="M8364" i="7" s="1"/>
  <c r="N8364" i="7" s="1" a="1"/>
  <c r="N8364" i="7" s="1"/>
  <c r="O8363" i="7" a="1"/>
  <c r="O8363" i="7" s="1"/>
  <c r="M8363" i="7" a="1"/>
  <c r="M8363" i="7" s="1"/>
  <c r="N8363" i="7" s="1" a="1"/>
  <c r="N8363" i="7" s="1"/>
  <c r="O8362" i="7" a="1"/>
  <c r="O8362" i="7" s="1"/>
  <c r="M8362" i="7" a="1"/>
  <c r="M8362" i="7"/>
  <c r="N8362" i="7" s="1" a="1"/>
  <c r="N8362" i="7" s="1"/>
  <c r="O8361" i="7" a="1"/>
  <c r="O8361" i="7"/>
  <c r="M8361" i="7" a="1"/>
  <c r="M8361" i="7" s="1"/>
  <c r="N8361" i="7" s="1" a="1"/>
  <c r="N8361" i="7" s="1"/>
  <c r="O8360" i="7" a="1"/>
  <c r="O8360" i="7" s="1"/>
  <c r="M8360" i="7" a="1"/>
  <c r="M8360" i="7" s="1"/>
  <c r="N8360" i="7" s="1" a="1"/>
  <c r="N8360" i="7" s="1"/>
  <c r="O8359" i="7" a="1"/>
  <c r="O8359" i="7"/>
  <c r="M8359" i="7" a="1"/>
  <c r="M8359" i="7"/>
  <c r="N8359" i="7" s="1" a="1"/>
  <c r="N8359" i="7" s="1"/>
  <c r="O8358" i="7" a="1"/>
  <c r="O8358" i="7" s="1"/>
  <c r="M8358" i="7" a="1"/>
  <c r="M8358" i="7" s="1"/>
  <c r="N8358" i="7" s="1" a="1"/>
  <c r="N8358" i="7" s="1"/>
  <c r="O8357" i="7" a="1"/>
  <c r="O8357" i="7" s="1"/>
  <c r="M8357" i="7" a="1"/>
  <c r="M8357" i="7"/>
  <c r="N8357" i="7" s="1" a="1"/>
  <c r="N8357" i="7" s="1"/>
  <c r="O8356" i="7" a="1"/>
  <c r="O8356" i="7"/>
  <c r="N8356" i="7" a="1"/>
  <c r="N8356" i="7"/>
  <c r="M8356" i="7" a="1"/>
  <c r="M8356" i="7" s="1"/>
  <c r="O8355" i="7" a="1"/>
  <c r="O8355" i="7" s="1"/>
  <c r="M8355" i="7" a="1"/>
  <c r="M8355" i="7" s="1"/>
  <c r="N8355" i="7" s="1" a="1"/>
  <c r="N8355" i="7" s="1"/>
  <c r="O8354" i="7" a="1"/>
  <c r="O8354" i="7" s="1"/>
  <c r="M8354" i="7" a="1"/>
  <c r="M8354" i="7"/>
  <c r="N8354" i="7" s="1" a="1"/>
  <c r="N8354" i="7" s="1"/>
  <c r="O8353" i="7" a="1"/>
  <c r="O8353" i="7"/>
  <c r="M8353" i="7" a="1"/>
  <c r="M8353" i="7" s="1"/>
  <c r="N8353" i="7" s="1" a="1"/>
  <c r="N8353" i="7" s="1"/>
  <c r="O8352" i="7" a="1"/>
  <c r="O8352" i="7" s="1"/>
  <c r="N8352" i="7" a="1"/>
  <c r="N8352" i="7" s="1"/>
  <c r="M8352" i="7" a="1"/>
  <c r="M8352" i="7" s="1"/>
  <c r="O8351" i="7" a="1"/>
  <c r="O8351" i="7"/>
  <c r="M8351" i="7" a="1"/>
  <c r="M8351" i="7"/>
  <c r="N8351" i="7" s="1" a="1"/>
  <c r="N8351" i="7" s="1"/>
  <c r="O8350" i="7" a="1"/>
  <c r="O8350" i="7" s="1"/>
  <c r="M8350" i="7" a="1"/>
  <c r="M8350" i="7" s="1"/>
  <c r="N8350" i="7" s="1" a="1"/>
  <c r="N8350" i="7" s="1"/>
  <c r="O8349" i="7" a="1"/>
  <c r="O8349" i="7" s="1"/>
  <c r="N8349" i="7" a="1"/>
  <c r="N8349" i="7" s="1"/>
  <c r="M8349" i="7" a="1"/>
  <c r="M8349" i="7"/>
  <c r="O8348" i="7" a="1"/>
  <c r="O8348" i="7"/>
  <c r="M8348" i="7" a="1"/>
  <c r="M8348" i="7" s="1"/>
  <c r="N8348" i="7" s="1" a="1"/>
  <c r="N8348" i="7" s="1"/>
  <c r="O8347" i="7" a="1"/>
  <c r="O8347" i="7" s="1"/>
  <c r="M8347" i="7" a="1"/>
  <c r="M8347" i="7" s="1"/>
  <c r="N8347" i="7" s="1" a="1"/>
  <c r="N8347" i="7" s="1"/>
  <c r="O8346" i="7" a="1"/>
  <c r="O8346" i="7" s="1"/>
  <c r="M8346" i="7" a="1"/>
  <c r="M8346" i="7"/>
  <c r="N8346" i="7" s="1" a="1"/>
  <c r="N8346" i="7" s="1"/>
  <c r="O8345" i="7" a="1"/>
  <c r="O8345" i="7"/>
  <c r="M8345" i="7" a="1"/>
  <c r="M8345" i="7" s="1"/>
  <c r="N8345" i="7" s="1" a="1"/>
  <c r="N8345" i="7" s="1"/>
  <c r="O8344" i="7" a="1"/>
  <c r="O8344" i="7" s="1"/>
  <c r="N8344" i="7" a="1"/>
  <c r="N8344" i="7" s="1"/>
  <c r="M8344" i="7" a="1"/>
  <c r="M8344" i="7" s="1"/>
  <c r="O8343" i="7" a="1"/>
  <c r="O8343" i="7"/>
  <c r="M8343" i="7" a="1"/>
  <c r="M8343" i="7"/>
  <c r="N8343" i="7" s="1" a="1"/>
  <c r="N8343" i="7" s="1"/>
  <c r="O8342" i="7" a="1"/>
  <c r="O8342" i="7" s="1"/>
  <c r="M8342" i="7" a="1"/>
  <c r="M8342" i="7" s="1"/>
  <c r="N8342" i="7" s="1" a="1"/>
  <c r="N8342" i="7" s="1"/>
  <c r="O8341" i="7" a="1"/>
  <c r="O8341" i="7" s="1"/>
  <c r="N8341" i="7" a="1"/>
  <c r="N8341" i="7" s="1"/>
  <c r="M8341" i="7" a="1"/>
  <c r="M8341" i="7"/>
  <c r="O8340" i="7" a="1"/>
  <c r="O8340" i="7"/>
  <c r="N8340" i="7" a="1"/>
  <c r="N8340" i="7"/>
  <c r="M8340" i="7" a="1"/>
  <c r="M8340" i="7" s="1"/>
  <c r="O8339" i="7" a="1"/>
  <c r="O8339" i="7" s="1"/>
  <c r="M8339" i="7" a="1"/>
  <c r="M8339" i="7" s="1"/>
  <c r="N8339" i="7" s="1" a="1"/>
  <c r="N8339" i="7" s="1"/>
  <c r="O8338" i="7" a="1"/>
  <c r="O8338" i="7" s="1"/>
  <c r="M8338" i="7" a="1"/>
  <c r="M8338" i="7"/>
  <c r="N8338" i="7" s="1" a="1"/>
  <c r="N8338" i="7" s="1"/>
  <c r="O8337" i="7" a="1"/>
  <c r="O8337" i="7"/>
  <c r="M8337" i="7" a="1"/>
  <c r="M8337" i="7" s="1"/>
  <c r="N8337" i="7" s="1" a="1"/>
  <c r="N8337" i="7" s="1"/>
  <c r="O8336" i="7" a="1"/>
  <c r="O8336" i="7" s="1"/>
  <c r="M8336" i="7" a="1"/>
  <c r="M8336" i="7" s="1"/>
  <c r="N8336" i="7" s="1" a="1"/>
  <c r="N8336" i="7" s="1"/>
  <c r="O8335" i="7" a="1"/>
  <c r="O8335" i="7"/>
  <c r="M8335" i="7" a="1"/>
  <c r="M8335" i="7"/>
  <c r="N8335" i="7" s="1" a="1"/>
  <c r="N8335" i="7" s="1"/>
  <c r="O8334" i="7" a="1"/>
  <c r="O8334" i="7" s="1"/>
  <c r="M8334" i="7" a="1"/>
  <c r="M8334" i="7" s="1"/>
  <c r="N8334" i="7" s="1" a="1"/>
  <c r="N8334" i="7" s="1"/>
  <c r="O8333" i="7" a="1"/>
  <c r="O8333" i="7" s="1"/>
  <c r="M8333" i="7" a="1"/>
  <c r="M8333" i="7"/>
  <c r="N8333" i="7" s="1" a="1"/>
  <c r="N8333" i="7" s="1"/>
  <c r="O8332" i="7" a="1"/>
  <c r="O8332" i="7"/>
  <c r="M8332" i="7" a="1"/>
  <c r="M8332" i="7" s="1"/>
  <c r="N8332" i="7" s="1" a="1"/>
  <c r="N8332" i="7" s="1"/>
  <c r="O8331" i="7" a="1"/>
  <c r="O8331" i="7" s="1"/>
  <c r="M8331" i="7" a="1"/>
  <c r="M8331" i="7" s="1"/>
  <c r="N8331" i="7" s="1" a="1"/>
  <c r="N8331" i="7" s="1"/>
  <c r="O8330" i="7" a="1"/>
  <c r="O8330" i="7" s="1"/>
  <c r="M8330" i="7" a="1"/>
  <c r="M8330" i="7"/>
  <c r="N8330" i="7" s="1" a="1"/>
  <c r="N8330" i="7" s="1"/>
  <c r="O8329" i="7" a="1"/>
  <c r="O8329" i="7"/>
  <c r="M8329" i="7" a="1"/>
  <c r="M8329" i="7" s="1"/>
  <c r="N8329" i="7" s="1" a="1"/>
  <c r="N8329" i="7" s="1"/>
  <c r="O8328" i="7" a="1"/>
  <c r="O8328" i="7" s="1"/>
  <c r="M8328" i="7" a="1"/>
  <c r="M8328" i="7" s="1"/>
  <c r="N8328" i="7" s="1" a="1"/>
  <c r="N8328" i="7" s="1"/>
  <c r="O8327" i="7" a="1"/>
  <c r="O8327" i="7"/>
  <c r="M8327" i="7" a="1"/>
  <c r="M8327" i="7"/>
  <c r="N8327" i="7" s="1" a="1"/>
  <c r="N8327" i="7" s="1"/>
  <c r="O8326" i="7" a="1"/>
  <c r="O8326" i="7" s="1"/>
  <c r="M8326" i="7" a="1"/>
  <c r="M8326" i="7" s="1"/>
  <c r="N8326" i="7" s="1" a="1"/>
  <c r="N8326" i="7" s="1"/>
  <c r="O8325" i="7" a="1"/>
  <c r="O8325" i="7" s="1"/>
  <c r="M8325" i="7" a="1"/>
  <c r="M8325" i="7"/>
  <c r="N8325" i="7" s="1" a="1"/>
  <c r="N8325" i="7" s="1"/>
  <c r="O8324" i="7" a="1"/>
  <c r="O8324" i="7"/>
  <c r="N8324" i="7" a="1"/>
  <c r="N8324" i="7"/>
  <c r="M8324" i="7" a="1"/>
  <c r="M8324" i="7" s="1"/>
  <c r="O8323" i="7" a="1"/>
  <c r="O8323" i="7" s="1"/>
  <c r="M8323" i="7" a="1"/>
  <c r="M8323" i="7" s="1"/>
  <c r="N8323" i="7" s="1" a="1"/>
  <c r="N8323" i="7" s="1"/>
  <c r="O8322" i="7" a="1"/>
  <c r="O8322" i="7" s="1"/>
  <c r="M8322" i="7" a="1"/>
  <c r="M8322" i="7"/>
  <c r="N8322" i="7" s="1" a="1"/>
  <c r="N8322" i="7" s="1"/>
  <c r="O8321" i="7" a="1"/>
  <c r="O8321" i="7"/>
  <c r="M8321" i="7" a="1"/>
  <c r="M8321" i="7" s="1"/>
  <c r="N8321" i="7" s="1" a="1"/>
  <c r="N8321" i="7" s="1"/>
  <c r="O8320" i="7" a="1"/>
  <c r="O8320" i="7" s="1"/>
  <c r="N8320" i="7" a="1"/>
  <c r="N8320" i="7" s="1"/>
  <c r="M8320" i="7" a="1"/>
  <c r="M8320" i="7" s="1"/>
  <c r="O8319" i="7" a="1"/>
  <c r="O8319" i="7"/>
  <c r="M8319" i="7" a="1"/>
  <c r="M8319" i="7"/>
  <c r="N8319" i="7" s="1" a="1"/>
  <c r="N8319" i="7" s="1"/>
  <c r="O8318" i="7" a="1"/>
  <c r="O8318" i="7" s="1"/>
  <c r="M8318" i="7" a="1"/>
  <c r="M8318" i="7" s="1"/>
  <c r="N8318" i="7" s="1" a="1"/>
  <c r="N8318" i="7" s="1"/>
  <c r="O8317" i="7" a="1"/>
  <c r="O8317" i="7" s="1"/>
  <c r="N8317" i="7" a="1"/>
  <c r="N8317" i="7" s="1"/>
  <c r="M8317" i="7" a="1"/>
  <c r="M8317" i="7"/>
  <c r="O8316" i="7" a="1"/>
  <c r="O8316" i="7"/>
  <c r="M8316" i="7" a="1"/>
  <c r="M8316" i="7" s="1"/>
  <c r="N8316" i="7" s="1" a="1"/>
  <c r="N8316" i="7" s="1"/>
  <c r="O8315" i="7" a="1"/>
  <c r="O8315" i="7" s="1"/>
  <c r="M8315" i="7" a="1"/>
  <c r="M8315" i="7" s="1"/>
  <c r="N8315" i="7" s="1" a="1"/>
  <c r="N8315" i="7" s="1"/>
  <c r="O8314" i="7" a="1"/>
  <c r="O8314" i="7" s="1"/>
  <c r="M8314" i="7" a="1"/>
  <c r="M8314" i="7"/>
  <c r="N8314" i="7" s="1" a="1"/>
  <c r="N8314" i="7" s="1"/>
  <c r="O8313" i="7" a="1"/>
  <c r="O8313" i="7"/>
  <c r="M8313" i="7" a="1"/>
  <c r="M8313" i="7" s="1"/>
  <c r="N8313" i="7" s="1" a="1"/>
  <c r="N8313" i="7" s="1"/>
  <c r="O8312" i="7" a="1"/>
  <c r="O8312" i="7" s="1"/>
  <c r="N8312" i="7" a="1"/>
  <c r="N8312" i="7" s="1"/>
  <c r="M8312" i="7" a="1"/>
  <c r="M8312" i="7" s="1"/>
  <c r="O8311" i="7" a="1"/>
  <c r="O8311" i="7"/>
  <c r="M8311" i="7" a="1"/>
  <c r="M8311" i="7"/>
  <c r="N8311" i="7" s="1" a="1"/>
  <c r="N8311" i="7" s="1"/>
  <c r="O8310" i="7" a="1"/>
  <c r="O8310" i="7" s="1"/>
  <c r="M8310" i="7" a="1"/>
  <c r="M8310" i="7" s="1"/>
  <c r="N8310" i="7" s="1" a="1"/>
  <c r="N8310" i="7" s="1"/>
  <c r="O8309" i="7" a="1"/>
  <c r="O8309" i="7" s="1"/>
  <c r="N8309" i="7" a="1"/>
  <c r="N8309" i="7" s="1"/>
  <c r="M8309" i="7" a="1"/>
  <c r="M8309" i="7"/>
  <c r="O8308" i="7" a="1"/>
  <c r="O8308" i="7"/>
  <c r="N8308" i="7" a="1"/>
  <c r="N8308" i="7"/>
  <c r="M8308" i="7" a="1"/>
  <c r="M8308" i="7" s="1"/>
  <c r="O8307" i="7" a="1"/>
  <c r="O8307" i="7" s="1"/>
  <c r="M8307" i="7" a="1"/>
  <c r="M8307" i="7" s="1"/>
  <c r="N8307" i="7" s="1" a="1"/>
  <c r="N8307" i="7" s="1"/>
  <c r="O8306" i="7" a="1"/>
  <c r="O8306" i="7" s="1"/>
  <c r="M8306" i="7" a="1"/>
  <c r="M8306" i="7"/>
  <c r="N8306" i="7" s="1" a="1"/>
  <c r="N8306" i="7" s="1"/>
  <c r="O8305" i="7" a="1"/>
  <c r="O8305" i="7"/>
  <c r="M8305" i="7" a="1"/>
  <c r="M8305" i="7" s="1"/>
  <c r="N8305" i="7" s="1" a="1"/>
  <c r="N8305" i="7" s="1"/>
  <c r="O8304" i="7" a="1"/>
  <c r="O8304" i="7" s="1"/>
  <c r="M8304" i="7" a="1"/>
  <c r="M8304" i="7" s="1"/>
  <c r="N8304" i="7" s="1" a="1"/>
  <c r="N8304" i="7" s="1"/>
  <c r="O8303" i="7" a="1"/>
  <c r="O8303" i="7"/>
  <c r="M8303" i="7" a="1"/>
  <c r="M8303" i="7"/>
  <c r="N8303" i="7" s="1" a="1"/>
  <c r="N8303" i="7" s="1"/>
  <c r="O8302" i="7" a="1"/>
  <c r="O8302" i="7" s="1"/>
  <c r="M8302" i="7" a="1"/>
  <c r="M8302" i="7" s="1"/>
  <c r="N8302" i="7" s="1" a="1"/>
  <c r="N8302" i="7" s="1"/>
  <c r="O8301" i="7" a="1"/>
  <c r="O8301" i="7" s="1"/>
  <c r="M8301" i="7" a="1"/>
  <c r="M8301" i="7"/>
  <c r="N8301" i="7" s="1" a="1"/>
  <c r="N8301" i="7" s="1"/>
  <c r="O8300" i="7" a="1"/>
  <c r="O8300" i="7"/>
  <c r="M8300" i="7" a="1"/>
  <c r="M8300" i="7" s="1"/>
  <c r="N8300" i="7" s="1" a="1"/>
  <c r="N8300" i="7" s="1"/>
  <c r="O8299" i="7" a="1"/>
  <c r="O8299" i="7" s="1"/>
  <c r="M8299" i="7" a="1"/>
  <c r="M8299" i="7" s="1"/>
  <c r="N8299" i="7" s="1" a="1"/>
  <c r="N8299" i="7" s="1"/>
  <c r="O8298" i="7" a="1"/>
  <c r="O8298" i="7" s="1"/>
  <c r="M8298" i="7" a="1"/>
  <c r="M8298" i="7"/>
  <c r="N8298" i="7" s="1" a="1"/>
  <c r="N8298" i="7" s="1"/>
  <c r="O8297" i="7" a="1"/>
  <c r="O8297" i="7"/>
  <c r="M8297" i="7" a="1"/>
  <c r="M8297" i="7" s="1"/>
  <c r="N8297" i="7" s="1" a="1"/>
  <c r="N8297" i="7" s="1"/>
  <c r="O8296" i="7" a="1"/>
  <c r="O8296" i="7" s="1"/>
  <c r="M8296" i="7" a="1"/>
  <c r="M8296" i="7" s="1"/>
  <c r="N8296" i="7" s="1" a="1"/>
  <c r="N8296" i="7" s="1"/>
  <c r="O8295" i="7" a="1"/>
  <c r="O8295" i="7"/>
  <c r="M8295" i="7" a="1"/>
  <c r="M8295" i="7"/>
  <c r="N8295" i="7" s="1" a="1"/>
  <c r="N8295" i="7" s="1"/>
  <c r="O8294" i="7" a="1"/>
  <c r="O8294" i="7" s="1"/>
  <c r="M8294" i="7" a="1"/>
  <c r="M8294" i="7" s="1"/>
  <c r="N8294" i="7" s="1" a="1"/>
  <c r="N8294" i="7" s="1"/>
  <c r="O8293" i="7" a="1"/>
  <c r="O8293" i="7" s="1"/>
  <c r="M8293" i="7" a="1"/>
  <c r="M8293" i="7"/>
  <c r="N8293" i="7" s="1" a="1"/>
  <c r="N8293" i="7" s="1"/>
  <c r="O8292" i="7" a="1"/>
  <c r="O8292" i="7"/>
  <c r="N8292" i="7" a="1"/>
  <c r="N8292" i="7"/>
  <c r="M8292" i="7" a="1"/>
  <c r="M8292" i="7" s="1"/>
  <c r="O8291" i="7" a="1"/>
  <c r="O8291" i="7" s="1"/>
  <c r="M8291" i="7" a="1"/>
  <c r="M8291" i="7" s="1"/>
  <c r="N8291" i="7" s="1" a="1"/>
  <c r="N8291" i="7" s="1"/>
  <c r="O8290" i="7" a="1"/>
  <c r="O8290" i="7" s="1"/>
  <c r="M8290" i="7" a="1"/>
  <c r="M8290" i="7"/>
  <c r="N8290" i="7" s="1" a="1"/>
  <c r="N8290" i="7" s="1"/>
  <c r="O8289" i="7" a="1"/>
  <c r="O8289" i="7"/>
  <c r="M8289" i="7" a="1"/>
  <c r="M8289" i="7" s="1"/>
  <c r="N8289" i="7" s="1" a="1"/>
  <c r="N8289" i="7" s="1"/>
  <c r="O8288" i="7" a="1"/>
  <c r="O8288" i="7" s="1"/>
  <c r="N8288" i="7" a="1"/>
  <c r="N8288" i="7" s="1"/>
  <c r="M8288" i="7" a="1"/>
  <c r="M8288" i="7" s="1"/>
  <c r="O8287" i="7" a="1"/>
  <c r="O8287" i="7"/>
  <c r="M8287" i="7" a="1"/>
  <c r="M8287" i="7"/>
  <c r="N8287" i="7" s="1" a="1"/>
  <c r="N8287" i="7" s="1"/>
  <c r="O8286" i="7" a="1"/>
  <c r="O8286" i="7" s="1"/>
  <c r="M8286" i="7" a="1"/>
  <c r="M8286" i="7" s="1"/>
  <c r="N8286" i="7" s="1" a="1"/>
  <c r="N8286" i="7" s="1"/>
  <c r="O8285" i="7" a="1"/>
  <c r="O8285" i="7"/>
  <c r="N8285" i="7" a="1"/>
  <c r="N8285" i="7" s="1"/>
  <c r="M8285" i="7" a="1"/>
  <c r="M8285" i="7"/>
  <c r="O8284" i="7" a="1"/>
  <c r="O8284" i="7"/>
  <c r="M8284" i="7" a="1"/>
  <c r="M8284" i="7" s="1"/>
  <c r="N8284" i="7" s="1" a="1"/>
  <c r="N8284" i="7" s="1"/>
  <c r="O8283" i="7" a="1"/>
  <c r="O8283" i="7" s="1"/>
  <c r="M8283" i="7" a="1"/>
  <c r="M8283" i="7" s="1"/>
  <c r="N8283" i="7" s="1" a="1"/>
  <c r="N8283" i="7" s="1"/>
  <c r="O8282" i="7" a="1"/>
  <c r="O8282" i="7" s="1"/>
  <c r="M8282" i="7" a="1"/>
  <c r="M8282" i="7"/>
  <c r="N8282" i="7" s="1" a="1"/>
  <c r="N8282" i="7" s="1"/>
  <c r="O8281" i="7" a="1"/>
  <c r="O8281" i="7"/>
  <c r="M8281" i="7" a="1"/>
  <c r="M8281" i="7"/>
  <c r="N8281" i="7" s="1" a="1"/>
  <c r="N8281" i="7" s="1"/>
  <c r="O8280" i="7" a="1"/>
  <c r="O8280" i="7" s="1"/>
  <c r="N8280" i="7" a="1"/>
  <c r="N8280" i="7" s="1"/>
  <c r="M8280" i="7" a="1"/>
  <c r="M8280" i="7" s="1"/>
  <c r="O8279" i="7" a="1"/>
  <c r="O8279" i="7"/>
  <c r="M8279" i="7" a="1"/>
  <c r="M8279" i="7"/>
  <c r="N8279" i="7" s="1" a="1"/>
  <c r="N8279" i="7" s="1"/>
  <c r="O8278" i="7" a="1"/>
  <c r="O8278" i="7" s="1"/>
  <c r="M8278" i="7" a="1"/>
  <c r="M8278" i="7" s="1"/>
  <c r="N8278" i="7" s="1" a="1"/>
  <c r="N8278" i="7" s="1"/>
  <c r="O8277" i="7" a="1"/>
  <c r="O8277" i="7" s="1"/>
  <c r="N8277" i="7" a="1"/>
  <c r="N8277" i="7" s="1"/>
  <c r="M8277" i="7" a="1"/>
  <c r="M8277" i="7"/>
  <c r="O8276" i="7" a="1"/>
  <c r="O8276" i="7"/>
  <c r="N8276" i="7" a="1"/>
  <c r="N8276" i="7"/>
  <c r="M8276" i="7" a="1"/>
  <c r="M8276" i="7" s="1"/>
  <c r="O8275" i="7" a="1"/>
  <c r="O8275" i="7" s="1"/>
  <c r="M8275" i="7" a="1"/>
  <c r="M8275" i="7" s="1"/>
  <c r="N8275" i="7" s="1" a="1"/>
  <c r="N8275" i="7" s="1"/>
  <c r="O8274" i="7" a="1"/>
  <c r="O8274" i="7" s="1"/>
  <c r="M8274" i="7" a="1"/>
  <c r="M8274" i="7"/>
  <c r="N8274" i="7" s="1" a="1"/>
  <c r="N8274" i="7" s="1"/>
  <c r="O8273" i="7" a="1"/>
  <c r="O8273" i="7"/>
  <c r="M8273" i="7" a="1"/>
  <c r="M8273" i="7" s="1"/>
  <c r="N8273" i="7" s="1" a="1"/>
  <c r="N8273" i="7" s="1"/>
  <c r="O8272" i="7" a="1"/>
  <c r="O8272" i="7" s="1"/>
  <c r="M8272" i="7" a="1"/>
  <c r="M8272" i="7" s="1"/>
  <c r="N8272" i="7" s="1" a="1"/>
  <c r="N8272" i="7" s="1"/>
  <c r="O8271" i="7" a="1"/>
  <c r="O8271" i="7"/>
  <c r="M8271" i="7" a="1"/>
  <c r="M8271" i="7"/>
  <c r="N8271" i="7" s="1" a="1"/>
  <c r="N8271" i="7" s="1"/>
  <c r="O8270" i="7" a="1"/>
  <c r="O8270" i="7" s="1"/>
  <c r="M8270" i="7" a="1"/>
  <c r="M8270" i="7" s="1"/>
  <c r="N8270" i="7" s="1" a="1"/>
  <c r="N8270" i="7" s="1"/>
  <c r="O8269" i="7" a="1"/>
  <c r="O8269" i="7" s="1"/>
  <c r="M8269" i="7" a="1"/>
  <c r="M8269" i="7"/>
  <c r="N8269" i="7" s="1" a="1"/>
  <c r="N8269" i="7" s="1"/>
  <c r="O8268" i="7" a="1"/>
  <c r="O8268" i="7"/>
  <c r="M8268" i="7" a="1"/>
  <c r="M8268" i="7" s="1"/>
  <c r="N8268" i="7" s="1" a="1"/>
  <c r="N8268" i="7" s="1"/>
  <c r="O8267" i="7" a="1"/>
  <c r="O8267" i="7" s="1"/>
  <c r="M8267" i="7" a="1"/>
  <c r="M8267" i="7" s="1"/>
  <c r="N8267" i="7" s="1" a="1"/>
  <c r="N8267" i="7" s="1"/>
  <c r="O8266" i="7" a="1"/>
  <c r="O8266" i="7" s="1"/>
  <c r="M8266" i="7" a="1"/>
  <c r="M8266" i="7"/>
  <c r="N8266" i="7" s="1" a="1"/>
  <c r="N8266" i="7" s="1"/>
  <c r="O8265" i="7" a="1"/>
  <c r="O8265" i="7"/>
  <c r="M8265" i="7" a="1"/>
  <c r="M8265" i="7" s="1"/>
  <c r="N8265" i="7" s="1" a="1"/>
  <c r="N8265" i="7" s="1"/>
  <c r="O8264" i="7" a="1"/>
  <c r="O8264" i="7" s="1"/>
  <c r="M8264" i="7" a="1"/>
  <c r="M8264" i="7" s="1"/>
  <c r="N8264" i="7" s="1" a="1"/>
  <c r="N8264" i="7" s="1"/>
  <c r="O8263" i="7" a="1"/>
  <c r="O8263" i="7"/>
  <c r="M8263" i="7" a="1"/>
  <c r="M8263" i="7"/>
  <c r="N8263" i="7" s="1" a="1"/>
  <c r="N8263" i="7" s="1"/>
  <c r="O8262" i="7" a="1"/>
  <c r="O8262" i="7" s="1"/>
  <c r="M8262" i="7" a="1"/>
  <c r="M8262" i="7" s="1"/>
  <c r="N8262" i="7" s="1" a="1"/>
  <c r="N8262" i="7" s="1"/>
  <c r="O8261" i="7" a="1"/>
  <c r="O8261" i="7" s="1"/>
  <c r="M8261" i="7" a="1"/>
  <c r="M8261" i="7"/>
  <c r="N8261" i="7" s="1" a="1"/>
  <c r="N8261" i="7" s="1"/>
  <c r="O8260" i="7" a="1"/>
  <c r="O8260" i="7"/>
  <c r="N8260" i="7" a="1"/>
  <c r="N8260" i="7"/>
  <c r="M8260" i="7" a="1"/>
  <c r="M8260" i="7" s="1"/>
  <c r="O8259" i="7" a="1"/>
  <c r="O8259" i="7" s="1"/>
  <c r="M8259" i="7" a="1"/>
  <c r="M8259" i="7" s="1"/>
  <c r="N8259" i="7" s="1" a="1"/>
  <c r="N8259" i="7" s="1"/>
  <c r="O8258" i="7" a="1"/>
  <c r="O8258" i="7" s="1"/>
  <c r="M8258" i="7" a="1"/>
  <c r="M8258" i="7"/>
  <c r="N8258" i="7" s="1" a="1"/>
  <c r="N8258" i="7" s="1"/>
  <c r="O8257" i="7" a="1"/>
  <c r="O8257" i="7"/>
  <c r="M8257" i="7" a="1"/>
  <c r="M8257" i="7" s="1"/>
  <c r="N8257" i="7" s="1" a="1"/>
  <c r="N8257" i="7" s="1"/>
  <c r="O8256" i="7" a="1"/>
  <c r="O8256" i="7" s="1"/>
  <c r="N8256" i="7" a="1"/>
  <c r="N8256" i="7" s="1"/>
  <c r="M8256" i="7" a="1"/>
  <c r="M8256" i="7" s="1"/>
  <c r="O8255" i="7" a="1"/>
  <c r="O8255" i="7"/>
  <c r="M8255" i="7" a="1"/>
  <c r="M8255" i="7"/>
  <c r="N8255" i="7" s="1" a="1"/>
  <c r="N8255" i="7" s="1"/>
  <c r="O8254" i="7" a="1"/>
  <c r="O8254" i="7" s="1"/>
  <c r="M8254" i="7" a="1"/>
  <c r="M8254" i="7" s="1"/>
  <c r="N8254" i="7" s="1" a="1"/>
  <c r="N8254" i="7" s="1"/>
  <c r="O8253" i="7" a="1"/>
  <c r="O8253" i="7" s="1"/>
  <c r="N8253" i="7" a="1"/>
  <c r="N8253" i="7" s="1"/>
  <c r="M8253" i="7" a="1"/>
  <c r="M8253" i="7"/>
  <c r="O8252" i="7" a="1"/>
  <c r="O8252" i="7"/>
  <c r="M8252" i="7" a="1"/>
  <c r="M8252" i="7" s="1"/>
  <c r="N8252" i="7" s="1" a="1"/>
  <c r="N8252" i="7" s="1"/>
  <c r="O8251" i="7" a="1"/>
  <c r="O8251" i="7" s="1"/>
  <c r="M8251" i="7" a="1"/>
  <c r="M8251" i="7" s="1"/>
  <c r="N8251" i="7" s="1" a="1"/>
  <c r="N8251" i="7" s="1"/>
  <c r="O8250" i="7" a="1"/>
  <c r="O8250" i="7" s="1"/>
  <c r="M8250" i="7" a="1"/>
  <c r="M8250" i="7"/>
  <c r="N8250" i="7" s="1" a="1"/>
  <c r="N8250" i="7" s="1"/>
  <c r="O8249" i="7" a="1"/>
  <c r="O8249" i="7"/>
  <c r="M8249" i="7" a="1"/>
  <c r="M8249" i="7" s="1"/>
  <c r="N8249" i="7" s="1" a="1"/>
  <c r="N8249" i="7" s="1"/>
  <c r="O8248" i="7" a="1"/>
  <c r="O8248" i="7" s="1"/>
  <c r="M8248" i="7" a="1"/>
  <c r="M8248" i="7" s="1"/>
  <c r="N8248" i="7" s="1" a="1"/>
  <c r="N8248" i="7" s="1"/>
  <c r="O8247" i="7" a="1"/>
  <c r="O8247" i="7"/>
  <c r="M8247" i="7" a="1"/>
  <c r="M8247" i="7"/>
  <c r="N8247" i="7" s="1" a="1"/>
  <c r="N8247" i="7" s="1"/>
  <c r="O8246" i="7" a="1"/>
  <c r="O8246" i="7" s="1"/>
  <c r="M8246" i="7" a="1"/>
  <c r="M8246" i="7" s="1"/>
  <c r="N8246" i="7" s="1" a="1"/>
  <c r="N8246" i="7" s="1"/>
  <c r="O8245" i="7" a="1"/>
  <c r="O8245" i="7" s="1"/>
  <c r="M8245" i="7" a="1"/>
  <c r="M8245" i="7"/>
  <c r="N8245" i="7" s="1" a="1"/>
  <c r="N8245" i="7" s="1"/>
  <c r="O8244" i="7" a="1"/>
  <c r="O8244" i="7"/>
  <c r="N8244" i="7" a="1"/>
  <c r="N8244" i="7"/>
  <c r="M8244" i="7" a="1"/>
  <c r="M8244" i="7" s="1"/>
  <c r="O8243" i="7" a="1"/>
  <c r="O8243" i="7" s="1"/>
  <c r="M8243" i="7" a="1"/>
  <c r="M8243" i="7" s="1"/>
  <c r="N8243" i="7" s="1" a="1"/>
  <c r="N8243" i="7" s="1"/>
  <c r="O8242" i="7" a="1"/>
  <c r="O8242" i="7" s="1"/>
  <c r="M8242" i="7" a="1"/>
  <c r="M8242" i="7"/>
  <c r="N8242" i="7" s="1" a="1"/>
  <c r="N8242" i="7" s="1"/>
  <c r="O8241" i="7" a="1"/>
  <c r="O8241" i="7"/>
  <c r="M8241" i="7" a="1"/>
  <c r="M8241" i="7" s="1"/>
  <c r="N8241" i="7" s="1" a="1"/>
  <c r="N8241" i="7" s="1"/>
  <c r="O8240" i="7" a="1"/>
  <c r="O8240" i="7" s="1"/>
  <c r="M8240" i="7" a="1"/>
  <c r="M8240" i="7" s="1"/>
  <c r="N8240" i="7" s="1" a="1"/>
  <c r="N8240" i="7" s="1"/>
  <c r="O8239" i="7" a="1"/>
  <c r="O8239" i="7"/>
  <c r="M8239" i="7" a="1"/>
  <c r="M8239" i="7"/>
  <c r="N8239" i="7" s="1" a="1"/>
  <c r="N8239" i="7" s="1"/>
  <c r="O8238" i="7" a="1"/>
  <c r="O8238" i="7" s="1"/>
  <c r="M8238" i="7" a="1"/>
  <c r="M8238" i="7" s="1"/>
  <c r="N8238" i="7" s="1" a="1"/>
  <c r="N8238" i="7" s="1"/>
  <c r="O8237" i="7" a="1"/>
  <c r="O8237" i="7" s="1"/>
  <c r="M8237" i="7" a="1"/>
  <c r="M8237" i="7"/>
  <c r="N8237" i="7" s="1" a="1"/>
  <c r="N8237" i="7" s="1"/>
  <c r="O8236" i="7" a="1"/>
  <c r="O8236" i="7"/>
  <c r="M8236" i="7" a="1"/>
  <c r="M8236" i="7" s="1"/>
  <c r="N8236" i="7" s="1" a="1"/>
  <c r="N8236" i="7" s="1"/>
  <c r="O8235" i="7" a="1"/>
  <c r="O8235" i="7" s="1"/>
  <c r="M8235" i="7" a="1"/>
  <c r="M8235" i="7" s="1"/>
  <c r="N8235" i="7" s="1" a="1"/>
  <c r="N8235" i="7" s="1"/>
  <c r="O8234" i="7" a="1"/>
  <c r="O8234" i="7" s="1"/>
  <c r="M8234" i="7" a="1"/>
  <c r="M8234" i="7"/>
  <c r="N8234" i="7" s="1" a="1"/>
  <c r="N8234" i="7" s="1"/>
  <c r="O8233" i="7" a="1"/>
  <c r="O8233" i="7"/>
  <c r="M8233" i="7" a="1"/>
  <c r="M8233" i="7" s="1"/>
  <c r="N8233" i="7" s="1" a="1"/>
  <c r="N8233" i="7" s="1"/>
  <c r="O8232" i="7" a="1"/>
  <c r="O8232" i="7" s="1"/>
  <c r="M8232" i="7" a="1"/>
  <c r="M8232" i="7" s="1"/>
  <c r="N8232" i="7" s="1" a="1"/>
  <c r="N8232" i="7" s="1"/>
  <c r="O8231" i="7" a="1"/>
  <c r="O8231" i="7"/>
  <c r="M8231" i="7" a="1"/>
  <c r="M8231" i="7"/>
  <c r="N8231" i="7" s="1" a="1"/>
  <c r="N8231" i="7" s="1"/>
  <c r="O8230" i="7" a="1"/>
  <c r="O8230" i="7" s="1"/>
  <c r="M8230" i="7" a="1"/>
  <c r="M8230" i="7" s="1"/>
  <c r="N8230" i="7" s="1" a="1"/>
  <c r="N8230" i="7" s="1"/>
  <c r="O8229" i="7" a="1"/>
  <c r="O8229" i="7" s="1"/>
  <c r="M8229" i="7" a="1"/>
  <c r="M8229" i="7"/>
  <c r="N8229" i="7" s="1" a="1"/>
  <c r="N8229" i="7" s="1"/>
  <c r="O8228" i="7" a="1"/>
  <c r="O8228" i="7"/>
  <c r="N8228" i="7" a="1"/>
  <c r="N8228" i="7"/>
  <c r="M8228" i="7" a="1"/>
  <c r="M8228" i="7" s="1"/>
  <c r="O8227" i="7" a="1"/>
  <c r="O8227" i="7" s="1"/>
  <c r="M8227" i="7" a="1"/>
  <c r="M8227" i="7" s="1"/>
  <c r="N8227" i="7" s="1" a="1"/>
  <c r="N8227" i="7" s="1"/>
  <c r="O8226" i="7" a="1"/>
  <c r="O8226" i="7" s="1"/>
  <c r="M8226" i="7" a="1"/>
  <c r="M8226" i="7"/>
  <c r="N8226" i="7" s="1" a="1"/>
  <c r="N8226" i="7" s="1"/>
  <c r="O8225" i="7" a="1"/>
  <c r="O8225" i="7"/>
  <c r="M8225" i="7" a="1"/>
  <c r="M8225" i="7" s="1"/>
  <c r="N8225" i="7" s="1" a="1"/>
  <c r="N8225" i="7" s="1"/>
  <c r="O8224" i="7" a="1"/>
  <c r="O8224" i="7" s="1"/>
  <c r="N8224" i="7" a="1"/>
  <c r="N8224" i="7" s="1"/>
  <c r="M8224" i="7" a="1"/>
  <c r="M8224" i="7" s="1"/>
  <c r="O8223" i="7" a="1"/>
  <c r="O8223" i="7"/>
  <c r="M8223" i="7" a="1"/>
  <c r="M8223" i="7"/>
  <c r="N8223" i="7" s="1" a="1"/>
  <c r="N8223" i="7" s="1"/>
  <c r="O8222" i="7" a="1"/>
  <c r="O8222" i="7" s="1"/>
  <c r="M8222" i="7" a="1"/>
  <c r="M8222" i="7" s="1"/>
  <c r="N8222" i="7" s="1" a="1"/>
  <c r="N8222" i="7" s="1"/>
  <c r="O8221" i="7" a="1"/>
  <c r="O8221" i="7" s="1"/>
  <c r="N8221" i="7" a="1"/>
  <c r="N8221" i="7" s="1"/>
  <c r="M8221" i="7" a="1"/>
  <c r="M8221" i="7"/>
  <c r="O8220" i="7" a="1"/>
  <c r="O8220" i="7"/>
  <c r="M8220" i="7" a="1"/>
  <c r="M8220" i="7" s="1"/>
  <c r="N8220" i="7" s="1" a="1"/>
  <c r="N8220" i="7" s="1"/>
  <c r="O8219" i="7" a="1"/>
  <c r="O8219" i="7" s="1"/>
  <c r="M8219" i="7" a="1"/>
  <c r="M8219" i="7" s="1"/>
  <c r="N8219" i="7" s="1" a="1"/>
  <c r="N8219" i="7" s="1"/>
  <c r="O8218" i="7" a="1"/>
  <c r="O8218" i="7" s="1"/>
  <c r="M8218" i="7" a="1"/>
  <c r="M8218" i="7"/>
  <c r="N8218" i="7" s="1" a="1"/>
  <c r="N8218" i="7" s="1"/>
  <c r="O8217" i="7" a="1"/>
  <c r="O8217" i="7"/>
  <c r="M8217" i="7" a="1"/>
  <c r="M8217" i="7" s="1"/>
  <c r="N8217" i="7" s="1" a="1"/>
  <c r="N8217" i="7" s="1"/>
  <c r="O8216" i="7" a="1"/>
  <c r="O8216" i="7" s="1"/>
  <c r="M8216" i="7" a="1"/>
  <c r="M8216" i="7" s="1"/>
  <c r="N8216" i="7" s="1" a="1"/>
  <c r="N8216" i="7" s="1"/>
  <c r="O8215" i="7" a="1"/>
  <c r="O8215" i="7"/>
  <c r="M8215" i="7" a="1"/>
  <c r="M8215" i="7"/>
  <c r="N8215" i="7" s="1" a="1"/>
  <c r="N8215" i="7" s="1"/>
  <c r="O8214" i="7" a="1"/>
  <c r="O8214" i="7" s="1"/>
  <c r="M8214" i="7" a="1"/>
  <c r="M8214" i="7" s="1"/>
  <c r="N8214" i="7" s="1" a="1"/>
  <c r="N8214" i="7" s="1"/>
  <c r="O8213" i="7" a="1"/>
  <c r="O8213" i="7" s="1"/>
  <c r="M8213" i="7" a="1"/>
  <c r="M8213" i="7"/>
  <c r="N8213" i="7" s="1" a="1"/>
  <c r="N8213" i="7" s="1"/>
  <c r="O8212" i="7" a="1"/>
  <c r="O8212" i="7"/>
  <c r="N8212" i="7" a="1"/>
  <c r="N8212" i="7"/>
  <c r="M8212" i="7" a="1"/>
  <c r="M8212" i="7" s="1"/>
  <c r="O8211" i="7" a="1"/>
  <c r="O8211" i="7" s="1"/>
  <c r="M8211" i="7" a="1"/>
  <c r="M8211" i="7" s="1"/>
  <c r="N8211" i="7" s="1" a="1"/>
  <c r="N8211" i="7" s="1"/>
  <c r="O8210" i="7" a="1"/>
  <c r="O8210" i="7" s="1"/>
  <c r="M8210" i="7" a="1"/>
  <c r="M8210" i="7"/>
  <c r="N8210" i="7" s="1" a="1"/>
  <c r="N8210" i="7" s="1"/>
  <c r="O8209" i="7" a="1"/>
  <c r="O8209" i="7"/>
  <c r="M8209" i="7" a="1"/>
  <c r="M8209" i="7" s="1"/>
  <c r="N8209" i="7" s="1" a="1"/>
  <c r="N8209" i="7" s="1"/>
  <c r="O8208" i="7" a="1"/>
  <c r="O8208" i="7" s="1"/>
  <c r="M8208" i="7" a="1"/>
  <c r="M8208" i="7" s="1"/>
  <c r="N8208" i="7" s="1" a="1"/>
  <c r="N8208" i="7" s="1"/>
  <c r="O8207" i="7" a="1"/>
  <c r="O8207" i="7"/>
  <c r="M8207" i="7" a="1"/>
  <c r="M8207" i="7"/>
  <c r="N8207" i="7" s="1" a="1"/>
  <c r="N8207" i="7" s="1"/>
  <c r="O8206" i="7" a="1"/>
  <c r="O8206" i="7" s="1"/>
  <c r="M8206" i="7" a="1"/>
  <c r="M8206" i="7" s="1"/>
  <c r="N8206" i="7" s="1" a="1"/>
  <c r="N8206" i="7" s="1"/>
  <c r="O8205" i="7" a="1"/>
  <c r="O8205" i="7" s="1"/>
  <c r="M8205" i="7" a="1"/>
  <c r="M8205" i="7"/>
  <c r="N8205" i="7" s="1" a="1"/>
  <c r="N8205" i="7" s="1"/>
  <c r="O8204" i="7" a="1"/>
  <c r="O8204" i="7"/>
  <c r="M8204" i="7" a="1"/>
  <c r="M8204" i="7" s="1"/>
  <c r="N8204" i="7" s="1" a="1"/>
  <c r="N8204" i="7" s="1"/>
  <c r="O8203" i="7" a="1"/>
  <c r="O8203" i="7" s="1"/>
  <c r="M8203" i="7" a="1"/>
  <c r="M8203" i="7" s="1"/>
  <c r="N8203" i="7" s="1" a="1"/>
  <c r="N8203" i="7" s="1"/>
  <c r="O8202" i="7" a="1"/>
  <c r="O8202" i="7" s="1"/>
  <c r="M8202" i="7" a="1"/>
  <c r="M8202" i="7"/>
  <c r="N8202" i="7" s="1" a="1"/>
  <c r="N8202" i="7" s="1"/>
  <c r="O8201" i="7" a="1"/>
  <c r="O8201" i="7"/>
  <c r="M8201" i="7" a="1"/>
  <c r="M8201" i="7" s="1"/>
  <c r="N8201" i="7" s="1" a="1"/>
  <c r="N8201" i="7" s="1"/>
  <c r="O8200" i="7" a="1"/>
  <c r="O8200" i="7" s="1"/>
  <c r="M8200" i="7" a="1"/>
  <c r="M8200" i="7" s="1"/>
  <c r="N8200" i="7" s="1" a="1"/>
  <c r="N8200" i="7" s="1"/>
  <c r="O8199" i="7" a="1"/>
  <c r="O8199" i="7"/>
  <c r="M8199" i="7" a="1"/>
  <c r="M8199" i="7"/>
  <c r="N8199" i="7" s="1" a="1"/>
  <c r="N8199" i="7" s="1"/>
  <c r="O8198" i="7" a="1"/>
  <c r="O8198" i="7" s="1"/>
  <c r="M8198" i="7" a="1"/>
  <c r="M8198" i="7" s="1"/>
  <c r="N8198" i="7" s="1" a="1"/>
  <c r="N8198" i="7" s="1"/>
  <c r="O8197" i="7" a="1"/>
  <c r="O8197" i="7" s="1"/>
  <c r="M8197" i="7" a="1"/>
  <c r="M8197" i="7"/>
  <c r="N8197" i="7" s="1" a="1"/>
  <c r="N8197" i="7" s="1"/>
  <c r="O8196" i="7" a="1"/>
  <c r="O8196" i="7"/>
  <c r="N8196" i="7" a="1"/>
  <c r="N8196" i="7"/>
  <c r="M8196" i="7" a="1"/>
  <c r="M8196" i="7" s="1"/>
  <c r="O8195" i="7" a="1"/>
  <c r="O8195" i="7" s="1"/>
  <c r="M8195" i="7" a="1"/>
  <c r="M8195" i="7" s="1"/>
  <c r="N8195" i="7" s="1" a="1"/>
  <c r="N8195" i="7" s="1"/>
  <c r="O8194" i="7" a="1"/>
  <c r="O8194" i="7" s="1"/>
  <c r="M8194" i="7" a="1"/>
  <c r="M8194" i="7"/>
  <c r="N8194" i="7" s="1" a="1"/>
  <c r="N8194" i="7" s="1"/>
  <c r="O8193" i="7" a="1"/>
  <c r="O8193" i="7"/>
  <c r="M8193" i="7" a="1"/>
  <c r="M8193" i="7" s="1"/>
  <c r="N8193" i="7" s="1" a="1"/>
  <c r="N8193" i="7" s="1"/>
  <c r="O8192" i="7" a="1"/>
  <c r="O8192" i="7" s="1"/>
  <c r="N8192" i="7" a="1"/>
  <c r="N8192" i="7" s="1"/>
  <c r="M8192" i="7" a="1"/>
  <c r="M8192" i="7" s="1"/>
  <c r="O8191" i="7" a="1"/>
  <c r="O8191" i="7"/>
  <c r="M8191" i="7" a="1"/>
  <c r="M8191" i="7"/>
  <c r="N8191" i="7" s="1" a="1"/>
  <c r="N8191" i="7" s="1"/>
  <c r="O8190" i="7" a="1"/>
  <c r="O8190" i="7" s="1"/>
  <c r="M8190" i="7" a="1"/>
  <c r="M8190" i="7" s="1"/>
  <c r="N8190" i="7" s="1" a="1"/>
  <c r="N8190" i="7" s="1"/>
  <c r="O8189" i="7" a="1"/>
  <c r="O8189" i="7" s="1"/>
  <c r="N8189" i="7" a="1"/>
  <c r="N8189" i="7" s="1"/>
  <c r="M8189" i="7" a="1"/>
  <c r="M8189" i="7"/>
  <c r="O8188" i="7" a="1"/>
  <c r="O8188" i="7"/>
  <c r="M8188" i="7" a="1"/>
  <c r="M8188" i="7" s="1"/>
  <c r="N8188" i="7" s="1" a="1"/>
  <c r="N8188" i="7" s="1"/>
  <c r="O8187" i="7" a="1"/>
  <c r="O8187" i="7" s="1"/>
  <c r="M8187" i="7" a="1"/>
  <c r="M8187" i="7" s="1"/>
  <c r="N8187" i="7" s="1" a="1"/>
  <c r="N8187" i="7" s="1"/>
  <c r="O8186" i="7" a="1"/>
  <c r="O8186" i="7" s="1"/>
  <c r="M8186" i="7" a="1"/>
  <c r="M8186" i="7"/>
  <c r="N8186" i="7" s="1" a="1"/>
  <c r="N8186" i="7" s="1"/>
  <c r="O8185" i="7" a="1"/>
  <c r="O8185" i="7"/>
  <c r="M8185" i="7" a="1"/>
  <c r="M8185" i="7" s="1"/>
  <c r="N8185" i="7" s="1" a="1"/>
  <c r="N8185" i="7" s="1"/>
  <c r="O8184" i="7" a="1"/>
  <c r="O8184" i="7" s="1"/>
  <c r="M8184" i="7" a="1"/>
  <c r="M8184" i="7" s="1"/>
  <c r="N8184" i="7" s="1" a="1"/>
  <c r="N8184" i="7" s="1"/>
  <c r="O8183" i="7" a="1"/>
  <c r="O8183" i="7"/>
  <c r="M8183" i="7" a="1"/>
  <c r="M8183" i="7"/>
  <c r="N8183" i="7" s="1" a="1"/>
  <c r="N8183" i="7" s="1"/>
  <c r="O8182" i="7" a="1"/>
  <c r="O8182" i="7" s="1"/>
  <c r="M8182" i="7" a="1"/>
  <c r="M8182" i="7" s="1"/>
  <c r="N8182" i="7" s="1" a="1"/>
  <c r="N8182" i="7" s="1"/>
  <c r="O8181" i="7" a="1"/>
  <c r="O8181" i="7" s="1"/>
  <c r="M8181" i="7" a="1"/>
  <c r="M8181" i="7"/>
  <c r="N8181" i="7" s="1" a="1"/>
  <c r="N8181" i="7" s="1"/>
  <c r="O8180" i="7" a="1"/>
  <c r="O8180" i="7"/>
  <c r="N8180" i="7" a="1"/>
  <c r="N8180" i="7"/>
  <c r="M8180" i="7" a="1"/>
  <c r="M8180" i="7" s="1"/>
  <c r="O8179" i="7" a="1"/>
  <c r="O8179" i="7" s="1"/>
  <c r="M8179" i="7" a="1"/>
  <c r="M8179" i="7" s="1"/>
  <c r="N8179" i="7" s="1" a="1"/>
  <c r="N8179" i="7" s="1"/>
  <c r="O8178" i="7" a="1"/>
  <c r="O8178" i="7" s="1"/>
  <c r="M8178" i="7" a="1"/>
  <c r="M8178" i="7"/>
  <c r="N8178" i="7" s="1" a="1"/>
  <c r="N8178" i="7" s="1"/>
  <c r="O8177" i="7" a="1"/>
  <c r="O8177" i="7"/>
  <c r="M8177" i="7" a="1"/>
  <c r="M8177" i="7" s="1"/>
  <c r="N8177" i="7" s="1" a="1"/>
  <c r="N8177" i="7" s="1"/>
  <c r="O8176" i="7" a="1"/>
  <c r="O8176" i="7" s="1"/>
  <c r="M8176" i="7" a="1"/>
  <c r="M8176" i="7" s="1"/>
  <c r="N8176" i="7" s="1" a="1"/>
  <c r="N8176" i="7" s="1"/>
  <c r="O8175" i="7" a="1"/>
  <c r="O8175" i="7"/>
  <c r="M8175" i="7" a="1"/>
  <c r="M8175" i="7"/>
  <c r="N8175" i="7" s="1" a="1"/>
  <c r="N8175" i="7" s="1"/>
  <c r="O8174" i="7" a="1"/>
  <c r="O8174" i="7" s="1"/>
  <c r="M8174" i="7" a="1"/>
  <c r="M8174" i="7" s="1"/>
  <c r="N8174" i="7" s="1" a="1"/>
  <c r="N8174" i="7" s="1"/>
  <c r="O8173" i="7" a="1"/>
  <c r="O8173" i="7" s="1"/>
  <c r="M8173" i="7" a="1"/>
  <c r="M8173" i="7"/>
  <c r="N8173" i="7" s="1" a="1"/>
  <c r="N8173" i="7" s="1"/>
  <c r="O8172" i="7" a="1"/>
  <c r="O8172" i="7"/>
  <c r="M8172" i="7" a="1"/>
  <c r="M8172" i="7" s="1"/>
  <c r="N8172" i="7" s="1" a="1"/>
  <c r="N8172" i="7" s="1"/>
  <c r="O8171" i="7" a="1"/>
  <c r="O8171" i="7" s="1"/>
  <c r="M8171" i="7" a="1"/>
  <c r="M8171" i="7" s="1"/>
  <c r="N8171" i="7" s="1" a="1"/>
  <c r="N8171" i="7" s="1"/>
  <c r="O8170" i="7" a="1"/>
  <c r="O8170" i="7" s="1"/>
  <c r="M8170" i="7" a="1"/>
  <c r="M8170" i="7"/>
  <c r="N8170" i="7" s="1" a="1"/>
  <c r="N8170" i="7" s="1"/>
  <c r="O8169" i="7" a="1"/>
  <c r="O8169" i="7"/>
  <c r="M8169" i="7" a="1"/>
  <c r="M8169" i="7" s="1"/>
  <c r="N8169" i="7" s="1" a="1"/>
  <c r="N8169" i="7" s="1"/>
  <c r="O8168" i="7" a="1"/>
  <c r="O8168" i="7" s="1"/>
  <c r="M8168" i="7" a="1"/>
  <c r="M8168" i="7" s="1"/>
  <c r="N8168" i="7" s="1" a="1"/>
  <c r="N8168" i="7" s="1"/>
  <c r="O8167" i="7" a="1"/>
  <c r="O8167" i="7"/>
  <c r="M8167" i="7" a="1"/>
  <c r="M8167" i="7"/>
  <c r="N8167" i="7" s="1" a="1"/>
  <c r="N8167" i="7" s="1"/>
  <c r="O8166" i="7" a="1"/>
  <c r="O8166" i="7" s="1"/>
  <c r="M8166" i="7" a="1"/>
  <c r="M8166" i="7" s="1"/>
  <c r="N8166" i="7" s="1" a="1"/>
  <c r="N8166" i="7" s="1"/>
  <c r="O8165" i="7" a="1"/>
  <c r="O8165" i="7" s="1"/>
  <c r="M8165" i="7" a="1"/>
  <c r="M8165" i="7"/>
  <c r="N8165" i="7" s="1" a="1"/>
  <c r="N8165" i="7" s="1"/>
  <c r="O8164" i="7" a="1"/>
  <c r="O8164" i="7"/>
  <c r="N8164" i="7" a="1"/>
  <c r="N8164" i="7"/>
  <c r="M8164" i="7" a="1"/>
  <c r="M8164" i="7" s="1"/>
  <c r="O8163" i="7" a="1"/>
  <c r="O8163" i="7" s="1"/>
  <c r="M8163" i="7" a="1"/>
  <c r="M8163" i="7" s="1"/>
  <c r="N8163" i="7" s="1" a="1"/>
  <c r="N8163" i="7" s="1"/>
  <c r="O8162" i="7" a="1"/>
  <c r="O8162" i="7" s="1"/>
  <c r="M8162" i="7" a="1"/>
  <c r="M8162" i="7"/>
  <c r="N8162" i="7" s="1" a="1"/>
  <c r="N8162" i="7" s="1"/>
  <c r="O8161" i="7" a="1"/>
  <c r="O8161" i="7"/>
  <c r="M8161" i="7" a="1"/>
  <c r="M8161" i="7" s="1"/>
  <c r="N8161" i="7" s="1" a="1"/>
  <c r="N8161" i="7" s="1"/>
  <c r="O8160" i="7" a="1"/>
  <c r="O8160" i="7" s="1"/>
  <c r="N8160" i="7" a="1"/>
  <c r="N8160" i="7" s="1"/>
  <c r="M8160" i="7" a="1"/>
  <c r="M8160" i="7" s="1"/>
  <c r="O8159" i="7" a="1"/>
  <c r="O8159" i="7"/>
  <c r="M8159" i="7" a="1"/>
  <c r="M8159" i="7"/>
  <c r="N8159" i="7" s="1" a="1"/>
  <c r="N8159" i="7" s="1"/>
  <c r="O8158" i="7" a="1"/>
  <c r="O8158" i="7" s="1"/>
  <c r="M8158" i="7" a="1"/>
  <c r="M8158" i="7" s="1"/>
  <c r="N8158" i="7" s="1" a="1"/>
  <c r="N8158" i="7" s="1"/>
  <c r="O8157" i="7" a="1"/>
  <c r="O8157" i="7" s="1"/>
  <c r="N8157" i="7" a="1"/>
  <c r="N8157" i="7" s="1"/>
  <c r="M8157" i="7" a="1"/>
  <c r="M8157" i="7"/>
  <c r="O8156" i="7" a="1"/>
  <c r="O8156" i="7"/>
  <c r="M8156" i="7" a="1"/>
  <c r="M8156" i="7" s="1"/>
  <c r="N8156" i="7" s="1" a="1"/>
  <c r="N8156" i="7" s="1"/>
  <c r="O8155" i="7" a="1"/>
  <c r="O8155" i="7" s="1"/>
  <c r="M8155" i="7" a="1"/>
  <c r="M8155" i="7" s="1"/>
  <c r="N8155" i="7" s="1" a="1"/>
  <c r="N8155" i="7" s="1"/>
  <c r="O8154" i="7" a="1"/>
  <c r="O8154" i="7" s="1"/>
  <c r="N8154" i="7"/>
  <c r="M8154" i="7" a="1"/>
  <c r="M8154" i="7"/>
  <c r="N8154" i="7" s="1" a="1"/>
  <c r="O8153" i="7" a="1"/>
  <c r="O8153" i="7"/>
  <c r="M8153" i="7" a="1"/>
  <c r="M8153" i="7" s="1"/>
  <c r="N8153" i="7" s="1" a="1"/>
  <c r="N8153" i="7" s="1"/>
  <c r="O8152" i="7" a="1"/>
  <c r="O8152" i="7" s="1"/>
  <c r="M8152" i="7" a="1"/>
  <c r="M8152" i="7" s="1"/>
  <c r="N8152" i="7" s="1" a="1"/>
  <c r="N8152" i="7" s="1"/>
  <c r="O8151" i="7" a="1"/>
  <c r="O8151" i="7"/>
  <c r="M8151" i="7" a="1"/>
  <c r="M8151" i="7"/>
  <c r="N8151" i="7" s="1" a="1"/>
  <c r="N8151" i="7" s="1"/>
  <c r="O8150" i="7" a="1"/>
  <c r="O8150" i="7" s="1"/>
  <c r="M8150" i="7" a="1"/>
  <c r="M8150" i="7" s="1"/>
  <c r="N8150" i="7" s="1" a="1"/>
  <c r="N8150" i="7" s="1"/>
  <c r="O8149" i="7" a="1"/>
  <c r="O8149" i="7" s="1"/>
  <c r="M8149" i="7" a="1"/>
  <c r="M8149" i="7"/>
  <c r="N8149" i="7" s="1" a="1"/>
  <c r="N8149" i="7" s="1"/>
  <c r="O8148" i="7" a="1"/>
  <c r="O8148" i="7"/>
  <c r="N8148" i="7" a="1"/>
  <c r="N8148" i="7"/>
  <c r="M8148" i="7" a="1"/>
  <c r="M8148" i="7" s="1"/>
  <c r="O8147" i="7" a="1"/>
  <c r="O8147" i="7" s="1"/>
  <c r="M8147" i="7" a="1"/>
  <c r="M8147" i="7" s="1"/>
  <c r="N8147" i="7" s="1" a="1"/>
  <c r="N8147" i="7" s="1"/>
  <c r="O8146" i="7" a="1"/>
  <c r="O8146" i="7" s="1"/>
  <c r="M8146" i="7" a="1"/>
  <c r="M8146" i="7"/>
  <c r="N8146" i="7" s="1" a="1"/>
  <c r="N8146" i="7" s="1"/>
  <c r="O8145" i="7" a="1"/>
  <c r="O8145" i="7"/>
  <c r="M8145" i="7" a="1"/>
  <c r="M8145" i="7" s="1"/>
  <c r="N8145" i="7" s="1" a="1"/>
  <c r="N8145" i="7" s="1"/>
  <c r="O8144" i="7" a="1"/>
  <c r="O8144" i="7" s="1"/>
  <c r="M8144" i="7" a="1"/>
  <c r="M8144" i="7" s="1"/>
  <c r="N8144" i="7" s="1" a="1"/>
  <c r="N8144" i="7" s="1"/>
  <c r="O8143" i="7" a="1"/>
  <c r="O8143" i="7"/>
  <c r="M8143" i="7" a="1"/>
  <c r="M8143" i="7"/>
  <c r="N8143" i="7" s="1" a="1"/>
  <c r="N8143" i="7" s="1"/>
  <c r="O8142" i="7" a="1"/>
  <c r="O8142" i="7" s="1"/>
  <c r="M8142" i="7" a="1"/>
  <c r="M8142" i="7" s="1"/>
  <c r="N8142" i="7" s="1" a="1"/>
  <c r="N8142" i="7" s="1"/>
  <c r="O8141" i="7" a="1"/>
  <c r="O8141" i="7" s="1"/>
  <c r="M8141" i="7" a="1"/>
  <c r="M8141" i="7"/>
  <c r="N8141" i="7" s="1" a="1"/>
  <c r="N8141" i="7" s="1"/>
  <c r="O8140" i="7" a="1"/>
  <c r="O8140" i="7"/>
  <c r="M8140" i="7" a="1"/>
  <c r="M8140" i="7" s="1"/>
  <c r="N8140" i="7" s="1" a="1"/>
  <c r="N8140" i="7" s="1"/>
  <c r="O8139" i="7" a="1"/>
  <c r="O8139" i="7" s="1"/>
  <c r="M8139" i="7" a="1"/>
  <c r="M8139" i="7" s="1"/>
  <c r="N8139" i="7" s="1" a="1"/>
  <c r="N8139" i="7" s="1"/>
  <c r="O8138" i="7" a="1"/>
  <c r="O8138" i="7" s="1"/>
  <c r="M8138" i="7" a="1"/>
  <c r="M8138" i="7"/>
  <c r="N8138" i="7" s="1" a="1"/>
  <c r="N8138" i="7" s="1"/>
  <c r="O8137" i="7" a="1"/>
  <c r="O8137" i="7"/>
  <c r="M8137" i="7" a="1"/>
  <c r="M8137" i="7" s="1"/>
  <c r="N8137" i="7" s="1" a="1"/>
  <c r="N8137" i="7" s="1"/>
  <c r="O8136" i="7" a="1"/>
  <c r="O8136" i="7" s="1"/>
  <c r="M8136" i="7" a="1"/>
  <c r="M8136" i="7" s="1"/>
  <c r="N8136" i="7" s="1" a="1"/>
  <c r="N8136" i="7" s="1"/>
  <c r="O8135" i="7" a="1"/>
  <c r="O8135" i="7"/>
  <c r="M8135" i="7" a="1"/>
  <c r="M8135" i="7"/>
  <c r="N8135" i="7" s="1" a="1"/>
  <c r="N8135" i="7" s="1"/>
  <c r="O8134" i="7" a="1"/>
  <c r="O8134" i="7" s="1"/>
  <c r="N8134" i="7" a="1"/>
  <c r="N8134" i="7" s="1"/>
  <c r="M8134" i="7" a="1"/>
  <c r="M8134" i="7" s="1"/>
  <c r="O8133" i="7" a="1"/>
  <c r="O8133" i="7" s="1"/>
  <c r="M8133" i="7" a="1"/>
  <c r="M8133" i="7"/>
  <c r="N8133" i="7" s="1" a="1"/>
  <c r="N8133" i="7" s="1"/>
  <c r="O8132" i="7" a="1"/>
  <c r="O8132" i="7"/>
  <c r="N8132" i="7" a="1"/>
  <c r="N8132" i="7"/>
  <c r="M8132" i="7" a="1"/>
  <c r="M8132" i="7" s="1"/>
  <c r="O8131" i="7" a="1"/>
  <c r="O8131" i="7" s="1"/>
  <c r="N8131" i="7" a="1"/>
  <c r="N8131" i="7" s="1"/>
  <c r="M8131" i="7" a="1"/>
  <c r="M8131" i="7" s="1"/>
  <c r="O8130" i="7" a="1"/>
  <c r="O8130" i="7" s="1"/>
  <c r="M8130" i="7" a="1"/>
  <c r="M8130" i="7"/>
  <c r="N8130" i="7" s="1" a="1"/>
  <c r="N8130" i="7" s="1"/>
  <c r="O8129" i="7" a="1"/>
  <c r="O8129" i="7"/>
  <c r="M8129" i="7" a="1"/>
  <c r="M8129" i="7" s="1"/>
  <c r="N8129" i="7" s="1" a="1"/>
  <c r="N8129" i="7" s="1"/>
  <c r="O8128" i="7" a="1"/>
  <c r="O8128" i="7" s="1"/>
  <c r="N8128" i="7" a="1"/>
  <c r="N8128" i="7" s="1"/>
  <c r="M8128" i="7" a="1"/>
  <c r="M8128" i="7" s="1"/>
  <c r="O8127" i="7" a="1"/>
  <c r="O8127" i="7"/>
  <c r="M8127" i="7" a="1"/>
  <c r="M8127" i="7"/>
  <c r="N8127" i="7" s="1" a="1"/>
  <c r="N8127" i="7" s="1"/>
  <c r="O8126" i="7" a="1"/>
  <c r="O8126" i="7" s="1"/>
  <c r="M8126" i="7" a="1"/>
  <c r="M8126" i="7" s="1"/>
  <c r="N8126" i="7" s="1" a="1"/>
  <c r="N8126" i="7" s="1"/>
  <c r="O8125" i="7" a="1"/>
  <c r="O8125" i="7" s="1"/>
  <c r="N8125" i="7" a="1"/>
  <c r="N8125" i="7" s="1"/>
  <c r="M8125" i="7" a="1"/>
  <c r="M8125" i="7"/>
  <c r="O8124" i="7" a="1"/>
  <c r="O8124" i="7"/>
  <c r="M8124" i="7" a="1"/>
  <c r="M8124" i="7" s="1"/>
  <c r="N8124" i="7" s="1" a="1"/>
  <c r="N8124" i="7" s="1"/>
  <c r="O8123" i="7" a="1"/>
  <c r="O8123" i="7" s="1"/>
  <c r="M8123" i="7" a="1"/>
  <c r="M8123" i="7" s="1"/>
  <c r="N8123" i="7" s="1" a="1"/>
  <c r="N8123" i="7" s="1"/>
  <c r="O8122" i="7" a="1"/>
  <c r="O8122" i="7" s="1"/>
  <c r="M8122" i="7" a="1"/>
  <c r="M8122" i="7"/>
  <c r="N8122" i="7" s="1" a="1"/>
  <c r="N8122" i="7" s="1"/>
  <c r="O8121" i="7" a="1"/>
  <c r="O8121" i="7"/>
  <c r="M8121" i="7" a="1"/>
  <c r="M8121" i="7" s="1"/>
  <c r="N8121" i="7" s="1" a="1"/>
  <c r="N8121" i="7" s="1"/>
  <c r="O8120" i="7" a="1"/>
  <c r="O8120" i="7" s="1"/>
  <c r="M8120" i="7" a="1"/>
  <c r="M8120" i="7" s="1"/>
  <c r="N8120" i="7" s="1" a="1"/>
  <c r="N8120" i="7" s="1"/>
  <c r="O8119" i="7" a="1"/>
  <c r="O8119" i="7"/>
  <c r="N8119" i="7"/>
  <c r="M8119" i="7" a="1"/>
  <c r="M8119" i="7"/>
  <c r="N8119" i="7" s="1" a="1"/>
  <c r="O8118" i="7" a="1"/>
  <c r="O8118" i="7" s="1"/>
  <c r="M8118" i="7" a="1"/>
  <c r="M8118" i="7" s="1"/>
  <c r="N8118" i="7" s="1" a="1"/>
  <c r="N8118" i="7" s="1"/>
  <c r="O8117" i="7" a="1"/>
  <c r="O8117" i="7" s="1"/>
  <c r="M8117" i="7" a="1"/>
  <c r="M8117" i="7"/>
  <c r="N8117" i="7" s="1" a="1"/>
  <c r="N8117" i="7" s="1"/>
  <c r="O8116" i="7" a="1"/>
  <c r="O8116" i="7"/>
  <c r="N8116" i="7" a="1"/>
  <c r="N8116" i="7"/>
  <c r="M8116" i="7" a="1"/>
  <c r="M8116" i="7" s="1"/>
  <c r="O8115" i="7" a="1"/>
  <c r="O8115" i="7" s="1"/>
  <c r="M8115" i="7" a="1"/>
  <c r="M8115" i="7" s="1"/>
  <c r="N8115" i="7" s="1" a="1"/>
  <c r="N8115" i="7" s="1"/>
  <c r="O8114" i="7" a="1"/>
  <c r="O8114" i="7" s="1"/>
  <c r="M8114" i="7" a="1"/>
  <c r="M8114" i="7"/>
  <c r="N8114" i="7" s="1" a="1"/>
  <c r="N8114" i="7" s="1"/>
  <c r="O8113" i="7" a="1"/>
  <c r="O8113" i="7"/>
  <c r="M8113" i="7" a="1"/>
  <c r="M8113" i="7" s="1"/>
  <c r="N8113" i="7" s="1" a="1"/>
  <c r="N8113" i="7" s="1"/>
  <c r="O8112" i="7" a="1"/>
  <c r="O8112" i="7" s="1"/>
  <c r="M8112" i="7" a="1"/>
  <c r="M8112" i="7" s="1"/>
  <c r="N8112" i="7" s="1" a="1"/>
  <c r="N8112" i="7" s="1"/>
  <c r="O8111" i="7" a="1"/>
  <c r="O8111" i="7"/>
  <c r="M8111" i="7" a="1"/>
  <c r="M8111" i="7"/>
  <c r="N8111" i="7" s="1" a="1"/>
  <c r="N8111" i="7" s="1"/>
  <c r="O8110" i="7" a="1"/>
  <c r="O8110" i="7" s="1"/>
  <c r="M8110" i="7" a="1"/>
  <c r="M8110" i="7" s="1"/>
  <c r="N8110" i="7" s="1" a="1"/>
  <c r="N8110" i="7" s="1"/>
  <c r="O8109" i="7" a="1"/>
  <c r="O8109" i="7" s="1"/>
  <c r="M8109" i="7" a="1"/>
  <c r="M8109" i="7"/>
  <c r="N8109" i="7" s="1" a="1"/>
  <c r="N8109" i="7" s="1"/>
  <c r="O8108" i="7" a="1"/>
  <c r="O8108" i="7"/>
  <c r="M8108" i="7" a="1"/>
  <c r="M8108" i="7" s="1"/>
  <c r="N8108" i="7" s="1" a="1"/>
  <c r="N8108" i="7" s="1"/>
  <c r="O8107" i="7" a="1"/>
  <c r="O8107" i="7" s="1"/>
  <c r="M8107" i="7" a="1"/>
  <c r="M8107" i="7" s="1"/>
  <c r="N8107" i="7" s="1" a="1"/>
  <c r="N8107" i="7" s="1"/>
  <c r="O8106" i="7" a="1"/>
  <c r="O8106" i="7" s="1"/>
  <c r="M8106" i="7" a="1"/>
  <c r="M8106" i="7"/>
  <c r="N8106" i="7" s="1" a="1"/>
  <c r="N8106" i="7" s="1"/>
  <c r="O8105" i="7" a="1"/>
  <c r="O8105" i="7"/>
  <c r="M8105" i="7" a="1"/>
  <c r="M8105" i="7" s="1"/>
  <c r="N8105" i="7" s="1" a="1"/>
  <c r="N8105" i="7" s="1"/>
  <c r="O8104" i="7" a="1"/>
  <c r="O8104" i="7" s="1"/>
  <c r="M8104" i="7" a="1"/>
  <c r="M8104" i="7" s="1"/>
  <c r="N8104" i="7" s="1" a="1"/>
  <c r="N8104" i="7" s="1"/>
  <c r="O8103" i="7" a="1"/>
  <c r="O8103" i="7"/>
  <c r="M8103" i="7" a="1"/>
  <c r="M8103" i="7"/>
  <c r="N8103" i="7" s="1" a="1"/>
  <c r="N8103" i="7" s="1"/>
  <c r="O8102" i="7" a="1"/>
  <c r="O8102" i="7" s="1"/>
  <c r="N8102" i="7" a="1"/>
  <c r="N8102" i="7" s="1"/>
  <c r="M8102" i="7" a="1"/>
  <c r="M8102" i="7" s="1"/>
  <c r="O8101" i="7" a="1"/>
  <c r="O8101" i="7" s="1"/>
  <c r="M8101" i="7" a="1"/>
  <c r="M8101" i="7"/>
  <c r="N8101" i="7" s="1" a="1"/>
  <c r="N8101" i="7" s="1"/>
  <c r="O8100" i="7" a="1"/>
  <c r="O8100" i="7"/>
  <c r="N8100" i="7" a="1"/>
  <c r="N8100" i="7"/>
  <c r="M8100" i="7" a="1"/>
  <c r="M8100" i="7" s="1"/>
  <c r="O8099" i="7" a="1"/>
  <c r="O8099" i="7" s="1"/>
  <c r="N8099" i="7" a="1"/>
  <c r="N8099" i="7" s="1"/>
  <c r="M8099" i="7" a="1"/>
  <c r="M8099" i="7" s="1"/>
  <c r="O8098" i="7" a="1"/>
  <c r="O8098" i="7" s="1"/>
  <c r="M8098" i="7" a="1"/>
  <c r="M8098" i="7"/>
  <c r="N8098" i="7" s="1" a="1"/>
  <c r="N8098" i="7" s="1"/>
  <c r="O8097" i="7" a="1"/>
  <c r="O8097" i="7"/>
  <c r="M8097" i="7" a="1"/>
  <c r="M8097" i="7" s="1"/>
  <c r="N8097" i="7" s="1" a="1"/>
  <c r="N8097" i="7" s="1"/>
  <c r="O8096" i="7" a="1"/>
  <c r="O8096" i="7" s="1"/>
  <c r="N8096" i="7" a="1"/>
  <c r="N8096" i="7" s="1"/>
  <c r="M8096" i="7" a="1"/>
  <c r="M8096" i="7" s="1"/>
  <c r="O8095" i="7" a="1"/>
  <c r="O8095" i="7"/>
  <c r="M8095" i="7" a="1"/>
  <c r="M8095" i="7"/>
  <c r="N8095" i="7" s="1" a="1"/>
  <c r="N8095" i="7" s="1"/>
  <c r="O8094" i="7" a="1"/>
  <c r="O8094" i="7" s="1"/>
  <c r="M8094" i="7" a="1"/>
  <c r="M8094" i="7" s="1"/>
  <c r="N8094" i="7" s="1" a="1"/>
  <c r="N8094" i="7" s="1"/>
  <c r="O8093" i="7" a="1"/>
  <c r="O8093" i="7" s="1"/>
  <c r="N8093" i="7" a="1"/>
  <c r="N8093" i="7" s="1"/>
  <c r="M8093" i="7" a="1"/>
  <c r="M8093" i="7"/>
  <c r="O8092" i="7" a="1"/>
  <c r="O8092" i="7"/>
  <c r="M8092" i="7" a="1"/>
  <c r="M8092" i="7" s="1"/>
  <c r="N8092" i="7" s="1" a="1"/>
  <c r="N8092" i="7" s="1"/>
  <c r="O8091" i="7" a="1"/>
  <c r="O8091" i="7" s="1"/>
  <c r="M8091" i="7" a="1"/>
  <c r="M8091" i="7" s="1"/>
  <c r="N8091" i="7" s="1" a="1"/>
  <c r="N8091" i="7" s="1"/>
  <c r="O8090" i="7" a="1"/>
  <c r="O8090" i="7" s="1"/>
  <c r="N8090" i="7"/>
  <c r="M8090" i="7" a="1"/>
  <c r="M8090" i="7"/>
  <c r="N8090" i="7" s="1" a="1"/>
  <c r="O8089" i="7" a="1"/>
  <c r="O8089" i="7"/>
  <c r="M8089" i="7" a="1"/>
  <c r="M8089" i="7" s="1"/>
  <c r="N8089" i="7" s="1" a="1"/>
  <c r="N8089" i="7" s="1"/>
  <c r="O8088" i="7" a="1"/>
  <c r="O8088" i="7" s="1"/>
  <c r="M8088" i="7" a="1"/>
  <c r="M8088" i="7" s="1"/>
  <c r="N8088" i="7" s="1" a="1"/>
  <c r="N8088" i="7" s="1"/>
  <c r="O8087" i="7" a="1"/>
  <c r="O8087" i="7"/>
  <c r="M8087" i="7" a="1"/>
  <c r="M8087" i="7"/>
  <c r="N8087" i="7" s="1" a="1"/>
  <c r="N8087" i="7" s="1"/>
  <c r="O8086" i="7" a="1"/>
  <c r="O8086" i="7" s="1"/>
  <c r="M8086" i="7" a="1"/>
  <c r="M8086" i="7" s="1"/>
  <c r="N8086" i="7" s="1" a="1"/>
  <c r="N8086" i="7" s="1"/>
  <c r="O8085" i="7" a="1"/>
  <c r="O8085" i="7" s="1"/>
  <c r="M8085" i="7" a="1"/>
  <c r="M8085" i="7"/>
  <c r="N8085" i="7" s="1" a="1"/>
  <c r="N8085" i="7" s="1"/>
  <c r="O8084" i="7" a="1"/>
  <c r="O8084" i="7"/>
  <c r="N8084" i="7" a="1"/>
  <c r="N8084" i="7"/>
  <c r="M8084" i="7" a="1"/>
  <c r="M8084" i="7" s="1"/>
  <c r="O8083" i="7" a="1"/>
  <c r="O8083" i="7" s="1"/>
  <c r="M8083" i="7" a="1"/>
  <c r="M8083" i="7" s="1"/>
  <c r="N8083" i="7" s="1" a="1"/>
  <c r="N8083" i="7" s="1"/>
  <c r="O8082" i="7" a="1"/>
  <c r="O8082" i="7" s="1"/>
  <c r="M8082" i="7" a="1"/>
  <c r="M8082" i="7"/>
  <c r="N8082" i="7" s="1" a="1"/>
  <c r="N8082" i="7" s="1"/>
  <c r="O8081" i="7" a="1"/>
  <c r="O8081" i="7"/>
  <c r="M8081" i="7" a="1"/>
  <c r="M8081" i="7" s="1"/>
  <c r="N8081" i="7" s="1" a="1"/>
  <c r="N8081" i="7" s="1"/>
  <c r="O8080" i="7" a="1"/>
  <c r="O8080" i="7" s="1"/>
  <c r="M8080" i="7" a="1"/>
  <c r="M8080" i="7" s="1"/>
  <c r="N8080" i="7" s="1" a="1"/>
  <c r="N8080" i="7" s="1"/>
  <c r="O8079" i="7" a="1"/>
  <c r="O8079" i="7"/>
  <c r="M8079" i="7" a="1"/>
  <c r="M8079" i="7"/>
  <c r="N8079" i="7" s="1" a="1"/>
  <c r="N8079" i="7" s="1"/>
  <c r="O8078" i="7" a="1"/>
  <c r="O8078" i="7" s="1"/>
  <c r="M8078" i="7" a="1"/>
  <c r="M8078" i="7" s="1"/>
  <c r="N8078" i="7" s="1" a="1"/>
  <c r="N8078" i="7" s="1"/>
  <c r="O8077" i="7" a="1"/>
  <c r="O8077" i="7" s="1"/>
  <c r="M8077" i="7" a="1"/>
  <c r="M8077" i="7"/>
  <c r="N8077" i="7" s="1" a="1"/>
  <c r="N8077" i="7" s="1"/>
  <c r="O8076" i="7" a="1"/>
  <c r="O8076" i="7"/>
  <c r="M8076" i="7" a="1"/>
  <c r="M8076" i="7" s="1"/>
  <c r="N8076" i="7" s="1" a="1"/>
  <c r="N8076" i="7" s="1"/>
  <c r="O8075" i="7" a="1"/>
  <c r="O8075" i="7" s="1"/>
  <c r="M8075" i="7" a="1"/>
  <c r="M8075" i="7" s="1"/>
  <c r="N8075" i="7" s="1" a="1"/>
  <c r="N8075" i="7" s="1"/>
  <c r="O8074" i="7" a="1"/>
  <c r="O8074" i="7" s="1"/>
  <c r="M8074" i="7" a="1"/>
  <c r="M8074" i="7"/>
  <c r="N8074" i="7" s="1" a="1"/>
  <c r="N8074" i="7" s="1"/>
  <c r="O8073" i="7" a="1"/>
  <c r="O8073" i="7"/>
  <c r="M8073" i="7" a="1"/>
  <c r="M8073" i="7" s="1"/>
  <c r="N8073" i="7" s="1" a="1"/>
  <c r="N8073" i="7" s="1"/>
  <c r="O8072" i="7" a="1"/>
  <c r="O8072" i="7" s="1"/>
  <c r="M8072" i="7" a="1"/>
  <c r="M8072" i="7" s="1"/>
  <c r="N8072" i="7" s="1" a="1"/>
  <c r="N8072" i="7" s="1"/>
  <c r="O8071" i="7" a="1"/>
  <c r="O8071" i="7"/>
  <c r="M8071" i="7" a="1"/>
  <c r="M8071" i="7"/>
  <c r="N8071" i="7" s="1" a="1"/>
  <c r="N8071" i="7" s="1"/>
  <c r="O8070" i="7" a="1"/>
  <c r="O8070" i="7" s="1"/>
  <c r="N8070" i="7" a="1"/>
  <c r="N8070" i="7" s="1"/>
  <c r="M8070" i="7" a="1"/>
  <c r="M8070" i="7" s="1"/>
  <c r="O8069" i="7" a="1"/>
  <c r="O8069" i="7" s="1"/>
  <c r="M8069" i="7" a="1"/>
  <c r="M8069" i="7"/>
  <c r="N8069" i="7" s="1" a="1"/>
  <c r="N8069" i="7" s="1"/>
  <c r="O8068" i="7" a="1"/>
  <c r="O8068" i="7"/>
  <c r="N8068" i="7" a="1"/>
  <c r="N8068" i="7"/>
  <c r="M8068" i="7" a="1"/>
  <c r="M8068" i="7" s="1"/>
  <c r="O8067" i="7" a="1"/>
  <c r="O8067" i="7" s="1"/>
  <c r="M8067" i="7" a="1"/>
  <c r="M8067" i="7" s="1"/>
  <c r="N8067" i="7" s="1" a="1"/>
  <c r="N8067" i="7" s="1"/>
  <c r="O8066" i="7" a="1"/>
  <c r="O8066" i="7" s="1"/>
  <c r="M8066" i="7" a="1"/>
  <c r="M8066" i="7"/>
  <c r="N8066" i="7" s="1" a="1"/>
  <c r="N8066" i="7" s="1"/>
  <c r="O8065" i="7" a="1"/>
  <c r="O8065" i="7"/>
  <c r="M8065" i="7" a="1"/>
  <c r="M8065" i="7" s="1"/>
  <c r="N8065" i="7" s="1" a="1"/>
  <c r="N8065" i="7" s="1"/>
  <c r="O8064" i="7" a="1"/>
  <c r="O8064" i="7" s="1"/>
  <c r="N8064" i="7" a="1"/>
  <c r="N8064" i="7" s="1"/>
  <c r="M8064" i="7" a="1"/>
  <c r="M8064" i="7" s="1"/>
  <c r="O8063" i="7" a="1"/>
  <c r="O8063" i="7"/>
  <c r="M8063" i="7" a="1"/>
  <c r="M8063" i="7"/>
  <c r="N8063" i="7" s="1" a="1"/>
  <c r="N8063" i="7" s="1"/>
  <c r="O8062" i="7" a="1"/>
  <c r="O8062" i="7" s="1"/>
  <c r="M8062" i="7" a="1"/>
  <c r="M8062" i="7" s="1"/>
  <c r="N8062" i="7" s="1" a="1"/>
  <c r="N8062" i="7" s="1"/>
  <c r="O8061" i="7" a="1"/>
  <c r="O8061" i="7" s="1"/>
  <c r="N8061" i="7" a="1"/>
  <c r="N8061" i="7" s="1"/>
  <c r="M8061" i="7" a="1"/>
  <c r="M8061" i="7"/>
  <c r="O8060" i="7" a="1"/>
  <c r="O8060" i="7"/>
  <c r="M8060" i="7" a="1"/>
  <c r="M8060" i="7" s="1"/>
  <c r="N8060" i="7" s="1" a="1"/>
  <c r="N8060" i="7" s="1"/>
  <c r="O8059" i="7" a="1"/>
  <c r="O8059" i="7" s="1"/>
  <c r="M8059" i="7" a="1"/>
  <c r="M8059" i="7" s="1"/>
  <c r="N8059" i="7" s="1" a="1"/>
  <c r="N8059" i="7" s="1"/>
  <c r="O8058" i="7" a="1"/>
  <c r="O8058" i="7" s="1"/>
  <c r="M8058" i="7" a="1"/>
  <c r="M8058" i="7"/>
  <c r="N8058" i="7" s="1" a="1"/>
  <c r="N8058" i="7" s="1"/>
  <c r="O8057" i="7" a="1"/>
  <c r="O8057" i="7"/>
  <c r="M8057" i="7" a="1"/>
  <c r="M8057" i="7" s="1"/>
  <c r="N8057" i="7" s="1" a="1"/>
  <c r="N8057" i="7" s="1"/>
  <c r="O8056" i="7" a="1"/>
  <c r="O8056" i="7" s="1"/>
  <c r="M8056" i="7" a="1"/>
  <c r="M8056" i="7" s="1"/>
  <c r="N8056" i="7" s="1" a="1"/>
  <c r="N8056" i="7" s="1"/>
  <c r="O8055" i="7" a="1"/>
  <c r="O8055" i="7"/>
  <c r="N8055" i="7"/>
  <c r="M8055" i="7" a="1"/>
  <c r="M8055" i="7"/>
  <c r="N8055" i="7" s="1" a="1"/>
  <c r="O8054" i="7" a="1"/>
  <c r="O8054" i="7" s="1"/>
  <c r="M8054" i="7" a="1"/>
  <c r="M8054" i="7" s="1"/>
  <c r="N8054" i="7" s="1" a="1"/>
  <c r="N8054" i="7" s="1"/>
  <c r="O8053" i="7" a="1"/>
  <c r="O8053" i="7" s="1"/>
  <c r="M8053" i="7" a="1"/>
  <c r="M8053" i="7"/>
  <c r="N8053" i="7" s="1" a="1"/>
  <c r="N8053" i="7" s="1"/>
  <c r="O8052" i="7" a="1"/>
  <c r="O8052" i="7"/>
  <c r="N8052" i="7" a="1"/>
  <c r="N8052" i="7"/>
  <c r="M8052" i="7" a="1"/>
  <c r="M8052" i="7" s="1"/>
  <c r="O8051" i="7" a="1"/>
  <c r="O8051" i="7" s="1"/>
  <c r="M8051" i="7" a="1"/>
  <c r="M8051" i="7" s="1"/>
  <c r="N8051" i="7" s="1" a="1"/>
  <c r="N8051" i="7" s="1"/>
  <c r="O8050" i="7" a="1"/>
  <c r="O8050" i="7" s="1"/>
  <c r="M8050" i="7" a="1"/>
  <c r="M8050" i="7"/>
  <c r="N8050" i="7" s="1" a="1"/>
  <c r="N8050" i="7" s="1"/>
  <c r="O8049" i="7" a="1"/>
  <c r="O8049" i="7"/>
  <c r="M8049" i="7" a="1"/>
  <c r="M8049" i="7" s="1"/>
  <c r="N8049" i="7" s="1" a="1"/>
  <c r="N8049" i="7" s="1"/>
  <c r="O8048" i="7" a="1"/>
  <c r="O8048" i="7" s="1"/>
  <c r="M8048" i="7" a="1"/>
  <c r="M8048" i="7" s="1"/>
  <c r="N8048" i="7" s="1" a="1"/>
  <c r="N8048" i="7" s="1"/>
  <c r="O8047" i="7" a="1"/>
  <c r="O8047" i="7"/>
  <c r="M8047" i="7" a="1"/>
  <c r="M8047" i="7"/>
  <c r="N8047" i="7" s="1" a="1"/>
  <c r="N8047" i="7" s="1"/>
  <c r="O8046" i="7" a="1"/>
  <c r="O8046" i="7" s="1"/>
  <c r="N8046" i="7" a="1"/>
  <c r="N8046" i="7" s="1"/>
  <c r="M8046" i="7" a="1"/>
  <c r="M8046" i="7" s="1"/>
  <c r="O8045" i="7" a="1"/>
  <c r="O8045" i="7" s="1"/>
  <c r="M8045" i="7" a="1"/>
  <c r="M8045" i="7"/>
  <c r="N8045" i="7" s="1" a="1"/>
  <c r="N8045" i="7" s="1"/>
  <c r="O8044" i="7" a="1"/>
  <c r="O8044" i="7"/>
  <c r="M8044" i="7" a="1"/>
  <c r="M8044" i="7" s="1"/>
  <c r="N8044" i="7" s="1" a="1"/>
  <c r="N8044" i="7" s="1"/>
  <c r="O8043" i="7" a="1"/>
  <c r="O8043" i="7" s="1"/>
  <c r="M8043" i="7" a="1"/>
  <c r="M8043" i="7" s="1"/>
  <c r="N8043" i="7" s="1" a="1"/>
  <c r="N8043" i="7" s="1"/>
  <c r="O8042" i="7" a="1"/>
  <c r="O8042" i="7" s="1"/>
  <c r="M8042" i="7" a="1"/>
  <c r="M8042" i="7"/>
  <c r="N8042" i="7" s="1" a="1"/>
  <c r="N8042" i="7" s="1"/>
  <c r="O8041" i="7" a="1"/>
  <c r="O8041" i="7"/>
  <c r="M8041" i="7" a="1"/>
  <c r="M8041" i="7" s="1"/>
  <c r="N8041" i="7" s="1" a="1"/>
  <c r="N8041" i="7" s="1"/>
  <c r="O8040" i="7" a="1"/>
  <c r="O8040" i="7" s="1"/>
  <c r="N8040" i="7" a="1"/>
  <c r="N8040" i="7" s="1"/>
  <c r="M8040" i="7" a="1"/>
  <c r="M8040" i="7" s="1"/>
  <c r="O8039" i="7" a="1"/>
  <c r="O8039" i="7"/>
  <c r="M8039" i="7" a="1"/>
  <c r="M8039" i="7"/>
  <c r="N8039" i="7" s="1" a="1"/>
  <c r="N8039" i="7" s="1"/>
  <c r="O8038" i="7" a="1"/>
  <c r="O8038" i="7" s="1"/>
  <c r="M8038" i="7" a="1"/>
  <c r="M8038" i="7" s="1"/>
  <c r="N8038" i="7" s="1" a="1"/>
  <c r="N8038" i="7" s="1"/>
  <c r="O8037" i="7" a="1"/>
  <c r="O8037" i="7" s="1"/>
  <c r="N8037" i="7" a="1"/>
  <c r="N8037" i="7" s="1"/>
  <c r="M8037" i="7" a="1"/>
  <c r="M8037" i="7"/>
  <c r="O8036" i="7" a="1"/>
  <c r="O8036" i="7"/>
  <c r="N8036" i="7" a="1"/>
  <c r="N8036" i="7"/>
  <c r="M8036" i="7" a="1"/>
  <c r="M8036" i="7" s="1"/>
  <c r="O8035" i="7" a="1"/>
  <c r="O8035" i="7" s="1"/>
  <c r="M8035" i="7" a="1"/>
  <c r="M8035" i="7" s="1"/>
  <c r="N8035" i="7" s="1" a="1"/>
  <c r="N8035" i="7" s="1"/>
  <c r="O8034" i="7" a="1"/>
  <c r="O8034" i="7" s="1"/>
  <c r="N8034" i="7"/>
  <c r="M8034" i="7" a="1"/>
  <c r="M8034" i="7"/>
  <c r="N8034" i="7" s="1" a="1"/>
  <c r="O8033" i="7" a="1"/>
  <c r="O8033" i="7"/>
  <c r="M8033" i="7" a="1"/>
  <c r="M8033" i="7" s="1"/>
  <c r="N8033" i="7" s="1" a="1"/>
  <c r="N8033" i="7" s="1"/>
  <c r="O8032" i="7" a="1"/>
  <c r="O8032" i="7" s="1"/>
  <c r="N8032" i="7" a="1"/>
  <c r="N8032" i="7" s="1"/>
  <c r="M8032" i="7" a="1"/>
  <c r="M8032" i="7" s="1"/>
  <c r="O8031" i="7" a="1"/>
  <c r="O8031" i="7"/>
  <c r="N8031" i="7"/>
  <c r="M8031" i="7" a="1"/>
  <c r="M8031" i="7"/>
  <c r="N8031" i="7" s="1" a="1"/>
  <c r="O8030" i="7" a="1"/>
  <c r="O8030" i="7" s="1"/>
  <c r="M8030" i="7" a="1"/>
  <c r="M8030" i="7" s="1"/>
  <c r="N8030" i="7" s="1" a="1"/>
  <c r="N8030" i="7" s="1"/>
  <c r="O8029" i="7" a="1"/>
  <c r="O8029" i="7" s="1"/>
  <c r="N8029" i="7" a="1"/>
  <c r="N8029" i="7" s="1"/>
  <c r="M8029" i="7" a="1"/>
  <c r="M8029" i="7"/>
  <c r="O8028" i="7" a="1"/>
  <c r="O8028" i="7"/>
  <c r="N8028" i="7"/>
  <c r="M8028" i="7" a="1"/>
  <c r="M8028" i="7" s="1"/>
  <c r="N8028" i="7" s="1" a="1"/>
  <c r="O8027" i="7" a="1"/>
  <c r="O8027" i="7" s="1"/>
  <c r="M8027" i="7" a="1"/>
  <c r="M8027" i="7" s="1"/>
  <c r="N8027" i="7" s="1" a="1"/>
  <c r="N8027" i="7" s="1"/>
  <c r="O8026" i="7" a="1"/>
  <c r="O8026" i="7" s="1"/>
  <c r="N8026" i="7"/>
  <c r="M8026" i="7" a="1"/>
  <c r="M8026" i="7"/>
  <c r="N8026" i="7" s="1" a="1"/>
  <c r="O8025" i="7" a="1"/>
  <c r="O8025" i="7"/>
  <c r="M8025" i="7" a="1"/>
  <c r="M8025" i="7" s="1"/>
  <c r="N8025" i="7" s="1" a="1"/>
  <c r="N8025" i="7" s="1"/>
  <c r="O8024" i="7" a="1"/>
  <c r="O8024" i="7" s="1"/>
  <c r="M8024" i="7" a="1"/>
  <c r="M8024" i="7" s="1"/>
  <c r="N8024" i="7" s="1" a="1"/>
  <c r="N8024" i="7" s="1"/>
  <c r="O8023" i="7" a="1"/>
  <c r="O8023" i="7"/>
  <c r="M8023" i="7" a="1"/>
  <c r="M8023" i="7"/>
  <c r="N8023" i="7" s="1" a="1"/>
  <c r="N8023" i="7" s="1"/>
  <c r="O8022" i="7" a="1"/>
  <c r="O8022" i="7" s="1"/>
  <c r="M8022" i="7" a="1"/>
  <c r="M8022" i="7" s="1"/>
  <c r="N8022" i="7" s="1" a="1"/>
  <c r="N8022" i="7" s="1"/>
  <c r="O8021" i="7" a="1"/>
  <c r="O8021" i="7" s="1"/>
  <c r="M8021" i="7" a="1"/>
  <c r="M8021" i="7"/>
  <c r="N8021" i="7" s="1" a="1"/>
  <c r="N8021" i="7" s="1"/>
  <c r="O8020" i="7" a="1"/>
  <c r="O8020" i="7"/>
  <c r="N8020" i="7" a="1"/>
  <c r="N8020" i="7"/>
  <c r="M8020" i="7" a="1"/>
  <c r="M8020" i="7" s="1"/>
  <c r="O8019" i="7" a="1"/>
  <c r="O8019" i="7" s="1"/>
  <c r="N8019" i="7" a="1"/>
  <c r="N8019" i="7" s="1"/>
  <c r="M8019" i="7" a="1"/>
  <c r="M8019" i="7" s="1"/>
  <c r="O8018" i="7" a="1"/>
  <c r="O8018" i="7" s="1"/>
  <c r="M8018" i="7" a="1"/>
  <c r="M8018" i="7"/>
  <c r="N8018" i="7" s="1" a="1"/>
  <c r="N8018" i="7" s="1"/>
  <c r="O8017" i="7" a="1"/>
  <c r="O8017" i="7"/>
  <c r="M8017" i="7" a="1"/>
  <c r="M8017" i="7" s="1"/>
  <c r="N8017" i="7" s="1" a="1"/>
  <c r="N8017" i="7" s="1"/>
  <c r="O8016" i="7" a="1"/>
  <c r="O8016" i="7" s="1"/>
  <c r="M8016" i="7" a="1"/>
  <c r="M8016" i="7" s="1"/>
  <c r="N8016" i="7" s="1" a="1"/>
  <c r="N8016" i="7" s="1"/>
  <c r="O8015" i="7" a="1"/>
  <c r="O8015" i="7"/>
  <c r="M8015" i="7" a="1"/>
  <c r="M8015" i="7"/>
  <c r="N8015" i="7" s="1" a="1"/>
  <c r="N8015" i="7" s="1"/>
  <c r="O8014" i="7" a="1"/>
  <c r="O8014" i="7" s="1"/>
  <c r="N8014" i="7" a="1"/>
  <c r="N8014" i="7" s="1"/>
  <c r="M8014" i="7" a="1"/>
  <c r="M8014" i="7" s="1"/>
  <c r="O8013" i="7" a="1"/>
  <c r="O8013" i="7" s="1"/>
  <c r="M8013" i="7" a="1"/>
  <c r="M8013" i="7"/>
  <c r="N8013" i="7" s="1" a="1"/>
  <c r="N8013" i="7" s="1"/>
  <c r="O8012" i="7" a="1"/>
  <c r="O8012" i="7"/>
  <c r="M8012" i="7" a="1"/>
  <c r="M8012" i="7" s="1"/>
  <c r="N8012" i="7" s="1" a="1"/>
  <c r="N8012" i="7" s="1"/>
  <c r="O8011" i="7" a="1"/>
  <c r="O8011" i="7" s="1"/>
  <c r="N8011" i="7" a="1"/>
  <c r="N8011" i="7" s="1"/>
  <c r="M8011" i="7" a="1"/>
  <c r="M8011" i="7" s="1"/>
  <c r="O8010" i="7" a="1"/>
  <c r="O8010" i="7" s="1"/>
  <c r="M8010" i="7" a="1"/>
  <c r="M8010" i="7"/>
  <c r="N8010" i="7" s="1" a="1"/>
  <c r="N8010" i="7" s="1"/>
  <c r="O8009" i="7" a="1"/>
  <c r="O8009" i="7"/>
  <c r="M8009" i="7" a="1"/>
  <c r="M8009" i="7" s="1"/>
  <c r="N8009" i="7" s="1" a="1"/>
  <c r="N8009" i="7" s="1"/>
  <c r="O8008" i="7" a="1"/>
  <c r="O8008" i="7" s="1"/>
  <c r="N8008" i="7" a="1"/>
  <c r="N8008" i="7" s="1"/>
  <c r="M8008" i="7" a="1"/>
  <c r="M8008" i="7" s="1"/>
  <c r="O8007" i="7" a="1"/>
  <c r="O8007" i="7"/>
  <c r="M8007" i="7" a="1"/>
  <c r="M8007" i="7"/>
  <c r="N8007" i="7" s="1" a="1"/>
  <c r="N8007" i="7" s="1"/>
  <c r="O8006" i="7" a="1"/>
  <c r="O8006" i="7" s="1"/>
  <c r="N8006" i="7" a="1"/>
  <c r="N8006" i="7" s="1"/>
  <c r="M8006" i="7" a="1"/>
  <c r="M8006" i="7" s="1"/>
  <c r="O8005" i="7" a="1"/>
  <c r="O8005" i="7" s="1"/>
  <c r="M8005" i="7" a="1"/>
  <c r="M8005" i="7"/>
  <c r="N8005" i="7" s="1" a="1"/>
  <c r="N8005" i="7" s="1"/>
  <c r="O8004" i="7" a="1"/>
  <c r="O8004" i="7"/>
  <c r="N8004" i="7" a="1"/>
  <c r="N8004" i="7"/>
  <c r="M8004" i="7" a="1"/>
  <c r="M8004" i="7" s="1"/>
  <c r="O8003" i="7" a="1"/>
  <c r="O8003" i="7" s="1"/>
  <c r="N8003" i="7" a="1"/>
  <c r="N8003" i="7" s="1"/>
  <c r="M8003" i="7" a="1"/>
  <c r="M8003" i="7" s="1"/>
  <c r="O8002" i="7" a="1"/>
  <c r="O8002" i="7" s="1"/>
  <c r="M8002" i="7" a="1"/>
  <c r="M8002" i="7"/>
  <c r="N8002" i="7" s="1" a="1"/>
  <c r="N8002" i="7" s="1"/>
  <c r="O8001" i="7" a="1"/>
  <c r="O8001" i="7"/>
  <c r="M8001" i="7" a="1"/>
  <c r="M8001" i="7"/>
  <c r="N8001" i="7" s="1" a="1"/>
  <c r="N8001" i="7" s="1"/>
  <c r="O8000" i="7" a="1"/>
  <c r="O8000" i="7"/>
  <c r="N8000" i="7"/>
  <c r="M8000" i="7" a="1"/>
  <c r="M8000" i="7"/>
  <c r="N8000" i="7" s="1" a="1"/>
  <c r="O7999" i="7" a="1"/>
  <c r="O7999" i="7"/>
  <c r="M7999" i="7" a="1"/>
  <c r="M7999" i="7"/>
  <c r="N7999" i="7" s="1" a="1"/>
  <c r="N7999" i="7" s="1"/>
  <c r="O7998" i="7" a="1"/>
  <c r="O7998" i="7"/>
  <c r="M7998" i="7" a="1"/>
  <c r="M7998" i="7"/>
  <c r="N7998" i="7" s="1" a="1"/>
  <c r="N7998" i="7" s="1"/>
  <c r="O7997" i="7" a="1"/>
  <c r="O7997" i="7"/>
  <c r="N7997" i="7"/>
  <c r="M7997" i="7" a="1"/>
  <c r="M7997" i="7"/>
  <c r="N7997" i="7" s="1" a="1"/>
  <c r="O7996" i="7" a="1"/>
  <c r="O7996" i="7"/>
  <c r="N7996" i="7"/>
  <c r="M7996" i="7" a="1"/>
  <c r="M7996" i="7"/>
  <c r="N7996" i="7" s="1" a="1"/>
  <c r="O7995" i="7" a="1"/>
  <c r="O7995" i="7"/>
  <c r="N7995" i="7" a="1"/>
  <c r="N7995" i="7" s="1"/>
  <c r="M7995" i="7" a="1"/>
  <c r="M7995" i="7"/>
  <c r="O7994" i="7" a="1"/>
  <c r="O7994" i="7"/>
  <c r="N7994" i="7"/>
  <c r="M7994" i="7" a="1"/>
  <c r="M7994" i="7"/>
  <c r="N7994" i="7" s="1" a="1"/>
  <c r="O7993" i="7" a="1"/>
  <c r="O7993" i="7"/>
  <c r="N7993" i="7"/>
  <c r="M7993" i="7" a="1"/>
  <c r="M7993" i="7"/>
  <c r="N7993" i="7" s="1" a="1"/>
  <c r="O7992" i="7" a="1"/>
  <c r="O7992" i="7" s="1"/>
  <c r="N7992" i="7"/>
  <c r="M7992" i="7" a="1"/>
  <c r="M7992" i="7"/>
  <c r="N7992" i="7" s="1" a="1"/>
  <c r="O7991" i="7" a="1"/>
  <c r="O7991" i="7"/>
  <c r="N7991" i="7"/>
  <c r="M7991" i="7" a="1"/>
  <c r="M7991" i="7"/>
  <c r="N7991" i="7" s="1" a="1"/>
  <c r="O7990" i="7" a="1"/>
  <c r="O7990" i="7"/>
  <c r="M7990" i="7" a="1"/>
  <c r="M7990" i="7" s="1"/>
  <c r="N7990" i="7" s="1" a="1"/>
  <c r="N7990" i="7" s="1"/>
  <c r="O7989" i="7" a="1"/>
  <c r="O7989" i="7"/>
  <c r="N7989" i="7"/>
  <c r="M7989" i="7" a="1"/>
  <c r="M7989" i="7"/>
  <c r="N7989" i="7" s="1" a="1"/>
  <c r="O7988" i="7" a="1"/>
  <c r="O7988" i="7"/>
  <c r="M7988" i="7" a="1"/>
  <c r="M7988" i="7"/>
  <c r="N7988" i="7" s="1" a="1"/>
  <c r="N7988" i="7" s="1"/>
  <c r="O7987" i="7" a="1"/>
  <c r="O7987" i="7"/>
  <c r="N7987" i="7" a="1"/>
  <c r="N7987" i="7" s="1"/>
  <c r="M7987" i="7" a="1"/>
  <c r="M7987" i="7"/>
  <c r="O7986" i="7" a="1"/>
  <c r="O7986" i="7"/>
  <c r="N7986" i="7"/>
  <c r="M7986" i="7" a="1"/>
  <c r="M7986" i="7"/>
  <c r="N7986" i="7" s="1" a="1"/>
  <c r="O7985" i="7" a="1"/>
  <c r="O7985" i="7"/>
  <c r="M7985" i="7" a="1"/>
  <c r="M7985" i="7"/>
  <c r="N7985" i="7" s="1" a="1"/>
  <c r="N7985" i="7" s="1"/>
  <c r="O7984" i="7" a="1"/>
  <c r="O7984" i="7" s="1"/>
  <c r="M7984" i="7" a="1"/>
  <c r="M7984" i="7"/>
  <c r="N7984" i="7" s="1" a="1"/>
  <c r="N7984" i="7" s="1"/>
  <c r="O7983" i="7" a="1"/>
  <c r="O7983" i="7"/>
  <c r="N7983" i="7" a="1"/>
  <c r="N7983" i="7"/>
  <c r="M7983" i="7" a="1"/>
  <c r="M7983" i="7"/>
  <c r="O7982" i="7" a="1"/>
  <c r="O7982" i="7"/>
  <c r="M7982" i="7" a="1"/>
  <c r="M7982" i="7" s="1"/>
  <c r="N7982" i="7" s="1" a="1"/>
  <c r="N7982" i="7" s="1"/>
  <c r="O7981" i="7" a="1"/>
  <c r="O7981" i="7"/>
  <c r="M7981" i="7" a="1"/>
  <c r="M7981" i="7"/>
  <c r="N7981" i="7" s="1" a="1"/>
  <c r="N7981" i="7" s="1"/>
  <c r="O7980" i="7" a="1"/>
  <c r="O7980" i="7"/>
  <c r="N7980" i="7"/>
  <c r="M7980" i="7" a="1"/>
  <c r="M7980" i="7"/>
  <c r="N7980" i="7" s="1" a="1"/>
  <c r="O7979" i="7" a="1"/>
  <c r="O7979" i="7"/>
  <c r="N7979" i="7" a="1"/>
  <c r="N7979" i="7" s="1"/>
  <c r="M7979" i="7" a="1"/>
  <c r="M7979" i="7"/>
  <c r="O7978" i="7" a="1"/>
  <c r="O7978" i="7"/>
  <c r="M7978" i="7" a="1"/>
  <c r="M7978" i="7"/>
  <c r="N7978" i="7" s="1" a="1"/>
  <c r="N7978" i="7" s="1"/>
  <c r="O7977" i="7" a="1"/>
  <c r="O7977" i="7"/>
  <c r="N7977" i="7"/>
  <c r="M7977" i="7" a="1"/>
  <c r="M7977" i="7"/>
  <c r="N7977" i="7" s="1" a="1"/>
  <c r="O7976" i="7" a="1"/>
  <c r="O7976" i="7"/>
  <c r="M7976" i="7" a="1"/>
  <c r="M7976" i="7"/>
  <c r="N7976" i="7" s="1" a="1"/>
  <c r="N7976" i="7" s="1"/>
  <c r="O7975" i="7" a="1"/>
  <c r="O7975" i="7"/>
  <c r="M7975" i="7" a="1"/>
  <c r="M7975" i="7"/>
  <c r="N7975" i="7" s="1" a="1"/>
  <c r="N7975" i="7" s="1"/>
  <c r="O7974" i="7" a="1"/>
  <c r="O7974" i="7"/>
  <c r="M7974" i="7" a="1"/>
  <c r="M7974" i="7" s="1"/>
  <c r="N7974" i="7" s="1" a="1"/>
  <c r="N7974" i="7" s="1"/>
  <c r="O7973" i="7" a="1"/>
  <c r="O7973" i="7"/>
  <c r="M7973" i="7" a="1"/>
  <c r="M7973" i="7"/>
  <c r="N7973" i="7" s="1" a="1"/>
  <c r="N7973" i="7" s="1"/>
  <c r="O7972" i="7" a="1"/>
  <c r="O7972" i="7"/>
  <c r="M7972" i="7" a="1"/>
  <c r="M7972" i="7"/>
  <c r="N7972" i="7" s="1" a="1"/>
  <c r="N7972" i="7" s="1"/>
  <c r="O7971" i="7" a="1"/>
  <c r="O7971" i="7"/>
  <c r="N7971" i="7" a="1"/>
  <c r="N7971" i="7" s="1"/>
  <c r="M7971" i="7" a="1"/>
  <c r="M7971" i="7"/>
  <c r="O7970" i="7" a="1"/>
  <c r="O7970" i="7"/>
  <c r="M7970" i="7" a="1"/>
  <c r="M7970" i="7"/>
  <c r="N7970" i="7" s="1" a="1"/>
  <c r="N7970" i="7" s="1"/>
  <c r="O7969" i="7" a="1"/>
  <c r="O7969" i="7"/>
  <c r="M7969" i="7" a="1"/>
  <c r="M7969" i="7"/>
  <c r="N7969" i="7" s="1" a="1"/>
  <c r="N7969" i="7" s="1"/>
  <c r="O7968" i="7" a="1"/>
  <c r="O7968" i="7" s="1"/>
  <c r="N7968" i="7"/>
  <c r="M7968" i="7" a="1"/>
  <c r="M7968" i="7"/>
  <c r="N7968" i="7" s="1" a="1"/>
  <c r="O7967" i="7" a="1"/>
  <c r="O7967" i="7"/>
  <c r="M7967" i="7" a="1"/>
  <c r="M7967" i="7"/>
  <c r="N7967" i="7" s="1" a="1"/>
  <c r="N7967" i="7" s="1"/>
  <c r="O7966" i="7" a="1"/>
  <c r="O7966" i="7"/>
  <c r="M7966" i="7" a="1"/>
  <c r="M7966" i="7" s="1"/>
  <c r="N7966" i="7" s="1" a="1"/>
  <c r="N7966" i="7" s="1"/>
  <c r="O7965" i="7" a="1"/>
  <c r="O7965" i="7"/>
  <c r="N7965" i="7" a="1"/>
  <c r="N7965" i="7" s="1"/>
  <c r="M7965" i="7" a="1"/>
  <c r="M7965" i="7"/>
  <c r="O7964" i="7" a="1"/>
  <c r="O7964" i="7" s="1"/>
  <c r="M7964" i="7" a="1"/>
  <c r="M7964" i="7"/>
  <c r="N7964" i="7" s="1" a="1"/>
  <c r="N7964" i="7" s="1"/>
  <c r="O7963" i="7" a="1"/>
  <c r="O7963" i="7"/>
  <c r="M7963" i="7" a="1"/>
  <c r="M7963" i="7"/>
  <c r="N7963" i="7" s="1" a="1"/>
  <c r="N7963" i="7" s="1"/>
  <c r="O7962" i="7" a="1"/>
  <c r="O7962" i="7"/>
  <c r="M7962" i="7" a="1"/>
  <c r="M7962" i="7" s="1"/>
  <c r="N7962" i="7" s="1" a="1"/>
  <c r="N7962" i="7" s="1"/>
  <c r="O7961" i="7" a="1"/>
  <c r="O7961" i="7"/>
  <c r="N7961" i="7" a="1"/>
  <c r="N7961" i="7" s="1"/>
  <c r="M7961" i="7" a="1"/>
  <c r="M7961" i="7"/>
  <c r="O7960" i="7" a="1"/>
  <c r="O7960" i="7" s="1"/>
  <c r="M7960" i="7" a="1"/>
  <c r="M7960" i="7"/>
  <c r="N7960" i="7" s="1" a="1"/>
  <c r="N7960" i="7" s="1"/>
  <c r="O7959" i="7" a="1"/>
  <c r="O7959" i="7"/>
  <c r="M7959" i="7" a="1"/>
  <c r="M7959" i="7"/>
  <c r="N7959" i="7" s="1" a="1"/>
  <c r="N7959" i="7" s="1"/>
  <c r="O7958" i="7" a="1"/>
  <c r="O7958" i="7" s="1"/>
  <c r="M7958" i="7" a="1"/>
  <c r="M7958" i="7" s="1"/>
  <c r="N7958" i="7" s="1" a="1"/>
  <c r="N7958" i="7" s="1"/>
  <c r="O7957" i="7" a="1"/>
  <c r="O7957" i="7"/>
  <c r="N7957" i="7" a="1"/>
  <c r="N7957" i="7"/>
  <c r="M7957" i="7" a="1"/>
  <c r="M7957" i="7"/>
  <c r="O7956" i="7" a="1"/>
  <c r="O7956" i="7" s="1"/>
  <c r="N7956" i="7"/>
  <c r="M7956" i="7" a="1"/>
  <c r="M7956" i="7"/>
  <c r="N7956" i="7" s="1" a="1"/>
  <c r="O7955" i="7" a="1"/>
  <c r="O7955" i="7"/>
  <c r="M7955" i="7" a="1"/>
  <c r="M7955" i="7"/>
  <c r="N7955" i="7" s="1" a="1"/>
  <c r="N7955" i="7" s="1"/>
  <c r="O7954" i="7" a="1"/>
  <c r="O7954" i="7"/>
  <c r="M7954" i="7" a="1"/>
  <c r="M7954" i="7" s="1"/>
  <c r="N7954" i="7" s="1" a="1"/>
  <c r="N7954" i="7" s="1"/>
  <c r="O7953" i="7" a="1"/>
  <c r="O7953" i="7"/>
  <c r="N7953" i="7" a="1"/>
  <c r="N7953" i="7" s="1"/>
  <c r="M7953" i="7" a="1"/>
  <c r="M7953" i="7"/>
  <c r="O7952" i="7" a="1"/>
  <c r="O7952" i="7" s="1"/>
  <c r="N7952" i="7"/>
  <c r="M7952" i="7" a="1"/>
  <c r="M7952" i="7"/>
  <c r="N7952" i="7" s="1" a="1"/>
  <c r="O7951" i="7" a="1"/>
  <c r="O7951" i="7"/>
  <c r="M7951" i="7" a="1"/>
  <c r="M7951" i="7"/>
  <c r="N7951" i="7" s="1" a="1"/>
  <c r="N7951" i="7" s="1"/>
  <c r="O7950" i="7" a="1"/>
  <c r="O7950" i="7"/>
  <c r="M7950" i="7" a="1"/>
  <c r="M7950" i="7" s="1"/>
  <c r="N7950" i="7" s="1" a="1"/>
  <c r="N7950" i="7" s="1"/>
  <c r="O7949" i="7" a="1"/>
  <c r="O7949" i="7"/>
  <c r="N7949" i="7" a="1"/>
  <c r="N7949" i="7" s="1"/>
  <c r="M7949" i="7" a="1"/>
  <c r="M7949" i="7"/>
  <c r="O7948" i="7" a="1"/>
  <c r="O7948" i="7" s="1"/>
  <c r="M7948" i="7" a="1"/>
  <c r="M7948" i="7"/>
  <c r="N7948" i="7" s="1" a="1"/>
  <c r="N7948" i="7" s="1"/>
  <c r="O7947" i="7" a="1"/>
  <c r="O7947" i="7"/>
  <c r="M7947" i="7" a="1"/>
  <c r="M7947" i="7"/>
  <c r="N7947" i="7" s="1" a="1"/>
  <c r="N7947" i="7" s="1"/>
  <c r="O7946" i="7" a="1"/>
  <c r="O7946" i="7"/>
  <c r="M7946" i="7" a="1"/>
  <c r="M7946" i="7" s="1"/>
  <c r="N7946" i="7" s="1" a="1"/>
  <c r="N7946" i="7" s="1"/>
  <c r="O7945" i="7" a="1"/>
  <c r="O7945" i="7"/>
  <c r="N7945" i="7" a="1"/>
  <c r="N7945" i="7" s="1"/>
  <c r="M7945" i="7" a="1"/>
  <c r="M7945" i="7"/>
  <c r="O7944" i="7" a="1"/>
  <c r="O7944" i="7" s="1"/>
  <c r="M7944" i="7" a="1"/>
  <c r="M7944" i="7"/>
  <c r="N7944" i="7" s="1" a="1"/>
  <c r="N7944" i="7" s="1"/>
  <c r="O7943" i="7" a="1"/>
  <c r="O7943" i="7"/>
  <c r="M7943" i="7" a="1"/>
  <c r="M7943" i="7"/>
  <c r="N7943" i="7" s="1" a="1"/>
  <c r="N7943" i="7" s="1"/>
  <c r="O7942" i="7" a="1"/>
  <c r="O7942" i="7"/>
  <c r="M7942" i="7" a="1"/>
  <c r="M7942" i="7" s="1"/>
  <c r="N7942" i="7" s="1" a="1"/>
  <c r="N7942" i="7" s="1"/>
  <c r="O7941" i="7" a="1"/>
  <c r="O7941" i="7"/>
  <c r="N7941" i="7" a="1"/>
  <c r="N7941" i="7"/>
  <c r="M7941" i="7" a="1"/>
  <c r="M7941" i="7"/>
  <c r="O7940" i="7" a="1"/>
  <c r="O7940" i="7" s="1"/>
  <c r="N7940" i="7"/>
  <c r="M7940" i="7" a="1"/>
  <c r="M7940" i="7"/>
  <c r="N7940" i="7" s="1" a="1"/>
  <c r="O7939" i="7" a="1"/>
  <c r="O7939" i="7"/>
  <c r="M7939" i="7" a="1"/>
  <c r="M7939" i="7"/>
  <c r="N7939" i="7" s="1" a="1"/>
  <c r="N7939" i="7" s="1"/>
  <c r="O7938" i="7" a="1"/>
  <c r="O7938" i="7"/>
  <c r="M7938" i="7" a="1"/>
  <c r="M7938" i="7" s="1"/>
  <c r="N7938" i="7" s="1" a="1"/>
  <c r="N7938" i="7" s="1"/>
  <c r="O7937" i="7" a="1"/>
  <c r="O7937" i="7"/>
  <c r="N7937" i="7" a="1"/>
  <c r="N7937" i="7" s="1"/>
  <c r="M7937" i="7" a="1"/>
  <c r="M7937" i="7"/>
  <c r="O7936" i="7" a="1"/>
  <c r="O7936" i="7" s="1"/>
  <c r="N7936" i="7"/>
  <c r="M7936" i="7" a="1"/>
  <c r="M7936" i="7"/>
  <c r="N7936" i="7" s="1" a="1"/>
  <c r="O7935" i="7" a="1"/>
  <c r="O7935" i="7"/>
  <c r="M7935" i="7" a="1"/>
  <c r="M7935" i="7"/>
  <c r="N7935" i="7" s="1" a="1"/>
  <c r="N7935" i="7" s="1"/>
  <c r="O7934" i="7" a="1"/>
  <c r="O7934" i="7"/>
  <c r="M7934" i="7" a="1"/>
  <c r="M7934" i="7" s="1"/>
  <c r="N7934" i="7" s="1" a="1"/>
  <c r="N7934" i="7" s="1"/>
  <c r="O7933" i="7" a="1"/>
  <c r="O7933" i="7"/>
  <c r="N7933" i="7" a="1"/>
  <c r="N7933" i="7" s="1"/>
  <c r="M7933" i="7" a="1"/>
  <c r="M7933" i="7"/>
  <c r="O7932" i="7" a="1"/>
  <c r="O7932" i="7" s="1"/>
  <c r="M7932" i="7" a="1"/>
  <c r="M7932" i="7"/>
  <c r="N7932" i="7" s="1" a="1"/>
  <c r="N7932" i="7" s="1"/>
  <c r="O7931" i="7" a="1"/>
  <c r="O7931" i="7"/>
  <c r="M7931" i="7" a="1"/>
  <c r="M7931" i="7"/>
  <c r="N7931" i="7" s="1" a="1"/>
  <c r="N7931" i="7" s="1"/>
  <c r="O7930" i="7" a="1"/>
  <c r="O7930" i="7"/>
  <c r="M7930" i="7" a="1"/>
  <c r="M7930" i="7" s="1"/>
  <c r="N7930" i="7" s="1" a="1"/>
  <c r="N7930" i="7" s="1"/>
  <c r="O7929" i="7" a="1"/>
  <c r="O7929" i="7"/>
  <c r="N7929" i="7" a="1"/>
  <c r="N7929" i="7" s="1"/>
  <c r="M7929" i="7" a="1"/>
  <c r="M7929" i="7"/>
  <c r="O7928" i="7" a="1"/>
  <c r="O7928" i="7" s="1"/>
  <c r="M7928" i="7" a="1"/>
  <c r="M7928" i="7"/>
  <c r="N7928" i="7" s="1" a="1"/>
  <c r="N7928" i="7" s="1"/>
  <c r="O7927" i="7" a="1"/>
  <c r="O7927" i="7"/>
  <c r="M7927" i="7" a="1"/>
  <c r="M7927" i="7"/>
  <c r="N7927" i="7" s="1" a="1"/>
  <c r="N7927" i="7" s="1"/>
  <c r="O7926" i="7" a="1"/>
  <c r="O7926" i="7" s="1"/>
  <c r="M7926" i="7" a="1"/>
  <c r="M7926" i="7" s="1"/>
  <c r="N7926" i="7" s="1" a="1"/>
  <c r="N7926" i="7" s="1"/>
  <c r="O7925" i="7" a="1"/>
  <c r="O7925" i="7"/>
  <c r="N7925" i="7" a="1"/>
  <c r="N7925" i="7"/>
  <c r="M7925" i="7" a="1"/>
  <c r="M7925" i="7"/>
  <c r="O7924" i="7" a="1"/>
  <c r="O7924" i="7" s="1"/>
  <c r="N7924" i="7"/>
  <c r="M7924" i="7" a="1"/>
  <c r="M7924" i="7"/>
  <c r="N7924" i="7" s="1" a="1"/>
  <c r="O7923" i="7" a="1"/>
  <c r="O7923" i="7"/>
  <c r="M7923" i="7" a="1"/>
  <c r="M7923" i="7"/>
  <c r="N7923" i="7" s="1" a="1"/>
  <c r="N7923" i="7" s="1"/>
  <c r="O7922" i="7" a="1"/>
  <c r="O7922" i="7"/>
  <c r="N7922" i="7"/>
  <c r="M7922" i="7" a="1"/>
  <c r="M7922" i="7" s="1"/>
  <c r="N7922" i="7" s="1" a="1"/>
  <c r="O7921" i="7" a="1"/>
  <c r="O7921" i="7"/>
  <c r="M7921" i="7" a="1"/>
  <c r="M7921" i="7"/>
  <c r="N7921" i="7" s="1" a="1"/>
  <c r="N7921" i="7" s="1"/>
  <c r="O7920" i="7" a="1"/>
  <c r="O7920" i="7" s="1"/>
  <c r="M7920" i="7" a="1"/>
  <c r="M7920" i="7"/>
  <c r="N7920" i="7" s="1" a="1"/>
  <c r="N7920" i="7" s="1"/>
  <c r="O7919" i="7" a="1"/>
  <c r="O7919" i="7"/>
  <c r="N7919" i="7" a="1"/>
  <c r="N7919" i="7"/>
  <c r="M7919" i="7" a="1"/>
  <c r="M7919" i="7"/>
  <c r="O7918" i="7" a="1"/>
  <c r="O7918" i="7"/>
  <c r="M7918" i="7" a="1"/>
  <c r="M7918" i="7"/>
  <c r="N7918" i="7" s="1" a="1"/>
  <c r="N7918" i="7" s="1"/>
  <c r="O7917" i="7" a="1"/>
  <c r="O7917" i="7"/>
  <c r="N7917" i="7" a="1"/>
  <c r="N7917" i="7" s="1"/>
  <c r="M7917" i="7" a="1"/>
  <c r="M7917" i="7"/>
  <c r="O7916" i="7" a="1"/>
  <c r="O7916" i="7"/>
  <c r="M7916" i="7" a="1"/>
  <c r="M7916" i="7"/>
  <c r="N7916" i="7" s="1" a="1"/>
  <c r="N7916" i="7" s="1"/>
  <c r="O7915" i="7" a="1"/>
  <c r="O7915" i="7"/>
  <c r="M7915" i="7" a="1"/>
  <c r="M7915" i="7"/>
  <c r="N7915" i="7" s="1" a="1"/>
  <c r="N7915" i="7" s="1"/>
  <c r="O7914" i="7" a="1"/>
  <c r="O7914" i="7"/>
  <c r="N7914" i="7"/>
  <c r="M7914" i="7" a="1"/>
  <c r="M7914" i="7" s="1"/>
  <c r="N7914" i="7" s="1" a="1"/>
  <c r="O7913" i="7" a="1"/>
  <c r="O7913" i="7"/>
  <c r="M7913" i="7" a="1"/>
  <c r="M7913" i="7"/>
  <c r="N7913" i="7" s="1" a="1"/>
  <c r="N7913" i="7" s="1"/>
  <c r="O7912" i="7" a="1"/>
  <c r="O7912" i="7" s="1"/>
  <c r="M7912" i="7" a="1"/>
  <c r="M7912" i="7" s="1"/>
  <c r="N7912" i="7" s="1" a="1"/>
  <c r="N7912" i="7" s="1"/>
  <c r="O7911" i="7" a="1"/>
  <c r="O7911" i="7"/>
  <c r="M7911" i="7" a="1"/>
  <c r="M7911" i="7"/>
  <c r="N7911" i="7" s="1" a="1"/>
  <c r="N7911" i="7" s="1"/>
  <c r="O7910" i="7" a="1"/>
  <c r="O7910" i="7" s="1"/>
  <c r="M7910" i="7" a="1"/>
  <c r="M7910" i="7" s="1"/>
  <c r="N7910" i="7" s="1" a="1"/>
  <c r="N7910" i="7" s="1"/>
  <c r="O7909" i="7" a="1"/>
  <c r="O7909" i="7"/>
  <c r="N7909" i="7" a="1"/>
  <c r="N7909" i="7" s="1"/>
  <c r="M7909" i="7" a="1"/>
  <c r="M7909" i="7"/>
  <c r="O7908" i="7" a="1"/>
  <c r="O7908" i="7" s="1"/>
  <c r="M7908" i="7" a="1"/>
  <c r="M7908" i="7"/>
  <c r="N7908" i="7" s="1" a="1"/>
  <c r="N7908" i="7" s="1"/>
  <c r="O7907" i="7" a="1"/>
  <c r="O7907" i="7"/>
  <c r="M7907" i="7" a="1"/>
  <c r="M7907" i="7" s="1"/>
  <c r="N7907" i="7" s="1" a="1"/>
  <c r="N7907" i="7" s="1"/>
  <c r="O7906" i="7" a="1"/>
  <c r="O7906" i="7"/>
  <c r="N7906" i="7"/>
  <c r="M7906" i="7" a="1"/>
  <c r="M7906" i="7" s="1"/>
  <c r="N7906" i="7" s="1" a="1"/>
  <c r="O7905" i="7" a="1"/>
  <c r="O7905" i="7" s="1"/>
  <c r="N7905" i="7" a="1"/>
  <c r="N7905" i="7" s="1"/>
  <c r="M7905" i="7" a="1"/>
  <c r="M7905" i="7"/>
  <c r="O7904" i="7" a="1"/>
  <c r="O7904" i="7" s="1"/>
  <c r="N7904" i="7" a="1"/>
  <c r="N7904" i="7" s="1"/>
  <c r="M7904" i="7" a="1"/>
  <c r="M7904" i="7"/>
  <c r="O7903" i="7" a="1"/>
  <c r="O7903" i="7"/>
  <c r="M7903" i="7" a="1"/>
  <c r="M7903" i="7" s="1"/>
  <c r="N7903" i="7" s="1" a="1"/>
  <c r="N7903" i="7" s="1"/>
  <c r="O7902" i="7" a="1"/>
  <c r="O7902" i="7" s="1"/>
  <c r="M7902" i="7" a="1"/>
  <c r="M7902" i="7" s="1"/>
  <c r="N7902" i="7" s="1" a="1"/>
  <c r="N7902" i="7" s="1"/>
  <c r="O7901" i="7" a="1"/>
  <c r="O7901" i="7"/>
  <c r="M7901" i="7" a="1"/>
  <c r="M7901" i="7" s="1"/>
  <c r="N7901" i="7" s="1" a="1"/>
  <c r="N7901" i="7" s="1"/>
  <c r="O7900" i="7" a="1"/>
  <c r="O7900" i="7" s="1"/>
  <c r="M7900" i="7" a="1"/>
  <c r="M7900" i="7" s="1"/>
  <c r="N7900" i="7" s="1" a="1"/>
  <c r="N7900" i="7" s="1"/>
  <c r="O7899" i="7" a="1"/>
  <c r="O7899" i="7"/>
  <c r="M7899" i="7" a="1"/>
  <c r="M7899" i="7"/>
  <c r="N7899" i="7" s="1" a="1"/>
  <c r="N7899" i="7" s="1"/>
  <c r="O7898" i="7" a="1"/>
  <c r="O7898" i="7"/>
  <c r="M7898" i="7" a="1"/>
  <c r="M7898" i="7" s="1"/>
  <c r="N7898" i="7" s="1" a="1"/>
  <c r="N7898" i="7" s="1"/>
  <c r="O7897" i="7" a="1"/>
  <c r="O7897" i="7" s="1"/>
  <c r="M7897" i="7" a="1"/>
  <c r="M7897" i="7" s="1"/>
  <c r="N7897" i="7" s="1" a="1"/>
  <c r="N7897" i="7" s="1"/>
  <c r="O7896" i="7" a="1"/>
  <c r="O7896" i="7" s="1"/>
  <c r="N7896" i="7" a="1"/>
  <c r="N7896" i="7" s="1"/>
  <c r="M7896" i="7" a="1"/>
  <c r="M7896" i="7"/>
  <c r="O7895" i="7" a="1"/>
  <c r="O7895" i="7"/>
  <c r="M7895" i="7" a="1"/>
  <c r="M7895" i="7"/>
  <c r="N7895" i="7" s="1" a="1"/>
  <c r="N7895" i="7" s="1"/>
  <c r="O7894" i="7" a="1"/>
  <c r="O7894" i="7" s="1"/>
  <c r="M7894" i="7" a="1"/>
  <c r="M7894" i="7" s="1"/>
  <c r="N7894" i="7" s="1" a="1"/>
  <c r="N7894" i="7" s="1"/>
  <c r="O7893" i="7" a="1"/>
  <c r="O7893" i="7"/>
  <c r="M7893" i="7" a="1"/>
  <c r="M7893" i="7" s="1"/>
  <c r="N7893" i="7" s="1" a="1"/>
  <c r="N7893" i="7" s="1"/>
  <c r="O7892" i="7" a="1"/>
  <c r="O7892" i="7" s="1"/>
  <c r="M7892" i="7" a="1"/>
  <c r="M7892" i="7"/>
  <c r="N7892" i="7" s="1" a="1"/>
  <c r="N7892" i="7" s="1"/>
  <c r="O7891" i="7" a="1"/>
  <c r="O7891" i="7"/>
  <c r="M7891" i="7" a="1"/>
  <c r="M7891" i="7"/>
  <c r="N7891" i="7" s="1" a="1"/>
  <c r="N7891" i="7" s="1"/>
  <c r="O7890" i="7" a="1"/>
  <c r="O7890" i="7"/>
  <c r="N7890" i="7" a="1"/>
  <c r="N7890" i="7" s="1"/>
  <c r="M7890" i="7" a="1"/>
  <c r="M7890" i="7" s="1"/>
  <c r="O7889" i="7" a="1"/>
  <c r="O7889" i="7"/>
  <c r="M7889" i="7" a="1"/>
  <c r="M7889" i="7"/>
  <c r="N7889" i="7" s="1" a="1"/>
  <c r="N7889" i="7" s="1"/>
  <c r="O7888" i="7" a="1"/>
  <c r="O7888" i="7" s="1"/>
  <c r="M7888" i="7" a="1"/>
  <c r="M7888" i="7"/>
  <c r="N7888" i="7" s="1" a="1"/>
  <c r="N7888" i="7" s="1"/>
  <c r="O7887" i="7" a="1"/>
  <c r="O7887" i="7"/>
  <c r="N7887" i="7" a="1"/>
  <c r="N7887" i="7" s="1"/>
  <c r="M7887" i="7" a="1"/>
  <c r="M7887" i="7"/>
  <c r="O7886" i="7" a="1"/>
  <c r="O7886" i="7"/>
  <c r="N7886" i="7" a="1"/>
  <c r="N7886" i="7" s="1"/>
  <c r="M7886" i="7" a="1"/>
  <c r="M7886" i="7" s="1"/>
  <c r="O7885" i="7" a="1"/>
  <c r="O7885" i="7" s="1"/>
  <c r="M7885" i="7" a="1"/>
  <c r="M7885" i="7"/>
  <c r="N7885" i="7" s="1" a="1"/>
  <c r="N7885" i="7" s="1"/>
  <c r="O7884" i="7" a="1"/>
  <c r="O7884" i="7" s="1"/>
  <c r="N7884" i="7"/>
  <c r="M7884" i="7" a="1"/>
  <c r="M7884" i="7" s="1"/>
  <c r="N7884" i="7" s="1" a="1"/>
  <c r="O7883" i="7" a="1"/>
  <c r="O7883" i="7"/>
  <c r="N7883" i="7" a="1"/>
  <c r="N7883" i="7" s="1"/>
  <c r="M7883" i="7" a="1"/>
  <c r="M7883" i="7"/>
  <c r="O7882" i="7" a="1"/>
  <c r="O7882" i="7" s="1"/>
  <c r="M7882" i="7" a="1"/>
  <c r="M7882" i="7" s="1"/>
  <c r="N7882" i="7" s="1" a="1"/>
  <c r="N7882" i="7" s="1"/>
  <c r="O7881" i="7" a="1"/>
  <c r="O7881" i="7" s="1"/>
  <c r="N7881" i="7"/>
  <c r="M7881" i="7" a="1"/>
  <c r="M7881" i="7" s="1"/>
  <c r="N7881" i="7" s="1" a="1"/>
  <c r="O7880" i="7" a="1"/>
  <c r="O7880" i="7" s="1"/>
  <c r="M7880" i="7" a="1"/>
  <c r="M7880" i="7"/>
  <c r="N7880" i="7" s="1" a="1"/>
  <c r="N7880" i="7" s="1"/>
  <c r="O7879" i="7" a="1"/>
  <c r="O7879" i="7" s="1"/>
  <c r="M7879" i="7" a="1"/>
  <c r="M7879" i="7"/>
  <c r="N7879" i="7" s="1" a="1"/>
  <c r="N7879" i="7" s="1"/>
  <c r="O7878" i="7" a="1"/>
  <c r="O7878" i="7" s="1"/>
  <c r="N7878" i="7" a="1"/>
  <c r="N7878" i="7"/>
  <c r="M7878" i="7" a="1"/>
  <c r="M7878" i="7" s="1"/>
  <c r="O7877" i="7" a="1"/>
  <c r="O7877" i="7" s="1"/>
  <c r="M7877" i="7" a="1"/>
  <c r="M7877" i="7"/>
  <c r="N7877" i="7" s="1" a="1"/>
  <c r="N7877" i="7" s="1"/>
  <c r="O7876" i="7" a="1"/>
  <c r="O7876" i="7" s="1"/>
  <c r="M7876" i="7" a="1"/>
  <c r="M7876" i="7"/>
  <c r="N7876" i="7" s="1" a="1"/>
  <c r="N7876" i="7" s="1"/>
  <c r="O7875" i="7" a="1"/>
  <c r="O7875" i="7" s="1"/>
  <c r="M7875" i="7" a="1"/>
  <c r="M7875" i="7" s="1"/>
  <c r="N7875" i="7" s="1" a="1"/>
  <c r="N7875" i="7" s="1"/>
  <c r="O7874" i="7" a="1"/>
  <c r="O7874" i="7"/>
  <c r="N7874" i="7" a="1"/>
  <c r="N7874" i="7"/>
  <c r="M7874" i="7" a="1"/>
  <c r="M7874" i="7" s="1"/>
  <c r="O7873" i="7" a="1"/>
  <c r="O7873" i="7"/>
  <c r="M7873" i="7" a="1"/>
  <c r="M7873" i="7"/>
  <c r="N7873" i="7" s="1" a="1"/>
  <c r="N7873" i="7" s="1"/>
  <c r="O7872" i="7" a="1"/>
  <c r="O7872" i="7" s="1"/>
  <c r="M7872" i="7" a="1"/>
  <c r="M7872" i="7" s="1"/>
  <c r="N7872" i="7" s="1" a="1"/>
  <c r="N7872" i="7" s="1"/>
  <c r="O7871" i="7" a="1"/>
  <c r="O7871" i="7"/>
  <c r="M7871" i="7" a="1"/>
  <c r="M7871" i="7" s="1"/>
  <c r="N7871" i="7" s="1" a="1"/>
  <c r="N7871" i="7" s="1"/>
  <c r="O7870" i="7" a="1"/>
  <c r="O7870" i="7"/>
  <c r="M7870" i="7" a="1"/>
  <c r="M7870" i="7" s="1"/>
  <c r="N7870" i="7" s="1" a="1"/>
  <c r="N7870" i="7" s="1"/>
  <c r="O7869" i="7" a="1"/>
  <c r="O7869" i="7"/>
  <c r="M7869" i="7" a="1"/>
  <c r="M7869" i="7" s="1"/>
  <c r="N7869" i="7" s="1" a="1"/>
  <c r="N7869" i="7" s="1"/>
  <c r="O7868" i="7" a="1"/>
  <c r="O7868" i="7" s="1"/>
  <c r="M7868" i="7" a="1"/>
  <c r="M7868" i="7" s="1"/>
  <c r="N7868" i="7" s="1" a="1"/>
  <c r="N7868" i="7" s="1"/>
  <c r="O7867" i="7" a="1"/>
  <c r="O7867" i="7"/>
  <c r="M7867" i="7" a="1"/>
  <c r="M7867" i="7"/>
  <c r="N7867" i="7" s="1" a="1"/>
  <c r="N7867" i="7" s="1"/>
  <c r="O7866" i="7" a="1"/>
  <c r="O7866" i="7"/>
  <c r="M7866" i="7" a="1"/>
  <c r="M7866" i="7" s="1"/>
  <c r="N7866" i="7" s="1" a="1"/>
  <c r="N7866" i="7" s="1"/>
  <c r="O7865" i="7" a="1"/>
  <c r="O7865" i="7" s="1"/>
  <c r="M7865" i="7" a="1"/>
  <c r="M7865" i="7" s="1"/>
  <c r="N7865" i="7" s="1" a="1"/>
  <c r="N7865" i="7" s="1"/>
  <c r="O7864" i="7" a="1"/>
  <c r="O7864" i="7" s="1"/>
  <c r="N7864" i="7" a="1"/>
  <c r="N7864" i="7" s="1"/>
  <c r="M7864" i="7" a="1"/>
  <c r="M7864" i="7"/>
  <c r="O7863" i="7" a="1"/>
  <c r="O7863" i="7"/>
  <c r="M7863" i="7" a="1"/>
  <c r="M7863" i="7"/>
  <c r="N7863" i="7" s="1" a="1"/>
  <c r="N7863" i="7" s="1"/>
  <c r="O7862" i="7" a="1"/>
  <c r="O7862" i="7"/>
  <c r="M7862" i="7" a="1"/>
  <c r="M7862" i="7" s="1"/>
  <c r="N7862" i="7" s="1" a="1"/>
  <c r="N7862" i="7" s="1"/>
  <c r="O7861" i="7" a="1"/>
  <c r="O7861" i="7"/>
  <c r="N7861" i="7" a="1"/>
  <c r="N7861" i="7" s="1"/>
  <c r="M7861" i="7" a="1"/>
  <c r="M7861" i="7" s="1"/>
  <c r="O7860" i="7" a="1"/>
  <c r="O7860" i="7" s="1"/>
  <c r="M7860" i="7" a="1"/>
  <c r="M7860" i="7"/>
  <c r="N7860" i="7" s="1" a="1"/>
  <c r="N7860" i="7" s="1"/>
  <c r="O7859" i="7" a="1"/>
  <c r="O7859" i="7"/>
  <c r="M7859" i="7" a="1"/>
  <c r="M7859" i="7"/>
  <c r="N7859" i="7" s="1" a="1"/>
  <c r="N7859" i="7" s="1"/>
  <c r="O7858" i="7" a="1"/>
  <c r="O7858" i="7"/>
  <c r="N7858" i="7" a="1"/>
  <c r="N7858" i="7" s="1"/>
  <c r="M7858" i="7" a="1"/>
  <c r="M7858" i="7" s="1"/>
  <c r="O7857" i="7" a="1"/>
  <c r="O7857" i="7"/>
  <c r="M7857" i="7" a="1"/>
  <c r="M7857" i="7"/>
  <c r="N7857" i="7" s="1" a="1"/>
  <c r="N7857" i="7" s="1"/>
  <c r="O7856" i="7" a="1"/>
  <c r="O7856" i="7" s="1"/>
  <c r="M7856" i="7" a="1"/>
  <c r="M7856" i="7"/>
  <c r="N7856" i="7" s="1" a="1"/>
  <c r="N7856" i="7" s="1"/>
  <c r="O7855" i="7" a="1"/>
  <c r="O7855" i="7"/>
  <c r="N7855" i="7" a="1"/>
  <c r="N7855" i="7" s="1"/>
  <c r="M7855" i="7" a="1"/>
  <c r="M7855" i="7"/>
  <c r="O7854" i="7" a="1"/>
  <c r="O7854" i="7"/>
  <c r="N7854" i="7" a="1"/>
  <c r="N7854" i="7" s="1"/>
  <c r="M7854" i="7" a="1"/>
  <c r="M7854" i="7" s="1"/>
  <c r="O7853" i="7" a="1"/>
  <c r="O7853" i="7" s="1"/>
  <c r="M7853" i="7" a="1"/>
  <c r="M7853" i="7"/>
  <c r="N7853" i="7" s="1" a="1"/>
  <c r="N7853" i="7" s="1"/>
  <c r="O7852" i="7" a="1"/>
  <c r="O7852" i="7" s="1"/>
  <c r="M7852" i="7" a="1"/>
  <c r="M7852" i="7" s="1"/>
  <c r="N7852" i="7" s="1" a="1"/>
  <c r="N7852" i="7" s="1"/>
  <c r="O7851" i="7" a="1"/>
  <c r="O7851" i="7"/>
  <c r="N7851" i="7" a="1"/>
  <c r="N7851" i="7" s="1"/>
  <c r="M7851" i="7" a="1"/>
  <c r="M7851" i="7"/>
  <c r="O7850" i="7" a="1"/>
  <c r="O7850" i="7" s="1"/>
  <c r="M7850" i="7" a="1"/>
  <c r="M7850" i="7" s="1"/>
  <c r="N7850" i="7" s="1" a="1"/>
  <c r="N7850" i="7" s="1"/>
  <c r="O7849" i="7" a="1"/>
  <c r="O7849" i="7" s="1"/>
  <c r="N7849" i="7"/>
  <c r="M7849" i="7" a="1"/>
  <c r="M7849" i="7" s="1"/>
  <c r="N7849" i="7" s="1" a="1"/>
  <c r="O7848" i="7" a="1"/>
  <c r="O7848" i="7" s="1"/>
  <c r="N7848" i="7" a="1"/>
  <c r="N7848" i="7"/>
  <c r="M7848" i="7" a="1"/>
  <c r="M7848" i="7"/>
  <c r="O7847" i="7" a="1"/>
  <c r="O7847" i="7" s="1"/>
  <c r="M7847" i="7" a="1"/>
  <c r="M7847" i="7"/>
  <c r="N7847" i="7" s="1" a="1"/>
  <c r="N7847" i="7" s="1"/>
  <c r="O7846" i="7" a="1"/>
  <c r="O7846" i="7" s="1"/>
  <c r="N7846" i="7" a="1"/>
  <c r="N7846" i="7"/>
  <c r="M7846" i="7" a="1"/>
  <c r="M7846" i="7" s="1"/>
  <c r="O7845" i="7" a="1"/>
  <c r="O7845" i="7" s="1"/>
  <c r="N7845" i="7" a="1"/>
  <c r="N7845" i="7"/>
  <c r="M7845" i="7" a="1"/>
  <c r="M7845" i="7"/>
  <c r="O7844" i="7" a="1"/>
  <c r="O7844" i="7" s="1"/>
  <c r="M7844" i="7" a="1"/>
  <c r="M7844" i="7"/>
  <c r="N7844" i="7" s="1" a="1"/>
  <c r="N7844" i="7" s="1"/>
  <c r="O7843" i="7" a="1"/>
  <c r="O7843" i="7" s="1"/>
  <c r="M7843" i="7" a="1"/>
  <c r="M7843" i="7" s="1"/>
  <c r="N7843" i="7" s="1" a="1"/>
  <c r="N7843" i="7" s="1"/>
  <c r="O7842" i="7" a="1"/>
  <c r="O7842" i="7"/>
  <c r="N7842" i="7" a="1"/>
  <c r="N7842" i="7"/>
  <c r="M7842" i="7" a="1"/>
  <c r="M7842" i="7" s="1"/>
  <c r="O7841" i="7" a="1"/>
  <c r="O7841" i="7"/>
  <c r="M7841" i="7" a="1"/>
  <c r="M7841" i="7"/>
  <c r="N7841" i="7" s="1" a="1"/>
  <c r="N7841" i="7" s="1"/>
  <c r="O7840" i="7" a="1"/>
  <c r="O7840" i="7" s="1"/>
  <c r="M7840" i="7" a="1"/>
  <c r="M7840" i="7" s="1"/>
  <c r="N7840" i="7" s="1" a="1"/>
  <c r="N7840" i="7" s="1"/>
  <c r="O7839" i="7" a="1"/>
  <c r="O7839" i="7"/>
  <c r="M7839" i="7" a="1"/>
  <c r="M7839" i="7" s="1"/>
  <c r="N7839" i="7" s="1" a="1"/>
  <c r="N7839" i="7" s="1"/>
  <c r="O7838" i="7" a="1"/>
  <c r="O7838" i="7"/>
  <c r="M7838" i="7" a="1"/>
  <c r="M7838" i="7" s="1"/>
  <c r="N7838" i="7" s="1" a="1"/>
  <c r="N7838" i="7" s="1"/>
  <c r="O7837" i="7" a="1"/>
  <c r="O7837" i="7"/>
  <c r="M7837" i="7" a="1"/>
  <c r="M7837" i="7" s="1"/>
  <c r="N7837" i="7" s="1" a="1"/>
  <c r="N7837" i="7" s="1"/>
  <c r="O7836" i="7" a="1"/>
  <c r="O7836" i="7" s="1"/>
  <c r="M7836" i="7" a="1"/>
  <c r="M7836" i="7" s="1"/>
  <c r="N7836" i="7" s="1" a="1"/>
  <c r="N7836" i="7" s="1"/>
  <c r="O7835" i="7" a="1"/>
  <c r="O7835" i="7"/>
  <c r="M7835" i="7" a="1"/>
  <c r="M7835" i="7"/>
  <c r="N7835" i="7" s="1" a="1"/>
  <c r="N7835" i="7" s="1"/>
  <c r="O7834" i="7" a="1"/>
  <c r="O7834" i="7"/>
  <c r="M7834" i="7" a="1"/>
  <c r="M7834" i="7" s="1"/>
  <c r="N7834" i="7" s="1" a="1"/>
  <c r="N7834" i="7" s="1"/>
  <c r="O7833" i="7" a="1"/>
  <c r="O7833" i="7" s="1"/>
  <c r="M7833" i="7" a="1"/>
  <c r="M7833" i="7" s="1"/>
  <c r="N7833" i="7" s="1" a="1"/>
  <c r="N7833" i="7" s="1"/>
  <c r="O7832" i="7" a="1"/>
  <c r="O7832" i="7" s="1"/>
  <c r="N7832" i="7" a="1"/>
  <c r="N7832" i="7" s="1"/>
  <c r="M7832" i="7" a="1"/>
  <c r="M7832" i="7"/>
  <c r="O7831" i="7" a="1"/>
  <c r="O7831" i="7"/>
  <c r="M7831" i="7" a="1"/>
  <c r="M7831" i="7"/>
  <c r="N7831" i="7" s="1" a="1"/>
  <c r="N7831" i="7" s="1"/>
  <c r="O7830" i="7" a="1"/>
  <c r="O7830" i="7"/>
  <c r="M7830" i="7" a="1"/>
  <c r="M7830" i="7" s="1"/>
  <c r="N7830" i="7" s="1" a="1"/>
  <c r="N7830" i="7" s="1"/>
  <c r="O7829" i="7" a="1"/>
  <c r="O7829" i="7"/>
  <c r="N7829" i="7" a="1"/>
  <c r="N7829" i="7" s="1"/>
  <c r="M7829" i="7" a="1"/>
  <c r="M7829" i="7" s="1"/>
  <c r="O7828" i="7" a="1"/>
  <c r="O7828" i="7" s="1"/>
  <c r="M7828" i="7" a="1"/>
  <c r="M7828" i="7"/>
  <c r="N7828" i="7" s="1" a="1"/>
  <c r="N7828" i="7" s="1"/>
  <c r="O7827" i="7" a="1"/>
  <c r="O7827" i="7"/>
  <c r="M7827" i="7" a="1"/>
  <c r="M7827" i="7"/>
  <c r="N7827" i="7" s="1" a="1"/>
  <c r="N7827" i="7" s="1"/>
  <c r="O7826" i="7" a="1"/>
  <c r="O7826" i="7"/>
  <c r="N7826" i="7" a="1"/>
  <c r="N7826" i="7" s="1"/>
  <c r="M7826" i="7" a="1"/>
  <c r="M7826" i="7" s="1"/>
  <c r="O7825" i="7" a="1"/>
  <c r="O7825" i="7"/>
  <c r="M7825" i="7" a="1"/>
  <c r="M7825" i="7"/>
  <c r="N7825" i="7" s="1" a="1"/>
  <c r="N7825" i="7" s="1"/>
  <c r="O7824" i="7" a="1"/>
  <c r="O7824" i="7" s="1"/>
  <c r="M7824" i="7" a="1"/>
  <c r="M7824" i="7"/>
  <c r="N7824" i="7" s="1" a="1"/>
  <c r="N7824" i="7" s="1"/>
  <c r="O7823" i="7" a="1"/>
  <c r="O7823" i="7"/>
  <c r="N7823" i="7" a="1"/>
  <c r="N7823" i="7" s="1"/>
  <c r="M7823" i="7" a="1"/>
  <c r="M7823" i="7"/>
  <c r="O7822" i="7" a="1"/>
  <c r="O7822" i="7"/>
  <c r="N7822" i="7" a="1"/>
  <c r="N7822" i="7" s="1"/>
  <c r="M7822" i="7" a="1"/>
  <c r="M7822" i="7" s="1"/>
  <c r="O7821" i="7" a="1"/>
  <c r="O7821" i="7" s="1"/>
  <c r="M7821" i="7" a="1"/>
  <c r="M7821" i="7"/>
  <c r="N7821" i="7" s="1" a="1"/>
  <c r="N7821" i="7" s="1"/>
  <c r="O7820" i="7" a="1"/>
  <c r="O7820" i="7" s="1"/>
  <c r="N7820" i="7" a="1"/>
  <c r="N7820" i="7"/>
  <c r="M7820" i="7" a="1"/>
  <c r="M7820" i="7"/>
  <c r="O7819" i="7" a="1"/>
  <c r="O7819" i="7"/>
  <c r="N7819" i="7" a="1"/>
  <c r="N7819" i="7" s="1"/>
  <c r="M7819" i="7" a="1"/>
  <c r="M7819" i="7"/>
  <c r="O7818" i="7" a="1"/>
  <c r="O7818" i="7" s="1"/>
  <c r="M7818" i="7" a="1"/>
  <c r="M7818" i="7" s="1"/>
  <c r="N7818" i="7" s="1" a="1"/>
  <c r="N7818" i="7" s="1"/>
  <c r="O7817" i="7" a="1"/>
  <c r="O7817" i="7" s="1"/>
  <c r="M7817" i="7" a="1"/>
  <c r="M7817" i="7" s="1"/>
  <c r="N7817" i="7" s="1" a="1"/>
  <c r="N7817" i="7" s="1"/>
  <c r="O7816" i="7" a="1"/>
  <c r="O7816" i="7" s="1"/>
  <c r="M7816" i="7" a="1"/>
  <c r="M7816" i="7"/>
  <c r="N7816" i="7" s="1" a="1"/>
  <c r="N7816" i="7" s="1"/>
  <c r="O7815" i="7" a="1"/>
  <c r="O7815" i="7" s="1"/>
  <c r="M7815" i="7" a="1"/>
  <c r="M7815" i="7"/>
  <c r="N7815" i="7" s="1" a="1"/>
  <c r="N7815" i="7" s="1"/>
  <c r="O7814" i="7" a="1"/>
  <c r="O7814" i="7" s="1"/>
  <c r="N7814" i="7" a="1"/>
  <c r="N7814" i="7"/>
  <c r="M7814" i="7" a="1"/>
  <c r="M7814" i="7" s="1"/>
  <c r="O7813" i="7" a="1"/>
  <c r="O7813" i="7"/>
  <c r="M7813" i="7" a="1"/>
  <c r="M7813" i="7"/>
  <c r="N7813" i="7" s="1" a="1"/>
  <c r="N7813" i="7" s="1"/>
  <c r="O7812" i="7" a="1"/>
  <c r="O7812" i="7" s="1"/>
  <c r="M7812" i="7" a="1"/>
  <c r="M7812" i="7"/>
  <c r="N7812" i="7" s="1" a="1"/>
  <c r="N7812" i="7" s="1"/>
  <c r="O7811" i="7" a="1"/>
  <c r="O7811" i="7" s="1"/>
  <c r="M7811" i="7" a="1"/>
  <c r="M7811" i="7" s="1"/>
  <c r="N7811" i="7" s="1" a="1"/>
  <c r="N7811" i="7" s="1"/>
  <c r="O7810" i="7" a="1"/>
  <c r="O7810" i="7"/>
  <c r="N7810" i="7" a="1"/>
  <c r="N7810" i="7"/>
  <c r="M7810" i="7" a="1"/>
  <c r="M7810" i="7" s="1"/>
  <c r="O7809" i="7" a="1"/>
  <c r="O7809" i="7"/>
  <c r="M7809" i="7" a="1"/>
  <c r="M7809" i="7" s="1"/>
  <c r="N7809" i="7" s="1" a="1"/>
  <c r="N7809" i="7" s="1"/>
  <c r="O7808" i="7" a="1"/>
  <c r="O7808" i="7" s="1"/>
  <c r="M7808" i="7" a="1"/>
  <c r="M7808" i="7" s="1"/>
  <c r="N7808" i="7" s="1" a="1"/>
  <c r="N7808" i="7" s="1"/>
  <c r="O7807" i="7" a="1"/>
  <c r="O7807" i="7"/>
  <c r="M7807" i="7" a="1"/>
  <c r="M7807" i="7" s="1"/>
  <c r="N7807" i="7" s="1" a="1"/>
  <c r="N7807" i="7" s="1"/>
  <c r="O7806" i="7" a="1"/>
  <c r="O7806" i="7"/>
  <c r="M7806" i="7" a="1"/>
  <c r="M7806" i="7" s="1"/>
  <c r="N7806" i="7" s="1" a="1"/>
  <c r="N7806" i="7" s="1"/>
  <c r="O7805" i="7" a="1"/>
  <c r="O7805" i="7"/>
  <c r="M7805" i="7" a="1"/>
  <c r="M7805" i="7" s="1"/>
  <c r="N7805" i="7" s="1" a="1"/>
  <c r="N7805" i="7" s="1"/>
  <c r="O7804" i="7" a="1"/>
  <c r="O7804" i="7" s="1"/>
  <c r="M7804" i="7" a="1"/>
  <c r="M7804" i="7" s="1"/>
  <c r="N7804" i="7" s="1" a="1"/>
  <c r="N7804" i="7" s="1"/>
  <c r="O7803" i="7" a="1"/>
  <c r="O7803" i="7"/>
  <c r="M7803" i="7" a="1"/>
  <c r="M7803" i="7"/>
  <c r="N7803" i="7" s="1" a="1"/>
  <c r="N7803" i="7" s="1"/>
  <c r="O7802" i="7" a="1"/>
  <c r="O7802" i="7"/>
  <c r="M7802" i="7" a="1"/>
  <c r="M7802" i="7" s="1"/>
  <c r="N7802" i="7" s="1" a="1"/>
  <c r="N7802" i="7" s="1"/>
  <c r="O7801" i="7" a="1"/>
  <c r="O7801" i="7" s="1"/>
  <c r="M7801" i="7" a="1"/>
  <c r="M7801" i="7" s="1"/>
  <c r="N7801" i="7" s="1" a="1"/>
  <c r="N7801" i="7" s="1"/>
  <c r="O7800" i="7" a="1"/>
  <c r="O7800" i="7" s="1"/>
  <c r="N7800" i="7" a="1"/>
  <c r="N7800" i="7" s="1"/>
  <c r="M7800" i="7" a="1"/>
  <c r="M7800" i="7"/>
  <c r="O7799" i="7" a="1"/>
  <c r="O7799" i="7"/>
  <c r="M7799" i="7" a="1"/>
  <c r="M7799" i="7"/>
  <c r="N7799" i="7" s="1" a="1"/>
  <c r="N7799" i="7" s="1"/>
  <c r="O7798" i="7" a="1"/>
  <c r="O7798" i="7"/>
  <c r="M7798" i="7" a="1"/>
  <c r="M7798" i="7" s="1"/>
  <c r="N7798" i="7" s="1" a="1"/>
  <c r="N7798" i="7" s="1"/>
  <c r="O7797" i="7" a="1"/>
  <c r="O7797" i="7"/>
  <c r="N7797" i="7" a="1"/>
  <c r="N7797" i="7" s="1"/>
  <c r="M7797" i="7" a="1"/>
  <c r="M7797" i="7"/>
  <c r="O7796" i="7" a="1"/>
  <c r="O7796" i="7" s="1"/>
  <c r="M7796" i="7" a="1"/>
  <c r="M7796" i="7"/>
  <c r="N7796" i="7" s="1" a="1"/>
  <c r="N7796" i="7" s="1"/>
  <c r="O7795" i="7" a="1"/>
  <c r="O7795" i="7"/>
  <c r="M7795" i="7" a="1"/>
  <c r="M7795" i="7"/>
  <c r="N7795" i="7" s="1" a="1"/>
  <c r="N7795" i="7" s="1"/>
  <c r="O7794" i="7" a="1"/>
  <c r="O7794" i="7"/>
  <c r="N7794" i="7" a="1"/>
  <c r="N7794" i="7" s="1"/>
  <c r="M7794" i="7" a="1"/>
  <c r="M7794" i="7" s="1"/>
  <c r="O7793" i="7" a="1"/>
  <c r="O7793" i="7"/>
  <c r="M7793" i="7" a="1"/>
  <c r="M7793" i="7"/>
  <c r="N7793" i="7" s="1" a="1"/>
  <c r="N7793" i="7" s="1"/>
  <c r="O7792" i="7" a="1"/>
  <c r="O7792" i="7" s="1"/>
  <c r="M7792" i="7" a="1"/>
  <c r="M7792" i="7"/>
  <c r="N7792" i="7" s="1" a="1"/>
  <c r="N7792" i="7" s="1"/>
  <c r="O7791" i="7" a="1"/>
  <c r="O7791" i="7"/>
  <c r="N7791" i="7" a="1"/>
  <c r="N7791" i="7" s="1"/>
  <c r="M7791" i="7" a="1"/>
  <c r="M7791" i="7"/>
  <c r="O7790" i="7" a="1"/>
  <c r="O7790" i="7"/>
  <c r="M7790" i="7" a="1"/>
  <c r="M7790" i="7" s="1"/>
  <c r="N7790" i="7" s="1" a="1"/>
  <c r="N7790" i="7" s="1"/>
  <c r="O7789" i="7" a="1"/>
  <c r="O7789" i="7" s="1"/>
  <c r="M7789" i="7" a="1"/>
  <c r="M7789" i="7"/>
  <c r="N7789" i="7" s="1" a="1"/>
  <c r="N7789" i="7" s="1"/>
  <c r="O7788" i="7" a="1"/>
  <c r="O7788" i="7" s="1"/>
  <c r="M7788" i="7" a="1"/>
  <c r="M7788" i="7" s="1"/>
  <c r="N7788" i="7" s="1" a="1"/>
  <c r="N7788" i="7" s="1"/>
  <c r="O7787" i="7" a="1"/>
  <c r="O7787" i="7"/>
  <c r="M7787" i="7" a="1"/>
  <c r="M7787" i="7"/>
  <c r="N7787" i="7" s="1" a="1"/>
  <c r="N7787" i="7" s="1"/>
  <c r="O7786" i="7" a="1"/>
  <c r="O7786" i="7" s="1"/>
  <c r="M7786" i="7" a="1"/>
  <c r="M7786" i="7" s="1"/>
  <c r="N7786" i="7" s="1" a="1"/>
  <c r="N7786" i="7" s="1"/>
  <c r="O7785" i="7" a="1"/>
  <c r="O7785" i="7" s="1"/>
  <c r="N7785" i="7"/>
  <c r="M7785" i="7" a="1"/>
  <c r="M7785" i="7" s="1"/>
  <c r="N7785" i="7" s="1" a="1"/>
  <c r="O7784" i="7" a="1"/>
  <c r="O7784" i="7" s="1"/>
  <c r="M7784" i="7" a="1"/>
  <c r="M7784" i="7"/>
  <c r="N7784" i="7" s="1" a="1"/>
  <c r="N7784" i="7" s="1"/>
  <c r="O7783" i="7" a="1"/>
  <c r="O7783" i="7" s="1"/>
  <c r="M7783" i="7" a="1"/>
  <c r="M7783" i="7"/>
  <c r="N7783" i="7" s="1" a="1"/>
  <c r="N7783" i="7" s="1"/>
  <c r="O7782" i="7" a="1"/>
  <c r="O7782" i="7" s="1"/>
  <c r="N7782" i="7" a="1"/>
  <c r="N7782" i="7"/>
  <c r="M7782" i="7" a="1"/>
  <c r="M7782" i="7" s="1"/>
  <c r="O7781" i="7" a="1"/>
  <c r="O7781" i="7"/>
  <c r="M7781" i="7" a="1"/>
  <c r="M7781" i="7"/>
  <c r="N7781" i="7" s="1" a="1"/>
  <c r="N7781" i="7" s="1"/>
  <c r="O7780" i="7" a="1"/>
  <c r="O7780" i="7" s="1"/>
  <c r="M7780" i="7" a="1"/>
  <c r="M7780" i="7"/>
  <c r="N7780" i="7" s="1" a="1"/>
  <c r="N7780" i="7" s="1"/>
  <c r="O7779" i="7" a="1"/>
  <c r="O7779" i="7" s="1"/>
  <c r="M7779" i="7" a="1"/>
  <c r="M7779" i="7" s="1"/>
  <c r="N7779" i="7" s="1" a="1"/>
  <c r="N7779" i="7" s="1"/>
  <c r="O7778" i="7" a="1"/>
  <c r="O7778" i="7"/>
  <c r="N7778" i="7" a="1"/>
  <c r="N7778" i="7"/>
  <c r="M7778" i="7" a="1"/>
  <c r="M7778" i="7" s="1"/>
  <c r="O7777" i="7" a="1"/>
  <c r="O7777" i="7"/>
  <c r="M7777" i="7" a="1"/>
  <c r="M7777" i="7" s="1"/>
  <c r="N7777" i="7" s="1" a="1"/>
  <c r="N7777" i="7" s="1"/>
  <c r="O7776" i="7" a="1"/>
  <c r="O7776" i="7" s="1"/>
  <c r="M7776" i="7" a="1"/>
  <c r="M7776" i="7" s="1"/>
  <c r="N7776" i="7" s="1" a="1"/>
  <c r="N7776" i="7" s="1"/>
  <c r="O7775" i="7" a="1"/>
  <c r="O7775" i="7"/>
  <c r="M7775" i="7" a="1"/>
  <c r="M7775" i="7" s="1"/>
  <c r="N7775" i="7" s="1" a="1"/>
  <c r="N7775" i="7" s="1"/>
  <c r="O7774" i="7" a="1"/>
  <c r="O7774" i="7"/>
  <c r="M7774" i="7" a="1"/>
  <c r="M7774" i="7" s="1"/>
  <c r="N7774" i="7" s="1" a="1"/>
  <c r="N7774" i="7" s="1"/>
  <c r="O7773" i="7" a="1"/>
  <c r="O7773" i="7"/>
  <c r="M7773" i="7" a="1"/>
  <c r="M7773" i="7" s="1"/>
  <c r="N7773" i="7" s="1" a="1"/>
  <c r="N7773" i="7" s="1"/>
  <c r="O7772" i="7" a="1"/>
  <c r="O7772" i="7" s="1"/>
  <c r="M7772" i="7" a="1"/>
  <c r="M7772" i="7" s="1"/>
  <c r="N7772" i="7" s="1" a="1"/>
  <c r="N7772" i="7" s="1"/>
  <c r="O7771" i="7" a="1"/>
  <c r="O7771" i="7"/>
  <c r="M7771" i="7" a="1"/>
  <c r="M7771" i="7"/>
  <c r="N7771" i="7" s="1" a="1"/>
  <c r="N7771" i="7" s="1"/>
  <c r="O7770" i="7" a="1"/>
  <c r="O7770" i="7"/>
  <c r="M7770" i="7" a="1"/>
  <c r="M7770" i="7" s="1"/>
  <c r="N7770" i="7" s="1" a="1"/>
  <c r="N7770" i="7" s="1"/>
  <c r="O7769" i="7" a="1"/>
  <c r="O7769" i="7" s="1"/>
  <c r="M7769" i="7" a="1"/>
  <c r="M7769" i="7" s="1"/>
  <c r="N7769" i="7" s="1" a="1"/>
  <c r="N7769" i="7" s="1"/>
  <c r="O7768" i="7" a="1"/>
  <c r="O7768" i="7" s="1"/>
  <c r="N7768" i="7" a="1"/>
  <c r="N7768" i="7" s="1"/>
  <c r="M7768" i="7" a="1"/>
  <c r="M7768" i="7"/>
  <c r="O7767" i="7" a="1"/>
  <c r="O7767" i="7"/>
  <c r="M7767" i="7" a="1"/>
  <c r="M7767" i="7"/>
  <c r="N7767" i="7" s="1" a="1"/>
  <c r="N7767" i="7" s="1"/>
  <c r="O7766" i="7" a="1"/>
  <c r="O7766" i="7"/>
  <c r="M7766" i="7" a="1"/>
  <c r="M7766" i="7" s="1"/>
  <c r="N7766" i="7" s="1" a="1"/>
  <c r="N7766" i="7" s="1"/>
  <c r="O7765" i="7" a="1"/>
  <c r="O7765" i="7"/>
  <c r="N7765" i="7" a="1"/>
  <c r="N7765" i="7" s="1"/>
  <c r="M7765" i="7" a="1"/>
  <c r="M7765" i="7"/>
  <c r="O7764" i="7" a="1"/>
  <c r="O7764" i="7" s="1"/>
  <c r="M7764" i="7" a="1"/>
  <c r="M7764" i="7"/>
  <c r="N7764" i="7" s="1" a="1"/>
  <c r="N7764" i="7" s="1"/>
  <c r="O7763" i="7" a="1"/>
  <c r="O7763" i="7"/>
  <c r="M7763" i="7" a="1"/>
  <c r="M7763" i="7"/>
  <c r="N7763" i="7" s="1" a="1"/>
  <c r="N7763" i="7" s="1"/>
  <c r="O7762" i="7" a="1"/>
  <c r="O7762" i="7"/>
  <c r="N7762" i="7" a="1"/>
  <c r="N7762" i="7" s="1"/>
  <c r="M7762" i="7" a="1"/>
  <c r="M7762" i="7" s="1"/>
  <c r="O7761" i="7" a="1"/>
  <c r="O7761" i="7"/>
  <c r="M7761" i="7" a="1"/>
  <c r="M7761" i="7"/>
  <c r="N7761" i="7" s="1" a="1"/>
  <c r="N7761" i="7" s="1"/>
  <c r="O7760" i="7" a="1"/>
  <c r="O7760" i="7" s="1"/>
  <c r="M7760" i="7" a="1"/>
  <c r="M7760" i="7"/>
  <c r="N7760" i="7" s="1" a="1"/>
  <c r="N7760" i="7" s="1"/>
  <c r="O7759" i="7" a="1"/>
  <c r="O7759" i="7"/>
  <c r="N7759" i="7" a="1"/>
  <c r="N7759" i="7" s="1"/>
  <c r="M7759" i="7" a="1"/>
  <c r="M7759" i="7"/>
  <c r="O7758" i="7" a="1"/>
  <c r="O7758" i="7"/>
  <c r="M7758" i="7" a="1"/>
  <c r="M7758" i="7" s="1"/>
  <c r="N7758" i="7" s="1" a="1"/>
  <c r="N7758" i="7" s="1"/>
  <c r="O7757" i="7" a="1"/>
  <c r="O7757" i="7" s="1"/>
  <c r="M7757" i="7" a="1"/>
  <c r="M7757" i="7"/>
  <c r="N7757" i="7" s="1" a="1"/>
  <c r="N7757" i="7" s="1"/>
  <c r="O7756" i="7" a="1"/>
  <c r="O7756" i="7" s="1"/>
  <c r="N7756" i="7"/>
  <c r="M7756" i="7" a="1"/>
  <c r="M7756" i="7" s="1"/>
  <c r="N7756" i="7" s="1" a="1"/>
  <c r="O7755" i="7" a="1"/>
  <c r="O7755" i="7"/>
  <c r="M7755" i="7" a="1"/>
  <c r="M7755" i="7" s="1"/>
  <c r="N7755" i="7" s="1" a="1"/>
  <c r="N7755" i="7" s="1"/>
  <c r="O7754" i="7" a="1"/>
  <c r="O7754" i="7" s="1"/>
  <c r="M7754" i="7" a="1"/>
  <c r="M7754" i="7" s="1"/>
  <c r="N7754" i="7" s="1" a="1"/>
  <c r="N7754" i="7" s="1"/>
  <c r="O7753" i="7" a="1"/>
  <c r="O7753" i="7"/>
  <c r="N7753" i="7"/>
  <c r="M7753" i="7" a="1"/>
  <c r="M7753" i="7" s="1"/>
  <c r="N7753" i="7" s="1" a="1"/>
  <c r="O7752" i="7" a="1"/>
  <c r="O7752" i="7" s="1"/>
  <c r="M7752" i="7" a="1"/>
  <c r="M7752" i="7" s="1"/>
  <c r="N7752" i="7" s="1" a="1"/>
  <c r="N7752" i="7" s="1"/>
  <c r="O7751" i="7" a="1"/>
  <c r="O7751" i="7" s="1"/>
  <c r="M7751" i="7" a="1"/>
  <c r="M7751" i="7"/>
  <c r="N7751" i="7" s="1" a="1"/>
  <c r="N7751" i="7" s="1"/>
  <c r="O7750" i="7" a="1"/>
  <c r="O7750" i="7"/>
  <c r="N7750" i="7" a="1"/>
  <c r="N7750" i="7"/>
  <c r="M7750" i="7" a="1"/>
  <c r="M7750" i="7" s="1"/>
  <c r="O7749" i="7" a="1"/>
  <c r="O7749" i="7"/>
  <c r="M7749" i="7" a="1"/>
  <c r="M7749" i="7" s="1"/>
  <c r="N7749" i="7" s="1" a="1"/>
  <c r="N7749" i="7" s="1"/>
  <c r="O7748" i="7" a="1"/>
  <c r="O7748" i="7" s="1"/>
  <c r="M7748" i="7" a="1"/>
  <c r="M7748" i="7"/>
  <c r="N7748" i="7" s="1" a="1"/>
  <c r="N7748" i="7" s="1"/>
  <c r="O7747" i="7" a="1"/>
  <c r="O7747" i="7"/>
  <c r="M7747" i="7" a="1"/>
  <c r="M7747" i="7" s="1"/>
  <c r="N7747" i="7" s="1" a="1"/>
  <c r="N7747" i="7" s="1"/>
  <c r="O7746" i="7" a="1"/>
  <c r="O7746" i="7"/>
  <c r="M7746" i="7" a="1"/>
  <c r="M7746" i="7" s="1"/>
  <c r="N7746" i="7" s="1" a="1"/>
  <c r="N7746" i="7" s="1"/>
  <c r="O7745" i="7" a="1"/>
  <c r="O7745" i="7"/>
  <c r="M7745" i="7" a="1"/>
  <c r="M7745" i="7"/>
  <c r="N7745" i="7" s="1" a="1"/>
  <c r="N7745" i="7" s="1"/>
  <c r="O7744" i="7" a="1"/>
  <c r="O7744" i="7" s="1"/>
  <c r="M7744" i="7" a="1"/>
  <c r="M7744" i="7" s="1"/>
  <c r="N7744" i="7" s="1" a="1"/>
  <c r="N7744" i="7" s="1"/>
  <c r="O7743" i="7" a="1"/>
  <c r="O7743" i="7"/>
  <c r="M7743" i="7" a="1"/>
  <c r="M7743" i="7"/>
  <c r="N7743" i="7" s="1" a="1"/>
  <c r="N7743" i="7" s="1"/>
  <c r="O7742" i="7" a="1"/>
  <c r="O7742" i="7"/>
  <c r="M7742" i="7" a="1"/>
  <c r="M7742" i="7" s="1"/>
  <c r="N7742" i="7" s="1" a="1"/>
  <c r="N7742" i="7" s="1"/>
  <c r="O7741" i="7" a="1"/>
  <c r="O7741" i="7"/>
  <c r="N7741" i="7" a="1"/>
  <c r="N7741" i="7" s="1"/>
  <c r="M7741" i="7" a="1"/>
  <c r="M7741" i="7" s="1"/>
  <c r="O7740" i="7" a="1"/>
  <c r="O7740" i="7" s="1"/>
  <c r="M7740" i="7" a="1"/>
  <c r="M7740" i="7"/>
  <c r="N7740" i="7" s="1" a="1"/>
  <c r="N7740" i="7" s="1"/>
  <c r="O7739" i="7" a="1"/>
  <c r="O7739" i="7"/>
  <c r="M7739" i="7" a="1"/>
  <c r="M7739" i="7"/>
  <c r="N7739" i="7" s="1" a="1"/>
  <c r="N7739" i="7" s="1"/>
  <c r="O7738" i="7" a="1"/>
  <c r="O7738" i="7"/>
  <c r="M7738" i="7" a="1"/>
  <c r="M7738" i="7" s="1"/>
  <c r="N7738" i="7" s="1" a="1"/>
  <c r="N7738" i="7" s="1"/>
  <c r="O7737" i="7" a="1"/>
  <c r="O7737" i="7" s="1"/>
  <c r="M7737" i="7" a="1"/>
  <c r="M7737" i="7"/>
  <c r="N7737" i="7" s="1" a="1"/>
  <c r="N7737" i="7" s="1"/>
  <c r="O7736" i="7" a="1"/>
  <c r="O7736" i="7" s="1"/>
  <c r="N7736" i="7" a="1"/>
  <c r="N7736" i="7" s="1"/>
  <c r="M7736" i="7" a="1"/>
  <c r="M7736" i="7"/>
  <c r="O7735" i="7" a="1"/>
  <c r="O7735" i="7"/>
  <c r="N7735" i="7" a="1"/>
  <c r="N7735" i="7" s="1"/>
  <c r="M7735" i="7" a="1"/>
  <c r="M7735" i="7"/>
  <c r="O7734" i="7" a="1"/>
  <c r="O7734" i="7"/>
  <c r="M7734" i="7" a="1"/>
  <c r="M7734" i="7" s="1"/>
  <c r="N7734" i="7" s="1" a="1"/>
  <c r="N7734" i="7" s="1"/>
  <c r="O7733" i="7" a="1"/>
  <c r="O7733" i="7" s="1"/>
  <c r="N7733" i="7" a="1"/>
  <c r="N7733" i="7" s="1"/>
  <c r="M7733" i="7" a="1"/>
  <c r="M7733" i="7"/>
  <c r="O7732" i="7" a="1"/>
  <c r="O7732" i="7" s="1"/>
  <c r="M7732" i="7" a="1"/>
  <c r="M7732" i="7"/>
  <c r="N7732" i="7" s="1" a="1"/>
  <c r="N7732" i="7" s="1"/>
  <c r="O7731" i="7" a="1"/>
  <c r="O7731" i="7"/>
  <c r="M7731" i="7" a="1"/>
  <c r="M7731" i="7"/>
  <c r="N7731" i="7" s="1" a="1"/>
  <c r="N7731" i="7" s="1"/>
  <c r="O7730" i="7" a="1"/>
  <c r="O7730" i="7" s="1"/>
  <c r="N7730" i="7" a="1"/>
  <c r="N7730" i="7" s="1"/>
  <c r="M7730" i="7" a="1"/>
  <c r="M7730" i="7" s="1"/>
  <c r="O7729" i="7" a="1"/>
  <c r="O7729" i="7"/>
  <c r="M7729" i="7" a="1"/>
  <c r="M7729" i="7"/>
  <c r="N7729" i="7" s="1" a="1"/>
  <c r="N7729" i="7" s="1"/>
  <c r="O7728" i="7" a="1"/>
  <c r="O7728" i="7" s="1"/>
  <c r="M7728" i="7" a="1"/>
  <c r="M7728" i="7"/>
  <c r="N7728" i="7" s="1" a="1"/>
  <c r="N7728" i="7" s="1"/>
  <c r="O7727" i="7" a="1"/>
  <c r="O7727" i="7" s="1"/>
  <c r="N7727" i="7" a="1"/>
  <c r="N7727" i="7" s="1"/>
  <c r="M7727" i="7" a="1"/>
  <c r="M7727" i="7"/>
  <c r="O7726" i="7" a="1"/>
  <c r="O7726" i="7"/>
  <c r="N7726" i="7" a="1"/>
  <c r="N7726" i="7"/>
  <c r="M7726" i="7" a="1"/>
  <c r="M7726" i="7" s="1"/>
  <c r="O7725" i="7" a="1"/>
  <c r="O7725" i="7" s="1"/>
  <c r="M7725" i="7" a="1"/>
  <c r="M7725" i="7" s="1"/>
  <c r="N7725" i="7" s="1" a="1"/>
  <c r="N7725" i="7" s="1"/>
  <c r="O7724" i="7" a="1"/>
  <c r="O7724" i="7" s="1"/>
  <c r="N7724" i="7"/>
  <c r="M7724" i="7" a="1"/>
  <c r="M7724" i="7" s="1"/>
  <c r="N7724" i="7" s="1" a="1"/>
  <c r="O7723" i="7" a="1"/>
  <c r="O7723" i="7"/>
  <c r="M7723" i="7" a="1"/>
  <c r="M7723" i="7" s="1"/>
  <c r="N7723" i="7" s="1" a="1"/>
  <c r="N7723" i="7" s="1"/>
  <c r="O7722" i="7" a="1"/>
  <c r="O7722" i="7" s="1"/>
  <c r="M7722" i="7" a="1"/>
  <c r="M7722" i="7" s="1"/>
  <c r="N7722" i="7" s="1" a="1"/>
  <c r="N7722" i="7" s="1"/>
  <c r="O7721" i="7" a="1"/>
  <c r="O7721" i="7"/>
  <c r="N7721" i="7"/>
  <c r="M7721" i="7" a="1"/>
  <c r="M7721" i="7" s="1"/>
  <c r="N7721" i="7" s="1" a="1"/>
  <c r="O7720" i="7" a="1"/>
  <c r="O7720" i="7" s="1"/>
  <c r="M7720" i="7" a="1"/>
  <c r="M7720" i="7" s="1"/>
  <c r="N7720" i="7" s="1" a="1"/>
  <c r="N7720" i="7" s="1"/>
  <c r="O7719" i="7" a="1"/>
  <c r="O7719" i="7" s="1"/>
  <c r="M7719" i="7" a="1"/>
  <c r="M7719" i="7"/>
  <c r="N7719" i="7" s="1" a="1"/>
  <c r="N7719" i="7" s="1"/>
  <c r="O7718" i="7" a="1"/>
  <c r="O7718" i="7"/>
  <c r="N7718" i="7"/>
  <c r="M7718" i="7" a="1"/>
  <c r="M7718" i="7" s="1"/>
  <c r="N7718" i="7" s="1" a="1"/>
  <c r="O7717" i="7" a="1"/>
  <c r="O7717" i="7"/>
  <c r="N7717" i="7" a="1"/>
  <c r="N7717" i="7" s="1"/>
  <c r="M7717" i="7" a="1"/>
  <c r="M7717" i="7" s="1"/>
  <c r="O7716" i="7" a="1"/>
  <c r="O7716" i="7"/>
  <c r="M7716" i="7" a="1"/>
  <c r="M7716" i="7"/>
  <c r="N7716" i="7" s="1" a="1"/>
  <c r="N7716" i="7" s="1"/>
  <c r="O7715" i="7" a="1"/>
  <c r="O7715" i="7" s="1"/>
  <c r="N7715" i="7" a="1"/>
  <c r="N7715" i="7" s="1"/>
  <c r="M7715" i="7" a="1"/>
  <c r="M7715" i="7"/>
  <c r="O7714" i="7" a="1"/>
  <c r="O7714" i="7" s="1"/>
  <c r="M7714" i="7" a="1"/>
  <c r="M7714" i="7"/>
  <c r="N7714" i="7" s="1" a="1"/>
  <c r="N7714" i="7" s="1"/>
  <c r="O7713" i="7" a="1"/>
  <c r="O7713" i="7"/>
  <c r="M7713" i="7" a="1"/>
  <c r="M7713" i="7" s="1"/>
  <c r="N7713" i="7" s="1" a="1"/>
  <c r="N7713" i="7" s="1"/>
  <c r="O7712" i="7" a="1"/>
  <c r="O7712" i="7" s="1"/>
  <c r="M7712" i="7" a="1"/>
  <c r="M7712" i="7" s="1"/>
  <c r="N7712" i="7" s="1" a="1"/>
  <c r="N7712" i="7" s="1"/>
  <c r="O7711" i="7" a="1"/>
  <c r="O7711" i="7" s="1"/>
  <c r="M7711" i="7" a="1"/>
  <c r="M7711" i="7" s="1"/>
  <c r="N7711" i="7" s="1" a="1"/>
  <c r="N7711" i="7" s="1"/>
  <c r="O7710" i="7" a="1"/>
  <c r="O7710" i="7" s="1"/>
  <c r="M7710" i="7" a="1"/>
  <c r="M7710" i="7" s="1"/>
  <c r="N7710" i="7" s="1" a="1"/>
  <c r="N7710" i="7" s="1"/>
  <c r="O7709" i="7" a="1"/>
  <c r="O7709" i="7" s="1"/>
  <c r="N7709" i="7" a="1"/>
  <c r="N7709" i="7" s="1"/>
  <c r="M7709" i="7" a="1"/>
  <c r="M7709" i="7" s="1"/>
  <c r="O7708" i="7" a="1"/>
  <c r="O7708" i="7"/>
  <c r="M7708" i="7" a="1"/>
  <c r="M7708" i="7" s="1"/>
  <c r="N7708" i="7" s="1" a="1"/>
  <c r="N7708" i="7" s="1"/>
  <c r="O7707" i="7" a="1"/>
  <c r="O7707" i="7" s="1"/>
  <c r="M7707" i="7" a="1"/>
  <c r="M7707" i="7" s="1"/>
  <c r="N7707" i="7" s="1" a="1"/>
  <c r="N7707" i="7" s="1"/>
  <c r="O7706" i="7" a="1"/>
  <c r="O7706" i="7" s="1"/>
  <c r="M7706" i="7" a="1"/>
  <c r="M7706" i="7"/>
  <c r="N7706" i="7" s="1" a="1"/>
  <c r="N7706" i="7" s="1"/>
  <c r="O7705" i="7" a="1"/>
  <c r="O7705" i="7" s="1"/>
  <c r="M7705" i="7" a="1"/>
  <c r="M7705" i="7" s="1"/>
  <c r="N7705" i="7" s="1" a="1"/>
  <c r="N7705" i="7" s="1"/>
  <c r="O7704" i="7" a="1"/>
  <c r="O7704" i="7" s="1"/>
  <c r="M7704" i="7" a="1"/>
  <c r="M7704" i="7" s="1"/>
  <c r="N7704" i="7" s="1" a="1"/>
  <c r="N7704" i="7" s="1"/>
  <c r="O7703" i="7" a="1"/>
  <c r="O7703" i="7" s="1"/>
  <c r="M7703" i="7" a="1"/>
  <c r="M7703" i="7" s="1"/>
  <c r="N7703" i="7" s="1" a="1"/>
  <c r="N7703" i="7" s="1"/>
  <c r="O7702" i="7" a="1"/>
  <c r="O7702" i="7" s="1"/>
  <c r="N7702" i="7" a="1"/>
  <c r="N7702" i="7" s="1"/>
  <c r="M7702" i="7" a="1"/>
  <c r="M7702" i="7"/>
  <c r="O7701" i="7" a="1"/>
  <c r="O7701" i="7" s="1"/>
  <c r="N7701" i="7" a="1"/>
  <c r="N7701" i="7" s="1"/>
  <c r="M7701" i="7" a="1"/>
  <c r="M7701" i="7" s="1"/>
  <c r="O7700" i="7" a="1"/>
  <c r="O7700" i="7"/>
  <c r="M7700" i="7" a="1"/>
  <c r="M7700" i="7" s="1"/>
  <c r="N7700" i="7" s="1" a="1"/>
  <c r="N7700" i="7" s="1"/>
  <c r="O7699" i="7" a="1"/>
  <c r="O7699" i="7" s="1"/>
  <c r="N7699" i="7" a="1"/>
  <c r="N7699" i="7" s="1"/>
  <c r="M7699" i="7" a="1"/>
  <c r="M7699" i="7" s="1"/>
  <c r="O7698" i="7" a="1"/>
  <c r="O7698" i="7" s="1"/>
  <c r="M7698" i="7" a="1"/>
  <c r="M7698" i="7"/>
  <c r="N7698" i="7" s="1" a="1"/>
  <c r="N7698" i="7" s="1"/>
  <c r="O7697" i="7" a="1"/>
  <c r="O7697" i="7" s="1"/>
  <c r="M7697" i="7" a="1"/>
  <c r="M7697" i="7" s="1"/>
  <c r="N7697" i="7" s="1" a="1"/>
  <c r="N7697" i="7" s="1"/>
  <c r="O7696" i="7" a="1"/>
  <c r="O7696" i="7"/>
  <c r="M7696" i="7" a="1"/>
  <c r="M7696" i="7" s="1"/>
  <c r="N7696" i="7" s="1" a="1"/>
  <c r="N7696" i="7" s="1"/>
  <c r="O7695" i="7" a="1"/>
  <c r="O7695" i="7" s="1"/>
  <c r="M7695" i="7" a="1"/>
  <c r="M7695" i="7" s="1"/>
  <c r="N7695" i="7" s="1" a="1"/>
  <c r="N7695" i="7" s="1"/>
  <c r="O7694" i="7" a="1"/>
  <c r="O7694" i="7" s="1"/>
  <c r="M7694" i="7" a="1"/>
  <c r="M7694" i="7" s="1"/>
  <c r="N7694" i="7" s="1" a="1"/>
  <c r="N7694" i="7" s="1"/>
  <c r="O7693" i="7" a="1"/>
  <c r="O7693" i="7" s="1"/>
  <c r="N7693" i="7" a="1"/>
  <c r="N7693" i="7" s="1"/>
  <c r="M7693" i="7" a="1"/>
  <c r="M7693" i="7" s="1"/>
  <c r="O7692" i="7" a="1"/>
  <c r="O7692" i="7"/>
  <c r="M7692" i="7" a="1"/>
  <c r="M7692" i="7" s="1"/>
  <c r="N7692" i="7" s="1" a="1"/>
  <c r="N7692" i="7" s="1"/>
  <c r="O7691" i="7" a="1"/>
  <c r="O7691" i="7" s="1"/>
  <c r="M7691" i="7" a="1"/>
  <c r="M7691" i="7" s="1"/>
  <c r="N7691" i="7" s="1" a="1"/>
  <c r="N7691" i="7" s="1"/>
  <c r="O7690" i="7" a="1"/>
  <c r="O7690" i="7" s="1"/>
  <c r="M7690" i="7" a="1"/>
  <c r="M7690" i="7"/>
  <c r="N7690" i="7" s="1" a="1"/>
  <c r="N7690" i="7" s="1"/>
  <c r="O7689" i="7" a="1"/>
  <c r="O7689" i="7" s="1"/>
  <c r="M7689" i="7" a="1"/>
  <c r="M7689" i="7" s="1"/>
  <c r="N7689" i="7" s="1" a="1"/>
  <c r="N7689" i="7" s="1"/>
  <c r="O7688" i="7" a="1"/>
  <c r="O7688" i="7" s="1"/>
  <c r="M7688" i="7" a="1"/>
  <c r="M7688" i="7" s="1"/>
  <c r="N7688" i="7" s="1" a="1"/>
  <c r="N7688" i="7" s="1"/>
  <c r="O7687" i="7" a="1"/>
  <c r="O7687" i="7" s="1"/>
  <c r="M7687" i="7" a="1"/>
  <c r="M7687" i="7" s="1"/>
  <c r="N7687" i="7" s="1" a="1"/>
  <c r="N7687" i="7" s="1"/>
  <c r="O7686" i="7" a="1"/>
  <c r="O7686" i="7" s="1"/>
  <c r="N7686" i="7" a="1"/>
  <c r="N7686" i="7" s="1"/>
  <c r="M7686" i="7" a="1"/>
  <c r="M7686" i="7"/>
  <c r="O7685" i="7" a="1"/>
  <c r="O7685" i="7" s="1"/>
  <c r="N7685" i="7" a="1"/>
  <c r="N7685" i="7" s="1"/>
  <c r="M7685" i="7" a="1"/>
  <c r="M7685" i="7" s="1"/>
  <c r="O7684" i="7" a="1"/>
  <c r="O7684" i="7"/>
  <c r="M7684" i="7" a="1"/>
  <c r="M7684" i="7" s="1"/>
  <c r="N7684" i="7" s="1" a="1"/>
  <c r="N7684" i="7" s="1"/>
  <c r="O7683" i="7" a="1"/>
  <c r="O7683" i="7" s="1"/>
  <c r="N7683" i="7" a="1"/>
  <c r="N7683" i="7" s="1"/>
  <c r="M7683" i="7" a="1"/>
  <c r="M7683" i="7" s="1"/>
  <c r="O7682" i="7" a="1"/>
  <c r="O7682" i="7" s="1"/>
  <c r="M7682" i="7" a="1"/>
  <c r="M7682" i="7"/>
  <c r="N7682" i="7" s="1" a="1"/>
  <c r="N7682" i="7" s="1"/>
  <c r="O7681" i="7" a="1"/>
  <c r="O7681" i="7" s="1"/>
  <c r="M7681" i="7" a="1"/>
  <c r="M7681" i="7" s="1"/>
  <c r="N7681" i="7" s="1" a="1"/>
  <c r="N7681" i="7" s="1"/>
  <c r="O7680" i="7" a="1"/>
  <c r="O7680" i="7"/>
  <c r="M7680" i="7" a="1"/>
  <c r="M7680" i="7" s="1"/>
  <c r="N7680" i="7" s="1" a="1"/>
  <c r="N7680" i="7" s="1"/>
  <c r="O7679" i="7" a="1"/>
  <c r="O7679" i="7" s="1"/>
  <c r="M7679" i="7" a="1"/>
  <c r="M7679" i="7" s="1"/>
  <c r="N7679" i="7" s="1" a="1"/>
  <c r="N7679" i="7" s="1"/>
  <c r="O7678" i="7" a="1"/>
  <c r="O7678" i="7" s="1"/>
  <c r="M7678" i="7" a="1"/>
  <c r="M7678" i="7" s="1"/>
  <c r="N7678" i="7" s="1" a="1"/>
  <c r="N7678" i="7" s="1"/>
  <c r="O7677" i="7" a="1"/>
  <c r="O7677" i="7" s="1"/>
  <c r="N7677" i="7" a="1"/>
  <c r="N7677" i="7" s="1"/>
  <c r="M7677" i="7" a="1"/>
  <c r="M7677" i="7" s="1"/>
  <c r="O7676" i="7" a="1"/>
  <c r="O7676" i="7"/>
  <c r="M7676" i="7" a="1"/>
  <c r="M7676" i="7" s="1"/>
  <c r="N7676" i="7" s="1" a="1"/>
  <c r="N7676" i="7" s="1"/>
  <c r="O7675" i="7" a="1"/>
  <c r="O7675" i="7" s="1"/>
  <c r="M7675" i="7" a="1"/>
  <c r="M7675" i="7" s="1"/>
  <c r="N7675" i="7" s="1" a="1"/>
  <c r="N7675" i="7" s="1"/>
  <c r="O7674" i="7" a="1"/>
  <c r="O7674" i="7" s="1"/>
  <c r="M7674" i="7" a="1"/>
  <c r="M7674" i="7"/>
  <c r="N7674" i="7" s="1" a="1"/>
  <c r="N7674" i="7" s="1"/>
  <c r="O7673" i="7" a="1"/>
  <c r="O7673" i="7" s="1"/>
  <c r="M7673" i="7" a="1"/>
  <c r="M7673" i="7" s="1"/>
  <c r="N7673" i="7" s="1" a="1"/>
  <c r="N7673" i="7" s="1"/>
  <c r="O7672" i="7" a="1"/>
  <c r="O7672" i="7" s="1"/>
  <c r="M7672" i="7" a="1"/>
  <c r="M7672" i="7" s="1"/>
  <c r="N7672" i="7" s="1" a="1"/>
  <c r="N7672" i="7" s="1"/>
  <c r="O7671" i="7" a="1"/>
  <c r="O7671" i="7" s="1"/>
  <c r="M7671" i="7" a="1"/>
  <c r="M7671" i="7" s="1"/>
  <c r="N7671" i="7" s="1" a="1"/>
  <c r="N7671" i="7" s="1"/>
  <c r="O7670" i="7" a="1"/>
  <c r="O7670" i="7" s="1"/>
  <c r="N7670" i="7" a="1"/>
  <c r="N7670" i="7" s="1"/>
  <c r="M7670" i="7" a="1"/>
  <c r="M7670" i="7"/>
  <c r="O7669" i="7" a="1"/>
  <c r="O7669" i="7" s="1"/>
  <c r="N7669" i="7" a="1"/>
  <c r="N7669" i="7" s="1"/>
  <c r="M7669" i="7" a="1"/>
  <c r="M7669" i="7" s="1"/>
  <c r="O7668" i="7" a="1"/>
  <c r="O7668" i="7"/>
  <c r="M7668" i="7" a="1"/>
  <c r="M7668" i="7" s="1"/>
  <c r="N7668" i="7" s="1" a="1"/>
  <c r="N7668" i="7" s="1"/>
  <c r="O7667" i="7" a="1"/>
  <c r="O7667" i="7" s="1"/>
  <c r="N7667" i="7" a="1"/>
  <c r="N7667" i="7" s="1"/>
  <c r="M7667" i="7" a="1"/>
  <c r="M7667" i="7" s="1"/>
  <c r="O7666" i="7" a="1"/>
  <c r="O7666" i="7" s="1"/>
  <c r="M7666" i="7" a="1"/>
  <c r="M7666" i="7"/>
  <c r="N7666" i="7" s="1" a="1"/>
  <c r="N7666" i="7" s="1"/>
  <c r="O7665" i="7" a="1"/>
  <c r="O7665" i="7" s="1"/>
  <c r="M7665" i="7" a="1"/>
  <c r="M7665" i="7" s="1"/>
  <c r="N7665" i="7" s="1" a="1"/>
  <c r="N7665" i="7" s="1"/>
  <c r="O7664" i="7" a="1"/>
  <c r="O7664" i="7"/>
  <c r="M7664" i="7" a="1"/>
  <c r="M7664" i="7" s="1"/>
  <c r="N7664" i="7" s="1" a="1"/>
  <c r="N7664" i="7" s="1"/>
  <c r="O7663" i="7" a="1"/>
  <c r="O7663" i="7" s="1"/>
  <c r="M7663" i="7" a="1"/>
  <c r="M7663" i="7" s="1"/>
  <c r="N7663" i="7" s="1" a="1"/>
  <c r="N7663" i="7" s="1"/>
  <c r="O7662" i="7" a="1"/>
  <c r="O7662" i="7" s="1"/>
  <c r="M7662" i="7" a="1"/>
  <c r="M7662" i="7" s="1"/>
  <c r="N7662" i="7" s="1" a="1"/>
  <c r="N7662" i="7" s="1"/>
  <c r="O7661" i="7" a="1"/>
  <c r="O7661" i="7" s="1"/>
  <c r="N7661" i="7" a="1"/>
  <c r="N7661" i="7" s="1"/>
  <c r="M7661" i="7" a="1"/>
  <c r="M7661" i="7" s="1"/>
  <c r="O7660" i="7" a="1"/>
  <c r="O7660" i="7"/>
  <c r="M7660" i="7" a="1"/>
  <c r="M7660" i="7" s="1"/>
  <c r="N7660" i="7" s="1" a="1"/>
  <c r="N7660" i="7" s="1"/>
  <c r="O7659" i="7" a="1"/>
  <c r="O7659" i="7" s="1"/>
  <c r="N7659" i="7" a="1"/>
  <c r="N7659" i="7"/>
  <c r="M7659" i="7" a="1"/>
  <c r="M7659" i="7" s="1"/>
  <c r="O7658" i="7" a="1"/>
  <c r="O7658" i="7" s="1"/>
  <c r="N7658" i="7" a="1"/>
  <c r="N7658" i="7" s="1"/>
  <c r="M7658" i="7" a="1"/>
  <c r="M7658" i="7"/>
  <c r="O7657" i="7" a="1"/>
  <c r="O7657" i="7" s="1"/>
  <c r="M7657" i="7" a="1"/>
  <c r="M7657" i="7" s="1"/>
  <c r="N7657" i="7" s="1" a="1"/>
  <c r="N7657" i="7" s="1"/>
  <c r="O7656" i="7" a="1"/>
  <c r="O7656" i="7"/>
  <c r="M7656" i="7" a="1"/>
  <c r="M7656" i="7" s="1"/>
  <c r="N7656" i="7" s="1" a="1"/>
  <c r="N7656" i="7" s="1"/>
  <c r="O7655" i="7" a="1"/>
  <c r="O7655" i="7" s="1"/>
  <c r="M7655" i="7" a="1"/>
  <c r="M7655" i="7" s="1"/>
  <c r="N7655" i="7" s="1" a="1"/>
  <c r="N7655" i="7" s="1"/>
  <c r="O7654" i="7" a="1"/>
  <c r="O7654" i="7" s="1"/>
  <c r="N7654" i="7" a="1"/>
  <c r="N7654" i="7" s="1"/>
  <c r="M7654" i="7" a="1"/>
  <c r="M7654" i="7"/>
  <c r="O7653" i="7" a="1"/>
  <c r="O7653" i="7" s="1"/>
  <c r="M7653" i="7" a="1"/>
  <c r="M7653" i="7" s="1"/>
  <c r="N7653" i="7" s="1" a="1"/>
  <c r="N7653" i="7" s="1"/>
  <c r="O7652" i="7" a="1"/>
  <c r="O7652" i="7"/>
  <c r="M7652" i="7" a="1"/>
  <c r="M7652" i="7" s="1"/>
  <c r="N7652" i="7" s="1" a="1"/>
  <c r="N7652" i="7" s="1"/>
  <c r="O7651" i="7" a="1"/>
  <c r="O7651" i="7" s="1"/>
  <c r="N7651" i="7" a="1"/>
  <c r="N7651" i="7"/>
  <c r="M7651" i="7" a="1"/>
  <c r="M7651" i="7" s="1"/>
  <c r="O7650" i="7" a="1"/>
  <c r="O7650" i="7" s="1"/>
  <c r="M7650" i="7" a="1"/>
  <c r="M7650" i="7"/>
  <c r="N7650" i="7" s="1" a="1"/>
  <c r="N7650" i="7" s="1"/>
  <c r="O7649" i="7" a="1"/>
  <c r="O7649" i="7" s="1"/>
  <c r="N7649" i="7" a="1"/>
  <c r="N7649" i="7" s="1"/>
  <c r="M7649" i="7" a="1"/>
  <c r="M7649" i="7" s="1"/>
  <c r="O7648" i="7" a="1"/>
  <c r="O7648" i="7"/>
  <c r="M7648" i="7" a="1"/>
  <c r="M7648" i="7" s="1"/>
  <c r="N7648" i="7" s="1" a="1"/>
  <c r="N7648" i="7" s="1"/>
  <c r="O7647" i="7" a="1"/>
  <c r="O7647" i="7" s="1"/>
  <c r="M7647" i="7" a="1"/>
  <c r="M7647" i="7" s="1"/>
  <c r="N7647" i="7" s="1" a="1"/>
  <c r="N7647" i="7" s="1"/>
  <c r="O7646" i="7" a="1"/>
  <c r="O7646" i="7" s="1"/>
  <c r="M7646" i="7" a="1"/>
  <c r="M7646" i="7"/>
  <c r="N7646" i="7" s="1" a="1"/>
  <c r="N7646" i="7" s="1"/>
  <c r="O7645" i="7" a="1"/>
  <c r="O7645" i="7" s="1"/>
  <c r="N7645" i="7" a="1"/>
  <c r="N7645" i="7" s="1"/>
  <c r="M7645" i="7" a="1"/>
  <c r="M7645" i="7" s="1"/>
  <c r="O7644" i="7" a="1"/>
  <c r="O7644" i="7"/>
  <c r="M7644" i="7" a="1"/>
  <c r="M7644" i="7" s="1"/>
  <c r="N7644" i="7" s="1" a="1"/>
  <c r="N7644" i="7" s="1"/>
  <c r="O7643" i="7" a="1"/>
  <c r="O7643" i="7" s="1"/>
  <c r="N7643" i="7" a="1"/>
  <c r="N7643" i="7"/>
  <c r="M7643" i="7" a="1"/>
  <c r="M7643" i="7" s="1"/>
  <c r="O7642" i="7" a="1"/>
  <c r="O7642" i="7" s="1"/>
  <c r="N7642" i="7" a="1"/>
  <c r="N7642" i="7" s="1"/>
  <c r="M7642" i="7" a="1"/>
  <c r="M7642" i="7"/>
  <c r="O7641" i="7" a="1"/>
  <c r="O7641" i="7" s="1"/>
  <c r="M7641" i="7" a="1"/>
  <c r="M7641" i="7" s="1"/>
  <c r="N7641" i="7" s="1" a="1"/>
  <c r="N7641" i="7" s="1"/>
  <c r="O7640" i="7" a="1"/>
  <c r="O7640" i="7"/>
  <c r="M7640" i="7" a="1"/>
  <c r="M7640" i="7" s="1"/>
  <c r="N7640" i="7" s="1" a="1"/>
  <c r="N7640" i="7" s="1"/>
  <c r="O7639" i="7" a="1"/>
  <c r="O7639" i="7" s="1"/>
  <c r="M7639" i="7" a="1"/>
  <c r="M7639" i="7" s="1"/>
  <c r="N7639" i="7" s="1" a="1"/>
  <c r="N7639" i="7" s="1"/>
  <c r="O7638" i="7" a="1"/>
  <c r="O7638" i="7" s="1"/>
  <c r="N7638" i="7" a="1"/>
  <c r="N7638" i="7" s="1"/>
  <c r="M7638" i="7" a="1"/>
  <c r="M7638" i="7"/>
  <c r="O7637" i="7" a="1"/>
  <c r="O7637" i="7" s="1"/>
  <c r="M7637" i="7" a="1"/>
  <c r="M7637" i="7" s="1"/>
  <c r="N7637" i="7" s="1" a="1"/>
  <c r="N7637" i="7" s="1"/>
  <c r="O7636" i="7" a="1"/>
  <c r="O7636" i="7"/>
  <c r="M7636" i="7" a="1"/>
  <c r="M7636" i="7" s="1"/>
  <c r="N7636" i="7" s="1" a="1"/>
  <c r="N7636" i="7" s="1"/>
  <c r="O7635" i="7" a="1"/>
  <c r="O7635" i="7" s="1"/>
  <c r="N7635" i="7" a="1"/>
  <c r="N7635" i="7"/>
  <c r="M7635" i="7" a="1"/>
  <c r="M7635" i="7" s="1"/>
  <c r="O7634" i="7" a="1"/>
  <c r="O7634" i="7" s="1"/>
  <c r="M7634" i="7" a="1"/>
  <c r="M7634" i="7"/>
  <c r="N7634" i="7" s="1" a="1"/>
  <c r="N7634" i="7" s="1"/>
  <c r="O7633" i="7" a="1"/>
  <c r="O7633" i="7" s="1"/>
  <c r="N7633" i="7" a="1"/>
  <c r="N7633" i="7" s="1"/>
  <c r="M7633" i="7" a="1"/>
  <c r="M7633" i="7" s="1"/>
  <c r="O7632" i="7" a="1"/>
  <c r="O7632" i="7"/>
  <c r="M7632" i="7" a="1"/>
  <c r="M7632" i="7" s="1"/>
  <c r="N7632" i="7" s="1" a="1"/>
  <c r="N7632" i="7" s="1"/>
  <c r="O7631" i="7" a="1"/>
  <c r="O7631" i="7" s="1"/>
  <c r="M7631" i="7" a="1"/>
  <c r="M7631" i="7" s="1"/>
  <c r="N7631" i="7" s="1" a="1"/>
  <c r="N7631" i="7" s="1"/>
  <c r="O7630" i="7" a="1"/>
  <c r="O7630" i="7" s="1"/>
  <c r="M7630" i="7" a="1"/>
  <c r="M7630" i="7"/>
  <c r="N7630" i="7" s="1" a="1"/>
  <c r="N7630" i="7" s="1"/>
  <c r="O7629" i="7" a="1"/>
  <c r="O7629" i="7" s="1"/>
  <c r="N7629" i="7" a="1"/>
  <c r="N7629" i="7" s="1"/>
  <c r="M7629" i="7" a="1"/>
  <c r="M7629" i="7" s="1"/>
  <c r="O7628" i="7" a="1"/>
  <c r="O7628" i="7"/>
  <c r="M7628" i="7" a="1"/>
  <c r="M7628" i="7" s="1"/>
  <c r="N7628" i="7" s="1" a="1"/>
  <c r="N7628" i="7" s="1"/>
  <c r="O7627" i="7" a="1"/>
  <c r="O7627" i="7" s="1"/>
  <c r="N7627" i="7" a="1"/>
  <c r="N7627" i="7"/>
  <c r="M7627" i="7" a="1"/>
  <c r="M7627" i="7" s="1"/>
  <c r="O7626" i="7" a="1"/>
  <c r="O7626" i="7" s="1"/>
  <c r="N7626" i="7" a="1"/>
  <c r="N7626" i="7" s="1"/>
  <c r="M7626" i="7" a="1"/>
  <c r="M7626" i="7"/>
  <c r="O7625" i="7" a="1"/>
  <c r="O7625" i="7" s="1"/>
  <c r="M7625" i="7" a="1"/>
  <c r="M7625" i="7" s="1"/>
  <c r="N7625" i="7" s="1" a="1"/>
  <c r="N7625" i="7" s="1"/>
  <c r="O7624" i="7" a="1"/>
  <c r="O7624" i="7"/>
  <c r="M7624" i="7" a="1"/>
  <c r="M7624" i="7" s="1"/>
  <c r="N7624" i="7" s="1" a="1"/>
  <c r="N7624" i="7" s="1"/>
  <c r="O7623" i="7" a="1"/>
  <c r="O7623" i="7" s="1"/>
  <c r="M7623" i="7" a="1"/>
  <c r="M7623" i="7" s="1"/>
  <c r="N7623" i="7" s="1" a="1"/>
  <c r="N7623" i="7" s="1"/>
  <c r="O7622" i="7" a="1"/>
  <c r="O7622" i="7" s="1"/>
  <c r="N7622" i="7" a="1"/>
  <c r="N7622" i="7" s="1"/>
  <c r="M7622" i="7" a="1"/>
  <c r="M7622" i="7"/>
  <c r="O7621" i="7" a="1"/>
  <c r="O7621" i="7" s="1"/>
  <c r="M7621" i="7" a="1"/>
  <c r="M7621" i="7" s="1"/>
  <c r="N7621" i="7" s="1" a="1"/>
  <c r="N7621" i="7" s="1"/>
  <c r="O7620" i="7" a="1"/>
  <c r="O7620" i="7"/>
  <c r="M7620" i="7" a="1"/>
  <c r="M7620" i="7" s="1"/>
  <c r="N7620" i="7" s="1" a="1"/>
  <c r="N7620" i="7" s="1"/>
  <c r="O7619" i="7" a="1"/>
  <c r="O7619" i="7" s="1"/>
  <c r="N7619" i="7" a="1"/>
  <c r="N7619" i="7"/>
  <c r="M7619" i="7" a="1"/>
  <c r="M7619" i="7" s="1"/>
  <c r="O7618" i="7" a="1"/>
  <c r="O7618" i="7" s="1"/>
  <c r="M7618" i="7" a="1"/>
  <c r="M7618" i="7"/>
  <c r="N7618" i="7" s="1" a="1"/>
  <c r="N7618" i="7" s="1"/>
  <c r="O7617" i="7" a="1"/>
  <c r="O7617" i="7" s="1"/>
  <c r="N7617" i="7" a="1"/>
  <c r="N7617" i="7" s="1"/>
  <c r="M7617" i="7" a="1"/>
  <c r="M7617" i="7" s="1"/>
  <c r="O7616" i="7" a="1"/>
  <c r="O7616" i="7"/>
  <c r="M7616" i="7" a="1"/>
  <c r="M7616" i="7" s="1"/>
  <c r="N7616" i="7" s="1" a="1"/>
  <c r="N7616" i="7" s="1"/>
  <c r="O7615" i="7" a="1"/>
  <c r="O7615" i="7" s="1"/>
  <c r="M7615" i="7" a="1"/>
  <c r="M7615" i="7" s="1"/>
  <c r="N7615" i="7" s="1" a="1"/>
  <c r="N7615" i="7" s="1"/>
  <c r="O7614" i="7" a="1"/>
  <c r="O7614" i="7" s="1"/>
  <c r="M7614" i="7" a="1"/>
  <c r="M7614" i="7"/>
  <c r="N7614" i="7" s="1" a="1"/>
  <c r="N7614" i="7" s="1"/>
  <c r="O7613" i="7" a="1"/>
  <c r="O7613" i="7" s="1"/>
  <c r="N7613" i="7" a="1"/>
  <c r="N7613" i="7" s="1"/>
  <c r="M7613" i="7" a="1"/>
  <c r="M7613" i="7" s="1"/>
  <c r="O7612" i="7" a="1"/>
  <c r="O7612" i="7"/>
  <c r="M7612" i="7" a="1"/>
  <c r="M7612" i="7" s="1"/>
  <c r="N7612" i="7" s="1" a="1"/>
  <c r="N7612" i="7" s="1"/>
  <c r="O7611" i="7" a="1"/>
  <c r="O7611" i="7" s="1"/>
  <c r="N7611" i="7" a="1"/>
  <c r="N7611" i="7"/>
  <c r="M7611" i="7" a="1"/>
  <c r="M7611" i="7" s="1"/>
  <c r="O7610" i="7" a="1"/>
  <c r="O7610" i="7" s="1"/>
  <c r="N7610" i="7" a="1"/>
  <c r="N7610" i="7" s="1"/>
  <c r="M7610" i="7" a="1"/>
  <c r="M7610" i="7"/>
  <c r="O7609" i="7" a="1"/>
  <c r="O7609" i="7" s="1"/>
  <c r="M7609" i="7" a="1"/>
  <c r="M7609" i="7" s="1"/>
  <c r="N7609" i="7" s="1" a="1"/>
  <c r="N7609" i="7" s="1"/>
  <c r="O7608" i="7" a="1"/>
  <c r="O7608" i="7"/>
  <c r="M7608" i="7" a="1"/>
  <c r="M7608" i="7" s="1"/>
  <c r="N7608" i="7" s="1" a="1"/>
  <c r="N7608" i="7" s="1"/>
  <c r="O7607" i="7" a="1"/>
  <c r="O7607" i="7" s="1"/>
  <c r="M7607" i="7" a="1"/>
  <c r="M7607" i="7" s="1"/>
  <c r="N7607" i="7" s="1" a="1"/>
  <c r="N7607" i="7" s="1"/>
  <c r="O7606" i="7" a="1"/>
  <c r="O7606" i="7" s="1"/>
  <c r="N7606" i="7" a="1"/>
  <c r="N7606" i="7" s="1"/>
  <c r="M7606" i="7" a="1"/>
  <c r="M7606" i="7"/>
  <c r="O7605" i="7" a="1"/>
  <c r="O7605" i="7" s="1"/>
  <c r="M7605" i="7" a="1"/>
  <c r="M7605" i="7" s="1"/>
  <c r="N7605" i="7" s="1" a="1"/>
  <c r="N7605" i="7" s="1"/>
  <c r="O7604" i="7" a="1"/>
  <c r="O7604" i="7"/>
  <c r="M7604" i="7" a="1"/>
  <c r="M7604" i="7" s="1"/>
  <c r="N7604" i="7" s="1" a="1"/>
  <c r="N7604" i="7" s="1"/>
  <c r="O7603" i="7" a="1"/>
  <c r="O7603" i="7" s="1"/>
  <c r="N7603" i="7" a="1"/>
  <c r="N7603" i="7"/>
  <c r="M7603" i="7" a="1"/>
  <c r="M7603" i="7" s="1"/>
  <c r="O7602" i="7" a="1"/>
  <c r="O7602" i="7" s="1"/>
  <c r="M7602" i="7" a="1"/>
  <c r="M7602" i="7"/>
  <c r="N7602" i="7" s="1" a="1"/>
  <c r="N7602" i="7" s="1"/>
  <c r="O7601" i="7" a="1"/>
  <c r="O7601" i="7" s="1"/>
  <c r="N7601" i="7" a="1"/>
  <c r="N7601" i="7" s="1"/>
  <c r="M7601" i="7" a="1"/>
  <c r="M7601" i="7" s="1"/>
  <c r="O7600" i="7" a="1"/>
  <c r="O7600" i="7"/>
  <c r="M7600" i="7" a="1"/>
  <c r="M7600" i="7" s="1"/>
  <c r="N7600" i="7" s="1" a="1"/>
  <c r="N7600" i="7" s="1"/>
  <c r="O7599" i="7" a="1"/>
  <c r="O7599" i="7" s="1"/>
  <c r="M7599" i="7" a="1"/>
  <c r="M7599" i="7" s="1"/>
  <c r="N7599" i="7" s="1" a="1"/>
  <c r="N7599" i="7" s="1"/>
  <c r="O7598" i="7" a="1"/>
  <c r="O7598" i="7" s="1"/>
  <c r="M7598" i="7" a="1"/>
  <c r="M7598" i="7"/>
  <c r="N7598" i="7" s="1" a="1"/>
  <c r="N7598" i="7" s="1"/>
  <c r="O7597" i="7" a="1"/>
  <c r="O7597" i="7" s="1"/>
  <c r="N7597" i="7" a="1"/>
  <c r="N7597" i="7" s="1"/>
  <c r="M7597" i="7" a="1"/>
  <c r="M7597" i="7" s="1"/>
  <c r="O7596" i="7" a="1"/>
  <c r="O7596" i="7"/>
  <c r="M7596" i="7" a="1"/>
  <c r="M7596" i="7" s="1"/>
  <c r="N7596" i="7" s="1" a="1"/>
  <c r="N7596" i="7" s="1"/>
  <c r="O7595" i="7" a="1"/>
  <c r="O7595" i="7" s="1"/>
  <c r="N7595" i="7" a="1"/>
  <c r="N7595" i="7"/>
  <c r="M7595" i="7" a="1"/>
  <c r="M7595" i="7" s="1"/>
  <c r="O7594" i="7" a="1"/>
  <c r="O7594" i="7" s="1"/>
  <c r="N7594" i="7" a="1"/>
  <c r="N7594" i="7" s="1"/>
  <c r="M7594" i="7" a="1"/>
  <c r="M7594" i="7"/>
  <c r="O7593" i="7" a="1"/>
  <c r="O7593" i="7" s="1"/>
  <c r="M7593" i="7" a="1"/>
  <c r="M7593" i="7" s="1"/>
  <c r="N7593" i="7" s="1" a="1"/>
  <c r="N7593" i="7" s="1"/>
  <c r="O7592" i="7" a="1"/>
  <c r="O7592" i="7"/>
  <c r="M7592" i="7" a="1"/>
  <c r="M7592" i="7" s="1"/>
  <c r="N7592" i="7" s="1" a="1"/>
  <c r="N7592" i="7" s="1"/>
  <c r="O7591" i="7" a="1"/>
  <c r="O7591" i="7" s="1"/>
  <c r="M7591" i="7" a="1"/>
  <c r="M7591" i="7" s="1"/>
  <c r="N7591" i="7" s="1" a="1"/>
  <c r="N7591" i="7" s="1"/>
  <c r="O7590" i="7" a="1"/>
  <c r="O7590" i="7" s="1"/>
  <c r="N7590" i="7" a="1"/>
  <c r="N7590" i="7" s="1"/>
  <c r="M7590" i="7" a="1"/>
  <c r="M7590" i="7"/>
  <c r="O7589" i="7" a="1"/>
  <c r="O7589" i="7" s="1"/>
  <c r="M7589" i="7" a="1"/>
  <c r="M7589" i="7" s="1"/>
  <c r="N7589" i="7" s="1" a="1"/>
  <c r="N7589" i="7" s="1"/>
  <c r="O7588" i="7" a="1"/>
  <c r="O7588" i="7"/>
  <c r="M7588" i="7" a="1"/>
  <c r="M7588" i="7" s="1"/>
  <c r="N7588" i="7" s="1" a="1"/>
  <c r="N7588" i="7" s="1"/>
  <c r="O7587" i="7" a="1"/>
  <c r="O7587" i="7" s="1"/>
  <c r="N7587" i="7" a="1"/>
  <c r="N7587" i="7"/>
  <c r="M7587" i="7" a="1"/>
  <c r="M7587" i="7" s="1"/>
  <c r="O7586" i="7" a="1"/>
  <c r="O7586" i="7" s="1"/>
  <c r="M7586" i="7" a="1"/>
  <c r="M7586" i="7"/>
  <c r="N7586" i="7" s="1" a="1"/>
  <c r="N7586" i="7" s="1"/>
  <c r="O7585" i="7" a="1"/>
  <c r="O7585" i="7" s="1"/>
  <c r="N7585" i="7" a="1"/>
  <c r="N7585" i="7" s="1"/>
  <c r="M7585" i="7" a="1"/>
  <c r="M7585" i="7" s="1"/>
  <c r="O7584" i="7" a="1"/>
  <c r="O7584" i="7"/>
  <c r="M7584" i="7" a="1"/>
  <c r="M7584" i="7" s="1"/>
  <c r="N7584" i="7" s="1" a="1"/>
  <c r="N7584" i="7" s="1"/>
  <c r="O7583" i="7" a="1"/>
  <c r="O7583" i="7" s="1"/>
  <c r="M7583" i="7" a="1"/>
  <c r="M7583" i="7" s="1"/>
  <c r="N7583" i="7" s="1" a="1"/>
  <c r="N7583" i="7" s="1"/>
  <c r="O7582" i="7" a="1"/>
  <c r="O7582" i="7" s="1"/>
  <c r="M7582" i="7" a="1"/>
  <c r="M7582" i="7"/>
  <c r="N7582" i="7" s="1" a="1"/>
  <c r="N7582" i="7" s="1"/>
  <c r="O7581" i="7" a="1"/>
  <c r="O7581" i="7" s="1"/>
  <c r="N7581" i="7" a="1"/>
  <c r="N7581" i="7" s="1"/>
  <c r="M7581" i="7" a="1"/>
  <c r="M7581" i="7" s="1"/>
  <c r="O7580" i="7" a="1"/>
  <c r="O7580" i="7"/>
  <c r="M7580" i="7" a="1"/>
  <c r="M7580" i="7" s="1"/>
  <c r="N7580" i="7" s="1" a="1"/>
  <c r="N7580" i="7" s="1"/>
  <c r="O7579" i="7" a="1"/>
  <c r="O7579" i="7" s="1"/>
  <c r="N7579" i="7" a="1"/>
  <c r="N7579" i="7"/>
  <c r="M7579" i="7" a="1"/>
  <c r="M7579" i="7" s="1"/>
  <c r="O7578" i="7" a="1"/>
  <c r="O7578" i="7" s="1"/>
  <c r="N7578" i="7" a="1"/>
  <c r="N7578" i="7" s="1"/>
  <c r="M7578" i="7" a="1"/>
  <c r="M7578" i="7"/>
  <c r="O7577" i="7" a="1"/>
  <c r="O7577" i="7" s="1"/>
  <c r="M7577" i="7" a="1"/>
  <c r="M7577" i="7" s="1"/>
  <c r="N7577" i="7" s="1" a="1"/>
  <c r="N7577" i="7" s="1"/>
  <c r="O7576" i="7" a="1"/>
  <c r="O7576" i="7"/>
  <c r="M7576" i="7" a="1"/>
  <c r="M7576" i="7" s="1"/>
  <c r="N7576" i="7" s="1" a="1"/>
  <c r="N7576" i="7" s="1"/>
  <c r="O7575" i="7" a="1"/>
  <c r="O7575" i="7" s="1"/>
  <c r="M7575" i="7" a="1"/>
  <c r="M7575" i="7" s="1"/>
  <c r="N7575" i="7" s="1" a="1"/>
  <c r="N7575" i="7" s="1"/>
  <c r="O7574" i="7" a="1"/>
  <c r="O7574" i="7" s="1"/>
  <c r="N7574" i="7" a="1"/>
  <c r="N7574" i="7" s="1"/>
  <c r="M7574" i="7" a="1"/>
  <c r="M7574" i="7"/>
  <c r="O7573" i="7" a="1"/>
  <c r="O7573" i="7" s="1"/>
  <c r="M7573" i="7" a="1"/>
  <c r="M7573" i="7" s="1"/>
  <c r="N7573" i="7" s="1" a="1"/>
  <c r="N7573" i="7" s="1"/>
  <c r="O7572" i="7" a="1"/>
  <c r="O7572" i="7"/>
  <c r="M7572" i="7" a="1"/>
  <c r="M7572" i="7" s="1"/>
  <c r="N7572" i="7" s="1" a="1"/>
  <c r="N7572" i="7" s="1"/>
  <c r="O7571" i="7" a="1"/>
  <c r="O7571" i="7" s="1"/>
  <c r="N7571" i="7" a="1"/>
  <c r="N7571" i="7"/>
  <c r="M7571" i="7" a="1"/>
  <c r="M7571" i="7" s="1"/>
  <c r="O7570" i="7" a="1"/>
  <c r="O7570" i="7" s="1"/>
  <c r="M7570" i="7" a="1"/>
  <c r="M7570" i="7"/>
  <c r="N7570" i="7" s="1" a="1"/>
  <c r="N7570" i="7" s="1"/>
  <c r="O7569" i="7" a="1"/>
  <c r="O7569" i="7" s="1"/>
  <c r="N7569" i="7" a="1"/>
  <c r="N7569" i="7" s="1"/>
  <c r="M7569" i="7" a="1"/>
  <c r="M7569" i="7" s="1"/>
  <c r="O7568" i="7" a="1"/>
  <c r="O7568" i="7"/>
  <c r="M7568" i="7" a="1"/>
  <c r="M7568" i="7" s="1"/>
  <c r="N7568" i="7" s="1" a="1"/>
  <c r="N7568" i="7" s="1"/>
  <c r="O7567" i="7" a="1"/>
  <c r="O7567" i="7" s="1"/>
  <c r="M7567" i="7" a="1"/>
  <c r="M7567" i="7" s="1"/>
  <c r="N7567" i="7" s="1" a="1"/>
  <c r="N7567" i="7" s="1"/>
  <c r="O7566" i="7" a="1"/>
  <c r="O7566" i="7" s="1"/>
  <c r="M7566" i="7" a="1"/>
  <c r="M7566" i="7"/>
  <c r="N7566" i="7" s="1" a="1"/>
  <c r="N7566" i="7" s="1"/>
  <c r="O7565" i="7" a="1"/>
  <c r="O7565" i="7" s="1"/>
  <c r="N7565" i="7" a="1"/>
  <c r="N7565" i="7" s="1"/>
  <c r="M7565" i="7" a="1"/>
  <c r="M7565" i="7" s="1"/>
  <c r="O7564" i="7" a="1"/>
  <c r="O7564" i="7"/>
  <c r="M7564" i="7" a="1"/>
  <c r="M7564" i="7" s="1"/>
  <c r="N7564" i="7" s="1" a="1"/>
  <c r="N7564" i="7" s="1"/>
  <c r="O7563" i="7" a="1"/>
  <c r="O7563" i="7" s="1"/>
  <c r="N7563" i="7" a="1"/>
  <c r="N7563" i="7"/>
  <c r="M7563" i="7" a="1"/>
  <c r="M7563" i="7" s="1"/>
  <c r="O7562" i="7" a="1"/>
  <c r="O7562" i="7" s="1"/>
  <c r="N7562" i="7" a="1"/>
  <c r="N7562" i="7" s="1"/>
  <c r="M7562" i="7" a="1"/>
  <c r="M7562" i="7"/>
  <c r="O7561" i="7" a="1"/>
  <c r="O7561" i="7" s="1"/>
  <c r="M7561" i="7" a="1"/>
  <c r="M7561" i="7" s="1"/>
  <c r="N7561" i="7" s="1" a="1"/>
  <c r="N7561" i="7" s="1"/>
  <c r="O7560" i="7" a="1"/>
  <c r="O7560" i="7"/>
  <c r="M7560" i="7" a="1"/>
  <c r="M7560" i="7" s="1"/>
  <c r="N7560" i="7" s="1" a="1"/>
  <c r="N7560" i="7" s="1"/>
  <c r="O7559" i="7" a="1"/>
  <c r="O7559" i="7" s="1"/>
  <c r="M7559" i="7" a="1"/>
  <c r="M7559" i="7" s="1"/>
  <c r="N7559" i="7" s="1" a="1"/>
  <c r="N7559" i="7" s="1"/>
  <c r="O7558" i="7" a="1"/>
  <c r="O7558" i="7" s="1"/>
  <c r="N7558" i="7" a="1"/>
  <c r="N7558" i="7" s="1"/>
  <c r="M7558" i="7" a="1"/>
  <c r="M7558" i="7"/>
  <c r="O7557" i="7" a="1"/>
  <c r="O7557" i="7" s="1"/>
  <c r="M7557" i="7" a="1"/>
  <c r="M7557" i="7" s="1"/>
  <c r="N7557" i="7" s="1" a="1"/>
  <c r="N7557" i="7" s="1"/>
  <c r="O7556" i="7" a="1"/>
  <c r="O7556" i="7"/>
  <c r="M7556" i="7" a="1"/>
  <c r="M7556" i="7" s="1"/>
  <c r="N7556" i="7" s="1" a="1"/>
  <c r="N7556" i="7" s="1"/>
  <c r="O7555" i="7" a="1"/>
  <c r="O7555" i="7" s="1"/>
  <c r="N7555" i="7" a="1"/>
  <c r="N7555" i="7"/>
  <c r="M7555" i="7" a="1"/>
  <c r="M7555" i="7" s="1"/>
  <c r="O7554" i="7" a="1"/>
  <c r="O7554" i="7" s="1"/>
  <c r="M7554" i="7" a="1"/>
  <c r="M7554" i="7"/>
  <c r="N7554" i="7" s="1" a="1"/>
  <c r="N7554" i="7" s="1"/>
  <c r="O7553" i="7" a="1"/>
  <c r="O7553" i="7" s="1"/>
  <c r="N7553" i="7" a="1"/>
  <c r="N7553" i="7" s="1"/>
  <c r="M7553" i="7" a="1"/>
  <c r="M7553" i="7" s="1"/>
  <c r="O7552" i="7" a="1"/>
  <c r="O7552" i="7"/>
  <c r="M7552" i="7" a="1"/>
  <c r="M7552" i="7" s="1"/>
  <c r="N7552" i="7" s="1" a="1"/>
  <c r="N7552" i="7" s="1"/>
  <c r="O7551" i="7" a="1"/>
  <c r="O7551" i="7" s="1"/>
  <c r="M7551" i="7" a="1"/>
  <c r="M7551" i="7" s="1"/>
  <c r="N7551" i="7" s="1" a="1"/>
  <c r="N7551" i="7" s="1"/>
  <c r="O7550" i="7" a="1"/>
  <c r="O7550" i="7" s="1"/>
  <c r="M7550" i="7" a="1"/>
  <c r="M7550" i="7"/>
  <c r="N7550" i="7" s="1" a="1"/>
  <c r="N7550" i="7" s="1"/>
  <c r="O7549" i="7" a="1"/>
  <c r="O7549" i="7" s="1"/>
  <c r="N7549" i="7" a="1"/>
  <c r="N7549" i="7" s="1"/>
  <c r="M7549" i="7" a="1"/>
  <c r="M7549" i="7" s="1"/>
  <c r="O7548" i="7" a="1"/>
  <c r="O7548" i="7"/>
  <c r="M7548" i="7" a="1"/>
  <c r="M7548" i="7" s="1"/>
  <c r="N7548" i="7" s="1" a="1"/>
  <c r="N7548" i="7" s="1"/>
  <c r="O7547" i="7" a="1"/>
  <c r="O7547" i="7" s="1"/>
  <c r="N7547" i="7" a="1"/>
  <c r="N7547" i="7"/>
  <c r="M7547" i="7" a="1"/>
  <c r="M7547" i="7" s="1"/>
  <c r="O7546" i="7" a="1"/>
  <c r="O7546" i="7" s="1"/>
  <c r="N7546" i="7" a="1"/>
  <c r="N7546" i="7" s="1"/>
  <c r="M7546" i="7" a="1"/>
  <c r="M7546" i="7"/>
  <c r="O7545" i="7" a="1"/>
  <c r="O7545" i="7" s="1"/>
  <c r="M7545" i="7" a="1"/>
  <c r="M7545" i="7" s="1"/>
  <c r="N7545" i="7" s="1" a="1"/>
  <c r="N7545" i="7" s="1"/>
  <c r="O7544" i="7" a="1"/>
  <c r="O7544" i="7"/>
  <c r="M7544" i="7" a="1"/>
  <c r="M7544" i="7" s="1"/>
  <c r="N7544" i="7" s="1" a="1"/>
  <c r="N7544" i="7" s="1"/>
  <c r="O7543" i="7" a="1"/>
  <c r="O7543" i="7" s="1"/>
  <c r="M7543" i="7" a="1"/>
  <c r="M7543" i="7" s="1"/>
  <c r="N7543" i="7" s="1" a="1"/>
  <c r="N7543" i="7" s="1"/>
  <c r="O7542" i="7" a="1"/>
  <c r="O7542" i="7" s="1"/>
  <c r="N7542" i="7" a="1"/>
  <c r="N7542" i="7" s="1"/>
  <c r="M7542" i="7" a="1"/>
  <c r="M7542" i="7"/>
  <c r="O7541" i="7" a="1"/>
  <c r="O7541" i="7" s="1"/>
  <c r="M7541" i="7" a="1"/>
  <c r="M7541" i="7" s="1"/>
  <c r="N7541" i="7" s="1" a="1"/>
  <c r="N7541" i="7" s="1"/>
  <c r="O7540" i="7" a="1"/>
  <c r="O7540" i="7"/>
  <c r="M7540" i="7" a="1"/>
  <c r="M7540" i="7" s="1"/>
  <c r="N7540" i="7" s="1" a="1"/>
  <c r="N7540" i="7" s="1"/>
  <c r="O7539" i="7" a="1"/>
  <c r="O7539" i="7" s="1"/>
  <c r="N7539" i="7" a="1"/>
  <c r="N7539" i="7"/>
  <c r="M7539" i="7" a="1"/>
  <c r="M7539" i="7" s="1"/>
  <c r="O7538" i="7" a="1"/>
  <c r="O7538" i="7" s="1"/>
  <c r="M7538" i="7" a="1"/>
  <c r="M7538" i="7"/>
  <c r="N7538" i="7" s="1" a="1"/>
  <c r="N7538" i="7" s="1"/>
  <c r="O7537" i="7" a="1"/>
  <c r="O7537" i="7" s="1"/>
  <c r="N7537" i="7" a="1"/>
  <c r="N7537" i="7" s="1"/>
  <c r="M7537" i="7" a="1"/>
  <c r="M7537" i="7" s="1"/>
  <c r="O7536" i="7" a="1"/>
  <c r="O7536" i="7"/>
  <c r="M7536" i="7" a="1"/>
  <c r="M7536" i="7" s="1"/>
  <c r="N7536" i="7" s="1" a="1"/>
  <c r="N7536" i="7" s="1"/>
  <c r="O7535" i="7" a="1"/>
  <c r="O7535" i="7" s="1"/>
  <c r="M7535" i="7" a="1"/>
  <c r="M7535" i="7" s="1"/>
  <c r="N7535" i="7" s="1" a="1"/>
  <c r="N7535" i="7" s="1"/>
  <c r="O7534" i="7" a="1"/>
  <c r="O7534" i="7" s="1"/>
  <c r="M7534" i="7" a="1"/>
  <c r="M7534" i="7" s="1"/>
  <c r="N7534" i="7" s="1" a="1"/>
  <c r="N7534" i="7" s="1"/>
  <c r="O7533" i="7" a="1"/>
  <c r="O7533" i="7" s="1"/>
  <c r="N7533" i="7" a="1"/>
  <c r="N7533" i="7" s="1"/>
  <c r="M7533" i="7" a="1"/>
  <c r="M7533" i="7" s="1"/>
  <c r="O7532" i="7" a="1"/>
  <c r="O7532" i="7"/>
  <c r="M7532" i="7" a="1"/>
  <c r="M7532" i="7" s="1"/>
  <c r="N7532" i="7" s="1" a="1"/>
  <c r="N7532" i="7" s="1"/>
  <c r="O7531" i="7" a="1"/>
  <c r="O7531" i="7" s="1"/>
  <c r="N7531" i="7" a="1"/>
  <c r="N7531" i="7"/>
  <c r="M7531" i="7" a="1"/>
  <c r="M7531" i="7" s="1"/>
  <c r="O7530" i="7" a="1"/>
  <c r="O7530" i="7"/>
  <c r="N7530" i="7" a="1"/>
  <c r="N7530" i="7" s="1"/>
  <c r="M7530" i="7" a="1"/>
  <c r="M7530" i="7"/>
  <c r="O7529" i="7" a="1"/>
  <c r="O7529" i="7" s="1"/>
  <c r="M7529" i="7" a="1"/>
  <c r="M7529" i="7" s="1"/>
  <c r="N7529" i="7" s="1" a="1"/>
  <c r="N7529" i="7" s="1"/>
  <c r="O7528" i="7" a="1"/>
  <c r="O7528" i="7"/>
  <c r="M7528" i="7" a="1"/>
  <c r="M7528" i="7" s="1"/>
  <c r="N7528" i="7" s="1" a="1"/>
  <c r="N7528" i="7" s="1"/>
  <c r="O7527" i="7" a="1"/>
  <c r="O7527" i="7" s="1"/>
  <c r="M7527" i="7" a="1"/>
  <c r="M7527" i="7" s="1"/>
  <c r="N7527" i="7" s="1" a="1"/>
  <c r="N7527" i="7" s="1"/>
  <c r="O7526" i="7" a="1"/>
  <c r="O7526" i="7" s="1"/>
  <c r="N7526" i="7" a="1"/>
  <c r="N7526" i="7" s="1"/>
  <c r="M7526" i="7" a="1"/>
  <c r="M7526" i="7"/>
  <c r="O7525" i="7" a="1"/>
  <c r="O7525" i="7" s="1"/>
  <c r="M7525" i="7" a="1"/>
  <c r="M7525" i="7" s="1"/>
  <c r="N7525" i="7" s="1" a="1"/>
  <c r="N7525" i="7" s="1"/>
  <c r="O7524" i="7" a="1"/>
  <c r="O7524" i="7"/>
  <c r="M7524" i="7" a="1"/>
  <c r="M7524" i="7" s="1"/>
  <c r="N7524" i="7" s="1" a="1"/>
  <c r="N7524" i="7" s="1"/>
  <c r="O7523" i="7" a="1"/>
  <c r="O7523" i="7" s="1"/>
  <c r="N7523" i="7" a="1"/>
  <c r="N7523" i="7"/>
  <c r="M7523" i="7" a="1"/>
  <c r="M7523" i="7" s="1"/>
  <c r="O7522" i="7" a="1"/>
  <c r="O7522" i="7" s="1"/>
  <c r="M7522" i="7" a="1"/>
  <c r="M7522" i="7"/>
  <c r="N7522" i="7" s="1" a="1"/>
  <c r="N7522" i="7" s="1"/>
  <c r="O7521" i="7" a="1"/>
  <c r="O7521" i="7" s="1"/>
  <c r="N7521" i="7" a="1"/>
  <c r="N7521" i="7" s="1"/>
  <c r="M7521" i="7" a="1"/>
  <c r="M7521" i="7" s="1"/>
  <c r="O7520" i="7" a="1"/>
  <c r="O7520" i="7"/>
  <c r="M7520" i="7" a="1"/>
  <c r="M7520" i="7"/>
  <c r="N7520" i="7" s="1" a="1"/>
  <c r="N7520" i="7" s="1"/>
  <c r="O7519" i="7" a="1"/>
  <c r="O7519" i="7" s="1"/>
  <c r="M7519" i="7" a="1"/>
  <c r="M7519" i="7" s="1"/>
  <c r="N7519" i="7" s="1" a="1"/>
  <c r="N7519" i="7" s="1"/>
  <c r="O7518" i="7" a="1"/>
  <c r="O7518" i="7" s="1"/>
  <c r="M7518" i="7" a="1"/>
  <c r="M7518" i="7" s="1"/>
  <c r="N7518" i="7" s="1" a="1"/>
  <c r="N7518" i="7" s="1"/>
  <c r="O7517" i="7" a="1"/>
  <c r="O7517" i="7" s="1"/>
  <c r="N7517" i="7" a="1"/>
  <c r="N7517" i="7" s="1"/>
  <c r="M7517" i="7" a="1"/>
  <c r="M7517" i="7" s="1"/>
  <c r="O7516" i="7" a="1"/>
  <c r="O7516" i="7"/>
  <c r="M7516" i="7" a="1"/>
  <c r="M7516" i="7" s="1"/>
  <c r="N7516" i="7" s="1" a="1"/>
  <c r="N7516" i="7" s="1"/>
  <c r="O7515" i="7" a="1"/>
  <c r="O7515" i="7" s="1"/>
  <c r="N7515" i="7" a="1"/>
  <c r="N7515" i="7"/>
  <c r="M7515" i="7" a="1"/>
  <c r="M7515" i="7" s="1"/>
  <c r="O7514" i="7" a="1"/>
  <c r="O7514" i="7"/>
  <c r="N7514" i="7" a="1"/>
  <c r="N7514" i="7" s="1"/>
  <c r="M7514" i="7" a="1"/>
  <c r="M7514" i="7"/>
  <c r="O7513" i="7" a="1"/>
  <c r="O7513" i="7" s="1"/>
  <c r="M7513" i="7" a="1"/>
  <c r="M7513" i="7" s="1"/>
  <c r="N7513" i="7" s="1" a="1"/>
  <c r="N7513" i="7" s="1"/>
  <c r="O7512" i="7" a="1"/>
  <c r="O7512" i="7"/>
  <c r="M7512" i="7" a="1"/>
  <c r="M7512" i="7" s="1"/>
  <c r="N7512" i="7" s="1" a="1"/>
  <c r="N7512" i="7" s="1"/>
  <c r="O7511" i="7" a="1"/>
  <c r="O7511" i="7" s="1"/>
  <c r="M7511" i="7" a="1"/>
  <c r="M7511" i="7" s="1"/>
  <c r="N7511" i="7" s="1" a="1"/>
  <c r="N7511" i="7" s="1"/>
  <c r="O7510" i="7" a="1"/>
  <c r="O7510" i="7" s="1"/>
  <c r="N7510" i="7" a="1"/>
  <c r="N7510" i="7" s="1"/>
  <c r="M7510" i="7" a="1"/>
  <c r="M7510" i="7"/>
  <c r="O7509" i="7" a="1"/>
  <c r="O7509" i="7" s="1"/>
  <c r="M7509" i="7" a="1"/>
  <c r="M7509" i="7" s="1"/>
  <c r="N7509" i="7" s="1" a="1"/>
  <c r="N7509" i="7" s="1"/>
  <c r="O7508" i="7" a="1"/>
  <c r="O7508" i="7"/>
  <c r="M7508" i="7" a="1"/>
  <c r="M7508" i="7" s="1"/>
  <c r="N7508" i="7" s="1" a="1"/>
  <c r="N7508" i="7" s="1"/>
  <c r="O7507" i="7" a="1"/>
  <c r="O7507" i="7" s="1"/>
  <c r="N7507" i="7" a="1"/>
  <c r="N7507" i="7"/>
  <c r="M7507" i="7" a="1"/>
  <c r="M7507" i="7" s="1"/>
  <c r="O7506" i="7" a="1"/>
  <c r="O7506" i="7" s="1"/>
  <c r="M7506" i="7" a="1"/>
  <c r="M7506" i="7"/>
  <c r="N7506" i="7" s="1" a="1"/>
  <c r="N7506" i="7" s="1"/>
  <c r="O7505" i="7" a="1"/>
  <c r="O7505" i="7" s="1"/>
  <c r="N7505" i="7" a="1"/>
  <c r="N7505" i="7" s="1"/>
  <c r="M7505" i="7" a="1"/>
  <c r="M7505" i="7" s="1"/>
  <c r="O7504" i="7" a="1"/>
  <c r="O7504" i="7"/>
  <c r="M7504" i="7" a="1"/>
  <c r="M7504" i="7"/>
  <c r="N7504" i="7" s="1" a="1"/>
  <c r="N7504" i="7" s="1"/>
  <c r="O7503" i="7" a="1"/>
  <c r="O7503" i="7" s="1"/>
  <c r="M7503" i="7" a="1"/>
  <c r="M7503" i="7" s="1"/>
  <c r="N7503" i="7" s="1" a="1"/>
  <c r="N7503" i="7" s="1"/>
  <c r="O7502" i="7" a="1"/>
  <c r="O7502" i="7" s="1"/>
  <c r="M7502" i="7" a="1"/>
  <c r="M7502" i="7" s="1"/>
  <c r="N7502" i="7" s="1" a="1"/>
  <c r="N7502" i="7" s="1"/>
  <c r="O7501" i="7" a="1"/>
  <c r="O7501" i="7" s="1"/>
  <c r="N7501" i="7" a="1"/>
  <c r="N7501" i="7" s="1"/>
  <c r="M7501" i="7" a="1"/>
  <c r="M7501" i="7" s="1"/>
  <c r="O7500" i="7" a="1"/>
  <c r="O7500" i="7"/>
  <c r="M7500" i="7" a="1"/>
  <c r="M7500" i="7" s="1"/>
  <c r="N7500" i="7" s="1" a="1"/>
  <c r="N7500" i="7" s="1"/>
  <c r="O7499" i="7" a="1"/>
  <c r="O7499" i="7" s="1"/>
  <c r="N7499" i="7" a="1"/>
  <c r="N7499" i="7"/>
  <c r="M7499" i="7" a="1"/>
  <c r="M7499" i="7" s="1"/>
  <c r="O7498" i="7" a="1"/>
  <c r="O7498" i="7"/>
  <c r="N7498" i="7" a="1"/>
  <c r="N7498" i="7" s="1"/>
  <c r="M7498" i="7" a="1"/>
  <c r="M7498" i="7"/>
  <c r="O7497" i="7" a="1"/>
  <c r="O7497" i="7" s="1"/>
  <c r="M7497" i="7" a="1"/>
  <c r="M7497" i="7" s="1"/>
  <c r="N7497" i="7" s="1" a="1"/>
  <c r="N7497" i="7" s="1"/>
  <c r="O7496" i="7" a="1"/>
  <c r="O7496" i="7"/>
  <c r="M7496" i="7" a="1"/>
  <c r="M7496" i="7" s="1"/>
  <c r="N7496" i="7" s="1" a="1"/>
  <c r="N7496" i="7" s="1"/>
  <c r="O7495" i="7" a="1"/>
  <c r="O7495" i="7" s="1"/>
  <c r="M7495" i="7" a="1"/>
  <c r="M7495" i="7" s="1"/>
  <c r="N7495" i="7" s="1" a="1"/>
  <c r="N7495" i="7" s="1"/>
  <c r="O7494" i="7" a="1"/>
  <c r="O7494" i="7" s="1"/>
  <c r="N7494" i="7" a="1"/>
  <c r="N7494" i="7" s="1"/>
  <c r="M7494" i="7" a="1"/>
  <c r="M7494" i="7"/>
  <c r="O7493" i="7" a="1"/>
  <c r="O7493" i="7" s="1"/>
  <c r="M7493" i="7" a="1"/>
  <c r="M7493" i="7" s="1"/>
  <c r="N7493" i="7" s="1" a="1"/>
  <c r="N7493" i="7" s="1"/>
  <c r="O7492" i="7" a="1"/>
  <c r="O7492" i="7"/>
  <c r="M7492" i="7" a="1"/>
  <c r="M7492" i="7" s="1"/>
  <c r="N7492" i="7" s="1" a="1"/>
  <c r="N7492" i="7" s="1"/>
  <c r="O7491" i="7" a="1"/>
  <c r="O7491" i="7" s="1"/>
  <c r="N7491" i="7" a="1"/>
  <c r="N7491" i="7"/>
  <c r="M7491" i="7" a="1"/>
  <c r="M7491" i="7" s="1"/>
  <c r="O7490" i="7" a="1"/>
  <c r="O7490" i="7" s="1"/>
  <c r="M7490" i="7" a="1"/>
  <c r="M7490" i="7"/>
  <c r="N7490" i="7" s="1" a="1"/>
  <c r="N7490" i="7" s="1"/>
  <c r="O7489" i="7" a="1"/>
  <c r="O7489" i="7" s="1"/>
  <c r="N7489" i="7" a="1"/>
  <c r="N7489" i="7" s="1"/>
  <c r="M7489" i="7" a="1"/>
  <c r="M7489" i="7" s="1"/>
  <c r="O7488" i="7" a="1"/>
  <c r="O7488" i="7"/>
  <c r="M7488" i="7" a="1"/>
  <c r="M7488" i="7"/>
  <c r="N7488" i="7" s="1" a="1"/>
  <c r="N7488" i="7" s="1"/>
  <c r="O7487" i="7" a="1"/>
  <c r="O7487" i="7" s="1"/>
  <c r="M7487" i="7" a="1"/>
  <c r="M7487" i="7" s="1"/>
  <c r="N7487" i="7" s="1" a="1"/>
  <c r="N7487" i="7" s="1"/>
  <c r="O7486" i="7" a="1"/>
  <c r="O7486" i="7" s="1"/>
  <c r="M7486" i="7" a="1"/>
  <c r="M7486" i="7" s="1"/>
  <c r="N7486" i="7" s="1" a="1"/>
  <c r="N7486" i="7" s="1"/>
  <c r="O7485" i="7" a="1"/>
  <c r="O7485" i="7" s="1"/>
  <c r="N7485" i="7" a="1"/>
  <c r="N7485" i="7" s="1"/>
  <c r="M7485" i="7" a="1"/>
  <c r="M7485" i="7" s="1"/>
  <c r="O7484" i="7" a="1"/>
  <c r="O7484" i="7"/>
  <c r="M7484" i="7" a="1"/>
  <c r="M7484" i="7" s="1"/>
  <c r="N7484" i="7" s="1" a="1"/>
  <c r="N7484" i="7" s="1"/>
  <c r="O7483" i="7" a="1"/>
  <c r="O7483" i="7" s="1"/>
  <c r="N7483" i="7" a="1"/>
  <c r="N7483" i="7"/>
  <c r="M7483" i="7" a="1"/>
  <c r="M7483" i="7" s="1"/>
  <c r="O7482" i="7" a="1"/>
  <c r="O7482" i="7"/>
  <c r="N7482" i="7" a="1"/>
  <c r="N7482" i="7" s="1"/>
  <c r="M7482" i="7" a="1"/>
  <c r="M7482" i="7"/>
  <c r="O7481" i="7" a="1"/>
  <c r="O7481" i="7" s="1"/>
  <c r="M7481" i="7" a="1"/>
  <c r="M7481" i="7" s="1"/>
  <c r="N7481" i="7" s="1" a="1"/>
  <c r="N7481" i="7" s="1"/>
  <c r="O7480" i="7" a="1"/>
  <c r="O7480" i="7"/>
  <c r="M7480" i="7" a="1"/>
  <c r="M7480" i="7" s="1"/>
  <c r="N7480" i="7" s="1" a="1"/>
  <c r="N7480" i="7" s="1"/>
  <c r="O7479" i="7" a="1"/>
  <c r="O7479" i="7" s="1"/>
  <c r="M7479" i="7" a="1"/>
  <c r="M7479" i="7" s="1"/>
  <c r="N7479" i="7" s="1" a="1"/>
  <c r="N7479" i="7" s="1"/>
  <c r="O7478" i="7" a="1"/>
  <c r="O7478" i="7" s="1"/>
  <c r="N7478" i="7" a="1"/>
  <c r="N7478" i="7" s="1"/>
  <c r="M7478" i="7" a="1"/>
  <c r="M7478" i="7"/>
  <c r="O7477" i="7" a="1"/>
  <c r="O7477" i="7" s="1"/>
  <c r="M7477" i="7" a="1"/>
  <c r="M7477" i="7" s="1"/>
  <c r="N7477" i="7" s="1" a="1"/>
  <c r="N7477" i="7" s="1"/>
  <c r="O7476" i="7" a="1"/>
  <c r="O7476" i="7"/>
  <c r="M7476" i="7" a="1"/>
  <c r="M7476" i="7" s="1"/>
  <c r="N7476" i="7" s="1" a="1"/>
  <c r="N7476" i="7" s="1"/>
  <c r="O7475" i="7" a="1"/>
  <c r="O7475" i="7" s="1"/>
  <c r="N7475" i="7" a="1"/>
  <c r="N7475" i="7"/>
  <c r="M7475" i="7" a="1"/>
  <c r="M7475" i="7" s="1"/>
  <c r="O7474" i="7" a="1"/>
  <c r="O7474" i="7" s="1"/>
  <c r="M7474" i="7" a="1"/>
  <c r="M7474" i="7"/>
  <c r="N7474" i="7" s="1" a="1"/>
  <c r="N7474" i="7" s="1"/>
  <c r="O7473" i="7" a="1"/>
  <c r="O7473" i="7" s="1"/>
  <c r="N7473" i="7" a="1"/>
  <c r="N7473" i="7" s="1"/>
  <c r="M7473" i="7" a="1"/>
  <c r="M7473" i="7" s="1"/>
  <c r="O7472" i="7" a="1"/>
  <c r="O7472" i="7"/>
  <c r="M7472" i="7" a="1"/>
  <c r="M7472" i="7"/>
  <c r="N7472" i="7" s="1" a="1"/>
  <c r="N7472" i="7" s="1"/>
  <c r="O7471" i="7" a="1"/>
  <c r="O7471" i="7" s="1"/>
  <c r="M7471" i="7" a="1"/>
  <c r="M7471" i="7" s="1"/>
  <c r="N7471" i="7" s="1" a="1"/>
  <c r="N7471" i="7" s="1"/>
  <c r="O7470" i="7" a="1"/>
  <c r="O7470" i="7" s="1"/>
  <c r="M7470" i="7" a="1"/>
  <c r="M7470" i="7" s="1"/>
  <c r="N7470" i="7" s="1" a="1"/>
  <c r="N7470" i="7" s="1"/>
  <c r="O7469" i="7" a="1"/>
  <c r="O7469" i="7" s="1"/>
  <c r="N7469" i="7" a="1"/>
  <c r="N7469" i="7" s="1"/>
  <c r="M7469" i="7" a="1"/>
  <c r="M7469" i="7" s="1"/>
  <c r="O7468" i="7" a="1"/>
  <c r="O7468" i="7"/>
  <c r="M7468" i="7" a="1"/>
  <c r="M7468" i="7" s="1"/>
  <c r="N7468" i="7" s="1" a="1"/>
  <c r="N7468" i="7" s="1"/>
  <c r="O7467" i="7" a="1"/>
  <c r="O7467" i="7" s="1"/>
  <c r="N7467" i="7" a="1"/>
  <c r="N7467" i="7"/>
  <c r="M7467" i="7" a="1"/>
  <c r="M7467" i="7" s="1"/>
  <c r="O7466" i="7" a="1"/>
  <c r="O7466" i="7"/>
  <c r="N7466" i="7" a="1"/>
  <c r="N7466" i="7" s="1"/>
  <c r="M7466" i="7" a="1"/>
  <c r="M7466" i="7"/>
  <c r="O7465" i="7" a="1"/>
  <c r="O7465" i="7" s="1"/>
  <c r="M7465" i="7" a="1"/>
  <c r="M7465" i="7" s="1"/>
  <c r="N7465" i="7" s="1" a="1"/>
  <c r="N7465" i="7" s="1"/>
  <c r="O7464" i="7" a="1"/>
  <c r="O7464" i="7"/>
  <c r="M7464" i="7" a="1"/>
  <c r="M7464" i="7" s="1"/>
  <c r="N7464" i="7" s="1" a="1"/>
  <c r="N7464" i="7" s="1"/>
  <c r="O7463" i="7" a="1"/>
  <c r="O7463" i="7" s="1"/>
  <c r="M7463" i="7" a="1"/>
  <c r="M7463" i="7" s="1"/>
  <c r="N7463" i="7" s="1" a="1"/>
  <c r="N7463" i="7" s="1"/>
  <c r="O7462" i="7" a="1"/>
  <c r="O7462" i="7" s="1"/>
  <c r="N7462" i="7" a="1"/>
  <c r="N7462" i="7" s="1"/>
  <c r="M7462" i="7" a="1"/>
  <c r="M7462" i="7"/>
  <c r="O7461" i="7" a="1"/>
  <c r="O7461" i="7" s="1"/>
  <c r="M7461" i="7" a="1"/>
  <c r="M7461" i="7" s="1"/>
  <c r="N7461" i="7" s="1" a="1"/>
  <c r="N7461" i="7" s="1"/>
  <c r="O7460" i="7" a="1"/>
  <c r="O7460" i="7"/>
  <c r="M7460" i="7" a="1"/>
  <c r="M7460" i="7" s="1"/>
  <c r="N7460" i="7" s="1" a="1"/>
  <c r="N7460" i="7" s="1"/>
  <c r="O7459" i="7" a="1"/>
  <c r="O7459" i="7" s="1"/>
  <c r="N7459" i="7" a="1"/>
  <c r="N7459" i="7"/>
  <c r="M7459" i="7" a="1"/>
  <c r="M7459" i="7" s="1"/>
  <c r="O7458" i="7" a="1"/>
  <c r="O7458" i="7" s="1"/>
  <c r="M7458" i="7" a="1"/>
  <c r="M7458" i="7"/>
  <c r="N7458" i="7" s="1" a="1"/>
  <c r="N7458" i="7" s="1"/>
  <c r="O7457" i="7" a="1"/>
  <c r="O7457" i="7" s="1"/>
  <c r="N7457" i="7" a="1"/>
  <c r="N7457" i="7" s="1"/>
  <c r="M7457" i="7" a="1"/>
  <c r="M7457" i="7" s="1"/>
  <c r="O7456" i="7" a="1"/>
  <c r="O7456" i="7"/>
  <c r="M7456" i="7" a="1"/>
  <c r="M7456" i="7"/>
  <c r="N7456" i="7" s="1" a="1"/>
  <c r="N7456" i="7" s="1"/>
  <c r="O7455" i="7" a="1"/>
  <c r="O7455" i="7" s="1"/>
  <c r="M7455" i="7" a="1"/>
  <c r="M7455" i="7" s="1"/>
  <c r="N7455" i="7" s="1" a="1"/>
  <c r="N7455" i="7" s="1"/>
  <c r="O7454" i="7" a="1"/>
  <c r="O7454" i="7" s="1"/>
  <c r="M7454" i="7" a="1"/>
  <c r="M7454" i="7"/>
  <c r="N7454" i="7" s="1" a="1"/>
  <c r="N7454" i="7" s="1"/>
  <c r="O7453" i="7" a="1"/>
  <c r="O7453" i="7" s="1"/>
  <c r="N7453" i="7" a="1"/>
  <c r="N7453" i="7" s="1"/>
  <c r="M7453" i="7" a="1"/>
  <c r="M7453" i="7" s="1"/>
  <c r="O7452" i="7" a="1"/>
  <c r="O7452" i="7"/>
  <c r="M7452" i="7" a="1"/>
  <c r="M7452" i="7" s="1"/>
  <c r="N7452" i="7" s="1" a="1"/>
  <c r="N7452" i="7" s="1"/>
  <c r="O7451" i="7" a="1"/>
  <c r="O7451" i="7" s="1"/>
  <c r="N7451" i="7" a="1"/>
  <c r="N7451" i="7"/>
  <c r="M7451" i="7" a="1"/>
  <c r="M7451" i="7" s="1"/>
  <c r="O7450" i="7" a="1"/>
  <c r="O7450" i="7"/>
  <c r="N7450" i="7" a="1"/>
  <c r="N7450" i="7" s="1"/>
  <c r="M7450" i="7" a="1"/>
  <c r="M7450" i="7"/>
  <c r="O7449" i="7" a="1"/>
  <c r="O7449" i="7" s="1"/>
  <c r="M7449" i="7" a="1"/>
  <c r="M7449" i="7" s="1"/>
  <c r="N7449" i="7" s="1" a="1"/>
  <c r="N7449" i="7" s="1"/>
  <c r="O7448" i="7" a="1"/>
  <c r="O7448" i="7"/>
  <c r="M7448" i="7" a="1"/>
  <c r="M7448" i="7" s="1"/>
  <c r="N7448" i="7" s="1" a="1"/>
  <c r="N7448" i="7" s="1"/>
  <c r="O7447" i="7" a="1"/>
  <c r="O7447" i="7" s="1"/>
  <c r="M7447" i="7" a="1"/>
  <c r="M7447" i="7" s="1"/>
  <c r="N7447" i="7" s="1" a="1"/>
  <c r="N7447" i="7" s="1"/>
  <c r="O7446" i="7" a="1"/>
  <c r="O7446" i="7" s="1"/>
  <c r="N7446" i="7" a="1"/>
  <c r="N7446" i="7" s="1"/>
  <c r="M7446" i="7" a="1"/>
  <c r="M7446" i="7"/>
  <c r="O7445" i="7" a="1"/>
  <c r="O7445" i="7" s="1"/>
  <c r="M7445" i="7" a="1"/>
  <c r="M7445" i="7" s="1"/>
  <c r="N7445" i="7" s="1" a="1"/>
  <c r="N7445" i="7" s="1"/>
  <c r="O7444" i="7" a="1"/>
  <c r="O7444" i="7"/>
  <c r="M7444" i="7" a="1"/>
  <c r="M7444" i="7" s="1"/>
  <c r="N7444" i="7" s="1" a="1"/>
  <c r="N7444" i="7" s="1"/>
  <c r="O7443" i="7" a="1"/>
  <c r="O7443" i="7" s="1"/>
  <c r="N7443" i="7" a="1"/>
  <c r="N7443" i="7"/>
  <c r="M7443" i="7" a="1"/>
  <c r="M7443" i="7" s="1"/>
  <c r="O7442" i="7" a="1"/>
  <c r="O7442" i="7" s="1"/>
  <c r="M7442" i="7" a="1"/>
  <c r="M7442" i="7"/>
  <c r="N7442" i="7" s="1" a="1"/>
  <c r="N7442" i="7" s="1"/>
  <c r="O7441" i="7" a="1"/>
  <c r="O7441" i="7" s="1"/>
  <c r="N7441" i="7" a="1"/>
  <c r="N7441" i="7" s="1"/>
  <c r="M7441" i="7" a="1"/>
  <c r="M7441" i="7" s="1"/>
  <c r="O7440" i="7" a="1"/>
  <c r="O7440" i="7"/>
  <c r="M7440" i="7" a="1"/>
  <c r="M7440" i="7"/>
  <c r="N7440" i="7" s="1" a="1"/>
  <c r="N7440" i="7" s="1"/>
  <c r="O7439" i="7" a="1"/>
  <c r="O7439" i="7" s="1"/>
  <c r="M7439" i="7" a="1"/>
  <c r="M7439" i="7" s="1"/>
  <c r="N7439" i="7" s="1" a="1"/>
  <c r="N7439" i="7" s="1"/>
  <c r="O7438" i="7" a="1"/>
  <c r="O7438" i="7" s="1"/>
  <c r="M7438" i="7" a="1"/>
  <c r="M7438" i="7"/>
  <c r="N7438" i="7" s="1" a="1"/>
  <c r="N7438" i="7" s="1"/>
  <c r="O7437" i="7" a="1"/>
  <c r="O7437" i="7" s="1"/>
  <c r="N7437" i="7" a="1"/>
  <c r="N7437" i="7" s="1"/>
  <c r="M7437" i="7" a="1"/>
  <c r="M7437" i="7" s="1"/>
  <c r="O7436" i="7" a="1"/>
  <c r="O7436" i="7"/>
  <c r="M7436" i="7" a="1"/>
  <c r="M7436" i="7" s="1"/>
  <c r="N7436" i="7" s="1" a="1"/>
  <c r="N7436" i="7" s="1"/>
  <c r="O7435" i="7" a="1"/>
  <c r="O7435" i="7" s="1"/>
  <c r="N7435" i="7" a="1"/>
  <c r="N7435" i="7"/>
  <c r="M7435" i="7" a="1"/>
  <c r="M7435" i="7" s="1"/>
  <c r="O7434" i="7" a="1"/>
  <c r="O7434" i="7"/>
  <c r="N7434" i="7" a="1"/>
  <c r="N7434" i="7" s="1"/>
  <c r="M7434" i="7" a="1"/>
  <c r="M7434" i="7"/>
  <c r="O7433" i="7" a="1"/>
  <c r="O7433" i="7" s="1"/>
  <c r="M7433" i="7" a="1"/>
  <c r="M7433" i="7" s="1"/>
  <c r="N7433" i="7" s="1" a="1"/>
  <c r="N7433" i="7" s="1"/>
  <c r="O7432" i="7" a="1"/>
  <c r="O7432" i="7"/>
  <c r="M7432" i="7" a="1"/>
  <c r="M7432" i="7" s="1"/>
  <c r="N7432" i="7" s="1" a="1"/>
  <c r="N7432" i="7" s="1"/>
  <c r="O7431" i="7" a="1"/>
  <c r="O7431" i="7" s="1"/>
  <c r="M7431" i="7" a="1"/>
  <c r="M7431" i="7" s="1"/>
  <c r="N7431" i="7" s="1" a="1"/>
  <c r="N7431" i="7" s="1"/>
  <c r="O7430" i="7" a="1"/>
  <c r="O7430" i="7" s="1"/>
  <c r="N7430" i="7" a="1"/>
  <c r="N7430" i="7" s="1"/>
  <c r="M7430" i="7" a="1"/>
  <c r="M7430" i="7"/>
  <c r="O7429" i="7" a="1"/>
  <c r="O7429" i="7" s="1"/>
  <c r="M7429" i="7" a="1"/>
  <c r="M7429" i="7" s="1"/>
  <c r="N7429" i="7" s="1" a="1"/>
  <c r="N7429" i="7" s="1"/>
  <c r="O7428" i="7" a="1"/>
  <c r="O7428" i="7"/>
  <c r="M7428" i="7" a="1"/>
  <c r="M7428" i="7" s="1"/>
  <c r="N7428" i="7" s="1" a="1"/>
  <c r="N7428" i="7" s="1"/>
  <c r="O7427" i="7" a="1"/>
  <c r="O7427" i="7" s="1"/>
  <c r="N7427" i="7" a="1"/>
  <c r="N7427" i="7"/>
  <c r="M7427" i="7" a="1"/>
  <c r="M7427" i="7" s="1"/>
  <c r="O7426" i="7" a="1"/>
  <c r="O7426" i="7" s="1"/>
  <c r="M7426" i="7" a="1"/>
  <c r="M7426" i="7"/>
  <c r="N7426" i="7" s="1" a="1"/>
  <c r="N7426" i="7" s="1"/>
  <c r="O7425" i="7" a="1"/>
  <c r="O7425" i="7" s="1"/>
  <c r="N7425" i="7" a="1"/>
  <c r="N7425" i="7" s="1"/>
  <c r="M7425" i="7" a="1"/>
  <c r="M7425" i="7" s="1"/>
  <c r="O7424" i="7" a="1"/>
  <c r="O7424" i="7"/>
  <c r="M7424" i="7" a="1"/>
  <c r="M7424" i="7"/>
  <c r="N7424" i="7" s="1" a="1"/>
  <c r="N7424" i="7" s="1"/>
  <c r="O7423" i="7" a="1"/>
  <c r="O7423" i="7" s="1"/>
  <c r="M7423" i="7" a="1"/>
  <c r="M7423" i="7" s="1"/>
  <c r="N7423" i="7" s="1" a="1"/>
  <c r="N7423" i="7" s="1"/>
  <c r="O7422" i="7" a="1"/>
  <c r="O7422" i="7" s="1"/>
  <c r="M7422" i="7" a="1"/>
  <c r="M7422" i="7"/>
  <c r="N7422" i="7" s="1" a="1"/>
  <c r="N7422" i="7" s="1"/>
  <c r="O7421" i="7" a="1"/>
  <c r="O7421" i="7" s="1"/>
  <c r="N7421" i="7" a="1"/>
  <c r="N7421" i="7" s="1"/>
  <c r="M7421" i="7" a="1"/>
  <c r="M7421" i="7" s="1"/>
  <c r="O7420" i="7" a="1"/>
  <c r="O7420" i="7"/>
  <c r="M7420" i="7" a="1"/>
  <c r="M7420" i="7" s="1"/>
  <c r="N7420" i="7" s="1" a="1"/>
  <c r="N7420" i="7" s="1"/>
  <c r="O7419" i="7" a="1"/>
  <c r="O7419" i="7" s="1"/>
  <c r="N7419" i="7" a="1"/>
  <c r="N7419" i="7"/>
  <c r="M7419" i="7" a="1"/>
  <c r="M7419" i="7" s="1"/>
  <c r="O7418" i="7" a="1"/>
  <c r="O7418" i="7"/>
  <c r="N7418" i="7" a="1"/>
  <c r="N7418" i="7" s="1"/>
  <c r="M7418" i="7" a="1"/>
  <c r="M7418" i="7"/>
  <c r="O7417" i="7" a="1"/>
  <c r="O7417" i="7" s="1"/>
  <c r="M7417" i="7" a="1"/>
  <c r="M7417" i="7" s="1"/>
  <c r="N7417" i="7" s="1" a="1"/>
  <c r="N7417" i="7" s="1"/>
  <c r="O7416" i="7" a="1"/>
  <c r="O7416" i="7"/>
  <c r="M7416" i="7" a="1"/>
  <c r="M7416" i="7" s="1"/>
  <c r="N7416" i="7" s="1" a="1"/>
  <c r="N7416" i="7" s="1"/>
  <c r="O7415" i="7" a="1"/>
  <c r="O7415" i="7" s="1"/>
  <c r="M7415" i="7" a="1"/>
  <c r="M7415" i="7" s="1"/>
  <c r="N7415" i="7" s="1" a="1"/>
  <c r="N7415" i="7" s="1"/>
  <c r="O7414" i="7" a="1"/>
  <c r="O7414" i="7" s="1"/>
  <c r="N7414" i="7" a="1"/>
  <c r="N7414" i="7" s="1"/>
  <c r="M7414" i="7" a="1"/>
  <c r="M7414" i="7"/>
  <c r="O7413" i="7" a="1"/>
  <c r="O7413" i="7" s="1"/>
  <c r="M7413" i="7" a="1"/>
  <c r="M7413" i="7" s="1"/>
  <c r="N7413" i="7" s="1" a="1"/>
  <c r="N7413" i="7" s="1"/>
  <c r="O7412" i="7" a="1"/>
  <c r="O7412" i="7"/>
  <c r="M7412" i="7" a="1"/>
  <c r="M7412" i="7" s="1"/>
  <c r="N7412" i="7" s="1" a="1"/>
  <c r="N7412" i="7" s="1"/>
  <c r="O7411" i="7" a="1"/>
  <c r="O7411" i="7" s="1"/>
  <c r="N7411" i="7" a="1"/>
  <c r="N7411" i="7"/>
  <c r="M7411" i="7" a="1"/>
  <c r="M7411" i="7" s="1"/>
  <c r="O7410" i="7" a="1"/>
  <c r="O7410" i="7" s="1"/>
  <c r="M7410" i="7" a="1"/>
  <c r="M7410" i="7"/>
  <c r="N7410" i="7" s="1" a="1"/>
  <c r="N7410" i="7" s="1"/>
  <c r="O7409" i="7" a="1"/>
  <c r="O7409" i="7" s="1"/>
  <c r="N7409" i="7" a="1"/>
  <c r="N7409" i="7" s="1"/>
  <c r="M7409" i="7" a="1"/>
  <c r="M7409" i="7" s="1"/>
  <c r="O7408" i="7" a="1"/>
  <c r="O7408" i="7"/>
  <c r="M7408" i="7" a="1"/>
  <c r="M7408" i="7"/>
  <c r="N7408" i="7" s="1" a="1"/>
  <c r="N7408" i="7" s="1"/>
  <c r="O7407" i="7" a="1"/>
  <c r="O7407" i="7" s="1"/>
  <c r="M7407" i="7" a="1"/>
  <c r="M7407" i="7" s="1"/>
  <c r="N7407" i="7" s="1" a="1"/>
  <c r="N7407" i="7" s="1"/>
  <c r="O7406" i="7" a="1"/>
  <c r="O7406" i="7" s="1"/>
  <c r="M7406" i="7" a="1"/>
  <c r="M7406" i="7"/>
  <c r="N7406" i="7" s="1" a="1"/>
  <c r="N7406" i="7" s="1"/>
  <c r="O7405" i="7" a="1"/>
  <c r="O7405" i="7" s="1"/>
  <c r="N7405" i="7" a="1"/>
  <c r="N7405" i="7" s="1"/>
  <c r="M7405" i="7" a="1"/>
  <c r="M7405" i="7" s="1"/>
  <c r="O7404" i="7" a="1"/>
  <c r="O7404" i="7"/>
  <c r="M7404" i="7" a="1"/>
  <c r="M7404" i="7" s="1"/>
  <c r="N7404" i="7" s="1" a="1"/>
  <c r="N7404" i="7" s="1"/>
  <c r="O7403" i="7" a="1"/>
  <c r="O7403" i="7" s="1"/>
  <c r="N7403" i="7" a="1"/>
  <c r="N7403" i="7"/>
  <c r="M7403" i="7" a="1"/>
  <c r="M7403" i="7" s="1"/>
  <c r="O7402" i="7" a="1"/>
  <c r="O7402" i="7"/>
  <c r="N7402" i="7" a="1"/>
  <c r="N7402" i="7" s="1"/>
  <c r="M7402" i="7" a="1"/>
  <c r="M7402" i="7"/>
  <c r="O7401" i="7" a="1"/>
  <c r="O7401" i="7" s="1"/>
  <c r="M7401" i="7" a="1"/>
  <c r="M7401" i="7" s="1"/>
  <c r="N7401" i="7" s="1" a="1"/>
  <c r="N7401" i="7" s="1"/>
  <c r="O7400" i="7" a="1"/>
  <c r="O7400" i="7"/>
  <c r="M7400" i="7" a="1"/>
  <c r="M7400" i="7" s="1"/>
  <c r="N7400" i="7" s="1" a="1"/>
  <c r="N7400" i="7" s="1"/>
  <c r="O7399" i="7" a="1"/>
  <c r="O7399" i="7" s="1"/>
  <c r="M7399" i="7" a="1"/>
  <c r="M7399" i="7" s="1"/>
  <c r="N7399" i="7" s="1" a="1"/>
  <c r="N7399" i="7" s="1"/>
  <c r="O7398" i="7" a="1"/>
  <c r="O7398" i="7" s="1"/>
  <c r="N7398" i="7" a="1"/>
  <c r="N7398" i="7" s="1"/>
  <c r="M7398" i="7" a="1"/>
  <c r="M7398" i="7"/>
  <c r="O7397" i="7" a="1"/>
  <c r="O7397" i="7" s="1"/>
  <c r="M7397" i="7" a="1"/>
  <c r="M7397" i="7" s="1"/>
  <c r="N7397" i="7" s="1" a="1"/>
  <c r="N7397" i="7" s="1"/>
  <c r="O7396" i="7" a="1"/>
  <c r="O7396" i="7"/>
  <c r="M7396" i="7" a="1"/>
  <c r="M7396" i="7" s="1"/>
  <c r="N7396" i="7" s="1" a="1"/>
  <c r="N7396" i="7" s="1"/>
  <c r="O7395" i="7" a="1"/>
  <c r="O7395" i="7" s="1"/>
  <c r="N7395" i="7" a="1"/>
  <c r="N7395" i="7"/>
  <c r="M7395" i="7" a="1"/>
  <c r="M7395" i="7" s="1"/>
  <c r="O7394" i="7" a="1"/>
  <c r="O7394" i="7" s="1"/>
  <c r="M7394" i="7" a="1"/>
  <c r="M7394" i="7"/>
  <c r="N7394" i="7" s="1" a="1"/>
  <c r="N7394" i="7" s="1"/>
  <c r="O7393" i="7" a="1"/>
  <c r="O7393" i="7" s="1"/>
  <c r="N7393" i="7" a="1"/>
  <c r="N7393" i="7" s="1"/>
  <c r="M7393" i="7" a="1"/>
  <c r="M7393" i="7" s="1"/>
  <c r="O7392" i="7" a="1"/>
  <c r="O7392" i="7"/>
  <c r="M7392" i="7" a="1"/>
  <c r="M7392" i="7"/>
  <c r="N7392" i="7" s="1" a="1"/>
  <c r="N7392" i="7" s="1"/>
  <c r="O7391" i="7" a="1"/>
  <c r="O7391" i="7" s="1"/>
  <c r="M7391" i="7" a="1"/>
  <c r="M7391" i="7" s="1"/>
  <c r="N7391" i="7" s="1" a="1"/>
  <c r="N7391" i="7" s="1"/>
  <c r="O7390" i="7" a="1"/>
  <c r="O7390" i="7" s="1"/>
  <c r="M7390" i="7" a="1"/>
  <c r="M7390" i="7"/>
  <c r="N7390" i="7" s="1" a="1"/>
  <c r="N7390" i="7" s="1"/>
  <c r="O7389" i="7" a="1"/>
  <c r="O7389" i="7" s="1"/>
  <c r="N7389" i="7" a="1"/>
  <c r="N7389" i="7" s="1"/>
  <c r="M7389" i="7" a="1"/>
  <c r="M7389" i="7" s="1"/>
  <c r="O7388" i="7" a="1"/>
  <c r="O7388" i="7"/>
  <c r="M7388" i="7" a="1"/>
  <c r="M7388" i="7" s="1"/>
  <c r="N7388" i="7" s="1" a="1"/>
  <c r="N7388" i="7" s="1"/>
  <c r="O7387" i="7" a="1"/>
  <c r="O7387" i="7" s="1"/>
  <c r="N7387" i="7" a="1"/>
  <c r="N7387" i="7"/>
  <c r="M7387" i="7" a="1"/>
  <c r="M7387" i="7" s="1"/>
  <c r="O7386" i="7" a="1"/>
  <c r="O7386" i="7"/>
  <c r="N7386" i="7" a="1"/>
  <c r="N7386" i="7" s="1"/>
  <c r="M7386" i="7" a="1"/>
  <c r="M7386" i="7"/>
  <c r="O7385" i="7" a="1"/>
  <c r="O7385" i="7" s="1"/>
  <c r="M7385" i="7" a="1"/>
  <c r="M7385" i="7" s="1"/>
  <c r="N7385" i="7" s="1" a="1"/>
  <c r="N7385" i="7" s="1"/>
  <c r="O7384" i="7" a="1"/>
  <c r="O7384" i="7"/>
  <c r="M7384" i="7" a="1"/>
  <c r="M7384" i="7" s="1"/>
  <c r="N7384" i="7" s="1" a="1"/>
  <c r="N7384" i="7" s="1"/>
  <c r="O7383" i="7" a="1"/>
  <c r="O7383" i="7" s="1"/>
  <c r="M7383" i="7" a="1"/>
  <c r="M7383" i="7" s="1"/>
  <c r="N7383" i="7" s="1" a="1"/>
  <c r="N7383" i="7" s="1"/>
  <c r="O7382" i="7" a="1"/>
  <c r="O7382" i="7" s="1"/>
  <c r="N7382" i="7" a="1"/>
  <c r="N7382" i="7" s="1"/>
  <c r="M7382" i="7" a="1"/>
  <c r="M7382" i="7"/>
  <c r="O7381" i="7" a="1"/>
  <c r="O7381" i="7" s="1"/>
  <c r="M7381" i="7" a="1"/>
  <c r="M7381" i="7" s="1"/>
  <c r="N7381" i="7" s="1" a="1"/>
  <c r="N7381" i="7" s="1"/>
  <c r="O7380" i="7" a="1"/>
  <c r="O7380" i="7"/>
  <c r="M7380" i="7" a="1"/>
  <c r="M7380" i="7" s="1"/>
  <c r="N7380" i="7" s="1" a="1"/>
  <c r="N7380" i="7" s="1"/>
  <c r="O7379" i="7" a="1"/>
  <c r="O7379" i="7" s="1"/>
  <c r="N7379" i="7" a="1"/>
  <c r="N7379" i="7"/>
  <c r="M7379" i="7" a="1"/>
  <c r="M7379" i="7" s="1"/>
  <c r="O7378" i="7" a="1"/>
  <c r="O7378" i="7" s="1"/>
  <c r="M7378" i="7" a="1"/>
  <c r="M7378" i="7"/>
  <c r="N7378" i="7" s="1" a="1"/>
  <c r="N7378" i="7" s="1"/>
  <c r="O7377" i="7" a="1"/>
  <c r="O7377" i="7" s="1"/>
  <c r="N7377" i="7" a="1"/>
  <c r="N7377" i="7" s="1"/>
  <c r="M7377" i="7" a="1"/>
  <c r="M7377" i="7" s="1"/>
  <c r="O7376" i="7" a="1"/>
  <c r="O7376" i="7"/>
  <c r="M7376" i="7" a="1"/>
  <c r="M7376" i="7"/>
  <c r="N7376" i="7" s="1" a="1"/>
  <c r="N7376" i="7" s="1"/>
  <c r="O7375" i="7" a="1"/>
  <c r="O7375" i="7" s="1"/>
  <c r="M7375" i="7" a="1"/>
  <c r="M7375" i="7" s="1"/>
  <c r="N7375" i="7" s="1" a="1"/>
  <c r="N7375" i="7" s="1"/>
  <c r="O7374" i="7" a="1"/>
  <c r="O7374" i="7" s="1"/>
  <c r="M7374" i="7" a="1"/>
  <c r="M7374" i="7" s="1"/>
  <c r="N7374" i="7" s="1" a="1"/>
  <c r="N7374" i="7" s="1"/>
  <c r="O7373" i="7" a="1"/>
  <c r="O7373" i="7" s="1"/>
  <c r="N7373" i="7" a="1"/>
  <c r="N7373" i="7" s="1"/>
  <c r="M7373" i="7" a="1"/>
  <c r="M7373" i="7" s="1"/>
  <c r="O7372" i="7" a="1"/>
  <c r="O7372" i="7"/>
  <c r="M7372" i="7" a="1"/>
  <c r="M7372" i="7" s="1"/>
  <c r="N7372" i="7" s="1" a="1"/>
  <c r="N7372" i="7" s="1"/>
  <c r="O7371" i="7" a="1"/>
  <c r="O7371" i="7" s="1"/>
  <c r="N7371" i="7" a="1"/>
  <c r="N7371" i="7"/>
  <c r="M7371" i="7" a="1"/>
  <c r="M7371" i="7" s="1"/>
  <c r="O7370" i="7" a="1"/>
  <c r="O7370" i="7"/>
  <c r="N7370" i="7" a="1"/>
  <c r="N7370" i="7" s="1"/>
  <c r="M7370" i="7" a="1"/>
  <c r="M7370" i="7"/>
  <c r="O7369" i="7" a="1"/>
  <c r="O7369" i="7" s="1"/>
  <c r="M7369" i="7" a="1"/>
  <c r="M7369" i="7" s="1"/>
  <c r="N7369" i="7" s="1" a="1"/>
  <c r="N7369" i="7" s="1"/>
  <c r="O7368" i="7" a="1"/>
  <c r="O7368" i="7"/>
  <c r="M7368" i="7" a="1"/>
  <c r="M7368" i="7" s="1"/>
  <c r="N7368" i="7" s="1" a="1"/>
  <c r="N7368" i="7" s="1"/>
  <c r="O7367" i="7" a="1"/>
  <c r="O7367" i="7" s="1"/>
  <c r="M7367" i="7" a="1"/>
  <c r="M7367" i="7" s="1"/>
  <c r="N7367" i="7" s="1" a="1"/>
  <c r="N7367" i="7" s="1"/>
  <c r="O7366" i="7" a="1"/>
  <c r="O7366" i="7" s="1"/>
  <c r="N7366" i="7" a="1"/>
  <c r="N7366" i="7" s="1"/>
  <c r="M7366" i="7" a="1"/>
  <c r="M7366" i="7"/>
  <c r="O7365" i="7" a="1"/>
  <c r="O7365" i="7" s="1"/>
  <c r="M7365" i="7" a="1"/>
  <c r="M7365" i="7" s="1"/>
  <c r="N7365" i="7" s="1" a="1"/>
  <c r="N7365" i="7" s="1"/>
  <c r="O7364" i="7" a="1"/>
  <c r="O7364" i="7"/>
  <c r="M7364" i="7" a="1"/>
  <c r="M7364" i="7" s="1"/>
  <c r="N7364" i="7" s="1" a="1"/>
  <c r="N7364" i="7" s="1"/>
  <c r="O7363" i="7" a="1"/>
  <c r="O7363" i="7" s="1"/>
  <c r="N7363" i="7" a="1"/>
  <c r="N7363" i="7"/>
  <c r="M7363" i="7" a="1"/>
  <c r="M7363" i="7" s="1"/>
  <c r="O7362" i="7" a="1"/>
  <c r="O7362" i="7" s="1"/>
  <c r="M7362" i="7" a="1"/>
  <c r="M7362" i="7"/>
  <c r="N7362" i="7" s="1" a="1"/>
  <c r="N7362" i="7" s="1"/>
  <c r="O7361" i="7" a="1"/>
  <c r="O7361" i="7" s="1"/>
  <c r="N7361" i="7" a="1"/>
  <c r="N7361" i="7" s="1"/>
  <c r="M7361" i="7" a="1"/>
  <c r="M7361" i="7" s="1"/>
  <c r="O7360" i="7" a="1"/>
  <c r="O7360" i="7"/>
  <c r="M7360" i="7" a="1"/>
  <c r="M7360" i="7"/>
  <c r="N7360" i="7" s="1" a="1"/>
  <c r="N7360" i="7" s="1"/>
  <c r="O7359" i="7" a="1"/>
  <c r="O7359" i="7" s="1"/>
  <c r="M7359" i="7" a="1"/>
  <c r="M7359" i="7" s="1"/>
  <c r="N7359" i="7" s="1" a="1"/>
  <c r="N7359" i="7" s="1"/>
  <c r="O7358" i="7" a="1"/>
  <c r="O7358" i="7" s="1"/>
  <c r="M7358" i="7" a="1"/>
  <c r="M7358" i="7"/>
  <c r="N7358" i="7" s="1" a="1"/>
  <c r="N7358" i="7" s="1"/>
  <c r="O7357" i="7" a="1"/>
  <c r="O7357" i="7" s="1"/>
  <c r="N7357" i="7" a="1"/>
  <c r="N7357" i="7" s="1"/>
  <c r="M7357" i="7" a="1"/>
  <c r="M7357" i="7" s="1"/>
  <c r="O7356" i="7" a="1"/>
  <c r="O7356" i="7"/>
  <c r="M7356" i="7" a="1"/>
  <c r="M7356" i="7" s="1"/>
  <c r="N7356" i="7" s="1" a="1"/>
  <c r="N7356" i="7" s="1"/>
  <c r="O7355" i="7" a="1"/>
  <c r="O7355" i="7" s="1"/>
  <c r="N7355" i="7" a="1"/>
  <c r="N7355" i="7"/>
  <c r="M7355" i="7" a="1"/>
  <c r="M7355" i="7" s="1"/>
  <c r="O7354" i="7" a="1"/>
  <c r="O7354" i="7"/>
  <c r="N7354" i="7" a="1"/>
  <c r="N7354" i="7" s="1"/>
  <c r="M7354" i="7" a="1"/>
  <c r="M7354" i="7"/>
  <c r="O7353" i="7" a="1"/>
  <c r="O7353" i="7" s="1"/>
  <c r="M7353" i="7" a="1"/>
  <c r="M7353" i="7" s="1"/>
  <c r="N7353" i="7" s="1" a="1"/>
  <c r="N7353" i="7" s="1"/>
  <c r="O7352" i="7" a="1"/>
  <c r="O7352" i="7" s="1"/>
  <c r="M7352" i="7" a="1"/>
  <c r="M7352" i="7" s="1"/>
  <c r="N7352" i="7" s="1" a="1"/>
  <c r="N7352" i="7" s="1"/>
  <c r="O7351" i="7" a="1"/>
  <c r="O7351" i="7" s="1"/>
  <c r="M7351" i="7" a="1"/>
  <c r="M7351" i="7" s="1"/>
  <c r="N7351" i="7" s="1" a="1"/>
  <c r="N7351" i="7" s="1"/>
  <c r="O7350" i="7" a="1"/>
  <c r="O7350" i="7" s="1"/>
  <c r="N7350" i="7" a="1"/>
  <c r="N7350" i="7" s="1"/>
  <c r="M7350" i="7" a="1"/>
  <c r="M7350" i="7"/>
  <c r="O7349" i="7" a="1"/>
  <c r="O7349" i="7" s="1"/>
  <c r="M7349" i="7" a="1"/>
  <c r="M7349" i="7" s="1"/>
  <c r="N7349" i="7" s="1" a="1"/>
  <c r="N7349" i="7" s="1"/>
  <c r="O7348" i="7" a="1"/>
  <c r="O7348" i="7"/>
  <c r="M7348" i="7" a="1"/>
  <c r="M7348" i="7" s="1"/>
  <c r="N7348" i="7" s="1" a="1"/>
  <c r="N7348" i="7" s="1"/>
  <c r="O7347" i="7" a="1"/>
  <c r="O7347" i="7" s="1"/>
  <c r="N7347" i="7" a="1"/>
  <c r="N7347" i="7" s="1"/>
  <c r="M7347" i="7" a="1"/>
  <c r="M7347" i="7" s="1"/>
  <c r="O7346" i="7" a="1"/>
  <c r="O7346" i="7" s="1"/>
  <c r="M7346" i="7" a="1"/>
  <c r="M7346" i="7"/>
  <c r="N7346" i="7" s="1" a="1"/>
  <c r="N7346" i="7" s="1"/>
  <c r="O7345" i="7" a="1"/>
  <c r="O7345" i="7" s="1"/>
  <c r="N7345" i="7" a="1"/>
  <c r="N7345" i="7" s="1"/>
  <c r="M7345" i="7" a="1"/>
  <c r="M7345" i="7" s="1"/>
  <c r="O7344" i="7" a="1"/>
  <c r="O7344" i="7"/>
  <c r="M7344" i="7" a="1"/>
  <c r="M7344" i="7"/>
  <c r="N7344" i="7" s="1" a="1"/>
  <c r="N7344" i="7" s="1"/>
  <c r="O7343" i="7" a="1"/>
  <c r="O7343" i="7" s="1"/>
  <c r="M7343" i="7" a="1"/>
  <c r="M7343" i="7" s="1"/>
  <c r="N7343" i="7" s="1" a="1"/>
  <c r="N7343" i="7" s="1"/>
  <c r="O7342" i="7" a="1"/>
  <c r="O7342" i="7" s="1"/>
  <c r="M7342" i="7" a="1"/>
  <c r="M7342" i="7" s="1"/>
  <c r="N7342" i="7" s="1" a="1"/>
  <c r="N7342" i="7" s="1"/>
  <c r="O7341" i="7" a="1"/>
  <c r="O7341" i="7" s="1"/>
  <c r="N7341" i="7" a="1"/>
  <c r="N7341" i="7" s="1"/>
  <c r="M7341" i="7" a="1"/>
  <c r="M7341" i="7" s="1"/>
  <c r="O7340" i="7" a="1"/>
  <c r="O7340" i="7"/>
  <c r="M7340" i="7" a="1"/>
  <c r="M7340" i="7" s="1"/>
  <c r="N7340" i="7" s="1" a="1"/>
  <c r="N7340" i="7" s="1"/>
  <c r="O7339" i="7" a="1"/>
  <c r="O7339" i="7" s="1"/>
  <c r="N7339" i="7" a="1"/>
  <c r="N7339" i="7"/>
  <c r="M7339" i="7" a="1"/>
  <c r="M7339" i="7" s="1"/>
  <c r="O7338" i="7" a="1"/>
  <c r="O7338" i="7"/>
  <c r="N7338" i="7" a="1"/>
  <c r="N7338" i="7" s="1"/>
  <c r="M7338" i="7" a="1"/>
  <c r="M7338" i="7"/>
  <c r="O7337" i="7" a="1"/>
  <c r="O7337" i="7" s="1"/>
  <c r="M7337" i="7" a="1"/>
  <c r="M7337" i="7" s="1"/>
  <c r="N7337" i="7" s="1" a="1"/>
  <c r="N7337" i="7" s="1"/>
  <c r="O7336" i="7" a="1"/>
  <c r="O7336" i="7" s="1"/>
  <c r="M7336" i="7" a="1"/>
  <c r="M7336" i="7" s="1"/>
  <c r="N7336" i="7" s="1" a="1"/>
  <c r="N7336" i="7" s="1"/>
  <c r="O7335" i="7" a="1"/>
  <c r="O7335" i="7" s="1"/>
  <c r="M7335" i="7" a="1"/>
  <c r="M7335" i="7" s="1"/>
  <c r="N7335" i="7" s="1" a="1"/>
  <c r="N7335" i="7" s="1"/>
  <c r="O7334" i="7" a="1"/>
  <c r="O7334" i="7" s="1"/>
  <c r="N7334" i="7" a="1"/>
  <c r="N7334" i="7" s="1"/>
  <c r="M7334" i="7" a="1"/>
  <c r="M7334" i="7"/>
  <c r="O7333" i="7" a="1"/>
  <c r="O7333" i="7" s="1"/>
  <c r="M7333" i="7" a="1"/>
  <c r="M7333" i="7" s="1"/>
  <c r="N7333" i="7" s="1" a="1"/>
  <c r="N7333" i="7" s="1"/>
  <c r="O7332" i="7" a="1"/>
  <c r="O7332" i="7"/>
  <c r="M7332" i="7" a="1"/>
  <c r="M7332" i="7" s="1"/>
  <c r="N7332" i="7" s="1" a="1"/>
  <c r="N7332" i="7" s="1"/>
  <c r="O7331" i="7" a="1"/>
  <c r="O7331" i="7" s="1"/>
  <c r="N7331" i="7" a="1"/>
  <c r="N7331" i="7" s="1"/>
  <c r="M7331" i="7" a="1"/>
  <c r="M7331" i="7" s="1"/>
  <c r="O7330" i="7" a="1"/>
  <c r="O7330" i="7" s="1"/>
  <c r="M7330" i="7" a="1"/>
  <c r="M7330" i="7"/>
  <c r="N7330" i="7" s="1" a="1"/>
  <c r="N7330" i="7" s="1"/>
  <c r="O7329" i="7" a="1"/>
  <c r="O7329" i="7" s="1"/>
  <c r="N7329" i="7" a="1"/>
  <c r="N7329" i="7" s="1"/>
  <c r="M7329" i="7" a="1"/>
  <c r="M7329" i="7" s="1"/>
  <c r="O7328" i="7" a="1"/>
  <c r="O7328" i="7"/>
  <c r="M7328" i="7" a="1"/>
  <c r="M7328" i="7"/>
  <c r="N7328" i="7" s="1" a="1"/>
  <c r="N7328" i="7" s="1"/>
  <c r="O7327" i="7" a="1"/>
  <c r="O7327" i="7" s="1"/>
  <c r="M7327" i="7" a="1"/>
  <c r="M7327" i="7" s="1"/>
  <c r="N7327" i="7" s="1" a="1"/>
  <c r="N7327" i="7" s="1"/>
  <c r="O7326" i="7" a="1"/>
  <c r="O7326" i="7" s="1"/>
  <c r="M7326" i="7" a="1"/>
  <c r="M7326" i="7" s="1"/>
  <c r="N7326" i="7" s="1" a="1"/>
  <c r="N7326" i="7" s="1"/>
  <c r="O7325" i="7" a="1"/>
  <c r="O7325" i="7" s="1"/>
  <c r="N7325" i="7" a="1"/>
  <c r="N7325" i="7" s="1"/>
  <c r="M7325" i="7" a="1"/>
  <c r="M7325" i="7" s="1"/>
  <c r="O7324" i="7" a="1"/>
  <c r="O7324" i="7"/>
  <c r="M7324" i="7" a="1"/>
  <c r="M7324" i="7" s="1"/>
  <c r="N7324" i="7" s="1" a="1"/>
  <c r="N7324" i="7" s="1"/>
  <c r="O7323" i="7" a="1"/>
  <c r="O7323" i="7" s="1"/>
  <c r="N7323" i="7" a="1"/>
  <c r="N7323" i="7"/>
  <c r="M7323" i="7" a="1"/>
  <c r="M7323" i="7" s="1"/>
  <c r="O7322" i="7" a="1"/>
  <c r="O7322" i="7"/>
  <c r="N7322" i="7" a="1"/>
  <c r="N7322" i="7" s="1"/>
  <c r="M7322" i="7" a="1"/>
  <c r="M7322" i="7"/>
  <c r="O7321" i="7" a="1"/>
  <c r="O7321" i="7" s="1"/>
  <c r="M7321" i="7" a="1"/>
  <c r="M7321" i="7" s="1"/>
  <c r="N7321" i="7" s="1" a="1"/>
  <c r="N7321" i="7" s="1"/>
  <c r="O7320" i="7" a="1"/>
  <c r="O7320" i="7" s="1"/>
  <c r="M7320" i="7" a="1"/>
  <c r="M7320" i="7" s="1"/>
  <c r="N7320" i="7" s="1" a="1"/>
  <c r="N7320" i="7" s="1"/>
  <c r="O7319" i="7" a="1"/>
  <c r="O7319" i="7" s="1"/>
  <c r="M7319" i="7" a="1"/>
  <c r="M7319" i="7" s="1"/>
  <c r="N7319" i="7" s="1" a="1"/>
  <c r="N7319" i="7" s="1"/>
  <c r="O7318" i="7" a="1"/>
  <c r="O7318" i="7" s="1"/>
  <c r="N7318" i="7" a="1"/>
  <c r="N7318" i="7" s="1"/>
  <c r="M7318" i="7" a="1"/>
  <c r="M7318" i="7"/>
  <c r="O7317" i="7" a="1"/>
  <c r="O7317" i="7" s="1"/>
  <c r="M7317" i="7" a="1"/>
  <c r="M7317" i="7" s="1"/>
  <c r="N7317" i="7" s="1" a="1"/>
  <c r="N7317" i="7" s="1"/>
  <c r="O7316" i="7" a="1"/>
  <c r="O7316" i="7"/>
  <c r="M7316" i="7" a="1"/>
  <c r="M7316" i="7" s="1"/>
  <c r="N7316" i="7" s="1" a="1"/>
  <c r="N7316" i="7" s="1"/>
  <c r="O7315" i="7" a="1"/>
  <c r="O7315" i="7" s="1"/>
  <c r="N7315" i="7" a="1"/>
  <c r="N7315" i="7" s="1"/>
  <c r="M7315" i="7" a="1"/>
  <c r="M7315" i="7" s="1"/>
  <c r="O7314" i="7" a="1"/>
  <c r="O7314" i="7" s="1"/>
  <c r="M7314" i="7" a="1"/>
  <c r="M7314" i="7"/>
  <c r="N7314" i="7" s="1" a="1"/>
  <c r="N7314" i="7" s="1"/>
  <c r="O7313" i="7" a="1"/>
  <c r="O7313" i="7" s="1"/>
  <c r="N7313" i="7" a="1"/>
  <c r="N7313" i="7" s="1"/>
  <c r="M7313" i="7" a="1"/>
  <c r="M7313" i="7" s="1"/>
  <c r="O7312" i="7" a="1"/>
  <c r="O7312" i="7"/>
  <c r="M7312" i="7" a="1"/>
  <c r="M7312" i="7"/>
  <c r="N7312" i="7" s="1" a="1"/>
  <c r="N7312" i="7" s="1"/>
  <c r="O7311" i="7" a="1"/>
  <c r="O7311" i="7" s="1"/>
  <c r="M7311" i="7" a="1"/>
  <c r="M7311" i="7" s="1"/>
  <c r="N7311" i="7" s="1" a="1"/>
  <c r="N7311" i="7" s="1"/>
  <c r="O7310" i="7" a="1"/>
  <c r="O7310" i="7" s="1"/>
  <c r="M7310" i="7" a="1"/>
  <c r="M7310" i="7" s="1"/>
  <c r="N7310" i="7" s="1" a="1"/>
  <c r="N7310" i="7" s="1"/>
  <c r="O7309" i="7" a="1"/>
  <c r="O7309" i="7" s="1"/>
  <c r="N7309" i="7" a="1"/>
  <c r="N7309" i="7" s="1"/>
  <c r="M7309" i="7" a="1"/>
  <c r="M7309" i="7" s="1"/>
  <c r="O7308" i="7" a="1"/>
  <c r="O7308" i="7"/>
  <c r="M7308" i="7" a="1"/>
  <c r="M7308" i="7" s="1"/>
  <c r="N7308" i="7" s="1" a="1"/>
  <c r="N7308" i="7" s="1"/>
  <c r="O7307" i="7" a="1"/>
  <c r="O7307" i="7" s="1"/>
  <c r="N7307" i="7" a="1"/>
  <c r="N7307" i="7"/>
  <c r="M7307" i="7" a="1"/>
  <c r="M7307" i="7" s="1"/>
  <c r="O7306" i="7" a="1"/>
  <c r="O7306" i="7"/>
  <c r="N7306" i="7" a="1"/>
  <c r="N7306" i="7" s="1"/>
  <c r="M7306" i="7" a="1"/>
  <c r="M7306" i="7"/>
  <c r="O7305" i="7" a="1"/>
  <c r="O7305" i="7" s="1"/>
  <c r="M7305" i="7" a="1"/>
  <c r="M7305" i="7" s="1"/>
  <c r="N7305" i="7" s="1" a="1"/>
  <c r="N7305" i="7" s="1"/>
  <c r="O7304" i="7" a="1"/>
  <c r="O7304" i="7" s="1"/>
  <c r="M7304" i="7" a="1"/>
  <c r="M7304" i="7" s="1"/>
  <c r="N7304" i="7" s="1" a="1"/>
  <c r="N7304" i="7" s="1"/>
  <c r="O7303" i="7" a="1"/>
  <c r="O7303" i="7" s="1"/>
  <c r="M7303" i="7" a="1"/>
  <c r="M7303" i="7" s="1"/>
  <c r="N7303" i="7" s="1" a="1"/>
  <c r="N7303" i="7" s="1"/>
  <c r="O7302" i="7" a="1"/>
  <c r="O7302" i="7" s="1"/>
  <c r="N7302" i="7" a="1"/>
  <c r="N7302" i="7" s="1"/>
  <c r="M7302" i="7" a="1"/>
  <c r="M7302" i="7"/>
  <c r="O7301" i="7" a="1"/>
  <c r="O7301" i="7" s="1"/>
  <c r="M7301" i="7" a="1"/>
  <c r="M7301" i="7" s="1"/>
  <c r="N7301" i="7" s="1" a="1"/>
  <c r="N7301" i="7" s="1"/>
  <c r="O7300" i="7" a="1"/>
  <c r="O7300" i="7"/>
  <c r="M7300" i="7" a="1"/>
  <c r="M7300" i="7" s="1"/>
  <c r="N7300" i="7" s="1" a="1"/>
  <c r="N7300" i="7" s="1"/>
  <c r="O7299" i="7" a="1"/>
  <c r="O7299" i="7" s="1"/>
  <c r="N7299" i="7" a="1"/>
  <c r="N7299" i="7" s="1"/>
  <c r="M7299" i="7" a="1"/>
  <c r="M7299" i="7" s="1"/>
  <c r="O7298" i="7" a="1"/>
  <c r="O7298" i="7" s="1"/>
  <c r="M7298" i="7" a="1"/>
  <c r="M7298" i="7"/>
  <c r="N7298" i="7" s="1" a="1"/>
  <c r="N7298" i="7" s="1"/>
  <c r="O7297" i="7" a="1"/>
  <c r="O7297" i="7" s="1"/>
  <c r="N7297" i="7" a="1"/>
  <c r="N7297" i="7" s="1"/>
  <c r="M7297" i="7" a="1"/>
  <c r="M7297" i="7" s="1"/>
  <c r="O7296" i="7" a="1"/>
  <c r="O7296" i="7"/>
  <c r="M7296" i="7" a="1"/>
  <c r="M7296" i="7"/>
  <c r="N7296" i="7" s="1" a="1"/>
  <c r="N7296" i="7" s="1"/>
  <c r="O7295" i="7" a="1"/>
  <c r="O7295" i="7" s="1"/>
  <c r="M7295" i="7" a="1"/>
  <c r="M7295" i="7" s="1"/>
  <c r="N7295" i="7" s="1" a="1"/>
  <c r="N7295" i="7" s="1"/>
  <c r="O7294" i="7" a="1"/>
  <c r="O7294" i="7" s="1"/>
  <c r="M7294" i="7" a="1"/>
  <c r="M7294" i="7" s="1"/>
  <c r="N7294" i="7" s="1" a="1"/>
  <c r="N7294" i="7" s="1"/>
  <c r="O7293" i="7" a="1"/>
  <c r="O7293" i="7" s="1"/>
  <c r="N7293" i="7" a="1"/>
  <c r="N7293" i="7" s="1"/>
  <c r="M7293" i="7" a="1"/>
  <c r="M7293" i="7" s="1"/>
  <c r="O7292" i="7" a="1"/>
  <c r="O7292" i="7"/>
  <c r="M7292" i="7" a="1"/>
  <c r="M7292" i="7" s="1"/>
  <c r="N7292" i="7" s="1" a="1"/>
  <c r="N7292" i="7" s="1"/>
  <c r="O7291" i="7" a="1"/>
  <c r="O7291" i="7" s="1"/>
  <c r="N7291" i="7" a="1"/>
  <c r="N7291" i="7"/>
  <c r="M7291" i="7" a="1"/>
  <c r="M7291" i="7" s="1"/>
  <c r="O7290" i="7" a="1"/>
  <c r="O7290" i="7"/>
  <c r="N7290" i="7" a="1"/>
  <c r="N7290" i="7" s="1"/>
  <c r="M7290" i="7" a="1"/>
  <c r="M7290" i="7"/>
  <c r="O7289" i="7" a="1"/>
  <c r="O7289" i="7" s="1"/>
  <c r="M7289" i="7" a="1"/>
  <c r="M7289" i="7" s="1"/>
  <c r="N7289" i="7" s="1" a="1"/>
  <c r="N7289" i="7" s="1"/>
  <c r="O7288" i="7" a="1"/>
  <c r="O7288" i="7" s="1"/>
  <c r="M7288" i="7" a="1"/>
  <c r="M7288" i="7" s="1"/>
  <c r="N7288" i="7" s="1" a="1"/>
  <c r="N7288" i="7" s="1"/>
  <c r="O7287" i="7" a="1"/>
  <c r="O7287" i="7" s="1"/>
  <c r="M7287" i="7" a="1"/>
  <c r="M7287" i="7" s="1"/>
  <c r="N7287" i="7" s="1" a="1"/>
  <c r="N7287" i="7" s="1"/>
  <c r="O7286" i="7" a="1"/>
  <c r="O7286" i="7" s="1"/>
  <c r="N7286" i="7" a="1"/>
  <c r="N7286" i="7" s="1"/>
  <c r="M7286" i="7" a="1"/>
  <c r="M7286" i="7"/>
  <c r="O7285" i="7" a="1"/>
  <c r="O7285" i="7" s="1"/>
  <c r="M7285" i="7" a="1"/>
  <c r="M7285" i="7" s="1"/>
  <c r="N7285" i="7" s="1" a="1"/>
  <c r="N7285" i="7" s="1"/>
  <c r="O7284" i="7" a="1"/>
  <c r="O7284" i="7"/>
  <c r="M7284" i="7" a="1"/>
  <c r="M7284" i="7" s="1"/>
  <c r="N7284" i="7" s="1" a="1"/>
  <c r="N7284" i="7" s="1"/>
  <c r="O7283" i="7" a="1"/>
  <c r="O7283" i="7" s="1"/>
  <c r="N7283" i="7" a="1"/>
  <c r="N7283" i="7" s="1"/>
  <c r="M7283" i="7" a="1"/>
  <c r="M7283" i="7" s="1"/>
  <c r="O7282" i="7" a="1"/>
  <c r="O7282" i="7" s="1"/>
  <c r="M7282" i="7" a="1"/>
  <c r="M7282" i="7"/>
  <c r="N7282" i="7" s="1" a="1"/>
  <c r="N7282" i="7" s="1"/>
  <c r="O7281" i="7" a="1"/>
  <c r="O7281" i="7" s="1"/>
  <c r="N7281" i="7" a="1"/>
  <c r="N7281" i="7" s="1"/>
  <c r="M7281" i="7" a="1"/>
  <c r="M7281" i="7" s="1"/>
  <c r="O7280" i="7" a="1"/>
  <c r="O7280" i="7"/>
  <c r="M7280" i="7" a="1"/>
  <c r="M7280" i="7"/>
  <c r="N7280" i="7" s="1" a="1"/>
  <c r="N7280" i="7" s="1"/>
  <c r="O7279" i="7" a="1"/>
  <c r="O7279" i="7" s="1"/>
  <c r="M7279" i="7" a="1"/>
  <c r="M7279" i="7" s="1"/>
  <c r="N7279" i="7" s="1" a="1"/>
  <c r="N7279" i="7" s="1"/>
  <c r="O7278" i="7" a="1"/>
  <c r="O7278" i="7" s="1"/>
  <c r="M7278" i="7" a="1"/>
  <c r="M7278" i="7" s="1"/>
  <c r="N7278" i="7" s="1" a="1"/>
  <c r="N7278" i="7" s="1"/>
  <c r="O7277" i="7" a="1"/>
  <c r="O7277" i="7" s="1"/>
  <c r="N7277" i="7" a="1"/>
  <c r="N7277" i="7" s="1"/>
  <c r="M7277" i="7" a="1"/>
  <c r="M7277" i="7" s="1"/>
  <c r="O7276" i="7" a="1"/>
  <c r="O7276" i="7"/>
  <c r="M7276" i="7" a="1"/>
  <c r="M7276" i="7" s="1"/>
  <c r="N7276" i="7" s="1" a="1"/>
  <c r="N7276" i="7" s="1"/>
  <c r="O7275" i="7" a="1"/>
  <c r="O7275" i="7" s="1"/>
  <c r="N7275" i="7" a="1"/>
  <c r="N7275" i="7"/>
  <c r="M7275" i="7" a="1"/>
  <c r="M7275" i="7" s="1"/>
  <c r="O7274" i="7" a="1"/>
  <c r="O7274" i="7"/>
  <c r="N7274" i="7" a="1"/>
  <c r="N7274" i="7" s="1"/>
  <c r="M7274" i="7" a="1"/>
  <c r="M7274" i="7"/>
  <c r="O7273" i="7" a="1"/>
  <c r="O7273" i="7" s="1"/>
  <c r="M7273" i="7" a="1"/>
  <c r="M7273" i="7" s="1"/>
  <c r="N7273" i="7" s="1" a="1"/>
  <c r="N7273" i="7" s="1"/>
  <c r="O7272" i="7" a="1"/>
  <c r="O7272" i="7" s="1"/>
  <c r="M7272" i="7" a="1"/>
  <c r="M7272" i="7" s="1"/>
  <c r="N7272" i="7" s="1" a="1"/>
  <c r="N7272" i="7" s="1"/>
  <c r="O7271" i="7" a="1"/>
  <c r="O7271" i="7" s="1"/>
  <c r="M7271" i="7" a="1"/>
  <c r="M7271" i="7" s="1"/>
  <c r="N7271" i="7" s="1" a="1"/>
  <c r="N7271" i="7" s="1"/>
  <c r="O7270" i="7" a="1"/>
  <c r="O7270" i="7" s="1"/>
  <c r="N7270" i="7" a="1"/>
  <c r="N7270" i="7" s="1"/>
  <c r="M7270" i="7" a="1"/>
  <c r="M7270" i="7"/>
  <c r="O7269" i="7" a="1"/>
  <c r="O7269" i="7" s="1"/>
  <c r="M7269" i="7" a="1"/>
  <c r="M7269" i="7" s="1"/>
  <c r="N7269" i="7" s="1" a="1"/>
  <c r="N7269" i="7" s="1"/>
  <c r="O7268" i="7" a="1"/>
  <c r="O7268" i="7"/>
  <c r="M7268" i="7" a="1"/>
  <c r="M7268" i="7" s="1"/>
  <c r="N7268" i="7" s="1" a="1"/>
  <c r="N7268" i="7" s="1"/>
  <c r="O7267" i="7" a="1"/>
  <c r="O7267" i="7" s="1"/>
  <c r="N7267" i="7" a="1"/>
  <c r="N7267" i="7" s="1"/>
  <c r="M7267" i="7" a="1"/>
  <c r="M7267" i="7" s="1"/>
  <c r="O7266" i="7" a="1"/>
  <c r="O7266" i="7" s="1"/>
  <c r="M7266" i="7" a="1"/>
  <c r="M7266" i="7"/>
  <c r="N7266" i="7" s="1" a="1"/>
  <c r="N7266" i="7" s="1"/>
  <c r="O7265" i="7" a="1"/>
  <c r="O7265" i="7" s="1"/>
  <c r="N7265" i="7" a="1"/>
  <c r="N7265" i="7" s="1"/>
  <c r="M7265" i="7" a="1"/>
  <c r="M7265" i="7" s="1"/>
  <c r="O7264" i="7" a="1"/>
  <c r="O7264" i="7"/>
  <c r="M7264" i="7" a="1"/>
  <c r="M7264" i="7"/>
  <c r="N7264" i="7" s="1" a="1"/>
  <c r="N7264" i="7" s="1"/>
  <c r="O7263" i="7" a="1"/>
  <c r="O7263" i="7" s="1"/>
  <c r="M7263" i="7" a="1"/>
  <c r="M7263" i="7" s="1"/>
  <c r="N7263" i="7" s="1" a="1"/>
  <c r="N7263" i="7" s="1"/>
  <c r="O7262" i="7" a="1"/>
  <c r="O7262" i="7" s="1"/>
  <c r="M7262" i="7" a="1"/>
  <c r="M7262" i="7" s="1"/>
  <c r="N7262" i="7" s="1" a="1"/>
  <c r="N7262" i="7" s="1"/>
  <c r="O7261" i="7" a="1"/>
  <c r="O7261" i="7" s="1"/>
  <c r="N7261" i="7" a="1"/>
  <c r="N7261" i="7" s="1"/>
  <c r="M7261" i="7" a="1"/>
  <c r="M7261" i="7" s="1"/>
  <c r="O7260" i="7" a="1"/>
  <c r="O7260" i="7"/>
  <c r="M7260" i="7" a="1"/>
  <c r="M7260" i="7" s="1"/>
  <c r="N7260" i="7" s="1" a="1"/>
  <c r="N7260" i="7" s="1"/>
  <c r="O7259" i="7" a="1"/>
  <c r="O7259" i="7" s="1"/>
  <c r="N7259" i="7" a="1"/>
  <c r="N7259" i="7"/>
  <c r="M7259" i="7" a="1"/>
  <c r="M7259" i="7" s="1"/>
  <c r="O7258" i="7" a="1"/>
  <c r="O7258" i="7"/>
  <c r="N7258" i="7" a="1"/>
  <c r="N7258" i="7" s="1"/>
  <c r="M7258" i="7" a="1"/>
  <c r="M7258" i="7"/>
  <c r="O7257" i="7" a="1"/>
  <c r="O7257" i="7" s="1"/>
  <c r="M7257" i="7" a="1"/>
  <c r="M7257" i="7" s="1"/>
  <c r="N7257" i="7" s="1" a="1"/>
  <c r="N7257" i="7" s="1"/>
  <c r="O7256" i="7" a="1"/>
  <c r="O7256" i="7" s="1"/>
  <c r="M7256" i="7" a="1"/>
  <c r="M7256" i="7" s="1"/>
  <c r="N7256" i="7" s="1" a="1"/>
  <c r="N7256" i="7" s="1"/>
  <c r="O7255" i="7" a="1"/>
  <c r="O7255" i="7" s="1"/>
  <c r="M7255" i="7" a="1"/>
  <c r="M7255" i="7" s="1"/>
  <c r="N7255" i="7" s="1" a="1"/>
  <c r="N7255" i="7" s="1"/>
  <c r="O7254" i="7" a="1"/>
  <c r="O7254" i="7" s="1"/>
  <c r="N7254" i="7" a="1"/>
  <c r="N7254" i="7" s="1"/>
  <c r="M7254" i="7" a="1"/>
  <c r="M7254" i="7"/>
  <c r="O7253" i="7" a="1"/>
  <c r="O7253" i="7" s="1"/>
  <c r="M7253" i="7" a="1"/>
  <c r="M7253" i="7" s="1"/>
  <c r="N7253" i="7" s="1" a="1"/>
  <c r="N7253" i="7" s="1"/>
  <c r="O7252" i="7" a="1"/>
  <c r="O7252" i="7"/>
  <c r="M7252" i="7" a="1"/>
  <c r="M7252" i="7" s="1"/>
  <c r="N7252" i="7" s="1" a="1"/>
  <c r="N7252" i="7" s="1"/>
  <c r="O7251" i="7" a="1"/>
  <c r="O7251" i="7" s="1"/>
  <c r="N7251" i="7" a="1"/>
  <c r="N7251" i="7" s="1"/>
  <c r="M7251" i="7" a="1"/>
  <c r="M7251" i="7" s="1"/>
  <c r="O7250" i="7" a="1"/>
  <c r="O7250" i="7" s="1"/>
  <c r="M7250" i="7" a="1"/>
  <c r="M7250" i="7"/>
  <c r="N7250" i="7" s="1" a="1"/>
  <c r="N7250" i="7" s="1"/>
  <c r="O7249" i="7" a="1"/>
  <c r="O7249" i="7" s="1"/>
  <c r="N7249" i="7" a="1"/>
  <c r="N7249" i="7" s="1"/>
  <c r="M7249" i="7" a="1"/>
  <c r="M7249" i="7" s="1"/>
  <c r="O7248" i="7" a="1"/>
  <c r="O7248" i="7"/>
  <c r="M7248" i="7" a="1"/>
  <c r="M7248" i="7"/>
  <c r="N7248" i="7" s="1" a="1"/>
  <c r="N7248" i="7" s="1"/>
  <c r="O7247" i="7" a="1"/>
  <c r="O7247" i="7" s="1"/>
  <c r="M7247" i="7" a="1"/>
  <c r="M7247" i="7" s="1"/>
  <c r="N7247" i="7" s="1" a="1"/>
  <c r="N7247" i="7" s="1"/>
  <c r="O7246" i="7" a="1"/>
  <c r="O7246" i="7" s="1"/>
  <c r="M7246" i="7" a="1"/>
  <c r="M7246" i="7" s="1"/>
  <c r="N7246" i="7" s="1" a="1"/>
  <c r="N7246" i="7" s="1"/>
  <c r="O7245" i="7" a="1"/>
  <c r="O7245" i="7" s="1"/>
  <c r="N7245" i="7" a="1"/>
  <c r="N7245" i="7" s="1"/>
  <c r="M7245" i="7" a="1"/>
  <c r="M7245" i="7" s="1"/>
  <c r="O7244" i="7" a="1"/>
  <c r="O7244" i="7"/>
  <c r="M7244" i="7" a="1"/>
  <c r="M7244" i="7" s="1"/>
  <c r="N7244" i="7" s="1" a="1"/>
  <c r="N7244" i="7" s="1"/>
  <c r="O7243" i="7" a="1"/>
  <c r="O7243" i="7" s="1"/>
  <c r="N7243" i="7" a="1"/>
  <c r="N7243" i="7"/>
  <c r="M7243" i="7" a="1"/>
  <c r="M7243" i="7" s="1"/>
  <c r="O7242" i="7" a="1"/>
  <c r="O7242" i="7"/>
  <c r="N7242" i="7" a="1"/>
  <c r="N7242" i="7" s="1"/>
  <c r="M7242" i="7" a="1"/>
  <c r="M7242" i="7"/>
  <c r="O7241" i="7" a="1"/>
  <c r="O7241" i="7" s="1"/>
  <c r="M7241" i="7" a="1"/>
  <c r="M7241" i="7" s="1"/>
  <c r="N7241" i="7" s="1" a="1"/>
  <c r="N7241" i="7" s="1"/>
  <c r="O7240" i="7" a="1"/>
  <c r="O7240" i="7" s="1"/>
  <c r="M7240" i="7" a="1"/>
  <c r="M7240" i="7" s="1"/>
  <c r="N7240" i="7" s="1" a="1"/>
  <c r="N7240" i="7" s="1"/>
  <c r="O7239" i="7" a="1"/>
  <c r="O7239" i="7" s="1"/>
  <c r="M7239" i="7" a="1"/>
  <c r="M7239" i="7" s="1"/>
  <c r="N7239" i="7" s="1" a="1"/>
  <c r="N7239" i="7" s="1"/>
  <c r="O7238" i="7" a="1"/>
  <c r="O7238" i="7" s="1"/>
  <c r="N7238" i="7" a="1"/>
  <c r="N7238" i="7" s="1"/>
  <c r="M7238" i="7" a="1"/>
  <c r="M7238" i="7"/>
  <c r="O7237" i="7" a="1"/>
  <c r="O7237" i="7" s="1"/>
  <c r="M7237" i="7" a="1"/>
  <c r="M7237" i="7" s="1"/>
  <c r="N7237" i="7" s="1" a="1"/>
  <c r="N7237" i="7" s="1"/>
  <c r="O7236" i="7" a="1"/>
  <c r="O7236" i="7"/>
  <c r="M7236" i="7" a="1"/>
  <c r="M7236" i="7" s="1"/>
  <c r="N7236" i="7" s="1" a="1"/>
  <c r="N7236" i="7" s="1"/>
  <c r="O7235" i="7" a="1"/>
  <c r="O7235" i="7" s="1"/>
  <c r="N7235" i="7" a="1"/>
  <c r="N7235" i="7" s="1"/>
  <c r="M7235" i="7" a="1"/>
  <c r="M7235" i="7" s="1"/>
  <c r="O7234" i="7" a="1"/>
  <c r="O7234" i="7" s="1"/>
  <c r="M7234" i="7" a="1"/>
  <c r="M7234" i="7"/>
  <c r="N7234" i="7" s="1" a="1"/>
  <c r="N7234" i="7" s="1"/>
  <c r="O7233" i="7" a="1"/>
  <c r="O7233" i="7" s="1"/>
  <c r="N7233" i="7" a="1"/>
  <c r="N7233" i="7" s="1"/>
  <c r="M7233" i="7" a="1"/>
  <c r="M7233" i="7" s="1"/>
  <c r="O7232" i="7" a="1"/>
  <c r="O7232" i="7"/>
  <c r="M7232" i="7" a="1"/>
  <c r="M7232" i="7"/>
  <c r="N7232" i="7" s="1" a="1"/>
  <c r="N7232" i="7" s="1"/>
  <c r="O7231" i="7" a="1"/>
  <c r="O7231" i="7" s="1"/>
  <c r="M7231" i="7" a="1"/>
  <c r="M7231" i="7" s="1"/>
  <c r="N7231" i="7" s="1" a="1"/>
  <c r="N7231" i="7" s="1"/>
  <c r="O7230" i="7" a="1"/>
  <c r="O7230" i="7" s="1"/>
  <c r="M7230" i="7" a="1"/>
  <c r="M7230" i="7" s="1"/>
  <c r="N7230" i="7" s="1" a="1"/>
  <c r="N7230" i="7" s="1"/>
  <c r="O7229" i="7" a="1"/>
  <c r="O7229" i="7" s="1"/>
  <c r="N7229" i="7" a="1"/>
  <c r="N7229" i="7" s="1"/>
  <c r="M7229" i="7" a="1"/>
  <c r="M7229" i="7" s="1"/>
  <c r="O7228" i="7" a="1"/>
  <c r="O7228" i="7"/>
  <c r="M7228" i="7" a="1"/>
  <c r="M7228" i="7" s="1"/>
  <c r="N7228" i="7" s="1" a="1"/>
  <c r="N7228" i="7" s="1"/>
  <c r="O7227" i="7" a="1"/>
  <c r="O7227" i="7" s="1"/>
  <c r="N7227" i="7" a="1"/>
  <c r="N7227" i="7"/>
  <c r="M7227" i="7" a="1"/>
  <c r="M7227" i="7" s="1"/>
  <c r="O7226" i="7" a="1"/>
  <c r="O7226" i="7"/>
  <c r="N7226" i="7" a="1"/>
  <c r="N7226" i="7" s="1"/>
  <c r="M7226" i="7" a="1"/>
  <c r="M7226" i="7"/>
  <c r="O7225" i="7" a="1"/>
  <c r="O7225" i="7" s="1"/>
  <c r="M7225" i="7" a="1"/>
  <c r="M7225" i="7" s="1"/>
  <c r="N7225" i="7" s="1" a="1"/>
  <c r="N7225" i="7" s="1"/>
  <c r="O7224" i="7" a="1"/>
  <c r="O7224" i="7" s="1"/>
  <c r="M7224" i="7" a="1"/>
  <c r="M7224" i="7" s="1"/>
  <c r="N7224" i="7" s="1" a="1"/>
  <c r="N7224" i="7" s="1"/>
  <c r="O7223" i="7" a="1"/>
  <c r="O7223" i="7" s="1"/>
  <c r="M7223" i="7" a="1"/>
  <c r="M7223" i="7" s="1"/>
  <c r="N7223" i="7" s="1" a="1"/>
  <c r="N7223" i="7" s="1"/>
  <c r="O7222" i="7" a="1"/>
  <c r="O7222" i="7" s="1"/>
  <c r="N7222" i="7" a="1"/>
  <c r="N7222" i="7" s="1"/>
  <c r="M7222" i="7" a="1"/>
  <c r="M7222" i="7"/>
  <c r="O7221" i="7" a="1"/>
  <c r="O7221" i="7" s="1"/>
  <c r="M7221" i="7" a="1"/>
  <c r="M7221" i="7" s="1"/>
  <c r="N7221" i="7" s="1" a="1"/>
  <c r="N7221" i="7" s="1"/>
  <c r="O7220" i="7" a="1"/>
  <c r="O7220" i="7"/>
  <c r="M7220" i="7" a="1"/>
  <c r="M7220" i="7" s="1"/>
  <c r="N7220" i="7" s="1" a="1"/>
  <c r="N7220" i="7" s="1"/>
  <c r="O7219" i="7" a="1"/>
  <c r="O7219" i="7" s="1"/>
  <c r="N7219" i="7" a="1"/>
  <c r="N7219" i="7"/>
  <c r="M7219" i="7" a="1"/>
  <c r="M7219" i="7" s="1"/>
  <c r="O7218" i="7" a="1"/>
  <c r="O7218" i="7" s="1"/>
  <c r="M7218" i="7" a="1"/>
  <c r="M7218" i="7"/>
  <c r="N7218" i="7" s="1" a="1"/>
  <c r="N7218" i="7" s="1"/>
  <c r="O7217" i="7" a="1"/>
  <c r="O7217" i="7" s="1"/>
  <c r="N7217" i="7" a="1"/>
  <c r="N7217" i="7" s="1"/>
  <c r="M7217" i="7" a="1"/>
  <c r="M7217" i="7" s="1"/>
  <c r="O7216" i="7" a="1"/>
  <c r="O7216" i="7"/>
  <c r="M7216" i="7" a="1"/>
  <c r="M7216" i="7"/>
  <c r="N7216" i="7" s="1" a="1"/>
  <c r="N7216" i="7" s="1"/>
  <c r="O7215" i="7" a="1"/>
  <c r="O7215" i="7" s="1"/>
  <c r="M7215" i="7" a="1"/>
  <c r="M7215" i="7" s="1"/>
  <c r="N7215" i="7" s="1" a="1"/>
  <c r="N7215" i="7" s="1"/>
  <c r="O7214" i="7" a="1"/>
  <c r="O7214" i="7" s="1"/>
  <c r="M7214" i="7" a="1"/>
  <c r="M7214" i="7" s="1"/>
  <c r="N7214" i="7" s="1" a="1"/>
  <c r="N7214" i="7" s="1"/>
  <c r="O7213" i="7" a="1"/>
  <c r="O7213" i="7" s="1"/>
  <c r="N7213" i="7" a="1"/>
  <c r="N7213" i="7" s="1"/>
  <c r="M7213" i="7" a="1"/>
  <c r="M7213" i="7" s="1"/>
  <c r="O7212" i="7" a="1"/>
  <c r="O7212" i="7"/>
  <c r="M7212" i="7" a="1"/>
  <c r="M7212" i="7" s="1"/>
  <c r="N7212" i="7" s="1" a="1"/>
  <c r="N7212" i="7" s="1"/>
  <c r="O7211" i="7" a="1"/>
  <c r="O7211" i="7" s="1"/>
  <c r="N7211" i="7" a="1"/>
  <c r="N7211" i="7"/>
  <c r="M7211" i="7" a="1"/>
  <c r="M7211" i="7" s="1"/>
  <c r="O7210" i="7" a="1"/>
  <c r="O7210" i="7"/>
  <c r="N7210" i="7" a="1"/>
  <c r="N7210" i="7" s="1"/>
  <c r="M7210" i="7" a="1"/>
  <c r="M7210" i="7"/>
  <c r="O7209" i="7" a="1"/>
  <c r="O7209" i="7" s="1"/>
  <c r="M7209" i="7" a="1"/>
  <c r="M7209" i="7" s="1"/>
  <c r="N7209" i="7" s="1" a="1"/>
  <c r="N7209" i="7" s="1"/>
  <c r="O7208" i="7" a="1"/>
  <c r="O7208" i="7"/>
  <c r="M7208" i="7" a="1"/>
  <c r="M7208" i="7" s="1"/>
  <c r="N7208" i="7" s="1" a="1"/>
  <c r="N7208" i="7" s="1"/>
  <c r="O7207" i="7" a="1"/>
  <c r="O7207" i="7" s="1"/>
  <c r="M7207" i="7" a="1"/>
  <c r="M7207" i="7" s="1"/>
  <c r="N7207" i="7" s="1" a="1"/>
  <c r="N7207" i="7" s="1"/>
  <c r="O7206" i="7" a="1"/>
  <c r="O7206" i="7" s="1"/>
  <c r="N7206" i="7" a="1"/>
  <c r="N7206" i="7" s="1"/>
  <c r="M7206" i="7" a="1"/>
  <c r="M7206" i="7"/>
  <c r="O7205" i="7" a="1"/>
  <c r="O7205" i="7" s="1"/>
  <c r="M7205" i="7" a="1"/>
  <c r="M7205" i="7" s="1"/>
  <c r="N7205" i="7" s="1" a="1"/>
  <c r="N7205" i="7" s="1"/>
  <c r="O7204" i="7" a="1"/>
  <c r="O7204" i="7"/>
  <c r="M7204" i="7" a="1"/>
  <c r="M7204" i="7" s="1"/>
  <c r="N7204" i="7" s="1" a="1"/>
  <c r="N7204" i="7" s="1"/>
  <c r="O7203" i="7" a="1"/>
  <c r="O7203" i="7" s="1"/>
  <c r="N7203" i="7" a="1"/>
  <c r="N7203" i="7"/>
  <c r="M7203" i="7" a="1"/>
  <c r="M7203" i="7" s="1"/>
  <c r="O7202" i="7" a="1"/>
  <c r="O7202" i="7" s="1"/>
  <c r="M7202" i="7" a="1"/>
  <c r="M7202" i="7"/>
  <c r="N7202" i="7" s="1" a="1"/>
  <c r="N7202" i="7" s="1"/>
  <c r="O7201" i="7" a="1"/>
  <c r="O7201" i="7" s="1"/>
  <c r="N7201" i="7" a="1"/>
  <c r="N7201" i="7" s="1"/>
  <c r="M7201" i="7" a="1"/>
  <c r="M7201" i="7" s="1"/>
  <c r="O7200" i="7" a="1"/>
  <c r="O7200" i="7"/>
  <c r="M7200" i="7" a="1"/>
  <c r="M7200" i="7"/>
  <c r="N7200" i="7" s="1" a="1"/>
  <c r="N7200" i="7" s="1"/>
  <c r="O7199" i="7" a="1"/>
  <c r="O7199" i="7" s="1"/>
  <c r="M7199" i="7" a="1"/>
  <c r="M7199" i="7" s="1"/>
  <c r="N7199" i="7" s="1" a="1"/>
  <c r="N7199" i="7" s="1"/>
  <c r="O7198" i="7" a="1"/>
  <c r="O7198" i="7" s="1"/>
  <c r="M7198" i="7" a="1"/>
  <c r="M7198" i="7" s="1"/>
  <c r="N7198" i="7" s="1" a="1"/>
  <c r="N7198" i="7" s="1"/>
  <c r="O7197" i="7" a="1"/>
  <c r="O7197" i="7" s="1"/>
  <c r="N7197" i="7" a="1"/>
  <c r="N7197" i="7" s="1"/>
  <c r="M7197" i="7" a="1"/>
  <c r="M7197" i="7" s="1"/>
  <c r="O7196" i="7" a="1"/>
  <c r="O7196" i="7"/>
  <c r="M7196" i="7" a="1"/>
  <c r="M7196" i="7" s="1"/>
  <c r="N7196" i="7" s="1" a="1"/>
  <c r="N7196" i="7" s="1"/>
  <c r="O7195" i="7" a="1"/>
  <c r="O7195" i="7" s="1"/>
  <c r="N7195" i="7" a="1"/>
  <c r="N7195" i="7"/>
  <c r="M7195" i="7" a="1"/>
  <c r="M7195" i="7" s="1"/>
  <c r="O7194" i="7" a="1"/>
  <c r="O7194" i="7"/>
  <c r="N7194" i="7" a="1"/>
  <c r="N7194" i="7" s="1"/>
  <c r="M7194" i="7" a="1"/>
  <c r="M7194" i="7"/>
  <c r="O7193" i="7" a="1"/>
  <c r="O7193" i="7" s="1"/>
  <c r="M7193" i="7" a="1"/>
  <c r="M7193" i="7" s="1"/>
  <c r="N7193" i="7" s="1" a="1"/>
  <c r="N7193" i="7" s="1"/>
  <c r="O7192" i="7" a="1"/>
  <c r="O7192" i="7"/>
  <c r="M7192" i="7" a="1"/>
  <c r="M7192" i="7" s="1"/>
  <c r="N7192" i="7" s="1" a="1"/>
  <c r="N7192" i="7" s="1"/>
  <c r="O7191" i="7" a="1"/>
  <c r="O7191" i="7" s="1"/>
  <c r="M7191" i="7" a="1"/>
  <c r="M7191" i="7" s="1"/>
  <c r="N7191" i="7" s="1" a="1"/>
  <c r="N7191" i="7" s="1"/>
  <c r="O7190" i="7" a="1"/>
  <c r="O7190" i="7" s="1"/>
  <c r="N7190" i="7" a="1"/>
  <c r="N7190" i="7" s="1"/>
  <c r="M7190" i="7" a="1"/>
  <c r="M7190" i="7"/>
  <c r="O7189" i="7" a="1"/>
  <c r="O7189" i="7" s="1"/>
  <c r="M7189" i="7" a="1"/>
  <c r="M7189" i="7" s="1"/>
  <c r="N7189" i="7" s="1" a="1"/>
  <c r="N7189" i="7" s="1"/>
  <c r="O7188" i="7" a="1"/>
  <c r="O7188" i="7"/>
  <c r="M7188" i="7" a="1"/>
  <c r="M7188" i="7" s="1"/>
  <c r="N7188" i="7" s="1" a="1"/>
  <c r="N7188" i="7" s="1"/>
  <c r="O7187" i="7" a="1"/>
  <c r="O7187" i="7" s="1"/>
  <c r="N7187" i="7" a="1"/>
  <c r="N7187" i="7"/>
  <c r="M7187" i="7" a="1"/>
  <c r="M7187" i="7" s="1"/>
  <c r="O7186" i="7" a="1"/>
  <c r="O7186" i="7" s="1"/>
  <c r="M7186" i="7" a="1"/>
  <c r="M7186" i="7"/>
  <c r="N7186" i="7" s="1" a="1"/>
  <c r="N7186" i="7" s="1"/>
  <c r="O7185" i="7" a="1"/>
  <c r="O7185" i="7" s="1"/>
  <c r="N7185" i="7" a="1"/>
  <c r="N7185" i="7" s="1"/>
  <c r="M7185" i="7" a="1"/>
  <c r="M7185" i="7" s="1"/>
  <c r="O7184" i="7" a="1"/>
  <c r="O7184" i="7"/>
  <c r="M7184" i="7" a="1"/>
  <c r="M7184" i="7"/>
  <c r="N7184" i="7" s="1" a="1"/>
  <c r="N7184" i="7" s="1"/>
  <c r="O7183" i="7" a="1"/>
  <c r="O7183" i="7" s="1"/>
  <c r="M7183" i="7" a="1"/>
  <c r="M7183" i="7" s="1"/>
  <c r="N7183" i="7" s="1" a="1"/>
  <c r="N7183" i="7" s="1"/>
  <c r="O7182" i="7" a="1"/>
  <c r="O7182" i="7" s="1"/>
  <c r="M7182" i="7" a="1"/>
  <c r="M7182" i="7" s="1"/>
  <c r="N7182" i="7" s="1" a="1"/>
  <c r="N7182" i="7" s="1"/>
  <c r="O7181" i="7" a="1"/>
  <c r="O7181" i="7" s="1"/>
  <c r="N7181" i="7" a="1"/>
  <c r="N7181" i="7" s="1"/>
  <c r="M7181" i="7" a="1"/>
  <c r="M7181" i="7" s="1"/>
  <c r="O7180" i="7" a="1"/>
  <c r="O7180" i="7"/>
  <c r="M7180" i="7" a="1"/>
  <c r="M7180" i="7" s="1"/>
  <c r="N7180" i="7" s="1" a="1"/>
  <c r="N7180" i="7" s="1"/>
  <c r="O7179" i="7" a="1"/>
  <c r="O7179" i="7" s="1"/>
  <c r="N7179" i="7" a="1"/>
  <c r="N7179" i="7"/>
  <c r="M7179" i="7" a="1"/>
  <c r="M7179" i="7" s="1"/>
  <c r="O7178" i="7" a="1"/>
  <c r="O7178" i="7"/>
  <c r="N7178" i="7" a="1"/>
  <c r="N7178" i="7" s="1"/>
  <c r="M7178" i="7" a="1"/>
  <c r="M7178" i="7"/>
  <c r="O7177" i="7" a="1"/>
  <c r="O7177" i="7" s="1"/>
  <c r="M7177" i="7" a="1"/>
  <c r="M7177" i="7" s="1"/>
  <c r="N7177" i="7" s="1" a="1"/>
  <c r="N7177" i="7" s="1"/>
  <c r="O7176" i="7" a="1"/>
  <c r="O7176" i="7"/>
  <c r="M7176" i="7" a="1"/>
  <c r="M7176" i="7" s="1"/>
  <c r="N7176" i="7" s="1" a="1"/>
  <c r="N7176" i="7" s="1"/>
  <c r="O7175" i="7" a="1"/>
  <c r="O7175" i="7" s="1"/>
  <c r="M7175" i="7" a="1"/>
  <c r="M7175" i="7" s="1"/>
  <c r="N7175" i="7" s="1" a="1"/>
  <c r="N7175" i="7" s="1"/>
  <c r="O7174" i="7" a="1"/>
  <c r="O7174" i="7" s="1"/>
  <c r="N7174" i="7" a="1"/>
  <c r="N7174" i="7" s="1"/>
  <c r="M7174" i="7" a="1"/>
  <c r="M7174" i="7"/>
  <c r="O7173" i="7" a="1"/>
  <c r="O7173" i="7" s="1"/>
  <c r="M7173" i="7" a="1"/>
  <c r="M7173" i="7" s="1"/>
  <c r="N7173" i="7" s="1" a="1"/>
  <c r="N7173" i="7" s="1"/>
  <c r="O7172" i="7" a="1"/>
  <c r="O7172" i="7"/>
  <c r="M7172" i="7" a="1"/>
  <c r="M7172" i="7" s="1"/>
  <c r="N7172" i="7" s="1" a="1"/>
  <c r="N7172" i="7" s="1"/>
  <c r="O7171" i="7" a="1"/>
  <c r="O7171" i="7" s="1"/>
  <c r="N7171" i="7" a="1"/>
  <c r="N7171" i="7"/>
  <c r="M7171" i="7" a="1"/>
  <c r="M7171" i="7" s="1"/>
  <c r="O7170" i="7" a="1"/>
  <c r="O7170" i="7" s="1"/>
  <c r="M7170" i="7" a="1"/>
  <c r="M7170" i="7"/>
  <c r="N7170" i="7" s="1" a="1"/>
  <c r="N7170" i="7" s="1"/>
  <c r="O7169" i="7" a="1"/>
  <c r="O7169" i="7" s="1"/>
  <c r="N7169" i="7" a="1"/>
  <c r="N7169" i="7" s="1"/>
  <c r="M7169" i="7" a="1"/>
  <c r="M7169" i="7" s="1"/>
  <c r="O7168" i="7" a="1"/>
  <c r="O7168" i="7"/>
  <c r="M7168" i="7" a="1"/>
  <c r="M7168" i="7"/>
  <c r="N7168" i="7" s="1" a="1"/>
  <c r="N7168" i="7" s="1"/>
  <c r="O7167" i="7" a="1"/>
  <c r="O7167" i="7" s="1"/>
  <c r="M7167" i="7" a="1"/>
  <c r="M7167" i="7" s="1"/>
  <c r="N7167" i="7" s="1" a="1"/>
  <c r="N7167" i="7" s="1"/>
  <c r="O7166" i="7" a="1"/>
  <c r="O7166" i="7" s="1"/>
  <c r="M7166" i="7" a="1"/>
  <c r="M7166" i="7" s="1"/>
  <c r="N7166" i="7" s="1" a="1"/>
  <c r="N7166" i="7" s="1"/>
  <c r="O7165" i="7" a="1"/>
  <c r="O7165" i="7" s="1"/>
  <c r="N7165" i="7" a="1"/>
  <c r="N7165" i="7" s="1"/>
  <c r="M7165" i="7" a="1"/>
  <c r="M7165" i="7" s="1"/>
  <c r="O7164" i="7" a="1"/>
  <c r="O7164" i="7"/>
  <c r="M7164" i="7" a="1"/>
  <c r="M7164" i="7" s="1"/>
  <c r="N7164" i="7" s="1" a="1"/>
  <c r="N7164" i="7" s="1"/>
  <c r="O7163" i="7" a="1"/>
  <c r="O7163" i="7" s="1"/>
  <c r="N7163" i="7" a="1"/>
  <c r="N7163" i="7"/>
  <c r="M7163" i="7" a="1"/>
  <c r="M7163" i="7" s="1"/>
  <c r="O7162" i="7" a="1"/>
  <c r="O7162" i="7"/>
  <c r="N7162" i="7" a="1"/>
  <c r="N7162" i="7" s="1"/>
  <c r="M7162" i="7" a="1"/>
  <c r="M7162" i="7"/>
  <c r="O7161" i="7" a="1"/>
  <c r="O7161" i="7" s="1"/>
  <c r="M7161" i="7" a="1"/>
  <c r="M7161" i="7" s="1"/>
  <c r="N7161" i="7" s="1" a="1"/>
  <c r="N7161" i="7" s="1"/>
  <c r="O7160" i="7" a="1"/>
  <c r="O7160" i="7"/>
  <c r="M7160" i="7" a="1"/>
  <c r="M7160" i="7" s="1"/>
  <c r="N7160" i="7" s="1" a="1"/>
  <c r="N7160" i="7" s="1"/>
  <c r="O7159" i="7" a="1"/>
  <c r="O7159" i="7" s="1"/>
  <c r="M7159" i="7" a="1"/>
  <c r="M7159" i="7" s="1"/>
  <c r="N7159" i="7" s="1" a="1"/>
  <c r="N7159" i="7" s="1"/>
  <c r="O7158" i="7" a="1"/>
  <c r="O7158" i="7" s="1"/>
  <c r="N7158" i="7" a="1"/>
  <c r="N7158" i="7" s="1"/>
  <c r="M7158" i="7" a="1"/>
  <c r="M7158" i="7"/>
  <c r="O7157" i="7" a="1"/>
  <c r="O7157" i="7" s="1"/>
  <c r="M7157" i="7" a="1"/>
  <c r="M7157" i="7" s="1"/>
  <c r="N7157" i="7" s="1" a="1"/>
  <c r="N7157" i="7" s="1"/>
  <c r="O7156" i="7" a="1"/>
  <c r="O7156" i="7"/>
  <c r="M7156" i="7" a="1"/>
  <c r="M7156" i="7" s="1"/>
  <c r="N7156" i="7" s="1" a="1"/>
  <c r="N7156" i="7" s="1"/>
  <c r="O7155" i="7" a="1"/>
  <c r="O7155" i="7" s="1"/>
  <c r="N7155" i="7" a="1"/>
  <c r="N7155" i="7"/>
  <c r="M7155" i="7" a="1"/>
  <c r="M7155" i="7" s="1"/>
  <c r="O7154" i="7" a="1"/>
  <c r="O7154" i="7" s="1"/>
  <c r="M7154" i="7" a="1"/>
  <c r="M7154" i="7"/>
  <c r="N7154" i="7" s="1" a="1"/>
  <c r="N7154" i="7" s="1"/>
  <c r="O7153" i="7" a="1"/>
  <c r="O7153" i="7" s="1"/>
  <c r="N7153" i="7" a="1"/>
  <c r="N7153" i="7" s="1"/>
  <c r="M7153" i="7" a="1"/>
  <c r="M7153" i="7" s="1"/>
  <c r="O7152" i="7" a="1"/>
  <c r="O7152" i="7"/>
  <c r="M7152" i="7" a="1"/>
  <c r="M7152" i="7"/>
  <c r="N7152" i="7" s="1" a="1"/>
  <c r="N7152" i="7" s="1"/>
  <c r="O7151" i="7" a="1"/>
  <c r="O7151" i="7" s="1"/>
  <c r="M7151" i="7" a="1"/>
  <c r="M7151" i="7" s="1"/>
  <c r="N7151" i="7" s="1" a="1"/>
  <c r="N7151" i="7" s="1"/>
  <c r="O7150" i="7" a="1"/>
  <c r="O7150" i="7" s="1"/>
  <c r="M7150" i="7" a="1"/>
  <c r="M7150" i="7"/>
  <c r="N7150" i="7" s="1" a="1"/>
  <c r="N7150" i="7" s="1"/>
  <c r="O7149" i="7" a="1"/>
  <c r="O7149" i="7" s="1"/>
  <c r="N7149" i="7" a="1"/>
  <c r="N7149" i="7" s="1"/>
  <c r="M7149" i="7" a="1"/>
  <c r="M7149" i="7" s="1"/>
  <c r="O7148" i="7" a="1"/>
  <c r="O7148" i="7"/>
  <c r="M7148" i="7" a="1"/>
  <c r="M7148" i="7" s="1"/>
  <c r="N7148" i="7" s="1" a="1"/>
  <c r="N7148" i="7" s="1"/>
  <c r="O7147" i="7" a="1"/>
  <c r="O7147" i="7" s="1"/>
  <c r="N7147" i="7" a="1"/>
  <c r="N7147" i="7"/>
  <c r="M7147" i="7" a="1"/>
  <c r="M7147" i="7" s="1"/>
  <c r="O7146" i="7" a="1"/>
  <c r="O7146" i="7"/>
  <c r="N7146" i="7" a="1"/>
  <c r="N7146" i="7" s="1"/>
  <c r="M7146" i="7" a="1"/>
  <c r="M7146" i="7"/>
  <c r="O7145" i="7" a="1"/>
  <c r="O7145" i="7" s="1"/>
  <c r="M7145" i="7" a="1"/>
  <c r="M7145" i="7" s="1"/>
  <c r="N7145" i="7" s="1" a="1"/>
  <c r="N7145" i="7" s="1"/>
  <c r="O7144" i="7" a="1"/>
  <c r="O7144" i="7"/>
  <c r="M7144" i="7" a="1"/>
  <c r="M7144" i="7" s="1"/>
  <c r="N7144" i="7" s="1" a="1"/>
  <c r="N7144" i="7" s="1"/>
  <c r="O7143" i="7" a="1"/>
  <c r="O7143" i="7" s="1"/>
  <c r="M7143" i="7" a="1"/>
  <c r="M7143" i="7" s="1"/>
  <c r="N7143" i="7" s="1" a="1"/>
  <c r="N7143" i="7" s="1"/>
  <c r="O7142" i="7" a="1"/>
  <c r="O7142" i="7" s="1"/>
  <c r="N7142" i="7" a="1"/>
  <c r="N7142" i="7" s="1"/>
  <c r="M7142" i="7" a="1"/>
  <c r="M7142" i="7"/>
  <c r="O7141" i="7" a="1"/>
  <c r="O7141" i="7" s="1"/>
  <c r="M7141" i="7" a="1"/>
  <c r="M7141" i="7" s="1"/>
  <c r="N7141" i="7" s="1" a="1"/>
  <c r="N7141" i="7" s="1"/>
  <c r="O7140" i="7" a="1"/>
  <c r="O7140" i="7"/>
  <c r="M7140" i="7" a="1"/>
  <c r="M7140" i="7" s="1"/>
  <c r="N7140" i="7" s="1" a="1"/>
  <c r="N7140" i="7" s="1"/>
  <c r="O7139" i="7" a="1"/>
  <c r="O7139" i="7" s="1"/>
  <c r="N7139" i="7" a="1"/>
  <c r="N7139" i="7"/>
  <c r="M7139" i="7" a="1"/>
  <c r="M7139" i="7" s="1"/>
  <c r="O7138" i="7" a="1"/>
  <c r="O7138" i="7" s="1"/>
  <c r="M7138" i="7" a="1"/>
  <c r="M7138" i="7"/>
  <c r="N7138" i="7" s="1" a="1"/>
  <c r="N7138" i="7" s="1"/>
  <c r="O7137" i="7" a="1"/>
  <c r="O7137" i="7" s="1"/>
  <c r="N7137" i="7" a="1"/>
  <c r="N7137" i="7" s="1"/>
  <c r="M7137" i="7" a="1"/>
  <c r="M7137" i="7" s="1"/>
  <c r="O7136" i="7" a="1"/>
  <c r="O7136" i="7"/>
  <c r="M7136" i="7" a="1"/>
  <c r="M7136" i="7"/>
  <c r="N7136" i="7" s="1" a="1"/>
  <c r="N7136" i="7" s="1"/>
  <c r="O7135" i="7" a="1"/>
  <c r="O7135" i="7" s="1"/>
  <c r="M7135" i="7" a="1"/>
  <c r="M7135" i="7" s="1"/>
  <c r="N7135" i="7" s="1" a="1"/>
  <c r="N7135" i="7" s="1"/>
  <c r="O7134" i="7" a="1"/>
  <c r="O7134" i="7" s="1"/>
  <c r="M7134" i="7" a="1"/>
  <c r="M7134" i="7"/>
  <c r="N7134" i="7" s="1" a="1"/>
  <c r="N7134" i="7" s="1"/>
  <c r="O7133" i="7" a="1"/>
  <c r="O7133" i="7" s="1"/>
  <c r="N7133" i="7" a="1"/>
  <c r="N7133" i="7" s="1"/>
  <c r="M7133" i="7" a="1"/>
  <c r="M7133" i="7" s="1"/>
  <c r="O7132" i="7" a="1"/>
  <c r="O7132" i="7"/>
  <c r="M7132" i="7" a="1"/>
  <c r="M7132" i="7" s="1"/>
  <c r="N7132" i="7" s="1" a="1"/>
  <c r="N7132" i="7" s="1"/>
  <c r="O7131" i="7" a="1"/>
  <c r="O7131" i="7" s="1"/>
  <c r="M7131" i="7" a="1"/>
  <c r="M7131" i="7" s="1"/>
  <c r="N7131" i="7" s="1" a="1"/>
  <c r="N7131" i="7" s="1"/>
  <c r="O7130" i="7" a="1"/>
  <c r="O7130" i="7"/>
  <c r="N7130" i="7" a="1"/>
  <c r="N7130" i="7" s="1"/>
  <c r="M7130" i="7" a="1"/>
  <c r="M7130" i="7"/>
  <c r="O7129" i="7" a="1"/>
  <c r="O7129" i="7" s="1"/>
  <c r="M7129" i="7" a="1"/>
  <c r="M7129" i="7" s="1"/>
  <c r="N7129" i="7" s="1" a="1"/>
  <c r="N7129" i="7" s="1"/>
  <c r="O7128" i="7" a="1"/>
  <c r="O7128" i="7"/>
  <c r="M7128" i="7" a="1"/>
  <c r="M7128" i="7" s="1"/>
  <c r="N7128" i="7" s="1" a="1"/>
  <c r="N7128" i="7" s="1"/>
  <c r="O7127" i="7" a="1"/>
  <c r="O7127" i="7" s="1"/>
  <c r="M7127" i="7" a="1"/>
  <c r="M7127" i="7" s="1"/>
  <c r="N7127" i="7" s="1" a="1"/>
  <c r="N7127" i="7" s="1"/>
  <c r="O7126" i="7" a="1"/>
  <c r="O7126" i="7" s="1"/>
  <c r="N7126" i="7" a="1"/>
  <c r="N7126" i="7" s="1"/>
  <c r="M7126" i="7" a="1"/>
  <c r="M7126" i="7"/>
  <c r="O7125" i="7" a="1"/>
  <c r="O7125" i="7" s="1"/>
  <c r="M7125" i="7" a="1"/>
  <c r="M7125" i="7" s="1"/>
  <c r="N7125" i="7" s="1" a="1"/>
  <c r="N7125" i="7" s="1"/>
  <c r="O7124" i="7" a="1"/>
  <c r="O7124" i="7"/>
  <c r="M7124" i="7" a="1"/>
  <c r="M7124" i="7" s="1"/>
  <c r="N7124" i="7" s="1" a="1"/>
  <c r="N7124" i="7" s="1"/>
  <c r="O7123" i="7" a="1"/>
  <c r="O7123" i="7" s="1"/>
  <c r="N7123" i="7" a="1"/>
  <c r="N7123" i="7"/>
  <c r="M7123" i="7" a="1"/>
  <c r="M7123" i="7" s="1"/>
  <c r="O7122" i="7" a="1"/>
  <c r="O7122" i="7" s="1"/>
  <c r="M7122" i="7" a="1"/>
  <c r="M7122" i="7"/>
  <c r="N7122" i="7" s="1" a="1"/>
  <c r="N7122" i="7" s="1"/>
  <c r="O7121" i="7" a="1"/>
  <c r="O7121" i="7" s="1"/>
  <c r="N7121" i="7" a="1"/>
  <c r="N7121" i="7" s="1"/>
  <c r="M7121" i="7" a="1"/>
  <c r="M7121" i="7" s="1"/>
  <c r="O7120" i="7" a="1"/>
  <c r="O7120" i="7"/>
  <c r="M7120" i="7" a="1"/>
  <c r="M7120" i="7"/>
  <c r="N7120" i="7" s="1" a="1"/>
  <c r="N7120" i="7" s="1"/>
  <c r="O7119" i="7" a="1"/>
  <c r="O7119" i="7" s="1"/>
  <c r="M7119" i="7" a="1"/>
  <c r="M7119" i="7" s="1"/>
  <c r="N7119" i="7" s="1" a="1"/>
  <c r="N7119" i="7" s="1"/>
  <c r="O7118" i="7" a="1"/>
  <c r="O7118" i="7" s="1"/>
  <c r="M7118" i="7" a="1"/>
  <c r="M7118" i="7"/>
  <c r="N7118" i="7" s="1" a="1"/>
  <c r="N7118" i="7" s="1"/>
  <c r="O7117" i="7" a="1"/>
  <c r="O7117" i="7" s="1"/>
  <c r="N7117" i="7" a="1"/>
  <c r="N7117" i="7" s="1"/>
  <c r="M7117" i="7" a="1"/>
  <c r="M7117" i="7" s="1"/>
  <c r="O7116" i="7" a="1"/>
  <c r="O7116" i="7"/>
  <c r="M7116" i="7" a="1"/>
  <c r="M7116" i="7" s="1"/>
  <c r="N7116" i="7" s="1" a="1"/>
  <c r="N7116" i="7" s="1"/>
  <c r="O7115" i="7" a="1"/>
  <c r="O7115" i="7" s="1"/>
  <c r="M7115" i="7" a="1"/>
  <c r="M7115" i="7" s="1"/>
  <c r="N7115" i="7" s="1" a="1"/>
  <c r="N7115" i="7" s="1"/>
  <c r="O7114" i="7" a="1"/>
  <c r="O7114" i="7"/>
  <c r="N7114" i="7" a="1"/>
  <c r="N7114" i="7" s="1"/>
  <c r="M7114" i="7" a="1"/>
  <c r="M7114" i="7"/>
  <c r="O7113" i="7" a="1"/>
  <c r="O7113" i="7" s="1"/>
  <c r="M7113" i="7" a="1"/>
  <c r="M7113" i="7" s="1"/>
  <c r="N7113" i="7" s="1" a="1"/>
  <c r="N7113" i="7" s="1"/>
  <c r="O7112" i="7" a="1"/>
  <c r="O7112" i="7"/>
  <c r="M7112" i="7" a="1"/>
  <c r="M7112" i="7" s="1"/>
  <c r="N7112" i="7" s="1" a="1"/>
  <c r="N7112" i="7" s="1"/>
  <c r="O7111" i="7" a="1"/>
  <c r="O7111" i="7" s="1"/>
  <c r="M7111" i="7" a="1"/>
  <c r="M7111" i="7" s="1"/>
  <c r="N7111" i="7" s="1" a="1"/>
  <c r="N7111" i="7" s="1"/>
  <c r="O7110" i="7" a="1"/>
  <c r="O7110" i="7" s="1"/>
  <c r="N7110" i="7" a="1"/>
  <c r="N7110" i="7" s="1"/>
  <c r="M7110" i="7" a="1"/>
  <c r="M7110" i="7"/>
  <c r="O7109" i="7" a="1"/>
  <c r="O7109" i="7" s="1"/>
  <c r="M7109" i="7" a="1"/>
  <c r="M7109" i="7" s="1"/>
  <c r="N7109" i="7" s="1" a="1"/>
  <c r="N7109" i="7" s="1"/>
  <c r="O7108" i="7" a="1"/>
  <c r="O7108" i="7"/>
  <c r="M7108" i="7" a="1"/>
  <c r="M7108" i="7" s="1"/>
  <c r="N7108" i="7" s="1" a="1"/>
  <c r="N7108" i="7" s="1"/>
  <c r="O7107" i="7" a="1"/>
  <c r="O7107" i="7" s="1"/>
  <c r="N7107" i="7" a="1"/>
  <c r="N7107" i="7"/>
  <c r="M7107" i="7" a="1"/>
  <c r="M7107" i="7" s="1"/>
  <c r="O7106" i="7" a="1"/>
  <c r="O7106" i="7" s="1"/>
  <c r="M7106" i="7" a="1"/>
  <c r="M7106" i="7"/>
  <c r="N7106" i="7" s="1" a="1"/>
  <c r="N7106" i="7" s="1"/>
  <c r="O7105" i="7" a="1"/>
  <c r="O7105" i="7" s="1"/>
  <c r="N7105" i="7" a="1"/>
  <c r="N7105" i="7" s="1"/>
  <c r="M7105" i="7" a="1"/>
  <c r="M7105" i="7" s="1"/>
  <c r="O7104" i="7" a="1"/>
  <c r="O7104" i="7"/>
  <c r="M7104" i="7" a="1"/>
  <c r="M7104" i="7"/>
  <c r="N7104" i="7" s="1" a="1"/>
  <c r="N7104" i="7" s="1"/>
  <c r="O7103" i="7" a="1"/>
  <c r="O7103" i="7" s="1"/>
  <c r="M7103" i="7" a="1"/>
  <c r="M7103" i="7" s="1"/>
  <c r="N7103" i="7" s="1" a="1"/>
  <c r="N7103" i="7" s="1"/>
  <c r="O7102" i="7" a="1"/>
  <c r="O7102" i="7" s="1"/>
  <c r="M7102" i="7" a="1"/>
  <c r="M7102" i="7"/>
  <c r="N7102" i="7" s="1" a="1"/>
  <c r="N7102" i="7" s="1"/>
  <c r="O7101" i="7" a="1"/>
  <c r="O7101" i="7" s="1"/>
  <c r="N7101" i="7" a="1"/>
  <c r="N7101" i="7" s="1"/>
  <c r="M7101" i="7" a="1"/>
  <c r="M7101" i="7" s="1"/>
  <c r="O7100" i="7" a="1"/>
  <c r="O7100" i="7"/>
  <c r="M7100" i="7" a="1"/>
  <c r="M7100" i="7" s="1"/>
  <c r="N7100" i="7" s="1" a="1"/>
  <c r="N7100" i="7" s="1"/>
  <c r="O7099" i="7" a="1"/>
  <c r="O7099" i="7" s="1"/>
  <c r="M7099" i="7" a="1"/>
  <c r="M7099" i="7" s="1"/>
  <c r="N7099" i="7" s="1" a="1"/>
  <c r="N7099" i="7" s="1"/>
  <c r="O7098" i="7" a="1"/>
  <c r="O7098" i="7"/>
  <c r="N7098" i="7" a="1"/>
  <c r="N7098" i="7" s="1"/>
  <c r="M7098" i="7" a="1"/>
  <c r="M7098" i="7"/>
  <c r="O7097" i="7" a="1"/>
  <c r="O7097" i="7" s="1"/>
  <c r="M7097" i="7" a="1"/>
  <c r="M7097" i="7" s="1"/>
  <c r="N7097" i="7" s="1" a="1"/>
  <c r="N7097" i="7" s="1"/>
  <c r="O7096" i="7" a="1"/>
  <c r="O7096" i="7"/>
  <c r="M7096" i="7" a="1"/>
  <c r="M7096" i="7" s="1"/>
  <c r="N7096" i="7" s="1" a="1"/>
  <c r="N7096" i="7" s="1"/>
  <c r="O7095" i="7" a="1"/>
  <c r="O7095" i="7" s="1"/>
  <c r="M7095" i="7" a="1"/>
  <c r="M7095" i="7" s="1"/>
  <c r="N7095" i="7" s="1" a="1"/>
  <c r="N7095" i="7" s="1"/>
  <c r="O7094" i="7" a="1"/>
  <c r="O7094" i="7" s="1"/>
  <c r="N7094" i="7" a="1"/>
  <c r="N7094" i="7" s="1"/>
  <c r="M7094" i="7" a="1"/>
  <c r="M7094" i="7"/>
  <c r="O7093" i="7" a="1"/>
  <c r="O7093" i="7" s="1"/>
  <c r="M7093" i="7" a="1"/>
  <c r="M7093" i="7" s="1"/>
  <c r="N7093" i="7" s="1" a="1"/>
  <c r="N7093" i="7" s="1"/>
  <c r="O7092" i="7" a="1"/>
  <c r="O7092" i="7"/>
  <c r="M7092" i="7" a="1"/>
  <c r="M7092" i="7" s="1"/>
  <c r="N7092" i="7" s="1" a="1"/>
  <c r="N7092" i="7" s="1"/>
  <c r="O7091" i="7" a="1"/>
  <c r="O7091" i="7" s="1"/>
  <c r="N7091" i="7" a="1"/>
  <c r="N7091" i="7"/>
  <c r="M7091" i="7" a="1"/>
  <c r="M7091" i="7" s="1"/>
  <c r="O7090" i="7" a="1"/>
  <c r="O7090" i="7" s="1"/>
  <c r="M7090" i="7" a="1"/>
  <c r="M7090" i="7"/>
  <c r="N7090" i="7" s="1" a="1"/>
  <c r="N7090" i="7" s="1"/>
  <c r="O7089" i="7" a="1"/>
  <c r="O7089" i="7" s="1"/>
  <c r="N7089" i="7" a="1"/>
  <c r="N7089" i="7" s="1"/>
  <c r="M7089" i="7" a="1"/>
  <c r="M7089" i="7" s="1"/>
  <c r="O7088" i="7" a="1"/>
  <c r="O7088" i="7"/>
  <c r="M7088" i="7" a="1"/>
  <c r="M7088" i="7"/>
  <c r="N7088" i="7" s="1" a="1"/>
  <c r="N7088" i="7" s="1"/>
  <c r="O7087" i="7" a="1"/>
  <c r="O7087" i="7" s="1"/>
  <c r="M7087" i="7" a="1"/>
  <c r="M7087" i="7" s="1"/>
  <c r="N7087" i="7" s="1" a="1"/>
  <c r="N7087" i="7" s="1"/>
  <c r="O7086" i="7" a="1"/>
  <c r="O7086" i="7"/>
  <c r="M7086" i="7" a="1"/>
  <c r="M7086" i="7"/>
  <c r="N7086" i="7" s="1" a="1"/>
  <c r="N7086" i="7" s="1"/>
  <c r="O7085" i="7" a="1"/>
  <c r="O7085" i="7" s="1"/>
  <c r="N7085" i="7" a="1"/>
  <c r="N7085" i="7" s="1"/>
  <c r="M7085" i="7" a="1"/>
  <c r="M7085" i="7" s="1"/>
  <c r="O7084" i="7" a="1"/>
  <c r="O7084" i="7"/>
  <c r="M7084" i="7" a="1"/>
  <c r="M7084" i="7" s="1"/>
  <c r="N7084" i="7" s="1" a="1"/>
  <c r="N7084" i="7" s="1"/>
  <c r="O7083" i="7" a="1"/>
  <c r="O7083" i="7" s="1"/>
  <c r="M7083" i="7" a="1"/>
  <c r="M7083" i="7" s="1"/>
  <c r="N7083" i="7" s="1" a="1"/>
  <c r="N7083" i="7" s="1"/>
  <c r="O7082" i="7" a="1"/>
  <c r="O7082" i="7"/>
  <c r="N7082" i="7" a="1"/>
  <c r="N7082" i="7" s="1"/>
  <c r="M7082" i="7" a="1"/>
  <c r="M7082" i="7"/>
  <c r="O7081" i="7" a="1"/>
  <c r="O7081" i="7" s="1"/>
  <c r="M7081" i="7" a="1"/>
  <c r="M7081" i="7" s="1"/>
  <c r="N7081" i="7" s="1" a="1"/>
  <c r="N7081" i="7" s="1"/>
  <c r="O7080" i="7" a="1"/>
  <c r="O7080" i="7"/>
  <c r="M7080" i="7" a="1"/>
  <c r="M7080" i="7" s="1"/>
  <c r="N7080" i="7" s="1" a="1"/>
  <c r="N7080" i="7" s="1"/>
  <c r="O7079" i="7" a="1"/>
  <c r="O7079" i="7" s="1"/>
  <c r="M7079" i="7" a="1"/>
  <c r="M7079" i="7" s="1"/>
  <c r="N7079" i="7" s="1" a="1"/>
  <c r="N7079" i="7" s="1"/>
  <c r="O7078" i="7" a="1"/>
  <c r="O7078" i="7" s="1"/>
  <c r="N7078" i="7" a="1"/>
  <c r="N7078" i="7" s="1"/>
  <c r="M7078" i="7" a="1"/>
  <c r="M7078" i="7"/>
  <c r="O7077" i="7" a="1"/>
  <c r="O7077" i="7" s="1"/>
  <c r="M7077" i="7" a="1"/>
  <c r="M7077" i="7" s="1"/>
  <c r="N7077" i="7" s="1" a="1"/>
  <c r="N7077" i="7" s="1"/>
  <c r="O7076" i="7" a="1"/>
  <c r="O7076" i="7"/>
  <c r="M7076" i="7" a="1"/>
  <c r="M7076" i="7"/>
  <c r="N7076" i="7" s="1" a="1"/>
  <c r="N7076" i="7" s="1"/>
  <c r="O7075" i="7" a="1"/>
  <c r="O7075" i="7" s="1"/>
  <c r="N7075" i="7" a="1"/>
  <c r="N7075" i="7"/>
  <c r="M7075" i="7" a="1"/>
  <c r="M7075" i="7" s="1"/>
  <c r="O7074" i="7" a="1"/>
  <c r="O7074" i="7" s="1"/>
  <c r="M7074" i="7" a="1"/>
  <c r="M7074" i="7"/>
  <c r="N7074" i="7" s="1" a="1"/>
  <c r="N7074" i="7" s="1"/>
  <c r="O7073" i="7" a="1"/>
  <c r="O7073" i="7" s="1"/>
  <c r="N7073" i="7" a="1"/>
  <c r="N7073" i="7" s="1"/>
  <c r="M7073" i="7" a="1"/>
  <c r="M7073" i="7" s="1"/>
  <c r="O7072" i="7" a="1"/>
  <c r="O7072" i="7"/>
  <c r="M7072" i="7" a="1"/>
  <c r="M7072" i="7"/>
  <c r="N7072" i="7" s="1" a="1"/>
  <c r="N7072" i="7" s="1"/>
  <c r="O7071" i="7" a="1"/>
  <c r="O7071" i="7" s="1"/>
  <c r="M7071" i="7" a="1"/>
  <c r="M7071" i="7" s="1"/>
  <c r="N7071" i="7" s="1" a="1"/>
  <c r="N7071" i="7" s="1"/>
  <c r="O7070" i="7" a="1"/>
  <c r="O7070" i="7"/>
  <c r="M7070" i="7" a="1"/>
  <c r="M7070" i="7"/>
  <c r="N7070" i="7" s="1" a="1"/>
  <c r="N7070" i="7" s="1"/>
  <c r="O7069" i="7" a="1"/>
  <c r="O7069" i="7" s="1"/>
  <c r="N7069" i="7" a="1"/>
  <c r="N7069" i="7" s="1"/>
  <c r="M7069" i="7" a="1"/>
  <c r="M7069" i="7" s="1"/>
  <c r="O7068" i="7" a="1"/>
  <c r="O7068" i="7"/>
  <c r="M7068" i="7" a="1"/>
  <c r="M7068" i="7" s="1"/>
  <c r="N7068" i="7" s="1" a="1"/>
  <c r="N7068" i="7" s="1"/>
  <c r="O7067" i="7" a="1"/>
  <c r="O7067" i="7" s="1"/>
  <c r="M7067" i="7" a="1"/>
  <c r="M7067" i="7" s="1"/>
  <c r="N7067" i="7" s="1" a="1"/>
  <c r="N7067" i="7" s="1"/>
  <c r="O7066" i="7" a="1"/>
  <c r="O7066" i="7"/>
  <c r="N7066" i="7" a="1"/>
  <c r="N7066" i="7" s="1"/>
  <c r="M7066" i="7" a="1"/>
  <c r="M7066" i="7"/>
  <c r="O7065" i="7" a="1"/>
  <c r="O7065" i="7" s="1"/>
  <c r="M7065" i="7" a="1"/>
  <c r="M7065" i="7" s="1"/>
  <c r="N7065" i="7" s="1" a="1"/>
  <c r="N7065" i="7" s="1"/>
  <c r="O7064" i="7" a="1"/>
  <c r="O7064" i="7"/>
  <c r="M7064" i="7" a="1"/>
  <c r="M7064" i="7" s="1"/>
  <c r="N7064" i="7" s="1" a="1"/>
  <c r="N7064" i="7" s="1"/>
  <c r="O7063" i="7" a="1"/>
  <c r="O7063" i="7" s="1"/>
  <c r="M7063" i="7" a="1"/>
  <c r="M7063" i="7" s="1"/>
  <c r="N7063" i="7" s="1" a="1"/>
  <c r="N7063" i="7" s="1"/>
  <c r="O7062" i="7" a="1"/>
  <c r="O7062" i="7" s="1"/>
  <c r="N7062" i="7" a="1"/>
  <c r="N7062" i="7" s="1"/>
  <c r="M7062" i="7" a="1"/>
  <c r="M7062" i="7"/>
  <c r="O7061" i="7" a="1"/>
  <c r="O7061" i="7" s="1"/>
  <c r="M7061" i="7" a="1"/>
  <c r="M7061" i="7" s="1"/>
  <c r="N7061" i="7" s="1" a="1"/>
  <c r="N7061" i="7" s="1"/>
  <c r="O7060" i="7" a="1"/>
  <c r="O7060" i="7"/>
  <c r="M7060" i="7" a="1"/>
  <c r="M7060" i="7"/>
  <c r="N7060" i="7" s="1" a="1"/>
  <c r="N7060" i="7" s="1"/>
  <c r="O7059" i="7" a="1"/>
  <c r="O7059" i="7" s="1"/>
  <c r="N7059" i="7" a="1"/>
  <c r="N7059" i="7"/>
  <c r="M7059" i="7" a="1"/>
  <c r="M7059" i="7" s="1"/>
  <c r="O7058" i="7" a="1"/>
  <c r="O7058" i="7" s="1"/>
  <c r="M7058" i="7" a="1"/>
  <c r="M7058" i="7"/>
  <c r="N7058" i="7" s="1" a="1"/>
  <c r="N7058" i="7" s="1"/>
  <c r="O7057" i="7" a="1"/>
  <c r="O7057" i="7" s="1"/>
  <c r="N7057" i="7" a="1"/>
  <c r="N7057" i="7" s="1"/>
  <c r="M7057" i="7" a="1"/>
  <c r="M7057" i="7" s="1"/>
  <c r="O7056" i="7" a="1"/>
  <c r="O7056" i="7"/>
  <c r="M7056" i="7" a="1"/>
  <c r="M7056" i="7"/>
  <c r="N7056" i="7" s="1" a="1"/>
  <c r="N7056" i="7" s="1"/>
  <c r="O7055" i="7" a="1"/>
  <c r="O7055" i="7" s="1"/>
  <c r="M7055" i="7" a="1"/>
  <c r="M7055" i="7" s="1"/>
  <c r="N7055" i="7" s="1" a="1"/>
  <c r="N7055" i="7" s="1"/>
  <c r="O7054" i="7" a="1"/>
  <c r="O7054" i="7"/>
  <c r="M7054" i="7" a="1"/>
  <c r="M7054" i="7"/>
  <c r="N7054" i="7" s="1" a="1"/>
  <c r="N7054" i="7" s="1"/>
  <c r="O7053" i="7" a="1"/>
  <c r="O7053" i="7" s="1"/>
  <c r="N7053" i="7" a="1"/>
  <c r="N7053" i="7" s="1"/>
  <c r="M7053" i="7" a="1"/>
  <c r="M7053" i="7" s="1"/>
  <c r="O7052" i="7" a="1"/>
  <c r="O7052" i="7"/>
  <c r="M7052" i="7" a="1"/>
  <c r="M7052" i="7" s="1"/>
  <c r="N7052" i="7" s="1" a="1"/>
  <c r="N7052" i="7" s="1"/>
  <c r="O7051" i="7" a="1"/>
  <c r="O7051" i="7" s="1"/>
  <c r="M7051" i="7" a="1"/>
  <c r="M7051" i="7" s="1"/>
  <c r="N7051" i="7" s="1" a="1"/>
  <c r="N7051" i="7" s="1"/>
  <c r="O7050" i="7" a="1"/>
  <c r="O7050" i="7"/>
  <c r="N7050" i="7" a="1"/>
  <c r="N7050" i="7" s="1"/>
  <c r="M7050" i="7" a="1"/>
  <c r="M7050" i="7"/>
  <c r="O7049" i="7" a="1"/>
  <c r="O7049" i="7" s="1"/>
  <c r="M7049" i="7" a="1"/>
  <c r="M7049" i="7" s="1"/>
  <c r="N7049" i="7" s="1" a="1"/>
  <c r="N7049" i="7" s="1"/>
  <c r="O7048" i="7" a="1"/>
  <c r="O7048" i="7"/>
  <c r="M7048" i="7" a="1"/>
  <c r="M7048" i="7" s="1"/>
  <c r="N7048" i="7" s="1" a="1"/>
  <c r="N7048" i="7" s="1"/>
  <c r="O7047" i="7" a="1"/>
  <c r="O7047" i="7" s="1"/>
  <c r="M7047" i="7" a="1"/>
  <c r="M7047" i="7" s="1"/>
  <c r="N7047" i="7" s="1" a="1"/>
  <c r="N7047" i="7" s="1"/>
  <c r="O7046" i="7" a="1"/>
  <c r="O7046" i="7" s="1"/>
  <c r="N7046" i="7" a="1"/>
  <c r="N7046" i="7" s="1"/>
  <c r="M7046" i="7" a="1"/>
  <c r="M7046" i="7"/>
  <c r="O7045" i="7" a="1"/>
  <c r="O7045" i="7" s="1"/>
  <c r="M7045" i="7" a="1"/>
  <c r="M7045" i="7" s="1"/>
  <c r="N7045" i="7" s="1" a="1"/>
  <c r="N7045" i="7" s="1"/>
  <c r="O7044" i="7" a="1"/>
  <c r="O7044" i="7"/>
  <c r="M7044" i="7" a="1"/>
  <c r="M7044" i="7"/>
  <c r="N7044" i="7" s="1" a="1"/>
  <c r="N7044" i="7" s="1"/>
  <c r="O7043" i="7" a="1"/>
  <c r="O7043" i="7" s="1"/>
  <c r="N7043" i="7" a="1"/>
  <c r="N7043" i="7"/>
  <c r="M7043" i="7" a="1"/>
  <c r="M7043" i="7" s="1"/>
  <c r="O7042" i="7" a="1"/>
  <c r="O7042" i="7" s="1"/>
  <c r="M7042" i="7" a="1"/>
  <c r="M7042" i="7"/>
  <c r="N7042" i="7" s="1" a="1"/>
  <c r="N7042" i="7" s="1"/>
  <c r="O7041" i="7" a="1"/>
  <c r="O7041" i="7" s="1"/>
  <c r="N7041" i="7" a="1"/>
  <c r="N7041" i="7" s="1"/>
  <c r="M7041" i="7" a="1"/>
  <c r="M7041" i="7" s="1"/>
  <c r="O7040" i="7" a="1"/>
  <c r="O7040" i="7"/>
  <c r="M7040" i="7" a="1"/>
  <c r="M7040" i="7"/>
  <c r="N7040" i="7" s="1" a="1"/>
  <c r="N7040" i="7" s="1"/>
  <c r="O7039" i="7" a="1"/>
  <c r="O7039" i="7" s="1"/>
  <c r="M7039" i="7" a="1"/>
  <c r="M7039" i="7" s="1"/>
  <c r="N7039" i="7" s="1" a="1"/>
  <c r="N7039" i="7" s="1"/>
  <c r="O7038" i="7" a="1"/>
  <c r="O7038" i="7"/>
  <c r="M7038" i="7" a="1"/>
  <c r="M7038" i="7"/>
  <c r="N7038" i="7" s="1" a="1"/>
  <c r="N7038" i="7" s="1"/>
  <c r="O7037" i="7" a="1"/>
  <c r="O7037" i="7" s="1"/>
  <c r="N7037" i="7" a="1"/>
  <c r="N7037" i="7" s="1"/>
  <c r="M7037" i="7" a="1"/>
  <c r="M7037" i="7" s="1"/>
  <c r="O7036" i="7" a="1"/>
  <c r="O7036" i="7"/>
  <c r="M7036" i="7" a="1"/>
  <c r="M7036" i="7" s="1"/>
  <c r="N7036" i="7" s="1" a="1"/>
  <c r="N7036" i="7" s="1"/>
  <c r="O7035" i="7" a="1"/>
  <c r="O7035" i="7" s="1"/>
  <c r="M7035" i="7" a="1"/>
  <c r="M7035" i="7" s="1"/>
  <c r="N7035" i="7" s="1" a="1"/>
  <c r="N7035" i="7" s="1"/>
  <c r="O7034" i="7" a="1"/>
  <c r="O7034" i="7"/>
  <c r="N7034" i="7" a="1"/>
  <c r="N7034" i="7" s="1"/>
  <c r="M7034" i="7" a="1"/>
  <c r="M7034" i="7"/>
  <c r="O7033" i="7" a="1"/>
  <c r="O7033" i="7" s="1"/>
  <c r="M7033" i="7" a="1"/>
  <c r="M7033" i="7" s="1"/>
  <c r="N7033" i="7" s="1" a="1"/>
  <c r="N7033" i="7" s="1"/>
  <c r="O7032" i="7" a="1"/>
  <c r="O7032" i="7"/>
  <c r="M7032" i="7" a="1"/>
  <c r="M7032" i="7" s="1"/>
  <c r="N7032" i="7" s="1" a="1"/>
  <c r="N7032" i="7" s="1"/>
  <c r="O7031" i="7" a="1"/>
  <c r="O7031" i="7" s="1"/>
  <c r="M7031" i="7" a="1"/>
  <c r="M7031" i="7" s="1"/>
  <c r="N7031" i="7" s="1" a="1"/>
  <c r="N7031" i="7" s="1"/>
  <c r="O7030" i="7" a="1"/>
  <c r="O7030" i="7" s="1"/>
  <c r="M7030" i="7" a="1"/>
  <c r="M7030" i="7" s="1"/>
  <c r="N7030" i="7" s="1" a="1"/>
  <c r="N7030" i="7" s="1"/>
  <c r="O7029" i="7" a="1"/>
  <c r="O7029" i="7" s="1"/>
  <c r="M7029" i="7" a="1"/>
  <c r="M7029" i="7" s="1"/>
  <c r="N7029" i="7" s="1" a="1"/>
  <c r="N7029" i="7" s="1"/>
  <c r="O7028" i="7" a="1"/>
  <c r="O7028" i="7"/>
  <c r="M7028" i="7" a="1"/>
  <c r="M7028" i="7"/>
  <c r="N7028" i="7" s="1" a="1"/>
  <c r="N7028" i="7" s="1"/>
  <c r="O7027" i="7" a="1"/>
  <c r="O7027" i="7" s="1"/>
  <c r="N7027" i="7" a="1"/>
  <c r="N7027" i="7"/>
  <c r="M7027" i="7" a="1"/>
  <c r="M7027" i="7" s="1"/>
  <c r="O7026" i="7" a="1"/>
  <c r="O7026" i="7" s="1"/>
  <c r="M7026" i="7" a="1"/>
  <c r="M7026" i="7"/>
  <c r="N7026" i="7" s="1" a="1"/>
  <c r="N7026" i="7" s="1"/>
  <c r="O7025" i="7" a="1"/>
  <c r="O7025" i="7" s="1"/>
  <c r="N7025" i="7" a="1"/>
  <c r="N7025" i="7" s="1"/>
  <c r="M7025" i="7" a="1"/>
  <c r="M7025" i="7" s="1"/>
  <c r="O7024" i="7" a="1"/>
  <c r="O7024" i="7"/>
  <c r="M7024" i="7" a="1"/>
  <c r="M7024" i="7"/>
  <c r="N7024" i="7" s="1" a="1"/>
  <c r="N7024" i="7" s="1"/>
  <c r="O7023" i="7" a="1"/>
  <c r="O7023" i="7" s="1"/>
  <c r="M7023" i="7" a="1"/>
  <c r="M7023" i="7" s="1"/>
  <c r="N7023" i="7" s="1" a="1"/>
  <c r="N7023" i="7" s="1"/>
  <c r="O7022" i="7" a="1"/>
  <c r="O7022" i="7"/>
  <c r="M7022" i="7" a="1"/>
  <c r="M7022" i="7"/>
  <c r="N7022" i="7" s="1" a="1"/>
  <c r="N7022" i="7" s="1"/>
  <c r="O7021" i="7" a="1"/>
  <c r="O7021" i="7" s="1"/>
  <c r="N7021" i="7" a="1"/>
  <c r="N7021" i="7" s="1"/>
  <c r="M7021" i="7" a="1"/>
  <c r="M7021" i="7" s="1"/>
  <c r="O7020" i="7" a="1"/>
  <c r="O7020" i="7"/>
  <c r="M7020" i="7" a="1"/>
  <c r="M7020" i="7" s="1"/>
  <c r="N7020" i="7" s="1" a="1"/>
  <c r="N7020" i="7" s="1"/>
  <c r="O7019" i="7" a="1"/>
  <c r="O7019" i="7" s="1"/>
  <c r="M7019" i="7" a="1"/>
  <c r="M7019" i="7" s="1"/>
  <c r="N7019" i="7" s="1" a="1"/>
  <c r="N7019" i="7" s="1"/>
  <c r="O7018" i="7" a="1"/>
  <c r="O7018" i="7"/>
  <c r="N7018" i="7" a="1"/>
  <c r="N7018" i="7" s="1"/>
  <c r="M7018" i="7" a="1"/>
  <c r="M7018" i="7"/>
  <c r="O7017" i="7" a="1"/>
  <c r="O7017" i="7" s="1"/>
  <c r="M7017" i="7" a="1"/>
  <c r="M7017" i="7" s="1"/>
  <c r="N7017" i="7" s="1" a="1"/>
  <c r="N7017" i="7" s="1"/>
  <c r="O7016" i="7" a="1"/>
  <c r="O7016" i="7"/>
  <c r="M7016" i="7" a="1"/>
  <c r="M7016" i="7" s="1"/>
  <c r="N7016" i="7" s="1" a="1"/>
  <c r="N7016" i="7" s="1"/>
  <c r="O7015" i="7" a="1"/>
  <c r="O7015" i="7" s="1"/>
  <c r="M7015" i="7" a="1"/>
  <c r="M7015" i="7" s="1"/>
  <c r="N7015" i="7" s="1" a="1"/>
  <c r="N7015" i="7" s="1"/>
  <c r="O7014" i="7" a="1"/>
  <c r="O7014" i="7" s="1"/>
  <c r="M7014" i="7" a="1"/>
  <c r="M7014" i="7" s="1"/>
  <c r="N7014" i="7" s="1" a="1"/>
  <c r="N7014" i="7" s="1"/>
  <c r="O7013" i="7" a="1"/>
  <c r="O7013" i="7" s="1"/>
  <c r="M7013" i="7" a="1"/>
  <c r="M7013" i="7" s="1"/>
  <c r="N7013" i="7" s="1" a="1"/>
  <c r="N7013" i="7" s="1"/>
  <c r="O7012" i="7" a="1"/>
  <c r="O7012" i="7"/>
  <c r="M7012" i="7" a="1"/>
  <c r="M7012" i="7"/>
  <c r="N7012" i="7" s="1" a="1"/>
  <c r="N7012" i="7" s="1"/>
  <c r="O7011" i="7" a="1"/>
  <c r="O7011" i="7" s="1"/>
  <c r="N7011" i="7" a="1"/>
  <c r="N7011" i="7"/>
  <c r="M7011" i="7" a="1"/>
  <c r="M7011" i="7" s="1"/>
  <c r="O7010" i="7" a="1"/>
  <c r="O7010" i="7" s="1"/>
  <c r="M7010" i="7" a="1"/>
  <c r="M7010" i="7"/>
  <c r="N7010" i="7" s="1" a="1"/>
  <c r="N7010" i="7" s="1"/>
  <c r="O7009" i="7" a="1"/>
  <c r="O7009" i="7" s="1"/>
  <c r="N7009" i="7" a="1"/>
  <c r="N7009" i="7" s="1"/>
  <c r="M7009" i="7" a="1"/>
  <c r="M7009" i="7" s="1"/>
  <c r="O7008" i="7" a="1"/>
  <c r="O7008" i="7"/>
  <c r="M7008" i="7" a="1"/>
  <c r="M7008" i="7"/>
  <c r="N7008" i="7" s="1" a="1"/>
  <c r="N7008" i="7" s="1"/>
  <c r="O7007" i="7" a="1"/>
  <c r="O7007" i="7" s="1"/>
  <c r="M7007" i="7" a="1"/>
  <c r="M7007" i="7" s="1"/>
  <c r="N7007" i="7" s="1" a="1"/>
  <c r="N7007" i="7" s="1"/>
  <c r="O7006" i="7" a="1"/>
  <c r="O7006" i="7"/>
  <c r="M7006" i="7" a="1"/>
  <c r="M7006" i="7"/>
  <c r="N7006" i="7" s="1" a="1"/>
  <c r="N7006" i="7" s="1"/>
  <c r="O7005" i="7" a="1"/>
  <c r="O7005" i="7" s="1"/>
  <c r="N7005" i="7" a="1"/>
  <c r="N7005" i="7" s="1"/>
  <c r="M7005" i="7" a="1"/>
  <c r="M7005" i="7" s="1"/>
  <c r="O7004" i="7" a="1"/>
  <c r="O7004" i="7"/>
  <c r="M7004" i="7" a="1"/>
  <c r="M7004" i="7" s="1"/>
  <c r="N7004" i="7" s="1" a="1"/>
  <c r="N7004" i="7" s="1"/>
  <c r="O7003" i="7" a="1"/>
  <c r="O7003" i="7" s="1"/>
  <c r="M7003" i="7" a="1"/>
  <c r="M7003" i="7" s="1"/>
  <c r="N7003" i="7" s="1" a="1"/>
  <c r="N7003" i="7" s="1"/>
  <c r="O7002" i="7" a="1"/>
  <c r="O7002" i="7"/>
  <c r="N7002" i="7" a="1"/>
  <c r="N7002" i="7" s="1"/>
  <c r="M7002" i="7" a="1"/>
  <c r="M7002" i="7"/>
  <c r="O7001" i="7" a="1"/>
  <c r="O7001" i="7" s="1"/>
  <c r="M7001" i="7" a="1"/>
  <c r="M7001" i="7" s="1"/>
  <c r="N7001" i="7" s="1" a="1"/>
  <c r="N7001" i="7" s="1"/>
  <c r="O7000" i="7" a="1"/>
  <c r="O7000" i="7"/>
  <c r="M7000" i="7" a="1"/>
  <c r="M7000" i="7" s="1"/>
  <c r="N7000" i="7" s="1" a="1"/>
  <c r="N7000" i="7" s="1"/>
  <c r="O6999" i="7" a="1"/>
  <c r="O6999" i="7" s="1"/>
  <c r="M6999" i="7" a="1"/>
  <c r="M6999" i="7" s="1"/>
  <c r="N6999" i="7" s="1" a="1"/>
  <c r="N6999" i="7" s="1"/>
  <c r="O6998" i="7" a="1"/>
  <c r="O6998" i="7" s="1"/>
  <c r="M6998" i="7" a="1"/>
  <c r="M6998" i="7" s="1"/>
  <c r="N6998" i="7" s="1" a="1"/>
  <c r="N6998" i="7" s="1"/>
  <c r="O6997" i="7" a="1"/>
  <c r="O6997" i="7" s="1"/>
  <c r="M6997" i="7" a="1"/>
  <c r="M6997" i="7" s="1"/>
  <c r="N6997" i="7" s="1" a="1"/>
  <c r="N6997" i="7" s="1"/>
  <c r="O6996" i="7" a="1"/>
  <c r="O6996" i="7"/>
  <c r="M6996" i="7" a="1"/>
  <c r="M6996" i="7"/>
  <c r="N6996" i="7" s="1" a="1"/>
  <c r="N6996" i="7" s="1"/>
  <c r="O6995" i="7" a="1"/>
  <c r="O6995" i="7" s="1"/>
  <c r="N6995" i="7" a="1"/>
  <c r="N6995" i="7"/>
  <c r="M6995" i="7" a="1"/>
  <c r="M6995" i="7" s="1"/>
  <c r="O6994" i="7" a="1"/>
  <c r="O6994" i="7" s="1"/>
  <c r="M6994" i="7" a="1"/>
  <c r="M6994" i="7"/>
  <c r="N6994" i="7" s="1" a="1"/>
  <c r="N6994" i="7" s="1"/>
  <c r="O6993" i="7" a="1"/>
  <c r="O6993" i="7" s="1"/>
  <c r="N6993" i="7" a="1"/>
  <c r="N6993" i="7" s="1"/>
  <c r="M6993" i="7" a="1"/>
  <c r="M6993" i="7" s="1"/>
  <c r="O6992" i="7" a="1"/>
  <c r="O6992" i="7"/>
  <c r="M6992" i="7" a="1"/>
  <c r="M6992" i="7"/>
  <c r="N6992" i="7" s="1" a="1"/>
  <c r="N6992" i="7" s="1"/>
  <c r="O6991" i="7" a="1"/>
  <c r="O6991" i="7" s="1"/>
  <c r="M6991" i="7" a="1"/>
  <c r="M6991" i="7" s="1"/>
  <c r="N6991" i="7" s="1" a="1"/>
  <c r="N6991" i="7" s="1"/>
  <c r="O6990" i="7" a="1"/>
  <c r="O6990" i="7"/>
  <c r="M6990" i="7" a="1"/>
  <c r="M6990" i="7"/>
  <c r="N6990" i="7" s="1" a="1"/>
  <c r="N6990" i="7" s="1"/>
  <c r="O6989" i="7" a="1"/>
  <c r="O6989" i="7" s="1"/>
  <c r="N6989" i="7" a="1"/>
  <c r="N6989" i="7" s="1"/>
  <c r="M6989" i="7" a="1"/>
  <c r="M6989" i="7" s="1"/>
  <c r="O6988" i="7" a="1"/>
  <c r="O6988" i="7"/>
  <c r="N6988" i="7" a="1"/>
  <c r="N6988" i="7" s="1"/>
  <c r="M6988" i="7" a="1"/>
  <c r="M6988" i="7" s="1"/>
  <c r="O6987" i="7" a="1"/>
  <c r="O6987" i="7" s="1"/>
  <c r="M6987" i="7" a="1"/>
  <c r="M6987" i="7" s="1"/>
  <c r="N6987" i="7" s="1" a="1"/>
  <c r="N6987" i="7" s="1"/>
  <c r="O6986" i="7" a="1"/>
  <c r="O6986" i="7"/>
  <c r="N6986" i="7" a="1"/>
  <c r="N6986" i="7" s="1"/>
  <c r="M6986" i="7" a="1"/>
  <c r="M6986" i="7"/>
  <c r="O6985" i="7" a="1"/>
  <c r="O6985" i="7" s="1"/>
  <c r="M6985" i="7" a="1"/>
  <c r="M6985" i="7" s="1"/>
  <c r="N6985" i="7" s="1" a="1"/>
  <c r="N6985" i="7" s="1"/>
  <c r="O6984" i="7" a="1"/>
  <c r="O6984" i="7" s="1"/>
  <c r="M6984" i="7" a="1"/>
  <c r="M6984" i="7" s="1"/>
  <c r="N6984" i="7" s="1" a="1"/>
  <c r="N6984" i="7" s="1"/>
  <c r="O6983" i="7" a="1"/>
  <c r="O6983" i="7" s="1"/>
  <c r="M6983" i="7" a="1"/>
  <c r="M6983" i="7" s="1"/>
  <c r="N6983" i="7" s="1" a="1"/>
  <c r="N6983" i="7" s="1"/>
  <c r="O6982" i="7" a="1"/>
  <c r="O6982" i="7" s="1"/>
  <c r="M6982" i="7" a="1"/>
  <c r="M6982" i="7" s="1"/>
  <c r="N6982" i="7" s="1" a="1"/>
  <c r="N6982" i="7" s="1"/>
  <c r="O6981" i="7" a="1"/>
  <c r="O6981" i="7" s="1"/>
  <c r="M6981" i="7" a="1"/>
  <c r="M6981" i="7" s="1"/>
  <c r="N6981" i="7" s="1" a="1"/>
  <c r="N6981" i="7" s="1"/>
  <c r="O6980" i="7" a="1"/>
  <c r="O6980" i="7"/>
  <c r="M6980" i="7" a="1"/>
  <c r="M6980" i="7"/>
  <c r="N6980" i="7" s="1" a="1"/>
  <c r="N6980" i="7" s="1"/>
  <c r="O6979" i="7" a="1"/>
  <c r="O6979" i="7" s="1"/>
  <c r="N6979" i="7" a="1"/>
  <c r="N6979" i="7" s="1"/>
  <c r="M6979" i="7" a="1"/>
  <c r="M6979" i="7" s="1"/>
  <c r="O6978" i="7" a="1"/>
  <c r="O6978" i="7" s="1"/>
  <c r="M6978" i="7" a="1"/>
  <c r="M6978" i="7"/>
  <c r="N6978" i="7" s="1" a="1"/>
  <c r="N6978" i="7" s="1"/>
  <c r="O6977" i="7" a="1"/>
  <c r="O6977" i="7" s="1"/>
  <c r="N6977" i="7" a="1"/>
  <c r="N6977" i="7" s="1"/>
  <c r="M6977" i="7" a="1"/>
  <c r="M6977" i="7" s="1"/>
  <c r="O6976" i="7" a="1"/>
  <c r="O6976" i="7" s="1"/>
  <c r="M6976" i="7" a="1"/>
  <c r="M6976" i="7"/>
  <c r="N6976" i="7" s="1" a="1"/>
  <c r="N6976" i="7" s="1"/>
  <c r="O6975" i="7" a="1"/>
  <c r="O6975" i="7" s="1"/>
  <c r="M6975" i="7" a="1"/>
  <c r="M6975" i="7" s="1"/>
  <c r="N6975" i="7" s="1" a="1"/>
  <c r="N6975" i="7" s="1"/>
  <c r="O6974" i="7" a="1"/>
  <c r="O6974" i="7"/>
  <c r="M6974" i="7" a="1"/>
  <c r="M6974" i="7" s="1"/>
  <c r="N6974" i="7" s="1" a="1"/>
  <c r="N6974" i="7" s="1"/>
  <c r="O6973" i="7" a="1"/>
  <c r="O6973" i="7" s="1"/>
  <c r="N6973" i="7" a="1"/>
  <c r="N6973" i="7" s="1"/>
  <c r="M6973" i="7" a="1"/>
  <c r="M6973" i="7" s="1"/>
  <c r="O6972" i="7" a="1"/>
  <c r="O6972" i="7"/>
  <c r="M6972" i="7" a="1"/>
  <c r="M6972" i="7" s="1"/>
  <c r="N6972" i="7" s="1" a="1"/>
  <c r="N6972" i="7" s="1"/>
  <c r="O6971" i="7" a="1"/>
  <c r="O6971" i="7" s="1"/>
  <c r="M6971" i="7" a="1"/>
  <c r="M6971" i="7" s="1"/>
  <c r="N6971" i="7" s="1" a="1"/>
  <c r="N6971" i="7" s="1"/>
  <c r="O6970" i="7" a="1"/>
  <c r="O6970" i="7"/>
  <c r="N6970" i="7" a="1"/>
  <c r="N6970" i="7" s="1"/>
  <c r="M6970" i="7" a="1"/>
  <c r="M6970" i="7"/>
  <c r="O6969" i="7" a="1"/>
  <c r="O6969" i="7" s="1"/>
  <c r="M6969" i="7" a="1"/>
  <c r="M6969" i="7" s="1"/>
  <c r="N6969" i="7" s="1" a="1"/>
  <c r="N6969" i="7" s="1"/>
  <c r="O6968" i="7" a="1"/>
  <c r="O6968" i="7" s="1"/>
  <c r="M6968" i="7" a="1"/>
  <c r="M6968" i="7" s="1"/>
  <c r="N6968" i="7" s="1" a="1"/>
  <c r="N6968" i="7" s="1"/>
  <c r="O6967" i="7" a="1"/>
  <c r="O6967" i="7" s="1"/>
  <c r="M6967" i="7" a="1"/>
  <c r="M6967" i="7" s="1"/>
  <c r="N6967" i="7" s="1" a="1"/>
  <c r="N6967" i="7" s="1"/>
  <c r="O6966" i="7" a="1"/>
  <c r="O6966" i="7" s="1"/>
  <c r="M6966" i="7" a="1"/>
  <c r="M6966" i="7" s="1"/>
  <c r="N6966" i="7" s="1" a="1"/>
  <c r="N6966" i="7" s="1"/>
  <c r="O6965" i="7" a="1"/>
  <c r="O6965" i="7" s="1"/>
  <c r="N6965" i="7"/>
  <c r="M6965" i="7" a="1"/>
  <c r="M6965" i="7" s="1"/>
  <c r="N6965" i="7" s="1" a="1"/>
  <c r="O6964" i="7" a="1"/>
  <c r="O6964" i="7"/>
  <c r="M6964" i="7" a="1"/>
  <c r="M6964" i="7"/>
  <c r="N6964" i="7" s="1" a="1"/>
  <c r="N6964" i="7" s="1"/>
  <c r="O6963" i="7" a="1"/>
  <c r="O6963" i="7" s="1"/>
  <c r="N6963" i="7" a="1"/>
  <c r="N6963" i="7"/>
  <c r="M6963" i="7" a="1"/>
  <c r="M6963" i="7" s="1"/>
  <c r="O6962" i="7" a="1"/>
  <c r="O6962" i="7" s="1"/>
  <c r="M6962" i="7" a="1"/>
  <c r="M6962" i="7"/>
  <c r="N6962" i="7" s="1" a="1"/>
  <c r="N6962" i="7" s="1"/>
  <c r="O6961" i="7" a="1"/>
  <c r="O6961" i="7" s="1"/>
  <c r="N6961" i="7" a="1"/>
  <c r="N6961" i="7" s="1"/>
  <c r="M6961" i="7" a="1"/>
  <c r="M6961" i="7" s="1"/>
  <c r="O6960" i="7" a="1"/>
  <c r="O6960" i="7" s="1"/>
  <c r="M6960" i="7" a="1"/>
  <c r="M6960" i="7"/>
  <c r="N6960" i="7" s="1" a="1"/>
  <c r="N6960" i="7" s="1"/>
  <c r="O6959" i="7" a="1"/>
  <c r="O6959" i="7" s="1"/>
  <c r="M6959" i="7" a="1"/>
  <c r="M6959" i="7" s="1"/>
  <c r="N6959" i="7" s="1" a="1"/>
  <c r="N6959" i="7" s="1"/>
  <c r="O6958" i="7" a="1"/>
  <c r="O6958" i="7"/>
  <c r="M6958" i="7" a="1"/>
  <c r="M6958" i="7" s="1"/>
  <c r="N6958" i="7" s="1" a="1"/>
  <c r="N6958" i="7" s="1"/>
  <c r="O6957" i="7" a="1"/>
  <c r="O6957" i="7" s="1"/>
  <c r="N6957" i="7" a="1"/>
  <c r="N6957" i="7" s="1"/>
  <c r="M6957" i="7" a="1"/>
  <c r="M6957" i="7" s="1"/>
  <c r="O6956" i="7" a="1"/>
  <c r="O6956" i="7"/>
  <c r="N6956" i="7" a="1"/>
  <c r="N6956" i="7" s="1"/>
  <c r="M6956" i="7" a="1"/>
  <c r="M6956" i="7" s="1"/>
  <c r="O6955" i="7" a="1"/>
  <c r="O6955" i="7" s="1"/>
  <c r="M6955" i="7" a="1"/>
  <c r="M6955" i="7" s="1"/>
  <c r="N6955" i="7" s="1" a="1"/>
  <c r="N6955" i="7" s="1"/>
  <c r="O6954" i="7" a="1"/>
  <c r="O6954" i="7"/>
  <c r="N6954" i="7" a="1"/>
  <c r="N6954" i="7" s="1"/>
  <c r="M6954" i="7" a="1"/>
  <c r="M6954" i="7"/>
  <c r="O6953" i="7" a="1"/>
  <c r="O6953" i="7" s="1"/>
  <c r="M6953" i="7" a="1"/>
  <c r="M6953" i="7" s="1"/>
  <c r="N6953" i="7" s="1" a="1"/>
  <c r="N6953" i="7" s="1"/>
  <c r="O6952" i="7" a="1"/>
  <c r="O6952" i="7" s="1"/>
  <c r="M6952" i="7" a="1"/>
  <c r="M6952" i="7" s="1"/>
  <c r="N6952" i="7" s="1" a="1"/>
  <c r="N6952" i="7" s="1"/>
  <c r="O6951" i="7" a="1"/>
  <c r="O6951" i="7" s="1"/>
  <c r="M6951" i="7" a="1"/>
  <c r="M6951" i="7" s="1"/>
  <c r="N6951" i="7" s="1" a="1"/>
  <c r="N6951" i="7" s="1"/>
  <c r="O6950" i="7" a="1"/>
  <c r="O6950" i="7" s="1"/>
  <c r="M6950" i="7" a="1"/>
  <c r="M6950" i="7" s="1"/>
  <c r="N6950" i="7" s="1" a="1"/>
  <c r="N6950" i="7" s="1"/>
  <c r="O6949" i="7" a="1"/>
  <c r="O6949" i="7" s="1"/>
  <c r="M6949" i="7" a="1"/>
  <c r="M6949" i="7" s="1"/>
  <c r="N6949" i="7" s="1" a="1"/>
  <c r="N6949" i="7" s="1"/>
  <c r="O6948" i="7" a="1"/>
  <c r="O6948" i="7"/>
  <c r="M6948" i="7" a="1"/>
  <c r="M6948" i="7"/>
  <c r="N6948" i="7" s="1" a="1"/>
  <c r="N6948" i="7" s="1"/>
  <c r="O6947" i="7" a="1"/>
  <c r="O6947" i="7" s="1"/>
  <c r="N6947" i="7" a="1"/>
  <c r="N6947" i="7"/>
  <c r="M6947" i="7" a="1"/>
  <c r="M6947" i="7" s="1"/>
  <c r="O6946" i="7" a="1"/>
  <c r="O6946" i="7" s="1"/>
  <c r="M6946" i="7" a="1"/>
  <c r="M6946" i="7"/>
  <c r="N6946" i="7" s="1" a="1"/>
  <c r="N6946" i="7" s="1"/>
  <c r="O6945" i="7" a="1"/>
  <c r="O6945" i="7" s="1"/>
  <c r="N6945" i="7" a="1"/>
  <c r="N6945" i="7" s="1"/>
  <c r="M6945" i="7" a="1"/>
  <c r="M6945" i="7" s="1"/>
  <c r="O6944" i="7" a="1"/>
  <c r="O6944" i="7" s="1"/>
  <c r="M6944" i="7" a="1"/>
  <c r="M6944" i="7" s="1"/>
  <c r="N6944" i="7" s="1" a="1"/>
  <c r="N6944" i="7" s="1"/>
  <c r="O6943" i="7" a="1"/>
  <c r="O6943" i="7" s="1"/>
  <c r="N6943" i="7"/>
  <c r="M6943" i="7" a="1"/>
  <c r="M6943" i="7" s="1"/>
  <c r="N6943" i="7" s="1" a="1"/>
  <c r="O6942" i="7" a="1"/>
  <c r="O6942" i="7"/>
  <c r="M6942" i="7" a="1"/>
  <c r="M6942" i="7" s="1"/>
  <c r="N6942" i="7" s="1" a="1"/>
  <c r="N6942" i="7" s="1"/>
  <c r="O6941" i="7" a="1"/>
  <c r="O6941" i="7" s="1"/>
  <c r="N6941" i="7" a="1"/>
  <c r="N6941" i="7" s="1"/>
  <c r="M6941" i="7" a="1"/>
  <c r="M6941" i="7" s="1"/>
  <c r="O6940" i="7" a="1"/>
  <c r="O6940" i="7"/>
  <c r="M6940" i="7" a="1"/>
  <c r="M6940" i="7" s="1"/>
  <c r="N6940" i="7" s="1" a="1"/>
  <c r="N6940" i="7" s="1"/>
  <c r="O6939" i="7" a="1"/>
  <c r="O6939" i="7" s="1"/>
  <c r="M6939" i="7" a="1"/>
  <c r="M6939" i="7" s="1"/>
  <c r="N6939" i="7" s="1" a="1"/>
  <c r="N6939" i="7" s="1"/>
  <c r="O6938" i="7" a="1"/>
  <c r="O6938" i="7" s="1"/>
  <c r="N6938" i="7" a="1"/>
  <c r="N6938" i="7" s="1"/>
  <c r="M6938" i="7" a="1"/>
  <c r="M6938" i="7"/>
  <c r="O6937" i="7" a="1"/>
  <c r="O6937" i="7" s="1"/>
  <c r="M6937" i="7" a="1"/>
  <c r="M6937" i="7" s="1"/>
  <c r="N6937" i="7" s="1" a="1"/>
  <c r="N6937" i="7" s="1"/>
  <c r="O6936" i="7" a="1"/>
  <c r="O6936" i="7" s="1"/>
  <c r="M6936" i="7" a="1"/>
  <c r="M6936" i="7" s="1"/>
  <c r="N6936" i="7" s="1" a="1"/>
  <c r="N6936" i="7" s="1"/>
  <c r="O6935" i="7" a="1"/>
  <c r="O6935" i="7" s="1"/>
  <c r="M6935" i="7" a="1"/>
  <c r="M6935" i="7" s="1"/>
  <c r="N6935" i="7" s="1" a="1"/>
  <c r="N6935" i="7" s="1"/>
  <c r="O6934" i="7" a="1"/>
  <c r="O6934" i="7" s="1"/>
  <c r="M6934" i="7" a="1"/>
  <c r="M6934" i="7" s="1"/>
  <c r="N6934" i="7" s="1" a="1"/>
  <c r="N6934" i="7" s="1"/>
  <c r="O6933" i="7" a="1"/>
  <c r="O6933" i="7" s="1"/>
  <c r="N6933" i="7" a="1"/>
  <c r="N6933" i="7" s="1"/>
  <c r="M6933" i="7" a="1"/>
  <c r="M6933" i="7" s="1"/>
  <c r="O6932" i="7" a="1"/>
  <c r="O6932" i="7"/>
  <c r="M6932" i="7" a="1"/>
  <c r="M6932" i="7"/>
  <c r="N6932" i="7" s="1" a="1"/>
  <c r="N6932" i="7" s="1"/>
  <c r="O6931" i="7" a="1"/>
  <c r="O6931" i="7" s="1"/>
  <c r="N6931" i="7" a="1"/>
  <c r="N6931" i="7" s="1"/>
  <c r="M6931" i="7" a="1"/>
  <c r="M6931" i="7" s="1"/>
  <c r="O6930" i="7" a="1"/>
  <c r="O6930" i="7" s="1"/>
  <c r="M6930" i="7" a="1"/>
  <c r="M6930" i="7"/>
  <c r="N6930" i="7" s="1" a="1"/>
  <c r="N6930" i="7" s="1"/>
  <c r="O6929" i="7" a="1"/>
  <c r="O6929" i="7" s="1"/>
  <c r="M6929" i="7" a="1"/>
  <c r="M6929" i="7" s="1"/>
  <c r="N6929" i="7" s="1" a="1"/>
  <c r="N6929" i="7" s="1"/>
  <c r="O6928" i="7" a="1"/>
  <c r="O6928" i="7" s="1"/>
  <c r="M6928" i="7" a="1"/>
  <c r="M6928" i="7"/>
  <c r="N6928" i="7" s="1" a="1"/>
  <c r="N6928" i="7" s="1"/>
  <c r="O6927" i="7" a="1"/>
  <c r="O6927" i="7" s="1"/>
  <c r="M6927" i="7" a="1"/>
  <c r="M6927" i="7" s="1"/>
  <c r="N6927" i="7" s="1" a="1"/>
  <c r="N6927" i="7" s="1"/>
  <c r="O6926" i="7" a="1"/>
  <c r="O6926" i="7"/>
  <c r="M6926" i="7" a="1"/>
  <c r="M6926" i="7"/>
  <c r="N6926" i="7" s="1" a="1"/>
  <c r="N6926" i="7" s="1"/>
  <c r="O6925" i="7" a="1"/>
  <c r="O6925" i="7" s="1"/>
  <c r="N6925" i="7" a="1"/>
  <c r="N6925" i="7" s="1"/>
  <c r="M6925" i="7" a="1"/>
  <c r="M6925" i="7" s="1"/>
  <c r="O6924" i="7" a="1"/>
  <c r="O6924" i="7"/>
  <c r="M6924" i="7" a="1"/>
  <c r="M6924" i="7" s="1"/>
  <c r="N6924" i="7" s="1" a="1"/>
  <c r="N6924" i="7" s="1"/>
  <c r="O6923" i="7" a="1"/>
  <c r="O6923" i="7" s="1"/>
  <c r="M6923" i="7" a="1"/>
  <c r="M6923" i="7" s="1"/>
  <c r="N6923" i="7" s="1" a="1"/>
  <c r="N6923" i="7" s="1"/>
  <c r="O6922" i="7" a="1"/>
  <c r="O6922" i="7"/>
  <c r="N6922" i="7" a="1"/>
  <c r="N6922" i="7" s="1"/>
  <c r="M6922" i="7" a="1"/>
  <c r="M6922" i="7"/>
  <c r="O6921" i="7" a="1"/>
  <c r="O6921" i="7" s="1"/>
  <c r="M6921" i="7" a="1"/>
  <c r="M6921" i="7" s="1"/>
  <c r="N6921" i="7" s="1" a="1"/>
  <c r="N6921" i="7" s="1"/>
  <c r="O6920" i="7" a="1"/>
  <c r="O6920" i="7" s="1"/>
  <c r="M6920" i="7" a="1"/>
  <c r="M6920" i="7" s="1"/>
  <c r="N6920" i="7" s="1" a="1"/>
  <c r="N6920" i="7" s="1"/>
  <c r="O6919" i="7" a="1"/>
  <c r="O6919" i="7" s="1"/>
  <c r="N6919" i="7"/>
  <c r="M6919" i="7" a="1"/>
  <c r="M6919" i="7" s="1"/>
  <c r="N6919" i="7" s="1" a="1"/>
  <c r="O6918" i="7" a="1"/>
  <c r="O6918" i="7" s="1"/>
  <c r="M6918" i="7" a="1"/>
  <c r="M6918" i="7" s="1"/>
  <c r="N6918" i="7" s="1" a="1"/>
  <c r="N6918" i="7" s="1"/>
  <c r="O6917" i="7" a="1"/>
  <c r="O6917" i="7" s="1"/>
  <c r="M6917" i="7" a="1"/>
  <c r="M6917" i="7" s="1"/>
  <c r="N6917" i="7" s="1" a="1"/>
  <c r="N6917" i="7" s="1"/>
  <c r="O6916" i="7" a="1"/>
  <c r="O6916" i="7"/>
  <c r="M6916" i="7" a="1"/>
  <c r="M6916" i="7"/>
  <c r="N6916" i="7" s="1" a="1"/>
  <c r="N6916" i="7" s="1"/>
  <c r="O6915" i="7" a="1"/>
  <c r="O6915" i="7" s="1"/>
  <c r="N6915" i="7" a="1"/>
  <c r="N6915" i="7" s="1"/>
  <c r="M6915" i="7" a="1"/>
  <c r="M6915" i="7" s="1"/>
  <c r="O6914" i="7" a="1"/>
  <c r="O6914" i="7" s="1"/>
  <c r="M6914" i="7" a="1"/>
  <c r="M6914" i="7"/>
  <c r="N6914" i="7" s="1" a="1"/>
  <c r="N6914" i="7" s="1"/>
  <c r="O6913" i="7" a="1"/>
  <c r="O6913" i="7" s="1"/>
  <c r="M6913" i="7" a="1"/>
  <c r="M6913" i="7" s="1"/>
  <c r="N6913" i="7" s="1" a="1"/>
  <c r="N6913" i="7" s="1"/>
  <c r="O6912" i="7" a="1"/>
  <c r="O6912" i="7" s="1"/>
  <c r="M6912" i="7" a="1"/>
  <c r="M6912" i="7" s="1"/>
  <c r="N6912" i="7" s="1" a="1"/>
  <c r="N6912" i="7" s="1"/>
  <c r="O6911" i="7" a="1"/>
  <c r="O6911" i="7" s="1"/>
  <c r="M6911" i="7" a="1"/>
  <c r="M6911" i="7" s="1"/>
  <c r="N6911" i="7" s="1" a="1"/>
  <c r="N6911" i="7" s="1"/>
  <c r="O6910" i="7" a="1"/>
  <c r="O6910" i="7"/>
  <c r="M6910" i="7" a="1"/>
  <c r="M6910" i="7" s="1"/>
  <c r="N6910" i="7" s="1" a="1"/>
  <c r="N6910" i="7" s="1"/>
  <c r="O6909" i="7" a="1"/>
  <c r="O6909" i="7" s="1"/>
  <c r="N6909" i="7" a="1"/>
  <c r="N6909" i="7" s="1"/>
  <c r="M6909" i="7" a="1"/>
  <c r="M6909" i="7" s="1"/>
  <c r="O6908" i="7" a="1"/>
  <c r="O6908" i="7"/>
  <c r="M6908" i="7" a="1"/>
  <c r="M6908" i="7" s="1"/>
  <c r="N6908" i="7" s="1" a="1"/>
  <c r="N6908" i="7" s="1"/>
  <c r="O6907" i="7" a="1"/>
  <c r="O6907" i="7" s="1"/>
  <c r="M6907" i="7" a="1"/>
  <c r="M6907" i="7" s="1"/>
  <c r="N6907" i="7" s="1" a="1"/>
  <c r="N6907" i="7" s="1"/>
  <c r="O6906" i="7" a="1"/>
  <c r="O6906" i="7"/>
  <c r="N6906" i="7" a="1"/>
  <c r="N6906" i="7" s="1"/>
  <c r="M6906" i="7" a="1"/>
  <c r="M6906" i="7"/>
  <c r="O6905" i="7" a="1"/>
  <c r="O6905" i="7" s="1"/>
  <c r="M6905" i="7" a="1"/>
  <c r="M6905" i="7" s="1"/>
  <c r="N6905" i="7" s="1" a="1"/>
  <c r="N6905" i="7" s="1"/>
  <c r="O6904" i="7" a="1"/>
  <c r="O6904" i="7"/>
  <c r="M6904" i="7" a="1"/>
  <c r="M6904" i="7" s="1"/>
  <c r="N6904" i="7" s="1" a="1"/>
  <c r="N6904" i="7" s="1"/>
  <c r="O6903" i="7" a="1"/>
  <c r="O6903" i="7" s="1"/>
  <c r="N6903" i="7"/>
  <c r="M6903" i="7" a="1"/>
  <c r="M6903" i="7" s="1"/>
  <c r="N6903" i="7" s="1" a="1"/>
  <c r="O6902" i="7" a="1"/>
  <c r="O6902" i="7" s="1"/>
  <c r="N6902" i="7" a="1"/>
  <c r="N6902" i="7" s="1"/>
  <c r="M6902" i="7" a="1"/>
  <c r="M6902" i="7" s="1"/>
  <c r="O6901" i="7" a="1"/>
  <c r="O6901" i="7" s="1"/>
  <c r="N6901" i="7" a="1"/>
  <c r="N6901" i="7" s="1"/>
  <c r="M6901" i="7" a="1"/>
  <c r="M6901" i="7" s="1"/>
  <c r="O6900" i="7" a="1"/>
  <c r="O6900" i="7"/>
  <c r="M6900" i="7" a="1"/>
  <c r="M6900" i="7"/>
  <c r="N6900" i="7" s="1" a="1"/>
  <c r="N6900" i="7" s="1"/>
  <c r="O6899" i="7" a="1"/>
  <c r="O6899" i="7" s="1"/>
  <c r="N6899" i="7" a="1"/>
  <c r="N6899" i="7" s="1"/>
  <c r="M6899" i="7" a="1"/>
  <c r="M6899" i="7" s="1"/>
  <c r="O6898" i="7" a="1"/>
  <c r="O6898" i="7" s="1"/>
  <c r="M6898" i="7" a="1"/>
  <c r="M6898" i="7"/>
  <c r="N6898" i="7" s="1" a="1"/>
  <c r="N6898" i="7" s="1"/>
  <c r="O6897" i="7" a="1"/>
  <c r="O6897" i="7" s="1"/>
  <c r="M6897" i="7" a="1"/>
  <c r="M6897" i="7" s="1"/>
  <c r="N6897" i="7" s="1" a="1"/>
  <c r="N6897" i="7" s="1"/>
  <c r="O6896" i="7" a="1"/>
  <c r="O6896" i="7" s="1"/>
  <c r="M6896" i="7" a="1"/>
  <c r="M6896" i="7" s="1"/>
  <c r="N6896" i="7" s="1" a="1"/>
  <c r="N6896" i="7" s="1"/>
  <c r="O6895" i="7" a="1"/>
  <c r="O6895" i="7" s="1"/>
  <c r="N6895" i="7"/>
  <c r="M6895" i="7" a="1"/>
  <c r="M6895" i="7" s="1"/>
  <c r="N6895" i="7" s="1" a="1"/>
  <c r="O6894" i="7" a="1"/>
  <c r="O6894" i="7"/>
  <c r="M6894" i="7" a="1"/>
  <c r="M6894" i="7" s="1"/>
  <c r="N6894" i="7" s="1" a="1"/>
  <c r="N6894" i="7" s="1"/>
  <c r="O6893" i="7" a="1"/>
  <c r="O6893" i="7" s="1"/>
  <c r="N6893" i="7" a="1"/>
  <c r="N6893" i="7" s="1"/>
  <c r="M6893" i="7" a="1"/>
  <c r="M6893" i="7" s="1"/>
  <c r="O6892" i="7" a="1"/>
  <c r="O6892" i="7"/>
  <c r="M6892" i="7" a="1"/>
  <c r="M6892" i="7" s="1"/>
  <c r="N6892" i="7" s="1" a="1"/>
  <c r="N6892" i="7" s="1"/>
  <c r="O6891" i="7" a="1"/>
  <c r="O6891" i="7" s="1"/>
  <c r="M6891" i="7" a="1"/>
  <c r="M6891" i="7" s="1"/>
  <c r="N6891" i="7" s="1" a="1"/>
  <c r="N6891" i="7" s="1"/>
  <c r="O6890" i="7" a="1"/>
  <c r="O6890" i="7" s="1"/>
  <c r="M6890" i="7" a="1"/>
  <c r="M6890" i="7"/>
  <c r="N6890" i="7" s="1" a="1"/>
  <c r="N6890" i="7" s="1"/>
  <c r="O6889" i="7" a="1"/>
  <c r="O6889" i="7" s="1"/>
  <c r="M6889" i="7" a="1"/>
  <c r="M6889" i="7" s="1"/>
  <c r="N6889" i="7" s="1" a="1"/>
  <c r="N6889" i="7" s="1"/>
  <c r="O6888" i="7" a="1"/>
  <c r="O6888" i="7" s="1"/>
  <c r="M6888" i="7" a="1"/>
  <c r="M6888" i="7" s="1"/>
  <c r="N6888" i="7" s="1" a="1"/>
  <c r="N6888" i="7" s="1"/>
  <c r="O6887" i="7" a="1"/>
  <c r="O6887" i="7" s="1"/>
  <c r="N6887" i="7"/>
  <c r="M6887" i="7" a="1"/>
  <c r="M6887" i="7" s="1"/>
  <c r="N6887" i="7" s="1" a="1"/>
  <c r="O6886" i="7" a="1"/>
  <c r="O6886" i="7" s="1"/>
  <c r="M6886" i="7" a="1"/>
  <c r="M6886" i="7" s="1"/>
  <c r="N6886" i="7" s="1" a="1"/>
  <c r="N6886" i="7" s="1"/>
  <c r="O6885" i="7" a="1"/>
  <c r="O6885" i="7" s="1"/>
  <c r="M6885" i="7" a="1"/>
  <c r="M6885" i="7" s="1"/>
  <c r="N6885" i="7" s="1" a="1"/>
  <c r="N6885" i="7" s="1"/>
  <c r="O6884" i="7" a="1"/>
  <c r="O6884" i="7"/>
  <c r="M6884" i="7" a="1"/>
  <c r="M6884" i="7"/>
  <c r="N6884" i="7" s="1" a="1"/>
  <c r="N6884" i="7" s="1"/>
  <c r="O6883" i="7" a="1"/>
  <c r="O6883" i="7" s="1"/>
  <c r="N6883" i="7" a="1"/>
  <c r="N6883" i="7" s="1"/>
  <c r="M6883" i="7" a="1"/>
  <c r="M6883" i="7" s="1"/>
  <c r="O6882" i="7" a="1"/>
  <c r="O6882" i="7" s="1"/>
  <c r="M6882" i="7" a="1"/>
  <c r="M6882" i="7"/>
  <c r="N6882" i="7" s="1" a="1"/>
  <c r="N6882" i="7" s="1"/>
  <c r="O6881" i="7" a="1"/>
  <c r="O6881" i="7" s="1"/>
  <c r="M6881" i="7" a="1"/>
  <c r="M6881" i="7" s="1"/>
  <c r="N6881" i="7" s="1" a="1"/>
  <c r="N6881" i="7" s="1"/>
  <c r="O6880" i="7" a="1"/>
  <c r="O6880" i="7" s="1"/>
  <c r="M6880" i="7" a="1"/>
  <c r="M6880" i="7" s="1"/>
  <c r="N6880" i="7" s="1" a="1"/>
  <c r="N6880" i="7" s="1"/>
  <c r="O6879" i="7" a="1"/>
  <c r="O6879" i="7" s="1"/>
  <c r="M6879" i="7" a="1"/>
  <c r="M6879" i="7" s="1"/>
  <c r="N6879" i="7" s="1" a="1"/>
  <c r="N6879" i="7" s="1"/>
  <c r="O6878" i="7" a="1"/>
  <c r="O6878" i="7"/>
  <c r="M6878" i="7" a="1"/>
  <c r="M6878" i="7" s="1"/>
  <c r="N6878" i="7" s="1" a="1"/>
  <c r="N6878" i="7" s="1"/>
  <c r="O6877" i="7" a="1"/>
  <c r="O6877" i="7" s="1"/>
  <c r="N6877" i="7" a="1"/>
  <c r="N6877" i="7" s="1"/>
  <c r="M6877" i="7" a="1"/>
  <c r="M6877" i="7" s="1"/>
  <c r="O6876" i="7" a="1"/>
  <c r="O6876" i="7"/>
  <c r="M6876" i="7" a="1"/>
  <c r="M6876" i="7" s="1"/>
  <c r="N6876" i="7" s="1" a="1"/>
  <c r="N6876" i="7" s="1"/>
  <c r="O6875" i="7" a="1"/>
  <c r="O6875" i="7" s="1"/>
  <c r="M6875" i="7" a="1"/>
  <c r="M6875" i="7" s="1"/>
  <c r="N6875" i="7" s="1" a="1"/>
  <c r="N6875" i="7" s="1"/>
  <c r="O6874" i="7" a="1"/>
  <c r="O6874" i="7"/>
  <c r="M6874" i="7" a="1"/>
  <c r="M6874" i="7"/>
  <c r="N6874" i="7" s="1" a="1"/>
  <c r="N6874" i="7" s="1"/>
  <c r="O6873" i="7" a="1"/>
  <c r="O6873" i="7" s="1"/>
  <c r="M6873" i="7" a="1"/>
  <c r="M6873" i="7" s="1"/>
  <c r="N6873" i="7" s="1" a="1"/>
  <c r="N6873" i="7" s="1"/>
  <c r="O6872" i="7" a="1"/>
  <c r="O6872" i="7" s="1"/>
  <c r="M6872" i="7" a="1"/>
  <c r="M6872" i="7" s="1"/>
  <c r="N6872" i="7" s="1" a="1"/>
  <c r="N6872" i="7" s="1"/>
  <c r="O6871" i="7" a="1"/>
  <c r="O6871" i="7" s="1"/>
  <c r="M6871" i="7" a="1"/>
  <c r="M6871" i="7"/>
  <c r="N6871" i="7" s="1" a="1"/>
  <c r="N6871" i="7" s="1"/>
  <c r="O6870" i="7" a="1"/>
  <c r="O6870" i="7"/>
  <c r="M6870" i="7" a="1"/>
  <c r="M6870" i="7"/>
  <c r="N6870" i="7" s="1" a="1"/>
  <c r="N6870" i="7" s="1"/>
  <c r="O6869" i="7" a="1"/>
  <c r="O6869" i="7"/>
  <c r="M6869" i="7" a="1"/>
  <c r="M6869" i="7" s="1"/>
  <c r="N6869" i="7" s="1" a="1"/>
  <c r="N6869" i="7" s="1"/>
  <c r="O6868" i="7" a="1"/>
  <c r="O6868" i="7" s="1"/>
  <c r="N6868" i="7"/>
  <c r="M6868" i="7" a="1"/>
  <c r="M6868" i="7"/>
  <c r="N6868" i="7" s="1" a="1"/>
  <c r="O6867" i="7" a="1"/>
  <c r="O6867" i="7" s="1"/>
  <c r="N6867" i="7" a="1"/>
  <c r="N6867" i="7" s="1"/>
  <c r="M6867" i="7" a="1"/>
  <c r="M6867" i="7"/>
  <c r="O6866" i="7" a="1"/>
  <c r="O6866" i="7"/>
  <c r="N6866" i="7" a="1"/>
  <c r="N6866" i="7" s="1"/>
  <c r="M6866" i="7" a="1"/>
  <c r="M6866" i="7"/>
  <c r="O6865" i="7" a="1"/>
  <c r="O6865" i="7" s="1"/>
  <c r="M6865" i="7" a="1"/>
  <c r="M6865" i="7" s="1"/>
  <c r="N6865" i="7" s="1" a="1"/>
  <c r="N6865" i="7" s="1"/>
  <c r="O6864" i="7" a="1"/>
  <c r="O6864" i="7" s="1"/>
  <c r="N6864" i="7" a="1"/>
  <c r="N6864" i="7" s="1"/>
  <c r="M6864" i="7" a="1"/>
  <c r="M6864" i="7"/>
  <c r="O6863" i="7" a="1"/>
  <c r="O6863" i="7" s="1"/>
  <c r="M6863" i="7" a="1"/>
  <c r="M6863" i="7"/>
  <c r="N6863" i="7" s="1" a="1"/>
  <c r="N6863" i="7" s="1"/>
  <c r="O6862" i="7" a="1"/>
  <c r="O6862" i="7"/>
  <c r="M6862" i="7" a="1"/>
  <c r="M6862" i="7" s="1"/>
  <c r="N6862" i="7" s="1" a="1"/>
  <c r="N6862" i="7" s="1"/>
  <c r="O6861" i="7" a="1"/>
  <c r="O6861" i="7" s="1"/>
  <c r="N6861" i="7" a="1"/>
  <c r="N6861" i="7" s="1"/>
  <c r="M6861" i="7" a="1"/>
  <c r="M6861" i="7" s="1"/>
  <c r="O6860" i="7" a="1"/>
  <c r="O6860" i="7"/>
  <c r="N6860" i="7" a="1"/>
  <c r="N6860" i="7"/>
  <c r="M6860" i="7" a="1"/>
  <c r="M6860" i="7"/>
  <c r="O6859" i="7" a="1"/>
  <c r="O6859" i="7" s="1"/>
  <c r="M6859" i="7" a="1"/>
  <c r="M6859" i="7" s="1"/>
  <c r="N6859" i="7" s="1" a="1"/>
  <c r="N6859" i="7" s="1"/>
  <c r="O6858" i="7" a="1"/>
  <c r="O6858" i="7" s="1"/>
  <c r="N6858" i="7" a="1"/>
  <c r="N6858" i="7" s="1"/>
  <c r="M6858" i="7" a="1"/>
  <c r="M6858" i="7"/>
  <c r="O6857" i="7" a="1"/>
  <c r="O6857" i="7"/>
  <c r="N6857" i="7" a="1"/>
  <c r="N6857" i="7" s="1"/>
  <c r="M6857" i="7" a="1"/>
  <c r="M6857" i="7" s="1"/>
  <c r="O6856" i="7" a="1"/>
  <c r="O6856" i="7" s="1"/>
  <c r="M6856" i="7" a="1"/>
  <c r="M6856" i="7" s="1"/>
  <c r="N6856" i="7" s="1" a="1"/>
  <c r="N6856" i="7" s="1"/>
  <c r="O6855" i="7" a="1"/>
  <c r="O6855" i="7" s="1"/>
  <c r="M6855" i="7" a="1"/>
  <c r="M6855" i="7" s="1"/>
  <c r="N6855" i="7" s="1" a="1"/>
  <c r="N6855" i="7" s="1"/>
  <c r="O6854" i="7" a="1"/>
  <c r="O6854" i="7"/>
  <c r="M6854" i="7" a="1"/>
  <c r="M6854" i="7" s="1"/>
  <c r="N6854" i="7" s="1" a="1"/>
  <c r="N6854" i="7" s="1"/>
  <c r="O6853" i="7" a="1"/>
  <c r="O6853" i="7" s="1"/>
  <c r="M6853" i="7" a="1"/>
  <c r="M6853" i="7" s="1"/>
  <c r="N6853" i="7" s="1" a="1"/>
  <c r="N6853" i="7" s="1"/>
  <c r="O6852" i="7" a="1"/>
  <c r="O6852" i="7"/>
  <c r="M6852" i="7" a="1"/>
  <c r="M6852" i="7" s="1"/>
  <c r="N6852" i="7" s="1" a="1"/>
  <c r="N6852" i="7" s="1"/>
  <c r="O6851" i="7" a="1"/>
  <c r="O6851" i="7" s="1"/>
  <c r="N6851" i="7" a="1"/>
  <c r="N6851" i="7" s="1"/>
  <c r="M6851" i="7" a="1"/>
  <c r="M6851" i="7" s="1"/>
  <c r="O6850" i="7" a="1"/>
  <c r="O6850" i="7" s="1"/>
  <c r="M6850" i="7" a="1"/>
  <c r="M6850" i="7"/>
  <c r="N6850" i="7" s="1" a="1"/>
  <c r="N6850" i="7" s="1"/>
  <c r="O6849" i="7" a="1"/>
  <c r="O6849" i="7" s="1"/>
  <c r="N6849" i="7"/>
  <c r="M6849" i="7" a="1"/>
  <c r="M6849" i="7" s="1"/>
  <c r="N6849" i="7" s="1" a="1"/>
  <c r="O6848" i="7" a="1"/>
  <c r="O6848" i="7"/>
  <c r="N6848" i="7" a="1"/>
  <c r="N6848" i="7" s="1"/>
  <c r="M6848" i="7" a="1"/>
  <c r="M6848" i="7" s="1"/>
  <c r="O6847" i="7" a="1"/>
  <c r="O6847" i="7" s="1"/>
  <c r="M6847" i="7" a="1"/>
  <c r="M6847" i="7"/>
  <c r="N6847" i="7" s="1" a="1"/>
  <c r="N6847" i="7" s="1"/>
  <c r="O6846" i="7" a="1"/>
  <c r="O6846" i="7" s="1"/>
  <c r="M6846" i="7" a="1"/>
  <c r="M6846" i="7" s="1"/>
  <c r="N6846" i="7" s="1" a="1"/>
  <c r="N6846" i="7" s="1"/>
  <c r="O6845" i="7" a="1"/>
  <c r="O6845" i="7"/>
  <c r="N6845" i="7" a="1"/>
  <c r="N6845" i="7"/>
  <c r="M6845" i="7" a="1"/>
  <c r="M6845" i="7" s="1"/>
  <c r="O6844" i="7" a="1"/>
  <c r="O6844" i="7"/>
  <c r="M6844" i="7" a="1"/>
  <c r="M6844" i="7"/>
  <c r="N6844" i="7" s="1" a="1"/>
  <c r="N6844" i="7" s="1"/>
  <c r="O6843" i="7" a="1"/>
  <c r="O6843" i="7" s="1"/>
  <c r="M6843" i="7" a="1"/>
  <c r="M6843" i="7" s="1"/>
  <c r="N6843" i="7" s="1" a="1"/>
  <c r="N6843" i="7" s="1"/>
  <c r="O6842" i="7" a="1"/>
  <c r="O6842" i="7"/>
  <c r="M6842" i="7" a="1"/>
  <c r="M6842" i="7" s="1"/>
  <c r="N6842" i="7" s="1" a="1"/>
  <c r="N6842" i="7" s="1"/>
  <c r="O6841" i="7" a="1"/>
  <c r="O6841" i="7"/>
  <c r="M6841" i="7" a="1"/>
  <c r="M6841" i="7" s="1"/>
  <c r="N6841" i="7" s="1" a="1"/>
  <c r="N6841" i="7" s="1"/>
  <c r="O6840" i="7" a="1"/>
  <c r="O6840" i="7"/>
  <c r="M6840" i="7" a="1"/>
  <c r="M6840" i="7" s="1"/>
  <c r="N6840" i="7" s="1" a="1"/>
  <c r="N6840" i="7" s="1"/>
  <c r="O6839" i="7" a="1"/>
  <c r="O6839" i="7" s="1"/>
  <c r="M6839" i="7" a="1"/>
  <c r="M6839" i="7" s="1"/>
  <c r="N6839" i="7" s="1" a="1"/>
  <c r="N6839" i="7" s="1"/>
  <c r="O6838" i="7" a="1"/>
  <c r="O6838" i="7"/>
  <c r="M6838" i="7" a="1"/>
  <c r="M6838" i="7"/>
  <c r="N6838" i="7" s="1" a="1"/>
  <c r="N6838" i="7" s="1"/>
  <c r="O6837" i="7" a="1"/>
  <c r="O6837" i="7" s="1"/>
  <c r="N6837" i="7" a="1"/>
  <c r="N6837" i="7" s="1"/>
  <c r="M6837" i="7" a="1"/>
  <c r="M6837" i="7" s="1"/>
  <c r="O6836" i="7" a="1"/>
  <c r="O6836" i="7" s="1"/>
  <c r="M6836" i="7" a="1"/>
  <c r="M6836" i="7"/>
  <c r="N6836" i="7" s="1" a="1"/>
  <c r="N6836" i="7" s="1"/>
  <c r="O6835" i="7" a="1"/>
  <c r="O6835" i="7" s="1"/>
  <c r="N6835" i="7" a="1"/>
  <c r="N6835" i="7" s="1"/>
  <c r="M6835" i="7" a="1"/>
  <c r="M6835" i="7"/>
  <c r="O6834" i="7" a="1"/>
  <c r="O6834" i="7"/>
  <c r="N6834" i="7" a="1"/>
  <c r="N6834" i="7" s="1"/>
  <c r="M6834" i="7" a="1"/>
  <c r="M6834" i="7"/>
  <c r="O6833" i="7" a="1"/>
  <c r="O6833" i="7" s="1"/>
  <c r="N6833" i="7" a="1"/>
  <c r="N6833" i="7"/>
  <c r="M6833" i="7" a="1"/>
  <c r="M6833" i="7" s="1"/>
  <c r="O6832" i="7" a="1"/>
  <c r="O6832" i="7" s="1"/>
  <c r="N6832" i="7" a="1"/>
  <c r="N6832" i="7" s="1"/>
  <c r="M6832" i="7" a="1"/>
  <c r="M6832" i="7"/>
  <c r="O6831" i="7" a="1"/>
  <c r="O6831" i="7" s="1"/>
  <c r="M6831" i="7" a="1"/>
  <c r="M6831" i="7"/>
  <c r="N6831" i="7" s="1" a="1"/>
  <c r="N6831" i="7" s="1"/>
  <c r="O6830" i="7" a="1"/>
  <c r="O6830" i="7"/>
  <c r="M6830" i="7" a="1"/>
  <c r="M6830" i="7" s="1"/>
  <c r="N6830" i="7" s="1" a="1"/>
  <c r="N6830" i="7" s="1"/>
  <c r="O6829" i="7" a="1"/>
  <c r="O6829" i="7" s="1"/>
  <c r="N6829" i="7" a="1"/>
  <c r="N6829" i="7" s="1"/>
  <c r="M6829" i="7" a="1"/>
  <c r="M6829" i="7" s="1"/>
  <c r="O6828" i="7" a="1"/>
  <c r="O6828" i="7"/>
  <c r="N6828" i="7" a="1"/>
  <c r="N6828" i="7"/>
  <c r="M6828" i="7" a="1"/>
  <c r="M6828" i="7"/>
  <c r="O6827" i="7" a="1"/>
  <c r="O6827" i="7" s="1"/>
  <c r="N6827" i="7"/>
  <c r="M6827" i="7" a="1"/>
  <c r="M6827" i="7"/>
  <c r="N6827" i="7" s="1" a="1"/>
  <c r="O6826" i="7" a="1"/>
  <c r="O6826" i="7" s="1"/>
  <c r="N6826" i="7" a="1"/>
  <c r="N6826" i="7" s="1"/>
  <c r="M6826" i="7" a="1"/>
  <c r="M6826" i="7" s="1"/>
  <c r="O6825" i="7" a="1"/>
  <c r="O6825" i="7" s="1"/>
  <c r="N6825" i="7" a="1"/>
  <c r="N6825" i="7" s="1"/>
  <c r="M6825" i="7" a="1"/>
  <c r="M6825" i="7"/>
  <c r="O6824" i="7" a="1"/>
  <c r="O6824" i="7" s="1"/>
  <c r="M6824" i="7" a="1"/>
  <c r="M6824" i="7"/>
  <c r="N6824" i="7" s="1" a="1"/>
  <c r="N6824" i="7" s="1"/>
  <c r="O6823" i="7" a="1"/>
  <c r="O6823" i="7"/>
  <c r="M6823" i="7" a="1"/>
  <c r="M6823" i="7"/>
  <c r="N6823" i="7" s="1" a="1"/>
  <c r="N6823" i="7" s="1"/>
  <c r="O6822" i="7" a="1"/>
  <c r="O6822" i="7"/>
  <c r="M6822" i="7" a="1"/>
  <c r="M6822" i="7" s="1"/>
  <c r="N6822" i="7" s="1" a="1"/>
  <c r="N6822" i="7" s="1"/>
  <c r="O6821" i="7" a="1"/>
  <c r="O6821" i="7"/>
  <c r="N6821" i="7" a="1"/>
  <c r="N6821" i="7"/>
  <c r="M6821" i="7" a="1"/>
  <c r="M6821" i="7"/>
  <c r="O6820" i="7" a="1"/>
  <c r="O6820" i="7" s="1"/>
  <c r="M6820" i="7" a="1"/>
  <c r="M6820" i="7" s="1"/>
  <c r="N6820" i="7" s="1" a="1"/>
  <c r="N6820" i="7" s="1"/>
  <c r="O6819" i="7" a="1"/>
  <c r="O6819" i="7"/>
  <c r="M6819" i="7" a="1"/>
  <c r="M6819" i="7"/>
  <c r="N6819" i="7" s="1" a="1"/>
  <c r="N6819" i="7" s="1"/>
  <c r="O6818" i="7" a="1"/>
  <c r="O6818" i="7"/>
  <c r="M6818" i="7" a="1"/>
  <c r="M6818" i="7" s="1"/>
  <c r="N6818" i="7" s="1" a="1"/>
  <c r="N6818" i="7" s="1"/>
  <c r="O6817" i="7" a="1"/>
  <c r="O6817" i="7"/>
  <c r="M6817" i="7" a="1"/>
  <c r="M6817" i="7"/>
  <c r="N6817" i="7" s="1" a="1"/>
  <c r="N6817" i="7" s="1"/>
  <c r="O6816" i="7" a="1"/>
  <c r="O6816" i="7" s="1"/>
  <c r="N6816" i="7" a="1"/>
  <c r="N6816" i="7" s="1"/>
  <c r="M6816" i="7" a="1"/>
  <c r="M6816" i="7"/>
  <c r="O6815" i="7" a="1"/>
  <c r="O6815" i="7"/>
  <c r="M6815" i="7" a="1"/>
  <c r="M6815" i="7"/>
  <c r="N6815" i="7" s="1" a="1"/>
  <c r="N6815" i="7" s="1"/>
  <c r="O6814" i="7" a="1"/>
  <c r="O6814" i="7"/>
  <c r="M6814" i="7" a="1"/>
  <c r="M6814" i="7" s="1"/>
  <c r="N6814" i="7" s="1" a="1"/>
  <c r="N6814" i="7" s="1"/>
  <c r="O6813" i="7" a="1"/>
  <c r="O6813" i="7"/>
  <c r="N6813" i="7" a="1"/>
  <c r="N6813" i="7"/>
  <c r="M6813" i="7" a="1"/>
  <c r="M6813" i="7"/>
  <c r="O6812" i="7" a="1"/>
  <c r="O6812" i="7" s="1"/>
  <c r="M6812" i="7" a="1"/>
  <c r="M6812" i="7" s="1"/>
  <c r="N6812" i="7" s="1" a="1"/>
  <c r="N6812" i="7" s="1"/>
  <c r="O6811" i="7" a="1"/>
  <c r="O6811" i="7"/>
  <c r="M6811" i="7" a="1"/>
  <c r="M6811" i="7"/>
  <c r="N6811" i="7" s="1" a="1"/>
  <c r="N6811" i="7" s="1"/>
  <c r="O6810" i="7" a="1"/>
  <c r="O6810" i="7"/>
  <c r="M6810" i="7" a="1"/>
  <c r="M6810" i="7" s="1"/>
  <c r="N6810" i="7" s="1" a="1"/>
  <c r="N6810" i="7" s="1"/>
  <c r="O6809" i="7" a="1"/>
  <c r="O6809" i="7"/>
  <c r="M6809" i="7" a="1"/>
  <c r="M6809" i="7"/>
  <c r="N6809" i="7" s="1" a="1"/>
  <c r="N6809" i="7" s="1"/>
  <c r="O6808" i="7" a="1"/>
  <c r="O6808" i="7" s="1"/>
  <c r="N6808" i="7" a="1"/>
  <c r="N6808" i="7" s="1"/>
  <c r="M6808" i="7" a="1"/>
  <c r="M6808" i="7"/>
  <c r="O6807" i="7" a="1"/>
  <c r="O6807" i="7"/>
  <c r="M6807" i="7" a="1"/>
  <c r="M6807" i="7"/>
  <c r="N6807" i="7" s="1" a="1"/>
  <c r="N6807" i="7" s="1"/>
  <c r="O6806" i="7" a="1"/>
  <c r="O6806" i="7"/>
  <c r="M6806" i="7" a="1"/>
  <c r="M6806" i="7" s="1"/>
  <c r="N6806" i="7" s="1" a="1"/>
  <c r="N6806" i="7" s="1"/>
  <c r="O6805" i="7" a="1"/>
  <c r="O6805" i="7"/>
  <c r="N6805" i="7" a="1"/>
  <c r="N6805" i="7"/>
  <c r="M6805" i="7" a="1"/>
  <c r="M6805" i="7"/>
  <c r="O6804" i="7" a="1"/>
  <c r="O6804" i="7" s="1"/>
  <c r="M6804" i="7" a="1"/>
  <c r="M6804" i="7" s="1"/>
  <c r="N6804" i="7" s="1" a="1"/>
  <c r="N6804" i="7" s="1"/>
  <c r="O6803" i="7" a="1"/>
  <c r="O6803" i="7"/>
  <c r="M6803" i="7" a="1"/>
  <c r="M6803" i="7"/>
  <c r="N6803" i="7" s="1" a="1"/>
  <c r="N6803" i="7" s="1"/>
  <c r="O6802" i="7" a="1"/>
  <c r="O6802" i="7"/>
  <c r="M6802" i="7" a="1"/>
  <c r="M6802" i="7" s="1"/>
  <c r="N6802" i="7" s="1" a="1"/>
  <c r="N6802" i="7" s="1"/>
  <c r="O6801" i="7" a="1"/>
  <c r="O6801" i="7"/>
  <c r="M6801" i="7" a="1"/>
  <c r="M6801" i="7"/>
  <c r="N6801" i="7" s="1" a="1"/>
  <c r="N6801" i="7" s="1"/>
  <c r="O6800" i="7" a="1"/>
  <c r="O6800" i="7" s="1"/>
  <c r="N6800" i="7" a="1"/>
  <c r="N6800" i="7" s="1"/>
  <c r="M6800" i="7" a="1"/>
  <c r="M6800" i="7"/>
  <c r="O6799" i="7" a="1"/>
  <c r="O6799" i="7" s="1"/>
  <c r="M6799" i="7" a="1"/>
  <c r="M6799" i="7"/>
  <c r="N6799" i="7" s="1" a="1"/>
  <c r="N6799" i="7" s="1"/>
  <c r="O6798" i="7" a="1"/>
  <c r="O6798" i="7"/>
  <c r="M6798" i="7" a="1"/>
  <c r="M6798" i="7" s="1"/>
  <c r="N6798" i="7" s="1" a="1"/>
  <c r="N6798" i="7" s="1"/>
  <c r="O6797" i="7" a="1"/>
  <c r="O6797" i="7" s="1"/>
  <c r="N6797" i="7" a="1"/>
  <c r="N6797" i="7" s="1"/>
  <c r="M6797" i="7" a="1"/>
  <c r="M6797" i="7"/>
  <c r="O6796" i="7" a="1"/>
  <c r="O6796" i="7" s="1"/>
  <c r="M6796" i="7" a="1"/>
  <c r="M6796" i="7"/>
  <c r="N6796" i="7" s="1" a="1"/>
  <c r="N6796" i="7" s="1"/>
  <c r="O6795" i="7" a="1"/>
  <c r="O6795" i="7"/>
  <c r="M6795" i="7" a="1"/>
  <c r="M6795" i="7" s="1"/>
  <c r="N6795" i="7" s="1" a="1"/>
  <c r="N6795" i="7" s="1"/>
  <c r="O6794" i="7" a="1"/>
  <c r="O6794" i="7" s="1"/>
  <c r="N6794" i="7" a="1"/>
  <c r="N6794" i="7" s="1"/>
  <c r="M6794" i="7" a="1"/>
  <c r="M6794" i="7" s="1"/>
  <c r="O6793" i="7" a="1"/>
  <c r="O6793" i="7"/>
  <c r="M6793" i="7" a="1"/>
  <c r="M6793" i="7"/>
  <c r="N6793" i="7" s="1" a="1"/>
  <c r="N6793" i="7" s="1"/>
  <c r="O6792" i="7" a="1"/>
  <c r="O6792" i="7" s="1"/>
  <c r="M6792" i="7" a="1"/>
  <c r="M6792" i="7" s="1"/>
  <c r="N6792" i="7" s="1" a="1"/>
  <c r="N6792" i="7" s="1"/>
  <c r="O6791" i="7" a="1"/>
  <c r="O6791" i="7" s="1"/>
  <c r="N6791" i="7" a="1"/>
  <c r="N6791" i="7" s="1"/>
  <c r="M6791" i="7" a="1"/>
  <c r="M6791" i="7"/>
  <c r="O6790" i="7" a="1"/>
  <c r="O6790" i="7"/>
  <c r="M6790" i="7" a="1"/>
  <c r="M6790" i="7" s="1"/>
  <c r="N6790" i="7" s="1" a="1"/>
  <c r="N6790" i="7" s="1"/>
  <c r="O6789" i="7" a="1"/>
  <c r="O6789" i="7" s="1"/>
  <c r="M6789" i="7" a="1"/>
  <c r="M6789" i="7" s="1"/>
  <c r="N6789" i="7" s="1" a="1"/>
  <c r="N6789" i="7" s="1"/>
  <c r="O6788" i="7" a="1"/>
  <c r="O6788" i="7" s="1"/>
  <c r="N6788" i="7" a="1"/>
  <c r="N6788" i="7"/>
  <c r="M6788" i="7" a="1"/>
  <c r="M6788" i="7"/>
  <c r="O6787" i="7" a="1"/>
  <c r="O6787" i="7"/>
  <c r="M6787" i="7" a="1"/>
  <c r="M6787" i="7" s="1"/>
  <c r="N6787" i="7" s="1" a="1"/>
  <c r="N6787" i="7" s="1"/>
  <c r="O6786" i="7" a="1"/>
  <c r="O6786" i="7" s="1"/>
  <c r="M6786" i="7" a="1"/>
  <c r="M6786" i="7" s="1"/>
  <c r="N6786" i="7" s="1" a="1"/>
  <c r="N6786" i="7" s="1"/>
  <c r="O6785" i="7" a="1"/>
  <c r="O6785" i="7"/>
  <c r="M6785" i="7" a="1"/>
  <c r="M6785" i="7" s="1"/>
  <c r="N6785" i="7" s="1" a="1"/>
  <c r="N6785" i="7" s="1"/>
  <c r="O6784" i="7" a="1"/>
  <c r="O6784" i="7" s="1"/>
  <c r="M6784" i="7" a="1"/>
  <c r="M6784" i="7" s="1"/>
  <c r="N6784" i="7" s="1" a="1"/>
  <c r="N6784" i="7" s="1"/>
  <c r="O6783" i="7" a="1"/>
  <c r="O6783" i="7" s="1"/>
  <c r="M6783" i="7" a="1"/>
  <c r="M6783" i="7"/>
  <c r="N6783" i="7" s="1" a="1"/>
  <c r="N6783" i="7" s="1"/>
  <c r="O6782" i="7" a="1"/>
  <c r="O6782" i="7"/>
  <c r="N6782" i="7" a="1"/>
  <c r="N6782" i="7"/>
  <c r="M6782" i="7" a="1"/>
  <c r="M6782" i="7" s="1"/>
  <c r="O6781" i="7" a="1"/>
  <c r="O6781" i="7"/>
  <c r="M6781" i="7" a="1"/>
  <c r="M6781" i="7" s="1"/>
  <c r="N6781" i="7" s="1" a="1"/>
  <c r="N6781" i="7" s="1"/>
  <c r="O6780" i="7" a="1"/>
  <c r="O6780" i="7" s="1"/>
  <c r="M6780" i="7" a="1"/>
  <c r="M6780" i="7"/>
  <c r="N6780" i="7" s="1" a="1"/>
  <c r="N6780" i="7" s="1"/>
  <c r="O6779" i="7" a="1"/>
  <c r="O6779" i="7"/>
  <c r="M6779" i="7" a="1"/>
  <c r="M6779" i="7" s="1"/>
  <c r="N6779" i="7" s="1" a="1"/>
  <c r="N6779" i="7" s="1"/>
  <c r="O6778" i="7" a="1"/>
  <c r="O6778" i="7"/>
  <c r="N6778" i="7" a="1"/>
  <c r="N6778" i="7" s="1"/>
  <c r="M6778" i="7" a="1"/>
  <c r="M6778" i="7" s="1"/>
  <c r="O6777" i="7" a="1"/>
  <c r="O6777" i="7"/>
  <c r="M6777" i="7" a="1"/>
  <c r="M6777" i="7"/>
  <c r="N6777" i="7" s="1" a="1"/>
  <c r="N6777" i="7" s="1"/>
  <c r="O6776" i="7" a="1"/>
  <c r="O6776" i="7" s="1"/>
  <c r="M6776" i="7" a="1"/>
  <c r="M6776" i="7" s="1"/>
  <c r="N6776" i="7" s="1" a="1"/>
  <c r="N6776" i="7" s="1"/>
  <c r="O6775" i="7" a="1"/>
  <c r="O6775" i="7"/>
  <c r="N6775" i="7" a="1"/>
  <c r="N6775" i="7" s="1"/>
  <c r="M6775" i="7" a="1"/>
  <c r="M6775" i="7"/>
  <c r="O6774" i="7" a="1"/>
  <c r="O6774" i="7"/>
  <c r="M6774" i="7" a="1"/>
  <c r="M6774" i="7" s="1"/>
  <c r="N6774" i="7" s="1" a="1"/>
  <c r="N6774" i="7" s="1"/>
  <c r="O6773" i="7" a="1"/>
  <c r="O6773" i="7" s="1"/>
  <c r="M6773" i="7" a="1"/>
  <c r="M6773" i="7" s="1"/>
  <c r="N6773" i="7" s="1" a="1"/>
  <c r="N6773" i="7" s="1"/>
  <c r="O6772" i="7" a="1"/>
  <c r="O6772" i="7" s="1"/>
  <c r="M6772" i="7" a="1"/>
  <c r="M6772" i="7"/>
  <c r="N6772" i="7" s="1" a="1"/>
  <c r="N6772" i="7" s="1"/>
  <c r="O6771" i="7" a="1"/>
  <c r="O6771" i="7"/>
  <c r="M6771" i="7" a="1"/>
  <c r="M6771" i="7"/>
  <c r="N6771" i="7" s="1" a="1"/>
  <c r="N6771" i="7" s="1"/>
  <c r="O6770" i="7" a="1"/>
  <c r="O6770" i="7" s="1"/>
  <c r="M6770" i="7" a="1"/>
  <c r="M6770" i="7" s="1"/>
  <c r="N6770" i="7" s="1" a="1"/>
  <c r="N6770" i="7" s="1"/>
  <c r="O6769" i="7" a="1"/>
  <c r="O6769" i="7" s="1"/>
  <c r="M6769" i="7" a="1"/>
  <c r="M6769" i="7"/>
  <c r="N6769" i="7" s="1" a="1"/>
  <c r="N6769" i="7" s="1"/>
  <c r="O6768" i="7" a="1"/>
  <c r="O6768" i="7" s="1"/>
  <c r="N6768" i="7" a="1"/>
  <c r="N6768" i="7" s="1"/>
  <c r="M6768" i="7" a="1"/>
  <c r="M6768" i="7"/>
  <c r="O6767" i="7" a="1"/>
  <c r="O6767" i="7" s="1"/>
  <c r="M6767" i="7" a="1"/>
  <c r="M6767" i="7"/>
  <c r="N6767" i="7" s="1" a="1"/>
  <c r="N6767" i="7" s="1"/>
  <c r="O6766" i="7" a="1"/>
  <c r="O6766" i="7" s="1"/>
  <c r="M6766" i="7" a="1"/>
  <c r="M6766" i="7" s="1"/>
  <c r="N6766" i="7" s="1" a="1"/>
  <c r="N6766" i="7" s="1"/>
  <c r="O6765" i="7" a="1"/>
  <c r="O6765" i="7" s="1"/>
  <c r="N6765" i="7" a="1"/>
  <c r="N6765" i="7" s="1"/>
  <c r="M6765" i="7" a="1"/>
  <c r="M6765" i="7"/>
  <c r="O6764" i="7" a="1"/>
  <c r="O6764" i="7" s="1"/>
  <c r="M6764" i="7" a="1"/>
  <c r="M6764" i="7"/>
  <c r="N6764" i="7" s="1" a="1"/>
  <c r="N6764" i="7" s="1"/>
  <c r="O6763" i="7" a="1"/>
  <c r="O6763" i="7"/>
  <c r="M6763" i="7" a="1"/>
  <c r="M6763" i="7" s="1"/>
  <c r="N6763" i="7" s="1" a="1"/>
  <c r="N6763" i="7" s="1"/>
  <c r="O6762" i="7" a="1"/>
  <c r="O6762" i="7" s="1"/>
  <c r="N6762" i="7" a="1"/>
  <c r="N6762" i="7" s="1"/>
  <c r="M6762" i="7" a="1"/>
  <c r="M6762" i="7" s="1"/>
  <c r="O6761" i="7" a="1"/>
  <c r="O6761" i="7"/>
  <c r="M6761" i="7" a="1"/>
  <c r="M6761" i="7"/>
  <c r="N6761" i="7" s="1" a="1"/>
  <c r="N6761" i="7" s="1"/>
  <c r="O6760" i="7" a="1"/>
  <c r="O6760" i="7" s="1"/>
  <c r="M6760" i="7" a="1"/>
  <c r="M6760" i="7" s="1"/>
  <c r="N6760" i="7" s="1" a="1"/>
  <c r="N6760" i="7" s="1"/>
  <c r="O6759" i="7" a="1"/>
  <c r="O6759" i="7" s="1"/>
  <c r="N6759" i="7" a="1"/>
  <c r="N6759" i="7" s="1"/>
  <c r="M6759" i="7" a="1"/>
  <c r="M6759" i="7"/>
  <c r="O6758" i="7" a="1"/>
  <c r="O6758" i="7"/>
  <c r="M6758" i="7" a="1"/>
  <c r="M6758" i="7" s="1"/>
  <c r="N6758" i="7" s="1" a="1"/>
  <c r="N6758" i="7" s="1"/>
  <c r="O6757" i="7" a="1"/>
  <c r="O6757" i="7" s="1"/>
  <c r="M6757" i="7" a="1"/>
  <c r="M6757" i="7" s="1"/>
  <c r="N6757" i="7" s="1" a="1"/>
  <c r="N6757" i="7" s="1"/>
  <c r="O6756" i="7" a="1"/>
  <c r="O6756" i="7" s="1"/>
  <c r="M6756" i="7" a="1"/>
  <c r="M6756" i="7" s="1"/>
  <c r="N6756" i="7" s="1" a="1"/>
  <c r="N6756" i="7" s="1"/>
  <c r="O6755" i="7" a="1"/>
  <c r="O6755" i="7"/>
  <c r="M6755" i="7" a="1"/>
  <c r="M6755" i="7" s="1"/>
  <c r="N6755" i="7" s="1" a="1"/>
  <c r="N6755" i="7" s="1"/>
  <c r="O6754" i="7" a="1"/>
  <c r="O6754" i="7" s="1"/>
  <c r="M6754" i="7" a="1"/>
  <c r="M6754" i="7" s="1"/>
  <c r="N6754" i="7" s="1" a="1"/>
  <c r="N6754" i="7" s="1"/>
  <c r="O6753" i="7" a="1"/>
  <c r="O6753" i="7"/>
  <c r="M6753" i="7" a="1"/>
  <c r="M6753" i="7" s="1"/>
  <c r="N6753" i="7" s="1" a="1"/>
  <c r="N6753" i="7" s="1"/>
  <c r="O6752" i="7" a="1"/>
  <c r="O6752" i="7" s="1"/>
  <c r="M6752" i="7" a="1"/>
  <c r="M6752" i="7" s="1"/>
  <c r="N6752" i="7" s="1" a="1"/>
  <c r="N6752" i="7" s="1"/>
  <c r="O6751" i="7" a="1"/>
  <c r="O6751" i="7" s="1"/>
  <c r="M6751" i="7" a="1"/>
  <c r="M6751" i="7"/>
  <c r="N6751" i="7" s="1" a="1"/>
  <c r="N6751" i="7" s="1"/>
  <c r="O6750" i="7" a="1"/>
  <c r="O6750" i="7"/>
  <c r="N6750" i="7" a="1"/>
  <c r="N6750" i="7"/>
  <c r="M6750" i="7" a="1"/>
  <c r="M6750" i="7" s="1"/>
  <c r="O6749" i="7" a="1"/>
  <c r="O6749" i="7"/>
  <c r="M6749" i="7" a="1"/>
  <c r="M6749" i="7" s="1"/>
  <c r="N6749" i="7" s="1" a="1"/>
  <c r="N6749" i="7" s="1"/>
  <c r="O6748" i="7" a="1"/>
  <c r="O6748" i="7" s="1"/>
  <c r="M6748" i="7" a="1"/>
  <c r="M6748" i="7"/>
  <c r="N6748" i="7" s="1" a="1"/>
  <c r="N6748" i="7" s="1"/>
  <c r="O6747" i="7" a="1"/>
  <c r="O6747" i="7"/>
  <c r="M6747" i="7" a="1"/>
  <c r="M6747" i="7" s="1"/>
  <c r="N6747" i="7" s="1" a="1"/>
  <c r="N6747" i="7" s="1"/>
  <c r="O6746" i="7" a="1"/>
  <c r="O6746" i="7"/>
  <c r="N6746" i="7" a="1"/>
  <c r="N6746" i="7" s="1"/>
  <c r="M6746" i="7" a="1"/>
  <c r="M6746" i="7" s="1"/>
  <c r="O6745" i="7" a="1"/>
  <c r="O6745" i="7"/>
  <c r="M6745" i="7" a="1"/>
  <c r="M6745" i="7"/>
  <c r="N6745" i="7" s="1" a="1"/>
  <c r="N6745" i="7" s="1"/>
  <c r="O6744" i="7" a="1"/>
  <c r="O6744" i="7" s="1"/>
  <c r="M6744" i="7" a="1"/>
  <c r="M6744" i="7" s="1"/>
  <c r="N6744" i="7" s="1" a="1"/>
  <c r="N6744" i="7" s="1"/>
  <c r="O6743" i="7" a="1"/>
  <c r="O6743" i="7"/>
  <c r="N6743" i="7" a="1"/>
  <c r="N6743" i="7" s="1"/>
  <c r="M6743" i="7" a="1"/>
  <c r="M6743" i="7"/>
  <c r="O6742" i="7" a="1"/>
  <c r="O6742" i="7"/>
  <c r="M6742" i="7" a="1"/>
  <c r="M6742" i="7" s="1"/>
  <c r="N6742" i="7" s="1" a="1"/>
  <c r="N6742" i="7" s="1"/>
  <c r="O6741" i="7" a="1"/>
  <c r="O6741" i="7" s="1"/>
  <c r="M6741" i="7" a="1"/>
  <c r="M6741" i="7" s="1"/>
  <c r="N6741" i="7" s="1" a="1"/>
  <c r="N6741" i="7" s="1"/>
  <c r="O6740" i="7" a="1"/>
  <c r="O6740" i="7" s="1"/>
  <c r="M6740" i="7" a="1"/>
  <c r="M6740" i="7"/>
  <c r="N6740" i="7" s="1" a="1"/>
  <c r="N6740" i="7" s="1"/>
  <c r="O6739" i="7" a="1"/>
  <c r="O6739" i="7"/>
  <c r="M6739" i="7" a="1"/>
  <c r="M6739" i="7"/>
  <c r="N6739" i="7" s="1" a="1"/>
  <c r="N6739" i="7" s="1"/>
  <c r="O6738" i="7" a="1"/>
  <c r="O6738" i="7" s="1"/>
  <c r="M6738" i="7" a="1"/>
  <c r="M6738" i="7" s="1"/>
  <c r="N6738" i="7" s="1" a="1"/>
  <c r="N6738" i="7" s="1"/>
  <c r="O6737" i="7" a="1"/>
  <c r="O6737" i="7" s="1"/>
  <c r="M6737" i="7" a="1"/>
  <c r="M6737" i="7"/>
  <c r="N6737" i="7" s="1" a="1"/>
  <c r="N6737" i="7" s="1"/>
  <c r="O6736" i="7" a="1"/>
  <c r="O6736" i="7" s="1"/>
  <c r="N6736" i="7" a="1"/>
  <c r="N6736" i="7" s="1"/>
  <c r="M6736" i="7" a="1"/>
  <c r="M6736" i="7"/>
  <c r="O6735" i="7" a="1"/>
  <c r="O6735" i="7" s="1"/>
  <c r="M6735" i="7" a="1"/>
  <c r="M6735" i="7"/>
  <c r="N6735" i="7" s="1" a="1"/>
  <c r="N6735" i="7" s="1"/>
  <c r="O6734" i="7" a="1"/>
  <c r="O6734" i="7" s="1"/>
  <c r="M6734" i="7" a="1"/>
  <c r="M6734" i="7" s="1"/>
  <c r="N6734" i="7" s="1" a="1"/>
  <c r="N6734" i="7" s="1"/>
  <c r="O6733" i="7" a="1"/>
  <c r="O6733" i="7" s="1"/>
  <c r="N6733" i="7" a="1"/>
  <c r="N6733" i="7" s="1"/>
  <c r="M6733" i="7" a="1"/>
  <c r="M6733" i="7"/>
  <c r="O6732" i="7" a="1"/>
  <c r="O6732" i="7" s="1"/>
  <c r="M6732" i="7" a="1"/>
  <c r="M6732" i="7"/>
  <c r="N6732" i="7" s="1" a="1"/>
  <c r="N6732" i="7" s="1"/>
  <c r="O6731" i="7" a="1"/>
  <c r="O6731" i="7" s="1"/>
  <c r="M6731" i="7" a="1"/>
  <c r="M6731" i="7" s="1"/>
  <c r="N6731" i="7" s="1" a="1"/>
  <c r="N6731" i="7" s="1"/>
  <c r="O6730" i="7" a="1"/>
  <c r="O6730" i="7" s="1"/>
  <c r="N6730" i="7" a="1"/>
  <c r="N6730" i="7" s="1"/>
  <c r="M6730" i="7" a="1"/>
  <c r="M6730" i="7" s="1"/>
  <c r="O6729" i="7" a="1"/>
  <c r="O6729" i="7"/>
  <c r="M6729" i="7" a="1"/>
  <c r="M6729" i="7"/>
  <c r="N6729" i="7" s="1" a="1"/>
  <c r="N6729" i="7" s="1"/>
  <c r="O6728" i="7" a="1"/>
  <c r="O6728" i="7" s="1"/>
  <c r="M6728" i="7" a="1"/>
  <c r="M6728" i="7" s="1"/>
  <c r="N6728" i="7" s="1" a="1"/>
  <c r="N6728" i="7" s="1"/>
  <c r="O6727" i="7" a="1"/>
  <c r="O6727" i="7" s="1"/>
  <c r="M6727" i="7" a="1"/>
  <c r="M6727" i="7" s="1"/>
  <c r="N6727" i="7" s="1" a="1"/>
  <c r="N6727" i="7" s="1"/>
  <c r="O6726" i="7" a="1"/>
  <c r="O6726" i="7"/>
  <c r="M6726" i="7" a="1"/>
  <c r="M6726" i="7" s="1"/>
  <c r="N6726" i="7" s="1" a="1"/>
  <c r="N6726" i="7" s="1"/>
  <c r="O6725" i="7" a="1"/>
  <c r="O6725" i="7" s="1"/>
  <c r="M6725" i="7" a="1"/>
  <c r="M6725" i="7" s="1"/>
  <c r="N6725" i="7" s="1" a="1"/>
  <c r="N6725" i="7" s="1"/>
  <c r="O6724" i="7" a="1"/>
  <c r="O6724" i="7" s="1"/>
  <c r="M6724" i="7" a="1"/>
  <c r="M6724" i="7" s="1"/>
  <c r="N6724" i="7" s="1" a="1"/>
  <c r="N6724" i="7" s="1"/>
  <c r="O6723" i="7" a="1"/>
  <c r="O6723" i="7"/>
  <c r="M6723" i="7" a="1"/>
  <c r="M6723" i="7" s="1"/>
  <c r="N6723" i="7" s="1" a="1"/>
  <c r="N6723" i="7" s="1"/>
  <c r="O6722" i="7" a="1"/>
  <c r="O6722" i="7" s="1"/>
  <c r="M6722" i="7" a="1"/>
  <c r="M6722" i="7" s="1"/>
  <c r="N6722" i="7" s="1" a="1"/>
  <c r="N6722" i="7" s="1"/>
  <c r="O6721" i="7" a="1"/>
  <c r="O6721" i="7"/>
  <c r="M6721" i="7" a="1"/>
  <c r="M6721" i="7" s="1"/>
  <c r="N6721" i="7" s="1" a="1"/>
  <c r="N6721" i="7" s="1"/>
  <c r="O6720" i="7" a="1"/>
  <c r="O6720" i="7" s="1"/>
  <c r="M6720" i="7" a="1"/>
  <c r="M6720" i="7" s="1"/>
  <c r="N6720" i="7" s="1" a="1"/>
  <c r="N6720" i="7" s="1"/>
  <c r="O6719" i="7" a="1"/>
  <c r="O6719" i="7" s="1"/>
  <c r="M6719" i="7" a="1"/>
  <c r="M6719" i="7"/>
  <c r="N6719" i="7" s="1" a="1"/>
  <c r="N6719" i="7" s="1"/>
  <c r="O6718" i="7" a="1"/>
  <c r="O6718" i="7"/>
  <c r="N6718" i="7" a="1"/>
  <c r="N6718" i="7"/>
  <c r="M6718" i="7" a="1"/>
  <c r="M6718" i="7" s="1"/>
  <c r="O6717" i="7" a="1"/>
  <c r="O6717" i="7"/>
  <c r="M6717" i="7" a="1"/>
  <c r="M6717" i="7" s="1"/>
  <c r="N6717" i="7" s="1" a="1"/>
  <c r="N6717" i="7" s="1"/>
  <c r="O6716" i="7" a="1"/>
  <c r="O6716" i="7" s="1"/>
  <c r="M6716" i="7" a="1"/>
  <c r="M6716" i="7"/>
  <c r="N6716" i="7" s="1" a="1"/>
  <c r="N6716" i="7" s="1"/>
  <c r="O6715" i="7" a="1"/>
  <c r="O6715" i="7"/>
  <c r="M6715" i="7" a="1"/>
  <c r="M6715" i="7" s="1"/>
  <c r="N6715" i="7" s="1" a="1"/>
  <c r="N6715" i="7" s="1"/>
  <c r="O6714" i="7" a="1"/>
  <c r="O6714" i="7"/>
  <c r="N6714" i="7" a="1"/>
  <c r="N6714" i="7" s="1"/>
  <c r="M6714" i="7" a="1"/>
  <c r="M6714" i="7" s="1"/>
  <c r="O6713" i="7" a="1"/>
  <c r="O6713" i="7"/>
  <c r="M6713" i="7" a="1"/>
  <c r="M6713" i="7"/>
  <c r="N6713" i="7" s="1" a="1"/>
  <c r="N6713" i="7" s="1"/>
  <c r="O6712" i="7" a="1"/>
  <c r="O6712" i="7" s="1"/>
  <c r="M6712" i="7" a="1"/>
  <c r="M6712" i="7" s="1"/>
  <c r="N6712" i="7" s="1" a="1"/>
  <c r="N6712" i="7" s="1"/>
  <c r="O6711" i="7" a="1"/>
  <c r="O6711" i="7"/>
  <c r="N6711" i="7" a="1"/>
  <c r="N6711" i="7" s="1"/>
  <c r="M6711" i="7" a="1"/>
  <c r="M6711" i="7"/>
  <c r="O6710" i="7" a="1"/>
  <c r="O6710" i="7"/>
  <c r="M6710" i="7" a="1"/>
  <c r="M6710" i="7" s="1"/>
  <c r="N6710" i="7" s="1" a="1"/>
  <c r="N6710" i="7" s="1"/>
  <c r="O6709" i="7" a="1"/>
  <c r="O6709" i="7" s="1"/>
  <c r="M6709" i="7" a="1"/>
  <c r="M6709" i="7" s="1"/>
  <c r="N6709" i="7" s="1" a="1"/>
  <c r="N6709" i="7" s="1"/>
  <c r="O6708" i="7" a="1"/>
  <c r="O6708" i="7" s="1"/>
  <c r="M6708" i="7" a="1"/>
  <c r="M6708" i="7"/>
  <c r="N6708" i="7" s="1" a="1"/>
  <c r="N6708" i="7" s="1"/>
  <c r="O6707" i="7" a="1"/>
  <c r="O6707" i="7"/>
  <c r="M6707" i="7" a="1"/>
  <c r="M6707" i="7"/>
  <c r="N6707" i="7" s="1" a="1"/>
  <c r="N6707" i="7" s="1"/>
  <c r="O6706" i="7" a="1"/>
  <c r="O6706" i="7" s="1"/>
  <c r="M6706" i="7" a="1"/>
  <c r="M6706" i="7" s="1"/>
  <c r="N6706" i="7" s="1" a="1"/>
  <c r="N6706" i="7" s="1"/>
  <c r="O6705" i="7" a="1"/>
  <c r="O6705" i="7" s="1"/>
  <c r="M6705" i="7" a="1"/>
  <c r="M6705" i="7"/>
  <c r="N6705" i="7" s="1" a="1"/>
  <c r="N6705" i="7" s="1"/>
  <c r="O6704" i="7" a="1"/>
  <c r="O6704" i="7" s="1"/>
  <c r="N6704" i="7" a="1"/>
  <c r="N6704" i="7" s="1"/>
  <c r="M6704" i="7" a="1"/>
  <c r="M6704" i="7"/>
  <c r="O6703" i="7" a="1"/>
  <c r="O6703" i="7" s="1"/>
  <c r="M6703" i="7" a="1"/>
  <c r="M6703" i="7"/>
  <c r="N6703" i="7" s="1" a="1"/>
  <c r="N6703" i="7" s="1"/>
  <c r="O6702" i="7" a="1"/>
  <c r="O6702" i="7" s="1"/>
  <c r="N6702" i="7"/>
  <c r="M6702" i="7" a="1"/>
  <c r="M6702" i="7" s="1"/>
  <c r="N6702" i="7" s="1" a="1"/>
  <c r="O6701" i="7" a="1"/>
  <c r="O6701" i="7" s="1"/>
  <c r="N6701" i="7" a="1"/>
  <c r="N6701" i="7" s="1"/>
  <c r="M6701" i="7" a="1"/>
  <c r="M6701" i="7"/>
  <c r="O6700" i="7" a="1"/>
  <c r="O6700" i="7" s="1"/>
  <c r="M6700" i="7" a="1"/>
  <c r="M6700" i="7"/>
  <c r="N6700" i="7" s="1" a="1"/>
  <c r="N6700" i="7" s="1"/>
  <c r="O6699" i="7" a="1"/>
  <c r="O6699" i="7" s="1"/>
  <c r="M6699" i="7" a="1"/>
  <c r="M6699" i="7" s="1"/>
  <c r="N6699" i="7" s="1" a="1"/>
  <c r="N6699" i="7" s="1"/>
  <c r="O6698" i="7" a="1"/>
  <c r="O6698" i="7" s="1"/>
  <c r="N6698" i="7" a="1"/>
  <c r="N6698" i="7" s="1"/>
  <c r="M6698" i="7" a="1"/>
  <c r="M6698" i="7" s="1"/>
  <c r="O6697" i="7" a="1"/>
  <c r="O6697" i="7"/>
  <c r="M6697" i="7" a="1"/>
  <c r="M6697" i="7"/>
  <c r="N6697" i="7" s="1" a="1"/>
  <c r="N6697" i="7" s="1"/>
  <c r="O6696" i="7" a="1"/>
  <c r="O6696" i="7" s="1"/>
  <c r="M6696" i="7" a="1"/>
  <c r="M6696" i="7" s="1"/>
  <c r="N6696" i="7" s="1" a="1"/>
  <c r="N6696" i="7" s="1"/>
  <c r="O6695" i="7" a="1"/>
  <c r="O6695" i="7" s="1"/>
  <c r="N6695" i="7" a="1"/>
  <c r="N6695" i="7" s="1"/>
  <c r="M6695" i="7" a="1"/>
  <c r="M6695" i="7"/>
  <c r="O6694" i="7" a="1"/>
  <c r="O6694" i="7"/>
  <c r="M6694" i="7" a="1"/>
  <c r="M6694" i="7" s="1"/>
  <c r="N6694" i="7" s="1" a="1"/>
  <c r="N6694" i="7" s="1"/>
  <c r="O6693" i="7" a="1"/>
  <c r="O6693" i="7" s="1"/>
  <c r="M6693" i="7" a="1"/>
  <c r="M6693" i="7" s="1"/>
  <c r="N6693" i="7" s="1" a="1"/>
  <c r="N6693" i="7" s="1"/>
  <c r="O6692" i="7" a="1"/>
  <c r="O6692" i="7" s="1"/>
  <c r="M6692" i="7" a="1"/>
  <c r="M6692" i="7"/>
  <c r="N6692" i="7" s="1" a="1"/>
  <c r="N6692" i="7" s="1"/>
  <c r="O6691" i="7" a="1"/>
  <c r="O6691" i="7"/>
  <c r="M6691" i="7" a="1"/>
  <c r="M6691" i="7" s="1"/>
  <c r="N6691" i="7" s="1" a="1"/>
  <c r="N6691" i="7" s="1"/>
  <c r="O6690" i="7" a="1"/>
  <c r="O6690" i="7" s="1"/>
  <c r="M6690" i="7" a="1"/>
  <c r="M6690" i="7" s="1"/>
  <c r="N6690" i="7" s="1" a="1"/>
  <c r="N6690" i="7" s="1"/>
  <c r="O6689" i="7" a="1"/>
  <c r="O6689" i="7"/>
  <c r="M6689" i="7" a="1"/>
  <c r="M6689" i="7"/>
  <c r="N6689" i="7" s="1" a="1"/>
  <c r="N6689" i="7" s="1"/>
  <c r="O6688" i="7" a="1"/>
  <c r="O6688" i="7" s="1"/>
  <c r="M6688" i="7" a="1"/>
  <c r="M6688" i="7" s="1"/>
  <c r="N6688" i="7" s="1" a="1"/>
  <c r="N6688" i="7" s="1"/>
  <c r="O6687" i="7" a="1"/>
  <c r="O6687" i="7" s="1"/>
  <c r="M6687" i="7" a="1"/>
  <c r="M6687" i="7"/>
  <c r="N6687" i="7" s="1" a="1"/>
  <c r="N6687" i="7" s="1"/>
  <c r="O6686" i="7" a="1"/>
  <c r="O6686" i="7"/>
  <c r="N6686" i="7" a="1"/>
  <c r="N6686" i="7"/>
  <c r="M6686" i="7" a="1"/>
  <c r="M6686" i="7" s="1"/>
  <c r="O6685" i="7" a="1"/>
  <c r="O6685" i="7" s="1"/>
  <c r="M6685" i="7" a="1"/>
  <c r="M6685" i="7" s="1"/>
  <c r="N6685" i="7" s="1" a="1"/>
  <c r="N6685" i="7" s="1"/>
  <c r="O6684" i="7" a="1"/>
  <c r="O6684" i="7" s="1"/>
  <c r="M6684" i="7" a="1"/>
  <c r="M6684" i="7"/>
  <c r="N6684" i="7" s="1" a="1"/>
  <c r="N6684" i="7" s="1"/>
  <c r="O6683" i="7" a="1"/>
  <c r="O6683" i="7"/>
  <c r="M6683" i="7" a="1"/>
  <c r="M6683" i="7" s="1"/>
  <c r="N6683" i="7" s="1" a="1"/>
  <c r="N6683" i="7" s="1"/>
  <c r="O6682" i="7" a="1"/>
  <c r="O6682" i="7" s="1"/>
  <c r="N6682" i="7" a="1"/>
  <c r="N6682" i="7" s="1"/>
  <c r="M6682" i="7" a="1"/>
  <c r="M6682" i="7" s="1"/>
  <c r="O6681" i="7" a="1"/>
  <c r="O6681" i="7"/>
  <c r="M6681" i="7" a="1"/>
  <c r="M6681" i="7"/>
  <c r="N6681" i="7" s="1" a="1"/>
  <c r="N6681" i="7" s="1"/>
  <c r="O6680" i="7" a="1"/>
  <c r="O6680" i="7" s="1"/>
  <c r="M6680" i="7" a="1"/>
  <c r="M6680" i="7" s="1"/>
  <c r="N6680" i="7" s="1" a="1"/>
  <c r="N6680" i="7" s="1"/>
  <c r="O6679" i="7" a="1"/>
  <c r="O6679" i="7" s="1"/>
  <c r="N6679" i="7" a="1"/>
  <c r="N6679" i="7" s="1"/>
  <c r="M6679" i="7" a="1"/>
  <c r="M6679" i="7"/>
  <c r="O6678" i="7" a="1"/>
  <c r="O6678" i="7"/>
  <c r="M6678" i="7" a="1"/>
  <c r="M6678" i="7" s="1"/>
  <c r="N6678" i="7" s="1" a="1"/>
  <c r="N6678" i="7" s="1"/>
  <c r="O6677" i="7" a="1"/>
  <c r="O6677" i="7" s="1"/>
  <c r="M6677" i="7" a="1"/>
  <c r="M6677" i="7" s="1"/>
  <c r="N6677" i="7" s="1" a="1"/>
  <c r="N6677" i="7" s="1"/>
  <c r="O6676" i="7" a="1"/>
  <c r="O6676" i="7" s="1"/>
  <c r="N6676" i="7"/>
  <c r="M6676" i="7" a="1"/>
  <c r="M6676" i="7"/>
  <c r="N6676" i="7" s="1" a="1"/>
  <c r="O6675" i="7" a="1"/>
  <c r="O6675" i="7"/>
  <c r="M6675" i="7" a="1"/>
  <c r="M6675" i="7" s="1"/>
  <c r="N6675" i="7" s="1" a="1"/>
  <c r="N6675" i="7" s="1"/>
  <c r="O6674" i="7" a="1"/>
  <c r="O6674" i="7" s="1"/>
  <c r="M6674" i="7" a="1"/>
  <c r="M6674" i="7" s="1"/>
  <c r="N6674" i="7" s="1" a="1"/>
  <c r="N6674" i="7" s="1"/>
  <c r="O6673" i="7" a="1"/>
  <c r="O6673" i="7"/>
  <c r="M6673" i="7" a="1"/>
  <c r="M6673" i="7"/>
  <c r="N6673" i="7" s="1" a="1"/>
  <c r="N6673" i="7" s="1"/>
  <c r="O6672" i="7" a="1"/>
  <c r="O6672" i="7" s="1"/>
  <c r="M6672" i="7" a="1"/>
  <c r="M6672" i="7" s="1"/>
  <c r="N6672" i="7" s="1" a="1"/>
  <c r="N6672" i="7" s="1"/>
  <c r="O6671" i="7" a="1"/>
  <c r="O6671" i="7" s="1"/>
  <c r="M6671" i="7" a="1"/>
  <c r="M6671" i="7"/>
  <c r="N6671" i="7" s="1" a="1"/>
  <c r="N6671" i="7" s="1"/>
  <c r="O6670" i="7" a="1"/>
  <c r="O6670" i="7"/>
  <c r="N6670" i="7"/>
  <c r="M6670" i="7" a="1"/>
  <c r="M6670" i="7" s="1"/>
  <c r="N6670" i="7" s="1" a="1"/>
  <c r="O6669" i="7" a="1"/>
  <c r="O6669" i="7" s="1"/>
  <c r="M6669" i="7" a="1"/>
  <c r="M6669" i="7" s="1"/>
  <c r="N6669" i="7" s="1" a="1"/>
  <c r="N6669" i="7" s="1"/>
  <c r="O6668" i="7" a="1"/>
  <c r="O6668" i="7" s="1"/>
  <c r="M6668" i="7" a="1"/>
  <c r="M6668" i="7"/>
  <c r="N6668" i="7" s="1" a="1"/>
  <c r="N6668" i="7" s="1"/>
  <c r="O6667" i="7" a="1"/>
  <c r="O6667" i="7"/>
  <c r="M6667" i="7" a="1"/>
  <c r="M6667" i="7" s="1"/>
  <c r="N6667" i="7" s="1" a="1"/>
  <c r="N6667" i="7" s="1"/>
  <c r="O6666" i="7" a="1"/>
  <c r="O6666" i="7" s="1"/>
  <c r="N6666" i="7" a="1"/>
  <c r="N6666" i="7" s="1"/>
  <c r="M6666" i="7" a="1"/>
  <c r="M6666" i="7" s="1"/>
  <c r="O6665" i="7" a="1"/>
  <c r="O6665" i="7"/>
  <c r="M6665" i="7" a="1"/>
  <c r="M6665" i="7"/>
  <c r="N6665" i="7" s="1" a="1"/>
  <c r="N6665" i="7" s="1"/>
  <c r="O6664" i="7" a="1"/>
  <c r="O6664" i="7" s="1"/>
  <c r="M6664" i="7" a="1"/>
  <c r="M6664" i="7" s="1"/>
  <c r="N6664" i="7" s="1" a="1"/>
  <c r="N6664" i="7" s="1"/>
  <c r="O6663" i="7" a="1"/>
  <c r="O6663" i="7" s="1"/>
  <c r="N6663" i="7" a="1"/>
  <c r="N6663" i="7" s="1"/>
  <c r="M6663" i="7" a="1"/>
  <c r="M6663" i="7"/>
  <c r="O6662" i="7" a="1"/>
  <c r="O6662" i="7"/>
  <c r="M6662" i="7" a="1"/>
  <c r="M6662" i="7" s="1"/>
  <c r="N6662" i="7" s="1" a="1"/>
  <c r="N6662" i="7" s="1"/>
  <c r="O6661" i="7" a="1"/>
  <c r="O6661" i="7" s="1"/>
  <c r="M6661" i="7" a="1"/>
  <c r="M6661" i="7" s="1"/>
  <c r="N6661" i="7" s="1" a="1"/>
  <c r="N6661" i="7" s="1"/>
  <c r="O6660" i="7" a="1"/>
  <c r="O6660" i="7" s="1"/>
  <c r="M6660" i="7" a="1"/>
  <c r="M6660" i="7"/>
  <c r="N6660" i="7" s="1" a="1"/>
  <c r="N6660" i="7" s="1"/>
  <c r="O6659" i="7" a="1"/>
  <c r="O6659" i="7"/>
  <c r="M6659" i="7" a="1"/>
  <c r="M6659" i="7" s="1"/>
  <c r="N6659" i="7" s="1" a="1"/>
  <c r="N6659" i="7" s="1"/>
  <c r="O6658" i="7" a="1"/>
  <c r="O6658" i="7" s="1"/>
  <c r="M6658" i="7" a="1"/>
  <c r="M6658" i="7" s="1"/>
  <c r="N6658" i="7" s="1" a="1"/>
  <c r="N6658" i="7" s="1"/>
  <c r="O6657" i="7" a="1"/>
  <c r="O6657" i="7"/>
  <c r="M6657" i="7" a="1"/>
  <c r="M6657" i="7"/>
  <c r="N6657" i="7" s="1" a="1"/>
  <c r="N6657" i="7" s="1"/>
  <c r="O6656" i="7" a="1"/>
  <c r="O6656" i="7" s="1"/>
  <c r="N6656" i="7" a="1"/>
  <c r="N6656" i="7" s="1"/>
  <c r="M6656" i="7" a="1"/>
  <c r="M6656" i="7" s="1"/>
  <c r="O6655" i="7" a="1"/>
  <c r="O6655" i="7" s="1"/>
  <c r="M6655" i="7" a="1"/>
  <c r="M6655" i="7"/>
  <c r="N6655" i="7" s="1" a="1"/>
  <c r="N6655" i="7" s="1"/>
  <c r="O6654" i="7" a="1"/>
  <c r="O6654" i="7"/>
  <c r="N6654" i="7" a="1"/>
  <c r="N6654" i="7"/>
  <c r="M6654" i="7" a="1"/>
  <c r="M6654" i="7" s="1"/>
  <c r="O6653" i="7" a="1"/>
  <c r="O6653" i="7" s="1"/>
  <c r="N6653" i="7" a="1"/>
  <c r="N6653" i="7" s="1"/>
  <c r="M6653" i="7" a="1"/>
  <c r="M6653" i="7" s="1"/>
  <c r="O6652" i="7" a="1"/>
  <c r="O6652" i="7" s="1"/>
  <c r="M6652" i="7" a="1"/>
  <c r="M6652" i="7"/>
  <c r="N6652" i="7" s="1" a="1"/>
  <c r="N6652" i="7" s="1"/>
  <c r="O6651" i="7" a="1"/>
  <c r="O6651" i="7"/>
  <c r="M6651" i="7" a="1"/>
  <c r="M6651" i="7" s="1"/>
  <c r="N6651" i="7" s="1" a="1"/>
  <c r="N6651" i="7" s="1"/>
  <c r="O6650" i="7" a="1"/>
  <c r="O6650" i="7" s="1"/>
  <c r="N6650" i="7" a="1"/>
  <c r="N6650" i="7" s="1"/>
  <c r="M6650" i="7" a="1"/>
  <c r="M6650" i="7" s="1"/>
  <c r="O6649" i="7" a="1"/>
  <c r="O6649" i="7"/>
  <c r="M6649" i="7" a="1"/>
  <c r="M6649" i="7"/>
  <c r="N6649" i="7" s="1" a="1"/>
  <c r="N6649" i="7" s="1"/>
  <c r="O6648" i="7" a="1"/>
  <c r="O6648" i="7" s="1"/>
  <c r="M6648" i="7" a="1"/>
  <c r="M6648" i="7" s="1"/>
  <c r="N6648" i="7" s="1" a="1"/>
  <c r="N6648" i="7" s="1"/>
  <c r="O6647" i="7" a="1"/>
  <c r="O6647" i="7" s="1"/>
  <c r="N6647" i="7" a="1"/>
  <c r="N6647" i="7" s="1"/>
  <c r="M6647" i="7" a="1"/>
  <c r="M6647" i="7"/>
  <c r="O6646" i="7" a="1"/>
  <c r="O6646" i="7"/>
  <c r="M6646" i="7" a="1"/>
  <c r="M6646" i="7" s="1"/>
  <c r="N6646" i="7" s="1" a="1"/>
  <c r="N6646" i="7" s="1"/>
  <c r="O6645" i="7" a="1"/>
  <c r="O6645" i="7" s="1"/>
  <c r="M6645" i="7" a="1"/>
  <c r="M6645" i="7" s="1"/>
  <c r="N6645" i="7" s="1" a="1"/>
  <c r="N6645" i="7" s="1"/>
  <c r="O6644" i="7" a="1"/>
  <c r="O6644" i="7" s="1"/>
  <c r="M6644" i="7" a="1"/>
  <c r="M6644" i="7"/>
  <c r="N6644" i="7" s="1" a="1"/>
  <c r="N6644" i="7" s="1"/>
  <c r="O6643" i="7" a="1"/>
  <c r="O6643" i="7"/>
  <c r="M6643" i="7" a="1"/>
  <c r="M6643" i="7" s="1"/>
  <c r="N6643" i="7" s="1" a="1"/>
  <c r="N6643" i="7" s="1"/>
  <c r="O6642" i="7" a="1"/>
  <c r="O6642" i="7" s="1"/>
  <c r="M6642" i="7" a="1"/>
  <c r="M6642" i="7" s="1"/>
  <c r="N6642" i="7" s="1" a="1"/>
  <c r="N6642" i="7" s="1"/>
  <c r="O6641" i="7" a="1"/>
  <c r="O6641" i="7"/>
  <c r="M6641" i="7" a="1"/>
  <c r="M6641" i="7"/>
  <c r="N6641" i="7" s="1" a="1"/>
  <c r="N6641" i="7" s="1"/>
  <c r="O6640" i="7" a="1"/>
  <c r="O6640" i="7" s="1"/>
  <c r="M6640" i="7" a="1"/>
  <c r="M6640" i="7" s="1"/>
  <c r="N6640" i="7" s="1" a="1"/>
  <c r="N6640" i="7" s="1"/>
  <c r="O6639" i="7" a="1"/>
  <c r="O6639" i="7" s="1"/>
  <c r="M6639" i="7" a="1"/>
  <c r="M6639" i="7"/>
  <c r="N6639" i="7" s="1" a="1"/>
  <c r="N6639" i="7" s="1"/>
  <c r="O6638" i="7" a="1"/>
  <c r="O6638" i="7"/>
  <c r="M6638" i="7" a="1"/>
  <c r="M6638" i="7" s="1"/>
  <c r="N6638" i="7" s="1" a="1"/>
  <c r="N6638" i="7" s="1"/>
  <c r="O6637" i="7" a="1"/>
  <c r="O6637" i="7" s="1"/>
  <c r="M6637" i="7" a="1"/>
  <c r="M6637" i="7" s="1"/>
  <c r="N6637" i="7" s="1" a="1"/>
  <c r="N6637" i="7" s="1"/>
  <c r="O6636" i="7" a="1"/>
  <c r="O6636" i="7" s="1"/>
  <c r="M6636" i="7" a="1"/>
  <c r="M6636" i="7"/>
  <c r="N6636" i="7" s="1" a="1"/>
  <c r="N6636" i="7" s="1"/>
  <c r="O6635" i="7" a="1"/>
  <c r="O6635" i="7"/>
  <c r="M6635" i="7" a="1"/>
  <c r="M6635" i="7" s="1"/>
  <c r="N6635" i="7" s="1" a="1"/>
  <c r="N6635" i="7" s="1"/>
  <c r="O6634" i="7" a="1"/>
  <c r="O6634" i="7" s="1"/>
  <c r="N6634" i="7" a="1"/>
  <c r="N6634" i="7" s="1"/>
  <c r="M6634" i="7" a="1"/>
  <c r="M6634" i="7" s="1"/>
  <c r="O6633" i="7" a="1"/>
  <c r="O6633" i="7"/>
  <c r="M6633" i="7" a="1"/>
  <c r="M6633" i="7"/>
  <c r="N6633" i="7" s="1" a="1"/>
  <c r="N6633" i="7" s="1"/>
  <c r="O6632" i="7" a="1"/>
  <c r="O6632" i="7" s="1"/>
  <c r="M6632" i="7" a="1"/>
  <c r="M6632" i="7" s="1"/>
  <c r="N6632" i="7" s="1" a="1"/>
  <c r="N6632" i="7" s="1"/>
  <c r="O6631" i="7" a="1"/>
  <c r="O6631" i="7" s="1"/>
  <c r="N6631" i="7" a="1"/>
  <c r="N6631" i="7" s="1"/>
  <c r="M6631" i="7" a="1"/>
  <c r="M6631" i="7"/>
  <c r="O6630" i="7" a="1"/>
  <c r="O6630" i="7"/>
  <c r="M6630" i="7" a="1"/>
  <c r="M6630" i="7" s="1"/>
  <c r="N6630" i="7" s="1" a="1"/>
  <c r="N6630" i="7" s="1"/>
  <c r="O6629" i="7" a="1"/>
  <c r="O6629" i="7" s="1"/>
  <c r="M6629" i="7" a="1"/>
  <c r="M6629" i="7" s="1"/>
  <c r="N6629" i="7" s="1" a="1"/>
  <c r="N6629" i="7" s="1"/>
  <c r="O6628" i="7" a="1"/>
  <c r="O6628" i="7" s="1"/>
  <c r="M6628" i="7" a="1"/>
  <c r="M6628" i="7"/>
  <c r="N6628" i="7" s="1" a="1"/>
  <c r="N6628" i="7" s="1"/>
  <c r="O6627" i="7" a="1"/>
  <c r="O6627" i="7"/>
  <c r="M6627" i="7" a="1"/>
  <c r="M6627" i="7" s="1"/>
  <c r="N6627" i="7" s="1" a="1"/>
  <c r="N6627" i="7" s="1"/>
  <c r="O6626" i="7" a="1"/>
  <c r="O6626" i="7" s="1"/>
  <c r="M6626" i="7" a="1"/>
  <c r="M6626" i="7" s="1"/>
  <c r="N6626" i="7" s="1" a="1"/>
  <c r="N6626" i="7" s="1"/>
  <c r="O6625" i="7" a="1"/>
  <c r="O6625" i="7"/>
  <c r="M6625" i="7" a="1"/>
  <c r="M6625" i="7"/>
  <c r="N6625" i="7" s="1" a="1"/>
  <c r="N6625" i="7" s="1"/>
  <c r="O6624" i="7" a="1"/>
  <c r="O6624" i="7" s="1"/>
  <c r="N6624" i="7" a="1"/>
  <c r="N6624" i="7" s="1"/>
  <c r="M6624" i="7" a="1"/>
  <c r="M6624" i="7" s="1"/>
  <c r="O6623" i="7" a="1"/>
  <c r="O6623" i="7" s="1"/>
  <c r="M6623" i="7" a="1"/>
  <c r="M6623" i="7"/>
  <c r="N6623" i="7" s="1" a="1"/>
  <c r="N6623" i="7" s="1"/>
  <c r="O6622" i="7" a="1"/>
  <c r="O6622" i="7"/>
  <c r="N6622" i="7" a="1"/>
  <c r="N6622" i="7"/>
  <c r="M6622" i="7" a="1"/>
  <c r="M6622" i="7" s="1"/>
  <c r="O6621" i="7" a="1"/>
  <c r="O6621" i="7" s="1"/>
  <c r="M6621" i="7" a="1"/>
  <c r="M6621" i="7" s="1"/>
  <c r="N6621" i="7" s="1" a="1"/>
  <c r="N6621" i="7" s="1"/>
  <c r="O6620" i="7" a="1"/>
  <c r="O6620" i="7" s="1"/>
  <c r="M6620" i="7" a="1"/>
  <c r="M6620" i="7"/>
  <c r="N6620" i="7" s="1" a="1"/>
  <c r="N6620" i="7" s="1"/>
  <c r="O6619" i="7" a="1"/>
  <c r="O6619" i="7"/>
  <c r="M6619" i="7" a="1"/>
  <c r="M6619" i="7" s="1"/>
  <c r="N6619" i="7" s="1" a="1"/>
  <c r="N6619" i="7" s="1"/>
  <c r="O6618" i="7" a="1"/>
  <c r="O6618" i="7" s="1"/>
  <c r="N6618" i="7" a="1"/>
  <c r="N6618" i="7" s="1"/>
  <c r="M6618" i="7" a="1"/>
  <c r="M6618" i="7" s="1"/>
  <c r="O6617" i="7" a="1"/>
  <c r="O6617" i="7"/>
  <c r="M6617" i="7" a="1"/>
  <c r="M6617" i="7"/>
  <c r="N6617" i="7" s="1" a="1"/>
  <c r="N6617" i="7" s="1"/>
  <c r="O6616" i="7" a="1"/>
  <c r="O6616" i="7" s="1"/>
  <c r="M6616" i="7" a="1"/>
  <c r="M6616" i="7" s="1"/>
  <c r="N6616" i="7" s="1" a="1"/>
  <c r="N6616" i="7" s="1"/>
  <c r="O6615" i="7" a="1"/>
  <c r="O6615" i="7" s="1"/>
  <c r="N6615" i="7" a="1"/>
  <c r="N6615" i="7" s="1"/>
  <c r="M6615" i="7" a="1"/>
  <c r="M6615" i="7"/>
  <c r="O6614" i="7" a="1"/>
  <c r="O6614" i="7"/>
  <c r="M6614" i="7" a="1"/>
  <c r="M6614" i="7" s="1"/>
  <c r="N6614" i="7" s="1" a="1"/>
  <c r="N6614" i="7" s="1"/>
  <c r="O6613" i="7" a="1"/>
  <c r="O6613" i="7" s="1"/>
  <c r="M6613" i="7" a="1"/>
  <c r="M6613" i="7" s="1"/>
  <c r="N6613" i="7" s="1" a="1"/>
  <c r="N6613" i="7" s="1"/>
  <c r="O6612" i="7" a="1"/>
  <c r="O6612" i="7" s="1"/>
  <c r="M6612" i="7" a="1"/>
  <c r="M6612" i="7"/>
  <c r="N6612" i="7" s="1" a="1"/>
  <c r="N6612" i="7" s="1"/>
  <c r="O6611" i="7" a="1"/>
  <c r="O6611" i="7"/>
  <c r="M6611" i="7" a="1"/>
  <c r="M6611" i="7" s="1"/>
  <c r="N6611" i="7" s="1" a="1"/>
  <c r="N6611" i="7" s="1"/>
  <c r="O6610" i="7" a="1"/>
  <c r="O6610" i="7" s="1"/>
  <c r="M6610" i="7" a="1"/>
  <c r="M6610" i="7" s="1"/>
  <c r="N6610" i="7" s="1" a="1"/>
  <c r="N6610" i="7" s="1"/>
  <c r="O6609" i="7" a="1"/>
  <c r="O6609" i="7"/>
  <c r="N6609" i="7"/>
  <c r="M6609" i="7" a="1"/>
  <c r="M6609" i="7"/>
  <c r="N6609" i="7" s="1" a="1"/>
  <c r="O6608" i="7" a="1"/>
  <c r="O6608" i="7" s="1"/>
  <c r="M6608" i="7" a="1"/>
  <c r="M6608" i="7" s="1"/>
  <c r="N6608" i="7" s="1" a="1"/>
  <c r="N6608" i="7" s="1"/>
  <c r="O6607" i="7" a="1"/>
  <c r="O6607" i="7" s="1"/>
  <c r="M6607" i="7" a="1"/>
  <c r="M6607" i="7"/>
  <c r="N6607" i="7" s="1" a="1"/>
  <c r="N6607" i="7" s="1"/>
  <c r="O6606" i="7" a="1"/>
  <c r="O6606" i="7"/>
  <c r="N6606" i="7"/>
  <c r="M6606" i="7" a="1"/>
  <c r="M6606" i="7" s="1"/>
  <c r="N6606" i="7" s="1" a="1"/>
  <c r="O6605" i="7" a="1"/>
  <c r="O6605" i="7" s="1"/>
  <c r="M6605" i="7" a="1"/>
  <c r="M6605" i="7" s="1"/>
  <c r="N6605" i="7" s="1" a="1"/>
  <c r="N6605" i="7" s="1"/>
  <c r="O6604" i="7" a="1"/>
  <c r="O6604" i="7" s="1"/>
  <c r="M6604" i="7" a="1"/>
  <c r="M6604" i="7"/>
  <c r="N6604" i="7" s="1" a="1"/>
  <c r="N6604" i="7" s="1"/>
  <c r="O6603" i="7" a="1"/>
  <c r="O6603" i="7"/>
  <c r="M6603" i="7" a="1"/>
  <c r="M6603" i="7" s="1"/>
  <c r="N6603" i="7" s="1" a="1"/>
  <c r="N6603" i="7" s="1"/>
  <c r="O6602" i="7" a="1"/>
  <c r="O6602" i="7" s="1"/>
  <c r="N6602" i="7" a="1"/>
  <c r="N6602" i="7" s="1"/>
  <c r="M6602" i="7" a="1"/>
  <c r="M6602" i="7" s="1"/>
  <c r="O6601" i="7" a="1"/>
  <c r="O6601" i="7"/>
  <c r="M6601" i="7" a="1"/>
  <c r="M6601" i="7"/>
  <c r="N6601" i="7" s="1" a="1"/>
  <c r="N6601" i="7" s="1"/>
  <c r="O6600" i="7" a="1"/>
  <c r="O6600" i="7" s="1"/>
  <c r="M6600" i="7" a="1"/>
  <c r="M6600" i="7" s="1"/>
  <c r="N6600" i="7" s="1" a="1"/>
  <c r="N6600" i="7" s="1"/>
  <c r="O6599" i="7" a="1"/>
  <c r="O6599" i="7" s="1"/>
  <c r="N6599" i="7" a="1"/>
  <c r="N6599" i="7" s="1"/>
  <c r="M6599" i="7" a="1"/>
  <c r="M6599" i="7"/>
  <c r="O6598" i="7" a="1"/>
  <c r="O6598" i="7"/>
  <c r="M6598" i="7" a="1"/>
  <c r="M6598" i="7" s="1"/>
  <c r="N6598" i="7" s="1" a="1"/>
  <c r="N6598" i="7" s="1"/>
  <c r="O6597" i="7" a="1"/>
  <c r="O6597" i="7" s="1"/>
  <c r="M6597" i="7" a="1"/>
  <c r="M6597" i="7" s="1"/>
  <c r="N6597" i="7" s="1" a="1"/>
  <c r="N6597" i="7" s="1"/>
  <c r="O6596" i="7" a="1"/>
  <c r="O6596" i="7" s="1"/>
  <c r="M6596" i="7" a="1"/>
  <c r="M6596" i="7"/>
  <c r="N6596" i="7" s="1" a="1"/>
  <c r="N6596" i="7" s="1"/>
  <c r="O6595" i="7" a="1"/>
  <c r="O6595" i="7"/>
  <c r="M6595" i="7" a="1"/>
  <c r="M6595" i="7" s="1"/>
  <c r="N6595" i="7" s="1" a="1"/>
  <c r="N6595" i="7" s="1"/>
  <c r="O6594" i="7" a="1"/>
  <c r="O6594" i="7" s="1"/>
  <c r="M6594" i="7" a="1"/>
  <c r="M6594" i="7" s="1"/>
  <c r="N6594" i="7" s="1" a="1"/>
  <c r="N6594" i="7" s="1"/>
  <c r="O6593" i="7" a="1"/>
  <c r="O6593" i="7"/>
  <c r="M6593" i="7" a="1"/>
  <c r="M6593" i="7"/>
  <c r="N6593" i="7" s="1" a="1"/>
  <c r="N6593" i="7" s="1"/>
  <c r="O6592" i="7" a="1"/>
  <c r="O6592" i="7" s="1"/>
  <c r="M6592" i="7" a="1"/>
  <c r="M6592" i="7" s="1"/>
  <c r="N6592" i="7" s="1" a="1"/>
  <c r="N6592" i="7" s="1"/>
  <c r="O6591" i="7" a="1"/>
  <c r="O6591" i="7" s="1"/>
  <c r="M6591" i="7" a="1"/>
  <c r="M6591" i="7"/>
  <c r="N6591" i="7" s="1" a="1"/>
  <c r="N6591" i="7" s="1"/>
  <c r="O6590" i="7" a="1"/>
  <c r="O6590" i="7"/>
  <c r="M6590" i="7" a="1"/>
  <c r="M6590" i="7" s="1"/>
  <c r="N6590" i="7" s="1" a="1"/>
  <c r="N6590" i="7" s="1"/>
  <c r="O6589" i="7" a="1"/>
  <c r="O6589" i="7" s="1"/>
  <c r="N6589" i="7" a="1"/>
  <c r="N6589" i="7" s="1"/>
  <c r="M6589" i="7" a="1"/>
  <c r="M6589" i="7" s="1"/>
  <c r="O6588" i="7" a="1"/>
  <c r="O6588" i="7" s="1"/>
  <c r="M6588" i="7" a="1"/>
  <c r="M6588" i="7"/>
  <c r="N6588" i="7" s="1" a="1"/>
  <c r="N6588" i="7" s="1"/>
  <c r="O6587" i="7" a="1"/>
  <c r="O6587" i="7"/>
  <c r="M6587" i="7" a="1"/>
  <c r="M6587" i="7" s="1"/>
  <c r="N6587" i="7" s="1" a="1"/>
  <c r="N6587" i="7" s="1"/>
  <c r="O6586" i="7" a="1"/>
  <c r="O6586" i="7" s="1"/>
  <c r="N6586" i="7" a="1"/>
  <c r="N6586" i="7" s="1"/>
  <c r="M6586" i="7" a="1"/>
  <c r="M6586" i="7" s="1"/>
  <c r="O6585" i="7" a="1"/>
  <c r="O6585" i="7"/>
  <c r="M6585" i="7" a="1"/>
  <c r="M6585" i="7"/>
  <c r="N6585" i="7" s="1" a="1"/>
  <c r="N6585" i="7" s="1"/>
  <c r="O6584" i="7" a="1"/>
  <c r="O6584" i="7" s="1"/>
  <c r="M6584" i="7" a="1"/>
  <c r="M6584" i="7" s="1"/>
  <c r="N6584" i="7" s="1" a="1"/>
  <c r="N6584" i="7" s="1"/>
  <c r="O6583" i="7" a="1"/>
  <c r="O6583" i="7" s="1"/>
  <c r="N6583" i="7" a="1"/>
  <c r="N6583" i="7" s="1"/>
  <c r="M6583" i="7" a="1"/>
  <c r="M6583" i="7"/>
  <c r="O6582" i="7" a="1"/>
  <c r="O6582" i="7"/>
  <c r="M6582" i="7" a="1"/>
  <c r="M6582" i="7" s="1"/>
  <c r="N6582" i="7" s="1" a="1"/>
  <c r="N6582" i="7" s="1"/>
  <c r="O6581" i="7" a="1"/>
  <c r="O6581" i="7" s="1"/>
  <c r="M6581" i="7" a="1"/>
  <c r="M6581" i="7" s="1"/>
  <c r="N6581" i="7" s="1" a="1"/>
  <c r="N6581" i="7" s="1"/>
  <c r="O6580" i="7" a="1"/>
  <c r="O6580" i="7" s="1"/>
  <c r="N6580" i="7"/>
  <c r="M6580" i="7" a="1"/>
  <c r="M6580" i="7"/>
  <c r="N6580" i="7" s="1" a="1"/>
  <c r="O6579" i="7" a="1"/>
  <c r="O6579" i="7"/>
  <c r="M6579" i="7" a="1"/>
  <c r="M6579" i="7" s="1"/>
  <c r="N6579" i="7" s="1" a="1"/>
  <c r="N6579" i="7" s="1"/>
  <c r="O6578" i="7" a="1"/>
  <c r="O6578" i="7" s="1"/>
  <c r="M6578" i="7" a="1"/>
  <c r="M6578" i="7" s="1"/>
  <c r="N6578" i="7" s="1" a="1"/>
  <c r="N6578" i="7" s="1"/>
  <c r="O6577" i="7" a="1"/>
  <c r="O6577" i="7"/>
  <c r="M6577" i="7" a="1"/>
  <c r="M6577" i="7"/>
  <c r="N6577" i="7" s="1" a="1"/>
  <c r="N6577" i="7" s="1"/>
  <c r="O6576" i="7" a="1"/>
  <c r="O6576" i="7" s="1"/>
  <c r="M6576" i="7" a="1"/>
  <c r="M6576" i="7" s="1"/>
  <c r="N6576" i="7" s="1" a="1"/>
  <c r="N6576" i="7" s="1"/>
  <c r="O6575" i="7" a="1"/>
  <c r="O6575" i="7" s="1"/>
  <c r="M6575" i="7" a="1"/>
  <c r="M6575" i="7"/>
  <c r="N6575" i="7" s="1" a="1"/>
  <c r="N6575" i="7" s="1"/>
  <c r="O6574" i="7" a="1"/>
  <c r="O6574" i="7"/>
  <c r="M6574" i="7" a="1"/>
  <c r="M6574" i="7" s="1"/>
  <c r="N6574" i="7" s="1" a="1"/>
  <c r="N6574" i="7" s="1"/>
  <c r="O6573" i="7" a="1"/>
  <c r="O6573" i="7" s="1"/>
  <c r="M6573" i="7" a="1"/>
  <c r="M6573" i="7" s="1"/>
  <c r="N6573" i="7" s="1" a="1"/>
  <c r="N6573" i="7" s="1"/>
  <c r="O6572" i="7" a="1"/>
  <c r="O6572" i="7" s="1"/>
  <c r="M6572" i="7" a="1"/>
  <c r="M6572" i="7"/>
  <c r="N6572" i="7" s="1" a="1"/>
  <c r="N6572" i="7" s="1"/>
  <c r="O6571" i="7" a="1"/>
  <c r="O6571" i="7"/>
  <c r="M6571" i="7" a="1"/>
  <c r="M6571" i="7" s="1"/>
  <c r="N6571" i="7" s="1" a="1"/>
  <c r="N6571" i="7" s="1"/>
  <c r="O6570" i="7" a="1"/>
  <c r="O6570" i="7" s="1"/>
  <c r="N6570" i="7" a="1"/>
  <c r="N6570" i="7" s="1"/>
  <c r="M6570" i="7" a="1"/>
  <c r="M6570" i="7" s="1"/>
  <c r="O6569" i="7" a="1"/>
  <c r="O6569" i="7"/>
  <c r="M6569" i="7" a="1"/>
  <c r="M6569" i="7"/>
  <c r="N6569" i="7" s="1" a="1"/>
  <c r="N6569" i="7" s="1"/>
  <c r="O6568" i="7" a="1"/>
  <c r="O6568" i="7" s="1"/>
  <c r="M6568" i="7" a="1"/>
  <c r="M6568" i="7" s="1"/>
  <c r="N6568" i="7" s="1" a="1"/>
  <c r="N6568" i="7" s="1"/>
  <c r="O6567" i="7" a="1"/>
  <c r="O6567" i="7" s="1"/>
  <c r="N6567" i="7" a="1"/>
  <c r="N6567" i="7" s="1"/>
  <c r="M6567" i="7" a="1"/>
  <c r="M6567" i="7"/>
  <c r="O6566" i="7" a="1"/>
  <c r="O6566" i="7"/>
  <c r="N6566" i="7" a="1"/>
  <c r="N6566" i="7"/>
  <c r="M6566" i="7" a="1"/>
  <c r="M6566" i="7" s="1"/>
  <c r="O6565" i="7" a="1"/>
  <c r="O6565" i="7" s="1"/>
  <c r="M6565" i="7" a="1"/>
  <c r="M6565" i="7" s="1"/>
  <c r="N6565" i="7" s="1" a="1"/>
  <c r="N6565" i="7" s="1"/>
  <c r="O6564" i="7" a="1"/>
  <c r="O6564" i="7" s="1"/>
  <c r="M6564" i="7" a="1"/>
  <c r="M6564" i="7"/>
  <c r="N6564" i="7" s="1" a="1"/>
  <c r="N6564" i="7" s="1"/>
  <c r="O6563" i="7" a="1"/>
  <c r="O6563" i="7"/>
  <c r="M6563" i="7" a="1"/>
  <c r="M6563" i="7" s="1"/>
  <c r="N6563" i="7" s="1" a="1"/>
  <c r="N6563" i="7" s="1"/>
  <c r="O6562" i="7" a="1"/>
  <c r="O6562" i="7" s="1"/>
  <c r="M6562" i="7" a="1"/>
  <c r="M6562" i="7" s="1"/>
  <c r="N6562" i="7" s="1" a="1"/>
  <c r="N6562" i="7" s="1"/>
  <c r="O6561" i="7" a="1"/>
  <c r="O6561" i="7"/>
  <c r="M6561" i="7" a="1"/>
  <c r="M6561" i="7"/>
  <c r="N6561" i="7" s="1" a="1"/>
  <c r="N6561" i="7" s="1"/>
  <c r="O6560" i="7" a="1"/>
  <c r="O6560" i="7" s="1"/>
  <c r="M6560" i="7" a="1"/>
  <c r="M6560" i="7" s="1"/>
  <c r="N6560" i="7" s="1" a="1"/>
  <c r="N6560" i="7" s="1"/>
  <c r="O6559" i="7" a="1"/>
  <c r="O6559" i="7" s="1"/>
  <c r="M6559" i="7" a="1"/>
  <c r="M6559" i="7"/>
  <c r="N6559" i="7" s="1" a="1"/>
  <c r="N6559" i="7" s="1"/>
  <c r="O6558" i="7" a="1"/>
  <c r="O6558" i="7"/>
  <c r="M6558" i="7" a="1"/>
  <c r="M6558" i="7" s="1"/>
  <c r="N6558" i="7" s="1" a="1"/>
  <c r="N6558" i="7" s="1"/>
  <c r="O6557" i="7" a="1"/>
  <c r="O6557" i="7" s="1"/>
  <c r="M6557" i="7" a="1"/>
  <c r="M6557" i="7" s="1"/>
  <c r="N6557" i="7" s="1" a="1"/>
  <c r="N6557" i="7" s="1"/>
  <c r="O6556" i="7" a="1"/>
  <c r="O6556" i="7" s="1"/>
  <c r="M6556" i="7" a="1"/>
  <c r="M6556" i="7"/>
  <c r="N6556" i="7" s="1" a="1"/>
  <c r="N6556" i="7" s="1"/>
  <c r="O6555" i="7" a="1"/>
  <c r="O6555" i="7"/>
  <c r="M6555" i="7" a="1"/>
  <c r="M6555" i="7" s="1"/>
  <c r="N6555" i="7" s="1" a="1"/>
  <c r="N6555" i="7" s="1"/>
  <c r="O6554" i="7" a="1"/>
  <c r="O6554" i="7" s="1"/>
  <c r="N6554" i="7" a="1"/>
  <c r="N6554" i="7" s="1"/>
  <c r="M6554" i="7" a="1"/>
  <c r="M6554" i="7" s="1"/>
  <c r="O6553" i="7" a="1"/>
  <c r="O6553" i="7"/>
  <c r="M6553" i="7" a="1"/>
  <c r="M6553" i="7"/>
  <c r="N6553" i="7" s="1" a="1"/>
  <c r="N6553" i="7" s="1"/>
  <c r="O6552" i="7" a="1"/>
  <c r="O6552" i="7" s="1"/>
  <c r="M6552" i="7" a="1"/>
  <c r="M6552" i="7" s="1"/>
  <c r="N6552" i="7" s="1" a="1"/>
  <c r="N6552" i="7" s="1"/>
  <c r="O6551" i="7" a="1"/>
  <c r="O6551" i="7" s="1"/>
  <c r="N6551" i="7" a="1"/>
  <c r="N6551" i="7" s="1"/>
  <c r="M6551" i="7" a="1"/>
  <c r="M6551" i="7"/>
  <c r="O6550" i="7" a="1"/>
  <c r="O6550" i="7"/>
  <c r="M6550" i="7" a="1"/>
  <c r="M6550" i="7" s="1"/>
  <c r="N6550" i="7" s="1" a="1"/>
  <c r="N6550" i="7" s="1"/>
  <c r="O6549" i="7" a="1"/>
  <c r="O6549" i="7" s="1"/>
  <c r="M6549" i="7" a="1"/>
  <c r="M6549" i="7" s="1"/>
  <c r="N6549" i="7" s="1" a="1"/>
  <c r="N6549" i="7" s="1"/>
  <c r="O6548" i="7" a="1"/>
  <c r="O6548" i="7" s="1"/>
  <c r="M6548" i="7" a="1"/>
  <c r="M6548" i="7"/>
  <c r="N6548" i="7" s="1" a="1"/>
  <c r="N6548" i="7" s="1"/>
  <c r="O6547" i="7" a="1"/>
  <c r="O6547" i="7"/>
  <c r="M6547" i="7" a="1"/>
  <c r="M6547" i="7" s="1"/>
  <c r="N6547" i="7" s="1" a="1"/>
  <c r="N6547" i="7" s="1"/>
  <c r="O6546" i="7" a="1"/>
  <c r="O6546" i="7" s="1"/>
  <c r="M6546" i="7" a="1"/>
  <c r="M6546" i="7" s="1"/>
  <c r="N6546" i="7" s="1" a="1"/>
  <c r="N6546" i="7" s="1"/>
  <c r="O6545" i="7" a="1"/>
  <c r="O6545" i="7"/>
  <c r="N6545" i="7"/>
  <c r="M6545" i="7" a="1"/>
  <c r="M6545" i="7"/>
  <c r="N6545" i="7" s="1" a="1"/>
  <c r="O6544" i="7" a="1"/>
  <c r="O6544" i="7" s="1"/>
  <c r="M6544" i="7" a="1"/>
  <c r="M6544" i="7" s="1"/>
  <c r="N6544" i="7" s="1" a="1"/>
  <c r="N6544" i="7" s="1"/>
  <c r="O6543" i="7" a="1"/>
  <c r="O6543" i="7" s="1"/>
  <c r="M6543" i="7" a="1"/>
  <c r="M6543" i="7"/>
  <c r="N6543" i="7" s="1" a="1"/>
  <c r="N6543" i="7" s="1"/>
  <c r="O6542" i="7" a="1"/>
  <c r="O6542" i="7"/>
  <c r="M6542" i="7" a="1"/>
  <c r="M6542" i="7" s="1"/>
  <c r="N6542" i="7" s="1" a="1"/>
  <c r="N6542" i="7" s="1"/>
  <c r="O6541" i="7" a="1"/>
  <c r="O6541" i="7" s="1"/>
  <c r="M6541" i="7" a="1"/>
  <c r="M6541" i="7" s="1"/>
  <c r="N6541" i="7" s="1" a="1"/>
  <c r="N6541" i="7" s="1"/>
  <c r="O6540" i="7" a="1"/>
  <c r="O6540" i="7" s="1"/>
  <c r="M6540" i="7" a="1"/>
  <c r="M6540" i="7"/>
  <c r="N6540" i="7" s="1" a="1"/>
  <c r="N6540" i="7" s="1"/>
  <c r="O6539" i="7" a="1"/>
  <c r="O6539" i="7"/>
  <c r="M6539" i="7" a="1"/>
  <c r="M6539" i="7" s="1"/>
  <c r="N6539" i="7" s="1" a="1"/>
  <c r="N6539" i="7" s="1"/>
  <c r="O6538" i="7" a="1"/>
  <c r="O6538" i="7" s="1"/>
  <c r="N6538" i="7" a="1"/>
  <c r="N6538" i="7" s="1"/>
  <c r="M6538" i="7" a="1"/>
  <c r="M6538" i="7" s="1"/>
  <c r="O6537" i="7" a="1"/>
  <c r="O6537" i="7"/>
  <c r="M6537" i="7" a="1"/>
  <c r="M6537" i="7"/>
  <c r="N6537" i="7" s="1" a="1"/>
  <c r="N6537" i="7" s="1"/>
  <c r="O6536" i="7" a="1"/>
  <c r="O6536" i="7" s="1"/>
  <c r="M6536" i="7" a="1"/>
  <c r="M6536" i="7" s="1"/>
  <c r="N6536" i="7" s="1" a="1"/>
  <c r="N6536" i="7" s="1"/>
  <c r="O6535" i="7" a="1"/>
  <c r="O6535" i="7" s="1"/>
  <c r="N6535" i="7" a="1"/>
  <c r="N6535" i="7" s="1"/>
  <c r="M6535" i="7" a="1"/>
  <c r="M6535" i="7"/>
  <c r="O6534" i="7" a="1"/>
  <c r="O6534" i="7"/>
  <c r="N6534" i="7" a="1"/>
  <c r="N6534" i="7"/>
  <c r="M6534" i="7" a="1"/>
  <c r="M6534" i="7" s="1"/>
  <c r="O6533" i="7" a="1"/>
  <c r="O6533" i="7" s="1"/>
  <c r="M6533" i="7" a="1"/>
  <c r="M6533" i="7" s="1"/>
  <c r="N6533" i="7" s="1" a="1"/>
  <c r="N6533" i="7" s="1"/>
  <c r="O6532" i="7" a="1"/>
  <c r="O6532" i="7" s="1"/>
  <c r="M6532" i="7" a="1"/>
  <c r="M6532" i="7"/>
  <c r="N6532" i="7" s="1" a="1"/>
  <c r="N6532" i="7" s="1"/>
  <c r="O6531" i="7" a="1"/>
  <c r="O6531" i="7"/>
  <c r="M6531" i="7" a="1"/>
  <c r="M6531" i="7" s="1"/>
  <c r="N6531" i="7" s="1" a="1"/>
  <c r="N6531" i="7" s="1"/>
  <c r="O6530" i="7" a="1"/>
  <c r="O6530" i="7" s="1"/>
  <c r="M6530" i="7" a="1"/>
  <c r="M6530" i="7" s="1"/>
  <c r="N6530" i="7" s="1" a="1"/>
  <c r="N6530" i="7" s="1"/>
  <c r="O6529" i="7" a="1"/>
  <c r="O6529" i="7"/>
  <c r="M6529" i="7" a="1"/>
  <c r="M6529" i="7"/>
  <c r="N6529" i="7" s="1" a="1"/>
  <c r="N6529" i="7" s="1"/>
  <c r="O6528" i="7" a="1"/>
  <c r="O6528" i="7" s="1"/>
  <c r="M6528" i="7" a="1"/>
  <c r="M6528" i="7" s="1"/>
  <c r="N6528" i="7" s="1" a="1"/>
  <c r="N6528" i="7" s="1"/>
  <c r="O6527" i="7" a="1"/>
  <c r="O6527" i="7" s="1"/>
  <c r="M6527" i="7" a="1"/>
  <c r="M6527" i="7"/>
  <c r="N6527" i="7" s="1" a="1"/>
  <c r="N6527" i="7" s="1"/>
  <c r="O6526" i="7" a="1"/>
  <c r="O6526" i="7"/>
  <c r="M6526" i="7" a="1"/>
  <c r="M6526" i="7" s="1"/>
  <c r="N6526" i="7" s="1" a="1"/>
  <c r="N6526" i="7" s="1"/>
  <c r="O6525" i="7" a="1"/>
  <c r="O6525" i="7" s="1"/>
  <c r="M6525" i="7" a="1"/>
  <c r="M6525" i="7" s="1"/>
  <c r="N6525" i="7" s="1" a="1"/>
  <c r="N6525" i="7" s="1"/>
  <c r="O6524" i="7" a="1"/>
  <c r="O6524" i="7" s="1"/>
  <c r="M6524" i="7" a="1"/>
  <c r="M6524" i="7"/>
  <c r="N6524" i="7" s="1" a="1"/>
  <c r="N6524" i="7" s="1"/>
  <c r="O6523" i="7" a="1"/>
  <c r="O6523" i="7"/>
  <c r="M6523" i="7" a="1"/>
  <c r="M6523" i="7" s="1"/>
  <c r="N6523" i="7" s="1" a="1"/>
  <c r="N6523" i="7" s="1"/>
  <c r="O6522" i="7" a="1"/>
  <c r="O6522" i="7" s="1"/>
  <c r="N6522" i="7" a="1"/>
  <c r="N6522" i="7" s="1"/>
  <c r="M6522" i="7" a="1"/>
  <c r="M6522" i="7" s="1"/>
  <c r="O6521" i="7" a="1"/>
  <c r="O6521" i="7"/>
  <c r="M6521" i="7" a="1"/>
  <c r="M6521" i="7"/>
  <c r="N6521" i="7" s="1" a="1"/>
  <c r="N6521" i="7" s="1"/>
  <c r="O6520" i="7" a="1"/>
  <c r="O6520" i="7" s="1"/>
  <c r="M6520" i="7" a="1"/>
  <c r="M6520" i="7" s="1"/>
  <c r="N6520" i="7" s="1" a="1"/>
  <c r="N6520" i="7" s="1"/>
  <c r="O6519" i="7" a="1"/>
  <c r="O6519" i="7" s="1"/>
  <c r="N6519" i="7" a="1"/>
  <c r="N6519" i="7" s="1"/>
  <c r="M6519" i="7" a="1"/>
  <c r="M6519" i="7"/>
  <c r="O6518" i="7" a="1"/>
  <c r="O6518" i="7"/>
  <c r="M6518" i="7" a="1"/>
  <c r="M6518" i="7" s="1"/>
  <c r="N6518" i="7" s="1" a="1"/>
  <c r="N6518" i="7" s="1"/>
  <c r="O6517" i="7" a="1"/>
  <c r="O6517" i="7" s="1"/>
  <c r="M6517" i="7" a="1"/>
  <c r="M6517" i="7" s="1"/>
  <c r="N6517" i="7" s="1" a="1"/>
  <c r="N6517" i="7" s="1"/>
  <c r="O6516" i="7" a="1"/>
  <c r="O6516" i="7" s="1"/>
  <c r="N6516" i="7" a="1"/>
  <c r="N6516" i="7"/>
  <c r="M6516" i="7" a="1"/>
  <c r="M6516" i="7"/>
  <c r="O6515" i="7" a="1"/>
  <c r="O6515" i="7"/>
  <c r="M6515" i="7" a="1"/>
  <c r="M6515" i="7" s="1"/>
  <c r="N6515" i="7" s="1" a="1"/>
  <c r="N6515" i="7" s="1"/>
  <c r="O6514" i="7" a="1"/>
  <c r="O6514" i="7" s="1"/>
  <c r="M6514" i="7" a="1"/>
  <c r="M6514" i="7" s="1"/>
  <c r="N6514" i="7" s="1" a="1"/>
  <c r="N6514" i="7" s="1"/>
  <c r="O6513" i="7" a="1"/>
  <c r="O6513" i="7"/>
  <c r="N6513" i="7" a="1"/>
  <c r="N6513" i="7"/>
  <c r="M6513" i="7" a="1"/>
  <c r="M6513" i="7"/>
  <c r="O6512" i="7" a="1"/>
  <c r="O6512" i="7" s="1"/>
  <c r="M6512" i="7" a="1"/>
  <c r="M6512" i="7" s="1"/>
  <c r="N6512" i="7" s="1" a="1"/>
  <c r="N6512" i="7" s="1"/>
  <c r="O6511" i="7" a="1"/>
  <c r="O6511" i="7" s="1"/>
  <c r="M6511" i="7" a="1"/>
  <c r="M6511" i="7"/>
  <c r="N6511" i="7" s="1" a="1"/>
  <c r="N6511" i="7" s="1"/>
  <c r="O6510" i="7" a="1"/>
  <c r="O6510" i="7"/>
  <c r="N6510" i="7" a="1"/>
  <c r="N6510" i="7"/>
  <c r="M6510" i="7" a="1"/>
  <c r="M6510" i="7" s="1"/>
  <c r="O6509" i="7" a="1"/>
  <c r="O6509" i="7" s="1"/>
  <c r="M6509" i="7" a="1"/>
  <c r="M6509" i="7" s="1"/>
  <c r="N6509" i="7" s="1" a="1"/>
  <c r="N6509" i="7" s="1"/>
  <c r="O6508" i="7" a="1"/>
  <c r="O6508" i="7" s="1"/>
  <c r="M6508" i="7" a="1"/>
  <c r="M6508" i="7"/>
  <c r="N6508" i="7" s="1" a="1"/>
  <c r="N6508" i="7" s="1"/>
  <c r="O6507" i="7" a="1"/>
  <c r="O6507" i="7"/>
  <c r="M6507" i="7" a="1"/>
  <c r="M6507" i="7" s="1"/>
  <c r="N6507" i="7" s="1" a="1"/>
  <c r="N6507" i="7" s="1"/>
  <c r="O6506" i="7" a="1"/>
  <c r="O6506" i="7" s="1"/>
  <c r="N6506" i="7" a="1"/>
  <c r="N6506" i="7" s="1"/>
  <c r="M6506" i="7" a="1"/>
  <c r="M6506" i="7" s="1"/>
  <c r="O6505" i="7" a="1"/>
  <c r="O6505" i="7"/>
  <c r="M6505" i="7" a="1"/>
  <c r="M6505" i="7"/>
  <c r="N6505" i="7" s="1" a="1"/>
  <c r="N6505" i="7" s="1"/>
  <c r="O6504" i="7" a="1"/>
  <c r="O6504" i="7" s="1"/>
  <c r="M6504" i="7" a="1"/>
  <c r="M6504" i="7" s="1"/>
  <c r="N6504" i="7" s="1" a="1"/>
  <c r="N6504" i="7" s="1"/>
  <c r="O6503" i="7" a="1"/>
  <c r="O6503" i="7" s="1"/>
  <c r="N6503" i="7" a="1"/>
  <c r="N6503" i="7" s="1"/>
  <c r="M6503" i="7" a="1"/>
  <c r="M6503" i="7"/>
  <c r="O6502" i="7" a="1"/>
  <c r="O6502" i="7"/>
  <c r="N6502" i="7" a="1"/>
  <c r="N6502" i="7"/>
  <c r="M6502" i="7" a="1"/>
  <c r="M6502" i="7" s="1"/>
  <c r="O6501" i="7" a="1"/>
  <c r="O6501" i="7" s="1"/>
  <c r="M6501" i="7" a="1"/>
  <c r="M6501" i="7" s="1"/>
  <c r="N6501" i="7" s="1" a="1"/>
  <c r="N6501" i="7" s="1"/>
  <c r="O6500" i="7" a="1"/>
  <c r="O6500" i="7" s="1"/>
  <c r="M6500" i="7" a="1"/>
  <c r="M6500" i="7"/>
  <c r="N6500" i="7" s="1" a="1"/>
  <c r="N6500" i="7" s="1"/>
  <c r="O6499" i="7" a="1"/>
  <c r="O6499" i="7"/>
  <c r="M6499" i="7" a="1"/>
  <c r="M6499" i="7" s="1"/>
  <c r="N6499" i="7" s="1" a="1"/>
  <c r="N6499" i="7" s="1"/>
  <c r="O6498" i="7" a="1"/>
  <c r="O6498" i="7" s="1"/>
  <c r="M6498" i="7" a="1"/>
  <c r="M6498" i="7" s="1"/>
  <c r="N6498" i="7" s="1" a="1"/>
  <c r="N6498" i="7" s="1"/>
  <c r="O6497" i="7" a="1"/>
  <c r="O6497" i="7"/>
  <c r="M6497" i="7" a="1"/>
  <c r="M6497" i="7"/>
  <c r="N6497" i="7" s="1" a="1"/>
  <c r="N6497" i="7" s="1"/>
  <c r="O6496" i="7" a="1"/>
  <c r="O6496" i="7" s="1"/>
  <c r="M6496" i="7" a="1"/>
  <c r="M6496" i="7" s="1"/>
  <c r="N6496" i="7" s="1" a="1"/>
  <c r="N6496" i="7" s="1"/>
  <c r="O6495" i="7" a="1"/>
  <c r="O6495" i="7" s="1"/>
  <c r="M6495" i="7" a="1"/>
  <c r="M6495" i="7"/>
  <c r="N6495" i="7" s="1" a="1"/>
  <c r="N6495" i="7" s="1"/>
  <c r="O6494" i="7" a="1"/>
  <c r="O6494" i="7"/>
  <c r="M6494" i="7" a="1"/>
  <c r="M6494" i="7" s="1"/>
  <c r="N6494" i="7" s="1" a="1"/>
  <c r="N6494" i="7" s="1"/>
  <c r="O6493" i="7" a="1"/>
  <c r="O6493" i="7" s="1"/>
  <c r="N6493" i="7" a="1"/>
  <c r="N6493" i="7" s="1"/>
  <c r="M6493" i="7" a="1"/>
  <c r="M6493" i="7" s="1"/>
  <c r="O6492" i="7" a="1"/>
  <c r="O6492" i="7" s="1"/>
  <c r="M6492" i="7" a="1"/>
  <c r="M6492" i="7"/>
  <c r="N6492" i="7" s="1" a="1"/>
  <c r="N6492" i="7" s="1"/>
  <c r="O6491" i="7" a="1"/>
  <c r="O6491" i="7"/>
  <c r="M6491" i="7" a="1"/>
  <c r="M6491" i="7" s="1"/>
  <c r="N6491" i="7" s="1" a="1"/>
  <c r="N6491" i="7" s="1"/>
  <c r="O6490" i="7" a="1"/>
  <c r="O6490" i="7" s="1"/>
  <c r="N6490" i="7" a="1"/>
  <c r="N6490" i="7" s="1"/>
  <c r="M6490" i="7" a="1"/>
  <c r="M6490" i="7" s="1"/>
  <c r="O6489" i="7" a="1"/>
  <c r="O6489" i="7"/>
  <c r="M6489" i="7" a="1"/>
  <c r="M6489" i="7"/>
  <c r="N6489" i="7" s="1" a="1"/>
  <c r="N6489" i="7" s="1"/>
  <c r="O6488" i="7" a="1"/>
  <c r="O6488" i="7" s="1"/>
  <c r="M6488" i="7" a="1"/>
  <c r="M6488" i="7" s="1"/>
  <c r="N6488" i="7" s="1" a="1"/>
  <c r="N6488" i="7" s="1"/>
  <c r="O6487" i="7" a="1"/>
  <c r="O6487" i="7" s="1"/>
  <c r="N6487" i="7" a="1"/>
  <c r="N6487" i="7" s="1"/>
  <c r="M6487" i="7" a="1"/>
  <c r="M6487" i="7"/>
  <c r="O6486" i="7" a="1"/>
  <c r="O6486" i="7"/>
  <c r="M6486" i="7" a="1"/>
  <c r="M6486" i="7" s="1"/>
  <c r="N6486" i="7" s="1" a="1"/>
  <c r="N6486" i="7" s="1"/>
  <c r="O6485" i="7" a="1"/>
  <c r="O6485" i="7" s="1"/>
  <c r="M6485" i="7" a="1"/>
  <c r="M6485" i="7" s="1"/>
  <c r="N6485" i="7" s="1" a="1"/>
  <c r="N6485" i="7" s="1"/>
  <c r="O6484" i="7" a="1"/>
  <c r="O6484" i="7" s="1"/>
  <c r="N6484" i="7" a="1"/>
  <c r="N6484" i="7"/>
  <c r="M6484" i="7" a="1"/>
  <c r="M6484" i="7"/>
  <c r="O6483" i="7" a="1"/>
  <c r="O6483" i="7"/>
  <c r="M6483" i="7" a="1"/>
  <c r="M6483" i="7" s="1"/>
  <c r="N6483" i="7" s="1" a="1"/>
  <c r="N6483" i="7" s="1"/>
  <c r="O6482" i="7" a="1"/>
  <c r="O6482" i="7" s="1"/>
  <c r="M6482" i="7" a="1"/>
  <c r="M6482" i="7" s="1"/>
  <c r="N6482" i="7" s="1" a="1"/>
  <c r="N6482" i="7" s="1"/>
  <c r="O6481" i="7" a="1"/>
  <c r="O6481" i="7"/>
  <c r="N6481" i="7" a="1"/>
  <c r="N6481" i="7"/>
  <c r="M6481" i="7" a="1"/>
  <c r="M6481" i="7"/>
  <c r="O6480" i="7" a="1"/>
  <c r="O6480" i="7" s="1"/>
  <c r="M6480" i="7" a="1"/>
  <c r="M6480" i="7" s="1"/>
  <c r="N6480" i="7" s="1" a="1"/>
  <c r="N6480" i="7" s="1"/>
  <c r="O6479" i="7" a="1"/>
  <c r="O6479" i="7" s="1"/>
  <c r="M6479" i="7" a="1"/>
  <c r="M6479" i="7"/>
  <c r="N6479" i="7" s="1" a="1"/>
  <c r="N6479" i="7" s="1"/>
  <c r="O6478" i="7" a="1"/>
  <c r="O6478" i="7"/>
  <c r="N6478" i="7" a="1"/>
  <c r="N6478" i="7"/>
  <c r="M6478" i="7" a="1"/>
  <c r="M6478" i="7" s="1"/>
  <c r="O6477" i="7" a="1"/>
  <c r="O6477" i="7" s="1"/>
  <c r="M6477" i="7" a="1"/>
  <c r="M6477" i="7" s="1"/>
  <c r="N6477" i="7" s="1" a="1"/>
  <c r="N6477" i="7" s="1"/>
  <c r="O6476" i="7" a="1"/>
  <c r="O6476" i="7" s="1"/>
  <c r="M6476" i="7" a="1"/>
  <c r="M6476" i="7"/>
  <c r="N6476" i="7" s="1" a="1"/>
  <c r="N6476" i="7" s="1"/>
  <c r="O6475" i="7" a="1"/>
  <c r="O6475" i="7"/>
  <c r="M6475" i="7" a="1"/>
  <c r="M6475" i="7" s="1"/>
  <c r="N6475" i="7" s="1" a="1"/>
  <c r="N6475" i="7" s="1"/>
  <c r="O6474" i="7" a="1"/>
  <c r="O6474" i="7" s="1"/>
  <c r="N6474" i="7" a="1"/>
  <c r="N6474" i="7" s="1"/>
  <c r="M6474" i="7" a="1"/>
  <c r="M6474" i="7" s="1"/>
  <c r="O6473" i="7" a="1"/>
  <c r="O6473" i="7"/>
  <c r="M6473" i="7" a="1"/>
  <c r="M6473" i="7"/>
  <c r="N6473" i="7" s="1" a="1"/>
  <c r="N6473" i="7" s="1"/>
  <c r="O6472" i="7" a="1"/>
  <c r="O6472" i="7" s="1"/>
  <c r="M6472" i="7" a="1"/>
  <c r="M6472" i="7" s="1"/>
  <c r="N6472" i="7" s="1" a="1"/>
  <c r="N6472" i="7" s="1"/>
  <c r="O6471" i="7" a="1"/>
  <c r="O6471" i="7" s="1"/>
  <c r="N6471" i="7" a="1"/>
  <c r="N6471" i="7" s="1"/>
  <c r="M6471" i="7" a="1"/>
  <c r="M6471" i="7"/>
  <c r="O6470" i="7" a="1"/>
  <c r="O6470" i="7"/>
  <c r="N6470" i="7" a="1"/>
  <c r="N6470" i="7"/>
  <c r="M6470" i="7" a="1"/>
  <c r="M6470" i="7" s="1"/>
  <c r="O6469" i="7" a="1"/>
  <c r="O6469" i="7" s="1"/>
  <c r="M6469" i="7" a="1"/>
  <c r="M6469" i="7" s="1"/>
  <c r="N6469" i="7" s="1" a="1"/>
  <c r="N6469" i="7" s="1"/>
  <c r="O6468" i="7" a="1"/>
  <c r="O6468" i="7" s="1"/>
  <c r="M6468" i="7" a="1"/>
  <c r="M6468" i="7"/>
  <c r="N6468" i="7" s="1" a="1"/>
  <c r="N6468" i="7" s="1"/>
  <c r="O6467" i="7" a="1"/>
  <c r="O6467" i="7"/>
  <c r="M6467" i="7" a="1"/>
  <c r="M6467" i="7" s="1"/>
  <c r="N6467" i="7" s="1" a="1"/>
  <c r="N6467" i="7" s="1"/>
  <c r="O6466" i="7" a="1"/>
  <c r="O6466" i="7" s="1"/>
  <c r="M6466" i="7" a="1"/>
  <c r="M6466" i="7" s="1"/>
  <c r="N6466" i="7" s="1" a="1"/>
  <c r="N6466" i="7" s="1"/>
  <c r="O6465" i="7" a="1"/>
  <c r="O6465" i="7"/>
  <c r="M6465" i="7" a="1"/>
  <c r="M6465" i="7"/>
  <c r="N6465" i="7" s="1" a="1"/>
  <c r="N6465" i="7" s="1"/>
  <c r="O6464" i="7" a="1"/>
  <c r="O6464" i="7" s="1"/>
  <c r="N6464" i="7" a="1"/>
  <c r="N6464" i="7" s="1"/>
  <c r="M6464" i="7" a="1"/>
  <c r="M6464" i="7" s="1"/>
  <c r="O6463" i="7" a="1"/>
  <c r="O6463" i="7" s="1"/>
  <c r="M6463" i="7" a="1"/>
  <c r="M6463" i="7"/>
  <c r="N6463" i="7" s="1" a="1"/>
  <c r="N6463" i="7" s="1"/>
  <c r="O6462" i="7" a="1"/>
  <c r="O6462" i="7"/>
  <c r="M6462" i="7" a="1"/>
  <c r="M6462" i="7" s="1"/>
  <c r="N6462" i="7" s="1" a="1"/>
  <c r="N6462" i="7" s="1"/>
  <c r="O6461" i="7" a="1"/>
  <c r="O6461" i="7" s="1"/>
  <c r="M6461" i="7" a="1"/>
  <c r="M6461" i="7" s="1"/>
  <c r="N6461" i="7" s="1" a="1"/>
  <c r="N6461" i="7" s="1"/>
  <c r="O6460" i="7" a="1"/>
  <c r="O6460" i="7" s="1"/>
  <c r="M6460" i="7" a="1"/>
  <c r="M6460" i="7"/>
  <c r="N6460" i="7" s="1" a="1"/>
  <c r="N6460" i="7" s="1"/>
  <c r="O6459" i="7" a="1"/>
  <c r="O6459" i="7"/>
  <c r="M6459" i="7" a="1"/>
  <c r="M6459" i="7" s="1"/>
  <c r="N6459" i="7" s="1" a="1"/>
  <c r="N6459" i="7" s="1"/>
  <c r="O6458" i="7" a="1"/>
  <c r="O6458" i="7" s="1"/>
  <c r="N6458" i="7" a="1"/>
  <c r="N6458" i="7" s="1"/>
  <c r="M6458" i="7" a="1"/>
  <c r="M6458" i="7" s="1"/>
  <c r="O6457" i="7" a="1"/>
  <c r="O6457" i="7"/>
  <c r="M6457" i="7" a="1"/>
  <c r="M6457" i="7"/>
  <c r="N6457" i="7" s="1" a="1"/>
  <c r="N6457" i="7" s="1"/>
  <c r="O6456" i="7" a="1"/>
  <c r="O6456" i="7" s="1"/>
  <c r="M6456" i="7" a="1"/>
  <c r="M6456" i="7" s="1"/>
  <c r="N6456" i="7" s="1" a="1"/>
  <c r="N6456" i="7" s="1"/>
  <c r="O6455" i="7" a="1"/>
  <c r="O6455" i="7" s="1"/>
  <c r="N6455" i="7" a="1"/>
  <c r="N6455" i="7" s="1"/>
  <c r="M6455" i="7" a="1"/>
  <c r="M6455" i="7"/>
  <c r="O6454" i="7" a="1"/>
  <c r="O6454" i="7"/>
  <c r="M6454" i="7" a="1"/>
  <c r="M6454" i="7" s="1"/>
  <c r="N6454" i="7" s="1" a="1"/>
  <c r="N6454" i="7" s="1"/>
  <c r="O6453" i="7" a="1"/>
  <c r="O6453" i="7" s="1"/>
  <c r="M6453" i="7" a="1"/>
  <c r="M6453" i="7" s="1"/>
  <c r="N6453" i="7" s="1" a="1"/>
  <c r="N6453" i="7" s="1"/>
  <c r="O6452" i="7" a="1"/>
  <c r="O6452" i="7" s="1"/>
  <c r="N6452" i="7" a="1"/>
  <c r="N6452" i="7"/>
  <c r="M6452" i="7" a="1"/>
  <c r="M6452" i="7"/>
  <c r="O6451" i="7" a="1"/>
  <c r="O6451" i="7"/>
  <c r="M6451" i="7" a="1"/>
  <c r="M6451" i="7" s="1"/>
  <c r="N6451" i="7" s="1" a="1"/>
  <c r="N6451" i="7" s="1"/>
  <c r="O6450" i="7" a="1"/>
  <c r="O6450" i="7" s="1"/>
  <c r="M6450" i="7" a="1"/>
  <c r="M6450" i="7" s="1"/>
  <c r="N6450" i="7" s="1" a="1"/>
  <c r="N6450" i="7" s="1"/>
  <c r="O6449" i="7" a="1"/>
  <c r="O6449" i="7"/>
  <c r="N6449" i="7" a="1"/>
  <c r="N6449" i="7"/>
  <c r="M6449" i="7" a="1"/>
  <c r="M6449" i="7"/>
  <c r="O6448" i="7" a="1"/>
  <c r="O6448" i="7" s="1"/>
  <c r="M6448" i="7" a="1"/>
  <c r="M6448" i="7" s="1"/>
  <c r="N6448" i="7" s="1" a="1"/>
  <c r="N6448" i="7" s="1"/>
  <c r="O6447" i="7" a="1"/>
  <c r="O6447" i="7" s="1"/>
  <c r="M6447" i="7" a="1"/>
  <c r="M6447" i="7"/>
  <c r="N6447" i="7" s="1" a="1"/>
  <c r="N6447" i="7" s="1"/>
  <c r="O6446" i="7" a="1"/>
  <c r="O6446" i="7"/>
  <c r="N6446" i="7" a="1"/>
  <c r="N6446" i="7"/>
  <c r="M6446" i="7" a="1"/>
  <c r="M6446" i="7" s="1"/>
  <c r="O6445" i="7" a="1"/>
  <c r="O6445" i="7" s="1"/>
  <c r="M6445" i="7" a="1"/>
  <c r="M6445" i="7" s="1"/>
  <c r="N6445" i="7" s="1" a="1"/>
  <c r="N6445" i="7" s="1"/>
  <c r="O6444" i="7" a="1"/>
  <c r="O6444" i="7" s="1"/>
  <c r="M6444" i="7" a="1"/>
  <c r="M6444" i="7"/>
  <c r="N6444" i="7" s="1" a="1"/>
  <c r="N6444" i="7" s="1"/>
  <c r="O6443" i="7" a="1"/>
  <c r="O6443" i="7"/>
  <c r="M6443" i="7" a="1"/>
  <c r="M6443" i="7" s="1"/>
  <c r="N6443" i="7" s="1" a="1"/>
  <c r="N6443" i="7" s="1"/>
  <c r="O6442" i="7" a="1"/>
  <c r="O6442" i="7" s="1"/>
  <c r="N6442" i="7" a="1"/>
  <c r="N6442" i="7" s="1"/>
  <c r="M6442" i="7" a="1"/>
  <c r="M6442" i="7" s="1"/>
  <c r="O6441" i="7" a="1"/>
  <c r="O6441" i="7"/>
  <c r="M6441" i="7" a="1"/>
  <c r="M6441" i="7"/>
  <c r="N6441" i="7" s="1" a="1"/>
  <c r="N6441" i="7" s="1"/>
  <c r="O6440" i="7" a="1"/>
  <c r="O6440" i="7" s="1"/>
  <c r="M6440" i="7" a="1"/>
  <c r="M6440" i="7" s="1"/>
  <c r="N6440" i="7" s="1" a="1"/>
  <c r="N6440" i="7" s="1"/>
  <c r="O6439" i="7" a="1"/>
  <c r="O6439" i="7" s="1"/>
  <c r="N6439" i="7" a="1"/>
  <c r="N6439" i="7" s="1"/>
  <c r="M6439" i="7" a="1"/>
  <c r="M6439" i="7"/>
  <c r="O6438" i="7" a="1"/>
  <c r="O6438" i="7"/>
  <c r="N6438" i="7" a="1"/>
  <c r="N6438" i="7"/>
  <c r="M6438" i="7" a="1"/>
  <c r="M6438" i="7" s="1"/>
  <c r="O6437" i="7" a="1"/>
  <c r="O6437" i="7" s="1"/>
  <c r="M6437" i="7" a="1"/>
  <c r="M6437" i="7" s="1"/>
  <c r="N6437" i="7" s="1" a="1"/>
  <c r="N6437" i="7" s="1"/>
  <c r="O6436" i="7" a="1"/>
  <c r="O6436" i="7" s="1"/>
  <c r="M6436" i="7" a="1"/>
  <c r="M6436" i="7"/>
  <c r="N6436" i="7" s="1" a="1"/>
  <c r="N6436" i="7" s="1"/>
  <c r="O6435" i="7" a="1"/>
  <c r="O6435" i="7"/>
  <c r="M6435" i="7" a="1"/>
  <c r="M6435" i="7" s="1"/>
  <c r="N6435" i="7" s="1" a="1"/>
  <c r="N6435" i="7" s="1"/>
  <c r="O6434" i="7" a="1"/>
  <c r="O6434" i="7" s="1"/>
  <c r="M6434" i="7" a="1"/>
  <c r="M6434" i="7" s="1"/>
  <c r="N6434" i="7" s="1" a="1"/>
  <c r="N6434" i="7" s="1"/>
  <c r="O6433" i="7" a="1"/>
  <c r="O6433" i="7"/>
  <c r="M6433" i="7" a="1"/>
  <c r="M6433" i="7"/>
  <c r="N6433" i="7" s="1" a="1"/>
  <c r="N6433" i="7" s="1"/>
  <c r="O6432" i="7" a="1"/>
  <c r="O6432" i="7" s="1"/>
  <c r="N6432" i="7" a="1"/>
  <c r="N6432" i="7" s="1"/>
  <c r="M6432" i="7" a="1"/>
  <c r="M6432" i="7" s="1"/>
  <c r="O6431" i="7" a="1"/>
  <c r="O6431" i="7" s="1"/>
  <c r="M6431" i="7" a="1"/>
  <c r="M6431" i="7"/>
  <c r="N6431" i="7" s="1" a="1"/>
  <c r="N6431" i="7" s="1"/>
  <c r="O6430" i="7" a="1"/>
  <c r="O6430" i="7"/>
  <c r="M6430" i="7" a="1"/>
  <c r="M6430" i="7" s="1"/>
  <c r="N6430" i="7" s="1" a="1"/>
  <c r="N6430" i="7" s="1"/>
  <c r="O6429" i="7" a="1"/>
  <c r="O6429" i="7" s="1"/>
  <c r="M6429" i="7" a="1"/>
  <c r="M6429" i="7" s="1"/>
  <c r="N6429" i="7" s="1" a="1"/>
  <c r="N6429" i="7" s="1"/>
  <c r="O6428" i="7" a="1"/>
  <c r="O6428" i="7" s="1"/>
  <c r="M6428" i="7" a="1"/>
  <c r="M6428" i="7"/>
  <c r="N6428" i="7" s="1" a="1"/>
  <c r="N6428" i="7" s="1"/>
  <c r="O6427" i="7" a="1"/>
  <c r="O6427" i="7"/>
  <c r="M6427" i="7" a="1"/>
  <c r="M6427" i="7" s="1"/>
  <c r="N6427" i="7" s="1" a="1"/>
  <c r="N6427" i="7" s="1"/>
  <c r="O6426" i="7" a="1"/>
  <c r="O6426" i="7" s="1"/>
  <c r="N6426" i="7" a="1"/>
  <c r="N6426" i="7" s="1"/>
  <c r="M6426" i="7" a="1"/>
  <c r="M6426" i="7" s="1"/>
  <c r="O6425" i="7" a="1"/>
  <c r="O6425" i="7"/>
  <c r="M6425" i="7" a="1"/>
  <c r="M6425" i="7"/>
  <c r="N6425" i="7" s="1" a="1"/>
  <c r="N6425" i="7" s="1"/>
  <c r="O6424" i="7" a="1"/>
  <c r="O6424" i="7" s="1"/>
  <c r="M6424" i="7" a="1"/>
  <c r="M6424" i="7" s="1"/>
  <c r="N6424" i="7" s="1" a="1"/>
  <c r="N6424" i="7" s="1"/>
  <c r="O6423" i="7" a="1"/>
  <c r="O6423" i="7" s="1"/>
  <c r="N6423" i="7" a="1"/>
  <c r="N6423" i="7" s="1"/>
  <c r="M6423" i="7" a="1"/>
  <c r="M6423" i="7"/>
  <c r="O6422" i="7" a="1"/>
  <c r="O6422" i="7"/>
  <c r="M6422" i="7" a="1"/>
  <c r="M6422" i="7" s="1"/>
  <c r="N6422" i="7" s="1" a="1"/>
  <c r="N6422" i="7" s="1"/>
  <c r="O6421" i="7" a="1"/>
  <c r="O6421" i="7" s="1"/>
  <c r="M6421" i="7" a="1"/>
  <c r="M6421" i="7" s="1"/>
  <c r="N6421" i="7" s="1" a="1"/>
  <c r="N6421" i="7" s="1"/>
  <c r="O6420" i="7" a="1"/>
  <c r="O6420" i="7" s="1"/>
  <c r="N6420" i="7" a="1"/>
  <c r="N6420" i="7"/>
  <c r="M6420" i="7" a="1"/>
  <c r="M6420" i="7"/>
  <c r="O6419" i="7" a="1"/>
  <c r="O6419" i="7"/>
  <c r="M6419" i="7" a="1"/>
  <c r="M6419" i="7" s="1"/>
  <c r="N6419" i="7" s="1" a="1"/>
  <c r="N6419" i="7" s="1"/>
  <c r="O6418" i="7" a="1"/>
  <c r="O6418" i="7" s="1"/>
  <c r="M6418" i="7" a="1"/>
  <c r="M6418" i="7" s="1"/>
  <c r="N6418" i="7" s="1" a="1"/>
  <c r="N6418" i="7" s="1"/>
  <c r="O6417" i="7" a="1"/>
  <c r="O6417" i="7"/>
  <c r="N6417" i="7" a="1"/>
  <c r="N6417" i="7"/>
  <c r="M6417" i="7" a="1"/>
  <c r="M6417" i="7"/>
  <c r="O6416" i="7" a="1"/>
  <c r="O6416" i="7" s="1"/>
  <c r="M6416" i="7" a="1"/>
  <c r="M6416" i="7" s="1"/>
  <c r="N6416" i="7" s="1" a="1"/>
  <c r="N6416" i="7" s="1"/>
  <c r="O6415" i="7" a="1"/>
  <c r="O6415" i="7" s="1"/>
  <c r="M6415" i="7" a="1"/>
  <c r="M6415" i="7"/>
  <c r="N6415" i="7" s="1" a="1"/>
  <c r="N6415" i="7" s="1"/>
  <c r="O6414" i="7" a="1"/>
  <c r="O6414" i="7"/>
  <c r="N6414" i="7" a="1"/>
  <c r="N6414" i="7"/>
  <c r="M6414" i="7" a="1"/>
  <c r="M6414" i="7" s="1"/>
  <c r="O6413" i="7" a="1"/>
  <c r="O6413" i="7" s="1"/>
  <c r="M6413" i="7" a="1"/>
  <c r="M6413" i="7" s="1"/>
  <c r="N6413" i="7" s="1" a="1"/>
  <c r="N6413" i="7" s="1"/>
  <c r="O6412" i="7" a="1"/>
  <c r="O6412" i="7" s="1"/>
  <c r="M6412" i="7" a="1"/>
  <c r="M6412" i="7"/>
  <c r="N6412" i="7" s="1" a="1"/>
  <c r="N6412" i="7" s="1"/>
  <c r="O6411" i="7" a="1"/>
  <c r="O6411" i="7"/>
  <c r="M6411" i="7" a="1"/>
  <c r="M6411" i="7" s="1"/>
  <c r="N6411" i="7" s="1" a="1"/>
  <c r="N6411" i="7" s="1"/>
  <c r="O6410" i="7" a="1"/>
  <c r="O6410" i="7" s="1"/>
  <c r="N6410" i="7" a="1"/>
  <c r="N6410" i="7" s="1"/>
  <c r="M6410" i="7" a="1"/>
  <c r="M6410" i="7" s="1"/>
  <c r="O6409" i="7" a="1"/>
  <c r="O6409" i="7"/>
  <c r="M6409" i="7" a="1"/>
  <c r="M6409" i="7"/>
  <c r="N6409" i="7" s="1" a="1"/>
  <c r="N6409" i="7" s="1"/>
  <c r="O6408" i="7" a="1"/>
  <c r="O6408" i="7" s="1"/>
  <c r="M6408" i="7" a="1"/>
  <c r="M6408" i="7" s="1"/>
  <c r="N6408" i="7" s="1" a="1"/>
  <c r="N6408" i="7" s="1"/>
  <c r="O6407" i="7" a="1"/>
  <c r="O6407" i="7" s="1"/>
  <c r="N6407" i="7" a="1"/>
  <c r="N6407" i="7" s="1"/>
  <c r="M6407" i="7" a="1"/>
  <c r="M6407" i="7"/>
  <c r="O6406" i="7" a="1"/>
  <c r="O6406" i="7"/>
  <c r="N6406" i="7" a="1"/>
  <c r="N6406" i="7"/>
  <c r="M6406" i="7" a="1"/>
  <c r="M6406" i="7" s="1"/>
  <c r="O6405" i="7" a="1"/>
  <c r="O6405" i="7" s="1"/>
  <c r="M6405" i="7" a="1"/>
  <c r="M6405" i="7" s="1"/>
  <c r="N6405" i="7" s="1" a="1"/>
  <c r="N6405" i="7" s="1"/>
  <c r="O6404" i="7" a="1"/>
  <c r="O6404" i="7" s="1"/>
  <c r="M6404" i="7" a="1"/>
  <c r="M6404" i="7"/>
  <c r="N6404" i="7" s="1" a="1"/>
  <c r="N6404" i="7" s="1"/>
  <c r="O6403" i="7" a="1"/>
  <c r="O6403" i="7"/>
  <c r="M6403" i="7" a="1"/>
  <c r="M6403" i="7" s="1"/>
  <c r="N6403" i="7" s="1" a="1"/>
  <c r="N6403" i="7" s="1"/>
  <c r="O6402" i="7" a="1"/>
  <c r="O6402" i="7" s="1"/>
  <c r="M6402" i="7" a="1"/>
  <c r="M6402" i="7" s="1"/>
  <c r="N6402" i="7" s="1" a="1"/>
  <c r="N6402" i="7" s="1"/>
  <c r="O6401" i="7" a="1"/>
  <c r="O6401" i="7"/>
  <c r="M6401" i="7" a="1"/>
  <c r="M6401" i="7"/>
  <c r="N6401" i="7" s="1" a="1"/>
  <c r="N6401" i="7" s="1"/>
  <c r="O6400" i="7" a="1"/>
  <c r="O6400" i="7" s="1"/>
  <c r="M6400" i="7" a="1"/>
  <c r="M6400" i="7" s="1"/>
  <c r="N6400" i="7" s="1" a="1"/>
  <c r="N6400" i="7" s="1"/>
  <c r="O6399" i="7" a="1"/>
  <c r="O6399" i="7" s="1"/>
  <c r="M6399" i="7" a="1"/>
  <c r="M6399" i="7"/>
  <c r="N6399" i="7" s="1" a="1"/>
  <c r="N6399" i="7" s="1"/>
  <c r="O6398" i="7" a="1"/>
  <c r="O6398" i="7"/>
  <c r="M6398" i="7" a="1"/>
  <c r="M6398" i="7" s="1"/>
  <c r="N6398" i="7" s="1" a="1"/>
  <c r="N6398" i="7" s="1"/>
  <c r="O6397" i="7" a="1"/>
  <c r="O6397" i="7" s="1"/>
  <c r="M6397" i="7" a="1"/>
  <c r="M6397" i="7" s="1"/>
  <c r="N6397" i="7" s="1" a="1"/>
  <c r="N6397" i="7" s="1"/>
  <c r="O6396" i="7" a="1"/>
  <c r="O6396" i="7" s="1"/>
  <c r="M6396" i="7" a="1"/>
  <c r="M6396" i="7"/>
  <c r="N6396" i="7" s="1" a="1"/>
  <c r="N6396" i="7" s="1"/>
  <c r="O6395" i="7" a="1"/>
  <c r="O6395" i="7"/>
  <c r="M6395" i="7" a="1"/>
  <c r="M6395" i="7" s="1"/>
  <c r="N6395" i="7" s="1" a="1"/>
  <c r="N6395" i="7" s="1"/>
  <c r="O6394" i="7" a="1"/>
  <c r="O6394" i="7" s="1"/>
  <c r="N6394" i="7" a="1"/>
  <c r="N6394" i="7" s="1"/>
  <c r="M6394" i="7" a="1"/>
  <c r="M6394" i="7" s="1"/>
  <c r="O6393" i="7" a="1"/>
  <c r="O6393" i="7"/>
  <c r="M6393" i="7" a="1"/>
  <c r="M6393" i="7"/>
  <c r="N6393" i="7" s="1" a="1"/>
  <c r="N6393" i="7" s="1"/>
  <c r="O6392" i="7" a="1"/>
  <c r="O6392" i="7" s="1"/>
  <c r="M6392" i="7" a="1"/>
  <c r="M6392" i="7" s="1"/>
  <c r="N6392" i="7" s="1" a="1"/>
  <c r="N6392" i="7" s="1"/>
  <c r="O6391" i="7" a="1"/>
  <c r="O6391" i="7" s="1"/>
  <c r="N6391" i="7" a="1"/>
  <c r="N6391" i="7" s="1"/>
  <c r="M6391" i="7" a="1"/>
  <c r="M6391" i="7"/>
  <c r="O6390" i="7" a="1"/>
  <c r="O6390" i="7"/>
  <c r="M6390" i="7" a="1"/>
  <c r="M6390" i="7" s="1"/>
  <c r="N6390" i="7" s="1" a="1"/>
  <c r="N6390" i="7" s="1"/>
  <c r="O6389" i="7" a="1"/>
  <c r="O6389" i="7" s="1"/>
  <c r="M6389" i="7" a="1"/>
  <c r="M6389" i="7" s="1"/>
  <c r="N6389" i="7" s="1" a="1"/>
  <c r="N6389" i="7" s="1"/>
  <c r="O6388" i="7" a="1"/>
  <c r="O6388" i="7" s="1"/>
  <c r="N6388" i="7" a="1"/>
  <c r="N6388" i="7"/>
  <c r="M6388" i="7" a="1"/>
  <c r="M6388" i="7"/>
  <c r="O6387" i="7" a="1"/>
  <c r="O6387" i="7"/>
  <c r="M6387" i="7" a="1"/>
  <c r="M6387" i="7" s="1"/>
  <c r="N6387" i="7" s="1" a="1"/>
  <c r="N6387" i="7" s="1"/>
  <c r="O6386" i="7" a="1"/>
  <c r="O6386" i="7" s="1"/>
  <c r="M6386" i="7" a="1"/>
  <c r="M6386" i="7" s="1"/>
  <c r="N6386" i="7" s="1" a="1"/>
  <c r="N6386" i="7" s="1"/>
  <c r="O6385" i="7" a="1"/>
  <c r="O6385" i="7"/>
  <c r="N6385" i="7" a="1"/>
  <c r="N6385" i="7"/>
  <c r="M6385" i="7" a="1"/>
  <c r="M6385" i="7"/>
  <c r="O6384" i="7" a="1"/>
  <c r="O6384" i="7" s="1"/>
  <c r="M6384" i="7" a="1"/>
  <c r="M6384" i="7" s="1"/>
  <c r="N6384" i="7" s="1" a="1"/>
  <c r="N6384" i="7" s="1"/>
  <c r="O6383" i="7" a="1"/>
  <c r="O6383" i="7" s="1"/>
  <c r="M6383" i="7" a="1"/>
  <c r="M6383" i="7"/>
  <c r="N6383" i="7" s="1" a="1"/>
  <c r="N6383" i="7" s="1"/>
  <c r="O6382" i="7" a="1"/>
  <c r="O6382" i="7"/>
  <c r="N6382" i="7" a="1"/>
  <c r="N6382" i="7"/>
  <c r="M6382" i="7" a="1"/>
  <c r="M6382" i="7" s="1"/>
  <c r="O6381" i="7" a="1"/>
  <c r="O6381" i="7" s="1"/>
  <c r="M6381" i="7" a="1"/>
  <c r="M6381" i="7" s="1"/>
  <c r="N6381" i="7" s="1" a="1"/>
  <c r="N6381" i="7" s="1"/>
  <c r="O6380" i="7" a="1"/>
  <c r="O6380" i="7" s="1"/>
  <c r="M6380" i="7" a="1"/>
  <c r="M6380" i="7"/>
  <c r="N6380" i="7" s="1" a="1"/>
  <c r="N6380" i="7" s="1"/>
  <c r="O6379" i="7" a="1"/>
  <c r="O6379" i="7"/>
  <c r="M6379" i="7" a="1"/>
  <c r="M6379" i="7" s="1"/>
  <c r="N6379" i="7" s="1" a="1"/>
  <c r="N6379" i="7" s="1"/>
  <c r="O6378" i="7" a="1"/>
  <c r="O6378" i="7" s="1"/>
  <c r="N6378" i="7" a="1"/>
  <c r="N6378" i="7" s="1"/>
  <c r="M6378" i="7" a="1"/>
  <c r="M6378" i="7" s="1"/>
  <c r="O6377" i="7" a="1"/>
  <c r="O6377" i="7"/>
  <c r="M6377" i="7" a="1"/>
  <c r="M6377" i="7"/>
  <c r="N6377" i="7" s="1" a="1"/>
  <c r="N6377" i="7" s="1"/>
  <c r="O6376" i="7" a="1"/>
  <c r="O6376" i="7" s="1"/>
  <c r="M6376" i="7" a="1"/>
  <c r="M6376" i="7" s="1"/>
  <c r="N6376" i="7" s="1" a="1"/>
  <c r="N6376" i="7" s="1"/>
  <c r="O6375" i="7" a="1"/>
  <c r="O6375" i="7" s="1"/>
  <c r="N6375" i="7" a="1"/>
  <c r="N6375" i="7" s="1"/>
  <c r="M6375" i="7" a="1"/>
  <c r="M6375" i="7"/>
  <c r="O6374" i="7" a="1"/>
  <c r="O6374" i="7"/>
  <c r="N6374" i="7" a="1"/>
  <c r="N6374" i="7"/>
  <c r="M6374" i="7" a="1"/>
  <c r="M6374" i="7" s="1"/>
  <c r="O6373" i="7" a="1"/>
  <c r="O6373" i="7" s="1"/>
  <c r="M6373" i="7" a="1"/>
  <c r="M6373" i="7" s="1"/>
  <c r="N6373" i="7" s="1" a="1"/>
  <c r="N6373" i="7" s="1"/>
  <c r="O6372" i="7" a="1"/>
  <c r="O6372" i="7" s="1"/>
  <c r="M6372" i="7" a="1"/>
  <c r="M6372" i="7"/>
  <c r="N6372" i="7" s="1" a="1"/>
  <c r="N6372" i="7" s="1"/>
  <c r="O6371" i="7" a="1"/>
  <c r="O6371" i="7"/>
  <c r="M6371" i="7" a="1"/>
  <c r="M6371" i="7" s="1"/>
  <c r="N6371" i="7" s="1" a="1"/>
  <c r="N6371" i="7" s="1"/>
  <c r="O6370" i="7" a="1"/>
  <c r="O6370" i="7" s="1"/>
  <c r="M6370" i="7" a="1"/>
  <c r="M6370" i="7" s="1"/>
  <c r="N6370" i="7" s="1" a="1"/>
  <c r="N6370" i="7" s="1"/>
  <c r="O6369" i="7" a="1"/>
  <c r="O6369" i="7"/>
  <c r="M6369" i="7" a="1"/>
  <c r="M6369" i="7"/>
  <c r="N6369" i="7" s="1" a="1"/>
  <c r="N6369" i="7" s="1"/>
  <c r="O6368" i="7" a="1"/>
  <c r="O6368" i="7" s="1"/>
  <c r="M6368" i="7" a="1"/>
  <c r="M6368" i="7" s="1"/>
  <c r="N6368" i="7" s="1" a="1"/>
  <c r="N6368" i="7" s="1"/>
  <c r="O6367" i="7" a="1"/>
  <c r="O6367" i="7" s="1"/>
  <c r="M6367" i="7" a="1"/>
  <c r="M6367" i="7"/>
  <c r="N6367" i="7" s="1" a="1"/>
  <c r="N6367" i="7" s="1"/>
  <c r="O6366" i="7" a="1"/>
  <c r="O6366" i="7"/>
  <c r="M6366" i="7" a="1"/>
  <c r="M6366" i="7" s="1"/>
  <c r="N6366" i="7" s="1" a="1"/>
  <c r="N6366" i="7" s="1"/>
  <c r="O6365" i="7" a="1"/>
  <c r="O6365" i="7" s="1"/>
  <c r="N6365" i="7" a="1"/>
  <c r="N6365" i="7" s="1"/>
  <c r="M6365" i="7" a="1"/>
  <c r="M6365" i="7" s="1"/>
  <c r="O6364" i="7" a="1"/>
  <c r="O6364" i="7" s="1"/>
  <c r="M6364" i="7" a="1"/>
  <c r="M6364" i="7"/>
  <c r="N6364" i="7" s="1" a="1"/>
  <c r="N6364" i="7" s="1"/>
  <c r="O6363" i="7" a="1"/>
  <c r="O6363" i="7"/>
  <c r="M6363" i="7" a="1"/>
  <c r="M6363" i="7" s="1"/>
  <c r="N6363" i="7" s="1" a="1"/>
  <c r="N6363" i="7" s="1"/>
  <c r="O6362" i="7" a="1"/>
  <c r="O6362" i="7" s="1"/>
  <c r="N6362" i="7" a="1"/>
  <c r="N6362" i="7" s="1"/>
  <c r="M6362" i="7" a="1"/>
  <c r="M6362" i="7" s="1"/>
  <c r="O6361" i="7" a="1"/>
  <c r="O6361" i="7"/>
  <c r="M6361" i="7" a="1"/>
  <c r="M6361" i="7"/>
  <c r="N6361" i="7" s="1" a="1"/>
  <c r="N6361" i="7" s="1"/>
  <c r="O6360" i="7" a="1"/>
  <c r="O6360" i="7" s="1"/>
  <c r="M6360" i="7" a="1"/>
  <c r="M6360" i="7" s="1"/>
  <c r="N6360" i="7" s="1" a="1"/>
  <c r="N6360" i="7" s="1"/>
  <c r="O6359" i="7" a="1"/>
  <c r="O6359" i="7" s="1"/>
  <c r="N6359" i="7" a="1"/>
  <c r="N6359" i="7" s="1"/>
  <c r="M6359" i="7" a="1"/>
  <c r="M6359" i="7"/>
  <c r="O6358" i="7" a="1"/>
  <c r="O6358" i="7"/>
  <c r="M6358" i="7" a="1"/>
  <c r="M6358" i="7" s="1"/>
  <c r="N6358" i="7" s="1" a="1"/>
  <c r="N6358" i="7" s="1"/>
  <c r="O6357" i="7" a="1"/>
  <c r="O6357" i="7" s="1"/>
  <c r="M6357" i="7" a="1"/>
  <c r="M6357" i="7" s="1"/>
  <c r="N6357" i="7" s="1" a="1"/>
  <c r="N6357" i="7" s="1"/>
  <c r="O6356" i="7" a="1"/>
  <c r="O6356" i="7" s="1"/>
  <c r="N6356" i="7" a="1"/>
  <c r="N6356" i="7"/>
  <c r="M6356" i="7" a="1"/>
  <c r="M6356" i="7"/>
  <c r="O6355" i="7" a="1"/>
  <c r="O6355" i="7"/>
  <c r="M6355" i="7" a="1"/>
  <c r="M6355" i="7" s="1"/>
  <c r="N6355" i="7" s="1" a="1"/>
  <c r="N6355" i="7" s="1"/>
  <c r="O6354" i="7" a="1"/>
  <c r="O6354" i="7" s="1"/>
  <c r="M6354" i="7" a="1"/>
  <c r="M6354" i="7" s="1"/>
  <c r="N6354" i="7" s="1" a="1"/>
  <c r="N6354" i="7" s="1"/>
  <c r="O6353" i="7" a="1"/>
  <c r="O6353" i="7"/>
  <c r="M6353" i="7" a="1"/>
  <c r="M6353" i="7" s="1"/>
  <c r="N6353" i="7" s="1" a="1"/>
  <c r="N6353" i="7" s="1"/>
  <c r="O6352" i="7" a="1"/>
  <c r="O6352" i="7" s="1"/>
  <c r="M6352" i="7" a="1"/>
  <c r="M6352" i="7" s="1"/>
  <c r="N6352" i="7" s="1" a="1"/>
  <c r="N6352" i="7" s="1"/>
  <c r="O6351" i="7" a="1"/>
  <c r="O6351" i="7" s="1"/>
  <c r="M6351" i="7" a="1"/>
  <c r="M6351" i="7"/>
  <c r="N6351" i="7" s="1" a="1"/>
  <c r="N6351" i="7" s="1"/>
  <c r="O6350" i="7" a="1"/>
  <c r="O6350" i="7"/>
  <c r="M6350" i="7" a="1"/>
  <c r="M6350" i="7" s="1"/>
  <c r="N6350" i="7" s="1" a="1"/>
  <c r="N6350" i="7" s="1"/>
  <c r="O6349" i="7" a="1"/>
  <c r="O6349" i="7" s="1"/>
  <c r="M6349" i="7" a="1"/>
  <c r="M6349" i="7" s="1"/>
  <c r="N6349" i="7" s="1" a="1"/>
  <c r="N6349" i="7" s="1"/>
  <c r="O6348" i="7" a="1"/>
  <c r="O6348" i="7" s="1"/>
  <c r="M6348" i="7" a="1"/>
  <c r="M6348" i="7"/>
  <c r="N6348" i="7" s="1" a="1"/>
  <c r="N6348" i="7" s="1"/>
  <c r="O6347" i="7" a="1"/>
  <c r="O6347" i="7"/>
  <c r="M6347" i="7" a="1"/>
  <c r="M6347" i="7" s="1"/>
  <c r="N6347" i="7" s="1" a="1"/>
  <c r="N6347" i="7" s="1"/>
  <c r="O6346" i="7" a="1"/>
  <c r="O6346" i="7" s="1"/>
  <c r="N6346" i="7" a="1"/>
  <c r="N6346" i="7" s="1"/>
  <c r="M6346" i="7" a="1"/>
  <c r="M6346" i="7" s="1"/>
  <c r="O6345" i="7" a="1"/>
  <c r="O6345" i="7"/>
  <c r="M6345" i="7" a="1"/>
  <c r="M6345" i="7"/>
  <c r="N6345" i="7" s="1" a="1"/>
  <c r="N6345" i="7" s="1"/>
  <c r="O6344" i="7" a="1"/>
  <c r="O6344" i="7" s="1"/>
  <c r="M6344" i="7" a="1"/>
  <c r="M6344" i="7" s="1"/>
  <c r="N6344" i="7" s="1" a="1"/>
  <c r="N6344" i="7" s="1"/>
  <c r="O6343" i="7" a="1"/>
  <c r="O6343" i="7" s="1"/>
  <c r="N6343" i="7" a="1"/>
  <c r="N6343" i="7" s="1"/>
  <c r="M6343" i="7" a="1"/>
  <c r="M6343" i="7"/>
  <c r="O6342" i="7" a="1"/>
  <c r="O6342" i="7"/>
  <c r="N6342" i="7" a="1"/>
  <c r="N6342" i="7" s="1"/>
  <c r="M6342" i="7" a="1"/>
  <c r="M6342" i="7" s="1"/>
  <c r="O6341" i="7" a="1"/>
  <c r="O6341" i="7" s="1"/>
  <c r="M6341" i="7" a="1"/>
  <c r="M6341" i="7" s="1"/>
  <c r="N6341" i="7" s="1" a="1"/>
  <c r="N6341" i="7" s="1"/>
  <c r="O6340" i="7" a="1"/>
  <c r="O6340" i="7" s="1"/>
  <c r="M6340" i="7" a="1"/>
  <c r="M6340" i="7"/>
  <c r="N6340" i="7" s="1" a="1"/>
  <c r="N6340" i="7" s="1"/>
  <c r="O6339" i="7" a="1"/>
  <c r="O6339" i="7"/>
  <c r="M6339" i="7" a="1"/>
  <c r="M6339" i="7" s="1"/>
  <c r="N6339" i="7" s="1" a="1"/>
  <c r="N6339" i="7" s="1"/>
  <c r="O6338" i="7" a="1"/>
  <c r="O6338" i="7" s="1"/>
  <c r="M6338" i="7" a="1"/>
  <c r="M6338" i="7" s="1"/>
  <c r="N6338" i="7" s="1" a="1"/>
  <c r="N6338" i="7" s="1"/>
  <c r="O6337" i="7" a="1"/>
  <c r="O6337" i="7"/>
  <c r="M6337" i="7" a="1"/>
  <c r="M6337" i="7"/>
  <c r="N6337" i="7" s="1" a="1"/>
  <c r="N6337" i="7" s="1"/>
  <c r="O6336" i="7" a="1"/>
  <c r="O6336" i="7" s="1"/>
  <c r="N6336" i="7" a="1"/>
  <c r="N6336" i="7" s="1"/>
  <c r="M6336" i="7" a="1"/>
  <c r="M6336" i="7" s="1"/>
  <c r="O6335" i="7" a="1"/>
  <c r="O6335" i="7" s="1"/>
  <c r="M6335" i="7" a="1"/>
  <c r="M6335" i="7"/>
  <c r="N6335" i="7" s="1" a="1"/>
  <c r="N6335" i="7" s="1"/>
  <c r="O6334" i="7" a="1"/>
  <c r="O6334" i="7"/>
  <c r="M6334" i="7" a="1"/>
  <c r="M6334" i="7" s="1"/>
  <c r="N6334" i="7" s="1" a="1"/>
  <c r="N6334" i="7" s="1"/>
  <c r="O6333" i="7" a="1"/>
  <c r="O6333" i="7" s="1"/>
  <c r="M6333" i="7" a="1"/>
  <c r="M6333" i="7" s="1"/>
  <c r="N6333" i="7" s="1" a="1"/>
  <c r="N6333" i="7" s="1"/>
  <c r="O6332" i="7" a="1"/>
  <c r="O6332" i="7" s="1"/>
  <c r="M6332" i="7" a="1"/>
  <c r="M6332" i="7"/>
  <c r="N6332" i="7" s="1" a="1"/>
  <c r="N6332" i="7" s="1"/>
  <c r="O6331" i="7" a="1"/>
  <c r="O6331" i="7"/>
  <c r="M6331" i="7" a="1"/>
  <c r="M6331" i="7" s="1"/>
  <c r="N6331" i="7" s="1" a="1"/>
  <c r="N6331" i="7" s="1"/>
  <c r="O6330" i="7" a="1"/>
  <c r="O6330" i="7" s="1"/>
  <c r="N6330" i="7" a="1"/>
  <c r="N6330" i="7" s="1"/>
  <c r="M6330" i="7" a="1"/>
  <c r="M6330" i="7" s="1"/>
  <c r="O6329" i="7" a="1"/>
  <c r="O6329" i="7"/>
  <c r="M6329" i="7" a="1"/>
  <c r="M6329" i="7"/>
  <c r="N6329" i="7" s="1" a="1"/>
  <c r="N6329" i="7" s="1"/>
  <c r="O6328" i="7" a="1"/>
  <c r="O6328" i="7" s="1"/>
  <c r="M6328" i="7" a="1"/>
  <c r="M6328" i="7" s="1"/>
  <c r="N6328" i="7" s="1" a="1"/>
  <c r="N6328" i="7" s="1"/>
  <c r="O6327" i="7" a="1"/>
  <c r="O6327" i="7" s="1"/>
  <c r="N6327" i="7" a="1"/>
  <c r="N6327" i="7" s="1"/>
  <c r="M6327" i="7" a="1"/>
  <c r="M6327" i="7"/>
  <c r="O6326" i="7" a="1"/>
  <c r="O6326" i="7"/>
  <c r="M6326" i="7" a="1"/>
  <c r="M6326" i="7" s="1"/>
  <c r="N6326" i="7" s="1" a="1"/>
  <c r="N6326" i="7" s="1"/>
  <c r="O6325" i="7" a="1"/>
  <c r="O6325" i="7" s="1"/>
  <c r="M6325" i="7" a="1"/>
  <c r="M6325" i="7" s="1"/>
  <c r="N6325" i="7" s="1" a="1"/>
  <c r="N6325" i="7" s="1"/>
  <c r="O6324" i="7" a="1"/>
  <c r="O6324" i="7" s="1"/>
  <c r="N6324" i="7" a="1"/>
  <c r="N6324" i="7"/>
  <c r="M6324" i="7" a="1"/>
  <c r="M6324" i="7"/>
  <c r="O6323" i="7" a="1"/>
  <c r="O6323" i="7"/>
  <c r="M6323" i="7" a="1"/>
  <c r="M6323" i="7" s="1"/>
  <c r="N6323" i="7" s="1" a="1"/>
  <c r="N6323" i="7" s="1"/>
  <c r="O6322" i="7" a="1"/>
  <c r="O6322" i="7" s="1"/>
  <c r="M6322" i="7" a="1"/>
  <c r="M6322" i="7" s="1"/>
  <c r="N6322" i="7" s="1" a="1"/>
  <c r="N6322" i="7" s="1"/>
  <c r="O6321" i="7" a="1"/>
  <c r="O6321" i="7"/>
  <c r="N6321" i="7"/>
  <c r="M6321" i="7" a="1"/>
  <c r="M6321" i="7" s="1"/>
  <c r="N6321" i="7" s="1" a="1"/>
  <c r="O6320" i="7" a="1"/>
  <c r="O6320" i="7" s="1"/>
  <c r="M6320" i="7" a="1"/>
  <c r="M6320" i="7" s="1"/>
  <c r="N6320" i="7" s="1" a="1"/>
  <c r="N6320" i="7" s="1"/>
  <c r="O6319" i="7" a="1"/>
  <c r="O6319" i="7" s="1"/>
  <c r="M6319" i="7" a="1"/>
  <c r="M6319" i="7"/>
  <c r="N6319" i="7" s="1" a="1"/>
  <c r="N6319" i="7" s="1"/>
  <c r="O6318" i="7" a="1"/>
  <c r="O6318" i="7"/>
  <c r="N6318" i="7"/>
  <c r="M6318" i="7" a="1"/>
  <c r="M6318" i="7" s="1"/>
  <c r="N6318" i="7" s="1" a="1"/>
  <c r="O6317" i="7" a="1"/>
  <c r="O6317" i="7" s="1"/>
  <c r="M6317" i="7" a="1"/>
  <c r="M6317" i="7" s="1"/>
  <c r="N6317" i="7" s="1" a="1"/>
  <c r="N6317" i="7" s="1"/>
  <c r="O6316" i="7" a="1"/>
  <c r="O6316" i="7" s="1"/>
  <c r="M6316" i="7" a="1"/>
  <c r="M6316" i="7"/>
  <c r="N6316" i="7" s="1" a="1"/>
  <c r="N6316" i="7" s="1"/>
  <c r="O6315" i="7" a="1"/>
  <c r="O6315" i="7"/>
  <c r="M6315" i="7" a="1"/>
  <c r="M6315" i="7" s="1"/>
  <c r="N6315" i="7" s="1" a="1"/>
  <c r="N6315" i="7" s="1"/>
  <c r="O6314" i="7" a="1"/>
  <c r="O6314" i="7" s="1"/>
  <c r="N6314" i="7" a="1"/>
  <c r="N6314" i="7" s="1"/>
  <c r="M6314" i="7" a="1"/>
  <c r="M6314" i="7" s="1"/>
  <c r="O6313" i="7" a="1"/>
  <c r="O6313" i="7"/>
  <c r="M6313" i="7" a="1"/>
  <c r="M6313" i="7"/>
  <c r="N6313" i="7" s="1" a="1"/>
  <c r="N6313" i="7" s="1"/>
  <c r="O6312" i="7" a="1"/>
  <c r="O6312" i="7" s="1"/>
  <c r="M6312" i="7" a="1"/>
  <c r="M6312" i="7" s="1"/>
  <c r="N6312" i="7" s="1" a="1"/>
  <c r="N6312" i="7" s="1"/>
  <c r="O6311" i="7" a="1"/>
  <c r="O6311" i="7" s="1"/>
  <c r="N6311" i="7" a="1"/>
  <c r="N6311" i="7" s="1"/>
  <c r="M6311" i="7" a="1"/>
  <c r="M6311" i="7"/>
  <c r="O6310" i="7" a="1"/>
  <c r="O6310" i="7"/>
  <c r="N6310" i="7" a="1"/>
  <c r="N6310" i="7" s="1"/>
  <c r="M6310" i="7" a="1"/>
  <c r="M6310" i="7" s="1"/>
  <c r="O6309" i="7" a="1"/>
  <c r="O6309" i="7" s="1"/>
  <c r="M6309" i="7" a="1"/>
  <c r="M6309" i="7" s="1"/>
  <c r="N6309" i="7" s="1" a="1"/>
  <c r="N6309" i="7" s="1"/>
  <c r="O6308" i="7" a="1"/>
  <c r="O6308" i="7" s="1"/>
  <c r="M6308" i="7" a="1"/>
  <c r="M6308" i="7"/>
  <c r="N6308" i="7" s="1" a="1"/>
  <c r="N6308" i="7" s="1"/>
  <c r="O6307" i="7" a="1"/>
  <c r="O6307" i="7"/>
  <c r="M6307" i="7" a="1"/>
  <c r="M6307" i="7" s="1"/>
  <c r="N6307" i="7" s="1" a="1"/>
  <c r="N6307" i="7" s="1"/>
  <c r="O6306" i="7" a="1"/>
  <c r="O6306" i="7" s="1"/>
  <c r="M6306" i="7" a="1"/>
  <c r="M6306" i="7" s="1"/>
  <c r="N6306" i="7" s="1" a="1"/>
  <c r="N6306" i="7" s="1"/>
  <c r="O6305" i="7" a="1"/>
  <c r="O6305" i="7"/>
  <c r="M6305" i="7" a="1"/>
  <c r="M6305" i="7"/>
  <c r="N6305" i="7" s="1" a="1"/>
  <c r="N6305" i="7" s="1"/>
  <c r="O6304" i="7" a="1"/>
  <c r="O6304" i="7" s="1"/>
  <c r="N6304" i="7" a="1"/>
  <c r="N6304" i="7" s="1"/>
  <c r="M6304" i="7" a="1"/>
  <c r="M6304" i="7" s="1"/>
  <c r="O6303" i="7" a="1"/>
  <c r="O6303" i="7" s="1"/>
  <c r="M6303" i="7" a="1"/>
  <c r="M6303" i="7"/>
  <c r="N6303" i="7" s="1" a="1"/>
  <c r="N6303" i="7" s="1"/>
  <c r="O6302" i="7" a="1"/>
  <c r="O6302" i="7"/>
  <c r="M6302" i="7" a="1"/>
  <c r="M6302" i="7" s="1"/>
  <c r="N6302" i="7" s="1" a="1"/>
  <c r="N6302" i="7" s="1"/>
  <c r="O6301" i="7" a="1"/>
  <c r="O6301" i="7" s="1"/>
  <c r="M6301" i="7" a="1"/>
  <c r="M6301" i="7" s="1"/>
  <c r="N6301" i="7" s="1" a="1"/>
  <c r="N6301" i="7" s="1"/>
  <c r="O6300" i="7" a="1"/>
  <c r="O6300" i="7" s="1"/>
  <c r="M6300" i="7" a="1"/>
  <c r="M6300" i="7"/>
  <c r="N6300" i="7" s="1" a="1"/>
  <c r="N6300" i="7" s="1"/>
  <c r="O6299" i="7" a="1"/>
  <c r="O6299" i="7"/>
  <c r="M6299" i="7" a="1"/>
  <c r="M6299" i="7" s="1"/>
  <c r="N6299" i="7" s="1" a="1"/>
  <c r="N6299" i="7" s="1"/>
  <c r="O6298" i="7" a="1"/>
  <c r="O6298" i="7" s="1"/>
  <c r="N6298" i="7" a="1"/>
  <c r="N6298" i="7" s="1"/>
  <c r="M6298" i="7" a="1"/>
  <c r="M6298" i="7" s="1"/>
  <c r="O6297" i="7" a="1"/>
  <c r="O6297" i="7"/>
  <c r="M6297" i="7" a="1"/>
  <c r="M6297" i="7"/>
  <c r="N6297" i="7" s="1" a="1"/>
  <c r="N6297" i="7" s="1"/>
  <c r="O6296" i="7" a="1"/>
  <c r="O6296" i="7" s="1"/>
  <c r="M6296" i="7" a="1"/>
  <c r="M6296" i="7" s="1"/>
  <c r="N6296" i="7" s="1" a="1"/>
  <c r="N6296" i="7" s="1"/>
  <c r="O6295" i="7" a="1"/>
  <c r="O6295" i="7" s="1"/>
  <c r="N6295" i="7" a="1"/>
  <c r="N6295" i="7" s="1"/>
  <c r="M6295" i="7" a="1"/>
  <c r="M6295" i="7"/>
  <c r="O6294" i="7" a="1"/>
  <c r="O6294" i="7"/>
  <c r="M6294" i="7" a="1"/>
  <c r="M6294" i="7" s="1"/>
  <c r="N6294" i="7" s="1" a="1"/>
  <c r="N6294" i="7" s="1"/>
  <c r="O6293" i="7" a="1"/>
  <c r="O6293" i="7" s="1"/>
  <c r="M6293" i="7" a="1"/>
  <c r="M6293" i="7" s="1"/>
  <c r="N6293" i="7" s="1" a="1"/>
  <c r="N6293" i="7" s="1"/>
  <c r="O6292" i="7" a="1"/>
  <c r="O6292" i="7" s="1"/>
  <c r="N6292" i="7" a="1"/>
  <c r="N6292" i="7"/>
  <c r="M6292" i="7" a="1"/>
  <c r="M6292" i="7"/>
  <c r="O6291" i="7" a="1"/>
  <c r="O6291" i="7"/>
  <c r="M6291" i="7" a="1"/>
  <c r="M6291" i="7" s="1"/>
  <c r="N6291" i="7" s="1" a="1"/>
  <c r="N6291" i="7" s="1"/>
  <c r="O6290" i="7" a="1"/>
  <c r="O6290" i="7" s="1"/>
  <c r="M6290" i="7" a="1"/>
  <c r="M6290" i="7" s="1"/>
  <c r="N6290" i="7" s="1" a="1"/>
  <c r="N6290" i="7" s="1"/>
  <c r="O6289" i="7" a="1"/>
  <c r="O6289" i="7"/>
  <c r="N6289" i="7" a="1"/>
  <c r="N6289" i="7"/>
  <c r="M6289" i="7" a="1"/>
  <c r="M6289" i="7"/>
  <c r="O6288" i="7" a="1"/>
  <c r="O6288" i="7" s="1"/>
  <c r="M6288" i="7" a="1"/>
  <c r="M6288" i="7" s="1"/>
  <c r="N6288" i="7" s="1" a="1"/>
  <c r="N6288" i="7" s="1"/>
  <c r="O6287" i="7" a="1"/>
  <c r="O6287" i="7" s="1"/>
  <c r="M6287" i="7" a="1"/>
  <c r="M6287" i="7"/>
  <c r="N6287" i="7" s="1" a="1"/>
  <c r="N6287" i="7" s="1"/>
  <c r="O6286" i="7" a="1"/>
  <c r="O6286" i="7"/>
  <c r="N6286" i="7"/>
  <c r="M6286" i="7" a="1"/>
  <c r="M6286" i="7" s="1"/>
  <c r="N6286" i="7" s="1" a="1"/>
  <c r="O6285" i="7" a="1"/>
  <c r="O6285" i="7" s="1"/>
  <c r="M6285" i="7" a="1"/>
  <c r="M6285" i="7" s="1"/>
  <c r="N6285" i="7" s="1" a="1"/>
  <c r="N6285" i="7" s="1"/>
  <c r="O6284" i="7" a="1"/>
  <c r="O6284" i="7" s="1"/>
  <c r="M6284" i="7" a="1"/>
  <c r="M6284" i="7"/>
  <c r="N6284" i="7" s="1" a="1"/>
  <c r="N6284" i="7" s="1"/>
  <c r="O6283" i="7" a="1"/>
  <c r="O6283" i="7"/>
  <c r="M6283" i="7" a="1"/>
  <c r="M6283" i="7" s="1"/>
  <c r="N6283" i="7" s="1" a="1"/>
  <c r="N6283" i="7" s="1"/>
  <c r="O6282" i="7" a="1"/>
  <c r="O6282" i="7" s="1"/>
  <c r="N6282" i="7" a="1"/>
  <c r="N6282" i="7" s="1"/>
  <c r="M6282" i="7" a="1"/>
  <c r="M6282" i="7" s="1"/>
  <c r="O6281" i="7" a="1"/>
  <c r="O6281" i="7"/>
  <c r="M6281" i="7" a="1"/>
  <c r="M6281" i="7"/>
  <c r="N6281" i="7" s="1" a="1"/>
  <c r="N6281" i="7" s="1"/>
  <c r="O6280" i="7" a="1"/>
  <c r="O6280" i="7" s="1"/>
  <c r="M6280" i="7" a="1"/>
  <c r="M6280" i="7" s="1"/>
  <c r="N6280" i="7" s="1" a="1"/>
  <c r="N6280" i="7" s="1"/>
  <c r="O6279" i="7" a="1"/>
  <c r="O6279" i="7" s="1"/>
  <c r="N6279" i="7" a="1"/>
  <c r="N6279" i="7" s="1"/>
  <c r="M6279" i="7" a="1"/>
  <c r="M6279" i="7"/>
  <c r="O6278" i="7" a="1"/>
  <c r="O6278" i="7"/>
  <c r="N6278" i="7" a="1"/>
  <c r="N6278" i="7" s="1"/>
  <c r="M6278" i="7" a="1"/>
  <c r="M6278" i="7" s="1"/>
  <c r="O6277" i="7" a="1"/>
  <c r="O6277" i="7" s="1"/>
  <c r="M6277" i="7" a="1"/>
  <c r="M6277" i="7" s="1"/>
  <c r="N6277" i="7" s="1" a="1"/>
  <c r="N6277" i="7" s="1"/>
  <c r="O6276" i="7" a="1"/>
  <c r="O6276" i="7" s="1"/>
  <c r="M6276" i="7" a="1"/>
  <c r="M6276" i="7"/>
  <c r="N6276" i="7" s="1" a="1"/>
  <c r="N6276" i="7" s="1"/>
  <c r="O6275" i="7" a="1"/>
  <c r="O6275" i="7"/>
  <c r="M6275" i="7" a="1"/>
  <c r="M6275" i="7" s="1"/>
  <c r="N6275" i="7" s="1" a="1"/>
  <c r="N6275" i="7" s="1"/>
  <c r="O6274" i="7" a="1"/>
  <c r="O6274" i="7" s="1"/>
  <c r="M6274" i="7" a="1"/>
  <c r="M6274" i="7" s="1"/>
  <c r="N6274" i="7" s="1" a="1"/>
  <c r="N6274" i="7" s="1"/>
  <c r="O6273" i="7" a="1"/>
  <c r="O6273" i="7"/>
  <c r="M6273" i="7" a="1"/>
  <c r="M6273" i="7"/>
  <c r="N6273" i="7" s="1" a="1"/>
  <c r="N6273" i="7" s="1"/>
  <c r="O6272" i="7" a="1"/>
  <c r="O6272" i="7" s="1"/>
  <c r="M6272" i="7" a="1"/>
  <c r="M6272" i="7" s="1"/>
  <c r="N6272" i="7" s="1" a="1"/>
  <c r="N6272" i="7" s="1"/>
  <c r="O6271" i="7" a="1"/>
  <c r="O6271" i="7" s="1"/>
  <c r="M6271" i="7" a="1"/>
  <c r="M6271" i="7"/>
  <c r="N6271" i="7" s="1" a="1"/>
  <c r="N6271" i="7" s="1"/>
  <c r="O6270" i="7" a="1"/>
  <c r="O6270" i="7"/>
  <c r="M6270" i="7" a="1"/>
  <c r="M6270" i="7" s="1"/>
  <c r="N6270" i="7" s="1" a="1"/>
  <c r="N6270" i="7" s="1"/>
  <c r="O6269" i="7" a="1"/>
  <c r="O6269" i="7" s="1"/>
  <c r="N6269" i="7" a="1"/>
  <c r="N6269" i="7" s="1"/>
  <c r="M6269" i="7" a="1"/>
  <c r="M6269" i="7" s="1"/>
  <c r="O6268" i="7" a="1"/>
  <c r="O6268" i="7" s="1"/>
  <c r="M6268" i="7" a="1"/>
  <c r="M6268" i="7"/>
  <c r="N6268" i="7" s="1" a="1"/>
  <c r="N6268" i="7" s="1"/>
  <c r="O6267" i="7" a="1"/>
  <c r="O6267" i="7"/>
  <c r="M6267" i="7" a="1"/>
  <c r="M6267" i="7" s="1"/>
  <c r="N6267" i="7" s="1" a="1"/>
  <c r="N6267" i="7" s="1"/>
  <c r="O6266" i="7" a="1"/>
  <c r="O6266" i="7" s="1"/>
  <c r="N6266" i="7" a="1"/>
  <c r="N6266" i="7" s="1"/>
  <c r="M6266" i="7" a="1"/>
  <c r="M6266" i="7" s="1"/>
  <c r="O6265" i="7" a="1"/>
  <c r="O6265" i="7"/>
  <c r="M6265" i="7" a="1"/>
  <c r="M6265" i="7"/>
  <c r="N6265" i="7" s="1" a="1"/>
  <c r="N6265" i="7" s="1"/>
  <c r="O6264" i="7" a="1"/>
  <c r="O6264" i="7" s="1"/>
  <c r="M6264" i="7" a="1"/>
  <c r="M6264" i="7" s="1"/>
  <c r="N6264" i="7" s="1" a="1"/>
  <c r="N6264" i="7" s="1"/>
  <c r="O6263" i="7" a="1"/>
  <c r="O6263" i="7" s="1"/>
  <c r="N6263" i="7" a="1"/>
  <c r="N6263" i="7" s="1"/>
  <c r="M6263" i="7" a="1"/>
  <c r="M6263" i="7"/>
  <c r="O6262" i="7" a="1"/>
  <c r="O6262" i="7"/>
  <c r="M6262" i="7" a="1"/>
  <c r="M6262" i="7" s="1"/>
  <c r="N6262" i="7" s="1" a="1"/>
  <c r="N6262" i="7" s="1"/>
  <c r="O6261" i="7" a="1"/>
  <c r="O6261" i="7" s="1"/>
  <c r="M6261" i="7" a="1"/>
  <c r="M6261" i="7" s="1"/>
  <c r="N6261" i="7" s="1" a="1"/>
  <c r="N6261" i="7" s="1"/>
  <c r="O6260" i="7" a="1"/>
  <c r="O6260" i="7" s="1"/>
  <c r="N6260" i="7"/>
  <c r="M6260" i="7" a="1"/>
  <c r="M6260" i="7"/>
  <c r="N6260" i="7" s="1" a="1"/>
  <c r="O6259" i="7" a="1"/>
  <c r="O6259" i="7"/>
  <c r="M6259" i="7" a="1"/>
  <c r="M6259" i="7" s="1"/>
  <c r="N6259" i="7" s="1" a="1"/>
  <c r="N6259" i="7" s="1"/>
  <c r="O6258" i="7" a="1"/>
  <c r="O6258" i="7" s="1"/>
  <c r="M6258" i="7" a="1"/>
  <c r="M6258" i="7" s="1"/>
  <c r="N6258" i="7" s="1" a="1"/>
  <c r="N6258" i="7" s="1"/>
  <c r="O6257" i="7" a="1"/>
  <c r="O6257" i="7"/>
  <c r="N6257" i="7"/>
  <c r="M6257" i="7" a="1"/>
  <c r="M6257" i="7"/>
  <c r="N6257" i="7" s="1" a="1"/>
  <c r="O6256" i="7" a="1"/>
  <c r="O6256" i="7" s="1"/>
  <c r="M6256" i="7" a="1"/>
  <c r="M6256" i="7" s="1"/>
  <c r="N6256" i="7" s="1" a="1"/>
  <c r="N6256" i="7" s="1"/>
  <c r="O6255" i="7" a="1"/>
  <c r="O6255" i="7" s="1"/>
  <c r="M6255" i="7" a="1"/>
  <c r="M6255" i="7"/>
  <c r="N6255" i="7" s="1" a="1"/>
  <c r="N6255" i="7" s="1"/>
  <c r="O6254" i="7" a="1"/>
  <c r="O6254" i="7"/>
  <c r="M6254" i="7" a="1"/>
  <c r="M6254" i="7" s="1"/>
  <c r="N6254" i="7" s="1" a="1"/>
  <c r="N6254" i="7" s="1"/>
  <c r="O6253" i="7" a="1"/>
  <c r="O6253" i="7" s="1"/>
  <c r="M6253" i="7" a="1"/>
  <c r="M6253" i="7" s="1"/>
  <c r="N6253" i="7" s="1" a="1"/>
  <c r="N6253" i="7" s="1"/>
  <c r="O6252" i="7" a="1"/>
  <c r="O6252" i="7" s="1"/>
  <c r="M6252" i="7" a="1"/>
  <c r="M6252" i="7"/>
  <c r="N6252" i="7" s="1" a="1"/>
  <c r="N6252" i="7" s="1"/>
  <c r="O6251" i="7" a="1"/>
  <c r="O6251" i="7"/>
  <c r="M6251" i="7" a="1"/>
  <c r="M6251" i="7" s="1"/>
  <c r="N6251" i="7" s="1" a="1"/>
  <c r="N6251" i="7" s="1"/>
  <c r="O6250" i="7" a="1"/>
  <c r="O6250" i="7" s="1"/>
  <c r="N6250" i="7" a="1"/>
  <c r="N6250" i="7" s="1"/>
  <c r="M6250" i="7" a="1"/>
  <c r="M6250" i="7" s="1"/>
  <c r="O6249" i="7" a="1"/>
  <c r="O6249" i="7"/>
  <c r="M6249" i="7" a="1"/>
  <c r="M6249" i="7"/>
  <c r="N6249" i="7" s="1" a="1"/>
  <c r="N6249" i="7" s="1"/>
  <c r="O6248" i="7" a="1"/>
  <c r="O6248" i="7" s="1"/>
  <c r="M6248" i="7" a="1"/>
  <c r="M6248" i="7" s="1"/>
  <c r="N6248" i="7" s="1" a="1"/>
  <c r="N6248" i="7" s="1"/>
  <c r="O6247" i="7" a="1"/>
  <c r="O6247" i="7" s="1"/>
  <c r="N6247" i="7" a="1"/>
  <c r="N6247" i="7" s="1"/>
  <c r="M6247" i="7" a="1"/>
  <c r="M6247" i="7"/>
  <c r="O6246" i="7" a="1"/>
  <c r="O6246" i="7"/>
  <c r="N6246" i="7" a="1"/>
  <c r="N6246" i="7"/>
  <c r="M6246" i="7" a="1"/>
  <c r="M6246" i="7" s="1"/>
  <c r="O6245" i="7" a="1"/>
  <c r="O6245" i="7" s="1"/>
  <c r="M6245" i="7" a="1"/>
  <c r="M6245" i="7" s="1"/>
  <c r="N6245" i="7" s="1" a="1"/>
  <c r="N6245" i="7" s="1"/>
  <c r="O6244" i="7" a="1"/>
  <c r="O6244" i="7" s="1"/>
  <c r="M6244" i="7" a="1"/>
  <c r="M6244" i="7"/>
  <c r="N6244" i="7" s="1" a="1"/>
  <c r="N6244" i="7" s="1"/>
  <c r="O6243" i="7" a="1"/>
  <c r="O6243" i="7"/>
  <c r="M6243" i="7" a="1"/>
  <c r="M6243" i="7" s="1"/>
  <c r="N6243" i="7" s="1" a="1"/>
  <c r="N6243" i="7" s="1"/>
  <c r="O6242" i="7" a="1"/>
  <c r="O6242" i="7" s="1"/>
  <c r="M6242" i="7" a="1"/>
  <c r="M6242" i="7" s="1"/>
  <c r="N6242" i="7" s="1" a="1"/>
  <c r="N6242" i="7" s="1"/>
  <c r="O6241" i="7" a="1"/>
  <c r="O6241" i="7"/>
  <c r="M6241" i="7" a="1"/>
  <c r="M6241" i="7"/>
  <c r="N6241" i="7" s="1" a="1"/>
  <c r="N6241" i="7" s="1"/>
  <c r="O6240" i="7" a="1"/>
  <c r="O6240" i="7" s="1"/>
  <c r="M6240" i="7" a="1"/>
  <c r="M6240" i="7" s="1"/>
  <c r="N6240" i="7" s="1" a="1"/>
  <c r="N6240" i="7" s="1"/>
  <c r="O6239" i="7" a="1"/>
  <c r="O6239" i="7" s="1"/>
  <c r="M6239" i="7" a="1"/>
  <c r="M6239" i="7"/>
  <c r="N6239" i="7" s="1" a="1"/>
  <c r="N6239" i="7" s="1"/>
  <c r="O6238" i="7" a="1"/>
  <c r="O6238" i="7"/>
  <c r="M6238" i="7" a="1"/>
  <c r="M6238" i="7" s="1"/>
  <c r="N6238" i="7" s="1" a="1"/>
  <c r="N6238" i="7" s="1"/>
  <c r="O6237" i="7" a="1"/>
  <c r="O6237" i="7" s="1"/>
  <c r="N6237" i="7" a="1"/>
  <c r="N6237" i="7" s="1"/>
  <c r="M6237" i="7" a="1"/>
  <c r="M6237" i="7" s="1"/>
  <c r="O6236" i="7" a="1"/>
  <c r="O6236" i="7" s="1"/>
  <c r="M6236" i="7" a="1"/>
  <c r="M6236" i="7"/>
  <c r="N6236" i="7" s="1" a="1"/>
  <c r="N6236" i="7" s="1"/>
  <c r="O6235" i="7" a="1"/>
  <c r="O6235" i="7"/>
  <c r="M6235" i="7" a="1"/>
  <c r="M6235" i="7" s="1"/>
  <c r="N6235" i="7" s="1" a="1"/>
  <c r="N6235" i="7" s="1"/>
  <c r="O6234" i="7" a="1"/>
  <c r="O6234" i="7" s="1"/>
  <c r="N6234" i="7" a="1"/>
  <c r="N6234" i="7" s="1"/>
  <c r="M6234" i="7" a="1"/>
  <c r="M6234" i="7" s="1"/>
  <c r="O6233" i="7" a="1"/>
  <c r="O6233" i="7"/>
  <c r="M6233" i="7" a="1"/>
  <c r="M6233" i="7"/>
  <c r="N6233" i="7" s="1" a="1"/>
  <c r="N6233" i="7" s="1"/>
  <c r="O6232" i="7" a="1"/>
  <c r="O6232" i="7" s="1"/>
  <c r="M6232" i="7" a="1"/>
  <c r="M6232" i="7" s="1"/>
  <c r="N6232" i="7" s="1" a="1"/>
  <c r="N6232" i="7" s="1"/>
  <c r="O6231" i="7" a="1"/>
  <c r="O6231" i="7" s="1"/>
  <c r="N6231" i="7" a="1"/>
  <c r="N6231" i="7" s="1"/>
  <c r="M6231" i="7" a="1"/>
  <c r="M6231" i="7"/>
  <c r="O6230" i="7" a="1"/>
  <c r="O6230" i="7"/>
  <c r="M6230" i="7" a="1"/>
  <c r="M6230" i="7" s="1"/>
  <c r="N6230" i="7" s="1" a="1"/>
  <c r="N6230" i="7" s="1"/>
  <c r="O6229" i="7" a="1"/>
  <c r="O6229" i="7" s="1"/>
  <c r="M6229" i="7" a="1"/>
  <c r="M6229" i="7" s="1"/>
  <c r="N6229" i="7" s="1" a="1"/>
  <c r="N6229" i="7" s="1"/>
  <c r="O6228" i="7" a="1"/>
  <c r="O6228" i="7" s="1"/>
  <c r="M6228" i="7" a="1"/>
  <c r="M6228" i="7"/>
  <c r="N6228" i="7" s="1" a="1"/>
  <c r="N6228" i="7" s="1"/>
  <c r="O6227" i="7" a="1"/>
  <c r="O6227" i="7"/>
  <c r="M6227" i="7" a="1"/>
  <c r="M6227" i="7" s="1"/>
  <c r="N6227" i="7" s="1" a="1"/>
  <c r="N6227" i="7" s="1"/>
  <c r="O6226" i="7" a="1"/>
  <c r="O6226" i="7" s="1"/>
  <c r="M6226" i="7" a="1"/>
  <c r="M6226" i="7" s="1"/>
  <c r="N6226" i="7" s="1" a="1"/>
  <c r="N6226" i="7" s="1"/>
  <c r="O6225" i="7" a="1"/>
  <c r="O6225" i="7"/>
  <c r="N6225" i="7"/>
  <c r="M6225" i="7" a="1"/>
  <c r="M6225" i="7"/>
  <c r="N6225" i="7" s="1" a="1"/>
  <c r="O6224" i="7" a="1"/>
  <c r="O6224" i="7" s="1"/>
  <c r="M6224" i="7" a="1"/>
  <c r="M6224" i="7" s="1"/>
  <c r="N6224" i="7" s="1" a="1"/>
  <c r="N6224" i="7" s="1"/>
  <c r="O6223" i="7" a="1"/>
  <c r="O6223" i="7" s="1"/>
  <c r="M6223" i="7" a="1"/>
  <c r="M6223" i="7"/>
  <c r="N6223" i="7" s="1" a="1"/>
  <c r="N6223" i="7" s="1"/>
  <c r="O6222" i="7" a="1"/>
  <c r="O6222" i="7"/>
  <c r="N6222" i="7"/>
  <c r="M6222" i="7" a="1"/>
  <c r="M6222" i="7" s="1"/>
  <c r="N6222" i="7" s="1" a="1"/>
  <c r="O6221" i="7" a="1"/>
  <c r="O6221" i="7" s="1"/>
  <c r="M6221" i="7" a="1"/>
  <c r="M6221" i="7" s="1"/>
  <c r="N6221" i="7" s="1" a="1"/>
  <c r="N6221" i="7" s="1"/>
  <c r="O6220" i="7" a="1"/>
  <c r="O6220" i="7" s="1"/>
  <c r="M6220" i="7" a="1"/>
  <c r="M6220" i="7"/>
  <c r="N6220" i="7" s="1" a="1"/>
  <c r="N6220" i="7" s="1"/>
  <c r="O6219" i="7" a="1"/>
  <c r="O6219" i="7"/>
  <c r="M6219" i="7" a="1"/>
  <c r="M6219" i="7" s="1"/>
  <c r="N6219" i="7" s="1" a="1"/>
  <c r="N6219" i="7" s="1"/>
  <c r="O6218" i="7" a="1"/>
  <c r="O6218" i="7" s="1"/>
  <c r="N6218" i="7" a="1"/>
  <c r="N6218" i="7" s="1"/>
  <c r="M6218" i="7" a="1"/>
  <c r="M6218" i="7" s="1"/>
  <c r="O6217" i="7" a="1"/>
  <c r="O6217" i="7"/>
  <c r="M6217" i="7" a="1"/>
  <c r="M6217" i="7"/>
  <c r="N6217" i="7" s="1" a="1"/>
  <c r="N6217" i="7" s="1"/>
  <c r="O6216" i="7" a="1"/>
  <c r="O6216" i="7" s="1"/>
  <c r="M6216" i="7" a="1"/>
  <c r="M6216" i="7" s="1"/>
  <c r="N6216" i="7" s="1" a="1"/>
  <c r="N6216" i="7" s="1"/>
  <c r="O6215" i="7" a="1"/>
  <c r="O6215" i="7" s="1"/>
  <c r="N6215" i="7" a="1"/>
  <c r="N6215" i="7" s="1"/>
  <c r="M6215" i="7" a="1"/>
  <c r="M6215" i="7"/>
  <c r="O6214" i="7" a="1"/>
  <c r="O6214" i="7"/>
  <c r="N6214" i="7" a="1"/>
  <c r="N6214" i="7"/>
  <c r="M6214" i="7" a="1"/>
  <c r="M6214" i="7" s="1"/>
  <c r="O6213" i="7" a="1"/>
  <c r="O6213" i="7" s="1"/>
  <c r="M6213" i="7" a="1"/>
  <c r="M6213" i="7" s="1"/>
  <c r="N6213" i="7" s="1" a="1"/>
  <c r="N6213" i="7" s="1"/>
  <c r="O6212" i="7" a="1"/>
  <c r="O6212" i="7" s="1"/>
  <c r="N6212" i="7"/>
  <c r="M6212" i="7" a="1"/>
  <c r="M6212" i="7"/>
  <c r="N6212" i="7" s="1" a="1"/>
  <c r="O6211" i="7" a="1"/>
  <c r="O6211" i="7"/>
  <c r="M6211" i="7" a="1"/>
  <c r="M6211" i="7" s="1"/>
  <c r="N6211" i="7" s="1" a="1"/>
  <c r="N6211" i="7" s="1"/>
  <c r="O6210" i="7" a="1"/>
  <c r="O6210" i="7" s="1"/>
  <c r="M6210" i="7" a="1"/>
  <c r="M6210" i="7" s="1"/>
  <c r="N6210" i="7" s="1" a="1"/>
  <c r="N6210" i="7" s="1"/>
  <c r="O6209" i="7" a="1"/>
  <c r="O6209" i="7"/>
  <c r="N6209" i="7"/>
  <c r="M6209" i="7" a="1"/>
  <c r="M6209" i="7"/>
  <c r="N6209" i="7" s="1" a="1"/>
  <c r="O6208" i="7" a="1"/>
  <c r="O6208" i="7" s="1"/>
  <c r="N6208" i="7" a="1"/>
  <c r="N6208" i="7" s="1"/>
  <c r="M6208" i="7" a="1"/>
  <c r="M6208" i="7" s="1"/>
  <c r="O6207" i="7" a="1"/>
  <c r="O6207" i="7" s="1"/>
  <c r="M6207" i="7" a="1"/>
  <c r="M6207" i="7"/>
  <c r="N6207" i="7" s="1" a="1"/>
  <c r="N6207" i="7" s="1"/>
  <c r="O6206" i="7" a="1"/>
  <c r="O6206" i="7"/>
  <c r="N6206" i="7"/>
  <c r="M6206" i="7" a="1"/>
  <c r="M6206" i="7" s="1"/>
  <c r="N6206" i="7" s="1" a="1"/>
  <c r="O6205" i="7" a="1"/>
  <c r="O6205" i="7" s="1"/>
  <c r="N6205" i="7" a="1"/>
  <c r="N6205" i="7" s="1"/>
  <c r="M6205" i="7" a="1"/>
  <c r="M6205" i="7" s="1"/>
  <c r="O6204" i="7" a="1"/>
  <c r="O6204" i="7" s="1"/>
  <c r="M6204" i="7" a="1"/>
  <c r="M6204" i="7"/>
  <c r="N6204" i="7" s="1" a="1"/>
  <c r="N6204" i="7" s="1"/>
  <c r="O6203" i="7" a="1"/>
  <c r="O6203" i="7"/>
  <c r="M6203" i="7" a="1"/>
  <c r="M6203" i="7" s="1"/>
  <c r="N6203" i="7" s="1" a="1"/>
  <c r="N6203" i="7" s="1"/>
  <c r="O6202" i="7" a="1"/>
  <c r="O6202" i="7" s="1"/>
  <c r="N6202" i="7" a="1"/>
  <c r="N6202" i="7" s="1"/>
  <c r="M6202" i="7" a="1"/>
  <c r="M6202" i="7" s="1"/>
  <c r="O6201" i="7" a="1"/>
  <c r="O6201" i="7"/>
  <c r="M6201" i="7" a="1"/>
  <c r="M6201" i="7"/>
  <c r="N6201" i="7" s="1" a="1"/>
  <c r="N6201" i="7" s="1"/>
  <c r="O6200" i="7" a="1"/>
  <c r="O6200" i="7" s="1"/>
  <c r="M6200" i="7" a="1"/>
  <c r="M6200" i="7" s="1"/>
  <c r="N6200" i="7" s="1" a="1"/>
  <c r="N6200" i="7" s="1"/>
  <c r="O6199" i="7" a="1"/>
  <c r="O6199" i="7" s="1"/>
  <c r="N6199" i="7" a="1"/>
  <c r="N6199" i="7" s="1"/>
  <c r="M6199" i="7" a="1"/>
  <c r="M6199" i="7"/>
  <c r="O6198" i="7" a="1"/>
  <c r="O6198" i="7"/>
  <c r="M6198" i="7" a="1"/>
  <c r="M6198" i="7" s="1"/>
  <c r="N6198" i="7" s="1" a="1"/>
  <c r="N6198" i="7" s="1"/>
  <c r="O6197" i="7" a="1"/>
  <c r="O6197" i="7" s="1"/>
  <c r="M6197" i="7" a="1"/>
  <c r="M6197" i="7" s="1"/>
  <c r="N6197" i="7" s="1" a="1"/>
  <c r="N6197" i="7" s="1"/>
  <c r="O6196" i="7" a="1"/>
  <c r="O6196" i="7" s="1"/>
  <c r="M6196" i="7" a="1"/>
  <c r="M6196" i="7"/>
  <c r="N6196" i="7" s="1" a="1"/>
  <c r="N6196" i="7" s="1"/>
  <c r="O6195" i="7" a="1"/>
  <c r="O6195" i="7"/>
  <c r="M6195" i="7" a="1"/>
  <c r="M6195" i="7" s="1"/>
  <c r="N6195" i="7" s="1" a="1"/>
  <c r="N6195" i="7" s="1"/>
  <c r="O6194" i="7" a="1"/>
  <c r="O6194" i="7" s="1"/>
  <c r="M6194" i="7" a="1"/>
  <c r="M6194" i="7" s="1"/>
  <c r="N6194" i="7" s="1" a="1"/>
  <c r="N6194" i="7" s="1"/>
  <c r="O6193" i="7" a="1"/>
  <c r="O6193" i="7"/>
  <c r="N6193" i="7"/>
  <c r="M6193" i="7" a="1"/>
  <c r="M6193" i="7"/>
  <c r="N6193" i="7" s="1" a="1"/>
  <c r="O6192" i="7" a="1"/>
  <c r="O6192" i="7" s="1"/>
  <c r="M6192" i="7" a="1"/>
  <c r="M6192" i="7" s="1"/>
  <c r="N6192" i="7" s="1" a="1"/>
  <c r="N6192" i="7" s="1"/>
  <c r="O6191" i="7" a="1"/>
  <c r="O6191" i="7" s="1"/>
  <c r="M6191" i="7" a="1"/>
  <c r="M6191" i="7"/>
  <c r="N6191" i="7" s="1" a="1"/>
  <c r="N6191" i="7" s="1"/>
  <c r="O6190" i="7" a="1"/>
  <c r="O6190" i="7"/>
  <c r="N6190" i="7"/>
  <c r="M6190" i="7" a="1"/>
  <c r="M6190" i="7" s="1"/>
  <c r="N6190" i="7" s="1" a="1"/>
  <c r="O6189" i="7" a="1"/>
  <c r="O6189" i="7" s="1"/>
  <c r="M6189" i="7" a="1"/>
  <c r="M6189" i="7" s="1"/>
  <c r="N6189" i="7" s="1" a="1"/>
  <c r="N6189" i="7" s="1"/>
  <c r="O6188" i="7" a="1"/>
  <c r="O6188" i="7" s="1"/>
  <c r="M6188" i="7" a="1"/>
  <c r="M6188" i="7"/>
  <c r="N6188" i="7" s="1" a="1"/>
  <c r="N6188" i="7" s="1"/>
  <c r="O6187" i="7" a="1"/>
  <c r="O6187" i="7"/>
  <c r="M6187" i="7" a="1"/>
  <c r="M6187" i="7" s="1"/>
  <c r="N6187" i="7" s="1" a="1"/>
  <c r="N6187" i="7" s="1"/>
  <c r="O6186" i="7" a="1"/>
  <c r="O6186" i="7" s="1"/>
  <c r="N6186" i="7" a="1"/>
  <c r="N6186" i="7" s="1"/>
  <c r="M6186" i="7" a="1"/>
  <c r="M6186" i="7" s="1"/>
  <c r="O6185" i="7" a="1"/>
  <c r="O6185" i="7"/>
  <c r="M6185" i="7" a="1"/>
  <c r="M6185" i="7"/>
  <c r="N6185" i="7" s="1" a="1"/>
  <c r="N6185" i="7" s="1"/>
  <c r="O6184" i="7" a="1"/>
  <c r="O6184" i="7" s="1"/>
  <c r="M6184" i="7" a="1"/>
  <c r="M6184" i="7" s="1"/>
  <c r="N6184" i="7" s="1" a="1"/>
  <c r="N6184" i="7" s="1"/>
  <c r="O6183" i="7" a="1"/>
  <c r="O6183" i="7" s="1"/>
  <c r="N6183" i="7" a="1"/>
  <c r="N6183" i="7" s="1"/>
  <c r="M6183" i="7" a="1"/>
  <c r="M6183" i="7"/>
  <c r="O6182" i="7" a="1"/>
  <c r="O6182" i="7"/>
  <c r="N6182" i="7" a="1"/>
  <c r="N6182" i="7"/>
  <c r="M6182" i="7" a="1"/>
  <c r="M6182" i="7" s="1"/>
  <c r="O6181" i="7" a="1"/>
  <c r="O6181" i="7" s="1"/>
  <c r="M6181" i="7" a="1"/>
  <c r="M6181" i="7" s="1"/>
  <c r="N6181" i="7" s="1" a="1"/>
  <c r="N6181" i="7" s="1"/>
  <c r="O6180" i="7" a="1"/>
  <c r="O6180" i="7" s="1"/>
  <c r="N6180" i="7"/>
  <c r="M6180" i="7" a="1"/>
  <c r="M6180" i="7"/>
  <c r="N6180" i="7" s="1" a="1"/>
  <c r="O6179" i="7" a="1"/>
  <c r="O6179" i="7"/>
  <c r="M6179" i="7" a="1"/>
  <c r="M6179" i="7" s="1"/>
  <c r="N6179" i="7" s="1" a="1"/>
  <c r="N6179" i="7" s="1"/>
  <c r="O6178" i="7" a="1"/>
  <c r="O6178" i="7" s="1"/>
  <c r="M6178" i="7" a="1"/>
  <c r="M6178" i="7" s="1"/>
  <c r="N6178" i="7" s="1" a="1"/>
  <c r="N6178" i="7" s="1"/>
  <c r="O6177" i="7" a="1"/>
  <c r="O6177" i="7"/>
  <c r="N6177" i="7"/>
  <c r="M6177" i="7" a="1"/>
  <c r="M6177" i="7"/>
  <c r="N6177" i="7" s="1" a="1"/>
  <c r="O6176" i="7" a="1"/>
  <c r="O6176" i="7" s="1"/>
  <c r="N6176" i="7" a="1"/>
  <c r="N6176" i="7" s="1"/>
  <c r="M6176" i="7" a="1"/>
  <c r="M6176" i="7" s="1"/>
  <c r="O6175" i="7" a="1"/>
  <c r="O6175" i="7" s="1"/>
  <c r="M6175" i="7" a="1"/>
  <c r="M6175" i="7"/>
  <c r="N6175" i="7" s="1" a="1"/>
  <c r="N6175" i="7" s="1"/>
  <c r="O6174" i="7" a="1"/>
  <c r="O6174" i="7"/>
  <c r="N6174" i="7"/>
  <c r="M6174" i="7" a="1"/>
  <c r="M6174" i="7" s="1"/>
  <c r="N6174" i="7" s="1" a="1"/>
  <c r="O6173" i="7" a="1"/>
  <c r="O6173" i="7" s="1"/>
  <c r="N6173" i="7" a="1"/>
  <c r="N6173" i="7" s="1"/>
  <c r="M6173" i="7" a="1"/>
  <c r="M6173" i="7" s="1"/>
  <c r="O6172" i="7" a="1"/>
  <c r="O6172" i="7" s="1"/>
  <c r="M6172" i="7" a="1"/>
  <c r="M6172" i="7"/>
  <c r="N6172" i="7" s="1" a="1"/>
  <c r="N6172" i="7" s="1"/>
  <c r="O6171" i="7" a="1"/>
  <c r="O6171" i="7"/>
  <c r="M6171" i="7" a="1"/>
  <c r="M6171" i="7" s="1"/>
  <c r="N6171" i="7" s="1" a="1"/>
  <c r="N6171" i="7" s="1"/>
  <c r="O6170" i="7" a="1"/>
  <c r="O6170" i="7" s="1"/>
  <c r="N6170" i="7" a="1"/>
  <c r="N6170" i="7" s="1"/>
  <c r="M6170" i="7" a="1"/>
  <c r="M6170" i="7" s="1"/>
  <c r="O6169" i="7" a="1"/>
  <c r="O6169" i="7"/>
  <c r="M6169" i="7" a="1"/>
  <c r="M6169" i="7"/>
  <c r="N6169" i="7" s="1" a="1"/>
  <c r="N6169" i="7" s="1"/>
  <c r="O6168" i="7" a="1"/>
  <c r="O6168" i="7" s="1"/>
  <c r="M6168" i="7" a="1"/>
  <c r="M6168" i="7" s="1"/>
  <c r="N6168" i="7" s="1" a="1"/>
  <c r="N6168" i="7" s="1"/>
  <c r="O6167" i="7" a="1"/>
  <c r="O6167" i="7" s="1"/>
  <c r="N6167" i="7" a="1"/>
  <c r="N6167" i="7" s="1"/>
  <c r="M6167" i="7" a="1"/>
  <c r="M6167" i="7"/>
  <c r="O6166" i="7" a="1"/>
  <c r="O6166" i="7"/>
  <c r="M6166" i="7" a="1"/>
  <c r="M6166" i="7" s="1"/>
  <c r="N6166" i="7" s="1" a="1"/>
  <c r="N6166" i="7" s="1"/>
  <c r="O6165" i="7" a="1"/>
  <c r="O6165" i="7" s="1"/>
  <c r="M6165" i="7" a="1"/>
  <c r="M6165" i="7" s="1"/>
  <c r="N6165" i="7" s="1" a="1"/>
  <c r="N6165" i="7" s="1"/>
  <c r="O6164" i="7" a="1"/>
  <c r="O6164" i="7" s="1"/>
  <c r="M6164" i="7" a="1"/>
  <c r="M6164" i="7"/>
  <c r="N6164" i="7" s="1" a="1"/>
  <c r="N6164" i="7" s="1"/>
  <c r="O6163" i="7" a="1"/>
  <c r="O6163" i="7"/>
  <c r="M6163" i="7" a="1"/>
  <c r="M6163" i="7" s="1"/>
  <c r="N6163" i="7" s="1" a="1"/>
  <c r="N6163" i="7" s="1"/>
  <c r="O6162" i="7" a="1"/>
  <c r="O6162" i="7" s="1"/>
  <c r="M6162" i="7" a="1"/>
  <c r="M6162" i="7" s="1"/>
  <c r="N6162" i="7" s="1" a="1"/>
  <c r="N6162" i="7" s="1"/>
  <c r="O6161" i="7" a="1"/>
  <c r="O6161" i="7"/>
  <c r="N6161" i="7"/>
  <c r="M6161" i="7" a="1"/>
  <c r="M6161" i="7"/>
  <c r="N6161" i="7" s="1" a="1"/>
  <c r="O6160" i="7" a="1"/>
  <c r="O6160" i="7" s="1"/>
  <c r="M6160" i="7" a="1"/>
  <c r="M6160" i="7" s="1"/>
  <c r="N6160" i="7" s="1" a="1"/>
  <c r="N6160" i="7" s="1"/>
  <c r="O6159" i="7" a="1"/>
  <c r="O6159" i="7" s="1"/>
  <c r="M6159" i="7" a="1"/>
  <c r="M6159" i="7"/>
  <c r="N6159" i="7" s="1" a="1"/>
  <c r="N6159" i="7" s="1"/>
  <c r="O6158" i="7" a="1"/>
  <c r="O6158" i="7"/>
  <c r="N6158" i="7"/>
  <c r="M6158" i="7" a="1"/>
  <c r="M6158" i="7" s="1"/>
  <c r="N6158" i="7" s="1" a="1"/>
  <c r="O6157" i="7" a="1"/>
  <c r="O6157" i="7" s="1"/>
  <c r="M6157" i="7" a="1"/>
  <c r="M6157" i="7" s="1"/>
  <c r="N6157" i="7" s="1" a="1"/>
  <c r="N6157" i="7" s="1"/>
  <c r="O6156" i="7" a="1"/>
  <c r="O6156" i="7" s="1"/>
  <c r="M6156" i="7" a="1"/>
  <c r="M6156" i="7"/>
  <c r="N6156" i="7" s="1" a="1"/>
  <c r="N6156" i="7" s="1"/>
  <c r="O6155" i="7" a="1"/>
  <c r="O6155" i="7"/>
  <c r="M6155" i="7" a="1"/>
  <c r="M6155" i="7" s="1"/>
  <c r="N6155" i="7" s="1" a="1"/>
  <c r="N6155" i="7" s="1"/>
  <c r="O6154" i="7" a="1"/>
  <c r="O6154" i="7" s="1"/>
  <c r="N6154" i="7" a="1"/>
  <c r="N6154" i="7" s="1"/>
  <c r="M6154" i="7" a="1"/>
  <c r="M6154" i="7" s="1"/>
  <c r="O6153" i="7" a="1"/>
  <c r="O6153" i="7"/>
  <c r="M6153" i="7" a="1"/>
  <c r="M6153" i="7"/>
  <c r="N6153" i="7" s="1" a="1"/>
  <c r="N6153" i="7" s="1"/>
  <c r="O6152" i="7" a="1"/>
  <c r="O6152" i="7" s="1"/>
  <c r="M6152" i="7" a="1"/>
  <c r="M6152" i="7" s="1"/>
  <c r="N6152" i="7" s="1" a="1"/>
  <c r="N6152" i="7" s="1"/>
  <c r="O6151" i="7" a="1"/>
  <c r="O6151" i="7" s="1"/>
  <c r="N6151" i="7" a="1"/>
  <c r="N6151" i="7" s="1"/>
  <c r="M6151" i="7" a="1"/>
  <c r="M6151" i="7"/>
  <c r="O6150" i="7" a="1"/>
  <c r="O6150" i="7"/>
  <c r="N6150" i="7" a="1"/>
  <c r="N6150" i="7"/>
  <c r="M6150" i="7" a="1"/>
  <c r="M6150" i="7" s="1"/>
  <c r="O6149" i="7" a="1"/>
  <c r="O6149" i="7" s="1"/>
  <c r="M6149" i="7" a="1"/>
  <c r="M6149" i="7" s="1"/>
  <c r="N6149" i="7" s="1" a="1"/>
  <c r="N6149" i="7" s="1"/>
  <c r="O6148" i="7" a="1"/>
  <c r="O6148" i="7" s="1"/>
  <c r="N6148" i="7"/>
  <c r="M6148" i="7" a="1"/>
  <c r="M6148" i="7"/>
  <c r="N6148" i="7" s="1" a="1"/>
  <c r="O6147" i="7" a="1"/>
  <c r="O6147" i="7"/>
  <c r="M6147" i="7" a="1"/>
  <c r="M6147" i="7" s="1"/>
  <c r="N6147" i="7" s="1" a="1"/>
  <c r="N6147" i="7" s="1"/>
  <c r="O6146" i="7" a="1"/>
  <c r="O6146" i="7" s="1"/>
  <c r="M6146" i="7" a="1"/>
  <c r="M6146" i="7" s="1"/>
  <c r="N6146" i="7" s="1" a="1"/>
  <c r="N6146" i="7" s="1"/>
  <c r="O6145" i="7" a="1"/>
  <c r="O6145" i="7"/>
  <c r="N6145" i="7"/>
  <c r="M6145" i="7" a="1"/>
  <c r="M6145" i="7"/>
  <c r="N6145" i="7" s="1" a="1"/>
  <c r="O6144" i="7" a="1"/>
  <c r="O6144" i="7" s="1"/>
  <c r="N6144" i="7" a="1"/>
  <c r="N6144" i="7" s="1"/>
  <c r="M6144" i="7" a="1"/>
  <c r="M6144" i="7" s="1"/>
  <c r="O6143" i="7" a="1"/>
  <c r="O6143" i="7" s="1"/>
  <c r="M6143" i="7" a="1"/>
  <c r="M6143" i="7"/>
  <c r="N6143" i="7" s="1" a="1"/>
  <c r="N6143" i="7" s="1"/>
  <c r="O6142" i="7" a="1"/>
  <c r="O6142" i="7"/>
  <c r="N6142" i="7"/>
  <c r="M6142" i="7" a="1"/>
  <c r="M6142" i="7" s="1"/>
  <c r="N6142" i="7" s="1" a="1"/>
  <c r="O6141" i="7" a="1"/>
  <c r="O6141" i="7" s="1"/>
  <c r="N6141" i="7" a="1"/>
  <c r="N6141" i="7" s="1"/>
  <c r="M6141" i="7" a="1"/>
  <c r="M6141" i="7" s="1"/>
  <c r="O6140" i="7" a="1"/>
  <c r="O6140" i="7" s="1"/>
  <c r="M6140" i="7" a="1"/>
  <c r="M6140" i="7"/>
  <c r="N6140" i="7" s="1" a="1"/>
  <c r="N6140" i="7" s="1"/>
  <c r="O6139" i="7" a="1"/>
  <c r="O6139" i="7"/>
  <c r="M6139" i="7" a="1"/>
  <c r="M6139" i="7" s="1"/>
  <c r="N6139" i="7" s="1" a="1"/>
  <c r="N6139" i="7" s="1"/>
  <c r="O6138" i="7" a="1"/>
  <c r="O6138" i="7" s="1"/>
  <c r="N6138" i="7" a="1"/>
  <c r="N6138" i="7" s="1"/>
  <c r="M6138" i="7" a="1"/>
  <c r="M6138" i="7" s="1"/>
  <c r="O6137" i="7" a="1"/>
  <c r="O6137" i="7"/>
  <c r="M6137" i="7" a="1"/>
  <c r="M6137" i="7"/>
  <c r="N6137" i="7" s="1" a="1"/>
  <c r="N6137" i="7" s="1"/>
  <c r="O6136" i="7" a="1"/>
  <c r="O6136" i="7" s="1"/>
  <c r="M6136" i="7" a="1"/>
  <c r="M6136" i="7" s="1"/>
  <c r="N6136" i="7" s="1" a="1"/>
  <c r="N6136" i="7" s="1"/>
  <c r="O6135" i="7" a="1"/>
  <c r="O6135" i="7" s="1"/>
  <c r="N6135" i="7" a="1"/>
  <c r="N6135" i="7" s="1"/>
  <c r="M6135" i="7" a="1"/>
  <c r="M6135" i="7"/>
  <c r="O6134" i="7" a="1"/>
  <c r="O6134" i="7"/>
  <c r="M6134" i="7" a="1"/>
  <c r="M6134" i="7" s="1"/>
  <c r="N6134" i="7" s="1" a="1"/>
  <c r="N6134" i="7" s="1"/>
  <c r="O6133" i="7" a="1"/>
  <c r="O6133" i="7" s="1"/>
  <c r="M6133" i="7" a="1"/>
  <c r="M6133" i="7" s="1"/>
  <c r="N6133" i="7" s="1" a="1"/>
  <c r="N6133" i="7" s="1"/>
  <c r="O6132" i="7" a="1"/>
  <c r="O6132" i="7" s="1"/>
  <c r="M6132" i="7" a="1"/>
  <c r="M6132" i="7"/>
  <c r="N6132" i="7" s="1" a="1"/>
  <c r="N6132" i="7" s="1"/>
  <c r="O6131" i="7" a="1"/>
  <c r="O6131" i="7"/>
  <c r="M6131" i="7" a="1"/>
  <c r="M6131" i="7" s="1"/>
  <c r="N6131" i="7" s="1" a="1"/>
  <c r="N6131" i="7" s="1"/>
  <c r="O6130" i="7" a="1"/>
  <c r="O6130" i="7" s="1"/>
  <c r="M6130" i="7" a="1"/>
  <c r="M6130" i="7" s="1"/>
  <c r="N6130" i="7" s="1" a="1"/>
  <c r="N6130" i="7" s="1"/>
  <c r="O6129" i="7" a="1"/>
  <c r="O6129" i="7"/>
  <c r="N6129" i="7"/>
  <c r="M6129" i="7" a="1"/>
  <c r="M6129" i="7"/>
  <c r="N6129" i="7" s="1" a="1"/>
  <c r="O6128" i="7" a="1"/>
  <c r="O6128" i="7" s="1"/>
  <c r="M6128" i="7" a="1"/>
  <c r="M6128" i="7" s="1"/>
  <c r="N6128" i="7" s="1" a="1"/>
  <c r="N6128" i="7" s="1"/>
  <c r="O6127" i="7" a="1"/>
  <c r="O6127" i="7" s="1"/>
  <c r="M6127" i="7" a="1"/>
  <c r="M6127" i="7"/>
  <c r="N6127" i="7" s="1" a="1"/>
  <c r="N6127" i="7" s="1"/>
  <c r="O6126" i="7" a="1"/>
  <c r="O6126" i="7"/>
  <c r="N6126" i="7"/>
  <c r="M6126" i="7" a="1"/>
  <c r="M6126" i="7" s="1"/>
  <c r="N6126" i="7" s="1" a="1"/>
  <c r="O6125" i="7" a="1"/>
  <c r="O6125" i="7" s="1"/>
  <c r="N6125" i="7" a="1"/>
  <c r="N6125" i="7" s="1"/>
  <c r="M6125" i="7" a="1"/>
  <c r="M6125" i="7" s="1"/>
  <c r="O6124" i="7" a="1"/>
  <c r="O6124" i="7" s="1"/>
  <c r="M6124" i="7" a="1"/>
  <c r="M6124" i="7"/>
  <c r="N6124" i="7" s="1" a="1"/>
  <c r="N6124" i="7" s="1"/>
  <c r="O6123" i="7" a="1"/>
  <c r="O6123" i="7"/>
  <c r="M6123" i="7" a="1"/>
  <c r="M6123" i="7" s="1"/>
  <c r="N6123" i="7" s="1" a="1"/>
  <c r="N6123" i="7" s="1"/>
  <c r="O6122" i="7" a="1"/>
  <c r="O6122" i="7" s="1"/>
  <c r="N6122" i="7" a="1"/>
  <c r="N6122" i="7" s="1"/>
  <c r="M6122" i="7" a="1"/>
  <c r="M6122" i="7" s="1"/>
  <c r="O6121" i="7" a="1"/>
  <c r="O6121" i="7"/>
  <c r="M6121" i="7" a="1"/>
  <c r="M6121" i="7"/>
  <c r="N6121" i="7" s="1" a="1"/>
  <c r="N6121" i="7" s="1"/>
  <c r="O6120" i="7" a="1"/>
  <c r="O6120" i="7" s="1"/>
  <c r="M6120" i="7" a="1"/>
  <c r="M6120" i="7" s="1"/>
  <c r="N6120" i="7" s="1" a="1"/>
  <c r="N6120" i="7" s="1"/>
  <c r="O6119" i="7" a="1"/>
  <c r="O6119" i="7" s="1"/>
  <c r="N6119" i="7" a="1"/>
  <c r="N6119" i="7" s="1"/>
  <c r="M6119" i="7" a="1"/>
  <c r="M6119" i="7"/>
  <c r="O6118" i="7" a="1"/>
  <c r="O6118" i="7"/>
  <c r="N6118" i="7" a="1"/>
  <c r="N6118" i="7"/>
  <c r="M6118" i="7" a="1"/>
  <c r="M6118" i="7" s="1"/>
  <c r="O6117" i="7" a="1"/>
  <c r="O6117" i="7" s="1"/>
  <c r="M6117" i="7" a="1"/>
  <c r="M6117" i="7" s="1"/>
  <c r="N6117" i="7" s="1" a="1"/>
  <c r="N6117" i="7" s="1"/>
  <c r="O6116" i="7" a="1"/>
  <c r="O6116" i="7" s="1"/>
  <c r="N6116" i="7"/>
  <c r="M6116" i="7" a="1"/>
  <c r="M6116" i="7"/>
  <c r="N6116" i="7" s="1" a="1"/>
  <c r="O6115" i="7" a="1"/>
  <c r="O6115" i="7"/>
  <c r="M6115" i="7" a="1"/>
  <c r="M6115" i="7" s="1"/>
  <c r="N6115" i="7" s="1" a="1"/>
  <c r="N6115" i="7" s="1"/>
  <c r="O6114" i="7" a="1"/>
  <c r="O6114" i="7" s="1"/>
  <c r="M6114" i="7" a="1"/>
  <c r="M6114" i="7" s="1"/>
  <c r="N6114" i="7" s="1" a="1"/>
  <c r="N6114" i="7" s="1"/>
  <c r="O6113" i="7" a="1"/>
  <c r="O6113" i="7"/>
  <c r="N6113" i="7"/>
  <c r="M6113" i="7" a="1"/>
  <c r="M6113" i="7"/>
  <c r="N6113" i="7" s="1" a="1"/>
  <c r="O6112" i="7" a="1"/>
  <c r="O6112" i="7" s="1"/>
  <c r="N6112" i="7" a="1"/>
  <c r="N6112" i="7" s="1"/>
  <c r="M6112" i="7" a="1"/>
  <c r="M6112" i="7" s="1"/>
  <c r="O6111" i="7" a="1"/>
  <c r="O6111" i="7" s="1"/>
  <c r="M6111" i="7" a="1"/>
  <c r="M6111" i="7"/>
  <c r="N6111" i="7" s="1" a="1"/>
  <c r="N6111" i="7" s="1"/>
  <c r="O6110" i="7" a="1"/>
  <c r="O6110" i="7"/>
  <c r="N6110" i="7"/>
  <c r="M6110" i="7" a="1"/>
  <c r="M6110" i="7" s="1"/>
  <c r="N6110" i="7" s="1" a="1"/>
  <c r="O6109" i="7" a="1"/>
  <c r="O6109" i="7" s="1"/>
  <c r="N6109" i="7" a="1"/>
  <c r="N6109" i="7" s="1"/>
  <c r="M6109" i="7" a="1"/>
  <c r="M6109" i="7" s="1"/>
  <c r="O6108" i="7" a="1"/>
  <c r="O6108" i="7" s="1"/>
  <c r="M6108" i="7" a="1"/>
  <c r="M6108" i="7"/>
  <c r="N6108" i="7" s="1" a="1"/>
  <c r="N6108" i="7" s="1"/>
  <c r="O6107" i="7" a="1"/>
  <c r="O6107" i="7"/>
  <c r="M6107" i="7" a="1"/>
  <c r="M6107" i="7" s="1"/>
  <c r="N6107" i="7" s="1" a="1"/>
  <c r="N6107" i="7" s="1"/>
  <c r="O6106" i="7" a="1"/>
  <c r="O6106" i="7" s="1"/>
  <c r="M6106" i="7" a="1"/>
  <c r="M6106" i="7" s="1"/>
  <c r="N6106" i="7" s="1" a="1"/>
  <c r="N6106" i="7" s="1"/>
  <c r="O6105" i="7" a="1"/>
  <c r="O6105" i="7"/>
  <c r="M6105" i="7" a="1"/>
  <c r="M6105" i="7"/>
  <c r="N6105" i="7" s="1" a="1"/>
  <c r="N6105" i="7" s="1"/>
  <c r="O6104" i="7" a="1"/>
  <c r="O6104" i="7" s="1"/>
  <c r="N6104" i="7" a="1"/>
  <c r="N6104" i="7" s="1"/>
  <c r="M6104" i="7" a="1"/>
  <c r="M6104" i="7" s="1"/>
  <c r="O6103" i="7" a="1"/>
  <c r="O6103" i="7" s="1"/>
  <c r="M6103" i="7" a="1"/>
  <c r="M6103" i="7"/>
  <c r="N6103" i="7" s="1" a="1"/>
  <c r="N6103" i="7" s="1"/>
  <c r="O6102" i="7" a="1"/>
  <c r="O6102" i="7"/>
  <c r="M6102" i="7" a="1"/>
  <c r="M6102" i="7" s="1"/>
  <c r="N6102" i="7" s="1" a="1"/>
  <c r="N6102" i="7" s="1"/>
  <c r="O6101" i="7" a="1"/>
  <c r="O6101" i="7" s="1"/>
  <c r="N6101" i="7" a="1"/>
  <c r="N6101" i="7" s="1"/>
  <c r="M6101" i="7" a="1"/>
  <c r="M6101" i="7" s="1"/>
  <c r="O6100" i="7" a="1"/>
  <c r="O6100" i="7" s="1"/>
  <c r="N6100" i="7"/>
  <c r="M6100" i="7" a="1"/>
  <c r="M6100" i="7"/>
  <c r="N6100" i="7" s="1" a="1"/>
  <c r="O6099" i="7" a="1"/>
  <c r="O6099" i="7"/>
  <c r="M6099" i="7" a="1"/>
  <c r="M6099" i="7" s="1"/>
  <c r="N6099" i="7" s="1" a="1"/>
  <c r="N6099" i="7" s="1"/>
  <c r="O6098" i="7" a="1"/>
  <c r="O6098" i="7" s="1"/>
  <c r="M6098" i="7" a="1"/>
  <c r="M6098" i="7" s="1"/>
  <c r="N6098" i="7" s="1" a="1"/>
  <c r="N6098" i="7" s="1"/>
  <c r="O6097" i="7" a="1"/>
  <c r="O6097" i="7"/>
  <c r="N6097" i="7"/>
  <c r="M6097" i="7" a="1"/>
  <c r="M6097" i="7"/>
  <c r="N6097" i="7" s="1" a="1"/>
  <c r="O6096" i="7" a="1"/>
  <c r="O6096" i="7" s="1"/>
  <c r="M6096" i="7" a="1"/>
  <c r="M6096" i="7" s="1"/>
  <c r="N6096" i="7" s="1" a="1"/>
  <c r="N6096" i="7" s="1"/>
  <c r="O6095" i="7" a="1"/>
  <c r="O6095" i="7" s="1"/>
  <c r="M6095" i="7" a="1"/>
  <c r="M6095" i="7"/>
  <c r="N6095" i="7" s="1" a="1"/>
  <c r="N6095" i="7" s="1"/>
  <c r="O6094" i="7" a="1"/>
  <c r="O6094" i="7"/>
  <c r="M6094" i="7" a="1"/>
  <c r="M6094" i="7" s="1"/>
  <c r="N6094" i="7" s="1" a="1"/>
  <c r="N6094" i="7" s="1"/>
  <c r="O6093" i="7" a="1"/>
  <c r="O6093" i="7" s="1"/>
  <c r="M6093" i="7" a="1"/>
  <c r="M6093" i="7" s="1"/>
  <c r="N6093" i="7" s="1" a="1"/>
  <c r="N6093" i="7" s="1"/>
  <c r="O6092" i="7" a="1"/>
  <c r="O6092" i="7" s="1"/>
  <c r="N6092" i="7"/>
  <c r="M6092" i="7" a="1"/>
  <c r="M6092" i="7"/>
  <c r="N6092" i="7" s="1" a="1"/>
  <c r="O6091" i="7" a="1"/>
  <c r="O6091" i="7"/>
  <c r="M6091" i="7" a="1"/>
  <c r="M6091" i="7" s="1"/>
  <c r="N6091" i="7" s="1" a="1"/>
  <c r="N6091" i="7" s="1"/>
  <c r="O6090" i="7" a="1"/>
  <c r="O6090" i="7" s="1"/>
  <c r="M6090" i="7" a="1"/>
  <c r="M6090" i="7" s="1"/>
  <c r="N6090" i="7" s="1" a="1"/>
  <c r="N6090" i="7" s="1"/>
  <c r="O6089" i="7" a="1"/>
  <c r="O6089" i="7"/>
  <c r="N6089" i="7"/>
  <c r="M6089" i="7" a="1"/>
  <c r="M6089" i="7"/>
  <c r="N6089" i="7" s="1" a="1"/>
  <c r="O6088" i="7" a="1"/>
  <c r="O6088" i="7" s="1"/>
  <c r="M6088" i="7" a="1"/>
  <c r="M6088" i="7" s="1"/>
  <c r="N6088" i="7" s="1" a="1"/>
  <c r="N6088" i="7" s="1"/>
  <c r="O6087" i="7" a="1"/>
  <c r="O6087" i="7" s="1"/>
  <c r="M6087" i="7" a="1"/>
  <c r="M6087" i="7"/>
  <c r="N6087" i="7" s="1" a="1"/>
  <c r="N6087" i="7" s="1"/>
  <c r="O6086" i="7" a="1"/>
  <c r="O6086" i="7"/>
  <c r="N6086" i="7" a="1"/>
  <c r="N6086" i="7"/>
  <c r="M6086" i="7" a="1"/>
  <c r="M6086" i="7" s="1"/>
  <c r="O6085" i="7" a="1"/>
  <c r="O6085" i="7" s="1"/>
  <c r="N6085" i="7" a="1"/>
  <c r="N6085" i="7" s="1"/>
  <c r="M6085" i="7" a="1"/>
  <c r="M6085" i="7" s="1"/>
  <c r="O6084" i="7" a="1"/>
  <c r="O6084" i="7" s="1"/>
  <c r="N6084" i="7"/>
  <c r="M6084" i="7" a="1"/>
  <c r="M6084" i="7"/>
  <c r="N6084" i="7" s="1" a="1"/>
  <c r="O6083" i="7" a="1"/>
  <c r="O6083" i="7"/>
  <c r="M6083" i="7" a="1"/>
  <c r="M6083" i="7" s="1"/>
  <c r="N6083" i="7" s="1" a="1"/>
  <c r="N6083" i="7" s="1"/>
  <c r="O6082" i="7" a="1"/>
  <c r="O6082" i="7" s="1"/>
  <c r="M6082" i="7" a="1"/>
  <c r="M6082" i="7" s="1"/>
  <c r="N6082" i="7" s="1" a="1"/>
  <c r="N6082" i="7" s="1"/>
  <c r="O6081" i="7" a="1"/>
  <c r="O6081" i="7"/>
  <c r="M6081" i="7" a="1"/>
  <c r="M6081" i="7"/>
  <c r="N6081" i="7" s="1" a="1"/>
  <c r="N6081" i="7" s="1"/>
  <c r="O6080" i="7" a="1"/>
  <c r="O6080" i="7" s="1"/>
  <c r="M6080" i="7" a="1"/>
  <c r="M6080" i="7" s="1"/>
  <c r="N6080" i="7" s="1" a="1"/>
  <c r="N6080" i="7" s="1"/>
  <c r="O6079" i="7" a="1"/>
  <c r="O6079" i="7" s="1"/>
  <c r="N6079" i="7" a="1"/>
  <c r="N6079" i="7" s="1"/>
  <c r="M6079" i="7" a="1"/>
  <c r="M6079" i="7"/>
  <c r="O6078" i="7" a="1"/>
  <c r="O6078" i="7"/>
  <c r="M6078" i="7" a="1"/>
  <c r="M6078" i="7" s="1"/>
  <c r="N6078" i="7" s="1" a="1"/>
  <c r="N6078" i="7" s="1"/>
  <c r="O6077" i="7" a="1"/>
  <c r="O6077" i="7" s="1"/>
  <c r="N6077" i="7" a="1"/>
  <c r="N6077" i="7" s="1"/>
  <c r="M6077" i="7" a="1"/>
  <c r="M6077" i="7" s="1"/>
  <c r="O6076" i="7" a="1"/>
  <c r="O6076" i="7" s="1"/>
  <c r="N6076" i="7"/>
  <c r="M6076" i="7" a="1"/>
  <c r="M6076" i="7"/>
  <c r="N6076" i="7" s="1" a="1"/>
  <c r="O6075" i="7" a="1"/>
  <c r="O6075" i="7"/>
  <c r="M6075" i="7" a="1"/>
  <c r="M6075" i="7" s="1"/>
  <c r="N6075" i="7" s="1" a="1"/>
  <c r="N6075" i="7" s="1"/>
  <c r="O6074" i="7" a="1"/>
  <c r="O6074" i="7" s="1"/>
  <c r="N6074" i="7" a="1"/>
  <c r="N6074" i="7" s="1"/>
  <c r="M6074" i="7" a="1"/>
  <c r="M6074" i="7" s="1"/>
  <c r="O6073" i="7" a="1"/>
  <c r="O6073" i="7"/>
  <c r="M6073" i="7" a="1"/>
  <c r="M6073" i="7" s="1"/>
  <c r="N6073" i="7" s="1" a="1"/>
  <c r="N6073" i="7" s="1"/>
  <c r="O6072" i="7" a="1"/>
  <c r="O6072" i="7" s="1"/>
  <c r="M6072" i="7" a="1"/>
  <c r="M6072" i="7" s="1"/>
  <c r="N6072" i="7" s="1" a="1"/>
  <c r="N6072" i="7" s="1"/>
  <c r="O6071" i="7" a="1"/>
  <c r="O6071" i="7"/>
  <c r="N6071" i="7" a="1"/>
  <c r="N6071" i="7" s="1"/>
  <c r="M6071" i="7" a="1"/>
  <c r="M6071" i="7"/>
  <c r="O6070" i="7" a="1"/>
  <c r="O6070" i="7"/>
  <c r="N6070" i="7"/>
  <c r="M6070" i="7" a="1"/>
  <c r="M6070" i="7" s="1"/>
  <c r="N6070" i="7" s="1" a="1"/>
  <c r="O6069" i="7" a="1"/>
  <c r="O6069" i="7" s="1"/>
  <c r="N6069" i="7" a="1"/>
  <c r="N6069" i="7" s="1"/>
  <c r="M6069" i="7" a="1"/>
  <c r="M6069" i="7" s="1"/>
  <c r="O6068" i="7" a="1"/>
  <c r="O6068" i="7" s="1"/>
  <c r="M6068" i="7" a="1"/>
  <c r="M6068" i="7"/>
  <c r="N6068" i="7" s="1" a="1"/>
  <c r="N6068" i="7" s="1"/>
  <c r="O6067" i="7" a="1"/>
  <c r="O6067" i="7"/>
  <c r="M6067" i="7" a="1"/>
  <c r="M6067" i="7" s="1"/>
  <c r="N6067" i="7" s="1" a="1"/>
  <c r="N6067" i="7" s="1"/>
  <c r="O6066" i="7" a="1"/>
  <c r="O6066" i="7"/>
  <c r="M6066" i="7" a="1"/>
  <c r="M6066" i="7" s="1"/>
  <c r="N6066" i="7" s="1" a="1"/>
  <c r="N6066" i="7" s="1"/>
  <c r="O6065" i="7" a="1"/>
  <c r="O6065" i="7"/>
  <c r="M6065" i="7" a="1"/>
  <c r="M6065" i="7" s="1"/>
  <c r="N6065" i="7" s="1" a="1"/>
  <c r="N6065" i="7" s="1"/>
  <c r="O6064" i="7" a="1"/>
  <c r="O6064" i="7" s="1"/>
  <c r="N6064" i="7" a="1"/>
  <c r="N6064" i="7" s="1"/>
  <c r="M6064" i="7" a="1"/>
  <c r="M6064" i="7"/>
  <c r="O6063" i="7" a="1"/>
  <c r="O6063" i="7" s="1"/>
  <c r="N6063" i="7" a="1"/>
  <c r="N6063" i="7" s="1"/>
  <c r="M6063" i="7" a="1"/>
  <c r="M6063" i="7"/>
  <c r="O6062" i="7" a="1"/>
  <c r="O6062" i="7"/>
  <c r="N6062" i="7" a="1"/>
  <c r="N6062" i="7" s="1"/>
  <c r="M6062" i="7" a="1"/>
  <c r="M6062" i="7" s="1"/>
  <c r="O6061" i="7" a="1"/>
  <c r="O6061" i="7" s="1"/>
  <c r="M6061" i="7" a="1"/>
  <c r="M6061" i="7"/>
  <c r="N6061" i="7" s="1" a="1"/>
  <c r="N6061" i="7" s="1"/>
  <c r="O6060" i="7" a="1"/>
  <c r="O6060" i="7" s="1"/>
  <c r="N6060" i="7" a="1"/>
  <c r="N6060" i="7" s="1"/>
  <c r="M6060" i="7" a="1"/>
  <c r="M6060" i="7"/>
  <c r="O6059" i="7" a="1"/>
  <c r="O6059" i="7"/>
  <c r="N6059" i="7" a="1"/>
  <c r="N6059" i="7" s="1"/>
  <c r="M6059" i="7" a="1"/>
  <c r="M6059" i="7"/>
  <c r="O6058" i="7" a="1"/>
  <c r="O6058" i="7" s="1"/>
  <c r="M6058" i="7" a="1"/>
  <c r="M6058" i="7" s="1"/>
  <c r="N6058" i="7" s="1" a="1"/>
  <c r="N6058" i="7" s="1"/>
  <c r="O6057" i="7" a="1"/>
  <c r="O6057" i="7" s="1"/>
  <c r="N6057" i="7" a="1"/>
  <c r="N6057" i="7" s="1"/>
  <c r="M6057" i="7" a="1"/>
  <c r="M6057" i="7"/>
  <c r="O6056" i="7" a="1"/>
  <c r="O6056" i="7" s="1"/>
  <c r="M6056" i="7" a="1"/>
  <c r="M6056" i="7"/>
  <c r="N6056" i="7" s="1" a="1"/>
  <c r="N6056" i="7" s="1"/>
  <c r="O6055" i="7" a="1"/>
  <c r="O6055" i="7" s="1"/>
  <c r="N6055" i="7" a="1"/>
  <c r="N6055" i="7" s="1"/>
  <c r="M6055" i="7" a="1"/>
  <c r="M6055" i="7"/>
  <c r="O6054" i="7" a="1"/>
  <c r="O6054" i="7" s="1"/>
  <c r="N6054" i="7" a="1"/>
  <c r="N6054" i="7"/>
  <c r="M6054" i="7" a="1"/>
  <c r="M6054" i="7" s="1"/>
  <c r="O6053" i="7" a="1"/>
  <c r="O6053" i="7" s="1"/>
  <c r="M6053" i="7" a="1"/>
  <c r="M6053" i="7" s="1"/>
  <c r="N6053" i="7" s="1" a="1"/>
  <c r="N6053" i="7" s="1"/>
  <c r="O6052" i="7" a="1"/>
  <c r="O6052" i="7" s="1"/>
  <c r="M6052" i="7" a="1"/>
  <c r="M6052" i="7" s="1"/>
  <c r="N6052" i="7" s="1" a="1"/>
  <c r="N6052" i="7" s="1"/>
  <c r="O6051" i="7" a="1"/>
  <c r="O6051" i="7"/>
  <c r="M6051" i="7" a="1"/>
  <c r="M6051" i="7" s="1"/>
  <c r="N6051" i="7" s="1" a="1"/>
  <c r="N6051" i="7" s="1"/>
  <c r="O6050" i="7" a="1"/>
  <c r="O6050" i="7" s="1"/>
  <c r="N6050" i="7" a="1"/>
  <c r="N6050" i="7" s="1"/>
  <c r="M6050" i="7" a="1"/>
  <c r="M6050" i="7" s="1"/>
  <c r="O6049" i="7" a="1"/>
  <c r="O6049" i="7" s="1"/>
  <c r="M6049" i="7" a="1"/>
  <c r="M6049" i="7" s="1"/>
  <c r="N6049" i="7" s="1" a="1"/>
  <c r="N6049" i="7" s="1"/>
  <c r="O6048" i="7" a="1"/>
  <c r="O6048" i="7" s="1"/>
  <c r="M6048" i="7" a="1"/>
  <c r="M6048" i="7" s="1"/>
  <c r="N6048" i="7" s="1" a="1"/>
  <c r="N6048" i="7" s="1"/>
  <c r="O6047" i="7" a="1"/>
  <c r="O6047" i="7"/>
  <c r="N6047" i="7" a="1"/>
  <c r="N6047" i="7" s="1"/>
  <c r="M6047" i="7" a="1"/>
  <c r="M6047" i="7"/>
  <c r="O6046" i="7" a="1"/>
  <c r="O6046" i="7" s="1"/>
  <c r="N6046" i="7"/>
  <c r="M6046" i="7" a="1"/>
  <c r="M6046" i="7" s="1"/>
  <c r="N6046" i="7" s="1" a="1"/>
  <c r="O6045" i="7" a="1"/>
  <c r="O6045" i="7"/>
  <c r="N6045" i="7" a="1"/>
  <c r="N6045" i="7"/>
  <c r="M6045" i="7" a="1"/>
  <c r="M6045" i="7" s="1"/>
  <c r="O6044" i="7" a="1"/>
  <c r="O6044" i="7" s="1"/>
  <c r="M6044" i="7" a="1"/>
  <c r="M6044" i="7"/>
  <c r="N6044" i="7" s="1" a="1"/>
  <c r="N6044" i="7" s="1"/>
  <c r="O6043" i="7" a="1"/>
  <c r="O6043" i="7"/>
  <c r="M6043" i="7" a="1"/>
  <c r="M6043" i="7" s="1"/>
  <c r="N6043" i="7" s="1" a="1"/>
  <c r="N6043" i="7" s="1"/>
  <c r="O6042" i="7" a="1"/>
  <c r="O6042" i="7" s="1"/>
  <c r="N6042" i="7" a="1"/>
  <c r="N6042" i="7"/>
  <c r="M6042" i="7" a="1"/>
  <c r="M6042" i="7" s="1"/>
  <c r="O6041" i="7" a="1"/>
  <c r="O6041" i="7"/>
  <c r="M6041" i="7" a="1"/>
  <c r="M6041" i="7" s="1"/>
  <c r="N6041" i="7" s="1" a="1"/>
  <c r="N6041" i="7" s="1"/>
  <c r="O6040" i="7" a="1"/>
  <c r="O6040" i="7" s="1"/>
  <c r="M6040" i="7" a="1"/>
  <c r="M6040" i="7" s="1"/>
  <c r="N6040" i="7" s="1" a="1"/>
  <c r="N6040" i="7" s="1"/>
  <c r="O6039" i="7" a="1"/>
  <c r="O6039" i="7"/>
  <c r="M6039" i="7" a="1"/>
  <c r="M6039" i="7"/>
  <c r="N6039" i="7" s="1" a="1"/>
  <c r="N6039" i="7" s="1"/>
  <c r="O6038" i="7" a="1"/>
  <c r="O6038" i="7"/>
  <c r="M6038" i="7" a="1"/>
  <c r="M6038" i="7" s="1"/>
  <c r="N6038" i="7" s="1" a="1"/>
  <c r="N6038" i="7" s="1"/>
  <c r="O6037" i="7" a="1"/>
  <c r="O6037" i="7"/>
  <c r="N6037" i="7" a="1"/>
  <c r="N6037" i="7" s="1"/>
  <c r="M6037" i="7" a="1"/>
  <c r="M6037" i="7"/>
  <c r="O6036" i="7" a="1"/>
  <c r="O6036" i="7" s="1"/>
  <c r="M6036" i="7" a="1"/>
  <c r="M6036" i="7" s="1"/>
  <c r="N6036" i="7" s="1" a="1"/>
  <c r="N6036" i="7" s="1"/>
  <c r="O6035" i="7" a="1"/>
  <c r="O6035" i="7"/>
  <c r="M6035" i="7" a="1"/>
  <c r="M6035" i="7" s="1"/>
  <c r="N6035" i="7" s="1" a="1"/>
  <c r="N6035" i="7" s="1"/>
  <c r="O6034" i="7" a="1"/>
  <c r="O6034" i="7" s="1"/>
  <c r="M6034" i="7" a="1"/>
  <c r="M6034" i="7" s="1"/>
  <c r="N6034" i="7" s="1" a="1"/>
  <c r="N6034" i="7" s="1"/>
  <c r="O6033" i="7" a="1"/>
  <c r="O6033" i="7"/>
  <c r="M6033" i="7" a="1"/>
  <c r="M6033" i="7" s="1"/>
  <c r="N6033" i="7" s="1" a="1"/>
  <c r="N6033" i="7" s="1"/>
  <c r="O6032" i="7" a="1"/>
  <c r="O6032" i="7" s="1"/>
  <c r="M6032" i="7" a="1"/>
  <c r="M6032" i="7" s="1"/>
  <c r="N6032" i="7" s="1" a="1"/>
  <c r="N6032" i="7" s="1"/>
  <c r="O6031" i="7" a="1"/>
  <c r="O6031" i="7"/>
  <c r="M6031" i="7" a="1"/>
  <c r="M6031" i="7"/>
  <c r="N6031" i="7" s="1" a="1"/>
  <c r="N6031" i="7" s="1"/>
  <c r="O6030" i="7" a="1"/>
  <c r="O6030" i="7"/>
  <c r="M6030" i="7" a="1"/>
  <c r="M6030" i="7" s="1"/>
  <c r="N6030" i="7" s="1" a="1"/>
  <c r="N6030" i="7" s="1"/>
  <c r="O6029" i="7" a="1"/>
  <c r="O6029" i="7" s="1"/>
  <c r="M6029" i="7" a="1"/>
  <c r="M6029" i="7"/>
  <c r="N6029" i="7" s="1" a="1"/>
  <c r="N6029" i="7" s="1"/>
  <c r="O6028" i="7" a="1"/>
  <c r="O6028" i="7" s="1"/>
  <c r="M6028" i="7" a="1"/>
  <c r="M6028" i="7"/>
  <c r="N6028" i="7" s="1" a="1"/>
  <c r="N6028" i="7" s="1"/>
  <c r="O6027" i="7" a="1"/>
  <c r="O6027" i="7" s="1"/>
  <c r="M6027" i="7" a="1"/>
  <c r="M6027" i="7" s="1"/>
  <c r="N6027" i="7" s="1" a="1"/>
  <c r="N6027" i="7" s="1"/>
  <c r="O6026" i="7" a="1"/>
  <c r="O6026" i="7" s="1"/>
  <c r="M6026" i="7" a="1"/>
  <c r="M6026" i="7" s="1"/>
  <c r="N6026" i="7" s="1" a="1"/>
  <c r="N6026" i="7" s="1"/>
  <c r="O6025" i="7" a="1"/>
  <c r="O6025" i="7"/>
  <c r="M6025" i="7" a="1"/>
  <c r="M6025" i="7"/>
  <c r="N6025" i="7" s="1" a="1"/>
  <c r="N6025" i="7" s="1"/>
  <c r="O6024" i="7" a="1"/>
  <c r="O6024" i="7" s="1"/>
  <c r="M6024" i="7" a="1"/>
  <c r="M6024" i="7" s="1"/>
  <c r="N6024" i="7" s="1" a="1"/>
  <c r="N6024" i="7" s="1"/>
  <c r="O6023" i="7" a="1"/>
  <c r="O6023" i="7" s="1"/>
  <c r="M6023" i="7" a="1"/>
  <c r="M6023" i="7" s="1"/>
  <c r="N6023" i="7" s="1" a="1"/>
  <c r="N6023" i="7" s="1"/>
  <c r="O6022" i="7" a="1"/>
  <c r="O6022" i="7" s="1"/>
  <c r="N6022" i="7" a="1"/>
  <c r="N6022" i="7" s="1"/>
  <c r="M6022" i="7" a="1"/>
  <c r="M6022" i="7" s="1"/>
  <c r="O6021" i="7" a="1"/>
  <c r="O6021" i="7" s="1"/>
  <c r="M6021" i="7" a="1"/>
  <c r="M6021" i="7"/>
  <c r="N6021" i="7" s="1" a="1"/>
  <c r="N6021" i="7" s="1"/>
  <c r="O6020" i="7" a="1"/>
  <c r="O6020" i="7" s="1"/>
  <c r="M6020" i="7" a="1"/>
  <c r="M6020" i="7" s="1"/>
  <c r="N6020" i="7" s="1" a="1"/>
  <c r="N6020" i="7" s="1"/>
  <c r="O6019" i="7" a="1"/>
  <c r="O6019" i="7"/>
  <c r="M6019" i="7" a="1"/>
  <c r="M6019" i="7" s="1"/>
  <c r="N6019" i="7" s="1" a="1"/>
  <c r="N6019" i="7" s="1"/>
  <c r="O6018" i="7" a="1"/>
  <c r="O6018" i="7" s="1"/>
  <c r="N6018" i="7" a="1"/>
  <c r="N6018" i="7" s="1"/>
  <c r="M6018" i="7" a="1"/>
  <c r="M6018" i="7" s="1"/>
  <c r="O6017" i="7" a="1"/>
  <c r="O6017" i="7" s="1"/>
  <c r="M6017" i="7" a="1"/>
  <c r="M6017" i="7" s="1"/>
  <c r="N6017" i="7" s="1" a="1"/>
  <c r="N6017" i="7" s="1"/>
  <c r="O6016" i="7" a="1"/>
  <c r="O6016" i="7" s="1"/>
  <c r="M6016" i="7" a="1"/>
  <c r="M6016" i="7" s="1"/>
  <c r="N6016" i="7" s="1" a="1"/>
  <c r="N6016" i="7" s="1"/>
  <c r="O6015" i="7" a="1"/>
  <c r="O6015" i="7"/>
  <c r="M6015" i="7" a="1"/>
  <c r="M6015" i="7"/>
  <c r="N6015" i="7" s="1" a="1"/>
  <c r="N6015" i="7" s="1"/>
  <c r="O6014" i="7" a="1"/>
  <c r="O6014" i="7" s="1"/>
  <c r="N6014" i="7"/>
  <c r="M6014" i="7" a="1"/>
  <c r="M6014" i="7" s="1"/>
  <c r="N6014" i="7" s="1" a="1"/>
  <c r="O6013" i="7" a="1"/>
  <c r="O6013" i="7" s="1"/>
  <c r="M6013" i="7" a="1"/>
  <c r="M6013" i="7" s="1"/>
  <c r="N6013" i="7" s="1" a="1"/>
  <c r="N6013" i="7" s="1"/>
  <c r="O6012" i="7" a="1"/>
  <c r="O6012" i="7" s="1"/>
  <c r="M6012" i="7" a="1"/>
  <c r="M6012" i="7" s="1"/>
  <c r="N6012" i="7" s="1" a="1"/>
  <c r="N6012" i="7" s="1"/>
  <c r="O6011" i="7" a="1"/>
  <c r="O6011" i="7"/>
  <c r="M6011" i="7" a="1"/>
  <c r="M6011" i="7" s="1"/>
  <c r="N6011" i="7" s="1" a="1"/>
  <c r="N6011" i="7" s="1"/>
  <c r="O6010" i="7" a="1"/>
  <c r="O6010" i="7" s="1"/>
  <c r="N6010" i="7" a="1"/>
  <c r="N6010" i="7" s="1"/>
  <c r="M6010" i="7" a="1"/>
  <c r="M6010" i="7" s="1"/>
  <c r="O6009" i="7" a="1"/>
  <c r="O6009" i="7" s="1"/>
  <c r="M6009" i="7" a="1"/>
  <c r="M6009" i="7"/>
  <c r="N6009" i="7" s="1" a="1"/>
  <c r="N6009" i="7" s="1"/>
  <c r="O6008" i="7" a="1"/>
  <c r="O6008" i="7" s="1"/>
  <c r="M6008" i="7" a="1"/>
  <c r="M6008" i="7" s="1"/>
  <c r="N6008" i="7" s="1" a="1"/>
  <c r="N6008" i="7" s="1"/>
  <c r="O6007" i="7" a="1"/>
  <c r="O6007" i="7" s="1"/>
  <c r="M6007" i="7" a="1"/>
  <c r="M6007" i="7" s="1"/>
  <c r="N6007" i="7" s="1" a="1"/>
  <c r="N6007" i="7" s="1"/>
  <c r="O6006" i="7" a="1"/>
  <c r="O6006" i="7" s="1"/>
  <c r="M6006" i="7" a="1"/>
  <c r="M6006" i="7" s="1"/>
  <c r="N6006" i="7" s="1" a="1"/>
  <c r="N6006" i="7" s="1"/>
  <c r="O6005" i="7" a="1"/>
  <c r="O6005" i="7" s="1"/>
  <c r="M6005" i="7" a="1"/>
  <c r="M6005" i="7" s="1"/>
  <c r="N6005" i="7" s="1" a="1"/>
  <c r="N6005" i="7" s="1"/>
  <c r="O6004" i="7" a="1"/>
  <c r="O6004" i="7" s="1"/>
  <c r="M6004" i="7" a="1"/>
  <c r="M6004" i="7" s="1"/>
  <c r="N6004" i="7" s="1" a="1"/>
  <c r="N6004" i="7" s="1"/>
  <c r="O6003" i="7" a="1"/>
  <c r="O6003" i="7"/>
  <c r="M6003" i="7" a="1"/>
  <c r="M6003" i="7" s="1"/>
  <c r="N6003" i="7" s="1" a="1"/>
  <c r="N6003" i="7" s="1"/>
  <c r="O6002" i="7" a="1"/>
  <c r="O6002" i="7" s="1"/>
  <c r="M6002" i="7" a="1"/>
  <c r="M6002" i="7" s="1"/>
  <c r="N6002" i="7" s="1" a="1"/>
  <c r="N6002" i="7" s="1"/>
  <c r="O6001" i="7" a="1"/>
  <c r="O6001" i="7"/>
  <c r="M6001" i="7" a="1"/>
  <c r="M6001" i="7" s="1"/>
  <c r="N6001" i="7" s="1" a="1"/>
  <c r="N6001" i="7" s="1"/>
  <c r="O6000" i="7" a="1"/>
  <c r="O6000" i="7" s="1"/>
  <c r="M6000" i="7" a="1"/>
  <c r="M6000" i="7" s="1"/>
  <c r="N6000" i="7" s="1" a="1"/>
  <c r="N6000" i="7" s="1"/>
  <c r="O5999" i="7" a="1"/>
  <c r="O5999" i="7" s="1"/>
  <c r="M5999" i="7" a="1"/>
  <c r="M5999" i="7"/>
  <c r="N5999" i="7" s="1" a="1"/>
  <c r="N5999" i="7" s="1"/>
  <c r="O5998" i="7" a="1"/>
  <c r="O5998" i="7"/>
  <c r="N5998" i="7" a="1"/>
  <c r="N5998" i="7"/>
  <c r="M5998" i="7" a="1"/>
  <c r="M5998" i="7" s="1"/>
  <c r="O5997" i="7" a="1"/>
  <c r="O5997" i="7"/>
  <c r="M5997" i="7" a="1"/>
  <c r="M5997" i="7" s="1"/>
  <c r="N5997" i="7" s="1" a="1"/>
  <c r="N5997" i="7" s="1"/>
  <c r="O5996" i="7" a="1"/>
  <c r="O5996" i="7" s="1"/>
  <c r="M5996" i="7" a="1"/>
  <c r="M5996" i="7" s="1"/>
  <c r="N5996" i="7" s="1" a="1"/>
  <c r="N5996" i="7" s="1"/>
  <c r="O5995" i="7" a="1"/>
  <c r="O5995" i="7"/>
  <c r="M5995" i="7" a="1"/>
  <c r="M5995" i="7" s="1"/>
  <c r="N5995" i="7" s="1" a="1"/>
  <c r="N5995" i="7" s="1"/>
  <c r="O5994" i="7" a="1"/>
  <c r="O5994" i="7"/>
  <c r="M5994" i="7" a="1"/>
  <c r="M5994" i="7" s="1"/>
  <c r="N5994" i="7" s="1" a="1"/>
  <c r="N5994" i="7" s="1"/>
  <c r="O5993" i="7" a="1"/>
  <c r="O5993" i="7"/>
  <c r="M5993" i="7" a="1"/>
  <c r="M5993" i="7" s="1"/>
  <c r="N5993" i="7" s="1" a="1"/>
  <c r="N5993" i="7" s="1"/>
  <c r="O5992" i="7" a="1"/>
  <c r="O5992" i="7" s="1"/>
  <c r="M5992" i="7" a="1"/>
  <c r="M5992" i="7" s="1"/>
  <c r="N5992" i="7" s="1" a="1"/>
  <c r="N5992" i="7" s="1"/>
  <c r="O5991" i="7" a="1"/>
  <c r="O5991" i="7"/>
  <c r="M5991" i="7" a="1"/>
  <c r="M5991" i="7"/>
  <c r="N5991" i="7" s="1" a="1"/>
  <c r="N5991" i="7" s="1"/>
  <c r="O5990" i="7" a="1"/>
  <c r="O5990" i="7"/>
  <c r="M5990" i="7" a="1"/>
  <c r="M5990" i="7" s="1"/>
  <c r="N5990" i="7" s="1" a="1"/>
  <c r="N5990" i="7" s="1"/>
  <c r="O5989" i="7" a="1"/>
  <c r="O5989" i="7" s="1"/>
  <c r="M5989" i="7" a="1"/>
  <c r="M5989" i="7" s="1"/>
  <c r="N5989" i="7" s="1" a="1"/>
  <c r="N5989" i="7" s="1"/>
  <c r="O5988" i="7" a="1"/>
  <c r="O5988" i="7" s="1"/>
  <c r="M5988" i="7" a="1"/>
  <c r="M5988" i="7"/>
  <c r="N5988" i="7" s="1" a="1"/>
  <c r="N5988" i="7" s="1"/>
  <c r="O5987" i="7" a="1"/>
  <c r="O5987" i="7"/>
  <c r="M5987" i="7" a="1"/>
  <c r="M5987" i="7"/>
  <c r="N5987" i="7" s="1" a="1"/>
  <c r="N5987" i="7" s="1"/>
  <c r="O5986" i="7" a="1"/>
  <c r="O5986" i="7" s="1"/>
  <c r="N5986" i="7" a="1"/>
  <c r="N5986" i="7" s="1"/>
  <c r="M5986" i="7" a="1"/>
  <c r="M5986" i="7" s="1"/>
  <c r="O5985" i="7" a="1"/>
  <c r="O5985" i="7" s="1"/>
  <c r="M5985" i="7" a="1"/>
  <c r="M5985" i="7"/>
  <c r="N5985" i="7" s="1" a="1"/>
  <c r="N5985" i="7" s="1"/>
  <c r="O5984" i="7" a="1"/>
  <c r="O5984" i="7" s="1"/>
  <c r="N5984" i="7" a="1"/>
  <c r="N5984" i="7" s="1"/>
  <c r="M5984" i="7" a="1"/>
  <c r="M5984" i="7"/>
  <c r="O5983" i="7" a="1"/>
  <c r="O5983" i="7" s="1"/>
  <c r="N5983" i="7" a="1"/>
  <c r="N5983" i="7" s="1"/>
  <c r="M5983" i="7" a="1"/>
  <c r="M5983" i="7"/>
  <c r="O5982" i="7" a="1"/>
  <c r="O5982" i="7" s="1"/>
  <c r="N5982" i="7" a="1"/>
  <c r="N5982" i="7" s="1"/>
  <c r="M5982" i="7" a="1"/>
  <c r="M5982" i="7" s="1"/>
  <c r="O5981" i="7" a="1"/>
  <c r="O5981" i="7" s="1"/>
  <c r="N5981" i="7" a="1"/>
  <c r="N5981" i="7" s="1"/>
  <c r="M5981" i="7" a="1"/>
  <c r="M5981" i="7"/>
  <c r="O5980" i="7" a="1"/>
  <c r="O5980" i="7" s="1"/>
  <c r="M5980" i="7" a="1"/>
  <c r="M5980" i="7"/>
  <c r="N5980" i="7" s="1" a="1"/>
  <c r="N5980" i="7" s="1"/>
  <c r="O5979" i="7" a="1"/>
  <c r="O5979" i="7" s="1"/>
  <c r="M5979" i="7" a="1"/>
  <c r="M5979" i="7" s="1"/>
  <c r="N5979" i="7" s="1" a="1"/>
  <c r="N5979" i="7" s="1"/>
  <c r="O5978" i="7" a="1"/>
  <c r="O5978" i="7" s="1"/>
  <c r="N5978" i="7" a="1"/>
  <c r="N5978" i="7" s="1"/>
  <c r="M5978" i="7" a="1"/>
  <c r="M5978" i="7" s="1"/>
  <c r="O5977" i="7" a="1"/>
  <c r="O5977" i="7" s="1"/>
  <c r="M5977" i="7" a="1"/>
  <c r="M5977" i="7"/>
  <c r="N5977" i="7" s="1" a="1"/>
  <c r="N5977" i="7" s="1"/>
  <c r="O5976" i="7" a="1"/>
  <c r="O5976" i="7" s="1"/>
  <c r="M5976" i="7" a="1"/>
  <c r="M5976" i="7" s="1"/>
  <c r="N5976" i="7" s="1" a="1"/>
  <c r="N5976" i="7" s="1"/>
  <c r="O5975" i="7" a="1"/>
  <c r="O5975" i="7" s="1"/>
  <c r="M5975" i="7" a="1"/>
  <c r="M5975" i="7" s="1"/>
  <c r="N5975" i="7" s="1" a="1"/>
  <c r="N5975" i="7" s="1"/>
  <c r="O5974" i="7" a="1"/>
  <c r="O5974" i="7" s="1"/>
  <c r="M5974" i="7" a="1"/>
  <c r="M5974" i="7" s="1"/>
  <c r="N5974" i="7" s="1" a="1"/>
  <c r="N5974" i="7" s="1"/>
  <c r="O5973" i="7" a="1"/>
  <c r="O5973" i="7" s="1"/>
  <c r="M5973" i="7" a="1"/>
  <c r="M5973" i="7" s="1"/>
  <c r="N5973" i="7" s="1" a="1"/>
  <c r="N5973" i="7" s="1"/>
  <c r="O5972" i="7" a="1"/>
  <c r="O5972" i="7" s="1"/>
  <c r="M5972" i="7" a="1"/>
  <c r="M5972" i="7" s="1"/>
  <c r="N5972" i="7" s="1" a="1"/>
  <c r="N5972" i="7" s="1"/>
  <c r="O5971" i="7" a="1"/>
  <c r="O5971" i="7"/>
  <c r="M5971" i="7" a="1"/>
  <c r="M5971" i="7" s="1"/>
  <c r="N5971" i="7" s="1" a="1"/>
  <c r="N5971" i="7" s="1"/>
  <c r="O5970" i="7" a="1"/>
  <c r="O5970" i="7" s="1"/>
  <c r="M5970" i="7" a="1"/>
  <c r="M5970" i="7" s="1"/>
  <c r="N5970" i="7" s="1" a="1"/>
  <c r="N5970" i="7" s="1"/>
  <c r="O5969" i="7" a="1"/>
  <c r="O5969" i="7"/>
  <c r="M5969" i="7" a="1"/>
  <c r="M5969" i="7" s="1"/>
  <c r="N5969" i="7" s="1" a="1"/>
  <c r="N5969" i="7" s="1"/>
  <c r="O5968" i="7" a="1"/>
  <c r="O5968" i="7" s="1"/>
  <c r="M5968" i="7" a="1"/>
  <c r="M5968" i="7" s="1"/>
  <c r="N5968" i="7" s="1" a="1"/>
  <c r="N5968" i="7" s="1"/>
  <c r="O5967" i="7" a="1"/>
  <c r="O5967" i="7" s="1"/>
  <c r="M5967" i="7" a="1"/>
  <c r="M5967" i="7"/>
  <c r="N5967" i="7" s="1" a="1"/>
  <c r="N5967" i="7" s="1"/>
  <c r="O5966" i="7" a="1"/>
  <c r="O5966" i="7"/>
  <c r="N5966" i="7" a="1"/>
  <c r="N5966" i="7"/>
  <c r="M5966" i="7" a="1"/>
  <c r="M5966" i="7" s="1"/>
  <c r="O5965" i="7" a="1"/>
  <c r="O5965" i="7"/>
  <c r="M5965" i="7" a="1"/>
  <c r="M5965" i="7" s="1"/>
  <c r="N5965" i="7" s="1" a="1"/>
  <c r="N5965" i="7" s="1"/>
  <c r="O5964" i="7" a="1"/>
  <c r="O5964" i="7" s="1"/>
  <c r="M5964" i="7" a="1"/>
  <c r="M5964" i="7" s="1"/>
  <c r="N5964" i="7" s="1" a="1"/>
  <c r="N5964" i="7" s="1"/>
  <c r="O5963" i="7" a="1"/>
  <c r="O5963" i="7"/>
  <c r="M5963" i="7" a="1"/>
  <c r="M5963" i="7" s="1"/>
  <c r="N5963" i="7" s="1" a="1"/>
  <c r="N5963" i="7" s="1"/>
  <c r="O5962" i="7" a="1"/>
  <c r="O5962" i="7"/>
  <c r="M5962" i="7" a="1"/>
  <c r="M5962" i="7" s="1"/>
  <c r="N5962" i="7" s="1" a="1"/>
  <c r="N5962" i="7" s="1"/>
  <c r="O5961" i="7" a="1"/>
  <c r="O5961" i="7"/>
  <c r="M5961" i="7" a="1"/>
  <c r="M5961" i="7" s="1"/>
  <c r="N5961" i="7" s="1" a="1"/>
  <c r="N5961" i="7" s="1"/>
  <c r="O5960" i="7" a="1"/>
  <c r="O5960" i="7" s="1"/>
  <c r="M5960" i="7" a="1"/>
  <c r="M5960" i="7" s="1"/>
  <c r="N5960" i="7" s="1" a="1"/>
  <c r="N5960" i="7" s="1"/>
  <c r="O5959" i="7" a="1"/>
  <c r="O5959" i="7"/>
  <c r="M5959" i="7" a="1"/>
  <c r="M5959" i="7"/>
  <c r="N5959" i="7" s="1" a="1"/>
  <c r="N5959" i="7" s="1"/>
  <c r="O5958" i="7" a="1"/>
  <c r="O5958" i="7"/>
  <c r="M5958" i="7" a="1"/>
  <c r="M5958" i="7" s="1"/>
  <c r="N5958" i="7" s="1" a="1"/>
  <c r="N5958" i="7" s="1"/>
  <c r="O5957" i="7" a="1"/>
  <c r="O5957" i="7" s="1"/>
  <c r="M5957" i="7" a="1"/>
  <c r="M5957" i="7" s="1"/>
  <c r="N5957" i="7" s="1" a="1"/>
  <c r="N5957" i="7" s="1"/>
  <c r="O5956" i="7" a="1"/>
  <c r="O5956" i="7" s="1"/>
  <c r="M5956" i="7" a="1"/>
  <c r="M5956" i="7"/>
  <c r="N5956" i="7" s="1" a="1"/>
  <c r="N5956" i="7" s="1"/>
  <c r="O5955" i="7" a="1"/>
  <c r="O5955" i="7"/>
  <c r="M5955" i="7" a="1"/>
  <c r="M5955" i="7"/>
  <c r="N5955" i="7" s="1" a="1"/>
  <c r="N5955" i="7" s="1"/>
  <c r="O5954" i="7" a="1"/>
  <c r="O5954" i="7" s="1"/>
  <c r="N5954" i="7" a="1"/>
  <c r="N5954" i="7" s="1"/>
  <c r="M5954" i="7" a="1"/>
  <c r="M5954" i="7" s="1"/>
  <c r="O5953" i="7" a="1"/>
  <c r="O5953" i="7" s="1"/>
  <c r="M5953" i="7" a="1"/>
  <c r="M5953" i="7"/>
  <c r="N5953" i="7" s="1" a="1"/>
  <c r="N5953" i="7" s="1"/>
  <c r="O5952" i="7" a="1"/>
  <c r="O5952" i="7" s="1"/>
  <c r="N5952" i="7" a="1"/>
  <c r="N5952" i="7" s="1"/>
  <c r="M5952" i="7" a="1"/>
  <c r="M5952" i="7"/>
  <c r="O5951" i="7" a="1"/>
  <c r="O5951" i="7" s="1"/>
  <c r="N5951" i="7" a="1"/>
  <c r="N5951" i="7" s="1"/>
  <c r="M5951" i="7" a="1"/>
  <c r="M5951" i="7"/>
  <c r="O5950" i="7" a="1"/>
  <c r="O5950" i="7" s="1"/>
  <c r="N5950" i="7" a="1"/>
  <c r="N5950" i="7" s="1"/>
  <c r="M5950" i="7" a="1"/>
  <c r="M5950" i="7" s="1"/>
  <c r="O5949" i="7" a="1"/>
  <c r="O5949" i="7" s="1"/>
  <c r="N5949" i="7" a="1"/>
  <c r="N5949" i="7" s="1"/>
  <c r="M5949" i="7" a="1"/>
  <c r="M5949" i="7"/>
  <c r="O5948" i="7" a="1"/>
  <c r="O5948" i="7" s="1"/>
  <c r="M5948" i="7" a="1"/>
  <c r="M5948" i="7"/>
  <c r="N5948" i="7" s="1" a="1"/>
  <c r="N5948" i="7" s="1"/>
  <c r="O5947" i="7" a="1"/>
  <c r="O5947" i="7" s="1"/>
  <c r="M5947" i="7" a="1"/>
  <c r="M5947" i="7" s="1"/>
  <c r="N5947" i="7" s="1" a="1"/>
  <c r="N5947" i="7" s="1"/>
  <c r="O5946" i="7" a="1"/>
  <c r="O5946" i="7" s="1"/>
  <c r="N5946" i="7" a="1"/>
  <c r="N5946" i="7" s="1"/>
  <c r="M5946" i="7" a="1"/>
  <c r="M5946" i="7" s="1"/>
  <c r="O5945" i="7" a="1"/>
  <c r="O5945" i="7" s="1"/>
  <c r="M5945" i="7" a="1"/>
  <c r="M5945" i="7"/>
  <c r="N5945" i="7" s="1" a="1"/>
  <c r="N5945" i="7" s="1"/>
  <c r="O5944" i="7" a="1"/>
  <c r="O5944" i="7" s="1"/>
  <c r="M5944" i="7" a="1"/>
  <c r="M5944" i="7" s="1"/>
  <c r="N5944" i="7" s="1" a="1"/>
  <c r="N5944" i="7" s="1"/>
  <c r="O5943" i="7" a="1"/>
  <c r="O5943" i="7" s="1"/>
  <c r="M5943" i="7" a="1"/>
  <c r="M5943" i="7" s="1"/>
  <c r="N5943" i="7" s="1" a="1"/>
  <c r="N5943" i="7" s="1"/>
  <c r="O5942" i="7" a="1"/>
  <c r="O5942" i="7"/>
  <c r="M5942" i="7" a="1"/>
  <c r="M5942" i="7" s="1"/>
  <c r="N5942" i="7" s="1" a="1"/>
  <c r="N5942" i="7" s="1"/>
  <c r="O5941" i="7" a="1"/>
  <c r="O5941" i="7" s="1"/>
  <c r="M5941" i="7" a="1"/>
  <c r="M5941" i="7" s="1"/>
  <c r="N5941" i="7" s="1" a="1"/>
  <c r="N5941" i="7" s="1"/>
  <c r="O5940" i="7" a="1"/>
  <c r="O5940" i="7" s="1"/>
  <c r="M5940" i="7" a="1"/>
  <c r="M5940" i="7" s="1"/>
  <c r="N5940" i="7" s="1" a="1"/>
  <c r="N5940" i="7" s="1"/>
  <c r="O5939" i="7" a="1"/>
  <c r="O5939" i="7"/>
  <c r="M5939" i="7" a="1"/>
  <c r="M5939" i="7" s="1"/>
  <c r="N5939" i="7" s="1" a="1"/>
  <c r="N5939" i="7" s="1"/>
  <c r="O5938" i="7" a="1"/>
  <c r="O5938" i="7" s="1"/>
  <c r="M5938" i="7" a="1"/>
  <c r="M5938" i="7" s="1"/>
  <c r="N5938" i="7" s="1" a="1"/>
  <c r="N5938" i="7" s="1"/>
  <c r="O5937" i="7" a="1"/>
  <c r="O5937" i="7"/>
  <c r="M5937" i="7" a="1"/>
  <c r="M5937" i="7" s="1"/>
  <c r="N5937" i="7" s="1" a="1"/>
  <c r="N5937" i="7" s="1"/>
  <c r="O5936" i="7" a="1"/>
  <c r="O5936" i="7" s="1"/>
  <c r="M5936" i="7" a="1"/>
  <c r="M5936" i="7" s="1"/>
  <c r="N5936" i="7" s="1" a="1"/>
  <c r="N5936" i="7" s="1"/>
  <c r="O5935" i="7" a="1"/>
  <c r="O5935" i="7" s="1"/>
  <c r="M5935" i="7" a="1"/>
  <c r="M5935" i="7"/>
  <c r="N5935" i="7" s="1" a="1"/>
  <c r="N5935" i="7" s="1"/>
  <c r="O5934" i="7" a="1"/>
  <c r="O5934" i="7"/>
  <c r="N5934" i="7" a="1"/>
  <c r="N5934" i="7"/>
  <c r="M5934" i="7" a="1"/>
  <c r="M5934" i="7" s="1"/>
  <c r="O5933" i="7" a="1"/>
  <c r="O5933" i="7"/>
  <c r="M5933" i="7" a="1"/>
  <c r="M5933" i="7" s="1"/>
  <c r="N5933" i="7" s="1" a="1"/>
  <c r="N5933" i="7" s="1"/>
  <c r="O5932" i="7" a="1"/>
  <c r="O5932" i="7" s="1"/>
  <c r="M5932" i="7" a="1"/>
  <c r="M5932" i="7" s="1"/>
  <c r="N5932" i="7" s="1" a="1"/>
  <c r="N5932" i="7" s="1"/>
  <c r="O5931" i="7" a="1"/>
  <c r="O5931" i="7"/>
  <c r="M5931" i="7" a="1"/>
  <c r="M5931" i="7" s="1"/>
  <c r="N5931" i="7" s="1" a="1"/>
  <c r="N5931" i="7" s="1"/>
  <c r="O5930" i="7" a="1"/>
  <c r="O5930" i="7"/>
  <c r="M5930" i="7" a="1"/>
  <c r="M5930" i="7" s="1"/>
  <c r="N5930" i="7" s="1" a="1"/>
  <c r="N5930" i="7" s="1"/>
  <c r="O5929" i="7" a="1"/>
  <c r="O5929" i="7"/>
  <c r="M5929" i="7" a="1"/>
  <c r="M5929" i="7" s="1"/>
  <c r="N5929" i="7" s="1" a="1"/>
  <c r="N5929" i="7" s="1"/>
  <c r="O5928" i="7" a="1"/>
  <c r="O5928" i="7" s="1"/>
  <c r="M5928" i="7" a="1"/>
  <c r="M5928" i="7" s="1"/>
  <c r="N5928" i="7" s="1" a="1"/>
  <c r="N5928" i="7" s="1"/>
  <c r="O5927" i="7" a="1"/>
  <c r="O5927" i="7"/>
  <c r="M5927" i="7" a="1"/>
  <c r="M5927" i="7"/>
  <c r="N5927" i="7" s="1" a="1"/>
  <c r="N5927" i="7" s="1"/>
  <c r="O5926" i="7" a="1"/>
  <c r="O5926" i="7"/>
  <c r="M5926" i="7" a="1"/>
  <c r="M5926" i="7" s="1"/>
  <c r="N5926" i="7" s="1" a="1"/>
  <c r="N5926" i="7" s="1"/>
  <c r="O5925" i="7" a="1"/>
  <c r="O5925" i="7" s="1"/>
  <c r="M5925" i="7" a="1"/>
  <c r="M5925" i="7" s="1"/>
  <c r="N5925" i="7" s="1" a="1"/>
  <c r="N5925" i="7" s="1"/>
  <c r="O5924" i="7" a="1"/>
  <c r="O5924" i="7" s="1"/>
  <c r="M5924" i="7" a="1"/>
  <c r="M5924" i="7"/>
  <c r="N5924" i="7" s="1" a="1"/>
  <c r="N5924" i="7" s="1"/>
  <c r="O5923" i="7" a="1"/>
  <c r="O5923" i="7"/>
  <c r="M5923" i="7" a="1"/>
  <c r="M5923" i="7"/>
  <c r="N5923" i="7" s="1" a="1"/>
  <c r="N5923" i="7" s="1"/>
  <c r="O5922" i="7" a="1"/>
  <c r="O5922" i="7" s="1"/>
  <c r="N5922" i="7" a="1"/>
  <c r="N5922" i="7" s="1"/>
  <c r="M5922" i="7" a="1"/>
  <c r="M5922" i="7" s="1"/>
  <c r="O5921" i="7" a="1"/>
  <c r="O5921" i="7" s="1"/>
  <c r="M5921" i="7" a="1"/>
  <c r="M5921" i="7"/>
  <c r="N5921" i="7" s="1" a="1"/>
  <c r="N5921" i="7" s="1"/>
  <c r="O5920" i="7" a="1"/>
  <c r="O5920" i="7" s="1"/>
  <c r="N5920" i="7" a="1"/>
  <c r="N5920" i="7" s="1"/>
  <c r="M5920" i="7" a="1"/>
  <c r="M5920" i="7"/>
  <c r="O5919" i="7" a="1"/>
  <c r="O5919" i="7" s="1"/>
  <c r="N5919" i="7" a="1"/>
  <c r="N5919" i="7" s="1"/>
  <c r="M5919" i="7" a="1"/>
  <c r="M5919" i="7"/>
  <c r="O5918" i="7" a="1"/>
  <c r="O5918" i="7" s="1"/>
  <c r="N5918" i="7" a="1"/>
  <c r="N5918" i="7" s="1"/>
  <c r="M5918" i="7" a="1"/>
  <c r="M5918" i="7" s="1"/>
  <c r="O5917" i="7" a="1"/>
  <c r="O5917" i="7" s="1"/>
  <c r="N5917" i="7" a="1"/>
  <c r="N5917" i="7" s="1"/>
  <c r="M5917" i="7" a="1"/>
  <c r="M5917" i="7"/>
  <c r="O5916" i="7" a="1"/>
  <c r="O5916" i="7" s="1"/>
  <c r="M5916" i="7" a="1"/>
  <c r="M5916" i="7"/>
  <c r="N5916" i="7" s="1" a="1"/>
  <c r="N5916" i="7" s="1"/>
  <c r="O5915" i="7" a="1"/>
  <c r="O5915" i="7" s="1"/>
  <c r="M5915" i="7" a="1"/>
  <c r="M5915" i="7" s="1"/>
  <c r="N5915" i="7" s="1" a="1"/>
  <c r="N5915" i="7" s="1"/>
  <c r="O5914" i="7" a="1"/>
  <c r="O5914" i="7" s="1"/>
  <c r="N5914" i="7" a="1"/>
  <c r="N5914" i="7" s="1"/>
  <c r="M5914" i="7" a="1"/>
  <c r="M5914" i="7" s="1"/>
  <c r="O5913" i="7" a="1"/>
  <c r="O5913" i="7" s="1"/>
  <c r="M5913" i="7" a="1"/>
  <c r="M5913" i="7"/>
  <c r="N5913" i="7" s="1" a="1"/>
  <c r="N5913" i="7" s="1"/>
  <c r="O5912" i="7" a="1"/>
  <c r="O5912" i="7" s="1"/>
  <c r="M5912" i="7" a="1"/>
  <c r="M5912" i="7" s="1"/>
  <c r="N5912" i="7" s="1" a="1"/>
  <c r="N5912" i="7" s="1"/>
  <c r="O5911" i="7" a="1"/>
  <c r="O5911" i="7" s="1"/>
  <c r="M5911" i="7" a="1"/>
  <c r="M5911" i="7" s="1"/>
  <c r="N5911" i="7" s="1" a="1"/>
  <c r="N5911" i="7" s="1"/>
  <c r="O5910" i="7" a="1"/>
  <c r="O5910" i="7"/>
  <c r="M5910" i="7" a="1"/>
  <c r="M5910" i="7" s="1"/>
  <c r="N5910" i="7" s="1" a="1"/>
  <c r="N5910" i="7" s="1"/>
  <c r="O5909" i="7" a="1"/>
  <c r="O5909" i="7" s="1"/>
  <c r="M5909" i="7" a="1"/>
  <c r="M5909" i="7" s="1"/>
  <c r="N5909" i="7" s="1" a="1"/>
  <c r="N5909" i="7" s="1"/>
  <c r="O5908" i="7" a="1"/>
  <c r="O5908" i="7" s="1"/>
  <c r="M5908" i="7" a="1"/>
  <c r="M5908" i="7" s="1"/>
  <c r="N5908" i="7" s="1" a="1"/>
  <c r="N5908" i="7" s="1"/>
  <c r="O5907" i="7" a="1"/>
  <c r="O5907" i="7"/>
  <c r="M5907" i="7" a="1"/>
  <c r="M5907" i="7" s="1"/>
  <c r="N5907" i="7" s="1" a="1"/>
  <c r="N5907" i="7" s="1"/>
  <c r="O5906" i="7" a="1"/>
  <c r="O5906" i="7" s="1"/>
  <c r="M5906" i="7" a="1"/>
  <c r="M5906" i="7" s="1"/>
  <c r="N5906" i="7" s="1" a="1"/>
  <c r="N5906" i="7" s="1"/>
  <c r="O5905" i="7" a="1"/>
  <c r="O5905" i="7"/>
  <c r="M5905" i="7" a="1"/>
  <c r="M5905" i="7" s="1"/>
  <c r="N5905" i="7" s="1" a="1"/>
  <c r="N5905" i="7" s="1"/>
  <c r="O5904" i="7" a="1"/>
  <c r="O5904" i="7" s="1"/>
  <c r="M5904" i="7" a="1"/>
  <c r="M5904" i="7" s="1"/>
  <c r="N5904" i="7" s="1" a="1"/>
  <c r="N5904" i="7" s="1"/>
  <c r="O5903" i="7" a="1"/>
  <c r="O5903" i="7" s="1"/>
  <c r="M5903" i="7" a="1"/>
  <c r="M5903" i="7"/>
  <c r="N5903" i="7" s="1" a="1"/>
  <c r="N5903" i="7" s="1"/>
  <c r="O5902" i="7" a="1"/>
  <c r="O5902" i="7"/>
  <c r="N5902" i="7" a="1"/>
  <c r="N5902" i="7"/>
  <c r="M5902" i="7" a="1"/>
  <c r="M5902" i="7" s="1"/>
  <c r="O5901" i="7" a="1"/>
  <c r="O5901" i="7"/>
  <c r="M5901" i="7" a="1"/>
  <c r="M5901" i="7" s="1"/>
  <c r="N5901" i="7" s="1" a="1"/>
  <c r="N5901" i="7" s="1"/>
  <c r="O5900" i="7" a="1"/>
  <c r="O5900" i="7" s="1"/>
  <c r="M5900" i="7" a="1"/>
  <c r="M5900" i="7"/>
  <c r="N5900" i="7" s="1" a="1"/>
  <c r="N5900" i="7" s="1"/>
  <c r="O5899" i="7" a="1"/>
  <c r="O5899" i="7"/>
  <c r="M5899" i="7" a="1"/>
  <c r="M5899" i="7" s="1"/>
  <c r="N5899" i="7" s="1" a="1"/>
  <c r="N5899" i="7" s="1"/>
  <c r="O5898" i="7" a="1"/>
  <c r="O5898" i="7"/>
  <c r="M5898" i="7" a="1"/>
  <c r="M5898" i="7" s="1"/>
  <c r="N5898" i="7" s="1" a="1"/>
  <c r="N5898" i="7" s="1"/>
  <c r="O5897" i="7" a="1"/>
  <c r="O5897" i="7"/>
  <c r="M5897" i="7" a="1"/>
  <c r="M5897" i="7" s="1"/>
  <c r="N5897" i="7" s="1" a="1"/>
  <c r="N5897" i="7" s="1"/>
  <c r="O5896" i="7" a="1"/>
  <c r="O5896" i="7" s="1"/>
  <c r="M5896" i="7" a="1"/>
  <c r="M5896" i="7" s="1"/>
  <c r="N5896" i="7" s="1" a="1"/>
  <c r="N5896" i="7" s="1"/>
  <c r="O5895" i="7" a="1"/>
  <c r="O5895" i="7"/>
  <c r="M5895" i="7" a="1"/>
  <c r="M5895" i="7"/>
  <c r="N5895" i="7" s="1" a="1"/>
  <c r="N5895" i="7" s="1"/>
  <c r="O5894" i="7" a="1"/>
  <c r="O5894" i="7"/>
  <c r="M5894" i="7" a="1"/>
  <c r="M5894" i="7" s="1"/>
  <c r="N5894" i="7" s="1" a="1"/>
  <c r="N5894" i="7" s="1"/>
  <c r="O5893" i="7" a="1"/>
  <c r="O5893" i="7" s="1"/>
  <c r="M5893" i="7" a="1"/>
  <c r="M5893" i="7" s="1"/>
  <c r="N5893" i="7" s="1" a="1"/>
  <c r="N5893" i="7" s="1"/>
  <c r="O5892" i="7" a="1"/>
  <c r="O5892" i="7" s="1"/>
  <c r="M5892" i="7" a="1"/>
  <c r="M5892" i="7"/>
  <c r="N5892" i="7" s="1" a="1"/>
  <c r="N5892" i="7" s="1"/>
  <c r="O5891" i="7" a="1"/>
  <c r="O5891" i="7"/>
  <c r="M5891" i="7" a="1"/>
  <c r="M5891" i="7"/>
  <c r="N5891" i="7" s="1" a="1"/>
  <c r="N5891" i="7" s="1"/>
  <c r="O5890" i="7" a="1"/>
  <c r="O5890" i="7" s="1"/>
  <c r="N5890" i="7" a="1"/>
  <c r="N5890" i="7" s="1"/>
  <c r="M5890" i="7" a="1"/>
  <c r="M5890" i="7" s="1"/>
  <c r="O5889" i="7" a="1"/>
  <c r="O5889" i="7" s="1"/>
  <c r="M5889" i="7" a="1"/>
  <c r="M5889" i="7"/>
  <c r="N5889" i="7" s="1" a="1"/>
  <c r="N5889" i="7" s="1"/>
  <c r="O5888" i="7" a="1"/>
  <c r="O5888" i="7" s="1"/>
  <c r="N5888" i="7" a="1"/>
  <c r="N5888" i="7" s="1"/>
  <c r="M5888" i="7" a="1"/>
  <c r="M5888" i="7"/>
  <c r="O5887" i="7" a="1"/>
  <c r="O5887" i="7" s="1"/>
  <c r="N5887" i="7" a="1"/>
  <c r="N5887" i="7" s="1"/>
  <c r="M5887" i="7" a="1"/>
  <c r="M5887" i="7"/>
  <c r="O5886" i="7" a="1"/>
  <c r="O5886" i="7" s="1"/>
  <c r="N5886" i="7" a="1"/>
  <c r="N5886" i="7" s="1"/>
  <c r="M5886" i="7" a="1"/>
  <c r="M5886" i="7" s="1"/>
  <c r="O5885" i="7" a="1"/>
  <c r="O5885" i="7" s="1"/>
  <c r="N5885" i="7" a="1"/>
  <c r="N5885" i="7" s="1"/>
  <c r="M5885" i="7" a="1"/>
  <c r="M5885" i="7"/>
  <c r="O5884" i="7" a="1"/>
  <c r="O5884" i="7" s="1"/>
  <c r="M5884" i="7" a="1"/>
  <c r="M5884" i="7"/>
  <c r="N5884" i="7" s="1" a="1"/>
  <c r="N5884" i="7" s="1"/>
  <c r="O5883" i="7" a="1"/>
  <c r="O5883" i="7" s="1"/>
  <c r="M5883" i="7" a="1"/>
  <c r="M5883" i="7" s="1"/>
  <c r="N5883" i="7" s="1" a="1"/>
  <c r="N5883" i="7" s="1"/>
  <c r="O5882" i="7" a="1"/>
  <c r="O5882" i="7" s="1"/>
  <c r="N5882" i="7" a="1"/>
  <c r="N5882" i="7" s="1"/>
  <c r="M5882" i="7" a="1"/>
  <c r="M5882" i="7" s="1"/>
  <c r="O5881" i="7" a="1"/>
  <c r="O5881" i="7" s="1"/>
  <c r="M5881" i="7" a="1"/>
  <c r="M5881" i="7"/>
  <c r="N5881" i="7" s="1" a="1"/>
  <c r="N5881" i="7" s="1"/>
  <c r="O5880" i="7" a="1"/>
  <c r="O5880" i="7" s="1"/>
  <c r="M5880" i="7" a="1"/>
  <c r="M5880" i="7" s="1"/>
  <c r="N5880" i="7" s="1" a="1"/>
  <c r="N5880" i="7" s="1"/>
  <c r="O5879" i="7" a="1"/>
  <c r="O5879" i="7" s="1"/>
  <c r="M5879" i="7" a="1"/>
  <c r="M5879" i="7" s="1"/>
  <c r="N5879" i="7" s="1" a="1"/>
  <c r="N5879" i="7" s="1"/>
  <c r="O5878" i="7" a="1"/>
  <c r="O5878" i="7"/>
  <c r="M5878" i="7" a="1"/>
  <c r="M5878" i="7" s="1"/>
  <c r="N5878" i="7" s="1" a="1"/>
  <c r="N5878" i="7" s="1"/>
  <c r="O5877" i="7" a="1"/>
  <c r="O5877" i="7" s="1"/>
  <c r="M5877" i="7" a="1"/>
  <c r="M5877" i="7" s="1"/>
  <c r="N5877" i="7" s="1" a="1"/>
  <c r="N5877" i="7" s="1"/>
  <c r="O5876" i="7" a="1"/>
  <c r="O5876" i="7" s="1"/>
  <c r="M5876" i="7" a="1"/>
  <c r="M5876" i="7" s="1"/>
  <c r="N5876" i="7" s="1" a="1"/>
  <c r="N5876" i="7" s="1"/>
  <c r="O5875" i="7" a="1"/>
  <c r="O5875" i="7"/>
  <c r="M5875" i="7" a="1"/>
  <c r="M5875" i="7" s="1"/>
  <c r="N5875" i="7" s="1" a="1"/>
  <c r="N5875" i="7" s="1"/>
  <c r="O5874" i="7" a="1"/>
  <c r="O5874" i="7" s="1"/>
  <c r="M5874" i="7" a="1"/>
  <c r="M5874" i="7" s="1"/>
  <c r="N5874" i="7" s="1" a="1"/>
  <c r="N5874" i="7" s="1"/>
  <c r="O5873" i="7" a="1"/>
  <c r="O5873" i="7"/>
  <c r="M5873" i="7" a="1"/>
  <c r="M5873" i="7" s="1"/>
  <c r="N5873" i="7" s="1" a="1"/>
  <c r="N5873" i="7" s="1"/>
  <c r="O5872" i="7" a="1"/>
  <c r="O5872" i="7" s="1"/>
  <c r="M5872" i="7" a="1"/>
  <c r="M5872" i="7" s="1"/>
  <c r="N5872" i="7" s="1" a="1"/>
  <c r="N5872" i="7" s="1"/>
  <c r="O5871" i="7" a="1"/>
  <c r="O5871" i="7" s="1"/>
  <c r="M5871" i="7" a="1"/>
  <c r="M5871" i="7"/>
  <c r="N5871" i="7" s="1" a="1"/>
  <c r="N5871" i="7" s="1"/>
  <c r="O5870" i="7" a="1"/>
  <c r="O5870" i="7"/>
  <c r="N5870" i="7" a="1"/>
  <c r="N5870" i="7"/>
  <c r="M5870" i="7" a="1"/>
  <c r="M5870" i="7" s="1"/>
  <c r="O5869" i="7" a="1"/>
  <c r="O5869" i="7"/>
  <c r="M5869" i="7" a="1"/>
  <c r="M5869" i="7" s="1"/>
  <c r="N5869" i="7" s="1" a="1"/>
  <c r="N5869" i="7" s="1"/>
  <c r="O5868" i="7" a="1"/>
  <c r="O5868" i="7" s="1"/>
  <c r="M5868" i="7" a="1"/>
  <c r="M5868" i="7"/>
  <c r="N5868" i="7" s="1" a="1"/>
  <c r="N5868" i="7" s="1"/>
  <c r="O5867" i="7" a="1"/>
  <c r="O5867" i="7"/>
  <c r="M5867" i="7" a="1"/>
  <c r="M5867" i="7" s="1"/>
  <c r="N5867" i="7" s="1" a="1"/>
  <c r="N5867" i="7" s="1"/>
  <c r="O5866" i="7" a="1"/>
  <c r="O5866" i="7"/>
  <c r="M5866" i="7" a="1"/>
  <c r="M5866" i="7" s="1"/>
  <c r="N5866" i="7" s="1" a="1"/>
  <c r="N5866" i="7" s="1"/>
  <c r="O5865" i="7" a="1"/>
  <c r="O5865" i="7"/>
  <c r="M5865" i="7" a="1"/>
  <c r="M5865" i="7" s="1"/>
  <c r="N5865" i="7" s="1" a="1"/>
  <c r="N5865" i="7" s="1"/>
  <c r="O5864" i="7" a="1"/>
  <c r="O5864" i="7" s="1"/>
  <c r="M5864" i="7" a="1"/>
  <c r="M5864" i="7" s="1"/>
  <c r="N5864" i="7" s="1" a="1"/>
  <c r="N5864" i="7" s="1"/>
  <c r="O5863" i="7" a="1"/>
  <c r="O5863" i="7"/>
  <c r="M5863" i="7" a="1"/>
  <c r="M5863" i="7"/>
  <c r="N5863" i="7" s="1" a="1"/>
  <c r="N5863" i="7" s="1"/>
  <c r="O5862" i="7" a="1"/>
  <c r="O5862" i="7"/>
  <c r="M5862" i="7" a="1"/>
  <c r="M5862" i="7" s="1"/>
  <c r="N5862" i="7" s="1" a="1"/>
  <c r="N5862" i="7" s="1"/>
  <c r="O5861" i="7" a="1"/>
  <c r="O5861" i="7" s="1"/>
  <c r="M5861" i="7" a="1"/>
  <c r="M5861" i="7" s="1"/>
  <c r="N5861" i="7" s="1" a="1"/>
  <c r="N5861" i="7" s="1"/>
  <c r="O5860" i="7" a="1"/>
  <c r="O5860" i="7" s="1"/>
  <c r="M5860" i="7" a="1"/>
  <c r="M5860" i="7"/>
  <c r="N5860" i="7" s="1" a="1"/>
  <c r="N5860" i="7" s="1"/>
  <c r="O5859" i="7" a="1"/>
  <c r="O5859" i="7"/>
  <c r="M5859" i="7" a="1"/>
  <c r="M5859" i="7"/>
  <c r="N5859" i="7" s="1" a="1"/>
  <c r="N5859" i="7" s="1"/>
  <c r="O5858" i="7" a="1"/>
  <c r="O5858" i="7" s="1"/>
  <c r="N5858" i="7" a="1"/>
  <c r="N5858" i="7" s="1"/>
  <c r="M5858" i="7" a="1"/>
  <c r="M5858" i="7" s="1"/>
  <c r="O5857" i="7" a="1"/>
  <c r="O5857" i="7" s="1"/>
  <c r="M5857" i="7" a="1"/>
  <c r="M5857" i="7"/>
  <c r="N5857" i="7" s="1" a="1"/>
  <c r="N5857" i="7" s="1"/>
  <c r="O5856" i="7" a="1"/>
  <c r="O5856" i="7" s="1"/>
  <c r="N5856" i="7" a="1"/>
  <c r="N5856" i="7" s="1"/>
  <c r="M5856" i="7" a="1"/>
  <c r="M5856" i="7"/>
  <c r="O5855" i="7" a="1"/>
  <c r="O5855" i="7" s="1"/>
  <c r="N5855" i="7" a="1"/>
  <c r="N5855" i="7" s="1"/>
  <c r="M5855" i="7" a="1"/>
  <c r="M5855" i="7"/>
  <c r="O5854" i="7" a="1"/>
  <c r="O5854" i="7" s="1"/>
  <c r="N5854" i="7" a="1"/>
  <c r="N5854" i="7" s="1"/>
  <c r="M5854" i="7" a="1"/>
  <c r="M5854" i="7" s="1"/>
  <c r="O5853" i="7" a="1"/>
  <c r="O5853" i="7" s="1"/>
  <c r="N5853" i="7" a="1"/>
  <c r="N5853" i="7" s="1"/>
  <c r="M5853" i="7" a="1"/>
  <c r="M5853" i="7"/>
  <c r="O5852" i="7" a="1"/>
  <c r="O5852" i="7" s="1"/>
  <c r="M5852" i="7" a="1"/>
  <c r="M5852" i="7"/>
  <c r="N5852" i="7" s="1" a="1"/>
  <c r="N5852" i="7" s="1"/>
  <c r="O5851" i="7" a="1"/>
  <c r="O5851" i="7" s="1"/>
  <c r="M5851" i="7" a="1"/>
  <c r="M5851" i="7" s="1"/>
  <c r="N5851" i="7" s="1" a="1"/>
  <c r="N5851" i="7" s="1"/>
  <c r="O5850" i="7" a="1"/>
  <c r="O5850" i="7" s="1"/>
  <c r="N5850" i="7" a="1"/>
  <c r="N5850" i="7" s="1"/>
  <c r="M5850" i="7" a="1"/>
  <c r="M5850" i="7" s="1"/>
  <c r="O5849" i="7" a="1"/>
  <c r="O5849" i="7" s="1"/>
  <c r="M5849" i="7" a="1"/>
  <c r="M5849" i="7"/>
  <c r="N5849" i="7" s="1" a="1"/>
  <c r="N5849" i="7" s="1"/>
  <c r="O5848" i="7" a="1"/>
  <c r="O5848" i="7" s="1"/>
  <c r="M5848" i="7" a="1"/>
  <c r="M5848" i="7" s="1"/>
  <c r="N5848" i="7" s="1" a="1"/>
  <c r="N5848" i="7" s="1"/>
  <c r="O5847" i="7" a="1"/>
  <c r="O5847" i="7" s="1"/>
  <c r="M5847" i="7" a="1"/>
  <c r="M5847" i="7" s="1"/>
  <c r="N5847" i="7" s="1" a="1"/>
  <c r="N5847" i="7" s="1"/>
  <c r="O5846" i="7" a="1"/>
  <c r="O5846" i="7"/>
  <c r="M5846" i="7" a="1"/>
  <c r="M5846" i="7" s="1"/>
  <c r="N5846" i="7" s="1" a="1"/>
  <c r="N5846" i="7" s="1"/>
  <c r="O5845" i="7" a="1"/>
  <c r="O5845" i="7" s="1"/>
  <c r="M5845" i="7" a="1"/>
  <c r="M5845" i="7" s="1"/>
  <c r="N5845" i="7" s="1" a="1"/>
  <c r="N5845" i="7" s="1"/>
  <c r="O5844" i="7" a="1"/>
  <c r="O5844" i="7" s="1"/>
  <c r="M5844" i="7" a="1"/>
  <c r="M5844" i="7" s="1"/>
  <c r="N5844" i="7" s="1" a="1"/>
  <c r="N5844" i="7" s="1"/>
  <c r="O5843" i="7" a="1"/>
  <c r="O5843" i="7"/>
  <c r="M5843" i="7" a="1"/>
  <c r="M5843" i="7" s="1"/>
  <c r="N5843" i="7" s="1" a="1"/>
  <c r="N5843" i="7" s="1"/>
  <c r="O5842" i="7" a="1"/>
  <c r="O5842" i="7" s="1"/>
  <c r="M5842" i="7" a="1"/>
  <c r="M5842" i="7" s="1"/>
  <c r="N5842" i="7" s="1" a="1"/>
  <c r="N5842" i="7" s="1"/>
  <c r="O5841" i="7" a="1"/>
  <c r="O5841" i="7"/>
  <c r="M5841" i="7" a="1"/>
  <c r="M5841" i="7" s="1"/>
  <c r="N5841" i="7" s="1" a="1"/>
  <c r="N5841" i="7" s="1"/>
  <c r="O5840" i="7" a="1"/>
  <c r="O5840" i="7" s="1"/>
  <c r="M5840" i="7" a="1"/>
  <c r="M5840" i="7" s="1"/>
  <c r="N5840" i="7" s="1" a="1"/>
  <c r="N5840" i="7" s="1"/>
  <c r="O5839" i="7" a="1"/>
  <c r="O5839" i="7" s="1"/>
  <c r="M5839" i="7" a="1"/>
  <c r="M5839" i="7"/>
  <c r="N5839" i="7" s="1" a="1"/>
  <c r="N5839" i="7" s="1"/>
  <c r="O5838" i="7" a="1"/>
  <c r="O5838" i="7"/>
  <c r="N5838" i="7" a="1"/>
  <c r="N5838" i="7"/>
  <c r="M5838" i="7" a="1"/>
  <c r="M5838" i="7" s="1"/>
  <c r="O5837" i="7" a="1"/>
  <c r="O5837" i="7"/>
  <c r="M5837" i="7" a="1"/>
  <c r="M5837" i="7" s="1"/>
  <c r="N5837" i="7" s="1" a="1"/>
  <c r="N5837" i="7" s="1"/>
  <c r="O5836" i="7" a="1"/>
  <c r="O5836" i="7" s="1"/>
  <c r="M5836" i="7" a="1"/>
  <c r="M5836" i="7"/>
  <c r="N5836" i="7" s="1" a="1"/>
  <c r="N5836" i="7" s="1"/>
  <c r="O5835" i="7" a="1"/>
  <c r="O5835" i="7"/>
  <c r="M5835" i="7" a="1"/>
  <c r="M5835" i="7" s="1"/>
  <c r="N5835" i="7" s="1" a="1"/>
  <c r="N5835" i="7" s="1"/>
  <c r="O5834" i="7" a="1"/>
  <c r="O5834" i="7"/>
  <c r="M5834" i="7" a="1"/>
  <c r="M5834" i="7" s="1"/>
  <c r="N5834" i="7" s="1" a="1"/>
  <c r="N5834" i="7" s="1"/>
  <c r="O5833" i="7" a="1"/>
  <c r="O5833" i="7"/>
  <c r="M5833" i="7" a="1"/>
  <c r="M5833" i="7" s="1"/>
  <c r="N5833" i="7" s="1" a="1"/>
  <c r="N5833" i="7" s="1"/>
  <c r="O5832" i="7" a="1"/>
  <c r="O5832" i="7" s="1"/>
  <c r="M5832" i="7" a="1"/>
  <c r="M5832" i="7" s="1"/>
  <c r="N5832" i="7" s="1" a="1"/>
  <c r="N5832" i="7" s="1"/>
  <c r="O5831" i="7" a="1"/>
  <c r="O5831" i="7"/>
  <c r="M5831" i="7" a="1"/>
  <c r="M5831" i="7"/>
  <c r="N5831" i="7" s="1" a="1"/>
  <c r="N5831" i="7" s="1"/>
  <c r="O5830" i="7" a="1"/>
  <c r="O5830" i="7"/>
  <c r="M5830" i="7" a="1"/>
  <c r="M5830" i="7" s="1"/>
  <c r="N5830" i="7" s="1" a="1"/>
  <c r="N5830" i="7" s="1"/>
  <c r="O5829" i="7" a="1"/>
  <c r="O5829" i="7" s="1"/>
  <c r="M5829" i="7" a="1"/>
  <c r="M5829" i="7" s="1"/>
  <c r="N5829" i="7" s="1" a="1"/>
  <c r="N5829" i="7" s="1"/>
  <c r="O5828" i="7" a="1"/>
  <c r="O5828" i="7" s="1"/>
  <c r="M5828" i="7" a="1"/>
  <c r="M5828" i="7"/>
  <c r="N5828" i="7" s="1" a="1"/>
  <c r="N5828" i="7" s="1"/>
  <c r="O5827" i="7" a="1"/>
  <c r="O5827" i="7"/>
  <c r="M5827" i="7" a="1"/>
  <c r="M5827" i="7"/>
  <c r="N5827" i="7" s="1" a="1"/>
  <c r="N5827" i="7" s="1"/>
  <c r="O5826" i="7" a="1"/>
  <c r="O5826" i="7" s="1"/>
  <c r="N5826" i="7" a="1"/>
  <c r="N5826" i="7" s="1"/>
  <c r="M5826" i="7" a="1"/>
  <c r="M5826" i="7" s="1"/>
  <c r="O5825" i="7" a="1"/>
  <c r="O5825" i="7" s="1"/>
  <c r="M5825" i="7" a="1"/>
  <c r="M5825" i="7"/>
  <c r="N5825" i="7" s="1" a="1"/>
  <c r="N5825" i="7" s="1"/>
  <c r="O5824" i="7" a="1"/>
  <c r="O5824" i="7" s="1"/>
  <c r="N5824" i="7" a="1"/>
  <c r="N5824" i="7" s="1"/>
  <c r="M5824" i="7" a="1"/>
  <c r="M5824" i="7"/>
  <c r="O5823" i="7" a="1"/>
  <c r="O5823" i="7" s="1"/>
  <c r="N5823" i="7" a="1"/>
  <c r="N5823" i="7" s="1"/>
  <c r="M5823" i="7" a="1"/>
  <c r="M5823" i="7"/>
  <c r="O5822" i="7" a="1"/>
  <c r="O5822" i="7" s="1"/>
  <c r="N5822" i="7" a="1"/>
  <c r="N5822" i="7" s="1"/>
  <c r="M5822" i="7" a="1"/>
  <c r="M5822" i="7" s="1"/>
  <c r="O5821" i="7" a="1"/>
  <c r="O5821" i="7" s="1"/>
  <c r="N5821" i="7" a="1"/>
  <c r="N5821" i="7" s="1"/>
  <c r="M5821" i="7" a="1"/>
  <c r="M5821" i="7"/>
  <c r="O5820" i="7" a="1"/>
  <c r="O5820" i="7" s="1"/>
  <c r="M5820" i="7" a="1"/>
  <c r="M5820" i="7"/>
  <c r="N5820" i="7" s="1" a="1"/>
  <c r="N5820" i="7" s="1"/>
  <c r="O5819" i="7" a="1"/>
  <c r="O5819" i="7" s="1"/>
  <c r="M5819" i="7" a="1"/>
  <c r="M5819" i="7" s="1"/>
  <c r="N5819" i="7" s="1" a="1"/>
  <c r="N5819" i="7" s="1"/>
  <c r="O5818" i="7" a="1"/>
  <c r="O5818" i="7" s="1"/>
  <c r="N5818" i="7" a="1"/>
  <c r="N5818" i="7" s="1"/>
  <c r="M5818" i="7" a="1"/>
  <c r="M5818" i="7" s="1"/>
  <c r="O5817" i="7" a="1"/>
  <c r="O5817" i="7"/>
  <c r="M5817" i="7" a="1"/>
  <c r="M5817" i="7"/>
  <c r="N5817" i="7" s="1" a="1"/>
  <c r="N5817" i="7" s="1"/>
  <c r="O5816" i="7" a="1"/>
  <c r="O5816" i="7" s="1"/>
  <c r="M5816" i="7" a="1"/>
  <c r="M5816" i="7" s="1"/>
  <c r="N5816" i="7" s="1" a="1"/>
  <c r="N5816" i="7" s="1"/>
  <c r="O5815" i="7" a="1"/>
  <c r="O5815" i="7" s="1"/>
  <c r="M5815" i="7" a="1"/>
  <c r="M5815" i="7" s="1"/>
  <c r="N5815" i="7" s="1" a="1"/>
  <c r="N5815" i="7" s="1"/>
  <c r="O5814" i="7" a="1"/>
  <c r="O5814" i="7"/>
  <c r="M5814" i="7" a="1"/>
  <c r="M5814" i="7" s="1"/>
  <c r="N5814" i="7" s="1" a="1"/>
  <c r="N5814" i="7" s="1"/>
  <c r="O5813" i="7" a="1"/>
  <c r="O5813" i="7" s="1"/>
  <c r="M5813" i="7" a="1"/>
  <c r="M5813" i="7" s="1"/>
  <c r="N5813" i="7" s="1" a="1"/>
  <c r="N5813" i="7" s="1"/>
  <c r="O5812" i="7" a="1"/>
  <c r="O5812" i="7" s="1"/>
  <c r="M5812" i="7" a="1"/>
  <c r="M5812" i="7" s="1"/>
  <c r="N5812" i="7" s="1" a="1"/>
  <c r="N5812" i="7" s="1"/>
  <c r="O5811" i="7" a="1"/>
  <c r="O5811" i="7"/>
  <c r="M5811" i="7" a="1"/>
  <c r="M5811" i="7" s="1"/>
  <c r="N5811" i="7" s="1" a="1"/>
  <c r="N5811" i="7" s="1"/>
  <c r="O5810" i="7" a="1"/>
  <c r="O5810" i="7" s="1"/>
  <c r="M5810" i="7" a="1"/>
  <c r="M5810" i="7" s="1"/>
  <c r="N5810" i="7" s="1" a="1"/>
  <c r="N5810" i="7" s="1"/>
  <c r="O5809" i="7" a="1"/>
  <c r="O5809" i="7"/>
  <c r="M5809" i="7" a="1"/>
  <c r="M5809" i="7" s="1"/>
  <c r="N5809" i="7" s="1" a="1"/>
  <c r="N5809" i="7" s="1"/>
  <c r="O5808" i="7" a="1"/>
  <c r="O5808" i="7" s="1"/>
  <c r="M5808" i="7" a="1"/>
  <c r="M5808" i="7" s="1"/>
  <c r="N5808" i="7" s="1" a="1"/>
  <c r="N5808" i="7" s="1"/>
  <c r="O5807" i="7" a="1"/>
  <c r="O5807" i="7" s="1"/>
  <c r="M5807" i="7" a="1"/>
  <c r="M5807" i="7"/>
  <c r="N5807" i="7" s="1" a="1"/>
  <c r="N5807" i="7" s="1"/>
  <c r="O5806" i="7" a="1"/>
  <c r="O5806" i="7"/>
  <c r="N5806" i="7" a="1"/>
  <c r="N5806" i="7"/>
  <c r="M5806" i="7" a="1"/>
  <c r="M5806" i="7" s="1"/>
  <c r="O5805" i="7" a="1"/>
  <c r="O5805" i="7"/>
  <c r="M5805" i="7" a="1"/>
  <c r="M5805" i="7" s="1"/>
  <c r="N5805" i="7" s="1" a="1"/>
  <c r="N5805" i="7" s="1"/>
  <c r="O5804" i="7" a="1"/>
  <c r="O5804" i="7" s="1"/>
  <c r="M5804" i="7" a="1"/>
  <c r="M5804" i="7"/>
  <c r="N5804" i="7" s="1" a="1"/>
  <c r="N5804" i="7" s="1"/>
  <c r="O5803" i="7" a="1"/>
  <c r="O5803" i="7"/>
  <c r="M5803" i="7" a="1"/>
  <c r="M5803" i="7" s="1"/>
  <c r="N5803" i="7" s="1" a="1"/>
  <c r="N5803" i="7" s="1"/>
  <c r="O5802" i="7" a="1"/>
  <c r="O5802" i="7"/>
  <c r="M5802" i="7" a="1"/>
  <c r="M5802" i="7" s="1"/>
  <c r="N5802" i="7" s="1" a="1"/>
  <c r="N5802" i="7" s="1"/>
  <c r="O5801" i="7" a="1"/>
  <c r="O5801" i="7"/>
  <c r="M5801" i="7" a="1"/>
  <c r="M5801" i="7"/>
  <c r="N5801" i="7" s="1" a="1"/>
  <c r="N5801" i="7" s="1"/>
  <c r="O5800" i="7" a="1"/>
  <c r="O5800" i="7" s="1"/>
  <c r="M5800" i="7" a="1"/>
  <c r="M5800" i="7" s="1"/>
  <c r="N5800" i="7" s="1" a="1"/>
  <c r="N5800" i="7" s="1"/>
  <c r="O5799" i="7" a="1"/>
  <c r="O5799" i="7"/>
  <c r="M5799" i="7" a="1"/>
  <c r="M5799" i="7"/>
  <c r="N5799" i="7" s="1" a="1"/>
  <c r="N5799" i="7" s="1"/>
  <c r="O5798" i="7" a="1"/>
  <c r="O5798" i="7"/>
  <c r="M5798" i="7" a="1"/>
  <c r="M5798" i="7" s="1"/>
  <c r="N5798" i="7" s="1" a="1"/>
  <c r="N5798" i="7" s="1"/>
  <c r="O5797" i="7" a="1"/>
  <c r="O5797" i="7" s="1"/>
  <c r="M5797" i="7" a="1"/>
  <c r="M5797" i="7" s="1"/>
  <c r="N5797" i="7" s="1" a="1"/>
  <c r="N5797" i="7" s="1"/>
  <c r="O5796" i="7" a="1"/>
  <c r="O5796" i="7" s="1"/>
  <c r="M5796" i="7" a="1"/>
  <c r="M5796" i="7"/>
  <c r="N5796" i="7" s="1" a="1"/>
  <c r="N5796" i="7" s="1"/>
  <c r="O5795" i="7" a="1"/>
  <c r="O5795" i="7"/>
  <c r="M5795" i="7" a="1"/>
  <c r="M5795" i="7"/>
  <c r="N5795" i="7" s="1" a="1"/>
  <c r="N5795" i="7" s="1"/>
  <c r="O5794" i="7" a="1"/>
  <c r="O5794" i="7" s="1"/>
  <c r="N5794" i="7" a="1"/>
  <c r="N5794" i="7" s="1"/>
  <c r="M5794" i="7" a="1"/>
  <c r="M5794" i="7" s="1"/>
  <c r="O5793" i="7" a="1"/>
  <c r="O5793" i="7" s="1"/>
  <c r="M5793" i="7" a="1"/>
  <c r="M5793" i="7"/>
  <c r="N5793" i="7" s="1" a="1"/>
  <c r="N5793" i="7" s="1"/>
  <c r="O5792" i="7" a="1"/>
  <c r="O5792" i="7" s="1"/>
  <c r="N5792" i="7" a="1"/>
  <c r="N5792" i="7" s="1"/>
  <c r="M5792" i="7" a="1"/>
  <c r="M5792" i="7"/>
  <c r="O5791" i="7" a="1"/>
  <c r="O5791" i="7" s="1"/>
  <c r="N5791" i="7" a="1"/>
  <c r="N5791" i="7" s="1"/>
  <c r="M5791" i="7" a="1"/>
  <c r="M5791" i="7"/>
  <c r="O5790" i="7" a="1"/>
  <c r="O5790" i="7" s="1"/>
  <c r="N5790" i="7" a="1"/>
  <c r="N5790" i="7" s="1"/>
  <c r="M5790" i="7" a="1"/>
  <c r="M5790" i="7" s="1"/>
  <c r="O5789" i="7" a="1"/>
  <c r="O5789" i="7" s="1"/>
  <c r="N5789" i="7" a="1"/>
  <c r="N5789" i="7" s="1"/>
  <c r="M5789" i="7" a="1"/>
  <c r="M5789" i="7"/>
  <c r="O5788" i="7" a="1"/>
  <c r="O5788" i="7" s="1"/>
  <c r="M5788" i="7" a="1"/>
  <c r="M5788" i="7"/>
  <c r="N5788" i="7" s="1" a="1"/>
  <c r="N5788" i="7" s="1"/>
  <c r="O5787" i="7" a="1"/>
  <c r="O5787" i="7" s="1"/>
  <c r="M5787" i="7" a="1"/>
  <c r="M5787" i="7" s="1"/>
  <c r="N5787" i="7" s="1" a="1"/>
  <c r="N5787" i="7" s="1"/>
  <c r="O5786" i="7" a="1"/>
  <c r="O5786" i="7" s="1"/>
  <c r="N5786" i="7" a="1"/>
  <c r="N5786" i="7" s="1"/>
  <c r="M5786" i="7" a="1"/>
  <c r="M5786" i="7" s="1"/>
  <c r="O5785" i="7" a="1"/>
  <c r="O5785" i="7"/>
  <c r="M5785" i="7" a="1"/>
  <c r="M5785" i="7"/>
  <c r="N5785" i="7" s="1" a="1"/>
  <c r="N5785" i="7" s="1"/>
  <c r="O5784" i="7" a="1"/>
  <c r="O5784" i="7" s="1"/>
  <c r="M5784" i="7" a="1"/>
  <c r="M5784" i="7" s="1"/>
  <c r="N5784" i="7" s="1" a="1"/>
  <c r="N5784" i="7" s="1"/>
  <c r="O5783" i="7" a="1"/>
  <c r="O5783" i="7" s="1"/>
  <c r="M5783" i="7" a="1"/>
  <c r="M5783" i="7" s="1"/>
  <c r="N5783" i="7" s="1" a="1"/>
  <c r="N5783" i="7" s="1"/>
  <c r="O5782" i="7" a="1"/>
  <c r="O5782" i="7"/>
  <c r="M5782" i="7" a="1"/>
  <c r="M5782" i="7" s="1"/>
  <c r="N5782" i="7" s="1" a="1"/>
  <c r="N5782" i="7" s="1"/>
  <c r="O5781" i="7" a="1"/>
  <c r="O5781" i="7" s="1"/>
  <c r="M5781" i="7" a="1"/>
  <c r="M5781" i="7" s="1"/>
  <c r="N5781" i="7" s="1" a="1"/>
  <c r="N5781" i="7" s="1"/>
  <c r="O5780" i="7" a="1"/>
  <c r="O5780" i="7" s="1"/>
  <c r="M5780" i="7" a="1"/>
  <c r="M5780" i="7" s="1"/>
  <c r="N5780" i="7" s="1" a="1"/>
  <c r="N5780" i="7" s="1"/>
  <c r="O5779" i="7" a="1"/>
  <c r="O5779" i="7"/>
  <c r="M5779" i="7" a="1"/>
  <c r="M5779" i="7" s="1"/>
  <c r="N5779" i="7" s="1" a="1"/>
  <c r="N5779" i="7" s="1"/>
  <c r="O5778" i="7" a="1"/>
  <c r="O5778" i="7" s="1"/>
  <c r="M5778" i="7" a="1"/>
  <c r="M5778" i="7" s="1"/>
  <c r="N5778" i="7" s="1" a="1"/>
  <c r="N5778" i="7" s="1"/>
  <c r="O5777" i="7" a="1"/>
  <c r="O5777" i="7"/>
  <c r="M5777" i="7" a="1"/>
  <c r="M5777" i="7" s="1"/>
  <c r="N5777" i="7" s="1" a="1"/>
  <c r="N5777" i="7" s="1"/>
  <c r="O5776" i="7" a="1"/>
  <c r="O5776" i="7" s="1"/>
  <c r="M5776" i="7" a="1"/>
  <c r="M5776" i="7" s="1"/>
  <c r="N5776" i="7" s="1" a="1"/>
  <c r="N5776" i="7" s="1"/>
  <c r="O5775" i="7" a="1"/>
  <c r="O5775" i="7" s="1"/>
  <c r="M5775" i="7" a="1"/>
  <c r="M5775" i="7"/>
  <c r="N5775" i="7" s="1" a="1"/>
  <c r="N5775" i="7" s="1"/>
  <c r="O5774" i="7" a="1"/>
  <c r="O5774" i="7"/>
  <c r="N5774" i="7" a="1"/>
  <c r="N5774" i="7"/>
  <c r="M5774" i="7" a="1"/>
  <c r="M5774" i="7" s="1"/>
  <c r="O5773" i="7" a="1"/>
  <c r="O5773" i="7"/>
  <c r="M5773" i="7" a="1"/>
  <c r="M5773" i="7" s="1"/>
  <c r="N5773" i="7" s="1" a="1"/>
  <c r="N5773" i="7" s="1"/>
  <c r="O5772" i="7" a="1"/>
  <c r="O5772" i="7" s="1"/>
  <c r="M5772" i="7" a="1"/>
  <c r="M5772" i="7"/>
  <c r="N5772" i="7" s="1" a="1"/>
  <c r="N5772" i="7" s="1"/>
  <c r="O5771" i="7" a="1"/>
  <c r="O5771" i="7"/>
  <c r="M5771" i="7" a="1"/>
  <c r="M5771" i="7" s="1"/>
  <c r="N5771" i="7" s="1" a="1"/>
  <c r="N5771" i="7" s="1"/>
  <c r="O5770" i="7" a="1"/>
  <c r="O5770" i="7"/>
  <c r="M5770" i="7" a="1"/>
  <c r="M5770" i="7" s="1"/>
  <c r="N5770" i="7" s="1" a="1"/>
  <c r="N5770" i="7" s="1"/>
  <c r="O5769" i="7" a="1"/>
  <c r="O5769" i="7"/>
  <c r="M5769" i="7" a="1"/>
  <c r="M5769" i="7"/>
  <c r="N5769" i="7" s="1" a="1"/>
  <c r="N5769" i="7" s="1"/>
  <c r="O5768" i="7" a="1"/>
  <c r="O5768" i="7" s="1"/>
  <c r="M5768" i="7" a="1"/>
  <c r="M5768" i="7" s="1"/>
  <c r="N5768" i="7" s="1" a="1"/>
  <c r="N5768" i="7" s="1"/>
  <c r="O5767" i="7" a="1"/>
  <c r="O5767" i="7"/>
  <c r="M5767" i="7" a="1"/>
  <c r="M5767" i="7"/>
  <c r="N5767" i="7" s="1" a="1"/>
  <c r="N5767" i="7" s="1"/>
  <c r="O5766" i="7" a="1"/>
  <c r="O5766" i="7"/>
  <c r="M5766" i="7" a="1"/>
  <c r="M5766" i="7" s="1"/>
  <c r="N5766" i="7" s="1" a="1"/>
  <c r="N5766" i="7" s="1"/>
  <c r="O5765" i="7" a="1"/>
  <c r="O5765" i="7" s="1"/>
  <c r="M5765" i="7" a="1"/>
  <c r="M5765" i="7" s="1"/>
  <c r="N5765" i="7" s="1" a="1"/>
  <c r="N5765" i="7" s="1"/>
  <c r="O5764" i="7" a="1"/>
  <c r="O5764" i="7" s="1"/>
  <c r="M5764" i="7" a="1"/>
  <c r="M5764" i="7"/>
  <c r="N5764" i="7" s="1" a="1"/>
  <c r="N5764" i="7" s="1"/>
  <c r="O5763" i="7" a="1"/>
  <c r="O5763" i="7"/>
  <c r="M5763" i="7" a="1"/>
  <c r="M5763" i="7"/>
  <c r="N5763" i="7" s="1" a="1"/>
  <c r="N5763" i="7" s="1"/>
  <c r="O5762" i="7" a="1"/>
  <c r="O5762" i="7" s="1"/>
  <c r="N5762" i="7" a="1"/>
  <c r="N5762" i="7" s="1"/>
  <c r="M5762" i="7" a="1"/>
  <c r="M5762" i="7" s="1"/>
  <c r="O5761" i="7" a="1"/>
  <c r="O5761" i="7" s="1"/>
  <c r="M5761" i="7" a="1"/>
  <c r="M5761" i="7"/>
  <c r="N5761" i="7" s="1" a="1"/>
  <c r="N5761" i="7" s="1"/>
  <c r="O5760" i="7" a="1"/>
  <c r="O5760" i="7" s="1"/>
  <c r="N5760" i="7" a="1"/>
  <c r="N5760" i="7" s="1"/>
  <c r="M5760" i="7" a="1"/>
  <c r="M5760" i="7"/>
  <c r="O5759" i="7" a="1"/>
  <c r="O5759" i="7" s="1"/>
  <c r="N5759" i="7" a="1"/>
  <c r="N5759" i="7" s="1"/>
  <c r="M5759" i="7" a="1"/>
  <c r="M5759" i="7"/>
  <c r="O5758" i="7" a="1"/>
  <c r="O5758" i="7" s="1"/>
  <c r="N5758" i="7" a="1"/>
  <c r="N5758" i="7" s="1"/>
  <c r="M5758" i="7" a="1"/>
  <c r="M5758" i="7" s="1"/>
  <c r="O5757" i="7" a="1"/>
  <c r="O5757" i="7" s="1"/>
  <c r="N5757" i="7" a="1"/>
  <c r="N5757" i="7" s="1"/>
  <c r="M5757" i="7" a="1"/>
  <c r="M5757" i="7"/>
  <c r="O5756" i="7" a="1"/>
  <c r="O5756" i="7" s="1"/>
  <c r="M5756" i="7" a="1"/>
  <c r="M5756" i="7"/>
  <c r="N5756" i="7" s="1" a="1"/>
  <c r="N5756" i="7" s="1"/>
  <c r="O5755" i="7" a="1"/>
  <c r="O5755" i="7" s="1"/>
  <c r="M5755" i="7" a="1"/>
  <c r="M5755" i="7" s="1"/>
  <c r="N5755" i="7" s="1" a="1"/>
  <c r="N5755" i="7" s="1"/>
  <c r="O5754" i="7" a="1"/>
  <c r="O5754" i="7" s="1"/>
  <c r="N5754" i="7" a="1"/>
  <c r="N5754" i="7" s="1"/>
  <c r="M5754" i="7" a="1"/>
  <c r="M5754" i="7" s="1"/>
  <c r="O5753" i="7" a="1"/>
  <c r="O5753" i="7"/>
  <c r="M5753" i="7" a="1"/>
  <c r="M5753" i="7"/>
  <c r="N5753" i="7" s="1" a="1"/>
  <c r="N5753" i="7" s="1"/>
  <c r="O5752" i="7" a="1"/>
  <c r="O5752" i="7" s="1"/>
  <c r="M5752" i="7" a="1"/>
  <c r="M5752" i="7" s="1"/>
  <c r="N5752" i="7" s="1" a="1"/>
  <c r="N5752" i="7" s="1"/>
  <c r="O5751" i="7" a="1"/>
  <c r="O5751" i="7" s="1"/>
  <c r="M5751" i="7" a="1"/>
  <c r="M5751" i="7" s="1"/>
  <c r="N5751" i="7" s="1" a="1"/>
  <c r="N5751" i="7" s="1"/>
  <c r="O5750" i="7" a="1"/>
  <c r="O5750" i="7"/>
  <c r="M5750" i="7" a="1"/>
  <c r="M5750" i="7" s="1"/>
  <c r="N5750" i="7" s="1" a="1"/>
  <c r="N5750" i="7" s="1"/>
  <c r="O5749" i="7" a="1"/>
  <c r="O5749" i="7" s="1"/>
  <c r="M5749" i="7" a="1"/>
  <c r="M5749" i="7" s="1"/>
  <c r="N5749" i="7" s="1" a="1"/>
  <c r="N5749" i="7" s="1"/>
  <c r="O5748" i="7" a="1"/>
  <c r="O5748" i="7" s="1"/>
  <c r="M5748" i="7" a="1"/>
  <c r="M5748" i="7" s="1"/>
  <c r="N5748" i="7" s="1" a="1"/>
  <c r="N5748" i="7" s="1"/>
  <c r="O5747" i="7" a="1"/>
  <c r="O5747" i="7"/>
  <c r="M5747" i="7" a="1"/>
  <c r="M5747" i="7" s="1"/>
  <c r="N5747" i="7" s="1" a="1"/>
  <c r="N5747" i="7" s="1"/>
  <c r="O5746" i="7" a="1"/>
  <c r="O5746" i="7" s="1"/>
  <c r="M5746" i="7" a="1"/>
  <c r="M5746" i="7" s="1"/>
  <c r="N5746" i="7" s="1" a="1"/>
  <c r="N5746" i="7" s="1"/>
  <c r="O5745" i="7" a="1"/>
  <c r="O5745" i="7"/>
  <c r="M5745" i="7" a="1"/>
  <c r="M5745" i="7" s="1"/>
  <c r="N5745" i="7" s="1" a="1"/>
  <c r="N5745" i="7" s="1"/>
  <c r="O5744" i="7" a="1"/>
  <c r="O5744" i="7" s="1"/>
  <c r="M5744" i="7" a="1"/>
  <c r="M5744" i="7" s="1"/>
  <c r="N5744" i="7" s="1" a="1"/>
  <c r="N5744" i="7" s="1"/>
  <c r="O5743" i="7" a="1"/>
  <c r="O5743" i="7" s="1"/>
  <c r="M5743" i="7" a="1"/>
  <c r="M5743" i="7"/>
  <c r="N5743" i="7" s="1" a="1"/>
  <c r="N5743" i="7" s="1"/>
  <c r="O5742" i="7" a="1"/>
  <c r="O5742" i="7"/>
  <c r="N5742" i="7" a="1"/>
  <c r="N5742" i="7"/>
  <c r="M5742" i="7" a="1"/>
  <c r="M5742" i="7" s="1"/>
  <c r="O5741" i="7" a="1"/>
  <c r="O5741" i="7"/>
  <c r="M5741" i="7" a="1"/>
  <c r="M5741" i="7" s="1"/>
  <c r="N5741" i="7" s="1" a="1"/>
  <c r="N5741" i="7" s="1"/>
  <c r="O5740" i="7" a="1"/>
  <c r="O5740" i="7" s="1"/>
  <c r="M5740" i="7" a="1"/>
  <c r="M5740" i="7"/>
  <c r="N5740" i="7" s="1" a="1"/>
  <c r="N5740" i="7" s="1"/>
  <c r="O5739" i="7" a="1"/>
  <c r="O5739" i="7"/>
  <c r="M5739" i="7" a="1"/>
  <c r="M5739" i="7" s="1"/>
  <c r="N5739" i="7" s="1" a="1"/>
  <c r="N5739" i="7" s="1"/>
  <c r="O5738" i="7" a="1"/>
  <c r="O5738" i="7"/>
  <c r="M5738" i="7" a="1"/>
  <c r="M5738" i="7" s="1"/>
  <c r="N5738" i="7" s="1" a="1"/>
  <c r="N5738" i="7" s="1"/>
  <c r="O5737" i="7" a="1"/>
  <c r="O5737" i="7"/>
  <c r="M5737" i="7" a="1"/>
  <c r="M5737" i="7"/>
  <c r="N5737" i="7" s="1" a="1"/>
  <c r="N5737" i="7" s="1"/>
  <c r="O5736" i="7" a="1"/>
  <c r="O5736" i="7" s="1"/>
  <c r="M5736" i="7" a="1"/>
  <c r="M5736" i="7" s="1"/>
  <c r="N5736" i="7" s="1" a="1"/>
  <c r="N5736" i="7" s="1"/>
  <c r="O5735" i="7" a="1"/>
  <c r="O5735" i="7"/>
  <c r="M5735" i="7" a="1"/>
  <c r="M5735" i="7"/>
  <c r="N5735" i="7" s="1" a="1"/>
  <c r="N5735" i="7" s="1"/>
  <c r="O5734" i="7" a="1"/>
  <c r="O5734" i="7"/>
  <c r="M5734" i="7" a="1"/>
  <c r="M5734" i="7" s="1"/>
  <c r="N5734" i="7" s="1" a="1"/>
  <c r="N5734" i="7" s="1"/>
  <c r="O5733" i="7" a="1"/>
  <c r="O5733" i="7" s="1"/>
  <c r="M5733" i="7" a="1"/>
  <c r="M5733" i="7" s="1"/>
  <c r="N5733" i="7" s="1" a="1"/>
  <c r="N5733" i="7" s="1"/>
  <c r="O5732" i="7" a="1"/>
  <c r="O5732" i="7" s="1"/>
  <c r="M5732" i="7" a="1"/>
  <c r="M5732" i="7"/>
  <c r="N5732" i="7" s="1" a="1"/>
  <c r="N5732" i="7" s="1"/>
  <c r="O5731" i="7" a="1"/>
  <c r="O5731" i="7"/>
  <c r="M5731" i="7" a="1"/>
  <c r="M5731" i="7"/>
  <c r="N5731" i="7" s="1" a="1"/>
  <c r="N5731" i="7" s="1"/>
  <c r="O5730" i="7" a="1"/>
  <c r="O5730" i="7" s="1"/>
  <c r="N5730" i="7" a="1"/>
  <c r="N5730" i="7" s="1"/>
  <c r="M5730" i="7" a="1"/>
  <c r="M5730" i="7" s="1"/>
  <c r="O5729" i="7" a="1"/>
  <c r="O5729" i="7" s="1"/>
  <c r="M5729" i="7" a="1"/>
  <c r="M5729" i="7"/>
  <c r="N5729" i="7" s="1" a="1"/>
  <c r="N5729" i="7" s="1"/>
  <c r="O5728" i="7" a="1"/>
  <c r="O5728" i="7" s="1"/>
  <c r="N5728" i="7" a="1"/>
  <c r="N5728" i="7" s="1"/>
  <c r="M5728" i="7" a="1"/>
  <c r="M5728" i="7"/>
  <c r="O5727" i="7" a="1"/>
  <c r="O5727" i="7" s="1"/>
  <c r="N5727" i="7" a="1"/>
  <c r="N5727" i="7" s="1"/>
  <c r="M5727" i="7" a="1"/>
  <c r="M5727" i="7"/>
  <c r="O5726" i="7" a="1"/>
  <c r="O5726" i="7" s="1"/>
  <c r="N5726" i="7" a="1"/>
  <c r="N5726" i="7"/>
  <c r="M5726" i="7" a="1"/>
  <c r="M5726" i="7" s="1"/>
  <c r="O5725" i="7" a="1"/>
  <c r="O5725" i="7" s="1"/>
  <c r="N5725" i="7" a="1"/>
  <c r="N5725" i="7" s="1"/>
  <c r="M5725" i="7" a="1"/>
  <c r="M5725" i="7"/>
  <c r="O5724" i="7" a="1"/>
  <c r="O5724" i="7" s="1"/>
  <c r="M5724" i="7" a="1"/>
  <c r="M5724" i="7"/>
  <c r="N5724" i="7" s="1" a="1"/>
  <c r="N5724" i="7" s="1"/>
  <c r="O5723" i="7" a="1"/>
  <c r="O5723" i="7" s="1"/>
  <c r="M5723" i="7" a="1"/>
  <c r="M5723" i="7" s="1"/>
  <c r="N5723" i="7" s="1" a="1"/>
  <c r="N5723" i="7" s="1"/>
  <c r="O5722" i="7" a="1"/>
  <c r="O5722" i="7" s="1"/>
  <c r="N5722" i="7" a="1"/>
  <c r="N5722" i="7" s="1"/>
  <c r="M5722" i="7" a="1"/>
  <c r="M5722" i="7" s="1"/>
  <c r="O5721" i="7" a="1"/>
  <c r="O5721" i="7"/>
  <c r="M5721" i="7" a="1"/>
  <c r="M5721" i="7"/>
  <c r="N5721" i="7" s="1" a="1"/>
  <c r="N5721" i="7" s="1"/>
  <c r="O5720" i="7" a="1"/>
  <c r="O5720" i="7" s="1"/>
  <c r="M5720" i="7" a="1"/>
  <c r="M5720" i="7" s="1"/>
  <c r="N5720" i="7" s="1" a="1"/>
  <c r="N5720" i="7" s="1"/>
  <c r="O5719" i="7" a="1"/>
  <c r="O5719" i="7" s="1"/>
  <c r="M5719" i="7" a="1"/>
  <c r="M5719" i="7" s="1"/>
  <c r="N5719" i="7" s="1" a="1"/>
  <c r="N5719" i="7" s="1"/>
  <c r="O5718" i="7" a="1"/>
  <c r="O5718" i="7"/>
  <c r="M5718" i="7" a="1"/>
  <c r="M5718" i="7" s="1"/>
  <c r="N5718" i="7" s="1" a="1"/>
  <c r="N5718" i="7" s="1"/>
  <c r="O5717" i="7" a="1"/>
  <c r="O5717" i="7" s="1"/>
  <c r="M5717" i="7" a="1"/>
  <c r="M5717" i="7" s="1"/>
  <c r="N5717" i="7" s="1" a="1"/>
  <c r="N5717" i="7" s="1"/>
  <c r="O5716" i="7" a="1"/>
  <c r="O5716" i="7" s="1"/>
  <c r="M5716" i="7" a="1"/>
  <c r="M5716" i="7" s="1"/>
  <c r="N5716" i="7" s="1" a="1"/>
  <c r="N5716" i="7" s="1"/>
  <c r="O5715" i="7" a="1"/>
  <c r="O5715" i="7"/>
  <c r="M5715" i="7" a="1"/>
  <c r="M5715" i="7" s="1"/>
  <c r="N5715" i="7" s="1" a="1"/>
  <c r="N5715" i="7" s="1"/>
  <c r="O5714" i="7" a="1"/>
  <c r="O5714" i="7" s="1"/>
  <c r="M5714" i="7" a="1"/>
  <c r="M5714" i="7" s="1"/>
  <c r="N5714" i="7" s="1" a="1"/>
  <c r="N5714" i="7" s="1"/>
  <c r="O5713" i="7" a="1"/>
  <c r="O5713" i="7"/>
  <c r="M5713" i="7" a="1"/>
  <c r="M5713" i="7" s="1"/>
  <c r="N5713" i="7" s="1" a="1"/>
  <c r="N5713" i="7" s="1"/>
  <c r="O5712" i="7" a="1"/>
  <c r="O5712" i="7" s="1"/>
  <c r="M5712" i="7" a="1"/>
  <c r="M5712" i="7" s="1"/>
  <c r="N5712" i="7" s="1" a="1"/>
  <c r="N5712" i="7" s="1"/>
  <c r="O5711" i="7" a="1"/>
  <c r="O5711" i="7" s="1"/>
  <c r="M5711" i="7" a="1"/>
  <c r="M5711" i="7"/>
  <c r="N5711" i="7" s="1" a="1"/>
  <c r="N5711" i="7" s="1"/>
  <c r="O5710" i="7" a="1"/>
  <c r="O5710" i="7"/>
  <c r="N5710" i="7" a="1"/>
  <c r="N5710" i="7"/>
  <c r="M5710" i="7" a="1"/>
  <c r="M5710" i="7" s="1"/>
  <c r="O5709" i="7" a="1"/>
  <c r="O5709" i="7"/>
  <c r="M5709" i="7" a="1"/>
  <c r="M5709" i="7" s="1"/>
  <c r="N5709" i="7" s="1" a="1"/>
  <c r="N5709" i="7" s="1"/>
  <c r="O5708" i="7" a="1"/>
  <c r="O5708" i="7" s="1"/>
  <c r="M5708" i="7" a="1"/>
  <c r="M5708" i="7"/>
  <c r="N5708" i="7" s="1" a="1"/>
  <c r="N5708" i="7" s="1"/>
  <c r="O5707" i="7" a="1"/>
  <c r="O5707" i="7"/>
  <c r="M5707" i="7" a="1"/>
  <c r="M5707" i="7" s="1"/>
  <c r="N5707" i="7" s="1" a="1"/>
  <c r="N5707" i="7" s="1"/>
  <c r="O5706" i="7" a="1"/>
  <c r="O5706" i="7"/>
  <c r="M5706" i="7" a="1"/>
  <c r="M5706" i="7" s="1"/>
  <c r="N5706" i="7" s="1" a="1"/>
  <c r="N5706" i="7" s="1"/>
  <c r="O5705" i="7" a="1"/>
  <c r="O5705" i="7"/>
  <c r="M5705" i="7" a="1"/>
  <c r="M5705" i="7"/>
  <c r="N5705" i="7" s="1" a="1"/>
  <c r="N5705" i="7" s="1"/>
  <c r="O5704" i="7" a="1"/>
  <c r="O5704" i="7" s="1"/>
  <c r="M5704" i="7" a="1"/>
  <c r="M5704" i="7" s="1"/>
  <c r="N5704" i="7" s="1" a="1"/>
  <c r="N5704" i="7" s="1"/>
  <c r="O5703" i="7" a="1"/>
  <c r="O5703" i="7"/>
  <c r="M5703" i="7" a="1"/>
  <c r="M5703" i="7"/>
  <c r="N5703" i="7" s="1" a="1"/>
  <c r="N5703" i="7" s="1"/>
  <c r="O5702" i="7" a="1"/>
  <c r="O5702" i="7"/>
  <c r="M5702" i="7" a="1"/>
  <c r="M5702" i="7" s="1"/>
  <c r="N5702" i="7" s="1" a="1"/>
  <c r="N5702" i="7" s="1"/>
  <c r="O5701" i="7" a="1"/>
  <c r="O5701" i="7" s="1"/>
  <c r="M5701" i="7" a="1"/>
  <c r="M5701" i="7" s="1"/>
  <c r="N5701" i="7" s="1" a="1"/>
  <c r="N5701" i="7" s="1"/>
  <c r="O5700" i="7" a="1"/>
  <c r="O5700" i="7" s="1"/>
  <c r="M5700" i="7" a="1"/>
  <c r="M5700" i="7"/>
  <c r="N5700" i="7" s="1" a="1"/>
  <c r="N5700" i="7" s="1"/>
  <c r="O5699" i="7" a="1"/>
  <c r="O5699" i="7"/>
  <c r="M5699" i="7" a="1"/>
  <c r="M5699" i="7"/>
  <c r="N5699" i="7" s="1" a="1"/>
  <c r="N5699" i="7" s="1"/>
  <c r="O5698" i="7" a="1"/>
  <c r="O5698" i="7" s="1"/>
  <c r="N5698" i="7" a="1"/>
  <c r="N5698" i="7" s="1"/>
  <c r="M5698" i="7" a="1"/>
  <c r="M5698" i="7" s="1"/>
  <c r="O5697" i="7" a="1"/>
  <c r="O5697" i="7" s="1"/>
  <c r="M5697" i="7" a="1"/>
  <c r="M5697" i="7"/>
  <c r="N5697" i="7" s="1" a="1"/>
  <c r="N5697" i="7" s="1"/>
  <c r="O5696" i="7" a="1"/>
  <c r="O5696" i="7" s="1"/>
  <c r="N5696" i="7" a="1"/>
  <c r="N5696" i="7" s="1"/>
  <c r="M5696" i="7" a="1"/>
  <c r="M5696" i="7"/>
  <c r="O5695" i="7" a="1"/>
  <c r="O5695" i="7" s="1"/>
  <c r="N5695" i="7" a="1"/>
  <c r="N5695" i="7" s="1"/>
  <c r="M5695" i="7" a="1"/>
  <c r="M5695" i="7"/>
  <c r="O5694" i="7" a="1"/>
  <c r="O5694" i="7" s="1"/>
  <c r="N5694" i="7" a="1"/>
  <c r="N5694" i="7"/>
  <c r="M5694" i="7" a="1"/>
  <c r="M5694" i="7" s="1"/>
  <c r="O5693" i="7" a="1"/>
  <c r="O5693" i="7" s="1"/>
  <c r="N5693" i="7" a="1"/>
  <c r="N5693" i="7" s="1"/>
  <c r="M5693" i="7" a="1"/>
  <c r="M5693" i="7"/>
  <c r="O5692" i="7" a="1"/>
  <c r="O5692" i="7" s="1"/>
  <c r="M5692" i="7" a="1"/>
  <c r="M5692" i="7"/>
  <c r="N5692" i="7" s="1" a="1"/>
  <c r="N5692" i="7" s="1"/>
  <c r="O5691" i="7" a="1"/>
  <c r="O5691" i="7" s="1"/>
  <c r="M5691" i="7" a="1"/>
  <c r="M5691" i="7" s="1"/>
  <c r="N5691" i="7" s="1" a="1"/>
  <c r="N5691" i="7" s="1"/>
  <c r="O5690" i="7" a="1"/>
  <c r="O5690" i="7" s="1"/>
  <c r="N5690" i="7" a="1"/>
  <c r="N5690" i="7" s="1"/>
  <c r="M5690" i="7" a="1"/>
  <c r="M5690" i="7" s="1"/>
  <c r="O5689" i="7" a="1"/>
  <c r="O5689" i="7"/>
  <c r="M5689" i="7" a="1"/>
  <c r="M5689" i="7"/>
  <c r="N5689" i="7" s="1" a="1"/>
  <c r="N5689" i="7" s="1"/>
  <c r="O5688" i="7" a="1"/>
  <c r="O5688" i="7" s="1"/>
  <c r="M5688" i="7" a="1"/>
  <c r="M5688" i="7" s="1"/>
  <c r="N5688" i="7" s="1" a="1"/>
  <c r="N5688" i="7" s="1"/>
  <c r="O5687" i="7" a="1"/>
  <c r="O5687" i="7" s="1"/>
  <c r="M5687" i="7" a="1"/>
  <c r="M5687" i="7" s="1"/>
  <c r="N5687" i="7" s="1" a="1"/>
  <c r="N5687" i="7" s="1"/>
  <c r="O5686" i="7" a="1"/>
  <c r="O5686" i="7"/>
  <c r="M5686" i="7" a="1"/>
  <c r="M5686" i="7" s="1"/>
  <c r="N5686" i="7" s="1" a="1"/>
  <c r="N5686" i="7" s="1"/>
  <c r="O5685" i="7" a="1"/>
  <c r="O5685" i="7" s="1"/>
  <c r="M5685" i="7" a="1"/>
  <c r="M5685" i="7" s="1"/>
  <c r="N5685" i="7" s="1" a="1"/>
  <c r="N5685" i="7" s="1"/>
  <c r="O5684" i="7" a="1"/>
  <c r="O5684" i="7" s="1"/>
  <c r="M5684" i="7" a="1"/>
  <c r="M5684" i="7" s="1"/>
  <c r="N5684" i="7" s="1" a="1"/>
  <c r="N5684" i="7" s="1"/>
  <c r="O5683" i="7" a="1"/>
  <c r="O5683" i="7"/>
  <c r="M5683" i="7" a="1"/>
  <c r="M5683" i="7" s="1"/>
  <c r="N5683" i="7" s="1" a="1"/>
  <c r="N5683" i="7" s="1"/>
  <c r="O5682" i="7" a="1"/>
  <c r="O5682" i="7" s="1"/>
  <c r="M5682" i="7" a="1"/>
  <c r="M5682" i="7" s="1"/>
  <c r="N5682" i="7" s="1" a="1"/>
  <c r="N5682" i="7" s="1"/>
  <c r="O5681" i="7" a="1"/>
  <c r="O5681" i="7"/>
  <c r="M5681" i="7" a="1"/>
  <c r="M5681" i="7" s="1"/>
  <c r="N5681" i="7" s="1" a="1"/>
  <c r="N5681" i="7" s="1"/>
  <c r="O5680" i="7" a="1"/>
  <c r="O5680" i="7" s="1"/>
  <c r="M5680" i="7" a="1"/>
  <c r="M5680" i="7" s="1"/>
  <c r="N5680" i="7" s="1" a="1"/>
  <c r="N5680" i="7" s="1"/>
  <c r="O5679" i="7" a="1"/>
  <c r="O5679" i="7" s="1"/>
  <c r="M5679" i="7" a="1"/>
  <c r="M5679" i="7"/>
  <c r="N5679" i="7" s="1" a="1"/>
  <c r="N5679" i="7" s="1"/>
  <c r="O5678" i="7" a="1"/>
  <c r="O5678" i="7"/>
  <c r="N5678" i="7" a="1"/>
  <c r="N5678" i="7"/>
  <c r="M5678" i="7" a="1"/>
  <c r="M5678" i="7" s="1"/>
  <c r="O5677" i="7" a="1"/>
  <c r="O5677" i="7"/>
  <c r="M5677" i="7" a="1"/>
  <c r="M5677" i="7" s="1"/>
  <c r="N5677" i="7" s="1" a="1"/>
  <c r="N5677" i="7" s="1"/>
  <c r="O5676" i="7" a="1"/>
  <c r="O5676" i="7" s="1"/>
  <c r="M5676" i="7" a="1"/>
  <c r="M5676" i="7"/>
  <c r="N5676" i="7" s="1" a="1"/>
  <c r="N5676" i="7" s="1"/>
  <c r="O5675" i="7" a="1"/>
  <c r="O5675" i="7"/>
  <c r="M5675" i="7" a="1"/>
  <c r="M5675" i="7" s="1"/>
  <c r="N5675" i="7" s="1" a="1"/>
  <c r="N5675" i="7" s="1"/>
  <c r="O5674" i="7" a="1"/>
  <c r="O5674" i="7"/>
  <c r="M5674" i="7" a="1"/>
  <c r="M5674" i="7" s="1"/>
  <c r="N5674" i="7" s="1" a="1"/>
  <c r="N5674" i="7" s="1"/>
  <c r="O5673" i="7" a="1"/>
  <c r="O5673" i="7"/>
  <c r="M5673" i="7" a="1"/>
  <c r="M5673" i="7"/>
  <c r="N5673" i="7" s="1" a="1"/>
  <c r="N5673" i="7" s="1"/>
  <c r="O5672" i="7" a="1"/>
  <c r="O5672" i="7" s="1"/>
  <c r="M5672" i="7" a="1"/>
  <c r="M5672" i="7" s="1"/>
  <c r="N5672" i="7" s="1" a="1"/>
  <c r="N5672" i="7" s="1"/>
  <c r="O5671" i="7" a="1"/>
  <c r="O5671" i="7"/>
  <c r="M5671" i="7" a="1"/>
  <c r="M5671" i="7"/>
  <c r="N5671" i="7" s="1" a="1"/>
  <c r="N5671" i="7" s="1"/>
  <c r="O5670" i="7" a="1"/>
  <c r="O5670" i="7"/>
  <c r="M5670" i="7" a="1"/>
  <c r="M5670" i="7" s="1"/>
  <c r="N5670" i="7" s="1" a="1"/>
  <c r="N5670" i="7" s="1"/>
  <c r="O5669" i="7" a="1"/>
  <c r="O5669" i="7" s="1"/>
  <c r="M5669" i="7" a="1"/>
  <c r="M5669" i="7" s="1"/>
  <c r="N5669" i="7" s="1" a="1"/>
  <c r="N5669" i="7" s="1"/>
  <c r="O5668" i="7" a="1"/>
  <c r="O5668" i="7" s="1"/>
  <c r="M5668" i="7" a="1"/>
  <c r="M5668" i="7"/>
  <c r="N5668" i="7" s="1" a="1"/>
  <c r="N5668" i="7" s="1"/>
  <c r="O5667" i="7" a="1"/>
  <c r="O5667" i="7"/>
  <c r="M5667" i="7" a="1"/>
  <c r="M5667" i="7"/>
  <c r="N5667" i="7" s="1" a="1"/>
  <c r="N5667" i="7" s="1"/>
  <c r="O5666" i="7" a="1"/>
  <c r="O5666" i="7" s="1"/>
  <c r="N5666" i="7" a="1"/>
  <c r="N5666" i="7" s="1"/>
  <c r="M5666" i="7" a="1"/>
  <c r="M5666" i="7" s="1"/>
  <c r="O5665" i="7" a="1"/>
  <c r="O5665" i="7" s="1"/>
  <c r="M5665" i="7" a="1"/>
  <c r="M5665" i="7"/>
  <c r="N5665" i="7" s="1" a="1"/>
  <c r="N5665" i="7" s="1"/>
  <c r="O5664" i="7" a="1"/>
  <c r="O5664" i="7" s="1"/>
  <c r="N5664" i="7" a="1"/>
  <c r="N5664" i="7" s="1"/>
  <c r="M5664" i="7" a="1"/>
  <c r="M5664" i="7"/>
  <c r="O5663" i="7" a="1"/>
  <c r="O5663" i="7" s="1"/>
  <c r="N5663" i="7" a="1"/>
  <c r="N5663" i="7" s="1"/>
  <c r="M5663" i="7" a="1"/>
  <c r="M5663" i="7"/>
  <c r="O5662" i="7" a="1"/>
  <c r="O5662" i="7" s="1"/>
  <c r="N5662" i="7" a="1"/>
  <c r="N5662" i="7"/>
  <c r="M5662" i="7" a="1"/>
  <c r="M5662" i="7" s="1"/>
  <c r="O5661" i="7" a="1"/>
  <c r="O5661" i="7" s="1"/>
  <c r="N5661" i="7" a="1"/>
  <c r="N5661" i="7" s="1"/>
  <c r="M5661" i="7" a="1"/>
  <c r="M5661" i="7"/>
  <c r="O5660" i="7" a="1"/>
  <c r="O5660" i="7" s="1"/>
  <c r="M5660" i="7" a="1"/>
  <c r="M5660" i="7"/>
  <c r="N5660" i="7" s="1" a="1"/>
  <c r="N5660" i="7" s="1"/>
  <c r="O5659" i="7" a="1"/>
  <c r="O5659" i="7" s="1"/>
  <c r="M5659" i="7" a="1"/>
  <c r="M5659" i="7" s="1"/>
  <c r="N5659" i="7" s="1" a="1"/>
  <c r="N5659" i="7" s="1"/>
  <c r="O5658" i="7" a="1"/>
  <c r="O5658" i="7" s="1"/>
  <c r="N5658" i="7" a="1"/>
  <c r="N5658" i="7" s="1"/>
  <c r="M5658" i="7" a="1"/>
  <c r="M5658" i="7" s="1"/>
  <c r="O5657" i="7" a="1"/>
  <c r="O5657" i="7"/>
  <c r="M5657" i="7" a="1"/>
  <c r="M5657" i="7"/>
  <c r="N5657" i="7" s="1" a="1"/>
  <c r="N5657" i="7" s="1"/>
  <c r="O5656" i="7" a="1"/>
  <c r="O5656" i="7" s="1"/>
  <c r="M5656" i="7" a="1"/>
  <c r="M5656" i="7" s="1"/>
  <c r="N5656" i="7" s="1" a="1"/>
  <c r="N5656" i="7" s="1"/>
  <c r="O5655" i="7" a="1"/>
  <c r="O5655" i="7" s="1"/>
  <c r="M5655" i="7" a="1"/>
  <c r="M5655" i="7" s="1"/>
  <c r="N5655" i="7" s="1" a="1"/>
  <c r="N5655" i="7" s="1"/>
  <c r="O5654" i="7" a="1"/>
  <c r="O5654" i="7"/>
  <c r="M5654" i="7" a="1"/>
  <c r="M5654" i="7" s="1"/>
  <c r="N5654" i="7" s="1" a="1"/>
  <c r="N5654" i="7" s="1"/>
  <c r="O5653" i="7" a="1"/>
  <c r="O5653" i="7" s="1"/>
  <c r="M5653" i="7" a="1"/>
  <c r="M5653" i="7" s="1"/>
  <c r="N5653" i="7" s="1" a="1"/>
  <c r="N5653" i="7" s="1"/>
  <c r="O5652" i="7" a="1"/>
  <c r="O5652" i="7" s="1"/>
  <c r="M5652" i="7" a="1"/>
  <c r="M5652" i="7" s="1"/>
  <c r="N5652" i="7" s="1" a="1"/>
  <c r="N5652" i="7" s="1"/>
  <c r="O5651" i="7" a="1"/>
  <c r="O5651" i="7"/>
  <c r="M5651" i="7" a="1"/>
  <c r="M5651" i="7" s="1"/>
  <c r="N5651" i="7" s="1" a="1"/>
  <c r="N5651" i="7" s="1"/>
  <c r="O5650" i="7" a="1"/>
  <c r="O5650" i="7" s="1"/>
  <c r="M5650" i="7" a="1"/>
  <c r="M5650" i="7" s="1"/>
  <c r="N5650" i="7" s="1" a="1"/>
  <c r="N5650" i="7" s="1"/>
  <c r="O5649" i="7" a="1"/>
  <c r="O5649" i="7"/>
  <c r="M5649" i="7" a="1"/>
  <c r="M5649" i="7" s="1"/>
  <c r="N5649" i="7" s="1" a="1"/>
  <c r="N5649" i="7" s="1"/>
  <c r="O5648" i="7" a="1"/>
  <c r="O5648" i="7" s="1"/>
  <c r="M5648" i="7" a="1"/>
  <c r="M5648" i="7" s="1"/>
  <c r="N5648" i="7" s="1" a="1"/>
  <c r="N5648" i="7" s="1"/>
  <c r="O5647" i="7" a="1"/>
  <c r="O5647" i="7" s="1"/>
  <c r="M5647" i="7" a="1"/>
  <c r="M5647" i="7"/>
  <c r="N5647" i="7" s="1" a="1"/>
  <c r="N5647" i="7" s="1"/>
  <c r="O5646" i="7" a="1"/>
  <c r="O5646" i="7"/>
  <c r="N5646" i="7" a="1"/>
  <c r="N5646" i="7"/>
  <c r="M5646" i="7" a="1"/>
  <c r="M5646" i="7" s="1"/>
  <c r="O5645" i="7" a="1"/>
  <c r="O5645" i="7"/>
  <c r="M5645" i="7" a="1"/>
  <c r="M5645" i="7" s="1"/>
  <c r="N5645" i="7" s="1" a="1"/>
  <c r="N5645" i="7" s="1"/>
  <c r="O5644" i="7" a="1"/>
  <c r="O5644" i="7" s="1"/>
  <c r="M5644" i="7" a="1"/>
  <c r="M5644" i="7"/>
  <c r="N5644" i="7" s="1" a="1"/>
  <c r="N5644" i="7" s="1"/>
  <c r="O5643" i="7" a="1"/>
  <c r="O5643" i="7"/>
  <c r="M5643" i="7" a="1"/>
  <c r="M5643" i="7" s="1"/>
  <c r="N5643" i="7" s="1" a="1"/>
  <c r="N5643" i="7" s="1"/>
  <c r="O5642" i="7" a="1"/>
  <c r="O5642" i="7"/>
  <c r="M5642" i="7" a="1"/>
  <c r="M5642" i="7" s="1"/>
  <c r="N5642" i="7" s="1" a="1"/>
  <c r="N5642" i="7" s="1"/>
  <c r="O5641" i="7" a="1"/>
  <c r="O5641" i="7"/>
  <c r="M5641" i="7" a="1"/>
  <c r="M5641" i="7"/>
  <c r="N5641" i="7" s="1" a="1"/>
  <c r="N5641" i="7" s="1"/>
  <c r="O5640" i="7" a="1"/>
  <c r="O5640" i="7" s="1"/>
  <c r="M5640" i="7" a="1"/>
  <c r="M5640" i="7" s="1"/>
  <c r="N5640" i="7" s="1" a="1"/>
  <c r="N5640" i="7" s="1"/>
  <c r="O5639" i="7" a="1"/>
  <c r="O5639" i="7"/>
  <c r="M5639" i="7" a="1"/>
  <c r="M5639" i="7"/>
  <c r="N5639" i="7" s="1" a="1"/>
  <c r="N5639" i="7" s="1"/>
  <c r="O5638" i="7" a="1"/>
  <c r="O5638" i="7"/>
  <c r="M5638" i="7" a="1"/>
  <c r="M5638" i="7" s="1"/>
  <c r="N5638" i="7" s="1" a="1"/>
  <c r="N5638" i="7" s="1"/>
  <c r="O5637" i="7" a="1"/>
  <c r="O5637" i="7" s="1"/>
  <c r="M5637" i="7" a="1"/>
  <c r="M5637" i="7" s="1"/>
  <c r="N5637" i="7" s="1" a="1"/>
  <c r="N5637" i="7" s="1"/>
  <c r="O5636" i="7" a="1"/>
  <c r="O5636" i="7" s="1"/>
  <c r="M5636" i="7" a="1"/>
  <c r="M5636" i="7"/>
  <c r="N5636" i="7" s="1" a="1"/>
  <c r="N5636" i="7" s="1"/>
  <c r="O5635" i="7" a="1"/>
  <c r="O5635" i="7"/>
  <c r="M5635" i="7" a="1"/>
  <c r="M5635" i="7"/>
  <c r="N5635" i="7" s="1" a="1"/>
  <c r="N5635" i="7" s="1"/>
  <c r="O5634" i="7" a="1"/>
  <c r="O5634" i="7" s="1"/>
  <c r="N5634" i="7" a="1"/>
  <c r="N5634" i="7" s="1"/>
  <c r="M5634" i="7" a="1"/>
  <c r="M5634" i="7" s="1"/>
  <c r="O5633" i="7" a="1"/>
  <c r="O5633" i="7" s="1"/>
  <c r="M5633" i="7" a="1"/>
  <c r="M5633" i="7"/>
  <c r="N5633" i="7" s="1" a="1"/>
  <c r="N5633" i="7" s="1"/>
  <c r="O5632" i="7" a="1"/>
  <c r="O5632" i="7" s="1"/>
  <c r="N5632" i="7" a="1"/>
  <c r="N5632" i="7" s="1"/>
  <c r="M5632" i="7" a="1"/>
  <c r="M5632" i="7"/>
  <c r="O5631" i="7" a="1"/>
  <c r="O5631" i="7" s="1"/>
  <c r="N5631" i="7" a="1"/>
  <c r="N5631" i="7" s="1"/>
  <c r="M5631" i="7" a="1"/>
  <c r="M5631" i="7"/>
  <c r="O5630" i="7" a="1"/>
  <c r="O5630" i="7" s="1"/>
  <c r="N5630" i="7" a="1"/>
  <c r="N5630" i="7"/>
  <c r="M5630" i="7" a="1"/>
  <c r="M5630" i="7" s="1"/>
  <c r="O5629" i="7" a="1"/>
  <c r="O5629" i="7" s="1"/>
  <c r="N5629" i="7" a="1"/>
  <c r="N5629" i="7" s="1"/>
  <c r="M5629" i="7" a="1"/>
  <c r="M5629" i="7"/>
  <c r="O5628" i="7" a="1"/>
  <c r="O5628" i="7" s="1"/>
  <c r="M5628" i="7" a="1"/>
  <c r="M5628" i="7"/>
  <c r="N5628" i="7" s="1" a="1"/>
  <c r="N5628" i="7" s="1"/>
  <c r="O5627" i="7" a="1"/>
  <c r="O5627" i="7" s="1"/>
  <c r="M5627" i="7" a="1"/>
  <c r="M5627" i="7" s="1"/>
  <c r="N5627" i="7" s="1" a="1"/>
  <c r="N5627" i="7" s="1"/>
  <c r="O5626" i="7" a="1"/>
  <c r="O5626" i="7" s="1"/>
  <c r="N5626" i="7" a="1"/>
  <c r="N5626" i="7" s="1"/>
  <c r="M5626" i="7" a="1"/>
  <c r="M5626" i="7" s="1"/>
  <c r="O5625" i="7" a="1"/>
  <c r="O5625" i="7"/>
  <c r="M5625" i="7" a="1"/>
  <c r="M5625" i="7"/>
  <c r="N5625" i="7" s="1" a="1"/>
  <c r="N5625" i="7" s="1"/>
  <c r="O5624" i="7" a="1"/>
  <c r="O5624" i="7" s="1"/>
  <c r="M5624" i="7" a="1"/>
  <c r="M5624" i="7" s="1"/>
  <c r="N5624" i="7" s="1" a="1"/>
  <c r="N5624" i="7" s="1"/>
  <c r="O5623" i="7" a="1"/>
  <c r="O5623" i="7" s="1"/>
  <c r="M5623" i="7" a="1"/>
  <c r="M5623" i="7" s="1"/>
  <c r="N5623" i="7" s="1" a="1"/>
  <c r="N5623" i="7" s="1"/>
  <c r="O5622" i="7" a="1"/>
  <c r="O5622" i="7"/>
  <c r="M5622" i="7" a="1"/>
  <c r="M5622" i="7" s="1"/>
  <c r="N5622" i="7" s="1" a="1"/>
  <c r="N5622" i="7" s="1"/>
  <c r="O5621" i="7" a="1"/>
  <c r="O5621" i="7" s="1"/>
  <c r="M5621" i="7" a="1"/>
  <c r="M5621" i="7" s="1"/>
  <c r="N5621" i="7" s="1" a="1"/>
  <c r="N5621" i="7" s="1"/>
  <c r="O5620" i="7" a="1"/>
  <c r="O5620" i="7" s="1"/>
  <c r="M5620" i="7" a="1"/>
  <c r="M5620" i="7" s="1"/>
  <c r="N5620" i="7" s="1" a="1"/>
  <c r="N5620" i="7" s="1"/>
  <c r="O5619" i="7" a="1"/>
  <c r="O5619" i="7"/>
  <c r="M5619" i="7" a="1"/>
  <c r="M5619" i="7" s="1"/>
  <c r="N5619" i="7" s="1" a="1"/>
  <c r="N5619" i="7" s="1"/>
  <c r="O5618" i="7" a="1"/>
  <c r="O5618" i="7" s="1"/>
  <c r="M5618" i="7" a="1"/>
  <c r="M5618" i="7" s="1"/>
  <c r="N5618" i="7" s="1" a="1"/>
  <c r="N5618" i="7" s="1"/>
  <c r="O5617" i="7" a="1"/>
  <c r="O5617" i="7"/>
  <c r="M5617" i="7" a="1"/>
  <c r="M5617" i="7" s="1"/>
  <c r="N5617" i="7" s="1" a="1"/>
  <c r="N5617" i="7" s="1"/>
  <c r="O5616" i="7" a="1"/>
  <c r="O5616" i="7" s="1"/>
  <c r="M5616" i="7" a="1"/>
  <c r="M5616" i="7" s="1"/>
  <c r="N5616" i="7" s="1" a="1"/>
  <c r="N5616" i="7" s="1"/>
  <c r="O5615" i="7" a="1"/>
  <c r="O5615" i="7" s="1"/>
  <c r="M5615" i="7" a="1"/>
  <c r="M5615" i="7"/>
  <c r="N5615" i="7" s="1" a="1"/>
  <c r="N5615" i="7" s="1"/>
  <c r="O5614" i="7" a="1"/>
  <c r="O5614" i="7"/>
  <c r="N5614" i="7" a="1"/>
  <c r="N5614" i="7"/>
  <c r="M5614" i="7" a="1"/>
  <c r="M5614" i="7" s="1"/>
  <c r="O5613" i="7" a="1"/>
  <c r="O5613" i="7"/>
  <c r="M5613" i="7" a="1"/>
  <c r="M5613" i="7" s="1"/>
  <c r="N5613" i="7" s="1" a="1"/>
  <c r="N5613" i="7" s="1"/>
  <c r="O5612" i="7" a="1"/>
  <c r="O5612" i="7" s="1"/>
  <c r="M5612" i="7" a="1"/>
  <c r="M5612" i="7"/>
  <c r="N5612" i="7" s="1" a="1"/>
  <c r="N5612" i="7" s="1"/>
  <c r="O5611" i="7" a="1"/>
  <c r="O5611" i="7"/>
  <c r="M5611" i="7" a="1"/>
  <c r="M5611" i="7" s="1"/>
  <c r="N5611" i="7" s="1" a="1"/>
  <c r="N5611" i="7" s="1"/>
  <c r="O5610" i="7" a="1"/>
  <c r="O5610" i="7"/>
  <c r="M5610" i="7" a="1"/>
  <c r="M5610" i="7" s="1"/>
  <c r="N5610" i="7" s="1" a="1"/>
  <c r="N5610" i="7" s="1"/>
  <c r="O5609" i="7" a="1"/>
  <c r="O5609" i="7"/>
  <c r="M5609" i="7" a="1"/>
  <c r="M5609" i="7"/>
  <c r="N5609" i="7" s="1" a="1"/>
  <c r="N5609" i="7" s="1"/>
  <c r="O5608" i="7" a="1"/>
  <c r="O5608" i="7" s="1"/>
  <c r="M5608" i="7" a="1"/>
  <c r="M5608" i="7" s="1"/>
  <c r="N5608" i="7" s="1" a="1"/>
  <c r="N5608" i="7" s="1"/>
  <c r="O5607" i="7" a="1"/>
  <c r="O5607" i="7"/>
  <c r="M5607" i="7" a="1"/>
  <c r="M5607" i="7"/>
  <c r="N5607" i="7" s="1" a="1"/>
  <c r="N5607" i="7" s="1"/>
  <c r="O5606" i="7" a="1"/>
  <c r="O5606" i="7"/>
  <c r="M5606" i="7" a="1"/>
  <c r="M5606" i="7" s="1"/>
  <c r="N5606" i="7" s="1" a="1"/>
  <c r="N5606" i="7" s="1"/>
  <c r="O5605" i="7" a="1"/>
  <c r="O5605" i="7" s="1"/>
  <c r="M5605" i="7" a="1"/>
  <c r="M5605" i="7" s="1"/>
  <c r="N5605" i="7" s="1" a="1"/>
  <c r="N5605" i="7" s="1"/>
  <c r="O5604" i="7" a="1"/>
  <c r="O5604" i="7" s="1"/>
  <c r="M5604" i="7" a="1"/>
  <c r="M5604" i="7"/>
  <c r="N5604" i="7" s="1" a="1"/>
  <c r="N5604" i="7" s="1"/>
  <c r="O5603" i="7" a="1"/>
  <c r="O5603" i="7"/>
  <c r="M5603" i="7" a="1"/>
  <c r="M5603" i="7"/>
  <c r="N5603" i="7" s="1" a="1"/>
  <c r="N5603" i="7" s="1"/>
  <c r="O5602" i="7" a="1"/>
  <c r="O5602" i="7" s="1"/>
  <c r="N5602" i="7" a="1"/>
  <c r="N5602" i="7" s="1"/>
  <c r="M5602" i="7" a="1"/>
  <c r="M5602" i="7" s="1"/>
  <c r="O5601" i="7" a="1"/>
  <c r="O5601" i="7" s="1"/>
  <c r="M5601" i="7" a="1"/>
  <c r="M5601" i="7"/>
  <c r="N5601" i="7" s="1" a="1"/>
  <c r="N5601" i="7" s="1"/>
  <c r="O5600" i="7" a="1"/>
  <c r="O5600" i="7" s="1"/>
  <c r="N5600" i="7" a="1"/>
  <c r="N5600" i="7" s="1"/>
  <c r="M5600" i="7" a="1"/>
  <c r="M5600" i="7"/>
  <c r="O5599" i="7" a="1"/>
  <c r="O5599" i="7" s="1"/>
  <c r="N5599" i="7" a="1"/>
  <c r="N5599" i="7" s="1"/>
  <c r="M5599" i="7" a="1"/>
  <c r="M5599" i="7"/>
  <c r="O5598" i="7" a="1"/>
  <c r="O5598" i="7" s="1"/>
  <c r="N5598" i="7" a="1"/>
  <c r="N5598" i="7"/>
  <c r="M5598" i="7" a="1"/>
  <c r="M5598" i="7" s="1"/>
  <c r="O5597" i="7" a="1"/>
  <c r="O5597" i="7" s="1"/>
  <c r="N5597" i="7" a="1"/>
  <c r="N5597" i="7" s="1"/>
  <c r="M5597" i="7" a="1"/>
  <c r="M5597" i="7"/>
  <c r="O5596" i="7" a="1"/>
  <c r="O5596" i="7" s="1"/>
  <c r="M5596" i="7" a="1"/>
  <c r="M5596" i="7"/>
  <c r="N5596" i="7" s="1" a="1"/>
  <c r="N5596" i="7" s="1"/>
  <c r="O5595" i="7" a="1"/>
  <c r="O5595" i="7" s="1"/>
  <c r="M5595" i="7" a="1"/>
  <c r="M5595" i="7" s="1"/>
  <c r="N5595" i="7" s="1" a="1"/>
  <c r="N5595" i="7" s="1"/>
  <c r="O5594" i="7" a="1"/>
  <c r="O5594" i="7" s="1"/>
  <c r="N5594" i="7" a="1"/>
  <c r="N5594" i="7" s="1"/>
  <c r="M5594" i="7" a="1"/>
  <c r="M5594" i="7" s="1"/>
  <c r="O5593" i="7" a="1"/>
  <c r="O5593" i="7"/>
  <c r="M5593" i="7" a="1"/>
  <c r="M5593" i="7"/>
  <c r="N5593" i="7" s="1" a="1"/>
  <c r="N5593" i="7" s="1"/>
  <c r="O5592" i="7" a="1"/>
  <c r="O5592" i="7" s="1"/>
  <c r="M5592" i="7" a="1"/>
  <c r="M5592" i="7" s="1"/>
  <c r="N5592" i="7" s="1" a="1"/>
  <c r="N5592" i="7" s="1"/>
  <c r="O5591" i="7" a="1"/>
  <c r="O5591" i="7" s="1"/>
  <c r="M5591" i="7" a="1"/>
  <c r="M5591" i="7" s="1"/>
  <c r="N5591" i="7" s="1" a="1"/>
  <c r="N5591" i="7" s="1"/>
  <c r="O5590" i="7" a="1"/>
  <c r="O5590" i="7"/>
  <c r="M5590" i="7" a="1"/>
  <c r="M5590" i="7" s="1"/>
  <c r="N5590" i="7" s="1" a="1"/>
  <c r="N5590" i="7" s="1"/>
  <c r="O5589" i="7" a="1"/>
  <c r="O5589" i="7" s="1"/>
  <c r="M5589" i="7" a="1"/>
  <c r="M5589" i="7" s="1"/>
  <c r="N5589" i="7" s="1" a="1"/>
  <c r="N5589" i="7" s="1"/>
  <c r="O5588" i="7" a="1"/>
  <c r="O5588" i="7" s="1"/>
  <c r="M5588" i="7" a="1"/>
  <c r="M5588" i="7" s="1"/>
  <c r="N5588" i="7" s="1" a="1"/>
  <c r="N5588" i="7" s="1"/>
  <c r="O5587" i="7" a="1"/>
  <c r="O5587" i="7"/>
  <c r="M5587" i="7" a="1"/>
  <c r="M5587" i="7" s="1"/>
  <c r="N5587" i="7" s="1" a="1"/>
  <c r="N5587" i="7" s="1"/>
  <c r="O5586" i="7" a="1"/>
  <c r="O5586" i="7" s="1"/>
  <c r="M5586" i="7" a="1"/>
  <c r="M5586" i="7" s="1"/>
  <c r="N5586" i="7" s="1" a="1"/>
  <c r="N5586" i="7" s="1"/>
  <c r="O5585" i="7" a="1"/>
  <c r="O5585" i="7"/>
  <c r="M5585" i="7" a="1"/>
  <c r="M5585" i="7" s="1"/>
  <c r="N5585" i="7" s="1" a="1"/>
  <c r="N5585" i="7" s="1"/>
  <c r="O5584" i="7" a="1"/>
  <c r="O5584" i="7" s="1"/>
  <c r="M5584" i="7" a="1"/>
  <c r="M5584" i="7" s="1"/>
  <c r="N5584" i="7" s="1" a="1"/>
  <c r="N5584" i="7" s="1"/>
  <c r="O5583" i="7" a="1"/>
  <c r="O5583" i="7" s="1"/>
  <c r="M5583" i="7" a="1"/>
  <c r="M5583" i="7"/>
  <c r="N5583" i="7" s="1" a="1"/>
  <c r="N5583" i="7" s="1"/>
  <c r="O5582" i="7" a="1"/>
  <c r="O5582" i="7"/>
  <c r="N5582" i="7" a="1"/>
  <c r="N5582" i="7"/>
  <c r="M5582" i="7" a="1"/>
  <c r="M5582" i="7" s="1"/>
  <c r="O5581" i="7" a="1"/>
  <c r="O5581" i="7"/>
  <c r="M5581" i="7" a="1"/>
  <c r="M5581" i="7" s="1"/>
  <c r="N5581" i="7" s="1" a="1"/>
  <c r="N5581" i="7" s="1"/>
  <c r="O5580" i="7" a="1"/>
  <c r="O5580" i="7" s="1"/>
  <c r="M5580" i="7" a="1"/>
  <c r="M5580" i="7"/>
  <c r="N5580" i="7" s="1" a="1"/>
  <c r="N5580" i="7" s="1"/>
  <c r="O5579" i="7" a="1"/>
  <c r="O5579" i="7"/>
  <c r="M5579" i="7" a="1"/>
  <c r="M5579" i="7" s="1"/>
  <c r="N5579" i="7" s="1" a="1"/>
  <c r="N5579" i="7" s="1"/>
  <c r="O5578" i="7" a="1"/>
  <c r="O5578" i="7"/>
  <c r="M5578" i="7" a="1"/>
  <c r="M5578" i="7" s="1"/>
  <c r="N5578" i="7" s="1" a="1"/>
  <c r="N5578" i="7" s="1"/>
  <c r="O5577" i="7" a="1"/>
  <c r="O5577" i="7"/>
  <c r="M5577" i="7" a="1"/>
  <c r="M5577" i="7"/>
  <c r="N5577" i="7" s="1" a="1"/>
  <c r="N5577" i="7" s="1"/>
  <c r="O5576" i="7" a="1"/>
  <c r="O5576" i="7" s="1"/>
  <c r="M5576" i="7" a="1"/>
  <c r="M5576" i="7" s="1"/>
  <c r="N5576" i="7" s="1" a="1"/>
  <c r="N5576" i="7" s="1"/>
  <c r="O5575" i="7" a="1"/>
  <c r="O5575" i="7"/>
  <c r="M5575" i="7" a="1"/>
  <c r="M5575" i="7"/>
  <c r="N5575" i="7" s="1" a="1"/>
  <c r="N5575" i="7" s="1"/>
  <c r="O5574" i="7" a="1"/>
  <c r="O5574" i="7"/>
  <c r="M5574" i="7" a="1"/>
  <c r="M5574" i="7" s="1"/>
  <c r="N5574" i="7" s="1" a="1"/>
  <c r="N5574" i="7" s="1"/>
  <c r="O5573" i="7" a="1"/>
  <c r="O5573" i="7" s="1"/>
  <c r="N5573" i="7" a="1"/>
  <c r="N5573" i="7" s="1"/>
  <c r="M5573" i="7" a="1"/>
  <c r="M5573" i="7" s="1"/>
  <c r="O5572" i="7" a="1"/>
  <c r="O5572" i="7" s="1"/>
  <c r="M5572" i="7" a="1"/>
  <c r="M5572" i="7"/>
  <c r="N5572" i="7" s="1" a="1"/>
  <c r="N5572" i="7" s="1"/>
  <c r="O5571" i="7" a="1"/>
  <c r="O5571" i="7"/>
  <c r="M5571" i="7" a="1"/>
  <c r="M5571" i="7"/>
  <c r="N5571" i="7" s="1" a="1"/>
  <c r="N5571" i="7" s="1"/>
  <c r="O5570" i="7" a="1"/>
  <c r="O5570" i="7" s="1"/>
  <c r="N5570" i="7" a="1"/>
  <c r="N5570" i="7" s="1"/>
  <c r="M5570" i="7" a="1"/>
  <c r="M5570" i="7" s="1"/>
  <c r="O5569" i="7" a="1"/>
  <c r="O5569" i="7" s="1"/>
  <c r="M5569" i="7" a="1"/>
  <c r="M5569" i="7"/>
  <c r="N5569" i="7" s="1" a="1"/>
  <c r="N5569" i="7" s="1"/>
  <c r="O5568" i="7" a="1"/>
  <c r="O5568" i="7" s="1"/>
  <c r="N5568" i="7" a="1"/>
  <c r="N5568" i="7" s="1"/>
  <c r="M5568" i="7" a="1"/>
  <c r="M5568" i="7"/>
  <c r="O5567" i="7" a="1"/>
  <c r="O5567" i="7" s="1"/>
  <c r="N5567" i="7" a="1"/>
  <c r="N5567" i="7" s="1"/>
  <c r="M5567" i="7" a="1"/>
  <c r="M5567" i="7"/>
  <c r="O5566" i="7" a="1"/>
  <c r="O5566" i="7" s="1"/>
  <c r="N5566" i="7" a="1"/>
  <c r="N5566" i="7"/>
  <c r="M5566" i="7" a="1"/>
  <c r="M5566" i="7" s="1"/>
  <c r="O5565" i="7" a="1"/>
  <c r="O5565" i="7" s="1"/>
  <c r="N5565" i="7" a="1"/>
  <c r="N5565" i="7" s="1"/>
  <c r="M5565" i="7" a="1"/>
  <c r="M5565" i="7"/>
  <c r="O5564" i="7" a="1"/>
  <c r="O5564" i="7" s="1"/>
  <c r="N5564" i="7"/>
  <c r="M5564" i="7" a="1"/>
  <c r="M5564" i="7"/>
  <c r="N5564" i="7" s="1" a="1"/>
  <c r="O5563" i="7" a="1"/>
  <c r="O5563" i="7" s="1"/>
  <c r="M5563" i="7" a="1"/>
  <c r="M5563" i="7" s="1"/>
  <c r="N5563" i="7" s="1" a="1"/>
  <c r="N5563" i="7" s="1"/>
  <c r="O5562" i="7" a="1"/>
  <c r="O5562" i="7" s="1"/>
  <c r="N5562" i="7" a="1"/>
  <c r="N5562" i="7" s="1"/>
  <c r="M5562" i="7" a="1"/>
  <c r="M5562" i="7" s="1"/>
  <c r="O5561" i="7" a="1"/>
  <c r="O5561" i="7"/>
  <c r="M5561" i="7" a="1"/>
  <c r="M5561" i="7"/>
  <c r="N5561" i="7" s="1" a="1"/>
  <c r="N5561" i="7" s="1"/>
  <c r="O5560" i="7" a="1"/>
  <c r="O5560" i="7" s="1"/>
  <c r="M5560" i="7" a="1"/>
  <c r="M5560" i="7" s="1"/>
  <c r="N5560" i="7" s="1" a="1"/>
  <c r="N5560" i="7" s="1"/>
  <c r="O5559" i="7" a="1"/>
  <c r="O5559" i="7" s="1"/>
  <c r="M5559" i="7" a="1"/>
  <c r="M5559" i="7" s="1"/>
  <c r="N5559" i="7" s="1" a="1"/>
  <c r="N5559" i="7" s="1"/>
  <c r="O5558" i="7" a="1"/>
  <c r="O5558" i="7"/>
  <c r="M5558" i="7" a="1"/>
  <c r="M5558" i="7" s="1"/>
  <c r="N5558" i="7" s="1" a="1"/>
  <c r="N5558" i="7" s="1"/>
  <c r="O5557" i="7" a="1"/>
  <c r="O5557" i="7" s="1"/>
  <c r="M5557" i="7" a="1"/>
  <c r="M5557" i="7" s="1"/>
  <c r="N5557" i="7" s="1" a="1"/>
  <c r="N5557" i="7" s="1"/>
  <c r="O5556" i="7" a="1"/>
  <c r="O5556" i="7" s="1"/>
  <c r="M5556" i="7" a="1"/>
  <c r="M5556" i="7" s="1"/>
  <c r="N5556" i="7" s="1" a="1"/>
  <c r="N5556" i="7" s="1"/>
  <c r="O5555" i="7" a="1"/>
  <c r="O5555" i="7"/>
  <c r="M5555" i="7" a="1"/>
  <c r="M5555" i="7" s="1"/>
  <c r="N5555" i="7" s="1" a="1"/>
  <c r="N5555" i="7" s="1"/>
  <c r="O5554" i="7" a="1"/>
  <c r="O5554" i="7" s="1"/>
  <c r="M5554" i="7" a="1"/>
  <c r="M5554" i="7" s="1"/>
  <c r="N5554" i="7" s="1" a="1"/>
  <c r="N5554" i="7" s="1"/>
  <c r="O5553" i="7" a="1"/>
  <c r="O5553" i="7"/>
  <c r="M5553" i="7" a="1"/>
  <c r="M5553" i="7" s="1"/>
  <c r="N5553" i="7" s="1" a="1"/>
  <c r="N5553" i="7" s="1"/>
  <c r="O5552" i="7" a="1"/>
  <c r="O5552" i="7" s="1"/>
  <c r="M5552" i="7" a="1"/>
  <c r="M5552" i="7" s="1"/>
  <c r="N5552" i="7" s="1" a="1"/>
  <c r="N5552" i="7" s="1"/>
  <c r="O5551" i="7" a="1"/>
  <c r="O5551" i="7" s="1"/>
  <c r="M5551" i="7" a="1"/>
  <c r="M5551" i="7"/>
  <c r="N5551" i="7" s="1" a="1"/>
  <c r="N5551" i="7" s="1"/>
  <c r="O5550" i="7" a="1"/>
  <c r="O5550" i="7"/>
  <c r="N5550" i="7" a="1"/>
  <c r="N5550" i="7"/>
  <c r="M5550" i="7" a="1"/>
  <c r="M5550" i="7" s="1"/>
  <c r="O5549" i="7" a="1"/>
  <c r="O5549" i="7"/>
  <c r="M5549" i="7" a="1"/>
  <c r="M5549" i="7" s="1"/>
  <c r="N5549" i="7" s="1" a="1"/>
  <c r="N5549" i="7" s="1"/>
  <c r="O5548" i="7" a="1"/>
  <c r="O5548" i="7" s="1"/>
  <c r="M5548" i="7" a="1"/>
  <c r="M5548" i="7"/>
  <c r="N5548" i="7" s="1" a="1"/>
  <c r="N5548" i="7" s="1"/>
  <c r="O5547" i="7" a="1"/>
  <c r="O5547" i="7"/>
  <c r="M5547" i="7" a="1"/>
  <c r="M5547" i="7" s="1"/>
  <c r="N5547" i="7" s="1" a="1"/>
  <c r="N5547" i="7" s="1"/>
  <c r="O5546" i="7" a="1"/>
  <c r="O5546" i="7"/>
  <c r="M5546" i="7" a="1"/>
  <c r="M5546" i="7" s="1"/>
  <c r="N5546" i="7" s="1" a="1"/>
  <c r="N5546" i="7" s="1"/>
  <c r="O5545" i="7" a="1"/>
  <c r="O5545" i="7"/>
  <c r="M5545" i="7" a="1"/>
  <c r="M5545" i="7"/>
  <c r="N5545" i="7" s="1" a="1"/>
  <c r="N5545" i="7" s="1"/>
  <c r="O5544" i="7" a="1"/>
  <c r="O5544" i="7" s="1"/>
  <c r="M5544" i="7" a="1"/>
  <c r="M5544" i="7" s="1"/>
  <c r="N5544" i="7" s="1" a="1"/>
  <c r="N5544" i="7" s="1"/>
  <c r="O5543" i="7" a="1"/>
  <c r="O5543" i="7"/>
  <c r="M5543" i="7" a="1"/>
  <c r="M5543" i="7"/>
  <c r="N5543" i="7" s="1" a="1"/>
  <c r="N5543" i="7" s="1"/>
  <c r="O5542" i="7" a="1"/>
  <c r="O5542" i="7"/>
  <c r="M5542" i="7" a="1"/>
  <c r="M5542" i="7" s="1"/>
  <c r="N5542" i="7" s="1" a="1"/>
  <c r="N5542" i="7" s="1"/>
  <c r="O5541" i="7" a="1"/>
  <c r="O5541" i="7" s="1"/>
  <c r="M5541" i="7" a="1"/>
  <c r="M5541" i="7" s="1"/>
  <c r="N5541" i="7" s="1" a="1"/>
  <c r="N5541" i="7" s="1"/>
  <c r="O5540" i="7" a="1"/>
  <c r="O5540" i="7" s="1"/>
  <c r="M5540" i="7" a="1"/>
  <c r="M5540" i="7"/>
  <c r="N5540" i="7" s="1" a="1"/>
  <c r="N5540" i="7" s="1"/>
  <c r="O5539" i="7" a="1"/>
  <c r="O5539" i="7"/>
  <c r="M5539" i="7" a="1"/>
  <c r="M5539" i="7"/>
  <c r="N5539" i="7" s="1" a="1"/>
  <c r="N5539" i="7" s="1"/>
  <c r="O5538" i="7" a="1"/>
  <c r="O5538" i="7" s="1"/>
  <c r="N5538" i="7" a="1"/>
  <c r="N5538" i="7" s="1"/>
  <c r="M5538" i="7" a="1"/>
  <c r="M5538" i="7" s="1"/>
  <c r="O5537" i="7" a="1"/>
  <c r="O5537" i="7" s="1"/>
  <c r="M5537" i="7" a="1"/>
  <c r="M5537" i="7"/>
  <c r="N5537" i="7" s="1" a="1"/>
  <c r="N5537" i="7" s="1"/>
  <c r="O5536" i="7" a="1"/>
  <c r="O5536" i="7" s="1"/>
  <c r="N5536" i="7" a="1"/>
  <c r="N5536" i="7" s="1"/>
  <c r="M5536" i="7" a="1"/>
  <c r="M5536" i="7"/>
  <c r="O5535" i="7" a="1"/>
  <c r="O5535" i="7" s="1"/>
  <c r="N5535" i="7" a="1"/>
  <c r="N5535" i="7" s="1"/>
  <c r="M5535" i="7" a="1"/>
  <c r="M5535" i="7"/>
  <c r="O5534" i="7" a="1"/>
  <c r="O5534" i="7" s="1"/>
  <c r="N5534" i="7" a="1"/>
  <c r="N5534" i="7"/>
  <c r="M5534" i="7" a="1"/>
  <c r="M5534" i="7" s="1"/>
  <c r="O5533" i="7" a="1"/>
  <c r="O5533" i="7" s="1"/>
  <c r="N5533" i="7" a="1"/>
  <c r="N5533" i="7" s="1"/>
  <c r="M5533" i="7" a="1"/>
  <c r="M5533" i="7"/>
  <c r="O5532" i="7" a="1"/>
  <c r="O5532" i="7" s="1"/>
  <c r="M5532" i="7" a="1"/>
  <c r="M5532" i="7"/>
  <c r="N5532" i="7" s="1" a="1"/>
  <c r="N5532" i="7" s="1"/>
  <c r="O5531" i="7" a="1"/>
  <c r="O5531" i="7" s="1"/>
  <c r="M5531" i="7" a="1"/>
  <c r="M5531" i="7" s="1"/>
  <c r="N5531" i="7" s="1" a="1"/>
  <c r="N5531" i="7" s="1"/>
  <c r="O5530" i="7" a="1"/>
  <c r="O5530" i="7" s="1"/>
  <c r="N5530" i="7" a="1"/>
  <c r="N5530" i="7" s="1"/>
  <c r="M5530" i="7" a="1"/>
  <c r="M5530" i="7" s="1"/>
  <c r="O5529" i="7" a="1"/>
  <c r="O5529" i="7"/>
  <c r="N5529" i="7"/>
  <c r="M5529" i="7" a="1"/>
  <c r="M5529" i="7"/>
  <c r="N5529" i="7" s="1" a="1"/>
  <c r="O5528" i="7" a="1"/>
  <c r="O5528" i="7" s="1"/>
  <c r="M5528" i="7" a="1"/>
  <c r="M5528" i="7" s="1"/>
  <c r="N5528" i="7" s="1" a="1"/>
  <c r="N5528" i="7" s="1"/>
  <c r="O5527" i="7" a="1"/>
  <c r="O5527" i="7" s="1"/>
  <c r="M5527" i="7" a="1"/>
  <c r="M5527" i="7" s="1"/>
  <c r="N5527" i="7" s="1" a="1"/>
  <c r="N5527" i="7" s="1"/>
  <c r="O5526" i="7" a="1"/>
  <c r="O5526" i="7"/>
  <c r="M5526" i="7" a="1"/>
  <c r="M5526" i="7" s="1"/>
  <c r="N5526" i="7" s="1" a="1"/>
  <c r="N5526" i="7" s="1"/>
  <c r="O5525" i="7" a="1"/>
  <c r="O5525" i="7" s="1"/>
  <c r="M5525" i="7" a="1"/>
  <c r="M5525" i="7" s="1"/>
  <c r="N5525" i="7" s="1" a="1"/>
  <c r="N5525" i="7" s="1"/>
  <c r="O5524" i="7" a="1"/>
  <c r="O5524" i="7" s="1"/>
  <c r="M5524" i="7" a="1"/>
  <c r="M5524" i="7" s="1"/>
  <c r="N5524" i="7" s="1" a="1"/>
  <c r="N5524" i="7" s="1"/>
  <c r="O5523" i="7" a="1"/>
  <c r="O5523" i="7"/>
  <c r="M5523" i="7" a="1"/>
  <c r="M5523" i="7" s="1"/>
  <c r="N5523" i="7" s="1" a="1"/>
  <c r="N5523" i="7" s="1"/>
  <c r="O5522" i="7" a="1"/>
  <c r="O5522" i="7" s="1"/>
  <c r="M5522" i="7" a="1"/>
  <c r="M5522" i="7" s="1"/>
  <c r="N5522" i="7" s="1" a="1"/>
  <c r="N5522" i="7" s="1"/>
  <c r="O5521" i="7" a="1"/>
  <c r="O5521" i="7"/>
  <c r="M5521" i="7" a="1"/>
  <c r="M5521" i="7" s="1"/>
  <c r="N5521" i="7" s="1" a="1"/>
  <c r="N5521" i="7" s="1"/>
  <c r="O5520" i="7" a="1"/>
  <c r="O5520" i="7" s="1"/>
  <c r="M5520" i="7" a="1"/>
  <c r="M5520" i="7" s="1"/>
  <c r="N5520" i="7" s="1" a="1"/>
  <c r="N5520" i="7" s="1"/>
  <c r="O5519" i="7" a="1"/>
  <c r="O5519" i="7" s="1"/>
  <c r="M5519" i="7" a="1"/>
  <c r="M5519" i="7"/>
  <c r="N5519" i="7" s="1" a="1"/>
  <c r="N5519" i="7" s="1"/>
  <c r="O5518" i="7" a="1"/>
  <c r="O5518" i="7"/>
  <c r="N5518" i="7" a="1"/>
  <c r="N5518" i="7"/>
  <c r="M5518" i="7" a="1"/>
  <c r="M5518" i="7" s="1"/>
  <c r="O5517" i="7" a="1"/>
  <c r="O5517" i="7"/>
  <c r="M5517" i="7" a="1"/>
  <c r="M5517" i="7" s="1"/>
  <c r="N5517" i="7" s="1" a="1"/>
  <c r="N5517" i="7" s="1"/>
  <c r="O5516" i="7" a="1"/>
  <c r="O5516" i="7" s="1"/>
  <c r="M5516" i="7" a="1"/>
  <c r="M5516" i="7"/>
  <c r="N5516" i="7" s="1" a="1"/>
  <c r="N5516" i="7" s="1"/>
  <c r="O5515" i="7" a="1"/>
  <c r="O5515" i="7"/>
  <c r="M5515" i="7" a="1"/>
  <c r="M5515" i="7" s="1"/>
  <c r="N5515" i="7" s="1" a="1"/>
  <c r="N5515" i="7" s="1"/>
  <c r="O5514" i="7" a="1"/>
  <c r="O5514" i="7"/>
  <c r="M5514" i="7" a="1"/>
  <c r="M5514" i="7" s="1"/>
  <c r="N5514" i="7" s="1" a="1"/>
  <c r="N5514" i="7" s="1"/>
  <c r="O5513" i="7" a="1"/>
  <c r="O5513" i="7"/>
  <c r="M5513" i="7" a="1"/>
  <c r="M5513" i="7"/>
  <c r="N5513" i="7" s="1" a="1"/>
  <c r="N5513" i="7" s="1"/>
  <c r="O5512" i="7" a="1"/>
  <c r="O5512" i="7" s="1"/>
  <c r="M5512" i="7" a="1"/>
  <c r="M5512" i="7" s="1"/>
  <c r="N5512" i="7" s="1" a="1"/>
  <c r="N5512" i="7" s="1"/>
  <c r="O5511" i="7" a="1"/>
  <c r="O5511" i="7"/>
  <c r="M5511" i="7" a="1"/>
  <c r="M5511" i="7"/>
  <c r="N5511" i="7" s="1" a="1"/>
  <c r="N5511" i="7" s="1"/>
  <c r="O5510" i="7" a="1"/>
  <c r="O5510" i="7"/>
  <c r="M5510" i="7" a="1"/>
  <c r="M5510" i="7" s="1"/>
  <c r="N5510" i="7" s="1" a="1"/>
  <c r="N5510" i="7" s="1"/>
  <c r="O5509" i="7" a="1"/>
  <c r="O5509" i="7" s="1"/>
  <c r="N5509" i="7" a="1"/>
  <c r="N5509" i="7" s="1"/>
  <c r="M5509" i="7" a="1"/>
  <c r="M5509" i="7" s="1"/>
  <c r="O5508" i="7" a="1"/>
  <c r="O5508" i="7" s="1"/>
  <c r="M5508" i="7" a="1"/>
  <c r="M5508" i="7"/>
  <c r="N5508" i="7" s="1" a="1"/>
  <c r="N5508" i="7" s="1"/>
  <c r="O5507" i="7" a="1"/>
  <c r="O5507" i="7"/>
  <c r="M5507" i="7" a="1"/>
  <c r="M5507" i="7"/>
  <c r="N5507" i="7" s="1" a="1"/>
  <c r="N5507" i="7" s="1"/>
  <c r="O5506" i="7" a="1"/>
  <c r="O5506" i="7" s="1"/>
  <c r="N5506" i="7" a="1"/>
  <c r="N5506" i="7" s="1"/>
  <c r="M5506" i="7" a="1"/>
  <c r="M5506" i="7" s="1"/>
  <c r="O5505" i="7" a="1"/>
  <c r="O5505" i="7" s="1"/>
  <c r="M5505" i="7" a="1"/>
  <c r="M5505" i="7"/>
  <c r="N5505" i="7" s="1" a="1"/>
  <c r="N5505" i="7" s="1"/>
  <c r="O5504" i="7" a="1"/>
  <c r="O5504" i="7" s="1"/>
  <c r="N5504" i="7" a="1"/>
  <c r="N5504" i="7" s="1"/>
  <c r="M5504" i="7" a="1"/>
  <c r="M5504" i="7"/>
  <c r="O5503" i="7" a="1"/>
  <c r="O5503" i="7" s="1"/>
  <c r="N5503" i="7" a="1"/>
  <c r="N5503" i="7" s="1"/>
  <c r="M5503" i="7" a="1"/>
  <c r="M5503" i="7"/>
  <c r="O5502" i="7" a="1"/>
  <c r="O5502" i="7" s="1"/>
  <c r="N5502" i="7" a="1"/>
  <c r="N5502" i="7"/>
  <c r="M5502" i="7" a="1"/>
  <c r="M5502" i="7" s="1"/>
  <c r="O5501" i="7" a="1"/>
  <c r="O5501" i="7" s="1"/>
  <c r="N5501" i="7" a="1"/>
  <c r="N5501" i="7" s="1"/>
  <c r="M5501" i="7" a="1"/>
  <c r="M5501" i="7"/>
  <c r="O5500" i="7" a="1"/>
  <c r="O5500" i="7" s="1"/>
  <c r="N5500" i="7"/>
  <c r="M5500" i="7" a="1"/>
  <c r="M5500" i="7"/>
  <c r="N5500" i="7" s="1" a="1"/>
  <c r="O5499" i="7" a="1"/>
  <c r="O5499" i="7" s="1"/>
  <c r="M5499" i="7" a="1"/>
  <c r="M5499" i="7" s="1"/>
  <c r="N5499" i="7" s="1" a="1"/>
  <c r="N5499" i="7" s="1"/>
  <c r="O5498" i="7" a="1"/>
  <c r="O5498" i="7" s="1"/>
  <c r="N5498" i="7" a="1"/>
  <c r="N5498" i="7" s="1"/>
  <c r="M5498" i="7" a="1"/>
  <c r="M5498" i="7" s="1"/>
  <c r="O5497" i="7" a="1"/>
  <c r="O5497" i="7"/>
  <c r="M5497" i="7" a="1"/>
  <c r="M5497" i="7"/>
  <c r="N5497" i="7" s="1" a="1"/>
  <c r="N5497" i="7" s="1"/>
  <c r="O5496" i="7" a="1"/>
  <c r="O5496" i="7" s="1"/>
  <c r="M5496" i="7" a="1"/>
  <c r="M5496" i="7" s="1"/>
  <c r="N5496" i="7" s="1" a="1"/>
  <c r="N5496" i="7" s="1"/>
  <c r="O5495" i="7" a="1"/>
  <c r="O5495" i="7" s="1"/>
  <c r="M5495" i="7" a="1"/>
  <c r="M5495" i="7" s="1"/>
  <c r="N5495" i="7" s="1" a="1"/>
  <c r="N5495" i="7" s="1"/>
  <c r="O5494" i="7" a="1"/>
  <c r="O5494" i="7"/>
  <c r="M5494" i="7" a="1"/>
  <c r="M5494" i="7" s="1"/>
  <c r="N5494" i="7" s="1" a="1"/>
  <c r="N5494" i="7" s="1"/>
  <c r="O5493" i="7" a="1"/>
  <c r="O5493" i="7" s="1"/>
  <c r="M5493" i="7" a="1"/>
  <c r="M5493" i="7" s="1"/>
  <c r="N5493" i="7" s="1" a="1"/>
  <c r="N5493" i="7" s="1"/>
  <c r="O5492" i="7" a="1"/>
  <c r="O5492" i="7" s="1"/>
  <c r="M5492" i="7" a="1"/>
  <c r="M5492" i="7" s="1"/>
  <c r="N5492" i="7" s="1" a="1"/>
  <c r="N5492" i="7" s="1"/>
  <c r="O5491" i="7" a="1"/>
  <c r="O5491" i="7"/>
  <c r="M5491" i="7" a="1"/>
  <c r="M5491" i="7" s="1"/>
  <c r="N5491" i="7" s="1" a="1"/>
  <c r="N5491" i="7" s="1"/>
  <c r="O5490" i="7" a="1"/>
  <c r="O5490" i="7" s="1"/>
  <c r="M5490" i="7" a="1"/>
  <c r="M5490" i="7" s="1"/>
  <c r="N5490" i="7" s="1" a="1"/>
  <c r="N5490" i="7" s="1"/>
  <c r="O5489" i="7" a="1"/>
  <c r="O5489" i="7"/>
  <c r="M5489" i="7" a="1"/>
  <c r="M5489" i="7" s="1"/>
  <c r="N5489" i="7" s="1" a="1"/>
  <c r="N5489" i="7" s="1"/>
  <c r="O5488" i="7" a="1"/>
  <c r="O5488" i="7" s="1"/>
  <c r="M5488" i="7" a="1"/>
  <c r="M5488" i="7" s="1"/>
  <c r="N5488" i="7" s="1" a="1"/>
  <c r="N5488" i="7" s="1"/>
  <c r="O5487" i="7" a="1"/>
  <c r="O5487" i="7" s="1"/>
  <c r="M5487" i="7" a="1"/>
  <c r="M5487" i="7"/>
  <c r="N5487" i="7" s="1" a="1"/>
  <c r="N5487" i="7" s="1"/>
  <c r="O5486" i="7" a="1"/>
  <c r="O5486" i="7"/>
  <c r="N5486" i="7" a="1"/>
  <c r="N5486" i="7"/>
  <c r="M5486" i="7" a="1"/>
  <c r="M5486" i="7" s="1"/>
  <c r="O5485" i="7" a="1"/>
  <c r="O5485" i="7"/>
  <c r="M5485" i="7" a="1"/>
  <c r="M5485" i="7" s="1"/>
  <c r="N5485" i="7" s="1" a="1"/>
  <c r="N5485" i="7" s="1"/>
  <c r="O5484" i="7" a="1"/>
  <c r="O5484" i="7" s="1"/>
  <c r="M5484" i="7" a="1"/>
  <c r="M5484" i="7"/>
  <c r="N5484" i="7" s="1" a="1"/>
  <c r="N5484" i="7" s="1"/>
  <c r="O5483" i="7" a="1"/>
  <c r="O5483" i="7"/>
  <c r="M5483" i="7" a="1"/>
  <c r="M5483" i="7" s="1"/>
  <c r="N5483" i="7" s="1" a="1"/>
  <c r="N5483" i="7" s="1"/>
  <c r="O5482" i="7" a="1"/>
  <c r="O5482" i="7"/>
  <c r="M5482" i="7" a="1"/>
  <c r="M5482" i="7" s="1"/>
  <c r="N5482" i="7" s="1" a="1"/>
  <c r="N5482" i="7" s="1"/>
  <c r="O5481" i="7" a="1"/>
  <c r="O5481" i="7"/>
  <c r="M5481" i="7" a="1"/>
  <c r="M5481" i="7"/>
  <c r="N5481" i="7" s="1" a="1"/>
  <c r="N5481" i="7" s="1"/>
  <c r="O5480" i="7" a="1"/>
  <c r="O5480" i="7" s="1"/>
  <c r="N5480" i="7" a="1"/>
  <c r="N5480" i="7" s="1"/>
  <c r="M5480" i="7" a="1"/>
  <c r="M5480" i="7" s="1"/>
  <c r="O5479" i="7" a="1"/>
  <c r="O5479" i="7"/>
  <c r="M5479" i="7" a="1"/>
  <c r="M5479" i="7"/>
  <c r="N5479" i="7" s="1" a="1"/>
  <c r="N5479" i="7" s="1"/>
  <c r="O5478" i="7" a="1"/>
  <c r="O5478" i="7"/>
  <c r="M5478" i="7" a="1"/>
  <c r="M5478" i="7" s="1"/>
  <c r="N5478" i="7" s="1" a="1"/>
  <c r="N5478" i="7" s="1"/>
  <c r="O5477" i="7" a="1"/>
  <c r="O5477" i="7" s="1"/>
  <c r="M5477" i="7" a="1"/>
  <c r="M5477" i="7" s="1"/>
  <c r="N5477" i="7" s="1" a="1"/>
  <c r="N5477" i="7" s="1"/>
  <c r="O5476" i="7" a="1"/>
  <c r="O5476" i="7" s="1"/>
  <c r="M5476" i="7" a="1"/>
  <c r="M5476" i="7"/>
  <c r="N5476" i="7" s="1" a="1"/>
  <c r="N5476" i="7" s="1"/>
  <c r="O5475" i="7" a="1"/>
  <c r="O5475" i="7"/>
  <c r="M5475" i="7" a="1"/>
  <c r="M5475" i="7"/>
  <c r="N5475" i="7" s="1" a="1"/>
  <c r="N5475" i="7" s="1"/>
  <c r="O5474" i="7" a="1"/>
  <c r="O5474" i="7" s="1"/>
  <c r="N5474" i="7" a="1"/>
  <c r="N5474" i="7" s="1"/>
  <c r="M5474" i="7" a="1"/>
  <c r="M5474" i="7" s="1"/>
  <c r="O5473" i="7" a="1"/>
  <c r="O5473" i="7" s="1"/>
  <c r="M5473" i="7" a="1"/>
  <c r="M5473" i="7"/>
  <c r="N5473" i="7" s="1" a="1"/>
  <c r="N5473" i="7" s="1"/>
  <c r="O5472" i="7" a="1"/>
  <c r="O5472" i="7" s="1"/>
  <c r="N5472" i="7" a="1"/>
  <c r="N5472" i="7" s="1"/>
  <c r="M5472" i="7" a="1"/>
  <c r="M5472" i="7"/>
  <c r="O5471" i="7" a="1"/>
  <c r="O5471" i="7" s="1"/>
  <c r="N5471" i="7" a="1"/>
  <c r="N5471" i="7" s="1"/>
  <c r="M5471" i="7" a="1"/>
  <c r="M5471" i="7"/>
  <c r="O5470" i="7" a="1"/>
  <c r="O5470" i="7" s="1"/>
  <c r="N5470" i="7" a="1"/>
  <c r="N5470" i="7"/>
  <c r="M5470" i="7" a="1"/>
  <c r="M5470" i="7" s="1"/>
  <c r="O5469" i="7" a="1"/>
  <c r="O5469" i="7" s="1"/>
  <c r="N5469" i="7" a="1"/>
  <c r="N5469" i="7" s="1"/>
  <c r="M5469" i="7" a="1"/>
  <c r="M5469" i="7"/>
  <c r="O5468" i="7" a="1"/>
  <c r="O5468" i="7" s="1"/>
  <c r="N5468" i="7"/>
  <c r="M5468" i="7" a="1"/>
  <c r="M5468" i="7"/>
  <c r="N5468" i="7" s="1" a="1"/>
  <c r="O5467" i="7" a="1"/>
  <c r="O5467" i="7" s="1"/>
  <c r="M5467" i="7" a="1"/>
  <c r="M5467" i="7" s="1"/>
  <c r="N5467" i="7" s="1" a="1"/>
  <c r="N5467" i="7" s="1"/>
  <c r="O5466" i="7" a="1"/>
  <c r="O5466" i="7" s="1"/>
  <c r="N5466" i="7" a="1"/>
  <c r="N5466" i="7" s="1"/>
  <c r="M5466" i="7" a="1"/>
  <c r="M5466" i="7" s="1"/>
  <c r="O5465" i="7" a="1"/>
  <c r="O5465" i="7"/>
  <c r="M5465" i="7" a="1"/>
  <c r="M5465" i="7"/>
  <c r="N5465" i="7" s="1" a="1"/>
  <c r="N5465" i="7" s="1"/>
  <c r="O5464" i="7" a="1"/>
  <c r="O5464" i="7" s="1"/>
  <c r="M5464" i="7" a="1"/>
  <c r="M5464" i="7" s="1"/>
  <c r="N5464" i="7" s="1" a="1"/>
  <c r="N5464" i="7" s="1"/>
  <c r="O5463" i="7" a="1"/>
  <c r="O5463" i="7" s="1"/>
  <c r="M5463" i="7" a="1"/>
  <c r="M5463" i="7" s="1"/>
  <c r="N5463" i="7" s="1" a="1"/>
  <c r="N5463" i="7" s="1"/>
  <c r="O5462" i="7" a="1"/>
  <c r="O5462" i="7"/>
  <c r="M5462" i="7" a="1"/>
  <c r="M5462" i="7" s="1"/>
  <c r="N5462" i="7" s="1" a="1"/>
  <c r="N5462" i="7" s="1"/>
  <c r="O5461" i="7" a="1"/>
  <c r="O5461" i="7" s="1"/>
  <c r="M5461" i="7" a="1"/>
  <c r="M5461" i="7" s="1"/>
  <c r="N5461" i="7" s="1" a="1"/>
  <c r="N5461" i="7" s="1"/>
  <c r="O5460" i="7" a="1"/>
  <c r="O5460" i="7" s="1"/>
  <c r="M5460" i="7" a="1"/>
  <c r="M5460" i="7" s="1"/>
  <c r="N5460" i="7" s="1" a="1"/>
  <c r="N5460" i="7" s="1"/>
  <c r="O5459" i="7" a="1"/>
  <c r="O5459" i="7"/>
  <c r="M5459" i="7" a="1"/>
  <c r="M5459" i="7" s="1"/>
  <c r="N5459" i="7" s="1" a="1"/>
  <c r="N5459" i="7" s="1"/>
  <c r="O5458" i="7" a="1"/>
  <c r="O5458" i="7" s="1"/>
  <c r="M5458" i="7" a="1"/>
  <c r="M5458" i="7" s="1"/>
  <c r="N5458" i="7" s="1" a="1"/>
  <c r="N5458" i="7" s="1"/>
  <c r="O5457" i="7" a="1"/>
  <c r="O5457" i="7"/>
  <c r="M5457" i="7" a="1"/>
  <c r="M5457" i="7" s="1"/>
  <c r="N5457" i="7" s="1" a="1"/>
  <c r="N5457" i="7" s="1"/>
  <c r="O5456" i="7" a="1"/>
  <c r="O5456" i="7" s="1"/>
  <c r="M5456" i="7" a="1"/>
  <c r="M5456" i="7" s="1"/>
  <c r="N5456" i="7" s="1" a="1"/>
  <c r="N5456" i="7" s="1"/>
  <c r="O5455" i="7" a="1"/>
  <c r="O5455" i="7" s="1"/>
  <c r="M5455" i="7" a="1"/>
  <c r="M5455" i="7"/>
  <c r="N5455" i="7" s="1" a="1"/>
  <c r="N5455" i="7" s="1"/>
  <c r="O5454" i="7" a="1"/>
  <c r="O5454" i="7"/>
  <c r="N5454" i="7" a="1"/>
  <c r="N5454" i="7"/>
  <c r="M5454" i="7" a="1"/>
  <c r="M5454" i="7" s="1"/>
  <c r="O5453" i="7" a="1"/>
  <c r="O5453" i="7"/>
  <c r="N5453" i="7" a="1"/>
  <c r="N5453" i="7" s="1"/>
  <c r="M5453" i="7" a="1"/>
  <c r="M5453" i="7" s="1"/>
  <c r="O5452" i="7" a="1"/>
  <c r="O5452" i="7" s="1"/>
  <c r="M5452" i="7" a="1"/>
  <c r="M5452" i="7"/>
  <c r="N5452" i="7" s="1" a="1"/>
  <c r="N5452" i="7" s="1"/>
  <c r="O5451" i="7" a="1"/>
  <c r="O5451" i="7"/>
  <c r="M5451" i="7" a="1"/>
  <c r="M5451" i="7" s="1"/>
  <c r="N5451" i="7" s="1" a="1"/>
  <c r="N5451" i="7" s="1"/>
  <c r="O5450" i="7" a="1"/>
  <c r="O5450" i="7"/>
  <c r="M5450" i="7" a="1"/>
  <c r="M5450" i="7" s="1"/>
  <c r="N5450" i="7" s="1" a="1"/>
  <c r="N5450" i="7" s="1"/>
  <c r="O5449" i="7" a="1"/>
  <c r="O5449" i="7"/>
  <c r="M5449" i="7" a="1"/>
  <c r="M5449" i="7"/>
  <c r="N5449" i="7" s="1" a="1"/>
  <c r="N5449" i="7" s="1"/>
  <c r="O5448" i="7" a="1"/>
  <c r="O5448" i="7" s="1"/>
  <c r="N5448" i="7" a="1"/>
  <c r="N5448" i="7" s="1"/>
  <c r="M5448" i="7" a="1"/>
  <c r="M5448" i="7" s="1"/>
  <c r="O5447" i="7" a="1"/>
  <c r="O5447" i="7"/>
  <c r="N5447" i="7" a="1"/>
  <c r="N5447" i="7" s="1"/>
  <c r="M5447" i="7" a="1"/>
  <c r="M5447" i="7"/>
  <c r="O5446" i="7" a="1"/>
  <c r="O5446" i="7"/>
  <c r="M5446" i="7" a="1"/>
  <c r="M5446" i="7" s="1"/>
  <c r="N5446" i="7" s="1" a="1"/>
  <c r="N5446" i="7" s="1"/>
  <c r="O5445" i="7" a="1"/>
  <c r="O5445" i="7" s="1"/>
  <c r="M5445" i="7" a="1"/>
  <c r="M5445" i="7" s="1"/>
  <c r="N5445" i="7" s="1" a="1"/>
  <c r="N5445" i="7" s="1"/>
  <c r="O5444" i="7" a="1"/>
  <c r="O5444" i="7" s="1"/>
  <c r="N5444" i="7"/>
  <c r="M5444" i="7" a="1"/>
  <c r="M5444" i="7"/>
  <c r="N5444" i="7" s="1" a="1"/>
  <c r="O5443" i="7" a="1"/>
  <c r="O5443" i="7"/>
  <c r="M5443" i="7" a="1"/>
  <c r="M5443" i="7"/>
  <c r="N5443" i="7" s="1" a="1"/>
  <c r="N5443" i="7" s="1"/>
  <c r="O5442" i="7" a="1"/>
  <c r="O5442" i="7" s="1"/>
  <c r="N5442" i="7" a="1"/>
  <c r="N5442" i="7" s="1"/>
  <c r="M5442" i="7" a="1"/>
  <c r="M5442" i="7" s="1"/>
  <c r="O5441" i="7" a="1"/>
  <c r="O5441" i="7" s="1"/>
  <c r="N5441" i="7"/>
  <c r="M5441" i="7" a="1"/>
  <c r="M5441" i="7"/>
  <c r="N5441" i="7" s="1" a="1"/>
  <c r="O5440" i="7" a="1"/>
  <c r="O5440" i="7" s="1"/>
  <c r="N5440" i="7" a="1"/>
  <c r="N5440" i="7" s="1"/>
  <c r="M5440" i="7" a="1"/>
  <c r="M5440" i="7"/>
  <c r="O5439" i="7" a="1"/>
  <c r="O5439" i="7" s="1"/>
  <c r="N5439" i="7" a="1"/>
  <c r="N5439" i="7" s="1"/>
  <c r="M5439" i="7" a="1"/>
  <c r="M5439" i="7"/>
  <c r="O5438" i="7" a="1"/>
  <c r="O5438" i="7" s="1"/>
  <c r="N5438" i="7" a="1"/>
  <c r="N5438" i="7"/>
  <c r="M5438" i="7" a="1"/>
  <c r="M5438" i="7" s="1"/>
  <c r="O5437" i="7" a="1"/>
  <c r="O5437" i="7" s="1"/>
  <c r="N5437" i="7" a="1"/>
  <c r="N5437" i="7" s="1"/>
  <c r="M5437" i="7" a="1"/>
  <c r="M5437" i="7"/>
  <c r="O5436" i="7" a="1"/>
  <c r="O5436" i="7" s="1"/>
  <c r="M5436" i="7" a="1"/>
  <c r="M5436" i="7"/>
  <c r="N5436" i="7" s="1" a="1"/>
  <c r="N5436" i="7" s="1"/>
  <c r="O5435" i="7" a="1"/>
  <c r="O5435" i="7" s="1"/>
  <c r="M5435" i="7" a="1"/>
  <c r="M5435" i="7" s="1"/>
  <c r="N5435" i="7" s="1" a="1"/>
  <c r="N5435" i="7" s="1"/>
  <c r="O5434" i="7" a="1"/>
  <c r="O5434" i="7" s="1"/>
  <c r="N5434" i="7" a="1"/>
  <c r="N5434" i="7" s="1"/>
  <c r="M5434" i="7" a="1"/>
  <c r="M5434" i="7" s="1"/>
  <c r="O5433" i="7" a="1"/>
  <c r="O5433" i="7"/>
  <c r="N5433" i="7"/>
  <c r="M5433" i="7" a="1"/>
  <c r="M5433" i="7"/>
  <c r="N5433" i="7" s="1" a="1"/>
  <c r="O5432" i="7" a="1"/>
  <c r="O5432" i="7" s="1"/>
  <c r="M5432" i="7" a="1"/>
  <c r="M5432" i="7" s="1"/>
  <c r="N5432" i="7" s="1" a="1"/>
  <c r="N5432" i="7" s="1"/>
  <c r="O5431" i="7" a="1"/>
  <c r="O5431" i="7" s="1"/>
  <c r="M5431" i="7" a="1"/>
  <c r="M5431" i="7" s="1"/>
  <c r="N5431" i="7" s="1" a="1"/>
  <c r="N5431" i="7" s="1"/>
  <c r="O5430" i="7" a="1"/>
  <c r="O5430" i="7"/>
  <c r="N5430" i="7"/>
  <c r="M5430" i="7" a="1"/>
  <c r="M5430" i="7" s="1"/>
  <c r="N5430" i="7" s="1" a="1"/>
  <c r="O5429" i="7" a="1"/>
  <c r="O5429" i="7" s="1"/>
  <c r="M5429" i="7" a="1"/>
  <c r="M5429" i="7" s="1"/>
  <c r="N5429" i="7" s="1" a="1"/>
  <c r="N5429" i="7" s="1"/>
  <c r="O5428" i="7" a="1"/>
  <c r="O5428" i="7" s="1"/>
  <c r="M5428" i="7" a="1"/>
  <c r="M5428" i="7" s="1"/>
  <c r="N5428" i="7" s="1" a="1"/>
  <c r="N5428" i="7" s="1"/>
  <c r="O5427" i="7" a="1"/>
  <c r="O5427" i="7"/>
  <c r="M5427" i="7" a="1"/>
  <c r="M5427" i="7" s="1"/>
  <c r="N5427" i="7" s="1" a="1"/>
  <c r="N5427" i="7" s="1"/>
  <c r="O5426" i="7" a="1"/>
  <c r="O5426" i="7" s="1"/>
  <c r="M5426" i="7" a="1"/>
  <c r="M5426" i="7" s="1"/>
  <c r="N5426" i="7" s="1" a="1"/>
  <c r="N5426" i="7" s="1"/>
  <c r="O5425" i="7" a="1"/>
  <c r="O5425" i="7"/>
  <c r="M5425" i="7" a="1"/>
  <c r="M5425" i="7" s="1"/>
  <c r="N5425" i="7" s="1" a="1"/>
  <c r="N5425" i="7" s="1"/>
  <c r="O5424" i="7" a="1"/>
  <c r="O5424" i="7" s="1"/>
  <c r="M5424" i="7" a="1"/>
  <c r="M5424" i="7" s="1"/>
  <c r="N5424" i="7" s="1" a="1"/>
  <c r="N5424" i="7" s="1"/>
  <c r="O5423" i="7" a="1"/>
  <c r="O5423" i="7" s="1"/>
  <c r="M5423" i="7" a="1"/>
  <c r="M5423" i="7"/>
  <c r="N5423" i="7" s="1" a="1"/>
  <c r="N5423" i="7" s="1"/>
  <c r="O5422" i="7" a="1"/>
  <c r="O5422" i="7"/>
  <c r="N5422" i="7" a="1"/>
  <c r="N5422" i="7"/>
  <c r="M5422" i="7" a="1"/>
  <c r="M5422" i="7" s="1"/>
  <c r="O5421" i="7" a="1"/>
  <c r="O5421" i="7"/>
  <c r="M5421" i="7" a="1"/>
  <c r="M5421" i="7" s="1"/>
  <c r="N5421" i="7" s="1" a="1"/>
  <c r="N5421" i="7" s="1"/>
  <c r="O5420" i="7" a="1"/>
  <c r="O5420" i="7" s="1"/>
  <c r="M5420" i="7" a="1"/>
  <c r="M5420" i="7"/>
  <c r="N5420" i="7" s="1" a="1"/>
  <c r="N5420" i="7" s="1"/>
  <c r="O5419" i="7" a="1"/>
  <c r="O5419" i="7"/>
  <c r="M5419" i="7" a="1"/>
  <c r="M5419" i="7" s="1"/>
  <c r="N5419" i="7" s="1" a="1"/>
  <c r="N5419" i="7" s="1"/>
  <c r="O5418" i="7" a="1"/>
  <c r="O5418" i="7"/>
  <c r="M5418" i="7" a="1"/>
  <c r="M5418" i="7" s="1"/>
  <c r="N5418" i="7" s="1" a="1"/>
  <c r="N5418" i="7" s="1"/>
  <c r="O5417" i="7" a="1"/>
  <c r="O5417" i="7"/>
  <c r="M5417" i="7" a="1"/>
  <c r="M5417" i="7"/>
  <c r="N5417" i="7" s="1" a="1"/>
  <c r="N5417" i="7" s="1"/>
  <c r="O5416" i="7" a="1"/>
  <c r="O5416" i="7" s="1"/>
  <c r="N5416" i="7" a="1"/>
  <c r="N5416" i="7" s="1"/>
  <c r="M5416" i="7" a="1"/>
  <c r="M5416" i="7" s="1"/>
  <c r="O5415" i="7" a="1"/>
  <c r="O5415" i="7"/>
  <c r="N5415" i="7" a="1"/>
  <c r="N5415" i="7" s="1"/>
  <c r="M5415" i="7" a="1"/>
  <c r="M5415" i="7"/>
  <c r="O5414" i="7" a="1"/>
  <c r="O5414" i="7"/>
  <c r="M5414" i="7" a="1"/>
  <c r="M5414" i="7" s="1"/>
  <c r="N5414" i="7" s="1" a="1"/>
  <c r="N5414" i="7" s="1"/>
  <c r="O5413" i="7" a="1"/>
  <c r="O5413" i="7" s="1"/>
  <c r="M5413" i="7" a="1"/>
  <c r="M5413" i="7" s="1"/>
  <c r="N5413" i="7" s="1" a="1"/>
  <c r="N5413" i="7" s="1"/>
  <c r="O5412" i="7" a="1"/>
  <c r="O5412" i="7" s="1"/>
  <c r="M5412" i="7" a="1"/>
  <c r="M5412" i="7"/>
  <c r="N5412" i="7" s="1" a="1"/>
  <c r="N5412" i="7" s="1"/>
  <c r="O5411" i="7" a="1"/>
  <c r="O5411" i="7"/>
  <c r="M5411" i="7" a="1"/>
  <c r="M5411" i="7"/>
  <c r="N5411" i="7" s="1" a="1"/>
  <c r="N5411" i="7" s="1"/>
  <c r="O5410" i="7" a="1"/>
  <c r="O5410" i="7" s="1"/>
  <c r="N5410" i="7" a="1"/>
  <c r="N5410" i="7" s="1"/>
  <c r="M5410" i="7" a="1"/>
  <c r="M5410" i="7" s="1"/>
  <c r="O5409" i="7" a="1"/>
  <c r="O5409" i="7" s="1"/>
  <c r="M5409" i="7" a="1"/>
  <c r="M5409" i="7"/>
  <c r="N5409" i="7" s="1" a="1"/>
  <c r="N5409" i="7" s="1"/>
  <c r="O5408" i="7" a="1"/>
  <c r="O5408" i="7" s="1"/>
  <c r="N5408" i="7" a="1"/>
  <c r="N5408" i="7" s="1"/>
  <c r="M5408" i="7" a="1"/>
  <c r="M5408" i="7"/>
  <c r="O5407" i="7" a="1"/>
  <c r="O5407" i="7" s="1"/>
  <c r="N5407" i="7" a="1"/>
  <c r="N5407" i="7" s="1"/>
  <c r="M5407" i="7" a="1"/>
  <c r="M5407" i="7"/>
  <c r="O5406" i="7" a="1"/>
  <c r="O5406" i="7" s="1"/>
  <c r="N5406" i="7" a="1"/>
  <c r="N5406" i="7"/>
  <c r="M5406" i="7" a="1"/>
  <c r="M5406" i="7" s="1"/>
  <c r="O5405" i="7" a="1"/>
  <c r="O5405" i="7" s="1"/>
  <c r="N5405" i="7" a="1"/>
  <c r="N5405" i="7" s="1"/>
  <c r="M5405" i="7" a="1"/>
  <c r="M5405" i="7"/>
  <c r="O5404" i="7" a="1"/>
  <c r="O5404" i="7" s="1"/>
  <c r="M5404" i="7" a="1"/>
  <c r="M5404" i="7"/>
  <c r="N5404" i="7" s="1" a="1"/>
  <c r="N5404" i="7" s="1"/>
  <c r="O5403" i="7" a="1"/>
  <c r="O5403" i="7" s="1"/>
  <c r="M5403" i="7" a="1"/>
  <c r="M5403" i="7" s="1"/>
  <c r="N5403" i="7" s="1" a="1"/>
  <c r="N5403" i="7" s="1"/>
  <c r="O5402" i="7" a="1"/>
  <c r="O5402" i="7" s="1"/>
  <c r="N5402" i="7" a="1"/>
  <c r="N5402" i="7" s="1"/>
  <c r="M5402" i="7" a="1"/>
  <c r="M5402" i="7" s="1"/>
  <c r="O5401" i="7" a="1"/>
  <c r="O5401" i="7"/>
  <c r="N5401" i="7"/>
  <c r="M5401" i="7" a="1"/>
  <c r="M5401" i="7"/>
  <c r="N5401" i="7" s="1" a="1"/>
  <c r="O5400" i="7" a="1"/>
  <c r="O5400" i="7" s="1"/>
  <c r="M5400" i="7" a="1"/>
  <c r="M5400" i="7" s="1"/>
  <c r="N5400" i="7" s="1" a="1"/>
  <c r="N5400" i="7" s="1"/>
  <c r="O5399" i="7" a="1"/>
  <c r="O5399" i="7" s="1"/>
  <c r="M5399" i="7" a="1"/>
  <c r="M5399" i="7" s="1"/>
  <c r="N5399" i="7" s="1" a="1"/>
  <c r="N5399" i="7" s="1"/>
  <c r="O5398" i="7" a="1"/>
  <c r="O5398" i="7"/>
  <c r="N5398" i="7"/>
  <c r="M5398" i="7" a="1"/>
  <c r="M5398" i="7" s="1"/>
  <c r="N5398" i="7" s="1" a="1"/>
  <c r="O5397" i="7" a="1"/>
  <c r="O5397" i="7" s="1"/>
  <c r="M5397" i="7" a="1"/>
  <c r="M5397" i="7" s="1"/>
  <c r="N5397" i="7" s="1" a="1"/>
  <c r="N5397" i="7" s="1"/>
  <c r="O5396" i="7" a="1"/>
  <c r="O5396" i="7" s="1"/>
  <c r="M5396" i="7" a="1"/>
  <c r="M5396" i="7" s="1"/>
  <c r="N5396" i="7" s="1" a="1"/>
  <c r="N5396" i="7" s="1"/>
  <c r="O5395" i="7" a="1"/>
  <c r="O5395" i="7"/>
  <c r="M5395" i="7" a="1"/>
  <c r="M5395" i="7" s="1"/>
  <c r="N5395" i="7" s="1" a="1"/>
  <c r="N5395" i="7" s="1"/>
  <c r="O5394" i="7" a="1"/>
  <c r="O5394" i="7" s="1"/>
  <c r="M5394" i="7" a="1"/>
  <c r="M5394" i="7" s="1"/>
  <c r="N5394" i="7" s="1" a="1"/>
  <c r="N5394" i="7" s="1"/>
  <c r="O5393" i="7" a="1"/>
  <c r="O5393" i="7"/>
  <c r="M5393" i="7" a="1"/>
  <c r="M5393" i="7" s="1"/>
  <c r="N5393" i="7" s="1" a="1"/>
  <c r="N5393" i="7" s="1"/>
  <c r="O5392" i="7" a="1"/>
  <c r="O5392" i="7" s="1"/>
  <c r="N5392" i="7" a="1"/>
  <c r="N5392" i="7" s="1"/>
  <c r="M5392" i="7" a="1"/>
  <c r="M5392" i="7" s="1"/>
  <c r="O5391" i="7" a="1"/>
  <c r="O5391" i="7" s="1"/>
  <c r="M5391" i="7" a="1"/>
  <c r="M5391" i="7"/>
  <c r="N5391" i="7" s="1" a="1"/>
  <c r="N5391" i="7" s="1"/>
  <c r="O5390" i="7" a="1"/>
  <c r="O5390" i="7"/>
  <c r="N5390" i="7" a="1"/>
  <c r="N5390" i="7"/>
  <c r="M5390" i="7" a="1"/>
  <c r="M5390" i="7" s="1"/>
  <c r="O5389" i="7" a="1"/>
  <c r="O5389" i="7"/>
  <c r="N5389" i="7" a="1"/>
  <c r="N5389" i="7" s="1"/>
  <c r="M5389" i="7" a="1"/>
  <c r="M5389" i="7" s="1"/>
  <c r="O5388" i="7" a="1"/>
  <c r="O5388" i="7" s="1"/>
  <c r="M5388" i="7" a="1"/>
  <c r="M5388" i="7"/>
  <c r="N5388" i="7" s="1" a="1"/>
  <c r="N5388" i="7" s="1"/>
  <c r="O5387" i="7" a="1"/>
  <c r="O5387" i="7"/>
  <c r="M5387" i="7" a="1"/>
  <c r="M5387" i="7" s="1"/>
  <c r="N5387" i="7" s="1" a="1"/>
  <c r="N5387" i="7" s="1"/>
  <c r="O5386" i="7" a="1"/>
  <c r="O5386" i="7"/>
  <c r="N5386" i="7" a="1"/>
  <c r="N5386" i="7" s="1"/>
  <c r="M5386" i="7" a="1"/>
  <c r="M5386" i="7" s="1"/>
  <c r="O5385" i="7" a="1"/>
  <c r="O5385" i="7"/>
  <c r="M5385" i="7" a="1"/>
  <c r="M5385" i="7"/>
  <c r="N5385" i="7" s="1" a="1"/>
  <c r="N5385" i="7" s="1"/>
  <c r="O5384" i="7" a="1"/>
  <c r="O5384" i="7" s="1"/>
  <c r="M5384" i="7" a="1"/>
  <c r="M5384" i="7" s="1"/>
  <c r="N5384" i="7" s="1" a="1"/>
  <c r="N5384" i="7" s="1"/>
  <c r="O5383" i="7" a="1"/>
  <c r="O5383" i="7"/>
  <c r="M5383" i="7" a="1"/>
  <c r="M5383" i="7"/>
  <c r="N5383" i="7" s="1" a="1"/>
  <c r="N5383" i="7" s="1"/>
  <c r="O5382" i="7" a="1"/>
  <c r="O5382" i="7"/>
  <c r="M5382" i="7" a="1"/>
  <c r="M5382" i="7" s="1"/>
  <c r="N5382" i="7" s="1" a="1"/>
  <c r="N5382" i="7" s="1"/>
  <c r="O5381" i="7" a="1"/>
  <c r="O5381" i="7" s="1"/>
  <c r="N5381" i="7" a="1"/>
  <c r="N5381" i="7" s="1"/>
  <c r="M5381" i="7" a="1"/>
  <c r="M5381" i="7" s="1"/>
  <c r="O5380" i="7" a="1"/>
  <c r="O5380" i="7" s="1"/>
  <c r="N5380" i="7"/>
  <c r="M5380" i="7" a="1"/>
  <c r="M5380" i="7"/>
  <c r="N5380" i="7" s="1" a="1"/>
  <c r="O5379" i="7" a="1"/>
  <c r="O5379" i="7"/>
  <c r="M5379" i="7" a="1"/>
  <c r="M5379" i="7"/>
  <c r="N5379" i="7" s="1" a="1"/>
  <c r="N5379" i="7" s="1"/>
  <c r="O5378" i="7" a="1"/>
  <c r="O5378" i="7" s="1"/>
  <c r="N5378" i="7" a="1"/>
  <c r="N5378" i="7" s="1"/>
  <c r="M5378" i="7" a="1"/>
  <c r="M5378" i="7" s="1"/>
  <c r="O5377" i="7" a="1"/>
  <c r="O5377" i="7" s="1"/>
  <c r="M5377" i="7" a="1"/>
  <c r="M5377" i="7"/>
  <c r="N5377" i="7" s="1" a="1"/>
  <c r="N5377" i="7" s="1"/>
  <c r="O5376" i="7" a="1"/>
  <c r="O5376" i="7" s="1"/>
  <c r="N5376" i="7" a="1"/>
  <c r="N5376" i="7" s="1"/>
  <c r="M5376" i="7" a="1"/>
  <c r="M5376" i="7"/>
  <c r="O5375" i="7" a="1"/>
  <c r="O5375" i="7" s="1"/>
  <c r="M5375" i="7" a="1"/>
  <c r="M5375" i="7"/>
  <c r="N5375" i="7" s="1" a="1"/>
  <c r="N5375" i="7" s="1"/>
  <c r="O5374" i="7" a="1"/>
  <c r="O5374" i="7" s="1"/>
  <c r="N5374" i="7" a="1"/>
  <c r="N5374" i="7"/>
  <c r="M5374" i="7" a="1"/>
  <c r="M5374" i="7" s="1"/>
  <c r="O5373" i="7" a="1"/>
  <c r="O5373" i="7" s="1"/>
  <c r="N5373" i="7" a="1"/>
  <c r="N5373" i="7" s="1"/>
  <c r="M5373" i="7" a="1"/>
  <c r="M5373" i="7"/>
  <c r="O5372" i="7" a="1"/>
  <c r="O5372" i="7" s="1"/>
  <c r="M5372" i="7" a="1"/>
  <c r="M5372" i="7"/>
  <c r="N5372" i="7" s="1" a="1"/>
  <c r="N5372" i="7" s="1"/>
  <c r="O5371" i="7" a="1"/>
  <c r="O5371" i="7" s="1"/>
  <c r="M5371" i="7" a="1"/>
  <c r="M5371" i="7" s="1"/>
  <c r="N5371" i="7" s="1" a="1"/>
  <c r="N5371" i="7" s="1"/>
  <c r="O5370" i="7" a="1"/>
  <c r="O5370" i="7" s="1"/>
  <c r="N5370" i="7" a="1"/>
  <c r="N5370" i="7" s="1"/>
  <c r="M5370" i="7" a="1"/>
  <c r="M5370" i="7" s="1"/>
  <c r="O5369" i="7" a="1"/>
  <c r="O5369" i="7"/>
  <c r="M5369" i="7" a="1"/>
  <c r="M5369" i="7"/>
  <c r="N5369" i="7" s="1" a="1"/>
  <c r="N5369" i="7" s="1"/>
  <c r="O5368" i="7" a="1"/>
  <c r="O5368" i="7" s="1"/>
  <c r="M5368" i="7" a="1"/>
  <c r="M5368" i="7" s="1"/>
  <c r="N5368" i="7" s="1" a="1"/>
  <c r="N5368" i="7" s="1"/>
  <c r="O5367" i="7" a="1"/>
  <c r="O5367" i="7" s="1"/>
  <c r="M5367" i="7" a="1"/>
  <c r="M5367" i="7" s="1"/>
  <c r="N5367" i="7" s="1" a="1"/>
  <c r="N5367" i="7" s="1"/>
  <c r="O5366" i="7" a="1"/>
  <c r="O5366" i="7"/>
  <c r="N5366" i="7"/>
  <c r="M5366" i="7" a="1"/>
  <c r="M5366" i="7" s="1"/>
  <c r="N5366" i="7" s="1" a="1"/>
  <c r="O5365" i="7" a="1"/>
  <c r="O5365" i="7" s="1"/>
  <c r="M5365" i="7" a="1"/>
  <c r="M5365" i="7" s="1"/>
  <c r="N5365" i="7" s="1" a="1"/>
  <c r="N5365" i="7" s="1"/>
  <c r="O5364" i="7" a="1"/>
  <c r="O5364" i="7" s="1"/>
  <c r="N5364" i="7"/>
  <c r="M5364" i="7" a="1"/>
  <c r="M5364" i="7" s="1"/>
  <c r="N5364" i="7" s="1" a="1"/>
  <c r="O5363" i="7" a="1"/>
  <c r="O5363" i="7"/>
  <c r="M5363" i="7" a="1"/>
  <c r="M5363" i="7" s="1"/>
  <c r="N5363" i="7" s="1" a="1"/>
  <c r="N5363" i="7" s="1"/>
  <c r="O5362" i="7" a="1"/>
  <c r="O5362" i="7" s="1"/>
  <c r="M5362" i="7" a="1"/>
  <c r="M5362" i="7" s="1"/>
  <c r="N5362" i="7" s="1" a="1"/>
  <c r="N5362" i="7" s="1"/>
  <c r="O5361" i="7" a="1"/>
  <c r="O5361" i="7"/>
  <c r="N5361" i="7"/>
  <c r="M5361" i="7" a="1"/>
  <c r="M5361" i="7" s="1"/>
  <c r="N5361" i="7" s="1" a="1"/>
  <c r="O5360" i="7" a="1"/>
  <c r="O5360" i="7" s="1"/>
  <c r="M5360" i="7" a="1"/>
  <c r="M5360" i="7" s="1"/>
  <c r="N5360" i="7" s="1" a="1"/>
  <c r="N5360" i="7" s="1"/>
  <c r="O5359" i="7" a="1"/>
  <c r="O5359" i="7" s="1"/>
  <c r="M5359" i="7" a="1"/>
  <c r="M5359" i="7"/>
  <c r="N5359" i="7" s="1" a="1"/>
  <c r="N5359" i="7" s="1"/>
  <c r="O5358" i="7" a="1"/>
  <c r="O5358" i="7"/>
  <c r="N5358" i="7" a="1"/>
  <c r="N5358" i="7"/>
  <c r="M5358" i="7" a="1"/>
  <c r="M5358" i="7" s="1"/>
  <c r="O5357" i="7" a="1"/>
  <c r="O5357" i="7"/>
  <c r="N5357" i="7" a="1"/>
  <c r="N5357" i="7" s="1"/>
  <c r="M5357" i="7" a="1"/>
  <c r="M5357" i="7" s="1"/>
  <c r="O5356" i="7" a="1"/>
  <c r="O5356" i="7" s="1"/>
  <c r="M5356" i="7" a="1"/>
  <c r="M5356" i="7" s="1"/>
  <c r="N5356" i="7" s="1" a="1"/>
  <c r="N5356" i="7" s="1"/>
  <c r="O5355" i="7" a="1"/>
  <c r="O5355" i="7"/>
  <c r="M5355" i="7" a="1"/>
  <c r="M5355" i="7" s="1"/>
  <c r="N5355" i="7" s="1" a="1"/>
  <c r="N5355" i="7" s="1"/>
  <c r="O5354" i="7" a="1"/>
  <c r="O5354" i="7"/>
  <c r="M5354" i="7" a="1"/>
  <c r="M5354" i="7" s="1"/>
  <c r="N5354" i="7" s="1" a="1"/>
  <c r="N5354" i="7" s="1"/>
  <c r="O5353" i="7" a="1"/>
  <c r="O5353" i="7"/>
  <c r="M5353" i="7" a="1"/>
  <c r="M5353" i="7" s="1"/>
  <c r="N5353" i="7" s="1" a="1"/>
  <c r="N5353" i="7" s="1"/>
  <c r="O5352" i="7" a="1"/>
  <c r="O5352" i="7" s="1"/>
  <c r="N5352" i="7" a="1"/>
  <c r="N5352" i="7" s="1"/>
  <c r="M5352" i="7" a="1"/>
  <c r="M5352" i="7" s="1"/>
  <c r="O5351" i="7" a="1"/>
  <c r="O5351" i="7"/>
  <c r="N5351" i="7" a="1"/>
  <c r="N5351" i="7" s="1"/>
  <c r="M5351" i="7" a="1"/>
  <c r="M5351" i="7"/>
  <c r="O5350" i="7" a="1"/>
  <c r="O5350" i="7"/>
  <c r="M5350" i="7" a="1"/>
  <c r="M5350" i="7" s="1"/>
  <c r="N5350" i="7" s="1" a="1"/>
  <c r="N5350" i="7" s="1"/>
  <c r="O5349" i="7" a="1"/>
  <c r="O5349" i="7" s="1"/>
  <c r="M5349" i="7" a="1"/>
  <c r="M5349" i="7" s="1"/>
  <c r="N5349" i="7" s="1" a="1"/>
  <c r="N5349" i="7" s="1"/>
  <c r="O5348" i="7" a="1"/>
  <c r="O5348" i="7" s="1"/>
  <c r="M5348" i="7" a="1"/>
  <c r="M5348" i="7"/>
  <c r="N5348" i="7" s="1" a="1"/>
  <c r="N5348" i="7" s="1"/>
  <c r="O5347" i="7" a="1"/>
  <c r="O5347" i="7"/>
  <c r="M5347" i="7" a="1"/>
  <c r="M5347" i="7"/>
  <c r="N5347" i="7" s="1" a="1"/>
  <c r="N5347" i="7" s="1"/>
  <c r="O5346" i="7" a="1"/>
  <c r="O5346" i="7" s="1"/>
  <c r="N5346" i="7" a="1"/>
  <c r="N5346" i="7" s="1"/>
  <c r="M5346" i="7" a="1"/>
  <c r="M5346" i="7" s="1"/>
  <c r="O5345" i="7" a="1"/>
  <c r="O5345" i="7" s="1"/>
  <c r="N5345" i="7" a="1"/>
  <c r="N5345" i="7" s="1"/>
  <c r="M5345" i="7" a="1"/>
  <c r="M5345" i="7"/>
  <c r="O5344" i="7" a="1"/>
  <c r="O5344" i="7" s="1"/>
  <c r="N5344" i="7" a="1"/>
  <c r="N5344" i="7" s="1"/>
  <c r="M5344" i="7" a="1"/>
  <c r="M5344" i="7"/>
  <c r="O5343" i="7" a="1"/>
  <c r="O5343" i="7" s="1"/>
  <c r="M5343" i="7" a="1"/>
  <c r="M5343" i="7"/>
  <c r="N5343" i="7" s="1" a="1"/>
  <c r="N5343" i="7" s="1"/>
  <c r="O5342" i="7" a="1"/>
  <c r="O5342" i="7" s="1"/>
  <c r="N5342" i="7" a="1"/>
  <c r="N5342" i="7" s="1"/>
  <c r="M5342" i="7" a="1"/>
  <c r="M5342" i="7" s="1"/>
  <c r="O5341" i="7" a="1"/>
  <c r="O5341" i="7" s="1"/>
  <c r="M5341" i="7" a="1"/>
  <c r="M5341" i="7"/>
  <c r="N5341" i="7" s="1" a="1"/>
  <c r="N5341" i="7" s="1"/>
  <c r="O5340" i="7" a="1"/>
  <c r="O5340" i="7" s="1"/>
  <c r="N5340" i="7"/>
  <c r="M5340" i="7" a="1"/>
  <c r="M5340" i="7"/>
  <c r="N5340" i="7" s="1" a="1"/>
  <c r="O5339" i="7" a="1"/>
  <c r="O5339" i="7" s="1"/>
  <c r="M5339" i="7" a="1"/>
  <c r="M5339" i="7" s="1"/>
  <c r="N5339" i="7" s="1" a="1"/>
  <c r="N5339" i="7" s="1"/>
  <c r="O5338" i="7" a="1"/>
  <c r="O5338" i="7" s="1"/>
  <c r="N5338" i="7" a="1"/>
  <c r="N5338" i="7" s="1"/>
  <c r="M5338" i="7" a="1"/>
  <c r="M5338" i="7" s="1"/>
  <c r="O5337" i="7" a="1"/>
  <c r="O5337" i="7"/>
  <c r="M5337" i="7" a="1"/>
  <c r="M5337" i="7" s="1"/>
  <c r="N5337" i="7" s="1" a="1"/>
  <c r="N5337" i="7" s="1"/>
  <c r="O5336" i="7" a="1"/>
  <c r="O5336" i="7" s="1"/>
  <c r="M5336" i="7" a="1"/>
  <c r="M5336" i="7" s="1"/>
  <c r="N5336" i="7" s="1" a="1"/>
  <c r="N5336" i="7" s="1"/>
  <c r="O5335" i="7" a="1"/>
  <c r="O5335" i="7"/>
  <c r="M5335" i="7" a="1"/>
  <c r="M5335" i="7" s="1"/>
  <c r="N5335" i="7" s="1" a="1"/>
  <c r="N5335" i="7" s="1"/>
  <c r="O5334" i="7" a="1"/>
  <c r="O5334" i="7" s="1"/>
  <c r="M5334" i="7" a="1"/>
  <c r="M5334" i="7" s="1"/>
  <c r="N5334" i="7" s="1" a="1"/>
  <c r="N5334" i="7" s="1"/>
  <c r="O5333" i="7" a="1"/>
  <c r="O5333" i="7" s="1"/>
  <c r="N5333" i="7"/>
  <c r="M5333" i="7" a="1"/>
  <c r="M5333" i="7" s="1"/>
  <c r="N5333" i="7" s="1" a="1"/>
  <c r="O5332" i="7" a="1"/>
  <c r="O5332" i="7" s="1"/>
  <c r="N5332" i="7" a="1"/>
  <c r="N5332" i="7" s="1"/>
  <c r="M5332" i="7" a="1"/>
  <c r="M5332" i="7" s="1"/>
  <c r="O5331" i="7" a="1"/>
  <c r="O5331" i="7" s="1"/>
  <c r="M5331" i="7" a="1"/>
  <c r="M5331" i="7" s="1"/>
  <c r="N5331" i="7" s="1" a="1"/>
  <c r="N5331" i="7" s="1"/>
  <c r="O5330" i="7" a="1"/>
  <c r="O5330" i="7" s="1"/>
  <c r="N5330" i="7"/>
  <c r="M5330" i="7" a="1"/>
  <c r="M5330" i="7" s="1"/>
  <c r="N5330" i="7" s="1" a="1"/>
  <c r="O5329" i="7" a="1"/>
  <c r="O5329" i="7"/>
  <c r="N5329" i="7" a="1"/>
  <c r="N5329" i="7"/>
  <c r="M5329" i="7" a="1"/>
  <c r="M5329" i="7" s="1"/>
  <c r="O5328" i="7" a="1"/>
  <c r="O5328" i="7" s="1"/>
  <c r="M5328" i="7" a="1"/>
  <c r="M5328" i="7" s="1"/>
  <c r="N5328" i="7" s="1" a="1"/>
  <c r="N5328" i="7" s="1"/>
  <c r="O5327" i="7" a="1"/>
  <c r="O5327" i="7" s="1"/>
  <c r="M5327" i="7" a="1"/>
  <c r="M5327" i="7" s="1"/>
  <c r="N5327" i="7" s="1" a="1"/>
  <c r="N5327" i="7" s="1"/>
  <c r="O5326" i="7" a="1"/>
  <c r="O5326" i="7"/>
  <c r="M5326" i="7" a="1"/>
  <c r="M5326" i="7" s="1"/>
  <c r="N5326" i="7" s="1" a="1"/>
  <c r="N5326" i="7" s="1"/>
  <c r="O5325" i="7" a="1"/>
  <c r="O5325" i="7"/>
  <c r="M5325" i="7" a="1"/>
  <c r="M5325" i="7" s="1"/>
  <c r="N5325" i="7" s="1" a="1"/>
  <c r="N5325" i="7" s="1"/>
  <c r="O5324" i="7" a="1"/>
  <c r="O5324" i="7" s="1"/>
  <c r="M5324" i="7" a="1"/>
  <c r="M5324" i="7" s="1"/>
  <c r="N5324" i="7" s="1" a="1"/>
  <c r="N5324" i="7" s="1"/>
  <c r="O5323" i="7" a="1"/>
  <c r="O5323" i="7"/>
  <c r="M5323" i="7" a="1"/>
  <c r="M5323" i="7" s="1"/>
  <c r="N5323" i="7" s="1" a="1"/>
  <c r="N5323" i="7" s="1"/>
  <c r="O5322" i="7" a="1"/>
  <c r="O5322" i="7"/>
  <c r="M5322" i="7" a="1"/>
  <c r="M5322" i="7" s="1"/>
  <c r="N5322" i="7" s="1" a="1"/>
  <c r="N5322" i="7" s="1"/>
  <c r="O5321" i="7" a="1"/>
  <c r="O5321" i="7"/>
  <c r="M5321" i="7" a="1"/>
  <c r="M5321" i="7" s="1"/>
  <c r="N5321" i="7" s="1" a="1"/>
  <c r="N5321" i="7" s="1"/>
  <c r="O5320" i="7" a="1"/>
  <c r="O5320" i="7" s="1"/>
  <c r="M5320" i="7" a="1"/>
  <c r="M5320" i="7"/>
  <c r="N5320" i="7" s="1" a="1"/>
  <c r="N5320" i="7" s="1"/>
  <c r="O5319" i="7" a="1"/>
  <c r="O5319" i="7"/>
  <c r="M5319" i="7" a="1"/>
  <c r="M5319" i="7"/>
  <c r="N5319" i="7" s="1" a="1"/>
  <c r="N5319" i="7" s="1"/>
  <c r="O5318" i="7" a="1"/>
  <c r="O5318" i="7" s="1"/>
  <c r="N5318" i="7" a="1"/>
  <c r="N5318" i="7" s="1"/>
  <c r="M5318" i="7" a="1"/>
  <c r="M5318" i="7" s="1"/>
  <c r="O5317" i="7" a="1"/>
  <c r="O5317" i="7" s="1"/>
  <c r="M5317" i="7" a="1"/>
  <c r="M5317" i="7"/>
  <c r="N5317" i="7" s="1" a="1"/>
  <c r="N5317" i="7" s="1"/>
  <c r="O5316" i="7" a="1"/>
  <c r="O5316" i="7" s="1"/>
  <c r="N5316" i="7" a="1"/>
  <c r="N5316" i="7" s="1"/>
  <c r="M5316" i="7" a="1"/>
  <c r="M5316" i="7"/>
  <c r="O5315" i="7" a="1"/>
  <c r="O5315" i="7" s="1"/>
  <c r="M5315" i="7" a="1"/>
  <c r="M5315" i="7"/>
  <c r="N5315" i="7" s="1" a="1"/>
  <c r="N5315" i="7" s="1"/>
  <c r="O5314" i="7" a="1"/>
  <c r="O5314" i="7" s="1"/>
  <c r="M5314" i="7" a="1"/>
  <c r="M5314" i="7" s="1"/>
  <c r="N5314" i="7" s="1" a="1"/>
  <c r="N5314" i="7" s="1"/>
  <c r="O5313" i="7" a="1"/>
  <c r="O5313" i="7" s="1"/>
  <c r="N5313" i="7" a="1"/>
  <c r="N5313" i="7" s="1"/>
  <c r="M5313" i="7" a="1"/>
  <c r="M5313" i="7"/>
  <c r="O5312" i="7" a="1"/>
  <c r="O5312" i="7" s="1"/>
  <c r="M5312" i="7" a="1"/>
  <c r="M5312" i="7"/>
  <c r="N5312" i="7" s="1" a="1"/>
  <c r="N5312" i="7" s="1"/>
  <c r="O5311" i="7" a="1"/>
  <c r="O5311" i="7" s="1"/>
  <c r="M5311" i="7" a="1"/>
  <c r="M5311" i="7" s="1"/>
  <c r="N5311" i="7" s="1" a="1"/>
  <c r="N5311" i="7" s="1"/>
  <c r="O5310" i="7" a="1"/>
  <c r="O5310" i="7" s="1"/>
  <c r="N5310" i="7" a="1"/>
  <c r="N5310" i="7" s="1"/>
  <c r="M5310" i="7" a="1"/>
  <c r="M5310" i="7" s="1"/>
  <c r="O5309" i="7" a="1"/>
  <c r="O5309" i="7"/>
  <c r="M5309" i="7" a="1"/>
  <c r="M5309" i="7"/>
  <c r="N5309" i="7" s="1" a="1"/>
  <c r="N5309" i="7" s="1"/>
  <c r="O5308" i="7" a="1"/>
  <c r="O5308" i="7" s="1"/>
  <c r="M5308" i="7" a="1"/>
  <c r="M5308" i="7"/>
  <c r="N5308" i="7" s="1" a="1"/>
  <c r="N5308" i="7" s="1"/>
  <c r="O5307" i="7" a="1"/>
  <c r="O5307" i="7" s="1"/>
  <c r="N5307" i="7" a="1"/>
  <c r="N5307" i="7" s="1"/>
  <c r="M5307" i="7" a="1"/>
  <c r="M5307" i="7" s="1"/>
  <c r="O5306" i="7" a="1"/>
  <c r="O5306" i="7" s="1"/>
  <c r="N5306" i="7" a="1"/>
  <c r="N5306" i="7" s="1"/>
  <c r="M5306" i="7" a="1"/>
  <c r="M5306" i="7" s="1"/>
  <c r="O5305" i="7" a="1"/>
  <c r="O5305" i="7" s="1"/>
  <c r="M5305" i="7" a="1"/>
  <c r="M5305" i="7" s="1"/>
  <c r="N5305" i="7" s="1" a="1"/>
  <c r="N5305" i="7" s="1"/>
  <c r="O5304" i="7" a="1"/>
  <c r="O5304" i="7" s="1"/>
  <c r="M5304" i="7" a="1"/>
  <c r="M5304" i="7" s="1"/>
  <c r="N5304" i="7" s="1" a="1"/>
  <c r="N5304" i="7" s="1"/>
  <c r="O5303" i="7" a="1"/>
  <c r="O5303" i="7" s="1"/>
  <c r="M5303" i="7" a="1"/>
  <c r="M5303" i="7" s="1"/>
  <c r="N5303" i="7" s="1" a="1"/>
  <c r="N5303" i="7" s="1"/>
  <c r="O5302" i="7" a="1"/>
  <c r="O5302" i="7"/>
  <c r="M5302" i="7" a="1"/>
  <c r="M5302" i="7" s="1"/>
  <c r="N5302" i="7" s="1" a="1"/>
  <c r="N5302" i="7" s="1"/>
  <c r="O5301" i="7" a="1"/>
  <c r="O5301" i="7" s="1"/>
  <c r="M5301" i="7" a="1"/>
  <c r="M5301" i="7" s="1"/>
  <c r="N5301" i="7" s="1" a="1"/>
  <c r="N5301" i="7" s="1"/>
  <c r="O5300" i="7" a="1"/>
  <c r="O5300" i="7" s="1"/>
  <c r="M5300" i="7" a="1"/>
  <c r="M5300" i="7" s="1"/>
  <c r="N5300" i="7" s="1" a="1"/>
  <c r="N5300" i="7" s="1"/>
  <c r="O5299" i="7" a="1"/>
  <c r="O5299" i="7" s="1"/>
  <c r="M5299" i="7" a="1"/>
  <c r="M5299" i="7"/>
  <c r="N5299" i="7" s="1" a="1"/>
  <c r="N5299" i="7" s="1"/>
  <c r="O5298" i="7" a="1"/>
  <c r="O5298" i="7"/>
  <c r="M5298" i="7" a="1"/>
  <c r="M5298" i="7" s="1"/>
  <c r="N5298" i="7" s="1" a="1"/>
  <c r="N5298" i="7" s="1"/>
  <c r="O5297" i="7" a="1"/>
  <c r="O5297" i="7"/>
  <c r="M5297" i="7" a="1"/>
  <c r="M5297" i="7" s="1"/>
  <c r="N5297" i="7" s="1" a="1"/>
  <c r="N5297" i="7" s="1"/>
  <c r="O5296" i="7" a="1"/>
  <c r="O5296" i="7" s="1"/>
  <c r="M5296" i="7" a="1"/>
  <c r="M5296" i="7" s="1"/>
  <c r="N5296" i="7" s="1" a="1"/>
  <c r="N5296" i="7" s="1"/>
  <c r="O5295" i="7" a="1"/>
  <c r="O5295" i="7"/>
  <c r="M5295" i="7" a="1"/>
  <c r="M5295" i="7" s="1"/>
  <c r="N5295" i="7" s="1" a="1"/>
  <c r="N5295" i="7" s="1"/>
  <c r="O5294" i="7" a="1"/>
  <c r="O5294" i="7"/>
  <c r="N5294" i="7" a="1"/>
  <c r="N5294" i="7" s="1"/>
  <c r="M5294" i="7" a="1"/>
  <c r="M5294" i="7" s="1"/>
  <c r="O5293" i="7" a="1"/>
  <c r="O5293" i="7"/>
  <c r="M5293" i="7" a="1"/>
  <c r="M5293" i="7" s="1"/>
  <c r="N5293" i="7" s="1" a="1"/>
  <c r="N5293" i="7" s="1"/>
  <c r="O5292" i="7" a="1"/>
  <c r="O5292" i="7" s="1"/>
  <c r="M5292" i="7" a="1"/>
  <c r="M5292" i="7" s="1"/>
  <c r="N5292" i="7" s="1" a="1"/>
  <c r="N5292" i="7" s="1"/>
  <c r="O5291" i="7" a="1"/>
  <c r="O5291" i="7"/>
  <c r="M5291" i="7" a="1"/>
  <c r="M5291" i="7"/>
  <c r="N5291" i="7" s="1" a="1"/>
  <c r="N5291" i="7" s="1"/>
  <c r="O5290" i="7" a="1"/>
  <c r="O5290" i="7"/>
  <c r="M5290" i="7" a="1"/>
  <c r="M5290" i="7" s="1"/>
  <c r="N5290" i="7" s="1" a="1"/>
  <c r="N5290" i="7" s="1"/>
  <c r="O5289" i="7" a="1"/>
  <c r="O5289" i="7"/>
  <c r="M5289" i="7" a="1"/>
  <c r="M5289" i="7" s="1"/>
  <c r="N5289" i="7" s="1" a="1"/>
  <c r="N5289" i="7" s="1"/>
  <c r="O5288" i="7" a="1"/>
  <c r="O5288" i="7" s="1"/>
  <c r="M5288" i="7" a="1"/>
  <c r="M5288" i="7" s="1"/>
  <c r="N5288" i="7" s="1" a="1"/>
  <c r="N5288" i="7" s="1"/>
  <c r="O5287" i="7" a="1"/>
  <c r="O5287" i="7"/>
  <c r="N5287" i="7" a="1"/>
  <c r="N5287" i="7" s="1"/>
  <c r="M5287" i="7" a="1"/>
  <c r="M5287" i="7"/>
  <c r="O5286" i="7" a="1"/>
  <c r="O5286" i="7" s="1"/>
  <c r="N5286" i="7" a="1"/>
  <c r="N5286" i="7" s="1"/>
  <c r="M5286" i="7" a="1"/>
  <c r="M5286" i="7" s="1"/>
  <c r="O5285" i="7" a="1"/>
  <c r="O5285" i="7" s="1"/>
  <c r="M5285" i="7" a="1"/>
  <c r="M5285" i="7"/>
  <c r="N5285" i="7" s="1" a="1"/>
  <c r="N5285" i="7" s="1"/>
  <c r="O5284" i="7" a="1"/>
  <c r="O5284" i="7" s="1"/>
  <c r="N5284" i="7" a="1"/>
  <c r="N5284" i="7" s="1"/>
  <c r="M5284" i="7" a="1"/>
  <c r="M5284" i="7"/>
  <c r="O5283" i="7" a="1"/>
  <c r="O5283" i="7" s="1"/>
  <c r="N5283" i="7" a="1"/>
  <c r="N5283" i="7" s="1"/>
  <c r="M5283" i="7" a="1"/>
  <c r="M5283" i="7"/>
  <c r="O5282" i="7" a="1"/>
  <c r="O5282" i="7"/>
  <c r="N5282" i="7" a="1"/>
  <c r="N5282" i="7" s="1"/>
  <c r="M5282" i="7" a="1"/>
  <c r="M5282" i="7" s="1"/>
  <c r="O5281" i="7" a="1"/>
  <c r="O5281" i="7" s="1"/>
  <c r="M5281" i="7" a="1"/>
  <c r="M5281" i="7"/>
  <c r="N5281" i="7" s="1" a="1"/>
  <c r="N5281" i="7" s="1"/>
  <c r="O5280" i="7" a="1"/>
  <c r="O5280" i="7" s="1"/>
  <c r="M5280" i="7" a="1"/>
  <c r="M5280" i="7"/>
  <c r="N5280" i="7" s="1" a="1"/>
  <c r="N5280" i="7" s="1"/>
  <c r="O5279" i="7" a="1"/>
  <c r="O5279" i="7" s="1"/>
  <c r="M5279" i="7" a="1"/>
  <c r="M5279" i="7" s="1"/>
  <c r="N5279" i="7" s="1" a="1"/>
  <c r="N5279" i="7" s="1"/>
  <c r="O5278" i="7" a="1"/>
  <c r="O5278" i="7" s="1"/>
  <c r="N5278" i="7" a="1"/>
  <c r="N5278" i="7" s="1"/>
  <c r="M5278" i="7" a="1"/>
  <c r="M5278" i="7" s="1"/>
  <c r="O5277" i="7" a="1"/>
  <c r="O5277" i="7"/>
  <c r="M5277" i="7" a="1"/>
  <c r="M5277" i="7"/>
  <c r="N5277" i="7" s="1" a="1"/>
  <c r="N5277" i="7" s="1"/>
  <c r="O5276" i="7" a="1"/>
  <c r="O5276" i="7" s="1"/>
  <c r="M5276" i="7" a="1"/>
  <c r="M5276" i="7" s="1"/>
  <c r="N5276" i="7" s="1" a="1"/>
  <c r="N5276" i="7" s="1"/>
  <c r="O5275" i="7" a="1"/>
  <c r="O5275" i="7" s="1"/>
  <c r="M5275" i="7" a="1"/>
  <c r="M5275" i="7" s="1"/>
  <c r="N5275" i="7" s="1" a="1"/>
  <c r="N5275" i="7" s="1"/>
  <c r="O5274" i="7" a="1"/>
  <c r="O5274" i="7" s="1"/>
  <c r="N5274" i="7" a="1"/>
  <c r="N5274" i="7" s="1"/>
  <c r="M5274" i="7" a="1"/>
  <c r="M5274" i="7" s="1"/>
  <c r="O5273" i="7" a="1"/>
  <c r="O5273" i="7"/>
  <c r="M5273" i="7" a="1"/>
  <c r="M5273" i="7"/>
  <c r="N5273" i="7" s="1" a="1"/>
  <c r="N5273" i="7" s="1"/>
  <c r="O5272" i="7" a="1"/>
  <c r="O5272" i="7" s="1"/>
  <c r="M5272" i="7" a="1"/>
  <c r="M5272" i="7"/>
  <c r="N5272" i="7" s="1" a="1"/>
  <c r="N5272" i="7" s="1"/>
  <c r="O5271" i="7" a="1"/>
  <c r="O5271" i="7"/>
  <c r="M5271" i="7" a="1"/>
  <c r="M5271" i="7" s="1"/>
  <c r="N5271" i="7" s="1" a="1"/>
  <c r="N5271" i="7" s="1"/>
  <c r="O5270" i="7" a="1"/>
  <c r="O5270" i="7" s="1"/>
  <c r="M5270" i="7" a="1"/>
  <c r="M5270" i="7" s="1"/>
  <c r="N5270" i="7" s="1" a="1"/>
  <c r="N5270" i="7" s="1"/>
  <c r="O5269" i="7" a="1"/>
  <c r="O5269" i="7" s="1"/>
  <c r="M5269" i="7" a="1"/>
  <c r="M5269" i="7" s="1"/>
  <c r="N5269" i="7" s="1" a="1"/>
  <c r="N5269" i="7" s="1"/>
  <c r="O5268" i="7" a="1"/>
  <c r="O5268" i="7" s="1"/>
  <c r="N5268" i="7" a="1"/>
  <c r="N5268" i="7" s="1"/>
  <c r="M5268" i="7" a="1"/>
  <c r="M5268" i="7" s="1"/>
  <c r="O5267" i="7" a="1"/>
  <c r="O5267" i="7"/>
  <c r="N5267" i="7" a="1"/>
  <c r="N5267" i="7" s="1"/>
  <c r="M5267" i="7" a="1"/>
  <c r="M5267" i="7"/>
  <c r="O5266" i="7" a="1"/>
  <c r="O5266" i="7" s="1"/>
  <c r="N5266" i="7"/>
  <c r="M5266" i="7" a="1"/>
  <c r="M5266" i="7" s="1"/>
  <c r="N5266" i="7" s="1" a="1"/>
  <c r="O5265" i="7" a="1"/>
  <c r="O5265" i="7" s="1"/>
  <c r="M5265" i="7" a="1"/>
  <c r="M5265" i="7" s="1"/>
  <c r="N5265" i="7" s="1" a="1"/>
  <c r="N5265" i="7" s="1"/>
  <c r="O5264" i="7" a="1"/>
  <c r="O5264" i="7" s="1"/>
  <c r="M5264" i="7" a="1"/>
  <c r="M5264" i="7" s="1"/>
  <c r="N5264" i="7" s="1" a="1"/>
  <c r="N5264" i="7" s="1"/>
  <c r="O5263" i="7" a="1"/>
  <c r="O5263" i="7"/>
  <c r="M5263" i="7" a="1"/>
  <c r="M5263" i="7" s="1"/>
  <c r="N5263" i="7" s="1" a="1"/>
  <c r="N5263" i="7" s="1"/>
  <c r="O5262" i="7" a="1"/>
  <c r="O5262" i="7" s="1"/>
  <c r="N5262" i="7" a="1"/>
  <c r="N5262" i="7" s="1"/>
  <c r="M5262" i="7" a="1"/>
  <c r="M5262" i="7" s="1"/>
  <c r="O5261" i="7" a="1"/>
  <c r="O5261" i="7"/>
  <c r="M5261" i="7" a="1"/>
  <c r="M5261" i="7"/>
  <c r="N5261" i="7" s="1" a="1"/>
  <c r="N5261" i="7" s="1"/>
  <c r="O5260" i="7" a="1"/>
  <c r="O5260" i="7" s="1"/>
  <c r="M5260" i="7" a="1"/>
  <c r="M5260" i="7"/>
  <c r="N5260" i="7" s="1" a="1"/>
  <c r="N5260" i="7" s="1"/>
  <c r="O5259" i="7" a="1"/>
  <c r="O5259" i="7"/>
  <c r="M5259" i="7" a="1"/>
  <c r="M5259" i="7" s="1"/>
  <c r="N5259" i="7" s="1" a="1"/>
  <c r="N5259" i="7" s="1"/>
  <c r="O5258" i="7" a="1"/>
  <c r="O5258" i="7"/>
  <c r="N5258" i="7" a="1"/>
  <c r="N5258" i="7" s="1"/>
  <c r="M5258" i="7" a="1"/>
  <c r="M5258" i="7" s="1"/>
  <c r="O5257" i="7" a="1"/>
  <c r="O5257" i="7"/>
  <c r="M5257" i="7" a="1"/>
  <c r="M5257" i="7" s="1"/>
  <c r="N5257" i="7" s="1" a="1"/>
  <c r="N5257" i="7" s="1"/>
  <c r="O5256" i="7" a="1"/>
  <c r="O5256" i="7" s="1"/>
  <c r="M5256" i="7" a="1"/>
  <c r="M5256" i="7"/>
  <c r="N5256" i="7" s="1" a="1"/>
  <c r="N5256" i="7" s="1"/>
  <c r="O5255" i="7" a="1"/>
  <c r="O5255" i="7"/>
  <c r="M5255" i="7" a="1"/>
  <c r="M5255" i="7" s="1"/>
  <c r="N5255" i="7" s="1" a="1"/>
  <c r="N5255" i="7" s="1"/>
  <c r="O5254" i="7" a="1"/>
  <c r="O5254" i="7" s="1"/>
  <c r="N5254" i="7" a="1"/>
  <c r="N5254" i="7" s="1"/>
  <c r="M5254" i="7" a="1"/>
  <c r="M5254" i="7" s="1"/>
  <c r="O5253" i="7" a="1"/>
  <c r="O5253" i="7"/>
  <c r="M5253" i="7" a="1"/>
  <c r="M5253" i="7"/>
  <c r="N5253" i="7" s="1" a="1"/>
  <c r="N5253" i="7" s="1"/>
  <c r="O5252" i="7" a="1"/>
  <c r="O5252" i="7" s="1"/>
  <c r="M5252" i="7" a="1"/>
  <c r="M5252" i="7" s="1"/>
  <c r="N5252" i="7" s="1" a="1"/>
  <c r="N5252" i="7" s="1"/>
  <c r="O5251" i="7" a="1"/>
  <c r="O5251" i="7" s="1"/>
  <c r="N5251" i="7" a="1"/>
  <c r="N5251" i="7" s="1"/>
  <c r="M5251" i="7" a="1"/>
  <c r="M5251" i="7" s="1"/>
  <c r="O5250" i="7" a="1"/>
  <c r="O5250" i="7"/>
  <c r="M5250" i="7" a="1"/>
  <c r="M5250" i="7" s="1"/>
  <c r="N5250" i="7" s="1" a="1"/>
  <c r="N5250" i="7" s="1"/>
  <c r="O5249" i="7" a="1"/>
  <c r="O5249" i="7" s="1"/>
  <c r="M5249" i="7" a="1"/>
  <c r="M5249" i="7" s="1"/>
  <c r="N5249" i="7" s="1" a="1"/>
  <c r="N5249" i="7" s="1"/>
  <c r="O5248" i="7" a="1"/>
  <c r="O5248" i="7" s="1"/>
  <c r="N5248" i="7"/>
  <c r="M5248" i="7" a="1"/>
  <c r="M5248" i="7" s="1"/>
  <c r="N5248" i="7" s="1" a="1"/>
  <c r="O5247" i="7" a="1"/>
  <c r="O5247" i="7"/>
  <c r="M5247" i="7" a="1"/>
  <c r="M5247" i="7" s="1"/>
  <c r="N5247" i="7" s="1" a="1"/>
  <c r="N5247" i="7" s="1"/>
  <c r="O5246" i="7" a="1"/>
  <c r="O5246" i="7" s="1"/>
  <c r="M5246" i="7" a="1"/>
  <c r="M5246" i="7" s="1"/>
  <c r="N5246" i="7" s="1" a="1"/>
  <c r="N5246" i="7" s="1"/>
  <c r="O5245" i="7" a="1"/>
  <c r="O5245" i="7"/>
  <c r="M5245" i="7" a="1"/>
  <c r="M5245" i="7" s="1"/>
  <c r="N5245" i="7" s="1" a="1"/>
  <c r="N5245" i="7" s="1"/>
  <c r="O5244" i="7" a="1"/>
  <c r="O5244" i="7" s="1"/>
  <c r="M5244" i="7" a="1"/>
  <c r="M5244" i="7" s="1"/>
  <c r="N5244" i="7" s="1" a="1"/>
  <c r="N5244" i="7" s="1"/>
  <c r="O5243" i="7" a="1"/>
  <c r="O5243" i="7" s="1"/>
  <c r="M5243" i="7" a="1"/>
  <c r="M5243" i="7"/>
  <c r="N5243" i="7" s="1" a="1"/>
  <c r="N5243" i="7" s="1"/>
  <c r="O5242" i="7" a="1"/>
  <c r="O5242" i="7"/>
  <c r="M5242" i="7" a="1"/>
  <c r="M5242" i="7" s="1"/>
  <c r="N5242" i="7" s="1" a="1"/>
  <c r="N5242" i="7" s="1"/>
  <c r="O5241" i="7" a="1"/>
  <c r="O5241" i="7" s="1"/>
  <c r="N5241" i="7" a="1"/>
  <c r="N5241" i="7" s="1"/>
  <c r="M5241" i="7" a="1"/>
  <c r="M5241" i="7" s="1"/>
  <c r="O5240" i="7" a="1"/>
  <c r="O5240" i="7" s="1"/>
  <c r="M5240" i="7" a="1"/>
  <c r="M5240" i="7"/>
  <c r="N5240" i="7" s="1" a="1"/>
  <c r="N5240" i="7" s="1"/>
  <c r="O5239" i="7" a="1"/>
  <c r="O5239" i="7"/>
  <c r="M5239" i="7" a="1"/>
  <c r="M5239" i="7" s="1"/>
  <c r="N5239" i="7" s="1" a="1"/>
  <c r="N5239" i="7" s="1"/>
  <c r="O5238" i="7" a="1"/>
  <c r="O5238" i="7"/>
  <c r="N5238" i="7" a="1"/>
  <c r="N5238" i="7" s="1"/>
  <c r="M5238" i="7" a="1"/>
  <c r="M5238" i="7" s="1"/>
  <c r="O5237" i="7" a="1"/>
  <c r="O5237" i="7"/>
  <c r="M5237" i="7" a="1"/>
  <c r="M5237" i="7"/>
  <c r="N5237" i="7" s="1" a="1"/>
  <c r="N5237" i="7" s="1"/>
  <c r="O5236" i="7" a="1"/>
  <c r="O5236" i="7" s="1"/>
  <c r="M5236" i="7" a="1"/>
  <c r="M5236" i="7" s="1"/>
  <c r="N5236" i="7" s="1" a="1"/>
  <c r="N5236" i="7" s="1"/>
  <c r="O5235" i="7" a="1"/>
  <c r="O5235" i="7"/>
  <c r="M5235" i="7" a="1"/>
  <c r="M5235" i="7"/>
  <c r="N5235" i="7" s="1" a="1"/>
  <c r="N5235" i="7" s="1"/>
  <c r="O5234" i="7" a="1"/>
  <c r="O5234" i="7"/>
  <c r="N5234" i="7" a="1"/>
  <c r="N5234" i="7" s="1"/>
  <c r="M5234" i="7" a="1"/>
  <c r="M5234" i="7" s="1"/>
  <c r="O5233" i="7" a="1"/>
  <c r="O5233" i="7" s="1"/>
  <c r="M5233" i="7" a="1"/>
  <c r="M5233" i="7" s="1"/>
  <c r="N5233" i="7" s="1" a="1"/>
  <c r="N5233" i="7" s="1"/>
  <c r="O5232" i="7" a="1"/>
  <c r="O5232" i="7" s="1"/>
  <c r="N5232" i="7"/>
  <c r="M5232" i="7" a="1"/>
  <c r="M5232" i="7"/>
  <c r="N5232" i="7" s="1" a="1"/>
  <c r="O5231" i="7" a="1"/>
  <c r="O5231" i="7"/>
  <c r="N5231" i="7" a="1"/>
  <c r="N5231" i="7" s="1"/>
  <c r="M5231" i="7" a="1"/>
  <c r="M5231" i="7"/>
  <c r="O5230" i="7" a="1"/>
  <c r="O5230" i="7" s="1"/>
  <c r="M5230" i="7" a="1"/>
  <c r="M5230" i="7" s="1"/>
  <c r="N5230" i="7" s="1" a="1"/>
  <c r="N5230" i="7" s="1"/>
  <c r="O5229" i="7" a="1"/>
  <c r="O5229" i="7" s="1"/>
  <c r="N5229" i="7"/>
  <c r="M5229" i="7" a="1"/>
  <c r="M5229" i="7"/>
  <c r="N5229" i="7" s="1" a="1"/>
  <c r="O5228" i="7" a="1"/>
  <c r="O5228" i="7" s="1"/>
  <c r="N5228" i="7" a="1"/>
  <c r="N5228" i="7" s="1"/>
  <c r="M5228" i="7" a="1"/>
  <c r="M5228" i="7" s="1"/>
  <c r="O5227" i="7" a="1"/>
  <c r="O5227" i="7" s="1"/>
  <c r="M5227" i="7" a="1"/>
  <c r="M5227" i="7"/>
  <c r="N5227" i="7" s="1" a="1"/>
  <c r="N5227" i="7" s="1"/>
  <c r="O5226" i="7" a="1"/>
  <c r="O5226" i="7" s="1"/>
  <c r="M5226" i="7" a="1"/>
  <c r="M5226" i="7" s="1"/>
  <c r="N5226" i="7" s="1" a="1"/>
  <c r="N5226" i="7" s="1"/>
  <c r="O5225" i="7" a="1"/>
  <c r="O5225" i="7" s="1"/>
  <c r="N5225" i="7" a="1"/>
  <c r="N5225" i="7" s="1"/>
  <c r="M5225" i="7" a="1"/>
  <c r="M5225" i="7" s="1"/>
  <c r="O5224" i="7" a="1"/>
  <c r="O5224" i="7" s="1"/>
  <c r="M5224" i="7" a="1"/>
  <c r="M5224" i="7"/>
  <c r="N5224" i="7" s="1" a="1"/>
  <c r="N5224" i="7" s="1"/>
  <c r="O5223" i="7" a="1"/>
  <c r="O5223" i="7" s="1"/>
  <c r="M5223" i="7" a="1"/>
  <c r="M5223" i="7" s="1"/>
  <c r="N5223" i="7" s="1" a="1"/>
  <c r="N5223" i="7" s="1"/>
  <c r="O5222" i="7" a="1"/>
  <c r="O5222" i="7" s="1"/>
  <c r="M5222" i="7" a="1"/>
  <c r="M5222" i="7" s="1"/>
  <c r="N5222" i="7" s="1" a="1"/>
  <c r="N5222" i="7" s="1"/>
  <c r="O5221" i="7" a="1"/>
  <c r="O5221" i="7"/>
  <c r="N5221" i="7"/>
  <c r="M5221" i="7" a="1"/>
  <c r="M5221" i="7"/>
  <c r="N5221" i="7" s="1" a="1"/>
  <c r="O5220" i="7" a="1"/>
  <c r="O5220" i="7" s="1"/>
  <c r="M5220" i="7" a="1"/>
  <c r="M5220" i="7" s="1"/>
  <c r="N5220" i="7" s="1" a="1"/>
  <c r="N5220" i="7" s="1"/>
  <c r="O5219" i="7" a="1"/>
  <c r="O5219" i="7" s="1"/>
  <c r="M5219" i="7" a="1"/>
  <c r="M5219" i="7"/>
  <c r="N5219" i="7" s="1" a="1"/>
  <c r="N5219" i="7" s="1"/>
  <c r="O5218" i="7" a="1"/>
  <c r="O5218" i="7"/>
  <c r="M5218" i="7" a="1"/>
  <c r="M5218" i="7" s="1"/>
  <c r="N5218" i="7" s="1" a="1"/>
  <c r="N5218" i="7" s="1"/>
  <c r="O5217" i="7" a="1"/>
  <c r="O5217" i="7"/>
  <c r="M5217" i="7" a="1"/>
  <c r="M5217" i="7" s="1"/>
  <c r="N5217" i="7" s="1" a="1"/>
  <c r="N5217" i="7" s="1"/>
  <c r="O5216" i="7" a="1"/>
  <c r="O5216" i="7"/>
  <c r="M5216" i="7" a="1"/>
  <c r="M5216" i="7" s="1"/>
  <c r="N5216" i="7" s="1" a="1"/>
  <c r="N5216" i="7" s="1"/>
  <c r="O5215" i="7" a="1"/>
  <c r="O5215" i="7" s="1"/>
  <c r="M5215" i="7" a="1"/>
  <c r="M5215" i="7"/>
  <c r="N5215" i="7" s="1" a="1"/>
  <c r="N5215" i="7" s="1"/>
  <c r="O5214" i="7" a="1"/>
  <c r="O5214" i="7" s="1"/>
  <c r="M5214" i="7" a="1"/>
  <c r="M5214" i="7" s="1"/>
  <c r="N5214" i="7" s="1" a="1"/>
  <c r="N5214" i="7" s="1"/>
  <c r="O5213" i="7" a="1"/>
  <c r="O5213" i="7"/>
  <c r="M5213" i="7" a="1"/>
  <c r="M5213" i="7" s="1"/>
  <c r="N5213" i="7" s="1" a="1"/>
  <c r="N5213" i="7" s="1"/>
  <c r="O5212" i="7" a="1"/>
  <c r="O5212" i="7"/>
  <c r="M5212" i="7" a="1"/>
  <c r="M5212" i="7" s="1"/>
  <c r="N5212" i="7" s="1" a="1"/>
  <c r="N5212" i="7" s="1"/>
  <c r="O5211" i="7" a="1"/>
  <c r="O5211" i="7" s="1"/>
  <c r="M5211" i="7" a="1"/>
  <c r="M5211" i="7"/>
  <c r="N5211" i="7" s="1" a="1"/>
  <c r="N5211" i="7" s="1"/>
  <c r="O5210" i="7" a="1"/>
  <c r="O5210" i="7" s="1"/>
  <c r="M5210" i="7" a="1"/>
  <c r="M5210" i="7" s="1"/>
  <c r="N5210" i="7" s="1" a="1"/>
  <c r="N5210" i="7" s="1"/>
  <c r="O5209" i="7" a="1"/>
  <c r="O5209" i="7"/>
  <c r="M5209" i="7" a="1"/>
  <c r="M5209" i="7" s="1"/>
  <c r="N5209" i="7" s="1" a="1"/>
  <c r="N5209" i="7" s="1"/>
  <c r="O5208" i="7" a="1"/>
  <c r="O5208" i="7" s="1"/>
  <c r="N5208" i="7" a="1"/>
  <c r="N5208" i="7" s="1"/>
  <c r="M5208" i="7" a="1"/>
  <c r="M5208" i="7" s="1"/>
  <c r="O5207" i="7" a="1"/>
  <c r="O5207" i="7" s="1"/>
  <c r="M5207" i="7" a="1"/>
  <c r="M5207" i="7" s="1"/>
  <c r="N5207" i="7" s="1" a="1"/>
  <c r="N5207" i="7" s="1"/>
  <c r="O5206" i="7" a="1"/>
  <c r="O5206" i="7" s="1"/>
  <c r="M5206" i="7" a="1"/>
  <c r="M5206" i="7"/>
  <c r="N5206" i="7" s="1" a="1"/>
  <c r="N5206" i="7" s="1"/>
  <c r="O5205" i="7" a="1"/>
  <c r="O5205" i="7"/>
  <c r="N5205" i="7" a="1"/>
  <c r="N5205" i="7" s="1"/>
  <c r="M5205" i="7" a="1"/>
  <c r="M5205" i="7" s="1"/>
  <c r="O5204" i="7" a="1"/>
  <c r="O5204" i="7" s="1"/>
  <c r="N5204" i="7" a="1"/>
  <c r="N5204" i="7"/>
  <c r="M5204" i="7" a="1"/>
  <c r="M5204" i="7" s="1"/>
  <c r="O5203" i="7" a="1"/>
  <c r="O5203" i="7" s="1"/>
  <c r="M5203" i="7" a="1"/>
  <c r="M5203" i="7" s="1"/>
  <c r="N5203" i="7" s="1" a="1"/>
  <c r="N5203" i="7" s="1"/>
  <c r="O5202" i="7" a="1"/>
  <c r="O5202" i="7" s="1"/>
  <c r="M5202" i="7" a="1"/>
  <c r="M5202" i="7"/>
  <c r="N5202" i="7" s="1" a="1"/>
  <c r="N5202" i="7" s="1"/>
  <c r="O5201" i="7" a="1"/>
  <c r="O5201" i="7" s="1"/>
  <c r="N5201" i="7" a="1"/>
  <c r="N5201" i="7" s="1"/>
  <c r="M5201" i="7" a="1"/>
  <c r="M5201" i="7" s="1"/>
  <c r="O5200" i="7" a="1"/>
  <c r="O5200" i="7"/>
  <c r="M5200" i="7" a="1"/>
  <c r="M5200" i="7" s="1"/>
  <c r="N5200" i="7" s="1" a="1"/>
  <c r="N5200" i="7" s="1"/>
  <c r="O5199" i="7" a="1"/>
  <c r="O5199" i="7" s="1"/>
  <c r="M5199" i="7" a="1"/>
  <c r="M5199" i="7" s="1"/>
  <c r="N5199" i="7" s="1" a="1"/>
  <c r="N5199" i="7" s="1"/>
  <c r="O5198" i="7" a="1"/>
  <c r="O5198" i="7" s="1"/>
  <c r="M5198" i="7" a="1"/>
  <c r="M5198" i="7" s="1"/>
  <c r="N5198" i="7" s="1" a="1"/>
  <c r="N5198" i="7" s="1"/>
  <c r="O5197" i="7" a="1"/>
  <c r="O5197" i="7" s="1"/>
  <c r="M5197" i="7" a="1"/>
  <c r="M5197" i="7" s="1"/>
  <c r="N5197" i="7" s="1" a="1"/>
  <c r="N5197" i="7" s="1"/>
  <c r="O5196" i="7" a="1"/>
  <c r="O5196" i="7"/>
  <c r="M5196" i="7" a="1"/>
  <c r="M5196" i="7" s="1"/>
  <c r="N5196" i="7" s="1" a="1"/>
  <c r="N5196" i="7" s="1"/>
  <c r="O5195" i="7" a="1"/>
  <c r="O5195" i="7" s="1"/>
  <c r="M5195" i="7" a="1"/>
  <c r="M5195" i="7"/>
  <c r="N5195" i="7" s="1" a="1"/>
  <c r="N5195" i="7" s="1"/>
  <c r="O5194" i="7" a="1"/>
  <c r="O5194" i="7" s="1"/>
  <c r="M5194" i="7" a="1"/>
  <c r="M5194" i="7" s="1"/>
  <c r="N5194" i="7" s="1" a="1"/>
  <c r="N5194" i="7" s="1"/>
  <c r="O5193" i="7" a="1"/>
  <c r="O5193" i="7"/>
  <c r="M5193" i="7" a="1"/>
  <c r="M5193" i="7" s="1"/>
  <c r="N5193" i="7" s="1" a="1"/>
  <c r="N5193" i="7" s="1"/>
  <c r="O5192" i="7" a="1"/>
  <c r="O5192" i="7" s="1"/>
  <c r="N5192" i="7" a="1"/>
  <c r="N5192" i="7" s="1"/>
  <c r="M5192" i="7" a="1"/>
  <c r="M5192" i="7" s="1"/>
  <c r="O5191" i="7" a="1"/>
  <c r="O5191" i="7" s="1"/>
  <c r="M5191" i="7" a="1"/>
  <c r="M5191" i="7" s="1"/>
  <c r="N5191" i="7" s="1" a="1"/>
  <c r="N5191" i="7" s="1"/>
  <c r="O5190" i="7" a="1"/>
  <c r="O5190" i="7" s="1"/>
  <c r="M5190" i="7" a="1"/>
  <c r="M5190" i="7" s="1"/>
  <c r="N5190" i="7" s="1" a="1"/>
  <c r="N5190" i="7" s="1"/>
  <c r="O5189" i="7" a="1"/>
  <c r="O5189" i="7"/>
  <c r="N5189" i="7" a="1"/>
  <c r="N5189" i="7" s="1"/>
  <c r="M5189" i="7" a="1"/>
  <c r="M5189" i="7" s="1"/>
  <c r="O5188" i="7" a="1"/>
  <c r="O5188" i="7" s="1"/>
  <c r="N5188" i="7" a="1"/>
  <c r="N5188" i="7" s="1"/>
  <c r="M5188" i="7" a="1"/>
  <c r="M5188" i="7" s="1"/>
  <c r="O5187" i="7" a="1"/>
  <c r="O5187" i="7" s="1"/>
  <c r="M5187" i="7" a="1"/>
  <c r="M5187" i="7" s="1"/>
  <c r="N5187" i="7" s="1" a="1"/>
  <c r="N5187" i="7" s="1"/>
  <c r="O5186" i="7" a="1"/>
  <c r="O5186" i="7" s="1"/>
  <c r="M5186" i="7" a="1"/>
  <c r="M5186" i="7"/>
  <c r="N5186" i="7" s="1" a="1"/>
  <c r="N5186" i="7" s="1"/>
  <c r="O5185" i="7" a="1"/>
  <c r="O5185" i="7" s="1"/>
  <c r="N5185" i="7" a="1"/>
  <c r="N5185" i="7" s="1"/>
  <c r="M5185" i="7" a="1"/>
  <c r="M5185" i="7" s="1"/>
  <c r="O5184" i="7" a="1"/>
  <c r="O5184" i="7" s="1"/>
  <c r="M5184" i="7" a="1"/>
  <c r="M5184" i="7" s="1"/>
  <c r="N5184" i="7" s="1" a="1"/>
  <c r="N5184" i="7" s="1"/>
  <c r="O5183" i="7" a="1"/>
  <c r="O5183" i="7" s="1"/>
  <c r="M5183" i="7" a="1"/>
  <c r="M5183" i="7" s="1"/>
  <c r="N5183" i="7" s="1" a="1"/>
  <c r="N5183" i="7" s="1"/>
  <c r="O5182" i="7" a="1"/>
  <c r="O5182" i="7" s="1"/>
  <c r="M5182" i="7" a="1"/>
  <c r="M5182" i="7" s="1"/>
  <c r="N5182" i="7" s="1" a="1"/>
  <c r="N5182" i="7" s="1"/>
  <c r="O5181" i="7" a="1"/>
  <c r="O5181" i="7" s="1"/>
  <c r="N5181" i="7" a="1"/>
  <c r="N5181" i="7" s="1"/>
  <c r="M5181" i="7" a="1"/>
  <c r="M5181" i="7" s="1"/>
  <c r="O5180" i="7" a="1"/>
  <c r="O5180" i="7"/>
  <c r="M5180" i="7" a="1"/>
  <c r="M5180" i="7" s="1"/>
  <c r="N5180" i="7" s="1" a="1"/>
  <c r="N5180" i="7" s="1"/>
  <c r="O5179" i="7" a="1"/>
  <c r="O5179" i="7" s="1"/>
  <c r="M5179" i="7" a="1"/>
  <c r="M5179" i="7"/>
  <c r="N5179" i="7" s="1" a="1"/>
  <c r="N5179" i="7" s="1"/>
  <c r="O5178" i="7" a="1"/>
  <c r="O5178" i="7" s="1"/>
  <c r="M5178" i="7" a="1"/>
  <c r="M5178" i="7" s="1"/>
  <c r="N5178" i="7" s="1" a="1"/>
  <c r="N5178" i="7" s="1"/>
  <c r="O5177" i="7" a="1"/>
  <c r="O5177" i="7" s="1"/>
  <c r="M5177" i="7" a="1"/>
  <c r="M5177" i="7" s="1"/>
  <c r="N5177" i="7" s="1" a="1"/>
  <c r="N5177" i="7" s="1"/>
  <c r="O5176" i="7" a="1"/>
  <c r="O5176" i="7" s="1"/>
  <c r="N5176" i="7" a="1"/>
  <c r="N5176" i="7" s="1"/>
  <c r="M5176" i="7" a="1"/>
  <c r="M5176" i="7" s="1"/>
  <c r="O5175" i="7" a="1"/>
  <c r="O5175" i="7" s="1"/>
  <c r="M5175" i="7" a="1"/>
  <c r="M5175" i="7" s="1"/>
  <c r="N5175" i="7" s="1" a="1"/>
  <c r="N5175" i="7" s="1"/>
  <c r="O5174" i="7" a="1"/>
  <c r="O5174" i="7" s="1"/>
  <c r="M5174" i="7" a="1"/>
  <c r="M5174" i="7" s="1"/>
  <c r="N5174" i="7" s="1" a="1"/>
  <c r="N5174" i="7" s="1"/>
  <c r="O5173" i="7" a="1"/>
  <c r="O5173" i="7"/>
  <c r="N5173" i="7" a="1"/>
  <c r="N5173" i="7" s="1"/>
  <c r="M5173" i="7" a="1"/>
  <c r="M5173" i="7" s="1"/>
  <c r="O5172" i="7" a="1"/>
  <c r="O5172" i="7" s="1"/>
  <c r="N5172" i="7" a="1"/>
  <c r="N5172" i="7" s="1"/>
  <c r="M5172" i="7" a="1"/>
  <c r="M5172" i="7" s="1"/>
  <c r="O5171" i="7" a="1"/>
  <c r="O5171" i="7" s="1"/>
  <c r="M5171" i="7" a="1"/>
  <c r="M5171" i="7" s="1"/>
  <c r="N5171" i="7" s="1" a="1"/>
  <c r="N5171" i="7" s="1"/>
  <c r="O5170" i="7" a="1"/>
  <c r="O5170" i="7" s="1"/>
  <c r="M5170" i="7" a="1"/>
  <c r="M5170" i="7"/>
  <c r="N5170" i="7" s="1" a="1"/>
  <c r="N5170" i="7" s="1"/>
  <c r="O5169" i="7" a="1"/>
  <c r="O5169" i="7" s="1"/>
  <c r="N5169" i="7" a="1"/>
  <c r="N5169" i="7" s="1"/>
  <c r="M5169" i="7" a="1"/>
  <c r="M5169" i="7" s="1"/>
  <c r="O5168" i="7" a="1"/>
  <c r="O5168" i="7" s="1"/>
  <c r="M5168" i="7" a="1"/>
  <c r="M5168" i="7" s="1"/>
  <c r="N5168" i="7" s="1" a="1"/>
  <c r="N5168" i="7" s="1"/>
  <c r="O5167" i="7" a="1"/>
  <c r="O5167" i="7" s="1"/>
  <c r="M5167" i="7" a="1"/>
  <c r="M5167" i="7" s="1"/>
  <c r="N5167" i="7" s="1" a="1"/>
  <c r="N5167" i="7" s="1"/>
  <c r="O5166" i="7" a="1"/>
  <c r="O5166" i="7" s="1"/>
  <c r="M5166" i="7" a="1"/>
  <c r="M5166" i="7" s="1"/>
  <c r="N5166" i="7" s="1" a="1"/>
  <c r="N5166" i="7" s="1"/>
  <c r="O5165" i="7" a="1"/>
  <c r="O5165" i="7" s="1"/>
  <c r="N5165" i="7" a="1"/>
  <c r="N5165" i="7" s="1"/>
  <c r="M5165" i="7" a="1"/>
  <c r="M5165" i="7" s="1"/>
  <c r="O5164" i="7" a="1"/>
  <c r="O5164" i="7"/>
  <c r="M5164" i="7" a="1"/>
  <c r="M5164" i="7" s="1"/>
  <c r="N5164" i="7" s="1" a="1"/>
  <c r="N5164" i="7" s="1"/>
  <c r="O5163" i="7" a="1"/>
  <c r="O5163" i="7" s="1"/>
  <c r="M5163" i="7" a="1"/>
  <c r="M5163" i="7"/>
  <c r="N5163" i="7" s="1" a="1"/>
  <c r="N5163" i="7" s="1"/>
  <c r="O5162" i="7" a="1"/>
  <c r="O5162" i="7" s="1"/>
  <c r="M5162" i="7" a="1"/>
  <c r="M5162" i="7" s="1"/>
  <c r="N5162" i="7" s="1" a="1"/>
  <c r="N5162" i="7" s="1"/>
  <c r="O5161" i="7" a="1"/>
  <c r="O5161" i="7" s="1"/>
  <c r="M5161" i="7" a="1"/>
  <c r="M5161" i="7" s="1"/>
  <c r="N5161" i="7" s="1" a="1"/>
  <c r="N5161" i="7" s="1"/>
  <c r="O5160" i="7" a="1"/>
  <c r="O5160" i="7" s="1"/>
  <c r="N5160" i="7" a="1"/>
  <c r="N5160" i="7" s="1"/>
  <c r="M5160" i="7" a="1"/>
  <c r="M5160" i="7" s="1"/>
  <c r="O5159" i="7" a="1"/>
  <c r="O5159" i="7" s="1"/>
  <c r="M5159" i="7" a="1"/>
  <c r="M5159" i="7" s="1"/>
  <c r="N5159" i="7" s="1" a="1"/>
  <c r="N5159" i="7" s="1"/>
  <c r="O5158" i="7" a="1"/>
  <c r="O5158" i="7" s="1"/>
  <c r="M5158" i="7" a="1"/>
  <c r="M5158" i="7" s="1"/>
  <c r="N5158" i="7" s="1" a="1"/>
  <c r="N5158" i="7" s="1"/>
  <c r="O5157" i="7" a="1"/>
  <c r="O5157" i="7"/>
  <c r="N5157" i="7" a="1"/>
  <c r="N5157" i="7" s="1"/>
  <c r="M5157" i="7" a="1"/>
  <c r="M5157" i="7" s="1"/>
  <c r="O5156" i="7" a="1"/>
  <c r="O5156" i="7" s="1"/>
  <c r="N5156" i="7" a="1"/>
  <c r="N5156" i="7" s="1"/>
  <c r="M5156" i="7" a="1"/>
  <c r="M5156" i="7" s="1"/>
  <c r="O5155" i="7" a="1"/>
  <c r="O5155" i="7" s="1"/>
  <c r="M5155" i="7" a="1"/>
  <c r="M5155" i="7" s="1"/>
  <c r="N5155" i="7" s="1" a="1"/>
  <c r="N5155" i="7" s="1"/>
  <c r="O5154" i="7" a="1"/>
  <c r="O5154" i="7" s="1"/>
  <c r="M5154" i="7" a="1"/>
  <c r="M5154" i="7"/>
  <c r="N5154" i="7" s="1" a="1"/>
  <c r="N5154" i="7" s="1"/>
  <c r="O5153" i="7" a="1"/>
  <c r="O5153" i="7" s="1"/>
  <c r="N5153" i="7" a="1"/>
  <c r="N5153" i="7" s="1"/>
  <c r="M5153" i="7" a="1"/>
  <c r="M5153" i="7" s="1"/>
  <c r="O5152" i="7" a="1"/>
  <c r="O5152" i="7" s="1"/>
  <c r="M5152" i="7" a="1"/>
  <c r="M5152" i="7" s="1"/>
  <c r="N5152" i="7" s="1" a="1"/>
  <c r="N5152" i="7" s="1"/>
  <c r="O5151" i="7" a="1"/>
  <c r="O5151" i="7" s="1"/>
  <c r="M5151" i="7" a="1"/>
  <c r="M5151" i="7" s="1"/>
  <c r="N5151" i="7" s="1" a="1"/>
  <c r="N5151" i="7" s="1"/>
  <c r="O5150" i="7" a="1"/>
  <c r="O5150" i="7" s="1"/>
  <c r="M5150" i="7" a="1"/>
  <c r="M5150" i="7" s="1"/>
  <c r="N5150" i="7" s="1" a="1"/>
  <c r="N5150" i="7" s="1"/>
  <c r="O5149" i="7" a="1"/>
  <c r="O5149" i="7" s="1"/>
  <c r="N5149" i="7" a="1"/>
  <c r="N5149" i="7" s="1"/>
  <c r="M5149" i="7" a="1"/>
  <c r="M5149" i="7" s="1"/>
  <c r="O5148" i="7" a="1"/>
  <c r="O5148" i="7"/>
  <c r="M5148" i="7" a="1"/>
  <c r="M5148" i="7" s="1"/>
  <c r="N5148" i="7" s="1" a="1"/>
  <c r="N5148" i="7" s="1"/>
  <c r="O5147" i="7" a="1"/>
  <c r="O5147" i="7" s="1"/>
  <c r="M5147" i="7" a="1"/>
  <c r="M5147" i="7"/>
  <c r="N5147" i="7" s="1" a="1"/>
  <c r="N5147" i="7" s="1"/>
  <c r="O5146" i="7" a="1"/>
  <c r="O5146" i="7" s="1"/>
  <c r="M5146" i="7" a="1"/>
  <c r="M5146" i="7" s="1"/>
  <c r="N5146" i="7" s="1" a="1"/>
  <c r="N5146" i="7" s="1"/>
  <c r="O5145" i="7" a="1"/>
  <c r="O5145" i="7" s="1"/>
  <c r="M5145" i="7" a="1"/>
  <c r="M5145" i="7" s="1"/>
  <c r="N5145" i="7" s="1" a="1"/>
  <c r="N5145" i="7" s="1"/>
  <c r="O5144" i="7" a="1"/>
  <c r="O5144" i="7" s="1"/>
  <c r="N5144" i="7" a="1"/>
  <c r="N5144" i="7" s="1"/>
  <c r="M5144" i="7" a="1"/>
  <c r="M5144" i="7" s="1"/>
  <c r="O5143" i="7" a="1"/>
  <c r="O5143" i="7" s="1"/>
  <c r="M5143" i="7" a="1"/>
  <c r="M5143" i="7" s="1"/>
  <c r="N5143" i="7" s="1" a="1"/>
  <c r="N5143" i="7" s="1"/>
  <c r="O5142" i="7" a="1"/>
  <c r="O5142" i="7" s="1"/>
  <c r="M5142" i="7" a="1"/>
  <c r="M5142" i="7" s="1"/>
  <c r="N5142" i="7" s="1" a="1"/>
  <c r="N5142" i="7" s="1"/>
  <c r="O5141" i="7" a="1"/>
  <c r="O5141" i="7"/>
  <c r="N5141" i="7" a="1"/>
  <c r="N5141" i="7" s="1"/>
  <c r="M5141" i="7" a="1"/>
  <c r="M5141" i="7" s="1"/>
  <c r="O5140" i="7" a="1"/>
  <c r="O5140" i="7" s="1"/>
  <c r="N5140" i="7" a="1"/>
  <c r="N5140" i="7" s="1"/>
  <c r="M5140" i="7" a="1"/>
  <c r="M5140" i="7" s="1"/>
  <c r="O5139" i="7" a="1"/>
  <c r="O5139" i="7" s="1"/>
  <c r="M5139" i="7" a="1"/>
  <c r="M5139" i="7" s="1"/>
  <c r="N5139" i="7" s="1" a="1"/>
  <c r="N5139" i="7" s="1"/>
  <c r="O5138" i="7" a="1"/>
  <c r="O5138" i="7" s="1"/>
  <c r="M5138" i="7" a="1"/>
  <c r="M5138" i="7"/>
  <c r="N5138" i="7" s="1" a="1"/>
  <c r="N5138" i="7" s="1"/>
  <c r="O5137" i="7" a="1"/>
  <c r="O5137" i="7" s="1"/>
  <c r="N5137" i="7" a="1"/>
  <c r="N5137" i="7" s="1"/>
  <c r="M5137" i="7" a="1"/>
  <c r="M5137" i="7" s="1"/>
  <c r="O5136" i="7" a="1"/>
  <c r="O5136" i="7" s="1"/>
  <c r="M5136" i="7" a="1"/>
  <c r="M5136" i="7" s="1"/>
  <c r="N5136" i="7" s="1" a="1"/>
  <c r="N5136" i="7" s="1"/>
  <c r="O5135" i="7" a="1"/>
  <c r="O5135" i="7" s="1"/>
  <c r="M5135" i="7" a="1"/>
  <c r="M5135" i="7" s="1"/>
  <c r="N5135" i="7" s="1" a="1"/>
  <c r="N5135" i="7" s="1"/>
  <c r="O5134" i="7" a="1"/>
  <c r="O5134" i="7" s="1"/>
  <c r="M5134" i="7" a="1"/>
  <c r="M5134" i="7" s="1"/>
  <c r="N5134" i="7" s="1" a="1"/>
  <c r="N5134" i="7" s="1"/>
  <c r="O5133" i="7" a="1"/>
  <c r="O5133" i="7" s="1"/>
  <c r="N5133" i="7" a="1"/>
  <c r="N5133" i="7" s="1"/>
  <c r="M5133" i="7" a="1"/>
  <c r="M5133" i="7" s="1"/>
  <c r="O5132" i="7" a="1"/>
  <c r="O5132" i="7"/>
  <c r="M5132" i="7" a="1"/>
  <c r="M5132" i="7" s="1"/>
  <c r="N5132" i="7" s="1" a="1"/>
  <c r="N5132" i="7" s="1"/>
  <c r="O5131" i="7" a="1"/>
  <c r="O5131" i="7" s="1"/>
  <c r="M5131" i="7" a="1"/>
  <c r="M5131" i="7"/>
  <c r="N5131" i="7" s="1" a="1"/>
  <c r="N5131" i="7" s="1"/>
  <c r="O5130" i="7" a="1"/>
  <c r="O5130" i="7" s="1"/>
  <c r="M5130" i="7" a="1"/>
  <c r="M5130" i="7" s="1"/>
  <c r="N5130" i="7" s="1" a="1"/>
  <c r="N5130" i="7" s="1"/>
  <c r="O5129" i="7" a="1"/>
  <c r="O5129" i="7" s="1"/>
  <c r="M5129" i="7" a="1"/>
  <c r="M5129" i="7" s="1"/>
  <c r="N5129" i="7" s="1" a="1"/>
  <c r="N5129" i="7" s="1"/>
  <c r="O5128" i="7" a="1"/>
  <c r="O5128" i="7" s="1"/>
  <c r="N5128" i="7" a="1"/>
  <c r="N5128" i="7" s="1"/>
  <c r="M5128" i="7" a="1"/>
  <c r="M5128" i="7" s="1"/>
  <c r="O5127" i="7" a="1"/>
  <c r="O5127" i="7" s="1"/>
  <c r="M5127" i="7" a="1"/>
  <c r="M5127" i="7" s="1"/>
  <c r="N5127" i="7" s="1" a="1"/>
  <c r="N5127" i="7" s="1"/>
  <c r="O5126" i="7" a="1"/>
  <c r="O5126" i="7" s="1"/>
  <c r="M5126" i="7" a="1"/>
  <c r="M5126" i="7" s="1"/>
  <c r="N5126" i="7" s="1" a="1"/>
  <c r="N5126" i="7" s="1"/>
  <c r="O5125" i="7" a="1"/>
  <c r="O5125" i="7"/>
  <c r="N5125" i="7" a="1"/>
  <c r="N5125" i="7" s="1"/>
  <c r="M5125" i="7" a="1"/>
  <c r="M5125" i="7" s="1"/>
  <c r="O5124" i="7" a="1"/>
  <c r="O5124" i="7" s="1"/>
  <c r="N5124" i="7" a="1"/>
  <c r="N5124" i="7" s="1"/>
  <c r="M5124" i="7" a="1"/>
  <c r="M5124" i="7" s="1"/>
  <c r="O5123" i="7" a="1"/>
  <c r="O5123" i="7" s="1"/>
  <c r="M5123" i="7" a="1"/>
  <c r="M5123" i="7" s="1"/>
  <c r="N5123" i="7" s="1" a="1"/>
  <c r="N5123" i="7" s="1"/>
  <c r="O5122" i="7" a="1"/>
  <c r="O5122" i="7" s="1"/>
  <c r="M5122" i="7" a="1"/>
  <c r="M5122" i="7"/>
  <c r="N5122" i="7" s="1" a="1"/>
  <c r="N5122" i="7" s="1"/>
  <c r="O5121" i="7" a="1"/>
  <c r="O5121" i="7" s="1"/>
  <c r="N5121" i="7" a="1"/>
  <c r="N5121" i="7" s="1"/>
  <c r="M5121" i="7" a="1"/>
  <c r="M5121" i="7" s="1"/>
  <c r="O5120" i="7" a="1"/>
  <c r="O5120" i="7" s="1"/>
  <c r="M5120" i="7" a="1"/>
  <c r="M5120" i="7" s="1"/>
  <c r="N5120" i="7" s="1" a="1"/>
  <c r="N5120" i="7" s="1"/>
  <c r="O5119" i="7" a="1"/>
  <c r="O5119" i="7" s="1"/>
  <c r="M5119" i="7" a="1"/>
  <c r="M5119" i="7" s="1"/>
  <c r="N5119" i="7" s="1" a="1"/>
  <c r="N5119" i="7" s="1"/>
  <c r="O5118" i="7" a="1"/>
  <c r="O5118" i="7" s="1"/>
  <c r="M5118" i="7" a="1"/>
  <c r="M5118" i="7" s="1"/>
  <c r="N5118" i="7" s="1" a="1"/>
  <c r="N5118" i="7" s="1"/>
  <c r="O5117" i="7" a="1"/>
  <c r="O5117" i="7" s="1"/>
  <c r="N5117" i="7" a="1"/>
  <c r="N5117" i="7" s="1"/>
  <c r="M5117" i="7" a="1"/>
  <c r="M5117" i="7" s="1"/>
  <c r="O5116" i="7" a="1"/>
  <c r="O5116" i="7"/>
  <c r="M5116" i="7" a="1"/>
  <c r="M5116" i="7" s="1"/>
  <c r="N5116" i="7" s="1" a="1"/>
  <c r="N5116" i="7" s="1"/>
  <c r="O5115" i="7" a="1"/>
  <c r="O5115" i="7" s="1"/>
  <c r="M5115" i="7" a="1"/>
  <c r="M5115" i="7"/>
  <c r="N5115" i="7" s="1" a="1"/>
  <c r="N5115" i="7" s="1"/>
  <c r="O5114" i="7" a="1"/>
  <c r="O5114" i="7" s="1"/>
  <c r="M5114" i="7" a="1"/>
  <c r="M5114" i="7" s="1"/>
  <c r="N5114" i="7" s="1" a="1"/>
  <c r="N5114" i="7" s="1"/>
  <c r="O5113" i="7" a="1"/>
  <c r="O5113" i="7" s="1"/>
  <c r="M5113" i="7" a="1"/>
  <c r="M5113" i="7" s="1"/>
  <c r="N5113" i="7" s="1" a="1"/>
  <c r="N5113" i="7" s="1"/>
  <c r="O5112" i="7" a="1"/>
  <c r="O5112" i="7" s="1"/>
  <c r="N5112" i="7" a="1"/>
  <c r="N5112" i="7" s="1"/>
  <c r="M5112" i="7" a="1"/>
  <c r="M5112" i="7" s="1"/>
  <c r="O5111" i="7" a="1"/>
  <c r="O5111" i="7" s="1"/>
  <c r="M5111" i="7" a="1"/>
  <c r="M5111" i="7" s="1"/>
  <c r="N5111" i="7" s="1" a="1"/>
  <c r="N5111" i="7" s="1"/>
  <c r="O5110" i="7" a="1"/>
  <c r="O5110" i="7" s="1"/>
  <c r="M5110" i="7" a="1"/>
  <c r="M5110" i="7" s="1"/>
  <c r="N5110" i="7" s="1" a="1"/>
  <c r="N5110" i="7" s="1"/>
  <c r="O5109" i="7" a="1"/>
  <c r="O5109" i="7"/>
  <c r="N5109" i="7" a="1"/>
  <c r="N5109" i="7" s="1"/>
  <c r="M5109" i="7" a="1"/>
  <c r="M5109" i="7" s="1"/>
  <c r="O5108" i="7" a="1"/>
  <c r="O5108" i="7" s="1"/>
  <c r="N5108" i="7" a="1"/>
  <c r="N5108" i="7" s="1"/>
  <c r="M5108" i="7" a="1"/>
  <c r="M5108" i="7" s="1"/>
  <c r="O5107" i="7" a="1"/>
  <c r="O5107" i="7" s="1"/>
  <c r="M5107" i="7" a="1"/>
  <c r="M5107" i="7" s="1"/>
  <c r="N5107" i="7" s="1" a="1"/>
  <c r="N5107" i="7" s="1"/>
  <c r="O5106" i="7" a="1"/>
  <c r="O5106" i="7" s="1"/>
  <c r="M5106" i="7" a="1"/>
  <c r="M5106" i="7"/>
  <c r="N5106" i="7" s="1" a="1"/>
  <c r="N5106" i="7" s="1"/>
  <c r="O5105" i="7" a="1"/>
  <c r="O5105" i="7" s="1"/>
  <c r="N5105" i="7" a="1"/>
  <c r="N5105" i="7" s="1"/>
  <c r="M5105" i="7" a="1"/>
  <c r="M5105" i="7" s="1"/>
  <c r="O5104" i="7" a="1"/>
  <c r="O5104" i="7" s="1"/>
  <c r="M5104" i="7" a="1"/>
  <c r="M5104" i="7" s="1"/>
  <c r="N5104" i="7" s="1" a="1"/>
  <c r="N5104" i="7" s="1"/>
  <c r="O5103" i="7" a="1"/>
  <c r="O5103" i="7" s="1"/>
  <c r="M5103" i="7" a="1"/>
  <c r="M5103" i="7" s="1"/>
  <c r="N5103" i="7" s="1" a="1"/>
  <c r="N5103" i="7" s="1"/>
  <c r="O5102" i="7" a="1"/>
  <c r="O5102" i="7" s="1"/>
  <c r="M5102" i="7" a="1"/>
  <c r="M5102" i="7" s="1"/>
  <c r="N5102" i="7" s="1" a="1"/>
  <c r="N5102" i="7" s="1"/>
  <c r="O5101" i="7" a="1"/>
  <c r="O5101" i="7" s="1"/>
  <c r="N5101" i="7" a="1"/>
  <c r="N5101" i="7" s="1"/>
  <c r="M5101" i="7" a="1"/>
  <c r="M5101" i="7" s="1"/>
  <c r="O5100" i="7" a="1"/>
  <c r="O5100" i="7"/>
  <c r="M5100" i="7" a="1"/>
  <c r="M5100" i="7" s="1"/>
  <c r="N5100" i="7" s="1" a="1"/>
  <c r="N5100" i="7" s="1"/>
  <c r="O5099" i="7" a="1"/>
  <c r="O5099" i="7" s="1"/>
  <c r="M5099" i="7" a="1"/>
  <c r="M5099" i="7"/>
  <c r="N5099" i="7" s="1" a="1"/>
  <c r="N5099" i="7" s="1"/>
  <c r="O5098" i="7" a="1"/>
  <c r="O5098" i="7" s="1"/>
  <c r="M5098" i="7" a="1"/>
  <c r="M5098" i="7" s="1"/>
  <c r="N5098" i="7" s="1" a="1"/>
  <c r="N5098" i="7" s="1"/>
  <c r="O5097" i="7" a="1"/>
  <c r="O5097" i="7" s="1"/>
  <c r="M5097" i="7" a="1"/>
  <c r="M5097" i="7" s="1"/>
  <c r="N5097" i="7" s="1" a="1"/>
  <c r="N5097" i="7" s="1"/>
  <c r="O5096" i="7" a="1"/>
  <c r="O5096" i="7" s="1"/>
  <c r="N5096" i="7" a="1"/>
  <c r="N5096" i="7" s="1"/>
  <c r="M5096" i="7" a="1"/>
  <c r="M5096" i="7" s="1"/>
  <c r="O5095" i="7" a="1"/>
  <c r="O5095" i="7" s="1"/>
  <c r="M5095" i="7" a="1"/>
  <c r="M5095" i="7" s="1"/>
  <c r="N5095" i="7" s="1" a="1"/>
  <c r="N5095" i="7" s="1"/>
  <c r="O5094" i="7" a="1"/>
  <c r="O5094" i="7" s="1"/>
  <c r="M5094" i="7" a="1"/>
  <c r="M5094" i="7" s="1"/>
  <c r="N5094" i="7" s="1" a="1"/>
  <c r="N5094" i="7" s="1"/>
  <c r="O5093" i="7" a="1"/>
  <c r="O5093" i="7"/>
  <c r="N5093" i="7" a="1"/>
  <c r="N5093" i="7" s="1"/>
  <c r="M5093" i="7" a="1"/>
  <c r="M5093" i="7" s="1"/>
  <c r="O5092" i="7" a="1"/>
  <c r="O5092" i="7" s="1"/>
  <c r="N5092" i="7" a="1"/>
  <c r="N5092" i="7" s="1"/>
  <c r="M5092" i="7" a="1"/>
  <c r="M5092" i="7" s="1"/>
  <c r="O5091" i="7" a="1"/>
  <c r="O5091" i="7" s="1"/>
  <c r="M5091" i="7" a="1"/>
  <c r="M5091" i="7" s="1"/>
  <c r="N5091" i="7" s="1" a="1"/>
  <c r="N5091" i="7" s="1"/>
  <c r="O5090" i="7" a="1"/>
  <c r="O5090" i="7" s="1"/>
  <c r="M5090" i="7" a="1"/>
  <c r="M5090" i="7"/>
  <c r="N5090" i="7" s="1" a="1"/>
  <c r="N5090" i="7" s="1"/>
  <c r="O5089" i="7" a="1"/>
  <c r="O5089" i="7" s="1"/>
  <c r="N5089" i="7" a="1"/>
  <c r="N5089" i="7" s="1"/>
  <c r="M5089" i="7" a="1"/>
  <c r="M5089" i="7" s="1"/>
  <c r="O5088" i="7" a="1"/>
  <c r="O5088" i="7" s="1"/>
  <c r="M5088" i="7" a="1"/>
  <c r="M5088" i="7" s="1"/>
  <c r="N5088" i="7" s="1" a="1"/>
  <c r="N5088" i="7" s="1"/>
  <c r="O5087" i="7" a="1"/>
  <c r="O5087" i="7" s="1"/>
  <c r="M5087" i="7" a="1"/>
  <c r="M5087" i="7" s="1"/>
  <c r="N5087" i="7" s="1" a="1"/>
  <c r="N5087" i="7" s="1"/>
  <c r="O5086" i="7" a="1"/>
  <c r="O5086" i="7" s="1"/>
  <c r="M5086" i="7" a="1"/>
  <c r="M5086" i="7" s="1"/>
  <c r="N5086" i="7" s="1" a="1"/>
  <c r="N5086" i="7" s="1"/>
  <c r="O5085" i="7" a="1"/>
  <c r="O5085" i="7" s="1"/>
  <c r="N5085" i="7" a="1"/>
  <c r="N5085" i="7" s="1"/>
  <c r="M5085" i="7" a="1"/>
  <c r="M5085" i="7" s="1"/>
  <c r="O5084" i="7" a="1"/>
  <c r="O5084" i="7"/>
  <c r="M5084" i="7" a="1"/>
  <c r="M5084" i="7" s="1"/>
  <c r="N5084" i="7" s="1" a="1"/>
  <c r="N5084" i="7" s="1"/>
  <c r="O5083" i="7" a="1"/>
  <c r="O5083" i="7" s="1"/>
  <c r="M5083" i="7" a="1"/>
  <c r="M5083" i="7"/>
  <c r="N5083" i="7" s="1" a="1"/>
  <c r="N5083" i="7" s="1"/>
  <c r="O5082" i="7" a="1"/>
  <c r="O5082" i="7" s="1"/>
  <c r="M5082" i="7" a="1"/>
  <c r="M5082" i="7" s="1"/>
  <c r="N5082" i="7" s="1" a="1"/>
  <c r="N5082" i="7" s="1"/>
  <c r="O5081" i="7" a="1"/>
  <c r="O5081" i="7" s="1"/>
  <c r="M5081" i="7" a="1"/>
  <c r="M5081" i="7" s="1"/>
  <c r="N5081" i="7" s="1" a="1"/>
  <c r="N5081" i="7" s="1"/>
  <c r="O5080" i="7" a="1"/>
  <c r="O5080" i="7" s="1"/>
  <c r="N5080" i="7" a="1"/>
  <c r="N5080" i="7" s="1"/>
  <c r="M5080" i="7" a="1"/>
  <c r="M5080" i="7" s="1"/>
  <c r="O5079" i="7" a="1"/>
  <c r="O5079" i="7" s="1"/>
  <c r="M5079" i="7" a="1"/>
  <c r="M5079" i="7" s="1"/>
  <c r="N5079" i="7" s="1" a="1"/>
  <c r="N5079" i="7" s="1"/>
  <c r="O5078" i="7" a="1"/>
  <c r="O5078" i="7" s="1"/>
  <c r="M5078" i="7" a="1"/>
  <c r="M5078" i="7" s="1"/>
  <c r="N5078" i="7" s="1" a="1"/>
  <c r="N5078" i="7" s="1"/>
  <c r="O5077" i="7" a="1"/>
  <c r="O5077" i="7"/>
  <c r="N5077" i="7" a="1"/>
  <c r="N5077" i="7" s="1"/>
  <c r="M5077" i="7" a="1"/>
  <c r="M5077" i="7" s="1"/>
  <c r="O5076" i="7" a="1"/>
  <c r="O5076" i="7" s="1"/>
  <c r="N5076" i="7" a="1"/>
  <c r="N5076" i="7" s="1"/>
  <c r="M5076" i="7" a="1"/>
  <c r="M5076" i="7" s="1"/>
  <c r="O5075" i="7" a="1"/>
  <c r="O5075" i="7" s="1"/>
  <c r="M5075" i="7" a="1"/>
  <c r="M5075" i="7" s="1"/>
  <c r="N5075" i="7" s="1" a="1"/>
  <c r="N5075" i="7" s="1"/>
  <c r="O5074" i="7" a="1"/>
  <c r="O5074" i="7" s="1"/>
  <c r="M5074" i="7" a="1"/>
  <c r="M5074" i="7"/>
  <c r="N5074" i="7" s="1" a="1"/>
  <c r="N5074" i="7" s="1"/>
  <c r="O5073" i="7" a="1"/>
  <c r="O5073" i="7" s="1"/>
  <c r="N5073" i="7" a="1"/>
  <c r="N5073" i="7" s="1"/>
  <c r="M5073" i="7" a="1"/>
  <c r="M5073" i="7" s="1"/>
  <c r="O5072" i="7" a="1"/>
  <c r="O5072" i="7" s="1"/>
  <c r="N5072" i="7" a="1"/>
  <c r="N5072" i="7"/>
  <c r="M5072" i="7" a="1"/>
  <c r="M5072" i="7" s="1"/>
  <c r="O5071" i="7" a="1"/>
  <c r="O5071" i="7" s="1"/>
  <c r="M5071" i="7" a="1"/>
  <c r="M5071" i="7" s="1"/>
  <c r="N5071" i="7" s="1" a="1"/>
  <c r="N5071" i="7" s="1"/>
  <c r="O5070" i="7" a="1"/>
  <c r="O5070" i="7" s="1"/>
  <c r="M5070" i="7" a="1"/>
  <c r="M5070" i="7" s="1"/>
  <c r="N5070" i="7" s="1" a="1"/>
  <c r="N5070" i="7" s="1"/>
  <c r="O5069" i="7" a="1"/>
  <c r="O5069" i="7" s="1"/>
  <c r="N5069" i="7" a="1"/>
  <c r="N5069" i="7" s="1"/>
  <c r="M5069" i="7" a="1"/>
  <c r="M5069" i="7" s="1"/>
  <c r="O5068" i="7" a="1"/>
  <c r="O5068" i="7"/>
  <c r="M5068" i="7" a="1"/>
  <c r="M5068" i="7" s="1"/>
  <c r="N5068" i="7" s="1" a="1"/>
  <c r="N5068" i="7" s="1"/>
  <c r="O5067" i="7" a="1"/>
  <c r="O5067" i="7" s="1"/>
  <c r="M5067" i="7" a="1"/>
  <c r="M5067" i="7"/>
  <c r="N5067" i="7" s="1" a="1"/>
  <c r="N5067" i="7" s="1"/>
  <c r="O5066" i="7" a="1"/>
  <c r="O5066" i="7" s="1"/>
  <c r="M5066" i="7" a="1"/>
  <c r="M5066" i="7" s="1"/>
  <c r="N5066" i="7" s="1" a="1"/>
  <c r="N5066" i="7" s="1"/>
  <c r="O5065" i="7" a="1"/>
  <c r="O5065" i="7" s="1"/>
  <c r="M5065" i="7" a="1"/>
  <c r="M5065" i="7" s="1"/>
  <c r="N5065" i="7" s="1" a="1"/>
  <c r="N5065" i="7" s="1"/>
  <c r="O5064" i="7" a="1"/>
  <c r="O5064" i="7" s="1"/>
  <c r="N5064" i="7" a="1"/>
  <c r="N5064" i="7" s="1"/>
  <c r="M5064" i="7" a="1"/>
  <c r="M5064" i="7" s="1"/>
  <c r="O5063" i="7" a="1"/>
  <c r="O5063" i="7" s="1"/>
  <c r="M5063" i="7" a="1"/>
  <c r="M5063" i="7" s="1"/>
  <c r="N5063" i="7" s="1" a="1"/>
  <c r="N5063" i="7" s="1"/>
  <c r="O5062" i="7" a="1"/>
  <c r="O5062" i="7" s="1"/>
  <c r="M5062" i="7" a="1"/>
  <c r="M5062" i="7" s="1"/>
  <c r="N5062" i="7" s="1" a="1"/>
  <c r="N5062" i="7" s="1"/>
  <c r="O5061" i="7" a="1"/>
  <c r="O5061" i="7"/>
  <c r="N5061" i="7" a="1"/>
  <c r="N5061" i="7" s="1"/>
  <c r="M5061" i="7" a="1"/>
  <c r="M5061" i="7" s="1"/>
  <c r="O5060" i="7" a="1"/>
  <c r="O5060" i="7" s="1"/>
  <c r="N5060" i="7" a="1"/>
  <c r="N5060" i="7" s="1"/>
  <c r="M5060" i="7" a="1"/>
  <c r="M5060" i="7" s="1"/>
  <c r="O5059" i="7" a="1"/>
  <c r="O5059" i="7" s="1"/>
  <c r="M5059" i="7" a="1"/>
  <c r="M5059" i="7" s="1"/>
  <c r="N5059" i="7" s="1" a="1"/>
  <c r="N5059" i="7" s="1"/>
  <c r="O5058" i="7" a="1"/>
  <c r="O5058" i="7" s="1"/>
  <c r="M5058" i="7" a="1"/>
  <c r="M5058" i="7"/>
  <c r="N5058" i="7" s="1" a="1"/>
  <c r="N5058" i="7" s="1"/>
  <c r="O5057" i="7" a="1"/>
  <c r="O5057" i="7" s="1"/>
  <c r="N5057" i="7" a="1"/>
  <c r="N5057" i="7" s="1"/>
  <c r="M5057" i="7" a="1"/>
  <c r="M5057" i="7" s="1"/>
  <c r="O5056" i="7" a="1"/>
  <c r="O5056" i="7" s="1"/>
  <c r="N5056" i="7" a="1"/>
  <c r="N5056" i="7"/>
  <c r="M5056" i="7" a="1"/>
  <c r="M5056" i="7" s="1"/>
  <c r="O5055" i="7" a="1"/>
  <c r="O5055" i="7" s="1"/>
  <c r="M5055" i="7" a="1"/>
  <c r="M5055" i="7" s="1"/>
  <c r="N5055" i="7" s="1" a="1"/>
  <c r="N5055" i="7" s="1"/>
  <c r="O5054" i="7" a="1"/>
  <c r="O5054" i="7" s="1"/>
  <c r="M5054" i="7" a="1"/>
  <c r="M5054" i="7" s="1"/>
  <c r="N5054" i="7" s="1" a="1"/>
  <c r="N5054" i="7" s="1"/>
  <c r="O5053" i="7" a="1"/>
  <c r="O5053" i="7" s="1"/>
  <c r="N5053" i="7" a="1"/>
  <c r="N5053" i="7" s="1"/>
  <c r="M5053" i="7" a="1"/>
  <c r="M5053" i="7" s="1"/>
  <c r="O5052" i="7" a="1"/>
  <c r="O5052" i="7"/>
  <c r="M5052" i="7" a="1"/>
  <c r="M5052" i="7" s="1"/>
  <c r="N5052" i="7" s="1" a="1"/>
  <c r="N5052" i="7" s="1"/>
  <c r="O5051" i="7" a="1"/>
  <c r="O5051" i="7" s="1"/>
  <c r="M5051" i="7" a="1"/>
  <c r="M5051" i="7"/>
  <c r="N5051" i="7" s="1" a="1"/>
  <c r="N5051" i="7" s="1"/>
  <c r="O5050" i="7" a="1"/>
  <c r="O5050" i="7" s="1"/>
  <c r="M5050" i="7" a="1"/>
  <c r="M5050" i="7" s="1"/>
  <c r="N5050" i="7" s="1" a="1"/>
  <c r="N5050" i="7" s="1"/>
  <c r="O5049" i="7" a="1"/>
  <c r="O5049" i="7" s="1"/>
  <c r="M5049" i="7" a="1"/>
  <c r="M5049" i="7" s="1"/>
  <c r="N5049" i="7" s="1" a="1"/>
  <c r="N5049" i="7" s="1"/>
  <c r="O5048" i="7" a="1"/>
  <c r="O5048" i="7" s="1"/>
  <c r="N5048" i="7" a="1"/>
  <c r="N5048" i="7" s="1"/>
  <c r="M5048" i="7" a="1"/>
  <c r="M5048" i="7" s="1"/>
  <c r="O5047" i="7" a="1"/>
  <c r="O5047" i="7" s="1"/>
  <c r="M5047" i="7" a="1"/>
  <c r="M5047" i="7" s="1"/>
  <c r="N5047" i="7" s="1" a="1"/>
  <c r="N5047" i="7" s="1"/>
  <c r="O5046" i="7" a="1"/>
  <c r="O5046" i="7" s="1"/>
  <c r="M5046" i="7" a="1"/>
  <c r="M5046" i="7" s="1"/>
  <c r="N5046" i="7" s="1" a="1"/>
  <c r="N5046" i="7" s="1"/>
  <c r="O5045" i="7" a="1"/>
  <c r="O5045" i="7"/>
  <c r="N5045" i="7" a="1"/>
  <c r="N5045" i="7" s="1"/>
  <c r="M5045" i="7" a="1"/>
  <c r="M5045" i="7" s="1"/>
  <c r="O5044" i="7" a="1"/>
  <c r="O5044" i="7" s="1"/>
  <c r="N5044" i="7" a="1"/>
  <c r="N5044" i="7" s="1"/>
  <c r="M5044" i="7" a="1"/>
  <c r="M5044" i="7" s="1"/>
  <c r="O5043" i="7" a="1"/>
  <c r="O5043" i="7" s="1"/>
  <c r="M5043" i="7" a="1"/>
  <c r="M5043" i="7" s="1"/>
  <c r="N5043" i="7" s="1" a="1"/>
  <c r="N5043" i="7" s="1"/>
  <c r="O5042" i="7" a="1"/>
  <c r="O5042" i="7" s="1"/>
  <c r="M5042" i="7" a="1"/>
  <c r="M5042" i="7"/>
  <c r="N5042" i="7" s="1" a="1"/>
  <c r="N5042" i="7" s="1"/>
  <c r="O5041" i="7" a="1"/>
  <c r="O5041" i="7" s="1"/>
  <c r="N5041" i="7" a="1"/>
  <c r="N5041" i="7" s="1"/>
  <c r="M5041" i="7" a="1"/>
  <c r="M5041" i="7" s="1"/>
  <c r="O5040" i="7" a="1"/>
  <c r="O5040" i="7" s="1"/>
  <c r="N5040" i="7" a="1"/>
  <c r="N5040" i="7"/>
  <c r="M5040" i="7" a="1"/>
  <c r="M5040" i="7" s="1"/>
  <c r="O5039" i="7" a="1"/>
  <c r="O5039" i="7" s="1"/>
  <c r="M5039" i="7" a="1"/>
  <c r="M5039" i="7" s="1"/>
  <c r="N5039" i="7" s="1" a="1"/>
  <c r="N5039" i="7" s="1"/>
  <c r="O5038" i="7" a="1"/>
  <c r="O5038" i="7" s="1"/>
  <c r="M5038" i="7" a="1"/>
  <c r="M5038" i="7" s="1"/>
  <c r="N5038" i="7" s="1" a="1"/>
  <c r="N5038" i="7" s="1"/>
  <c r="O5037" i="7" a="1"/>
  <c r="O5037" i="7" s="1"/>
  <c r="N5037" i="7" a="1"/>
  <c r="N5037" i="7" s="1"/>
  <c r="M5037" i="7" a="1"/>
  <c r="M5037" i="7" s="1"/>
  <c r="O5036" i="7" a="1"/>
  <c r="O5036" i="7"/>
  <c r="M5036" i="7" a="1"/>
  <c r="M5036" i="7" s="1"/>
  <c r="N5036" i="7" s="1" a="1"/>
  <c r="N5036" i="7" s="1"/>
  <c r="O5035" i="7" a="1"/>
  <c r="O5035" i="7" s="1"/>
  <c r="M5035" i="7" a="1"/>
  <c r="M5035" i="7"/>
  <c r="N5035" i="7" s="1" a="1"/>
  <c r="N5035" i="7" s="1"/>
  <c r="O5034" i="7" a="1"/>
  <c r="O5034" i="7" s="1"/>
  <c r="M5034" i="7" a="1"/>
  <c r="M5034" i="7" s="1"/>
  <c r="N5034" i="7" s="1" a="1"/>
  <c r="N5034" i="7" s="1"/>
  <c r="O5033" i="7" a="1"/>
  <c r="O5033" i="7" s="1"/>
  <c r="M5033" i="7" a="1"/>
  <c r="M5033" i="7" s="1"/>
  <c r="N5033" i="7" s="1" a="1"/>
  <c r="N5033" i="7" s="1"/>
  <c r="O5032" i="7" a="1"/>
  <c r="O5032" i="7" s="1"/>
  <c r="N5032" i="7" a="1"/>
  <c r="N5032" i="7" s="1"/>
  <c r="M5032" i="7" a="1"/>
  <c r="M5032" i="7" s="1"/>
  <c r="O5031" i="7" a="1"/>
  <c r="O5031" i="7" s="1"/>
  <c r="M5031" i="7" a="1"/>
  <c r="M5031" i="7" s="1"/>
  <c r="N5031" i="7" s="1" a="1"/>
  <c r="N5031" i="7" s="1"/>
  <c r="O5030" i="7" a="1"/>
  <c r="O5030" i="7" s="1"/>
  <c r="M5030" i="7" a="1"/>
  <c r="M5030" i="7" s="1"/>
  <c r="N5030" i="7" s="1" a="1"/>
  <c r="N5030" i="7" s="1"/>
  <c r="O5029" i="7" a="1"/>
  <c r="O5029" i="7"/>
  <c r="N5029" i="7" a="1"/>
  <c r="N5029" i="7" s="1"/>
  <c r="M5029" i="7" a="1"/>
  <c r="M5029" i="7" s="1"/>
  <c r="O5028" i="7" a="1"/>
  <c r="O5028" i="7" s="1"/>
  <c r="N5028" i="7" a="1"/>
  <c r="N5028" i="7" s="1"/>
  <c r="M5028" i="7" a="1"/>
  <c r="M5028" i="7" s="1"/>
  <c r="O5027" i="7" a="1"/>
  <c r="O5027" i="7" s="1"/>
  <c r="M5027" i="7" a="1"/>
  <c r="M5027" i="7" s="1"/>
  <c r="N5027" i="7" s="1" a="1"/>
  <c r="N5027" i="7" s="1"/>
  <c r="O5026" i="7" a="1"/>
  <c r="O5026" i="7" s="1"/>
  <c r="M5026" i="7" a="1"/>
  <c r="M5026" i="7"/>
  <c r="N5026" i="7" s="1" a="1"/>
  <c r="N5026" i="7" s="1"/>
  <c r="O5025" i="7" a="1"/>
  <c r="O5025" i="7" s="1"/>
  <c r="N5025" i="7" a="1"/>
  <c r="N5025" i="7" s="1"/>
  <c r="M5025" i="7" a="1"/>
  <c r="M5025" i="7" s="1"/>
  <c r="O5024" i="7" a="1"/>
  <c r="O5024" i="7" s="1"/>
  <c r="N5024" i="7" a="1"/>
  <c r="N5024" i="7"/>
  <c r="M5024" i="7" a="1"/>
  <c r="M5024" i="7" s="1"/>
  <c r="O5023" i="7" a="1"/>
  <c r="O5023" i="7" s="1"/>
  <c r="M5023" i="7" a="1"/>
  <c r="M5023" i="7" s="1"/>
  <c r="N5023" i="7" s="1" a="1"/>
  <c r="N5023" i="7" s="1"/>
  <c r="O5022" i="7" a="1"/>
  <c r="O5022" i="7" s="1"/>
  <c r="M5022" i="7" a="1"/>
  <c r="M5022" i="7" s="1"/>
  <c r="N5022" i="7" s="1" a="1"/>
  <c r="N5022" i="7" s="1"/>
  <c r="O5021" i="7" a="1"/>
  <c r="O5021" i="7" s="1"/>
  <c r="N5021" i="7" a="1"/>
  <c r="N5021" i="7" s="1"/>
  <c r="M5021" i="7" a="1"/>
  <c r="M5021" i="7" s="1"/>
  <c r="O5020" i="7" a="1"/>
  <c r="O5020" i="7"/>
  <c r="M5020" i="7" a="1"/>
  <c r="M5020" i="7" s="1"/>
  <c r="N5020" i="7" s="1" a="1"/>
  <c r="N5020" i="7" s="1"/>
  <c r="O5019" i="7" a="1"/>
  <c r="O5019" i="7" s="1"/>
  <c r="M5019" i="7" a="1"/>
  <c r="M5019" i="7"/>
  <c r="N5019" i="7" s="1" a="1"/>
  <c r="N5019" i="7" s="1"/>
  <c r="O5018" i="7" a="1"/>
  <c r="O5018" i="7" s="1"/>
  <c r="M5018" i="7" a="1"/>
  <c r="M5018" i="7" s="1"/>
  <c r="N5018" i="7" s="1" a="1"/>
  <c r="N5018" i="7" s="1"/>
  <c r="O5017" i="7" a="1"/>
  <c r="O5017" i="7" s="1"/>
  <c r="M5017" i="7" a="1"/>
  <c r="M5017" i="7" s="1"/>
  <c r="N5017" i="7" s="1" a="1"/>
  <c r="N5017" i="7" s="1"/>
  <c r="O5016" i="7" a="1"/>
  <c r="O5016" i="7" s="1"/>
  <c r="N5016" i="7" a="1"/>
  <c r="N5016" i="7" s="1"/>
  <c r="M5016" i="7" a="1"/>
  <c r="M5016" i="7" s="1"/>
  <c r="O5015" i="7" a="1"/>
  <c r="O5015" i="7" s="1"/>
  <c r="M5015" i="7" a="1"/>
  <c r="M5015" i="7" s="1"/>
  <c r="N5015" i="7" s="1" a="1"/>
  <c r="N5015" i="7" s="1"/>
  <c r="O5014" i="7" a="1"/>
  <c r="O5014" i="7" s="1"/>
  <c r="M5014" i="7" a="1"/>
  <c r="M5014" i="7" s="1"/>
  <c r="N5014" i="7" s="1" a="1"/>
  <c r="N5014" i="7" s="1"/>
  <c r="O5013" i="7" a="1"/>
  <c r="O5013" i="7"/>
  <c r="N5013" i="7" a="1"/>
  <c r="N5013" i="7" s="1"/>
  <c r="M5013" i="7" a="1"/>
  <c r="M5013" i="7" s="1"/>
  <c r="O5012" i="7" a="1"/>
  <c r="O5012" i="7" s="1"/>
  <c r="N5012" i="7" a="1"/>
  <c r="N5012" i="7" s="1"/>
  <c r="M5012" i="7" a="1"/>
  <c r="M5012" i="7" s="1"/>
  <c r="O5011" i="7" a="1"/>
  <c r="O5011" i="7" s="1"/>
  <c r="M5011" i="7" a="1"/>
  <c r="M5011" i="7" s="1"/>
  <c r="N5011" i="7" s="1" a="1"/>
  <c r="N5011" i="7" s="1"/>
  <c r="O5010" i="7" a="1"/>
  <c r="O5010" i="7" s="1"/>
  <c r="M5010" i="7" a="1"/>
  <c r="M5010" i="7"/>
  <c r="N5010" i="7" s="1" a="1"/>
  <c r="N5010" i="7" s="1"/>
  <c r="O5009" i="7" a="1"/>
  <c r="O5009" i="7" s="1"/>
  <c r="N5009" i="7" a="1"/>
  <c r="N5009" i="7" s="1"/>
  <c r="M5009" i="7" a="1"/>
  <c r="M5009" i="7" s="1"/>
  <c r="O5008" i="7" a="1"/>
  <c r="O5008" i="7" s="1"/>
  <c r="N5008" i="7" a="1"/>
  <c r="N5008" i="7"/>
  <c r="M5008" i="7" a="1"/>
  <c r="M5008" i="7" s="1"/>
  <c r="O5007" i="7" a="1"/>
  <c r="O5007" i="7" s="1"/>
  <c r="M5007" i="7" a="1"/>
  <c r="M5007" i="7" s="1"/>
  <c r="N5007" i="7" s="1" a="1"/>
  <c r="N5007" i="7" s="1"/>
  <c r="O5006" i="7" a="1"/>
  <c r="O5006" i="7" s="1"/>
  <c r="M5006" i="7" a="1"/>
  <c r="M5006" i="7" s="1"/>
  <c r="N5006" i="7" s="1" a="1"/>
  <c r="N5006" i="7" s="1"/>
  <c r="O5005" i="7" a="1"/>
  <c r="O5005" i="7" s="1"/>
  <c r="N5005" i="7" a="1"/>
  <c r="N5005" i="7" s="1"/>
  <c r="M5005" i="7" a="1"/>
  <c r="M5005" i="7" s="1"/>
  <c r="O5004" i="7" a="1"/>
  <c r="O5004" i="7"/>
  <c r="M5004" i="7" a="1"/>
  <c r="M5004" i="7" s="1"/>
  <c r="N5004" i="7" s="1" a="1"/>
  <c r="N5004" i="7" s="1"/>
  <c r="O5003" i="7" a="1"/>
  <c r="O5003" i="7" s="1"/>
  <c r="M5003" i="7" a="1"/>
  <c r="M5003" i="7"/>
  <c r="N5003" i="7" s="1" a="1"/>
  <c r="N5003" i="7" s="1"/>
  <c r="O5002" i="7" a="1"/>
  <c r="O5002" i="7" s="1"/>
  <c r="M5002" i="7" a="1"/>
  <c r="M5002" i="7" s="1"/>
  <c r="N5002" i="7" s="1" a="1"/>
  <c r="N5002" i="7" s="1"/>
  <c r="O5001" i="7" a="1"/>
  <c r="O5001" i="7" s="1"/>
  <c r="M5001" i="7" a="1"/>
  <c r="M5001" i="7" s="1"/>
  <c r="N5001" i="7" s="1" a="1"/>
  <c r="N5001" i="7" s="1"/>
  <c r="O5000" i="7" a="1"/>
  <c r="O5000" i="7" s="1"/>
  <c r="N5000" i="7" a="1"/>
  <c r="N5000" i="7" s="1"/>
  <c r="M5000" i="7" a="1"/>
  <c r="M5000" i="7" s="1"/>
  <c r="O4999" i="7" a="1"/>
  <c r="O4999" i="7" s="1"/>
  <c r="M4999" i="7" a="1"/>
  <c r="M4999" i="7" s="1"/>
  <c r="N4999" i="7" s="1" a="1"/>
  <c r="N4999" i="7" s="1"/>
  <c r="O4998" i="7" a="1"/>
  <c r="O4998" i="7" s="1"/>
  <c r="M4998" i="7" a="1"/>
  <c r="M4998" i="7" s="1"/>
  <c r="N4998" i="7" s="1" a="1"/>
  <c r="N4998" i="7" s="1"/>
  <c r="O4997" i="7" a="1"/>
  <c r="O4997" i="7"/>
  <c r="N4997" i="7" a="1"/>
  <c r="N4997" i="7" s="1"/>
  <c r="M4997" i="7" a="1"/>
  <c r="M4997" i="7" s="1"/>
  <c r="O4996" i="7" a="1"/>
  <c r="O4996" i="7" s="1"/>
  <c r="N4996" i="7" a="1"/>
  <c r="N4996" i="7" s="1"/>
  <c r="M4996" i="7" a="1"/>
  <c r="M4996" i="7" s="1"/>
  <c r="O4995" i="7" a="1"/>
  <c r="O4995" i="7" s="1"/>
  <c r="M4995" i="7" a="1"/>
  <c r="M4995" i="7" s="1"/>
  <c r="N4995" i="7" s="1" a="1"/>
  <c r="N4995" i="7" s="1"/>
  <c r="O4994" i="7" a="1"/>
  <c r="O4994" i="7" s="1"/>
  <c r="M4994" i="7" a="1"/>
  <c r="M4994" i="7"/>
  <c r="N4994" i="7" s="1" a="1"/>
  <c r="N4994" i="7" s="1"/>
  <c r="O4993" i="7" a="1"/>
  <c r="O4993" i="7" s="1"/>
  <c r="N4993" i="7" a="1"/>
  <c r="N4993" i="7" s="1"/>
  <c r="M4993" i="7" a="1"/>
  <c r="M4993" i="7" s="1"/>
  <c r="O4992" i="7" a="1"/>
  <c r="O4992" i="7" s="1"/>
  <c r="N4992" i="7" a="1"/>
  <c r="N4992" i="7"/>
  <c r="M4992" i="7" a="1"/>
  <c r="M4992" i="7" s="1"/>
  <c r="O4991" i="7" a="1"/>
  <c r="O4991" i="7" s="1"/>
  <c r="M4991" i="7" a="1"/>
  <c r="M4991" i="7" s="1"/>
  <c r="N4991" i="7" s="1" a="1"/>
  <c r="N4991" i="7" s="1"/>
  <c r="O4990" i="7" a="1"/>
  <c r="O4990" i="7" s="1"/>
  <c r="M4990" i="7" a="1"/>
  <c r="M4990" i="7" s="1"/>
  <c r="N4990" i="7" s="1" a="1"/>
  <c r="N4990" i="7" s="1"/>
  <c r="O4989" i="7" a="1"/>
  <c r="O4989" i="7" s="1"/>
  <c r="N4989" i="7" a="1"/>
  <c r="N4989" i="7" s="1"/>
  <c r="M4989" i="7" a="1"/>
  <c r="M4989" i="7" s="1"/>
  <c r="O4988" i="7" a="1"/>
  <c r="O4988" i="7"/>
  <c r="M4988" i="7" a="1"/>
  <c r="M4988" i="7" s="1"/>
  <c r="N4988" i="7" s="1" a="1"/>
  <c r="N4988" i="7" s="1"/>
  <c r="O4987" i="7" a="1"/>
  <c r="O4987" i="7" s="1"/>
  <c r="M4987" i="7" a="1"/>
  <c r="M4987" i="7"/>
  <c r="N4987" i="7" s="1" a="1"/>
  <c r="N4987" i="7" s="1"/>
  <c r="O4986" i="7" a="1"/>
  <c r="O4986" i="7" s="1"/>
  <c r="M4986" i="7" a="1"/>
  <c r="M4986" i="7" s="1"/>
  <c r="N4986" i="7" s="1" a="1"/>
  <c r="N4986" i="7" s="1"/>
  <c r="O4985" i="7" a="1"/>
  <c r="O4985" i="7" s="1"/>
  <c r="M4985" i="7" a="1"/>
  <c r="M4985" i="7" s="1"/>
  <c r="N4985" i="7" s="1" a="1"/>
  <c r="N4985" i="7" s="1"/>
  <c r="O4984" i="7" a="1"/>
  <c r="O4984" i="7" s="1"/>
  <c r="N4984" i="7" a="1"/>
  <c r="N4984" i="7" s="1"/>
  <c r="M4984" i="7" a="1"/>
  <c r="M4984" i="7" s="1"/>
  <c r="O4983" i="7" a="1"/>
  <c r="O4983" i="7" s="1"/>
  <c r="M4983" i="7" a="1"/>
  <c r="M4983" i="7" s="1"/>
  <c r="N4983" i="7" s="1" a="1"/>
  <c r="N4983" i="7" s="1"/>
  <c r="O4982" i="7" a="1"/>
  <c r="O4982" i="7" s="1"/>
  <c r="M4982" i="7" a="1"/>
  <c r="M4982" i="7" s="1"/>
  <c r="N4982" i="7" s="1" a="1"/>
  <c r="N4982" i="7" s="1"/>
  <c r="O4981" i="7" a="1"/>
  <c r="O4981" i="7"/>
  <c r="N4981" i="7" a="1"/>
  <c r="N4981" i="7" s="1"/>
  <c r="M4981" i="7" a="1"/>
  <c r="M4981" i="7" s="1"/>
  <c r="O4980" i="7" a="1"/>
  <c r="O4980" i="7" s="1"/>
  <c r="N4980" i="7" a="1"/>
  <c r="N4980" i="7" s="1"/>
  <c r="M4980" i="7" a="1"/>
  <c r="M4980" i="7" s="1"/>
  <c r="O4979" i="7" a="1"/>
  <c r="O4979" i="7" s="1"/>
  <c r="M4979" i="7" a="1"/>
  <c r="M4979" i="7" s="1"/>
  <c r="N4979" i="7" s="1" a="1"/>
  <c r="N4979" i="7" s="1"/>
  <c r="O4978" i="7" a="1"/>
  <c r="O4978" i="7" s="1"/>
  <c r="M4978" i="7" a="1"/>
  <c r="M4978" i="7"/>
  <c r="N4978" i="7" s="1" a="1"/>
  <c r="N4978" i="7" s="1"/>
  <c r="O4977" i="7" a="1"/>
  <c r="O4977" i="7" s="1"/>
  <c r="N4977" i="7" a="1"/>
  <c r="N4977" i="7" s="1"/>
  <c r="M4977" i="7" a="1"/>
  <c r="M4977" i="7" s="1"/>
  <c r="O4976" i="7" a="1"/>
  <c r="O4976" i="7" s="1"/>
  <c r="N4976" i="7" a="1"/>
  <c r="N4976" i="7"/>
  <c r="M4976" i="7" a="1"/>
  <c r="M4976" i="7" s="1"/>
  <c r="O4975" i="7" a="1"/>
  <c r="O4975" i="7" s="1"/>
  <c r="M4975" i="7" a="1"/>
  <c r="M4975" i="7" s="1"/>
  <c r="N4975" i="7" s="1" a="1"/>
  <c r="N4975" i="7" s="1"/>
  <c r="O4974" i="7" a="1"/>
  <c r="O4974" i="7" s="1"/>
  <c r="M4974" i="7" a="1"/>
  <c r="M4974" i="7" s="1"/>
  <c r="N4974" i="7" s="1" a="1"/>
  <c r="N4974" i="7" s="1"/>
  <c r="O4973" i="7" a="1"/>
  <c r="O4973" i="7" s="1"/>
  <c r="N4973" i="7" a="1"/>
  <c r="N4973" i="7" s="1"/>
  <c r="M4973" i="7" a="1"/>
  <c r="M4973" i="7" s="1"/>
  <c r="O4972" i="7" a="1"/>
  <c r="O4972" i="7"/>
  <c r="M4972" i="7" a="1"/>
  <c r="M4972" i="7" s="1"/>
  <c r="N4972" i="7" s="1" a="1"/>
  <c r="N4972" i="7" s="1"/>
  <c r="O4971" i="7" a="1"/>
  <c r="O4971" i="7" s="1"/>
  <c r="M4971" i="7" a="1"/>
  <c r="M4971" i="7"/>
  <c r="N4971" i="7" s="1" a="1"/>
  <c r="N4971" i="7" s="1"/>
  <c r="O4970" i="7" a="1"/>
  <c r="O4970" i="7" s="1"/>
  <c r="M4970" i="7" a="1"/>
  <c r="M4970" i="7" s="1"/>
  <c r="N4970" i="7" s="1" a="1"/>
  <c r="N4970" i="7" s="1"/>
  <c r="O4969" i="7" a="1"/>
  <c r="O4969" i="7" s="1"/>
  <c r="M4969" i="7" a="1"/>
  <c r="M4969" i="7" s="1"/>
  <c r="N4969" i="7" s="1" a="1"/>
  <c r="N4969" i="7" s="1"/>
  <c r="O4968" i="7" a="1"/>
  <c r="O4968" i="7" s="1"/>
  <c r="N4968" i="7" a="1"/>
  <c r="N4968" i="7" s="1"/>
  <c r="M4968" i="7" a="1"/>
  <c r="M4968" i="7" s="1"/>
  <c r="O4967" i="7" a="1"/>
  <c r="O4967" i="7" s="1"/>
  <c r="M4967" i="7" a="1"/>
  <c r="M4967" i="7" s="1"/>
  <c r="N4967" i="7" s="1" a="1"/>
  <c r="N4967" i="7" s="1"/>
  <c r="O4966" i="7" a="1"/>
  <c r="O4966" i="7" s="1"/>
  <c r="M4966" i="7" a="1"/>
  <c r="M4966" i="7" s="1"/>
  <c r="N4966" i="7" s="1" a="1"/>
  <c r="N4966" i="7" s="1"/>
  <c r="O4965" i="7" a="1"/>
  <c r="O4965" i="7"/>
  <c r="N4965" i="7" a="1"/>
  <c r="N4965" i="7" s="1"/>
  <c r="M4965" i="7" a="1"/>
  <c r="M4965" i="7" s="1"/>
  <c r="O4964" i="7" a="1"/>
  <c r="O4964" i="7" s="1"/>
  <c r="N4964" i="7" a="1"/>
  <c r="N4964" i="7" s="1"/>
  <c r="M4964" i="7" a="1"/>
  <c r="M4964" i="7" s="1"/>
  <c r="O4963" i="7" a="1"/>
  <c r="O4963" i="7" s="1"/>
  <c r="M4963" i="7" a="1"/>
  <c r="M4963" i="7" s="1"/>
  <c r="N4963" i="7" s="1" a="1"/>
  <c r="N4963" i="7" s="1"/>
  <c r="O4962" i="7" a="1"/>
  <c r="O4962" i="7" s="1"/>
  <c r="M4962" i="7" a="1"/>
  <c r="M4962" i="7"/>
  <c r="N4962" i="7" s="1" a="1"/>
  <c r="N4962" i="7" s="1"/>
  <c r="O4961" i="7" a="1"/>
  <c r="O4961" i="7" s="1"/>
  <c r="N4961" i="7" a="1"/>
  <c r="N4961" i="7" s="1"/>
  <c r="M4961" i="7" a="1"/>
  <c r="M4961" i="7" s="1"/>
  <c r="O4960" i="7" a="1"/>
  <c r="O4960" i="7" s="1"/>
  <c r="N4960" i="7" a="1"/>
  <c r="N4960" i="7"/>
  <c r="M4960" i="7" a="1"/>
  <c r="M4960" i="7" s="1"/>
  <c r="O4959" i="7" a="1"/>
  <c r="O4959" i="7" s="1"/>
  <c r="M4959" i="7" a="1"/>
  <c r="M4959" i="7" s="1"/>
  <c r="N4959" i="7" s="1" a="1"/>
  <c r="N4959" i="7" s="1"/>
  <c r="O4958" i="7" a="1"/>
  <c r="O4958" i="7" s="1"/>
  <c r="M4958" i="7" a="1"/>
  <c r="M4958" i="7" s="1"/>
  <c r="N4958" i="7" s="1" a="1"/>
  <c r="N4958" i="7" s="1"/>
  <c r="O4957" i="7" a="1"/>
  <c r="O4957" i="7" s="1"/>
  <c r="N4957" i="7" a="1"/>
  <c r="N4957" i="7" s="1"/>
  <c r="M4957" i="7" a="1"/>
  <c r="M4957" i="7" s="1"/>
  <c r="O4956" i="7" a="1"/>
  <c r="O4956" i="7"/>
  <c r="M4956" i="7" a="1"/>
  <c r="M4956" i="7" s="1"/>
  <c r="N4956" i="7" s="1" a="1"/>
  <c r="N4956" i="7" s="1"/>
  <c r="O4955" i="7" a="1"/>
  <c r="O4955" i="7" s="1"/>
  <c r="M4955" i="7" a="1"/>
  <c r="M4955" i="7"/>
  <c r="N4955" i="7" s="1" a="1"/>
  <c r="N4955" i="7" s="1"/>
  <c r="O4954" i="7" a="1"/>
  <c r="O4954" i="7" s="1"/>
  <c r="M4954" i="7" a="1"/>
  <c r="M4954" i="7" s="1"/>
  <c r="N4954" i="7" s="1" a="1"/>
  <c r="N4954" i="7" s="1"/>
  <c r="O4953" i="7" a="1"/>
  <c r="O4953" i="7" s="1"/>
  <c r="M4953" i="7" a="1"/>
  <c r="M4953" i="7" s="1"/>
  <c r="N4953" i="7" s="1" a="1"/>
  <c r="N4953" i="7" s="1"/>
  <c r="O4952" i="7" a="1"/>
  <c r="O4952" i="7" s="1"/>
  <c r="N4952" i="7" a="1"/>
  <c r="N4952" i="7" s="1"/>
  <c r="M4952" i="7" a="1"/>
  <c r="M4952" i="7" s="1"/>
  <c r="O4951" i="7" a="1"/>
  <c r="O4951" i="7" s="1"/>
  <c r="M4951" i="7" a="1"/>
  <c r="M4951" i="7" s="1"/>
  <c r="N4951" i="7" s="1" a="1"/>
  <c r="N4951" i="7" s="1"/>
  <c r="O4950" i="7" a="1"/>
  <c r="O4950" i="7" s="1"/>
  <c r="M4950" i="7" a="1"/>
  <c r="M4950" i="7" s="1"/>
  <c r="N4950" i="7" s="1" a="1"/>
  <c r="N4950" i="7" s="1"/>
  <c r="O4949" i="7" a="1"/>
  <c r="O4949" i="7"/>
  <c r="N4949" i="7" a="1"/>
  <c r="N4949" i="7" s="1"/>
  <c r="M4949" i="7" a="1"/>
  <c r="M4949" i="7" s="1"/>
  <c r="O4948" i="7" a="1"/>
  <c r="O4948" i="7" s="1"/>
  <c r="N4948" i="7" a="1"/>
  <c r="N4948" i="7" s="1"/>
  <c r="M4948" i="7" a="1"/>
  <c r="M4948" i="7" s="1"/>
  <c r="O4947" i="7" a="1"/>
  <c r="O4947" i="7" s="1"/>
  <c r="M4947" i="7" a="1"/>
  <c r="M4947" i="7" s="1"/>
  <c r="N4947" i="7" s="1" a="1"/>
  <c r="N4947" i="7" s="1"/>
  <c r="O4946" i="7" a="1"/>
  <c r="O4946" i="7" s="1"/>
  <c r="M4946" i="7" a="1"/>
  <c r="M4946" i="7"/>
  <c r="N4946" i="7" s="1" a="1"/>
  <c r="N4946" i="7" s="1"/>
  <c r="O4945" i="7" a="1"/>
  <c r="O4945" i="7" s="1"/>
  <c r="N4945" i="7" a="1"/>
  <c r="N4945" i="7" s="1"/>
  <c r="M4945" i="7" a="1"/>
  <c r="M4945" i="7" s="1"/>
  <c r="O4944" i="7" a="1"/>
  <c r="O4944" i="7" s="1"/>
  <c r="N4944" i="7" a="1"/>
  <c r="N4944" i="7"/>
  <c r="M4944" i="7" a="1"/>
  <c r="M4944" i="7" s="1"/>
  <c r="O4943" i="7" a="1"/>
  <c r="O4943" i="7" s="1"/>
  <c r="M4943" i="7" a="1"/>
  <c r="M4943" i="7" s="1"/>
  <c r="N4943" i="7" s="1" a="1"/>
  <c r="N4943" i="7" s="1"/>
  <c r="O4942" i="7" a="1"/>
  <c r="O4942" i="7" s="1"/>
  <c r="M4942" i="7" a="1"/>
  <c r="M4942" i="7" s="1"/>
  <c r="N4942" i="7" s="1" a="1"/>
  <c r="N4942" i="7" s="1"/>
  <c r="O4941" i="7" a="1"/>
  <c r="O4941" i="7" s="1"/>
  <c r="N4941" i="7" a="1"/>
  <c r="N4941" i="7" s="1"/>
  <c r="M4941" i="7" a="1"/>
  <c r="M4941" i="7" s="1"/>
  <c r="O4940" i="7" a="1"/>
  <c r="O4940" i="7"/>
  <c r="M4940" i="7" a="1"/>
  <c r="M4940" i="7" s="1"/>
  <c r="N4940" i="7" s="1" a="1"/>
  <c r="N4940" i="7" s="1"/>
  <c r="O4939" i="7" a="1"/>
  <c r="O4939" i="7" s="1"/>
  <c r="M4939" i="7" a="1"/>
  <c r="M4939" i="7"/>
  <c r="N4939" i="7" s="1" a="1"/>
  <c r="N4939" i="7" s="1"/>
  <c r="O4938" i="7" a="1"/>
  <c r="O4938" i="7" s="1"/>
  <c r="M4938" i="7" a="1"/>
  <c r="M4938" i="7" s="1"/>
  <c r="N4938" i="7" s="1" a="1"/>
  <c r="N4938" i="7" s="1"/>
  <c r="O4937" i="7" a="1"/>
  <c r="O4937" i="7" s="1"/>
  <c r="M4937" i="7" a="1"/>
  <c r="M4937" i="7" s="1"/>
  <c r="N4937" i="7" s="1" a="1"/>
  <c r="N4937" i="7" s="1"/>
  <c r="O4936" i="7" a="1"/>
  <c r="O4936" i="7" s="1"/>
  <c r="N4936" i="7" a="1"/>
  <c r="N4936" i="7" s="1"/>
  <c r="M4936" i="7" a="1"/>
  <c r="M4936" i="7" s="1"/>
  <c r="O4935" i="7" a="1"/>
  <c r="O4935" i="7" s="1"/>
  <c r="M4935" i="7" a="1"/>
  <c r="M4935" i="7" s="1"/>
  <c r="N4935" i="7" s="1" a="1"/>
  <c r="N4935" i="7" s="1"/>
  <c r="O4934" i="7" a="1"/>
  <c r="O4934" i="7" s="1"/>
  <c r="M4934" i="7" a="1"/>
  <c r="M4934" i="7" s="1"/>
  <c r="N4934" i="7" s="1" a="1"/>
  <c r="N4934" i="7" s="1"/>
  <c r="O4933" i="7" a="1"/>
  <c r="O4933" i="7"/>
  <c r="N4933" i="7" a="1"/>
  <c r="N4933" i="7" s="1"/>
  <c r="M4933" i="7" a="1"/>
  <c r="M4933" i="7" s="1"/>
  <c r="O4932" i="7" a="1"/>
  <c r="O4932" i="7" s="1"/>
  <c r="N4932" i="7" a="1"/>
  <c r="N4932" i="7" s="1"/>
  <c r="M4932" i="7" a="1"/>
  <c r="M4932" i="7" s="1"/>
  <c r="O4931" i="7" a="1"/>
  <c r="O4931" i="7" s="1"/>
  <c r="M4931" i="7" a="1"/>
  <c r="M4931" i="7" s="1"/>
  <c r="N4931" i="7" s="1" a="1"/>
  <c r="N4931" i="7" s="1"/>
  <c r="O4930" i="7" a="1"/>
  <c r="O4930" i="7" s="1"/>
  <c r="M4930" i="7" a="1"/>
  <c r="M4930" i="7"/>
  <c r="N4930" i="7" s="1" a="1"/>
  <c r="N4930" i="7" s="1"/>
  <c r="O4929" i="7" a="1"/>
  <c r="O4929" i="7" s="1"/>
  <c r="N4929" i="7" a="1"/>
  <c r="N4929" i="7" s="1"/>
  <c r="M4929" i="7" a="1"/>
  <c r="M4929" i="7" s="1"/>
  <c r="O4928" i="7" a="1"/>
  <c r="O4928" i="7" s="1"/>
  <c r="N4928" i="7" a="1"/>
  <c r="N4928" i="7"/>
  <c r="M4928" i="7" a="1"/>
  <c r="M4928" i="7" s="1"/>
  <c r="O4927" i="7" a="1"/>
  <c r="O4927" i="7" s="1"/>
  <c r="M4927" i="7" a="1"/>
  <c r="M4927" i="7" s="1"/>
  <c r="N4927" i="7" s="1" a="1"/>
  <c r="N4927" i="7" s="1"/>
  <c r="O4926" i="7" a="1"/>
  <c r="O4926" i="7" s="1"/>
  <c r="M4926" i="7" a="1"/>
  <c r="M4926" i="7" s="1"/>
  <c r="N4926" i="7" s="1" a="1"/>
  <c r="N4926" i="7" s="1"/>
  <c r="O4925" i="7" a="1"/>
  <c r="O4925" i="7" s="1"/>
  <c r="N4925" i="7" a="1"/>
  <c r="N4925" i="7" s="1"/>
  <c r="M4925" i="7" a="1"/>
  <c r="M4925" i="7" s="1"/>
  <c r="O4924" i="7" a="1"/>
  <c r="O4924" i="7"/>
  <c r="M4924" i="7" a="1"/>
  <c r="M4924" i="7" s="1"/>
  <c r="N4924" i="7" s="1" a="1"/>
  <c r="N4924" i="7" s="1"/>
  <c r="O4923" i="7" a="1"/>
  <c r="O4923" i="7" s="1"/>
  <c r="M4923" i="7" a="1"/>
  <c r="M4923" i="7"/>
  <c r="N4923" i="7" s="1" a="1"/>
  <c r="N4923" i="7" s="1"/>
  <c r="O4922" i="7" a="1"/>
  <c r="O4922" i="7" s="1"/>
  <c r="M4922" i="7" a="1"/>
  <c r="M4922" i="7" s="1"/>
  <c r="N4922" i="7" s="1" a="1"/>
  <c r="N4922" i="7" s="1"/>
  <c r="O4921" i="7" a="1"/>
  <c r="O4921" i="7" s="1"/>
  <c r="M4921" i="7" a="1"/>
  <c r="M4921" i="7" s="1"/>
  <c r="N4921" i="7" s="1" a="1"/>
  <c r="N4921" i="7" s="1"/>
  <c r="O4920" i="7" a="1"/>
  <c r="O4920" i="7" s="1"/>
  <c r="N4920" i="7" a="1"/>
  <c r="N4920" i="7" s="1"/>
  <c r="M4920" i="7" a="1"/>
  <c r="M4920" i="7" s="1"/>
  <c r="O4919" i="7" a="1"/>
  <c r="O4919" i="7" s="1"/>
  <c r="M4919" i="7" a="1"/>
  <c r="M4919" i="7" s="1"/>
  <c r="N4919" i="7" s="1" a="1"/>
  <c r="N4919" i="7" s="1"/>
  <c r="O4918" i="7" a="1"/>
  <c r="O4918" i="7" s="1"/>
  <c r="M4918" i="7" a="1"/>
  <c r="M4918" i="7" s="1"/>
  <c r="N4918" i="7" s="1" a="1"/>
  <c r="N4918" i="7" s="1"/>
  <c r="O4917" i="7" a="1"/>
  <c r="O4917" i="7"/>
  <c r="N4917" i="7" a="1"/>
  <c r="N4917" i="7" s="1"/>
  <c r="M4917" i="7" a="1"/>
  <c r="M4917" i="7" s="1"/>
  <c r="O4916" i="7" a="1"/>
  <c r="O4916" i="7" s="1"/>
  <c r="N4916" i="7" a="1"/>
  <c r="N4916" i="7" s="1"/>
  <c r="M4916" i="7" a="1"/>
  <c r="M4916" i="7" s="1"/>
  <c r="O4915" i="7" a="1"/>
  <c r="O4915" i="7" s="1"/>
  <c r="M4915" i="7" a="1"/>
  <c r="M4915" i="7" s="1"/>
  <c r="N4915" i="7" s="1" a="1"/>
  <c r="N4915" i="7" s="1"/>
  <c r="O4914" i="7" a="1"/>
  <c r="O4914" i="7" s="1"/>
  <c r="M4914" i="7" a="1"/>
  <c r="M4914" i="7"/>
  <c r="N4914" i="7" s="1" a="1"/>
  <c r="N4914" i="7" s="1"/>
  <c r="O4913" i="7" a="1"/>
  <c r="O4913" i="7" s="1"/>
  <c r="N4913" i="7" a="1"/>
  <c r="N4913" i="7" s="1"/>
  <c r="M4913" i="7" a="1"/>
  <c r="M4913" i="7" s="1"/>
  <c r="O4912" i="7" a="1"/>
  <c r="O4912" i="7" s="1"/>
  <c r="N4912" i="7" a="1"/>
  <c r="N4912" i="7"/>
  <c r="M4912" i="7" a="1"/>
  <c r="M4912" i="7" s="1"/>
  <c r="O4911" i="7" a="1"/>
  <c r="O4911" i="7" s="1"/>
  <c r="M4911" i="7" a="1"/>
  <c r="M4911" i="7" s="1"/>
  <c r="N4911" i="7" s="1" a="1"/>
  <c r="N4911" i="7" s="1"/>
  <c r="O4910" i="7" a="1"/>
  <c r="O4910" i="7" s="1"/>
  <c r="M4910" i="7" a="1"/>
  <c r="M4910" i="7" s="1"/>
  <c r="N4910" i="7" s="1" a="1"/>
  <c r="N4910" i="7" s="1"/>
  <c r="O4909" i="7" a="1"/>
  <c r="O4909" i="7" s="1"/>
  <c r="N4909" i="7" a="1"/>
  <c r="N4909" i="7" s="1"/>
  <c r="M4909" i="7" a="1"/>
  <c r="M4909" i="7" s="1"/>
  <c r="O4908" i="7" a="1"/>
  <c r="O4908" i="7"/>
  <c r="M4908" i="7" a="1"/>
  <c r="M4908" i="7" s="1"/>
  <c r="N4908" i="7" s="1" a="1"/>
  <c r="N4908" i="7" s="1"/>
  <c r="O4907" i="7" a="1"/>
  <c r="O4907" i="7" s="1"/>
  <c r="M4907" i="7" a="1"/>
  <c r="M4907" i="7"/>
  <c r="N4907" i="7" s="1" a="1"/>
  <c r="N4907" i="7" s="1"/>
  <c r="O4906" i="7" a="1"/>
  <c r="O4906" i="7" s="1"/>
  <c r="M4906" i="7" a="1"/>
  <c r="M4906" i="7" s="1"/>
  <c r="N4906" i="7" s="1" a="1"/>
  <c r="N4906" i="7" s="1"/>
  <c r="O4905" i="7" a="1"/>
  <c r="O4905" i="7" s="1"/>
  <c r="M4905" i="7" a="1"/>
  <c r="M4905" i="7" s="1"/>
  <c r="N4905" i="7" s="1" a="1"/>
  <c r="N4905" i="7" s="1"/>
  <c r="O4904" i="7" a="1"/>
  <c r="O4904" i="7" s="1"/>
  <c r="N4904" i="7" a="1"/>
  <c r="N4904" i="7" s="1"/>
  <c r="M4904" i="7" a="1"/>
  <c r="M4904" i="7" s="1"/>
  <c r="O4903" i="7" a="1"/>
  <c r="O4903" i="7" s="1"/>
  <c r="M4903" i="7" a="1"/>
  <c r="M4903" i="7" s="1"/>
  <c r="N4903" i="7" s="1" a="1"/>
  <c r="N4903" i="7" s="1"/>
  <c r="O4902" i="7" a="1"/>
  <c r="O4902" i="7" s="1"/>
  <c r="M4902" i="7" a="1"/>
  <c r="M4902" i="7" s="1"/>
  <c r="N4902" i="7" s="1" a="1"/>
  <c r="N4902" i="7" s="1"/>
  <c r="O4901" i="7" a="1"/>
  <c r="O4901" i="7"/>
  <c r="N4901" i="7" a="1"/>
  <c r="N4901" i="7" s="1"/>
  <c r="M4901" i="7" a="1"/>
  <c r="M4901" i="7" s="1"/>
  <c r="O4900" i="7" a="1"/>
  <c r="O4900" i="7" s="1"/>
  <c r="N4900" i="7" a="1"/>
  <c r="N4900" i="7" s="1"/>
  <c r="M4900" i="7" a="1"/>
  <c r="M4900" i="7" s="1"/>
  <c r="O4899" i="7" a="1"/>
  <c r="O4899" i="7" s="1"/>
  <c r="M4899" i="7" a="1"/>
  <c r="M4899" i="7" s="1"/>
  <c r="N4899" i="7" s="1" a="1"/>
  <c r="N4899" i="7" s="1"/>
  <c r="O4898" i="7" a="1"/>
  <c r="O4898" i="7" s="1"/>
  <c r="M4898" i="7" a="1"/>
  <c r="M4898" i="7"/>
  <c r="N4898" i="7" s="1" a="1"/>
  <c r="N4898" i="7" s="1"/>
  <c r="O4897" i="7" a="1"/>
  <c r="O4897" i="7" s="1"/>
  <c r="N4897" i="7" a="1"/>
  <c r="N4897" i="7" s="1"/>
  <c r="M4897" i="7" a="1"/>
  <c r="M4897" i="7" s="1"/>
  <c r="O4896" i="7" a="1"/>
  <c r="O4896" i="7" s="1"/>
  <c r="N4896" i="7" a="1"/>
  <c r="N4896" i="7"/>
  <c r="M4896" i="7" a="1"/>
  <c r="M4896" i="7" s="1"/>
  <c r="O4895" i="7" a="1"/>
  <c r="O4895" i="7" s="1"/>
  <c r="M4895" i="7" a="1"/>
  <c r="M4895" i="7" s="1"/>
  <c r="N4895" i="7" s="1" a="1"/>
  <c r="N4895" i="7" s="1"/>
  <c r="O4894" i="7" a="1"/>
  <c r="O4894" i="7" s="1"/>
  <c r="M4894" i="7" a="1"/>
  <c r="M4894" i="7" s="1"/>
  <c r="N4894" i="7" s="1" a="1"/>
  <c r="N4894" i="7" s="1"/>
  <c r="O4893" i="7" a="1"/>
  <c r="O4893" i="7" s="1"/>
  <c r="N4893" i="7" a="1"/>
  <c r="N4893" i="7" s="1"/>
  <c r="M4893" i="7" a="1"/>
  <c r="M4893" i="7" s="1"/>
  <c r="O4892" i="7" a="1"/>
  <c r="O4892" i="7"/>
  <c r="M4892" i="7" a="1"/>
  <c r="M4892" i="7" s="1"/>
  <c r="N4892" i="7" s="1" a="1"/>
  <c r="N4892" i="7" s="1"/>
  <c r="O4891" i="7" a="1"/>
  <c r="O4891" i="7" s="1"/>
  <c r="M4891" i="7" a="1"/>
  <c r="M4891" i="7"/>
  <c r="N4891" i="7" s="1" a="1"/>
  <c r="N4891" i="7" s="1"/>
  <c r="O4890" i="7" a="1"/>
  <c r="O4890" i="7" s="1"/>
  <c r="M4890" i="7" a="1"/>
  <c r="M4890" i="7" s="1"/>
  <c r="N4890" i="7" s="1" a="1"/>
  <c r="N4890" i="7" s="1"/>
  <c r="O4889" i="7" a="1"/>
  <c r="O4889" i="7" s="1"/>
  <c r="M4889" i="7" a="1"/>
  <c r="M4889" i="7" s="1"/>
  <c r="N4889" i="7" s="1" a="1"/>
  <c r="N4889" i="7" s="1"/>
  <c r="O4888" i="7" a="1"/>
  <c r="O4888" i="7" s="1"/>
  <c r="N4888" i="7" a="1"/>
  <c r="N4888" i="7" s="1"/>
  <c r="M4888" i="7" a="1"/>
  <c r="M4888" i="7" s="1"/>
  <c r="O4887" i="7" a="1"/>
  <c r="O4887" i="7" s="1"/>
  <c r="M4887" i="7" a="1"/>
  <c r="M4887" i="7" s="1"/>
  <c r="N4887" i="7" s="1" a="1"/>
  <c r="N4887" i="7" s="1"/>
  <c r="O4886" i="7" a="1"/>
  <c r="O4886" i="7" s="1"/>
  <c r="M4886" i="7" a="1"/>
  <c r="M4886" i="7" s="1"/>
  <c r="N4886" i="7" s="1" a="1"/>
  <c r="N4886" i="7" s="1"/>
  <c r="O4885" i="7" a="1"/>
  <c r="O4885" i="7"/>
  <c r="N4885" i="7" a="1"/>
  <c r="N4885" i="7" s="1"/>
  <c r="M4885" i="7" a="1"/>
  <c r="M4885" i="7" s="1"/>
  <c r="O4884" i="7" a="1"/>
  <c r="O4884" i="7" s="1"/>
  <c r="N4884" i="7" a="1"/>
  <c r="N4884" i="7" s="1"/>
  <c r="M4884" i="7" a="1"/>
  <c r="M4884" i="7" s="1"/>
  <c r="O4883" i="7" a="1"/>
  <c r="O4883" i="7" s="1"/>
  <c r="M4883" i="7" a="1"/>
  <c r="M4883" i="7" s="1"/>
  <c r="N4883" i="7" s="1" a="1"/>
  <c r="N4883" i="7" s="1"/>
  <c r="O4882" i="7" a="1"/>
  <c r="O4882" i="7" s="1"/>
  <c r="M4882" i="7" a="1"/>
  <c r="M4882" i="7"/>
  <c r="N4882" i="7" s="1" a="1"/>
  <c r="N4882" i="7" s="1"/>
  <c r="O4881" i="7" a="1"/>
  <c r="O4881" i="7" s="1"/>
  <c r="N4881" i="7" a="1"/>
  <c r="N4881" i="7" s="1"/>
  <c r="M4881" i="7" a="1"/>
  <c r="M4881" i="7" s="1"/>
  <c r="O4880" i="7" a="1"/>
  <c r="O4880" i="7" s="1"/>
  <c r="N4880" i="7" a="1"/>
  <c r="N4880" i="7"/>
  <c r="M4880" i="7" a="1"/>
  <c r="M4880" i="7" s="1"/>
  <c r="O4879" i="7" a="1"/>
  <c r="O4879" i="7" s="1"/>
  <c r="M4879" i="7" a="1"/>
  <c r="M4879" i="7" s="1"/>
  <c r="N4879" i="7" s="1" a="1"/>
  <c r="N4879" i="7" s="1"/>
  <c r="O4878" i="7" a="1"/>
  <c r="O4878" i="7" s="1"/>
  <c r="M4878" i="7" a="1"/>
  <c r="M4878" i="7" s="1"/>
  <c r="N4878" i="7" s="1" a="1"/>
  <c r="N4878" i="7" s="1"/>
  <c r="O4877" i="7" a="1"/>
  <c r="O4877" i="7" s="1"/>
  <c r="N4877" i="7" a="1"/>
  <c r="N4877" i="7" s="1"/>
  <c r="M4877" i="7" a="1"/>
  <c r="M4877" i="7" s="1"/>
  <c r="O4876" i="7" a="1"/>
  <c r="O4876" i="7"/>
  <c r="M4876" i="7" a="1"/>
  <c r="M4876" i="7" s="1"/>
  <c r="N4876" i="7" s="1" a="1"/>
  <c r="N4876" i="7" s="1"/>
  <c r="O4875" i="7" a="1"/>
  <c r="O4875" i="7" s="1"/>
  <c r="M4875" i="7" a="1"/>
  <c r="M4875" i="7"/>
  <c r="N4875" i="7" s="1" a="1"/>
  <c r="N4875" i="7" s="1"/>
  <c r="O4874" i="7" a="1"/>
  <c r="O4874" i="7" s="1"/>
  <c r="M4874" i="7" a="1"/>
  <c r="M4874" i="7" s="1"/>
  <c r="N4874" i="7" s="1" a="1"/>
  <c r="N4874" i="7" s="1"/>
  <c r="O4873" i="7" a="1"/>
  <c r="O4873" i="7" s="1"/>
  <c r="M4873" i="7" a="1"/>
  <c r="M4873" i="7" s="1"/>
  <c r="N4873" i="7" s="1" a="1"/>
  <c r="N4873" i="7" s="1"/>
  <c r="O4872" i="7" a="1"/>
  <c r="O4872" i="7" s="1"/>
  <c r="N4872" i="7" a="1"/>
  <c r="N4872" i="7" s="1"/>
  <c r="M4872" i="7" a="1"/>
  <c r="M4872" i="7" s="1"/>
  <c r="O4871" i="7" a="1"/>
  <c r="O4871" i="7" s="1"/>
  <c r="M4871" i="7" a="1"/>
  <c r="M4871" i="7" s="1"/>
  <c r="N4871" i="7" s="1" a="1"/>
  <c r="N4871" i="7" s="1"/>
  <c r="O4870" i="7" a="1"/>
  <c r="O4870" i="7" s="1"/>
  <c r="M4870" i="7" a="1"/>
  <c r="M4870" i="7" s="1"/>
  <c r="N4870" i="7" s="1" a="1"/>
  <c r="N4870" i="7" s="1"/>
  <c r="O4869" i="7" a="1"/>
  <c r="O4869" i="7"/>
  <c r="N4869" i="7" a="1"/>
  <c r="N4869" i="7" s="1"/>
  <c r="M4869" i="7" a="1"/>
  <c r="M4869" i="7" s="1"/>
  <c r="O4868" i="7" a="1"/>
  <c r="O4868" i="7" s="1"/>
  <c r="N4868" i="7" a="1"/>
  <c r="N4868" i="7" s="1"/>
  <c r="M4868" i="7" a="1"/>
  <c r="M4868" i="7" s="1"/>
  <c r="O4867" i="7" a="1"/>
  <c r="O4867" i="7" s="1"/>
  <c r="M4867" i="7" a="1"/>
  <c r="M4867" i="7" s="1"/>
  <c r="N4867" i="7" s="1" a="1"/>
  <c r="N4867" i="7" s="1"/>
  <c r="O4866" i="7" a="1"/>
  <c r="O4866" i="7" s="1"/>
  <c r="M4866" i="7" a="1"/>
  <c r="M4866" i="7"/>
  <c r="N4866" i="7" s="1" a="1"/>
  <c r="N4866" i="7" s="1"/>
  <c r="O4865" i="7" a="1"/>
  <c r="O4865" i="7" s="1"/>
  <c r="N4865" i="7" a="1"/>
  <c r="N4865" i="7" s="1"/>
  <c r="M4865" i="7" a="1"/>
  <c r="M4865" i="7" s="1"/>
  <c r="O4864" i="7" a="1"/>
  <c r="O4864" i="7" s="1"/>
  <c r="N4864" i="7" a="1"/>
  <c r="N4864" i="7"/>
  <c r="M4864" i="7" a="1"/>
  <c r="M4864" i="7" s="1"/>
  <c r="O4863" i="7" a="1"/>
  <c r="O4863" i="7" s="1"/>
  <c r="M4863" i="7" a="1"/>
  <c r="M4863" i="7" s="1"/>
  <c r="N4863" i="7" s="1" a="1"/>
  <c r="N4863" i="7" s="1"/>
  <c r="O4862" i="7" a="1"/>
  <c r="O4862" i="7" s="1"/>
  <c r="M4862" i="7" a="1"/>
  <c r="M4862" i="7" s="1"/>
  <c r="N4862" i="7" s="1" a="1"/>
  <c r="N4862" i="7" s="1"/>
  <c r="O4861" i="7" a="1"/>
  <c r="O4861" i="7" s="1"/>
  <c r="N4861" i="7" a="1"/>
  <c r="N4861" i="7" s="1"/>
  <c r="M4861" i="7" a="1"/>
  <c r="M4861" i="7" s="1"/>
  <c r="O4860" i="7" a="1"/>
  <c r="O4860" i="7"/>
  <c r="M4860" i="7" a="1"/>
  <c r="M4860" i="7" s="1"/>
  <c r="N4860" i="7" s="1" a="1"/>
  <c r="N4860" i="7" s="1"/>
  <c r="O4859" i="7" a="1"/>
  <c r="O4859" i="7" s="1"/>
  <c r="M4859" i="7" a="1"/>
  <c r="M4859" i="7"/>
  <c r="N4859" i="7" s="1" a="1"/>
  <c r="N4859" i="7" s="1"/>
  <c r="O4858" i="7" a="1"/>
  <c r="O4858" i="7" s="1"/>
  <c r="M4858" i="7" a="1"/>
  <c r="M4858" i="7" s="1"/>
  <c r="N4858" i="7" s="1" a="1"/>
  <c r="N4858" i="7" s="1"/>
  <c r="O4857" i="7" a="1"/>
  <c r="O4857" i="7" s="1"/>
  <c r="M4857" i="7" a="1"/>
  <c r="M4857" i="7" s="1"/>
  <c r="N4857" i="7" s="1" a="1"/>
  <c r="N4857" i="7" s="1"/>
  <c r="O4856" i="7" a="1"/>
  <c r="O4856" i="7" s="1"/>
  <c r="N4856" i="7" a="1"/>
  <c r="N4856" i="7" s="1"/>
  <c r="M4856" i="7" a="1"/>
  <c r="M4856" i="7" s="1"/>
  <c r="O4855" i="7" a="1"/>
  <c r="O4855" i="7" s="1"/>
  <c r="M4855" i="7" a="1"/>
  <c r="M4855" i="7" s="1"/>
  <c r="N4855" i="7" s="1" a="1"/>
  <c r="N4855" i="7" s="1"/>
  <c r="O4854" i="7" a="1"/>
  <c r="O4854" i="7" s="1"/>
  <c r="M4854" i="7" a="1"/>
  <c r="M4854" i="7" s="1"/>
  <c r="N4854" i="7" s="1" a="1"/>
  <c r="N4854" i="7" s="1"/>
  <c r="O4853" i="7" a="1"/>
  <c r="O4853" i="7"/>
  <c r="N4853" i="7" a="1"/>
  <c r="N4853" i="7" s="1"/>
  <c r="M4853" i="7" a="1"/>
  <c r="M4853" i="7" s="1"/>
  <c r="O4852" i="7" a="1"/>
  <c r="O4852" i="7" s="1"/>
  <c r="N4852" i="7" a="1"/>
  <c r="N4852" i="7" s="1"/>
  <c r="M4852" i="7" a="1"/>
  <c r="M4852" i="7" s="1"/>
  <c r="O4851" i="7" a="1"/>
  <c r="O4851" i="7" s="1"/>
  <c r="M4851" i="7" a="1"/>
  <c r="M4851" i="7" s="1"/>
  <c r="N4851" i="7" s="1" a="1"/>
  <c r="N4851" i="7" s="1"/>
  <c r="O4850" i="7" a="1"/>
  <c r="O4850" i="7" s="1"/>
  <c r="M4850" i="7" a="1"/>
  <c r="M4850" i="7"/>
  <c r="N4850" i="7" s="1" a="1"/>
  <c r="N4850" i="7" s="1"/>
  <c r="O4849" i="7" a="1"/>
  <c r="O4849" i="7" s="1"/>
  <c r="N4849" i="7" a="1"/>
  <c r="N4849" i="7" s="1"/>
  <c r="M4849" i="7" a="1"/>
  <c r="M4849" i="7" s="1"/>
  <c r="O4848" i="7" a="1"/>
  <c r="O4848" i="7" s="1"/>
  <c r="N4848" i="7" a="1"/>
  <c r="N4848" i="7"/>
  <c r="M4848" i="7" a="1"/>
  <c r="M4848" i="7" s="1"/>
  <c r="O4847" i="7" a="1"/>
  <c r="O4847" i="7" s="1"/>
  <c r="M4847" i="7" a="1"/>
  <c r="M4847" i="7" s="1"/>
  <c r="N4847" i="7" s="1" a="1"/>
  <c r="N4847" i="7" s="1"/>
  <c r="O4846" i="7" a="1"/>
  <c r="O4846" i="7" s="1"/>
  <c r="M4846" i="7" a="1"/>
  <c r="M4846" i="7" s="1"/>
  <c r="N4846" i="7" s="1" a="1"/>
  <c r="N4846" i="7" s="1"/>
  <c r="O4845" i="7" a="1"/>
  <c r="O4845" i="7" s="1"/>
  <c r="N4845" i="7" a="1"/>
  <c r="N4845" i="7" s="1"/>
  <c r="M4845" i="7" a="1"/>
  <c r="M4845" i="7" s="1"/>
  <c r="O4844" i="7" a="1"/>
  <c r="O4844" i="7"/>
  <c r="M4844" i="7" a="1"/>
  <c r="M4844" i="7" s="1"/>
  <c r="N4844" i="7" s="1" a="1"/>
  <c r="N4844" i="7" s="1"/>
  <c r="O4843" i="7" a="1"/>
  <c r="O4843" i="7" s="1"/>
  <c r="M4843" i="7" a="1"/>
  <c r="M4843" i="7"/>
  <c r="N4843" i="7" s="1" a="1"/>
  <c r="N4843" i="7" s="1"/>
  <c r="O4842" i="7" a="1"/>
  <c r="O4842" i="7" s="1"/>
  <c r="M4842" i="7" a="1"/>
  <c r="M4842" i="7" s="1"/>
  <c r="N4842" i="7" s="1" a="1"/>
  <c r="N4842" i="7" s="1"/>
  <c r="O4841" i="7" a="1"/>
  <c r="O4841" i="7" s="1"/>
  <c r="M4841" i="7" a="1"/>
  <c r="M4841" i="7" s="1"/>
  <c r="N4841" i="7" s="1" a="1"/>
  <c r="N4841" i="7" s="1"/>
  <c r="O4840" i="7" a="1"/>
  <c r="O4840" i="7" s="1"/>
  <c r="N4840" i="7" a="1"/>
  <c r="N4840" i="7" s="1"/>
  <c r="M4840" i="7" a="1"/>
  <c r="M4840" i="7" s="1"/>
  <c r="O4839" i="7" a="1"/>
  <c r="O4839" i="7" s="1"/>
  <c r="M4839" i="7" a="1"/>
  <c r="M4839" i="7" s="1"/>
  <c r="N4839" i="7" s="1" a="1"/>
  <c r="N4839" i="7" s="1"/>
  <c r="O4838" i="7" a="1"/>
  <c r="O4838" i="7" s="1"/>
  <c r="M4838" i="7" a="1"/>
  <c r="M4838" i="7" s="1"/>
  <c r="N4838" i="7" s="1" a="1"/>
  <c r="N4838" i="7" s="1"/>
  <c r="O4837" i="7" a="1"/>
  <c r="O4837" i="7"/>
  <c r="N4837" i="7" a="1"/>
  <c r="N4837" i="7" s="1"/>
  <c r="M4837" i="7" a="1"/>
  <c r="M4837" i="7" s="1"/>
  <c r="O4836" i="7" a="1"/>
  <c r="O4836" i="7" s="1"/>
  <c r="N4836" i="7" a="1"/>
  <c r="N4836" i="7" s="1"/>
  <c r="M4836" i="7" a="1"/>
  <c r="M4836" i="7" s="1"/>
  <c r="O4835" i="7" a="1"/>
  <c r="O4835" i="7" s="1"/>
  <c r="M4835" i="7" a="1"/>
  <c r="M4835" i="7" s="1"/>
  <c r="N4835" i="7" s="1" a="1"/>
  <c r="N4835" i="7" s="1"/>
  <c r="O4834" i="7" a="1"/>
  <c r="O4834" i="7" s="1"/>
  <c r="M4834" i="7" a="1"/>
  <c r="M4834" i="7"/>
  <c r="N4834" i="7" s="1" a="1"/>
  <c r="N4834" i="7" s="1"/>
  <c r="O4833" i="7" a="1"/>
  <c r="O4833" i="7" s="1"/>
  <c r="N4833" i="7" a="1"/>
  <c r="N4833" i="7" s="1"/>
  <c r="M4833" i="7" a="1"/>
  <c r="M4833" i="7" s="1"/>
  <c r="O4832" i="7" a="1"/>
  <c r="O4832" i="7" s="1"/>
  <c r="N4832" i="7" a="1"/>
  <c r="N4832" i="7"/>
  <c r="M4832" i="7" a="1"/>
  <c r="M4832" i="7" s="1"/>
  <c r="O4831" i="7" a="1"/>
  <c r="O4831" i="7" s="1"/>
  <c r="M4831" i="7" a="1"/>
  <c r="M4831" i="7" s="1"/>
  <c r="N4831" i="7" s="1" a="1"/>
  <c r="N4831" i="7" s="1"/>
  <c r="O4830" i="7" a="1"/>
  <c r="O4830" i="7" s="1"/>
  <c r="M4830" i="7" a="1"/>
  <c r="M4830" i="7" s="1"/>
  <c r="N4830" i="7" s="1" a="1"/>
  <c r="N4830" i="7" s="1"/>
  <c r="O4829" i="7" a="1"/>
  <c r="O4829" i="7" s="1"/>
  <c r="N4829" i="7" a="1"/>
  <c r="N4829" i="7" s="1"/>
  <c r="M4829" i="7" a="1"/>
  <c r="M4829" i="7" s="1"/>
  <c r="O4828" i="7" a="1"/>
  <c r="O4828" i="7"/>
  <c r="M4828" i="7" a="1"/>
  <c r="M4828" i="7" s="1"/>
  <c r="N4828" i="7" s="1" a="1"/>
  <c r="N4828" i="7" s="1"/>
  <c r="O4827" i="7" a="1"/>
  <c r="O4827" i="7" s="1"/>
  <c r="M4827" i="7" a="1"/>
  <c r="M4827" i="7"/>
  <c r="N4827" i="7" s="1" a="1"/>
  <c r="N4827" i="7" s="1"/>
  <c r="O4826" i="7" a="1"/>
  <c r="O4826" i="7" s="1"/>
  <c r="M4826" i="7" a="1"/>
  <c r="M4826" i="7" s="1"/>
  <c r="N4826" i="7" s="1" a="1"/>
  <c r="N4826" i="7" s="1"/>
  <c r="O4825" i="7" a="1"/>
  <c r="O4825" i="7" s="1"/>
  <c r="M4825" i="7" a="1"/>
  <c r="M4825" i="7" s="1"/>
  <c r="N4825" i="7" s="1" a="1"/>
  <c r="N4825" i="7" s="1"/>
  <c r="O4824" i="7" a="1"/>
  <c r="O4824" i="7" s="1"/>
  <c r="N4824" i="7" a="1"/>
  <c r="N4824" i="7" s="1"/>
  <c r="M4824" i="7" a="1"/>
  <c r="M4824" i="7" s="1"/>
  <c r="O4823" i="7" a="1"/>
  <c r="O4823" i="7" s="1"/>
  <c r="M4823" i="7" a="1"/>
  <c r="M4823" i="7" s="1"/>
  <c r="N4823" i="7" s="1" a="1"/>
  <c r="N4823" i="7" s="1"/>
  <c r="O4822" i="7" a="1"/>
  <c r="O4822" i="7" s="1"/>
  <c r="M4822" i="7" a="1"/>
  <c r="M4822" i="7" s="1"/>
  <c r="N4822" i="7" s="1" a="1"/>
  <c r="N4822" i="7" s="1"/>
  <c r="O4821" i="7" a="1"/>
  <c r="O4821" i="7"/>
  <c r="N4821" i="7" a="1"/>
  <c r="N4821" i="7" s="1"/>
  <c r="M4821" i="7" a="1"/>
  <c r="M4821" i="7" s="1"/>
  <c r="O4820" i="7" a="1"/>
  <c r="O4820" i="7" s="1"/>
  <c r="N4820" i="7" a="1"/>
  <c r="N4820" i="7" s="1"/>
  <c r="M4820" i="7" a="1"/>
  <c r="M4820" i="7" s="1"/>
  <c r="O4819" i="7" a="1"/>
  <c r="O4819" i="7" s="1"/>
  <c r="M4819" i="7" a="1"/>
  <c r="M4819" i="7" s="1"/>
  <c r="N4819" i="7" s="1" a="1"/>
  <c r="N4819" i="7" s="1"/>
  <c r="O4818" i="7" a="1"/>
  <c r="O4818" i="7" s="1"/>
  <c r="M4818" i="7" a="1"/>
  <c r="M4818" i="7"/>
  <c r="N4818" i="7" s="1" a="1"/>
  <c r="N4818" i="7" s="1"/>
  <c r="O4817" i="7" a="1"/>
  <c r="O4817" i="7" s="1"/>
  <c r="N4817" i="7" a="1"/>
  <c r="N4817" i="7" s="1"/>
  <c r="M4817" i="7" a="1"/>
  <c r="M4817" i="7" s="1"/>
  <c r="O4816" i="7" a="1"/>
  <c r="O4816" i="7" s="1"/>
  <c r="N4816" i="7" a="1"/>
  <c r="N4816" i="7"/>
  <c r="M4816" i="7" a="1"/>
  <c r="M4816" i="7" s="1"/>
  <c r="O4815" i="7" a="1"/>
  <c r="O4815" i="7" s="1"/>
  <c r="M4815" i="7" a="1"/>
  <c r="M4815" i="7" s="1"/>
  <c r="N4815" i="7" s="1" a="1"/>
  <c r="N4815" i="7" s="1"/>
  <c r="O4814" i="7" a="1"/>
  <c r="O4814" i="7" s="1"/>
  <c r="M4814" i="7" a="1"/>
  <c r="M4814" i="7" s="1"/>
  <c r="N4814" i="7" s="1" a="1"/>
  <c r="N4814" i="7" s="1"/>
  <c r="O4813" i="7" a="1"/>
  <c r="O4813" i="7" s="1"/>
  <c r="N4813" i="7" a="1"/>
  <c r="N4813" i="7" s="1"/>
  <c r="M4813" i="7" a="1"/>
  <c r="M4813" i="7" s="1"/>
  <c r="O4812" i="7" a="1"/>
  <c r="O4812" i="7"/>
  <c r="M4812" i="7" a="1"/>
  <c r="M4812" i="7" s="1"/>
  <c r="N4812" i="7" s="1" a="1"/>
  <c r="N4812" i="7" s="1"/>
  <c r="O4811" i="7" a="1"/>
  <c r="O4811" i="7" s="1"/>
  <c r="N4811" i="7" a="1"/>
  <c r="N4811" i="7" s="1"/>
  <c r="M4811" i="7" a="1"/>
  <c r="M4811" i="7"/>
  <c r="O4810" i="7" a="1"/>
  <c r="O4810" i="7" s="1"/>
  <c r="M4810" i="7" a="1"/>
  <c r="M4810" i="7" s="1"/>
  <c r="N4810" i="7" s="1" a="1"/>
  <c r="N4810" i="7" s="1"/>
  <c r="O4809" i="7" a="1"/>
  <c r="O4809" i="7" s="1"/>
  <c r="M4809" i="7" a="1"/>
  <c r="M4809" i="7" s="1"/>
  <c r="N4809" i="7" s="1" a="1"/>
  <c r="N4809" i="7" s="1"/>
  <c r="O4808" i="7" a="1"/>
  <c r="O4808" i="7" s="1"/>
  <c r="N4808" i="7" a="1"/>
  <c r="N4808" i="7" s="1"/>
  <c r="M4808" i="7" a="1"/>
  <c r="M4808" i="7" s="1"/>
  <c r="O4807" i="7" a="1"/>
  <c r="O4807" i="7" s="1"/>
  <c r="M4807" i="7" a="1"/>
  <c r="M4807" i="7" s="1"/>
  <c r="N4807" i="7" s="1" a="1"/>
  <c r="N4807" i="7" s="1"/>
  <c r="O4806" i="7" a="1"/>
  <c r="O4806" i="7" s="1"/>
  <c r="M4806" i="7" a="1"/>
  <c r="M4806" i="7" s="1"/>
  <c r="N4806" i="7" s="1" a="1"/>
  <c r="N4806" i="7" s="1"/>
  <c r="O4805" i="7" a="1"/>
  <c r="O4805" i="7"/>
  <c r="N4805" i="7" a="1"/>
  <c r="N4805" i="7" s="1"/>
  <c r="M4805" i="7" a="1"/>
  <c r="M4805" i="7" s="1"/>
  <c r="O4804" i="7" a="1"/>
  <c r="O4804" i="7" s="1"/>
  <c r="N4804" i="7" a="1"/>
  <c r="N4804" i="7" s="1"/>
  <c r="M4804" i="7" a="1"/>
  <c r="M4804" i="7" s="1"/>
  <c r="O4803" i="7" a="1"/>
  <c r="O4803" i="7" s="1"/>
  <c r="M4803" i="7" a="1"/>
  <c r="M4803" i="7" s="1"/>
  <c r="N4803" i="7" s="1" a="1"/>
  <c r="N4803" i="7" s="1"/>
  <c r="O4802" i="7" a="1"/>
  <c r="O4802" i="7" s="1"/>
  <c r="M4802" i="7" a="1"/>
  <c r="M4802" i="7" s="1"/>
  <c r="N4802" i="7" s="1" a="1"/>
  <c r="N4802" i="7" s="1"/>
  <c r="O4801" i="7" a="1"/>
  <c r="O4801" i="7" s="1"/>
  <c r="N4801" i="7" a="1"/>
  <c r="N4801" i="7" s="1"/>
  <c r="M4801" i="7" a="1"/>
  <c r="M4801" i="7" s="1"/>
  <c r="O4800" i="7" a="1"/>
  <c r="O4800" i="7" s="1"/>
  <c r="N4800" i="7" a="1"/>
  <c r="N4800" i="7" s="1"/>
  <c r="M4800" i="7" a="1"/>
  <c r="M4800" i="7" s="1"/>
  <c r="O4799" i="7" a="1"/>
  <c r="O4799" i="7" s="1"/>
  <c r="M4799" i="7" a="1"/>
  <c r="M4799" i="7" s="1"/>
  <c r="N4799" i="7" s="1" a="1"/>
  <c r="N4799" i="7" s="1"/>
  <c r="O4798" i="7" a="1"/>
  <c r="O4798" i="7" s="1"/>
  <c r="M4798" i="7" a="1"/>
  <c r="M4798" i="7" s="1"/>
  <c r="N4798" i="7" s="1" a="1"/>
  <c r="N4798" i="7" s="1"/>
  <c r="O4797" i="7" a="1"/>
  <c r="O4797" i="7" s="1"/>
  <c r="N4797" i="7" a="1"/>
  <c r="N4797" i="7" s="1"/>
  <c r="M4797" i="7" a="1"/>
  <c r="M4797" i="7" s="1"/>
  <c r="O4796" i="7" a="1"/>
  <c r="O4796" i="7" s="1"/>
  <c r="M4796" i="7" a="1"/>
  <c r="M4796" i="7" s="1"/>
  <c r="N4796" i="7" s="1" a="1"/>
  <c r="N4796" i="7" s="1"/>
  <c r="O4795" i="7" a="1"/>
  <c r="O4795" i="7" s="1"/>
  <c r="M4795" i="7" a="1"/>
  <c r="M4795" i="7" s="1"/>
  <c r="N4795" i="7" s="1" a="1"/>
  <c r="N4795" i="7" s="1"/>
  <c r="O4794" i="7" a="1"/>
  <c r="O4794" i="7" s="1"/>
  <c r="M4794" i="7" a="1"/>
  <c r="M4794" i="7" s="1"/>
  <c r="N4794" i="7" s="1" a="1"/>
  <c r="N4794" i="7" s="1"/>
  <c r="O4793" i="7" a="1"/>
  <c r="O4793" i="7" s="1"/>
  <c r="N4793" i="7" a="1"/>
  <c r="N4793" i="7" s="1"/>
  <c r="M4793" i="7" a="1"/>
  <c r="M4793" i="7" s="1"/>
  <c r="O4792" i="7" a="1"/>
  <c r="O4792" i="7" s="1"/>
  <c r="N4792" i="7" a="1"/>
  <c r="N4792" i="7" s="1"/>
  <c r="M4792" i="7" a="1"/>
  <c r="M4792" i="7" s="1"/>
  <c r="O4791" i="7" a="1"/>
  <c r="O4791" i="7" s="1"/>
  <c r="M4791" i="7" a="1"/>
  <c r="M4791" i="7" s="1"/>
  <c r="N4791" i="7" s="1" a="1"/>
  <c r="N4791" i="7" s="1"/>
  <c r="O4790" i="7" a="1"/>
  <c r="O4790" i="7" s="1"/>
  <c r="M4790" i="7" a="1"/>
  <c r="M4790" i="7" s="1"/>
  <c r="N4790" i="7" s="1" a="1"/>
  <c r="N4790" i="7" s="1"/>
  <c r="O4789" i="7" a="1"/>
  <c r="O4789" i="7" s="1"/>
  <c r="N4789" i="7" a="1"/>
  <c r="N4789" i="7" s="1"/>
  <c r="M4789" i="7" a="1"/>
  <c r="M4789" i="7" s="1"/>
  <c r="O4788" i="7" a="1"/>
  <c r="O4788" i="7" s="1"/>
  <c r="N4788" i="7" a="1"/>
  <c r="N4788" i="7" s="1"/>
  <c r="M4788" i="7" a="1"/>
  <c r="M4788" i="7" s="1"/>
  <c r="O4787" i="7" a="1"/>
  <c r="O4787" i="7" s="1"/>
  <c r="M4787" i="7" a="1"/>
  <c r="M4787" i="7" s="1"/>
  <c r="N4787" i="7" s="1" a="1"/>
  <c r="N4787" i="7" s="1"/>
  <c r="O4786" i="7" a="1"/>
  <c r="O4786" i="7" s="1"/>
  <c r="M4786" i="7" a="1"/>
  <c r="M4786" i="7" s="1"/>
  <c r="N4786" i="7" s="1" a="1"/>
  <c r="N4786" i="7" s="1"/>
  <c r="O4785" i="7" a="1"/>
  <c r="O4785" i="7" s="1"/>
  <c r="N4785" i="7" a="1"/>
  <c r="N4785" i="7" s="1"/>
  <c r="M4785" i="7" a="1"/>
  <c r="M4785" i="7" s="1"/>
  <c r="O4784" i="7" a="1"/>
  <c r="O4784" i="7" s="1"/>
  <c r="N4784" i="7" a="1"/>
  <c r="N4784" i="7" s="1"/>
  <c r="M4784" i="7" a="1"/>
  <c r="M4784" i="7" s="1"/>
  <c r="O4783" i="7" a="1"/>
  <c r="O4783" i="7" s="1"/>
  <c r="M4783" i="7" a="1"/>
  <c r="M4783" i="7" s="1"/>
  <c r="N4783" i="7" s="1" a="1"/>
  <c r="N4783" i="7" s="1"/>
  <c r="O4782" i="7" a="1"/>
  <c r="O4782" i="7" s="1"/>
  <c r="M4782" i="7" a="1"/>
  <c r="M4782" i="7" s="1"/>
  <c r="N4782" i="7" s="1" a="1"/>
  <c r="N4782" i="7" s="1"/>
  <c r="O4781" i="7" a="1"/>
  <c r="O4781" i="7" s="1"/>
  <c r="N4781" i="7" a="1"/>
  <c r="N4781" i="7" s="1"/>
  <c r="M4781" i="7" a="1"/>
  <c r="M4781" i="7" s="1"/>
  <c r="O4780" i="7" a="1"/>
  <c r="O4780" i="7" s="1"/>
  <c r="M4780" i="7" a="1"/>
  <c r="M4780" i="7" s="1"/>
  <c r="N4780" i="7" s="1" a="1"/>
  <c r="N4780" i="7" s="1"/>
  <c r="O4779" i="7" a="1"/>
  <c r="O4779" i="7" s="1"/>
  <c r="M4779" i="7" a="1"/>
  <c r="M4779" i="7" s="1"/>
  <c r="N4779" i="7" s="1" a="1"/>
  <c r="N4779" i="7" s="1"/>
  <c r="O4778" i="7" a="1"/>
  <c r="O4778" i="7" s="1"/>
  <c r="M4778" i="7" a="1"/>
  <c r="M4778" i="7" s="1"/>
  <c r="N4778" i="7" s="1" a="1"/>
  <c r="N4778" i="7" s="1"/>
  <c r="O4777" i="7" a="1"/>
  <c r="O4777" i="7" s="1"/>
  <c r="N4777" i="7" a="1"/>
  <c r="N4777" i="7" s="1"/>
  <c r="M4777" i="7" a="1"/>
  <c r="M4777" i="7" s="1"/>
  <c r="O4776" i="7" a="1"/>
  <c r="O4776" i="7" s="1"/>
  <c r="N4776" i="7" a="1"/>
  <c r="N4776" i="7" s="1"/>
  <c r="M4776" i="7" a="1"/>
  <c r="M4776" i="7" s="1"/>
  <c r="O4775" i="7" a="1"/>
  <c r="O4775" i="7" s="1"/>
  <c r="M4775" i="7" a="1"/>
  <c r="M4775" i="7" s="1"/>
  <c r="N4775" i="7" s="1" a="1"/>
  <c r="N4775" i="7" s="1"/>
  <c r="O4774" i="7" a="1"/>
  <c r="O4774" i="7" s="1"/>
  <c r="M4774" i="7" a="1"/>
  <c r="M4774" i="7" s="1"/>
  <c r="N4774" i="7" s="1" a="1"/>
  <c r="N4774" i="7" s="1"/>
  <c r="O4773" i="7" a="1"/>
  <c r="O4773" i="7" s="1"/>
  <c r="N4773" i="7" a="1"/>
  <c r="N4773" i="7" s="1"/>
  <c r="M4773" i="7" a="1"/>
  <c r="M4773" i="7" s="1"/>
  <c r="O4772" i="7" a="1"/>
  <c r="O4772" i="7" s="1"/>
  <c r="M4772" i="7" a="1"/>
  <c r="M4772" i="7" s="1"/>
  <c r="N4772" i="7" s="1" a="1"/>
  <c r="N4772" i="7" s="1"/>
  <c r="O4771" i="7" a="1"/>
  <c r="O4771" i="7" s="1"/>
  <c r="M4771" i="7" a="1"/>
  <c r="M4771" i="7" s="1"/>
  <c r="N4771" i="7" s="1" a="1"/>
  <c r="N4771" i="7" s="1"/>
  <c r="O4770" i="7" a="1"/>
  <c r="O4770" i="7" s="1"/>
  <c r="M4770" i="7" a="1"/>
  <c r="M4770" i="7" s="1"/>
  <c r="N4770" i="7" s="1" a="1"/>
  <c r="N4770" i="7" s="1"/>
  <c r="O4769" i="7" a="1"/>
  <c r="O4769" i="7" s="1"/>
  <c r="N4769" i="7" a="1"/>
  <c r="N4769" i="7" s="1"/>
  <c r="M4769" i="7" a="1"/>
  <c r="M4769" i="7" s="1"/>
  <c r="O4768" i="7" a="1"/>
  <c r="O4768" i="7" s="1"/>
  <c r="N4768" i="7" a="1"/>
  <c r="N4768" i="7" s="1"/>
  <c r="M4768" i="7" a="1"/>
  <c r="M4768" i="7" s="1"/>
  <c r="O4767" i="7" a="1"/>
  <c r="O4767" i="7" s="1"/>
  <c r="M4767" i="7" a="1"/>
  <c r="M4767" i="7" s="1"/>
  <c r="N4767" i="7" s="1" a="1"/>
  <c r="N4767" i="7" s="1"/>
  <c r="O4766" i="7" a="1"/>
  <c r="O4766" i="7" s="1"/>
  <c r="M4766" i="7" a="1"/>
  <c r="M4766" i="7" s="1"/>
  <c r="N4766" i="7" s="1" a="1"/>
  <c r="N4766" i="7" s="1"/>
  <c r="O4765" i="7" a="1"/>
  <c r="O4765" i="7" s="1"/>
  <c r="N4765" i="7" a="1"/>
  <c r="N4765" i="7" s="1"/>
  <c r="M4765" i="7" a="1"/>
  <c r="M4765" i="7" s="1"/>
  <c r="O4764" i="7" a="1"/>
  <c r="O4764" i="7" s="1"/>
  <c r="M4764" i="7" a="1"/>
  <c r="M4764" i="7" s="1"/>
  <c r="N4764" i="7" s="1" a="1"/>
  <c r="N4764" i="7" s="1"/>
  <c r="O4763" i="7" a="1"/>
  <c r="O4763" i="7" s="1"/>
  <c r="M4763" i="7" a="1"/>
  <c r="M4763" i="7" s="1"/>
  <c r="N4763" i="7" s="1" a="1"/>
  <c r="N4763" i="7" s="1"/>
  <c r="O4762" i="7" a="1"/>
  <c r="O4762" i="7" s="1"/>
  <c r="M4762" i="7" a="1"/>
  <c r="M4762" i="7" s="1"/>
  <c r="N4762" i="7" s="1" a="1"/>
  <c r="N4762" i="7" s="1"/>
  <c r="O4761" i="7" a="1"/>
  <c r="O4761" i="7" s="1"/>
  <c r="N4761" i="7" a="1"/>
  <c r="N4761" i="7" s="1"/>
  <c r="M4761" i="7" a="1"/>
  <c r="M4761" i="7" s="1"/>
  <c r="O4760" i="7" a="1"/>
  <c r="O4760" i="7" s="1"/>
  <c r="N4760" i="7" a="1"/>
  <c r="N4760" i="7" s="1"/>
  <c r="M4760" i="7" a="1"/>
  <c r="M4760" i="7" s="1"/>
  <c r="O4759" i="7" a="1"/>
  <c r="O4759" i="7" s="1"/>
  <c r="M4759" i="7" a="1"/>
  <c r="M4759" i="7" s="1"/>
  <c r="N4759" i="7" s="1" a="1"/>
  <c r="N4759" i="7" s="1"/>
  <c r="O4758" i="7" a="1"/>
  <c r="O4758" i="7" s="1"/>
  <c r="M4758" i="7" a="1"/>
  <c r="M4758" i="7" s="1"/>
  <c r="N4758" i="7" s="1" a="1"/>
  <c r="N4758" i="7" s="1"/>
  <c r="O4757" i="7" a="1"/>
  <c r="O4757" i="7" s="1"/>
  <c r="N4757" i="7" a="1"/>
  <c r="N4757" i="7" s="1"/>
  <c r="M4757" i="7" a="1"/>
  <c r="M4757" i="7" s="1"/>
  <c r="O4756" i="7" a="1"/>
  <c r="O4756" i="7" s="1"/>
  <c r="M4756" i="7" a="1"/>
  <c r="M4756" i="7" s="1"/>
  <c r="N4756" i="7" s="1" a="1"/>
  <c r="N4756" i="7" s="1"/>
  <c r="O4755" i="7" a="1"/>
  <c r="O4755" i="7" s="1"/>
  <c r="M4755" i="7" a="1"/>
  <c r="M4755" i="7" s="1"/>
  <c r="N4755" i="7" s="1" a="1"/>
  <c r="N4755" i="7" s="1"/>
  <c r="O4754" i="7" a="1"/>
  <c r="O4754" i="7" s="1"/>
  <c r="M4754" i="7" a="1"/>
  <c r="M4754" i="7" s="1"/>
  <c r="N4754" i="7" s="1" a="1"/>
  <c r="N4754" i="7" s="1"/>
  <c r="O4753" i="7" a="1"/>
  <c r="O4753" i="7" s="1"/>
  <c r="N4753" i="7" a="1"/>
  <c r="N4753" i="7" s="1"/>
  <c r="M4753" i="7" a="1"/>
  <c r="M4753" i="7" s="1"/>
  <c r="O4752" i="7" a="1"/>
  <c r="O4752" i="7" s="1"/>
  <c r="N4752" i="7" a="1"/>
  <c r="N4752" i="7" s="1"/>
  <c r="M4752" i="7" a="1"/>
  <c r="M4752" i="7" s="1"/>
  <c r="O4751" i="7" a="1"/>
  <c r="O4751" i="7" s="1"/>
  <c r="M4751" i="7" a="1"/>
  <c r="M4751" i="7" s="1"/>
  <c r="N4751" i="7" s="1" a="1"/>
  <c r="N4751" i="7" s="1"/>
  <c r="O4750" i="7" a="1"/>
  <c r="O4750" i="7" s="1"/>
  <c r="M4750" i="7" a="1"/>
  <c r="M4750" i="7" s="1"/>
  <c r="N4750" i="7" s="1" a="1"/>
  <c r="N4750" i="7" s="1"/>
  <c r="O4749" i="7" a="1"/>
  <c r="O4749" i="7" s="1"/>
  <c r="N4749" i="7" a="1"/>
  <c r="N4749" i="7" s="1"/>
  <c r="M4749" i="7" a="1"/>
  <c r="M4749" i="7" s="1"/>
  <c r="O4748" i="7" a="1"/>
  <c r="O4748" i="7" s="1"/>
  <c r="M4748" i="7" a="1"/>
  <c r="M4748" i="7" s="1"/>
  <c r="N4748" i="7" s="1" a="1"/>
  <c r="N4748" i="7" s="1"/>
  <c r="O4747" i="7" a="1"/>
  <c r="O4747" i="7" s="1"/>
  <c r="M4747" i="7" a="1"/>
  <c r="M4747" i="7" s="1"/>
  <c r="N4747" i="7" s="1" a="1"/>
  <c r="N4747" i="7" s="1"/>
  <c r="O4746" i="7" a="1"/>
  <c r="O4746" i="7" s="1"/>
  <c r="M4746" i="7" a="1"/>
  <c r="M4746" i="7" s="1"/>
  <c r="N4746" i="7" s="1" a="1"/>
  <c r="N4746" i="7" s="1"/>
  <c r="O4745" i="7" a="1"/>
  <c r="O4745" i="7" s="1"/>
  <c r="N4745" i="7" a="1"/>
  <c r="N4745" i="7" s="1"/>
  <c r="M4745" i="7" a="1"/>
  <c r="M4745" i="7" s="1"/>
  <c r="O4744" i="7" a="1"/>
  <c r="O4744" i="7" s="1"/>
  <c r="N4744" i="7" a="1"/>
  <c r="N4744" i="7" s="1"/>
  <c r="M4744" i="7" a="1"/>
  <c r="M4744" i="7" s="1"/>
  <c r="O4743" i="7" a="1"/>
  <c r="O4743" i="7" s="1"/>
  <c r="M4743" i="7" a="1"/>
  <c r="M4743" i="7" s="1"/>
  <c r="N4743" i="7" s="1" a="1"/>
  <c r="N4743" i="7" s="1"/>
  <c r="O4742" i="7" a="1"/>
  <c r="O4742" i="7" s="1"/>
  <c r="M4742" i="7" a="1"/>
  <c r="M4742" i="7" s="1"/>
  <c r="N4742" i="7" s="1" a="1"/>
  <c r="N4742" i="7" s="1"/>
  <c r="O4741" i="7" a="1"/>
  <c r="O4741" i="7" s="1"/>
  <c r="N4741" i="7" a="1"/>
  <c r="N4741" i="7" s="1"/>
  <c r="M4741" i="7" a="1"/>
  <c r="M4741" i="7" s="1"/>
  <c r="O4740" i="7" a="1"/>
  <c r="O4740" i="7" s="1"/>
  <c r="M4740" i="7" a="1"/>
  <c r="M4740" i="7" s="1"/>
  <c r="N4740" i="7" s="1" a="1"/>
  <c r="N4740" i="7" s="1"/>
  <c r="O4739" i="7" a="1"/>
  <c r="O4739" i="7" s="1"/>
  <c r="M4739" i="7" a="1"/>
  <c r="M4739" i="7" s="1"/>
  <c r="N4739" i="7" s="1" a="1"/>
  <c r="N4739" i="7" s="1"/>
  <c r="O4738" i="7" a="1"/>
  <c r="O4738" i="7" s="1"/>
  <c r="M4738" i="7" a="1"/>
  <c r="M4738" i="7" s="1"/>
  <c r="N4738" i="7" s="1" a="1"/>
  <c r="N4738" i="7" s="1"/>
  <c r="O4737" i="7" a="1"/>
  <c r="O4737" i="7" s="1"/>
  <c r="N4737" i="7" a="1"/>
  <c r="N4737" i="7" s="1"/>
  <c r="M4737" i="7" a="1"/>
  <c r="M4737" i="7" s="1"/>
  <c r="O4736" i="7" a="1"/>
  <c r="O4736" i="7" s="1"/>
  <c r="N4736" i="7" a="1"/>
  <c r="N4736" i="7" s="1"/>
  <c r="M4736" i="7" a="1"/>
  <c r="M4736" i="7" s="1"/>
  <c r="O4735" i="7" a="1"/>
  <c r="O4735" i="7" s="1"/>
  <c r="M4735" i="7" a="1"/>
  <c r="M4735" i="7" s="1"/>
  <c r="N4735" i="7" s="1" a="1"/>
  <c r="N4735" i="7" s="1"/>
  <c r="O4734" i="7" a="1"/>
  <c r="O4734" i="7" s="1"/>
  <c r="M4734" i="7" a="1"/>
  <c r="M4734" i="7" s="1"/>
  <c r="N4734" i="7" s="1" a="1"/>
  <c r="N4734" i="7" s="1"/>
  <c r="O4733" i="7" a="1"/>
  <c r="O4733" i="7" s="1"/>
  <c r="N4733" i="7" a="1"/>
  <c r="N4733" i="7" s="1"/>
  <c r="M4733" i="7" a="1"/>
  <c r="M4733" i="7" s="1"/>
  <c r="O4732" i="7" a="1"/>
  <c r="O4732" i="7" s="1"/>
  <c r="M4732" i="7" a="1"/>
  <c r="M4732" i="7" s="1"/>
  <c r="N4732" i="7" s="1" a="1"/>
  <c r="N4732" i="7" s="1"/>
  <c r="O4731" i="7" a="1"/>
  <c r="O4731" i="7" s="1"/>
  <c r="M4731" i="7" a="1"/>
  <c r="M4731" i="7" s="1"/>
  <c r="N4731" i="7" s="1" a="1"/>
  <c r="N4731" i="7" s="1"/>
  <c r="O4730" i="7" a="1"/>
  <c r="O4730" i="7" s="1"/>
  <c r="M4730" i="7" a="1"/>
  <c r="M4730" i="7" s="1"/>
  <c r="N4730" i="7" s="1" a="1"/>
  <c r="N4730" i="7" s="1"/>
  <c r="O4729" i="7" a="1"/>
  <c r="O4729" i="7" s="1"/>
  <c r="N4729" i="7" a="1"/>
  <c r="N4729" i="7" s="1"/>
  <c r="M4729" i="7" a="1"/>
  <c r="M4729" i="7" s="1"/>
  <c r="O4728" i="7" a="1"/>
  <c r="O4728" i="7" s="1"/>
  <c r="N4728" i="7" a="1"/>
  <c r="N4728" i="7" s="1"/>
  <c r="M4728" i="7" a="1"/>
  <c r="M4728" i="7" s="1"/>
  <c r="O4727" i="7" a="1"/>
  <c r="O4727" i="7" s="1"/>
  <c r="M4727" i="7" a="1"/>
  <c r="M4727" i="7" s="1"/>
  <c r="N4727" i="7" s="1" a="1"/>
  <c r="N4727" i="7" s="1"/>
  <c r="O4726" i="7" a="1"/>
  <c r="O4726" i="7" s="1"/>
  <c r="M4726" i="7" a="1"/>
  <c r="M4726" i="7" s="1"/>
  <c r="N4726" i="7" s="1" a="1"/>
  <c r="N4726" i="7" s="1"/>
  <c r="O4725" i="7" a="1"/>
  <c r="O4725" i="7" s="1"/>
  <c r="N4725" i="7" a="1"/>
  <c r="N4725" i="7" s="1"/>
  <c r="M4725" i="7" a="1"/>
  <c r="M4725" i="7" s="1"/>
  <c r="O4724" i="7" a="1"/>
  <c r="O4724" i="7" s="1"/>
  <c r="M4724" i="7" a="1"/>
  <c r="M4724" i="7" s="1"/>
  <c r="N4724" i="7" s="1" a="1"/>
  <c r="N4724" i="7" s="1"/>
  <c r="O4723" i="7" a="1"/>
  <c r="O4723" i="7" s="1"/>
  <c r="M4723" i="7" a="1"/>
  <c r="M4723" i="7" s="1"/>
  <c r="N4723" i="7" s="1" a="1"/>
  <c r="N4723" i="7" s="1"/>
  <c r="O4722" i="7" a="1"/>
  <c r="O4722" i="7" s="1"/>
  <c r="M4722" i="7" a="1"/>
  <c r="M4722" i="7" s="1"/>
  <c r="N4722" i="7" s="1" a="1"/>
  <c r="N4722" i="7" s="1"/>
  <c r="O4721" i="7" a="1"/>
  <c r="O4721" i="7" s="1"/>
  <c r="N4721" i="7" a="1"/>
  <c r="N4721" i="7" s="1"/>
  <c r="M4721" i="7" a="1"/>
  <c r="M4721" i="7" s="1"/>
  <c r="O4720" i="7" a="1"/>
  <c r="O4720" i="7" s="1"/>
  <c r="N4720" i="7" a="1"/>
  <c r="N4720" i="7" s="1"/>
  <c r="M4720" i="7" a="1"/>
  <c r="M4720" i="7" s="1"/>
  <c r="O4719" i="7" a="1"/>
  <c r="O4719" i="7" s="1"/>
  <c r="M4719" i="7" a="1"/>
  <c r="M4719" i="7" s="1"/>
  <c r="N4719" i="7" s="1" a="1"/>
  <c r="N4719" i="7" s="1"/>
  <c r="O4718" i="7" a="1"/>
  <c r="O4718" i="7" s="1"/>
  <c r="M4718" i="7" a="1"/>
  <c r="M4718" i="7" s="1"/>
  <c r="N4718" i="7" s="1" a="1"/>
  <c r="N4718" i="7" s="1"/>
  <c r="O4717" i="7" a="1"/>
  <c r="O4717" i="7" s="1"/>
  <c r="N4717" i="7" a="1"/>
  <c r="N4717" i="7" s="1"/>
  <c r="M4717" i="7" a="1"/>
  <c r="M4717" i="7" s="1"/>
  <c r="O4716" i="7" a="1"/>
  <c r="O4716" i="7" s="1"/>
  <c r="M4716" i="7" a="1"/>
  <c r="M4716" i="7" s="1"/>
  <c r="N4716" i="7" s="1" a="1"/>
  <c r="N4716" i="7" s="1"/>
  <c r="O4715" i="7" a="1"/>
  <c r="O4715" i="7" s="1"/>
  <c r="M4715" i="7" a="1"/>
  <c r="M4715" i="7" s="1"/>
  <c r="N4715" i="7" s="1" a="1"/>
  <c r="N4715" i="7" s="1"/>
  <c r="O4714" i="7" a="1"/>
  <c r="O4714" i="7" s="1"/>
  <c r="M4714" i="7" a="1"/>
  <c r="M4714" i="7" s="1"/>
  <c r="N4714" i="7" s="1" a="1"/>
  <c r="N4714" i="7" s="1"/>
  <c r="O4713" i="7" a="1"/>
  <c r="O4713" i="7" s="1"/>
  <c r="N4713" i="7" a="1"/>
  <c r="N4713" i="7" s="1"/>
  <c r="M4713" i="7" a="1"/>
  <c r="M4713" i="7" s="1"/>
  <c r="O4712" i="7" a="1"/>
  <c r="O4712" i="7" s="1"/>
  <c r="N4712" i="7" a="1"/>
  <c r="N4712" i="7" s="1"/>
  <c r="M4712" i="7" a="1"/>
  <c r="M4712" i="7" s="1"/>
  <c r="O4711" i="7" a="1"/>
  <c r="O4711" i="7" s="1"/>
  <c r="M4711" i="7" a="1"/>
  <c r="M4711" i="7" s="1"/>
  <c r="N4711" i="7" s="1" a="1"/>
  <c r="N4711" i="7" s="1"/>
  <c r="O4710" i="7" a="1"/>
  <c r="O4710" i="7" s="1"/>
  <c r="M4710" i="7" a="1"/>
  <c r="M4710" i="7" s="1"/>
  <c r="N4710" i="7" s="1" a="1"/>
  <c r="N4710" i="7" s="1"/>
  <c r="O4709" i="7" a="1"/>
  <c r="O4709" i="7" s="1"/>
  <c r="N4709" i="7" a="1"/>
  <c r="N4709" i="7" s="1"/>
  <c r="M4709" i="7" a="1"/>
  <c r="M4709" i="7" s="1"/>
  <c r="O4708" i="7" a="1"/>
  <c r="O4708" i="7" s="1"/>
  <c r="M4708" i="7" a="1"/>
  <c r="M4708" i="7" s="1"/>
  <c r="N4708" i="7" s="1" a="1"/>
  <c r="N4708" i="7" s="1"/>
  <c r="O4707" i="7" a="1"/>
  <c r="O4707" i="7" s="1"/>
  <c r="M4707" i="7" a="1"/>
  <c r="M4707" i="7" s="1"/>
  <c r="N4707" i="7" s="1" a="1"/>
  <c r="N4707" i="7" s="1"/>
  <c r="O4706" i="7" a="1"/>
  <c r="O4706" i="7" s="1"/>
  <c r="M4706" i="7" a="1"/>
  <c r="M4706" i="7" s="1"/>
  <c r="N4706" i="7" s="1" a="1"/>
  <c r="N4706" i="7" s="1"/>
  <c r="O4705" i="7" a="1"/>
  <c r="O4705" i="7" s="1"/>
  <c r="N4705" i="7" a="1"/>
  <c r="N4705" i="7" s="1"/>
  <c r="M4705" i="7" a="1"/>
  <c r="M4705" i="7" s="1"/>
  <c r="O4704" i="7" a="1"/>
  <c r="O4704" i="7" s="1"/>
  <c r="N4704" i="7" a="1"/>
  <c r="N4704" i="7" s="1"/>
  <c r="M4704" i="7" a="1"/>
  <c r="M4704" i="7" s="1"/>
  <c r="O4703" i="7" a="1"/>
  <c r="O4703" i="7" s="1"/>
  <c r="M4703" i="7" a="1"/>
  <c r="M4703" i="7" s="1"/>
  <c r="N4703" i="7" s="1" a="1"/>
  <c r="N4703" i="7" s="1"/>
  <c r="O4702" i="7" a="1"/>
  <c r="O4702" i="7" s="1"/>
  <c r="M4702" i="7" a="1"/>
  <c r="M4702" i="7" s="1"/>
  <c r="N4702" i="7" s="1" a="1"/>
  <c r="N4702" i="7" s="1"/>
  <c r="O4701" i="7" a="1"/>
  <c r="O4701" i="7" s="1"/>
  <c r="N4701" i="7" a="1"/>
  <c r="N4701" i="7" s="1"/>
  <c r="M4701" i="7" a="1"/>
  <c r="M4701" i="7" s="1"/>
  <c r="O4700" i="7" a="1"/>
  <c r="O4700" i="7" s="1"/>
  <c r="M4700" i="7" a="1"/>
  <c r="M4700" i="7" s="1"/>
  <c r="N4700" i="7" s="1" a="1"/>
  <c r="N4700" i="7" s="1"/>
  <c r="O4699" i="7" a="1"/>
  <c r="O4699" i="7" s="1"/>
  <c r="M4699" i="7" a="1"/>
  <c r="M4699" i="7" s="1"/>
  <c r="N4699" i="7" s="1" a="1"/>
  <c r="N4699" i="7" s="1"/>
  <c r="O4698" i="7" a="1"/>
  <c r="O4698" i="7" s="1"/>
  <c r="M4698" i="7" a="1"/>
  <c r="M4698" i="7" s="1"/>
  <c r="N4698" i="7" s="1" a="1"/>
  <c r="N4698" i="7" s="1"/>
  <c r="O4697" i="7" a="1"/>
  <c r="O4697" i="7" s="1"/>
  <c r="N4697" i="7" a="1"/>
  <c r="N4697" i="7" s="1"/>
  <c r="M4697" i="7" a="1"/>
  <c r="M4697" i="7" s="1"/>
  <c r="O4696" i="7" a="1"/>
  <c r="O4696" i="7" s="1"/>
  <c r="N4696" i="7" a="1"/>
  <c r="N4696" i="7" s="1"/>
  <c r="M4696" i="7" a="1"/>
  <c r="M4696" i="7" s="1"/>
  <c r="O4695" i="7" a="1"/>
  <c r="O4695" i="7" s="1"/>
  <c r="M4695" i="7" a="1"/>
  <c r="M4695" i="7" s="1"/>
  <c r="N4695" i="7" s="1" a="1"/>
  <c r="N4695" i="7" s="1"/>
  <c r="O4694" i="7" a="1"/>
  <c r="O4694" i="7" s="1"/>
  <c r="M4694" i="7" a="1"/>
  <c r="M4694" i="7" s="1"/>
  <c r="N4694" i="7" s="1" a="1"/>
  <c r="N4694" i="7" s="1"/>
  <c r="O4693" i="7" a="1"/>
  <c r="O4693" i="7" s="1"/>
  <c r="N4693" i="7" a="1"/>
  <c r="N4693" i="7" s="1"/>
  <c r="M4693" i="7" a="1"/>
  <c r="M4693" i="7" s="1"/>
  <c r="O4692" i="7" a="1"/>
  <c r="O4692" i="7" s="1"/>
  <c r="M4692" i="7" a="1"/>
  <c r="M4692" i="7" s="1"/>
  <c r="N4692" i="7" s="1" a="1"/>
  <c r="N4692" i="7" s="1"/>
  <c r="O4691" i="7" a="1"/>
  <c r="O4691" i="7" s="1"/>
  <c r="M4691" i="7" a="1"/>
  <c r="M4691" i="7" s="1"/>
  <c r="N4691" i="7" s="1" a="1"/>
  <c r="N4691" i="7" s="1"/>
  <c r="O4690" i="7" a="1"/>
  <c r="O4690" i="7" s="1"/>
  <c r="M4690" i="7" a="1"/>
  <c r="M4690" i="7" s="1"/>
  <c r="N4690" i="7" s="1" a="1"/>
  <c r="N4690" i="7" s="1"/>
  <c r="O4689" i="7" a="1"/>
  <c r="O4689" i="7" s="1"/>
  <c r="N4689" i="7" a="1"/>
  <c r="N4689" i="7" s="1"/>
  <c r="M4689" i="7" a="1"/>
  <c r="M4689" i="7" s="1"/>
  <c r="O4688" i="7" a="1"/>
  <c r="O4688" i="7" s="1"/>
  <c r="N4688" i="7" a="1"/>
  <c r="N4688" i="7" s="1"/>
  <c r="M4688" i="7" a="1"/>
  <c r="M4688" i="7" s="1"/>
  <c r="O4687" i="7" a="1"/>
  <c r="O4687" i="7" s="1"/>
  <c r="M4687" i="7" a="1"/>
  <c r="M4687" i="7" s="1"/>
  <c r="N4687" i="7" s="1" a="1"/>
  <c r="N4687" i="7" s="1"/>
  <c r="O4686" i="7" a="1"/>
  <c r="O4686" i="7" s="1"/>
  <c r="M4686" i="7" a="1"/>
  <c r="M4686" i="7" s="1"/>
  <c r="N4686" i="7" s="1" a="1"/>
  <c r="N4686" i="7" s="1"/>
  <c r="O4685" i="7" a="1"/>
  <c r="O4685" i="7" s="1"/>
  <c r="N4685" i="7" a="1"/>
  <c r="N4685" i="7" s="1"/>
  <c r="M4685" i="7" a="1"/>
  <c r="M4685" i="7" s="1"/>
  <c r="O4684" i="7" a="1"/>
  <c r="O4684" i="7" s="1"/>
  <c r="M4684" i="7" a="1"/>
  <c r="M4684" i="7" s="1"/>
  <c r="N4684" i="7" s="1" a="1"/>
  <c r="N4684" i="7" s="1"/>
  <c r="O4683" i="7" a="1"/>
  <c r="O4683" i="7" s="1"/>
  <c r="M4683" i="7" a="1"/>
  <c r="M4683" i="7" s="1"/>
  <c r="N4683" i="7" s="1" a="1"/>
  <c r="N4683" i="7" s="1"/>
  <c r="O4682" i="7" a="1"/>
  <c r="O4682" i="7" s="1"/>
  <c r="M4682" i="7" a="1"/>
  <c r="M4682" i="7" s="1"/>
  <c r="N4682" i="7" s="1" a="1"/>
  <c r="N4682" i="7" s="1"/>
  <c r="O4681" i="7" a="1"/>
  <c r="O4681" i="7" s="1"/>
  <c r="N4681" i="7" a="1"/>
  <c r="N4681" i="7" s="1"/>
  <c r="M4681" i="7" a="1"/>
  <c r="M4681" i="7" s="1"/>
  <c r="O4680" i="7" a="1"/>
  <c r="O4680" i="7" s="1"/>
  <c r="N4680" i="7" a="1"/>
  <c r="N4680" i="7" s="1"/>
  <c r="M4680" i="7" a="1"/>
  <c r="M4680" i="7" s="1"/>
  <c r="O4679" i="7" a="1"/>
  <c r="O4679" i="7" s="1"/>
  <c r="M4679" i="7" a="1"/>
  <c r="M4679" i="7" s="1"/>
  <c r="N4679" i="7" s="1" a="1"/>
  <c r="N4679" i="7" s="1"/>
  <c r="O4678" i="7" a="1"/>
  <c r="O4678" i="7" s="1"/>
  <c r="M4678" i="7" a="1"/>
  <c r="M4678" i="7" s="1"/>
  <c r="N4678" i="7" s="1" a="1"/>
  <c r="N4678" i="7" s="1"/>
  <c r="O4677" i="7" a="1"/>
  <c r="O4677" i="7" s="1"/>
  <c r="N4677" i="7" a="1"/>
  <c r="N4677" i="7" s="1"/>
  <c r="M4677" i="7" a="1"/>
  <c r="M4677" i="7" s="1"/>
  <c r="O4676" i="7" a="1"/>
  <c r="O4676" i="7" s="1"/>
  <c r="M4676" i="7" a="1"/>
  <c r="M4676" i="7" s="1"/>
  <c r="N4676" i="7" s="1" a="1"/>
  <c r="N4676" i="7" s="1"/>
  <c r="O4675" i="7" a="1"/>
  <c r="O4675" i="7" s="1"/>
  <c r="M4675" i="7" a="1"/>
  <c r="M4675" i="7" s="1"/>
  <c r="N4675" i="7" s="1" a="1"/>
  <c r="N4675" i="7" s="1"/>
  <c r="O4674" i="7" a="1"/>
  <c r="O4674" i="7" s="1"/>
  <c r="M4674" i="7" a="1"/>
  <c r="M4674" i="7" s="1"/>
  <c r="N4674" i="7" s="1" a="1"/>
  <c r="N4674" i="7" s="1"/>
  <c r="O4673" i="7" a="1"/>
  <c r="O4673" i="7" s="1"/>
  <c r="N4673" i="7" a="1"/>
  <c r="N4673" i="7" s="1"/>
  <c r="M4673" i="7" a="1"/>
  <c r="M4673" i="7" s="1"/>
  <c r="O4672" i="7" a="1"/>
  <c r="O4672" i="7" s="1"/>
  <c r="N4672" i="7" a="1"/>
  <c r="N4672" i="7" s="1"/>
  <c r="M4672" i="7" a="1"/>
  <c r="M4672" i="7" s="1"/>
  <c r="O4671" i="7" a="1"/>
  <c r="O4671" i="7" s="1"/>
  <c r="M4671" i="7" a="1"/>
  <c r="M4671" i="7" s="1"/>
  <c r="N4671" i="7" s="1" a="1"/>
  <c r="N4671" i="7" s="1"/>
  <c r="O4670" i="7" a="1"/>
  <c r="O4670" i="7" s="1"/>
  <c r="M4670" i="7" a="1"/>
  <c r="M4670" i="7" s="1"/>
  <c r="N4670" i="7" s="1" a="1"/>
  <c r="N4670" i="7" s="1"/>
  <c r="O4669" i="7" a="1"/>
  <c r="O4669" i="7" s="1"/>
  <c r="N4669" i="7" a="1"/>
  <c r="N4669" i="7" s="1"/>
  <c r="M4669" i="7" a="1"/>
  <c r="M4669" i="7" s="1"/>
  <c r="O4668" i="7" a="1"/>
  <c r="O4668" i="7" s="1"/>
  <c r="M4668" i="7" a="1"/>
  <c r="M4668" i="7" s="1"/>
  <c r="N4668" i="7" s="1" a="1"/>
  <c r="N4668" i="7" s="1"/>
  <c r="O4667" i="7" a="1"/>
  <c r="O4667" i="7" s="1"/>
  <c r="M4667" i="7" a="1"/>
  <c r="M4667" i="7" s="1"/>
  <c r="N4667" i="7" s="1" a="1"/>
  <c r="N4667" i="7" s="1"/>
  <c r="O4666" i="7" a="1"/>
  <c r="O4666" i="7" s="1"/>
  <c r="M4666" i="7" a="1"/>
  <c r="M4666" i="7" s="1"/>
  <c r="N4666" i="7" s="1" a="1"/>
  <c r="N4666" i="7" s="1"/>
  <c r="O4665" i="7" a="1"/>
  <c r="O4665" i="7" s="1"/>
  <c r="N4665" i="7" a="1"/>
  <c r="N4665" i="7" s="1"/>
  <c r="M4665" i="7" a="1"/>
  <c r="M4665" i="7" s="1"/>
  <c r="O4664" i="7" a="1"/>
  <c r="O4664" i="7" s="1"/>
  <c r="N4664" i="7" a="1"/>
  <c r="N4664" i="7" s="1"/>
  <c r="M4664" i="7" a="1"/>
  <c r="M4664" i="7" s="1"/>
  <c r="O4663" i="7" a="1"/>
  <c r="O4663" i="7" s="1"/>
  <c r="M4663" i="7" a="1"/>
  <c r="M4663" i="7" s="1"/>
  <c r="N4663" i="7" s="1" a="1"/>
  <c r="N4663" i="7" s="1"/>
  <c r="O4662" i="7" a="1"/>
  <c r="O4662" i="7" s="1"/>
  <c r="M4662" i="7" a="1"/>
  <c r="M4662" i="7" s="1"/>
  <c r="N4662" i="7" s="1" a="1"/>
  <c r="N4662" i="7" s="1"/>
  <c r="O4661" i="7" a="1"/>
  <c r="O4661" i="7" s="1"/>
  <c r="N4661" i="7" a="1"/>
  <c r="N4661" i="7" s="1"/>
  <c r="M4661" i="7" a="1"/>
  <c r="M4661" i="7" s="1"/>
  <c r="O4660" i="7" a="1"/>
  <c r="O4660" i="7" s="1"/>
  <c r="M4660" i="7" a="1"/>
  <c r="M4660" i="7" s="1"/>
  <c r="N4660" i="7" s="1" a="1"/>
  <c r="N4660" i="7" s="1"/>
  <c r="O4659" i="7" a="1"/>
  <c r="O4659" i="7" s="1"/>
  <c r="M4659" i="7" a="1"/>
  <c r="M4659" i="7" s="1"/>
  <c r="N4659" i="7" s="1" a="1"/>
  <c r="N4659" i="7" s="1"/>
  <c r="O4658" i="7" a="1"/>
  <c r="O4658" i="7" s="1"/>
  <c r="M4658" i="7" a="1"/>
  <c r="M4658" i="7" s="1"/>
  <c r="N4658" i="7" s="1" a="1"/>
  <c r="N4658" i="7" s="1"/>
  <c r="O4657" i="7" a="1"/>
  <c r="O4657" i="7" s="1"/>
  <c r="N4657" i="7" a="1"/>
  <c r="N4657" i="7" s="1"/>
  <c r="M4657" i="7" a="1"/>
  <c r="M4657" i="7" s="1"/>
  <c r="O4656" i="7" a="1"/>
  <c r="O4656" i="7" s="1"/>
  <c r="N4656" i="7" a="1"/>
  <c r="N4656" i="7" s="1"/>
  <c r="M4656" i="7" a="1"/>
  <c r="M4656" i="7" s="1"/>
  <c r="O4655" i="7" a="1"/>
  <c r="O4655" i="7" s="1"/>
  <c r="N4655" i="7" a="1"/>
  <c r="N4655" i="7" s="1"/>
  <c r="M4655" i="7" a="1"/>
  <c r="M4655" i="7" s="1"/>
  <c r="O4654" i="7" a="1"/>
  <c r="O4654" i="7" s="1"/>
  <c r="M4654" i="7" a="1"/>
  <c r="M4654" i="7" s="1"/>
  <c r="N4654" i="7" s="1" a="1"/>
  <c r="N4654" i="7" s="1"/>
  <c r="O4653" i="7" a="1"/>
  <c r="O4653" i="7" s="1"/>
  <c r="N4653" i="7" a="1"/>
  <c r="N4653" i="7" s="1"/>
  <c r="M4653" i="7" a="1"/>
  <c r="M4653" i="7" s="1"/>
  <c r="O4652" i="7" a="1"/>
  <c r="O4652" i="7" s="1"/>
  <c r="M4652" i="7" a="1"/>
  <c r="M4652" i="7" s="1"/>
  <c r="N4652" i="7" s="1" a="1"/>
  <c r="N4652" i="7" s="1"/>
  <c r="O4651" i="7" a="1"/>
  <c r="O4651" i="7" s="1"/>
  <c r="M4651" i="7" a="1"/>
  <c r="M4651" i="7" s="1"/>
  <c r="N4651" i="7" s="1" a="1"/>
  <c r="N4651" i="7" s="1"/>
  <c r="O4650" i="7" a="1"/>
  <c r="O4650" i="7" s="1"/>
  <c r="M4650" i="7" a="1"/>
  <c r="M4650" i="7" s="1"/>
  <c r="N4650" i="7" s="1" a="1"/>
  <c r="N4650" i="7" s="1"/>
  <c r="O4649" i="7" a="1"/>
  <c r="O4649" i="7" s="1"/>
  <c r="N4649" i="7" a="1"/>
  <c r="N4649" i="7" s="1"/>
  <c r="M4649" i="7" a="1"/>
  <c r="M4649" i="7" s="1"/>
  <c r="O4648" i="7" a="1"/>
  <c r="O4648" i="7" s="1"/>
  <c r="N4648" i="7" a="1"/>
  <c r="N4648" i="7" s="1"/>
  <c r="M4648" i="7" a="1"/>
  <c r="M4648" i="7" s="1"/>
  <c r="O4647" i="7" a="1"/>
  <c r="O4647" i="7" s="1"/>
  <c r="M4647" i="7" a="1"/>
  <c r="M4647" i="7" s="1"/>
  <c r="N4647" i="7" s="1" a="1"/>
  <c r="N4647" i="7" s="1"/>
  <c r="O4646" i="7" a="1"/>
  <c r="O4646" i="7" s="1"/>
  <c r="M4646" i="7" a="1"/>
  <c r="M4646" i="7" s="1"/>
  <c r="N4646" i="7" s="1" a="1"/>
  <c r="N4646" i="7" s="1"/>
  <c r="O4645" i="7" a="1"/>
  <c r="O4645" i="7" s="1"/>
  <c r="N4645" i="7" a="1"/>
  <c r="N4645" i="7" s="1"/>
  <c r="M4645" i="7" a="1"/>
  <c r="M4645" i="7" s="1"/>
  <c r="O4644" i="7" a="1"/>
  <c r="O4644" i="7" s="1"/>
  <c r="M4644" i="7" a="1"/>
  <c r="M4644" i="7" s="1"/>
  <c r="N4644" i="7" s="1" a="1"/>
  <c r="N4644" i="7" s="1"/>
  <c r="O4643" i="7" a="1"/>
  <c r="O4643" i="7" s="1"/>
  <c r="M4643" i="7" a="1"/>
  <c r="M4643" i="7" s="1"/>
  <c r="N4643" i="7" s="1" a="1"/>
  <c r="N4643" i="7" s="1"/>
  <c r="O4642" i="7" a="1"/>
  <c r="O4642" i="7" s="1"/>
  <c r="M4642" i="7" a="1"/>
  <c r="M4642" i="7" s="1"/>
  <c r="N4642" i="7" s="1" a="1"/>
  <c r="N4642" i="7" s="1"/>
  <c r="O4641" i="7" a="1"/>
  <c r="O4641" i="7" s="1"/>
  <c r="N4641" i="7" a="1"/>
  <c r="N4641" i="7" s="1"/>
  <c r="M4641" i="7" a="1"/>
  <c r="M4641" i="7" s="1"/>
  <c r="O4640" i="7" a="1"/>
  <c r="O4640" i="7" s="1"/>
  <c r="N4640" i="7" a="1"/>
  <c r="N4640" i="7" s="1"/>
  <c r="M4640" i="7" a="1"/>
  <c r="M4640" i="7" s="1"/>
  <c r="O4639" i="7" a="1"/>
  <c r="O4639" i="7" s="1"/>
  <c r="M4639" i="7" a="1"/>
  <c r="M4639" i="7" s="1"/>
  <c r="N4639" i="7" s="1" a="1"/>
  <c r="N4639" i="7" s="1"/>
  <c r="O4638" i="7" a="1"/>
  <c r="O4638" i="7" s="1"/>
  <c r="M4638" i="7" a="1"/>
  <c r="M4638" i="7" s="1"/>
  <c r="N4638" i="7" s="1" a="1"/>
  <c r="N4638" i="7" s="1"/>
  <c r="O4637" i="7" a="1"/>
  <c r="O4637" i="7" s="1"/>
  <c r="N4637" i="7" a="1"/>
  <c r="N4637" i="7" s="1"/>
  <c r="M4637" i="7" a="1"/>
  <c r="M4637" i="7" s="1"/>
  <c r="O4636" i="7" a="1"/>
  <c r="O4636" i="7" s="1"/>
  <c r="M4636" i="7" a="1"/>
  <c r="M4636" i="7" s="1"/>
  <c r="N4636" i="7" s="1" a="1"/>
  <c r="N4636" i="7" s="1"/>
  <c r="O4635" i="7" a="1"/>
  <c r="O4635" i="7" s="1"/>
  <c r="M4635" i="7" a="1"/>
  <c r="M4635" i="7" s="1"/>
  <c r="N4635" i="7" s="1" a="1"/>
  <c r="N4635" i="7" s="1"/>
  <c r="O4634" i="7" a="1"/>
  <c r="O4634" i="7" s="1"/>
  <c r="M4634" i="7" a="1"/>
  <c r="M4634" i="7" s="1"/>
  <c r="N4634" i="7" s="1" a="1"/>
  <c r="N4634" i="7" s="1"/>
  <c r="O4633" i="7" a="1"/>
  <c r="O4633" i="7" s="1"/>
  <c r="N4633" i="7" a="1"/>
  <c r="N4633" i="7" s="1"/>
  <c r="M4633" i="7" a="1"/>
  <c r="M4633" i="7" s="1"/>
  <c r="O4632" i="7" a="1"/>
  <c r="O4632" i="7" s="1"/>
  <c r="N4632" i="7" a="1"/>
  <c r="N4632" i="7" s="1"/>
  <c r="M4632" i="7" a="1"/>
  <c r="M4632" i="7" s="1"/>
  <c r="O4631" i="7" a="1"/>
  <c r="O4631" i="7" s="1"/>
  <c r="M4631" i="7" a="1"/>
  <c r="M4631" i="7" s="1"/>
  <c r="N4631" i="7" s="1" a="1"/>
  <c r="N4631" i="7" s="1"/>
  <c r="O4630" i="7" a="1"/>
  <c r="O4630" i="7" s="1"/>
  <c r="M4630" i="7" a="1"/>
  <c r="M4630" i="7" s="1"/>
  <c r="N4630" i="7" s="1" a="1"/>
  <c r="N4630" i="7" s="1"/>
  <c r="O4629" i="7" a="1"/>
  <c r="O4629" i="7" s="1"/>
  <c r="N4629" i="7" a="1"/>
  <c r="N4629" i="7" s="1"/>
  <c r="M4629" i="7" a="1"/>
  <c r="M4629" i="7" s="1"/>
  <c r="O4628" i="7" a="1"/>
  <c r="O4628" i="7" s="1"/>
  <c r="M4628" i="7" a="1"/>
  <c r="M4628" i="7" s="1"/>
  <c r="N4628" i="7" s="1" a="1"/>
  <c r="N4628" i="7" s="1"/>
  <c r="O4627" i="7" a="1"/>
  <c r="O4627" i="7" s="1"/>
  <c r="M4627" i="7" a="1"/>
  <c r="M4627" i="7" s="1"/>
  <c r="N4627" i="7" s="1" a="1"/>
  <c r="N4627" i="7" s="1"/>
  <c r="O4626" i="7" a="1"/>
  <c r="O4626" i="7" s="1"/>
  <c r="M4626" i="7" a="1"/>
  <c r="M4626" i="7" s="1"/>
  <c r="N4626" i="7" s="1" a="1"/>
  <c r="N4626" i="7" s="1"/>
  <c r="O4625" i="7" a="1"/>
  <c r="O4625" i="7" s="1"/>
  <c r="N4625" i="7" a="1"/>
  <c r="N4625" i="7" s="1"/>
  <c r="M4625" i="7" a="1"/>
  <c r="M4625" i="7" s="1"/>
  <c r="O4624" i="7" a="1"/>
  <c r="O4624" i="7" s="1"/>
  <c r="N4624" i="7" a="1"/>
  <c r="N4624" i="7" s="1"/>
  <c r="M4624" i="7" a="1"/>
  <c r="M4624" i="7" s="1"/>
  <c r="O4623" i="7" a="1"/>
  <c r="O4623" i="7" s="1"/>
  <c r="N4623" i="7" a="1"/>
  <c r="N4623" i="7" s="1"/>
  <c r="M4623" i="7" a="1"/>
  <c r="M4623" i="7" s="1"/>
  <c r="O4622" i="7" a="1"/>
  <c r="O4622" i="7" s="1"/>
  <c r="M4622" i="7" a="1"/>
  <c r="M4622" i="7" s="1"/>
  <c r="N4622" i="7" s="1" a="1"/>
  <c r="N4622" i="7" s="1"/>
  <c r="O4621" i="7" a="1"/>
  <c r="O4621" i="7" s="1"/>
  <c r="N4621" i="7" a="1"/>
  <c r="N4621" i="7" s="1"/>
  <c r="M4621" i="7" a="1"/>
  <c r="M4621" i="7" s="1"/>
  <c r="O4620" i="7" a="1"/>
  <c r="O4620" i="7" s="1"/>
  <c r="M4620" i="7" a="1"/>
  <c r="M4620" i="7" s="1"/>
  <c r="N4620" i="7" s="1" a="1"/>
  <c r="N4620" i="7" s="1"/>
  <c r="O4619" i="7" a="1"/>
  <c r="O4619" i="7" s="1"/>
  <c r="M4619" i="7" a="1"/>
  <c r="M4619" i="7" s="1"/>
  <c r="N4619" i="7" s="1" a="1"/>
  <c r="N4619" i="7" s="1"/>
  <c r="O4618" i="7" a="1"/>
  <c r="O4618" i="7" s="1"/>
  <c r="M4618" i="7" a="1"/>
  <c r="M4618" i="7" s="1"/>
  <c r="N4618" i="7" s="1" a="1"/>
  <c r="N4618" i="7" s="1"/>
  <c r="O4617" i="7" a="1"/>
  <c r="O4617" i="7" s="1"/>
  <c r="N4617" i="7" a="1"/>
  <c r="N4617" i="7" s="1"/>
  <c r="M4617" i="7" a="1"/>
  <c r="M4617" i="7" s="1"/>
  <c r="O4616" i="7" a="1"/>
  <c r="O4616" i="7" s="1"/>
  <c r="N4616" i="7" a="1"/>
  <c r="N4616" i="7" s="1"/>
  <c r="M4616" i="7" a="1"/>
  <c r="M4616" i="7" s="1"/>
  <c r="O4615" i="7" a="1"/>
  <c r="O4615" i="7" s="1"/>
  <c r="M4615" i="7" a="1"/>
  <c r="M4615" i="7" s="1"/>
  <c r="N4615" i="7" s="1" a="1"/>
  <c r="N4615" i="7" s="1"/>
  <c r="O4614" i="7" a="1"/>
  <c r="O4614" i="7" s="1"/>
  <c r="M4614" i="7" a="1"/>
  <c r="M4614" i="7" s="1"/>
  <c r="N4614" i="7" s="1" a="1"/>
  <c r="N4614" i="7" s="1"/>
  <c r="O4613" i="7" a="1"/>
  <c r="O4613" i="7" s="1"/>
  <c r="N4613" i="7" a="1"/>
  <c r="N4613" i="7" s="1"/>
  <c r="M4613" i="7" a="1"/>
  <c r="M4613" i="7" s="1"/>
  <c r="O4612" i="7" a="1"/>
  <c r="O4612" i="7" s="1"/>
  <c r="M4612" i="7" a="1"/>
  <c r="M4612" i="7" s="1"/>
  <c r="N4612" i="7" s="1" a="1"/>
  <c r="N4612" i="7" s="1"/>
  <c r="O4611" i="7" a="1"/>
  <c r="O4611" i="7" s="1"/>
  <c r="M4611" i="7" a="1"/>
  <c r="M4611" i="7" s="1"/>
  <c r="N4611" i="7" s="1" a="1"/>
  <c r="N4611" i="7" s="1"/>
  <c r="O4610" i="7" a="1"/>
  <c r="O4610" i="7" s="1"/>
  <c r="M4610" i="7" a="1"/>
  <c r="M4610" i="7" s="1"/>
  <c r="N4610" i="7" s="1" a="1"/>
  <c r="N4610" i="7" s="1"/>
  <c r="O4609" i="7" a="1"/>
  <c r="O4609" i="7" s="1"/>
  <c r="N4609" i="7" a="1"/>
  <c r="N4609" i="7" s="1"/>
  <c r="M4609" i="7" a="1"/>
  <c r="M4609" i="7" s="1"/>
  <c r="O4608" i="7" a="1"/>
  <c r="O4608" i="7" s="1"/>
  <c r="N4608" i="7" a="1"/>
  <c r="N4608" i="7" s="1"/>
  <c r="M4608" i="7" a="1"/>
  <c r="M4608" i="7" s="1"/>
  <c r="O4607" i="7" a="1"/>
  <c r="O4607" i="7" s="1"/>
  <c r="M4607" i="7" a="1"/>
  <c r="M4607" i="7" s="1"/>
  <c r="N4607" i="7" s="1" a="1"/>
  <c r="N4607" i="7" s="1"/>
  <c r="O4606" i="7" a="1"/>
  <c r="O4606" i="7" s="1"/>
  <c r="M4606" i="7" a="1"/>
  <c r="M4606" i="7" s="1"/>
  <c r="N4606" i="7" s="1" a="1"/>
  <c r="N4606" i="7" s="1"/>
  <c r="O4605" i="7" a="1"/>
  <c r="O4605" i="7" s="1"/>
  <c r="N4605" i="7" a="1"/>
  <c r="N4605" i="7" s="1"/>
  <c r="M4605" i="7" a="1"/>
  <c r="M4605" i="7" s="1"/>
  <c r="O4604" i="7" a="1"/>
  <c r="O4604" i="7" s="1"/>
  <c r="M4604" i="7" a="1"/>
  <c r="M4604" i="7" s="1"/>
  <c r="N4604" i="7" s="1" a="1"/>
  <c r="N4604" i="7" s="1"/>
  <c r="O4603" i="7" a="1"/>
  <c r="O4603" i="7" s="1"/>
  <c r="M4603" i="7" a="1"/>
  <c r="M4603" i="7" s="1"/>
  <c r="N4603" i="7" s="1" a="1"/>
  <c r="N4603" i="7" s="1"/>
  <c r="O4602" i="7" a="1"/>
  <c r="O4602" i="7" s="1"/>
  <c r="M4602" i="7" a="1"/>
  <c r="M4602" i="7" s="1"/>
  <c r="N4602" i="7" s="1" a="1"/>
  <c r="N4602" i="7" s="1"/>
  <c r="O4601" i="7" a="1"/>
  <c r="O4601" i="7" s="1"/>
  <c r="N4601" i="7" a="1"/>
  <c r="N4601" i="7" s="1"/>
  <c r="M4601" i="7" a="1"/>
  <c r="M4601" i="7" s="1"/>
  <c r="O4600" i="7" a="1"/>
  <c r="O4600" i="7" s="1"/>
  <c r="N4600" i="7" a="1"/>
  <c r="N4600" i="7" s="1"/>
  <c r="M4600" i="7" a="1"/>
  <c r="M4600" i="7" s="1"/>
  <c r="O4599" i="7" a="1"/>
  <c r="O4599" i="7" s="1"/>
  <c r="N4599" i="7" a="1"/>
  <c r="N4599" i="7" s="1"/>
  <c r="M4599" i="7" a="1"/>
  <c r="M4599" i="7" s="1"/>
  <c r="O4598" i="7" a="1"/>
  <c r="O4598" i="7" s="1"/>
  <c r="M4598" i="7" a="1"/>
  <c r="M4598" i="7" s="1"/>
  <c r="N4598" i="7" s="1" a="1"/>
  <c r="N4598" i="7" s="1"/>
  <c r="O4597" i="7" a="1"/>
  <c r="O4597" i="7" s="1"/>
  <c r="N4597" i="7" a="1"/>
  <c r="N4597" i="7" s="1"/>
  <c r="M4597" i="7" a="1"/>
  <c r="M4597" i="7" s="1"/>
  <c r="O4596" i="7" a="1"/>
  <c r="O4596" i="7" s="1"/>
  <c r="M4596" i="7" a="1"/>
  <c r="M4596" i="7" s="1"/>
  <c r="N4596" i="7" s="1" a="1"/>
  <c r="N4596" i="7" s="1"/>
  <c r="O4595" i="7" a="1"/>
  <c r="O4595" i="7" s="1"/>
  <c r="M4595" i="7" a="1"/>
  <c r="M4595" i="7" s="1"/>
  <c r="N4595" i="7" s="1" a="1"/>
  <c r="N4595" i="7" s="1"/>
  <c r="O4594" i="7" a="1"/>
  <c r="O4594" i="7" s="1"/>
  <c r="M4594" i="7" a="1"/>
  <c r="M4594" i="7" s="1"/>
  <c r="N4594" i="7" s="1" a="1"/>
  <c r="N4594" i="7" s="1"/>
  <c r="O4593" i="7" a="1"/>
  <c r="O4593" i="7" s="1"/>
  <c r="N4593" i="7" a="1"/>
  <c r="N4593" i="7" s="1"/>
  <c r="M4593" i="7" a="1"/>
  <c r="M4593" i="7" s="1"/>
  <c r="O4592" i="7" a="1"/>
  <c r="O4592" i="7" s="1"/>
  <c r="N4592" i="7" a="1"/>
  <c r="N4592" i="7" s="1"/>
  <c r="M4592" i="7" a="1"/>
  <c r="M4592" i="7" s="1"/>
  <c r="O4591" i="7" a="1"/>
  <c r="O4591" i="7" s="1"/>
  <c r="N4591" i="7" a="1"/>
  <c r="N4591" i="7" s="1"/>
  <c r="M4591" i="7" a="1"/>
  <c r="M4591" i="7" s="1"/>
  <c r="O4590" i="7" a="1"/>
  <c r="O4590" i="7" s="1"/>
  <c r="M4590" i="7" a="1"/>
  <c r="M4590" i="7" s="1"/>
  <c r="N4590" i="7" s="1" a="1"/>
  <c r="N4590" i="7" s="1"/>
  <c r="O4589" i="7" a="1"/>
  <c r="O4589" i="7" s="1"/>
  <c r="N4589" i="7" a="1"/>
  <c r="N4589" i="7" s="1"/>
  <c r="M4589" i="7" a="1"/>
  <c r="M4589" i="7" s="1"/>
  <c r="O4588" i="7" a="1"/>
  <c r="O4588" i="7" s="1"/>
  <c r="M4588" i="7" a="1"/>
  <c r="M4588" i="7" s="1"/>
  <c r="N4588" i="7" s="1" a="1"/>
  <c r="N4588" i="7" s="1"/>
  <c r="O4587" i="7" a="1"/>
  <c r="O4587" i="7" s="1"/>
  <c r="M4587" i="7" a="1"/>
  <c r="M4587" i="7" s="1"/>
  <c r="N4587" i="7" s="1" a="1"/>
  <c r="N4587" i="7" s="1"/>
  <c r="O4586" i="7" a="1"/>
  <c r="O4586" i="7" s="1"/>
  <c r="M4586" i="7" a="1"/>
  <c r="M4586" i="7" s="1"/>
  <c r="N4586" i="7" s="1" a="1"/>
  <c r="N4586" i="7" s="1"/>
  <c r="O4585" i="7" a="1"/>
  <c r="O4585" i="7" s="1"/>
  <c r="N4585" i="7" a="1"/>
  <c r="N4585" i="7" s="1"/>
  <c r="M4585" i="7" a="1"/>
  <c r="M4585" i="7" s="1"/>
  <c r="O4584" i="7" a="1"/>
  <c r="O4584" i="7" s="1"/>
  <c r="M4584" i="7" a="1"/>
  <c r="M4584" i="7" s="1"/>
  <c r="N4584" i="7" s="1" a="1"/>
  <c r="N4584" i="7" s="1"/>
  <c r="O4583" i="7" a="1"/>
  <c r="O4583" i="7" s="1"/>
  <c r="N4583" i="7" a="1"/>
  <c r="N4583" i="7" s="1"/>
  <c r="M4583" i="7" a="1"/>
  <c r="M4583" i="7" s="1"/>
  <c r="O4582" i="7" a="1"/>
  <c r="O4582" i="7" s="1"/>
  <c r="M4582" i="7" a="1"/>
  <c r="M4582" i="7" s="1"/>
  <c r="N4582" i="7" s="1" a="1"/>
  <c r="N4582" i="7" s="1"/>
  <c r="O4581" i="7" a="1"/>
  <c r="O4581" i="7" s="1"/>
  <c r="N4581" i="7" a="1"/>
  <c r="N4581" i="7" s="1"/>
  <c r="M4581" i="7" a="1"/>
  <c r="M4581" i="7" s="1"/>
  <c r="O4580" i="7" a="1"/>
  <c r="O4580" i="7" s="1"/>
  <c r="N4580" i="7" a="1"/>
  <c r="N4580" i="7" s="1"/>
  <c r="M4580" i="7" a="1"/>
  <c r="M4580" i="7" s="1"/>
  <c r="O4579" i="7" a="1"/>
  <c r="O4579" i="7" s="1"/>
  <c r="M4579" i="7" a="1"/>
  <c r="M4579" i="7" s="1"/>
  <c r="N4579" i="7" s="1" a="1"/>
  <c r="N4579" i="7" s="1"/>
  <c r="O4578" i="7" a="1"/>
  <c r="O4578" i="7" s="1"/>
  <c r="M4578" i="7" a="1"/>
  <c r="M4578" i="7" s="1"/>
  <c r="N4578" i="7" s="1" a="1"/>
  <c r="N4578" i="7" s="1"/>
  <c r="O4577" i="7" a="1"/>
  <c r="O4577" i="7" s="1"/>
  <c r="N4577" i="7" a="1"/>
  <c r="N4577" i="7" s="1"/>
  <c r="M4577" i="7" a="1"/>
  <c r="M4577" i="7" s="1"/>
  <c r="O4576" i="7" a="1"/>
  <c r="O4576" i="7" s="1"/>
  <c r="N4576" i="7" a="1"/>
  <c r="N4576" i="7" s="1"/>
  <c r="M4576" i="7" a="1"/>
  <c r="M4576" i="7" s="1"/>
  <c r="O4575" i="7" a="1"/>
  <c r="O4575" i="7" s="1"/>
  <c r="M4575" i="7" a="1"/>
  <c r="M4575" i="7" s="1"/>
  <c r="N4575" i="7" s="1" a="1"/>
  <c r="N4575" i="7" s="1"/>
  <c r="O4574" i="7" a="1"/>
  <c r="O4574" i="7" s="1"/>
  <c r="M4574" i="7" a="1"/>
  <c r="M4574" i="7" s="1"/>
  <c r="N4574" i="7" s="1" a="1"/>
  <c r="N4574" i="7" s="1"/>
  <c r="O4573" i="7" a="1"/>
  <c r="O4573" i="7" s="1"/>
  <c r="N4573" i="7" a="1"/>
  <c r="N4573" i="7" s="1"/>
  <c r="M4573" i="7" a="1"/>
  <c r="M4573" i="7" s="1"/>
  <c r="O4572" i="7" a="1"/>
  <c r="O4572" i="7" s="1"/>
  <c r="M4572" i="7" a="1"/>
  <c r="M4572" i="7" s="1"/>
  <c r="N4572" i="7" s="1" a="1"/>
  <c r="N4572" i="7" s="1"/>
  <c r="O4571" i="7" a="1"/>
  <c r="O4571" i="7" s="1"/>
  <c r="M4571" i="7" a="1"/>
  <c r="M4571" i="7" s="1"/>
  <c r="N4571" i="7" s="1" a="1"/>
  <c r="N4571" i="7" s="1"/>
  <c r="O4570" i="7" a="1"/>
  <c r="O4570" i="7" s="1"/>
  <c r="M4570" i="7" a="1"/>
  <c r="M4570" i="7" s="1"/>
  <c r="N4570" i="7" s="1" a="1"/>
  <c r="N4570" i="7" s="1"/>
  <c r="O4569" i="7" a="1"/>
  <c r="O4569" i="7" s="1"/>
  <c r="N4569" i="7" a="1"/>
  <c r="N4569" i="7" s="1"/>
  <c r="M4569" i="7" a="1"/>
  <c r="M4569" i="7" s="1"/>
  <c r="O4568" i="7" a="1"/>
  <c r="O4568" i="7" s="1"/>
  <c r="M4568" i="7" a="1"/>
  <c r="M4568" i="7" s="1"/>
  <c r="N4568" i="7" s="1" a="1"/>
  <c r="N4568" i="7" s="1"/>
  <c r="O4567" i="7" a="1"/>
  <c r="O4567" i="7" s="1"/>
  <c r="N4567" i="7" a="1"/>
  <c r="N4567" i="7" s="1"/>
  <c r="M4567" i="7" a="1"/>
  <c r="M4567" i="7" s="1"/>
  <c r="O4566" i="7" a="1"/>
  <c r="O4566" i="7" s="1"/>
  <c r="M4566" i="7" a="1"/>
  <c r="M4566" i="7" s="1"/>
  <c r="N4566" i="7" s="1" a="1"/>
  <c r="N4566" i="7" s="1"/>
  <c r="O4565" i="7" a="1"/>
  <c r="O4565" i="7" s="1"/>
  <c r="N4565" i="7" a="1"/>
  <c r="N4565" i="7" s="1"/>
  <c r="M4565" i="7" a="1"/>
  <c r="M4565" i="7" s="1"/>
  <c r="O4564" i="7" a="1"/>
  <c r="O4564" i="7" s="1"/>
  <c r="N4564" i="7" a="1"/>
  <c r="N4564" i="7" s="1"/>
  <c r="M4564" i="7" a="1"/>
  <c r="M4564" i="7" s="1"/>
  <c r="O4563" i="7" a="1"/>
  <c r="O4563" i="7" s="1"/>
  <c r="M4563" i="7" a="1"/>
  <c r="M4563" i="7" s="1"/>
  <c r="N4563" i="7" s="1" a="1"/>
  <c r="N4563" i="7" s="1"/>
  <c r="O4562" i="7" a="1"/>
  <c r="O4562" i="7" s="1"/>
  <c r="M4562" i="7" a="1"/>
  <c r="M4562" i="7" s="1"/>
  <c r="N4562" i="7" s="1" a="1"/>
  <c r="N4562" i="7" s="1"/>
  <c r="O4561" i="7" a="1"/>
  <c r="O4561" i="7" s="1"/>
  <c r="N4561" i="7" a="1"/>
  <c r="N4561" i="7" s="1"/>
  <c r="M4561" i="7" a="1"/>
  <c r="M4561" i="7" s="1"/>
  <c r="O4560" i="7" a="1"/>
  <c r="O4560" i="7" s="1"/>
  <c r="N4560" i="7" a="1"/>
  <c r="N4560" i="7" s="1"/>
  <c r="M4560" i="7" a="1"/>
  <c r="M4560" i="7" s="1"/>
  <c r="O4559" i="7" a="1"/>
  <c r="O4559" i="7" s="1"/>
  <c r="M4559" i="7" a="1"/>
  <c r="M4559" i="7" s="1"/>
  <c r="N4559" i="7" s="1" a="1"/>
  <c r="N4559" i="7" s="1"/>
  <c r="O4558" i="7" a="1"/>
  <c r="O4558" i="7" s="1"/>
  <c r="M4558" i="7" a="1"/>
  <c r="M4558" i="7" s="1"/>
  <c r="N4558" i="7" s="1" a="1"/>
  <c r="N4558" i="7" s="1"/>
  <c r="O4557" i="7" a="1"/>
  <c r="O4557" i="7" s="1"/>
  <c r="N4557" i="7" a="1"/>
  <c r="N4557" i="7" s="1"/>
  <c r="M4557" i="7" a="1"/>
  <c r="M4557" i="7" s="1"/>
  <c r="O4556" i="7" a="1"/>
  <c r="O4556" i="7" s="1"/>
  <c r="M4556" i="7" a="1"/>
  <c r="M4556" i="7" s="1"/>
  <c r="N4556" i="7" s="1" a="1"/>
  <c r="N4556" i="7" s="1"/>
  <c r="O4555" i="7" a="1"/>
  <c r="O4555" i="7" s="1"/>
  <c r="M4555" i="7" a="1"/>
  <c r="M4555" i="7" s="1"/>
  <c r="N4555" i="7" s="1" a="1"/>
  <c r="N4555" i="7" s="1"/>
  <c r="O4554" i="7" a="1"/>
  <c r="O4554" i="7" s="1"/>
  <c r="M4554" i="7" a="1"/>
  <c r="M4554" i="7" s="1"/>
  <c r="N4554" i="7" s="1" a="1"/>
  <c r="N4554" i="7" s="1"/>
  <c r="O4553" i="7" a="1"/>
  <c r="O4553" i="7" s="1"/>
  <c r="N4553" i="7" a="1"/>
  <c r="N4553" i="7" s="1"/>
  <c r="M4553" i="7" a="1"/>
  <c r="M4553" i="7" s="1"/>
  <c r="O4552" i="7" a="1"/>
  <c r="O4552" i="7" s="1"/>
  <c r="M4552" i="7" a="1"/>
  <c r="M4552" i="7" s="1"/>
  <c r="N4552" i="7" s="1" a="1"/>
  <c r="N4552" i="7" s="1"/>
  <c r="O4551" i="7" a="1"/>
  <c r="O4551" i="7" s="1"/>
  <c r="N4551" i="7" a="1"/>
  <c r="N4551" i="7" s="1"/>
  <c r="M4551" i="7" a="1"/>
  <c r="M4551" i="7" s="1"/>
  <c r="O4550" i="7" a="1"/>
  <c r="O4550" i="7" s="1"/>
  <c r="M4550" i="7" a="1"/>
  <c r="M4550" i="7" s="1"/>
  <c r="N4550" i="7" s="1" a="1"/>
  <c r="N4550" i="7" s="1"/>
  <c r="O4549" i="7" a="1"/>
  <c r="O4549" i="7" s="1"/>
  <c r="N4549" i="7" a="1"/>
  <c r="N4549" i="7" s="1"/>
  <c r="M4549" i="7" a="1"/>
  <c r="M4549" i="7" s="1"/>
  <c r="O4548" i="7" a="1"/>
  <c r="O4548" i="7" s="1"/>
  <c r="M4548" i="7" a="1"/>
  <c r="M4548" i="7" s="1"/>
  <c r="N4548" i="7" s="1" a="1"/>
  <c r="N4548" i="7" s="1"/>
  <c r="O4547" i="7" a="1"/>
  <c r="O4547" i="7" s="1"/>
  <c r="M4547" i="7" a="1"/>
  <c r="M4547" i="7" s="1"/>
  <c r="N4547" i="7" s="1" a="1"/>
  <c r="N4547" i="7" s="1"/>
  <c r="O4546" i="7" a="1"/>
  <c r="O4546" i="7" s="1"/>
  <c r="M4546" i="7" a="1"/>
  <c r="M4546" i="7" s="1"/>
  <c r="N4546" i="7" s="1" a="1"/>
  <c r="N4546" i="7" s="1"/>
  <c r="O4545" i="7" a="1"/>
  <c r="O4545" i="7" s="1"/>
  <c r="N4545" i="7" a="1"/>
  <c r="N4545" i="7" s="1"/>
  <c r="M4545" i="7" a="1"/>
  <c r="M4545" i="7" s="1"/>
  <c r="O4544" i="7" a="1"/>
  <c r="O4544" i="7" s="1"/>
  <c r="N4544" i="7" a="1"/>
  <c r="N4544" i="7" s="1"/>
  <c r="M4544" i="7" a="1"/>
  <c r="M4544" i="7" s="1"/>
  <c r="O4543" i="7" a="1"/>
  <c r="O4543" i="7" s="1"/>
  <c r="M4543" i="7" a="1"/>
  <c r="M4543" i="7" s="1"/>
  <c r="N4543" i="7" s="1" a="1"/>
  <c r="N4543" i="7" s="1"/>
  <c r="O4542" i="7" a="1"/>
  <c r="O4542" i="7" s="1"/>
  <c r="M4542" i="7" a="1"/>
  <c r="M4542" i="7" s="1"/>
  <c r="N4542" i="7" s="1" a="1"/>
  <c r="N4542" i="7" s="1"/>
  <c r="O4541" i="7" a="1"/>
  <c r="O4541" i="7" s="1"/>
  <c r="N4541" i="7" a="1"/>
  <c r="N4541" i="7" s="1"/>
  <c r="M4541" i="7" a="1"/>
  <c r="M4541" i="7" s="1"/>
  <c r="O4540" i="7" a="1"/>
  <c r="O4540" i="7" s="1"/>
  <c r="M4540" i="7" a="1"/>
  <c r="M4540" i="7" s="1"/>
  <c r="N4540" i="7" s="1" a="1"/>
  <c r="N4540" i="7" s="1"/>
  <c r="O4539" i="7" a="1"/>
  <c r="O4539" i="7" s="1"/>
  <c r="M4539" i="7" a="1"/>
  <c r="M4539" i="7" s="1"/>
  <c r="N4539" i="7" s="1" a="1"/>
  <c r="N4539" i="7" s="1"/>
  <c r="O4538" i="7" a="1"/>
  <c r="O4538" i="7" s="1"/>
  <c r="M4538" i="7" a="1"/>
  <c r="M4538" i="7" s="1"/>
  <c r="N4538" i="7" s="1" a="1"/>
  <c r="N4538" i="7" s="1"/>
  <c r="O4537" i="7" a="1"/>
  <c r="O4537" i="7" s="1"/>
  <c r="N4537" i="7" a="1"/>
  <c r="N4537" i="7" s="1"/>
  <c r="M4537" i="7" a="1"/>
  <c r="M4537" i="7" s="1"/>
  <c r="O4536" i="7" a="1"/>
  <c r="O4536" i="7" s="1"/>
  <c r="M4536" i="7" a="1"/>
  <c r="M4536" i="7" s="1"/>
  <c r="N4536" i="7" s="1" a="1"/>
  <c r="N4536" i="7" s="1"/>
  <c r="O4535" i="7" a="1"/>
  <c r="O4535" i="7" s="1"/>
  <c r="M4535" i="7" a="1"/>
  <c r="M4535" i="7" s="1"/>
  <c r="N4535" i="7" s="1" a="1"/>
  <c r="N4535" i="7" s="1"/>
  <c r="O4534" i="7" a="1"/>
  <c r="O4534" i="7" s="1"/>
  <c r="M4534" i="7" a="1"/>
  <c r="M4534" i="7" s="1"/>
  <c r="N4534" i="7" s="1" a="1"/>
  <c r="N4534" i="7" s="1"/>
  <c r="O4533" i="7" a="1"/>
  <c r="O4533" i="7" s="1"/>
  <c r="N4533" i="7" a="1"/>
  <c r="N4533" i="7" s="1"/>
  <c r="M4533" i="7" a="1"/>
  <c r="M4533" i="7" s="1"/>
  <c r="O4532" i="7" a="1"/>
  <c r="O4532" i="7" s="1"/>
  <c r="M4532" i="7" a="1"/>
  <c r="M4532" i="7" s="1"/>
  <c r="N4532" i="7" s="1" a="1"/>
  <c r="N4532" i="7" s="1"/>
  <c r="O4531" i="7" a="1"/>
  <c r="O4531" i="7" s="1"/>
  <c r="M4531" i="7" a="1"/>
  <c r="M4531" i="7" s="1"/>
  <c r="N4531" i="7" s="1" a="1"/>
  <c r="N4531" i="7" s="1"/>
  <c r="O4530" i="7" a="1"/>
  <c r="O4530" i="7" s="1"/>
  <c r="M4530" i="7" a="1"/>
  <c r="M4530" i="7" s="1"/>
  <c r="N4530" i="7" s="1" a="1"/>
  <c r="N4530" i="7" s="1"/>
  <c r="O4529" i="7" a="1"/>
  <c r="O4529" i="7" s="1"/>
  <c r="N4529" i="7" a="1"/>
  <c r="N4529" i="7" s="1"/>
  <c r="M4529" i="7" a="1"/>
  <c r="M4529" i="7" s="1"/>
  <c r="O4528" i="7" a="1"/>
  <c r="O4528" i="7" s="1"/>
  <c r="M4528" i="7" a="1"/>
  <c r="M4528" i="7" s="1"/>
  <c r="N4528" i="7" s="1" a="1"/>
  <c r="N4528" i="7" s="1"/>
  <c r="O4527" i="7" a="1"/>
  <c r="O4527" i="7" s="1"/>
  <c r="N4527" i="7" a="1"/>
  <c r="N4527" i="7" s="1"/>
  <c r="M4527" i="7" a="1"/>
  <c r="M4527" i="7" s="1"/>
  <c r="O4526" i="7" a="1"/>
  <c r="O4526" i="7" s="1"/>
  <c r="M4526" i="7" a="1"/>
  <c r="M4526" i="7" s="1"/>
  <c r="N4526" i="7" s="1" a="1"/>
  <c r="N4526" i="7" s="1"/>
  <c r="O4525" i="7" a="1"/>
  <c r="O4525" i="7" s="1"/>
  <c r="N4525" i="7" a="1"/>
  <c r="N4525" i="7" s="1"/>
  <c r="M4525" i="7" a="1"/>
  <c r="M4525" i="7" s="1"/>
  <c r="O4524" i="7" a="1"/>
  <c r="O4524" i="7" s="1"/>
  <c r="M4524" i="7" a="1"/>
  <c r="M4524" i="7" s="1"/>
  <c r="N4524" i="7" s="1" a="1"/>
  <c r="N4524" i="7" s="1"/>
  <c r="O4523" i="7" a="1"/>
  <c r="O4523" i="7" s="1"/>
  <c r="M4523" i="7" a="1"/>
  <c r="M4523" i="7" s="1"/>
  <c r="N4523" i="7" s="1" a="1"/>
  <c r="N4523" i="7" s="1"/>
  <c r="O4522" i="7" a="1"/>
  <c r="O4522" i="7" s="1"/>
  <c r="M4522" i="7" a="1"/>
  <c r="M4522" i="7" s="1"/>
  <c r="N4522" i="7" s="1" a="1"/>
  <c r="N4522" i="7" s="1"/>
  <c r="O4521" i="7" a="1"/>
  <c r="O4521" i="7" s="1"/>
  <c r="N4521" i="7" a="1"/>
  <c r="N4521" i="7" s="1"/>
  <c r="M4521" i="7" a="1"/>
  <c r="M4521" i="7" s="1"/>
  <c r="O4520" i="7" a="1"/>
  <c r="O4520" i="7" s="1"/>
  <c r="M4520" i="7" a="1"/>
  <c r="M4520" i="7" s="1"/>
  <c r="N4520" i="7" s="1" a="1"/>
  <c r="N4520" i="7" s="1"/>
  <c r="O4519" i="7" a="1"/>
  <c r="O4519" i="7" s="1"/>
  <c r="N4519" i="7" a="1"/>
  <c r="N4519" i="7" s="1"/>
  <c r="M4519" i="7" a="1"/>
  <c r="M4519" i="7" s="1"/>
  <c r="O4518" i="7" a="1"/>
  <c r="O4518" i="7" s="1"/>
  <c r="M4518" i="7" a="1"/>
  <c r="M4518" i="7" s="1"/>
  <c r="N4518" i="7" s="1" a="1"/>
  <c r="N4518" i="7" s="1"/>
  <c r="O4517" i="7" a="1"/>
  <c r="O4517" i="7" s="1"/>
  <c r="N4517" i="7" a="1"/>
  <c r="N4517" i="7" s="1"/>
  <c r="M4517" i="7" a="1"/>
  <c r="M4517" i="7" s="1"/>
  <c r="O4516" i="7" a="1"/>
  <c r="O4516" i="7" s="1"/>
  <c r="N4516" i="7" a="1"/>
  <c r="N4516" i="7" s="1"/>
  <c r="M4516" i="7" a="1"/>
  <c r="M4516" i="7" s="1"/>
  <c r="O4515" i="7" a="1"/>
  <c r="O4515" i="7" s="1"/>
  <c r="N4515" i="7" a="1"/>
  <c r="N4515" i="7" s="1"/>
  <c r="M4515" i="7" a="1"/>
  <c r="M4515" i="7" s="1"/>
  <c r="O4514" i="7" a="1"/>
  <c r="O4514" i="7" s="1"/>
  <c r="M4514" i="7" a="1"/>
  <c r="M4514" i="7" s="1"/>
  <c r="N4514" i="7" s="1" a="1"/>
  <c r="N4514" i="7" s="1"/>
  <c r="O4513" i="7" a="1"/>
  <c r="O4513" i="7" s="1"/>
  <c r="N4513" i="7" a="1"/>
  <c r="N4513" i="7" s="1"/>
  <c r="M4513" i="7" a="1"/>
  <c r="M4513" i="7" s="1"/>
  <c r="O4512" i="7" a="1"/>
  <c r="O4512" i="7" s="1"/>
  <c r="N4512" i="7" a="1"/>
  <c r="N4512" i="7" s="1"/>
  <c r="M4512" i="7" a="1"/>
  <c r="M4512" i="7" s="1"/>
  <c r="O4511" i="7" a="1"/>
  <c r="O4511" i="7" s="1"/>
  <c r="N4511" i="7" a="1"/>
  <c r="N4511" i="7" s="1"/>
  <c r="M4511" i="7" a="1"/>
  <c r="M4511" i="7" s="1"/>
  <c r="O4510" i="7" a="1"/>
  <c r="O4510" i="7" s="1"/>
  <c r="M4510" i="7" a="1"/>
  <c r="M4510" i="7" s="1"/>
  <c r="N4510" i="7" s="1" a="1"/>
  <c r="N4510" i="7" s="1"/>
  <c r="O4509" i="7" a="1"/>
  <c r="O4509" i="7" s="1"/>
  <c r="N4509" i="7" a="1"/>
  <c r="N4509" i="7" s="1"/>
  <c r="M4509" i="7" a="1"/>
  <c r="M4509" i="7" s="1"/>
  <c r="O4508" i="7" a="1"/>
  <c r="O4508" i="7" s="1"/>
  <c r="N4508" i="7" a="1"/>
  <c r="N4508" i="7" s="1"/>
  <c r="M4508" i="7" a="1"/>
  <c r="M4508" i="7" s="1"/>
  <c r="O4507" i="7" a="1"/>
  <c r="O4507" i="7" s="1"/>
  <c r="M4507" i="7" a="1"/>
  <c r="M4507" i="7" s="1"/>
  <c r="N4507" i="7" s="1" a="1"/>
  <c r="N4507" i="7" s="1"/>
  <c r="O4506" i="7" a="1"/>
  <c r="O4506" i="7" s="1"/>
  <c r="M4506" i="7" a="1"/>
  <c r="M4506" i="7" s="1"/>
  <c r="N4506" i="7" s="1" a="1"/>
  <c r="N4506" i="7" s="1"/>
  <c r="O4505" i="7" a="1"/>
  <c r="O4505" i="7" s="1"/>
  <c r="N4505" i="7" a="1"/>
  <c r="N4505" i="7" s="1"/>
  <c r="M4505" i="7" a="1"/>
  <c r="M4505" i="7" s="1"/>
  <c r="O4504" i="7" a="1"/>
  <c r="O4504" i="7" s="1"/>
  <c r="M4504" i="7" a="1"/>
  <c r="M4504" i="7" s="1"/>
  <c r="N4504" i="7" s="1" a="1"/>
  <c r="N4504" i="7" s="1"/>
  <c r="O4503" i="7" a="1"/>
  <c r="O4503" i="7" s="1"/>
  <c r="M4503" i="7" a="1"/>
  <c r="M4503" i="7" s="1"/>
  <c r="N4503" i="7" s="1" a="1"/>
  <c r="N4503" i="7" s="1"/>
  <c r="O4502" i="7" a="1"/>
  <c r="O4502" i="7" s="1"/>
  <c r="M4502" i="7" a="1"/>
  <c r="M4502" i="7" s="1"/>
  <c r="N4502" i="7" s="1" a="1"/>
  <c r="N4502" i="7" s="1"/>
  <c r="O4501" i="7" a="1"/>
  <c r="O4501" i="7" s="1"/>
  <c r="N4501" i="7" a="1"/>
  <c r="N4501" i="7" s="1"/>
  <c r="M4501" i="7" a="1"/>
  <c r="M4501" i="7" s="1"/>
  <c r="O4500" i="7" a="1"/>
  <c r="O4500" i="7" s="1"/>
  <c r="M4500" i="7" a="1"/>
  <c r="M4500" i="7" s="1"/>
  <c r="N4500" i="7" s="1" a="1"/>
  <c r="N4500" i="7" s="1"/>
  <c r="O4499" i="7" a="1"/>
  <c r="O4499" i="7" s="1"/>
  <c r="M4499" i="7" a="1"/>
  <c r="M4499" i="7" s="1"/>
  <c r="N4499" i="7" s="1" a="1"/>
  <c r="N4499" i="7" s="1"/>
  <c r="O4498" i="7" a="1"/>
  <c r="O4498" i="7" s="1"/>
  <c r="M4498" i="7" a="1"/>
  <c r="M4498" i="7" s="1"/>
  <c r="N4498" i="7" s="1" a="1"/>
  <c r="N4498" i="7" s="1"/>
  <c r="O4497" i="7" a="1"/>
  <c r="O4497" i="7" s="1"/>
  <c r="N4497" i="7" a="1"/>
  <c r="N4497" i="7" s="1"/>
  <c r="M4497" i="7" a="1"/>
  <c r="M4497" i="7" s="1"/>
  <c r="O4496" i="7" a="1"/>
  <c r="O4496" i="7" s="1"/>
  <c r="M4496" i="7" a="1"/>
  <c r="M4496" i="7" s="1"/>
  <c r="N4496" i="7" s="1" a="1"/>
  <c r="N4496" i="7" s="1"/>
  <c r="O4495" i="7" a="1"/>
  <c r="O4495" i="7" s="1"/>
  <c r="N4495" i="7" a="1"/>
  <c r="N4495" i="7" s="1"/>
  <c r="M4495" i="7" a="1"/>
  <c r="M4495" i="7" s="1"/>
  <c r="O4494" i="7" a="1"/>
  <c r="O4494" i="7" s="1"/>
  <c r="M4494" i="7" a="1"/>
  <c r="M4494" i="7" s="1"/>
  <c r="N4494" i="7" s="1" a="1"/>
  <c r="N4494" i="7" s="1"/>
  <c r="O4493" i="7" a="1"/>
  <c r="O4493" i="7" s="1"/>
  <c r="N4493" i="7" a="1"/>
  <c r="N4493" i="7" s="1"/>
  <c r="M4493" i="7" a="1"/>
  <c r="M4493" i="7" s="1"/>
  <c r="O4492" i="7" a="1"/>
  <c r="O4492" i="7" s="1"/>
  <c r="N4492" i="7" a="1"/>
  <c r="N4492" i="7" s="1"/>
  <c r="M4492" i="7" a="1"/>
  <c r="M4492" i="7" s="1"/>
  <c r="O4491" i="7" a="1"/>
  <c r="O4491" i="7" s="1"/>
  <c r="N4491" i="7" a="1"/>
  <c r="N4491" i="7" s="1"/>
  <c r="M4491" i="7" a="1"/>
  <c r="M4491" i="7" s="1"/>
  <c r="O4490" i="7" a="1"/>
  <c r="O4490" i="7" s="1"/>
  <c r="M4490" i="7" a="1"/>
  <c r="M4490" i="7" s="1"/>
  <c r="N4490" i="7" s="1" a="1"/>
  <c r="N4490" i="7" s="1"/>
  <c r="O4489" i="7" a="1"/>
  <c r="O4489" i="7" s="1"/>
  <c r="N4489" i="7" a="1"/>
  <c r="N4489" i="7" s="1"/>
  <c r="M4489" i="7" a="1"/>
  <c r="M4489" i="7" s="1"/>
  <c r="O4488" i="7" a="1"/>
  <c r="O4488" i="7" s="1"/>
  <c r="M4488" i="7" a="1"/>
  <c r="M4488" i="7" s="1"/>
  <c r="N4488" i="7" s="1" a="1"/>
  <c r="N4488" i="7" s="1"/>
  <c r="O4487" i="7" a="1"/>
  <c r="O4487" i="7" s="1"/>
  <c r="N4487" i="7" a="1"/>
  <c r="N4487" i="7" s="1"/>
  <c r="M4487" i="7" a="1"/>
  <c r="M4487" i="7" s="1"/>
  <c r="O4486" i="7" a="1"/>
  <c r="O4486" i="7" s="1"/>
  <c r="M4486" i="7" a="1"/>
  <c r="M4486" i="7" s="1"/>
  <c r="N4486" i="7" s="1" a="1"/>
  <c r="N4486" i="7" s="1"/>
  <c r="O4485" i="7" a="1"/>
  <c r="O4485" i="7" s="1"/>
  <c r="N4485" i="7" a="1"/>
  <c r="N4485" i="7" s="1"/>
  <c r="M4485" i="7" a="1"/>
  <c r="M4485" i="7" s="1"/>
  <c r="O4484" i="7" a="1"/>
  <c r="O4484" i="7" s="1"/>
  <c r="N4484" i="7" a="1"/>
  <c r="N4484" i="7" s="1"/>
  <c r="M4484" i="7" a="1"/>
  <c r="M4484" i="7" s="1"/>
  <c r="O4483" i="7" a="1"/>
  <c r="O4483" i="7" s="1"/>
  <c r="N4483" i="7" a="1"/>
  <c r="N4483" i="7" s="1"/>
  <c r="M4483" i="7" a="1"/>
  <c r="M4483" i="7" s="1"/>
  <c r="O4482" i="7" a="1"/>
  <c r="O4482" i="7" s="1"/>
  <c r="M4482" i="7" a="1"/>
  <c r="M4482" i="7" s="1"/>
  <c r="N4482" i="7" s="1" a="1"/>
  <c r="N4482" i="7" s="1"/>
  <c r="O4481" i="7" a="1"/>
  <c r="O4481" i="7" s="1"/>
  <c r="N4481" i="7" a="1"/>
  <c r="N4481" i="7" s="1"/>
  <c r="M4481" i="7" a="1"/>
  <c r="M4481" i="7" s="1"/>
  <c r="O4480" i="7" a="1"/>
  <c r="O4480" i="7" s="1"/>
  <c r="N4480" i="7" a="1"/>
  <c r="N4480" i="7" s="1"/>
  <c r="M4480" i="7" a="1"/>
  <c r="M4480" i="7" s="1"/>
  <c r="O4479" i="7" a="1"/>
  <c r="O4479" i="7" s="1"/>
  <c r="N4479" i="7" a="1"/>
  <c r="N4479" i="7" s="1"/>
  <c r="M4479" i="7" a="1"/>
  <c r="M4479" i="7" s="1"/>
  <c r="O4478" i="7" a="1"/>
  <c r="O4478" i="7" s="1"/>
  <c r="M4478" i="7" a="1"/>
  <c r="M4478" i="7" s="1"/>
  <c r="N4478" i="7" s="1" a="1"/>
  <c r="N4478" i="7" s="1"/>
  <c r="O4477" i="7" a="1"/>
  <c r="O4477" i="7" s="1"/>
  <c r="N4477" i="7" a="1"/>
  <c r="N4477" i="7" s="1"/>
  <c r="M4477" i="7" a="1"/>
  <c r="M4477" i="7" s="1"/>
  <c r="O4476" i="7" a="1"/>
  <c r="O4476" i="7" s="1"/>
  <c r="N4476" i="7" a="1"/>
  <c r="N4476" i="7" s="1"/>
  <c r="M4476" i="7" a="1"/>
  <c r="M4476" i="7" s="1"/>
  <c r="O4475" i="7" a="1"/>
  <c r="O4475" i="7" s="1"/>
  <c r="M4475" i="7" a="1"/>
  <c r="M4475" i="7" s="1"/>
  <c r="N4475" i="7" s="1" a="1"/>
  <c r="N4475" i="7" s="1"/>
  <c r="O4474" i="7" a="1"/>
  <c r="O4474" i="7" s="1"/>
  <c r="M4474" i="7" a="1"/>
  <c r="M4474" i="7" s="1"/>
  <c r="N4474" i="7" s="1" a="1"/>
  <c r="N4474" i="7" s="1"/>
  <c r="O4473" i="7" a="1"/>
  <c r="O4473" i="7" s="1"/>
  <c r="N4473" i="7" a="1"/>
  <c r="N4473" i="7" s="1"/>
  <c r="M4473" i="7" a="1"/>
  <c r="M4473" i="7" s="1"/>
  <c r="O4472" i="7" a="1"/>
  <c r="O4472" i="7" s="1"/>
  <c r="M4472" i="7" a="1"/>
  <c r="M4472" i="7" s="1"/>
  <c r="N4472" i="7" s="1" a="1"/>
  <c r="N4472" i="7" s="1"/>
  <c r="O4471" i="7" a="1"/>
  <c r="O4471" i="7" s="1"/>
  <c r="M4471" i="7" a="1"/>
  <c r="M4471" i="7" s="1"/>
  <c r="N4471" i="7" s="1" a="1"/>
  <c r="N4471" i="7" s="1"/>
  <c r="O4470" i="7" a="1"/>
  <c r="O4470" i="7" s="1"/>
  <c r="M4470" i="7" a="1"/>
  <c r="M4470" i="7" s="1"/>
  <c r="N4470" i="7" s="1" a="1"/>
  <c r="N4470" i="7" s="1"/>
  <c r="O4469" i="7" a="1"/>
  <c r="O4469" i="7" s="1"/>
  <c r="N4469" i="7" a="1"/>
  <c r="N4469" i="7" s="1"/>
  <c r="M4469" i="7" a="1"/>
  <c r="M4469" i="7" s="1"/>
  <c r="O4468" i="7" a="1"/>
  <c r="O4468" i="7" s="1"/>
  <c r="M4468" i="7" a="1"/>
  <c r="M4468" i="7" s="1"/>
  <c r="N4468" i="7" s="1" a="1"/>
  <c r="N4468" i="7" s="1"/>
  <c r="O4467" i="7" a="1"/>
  <c r="O4467" i="7" s="1"/>
  <c r="M4467" i="7" a="1"/>
  <c r="M4467" i="7" s="1"/>
  <c r="N4467" i="7" s="1" a="1"/>
  <c r="N4467" i="7" s="1"/>
  <c r="O4466" i="7" a="1"/>
  <c r="O4466" i="7" s="1"/>
  <c r="M4466" i="7" a="1"/>
  <c r="M4466" i="7" s="1"/>
  <c r="N4466" i="7" s="1" a="1"/>
  <c r="N4466" i="7" s="1"/>
  <c r="O4465" i="7" a="1"/>
  <c r="O4465" i="7" s="1"/>
  <c r="N4465" i="7" a="1"/>
  <c r="N4465" i="7" s="1"/>
  <c r="M4465" i="7" a="1"/>
  <c r="M4465" i="7" s="1"/>
  <c r="O4464" i="7" a="1"/>
  <c r="O4464" i="7" s="1"/>
  <c r="M4464" i="7" a="1"/>
  <c r="M4464" i="7" s="1"/>
  <c r="N4464" i="7" s="1" a="1"/>
  <c r="N4464" i="7" s="1"/>
  <c r="O4463" i="7" a="1"/>
  <c r="O4463" i="7" s="1"/>
  <c r="N4463" i="7" a="1"/>
  <c r="N4463" i="7" s="1"/>
  <c r="M4463" i="7" a="1"/>
  <c r="M4463" i="7" s="1"/>
  <c r="O4462" i="7" a="1"/>
  <c r="O4462" i="7" s="1"/>
  <c r="M4462" i="7" a="1"/>
  <c r="M4462" i="7" s="1"/>
  <c r="N4462" i="7" s="1" a="1"/>
  <c r="N4462" i="7" s="1"/>
  <c r="O4461" i="7" a="1"/>
  <c r="O4461" i="7" s="1"/>
  <c r="N4461" i="7" a="1"/>
  <c r="N4461" i="7" s="1"/>
  <c r="M4461" i="7" a="1"/>
  <c r="M4461" i="7" s="1"/>
  <c r="O4460" i="7" a="1"/>
  <c r="O4460" i="7" s="1"/>
  <c r="N4460" i="7" a="1"/>
  <c r="N4460" i="7" s="1"/>
  <c r="M4460" i="7" a="1"/>
  <c r="M4460" i="7" s="1"/>
  <c r="O4459" i="7" a="1"/>
  <c r="O4459" i="7" s="1"/>
  <c r="N4459" i="7" a="1"/>
  <c r="N4459" i="7" s="1"/>
  <c r="M4459" i="7" a="1"/>
  <c r="M4459" i="7" s="1"/>
  <c r="O4458" i="7" a="1"/>
  <c r="O4458" i="7" s="1"/>
  <c r="M4458" i="7" a="1"/>
  <c r="M4458" i="7" s="1"/>
  <c r="N4458" i="7" s="1" a="1"/>
  <c r="N4458" i="7" s="1"/>
  <c r="O4457" i="7" a="1"/>
  <c r="O4457" i="7" s="1"/>
  <c r="N4457" i="7" a="1"/>
  <c r="N4457" i="7" s="1"/>
  <c r="M4457" i="7" a="1"/>
  <c r="M4457" i="7" s="1"/>
  <c r="O4456" i="7" a="1"/>
  <c r="O4456" i="7" s="1"/>
  <c r="M4456" i="7" a="1"/>
  <c r="M4456" i="7" s="1"/>
  <c r="N4456" i="7" s="1" a="1"/>
  <c r="N4456" i="7" s="1"/>
  <c r="O4455" i="7" a="1"/>
  <c r="O4455" i="7" s="1"/>
  <c r="N4455" i="7" a="1"/>
  <c r="N4455" i="7" s="1"/>
  <c r="M4455" i="7" a="1"/>
  <c r="M4455" i="7" s="1"/>
  <c r="O4454" i="7" a="1"/>
  <c r="O4454" i="7" s="1"/>
  <c r="M4454" i="7" a="1"/>
  <c r="M4454" i="7" s="1"/>
  <c r="N4454" i="7" s="1" a="1"/>
  <c r="N4454" i="7" s="1"/>
  <c r="O4453" i="7" a="1"/>
  <c r="O4453" i="7" s="1"/>
  <c r="N4453" i="7" a="1"/>
  <c r="N4453" i="7" s="1"/>
  <c r="M4453" i="7" a="1"/>
  <c r="M4453" i="7" s="1"/>
  <c r="O4452" i="7" a="1"/>
  <c r="O4452" i="7" s="1"/>
  <c r="N4452" i="7" a="1"/>
  <c r="N4452" i="7" s="1"/>
  <c r="M4452" i="7" a="1"/>
  <c r="M4452" i="7" s="1"/>
  <c r="O4451" i="7" a="1"/>
  <c r="O4451" i="7" s="1"/>
  <c r="N4451" i="7" a="1"/>
  <c r="N4451" i="7" s="1"/>
  <c r="M4451" i="7" a="1"/>
  <c r="M4451" i="7" s="1"/>
  <c r="O4450" i="7" a="1"/>
  <c r="O4450" i="7" s="1"/>
  <c r="M4450" i="7" a="1"/>
  <c r="M4450" i="7" s="1"/>
  <c r="N4450" i="7" s="1" a="1"/>
  <c r="N4450" i="7" s="1"/>
  <c r="O4449" i="7" a="1"/>
  <c r="O4449" i="7" s="1"/>
  <c r="N4449" i="7" a="1"/>
  <c r="N4449" i="7" s="1"/>
  <c r="M4449" i="7" a="1"/>
  <c r="M4449" i="7" s="1"/>
  <c r="O4448" i="7" a="1"/>
  <c r="O4448" i="7" s="1"/>
  <c r="N4448" i="7" a="1"/>
  <c r="N4448" i="7" s="1"/>
  <c r="M4448" i="7" a="1"/>
  <c r="M4448" i="7" s="1"/>
  <c r="O4447" i="7" a="1"/>
  <c r="O4447" i="7" s="1"/>
  <c r="N4447" i="7" a="1"/>
  <c r="N4447" i="7" s="1"/>
  <c r="M4447" i="7" a="1"/>
  <c r="M4447" i="7" s="1"/>
  <c r="O4446" i="7" a="1"/>
  <c r="O4446" i="7" s="1"/>
  <c r="M4446" i="7" a="1"/>
  <c r="M4446" i="7" s="1"/>
  <c r="N4446" i="7" s="1" a="1"/>
  <c r="N4446" i="7" s="1"/>
  <c r="O4445" i="7" a="1"/>
  <c r="O4445" i="7" s="1"/>
  <c r="N4445" i="7" a="1"/>
  <c r="N4445" i="7" s="1"/>
  <c r="M4445" i="7" a="1"/>
  <c r="M4445" i="7" s="1"/>
  <c r="O4444" i="7" a="1"/>
  <c r="O4444" i="7" s="1"/>
  <c r="N4444" i="7" a="1"/>
  <c r="N4444" i="7" s="1"/>
  <c r="M4444" i="7" a="1"/>
  <c r="M4444" i="7" s="1"/>
  <c r="O4443" i="7" a="1"/>
  <c r="O4443" i="7" s="1"/>
  <c r="M4443" i="7" a="1"/>
  <c r="M4443" i="7" s="1"/>
  <c r="N4443" i="7" s="1" a="1"/>
  <c r="N4443" i="7" s="1"/>
  <c r="O4442" i="7" a="1"/>
  <c r="O4442" i="7" s="1"/>
  <c r="M4442" i="7" a="1"/>
  <c r="M4442" i="7" s="1"/>
  <c r="N4442" i="7" s="1" a="1"/>
  <c r="N4442" i="7" s="1"/>
  <c r="O4441" i="7" a="1"/>
  <c r="O4441" i="7" s="1"/>
  <c r="N4441" i="7" a="1"/>
  <c r="N4441" i="7" s="1"/>
  <c r="M4441" i="7" a="1"/>
  <c r="M4441" i="7" s="1"/>
  <c r="O4440" i="7" a="1"/>
  <c r="O4440" i="7" s="1"/>
  <c r="M4440" i="7" a="1"/>
  <c r="M4440" i="7" s="1"/>
  <c r="N4440" i="7" s="1" a="1"/>
  <c r="N4440" i="7" s="1"/>
  <c r="O4439" i="7" a="1"/>
  <c r="O4439" i="7" s="1"/>
  <c r="N4439" i="7" a="1"/>
  <c r="N4439" i="7" s="1"/>
  <c r="M4439" i="7" a="1"/>
  <c r="M4439" i="7" s="1"/>
  <c r="O4438" i="7" a="1"/>
  <c r="O4438" i="7" s="1"/>
  <c r="M4438" i="7" a="1"/>
  <c r="M4438" i="7" s="1"/>
  <c r="N4438" i="7" s="1" a="1"/>
  <c r="N4438" i="7" s="1"/>
  <c r="O4437" i="7" a="1"/>
  <c r="O4437" i="7" s="1"/>
  <c r="N4437" i="7" a="1"/>
  <c r="N4437" i="7" s="1"/>
  <c r="M4437" i="7" a="1"/>
  <c r="M4437" i="7" s="1"/>
  <c r="O4436" i="7" a="1"/>
  <c r="O4436" i="7" s="1"/>
  <c r="M4436" i="7" a="1"/>
  <c r="M4436" i="7" s="1"/>
  <c r="N4436" i="7" s="1" a="1"/>
  <c r="N4436" i="7" s="1"/>
  <c r="O4435" i="7" a="1"/>
  <c r="O4435" i="7" s="1"/>
  <c r="M4435" i="7" a="1"/>
  <c r="M4435" i="7" s="1"/>
  <c r="N4435" i="7" s="1" a="1"/>
  <c r="N4435" i="7" s="1"/>
  <c r="O4434" i="7" a="1"/>
  <c r="O4434" i="7" s="1"/>
  <c r="M4434" i="7" a="1"/>
  <c r="M4434" i="7" s="1"/>
  <c r="N4434" i="7" s="1" a="1"/>
  <c r="N4434" i="7" s="1"/>
  <c r="O4433" i="7" a="1"/>
  <c r="O4433" i="7" s="1"/>
  <c r="N4433" i="7" a="1"/>
  <c r="N4433" i="7" s="1"/>
  <c r="M4433" i="7" a="1"/>
  <c r="M4433" i="7" s="1"/>
  <c r="O4432" i="7" a="1"/>
  <c r="O4432" i="7" s="1"/>
  <c r="M4432" i="7" a="1"/>
  <c r="M4432" i="7" s="1"/>
  <c r="N4432" i="7" s="1" a="1"/>
  <c r="N4432" i="7" s="1"/>
  <c r="O4431" i="7" a="1"/>
  <c r="O4431" i="7" s="1"/>
  <c r="N4431" i="7" a="1"/>
  <c r="N4431" i="7" s="1"/>
  <c r="M4431" i="7" a="1"/>
  <c r="M4431" i="7" s="1"/>
  <c r="O4430" i="7" a="1"/>
  <c r="O4430" i="7" s="1"/>
  <c r="M4430" i="7" a="1"/>
  <c r="M4430" i="7" s="1"/>
  <c r="N4430" i="7" s="1" a="1"/>
  <c r="N4430" i="7" s="1"/>
  <c r="O4429" i="7" a="1"/>
  <c r="O4429" i="7" s="1"/>
  <c r="N4429" i="7" a="1"/>
  <c r="N4429" i="7" s="1"/>
  <c r="M4429" i="7" a="1"/>
  <c r="M4429" i="7" s="1"/>
  <c r="O4428" i="7" a="1"/>
  <c r="O4428" i="7" s="1"/>
  <c r="N4428" i="7" a="1"/>
  <c r="N4428" i="7" s="1"/>
  <c r="M4428" i="7" a="1"/>
  <c r="M4428" i="7" s="1"/>
  <c r="O4427" i="7" a="1"/>
  <c r="O4427" i="7" s="1"/>
  <c r="N4427" i="7" a="1"/>
  <c r="N4427" i="7" s="1"/>
  <c r="M4427" i="7" a="1"/>
  <c r="M4427" i="7" s="1"/>
  <c r="O4426" i="7" a="1"/>
  <c r="O4426" i="7" s="1"/>
  <c r="M4426" i="7" a="1"/>
  <c r="M4426" i="7" s="1"/>
  <c r="N4426" i="7" s="1" a="1"/>
  <c r="N4426" i="7" s="1"/>
  <c r="O4425" i="7" a="1"/>
  <c r="O4425" i="7" s="1"/>
  <c r="N4425" i="7" a="1"/>
  <c r="N4425" i="7" s="1"/>
  <c r="M4425" i="7" a="1"/>
  <c r="M4425" i="7" s="1"/>
  <c r="O4424" i="7" a="1"/>
  <c r="O4424" i="7" s="1"/>
  <c r="N4424" i="7" a="1"/>
  <c r="N4424" i="7" s="1"/>
  <c r="M4424" i="7" a="1"/>
  <c r="M4424" i="7" s="1"/>
  <c r="O4423" i="7" a="1"/>
  <c r="O4423" i="7" s="1"/>
  <c r="N4423" i="7" a="1"/>
  <c r="N4423" i="7" s="1"/>
  <c r="M4423" i="7" a="1"/>
  <c r="M4423" i="7" s="1"/>
  <c r="O4422" i="7" a="1"/>
  <c r="O4422" i="7" s="1"/>
  <c r="M4422" i="7" a="1"/>
  <c r="M4422" i="7" s="1"/>
  <c r="N4422" i="7" s="1" a="1"/>
  <c r="N4422" i="7" s="1"/>
  <c r="O4421" i="7" a="1"/>
  <c r="O4421" i="7" s="1"/>
  <c r="N4421" i="7" a="1"/>
  <c r="N4421" i="7" s="1"/>
  <c r="M4421" i="7" a="1"/>
  <c r="M4421" i="7" s="1"/>
  <c r="O4420" i="7" a="1"/>
  <c r="O4420" i="7" s="1"/>
  <c r="N4420" i="7" a="1"/>
  <c r="N4420" i="7" s="1"/>
  <c r="M4420" i="7" a="1"/>
  <c r="M4420" i="7" s="1"/>
  <c r="O4419" i="7" a="1"/>
  <c r="O4419" i="7" s="1"/>
  <c r="N4419" i="7" a="1"/>
  <c r="N4419" i="7" s="1"/>
  <c r="M4419" i="7" a="1"/>
  <c r="M4419" i="7" s="1"/>
  <c r="O4418" i="7" a="1"/>
  <c r="O4418" i="7" s="1"/>
  <c r="M4418" i="7" a="1"/>
  <c r="M4418" i="7" s="1"/>
  <c r="N4418" i="7" s="1" a="1"/>
  <c r="N4418" i="7" s="1"/>
  <c r="O4417" i="7" a="1"/>
  <c r="O4417" i="7" s="1"/>
  <c r="N4417" i="7" a="1"/>
  <c r="N4417" i="7" s="1"/>
  <c r="M4417" i="7" a="1"/>
  <c r="M4417" i="7" s="1"/>
  <c r="O4416" i="7" a="1"/>
  <c r="O4416" i="7" s="1"/>
  <c r="N4416" i="7" a="1"/>
  <c r="N4416" i="7" s="1"/>
  <c r="M4416" i="7" a="1"/>
  <c r="M4416" i="7" s="1"/>
  <c r="O4415" i="7" a="1"/>
  <c r="O4415" i="7" s="1"/>
  <c r="N4415" i="7" a="1"/>
  <c r="N4415" i="7" s="1"/>
  <c r="M4415" i="7" a="1"/>
  <c r="M4415" i="7" s="1"/>
  <c r="O4414" i="7" a="1"/>
  <c r="O4414" i="7" s="1"/>
  <c r="M4414" i="7" a="1"/>
  <c r="M4414" i="7" s="1"/>
  <c r="N4414" i="7" s="1" a="1"/>
  <c r="N4414" i="7" s="1"/>
  <c r="O4413" i="7" a="1"/>
  <c r="O4413" i="7" s="1"/>
  <c r="N4413" i="7" a="1"/>
  <c r="N4413" i="7" s="1"/>
  <c r="M4413" i="7" a="1"/>
  <c r="M4413" i="7" s="1"/>
  <c r="O4412" i="7" a="1"/>
  <c r="O4412" i="7" s="1"/>
  <c r="N4412" i="7" a="1"/>
  <c r="N4412" i="7" s="1"/>
  <c r="M4412" i="7" a="1"/>
  <c r="M4412" i="7" s="1"/>
  <c r="O4411" i="7" a="1"/>
  <c r="O4411" i="7" s="1"/>
  <c r="M4411" i="7" a="1"/>
  <c r="M4411" i="7" s="1"/>
  <c r="N4411" i="7" s="1" a="1"/>
  <c r="N4411" i="7" s="1"/>
  <c r="O4410" i="7" a="1"/>
  <c r="O4410" i="7" s="1"/>
  <c r="M4410" i="7" a="1"/>
  <c r="M4410" i="7" s="1"/>
  <c r="N4410" i="7" s="1" a="1"/>
  <c r="N4410" i="7" s="1"/>
  <c r="O4409" i="7" a="1"/>
  <c r="O4409" i="7" s="1"/>
  <c r="N4409" i="7" a="1"/>
  <c r="N4409" i="7" s="1"/>
  <c r="M4409" i="7" a="1"/>
  <c r="M4409" i="7" s="1"/>
  <c r="O4408" i="7" a="1"/>
  <c r="O4408" i="7" s="1"/>
  <c r="M4408" i="7" a="1"/>
  <c r="M4408" i="7" s="1"/>
  <c r="N4408" i="7" s="1" a="1"/>
  <c r="N4408" i="7" s="1"/>
  <c r="O4407" i="7" a="1"/>
  <c r="O4407" i="7" s="1"/>
  <c r="N4407" i="7" a="1"/>
  <c r="N4407" i="7" s="1"/>
  <c r="M4407" i="7" a="1"/>
  <c r="M4407" i="7" s="1"/>
  <c r="O4406" i="7" a="1"/>
  <c r="O4406" i="7" s="1"/>
  <c r="M4406" i="7" a="1"/>
  <c r="M4406" i="7" s="1"/>
  <c r="N4406" i="7" s="1" a="1"/>
  <c r="N4406" i="7" s="1"/>
  <c r="O4405" i="7" a="1"/>
  <c r="O4405" i="7" s="1"/>
  <c r="N4405" i="7" a="1"/>
  <c r="N4405" i="7" s="1"/>
  <c r="M4405" i="7" a="1"/>
  <c r="M4405" i="7" s="1"/>
  <c r="O4404" i="7" a="1"/>
  <c r="O4404" i="7" s="1"/>
  <c r="M4404" i="7" a="1"/>
  <c r="M4404" i="7" s="1"/>
  <c r="N4404" i="7" s="1" a="1"/>
  <c r="N4404" i="7" s="1"/>
  <c r="O4403" i="7" a="1"/>
  <c r="O4403" i="7" s="1"/>
  <c r="M4403" i="7" a="1"/>
  <c r="M4403" i="7" s="1"/>
  <c r="N4403" i="7" s="1" a="1"/>
  <c r="N4403" i="7" s="1"/>
  <c r="O4402" i="7" a="1"/>
  <c r="O4402" i="7" s="1"/>
  <c r="M4402" i="7" a="1"/>
  <c r="M4402" i="7" s="1"/>
  <c r="N4402" i="7" s="1" a="1"/>
  <c r="N4402" i="7" s="1"/>
  <c r="O4401" i="7" a="1"/>
  <c r="O4401" i="7" s="1"/>
  <c r="N4401" i="7" a="1"/>
  <c r="N4401" i="7" s="1"/>
  <c r="M4401" i="7" a="1"/>
  <c r="M4401" i="7" s="1"/>
  <c r="O4400" i="7" a="1"/>
  <c r="O4400" i="7" s="1"/>
  <c r="M4400" i="7" a="1"/>
  <c r="M4400" i="7" s="1"/>
  <c r="N4400" i="7" s="1" a="1"/>
  <c r="N4400" i="7" s="1"/>
  <c r="O4399" i="7" a="1"/>
  <c r="O4399" i="7" s="1"/>
  <c r="N4399" i="7" a="1"/>
  <c r="N4399" i="7" s="1"/>
  <c r="M4399" i="7" a="1"/>
  <c r="M4399" i="7" s="1"/>
  <c r="O4398" i="7" a="1"/>
  <c r="O4398" i="7" s="1"/>
  <c r="M4398" i="7" a="1"/>
  <c r="M4398" i="7" s="1"/>
  <c r="N4398" i="7" s="1" a="1"/>
  <c r="N4398" i="7" s="1"/>
  <c r="O4397" i="7" a="1"/>
  <c r="O4397" i="7" s="1"/>
  <c r="N4397" i="7" a="1"/>
  <c r="N4397" i="7" s="1"/>
  <c r="M4397" i="7" a="1"/>
  <c r="M4397" i="7" s="1"/>
  <c r="O4396" i="7" a="1"/>
  <c r="O4396" i="7" s="1"/>
  <c r="N4396" i="7" a="1"/>
  <c r="N4396" i="7" s="1"/>
  <c r="M4396" i="7" a="1"/>
  <c r="M4396" i="7" s="1"/>
  <c r="O4395" i="7" a="1"/>
  <c r="O4395" i="7" s="1"/>
  <c r="N4395" i="7" a="1"/>
  <c r="N4395" i="7" s="1"/>
  <c r="M4395" i="7" a="1"/>
  <c r="M4395" i="7" s="1"/>
  <c r="O4394" i="7" a="1"/>
  <c r="O4394" i="7" s="1"/>
  <c r="M4394" i="7" a="1"/>
  <c r="M4394" i="7" s="1"/>
  <c r="N4394" i="7" s="1" a="1"/>
  <c r="N4394" i="7" s="1"/>
  <c r="O4393" i="7" a="1"/>
  <c r="O4393" i="7" s="1"/>
  <c r="N4393" i="7" a="1"/>
  <c r="N4393" i="7" s="1"/>
  <c r="M4393" i="7" a="1"/>
  <c r="M4393" i="7" s="1"/>
  <c r="O4392" i="7" a="1"/>
  <c r="O4392" i="7" s="1"/>
  <c r="N4392" i="7" a="1"/>
  <c r="N4392" i="7" s="1"/>
  <c r="M4392" i="7" a="1"/>
  <c r="M4392" i="7" s="1"/>
  <c r="O4391" i="7" a="1"/>
  <c r="O4391" i="7" s="1"/>
  <c r="N4391" i="7" a="1"/>
  <c r="N4391" i="7" s="1"/>
  <c r="M4391" i="7" a="1"/>
  <c r="M4391" i="7" s="1"/>
  <c r="O4390" i="7" a="1"/>
  <c r="O4390" i="7" s="1"/>
  <c r="M4390" i="7" a="1"/>
  <c r="M4390" i="7" s="1"/>
  <c r="N4390" i="7" s="1" a="1"/>
  <c r="N4390" i="7" s="1"/>
  <c r="O4389" i="7" a="1"/>
  <c r="O4389" i="7" s="1"/>
  <c r="N4389" i="7" a="1"/>
  <c r="N4389" i="7" s="1"/>
  <c r="M4389" i="7" a="1"/>
  <c r="M4389" i="7" s="1"/>
  <c r="O4388" i="7" a="1"/>
  <c r="O4388" i="7" s="1"/>
  <c r="N4388" i="7" a="1"/>
  <c r="N4388" i="7" s="1"/>
  <c r="M4388" i="7" a="1"/>
  <c r="M4388" i="7" s="1"/>
  <c r="O4387" i="7" a="1"/>
  <c r="O4387" i="7" s="1"/>
  <c r="N4387" i="7" a="1"/>
  <c r="N4387" i="7" s="1"/>
  <c r="M4387" i="7" a="1"/>
  <c r="M4387" i="7" s="1"/>
  <c r="O4386" i="7" a="1"/>
  <c r="O4386" i="7" s="1"/>
  <c r="M4386" i="7" a="1"/>
  <c r="M4386" i="7" s="1"/>
  <c r="N4386" i="7" s="1" a="1"/>
  <c r="N4386" i="7" s="1"/>
  <c r="O4385" i="7" a="1"/>
  <c r="O4385" i="7" s="1"/>
  <c r="N4385" i="7" a="1"/>
  <c r="N4385" i="7" s="1"/>
  <c r="M4385" i="7" a="1"/>
  <c r="M4385" i="7" s="1"/>
  <c r="O4384" i="7" a="1"/>
  <c r="O4384" i="7" s="1"/>
  <c r="N4384" i="7" a="1"/>
  <c r="N4384" i="7" s="1"/>
  <c r="M4384" i="7" a="1"/>
  <c r="M4384" i="7" s="1"/>
  <c r="O4383" i="7" a="1"/>
  <c r="O4383" i="7" s="1"/>
  <c r="N4383" i="7" a="1"/>
  <c r="N4383" i="7" s="1"/>
  <c r="M4383" i="7" a="1"/>
  <c r="M4383" i="7" s="1"/>
  <c r="O4382" i="7" a="1"/>
  <c r="O4382" i="7" s="1"/>
  <c r="M4382" i="7" a="1"/>
  <c r="M4382" i="7" s="1"/>
  <c r="N4382" i="7" s="1" a="1"/>
  <c r="N4382" i="7" s="1"/>
  <c r="O4381" i="7" a="1"/>
  <c r="O4381" i="7" s="1"/>
  <c r="N4381" i="7" a="1"/>
  <c r="N4381" i="7" s="1"/>
  <c r="M4381" i="7" a="1"/>
  <c r="M4381" i="7" s="1"/>
  <c r="O4380" i="7" a="1"/>
  <c r="O4380" i="7" s="1"/>
  <c r="N4380" i="7" a="1"/>
  <c r="N4380" i="7" s="1"/>
  <c r="M4380" i="7" a="1"/>
  <c r="M4380" i="7" s="1"/>
  <c r="O4379" i="7" a="1"/>
  <c r="O4379" i="7" s="1"/>
  <c r="M4379" i="7" a="1"/>
  <c r="M4379" i="7" s="1"/>
  <c r="N4379" i="7" s="1" a="1"/>
  <c r="N4379" i="7" s="1"/>
  <c r="O4378" i="7" a="1"/>
  <c r="O4378" i="7" s="1"/>
  <c r="M4378" i="7" a="1"/>
  <c r="M4378" i="7" s="1"/>
  <c r="N4378" i="7" s="1" a="1"/>
  <c r="N4378" i="7" s="1"/>
  <c r="O4377" i="7" a="1"/>
  <c r="O4377" i="7" s="1"/>
  <c r="N4377" i="7" a="1"/>
  <c r="N4377" i="7" s="1"/>
  <c r="M4377" i="7" a="1"/>
  <c r="M4377" i="7" s="1"/>
  <c r="O4376" i="7" a="1"/>
  <c r="O4376" i="7" s="1"/>
  <c r="M4376" i="7" a="1"/>
  <c r="M4376" i="7" s="1"/>
  <c r="N4376" i="7" s="1" a="1"/>
  <c r="N4376" i="7" s="1"/>
  <c r="O4375" i="7" a="1"/>
  <c r="O4375" i="7" s="1"/>
  <c r="M4375" i="7" a="1"/>
  <c r="M4375" i="7" s="1"/>
  <c r="N4375" i="7" s="1" a="1"/>
  <c r="N4375" i="7" s="1"/>
  <c r="O4374" i="7" a="1"/>
  <c r="O4374" i="7" s="1"/>
  <c r="M4374" i="7" a="1"/>
  <c r="M4374" i="7" s="1"/>
  <c r="N4374" i="7" s="1" a="1"/>
  <c r="N4374" i="7" s="1"/>
  <c r="O4373" i="7" a="1"/>
  <c r="O4373" i="7" s="1"/>
  <c r="N4373" i="7" a="1"/>
  <c r="N4373" i="7" s="1"/>
  <c r="M4373" i="7" a="1"/>
  <c r="M4373" i="7" s="1"/>
  <c r="O4372" i="7" a="1"/>
  <c r="O4372" i="7" s="1"/>
  <c r="M4372" i="7" a="1"/>
  <c r="M4372" i="7" s="1"/>
  <c r="N4372" i="7" s="1" a="1"/>
  <c r="N4372" i="7" s="1"/>
  <c r="O4371" i="7" a="1"/>
  <c r="O4371" i="7" s="1"/>
  <c r="M4371" i="7" a="1"/>
  <c r="M4371" i="7" s="1"/>
  <c r="N4371" i="7" s="1" a="1"/>
  <c r="N4371" i="7" s="1"/>
  <c r="O4370" i="7" a="1"/>
  <c r="O4370" i="7" s="1"/>
  <c r="M4370" i="7" a="1"/>
  <c r="M4370" i="7" s="1"/>
  <c r="N4370" i="7" s="1" a="1"/>
  <c r="N4370" i="7" s="1"/>
  <c r="O4369" i="7" a="1"/>
  <c r="O4369" i="7" s="1"/>
  <c r="N4369" i="7" a="1"/>
  <c r="N4369" i="7" s="1"/>
  <c r="M4369" i="7" a="1"/>
  <c r="M4369" i="7" s="1"/>
  <c r="O4368" i="7" a="1"/>
  <c r="O4368" i="7" s="1"/>
  <c r="M4368" i="7" a="1"/>
  <c r="M4368" i="7" s="1"/>
  <c r="N4368" i="7" s="1" a="1"/>
  <c r="N4368" i="7" s="1"/>
  <c r="O4367" i="7" a="1"/>
  <c r="O4367" i="7" s="1"/>
  <c r="N4367" i="7" a="1"/>
  <c r="N4367" i="7" s="1"/>
  <c r="M4367" i="7" a="1"/>
  <c r="M4367" i="7" s="1"/>
  <c r="O4366" i="7" a="1"/>
  <c r="O4366" i="7" s="1"/>
  <c r="M4366" i="7" a="1"/>
  <c r="M4366" i="7" s="1"/>
  <c r="N4366" i="7" s="1" a="1"/>
  <c r="N4366" i="7" s="1"/>
  <c r="O4365" i="7" a="1"/>
  <c r="O4365" i="7" s="1"/>
  <c r="N4365" i="7" a="1"/>
  <c r="N4365" i="7" s="1"/>
  <c r="M4365" i="7" a="1"/>
  <c r="M4365" i="7" s="1"/>
  <c r="O4364" i="7" a="1"/>
  <c r="O4364" i="7" s="1"/>
  <c r="N4364" i="7" a="1"/>
  <c r="N4364" i="7" s="1"/>
  <c r="M4364" i="7" a="1"/>
  <c r="M4364" i="7" s="1"/>
  <c r="O4363" i="7" a="1"/>
  <c r="O4363" i="7" s="1"/>
  <c r="N4363" i="7" a="1"/>
  <c r="N4363" i="7" s="1"/>
  <c r="M4363" i="7" a="1"/>
  <c r="M4363" i="7" s="1"/>
  <c r="O4362" i="7" a="1"/>
  <c r="O4362" i="7" s="1"/>
  <c r="M4362" i="7" a="1"/>
  <c r="M4362" i="7" s="1"/>
  <c r="N4362" i="7" s="1" a="1"/>
  <c r="N4362" i="7" s="1"/>
  <c r="O4361" i="7" a="1"/>
  <c r="O4361" i="7" s="1"/>
  <c r="N4361" i="7" a="1"/>
  <c r="N4361" i="7" s="1"/>
  <c r="M4361" i="7" a="1"/>
  <c r="M4361" i="7" s="1"/>
  <c r="O4360" i="7" a="1"/>
  <c r="O4360" i="7" s="1"/>
  <c r="N4360" i="7" a="1"/>
  <c r="N4360" i="7" s="1"/>
  <c r="M4360" i="7" a="1"/>
  <c r="M4360" i="7" s="1"/>
  <c r="O4359" i="7" a="1"/>
  <c r="O4359" i="7" s="1"/>
  <c r="N4359" i="7" a="1"/>
  <c r="N4359" i="7" s="1"/>
  <c r="M4359" i="7" a="1"/>
  <c r="M4359" i="7" s="1"/>
  <c r="O4358" i="7" a="1"/>
  <c r="O4358" i="7" s="1"/>
  <c r="M4358" i="7" a="1"/>
  <c r="M4358" i="7" s="1"/>
  <c r="N4358" i="7" s="1" a="1"/>
  <c r="N4358" i="7" s="1"/>
  <c r="O4357" i="7" a="1"/>
  <c r="O4357" i="7" s="1"/>
  <c r="N4357" i="7" a="1"/>
  <c r="N4357" i="7" s="1"/>
  <c r="M4357" i="7" a="1"/>
  <c r="M4357" i="7" s="1"/>
  <c r="O4356" i="7" a="1"/>
  <c r="O4356" i="7" s="1"/>
  <c r="N4356" i="7" a="1"/>
  <c r="N4356" i="7" s="1"/>
  <c r="M4356" i="7" a="1"/>
  <c r="M4356" i="7" s="1"/>
  <c r="O4355" i="7" a="1"/>
  <c r="O4355" i="7" s="1"/>
  <c r="N4355" i="7" a="1"/>
  <c r="N4355" i="7" s="1"/>
  <c r="M4355" i="7" a="1"/>
  <c r="M4355" i="7" s="1"/>
  <c r="O4354" i="7" a="1"/>
  <c r="O4354" i="7" s="1"/>
  <c r="M4354" i="7" a="1"/>
  <c r="M4354" i="7" s="1"/>
  <c r="N4354" i="7" s="1" a="1"/>
  <c r="N4354" i="7" s="1"/>
  <c r="O4353" i="7" a="1"/>
  <c r="O4353" i="7" s="1"/>
  <c r="N4353" i="7" a="1"/>
  <c r="N4353" i="7" s="1"/>
  <c r="M4353" i="7" a="1"/>
  <c r="M4353" i="7" s="1"/>
  <c r="O4352" i="7" a="1"/>
  <c r="O4352" i="7" s="1"/>
  <c r="N4352" i="7" a="1"/>
  <c r="N4352" i="7" s="1"/>
  <c r="M4352" i="7" a="1"/>
  <c r="M4352" i="7" s="1"/>
  <c r="O4351" i="7" a="1"/>
  <c r="O4351" i="7" s="1"/>
  <c r="N4351" i="7" a="1"/>
  <c r="N4351" i="7" s="1"/>
  <c r="M4351" i="7" a="1"/>
  <c r="M4351" i="7" s="1"/>
  <c r="O4350" i="7" a="1"/>
  <c r="O4350" i="7" s="1"/>
  <c r="M4350" i="7" a="1"/>
  <c r="M4350" i="7" s="1"/>
  <c r="N4350" i="7" s="1" a="1"/>
  <c r="N4350" i="7" s="1"/>
  <c r="O4349" i="7" a="1"/>
  <c r="O4349" i="7" s="1"/>
  <c r="N4349" i="7" a="1"/>
  <c r="N4349" i="7" s="1"/>
  <c r="M4349" i="7" a="1"/>
  <c r="M4349" i="7" s="1"/>
  <c r="O4348" i="7" a="1"/>
  <c r="O4348" i="7" s="1"/>
  <c r="N4348" i="7" a="1"/>
  <c r="N4348" i="7" s="1"/>
  <c r="M4348" i="7" a="1"/>
  <c r="M4348" i="7" s="1"/>
  <c r="O4347" i="7" a="1"/>
  <c r="O4347" i="7" s="1"/>
  <c r="M4347" i="7" a="1"/>
  <c r="M4347" i="7" s="1"/>
  <c r="N4347" i="7" s="1" a="1"/>
  <c r="N4347" i="7" s="1"/>
  <c r="O4346" i="7" a="1"/>
  <c r="O4346" i="7" s="1"/>
  <c r="M4346" i="7" a="1"/>
  <c r="M4346" i="7" s="1"/>
  <c r="N4346" i="7" s="1" a="1"/>
  <c r="N4346" i="7" s="1"/>
  <c r="O4345" i="7" a="1"/>
  <c r="O4345" i="7" s="1"/>
  <c r="N4345" i="7" a="1"/>
  <c r="N4345" i="7" s="1"/>
  <c r="M4345" i="7" a="1"/>
  <c r="M4345" i="7" s="1"/>
  <c r="O4344" i="7" a="1"/>
  <c r="O4344" i="7" s="1"/>
  <c r="M4344" i="7" a="1"/>
  <c r="M4344" i="7" s="1"/>
  <c r="N4344" i="7" s="1" a="1"/>
  <c r="N4344" i="7" s="1"/>
  <c r="O4343" i="7" a="1"/>
  <c r="O4343" i="7" s="1"/>
  <c r="N4343" i="7" a="1"/>
  <c r="N4343" i="7" s="1"/>
  <c r="M4343" i="7" a="1"/>
  <c r="M4343" i="7" s="1"/>
  <c r="O4342" i="7" a="1"/>
  <c r="O4342" i="7" s="1"/>
  <c r="M4342" i="7" a="1"/>
  <c r="M4342" i="7" s="1"/>
  <c r="N4342" i="7" s="1" a="1"/>
  <c r="N4342" i="7" s="1"/>
  <c r="O4341" i="7" a="1"/>
  <c r="O4341" i="7" s="1"/>
  <c r="N4341" i="7" a="1"/>
  <c r="N4341" i="7" s="1"/>
  <c r="M4341" i="7" a="1"/>
  <c r="M4341" i="7" s="1"/>
  <c r="O4340" i="7" a="1"/>
  <c r="O4340" i="7" s="1"/>
  <c r="M4340" i="7" a="1"/>
  <c r="M4340" i="7" s="1"/>
  <c r="N4340" i="7" s="1" a="1"/>
  <c r="N4340" i="7" s="1"/>
  <c r="O4339" i="7" a="1"/>
  <c r="O4339" i="7" s="1"/>
  <c r="M4339" i="7" a="1"/>
  <c r="M4339" i="7" s="1"/>
  <c r="N4339" i="7" s="1" a="1"/>
  <c r="N4339" i="7" s="1"/>
  <c r="O4338" i="7" a="1"/>
  <c r="O4338" i="7" s="1"/>
  <c r="M4338" i="7" a="1"/>
  <c r="M4338" i="7" s="1"/>
  <c r="N4338" i="7" s="1" a="1"/>
  <c r="N4338" i="7" s="1"/>
  <c r="O4337" i="7" a="1"/>
  <c r="O4337" i="7" s="1"/>
  <c r="N4337" i="7" a="1"/>
  <c r="N4337" i="7" s="1"/>
  <c r="M4337" i="7" a="1"/>
  <c r="M4337" i="7" s="1"/>
  <c r="O4336" i="7" a="1"/>
  <c r="O4336" i="7" s="1"/>
  <c r="M4336" i="7" a="1"/>
  <c r="M4336" i="7" s="1"/>
  <c r="N4336" i="7" s="1" a="1"/>
  <c r="N4336" i="7" s="1"/>
  <c r="O4335" i="7" a="1"/>
  <c r="O4335" i="7" s="1"/>
  <c r="N4335" i="7" a="1"/>
  <c r="N4335" i="7" s="1"/>
  <c r="M4335" i="7" a="1"/>
  <c r="M4335" i="7" s="1"/>
  <c r="O4334" i="7" a="1"/>
  <c r="O4334" i="7" s="1"/>
  <c r="M4334" i="7" a="1"/>
  <c r="M4334" i="7" s="1"/>
  <c r="N4334" i="7" s="1" a="1"/>
  <c r="N4334" i="7" s="1"/>
  <c r="O4333" i="7" a="1"/>
  <c r="O4333" i="7" s="1"/>
  <c r="N4333" i="7" a="1"/>
  <c r="N4333" i="7" s="1"/>
  <c r="M4333" i="7" a="1"/>
  <c r="M4333" i="7" s="1"/>
  <c r="O4332" i="7" a="1"/>
  <c r="O4332" i="7" s="1"/>
  <c r="N4332" i="7" a="1"/>
  <c r="N4332" i="7" s="1"/>
  <c r="M4332" i="7" a="1"/>
  <c r="M4332" i="7" s="1"/>
  <c r="O4331" i="7" a="1"/>
  <c r="O4331" i="7" s="1"/>
  <c r="N4331" i="7" a="1"/>
  <c r="N4331" i="7" s="1"/>
  <c r="M4331" i="7" a="1"/>
  <c r="M4331" i="7" s="1"/>
  <c r="O4330" i="7" a="1"/>
  <c r="O4330" i="7" s="1"/>
  <c r="M4330" i="7" a="1"/>
  <c r="M4330" i="7" s="1"/>
  <c r="N4330" i="7" s="1" a="1"/>
  <c r="N4330" i="7" s="1"/>
  <c r="O4329" i="7" a="1"/>
  <c r="O4329" i="7" s="1"/>
  <c r="N4329" i="7" a="1"/>
  <c r="N4329" i="7" s="1"/>
  <c r="M4329" i="7" a="1"/>
  <c r="M4329" i="7" s="1"/>
  <c r="O4328" i="7" a="1"/>
  <c r="O4328" i="7" s="1"/>
  <c r="N4328" i="7" a="1"/>
  <c r="N4328" i="7" s="1"/>
  <c r="M4328" i="7" a="1"/>
  <c r="M4328" i="7" s="1"/>
  <c r="O4327" i="7" a="1"/>
  <c r="O4327" i="7" s="1"/>
  <c r="N4327" i="7" a="1"/>
  <c r="N4327" i="7" s="1"/>
  <c r="M4327" i="7" a="1"/>
  <c r="M4327" i="7" s="1"/>
  <c r="O4326" i="7" a="1"/>
  <c r="O4326" i="7" s="1"/>
  <c r="M4326" i="7" a="1"/>
  <c r="M4326" i="7" s="1"/>
  <c r="N4326" i="7" s="1" a="1"/>
  <c r="N4326" i="7" s="1"/>
  <c r="O4325" i="7" a="1"/>
  <c r="O4325" i="7" s="1"/>
  <c r="N4325" i="7" a="1"/>
  <c r="N4325" i="7" s="1"/>
  <c r="M4325" i="7" a="1"/>
  <c r="M4325" i="7" s="1"/>
  <c r="O4324" i="7" a="1"/>
  <c r="O4324" i="7" s="1"/>
  <c r="N4324" i="7" a="1"/>
  <c r="N4324" i="7" s="1"/>
  <c r="M4324" i="7" a="1"/>
  <c r="M4324" i="7" s="1"/>
  <c r="O4323" i="7" a="1"/>
  <c r="O4323" i="7" s="1"/>
  <c r="N4323" i="7" a="1"/>
  <c r="N4323" i="7" s="1"/>
  <c r="M4323" i="7" a="1"/>
  <c r="M4323" i="7" s="1"/>
  <c r="O4322" i="7" a="1"/>
  <c r="O4322" i="7" s="1"/>
  <c r="M4322" i="7" a="1"/>
  <c r="M4322" i="7" s="1"/>
  <c r="N4322" i="7" s="1" a="1"/>
  <c r="N4322" i="7" s="1"/>
  <c r="O4321" i="7" a="1"/>
  <c r="O4321" i="7" s="1"/>
  <c r="N4321" i="7" a="1"/>
  <c r="N4321" i="7" s="1"/>
  <c r="M4321" i="7" a="1"/>
  <c r="M4321" i="7" s="1"/>
  <c r="O4320" i="7" a="1"/>
  <c r="O4320" i="7" s="1"/>
  <c r="M4320" i="7" a="1"/>
  <c r="M4320" i="7" s="1"/>
  <c r="N4320" i="7" s="1" a="1"/>
  <c r="N4320" i="7" s="1"/>
  <c r="O4319" i="7" a="1"/>
  <c r="O4319" i="7" s="1"/>
  <c r="N4319" i="7" a="1"/>
  <c r="N4319" i="7" s="1"/>
  <c r="M4319" i="7" a="1"/>
  <c r="M4319" i="7" s="1"/>
  <c r="O4318" i="7" a="1"/>
  <c r="O4318" i="7" s="1"/>
  <c r="M4318" i="7" a="1"/>
  <c r="M4318" i="7" s="1"/>
  <c r="N4318" i="7" s="1" a="1"/>
  <c r="N4318" i="7" s="1"/>
  <c r="O4317" i="7" a="1"/>
  <c r="O4317" i="7" s="1"/>
  <c r="N4317" i="7" a="1"/>
  <c r="N4317" i="7" s="1"/>
  <c r="M4317" i="7" a="1"/>
  <c r="M4317" i="7" s="1"/>
  <c r="O4316" i="7" a="1"/>
  <c r="O4316" i="7" s="1"/>
  <c r="N4316" i="7" a="1"/>
  <c r="N4316" i="7" s="1"/>
  <c r="M4316" i="7" a="1"/>
  <c r="M4316" i="7" s="1"/>
  <c r="O4315" i="7" a="1"/>
  <c r="O4315" i="7" s="1"/>
  <c r="M4315" i="7" a="1"/>
  <c r="M4315" i="7" s="1"/>
  <c r="N4315" i="7" s="1" a="1"/>
  <c r="N4315" i="7" s="1"/>
  <c r="O4314" i="7" a="1"/>
  <c r="O4314" i="7" s="1"/>
  <c r="M4314" i="7" a="1"/>
  <c r="M4314" i="7" s="1"/>
  <c r="N4314" i="7" s="1" a="1"/>
  <c r="N4314" i="7" s="1"/>
  <c r="O4313" i="7" a="1"/>
  <c r="O4313" i="7" s="1"/>
  <c r="N4313" i="7" a="1"/>
  <c r="N4313" i="7" s="1"/>
  <c r="M4313" i="7" a="1"/>
  <c r="M4313" i="7" s="1"/>
  <c r="O4312" i="7" a="1"/>
  <c r="O4312" i="7" s="1"/>
  <c r="M4312" i="7" a="1"/>
  <c r="M4312" i="7" s="1"/>
  <c r="N4312" i="7" s="1" a="1"/>
  <c r="N4312" i="7" s="1"/>
  <c r="O4311" i="7" a="1"/>
  <c r="O4311" i="7" s="1"/>
  <c r="M4311" i="7" a="1"/>
  <c r="M4311" i="7" s="1"/>
  <c r="N4311" i="7" s="1" a="1"/>
  <c r="N4311" i="7" s="1"/>
  <c r="O4310" i="7" a="1"/>
  <c r="O4310" i="7" s="1"/>
  <c r="M4310" i="7" a="1"/>
  <c r="M4310" i="7" s="1"/>
  <c r="N4310" i="7" s="1" a="1"/>
  <c r="N4310" i="7" s="1"/>
  <c r="O4309" i="7" a="1"/>
  <c r="O4309" i="7" s="1"/>
  <c r="N4309" i="7" a="1"/>
  <c r="N4309" i="7" s="1"/>
  <c r="M4309" i="7" a="1"/>
  <c r="M4309" i="7" s="1"/>
  <c r="O4308" i="7" a="1"/>
  <c r="O4308" i="7" s="1"/>
  <c r="M4308" i="7" a="1"/>
  <c r="M4308" i="7" s="1"/>
  <c r="N4308" i="7" s="1" a="1"/>
  <c r="N4308" i="7" s="1"/>
  <c r="O4307" i="7" a="1"/>
  <c r="O4307" i="7" s="1"/>
  <c r="M4307" i="7" a="1"/>
  <c r="M4307" i="7" s="1"/>
  <c r="N4307" i="7" s="1" a="1"/>
  <c r="N4307" i="7" s="1"/>
  <c r="O4306" i="7" a="1"/>
  <c r="O4306" i="7" s="1"/>
  <c r="M4306" i="7" a="1"/>
  <c r="M4306" i="7" s="1"/>
  <c r="N4306" i="7" s="1" a="1"/>
  <c r="N4306" i="7" s="1"/>
  <c r="O4305" i="7" a="1"/>
  <c r="O4305" i="7" s="1"/>
  <c r="N4305" i="7" a="1"/>
  <c r="N4305" i="7" s="1"/>
  <c r="M4305" i="7" a="1"/>
  <c r="M4305" i="7" s="1"/>
  <c r="O4304" i="7" a="1"/>
  <c r="O4304" i="7" s="1"/>
  <c r="M4304" i="7" a="1"/>
  <c r="M4304" i="7" s="1"/>
  <c r="N4304" i="7" s="1" a="1"/>
  <c r="N4304" i="7" s="1"/>
  <c r="O4303" i="7" a="1"/>
  <c r="O4303" i="7" s="1"/>
  <c r="N4303" i="7" a="1"/>
  <c r="N4303" i="7" s="1"/>
  <c r="M4303" i="7" a="1"/>
  <c r="M4303" i="7" s="1"/>
  <c r="O4302" i="7" a="1"/>
  <c r="O4302" i="7" s="1"/>
  <c r="M4302" i="7" a="1"/>
  <c r="M4302" i="7" s="1"/>
  <c r="N4302" i="7" s="1" a="1"/>
  <c r="N4302" i="7" s="1"/>
  <c r="O4301" i="7" a="1"/>
  <c r="O4301" i="7" s="1"/>
  <c r="N4301" i="7" a="1"/>
  <c r="N4301" i="7" s="1"/>
  <c r="M4301" i="7" a="1"/>
  <c r="M4301" i="7" s="1"/>
  <c r="O4300" i="7" a="1"/>
  <c r="O4300" i="7" s="1"/>
  <c r="N4300" i="7" a="1"/>
  <c r="N4300" i="7" s="1"/>
  <c r="M4300" i="7" a="1"/>
  <c r="M4300" i="7" s="1"/>
  <c r="O4299" i="7" a="1"/>
  <c r="O4299" i="7" s="1"/>
  <c r="N4299" i="7" a="1"/>
  <c r="N4299" i="7" s="1"/>
  <c r="M4299" i="7" a="1"/>
  <c r="M4299" i="7" s="1"/>
  <c r="O4298" i="7" a="1"/>
  <c r="O4298" i="7" s="1"/>
  <c r="M4298" i="7" a="1"/>
  <c r="M4298" i="7" s="1"/>
  <c r="N4298" i="7" s="1" a="1"/>
  <c r="N4298" i="7" s="1"/>
  <c r="O4297" i="7" a="1"/>
  <c r="O4297" i="7" s="1"/>
  <c r="N4297" i="7" a="1"/>
  <c r="N4297" i="7" s="1"/>
  <c r="M4297" i="7" a="1"/>
  <c r="M4297" i="7" s="1"/>
  <c r="O4296" i="7" a="1"/>
  <c r="O4296" i="7" s="1"/>
  <c r="N4296" i="7" a="1"/>
  <c r="N4296" i="7" s="1"/>
  <c r="M4296" i="7" a="1"/>
  <c r="M4296" i="7" s="1"/>
  <c r="O4295" i="7" a="1"/>
  <c r="O4295" i="7" s="1"/>
  <c r="N4295" i="7" a="1"/>
  <c r="N4295" i="7" s="1"/>
  <c r="M4295" i="7" a="1"/>
  <c r="M4295" i="7" s="1"/>
  <c r="O4294" i="7" a="1"/>
  <c r="O4294" i="7" s="1"/>
  <c r="M4294" i="7" a="1"/>
  <c r="M4294" i="7" s="1"/>
  <c r="N4294" i="7" s="1" a="1"/>
  <c r="N4294" i="7" s="1"/>
  <c r="O4293" i="7" a="1"/>
  <c r="O4293" i="7" s="1"/>
  <c r="N4293" i="7" a="1"/>
  <c r="N4293" i="7" s="1"/>
  <c r="M4293" i="7" a="1"/>
  <c r="M4293" i="7" s="1"/>
  <c r="O4292" i="7" a="1"/>
  <c r="O4292" i="7" s="1"/>
  <c r="N4292" i="7" a="1"/>
  <c r="N4292" i="7" s="1"/>
  <c r="M4292" i="7" a="1"/>
  <c r="M4292" i="7" s="1"/>
  <c r="O4291" i="7" a="1"/>
  <c r="O4291" i="7" s="1"/>
  <c r="N4291" i="7" a="1"/>
  <c r="N4291" i="7" s="1"/>
  <c r="M4291" i="7" a="1"/>
  <c r="M4291" i="7" s="1"/>
  <c r="O4290" i="7" a="1"/>
  <c r="O4290" i="7" s="1"/>
  <c r="M4290" i="7" a="1"/>
  <c r="M4290" i="7" s="1"/>
  <c r="N4290" i="7" s="1" a="1"/>
  <c r="N4290" i="7" s="1"/>
  <c r="O4289" i="7" a="1"/>
  <c r="O4289" i="7" s="1"/>
  <c r="N4289" i="7" a="1"/>
  <c r="N4289" i="7" s="1"/>
  <c r="M4289" i="7" a="1"/>
  <c r="M4289" i="7" s="1"/>
  <c r="O4288" i="7" a="1"/>
  <c r="O4288" i="7" s="1"/>
  <c r="M4288" i="7" a="1"/>
  <c r="M4288" i="7" s="1"/>
  <c r="N4288" i="7" s="1" a="1"/>
  <c r="N4288" i="7" s="1"/>
  <c r="O4287" i="7" a="1"/>
  <c r="O4287" i="7" s="1"/>
  <c r="N4287" i="7" a="1"/>
  <c r="N4287" i="7" s="1"/>
  <c r="M4287" i="7" a="1"/>
  <c r="M4287" i="7" s="1"/>
  <c r="O4286" i="7" a="1"/>
  <c r="O4286" i="7" s="1"/>
  <c r="M4286" i="7" a="1"/>
  <c r="M4286" i="7" s="1"/>
  <c r="N4286" i="7" s="1" a="1"/>
  <c r="N4286" i="7" s="1"/>
  <c r="O4285" i="7" a="1"/>
  <c r="O4285" i="7" s="1"/>
  <c r="N4285" i="7" a="1"/>
  <c r="N4285" i="7" s="1"/>
  <c r="M4285" i="7" a="1"/>
  <c r="M4285" i="7" s="1"/>
  <c r="O4284" i="7" a="1"/>
  <c r="O4284" i="7" s="1"/>
  <c r="N4284" i="7" a="1"/>
  <c r="N4284" i="7" s="1"/>
  <c r="M4284" i="7" a="1"/>
  <c r="M4284" i="7" s="1"/>
  <c r="O4283" i="7" a="1"/>
  <c r="O4283" i="7" s="1"/>
  <c r="M4283" i="7" a="1"/>
  <c r="M4283" i="7" s="1"/>
  <c r="N4283" i="7" s="1" a="1"/>
  <c r="N4283" i="7" s="1"/>
  <c r="O4282" i="7" a="1"/>
  <c r="O4282" i="7" s="1"/>
  <c r="M4282" i="7" a="1"/>
  <c r="M4282" i="7" s="1"/>
  <c r="N4282" i="7" s="1" a="1"/>
  <c r="N4282" i="7" s="1"/>
  <c r="O4281" i="7" a="1"/>
  <c r="O4281" i="7" s="1"/>
  <c r="N4281" i="7" a="1"/>
  <c r="N4281" i="7" s="1"/>
  <c r="M4281" i="7" a="1"/>
  <c r="M4281" i="7" s="1"/>
  <c r="O4280" i="7" a="1"/>
  <c r="O4280" i="7" s="1"/>
  <c r="M4280" i="7" a="1"/>
  <c r="M4280" i="7" s="1"/>
  <c r="N4280" i="7" s="1" a="1"/>
  <c r="N4280" i="7" s="1"/>
  <c r="O4279" i="7" a="1"/>
  <c r="O4279" i="7" s="1"/>
  <c r="M4279" i="7" a="1"/>
  <c r="M4279" i="7" s="1"/>
  <c r="N4279" i="7" s="1" a="1"/>
  <c r="N4279" i="7" s="1"/>
  <c r="O4278" i="7" a="1"/>
  <c r="O4278" i="7" s="1"/>
  <c r="M4278" i="7" a="1"/>
  <c r="M4278" i="7" s="1"/>
  <c r="N4278" i="7" s="1" a="1"/>
  <c r="N4278" i="7" s="1"/>
  <c r="O4277" i="7" a="1"/>
  <c r="O4277" i="7" s="1"/>
  <c r="N4277" i="7" a="1"/>
  <c r="N4277" i="7" s="1"/>
  <c r="M4277" i="7" a="1"/>
  <c r="M4277" i="7" s="1"/>
  <c r="O4276" i="7" a="1"/>
  <c r="O4276" i="7" s="1"/>
  <c r="M4276" i="7" a="1"/>
  <c r="M4276" i="7" s="1"/>
  <c r="N4276" i="7" s="1" a="1"/>
  <c r="N4276" i="7" s="1"/>
  <c r="O4275" i="7" a="1"/>
  <c r="O4275" i="7" s="1"/>
  <c r="M4275" i="7" a="1"/>
  <c r="M4275" i="7" s="1"/>
  <c r="N4275" i="7" s="1" a="1"/>
  <c r="N4275" i="7" s="1"/>
  <c r="O4274" i="7" a="1"/>
  <c r="O4274" i="7" s="1"/>
  <c r="M4274" i="7" a="1"/>
  <c r="M4274" i="7" s="1"/>
  <c r="N4274" i="7" s="1" a="1"/>
  <c r="N4274" i="7" s="1"/>
  <c r="O4273" i="7" a="1"/>
  <c r="O4273" i="7" s="1"/>
  <c r="N4273" i="7" a="1"/>
  <c r="N4273" i="7" s="1"/>
  <c r="M4273" i="7" a="1"/>
  <c r="M4273" i="7" s="1"/>
  <c r="O4272" i="7" a="1"/>
  <c r="O4272" i="7" s="1"/>
  <c r="M4272" i="7" a="1"/>
  <c r="M4272" i="7" s="1"/>
  <c r="N4272" i="7" s="1" a="1"/>
  <c r="N4272" i="7" s="1"/>
  <c r="O4271" i="7" a="1"/>
  <c r="O4271" i="7" s="1"/>
  <c r="N4271" i="7" a="1"/>
  <c r="N4271" i="7" s="1"/>
  <c r="M4271" i="7" a="1"/>
  <c r="M4271" i="7" s="1"/>
  <c r="O4270" i="7" a="1"/>
  <c r="O4270" i="7" s="1"/>
  <c r="M4270" i="7" a="1"/>
  <c r="M4270" i="7" s="1"/>
  <c r="N4270" i="7" s="1" a="1"/>
  <c r="N4270" i="7" s="1"/>
  <c r="O4269" i="7" a="1"/>
  <c r="O4269" i="7" s="1"/>
  <c r="N4269" i="7" a="1"/>
  <c r="N4269" i="7" s="1"/>
  <c r="M4269" i="7" a="1"/>
  <c r="M4269" i="7" s="1"/>
  <c r="O4268" i="7" a="1"/>
  <c r="O4268" i="7" s="1"/>
  <c r="N4268" i="7" a="1"/>
  <c r="N4268" i="7" s="1"/>
  <c r="M4268" i="7" a="1"/>
  <c r="M4268" i="7" s="1"/>
  <c r="O4267" i="7" a="1"/>
  <c r="O4267" i="7" s="1"/>
  <c r="N4267" i="7" a="1"/>
  <c r="N4267" i="7" s="1"/>
  <c r="M4267" i="7" a="1"/>
  <c r="M4267" i="7" s="1"/>
  <c r="O4266" i="7" a="1"/>
  <c r="O4266" i="7" s="1"/>
  <c r="M4266" i="7" a="1"/>
  <c r="M4266" i="7" s="1"/>
  <c r="N4266" i="7" s="1" a="1"/>
  <c r="N4266" i="7" s="1"/>
  <c r="O4265" i="7" a="1"/>
  <c r="O4265" i="7" s="1"/>
  <c r="N4265" i="7" a="1"/>
  <c r="N4265" i="7" s="1"/>
  <c r="M4265" i="7" a="1"/>
  <c r="M4265" i="7" s="1"/>
  <c r="O4264" i="7" a="1"/>
  <c r="O4264" i="7" s="1"/>
  <c r="M4264" i="7" a="1"/>
  <c r="M4264" i="7" s="1"/>
  <c r="N4264" i="7" s="1" a="1"/>
  <c r="N4264" i="7" s="1"/>
  <c r="O4263" i="7" a="1"/>
  <c r="O4263" i="7" s="1"/>
  <c r="N4263" i="7" a="1"/>
  <c r="N4263" i="7" s="1"/>
  <c r="M4263" i="7" a="1"/>
  <c r="M4263" i="7" s="1"/>
  <c r="O4262" i="7" a="1"/>
  <c r="O4262" i="7" s="1"/>
  <c r="M4262" i="7" a="1"/>
  <c r="M4262" i="7" s="1"/>
  <c r="N4262" i="7" s="1" a="1"/>
  <c r="N4262" i="7" s="1"/>
  <c r="O4261" i="7" a="1"/>
  <c r="O4261" i="7" s="1"/>
  <c r="N4261" i="7" a="1"/>
  <c r="N4261" i="7" s="1"/>
  <c r="M4261" i="7" a="1"/>
  <c r="M4261" i="7" s="1"/>
  <c r="O4260" i="7" a="1"/>
  <c r="O4260" i="7" s="1"/>
  <c r="N4260" i="7" a="1"/>
  <c r="N4260" i="7" s="1"/>
  <c r="M4260" i="7" a="1"/>
  <c r="M4260" i="7" s="1"/>
  <c r="O4259" i="7" a="1"/>
  <c r="O4259" i="7" s="1"/>
  <c r="N4259" i="7" a="1"/>
  <c r="N4259" i="7" s="1"/>
  <c r="M4259" i="7" a="1"/>
  <c r="M4259" i="7" s="1"/>
  <c r="O4258" i="7" a="1"/>
  <c r="O4258" i="7" s="1"/>
  <c r="M4258" i="7" a="1"/>
  <c r="M4258" i="7" s="1"/>
  <c r="N4258" i="7" s="1" a="1"/>
  <c r="N4258" i="7" s="1"/>
  <c r="O4257" i="7" a="1"/>
  <c r="O4257" i="7" s="1"/>
  <c r="N4257" i="7" a="1"/>
  <c r="N4257" i="7" s="1"/>
  <c r="M4257" i="7" a="1"/>
  <c r="M4257" i="7" s="1"/>
  <c r="O4256" i="7" a="1"/>
  <c r="O4256" i="7" s="1"/>
  <c r="M4256" i="7" a="1"/>
  <c r="M4256" i="7" s="1"/>
  <c r="N4256" i="7" s="1" a="1"/>
  <c r="N4256" i="7" s="1"/>
  <c r="O4255" i="7" a="1"/>
  <c r="O4255" i="7" s="1"/>
  <c r="N4255" i="7" a="1"/>
  <c r="N4255" i="7" s="1"/>
  <c r="M4255" i="7" a="1"/>
  <c r="M4255" i="7" s="1"/>
  <c r="O4254" i="7" a="1"/>
  <c r="O4254" i="7" s="1"/>
  <c r="M4254" i="7" a="1"/>
  <c r="M4254" i="7" s="1"/>
  <c r="N4254" i="7" s="1" a="1"/>
  <c r="N4254" i="7" s="1"/>
  <c r="O4253" i="7" a="1"/>
  <c r="O4253" i="7" s="1"/>
  <c r="N4253" i="7" a="1"/>
  <c r="N4253" i="7" s="1"/>
  <c r="M4253" i="7" a="1"/>
  <c r="M4253" i="7" s="1"/>
  <c r="O4252" i="7" a="1"/>
  <c r="O4252" i="7" s="1"/>
  <c r="N4252" i="7" a="1"/>
  <c r="N4252" i="7" s="1"/>
  <c r="M4252" i="7" a="1"/>
  <c r="M4252" i="7" s="1"/>
  <c r="O4251" i="7" a="1"/>
  <c r="O4251" i="7" s="1"/>
  <c r="M4251" i="7" a="1"/>
  <c r="M4251" i="7" s="1"/>
  <c r="N4251" i="7" s="1" a="1"/>
  <c r="N4251" i="7" s="1"/>
  <c r="O4250" i="7" a="1"/>
  <c r="O4250" i="7" s="1"/>
  <c r="M4250" i="7" a="1"/>
  <c r="M4250" i="7" s="1"/>
  <c r="N4250" i="7" s="1" a="1"/>
  <c r="N4250" i="7" s="1"/>
  <c r="O4249" i="7" a="1"/>
  <c r="O4249" i="7" s="1"/>
  <c r="N4249" i="7" a="1"/>
  <c r="N4249" i="7" s="1"/>
  <c r="M4249" i="7" a="1"/>
  <c r="M4249" i="7" s="1"/>
  <c r="O4248" i="7" a="1"/>
  <c r="O4248" i="7" s="1"/>
  <c r="M4248" i="7" a="1"/>
  <c r="M4248" i="7" s="1"/>
  <c r="N4248" i="7" s="1" a="1"/>
  <c r="N4248" i="7" s="1"/>
  <c r="O4247" i="7" a="1"/>
  <c r="O4247" i="7" s="1"/>
  <c r="N4247" i="7" a="1"/>
  <c r="N4247" i="7" s="1"/>
  <c r="M4247" i="7" a="1"/>
  <c r="M4247" i="7" s="1"/>
  <c r="O4246" i="7" a="1"/>
  <c r="O4246" i="7" s="1"/>
  <c r="M4246" i="7" a="1"/>
  <c r="M4246" i="7" s="1"/>
  <c r="N4246" i="7" s="1" a="1"/>
  <c r="N4246" i="7" s="1"/>
  <c r="O4245" i="7" a="1"/>
  <c r="O4245" i="7" s="1"/>
  <c r="N4245" i="7" a="1"/>
  <c r="N4245" i="7" s="1"/>
  <c r="M4245" i="7" a="1"/>
  <c r="M4245" i="7" s="1"/>
  <c r="O4244" i="7" a="1"/>
  <c r="O4244" i="7" s="1"/>
  <c r="N4244" i="7" a="1"/>
  <c r="N4244" i="7" s="1"/>
  <c r="M4244" i="7" a="1"/>
  <c r="M4244" i="7" s="1"/>
  <c r="O4243" i="7" a="1"/>
  <c r="O4243" i="7" s="1"/>
  <c r="M4243" i="7" a="1"/>
  <c r="M4243" i="7" s="1"/>
  <c r="N4243" i="7" s="1" a="1"/>
  <c r="N4243" i="7" s="1"/>
  <c r="O4242" i="7" a="1"/>
  <c r="O4242" i="7" s="1"/>
  <c r="M4242" i="7" a="1"/>
  <c r="M4242" i="7" s="1"/>
  <c r="N4242" i="7" s="1" a="1"/>
  <c r="N4242" i="7" s="1"/>
  <c r="O4241" i="7" a="1"/>
  <c r="O4241" i="7" s="1"/>
  <c r="N4241" i="7" a="1"/>
  <c r="N4241" i="7" s="1"/>
  <c r="M4241" i="7" a="1"/>
  <c r="M4241" i="7" s="1"/>
  <c r="O4240" i="7" a="1"/>
  <c r="O4240" i="7" s="1"/>
  <c r="M4240" i="7" a="1"/>
  <c r="M4240" i="7" s="1"/>
  <c r="N4240" i="7" s="1" a="1"/>
  <c r="N4240" i="7" s="1"/>
  <c r="O4239" i="7" a="1"/>
  <c r="O4239" i="7" s="1"/>
  <c r="N4239" i="7" a="1"/>
  <c r="N4239" i="7" s="1"/>
  <c r="M4239" i="7" a="1"/>
  <c r="M4239" i="7" s="1"/>
  <c r="O4238" i="7" a="1"/>
  <c r="O4238" i="7" s="1"/>
  <c r="M4238" i="7" a="1"/>
  <c r="M4238" i="7" s="1"/>
  <c r="N4238" i="7" s="1" a="1"/>
  <c r="N4238" i="7" s="1"/>
  <c r="O4237" i="7" a="1"/>
  <c r="O4237" i="7" s="1"/>
  <c r="N4237" i="7" a="1"/>
  <c r="N4237" i="7" s="1"/>
  <c r="M4237" i="7" a="1"/>
  <c r="M4237" i="7" s="1"/>
  <c r="O4236" i="7" a="1"/>
  <c r="O4236" i="7" s="1"/>
  <c r="N4236" i="7" a="1"/>
  <c r="N4236" i="7" s="1"/>
  <c r="M4236" i="7" a="1"/>
  <c r="M4236" i="7" s="1"/>
  <c r="O4235" i="7" a="1"/>
  <c r="O4235" i="7" s="1"/>
  <c r="N4235" i="7" a="1"/>
  <c r="N4235" i="7" s="1"/>
  <c r="M4235" i="7" a="1"/>
  <c r="M4235" i="7" s="1"/>
  <c r="O4234" i="7" a="1"/>
  <c r="O4234" i="7" s="1"/>
  <c r="M4234" i="7" a="1"/>
  <c r="M4234" i="7" s="1"/>
  <c r="N4234" i="7" s="1" a="1"/>
  <c r="N4234" i="7" s="1"/>
  <c r="O4233" i="7" a="1"/>
  <c r="O4233" i="7" s="1"/>
  <c r="N4233" i="7" a="1"/>
  <c r="N4233" i="7" s="1"/>
  <c r="M4233" i="7" a="1"/>
  <c r="M4233" i="7" s="1"/>
  <c r="O4232" i="7" a="1"/>
  <c r="O4232" i="7" s="1"/>
  <c r="N4232" i="7" a="1"/>
  <c r="N4232" i="7" s="1"/>
  <c r="M4232" i="7" a="1"/>
  <c r="M4232" i="7" s="1"/>
  <c r="O4231" i="7" a="1"/>
  <c r="O4231" i="7" s="1"/>
  <c r="N4231" i="7" a="1"/>
  <c r="N4231" i="7" s="1"/>
  <c r="M4231" i="7" a="1"/>
  <c r="M4231" i="7" s="1"/>
  <c r="O4230" i="7" a="1"/>
  <c r="O4230" i="7" s="1"/>
  <c r="M4230" i="7" a="1"/>
  <c r="M4230" i="7" s="1"/>
  <c r="N4230" i="7" s="1" a="1"/>
  <c r="N4230" i="7" s="1"/>
  <c r="O4229" i="7" a="1"/>
  <c r="O4229" i="7" s="1"/>
  <c r="N4229" i="7" a="1"/>
  <c r="N4229" i="7" s="1"/>
  <c r="M4229" i="7" a="1"/>
  <c r="M4229" i="7" s="1"/>
  <c r="O4228" i="7" a="1"/>
  <c r="O4228" i="7" s="1"/>
  <c r="N4228" i="7" a="1"/>
  <c r="N4228" i="7" s="1"/>
  <c r="M4228" i="7" a="1"/>
  <c r="M4228" i="7" s="1"/>
  <c r="O4227" i="7" a="1"/>
  <c r="O4227" i="7" s="1"/>
  <c r="M4227" i="7" a="1"/>
  <c r="M4227" i="7" s="1"/>
  <c r="N4227" i="7" s="1" a="1"/>
  <c r="N4227" i="7" s="1"/>
  <c r="O4226" i="7" a="1"/>
  <c r="O4226" i="7" s="1"/>
  <c r="M4226" i="7" a="1"/>
  <c r="M4226" i="7" s="1"/>
  <c r="N4226" i="7" s="1" a="1"/>
  <c r="N4226" i="7" s="1"/>
  <c r="O4225" i="7" a="1"/>
  <c r="O4225" i="7" s="1"/>
  <c r="N4225" i="7" a="1"/>
  <c r="N4225" i="7" s="1"/>
  <c r="M4225" i="7" a="1"/>
  <c r="M4225" i="7" s="1"/>
  <c r="O4224" i="7" a="1"/>
  <c r="O4224" i="7" s="1"/>
  <c r="M4224" i="7" a="1"/>
  <c r="M4224" i="7" s="1"/>
  <c r="N4224" i="7" s="1" a="1"/>
  <c r="N4224" i="7" s="1"/>
  <c r="O4223" i="7" a="1"/>
  <c r="O4223" i="7" s="1"/>
  <c r="N4223" i="7" a="1"/>
  <c r="N4223" i="7" s="1"/>
  <c r="M4223" i="7" a="1"/>
  <c r="M4223" i="7" s="1"/>
  <c r="O4222" i="7" a="1"/>
  <c r="O4222" i="7" s="1"/>
  <c r="M4222" i="7" a="1"/>
  <c r="M4222" i="7" s="1"/>
  <c r="N4222" i="7" s="1" a="1"/>
  <c r="N4222" i="7" s="1"/>
  <c r="O4221" i="7" a="1"/>
  <c r="O4221" i="7" s="1"/>
  <c r="N4221" i="7" a="1"/>
  <c r="N4221" i="7" s="1"/>
  <c r="M4221" i="7" a="1"/>
  <c r="M4221" i="7" s="1"/>
  <c r="O4220" i="7" a="1"/>
  <c r="O4220" i="7" s="1"/>
  <c r="N4220" i="7" a="1"/>
  <c r="N4220" i="7" s="1"/>
  <c r="M4220" i="7" a="1"/>
  <c r="M4220" i="7" s="1"/>
  <c r="O4219" i="7" a="1"/>
  <c r="O4219" i="7" s="1"/>
  <c r="M4219" i="7" a="1"/>
  <c r="M4219" i="7" s="1"/>
  <c r="N4219" i="7" s="1" a="1"/>
  <c r="N4219" i="7" s="1"/>
  <c r="O4218" i="7" a="1"/>
  <c r="O4218" i="7" s="1"/>
  <c r="M4218" i="7" a="1"/>
  <c r="M4218" i="7" s="1"/>
  <c r="N4218" i="7" s="1" a="1"/>
  <c r="N4218" i="7" s="1"/>
  <c r="O4217" i="7" a="1"/>
  <c r="O4217" i="7" s="1"/>
  <c r="N4217" i="7" a="1"/>
  <c r="N4217" i="7" s="1"/>
  <c r="M4217" i="7" a="1"/>
  <c r="M4217" i="7" s="1"/>
  <c r="O4216" i="7" a="1"/>
  <c r="O4216" i="7" s="1"/>
  <c r="M4216" i="7" a="1"/>
  <c r="M4216" i="7" s="1"/>
  <c r="N4216" i="7" s="1" a="1"/>
  <c r="N4216" i="7" s="1"/>
  <c r="O4215" i="7" a="1"/>
  <c r="O4215" i="7" s="1"/>
  <c r="N4215" i="7" a="1"/>
  <c r="N4215" i="7" s="1"/>
  <c r="M4215" i="7" a="1"/>
  <c r="M4215" i="7" s="1"/>
  <c r="O4214" i="7" a="1"/>
  <c r="O4214" i="7" s="1"/>
  <c r="M4214" i="7" a="1"/>
  <c r="M4214" i="7" s="1"/>
  <c r="N4214" i="7" s="1" a="1"/>
  <c r="N4214" i="7" s="1"/>
  <c r="O4213" i="7" a="1"/>
  <c r="O4213" i="7" s="1"/>
  <c r="N4213" i="7" a="1"/>
  <c r="N4213" i="7" s="1"/>
  <c r="M4213" i="7" a="1"/>
  <c r="M4213" i="7" s="1"/>
  <c r="O4212" i="7" a="1"/>
  <c r="O4212" i="7" s="1"/>
  <c r="N4212" i="7" a="1"/>
  <c r="N4212" i="7" s="1"/>
  <c r="M4212" i="7" a="1"/>
  <c r="M4212" i="7" s="1"/>
  <c r="O4211" i="7" a="1"/>
  <c r="O4211" i="7" s="1"/>
  <c r="M4211" i="7" a="1"/>
  <c r="M4211" i="7" s="1"/>
  <c r="N4211" i="7" s="1" a="1"/>
  <c r="N4211" i="7" s="1"/>
  <c r="O4210" i="7" a="1"/>
  <c r="O4210" i="7" s="1"/>
  <c r="M4210" i="7" a="1"/>
  <c r="M4210" i="7" s="1"/>
  <c r="N4210" i="7" s="1" a="1"/>
  <c r="N4210" i="7" s="1"/>
  <c r="O4209" i="7" a="1"/>
  <c r="O4209" i="7" s="1"/>
  <c r="N4209" i="7" a="1"/>
  <c r="N4209" i="7" s="1"/>
  <c r="M4209" i="7" a="1"/>
  <c r="M4209" i="7" s="1"/>
  <c r="O4208" i="7" a="1"/>
  <c r="O4208" i="7" s="1"/>
  <c r="M4208" i="7" a="1"/>
  <c r="M4208" i="7" s="1"/>
  <c r="N4208" i="7" s="1" a="1"/>
  <c r="N4208" i="7" s="1"/>
  <c r="O4207" i="7" a="1"/>
  <c r="O4207" i="7" s="1"/>
  <c r="N4207" i="7" a="1"/>
  <c r="N4207" i="7" s="1"/>
  <c r="M4207" i="7" a="1"/>
  <c r="M4207" i="7" s="1"/>
  <c r="O4206" i="7" a="1"/>
  <c r="O4206" i="7" s="1"/>
  <c r="M4206" i="7" a="1"/>
  <c r="M4206" i="7" s="1"/>
  <c r="N4206" i="7" s="1" a="1"/>
  <c r="N4206" i="7" s="1"/>
  <c r="O4205" i="7" a="1"/>
  <c r="O4205" i="7" s="1"/>
  <c r="N4205" i="7" a="1"/>
  <c r="N4205" i="7" s="1"/>
  <c r="M4205" i="7" a="1"/>
  <c r="M4205" i="7" s="1"/>
  <c r="O4204" i="7" a="1"/>
  <c r="O4204" i="7" s="1"/>
  <c r="N4204" i="7" a="1"/>
  <c r="N4204" i="7" s="1"/>
  <c r="M4204" i="7" a="1"/>
  <c r="M4204" i="7" s="1"/>
  <c r="O4203" i="7" a="1"/>
  <c r="O4203" i="7" s="1"/>
  <c r="N4203" i="7" a="1"/>
  <c r="N4203" i="7" s="1"/>
  <c r="M4203" i="7" a="1"/>
  <c r="M4203" i="7" s="1"/>
  <c r="O4202" i="7" a="1"/>
  <c r="O4202" i="7" s="1"/>
  <c r="M4202" i="7" a="1"/>
  <c r="M4202" i="7" s="1"/>
  <c r="N4202" i="7" s="1" a="1"/>
  <c r="N4202" i="7" s="1"/>
  <c r="O4201" i="7" a="1"/>
  <c r="O4201" i="7" s="1"/>
  <c r="N4201" i="7" a="1"/>
  <c r="N4201" i="7" s="1"/>
  <c r="M4201" i="7" a="1"/>
  <c r="M4201" i="7" s="1"/>
  <c r="O4200" i="7" a="1"/>
  <c r="O4200" i="7" s="1"/>
  <c r="M4200" i="7" a="1"/>
  <c r="M4200" i="7" s="1"/>
  <c r="N4200" i="7" s="1" a="1"/>
  <c r="N4200" i="7" s="1"/>
  <c r="O4199" i="7" a="1"/>
  <c r="O4199" i="7" s="1"/>
  <c r="N4199" i="7" a="1"/>
  <c r="N4199" i="7" s="1"/>
  <c r="M4199" i="7" a="1"/>
  <c r="M4199" i="7" s="1"/>
  <c r="O4198" i="7" a="1"/>
  <c r="O4198" i="7" s="1"/>
  <c r="M4198" i="7" a="1"/>
  <c r="M4198" i="7" s="1"/>
  <c r="N4198" i="7" s="1" a="1"/>
  <c r="N4198" i="7" s="1"/>
  <c r="O4197" i="7" a="1"/>
  <c r="O4197" i="7" s="1"/>
  <c r="N4197" i="7" a="1"/>
  <c r="N4197" i="7" s="1"/>
  <c r="M4197" i="7" a="1"/>
  <c r="M4197" i="7" s="1"/>
  <c r="O4196" i="7" a="1"/>
  <c r="O4196" i="7" s="1"/>
  <c r="N4196" i="7" a="1"/>
  <c r="N4196" i="7" s="1"/>
  <c r="M4196" i="7" a="1"/>
  <c r="M4196" i="7" s="1"/>
  <c r="O4195" i="7" a="1"/>
  <c r="O4195" i="7" s="1"/>
  <c r="M4195" i="7" a="1"/>
  <c r="M4195" i="7" s="1"/>
  <c r="N4195" i="7" s="1" a="1"/>
  <c r="N4195" i="7" s="1"/>
  <c r="O4194" i="7" a="1"/>
  <c r="O4194" i="7" s="1"/>
  <c r="M4194" i="7" a="1"/>
  <c r="M4194" i="7" s="1"/>
  <c r="N4194" i="7" s="1" a="1"/>
  <c r="N4194" i="7" s="1"/>
  <c r="O4193" i="7" a="1"/>
  <c r="O4193" i="7" s="1"/>
  <c r="N4193" i="7" a="1"/>
  <c r="N4193" i="7" s="1"/>
  <c r="M4193" i="7" a="1"/>
  <c r="M4193" i="7" s="1"/>
  <c r="O4192" i="7" a="1"/>
  <c r="O4192" i="7" s="1"/>
  <c r="M4192" i="7" a="1"/>
  <c r="M4192" i="7" s="1"/>
  <c r="N4192" i="7" s="1" a="1"/>
  <c r="N4192" i="7" s="1"/>
  <c r="O4191" i="7" a="1"/>
  <c r="O4191" i="7" s="1"/>
  <c r="N4191" i="7" a="1"/>
  <c r="N4191" i="7" s="1"/>
  <c r="M4191" i="7" a="1"/>
  <c r="M4191" i="7" s="1"/>
  <c r="O4190" i="7" a="1"/>
  <c r="O4190" i="7" s="1"/>
  <c r="M4190" i="7" a="1"/>
  <c r="M4190" i="7" s="1"/>
  <c r="N4190" i="7" s="1" a="1"/>
  <c r="N4190" i="7" s="1"/>
  <c r="O4189" i="7" a="1"/>
  <c r="O4189" i="7" s="1"/>
  <c r="N4189" i="7" a="1"/>
  <c r="N4189" i="7" s="1"/>
  <c r="M4189" i="7" a="1"/>
  <c r="M4189" i="7" s="1"/>
  <c r="O4188" i="7" a="1"/>
  <c r="O4188" i="7" s="1"/>
  <c r="N4188" i="7" a="1"/>
  <c r="N4188" i="7" s="1"/>
  <c r="M4188" i="7" a="1"/>
  <c r="M4188" i="7" s="1"/>
  <c r="O4187" i="7" a="1"/>
  <c r="O4187" i="7" s="1"/>
  <c r="M4187" i="7" a="1"/>
  <c r="M4187" i="7" s="1"/>
  <c r="N4187" i="7" s="1" a="1"/>
  <c r="N4187" i="7" s="1"/>
  <c r="O4186" i="7" a="1"/>
  <c r="O4186" i="7" s="1"/>
  <c r="M4186" i="7" a="1"/>
  <c r="M4186" i="7" s="1"/>
  <c r="N4186" i="7" s="1" a="1"/>
  <c r="N4186" i="7" s="1"/>
  <c r="O4185" i="7" a="1"/>
  <c r="O4185" i="7" s="1"/>
  <c r="N4185" i="7" a="1"/>
  <c r="N4185" i="7" s="1"/>
  <c r="M4185" i="7" a="1"/>
  <c r="M4185" i="7" s="1"/>
  <c r="O4184" i="7" a="1"/>
  <c r="O4184" i="7" s="1"/>
  <c r="M4184" i="7" a="1"/>
  <c r="M4184" i="7" s="1"/>
  <c r="N4184" i="7" s="1" a="1"/>
  <c r="N4184" i="7" s="1"/>
  <c r="O4183" i="7" a="1"/>
  <c r="O4183" i="7" s="1"/>
  <c r="N4183" i="7" a="1"/>
  <c r="N4183" i="7" s="1"/>
  <c r="M4183" i="7" a="1"/>
  <c r="M4183" i="7" s="1"/>
  <c r="O4182" i="7" a="1"/>
  <c r="O4182" i="7" s="1"/>
  <c r="M4182" i="7" a="1"/>
  <c r="M4182" i="7" s="1"/>
  <c r="N4182" i="7" s="1" a="1"/>
  <c r="N4182" i="7" s="1"/>
  <c r="O4181" i="7" a="1"/>
  <c r="O4181" i="7" s="1"/>
  <c r="N4181" i="7" a="1"/>
  <c r="N4181" i="7" s="1"/>
  <c r="M4181" i="7" a="1"/>
  <c r="M4181" i="7" s="1"/>
  <c r="O4180" i="7" a="1"/>
  <c r="O4180" i="7" s="1"/>
  <c r="N4180" i="7" a="1"/>
  <c r="N4180" i="7" s="1"/>
  <c r="M4180" i="7" a="1"/>
  <c r="M4180" i="7" s="1"/>
  <c r="O4179" i="7" a="1"/>
  <c r="O4179" i="7" s="1"/>
  <c r="M4179" i="7" a="1"/>
  <c r="M4179" i="7" s="1"/>
  <c r="N4179" i="7" s="1" a="1"/>
  <c r="N4179" i="7" s="1"/>
  <c r="O4178" i="7" a="1"/>
  <c r="O4178" i="7" s="1"/>
  <c r="M4178" i="7" a="1"/>
  <c r="M4178" i="7" s="1"/>
  <c r="N4178" i="7" s="1" a="1"/>
  <c r="N4178" i="7" s="1"/>
  <c r="O4177" i="7" a="1"/>
  <c r="O4177" i="7" s="1"/>
  <c r="N4177" i="7" a="1"/>
  <c r="N4177" i="7" s="1"/>
  <c r="M4177" i="7" a="1"/>
  <c r="M4177" i="7" s="1"/>
  <c r="O4176" i="7" a="1"/>
  <c r="O4176" i="7" s="1"/>
  <c r="M4176" i="7" a="1"/>
  <c r="M4176" i="7" s="1"/>
  <c r="N4176" i="7" s="1" a="1"/>
  <c r="N4176" i="7" s="1"/>
  <c r="O4175" i="7" a="1"/>
  <c r="O4175" i="7" s="1"/>
  <c r="N4175" i="7" a="1"/>
  <c r="N4175" i="7" s="1"/>
  <c r="M4175" i="7" a="1"/>
  <c r="M4175" i="7" s="1"/>
  <c r="O4174" i="7" a="1"/>
  <c r="O4174" i="7" s="1"/>
  <c r="M4174" i="7" a="1"/>
  <c r="M4174" i="7" s="1"/>
  <c r="N4174" i="7" s="1" a="1"/>
  <c r="N4174" i="7" s="1"/>
  <c r="O4173" i="7" a="1"/>
  <c r="O4173" i="7" s="1"/>
  <c r="N4173" i="7" a="1"/>
  <c r="N4173" i="7" s="1"/>
  <c r="M4173" i="7" a="1"/>
  <c r="M4173" i="7" s="1"/>
  <c r="O4172" i="7" a="1"/>
  <c r="O4172" i="7" s="1"/>
  <c r="N4172" i="7" a="1"/>
  <c r="N4172" i="7" s="1"/>
  <c r="M4172" i="7" a="1"/>
  <c r="M4172" i="7" s="1"/>
  <c r="O4171" i="7" a="1"/>
  <c r="O4171" i="7" s="1"/>
  <c r="M4171" i="7" a="1"/>
  <c r="M4171" i="7" s="1"/>
  <c r="N4171" i="7" s="1" a="1"/>
  <c r="N4171" i="7" s="1"/>
  <c r="O4170" i="7" a="1"/>
  <c r="O4170" i="7" s="1"/>
  <c r="M4170" i="7" a="1"/>
  <c r="M4170" i="7" s="1"/>
  <c r="N4170" i="7" s="1" a="1"/>
  <c r="N4170" i="7" s="1"/>
  <c r="O4169" i="7" a="1"/>
  <c r="O4169" i="7" s="1"/>
  <c r="N4169" i="7" a="1"/>
  <c r="N4169" i="7" s="1"/>
  <c r="M4169" i="7" a="1"/>
  <c r="M4169" i="7" s="1"/>
  <c r="O4168" i="7" a="1"/>
  <c r="O4168" i="7" s="1"/>
  <c r="M4168" i="7" a="1"/>
  <c r="M4168" i="7" s="1"/>
  <c r="N4168" i="7" s="1" a="1"/>
  <c r="N4168" i="7" s="1"/>
  <c r="O4167" i="7" a="1"/>
  <c r="O4167" i="7" s="1"/>
  <c r="N4167" i="7" a="1"/>
  <c r="N4167" i="7" s="1"/>
  <c r="M4167" i="7" a="1"/>
  <c r="M4167" i="7" s="1"/>
  <c r="O4166" i="7" a="1"/>
  <c r="O4166" i="7" s="1"/>
  <c r="M4166" i="7" a="1"/>
  <c r="M4166" i="7" s="1"/>
  <c r="N4166" i="7" s="1" a="1"/>
  <c r="N4166" i="7" s="1"/>
  <c r="O4165" i="7" a="1"/>
  <c r="O4165" i="7" s="1"/>
  <c r="N4165" i="7" a="1"/>
  <c r="N4165" i="7" s="1"/>
  <c r="M4165" i="7" a="1"/>
  <c r="M4165" i="7" s="1"/>
  <c r="O4164" i="7" a="1"/>
  <c r="O4164" i="7" s="1"/>
  <c r="N4164" i="7" a="1"/>
  <c r="N4164" i="7" s="1"/>
  <c r="M4164" i="7" a="1"/>
  <c r="M4164" i="7" s="1"/>
  <c r="O4163" i="7" a="1"/>
  <c r="O4163" i="7" s="1"/>
  <c r="M4163" i="7" a="1"/>
  <c r="M4163" i="7" s="1"/>
  <c r="N4163" i="7" s="1" a="1"/>
  <c r="N4163" i="7" s="1"/>
  <c r="O4162" i="7" a="1"/>
  <c r="O4162" i="7" s="1"/>
  <c r="M4162" i="7" a="1"/>
  <c r="M4162" i="7" s="1"/>
  <c r="N4162" i="7" s="1" a="1"/>
  <c r="N4162" i="7" s="1"/>
  <c r="O4161" i="7" a="1"/>
  <c r="O4161" i="7" s="1"/>
  <c r="N4161" i="7" a="1"/>
  <c r="N4161" i="7" s="1"/>
  <c r="M4161" i="7" a="1"/>
  <c r="M4161" i="7" s="1"/>
  <c r="O4160" i="7" a="1"/>
  <c r="O4160" i="7" s="1"/>
  <c r="N4160" i="7" a="1"/>
  <c r="N4160" i="7" s="1"/>
  <c r="M4160" i="7" a="1"/>
  <c r="M4160" i="7" s="1"/>
  <c r="O4159" i="7" a="1"/>
  <c r="O4159" i="7" s="1"/>
  <c r="N4159" i="7" a="1"/>
  <c r="N4159" i="7" s="1"/>
  <c r="M4159" i="7" a="1"/>
  <c r="M4159" i="7" s="1"/>
  <c r="O4158" i="7" a="1"/>
  <c r="O4158" i="7" s="1"/>
  <c r="M4158" i="7" a="1"/>
  <c r="M4158" i="7" s="1"/>
  <c r="N4158" i="7" s="1" a="1"/>
  <c r="N4158" i="7" s="1"/>
  <c r="O4157" i="7" a="1"/>
  <c r="O4157" i="7" s="1"/>
  <c r="N4157" i="7" a="1"/>
  <c r="N4157" i="7" s="1"/>
  <c r="M4157" i="7" a="1"/>
  <c r="M4157" i="7" s="1"/>
  <c r="O4156" i="7" a="1"/>
  <c r="O4156" i="7" s="1"/>
  <c r="N4156" i="7" a="1"/>
  <c r="N4156" i="7" s="1"/>
  <c r="M4156" i="7" a="1"/>
  <c r="M4156" i="7" s="1"/>
  <c r="O4155" i="7" a="1"/>
  <c r="O4155" i="7" s="1"/>
  <c r="M4155" i="7" a="1"/>
  <c r="M4155" i="7" s="1"/>
  <c r="N4155" i="7" s="1" a="1"/>
  <c r="N4155" i="7" s="1"/>
  <c r="O4154" i="7" a="1"/>
  <c r="O4154" i="7" s="1"/>
  <c r="M4154" i="7" a="1"/>
  <c r="M4154" i="7" s="1"/>
  <c r="N4154" i="7" s="1" a="1"/>
  <c r="N4154" i="7" s="1"/>
  <c r="O4153" i="7" a="1"/>
  <c r="O4153" i="7" s="1"/>
  <c r="M4153" i="7" a="1"/>
  <c r="M4153" i="7" s="1"/>
  <c r="N4153" i="7" s="1" a="1"/>
  <c r="N4153" i="7" s="1"/>
  <c r="O4152" i="7" a="1"/>
  <c r="O4152" i="7" s="1"/>
  <c r="N4152" i="7" a="1"/>
  <c r="N4152" i="7" s="1"/>
  <c r="M4152" i="7" a="1"/>
  <c r="M4152" i="7" s="1"/>
  <c r="O4151" i="7" a="1"/>
  <c r="O4151" i="7" s="1"/>
  <c r="M4151" i="7" a="1"/>
  <c r="M4151" i="7" s="1"/>
  <c r="N4151" i="7" s="1" a="1"/>
  <c r="N4151" i="7" s="1"/>
  <c r="O4150" i="7" a="1"/>
  <c r="O4150" i="7" s="1"/>
  <c r="M4150" i="7" a="1"/>
  <c r="M4150" i="7" s="1"/>
  <c r="N4150" i="7" s="1" a="1"/>
  <c r="N4150" i="7" s="1"/>
  <c r="O4149" i="7" a="1"/>
  <c r="O4149" i="7" s="1"/>
  <c r="N4149" i="7" a="1"/>
  <c r="N4149" i="7" s="1"/>
  <c r="M4149" i="7" a="1"/>
  <c r="M4149" i="7" s="1"/>
  <c r="O4148" i="7" a="1"/>
  <c r="O4148" i="7" s="1"/>
  <c r="M4148" i="7" a="1"/>
  <c r="M4148" i="7" s="1"/>
  <c r="N4148" i="7" s="1" a="1"/>
  <c r="N4148" i="7" s="1"/>
  <c r="O4147" i="7" a="1"/>
  <c r="O4147" i="7" s="1"/>
  <c r="N4147" i="7" a="1"/>
  <c r="N4147" i="7" s="1"/>
  <c r="M4147" i="7" a="1"/>
  <c r="M4147" i="7" s="1"/>
  <c r="O4146" i="7" a="1"/>
  <c r="O4146" i="7" s="1"/>
  <c r="M4146" i="7" a="1"/>
  <c r="M4146" i="7"/>
  <c r="N4146" i="7" s="1" a="1"/>
  <c r="N4146" i="7" s="1"/>
  <c r="O4145" i="7" a="1"/>
  <c r="O4145" i="7" s="1"/>
  <c r="N4145" i="7" a="1"/>
  <c r="N4145" i="7" s="1"/>
  <c r="M4145" i="7" a="1"/>
  <c r="M4145" i="7" s="1"/>
  <c r="O4144" i="7" a="1"/>
  <c r="O4144" i="7" s="1"/>
  <c r="M4144" i="7" a="1"/>
  <c r="M4144" i="7" s="1"/>
  <c r="N4144" i="7" s="1" a="1"/>
  <c r="N4144" i="7" s="1"/>
  <c r="O4143" i="7" a="1"/>
  <c r="O4143" i="7" s="1"/>
  <c r="M4143" i="7" a="1"/>
  <c r="M4143" i="7" s="1"/>
  <c r="N4143" i="7" s="1" a="1"/>
  <c r="N4143" i="7" s="1"/>
  <c r="O4142" i="7" a="1"/>
  <c r="O4142" i="7" s="1"/>
  <c r="N4142" i="7" a="1"/>
  <c r="N4142" i="7" s="1"/>
  <c r="M4142" i="7" a="1"/>
  <c r="M4142" i="7" s="1"/>
  <c r="O4141" i="7" a="1"/>
  <c r="O4141" i="7" s="1"/>
  <c r="N4141" i="7" a="1"/>
  <c r="N4141" i="7" s="1"/>
  <c r="M4141" i="7" a="1"/>
  <c r="M4141" i="7" s="1"/>
  <c r="O4140" i="7" a="1"/>
  <c r="O4140" i="7"/>
  <c r="M4140" i="7" a="1"/>
  <c r="M4140" i="7" s="1"/>
  <c r="N4140" i="7" s="1" a="1"/>
  <c r="N4140" i="7" s="1"/>
  <c r="O4139" i="7" a="1"/>
  <c r="O4139" i="7" s="1"/>
  <c r="N4139" i="7" a="1"/>
  <c r="N4139" i="7" s="1"/>
  <c r="M4139" i="7" a="1"/>
  <c r="M4139" i="7"/>
  <c r="O4138" i="7" a="1"/>
  <c r="O4138" i="7" s="1"/>
  <c r="M4138" i="7" a="1"/>
  <c r="M4138" i="7" s="1"/>
  <c r="N4138" i="7" s="1" a="1"/>
  <c r="N4138" i="7" s="1"/>
  <c r="O4137" i="7" a="1"/>
  <c r="O4137" i="7" s="1"/>
  <c r="N4137" i="7" a="1"/>
  <c r="N4137" i="7" s="1"/>
  <c r="M4137" i="7" a="1"/>
  <c r="M4137" i="7" s="1"/>
  <c r="O4136" i="7" a="1"/>
  <c r="O4136" i="7" s="1"/>
  <c r="M4136" i="7" a="1"/>
  <c r="M4136" i="7" s="1"/>
  <c r="N4136" i="7" s="1" a="1"/>
  <c r="N4136" i="7" s="1"/>
  <c r="O4135" i="7" a="1"/>
  <c r="O4135" i="7" s="1"/>
  <c r="N4135" i="7" a="1"/>
  <c r="N4135" i="7" s="1"/>
  <c r="M4135" i="7" a="1"/>
  <c r="M4135" i="7" s="1"/>
  <c r="O4134" i="7" a="1"/>
  <c r="O4134" i="7" s="1"/>
  <c r="M4134" i="7" a="1"/>
  <c r="M4134" i="7" s="1"/>
  <c r="N4134" i="7" s="1" a="1"/>
  <c r="N4134" i="7" s="1"/>
  <c r="O4133" i="7" a="1"/>
  <c r="O4133" i="7"/>
  <c r="N4133" i="7" a="1"/>
  <c r="N4133" i="7" s="1"/>
  <c r="M4133" i="7" a="1"/>
  <c r="M4133" i="7" s="1"/>
  <c r="O4132" i="7" a="1"/>
  <c r="O4132" i="7" s="1"/>
  <c r="N4132" i="7" a="1"/>
  <c r="N4132" i="7" s="1"/>
  <c r="M4132" i="7" a="1"/>
  <c r="M4132" i="7" s="1"/>
  <c r="O4131" i="7" a="1"/>
  <c r="O4131" i="7" s="1"/>
  <c r="M4131" i="7" a="1"/>
  <c r="M4131" i="7" s="1"/>
  <c r="N4131" i="7" s="1" a="1"/>
  <c r="N4131" i="7" s="1"/>
  <c r="O4130" i="7" a="1"/>
  <c r="O4130" i="7" s="1"/>
  <c r="M4130" i="7" a="1"/>
  <c r="M4130" i="7" s="1"/>
  <c r="N4130" i="7" s="1" a="1"/>
  <c r="N4130" i="7" s="1"/>
  <c r="O4129" i="7" a="1"/>
  <c r="O4129" i="7" s="1"/>
  <c r="N4129" i="7" a="1"/>
  <c r="N4129" i="7" s="1"/>
  <c r="M4129" i="7" a="1"/>
  <c r="M4129" i="7" s="1"/>
  <c r="O4128" i="7" a="1"/>
  <c r="O4128" i="7" s="1"/>
  <c r="M4128" i="7" a="1"/>
  <c r="M4128" i="7" s="1"/>
  <c r="N4128" i="7" s="1" a="1"/>
  <c r="N4128" i="7" s="1"/>
  <c r="O4127" i="7" a="1"/>
  <c r="O4127" i="7" s="1"/>
  <c r="N4127" i="7" a="1"/>
  <c r="N4127" i="7" s="1"/>
  <c r="M4127" i="7" a="1"/>
  <c r="M4127" i="7" s="1"/>
  <c r="O4126" i="7" a="1"/>
  <c r="O4126" i="7" s="1"/>
  <c r="M4126" i="7" a="1"/>
  <c r="M4126" i="7" s="1"/>
  <c r="N4126" i="7" s="1" a="1"/>
  <c r="N4126" i="7" s="1"/>
  <c r="O4125" i="7" a="1"/>
  <c r="O4125" i="7" s="1"/>
  <c r="N4125" i="7" a="1"/>
  <c r="N4125" i="7" s="1"/>
  <c r="M4125" i="7" a="1"/>
  <c r="M4125" i="7" s="1"/>
  <c r="O4124" i="7" a="1"/>
  <c r="O4124" i="7" s="1"/>
  <c r="N4124" i="7" a="1"/>
  <c r="N4124" i="7" s="1"/>
  <c r="M4124" i="7" a="1"/>
  <c r="M4124" i="7" s="1"/>
  <c r="O4123" i="7" a="1"/>
  <c r="O4123" i="7" s="1"/>
  <c r="M4123" i="7" a="1"/>
  <c r="M4123" i="7" s="1"/>
  <c r="N4123" i="7" s="1" a="1"/>
  <c r="N4123" i="7" s="1"/>
  <c r="O4122" i="7" a="1"/>
  <c r="O4122" i="7" s="1"/>
  <c r="M4122" i="7" a="1"/>
  <c r="M4122" i="7" s="1"/>
  <c r="N4122" i="7" s="1" a="1"/>
  <c r="N4122" i="7" s="1"/>
  <c r="O4121" i="7" a="1"/>
  <c r="O4121" i="7" s="1"/>
  <c r="M4121" i="7" a="1"/>
  <c r="M4121" i="7" s="1"/>
  <c r="N4121" i="7" s="1" a="1"/>
  <c r="N4121" i="7" s="1"/>
  <c r="O4120" i="7" a="1"/>
  <c r="O4120" i="7" s="1"/>
  <c r="N4120" i="7" a="1"/>
  <c r="N4120" i="7" s="1"/>
  <c r="M4120" i="7" a="1"/>
  <c r="M4120" i="7" s="1"/>
  <c r="O4119" i="7" a="1"/>
  <c r="O4119" i="7" s="1"/>
  <c r="N4119" i="7" a="1"/>
  <c r="N4119" i="7"/>
  <c r="M4119" i="7" a="1"/>
  <c r="M4119" i="7" s="1"/>
  <c r="O4118" i="7" a="1"/>
  <c r="O4118" i="7" s="1"/>
  <c r="M4118" i="7" a="1"/>
  <c r="M4118" i="7" s="1"/>
  <c r="N4118" i="7" s="1" a="1"/>
  <c r="N4118" i="7" s="1"/>
  <c r="O4117" i="7" a="1"/>
  <c r="O4117" i="7" s="1"/>
  <c r="N4117" i="7" a="1"/>
  <c r="N4117" i="7" s="1"/>
  <c r="M4117" i="7" a="1"/>
  <c r="M4117" i="7" s="1"/>
  <c r="O4116" i="7" a="1"/>
  <c r="O4116" i="7" s="1"/>
  <c r="M4116" i="7" a="1"/>
  <c r="M4116" i="7" s="1"/>
  <c r="N4116" i="7" s="1" a="1"/>
  <c r="N4116" i="7" s="1"/>
  <c r="O4115" i="7" a="1"/>
  <c r="O4115" i="7" s="1"/>
  <c r="N4115" i="7" a="1"/>
  <c r="N4115" i="7" s="1"/>
  <c r="M4115" i="7" a="1"/>
  <c r="M4115" i="7" s="1"/>
  <c r="O4114" i="7" a="1"/>
  <c r="O4114" i="7" s="1"/>
  <c r="M4114" i="7" a="1"/>
  <c r="M4114" i="7"/>
  <c r="N4114" i="7" s="1" a="1"/>
  <c r="N4114" i="7" s="1"/>
  <c r="O4113" i="7" a="1"/>
  <c r="O4113" i="7" s="1"/>
  <c r="N4113" i="7" a="1"/>
  <c r="N4113" i="7" s="1"/>
  <c r="M4113" i="7" a="1"/>
  <c r="M4113" i="7" s="1"/>
  <c r="O4112" i="7" a="1"/>
  <c r="O4112" i="7" s="1"/>
  <c r="M4112" i="7" a="1"/>
  <c r="M4112" i="7" s="1"/>
  <c r="N4112" i="7" s="1" a="1"/>
  <c r="N4112" i="7" s="1"/>
  <c r="O4111" i="7" a="1"/>
  <c r="O4111" i="7" s="1"/>
  <c r="M4111" i="7" a="1"/>
  <c r="M4111" i="7" s="1"/>
  <c r="N4111" i="7" s="1" a="1"/>
  <c r="N4111" i="7" s="1"/>
  <c r="O4110" i="7" a="1"/>
  <c r="O4110" i="7" s="1"/>
  <c r="N4110" i="7" a="1"/>
  <c r="N4110" i="7" s="1"/>
  <c r="M4110" i="7" a="1"/>
  <c r="M4110" i="7" s="1"/>
  <c r="O4109" i="7" a="1"/>
  <c r="O4109" i="7" s="1"/>
  <c r="N4109" i="7" a="1"/>
  <c r="N4109" i="7" s="1"/>
  <c r="M4109" i="7" a="1"/>
  <c r="M4109" i="7" s="1"/>
  <c r="O4108" i="7" a="1"/>
  <c r="O4108" i="7"/>
  <c r="M4108" i="7" a="1"/>
  <c r="M4108" i="7" s="1"/>
  <c r="N4108" i="7" s="1" a="1"/>
  <c r="N4108" i="7" s="1"/>
  <c r="O4107" i="7" a="1"/>
  <c r="O4107" i="7" s="1"/>
  <c r="M4107" i="7" a="1"/>
  <c r="M4107" i="7"/>
  <c r="N4107" i="7" s="1" a="1"/>
  <c r="N4107" i="7" s="1"/>
  <c r="O4106" i="7" a="1"/>
  <c r="O4106" i="7" s="1"/>
  <c r="M4106" i="7" a="1"/>
  <c r="M4106" i="7" s="1"/>
  <c r="N4106" i="7" s="1" a="1"/>
  <c r="N4106" i="7" s="1"/>
  <c r="O4105" i="7" a="1"/>
  <c r="O4105" i="7" s="1"/>
  <c r="N4105" i="7" a="1"/>
  <c r="N4105" i="7" s="1"/>
  <c r="M4105" i="7" a="1"/>
  <c r="M4105" i="7" s="1"/>
  <c r="O4104" i="7" a="1"/>
  <c r="O4104" i="7" s="1"/>
  <c r="M4104" i="7" a="1"/>
  <c r="M4104" i="7" s="1"/>
  <c r="N4104" i="7" s="1" a="1"/>
  <c r="N4104" i="7" s="1"/>
  <c r="O4103" i="7" a="1"/>
  <c r="O4103" i="7" s="1"/>
  <c r="N4103" i="7" a="1"/>
  <c r="N4103" i="7" s="1"/>
  <c r="M4103" i="7" a="1"/>
  <c r="M4103" i="7" s="1"/>
  <c r="O4102" i="7" a="1"/>
  <c r="O4102" i="7" s="1"/>
  <c r="M4102" i="7" a="1"/>
  <c r="M4102" i="7" s="1"/>
  <c r="N4102" i="7" s="1" a="1"/>
  <c r="N4102" i="7" s="1"/>
  <c r="O4101" i="7" a="1"/>
  <c r="O4101" i="7"/>
  <c r="N4101" i="7" a="1"/>
  <c r="N4101" i="7" s="1"/>
  <c r="M4101" i="7" a="1"/>
  <c r="M4101" i="7" s="1"/>
  <c r="O4100" i="7" a="1"/>
  <c r="O4100" i="7" s="1"/>
  <c r="N4100" i="7" a="1"/>
  <c r="N4100" i="7" s="1"/>
  <c r="M4100" i="7" a="1"/>
  <c r="M4100" i="7" s="1"/>
  <c r="O4099" i="7" a="1"/>
  <c r="O4099" i="7" s="1"/>
  <c r="M4099" i="7" a="1"/>
  <c r="M4099" i="7" s="1"/>
  <c r="N4099" i="7" s="1" a="1"/>
  <c r="N4099" i="7" s="1"/>
  <c r="O4098" i="7" a="1"/>
  <c r="O4098" i="7" s="1"/>
  <c r="M4098" i="7" a="1"/>
  <c r="M4098" i="7" s="1"/>
  <c r="N4098" i="7" s="1" a="1"/>
  <c r="N4098" i="7" s="1"/>
  <c r="O4097" i="7" a="1"/>
  <c r="O4097" i="7" s="1"/>
  <c r="N4097" i="7" a="1"/>
  <c r="N4097" i="7" s="1"/>
  <c r="M4097" i="7" a="1"/>
  <c r="M4097" i="7" s="1"/>
  <c r="O4096" i="7" a="1"/>
  <c r="O4096" i="7" s="1"/>
  <c r="M4096" i="7" a="1"/>
  <c r="M4096" i="7" s="1"/>
  <c r="N4096" i="7" s="1" a="1"/>
  <c r="N4096" i="7" s="1"/>
  <c r="O4095" i="7" a="1"/>
  <c r="O4095" i="7" s="1"/>
  <c r="N4095" i="7" a="1"/>
  <c r="N4095" i="7" s="1"/>
  <c r="M4095" i="7" a="1"/>
  <c r="M4095" i="7" s="1"/>
  <c r="O4094" i="7" a="1"/>
  <c r="O4094" i="7" s="1"/>
  <c r="M4094" i="7" a="1"/>
  <c r="M4094" i="7" s="1"/>
  <c r="N4094" i="7" s="1" a="1"/>
  <c r="N4094" i="7" s="1"/>
  <c r="O4093" i="7" a="1"/>
  <c r="O4093" i="7" s="1"/>
  <c r="N4093" i="7" a="1"/>
  <c r="N4093" i="7" s="1"/>
  <c r="M4093" i="7" a="1"/>
  <c r="M4093" i="7" s="1"/>
  <c r="O4092" i="7" a="1"/>
  <c r="O4092" i="7" s="1"/>
  <c r="N4092" i="7" a="1"/>
  <c r="N4092" i="7" s="1"/>
  <c r="M4092" i="7" a="1"/>
  <c r="M4092" i="7" s="1"/>
  <c r="O4091" i="7" a="1"/>
  <c r="O4091" i="7" s="1"/>
  <c r="M4091" i="7" a="1"/>
  <c r="M4091" i="7" s="1"/>
  <c r="N4091" i="7" s="1" a="1"/>
  <c r="N4091" i="7" s="1"/>
  <c r="O4090" i="7" a="1"/>
  <c r="O4090" i="7" s="1"/>
  <c r="M4090" i="7" a="1"/>
  <c r="M4090" i="7" s="1"/>
  <c r="N4090" i="7" s="1" a="1"/>
  <c r="N4090" i="7" s="1"/>
  <c r="O4089" i="7" a="1"/>
  <c r="O4089" i="7" s="1"/>
  <c r="M4089" i="7" a="1"/>
  <c r="M4089" i="7" s="1"/>
  <c r="N4089" i="7" s="1" a="1"/>
  <c r="N4089" i="7" s="1"/>
  <c r="O4088" i="7" a="1"/>
  <c r="O4088" i="7" s="1"/>
  <c r="N4088" i="7" a="1"/>
  <c r="N4088" i="7" s="1"/>
  <c r="M4088" i="7" a="1"/>
  <c r="M4088" i="7" s="1"/>
  <c r="O4087" i="7" a="1"/>
  <c r="O4087" i="7" s="1"/>
  <c r="N4087" i="7" a="1"/>
  <c r="N4087" i="7" s="1"/>
  <c r="M4087" i="7" a="1"/>
  <c r="M4087" i="7" s="1"/>
  <c r="O4086" i="7" a="1"/>
  <c r="O4086" i="7" s="1"/>
  <c r="M4086" i="7" a="1"/>
  <c r="M4086" i="7" s="1"/>
  <c r="N4086" i="7" s="1" a="1"/>
  <c r="N4086" i="7" s="1"/>
  <c r="O4085" i="7" a="1"/>
  <c r="O4085" i="7" s="1"/>
  <c r="N4085" i="7" a="1"/>
  <c r="N4085" i="7" s="1"/>
  <c r="M4085" i="7" a="1"/>
  <c r="M4085" i="7" s="1"/>
  <c r="O4084" i="7" a="1"/>
  <c r="O4084" i="7" s="1"/>
  <c r="M4084" i="7" a="1"/>
  <c r="M4084" i="7" s="1"/>
  <c r="N4084" i="7" s="1" a="1"/>
  <c r="N4084" i="7" s="1"/>
  <c r="O4083" i="7" a="1"/>
  <c r="O4083" i="7" s="1"/>
  <c r="N4083" i="7" a="1"/>
  <c r="N4083" i="7" s="1"/>
  <c r="M4083" i="7" a="1"/>
  <c r="M4083" i="7" s="1"/>
  <c r="O4082" i="7" a="1"/>
  <c r="O4082" i="7" s="1"/>
  <c r="M4082" i="7" a="1"/>
  <c r="M4082" i="7" s="1"/>
  <c r="N4082" i="7" s="1" a="1"/>
  <c r="N4082" i="7" s="1"/>
  <c r="O4081" i="7" a="1"/>
  <c r="O4081" i="7" s="1"/>
  <c r="N4081" i="7" a="1"/>
  <c r="N4081" i="7" s="1"/>
  <c r="M4081" i="7" a="1"/>
  <c r="M4081" i="7" s="1"/>
  <c r="O4080" i="7" a="1"/>
  <c r="O4080" i="7" s="1"/>
  <c r="M4080" i="7" a="1"/>
  <c r="M4080" i="7" s="1"/>
  <c r="N4080" i="7" s="1" a="1"/>
  <c r="N4080" i="7" s="1"/>
  <c r="O4079" i="7" a="1"/>
  <c r="O4079" i="7" s="1"/>
  <c r="M4079" i="7" a="1"/>
  <c r="M4079" i="7" s="1"/>
  <c r="N4079" i="7" s="1" a="1"/>
  <c r="N4079" i="7" s="1"/>
  <c r="O4078" i="7" a="1"/>
  <c r="O4078" i="7" s="1"/>
  <c r="N4078" i="7" a="1"/>
  <c r="N4078" i="7" s="1"/>
  <c r="M4078" i="7" a="1"/>
  <c r="M4078" i="7" s="1"/>
  <c r="O4077" i="7" a="1"/>
  <c r="O4077" i="7" s="1"/>
  <c r="N4077" i="7" a="1"/>
  <c r="N4077" i="7" s="1"/>
  <c r="M4077" i="7" a="1"/>
  <c r="M4077" i="7" s="1"/>
  <c r="O4076" i="7" a="1"/>
  <c r="O4076" i="7"/>
  <c r="M4076" i="7" a="1"/>
  <c r="M4076" i="7" s="1"/>
  <c r="N4076" i="7" s="1" a="1"/>
  <c r="N4076" i="7" s="1"/>
  <c r="O4075" i="7" a="1"/>
  <c r="O4075" i="7" s="1"/>
  <c r="M4075" i="7" a="1"/>
  <c r="M4075" i="7" s="1"/>
  <c r="N4075" i="7" s="1" a="1"/>
  <c r="N4075" i="7" s="1"/>
  <c r="O4074" i="7" a="1"/>
  <c r="O4074" i="7" s="1"/>
  <c r="M4074" i="7" a="1"/>
  <c r="M4074" i="7" s="1"/>
  <c r="N4074" i="7" s="1" a="1"/>
  <c r="N4074" i="7" s="1"/>
  <c r="O4073" i="7" a="1"/>
  <c r="O4073" i="7" s="1"/>
  <c r="N4073" i="7" a="1"/>
  <c r="N4073" i="7" s="1"/>
  <c r="M4073" i="7" a="1"/>
  <c r="M4073" i="7" s="1"/>
  <c r="O4072" i="7" a="1"/>
  <c r="O4072" i="7" s="1"/>
  <c r="N4072" i="7" a="1"/>
  <c r="N4072" i="7" s="1"/>
  <c r="M4072" i="7" a="1"/>
  <c r="M4072" i="7" s="1"/>
  <c r="O4071" i="7" a="1"/>
  <c r="O4071" i="7" s="1"/>
  <c r="M4071" i="7" a="1"/>
  <c r="M4071" i="7" s="1"/>
  <c r="N4071" i="7" s="1" a="1"/>
  <c r="N4071" i="7" s="1"/>
  <c r="O4070" i="7" a="1"/>
  <c r="O4070" i="7" s="1"/>
  <c r="M4070" i="7" a="1"/>
  <c r="M4070" i="7" s="1"/>
  <c r="N4070" i="7" s="1" a="1"/>
  <c r="N4070" i="7" s="1"/>
  <c r="O4069" i="7" a="1"/>
  <c r="O4069" i="7" s="1"/>
  <c r="N4069" i="7" a="1"/>
  <c r="N4069" i="7" s="1"/>
  <c r="M4069" i="7" a="1"/>
  <c r="M4069" i="7" s="1"/>
  <c r="O4068" i="7" a="1"/>
  <c r="O4068" i="7" s="1"/>
  <c r="N4068" i="7" a="1"/>
  <c r="N4068" i="7" s="1"/>
  <c r="M4068" i="7" a="1"/>
  <c r="M4068" i="7" s="1"/>
  <c r="O4067" i="7" a="1"/>
  <c r="O4067" i="7" s="1"/>
  <c r="N4067" i="7" a="1"/>
  <c r="N4067" i="7" s="1"/>
  <c r="M4067" i="7" a="1"/>
  <c r="M4067" i="7" s="1"/>
  <c r="O4066" i="7" a="1"/>
  <c r="O4066" i="7" s="1"/>
  <c r="M4066" i="7" a="1"/>
  <c r="M4066" i="7" s="1"/>
  <c r="N4066" i="7" s="1" a="1"/>
  <c r="N4066" i="7" s="1"/>
  <c r="O4065" i="7" a="1"/>
  <c r="O4065" i="7" s="1"/>
  <c r="N4065" i="7" a="1"/>
  <c r="N4065" i="7" s="1"/>
  <c r="M4065" i="7" a="1"/>
  <c r="M4065" i="7" s="1"/>
  <c r="O4064" i="7" a="1"/>
  <c r="O4064" i="7" s="1"/>
  <c r="M4064" i="7" a="1"/>
  <c r="M4064" i="7" s="1"/>
  <c r="N4064" i="7" s="1" a="1"/>
  <c r="N4064" i="7" s="1"/>
  <c r="O4063" i="7" a="1"/>
  <c r="O4063" i="7" s="1"/>
  <c r="N4063" i="7" a="1"/>
  <c r="N4063" i="7" s="1"/>
  <c r="M4063" i="7" a="1"/>
  <c r="M4063" i="7" s="1"/>
  <c r="O4062" i="7" a="1"/>
  <c r="O4062" i="7" s="1"/>
  <c r="N4062" i="7" a="1"/>
  <c r="N4062" i="7" s="1"/>
  <c r="M4062" i="7" a="1"/>
  <c r="M4062" i="7" s="1"/>
  <c r="O4061" i="7" a="1"/>
  <c r="O4061" i="7" s="1"/>
  <c r="N4061" i="7" a="1"/>
  <c r="N4061" i="7" s="1"/>
  <c r="M4061" i="7" a="1"/>
  <c r="M4061" i="7" s="1"/>
  <c r="O4060" i="7" a="1"/>
  <c r="O4060" i="7" s="1"/>
  <c r="N4060" i="7" a="1"/>
  <c r="N4060" i="7" s="1"/>
  <c r="M4060" i="7" a="1"/>
  <c r="M4060" i="7" s="1"/>
  <c r="O4059" i="7" a="1"/>
  <c r="O4059" i="7" s="1"/>
  <c r="M4059" i="7" a="1"/>
  <c r="M4059" i="7" s="1"/>
  <c r="N4059" i="7" s="1" a="1"/>
  <c r="N4059" i="7" s="1"/>
  <c r="O4058" i="7" a="1"/>
  <c r="O4058" i="7" s="1"/>
  <c r="M4058" i="7" a="1"/>
  <c r="M4058" i="7" s="1"/>
  <c r="N4058" i="7" s="1" a="1"/>
  <c r="N4058" i="7" s="1"/>
  <c r="O4057" i="7" a="1"/>
  <c r="O4057" i="7" s="1"/>
  <c r="N4057" i="7" a="1"/>
  <c r="N4057" i="7" s="1"/>
  <c r="M4057" i="7" a="1"/>
  <c r="M4057" i="7" s="1"/>
  <c r="O4056" i="7" a="1"/>
  <c r="O4056" i="7" s="1"/>
  <c r="N4056" i="7" a="1"/>
  <c r="N4056" i="7" s="1"/>
  <c r="M4056" i="7" a="1"/>
  <c r="M4056" i="7" s="1"/>
  <c r="O4055" i="7" a="1"/>
  <c r="O4055" i="7" s="1"/>
  <c r="M4055" i="7" a="1"/>
  <c r="M4055" i="7" s="1"/>
  <c r="N4055" i="7" s="1" a="1"/>
  <c r="N4055" i="7" s="1"/>
  <c r="O4054" i="7" a="1"/>
  <c r="O4054" i="7" s="1"/>
  <c r="M4054" i="7" a="1"/>
  <c r="M4054" i="7" s="1"/>
  <c r="N4054" i="7" s="1" a="1"/>
  <c r="N4054" i="7" s="1"/>
  <c r="O4053" i="7" a="1"/>
  <c r="O4053" i="7" s="1"/>
  <c r="N4053" i="7" a="1"/>
  <c r="N4053" i="7" s="1"/>
  <c r="M4053" i="7" a="1"/>
  <c r="M4053" i="7" s="1"/>
  <c r="O4052" i="7" a="1"/>
  <c r="O4052" i="7" s="1"/>
  <c r="N4052" i="7" a="1"/>
  <c r="N4052" i="7" s="1"/>
  <c r="M4052" i="7" a="1"/>
  <c r="M4052" i="7" s="1"/>
  <c r="O4051" i="7" a="1"/>
  <c r="O4051" i="7" s="1"/>
  <c r="N4051" i="7" a="1"/>
  <c r="N4051" i="7" s="1"/>
  <c r="M4051" i="7" a="1"/>
  <c r="M4051" i="7" s="1"/>
  <c r="O4050" i="7" a="1"/>
  <c r="O4050" i="7" s="1"/>
  <c r="M4050" i="7" a="1"/>
  <c r="M4050" i="7"/>
  <c r="N4050" i="7" s="1" a="1"/>
  <c r="N4050" i="7" s="1"/>
  <c r="O4049" i="7" a="1"/>
  <c r="O4049" i="7" s="1"/>
  <c r="N4049" i="7" a="1"/>
  <c r="N4049" i="7" s="1"/>
  <c r="M4049" i="7" a="1"/>
  <c r="M4049" i="7" s="1"/>
  <c r="O4048" i="7" a="1"/>
  <c r="O4048" i="7" s="1"/>
  <c r="M4048" i="7" a="1"/>
  <c r="M4048" i="7" s="1"/>
  <c r="N4048" i="7" s="1" a="1"/>
  <c r="N4048" i="7" s="1"/>
  <c r="O4047" i="7" a="1"/>
  <c r="O4047" i="7" s="1"/>
  <c r="N4047" i="7" a="1"/>
  <c r="N4047" i="7" s="1"/>
  <c r="M4047" i="7" a="1"/>
  <c r="M4047" i="7" s="1"/>
  <c r="O4046" i="7" a="1"/>
  <c r="O4046" i="7" s="1"/>
  <c r="N4046" i="7" a="1"/>
  <c r="N4046" i="7" s="1"/>
  <c r="M4046" i="7" a="1"/>
  <c r="M4046" i="7" s="1"/>
  <c r="O4045" i="7" a="1"/>
  <c r="O4045" i="7" s="1"/>
  <c r="N4045" i="7" a="1"/>
  <c r="N4045" i="7" s="1"/>
  <c r="M4045" i="7" a="1"/>
  <c r="M4045" i="7" s="1"/>
  <c r="O4044" i="7" a="1"/>
  <c r="O4044" i="7" s="1"/>
  <c r="M4044" i="7" a="1"/>
  <c r="M4044" i="7" s="1"/>
  <c r="N4044" i="7" s="1" a="1"/>
  <c r="N4044" i="7" s="1"/>
  <c r="O4043" i="7" a="1"/>
  <c r="O4043" i="7" s="1"/>
  <c r="N4043" i="7" a="1"/>
  <c r="N4043" i="7" s="1"/>
  <c r="M4043" i="7" a="1"/>
  <c r="M4043" i="7"/>
  <c r="O4042" i="7" a="1"/>
  <c r="O4042" i="7" s="1"/>
  <c r="M4042" i="7" a="1"/>
  <c r="M4042" i="7" s="1"/>
  <c r="N4042" i="7" s="1" a="1"/>
  <c r="N4042" i="7" s="1"/>
  <c r="O4041" i="7" a="1"/>
  <c r="O4041" i="7" s="1"/>
  <c r="N4041" i="7" a="1"/>
  <c r="N4041" i="7" s="1"/>
  <c r="M4041" i="7" a="1"/>
  <c r="M4041" i="7" s="1"/>
  <c r="O4040" i="7" a="1"/>
  <c r="O4040" i="7" s="1"/>
  <c r="M4040" i="7" a="1"/>
  <c r="M4040" i="7" s="1"/>
  <c r="N4040" i="7" s="1" a="1"/>
  <c r="N4040" i="7" s="1"/>
  <c r="O4039" i="7" a="1"/>
  <c r="O4039" i="7" s="1"/>
  <c r="M4039" i="7" a="1"/>
  <c r="M4039" i="7" s="1"/>
  <c r="N4039" i="7" s="1" a="1"/>
  <c r="N4039" i="7" s="1"/>
  <c r="O4038" i="7" a="1"/>
  <c r="O4038" i="7" s="1"/>
  <c r="M4038" i="7" a="1"/>
  <c r="M4038" i="7" s="1"/>
  <c r="N4038" i="7" s="1" a="1"/>
  <c r="N4038" i="7" s="1"/>
  <c r="O4037" i="7" a="1"/>
  <c r="O4037" i="7"/>
  <c r="N4037" i="7" a="1"/>
  <c r="N4037" i="7" s="1"/>
  <c r="M4037" i="7" a="1"/>
  <c r="M4037" i="7" s="1"/>
  <c r="O4036" i="7" a="1"/>
  <c r="O4036" i="7" s="1"/>
  <c r="N4036" i="7" a="1"/>
  <c r="N4036" i="7" s="1"/>
  <c r="M4036" i="7" a="1"/>
  <c r="M4036" i="7" s="1"/>
  <c r="O4035" i="7" a="1"/>
  <c r="O4035" i="7" s="1"/>
  <c r="M4035" i="7" a="1"/>
  <c r="M4035" i="7" s="1"/>
  <c r="N4035" i="7" s="1" a="1"/>
  <c r="N4035" i="7" s="1"/>
  <c r="O4034" i="7" a="1"/>
  <c r="O4034" i="7" s="1"/>
  <c r="M4034" i="7" a="1"/>
  <c r="M4034" i="7" s="1"/>
  <c r="N4034" i="7" s="1" a="1"/>
  <c r="N4034" i="7" s="1"/>
  <c r="O4033" i="7" a="1"/>
  <c r="O4033" i="7" s="1"/>
  <c r="N4033" i="7" a="1"/>
  <c r="N4033" i="7" s="1"/>
  <c r="M4033" i="7" a="1"/>
  <c r="M4033" i="7" s="1"/>
  <c r="O4032" i="7" a="1"/>
  <c r="O4032" i="7" s="1"/>
  <c r="N4032" i="7" a="1"/>
  <c r="N4032" i="7" s="1"/>
  <c r="M4032" i="7" a="1"/>
  <c r="M4032" i="7" s="1"/>
  <c r="O4031" i="7" a="1"/>
  <c r="O4031" i="7" s="1"/>
  <c r="N4031" i="7" a="1"/>
  <c r="N4031" i="7" s="1"/>
  <c r="M4031" i="7" a="1"/>
  <c r="M4031" i="7" s="1"/>
  <c r="O4030" i="7" a="1"/>
  <c r="O4030" i="7" s="1"/>
  <c r="M4030" i="7" a="1"/>
  <c r="M4030" i="7" s="1"/>
  <c r="N4030" i="7" s="1" a="1"/>
  <c r="N4030" i="7" s="1"/>
  <c r="O4029" i="7" a="1"/>
  <c r="O4029" i="7" s="1"/>
  <c r="N4029" i="7" a="1"/>
  <c r="N4029" i="7" s="1"/>
  <c r="M4029" i="7" a="1"/>
  <c r="M4029" i="7" s="1"/>
  <c r="O4028" i="7" a="1"/>
  <c r="O4028" i="7" s="1"/>
  <c r="N4028" i="7" a="1"/>
  <c r="N4028" i="7" s="1"/>
  <c r="M4028" i="7" a="1"/>
  <c r="M4028" i="7" s="1"/>
  <c r="O4027" i="7" a="1"/>
  <c r="O4027" i="7" s="1"/>
  <c r="M4027" i="7" a="1"/>
  <c r="M4027" i="7" s="1"/>
  <c r="N4027" i="7" s="1" a="1"/>
  <c r="N4027" i="7" s="1"/>
  <c r="O4026" i="7" a="1"/>
  <c r="O4026" i="7" s="1"/>
  <c r="M4026" i="7" a="1"/>
  <c r="M4026" i="7" s="1"/>
  <c r="N4026" i="7" s="1" a="1"/>
  <c r="N4026" i="7" s="1"/>
  <c r="O4025" i="7" a="1"/>
  <c r="O4025" i="7" s="1"/>
  <c r="M4025" i="7" a="1"/>
  <c r="M4025" i="7" s="1"/>
  <c r="N4025" i="7" s="1" a="1"/>
  <c r="N4025" i="7" s="1"/>
  <c r="O4024" i="7" a="1"/>
  <c r="O4024" i="7" s="1"/>
  <c r="N4024" i="7" a="1"/>
  <c r="N4024" i="7" s="1"/>
  <c r="M4024" i="7" a="1"/>
  <c r="M4024" i="7" s="1"/>
  <c r="O4023" i="7" a="1"/>
  <c r="O4023" i="7" s="1"/>
  <c r="M4023" i="7" a="1"/>
  <c r="M4023" i="7" s="1"/>
  <c r="N4023" i="7" s="1" a="1"/>
  <c r="N4023" i="7" s="1"/>
  <c r="O4022" i="7" a="1"/>
  <c r="O4022" i="7" s="1"/>
  <c r="M4022" i="7" a="1"/>
  <c r="M4022" i="7" s="1"/>
  <c r="N4022" i="7" s="1" a="1"/>
  <c r="N4022" i="7" s="1"/>
  <c r="O4021" i="7" a="1"/>
  <c r="O4021" i="7" s="1"/>
  <c r="N4021" i="7" a="1"/>
  <c r="N4021" i="7" s="1"/>
  <c r="M4021" i="7" a="1"/>
  <c r="M4021" i="7" s="1"/>
  <c r="O4020" i="7" a="1"/>
  <c r="O4020" i="7" s="1"/>
  <c r="M4020" i="7" a="1"/>
  <c r="M4020" i="7" s="1"/>
  <c r="N4020" i="7" s="1" a="1"/>
  <c r="N4020" i="7" s="1"/>
  <c r="O4019" i="7" a="1"/>
  <c r="O4019" i="7" s="1"/>
  <c r="N4019" i="7" a="1"/>
  <c r="N4019" i="7" s="1"/>
  <c r="M4019" i="7" a="1"/>
  <c r="M4019" i="7" s="1"/>
  <c r="O4018" i="7" a="1"/>
  <c r="O4018" i="7" s="1"/>
  <c r="M4018" i="7" a="1"/>
  <c r="M4018" i="7"/>
  <c r="N4018" i="7" s="1" a="1"/>
  <c r="N4018" i="7" s="1"/>
  <c r="O4017" i="7" a="1"/>
  <c r="O4017" i="7" s="1"/>
  <c r="N4017" i="7" a="1"/>
  <c r="N4017" i="7" s="1"/>
  <c r="M4017" i="7" a="1"/>
  <c r="M4017" i="7" s="1"/>
  <c r="O4016" i="7" a="1"/>
  <c r="O4016" i="7" s="1"/>
  <c r="M4016" i="7" a="1"/>
  <c r="M4016" i="7" s="1"/>
  <c r="N4016" i="7" s="1" a="1"/>
  <c r="N4016" i="7" s="1"/>
  <c r="O4015" i="7" a="1"/>
  <c r="O4015" i="7" s="1"/>
  <c r="M4015" i="7" a="1"/>
  <c r="M4015" i="7" s="1"/>
  <c r="N4015" i="7" s="1" a="1"/>
  <c r="N4015" i="7" s="1"/>
  <c r="O4014" i="7" a="1"/>
  <c r="O4014" i="7" s="1"/>
  <c r="N4014" i="7" a="1"/>
  <c r="N4014" i="7" s="1"/>
  <c r="M4014" i="7" a="1"/>
  <c r="M4014" i="7" s="1"/>
  <c r="O4013" i="7" a="1"/>
  <c r="O4013" i="7" s="1"/>
  <c r="N4013" i="7" a="1"/>
  <c r="N4013" i="7" s="1"/>
  <c r="M4013" i="7" a="1"/>
  <c r="M4013" i="7" s="1"/>
  <c r="O4012" i="7" a="1"/>
  <c r="O4012" i="7"/>
  <c r="M4012" i="7" a="1"/>
  <c r="M4012" i="7" s="1"/>
  <c r="N4012" i="7" s="1" a="1"/>
  <c r="N4012" i="7" s="1"/>
  <c r="O4011" i="7" a="1"/>
  <c r="O4011" i="7" s="1"/>
  <c r="M4011" i="7" a="1"/>
  <c r="M4011" i="7"/>
  <c r="N4011" i="7" s="1" a="1"/>
  <c r="N4011" i="7" s="1"/>
  <c r="O4010" i="7" a="1"/>
  <c r="O4010" i="7" s="1"/>
  <c r="M4010" i="7" a="1"/>
  <c r="M4010" i="7" s="1"/>
  <c r="N4010" i="7" s="1" a="1"/>
  <c r="N4010" i="7" s="1"/>
  <c r="O4009" i="7" a="1"/>
  <c r="O4009" i="7" s="1"/>
  <c r="N4009" i="7" a="1"/>
  <c r="N4009" i="7" s="1"/>
  <c r="M4009" i="7" a="1"/>
  <c r="M4009" i="7" s="1"/>
  <c r="O4008" i="7" a="1"/>
  <c r="O4008" i="7" s="1"/>
  <c r="M4008" i="7" a="1"/>
  <c r="M4008" i="7" s="1"/>
  <c r="N4008" i="7" s="1" a="1"/>
  <c r="N4008" i="7" s="1"/>
  <c r="O4007" i="7" a="1"/>
  <c r="O4007" i="7" s="1"/>
  <c r="N4007" i="7" a="1"/>
  <c r="N4007" i="7" s="1"/>
  <c r="M4007" i="7" a="1"/>
  <c r="M4007" i="7" s="1"/>
  <c r="O4006" i="7" a="1"/>
  <c r="O4006" i="7" s="1"/>
  <c r="M4006" i="7" a="1"/>
  <c r="M4006" i="7" s="1"/>
  <c r="N4006" i="7" s="1" a="1"/>
  <c r="N4006" i="7" s="1"/>
  <c r="O4005" i="7" a="1"/>
  <c r="O4005" i="7"/>
  <c r="N4005" i="7" a="1"/>
  <c r="N4005" i="7" s="1"/>
  <c r="M4005" i="7" a="1"/>
  <c r="M4005" i="7" s="1"/>
  <c r="O4004" i="7" a="1"/>
  <c r="O4004" i="7" s="1"/>
  <c r="N4004" i="7" a="1"/>
  <c r="N4004" i="7" s="1"/>
  <c r="M4004" i="7" a="1"/>
  <c r="M4004" i="7" s="1"/>
  <c r="O4003" i="7" a="1"/>
  <c r="O4003" i="7" s="1"/>
  <c r="M4003" i="7" a="1"/>
  <c r="M4003" i="7" s="1"/>
  <c r="N4003" i="7" s="1" a="1"/>
  <c r="N4003" i="7" s="1"/>
  <c r="O4002" i="7" a="1"/>
  <c r="O4002" i="7" s="1"/>
  <c r="M4002" i="7" a="1"/>
  <c r="M4002" i="7" s="1"/>
  <c r="N4002" i="7" s="1" a="1"/>
  <c r="N4002" i="7" s="1"/>
  <c r="O4001" i="7" a="1"/>
  <c r="O4001" i="7" s="1"/>
  <c r="N4001" i="7" a="1"/>
  <c r="N4001" i="7" s="1"/>
  <c r="M4001" i="7" a="1"/>
  <c r="M4001" i="7" s="1"/>
  <c r="O4000" i="7" a="1"/>
  <c r="O4000" i="7" s="1"/>
  <c r="N4000" i="7" a="1"/>
  <c r="N4000" i="7" s="1"/>
  <c r="M4000" i="7" a="1"/>
  <c r="M4000" i="7" s="1"/>
  <c r="O3999" i="7" a="1"/>
  <c r="O3999" i="7" s="1"/>
  <c r="N3999" i="7" a="1"/>
  <c r="N3999" i="7" s="1"/>
  <c r="M3999" i="7" a="1"/>
  <c r="M3999" i="7" s="1"/>
  <c r="O3998" i="7" a="1"/>
  <c r="O3998" i="7" s="1"/>
  <c r="M3998" i="7" a="1"/>
  <c r="M3998" i="7" s="1"/>
  <c r="N3998" i="7" s="1" a="1"/>
  <c r="N3998" i="7" s="1"/>
  <c r="O3997" i="7" a="1"/>
  <c r="O3997" i="7" s="1"/>
  <c r="N3997" i="7" a="1"/>
  <c r="N3997" i="7" s="1"/>
  <c r="M3997" i="7" a="1"/>
  <c r="M3997" i="7" s="1"/>
  <c r="O3996" i="7" a="1"/>
  <c r="O3996" i="7" s="1"/>
  <c r="N3996" i="7" a="1"/>
  <c r="N3996" i="7" s="1"/>
  <c r="M3996" i="7" a="1"/>
  <c r="M3996" i="7" s="1"/>
  <c r="O3995" i="7" a="1"/>
  <c r="O3995" i="7" s="1"/>
  <c r="M3995" i="7" a="1"/>
  <c r="M3995" i="7" s="1"/>
  <c r="N3995" i="7" s="1" a="1"/>
  <c r="N3995" i="7" s="1"/>
  <c r="O3994" i="7" a="1"/>
  <c r="O3994" i="7" s="1"/>
  <c r="M3994" i="7" a="1"/>
  <c r="M3994" i="7" s="1"/>
  <c r="N3994" i="7" s="1" a="1"/>
  <c r="N3994" i="7" s="1"/>
  <c r="O3993" i="7" a="1"/>
  <c r="O3993" i="7" s="1"/>
  <c r="M3993" i="7" a="1"/>
  <c r="M3993" i="7" s="1"/>
  <c r="N3993" i="7" s="1" a="1"/>
  <c r="N3993" i="7" s="1"/>
  <c r="O3992" i="7" a="1"/>
  <c r="O3992" i="7" s="1"/>
  <c r="N3992" i="7" a="1"/>
  <c r="N3992" i="7" s="1"/>
  <c r="M3992" i="7" a="1"/>
  <c r="M3992" i="7" s="1"/>
  <c r="O3991" i="7" a="1"/>
  <c r="O3991" i="7" s="1"/>
  <c r="N3991" i="7" a="1"/>
  <c r="N3991" i="7"/>
  <c r="M3991" i="7" a="1"/>
  <c r="M3991" i="7" s="1"/>
  <c r="O3990" i="7" a="1"/>
  <c r="O3990" i="7" s="1"/>
  <c r="M3990" i="7" a="1"/>
  <c r="M3990" i="7" s="1"/>
  <c r="N3990" i="7" s="1" a="1"/>
  <c r="N3990" i="7" s="1"/>
  <c r="O3989" i="7" a="1"/>
  <c r="O3989" i="7" s="1"/>
  <c r="N3989" i="7" a="1"/>
  <c r="N3989" i="7" s="1"/>
  <c r="M3989" i="7" a="1"/>
  <c r="M3989" i="7" s="1"/>
  <c r="O3988" i="7" a="1"/>
  <c r="O3988" i="7" s="1"/>
  <c r="M3988" i="7" a="1"/>
  <c r="M3988" i="7" s="1"/>
  <c r="N3988" i="7" s="1" a="1"/>
  <c r="N3988" i="7" s="1"/>
  <c r="O3987" i="7" a="1"/>
  <c r="O3987" i="7" s="1"/>
  <c r="N3987" i="7" a="1"/>
  <c r="N3987" i="7" s="1"/>
  <c r="M3987" i="7" a="1"/>
  <c r="M3987" i="7" s="1"/>
  <c r="O3986" i="7" a="1"/>
  <c r="O3986" i="7" s="1"/>
  <c r="M3986" i="7" a="1"/>
  <c r="M3986" i="7"/>
  <c r="N3986" i="7" s="1" a="1"/>
  <c r="N3986" i="7" s="1"/>
  <c r="O3985" i="7" a="1"/>
  <c r="O3985" i="7" s="1"/>
  <c r="N3985" i="7" a="1"/>
  <c r="N3985" i="7" s="1"/>
  <c r="M3985" i="7" a="1"/>
  <c r="M3985" i="7" s="1"/>
  <c r="O3984" i="7" a="1"/>
  <c r="O3984" i="7" s="1"/>
  <c r="M3984" i="7" a="1"/>
  <c r="M3984" i="7" s="1"/>
  <c r="N3984" i="7" s="1" a="1"/>
  <c r="N3984" i="7" s="1"/>
  <c r="O3983" i="7" a="1"/>
  <c r="O3983" i="7" s="1"/>
  <c r="M3983" i="7" a="1"/>
  <c r="M3983" i="7" s="1"/>
  <c r="N3983" i="7" s="1" a="1"/>
  <c r="N3983" i="7" s="1"/>
  <c r="O3982" i="7" a="1"/>
  <c r="O3982" i="7" s="1"/>
  <c r="N3982" i="7" a="1"/>
  <c r="N3982" i="7" s="1"/>
  <c r="M3982" i="7" a="1"/>
  <c r="M3982" i="7" s="1"/>
  <c r="O3981" i="7" a="1"/>
  <c r="O3981" i="7" s="1"/>
  <c r="N3981" i="7" a="1"/>
  <c r="N3981" i="7" s="1"/>
  <c r="M3981" i="7" a="1"/>
  <c r="M3981" i="7" s="1"/>
  <c r="O3980" i="7" a="1"/>
  <c r="O3980" i="7"/>
  <c r="M3980" i="7" a="1"/>
  <c r="M3980" i="7" s="1"/>
  <c r="N3980" i="7" s="1" a="1"/>
  <c r="N3980" i="7" s="1"/>
  <c r="O3979" i="7" a="1"/>
  <c r="O3979" i="7" s="1"/>
  <c r="M3979" i="7" a="1"/>
  <c r="M3979" i="7"/>
  <c r="N3979" i="7" s="1" a="1"/>
  <c r="N3979" i="7" s="1"/>
  <c r="O3978" i="7" a="1"/>
  <c r="O3978" i="7" s="1"/>
  <c r="M3978" i="7" a="1"/>
  <c r="M3978" i="7" s="1"/>
  <c r="N3978" i="7" s="1" a="1"/>
  <c r="N3978" i="7" s="1"/>
  <c r="O3977" i="7" a="1"/>
  <c r="O3977" i="7" s="1"/>
  <c r="N3977" i="7" a="1"/>
  <c r="N3977" i="7" s="1"/>
  <c r="M3977" i="7" a="1"/>
  <c r="M3977" i="7" s="1"/>
  <c r="O3976" i="7" a="1"/>
  <c r="O3976" i="7" s="1"/>
  <c r="M3976" i="7" a="1"/>
  <c r="M3976" i="7" s="1"/>
  <c r="N3976" i="7" s="1" a="1"/>
  <c r="N3976" i="7" s="1"/>
  <c r="O3975" i="7" a="1"/>
  <c r="O3975" i="7" s="1"/>
  <c r="N3975" i="7" a="1"/>
  <c r="N3975" i="7" s="1"/>
  <c r="M3975" i="7" a="1"/>
  <c r="M3975" i="7" s="1"/>
  <c r="O3974" i="7" a="1"/>
  <c r="O3974" i="7" s="1"/>
  <c r="M3974" i="7" a="1"/>
  <c r="M3974" i="7" s="1"/>
  <c r="N3974" i="7" s="1" a="1"/>
  <c r="N3974" i="7" s="1"/>
  <c r="O3973" i="7" a="1"/>
  <c r="O3973" i="7"/>
  <c r="N3973" i="7" a="1"/>
  <c r="N3973" i="7" s="1"/>
  <c r="M3973" i="7" a="1"/>
  <c r="M3973" i="7" s="1"/>
  <c r="O3972" i="7" a="1"/>
  <c r="O3972" i="7" s="1"/>
  <c r="N3972" i="7" a="1"/>
  <c r="N3972" i="7" s="1"/>
  <c r="M3972" i="7" a="1"/>
  <c r="M3972" i="7" s="1"/>
  <c r="O3971" i="7" a="1"/>
  <c r="O3971" i="7" s="1"/>
  <c r="M3971" i="7" a="1"/>
  <c r="M3971" i="7" s="1"/>
  <c r="N3971" i="7" s="1" a="1"/>
  <c r="N3971" i="7" s="1"/>
  <c r="O3970" i="7" a="1"/>
  <c r="O3970" i="7" s="1"/>
  <c r="M3970" i="7" a="1"/>
  <c r="M3970" i="7" s="1"/>
  <c r="N3970" i="7" s="1" a="1"/>
  <c r="N3970" i="7" s="1"/>
  <c r="O3969" i="7" a="1"/>
  <c r="O3969" i="7" s="1"/>
  <c r="N3969" i="7" a="1"/>
  <c r="N3969" i="7" s="1"/>
  <c r="M3969" i="7" a="1"/>
  <c r="M3969" i="7" s="1"/>
  <c r="O3968" i="7" a="1"/>
  <c r="O3968" i="7" s="1"/>
  <c r="M3968" i="7" a="1"/>
  <c r="M3968" i="7" s="1"/>
  <c r="N3968" i="7" s="1" a="1"/>
  <c r="N3968" i="7" s="1"/>
  <c r="O3967" i="7" a="1"/>
  <c r="O3967" i="7" s="1"/>
  <c r="N3967" i="7" a="1"/>
  <c r="N3967" i="7" s="1"/>
  <c r="M3967" i="7" a="1"/>
  <c r="M3967" i="7" s="1"/>
  <c r="O3966" i="7" a="1"/>
  <c r="O3966" i="7" s="1"/>
  <c r="M3966" i="7" a="1"/>
  <c r="M3966" i="7" s="1"/>
  <c r="N3966" i="7" s="1" a="1"/>
  <c r="N3966" i="7" s="1"/>
  <c r="O3965" i="7" a="1"/>
  <c r="O3965" i="7" s="1"/>
  <c r="N3965" i="7" a="1"/>
  <c r="N3965" i="7" s="1"/>
  <c r="M3965" i="7" a="1"/>
  <c r="M3965" i="7" s="1"/>
  <c r="O3964" i="7" a="1"/>
  <c r="O3964" i="7" s="1"/>
  <c r="N3964" i="7" a="1"/>
  <c r="N3964" i="7" s="1"/>
  <c r="M3964" i="7" a="1"/>
  <c r="M3964" i="7" s="1"/>
  <c r="O3963" i="7" a="1"/>
  <c r="O3963" i="7" s="1"/>
  <c r="M3963" i="7" a="1"/>
  <c r="M3963" i="7" s="1"/>
  <c r="N3963" i="7" s="1" a="1"/>
  <c r="N3963" i="7" s="1"/>
  <c r="O3962" i="7" a="1"/>
  <c r="O3962" i="7" s="1"/>
  <c r="M3962" i="7" a="1"/>
  <c r="M3962" i="7" s="1"/>
  <c r="N3962" i="7" s="1" a="1"/>
  <c r="N3962" i="7" s="1"/>
  <c r="O3961" i="7" a="1"/>
  <c r="O3961" i="7" s="1"/>
  <c r="M3961" i="7" a="1"/>
  <c r="M3961" i="7" s="1"/>
  <c r="N3961" i="7" s="1" a="1"/>
  <c r="N3961" i="7" s="1"/>
  <c r="O3960" i="7" a="1"/>
  <c r="O3960" i="7" s="1"/>
  <c r="N3960" i="7" a="1"/>
  <c r="N3960" i="7" s="1"/>
  <c r="M3960" i="7" a="1"/>
  <c r="M3960" i="7" s="1"/>
  <c r="O3959" i="7" a="1"/>
  <c r="O3959" i="7" s="1"/>
  <c r="N3959" i="7" a="1"/>
  <c r="N3959" i="7" s="1"/>
  <c r="M3959" i="7" a="1"/>
  <c r="M3959" i="7" s="1"/>
  <c r="O3958" i="7" a="1"/>
  <c r="O3958" i="7" s="1"/>
  <c r="M3958" i="7" a="1"/>
  <c r="M3958" i="7" s="1"/>
  <c r="N3958" i="7" s="1" a="1"/>
  <c r="N3958" i="7" s="1"/>
  <c r="O3957" i="7" a="1"/>
  <c r="O3957" i="7" s="1"/>
  <c r="N3957" i="7" a="1"/>
  <c r="N3957" i="7" s="1"/>
  <c r="M3957" i="7" a="1"/>
  <c r="M3957" i="7" s="1"/>
  <c r="O3956" i="7" a="1"/>
  <c r="O3956" i="7" s="1"/>
  <c r="M3956" i="7" a="1"/>
  <c r="M3956" i="7" s="1"/>
  <c r="N3956" i="7" s="1" a="1"/>
  <c r="N3956" i="7" s="1"/>
  <c r="O3955" i="7" a="1"/>
  <c r="O3955" i="7" s="1"/>
  <c r="N3955" i="7" a="1"/>
  <c r="N3955" i="7" s="1"/>
  <c r="M3955" i="7" a="1"/>
  <c r="M3955" i="7" s="1"/>
  <c r="O3954" i="7" a="1"/>
  <c r="O3954" i="7" s="1"/>
  <c r="M3954" i="7" a="1"/>
  <c r="M3954" i="7" s="1"/>
  <c r="N3954" i="7" s="1" a="1"/>
  <c r="N3954" i="7" s="1"/>
  <c r="O3953" i="7" a="1"/>
  <c r="O3953" i="7" s="1"/>
  <c r="N3953" i="7" a="1"/>
  <c r="N3953" i="7" s="1"/>
  <c r="M3953" i="7" a="1"/>
  <c r="M3953" i="7" s="1"/>
  <c r="O3952" i="7" a="1"/>
  <c r="O3952" i="7" s="1"/>
  <c r="M3952" i="7" a="1"/>
  <c r="M3952" i="7" s="1"/>
  <c r="N3952" i="7" s="1" a="1"/>
  <c r="N3952" i="7" s="1"/>
  <c r="O3951" i="7" a="1"/>
  <c r="O3951" i="7" s="1"/>
  <c r="M3951" i="7" a="1"/>
  <c r="M3951" i="7" s="1"/>
  <c r="N3951" i="7" s="1" a="1"/>
  <c r="N3951" i="7" s="1"/>
  <c r="O3950" i="7" a="1"/>
  <c r="O3950" i="7" s="1"/>
  <c r="N3950" i="7" a="1"/>
  <c r="N3950" i="7" s="1"/>
  <c r="M3950" i="7" a="1"/>
  <c r="M3950" i="7" s="1"/>
  <c r="O3949" i="7" a="1"/>
  <c r="O3949" i="7" s="1"/>
  <c r="N3949" i="7" a="1"/>
  <c r="N3949" i="7" s="1"/>
  <c r="M3949" i="7" a="1"/>
  <c r="M3949" i="7" s="1"/>
  <c r="O3948" i="7" a="1"/>
  <c r="O3948" i="7"/>
  <c r="M3948" i="7" a="1"/>
  <c r="M3948" i="7" s="1"/>
  <c r="N3948" i="7" s="1" a="1"/>
  <c r="N3948" i="7" s="1"/>
  <c r="O3947" i="7" a="1"/>
  <c r="O3947" i="7" s="1"/>
  <c r="M3947" i="7" a="1"/>
  <c r="M3947" i="7" s="1"/>
  <c r="N3947" i="7" s="1" a="1"/>
  <c r="N3947" i="7" s="1"/>
  <c r="O3946" i="7" a="1"/>
  <c r="O3946" i="7" s="1"/>
  <c r="M3946" i="7" a="1"/>
  <c r="M3946" i="7" s="1"/>
  <c r="N3946" i="7" s="1" a="1"/>
  <c r="N3946" i="7" s="1"/>
  <c r="O3945" i="7" a="1"/>
  <c r="O3945" i="7" s="1"/>
  <c r="N3945" i="7" a="1"/>
  <c r="N3945" i="7" s="1"/>
  <c r="M3945" i="7" a="1"/>
  <c r="M3945" i="7" s="1"/>
  <c r="O3944" i="7" a="1"/>
  <c r="O3944" i="7" s="1"/>
  <c r="N3944" i="7" a="1"/>
  <c r="N3944" i="7" s="1"/>
  <c r="M3944" i="7" a="1"/>
  <c r="M3944" i="7" s="1"/>
  <c r="O3943" i="7" a="1"/>
  <c r="O3943" i="7" s="1"/>
  <c r="M3943" i="7" a="1"/>
  <c r="M3943" i="7" s="1"/>
  <c r="N3943" i="7" s="1" a="1"/>
  <c r="N3943" i="7" s="1"/>
  <c r="O3942" i="7" a="1"/>
  <c r="O3942" i="7" s="1"/>
  <c r="M3942" i="7" a="1"/>
  <c r="M3942" i="7" s="1"/>
  <c r="N3942" i="7" s="1" a="1"/>
  <c r="N3942" i="7" s="1"/>
  <c r="O3941" i="7" a="1"/>
  <c r="O3941" i="7" s="1"/>
  <c r="N3941" i="7" a="1"/>
  <c r="N3941" i="7" s="1"/>
  <c r="M3941" i="7" a="1"/>
  <c r="M3941" i="7" s="1"/>
  <c r="O3940" i="7" a="1"/>
  <c r="O3940" i="7" s="1"/>
  <c r="N3940" i="7" a="1"/>
  <c r="N3940" i="7" s="1"/>
  <c r="M3940" i="7" a="1"/>
  <c r="M3940" i="7" s="1"/>
  <c r="O3939" i="7" a="1"/>
  <c r="O3939" i="7" s="1"/>
  <c r="N3939" i="7" a="1"/>
  <c r="N3939" i="7" s="1"/>
  <c r="M3939" i="7" a="1"/>
  <c r="M3939" i="7" s="1"/>
  <c r="O3938" i="7" a="1"/>
  <c r="O3938" i="7" s="1"/>
  <c r="M3938" i="7" a="1"/>
  <c r="M3938" i="7" s="1"/>
  <c r="N3938" i="7" s="1" a="1"/>
  <c r="N3938" i="7" s="1"/>
  <c r="O3937" i="7" a="1"/>
  <c r="O3937" i="7" s="1"/>
  <c r="N3937" i="7" a="1"/>
  <c r="N3937" i="7" s="1"/>
  <c r="M3937" i="7" a="1"/>
  <c r="M3937" i="7" s="1"/>
  <c r="O3936" i="7" a="1"/>
  <c r="O3936" i="7" s="1"/>
  <c r="M3936" i="7" a="1"/>
  <c r="M3936" i="7" s="1"/>
  <c r="N3936" i="7" s="1" a="1"/>
  <c r="N3936" i="7" s="1"/>
  <c r="O3935" i="7" a="1"/>
  <c r="O3935" i="7" s="1"/>
  <c r="N3935" i="7" a="1"/>
  <c r="N3935" i="7" s="1"/>
  <c r="M3935" i="7" a="1"/>
  <c r="M3935" i="7" s="1"/>
  <c r="O3934" i="7" a="1"/>
  <c r="O3934" i="7" s="1"/>
  <c r="N3934" i="7" a="1"/>
  <c r="N3934" i="7" s="1"/>
  <c r="M3934" i="7" a="1"/>
  <c r="M3934" i="7" s="1"/>
  <c r="O3933" i="7" a="1"/>
  <c r="O3933" i="7" s="1"/>
  <c r="N3933" i="7" a="1"/>
  <c r="N3933" i="7" s="1"/>
  <c r="M3933" i="7" a="1"/>
  <c r="M3933" i="7" s="1"/>
  <c r="O3932" i="7" a="1"/>
  <c r="O3932" i="7" s="1"/>
  <c r="N3932" i="7" a="1"/>
  <c r="N3932" i="7" s="1"/>
  <c r="M3932" i="7" a="1"/>
  <c r="M3932" i="7" s="1"/>
  <c r="O3931" i="7" a="1"/>
  <c r="O3931" i="7" s="1"/>
  <c r="M3931" i="7" a="1"/>
  <c r="M3931" i="7" s="1"/>
  <c r="N3931" i="7" s="1" a="1"/>
  <c r="N3931" i="7" s="1"/>
  <c r="O3930" i="7" a="1"/>
  <c r="O3930" i="7" s="1"/>
  <c r="M3930" i="7" a="1"/>
  <c r="M3930" i="7" s="1"/>
  <c r="N3930" i="7" s="1" a="1"/>
  <c r="N3930" i="7" s="1"/>
  <c r="O3929" i="7" a="1"/>
  <c r="O3929" i="7" s="1"/>
  <c r="N3929" i="7" a="1"/>
  <c r="N3929" i="7" s="1"/>
  <c r="M3929" i="7" a="1"/>
  <c r="M3929" i="7" s="1"/>
  <c r="O3928" i="7" a="1"/>
  <c r="O3928" i="7" s="1"/>
  <c r="N3928" i="7" a="1"/>
  <c r="N3928" i="7" s="1"/>
  <c r="M3928" i="7" a="1"/>
  <c r="M3928" i="7" s="1"/>
  <c r="O3927" i="7" a="1"/>
  <c r="O3927" i="7" s="1"/>
  <c r="M3927" i="7" a="1"/>
  <c r="M3927" i="7" s="1"/>
  <c r="N3927" i="7" s="1" a="1"/>
  <c r="N3927" i="7" s="1"/>
  <c r="O3926" i="7" a="1"/>
  <c r="O3926" i="7" s="1"/>
  <c r="M3926" i="7" a="1"/>
  <c r="M3926" i="7" s="1"/>
  <c r="N3926" i="7" s="1" a="1"/>
  <c r="N3926" i="7" s="1"/>
  <c r="O3925" i="7" a="1"/>
  <c r="O3925" i="7" s="1"/>
  <c r="N3925" i="7" a="1"/>
  <c r="N3925" i="7" s="1"/>
  <c r="M3925" i="7" a="1"/>
  <c r="M3925" i="7" s="1"/>
  <c r="O3924" i="7" a="1"/>
  <c r="O3924" i="7" s="1"/>
  <c r="M3924" i="7" a="1"/>
  <c r="M3924" i="7" s="1"/>
  <c r="N3924" i="7" s="1" a="1"/>
  <c r="N3924" i="7" s="1"/>
  <c r="O3923" i="7" a="1"/>
  <c r="O3923" i="7" s="1"/>
  <c r="N3923" i="7" a="1"/>
  <c r="N3923" i="7" s="1"/>
  <c r="M3923" i="7" a="1"/>
  <c r="M3923" i="7" s="1"/>
  <c r="O3922" i="7" a="1"/>
  <c r="O3922" i="7" s="1"/>
  <c r="M3922" i="7" a="1"/>
  <c r="M3922" i="7"/>
  <c r="N3922" i="7" s="1" a="1"/>
  <c r="N3922" i="7" s="1"/>
  <c r="O3921" i="7" a="1"/>
  <c r="O3921" i="7" s="1"/>
  <c r="N3921" i="7" a="1"/>
  <c r="N3921" i="7" s="1"/>
  <c r="M3921" i="7" a="1"/>
  <c r="M3921" i="7" s="1"/>
  <c r="O3920" i="7" a="1"/>
  <c r="O3920" i="7" s="1"/>
  <c r="M3920" i="7" a="1"/>
  <c r="M3920" i="7" s="1"/>
  <c r="N3920" i="7" s="1" a="1"/>
  <c r="N3920" i="7" s="1"/>
  <c r="O3919" i="7" a="1"/>
  <c r="O3919" i="7" s="1"/>
  <c r="M3919" i="7" a="1"/>
  <c r="M3919" i="7" s="1"/>
  <c r="N3919" i="7" s="1" a="1"/>
  <c r="N3919" i="7" s="1"/>
  <c r="O3918" i="7" a="1"/>
  <c r="O3918" i="7" s="1"/>
  <c r="N3918" i="7" a="1"/>
  <c r="N3918" i="7" s="1"/>
  <c r="M3918" i="7" a="1"/>
  <c r="M3918" i="7" s="1"/>
  <c r="O3917" i="7" a="1"/>
  <c r="O3917" i="7" s="1"/>
  <c r="N3917" i="7" a="1"/>
  <c r="N3917" i="7" s="1"/>
  <c r="M3917" i="7" a="1"/>
  <c r="M3917" i="7" s="1"/>
  <c r="O3916" i="7" a="1"/>
  <c r="O3916" i="7"/>
  <c r="M3916" i="7" a="1"/>
  <c r="M3916" i="7" s="1"/>
  <c r="N3916" i="7" s="1" a="1"/>
  <c r="N3916" i="7" s="1"/>
  <c r="O3915" i="7" a="1"/>
  <c r="O3915" i="7" s="1"/>
  <c r="N3915" i="7" a="1"/>
  <c r="N3915" i="7" s="1"/>
  <c r="M3915" i="7" a="1"/>
  <c r="M3915" i="7"/>
  <c r="O3914" i="7" a="1"/>
  <c r="O3914" i="7" s="1"/>
  <c r="M3914" i="7" a="1"/>
  <c r="M3914" i="7" s="1"/>
  <c r="N3914" i="7" s="1" a="1"/>
  <c r="N3914" i="7" s="1"/>
  <c r="O3913" i="7" a="1"/>
  <c r="O3913" i="7" s="1"/>
  <c r="N3913" i="7" a="1"/>
  <c r="N3913" i="7" s="1"/>
  <c r="M3913" i="7" a="1"/>
  <c r="M3913" i="7" s="1"/>
  <c r="O3912" i="7" a="1"/>
  <c r="O3912" i="7" s="1"/>
  <c r="M3912" i="7" a="1"/>
  <c r="M3912" i="7" s="1"/>
  <c r="N3912" i="7" s="1" a="1"/>
  <c r="N3912" i="7" s="1"/>
  <c r="O3911" i="7" a="1"/>
  <c r="O3911" i="7" s="1"/>
  <c r="M3911" i="7" a="1"/>
  <c r="M3911" i="7" s="1"/>
  <c r="N3911" i="7" s="1" a="1"/>
  <c r="N3911" i="7" s="1"/>
  <c r="O3910" i="7" a="1"/>
  <c r="O3910" i="7" s="1"/>
  <c r="M3910" i="7" a="1"/>
  <c r="M3910" i="7" s="1"/>
  <c r="N3910" i="7" s="1" a="1"/>
  <c r="N3910" i="7" s="1"/>
  <c r="O3909" i="7" a="1"/>
  <c r="O3909" i="7"/>
  <c r="N3909" i="7" a="1"/>
  <c r="N3909" i="7" s="1"/>
  <c r="M3909" i="7" a="1"/>
  <c r="M3909" i="7" s="1"/>
  <c r="O3908" i="7" a="1"/>
  <c r="O3908" i="7" s="1"/>
  <c r="N3908" i="7" a="1"/>
  <c r="N3908" i="7" s="1"/>
  <c r="M3908" i="7" a="1"/>
  <c r="M3908" i="7" s="1"/>
  <c r="O3907" i="7" a="1"/>
  <c r="O3907" i="7" s="1"/>
  <c r="M3907" i="7" a="1"/>
  <c r="M3907" i="7" s="1"/>
  <c r="N3907" i="7" s="1" a="1"/>
  <c r="N3907" i="7" s="1"/>
  <c r="O3906" i="7" a="1"/>
  <c r="O3906" i="7" s="1"/>
  <c r="M3906" i="7" a="1"/>
  <c r="M3906" i="7" s="1"/>
  <c r="N3906" i="7" s="1" a="1"/>
  <c r="N3906" i="7" s="1"/>
  <c r="O3905" i="7" a="1"/>
  <c r="O3905" i="7" s="1"/>
  <c r="N3905" i="7" a="1"/>
  <c r="N3905" i="7" s="1"/>
  <c r="M3905" i="7" a="1"/>
  <c r="M3905" i="7" s="1"/>
  <c r="O3904" i="7" a="1"/>
  <c r="O3904" i="7" s="1"/>
  <c r="M3904" i="7" a="1"/>
  <c r="M3904" i="7" s="1"/>
  <c r="N3904" i="7" s="1" a="1"/>
  <c r="N3904" i="7" s="1"/>
  <c r="O3903" i="7" a="1"/>
  <c r="O3903" i="7" s="1"/>
  <c r="N3903" i="7" a="1"/>
  <c r="N3903" i="7" s="1"/>
  <c r="M3903" i="7" a="1"/>
  <c r="M3903" i="7" s="1"/>
  <c r="O3902" i="7" a="1"/>
  <c r="O3902" i="7" s="1"/>
  <c r="M3902" i="7" a="1"/>
  <c r="M3902" i="7" s="1"/>
  <c r="N3902" i="7" s="1" a="1"/>
  <c r="N3902" i="7" s="1"/>
  <c r="O3901" i="7" a="1"/>
  <c r="O3901" i="7" s="1"/>
  <c r="N3901" i="7" a="1"/>
  <c r="N3901" i="7" s="1"/>
  <c r="M3901" i="7" a="1"/>
  <c r="M3901" i="7" s="1"/>
  <c r="O3900" i="7" a="1"/>
  <c r="O3900" i="7" s="1"/>
  <c r="N3900" i="7" a="1"/>
  <c r="N3900" i="7" s="1"/>
  <c r="M3900" i="7" a="1"/>
  <c r="M3900" i="7" s="1"/>
  <c r="O3899" i="7" a="1"/>
  <c r="O3899" i="7" s="1"/>
  <c r="M3899" i="7" a="1"/>
  <c r="M3899" i="7" s="1"/>
  <c r="N3899" i="7" s="1" a="1"/>
  <c r="N3899" i="7" s="1"/>
  <c r="O3898" i="7" a="1"/>
  <c r="O3898" i="7" s="1"/>
  <c r="M3898" i="7" a="1"/>
  <c r="M3898" i="7" s="1"/>
  <c r="N3898" i="7" s="1" a="1"/>
  <c r="N3898" i="7" s="1"/>
  <c r="O3897" i="7" a="1"/>
  <c r="O3897" i="7" s="1"/>
  <c r="M3897" i="7" a="1"/>
  <c r="M3897" i="7" s="1"/>
  <c r="N3897" i="7" s="1" a="1"/>
  <c r="N3897" i="7" s="1"/>
  <c r="O3896" i="7" a="1"/>
  <c r="O3896" i="7" s="1"/>
  <c r="N3896" i="7" a="1"/>
  <c r="N3896" i="7" s="1"/>
  <c r="M3896" i="7" a="1"/>
  <c r="M3896" i="7" s="1"/>
  <c r="O3895" i="7" a="1"/>
  <c r="O3895" i="7" s="1"/>
  <c r="M3895" i="7" a="1"/>
  <c r="M3895" i="7" s="1"/>
  <c r="N3895" i="7" s="1" a="1"/>
  <c r="N3895" i="7" s="1"/>
  <c r="O3894" i="7" a="1"/>
  <c r="O3894" i="7" s="1"/>
  <c r="M3894" i="7" a="1"/>
  <c r="M3894" i="7" s="1"/>
  <c r="N3894" i="7" s="1" a="1"/>
  <c r="N3894" i="7" s="1"/>
  <c r="O3893" i="7" a="1"/>
  <c r="O3893" i="7" s="1"/>
  <c r="N3893" i="7" a="1"/>
  <c r="N3893" i="7" s="1"/>
  <c r="M3893" i="7" a="1"/>
  <c r="M3893" i="7" s="1"/>
  <c r="O3892" i="7" a="1"/>
  <c r="O3892" i="7" s="1"/>
  <c r="M3892" i="7" a="1"/>
  <c r="M3892" i="7" s="1"/>
  <c r="N3892" i="7" s="1" a="1"/>
  <c r="N3892" i="7" s="1"/>
  <c r="O3891" i="7" a="1"/>
  <c r="O3891" i="7" s="1"/>
  <c r="N3891" i="7" a="1"/>
  <c r="N3891" i="7" s="1"/>
  <c r="M3891" i="7" a="1"/>
  <c r="M3891" i="7" s="1"/>
  <c r="O3890" i="7" a="1"/>
  <c r="O3890" i="7" s="1"/>
  <c r="M3890" i="7" a="1"/>
  <c r="M3890" i="7"/>
  <c r="N3890" i="7" s="1" a="1"/>
  <c r="N3890" i="7" s="1"/>
  <c r="O3889" i="7" a="1"/>
  <c r="O3889" i="7" s="1"/>
  <c r="N3889" i="7" a="1"/>
  <c r="N3889" i="7" s="1"/>
  <c r="M3889" i="7" a="1"/>
  <c r="M3889" i="7" s="1"/>
  <c r="O3888" i="7" a="1"/>
  <c r="O3888" i="7" s="1"/>
  <c r="N3888" i="7" a="1"/>
  <c r="N3888" i="7"/>
  <c r="M3888" i="7" a="1"/>
  <c r="M3888" i="7" s="1"/>
  <c r="O3887" i="7" a="1"/>
  <c r="O3887" i="7" s="1"/>
  <c r="M3887" i="7" a="1"/>
  <c r="M3887" i="7" s="1"/>
  <c r="N3887" i="7" s="1" a="1"/>
  <c r="N3887" i="7" s="1"/>
  <c r="O3886" i="7" a="1"/>
  <c r="O3886" i="7" s="1"/>
  <c r="N3886" i="7" a="1"/>
  <c r="N3886" i="7" s="1"/>
  <c r="M3886" i="7" a="1"/>
  <c r="M3886" i="7" s="1"/>
  <c r="O3885" i="7" a="1"/>
  <c r="O3885" i="7" s="1"/>
  <c r="N3885" i="7" a="1"/>
  <c r="N3885" i="7" s="1"/>
  <c r="M3885" i="7" a="1"/>
  <c r="M3885" i="7" s="1"/>
  <c r="O3884" i="7" a="1"/>
  <c r="O3884" i="7"/>
  <c r="M3884" i="7" a="1"/>
  <c r="M3884" i="7" s="1"/>
  <c r="N3884" i="7" s="1" a="1"/>
  <c r="N3884" i="7" s="1"/>
  <c r="O3883" i="7" a="1"/>
  <c r="O3883" i="7" s="1"/>
  <c r="M3883" i="7" a="1"/>
  <c r="M3883" i="7"/>
  <c r="N3883" i="7" s="1" a="1"/>
  <c r="N3883" i="7" s="1"/>
  <c r="O3882" i="7" a="1"/>
  <c r="O3882" i="7" s="1"/>
  <c r="M3882" i="7" a="1"/>
  <c r="M3882" i="7" s="1"/>
  <c r="N3882" i="7" s="1" a="1"/>
  <c r="N3882" i="7" s="1"/>
  <c r="O3881" i="7" a="1"/>
  <c r="O3881" i="7" s="1"/>
  <c r="N3881" i="7" a="1"/>
  <c r="N3881" i="7" s="1"/>
  <c r="M3881" i="7" a="1"/>
  <c r="M3881" i="7" s="1"/>
  <c r="O3880" i="7" a="1"/>
  <c r="O3880" i="7" s="1"/>
  <c r="M3880" i="7" a="1"/>
  <c r="M3880" i="7" s="1"/>
  <c r="N3880" i="7" s="1" a="1"/>
  <c r="N3880" i="7" s="1"/>
  <c r="O3879" i="7" a="1"/>
  <c r="O3879" i="7" s="1"/>
  <c r="N3879" i="7" a="1"/>
  <c r="N3879" i="7" s="1"/>
  <c r="M3879" i="7" a="1"/>
  <c r="M3879" i="7" s="1"/>
  <c r="O3878" i="7" a="1"/>
  <c r="O3878" i="7" s="1"/>
  <c r="M3878" i="7" a="1"/>
  <c r="M3878" i="7" s="1"/>
  <c r="N3878" i="7" s="1" a="1"/>
  <c r="N3878" i="7" s="1"/>
  <c r="O3877" i="7" a="1"/>
  <c r="O3877" i="7"/>
  <c r="N3877" i="7" a="1"/>
  <c r="N3877" i="7" s="1"/>
  <c r="M3877" i="7" a="1"/>
  <c r="M3877" i="7" s="1"/>
  <c r="O3876" i="7" a="1"/>
  <c r="O3876" i="7" s="1"/>
  <c r="N3876" i="7" a="1"/>
  <c r="N3876" i="7" s="1"/>
  <c r="M3876" i="7" a="1"/>
  <c r="M3876" i="7" s="1"/>
  <c r="O3875" i="7" a="1"/>
  <c r="O3875" i="7" s="1"/>
  <c r="M3875" i="7" a="1"/>
  <c r="M3875" i="7" s="1"/>
  <c r="N3875" i="7" s="1" a="1"/>
  <c r="N3875" i="7" s="1"/>
  <c r="O3874" i="7" a="1"/>
  <c r="O3874" i="7" s="1"/>
  <c r="M3874" i="7" a="1"/>
  <c r="M3874" i="7" s="1"/>
  <c r="N3874" i="7" s="1" a="1"/>
  <c r="N3874" i="7" s="1"/>
  <c r="O3873" i="7" a="1"/>
  <c r="O3873" i="7" s="1"/>
  <c r="N3873" i="7" a="1"/>
  <c r="N3873" i="7" s="1"/>
  <c r="M3873" i="7" a="1"/>
  <c r="M3873" i="7" s="1"/>
  <c r="O3872" i="7" a="1"/>
  <c r="O3872" i="7" s="1"/>
  <c r="N3872" i="7" a="1"/>
  <c r="N3872" i="7" s="1"/>
  <c r="M3872" i="7" a="1"/>
  <c r="M3872" i="7" s="1"/>
  <c r="O3871" i="7" a="1"/>
  <c r="O3871" i="7" s="1"/>
  <c r="N3871" i="7" a="1"/>
  <c r="N3871" i="7" s="1"/>
  <c r="M3871" i="7" a="1"/>
  <c r="M3871" i="7" s="1"/>
  <c r="O3870" i="7" a="1"/>
  <c r="O3870" i="7" s="1"/>
  <c r="M3870" i="7" a="1"/>
  <c r="M3870" i="7" s="1"/>
  <c r="N3870" i="7" s="1" a="1"/>
  <c r="N3870" i="7" s="1"/>
  <c r="O3869" i="7" a="1"/>
  <c r="O3869" i="7" s="1"/>
  <c r="N3869" i="7" a="1"/>
  <c r="N3869" i="7" s="1"/>
  <c r="M3869" i="7" a="1"/>
  <c r="M3869" i="7" s="1"/>
  <c r="O3868" i="7" a="1"/>
  <c r="O3868" i="7" s="1"/>
  <c r="N3868" i="7" a="1"/>
  <c r="N3868" i="7" s="1"/>
  <c r="M3868" i="7" a="1"/>
  <c r="M3868" i="7" s="1"/>
  <c r="O3867" i="7" a="1"/>
  <c r="O3867" i="7" s="1"/>
  <c r="M3867" i="7" a="1"/>
  <c r="M3867" i="7" s="1"/>
  <c r="N3867" i="7" s="1" a="1"/>
  <c r="N3867" i="7" s="1"/>
  <c r="O3866" i="7" a="1"/>
  <c r="O3866" i="7" s="1"/>
  <c r="M3866" i="7" a="1"/>
  <c r="M3866" i="7" s="1"/>
  <c r="N3866" i="7" s="1" a="1"/>
  <c r="N3866" i="7" s="1"/>
  <c r="O3865" i="7" a="1"/>
  <c r="O3865" i="7" s="1"/>
  <c r="M3865" i="7" a="1"/>
  <c r="M3865" i="7" s="1"/>
  <c r="N3865" i="7" s="1" a="1"/>
  <c r="N3865" i="7" s="1"/>
  <c r="O3864" i="7" a="1"/>
  <c r="O3864" i="7" s="1"/>
  <c r="N3864" i="7" a="1"/>
  <c r="N3864" i="7" s="1"/>
  <c r="M3864" i="7" a="1"/>
  <c r="M3864" i="7" s="1"/>
  <c r="O3863" i="7" a="1"/>
  <c r="O3863" i="7" s="1"/>
  <c r="N3863" i="7" a="1"/>
  <c r="N3863" i="7"/>
  <c r="M3863" i="7" a="1"/>
  <c r="M3863" i="7" s="1"/>
  <c r="O3862" i="7" a="1"/>
  <c r="O3862" i="7" s="1"/>
  <c r="M3862" i="7" a="1"/>
  <c r="M3862" i="7" s="1"/>
  <c r="N3862" i="7" s="1" a="1"/>
  <c r="N3862" i="7" s="1"/>
  <c r="O3861" i="7" a="1"/>
  <c r="O3861" i="7" s="1"/>
  <c r="N3861" i="7" a="1"/>
  <c r="N3861" i="7" s="1"/>
  <c r="M3861" i="7" a="1"/>
  <c r="M3861" i="7" s="1"/>
  <c r="O3860" i="7" a="1"/>
  <c r="O3860" i="7" s="1"/>
  <c r="M3860" i="7" a="1"/>
  <c r="M3860" i="7" s="1"/>
  <c r="N3860" i="7" s="1" a="1"/>
  <c r="N3860" i="7" s="1"/>
  <c r="O3859" i="7" a="1"/>
  <c r="O3859" i="7" s="1"/>
  <c r="N3859" i="7" a="1"/>
  <c r="N3859" i="7" s="1"/>
  <c r="M3859" i="7" a="1"/>
  <c r="M3859" i="7" s="1"/>
  <c r="O3858" i="7" a="1"/>
  <c r="O3858" i="7" s="1"/>
  <c r="M3858" i="7" a="1"/>
  <c r="M3858" i="7"/>
  <c r="N3858" i="7" s="1" a="1"/>
  <c r="N3858" i="7" s="1"/>
  <c r="O3857" i="7" a="1"/>
  <c r="O3857" i="7" s="1"/>
  <c r="N3857" i="7" a="1"/>
  <c r="N3857" i="7" s="1"/>
  <c r="M3857" i="7" a="1"/>
  <c r="M3857" i="7" s="1"/>
  <c r="O3856" i="7" a="1"/>
  <c r="O3856" i="7" s="1"/>
  <c r="N3856" i="7" a="1"/>
  <c r="N3856" i="7"/>
  <c r="M3856" i="7" a="1"/>
  <c r="M3856" i="7" s="1"/>
  <c r="O3855" i="7" a="1"/>
  <c r="O3855" i="7" s="1"/>
  <c r="M3855" i="7" a="1"/>
  <c r="M3855" i="7" s="1"/>
  <c r="N3855" i="7" s="1" a="1"/>
  <c r="N3855" i="7" s="1"/>
  <c r="O3854" i="7" a="1"/>
  <c r="O3854" i="7" s="1"/>
  <c r="N3854" i="7" a="1"/>
  <c r="N3854" i="7" s="1"/>
  <c r="M3854" i="7" a="1"/>
  <c r="M3854" i="7" s="1"/>
  <c r="O3853" i="7" a="1"/>
  <c r="O3853" i="7" s="1"/>
  <c r="N3853" i="7" a="1"/>
  <c r="N3853" i="7" s="1"/>
  <c r="M3853" i="7" a="1"/>
  <c r="M3853" i="7" s="1"/>
  <c r="O3852" i="7" a="1"/>
  <c r="O3852" i="7"/>
  <c r="M3852" i="7" a="1"/>
  <c r="M3852" i="7" s="1"/>
  <c r="N3852" i="7" s="1" a="1"/>
  <c r="N3852" i="7" s="1"/>
  <c r="O3851" i="7" a="1"/>
  <c r="O3851" i="7" s="1"/>
  <c r="M3851" i="7" a="1"/>
  <c r="M3851" i="7"/>
  <c r="N3851" i="7" s="1" a="1"/>
  <c r="N3851" i="7" s="1"/>
  <c r="O3850" i="7" a="1"/>
  <c r="O3850" i="7" s="1"/>
  <c r="M3850" i="7" a="1"/>
  <c r="M3850" i="7" s="1"/>
  <c r="N3850" i="7" s="1" a="1"/>
  <c r="N3850" i="7" s="1"/>
  <c r="O3849" i="7" a="1"/>
  <c r="O3849" i="7" s="1"/>
  <c r="N3849" i="7" a="1"/>
  <c r="N3849" i="7" s="1"/>
  <c r="M3849" i="7" a="1"/>
  <c r="M3849" i="7" s="1"/>
  <c r="O3848" i="7" a="1"/>
  <c r="O3848" i="7" s="1"/>
  <c r="M3848" i="7" a="1"/>
  <c r="M3848" i="7" s="1"/>
  <c r="N3848" i="7" s="1" a="1"/>
  <c r="N3848" i="7" s="1"/>
  <c r="O3847" i="7" a="1"/>
  <c r="O3847" i="7" s="1"/>
  <c r="N3847" i="7" a="1"/>
  <c r="N3847" i="7" s="1"/>
  <c r="M3847" i="7" a="1"/>
  <c r="M3847" i="7" s="1"/>
  <c r="O3846" i="7" a="1"/>
  <c r="O3846" i="7" s="1"/>
  <c r="M3846" i="7" a="1"/>
  <c r="M3846" i="7" s="1"/>
  <c r="N3846" i="7" s="1" a="1"/>
  <c r="N3846" i="7" s="1"/>
  <c r="O3845" i="7" a="1"/>
  <c r="O3845" i="7"/>
  <c r="N3845" i="7" a="1"/>
  <c r="N3845" i="7" s="1"/>
  <c r="M3845" i="7" a="1"/>
  <c r="M3845" i="7" s="1"/>
  <c r="O3844" i="7" a="1"/>
  <c r="O3844" i="7" s="1"/>
  <c r="N3844" i="7" a="1"/>
  <c r="N3844" i="7" s="1"/>
  <c r="M3844" i="7" a="1"/>
  <c r="M3844" i="7" s="1"/>
  <c r="O3843" i="7" a="1"/>
  <c r="O3843" i="7" s="1"/>
  <c r="M3843" i="7" a="1"/>
  <c r="M3843" i="7" s="1"/>
  <c r="N3843" i="7" s="1" a="1"/>
  <c r="N3843" i="7" s="1"/>
  <c r="O3842" i="7" a="1"/>
  <c r="O3842" i="7" s="1"/>
  <c r="M3842" i="7" a="1"/>
  <c r="M3842" i="7" s="1"/>
  <c r="N3842" i="7" s="1" a="1"/>
  <c r="N3842" i="7" s="1"/>
  <c r="O3841" i="7" a="1"/>
  <c r="O3841" i="7" s="1"/>
  <c r="N3841" i="7" a="1"/>
  <c r="N3841" i="7" s="1"/>
  <c r="M3841" i="7" a="1"/>
  <c r="M3841" i="7" s="1"/>
  <c r="O3840" i="7" a="1"/>
  <c r="O3840" i="7" s="1"/>
  <c r="M3840" i="7" a="1"/>
  <c r="M3840" i="7" s="1"/>
  <c r="N3840" i="7" s="1" a="1"/>
  <c r="N3840" i="7" s="1"/>
  <c r="O3839" i="7" a="1"/>
  <c r="O3839" i="7" s="1"/>
  <c r="N3839" i="7" a="1"/>
  <c r="N3839" i="7" s="1"/>
  <c r="M3839" i="7" a="1"/>
  <c r="M3839" i="7" s="1"/>
  <c r="O3838" i="7" a="1"/>
  <c r="O3838" i="7" s="1"/>
  <c r="M3838" i="7" a="1"/>
  <c r="M3838" i="7" s="1"/>
  <c r="N3838" i="7" s="1" a="1"/>
  <c r="N3838" i="7" s="1"/>
  <c r="O3837" i="7" a="1"/>
  <c r="O3837" i="7" s="1"/>
  <c r="N3837" i="7" a="1"/>
  <c r="N3837" i="7" s="1"/>
  <c r="M3837" i="7" a="1"/>
  <c r="M3837" i="7" s="1"/>
  <c r="O3836" i="7" a="1"/>
  <c r="O3836" i="7" s="1"/>
  <c r="N3836" i="7" a="1"/>
  <c r="N3836" i="7" s="1"/>
  <c r="M3836" i="7" a="1"/>
  <c r="M3836" i="7" s="1"/>
  <c r="O3835" i="7" a="1"/>
  <c r="O3835" i="7" s="1"/>
  <c r="M3835" i="7" a="1"/>
  <c r="M3835" i="7" s="1"/>
  <c r="N3835" i="7" s="1" a="1"/>
  <c r="N3835" i="7" s="1"/>
  <c r="O3834" i="7" a="1"/>
  <c r="O3834" i="7" s="1"/>
  <c r="M3834" i="7" a="1"/>
  <c r="M3834" i="7" s="1"/>
  <c r="N3834" i="7" s="1" a="1"/>
  <c r="N3834" i="7" s="1"/>
  <c r="O3833" i="7" a="1"/>
  <c r="O3833" i="7" s="1"/>
  <c r="M3833" i="7" a="1"/>
  <c r="M3833" i="7" s="1"/>
  <c r="N3833" i="7" s="1" a="1"/>
  <c r="N3833" i="7" s="1"/>
  <c r="O3832" i="7" a="1"/>
  <c r="O3832" i="7" s="1"/>
  <c r="N3832" i="7" a="1"/>
  <c r="N3832" i="7" s="1"/>
  <c r="M3832" i="7" a="1"/>
  <c r="M3832" i="7" s="1"/>
  <c r="O3831" i="7" a="1"/>
  <c r="O3831" i="7" s="1"/>
  <c r="N3831" i="7" a="1"/>
  <c r="N3831" i="7" s="1"/>
  <c r="M3831" i="7" a="1"/>
  <c r="M3831" i="7" s="1"/>
  <c r="O3830" i="7" a="1"/>
  <c r="O3830" i="7" s="1"/>
  <c r="M3830" i="7" a="1"/>
  <c r="M3830" i="7" s="1"/>
  <c r="N3830" i="7" s="1" a="1"/>
  <c r="N3830" i="7" s="1"/>
  <c r="O3829" i="7" a="1"/>
  <c r="O3829" i="7" s="1"/>
  <c r="N3829" i="7" a="1"/>
  <c r="N3829" i="7" s="1"/>
  <c r="M3829" i="7" a="1"/>
  <c r="M3829" i="7" s="1"/>
  <c r="O3828" i="7" a="1"/>
  <c r="O3828" i="7" s="1"/>
  <c r="M3828" i="7" a="1"/>
  <c r="M3828" i="7" s="1"/>
  <c r="N3828" i="7" s="1" a="1"/>
  <c r="N3828" i="7" s="1"/>
  <c r="O3827" i="7" a="1"/>
  <c r="O3827" i="7" s="1"/>
  <c r="N3827" i="7" a="1"/>
  <c r="N3827" i="7" s="1"/>
  <c r="M3827" i="7" a="1"/>
  <c r="M3827" i="7" s="1"/>
  <c r="O3826" i="7" a="1"/>
  <c r="O3826" i="7" s="1"/>
  <c r="M3826" i="7" a="1"/>
  <c r="M3826" i="7" s="1"/>
  <c r="N3826" i="7" s="1" a="1"/>
  <c r="N3826" i="7" s="1"/>
  <c r="O3825" i="7" a="1"/>
  <c r="O3825" i="7" s="1"/>
  <c r="N3825" i="7" a="1"/>
  <c r="N3825" i="7" s="1"/>
  <c r="M3825" i="7" a="1"/>
  <c r="M3825" i="7" s="1"/>
  <c r="O3824" i="7" a="1"/>
  <c r="O3824" i="7" s="1"/>
  <c r="M3824" i="7" a="1"/>
  <c r="M3824" i="7" s="1"/>
  <c r="N3824" i="7" s="1" a="1"/>
  <c r="N3824" i="7" s="1"/>
  <c r="O3823" i="7" a="1"/>
  <c r="O3823" i="7" s="1"/>
  <c r="M3823" i="7" a="1"/>
  <c r="M3823" i="7" s="1"/>
  <c r="N3823" i="7" s="1" a="1"/>
  <c r="N3823" i="7" s="1"/>
  <c r="O3822" i="7" a="1"/>
  <c r="O3822" i="7" s="1"/>
  <c r="N3822" i="7" a="1"/>
  <c r="N3822" i="7" s="1"/>
  <c r="M3822" i="7" a="1"/>
  <c r="M3822" i="7" s="1"/>
  <c r="O3821" i="7" a="1"/>
  <c r="O3821" i="7" s="1"/>
  <c r="N3821" i="7" a="1"/>
  <c r="N3821" i="7" s="1"/>
  <c r="M3821" i="7" a="1"/>
  <c r="M3821" i="7" s="1"/>
  <c r="O3820" i="7" a="1"/>
  <c r="O3820" i="7"/>
  <c r="M3820" i="7" a="1"/>
  <c r="M3820" i="7" s="1"/>
  <c r="N3820" i="7" s="1" a="1"/>
  <c r="N3820" i="7" s="1"/>
  <c r="O3819" i="7" a="1"/>
  <c r="O3819" i="7" s="1"/>
  <c r="M3819" i="7" a="1"/>
  <c r="M3819" i="7" s="1"/>
  <c r="N3819" i="7" s="1" a="1"/>
  <c r="N3819" i="7" s="1"/>
  <c r="O3818" i="7" a="1"/>
  <c r="O3818" i="7" s="1"/>
  <c r="M3818" i="7" a="1"/>
  <c r="M3818" i="7" s="1"/>
  <c r="N3818" i="7" s="1" a="1"/>
  <c r="N3818" i="7" s="1"/>
  <c r="O3817" i="7" a="1"/>
  <c r="O3817" i="7" s="1"/>
  <c r="N3817" i="7" a="1"/>
  <c r="N3817" i="7" s="1"/>
  <c r="M3817" i="7" a="1"/>
  <c r="M3817" i="7" s="1"/>
  <c r="O3816" i="7" a="1"/>
  <c r="O3816" i="7" s="1"/>
  <c r="N3816" i="7" a="1"/>
  <c r="N3816" i="7" s="1"/>
  <c r="M3816" i="7" a="1"/>
  <c r="M3816" i="7" s="1"/>
  <c r="O3815" i="7" a="1"/>
  <c r="O3815" i="7" s="1"/>
  <c r="M3815" i="7" a="1"/>
  <c r="M3815" i="7" s="1"/>
  <c r="N3815" i="7" s="1" a="1"/>
  <c r="N3815" i="7" s="1"/>
  <c r="O3814" i="7" a="1"/>
  <c r="O3814" i="7" s="1"/>
  <c r="M3814" i="7" a="1"/>
  <c r="M3814" i="7" s="1"/>
  <c r="N3814" i="7" s="1" a="1"/>
  <c r="N3814" i="7" s="1"/>
  <c r="O3813" i="7" a="1"/>
  <c r="O3813" i="7" s="1"/>
  <c r="N3813" i="7" a="1"/>
  <c r="N3813" i="7" s="1"/>
  <c r="M3813" i="7" a="1"/>
  <c r="M3813" i="7" s="1"/>
  <c r="O3812" i="7" a="1"/>
  <c r="O3812" i="7" s="1"/>
  <c r="N3812" i="7" a="1"/>
  <c r="N3812" i="7" s="1"/>
  <c r="M3812" i="7" a="1"/>
  <c r="M3812" i="7" s="1"/>
  <c r="O3811" i="7" a="1"/>
  <c r="O3811" i="7" s="1"/>
  <c r="N3811" i="7" a="1"/>
  <c r="N3811" i="7" s="1"/>
  <c r="M3811" i="7" a="1"/>
  <c r="M3811" i="7" s="1"/>
  <c r="O3810" i="7" a="1"/>
  <c r="O3810" i="7" s="1"/>
  <c r="M3810" i="7" a="1"/>
  <c r="M3810" i="7" s="1"/>
  <c r="N3810" i="7" s="1" a="1"/>
  <c r="N3810" i="7" s="1"/>
  <c r="O3809" i="7" a="1"/>
  <c r="O3809" i="7" s="1"/>
  <c r="N3809" i="7" a="1"/>
  <c r="N3809" i="7" s="1"/>
  <c r="M3809" i="7" a="1"/>
  <c r="M3809" i="7" s="1"/>
  <c r="O3808" i="7" a="1"/>
  <c r="O3808" i="7" s="1"/>
  <c r="M3808" i="7" a="1"/>
  <c r="M3808" i="7" s="1"/>
  <c r="N3808" i="7" s="1" a="1"/>
  <c r="N3808" i="7" s="1"/>
  <c r="O3807" i="7" a="1"/>
  <c r="O3807" i="7" s="1"/>
  <c r="N3807" i="7" a="1"/>
  <c r="N3807" i="7" s="1"/>
  <c r="M3807" i="7" a="1"/>
  <c r="M3807" i="7" s="1"/>
  <c r="O3806" i="7" a="1"/>
  <c r="O3806" i="7" s="1"/>
  <c r="N3806" i="7" a="1"/>
  <c r="N3806" i="7" s="1"/>
  <c r="M3806" i="7" a="1"/>
  <c r="M3806" i="7" s="1"/>
  <c r="O3805" i="7" a="1"/>
  <c r="O3805" i="7" s="1"/>
  <c r="N3805" i="7" a="1"/>
  <c r="N3805" i="7" s="1"/>
  <c r="M3805" i="7" a="1"/>
  <c r="M3805" i="7" s="1"/>
  <c r="O3804" i="7" a="1"/>
  <c r="O3804" i="7" s="1"/>
  <c r="M3804" i="7" a="1"/>
  <c r="M3804" i="7" s="1"/>
  <c r="N3804" i="7" s="1" a="1"/>
  <c r="N3804" i="7" s="1"/>
  <c r="O3803" i="7" a="1"/>
  <c r="O3803" i="7" s="1"/>
  <c r="M3803" i="7" a="1"/>
  <c r="M3803" i="7" s="1"/>
  <c r="N3803" i="7" s="1" a="1"/>
  <c r="N3803" i="7" s="1"/>
  <c r="O3802" i="7" a="1"/>
  <c r="O3802" i="7" s="1"/>
  <c r="M3802" i="7" a="1"/>
  <c r="M3802" i="7" s="1"/>
  <c r="N3802" i="7" s="1" a="1"/>
  <c r="N3802" i="7" s="1"/>
  <c r="O3801" i="7" a="1"/>
  <c r="O3801" i="7" s="1"/>
  <c r="N3801" i="7" a="1"/>
  <c r="N3801" i="7" s="1"/>
  <c r="M3801" i="7" a="1"/>
  <c r="M3801" i="7" s="1"/>
  <c r="O3800" i="7" a="1"/>
  <c r="O3800" i="7" s="1"/>
  <c r="N3800" i="7" a="1"/>
  <c r="N3800" i="7" s="1"/>
  <c r="M3800" i="7" a="1"/>
  <c r="M3800" i="7" s="1"/>
  <c r="O3799" i="7" a="1"/>
  <c r="O3799" i="7" s="1"/>
  <c r="M3799" i="7" a="1"/>
  <c r="M3799" i="7" s="1"/>
  <c r="N3799" i="7" s="1" a="1"/>
  <c r="N3799" i="7" s="1"/>
  <c r="O3798" i="7" a="1"/>
  <c r="O3798" i="7" s="1"/>
  <c r="M3798" i="7" a="1"/>
  <c r="M3798" i="7" s="1"/>
  <c r="N3798" i="7" s="1" a="1"/>
  <c r="N3798" i="7" s="1"/>
  <c r="O3797" i="7" a="1"/>
  <c r="O3797" i="7" s="1"/>
  <c r="N3797" i="7" a="1"/>
  <c r="N3797" i="7" s="1"/>
  <c r="M3797" i="7" a="1"/>
  <c r="M3797" i="7" s="1"/>
  <c r="O3796" i="7" a="1"/>
  <c r="O3796" i="7" s="1"/>
  <c r="N3796" i="7" a="1"/>
  <c r="N3796" i="7" s="1"/>
  <c r="M3796" i="7" a="1"/>
  <c r="M3796" i="7" s="1"/>
  <c r="O3795" i="7" a="1"/>
  <c r="O3795" i="7" s="1"/>
  <c r="N3795" i="7" a="1"/>
  <c r="N3795" i="7" s="1"/>
  <c r="M3795" i="7" a="1"/>
  <c r="M3795" i="7" s="1"/>
  <c r="O3794" i="7" a="1"/>
  <c r="O3794" i="7" s="1"/>
  <c r="M3794" i="7" a="1"/>
  <c r="M3794" i="7"/>
  <c r="N3794" i="7" s="1" a="1"/>
  <c r="N3794" i="7" s="1"/>
  <c r="O3793" i="7" a="1"/>
  <c r="O3793" i="7" s="1"/>
  <c r="N3793" i="7" a="1"/>
  <c r="N3793" i="7" s="1"/>
  <c r="M3793" i="7" a="1"/>
  <c r="M3793" i="7" s="1"/>
  <c r="O3792" i="7" a="1"/>
  <c r="O3792" i="7" s="1"/>
  <c r="M3792" i="7" a="1"/>
  <c r="M3792" i="7" s="1"/>
  <c r="N3792" i="7" s="1" a="1"/>
  <c r="N3792" i="7" s="1"/>
  <c r="O3791" i="7" a="1"/>
  <c r="O3791" i="7" s="1"/>
  <c r="N3791" i="7" a="1"/>
  <c r="N3791" i="7" s="1"/>
  <c r="M3791" i="7" a="1"/>
  <c r="M3791" i="7" s="1"/>
  <c r="O3790" i="7" a="1"/>
  <c r="O3790" i="7" s="1"/>
  <c r="N3790" i="7" a="1"/>
  <c r="N3790" i="7" s="1"/>
  <c r="M3790" i="7" a="1"/>
  <c r="M3790" i="7" s="1"/>
  <c r="O3789" i="7" a="1"/>
  <c r="O3789" i="7" s="1"/>
  <c r="N3789" i="7" a="1"/>
  <c r="N3789" i="7" s="1"/>
  <c r="M3789" i="7" a="1"/>
  <c r="M3789" i="7" s="1"/>
  <c r="O3788" i="7" a="1"/>
  <c r="O3788" i="7" s="1"/>
  <c r="M3788" i="7" a="1"/>
  <c r="M3788" i="7" s="1"/>
  <c r="N3788" i="7" s="1" a="1"/>
  <c r="N3788" i="7" s="1"/>
  <c r="O3787" i="7" a="1"/>
  <c r="O3787" i="7" s="1"/>
  <c r="N3787" i="7" a="1"/>
  <c r="N3787" i="7" s="1"/>
  <c r="M3787" i="7" a="1"/>
  <c r="M3787" i="7"/>
  <c r="O3786" i="7" a="1"/>
  <c r="O3786" i="7" s="1"/>
  <c r="M3786" i="7" a="1"/>
  <c r="M3786" i="7" s="1"/>
  <c r="N3786" i="7" s="1" a="1"/>
  <c r="N3786" i="7" s="1"/>
  <c r="O3785" i="7" a="1"/>
  <c r="O3785" i="7" s="1"/>
  <c r="N3785" i="7" a="1"/>
  <c r="N3785" i="7" s="1"/>
  <c r="M3785" i="7" a="1"/>
  <c r="M3785" i="7" s="1"/>
  <c r="O3784" i="7" a="1"/>
  <c r="O3784" i="7" s="1"/>
  <c r="M3784" i="7" a="1"/>
  <c r="M3784" i="7" s="1"/>
  <c r="N3784" i="7" s="1" a="1"/>
  <c r="N3784" i="7" s="1"/>
  <c r="O3783" i="7" a="1"/>
  <c r="O3783" i="7" s="1"/>
  <c r="M3783" i="7" a="1"/>
  <c r="M3783" i="7" s="1"/>
  <c r="N3783" i="7" s="1" a="1"/>
  <c r="N3783" i="7" s="1"/>
  <c r="O3782" i="7" a="1"/>
  <c r="O3782" i="7" s="1"/>
  <c r="M3782" i="7" a="1"/>
  <c r="M3782" i="7" s="1"/>
  <c r="N3782" i="7" s="1" a="1"/>
  <c r="N3782" i="7" s="1"/>
  <c r="O3781" i="7" a="1"/>
  <c r="O3781" i="7"/>
  <c r="N3781" i="7" a="1"/>
  <c r="N3781" i="7" s="1"/>
  <c r="M3781" i="7" a="1"/>
  <c r="M3781" i="7" s="1"/>
  <c r="O3780" i="7" a="1"/>
  <c r="O3780" i="7" s="1"/>
  <c r="N3780" i="7" a="1"/>
  <c r="N3780" i="7" s="1"/>
  <c r="M3780" i="7" a="1"/>
  <c r="M3780" i="7" s="1"/>
  <c r="O3779" i="7" a="1"/>
  <c r="O3779" i="7" s="1"/>
  <c r="M3779" i="7" a="1"/>
  <c r="M3779" i="7" s="1"/>
  <c r="N3779" i="7" s="1" a="1"/>
  <c r="N3779" i="7" s="1"/>
  <c r="O3778" i="7" a="1"/>
  <c r="O3778" i="7" s="1"/>
  <c r="M3778" i="7" a="1"/>
  <c r="M3778" i="7" s="1"/>
  <c r="N3778" i="7" s="1" a="1"/>
  <c r="N3778" i="7" s="1"/>
  <c r="O3777" i="7" a="1"/>
  <c r="O3777" i="7" s="1"/>
  <c r="N3777" i="7" a="1"/>
  <c r="N3777" i="7" s="1"/>
  <c r="M3777" i="7" a="1"/>
  <c r="M3777" i="7" s="1"/>
  <c r="O3776" i="7" a="1"/>
  <c r="O3776" i="7" s="1"/>
  <c r="M3776" i="7" a="1"/>
  <c r="M3776" i="7" s="1"/>
  <c r="N3776" i="7" s="1" a="1"/>
  <c r="N3776" i="7" s="1"/>
  <c r="O3775" i="7" a="1"/>
  <c r="O3775" i="7" s="1"/>
  <c r="N3775" i="7" a="1"/>
  <c r="N3775" i="7" s="1"/>
  <c r="M3775" i="7" a="1"/>
  <c r="M3775" i="7" s="1"/>
  <c r="O3774" i="7" a="1"/>
  <c r="O3774" i="7" s="1"/>
  <c r="M3774" i="7" a="1"/>
  <c r="M3774" i="7" s="1"/>
  <c r="N3774" i="7" s="1" a="1"/>
  <c r="N3774" i="7" s="1"/>
  <c r="O3773" i="7" a="1"/>
  <c r="O3773" i="7" s="1"/>
  <c r="N3773" i="7" a="1"/>
  <c r="N3773" i="7" s="1"/>
  <c r="M3773" i="7" a="1"/>
  <c r="M3773" i="7" s="1"/>
  <c r="O3772" i="7" a="1"/>
  <c r="O3772" i="7" s="1"/>
  <c r="N3772" i="7" a="1"/>
  <c r="N3772" i="7" s="1"/>
  <c r="M3772" i="7" a="1"/>
  <c r="M3772" i="7" s="1"/>
  <c r="O3771" i="7" a="1"/>
  <c r="O3771" i="7" s="1"/>
  <c r="M3771" i="7" a="1"/>
  <c r="M3771" i="7" s="1"/>
  <c r="N3771" i="7" s="1" a="1"/>
  <c r="N3771" i="7" s="1"/>
  <c r="O3770" i="7" a="1"/>
  <c r="O3770" i="7" s="1"/>
  <c r="M3770" i="7" a="1"/>
  <c r="M3770" i="7" s="1"/>
  <c r="N3770" i="7" s="1" a="1"/>
  <c r="N3770" i="7" s="1"/>
  <c r="O3769" i="7" a="1"/>
  <c r="O3769" i="7" s="1"/>
  <c r="M3769" i="7" a="1"/>
  <c r="M3769" i="7" s="1"/>
  <c r="N3769" i="7" s="1" a="1"/>
  <c r="N3769" i="7" s="1"/>
  <c r="O3768" i="7" a="1"/>
  <c r="O3768" i="7" s="1"/>
  <c r="N3768" i="7" a="1"/>
  <c r="N3768" i="7" s="1"/>
  <c r="M3768" i="7" a="1"/>
  <c r="M3768" i="7" s="1"/>
  <c r="O3767" i="7" a="1"/>
  <c r="O3767" i="7" s="1"/>
  <c r="N3767" i="7" a="1"/>
  <c r="N3767" i="7"/>
  <c r="M3767" i="7" a="1"/>
  <c r="M3767" i="7" s="1"/>
  <c r="O3766" i="7" a="1"/>
  <c r="O3766" i="7" s="1"/>
  <c r="M3766" i="7" a="1"/>
  <c r="M3766" i="7" s="1"/>
  <c r="N3766" i="7" s="1" a="1"/>
  <c r="N3766" i="7" s="1"/>
  <c r="O3765" i="7" a="1"/>
  <c r="O3765" i="7" s="1"/>
  <c r="N3765" i="7" a="1"/>
  <c r="N3765" i="7" s="1"/>
  <c r="M3765" i="7" a="1"/>
  <c r="M3765" i="7" s="1"/>
  <c r="O3764" i="7" a="1"/>
  <c r="O3764" i="7" s="1"/>
  <c r="M3764" i="7" a="1"/>
  <c r="M3764" i="7" s="1"/>
  <c r="N3764" i="7" s="1" a="1"/>
  <c r="N3764" i="7" s="1"/>
  <c r="O3763" i="7" a="1"/>
  <c r="O3763" i="7" s="1"/>
  <c r="N3763" i="7" a="1"/>
  <c r="N3763" i="7" s="1"/>
  <c r="M3763" i="7" a="1"/>
  <c r="M3763" i="7" s="1"/>
  <c r="O3762" i="7" a="1"/>
  <c r="O3762" i="7" s="1"/>
  <c r="M3762" i="7" a="1"/>
  <c r="M3762" i="7"/>
  <c r="N3762" i="7" s="1" a="1"/>
  <c r="N3762" i="7" s="1"/>
  <c r="O3761" i="7" a="1"/>
  <c r="O3761" i="7" s="1"/>
  <c r="N3761" i="7" a="1"/>
  <c r="N3761" i="7" s="1"/>
  <c r="M3761" i="7" a="1"/>
  <c r="M3761" i="7" s="1"/>
  <c r="O3760" i="7" a="1"/>
  <c r="O3760" i="7" s="1"/>
  <c r="M3760" i="7" a="1"/>
  <c r="M3760" i="7" s="1"/>
  <c r="N3760" i="7" s="1" a="1"/>
  <c r="N3760" i="7" s="1"/>
  <c r="O3759" i="7" a="1"/>
  <c r="O3759" i="7" s="1"/>
  <c r="M3759" i="7" a="1"/>
  <c r="M3759" i="7" s="1"/>
  <c r="N3759" i="7" s="1" a="1"/>
  <c r="N3759" i="7" s="1"/>
  <c r="O3758" i="7" a="1"/>
  <c r="O3758" i="7" s="1"/>
  <c r="N3758" i="7" a="1"/>
  <c r="N3758" i="7" s="1"/>
  <c r="M3758" i="7" a="1"/>
  <c r="M3758" i="7" s="1"/>
  <c r="O3757" i="7" a="1"/>
  <c r="O3757" i="7" s="1"/>
  <c r="N3757" i="7" a="1"/>
  <c r="N3757" i="7" s="1"/>
  <c r="M3757" i="7" a="1"/>
  <c r="M3757" i="7" s="1"/>
  <c r="O3756" i="7" a="1"/>
  <c r="O3756" i="7"/>
  <c r="N3756" i="7" a="1"/>
  <c r="N3756" i="7" s="1"/>
  <c r="M3756" i="7" a="1"/>
  <c r="M3756" i="7" s="1"/>
  <c r="O3755" i="7" a="1"/>
  <c r="O3755" i="7" s="1"/>
  <c r="M3755" i="7" a="1"/>
  <c r="M3755" i="7"/>
  <c r="N3755" i="7" s="1" a="1"/>
  <c r="N3755" i="7" s="1"/>
  <c r="O3754" i="7" a="1"/>
  <c r="O3754" i="7" s="1"/>
  <c r="M3754" i="7" a="1"/>
  <c r="M3754" i="7" s="1"/>
  <c r="N3754" i="7" s="1" a="1"/>
  <c r="N3754" i="7" s="1"/>
  <c r="O3753" i="7" a="1"/>
  <c r="O3753" i="7" s="1"/>
  <c r="N3753" i="7" a="1"/>
  <c r="N3753" i="7" s="1"/>
  <c r="M3753" i="7" a="1"/>
  <c r="M3753" i="7" s="1"/>
  <c r="O3752" i="7" a="1"/>
  <c r="O3752" i="7" s="1"/>
  <c r="M3752" i="7" a="1"/>
  <c r="M3752" i="7" s="1"/>
  <c r="N3752" i="7" s="1" a="1"/>
  <c r="N3752" i="7" s="1"/>
  <c r="O3751" i="7" a="1"/>
  <c r="O3751" i="7" s="1"/>
  <c r="M3751" i="7" a="1"/>
  <c r="M3751" i="7" s="1"/>
  <c r="N3751" i="7" s="1" a="1"/>
  <c r="N3751" i="7" s="1"/>
  <c r="O3750" i="7" a="1"/>
  <c r="O3750" i="7" s="1"/>
  <c r="M3750" i="7" a="1"/>
  <c r="M3750" i="7" s="1"/>
  <c r="N3750" i="7" s="1" a="1"/>
  <c r="N3750" i="7" s="1"/>
  <c r="O3749" i="7" a="1"/>
  <c r="O3749" i="7"/>
  <c r="N3749" i="7" a="1"/>
  <c r="N3749" i="7" s="1"/>
  <c r="M3749" i="7" a="1"/>
  <c r="M3749" i="7" s="1"/>
  <c r="O3748" i="7" a="1"/>
  <c r="O3748" i="7" s="1"/>
  <c r="N3748" i="7" a="1"/>
  <c r="N3748" i="7" s="1"/>
  <c r="M3748" i="7" a="1"/>
  <c r="M3748" i="7" s="1"/>
  <c r="O3747" i="7" a="1"/>
  <c r="O3747" i="7" s="1"/>
  <c r="M3747" i="7" a="1"/>
  <c r="M3747" i="7" s="1"/>
  <c r="N3747" i="7" s="1" a="1"/>
  <c r="N3747" i="7" s="1"/>
  <c r="O3746" i="7" a="1"/>
  <c r="O3746" i="7" s="1"/>
  <c r="M3746" i="7" a="1"/>
  <c r="M3746" i="7"/>
  <c r="N3746" i="7" s="1" a="1"/>
  <c r="N3746" i="7" s="1"/>
  <c r="O3745" i="7" a="1"/>
  <c r="O3745" i="7" s="1"/>
  <c r="N3745" i="7" a="1"/>
  <c r="N3745" i="7" s="1"/>
  <c r="M3745" i="7" a="1"/>
  <c r="M3745" i="7" s="1"/>
  <c r="O3744" i="7" a="1"/>
  <c r="O3744" i="7" s="1"/>
  <c r="N3744" i="7" a="1"/>
  <c r="N3744" i="7" s="1"/>
  <c r="M3744" i="7" a="1"/>
  <c r="M3744" i="7" s="1"/>
  <c r="O3743" i="7" a="1"/>
  <c r="O3743" i="7" s="1"/>
  <c r="N3743" i="7" a="1"/>
  <c r="N3743" i="7" s="1"/>
  <c r="M3743" i="7" a="1"/>
  <c r="M3743" i="7" s="1"/>
  <c r="O3742" i="7" a="1"/>
  <c r="O3742" i="7" s="1"/>
  <c r="M3742" i="7" a="1"/>
  <c r="M3742" i="7" s="1"/>
  <c r="N3742" i="7" s="1" a="1"/>
  <c r="N3742" i="7" s="1"/>
  <c r="O3741" i="7" a="1"/>
  <c r="O3741" i="7" s="1"/>
  <c r="N3741" i="7" a="1"/>
  <c r="N3741" i="7" s="1"/>
  <c r="M3741" i="7" a="1"/>
  <c r="M3741" i="7" s="1"/>
  <c r="O3740" i="7" a="1"/>
  <c r="O3740" i="7" s="1"/>
  <c r="N3740" i="7" a="1"/>
  <c r="N3740" i="7" s="1"/>
  <c r="M3740" i="7" a="1"/>
  <c r="M3740" i="7" s="1"/>
  <c r="O3739" i="7" a="1"/>
  <c r="O3739" i="7" s="1"/>
  <c r="M3739" i="7" a="1"/>
  <c r="M3739" i="7" s="1"/>
  <c r="N3739" i="7" s="1" a="1"/>
  <c r="N3739" i="7" s="1"/>
  <c r="O3738" i="7" a="1"/>
  <c r="O3738" i="7" s="1"/>
  <c r="M3738" i="7" a="1"/>
  <c r="M3738" i="7" s="1"/>
  <c r="N3738" i="7" s="1" a="1"/>
  <c r="N3738" i="7" s="1"/>
  <c r="O3737" i="7" a="1"/>
  <c r="O3737" i="7" s="1"/>
  <c r="M3737" i="7" a="1"/>
  <c r="M3737" i="7" s="1"/>
  <c r="N3737" i="7" s="1" a="1"/>
  <c r="N3737" i="7" s="1"/>
  <c r="O3736" i="7" a="1"/>
  <c r="O3736" i="7" s="1"/>
  <c r="M3736" i="7" a="1"/>
  <c r="M3736" i="7" s="1"/>
  <c r="N3736" i="7" s="1" a="1"/>
  <c r="N3736" i="7" s="1"/>
  <c r="O3735" i="7" a="1"/>
  <c r="O3735" i="7" s="1"/>
  <c r="M3735" i="7" a="1"/>
  <c r="M3735" i="7" s="1"/>
  <c r="N3735" i="7" s="1" a="1"/>
  <c r="N3735" i="7" s="1"/>
  <c r="O3734" i="7" a="1"/>
  <c r="O3734" i="7" s="1"/>
  <c r="M3734" i="7" a="1"/>
  <c r="M3734" i="7" s="1"/>
  <c r="N3734" i="7" s="1" a="1"/>
  <c r="N3734" i="7" s="1"/>
  <c r="O3733" i="7" a="1"/>
  <c r="O3733" i="7"/>
  <c r="N3733" i="7" a="1"/>
  <c r="N3733" i="7" s="1"/>
  <c r="M3733" i="7" a="1"/>
  <c r="M3733" i="7" s="1"/>
  <c r="O3732" i="7" a="1"/>
  <c r="O3732" i="7" s="1"/>
  <c r="M3732" i="7" a="1"/>
  <c r="M3732" i="7" s="1"/>
  <c r="N3732" i="7" s="1" a="1"/>
  <c r="N3732" i="7" s="1"/>
  <c r="O3731" i="7" a="1"/>
  <c r="O3731" i="7" s="1"/>
  <c r="M3731" i="7" a="1"/>
  <c r="M3731" i="7" s="1"/>
  <c r="N3731" i="7" s="1" a="1"/>
  <c r="N3731" i="7" s="1"/>
  <c r="O3730" i="7" a="1"/>
  <c r="O3730" i="7" s="1"/>
  <c r="M3730" i="7" a="1"/>
  <c r="M3730" i="7"/>
  <c r="N3730" i="7" s="1" a="1"/>
  <c r="N3730" i="7" s="1"/>
  <c r="O3729" i="7" a="1"/>
  <c r="O3729" i="7" s="1"/>
  <c r="N3729" i="7" a="1"/>
  <c r="N3729" i="7" s="1"/>
  <c r="M3729" i="7" a="1"/>
  <c r="M3729" i="7" s="1"/>
  <c r="O3728" i="7" a="1"/>
  <c r="O3728" i="7" s="1"/>
  <c r="N3728" i="7" a="1"/>
  <c r="N3728" i="7" s="1"/>
  <c r="M3728" i="7" a="1"/>
  <c r="M3728" i="7" s="1"/>
  <c r="O3727" i="7" a="1"/>
  <c r="O3727" i="7" s="1"/>
  <c r="M3727" i="7" a="1"/>
  <c r="M3727" i="7" s="1"/>
  <c r="N3727" i="7" s="1" a="1"/>
  <c r="N3727" i="7" s="1"/>
  <c r="O3726" i="7" a="1"/>
  <c r="O3726" i="7" s="1"/>
  <c r="M3726" i="7" a="1"/>
  <c r="M3726" i="7" s="1"/>
  <c r="N3726" i="7" s="1" a="1"/>
  <c r="N3726" i="7" s="1"/>
  <c r="O3725" i="7" a="1"/>
  <c r="O3725" i="7" s="1"/>
  <c r="N3725" i="7" a="1"/>
  <c r="N3725" i="7" s="1"/>
  <c r="M3725" i="7" a="1"/>
  <c r="M3725" i="7" s="1"/>
  <c r="O3724" i="7" a="1"/>
  <c r="O3724" i="7"/>
  <c r="M3724" i="7" a="1"/>
  <c r="M3724" i="7" s="1"/>
  <c r="N3724" i="7" s="1" a="1"/>
  <c r="N3724" i="7" s="1"/>
  <c r="O3723" i="7" a="1"/>
  <c r="O3723" i="7" s="1"/>
  <c r="M3723" i="7" a="1"/>
  <c r="M3723" i="7"/>
  <c r="N3723" i="7" s="1" a="1"/>
  <c r="N3723" i="7" s="1"/>
  <c r="O3722" i="7" a="1"/>
  <c r="O3722" i="7" s="1"/>
  <c r="M3722" i="7" a="1"/>
  <c r="M3722" i="7" s="1"/>
  <c r="N3722" i="7" s="1" a="1"/>
  <c r="N3722" i="7" s="1"/>
  <c r="O3721" i="7" a="1"/>
  <c r="O3721" i="7" s="1"/>
  <c r="M3721" i="7" a="1"/>
  <c r="M3721" i="7" s="1"/>
  <c r="N3721" i="7" s="1" a="1"/>
  <c r="N3721" i="7" s="1"/>
  <c r="O3720" i="7" a="1"/>
  <c r="O3720" i="7" s="1"/>
  <c r="M3720" i="7" a="1"/>
  <c r="M3720" i="7" s="1"/>
  <c r="N3720" i="7" s="1" a="1"/>
  <c r="N3720" i="7" s="1"/>
  <c r="O3719" i="7" a="1"/>
  <c r="O3719" i="7" s="1"/>
  <c r="N3719" i="7" a="1"/>
  <c r="N3719" i="7" s="1"/>
  <c r="M3719" i="7" a="1"/>
  <c r="M3719" i="7" s="1"/>
  <c r="O3718" i="7" a="1"/>
  <c r="O3718" i="7" s="1"/>
  <c r="M3718" i="7" a="1"/>
  <c r="M3718" i="7" s="1"/>
  <c r="N3718" i="7" s="1" a="1"/>
  <c r="N3718" i="7" s="1"/>
  <c r="O3717" i="7" a="1"/>
  <c r="O3717" i="7"/>
  <c r="N3717" i="7" a="1"/>
  <c r="N3717" i="7" s="1"/>
  <c r="M3717" i="7" a="1"/>
  <c r="M3717" i="7" s="1"/>
  <c r="O3716" i="7" a="1"/>
  <c r="O3716" i="7" s="1"/>
  <c r="M3716" i="7" a="1"/>
  <c r="M3716" i="7" s="1"/>
  <c r="N3716" i="7" s="1" a="1"/>
  <c r="N3716" i="7" s="1"/>
  <c r="O3715" i="7" a="1"/>
  <c r="O3715" i="7" s="1"/>
  <c r="M3715" i="7" a="1"/>
  <c r="M3715" i="7" s="1"/>
  <c r="N3715" i="7" s="1" a="1"/>
  <c r="N3715" i="7" s="1"/>
  <c r="O3714" i="7" a="1"/>
  <c r="O3714" i="7" s="1"/>
  <c r="M3714" i="7" a="1"/>
  <c r="M3714" i="7" s="1"/>
  <c r="N3714" i="7" s="1" a="1"/>
  <c r="N3714" i="7" s="1"/>
  <c r="O3713" i="7" a="1"/>
  <c r="O3713" i="7" s="1"/>
  <c r="N3713" i="7" a="1"/>
  <c r="N3713" i="7" s="1"/>
  <c r="M3713" i="7" a="1"/>
  <c r="M3713" i="7" s="1"/>
  <c r="O3712" i="7" a="1"/>
  <c r="O3712" i="7" s="1"/>
  <c r="M3712" i="7" a="1"/>
  <c r="M3712" i="7" s="1"/>
  <c r="N3712" i="7" s="1" a="1"/>
  <c r="N3712" i="7" s="1"/>
  <c r="O3711" i="7" a="1"/>
  <c r="O3711" i="7" s="1"/>
  <c r="M3711" i="7" a="1"/>
  <c r="M3711" i="7" s="1"/>
  <c r="N3711" i="7" s="1" a="1"/>
  <c r="N3711" i="7" s="1"/>
  <c r="O3710" i="7" a="1"/>
  <c r="O3710" i="7" s="1"/>
  <c r="M3710" i="7" a="1"/>
  <c r="M3710" i="7" s="1"/>
  <c r="N3710" i="7" s="1" a="1"/>
  <c r="N3710" i="7" s="1"/>
  <c r="O3709" i="7" a="1"/>
  <c r="O3709" i="7" s="1"/>
  <c r="N3709" i="7" a="1"/>
  <c r="N3709" i="7" s="1"/>
  <c r="M3709" i="7" a="1"/>
  <c r="M3709" i="7" s="1"/>
  <c r="O3708" i="7" a="1"/>
  <c r="O3708" i="7"/>
  <c r="N3708" i="7" a="1"/>
  <c r="N3708" i="7" s="1"/>
  <c r="M3708" i="7" a="1"/>
  <c r="M3708" i="7" s="1"/>
  <c r="O3707" i="7" a="1"/>
  <c r="O3707" i="7" s="1"/>
  <c r="M3707" i="7" a="1"/>
  <c r="M3707" i="7" s="1"/>
  <c r="N3707" i="7" s="1" a="1"/>
  <c r="N3707" i="7" s="1"/>
  <c r="O3706" i="7" a="1"/>
  <c r="O3706" i="7" s="1"/>
  <c r="M3706" i="7" a="1"/>
  <c r="M3706" i="7" s="1"/>
  <c r="N3706" i="7" s="1" a="1"/>
  <c r="N3706" i="7" s="1"/>
  <c r="O3705" i="7" a="1"/>
  <c r="O3705" i="7" s="1"/>
  <c r="M3705" i="7" a="1"/>
  <c r="M3705" i="7" s="1"/>
  <c r="N3705" i="7" s="1" a="1"/>
  <c r="N3705" i="7" s="1"/>
  <c r="O3704" i="7" a="1"/>
  <c r="O3704" i="7" s="1"/>
  <c r="N3704" i="7" a="1"/>
  <c r="N3704" i="7" s="1"/>
  <c r="M3704" i="7" a="1"/>
  <c r="M3704" i="7" s="1"/>
  <c r="O3703" i="7" a="1"/>
  <c r="O3703" i="7" s="1"/>
  <c r="N3703" i="7" a="1"/>
  <c r="N3703" i="7" s="1"/>
  <c r="M3703" i="7" a="1"/>
  <c r="M3703" i="7" s="1"/>
  <c r="O3702" i="7" a="1"/>
  <c r="O3702" i="7" s="1"/>
  <c r="M3702" i="7" a="1"/>
  <c r="M3702" i="7" s="1"/>
  <c r="N3702" i="7" s="1" a="1"/>
  <c r="N3702" i="7" s="1"/>
  <c r="O3701" i="7" a="1"/>
  <c r="O3701" i="7" s="1"/>
  <c r="N3701" i="7" a="1"/>
  <c r="N3701" i="7" s="1"/>
  <c r="M3701" i="7" a="1"/>
  <c r="M3701" i="7" s="1"/>
  <c r="O3700" i="7" a="1"/>
  <c r="O3700" i="7" s="1"/>
  <c r="M3700" i="7" a="1"/>
  <c r="M3700" i="7" s="1"/>
  <c r="N3700" i="7" s="1" a="1"/>
  <c r="N3700" i="7" s="1"/>
  <c r="O3699" i="7" a="1"/>
  <c r="O3699" i="7" s="1"/>
  <c r="N3699" i="7" a="1"/>
  <c r="N3699" i="7" s="1"/>
  <c r="M3699" i="7" a="1"/>
  <c r="M3699" i="7" s="1"/>
  <c r="O3698" i="7" a="1"/>
  <c r="O3698" i="7" s="1"/>
  <c r="M3698" i="7" a="1"/>
  <c r="M3698" i="7" s="1"/>
  <c r="N3698" i="7" s="1" a="1"/>
  <c r="N3698" i="7" s="1"/>
  <c r="O3697" i="7" a="1"/>
  <c r="O3697" i="7" s="1"/>
  <c r="N3697" i="7" a="1"/>
  <c r="N3697" i="7" s="1"/>
  <c r="M3697" i="7" a="1"/>
  <c r="M3697" i="7" s="1"/>
  <c r="O3696" i="7" a="1"/>
  <c r="O3696" i="7" s="1"/>
  <c r="M3696" i="7" a="1"/>
  <c r="M3696" i="7" s="1"/>
  <c r="N3696" i="7" s="1" a="1"/>
  <c r="N3696" i="7" s="1"/>
  <c r="O3695" i="7" a="1"/>
  <c r="O3695" i="7" s="1"/>
  <c r="M3695" i="7" a="1"/>
  <c r="M3695" i="7" s="1"/>
  <c r="N3695" i="7" s="1" a="1"/>
  <c r="N3695" i="7" s="1"/>
  <c r="O3694" i="7" a="1"/>
  <c r="O3694" i="7" s="1"/>
  <c r="N3694" i="7" a="1"/>
  <c r="N3694" i="7" s="1"/>
  <c r="M3694" i="7" a="1"/>
  <c r="M3694" i="7" s="1"/>
  <c r="O3693" i="7" a="1"/>
  <c r="O3693" i="7" s="1"/>
  <c r="N3693" i="7" a="1"/>
  <c r="N3693" i="7" s="1"/>
  <c r="M3693" i="7" a="1"/>
  <c r="M3693" i="7" s="1"/>
  <c r="O3692" i="7" a="1"/>
  <c r="O3692" i="7"/>
  <c r="M3692" i="7" a="1"/>
  <c r="M3692" i="7" s="1"/>
  <c r="N3692" i="7" s="1" a="1"/>
  <c r="N3692" i="7" s="1"/>
  <c r="O3691" i="7" a="1"/>
  <c r="O3691" i="7" s="1"/>
  <c r="M3691" i="7" a="1"/>
  <c r="M3691" i="7" s="1"/>
  <c r="N3691" i="7" s="1" a="1"/>
  <c r="N3691" i="7" s="1"/>
  <c r="O3690" i="7" a="1"/>
  <c r="O3690" i="7" s="1"/>
  <c r="M3690" i="7" a="1"/>
  <c r="M3690" i="7" s="1"/>
  <c r="N3690" i="7" s="1" a="1"/>
  <c r="N3690" i="7" s="1"/>
  <c r="O3689" i="7" a="1"/>
  <c r="O3689" i="7" s="1"/>
  <c r="N3689" i="7" a="1"/>
  <c r="N3689" i="7" s="1"/>
  <c r="M3689" i="7" a="1"/>
  <c r="M3689" i="7" s="1"/>
  <c r="O3688" i="7" a="1"/>
  <c r="O3688" i="7" s="1"/>
  <c r="N3688" i="7" a="1"/>
  <c r="N3688" i="7" s="1"/>
  <c r="M3688" i="7" a="1"/>
  <c r="M3688" i="7" s="1"/>
  <c r="O3687" i="7" a="1"/>
  <c r="O3687" i="7" s="1"/>
  <c r="M3687" i="7" a="1"/>
  <c r="M3687" i="7" s="1"/>
  <c r="N3687" i="7" s="1" a="1"/>
  <c r="N3687" i="7" s="1"/>
  <c r="O3686" i="7" a="1"/>
  <c r="O3686" i="7" s="1"/>
  <c r="M3686" i="7" a="1"/>
  <c r="M3686" i="7" s="1"/>
  <c r="N3686" i="7" s="1" a="1"/>
  <c r="N3686" i="7" s="1"/>
  <c r="O3685" i="7" a="1"/>
  <c r="O3685" i="7" s="1"/>
  <c r="N3685" i="7" a="1"/>
  <c r="N3685" i="7" s="1"/>
  <c r="M3685" i="7" a="1"/>
  <c r="M3685" i="7" s="1"/>
  <c r="O3684" i="7" a="1"/>
  <c r="O3684" i="7" s="1"/>
  <c r="N3684" i="7" a="1"/>
  <c r="N3684" i="7" s="1"/>
  <c r="M3684" i="7" a="1"/>
  <c r="M3684" i="7" s="1"/>
  <c r="O3683" i="7" a="1"/>
  <c r="O3683" i="7" s="1"/>
  <c r="N3683" i="7" a="1"/>
  <c r="N3683" i="7" s="1"/>
  <c r="M3683" i="7" a="1"/>
  <c r="M3683" i="7" s="1"/>
  <c r="O3682" i="7" a="1"/>
  <c r="O3682" i="7" s="1"/>
  <c r="M3682" i="7" a="1"/>
  <c r="M3682" i="7" s="1"/>
  <c r="N3682" i="7" s="1" a="1"/>
  <c r="N3682" i="7" s="1"/>
  <c r="O3681" i="7" a="1"/>
  <c r="O3681" i="7" s="1"/>
  <c r="N3681" i="7" a="1"/>
  <c r="N3681" i="7" s="1"/>
  <c r="M3681" i="7" a="1"/>
  <c r="M3681" i="7" s="1"/>
  <c r="O3680" i="7" a="1"/>
  <c r="O3680" i="7" s="1"/>
  <c r="M3680" i="7" a="1"/>
  <c r="M3680" i="7" s="1"/>
  <c r="N3680" i="7" s="1" a="1"/>
  <c r="N3680" i="7" s="1"/>
  <c r="O3679" i="7" a="1"/>
  <c r="O3679" i="7" s="1"/>
  <c r="N3679" i="7" a="1"/>
  <c r="N3679" i="7" s="1"/>
  <c r="M3679" i="7" a="1"/>
  <c r="M3679" i="7" s="1"/>
  <c r="O3678" i="7" a="1"/>
  <c r="O3678" i="7" s="1"/>
  <c r="N3678" i="7" a="1"/>
  <c r="N3678" i="7" s="1"/>
  <c r="M3678" i="7" a="1"/>
  <c r="M3678" i="7" s="1"/>
  <c r="O3677" i="7" a="1"/>
  <c r="O3677" i="7" s="1"/>
  <c r="N3677" i="7" a="1"/>
  <c r="N3677" i="7" s="1"/>
  <c r="M3677" i="7" a="1"/>
  <c r="M3677" i="7" s="1"/>
  <c r="O3676" i="7" a="1"/>
  <c r="O3676" i="7" s="1"/>
  <c r="M3676" i="7" a="1"/>
  <c r="M3676" i="7" s="1"/>
  <c r="N3676" i="7" s="1" a="1"/>
  <c r="N3676" i="7" s="1"/>
  <c r="O3675" i="7" a="1"/>
  <c r="O3675" i="7" s="1"/>
  <c r="M3675" i="7" a="1"/>
  <c r="M3675" i="7" s="1"/>
  <c r="N3675" i="7" s="1" a="1"/>
  <c r="N3675" i="7" s="1"/>
  <c r="O3674" i="7" a="1"/>
  <c r="O3674" i="7" s="1"/>
  <c r="M3674" i="7" a="1"/>
  <c r="M3674" i="7" s="1"/>
  <c r="N3674" i="7" s="1" a="1"/>
  <c r="N3674" i="7" s="1"/>
  <c r="O3673" i="7" a="1"/>
  <c r="O3673" i="7" s="1"/>
  <c r="N3673" i="7" a="1"/>
  <c r="N3673" i="7" s="1"/>
  <c r="M3673" i="7" a="1"/>
  <c r="M3673" i="7" s="1"/>
  <c r="O3672" i="7" a="1"/>
  <c r="O3672" i="7" s="1"/>
  <c r="N3672" i="7" a="1"/>
  <c r="N3672" i="7" s="1"/>
  <c r="M3672" i="7" a="1"/>
  <c r="M3672" i="7" s="1"/>
  <c r="O3671" i="7" a="1"/>
  <c r="O3671" i="7" s="1"/>
  <c r="M3671" i="7" a="1"/>
  <c r="M3671" i="7" s="1"/>
  <c r="N3671" i="7" s="1" a="1"/>
  <c r="N3671" i="7" s="1"/>
  <c r="O3670" i="7" a="1"/>
  <c r="O3670" i="7" s="1"/>
  <c r="M3670" i="7" a="1"/>
  <c r="M3670" i="7" s="1"/>
  <c r="N3670" i="7" s="1" a="1"/>
  <c r="N3670" i="7" s="1"/>
  <c r="O3669" i="7" a="1"/>
  <c r="O3669" i="7" s="1"/>
  <c r="N3669" i="7" a="1"/>
  <c r="N3669" i="7" s="1"/>
  <c r="M3669" i="7" a="1"/>
  <c r="M3669" i="7" s="1"/>
  <c r="O3668" i="7" a="1"/>
  <c r="O3668" i="7" s="1"/>
  <c r="N3668" i="7" a="1"/>
  <c r="N3668" i="7" s="1"/>
  <c r="M3668" i="7" a="1"/>
  <c r="M3668" i="7" s="1"/>
  <c r="O3667" i="7" a="1"/>
  <c r="O3667" i="7" s="1"/>
  <c r="N3667" i="7" a="1"/>
  <c r="N3667" i="7" s="1"/>
  <c r="M3667" i="7" a="1"/>
  <c r="M3667" i="7" s="1"/>
  <c r="O3666" i="7" a="1"/>
  <c r="O3666" i="7" s="1"/>
  <c r="M3666" i="7" a="1"/>
  <c r="M3666" i="7"/>
  <c r="N3666" i="7" s="1" a="1"/>
  <c r="N3666" i="7" s="1"/>
  <c r="O3665" i="7" a="1"/>
  <c r="O3665" i="7" s="1"/>
  <c r="N3665" i="7" a="1"/>
  <c r="N3665" i="7" s="1"/>
  <c r="M3665" i="7" a="1"/>
  <c r="M3665" i="7" s="1"/>
  <c r="O3664" i="7" a="1"/>
  <c r="O3664" i="7" s="1"/>
  <c r="M3664" i="7" a="1"/>
  <c r="M3664" i="7" s="1"/>
  <c r="N3664" i="7" s="1" a="1"/>
  <c r="N3664" i="7" s="1"/>
  <c r="O3663" i="7" a="1"/>
  <c r="O3663" i="7" s="1"/>
  <c r="N3663" i="7" a="1"/>
  <c r="N3663" i="7" s="1"/>
  <c r="M3663" i="7" a="1"/>
  <c r="M3663" i="7" s="1"/>
  <c r="O3662" i="7" a="1"/>
  <c r="O3662" i="7" s="1"/>
  <c r="N3662" i="7" a="1"/>
  <c r="N3662" i="7" s="1"/>
  <c r="M3662" i="7" a="1"/>
  <c r="M3662" i="7" s="1"/>
  <c r="O3661" i="7" a="1"/>
  <c r="O3661" i="7" s="1"/>
  <c r="N3661" i="7" a="1"/>
  <c r="N3661" i="7" s="1"/>
  <c r="M3661" i="7" a="1"/>
  <c r="M3661" i="7" s="1"/>
  <c r="O3660" i="7" a="1"/>
  <c r="O3660" i="7" s="1"/>
  <c r="M3660" i="7" a="1"/>
  <c r="M3660" i="7" s="1"/>
  <c r="N3660" i="7" s="1" a="1"/>
  <c r="N3660" i="7" s="1"/>
  <c r="O3659" i="7" a="1"/>
  <c r="O3659" i="7" s="1"/>
  <c r="N3659" i="7" a="1"/>
  <c r="N3659" i="7" s="1"/>
  <c r="M3659" i="7" a="1"/>
  <c r="M3659" i="7"/>
  <c r="O3658" i="7" a="1"/>
  <c r="O3658" i="7" s="1"/>
  <c r="M3658" i="7" a="1"/>
  <c r="M3658" i="7" s="1"/>
  <c r="N3658" i="7" s="1" a="1"/>
  <c r="N3658" i="7" s="1"/>
  <c r="O3657" i="7" a="1"/>
  <c r="O3657" i="7" s="1"/>
  <c r="N3657" i="7" a="1"/>
  <c r="N3657" i="7" s="1"/>
  <c r="M3657" i="7" a="1"/>
  <c r="M3657" i="7" s="1"/>
  <c r="O3656" i="7" a="1"/>
  <c r="O3656" i="7" s="1"/>
  <c r="M3656" i="7" a="1"/>
  <c r="M3656" i="7" s="1"/>
  <c r="N3656" i="7" s="1" a="1"/>
  <c r="N3656" i="7" s="1"/>
  <c r="O3655" i="7" a="1"/>
  <c r="O3655" i="7" s="1"/>
  <c r="M3655" i="7" a="1"/>
  <c r="M3655" i="7" s="1"/>
  <c r="N3655" i="7" s="1" a="1"/>
  <c r="N3655" i="7" s="1"/>
  <c r="O3654" i="7" a="1"/>
  <c r="O3654" i="7" s="1"/>
  <c r="M3654" i="7" a="1"/>
  <c r="M3654" i="7" s="1"/>
  <c r="N3654" i="7" s="1" a="1"/>
  <c r="N3654" i="7" s="1"/>
  <c r="O3653" i="7" a="1"/>
  <c r="O3653" i="7"/>
  <c r="N3653" i="7" a="1"/>
  <c r="N3653" i="7" s="1"/>
  <c r="M3653" i="7" a="1"/>
  <c r="M3653" i="7" s="1"/>
  <c r="O3652" i="7" a="1"/>
  <c r="O3652" i="7" s="1"/>
  <c r="N3652" i="7" a="1"/>
  <c r="N3652" i="7" s="1"/>
  <c r="M3652" i="7" a="1"/>
  <c r="M3652" i="7" s="1"/>
  <c r="O3651" i="7" a="1"/>
  <c r="O3651" i="7" s="1"/>
  <c r="M3651" i="7" a="1"/>
  <c r="M3651" i="7" s="1"/>
  <c r="N3651" i="7" s="1" a="1"/>
  <c r="N3651" i="7" s="1"/>
  <c r="O3650" i="7" a="1"/>
  <c r="O3650" i="7" s="1"/>
  <c r="M3650" i="7" a="1"/>
  <c r="M3650" i="7" s="1"/>
  <c r="N3650" i="7" s="1" a="1"/>
  <c r="N3650" i="7" s="1"/>
  <c r="O3649" i="7" a="1"/>
  <c r="O3649" i="7" s="1"/>
  <c r="N3649" i="7" a="1"/>
  <c r="N3649" i="7" s="1"/>
  <c r="M3649" i="7" a="1"/>
  <c r="M3649" i="7" s="1"/>
  <c r="O3648" i="7" a="1"/>
  <c r="O3648" i="7" s="1"/>
  <c r="M3648" i="7" a="1"/>
  <c r="M3648" i="7" s="1"/>
  <c r="N3648" i="7" s="1" a="1"/>
  <c r="N3648" i="7" s="1"/>
  <c r="O3647" i="7" a="1"/>
  <c r="O3647" i="7" s="1"/>
  <c r="N3647" i="7" a="1"/>
  <c r="N3647" i="7" s="1"/>
  <c r="M3647" i="7" a="1"/>
  <c r="M3647" i="7" s="1"/>
  <c r="O3646" i="7" a="1"/>
  <c r="O3646" i="7" s="1"/>
  <c r="M3646" i="7" a="1"/>
  <c r="M3646" i="7" s="1"/>
  <c r="N3646" i="7" s="1" a="1"/>
  <c r="N3646" i="7" s="1"/>
  <c r="O3645" i="7" a="1"/>
  <c r="O3645" i="7" s="1"/>
  <c r="N3645" i="7" a="1"/>
  <c r="N3645" i="7" s="1"/>
  <c r="M3645" i="7" a="1"/>
  <c r="M3645" i="7" s="1"/>
  <c r="O3644" i="7" a="1"/>
  <c r="O3644" i="7" s="1"/>
  <c r="N3644" i="7" a="1"/>
  <c r="N3644" i="7" s="1"/>
  <c r="M3644" i="7" a="1"/>
  <c r="M3644" i="7" s="1"/>
  <c r="O3643" i="7" a="1"/>
  <c r="O3643" i="7" s="1"/>
  <c r="M3643" i="7" a="1"/>
  <c r="M3643" i="7" s="1"/>
  <c r="N3643" i="7" s="1" a="1"/>
  <c r="N3643" i="7" s="1"/>
  <c r="O3642" i="7" a="1"/>
  <c r="O3642" i="7" s="1"/>
  <c r="M3642" i="7" a="1"/>
  <c r="M3642" i="7" s="1"/>
  <c r="N3642" i="7" s="1" a="1"/>
  <c r="N3642" i="7" s="1"/>
  <c r="O3641" i="7" a="1"/>
  <c r="O3641" i="7" s="1"/>
  <c r="M3641" i="7" a="1"/>
  <c r="M3641" i="7" s="1"/>
  <c r="N3641" i="7" s="1" a="1"/>
  <c r="N3641" i="7" s="1"/>
  <c r="O3640" i="7" a="1"/>
  <c r="O3640" i="7" s="1"/>
  <c r="N3640" i="7" a="1"/>
  <c r="N3640" i="7" s="1"/>
  <c r="M3640" i="7" a="1"/>
  <c r="M3640" i="7" s="1"/>
  <c r="O3639" i="7" a="1"/>
  <c r="O3639" i="7" s="1"/>
  <c r="N3639" i="7" a="1"/>
  <c r="N3639" i="7"/>
  <c r="M3639" i="7" a="1"/>
  <c r="M3639" i="7" s="1"/>
  <c r="O3638" i="7" a="1"/>
  <c r="O3638" i="7" s="1"/>
  <c r="M3638" i="7" a="1"/>
  <c r="M3638" i="7" s="1"/>
  <c r="N3638" i="7" s="1" a="1"/>
  <c r="N3638" i="7" s="1"/>
  <c r="O3637" i="7" a="1"/>
  <c r="O3637" i="7" s="1"/>
  <c r="N3637" i="7" a="1"/>
  <c r="N3637" i="7" s="1"/>
  <c r="M3637" i="7" a="1"/>
  <c r="M3637" i="7" s="1"/>
  <c r="O3636" i="7" a="1"/>
  <c r="O3636" i="7" s="1"/>
  <c r="M3636" i="7" a="1"/>
  <c r="M3636" i="7" s="1"/>
  <c r="N3636" i="7" s="1" a="1"/>
  <c r="N3636" i="7" s="1"/>
  <c r="O3635" i="7" a="1"/>
  <c r="O3635" i="7" s="1"/>
  <c r="N3635" i="7" a="1"/>
  <c r="N3635" i="7" s="1"/>
  <c r="M3635" i="7" a="1"/>
  <c r="M3635" i="7" s="1"/>
  <c r="O3634" i="7" a="1"/>
  <c r="O3634" i="7" s="1"/>
  <c r="M3634" i="7" a="1"/>
  <c r="M3634" i="7"/>
  <c r="N3634" i="7" s="1" a="1"/>
  <c r="N3634" i="7" s="1"/>
  <c r="O3633" i="7" a="1"/>
  <c r="O3633" i="7" s="1"/>
  <c r="N3633" i="7" a="1"/>
  <c r="N3633" i="7" s="1"/>
  <c r="M3633" i="7" a="1"/>
  <c r="M3633" i="7" s="1"/>
  <c r="O3632" i="7" a="1"/>
  <c r="O3632" i="7" s="1"/>
  <c r="M3632" i="7" a="1"/>
  <c r="M3632" i="7" s="1"/>
  <c r="N3632" i="7" s="1" a="1"/>
  <c r="N3632" i="7" s="1"/>
  <c r="O3631" i="7" a="1"/>
  <c r="O3631" i="7" s="1"/>
  <c r="M3631" i="7" a="1"/>
  <c r="M3631" i="7" s="1"/>
  <c r="N3631" i="7" s="1" a="1"/>
  <c r="N3631" i="7" s="1"/>
  <c r="O3630" i="7" a="1"/>
  <c r="O3630" i="7" s="1"/>
  <c r="N3630" i="7" a="1"/>
  <c r="N3630" i="7" s="1"/>
  <c r="M3630" i="7" a="1"/>
  <c r="M3630" i="7" s="1"/>
  <c r="O3629" i="7" a="1"/>
  <c r="O3629" i="7" s="1"/>
  <c r="N3629" i="7" a="1"/>
  <c r="N3629" i="7" s="1"/>
  <c r="M3629" i="7" a="1"/>
  <c r="M3629" i="7" s="1"/>
  <c r="O3628" i="7" a="1"/>
  <c r="O3628" i="7"/>
  <c r="N3628" i="7" a="1"/>
  <c r="N3628" i="7" s="1"/>
  <c r="M3628" i="7" a="1"/>
  <c r="M3628" i="7" s="1"/>
  <c r="O3627" i="7" a="1"/>
  <c r="O3627" i="7" s="1"/>
  <c r="M3627" i="7" a="1"/>
  <c r="M3627" i="7"/>
  <c r="N3627" i="7" s="1" a="1"/>
  <c r="N3627" i="7" s="1"/>
  <c r="O3626" i="7" a="1"/>
  <c r="O3626" i="7" s="1"/>
  <c r="M3626" i="7" a="1"/>
  <c r="M3626" i="7" s="1"/>
  <c r="N3626" i="7" s="1" a="1"/>
  <c r="N3626" i="7" s="1"/>
  <c r="O3625" i="7" a="1"/>
  <c r="O3625" i="7" s="1"/>
  <c r="N3625" i="7" a="1"/>
  <c r="N3625" i="7" s="1"/>
  <c r="M3625" i="7" a="1"/>
  <c r="M3625" i="7" s="1"/>
  <c r="O3624" i="7" a="1"/>
  <c r="O3624" i="7" s="1"/>
  <c r="M3624" i="7" a="1"/>
  <c r="M3624" i="7" s="1"/>
  <c r="N3624" i="7" s="1" a="1"/>
  <c r="N3624" i="7" s="1"/>
  <c r="O3623" i="7" a="1"/>
  <c r="O3623" i="7" s="1"/>
  <c r="M3623" i="7" a="1"/>
  <c r="M3623" i="7" s="1"/>
  <c r="N3623" i="7" s="1" a="1"/>
  <c r="N3623" i="7" s="1"/>
  <c r="O3622" i="7" a="1"/>
  <c r="O3622" i="7" s="1"/>
  <c r="M3622" i="7" a="1"/>
  <c r="M3622" i="7" s="1"/>
  <c r="N3622" i="7" s="1" a="1"/>
  <c r="N3622" i="7" s="1"/>
  <c r="O3621" i="7" a="1"/>
  <c r="O3621" i="7"/>
  <c r="N3621" i="7" a="1"/>
  <c r="N3621" i="7" s="1"/>
  <c r="M3621" i="7" a="1"/>
  <c r="M3621" i="7" s="1"/>
  <c r="O3620" i="7" a="1"/>
  <c r="O3620" i="7" s="1"/>
  <c r="N3620" i="7" a="1"/>
  <c r="N3620" i="7" s="1"/>
  <c r="M3620" i="7" a="1"/>
  <c r="M3620" i="7" s="1"/>
  <c r="O3619" i="7" a="1"/>
  <c r="O3619" i="7" s="1"/>
  <c r="M3619" i="7" a="1"/>
  <c r="M3619" i="7" s="1"/>
  <c r="N3619" i="7" s="1" a="1"/>
  <c r="N3619" i="7" s="1"/>
  <c r="O3618" i="7" a="1"/>
  <c r="O3618" i="7" s="1"/>
  <c r="M3618" i="7" a="1"/>
  <c r="M3618" i="7"/>
  <c r="N3618" i="7" s="1" a="1"/>
  <c r="N3618" i="7" s="1"/>
  <c r="O3617" i="7" a="1"/>
  <c r="O3617" i="7" s="1"/>
  <c r="N3617" i="7" a="1"/>
  <c r="N3617" i="7" s="1"/>
  <c r="M3617" i="7" a="1"/>
  <c r="M3617" i="7" s="1"/>
  <c r="O3616" i="7" a="1"/>
  <c r="O3616" i="7" s="1"/>
  <c r="N3616" i="7" a="1"/>
  <c r="N3616" i="7" s="1"/>
  <c r="M3616" i="7" a="1"/>
  <c r="M3616" i="7" s="1"/>
  <c r="O3615" i="7" a="1"/>
  <c r="O3615" i="7" s="1"/>
  <c r="N3615" i="7" a="1"/>
  <c r="N3615" i="7" s="1"/>
  <c r="M3615" i="7" a="1"/>
  <c r="M3615" i="7" s="1"/>
  <c r="O3614" i="7" a="1"/>
  <c r="O3614" i="7" s="1"/>
  <c r="M3614" i="7" a="1"/>
  <c r="M3614" i="7" s="1"/>
  <c r="N3614" i="7" s="1" a="1"/>
  <c r="N3614" i="7" s="1"/>
  <c r="O3613" i="7" a="1"/>
  <c r="O3613" i="7" s="1"/>
  <c r="N3613" i="7" a="1"/>
  <c r="N3613" i="7" s="1"/>
  <c r="M3613" i="7" a="1"/>
  <c r="M3613" i="7" s="1"/>
  <c r="O3612" i="7" a="1"/>
  <c r="O3612" i="7" s="1"/>
  <c r="N3612" i="7" a="1"/>
  <c r="N3612" i="7" s="1"/>
  <c r="M3612" i="7" a="1"/>
  <c r="M3612" i="7" s="1"/>
  <c r="O3611" i="7" a="1"/>
  <c r="O3611" i="7" s="1"/>
  <c r="M3611" i="7" a="1"/>
  <c r="M3611" i="7"/>
  <c r="N3611" i="7" s="1" a="1"/>
  <c r="N3611" i="7" s="1"/>
  <c r="O3610" i="7" a="1"/>
  <c r="O3610" i="7" s="1"/>
  <c r="M3610" i="7" a="1"/>
  <c r="M3610" i="7" s="1"/>
  <c r="N3610" i="7" s="1" a="1"/>
  <c r="N3610" i="7" s="1"/>
  <c r="O3609" i="7" a="1"/>
  <c r="O3609" i="7" s="1"/>
  <c r="M3609" i="7" a="1"/>
  <c r="M3609" i="7" s="1"/>
  <c r="N3609" i="7" s="1" a="1"/>
  <c r="N3609" i="7" s="1"/>
  <c r="O3608" i="7" a="1"/>
  <c r="O3608" i="7" s="1"/>
  <c r="M3608" i="7" a="1"/>
  <c r="M3608" i="7" s="1"/>
  <c r="N3608" i="7" s="1" a="1"/>
  <c r="N3608" i="7" s="1"/>
  <c r="O3607" i="7" a="1"/>
  <c r="O3607" i="7" s="1"/>
  <c r="M3607" i="7" a="1"/>
  <c r="M3607" i="7" s="1"/>
  <c r="N3607" i="7" s="1" a="1"/>
  <c r="N3607" i="7" s="1"/>
  <c r="O3606" i="7" a="1"/>
  <c r="O3606" i="7" s="1"/>
  <c r="M3606" i="7" a="1"/>
  <c r="M3606" i="7" s="1"/>
  <c r="N3606" i="7" s="1" a="1"/>
  <c r="N3606" i="7" s="1"/>
  <c r="O3605" i="7" a="1"/>
  <c r="O3605" i="7"/>
  <c r="N3605" i="7" a="1"/>
  <c r="N3605" i="7" s="1"/>
  <c r="M3605" i="7" a="1"/>
  <c r="M3605" i="7" s="1"/>
  <c r="O3604" i="7" a="1"/>
  <c r="O3604" i="7" s="1"/>
  <c r="M3604" i="7" a="1"/>
  <c r="M3604" i="7" s="1"/>
  <c r="N3604" i="7" s="1" a="1"/>
  <c r="N3604" i="7" s="1"/>
  <c r="O3603" i="7" a="1"/>
  <c r="O3603" i="7" s="1"/>
  <c r="M3603" i="7" a="1"/>
  <c r="M3603" i="7" s="1"/>
  <c r="N3603" i="7" s="1" a="1"/>
  <c r="N3603" i="7" s="1"/>
  <c r="O3602" i="7" a="1"/>
  <c r="O3602" i="7" s="1"/>
  <c r="M3602" i="7" a="1"/>
  <c r="M3602" i="7"/>
  <c r="N3602" i="7" s="1" a="1"/>
  <c r="N3602" i="7" s="1"/>
  <c r="O3601" i="7" a="1"/>
  <c r="O3601" i="7" s="1"/>
  <c r="N3601" i="7" a="1"/>
  <c r="N3601" i="7" s="1"/>
  <c r="M3601" i="7" a="1"/>
  <c r="M3601" i="7" s="1"/>
  <c r="O3600" i="7" a="1"/>
  <c r="O3600" i="7" s="1"/>
  <c r="N3600" i="7" a="1"/>
  <c r="N3600" i="7" s="1"/>
  <c r="M3600" i="7" a="1"/>
  <c r="M3600" i="7" s="1"/>
  <c r="O3599" i="7" a="1"/>
  <c r="O3599" i="7" s="1"/>
  <c r="M3599" i="7" a="1"/>
  <c r="M3599" i="7" s="1"/>
  <c r="N3599" i="7" s="1" a="1"/>
  <c r="N3599" i="7" s="1"/>
  <c r="O3598" i="7" a="1"/>
  <c r="O3598" i="7" s="1"/>
  <c r="M3598" i="7" a="1"/>
  <c r="M3598" i="7" s="1"/>
  <c r="N3598" i="7" s="1" a="1"/>
  <c r="N3598" i="7" s="1"/>
  <c r="O3597" i="7" a="1"/>
  <c r="O3597" i="7" s="1"/>
  <c r="N3597" i="7" a="1"/>
  <c r="N3597" i="7" s="1"/>
  <c r="M3597" i="7" a="1"/>
  <c r="M3597" i="7" s="1"/>
  <c r="O3596" i="7" a="1"/>
  <c r="O3596" i="7"/>
  <c r="M3596" i="7" a="1"/>
  <c r="M3596" i="7" s="1"/>
  <c r="N3596" i="7" s="1" a="1"/>
  <c r="N3596" i="7" s="1"/>
  <c r="O3595" i="7" a="1"/>
  <c r="O3595" i="7" s="1"/>
  <c r="M3595" i="7" a="1"/>
  <c r="M3595" i="7"/>
  <c r="N3595" i="7" s="1" a="1"/>
  <c r="N3595" i="7" s="1"/>
  <c r="O3594" i="7" a="1"/>
  <c r="O3594" i="7" s="1"/>
  <c r="M3594" i="7" a="1"/>
  <c r="M3594" i="7" s="1"/>
  <c r="N3594" i="7" s="1" a="1"/>
  <c r="N3594" i="7" s="1"/>
  <c r="O3593" i="7" a="1"/>
  <c r="O3593" i="7" s="1"/>
  <c r="M3593" i="7" a="1"/>
  <c r="M3593" i="7" s="1"/>
  <c r="N3593" i="7" s="1" a="1"/>
  <c r="N3593" i="7" s="1"/>
  <c r="O3592" i="7" a="1"/>
  <c r="O3592" i="7" s="1"/>
  <c r="M3592" i="7" a="1"/>
  <c r="M3592" i="7" s="1"/>
  <c r="N3592" i="7" s="1" a="1"/>
  <c r="N3592" i="7" s="1"/>
  <c r="O3591" i="7" a="1"/>
  <c r="O3591" i="7" s="1"/>
  <c r="N3591" i="7" a="1"/>
  <c r="N3591" i="7" s="1"/>
  <c r="M3591" i="7" a="1"/>
  <c r="M3591" i="7" s="1"/>
  <c r="O3590" i="7" a="1"/>
  <c r="O3590" i="7" s="1"/>
  <c r="M3590" i="7" a="1"/>
  <c r="M3590" i="7" s="1"/>
  <c r="N3590" i="7" s="1" a="1"/>
  <c r="N3590" i="7" s="1"/>
  <c r="O3589" i="7" a="1"/>
  <c r="O3589" i="7"/>
  <c r="N3589" i="7" a="1"/>
  <c r="N3589" i="7" s="1"/>
  <c r="M3589" i="7" a="1"/>
  <c r="M3589" i="7" s="1"/>
  <c r="O3588" i="7" a="1"/>
  <c r="O3588" i="7" s="1"/>
  <c r="M3588" i="7" a="1"/>
  <c r="M3588" i="7" s="1"/>
  <c r="N3588" i="7" s="1" a="1"/>
  <c r="N3588" i="7" s="1"/>
  <c r="O3587" i="7" a="1"/>
  <c r="O3587" i="7" s="1"/>
  <c r="M3587" i="7" a="1"/>
  <c r="M3587" i="7" s="1"/>
  <c r="N3587" i="7" s="1" a="1"/>
  <c r="N3587" i="7" s="1"/>
  <c r="O3586" i="7" a="1"/>
  <c r="O3586" i="7" s="1"/>
  <c r="M3586" i="7" a="1"/>
  <c r="M3586" i="7" s="1"/>
  <c r="N3586" i="7" s="1" a="1"/>
  <c r="N3586" i="7" s="1"/>
  <c r="O3585" i="7" a="1"/>
  <c r="O3585" i="7" s="1"/>
  <c r="N3585" i="7" a="1"/>
  <c r="N3585" i="7" s="1"/>
  <c r="M3585" i="7" a="1"/>
  <c r="M3585" i="7" s="1"/>
  <c r="O3584" i="7" a="1"/>
  <c r="O3584" i="7" s="1"/>
  <c r="M3584" i="7" a="1"/>
  <c r="M3584" i="7" s="1"/>
  <c r="N3584" i="7" s="1" a="1"/>
  <c r="N3584" i="7" s="1"/>
  <c r="O3583" i="7" a="1"/>
  <c r="O3583" i="7" s="1"/>
  <c r="M3583" i="7" a="1"/>
  <c r="M3583" i="7" s="1"/>
  <c r="N3583" i="7" s="1" a="1"/>
  <c r="N3583" i="7" s="1"/>
  <c r="O3582" i="7" a="1"/>
  <c r="O3582" i="7" s="1"/>
  <c r="M3582" i="7" a="1"/>
  <c r="M3582" i="7" s="1"/>
  <c r="N3582" i="7" s="1" a="1"/>
  <c r="N3582" i="7" s="1"/>
  <c r="O3581" i="7" a="1"/>
  <c r="O3581" i="7" s="1"/>
  <c r="N3581" i="7" a="1"/>
  <c r="N3581" i="7" s="1"/>
  <c r="M3581" i="7" a="1"/>
  <c r="M3581" i="7" s="1"/>
  <c r="O3580" i="7" a="1"/>
  <c r="O3580" i="7"/>
  <c r="N3580" i="7" a="1"/>
  <c r="N3580" i="7" s="1"/>
  <c r="M3580" i="7" a="1"/>
  <c r="M3580" i="7" s="1"/>
  <c r="O3579" i="7" a="1"/>
  <c r="O3579" i="7" s="1"/>
  <c r="M3579" i="7" a="1"/>
  <c r="M3579" i="7" s="1"/>
  <c r="N3579" i="7" s="1" a="1"/>
  <c r="N3579" i="7" s="1"/>
  <c r="O3578" i="7" a="1"/>
  <c r="O3578" i="7" s="1"/>
  <c r="M3578" i="7" a="1"/>
  <c r="M3578" i="7" s="1"/>
  <c r="N3578" i="7" s="1" a="1"/>
  <c r="N3578" i="7" s="1"/>
  <c r="O3577" i="7" a="1"/>
  <c r="O3577" i="7" s="1"/>
  <c r="M3577" i="7" a="1"/>
  <c r="M3577" i="7" s="1"/>
  <c r="N3577" i="7" s="1" a="1"/>
  <c r="N3577" i="7" s="1"/>
  <c r="O3576" i="7" a="1"/>
  <c r="O3576" i="7" s="1"/>
  <c r="N3576" i="7" a="1"/>
  <c r="N3576" i="7" s="1"/>
  <c r="M3576" i="7" a="1"/>
  <c r="M3576" i="7" s="1"/>
  <c r="O3575" i="7" a="1"/>
  <c r="O3575" i="7" s="1"/>
  <c r="N3575" i="7" a="1"/>
  <c r="N3575" i="7" s="1"/>
  <c r="M3575" i="7" a="1"/>
  <c r="M3575" i="7" s="1"/>
  <c r="O3574" i="7" a="1"/>
  <c r="O3574" i="7" s="1"/>
  <c r="M3574" i="7" a="1"/>
  <c r="M3574" i="7" s="1"/>
  <c r="N3574" i="7" s="1" a="1"/>
  <c r="N3574" i="7" s="1"/>
  <c r="O3573" i="7" a="1"/>
  <c r="O3573" i="7" s="1"/>
  <c r="N3573" i="7" a="1"/>
  <c r="N3573" i="7" s="1"/>
  <c r="M3573" i="7" a="1"/>
  <c r="M3573" i="7" s="1"/>
  <c r="O3572" i="7" a="1"/>
  <c r="O3572" i="7" s="1"/>
  <c r="M3572" i="7" a="1"/>
  <c r="M3572" i="7" s="1"/>
  <c r="N3572" i="7" s="1" a="1"/>
  <c r="N3572" i="7" s="1"/>
  <c r="O3571" i="7" a="1"/>
  <c r="O3571" i="7" s="1"/>
  <c r="N3571" i="7" a="1"/>
  <c r="N3571" i="7" s="1"/>
  <c r="M3571" i="7" a="1"/>
  <c r="M3571" i="7" s="1"/>
  <c r="O3570" i="7" a="1"/>
  <c r="O3570" i="7" s="1"/>
  <c r="M3570" i="7" a="1"/>
  <c r="M3570" i="7" s="1"/>
  <c r="N3570" i="7" s="1" a="1"/>
  <c r="N3570" i="7" s="1"/>
  <c r="O3569" i="7" a="1"/>
  <c r="O3569" i="7" s="1"/>
  <c r="N3569" i="7" a="1"/>
  <c r="N3569" i="7" s="1"/>
  <c r="M3569" i="7" a="1"/>
  <c r="M3569" i="7" s="1"/>
  <c r="O3568" i="7" a="1"/>
  <c r="O3568" i="7" s="1"/>
  <c r="M3568" i="7" a="1"/>
  <c r="M3568" i="7" s="1"/>
  <c r="N3568" i="7" s="1" a="1"/>
  <c r="N3568" i="7" s="1"/>
  <c r="O3567" i="7" a="1"/>
  <c r="O3567" i="7" s="1"/>
  <c r="M3567" i="7" a="1"/>
  <c r="M3567" i="7" s="1"/>
  <c r="N3567" i="7" s="1" a="1"/>
  <c r="N3567" i="7" s="1"/>
  <c r="O3566" i="7" a="1"/>
  <c r="O3566" i="7" s="1"/>
  <c r="N3566" i="7" a="1"/>
  <c r="N3566" i="7" s="1"/>
  <c r="M3566" i="7" a="1"/>
  <c r="M3566" i="7" s="1"/>
  <c r="O3565" i="7" a="1"/>
  <c r="O3565" i="7" s="1"/>
  <c r="N3565" i="7" a="1"/>
  <c r="N3565" i="7" s="1"/>
  <c r="M3565" i="7" a="1"/>
  <c r="M3565" i="7" s="1"/>
  <c r="O3564" i="7" a="1"/>
  <c r="O3564" i="7"/>
  <c r="M3564" i="7" a="1"/>
  <c r="M3564" i="7" s="1"/>
  <c r="N3564" i="7" s="1" a="1"/>
  <c r="N3564" i="7" s="1"/>
  <c r="O3563" i="7" a="1"/>
  <c r="O3563" i="7" s="1"/>
  <c r="M3563" i="7" a="1"/>
  <c r="M3563" i="7" s="1"/>
  <c r="N3563" i="7" s="1" a="1"/>
  <c r="N3563" i="7" s="1"/>
  <c r="O3562" i="7" a="1"/>
  <c r="O3562" i="7" s="1"/>
  <c r="M3562" i="7" a="1"/>
  <c r="M3562" i="7" s="1"/>
  <c r="N3562" i="7" s="1" a="1"/>
  <c r="N3562" i="7" s="1"/>
  <c r="O3561" i="7" a="1"/>
  <c r="O3561" i="7" s="1"/>
  <c r="N3561" i="7" a="1"/>
  <c r="N3561" i="7" s="1"/>
  <c r="M3561" i="7" a="1"/>
  <c r="M3561" i="7" s="1"/>
  <c r="O3560" i="7" a="1"/>
  <c r="O3560" i="7" s="1"/>
  <c r="N3560" i="7" a="1"/>
  <c r="N3560" i="7" s="1"/>
  <c r="M3560" i="7" a="1"/>
  <c r="M3560" i="7" s="1"/>
  <c r="O3559" i="7" a="1"/>
  <c r="O3559" i="7" s="1"/>
  <c r="M3559" i="7" a="1"/>
  <c r="M3559" i="7" s="1"/>
  <c r="N3559" i="7" s="1" a="1"/>
  <c r="N3559" i="7" s="1"/>
  <c r="O3558" i="7" a="1"/>
  <c r="O3558" i="7" s="1"/>
  <c r="M3558" i="7" a="1"/>
  <c r="M3558" i="7" s="1"/>
  <c r="N3558" i="7" s="1" a="1"/>
  <c r="N3558" i="7" s="1"/>
  <c r="O3557" i="7" a="1"/>
  <c r="O3557" i="7" s="1"/>
  <c r="N3557" i="7" a="1"/>
  <c r="N3557" i="7" s="1"/>
  <c r="M3557" i="7" a="1"/>
  <c r="M3557" i="7" s="1"/>
  <c r="O3556" i="7" a="1"/>
  <c r="O3556" i="7" s="1"/>
  <c r="N3556" i="7" a="1"/>
  <c r="N3556" i="7" s="1"/>
  <c r="M3556" i="7" a="1"/>
  <c r="M3556" i="7" s="1"/>
  <c r="O3555" i="7" a="1"/>
  <c r="O3555" i="7" s="1"/>
  <c r="N3555" i="7" a="1"/>
  <c r="N3555" i="7" s="1"/>
  <c r="M3555" i="7" a="1"/>
  <c r="M3555" i="7" s="1"/>
  <c r="O3554" i="7" a="1"/>
  <c r="O3554" i="7" s="1"/>
  <c r="M3554" i="7" a="1"/>
  <c r="M3554" i="7" s="1"/>
  <c r="N3554" i="7" s="1" a="1"/>
  <c r="N3554" i="7" s="1"/>
  <c r="O3553" i="7" a="1"/>
  <c r="O3553" i="7" s="1"/>
  <c r="N3553" i="7" a="1"/>
  <c r="N3553" i="7" s="1"/>
  <c r="M3553" i="7" a="1"/>
  <c r="M3553" i="7" s="1"/>
  <c r="O3552" i="7" a="1"/>
  <c r="O3552" i="7" s="1"/>
  <c r="M3552" i="7" a="1"/>
  <c r="M3552" i="7" s="1"/>
  <c r="N3552" i="7" s="1" a="1"/>
  <c r="N3552" i="7" s="1"/>
  <c r="O3551" i="7" a="1"/>
  <c r="O3551" i="7" s="1"/>
  <c r="N3551" i="7" a="1"/>
  <c r="N3551" i="7" s="1"/>
  <c r="M3551" i="7" a="1"/>
  <c r="M3551" i="7" s="1"/>
  <c r="O3550" i="7" a="1"/>
  <c r="O3550" i="7" s="1"/>
  <c r="N3550" i="7" a="1"/>
  <c r="N3550" i="7" s="1"/>
  <c r="M3550" i="7" a="1"/>
  <c r="M3550" i="7" s="1"/>
  <c r="O3549" i="7" a="1"/>
  <c r="O3549" i="7" s="1"/>
  <c r="N3549" i="7" a="1"/>
  <c r="N3549" i="7" s="1"/>
  <c r="M3549" i="7" a="1"/>
  <c r="M3549" i="7" s="1"/>
  <c r="O3548" i="7" a="1"/>
  <c r="O3548" i="7" s="1"/>
  <c r="M3548" i="7" a="1"/>
  <c r="M3548" i="7" s="1"/>
  <c r="N3548" i="7" s="1" a="1"/>
  <c r="N3548" i="7" s="1"/>
  <c r="O3547" i="7" a="1"/>
  <c r="O3547" i="7" s="1"/>
  <c r="M3547" i="7" a="1"/>
  <c r="M3547" i="7" s="1"/>
  <c r="N3547" i="7" s="1" a="1"/>
  <c r="N3547" i="7" s="1"/>
  <c r="O3546" i="7" a="1"/>
  <c r="O3546" i="7" s="1"/>
  <c r="M3546" i="7" a="1"/>
  <c r="M3546" i="7" s="1"/>
  <c r="N3546" i="7" s="1" a="1"/>
  <c r="N3546" i="7" s="1"/>
  <c r="O3545" i="7" a="1"/>
  <c r="O3545" i="7" s="1"/>
  <c r="N3545" i="7" a="1"/>
  <c r="N3545" i="7" s="1"/>
  <c r="M3545" i="7" a="1"/>
  <c r="M3545" i="7" s="1"/>
  <c r="O3544" i="7" a="1"/>
  <c r="O3544" i="7" s="1"/>
  <c r="N3544" i="7" a="1"/>
  <c r="N3544" i="7" s="1"/>
  <c r="M3544" i="7" a="1"/>
  <c r="M3544" i="7" s="1"/>
  <c r="O3543" i="7" a="1"/>
  <c r="O3543" i="7" s="1"/>
  <c r="M3543" i="7" a="1"/>
  <c r="M3543" i="7" s="1"/>
  <c r="N3543" i="7" s="1" a="1"/>
  <c r="N3543" i="7" s="1"/>
  <c r="O3542" i="7" a="1"/>
  <c r="O3542" i="7" s="1"/>
  <c r="M3542" i="7" a="1"/>
  <c r="M3542" i="7" s="1"/>
  <c r="N3542" i="7" s="1" a="1"/>
  <c r="N3542" i="7" s="1"/>
  <c r="O3541" i="7" a="1"/>
  <c r="O3541" i="7" s="1"/>
  <c r="N3541" i="7" a="1"/>
  <c r="N3541" i="7" s="1"/>
  <c r="M3541" i="7" a="1"/>
  <c r="M3541" i="7" s="1"/>
  <c r="O3540" i="7" a="1"/>
  <c r="O3540" i="7" s="1"/>
  <c r="N3540" i="7" a="1"/>
  <c r="N3540" i="7" s="1"/>
  <c r="M3540" i="7" a="1"/>
  <c r="M3540" i="7" s="1"/>
  <c r="O3539" i="7" a="1"/>
  <c r="O3539" i="7" s="1"/>
  <c r="N3539" i="7" a="1"/>
  <c r="N3539" i="7" s="1"/>
  <c r="M3539" i="7" a="1"/>
  <c r="M3539" i="7" s="1"/>
  <c r="O3538" i="7" a="1"/>
  <c r="O3538" i="7" s="1"/>
  <c r="M3538" i="7" a="1"/>
  <c r="M3538" i="7"/>
  <c r="N3538" i="7" s="1" a="1"/>
  <c r="N3538" i="7" s="1"/>
  <c r="O3537" i="7" a="1"/>
  <c r="O3537" i="7" s="1"/>
  <c r="N3537" i="7" a="1"/>
  <c r="N3537" i="7" s="1"/>
  <c r="M3537" i="7" a="1"/>
  <c r="M3537" i="7" s="1"/>
  <c r="O3536" i="7" a="1"/>
  <c r="O3536" i="7" s="1"/>
  <c r="N3536" i="7" a="1"/>
  <c r="N3536" i="7"/>
  <c r="M3536" i="7" a="1"/>
  <c r="M3536" i="7" s="1"/>
  <c r="O3535" i="7" a="1"/>
  <c r="O3535" i="7" s="1"/>
  <c r="N3535" i="7" a="1"/>
  <c r="N3535" i="7" s="1"/>
  <c r="M3535" i="7" a="1"/>
  <c r="M3535" i="7" s="1"/>
  <c r="O3534" i="7" a="1"/>
  <c r="O3534" i="7" s="1"/>
  <c r="N3534" i="7" a="1"/>
  <c r="N3534" i="7" s="1"/>
  <c r="M3534" i="7" a="1"/>
  <c r="M3534" i="7" s="1"/>
  <c r="O3533" i="7" a="1"/>
  <c r="O3533" i="7" s="1"/>
  <c r="N3533" i="7" a="1"/>
  <c r="N3533" i="7" s="1"/>
  <c r="M3533" i="7" a="1"/>
  <c r="M3533" i="7" s="1"/>
  <c r="O3532" i="7" a="1"/>
  <c r="O3532" i="7" s="1"/>
  <c r="M3532" i="7" a="1"/>
  <c r="M3532" i="7" s="1"/>
  <c r="N3532" i="7" s="1" a="1"/>
  <c r="N3532" i="7" s="1"/>
  <c r="O3531" i="7" a="1"/>
  <c r="O3531" i="7" s="1"/>
  <c r="M3531" i="7" a="1"/>
  <c r="M3531" i="7" s="1"/>
  <c r="N3531" i="7" s="1" a="1"/>
  <c r="N3531" i="7" s="1"/>
  <c r="O3530" i="7" a="1"/>
  <c r="O3530" i="7" s="1"/>
  <c r="M3530" i="7" a="1"/>
  <c r="M3530" i="7" s="1"/>
  <c r="N3530" i="7" s="1" a="1"/>
  <c r="N3530" i="7" s="1"/>
  <c r="O3529" i="7" a="1"/>
  <c r="O3529" i="7" s="1"/>
  <c r="N3529" i="7" a="1"/>
  <c r="N3529" i="7" s="1"/>
  <c r="M3529" i="7" a="1"/>
  <c r="M3529" i="7" s="1"/>
  <c r="O3528" i="7" a="1"/>
  <c r="O3528" i="7" s="1"/>
  <c r="M3528" i="7" a="1"/>
  <c r="M3528" i="7" s="1"/>
  <c r="N3528" i="7" s="1" a="1"/>
  <c r="N3528" i="7" s="1"/>
  <c r="O3527" i="7" a="1"/>
  <c r="O3527" i="7" s="1"/>
  <c r="M3527" i="7" a="1"/>
  <c r="M3527" i="7" s="1"/>
  <c r="N3527" i="7" s="1" a="1"/>
  <c r="N3527" i="7" s="1"/>
  <c r="O3526" i="7" a="1"/>
  <c r="O3526" i="7" s="1"/>
  <c r="M3526" i="7" a="1"/>
  <c r="M3526" i="7" s="1"/>
  <c r="N3526" i="7" s="1" a="1"/>
  <c r="N3526" i="7" s="1"/>
  <c r="O3525" i="7" a="1"/>
  <c r="O3525" i="7"/>
  <c r="N3525" i="7" a="1"/>
  <c r="N3525" i="7" s="1"/>
  <c r="M3525" i="7" a="1"/>
  <c r="M3525" i="7" s="1"/>
  <c r="O3524" i="7" a="1"/>
  <c r="O3524" i="7" s="1"/>
  <c r="N3524" i="7" a="1"/>
  <c r="N3524" i="7" s="1"/>
  <c r="M3524" i="7" a="1"/>
  <c r="M3524" i="7" s="1"/>
  <c r="O3523" i="7" a="1"/>
  <c r="O3523" i="7" s="1"/>
  <c r="M3523" i="7" a="1"/>
  <c r="M3523" i="7" s="1"/>
  <c r="N3523" i="7" s="1" a="1"/>
  <c r="N3523" i="7" s="1"/>
  <c r="O3522" i="7" a="1"/>
  <c r="O3522" i="7" s="1"/>
  <c r="M3522" i="7" a="1"/>
  <c r="M3522" i="7" s="1"/>
  <c r="N3522" i="7" s="1" a="1"/>
  <c r="N3522" i="7" s="1"/>
  <c r="O3521" i="7" a="1"/>
  <c r="O3521" i="7" s="1"/>
  <c r="N3521" i="7" a="1"/>
  <c r="N3521" i="7" s="1"/>
  <c r="M3521" i="7" a="1"/>
  <c r="M3521" i="7" s="1"/>
  <c r="O3520" i="7" a="1"/>
  <c r="O3520" i="7" s="1"/>
  <c r="M3520" i="7" a="1"/>
  <c r="M3520" i="7" s="1"/>
  <c r="N3520" i="7" s="1" a="1"/>
  <c r="N3520" i="7" s="1"/>
  <c r="O3519" i="7" a="1"/>
  <c r="O3519" i="7" s="1"/>
  <c r="N3519" i="7" a="1"/>
  <c r="N3519" i="7" s="1"/>
  <c r="M3519" i="7" a="1"/>
  <c r="M3519" i="7" s="1"/>
  <c r="O3518" i="7" a="1"/>
  <c r="O3518" i="7" s="1"/>
  <c r="M3518" i="7" a="1"/>
  <c r="M3518" i="7" s="1"/>
  <c r="N3518" i="7" s="1" a="1"/>
  <c r="N3518" i="7" s="1"/>
  <c r="O3517" i="7" a="1"/>
  <c r="O3517" i="7" s="1"/>
  <c r="N3517" i="7" a="1"/>
  <c r="N3517" i="7" s="1"/>
  <c r="M3517" i="7" a="1"/>
  <c r="M3517" i="7" s="1"/>
  <c r="O3516" i="7" a="1"/>
  <c r="O3516" i="7" s="1"/>
  <c r="N3516" i="7" a="1"/>
  <c r="N3516" i="7" s="1"/>
  <c r="M3516" i="7" a="1"/>
  <c r="M3516" i="7" s="1"/>
  <c r="O3515" i="7" a="1"/>
  <c r="O3515" i="7" s="1"/>
  <c r="M3515" i="7" a="1"/>
  <c r="M3515" i="7" s="1"/>
  <c r="N3515" i="7" s="1" a="1"/>
  <c r="N3515" i="7" s="1"/>
  <c r="O3514" i="7" a="1"/>
  <c r="O3514" i="7" s="1"/>
  <c r="M3514" i="7" a="1"/>
  <c r="M3514" i="7" s="1"/>
  <c r="N3514" i="7" s="1" a="1"/>
  <c r="N3514" i="7" s="1"/>
  <c r="O3513" i="7" a="1"/>
  <c r="O3513" i="7" s="1"/>
  <c r="M3513" i="7" a="1"/>
  <c r="M3513" i="7" s="1"/>
  <c r="N3513" i="7" s="1" a="1"/>
  <c r="N3513" i="7" s="1"/>
  <c r="O3512" i="7" a="1"/>
  <c r="O3512" i="7" s="1"/>
  <c r="N3512" i="7" a="1"/>
  <c r="N3512" i="7" s="1"/>
  <c r="M3512" i="7" a="1"/>
  <c r="M3512" i="7" s="1"/>
  <c r="O3511" i="7" a="1"/>
  <c r="O3511" i="7" s="1"/>
  <c r="N3511" i="7" a="1"/>
  <c r="N3511" i="7"/>
  <c r="M3511" i="7" a="1"/>
  <c r="M3511" i="7" s="1"/>
  <c r="O3510" i="7" a="1"/>
  <c r="O3510" i="7" s="1"/>
  <c r="M3510" i="7" a="1"/>
  <c r="M3510" i="7" s="1"/>
  <c r="N3510" i="7" s="1" a="1"/>
  <c r="N3510" i="7" s="1"/>
  <c r="O3509" i="7" a="1"/>
  <c r="O3509" i="7" s="1"/>
  <c r="N3509" i="7" a="1"/>
  <c r="N3509" i="7" s="1"/>
  <c r="M3509" i="7" a="1"/>
  <c r="M3509" i="7" s="1"/>
  <c r="O3508" i="7" a="1"/>
  <c r="O3508" i="7" s="1"/>
  <c r="M3508" i="7" a="1"/>
  <c r="M3508" i="7" s="1"/>
  <c r="N3508" i="7" s="1" a="1"/>
  <c r="N3508" i="7" s="1"/>
  <c r="O3507" i="7" a="1"/>
  <c r="O3507" i="7" s="1"/>
  <c r="N3507" i="7" a="1"/>
  <c r="N3507" i="7" s="1"/>
  <c r="M3507" i="7" a="1"/>
  <c r="M3507" i="7" s="1"/>
  <c r="O3506" i="7" a="1"/>
  <c r="O3506" i="7" s="1"/>
  <c r="M3506" i="7" a="1"/>
  <c r="M3506" i="7"/>
  <c r="N3506" i="7" s="1" a="1"/>
  <c r="N3506" i="7" s="1"/>
  <c r="O3505" i="7" a="1"/>
  <c r="O3505" i="7" s="1"/>
  <c r="N3505" i="7" a="1"/>
  <c r="N3505" i="7" s="1"/>
  <c r="M3505" i="7" a="1"/>
  <c r="M3505" i="7" s="1"/>
  <c r="O3504" i="7" a="1"/>
  <c r="O3504" i="7" s="1"/>
  <c r="M3504" i="7" a="1"/>
  <c r="M3504" i="7" s="1"/>
  <c r="N3504" i="7" s="1" a="1"/>
  <c r="N3504" i="7" s="1"/>
  <c r="O3503" i="7" a="1"/>
  <c r="O3503" i="7" s="1"/>
  <c r="M3503" i="7" a="1"/>
  <c r="M3503" i="7" s="1"/>
  <c r="N3503" i="7" s="1" a="1"/>
  <c r="N3503" i="7" s="1"/>
  <c r="O3502" i="7" a="1"/>
  <c r="O3502" i="7" s="1"/>
  <c r="N3502" i="7" a="1"/>
  <c r="N3502" i="7" s="1"/>
  <c r="M3502" i="7" a="1"/>
  <c r="M3502" i="7" s="1"/>
  <c r="O3501" i="7" a="1"/>
  <c r="O3501" i="7" s="1"/>
  <c r="N3501" i="7" a="1"/>
  <c r="N3501" i="7" s="1"/>
  <c r="M3501" i="7" a="1"/>
  <c r="M3501" i="7" s="1"/>
  <c r="O3500" i="7" a="1"/>
  <c r="O3500" i="7"/>
  <c r="N3500" i="7" a="1"/>
  <c r="N3500" i="7" s="1"/>
  <c r="M3500" i="7" a="1"/>
  <c r="M3500" i="7" s="1"/>
  <c r="O3499" i="7" a="1"/>
  <c r="O3499" i="7" s="1"/>
  <c r="M3499" i="7" a="1"/>
  <c r="M3499" i="7"/>
  <c r="N3499" i="7" s="1" a="1"/>
  <c r="N3499" i="7" s="1"/>
  <c r="O3498" i="7" a="1"/>
  <c r="O3498" i="7" s="1"/>
  <c r="M3498" i="7" a="1"/>
  <c r="M3498" i="7" s="1"/>
  <c r="N3498" i="7" s="1" a="1"/>
  <c r="N3498" i="7" s="1"/>
  <c r="O3497" i="7" a="1"/>
  <c r="O3497" i="7" s="1"/>
  <c r="N3497" i="7" a="1"/>
  <c r="N3497" i="7" s="1"/>
  <c r="M3497" i="7" a="1"/>
  <c r="M3497" i="7" s="1"/>
  <c r="O3496" i="7" a="1"/>
  <c r="O3496" i="7" s="1"/>
  <c r="M3496" i="7" a="1"/>
  <c r="M3496" i="7" s="1"/>
  <c r="N3496" i="7" s="1" a="1"/>
  <c r="N3496" i="7" s="1"/>
  <c r="O3495" i="7" a="1"/>
  <c r="O3495" i="7" s="1"/>
  <c r="M3495" i="7" a="1"/>
  <c r="M3495" i="7" s="1"/>
  <c r="N3495" i="7" s="1" a="1"/>
  <c r="N3495" i="7" s="1"/>
  <c r="O3494" i="7" a="1"/>
  <c r="O3494" i="7" s="1"/>
  <c r="M3494" i="7" a="1"/>
  <c r="M3494" i="7" s="1"/>
  <c r="N3494" i="7" s="1" a="1"/>
  <c r="N3494" i="7" s="1"/>
  <c r="O3493" i="7" a="1"/>
  <c r="O3493" i="7"/>
  <c r="N3493" i="7" a="1"/>
  <c r="N3493" i="7" s="1"/>
  <c r="M3493" i="7" a="1"/>
  <c r="M3493" i="7" s="1"/>
  <c r="O3492" i="7" a="1"/>
  <c r="O3492" i="7" s="1"/>
  <c r="N3492" i="7" a="1"/>
  <c r="N3492" i="7" s="1"/>
  <c r="M3492" i="7" a="1"/>
  <c r="M3492" i="7" s="1"/>
  <c r="O3491" i="7" a="1"/>
  <c r="O3491" i="7" s="1"/>
  <c r="M3491" i="7" a="1"/>
  <c r="M3491" i="7" s="1"/>
  <c r="N3491" i="7" s="1" a="1"/>
  <c r="N3491" i="7" s="1"/>
  <c r="O3490" i="7" a="1"/>
  <c r="O3490" i="7" s="1"/>
  <c r="M3490" i="7" a="1"/>
  <c r="M3490" i="7"/>
  <c r="N3490" i="7" s="1" a="1"/>
  <c r="N3490" i="7" s="1"/>
  <c r="O3489" i="7" a="1"/>
  <c r="O3489" i="7" s="1"/>
  <c r="N3489" i="7" a="1"/>
  <c r="N3489" i="7" s="1"/>
  <c r="M3489" i="7" a="1"/>
  <c r="M3489" i="7" s="1"/>
  <c r="O3488" i="7" a="1"/>
  <c r="O3488" i="7" s="1"/>
  <c r="N3488" i="7" a="1"/>
  <c r="N3488" i="7" s="1"/>
  <c r="M3488" i="7" a="1"/>
  <c r="M3488" i="7" s="1"/>
  <c r="O3487" i="7" a="1"/>
  <c r="O3487" i="7" s="1"/>
  <c r="N3487" i="7" a="1"/>
  <c r="N3487" i="7" s="1"/>
  <c r="M3487" i="7" a="1"/>
  <c r="M3487" i="7" s="1"/>
  <c r="O3486" i="7" a="1"/>
  <c r="O3486" i="7" s="1"/>
  <c r="M3486" i="7" a="1"/>
  <c r="M3486" i="7" s="1"/>
  <c r="N3486" i="7" s="1" a="1"/>
  <c r="N3486" i="7" s="1"/>
  <c r="O3485" i="7" a="1"/>
  <c r="O3485" i="7" s="1"/>
  <c r="N3485" i="7" a="1"/>
  <c r="N3485" i="7" s="1"/>
  <c r="M3485" i="7" a="1"/>
  <c r="M3485" i="7" s="1"/>
  <c r="O3484" i="7" a="1"/>
  <c r="O3484" i="7" s="1"/>
  <c r="N3484" i="7" a="1"/>
  <c r="N3484" i="7" s="1"/>
  <c r="M3484" i="7" a="1"/>
  <c r="M3484" i="7" s="1"/>
  <c r="O3483" i="7" a="1"/>
  <c r="O3483" i="7" s="1"/>
  <c r="M3483" i="7" a="1"/>
  <c r="M3483" i="7"/>
  <c r="N3483" i="7" s="1" a="1"/>
  <c r="N3483" i="7" s="1"/>
  <c r="O3482" i="7" a="1"/>
  <c r="O3482" i="7" s="1"/>
  <c r="M3482" i="7" a="1"/>
  <c r="M3482" i="7" s="1"/>
  <c r="N3482" i="7" s="1" a="1"/>
  <c r="N3482" i="7" s="1"/>
  <c r="O3481" i="7" a="1"/>
  <c r="O3481" i="7" s="1"/>
  <c r="M3481" i="7" a="1"/>
  <c r="M3481" i="7" s="1"/>
  <c r="N3481" i="7" s="1" a="1"/>
  <c r="N3481" i="7" s="1"/>
  <c r="O3480" i="7" a="1"/>
  <c r="O3480" i="7" s="1"/>
  <c r="M3480" i="7" a="1"/>
  <c r="M3480" i="7" s="1"/>
  <c r="N3480" i="7" s="1" a="1"/>
  <c r="N3480" i="7" s="1"/>
  <c r="O3479" i="7" a="1"/>
  <c r="O3479" i="7" s="1"/>
  <c r="M3479" i="7" a="1"/>
  <c r="M3479" i="7" s="1"/>
  <c r="N3479" i="7" s="1" a="1"/>
  <c r="N3479" i="7" s="1"/>
  <c r="O3478" i="7" a="1"/>
  <c r="O3478" i="7" s="1"/>
  <c r="M3478" i="7" a="1"/>
  <c r="M3478" i="7" s="1"/>
  <c r="N3478" i="7" s="1" a="1"/>
  <c r="N3478" i="7" s="1"/>
  <c r="O3477" i="7" a="1"/>
  <c r="O3477" i="7"/>
  <c r="N3477" i="7" a="1"/>
  <c r="N3477" i="7" s="1"/>
  <c r="M3477" i="7" a="1"/>
  <c r="M3477" i="7" s="1"/>
  <c r="O3476" i="7" a="1"/>
  <c r="O3476" i="7" s="1"/>
  <c r="M3476" i="7" a="1"/>
  <c r="M3476" i="7" s="1"/>
  <c r="N3476" i="7" s="1" a="1"/>
  <c r="N3476" i="7" s="1"/>
  <c r="O3475" i="7" a="1"/>
  <c r="O3475" i="7" s="1"/>
  <c r="M3475" i="7" a="1"/>
  <c r="M3475" i="7" s="1"/>
  <c r="N3475" i="7" s="1" a="1"/>
  <c r="N3475" i="7" s="1"/>
  <c r="O3474" i="7" a="1"/>
  <c r="O3474" i="7" s="1"/>
  <c r="M3474" i="7" a="1"/>
  <c r="M3474" i="7"/>
  <c r="N3474" i="7" s="1" a="1"/>
  <c r="N3474" i="7" s="1"/>
  <c r="O3473" i="7" a="1"/>
  <c r="O3473" i="7" s="1"/>
  <c r="N3473" i="7" a="1"/>
  <c r="N3473" i="7" s="1"/>
  <c r="M3473" i="7" a="1"/>
  <c r="M3473" i="7" s="1"/>
  <c r="O3472" i="7" a="1"/>
  <c r="O3472" i="7" s="1"/>
  <c r="N3472" i="7" a="1"/>
  <c r="N3472" i="7" s="1"/>
  <c r="M3472" i="7" a="1"/>
  <c r="M3472" i="7" s="1"/>
  <c r="O3471" i="7" a="1"/>
  <c r="O3471" i="7" s="1"/>
  <c r="M3471" i="7" a="1"/>
  <c r="M3471" i="7" s="1"/>
  <c r="N3471" i="7" s="1" a="1"/>
  <c r="N3471" i="7" s="1"/>
  <c r="O3470" i="7" a="1"/>
  <c r="O3470" i="7" s="1"/>
  <c r="M3470" i="7" a="1"/>
  <c r="M3470" i="7" s="1"/>
  <c r="N3470" i="7" s="1" a="1"/>
  <c r="N3470" i="7" s="1"/>
  <c r="O3469" i="7" a="1"/>
  <c r="O3469" i="7" s="1"/>
  <c r="N3469" i="7" a="1"/>
  <c r="N3469" i="7" s="1"/>
  <c r="M3469" i="7" a="1"/>
  <c r="M3469" i="7" s="1"/>
  <c r="O3468" i="7" a="1"/>
  <c r="O3468" i="7"/>
  <c r="M3468" i="7" a="1"/>
  <c r="M3468" i="7" s="1"/>
  <c r="N3468" i="7" s="1" a="1"/>
  <c r="N3468" i="7" s="1"/>
  <c r="O3467" i="7" a="1"/>
  <c r="O3467" i="7" s="1"/>
  <c r="M3467" i="7" a="1"/>
  <c r="M3467" i="7"/>
  <c r="N3467" i="7" s="1" a="1"/>
  <c r="N3467" i="7" s="1"/>
  <c r="O3466" i="7" a="1"/>
  <c r="O3466" i="7" s="1"/>
  <c r="M3466" i="7" a="1"/>
  <c r="M3466" i="7" s="1"/>
  <c r="N3466" i="7" s="1" a="1"/>
  <c r="N3466" i="7" s="1"/>
  <c r="O3465" i="7" a="1"/>
  <c r="O3465" i="7" s="1"/>
  <c r="M3465" i="7" a="1"/>
  <c r="M3465" i="7" s="1"/>
  <c r="N3465" i="7" s="1" a="1"/>
  <c r="N3465" i="7" s="1"/>
  <c r="O3464" i="7" a="1"/>
  <c r="O3464" i="7" s="1"/>
  <c r="M3464" i="7" a="1"/>
  <c r="M3464" i="7" s="1"/>
  <c r="N3464" i="7" s="1" a="1"/>
  <c r="N3464" i="7" s="1"/>
  <c r="O3463" i="7" a="1"/>
  <c r="O3463" i="7" s="1"/>
  <c r="N3463" i="7" a="1"/>
  <c r="N3463" i="7" s="1"/>
  <c r="M3463" i="7" a="1"/>
  <c r="M3463" i="7" s="1"/>
  <c r="O3462" i="7" a="1"/>
  <c r="O3462" i="7" s="1"/>
  <c r="M3462" i="7" a="1"/>
  <c r="M3462" i="7" s="1"/>
  <c r="N3462" i="7" s="1" a="1"/>
  <c r="N3462" i="7" s="1"/>
  <c r="O3461" i="7" a="1"/>
  <c r="O3461" i="7"/>
  <c r="N3461" i="7" a="1"/>
  <c r="N3461" i="7" s="1"/>
  <c r="M3461" i="7" a="1"/>
  <c r="M3461" i="7" s="1"/>
  <c r="O3460" i="7" a="1"/>
  <c r="O3460" i="7" s="1"/>
  <c r="M3460" i="7" a="1"/>
  <c r="M3460" i="7" s="1"/>
  <c r="N3460" i="7" s="1" a="1"/>
  <c r="N3460" i="7" s="1"/>
  <c r="O3459" i="7" a="1"/>
  <c r="O3459" i="7" s="1"/>
  <c r="M3459" i="7" a="1"/>
  <c r="M3459" i="7"/>
  <c r="N3459" i="7" s="1" a="1"/>
  <c r="N3459" i="7" s="1"/>
  <c r="O3458" i="7" a="1"/>
  <c r="O3458" i="7"/>
  <c r="N3458" i="7" a="1"/>
  <c r="N3458" i="7" s="1"/>
  <c r="M3458" i="7" a="1"/>
  <c r="M3458" i="7"/>
  <c r="O3457" i="7" a="1"/>
  <c r="O3457" i="7"/>
  <c r="M3457" i="7" a="1"/>
  <c r="M3457" i="7"/>
  <c r="N3457" i="7" s="1" a="1"/>
  <c r="N3457" i="7" s="1"/>
  <c r="O3456" i="7" a="1"/>
  <c r="O3456" i="7"/>
  <c r="M3456" i="7" a="1"/>
  <c r="M3456" i="7"/>
  <c r="N3456" i="7" s="1" a="1"/>
  <c r="N3456" i="7" s="1"/>
  <c r="O3455" i="7" a="1"/>
  <c r="O3455" i="7"/>
  <c r="N3455" i="7"/>
  <c r="M3455" i="7" a="1"/>
  <c r="M3455" i="7"/>
  <c r="N3455" i="7" s="1" a="1"/>
  <c r="O3454" i="7" a="1"/>
  <c r="O3454" i="7"/>
  <c r="N3454" i="7" a="1"/>
  <c r="N3454" i="7" s="1"/>
  <c r="M3454" i="7" a="1"/>
  <c r="M3454" i="7"/>
  <c r="O3453" i="7" a="1"/>
  <c r="O3453" i="7"/>
  <c r="M3453" i="7" a="1"/>
  <c r="M3453" i="7"/>
  <c r="N3453" i="7" s="1" a="1"/>
  <c r="N3453" i="7" s="1"/>
  <c r="O3452" i="7" a="1"/>
  <c r="O3452" i="7"/>
  <c r="N3452" i="7"/>
  <c r="M3452" i="7" a="1"/>
  <c r="M3452" i="7"/>
  <c r="N3452" i="7" s="1" a="1"/>
  <c r="O3451" i="7" a="1"/>
  <c r="O3451" i="7"/>
  <c r="N3451" i="7"/>
  <c r="M3451" i="7" a="1"/>
  <c r="M3451" i="7"/>
  <c r="N3451" i="7" s="1" a="1"/>
  <c r="O3450" i="7" a="1"/>
  <c r="O3450" i="7"/>
  <c r="M3450" i="7" a="1"/>
  <c r="M3450" i="7"/>
  <c r="N3450" i="7" s="1" a="1"/>
  <c r="N3450" i="7" s="1"/>
  <c r="O3449" i="7" a="1"/>
  <c r="O3449" i="7"/>
  <c r="N3449" i="7"/>
  <c r="M3449" i="7" a="1"/>
  <c r="M3449" i="7" s="1"/>
  <c r="N3449" i="7" s="1" a="1"/>
  <c r="O3448" i="7" a="1"/>
  <c r="O3448" i="7"/>
  <c r="N3448" i="7"/>
  <c r="M3448" i="7" a="1"/>
  <c r="M3448" i="7"/>
  <c r="N3448" i="7" s="1" a="1"/>
  <c r="O3447" i="7" a="1"/>
  <c r="O3447" i="7" s="1"/>
  <c r="M3447" i="7" a="1"/>
  <c r="M3447" i="7"/>
  <c r="N3447" i="7" s="1" a="1"/>
  <c r="N3447" i="7" s="1"/>
  <c r="O3446" i="7" a="1"/>
  <c r="O3446" i="7"/>
  <c r="N3446" i="7" a="1"/>
  <c r="N3446" i="7"/>
  <c r="M3446" i="7" a="1"/>
  <c r="M3446" i="7"/>
  <c r="O3445" i="7" a="1"/>
  <c r="O3445" i="7"/>
  <c r="N3445" i="7"/>
  <c r="M3445" i="7" a="1"/>
  <c r="M3445" i="7"/>
  <c r="N3445" i="7" s="1" a="1"/>
  <c r="O3444" i="7" a="1"/>
  <c r="O3444" i="7" s="1"/>
  <c r="M3444" i="7" a="1"/>
  <c r="M3444" i="7"/>
  <c r="N3444" i="7" s="1" a="1"/>
  <c r="N3444" i="7" s="1"/>
  <c r="O3443" i="7" a="1"/>
  <c r="O3443" i="7" s="1"/>
  <c r="N3443" i="7" a="1"/>
  <c r="N3443" i="7"/>
  <c r="M3443" i="7" a="1"/>
  <c r="M3443" i="7"/>
  <c r="O3442" i="7" a="1"/>
  <c r="O3442" i="7"/>
  <c r="N3442" i="7" a="1"/>
  <c r="N3442" i="7" s="1"/>
  <c r="M3442" i="7" a="1"/>
  <c r="M3442" i="7"/>
  <c r="O3441" i="7" a="1"/>
  <c r="O3441" i="7"/>
  <c r="M3441" i="7" a="1"/>
  <c r="M3441" i="7"/>
  <c r="N3441" i="7" s="1" a="1"/>
  <c r="N3441" i="7" s="1"/>
  <c r="O3440" i="7" a="1"/>
  <c r="O3440" i="7"/>
  <c r="N3440" i="7"/>
  <c r="M3440" i="7" a="1"/>
  <c r="M3440" i="7"/>
  <c r="N3440" i="7" s="1" a="1"/>
  <c r="O3439" i="7" a="1"/>
  <c r="O3439" i="7"/>
  <c r="N3439" i="7" a="1"/>
  <c r="N3439" i="7" s="1"/>
  <c r="M3439" i="7" a="1"/>
  <c r="M3439" i="7"/>
  <c r="O3438" i="7" a="1"/>
  <c r="O3438" i="7"/>
  <c r="M3438" i="7" a="1"/>
  <c r="M3438" i="7" s="1"/>
  <c r="N3438" i="7" s="1" a="1"/>
  <c r="N3438" i="7" s="1"/>
  <c r="O3437" i="7" a="1"/>
  <c r="O3437" i="7"/>
  <c r="M3437" i="7" a="1"/>
  <c r="M3437" i="7"/>
  <c r="N3437" i="7" s="1" a="1"/>
  <c r="N3437" i="7" s="1"/>
  <c r="O3436" i="7" a="1"/>
  <c r="O3436" i="7"/>
  <c r="M3436" i="7" a="1"/>
  <c r="M3436" i="7"/>
  <c r="N3436" i="7" s="1" a="1"/>
  <c r="N3436" i="7" s="1"/>
  <c r="O3435" i="7" a="1"/>
  <c r="O3435" i="7" s="1"/>
  <c r="N3435" i="7" a="1"/>
  <c r="N3435" i="7"/>
  <c r="M3435" i="7" a="1"/>
  <c r="M3435" i="7"/>
  <c r="O3434" i="7" a="1"/>
  <c r="O3434" i="7"/>
  <c r="M3434" i="7" a="1"/>
  <c r="M3434" i="7"/>
  <c r="N3434" i="7" s="1" a="1"/>
  <c r="N3434" i="7" s="1"/>
  <c r="O3433" i="7" a="1"/>
  <c r="O3433" i="7"/>
  <c r="N3433" i="7"/>
  <c r="M3433" i="7" a="1"/>
  <c r="M3433" i="7" s="1"/>
  <c r="N3433" i="7" s="1" a="1"/>
  <c r="O3432" i="7" a="1"/>
  <c r="O3432" i="7"/>
  <c r="N3432" i="7"/>
  <c r="M3432" i="7" a="1"/>
  <c r="M3432" i="7"/>
  <c r="N3432" i="7" s="1" a="1"/>
  <c r="O3431" i="7" a="1"/>
  <c r="O3431" i="7"/>
  <c r="M3431" i="7" a="1"/>
  <c r="M3431" i="7"/>
  <c r="N3431" i="7" s="1" a="1"/>
  <c r="N3431" i="7" s="1"/>
  <c r="O3430" i="7" a="1"/>
  <c r="O3430" i="7" s="1"/>
  <c r="N3430" i="7" a="1"/>
  <c r="N3430" i="7" s="1"/>
  <c r="M3430" i="7" a="1"/>
  <c r="M3430" i="7" s="1"/>
  <c r="O3429" i="7" a="1"/>
  <c r="O3429" i="7"/>
  <c r="M3429" i="7" a="1"/>
  <c r="M3429" i="7" s="1"/>
  <c r="N3429" i="7" s="1" a="1"/>
  <c r="N3429" i="7" s="1"/>
  <c r="O3428" i="7" a="1"/>
  <c r="O3428" i="7" s="1"/>
  <c r="M3428" i="7" a="1"/>
  <c r="M3428" i="7"/>
  <c r="N3428" i="7" s="1" a="1"/>
  <c r="N3428" i="7" s="1"/>
  <c r="O3427" i="7" a="1"/>
  <c r="O3427" i="7"/>
  <c r="N3427" i="7" a="1"/>
  <c r="N3427" i="7" s="1"/>
  <c r="M3427" i="7" a="1"/>
  <c r="M3427" i="7"/>
  <c r="O3426" i="7" a="1"/>
  <c r="O3426" i="7" s="1"/>
  <c r="M3426" i="7" a="1"/>
  <c r="M3426" i="7" s="1"/>
  <c r="N3426" i="7" s="1" a="1"/>
  <c r="N3426" i="7" s="1"/>
  <c r="O3425" i="7" a="1"/>
  <c r="O3425" i="7"/>
  <c r="N3425" i="7" a="1"/>
  <c r="N3425" i="7" s="1"/>
  <c r="M3425" i="7" a="1"/>
  <c r="M3425" i="7"/>
  <c r="O3424" i="7" a="1"/>
  <c r="O3424" i="7" s="1"/>
  <c r="M3424" i="7" a="1"/>
  <c r="M3424" i="7"/>
  <c r="N3424" i="7" s="1" a="1"/>
  <c r="N3424" i="7" s="1"/>
  <c r="O3423" i="7" a="1"/>
  <c r="O3423" i="7"/>
  <c r="N3423" i="7" a="1"/>
  <c r="N3423" i="7" s="1"/>
  <c r="M3423" i="7" a="1"/>
  <c r="M3423" i="7"/>
  <c r="O3422" i="7" a="1"/>
  <c r="O3422" i="7"/>
  <c r="N3422" i="7"/>
  <c r="M3422" i="7" a="1"/>
  <c r="M3422" i="7" s="1"/>
  <c r="N3422" i="7" s="1" a="1"/>
  <c r="O3421" i="7" a="1"/>
  <c r="O3421" i="7"/>
  <c r="M3421" i="7" a="1"/>
  <c r="M3421" i="7"/>
  <c r="N3421" i="7" s="1" a="1"/>
  <c r="N3421" i="7" s="1"/>
  <c r="O3420" i="7" a="1"/>
  <c r="O3420" i="7" s="1"/>
  <c r="M3420" i="7" a="1"/>
  <c r="M3420" i="7" s="1"/>
  <c r="N3420" i="7" s="1" a="1"/>
  <c r="N3420" i="7" s="1"/>
  <c r="O3419" i="7" a="1"/>
  <c r="O3419" i="7"/>
  <c r="N3419" i="7" a="1"/>
  <c r="N3419" i="7" s="1"/>
  <c r="M3419" i="7" a="1"/>
  <c r="M3419" i="7"/>
  <c r="O3418" i="7" a="1"/>
  <c r="O3418" i="7" s="1"/>
  <c r="N3418" i="7"/>
  <c r="M3418" i="7" a="1"/>
  <c r="M3418" i="7" s="1"/>
  <c r="N3418" i="7" s="1" a="1"/>
  <c r="O3417" i="7" a="1"/>
  <c r="O3417" i="7"/>
  <c r="M3417" i="7" a="1"/>
  <c r="M3417" i="7"/>
  <c r="N3417" i="7" s="1" a="1"/>
  <c r="N3417" i="7" s="1"/>
  <c r="O3416" i="7" a="1"/>
  <c r="O3416" i="7" s="1"/>
  <c r="M3416" i="7" a="1"/>
  <c r="M3416" i="7" s="1"/>
  <c r="N3416" i="7" s="1" a="1"/>
  <c r="N3416" i="7" s="1"/>
  <c r="O3415" i="7" a="1"/>
  <c r="O3415" i="7"/>
  <c r="M3415" i="7" a="1"/>
  <c r="M3415" i="7" s="1"/>
  <c r="N3415" i="7" s="1" a="1"/>
  <c r="N3415" i="7" s="1"/>
  <c r="O3414" i="7" a="1"/>
  <c r="O3414" i="7" s="1"/>
  <c r="M3414" i="7" a="1"/>
  <c r="M3414" i="7" s="1"/>
  <c r="N3414" i="7" s="1" a="1"/>
  <c r="N3414" i="7" s="1"/>
  <c r="O3413" i="7" a="1"/>
  <c r="O3413" i="7" s="1"/>
  <c r="M3413" i="7" a="1"/>
  <c r="M3413" i="7"/>
  <c r="N3413" i="7" s="1" a="1"/>
  <c r="N3413" i="7" s="1"/>
  <c r="O3412" i="7" a="1"/>
  <c r="O3412" i="7" s="1"/>
  <c r="M3412" i="7" a="1"/>
  <c r="M3412" i="7" s="1"/>
  <c r="N3412" i="7" s="1" a="1"/>
  <c r="N3412" i="7" s="1"/>
  <c r="O3411" i="7" a="1"/>
  <c r="O3411" i="7"/>
  <c r="N3411" i="7" a="1"/>
  <c r="N3411" i="7" s="1"/>
  <c r="M3411" i="7" a="1"/>
  <c r="M3411" i="7" s="1"/>
  <c r="O3410" i="7" a="1"/>
  <c r="O3410" i="7" s="1"/>
  <c r="N3410" i="7"/>
  <c r="M3410" i="7" a="1"/>
  <c r="M3410" i="7" s="1"/>
  <c r="N3410" i="7" s="1" a="1"/>
  <c r="O3409" i="7" a="1"/>
  <c r="O3409" i="7" s="1"/>
  <c r="N3409" i="7" a="1"/>
  <c r="N3409" i="7"/>
  <c r="M3409" i="7" a="1"/>
  <c r="M3409" i="7"/>
  <c r="O3408" i="7" a="1"/>
  <c r="O3408" i="7" s="1"/>
  <c r="N3408" i="7" a="1"/>
  <c r="N3408" i="7" s="1"/>
  <c r="M3408" i="7" a="1"/>
  <c r="M3408" i="7"/>
  <c r="O3407" i="7" a="1"/>
  <c r="O3407" i="7"/>
  <c r="N3407" i="7" a="1"/>
  <c r="N3407" i="7" s="1"/>
  <c r="M3407" i="7" a="1"/>
  <c r="M3407" i="7" s="1"/>
  <c r="O3406" i="7" a="1"/>
  <c r="O3406" i="7"/>
  <c r="M3406" i="7" a="1"/>
  <c r="M3406" i="7" s="1"/>
  <c r="N3406" i="7" s="1" a="1"/>
  <c r="N3406" i="7" s="1"/>
  <c r="O3405" i="7" a="1"/>
  <c r="O3405" i="7" s="1"/>
  <c r="N3405" i="7" a="1"/>
  <c r="N3405" i="7" s="1"/>
  <c r="M3405" i="7" a="1"/>
  <c r="M3405" i="7"/>
  <c r="O3404" i="7" a="1"/>
  <c r="O3404" i="7" s="1"/>
  <c r="M3404" i="7" a="1"/>
  <c r="M3404" i="7"/>
  <c r="N3404" i="7" s="1" a="1"/>
  <c r="N3404" i="7" s="1"/>
  <c r="O3403" i="7" a="1"/>
  <c r="O3403" i="7" s="1"/>
  <c r="M3403" i="7" a="1"/>
  <c r="M3403" i="7" s="1"/>
  <c r="N3403" i="7" s="1" a="1"/>
  <c r="N3403" i="7" s="1"/>
  <c r="O3402" i="7" a="1"/>
  <c r="O3402" i="7"/>
  <c r="M3402" i="7" a="1"/>
  <c r="M3402" i="7" s="1"/>
  <c r="N3402" i="7" s="1" a="1"/>
  <c r="N3402" i="7" s="1"/>
  <c r="O3401" i="7" a="1"/>
  <c r="O3401" i="7" s="1"/>
  <c r="M3401" i="7" a="1"/>
  <c r="M3401" i="7" s="1"/>
  <c r="N3401" i="7" s="1" a="1"/>
  <c r="N3401" i="7" s="1"/>
  <c r="O3400" i="7" a="1"/>
  <c r="O3400" i="7" s="1"/>
  <c r="M3400" i="7" a="1"/>
  <c r="M3400" i="7" s="1"/>
  <c r="N3400" i="7" s="1" a="1"/>
  <c r="N3400" i="7" s="1"/>
  <c r="O3399" i="7" a="1"/>
  <c r="O3399" i="7"/>
  <c r="M3399" i="7" a="1"/>
  <c r="M3399" i="7" s="1"/>
  <c r="N3399" i="7" s="1" a="1"/>
  <c r="N3399" i="7" s="1"/>
  <c r="O3398" i="7" a="1"/>
  <c r="O3398" i="7"/>
  <c r="N3398" i="7" a="1"/>
  <c r="N3398" i="7" s="1"/>
  <c r="M3398" i="7" a="1"/>
  <c r="M3398" i="7" s="1"/>
  <c r="O3397" i="7" a="1"/>
  <c r="O3397" i="7" s="1"/>
  <c r="M3397" i="7" a="1"/>
  <c r="M3397" i="7"/>
  <c r="N3397" i="7" s="1" a="1"/>
  <c r="N3397" i="7" s="1"/>
  <c r="O3396" i="7" a="1"/>
  <c r="O3396" i="7" s="1"/>
  <c r="M3396" i="7" a="1"/>
  <c r="M3396" i="7" s="1"/>
  <c r="N3396" i="7" s="1" a="1"/>
  <c r="N3396" i="7" s="1"/>
  <c r="O3395" i="7" a="1"/>
  <c r="O3395" i="7"/>
  <c r="M3395" i="7" a="1"/>
  <c r="M3395" i="7" s="1"/>
  <c r="N3395" i="7" s="1" a="1"/>
  <c r="N3395" i="7" s="1"/>
  <c r="O3394" i="7" a="1"/>
  <c r="O3394" i="7" s="1"/>
  <c r="N3394" i="7" a="1"/>
  <c r="N3394" i="7" s="1"/>
  <c r="M3394" i="7" a="1"/>
  <c r="M3394" i="7" s="1"/>
  <c r="O3393" i="7" a="1"/>
  <c r="O3393" i="7" s="1"/>
  <c r="M3393" i="7" a="1"/>
  <c r="M3393" i="7" s="1"/>
  <c r="N3393" i="7" s="1" a="1"/>
  <c r="N3393" i="7" s="1"/>
  <c r="O3392" i="7" a="1"/>
  <c r="O3392" i="7" s="1"/>
  <c r="M3392" i="7" a="1"/>
  <c r="M3392" i="7" s="1"/>
  <c r="N3392" i="7" s="1" a="1"/>
  <c r="N3392" i="7" s="1"/>
  <c r="O3391" i="7" a="1"/>
  <c r="O3391" i="7"/>
  <c r="N3391" i="7" a="1"/>
  <c r="N3391" i="7" s="1"/>
  <c r="M3391" i="7" a="1"/>
  <c r="M3391" i="7" s="1"/>
  <c r="O3390" i="7" a="1"/>
  <c r="O3390" i="7" s="1"/>
  <c r="M3390" i="7" a="1"/>
  <c r="M3390" i="7" s="1"/>
  <c r="N3390" i="7" s="1" a="1"/>
  <c r="N3390" i="7" s="1"/>
  <c r="O3389" i="7" a="1"/>
  <c r="O3389" i="7" s="1"/>
  <c r="M3389" i="7" a="1"/>
  <c r="M3389" i="7" s="1"/>
  <c r="N3389" i="7" s="1" a="1"/>
  <c r="N3389" i="7" s="1"/>
  <c r="O3388" i="7" a="1"/>
  <c r="O3388" i="7" s="1"/>
  <c r="M3388" i="7" a="1"/>
  <c r="M3388" i="7"/>
  <c r="N3388" i="7" s="1" a="1"/>
  <c r="N3388" i="7" s="1"/>
  <c r="O3387" i="7" a="1"/>
  <c r="O3387" i="7" s="1"/>
  <c r="N3387" i="7" a="1"/>
  <c r="N3387" i="7" s="1"/>
  <c r="M3387" i="7" a="1"/>
  <c r="M3387" i="7" s="1"/>
  <c r="O3386" i="7" a="1"/>
  <c r="O3386" i="7" s="1"/>
  <c r="M3386" i="7" a="1"/>
  <c r="M3386" i="7" s="1"/>
  <c r="N3386" i="7" s="1" a="1"/>
  <c r="N3386" i="7" s="1"/>
  <c r="O3385" i="7" a="1"/>
  <c r="O3385" i="7" s="1"/>
  <c r="M3385" i="7" a="1"/>
  <c r="M3385" i="7" s="1"/>
  <c r="N3385" i="7" s="1" a="1"/>
  <c r="N3385" i="7" s="1"/>
  <c r="O3384" i="7" a="1"/>
  <c r="O3384" i="7" s="1"/>
  <c r="M3384" i="7" a="1"/>
  <c r="M3384" i="7" s="1"/>
  <c r="N3384" i="7" s="1" a="1"/>
  <c r="N3384" i="7" s="1"/>
  <c r="O3383" i="7" a="1"/>
  <c r="O3383" i="7" s="1"/>
  <c r="N3383" i="7" a="1"/>
  <c r="N3383" i="7" s="1"/>
  <c r="M3383" i="7" a="1"/>
  <c r="M3383" i="7" s="1"/>
  <c r="O3382" i="7" a="1"/>
  <c r="O3382" i="7"/>
  <c r="N3382" i="7" a="1"/>
  <c r="N3382" i="7" s="1"/>
  <c r="M3382" i="7" a="1"/>
  <c r="M3382" i="7" s="1"/>
  <c r="O3381" i="7" a="1"/>
  <c r="O3381" i="7" s="1"/>
  <c r="M3381" i="7" a="1"/>
  <c r="M3381" i="7"/>
  <c r="N3381" i="7" s="1" a="1"/>
  <c r="N3381" i="7" s="1"/>
  <c r="O3380" i="7" a="1"/>
  <c r="O3380" i="7" s="1"/>
  <c r="M3380" i="7" a="1"/>
  <c r="M3380" i="7" s="1"/>
  <c r="N3380" i="7" s="1" a="1"/>
  <c r="N3380" i="7" s="1"/>
  <c r="O3379" i="7" a="1"/>
  <c r="O3379" i="7" s="1"/>
  <c r="M3379" i="7" a="1"/>
  <c r="M3379" i="7" s="1"/>
  <c r="N3379" i="7" s="1" a="1"/>
  <c r="N3379" i="7" s="1"/>
  <c r="O3378" i="7" a="1"/>
  <c r="O3378" i="7" s="1"/>
  <c r="N3378" i="7" a="1"/>
  <c r="N3378" i="7" s="1"/>
  <c r="M3378" i="7" a="1"/>
  <c r="M3378" i="7" s="1"/>
  <c r="O3377" i="7" a="1"/>
  <c r="O3377" i="7" s="1"/>
  <c r="M3377" i="7" a="1"/>
  <c r="M3377" i="7" s="1"/>
  <c r="N3377" i="7" s="1" a="1"/>
  <c r="N3377" i="7" s="1"/>
  <c r="O3376" i="7" a="1"/>
  <c r="O3376" i="7" s="1"/>
  <c r="M3376" i="7" a="1"/>
  <c r="M3376" i="7" s="1"/>
  <c r="N3376" i="7" s="1" a="1"/>
  <c r="N3376" i="7" s="1"/>
  <c r="O3375" i="7" a="1"/>
  <c r="O3375" i="7"/>
  <c r="N3375" i="7" a="1"/>
  <c r="N3375" i="7" s="1"/>
  <c r="M3375" i="7" a="1"/>
  <c r="M3375" i="7" s="1"/>
  <c r="O3374" i="7" a="1"/>
  <c r="O3374" i="7" s="1"/>
  <c r="M3374" i="7" a="1"/>
  <c r="M3374" i="7" s="1"/>
  <c r="N3374" i="7" s="1" a="1"/>
  <c r="N3374" i="7" s="1"/>
  <c r="O3373" i="7" a="1"/>
  <c r="O3373" i="7" s="1"/>
  <c r="M3373" i="7" a="1"/>
  <c r="M3373" i="7" s="1"/>
  <c r="N3373" i="7" s="1" a="1"/>
  <c r="N3373" i="7" s="1"/>
  <c r="O3372" i="7" a="1"/>
  <c r="O3372" i="7" s="1"/>
  <c r="M3372" i="7" a="1"/>
  <c r="M3372" i="7"/>
  <c r="N3372" i="7" s="1" a="1"/>
  <c r="N3372" i="7" s="1"/>
  <c r="O3371" i="7" a="1"/>
  <c r="O3371" i="7" s="1"/>
  <c r="N3371" i="7" a="1"/>
  <c r="N3371" i="7" s="1"/>
  <c r="M3371" i="7" a="1"/>
  <c r="M3371" i="7" s="1"/>
  <c r="O3370" i="7" a="1"/>
  <c r="O3370" i="7" s="1"/>
  <c r="M3370" i="7" a="1"/>
  <c r="M3370" i="7" s="1"/>
  <c r="N3370" i="7" s="1" a="1"/>
  <c r="N3370" i="7" s="1"/>
  <c r="O3369" i="7" a="1"/>
  <c r="O3369" i="7" s="1"/>
  <c r="M3369" i="7" a="1"/>
  <c r="M3369" i="7" s="1"/>
  <c r="N3369" i="7" s="1" a="1"/>
  <c r="N3369" i="7" s="1"/>
  <c r="O3368" i="7" a="1"/>
  <c r="O3368" i="7" s="1"/>
  <c r="M3368" i="7" a="1"/>
  <c r="M3368" i="7" s="1"/>
  <c r="N3368" i="7" s="1" a="1"/>
  <c r="N3368" i="7" s="1"/>
  <c r="O3367" i="7" a="1"/>
  <c r="O3367" i="7" s="1"/>
  <c r="N3367" i="7" a="1"/>
  <c r="N3367" i="7" s="1"/>
  <c r="M3367" i="7" a="1"/>
  <c r="M3367" i="7" s="1"/>
  <c r="O3366" i="7" a="1"/>
  <c r="O3366" i="7"/>
  <c r="N3366" i="7" a="1"/>
  <c r="N3366" i="7" s="1"/>
  <c r="M3366" i="7" a="1"/>
  <c r="M3366" i="7" s="1"/>
  <c r="O3365" i="7" a="1"/>
  <c r="O3365" i="7" s="1"/>
  <c r="M3365" i="7" a="1"/>
  <c r="M3365" i="7"/>
  <c r="N3365" i="7" s="1" a="1"/>
  <c r="N3365" i="7" s="1"/>
  <c r="O3364" i="7" a="1"/>
  <c r="O3364" i="7" s="1"/>
  <c r="M3364" i="7" a="1"/>
  <c r="M3364" i="7" s="1"/>
  <c r="N3364" i="7" s="1" a="1"/>
  <c r="N3364" i="7" s="1"/>
  <c r="O3363" i="7" a="1"/>
  <c r="O3363" i="7" s="1"/>
  <c r="M3363" i="7" a="1"/>
  <c r="M3363" i="7" s="1"/>
  <c r="N3363" i="7" s="1" a="1"/>
  <c r="N3363" i="7" s="1"/>
  <c r="O3362" i="7" a="1"/>
  <c r="O3362" i="7" s="1"/>
  <c r="N3362" i="7" a="1"/>
  <c r="N3362" i="7" s="1"/>
  <c r="M3362" i="7" a="1"/>
  <c r="M3362" i="7" s="1"/>
  <c r="O3361" i="7" a="1"/>
  <c r="O3361" i="7" s="1"/>
  <c r="M3361" i="7" a="1"/>
  <c r="M3361" i="7" s="1"/>
  <c r="N3361" i="7" s="1" a="1"/>
  <c r="N3361" i="7" s="1"/>
  <c r="O3360" i="7" a="1"/>
  <c r="O3360" i="7" s="1"/>
  <c r="M3360" i="7" a="1"/>
  <c r="M3360" i="7" s="1"/>
  <c r="N3360" i="7" s="1" a="1"/>
  <c r="N3360" i="7" s="1"/>
  <c r="O3359" i="7" a="1"/>
  <c r="O3359" i="7"/>
  <c r="N3359" i="7" a="1"/>
  <c r="N3359" i="7" s="1"/>
  <c r="M3359" i="7" a="1"/>
  <c r="M3359" i="7" s="1"/>
  <c r="O3358" i="7" a="1"/>
  <c r="O3358" i="7" s="1"/>
  <c r="M3358" i="7" a="1"/>
  <c r="M3358" i="7" s="1"/>
  <c r="N3358" i="7" s="1" a="1"/>
  <c r="N3358" i="7" s="1"/>
  <c r="O3357" i="7" a="1"/>
  <c r="O3357" i="7" s="1"/>
  <c r="M3357" i="7" a="1"/>
  <c r="M3357" i="7" s="1"/>
  <c r="N3357" i="7" s="1" a="1"/>
  <c r="N3357" i="7" s="1"/>
  <c r="O3356" i="7" a="1"/>
  <c r="O3356" i="7" s="1"/>
  <c r="M3356" i="7" a="1"/>
  <c r="M3356" i="7"/>
  <c r="N3356" i="7" s="1" a="1"/>
  <c r="N3356" i="7" s="1"/>
  <c r="O3355" i="7" a="1"/>
  <c r="O3355" i="7" s="1"/>
  <c r="N3355" i="7" a="1"/>
  <c r="N3355" i="7" s="1"/>
  <c r="M3355" i="7" a="1"/>
  <c r="M3355" i="7" s="1"/>
  <c r="O3354" i="7" a="1"/>
  <c r="O3354" i="7" s="1"/>
  <c r="M3354" i="7" a="1"/>
  <c r="M3354" i="7" s="1"/>
  <c r="N3354" i="7" s="1" a="1"/>
  <c r="N3354" i="7" s="1"/>
  <c r="O3353" i="7" a="1"/>
  <c r="O3353" i="7" s="1"/>
  <c r="M3353" i="7" a="1"/>
  <c r="M3353" i="7" s="1"/>
  <c r="N3353" i="7" s="1" a="1"/>
  <c r="N3353" i="7" s="1"/>
  <c r="O3352" i="7" a="1"/>
  <c r="O3352" i="7" s="1"/>
  <c r="M3352" i="7" a="1"/>
  <c r="M3352" i="7" s="1"/>
  <c r="N3352" i="7" s="1" a="1"/>
  <c r="N3352" i="7" s="1"/>
  <c r="O3351" i="7" a="1"/>
  <c r="O3351" i="7" s="1"/>
  <c r="N3351" i="7" a="1"/>
  <c r="N3351" i="7" s="1"/>
  <c r="M3351" i="7" a="1"/>
  <c r="M3351" i="7" s="1"/>
  <c r="O3350" i="7" a="1"/>
  <c r="O3350" i="7"/>
  <c r="N3350" i="7" a="1"/>
  <c r="N3350" i="7" s="1"/>
  <c r="M3350" i="7" a="1"/>
  <c r="M3350" i="7" s="1"/>
  <c r="O3349" i="7" a="1"/>
  <c r="O3349" i="7" s="1"/>
  <c r="M3349" i="7" a="1"/>
  <c r="M3349" i="7"/>
  <c r="N3349" i="7" s="1" a="1"/>
  <c r="N3349" i="7" s="1"/>
  <c r="O3348" i="7" a="1"/>
  <c r="O3348" i="7" s="1"/>
  <c r="M3348" i="7" a="1"/>
  <c r="M3348" i="7" s="1"/>
  <c r="N3348" i="7" s="1" a="1"/>
  <c r="N3348" i="7" s="1"/>
  <c r="O3347" i="7" a="1"/>
  <c r="O3347" i="7" s="1"/>
  <c r="M3347" i="7" a="1"/>
  <c r="M3347" i="7" s="1"/>
  <c r="N3347" i="7" s="1" a="1"/>
  <c r="N3347" i="7" s="1"/>
  <c r="O3346" i="7" a="1"/>
  <c r="O3346" i="7" s="1"/>
  <c r="N3346" i="7" a="1"/>
  <c r="N3346" i="7" s="1"/>
  <c r="M3346" i="7" a="1"/>
  <c r="M3346" i="7" s="1"/>
  <c r="O3345" i="7" a="1"/>
  <c r="O3345" i="7" s="1"/>
  <c r="M3345" i="7" a="1"/>
  <c r="M3345" i="7" s="1"/>
  <c r="N3345" i="7" s="1" a="1"/>
  <c r="N3345" i="7" s="1"/>
  <c r="O3344" i="7" a="1"/>
  <c r="O3344" i="7" s="1"/>
  <c r="M3344" i="7" a="1"/>
  <c r="M3344" i="7" s="1"/>
  <c r="N3344" i="7" s="1" a="1"/>
  <c r="N3344" i="7" s="1"/>
  <c r="O3343" i="7" a="1"/>
  <c r="O3343" i="7"/>
  <c r="N3343" i="7" a="1"/>
  <c r="N3343" i="7" s="1"/>
  <c r="M3343" i="7" a="1"/>
  <c r="M3343" i="7" s="1"/>
  <c r="O3342" i="7" a="1"/>
  <c r="O3342" i="7" s="1"/>
  <c r="M3342" i="7" a="1"/>
  <c r="M3342" i="7" s="1"/>
  <c r="N3342" i="7" s="1" a="1"/>
  <c r="N3342" i="7" s="1"/>
  <c r="O3341" i="7" a="1"/>
  <c r="O3341" i="7" s="1"/>
  <c r="M3341" i="7" a="1"/>
  <c r="M3341" i="7" s="1"/>
  <c r="N3341" i="7" s="1" a="1"/>
  <c r="N3341" i="7" s="1"/>
  <c r="O3340" i="7" a="1"/>
  <c r="O3340" i="7" s="1"/>
  <c r="M3340" i="7" a="1"/>
  <c r="M3340" i="7"/>
  <c r="N3340" i="7" s="1" a="1"/>
  <c r="N3340" i="7" s="1"/>
  <c r="O3339" i="7" a="1"/>
  <c r="O3339" i="7" s="1"/>
  <c r="N3339" i="7" a="1"/>
  <c r="N3339" i="7" s="1"/>
  <c r="M3339" i="7" a="1"/>
  <c r="M3339" i="7" s="1"/>
  <c r="O3338" i="7" a="1"/>
  <c r="O3338" i="7" s="1"/>
  <c r="M3338" i="7" a="1"/>
  <c r="M3338" i="7" s="1"/>
  <c r="N3338" i="7" s="1" a="1"/>
  <c r="N3338" i="7" s="1"/>
  <c r="O3337" i="7" a="1"/>
  <c r="O3337" i="7" s="1"/>
  <c r="M3337" i="7" a="1"/>
  <c r="M3337" i="7" s="1"/>
  <c r="N3337" i="7" s="1" a="1"/>
  <c r="N3337" i="7" s="1"/>
  <c r="O3336" i="7" a="1"/>
  <c r="O3336" i="7" s="1"/>
  <c r="M3336" i="7" a="1"/>
  <c r="M3336" i="7" s="1"/>
  <c r="N3336" i="7" s="1" a="1"/>
  <c r="N3336" i="7" s="1"/>
  <c r="O3335" i="7" a="1"/>
  <c r="O3335" i="7" s="1"/>
  <c r="N3335" i="7" a="1"/>
  <c r="N3335" i="7" s="1"/>
  <c r="M3335" i="7" a="1"/>
  <c r="M3335" i="7" s="1"/>
  <c r="O3334" i="7" a="1"/>
  <c r="O3334" i="7"/>
  <c r="N3334" i="7" a="1"/>
  <c r="N3334" i="7" s="1"/>
  <c r="M3334" i="7" a="1"/>
  <c r="M3334" i="7" s="1"/>
  <c r="O3333" i="7" a="1"/>
  <c r="O3333" i="7" s="1"/>
  <c r="M3333" i="7" a="1"/>
  <c r="M3333" i="7"/>
  <c r="N3333" i="7" s="1" a="1"/>
  <c r="N3333" i="7" s="1"/>
  <c r="O3332" i="7" a="1"/>
  <c r="O3332" i="7" s="1"/>
  <c r="M3332" i="7" a="1"/>
  <c r="M3332" i="7" s="1"/>
  <c r="N3332" i="7" s="1" a="1"/>
  <c r="N3332" i="7" s="1"/>
  <c r="O3331" i="7" a="1"/>
  <c r="O3331" i="7" s="1"/>
  <c r="M3331" i="7" a="1"/>
  <c r="M3331" i="7" s="1"/>
  <c r="N3331" i="7" s="1" a="1"/>
  <c r="N3331" i="7" s="1"/>
  <c r="O3330" i="7" a="1"/>
  <c r="O3330" i="7" s="1"/>
  <c r="N3330" i="7" a="1"/>
  <c r="N3330" i="7" s="1"/>
  <c r="M3330" i="7" a="1"/>
  <c r="M3330" i="7" s="1"/>
  <c r="O3329" i="7" a="1"/>
  <c r="O3329" i="7" s="1"/>
  <c r="M3329" i="7" a="1"/>
  <c r="M3329" i="7" s="1"/>
  <c r="N3329" i="7" s="1" a="1"/>
  <c r="N3329" i="7" s="1"/>
  <c r="O3328" i="7" a="1"/>
  <c r="O3328" i="7" s="1"/>
  <c r="M3328" i="7" a="1"/>
  <c r="M3328" i="7" s="1"/>
  <c r="N3328" i="7" s="1" a="1"/>
  <c r="N3328" i="7" s="1"/>
  <c r="O3327" i="7" a="1"/>
  <c r="O3327" i="7"/>
  <c r="N3327" i="7" a="1"/>
  <c r="N3327" i="7" s="1"/>
  <c r="M3327" i="7" a="1"/>
  <c r="M3327" i="7" s="1"/>
  <c r="O3326" i="7" a="1"/>
  <c r="O3326" i="7" s="1"/>
  <c r="M3326" i="7" a="1"/>
  <c r="M3326" i="7" s="1"/>
  <c r="N3326" i="7" s="1" a="1"/>
  <c r="N3326" i="7" s="1"/>
  <c r="O3325" i="7" a="1"/>
  <c r="O3325" i="7" s="1"/>
  <c r="M3325" i="7" a="1"/>
  <c r="M3325" i="7" s="1"/>
  <c r="N3325" i="7" s="1" a="1"/>
  <c r="N3325" i="7" s="1"/>
  <c r="O3324" i="7" a="1"/>
  <c r="O3324" i="7" s="1"/>
  <c r="M3324" i="7" a="1"/>
  <c r="M3324" i="7"/>
  <c r="N3324" i="7" s="1" a="1"/>
  <c r="N3324" i="7" s="1"/>
  <c r="O3323" i="7" a="1"/>
  <c r="O3323" i="7" s="1"/>
  <c r="N3323" i="7" a="1"/>
  <c r="N3323" i="7" s="1"/>
  <c r="M3323" i="7" a="1"/>
  <c r="M3323" i="7" s="1"/>
  <c r="O3322" i="7" a="1"/>
  <c r="O3322" i="7" s="1"/>
  <c r="M3322" i="7" a="1"/>
  <c r="M3322" i="7" s="1"/>
  <c r="N3322" i="7" s="1" a="1"/>
  <c r="N3322" i="7" s="1"/>
  <c r="O3321" i="7" a="1"/>
  <c r="O3321" i="7" s="1"/>
  <c r="M3321" i="7" a="1"/>
  <c r="M3321" i="7" s="1"/>
  <c r="N3321" i="7" s="1" a="1"/>
  <c r="N3321" i="7" s="1"/>
  <c r="O3320" i="7" a="1"/>
  <c r="O3320" i="7" s="1"/>
  <c r="M3320" i="7" a="1"/>
  <c r="M3320" i="7" s="1"/>
  <c r="N3320" i="7" s="1" a="1"/>
  <c r="N3320" i="7" s="1"/>
  <c r="O3319" i="7" a="1"/>
  <c r="O3319" i="7" s="1"/>
  <c r="N3319" i="7" a="1"/>
  <c r="N3319" i="7" s="1"/>
  <c r="M3319" i="7" a="1"/>
  <c r="M3319" i="7" s="1"/>
  <c r="O3318" i="7" a="1"/>
  <c r="O3318" i="7"/>
  <c r="N3318" i="7" a="1"/>
  <c r="N3318" i="7" s="1"/>
  <c r="M3318" i="7" a="1"/>
  <c r="M3318" i="7" s="1"/>
  <c r="O3317" i="7" a="1"/>
  <c r="O3317" i="7" s="1"/>
  <c r="M3317" i="7" a="1"/>
  <c r="M3317" i="7"/>
  <c r="N3317" i="7" s="1" a="1"/>
  <c r="N3317" i="7" s="1"/>
  <c r="O3316" i="7" a="1"/>
  <c r="O3316" i="7" s="1"/>
  <c r="M3316" i="7" a="1"/>
  <c r="M3316" i="7" s="1"/>
  <c r="N3316" i="7" s="1" a="1"/>
  <c r="N3316" i="7" s="1"/>
  <c r="O3315" i="7" a="1"/>
  <c r="O3315" i="7" s="1"/>
  <c r="M3315" i="7" a="1"/>
  <c r="M3315" i="7" s="1"/>
  <c r="N3315" i="7" s="1" a="1"/>
  <c r="N3315" i="7" s="1"/>
  <c r="O3314" i="7" a="1"/>
  <c r="O3314" i="7" s="1"/>
  <c r="N3314" i="7" a="1"/>
  <c r="N3314" i="7" s="1"/>
  <c r="M3314" i="7" a="1"/>
  <c r="M3314" i="7" s="1"/>
  <c r="O3313" i="7" a="1"/>
  <c r="O3313" i="7" s="1"/>
  <c r="M3313" i="7" a="1"/>
  <c r="M3313" i="7" s="1"/>
  <c r="N3313" i="7" s="1" a="1"/>
  <c r="N3313" i="7" s="1"/>
  <c r="O3312" i="7" a="1"/>
  <c r="O3312" i="7" s="1"/>
  <c r="M3312" i="7" a="1"/>
  <c r="M3312" i="7" s="1"/>
  <c r="N3312" i="7" s="1" a="1"/>
  <c r="N3312" i="7" s="1"/>
  <c r="O3311" i="7" a="1"/>
  <c r="O3311" i="7"/>
  <c r="N3311" i="7" a="1"/>
  <c r="N3311" i="7" s="1"/>
  <c r="M3311" i="7" a="1"/>
  <c r="M3311" i="7" s="1"/>
  <c r="O3310" i="7" a="1"/>
  <c r="O3310" i="7" s="1"/>
  <c r="M3310" i="7" a="1"/>
  <c r="M3310" i="7" s="1"/>
  <c r="N3310" i="7" s="1" a="1"/>
  <c r="N3310" i="7" s="1"/>
  <c r="O3309" i="7" a="1"/>
  <c r="O3309" i="7" s="1"/>
  <c r="M3309" i="7" a="1"/>
  <c r="M3309" i="7" s="1"/>
  <c r="N3309" i="7" s="1" a="1"/>
  <c r="N3309" i="7" s="1"/>
  <c r="O3308" i="7" a="1"/>
  <c r="O3308" i="7" s="1"/>
  <c r="M3308" i="7" a="1"/>
  <c r="M3308" i="7"/>
  <c r="N3308" i="7" s="1" a="1"/>
  <c r="N3308" i="7" s="1"/>
  <c r="O3307" i="7" a="1"/>
  <c r="O3307" i="7" s="1"/>
  <c r="N3307" i="7" a="1"/>
  <c r="N3307" i="7" s="1"/>
  <c r="M3307" i="7" a="1"/>
  <c r="M3307" i="7" s="1"/>
  <c r="O3306" i="7" a="1"/>
  <c r="O3306" i="7" s="1"/>
  <c r="M3306" i="7" a="1"/>
  <c r="M3306" i="7" s="1"/>
  <c r="N3306" i="7" s="1" a="1"/>
  <c r="N3306" i="7" s="1"/>
  <c r="O3305" i="7" a="1"/>
  <c r="O3305" i="7" s="1"/>
  <c r="M3305" i="7" a="1"/>
  <c r="M3305" i="7" s="1"/>
  <c r="N3305" i="7" s="1" a="1"/>
  <c r="N3305" i="7" s="1"/>
  <c r="O3304" i="7" a="1"/>
  <c r="O3304" i="7" s="1"/>
  <c r="M3304" i="7" a="1"/>
  <c r="M3304" i="7" s="1"/>
  <c r="N3304" i="7" s="1" a="1"/>
  <c r="N3304" i="7" s="1"/>
  <c r="O3303" i="7" a="1"/>
  <c r="O3303" i="7" s="1"/>
  <c r="N3303" i="7" a="1"/>
  <c r="N3303" i="7" s="1"/>
  <c r="M3303" i="7" a="1"/>
  <c r="M3303" i="7" s="1"/>
  <c r="O3302" i="7" a="1"/>
  <c r="O3302" i="7"/>
  <c r="N3302" i="7" a="1"/>
  <c r="N3302" i="7" s="1"/>
  <c r="M3302" i="7" a="1"/>
  <c r="M3302" i="7" s="1"/>
  <c r="O3301" i="7" a="1"/>
  <c r="O3301" i="7" s="1"/>
  <c r="M3301" i="7" a="1"/>
  <c r="M3301" i="7"/>
  <c r="N3301" i="7" s="1" a="1"/>
  <c r="N3301" i="7" s="1"/>
  <c r="O3300" i="7" a="1"/>
  <c r="O3300" i="7" s="1"/>
  <c r="M3300" i="7" a="1"/>
  <c r="M3300" i="7" s="1"/>
  <c r="N3300" i="7" s="1" a="1"/>
  <c r="N3300" i="7" s="1"/>
  <c r="O3299" i="7" a="1"/>
  <c r="O3299" i="7" s="1"/>
  <c r="M3299" i="7" a="1"/>
  <c r="M3299" i="7" s="1"/>
  <c r="N3299" i="7" s="1" a="1"/>
  <c r="N3299" i="7" s="1"/>
  <c r="O3298" i="7" a="1"/>
  <c r="O3298" i="7" s="1"/>
  <c r="M3298" i="7" a="1"/>
  <c r="M3298" i="7" s="1"/>
  <c r="N3298" i="7" s="1" a="1"/>
  <c r="N3298" i="7" s="1"/>
  <c r="O3297" i="7" a="1"/>
  <c r="O3297" i="7" s="1"/>
  <c r="M3297" i="7" a="1"/>
  <c r="M3297" i="7" s="1"/>
  <c r="N3297" i="7" s="1" a="1"/>
  <c r="N3297" i="7" s="1"/>
  <c r="O3296" i="7" a="1"/>
  <c r="O3296" i="7" s="1"/>
  <c r="M3296" i="7" a="1"/>
  <c r="M3296" i="7" s="1"/>
  <c r="N3296" i="7" s="1" a="1"/>
  <c r="N3296" i="7" s="1"/>
  <c r="O3295" i="7" a="1"/>
  <c r="O3295" i="7"/>
  <c r="N3295" i="7" a="1"/>
  <c r="N3295" i="7" s="1"/>
  <c r="M3295" i="7" a="1"/>
  <c r="M3295" i="7" s="1"/>
  <c r="O3294" i="7" a="1"/>
  <c r="O3294" i="7" s="1"/>
  <c r="N3294" i="7" a="1"/>
  <c r="N3294" i="7" s="1"/>
  <c r="M3294" i="7" a="1"/>
  <c r="M3294" i="7" s="1"/>
  <c r="O3293" i="7" a="1"/>
  <c r="O3293" i="7" s="1"/>
  <c r="M3293" i="7" a="1"/>
  <c r="M3293" i="7" s="1"/>
  <c r="N3293" i="7" s="1" a="1"/>
  <c r="N3293" i="7" s="1"/>
  <c r="O3292" i="7" a="1"/>
  <c r="O3292" i="7" s="1"/>
  <c r="M3292" i="7" a="1"/>
  <c r="M3292" i="7" s="1"/>
  <c r="N3292" i="7" s="1" a="1"/>
  <c r="N3292" i="7" s="1"/>
  <c r="O3291" i="7" a="1"/>
  <c r="O3291" i="7" s="1"/>
  <c r="N3291" i="7" a="1"/>
  <c r="N3291" i="7" s="1"/>
  <c r="M3291" i="7" a="1"/>
  <c r="M3291" i="7" s="1"/>
  <c r="O3290" i="7" a="1"/>
  <c r="O3290" i="7" s="1"/>
  <c r="M3290" i="7" a="1"/>
  <c r="M3290" i="7" s="1"/>
  <c r="N3290" i="7" s="1" a="1"/>
  <c r="N3290" i="7" s="1"/>
  <c r="O3289" i="7" a="1"/>
  <c r="O3289" i="7" s="1"/>
  <c r="M3289" i="7" a="1"/>
  <c r="M3289" i="7" s="1"/>
  <c r="N3289" i="7" s="1" a="1"/>
  <c r="N3289" i="7" s="1"/>
  <c r="O3288" i="7" a="1"/>
  <c r="O3288" i="7" s="1"/>
  <c r="M3288" i="7" a="1"/>
  <c r="M3288" i="7" s="1"/>
  <c r="N3288" i="7" s="1" a="1"/>
  <c r="N3288" i="7" s="1"/>
  <c r="O3287" i="7" a="1"/>
  <c r="O3287" i="7" s="1"/>
  <c r="N3287" i="7" a="1"/>
  <c r="N3287" i="7" s="1"/>
  <c r="M3287" i="7" a="1"/>
  <c r="M3287" i="7" s="1"/>
  <c r="O3286" i="7" a="1"/>
  <c r="O3286" i="7" s="1"/>
  <c r="N3286" i="7" a="1"/>
  <c r="N3286" i="7" s="1"/>
  <c r="M3286" i="7" a="1"/>
  <c r="M3286" i="7" s="1"/>
  <c r="O3285" i="7" a="1"/>
  <c r="O3285" i="7" s="1"/>
  <c r="M3285" i="7" a="1"/>
  <c r="M3285" i="7" s="1"/>
  <c r="N3285" i="7" s="1" a="1"/>
  <c r="N3285" i="7" s="1"/>
  <c r="O3284" i="7" a="1"/>
  <c r="O3284" i="7" s="1"/>
  <c r="M3284" i="7" a="1"/>
  <c r="M3284" i="7" s="1"/>
  <c r="N3284" i="7" s="1" a="1"/>
  <c r="N3284" i="7" s="1"/>
  <c r="O3283" i="7" a="1"/>
  <c r="O3283" i="7" s="1"/>
  <c r="N3283" i="7" a="1"/>
  <c r="N3283" i="7" s="1"/>
  <c r="M3283" i="7" a="1"/>
  <c r="M3283" i="7" s="1"/>
  <c r="O3282" i="7" a="1"/>
  <c r="O3282" i="7" s="1"/>
  <c r="M3282" i="7" a="1"/>
  <c r="M3282" i="7" s="1"/>
  <c r="N3282" i="7" s="1" a="1"/>
  <c r="N3282" i="7" s="1"/>
  <c r="O3281" i="7" a="1"/>
  <c r="O3281" i="7" s="1"/>
  <c r="M3281" i="7" a="1"/>
  <c r="M3281" i="7" s="1"/>
  <c r="N3281" i="7" s="1" a="1"/>
  <c r="N3281" i="7" s="1"/>
  <c r="O3280" i="7" a="1"/>
  <c r="O3280" i="7" s="1"/>
  <c r="M3280" i="7" a="1"/>
  <c r="M3280" i="7" s="1"/>
  <c r="N3280" i="7" s="1" a="1"/>
  <c r="N3280" i="7" s="1"/>
  <c r="O3279" i="7" a="1"/>
  <c r="O3279" i="7" s="1"/>
  <c r="N3279" i="7" a="1"/>
  <c r="N3279" i="7" s="1"/>
  <c r="M3279" i="7" a="1"/>
  <c r="M3279" i="7" s="1"/>
  <c r="O3278" i="7" a="1"/>
  <c r="O3278" i="7" s="1"/>
  <c r="N3278" i="7" a="1"/>
  <c r="N3278" i="7" s="1"/>
  <c r="M3278" i="7" a="1"/>
  <c r="M3278" i="7" s="1"/>
  <c r="O3277" i="7" a="1"/>
  <c r="O3277" i="7" s="1"/>
  <c r="M3277" i="7" a="1"/>
  <c r="M3277" i="7" s="1"/>
  <c r="N3277" i="7" s="1" a="1"/>
  <c r="N3277" i="7" s="1"/>
  <c r="O3276" i="7" a="1"/>
  <c r="O3276" i="7" s="1"/>
  <c r="M3276" i="7" a="1"/>
  <c r="M3276" i="7" s="1"/>
  <c r="N3276" i="7" s="1" a="1"/>
  <c r="N3276" i="7" s="1"/>
  <c r="O3275" i="7" a="1"/>
  <c r="O3275" i="7" s="1"/>
  <c r="N3275" i="7" a="1"/>
  <c r="N3275" i="7" s="1"/>
  <c r="M3275" i="7" a="1"/>
  <c r="M3275" i="7" s="1"/>
  <c r="O3274" i="7" a="1"/>
  <c r="O3274" i="7" s="1"/>
  <c r="M3274" i="7" a="1"/>
  <c r="M3274" i="7" s="1"/>
  <c r="N3274" i="7" s="1" a="1"/>
  <c r="N3274" i="7" s="1"/>
  <c r="O3273" i="7" a="1"/>
  <c r="O3273" i="7" s="1"/>
  <c r="M3273" i="7" a="1"/>
  <c r="M3273" i="7" s="1"/>
  <c r="N3273" i="7" s="1" a="1"/>
  <c r="N3273" i="7" s="1"/>
  <c r="O3272" i="7" a="1"/>
  <c r="O3272" i="7" s="1"/>
  <c r="M3272" i="7" a="1"/>
  <c r="M3272" i="7" s="1"/>
  <c r="N3272" i="7" s="1" a="1"/>
  <c r="N3272" i="7" s="1"/>
  <c r="O3271" i="7" a="1"/>
  <c r="O3271" i="7" s="1"/>
  <c r="N3271" i="7" a="1"/>
  <c r="N3271" i="7" s="1"/>
  <c r="M3271" i="7" a="1"/>
  <c r="M3271" i="7" s="1"/>
  <c r="O3270" i="7" a="1"/>
  <c r="O3270" i="7" s="1"/>
  <c r="N3270" i="7" a="1"/>
  <c r="N3270" i="7" s="1"/>
  <c r="M3270" i="7" a="1"/>
  <c r="M3270" i="7" s="1"/>
  <c r="O3269" i="7" a="1"/>
  <c r="O3269" i="7" s="1"/>
  <c r="M3269" i="7" a="1"/>
  <c r="M3269" i="7" s="1"/>
  <c r="N3269" i="7" s="1" a="1"/>
  <c r="N3269" i="7" s="1"/>
  <c r="O3268" i="7" a="1"/>
  <c r="O3268" i="7" s="1"/>
  <c r="M3268" i="7" a="1"/>
  <c r="M3268" i="7" s="1"/>
  <c r="N3268" i="7" s="1" a="1"/>
  <c r="N3268" i="7" s="1"/>
  <c r="O3267" i="7" a="1"/>
  <c r="O3267" i="7" s="1"/>
  <c r="N3267" i="7" a="1"/>
  <c r="N3267" i="7" s="1"/>
  <c r="M3267" i="7" a="1"/>
  <c r="M3267" i="7" s="1"/>
  <c r="O3266" i="7" a="1"/>
  <c r="O3266" i="7" s="1"/>
  <c r="M3266" i="7" a="1"/>
  <c r="M3266" i="7" s="1"/>
  <c r="N3266" i="7" s="1" a="1"/>
  <c r="N3266" i="7" s="1"/>
  <c r="O3265" i="7" a="1"/>
  <c r="O3265" i="7" s="1"/>
  <c r="M3265" i="7" a="1"/>
  <c r="M3265" i="7" s="1"/>
  <c r="N3265" i="7" s="1" a="1"/>
  <c r="N3265" i="7" s="1"/>
  <c r="O3264" i="7" a="1"/>
  <c r="O3264" i="7" s="1"/>
  <c r="M3264" i="7" a="1"/>
  <c r="M3264" i="7" s="1"/>
  <c r="N3264" i="7" s="1" a="1"/>
  <c r="N3264" i="7" s="1"/>
  <c r="O3263" i="7" a="1"/>
  <c r="O3263" i="7" s="1"/>
  <c r="N3263" i="7" a="1"/>
  <c r="N3263" i="7" s="1"/>
  <c r="M3263" i="7" a="1"/>
  <c r="M3263" i="7" s="1"/>
  <c r="O3262" i="7" a="1"/>
  <c r="O3262" i="7" s="1"/>
  <c r="N3262" i="7" a="1"/>
  <c r="N3262" i="7" s="1"/>
  <c r="M3262" i="7" a="1"/>
  <c r="M3262" i="7" s="1"/>
  <c r="O3261" i="7" a="1"/>
  <c r="O3261" i="7" s="1"/>
  <c r="M3261" i="7" a="1"/>
  <c r="M3261" i="7" s="1"/>
  <c r="N3261" i="7" s="1" a="1"/>
  <c r="N3261" i="7" s="1"/>
  <c r="O3260" i="7" a="1"/>
  <c r="O3260" i="7" s="1"/>
  <c r="M3260" i="7" a="1"/>
  <c r="M3260" i="7" s="1"/>
  <c r="N3260" i="7" s="1" a="1"/>
  <c r="N3260" i="7" s="1"/>
  <c r="O3259" i="7" a="1"/>
  <c r="O3259" i="7" s="1"/>
  <c r="N3259" i="7" a="1"/>
  <c r="N3259" i="7" s="1"/>
  <c r="M3259" i="7" a="1"/>
  <c r="M3259" i="7" s="1"/>
  <c r="O3258" i="7" a="1"/>
  <c r="O3258" i="7" s="1"/>
  <c r="M3258" i="7" a="1"/>
  <c r="M3258" i="7" s="1"/>
  <c r="N3258" i="7" s="1" a="1"/>
  <c r="N3258" i="7" s="1"/>
  <c r="O3257" i="7" a="1"/>
  <c r="O3257" i="7" s="1"/>
  <c r="M3257" i="7" a="1"/>
  <c r="M3257" i="7" s="1"/>
  <c r="N3257" i="7" s="1" a="1"/>
  <c r="N3257" i="7" s="1"/>
  <c r="O3256" i="7" a="1"/>
  <c r="O3256" i="7" s="1"/>
  <c r="M3256" i="7" a="1"/>
  <c r="M3256" i="7" s="1"/>
  <c r="N3256" i="7" s="1" a="1"/>
  <c r="N3256" i="7" s="1"/>
  <c r="O3255" i="7" a="1"/>
  <c r="O3255" i="7" s="1"/>
  <c r="N3255" i="7" a="1"/>
  <c r="N3255" i="7" s="1"/>
  <c r="M3255" i="7" a="1"/>
  <c r="M3255" i="7" s="1"/>
  <c r="O3254" i="7" a="1"/>
  <c r="O3254" i="7" s="1"/>
  <c r="N3254" i="7" a="1"/>
  <c r="N3254" i="7" s="1"/>
  <c r="M3254" i="7" a="1"/>
  <c r="M3254" i="7" s="1"/>
  <c r="O3253" i="7" a="1"/>
  <c r="O3253" i="7" s="1"/>
  <c r="M3253" i="7" a="1"/>
  <c r="M3253" i="7" s="1"/>
  <c r="N3253" i="7" s="1" a="1"/>
  <c r="N3253" i="7" s="1"/>
  <c r="O3252" i="7" a="1"/>
  <c r="O3252" i="7" s="1"/>
  <c r="M3252" i="7" a="1"/>
  <c r="M3252" i="7" s="1"/>
  <c r="N3252" i="7" s="1" a="1"/>
  <c r="N3252" i="7" s="1"/>
  <c r="O3251" i="7" a="1"/>
  <c r="O3251" i="7" s="1"/>
  <c r="N3251" i="7" a="1"/>
  <c r="N3251" i="7" s="1"/>
  <c r="M3251" i="7" a="1"/>
  <c r="M3251" i="7" s="1"/>
  <c r="O3250" i="7" a="1"/>
  <c r="O3250" i="7" s="1"/>
  <c r="M3250" i="7" a="1"/>
  <c r="M3250" i="7" s="1"/>
  <c r="N3250" i="7" s="1" a="1"/>
  <c r="N3250" i="7" s="1"/>
  <c r="O3249" i="7" a="1"/>
  <c r="O3249" i="7" s="1"/>
  <c r="M3249" i="7" a="1"/>
  <c r="M3249" i="7" s="1"/>
  <c r="N3249" i="7" s="1" a="1"/>
  <c r="N3249" i="7" s="1"/>
  <c r="O3248" i="7" a="1"/>
  <c r="O3248" i="7" s="1"/>
  <c r="M3248" i="7" a="1"/>
  <c r="M3248" i="7" s="1"/>
  <c r="N3248" i="7" s="1" a="1"/>
  <c r="N3248" i="7" s="1"/>
  <c r="O3247" i="7" a="1"/>
  <c r="O3247" i="7" s="1"/>
  <c r="N3247" i="7" a="1"/>
  <c r="N3247" i="7" s="1"/>
  <c r="M3247" i="7" a="1"/>
  <c r="M3247" i="7" s="1"/>
  <c r="O3246" i="7" a="1"/>
  <c r="O3246" i="7" s="1"/>
  <c r="N3246" i="7" a="1"/>
  <c r="N3246" i="7" s="1"/>
  <c r="M3246" i="7" a="1"/>
  <c r="M3246" i="7" s="1"/>
  <c r="O3245" i="7" a="1"/>
  <c r="O3245" i="7" s="1"/>
  <c r="M3245" i="7" a="1"/>
  <c r="M3245" i="7" s="1"/>
  <c r="N3245" i="7" s="1" a="1"/>
  <c r="N3245" i="7" s="1"/>
  <c r="O3244" i="7" a="1"/>
  <c r="O3244" i="7" s="1"/>
  <c r="M3244" i="7" a="1"/>
  <c r="M3244" i="7" s="1"/>
  <c r="N3244" i="7" s="1" a="1"/>
  <c r="N3244" i="7" s="1"/>
  <c r="O3243" i="7" a="1"/>
  <c r="O3243" i="7" s="1"/>
  <c r="N3243" i="7" a="1"/>
  <c r="N3243" i="7" s="1"/>
  <c r="M3243" i="7" a="1"/>
  <c r="M3243" i="7" s="1"/>
  <c r="O3242" i="7" a="1"/>
  <c r="O3242" i="7" s="1"/>
  <c r="M3242" i="7" a="1"/>
  <c r="M3242" i="7" s="1"/>
  <c r="N3242" i="7" s="1" a="1"/>
  <c r="N3242" i="7" s="1"/>
  <c r="O3241" i="7" a="1"/>
  <c r="O3241" i="7" s="1"/>
  <c r="M3241" i="7" a="1"/>
  <c r="M3241" i="7" s="1"/>
  <c r="N3241" i="7" s="1" a="1"/>
  <c r="N3241" i="7" s="1"/>
  <c r="O3240" i="7" a="1"/>
  <c r="O3240" i="7" s="1"/>
  <c r="M3240" i="7" a="1"/>
  <c r="M3240" i="7" s="1"/>
  <c r="N3240" i="7" s="1" a="1"/>
  <c r="N3240" i="7" s="1"/>
  <c r="O3239" i="7" a="1"/>
  <c r="O3239" i="7" s="1"/>
  <c r="N3239" i="7" a="1"/>
  <c r="N3239" i="7" s="1"/>
  <c r="M3239" i="7" a="1"/>
  <c r="M3239" i="7" s="1"/>
  <c r="O3238" i="7" a="1"/>
  <c r="O3238" i="7" s="1"/>
  <c r="N3238" i="7" a="1"/>
  <c r="N3238" i="7" s="1"/>
  <c r="M3238" i="7" a="1"/>
  <c r="M3238" i="7" s="1"/>
  <c r="O3237" i="7" a="1"/>
  <c r="O3237" i="7" s="1"/>
  <c r="M3237" i="7" a="1"/>
  <c r="M3237" i="7" s="1"/>
  <c r="N3237" i="7" s="1" a="1"/>
  <c r="N3237" i="7" s="1"/>
  <c r="O3236" i="7" a="1"/>
  <c r="O3236" i="7" s="1"/>
  <c r="M3236" i="7" a="1"/>
  <c r="M3236" i="7" s="1"/>
  <c r="N3236" i="7" s="1" a="1"/>
  <c r="N3236" i="7" s="1"/>
  <c r="O3235" i="7" a="1"/>
  <c r="O3235" i="7" s="1"/>
  <c r="N3235" i="7" a="1"/>
  <c r="N3235" i="7" s="1"/>
  <c r="M3235" i="7" a="1"/>
  <c r="M3235" i="7" s="1"/>
  <c r="O3234" i="7" a="1"/>
  <c r="O3234" i="7" s="1"/>
  <c r="M3234" i="7" a="1"/>
  <c r="M3234" i="7" s="1"/>
  <c r="N3234" i="7" s="1" a="1"/>
  <c r="N3234" i="7" s="1"/>
  <c r="O3233" i="7" a="1"/>
  <c r="O3233" i="7" s="1"/>
  <c r="M3233" i="7" a="1"/>
  <c r="M3233" i="7" s="1"/>
  <c r="N3233" i="7" s="1" a="1"/>
  <c r="N3233" i="7" s="1"/>
  <c r="O3232" i="7" a="1"/>
  <c r="O3232" i="7" s="1"/>
  <c r="M3232" i="7" a="1"/>
  <c r="M3232" i="7" s="1"/>
  <c r="N3232" i="7" s="1" a="1"/>
  <c r="N3232" i="7" s="1"/>
  <c r="O3231" i="7" a="1"/>
  <c r="O3231" i="7" s="1"/>
  <c r="N3231" i="7" a="1"/>
  <c r="N3231" i="7" s="1"/>
  <c r="M3231" i="7" a="1"/>
  <c r="M3231" i="7" s="1"/>
  <c r="O3230" i="7" a="1"/>
  <c r="O3230" i="7" s="1"/>
  <c r="N3230" i="7" a="1"/>
  <c r="N3230" i="7" s="1"/>
  <c r="M3230" i="7" a="1"/>
  <c r="M3230" i="7" s="1"/>
  <c r="O3229" i="7" a="1"/>
  <c r="O3229" i="7" s="1"/>
  <c r="M3229" i="7" a="1"/>
  <c r="M3229" i="7" s="1"/>
  <c r="N3229" i="7" s="1" a="1"/>
  <c r="N3229" i="7" s="1"/>
  <c r="O3228" i="7" a="1"/>
  <c r="O3228" i="7" s="1"/>
  <c r="M3228" i="7" a="1"/>
  <c r="M3228" i="7" s="1"/>
  <c r="N3228" i="7" s="1" a="1"/>
  <c r="N3228" i="7" s="1"/>
  <c r="O3227" i="7" a="1"/>
  <c r="O3227" i="7" s="1"/>
  <c r="N3227" i="7" a="1"/>
  <c r="N3227" i="7" s="1"/>
  <c r="M3227" i="7" a="1"/>
  <c r="M3227" i="7" s="1"/>
  <c r="O3226" i="7" a="1"/>
  <c r="O3226" i="7" s="1"/>
  <c r="M3226" i="7" a="1"/>
  <c r="M3226" i="7" s="1"/>
  <c r="N3226" i="7" s="1" a="1"/>
  <c r="N3226" i="7" s="1"/>
  <c r="O3225" i="7" a="1"/>
  <c r="O3225" i="7" s="1"/>
  <c r="M3225" i="7" a="1"/>
  <c r="M3225" i="7" s="1"/>
  <c r="N3225" i="7" s="1" a="1"/>
  <c r="N3225" i="7" s="1"/>
  <c r="O3224" i="7" a="1"/>
  <c r="O3224" i="7" s="1"/>
  <c r="M3224" i="7" a="1"/>
  <c r="M3224" i="7" s="1"/>
  <c r="N3224" i="7" s="1" a="1"/>
  <c r="N3224" i="7" s="1"/>
  <c r="O3223" i="7" a="1"/>
  <c r="O3223" i="7" s="1"/>
  <c r="N3223" i="7" a="1"/>
  <c r="N3223" i="7" s="1"/>
  <c r="M3223" i="7" a="1"/>
  <c r="M3223" i="7" s="1"/>
  <c r="O3222" i="7" a="1"/>
  <c r="O3222" i="7" s="1"/>
  <c r="N3222" i="7" a="1"/>
  <c r="N3222" i="7" s="1"/>
  <c r="M3222" i="7" a="1"/>
  <c r="M3222" i="7" s="1"/>
  <c r="O3221" i="7" a="1"/>
  <c r="O3221" i="7" s="1"/>
  <c r="M3221" i="7" a="1"/>
  <c r="M3221" i="7" s="1"/>
  <c r="N3221" i="7" s="1" a="1"/>
  <c r="N3221" i="7" s="1"/>
  <c r="O3220" i="7" a="1"/>
  <c r="O3220" i="7" s="1"/>
  <c r="M3220" i="7" a="1"/>
  <c r="M3220" i="7" s="1"/>
  <c r="N3220" i="7" s="1" a="1"/>
  <c r="N3220" i="7" s="1"/>
  <c r="O3219" i="7" a="1"/>
  <c r="O3219" i="7" s="1"/>
  <c r="N3219" i="7" a="1"/>
  <c r="N3219" i="7" s="1"/>
  <c r="M3219" i="7" a="1"/>
  <c r="M3219" i="7" s="1"/>
  <c r="O3218" i="7" a="1"/>
  <c r="O3218" i="7" s="1"/>
  <c r="M3218" i="7" a="1"/>
  <c r="M3218" i="7" s="1"/>
  <c r="N3218" i="7" s="1" a="1"/>
  <c r="N3218" i="7" s="1"/>
  <c r="O3217" i="7" a="1"/>
  <c r="O3217" i="7" s="1"/>
  <c r="M3217" i="7" a="1"/>
  <c r="M3217" i="7" s="1"/>
  <c r="N3217" i="7" s="1" a="1"/>
  <c r="N3217" i="7" s="1"/>
  <c r="O3216" i="7" a="1"/>
  <c r="O3216" i="7" s="1"/>
  <c r="M3216" i="7" a="1"/>
  <c r="M3216" i="7" s="1"/>
  <c r="N3216" i="7" s="1" a="1"/>
  <c r="N3216" i="7" s="1"/>
  <c r="O3215" i="7" a="1"/>
  <c r="O3215" i="7" s="1"/>
  <c r="N3215" i="7" a="1"/>
  <c r="N3215" i="7" s="1"/>
  <c r="M3215" i="7" a="1"/>
  <c r="M3215" i="7" s="1"/>
  <c r="O3214" i="7" a="1"/>
  <c r="O3214" i="7" s="1"/>
  <c r="N3214" i="7" a="1"/>
  <c r="N3214" i="7" s="1"/>
  <c r="M3214" i="7" a="1"/>
  <c r="M3214" i="7" s="1"/>
  <c r="O3213" i="7" a="1"/>
  <c r="O3213" i="7" s="1"/>
  <c r="M3213" i="7" a="1"/>
  <c r="M3213" i="7" s="1"/>
  <c r="N3213" i="7" s="1" a="1"/>
  <c r="N3213" i="7" s="1"/>
  <c r="O3212" i="7" a="1"/>
  <c r="O3212" i="7" s="1"/>
  <c r="M3212" i="7" a="1"/>
  <c r="M3212" i="7" s="1"/>
  <c r="N3212" i="7" s="1" a="1"/>
  <c r="N3212" i="7" s="1"/>
  <c r="O3211" i="7" a="1"/>
  <c r="O3211" i="7" s="1"/>
  <c r="N3211" i="7" a="1"/>
  <c r="N3211" i="7" s="1"/>
  <c r="M3211" i="7" a="1"/>
  <c r="M3211" i="7" s="1"/>
  <c r="O3210" i="7" a="1"/>
  <c r="O3210" i="7" s="1"/>
  <c r="M3210" i="7" a="1"/>
  <c r="M3210" i="7" s="1"/>
  <c r="N3210" i="7" s="1" a="1"/>
  <c r="N3210" i="7" s="1"/>
  <c r="O3209" i="7" a="1"/>
  <c r="O3209" i="7" s="1"/>
  <c r="M3209" i="7" a="1"/>
  <c r="M3209" i="7" s="1"/>
  <c r="N3209" i="7" s="1" a="1"/>
  <c r="N3209" i="7" s="1"/>
  <c r="O3208" i="7" a="1"/>
  <c r="O3208" i="7" s="1"/>
  <c r="M3208" i="7" a="1"/>
  <c r="M3208" i="7" s="1"/>
  <c r="N3208" i="7" s="1" a="1"/>
  <c r="N3208" i="7" s="1"/>
  <c r="O3207" i="7" a="1"/>
  <c r="O3207" i="7" s="1"/>
  <c r="N3207" i="7" a="1"/>
  <c r="N3207" i="7" s="1"/>
  <c r="M3207" i="7" a="1"/>
  <c r="M3207" i="7" s="1"/>
  <c r="O3206" i="7" a="1"/>
  <c r="O3206" i="7" s="1"/>
  <c r="N3206" i="7" a="1"/>
  <c r="N3206" i="7" s="1"/>
  <c r="M3206" i="7" a="1"/>
  <c r="M3206" i="7" s="1"/>
  <c r="O3205" i="7" a="1"/>
  <c r="O3205" i="7" s="1"/>
  <c r="M3205" i="7" a="1"/>
  <c r="M3205" i="7" s="1"/>
  <c r="N3205" i="7" s="1" a="1"/>
  <c r="N3205" i="7" s="1"/>
  <c r="O3204" i="7" a="1"/>
  <c r="O3204" i="7" s="1"/>
  <c r="M3204" i="7" a="1"/>
  <c r="M3204" i="7" s="1"/>
  <c r="N3204" i="7" s="1" a="1"/>
  <c r="N3204" i="7" s="1"/>
  <c r="O3203" i="7" a="1"/>
  <c r="O3203" i="7" s="1"/>
  <c r="N3203" i="7" a="1"/>
  <c r="N3203" i="7" s="1"/>
  <c r="M3203" i="7" a="1"/>
  <c r="M3203" i="7" s="1"/>
  <c r="O3202" i="7" a="1"/>
  <c r="O3202" i="7" s="1"/>
  <c r="M3202" i="7" a="1"/>
  <c r="M3202" i="7" s="1"/>
  <c r="N3202" i="7" s="1" a="1"/>
  <c r="N3202" i="7" s="1"/>
  <c r="O3201" i="7" a="1"/>
  <c r="O3201" i="7" s="1"/>
  <c r="M3201" i="7" a="1"/>
  <c r="M3201" i="7" s="1"/>
  <c r="N3201" i="7" s="1" a="1"/>
  <c r="N3201" i="7" s="1"/>
  <c r="O3200" i="7" a="1"/>
  <c r="O3200" i="7" s="1"/>
  <c r="M3200" i="7" a="1"/>
  <c r="M3200" i="7" s="1"/>
  <c r="N3200" i="7" s="1" a="1"/>
  <c r="N3200" i="7" s="1"/>
  <c r="O3199" i="7" a="1"/>
  <c r="O3199" i="7" s="1"/>
  <c r="N3199" i="7" a="1"/>
  <c r="N3199" i="7" s="1"/>
  <c r="M3199" i="7" a="1"/>
  <c r="M3199" i="7" s="1"/>
  <c r="O3198" i="7" a="1"/>
  <c r="O3198" i="7" s="1"/>
  <c r="N3198" i="7" a="1"/>
  <c r="N3198" i="7" s="1"/>
  <c r="M3198" i="7" a="1"/>
  <c r="M3198" i="7" s="1"/>
  <c r="O3197" i="7" a="1"/>
  <c r="O3197" i="7" s="1"/>
  <c r="M3197" i="7" a="1"/>
  <c r="M3197" i="7" s="1"/>
  <c r="N3197" i="7" s="1" a="1"/>
  <c r="N3197" i="7" s="1"/>
  <c r="O3196" i="7" a="1"/>
  <c r="O3196" i="7" s="1"/>
  <c r="M3196" i="7" a="1"/>
  <c r="M3196" i="7" s="1"/>
  <c r="N3196" i="7" s="1" a="1"/>
  <c r="N3196" i="7" s="1"/>
  <c r="O3195" i="7" a="1"/>
  <c r="O3195" i="7" s="1"/>
  <c r="N3195" i="7" a="1"/>
  <c r="N3195" i="7" s="1"/>
  <c r="M3195" i="7" a="1"/>
  <c r="M3195" i="7" s="1"/>
  <c r="O3194" i="7" a="1"/>
  <c r="O3194" i="7" s="1"/>
  <c r="M3194" i="7" a="1"/>
  <c r="M3194" i="7" s="1"/>
  <c r="N3194" i="7" s="1" a="1"/>
  <c r="N3194" i="7" s="1"/>
  <c r="O3193" i="7" a="1"/>
  <c r="O3193" i="7" s="1"/>
  <c r="M3193" i="7" a="1"/>
  <c r="M3193" i="7" s="1"/>
  <c r="N3193" i="7" s="1" a="1"/>
  <c r="N3193" i="7" s="1"/>
  <c r="O3192" i="7" a="1"/>
  <c r="O3192" i="7" s="1"/>
  <c r="M3192" i="7" a="1"/>
  <c r="M3192" i="7" s="1"/>
  <c r="N3192" i="7" s="1" a="1"/>
  <c r="N3192" i="7" s="1"/>
  <c r="O3191" i="7" a="1"/>
  <c r="O3191" i="7" s="1"/>
  <c r="N3191" i="7" a="1"/>
  <c r="N3191" i="7" s="1"/>
  <c r="M3191" i="7" a="1"/>
  <c r="M3191" i="7" s="1"/>
  <c r="O3190" i="7" a="1"/>
  <c r="O3190" i="7" s="1"/>
  <c r="N3190" i="7" a="1"/>
  <c r="N3190" i="7" s="1"/>
  <c r="M3190" i="7" a="1"/>
  <c r="M3190" i="7" s="1"/>
  <c r="O3189" i="7" a="1"/>
  <c r="O3189" i="7" s="1"/>
  <c r="M3189" i="7" a="1"/>
  <c r="M3189" i="7" s="1"/>
  <c r="N3189" i="7" s="1" a="1"/>
  <c r="N3189" i="7" s="1"/>
  <c r="O3188" i="7" a="1"/>
  <c r="O3188" i="7" s="1"/>
  <c r="M3188" i="7" a="1"/>
  <c r="M3188" i="7" s="1"/>
  <c r="N3188" i="7" s="1" a="1"/>
  <c r="N3188" i="7" s="1"/>
  <c r="O3187" i="7" a="1"/>
  <c r="O3187" i="7" s="1"/>
  <c r="N3187" i="7" a="1"/>
  <c r="N3187" i="7" s="1"/>
  <c r="M3187" i="7" a="1"/>
  <c r="M3187" i="7" s="1"/>
  <c r="O3186" i="7" a="1"/>
  <c r="O3186" i="7" s="1"/>
  <c r="M3186" i="7" a="1"/>
  <c r="M3186" i="7" s="1"/>
  <c r="N3186" i="7" s="1" a="1"/>
  <c r="N3186" i="7" s="1"/>
  <c r="O3185" i="7" a="1"/>
  <c r="O3185" i="7" s="1"/>
  <c r="M3185" i="7" a="1"/>
  <c r="M3185" i="7" s="1"/>
  <c r="N3185" i="7" s="1" a="1"/>
  <c r="N3185" i="7" s="1"/>
  <c r="O3184" i="7" a="1"/>
  <c r="O3184" i="7" s="1"/>
  <c r="M3184" i="7" a="1"/>
  <c r="M3184" i="7" s="1"/>
  <c r="N3184" i="7" s="1" a="1"/>
  <c r="N3184" i="7" s="1"/>
  <c r="O3183" i="7" a="1"/>
  <c r="O3183" i="7" s="1"/>
  <c r="N3183" i="7" a="1"/>
  <c r="N3183" i="7" s="1"/>
  <c r="M3183" i="7" a="1"/>
  <c r="M3183" i="7" s="1"/>
  <c r="O3182" i="7" a="1"/>
  <c r="O3182" i="7" s="1"/>
  <c r="N3182" i="7" a="1"/>
  <c r="N3182" i="7" s="1"/>
  <c r="M3182" i="7" a="1"/>
  <c r="M3182" i="7" s="1"/>
  <c r="O3181" i="7" a="1"/>
  <c r="O3181" i="7" s="1"/>
  <c r="M3181" i="7" a="1"/>
  <c r="M3181" i="7" s="1"/>
  <c r="N3181" i="7" s="1" a="1"/>
  <c r="N3181" i="7" s="1"/>
  <c r="O3180" i="7" a="1"/>
  <c r="O3180" i="7" s="1"/>
  <c r="M3180" i="7" a="1"/>
  <c r="M3180" i="7" s="1"/>
  <c r="N3180" i="7" s="1" a="1"/>
  <c r="N3180" i="7" s="1"/>
  <c r="O3179" i="7" a="1"/>
  <c r="O3179" i="7" s="1"/>
  <c r="N3179" i="7" a="1"/>
  <c r="N3179" i="7" s="1"/>
  <c r="M3179" i="7" a="1"/>
  <c r="M3179" i="7" s="1"/>
  <c r="O3178" i="7" a="1"/>
  <c r="O3178" i="7" s="1"/>
  <c r="N3178" i="7" a="1"/>
  <c r="N3178" i="7" s="1"/>
  <c r="M3178" i="7" a="1"/>
  <c r="M3178" i="7" s="1"/>
  <c r="O3177" i="7" a="1"/>
  <c r="O3177" i="7" s="1"/>
  <c r="M3177" i="7" a="1"/>
  <c r="M3177" i="7" s="1"/>
  <c r="N3177" i="7" s="1" a="1"/>
  <c r="N3177" i="7" s="1"/>
  <c r="O3176" i="7" a="1"/>
  <c r="O3176" i="7" s="1"/>
  <c r="M3176" i="7" a="1"/>
  <c r="M3176" i="7" s="1"/>
  <c r="N3176" i="7" s="1" a="1"/>
  <c r="N3176" i="7" s="1"/>
  <c r="O3175" i="7" a="1"/>
  <c r="O3175" i="7" s="1"/>
  <c r="N3175" i="7" a="1"/>
  <c r="N3175" i="7" s="1"/>
  <c r="M3175" i="7" a="1"/>
  <c r="M3175" i="7" s="1"/>
  <c r="O3174" i="7" a="1"/>
  <c r="O3174" i="7" s="1"/>
  <c r="N3174" i="7" a="1"/>
  <c r="N3174" i="7" s="1"/>
  <c r="M3174" i="7" a="1"/>
  <c r="M3174" i="7" s="1"/>
  <c r="O3173" i="7" a="1"/>
  <c r="O3173" i="7" s="1"/>
  <c r="M3173" i="7" a="1"/>
  <c r="M3173" i="7" s="1"/>
  <c r="N3173" i="7" s="1" a="1"/>
  <c r="N3173" i="7" s="1"/>
  <c r="O3172" i="7" a="1"/>
  <c r="O3172" i="7" s="1"/>
  <c r="M3172" i="7" a="1"/>
  <c r="M3172" i="7" s="1"/>
  <c r="N3172" i="7" s="1" a="1"/>
  <c r="N3172" i="7" s="1"/>
  <c r="O3171" i="7" a="1"/>
  <c r="O3171" i="7" s="1"/>
  <c r="N3171" i="7" a="1"/>
  <c r="N3171" i="7" s="1"/>
  <c r="M3171" i="7" a="1"/>
  <c r="M3171" i="7" s="1"/>
  <c r="O3170" i="7" a="1"/>
  <c r="O3170" i="7" s="1"/>
  <c r="M3170" i="7" a="1"/>
  <c r="M3170" i="7" s="1"/>
  <c r="N3170" i="7" s="1" a="1"/>
  <c r="N3170" i="7" s="1"/>
  <c r="O3169" i="7" a="1"/>
  <c r="O3169" i="7" s="1"/>
  <c r="M3169" i="7" a="1"/>
  <c r="M3169" i="7" s="1"/>
  <c r="N3169" i="7" s="1" a="1"/>
  <c r="N3169" i="7" s="1"/>
  <c r="O3168" i="7" a="1"/>
  <c r="O3168" i="7" s="1"/>
  <c r="M3168" i="7" a="1"/>
  <c r="M3168" i="7" s="1"/>
  <c r="N3168" i="7" s="1" a="1"/>
  <c r="N3168" i="7" s="1"/>
  <c r="O3167" i="7" a="1"/>
  <c r="O3167" i="7" s="1"/>
  <c r="N3167" i="7" a="1"/>
  <c r="N3167" i="7" s="1"/>
  <c r="M3167" i="7" a="1"/>
  <c r="M3167" i="7" s="1"/>
  <c r="O3166" i="7" a="1"/>
  <c r="O3166" i="7" s="1"/>
  <c r="N3166" i="7" a="1"/>
  <c r="N3166" i="7" s="1"/>
  <c r="M3166" i="7" a="1"/>
  <c r="M3166" i="7" s="1"/>
  <c r="O3165" i="7" a="1"/>
  <c r="O3165" i="7" s="1"/>
  <c r="M3165" i="7" a="1"/>
  <c r="M3165" i="7" s="1"/>
  <c r="N3165" i="7" s="1" a="1"/>
  <c r="N3165" i="7" s="1"/>
  <c r="O3164" i="7" a="1"/>
  <c r="O3164" i="7" s="1"/>
  <c r="M3164" i="7" a="1"/>
  <c r="M3164" i="7" s="1"/>
  <c r="N3164" i="7" s="1" a="1"/>
  <c r="N3164" i="7" s="1"/>
  <c r="O3163" i="7" a="1"/>
  <c r="O3163" i="7" s="1"/>
  <c r="N3163" i="7" a="1"/>
  <c r="N3163" i="7" s="1"/>
  <c r="M3163" i="7" a="1"/>
  <c r="M3163" i="7" s="1"/>
  <c r="O3162" i="7" a="1"/>
  <c r="O3162" i="7" s="1"/>
  <c r="N3162" i="7" a="1"/>
  <c r="N3162" i="7" s="1"/>
  <c r="M3162" i="7" a="1"/>
  <c r="M3162" i="7" s="1"/>
  <c r="O3161" i="7" a="1"/>
  <c r="O3161" i="7" s="1"/>
  <c r="M3161" i="7" a="1"/>
  <c r="M3161" i="7" s="1"/>
  <c r="N3161" i="7" s="1" a="1"/>
  <c r="N3161" i="7" s="1"/>
  <c r="O3160" i="7" a="1"/>
  <c r="O3160" i="7" s="1"/>
  <c r="M3160" i="7" a="1"/>
  <c r="M3160" i="7" s="1"/>
  <c r="N3160" i="7" s="1" a="1"/>
  <c r="N3160" i="7" s="1"/>
  <c r="O3159" i="7" a="1"/>
  <c r="O3159" i="7" s="1"/>
  <c r="N3159" i="7" a="1"/>
  <c r="N3159" i="7" s="1"/>
  <c r="M3159" i="7" a="1"/>
  <c r="M3159" i="7" s="1"/>
  <c r="O3158" i="7" a="1"/>
  <c r="O3158" i="7" s="1"/>
  <c r="N3158" i="7" a="1"/>
  <c r="N3158" i="7" s="1"/>
  <c r="M3158" i="7" a="1"/>
  <c r="M3158" i="7" s="1"/>
  <c r="O3157" i="7" a="1"/>
  <c r="O3157" i="7" s="1"/>
  <c r="M3157" i="7" a="1"/>
  <c r="M3157" i="7" s="1"/>
  <c r="N3157" i="7" s="1" a="1"/>
  <c r="N3157" i="7" s="1"/>
  <c r="O3156" i="7" a="1"/>
  <c r="O3156" i="7" s="1"/>
  <c r="M3156" i="7" a="1"/>
  <c r="M3156" i="7" s="1"/>
  <c r="N3156" i="7" s="1" a="1"/>
  <c r="N3156" i="7" s="1"/>
  <c r="O3155" i="7" a="1"/>
  <c r="O3155" i="7" s="1"/>
  <c r="N3155" i="7" a="1"/>
  <c r="N3155" i="7" s="1"/>
  <c r="M3155" i="7" a="1"/>
  <c r="M3155" i="7" s="1"/>
  <c r="O3154" i="7" a="1"/>
  <c r="O3154" i="7" s="1"/>
  <c r="M3154" i="7" a="1"/>
  <c r="M3154" i="7" s="1"/>
  <c r="N3154" i="7" s="1" a="1"/>
  <c r="N3154" i="7" s="1"/>
  <c r="O3153" i="7" a="1"/>
  <c r="O3153" i="7" s="1"/>
  <c r="M3153" i="7" a="1"/>
  <c r="M3153" i="7" s="1"/>
  <c r="N3153" i="7" s="1" a="1"/>
  <c r="N3153" i="7" s="1"/>
  <c r="O3152" i="7" a="1"/>
  <c r="O3152" i="7" s="1"/>
  <c r="M3152" i="7" a="1"/>
  <c r="M3152" i="7" s="1"/>
  <c r="N3152" i="7" s="1" a="1"/>
  <c r="N3152" i="7" s="1"/>
  <c r="O3151" i="7" a="1"/>
  <c r="O3151" i="7" s="1"/>
  <c r="N3151" i="7" a="1"/>
  <c r="N3151" i="7" s="1"/>
  <c r="M3151" i="7" a="1"/>
  <c r="M3151" i="7" s="1"/>
  <c r="O3150" i="7" a="1"/>
  <c r="O3150" i="7" s="1"/>
  <c r="N3150" i="7" a="1"/>
  <c r="N3150" i="7" s="1"/>
  <c r="M3150" i="7" a="1"/>
  <c r="M3150" i="7" s="1"/>
  <c r="O3149" i="7" a="1"/>
  <c r="O3149" i="7" s="1"/>
  <c r="M3149" i="7" a="1"/>
  <c r="M3149" i="7" s="1"/>
  <c r="N3149" i="7" s="1" a="1"/>
  <c r="N3149" i="7" s="1"/>
  <c r="O3148" i="7" a="1"/>
  <c r="O3148" i="7" s="1"/>
  <c r="M3148" i="7" a="1"/>
  <c r="M3148" i="7" s="1"/>
  <c r="N3148" i="7" s="1" a="1"/>
  <c r="N3148" i="7" s="1"/>
  <c r="O3147" i="7" a="1"/>
  <c r="O3147" i="7" s="1"/>
  <c r="N3147" i="7" a="1"/>
  <c r="N3147" i="7" s="1"/>
  <c r="M3147" i="7" a="1"/>
  <c r="M3147" i="7" s="1"/>
  <c r="O3146" i="7" a="1"/>
  <c r="O3146" i="7" s="1"/>
  <c r="N3146" i="7" a="1"/>
  <c r="N3146" i="7" s="1"/>
  <c r="M3146" i="7" a="1"/>
  <c r="M3146" i="7" s="1"/>
  <c r="O3145" i="7" a="1"/>
  <c r="O3145" i="7" s="1"/>
  <c r="M3145" i="7" a="1"/>
  <c r="M3145" i="7" s="1"/>
  <c r="N3145" i="7" s="1" a="1"/>
  <c r="N3145" i="7" s="1"/>
  <c r="O3144" i="7" a="1"/>
  <c r="O3144" i="7" s="1"/>
  <c r="M3144" i="7" a="1"/>
  <c r="M3144" i="7" s="1"/>
  <c r="N3144" i="7" s="1" a="1"/>
  <c r="N3144" i="7" s="1"/>
  <c r="O3143" i="7" a="1"/>
  <c r="O3143" i="7" s="1"/>
  <c r="N3143" i="7" a="1"/>
  <c r="N3143" i="7" s="1"/>
  <c r="M3143" i="7" a="1"/>
  <c r="M3143" i="7" s="1"/>
  <c r="O3142" i="7" a="1"/>
  <c r="O3142" i="7" s="1"/>
  <c r="N3142" i="7" a="1"/>
  <c r="N3142" i="7" s="1"/>
  <c r="M3142" i="7" a="1"/>
  <c r="M3142" i="7" s="1"/>
  <c r="O3141" i="7" a="1"/>
  <c r="O3141" i="7" s="1"/>
  <c r="N3141" i="7" a="1"/>
  <c r="N3141" i="7" s="1"/>
  <c r="M3141" i="7" a="1"/>
  <c r="M3141" i="7" s="1"/>
  <c r="O3140" i="7" a="1"/>
  <c r="O3140" i="7" s="1"/>
  <c r="M3140" i="7" a="1"/>
  <c r="M3140" i="7" s="1"/>
  <c r="N3140" i="7" s="1" a="1"/>
  <c r="N3140" i="7" s="1"/>
  <c r="O3139" i="7" a="1"/>
  <c r="O3139" i="7" s="1"/>
  <c r="N3139" i="7" a="1"/>
  <c r="N3139" i="7" s="1"/>
  <c r="M3139" i="7" a="1"/>
  <c r="M3139" i="7" s="1"/>
  <c r="O3138" i="7" a="1"/>
  <c r="O3138" i="7" s="1"/>
  <c r="M3138" i="7" a="1"/>
  <c r="M3138" i="7" s="1"/>
  <c r="N3138" i="7" s="1" a="1"/>
  <c r="N3138" i="7" s="1"/>
  <c r="O3137" i="7" a="1"/>
  <c r="O3137" i="7" s="1"/>
  <c r="M3137" i="7" a="1"/>
  <c r="M3137" i="7" s="1"/>
  <c r="N3137" i="7" s="1" a="1"/>
  <c r="N3137" i="7" s="1"/>
  <c r="O3136" i="7" a="1"/>
  <c r="O3136" i="7" s="1"/>
  <c r="M3136" i="7" a="1"/>
  <c r="M3136" i="7" s="1"/>
  <c r="N3136" i="7" s="1" a="1"/>
  <c r="N3136" i="7" s="1"/>
  <c r="O3135" i="7" a="1"/>
  <c r="O3135" i="7" s="1"/>
  <c r="N3135" i="7" a="1"/>
  <c r="N3135" i="7" s="1"/>
  <c r="M3135" i="7" a="1"/>
  <c r="M3135" i="7" s="1"/>
  <c r="O3134" i="7" a="1"/>
  <c r="O3134" i="7" s="1"/>
  <c r="M3134" i="7" a="1"/>
  <c r="M3134" i="7" s="1"/>
  <c r="N3134" i="7" s="1" a="1"/>
  <c r="N3134" i="7" s="1"/>
  <c r="O3133" i="7" a="1"/>
  <c r="O3133" i="7" s="1"/>
  <c r="M3133" i="7" a="1"/>
  <c r="M3133" i="7" s="1"/>
  <c r="N3133" i="7" s="1" a="1"/>
  <c r="N3133" i="7" s="1"/>
  <c r="O3132" i="7" a="1"/>
  <c r="O3132" i="7" s="1"/>
  <c r="M3132" i="7" a="1"/>
  <c r="M3132" i="7" s="1"/>
  <c r="N3132" i="7" s="1" a="1"/>
  <c r="N3132" i="7" s="1"/>
  <c r="O3131" i="7" a="1"/>
  <c r="O3131" i="7" s="1"/>
  <c r="N3131" i="7" a="1"/>
  <c r="N3131" i="7" s="1"/>
  <c r="M3131" i="7" a="1"/>
  <c r="M3131" i="7" s="1"/>
  <c r="O3130" i="7" a="1"/>
  <c r="O3130" i="7" s="1"/>
  <c r="N3130" i="7" a="1"/>
  <c r="N3130" i="7" s="1"/>
  <c r="M3130" i="7" a="1"/>
  <c r="M3130" i="7" s="1"/>
  <c r="O3129" i="7" a="1"/>
  <c r="O3129" i="7" s="1"/>
  <c r="M3129" i="7" a="1"/>
  <c r="M3129" i="7" s="1"/>
  <c r="N3129" i="7" s="1" a="1"/>
  <c r="N3129" i="7" s="1"/>
  <c r="O3128" i="7" a="1"/>
  <c r="O3128" i="7" s="1"/>
  <c r="M3128" i="7" a="1"/>
  <c r="M3128" i="7" s="1"/>
  <c r="N3128" i="7" s="1" a="1"/>
  <c r="N3128" i="7" s="1"/>
  <c r="O3127" i="7" a="1"/>
  <c r="O3127" i="7" s="1"/>
  <c r="N3127" i="7" a="1"/>
  <c r="N3127" i="7" s="1"/>
  <c r="M3127" i="7" a="1"/>
  <c r="M3127" i="7" s="1"/>
  <c r="O3126" i="7" a="1"/>
  <c r="O3126" i="7" s="1"/>
  <c r="N3126" i="7" a="1"/>
  <c r="N3126" i="7" s="1"/>
  <c r="M3126" i="7" a="1"/>
  <c r="M3126" i="7" s="1"/>
  <c r="O3125" i="7" a="1"/>
  <c r="O3125" i="7" s="1"/>
  <c r="N3125" i="7" a="1"/>
  <c r="N3125" i="7" s="1"/>
  <c r="M3125" i="7" a="1"/>
  <c r="M3125" i="7" s="1"/>
  <c r="O3124" i="7" a="1"/>
  <c r="O3124" i="7" s="1"/>
  <c r="M3124" i="7" a="1"/>
  <c r="M3124" i="7" s="1"/>
  <c r="N3124" i="7" s="1" a="1"/>
  <c r="N3124" i="7" s="1"/>
  <c r="O3123" i="7" a="1"/>
  <c r="O3123" i="7" s="1"/>
  <c r="N3123" i="7" a="1"/>
  <c r="N3123" i="7" s="1"/>
  <c r="M3123" i="7" a="1"/>
  <c r="M3123" i="7" s="1"/>
  <c r="O3122" i="7" a="1"/>
  <c r="O3122" i="7" s="1"/>
  <c r="M3122" i="7" a="1"/>
  <c r="M3122" i="7" s="1"/>
  <c r="N3122" i="7" s="1" a="1"/>
  <c r="N3122" i="7" s="1"/>
  <c r="O3121" i="7" a="1"/>
  <c r="O3121" i="7" s="1"/>
  <c r="N3121" i="7" a="1"/>
  <c r="N3121" i="7" s="1"/>
  <c r="M3121" i="7" a="1"/>
  <c r="M3121" i="7" s="1"/>
  <c r="O3120" i="7" a="1"/>
  <c r="O3120" i="7" s="1"/>
  <c r="M3120" i="7" a="1"/>
  <c r="M3120" i="7" s="1"/>
  <c r="N3120" i="7" s="1" a="1"/>
  <c r="N3120" i="7" s="1"/>
  <c r="O3119" i="7" a="1"/>
  <c r="O3119" i="7" s="1"/>
  <c r="N3119" i="7" a="1"/>
  <c r="N3119" i="7" s="1"/>
  <c r="M3119" i="7" a="1"/>
  <c r="M3119" i="7" s="1"/>
  <c r="O3118" i="7" a="1"/>
  <c r="O3118" i="7" s="1"/>
  <c r="M3118" i="7" a="1"/>
  <c r="M3118" i="7" s="1"/>
  <c r="N3118" i="7" s="1" a="1"/>
  <c r="N3118" i="7" s="1"/>
  <c r="O3117" i="7" a="1"/>
  <c r="O3117" i="7" s="1"/>
  <c r="M3117" i="7" a="1"/>
  <c r="M3117" i="7" s="1"/>
  <c r="N3117" i="7" s="1" a="1"/>
  <c r="N3117" i="7" s="1"/>
  <c r="O3116" i="7" a="1"/>
  <c r="O3116" i="7" s="1"/>
  <c r="M3116" i="7" a="1"/>
  <c r="M3116" i="7" s="1"/>
  <c r="N3116" i="7" s="1" a="1"/>
  <c r="N3116" i="7" s="1"/>
  <c r="O3115" i="7" a="1"/>
  <c r="O3115" i="7" s="1"/>
  <c r="N3115" i="7" a="1"/>
  <c r="N3115" i="7" s="1"/>
  <c r="M3115" i="7" a="1"/>
  <c r="M3115" i="7" s="1"/>
  <c r="O3114" i="7" a="1"/>
  <c r="O3114" i="7" s="1"/>
  <c r="N3114" i="7" a="1"/>
  <c r="N3114" i="7" s="1"/>
  <c r="M3114" i="7" a="1"/>
  <c r="M3114" i="7" s="1"/>
  <c r="O3113" i="7" a="1"/>
  <c r="O3113" i="7" s="1"/>
  <c r="M3113" i="7" a="1"/>
  <c r="M3113" i="7" s="1"/>
  <c r="N3113" i="7" s="1" a="1"/>
  <c r="N3113" i="7" s="1"/>
  <c r="O3112" i="7" a="1"/>
  <c r="O3112" i="7" s="1"/>
  <c r="M3112" i="7" a="1"/>
  <c r="M3112" i="7" s="1"/>
  <c r="N3112" i="7" s="1" a="1"/>
  <c r="N3112" i="7" s="1"/>
  <c r="O3111" i="7" a="1"/>
  <c r="O3111" i="7" s="1"/>
  <c r="N3111" i="7" a="1"/>
  <c r="N3111" i="7" s="1"/>
  <c r="M3111" i="7" a="1"/>
  <c r="M3111" i="7" s="1"/>
  <c r="O3110" i="7" a="1"/>
  <c r="O3110" i="7" s="1"/>
  <c r="N3110" i="7" a="1"/>
  <c r="N3110" i="7" s="1"/>
  <c r="M3110" i="7" a="1"/>
  <c r="M3110" i="7" s="1"/>
  <c r="O3109" i="7" a="1"/>
  <c r="O3109" i="7" s="1"/>
  <c r="M3109" i="7" a="1"/>
  <c r="M3109" i="7" s="1"/>
  <c r="N3109" i="7" s="1" a="1"/>
  <c r="N3109" i="7" s="1"/>
  <c r="O3108" i="7" a="1"/>
  <c r="O3108" i="7" s="1"/>
  <c r="M3108" i="7" a="1"/>
  <c r="M3108" i="7" s="1"/>
  <c r="N3108" i="7" s="1" a="1"/>
  <c r="N3108" i="7" s="1"/>
  <c r="O3107" i="7" a="1"/>
  <c r="O3107" i="7" s="1"/>
  <c r="N3107" i="7" a="1"/>
  <c r="N3107" i="7" s="1"/>
  <c r="M3107" i="7" a="1"/>
  <c r="M3107" i="7" s="1"/>
  <c r="O3106" i="7" a="1"/>
  <c r="O3106" i="7" s="1"/>
  <c r="M3106" i="7" a="1"/>
  <c r="M3106" i="7" s="1"/>
  <c r="N3106" i="7" s="1" a="1"/>
  <c r="N3106" i="7" s="1"/>
  <c r="O3105" i="7" a="1"/>
  <c r="O3105" i="7" s="1"/>
  <c r="N3105" i="7" a="1"/>
  <c r="N3105" i="7" s="1"/>
  <c r="M3105" i="7" a="1"/>
  <c r="M3105" i="7" s="1"/>
  <c r="O3104" i="7" a="1"/>
  <c r="O3104" i="7" s="1"/>
  <c r="M3104" i="7" a="1"/>
  <c r="M3104" i="7" s="1"/>
  <c r="N3104" i="7" s="1" a="1"/>
  <c r="N3104" i="7" s="1"/>
  <c r="O3103" i="7" a="1"/>
  <c r="O3103" i="7" s="1"/>
  <c r="N3103" i="7" a="1"/>
  <c r="N3103" i="7" s="1"/>
  <c r="M3103" i="7" a="1"/>
  <c r="M3103" i="7" s="1"/>
  <c r="O3102" i="7" a="1"/>
  <c r="O3102" i="7" s="1"/>
  <c r="M3102" i="7" a="1"/>
  <c r="M3102" i="7" s="1"/>
  <c r="N3102" i="7" s="1" a="1"/>
  <c r="N3102" i="7" s="1"/>
  <c r="O3101" i="7" a="1"/>
  <c r="O3101" i="7" s="1"/>
  <c r="M3101" i="7" a="1"/>
  <c r="M3101" i="7" s="1"/>
  <c r="N3101" i="7" s="1" a="1"/>
  <c r="N3101" i="7" s="1"/>
  <c r="O3100" i="7" a="1"/>
  <c r="O3100" i="7" s="1"/>
  <c r="M3100" i="7" a="1"/>
  <c r="M3100" i="7" s="1"/>
  <c r="N3100" i="7" s="1" a="1"/>
  <c r="N3100" i="7" s="1"/>
  <c r="O3099" i="7" a="1"/>
  <c r="O3099" i="7" s="1"/>
  <c r="N3099" i="7" a="1"/>
  <c r="N3099" i="7" s="1"/>
  <c r="M3099" i="7" a="1"/>
  <c r="M3099" i="7" s="1"/>
  <c r="O3098" i="7" a="1"/>
  <c r="O3098" i="7" s="1"/>
  <c r="N3098" i="7" a="1"/>
  <c r="N3098" i="7" s="1"/>
  <c r="M3098" i="7" a="1"/>
  <c r="M3098" i="7" s="1"/>
  <c r="O3097" i="7" a="1"/>
  <c r="O3097" i="7" s="1"/>
  <c r="M3097" i="7" a="1"/>
  <c r="M3097" i="7" s="1"/>
  <c r="N3097" i="7" s="1" a="1"/>
  <c r="N3097" i="7" s="1"/>
  <c r="O3096" i="7" a="1"/>
  <c r="O3096" i="7" s="1"/>
  <c r="M3096" i="7" a="1"/>
  <c r="M3096" i="7" s="1"/>
  <c r="N3096" i="7" s="1" a="1"/>
  <c r="N3096" i="7" s="1"/>
  <c r="O3095" i="7" a="1"/>
  <c r="O3095" i="7" s="1"/>
  <c r="N3095" i="7" a="1"/>
  <c r="N3095" i="7" s="1"/>
  <c r="M3095" i="7" a="1"/>
  <c r="M3095" i="7" s="1"/>
  <c r="O3094" i="7" a="1"/>
  <c r="O3094" i="7" s="1"/>
  <c r="N3094" i="7" a="1"/>
  <c r="N3094" i="7" s="1"/>
  <c r="M3094" i="7" a="1"/>
  <c r="M3094" i="7" s="1"/>
  <c r="O3093" i="7" a="1"/>
  <c r="O3093" i="7" s="1"/>
  <c r="M3093" i="7" a="1"/>
  <c r="M3093" i="7" s="1"/>
  <c r="N3093" i="7" s="1" a="1"/>
  <c r="N3093" i="7" s="1"/>
  <c r="O3092" i="7" a="1"/>
  <c r="O3092" i="7" s="1"/>
  <c r="M3092" i="7" a="1"/>
  <c r="M3092" i="7" s="1"/>
  <c r="N3092" i="7" s="1" a="1"/>
  <c r="N3092" i="7" s="1"/>
  <c r="O3091" i="7" a="1"/>
  <c r="O3091" i="7" s="1"/>
  <c r="N3091" i="7" a="1"/>
  <c r="N3091" i="7" s="1"/>
  <c r="M3091" i="7" a="1"/>
  <c r="M3091" i="7" s="1"/>
  <c r="O3090" i="7" a="1"/>
  <c r="O3090" i="7" s="1"/>
  <c r="M3090" i="7" a="1"/>
  <c r="M3090" i="7" s="1"/>
  <c r="N3090" i="7" s="1" a="1"/>
  <c r="N3090" i="7" s="1"/>
  <c r="O3089" i="7" a="1"/>
  <c r="O3089" i="7" s="1"/>
  <c r="M3089" i="7" a="1"/>
  <c r="M3089" i="7" s="1"/>
  <c r="N3089" i="7" s="1" a="1"/>
  <c r="N3089" i="7" s="1"/>
  <c r="O3088" i="7" a="1"/>
  <c r="O3088" i="7" s="1"/>
  <c r="M3088" i="7" a="1"/>
  <c r="M3088" i="7" s="1"/>
  <c r="N3088" i="7" s="1" a="1"/>
  <c r="N3088" i="7" s="1"/>
  <c r="O3087" i="7" a="1"/>
  <c r="O3087" i="7" s="1"/>
  <c r="N3087" i="7" a="1"/>
  <c r="N3087" i="7" s="1"/>
  <c r="M3087" i="7" a="1"/>
  <c r="M3087" i="7" s="1"/>
  <c r="O3086" i="7" a="1"/>
  <c r="O3086" i="7" s="1"/>
  <c r="M3086" i="7" a="1"/>
  <c r="M3086" i="7" s="1"/>
  <c r="N3086" i="7" s="1" a="1"/>
  <c r="N3086" i="7" s="1"/>
  <c r="O3085" i="7" a="1"/>
  <c r="O3085" i="7" s="1"/>
  <c r="N3085" i="7" a="1"/>
  <c r="N3085" i="7" s="1"/>
  <c r="M3085" i="7" a="1"/>
  <c r="M3085" i="7" s="1"/>
  <c r="O3084" i="7" a="1"/>
  <c r="O3084" i="7" s="1"/>
  <c r="M3084" i="7" a="1"/>
  <c r="M3084" i="7" s="1"/>
  <c r="N3084" i="7" s="1" a="1"/>
  <c r="N3084" i="7" s="1"/>
  <c r="O3083" i="7" a="1"/>
  <c r="O3083" i="7" s="1"/>
  <c r="N3083" i="7" a="1"/>
  <c r="N3083" i="7" s="1"/>
  <c r="M3083" i="7" a="1"/>
  <c r="M3083" i="7" s="1"/>
  <c r="O3082" i="7" a="1"/>
  <c r="O3082" i="7" s="1"/>
  <c r="N3082" i="7" a="1"/>
  <c r="N3082" i="7" s="1"/>
  <c r="M3082" i="7" a="1"/>
  <c r="M3082" i="7" s="1"/>
  <c r="O3081" i="7" a="1"/>
  <c r="O3081" i="7" s="1"/>
  <c r="N3081" i="7" a="1"/>
  <c r="N3081" i="7" s="1"/>
  <c r="M3081" i="7" a="1"/>
  <c r="M3081" i="7" s="1"/>
  <c r="O3080" i="7" a="1"/>
  <c r="O3080" i="7" s="1"/>
  <c r="M3080" i="7" a="1"/>
  <c r="M3080" i="7" s="1"/>
  <c r="N3080" i="7" s="1" a="1"/>
  <c r="N3080" i="7" s="1"/>
  <c r="O3079" i="7" a="1"/>
  <c r="O3079" i="7" s="1"/>
  <c r="N3079" i="7" a="1"/>
  <c r="N3079" i="7" s="1"/>
  <c r="M3079" i="7" a="1"/>
  <c r="M3079" i="7" s="1"/>
  <c r="O3078" i="7" a="1"/>
  <c r="O3078" i="7" s="1"/>
  <c r="M3078" i="7" a="1"/>
  <c r="M3078" i="7" s="1"/>
  <c r="N3078" i="7" s="1" a="1"/>
  <c r="N3078" i="7" s="1"/>
  <c r="O3077" i="7" a="1"/>
  <c r="O3077" i="7" s="1"/>
  <c r="N3077" i="7" a="1"/>
  <c r="N3077" i="7" s="1"/>
  <c r="M3077" i="7" a="1"/>
  <c r="M3077" i="7" s="1"/>
  <c r="O3076" i="7" a="1"/>
  <c r="O3076" i="7" s="1"/>
  <c r="M3076" i="7" a="1"/>
  <c r="M3076" i="7" s="1"/>
  <c r="N3076" i="7" s="1" a="1"/>
  <c r="N3076" i="7" s="1"/>
  <c r="O3075" i="7" a="1"/>
  <c r="O3075" i="7" s="1"/>
  <c r="N3075" i="7" a="1"/>
  <c r="N3075" i="7" s="1"/>
  <c r="M3075" i="7" a="1"/>
  <c r="M3075" i="7" s="1"/>
  <c r="O3074" i="7" a="1"/>
  <c r="O3074" i="7" s="1"/>
  <c r="N3074" i="7" a="1"/>
  <c r="N3074" i="7" s="1"/>
  <c r="M3074" i="7" a="1"/>
  <c r="M3074" i="7" s="1"/>
  <c r="O3073" i="7" a="1"/>
  <c r="O3073" i="7" s="1"/>
  <c r="N3073" i="7" a="1"/>
  <c r="N3073" i="7" s="1"/>
  <c r="M3073" i="7" a="1"/>
  <c r="M3073" i="7" s="1"/>
  <c r="O3072" i="7" a="1"/>
  <c r="O3072" i="7" s="1"/>
  <c r="M3072" i="7" a="1"/>
  <c r="M3072" i="7" s="1"/>
  <c r="N3072" i="7" s="1" a="1"/>
  <c r="N3072" i="7" s="1"/>
  <c r="O3071" i="7" a="1"/>
  <c r="O3071" i="7" s="1"/>
  <c r="N3071" i="7" a="1"/>
  <c r="N3071" i="7" s="1"/>
  <c r="M3071" i="7" a="1"/>
  <c r="M3071" i="7" s="1"/>
  <c r="O3070" i="7" a="1"/>
  <c r="O3070" i="7" s="1"/>
  <c r="N3070" i="7" a="1"/>
  <c r="N3070" i="7" s="1"/>
  <c r="M3070" i="7" a="1"/>
  <c r="M3070" i="7" s="1"/>
  <c r="O3069" i="7" a="1"/>
  <c r="O3069" i="7" s="1"/>
  <c r="N3069" i="7" a="1"/>
  <c r="N3069" i="7" s="1"/>
  <c r="M3069" i="7" a="1"/>
  <c r="M3069" i="7" s="1"/>
  <c r="O3068" i="7" a="1"/>
  <c r="O3068" i="7" s="1"/>
  <c r="M3068" i="7" a="1"/>
  <c r="M3068" i="7" s="1"/>
  <c r="N3068" i="7" s="1" a="1"/>
  <c r="N3068" i="7" s="1"/>
  <c r="O3067" i="7" a="1"/>
  <c r="O3067" i="7" s="1"/>
  <c r="N3067" i="7" a="1"/>
  <c r="N3067" i="7" s="1"/>
  <c r="M3067" i="7" a="1"/>
  <c r="M3067" i="7" s="1"/>
  <c r="O3066" i="7" a="1"/>
  <c r="O3066" i="7" s="1"/>
  <c r="N3066" i="7" a="1"/>
  <c r="N3066" i="7" s="1"/>
  <c r="M3066" i="7" a="1"/>
  <c r="M3066" i="7" s="1"/>
  <c r="O3065" i="7" a="1"/>
  <c r="O3065" i="7" s="1"/>
  <c r="M3065" i="7" a="1"/>
  <c r="M3065" i="7" s="1"/>
  <c r="N3065" i="7" s="1" a="1"/>
  <c r="N3065" i="7" s="1"/>
  <c r="O3064" i="7" a="1"/>
  <c r="O3064" i="7" s="1"/>
  <c r="M3064" i="7" a="1"/>
  <c r="M3064" i="7" s="1"/>
  <c r="N3064" i="7" s="1" a="1"/>
  <c r="N3064" i="7" s="1"/>
  <c r="O3063" i="7" a="1"/>
  <c r="O3063" i="7" s="1"/>
  <c r="N3063" i="7" a="1"/>
  <c r="N3063" i="7" s="1"/>
  <c r="M3063" i="7" a="1"/>
  <c r="M3063" i="7" s="1"/>
  <c r="O3062" i="7" a="1"/>
  <c r="O3062" i="7" s="1"/>
  <c r="M3062" i="7" a="1"/>
  <c r="M3062" i="7" s="1"/>
  <c r="N3062" i="7" s="1" a="1"/>
  <c r="N3062" i="7" s="1"/>
  <c r="O3061" i="7" a="1"/>
  <c r="O3061" i="7" s="1"/>
  <c r="M3061" i="7" a="1"/>
  <c r="M3061" i="7" s="1"/>
  <c r="N3061" i="7" s="1" a="1"/>
  <c r="N3061" i="7" s="1"/>
  <c r="O3060" i="7" a="1"/>
  <c r="O3060" i="7" s="1"/>
  <c r="M3060" i="7" a="1"/>
  <c r="M3060" i="7" s="1"/>
  <c r="N3060" i="7" s="1" a="1"/>
  <c r="N3060" i="7" s="1"/>
  <c r="O3059" i="7" a="1"/>
  <c r="O3059" i="7" s="1"/>
  <c r="N3059" i="7" a="1"/>
  <c r="N3059" i="7" s="1"/>
  <c r="M3059" i="7" a="1"/>
  <c r="M3059" i="7" s="1"/>
  <c r="O3058" i="7" a="1"/>
  <c r="O3058" i="7" s="1"/>
  <c r="M3058" i="7" a="1"/>
  <c r="M3058" i="7" s="1"/>
  <c r="N3058" i="7" s="1" a="1"/>
  <c r="N3058" i="7" s="1"/>
  <c r="O3057" i="7" a="1"/>
  <c r="O3057" i="7" s="1"/>
  <c r="M3057" i="7" a="1"/>
  <c r="M3057" i="7" s="1"/>
  <c r="N3057" i="7" s="1" a="1"/>
  <c r="N3057" i="7" s="1"/>
  <c r="O3056" i="7" a="1"/>
  <c r="O3056" i="7" s="1"/>
  <c r="M3056" i="7" a="1"/>
  <c r="M3056" i="7" s="1"/>
  <c r="N3056" i="7" s="1" a="1"/>
  <c r="N3056" i="7" s="1"/>
  <c r="O3055" i="7" a="1"/>
  <c r="O3055" i="7" s="1"/>
  <c r="N3055" i="7" a="1"/>
  <c r="N3055" i="7" s="1"/>
  <c r="M3055" i="7" a="1"/>
  <c r="M3055" i="7" s="1"/>
  <c r="O3054" i="7" a="1"/>
  <c r="O3054" i="7" s="1"/>
  <c r="M3054" i="7" a="1"/>
  <c r="M3054" i="7" s="1"/>
  <c r="N3054" i="7" s="1" a="1"/>
  <c r="N3054" i="7" s="1"/>
  <c r="O3053" i="7" a="1"/>
  <c r="O3053" i="7" s="1"/>
  <c r="N3053" i="7" a="1"/>
  <c r="N3053" i="7" s="1"/>
  <c r="M3053" i="7" a="1"/>
  <c r="M3053" i="7" s="1"/>
  <c r="O3052" i="7" a="1"/>
  <c r="O3052" i="7" s="1"/>
  <c r="M3052" i="7" a="1"/>
  <c r="M3052" i="7" s="1"/>
  <c r="N3052" i="7" s="1" a="1"/>
  <c r="N3052" i="7" s="1"/>
  <c r="O3051" i="7" a="1"/>
  <c r="O3051" i="7" s="1"/>
  <c r="N3051" i="7" a="1"/>
  <c r="N3051" i="7" s="1"/>
  <c r="M3051" i="7" a="1"/>
  <c r="M3051" i="7" s="1"/>
  <c r="O3050" i="7" a="1"/>
  <c r="O3050" i="7" s="1"/>
  <c r="N3050" i="7" a="1"/>
  <c r="N3050" i="7" s="1"/>
  <c r="M3050" i="7" a="1"/>
  <c r="M3050" i="7" s="1"/>
  <c r="O3049" i="7" a="1"/>
  <c r="O3049" i="7" s="1"/>
  <c r="N3049" i="7" a="1"/>
  <c r="N3049" i="7" s="1"/>
  <c r="M3049" i="7" a="1"/>
  <c r="M3049" i="7" s="1"/>
  <c r="O3048" i="7" a="1"/>
  <c r="O3048" i="7" s="1"/>
  <c r="M3048" i="7" a="1"/>
  <c r="M3048" i="7" s="1"/>
  <c r="N3048" i="7" s="1" a="1"/>
  <c r="N3048" i="7" s="1"/>
  <c r="O3047" i="7" a="1"/>
  <c r="O3047" i="7" s="1"/>
  <c r="N3047" i="7" a="1"/>
  <c r="N3047" i="7" s="1"/>
  <c r="M3047" i="7" a="1"/>
  <c r="M3047" i="7" s="1"/>
  <c r="O3046" i="7" a="1"/>
  <c r="O3046" i="7" s="1"/>
  <c r="M3046" i="7" a="1"/>
  <c r="M3046" i="7" s="1"/>
  <c r="N3046" i="7" s="1" a="1"/>
  <c r="N3046" i="7" s="1"/>
  <c r="O3045" i="7" a="1"/>
  <c r="O3045" i="7" s="1"/>
  <c r="N3045" i="7" a="1"/>
  <c r="N3045" i="7" s="1"/>
  <c r="M3045" i="7" a="1"/>
  <c r="M3045" i="7" s="1"/>
  <c r="O3044" i="7" a="1"/>
  <c r="O3044" i="7" s="1"/>
  <c r="M3044" i="7" a="1"/>
  <c r="M3044" i="7" s="1"/>
  <c r="N3044" i="7" s="1" a="1"/>
  <c r="N3044" i="7" s="1"/>
  <c r="O3043" i="7" a="1"/>
  <c r="O3043" i="7" s="1"/>
  <c r="N3043" i="7" a="1"/>
  <c r="N3043" i="7" s="1"/>
  <c r="M3043" i="7" a="1"/>
  <c r="M3043" i="7" s="1"/>
  <c r="O3042" i="7" a="1"/>
  <c r="O3042" i="7" s="1"/>
  <c r="N3042" i="7" a="1"/>
  <c r="N3042" i="7" s="1"/>
  <c r="M3042" i="7" a="1"/>
  <c r="M3042" i="7" s="1"/>
  <c r="O3041" i="7" a="1"/>
  <c r="O3041" i="7" s="1"/>
  <c r="N3041" i="7" a="1"/>
  <c r="N3041" i="7" s="1"/>
  <c r="M3041" i="7" a="1"/>
  <c r="M3041" i="7" s="1"/>
  <c r="O3040" i="7" a="1"/>
  <c r="O3040" i="7" s="1"/>
  <c r="M3040" i="7" a="1"/>
  <c r="M3040" i="7" s="1"/>
  <c r="N3040" i="7" s="1" a="1"/>
  <c r="N3040" i="7" s="1"/>
  <c r="O3039" i="7" a="1"/>
  <c r="O3039" i="7" s="1"/>
  <c r="N3039" i="7" a="1"/>
  <c r="N3039" i="7" s="1"/>
  <c r="M3039" i="7" a="1"/>
  <c r="M3039" i="7" s="1"/>
  <c r="O3038" i="7" a="1"/>
  <c r="O3038" i="7" s="1"/>
  <c r="N3038" i="7" a="1"/>
  <c r="N3038" i="7" s="1"/>
  <c r="M3038" i="7" a="1"/>
  <c r="M3038" i="7" s="1"/>
  <c r="O3037" i="7" a="1"/>
  <c r="O3037" i="7" s="1"/>
  <c r="N3037" i="7" a="1"/>
  <c r="N3037" i="7" s="1"/>
  <c r="M3037" i="7" a="1"/>
  <c r="M3037" i="7" s="1"/>
  <c r="O3036" i="7" a="1"/>
  <c r="O3036" i="7" s="1"/>
  <c r="M3036" i="7" a="1"/>
  <c r="M3036" i="7" s="1"/>
  <c r="N3036" i="7" s="1" a="1"/>
  <c r="N3036" i="7" s="1"/>
  <c r="O3035" i="7" a="1"/>
  <c r="O3035" i="7" s="1"/>
  <c r="N3035" i="7" a="1"/>
  <c r="N3035" i="7" s="1"/>
  <c r="M3035" i="7" a="1"/>
  <c r="M3035" i="7" s="1"/>
  <c r="O3034" i="7" a="1"/>
  <c r="O3034" i="7" s="1"/>
  <c r="N3034" i="7" a="1"/>
  <c r="N3034" i="7" s="1"/>
  <c r="M3034" i="7" a="1"/>
  <c r="M3034" i="7" s="1"/>
  <c r="O3033" i="7" a="1"/>
  <c r="O3033" i="7" s="1"/>
  <c r="M3033" i="7" a="1"/>
  <c r="M3033" i="7" s="1"/>
  <c r="N3033" i="7" s="1" a="1"/>
  <c r="N3033" i="7" s="1"/>
  <c r="O3032" i="7" a="1"/>
  <c r="O3032" i="7" s="1"/>
  <c r="M3032" i="7" a="1"/>
  <c r="M3032" i="7" s="1"/>
  <c r="N3032" i="7" s="1" a="1"/>
  <c r="N3032" i="7" s="1"/>
  <c r="O3031" i="7" a="1"/>
  <c r="O3031" i="7" s="1"/>
  <c r="N3031" i="7" a="1"/>
  <c r="N3031" i="7" s="1"/>
  <c r="M3031" i="7" a="1"/>
  <c r="M3031" i="7" s="1"/>
  <c r="O3030" i="7" a="1"/>
  <c r="O3030" i="7" s="1"/>
  <c r="M3030" i="7" a="1"/>
  <c r="M3030" i="7" s="1"/>
  <c r="N3030" i="7" s="1" a="1"/>
  <c r="N3030" i="7" s="1"/>
  <c r="O3029" i="7" a="1"/>
  <c r="O3029" i="7" s="1"/>
  <c r="M3029" i="7" a="1"/>
  <c r="M3029" i="7" s="1"/>
  <c r="N3029" i="7" s="1" a="1"/>
  <c r="N3029" i="7" s="1"/>
  <c r="O3028" i="7" a="1"/>
  <c r="O3028" i="7" s="1"/>
  <c r="M3028" i="7" a="1"/>
  <c r="M3028" i="7" s="1"/>
  <c r="N3028" i="7" s="1" a="1"/>
  <c r="N3028" i="7" s="1"/>
  <c r="O3027" i="7" a="1"/>
  <c r="O3027" i="7" s="1"/>
  <c r="N3027" i="7" a="1"/>
  <c r="N3027" i="7" s="1"/>
  <c r="M3027" i="7" a="1"/>
  <c r="M3027" i="7" s="1"/>
  <c r="O3026" i="7" a="1"/>
  <c r="O3026" i="7" s="1"/>
  <c r="M3026" i="7" a="1"/>
  <c r="M3026" i="7" s="1"/>
  <c r="N3026" i="7" s="1" a="1"/>
  <c r="N3026" i="7" s="1"/>
  <c r="O3025" i="7" a="1"/>
  <c r="O3025" i="7" s="1"/>
  <c r="M3025" i="7" a="1"/>
  <c r="M3025" i="7" s="1"/>
  <c r="N3025" i="7" s="1" a="1"/>
  <c r="N3025" i="7" s="1"/>
  <c r="O3024" i="7" a="1"/>
  <c r="O3024" i="7" s="1"/>
  <c r="M3024" i="7" a="1"/>
  <c r="M3024" i="7" s="1"/>
  <c r="N3024" i="7" s="1" a="1"/>
  <c r="N3024" i="7" s="1"/>
  <c r="O3023" i="7" a="1"/>
  <c r="O3023" i="7" s="1"/>
  <c r="N3023" i="7" a="1"/>
  <c r="N3023" i="7" s="1"/>
  <c r="M3023" i="7" a="1"/>
  <c r="M3023" i="7" s="1"/>
  <c r="O3022" i="7" a="1"/>
  <c r="O3022" i="7" s="1"/>
  <c r="M3022" i="7" a="1"/>
  <c r="M3022" i="7" s="1"/>
  <c r="N3022" i="7" s="1" a="1"/>
  <c r="N3022" i="7" s="1"/>
  <c r="O3021" i="7" a="1"/>
  <c r="O3021" i="7" s="1"/>
  <c r="N3021" i="7" a="1"/>
  <c r="N3021" i="7" s="1"/>
  <c r="M3021" i="7" a="1"/>
  <c r="M3021" i="7" s="1"/>
  <c r="O3020" i="7" a="1"/>
  <c r="O3020" i="7" s="1"/>
  <c r="M3020" i="7" a="1"/>
  <c r="M3020" i="7" s="1"/>
  <c r="N3020" i="7" s="1" a="1"/>
  <c r="N3020" i="7" s="1"/>
  <c r="O3019" i="7" a="1"/>
  <c r="O3019" i="7" s="1"/>
  <c r="N3019" i="7" a="1"/>
  <c r="N3019" i="7" s="1"/>
  <c r="M3019" i="7" a="1"/>
  <c r="M3019" i="7" s="1"/>
  <c r="O3018" i="7" a="1"/>
  <c r="O3018" i="7" s="1"/>
  <c r="N3018" i="7" a="1"/>
  <c r="N3018" i="7" s="1"/>
  <c r="M3018" i="7" a="1"/>
  <c r="M3018" i="7" s="1"/>
  <c r="O3017" i="7" a="1"/>
  <c r="O3017" i="7" s="1"/>
  <c r="N3017" i="7" a="1"/>
  <c r="N3017" i="7" s="1"/>
  <c r="M3017" i="7" a="1"/>
  <c r="M3017" i="7" s="1"/>
  <c r="O3016" i="7" a="1"/>
  <c r="O3016" i="7" s="1"/>
  <c r="M3016" i="7" a="1"/>
  <c r="M3016" i="7" s="1"/>
  <c r="N3016" i="7" s="1" a="1"/>
  <c r="N3016" i="7" s="1"/>
  <c r="O3015" i="7" a="1"/>
  <c r="O3015" i="7" s="1"/>
  <c r="N3015" i="7" a="1"/>
  <c r="N3015" i="7" s="1"/>
  <c r="M3015" i="7" a="1"/>
  <c r="M3015" i="7" s="1"/>
  <c r="O3014" i="7" a="1"/>
  <c r="O3014" i="7" s="1"/>
  <c r="N3014" i="7" a="1"/>
  <c r="N3014" i="7" s="1"/>
  <c r="M3014" i="7" a="1"/>
  <c r="M3014" i="7" s="1"/>
  <c r="O3013" i="7" a="1"/>
  <c r="O3013" i="7" s="1"/>
  <c r="N3013" i="7" a="1"/>
  <c r="N3013" i="7" s="1"/>
  <c r="M3013" i="7" a="1"/>
  <c r="M3013" i="7" s="1"/>
  <c r="O3012" i="7" a="1"/>
  <c r="O3012" i="7" s="1"/>
  <c r="M3012" i="7" a="1"/>
  <c r="M3012" i="7" s="1"/>
  <c r="N3012" i="7" s="1" a="1"/>
  <c r="N3012" i="7" s="1"/>
  <c r="O3011" i="7" a="1"/>
  <c r="O3011" i="7" s="1"/>
  <c r="N3011" i="7" a="1"/>
  <c r="N3011" i="7" s="1"/>
  <c r="M3011" i="7" a="1"/>
  <c r="M3011" i="7" s="1"/>
  <c r="O3010" i="7" a="1"/>
  <c r="O3010" i="7" s="1"/>
  <c r="N3010" i="7" a="1"/>
  <c r="N3010" i="7" s="1"/>
  <c r="M3010" i="7" a="1"/>
  <c r="M3010" i="7" s="1"/>
  <c r="O3009" i="7" a="1"/>
  <c r="O3009" i="7" s="1"/>
  <c r="N3009" i="7" a="1"/>
  <c r="N3009" i="7" s="1"/>
  <c r="M3009" i="7" a="1"/>
  <c r="M3009" i="7" s="1"/>
  <c r="O3008" i="7" a="1"/>
  <c r="O3008" i="7" s="1"/>
  <c r="M3008" i="7" a="1"/>
  <c r="M3008" i="7" s="1"/>
  <c r="N3008" i="7" s="1" a="1"/>
  <c r="N3008" i="7" s="1"/>
  <c r="O3007" i="7" a="1"/>
  <c r="O3007" i="7" s="1"/>
  <c r="N3007" i="7" a="1"/>
  <c r="N3007" i="7" s="1"/>
  <c r="M3007" i="7" a="1"/>
  <c r="M3007" i="7" s="1"/>
  <c r="O3006" i="7" a="1"/>
  <c r="O3006" i="7" s="1"/>
  <c r="N3006" i="7" a="1"/>
  <c r="N3006" i="7" s="1"/>
  <c r="M3006" i="7" a="1"/>
  <c r="M3006" i="7" s="1"/>
  <c r="O3005" i="7" a="1"/>
  <c r="O3005" i="7" s="1"/>
  <c r="N3005" i="7" a="1"/>
  <c r="N3005" i="7" s="1"/>
  <c r="M3005" i="7" a="1"/>
  <c r="M3005" i="7" s="1"/>
  <c r="O3004" i="7" a="1"/>
  <c r="O3004" i="7" s="1"/>
  <c r="M3004" i="7" a="1"/>
  <c r="M3004" i="7" s="1"/>
  <c r="N3004" i="7" s="1" a="1"/>
  <c r="N3004" i="7" s="1"/>
  <c r="O3003" i="7" a="1"/>
  <c r="O3003" i="7" s="1"/>
  <c r="N3003" i="7" a="1"/>
  <c r="N3003" i="7" s="1"/>
  <c r="M3003" i="7" a="1"/>
  <c r="M3003" i="7" s="1"/>
  <c r="O3002" i="7" a="1"/>
  <c r="O3002" i="7" s="1"/>
  <c r="N3002" i="7" a="1"/>
  <c r="N3002" i="7" s="1"/>
  <c r="M3002" i="7" a="1"/>
  <c r="M3002" i="7" s="1"/>
  <c r="O3001" i="7" a="1"/>
  <c r="O3001" i="7" s="1"/>
  <c r="M3001" i="7" a="1"/>
  <c r="M3001" i="7" s="1"/>
  <c r="N3001" i="7" s="1" a="1"/>
  <c r="N3001" i="7" s="1"/>
  <c r="O3000" i="7" a="1"/>
  <c r="O3000" i="7" s="1"/>
  <c r="M3000" i="7" a="1"/>
  <c r="M3000" i="7" s="1"/>
  <c r="N3000" i="7" s="1" a="1"/>
  <c r="N3000" i="7" s="1"/>
  <c r="O2999" i="7" a="1"/>
  <c r="O2999" i="7" s="1"/>
  <c r="N2999" i="7" a="1"/>
  <c r="N2999" i="7" s="1"/>
  <c r="M2999" i="7" a="1"/>
  <c r="M2999" i="7" s="1"/>
  <c r="O2998" i="7" a="1"/>
  <c r="O2998" i="7" s="1"/>
  <c r="M2998" i="7" a="1"/>
  <c r="M2998" i="7" s="1"/>
  <c r="N2998" i="7" s="1" a="1"/>
  <c r="N2998" i="7" s="1"/>
  <c r="O2997" i="7" a="1"/>
  <c r="O2997" i="7" s="1"/>
  <c r="M2997" i="7" a="1"/>
  <c r="M2997" i="7" s="1"/>
  <c r="N2997" i="7" s="1" a="1"/>
  <c r="N2997" i="7" s="1"/>
  <c r="O2996" i="7" a="1"/>
  <c r="O2996" i="7" s="1"/>
  <c r="M2996" i="7" a="1"/>
  <c r="M2996" i="7" s="1"/>
  <c r="N2996" i="7" s="1" a="1"/>
  <c r="N2996" i="7" s="1"/>
  <c r="O2995" i="7" a="1"/>
  <c r="O2995" i="7" s="1"/>
  <c r="N2995" i="7" a="1"/>
  <c r="N2995" i="7" s="1"/>
  <c r="M2995" i="7" a="1"/>
  <c r="M2995" i="7" s="1"/>
  <c r="O2994" i="7" a="1"/>
  <c r="O2994" i="7" s="1"/>
  <c r="M2994" i="7" a="1"/>
  <c r="M2994" i="7" s="1"/>
  <c r="N2994" i="7" s="1" a="1"/>
  <c r="N2994" i="7" s="1"/>
  <c r="O2993" i="7" a="1"/>
  <c r="O2993" i="7" s="1"/>
  <c r="M2993" i="7" a="1"/>
  <c r="M2993" i="7" s="1"/>
  <c r="N2993" i="7" s="1" a="1"/>
  <c r="N2993" i="7" s="1"/>
  <c r="O2992" i="7" a="1"/>
  <c r="O2992" i="7" s="1"/>
  <c r="M2992" i="7" a="1"/>
  <c r="M2992" i="7" s="1"/>
  <c r="N2992" i="7" s="1" a="1"/>
  <c r="N2992" i="7" s="1"/>
  <c r="O2991" i="7" a="1"/>
  <c r="O2991" i="7" s="1"/>
  <c r="N2991" i="7" a="1"/>
  <c r="N2991" i="7" s="1"/>
  <c r="M2991" i="7" a="1"/>
  <c r="M2991" i="7" s="1"/>
  <c r="O2990" i="7" a="1"/>
  <c r="O2990" i="7" s="1"/>
  <c r="M2990" i="7" a="1"/>
  <c r="M2990" i="7" s="1"/>
  <c r="N2990" i="7" s="1" a="1"/>
  <c r="N2990" i="7" s="1"/>
  <c r="O2989" i="7" a="1"/>
  <c r="O2989" i="7" s="1"/>
  <c r="N2989" i="7" a="1"/>
  <c r="N2989" i="7" s="1"/>
  <c r="M2989" i="7" a="1"/>
  <c r="M2989" i="7" s="1"/>
  <c r="O2988" i="7" a="1"/>
  <c r="O2988" i="7" s="1"/>
  <c r="M2988" i="7" a="1"/>
  <c r="M2988" i="7" s="1"/>
  <c r="N2988" i="7" s="1" a="1"/>
  <c r="N2988" i="7" s="1"/>
  <c r="O2987" i="7" a="1"/>
  <c r="O2987" i="7" s="1"/>
  <c r="N2987" i="7" a="1"/>
  <c r="N2987" i="7" s="1"/>
  <c r="M2987" i="7" a="1"/>
  <c r="M2987" i="7" s="1"/>
  <c r="O2986" i="7" a="1"/>
  <c r="O2986" i="7" s="1"/>
  <c r="N2986" i="7" a="1"/>
  <c r="N2986" i="7" s="1"/>
  <c r="M2986" i="7" a="1"/>
  <c r="M2986" i="7" s="1"/>
  <c r="O2985" i="7" a="1"/>
  <c r="O2985" i="7" s="1"/>
  <c r="N2985" i="7" a="1"/>
  <c r="N2985" i="7" s="1"/>
  <c r="M2985" i="7" a="1"/>
  <c r="M2985" i="7" s="1"/>
  <c r="O2984" i="7" a="1"/>
  <c r="O2984" i="7" s="1"/>
  <c r="M2984" i="7" a="1"/>
  <c r="M2984" i="7" s="1"/>
  <c r="N2984" i="7" s="1" a="1"/>
  <c r="N2984" i="7" s="1"/>
  <c r="O2983" i="7" a="1"/>
  <c r="O2983" i="7" s="1"/>
  <c r="N2983" i="7" a="1"/>
  <c r="N2983" i="7" s="1"/>
  <c r="M2983" i="7" a="1"/>
  <c r="M2983" i="7" s="1"/>
  <c r="O2982" i="7" a="1"/>
  <c r="O2982" i="7" s="1"/>
  <c r="N2982" i="7" a="1"/>
  <c r="N2982" i="7" s="1"/>
  <c r="M2982" i="7" a="1"/>
  <c r="M2982" i="7" s="1"/>
  <c r="O2981" i="7" a="1"/>
  <c r="O2981" i="7" s="1"/>
  <c r="N2981" i="7" a="1"/>
  <c r="N2981" i="7" s="1"/>
  <c r="M2981" i="7" a="1"/>
  <c r="M2981" i="7" s="1"/>
  <c r="O2980" i="7" a="1"/>
  <c r="O2980" i="7" s="1"/>
  <c r="M2980" i="7" a="1"/>
  <c r="M2980" i="7" s="1"/>
  <c r="N2980" i="7" s="1" a="1"/>
  <c r="N2980" i="7" s="1"/>
  <c r="O2979" i="7" a="1"/>
  <c r="O2979" i="7" s="1"/>
  <c r="N2979" i="7" a="1"/>
  <c r="N2979" i="7" s="1"/>
  <c r="M2979" i="7" a="1"/>
  <c r="M2979" i="7" s="1"/>
  <c r="O2978" i="7" a="1"/>
  <c r="O2978" i="7" s="1"/>
  <c r="N2978" i="7" a="1"/>
  <c r="N2978" i="7" s="1"/>
  <c r="M2978" i="7" a="1"/>
  <c r="M2978" i="7" s="1"/>
  <c r="O2977" i="7" a="1"/>
  <c r="O2977" i="7" s="1"/>
  <c r="N2977" i="7" a="1"/>
  <c r="N2977" i="7" s="1"/>
  <c r="M2977" i="7" a="1"/>
  <c r="M2977" i="7" s="1"/>
  <c r="O2976" i="7" a="1"/>
  <c r="O2976" i="7" s="1"/>
  <c r="M2976" i="7" a="1"/>
  <c r="M2976" i="7" s="1"/>
  <c r="N2976" i="7" s="1" a="1"/>
  <c r="N2976" i="7" s="1"/>
  <c r="O2975" i="7" a="1"/>
  <c r="O2975" i="7" s="1"/>
  <c r="N2975" i="7" a="1"/>
  <c r="N2975" i="7" s="1"/>
  <c r="M2975" i="7" a="1"/>
  <c r="M2975" i="7" s="1"/>
  <c r="O2974" i="7" a="1"/>
  <c r="O2974" i="7" s="1"/>
  <c r="N2974" i="7" a="1"/>
  <c r="N2974" i="7" s="1"/>
  <c r="M2974" i="7" a="1"/>
  <c r="M2974" i="7" s="1"/>
  <c r="O2973" i="7" a="1"/>
  <c r="O2973" i="7" s="1"/>
  <c r="N2973" i="7" a="1"/>
  <c r="N2973" i="7" s="1"/>
  <c r="M2973" i="7" a="1"/>
  <c r="M2973" i="7" s="1"/>
  <c r="O2972" i="7" a="1"/>
  <c r="O2972" i="7" s="1"/>
  <c r="M2972" i="7" a="1"/>
  <c r="M2972" i="7" s="1"/>
  <c r="N2972" i="7" s="1" a="1"/>
  <c r="N2972" i="7" s="1"/>
  <c r="O2971" i="7" a="1"/>
  <c r="O2971" i="7" s="1"/>
  <c r="N2971" i="7" a="1"/>
  <c r="N2971" i="7" s="1"/>
  <c r="M2971" i="7" a="1"/>
  <c r="M2971" i="7" s="1"/>
  <c r="O2970" i="7" a="1"/>
  <c r="O2970" i="7" s="1"/>
  <c r="N2970" i="7" a="1"/>
  <c r="N2970" i="7" s="1"/>
  <c r="M2970" i="7" a="1"/>
  <c r="M2970" i="7" s="1"/>
  <c r="O2969" i="7" a="1"/>
  <c r="O2969" i="7" s="1"/>
  <c r="M2969" i="7" a="1"/>
  <c r="M2969" i="7" s="1"/>
  <c r="N2969" i="7" s="1" a="1"/>
  <c r="N2969" i="7" s="1"/>
  <c r="O2968" i="7" a="1"/>
  <c r="O2968" i="7" s="1"/>
  <c r="M2968" i="7" a="1"/>
  <c r="M2968" i="7" s="1"/>
  <c r="N2968" i="7" s="1" a="1"/>
  <c r="N2968" i="7" s="1"/>
  <c r="O2967" i="7" a="1"/>
  <c r="O2967" i="7" s="1"/>
  <c r="N2967" i="7" a="1"/>
  <c r="N2967" i="7" s="1"/>
  <c r="M2967" i="7" a="1"/>
  <c r="M2967" i="7"/>
  <c r="O2966" i="7" a="1"/>
  <c r="O2966" i="7"/>
  <c r="N2966" i="7"/>
  <c r="M2966" i="7" a="1"/>
  <c r="M2966" i="7" s="1"/>
  <c r="N2966" i="7" s="1" a="1"/>
  <c r="O2965" i="7" a="1"/>
  <c r="O2965" i="7" s="1"/>
  <c r="N2965" i="7" a="1"/>
  <c r="N2965" i="7" s="1"/>
  <c r="M2965" i="7" a="1"/>
  <c r="M2965" i="7" s="1"/>
  <c r="O2964" i="7" a="1"/>
  <c r="O2964" i="7" s="1"/>
  <c r="N2964" i="7"/>
  <c r="M2964" i="7" a="1"/>
  <c r="M2964" i="7"/>
  <c r="N2964" i="7" s="1" a="1"/>
  <c r="O2963" i="7" a="1"/>
  <c r="O2963" i="7"/>
  <c r="M2963" i="7" a="1"/>
  <c r="M2963" i="7" s="1"/>
  <c r="N2963" i="7" s="1" a="1"/>
  <c r="N2963" i="7" s="1"/>
  <c r="O2962" i="7" a="1"/>
  <c r="O2962" i="7" s="1"/>
  <c r="M2962" i="7" a="1"/>
  <c r="M2962" i="7" s="1"/>
  <c r="N2962" i="7" s="1" a="1"/>
  <c r="N2962" i="7" s="1"/>
  <c r="O2961" i="7" a="1"/>
  <c r="O2961" i="7"/>
  <c r="M2961" i="7" a="1"/>
  <c r="M2961" i="7"/>
  <c r="N2961" i="7" s="1" a="1"/>
  <c r="N2961" i="7" s="1"/>
  <c r="O2960" i="7" a="1"/>
  <c r="O2960" i="7" s="1"/>
  <c r="M2960" i="7" a="1"/>
  <c r="M2960" i="7" s="1"/>
  <c r="N2960" i="7" s="1" a="1"/>
  <c r="N2960" i="7" s="1"/>
  <c r="O2959" i="7" a="1"/>
  <c r="O2959" i="7" s="1"/>
  <c r="M2959" i="7" a="1"/>
  <c r="M2959" i="7"/>
  <c r="N2959" i="7" s="1" a="1"/>
  <c r="N2959" i="7" s="1"/>
  <c r="O2958" i="7" a="1"/>
  <c r="O2958" i="7"/>
  <c r="N2958" i="7" a="1"/>
  <c r="N2958" i="7"/>
  <c r="M2958" i="7" a="1"/>
  <c r="M2958" i="7" s="1"/>
  <c r="O2957" i="7" a="1"/>
  <c r="O2957" i="7" s="1"/>
  <c r="M2957" i="7" a="1"/>
  <c r="M2957" i="7" s="1"/>
  <c r="N2957" i="7" s="1" a="1"/>
  <c r="N2957" i="7" s="1"/>
  <c r="O2956" i="7" a="1"/>
  <c r="O2956" i="7" s="1"/>
  <c r="M2956" i="7" a="1"/>
  <c r="M2956" i="7"/>
  <c r="N2956" i="7" s="1" a="1"/>
  <c r="N2956" i="7" s="1"/>
  <c r="O2955" i="7" a="1"/>
  <c r="O2955" i="7"/>
  <c r="M2955" i="7" a="1"/>
  <c r="M2955" i="7" s="1"/>
  <c r="N2955" i="7" s="1" a="1"/>
  <c r="N2955" i="7" s="1"/>
  <c r="O2954" i="7" a="1"/>
  <c r="O2954" i="7" s="1"/>
  <c r="M2954" i="7" a="1"/>
  <c r="M2954" i="7" s="1"/>
  <c r="N2954" i="7" s="1" a="1"/>
  <c r="N2954" i="7" s="1"/>
  <c r="O2953" i="7" a="1"/>
  <c r="O2953" i="7"/>
  <c r="N2953" i="7"/>
  <c r="M2953" i="7" a="1"/>
  <c r="M2953" i="7"/>
  <c r="N2953" i="7" s="1" a="1"/>
  <c r="O2952" i="7" a="1"/>
  <c r="O2952" i="7" s="1"/>
  <c r="M2952" i="7" a="1"/>
  <c r="M2952" i="7" s="1"/>
  <c r="N2952" i="7" s="1" a="1"/>
  <c r="N2952" i="7" s="1"/>
  <c r="O2951" i="7" a="1"/>
  <c r="O2951" i="7" s="1"/>
  <c r="N2951" i="7" a="1"/>
  <c r="N2951" i="7" s="1"/>
  <c r="M2951" i="7" a="1"/>
  <c r="M2951" i="7"/>
  <c r="O2950" i="7" a="1"/>
  <c r="O2950" i="7"/>
  <c r="M2950" i="7" a="1"/>
  <c r="M2950" i="7" s="1"/>
  <c r="N2950" i="7" s="1" a="1"/>
  <c r="N2950" i="7" s="1"/>
  <c r="O2949" i="7" a="1"/>
  <c r="O2949" i="7" s="1"/>
  <c r="M2949" i="7" a="1"/>
  <c r="M2949" i="7" s="1"/>
  <c r="N2949" i="7" s="1" a="1"/>
  <c r="N2949" i="7" s="1"/>
  <c r="O2948" i="7" a="1"/>
  <c r="O2948" i="7" s="1"/>
  <c r="M2948" i="7" a="1"/>
  <c r="M2948" i="7"/>
  <c r="N2948" i="7" s="1" a="1"/>
  <c r="N2948" i="7" s="1"/>
  <c r="O2947" i="7" a="1"/>
  <c r="O2947" i="7"/>
  <c r="M2947" i="7" a="1"/>
  <c r="M2947" i="7" s="1"/>
  <c r="N2947" i="7" s="1" a="1"/>
  <c r="N2947" i="7" s="1"/>
  <c r="O2946" i="7" a="1"/>
  <c r="O2946" i="7" s="1"/>
  <c r="N2946" i="7" a="1"/>
  <c r="N2946" i="7" s="1"/>
  <c r="M2946" i="7" a="1"/>
  <c r="M2946" i="7" s="1"/>
  <c r="O2945" i="7" a="1"/>
  <c r="O2945" i="7"/>
  <c r="M2945" i="7" a="1"/>
  <c r="M2945" i="7"/>
  <c r="N2945" i="7" s="1" a="1"/>
  <c r="N2945" i="7" s="1"/>
  <c r="O2944" i="7" a="1"/>
  <c r="O2944" i="7" s="1"/>
  <c r="M2944" i="7" a="1"/>
  <c r="M2944" i="7" s="1"/>
  <c r="N2944" i="7" s="1" a="1"/>
  <c r="N2944" i="7" s="1"/>
  <c r="O2943" i="7" a="1"/>
  <c r="O2943" i="7" s="1"/>
  <c r="N2943" i="7" a="1"/>
  <c r="N2943" i="7" s="1"/>
  <c r="M2943" i="7" a="1"/>
  <c r="M2943" i="7"/>
  <c r="O2942" i="7" a="1"/>
  <c r="O2942" i="7"/>
  <c r="N2942" i="7" a="1"/>
  <c r="N2942" i="7"/>
  <c r="M2942" i="7" a="1"/>
  <c r="M2942" i="7" s="1"/>
  <c r="O2941" i="7" a="1"/>
  <c r="O2941" i="7" s="1"/>
  <c r="N2941" i="7" a="1"/>
  <c r="N2941" i="7" s="1"/>
  <c r="M2941" i="7" a="1"/>
  <c r="M2941" i="7" s="1"/>
  <c r="O2940" i="7" a="1"/>
  <c r="O2940" i="7" s="1"/>
  <c r="N2940" i="7"/>
  <c r="M2940" i="7" a="1"/>
  <c r="M2940" i="7"/>
  <c r="N2940" i="7" s="1" a="1"/>
  <c r="O2939" i="7" a="1"/>
  <c r="O2939" i="7"/>
  <c r="M2939" i="7" a="1"/>
  <c r="M2939" i="7" s="1"/>
  <c r="N2939" i="7" s="1" a="1"/>
  <c r="N2939" i="7" s="1"/>
  <c r="O2938" i="7" a="1"/>
  <c r="O2938" i="7" s="1"/>
  <c r="M2938" i="7" a="1"/>
  <c r="M2938" i="7" s="1"/>
  <c r="N2938" i="7" s="1" a="1"/>
  <c r="N2938" i="7" s="1"/>
  <c r="O2937" i="7" a="1"/>
  <c r="O2937" i="7"/>
  <c r="M2937" i="7" a="1"/>
  <c r="M2937" i="7"/>
  <c r="N2937" i="7" s="1" a="1"/>
  <c r="N2937" i="7" s="1"/>
  <c r="O2936" i="7" a="1"/>
  <c r="O2936" i="7" s="1"/>
  <c r="M2936" i="7" a="1"/>
  <c r="M2936" i="7" s="1"/>
  <c r="N2936" i="7" s="1" a="1"/>
  <c r="N2936" i="7" s="1"/>
  <c r="O2935" i="7" a="1"/>
  <c r="O2935" i="7" s="1"/>
  <c r="M2935" i="7" a="1"/>
  <c r="M2935" i="7"/>
  <c r="N2935" i="7" s="1" a="1"/>
  <c r="N2935" i="7" s="1"/>
  <c r="O2934" i="7" a="1"/>
  <c r="O2934" i="7"/>
  <c r="M2934" i="7" a="1"/>
  <c r="M2934" i="7" s="1"/>
  <c r="N2934" i="7" s="1" a="1"/>
  <c r="N2934" i="7" s="1"/>
  <c r="O2933" i="7" a="1"/>
  <c r="O2933" i="7" s="1"/>
  <c r="M2933" i="7" a="1"/>
  <c r="M2933" i="7" s="1"/>
  <c r="N2933" i="7" s="1" a="1"/>
  <c r="N2933" i="7" s="1"/>
  <c r="O2932" i="7" a="1"/>
  <c r="O2932" i="7" s="1"/>
  <c r="M2932" i="7" a="1"/>
  <c r="M2932" i="7"/>
  <c r="N2932" i="7" s="1" a="1"/>
  <c r="N2932" i="7" s="1"/>
  <c r="O2931" i="7" a="1"/>
  <c r="O2931" i="7"/>
  <c r="M2931" i="7" a="1"/>
  <c r="M2931" i="7" s="1"/>
  <c r="N2931" i="7" s="1" a="1"/>
  <c r="N2931" i="7" s="1"/>
  <c r="O2930" i="7" a="1"/>
  <c r="O2930" i="7" s="1"/>
  <c r="M2930" i="7" a="1"/>
  <c r="M2930" i="7" s="1"/>
  <c r="N2930" i="7" s="1" a="1"/>
  <c r="N2930" i="7" s="1"/>
  <c r="O2929" i="7" a="1"/>
  <c r="O2929" i="7"/>
  <c r="N2929" i="7"/>
  <c r="M2929" i="7" a="1"/>
  <c r="M2929" i="7"/>
  <c r="N2929" i="7" s="1" a="1"/>
  <c r="O2928" i="7" a="1"/>
  <c r="O2928" i="7" s="1"/>
  <c r="M2928" i="7" a="1"/>
  <c r="M2928" i="7" s="1"/>
  <c r="N2928" i="7" s="1" a="1"/>
  <c r="N2928" i="7" s="1"/>
  <c r="O2927" i="7" a="1"/>
  <c r="O2927" i="7" s="1"/>
  <c r="N2927" i="7" a="1"/>
  <c r="N2927" i="7" s="1"/>
  <c r="M2927" i="7" a="1"/>
  <c r="M2927" i="7"/>
  <c r="O2926" i="7" a="1"/>
  <c r="O2926" i="7"/>
  <c r="N2926" i="7" a="1"/>
  <c r="N2926" i="7"/>
  <c r="M2926" i="7" a="1"/>
  <c r="M2926" i="7" s="1"/>
  <c r="O2925" i="7" a="1"/>
  <c r="O2925" i="7" s="1"/>
  <c r="N2925" i="7" a="1"/>
  <c r="N2925" i="7" s="1"/>
  <c r="M2925" i="7" a="1"/>
  <c r="M2925" i="7" s="1"/>
  <c r="O2924" i="7" a="1"/>
  <c r="O2924" i="7" s="1"/>
  <c r="M2924" i="7" a="1"/>
  <c r="M2924" i="7"/>
  <c r="N2924" i="7" s="1" a="1"/>
  <c r="N2924" i="7" s="1"/>
  <c r="O2923" i="7" a="1"/>
  <c r="O2923" i="7"/>
  <c r="M2923" i="7" a="1"/>
  <c r="M2923" i="7" s="1"/>
  <c r="N2923" i="7" s="1" a="1"/>
  <c r="N2923" i="7" s="1"/>
  <c r="O2922" i="7" a="1"/>
  <c r="O2922" i="7" s="1"/>
  <c r="M2922" i="7" a="1"/>
  <c r="M2922" i="7" s="1"/>
  <c r="N2922" i="7" s="1" a="1"/>
  <c r="N2922" i="7" s="1"/>
  <c r="O2921" i="7" a="1"/>
  <c r="O2921" i="7"/>
  <c r="M2921" i="7" a="1"/>
  <c r="M2921" i="7"/>
  <c r="N2921" i="7" s="1" a="1"/>
  <c r="N2921" i="7" s="1"/>
  <c r="O2920" i="7" a="1"/>
  <c r="O2920" i="7" s="1"/>
  <c r="M2920" i="7" a="1"/>
  <c r="M2920" i="7" s="1"/>
  <c r="N2920" i="7" s="1" a="1"/>
  <c r="N2920" i="7" s="1"/>
  <c r="O2919" i="7" a="1"/>
  <c r="O2919" i="7" s="1"/>
  <c r="N2919" i="7" a="1"/>
  <c r="N2919" i="7" s="1"/>
  <c r="M2919" i="7" a="1"/>
  <c r="M2919" i="7"/>
  <c r="O2918" i="7" a="1"/>
  <c r="O2918" i="7"/>
  <c r="M2918" i="7" a="1"/>
  <c r="M2918" i="7" s="1"/>
  <c r="N2918" i="7" s="1" a="1"/>
  <c r="N2918" i="7" s="1"/>
  <c r="O2917" i="7" a="1"/>
  <c r="O2917" i="7" s="1"/>
  <c r="N2917" i="7" a="1"/>
  <c r="N2917" i="7" s="1"/>
  <c r="M2917" i="7" a="1"/>
  <c r="M2917" i="7" s="1"/>
  <c r="O2916" i="7" a="1"/>
  <c r="O2916" i="7" s="1"/>
  <c r="N2916" i="7"/>
  <c r="M2916" i="7" a="1"/>
  <c r="M2916" i="7"/>
  <c r="N2916" i="7" s="1" a="1"/>
  <c r="O2915" i="7" a="1"/>
  <c r="O2915" i="7"/>
  <c r="M2915" i="7" a="1"/>
  <c r="M2915" i="7" s="1"/>
  <c r="N2915" i="7" s="1" a="1"/>
  <c r="N2915" i="7" s="1"/>
  <c r="O2914" i="7" a="1"/>
  <c r="O2914" i="7" s="1"/>
  <c r="M2914" i="7" a="1"/>
  <c r="M2914" i="7" s="1"/>
  <c r="N2914" i="7" s="1" a="1"/>
  <c r="N2914" i="7" s="1"/>
  <c r="O2913" i="7" a="1"/>
  <c r="O2913" i="7"/>
  <c r="M2913" i="7" a="1"/>
  <c r="M2913" i="7"/>
  <c r="N2913" i="7" s="1" a="1"/>
  <c r="N2913" i="7" s="1"/>
  <c r="O2912" i="7" a="1"/>
  <c r="O2912" i="7" s="1"/>
  <c r="M2912" i="7" a="1"/>
  <c r="M2912" i="7" s="1"/>
  <c r="N2912" i="7" s="1" a="1"/>
  <c r="N2912" i="7" s="1"/>
  <c r="O2911" i="7" a="1"/>
  <c r="O2911" i="7" s="1"/>
  <c r="N2911" i="7" a="1"/>
  <c r="N2911" i="7" s="1"/>
  <c r="M2911" i="7" a="1"/>
  <c r="M2911" i="7"/>
  <c r="O2910" i="7" a="1"/>
  <c r="O2910" i="7"/>
  <c r="N2910" i="7" a="1"/>
  <c r="N2910" i="7"/>
  <c r="M2910" i="7" a="1"/>
  <c r="M2910" i="7" s="1"/>
  <c r="O2909" i="7" a="1"/>
  <c r="O2909" i="7" s="1"/>
  <c r="N2909" i="7" a="1"/>
  <c r="N2909" i="7" s="1"/>
  <c r="M2909" i="7" a="1"/>
  <c r="M2909" i="7" s="1"/>
  <c r="O2908" i="7" a="1"/>
  <c r="O2908" i="7" s="1"/>
  <c r="M2908" i="7" a="1"/>
  <c r="M2908" i="7"/>
  <c r="N2908" i="7" s="1" a="1"/>
  <c r="N2908" i="7" s="1"/>
  <c r="O2907" i="7" a="1"/>
  <c r="O2907" i="7"/>
  <c r="M2907" i="7" a="1"/>
  <c r="M2907" i="7" s="1"/>
  <c r="N2907" i="7" s="1" a="1"/>
  <c r="N2907" i="7" s="1"/>
  <c r="O2906" i="7" a="1"/>
  <c r="O2906" i="7" s="1"/>
  <c r="N2906" i="7" a="1"/>
  <c r="N2906" i="7" s="1"/>
  <c r="M2906" i="7" a="1"/>
  <c r="M2906" i="7" s="1"/>
  <c r="O2905" i="7" a="1"/>
  <c r="O2905" i="7"/>
  <c r="M2905" i="7" a="1"/>
  <c r="M2905" i="7"/>
  <c r="N2905" i="7" s="1" a="1"/>
  <c r="N2905" i="7" s="1"/>
  <c r="O2904" i="7" a="1"/>
  <c r="O2904" i="7" s="1"/>
  <c r="N2904" i="7" a="1"/>
  <c r="N2904" i="7" s="1"/>
  <c r="M2904" i="7" a="1"/>
  <c r="M2904" i="7" s="1"/>
  <c r="O2903" i="7" a="1"/>
  <c r="O2903" i="7" s="1"/>
  <c r="N2903" i="7" a="1"/>
  <c r="N2903" i="7" s="1"/>
  <c r="M2903" i="7" a="1"/>
  <c r="M2903" i="7"/>
  <c r="O2902" i="7" a="1"/>
  <c r="O2902" i="7"/>
  <c r="N2902" i="7"/>
  <c r="M2902" i="7" a="1"/>
  <c r="M2902" i="7" s="1"/>
  <c r="N2902" i="7" s="1" a="1"/>
  <c r="O2901" i="7" a="1"/>
  <c r="O2901" i="7" s="1"/>
  <c r="N2901" i="7" a="1"/>
  <c r="N2901" i="7" s="1"/>
  <c r="M2901" i="7" a="1"/>
  <c r="M2901" i="7" s="1"/>
  <c r="O2900" i="7" a="1"/>
  <c r="O2900" i="7" s="1"/>
  <c r="N2900" i="7"/>
  <c r="M2900" i="7" a="1"/>
  <c r="M2900" i="7"/>
  <c r="N2900" i="7" s="1" a="1"/>
  <c r="O2899" i="7" a="1"/>
  <c r="O2899" i="7"/>
  <c r="M2899" i="7" a="1"/>
  <c r="M2899" i="7" s="1"/>
  <c r="N2899" i="7" s="1" a="1"/>
  <c r="N2899" i="7" s="1"/>
  <c r="O2898" i="7" a="1"/>
  <c r="O2898" i="7" s="1"/>
  <c r="M2898" i="7" a="1"/>
  <c r="M2898" i="7" s="1"/>
  <c r="N2898" i="7" s="1" a="1"/>
  <c r="N2898" i="7" s="1"/>
  <c r="O2897" i="7" a="1"/>
  <c r="O2897" i="7"/>
  <c r="M2897" i="7" a="1"/>
  <c r="M2897" i="7"/>
  <c r="N2897" i="7" s="1" a="1"/>
  <c r="N2897" i="7" s="1"/>
  <c r="O2896" i="7" a="1"/>
  <c r="O2896" i="7" s="1"/>
  <c r="M2896" i="7" a="1"/>
  <c r="M2896" i="7" s="1"/>
  <c r="N2896" i="7" s="1" a="1"/>
  <c r="N2896" i="7" s="1"/>
  <c r="O2895" i="7" a="1"/>
  <c r="O2895" i="7" s="1"/>
  <c r="N2895" i="7" a="1"/>
  <c r="N2895" i="7" s="1"/>
  <c r="M2895" i="7" a="1"/>
  <c r="M2895" i="7"/>
  <c r="O2894" i="7" a="1"/>
  <c r="O2894" i="7"/>
  <c r="N2894" i="7" a="1"/>
  <c r="N2894" i="7"/>
  <c r="M2894" i="7" a="1"/>
  <c r="M2894" i="7" s="1"/>
  <c r="O2893" i="7" a="1"/>
  <c r="O2893" i="7" s="1"/>
  <c r="M2893" i="7" a="1"/>
  <c r="M2893" i="7" s="1"/>
  <c r="N2893" i="7" s="1" a="1"/>
  <c r="N2893" i="7" s="1"/>
  <c r="O2892" i="7" a="1"/>
  <c r="O2892" i="7" s="1"/>
  <c r="M2892" i="7" a="1"/>
  <c r="M2892" i="7"/>
  <c r="N2892" i="7" s="1" a="1"/>
  <c r="N2892" i="7" s="1"/>
  <c r="O2891" i="7" a="1"/>
  <c r="O2891" i="7"/>
  <c r="M2891" i="7" a="1"/>
  <c r="M2891" i="7" s="1"/>
  <c r="N2891" i="7" s="1" a="1"/>
  <c r="N2891" i="7" s="1"/>
  <c r="O2890" i="7" a="1"/>
  <c r="O2890" i="7" s="1"/>
  <c r="N2890" i="7" a="1"/>
  <c r="N2890" i="7" s="1"/>
  <c r="M2890" i="7" a="1"/>
  <c r="M2890" i="7" s="1"/>
  <c r="O2889" i="7" a="1"/>
  <c r="O2889" i="7"/>
  <c r="M2889" i="7" a="1"/>
  <c r="M2889" i="7"/>
  <c r="N2889" i="7" s="1" a="1"/>
  <c r="N2889" i="7" s="1"/>
  <c r="O2888" i="7" a="1"/>
  <c r="O2888" i="7" s="1"/>
  <c r="N2888" i="7" a="1"/>
  <c r="N2888" i="7" s="1"/>
  <c r="M2888" i="7" a="1"/>
  <c r="M2888" i="7" s="1"/>
  <c r="O2887" i="7" a="1"/>
  <c r="O2887" i="7" s="1"/>
  <c r="N2887" i="7" a="1"/>
  <c r="N2887" i="7" s="1"/>
  <c r="M2887" i="7" a="1"/>
  <c r="M2887" i="7"/>
  <c r="O2886" i="7" a="1"/>
  <c r="O2886" i="7"/>
  <c r="N2886" i="7"/>
  <c r="M2886" i="7" a="1"/>
  <c r="M2886" i="7" s="1"/>
  <c r="N2886" i="7" s="1" a="1"/>
  <c r="O2885" i="7" a="1"/>
  <c r="O2885" i="7" s="1"/>
  <c r="N2885" i="7" a="1"/>
  <c r="N2885" i="7" s="1"/>
  <c r="M2885" i="7" a="1"/>
  <c r="M2885" i="7" s="1"/>
  <c r="O2884" i="7" a="1"/>
  <c r="O2884" i="7" s="1"/>
  <c r="M2884" i="7" a="1"/>
  <c r="M2884" i="7"/>
  <c r="N2884" i="7" s="1" a="1"/>
  <c r="N2884" i="7" s="1"/>
  <c r="O2883" i="7" a="1"/>
  <c r="O2883" i="7"/>
  <c r="M2883" i="7" a="1"/>
  <c r="M2883" i="7" s="1"/>
  <c r="N2883" i="7" s="1" a="1"/>
  <c r="N2883" i="7" s="1"/>
  <c r="O2882" i="7" a="1"/>
  <c r="O2882" i="7" s="1"/>
  <c r="N2882" i="7" a="1"/>
  <c r="N2882" i="7" s="1"/>
  <c r="M2882" i="7" a="1"/>
  <c r="M2882" i="7" s="1"/>
  <c r="O2881" i="7" a="1"/>
  <c r="O2881" i="7"/>
  <c r="M2881" i="7" a="1"/>
  <c r="M2881" i="7"/>
  <c r="N2881" i="7" s="1" a="1"/>
  <c r="N2881" i="7" s="1"/>
  <c r="O2880" i="7" a="1"/>
  <c r="O2880" i="7" s="1"/>
  <c r="M2880" i="7" a="1"/>
  <c r="M2880" i="7" s="1"/>
  <c r="N2880" i="7" s="1" a="1"/>
  <c r="N2880" i="7" s="1"/>
  <c r="O2879" i="7" a="1"/>
  <c r="O2879" i="7" s="1"/>
  <c r="N2879" i="7" a="1"/>
  <c r="N2879" i="7" s="1"/>
  <c r="M2879" i="7" a="1"/>
  <c r="M2879" i="7"/>
  <c r="O2878" i="7" a="1"/>
  <c r="O2878" i="7"/>
  <c r="N2878" i="7" a="1"/>
  <c r="N2878" i="7"/>
  <c r="M2878" i="7" a="1"/>
  <c r="M2878" i="7" s="1"/>
  <c r="O2877" i="7" a="1"/>
  <c r="O2877" i="7" s="1"/>
  <c r="N2877" i="7" a="1"/>
  <c r="N2877" i="7" s="1"/>
  <c r="M2877" i="7" a="1"/>
  <c r="M2877" i="7" s="1"/>
  <c r="O2876" i="7" a="1"/>
  <c r="O2876" i="7" s="1"/>
  <c r="M2876" i="7" a="1"/>
  <c r="M2876" i="7"/>
  <c r="N2876" i="7" s="1" a="1"/>
  <c r="N2876" i="7" s="1"/>
  <c r="O2875" i="7" a="1"/>
  <c r="O2875" i="7"/>
  <c r="M2875" i="7" a="1"/>
  <c r="M2875" i="7" s="1"/>
  <c r="N2875" i="7" s="1" a="1"/>
  <c r="N2875" i="7" s="1"/>
  <c r="O2874" i="7" a="1"/>
  <c r="O2874" i="7" s="1"/>
  <c r="N2874" i="7" a="1"/>
  <c r="N2874" i="7" s="1"/>
  <c r="M2874" i="7" a="1"/>
  <c r="M2874" i="7" s="1"/>
  <c r="O2873" i="7" a="1"/>
  <c r="O2873" i="7"/>
  <c r="M2873" i="7" a="1"/>
  <c r="M2873" i="7"/>
  <c r="N2873" i="7" s="1" a="1"/>
  <c r="N2873" i="7" s="1"/>
  <c r="O2872" i="7" a="1"/>
  <c r="O2872" i="7" s="1"/>
  <c r="N2872" i="7" a="1"/>
  <c r="N2872" i="7" s="1"/>
  <c r="M2872" i="7" a="1"/>
  <c r="M2872" i="7" s="1"/>
  <c r="O2871" i="7" a="1"/>
  <c r="O2871" i="7" s="1"/>
  <c r="M2871" i="7" a="1"/>
  <c r="M2871" i="7"/>
  <c r="N2871" i="7" s="1" a="1"/>
  <c r="N2871" i="7" s="1"/>
  <c r="O2870" i="7" a="1"/>
  <c r="O2870" i="7"/>
  <c r="N2870" i="7"/>
  <c r="M2870" i="7" a="1"/>
  <c r="M2870" i="7" s="1"/>
  <c r="N2870" i="7" s="1" a="1"/>
  <c r="O2869" i="7" a="1"/>
  <c r="O2869" i="7" s="1"/>
  <c r="N2869" i="7" a="1"/>
  <c r="N2869" i="7" s="1"/>
  <c r="M2869" i="7" a="1"/>
  <c r="M2869" i="7" s="1"/>
  <c r="O2868" i="7" a="1"/>
  <c r="O2868" i="7" s="1"/>
  <c r="M2868" i="7" a="1"/>
  <c r="M2868" i="7"/>
  <c r="N2868" i="7" s="1" a="1"/>
  <c r="N2868" i="7" s="1"/>
  <c r="O2867" i="7" a="1"/>
  <c r="O2867" i="7"/>
  <c r="M2867" i="7" a="1"/>
  <c r="M2867" i="7" s="1"/>
  <c r="N2867" i="7" s="1" a="1"/>
  <c r="N2867" i="7" s="1"/>
  <c r="O2866" i="7" a="1"/>
  <c r="O2866" i="7" s="1"/>
  <c r="N2866" i="7" a="1"/>
  <c r="N2866" i="7" s="1"/>
  <c r="M2866" i="7" a="1"/>
  <c r="M2866" i="7" s="1"/>
  <c r="O2865" i="7" a="1"/>
  <c r="O2865" i="7"/>
  <c r="M2865" i="7" a="1"/>
  <c r="M2865" i="7"/>
  <c r="N2865" i="7" s="1" a="1"/>
  <c r="N2865" i="7" s="1"/>
  <c r="O2864" i="7" a="1"/>
  <c r="O2864" i="7" s="1"/>
  <c r="N2864" i="7" a="1"/>
  <c r="N2864" i="7" s="1"/>
  <c r="M2864" i="7" a="1"/>
  <c r="M2864" i="7" s="1"/>
  <c r="O2863" i="7" a="1"/>
  <c r="O2863" i="7" s="1"/>
  <c r="N2863" i="7" a="1"/>
  <c r="N2863" i="7" s="1"/>
  <c r="M2863" i="7" a="1"/>
  <c r="M2863" i="7"/>
  <c r="O2862" i="7" a="1"/>
  <c r="O2862" i="7"/>
  <c r="N2862" i="7" a="1"/>
  <c r="N2862" i="7"/>
  <c r="M2862" i="7" a="1"/>
  <c r="M2862" i="7" s="1"/>
  <c r="O2861" i="7" a="1"/>
  <c r="O2861" i="7" s="1"/>
  <c r="M2861" i="7" a="1"/>
  <c r="M2861" i="7" s="1"/>
  <c r="N2861" i="7" s="1" a="1"/>
  <c r="N2861" i="7" s="1"/>
  <c r="O2860" i="7" a="1"/>
  <c r="O2860" i="7" s="1"/>
  <c r="M2860" i="7" a="1"/>
  <c r="M2860" i="7"/>
  <c r="N2860" i="7" s="1" a="1"/>
  <c r="N2860" i="7" s="1"/>
  <c r="O2859" i="7" a="1"/>
  <c r="O2859" i="7"/>
  <c r="M2859" i="7" a="1"/>
  <c r="M2859" i="7" s="1"/>
  <c r="N2859" i="7" s="1" a="1"/>
  <c r="N2859" i="7" s="1"/>
  <c r="O2858" i="7" a="1"/>
  <c r="O2858" i="7" s="1"/>
  <c r="N2858" i="7" a="1"/>
  <c r="N2858" i="7" s="1"/>
  <c r="M2858" i="7" a="1"/>
  <c r="M2858" i="7" s="1"/>
  <c r="O2857" i="7" a="1"/>
  <c r="O2857" i="7"/>
  <c r="M2857" i="7" a="1"/>
  <c r="M2857" i="7"/>
  <c r="N2857" i="7" s="1" a="1"/>
  <c r="N2857" i="7" s="1"/>
  <c r="O2856" i="7" a="1"/>
  <c r="O2856" i="7" s="1"/>
  <c r="M2856" i="7" a="1"/>
  <c r="M2856" i="7" s="1"/>
  <c r="N2856" i="7" s="1" a="1"/>
  <c r="N2856" i="7" s="1"/>
  <c r="O2855" i="7" a="1"/>
  <c r="O2855" i="7" s="1"/>
  <c r="M2855" i="7" a="1"/>
  <c r="M2855" i="7"/>
  <c r="N2855" i="7" s="1" a="1"/>
  <c r="N2855" i="7" s="1"/>
  <c r="O2854" i="7" a="1"/>
  <c r="O2854" i="7"/>
  <c r="M2854" i="7" a="1"/>
  <c r="M2854" i="7" s="1"/>
  <c r="N2854" i="7" s="1" a="1"/>
  <c r="N2854" i="7" s="1"/>
  <c r="O2853" i="7" a="1"/>
  <c r="O2853" i="7" s="1"/>
  <c r="N2853" i="7" a="1"/>
  <c r="N2853" i="7" s="1"/>
  <c r="M2853" i="7" a="1"/>
  <c r="M2853" i="7" s="1"/>
  <c r="O2852" i="7" a="1"/>
  <c r="O2852" i="7" s="1"/>
  <c r="M2852" i="7" a="1"/>
  <c r="M2852" i="7"/>
  <c r="N2852" i="7" s="1" a="1"/>
  <c r="N2852" i="7" s="1"/>
  <c r="O2851" i="7" a="1"/>
  <c r="O2851" i="7"/>
  <c r="M2851" i="7" a="1"/>
  <c r="M2851" i="7" s="1"/>
  <c r="N2851" i="7" s="1" a="1"/>
  <c r="N2851" i="7" s="1"/>
  <c r="O2850" i="7" a="1"/>
  <c r="O2850" i="7" s="1"/>
  <c r="N2850" i="7" a="1"/>
  <c r="N2850" i="7" s="1"/>
  <c r="M2850" i="7" a="1"/>
  <c r="M2850" i="7" s="1"/>
  <c r="O2849" i="7" a="1"/>
  <c r="O2849" i="7"/>
  <c r="M2849" i="7" a="1"/>
  <c r="M2849" i="7"/>
  <c r="N2849" i="7" s="1" a="1"/>
  <c r="N2849" i="7" s="1"/>
  <c r="O2848" i="7" a="1"/>
  <c r="O2848" i="7" s="1"/>
  <c r="N2848" i="7" a="1"/>
  <c r="N2848" i="7" s="1"/>
  <c r="M2848" i="7" a="1"/>
  <c r="M2848" i="7" s="1"/>
  <c r="O2847" i="7" a="1"/>
  <c r="O2847" i="7" s="1"/>
  <c r="M2847" i="7" a="1"/>
  <c r="M2847" i="7"/>
  <c r="N2847" i="7" s="1" a="1"/>
  <c r="N2847" i="7" s="1"/>
  <c r="O2846" i="7" a="1"/>
  <c r="O2846" i="7"/>
  <c r="N2846" i="7" a="1"/>
  <c r="N2846" i="7"/>
  <c r="M2846" i="7" a="1"/>
  <c r="M2846" i="7" s="1"/>
  <c r="O2845" i="7" a="1"/>
  <c r="O2845" i="7" s="1"/>
  <c r="M2845" i="7" a="1"/>
  <c r="M2845" i="7" s="1"/>
  <c r="N2845" i="7" s="1" a="1"/>
  <c r="N2845" i="7" s="1"/>
  <c r="O2844" i="7" a="1"/>
  <c r="O2844" i="7" s="1"/>
  <c r="M2844" i="7" a="1"/>
  <c r="M2844" i="7"/>
  <c r="N2844" i="7" s="1" a="1"/>
  <c r="N2844" i="7" s="1"/>
  <c r="O2843" i="7" a="1"/>
  <c r="O2843" i="7"/>
  <c r="M2843" i="7" a="1"/>
  <c r="M2843" i="7" s="1"/>
  <c r="N2843" i="7" s="1" a="1"/>
  <c r="N2843" i="7" s="1"/>
  <c r="O2842" i="7" a="1"/>
  <c r="O2842" i="7" s="1"/>
  <c r="N2842" i="7" a="1"/>
  <c r="N2842" i="7" s="1"/>
  <c r="M2842" i="7" a="1"/>
  <c r="M2842" i="7" s="1"/>
  <c r="O2841" i="7" a="1"/>
  <c r="O2841" i="7"/>
  <c r="M2841" i="7" a="1"/>
  <c r="M2841" i="7"/>
  <c r="N2841" i="7" s="1" a="1"/>
  <c r="N2841" i="7" s="1"/>
  <c r="O2840" i="7" a="1"/>
  <c r="O2840" i="7" s="1"/>
  <c r="N2840" i="7" a="1"/>
  <c r="N2840" i="7" s="1"/>
  <c r="M2840" i="7" a="1"/>
  <c r="M2840" i="7" s="1"/>
  <c r="O2839" i="7" a="1"/>
  <c r="O2839" i="7" s="1"/>
  <c r="N2839" i="7" a="1"/>
  <c r="N2839" i="7" s="1"/>
  <c r="M2839" i="7" a="1"/>
  <c r="M2839" i="7"/>
  <c r="O2838" i="7" a="1"/>
  <c r="O2838" i="7"/>
  <c r="N2838" i="7"/>
  <c r="M2838" i="7" a="1"/>
  <c r="M2838" i="7" s="1"/>
  <c r="N2838" i="7" s="1" a="1"/>
  <c r="O2837" i="7" a="1"/>
  <c r="O2837" i="7" s="1"/>
  <c r="N2837" i="7" a="1"/>
  <c r="N2837" i="7" s="1"/>
  <c r="M2837" i="7" a="1"/>
  <c r="M2837" i="7" s="1"/>
  <c r="O2836" i="7" a="1"/>
  <c r="O2836" i="7" s="1"/>
  <c r="N2836" i="7"/>
  <c r="M2836" i="7" a="1"/>
  <c r="M2836" i="7"/>
  <c r="N2836" i="7" s="1" a="1"/>
  <c r="O2835" i="7" a="1"/>
  <c r="O2835" i="7"/>
  <c r="M2835" i="7" a="1"/>
  <c r="M2835" i="7" s="1"/>
  <c r="N2835" i="7" s="1" a="1"/>
  <c r="N2835" i="7" s="1"/>
  <c r="O2834" i="7" a="1"/>
  <c r="O2834" i="7" s="1"/>
  <c r="M2834" i="7" a="1"/>
  <c r="M2834" i="7" s="1"/>
  <c r="N2834" i="7" s="1" a="1"/>
  <c r="N2834" i="7" s="1"/>
  <c r="O2833" i="7" a="1"/>
  <c r="O2833" i="7"/>
  <c r="M2833" i="7" a="1"/>
  <c r="M2833" i="7"/>
  <c r="N2833" i="7" s="1" a="1"/>
  <c r="N2833" i="7" s="1"/>
  <c r="O2832" i="7" a="1"/>
  <c r="O2832" i="7" s="1"/>
  <c r="M2832" i="7" a="1"/>
  <c r="M2832" i="7" s="1"/>
  <c r="N2832" i="7" s="1" a="1"/>
  <c r="N2832" i="7" s="1"/>
  <c r="O2831" i="7" a="1"/>
  <c r="O2831" i="7" s="1"/>
  <c r="M2831" i="7" a="1"/>
  <c r="M2831" i="7"/>
  <c r="N2831" i="7" s="1" a="1"/>
  <c r="N2831" i="7" s="1"/>
  <c r="O2830" i="7" a="1"/>
  <c r="O2830" i="7"/>
  <c r="N2830" i="7" a="1"/>
  <c r="N2830" i="7"/>
  <c r="M2830" i="7" a="1"/>
  <c r="M2830" i="7" s="1"/>
  <c r="O2829" i="7" a="1"/>
  <c r="O2829" i="7" s="1"/>
  <c r="M2829" i="7" a="1"/>
  <c r="M2829" i="7" s="1"/>
  <c r="N2829" i="7" s="1" a="1"/>
  <c r="N2829" i="7" s="1"/>
  <c r="O2828" i="7" a="1"/>
  <c r="O2828" i="7" s="1"/>
  <c r="M2828" i="7" a="1"/>
  <c r="M2828" i="7"/>
  <c r="N2828" i="7" s="1" a="1"/>
  <c r="N2828" i="7" s="1"/>
  <c r="O2827" i="7" a="1"/>
  <c r="O2827" i="7"/>
  <c r="M2827" i="7" a="1"/>
  <c r="M2827" i="7" s="1"/>
  <c r="N2827" i="7" s="1" a="1"/>
  <c r="N2827" i="7" s="1"/>
  <c r="O2826" i="7" a="1"/>
  <c r="O2826" i="7" s="1"/>
  <c r="N2826" i="7" a="1"/>
  <c r="N2826" i="7" s="1"/>
  <c r="M2826" i="7" a="1"/>
  <c r="M2826" i="7" s="1"/>
  <c r="O2825" i="7" a="1"/>
  <c r="O2825" i="7"/>
  <c r="N2825" i="7"/>
  <c r="M2825" i="7" a="1"/>
  <c r="M2825" i="7"/>
  <c r="N2825" i="7" s="1" a="1"/>
  <c r="O2824" i="7" a="1"/>
  <c r="O2824" i="7" s="1"/>
  <c r="M2824" i="7" a="1"/>
  <c r="M2824" i="7" s="1"/>
  <c r="N2824" i="7" s="1" a="1"/>
  <c r="N2824" i="7" s="1"/>
  <c r="O2823" i="7" a="1"/>
  <c r="O2823" i="7" s="1"/>
  <c r="N2823" i="7" a="1"/>
  <c r="N2823" i="7" s="1"/>
  <c r="M2823" i="7" a="1"/>
  <c r="M2823" i="7"/>
  <c r="O2822" i="7" a="1"/>
  <c r="O2822" i="7"/>
  <c r="M2822" i="7" a="1"/>
  <c r="M2822" i="7" s="1"/>
  <c r="N2822" i="7" s="1" a="1"/>
  <c r="N2822" i="7" s="1"/>
  <c r="O2821" i="7" a="1"/>
  <c r="O2821" i="7" s="1"/>
  <c r="M2821" i="7" a="1"/>
  <c r="M2821" i="7" s="1"/>
  <c r="N2821" i="7" s="1" a="1"/>
  <c r="N2821" i="7" s="1"/>
  <c r="O2820" i="7" a="1"/>
  <c r="O2820" i="7" s="1"/>
  <c r="M2820" i="7" a="1"/>
  <c r="M2820" i="7"/>
  <c r="N2820" i="7" s="1" a="1"/>
  <c r="N2820" i="7" s="1"/>
  <c r="O2819" i="7" a="1"/>
  <c r="O2819" i="7"/>
  <c r="M2819" i="7" a="1"/>
  <c r="M2819" i="7" s="1"/>
  <c r="N2819" i="7" s="1" a="1"/>
  <c r="N2819" i="7" s="1"/>
  <c r="O2818" i="7" a="1"/>
  <c r="O2818" i="7" s="1"/>
  <c r="N2818" i="7" a="1"/>
  <c r="N2818" i="7" s="1"/>
  <c r="M2818" i="7" a="1"/>
  <c r="M2818" i="7" s="1"/>
  <c r="O2817" i="7" a="1"/>
  <c r="O2817" i="7"/>
  <c r="M2817" i="7" a="1"/>
  <c r="M2817" i="7"/>
  <c r="N2817" i="7" s="1" a="1"/>
  <c r="N2817" i="7" s="1"/>
  <c r="O2816" i="7" a="1"/>
  <c r="O2816" i="7" s="1"/>
  <c r="N2816" i="7" a="1"/>
  <c r="N2816" i="7" s="1"/>
  <c r="M2816" i="7" a="1"/>
  <c r="M2816" i="7" s="1"/>
  <c r="O2815" i="7" a="1"/>
  <c r="O2815" i="7" s="1"/>
  <c r="N2815" i="7" a="1"/>
  <c r="N2815" i="7" s="1"/>
  <c r="M2815" i="7" a="1"/>
  <c r="M2815" i="7"/>
  <c r="O2814" i="7" a="1"/>
  <c r="O2814" i="7"/>
  <c r="N2814" i="7" a="1"/>
  <c r="N2814" i="7"/>
  <c r="M2814" i="7" a="1"/>
  <c r="M2814" i="7" s="1"/>
  <c r="O2813" i="7" a="1"/>
  <c r="O2813" i="7" s="1"/>
  <c r="N2813" i="7" a="1"/>
  <c r="N2813" i="7" s="1"/>
  <c r="M2813" i="7" a="1"/>
  <c r="M2813" i="7" s="1"/>
  <c r="O2812" i="7" a="1"/>
  <c r="O2812" i="7" s="1"/>
  <c r="N2812" i="7"/>
  <c r="M2812" i="7" a="1"/>
  <c r="M2812" i="7"/>
  <c r="N2812" i="7" s="1" a="1"/>
  <c r="O2811" i="7" a="1"/>
  <c r="O2811" i="7"/>
  <c r="M2811" i="7" a="1"/>
  <c r="M2811" i="7" s="1"/>
  <c r="N2811" i="7" s="1" a="1"/>
  <c r="N2811" i="7" s="1"/>
  <c r="O2810" i="7" a="1"/>
  <c r="O2810" i="7" s="1"/>
  <c r="M2810" i="7" a="1"/>
  <c r="M2810" i="7" s="1"/>
  <c r="N2810" i="7" s="1" a="1"/>
  <c r="N2810" i="7" s="1"/>
  <c r="O2809" i="7" a="1"/>
  <c r="O2809" i="7"/>
  <c r="M2809" i="7" a="1"/>
  <c r="M2809" i="7"/>
  <c r="N2809" i="7" s="1" a="1"/>
  <c r="N2809" i="7" s="1"/>
  <c r="O2808" i="7" a="1"/>
  <c r="O2808" i="7" s="1"/>
  <c r="M2808" i="7" a="1"/>
  <c r="M2808" i="7" s="1"/>
  <c r="N2808" i="7" s="1" a="1"/>
  <c r="N2808" i="7" s="1"/>
  <c r="O2807" i="7" a="1"/>
  <c r="O2807" i="7" s="1"/>
  <c r="M2807" i="7" a="1"/>
  <c r="M2807" i="7"/>
  <c r="N2807" i="7" s="1" a="1"/>
  <c r="N2807" i="7" s="1"/>
  <c r="O2806" i="7" a="1"/>
  <c r="O2806" i="7"/>
  <c r="M2806" i="7" a="1"/>
  <c r="M2806" i="7" s="1"/>
  <c r="N2806" i="7" s="1" a="1"/>
  <c r="N2806" i="7" s="1"/>
  <c r="O2805" i="7" a="1"/>
  <c r="O2805" i="7" s="1"/>
  <c r="M2805" i="7" a="1"/>
  <c r="M2805" i="7" s="1"/>
  <c r="N2805" i="7" s="1" a="1"/>
  <c r="N2805" i="7" s="1"/>
  <c r="O2804" i="7" a="1"/>
  <c r="O2804" i="7" s="1"/>
  <c r="M2804" i="7" a="1"/>
  <c r="M2804" i="7"/>
  <c r="N2804" i="7" s="1" a="1"/>
  <c r="N2804" i="7" s="1"/>
  <c r="O2803" i="7" a="1"/>
  <c r="O2803" i="7"/>
  <c r="M2803" i="7" a="1"/>
  <c r="M2803" i="7" s="1"/>
  <c r="N2803" i="7" s="1" a="1"/>
  <c r="N2803" i="7" s="1"/>
  <c r="O2802" i="7" a="1"/>
  <c r="O2802" i="7" s="1"/>
  <c r="M2802" i="7" a="1"/>
  <c r="M2802" i="7" s="1"/>
  <c r="N2802" i="7" s="1" a="1"/>
  <c r="N2802" i="7" s="1"/>
  <c r="O2801" i="7" a="1"/>
  <c r="O2801" i="7"/>
  <c r="N2801" i="7"/>
  <c r="M2801" i="7" a="1"/>
  <c r="M2801" i="7"/>
  <c r="N2801" i="7" s="1" a="1"/>
  <c r="O2800" i="7" a="1"/>
  <c r="O2800" i="7" s="1"/>
  <c r="M2800" i="7" a="1"/>
  <c r="M2800" i="7" s="1"/>
  <c r="N2800" i="7" s="1" a="1"/>
  <c r="N2800" i="7" s="1"/>
  <c r="O2799" i="7" a="1"/>
  <c r="O2799" i="7" s="1"/>
  <c r="N2799" i="7" a="1"/>
  <c r="N2799" i="7" s="1"/>
  <c r="M2799" i="7" a="1"/>
  <c r="M2799" i="7"/>
  <c r="O2798" i="7" a="1"/>
  <c r="O2798" i="7"/>
  <c r="N2798" i="7" a="1"/>
  <c r="N2798" i="7"/>
  <c r="M2798" i="7" a="1"/>
  <c r="M2798" i="7" s="1"/>
  <c r="O2797" i="7" a="1"/>
  <c r="O2797" i="7" s="1"/>
  <c r="N2797" i="7" a="1"/>
  <c r="N2797" i="7" s="1"/>
  <c r="M2797" i="7" a="1"/>
  <c r="M2797" i="7" s="1"/>
  <c r="O2796" i="7" a="1"/>
  <c r="O2796" i="7" s="1"/>
  <c r="M2796" i="7" a="1"/>
  <c r="M2796" i="7"/>
  <c r="N2796" i="7" s="1" a="1"/>
  <c r="N2796" i="7" s="1"/>
  <c r="O2795" i="7" a="1"/>
  <c r="O2795" i="7"/>
  <c r="M2795" i="7" a="1"/>
  <c r="M2795" i="7" s="1"/>
  <c r="N2795" i="7" s="1" a="1"/>
  <c r="N2795" i="7" s="1"/>
  <c r="O2794" i="7" a="1"/>
  <c r="O2794" i="7" s="1"/>
  <c r="M2794" i="7" a="1"/>
  <c r="M2794" i="7" s="1"/>
  <c r="N2794" i="7" s="1" a="1"/>
  <c r="N2794" i="7" s="1"/>
  <c r="O2793" i="7" a="1"/>
  <c r="O2793" i="7"/>
  <c r="M2793" i="7" a="1"/>
  <c r="M2793" i="7"/>
  <c r="N2793" i="7" s="1" a="1"/>
  <c r="N2793" i="7" s="1"/>
  <c r="O2792" i="7" a="1"/>
  <c r="O2792" i="7" s="1"/>
  <c r="M2792" i="7" a="1"/>
  <c r="M2792" i="7" s="1"/>
  <c r="N2792" i="7" s="1" a="1"/>
  <c r="N2792" i="7" s="1"/>
  <c r="O2791" i="7" a="1"/>
  <c r="O2791" i="7" s="1"/>
  <c r="N2791" i="7" a="1"/>
  <c r="N2791" i="7" s="1"/>
  <c r="M2791" i="7" a="1"/>
  <c r="M2791" i="7"/>
  <c r="O2790" i="7" a="1"/>
  <c r="O2790" i="7"/>
  <c r="M2790" i="7" a="1"/>
  <c r="M2790" i="7" s="1"/>
  <c r="N2790" i="7" s="1" a="1"/>
  <c r="N2790" i="7" s="1"/>
  <c r="O2789" i="7" a="1"/>
  <c r="O2789" i="7" s="1"/>
  <c r="N2789" i="7" a="1"/>
  <c r="N2789" i="7" s="1"/>
  <c r="M2789" i="7" a="1"/>
  <c r="M2789" i="7" s="1"/>
  <c r="O2788" i="7" a="1"/>
  <c r="O2788" i="7" s="1"/>
  <c r="N2788" i="7"/>
  <c r="M2788" i="7" a="1"/>
  <c r="M2788" i="7"/>
  <c r="N2788" i="7" s="1" a="1"/>
  <c r="O2787" i="7" a="1"/>
  <c r="O2787" i="7"/>
  <c r="M2787" i="7" a="1"/>
  <c r="M2787" i="7" s="1"/>
  <c r="N2787" i="7" s="1" a="1"/>
  <c r="N2787" i="7" s="1"/>
  <c r="O2786" i="7" a="1"/>
  <c r="O2786" i="7" s="1"/>
  <c r="M2786" i="7" a="1"/>
  <c r="M2786" i="7" s="1"/>
  <c r="N2786" i="7" s="1" a="1"/>
  <c r="N2786" i="7" s="1"/>
  <c r="O2785" i="7" a="1"/>
  <c r="O2785" i="7"/>
  <c r="N2785" i="7"/>
  <c r="M2785" i="7" a="1"/>
  <c r="M2785" i="7"/>
  <c r="N2785" i="7" s="1" a="1"/>
  <c r="O2784" i="7" a="1"/>
  <c r="O2784" i="7" s="1"/>
  <c r="M2784" i="7" a="1"/>
  <c r="M2784" i="7" s="1"/>
  <c r="N2784" i="7" s="1" a="1"/>
  <c r="N2784" i="7" s="1"/>
  <c r="O2783" i="7" a="1"/>
  <c r="O2783" i="7" s="1"/>
  <c r="M2783" i="7" a="1"/>
  <c r="M2783" i="7"/>
  <c r="N2783" i="7" s="1" a="1"/>
  <c r="N2783" i="7" s="1"/>
  <c r="O2782" i="7" a="1"/>
  <c r="O2782" i="7"/>
  <c r="M2782" i="7" a="1"/>
  <c r="M2782" i="7" s="1"/>
  <c r="N2782" i="7" s="1" a="1"/>
  <c r="N2782" i="7" s="1"/>
  <c r="O2781" i="7" a="1"/>
  <c r="O2781" i="7" s="1"/>
  <c r="M2781" i="7" a="1"/>
  <c r="M2781" i="7" s="1"/>
  <c r="N2781" i="7" s="1" a="1"/>
  <c r="N2781" i="7" s="1"/>
  <c r="O2780" i="7" a="1"/>
  <c r="O2780" i="7" s="1"/>
  <c r="M2780" i="7" a="1"/>
  <c r="M2780" i="7"/>
  <c r="N2780" i="7" s="1" a="1"/>
  <c r="N2780" i="7" s="1"/>
  <c r="O2779" i="7" a="1"/>
  <c r="O2779" i="7"/>
  <c r="M2779" i="7" a="1"/>
  <c r="M2779" i="7" s="1"/>
  <c r="N2779" i="7" s="1" a="1"/>
  <c r="N2779" i="7" s="1"/>
  <c r="O2778" i="7" a="1"/>
  <c r="O2778" i="7" s="1"/>
  <c r="M2778" i="7" a="1"/>
  <c r="M2778" i="7" s="1"/>
  <c r="N2778" i="7" s="1" a="1"/>
  <c r="N2778" i="7" s="1"/>
  <c r="O2777" i="7" a="1"/>
  <c r="O2777" i="7"/>
  <c r="M2777" i="7" a="1"/>
  <c r="M2777" i="7"/>
  <c r="N2777" i="7" s="1" a="1"/>
  <c r="N2777" i="7" s="1"/>
  <c r="O2776" i="7" a="1"/>
  <c r="O2776" i="7" s="1"/>
  <c r="M2776" i="7" a="1"/>
  <c r="M2776" i="7" s="1"/>
  <c r="N2776" i="7" s="1" a="1"/>
  <c r="N2776" i="7" s="1"/>
  <c r="O2775" i="7" a="1"/>
  <c r="O2775" i="7" s="1"/>
  <c r="N2775" i="7" a="1"/>
  <c r="N2775" i="7" s="1"/>
  <c r="M2775" i="7" a="1"/>
  <c r="M2775" i="7"/>
  <c r="O2774" i="7" a="1"/>
  <c r="O2774" i="7"/>
  <c r="N2774" i="7" a="1"/>
  <c r="N2774" i="7" s="1"/>
  <c r="M2774" i="7" a="1"/>
  <c r="M2774" i="7" s="1"/>
  <c r="O2773" i="7" a="1"/>
  <c r="O2773" i="7" s="1"/>
  <c r="M2773" i="7" a="1"/>
  <c r="M2773" i="7" s="1"/>
  <c r="N2773" i="7" s="1" a="1"/>
  <c r="N2773" i="7" s="1"/>
  <c r="O2772" i="7" a="1"/>
  <c r="O2772" i="7" s="1"/>
  <c r="N2772" i="7"/>
  <c r="M2772" i="7" a="1"/>
  <c r="M2772" i="7"/>
  <c r="N2772" i="7" s="1" a="1"/>
  <c r="O2771" i="7" a="1"/>
  <c r="O2771" i="7"/>
  <c r="N2771" i="7" a="1"/>
  <c r="N2771" i="7" s="1"/>
  <c r="M2771" i="7" a="1"/>
  <c r="M2771" i="7" s="1"/>
  <c r="O2770" i="7" a="1"/>
  <c r="O2770" i="7" s="1"/>
  <c r="N2770" i="7" a="1"/>
  <c r="N2770" i="7" s="1"/>
  <c r="M2770" i="7" a="1"/>
  <c r="M2770" i="7" s="1"/>
  <c r="O2769" i="7" a="1"/>
  <c r="O2769" i="7"/>
  <c r="M2769" i="7" a="1"/>
  <c r="M2769" i="7"/>
  <c r="N2769" i="7" s="1" a="1"/>
  <c r="N2769" i="7" s="1"/>
  <c r="O2768" i="7" a="1"/>
  <c r="O2768" i="7" s="1"/>
  <c r="N2768" i="7" a="1"/>
  <c r="N2768" i="7" s="1"/>
  <c r="M2768" i="7" a="1"/>
  <c r="M2768" i="7" s="1"/>
  <c r="O2767" i="7" a="1"/>
  <c r="O2767" i="7" s="1"/>
  <c r="M2767" i="7" a="1"/>
  <c r="M2767" i="7"/>
  <c r="N2767" i="7" s="1" a="1"/>
  <c r="N2767" i="7" s="1"/>
  <c r="O2766" i="7" a="1"/>
  <c r="O2766" i="7"/>
  <c r="N2766" i="7" a="1"/>
  <c r="N2766" i="7"/>
  <c r="M2766" i="7" a="1"/>
  <c r="M2766" i="7" s="1"/>
  <c r="O2765" i="7" a="1"/>
  <c r="O2765" i="7" s="1"/>
  <c r="N2765" i="7" a="1"/>
  <c r="N2765" i="7" s="1"/>
  <c r="M2765" i="7" a="1"/>
  <c r="M2765" i="7" s="1"/>
  <c r="O2764" i="7" a="1"/>
  <c r="O2764" i="7" s="1"/>
  <c r="M2764" i="7" a="1"/>
  <c r="M2764" i="7"/>
  <c r="N2764" i="7" s="1" a="1"/>
  <c r="N2764" i="7" s="1"/>
  <c r="O2763" i="7" a="1"/>
  <c r="O2763" i="7"/>
  <c r="M2763" i="7" a="1"/>
  <c r="M2763" i="7" s="1"/>
  <c r="N2763" i="7" s="1" a="1"/>
  <c r="N2763" i="7" s="1"/>
  <c r="O2762" i="7" a="1"/>
  <c r="O2762" i="7" s="1"/>
  <c r="N2762" i="7" a="1"/>
  <c r="N2762" i="7" s="1"/>
  <c r="M2762" i="7" a="1"/>
  <c r="M2762" i="7" s="1"/>
  <c r="O2761" i="7" a="1"/>
  <c r="O2761" i="7"/>
  <c r="M2761" i="7" a="1"/>
  <c r="M2761" i="7"/>
  <c r="N2761" i="7" s="1" a="1"/>
  <c r="N2761" i="7" s="1"/>
  <c r="O2760" i="7" a="1"/>
  <c r="O2760" i="7" s="1"/>
  <c r="M2760" i="7" a="1"/>
  <c r="M2760" i="7" s="1"/>
  <c r="N2760" i="7" s="1" a="1"/>
  <c r="N2760" i="7" s="1"/>
  <c r="O2759" i="7" a="1"/>
  <c r="O2759" i="7" s="1"/>
  <c r="M2759" i="7" a="1"/>
  <c r="M2759" i="7" s="1"/>
  <c r="N2759" i="7" s="1" a="1"/>
  <c r="N2759" i="7" s="1"/>
  <c r="O2758" i="7" a="1"/>
  <c r="O2758" i="7"/>
  <c r="M2758" i="7" a="1"/>
  <c r="M2758" i="7" s="1"/>
  <c r="N2758" i="7" s="1" a="1"/>
  <c r="N2758" i="7" s="1"/>
  <c r="O2757" i="7" a="1"/>
  <c r="O2757" i="7" s="1"/>
  <c r="N2757" i="7" a="1"/>
  <c r="N2757" i="7" s="1"/>
  <c r="M2757" i="7" a="1"/>
  <c r="M2757" i="7" s="1"/>
  <c r="O2756" i="7" a="1"/>
  <c r="O2756" i="7" s="1"/>
  <c r="N2756" i="7"/>
  <c r="M2756" i="7" a="1"/>
  <c r="M2756" i="7"/>
  <c r="N2756" i="7" s="1" a="1"/>
  <c r="O2755" i="7" a="1"/>
  <c r="O2755" i="7"/>
  <c r="M2755" i="7" a="1"/>
  <c r="M2755" i="7" s="1"/>
  <c r="N2755" i="7" s="1" a="1"/>
  <c r="N2755" i="7" s="1"/>
  <c r="O2754" i="7" a="1"/>
  <c r="O2754" i="7"/>
  <c r="N2754" i="7" a="1"/>
  <c r="N2754" i="7" s="1"/>
  <c r="M2754" i="7" a="1"/>
  <c r="M2754" i="7" s="1"/>
  <c r="O2753" i="7" a="1"/>
  <c r="O2753" i="7"/>
  <c r="M2753" i="7" a="1"/>
  <c r="M2753" i="7" s="1"/>
  <c r="N2753" i="7" s="1" a="1"/>
  <c r="N2753" i="7" s="1"/>
  <c r="O2752" i="7" a="1"/>
  <c r="O2752" i="7" s="1"/>
  <c r="N2752" i="7" a="1"/>
  <c r="N2752" i="7" s="1"/>
  <c r="M2752" i="7" a="1"/>
  <c r="M2752" i="7" s="1"/>
  <c r="O2751" i="7" a="1"/>
  <c r="O2751" i="7"/>
  <c r="M2751" i="7" a="1"/>
  <c r="M2751" i="7"/>
  <c r="N2751" i="7" s="1" a="1"/>
  <c r="N2751" i="7" s="1"/>
  <c r="O2750" i="7" a="1"/>
  <c r="O2750" i="7"/>
  <c r="N2750" i="7"/>
  <c r="M2750" i="7" a="1"/>
  <c r="M2750" i="7" s="1"/>
  <c r="N2750" i="7" s="1" a="1"/>
  <c r="O2749" i="7" a="1"/>
  <c r="O2749" i="7" s="1"/>
  <c r="M2749" i="7" a="1"/>
  <c r="M2749" i="7" s="1"/>
  <c r="N2749" i="7" s="1" a="1"/>
  <c r="N2749" i="7" s="1"/>
  <c r="O2748" i="7" a="1"/>
  <c r="O2748" i="7" s="1"/>
  <c r="N2748" i="7" a="1"/>
  <c r="N2748" i="7"/>
  <c r="M2748" i="7" a="1"/>
  <c r="M2748" i="7"/>
  <c r="O2747" i="7" a="1"/>
  <c r="O2747" i="7"/>
  <c r="M2747" i="7" a="1"/>
  <c r="M2747" i="7" s="1"/>
  <c r="N2747" i="7" s="1" a="1"/>
  <c r="N2747" i="7" s="1"/>
  <c r="O2746" i="7" a="1"/>
  <c r="O2746" i="7" s="1"/>
  <c r="N2746" i="7" a="1"/>
  <c r="N2746" i="7" s="1"/>
  <c r="M2746" i="7" a="1"/>
  <c r="M2746" i="7" s="1"/>
  <c r="O2745" i="7" a="1"/>
  <c r="O2745" i="7"/>
  <c r="M2745" i="7" a="1"/>
  <c r="M2745" i="7"/>
  <c r="N2745" i="7" s="1" a="1"/>
  <c r="N2745" i="7" s="1"/>
  <c r="O2744" i="7" a="1"/>
  <c r="O2744" i="7" s="1"/>
  <c r="M2744" i="7" a="1"/>
  <c r="M2744" i="7"/>
  <c r="N2744" i="7" s="1" a="1"/>
  <c r="N2744" i="7" s="1"/>
  <c r="O2743" i="7" a="1"/>
  <c r="O2743" i="7" s="1"/>
  <c r="N2743" i="7" a="1"/>
  <c r="N2743" i="7" s="1"/>
  <c r="M2743" i="7" a="1"/>
  <c r="M2743" i="7"/>
  <c r="O2742" i="7" a="1"/>
  <c r="O2742" i="7"/>
  <c r="N2742" i="7" a="1"/>
  <c r="N2742" i="7"/>
  <c r="M2742" i="7" a="1"/>
  <c r="M2742" i="7" s="1"/>
  <c r="O2741" i="7" a="1"/>
  <c r="O2741" i="7" s="1"/>
  <c r="M2741" i="7" a="1"/>
  <c r="M2741" i="7"/>
  <c r="N2741" i="7" s="1" a="1"/>
  <c r="N2741" i="7" s="1"/>
  <c r="O2740" i="7" a="1"/>
  <c r="O2740" i="7" s="1"/>
  <c r="N2740" i="7"/>
  <c r="M2740" i="7" a="1"/>
  <c r="M2740" i="7"/>
  <c r="N2740" i="7" s="1" a="1"/>
  <c r="O2739" i="7" a="1"/>
  <c r="O2739" i="7"/>
  <c r="M2739" i="7" a="1"/>
  <c r="M2739" i="7" s="1"/>
  <c r="N2739" i="7" s="1" a="1"/>
  <c r="N2739" i="7" s="1"/>
  <c r="O2738" i="7" a="1"/>
  <c r="O2738" i="7" s="1"/>
  <c r="M2738" i="7" a="1"/>
  <c r="M2738" i="7" s="1"/>
  <c r="N2738" i="7" s="1" a="1"/>
  <c r="N2738" i="7" s="1"/>
  <c r="O2737" i="7" a="1"/>
  <c r="O2737" i="7"/>
  <c r="M2737" i="7" a="1"/>
  <c r="M2737" i="7"/>
  <c r="N2737" i="7" s="1" a="1"/>
  <c r="N2737" i="7" s="1"/>
  <c r="O2736" i="7" a="1"/>
  <c r="O2736" i="7" s="1"/>
  <c r="N2736" i="7" a="1"/>
  <c r="N2736" i="7"/>
  <c r="M2736" i="7" a="1"/>
  <c r="M2736" i="7" s="1"/>
  <c r="O2735" i="7" a="1"/>
  <c r="O2735" i="7" s="1"/>
  <c r="M2735" i="7" a="1"/>
  <c r="M2735" i="7"/>
  <c r="N2735" i="7" s="1" a="1"/>
  <c r="N2735" i="7" s="1"/>
  <c r="O2734" i="7" a="1"/>
  <c r="O2734" i="7" s="1"/>
  <c r="N2734" i="7" a="1"/>
  <c r="N2734" i="7"/>
  <c r="M2734" i="7" a="1"/>
  <c r="M2734" i="7" s="1"/>
  <c r="O2733" i="7" a="1"/>
  <c r="O2733" i="7" s="1"/>
  <c r="M2733" i="7" a="1"/>
  <c r="M2733" i="7" s="1"/>
  <c r="N2733" i="7" s="1" a="1"/>
  <c r="N2733" i="7" s="1"/>
  <c r="O2732" i="7" a="1"/>
  <c r="O2732" i="7" s="1"/>
  <c r="M2732" i="7" a="1"/>
  <c r="M2732" i="7"/>
  <c r="N2732" i="7" s="1" a="1"/>
  <c r="N2732" i="7" s="1"/>
  <c r="O2731" i="7" a="1"/>
  <c r="O2731" i="7"/>
  <c r="M2731" i="7" a="1"/>
  <c r="M2731" i="7" s="1"/>
  <c r="N2731" i="7" s="1" a="1"/>
  <c r="N2731" i="7" s="1"/>
  <c r="O2730" i="7" a="1"/>
  <c r="O2730" i="7" s="1"/>
  <c r="N2730" i="7" a="1"/>
  <c r="N2730" i="7"/>
  <c r="M2730" i="7" a="1"/>
  <c r="M2730" i="7" s="1"/>
  <c r="O2729" i="7" a="1"/>
  <c r="O2729" i="7"/>
  <c r="M2729" i="7" a="1"/>
  <c r="M2729" i="7"/>
  <c r="N2729" i="7" s="1" a="1"/>
  <c r="N2729" i="7" s="1"/>
  <c r="O2728" i="7" a="1"/>
  <c r="O2728" i="7" s="1"/>
  <c r="N2728" i="7" a="1"/>
  <c r="N2728" i="7" s="1"/>
  <c r="M2728" i="7" a="1"/>
  <c r="M2728" i="7" s="1"/>
  <c r="O2727" i="7" a="1"/>
  <c r="O2727" i="7" s="1"/>
  <c r="M2727" i="7" a="1"/>
  <c r="M2727" i="7"/>
  <c r="N2727" i="7" s="1" a="1"/>
  <c r="N2727" i="7" s="1"/>
  <c r="O2726" i="7" a="1"/>
  <c r="O2726" i="7"/>
  <c r="N2726" i="7"/>
  <c r="M2726" i="7" a="1"/>
  <c r="M2726" i="7" s="1"/>
  <c r="N2726" i="7" s="1" a="1"/>
  <c r="O2725" i="7" a="1"/>
  <c r="O2725" i="7" s="1"/>
  <c r="M2725" i="7" a="1"/>
  <c r="M2725" i="7" s="1"/>
  <c r="N2725" i="7" s="1" a="1"/>
  <c r="N2725" i="7" s="1"/>
  <c r="O2724" i="7" a="1"/>
  <c r="O2724" i="7" s="1"/>
  <c r="M2724" i="7" a="1"/>
  <c r="M2724" i="7" s="1"/>
  <c r="N2724" i="7" s="1" a="1"/>
  <c r="N2724" i="7" s="1"/>
  <c r="O2723" i="7" a="1"/>
  <c r="O2723" i="7"/>
  <c r="M2723" i="7" a="1"/>
  <c r="M2723" i="7" s="1"/>
  <c r="N2723" i="7" s="1" a="1"/>
  <c r="N2723" i="7" s="1"/>
  <c r="O2722" i="7" a="1"/>
  <c r="O2722" i="7" s="1"/>
  <c r="M2722" i="7" a="1"/>
  <c r="M2722" i="7" s="1"/>
  <c r="N2722" i="7" s="1" a="1"/>
  <c r="N2722" i="7" s="1"/>
  <c r="O2721" i="7" a="1"/>
  <c r="O2721" i="7"/>
  <c r="M2721" i="7" a="1"/>
  <c r="M2721" i="7"/>
  <c r="N2721" i="7" s="1" a="1"/>
  <c r="N2721" i="7" s="1"/>
  <c r="O2720" i="7" a="1"/>
  <c r="O2720" i="7" s="1"/>
  <c r="M2720" i="7" a="1"/>
  <c r="M2720" i="7" s="1"/>
  <c r="N2720" i="7" s="1" a="1"/>
  <c r="N2720" i="7" s="1"/>
  <c r="O2719" i="7" a="1"/>
  <c r="O2719" i="7"/>
  <c r="M2719" i="7" a="1"/>
  <c r="M2719" i="7"/>
  <c r="N2719" i="7" s="1" a="1"/>
  <c r="N2719" i="7" s="1"/>
  <c r="O2718" i="7" a="1"/>
  <c r="O2718" i="7"/>
  <c r="N2718" i="7"/>
  <c r="M2718" i="7" a="1"/>
  <c r="M2718" i="7" s="1"/>
  <c r="N2718" i="7" s="1" a="1"/>
  <c r="O2717" i="7" a="1"/>
  <c r="O2717" i="7" s="1"/>
  <c r="M2717" i="7" a="1"/>
  <c r="M2717" i="7" s="1"/>
  <c r="N2717" i="7" s="1" a="1"/>
  <c r="N2717" i="7" s="1"/>
  <c r="O2716" i="7" a="1"/>
  <c r="O2716" i="7" s="1"/>
  <c r="N2716" i="7" a="1"/>
  <c r="N2716" i="7" s="1"/>
  <c r="M2716" i="7" a="1"/>
  <c r="M2716" i="7"/>
  <c r="O2715" i="7" a="1"/>
  <c r="O2715" i="7"/>
  <c r="M2715" i="7" a="1"/>
  <c r="M2715" i="7"/>
  <c r="N2715" i="7" s="1" a="1"/>
  <c r="N2715" i="7" s="1"/>
  <c r="O2714" i="7" a="1"/>
  <c r="O2714" i="7" s="1"/>
  <c r="M2714" i="7" a="1"/>
  <c r="M2714" i="7" s="1"/>
  <c r="N2714" i="7" s="1" a="1"/>
  <c r="N2714" i="7" s="1"/>
  <c r="O2713" i="7" a="1"/>
  <c r="O2713" i="7"/>
  <c r="M2713" i="7" a="1"/>
  <c r="M2713" i="7"/>
  <c r="N2713" i="7" s="1" a="1"/>
  <c r="N2713" i="7" s="1"/>
  <c r="O2712" i="7" a="1"/>
  <c r="O2712" i="7" s="1"/>
  <c r="N2712" i="7" a="1"/>
  <c r="N2712" i="7" s="1"/>
  <c r="M2712" i="7" a="1"/>
  <c r="M2712" i="7"/>
  <c r="O2711" i="7" a="1"/>
  <c r="O2711" i="7" s="1"/>
  <c r="N2711" i="7" a="1"/>
  <c r="N2711" i="7" s="1"/>
  <c r="M2711" i="7" a="1"/>
  <c r="M2711" i="7"/>
  <c r="O2710" i="7" a="1"/>
  <c r="O2710" i="7"/>
  <c r="N2710" i="7" a="1"/>
  <c r="N2710" i="7"/>
  <c r="M2710" i="7" a="1"/>
  <c r="M2710" i="7" s="1"/>
  <c r="O2709" i="7" a="1"/>
  <c r="O2709" i="7" s="1"/>
  <c r="M2709" i="7" a="1"/>
  <c r="M2709" i="7" s="1"/>
  <c r="N2709" i="7" s="1" a="1"/>
  <c r="N2709" i="7" s="1"/>
  <c r="O2708" i="7" a="1"/>
  <c r="O2708" i="7" s="1"/>
  <c r="N2708" i="7"/>
  <c r="M2708" i="7" a="1"/>
  <c r="M2708" i="7"/>
  <c r="N2708" i="7" s="1" a="1"/>
  <c r="O2707" i="7" a="1"/>
  <c r="O2707" i="7"/>
  <c r="N2707" i="7" a="1"/>
  <c r="N2707" i="7" s="1"/>
  <c r="M2707" i="7" a="1"/>
  <c r="M2707" i="7" s="1"/>
  <c r="O2706" i="7" a="1"/>
  <c r="O2706" i="7" s="1"/>
  <c r="M2706" i="7" a="1"/>
  <c r="M2706" i="7" s="1"/>
  <c r="N2706" i="7" s="1" a="1"/>
  <c r="N2706" i="7" s="1"/>
  <c r="O2705" i="7" a="1"/>
  <c r="O2705" i="7"/>
  <c r="N2705" i="7"/>
  <c r="M2705" i="7" a="1"/>
  <c r="M2705" i="7"/>
  <c r="N2705" i="7" s="1" a="1"/>
  <c r="O2704" i="7" a="1"/>
  <c r="O2704" i="7" s="1"/>
  <c r="N2704" i="7" a="1"/>
  <c r="N2704" i="7"/>
  <c r="M2704" i="7" a="1"/>
  <c r="M2704" i="7" s="1"/>
  <c r="O2703" i="7" a="1"/>
  <c r="O2703" i="7" s="1"/>
  <c r="N2703" i="7" a="1"/>
  <c r="N2703" i="7" s="1"/>
  <c r="M2703" i="7" a="1"/>
  <c r="M2703" i="7"/>
  <c r="O2702" i="7" a="1"/>
  <c r="O2702" i="7" s="1"/>
  <c r="N2702" i="7" a="1"/>
  <c r="N2702" i="7"/>
  <c r="M2702" i="7" a="1"/>
  <c r="M2702" i="7" s="1"/>
  <c r="O2701" i="7" a="1"/>
  <c r="O2701" i="7" s="1"/>
  <c r="M2701" i="7" a="1"/>
  <c r="M2701" i="7" s="1"/>
  <c r="N2701" i="7" s="1" a="1"/>
  <c r="N2701" i="7" s="1"/>
  <c r="O2700" i="7" a="1"/>
  <c r="O2700" i="7" s="1"/>
  <c r="M2700" i="7" a="1"/>
  <c r="M2700" i="7"/>
  <c r="N2700" i="7" s="1" a="1"/>
  <c r="N2700" i="7" s="1"/>
  <c r="O2699" i="7" a="1"/>
  <c r="O2699" i="7" s="1"/>
  <c r="M2699" i="7" a="1"/>
  <c r="M2699" i="7" s="1"/>
  <c r="N2699" i="7" s="1" a="1"/>
  <c r="N2699" i="7" s="1"/>
  <c r="O2698" i="7" a="1"/>
  <c r="O2698" i="7" s="1"/>
  <c r="M2698" i="7" a="1"/>
  <c r="M2698" i="7" s="1"/>
  <c r="N2698" i="7" s="1" a="1"/>
  <c r="N2698" i="7" s="1"/>
  <c r="O2697" i="7" a="1"/>
  <c r="O2697" i="7"/>
  <c r="M2697" i="7" a="1"/>
  <c r="M2697" i="7" s="1"/>
  <c r="N2697" i="7" s="1" a="1"/>
  <c r="N2697" i="7" s="1"/>
  <c r="O2696" i="7" a="1"/>
  <c r="O2696" i="7" s="1"/>
  <c r="M2696" i="7" a="1"/>
  <c r="M2696" i="7" s="1"/>
  <c r="N2696" i="7" s="1" a="1"/>
  <c r="N2696" i="7" s="1"/>
  <c r="O2695" i="7" a="1"/>
  <c r="O2695" i="7" s="1"/>
  <c r="M2695" i="7" a="1"/>
  <c r="M2695" i="7" s="1"/>
  <c r="N2695" i="7" s="1" a="1"/>
  <c r="N2695" i="7" s="1"/>
  <c r="O2694" i="7" a="1"/>
  <c r="O2694" i="7"/>
  <c r="M2694" i="7" a="1"/>
  <c r="M2694" i="7" s="1"/>
  <c r="N2694" i="7" s="1" a="1"/>
  <c r="N2694" i="7" s="1"/>
  <c r="O2693" i="7" a="1"/>
  <c r="O2693" i="7" s="1"/>
  <c r="N2693" i="7" a="1"/>
  <c r="N2693" i="7" s="1"/>
  <c r="M2693" i="7" a="1"/>
  <c r="M2693" i="7" s="1"/>
  <c r="O2692" i="7" a="1"/>
  <c r="O2692" i="7" s="1"/>
  <c r="M2692" i="7" a="1"/>
  <c r="M2692" i="7" s="1"/>
  <c r="N2692" i="7" s="1" a="1"/>
  <c r="N2692" i="7" s="1"/>
  <c r="O2691" i="7" a="1"/>
  <c r="O2691" i="7"/>
  <c r="M2691" i="7" a="1"/>
  <c r="M2691" i="7"/>
  <c r="N2691" i="7" s="1" a="1"/>
  <c r="N2691" i="7" s="1"/>
  <c r="O2690" i="7" a="1"/>
  <c r="O2690" i="7"/>
  <c r="N2690" i="7" a="1"/>
  <c r="N2690" i="7" s="1"/>
  <c r="M2690" i="7" a="1"/>
  <c r="M2690" i="7" s="1"/>
  <c r="O2689" i="7" a="1"/>
  <c r="O2689" i="7"/>
  <c r="M2689" i="7" a="1"/>
  <c r="M2689" i="7"/>
  <c r="N2689" i="7" s="1" a="1"/>
  <c r="N2689" i="7" s="1"/>
  <c r="O2688" i="7" a="1"/>
  <c r="O2688" i="7" s="1"/>
  <c r="M2688" i="7" a="1"/>
  <c r="M2688" i="7"/>
  <c r="N2688" i="7" s="1" a="1"/>
  <c r="N2688" i="7" s="1"/>
  <c r="O2687" i="7" a="1"/>
  <c r="O2687" i="7"/>
  <c r="M2687" i="7" a="1"/>
  <c r="M2687" i="7"/>
  <c r="N2687" i="7" s="1" a="1"/>
  <c r="N2687" i="7" s="1"/>
  <c r="O2686" i="7" a="1"/>
  <c r="O2686" i="7"/>
  <c r="N2686" i="7" a="1"/>
  <c r="N2686" i="7" s="1"/>
  <c r="M2686" i="7" a="1"/>
  <c r="M2686" i="7" s="1"/>
  <c r="O2685" i="7" a="1"/>
  <c r="O2685" i="7" s="1"/>
  <c r="M2685" i="7" a="1"/>
  <c r="M2685" i="7" s="1"/>
  <c r="N2685" i="7" s="1" a="1"/>
  <c r="N2685" i="7" s="1"/>
  <c r="O2684" i="7" a="1"/>
  <c r="O2684" i="7" s="1"/>
  <c r="N2684" i="7" a="1"/>
  <c r="N2684" i="7" s="1"/>
  <c r="M2684" i="7" a="1"/>
  <c r="M2684" i="7"/>
  <c r="O2683" i="7" a="1"/>
  <c r="O2683" i="7"/>
  <c r="M2683" i="7" a="1"/>
  <c r="M2683" i="7"/>
  <c r="N2683" i="7" s="1" a="1"/>
  <c r="N2683" i="7" s="1"/>
  <c r="O2682" i="7" a="1"/>
  <c r="O2682" i="7" s="1"/>
  <c r="N2682" i="7" a="1"/>
  <c r="N2682" i="7" s="1"/>
  <c r="M2682" i="7" a="1"/>
  <c r="M2682" i="7" s="1"/>
  <c r="O2681" i="7" a="1"/>
  <c r="O2681" i="7"/>
  <c r="N2681" i="7" a="1"/>
  <c r="N2681" i="7" s="1"/>
  <c r="M2681" i="7" a="1"/>
  <c r="M2681" i="7"/>
  <c r="O2680" i="7" a="1"/>
  <c r="O2680" i="7" s="1"/>
  <c r="M2680" i="7" a="1"/>
  <c r="M2680" i="7" s="1"/>
  <c r="N2680" i="7" s="1" a="1"/>
  <c r="N2680" i="7" s="1"/>
  <c r="O2679" i="7" a="1"/>
  <c r="O2679" i="7" s="1"/>
  <c r="N2679" i="7" a="1"/>
  <c r="N2679" i="7" s="1"/>
  <c r="M2679" i="7" a="1"/>
  <c r="M2679" i="7"/>
  <c r="O2678" i="7" a="1"/>
  <c r="O2678" i="7"/>
  <c r="N2678" i="7" a="1"/>
  <c r="N2678" i="7" s="1"/>
  <c r="M2678" i="7" a="1"/>
  <c r="M2678" i="7" s="1"/>
  <c r="O2677" i="7" a="1"/>
  <c r="O2677" i="7" s="1"/>
  <c r="M2677" i="7" a="1"/>
  <c r="M2677" i="7"/>
  <c r="N2677" i="7" s="1" a="1"/>
  <c r="N2677" i="7" s="1"/>
  <c r="O2676" i="7" a="1"/>
  <c r="O2676" i="7" s="1"/>
  <c r="M2676" i="7" a="1"/>
  <c r="M2676" i="7"/>
  <c r="N2676" i="7" s="1" a="1"/>
  <c r="N2676" i="7" s="1"/>
  <c r="O2675" i="7" a="1"/>
  <c r="O2675" i="7"/>
  <c r="M2675" i="7" a="1"/>
  <c r="M2675" i="7" s="1"/>
  <c r="N2675" i="7" s="1" a="1"/>
  <c r="N2675" i="7" s="1"/>
  <c r="O2674" i="7" a="1"/>
  <c r="O2674" i="7" s="1"/>
  <c r="M2674" i="7" a="1"/>
  <c r="M2674" i="7" s="1"/>
  <c r="N2674" i="7" s="1" a="1"/>
  <c r="N2674" i="7" s="1"/>
  <c r="O2673" i="7" a="1"/>
  <c r="O2673" i="7"/>
  <c r="M2673" i="7" a="1"/>
  <c r="M2673" i="7"/>
  <c r="N2673" i="7" s="1" a="1"/>
  <c r="N2673" i="7" s="1"/>
  <c r="O2672" i="7" a="1"/>
  <c r="O2672" i="7" s="1"/>
  <c r="N2672" i="7" a="1"/>
  <c r="N2672" i="7"/>
  <c r="M2672" i="7" a="1"/>
  <c r="M2672" i="7" s="1"/>
  <c r="O2671" i="7" a="1"/>
  <c r="O2671" i="7" s="1"/>
  <c r="M2671" i="7" a="1"/>
  <c r="M2671" i="7"/>
  <c r="N2671" i="7" s="1" a="1"/>
  <c r="N2671" i="7" s="1"/>
  <c r="O2670" i="7" a="1"/>
  <c r="O2670" i="7" s="1"/>
  <c r="N2670" i="7" a="1"/>
  <c r="N2670" i="7"/>
  <c r="M2670" i="7" a="1"/>
  <c r="M2670" i="7" s="1"/>
  <c r="O2669" i="7" a="1"/>
  <c r="O2669" i="7"/>
  <c r="N2669" i="7" a="1"/>
  <c r="N2669" i="7" s="1"/>
  <c r="M2669" i="7" a="1"/>
  <c r="M2669" i="7" s="1"/>
  <c r="O2668" i="7" a="1"/>
  <c r="O2668" i="7" s="1"/>
  <c r="M2668" i="7" a="1"/>
  <c r="M2668" i="7" s="1"/>
  <c r="N2668" i="7" s="1" a="1"/>
  <c r="N2668" i="7" s="1"/>
  <c r="O2667" i="7" a="1"/>
  <c r="O2667" i="7"/>
  <c r="M2667" i="7" a="1"/>
  <c r="M2667" i="7" s="1"/>
  <c r="N2667" i="7" s="1" a="1"/>
  <c r="N2667" i="7" s="1"/>
  <c r="O2666" i="7" a="1"/>
  <c r="O2666" i="7"/>
  <c r="M2666" i="7" a="1"/>
  <c r="M2666" i="7" s="1"/>
  <c r="N2666" i="7" s="1" a="1"/>
  <c r="N2666" i="7" s="1"/>
  <c r="O2665" i="7" a="1"/>
  <c r="O2665" i="7"/>
  <c r="M2665" i="7" a="1"/>
  <c r="M2665" i="7"/>
  <c r="N2665" i="7" s="1" a="1"/>
  <c r="N2665" i="7" s="1"/>
  <c r="O2664" i="7" a="1"/>
  <c r="O2664" i="7" s="1"/>
  <c r="N2664" i="7" a="1"/>
  <c r="N2664" i="7" s="1"/>
  <c r="M2664" i="7" a="1"/>
  <c r="M2664" i="7" s="1"/>
  <c r="O2663" i="7" a="1"/>
  <c r="O2663" i="7"/>
  <c r="M2663" i="7" a="1"/>
  <c r="M2663" i="7"/>
  <c r="N2663" i="7" s="1" a="1"/>
  <c r="N2663" i="7" s="1"/>
  <c r="O2662" i="7" a="1"/>
  <c r="O2662" i="7"/>
  <c r="M2662" i="7" a="1"/>
  <c r="M2662" i="7" s="1"/>
  <c r="N2662" i="7" s="1" a="1"/>
  <c r="N2662" i="7" s="1"/>
  <c r="O2661" i="7" a="1"/>
  <c r="O2661" i="7" s="1"/>
  <c r="M2661" i="7" a="1"/>
  <c r="M2661" i="7" s="1"/>
  <c r="N2661" i="7" s="1" a="1"/>
  <c r="N2661" i="7" s="1"/>
  <c r="O2660" i="7" a="1"/>
  <c r="O2660" i="7" s="1"/>
  <c r="M2660" i="7" a="1"/>
  <c r="M2660" i="7"/>
  <c r="N2660" i="7" s="1" a="1"/>
  <c r="N2660" i="7" s="1"/>
  <c r="O2659" i="7" a="1"/>
  <c r="O2659" i="7"/>
  <c r="M2659" i="7" a="1"/>
  <c r="M2659" i="7" s="1"/>
  <c r="N2659" i="7" s="1" a="1"/>
  <c r="N2659" i="7" s="1"/>
  <c r="O2658" i="7" a="1"/>
  <c r="O2658" i="7" s="1"/>
  <c r="M2658" i="7" a="1"/>
  <c r="M2658" i="7" s="1"/>
  <c r="N2658" i="7" s="1" a="1"/>
  <c r="N2658" i="7" s="1"/>
  <c r="O2657" i="7" a="1"/>
  <c r="O2657" i="7"/>
  <c r="M2657" i="7" a="1"/>
  <c r="M2657" i="7" s="1"/>
  <c r="N2657" i="7" s="1" a="1"/>
  <c r="N2657" i="7" s="1"/>
  <c r="O2656" i="7" a="1"/>
  <c r="O2656" i="7" s="1"/>
  <c r="N2656" i="7" a="1"/>
  <c r="N2656" i="7" s="1"/>
  <c r="M2656" i="7" a="1"/>
  <c r="M2656" i="7"/>
  <c r="O2655" i="7" a="1"/>
  <c r="O2655" i="7" s="1"/>
  <c r="M2655" i="7" a="1"/>
  <c r="M2655" i="7"/>
  <c r="N2655" i="7" s="1" a="1"/>
  <c r="N2655" i="7" s="1"/>
  <c r="O2654" i="7" a="1"/>
  <c r="O2654" i="7"/>
  <c r="N2654" i="7" a="1"/>
  <c r="N2654" i="7"/>
  <c r="M2654" i="7" a="1"/>
  <c r="M2654" i="7" s="1"/>
  <c r="O2653" i="7" a="1"/>
  <c r="O2653" i="7" s="1"/>
  <c r="M2653" i="7" a="1"/>
  <c r="M2653" i="7"/>
  <c r="N2653" i="7" s="1" a="1"/>
  <c r="N2653" i="7" s="1"/>
  <c r="O2652" i="7" a="1"/>
  <c r="O2652" i="7" s="1"/>
  <c r="M2652" i="7" a="1"/>
  <c r="M2652" i="7"/>
  <c r="N2652" i="7" s="1" a="1"/>
  <c r="N2652" i="7" s="1"/>
  <c r="O2651" i="7" a="1"/>
  <c r="O2651" i="7"/>
  <c r="M2651" i="7" a="1"/>
  <c r="M2651" i="7" s="1"/>
  <c r="N2651" i="7" s="1" a="1"/>
  <c r="N2651" i="7" s="1"/>
  <c r="O2650" i="7" a="1"/>
  <c r="O2650" i="7" s="1"/>
  <c r="M2650" i="7" a="1"/>
  <c r="M2650" i="7" s="1"/>
  <c r="N2650" i="7" s="1" a="1"/>
  <c r="N2650" i="7" s="1"/>
  <c r="O2649" i="7" a="1"/>
  <c r="O2649" i="7"/>
  <c r="N2649" i="7" a="1"/>
  <c r="N2649" i="7"/>
  <c r="M2649" i="7" a="1"/>
  <c r="M2649" i="7"/>
  <c r="O2648" i="7" a="1"/>
  <c r="O2648" i="7" s="1"/>
  <c r="M2648" i="7" a="1"/>
  <c r="M2648" i="7"/>
  <c r="N2648" i="7" s="1" a="1"/>
  <c r="N2648" i="7" s="1"/>
  <c r="O2647" i="7" a="1"/>
  <c r="O2647" i="7" s="1"/>
  <c r="N2647" i="7" a="1"/>
  <c r="N2647" i="7" s="1"/>
  <c r="M2647" i="7" a="1"/>
  <c r="M2647" i="7"/>
  <c r="O2646" i="7" a="1"/>
  <c r="O2646" i="7" s="1"/>
  <c r="N2646" i="7" a="1"/>
  <c r="N2646" i="7"/>
  <c r="M2646" i="7" a="1"/>
  <c r="M2646" i="7" s="1"/>
  <c r="O2645" i="7" a="1"/>
  <c r="O2645" i="7" s="1"/>
  <c r="M2645" i="7" a="1"/>
  <c r="M2645" i="7" s="1"/>
  <c r="N2645" i="7" s="1" a="1"/>
  <c r="N2645" i="7" s="1"/>
  <c r="O2644" i="7" a="1"/>
  <c r="O2644" i="7" s="1"/>
  <c r="N2644" i="7"/>
  <c r="M2644" i="7" a="1"/>
  <c r="M2644" i="7"/>
  <c r="N2644" i="7" s="1" a="1"/>
  <c r="O2643" i="7" a="1"/>
  <c r="O2643" i="7" s="1"/>
  <c r="N2643" i="7" a="1"/>
  <c r="N2643" i="7" s="1"/>
  <c r="M2643" i="7" a="1"/>
  <c r="M2643" i="7" s="1"/>
  <c r="O2642" i="7" a="1"/>
  <c r="O2642" i="7" s="1"/>
  <c r="N2642" i="7" a="1"/>
  <c r="N2642" i="7"/>
  <c r="M2642" i="7" a="1"/>
  <c r="M2642" i="7" s="1"/>
  <c r="O2641" i="7" a="1"/>
  <c r="O2641" i="7" s="1"/>
  <c r="M2641" i="7" a="1"/>
  <c r="M2641" i="7"/>
  <c r="N2641" i="7" s="1" a="1"/>
  <c r="N2641" i="7" s="1"/>
  <c r="O2640" i="7" a="1"/>
  <c r="O2640" i="7" s="1"/>
  <c r="N2640" i="7" a="1"/>
  <c r="N2640" i="7" s="1"/>
  <c r="M2640" i="7" a="1"/>
  <c r="M2640" i="7" s="1"/>
  <c r="O2639" i="7" a="1"/>
  <c r="O2639" i="7" s="1"/>
  <c r="M2639" i="7" a="1"/>
  <c r="M2639" i="7"/>
  <c r="N2639" i="7" s="1" a="1"/>
  <c r="N2639" i="7" s="1"/>
  <c r="O2638" i="7" a="1"/>
  <c r="O2638" i="7"/>
  <c r="N2638" i="7" a="1"/>
  <c r="N2638" i="7"/>
  <c r="M2638" i="7" a="1"/>
  <c r="M2638" i="7" s="1"/>
  <c r="O2637" i="7" a="1"/>
  <c r="O2637" i="7" s="1"/>
  <c r="M2637" i="7" a="1"/>
  <c r="M2637" i="7" s="1"/>
  <c r="N2637" i="7" s="1" a="1"/>
  <c r="N2637" i="7" s="1"/>
  <c r="O2636" i="7" a="1"/>
  <c r="O2636" i="7" s="1"/>
  <c r="N2636" i="7"/>
  <c r="M2636" i="7" a="1"/>
  <c r="M2636" i="7"/>
  <c r="N2636" i="7" s="1" a="1"/>
  <c r="O2635" i="7" a="1"/>
  <c r="O2635" i="7"/>
  <c r="M2635" i="7" a="1"/>
  <c r="M2635" i="7" s="1"/>
  <c r="N2635" i="7" s="1" a="1"/>
  <c r="N2635" i="7" s="1"/>
  <c r="O2634" i="7" a="1"/>
  <c r="O2634" i="7" s="1"/>
  <c r="N2634" i="7" a="1"/>
  <c r="N2634" i="7" s="1"/>
  <c r="M2634" i="7" a="1"/>
  <c r="M2634" i="7" s="1"/>
  <c r="O2633" i="7" a="1"/>
  <c r="O2633" i="7"/>
  <c r="M2633" i="7" a="1"/>
  <c r="M2633" i="7" s="1"/>
  <c r="N2633" i="7" s="1" a="1"/>
  <c r="N2633" i="7" s="1"/>
  <c r="O2632" i="7" a="1"/>
  <c r="O2632" i="7" s="1"/>
  <c r="M2632" i="7" a="1"/>
  <c r="M2632" i="7" s="1"/>
  <c r="N2632" i="7" s="1" a="1"/>
  <c r="N2632" i="7" s="1"/>
  <c r="O2631" i="7" a="1"/>
  <c r="O2631" i="7"/>
  <c r="M2631" i="7" a="1"/>
  <c r="M2631" i="7" s="1"/>
  <c r="N2631" i="7" s="1" a="1"/>
  <c r="N2631" i="7" s="1"/>
  <c r="O2630" i="7" a="1"/>
  <c r="O2630" i="7"/>
  <c r="N2630" i="7"/>
  <c r="M2630" i="7" a="1"/>
  <c r="M2630" i="7" s="1"/>
  <c r="N2630" i="7" s="1" a="1"/>
  <c r="O2629" i="7" a="1"/>
  <c r="O2629" i="7"/>
  <c r="N2629" i="7" a="1"/>
  <c r="N2629" i="7" s="1"/>
  <c r="M2629" i="7" a="1"/>
  <c r="M2629" i="7" s="1"/>
  <c r="O2628" i="7" a="1"/>
  <c r="O2628" i="7" s="1"/>
  <c r="M2628" i="7" a="1"/>
  <c r="M2628" i="7"/>
  <c r="N2628" i="7" s="1" a="1"/>
  <c r="N2628" i="7" s="1"/>
  <c r="O2627" i="7" a="1"/>
  <c r="O2627" i="7"/>
  <c r="M2627" i="7" a="1"/>
  <c r="M2627" i="7"/>
  <c r="N2627" i="7" s="1" a="1"/>
  <c r="N2627" i="7" s="1"/>
  <c r="O2626" i="7" a="1"/>
  <c r="O2626" i="7"/>
  <c r="M2626" i="7" a="1"/>
  <c r="M2626" i="7" s="1"/>
  <c r="N2626" i="7" s="1" a="1"/>
  <c r="N2626" i="7" s="1"/>
  <c r="O2625" i="7" a="1"/>
  <c r="O2625" i="7"/>
  <c r="M2625" i="7" a="1"/>
  <c r="M2625" i="7"/>
  <c r="N2625" i="7" s="1" a="1"/>
  <c r="N2625" i="7" s="1"/>
  <c r="O2624" i="7" a="1"/>
  <c r="O2624" i="7" s="1"/>
  <c r="M2624" i="7" a="1"/>
  <c r="M2624" i="7"/>
  <c r="N2624" i="7" s="1" a="1"/>
  <c r="N2624" i="7" s="1"/>
  <c r="O2623" i="7" a="1"/>
  <c r="O2623" i="7"/>
  <c r="M2623" i="7" a="1"/>
  <c r="M2623" i="7"/>
  <c r="N2623" i="7" s="1" a="1"/>
  <c r="N2623" i="7" s="1"/>
  <c r="O2622" i="7" a="1"/>
  <c r="O2622" i="7"/>
  <c r="N2622" i="7" a="1"/>
  <c r="N2622" i="7" s="1"/>
  <c r="M2622" i="7" a="1"/>
  <c r="M2622" i="7" s="1"/>
  <c r="O2621" i="7" a="1"/>
  <c r="O2621" i="7" s="1"/>
  <c r="M2621" i="7" a="1"/>
  <c r="M2621" i="7"/>
  <c r="N2621" i="7" s="1" a="1"/>
  <c r="N2621" i="7" s="1"/>
  <c r="O2620" i="7" a="1"/>
  <c r="O2620" i="7" s="1"/>
  <c r="N2620" i="7" a="1"/>
  <c r="N2620" i="7" s="1"/>
  <c r="M2620" i="7" a="1"/>
  <c r="M2620" i="7"/>
  <c r="O2619" i="7" a="1"/>
  <c r="O2619" i="7"/>
  <c r="M2619" i="7" a="1"/>
  <c r="M2619" i="7"/>
  <c r="N2619" i="7" s="1" a="1"/>
  <c r="N2619" i="7" s="1"/>
  <c r="O2618" i="7" a="1"/>
  <c r="O2618" i="7" s="1"/>
  <c r="N2618" i="7" a="1"/>
  <c r="N2618" i="7" s="1"/>
  <c r="M2618" i="7" a="1"/>
  <c r="M2618" i="7" s="1"/>
  <c r="O2617" i="7" a="1"/>
  <c r="O2617" i="7" s="1"/>
  <c r="N2617" i="7" a="1"/>
  <c r="N2617" i="7"/>
  <c r="M2617" i="7" a="1"/>
  <c r="M2617" i="7"/>
  <c r="O2616" i="7" a="1"/>
  <c r="O2616" i="7" s="1"/>
  <c r="M2616" i="7" a="1"/>
  <c r="M2616" i="7"/>
  <c r="N2616" i="7" s="1" a="1"/>
  <c r="N2616" i="7" s="1"/>
  <c r="O2615" i="7" a="1"/>
  <c r="O2615" i="7"/>
  <c r="N2615" i="7" a="1"/>
  <c r="N2615" i="7" s="1"/>
  <c r="M2615" i="7" a="1"/>
  <c r="M2615" i="7"/>
  <c r="O2614" i="7" a="1"/>
  <c r="O2614" i="7" s="1"/>
  <c r="M2614" i="7" a="1"/>
  <c r="M2614" i="7" s="1"/>
  <c r="N2614" i="7" s="1" a="1"/>
  <c r="N2614" i="7" s="1"/>
  <c r="O2613" i="7" a="1"/>
  <c r="O2613" i="7" s="1"/>
  <c r="M2613" i="7" a="1"/>
  <c r="M2613" i="7" s="1"/>
  <c r="N2613" i="7" s="1" a="1"/>
  <c r="N2613" i="7" s="1"/>
  <c r="O2612" i="7" a="1"/>
  <c r="O2612" i="7" s="1"/>
  <c r="N2612" i="7" a="1"/>
  <c r="N2612" i="7"/>
  <c r="M2612" i="7" a="1"/>
  <c r="M2612" i="7"/>
  <c r="O2611" i="7" a="1"/>
  <c r="O2611" i="7"/>
  <c r="M2611" i="7" a="1"/>
  <c r="M2611" i="7"/>
  <c r="N2611" i="7" s="1" a="1"/>
  <c r="N2611" i="7" s="1"/>
  <c r="O2610" i="7" a="1"/>
  <c r="O2610" i="7" s="1"/>
  <c r="N2610" i="7" a="1"/>
  <c r="N2610" i="7"/>
  <c r="M2610" i="7" a="1"/>
  <c r="M2610" i="7" s="1"/>
  <c r="O2609" i="7" a="1"/>
  <c r="O2609" i="7" s="1"/>
  <c r="N2609" i="7" a="1"/>
  <c r="N2609" i="7"/>
  <c r="M2609" i="7" a="1"/>
  <c r="M2609" i="7"/>
  <c r="O2608" i="7" a="1"/>
  <c r="O2608" i="7" s="1"/>
  <c r="M2608" i="7" a="1"/>
  <c r="M2608" i="7"/>
  <c r="N2608" i="7" s="1" a="1"/>
  <c r="N2608" i="7" s="1"/>
  <c r="O2607" i="7" a="1"/>
  <c r="O2607" i="7" s="1"/>
  <c r="N2607" i="7" a="1"/>
  <c r="N2607" i="7" s="1"/>
  <c r="M2607" i="7" a="1"/>
  <c r="M2607" i="7"/>
  <c r="O2606" i="7" a="1"/>
  <c r="O2606" i="7"/>
  <c r="N2606" i="7" a="1"/>
  <c r="N2606" i="7"/>
  <c r="M2606" i="7" a="1"/>
  <c r="M2606" i="7" s="1"/>
  <c r="O2605" i="7" a="1"/>
  <c r="O2605" i="7" s="1"/>
  <c r="M2605" i="7" a="1"/>
  <c r="M2605" i="7" s="1"/>
  <c r="N2605" i="7" s="1" a="1"/>
  <c r="N2605" i="7" s="1"/>
  <c r="O2604" i="7" a="1"/>
  <c r="O2604" i="7" s="1"/>
  <c r="M2604" i="7" a="1"/>
  <c r="M2604" i="7" s="1"/>
  <c r="N2604" i="7" s="1" a="1"/>
  <c r="N2604" i="7" s="1"/>
  <c r="O2603" i="7" a="1"/>
  <c r="O2603" i="7" s="1"/>
  <c r="M2603" i="7" a="1"/>
  <c r="M2603" i="7"/>
  <c r="N2603" i="7" s="1" a="1"/>
  <c r="N2603" i="7" s="1"/>
  <c r="O2602" i="7" a="1"/>
  <c r="O2602" i="7"/>
  <c r="N2602" i="7" a="1"/>
  <c r="N2602" i="7"/>
  <c r="M2602" i="7" a="1"/>
  <c r="M2602" i="7" s="1"/>
  <c r="O2601" i="7" a="1"/>
  <c r="O2601" i="7" s="1"/>
  <c r="M2601" i="7" a="1"/>
  <c r="M2601" i="7" s="1"/>
  <c r="N2601" i="7" s="1" a="1"/>
  <c r="N2601" i="7" s="1"/>
  <c r="O2600" i="7" a="1"/>
  <c r="O2600" i="7" s="1"/>
  <c r="M2600" i="7" a="1"/>
  <c r="M2600" i="7"/>
  <c r="N2600" i="7" s="1" a="1"/>
  <c r="N2600" i="7" s="1"/>
  <c r="O2599" i="7" a="1"/>
  <c r="O2599" i="7"/>
  <c r="M2599" i="7" a="1"/>
  <c r="M2599" i="7" s="1"/>
  <c r="N2599" i="7" s="1" a="1"/>
  <c r="N2599" i="7" s="1"/>
  <c r="O2598" i="7" a="1"/>
  <c r="O2598" i="7" s="1"/>
  <c r="M2598" i="7" a="1"/>
  <c r="M2598" i="7" s="1"/>
  <c r="N2598" i="7" s="1" a="1"/>
  <c r="N2598" i="7" s="1"/>
  <c r="O2597" i="7" a="1"/>
  <c r="O2597" i="7"/>
  <c r="M2597" i="7" a="1"/>
  <c r="M2597" i="7"/>
  <c r="N2597" i="7" s="1" a="1"/>
  <c r="N2597" i="7" s="1"/>
  <c r="O2596" i="7" a="1"/>
  <c r="O2596" i="7" s="1"/>
  <c r="M2596" i="7" a="1"/>
  <c r="M2596" i="7" s="1"/>
  <c r="N2596" i="7" s="1" a="1"/>
  <c r="N2596" i="7" s="1"/>
  <c r="O2595" i="7" a="1"/>
  <c r="O2595" i="7" s="1"/>
  <c r="M2595" i="7" a="1"/>
  <c r="M2595" i="7"/>
  <c r="N2595" i="7" s="1" a="1"/>
  <c r="N2595" i="7" s="1"/>
  <c r="O2594" i="7" a="1"/>
  <c r="O2594" i="7"/>
  <c r="M2594" i="7" a="1"/>
  <c r="M2594" i="7" s="1"/>
  <c r="N2594" i="7" s="1" a="1"/>
  <c r="N2594" i="7" s="1"/>
  <c r="O2593" i="7" a="1"/>
  <c r="O2593" i="7"/>
  <c r="M2593" i="7" a="1"/>
  <c r="M2593" i="7" s="1"/>
  <c r="N2593" i="7" s="1" a="1"/>
  <c r="N2593" i="7" s="1"/>
  <c r="O2592" i="7" a="1"/>
  <c r="O2592" i="7" s="1"/>
  <c r="M2592" i="7" a="1"/>
  <c r="M2592" i="7"/>
  <c r="N2592" i="7" s="1" a="1"/>
  <c r="N2592" i="7" s="1"/>
  <c r="O2591" i="7" a="1"/>
  <c r="O2591" i="7"/>
  <c r="M2591" i="7" a="1"/>
  <c r="M2591" i="7" s="1"/>
  <c r="N2591" i="7" s="1" a="1"/>
  <c r="N2591" i="7" s="1"/>
  <c r="O2590" i="7" a="1"/>
  <c r="O2590" i="7"/>
  <c r="N2590" i="7" a="1"/>
  <c r="N2590" i="7" s="1"/>
  <c r="M2590" i="7" a="1"/>
  <c r="M2590" i="7" s="1"/>
  <c r="O2589" i="7" a="1"/>
  <c r="O2589" i="7"/>
  <c r="M2589" i="7" a="1"/>
  <c r="M2589" i="7"/>
  <c r="N2589" i="7" s="1" a="1"/>
  <c r="N2589" i="7" s="1"/>
  <c r="O2588" i="7" a="1"/>
  <c r="O2588" i="7" s="1"/>
  <c r="M2588" i="7" a="1"/>
  <c r="M2588" i="7" s="1"/>
  <c r="N2588" i="7" s="1" a="1"/>
  <c r="N2588" i="7" s="1"/>
  <c r="O2587" i="7" a="1"/>
  <c r="O2587" i="7"/>
  <c r="N2587" i="7" a="1"/>
  <c r="N2587" i="7" s="1"/>
  <c r="M2587" i="7" a="1"/>
  <c r="M2587" i="7"/>
  <c r="O2586" i="7" a="1"/>
  <c r="O2586" i="7"/>
  <c r="M2586" i="7" a="1"/>
  <c r="M2586" i="7" s="1"/>
  <c r="N2586" i="7" s="1" a="1"/>
  <c r="N2586" i="7" s="1"/>
  <c r="O2585" i="7" a="1"/>
  <c r="O2585" i="7" s="1"/>
  <c r="M2585" i="7" a="1"/>
  <c r="M2585" i="7" s="1"/>
  <c r="N2585" i="7" s="1" a="1"/>
  <c r="N2585" i="7" s="1"/>
  <c r="O2584" i="7" a="1"/>
  <c r="O2584" i="7" s="1"/>
  <c r="N2584" i="7" a="1"/>
  <c r="N2584" i="7"/>
  <c r="M2584" i="7" a="1"/>
  <c r="M2584" i="7"/>
  <c r="O2583" i="7" a="1"/>
  <c r="O2583" i="7"/>
  <c r="M2583" i="7" a="1"/>
  <c r="M2583" i="7"/>
  <c r="N2583" i="7" s="1" a="1"/>
  <c r="N2583" i="7" s="1"/>
  <c r="O2582" i="7" a="1"/>
  <c r="O2582" i="7" s="1"/>
  <c r="N2582" i="7" a="1"/>
  <c r="N2582" i="7" s="1"/>
  <c r="M2582" i="7" a="1"/>
  <c r="M2582" i="7" s="1"/>
  <c r="O2581" i="7" a="1"/>
  <c r="O2581" i="7"/>
  <c r="N2581" i="7" a="1"/>
  <c r="N2581" i="7"/>
  <c r="M2581" i="7" a="1"/>
  <c r="M2581" i="7"/>
  <c r="O2580" i="7" a="1"/>
  <c r="O2580" i="7" s="1"/>
  <c r="M2580" i="7" a="1"/>
  <c r="M2580" i="7"/>
  <c r="N2580" i="7" s="1" a="1"/>
  <c r="N2580" i="7" s="1"/>
  <c r="O2579" i="7" a="1"/>
  <c r="O2579" i="7" s="1"/>
  <c r="N2579" i="7" a="1"/>
  <c r="N2579" i="7" s="1"/>
  <c r="M2579" i="7" a="1"/>
  <c r="M2579" i="7"/>
  <c r="O2578" i="7" a="1"/>
  <c r="O2578" i="7"/>
  <c r="N2578" i="7" a="1"/>
  <c r="N2578" i="7"/>
  <c r="M2578" i="7" a="1"/>
  <c r="M2578" i="7" s="1"/>
  <c r="O2577" i="7" a="1"/>
  <c r="O2577" i="7" s="1"/>
  <c r="M2577" i="7" a="1"/>
  <c r="M2577" i="7"/>
  <c r="N2577" i="7" s="1" a="1"/>
  <c r="N2577" i="7" s="1"/>
  <c r="O2576" i="7" a="1"/>
  <c r="O2576" i="7" s="1"/>
  <c r="M2576" i="7" a="1"/>
  <c r="M2576" i="7"/>
  <c r="N2576" i="7" s="1" a="1"/>
  <c r="N2576" i="7" s="1"/>
  <c r="O2575" i="7" a="1"/>
  <c r="O2575" i="7"/>
  <c r="M2575" i="7" a="1"/>
  <c r="M2575" i="7" s="1"/>
  <c r="N2575" i="7" s="1" a="1"/>
  <c r="N2575" i="7" s="1"/>
  <c r="O2574" i="7" a="1"/>
  <c r="O2574" i="7" s="1"/>
  <c r="M2574" i="7" a="1"/>
  <c r="M2574" i="7" s="1"/>
  <c r="N2574" i="7" s="1" a="1"/>
  <c r="N2574" i="7" s="1"/>
  <c r="O2573" i="7" a="1"/>
  <c r="O2573" i="7"/>
  <c r="M2573" i="7" a="1"/>
  <c r="M2573" i="7"/>
  <c r="N2573" i="7" s="1" a="1"/>
  <c r="N2573" i="7" s="1"/>
  <c r="O2572" i="7" a="1"/>
  <c r="O2572" i="7" s="1"/>
  <c r="M2572" i="7" a="1"/>
  <c r="M2572" i="7" s="1"/>
  <c r="N2572" i="7" s="1" a="1"/>
  <c r="N2572" i="7" s="1"/>
  <c r="O2571" i="7" a="1"/>
  <c r="O2571" i="7" s="1"/>
  <c r="M2571" i="7" a="1"/>
  <c r="M2571" i="7"/>
  <c r="N2571" i="7" s="1" a="1"/>
  <c r="N2571" i="7" s="1"/>
  <c r="O2570" i="7" a="1"/>
  <c r="O2570" i="7"/>
  <c r="N2570" i="7" a="1"/>
  <c r="N2570" i="7"/>
  <c r="M2570" i="7" a="1"/>
  <c r="M2570" i="7" s="1"/>
  <c r="O2569" i="7" a="1"/>
  <c r="O2569" i="7" s="1"/>
  <c r="M2569" i="7" a="1"/>
  <c r="M2569" i="7" s="1"/>
  <c r="N2569" i="7" s="1" a="1"/>
  <c r="N2569" i="7" s="1"/>
  <c r="O2568" i="7" a="1"/>
  <c r="O2568" i="7" s="1"/>
  <c r="M2568" i="7" a="1"/>
  <c r="M2568" i="7"/>
  <c r="N2568" i="7" s="1" a="1"/>
  <c r="N2568" i="7" s="1"/>
  <c r="O2567" i="7" a="1"/>
  <c r="O2567" i="7"/>
  <c r="M2567" i="7" a="1"/>
  <c r="M2567" i="7" s="1"/>
  <c r="N2567" i="7" s="1" a="1"/>
  <c r="N2567" i="7" s="1"/>
  <c r="O2566" i="7" a="1"/>
  <c r="O2566" i="7" s="1"/>
  <c r="M2566" i="7" a="1"/>
  <c r="M2566" i="7" s="1"/>
  <c r="N2566" i="7" s="1" a="1"/>
  <c r="N2566" i="7" s="1"/>
  <c r="O2565" i="7" a="1"/>
  <c r="O2565" i="7"/>
  <c r="M2565" i="7" a="1"/>
  <c r="M2565" i="7"/>
  <c r="N2565" i="7" s="1" a="1"/>
  <c r="N2565" i="7" s="1"/>
  <c r="O2564" i="7" a="1"/>
  <c r="O2564" i="7" s="1"/>
  <c r="M2564" i="7" a="1"/>
  <c r="M2564" i="7" s="1"/>
  <c r="N2564" i="7" s="1" a="1"/>
  <c r="N2564" i="7" s="1"/>
  <c r="O2563" i="7" a="1"/>
  <c r="O2563" i="7" s="1"/>
  <c r="M2563" i="7" a="1"/>
  <c r="M2563" i="7"/>
  <c r="N2563" i="7" s="1" a="1"/>
  <c r="N2563" i="7" s="1"/>
  <c r="O2562" i="7" a="1"/>
  <c r="O2562" i="7"/>
  <c r="M2562" i="7" a="1"/>
  <c r="M2562" i="7" s="1"/>
  <c r="N2562" i="7" s="1" a="1"/>
  <c r="N2562" i="7" s="1"/>
  <c r="O2561" i="7" a="1"/>
  <c r="O2561" i="7"/>
  <c r="M2561" i="7" a="1"/>
  <c r="M2561" i="7" s="1"/>
  <c r="N2561" i="7" s="1" a="1"/>
  <c r="N2561" i="7" s="1"/>
  <c r="O2560" i="7" a="1"/>
  <c r="O2560" i="7" s="1"/>
  <c r="M2560" i="7" a="1"/>
  <c r="M2560" i="7"/>
  <c r="N2560" i="7" s="1" a="1"/>
  <c r="N2560" i="7" s="1"/>
  <c r="O2559" i="7" a="1"/>
  <c r="O2559" i="7"/>
  <c r="M2559" i="7" a="1"/>
  <c r="M2559" i="7" s="1"/>
  <c r="N2559" i="7" s="1" a="1"/>
  <c r="N2559" i="7" s="1"/>
  <c r="O2558" i="7" a="1"/>
  <c r="O2558" i="7"/>
  <c r="N2558" i="7" a="1"/>
  <c r="N2558" i="7" s="1"/>
  <c r="M2558" i="7" a="1"/>
  <c r="M2558" i="7" s="1"/>
  <c r="O2557" i="7" a="1"/>
  <c r="O2557" i="7"/>
  <c r="M2557" i="7" a="1"/>
  <c r="M2557" i="7"/>
  <c r="N2557" i="7" s="1" a="1"/>
  <c r="N2557" i="7" s="1"/>
  <c r="O2556" i="7" a="1"/>
  <c r="O2556" i="7" s="1"/>
  <c r="M2556" i="7" a="1"/>
  <c r="M2556" i="7" s="1"/>
  <c r="N2556" i="7" s="1" a="1"/>
  <c r="N2556" i="7" s="1"/>
  <c r="O2555" i="7" a="1"/>
  <c r="O2555" i="7"/>
  <c r="N2555" i="7" a="1"/>
  <c r="N2555" i="7" s="1"/>
  <c r="M2555" i="7" a="1"/>
  <c r="M2555" i="7"/>
  <c r="O2554" i="7" a="1"/>
  <c r="O2554" i="7"/>
  <c r="M2554" i="7" a="1"/>
  <c r="M2554" i="7" s="1"/>
  <c r="N2554" i="7" s="1" a="1"/>
  <c r="N2554" i="7" s="1"/>
  <c r="O2553" i="7" a="1"/>
  <c r="O2553" i="7" s="1"/>
  <c r="M2553" i="7" a="1"/>
  <c r="M2553" i="7" s="1"/>
  <c r="N2553" i="7" s="1" a="1"/>
  <c r="N2553" i="7" s="1"/>
  <c r="O2552" i="7" a="1"/>
  <c r="O2552" i="7" s="1"/>
  <c r="N2552" i="7" a="1"/>
  <c r="N2552" i="7"/>
  <c r="M2552" i="7" a="1"/>
  <c r="M2552" i="7"/>
  <c r="O2551" i="7" a="1"/>
  <c r="O2551" i="7"/>
  <c r="M2551" i="7" a="1"/>
  <c r="M2551" i="7"/>
  <c r="N2551" i="7" s="1" a="1"/>
  <c r="N2551" i="7" s="1"/>
  <c r="O2550" i="7" a="1"/>
  <c r="O2550" i="7" s="1"/>
  <c r="N2550" i="7" a="1"/>
  <c r="N2550" i="7" s="1"/>
  <c r="M2550" i="7" a="1"/>
  <c r="M2550" i="7" s="1"/>
  <c r="O2549" i="7" a="1"/>
  <c r="O2549" i="7"/>
  <c r="N2549" i="7" a="1"/>
  <c r="N2549" i="7"/>
  <c r="M2549" i="7" a="1"/>
  <c r="M2549" i="7"/>
  <c r="O2548" i="7" a="1"/>
  <c r="O2548" i="7" s="1"/>
  <c r="M2548" i="7" a="1"/>
  <c r="M2548" i="7"/>
  <c r="N2548" i="7" s="1" a="1"/>
  <c r="N2548" i="7" s="1"/>
  <c r="O2547" i="7" a="1"/>
  <c r="O2547" i="7" s="1"/>
  <c r="N2547" i="7" a="1"/>
  <c r="N2547" i="7" s="1"/>
  <c r="M2547" i="7" a="1"/>
  <c r="M2547" i="7"/>
  <c r="O2546" i="7" a="1"/>
  <c r="O2546" i="7"/>
  <c r="N2546" i="7" a="1"/>
  <c r="N2546" i="7"/>
  <c r="M2546" i="7" a="1"/>
  <c r="M2546" i="7" s="1"/>
  <c r="O2545" i="7" a="1"/>
  <c r="O2545" i="7" s="1"/>
  <c r="M2545" i="7" a="1"/>
  <c r="M2545" i="7"/>
  <c r="N2545" i="7" s="1" a="1"/>
  <c r="N2545" i="7" s="1"/>
  <c r="O2544" i="7" a="1"/>
  <c r="O2544" i="7" s="1"/>
  <c r="M2544" i="7" a="1"/>
  <c r="M2544" i="7"/>
  <c r="N2544" i="7" s="1" a="1"/>
  <c r="N2544" i="7" s="1"/>
  <c r="O2543" i="7" a="1"/>
  <c r="O2543" i="7"/>
  <c r="M2543" i="7" a="1"/>
  <c r="M2543" i="7" s="1"/>
  <c r="N2543" i="7" s="1" a="1"/>
  <c r="N2543" i="7" s="1"/>
  <c r="O2542" i="7" a="1"/>
  <c r="O2542" i="7" s="1"/>
  <c r="M2542" i="7" a="1"/>
  <c r="M2542" i="7" s="1"/>
  <c r="N2542" i="7" s="1" a="1"/>
  <c r="N2542" i="7" s="1"/>
  <c r="O2541" i="7" a="1"/>
  <c r="O2541" i="7"/>
  <c r="M2541" i="7" a="1"/>
  <c r="M2541" i="7"/>
  <c r="N2541" i="7" s="1" a="1"/>
  <c r="N2541" i="7" s="1"/>
  <c r="O2540" i="7" a="1"/>
  <c r="O2540" i="7" s="1"/>
  <c r="M2540" i="7" a="1"/>
  <c r="M2540" i="7" s="1"/>
  <c r="N2540" i="7" s="1" a="1"/>
  <c r="N2540" i="7" s="1"/>
  <c r="O2539" i="7" a="1"/>
  <c r="O2539" i="7" s="1"/>
  <c r="M2539" i="7" a="1"/>
  <c r="M2539" i="7"/>
  <c r="N2539" i="7" s="1" a="1"/>
  <c r="N2539" i="7" s="1"/>
  <c r="O2538" i="7" a="1"/>
  <c r="O2538" i="7"/>
  <c r="M2538" i="7" a="1"/>
  <c r="M2538" i="7" s="1"/>
  <c r="N2538" i="7" s="1" a="1"/>
  <c r="N2538" i="7" s="1"/>
  <c r="O2537" i="7" a="1"/>
  <c r="O2537" i="7" s="1"/>
  <c r="M2537" i="7" a="1"/>
  <c r="M2537" i="7" s="1"/>
  <c r="N2537" i="7" s="1" a="1"/>
  <c r="N2537" i="7" s="1"/>
  <c r="O2536" i="7" a="1"/>
  <c r="O2536" i="7" s="1"/>
  <c r="M2536" i="7" a="1"/>
  <c r="M2536" i="7"/>
  <c r="N2536" i="7" s="1" a="1"/>
  <c r="N2536" i="7" s="1"/>
  <c r="O2535" i="7" a="1"/>
  <c r="O2535" i="7"/>
  <c r="M2535" i="7" a="1"/>
  <c r="M2535" i="7" s="1"/>
  <c r="N2535" i="7" s="1" a="1"/>
  <c r="N2535" i="7" s="1"/>
  <c r="O2534" i="7" a="1"/>
  <c r="O2534" i="7" s="1"/>
  <c r="M2534" i="7" a="1"/>
  <c r="M2534" i="7" s="1"/>
  <c r="N2534" i="7" s="1" a="1"/>
  <c r="N2534" i="7" s="1"/>
  <c r="O2533" i="7" a="1"/>
  <c r="O2533" i="7"/>
  <c r="M2533" i="7" a="1"/>
  <c r="M2533" i="7"/>
  <c r="N2533" i="7" s="1" a="1"/>
  <c r="N2533" i="7" s="1"/>
  <c r="O2532" i="7" a="1"/>
  <c r="O2532" i="7" s="1"/>
  <c r="M2532" i="7" a="1"/>
  <c r="M2532" i="7" s="1"/>
  <c r="N2532" i="7" s="1" a="1"/>
  <c r="N2532" i="7" s="1"/>
  <c r="O2531" i="7" a="1"/>
  <c r="O2531" i="7" s="1"/>
  <c r="M2531" i="7" a="1"/>
  <c r="M2531" i="7"/>
  <c r="N2531" i="7" s="1" a="1"/>
  <c r="N2531" i="7" s="1"/>
  <c r="O2530" i="7" a="1"/>
  <c r="O2530" i="7"/>
  <c r="M2530" i="7" a="1"/>
  <c r="M2530" i="7" s="1"/>
  <c r="N2530" i="7" s="1" a="1"/>
  <c r="N2530" i="7" s="1"/>
  <c r="O2529" i="7" a="1"/>
  <c r="O2529" i="7"/>
  <c r="M2529" i="7" a="1"/>
  <c r="M2529" i="7" s="1"/>
  <c r="N2529" i="7" s="1" a="1"/>
  <c r="N2529" i="7" s="1"/>
  <c r="O2528" i="7" a="1"/>
  <c r="O2528" i="7" s="1"/>
  <c r="M2528" i="7" a="1"/>
  <c r="M2528" i="7"/>
  <c r="N2528" i="7" s="1" a="1"/>
  <c r="N2528" i="7" s="1"/>
  <c r="O2527" i="7" a="1"/>
  <c r="O2527" i="7"/>
  <c r="M2527" i="7" a="1"/>
  <c r="M2527" i="7" s="1"/>
  <c r="N2527" i="7" s="1" a="1"/>
  <c r="N2527" i="7" s="1"/>
  <c r="O2526" i="7" a="1"/>
  <c r="O2526" i="7"/>
  <c r="N2526" i="7" a="1"/>
  <c r="N2526" i="7" s="1"/>
  <c r="M2526" i="7" a="1"/>
  <c r="M2526" i="7" s="1"/>
  <c r="O2525" i="7" a="1"/>
  <c r="O2525" i="7"/>
  <c r="M2525" i="7" a="1"/>
  <c r="M2525" i="7"/>
  <c r="N2525" i="7" s="1" a="1"/>
  <c r="N2525" i="7" s="1"/>
  <c r="O2524" i="7" a="1"/>
  <c r="O2524" i="7" s="1"/>
  <c r="M2524" i="7" a="1"/>
  <c r="M2524" i="7" s="1"/>
  <c r="N2524" i="7" s="1" a="1"/>
  <c r="N2524" i="7" s="1"/>
  <c r="O2523" i="7" a="1"/>
  <c r="O2523" i="7"/>
  <c r="N2523" i="7" a="1"/>
  <c r="N2523" i="7" s="1"/>
  <c r="M2523" i="7" a="1"/>
  <c r="M2523" i="7"/>
  <c r="O2522" i="7" a="1"/>
  <c r="O2522" i="7"/>
  <c r="M2522" i="7" a="1"/>
  <c r="M2522" i="7" s="1"/>
  <c r="N2522" i="7" s="1" a="1"/>
  <c r="N2522" i="7" s="1"/>
  <c r="O2521" i="7" a="1"/>
  <c r="O2521" i="7" s="1"/>
  <c r="M2521" i="7" a="1"/>
  <c r="M2521" i="7" s="1"/>
  <c r="N2521" i="7" s="1" a="1"/>
  <c r="N2521" i="7" s="1"/>
  <c r="O2520" i="7" a="1"/>
  <c r="O2520" i="7" s="1"/>
  <c r="N2520" i="7" a="1"/>
  <c r="N2520" i="7"/>
  <c r="M2520" i="7" a="1"/>
  <c r="M2520" i="7"/>
  <c r="O2519" i="7" a="1"/>
  <c r="O2519" i="7"/>
  <c r="M2519" i="7" a="1"/>
  <c r="M2519" i="7"/>
  <c r="N2519" i="7" s="1" a="1"/>
  <c r="N2519" i="7" s="1"/>
  <c r="O2518" i="7" a="1"/>
  <c r="O2518" i="7" s="1"/>
  <c r="N2518" i="7" a="1"/>
  <c r="N2518" i="7" s="1"/>
  <c r="M2518" i="7" a="1"/>
  <c r="M2518" i="7" s="1"/>
  <c r="O2517" i="7" a="1"/>
  <c r="O2517" i="7"/>
  <c r="N2517" i="7" a="1"/>
  <c r="N2517" i="7"/>
  <c r="M2517" i="7" a="1"/>
  <c r="M2517" i="7"/>
  <c r="O2516" i="7" a="1"/>
  <c r="O2516" i="7" s="1"/>
  <c r="M2516" i="7" a="1"/>
  <c r="M2516" i="7"/>
  <c r="N2516" i="7" s="1" a="1"/>
  <c r="N2516" i="7" s="1"/>
  <c r="O2515" i="7" a="1"/>
  <c r="O2515" i="7" s="1"/>
  <c r="N2515" i="7" a="1"/>
  <c r="N2515" i="7" s="1"/>
  <c r="M2515" i="7" a="1"/>
  <c r="M2515" i="7"/>
  <c r="O2514" i="7" a="1"/>
  <c r="O2514" i="7"/>
  <c r="N2514" i="7" a="1"/>
  <c r="N2514" i="7"/>
  <c r="M2514" i="7" a="1"/>
  <c r="M2514" i="7" s="1"/>
  <c r="O2513" i="7" a="1"/>
  <c r="O2513" i="7" s="1"/>
  <c r="M2513" i="7" a="1"/>
  <c r="M2513" i="7"/>
  <c r="N2513" i="7" s="1" a="1"/>
  <c r="N2513" i="7" s="1"/>
  <c r="O2512" i="7" a="1"/>
  <c r="O2512" i="7" s="1"/>
  <c r="M2512" i="7" a="1"/>
  <c r="M2512" i="7"/>
  <c r="N2512" i="7" s="1" a="1"/>
  <c r="N2512" i="7" s="1"/>
  <c r="O2511" i="7" a="1"/>
  <c r="O2511" i="7"/>
  <c r="M2511" i="7" a="1"/>
  <c r="M2511" i="7" s="1"/>
  <c r="N2511" i="7" s="1" a="1"/>
  <c r="N2511" i="7" s="1"/>
  <c r="O2510" i="7" a="1"/>
  <c r="O2510" i="7" s="1"/>
  <c r="M2510" i="7" a="1"/>
  <c r="M2510" i="7" s="1"/>
  <c r="N2510" i="7" s="1" a="1"/>
  <c r="N2510" i="7" s="1"/>
  <c r="O2509" i="7" a="1"/>
  <c r="O2509" i="7"/>
  <c r="M2509" i="7" a="1"/>
  <c r="M2509" i="7"/>
  <c r="N2509" i="7" s="1" a="1"/>
  <c r="N2509" i="7" s="1"/>
  <c r="O2508" i="7" a="1"/>
  <c r="O2508" i="7" s="1"/>
  <c r="M2508" i="7" a="1"/>
  <c r="M2508" i="7" s="1"/>
  <c r="N2508" i="7" s="1" a="1"/>
  <c r="N2508" i="7" s="1"/>
  <c r="O2507" i="7" a="1"/>
  <c r="O2507" i="7" s="1"/>
  <c r="M2507" i="7" a="1"/>
  <c r="M2507" i="7"/>
  <c r="N2507" i="7" s="1" a="1"/>
  <c r="N2507" i="7" s="1"/>
  <c r="O2506" i="7" a="1"/>
  <c r="O2506" i="7"/>
  <c r="M2506" i="7" a="1"/>
  <c r="M2506" i="7" s="1"/>
  <c r="N2506" i="7" s="1" a="1"/>
  <c r="N2506" i="7" s="1"/>
  <c r="O2505" i="7" a="1"/>
  <c r="O2505" i="7" s="1"/>
  <c r="M2505" i="7" a="1"/>
  <c r="M2505" i="7" s="1"/>
  <c r="N2505" i="7" s="1" a="1"/>
  <c r="N2505" i="7" s="1"/>
  <c r="O2504" i="7" a="1"/>
  <c r="O2504" i="7" s="1"/>
  <c r="M2504" i="7" a="1"/>
  <c r="M2504" i="7"/>
  <c r="N2504" i="7" s="1" a="1"/>
  <c r="N2504" i="7" s="1"/>
  <c r="O2503" i="7" a="1"/>
  <c r="O2503" i="7"/>
  <c r="M2503" i="7" a="1"/>
  <c r="M2503" i="7" s="1"/>
  <c r="N2503" i="7" s="1" a="1"/>
  <c r="N2503" i="7" s="1"/>
  <c r="O2502" i="7" a="1"/>
  <c r="O2502" i="7" s="1"/>
  <c r="M2502" i="7" a="1"/>
  <c r="M2502" i="7" s="1"/>
  <c r="N2502" i="7" s="1" a="1"/>
  <c r="N2502" i="7" s="1"/>
  <c r="O2501" i="7" a="1"/>
  <c r="O2501" i="7"/>
  <c r="M2501" i="7" a="1"/>
  <c r="M2501" i="7"/>
  <c r="N2501" i="7" s="1" a="1"/>
  <c r="N2501" i="7" s="1"/>
  <c r="O2500" i="7" a="1"/>
  <c r="O2500" i="7" s="1"/>
  <c r="M2500" i="7" a="1"/>
  <c r="M2500" i="7" s="1"/>
  <c r="N2500" i="7" s="1" a="1"/>
  <c r="N2500" i="7" s="1"/>
  <c r="O2499" i="7" a="1"/>
  <c r="O2499" i="7" s="1"/>
  <c r="M2499" i="7" a="1"/>
  <c r="M2499" i="7"/>
  <c r="N2499" i="7" s="1" a="1"/>
  <c r="N2499" i="7" s="1"/>
  <c r="O2498" i="7" a="1"/>
  <c r="O2498" i="7"/>
  <c r="M2498" i="7" a="1"/>
  <c r="M2498" i="7" s="1"/>
  <c r="N2498" i="7" s="1" a="1"/>
  <c r="N2498" i="7" s="1"/>
  <c r="O2497" i="7" a="1"/>
  <c r="O2497" i="7"/>
  <c r="M2497" i="7" a="1"/>
  <c r="M2497" i="7" s="1"/>
  <c r="N2497" i="7" s="1" a="1"/>
  <c r="N2497" i="7" s="1"/>
  <c r="O2496" i="7" a="1"/>
  <c r="O2496" i="7" s="1"/>
  <c r="M2496" i="7" a="1"/>
  <c r="M2496" i="7"/>
  <c r="N2496" i="7" s="1" a="1"/>
  <c r="N2496" i="7" s="1"/>
  <c r="O2495" i="7" a="1"/>
  <c r="O2495" i="7"/>
  <c r="M2495" i="7" a="1"/>
  <c r="M2495" i="7" s="1"/>
  <c r="N2495" i="7" s="1" a="1"/>
  <c r="N2495" i="7" s="1"/>
  <c r="O2494" i="7" a="1"/>
  <c r="O2494" i="7"/>
  <c r="N2494" i="7" a="1"/>
  <c r="N2494" i="7" s="1"/>
  <c r="M2494" i="7" a="1"/>
  <c r="M2494" i="7" s="1"/>
  <c r="O2493" i="7" a="1"/>
  <c r="O2493" i="7"/>
  <c r="M2493" i="7" a="1"/>
  <c r="M2493" i="7"/>
  <c r="N2493" i="7" s="1" a="1"/>
  <c r="N2493" i="7" s="1"/>
  <c r="O2492" i="7" a="1"/>
  <c r="O2492" i="7" s="1"/>
  <c r="M2492" i="7" a="1"/>
  <c r="M2492" i="7" s="1"/>
  <c r="N2492" i="7" s="1" a="1"/>
  <c r="N2492" i="7" s="1"/>
  <c r="O2491" i="7" a="1"/>
  <c r="O2491" i="7"/>
  <c r="N2491" i="7" a="1"/>
  <c r="N2491" i="7" s="1"/>
  <c r="M2491" i="7" a="1"/>
  <c r="M2491" i="7"/>
  <c r="O2490" i="7" a="1"/>
  <c r="O2490" i="7"/>
  <c r="M2490" i="7" a="1"/>
  <c r="M2490" i="7" s="1"/>
  <c r="N2490" i="7" s="1" a="1"/>
  <c r="N2490" i="7" s="1"/>
  <c r="O2489" i="7" a="1"/>
  <c r="O2489" i="7" s="1"/>
  <c r="M2489" i="7" a="1"/>
  <c r="M2489" i="7" s="1"/>
  <c r="N2489" i="7" s="1" a="1"/>
  <c r="N2489" i="7" s="1"/>
  <c r="O2488" i="7" a="1"/>
  <c r="O2488" i="7" s="1"/>
  <c r="N2488" i="7" a="1"/>
  <c r="N2488" i="7"/>
  <c r="M2488" i="7" a="1"/>
  <c r="M2488" i="7"/>
  <c r="O2487" i="7" a="1"/>
  <c r="O2487" i="7"/>
  <c r="M2487" i="7" a="1"/>
  <c r="M2487" i="7"/>
  <c r="N2487" i="7" s="1" a="1"/>
  <c r="N2487" i="7" s="1"/>
  <c r="O2486" i="7" a="1"/>
  <c r="O2486" i="7" s="1"/>
  <c r="N2486" i="7" a="1"/>
  <c r="N2486" i="7" s="1"/>
  <c r="M2486" i="7" a="1"/>
  <c r="M2486" i="7" s="1"/>
  <c r="O2485" i="7" a="1"/>
  <c r="O2485" i="7"/>
  <c r="N2485" i="7" a="1"/>
  <c r="N2485" i="7"/>
  <c r="M2485" i="7" a="1"/>
  <c r="M2485" i="7"/>
  <c r="O2484" i="7" a="1"/>
  <c r="O2484" i="7" s="1"/>
  <c r="M2484" i="7" a="1"/>
  <c r="M2484" i="7"/>
  <c r="N2484" i="7" s="1" a="1"/>
  <c r="N2484" i="7" s="1"/>
  <c r="O2483" i="7" a="1"/>
  <c r="O2483" i="7" s="1"/>
  <c r="N2483" i="7" a="1"/>
  <c r="N2483" i="7" s="1"/>
  <c r="M2483" i="7" a="1"/>
  <c r="M2483" i="7"/>
  <c r="O2482" i="7" a="1"/>
  <c r="O2482" i="7"/>
  <c r="N2482" i="7" a="1"/>
  <c r="N2482" i="7"/>
  <c r="M2482" i="7" a="1"/>
  <c r="M2482" i="7" s="1"/>
  <c r="O2481" i="7" a="1"/>
  <c r="O2481" i="7" s="1"/>
  <c r="M2481" i="7" a="1"/>
  <c r="M2481" i="7"/>
  <c r="N2481" i="7" s="1" a="1"/>
  <c r="N2481" i="7" s="1"/>
  <c r="O2480" i="7" a="1"/>
  <c r="O2480" i="7" s="1"/>
  <c r="M2480" i="7" a="1"/>
  <c r="M2480" i="7"/>
  <c r="N2480" i="7" s="1" a="1"/>
  <c r="N2480" i="7" s="1"/>
  <c r="O2479" i="7" a="1"/>
  <c r="O2479" i="7"/>
  <c r="M2479" i="7" a="1"/>
  <c r="M2479" i="7" s="1"/>
  <c r="N2479" i="7" s="1" a="1"/>
  <c r="N2479" i="7" s="1"/>
  <c r="O2478" i="7" a="1"/>
  <c r="O2478" i="7" s="1"/>
  <c r="M2478" i="7" a="1"/>
  <c r="M2478" i="7" s="1"/>
  <c r="N2478" i="7" s="1" a="1"/>
  <c r="N2478" i="7" s="1"/>
  <c r="O2477" i="7" a="1"/>
  <c r="O2477" i="7"/>
  <c r="M2477" i="7" a="1"/>
  <c r="M2477" i="7"/>
  <c r="N2477" i="7" s="1" a="1"/>
  <c r="N2477" i="7" s="1"/>
  <c r="O2476" i="7" a="1"/>
  <c r="O2476" i="7" s="1"/>
  <c r="M2476" i="7" a="1"/>
  <c r="M2476" i="7" s="1"/>
  <c r="N2476" i="7" s="1" a="1"/>
  <c r="N2476" i="7" s="1"/>
  <c r="O2475" i="7" a="1"/>
  <c r="O2475" i="7" s="1"/>
  <c r="M2475" i="7" a="1"/>
  <c r="M2475" i="7"/>
  <c r="N2475" i="7" s="1" a="1"/>
  <c r="N2475" i="7" s="1"/>
  <c r="O2474" i="7" a="1"/>
  <c r="O2474" i="7"/>
  <c r="M2474" i="7" a="1"/>
  <c r="M2474" i="7" s="1"/>
  <c r="N2474" i="7" s="1" a="1"/>
  <c r="N2474" i="7" s="1"/>
  <c r="O2473" i="7" a="1"/>
  <c r="O2473" i="7" s="1"/>
  <c r="M2473" i="7" a="1"/>
  <c r="M2473" i="7" s="1"/>
  <c r="N2473" i="7" s="1" a="1"/>
  <c r="N2473" i="7" s="1"/>
  <c r="O2472" i="7" a="1"/>
  <c r="O2472" i="7" s="1"/>
  <c r="M2472" i="7" a="1"/>
  <c r="M2472" i="7"/>
  <c r="N2472" i="7" s="1" a="1"/>
  <c r="N2472" i="7" s="1"/>
  <c r="O2471" i="7" a="1"/>
  <c r="O2471" i="7"/>
  <c r="M2471" i="7" a="1"/>
  <c r="M2471" i="7" s="1"/>
  <c r="N2471" i="7" s="1" a="1"/>
  <c r="N2471" i="7" s="1"/>
  <c r="O2470" i="7" a="1"/>
  <c r="O2470" i="7" s="1"/>
  <c r="M2470" i="7" a="1"/>
  <c r="M2470" i="7" s="1"/>
  <c r="N2470" i="7" s="1" a="1"/>
  <c r="N2470" i="7" s="1"/>
  <c r="O2469" i="7" a="1"/>
  <c r="O2469" i="7"/>
  <c r="M2469" i="7" a="1"/>
  <c r="M2469" i="7"/>
  <c r="N2469" i="7" s="1" a="1"/>
  <c r="N2469" i="7" s="1"/>
  <c r="O2468" i="7" a="1"/>
  <c r="O2468" i="7" s="1"/>
  <c r="M2468" i="7" a="1"/>
  <c r="M2468" i="7" s="1"/>
  <c r="N2468" i="7" s="1" a="1"/>
  <c r="N2468" i="7" s="1"/>
  <c r="O2467" i="7" a="1"/>
  <c r="O2467" i="7" s="1"/>
  <c r="M2467" i="7" a="1"/>
  <c r="M2467" i="7"/>
  <c r="N2467" i="7" s="1" a="1"/>
  <c r="N2467" i="7" s="1"/>
  <c r="O2466" i="7" a="1"/>
  <c r="O2466" i="7"/>
  <c r="M2466" i="7" a="1"/>
  <c r="M2466" i="7" s="1"/>
  <c r="N2466" i="7" s="1" a="1"/>
  <c r="N2466" i="7" s="1"/>
  <c r="O2465" i="7" a="1"/>
  <c r="O2465" i="7"/>
  <c r="M2465" i="7" a="1"/>
  <c r="M2465" i="7" s="1"/>
  <c r="N2465" i="7" s="1" a="1"/>
  <c r="N2465" i="7" s="1"/>
  <c r="O2464" i="7" a="1"/>
  <c r="O2464" i="7" s="1"/>
  <c r="M2464" i="7" a="1"/>
  <c r="M2464" i="7"/>
  <c r="N2464" i="7" s="1" a="1"/>
  <c r="N2464" i="7" s="1"/>
  <c r="O2463" i="7" a="1"/>
  <c r="O2463" i="7"/>
  <c r="M2463" i="7" a="1"/>
  <c r="M2463" i="7" s="1"/>
  <c r="N2463" i="7" s="1" a="1"/>
  <c r="N2463" i="7" s="1"/>
  <c r="O2462" i="7" a="1"/>
  <c r="O2462" i="7"/>
  <c r="N2462" i="7" a="1"/>
  <c r="N2462" i="7" s="1"/>
  <c r="M2462" i="7" a="1"/>
  <c r="M2462" i="7" s="1"/>
  <c r="O2461" i="7" a="1"/>
  <c r="O2461" i="7"/>
  <c r="M2461" i="7" a="1"/>
  <c r="M2461" i="7"/>
  <c r="N2461" i="7" s="1" a="1"/>
  <c r="N2461" i="7" s="1"/>
  <c r="O2460" i="7" a="1"/>
  <c r="O2460" i="7" s="1"/>
  <c r="M2460" i="7" a="1"/>
  <c r="M2460" i="7" s="1"/>
  <c r="N2460" i="7" s="1" a="1"/>
  <c r="N2460" i="7" s="1"/>
  <c r="O2459" i="7" a="1"/>
  <c r="O2459" i="7"/>
  <c r="N2459" i="7" a="1"/>
  <c r="N2459" i="7" s="1"/>
  <c r="M2459" i="7" a="1"/>
  <c r="M2459" i="7"/>
  <c r="O2458" i="7" a="1"/>
  <c r="O2458" i="7"/>
  <c r="M2458" i="7" a="1"/>
  <c r="M2458" i="7" s="1"/>
  <c r="N2458" i="7" s="1" a="1"/>
  <c r="N2458" i="7" s="1"/>
  <c r="O2457" i="7" a="1"/>
  <c r="O2457" i="7" s="1"/>
  <c r="M2457" i="7" a="1"/>
  <c r="M2457" i="7" s="1"/>
  <c r="N2457" i="7" s="1" a="1"/>
  <c r="N2457" i="7" s="1"/>
  <c r="O2456" i="7" a="1"/>
  <c r="O2456" i="7" s="1"/>
  <c r="N2456" i="7" a="1"/>
  <c r="N2456" i="7"/>
  <c r="M2456" i="7" a="1"/>
  <c r="M2456" i="7"/>
  <c r="O2455" i="7" a="1"/>
  <c r="O2455" i="7"/>
  <c r="M2455" i="7" a="1"/>
  <c r="M2455" i="7"/>
  <c r="N2455" i="7" s="1" a="1"/>
  <c r="N2455" i="7" s="1"/>
  <c r="O2454" i="7" a="1"/>
  <c r="O2454" i="7" s="1"/>
  <c r="N2454" i="7" a="1"/>
  <c r="N2454" i="7" s="1"/>
  <c r="M2454" i="7" a="1"/>
  <c r="M2454" i="7" s="1"/>
  <c r="O2453" i="7" a="1"/>
  <c r="O2453" i="7"/>
  <c r="N2453" i="7" a="1"/>
  <c r="N2453" i="7"/>
  <c r="M2453" i="7" a="1"/>
  <c r="M2453" i="7"/>
  <c r="O2452" i="7" a="1"/>
  <c r="O2452" i="7" s="1"/>
  <c r="M2452" i="7" a="1"/>
  <c r="M2452" i="7"/>
  <c r="N2452" i="7" s="1" a="1"/>
  <c r="N2452" i="7" s="1"/>
  <c r="O2451" i="7" a="1"/>
  <c r="O2451" i="7" s="1"/>
  <c r="N2451" i="7" a="1"/>
  <c r="N2451" i="7" s="1"/>
  <c r="M2451" i="7" a="1"/>
  <c r="M2451" i="7"/>
  <c r="O2450" i="7" a="1"/>
  <c r="O2450" i="7"/>
  <c r="N2450" i="7" a="1"/>
  <c r="N2450" i="7"/>
  <c r="M2450" i="7" a="1"/>
  <c r="M2450" i="7" s="1"/>
  <c r="O2449" i="7" a="1"/>
  <c r="O2449" i="7" s="1"/>
  <c r="M2449" i="7" a="1"/>
  <c r="M2449" i="7"/>
  <c r="N2449" i="7" s="1" a="1"/>
  <c r="N2449" i="7" s="1"/>
  <c r="O2448" i="7" a="1"/>
  <c r="O2448" i="7" s="1"/>
  <c r="M2448" i="7" a="1"/>
  <c r="M2448" i="7"/>
  <c r="N2448" i="7" s="1" a="1"/>
  <c r="N2448" i="7" s="1"/>
  <c r="O2447" i="7" a="1"/>
  <c r="O2447" i="7"/>
  <c r="M2447" i="7" a="1"/>
  <c r="M2447" i="7" s="1"/>
  <c r="N2447" i="7" s="1" a="1"/>
  <c r="N2447" i="7" s="1"/>
  <c r="O2446" i="7" a="1"/>
  <c r="O2446" i="7" s="1"/>
  <c r="M2446" i="7" a="1"/>
  <c r="M2446" i="7" s="1"/>
  <c r="N2446" i="7" s="1" a="1"/>
  <c r="N2446" i="7" s="1"/>
  <c r="O2445" i="7" a="1"/>
  <c r="O2445" i="7"/>
  <c r="M2445" i="7" a="1"/>
  <c r="M2445" i="7"/>
  <c r="N2445" i="7" s="1" a="1"/>
  <c r="N2445" i="7" s="1"/>
  <c r="O2444" i="7" a="1"/>
  <c r="O2444" i="7" s="1"/>
  <c r="M2444" i="7" a="1"/>
  <c r="M2444" i="7" s="1"/>
  <c r="N2444" i="7" s="1" a="1"/>
  <c r="N2444" i="7" s="1"/>
  <c r="O2443" i="7" a="1"/>
  <c r="O2443" i="7" s="1"/>
  <c r="M2443" i="7" a="1"/>
  <c r="M2443" i="7"/>
  <c r="N2443" i="7" s="1" a="1"/>
  <c r="N2443" i="7" s="1"/>
  <c r="O2442" i="7" a="1"/>
  <c r="O2442" i="7"/>
  <c r="M2442" i="7" a="1"/>
  <c r="M2442" i="7" s="1"/>
  <c r="N2442" i="7" s="1" a="1"/>
  <c r="N2442" i="7" s="1"/>
  <c r="O2441" i="7" a="1"/>
  <c r="O2441" i="7" s="1"/>
  <c r="M2441" i="7" a="1"/>
  <c r="M2441" i="7" s="1"/>
  <c r="N2441" i="7" s="1" a="1"/>
  <c r="N2441" i="7" s="1"/>
  <c r="O2440" i="7" a="1"/>
  <c r="O2440" i="7" s="1"/>
  <c r="M2440" i="7" a="1"/>
  <c r="M2440" i="7"/>
  <c r="N2440" i="7" s="1" a="1"/>
  <c r="N2440" i="7" s="1"/>
  <c r="O2439" i="7" a="1"/>
  <c r="O2439" i="7"/>
  <c r="M2439" i="7" a="1"/>
  <c r="M2439" i="7" s="1"/>
  <c r="N2439" i="7" s="1" a="1"/>
  <c r="N2439" i="7" s="1"/>
  <c r="O2438" i="7" a="1"/>
  <c r="O2438" i="7" s="1"/>
  <c r="M2438" i="7" a="1"/>
  <c r="M2438" i="7" s="1"/>
  <c r="N2438" i="7" s="1" a="1"/>
  <c r="N2438" i="7" s="1"/>
  <c r="O2437" i="7" a="1"/>
  <c r="O2437" i="7"/>
  <c r="M2437" i="7" a="1"/>
  <c r="M2437" i="7"/>
  <c r="N2437" i="7" s="1" a="1"/>
  <c r="N2437" i="7" s="1"/>
  <c r="O2436" i="7" a="1"/>
  <c r="O2436" i="7" s="1"/>
  <c r="M2436" i="7" a="1"/>
  <c r="M2436" i="7" s="1"/>
  <c r="N2436" i="7" s="1" a="1"/>
  <c r="N2436" i="7" s="1"/>
  <c r="O2435" i="7" a="1"/>
  <c r="O2435" i="7" s="1"/>
  <c r="M2435" i="7" a="1"/>
  <c r="M2435" i="7"/>
  <c r="N2435" i="7" s="1" a="1"/>
  <c r="N2435" i="7" s="1"/>
  <c r="O2434" i="7" a="1"/>
  <c r="O2434" i="7"/>
  <c r="M2434" i="7" a="1"/>
  <c r="M2434" i="7" s="1"/>
  <c r="N2434" i="7" s="1" a="1"/>
  <c r="N2434" i="7" s="1"/>
  <c r="O2433" i="7" a="1"/>
  <c r="O2433" i="7"/>
  <c r="M2433" i="7" a="1"/>
  <c r="M2433" i="7" s="1"/>
  <c r="N2433" i="7" s="1" a="1"/>
  <c r="N2433" i="7" s="1"/>
  <c r="O2432" i="7" a="1"/>
  <c r="O2432" i="7" s="1"/>
  <c r="M2432" i="7" a="1"/>
  <c r="M2432" i="7"/>
  <c r="N2432" i="7" s="1" a="1"/>
  <c r="N2432" i="7" s="1"/>
  <c r="O2431" i="7" a="1"/>
  <c r="O2431" i="7"/>
  <c r="M2431" i="7" a="1"/>
  <c r="M2431" i="7" s="1"/>
  <c r="N2431" i="7" s="1" a="1"/>
  <c r="N2431" i="7" s="1"/>
  <c r="O2430" i="7" a="1"/>
  <c r="O2430" i="7"/>
  <c r="M2430" i="7" a="1"/>
  <c r="M2430" i="7" s="1"/>
  <c r="N2430" i="7" s="1" a="1"/>
  <c r="N2430" i="7" s="1"/>
  <c r="O2429" i="7" a="1"/>
  <c r="O2429" i="7"/>
  <c r="M2429" i="7" a="1"/>
  <c r="M2429" i="7"/>
  <c r="N2429" i="7" s="1" a="1"/>
  <c r="N2429" i="7" s="1"/>
  <c r="O2428" i="7" a="1"/>
  <c r="O2428" i="7" s="1"/>
  <c r="M2428" i="7" a="1"/>
  <c r="M2428" i="7" s="1"/>
  <c r="N2428" i="7" s="1" a="1"/>
  <c r="N2428" i="7" s="1"/>
  <c r="O2427" i="7" a="1"/>
  <c r="O2427" i="7"/>
  <c r="M2427" i="7" a="1"/>
  <c r="M2427" i="7"/>
  <c r="N2427" i="7" s="1" a="1"/>
  <c r="N2427" i="7" s="1"/>
  <c r="O2426" i="7" a="1"/>
  <c r="O2426" i="7"/>
  <c r="M2426" i="7" a="1"/>
  <c r="M2426" i="7" s="1"/>
  <c r="N2426" i="7" s="1" a="1"/>
  <c r="N2426" i="7" s="1"/>
  <c r="O2425" i="7" a="1"/>
  <c r="O2425" i="7" s="1"/>
  <c r="M2425" i="7" a="1"/>
  <c r="M2425" i="7" s="1"/>
  <c r="N2425" i="7" s="1" a="1"/>
  <c r="N2425" i="7" s="1"/>
  <c r="O2424" i="7" a="1"/>
  <c r="O2424" i="7" s="1"/>
  <c r="M2424" i="7" a="1"/>
  <c r="M2424" i="7"/>
  <c r="N2424" i="7" s="1" a="1"/>
  <c r="N2424" i="7" s="1"/>
  <c r="O2423" i="7" a="1"/>
  <c r="O2423" i="7"/>
  <c r="M2423" i="7" a="1"/>
  <c r="M2423" i="7"/>
  <c r="N2423" i="7" s="1" a="1"/>
  <c r="N2423" i="7" s="1"/>
  <c r="O2422" i="7" a="1"/>
  <c r="O2422" i="7" s="1"/>
  <c r="N2422" i="7" a="1"/>
  <c r="N2422" i="7" s="1"/>
  <c r="M2422" i="7" a="1"/>
  <c r="M2422" i="7" s="1"/>
  <c r="O2421" i="7" a="1"/>
  <c r="O2421" i="7"/>
  <c r="M2421" i="7" a="1"/>
  <c r="M2421" i="7"/>
  <c r="N2421" i="7" s="1" a="1"/>
  <c r="N2421" i="7" s="1"/>
  <c r="O2420" i="7" a="1"/>
  <c r="O2420" i="7" s="1"/>
  <c r="M2420" i="7" a="1"/>
  <c r="M2420" i="7"/>
  <c r="N2420" i="7" s="1" a="1"/>
  <c r="N2420" i="7" s="1"/>
  <c r="O2419" i="7" a="1"/>
  <c r="O2419" i="7" s="1"/>
  <c r="N2419" i="7" a="1"/>
  <c r="N2419" i="7" s="1"/>
  <c r="M2419" i="7" a="1"/>
  <c r="M2419" i="7"/>
  <c r="O2418" i="7" a="1"/>
  <c r="O2418" i="7"/>
  <c r="N2418" i="7" a="1"/>
  <c r="N2418" i="7"/>
  <c r="M2418" i="7" a="1"/>
  <c r="M2418" i="7" s="1"/>
  <c r="O2417" i="7" a="1"/>
  <c r="O2417" i="7" s="1"/>
  <c r="M2417" i="7" a="1"/>
  <c r="M2417" i="7"/>
  <c r="N2417" i="7" s="1" a="1"/>
  <c r="N2417" i="7" s="1"/>
  <c r="O2416" i="7" a="1"/>
  <c r="O2416" i="7" s="1"/>
  <c r="M2416" i="7" a="1"/>
  <c r="M2416" i="7"/>
  <c r="N2416" i="7" s="1" a="1"/>
  <c r="N2416" i="7" s="1"/>
  <c r="O2415" i="7" a="1"/>
  <c r="O2415" i="7"/>
  <c r="M2415" i="7" a="1"/>
  <c r="M2415" i="7" s="1"/>
  <c r="N2415" i="7" s="1" a="1"/>
  <c r="N2415" i="7" s="1"/>
  <c r="O2414" i="7" a="1"/>
  <c r="O2414" i="7" s="1"/>
  <c r="M2414" i="7" a="1"/>
  <c r="M2414" i="7" s="1"/>
  <c r="N2414" i="7" s="1" a="1"/>
  <c r="N2414" i="7" s="1"/>
  <c r="O2413" i="7" a="1"/>
  <c r="O2413" i="7"/>
  <c r="M2413" i="7" a="1"/>
  <c r="M2413" i="7"/>
  <c r="N2413" i="7" s="1" a="1"/>
  <c r="N2413" i="7" s="1"/>
  <c r="O2412" i="7" a="1"/>
  <c r="O2412" i="7" s="1"/>
  <c r="M2412" i="7" a="1"/>
  <c r="M2412" i="7" s="1"/>
  <c r="N2412" i="7" s="1" a="1"/>
  <c r="N2412" i="7" s="1"/>
  <c r="O2411" i="7" a="1"/>
  <c r="O2411" i="7" s="1"/>
  <c r="M2411" i="7" a="1"/>
  <c r="M2411" i="7"/>
  <c r="N2411" i="7" s="1" a="1"/>
  <c r="N2411" i="7" s="1"/>
  <c r="O2410" i="7" a="1"/>
  <c r="O2410" i="7"/>
  <c r="M2410" i="7" a="1"/>
  <c r="M2410" i="7" s="1"/>
  <c r="N2410" i="7" s="1" a="1"/>
  <c r="N2410" i="7" s="1"/>
  <c r="O2409" i="7" a="1"/>
  <c r="O2409" i="7" s="1"/>
  <c r="M2409" i="7" a="1"/>
  <c r="M2409" i="7" s="1"/>
  <c r="N2409" i="7" s="1" a="1"/>
  <c r="N2409" i="7" s="1"/>
  <c r="O2408" i="7" a="1"/>
  <c r="O2408" i="7" s="1"/>
  <c r="M2408" i="7" a="1"/>
  <c r="M2408" i="7"/>
  <c r="N2408" i="7" s="1" a="1"/>
  <c r="N2408" i="7" s="1"/>
  <c r="O2407" i="7" a="1"/>
  <c r="O2407" i="7"/>
  <c r="M2407" i="7" a="1"/>
  <c r="M2407" i="7" s="1"/>
  <c r="N2407" i="7" s="1" a="1"/>
  <c r="N2407" i="7" s="1"/>
  <c r="O2406" i="7" a="1"/>
  <c r="O2406" i="7" s="1"/>
  <c r="M2406" i="7" a="1"/>
  <c r="M2406" i="7" s="1"/>
  <c r="N2406" i="7" s="1" a="1"/>
  <c r="N2406" i="7" s="1"/>
  <c r="O2405" i="7" a="1"/>
  <c r="O2405" i="7"/>
  <c r="M2405" i="7" a="1"/>
  <c r="M2405" i="7"/>
  <c r="N2405" i="7" s="1" a="1"/>
  <c r="N2405" i="7" s="1"/>
  <c r="O2404" i="7" a="1"/>
  <c r="O2404" i="7" s="1"/>
  <c r="M2404" i="7" a="1"/>
  <c r="M2404" i="7" s="1"/>
  <c r="N2404" i="7" s="1" a="1"/>
  <c r="N2404" i="7" s="1"/>
  <c r="O2403" i="7" a="1"/>
  <c r="O2403" i="7" s="1"/>
  <c r="M2403" i="7" a="1"/>
  <c r="M2403" i="7"/>
  <c r="N2403" i="7" s="1" a="1"/>
  <c r="N2403" i="7" s="1"/>
  <c r="O2402" i="7" a="1"/>
  <c r="O2402" i="7"/>
  <c r="M2402" i="7" a="1"/>
  <c r="M2402" i="7" s="1"/>
  <c r="N2402" i="7" s="1" a="1"/>
  <c r="N2402" i="7" s="1"/>
  <c r="O2401" i="7" a="1"/>
  <c r="O2401" i="7"/>
  <c r="M2401" i="7" a="1"/>
  <c r="M2401" i="7" s="1"/>
  <c r="N2401" i="7" s="1" a="1"/>
  <c r="N2401" i="7" s="1"/>
  <c r="O2400" i="7" a="1"/>
  <c r="O2400" i="7" s="1"/>
  <c r="M2400" i="7" a="1"/>
  <c r="M2400" i="7"/>
  <c r="N2400" i="7" s="1" a="1"/>
  <c r="N2400" i="7" s="1"/>
  <c r="O2399" i="7" a="1"/>
  <c r="O2399" i="7"/>
  <c r="M2399" i="7" a="1"/>
  <c r="M2399" i="7" s="1"/>
  <c r="N2399" i="7" s="1" a="1"/>
  <c r="N2399" i="7" s="1"/>
  <c r="O2398" i="7" a="1"/>
  <c r="O2398" i="7"/>
  <c r="M2398" i="7" a="1"/>
  <c r="M2398" i="7" s="1"/>
  <c r="N2398" i="7" s="1" a="1"/>
  <c r="N2398" i="7" s="1"/>
  <c r="O2397" i="7" a="1"/>
  <c r="O2397" i="7"/>
  <c r="M2397" i="7" a="1"/>
  <c r="M2397" i="7"/>
  <c r="N2397" i="7" s="1" a="1"/>
  <c r="N2397" i="7" s="1"/>
  <c r="O2396" i="7" a="1"/>
  <c r="O2396" i="7" s="1"/>
  <c r="M2396" i="7" a="1"/>
  <c r="M2396" i="7" s="1"/>
  <c r="N2396" i="7" s="1" a="1"/>
  <c r="N2396" i="7" s="1"/>
  <c r="O2395" i="7" a="1"/>
  <c r="O2395" i="7"/>
  <c r="M2395" i="7" a="1"/>
  <c r="M2395" i="7"/>
  <c r="N2395" i="7" s="1" a="1"/>
  <c r="N2395" i="7" s="1"/>
  <c r="O2394" i="7" a="1"/>
  <c r="O2394" i="7"/>
  <c r="M2394" i="7" a="1"/>
  <c r="M2394" i="7" s="1"/>
  <c r="N2394" i="7" s="1" a="1"/>
  <c r="N2394" i="7" s="1"/>
  <c r="O2393" i="7" a="1"/>
  <c r="O2393" i="7" s="1"/>
  <c r="M2393" i="7" a="1"/>
  <c r="M2393" i="7" s="1"/>
  <c r="N2393" i="7" s="1" a="1"/>
  <c r="N2393" i="7" s="1"/>
  <c r="O2392" i="7" a="1"/>
  <c r="O2392" i="7" s="1"/>
  <c r="M2392" i="7" a="1"/>
  <c r="M2392" i="7"/>
  <c r="N2392" i="7" s="1" a="1"/>
  <c r="N2392" i="7" s="1"/>
  <c r="O2391" i="7" a="1"/>
  <c r="O2391" i="7"/>
  <c r="M2391" i="7" a="1"/>
  <c r="M2391" i="7"/>
  <c r="N2391" i="7" s="1" a="1"/>
  <c r="N2391" i="7" s="1"/>
  <c r="O2390" i="7" a="1"/>
  <c r="O2390" i="7" s="1"/>
  <c r="N2390" i="7" a="1"/>
  <c r="N2390" i="7" s="1"/>
  <c r="M2390" i="7" a="1"/>
  <c r="M2390" i="7" s="1"/>
  <c r="O2389" i="7" a="1"/>
  <c r="O2389" i="7"/>
  <c r="M2389" i="7" a="1"/>
  <c r="M2389" i="7"/>
  <c r="N2389" i="7" s="1" a="1"/>
  <c r="N2389" i="7" s="1"/>
  <c r="O2388" i="7" a="1"/>
  <c r="O2388" i="7" s="1"/>
  <c r="M2388" i="7" a="1"/>
  <c r="M2388" i="7"/>
  <c r="N2388" i="7" s="1" a="1"/>
  <c r="N2388" i="7" s="1"/>
  <c r="O2387" i="7" a="1"/>
  <c r="O2387" i="7" s="1"/>
  <c r="N2387" i="7" a="1"/>
  <c r="N2387" i="7" s="1"/>
  <c r="M2387" i="7" a="1"/>
  <c r="M2387" i="7"/>
  <c r="O2386" i="7" a="1"/>
  <c r="O2386" i="7"/>
  <c r="N2386" i="7" a="1"/>
  <c r="N2386" i="7"/>
  <c r="M2386" i="7" a="1"/>
  <c r="M2386" i="7" s="1"/>
  <c r="O2385" i="7" a="1"/>
  <c r="O2385" i="7" s="1"/>
  <c r="M2385" i="7" a="1"/>
  <c r="M2385" i="7"/>
  <c r="N2385" i="7" s="1" a="1"/>
  <c r="N2385" i="7" s="1"/>
  <c r="O2384" i="7" a="1"/>
  <c r="O2384" i="7" s="1"/>
  <c r="M2384" i="7" a="1"/>
  <c r="M2384" i="7"/>
  <c r="N2384" i="7" s="1" a="1"/>
  <c r="N2384" i="7" s="1"/>
  <c r="O2383" i="7" a="1"/>
  <c r="O2383" i="7"/>
  <c r="M2383" i="7" a="1"/>
  <c r="M2383" i="7" s="1"/>
  <c r="N2383" i="7" s="1" a="1"/>
  <c r="N2383" i="7" s="1"/>
  <c r="O2382" i="7" a="1"/>
  <c r="O2382" i="7" s="1"/>
  <c r="M2382" i="7" a="1"/>
  <c r="M2382" i="7" s="1"/>
  <c r="N2382" i="7" s="1" a="1"/>
  <c r="N2382" i="7" s="1"/>
  <c r="O2381" i="7" a="1"/>
  <c r="O2381" i="7"/>
  <c r="M2381" i="7" a="1"/>
  <c r="M2381" i="7"/>
  <c r="N2381" i="7" s="1" a="1"/>
  <c r="N2381" i="7" s="1"/>
  <c r="O2380" i="7" a="1"/>
  <c r="O2380" i="7" s="1"/>
  <c r="M2380" i="7" a="1"/>
  <c r="M2380" i="7" s="1"/>
  <c r="N2380" i="7" s="1" a="1"/>
  <c r="N2380" i="7" s="1"/>
  <c r="O2379" i="7" a="1"/>
  <c r="O2379" i="7" s="1"/>
  <c r="M2379" i="7" a="1"/>
  <c r="M2379" i="7"/>
  <c r="N2379" i="7" s="1" a="1"/>
  <c r="N2379" i="7" s="1"/>
  <c r="O2378" i="7" a="1"/>
  <c r="O2378" i="7"/>
  <c r="M2378" i="7" a="1"/>
  <c r="M2378" i="7" s="1"/>
  <c r="N2378" i="7" s="1" a="1"/>
  <c r="N2378" i="7" s="1"/>
  <c r="O2377" i="7" a="1"/>
  <c r="O2377" i="7" s="1"/>
  <c r="M2377" i="7" a="1"/>
  <c r="M2377" i="7" s="1"/>
  <c r="N2377" i="7" s="1" a="1"/>
  <c r="N2377" i="7" s="1"/>
  <c r="O2376" i="7" a="1"/>
  <c r="O2376" i="7" s="1"/>
  <c r="M2376" i="7" a="1"/>
  <c r="M2376" i="7"/>
  <c r="N2376" i="7" s="1" a="1"/>
  <c r="N2376" i="7" s="1"/>
  <c r="O2375" i="7" a="1"/>
  <c r="O2375" i="7"/>
  <c r="M2375" i="7" a="1"/>
  <c r="M2375" i="7" s="1"/>
  <c r="N2375" i="7" s="1" a="1"/>
  <c r="N2375" i="7" s="1"/>
  <c r="O2374" i="7" a="1"/>
  <c r="O2374" i="7" s="1"/>
  <c r="M2374" i="7" a="1"/>
  <c r="M2374" i="7" s="1"/>
  <c r="N2374" i="7" s="1" a="1"/>
  <c r="N2374" i="7" s="1"/>
  <c r="O2373" i="7" a="1"/>
  <c r="O2373" i="7"/>
  <c r="M2373" i="7" a="1"/>
  <c r="M2373" i="7"/>
  <c r="N2373" i="7" s="1" a="1"/>
  <c r="N2373" i="7" s="1"/>
  <c r="O2372" i="7" a="1"/>
  <c r="O2372" i="7" s="1"/>
  <c r="M2372" i="7" a="1"/>
  <c r="M2372" i="7" s="1"/>
  <c r="N2372" i="7" s="1" a="1"/>
  <c r="N2372" i="7" s="1"/>
  <c r="O2371" i="7" a="1"/>
  <c r="O2371" i="7"/>
  <c r="M2371" i="7" a="1"/>
  <c r="M2371" i="7"/>
  <c r="N2371" i="7" s="1" a="1"/>
  <c r="N2371" i="7" s="1"/>
  <c r="O2370" i="7" a="1"/>
  <c r="O2370" i="7"/>
  <c r="M2370" i="7" a="1"/>
  <c r="M2370" i="7" s="1"/>
  <c r="N2370" i="7" s="1" a="1"/>
  <c r="N2370" i="7" s="1"/>
  <c r="O2369" i="7" a="1"/>
  <c r="O2369" i="7"/>
  <c r="M2369" i="7" a="1"/>
  <c r="M2369" i="7" s="1"/>
  <c r="N2369" i="7" s="1" a="1"/>
  <c r="N2369" i="7" s="1"/>
  <c r="O2368" i="7" a="1"/>
  <c r="O2368" i="7" s="1"/>
  <c r="M2368" i="7" a="1"/>
  <c r="M2368" i="7"/>
  <c r="N2368" i="7" s="1" a="1"/>
  <c r="N2368" i="7" s="1"/>
  <c r="O2367" i="7" a="1"/>
  <c r="O2367" i="7"/>
  <c r="M2367" i="7" a="1"/>
  <c r="M2367" i="7"/>
  <c r="N2367" i="7" s="1" a="1"/>
  <c r="N2367" i="7" s="1"/>
  <c r="O2366" i="7" a="1"/>
  <c r="O2366" i="7"/>
  <c r="M2366" i="7" a="1"/>
  <c r="M2366" i="7" s="1"/>
  <c r="N2366" i="7" s="1" a="1"/>
  <c r="N2366" i="7" s="1"/>
  <c r="O2365" i="7" a="1"/>
  <c r="O2365" i="7"/>
  <c r="M2365" i="7" a="1"/>
  <c r="M2365" i="7"/>
  <c r="N2365" i="7" s="1" a="1"/>
  <c r="N2365" i="7" s="1"/>
  <c r="O2364" i="7" a="1"/>
  <c r="O2364" i="7" s="1"/>
  <c r="M2364" i="7" a="1"/>
  <c r="M2364" i="7" s="1"/>
  <c r="N2364" i="7" s="1" a="1"/>
  <c r="N2364" i="7" s="1"/>
  <c r="O2363" i="7" a="1"/>
  <c r="O2363" i="7"/>
  <c r="M2363" i="7" a="1"/>
  <c r="M2363" i="7"/>
  <c r="N2363" i="7" s="1" a="1"/>
  <c r="N2363" i="7" s="1"/>
  <c r="O2362" i="7" a="1"/>
  <c r="O2362" i="7"/>
  <c r="M2362" i="7" a="1"/>
  <c r="M2362" i="7" s="1"/>
  <c r="N2362" i="7" s="1" a="1"/>
  <c r="N2362" i="7" s="1"/>
  <c r="O2361" i="7" a="1"/>
  <c r="O2361" i="7" s="1"/>
  <c r="M2361" i="7" a="1"/>
  <c r="M2361" i="7" s="1"/>
  <c r="N2361" i="7" s="1" a="1"/>
  <c r="N2361" i="7" s="1"/>
  <c r="O2360" i="7" a="1"/>
  <c r="O2360" i="7" s="1"/>
  <c r="M2360" i="7" a="1"/>
  <c r="M2360" i="7"/>
  <c r="N2360" i="7" s="1" a="1"/>
  <c r="N2360" i="7" s="1"/>
  <c r="O2359" i="7" a="1"/>
  <c r="O2359" i="7"/>
  <c r="M2359" i="7" a="1"/>
  <c r="M2359" i="7"/>
  <c r="N2359" i="7" s="1" a="1"/>
  <c r="N2359" i="7" s="1"/>
  <c r="O2358" i="7" a="1"/>
  <c r="O2358" i="7" s="1"/>
  <c r="N2358" i="7" a="1"/>
  <c r="N2358" i="7" s="1"/>
  <c r="M2358" i="7" a="1"/>
  <c r="M2358" i="7" s="1"/>
  <c r="O2357" i="7" a="1"/>
  <c r="O2357" i="7"/>
  <c r="M2357" i="7" a="1"/>
  <c r="M2357" i="7"/>
  <c r="N2357" i="7" s="1" a="1"/>
  <c r="N2357" i="7" s="1"/>
  <c r="O2356" i="7" a="1"/>
  <c r="O2356" i="7" s="1"/>
  <c r="M2356" i="7" a="1"/>
  <c r="M2356" i="7"/>
  <c r="N2356" i="7" s="1" a="1"/>
  <c r="N2356" i="7" s="1"/>
  <c r="O2355" i="7" a="1"/>
  <c r="O2355" i="7" s="1"/>
  <c r="N2355" i="7" a="1"/>
  <c r="N2355" i="7" s="1"/>
  <c r="M2355" i="7" a="1"/>
  <c r="M2355" i="7"/>
  <c r="O2354" i="7" a="1"/>
  <c r="O2354" i="7"/>
  <c r="N2354" i="7" a="1"/>
  <c r="N2354" i="7"/>
  <c r="M2354" i="7" a="1"/>
  <c r="M2354" i="7" s="1"/>
  <c r="O2353" i="7" a="1"/>
  <c r="O2353" i="7" s="1"/>
  <c r="M2353" i="7" a="1"/>
  <c r="M2353" i="7"/>
  <c r="N2353" i="7" s="1" a="1"/>
  <c r="N2353" i="7" s="1"/>
  <c r="O2352" i="7" a="1"/>
  <c r="O2352" i="7" s="1"/>
  <c r="M2352" i="7" a="1"/>
  <c r="M2352" i="7"/>
  <c r="N2352" i="7" s="1" a="1"/>
  <c r="N2352" i="7" s="1"/>
  <c r="O2351" i="7" a="1"/>
  <c r="O2351" i="7"/>
  <c r="M2351" i="7" a="1"/>
  <c r="M2351" i="7" s="1"/>
  <c r="N2351" i="7" s="1" a="1"/>
  <c r="N2351" i="7" s="1"/>
  <c r="O2350" i="7" a="1"/>
  <c r="O2350" i="7" s="1"/>
  <c r="M2350" i="7" a="1"/>
  <c r="M2350" i="7" s="1"/>
  <c r="N2350" i="7" s="1" a="1"/>
  <c r="N2350" i="7" s="1"/>
  <c r="O2349" i="7" a="1"/>
  <c r="O2349" i="7"/>
  <c r="M2349" i="7" a="1"/>
  <c r="M2349" i="7"/>
  <c r="N2349" i="7" s="1" a="1"/>
  <c r="N2349" i="7" s="1"/>
  <c r="O2348" i="7" a="1"/>
  <c r="O2348" i="7" s="1"/>
  <c r="M2348" i="7" a="1"/>
  <c r="M2348" i="7" s="1"/>
  <c r="N2348" i="7" s="1" a="1"/>
  <c r="N2348" i="7" s="1"/>
  <c r="O2347" i="7" a="1"/>
  <c r="O2347" i="7" s="1"/>
  <c r="M2347" i="7" a="1"/>
  <c r="M2347" i="7"/>
  <c r="N2347" i="7" s="1" a="1"/>
  <c r="N2347" i="7" s="1"/>
  <c r="O2346" i="7" a="1"/>
  <c r="O2346" i="7"/>
  <c r="M2346" i="7" a="1"/>
  <c r="M2346" i="7" s="1"/>
  <c r="N2346" i="7" s="1" a="1"/>
  <c r="N2346" i="7" s="1"/>
  <c r="O2345" i="7" a="1"/>
  <c r="O2345" i="7" s="1"/>
  <c r="M2345" i="7" a="1"/>
  <c r="M2345" i="7" s="1"/>
  <c r="N2345" i="7" s="1" a="1"/>
  <c r="N2345" i="7" s="1"/>
  <c r="O2344" i="7" a="1"/>
  <c r="O2344" i="7" s="1"/>
  <c r="M2344" i="7" a="1"/>
  <c r="M2344" i="7"/>
  <c r="N2344" i="7" s="1" a="1"/>
  <c r="N2344" i="7" s="1"/>
  <c r="O2343" i="7" a="1"/>
  <c r="O2343" i="7"/>
  <c r="M2343" i="7" a="1"/>
  <c r="M2343" i="7" s="1"/>
  <c r="N2343" i="7" s="1" a="1"/>
  <c r="N2343" i="7" s="1"/>
  <c r="O2342" i="7" a="1"/>
  <c r="O2342" i="7"/>
  <c r="M2342" i="7" a="1"/>
  <c r="M2342" i="7" s="1"/>
  <c r="N2342" i="7" s="1" a="1"/>
  <c r="N2342" i="7" s="1"/>
  <c r="O2341" i="7" a="1"/>
  <c r="O2341" i="7"/>
  <c r="M2341" i="7" a="1"/>
  <c r="M2341" i="7"/>
  <c r="N2341" i="7" s="1" a="1"/>
  <c r="N2341" i="7" s="1"/>
  <c r="O2340" i="7" a="1"/>
  <c r="O2340" i="7" s="1"/>
  <c r="M2340" i="7" a="1"/>
  <c r="M2340" i="7" s="1"/>
  <c r="N2340" i="7" s="1" a="1"/>
  <c r="N2340" i="7" s="1"/>
  <c r="O2339" i="7" a="1"/>
  <c r="O2339" i="7"/>
  <c r="M2339" i="7" a="1"/>
  <c r="M2339" i="7"/>
  <c r="N2339" i="7" s="1" a="1"/>
  <c r="N2339" i="7" s="1"/>
  <c r="O2338" i="7" a="1"/>
  <c r="O2338" i="7"/>
  <c r="M2338" i="7" a="1"/>
  <c r="M2338" i="7" s="1"/>
  <c r="N2338" i="7" s="1" a="1"/>
  <c r="N2338" i="7" s="1"/>
  <c r="O2337" i="7" a="1"/>
  <c r="O2337" i="7"/>
  <c r="M2337" i="7" a="1"/>
  <c r="M2337" i="7" s="1"/>
  <c r="N2337" i="7" s="1" a="1"/>
  <c r="N2337" i="7" s="1"/>
  <c r="O2336" i="7" a="1"/>
  <c r="O2336" i="7" s="1"/>
  <c r="M2336" i="7" a="1"/>
  <c r="M2336" i="7"/>
  <c r="N2336" i="7" s="1" a="1"/>
  <c r="N2336" i="7" s="1"/>
  <c r="O2335" i="7" a="1"/>
  <c r="O2335" i="7"/>
  <c r="M2335" i="7" a="1"/>
  <c r="M2335" i="7"/>
  <c r="N2335" i="7" s="1" a="1"/>
  <c r="N2335" i="7" s="1"/>
  <c r="O2334" i="7" a="1"/>
  <c r="O2334" i="7"/>
  <c r="M2334" i="7" a="1"/>
  <c r="M2334" i="7" s="1"/>
  <c r="N2334" i="7" s="1" a="1"/>
  <c r="N2334" i="7" s="1"/>
  <c r="O2333" i="7" a="1"/>
  <c r="O2333" i="7"/>
  <c r="M2333" i="7" a="1"/>
  <c r="M2333" i="7"/>
  <c r="N2333" i="7" s="1" a="1"/>
  <c r="N2333" i="7" s="1"/>
  <c r="O2332" i="7" a="1"/>
  <c r="O2332" i="7" s="1"/>
  <c r="M2332" i="7" a="1"/>
  <c r="M2332" i="7" s="1"/>
  <c r="N2332" i="7" s="1" a="1"/>
  <c r="N2332" i="7" s="1"/>
  <c r="O2331" i="7" a="1"/>
  <c r="O2331" i="7"/>
  <c r="M2331" i="7" a="1"/>
  <c r="M2331" i="7"/>
  <c r="N2331" i="7" s="1" a="1"/>
  <c r="N2331" i="7" s="1"/>
  <c r="O2330" i="7" a="1"/>
  <c r="O2330" i="7"/>
  <c r="M2330" i="7" a="1"/>
  <c r="M2330" i="7" s="1"/>
  <c r="N2330" i="7" s="1" a="1"/>
  <c r="N2330" i="7" s="1"/>
  <c r="O2329" i="7" a="1"/>
  <c r="O2329" i="7" s="1"/>
  <c r="M2329" i="7" a="1"/>
  <c r="M2329" i="7" s="1"/>
  <c r="N2329" i="7" s="1" a="1"/>
  <c r="N2329" i="7" s="1"/>
  <c r="O2328" i="7" a="1"/>
  <c r="O2328" i="7" s="1"/>
  <c r="M2328" i="7" a="1"/>
  <c r="M2328" i="7"/>
  <c r="N2328" i="7" s="1" a="1"/>
  <c r="N2328" i="7" s="1"/>
  <c r="O2327" i="7" a="1"/>
  <c r="O2327" i="7"/>
  <c r="M2327" i="7" a="1"/>
  <c r="M2327" i="7"/>
  <c r="N2327" i="7" s="1" a="1"/>
  <c r="N2327" i="7" s="1"/>
  <c r="O2326" i="7" a="1"/>
  <c r="O2326" i="7" s="1"/>
  <c r="N2326" i="7" a="1"/>
  <c r="N2326" i="7" s="1"/>
  <c r="M2326" i="7" a="1"/>
  <c r="M2326" i="7" s="1"/>
  <c r="O2325" i="7" a="1"/>
  <c r="O2325" i="7"/>
  <c r="M2325" i="7" a="1"/>
  <c r="M2325" i="7"/>
  <c r="N2325" i="7" s="1" a="1"/>
  <c r="N2325" i="7" s="1"/>
  <c r="O2324" i="7" a="1"/>
  <c r="O2324" i="7" s="1"/>
  <c r="M2324" i="7" a="1"/>
  <c r="M2324" i="7"/>
  <c r="N2324" i="7" s="1" a="1"/>
  <c r="N2324" i="7" s="1"/>
  <c r="O2323" i="7" a="1"/>
  <c r="O2323" i="7" s="1"/>
  <c r="N2323" i="7" a="1"/>
  <c r="N2323" i="7" s="1"/>
  <c r="M2323" i="7" a="1"/>
  <c r="M2323" i="7"/>
  <c r="O2322" i="7" a="1"/>
  <c r="O2322" i="7"/>
  <c r="N2322" i="7" a="1"/>
  <c r="N2322" i="7"/>
  <c r="M2322" i="7" a="1"/>
  <c r="M2322" i="7" s="1"/>
  <c r="O2321" i="7" a="1"/>
  <c r="O2321" i="7" s="1"/>
  <c r="M2321" i="7" a="1"/>
  <c r="M2321" i="7"/>
  <c r="N2321" i="7" s="1" a="1"/>
  <c r="N2321" i="7" s="1"/>
  <c r="O2320" i="7" a="1"/>
  <c r="O2320" i="7" s="1"/>
  <c r="M2320" i="7" a="1"/>
  <c r="M2320" i="7"/>
  <c r="N2320" i="7" s="1" a="1"/>
  <c r="N2320" i="7" s="1"/>
  <c r="O2319" i="7" a="1"/>
  <c r="O2319" i="7"/>
  <c r="M2319" i="7" a="1"/>
  <c r="M2319" i="7" s="1"/>
  <c r="N2319" i="7" s="1" a="1"/>
  <c r="N2319" i="7" s="1"/>
  <c r="O2318" i="7" a="1"/>
  <c r="O2318" i="7" s="1"/>
  <c r="M2318" i="7" a="1"/>
  <c r="M2318" i="7" s="1"/>
  <c r="N2318" i="7" s="1" a="1"/>
  <c r="N2318" i="7" s="1"/>
  <c r="O2317" i="7" a="1"/>
  <c r="O2317" i="7"/>
  <c r="M2317" i="7" a="1"/>
  <c r="M2317" i="7"/>
  <c r="N2317" i="7" s="1" a="1"/>
  <c r="N2317" i="7" s="1"/>
  <c r="O2316" i="7" a="1"/>
  <c r="O2316" i="7" s="1"/>
  <c r="M2316" i="7" a="1"/>
  <c r="M2316" i="7" s="1"/>
  <c r="N2316" i="7" s="1" a="1"/>
  <c r="N2316" i="7" s="1"/>
  <c r="O2315" i="7" a="1"/>
  <c r="O2315" i="7" s="1"/>
  <c r="M2315" i="7" a="1"/>
  <c r="M2315" i="7"/>
  <c r="N2315" i="7" s="1" a="1"/>
  <c r="N2315" i="7" s="1"/>
  <c r="O2314" i="7" a="1"/>
  <c r="O2314" i="7"/>
  <c r="M2314" i="7" a="1"/>
  <c r="M2314" i="7" s="1"/>
  <c r="N2314" i="7" s="1" a="1"/>
  <c r="N2314" i="7" s="1"/>
  <c r="O2313" i="7" a="1"/>
  <c r="O2313" i="7" s="1"/>
  <c r="M2313" i="7" a="1"/>
  <c r="M2313" i="7" s="1"/>
  <c r="N2313" i="7" s="1" a="1"/>
  <c r="N2313" i="7" s="1"/>
  <c r="O2312" i="7" a="1"/>
  <c r="O2312" i="7" s="1"/>
  <c r="M2312" i="7" a="1"/>
  <c r="M2312" i="7"/>
  <c r="N2312" i="7" s="1" a="1"/>
  <c r="N2312" i="7" s="1"/>
  <c r="O2311" i="7" a="1"/>
  <c r="O2311" i="7"/>
  <c r="M2311" i="7" a="1"/>
  <c r="M2311" i="7" s="1"/>
  <c r="N2311" i="7" s="1" a="1"/>
  <c r="N2311" i="7" s="1"/>
  <c r="O2310" i="7" a="1"/>
  <c r="O2310" i="7"/>
  <c r="M2310" i="7" a="1"/>
  <c r="M2310" i="7" s="1"/>
  <c r="N2310" i="7" s="1" a="1"/>
  <c r="N2310" i="7" s="1"/>
  <c r="O2309" i="7" a="1"/>
  <c r="O2309" i="7"/>
  <c r="M2309" i="7" a="1"/>
  <c r="M2309" i="7"/>
  <c r="N2309" i="7" s="1" a="1"/>
  <c r="N2309" i="7" s="1"/>
  <c r="O2308" i="7" a="1"/>
  <c r="O2308" i="7" s="1"/>
  <c r="M2308" i="7" a="1"/>
  <c r="M2308" i="7" s="1"/>
  <c r="N2308" i="7" s="1" a="1"/>
  <c r="N2308" i="7" s="1"/>
  <c r="O2307" i="7" a="1"/>
  <c r="O2307" i="7"/>
  <c r="M2307" i="7" a="1"/>
  <c r="M2307" i="7"/>
  <c r="N2307" i="7" s="1" a="1"/>
  <c r="N2307" i="7" s="1"/>
  <c r="O2306" i="7" a="1"/>
  <c r="O2306" i="7"/>
  <c r="M2306" i="7" a="1"/>
  <c r="M2306" i="7" s="1"/>
  <c r="N2306" i="7" s="1" a="1"/>
  <c r="N2306" i="7" s="1"/>
  <c r="O2305" i="7" a="1"/>
  <c r="O2305" i="7"/>
  <c r="M2305" i="7" a="1"/>
  <c r="M2305" i="7" s="1"/>
  <c r="N2305" i="7" s="1" a="1"/>
  <c r="N2305" i="7" s="1"/>
  <c r="O2304" i="7" a="1"/>
  <c r="O2304" i="7" s="1"/>
  <c r="M2304" i="7" a="1"/>
  <c r="M2304" i="7"/>
  <c r="N2304" i="7" s="1" a="1"/>
  <c r="N2304" i="7" s="1"/>
  <c r="O2303" i="7" a="1"/>
  <c r="O2303" i="7"/>
  <c r="M2303" i="7" a="1"/>
  <c r="M2303" i="7"/>
  <c r="N2303" i="7" s="1" a="1"/>
  <c r="N2303" i="7" s="1"/>
  <c r="O2302" i="7" a="1"/>
  <c r="O2302" i="7"/>
  <c r="M2302" i="7" a="1"/>
  <c r="M2302" i="7" s="1"/>
  <c r="N2302" i="7" s="1" a="1"/>
  <c r="N2302" i="7" s="1"/>
  <c r="O2301" i="7" a="1"/>
  <c r="O2301" i="7"/>
  <c r="M2301" i="7" a="1"/>
  <c r="M2301" i="7"/>
  <c r="N2301" i="7" s="1" a="1"/>
  <c r="N2301" i="7" s="1"/>
  <c r="O2300" i="7" a="1"/>
  <c r="O2300" i="7" s="1"/>
  <c r="N2300" i="7" a="1"/>
  <c r="N2300" i="7" s="1"/>
  <c r="M2300" i="7" a="1"/>
  <c r="M2300" i="7"/>
  <c r="O2299" i="7" a="1"/>
  <c r="O2299" i="7"/>
  <c r="M2299" i="7" a="1"/>
  <c r="M2299" i="7"/>
  <c r="N2299" i="7" s="1" a="1"/>
  <c r="N2299" i="7" s="1"/>
  <c r="O2298" i="7" a="1"/>
  <c r="O2298" i="7"/>
  <c r="M2298" i="7" a="1"/>
  <c r="M2298" i="7" s="1"/>
  <c r="N2298" i="7" s="1" a="1"/>
  <c r="N2298" i="7" s="1"/>
  <c r="O2297" i="7" a="1"/>
  <c r="O2297" i="7" s="1"/>
  <c r="M2297" i="7" a="1"/>
  <c r="M2297" i="7" s="1"/>
  <c r="N2297" i="7" s="1" a="1"/>
  <c r="N2297" i="7" s="1"/>
  <c r="O2296" i="7" a="1"/>
  <c r="O2296" i="7" s="1"/>
  <c r="M2296" i="7" a="1"/>
  <c r="M2296" i="7"/>
  <c r="N2296" i="7" s="1" a="1"/>
  <c r="N2296" i="7" s="1"/>
  <c r="O2295" i="7" a="1"/>
  <c r="O2295" i="7"/>
  <c r="M2295" i="7" a="1"/>
  <c r="M2295" i="7"/>
  <c r="N2295" i="7" s="1" a="1"/>
  <c r="N2295" i="7" s="1"/>
  <c r="O2294" i="7" a="1"/>
  <c r="O2294" i="7" s="1"/>
  <c r="N2294" i="7" a="1"/>
  <c r="N2294" i="7" s="1"/>
  <c r="M2294" i="7" a="1"/>
  <c r="M2294" i="7" s="1"/>
  <c r="O2293" i="7" a="1"/>
  <c r="O2293" i="7"/>
  <c r="M2293" i="7" a="1"/>
  <c r="M2293" i="7"/>
  <c r="N2293" i="7" s="1" a="1"/>
  <c r="N2293" i="7" s="1"/>
  <c r="O2292" i="7" a="1"/>
  <c r="O2292" i="7" s="1"/>
  <c r="M2292" i="7" a="1"/>
  <c r="M2292" i="7"/>
  <c r="N2292" i="7" s="1" a="1"/>
  <c r="N2292" i="7" s="1"/>
  <c r="O2291" i="7" a="1"/>
  <c r="O2291" i="7" s="1"/>
  <c r="N2291" i="7" a="1"/>
  <c r="N2291" i="7" s="1"/>
  <c r="M2291" i="7" a="1"/>
  <c r="M2291" i="7"/>
  <c r="O2290" i="7" a="1"/>
  <c r="O2290" i="7"/>
  <c r="N2290" i="7" a="1"/>
  <c r="N2290" i="7"/>
  <c r="M2290" i="7" a="1"/>
  <c r="M2290" i="7" s="1"/>
  <c r="O2289" i="7" a="1"/>
  <c r="O2289" i="7" s="1"/>
  <c r="M2289" i="7" a="1"/>
  <c r="M2289" i="7"/>
  <c r="N2289" i="7" s="1" a="1"/>
  <c r="N2289" i="7" s="1"/>
  <c r="O2288" i="7" a="1"/>
  <c r="O2288" i="7" s="1"/>
  <c r="M2288" i="7" a="1"/>
  <c r="M2288" i="7"/>
  <c r="N2288" i="7" s="1" a="1"/>
  <c r="N2288" i="7" s="1"/>
  <c r="O2287" i="7" a="1"/>
  <c r="O2287" i="7"/>
  <c r="M2287" i="7" a="1"/>
  <c r="M2287" i="7" s="1"/>
  <c r="N2287" i="7" s="1" a="1"/>
  <c r="N2287" i="7" s="1"/>
  <c r="O2286" i="7" a="1"/>
  <c r="O2286" i="7" s="1"/>
  <c r="M2286" i="7" a="1"/>
  <c r="M2286" i="7" s="1"/>
  <c r="N2286" i="7" s="1" a="1"/>
  <c r="N2286" i="7" s="1"/>
  <c r="O2285" i="7" a="1"/>
  <c r="O2285" i="7"/>
  <c r="M2285" i="7" a="1"/>
  <c r="M2285" i="7"/>
  <c r="N2285" i="7" s="1" a="1"/>
  <c r="N2285" i="7" s="1"/>
  <c r="O2284" i="7" a="1"/>
  <c r="O2284" i="7" s="1"/>
  <c r="M2284" i="7" a="1"/>
  <c r="M2284" i="7" s="1"/>
  <c r="N2284" i="7" s="1" a="1"/>
  <c r="N2284" i="7" s="1"/>
  <c r="O2283" i="7" a="1"/>
  <c r="O2283" i="7" s="1"/>
  <c r="M2283" i="7" a="1"/>
  <c r="M2283" i="7"/>
  <c r="N2283" i="7" s="1" a="1"/>
  <c r="N2283" i="7" s="1"/>
  <c r="O2282" i="7" a="1"/>
  <c r="O2282" i="7"/>
  <c r="M2282" i="7" a="1"/>
  <c r="M2282" i="7" s="1"/>
  <c r="N2282" i="7" s="1" a="1"/>
  <c r="N2282" i="7" s="1"/>
  <c r="O2281" i="7" a="1"/>
  <c r="O2281" i="7" s="1"/>
  <c r="M2281" i="7" a="1"/>
  <c r="M2281" i="7" s="1"/>
  <c r="N2281" i="7" s="1" a="1"/>
  <c r="N2281" i="7" s="1"/>
  <c r="O2280" i="7" a="1"/>
  <c r="O2280" i="7" s="1"/>
  <c r="M2280" i="7" a="1"/>
  <c r="M2280" i="7"/>
  <c r="N2280" i="7" s="1" a="1"/>
  <c r="N2280" i="7" s="1"/>
  <c r="O2279" i="7" a="1"/>
  <c r="O2279" i="7"/>
  <c r="M2279" i="7" a="1"/>
  <c r="M2279" i="7" s="1"/>
  <c r="N2279" i="7" s="1" a="1"/>
  <c r="N2279" i="7" s="1"/>
  <c r="O2278" i="7" a="1"/>
  <c r="O2278" i="7"/>
  <c r="M2278" i="7" a="1"/>
  <c r="M2278" i="7" s="1"/>
  <c r="N2278" i="7" s="1" a="1"/>
  <c r="N2278" i="7" s="1"/>
  <c r="O2277" i="7" a="1"/>
  <c r="O2277" i="7"/>
  <c r="M2277" i="7" a="1"/>
  <c r="M2277" i="7"/>
  <c r="N2277" i="7" s="1" a="1"/>
  <c r="N2277" i="7" s="1"/>
  <c r="O2276" i="7" a="1"/>
  <c r="O2276" i="7" s="1"/>
  <c r="M2276" i="7" a="1"/>
  <c r="M2276" i="7" s="1"/>
  <c r="N2276" i="7" s="1" a="1"/>
  <c r="N2276" i="7" s="1"/>
  <c r="O2275" i="7" a="1"/>
  <c r="O2275" i="7"/>
  <c r="M2275" i="7" a="1"/>
  <c r="M2275" i="7"/>
  <c r="N2275" i="7" s="1" a="1"/>
  <c r="N2275" i="7" s="1"/>
  <c r="O2274" i="7" a="1"/>
  <c r="O2274" i="7"/>
  <c r="M2274" i="7" a="1"/>
  <c r="M2274" i="7" s="1"/>
  <c r="N2274" i="7" s="1" a="1"/>
  <c r="N2274" i="7" s="1"/>
  <c r="O2273" i="7" a="1"/>
  <c r="O2273" i="7"/>
  <c r="M2273" i="7" a="1"/>
  <c r="M2273" i="7" s="1"/>
  <c r="N2273" i="7" s="1" a="1"/>
  <c r="N2273" i="7" s="1"/>
  <c r="O2272" i="7" a="1"/>
  <c r="O2272" i="7" s="1"/>
  <c r="M2272" i="7" a="1"/>
  <c r="M2272" i="7"/>
  <c r="N2272" i="7" s="1" a="1"/>
  <c r="N2272" i="7" s="1"/>
  <c r="O2271" i="7" a="1"/>
  <c r="O2271" i="7"/>
  <c r="M2271" i="7" a="1"/>
  <c r="M2271" i="7"/>
  <c r="N2271" i="7" s="1" a="1"/>
  <c r="N2271" i="7" s="1"/>
  <c r="O2270" i="7" a="1"/>
  <c r="O2270" i="7"/>
  <c r="M2270" i="7" a="1"/>
  <c r="M2270" i="7" s="1"/>
  <c r="N2270" i="7" s="1" a="1"/>
  <c r="N2270" i="7" s="1"/>
  <c r="O2269" i="7" a="1"/>
  <c r="O2269" i="7"/>
  <c r="M2269" i="7" a="1"/>
  <c r="M2269" i="7"/>
  <c r="N2269" i="7" s="1" a="1"/>
  <c r="N2269" i="7" s="1"/>
  <c r="O2268" i="7" a="1"/>
  <c r="O2268" i="7" s="1"/>
  <c r="N2268" i="7" a="1"/>
  <c r="N2268" i="7" s="1"/>
  <c r="M2268" i="7" a="1"/>
  <c r="M2268" i="7"/>
  <c r="O2267" i="7" a="1"/>
  <c r="O2267" i="7"/>
  <c r="M2267" i="7" a="1"/>
  <c r="M2267" i="7"/>
  <c r="N2267" i="7" s="1" a="1"/>
  <c r="N2267" i="7" s="1"/>
  <c r="O2266" i="7" a="1"/>
  <c r="O2266" i="7"/>
  <c r="M2266" i="7" a="1"/>
  <c r="M2266" i="7" s="1"/>
  <c r="N2266" i="7" s="1" a="1"/>
  <c r="N2266" i="7" s="1"/>
  <c r="O2265" i="7" a="1"/>
  <c r="O2265" i="7" s="1"/>
  <c r="M2265" i="7" a="1"/>
  <c r="M2265" i="7" s="1"/>
  <c r="N2265" i="7" s="1" a="1"/>
  <c r="N2265" i="7" s="1"/>
  <c r="O2264" i="7" a="1"/>
  <c r="O2264" i="7" s="1"/>
  <c r="M2264" i="7" a="1"/>
  <c r="M2264" i="7"/>
  <c r="N2264" i="7" s="1" a="1"/>
  <c r="N2264" i="7" s="1"/>
  <c r="O2263" i="7" a="1"/>
  <c r="O2263" i="7"/>
  <c r="M2263" i="7" a="1"/>
  <c r="M2263" i="7"/>
  <c r="N2263" i="7" s="1" a="1"/>
  <c r="N2263" i="7" s="1"/>
  <c r="O2262" i="7" a="1"/>
  <c r="O2262" i="7" s="1"/>
  <c r="N2262" i="7" a="1"/>
  <c r="N2262" i="7" s="1"/>
  <c r="M2262" i="7" a="1"/>
  <c r="M2262" i="7" s="1"/>
  <c r="O2261" i="7" a="1"/>
  <c r="O2261" i="7"/>
  <c r="M2261" i="7" a="1"/>
  <c r="M2261" i="7"/>
  <c r="N2261" i="7" s="1" a="1"/>
  <c r="N2261" i="7" s="1"/>
  <c r="O2260" i="7" a="1"/>
  <c r="O2260" i="7" s="1"/>
  <c r="M2260" i="7" a="1"/>
  <c r="M2260" i="7"/>
  <c r="N2260" i="7" s="1" a="1"/>
  <c r="N2260" i="7" s="1"/>
  <c r="O2259" i="7" a="1"/>
  <c r="O2259" i="7" s="1"/>
  <c r="N2259" i="7" a="1"/>
  <c r="N2259" i="7" s="1"/>
  <c r="M2259" i="7" a="1"/>
  <c r="M2259" i="7"/>
  <c r="O2258" i="7" a="1"/>
  <c r="O2258" i="7"/>
  <c r="N2258" i="7" a="1"/>
  <c r="N2258" i="7"/>
  <c r="M2258" i="7" a="1"/>
  <c r="M2258" i="7" s="1"/>
  <c r="O2257" i="7" a="1"/>
  <c r="O2257" i="7" s="1"/>
  <c r="M2257" i="7" a="1"/>
  <c r="M2257" i="7"/>
  <c r="N2257" i="7" s="1" a="1"/>
  <c r="N2257" i="7" s="1"/>
  <c r="O2256" i="7" a="1"/>
  <c r="O2256" i="7" s="1"/>
  <c r="M2256" i="7" a="1"/>
  <c r="M2256" i="7"/>
  <c r="N2256" i="7" s="1" a="1"/>
  <c r="N2256" i="7" s="1"/>
  <c r="O2255" i="7" a="1"/>
  <c r="O2255" i="7"/>
  <c r="M2255" i="7" a="1"/>
  <c r="M2255" i="7" s="1"/>
  <c r="N2255" i="7" s="1" a="1"/>
  <c r="N2255" i="7" s="1"/>
  <c r="O2254" i="7" a="1"/>
  <c r="O2254" i="7" s="1"/>
  <c r="M2254" i="7" a="1"/>
  <c r="M2254" i="7" s="1"/>
  <c r="N2254" i="7" s="1" a="1"/>
  <c r="N2254" i="7" s="1"/>
  <c r="O2253" i="7" a="1"/>
  <c r="O2253" i="7"/>
  <c r="M2253" i="7" a="1"/>
  <c r="M2253" i="7"/>
  <c r="N2253" i="7" s="1" a="1"/>
  <c r="N2253" i="7" s="1"/>
  <c r="O2252" i="7" a="1"/>
  <c r="O2252" i="7" s="1"/>
  <c r="M2252" i="7" a="1"/>
  <c r="M2252" i="7" s="1"/>
  <c r="N2252" i="7" s="1" a="1"/>
  <c r="N2252" i="7" s="1"/>
  <c r="O2251" i="7" a="1"/>
  <c r="O2251" i="7" s="1"/>
  <c r="M2251" i="7" a="1"/>
  <c r="M2251" i="7"/>
  <c r="N2251" i="7" s="1" a="1"/>
  <c r="N2251" i="7" s="1"/>
  <c r="O2250" i="7" a="1"/>
  <c r="O2250" i="7"/>
  <c r="N2250" i="7" a="1"/>
  <c r="N2250" i="7"/>
  <c r="M2250" i="7" a="1"/>
  <c r="M2250" i="7" s="1"/>
  <c r="O2249" i="7" a="1"/>
  <c r="O2249" i="7"/>
  <c r="M2249" i="7" a="1"/>
  <c r="M2249" i="7" s="1"/>
  <c r="N2249" i="7" s="1" a="1"/>
  <c r="N2249" i="7" s="1"/>
  <c r="O2248" i="7" a="1"/>
  <c r="O2248" i="7" s="1"/>
  <c r="M2248" i="7" a="1"/>
  <c r="M2248" i="7"/>
  <c r="N2248" i="7" s="1" a="1"/>
  <c r="N2248" i="7" s="1"/>
  <c r="O2247" i="7" a="1"/>
  <c r="O2247" i="7"/>
  <c r="M2247" i="7" a="1"/>
  <c r="M2247" i="7" s="1"/>
  <c r="N2247" i="7" s="1" a="1"/>
  <c r="N2247" i="7" s="1"/>
  <c r="O2246" i="7" a="1"/>
  <c r="O2246" i="7"/>
  <c r="M2246" i="7" a="1"/>
  <c r="M2246" i="7" s="1"/>
  <c r="N2246" i="7" s="1" a="1"/>
  <c r="N2246" i="7" s="1"/>
  <c r="O2245" i="7" a="1"/>
  <c r="O2245" i="7"/>
  <c r="M2245" i="7" a="1"/>
  <c r="M2245" i="7"/>
  <c r="N2245" i="7" s="1" a="1"/>
  <c r="N2245" i="7" s="1"/>
  <c r="O2244" i="7" a="1"/>
  <c r="O2244" i="7" s="1"/>
  <c r="M2244" i="7" a="1"/>
  <c r="M2244" i="7" s="1"/>
  <c r="N2244" i="7" s="1" a="1"/>
  <c r="N2244" i="7" s="1"/>
  <c r="O2243" i="7" a="1"/>
  <c r="O2243" i="7"/>
  <c r="M2243" i="7" a="1"/>
  <c r="M2243" i="7"/>
  <c r="N2243" i="7" s="1" a="1"/>
  <c r="N2243" i="7" s="1"/>
  <c r="O2242" i="7" a="1"/>
  <c r="O2242" i="7"/>
  <c r="M2242" i="7" a="1"/>
  <c r="M2242" i="7" s="1"/>
  <c r="N2242" i="7" s="1" a="1"/>
  <c r="N2242" i="7" s="1"/>
  <c r="O2241" i="7" a="1"/>
  <c r="O2241" i="7"/>
  <c r="M2241" i="7" a="1"/>
  <c r="M2241" i="7" s="1"/>
  <c r="N2241" i="7" s="1" a="1"/>
  <c r="N2241" i="7" s="1"/>
  <c r="O2240" i="7" a="1"/>
  <c r="O2240" i="7" s="1"/>
  <c r="M2240" i="7" a="1"/>
  <c r="M2240" i="7"/>
  <c r="N2240" i="7" s="1" a="1"/>
  <c r="N2240" i="7" s="1"/>
  <c r="O2239" i="7" a="1"/>
  <c r="O2239" i="7"/>
  <c r="M2239" i="7" a="1"/>
  <c r="M2239" i="7"/>
  <c r="N2239" i="7" s="1" a="1"/>
  <c r="N2239" i="7" s="1"/>
  <c r="O2238" i="7" a="1"/>
  <c r="O2238" i="7"/>
  <c r="M2238" i="7" a="1"/>
  <c r="M2238" i="7" s="1"/>
  <c r="N2238" i="7" s="1" a="1"/>
  <c r="N2238" i="7" s="1"/>
  <c r="O2237" i="7" a="1"/>
  <c r="O2237" i="7"/>
  <c r="M2237" i="7" a="1"/>
  <c r="M2237" i="7"/>
  <c r="N2237" i="7" s="1" a="1"/>
  <c r="N2237" i="7" s="1"/>
  <c r="O2236" i="7" a="1"/>
  <c r="O2236" i="7" s="1"/>
  <c r="N2236" i="7" a="1"/>
  <c r="N2236" i="7" s="1"/>
  <c r="M2236" i="7" a="1"/>
  <c r="M2236" i="7"/>
  <c r="O2235" i="7" a="1"/>
  <c r="O2235" i="7"/>
  <c r="M2235" i="7" a="1"/>
  <c r="M2235" i="7"/>
  <c r="N2235" i="7" s="1" a="1"/>
  <c r="N2235" i="7" s="1"/>
  <c r="O2234" i="7" a="1"/>
  <c r="O2234" i="7"/>
  <c r="M2234" i="7" a="1"/>
  <c r="M2234" i="7" s="1"/>
  <c r="N2234" i="7" s="1" a="1"/>
  <c r="N2234" i="7" s="1"/>
  <c r="O2233" i="7" a="1"/>
  <c r="O2233" i="7" s="1"/>
  <c r="M2233" i="7" a="1"/>
  <c r="M2233" i="7" s="1"/>
  <c r="N2233" i="7" s="1" a="1"/>
  <c r="N2233" i="7" s="1"/>
  <c r="O2232" i="7" a="1"/>
  <c r="O2232" i="7" s="1"/>
  <c r="M2232" i="7" a="1"/>
  <c r="M2232" i="7"/>
  <c r="N2232" i="7" s="1" a="1"/>
  <c r="N2232" i="7" s="1"/>
  <c r="O2231" i="7" a="1"/>
  <c r="O2231" i="7"/>
  <c r="M2231" i="7" a="1"/>
  <c r="M2231" i="7"/>
  <c r="N2231" i="7" s="1" a="1"/>
  <c r="N2231" i="7" s="1"/>
  <c r="O2230" i="7" a="1"/>
  <c r="O2230" i="7" s="1"/>
  <c r="N2230" i="7" a="1"/>
  <c r="N2230" i="7" s="1"/>
  <c r="M2230" i="7" a="1"/>
  <c r="M2230" i="7" s="1"/>
  <c r="O2229" i="7" a="1"/>
  <c r="O2229" i="7"/>
  <c r="M2229" i="7" a="1"/>
  <c r="M2229" i="7"/>
  <c r="N2229" i="7" s="1" a="1"/>
  <c r="N2229" i="7" s="1"/>
  <c r="O2228" i="7" a="1"/>
  <c r="O2228" i="7" s="1"/>
  <c r="M2228" i="7" a="1"/>
  <c r="M2228" i="7"/>
  <c r="N2228" i="7" s="1" a="1"/>
  <c r="N2228" i="7" s="1"/>
  <c r="O2227" i="7" a="1"/>
  <c r="O2227" i="7" s="1"/>
  <c r="N2227" i="7" a="1"/>
  <c r="N2227" i="7" s="1"/>
  <c r="M2227" i="7" a="1"/>
  <c r="M2227" i="7"/>
  <c r="O2226" i="7" a="1"/>
  <c r="O2226" i="7"/>
  <c r="N2226" i="7" a="1"/>
  <c r="N2226" i="7"/>
  <c r="M2226" i="7" a="1"/>
  <c r="M2226" i="7" s="1"/>
  <c r="O2225" i="7" a="1"/>
  <c r="O2225" i="7" s="1"/>
  <c r="M2225" i="7" a="1"/>
  <c r="M2225" i="7"/>
  <c r="N2225" i="7" s="1" a="1"/>
  <c r="N2225" i="7" s="1"/>
  <c r="O2224" i="7" a="1"/>
  <c r="O2224" i="7" s="1"/>
  <c r="M2224" i="7" a="1"/>
  <c r="M2224" i="7"/>
  <c r="N2224" i="7" s="1" a="1"/>
  <c r="N2224" i="7" s="1"/>
  <c r="O2223" i="7" a="1"/>
  <c r="O2223" i="7"/>
  <c r="M2223" i="7" a="1"/>
  <c r="M2223" i="7" s="1"/>
  <c r="N2223" i="7" s="1" a="1"/>
  <c r="N2223" i="7" s="1"/>
  <c r="O2222" i="7" a="1"/>
  <c r="O2222" i="7" s="1"/>
  <c r="M2222" i="7" a="1"/>
  <c r="M2222" i="7" s="1"/>
  <c r="N2222" i="7" s="1" a="1"/>
  <c r="N2222" i="7" s="1"/>
  <c r="O2221" i="7" a="1"/>
  <c r="O2221" i="7"/>
  <c r="M2221" i="7" a="1"/>
  <c r="M2221" i="7"/>
  <c r="N2221" i="7" s="1" a="1"/>
  <c r="N2221" i="7" s="1"/>
  <c r="O2220" i="7" a="1"/>
  <c r="O2220" i="7" s="1"/>
  <c r="M2220" i="7" a="1"/>
  <c r="M2220" i="7" s="1"/>
  <c r="N2220" i="7" s="1" a="1"/>
  <c r="N2220" i="7" s="1"/>
  <c r="O2219" i="7" a="1"/>
  <c r="O2219" i="7" s="1"/>
  <c r="M2219" i="7" a="1"/>
  <c r="M2219" i="7"/>
  <c r="N2219" i="7" s="1" a="1"/>
  <c r="N2219" i="7" s="1"/>
  <c r="O2218" i="7" a="1"/>
  <c r="O2218" i="7"/>
  <c r="N2218" i="7" a="1"/>
  <c r="N2218" i="7"/>
  <c r="M2218" i="7" a="1"/>
  <c r="M2218" i="7" s="1"/>
  <c r="O2217" i="7" a="1"/>
  <c r="O2217" i="7"/>
  <c r="M2217" i="7" a="1"/>
  <c r="M2217" i="7" s="1"/>
  <c r="N2217" i="7" s="1" a="1"/>
  <c r="N2217" i="7" s="1"/>
  <c r="O2216" i="7" a="1"/>
  <c r="O2216" i="7" s="1"/>
  <c r="M2216" i="7" a="1"/>
  <c r="M2216" i="7"/>
  <c r="N2216" i="7" s="1" a="1"/>
  <c r="N2216" i="7" s="1"/>
  <c r="O2215" i="7" a="1"/>
  <c r="O2215" i="7"/>
  <c r="M2215" i="7" a="1"/>
  <c r="M2215" i="7" s="1"/>
  <c r="N2215" i="7" s="1" a="1"/>
  <c r="N2215" i="7" s="1"/>
  <c r="O2214" i="7" a="1"/>
  <c r="O2214" i="7"/>
  <c r="M2214" i="7" a="1"/>
  <c r="M2214" i="7" s="1"/>
  <c r="N2214" i="7" s="1" a="1"/>
  <c r="N2214" i="7" s="1"/>
  <c r="O2213" i="7" a="1"/>
  <c r="O2213" i="7"/>
  <c r="M2213" i="7" a="1"/>
  <c r="M2213" i="7"/>
  <c r="N2213" i="7" s="1" a="1"/>
  <c r="N2213" i="7" s="1"/>
  <c r="O2212" i="7" a="1"/>
  <c r="O2212" i="7" s="1"/>
  <c r="M2212" i="7" a="1"/>
  <c r="M2212" i="7" s="1"/>
  <c r="N2212" i="7" s="1" a="1"/>
  <c r="N2212" i="7" s="1"/>
  <c r="O2211" i="7" a="1"/>
  <c r="O2211" i="7"/>
  <c r="M2211" i="7" a="1"/>
  <c r="M2211" i="7"/>
  <c r="N2211" i="7" s="1" a="1"/>
  <c r="N2211" i="7" s="1"/>
  <c r="O2210" i="7" a="1"/>
  <c r="O2210" i="7"/>
  <c r="M2210" i="7" a="1"/>
  <c r="M2210" i="7" s="1"/>
  <c r="N2210" i="7" s="1" a="1"/>
  <c r="N2210" i="7" s="1"/>
  <c r="O2209" i="7" a="1"/>
  <c r="O2209" i="7"/>
  <c r="M2209" i="7" a="1"/>
  <c r="M2209" i="7" s="1"/>
  <c r="N2209" i="7" s="1" a="1"/>
  <c r="N2209" i="7" s="1"/>
  <c r="O2208" i="7" a="1"/>
  <c r="O2208" i="7" s="1"/>
  <c r="M2208" i="7" a="1"/>
  <c r="M2208" i="7"/>
  <c r="N2208" i="7" s="1" a="1"/>
  <c r="N2208" i="7" s="1"/>
  <c r="O2207" i="7" a="1"/>
  <c r="O2207" i="7"/>
  <c r="M2207" i="7" a="1"/>
  <c r="M2207" i="7"/>
  <c r="N2207" i="7" s="1" a="1"/>
  <c r="N2207" i="7" s="1"/>
  <c r="O2206" i="7" a="1"/>
  <c r="O2206" i="7"/>
  <c r="M2206" i="7" a="1"/>
  <c r="M2206" i="7" s="1"/>
  <c r="N2206" i="7" s="1" a="1"/>
  <c r="N2206" i="7" s="1"/>
  <c r="O2205" i="7" a="1"/>
  <c r="O2205" i="7"/>
  <c r="M2205" i="7" a="1"/>
  <c r="M2205" i="7"/>
  <c r="N2205" i="7" s="1" a="1"/>
  <c r="N2205" i="7" s="1"/>
  <c r="O2204" i="7" a="1"/>
  <c r="O2204" i="7" s="1"/>
  <c r="N2204" i="7" a="1"/>
  <c r="N2204" i="7" s="1"/>
  <c r="M2204" i="7" a="1"/>
  <c r="M2204" i="7"/>
  <c r="O2203" i="7" a="1"/>
  <c r="O2203" i="7"/>
  <c r="M2203" i="7" a="1"/>
  <c r="M2203" i="7"/>
  <c r="N2203" i="7" s="1" a="1"/>
  <c r="N2203" i="7" s="1"/>
  <c r="O2202" i="7" a="1"/>
  <c r="O2202" i="7"/>
  <c r="M2202" i="7" a="1"/>
  <c r="M2202" i="7" s="1"/>
  <c r="N2202" i="7" s="1" a="1"/>
  <c r="N2202" i="7" s="1"/>
  <c r="O2201" i="7" a="1"/>
  <c r="O2201" i="7" s="1"/>
  <c r="M2201" i="7" a="1"/>
  <c r="M2201" i="7" s="1"/>
  <c r="N2201" i="7" s="1" a="1"/>
  <c r="N2201" i="7" s="1"/>
  <c r="O2200" i="7" a="1"/>
  <c r="O2200" i="7" s="1"/>
  <c r="M2200" i="7" a="1"/>
  <c r="M2200" i="7"/>
  <c r="N2200" i="7" s="1" a="1"/>
  <c r="N2200" i="7" s="1"/>
  <c r="O2199" i="7" a="1"/>
  <c r="O2199" i="7"/>
  <c r="M2199" i="7" a="1"/>
  <c r="M2199" i="7"/>
  <c r="N2199" i="7" s="1" a="1"/>
  <c r="N2199" i="7" s="1"/>
  <c r="O2198" i="7" a="1"/>
  <c r="O2198" i="7" s="1"/>
  <c r="N2198" i="7" a="1"/>
  <c r="N2198" i="7" s="1"/>
  <c r="M2198" i="7" a="1"/>
  <c r="M2198" i="7" s="1"/>
  <c r="O2197" i="7" a="1"/>
  <c r="O2197" i="7"/>
  <c r="M2197" i="7" a="1"/>
  <c r="M2197" i="7"/>
  <c r="N2197" i="7" s="1" a="1"/>
  <c r="N2197" i="7" s="1"/>
  <c r="O2196" i="7" a="1"/>
  <c r="O2196" i="7" s="1"/>
  <c r="M2196" i="7" a="1"/>
  <c r="M2196" i="7"/>
  <c r="N2196" i="7" s="1" a="1"/>
  <c r="N2196" i="7" s="1"/>
  <c r="O2195" i="7" a="1"/>
  <c r="O2195" i="7" s="1"/>
  <c r="N2195" i="7" a="1"/>
  <c r="N2195" i="7" s="1"/>
  <c r="M2195" i="7" a="1"/>
  <c r="M2195" i="7"/>
  <c r="O2194" i="7" a="1"/>
  <c r="O2194" i="7"/>
  <c r="N2194" i="7" a="1"/>
  <c r="N2194" i="7"/>
  <c r="M2194" i="7" a="1"/>
  <c r="M2194" i="7" s="1"/>
  <c r="O2193" i="7" a="1"/>
  <c r="O2193" i="7" s="1"/>
  <c r="M2193" i="7" a="1"/>
  <c r="M2193" i="7"/>
  <c r="N2193" i="7" s="1" a="1"/>
  <c r="N2193" i="7" s="1"/>
  <c r="O2192" i="7" a="1"/>
  <c r="O2192" i="7" s="1"/>
  <c r="M2192" i="7" a="1"/>
  <c r="M2192" i="7"/>
  <c r="N2192" i="7" s="1" a="1"/>
  <c r="N2192" i="7" s="1"/>
  <c r="O2191" i="7" a="1"/>
  <c r="O2191" i="7"/>
  <c r="M2191" i="7" a="1"/>
  <c r="M2191" i="7" s="1"/>
  <c r="N2191" i="7" s="1" a="1"/>
  <c r="N2191" i="7" s="1"/>
  <c r="O2190" i="7" a="1"/>
  <c r="O2190" i="7" s="1"/>
  <c r="M2190" i="7" a="1"/>
  <c r="M2190" i="7" s="1"/>
  <c r="N2190" i="7" s="1" a="1"/>
  <c r="N2190" i="7" s="1"/>
  <c r="O2189" i="7" a="1"/>
  <c r="O2189" i="7"/>
  <c r="M2189" i="7" a="1"/>
  <c r="M2189" i="7"/>
  <c r="N2189" i="7" s="1" a="1"/>
  <c r="N2189" i="7" s="1"/>
  <c r="O2188" i="7" a="1"/>
  <c r="O2188" i="7" s="1"/>
  <c r="M2188" i="7" a="1"/>
  <c r="M2188" i="7" s="1"/>
  <c r="N2188" i="7" s="1" a="1"/>
  <c r="N2188" i="7" s="1"/>
  <c r="O2187" i="7" a="1"/>
  <c r="O2187" i="7" s="1"/>
  <c r="M2187" i="7" a="1"/>
  <c r="M2187" i="7"/>
  <c r="N2187" i="7" s="1" a="1"/>
  <c r="N2187" i="7" s="1"/>
  <c r="O2186" i="7" a="1"/>
  <c r="O2186" i="7"/>
  <c r="N2186" i="7" a="1"/>
  <c r="N2186" i="7"/>
  <c r="M2186" i="7" a="1"/>
  <c r="M2186" i="7" s="1"/>
  <c r="O2185" i="7" a="1"/>
  <c r="O2185" i="7"/>
  <c r="M2185" i="7" a="1"/>
  <c r="M2185" i="7" s="1"/>
  <c r="N2185" i="7" s="1" a="1"/>
  <c r="N2185" i="7" s="1"/>
  <c r="O2184" i="7" a="1"/>
  <c r="O2184" i="7" s="1"/>
  <c r="M2184" i="7" a="1"/>
  <c r="M2184" i="7"/>
  <c r="N2184" i="7" s="1" a="1"/>
  <c r="N2184" i="7" s="1"/>
  <c r="O2183" i="7" a="1"/>
  <c r="O2183" i="7"/>
  <c r="M2183" i="7" a="1"/>
  <c r="M2183" i="7" s="1"/>
  <c r="N2183" i="7" s="1" a="1"/>
  <c r="N2183" i="7" s="1"/>
  <c r="O2182" i="7" a="1"/>
  <c r="O2182" i="7"/>
  <c r="M2182" i="7" a="1"/>
  <c r="M2182" i="7" s="1"/>
  <c r="N2182" i="7" s="1" a="1"/>
  <c r="N2182" i="7" s="1"/>
  <c r="O2181" i="7" a="1"/>
  <c r="O2181" i="7"/>
  <c r="M2181" i="7" a="1"/>
  <c r="M2181" i="7"/>
  <c r="N2181" i="7" s="1" a="1"/>
  <c r="N2181" i="7" s="1"/>
  <c r="O2180" i="7" a="1"/>
  <c r="O2180" i="7" s="1"/>
  <c r="M2180" i="7" a="1"/>
  <c r="M2180" i="7" s="1"/>
  <c r="N2180" i="7" s="1" a="1"/>
  <c r="N2180" i="7" s="1"/>
  <c r="O2179" i="7" a="1"/>
  <c r="O2179" i="7"/>
  <c r="M2179" i="7" a="1"/>
  <c r="M2179" i="7"/>
  <c r="N2179" i="7" s="1" a="1"/>
  <c r="N2179" i="7" s="1"/>
  <c r="O2178" i="7" a="1"/>
  <c r="O2178" i="7"/>
  <c r="M2178" i="7" a="1"/>
  <c r="M2178" i="7" s="1"/>
  <c r="N2178" i="7" s="1" a="1"/>
  <c r="N2178" i="7" s="1"/>
  <c r="O2177" i="7" a="1"/>
  <c r="O2177" i="7"/>
  <c r="M2177" i="7" a="1"/>
  <c r="M2177" i="7" s="1"/>
  <c r="N2177" i="7" s="1" a="1"/>
  <c r="N2177" i="7" s="1"/>
  <c r="O2176" i="7" a="1"/>
  <c r="O2176" i="7" s="1"/>
  <c r="M2176" i="7" a="1"/>
  <c r="M2176" i="7"/>
  <c r="N2176" i="7" s="1" a="1"/>
  <c r="N2176" i="7" s="1"/>
  <c r="O2175" i="7" a="1"/>
  <c r="O2175" i="7"/>
  <c r="M2175" i="7" a="1"/>
  <c r="M2175" i="7"/>
  <c r="N2175" i="7" s="1" a="1"/>
  <c r="N2175" i="7" s="1"/>
  <c r="O2174" i="7" a="1"/>
  <c r="O2174" i="7"/>
  <c r="M2174" i="7" a="1"/>
  <c r="M2174" i="7" s="1"/>
  <c r="N2174" i="7" s="1" a="1"/>
  <c r="N2174" i="7" s="1"/>
  <c r="O2173" i="7" a="1"/>
  <c r="O2173" i="7"/>
  <c r="M2173" i="7" a="1"/>
  <c r="M2173" i="7"/>
  <c r="N2173" i="7" s="1" a="1"/>
  <c r="N2173" i="7" s="1"/>
  <c r="O2172" i="7" a="1"/>
  <c r="O2172" i="7" s="1"/>
  <c r="N2172" i="7" a="1"/>
  <c r="N2172" i="7" s="1"/>
  <c r="M2172" i="7" a="1"/>
  <c r="M2172" i="7"/>
  <c r="O2171" i="7" a="1"/>
  <c r="O2171" i="7"/>
  <c r="M2171" i="7" a="1"/>
  <c r="M2171" i="7"/>
  <c r="N2171" i="7" s="1" a="1"/>
  <c r="N2171" i="7" s="1"/>
  <c r="O2170" i="7" a="1"/>
  <c r="O2170" i="7"/>
  <c r="M2170" i="7" a="1"/>
  <c r="M2170" i="7" s="1"/>
  <c r="N2170" i="7" s="1" a="1"/>
  <c r="N2170" i="7" s="1"/>
  <c r="O2169" i="7" a="1"/>
  <c r="O2169" i="7" s="1"/>
  <c r="M2169" i="7" a="1"/>
  <c r="M2169" i="7" s="1"/>
  <c r="N2169" i="7" s="1" a="1"/>
  <c r="N2169" i="7" s="1"/>
  <c r="O2168" i="7" a="1"/>
  <c r="O2168" i="7" s="1"/>
  <c r="M2168" i="7" a="1"/>
  <c r="M2168" i="7"/>
  <c r="N2168" i="7" s="1" a="1"/>
  <c r="N2168" i="7" s="1"/>
  <c r="O2167" i="7" a="1"/>
  <c r="O2167" i="7"/>
  <c r="M2167" i="7" a="1"/>
  <c r="M2167" i="7"/>
  <c r="N2167" i="7" s="1" a="1"/>
  <c r="N2167" i="7" s="1"/>
  <c r="O2166" i="7" a="1"/>
  <c r="O2166" i="7" s="1"/>
  <c r="N2166" i="7" a="1"/>
  <c r="N2166" i="7" s="1"/>
  <c r="M2166" i="7" a="1"/>
  <c r="M2166" i="7" s="1"/>
  <c r="O2165" i="7" a="1"/>
  <c r="O2165" i="7"/>
  <c r="M2165" i="7" a="1"/>
  <c r="M2165" i="7"/>
  <c r="N2165" i="7" s="1" a="1"/>
  <c r="N2165" i="7" s="1"/>
  <c r="O2164" i="7" a="1"/>
  <c r="O2164" i="7" s="1"/>
  <c r="M2164" i="7" a="1"/>
  <c r="M2164" i="7"/>
  <c r="N2164" i="7" s="1" a="1"/>
  <c r="N2164" i="7" s="1"/>
  <c r="O2163" i="7" a="1"/>
  <c r="O2163" i="7" s="1"/>
  <c r="N2163" i="7" a="1"/>
  <c r="N2163" i="7" s="1"/>
  <c r="M2163" i="7" a="1"/>
  <c r="M2163" i="7"/>
  <c r="O2162" i="7" a="1"/>
  <c r="O2162" i="7"/>
  <c r="N2162" i="7" a="1"/>
  <c r="N2162" i="7"/>
  <c r="M2162" i="7" a="1"/>
  <c r="M2162" i="7" s="1"/>
  <c r="O2161" i="7" a="1"/>
  <c r="O2161" i="7" s="1"/>
  <c r="M2161" i="7" a="1"/>
  <c r="M2161" i="7"/>
  <c r="N2161" i="7" s="1" a="1"/>
  <c r="N2161" i="7" s="1"/>
  <c r="O2160" i="7" a="1"/>
  <c r="O2160" i="7" s="1"/>
  <c r="M2160" i="7" a="1"/>
  <c r="M2160" i="7"/>
  <c r="N2160" i="7" s="1" a="1"/>
  <c r="N2160" i="7" s="1"/>
  <c r="O2159" i="7" a="1"/>
  <c r="O2159" i="7"/>
  <c r="M2159" i="7" a="1"/>
  <c r="M2159" i="7" s="1"/>
  <c r="N2159" i="7" s="1" a="1"/>
  <c r="N2159" i="7" s="1"/>
  <c r="O2158" i="7" a="1"/>
  <c r="O2158" i="7" s="1"/>
  <c r="M2158" i="7" a="1"/>
  <c r="M2158" i="7" s="1"/>
  <c r="N2158" i="7" s="1" a="1"/>
  <c r="N2158" i="7" s="1"/>
  <c r="O2157" i="7" a="1"/>
  <c r="O2157" i="7"/>
  <c r="M2157" i="7" a="1"/>
  <c r="M2157" i="7"/>
  <c r="N2157" i="7" s="1" a="1"/>
  <c r="N2157" i="7" s="1"/>
  <c r="O2156" i="7" a="1"/>
  <c r="O2156" i="7" s="1"/>
  <c r="M2156" i="7" a="1"/>
  <c r="M2156" i="7" s="1"/>
  <c r="N2156" i="7" s="1" a="1"/>
  <c r="N2156" i="7" s="1"/>
  <c r="O2155" i="7" a="1"/>
  <c r="O2155" i="7" s="1"/>
  <c r="M2155" i="7" a="1"/>
  <c r="M2155" i="7"/>
  <c r="N2155" i="7" s="1" a="1"/>
  <c r="N2155" i="7" s="1"/>
  <c r="O2154" i="7" a="1"/>
  <c r="O2154" i="7"/>
  <c r="N2154" i="7" a="1"/>
  <c r="N2154" i="7"/>
  <c r="M2154" i="7" a="1"/>
  <c r="M2154" i="7" s="1"/>
  <c r="O2153" i="7" a="1"/>
  <c r="O2153" i="7"/>
  <c r="M2153" i="7" a="1"/>
  <c r="M2153" i="7" s="1"/>
  <c r="N2153" i="7" s="1" a="1"/>
  <c r="N2153" i="7" s="1"/>
  <c r="O2152" i="7" a="1"/>
  <c r="O2152" i="7" s="1"/>
  <c r="M2152" i="7" a="1"/>
  <c r="M2152" i="7"/>
  <c r="N2152" i="7" s="1" a="1"/>
  <c r="N2152" i="7" s="1"/>
  <c r="O2151" i="7" a="1"/>
  <c r="O2151" i="7"/>
  <c r="M2151" i="7" a="1"/>
  <c r="M2151" i="7" s="1"/>
  <c r="N2151" i="7" s="1" a="1"/>
  <c r="N2151" i="7" s="1"/>
  <c r="O2150" i="7" a="1"/>
  <c r="O2150" i="7"/>
  <c r="M2150" i="7" a="1"/>
  <c r="M2150" i="7" s="1"/>
  <c r="N2150" i="7" s="1" a="1"/>
  <c r="N2150" i="7" s="1"/>
  <c r="O2149" i="7" a="1"/>
  <c r="O2149" i="7"/>
  <c r="M2149" i="7" a="1"/>
  <c r="M2149" i="7"/>
  <c r="N2149" i="7" s="1" a="1"/>
  <c r="N2149" i="7" s="1"/>
  <c r="O2148" i="7" a="1"/>
  <c r="O2148" i="7" s="1"/>
  <c r="M2148" i="7" a="1"/>
  <c r="M2148" i="7" s="1"/>
  <c r="N2148" i="7" s="1" a="1"/>
  <c r="N2148" i="7" s="1"/>
  <c r="O2147" i="7" a="1"/>
  <c r="O2147" i="7"/>
  <c r="M2147" i="7" a="1"/>
  <c r="M2147" i="7"/>
  <c r="N2147" i="7" s="1" a="1"/>
  <c r="N2147" i="7" s="1"/>
  <c r="O2146" i="7" a="1"/>
  <c r="O2146" i="7"/>
  <c r="M2146" i="7" a="1"/>
  <c r="M2146" i="7" s="1"/>
  <c r="N2146" i="7" s="1" a="1"/>
  <c r="N2146" i="7" s="1"/>
  <c r="O2145" i="7" a="1"/>
  <c r="O2145" i="7"/>
  <c r="M2145" i="7" a="1"/>
  <c r="M2145" i="7" s="1"/>
  <c r="N2145" i="7" s="1" a="1"/>
  <c r="N2145" i="7" s="1"/>
  <c r="O2144" i="7" a="1"/>
  <c r="O2144" i="7" s="1"/>
  <c r="M2144" i="7" a="1"/>
  <c r="M2144" i="7"/>
  <c r="N2144" i="7" s="1" a="1"/>
  <c r="N2144" i="7" s="1"/>
  <c r="O2143" i="7" a="1"/>
  <c r="O2143" i="7"/>
  <c r="M2143" i="7" a="1"/>
  <c r="M2143" i="7"/>
  <c r="N2143" i="7" s="1" a="1"/>
  <c r="N2143" i="7" s="1"/>
  <c r="O2142" i="7" a="1"/>
  <c r="O2142" i="7"/>
  <c r="M2142" i="7" a="1"/>
  <c r="M2142" i="7" s="1"/>
  <c r="N2142" i="7" s="1" a="1"/>
  <c r="N2142" i="7" s="1"/>
  <c r="O2141" i="7" a="1"/>
  <c r="O2141" i="7"/>
  <c r="M2141" i="7" a="1"/>
  <c r="M2141" i="7"/>
  <c r="N2141" i="7" s="1" a="1"/>
  <c r="N2141" i="7" s="1"/>
  <c r="O2140" i="7" a="1"/>
  <c r="O2140" i="7" s="1"/>
  <c r="N2140" i="7" a="1"/>
  <c r="N2140" i="7" s="1"/>
  <c r="M2140" i="7" a="1"/>
  <c r="M2140" i="7"/>
  <c r="O2139" i="7" a="1"/>
  <c r="O2139" i="7"/>
  <c r="M2139" i="7" a="1"/>
  <c r="M2139" i="7"/>
  <c r="N2139" i="7" s="1" a="1"/>
  <c r="N2139" i="7" s="1"/>
  <c r="O2138" i="7" a="1"/>
  <c r="O2138" i="7"/>
  <c r="M2138" i="7" a="1"/>
  <c r="M2138" i="7" s="1"/>
  <c r="N2138" i="7" s="1" a="1"/>
  <c r="N2138" i="7" s="1"/>
  <c r="O2137" i="7" a="1"/>
  <c r="O2137" i="7" s="1"/>
  <c r="N2137" i="7" a="1"/>
  <c r="N2137" i="7" s="1"/>
  <c r="M2137" i="7" a="1"/>
  <c r="M2137" i="7" s="1"/>
  <c r="O2136" i="7" a="1"/>
  <c r="O2136" i="7" s="1"/>
  <c r="M2136" i="7" a="1"/>
  <c r="M2136" i="7"/>
  <c r="N2136" i="7" s="1" a="1"/>
  <c r="N2136" i="7" s="1"/>
  <c r="O2135" i="7" a="1"/>
  <c r="O2135" i="7"/>
  <c r="M2135" i="7" a="1"/>
  <c r="M2135" i="7"/>
  <c r="N2135" i="7" s="1" a="1"/>
  <c r="N2135" i="7" s="1"/>
  <c r="O2134" i="7" a="1"/>
  <c r="O2134" i="7" s="1"/>
  <c r="N2134" i="7" a="1"/>
  <c r="N2134" i="7" s="1"/>
  <c r="M2134" i="7" a="1"/>
  <c r="M2134" i="7" s="1"/>
  <c r="O2133" i="7" a="1"/>
  <c r="O2133" i="7"/>
  <c r="M2133" i="7" a="1"/>
  <c r="M2133" i="7"/>
  <c r="N2133" i="7" s="1" a="1"/>
  <c r="N2133" i="7" s="1"/>
  <c r="O2132" i="7" a="1"/>
  <c r="O2132" i="7" s="1"/>
  <c r="M2132" i="7" a="1"/>
  <c r="M2132" i="7"/>
  <c r="N2132" i="7" s="1" a="1"/>
  <c r="N2132" i="7" s="1"/>
  <c r="O2131" i="7" a="1"/>
  <c r="O2131" i="7" s="1"/>
  <c r="N2131" i="7" a="1"/>
  <c r="N2131" i="7" s="1"/>
  <c r="M2131" i="7" a="1"/>
  <c r="M2131" i="7"/>
  <c r="O2130" i="7" a="1"/>
  <c r="O2130" i="7"/>
  <c r="N2130" i="7" a="1"/>
  <c r="N2130" i="7"/>
  <c r="M2130" i="7" a="1"/>
  <c r="M2130" i="7" s="1"/>
  <c r="O2129" i="7" a="1"/>
  <c r="O2129" i="7" s="1"/>
  <c r="M2129" i="7" a="1"/>
  <c r="M2129" i="7"/>
  <c r="N2129" i="7" s="1" a="1"/>
  <c r="N2129" i="7" s="1"/>
  <c r="O2128" i="7" a="1"/>
  <c r="O2128" i="7" s="1"/>
  <c r="N2128" i="7"/>
  <c r="M2128" i="7" a="1"/>
  <c r="M2128" i="7"/>
  <c r="N2128" i="7" s="1" a="1"/>
  <c r="O2127" i="7" a="1"/>
  <c r="O2127" i="7"/>
  <c r="M2127" i="7" a="1"/>
  <c r="M2127" i="7" s="1"/>
  <c r="N2127" i="7" s="1" a="1"/>
  <c r="N2127" i="7" s="1"/>
  <c r="O2126" i="7" a="1"/>
  <c r="O2126" i="7" s="1"/>
  <c r="M2126" i="7" a="1"/>
  <c r="M2126" i="7" s="1"/>
  <c r="N2126" i="7" s="1" a="1"/>
  <c r="N2126" i="7" s="1"/>
  <c r="O2125" i="7" a="1"/>
  <c r="O2125" i="7"/>
  <c r="M2125" i="7" a="1"/>
  <c r="M2125" i="7"/>
  <c r="N2125" i="7" s="1" a="1"/>
  <c r="N2125" i="7" s="1"/>
  <c r="O2124" i="7" a="1"/>
  <c r="O2124" i="7" s="1"/>
  <c r="M2124" i="7" a="1"/>
  <c r="M2124" i="7" s="1"/>
  <c r="N2124" i="7" s="1" a="1"/>
  <c r="N2124" i="7" s="1"/>
  <c r="O2123" i="7" a="1"/>
  <c r="O2123" i="7" s="1"/>
  <c r="M2123" i="7" a="1"/>
  <c r="M2123" i="7"/>
  <c r="N2123" i="7" s="1" a="1"/>
  <c r="N2123" i="7" s="1"/>
  <c r="O2122" i="7" a="1"/>
  <c r="O2122" i="7"/>
  <c r="N2122" i="7" a="1"/>
  <c r="N2122" i="7"/>
  <c r="M2122" i="7" a="1"/>
  <c r="M2122" i="7" s="1"/>
  <c r="O2121" i="7" a="1"/>
  <c r="O2121" i="7" s="1"/>
  <c r="M2121" i="7" a="1"/>
  <c r="M2121" i="7" s="1"/>
  <c r="N2121" i="7" s="1" a="1"/>
  <c r="N2121" i="7" s="1"/>
  <c r="O2120" i="7" a="1"/>
  <c r="O2120" i="7" s="1"/>
  <c r="M2120" i="7" a="1"/>
  <c r="M2120" i="7"/>
  <c r="N2120" i="7" s="1" a="1"/>
  <c r="N2120" i="7" s="1"/>
  <c r="O2119" i="7" a="1"/>
  <c r="O2119" i="7"/>
  <c r="M2119" i="7" a="1"/>
  <c r="M2119" i="7" s="1"/>
  <c r="N2119" i="7" s="1" a="1"/>
  <c r="N2119" i="7" s="1"/>
  <c r="O2118" i="7" a="1"/>
  <c r="O2118" i="7"/>
  <c r="M2118" i="7" a="1"/>
  <c r="M2118" i="7" s="1"/>
  <c r="N2118" i="7" s="1" a="1"/>
  <c r="N2118" i="7" s="1"/>
  <c r="O2117" i="7" a="1"/>
  <c r="O2117" i="7"/>
  <c r="M2117" i="7" a="1"/>
  <c r="M2117" i="7"/>
  <c r="N2117" i="7" s="1" a="1"/>
  <c r="N2117" i="7" s="1"/>
  <c r="O2116" i="7" a="1"/>
  <c r="O2116" i="7" s="1"/>
  <c r="M2116" i="7" a="1"/>
  <c r="M2116" i="7" s="1"/>
  <c r="N2116" i="7" s="1" a="1"/>
  <c r="N2116" i="7" s="1"/>
  <c r="O2115" i="7" a="1"/>
  <c r="O2115" i="7"/>
  <c r="M2115" i="7" a="1"/>
  <c r="M2115" i="7"/>
  <c r="N2115" i="7" s="1" a="1"/>
  <c r="N2115" i="7" s="1"/>
  <c r="O2114" i="7" a="1"/>
  <c r="O2114" i="7"/>
  <c r="M2114" i="7" a="1"/>
  <c r="M2114" i="7" s="1"/>
  <c r="N2114" i="7" s="1" a="1"/>
  <c r="N2114" i="7" s="1"/>
  <c r="O2113" i="7" a="1"/>
  <c r="O2113" i="7"/>
  <c r="M2113" i="7" a="1"/>
  <c r="M2113" i="7" s="1"/>
  <c r="N2113" i="7" s="1" a="1"/>
  <c r="N2113" i="7" s="1"/>
  <c r="O2112" i="7" a="1"/>
  <c r="O2112" i="7" s="1"/>
  <c r="M2112" i="7" a="1"/>
  <c r="M2112" i="7"/>
  <c r="N2112" i="7" s="1" a="1"/>
  <c r="N2112" i="7" s="1"/>
  <c r="O2111" i="7" a="1"/>
  <c r="O2111" i="7"/>
  <c r="M2111" i="7" a="1"/>
  <c r="M2111" i="7"/>
  <c r="N2111" i="7" s="1" a="1"/>
  <c r="N2111" i="7" s="1"/>
  <c r="O2110" i="7" a="1"/>
  <c r="O2110" i="7"/>
  <c r="M2110" i="7" a="1"/>
  <c r="M2110" i="7" s="1"/>
  <c r="N2110" i="7" s="1" a="1"/>
  <c r="N2110" i="7" s="1"/>
  <c r="O2109" i="7" a="1"/>
  <c r="O2109" i="7"/>
  <c r="M2109" i="7" a="1"/>
  <c r="M2109" i="7"/>
  <c r="N2109" i="7" s="1" a="1"/>
  <c r="N2109" i="7" s="1"/>
  <c r="O2108" i="7" a="1"/>
  <c r="O2108" i="7" s="1"/>
  <c r="N2108" i="7" a="1"/>
  <c r="N2108" i="7" s="1"/>
  <c r="M2108" i="7" a="1"/>
  <c r="M2108" i="7"/>
  <c r="O2107" i="7" a="1"/>
  <c r="O2107" i="7"/>
  <c r="M2107" i="7" a="1"/>
  <c r="M2107" i="7"/>
  <c r="N2107" i="7" s="1" a="1"/>
  <c r="N2107" i="7" s="1"/>
  <c r="O2106" i="7" a="1"/>
  <c r="O2106" i="7"/>
  <c r="M2106" i="7" a="1"/>
  <c r="M2106" i="7" s="1"/>
  <c r="N2106" i="7" s="1" a="1"/>
  <c r="N2106" i="7" s="1"/>
  <c r="O2105" i="7" a="1"/>
  <c r="O2105" i="7" s="1"/>
  <c r="M2105" i="7" a="1"/>
  <c r="M2105" i="7" s="1"/>
  <c r="N2105" i="7" s="1" a="1"/>
  <c r="N2105" i="7" s="1"/>
  <c r="O2104" i="7" a="1"/>
  <c r="O2104" i="7" s="1"/>
  <c r="M2104" i="7" a="1"/>
  <c r="M2104" i="7"/>
  <c r="N2104" i="7" s="1" a="1"/>
  <c r="N2104" i="7" s="1"/>
  <c r="O2103" i="7" a="1"/>
  <c r="O2103" i="7"/>
  <c r="M2103" i="7" a="1"/>
  <c r="M2103" i="7"/>
  <c r="N2103" i="7" s="1" a="1"/>
  <c r="N2103" i="7" s="1"/>
  <c r="O2102" i="7" a="1"/>
  <c r="O2102" i="7" s="1"/>
  <c r="N2102" i="7" a="1"/>
  <c r="N2102" i="7" s="1"/>
  <c r="M2102" i="7" a="1"/>
  <c r="M2102" i="7" s="1"/>
  <c r="O2101" i="7" a="1"/>
  <c r="O2101" i="7"/>
  <c r="M2101" i="7" a="1"/>
  <c r="M2101" i="7"/>
  <c r="N2101" i="7" s="1" a="1"/>
  <c r="N2101" i="7" s="1"/>
  <c r="O2100" i="7" a="1"/>
  <c r="O2100" i="7" s="1"/>
  <c r="M2100" i="7" a="1"/>
  <c r="M2100" i="7"/>
  <c r="N2100" i="7" s="1" a="1"/>
  <c r="N2100" i="7" s="1"/>
  <c r="O2099" i="7" a="1"/>
  <c r="O2099" i="7" s="1"/>
  <c r="N2099" i="7" a="1"/>
  <c r="N2099" i="7" s="1"/>
  <c r="M2099" i="7" a="1"/>
  <c r="M2099" i="7"/>
  <c r="O2098" i="7" a="1"/>
  <c r="O2098" i="7"/>
  <c r="N2098" i="7" a="1"/>
  <c r="N2098" i="7"/>
  <c r="M2098" i="7" a="1"/>
  <c r="M2098" i="7" s="1"/>
  <c r="O2097" i="7" a="1"/>
  <c r="O2097" i="7" s="1"/>
  <c r="M2097" i="7" a="1"/>
  <c r="M2097" i="7"/>
  <c r="N2097" i="7" s="1" a="1"/>
  <c r="N2097" i="7" s="1"/>
  <c r="O2096" i="7" a="1"/>
  <c r="O2096" i="7" s="1"/>
  <c r="M2096" i="7" a="1"/>
  <c r="M2096" i="7"/>
  <c r="N2096" i="7" s="1" a="1"/>
  <c r="N2096" i="7" s="1"/>
  <c r="O2095" i="7" a="1"/>
  <c r="O2095" i="7"/>
  <c r="M2095" i="7" a="1"/>
  <c r="M2095" i="7" s="1"/>
  <c r="N2095" i="7" s="1" a="1"/>
  <c r="N2095" i="7" s="1"/>
  <c r="O2094" i="7" a="1"/>
  <c r="O2094" i="7" s="1"/>
  <c r="M2094" i="7" a="1"/>
  <c r="M2094" i="7" s="1"/>
  <c r="N2094" i="7" s="1" a="1"/>
  <c r="N2094" i="7" s="1"/>
  <c r="O2093" i="7" a="1"/>
  <c r="O2093" i="7"/>
  <c r="N2093" i="7"/>
  <c r="M2093" i="7" a="1"/>
  <c r="M2093" i="7"/>
  <c r="N2093" i="7" s="1" a="1"/>
  <c r="O2092" i="7" a="1"/>
  <c r="O2092" i="7" s="1"/>
  <c r="M2092" i="7" a="1"/>
  <c r="M2092" i="7" s="1"/>
  <c r="N2092" i="7" s="1" a="1"/>
  <c r="N2092" i="7" s="1"/>
  <c r="O2091" i="7" a="1"/>
  <c r="O2091" i="7" s="1"/>
  <c r="M2091" i="7" a="1"/>
  <c r="M2091" i="7"/>
  <c r="N2091" i="7" s="1" a="1"/>
  <c r="N2091" i="7" s="1"/>
  <c r="O2090" i="7" a="1"/>
  <c r="O2090" i="7"/>
  <c r="N2090" i="7" a="1"/>
  <c r="N2090" i="7"/>
  <c r="M2090" i="7" a="1"/>
  <c r="M2090" i="7" s="1"/>
  <c r="O2089" i="7" a="1"/>
  <c r="O2089" i="7" s="1"/>
  <c r="M2089" i="7" a="1"/>
  <c r="M2089" i="7" s="1"/>
  <c r="N2089" i="7" s="1" a="1"/>
  <c r="N2089" i="7" s="1"/>
  <c r="O2088" i="7" a="1"/>
  <c r="O2088" i="7" s="1"/>
  <c r="M2088" i="7" a="1"/>
  <c r="M2088" i="7"/>
  <c r="N2088" i="7" s="1" a="1"/>
  <c r="N2088" i="7" s="1"/>
  <c r="O2087" i="7" a="1"/>
  <c r="O2087" i="7"/>
  <c r="M2087" i="7" a="1"/>
  <c r="M2087" i="7" s="1"/>
  <c r="N2087" i="7" s="1" a="1"/>
  <c r="N2087" i="7" s="1"/>
  <c r="O2086" i="7" a="1"/>
  <c r="O2086" i="7"/>
  <c r="M2086" i="7" a="1"/>
  <c r="M2086" i="7" s="1"/>
  <c r="N2086" i="7" s="1" a="1"/>
  <c r="N2086" i="7" s="1"/>
  <c r="O2085" i="7" a="1"/>
  <c r="O2085" i="7"/>
  <c r="M2085" i="7" a="1"/>
  <c r="M2085" i="7"/>
  <c r="N2085" i="7" s="1" a="1"/>
  <c r="N2085" i="7" s="1"/>
  <c r="O2084" i="7" a="1"/>
  <c r="O2084" i="7" s="1"/>
  <c r="M2084" i="7" a="1"/>
  <c r="M2084" i="7" s="1"/>
  <c r="N2084" i="7" s="1" a="1"/>
  <c r="N2084" i="7" s="1"/>
  <c r="O2083" i="7" a="1"/>
  <c r="O2083" i="7"/>
  <c r="M2083" i="7" a="1"/>
  <c r="M2083" i="7"/>
  <c r="N2083" i="7" s="1" a="1"/>
  <c r="N2083" i="7" s="1"/>
  <c r="O2082" i="7" a="1"/>
  <c r="O2082" i="7"/>
  <c r="M2082" i="7" a="1"/>
  <c r="M2082" i="7" s="1"/>
  <c r="N2082" i="7" s="1" a="1"/>
  <c r="N2082" i="7" s="1"/>
  <c r="O2081" i="7" a="1"/>
  <c r="O2081" i="7"/>
  <c r="M2081" i="7" a="1"/>
  <c r="M2081" i="7" s="1"/>
  <c r="N2081" i="7" s="1" a="1"/>
  <c r="N2081" i="7" s="1"/>
  <c r="O2080" i="7" a="1"/>
  <c r="O2080" i="7" s="1"/>
  <c r="M2080" i="7" a="1"/>
  <c r="M2080" i="7"/>
  <c r="N2080" i="7" s="1" a="1"/>
  <c r="N2080" i="7" s="1"/>
  <c r="O2079" i="7" a="1"/>
  <c r="O2079" i="7"/>
  <c r="M2079" i="7" a="1"/>
  <c r="M2079" i="7"/>
  <c r="N2079" i="7" s="1" a="1"/>
  <c r="N2079" i="7" s="1"/>
  <c r="O2078" i="7" a="1"/>
  <c r="O2078" i="7"/>
  <c r="M2078" i="7" a="1"/>
  <c r="M2078" i="7" s="1"/>
  <c r="N2078" i="7" s="1" a="1"/>
  <c r="N2078" i="7" s="1"/>
  <c r="O2077" i="7" a="1"/>
  <c r="O2077" i="7"/>
  <c r="M2077" i="7" a="1"/>
  <c r="M2077" i="7"/>
  <c r="N2077" i="7" s="1" a="1"/>
  <c r="N2077" i="7" s="1"/>
  <c r="O2076" i="7" a="1"/>
  <c r="O2076" i="7" s="1"/>
  <c r="N2076" i="7" a="1"/>
  <c r="N2076" i="7" s="1"/>
  <c r="M2076" i="7" a="1"/>
  <c r="M2076" i="7"/>
  <c r="O2075" i="7" a="1"/>
  <c r="O2075" i="7"/>
  <c r="M2075" i="7" a="1"/>
  <c r="M2075" i="7"/>
  <c r="N2075" i="7" s="1" a="1"/>
  <c r="N2075" i="7" s="1"/>
  <c r="O2074" i="7" a="1"/>
  <c r="O2074" i="7"/>
  <c r="M2074" i="7" a="1"/>
  <c r="M2074" i="7" s="1"/>
  <c r="N2074" i="7" s="1" a="1"/>
  <c r="N2074" i="7" s="1"/>
  <c r="O2073" i="7" a="1"/>
  <c r="O2073" i="7" s="1"/>
  <c r="M2073" i="7" a="1"/>
  <c r="M2073" i="7" s="1"/>
  <c r="N2073" i="7" s="1" a="1"/>
  <c r="N2073" i="7" s="1"/>
  <c r="O2072" i="7" a="1"/>
  <c r="O2072" i="7" s="1"/>
  <c r="M2072" i="7" a="1"/>
  <c r="M2072" i="7"/>
  <c r="N2072" i="7" s="1" a="1"/>
  <c r="N2072" i="7" s="1"/>
  <c r="O2071" i="7" a="1"/>
  <c r="O2071" i="7"/>
  <c r="M2071" i="7" a="1"/>
  <c r="M2071" i="7"/>
  <c r="N2071" i="7" s="1" a="1"/>
  <c r="N2071" i="7" s="1"/>
  <c r="O2070" i="7" a="1"/>
  <c r="O2070" i="7" s="1"/>
  <c r="N2070" i="7" a="1"/>
  <c r="N2070" i="7" s="1"/>
  <c r="M2070" i="7" a="1"/>
  <c r="M2070" i="7" s="1"/>
  <c r="O2069" i="7" a="1"/>
  <c r="O2069" i="7"/>
  <c r="M2069" i="7" a="1"/>
  <c r="M2069" i="7"/>
  <c r="N2069" i="7" s="1" a="1"/>
  <c r="N2069" i="7" s="1"/>
  <c r="O2068" i="7" a="1"/>
  <c r="O2068" i="7" s="1"/>
  <c r="M2068" i="7" a="1"/>
  <c r="M2068" i="7"/>
  <c r="N2068" i="7" s="1" a="1"/>
  <c r="N2068" i="7" s="1"/>
  <c r="O2067" i="7" a="1"/>
  <c r="O2067" i="7" s="1"/>
  <c r="N2067" i="7" a="1"/>
  <c r="N2067" i="7" s="1"/>
  <c r="M2067" i="7" a="1"/>
  <c r="M2067" i="7"/>
  <c r="O2066" i="7" a="1"/>
  <c r="O2066" i="7"/>
  <c r="N2066" i="7" a="1"/>
  <c r="N2066" i="7"/>
  <c r="M2066" i="7" a="1"/>
  <c r="M2066" i="7" s="1"/>
  <c r="O2065" i="7" a="1"/>
  <c r="O2065" i="7" s="1"/>
  <c r="M2065" i="7" a="1"/>
  <c r="M2065" i="7"/>
  <c r="N2065" i="7" s="1" a="1"/>
  <c r="N2065" i="7" s="1"/>
  <c r="O2064" i="7" a="1"/>
  <c r="O2064" i="7" s="1"/>
  <c r="M2064" i="7" a="1"/>
  <c r="M2064" i="7"/>
  <c r="N2064" i="7" s="1" a="1"/>
  <c r="N2064" i="7" s="1"/>
  <c r="O2063" i="7" a="1"/>
  <c r="O2063" i="7"/>
  <c r="M2063" i="7" a="1"/>
  <c r="M2063" i="7" s="1"/>
  <c r="N2063" i="7" s="1" a="1"/>
  <c r="N2063" i="7" s="1"/>
  <c r="O2062" i="7" a="1"/>
  <c r="O2062" i="7" s="1"/>
  <c r="M2062" i="7" a="1"/>
  <c r="M2062" i="7" s="1"/>
  <c r="N2062" i="7" s="1" a="1"/>
  <c r="N2062" i="7" s="1"/>
  <c r="O2061" i="7" a="1"/>
  <c r="O2061" i="7"/>
  <c r="N2061" i="7"/>
  <c r="M2061" i="7" a="1"/>
  <c r="M2061" i="7"/>
  <c r="N2061" i="7" s="1" a="1"/>
  <c r="O2060" i="7" a="1"/>
  <c r="O2060" i="7" s="1"/>
  <c r="M2060" i="7" a="1"/>
  <c r="M2060" i="7" s="1"/>
  <c r="N2060" i="7" s="1" a="1"/>
  <c r="N2060" i="7" s="1"/>
  <c r="O2059" i="7" a="1"/>
  <c r="O2059" i="7" s="1"/>
  <c r="M2059" i="7" a="1"/>
  <c r="M2059" i="7"/>
  <c r="N2059" i="7" s="1" a="1"/>
  <c r="N2059" i="7" s="1"/>
  <c r="O2058" i="7" a="1"/>
  <c r="O2058" i="7"/>
  <c r="N2058" i="7" a="1"/>
  <c r="N2058" i="7"/>
  <c r="M2058" i="7" a="1"/>
  <c r="M2058" i="7" s="1"/>
  <c r="O2057" i="7" a="1"/>
  <c r="O2057" i="7" s="1"/>
  <c r="M2057" i="7" a="1"/>
  <c r="M2057" i="7" s="1"/>
  <c r="N2057" i="7" s="1" a="1"/>
  <c r="N2057" i="7" s="1"/>
  <c r="O2056" i="7" a="1"/>
  <c r="O2056" i="7" s="1"/>
  <c r="M2056" i="7" a="1"/>
  <c r="M2056" i="7"/>
  <c r="N2056" i="7" s="1" a="1"/>
  <c r="N2056" i="7" s="1"/>
  <c r="O2055" i="7" a="1"/>
  <c r="O2055" i="7"/>
  <c r="M2055" i="7" a="1"/>
  <c r="M2055" i="7" s="1"/>
  <c r="N2055" i="7" s="1" a="1"/>
  <c r="N2055" i="7" s="1"/>
  <c r="O2054" i="7" a="1"/>
  <c r="O2054" i="7"/>
  <c r="M2054" i="7" a="1"/>
  <c r="M2054" i="7" s="1"/>
  <c r="N2054" i="7" s="1" a="1"/>
  <c r="N2054" i="7" s="1"/>
  <c r="O2053" i="7" a="1"/>
  <c r="O2053" i="7"/>
  <c r="M2053" i="7" a="1"/>
  <c r="M2053" i="7"/>
  <c r="N2053" i="7" s="1" a="1"/>
  <c r="N2053" i="7" s="1"/>
  <c r="O2052" i="7" a="1"/>
  <c r="O2052" i="7" s="1"/>
  <c r="M2052" i="7" a="1"/>
  <c r="M2052" i="7" s="1"/>
  <c r="N2052" i="7" s="1" a="1"/>
  <c r="N2052" i="7" s="1"/>
  <c r="O2051" i="7" a="1"/>
  <c r="O2051" i="7"/>
  <c r="M2051" i="7" a="1"/>
  <c r="M2051" i="7"/>
  <c r="N2051" i="7" s="1" a="1"/>
  <c r="N2051" i="7" s="1"/>
  <c r="O2050" i="7" a="1"/>
  <c r="O2050" i="7"/>
  <c r="M2050" i="7" a="1"/>
  <c r="M2050" i="7" s="1"/>
  <c r="N2050" i="7" s="1" a="1"/>
  <c r="N2050" i="7" s="1"/>
  <c r="O2049" i="7" a="1"/>
  <c r="O2049" i="7"/>
  <c r="M2049" i="7" a="1"/>
  <c r="M2049" i="7" s="1"/>
  <c r="N2049" i="7" s="1" a="1"/>
  <c r="N2049" i="7" s="1"/>
  <c r="O2048" i="7" a="1"/>
  <c r="O2048" i="7" s="1"/>
  <c r="M2048" i="7" a="1"/>
  <c r="M2048" i="7"/>
  <c r="N2048" i="7" s="1" a="1"/>
  <c r="N2048" i="7" s="1"/>
  <c r="O2047" i="7" a="1"/>
  <c r="O2047" i="7"/>
  <c r="M2047" i="7" a="1"/>
  <c r="M2047" i="7"/>
  <c r="N2047" i="7" s="1" a="1"/>
  <c r="N2047" i="7" s="1"/>
  <c r="O2046" i="7" a="1"/>
  <c r="O2046" i="7"/>
  <c r="M2046" i="7" a="1"/>
  <c r="M2046" i="7" s="1"/>
  <c r="N2046" i="7" s="1" a="1"/>
  <c r="N2046" i="7" s="1"/>
  <c r="O2045" i="7" a="1"/>
  <c r="O2045" i="7"/>
  <c r="M2045" i="7" a="1"/>
  <c r="M2045" i="7"/>
  <c r="N2045" i="7" s="1" a="1"/>
  <c r="N2045" i="7" s="1"/>
  <c r="O2044" i="7" a="1"/>
  <c r="O2044" i="7" s="1"/>
  <c r="N2044" i="7" a="1"/>
  <c r="N2044" i="7" s="1"/>
  <c r="M2044" i="7" a="1"/>
  <c r="M2044" i="7"/>
  <c r="O2043" i="7" a="1"/>
  <c r="O2043" i="7"/>
  <c r="M2043" i="7" a="1"/>
  <c r="M2043" i="7"/>
  <c r="N2043" i="7" s="1" a="1"/>
  <c r="N2043" i="7" s="1"/>
  <c r="O2042" i="7" a="1"/>
  <c r="O2042" i="7"/>
  <c r="M2042" i="7" a="1"/>
  <c r="M2042" i="7" s="1"/>
  <c r="N2042" i="7" s="1" a="1"/>
  <c r="N2042" i="7" s="1"/>
  <c r="O2041" i="7" a="1"/>
  <c r="O2041" i="7" s="1"/>
  <c r="M2041" i="7" a="1"/>
  <c r="M2041" i="7" s="1"/>
  <c r="N2041" i="7" s="1" a="1"/>
  <c r="N2041" i="7" s="1"/>
  <c r="O2040" i="7" a="1"/>
  <c r="O2040" i="7" s="1"/>
  <c r="M2040" i="7" a="1"/>
  <c r="M2040" i="7"/>
  <c r="N2040" i="7" s="1" a="1"/>
  <c r="N2040" i="7" s="1"/>
  <c r="O2039" i="7" a="1"/>
  <c r="O2039" i="7"/>
  <c r="M2039" i="7" a="1"/>
  <c r="M2039" i="7"/>
  <c r="N2039" i="7" s="1" a="1"/>
  <c r="N2039" i="7" s="1"/>
  <c r="O2038" i="7" a="1"/>
  <c r="O2038" i="7" s="1"/>
  <c r="N2038" i="7" a="1"/>
  <c r="N2038" i="7" s="1"/>
  <c r="M2038" i="7" a="1"/>
  <c r="M2038" i="7" s="1"/>
  <c r="O2037" i="7" a="1"/>
  <c r="O2037" i="7"/>
  <c r="M2037" i="7" a="1"/>
  <c r="M2037" i="7"/>
  <c r="N2037" i="7" s="1" a="1"/>
  <c r="N2037" i="7" s="1"/>
  <c r="O2036" i="7" a="1"/>
  <c r="O2036" i="7" s="1"/>
  <c r="M2036" i="7" a="1"/>
  <c r="M2036" i="7"/>
  <c r="N2036" i="7" s="1" a="1"/>
  <c r="N2036" i="7" s="1"/>
  <c r="O2035" i="7" a="1"/>
  <c r="O2035" i="7" s="1"/>
  <c r="N2035" i="7" a="1"/>
  <c r="N2035" i="7" s="1"/>
  <c r="M2035" i="7" a="1"/>
  <c r="M2035" i="7"/>
  <c r="O2034" i="7" a="1"/>
  <c r="O2034" i="7"/>
  <c r="N2034" i="7" a="1"/>
  <c r="N2034" i="7"/>
  <c r="M2034" i="7" a="1"/>
  <c r="M2034" i="7" s="1"/>
  <c r="O2033" i="7" a="1"/>
  <c r="O2033" i="7" s="1"/>
  <c r="M2033" i="7" a="1"/>
  <c r="M2033" i="7"/>
  <c r="N2033" i="7" s="1" a="1"/>
  <c r="N2033" i="7" s="1"/>
  <c r="O2032" i="7" a="1"/>
  <c r="O2032" i="7" s="1"/>
  <c r="M2032" i="7" a="1"/>
  <c r="M2032" i="7"/>
  <c r="N2032" i="7" s="1" a="1"/>
  <c r="N2032" i="7" s="1"/>
  <c r="O2031" i="7" a="1"/>
  <c r="O2031" i="7"/>
  <c r="M2031" i="7" a="1"/>
  <c r="M2031" i="7" s="1"/>
  <c r="N2031" i="7" s="1" a="1"/>
  <c r="N2031" i="7" s="1"/>
  <c r="O2030" i="7" a="1"/>
  <c r="O2030" i="7" s="1"/>
  <c r="M2030" i="7" a="1"/>
  <c r="M2030" i="7" s="1"/>
  <c r="N2030" i="7" s="1" a="1"/>
  <c r="N2030" i="7" s="1"/>
  <c r="O2029" i="7" a="1"/>
  <c r="O2029" i="7"/>
  <c r="N2029" i="7"/>
  <c r="M2029" i="7" a="1"/>
  <c r="M2029" i="7"/>
  <c r="N2029" i="7" s="1" a="1"/>
  <c r="O2028" i="7" a="1"/>
  <c r="O2028" i="7" s="1"/>
  <c r="M2028" i="7" a="1"/>
  <c r="M2028" i="7" s="1"/>
  <c r="N2028" i="7" s="1" a="1"/>
  <c r="N2028" i="7" s="1"/>
  <c r="O2027" i="7" a="1"/>
  <c r="O2027" i="7" s="1"/>
  <c r="M2027" i="7" a="1"/>
  <c r="M2027" i="7"/>
  <c r="N2027" i="7" s="1" a="1"/>
  <c r="N2027" i="7" s="1"/>
  <c r="O2026" i="7" a="1"/>
  <c r="O2026" i="7"/>
  <c r="N2026" i="7" a="1"/>
  <c r="N2026" i="7"/>
  <c r="M2026" i="7" a="1"/>
  <c r="M2026" i="7" s="1"/>
  <c r="O2025" i="7" a="1"/>
  <c r="O2025" i="7" s="1"/>
  <c r="M2025" i="7" a="1"/>
  <c r="M2025" i="7" s="1"/>
  <c r="N2025" i="7" s="1" a="1"/>
  <c r="N2025" i="7" s="1"/>
  <c r="O2024" i="7" a="1"/>
  <c r="O2024" i="7" s="1"/>
  <c r="M2024" i="7" a="1"/>
  <c r="M2024" i="7"/>
  <c r="N2024" i="7" s="1" a="1"/>
  <c r="N2024" i="7" s="1"/>
  <c r="O2023" i="7" a="1"/>
  <c r="O2023" i="7"/>
  <c r="M2023" i="7" a="1"/>
  <c r="M2023" i="7" s="1"/>
  <c r="N2023" i="7" s="1" a="1"/>
  <c r="N2023" i="7" s="1"/>
  <c r="O2022" i="7" a="1"/>
  <c r="O2022" i="7"/>
  <c r="M2022" i="7" a="1"/>
  <c r="M2022" i="7" s="1"/>
  <c r="N2022" i="7" s="1" a="1"/>
  <c r="N2022" i="7" s="1"/>
  <c r="O2021" i="7" a="1"/>
  <c r="O2021" i="7"/>
  <c r="M2021" i="7" a="1"/>
  <c r="M2021" i="7"/>
  <c r="N2021" i="7" s="1" a="1"/>
  <c r="N2021" i="7" s="1"/>
  <c r="O2020" i="7" a="1"/>
  <c r="O2020" i="7" s="1"/>
  <c r="M2020" i="7" a="1"/>
  <c r="M2020" i="7" s="1"/>
  <c r="N2020" i="7" s="1" a="1"/>
  <c r="N2020" i="7" s="1"/>
  <c r="O2019" i="7" a="1"/>
  <c r="O2019" i="7"/>
  <c r="M2019" i="7" a="1"/>
  <c r="M2019" i="7"/>
  <c r="N2019" i="7" s="1" a="1"/>
  <c r="N2019" i="7" s="1"/>
  <c r="O2018" i="7" a="1"/>
  <c r="O2018" i="7"/>
  <c r="M2018" i="7" a="1"/>
  <c r="M2018" i="7" s="1"/>
  <c r="N2018" i="7" s="1" a="1"/>
  <c r="N2018" i="7" s="1"/>
  <c r="O2017" i="7" a="1"/>
  <c r="O2017" i="7"/>
  <c r="M2017" i="7" a="1"/>
  <c r="M2017" i="7" s="1"/>
  <c r="N2017" i="7" s="1" a="1"/>
  <c r="N2017" i="7" s="1"/>
  <c r="O2016" i="7" a="1"/>
  <c r="O2016" i="7" s="1"/>
  <c r="M2016" i="7" a="1"/>
  <c r="M2016" i="7"/>
  <c r="N2016" i="7" s="1" a="1"/>
  <c r="N2016" i="7" s="1"/>
  <c r="O2015" i="7" a="1"/>
  <c r="O2015" i="7"/>
  <c r="M2015" i="7" a="1"/>
  <c r="M2015" i="7"/>
  <c r="N2015" i="7" s="1" a="1"/>
  <c r="N2015" i="7" s="1"/>
  <c r="O2014" i="7" a="1"/>
  <c r="O2014" i="7"/>
  <c r="M2014" i="7" a="1"/>
  <c r="M2014" i="7" s="1"/>
  <c r="N2014" i="7" s="1" a="1"/>
  <c r="N2014" i="7" s="1"/>
  <c r="O2013" i="7" a="1"/>
  <c r="O2013" i="7"/>
  <c r="M2013" i="7" a="1"/>
  <c r="M2013" i="7"/>
  <c r="N2013" i="7" s="1" a="1"/>
  <c r="N2013" i="7" s="1"/>
  <c r="O2012" i="7" a="1"/>
  <c r="O2012" i="7" s="1"/>
  <c r="N2012" i="7" a="1"/>
  <c r="N2012" i="7" s="1"/>
  <c r="M2012" i="7" a="1"/>
  <c r="M2012" i="7" s="1"/>
  <c r="O2011" i="7" a="1"/>
  <c r="O2011" i="7"/>
  <c r="M2011" i="7" a="1"/>
  <c r="M2011" i="7"/>
  <c r="N2011" i="7" s="1" a="1"/>
  <c r="N2011" i="7" s="1"/>
  <c r="O2010" i="7" a="1"/>
  <c r="O2010" i="7"/>
  <c r="M2010" i="7" a="1"/>
  <c r="M2010" i="7" s="1"/>
  <c r="N2010" i="7" s="1" a="1"/>
  <c r="N2010" i="7" s="1"/>
  <c r="O2009" i="7" a="1"/>
  <c r="O2009" i="7" s="1"/>
  <c r="N2009" i="7" a="1"/>
  <c r="N2009" i="7" s="1"/>
  <c r="M2009" i="7" a="1"/>
  <c r="M2009" i="7" s="1"/>
  <c r="O2008" i="7" a="1"/>
  <c r="O2008" i="7" s="1"/>
  <c r="M2008" i="7" a="1"/>
  <c r="M2008" i="7"/>
  <c r="N2008" i="7" s="1" a="1"/>
  <c r="N2008" i="7" s="1"/>
  <c r="O2007" i="7" a="1"/>
  <c r="O2007" i="7"/>
  <c r="M2007" i="7" a="1"/>
  <c r="M2007" i="7"/>
  <c r="N2007" i="7" s="1" a="1"/>
  <c r="N2007" i="7" s="1"/>
  <c r="O2006" i="7" a="1"/>
  <c r="O2006" i="7" s="1"/>
  <c r="N2006" i="7" a="1"/>
  <c r="N2006" i="7" s="1"/>
  <c r="M2006" i="7" a="1"/>
  <c r="M2006" i="7" s="1"/>
  <c r="O2005" i="7" a="1"/>
  <c r="O2005" i="7"/>
  <c r="M2005" i="7" a="1"/>
  <c r="M2005" i="7"/>
  <c r="N2005" i="7" s="1" a="1"/>
  <c r="N2005" i="7" s="1"/>
  <c r="O2004" i="7" a="1"/>
  <c r="O2004" i="7" s="1"/>
  <c r="M2004" i="7" a="1"/>
  <c r="M2004" i="7"/>
  <c r="N2004" i="7" s="1" a="1"/>
  <c r="N2004" i="7" s="1"/>
  <c r="O2003" i="7" a="1"/>
  <c r="O2003" i="7" s="1"/>
  <c r="N2003" i="7" a="1"/>
  <c r="N2003" i="7" s="1"/>
  <c r="M2003" i="7" a="1"/>
  <c r="M2003" i="7"/>
  <c r="O2002" i="7" a="1"/>
  <c r="O2002" i="7"/>
  <c r="N2002" i="7" a="1"/>
  <c r="N2002" i="7"/>
  <c r="M2002" i="7" a="1"/>
  <c r="M2002" i="7" s="1"/>
  <c r="O2001" i="7" a="1"/>
  <c r="O2001" i="7" s="1"/>
  <c r="M2001" i="7" a="1"/>
  <c r="M2001" i="7"/>
  <c r="N2001" i="7" s="1" a="1"/>
  <c r="N2001" i="7" s="1"/>
  <c r="O2000" i="7" a="1"/>
  <c r="O2000" i="7" s="1"/>
  <c r="N2000" i="7"/>
  <c r="M2000" i="7" a="1"/>
  <c r="M2000" i="7"/>
  <c r="N2000" i="7" s="1" a="1"/>
  <c r="O1999" i="7" a="1"/>
  <c r="O1999" i="7"/>
  <c r="M1999" i="7" a="1"/>
  <c r="M1999" i="7" s="1"/>
  <c r="N1999" i="7" s="1" a="1"/>
  <c r="N1999" i="7" s="1"/>
  <c r="O1998" i="7" a="1"/>
  <c r="O1998" i="7" s="1"/>
  <c r="M1998" i="7" a="1"/>
  <c r="M1998" i="7" s="1"/>
  <c r="N1998" i="7" s="1" a="1"/>
  <c r="N1998" i="7" s="1"/>
  <c r="O1997" i="7" a="1"/>
  <c r="O1997" i="7"/>
  <c r="M1997" i="7" a="1"/>
  <c r="M1997" i="7"/>
  <c r="N1997" i="7" s="1" a="1"/>
  <c r="N1997" i="7" s="1"/>
  <c r="O1996" i="7" a="1"/>
  <c r="O1996" i="7" s="1"/>
  <c r="M1996" i="7" a="1"/>
  <c r="M1996" i="7" s="1"/>
  <c r="N1996" i="7" s="1" a="1"/>
  <c r="N1996" i="7" s="1"/>
  <c r="O1995" i="7" a="1"/>
  <c r="O1995" i="7" s="1"/>
  <c r="M1995" i="7" a="1"/>
  <c r="M1995" i="7"/>
  <c r="N1995" i="7" s="1" a="1"/>
  <c r="N1995" i="7" s="1"/>
  <c r="O1994" i="7" a="1"/>
  <c r="O1994" i="7"/>
  <c r="N1994" i="7" a="1"/>
  <c r="N1994" i="7"/>
  <c r="M1994" i="7" a="1"/>
  <c r="M1994" i="7" s="1"/>
  <c r="O1993" i="7" a="1"/>
  <c r="O1993" i="7" s="1"/>
  <c r="M1993" i="7" a="1"/>
  <c r="M1993" i="7" s="1"/>
  <c r="N1993" i="7" s="1" a="1"/>
  <c r="N1993" i="7" s="1"/>
  <c r="O1992" i="7" a="1"/>
  <c r="O1992" i="7" s="1"/>
  <c r="M1992" i="7" a="1"/>
  <c r="M1992" i="7"/>
  <c r="N1992" i="7" s="1" a="1"/>
  <c r="N1992" i="7" s="1"/>
  <c r="O1991" i="7" a="1"/>
  <c r="O1991" i="7"/>
  <c r="M1991" i="7" a="1"/>
  <c r="M1991" i="7" s="1"/>
  <c r="N1991" i="7" s="1" a="1"/>
  <c r="N1991" i="7" s="1"/>
  <c r="O1990" i="7" a="1"/>
  <c r="O1990" i="7"/>
  <c r="M1990" i="7" a="1"/>
  <c r="M1990" i="7" s="1"/>
  <c r="N1990" i="7" s="1" a="1"/>
  <c r="N1990" i="7" s="1"/>
  <c r="O1989" i="7" a="1"/>
  <c r="O1989" i="7"/>
  <c r="M1989" i="7" a="1"/>
  <c r="M1989" i="7"/>
  <c r="N1989" i="7" s="1" a="1"/>
  <c r="N1989" i="7" s="1"/>
  <c r="O1988" i="7" a="1"/>
  <c r="O1988" i="7" s="1"/>
  <c r="M1988" i="7" a="1"/>
  <c r="M1988" i="7" s="1"/>
  <c r="N1988" i="7" s="1" a="1"/>
  <c r="N1988" i="7" s="1"/>
  <c r="O1987" i="7" a="1"/>
  <c r="O1987" i="7"/>
  <c r="M1987" i="7" a="1"/>
  <c r="M1987" i="7"/>
  <c r="N1987" i="7" s="1" a="1"/>
  <c r="N1987" i="7" s="1"/>
  <c r="O1986" i="7" a="1"/>
  <c r="O1986" i="7"/>
  <c r="M1986" i="7" a="1"/>
  <c r="M1986" i="7" s="1"/>
  <c r="N1986" i="7" s="1" a="1"/>
  <c r="N1986" i="7" s="1"/>
  <c r="O1985" i="7" a="1"/>
  <c r="O1985" i="7"/>
  <c r="M1985" i="7" a="1"/>
  <c r="M1985" i="7" s="1"/>
  <c r="N1985" i="7" s="1" a="1"/>
  <c r="N1985" i="7" s="1"/>
  <c r="O1984" i="7" a="1"/>
  <c r="O1984" i="7" s="1"/>
  <c r="M1984" i="7" a="1"/>
  <c r="M1984" i="7"/>
  <c r="N1984" i="7" s="1" a="1"/>
  <c r="N1984" i="7" s="1"/>
  <c r="O1983" i="7" a="1"/>
  <c r="O1983" i="7"/>
  <c r="M1983" i="7" a="1"/>
  <c r="M1983" i="7"/>
  <c r="N1983" i="7" s="1" a="1"/>
  <c r="N1983" i="7" s="1"/>
  <c r="O1982" i="7" a="1"/>
  <c r="O1982" i="7"/>
  <c r="M1982" i="7" a="1"/>
  <c r="M1982" i="7" s="1"/>
  <c r="N1982" i="7" s="1" a="1"/>
  <c r="N1982" i="7" s="1"/>
  <c r="O1981" i="7" a="1"/>
  <c r="O1981" i="7"/>
  <c r="M1981" i="7" a="1"/>
  <c r="M1981" i="7"/>
  <c r="N1981" i="7" s="1" a="1"/>
  <c r="N1981" i="7" s="1"/>
  <c r="O1980" i="7" a="1"/>
  <c r="O1980" i="7" s="1"/>
  <c r="N1980" i="7" a="1"/>
  <c r="N1980" i="7" s="1"/>
  <c r="M1980" i="7" a="1"/>
  <c r="M1980" i="7"/>
  <c r="O1979" i="7" a="1"/>
  <c r="O1979" i="7"/>
  <c r="M1979" i="7" a="1"/>
  <c r="M1979" i="7"/>
  <c r="N1979" i="7" s="1" a="1"/>
  <c r="N1979" i="7" s="1"/>
  <c r="O1978" i="7" a="1"/>
  <c r="O1978" i="7"/>
  <c r="M1978" i="7" a="1"/>
  <c r="M1978" i="7" s="1"/>
  <c r="N1978" i="7" s="1" a="1"/>
  <c r="N1978" i="7" s="1"/>
  <c r="O1977" i="7" a="1"/>
  <c r="O1977" i="7" s="1"/>
  <c r="N1977" i="7" a="1"/>
  <c r="N1977" i="7" s="1"/>
  <c r="M1977" i="7" a="1"/>
  <c r="M1977" i="7" s="1"/>
  <c r="O1976" i="7" a="1"/>
  <c r="O1976" i="7" s="1"/>
  <c r="M1976" i="7" a="1"/>
  <c r="M1976" i="7"/>
  <c r="N1976" i="7" s="1" a="1"/>
  <c r="N1976" i="7" s="1"/>
  <c r="O1975" i="7" a="1"/>
  <c r="O1975" i="7"/>
  <c r="M1975" i="7" a="1"/>
  <c r="M1975" i="7"/>
  <c r="N1975" i="7" s="1" a="1"/>
  <c r="N1975" i="7" s="1"/>
  <c r="O1974" i="7" a="1"/>
  <c r="O1974" i="7" s="1"/>
  <c r="N1974" i="7" a="1"/>
  <c r="N1974" i="7" s="1"/>
  <c r="M1974" i="7" a="1"/>
  <c r="M1974" i="7" s="1"/>
  <c r="O1973" i="7" a="1"/>
  <c r="O1973" i="7"/>
  <c r="M1973" i="7" a="1"/>
  <c r="M1973" i="7"/>
  <c r="N1973" i="7" s="1" a="1"/>
  <c r="N1973" i="7" s="1"/>
  <c r="O1972" i="7" a="1"/>
  <c r="O1972" i="7" s="1"/>
  <c r="M1972" i="7" a="1"/>
  <c r="M1972" i="7"/>
  <c r="N1972" i="7" s="1" a="1"/>
  <c r="N1972" i="7" s="1"/>
  <c r="O1971" i="7" a="1"/>
  <c r="O1971" i="7" s="1"/>
  <c r="N1971" i="7" a="1"/>
  <c r="N1971" i="7" s="1"/>
  <c r="M1971" i="7" a="1"/>
  <c r="M1971" i="7"/>
  <c r="O1970" i="7" a="1"/>
  <c r="O1970" i="7"/>
  <c r="N1970" i="7" a="1"/>
  <c r="N1970" i="7"/>
  <c r="M1970" i="7" a="1"/>
  <c r="M1970" i="7" s="1"/>
  <c r="O1969" i="7" a="1"/>
  <c r="O1969" i="7" s="1"/>
  <c r="M1969" i="7" a="1"/>
  <c r="M1969" i="7"/>
  <c r="N1969" i="7" s="1" a="1"/>
  <c r="N1969" i="7" s="1"/>
  <c r="O1968" i="7" a="1"/>
  <c r="O1968" i="7" s="1"/>
  <c r="N1968" i="7"/>
  <c r="M1968" i="7" a="1"/>
  <c r="M1968" i="7"/>
  <c r="N1968" i="7" s="1" a="1"/>
  <c r="O1967" i="7" a="1"/>
  <c r="O1967" i="7"/>
  <c r="M1967" i="7" a="1"/>
  <c r="M1967" i="7" s="1"/>
  <c r="N1967" i="7" s="1" a="1"/>
  <c r="N1967" i="7" s="1"/>
  <c r="O1966" i="7" a="1"/>
  <c r="O1966" i="7" s="1"/>
  <c r="M1966" i="7" a="1"/>
  <c r="M1966" i="7" s="1"/>
  <c r="N1966" i="7" s="1" a="1"/>
  <c r="N1966" i="7" s="1"/>
  <c r="O1965" i="7" a="1"/>
  <c r="O1965" i="7"/>
  <c r="M1965" i="7" a="1"/>
  <c r="M1965" i="7"/>
  <c r="N1965" i="7" s="1" a="1"/>
  <c r="N1965" i="7" s="1"/>
  <c r="O1964" i="7" a="1"/>
  <c r="O1964" i="7" s="1"/>
  <c r="M1964" i="7" a="1"/>
  <c r="M1964" i="7" s="1"/>
  <c r="N1964" i="7" s="1" a="1"/>
  <c r="N1964" i="7" s="1"/>
  <c r="O1963" i="7" a="1"/>
  <c r="O1963" i="7" s="1"/>
  <c r="M1963" i="7" a="1"/>
  <c r="M1963" i="7"/>
  <c r="N1963" i="7" s="1" a="1"/>
  <c r="N1963" i="7" s="1"/>
  <c r="O1962" i="7" a="1"/>
  <c r="O1962" i="7"/>
  <c r="N1962" i="7" a="1"/>
  <c r="N1962" i="7"/>
  <c r="M1962" i="7" a="1"/>
  <c r="M1962" i="7" s="1"/>
  <c r="O1961" i="7" a="1"/>
  <c r="O1961" i="7" s="1"/>
  <c r="M1961" i="7" a="1"/>
  <c r="M1961" i="7" s="1"/>
  <c r="N1961" i="7" s="1" a="1"/>
  <c r="N1961" i="7" s="1"/>
  <c r="O1960" i="7" a="1"/>
  <c r="O1960" i="7" s="1"/>
  <c r="M1960" i="7" a="1"/>
  <c r="M1960" i="7"/>
  <c r="N1960" i="7" s="1" a="1"/>
  <c r="N1960" i="7" s="1"/>
  <c r="O1959" i="7" a="1"/>
  <c r="O1959" i="7"/>
  <c r="M1959" i="7" a="1"/>
  <c r="M1959" i="7" s="1"/>
  <c r="N1959" i="7" s="1" a="1"/>
  <c r="N1959" i="7" s="1"/>
  <c r="O1958" i="7" a="1"/>
  <c r="O1958" i="7" s="1"/>
  <c r="M1958" i="7" a="1"/>
  <c r="M1958" i="7" s="1"/>
  <c r="N1958" i="7" s="1" a="1"/>
  <c r="N1958" i="7" s="1"/>
  <c r="O1957" i="7" a="1"/>
  <c r="O1957" i="7"/>
  <c r="M1957" i="7" a="1"/>
  <c r="M1957" i="7"/>
  <c r="N1957" i="7" s="1" a="1"/>
  <c r="N1957" i="7" s="1"/>
  <c r="O1956" i="7" a="1"/>
  <c r="O1956" i="7" s="1"/>
  <c r="N1956" i="7" a="1"/>
  <c r="N1956" i="7" s="1"/>
  <c r="M1956" i="7" a="1"/>
  <c r="M1956" i="7" s="1"/>
  <c r="O1955" i="7" a="1"/>
  <c r="O1955" i="7"/>
  <c r="M1955" i="7" a="1"/>
  <c r="M1955" i="7"/>
  <c r="N1955" i="7" s="1" a="1"/>
  <c r="N1955" i="7" s="1"/>
  <c r="O1954" i="7" a="1"/>
  <c r="O1954" i="7"/>
  <c r="M1954" i="7" a="1"/>
  <c r="M1954" i="7" s="1"/>
  <c r="N1954" i="7" s="1" a="1"/>
  <c r="N1954" i="7" s="1"/>
  <c r="O1953" i="7" a="1"/>
  <c r="O1953" i="7"/>
  <c r="M1953" i="7" a="1"/>
  <c r="M1953" i="7" s="1"/>
  <c r="N1953" i="7" s="1" a="1"/>
  <c r="N1953" i="7" s="1"/>
  <c r="O1952" i="7" a="1"/>
  <c r="O1952" i="7" s="1"/>
  <c r="M1952" i="7" a="1"/>
  <c r="M1952" i="7"/>
  <c r="N1952" i="7" s="1" a="1"/>
  <c r="N1952" i="7" s="1"/>
  <c r="O1951" i="7" a="1"/>
  <c r="O1951" i="7"/>
  <c r="M1951" i="7" a="1"/>
  <c r="M1951" i="7"/>
  <c r="N1951" i="7" s="1" a="1"/>
  <c r="N1951" i="7" s="1"/>
  <c r="O1950" i="7" a="1"/>
  <c r="O1950" i="7"/>
  <c r="N1950" i="7" a="1"/>
  <c r="N1950" i="7" s="1"/>
  <c r="M1950" i="7" a="1"/>
  <c r="M1950" i="7" s="1"/>
  <c r="O1949" i="7" a="1"/>
  <c r="O1949" i="7"/>
  <c r="M1949" i="7" a="1"/>
  <c r="M1949" i="7"/>
  <c r="N1949" i="7" s="1" a="1"/>
  <c r="N1949" i="7" s="1"/>
  <c r="O1948" i="7" a="1"/>
  <c r="O1948" i="7" s="1"/>
  <c r="M1948" i="7" a="1"/>
  <c r="M1948" i="7" s="1"/>
  <c r="N1948" i="7" s="1" a="1"/>
  <c r="N1948" i="7" s="1"/>
  <c r="O1947" i="7" a="1"/>
  <c r="O1947" i="7"/>
  <c r="N1947" i="7" a="1"/>
  <c r="N1947" i="7" s="1"/>
  <c r="M1947" i="7" a="1"/>
  <c r="M1947" i="7"/>
  <c r="O1946" i="7" a="1"/>
  <c r="O1946" i="7"/>
  <c r="M1946" i="7" a="1"/>
  <c r="M1946" i="7" s="1"/>
  <c r="N1946" i="7" s="1" a="1"/>
  <c r="N1946" i="7" s="1"/>
  <c r="O1945" i="7" a="1"/>
  <c r="O1945" i="7" s="1"/>
  <c r="N1945" i="7" a="1"/>
  <c r="N1945" i="7" s="1"/>
  <c r="M1945" i="7" a="1"/>
  <c r="M1945" i="7" s="1"/>
  <c r="O1944" i="7" a="1"/>
  <c r="O1944" i="7" s="1"/>
  <c r="M1944" i="7" a="1"/>
  <c r="M1944" i="7"/>
  <c r="N1944" i="7" s="1" a="1"/>
  <c r="N1944" i="7" s="1"/>
  <c r="O1943" i="7" a="1"/>
  <c r="O1943" i="7"/>
  <c r="M1943" i="7" a="1"/>
  <c r="M1943" i="7"/>
  <c r="N1943" i="7" s="1" a="1"/>
  <c r="N1943" i="7" s="1"/>
  <c r="O1942" i="7" a="1"/>
  <c r="O1942" i="7" s="1"/>
  <c r="N1942" i="7" a="1"/>
  <c r="N1942" i="7" s="1"/>
  <c r="M1942" i="7" a="1"/>
  <c r="M1942" i="7" s="1"/>
  <c r="O1941" i="7" a="1"/>
  <c r="O1941" i="7"/>
  <c r="M1941" i="7" a="1"/>
  <c r="M1941" i="7"/>
  <c r="N1941" i="7" s="1" a="1"/>
  <c r="N1941" i="7" s="1"/>
  <c r="O1940" i="7" a="1"/>
  <c r="O1940" i="7" s="1"/>
  <c r="M1940" i="7" a="1"/>
  <c r="M1940" i="7"/>
  <c r="N1940" i="7" s="1" a="1"/>
  <c r="N1940" i="7" s="1"/>
  <c r="O1939" i="7" a="1"/>
  <c r="O1939" i="7" s="1"/>
  <c r="N1939" i="7" a="1"/>
  <c r="N1939" i="7" s="1"/>
  <c r="M1939" i="7" a="1"/>
  <c r="M1939" i="7"/>
  <c r="O1938" i="7" a="1"/>
  <c r="O1938" i="7"/>
  <c r="N1938" i="7" a="1"/>
  <c r="N1938" i="7"/>
  <c r="M1938" i="7" a="1"/>
  <c r="M1938" i="7" s="1"/>
  <c r="O1937" i="7" a="1"/>
  <c r="O1937" i="7" s="1"/>
  <c r="M1937" i="7" a="1"/>
  <c r="M1937" i="7"/>
  <c r="N1937" i="7" s="1" a="1"/>
  <c r="N1937" i="7" s="1"/>
  <c r="O1936" i="7" a="1"/>
  <c r="O1936" i="7" s="1"/>
  <c r="N1936" i="7"/>
  <c r="M1936" i="7" a="1"/>
  <c r="M1936" i="7"/>
  <c r="N1936" i="7" s="1" a="1"/>
  <c r="O1935" i="7" a="1"/>
  <c r="O1935" i="7"/>
  <c r="M1935" i="7" a="1"/>
  <c r="M1935" i="7" s="1"/>
  <c r="N1935" i="7" s="1" a="1"/>
  <c r="N1935" i="7" s="1"/>
  <c r="O1934" i="7" a="1"/>
  <c r="O1934" i="7" s="1"/>
  <c r="M1934" i="7" a="1"/>
  <c r="M1934" i="7" s="1"/>
  <c r="N1934" i="7" s="1" a="1"/>
  <c r="N1934" i="7" s="1"/>
  <c r="O1933" i="7" a="1"/>
  <c r="O1933" i="7"/>
  <c r="M1933" i="7" a="1"/>
  <c r="M1933" i="7"/>
  <c r="N1933" i="7" s="1" a="1"/>
  <c r="N1933" i="7" s="1"/>
  <c r="O1932" i="7" a="1"/>
  <c r="O1932" i="7" s="1"/>
  <c r="M1932" i="7" a="1"/>
  <c r="M1932" i="7" s="1"/>
  <c r="N1932" i="7" s="1" a="1"/>
  <c r="N1932" i="7" s="1"/>
  <c r="O1931" i="7" a="1"/>
  <c r="O1931" i="7" s="1"/>
  <c r="M1931" i="7" a="1"/>
  <c r="M1931" i="7"/>
  <c r="N1931" i="7" s="1" a="1"/>
  <c r="N1931" i="7" s="1"/>
  <c r="O1930" i="7" a="1"/>
  <c r="O1930" i="7"/>
  <c r="N1930" i="7" a="1"/>
  <c r="N1930" i="7"/>
  <c r="M1930" i="7" a="1"/>
  <c r="M1930" i="7" s="1"/>
  <c r="O1929" i="7" a="1"/>
  <c r="O1929" i="7" s="1"/>
  <c r="M1929" i="7" a="1"/>
  <c r="M1929" i="7" s="1"/>
  <c r="N1929" i="7" s="1" a="1"/>
  <c r="N1929" i="7" s="1"/>
  <c r="O1928" i="7" a="1"/>
  <c r="O1928" i="7" s="1"/>
  <c r="M1928" i="7" a="1"/>
  <c r="M1928" i="7"/>
  <c r="N1928" i="7" s="1" a="1"/>
  <c r="N1928" i="7" s="1"/>
  <c r="O1927" i="7" a="1"/>
  <c r="O1927" i="7"/>
  <c r="M1927" i="7" a="1"/>
  <c r="M1927" i="7" s="1"/>
  <c r="N1927" i="7" s="1" a="1"/>
  <c r="N1927" i="7" s="1"/>
  <c r="O1926" i="7" a="1"/>
  <c r="O1926" i="7" s="1"/>
  <c r="M1926" i="7" a="1"/>
  <c r="M1926" i="7" s="1"/>
  <c r="N1926" i="7" s="1" a="1"/>
  <c r="N1926" i="7" s="1"/>
  <c r="O1925" i="7" a="1"/>
  <c r="O1925" i="7"/>
  <c r="M1925" i="7" a="1"/>
  <c r="M1925" i="7"/>
  <c r="N1925" i="7" s="1" a="1"/>
  <c r="N1925" i="7" s="1"/>
  <c r="O1924" i="7" a="1"/>
  <c r="O1924" i="7" s="1"/>
  <c r="N1924" i="7" a="1"/>
  <c r="N1924" i="7" s="1"/>
  <c r="M1924" i="7" a="1"/>
  <c r="M1924" i="7" s="1"/>
  <c r="O1923" i="7" a="1"/>
  <c r="O1923" i="7"/>
  <c r="M1923" i="7" a="1"/>
  <c r="M1923" i="7"/>
  <c r="N1923" i="7" s="1" a="1"/>
  <c r="N1923" i="7" s="1"/>
  <c r="O1922" i="7" a="1"/>
  <c r="O1922" i="7"/>
  <c r="M1922" i="7" a="1"/>
  <c r="M1922" i="7" s="1"/>
  <c r="N1922" i="7" s="1" a="1"/>
  <c r="N1922" i="7" s="1"/>
  <c r="O1921" i="7" a="1"/>
  <c r="O1921" i="7"/>
  <c r="M1921" i="7" a="1"/>
  <c r="M1921" i="7" s="1"/>
  <c r="N1921" i="7" s="1" a="1"/>
  <c r="N1921" i="7" s="1"/>
  <c r="O1920" i="7" a="1"/>
  <c r="O1920" i="7" s="1"/>
  <c r="M1920" i="7" a="1"/>
  <c r="M1920" i="7"/>
  <c r="N1920" i="7" s="1" a="1"/>
  <c r="N1920" i="7" s="1"/>
  <c r="O1919" i="7" a="1"/>
  <c r="O1919" i="7"/>
  <c r="M1919" i="7" a="1"/>
  <c r="M1919" i="7"/>
  <c r="N1919" i="7" s="1" a="1"/>
  <c r="N1919" i="7" s="1"/>
  <c r="O1918" i="7" a="1"/>
  <c r="O1918" i="7"/>
  <c r="N1918" i="7" a="1"/>
  <c r="N1918" i="7" s="1"/>
  <c r="M1918" i="7" a="1"/>
  <c r="M1918" i="7" s="1"/>
  <c r="O1917" i="7" a="1"/>
  <c r="O1917" i="7"/>
  <c r="M1917" i="7" a="1"/>
  <c r="M1917" i="7"/>
  <c r="N1917" i="7" s="1" a="1"/>
  <c r="N1917" i="7" s="1"/>
  <c r="O1916" i="7" a="1"/>
  <c r="O1916" i="7" s="1"/>
  <c r="M1916" i="7" a="1"/>
  <c r="M1916" i="7" s="1"/>
  <c r="N1916" i="7" s="1" a="1"/>
  <c r="N1916" i="7" s="1"/>
  <c r="O1915" i="7" a="1"/>
  <c r="O1915" i="7"/>
  <c r="N1915" i="7" a="1"/>
  <c r="N1915" i="7" s="1"/>
  <c r="M1915" i="7" a="1"/>
  <c r="M1915" i="7"/>
  <c r="O1914" i="7" a="1"/>
  <c r="O1914" i="7"/>
  <c r="M1914" i="7" a="1"/>
  <c r="M1914" i="7" s="1"/>
  <c r="N1914" i="7" s="1" a="1"/>
  <c r="N1914" i="7" s="1"/>
  <c r="O1913" i="7" a="1"/>
  <c r="O1913" i="7" s="1"/>
  <c r="N1913" i="7" a="1"/>
  <c r="N1913" i="7" s="1"/>
  <c r="M1913" i="7" a="1"/>
  <c r="M1913" i="7" s="1"/>
  <c r="O1912" i="7" a="1"/>
  <c r="O1912" i="7" s="1"/>
  <c r="M1912" i="7" a="1"/>
  <c r="M1912" i="7"/>
  <c r="N1912" i="7" s="1" a="1"/>
  <c r="N1912" i="7" s="1"/>
  <c r="O1911" i="7" a="1"/>
  <c r="O1911" i="7"/>
  <c r="M1911" i="7" a="1"/>
  <c r="M1911" i="7"/>
  <c r="N1911" i="7" s="1" a="1"/>
  <c r="N1911" i="7" s="1"/>
  <c r="O1910" i="7" a="1"/>
  <c r="O1910" i="7" s="1"/>
  <c r="N1910" i="7" a="1"/>
  <c r="N1910" i="7" s="1"/>
  <c r="M1910" i="7" a="1"/>
  <c r="M1910" i="7" s="1"/>
  <c r="O1909" i="7" a="1"/>
  <c r="O1909" i="7"/>
  <c r="M1909" i="7" a="1"/>
  <c r="M1909" i="7"/>
  <c r="N1909" i="7" s="1" a="1"/>
  <c r="N1909" i="7" s="1"/>
  <c r="O1908" i="7" a="1"/>
  <c r="O1908" i="7" s="1"/>
  <c r="M1908" i="7" a="1"/>
  <c r="M1908" i="7"/>
  <c r="N1908" i="7" s="1" a="1"/>
  <c r="N1908" i="7" s="1"/>
  <c r="O1907" i="7" a="1"/>
  <c r="O1907" i="7" s="1"/>
  <c r="N1907" i="7" a="1"/>
  <c r="N1907" i="7" s="1"/>
  <c r="M1907" i="7" a="1"/>
  <c r="M1907" i="7"/>
  <c r="O1906" i="7" a="1"/>
  <c r="O1906" i="7"/>
  <c r="N1906" i="7" a="1"/>
  <c r="N1906" i="7"/>
  <c r="M1906" i="7" a="1"/>
  <c r="M1906" i="7" s="1"/>
  <c r="O1905" i="7" a="1"/>
  <c r="O1905" i="7" s="1"/>
  <c r="M1905" i="7" a="1"/>
  <c r="M1905" i="7"/>
  <c r="N1905" i="7" s="1" a="1"/>
  <c r="N1905" i="7" s="1"/>
  <c r="O1904" i="7" a="1"/>
  <c r="O1904" i="7" s="1"/>
  <c r="N1904" i="7"/>
  <c r="M1904" i="7" a="1"/>
  <c r="M1904" i="7"/>
  <c r="N1904" i="7" s="1" a="1"/>
  <c r="O1903" i="7" a="1"/>
  <c r="O1903" i="7"/>
  <c r="M1903" i="7" a="1"/>
  <c r="M1903" i="7" s="1"/>
  <c r="N1903" i="7" s="1" a="1"/>
  <c r="N1903" i="7" s="1"/>
  <c r="O1902" i="7" a="1"/>
  <c r="O1902" i="7" s="1"/>
  <c r="M1902" i="7" a="1"/>
  <c r="M1902" i="7" s="1"/>
  <c r="N1902" i="7" s="1" a="1"/>
  <c r="N1902" i="7" s="1"/>
  <c r="O1901" i="7" a="1"/>
  <c r="O1901" i="7"/>
  <c r="N1901" i="7"/>
  <c r="M1901" i="7" a="1"/>
  <c r="M1901" i="7"/>
  <c r="N1901" i="7" s="1" a="1"/>
  <c r="O1900" i="7" a="1"/>
  <c r="O1900" i="7" s="1"/>
  <c r="M1900" i="7" a="1"/>
  <c r="M1900" i="7" s="1"/>
  <c r="N1900" i="7" s="1" a="1"/>
  <c r="N1900" i="7" s="1"/>
  <c r="O1899" i="7" a="1"/>
  <c r="O1899" i="7" s="1"/>
  <c r="M1899" i="7" a="1"/>
  <c r="M1899" i="7"/>
  <c r="N1899" i="7" s="1" a="1"/>
  <c r="N1899" i="7" s="1"/>
  <c r="O1898" i="7" a="1"/>
  <c r="O1898" i="7"/>
  <c r="N1898" i="7"/>
  <c r="M1898" i="7" a="1"/>
  <c r="M1898" i="7" s="1"/>
  <c r="N1898" i="7" s="1" a="1"/>
  <c r="O1897" i="7" a="1"/>
  <c r="O1897" i="7" s="1"/>
  <c r="M1897" i="7" a="1"/>
  <c r="M1897" i="7" s="1"/>
  <c r="N1897" i="7" s="1" a="1"/>
  <c r="N1897" i="7" s="1"/>
  <c r="O1896" i="7" a="1"/>
  <c r="O1896" i="7" s="1"/>
  <c r="M1896" i="7" a="1"/>
  <c r="M1896" i="7"/>
  <c r="N1896" i="7" s="1" a="1"/>
  <c r="N1896" i="7" s="1"/>
  <c r="O1895" i="7" a="1"/>
  <c r="O1895" i="7"/>
  <c r="M1895" i="7" a="1"/>
  <c r="M1895" i="7" s="1"/>
  <c r="N1895" i="7" s="1" a="1"/>
  <c r="N1895" i="7" s="1"/>
  <c r="O1894" i="7" a="1"/>
  <c r="O1894" i="7" s="1"/>
  <c r="M1894" i="7" a="1"/>
  <c r="M1894" i="7" s="1"/>
  <c r="N1894" i="7" s="1" a="1"/>
  <c r="N1894" i="7" s="1"/>
  <c r="O1893" i="7" a="1"/>
  <c r="O1893" i="7"/>
  <c r="M1893" i="7" a="1"/>
  <c r="M1893" i="7"/>
  <c r="N1893" i="7" s="1" a="1"/>
  <c r="N1893" i="7" s="1"/>
  <c r="O1892" i="7" a="1"/>
  <c r="O1892" i="7" s="1"/>
  <c r="M1892" i="7" a="1"/>
  <c r="M1892" i="7" s="1"/>
  <c r="N1892" i="7" s="1" a="1"/>
  <c r="N1892" i="7" s="1"/>
  <c r="O1891" i="7" a="1"/>
  <c r="O1891" i="7"/>
  <c r="M1891" i="7" a="1"/>
  <c r="M1891" i="7"/>
  <c r="N1891" i="7" s="1" a="1"/>
  <c r="N1891" i="7" s="1"/>
  <c r="O1890" i="7" a="1"/>
  <c r="O1890" i="7"/>
  <c r="N1890" i="7" a="1"/>
  <c r="N1890" i="7" s="1"/>
  <c r="M1890" i="7" a="1"/>
  <c r="M1890" i="7" s="1"/>
  <c r="O1889" i="7" a="1"/>
  <c r="O1889" i="7"/>
  <c r="M1889" i="7" a="1"/>
  <c r="M1889" i="7" s="1"/>
  <c r="N1889" i="7" s="1" a="1"/>
  <c r="N1889" i="7" s="1"/>
  <c r="O1888" i="7" a="1"/>
  <c r="O1888" i="7" s="1"/>
  <c r="M1888" i="7" a="1"/>
  <c r="M1888" i="7"/>
  <c r="N1888" i="7" s="1" a="1"/>
  <c r="N1888" i="7" s="1"/>
  <c r="O1887" i="7" a="1"/>
  <c r="O1887" i="7"/>
  <c r="M1887" i="7" a="1"/>
  <c r="M1887" i="7" s="1"/>
  <c r="N1887" i="7" s="1" a="1"/>
  <c r="N1887" i="7" s="1"/>
  <c r="O1886" i="7" a="1"/>
  <c r="O1886" i="7"/>
  <c r="M1886" i="7" a="1"/>
  <c r="M1886" i="7" s="1"/>
  <c r="N1886" i="7" s="1" a="1"/>
  <c r="N1886" i="7" s="1"/>
  <c r="O1885" i="7" a="1"/>
  <c r="O1885" i="7" s="1"/>
  <c r="M1885" i="7" a="1"/>
  <c r="M1885" i="7"/>
  <c r="N1885" i="7" s="1" a="1"/>
  <c r="N1885" i="7" s="1"/>
  <c r="O1884" i="7" a="1"/>
  <c r="O1884" i="7" s="1"/>
  <c r="M1884" i="7" a="1"/>
  <c r="M1884" i="7" s="1"/>
  <c r="N1884" i="7" s="1" a="1"/>
  <c r="N1884" i="7" s="1"/>
  <c r="O1883" i="7" a="1"/>
  <c r="O1883" i="7"/>
  <c r="M1883" i="7" a="1"/>
  <c r="M1883" i="7"/>
  <c r="N1883" i="7" s="1" a="1"/>
  <c r="N1883" i="7" s="1"/>
  <c r="O1882" i="7" a="1"/>
  <c r="O1882" i="7" s="1"/>
  <c r="M1882" i="7" a="1"/>
  <c r="M1882" i="7" s="1"/>
  <c r="N1882" i="7" s="1" a="1"/>
  <c r="N1882" i="7" s="1"/>
  <c r="O1881" i="7" a="1"/>
  <c r="O1881" i="7" s="1"/>
  <c r="M1881" i="7" a="1"/>
  <c r="M1881" i="7" s="1"/>
  <c r="N1881" i="7" s="1" a="1"/>
  <c r="N1881" i="7" s="1"/>
  <c r="O1880" i="7" a="1"/>
  <c r="O1880" i="7" s="1"/>
  <c r="M1880" i="7" a="1"/>
  <c r="M1880" i="7"/>
  <c r="N1880" i="7" s="1" a="1"/>
  <c r="N1880" i="7" s="1"/>
  <c r="O1879" i="7" a="1"/>
  <c r="O1879" i="7" s="1"/>
  <c r="M1879" i="7" a="1"/>
  <c r="M1879" i="7"/>
  <c r="N1879" i="7" s="1" a="1"/>
  <c r="N1879" i="7" s="1"/>
  <c r="O1878" i="7" a="1"/>
  <c r="O1878" i="7" s="1"/>
  <c r="N1878" i="7" a="1"/>
  <c r="N1878" i="7" s="1"/>
  <c r="M1878" i="7" a="1"/>
  <c r="M1878" i="7" s="1"/>
  <c r="O1877" i="7" a="1"/>
  <c r="O1877" i="7"/>
  <c r="M1877" i="7" a="1"/>
  <c r="M1877" i="7"/>
  <c r="N1877" i="7" s="1" a="1"/>
  <c r="N1877" i="7" s="1"/>
  <c r="O1876" i="7" a="1"/>
  <c r="O1876" i="7" s="1"/>
  <c r="M1876" i="7" a="1"/>
  <c r="M1876" i="7"/>
  <c r="N1876" i="7" s="1" a="1"/>
  <c r="N1876" i="7" s="1"/>
  <c r="O1875" i="7" a="1"/>
  <c r="O1875" i="7" s="1"/>
  <c r="N1875" i="7" a="1"/>
  <c r="N1875" i="7" s="1"/>
  <c r="M1875" i="7" a="1"/>
  <c r="M1875" i="7" s="1"/>
  <c r="O1874" i="7" a="1"/>
  <c r="O1874" i="7"/>
  <c r="N1874" i="7" a="1"/>
  <c r="N1874" i="7"/>
  <c r="M1874" i="7" a="1"/>
  <c r="M1874" i="7" s="1"/>
  <c r="O1873" i="7" a="1"/>
  <c r="O1873" i="7" s="1"/>
  <c r="M1873" i="7" a="1"/>
  <c r="M1873" i="7"/>
  <c r="N1873" i="7" s="1" a="1"/>
  <c r="N1873" i="7" s="1"/>
  <c r="O1872" i="7" a="1"/>
  <c r="O1872" i="7" s="1"/>
  <c r="M1872" i="7" a="1"/>
  <c r="M1872" i="7" s="1"/>
  <c r="N1872" i="7" s="1" a="1"/>
  <c r="N1872" i="7" s="1"/>
  <c r="O1871" i="7" a="1"/>
  <c r="O1871" i="7"/>
  <c r="M1871" i="7" a="1"/>
  <c r="M1871" i="7" s="1"/>
  <c r="N1871" i="7" s="1" a="1"/>
  <c r="N1871" i="7" s="1"/>
  <c r="O1870" i="7" a="1"/>
  <c r="O1870" i="7" s="1"/>
  <c r="M1870" i="7" a="1"/>
  <c r="M1870" i="7" s="1"/>
  <c r="N1870" i="7" s="1" a="1"/>
  <c r="N1870" i="7" s="1"/>
  <c r="O1869" i="7" a="1"/>
  <c r="O1869" i="7"/>
  <c r="N1869" i="7"/>
  <c r="M1869" i="7" a="1"/>
  <c r="M1869" i="7" s="1"/>
  <c r="N1869" i="7" s="1" a="1"/>
  <c r="O1868" i="7" a="1"/>
  <c r="O1868" i="7" s="1"/>
  <c r="M1868" i="7" a="1"/>
  <c r="M1868" i="7" s="1"/>
  <c r="N1868" i="7" s="1" a="1"/>
  <c r="N1868" i="7" s="1"/>
  <c r="O1867" i="7" a="1"/>
  <c r="O1867" i="7" s="1"/>
  <c r="M1867" i="7" a="1"/>
  <c r="M1867" i="7"/>
  <c r="N1867" i="7" s="1" a="1"/>
  <c r="N1867" i="7" s="1"/>
  <c r="O1866" i="7" a="1"/>
  <c r="O1866" i="7"/>
  <c r="M1866" i="7" a="1"/>
  <c r="M1866" i="7" s="1"/>
  <c r="N1866" i="7" s="1" a="1"/>
  <c r="N1866" i="7" s="1"/>
  <c r="O1865" i="7" a="1"/>
  <c r="O1865" i="7" s="1"/>
  <c r="M1865" i="7" a="1"/>
  <c r="M1865" i="7" s="1"/>
  <c r="N1865" i="7" s="1" a="1"/>
  <c r="N1865" i="7" s="1"/>
  <c r="O1864" i="7" a="1"/>
  <c r="O1864" i="7" s="1"/>
  <c r="M1864" i="7" a="1"/>
  <c r="M1864" i="7"/>
  <c r="N1864" i="7" s="1" a="1"/>
  <c r="N1864" i="7" s="1"/>
  <c r="O1863" i="7" a="1"/>
  <c r="O1863" i="7"/>
  <c r="M1863" i="7" a="1"/>
  <c r="M1863" i="7" s="1"/>
  <c r="N1863" i="7" s="1" a="1"/>
  <c r="N1863" i="7" s="1"/>
  <c r="O1862" i="7" a="1"/>
  <c r="O1862" i="7" s="1"/>
  <c r="M1862" i="7" a="1"/>
  <c r="M1862" i="7" s="1"/>
  <c r="N1862" i="7" s="1" a="1"/>
  <c r="N1862" i="7" s="1"/>
  <c r="O1861" i="7" a="1"/>
  <c r="O1861" i="7"/>
  <c r="M1861" i="7" a="1"/>
  <c r="M1861" i="7"/>
  <c r="N1861" i="7" s="1" a="1"/>
  <c r="N1861" i="7" s="1"/>
  <c r="O1860" i="7" a="1"/>
  <c r="O1860" i="7" s="1"/>
  <c r="M1860" i="7" a="1"/>
  <c r="M1860" i="7" s="1"/>
  <c r="N1860" i="7" s="1" a="1"/>
  <c r="N1860" i="7" s="1"/>
  <c r="O1859" i="7" a="1"/>
  <c r="O1859" i="7"/>
  <c r="M1859" i="7" a="1"/>
  <c r="M1859" i="7"/>
  <c r="N1859" i="7" s="1" a="1"/>
  <c r="N1859" i="7" s="1"/>
  <c r="O1858" i="7" a="1"/>
  <c r="O1858" i="7"/>
  <c r="N1858" i="7" a="1"/>
  <c r="N1858" i="7" s="1"/>
  <c r="M1858" i="7" a="1"/>
  <c r="M1858" i="7" s="1"/>
  <c r="O1857" i="7" a="1"/>
  <c r="O1857" i="7"/>
  <c r="N1857" i="7" a="1"/>
  <c r="N1857" i="7" s="1"/>
  <c r="M1857" i="7" a="1"/>
  <c r="M1857" i="7" s="1"/>
  <c r="O1856" i="7" a="1"/>
  <c r="O1856" i="7" s="1"/>
  <c r="M1856" i="7" a="1"/>
  <c r="M1856" i="7"/>
  <c r="N1856" i="7" s="1" a="1"/>
  <c r="N1856" i="7" s="1"/>
  <c r="O1855" i="7" a="1"/>
  <c r="O1855" i="7"/>
  <c r="N1855" i="7" a="1"/>
  <c r="N1855" i="7" s="1"/>
  <c r="M1855" i="7" a="1"/>
  <c r="M1855" i="7"/>
  <c r="O1854" i="7" a="1"/>
  <c r="O1854" i="7"/>
  <c r="M1854" i="7" a="1"/>
  <c r="M1854" i="7" s="1"/>
  <c r="N1854" i="7" s="1" a="1"/>
  <c r="N1854" i="7" s="1"/>
  <c r="O1853" i="7" a="1"/>
  <c r="O1853" i="7" s="1"/>
  <c r="M1853" i="7" a="1"/>
  <c r="M1853" i="7"/>
  <c r="N1853" i="7" s="1" a="1"/>
  <c r="N1853" i="7" s="1"/>
  <c r="O1852" i="7" a="1"/>
  <c r="O1852" i="7" s="1"/>
  <c r="N1852" i="7" a="1"/>
  <c r="N1852" i="7" s="1"/>
  <c r="M1852" i="7" a="1"/>
  <c r="M1852" i="7" s="1"/>
  <c r="O1851" i="7" a="1"/>
  <c r="O1851" i="7"/>
  <c r="N1851" i="7" a="1"/>
  <c r="N1851" i="7" s="1"/>
  <c r="M1851" i="7" a="1"/>
  <c r="M1851" i="7"/>
  <c r="O1850" i="7" a="1"/>
  <c r="O1850" i="7" s="1"/>
  <c r="M1850" i="7" a="1"/>
  <c r="M1850" i="7" s="1"/>
  <c r="N1850" i="7" s="1" a="1"/>
  <c r="N1850" i="7" s="1"/>
  <c r="O1849" i="7" a="1"/>
  <c r="O1849" i="7" s="1"/>
  <c r="M1849" i="7" a="1"/>
  <c r="M1849" i="7" s="1"/>
  <c r="N1849" i="7" s="1" a="1"/>
  <c r="N1849" i="7" s="1"/>
  <c r="O1848" i="7" a="1"/>
  <c r="O1848" i="7" s="1"/>
  <c r="M1848" i="7" a="1"/>
  <c r="M1848" i="7"/>
  <c r="N1848" i="7" s="1" a="1"/>
  <c r="N1848" i="7" s="1"/>
  <c r="O1847" i="7" a="1"/>
  <c r="O1847" i="7" s="1"/>
  <c r="M1847" i="7" a="1"/>
  <c r="M1847" i="7"/>
  <c r="N1847" i="7" s="1" a="1"/>
  <c r="N1847" i="7" s="1"/>
  <c r="O1846" i="7" a="1"/>
  <c r="O1846" i="7" s="1"/>
  <c r="N1846" i="7" a="1"/>
  <c r="N1846" i="7" s="1"/>
  <c r="M1846" i="7" a="1"/>
  <c r="M1846" i="7" s="1"/>
  <c r="O1845" i="7" a="1"/>
  <c r="O1845" i="7"/>
  <c r="M1845" i="7" a="1"/>
  <c r="M1845" i="7"/>
  <c r="N1845" i="7" s="1" a="1"/>
  <c r="N1845" i="7" s="1"/>
  <c r="O1844" i="7" a="1"/>
  <c r="O1844" i="7" s="1"/>
  <c r="M1844" i="7" a="1"/>
  <c r="M1844" i="7"/>
  <c r="N1844" i="7" s="1" a="1"/>
  <c r="N1844" i="7" s="1"/>
  <c r="O1843" i="7" a="1"/>
  <c r="O1843" i="7" s="1"/>
  <c r="M1843" i="7" a="1"/>
  <c r="M1843" i="7" s="1"/>
  <c r="N1843" i="7" s="1" a="1"/>
  <c r="N1843" i="7" s="1"/>
  <c r="O1842" i="7" a="1"/>
  <c r="O1842" i="7"/>
  <c r="N1842" i="7" a="1"/>
  <c r="N1842" i="7"/>
  <c r="M1842" i="7" a="1"/>
  <c r="M1842" i="7" s="1"/>
  <c r="O1841" i="7" a="1"/>
  <c r="O1841" i="7" s="1"/>
  <c r="M1841" i="7" a="1"/>
  <c r="M1841" i="7"/>
  <c r="N1841" i="7" s="1" a="1"/>
  <c r="N1841" i="7" s="1"/>
  <c r="O1840" i="7" a="1"/>
  <c r="O1840" i="7" s="1"/>
  <c r="N1840" i="7"/>
  <c r="M1840" i="7" a="1"/>
  <c r="M1840" i="7" s="1"/>
  <c r="N1840" i="7" s="1" a="1"/>
  <c r="O1839" i="7" a="1"/>
  <c r="O1839" i="7"/>
  <c r="N1839" i="7" a="1"/>
  <c r="N1839" i="7" s="1"/>
  <c r="M1839" i="7" a="1"/>
  <c r="M1839" i="7" s="1"/>
  <c r="O1838" i="7" a="1"/>
  <c r="O1838" i="7" s="1"/>
  <c r="M1838" i="7" a="1"/>
  <c r="M1838" i="7" s="1"/>
  <c r="N1838" i="7" s="1" a="1"/>
  <c r="N1838" i="7" s="1"/>
  <c r="O1837" i="7" a="1"/>
  <c r="O1837" i="7" s="1"/>
  <c r="N1837" i="7"/>
  <c r="M1837" i="7" a="1"/>
  <c r="M1837" i="7" s="1"/>
  <c r="N1837" i="7" s="1" a="1"/>
  <c r="O1836" i="7" a="1"/>
  <c r="O1836" i="7" s="1"/>
  <c r="M1836" i="7" a="1"/>
  <c r="M1836" i="7" s="1"/>
  <c r="N1836" i="7" s="1" a="1"/>
  <c r="N1836" i="7" s="1"/>
  <c r="O1835" i="7" a="1"/>
  <c r="O1835" i="7" s="1"/>
  <c r="M1835" i="7" a="1"/>
  <c r="M1835" i="7"/>
  <c r="N1835" i="7" s="1" a="1"/>
  <c r="N1835" i="7" s="1"/>
  <c r="O1834" i="7" a="1"/>
  <c r="O1834" i="7" s="1"/>
  <c r="N1834" i="7"/>
  <c r="M1834" i="7" a="1"/>
  <c r="M1834" i="7" s="1"/>
  <c r="N1834" i="7" s="1" a="1"/>
  <c r="O1833" i="7" a="1"/>
  <c r="O1833" i="7"/>
  <c r="N1833" i="7"/>
  <c r="M1833" i="7" a="1"/>
  <c r="M1833" i="7" s="1"/>
  <c r="N1833" i="7" s="1" a="1"/>
  <c r="O1832" i="7" a="1"/>
  <c r="O1832" i="7" s="1"/>
  <c r="M1832" i="7" a="1"/>
  <c r="M1832" i="7"/>
  <c r="N1832" i="7" s="1" a="1"/>
  <c r="N1832" i="7" s="1"/>
  <c r="O1831" i="7" a="1"/>
  <c r="O1831" i="7"/>
  <c r="M1831" i="7" a="1"/>
  <c r="M1831" i="7" s="1"/>
  <c r="N1831" i="7" s="1" a="1"/>
  <c r="N1831" i="7" s="1"/>
  <c r="O1830" i="7" a="1"/>
  <c r="O1830" i="7"/>
  <c r="N1830" i="7"/>
  <c r="M1830" i="7" a="1"/>
  <c r="M1830" i="7" s="1"/>
  <c r="N1830" i="7" s="1" a="1"/>
  <c r="O1829" i="7" a="1"/>
  <c r="O1829" i="7"/>
  <c r="M1829" i="7" a="1"/>
  <c r="M1829" i="7"/>
  <c r="N1829" i="7" s="1" a="1"/>
  <c r="N1829" i="7" s="1"/>
  <c r="O1828" i="7" a="1"/>
  <c r="O1828" i="7" s="1"/>
  <c r="M1828" i="7" a="1"/>
  <c r="M1828" i="7" s="1"/>
  <c r="N1828" i="7" s="1" a="1"/>
  <c r="N1828" i="7" s="1"/>
  <c r="O1827" i="7" a="1"/>
  <c r="O1827" i="7"/>
  <c r="M1827" i="7" a="1"/>
  <c r="M1827" i="7"/>
  <c r="N1827" i="7" s="1" a="1"/>
  <c r="N1827" i="7" s="1"/>
  <c r="O1826" i="7" a="1"/>
  <c r="O1826" i="7"/>
  <c r="M1826" i="7" a="1"/>
  <c r="M1826" i="7" s="1"/>
  <c r="N1826" i="7" s="1" a="1"/>
  <c r="N1826" i="7" s="1"/>
  <c r="O1825" i="7" a="1"/>
  <c r="O1825" i="7"/>
  <c r="M1825" i="7" a="1"/>
  <c r="M1825" i="7" s="1"/>
  <c r="N1825" i="7" s="1" a="1"/>
  <c r="N1825" i="7" s="1"/>
  <c r="O1824" i="7" a="1"/>
  <c r="O1824" i="7" s="1"/>
  <c r="M1824" i="7" a="1"/>
  <c r="M1824" i="7" s="1"/>
  <c r="N1824" i="7" s="1" a="1"/>
  <c r="N1824" i="7" s="1"/>
  <c r="O1823" i="7" a="1"/>
  <c r="O1823" i="7"/>
  <c r="M1823" i="7" a="1"/>
  <c r="M1823" i="7"/>
  <c r="N1823" i="7" s="1" a="1"/>
  <c r="N1823" i="7" s="1"/>
  <c r="O1822" i="7" a="1"/>
  <c r="O1822" i="7"/>
  <c r="N1822" i="7" a="1"/>
  <c r="N1822" i="7" s="1"/>
  <c r="M1822" i="7" a="1"/>
  <c r="M1822" i="7" s="1"/>
  <c r="O1821" i="7" a="1"/>
  <c r="O1821" i="7" s="1"/>
  <c r="M1821" i="7" a="1"/>
  <c r="M1821" i="7" s="1"/>
  <c r="N1821" i="7" s="1" a="1"/>
  <c r="N1821" i="7" s="1"/>
  <c r="O1820" i="7" a="1"/>
  <c r="O1820" i="7" s="1"/>
  <c r="N1820" i="7" a="1"/>
  <c r="N1820" i="7" s="1"/>
  <c r="M1820" i="7" a="1"/>
  <c r="M1820" i="7"/>
  <c r="O1819" i="7" a="1"/>
  <c r="O1819" i="7"/>
  <c r="N1819" i="7" a="1"/>
  <c r="N1819" i="7" s="1"/>
  <c r="M1819" i="7" a="1"/>
  <c r="M1819" i="7"/>
  <c r="O1818" i="7" a="1"/>
  <c r="O1818" i="7" s="1"/>
  <c r="M1818" i="7" a="1"/>
  <c r="M1818" i="7" s="1"/>
  <c r="N1818" i="7" s="1" a="1"/>
  <c r="N1818" i="7" s="1"/>
  <c r="O1817" i="7" a="1"/>
  <c r="O1817" i="7" s="1"/>
  <c r="N1817" i="7" a="1"/>
  <c r="N1817" i="7" s="1"/>
  <c r="M1817" i="7" a="1"/>
  <c r="M1817" i="7"/>
  <c r="O1816" i="7" a="1"/>
  <c r="O1816" i="7" s="1"/>
  <c r="M1816" i="7" a="1"/>
  <c r="M1816" i="7"/>
  <c r="N1816" i="7" s="1" a="1"/>
  <c r="N1816" i="7" s="1"/>
  <c r="O1815" i="7" a="1"/>
  <c r="O1815" i="7" s="1"/>
  <c r="M1815" i="7" a="1"/>
  <c r="M1815" i="7"/>
  <c r="N1815" i="7" s="1" a="1"/>
  <c r="N1815" i="7" s="1"/>
  <c r="O1814" i="7" a="1"/>
  <c r="O1814" i="7" s="1"/>
  <c r="N1814" i="7" a="1"/>
  <c r="N1814" i="7" s="1"/>
  <c r="M1814" i="7" a="1"/>
  <c r="M1814" i="7" s="1"/>
  <c r="O1813" i="7" a="1"/>
  <c r="O1813" i="7"/>
  <c r="N1813" i="7" a="1"/>
  <c r="N1813" i="7" s="1"/>
  <c r="M1813" i="7" a="1"/>
  <c r="M1813" i="7"/>
  <c r="O1812" i="7" a="1"/>
  <c r="O1812" i="7" s="1"/>
  <c r="M1812" i="7" a="1"/>
  <c r="M1812" i="7"/>
  <c r="N1812" i="7" s="1" a="1"/>
  <c r="N1812" i="7" s="1"/>
  <c r="O1811" i="7" a="1"/>
  <c r="O1811" i="7" s="1"/>
  <c r="N1811" i="7" a="1"/>
  <c r="N1811" i="7" s="1"/>
  <c r="M1811" i="7" a="1"/>
  <c r="M1811" i="7" s="1"/>
  <c r="O1810" i="7" a="1"/>
  <c r="O1810" i="7"/>
  <c r="N1810" i="7" a="1"/>
  <c r="N1810" i="7"/>
  <c r="M1810" i="7" a="1"/>
  <c r="M1810" i="7" s="1"/>
  <c r="O1809" i="7" a="1"/>
  <c r="O1809" i="7" s="1"/>
  <c r="M1809" i="7" a="1"/>
  <c r="M1809" i="7"/>
  <c r="N1809" i="7" s="1" a="1"/>
  <c r="N1809" i="7" s="1"/>
  <c r="O1808" i="7" a="1"/>
  <c r="O1808" i="7" s="1"/>
  <c r="M1808" i="7" a="1"/>
  <c r="M1808" i="7" s="1"/>
  <c r="N1808" i="7" s="1" a="1"/>
  <c r="N1808" i="7" s="1"/>
  <c r="O1807" i="7" a="1"/>
  <c r="O1807" i="7"/>
  <c r="N1807" i="7" a="1"/>
  <c r="N1807" i="7" s="1"/>
  <c r="M1807" i="7" a="1"/>
  <c r="M1807" i="7" s="1"/>
  <c r="O1806" i="7" a="1"/>
  <c r="O1806" i="7" s="1"/>
  <c r="M1806" i="7" a="1"/>
  <c r="M1806" i="7" s="1"/>
  <c r="N1806" i="7" s="1" a="1"/>
  <c r="N1806" i="7" s="1"/>
  <c r="O1805" i="7" a="1"/>
  <c r="O1805" i="7"/>
  <c r="M1805" i="7" a="1"/>
  <c r="M1805" i="7" s="1"/>
  <c r="N1805" i="7" s="1" a="1"/>
  <c r="N1805" i="7" s="1"/>
  <c r="O1804" i="7" a="1"/>
  <c r="O1804" i="7" s="1"/>
  <c r="N1804" i="7"/>
  <c r="M1804" i="7" a="1"/>
  <c r="M1804" i="7" s="1"/>
  <c r="N1804" i="7" s="1" a="1"/>
  <c r="O1803" i="7" a="1"/>
  <c r="O1803" i="7" s="1"/>
  <c r="M1803" i="7" a="1"/>
  <c r="M1803" i="7"/>
  <c r="N1803" i="7" s="1" a="1"/>
  <c r="N1803" i="7" s="1"/>
  <c r="O1802" i="7" a="1"/>
  <c r="O1802" i="7"/>
  <c r="N1802" i="7"/>
  <c r="M1802" i="7" a="1"/>
  <c r="M1802" i="7" s="1"/>
  <c r="N1802" i="7" s="1" a="1"/>
  <c r="O1801" i="7" a="1"/>
  <c r="O1801" i="7"/>
  <c r="M1801" i="7" a="1"/>
  <c r="M1801" i="7" s="1"/>
  <c r="N1801" i="7" s="1" a="1"/>
  <c r="N1801" i="7" s="1"/>
  <c r="O1800" i="7" a="1"/>
  <c r="O1800" i="7" s="1"/>
  <c r="M1800" i="7" a="1"/>
  <c r="M1800" i="7"/>
  <c r="N1800" i="7" s="1" a="1"/>
  <c r="N1800" i="7" s="1"/>
  <c r="O1799" i="7" a="1"/>
  <c r="O1799" i="7" s="1"/>
  <c r="M1799" i="7" a="1"/>
  <c r="M1799" i="7" s="1"/>
  <c r="N1799" i="7" s="1" a="1"/>
  <c r="N1799" i="7" s="1"/>
  <c r="O1798" i="7" a="1"/>
  <c r="O1798" i="7"/>
  <c r="M1798" i="7" a="1"/>
  <c r="M1798" i="7" s="1"/>
  <c r="N1798" i="7" s="1" a="1"/>
  <c r="N1798" i="7" s="1"/>
  <c r="O1797" i="7" a="1"/>
  <c r="O1797" i="7"/>
  <c r="M1797" i="7" a="1"/>
  <c r="M1797" i="7"/>
  <c r="N1797" i="7" s="1" a="1"/>
  <c r="N1797" i="7" s="1"/>
  <c r="O1796" i="7" a="1"/>
  <c r="O1796" i="7" s="1"/>
  <c r="M1796" i="7" a="1"/>
  <c r="M1796" i="7" s="1"/>
  <c r="N1796" i="7" s="1" a="1"/>
  <c r="N1796" i="7" s="1"/>
  <c r="O1795" i="7" a="1"/>
  <c r="O1795" i="7"/>
  <c r="M1795" i="7" a="1"/>
  <c r="M1795" i="7" s="1"/>
  <c r="N1795" i="7" s="1" a="1"/>
  <c r="N1795" i="7" s="1"/>
  <c r="O1794" i="7" a="1"/>
  <c r="O1794" i="7"/>
  <c r="M1794" i="7" a="1"/>
  <c r="M1794" i="7" s="1"/>
  <c r="N1794" i="7" s="1" a="1"/>
  <c r="N1794" i="7" s="1"/>
  <c r="O1793" i="7" a="1"/>
  <c r="O1793" i="7"/>
  <c r="M1793" i="7" a="1"/>
  <c r="M1793" i="7" s="1"/>
  <c r="N1793" i="7" s="1" a="1"/>
  <c r="N1793" i="7" s="1"/>
  <c r="O1792" i="7" a="1"/>
  <c r="O1792" i="7" s="1"/>
  <c r="M1792" i="7" a="1"/>
  <c r="M1792" i="7" s="1"/>
  <c r="N1792" i="7" s="1" a="1"/>
  <c r="N1792" i="7" s="1"/>
  <c r="O1791" i="7" a="1"/>
  <c r="O1791" i="7"/>
  <c r="M1791" i="7" a="1"/>
  <c r="M1791" i="7"/>
  <c r="N1791" i="7" s="1" a="1"/>
  <c r="N1791" i="7" s="1"/>
  <c r="O1790" i="7" a="1"/>
  <c r="O1790" i="7"/>
  <c r="N1790" i="7" a="1"/>
  <c r="N1790" i="7" s="1"/>
  <c r="M1790" i="7" a="1"/>
  <c r="M1790" i="7" s="1"/>
  <c r="O1789" i="7" a="1"/>
  <c r="O1789" i="7" s="1"/>
  <c r="M1789" i="7" a="1"/>
  <c r="M1789" i="7"/>
  <c r="N1789" i="7" s="1" a="1"/>
  <c r="N1789" i="7" s="1"/>
  <c r="O1788" i="7" a="1"/>
  <c r="O1788" i="7" s="1"/>
  <c r="N1788" i="7" a="1"/>
  <c r="N1788" i="7" s="1"/>
  <c r="M1788" i="7" a="1"/>
  <c r="M1788" i="7"/>
  <c r="O1787" i="7" a="1"/>
  <c r="O1787" i="7"/>
  <c r="M1787" i="7" a="1"/>
  <c r="M1787" i="7"/>
  <c r="N1787" i="7" s="1" a="1"/>
  <c r="N1787" i="7" s="1"/>
  <c r="O1786" i="7" a="1"/>
  <c r="O1786" i="7" s="1"/>
  <c r="M1786" i="7" a="1"/>
  <c r="M1786" i="7" s="1"/>
  <c r="N1786" i="7" s="1" a="1"/>
  <c r="N1786" i="7" s="1"/>
  <c r="O1785" i="7" a="1"/>
  <c r="O1785" i="7" s="1"/>
  <c r="N1785" i="7" a="1"/>
  <c r="N1785" i="7" s="1"/>
  <c r="M1785" i="7" a="1"/>
  <c r="M1785" i="7"/>
  <c r="O1784" i="7" a="1"/>
  <c r="O1784" i="7" s="1"/>
  <c r="N1784" i="7" a="1"/>
  <c r="N1784" i="7"/>
  <c r="M1784" i="7" a="1"/>
  <c r="M1784" i="7"/>
  <c r="O1783" i="7" a="1"/>
  <c r="O1783" i="7" s="1"/>
  <c r="M1783" i="7" a="1"/>
  <c r="M1783" i="7"/>
  <c r="N1783" i="7" s="1" a="1"/>
  <c r="N1783" i="7" s="1"/>
  <c r="O1782" i="7" a="1"/>
  <c r="O1782" i="7" s="1"/>
  <c r="N1782" i="7" a="1"/>
  <c r="N1782" i="7" s="1"/>
  <c r="M1782" i="7" a="1"/>
  <c r="M1782" i="7" s="1"/>
  <c r="O1781" i="7" a="1"/>
  <c r="O1781" i="7"/>
  <c r="M1781" i="7" a="1"/>
  <c r="M1781" i="7"/>
  <c r="N1781" i="7" s="1" a="1"/>
  <c r="N1781" i="7" s="1"/>
  <c r="O1780" i="7" a="1"/>
  <c r="O1780" i="7" s="1"/>
  <c r="M1780" i="7" a="1"/>
  <c r="M1780" i="7"/>
  <c r="N1780" i="7" s="1" a="1"/>
  <c r="N1780" i="7" s="1"/>
  <c r="O1779" i="7" a="1"/>
  <c r="O1779" i="7" s="1"/>
  <c r="M1779" i="7" a="1"/>
  <c r="M1779" i="7" s="1"/>
  <c r="N1779" i="7" s="1" a="1"/>
  <c r="N1779" i="7" s="1"/>
  <c r="O1778" i="7" a="1"/>
  <c r="O1778" i="7"/>
  <c r="N1778" i="7" a="1"/>
  <c r="N1778" i="7"/>
  <c r="M1778" i="7" a="1"/>
  <c r="M1778" i="7" s="1"/>
  <c r="O1777" i="7" a="1"/>
  <c r="O1777" i="7" s="1"/>
  <c r="M1777" i="7" a="1"/>
  <c r="M1777" i="7"/>
  <c r="N1777" i="7" s="1" a="1"/>
  <c r="N1777" i="7" s="1"/>
  <c r="O1776" i="7" a="1"/>
  <c r="O1776" i="7" s="1"/>
  <c r="M1776" i="7" a="1"/>
  <c r="M1776" i="7" s="1"/>
  <c r="N1776" i="7" s="1" a="1"/>
  <c r="N1776" i="7" s="1"/>
  <c r="O1775" i="7" a="1"/>
  <c r="O1775" i="7"/>
  <c r="N1775" i="7" a="1"/>
  <c r="N1775" i="7" s="1"/>
  <c r="M1775" i="7" a="1"/>
  <c r="M1775" i="7" s="1"/>
  <c r="O1774" i="7" a="1"/>
  <c r="O1774" i="7" s="1"/>
  <c r="M1774" i="7" a="1"/>
  <c r="M1774" i="7" s="1"/>
  <c r="N1774" i="7" s="1" a="1"/>
  <c r="N1774" i="7" s="1"/>
  <c r="O1773" i="7" a="1"/>
  <c r="O1773" i="7"/>
  <c r="N1773" i="7"/>
  <c r="M1773" i="7" a="1"/>
  <c r="M1773" i="7" s="1"/>
  <c r="N1773" i="7" s="1" a="1"/>
  <c r="O1772" i="7" a="1"/>
  <c r="O1772" i="7" s="1"/>
  <c r="M1772" i="7" a="1"/>
  <c r="M1772" i="7" s="1"/>
  <c r="N1772" i="7" s="1" a="1"/>
  <c r="N1772" i="7" s="1"/>
  <c r="O1771" i="7" a="1"/>
  <c r="O1771" i="7" s="1"/>
  <c r="M1771" i="7" a="1"/>
  <c r="M1771" i="7"/>
  <c r="N1771" i="7" s="1" a="1"/>
  <c r="N1771" i="7" s="1"/>
  <c r="O1770" i="7" a="1"/>
  <c r="O1770" i="7" s="1"/>
  <c r="N1770" i="7"/>
  <c r="M1770" i="7" a="1"/>
  <c r="M1770" i="7" s="1"/>
  <c r="N1770" i="7" s="1" a="1"/>
  <c r="O1769" i="7" a="1"/>
  <c r="O1769" i="7"/>
  <c r="M1769" i="7" a="1"/>
  <c r="M1769" i="7" s="1"/>
  <c r="N1769" i="7" s="1" a="1"/>
  <c r="N1769" i="7" s="1"/>
  <c r="O1768" i="7" a="1"/>
  <c r="O1768" i="7" s="1"/>
  <c r="M1768" i="7" a="1"/>
  <c r="M1768" i="7"/>
  <c r="N1768" i="7" s="1" a="1"/>
  <c r="N1768" i="7" s="1"/>
  <c r="O1767" i="7" a="1"/>
  <c r="O1767" i="7"/>
  <c r="M1767" i="7" a="1"/>
  <c r="M1767" i="7" s="1"/>
  <c r="N1767" i="7" s="1" a="1"/>
  <c r="N1767" i="7" s="1"/>
  <c r="O1766" i="7" a="1"/>
  <c r="O1766" i="7"/>
  <c r="N1766" i="7"/>
  <c r="M1766" i="7" a="1"/>
  <c r="M1766" i="7" s="1"/>
  <c r="N1766" i="7" s="1" a="1"/>
  <c r="O1765" i="7" a="1"/>
  <c r="O1765" i="7"/>
  <c r="M1765" i="7" a="1"/>
  <c r="M1765" i="7"/>
  <c r="N1765" i="7" s="1" a="1"/>
  <c r="N1765" i="7" s="1"/>
  <c r="O1764" i="7" a="1"/>
  <c r="O1764" i="7" s="1"/>
  <c r="M1764" i="7" a="1"/>
  <c r="M1764" i="7" s="1"/>
  <c r="N1764" i="7" s="1" a="1"/>
  <c r="N1764" i="7" s="1"/>
  <c r="O1763" i="7" a="1"/>
  <c r="O1763" i="7"/>
  <c r="M1763" i="7" a="1"/>
  <c r="M1763" i="7"/>
  <c r="N1763" i="7" s="1" a="1"/>
  <c r="N1763" i="7" s="1"/>
  <c r="O1762" i="7" a="1"/>
  <c r="O1762" i="7"/>
  <c r="M1762" i="7" a="1"/>
  <c r="M1762" i="7" s="1"/>
  <c r="N1762" i="7" s="1" a="1"/>
  <c r="N1762" i="7" s="1"/>
  <c r="O1761" i="7" a="1"/>
  <c r="O1761" i="7"/>
  <c r="N1761" i="7" a="1"/>
  <c r="N1761" i="7" s="1"/>
  <c r="M1761" i="7" a="1"/>
  <c r="M1761" i="7" s="1"/>
  <c r="O1760" i="7" a="1"/>
  <c r="O1760" i="7" s="1"/>
  <c r="M1760" i="7" a="1"/>
  <c r="M1760" i="7" s="1"/>
  <c r="N1760" i="7" s="1" a="1"/>
  <c r="N1760" i="7" s="1"/>
  <c r="O1759" i="7" a="1"/>
  <c r="O1759" i="7"/>
  <c r="M1759" i="7" a="1"/>
  <c r="M1759" i="7"/>
  <c r="N1759" i="7" s="1" a="1"/>
  <c r="N1759" i="7" s="1"/>
  <c r="O1758" i="7" a="1"/>
  <c r="O1758" i="7"/>
  <c r="N1758" i="7" a="1"/>
  <c r="N1758" i="7" s="1"/>
  <c r="M1758" i="7" a="1"/>
  <c r="M1758" i="7" s="1"/>
  <c r="O1757" i="7" a="1"/>
  <c r="O1757" i="7" s="1"/>
  <c r="M1757" i="7" a="1"/>
  <c r="M1757" i="7" s="1"/>
  <c r="N1757" i="7" s="1" a="1"/>
  <c r="N1757" i="7" s="1"/>
  <c r="O1756" i="7" a="1"/>
  <c r="O1756" i="7" s="1"/>
  <c r="N1756" i="7" a="1"/>
  <c r="N1756" i="7" s="1"/>
  <c r="M1756" i="7" a="1"/>
  <c r="M1756" i="7"/>
  <c r="O1755" i="7" a="1"/>
  <c r="O1755" i="7"/>
  <c r="N1755" i="7" a="1"/>
  <c r="N1755" i="7" s="1"/>
  <c r="M1755" i="7" a="1"/>
  <c r="M1755" i="7"/>
  <c r="O1754" i="7" a="1"/>
  <c r="O1754" i="7" s="1"/>
  <c r="M1754" i="7" a="1"/>
  <c r="M1754" i="7" s="1"/>
  <c r="N1754" i="7" s="1" a="1"/>
  <c r="N1754" i="7" s="1"/>
  <c r="O1753" i="7" a="1"/>
  <c r="O1753" i="7" s="1"/>
  <c r="N1753" i="7" a="1"/>
  <c r="N1753" i="7" s="1"/>
  <c r="M1753" i="7" a="1"/>
  <c r="M1753" i="7"/>
  <c r="O1752" i="7" a="1"/>
  <c r="O1752" i="7" s="1"/>
  <c r="M1752" i="7" a="1"/>
  <c r="M1752" i="7"/>
  <c r="N1752" i="7" s="1" a="1"/>
  <c r="N1752" i="7" s="1"/>
  <c r="O1751" i="7" a="1"/>
  <c r="O1751" i="7" s="1"/>
  <c r="M1751" i="7" a="1"/>
  <c r="M1751" i="7"/>
  <c r="N1751" i="7" s="1" a="1"/>
  <c r="N1751" i="7" s="1"/>
  <c r="O1750" i="7" a="1"/>
  <c r="O1750" i="7" s="1"/>
  <c r="N1750" i="7" a="1"/>
  <c r="N1750" i="7" s="1"/>
  <c r="M1750" i="7" a="1"/>
  <c r="M1750" i="7" s="1"/>
  <c r="O1749" i="7" a="1"/>
  <c r="O1749" i="7"/>
  <c r="N1749" i="7" a="1"/>
  <c r="N1749" i="7"/>
  <c r="M1749" i="7" a="1"/>
  <c r="M1749" i="7"/>
  <c r="O1748" i="7" a="1"/>
  <c r="O1748" i="7" s="1"/>
  <c r="M1748" i="7" a="1"/>
  <c r="M1748" i="7"/>
  <c r="N1748" i="7" s="1" a="1"/>
  <c r="N1748" i="7" s="1"/>
  <c r="O1747" i="7" a="1"/>
  <c r="O1747" i="7" s="1"/>
  <c r="M1747" i="7" a="1"/>
  <c r="M1747" i="7" s="1"/>
  <c r="N1747" i="7" s="1" a="1"/>
  <c r="N1747" i="7" s="1"/>
  <c r="O1746" i="7" a="1"/>
  <c r="O1746" i="7"/>
  <c r="N1746" i="7" a="1"/>
  <c r="N1746" i="7" s="1"/>
  <c r="M1746" i="7" a="1"/>
  <c r="M1746" i="7" s="1"/>
  <c r="O1745" i="7" a="1"/>
  <c r="O1745" i="7" s="1"/>
  <c r="M1745" i="7" a="1"/>
  <c r="M1745" i="7"/>
  <c r="N1745" i="7" s="1" a="1"/>
  <c r="N1745" i="7" s="1"/>
  <c r="O1744" i="7" a="1"/>
  <c r="O1744" i="7" s="1"/>
  <c r="M1744" i="7" a="1"/>
  <c r="M1744" i="7" s="1"/>
  <c r="N1744" i="7" s="1" a="1"/>
  <c r="N1744" i="7" s="1"/>
  <c r="O1743" i="7" a="1"/>
  <c r="O1743" i="7"/>
  <c r="M1743" i="7" a="1"/>
  <c r="M1743" i="7" s="1"/>
  <c r="N1743" i="7" s="1" a="1"/>
  <c r="N1743" i="7" s="1"/>
  <c r="O1742" i="7" a="1"/>
  <c r="O1742" i="7" s="1"/>
  <c r="M1742" i="7" a="1"/>
  <c r="M1742" i="7" s="1"/>
  <c r="N1742" i="7" s="1" a="1"/>
  <c r="N1742" i="7" s="1"/>
  <c r="O1741" i="7" a="1"/>
  <c r="O1741" i="7"/>
  <c r="M1741" i="7" a="1"/>
  <c r="M1741" i="7" s="1"/>
  <c r="N1741" i="7" s="1" a="1"/>
  <c r="N1741" i="7" s="1"/>
  <c r="O1740" i="7" a="1"/>
  <c r="O1740" i="7" s="1"/>
  <c r="M1740" i="7" a="1"/>
  <c r="M1740" i="7" s="1"/>
  <c r="N1740" i="7" s="1" a="1"/>
  <c r="N1740" i="7" s="1"/>
  <c r="O1739" i="7" a="1"/>
  <c r="O1739" i="7" s="1"/>
  <c r="M1739" i="7" a="1"/>
  <c r="M1739" i="7"/>
  <c r="N1739" i="7" s="1" a="1"/>
  <c r="N1739" i="7" s="1"/>
  <c r="O1738" i="7" a="1"/>
  <c r="O1738" i="7"/>
  <c r="M1738" i="7" a="1"/>
  <c r="M1738" i="7" s="1"/>
  <c r="N1738" i="7" s="1" a="1"/>
  <c r="N1738" i="7" s="1"/>
  <c r="O1737" i="7" a="1"/>
  <c r="O1737" i="7"/>
  <c r="N1737" i="7" a="1"/>
  <c r="N1737" i="7" s="1"/>
  <c r="M1737" i="7" a="1"/>
  <c r="M1737" i="7" s="1"/>
  <c r="O1736" i="7" a="1"/>
  <c r="O1736" i="7" s="1"/>
  <c r="M1736" i="7" a="1"/>
  <c r="M1736" i="7"/>
  <c r="N1736" i="7" s="1" a="1"/>
  <c r="N1736" i="7" s="1"/>
  <c r="O1735" i="7" a="1"/>
  <c r="O1735" i="7" s="1"/>
  <c r="M1735" i="7" a="1"/>
  <c r="M1735" i="7" s="1"/>
  <c r="N1735" i="7" s="1" a="1"/>
  <c r="N1735" i="7" s="1"/>
  <c r="O1734" i="7" a="1"/>
  <c r="O1734" i="7"/>
  <c r="M1734" i="7" a="1"/>
  <c r="M1734" i="7" s="1"/>
  <c r="N1734" i="7" s="1" a="1"/>
  <c r="N1734" i="7" s="1"/>
  <c r="O1733" i="7" a="1"/>
  <c r="O1733" i="7"/>
  <c r="M1733" i="7" a="1"/>
  <c r="M1733" i="7"/>
  <c r="N1733" i="7" s="1" a="1"/>
  <c r="N1733" i="7" s="1"/>
  <c r="O1732" i="7" a="1"/>
  <c r="O1732" i="7" s="1"/>
  <c r="M1732" i="7" a="1"/>
  <c r="M1732" i="7" s="1"/>
  <c r="N1732" i="7" s="1" a="1"/>
  <c r="N1732" i="7" s="1"/>
  <c r="O1731" i="7" a="1"/>
  <c r="O1731" i="7"/>
  <c r="M1731" i="7" a="1"/>
  <c r="M1731" i="7" s="1"/>
  <c r="N1731" i="7" s="1" a="1"/>
  <c r="N1731" i="7" s="1"/>
  <c r="O1730" i="7" a="1"/>
  <c r="O1730" i="7"/>
  <c r="M1730" i="7" a="1"/>
  <c r="M1730" i="7" s="1"/>
  <c r="N1730" i="7" s="1" a="1"/>
  <c r="N1730" i="7" s="1"/>
  <c r="O1729" i="7" a="1"/>
  <c r="O1729" i="7"/>
  <c r="M1729" i="7" a="1"/>
  <c r="M1729" i="7" s="1"/>
  <c r="N1729" i="7" s="1" a="1"/>
  <c r="N1729" i="7" s="1"/>
  <c r="O1728" i="7" a="1"/>
  <c r="O1728" i="7" s="1"/>
  <c r="M1728" i="7" a="1"/>
  <c r="M1728" i="7"/>
  <c r="N1728" i="7" s="1" a="1"/>
  <c r="N1728" i="7" s="1"/>
  <c r="O1727" i="7" a="1"/>
  <c r="O1727" i="7"/>
  <c r="M1727" i="7" a="1"/>
  <c r="M1727" i="7"/>
  <c r="N1727" i="7" s="1" a="1"/>
  <c r="N1727" i="7" s="1"/>
  <c r="O1726" i="7" a="1"/>
  <c r="O1726" i="7"/>
  <c r="M1726" i="7" a="1"/>
  <c r="M1726" i="7" s="1"/>
  <c r="N1726" i="7" s="1" a="1"/>
  <c r="N1726" i="7" s="1"/>
  <c r="O1725" i="7" a="1"/>
  <c r="O1725" i="7" s="1"/>
  <c r="N1725" i="7"/>
  <c r="M1725" i="7" a="1"/>
  <c r="M1725" i="7"/>
  <c r="N1725" i="7" s="1" a="1"/>
  <c r="O1724" i="7" a="1"/>
  <c r="O1724" i="7" s="1"/>
  <c r="N1724" i="7" a="1"/>
  <c r="N1724" i="7" s="1"/>
  <c r="M1724" i="7" a="1"/>
  <c r="M1724" i="7"/>
  <c r="O1723" i="7" a="1"/>
  <c r="O1723" i="7"/>
  <c r="M1723" i="7" a="1"/>
  <c r="M1723" i="7"/>
  <c r="N1723" i="7" s="1" a="1"/>
  <c r="N1723" i="7" s="1"/>
  <c r="O1722" i="7" a="1"/>
  <c r="O1722" i="7" s="1"/>
  <c r="M1722" i="7" a="1"/>
  <c r="M1722" i="7" s="1"/>
  <c r="N1722" i="7" s="1" a="1"/>
  <c r="N1722" i="7" s="1"/>
  <c r="O1721" i="7" a="1"/>
  <c r="O1721" i="7" s="1"/>
  <c r="N1721" i="7" a="1"/>
  <c r="N1721" i="7" s="1"/>
  <c r="M1721" i="7" a="1"/>
  <c r="M1721" i="7"/>
  <c r="O1720" i="7" a="1"/>
  <c r="O1720" i="7" s="1"/>
  <c r="M1720" i="7" a="1"/>
  <c r="M1720" i="7"/>
  <c r="N1720" i="7" s="1" a="1"/>
  <c r="N1720" i="7" s="1"/>
  <c r="O1719" i="7" a="1"/>
  <c r="O1719" i="7" s="1"/>
  <c r="M1719" i="7" a="1"/>
  <c r="M1719" i="7"/>
  <c r="N1719" i="7" s="1" a="1"/>
  <c r="N1719" i="7" s="1"/>
  <c r="O1718" i="7" a="1"/>
  <c r="O1718" i="7" s="1"/>
  <c r="N1718" i="7" a="1"/>
  <c r="N1718" i="7" s="1"/>
  <c r="M1718" i="7" a="1"/>
  <c r="M1718" i="7" s="1"/>
  <c r="O1717" i="7" a="1"/>
  <c r="O1717" i="7"/>
  <c r="N1717" i="7" a="1"/>
  <c r="N1717" i="7" s="1"/>
  <c r="M1717" i="7" a="1"/>
  <c r="M1717" i="7"/>
  <c r="O1716" i="7" a="1"/>
  <c r="O1716" i="7" s="1"/>
  <c r="M1716" i="7" a="1"/>
  <c r="M1716" i="7"/>
  <c r="N1716" i="7" s="1" a="1"/>
  <c r="N1716" i="7" s="1"/>
  <c r="O1715" i="7" a="1"/>
  <c r="O1715" i="7" s="1"/>
  <c r="N1715" i="7" a="1"/>
  <c r="N1715" i="7" s="1"/>
  <c r="M1715" i="7" a="1"/>
  <c r="M1715" i="7" s="1"/>
  <c r="O1714" i="7" a="1"/>
  <c r="O1714" i="7"/>
  <c r="N1714" i="7" a="1"/>
  <c r="N1714" i="7"/>
  <c r="M1714" i="7" a="1"/>
  <c r="M1714" i="7" s="1"/>
  <c r="O1713" i="7" a="1"/>
  <c r="O1713" i="7" s="1"/>
  <c r="M1713" i="7" a="1"/>
  <c r="M1713" i="7" s="1"/>
  <c r="N1713" i="7" s="1" a="1"/>
  <c r="N1713" i="7" s="1"/>
  <c r="O1712" i="7" a="1"/>
  <c r="O1712" i="7" s="1"/>
  <c r="M1712" i="7" a="1"/>
  <c r="M1712" i="7" s="1"/>
  <c r="N1712" i="7" s="1" a="1"/>
  <c r="N1712" i="7" s="1"/>
  <c r="O1711" i="7" a="1"/>
  <c r="O1711" i="7"/>
  <c r="M1711" i="7" a="1"/>
  <c r="M1711" i="7" s="1"/>
  <c r="N1711" i="7" s="1" a="1"/>
  <c r="N1711" i="7" s="1"/>
  <c r="O1710" i="7" a="1"/>
  <c r="O1710" i="7" s="1"/>
  <c r="N1710" i="7"/>
  <c r="M1710" i="7" a="1"/>
  <c r="M1710" i="7" s="1"/>
  <c r="N1710" i="7" s="1" a="1"/>
  <c r="O1709" i="7" a="1"/>
  <c r="O1709" i="7"/>
  <c r="M1709" i="7" a="1"/>
  <c r="M1709" i="7" s="1"/>
  <c r="N1709" i="7" s="1" a="1"/>
  <c r="N1709" i="7" s="1"/>
  <c r="O1708" i="7" a="1"/>
  <c r="O1708" i="7" s="1"/>
  <c r="M1708" i="7" a="1"/>
  <c r="M1708" i="7" s="1"/>
  <c r="N1708" i="7" s="1" a="1"/>
  <c r="N1708" i="7" s="1"/>
  <c r="O1707" i="7" a="1"/>
  <c r="O1707" i="7" s="1"/>
  <c r="M1707" i="7" a="1"/>
  <c r="M1707" i="7"/>
  <c r="N1707" i="7" s="1" a="1"/>
  <c r="N1707" i="7" s="1"/>
  <c r="O1706" i="7" a="1"/>
  <c r="O1706" i="7"/>
  <c r="M1706" i="7" a="1"/>
  <c r="M1706" i="7" s="1"/>
  <c r="N1706" i="7" s="1" a="1"/>
  <c r="N1706" i="7" s="1"/>
  <c r="O1705" i="7" a="1"/>
  <c r="O1705" i="7"/>
  <c r="M1705" i="7" a="1"/>
  <c r="M1705" i="7" s="1"/>
  <c r="N1705" i="7" s="1" a="1"/>
  <c r="N1705" i="7" s="1"/>
  <c r="O1704" i="7" a="1"/>
  <c r="O1704" i="7" s="1"/>
  <c r="M1704" i="7" a="1"/>
  <c r="M1704" i="7"/>
  <c r="N1704" i="7" s="1" a="1"/>
  <c r="N1704" i="7" s="1"/>
  <c r="O1703" i="7" a="1"/>
  <c r="O1703" i="7" s="1"/>
  <c r="M1703" i="7" a="1"/>
  <c r="M1703" i="7" s="1"/>
  <c r="N1703" i="7" s="1" a="1"/>
  <c r="N1703" i="7" s="1"/>
  <c r="O1702" i="7" a="1"/>
  <c r="O1702" i="7"/>
  <c r="N1702" i="7" a="1"/>
  <c r="N1702" i="7" s="1"/>
  <c r="M1702" i="7" a="1"/>
  <c r="M1702" i="7" s="1"/>
  <c r="O1701" i="7" a="1"/>
  <c r="O1701" i="7"/>
  <c r="M1701" i="7" a="1"/>
  <c r="M1701" i="7" s="1"/>
  <c r="N1701" i="7" s="1" a="1"/>
  <c r="N1701" i="7" s="1"/>
  <c r="O1700" i="7" a="1"/>
  <c r="O1700" i="7" s="1"/>
  <c r="N1700" i="7" a="1"/>
  <c r="N1700" i="7" s="1"/>
  <c r="M1700" i="7" a="1"/>
  <c r="M1700" i="7" s="1"/>
  <c r="O1699" i="7" a="1"/>
  <c r="O1699" i="7"/>
  <c r="M1699" i="7" a="1"/>
  <c r="M1699" i="7" s="1"/>
  <c r="N1699" i="7" s="1" a="1"/>
  <c r="N1699" i="7" s="1"/>
  <c r="O1698" i="7" a="1"/>
  <c r="O1698" i="7"/>
  <c r="M1698" i="7" a="1"/>
  <c r="M1698" i="7" s="1"/>
  <c r="N1698" i="7" s="1" a="1"/>
  <c r="N1698" i="7" s="1"/>
  <c r="O1697" i="7" a="1"/>
  <c r="O1697" i="7" s="1"/>
  <c r="M1697" i="7" a="1"/>
  <c r="M1697" i="7" s="1"/>
  <c r="N1697" i="7" s="1" a="1"/>
  <c r="N1697" i="7" s="1"/>
  <c r="O1696" i="7" a="1"/>
  <c r="O1696" i="7" s="1"/>
  <c r="N1696" i="7" a="1"/>
  <c r="N1696" i="7"/>
  <c r="M1696" i="7" a="1"/>
  <c r="M1696" i="7"/>
  <c r="O1695" i="7" a="1"/>
  <c r="O1695" i="7"/>
  <c r="M1695" i="7" a="1"/>
  <c r="M1695" i="7"/>
  <c r="N1695" i="7" s="1" a="1"/>
  <c r="N1695" i="7" s="1"/>
  <c r="O1694" i="7" a="1"/>
  <c r="O1694" i="7"/>
  <c r="M1694" i="7" a="1"/>
  <c r="M1694" i="7" s="1"/>
  <c r="N1694" i="7" s="1" a="1"/>
  <c r="N1694" i="7" s="1"/>
  <c r="O1693" i="7" a="1"/>
  <c r="O1693" i="7" s="1"/>
  <c r="M1693" i="7" a="1"/>
  <c r="M1693" i="7"/>
  <c r="N1693" i="7" s="1" a="1"/>
  <c r="N1693" i="7" s="1"/>
  <c r="O1692" i="7" a="1"/>
  <c r="O1692" i="7" s="1"/>
  <c r="M1692" i="7" a="1"/>
  <c r="M1692" i="7"/>
  <c r="N1692" i="7" s="1" a="1"/>
  <c r="N1692" i="7" s="1"/>
  <c r="O1691" i="7" a="1"/>
  <c r="O1691" i="7"/>
  <c r="M1691" i="7" a="1"/>
  <c r="M1691" i="7"/>
  <c r="N1691" i="7" s="1" a="1"/>
  <c r="N1691" i="7" s="1"/>
  <c r="O1690" i="7" a="1"/>
  <c r="O1690" i="7" s="1"/>
  <c r="N1690" i="7" a="1"/>
  <c r="N1690" i="7" s="1"/>
  <c r="M1690" i="7" a="1"/>
  <c r="M1690" i="7" s="1"/>
  <c r="O1689" i="7" a="1"/>
  <c r="O1689" i="7" s="1"/>
  <c r="M1689" i="7" a="1"/>
  <c r="M1689" i="7"/>
  <c r="N1689" i="7" s="1" a="1"/>
  <c r="N1689" i="7" s="1"/>
  <c r="O1688" i="7" a="1"/>
  <c r="O1688" i="7" s="1"/>
  <c r="M1688" i="7" a="1"/>
  <c r="M1688" i="7"/>
  <c r="N1688" i="7" s="1" a="1"/>
  <c r="N1688" i="7" s="1"/>
  <c r="O1687" i="7" a="1"/>
  <c r="O1687" i="7" s="1"/>
  <c r="M1687" i="7" a="1"/>
  <c r="M1687" i="7" s="1"/>
  <c r="N1687" i="7" s="1" a="1"/>
  <c r="N1687" i="7" s="1"/>
  <c r="O1686" i="7" a="1"/>
  <c r="O1686" i="7" s="1"/>
  <c r="N1686" i="7" a="1"/>
  <c r="N1686" i="7" s="1"/>
  <c r="M1686" i="7" a="1"/>
  <c r="M1686" i="7" s="1"/>
  <c r="O1685" i="7" a="1"/>
  <c r="O1685" i="7" s="1"/>
  <c r="N1685" i="7" a="1"/>
  <c r="N1685" i="7"/>
  <c r="M1685" i="7" a="1"/>
  <c r="M1685" i="7"/>
  <c r="O1684" i="7" a="1"/>
  <c r="O1684" i="7" s="1"/>
  <c r="M1684" i="7" a="1"/>
  <c r="M1684" i="7" s="1"/>
  <c r="N1684" i="7" s="1" a="1"/>
  <c r="N1684" i="7" s="1"/>
  <c r="O1683" i="7" a="1"/>
  <c r="O1683" i="7" s="1"/>
  <c r="N1683" i="7" a="1"/>
  <c r="N1683" i="7" s="1"/>
  <c r="M1683" i="7" a="1"/>
  <c r="M1683" i="7" s="1"/>
  <c r="O1682" i="7" a="1"/>
  <c r="O1682" i="7" s="1"/>
  <c r="N1682" i="7" a="1"/>
  <c r="N1682" i="7"/>
  <c r="M1682" i="7" a="1"/>
  <c r="M1682" i="7" s="1"/>
  <c r="O1681" i="7" a="1"/>
  <c r="O1681" i="7" s="1"/>
  <c r="N1681" i="7"/>
  <c r="M1681" i="7" a="1"/>
  <c r="M1681" i="7"/>
  <c r="N1681" i="7" s="1" a="1"/>
  <c r="O1680" i="7" a="1"/>
  <c r="O1680" i="7" s="1"/>
  <c r="M1680" i="7" a="1"/>
  <c r="M1680" i="7" s="1"/>
  <c r="N1680" i="7" s="1" a="1"/>
  <c r="N1680" i="7" s="1"/>
  <c r="O1679" i="7" a="1"/>
  <c r="O1679" i="7"/>
  <c r="N1679" i="7" a="1"/>
  <c r="N1679" i="7" s="1"/>
  <c r="M1679" i="7" a="1"/>
  <c r="M1679" i="7" s="1"/>
  <c r="O1678" i="7" a="1"/>
  <c r="O1678" i="7" s="1"/>
  <c r="M1678" i="7" a="1"/>
  <c r="M1678" i="7" s="1"/>
  <c r="N1678" i="7" s="1" a="1"/>
  <c r="N1678" i="7" s="1"/>
  <c r="O1677" i="7" a="1"/>
  <c r="O1677" i="7" s="1"/>
  <c r="N1677" i="7" a="1"/>
  <c r="N1677" i="7" s="1"/>
  <c r="M1677" i="7" a="1"/>
  <c r="M1677" i="7"/>
  <c r="O1676" i="7" a="1"/>
  <c r="O1676" i="7"/>
  <c r="M1676" i="7" a="1"/>
  <c r="M1676" i="7"/>
  <c r="N1676" i="7" s="1" a="1"/>
  <c r="N1676" i="7" s="1"/>
  <c r="O1675" i="7" a="1"/>
  <c r="O1675" i="7"/>
  <c r="M1675" i="7" a="1"/>
  <c r="M1675" i="7" s="1"/>
  <c r="N1675" i="7" s="1" a="1"/>
  <c r="N1675" i="7" s="1"/>
  <c r="O1674" i="7" a="1"/>
  <c r="O1674" i="7"/>
  <c r="N1674" i="7"/>
  <c r="M1674" i="7" a="1"/>
  <c r="M1674" i="7"/>
  <c r="N1674" i="7" s="1" a="1"/>
  <c r="O1673" i="7" a="1"/>
  <c r="O1673" i="7" s="1"/>
  <c r="M1673" i="7" a="1"/>
  <c r="M1673" i="7"/>
  <c r="N1673" i="7" s="1" a="1"/>
  <c r="N1673" i="7" s="1"/>
  <c r="O1672" i="7" a="1"/>
  <c r="O1672" i="7" s="1"/>
  <c r="M1672" i="7" a="1"/>
  <c r="M1672" i="7" s="1"/>
  <c r="N1672" i="7" s="1" a="1"/>
  <c r="N1672" i="7" s="1"/>
  <c r="O1671" i="7" a="1"/>
  <c r="O1671" i="7"/>
  <c r="N1671" i="7" a="1"/>
  <c r="N1671" i="7"/>
  <c r="M1671" i="7" a="1"/>
  <c r="M1671" i="7" s="1"/>
  <c r="O1670" i="7" a="1"/>
  <c r="O1670" i="7" s="1"/>
  <c r="M1670" i="7" a="1"/>
  <c r="M1670" i="7" s="1"/>
  <c r="N1670" i="7" s="1" a="1"/>
  <c r="N1670" i="7" s="1"/>
  <c r="O1669" i="7" a="1"/>
  <c r="O1669" i="7" s="1"/>
  <c r="N1669" i="7" a="1"/>
  <c r="N1669" i="7" s="1"/>
  <c r="M1669" i="7" a="1"/>
  <c r="M1669" i="7"/>
  <c r="O1668" i="7" a="1"/>
  <c r="O1668" i="7"/>
  <c r="M1668" i="7" a="1"/>
  <c r="M1668" i="7"/>
  <c r="N1668" i="7" s="1" a="1"/>
  <c r="N1668" i="7" s="1"/>
  <c r="O1667" i="7" a="1"/>
  <c r="O1667" i="7"/>
  <c r="M1667" i="7" a="1"/>
  <c r="M1667" i="7" s="1"/>
  <c r="N1667" i="7" s="1" a="1"/>
  <c r="N1667" i="7" s="1"/>
  <c r="O1666" i="7" a="1"/>
  <c r="O1666" i="7"/>
  <c r="N1666" i="7"/>
  <c r="M1666" i="7" a="1"/>
  <c r="M1666" i="7"/>
  <c r="N1666" i="7" s="1" a="1"/>
  <c r="O1665" i="7" a="1"/>
  <c r="O1665" i="7" s="1"/>
  <c r="M1665" i="7" a="1"/>
  <c r="M1665" i="7"/>
  <c r="N1665" i="7" s="1" a="1"/>
  <c r="N1665" i="7" s="1"/>
  <c r="O1664" i="7" a="1"/>
  <c r="O1664" i="7" s="1"/>
  <c r="M1664" i="7" a="1"/>
  <c r="M1664" i="7" s="1"/>
  <c r="N1664" i="7" s="1" a="1"/>
  <c r="N1664" i="7" s="1"/>
  <c r="O1663" i="7" a="1"/>
  <c r="O1663" i="7"/>
  <c r="N1663" i="7" a="1"/>
  <c r="N1663" i="7"/>
  <c r="M1663" i="7" a="1"/>
  <c r="M1663" i="7" s="1"/>
  <c r="O1662" i="7" a="1"/>
  <c r="O1662" i="7" s="1"/>
  <c r="M1662" i="7" a="1"/>
  <c r="M1662" i="7" s="1"/>
  <c r="N1662" i="7" s="1" a="1"/>
  <c r="N1662" i="7" s="1"/>
  <c r="O1661" i="7" a="1"/>
  <c r="O1661" i="7" s="1"/>
  <c r="N1661" i="7" a="1"/>
  <c r="N1661" i="7" s="1"/>
  <c r="M1661" i="7" a="1"/>
  <c r="M1661" i="7"/>
  <c r="O1660" i="7" a="1"/>
  <c r="O1660" i="7"/>
  <c r="M1660" i="7" a="1"/>
  <c r="M1660" i="7"/>
  <c r="N1660" i="7" s="1" a="1"/>
  <c r="N1660" i="7" s="1"/>
  <c r="O1659" i="7" a="1"/>
  <c r="O1659" i="7"/>
  <c r="M1659" i="7" a="1"/>
  <c r="M1659" i="7" s="1"/>
  <c r="N1659" i="7" s="1" a="1"/>
  <c r="N1659" i="7" s="1"/>
  <c r="O1658" i="7" a="1"/>
  <c r="O1658" i="7"/>
  <c r="M1658" i="7" a="1"/>
  <c r="M1658" i="7" s="1"/>
  <c r="N1658" i="7" s="1" a="1"/>
  <c r="N1658" i="7" s="1"/>
  <c r="O1657" i="7" a="1"/>
  <c r="O1657" i="7" s="1"/>
  <c r="M1657" i="7" a="1"/>
  <c r="M1657" i="7"/>
  <c r="N1657" i="7" s="1" a="1"/>
  <c r="N1657" i="7" s="1"/>
  <c r="O1656" i="7" a="1"/>
  <c r="O1656" i="7" s="1"/>
  <c r="M1656" i="7" a="1"/>
  <c r="M1656" i="7" s="1"/>
  <c r="N1656" i="7" s="1" a="1"/>
  <c r="N1656" i="7" s="1"/>
  <c r="O1655" i="7" a="1"/>
  <c r="O1655" i="7"/>
  <c r="N1655" i="7" a="1"/>
  <c r="N1655" i="7"/>
  <c r="M1655" i="7" a="1"/>
  <c r="M1655" i="7" s="1"/>
  <c r="O1654" i="7" a="1"/>
  <c r="O1654" i="7" s="1"/>
  <c r="M1654" i="7" a="1"/>
  <c r="M1654" i="7" s="1"/>
  <c r="N1654" i="7" s="1" a="1"/>
  <c r="N1654" i="7" s="1"/>
  <c r="O1653" i="7" a="1"/>
  <c r="O1653" i="7" s="1"/>
  <c r="N1653" i="7" a="1"/>
  <c r="N1653" i="7" s="1"/>
  <c r="M1653" i="7" a="1"/>
  <c r="M1653" i="7"/>
  <c r="O1652" i="7" a="1"/>
  <c r="O1652" i="7"/>
  <c r="M1652" i="7" a="1"/>
  <c r="M1652" i="7"/>
  <c r="N1652" i="7" s="1" a="1"/>
  <c r="N1652" i="7" s="1"/>
  <c r="O1651" i="7" a="1"/>
  <c r="O1651" i="7" s="1"/>
  <c r="M1651" i="7" a="1"/>
  <c r="M1651" i="7" s="1"/>
  <c r="N1651" i="7" s="1" a="1"/>
  <c r="N1651" i="7" s="1"/>
  <c r="O1650" i="7" a="1"/>
  <c r="O1650" i="7"/>
  <c r="M1650" i="7" a="1"/>
  <c r="M1650" i="7" s="1"/>
  <c r="N1650" i="7" s="1" a="1"/>
  <c r="N1650" i="7" s="1"/>
  <c r="O1649" i="7" a="1"/>
  <c r="O1649" i="7" s="1"/>
  <c r="M1649" i="7" a="1"/>
  <c r="M1649" i="7" s="1"/>
  <c r="N1649" i="7" s="1" a="1"/>
  <c r="N1649" i="7" s="1"/>
  <c r="O1648" i="7" a="1"/>
  <c r="O1648" i="7" s="1"/>
  <c r="M1648" i="7" a="1"/>
  <c r="M1648" i="7"/>
  <c r="N1648" i="7" s="1" a="1"/>
  <c r="N1648" i="7" s="1"/>
  <c r="O1647" i="7" a="1"/>
  <c r="O1647" i="7"/>
  <c r="N1647" i="7" a="1"/>
  <c r="N1647" i="7" s="1"/>
  <c r="M1647" i="7" a="1"/>
  <c r="M1647" i="7" s="1"/>
  <c r="O1646" i="7" a="1"/>
  <c r="O1646" i="7" s="1"/>
  <c r="M1646" i="7" a="1"/>
  <c r="M1646" i="7" s="1"/>
  <c r="N1646" i="7" s="1" a="1"/>
  <c r="N1646" i="7" s="1"/>
  <c r="O1645" i="7" a="1"/>
  <c r="O1645" i="7" s="1"/>
  <c r="M1645" i="7" a="1"/>
  <c r="M1645" i="7"/>
  <c r="N1645" i="7" s="1" a="1"/>
  <c r="N1645" i="7" s="1"/>
  <c r="O1644" i="7" a="1"/>
  <c r="O1644" i="7"/>
  <c r="M1644" i="7" a="1"/>
  <c r="M1644" i="7" s="1"/>
  <c r="N1644" i="7" s="1" a="1"/>
  <c r="N1644" i="7" s="1"/>
  <c r="O1643" i="7" a="1"/>
  <c r="O1643" i="7" s="1"/>
  <c r="N1643" i="7" a="1"/>
  <c r="N1643" i="7" s="1"/>
  <c r="M1643" i="7" a="1"/>
  <c r="M1643" i="7" s="1"/>
  <c r="O1642" i="7" a="1"/>
  <c r="O1642" i="7" s="1"/>
  <c r="M1642" i="7" a="1"/>
  <c r="M1642" i="7"/>
  <c r="N1642" i="7" s="1" a="1"/>
  <c r="N1642" i="7" s="1"/>
  <c r="O1641" i="7" a="1"/>
  <c r="O1641" i="7" s="1"/>
  <c r="M1641" i="7" a="1"/>
  <c r="M1641" i="7" s="1"/>
  <c r="N1641" i="7" s="1" a="1"/>
  <c r="N1641" i="7" s="1"/>
  <c r="O1640" i="7" a="1"/>
  <c r="O1640" i="7"/>
  <c r="N1640" i="7" a="1"/>
  <c r="N1640" i="7" s="1"/>
  <c r="M1640" i="7" a="1"/>
  <c r="M1640" i="7"/>
  <c r="O1639" i="7" a="1"/>
  <c r="O1639" i="7" s="1"/>
  <c r="N1639" i="7" a="1"/>
  <c r="N1639" i="7" s="1"/>
  <c r="M1639" i="7" a="1"/>
  <c r="M1639" i="7" s="1"/>
  <c r="O1638" i="7" a="1"/>
  <c r="O1638" i="7" s="1"/>
  <c r="M1638" i="7" a="1"/>
  <c r="M1638" i="7" s="1"/>
  <c r="N1638" i="7" s="1" a="1"/>
  <c r="N1638" i="7" s="1"/>
  <c r="O1637" i="7" a="1"/>
  <c r="O1637" i="7" s="1"/>
  <c r="M1637" i="7" a="1"/>
  <c r="M1637" i="7"/>
  <c r="N1637" i="7" s="1" a="1"/>
  <c r="N1637" i="7" s="1"/>
  <c r="O1636" i="7" a="1"/>
  <c r="O1636" i="7" s="1"/>
  <c r="M1636" i="7" a="1"/>
  <c r="M1636" i="7" s="1"/>
  <c r="N1636" i="7" s="1" a="1"/>
  <c r="N1636" i="7" s="1"/>
  <c r="O1635" i="7" a="1"/>
  <c r="O1635" i="7" s="1"/>
  <c r="N1635" i="7" a="1"/>
  <c r="N1635" i="7" s="1"/>
  <c r="M1635" i="7" a="1"/>
  <c r="M1635" i="7" s="1"/>
  <c r="O1634" i="7" a="1"/>
  <c r="O1634" i="7" s="1"/>
  <c r="M1634" i="7" a="1"/>
  <c r="M1634" i="7"/>
  <c r="N1634" i="7" s="1" a="1"/>
  <c r="N1634" i="7" s="1"/>
  <c r="O1633" i="7" a="1"/>
  <c r="O1633" i="7" s="1"/>
  <c r="M1633" i="7" a="1"/>
  <c r="M1633" i="7" s="1"/>
  <c r="N1633" i="7" s="1" a="1"/>
  <c r="N1633" i="7" s="1"/>
  <c r="O1632" i="7" a="1"/>
  <c r="O1632" i="7" s="1"/>
  <c r="M1632" i="7" a="1"/>
  <c r="M1632" i="7" s="1"/>
  <c r="N1632" i="7" s="1" a="1"/>
  <c r="N1632" i="7" s="1"/>
  <c r="O1631" i="7" a="1"/>
  <c r="O1631" i="7" s="1"/>
  <c r="M1631" i="7" a="1"/>
  <c r="M1631" i="7" s="1"/>
  <c r="N1631" i="7" s="1" a="1"/>
  <c r="N1631" i="7" s="1"/>
  <c r="O1630" i="7" a="1"/>
  <c r="O1630" i="7" s="1"/>
  <c r="M1630" i="7" a="1"/>
  <c r="M1630" i="7" s="1"/>
  <c r="N1630" i="7" s="1" a="1"/>
  <c r="N1630" i="7" s="1"/>
  <c r="O1629" i="7" a="1"/>
  <c r="O1629" i="7" s="1"/>
  <c r="M1629" i="7" a="1"/>
  <c r="M1629" i="7" s="1"/>
  <c r="N1629" i="7" s="1" a="1"/>
  <c r="N1629" i="7" s="1"/>
  <c r="O1628" i="7" a="1"/>
  <c r="O1628" i="7" s="1"/>
  <c r="M1628" i="7" a="1"/>
  <c r="M1628" i="7" s="1"/>
  <c r="N1628" i="7" s="1" a="1"/>
  <c r="N1628" i="7" s="1"/>
  <c r="O1627" i="7" a="1"/>
  <c r="O1627" i="7" s="1"/>
  <c r="N1627" i="7" a="1"/>
  <c r="N1627" i="7" s="1"/>
  <c r="M1627" i="7" a="1"/>
  <c r="M1627" i="7" s="1"/>
  <c r="O1626" i="7" a="1"/>
  <c r="O1626" i="7"/>
  <c r="M1626" i="7" a="1"/>
  <c r="M1626" i="7" s="1"/>
  <c r="N1626" i="7" s="1" a="1"/>
  <c r="N1626" i="7" s="1"/>
  <c r="O1625" i="7" a="1"/>
  <c r="O1625" i="7" s="1"/>
  <c r="M1625" i="7" a="1"/>
  <c r="M1625" i="7" s="1"/>
  <c r="N1625" i="7" s="1" a="1"/>
  <c r="N1625" i="7" s="1"/>
  <c r="O1624" i="7" a="1"/>
  <c r="O1624" i="7"/>
  <c r="M1624" i="7" a="1"/>
  <c r="M1624" i="7" s="1"/>
  <c r="N1624" i="7" s="1" a="1"/>
  <c r="N1624" i="7" s="1"/>
  <c r="O1623" i="7" a="1"/>
  <c r="O1623" i="7"/>
  <c r="M1623" i="7" a="1"/>
  <c r="M1623" i="7" s="1"/>
  <c r="N1623" i="7" s="1" a="1"/>
  <c r="N1623" i="7" s="1"/>
  <c r="O1622" i="7" a="1"/>
  <c r="O1622" i="7" s="1"/>
  <c r="M1622" i="7" a="1"/>
  <c r="M1622" i="7" s="1"/>
  <c r="N1622" i="7" s="1" a="1"/>
  <c r="N1622" i="7" s="1"/>
  <c r="O1621" i="7" a="1"/>
  <c r="O1621" i="7" s="1"/>
  <c r="M1621" i="7" a="1"/>
  <c r="M1621" i="7" s="1"/>
  <c r="N1621" i="7" s="1" a="1"/>
  <c r="N1621" i="7" s="1"/>
  <c r="O1620" i="7" a="1"/>
  <c r="O1620" i="7"/>
  <c r="M1620" i="7" a="1"/>
  <c r="M1620" i="7"/>
  <c r="N1620" i="7" s="1" a="1"/>
  <c r="N1620" i="7" s="1"/>
  <c r="O1619" i="7" a="1"/>
  <c r="O1619" i="7" s="1"/>
  <c r="M1619" i="7" a="1"/>
  <c r="M1619" i="7" s="1"/>
  <c r="N1619" i="7" s="1" a="1"/>
  <c r="N1619" i="7" s="1"/>
  <c r="O1618" i="7" a="1"/>
  <c r="O1618" i="7"/>
  <c r="M1618" i="7" a="1"/>
  <c r="M1618" i="7" s="1"/>
  <c r="N1618" i="7" s="1" a="1"/>
  <c r="N1618" i="7" s="1"/>
  <c r="O1617" i="7" a="1"/>
  <c r="O1617" i="7" s="1"/>
  <c r="M1617" i="7" a="1"/>
  <c r="M1617" i="7" s="1"/>
  <c r="N1617" i="7" s="1" a="1"/>
  <c r="N1617" i="7" s="1"/>
  <c r="O1616" i="7" a="1"/>
  <c r="O1616" i="7"/>
  <c r="M1616" i="7" a="1"/>
  <c r="M1616" i="7"/>
  <c r="N1616" i="7" s="1" a="1"/>
  <c r="N1616" i="7" s="1"/>
  <c r="O1615" i="7" a="1"/>
  <c r="O1615" i="7"/>
  <c r="N1615" i="7" a="1"/>
  <c r="N1615" i="7" s="1"/>
  <c r="M1615" i="7" a="1"/>
  <c r="M1615" i="7" s="1"/>
  <c r="O1614" i="7" a="1"/>
  <c r="O1614" i="7" s="1"/>
  <c r="M1614" i="7" a="1"/>
  <c r="M1614" i="7" s="1"/>
  <c r="N1614" i="7" s="1" a="1"/>
  <c r="N1614" i="7" s="1"/>
  <c r="O1613" i="7" a="1"/>
  <c r="O1613" i="7" s="1"/>
  <c r="M1613" i="7" a="1"/>
  <c r="M1613" i="7"/>
  <c r="N1613" i="7" s="1" a="1"/>
  <c r="N1613" i="7" s="1"/>
  <c r="O1612" i="7" a="1"/>
  <c r="O1612" i="7"/>
  <c r="M1612" i="7" a="1"/>
  <c r="M1612" i="7" s="1"/>
  <c r="N1612" i="7" s="1" a="1"/>
  <c r="N1612" i="7" s="1"/>
  <c r="O1611" i="7" a="1"/>
  <c r="O1611" i="7" s="1"/>
  <c r="N1611" i="7" a="1"/>
  <c r="N1611" i="7" s="1"/>
  <c r="M1611" i="7" a="1"/>
  <c r="M1611" i="7" s="1"/>
  <c r="O1610" i="7" a="1"/>
  <c r="O1610" i="7" s="1"/>
  <c r="M1610" i="7" a="1"/>
  <c r="M1610" i="7"/>
  <c r="N1610" i="7" s="1" a="1"/>
  <c r="N1610" i="7" s="1"/>
  <c r="O1609" i="7" a="1"/>
  <c r="O1609" i="7" s="1"/>
  <c r="M1609" i="7" a="1"/>
  <c r="M1609" i="7" s="1"/>
  <c r="N1609" i="7" s="1" a="1"/>
  <c r="N1609" i="7" s="1"/>
  <c r="O1608" i="7" a="1"/>
  <c r="O1608" i="7" s="1"/>
  <c r="N1608" i="7" a="1"/>
  <c r="N1608" i="7" s="1"/>
  <c r="M1608" i="7" a="1"/>
  <c r="M1608" i="7"/>
  <c r="O1607" i="7" a="1"/>
  <c r="O1607" i="7" s="1"/>
  <c r="N1607" i="7" a="1"/>
  <c r="N1607" i="7" s="1"/>
  <c r="M1607" i="7" a="1"/>
  <c r="M1607" i="7" s="1"/>
  <c r="O1606" i="7" a="1"/>
  <c r="O1606" i="7" s="1"/>
  <c r="M1606" i="7" a="1"/>
  <c r="M1606" i="7" s="1"/>
  <c r="N1606" i="7" s="1" a="1"/>
  <c r="N1606" i="7" s="1"/>
  <c r="O1605" i="7" a="1"/>
  <c r="O1605" i="7" s="1"/>
  <c r="M1605" i="7" a="1"/>
  <c r="M1605" i="7"/>
  <c r="N1605" i="7" s="1" a="1"/>
  <c r="N1605" i="7" s="1"/>
  <c r="O1604" i="7" a="1"/>
  <c r="O1604" i="7" s="1"/>
  <c r="M1604" i="7" a="1"/>
  <c r="M1604" i="7" s="1"/>
  <c r="N1604" i="7" s="1" a="1"/>
  <c r="N1604" i="7" s="1"/>
  <c r="O1603" i="7" a="1"/>
  <c r="O1603" i="7" s="1"/>
  <c r="N1603" i="7" a="1"/>
  <c r="N1603" i="7" s="1"/>
  <c r="M1603" i="7" a="1"/>
  <c r="M1603" i="7" s="1"/>
  <c r="O1602" i="7" a="1"/>
  <c r="O1602" i="7" s="1"/>
  <c r="M1602" i="7" a="1"/>
  <c r="M1602" i="7"/>
  <c r="N1602" i="7" s="1" a="1"/>
  <c r="N1602" i="7" s="1"/>
  <c r="O1601" i="7" a="1"/>
  <c r="O1601" i="7" s="1"/>
  <c r="M1601" i="7" a="1"/>
  <c r="M1601" i="7" s="1"/>
  <c r="N1601" i="7" s="1" a="1"/>
  <c r="N1601" i="7" s="1"/>
  <c r="O1600" i="7" a="1"/>
  <c r="O1600" i="7" s="1"/>
  <c r="M1600" i="7" a="1"/>
  <c r="M1600" i="7" s="1"/>
  <c r="N1600" i="7" s="1" a="1"/>
  <c r="N1600" i="7" s="1"/>
  <c r="O1599" i="7" a="1"/>
  <c r="O1599" i="7" s="1"/>
  <c r="M1599" i="7" a="1"/>
  <c r="M1599" i="7" s="1"/>
  <c r="N1599" i="7" s="1" a="1"/>
  <c r="N1599" i="7" s="1"/>
  <c r="O1598" i="7" a="1"/>
  <c r="O1598" i="7" s="1"/>
  <c r="M1598" i="7" a="1"/>
  <c r="M1598" i="7" s="1"/>
  <c r="N1598" i="7" s="1" a="1"/>
  <c r="N1598" i="7" s="1"/>
  <c r="O1597" i="7" a="1"/>
  <c r="O1597" i="7" s="1"/>
  <c r="M1597" i="7" a="1"/>
  <c r="M1597" i="7" s="1"/>
  <c r="N1597" i="7" s="1" a="1"/>
  <c r="N1597" i="7" s="1"/>
  <c r="O1596" i="7" a="1"/>
  <c r="O1596" i="7" s="1"/>
  <c r="M1596" i="7" a="1"/>
  <c r="M1596" i="7" s="1"/>
  <c r="N1596" i="7" s="1" a="1"/>
  <c r="N1596" i="7" s="1"/>
  <c r="O1595" i="7" a="1"/>
  <c r="O1595" i="7" s="1"/>
  <c r="N1595" i="7" a="1"/>
  <c r="N1595" i="7" s="1"/>
  <c r="M1595" i="7" a="1"/>
  <c r="M1595" i="7" s="1"/>
  <c r="O1594" i="7" a="1"/>
  <c r="O1594" i="7"/>
  <c r="M1594" i="7" a="1"/>
  <c r="M1594" i="7" s="1"/>
  <c r="N1594" i="7" s="1" a="1"/>
  <c r="N1594" i="7" s="1"/>
  <c r="O1593" i="7" a="1"/>
  <c r="O1593" i="7" s="1"/>
  <c r="M1593" i="7" a="1"/>
  <c r="M1593" i="7" s="1"/>
  <c r="N1593" i="7" s="1" a="1"/>
  <c r="N1593" i="7" s="1"/>
  <c r="O1592" i="7" a="1"/>
  <c r="O1592" i="7"/>
  <c r="M1592" i="7" a="1"/>
  <c r="M1592" i="7" s="1"/>
  <c r="N1592" i="7" s="1" a="1"/>
  <c r="N1592" i="7" s="1"/>
  <c r="O1591" i="7" a="1"/>
  <c r="O1591" i="7"/>
  <c r="M1591" i="7" a="1"/>
  <c r="M1591" i="7" s="1"/>
  <c r="N1591" i="7" s="1" a="1"/>
  <c r="N1591" i="7" s="1"/>
  <c r="O1590" i="7" a="1"/>
  <c r="O1590" i="7" s="1"/>
  <c r="M1590" i="7" a="1"/>
  <c r="M1590" i="7" s="1"/>
  <c r="N1590" i="7" s="1" a="1"/>
  <c r="N1590" i="7" s="1"/>
  <c r="O1589" i="7" a="1"/>
  <c r="O1589" i="7" s="1"/>
  <c r="M1589" i="7" a="1"/>
  <c r="M1589" i="7" s="1"/>
  <c r="N1589" i="7" s="1" a="1"/>
  <c r="N1589" i="7" s="1"/>
  <c r="O1588" i="7" a="1"/>
  <c r="O1588" i="7"/>
  <c r="M1588" i="7" a="1"/>
  <c r="M1588" i="7"/>
  <c r="N1588" i="7" s="1" a="1"/>
  <c r="N1588" i="7" s="1"/>
  <c r="O1587" i="7" a="1"/>
  <c r="O1587" i="7" s="1"/>
  <c r="M1587" i="7" a="1"/>
  <c r="M1587" i="7" s="1"/>
  <c r="N1587" i="7" s="1" a="1"/>
  <c r="N1587" i="7" s="1"/>
  <c r="O1586" i="7" a="1"/>
  <c r="O1586" i="7"/>
  <c r="M1586" i="7" a="1"/>
  <c r="M1586" i="7" s="1"/>
  <c r="N1586" i="7" s="1" a="1"/>
  <c r="N1586" i="7" s="1"/>
  <c r="O1585" i="7" a="1"/>
  <c r="O1585" i="7" s="1"/>
  <c r="M1585" i="7" a="1"/>
  <c r="M1585" i="7" s="1"/>
  <c r="N1585" i="7" s="1" a="1"/>
  <c r="N1585" i="7" s="1"/>
  <c r="O1584" i="7" a="1"/>
  <c r="O1584" i="7" s="1"/>
  <c r="M1584" i="7" a="1"/>
  <c r="M1584" i="7"/>
  <c r="N1584" i="7" s="1" a="1"/>
  <c r="N1584" i="7" s="1"/>
  <c r="O1583" i="7" a="1"/>
  <c r="O1583" i="7"/>
  <c r="N1583" i="7" a="1"/>
  <c r="N1583" i="7" s="1"/>
  <c r="M1583" i="7" a="1"/>
  <c r="M1583" i="7" s="1"/>
  <c r="O1582" i="7" a="1"/>
  <c r="O1582" i="7" s="1"/>
  <c r="M1582" i="7" a="1"/>
  <c r="M1582" i="7" s="1"/>
  <c r="N1582" i="7" s="1" a="1"/>
  <c r="N1582" i="7" s="1"/>
  <c r="O1581" i="7" a="1"/>
  <c r="O1581" i="7" s="1"/>
  <c r="M1581" i="7" a="1"/>
  <c r="M1581" i="7"/>
  <c r="N1581" i="7" s="1" a="1"/>
  <c r="N1581" i="7" s="1"/>
  <c r="O1580" i="7" a="1"/>
  <c r="O1580" i="7"/>
  <c r="M1580" i="7" a="1"/>
  <c r="M1580" i="7" s="1"/>
  <c r="N1580" i="7" s="1" a="1"/>
  <c r="N1580" i="7" s="1"/>
  <c r="O1579" i="7" a="1"/>
  <c r="O1579" i="7" s="1"/>
  <c r="N1579" i="7" a="1"/>
  <c r="N1579" i="7" s="1"/>
  <c r="M1579" i="7" a="1"/>
  <c r="M1579" i="7" s="1"/>
  <c r="O1578" i="7" a="1"/>
  <c r="O1578" i="7" s="1"/>
  <c r="M1578" i="7" a="1"/>
  <c r="M1578" i="7"/>
  <c r="N1578" i="7" s="1" a="1"/>
  <c r="N1578" i="7" s="1"/>
  <c r="O1577" i="7" a="1"/>
  <c r="O1577" i="7" s="1"/>
  <c r="M1577" i="7" a="1"/>
  <c r="M1577" i="7" s="1"/>
  <c r="N1577" i="7" s="1" a="1"/>
  <c r="N1577" i="7" s="1"/>
  <c r="O1576" i="7" a="1"/>
  <c r="O1576" i="7" s="1"/>
  <c r="N1576" i="7" a="1"/>
  <c r="N1576" i="7" s="1"/>
  <c r="M1576" i="7" a="1"/>
  <c r="M1576" i="7"/>
  <c r="O1575" i="7" a="1"/>
  <c r="O1575" i="7" s="1"/>
  <c r="N1575" i="7" a="1"/>
  <c r="N1575" i="7" s="1"/>
  <c r="M1575" i="7" a="1"/>
  <c r="M1575" i="7" s="1"/>
  <c r="O1574" i="7" a="1"/>
  <c r="O1574" i="7" s="1"/>
  <c r="M1574" i="7" a="1"/>
  <c r="M1574" i="7" s="1"/>
  <c r="N1574" i="7" s="1" a="1"/>
  <c r="N1574" i="7" s="1"/>
  <c r="O1573" i="7" a="1"/>
  <c r="O1573" i="7" s="1"/>
  <c r="M1573" i="7" a="1"/>
  <c r="M1573" i="7"/>
  <c r="N1573" i="7" s="1" a="1"/>
  <c r="N1573" i="7" s="1"/>
  <c r="O1572" i="7" a="1"/>
  <c r="O1572" i="7" s="1"/>
  <c r="M1572" i="7" a="1"/>
  <c r="M1572" i="7" s="1"/>
  <c r="N1572" i="7" s="1" a="1"/>
  <c r="N1572" i="7" s="1"/>
  <c r="O1571" i="7" a="1"/>
  <c r="O1571" i="7" s="1"/>
  <c r="N1571" i="7" a="1"/>
  <c r="N1571" i="7" s="1"/>
  <c r="M1571" i="7" a="1"/>
  <c r="M1571" i="7" s="1"/>
  <c r="O1570" i="7" a="1"/>
  <c r="O1570" i="7" s="1"/>
  <c r="M1570" i="7" a="1"/>
  <c r="M1570" i="7"/>
  <c r="N1570" i="7" s="1" a="1"/>
  <c r="N1570" i="7" s="1"/>
  <c r="O1569" i="7" a="1"/>
  <c r="O1569" i="7" s="1"/>
  <c r="M1569" i="7" a="1"/>
  <c r="M1569" i="7" s="1"/>
  <c r="N1569" i="7" s="1" a="1"/>
  <c r="N1569" i="7" s="1"/>
  <c r="O1568" i="7" a="1"/>
  <c r="O1568" i="7" s="1"/>
  <c r="M1568" i="7" a="1"/>
  <c r="M1568" i="7" s="1"/>
  <c r="N1568" i="7" s="1" a="1"/>
  <c r="N1568" i="7" s="1"/>
  <c r="O1567" i="7" a="1"/>
  <c r="O1567" i="7" s="1"/>
  <c r="M1567" i="7" a="1"/>
  <c r="M1567" i="7" s="1"/>
  <c r="N1567" i="7" s="1" a="1"/>
  <c r="N1567" i="7" s="1"/>
  <c r="O1566" i="7" a="1"/>
  <c r="O1566" i="7" s="1"/>
  <c r="M1566" i="7" a="1"/>
  <c r="M1566" i="7" s="1"/>
  <c r="N1566" i="7" s="1" a="1"/>
  <c r="N1566" i="7" s="1"/>
  <c r="O1565" i="7" a="1"/>
  <c r="O1565" i="7" s="1"/>
  <c r="M1565" i="7" a="1"/>
  <c r="M1565" i="7" s="1"/>
  <c r="N1565" i="7" s="1" a="1"/>
  <c r="N1565" i="7" s="1"/>
  <c r="O1564" i="7" a="1"/>
  <c r="O1564" i="7" s="1"/>
  <c r="M1564" i="7" a="1"/>
  <c r="M1564" i="7" s="1"/>
  <c r="N1564" i="7" s="1" a="1"/>
  <c r="N1564" i="7" s="1"/>
  <c r="O1563" i="7" a="1"/>
  <c r="O1563" i="7"/>
  <c r="N1563" i="7" a="1"/>
  <c r="N1563" i="7" s="1"/>
  <c r="M1563" i="7" a="1"/>
  <c r="M1563" i="7" s="1"/>
  <c r="O1562" i="7" a="1"/>
  <c r="O1562" i="7"/>
  <c r="M1562" i="7" a="1"/>
  <c r="M1562" i="7" s="1"/>
  <c r="N1562" i="7" s="1" a="1"/>
  <c r="N1562" i="7" s="1"/>
  <c r="O1561" i="7" a="1"/>
  <c r="O1561" i="7" s="1"/>
  <c r="M1561" i="7" a="1"/>
  <c r="M1561" i="7" s="1"/>
  <c r="N1561" i="7" s="1" a="1"/>
  <c r="N1561" i="7" s="1"/>
  <c r="O1560" i="7" a="1"/>
  <c r="O1560" i="7"/>
  <c r="M1560" i="7" a="1"/>
  <c r="M1560" i="7" s="1"/>
  <c r="N1560" i="7" s="1" a="1"/>
  <c r="N1560" i="7" s="1"/>
  <c r="O1559" i="7" a="1"/>
  <c r="O1559" i="7"/>
  <c r="M1559" i="7" a="1"/>
  <c r="M1559" i="7" s="1"/>
  <c r="N1559" i="7" s="1" a="1"/>
  <c r="N1559" i="7" s="1"/>
  <c r="O1558" i="7" a="1"/>
  <c r="O1558" i="7" s="1"/>
  <c r="M1558" i="7" a="1"/>
  <c r="M1558" i="7" s="1"/>
  <c r="N1558" i="7" s="1" a="1"/>
  <c r="N1558" i="7" s="1"/>
  <c r="O1557" i="7" a="1"/>
  <c r="O1557" i="7" s="1"/>
  <c r="M1557" i="7" a="1"/>
  <c r="M1557" i="7" s="1"/>
  <c r="N1557" i="7" s="1" a="1"/>
  <c r="N1557" i="7" s="1"/>
  <c r="O1556" i="7" a="1"/>
  <c r="O1556" i="7"/>
  <c r="M1556" i="7" a="1"/>
  <c r="M1556" i="7"/>
  <c r="N1556" i="7" s="1" a="1"/>
  <c r="N1556" i="7" s="1"/>
  <c r="O1555" i="7" a="1"/>
  <c r="O1555" i="7" s="1"/>
  <c r="M1555" i="7" a="1"/>
  <c r="M1555" i="7" s="1"/>
  <c r="N1555" i="7" s="1" a="1"/>
  <c r="N1555" i="7" s="1"/>
  <c r="O1554" i="7" a="1"/>
  <c r="O1554" i="7"/>
  <c r="M1554" i="7" a="1"/>
  <c r="M1554" i="7" s="1"/>
  <c r="N1554" i="7" s="1" a="1"/>
  <c r="N1554" i="7" s="1"/>
  <c r="O1553" i="7" a="1"/>
  <c r="O1553" i="7" s="1"/>
  <c r="N1553" i="7" a="1"/>
  <c r="N1553" i="7" s="1"/>
  <c r="M1553" i="7" a="1"/>
  <c r="M1553" i="7"/>
  <c r="O1552" i="7" a="1"/>
  <c r="O1552" i="7" s="1"/>
  <c r="M1552" i="7" a="1"/>
  <c r="M1552" i="7"/>
  <c r="N1552" i="7" s="1" a="1"/>
  <c r="N1552" i="7" s="1"/>
  <c r="O1551" i="7" a="1"/>
  <c r="O1551" i="7"/>
  <c r="N1551" i="7" a="1"/>
  <c r="N1551" i="7" s="1"/>
  <c r="M1551" i="7" a="1"/>
  <c r="M1551" i="7" s="1"/>
  <c r="O1550" i="7" a="1"/>
  <c r="O1550" i="7" s="1"/>
  <c r="M1550" i="7" a="1"/>
  <c r="M1550" i="7" s="1"/>
  <c r="N1550" i="7" s="1" a="1"/>
  <c r="N1550" i="7" s="1"/>
  <c r="O1549" i="7" a="1"/>
  <c r="O1549" i="7" s="1"/>
  <c r="M1549" i="7" a="1"/>
  <c r="M1549" i="7"/>
  <c r="N1549" i="7" s="1" a="1"/>
  <c r="N1549" i="7" s="1"/>
  <c r="O1548" i="7" a="1"/>
  <c r="O1548" i="7"/>
  <c r="M1548" i="7" a="1"/>
  <c r="M1548" i="7" s="1"/>
  <c r="N1548" i="7" s="1" a="1"/>
  <c r="N1548" i="7" s="1"/>
  <c r="O1547" i="7" a="1"/>
  <c r="O1547" i="7" s="1"/>
  <c r="N1547" i="7" a="1"/>
  <c r="N1547" i="7" s="1"/>
  <c r="M1547" i="7" a="1"/>
  <c r="M1547" i="7" s="1"/>
  <c r="O1546" i="7" a="1"/>
  <c r="O1546" i="7" s="1"/>
  <c r="M1546" i="7" a="1"/>
  <c r="M1546" i="7"/>
  <c r="N1546" i="7" s="1" a="1"/>
  <c r="N1546" i="7" s="1"/>
  <c r="O1545" i="7" a="1"/>
  <c r="O1545" i="7" s="1"/>
  <c r="M1545" i="7" a="1"/>
  <c r="M1545" i="7" s="1"/>
  <c r="N1545" i="7" s="1" a="1"/>
  <c r="N1545" i="7" s="1"/>
  <c r="O1544" i="7" a="1"/>
  <c r="O1544" i="7" s="1"/>
  <c r="N1544" i="7" a="1"/>
  <c r="N1544" i="7" s="1"/>
  <c r="M1544" i="7" a="1"/>
  <c r="M1544" i="7"/>
  <c r="O1543" i="7" a="1"/>
  <c r="O1543" i="7" s="1"/>
  <c r="N1543" i="7" a="1"/>
  <c r="N1543" i="7" s="1"/>
  <c r="M1543" i="7" a="1"/>
  <c r="M1543" i="7" s="1"/>
  <c r="O1542" i="7" a="1"/>
  <c r="O1542" i="7" s="1"/>
  <c r="M1542" i="7" a="1"/>
  <c r="M1542" i="7" s="1"/>
  <c r="N1542" i="7" s="1" a="1"/>
  <c r="N1542" i="7" s="1"/>
  <c r="O1541" i="7" a="1"/>
  <c r="O1541" i="7" s="1"/>
  <c r="M1541" i="7" a="1"/>
  <c r="M1541" i="7"/>
  <c r="N1541" i="7" s="1" a="1"/>
  <c r="N1541" i="7" s="1"/>
  <c r="O1540" i="7" a="1"/>
  <c r="O1540" i="7" s="1"/>
  <c r="M1540" i="7" a="1"/>
  <c r="M1540" i="7" s="1"/>
  <c r="N1540" i="7" s="1" a="1"/>
  <c r="N1540" i="7" s="1"/>
  <c r="O1539" i="7" a="1"/>
  <c r="O1539" i="7" s="1"/>
  <c r="N1539" i="7" a="1"/>
  <c r="N1539" i="7" s="1"/>
  <c r="M1539" i="7" a="1"/>
  <c r="M1539" i="7" s="1"/>
  <c r="O1538" i="7" a="1"/>
  <c r="O1538" i="7" s="1"/>
  <c r="M1538" i="7" a="1"/>
  <c r="M1538" i="7"/>
  <c r="N1538" i="7" s="1" a="1"/>
  <c r="N1538" i="7" s="1"/>
  <c r="O1537" i="7" a="1"/>
  <c r="O1537" i="7" s="1"/>
  <c r="M1537" i="7" a="1"/>
  <c r="M1537" i="7" s="1"/>
  <c r="N1537" i="7" s="1" a="1"/>
  <c r="N1537" i="7" s="1"/>
  <c r="O1536" i="7" a="1"/>
  <c r="O1536" i="7" s="1"/>
  <c r="M1536" i="7" a="1"/>
  <c r="M1536" i="7" s="1"/>
  <c r="N1536" i="7" s="1" a="1"/>
  <c r="N1536" i="7" s="1"/>
  <c r="O1535" i="7" a="1"/>
  <c r="O1535" i="7" s="1"/>
  <c r="M1535" i="7" a="1"/>
  <c r="M1535" i="7" s="1"/>
  <c r="N1535" i="7" s="1" a="1"/>
  <c r="N1535" i="7" s="1"/>
  <c r="O1534" i="7" a="1"/>
  <c r="O1534" i="7" s="1"/>
  <c r="M1534" i="7" a="1"/>
  <c r="M1534" i="7" s="1"/>
  <c r="N1534" i="7" s="1" a="1"/>
  <c r="N1534" i="7" s="1"/>
  <c r="O1533" i="7" a="1"/>
  <c r="O1533" i="7" s="1"/>
  <c r="M1533" i="7" a="1"/>
  <c r="M1533" i="7" s="1"/>
  <c r="N1533" i="7" s="1" a="1"/>
  <c r="N1533" i="7" s="1"/>
  <c r="O1532" i="7" a="1"/>
  <c r="O1532" i="7" s="1"/>
  <c r="M1532" i="7" a="1"/>
  <c r="M1532" i="7" s="1"/>
  <c r="N1532" i="7" s="1" a="1"/>
  <c r="N1532" i="7" s="1"/>
  <c r="O1531" i="7" a="1"/>
  <c r="O1531" i="7"/>
  <c r="N1531" i="7" a="1"/>
  <c r="N1531" i="7" s="1"/>
  <c r="M1531" i="7" a="1"/>
  <c r="M1531" i="7" s="1"/>
  <c r="O1530" i="7" a="1"/>
  <c r="O1530" i="7"/>
  <c r="M1530" i="7" a="1"/>
  <c r="M1530" i="7" s="1"/>
  <c r="N1530" i="7" s="1" a="1"/>
  <c r="N1530" i="7" s="1"/>
  <c r="O1529" i="7" a="1"/>
  <c r="O1529" i="7" s="1"/>
  <c r="M1529" i="7" a="1"/>
  <c r="M1529" i="7" s="1"/>
  <c r="N1529" i="7" s="1" a="1"/>
  <c r="N1529" i="7" s="1"/>
  <c r="O1528" i="7" a="1"/>
  <c r="O1528" i="7"/>
  <c r="M1528" i="7" a="1"/>
  <c r="M1528" i="7" s="1"/>
  <c r="N1528" i="7" s="1" a="1"/>
  <c r="N1528" i="7" s="1"/>
  <c r="O1527" i="7" a="1"/>
  <c r="O1527" i="7"/>
  <c r="M1527" i="7" a="1"/>
  <c r="M1527" i="7" s="1"/>
  <c r="N1527" i="7" s="1" a="1"/>
  <c r="N1527" i="7" s="1"/>
  <c r="O1526" i="7" a="1"/>
  <c r="O1526" i="7" s="1"/>
  <c r="M1526" i="7" a="1"/>
  <c r="M1526" i="7" s="1"/>
  <c r="N1526" i="7" s="1" a="1"/>
  <c r="N1526" i="7" s="1"/>
  <c r="O1525" i="7" a="1"/>
  <c r="O1525" i="7" s="1"/>
  <c r="M1525" i="7" a="1"/>
  <c r="M1525" i="7" s="1"/>
  <c r="N1525" i="7" s="1" a="1"/>
  <c r="N1525" i="7" s="1"/>
  <c r="O1524" i="7" a="1"/>
  <c r="O1524" i="7"/>
  <c r="M1524" i="7" a="1"/>
  <c r="M1524" i="7"/>
  <c r="N1524" i="7" s="1" a="1"/>
  <c r="N1524" i="7" s="1"/>
  <c r="O1523" i="7" a="1"/>
  <c r="O1523" i="7" s="1"/>
  <c r="M1523" i="7" a="1"/>
  <c r="M1523" i="7" s="1"/>
  <c r="N1523" i="7" s="1" a="1"/>
  <c r="N1523" i="7" s="1"/>
  <c r="O1522" i="7" a="1"/>
  <c r="O1522" i="7"/>
  <c r="M1522" i="7" a="1"/>
  <c r="M1522" i="7" s="1"/>
  <c r="N1522" i="7" s="1" a="1"/>
  <c r="N1522" i="7" s="1"/>
  <c r="O1521" i="7" a="1"/>
  <c r="O1521" i="7" s="1"/>
  <c r="M1521" i="7" a="1"/>
  <c r="M1521" i="7" s="1"/>
  <c r="N1521" i="7" s="1" a="1"/>
  <c r="N1521" i="7" s="1"/>
  <c r="O1520" i="7" a="1"/>
  <c r="O1520" i="7"/>
  <c r="M1520" i="7" a="1"/>
  <c r="M1520" i="7"/>
  <c r="N1520" i="7" s="1" a="1"/>
  <c r="N1520" i="7" s="1"/>
  <c r="O1519" i="7" a="1"/>
  <c r="O1519" i="7"/>
  <c r="N1519" i="7" a="1"/>
  <c r="N1519" i="7" s="1"/>
  <c r="M1519" i="7" a="1"/>
  <c r="M1519" i="7" s="1"/>
  <c r="O1518" i="7" a="1"/>
  <c r="O1518" i="7" s="1"/>
  <c r="M1518" i="7" a="1"/>
  <c r="M1518" i="7" s="1"/>
  <c r="N1518" i="7" s="1" a="1"/>
  <c r="N1518" i="7" s="1"/>
  <c r="O1517" i="7" a="1"/>
  <c r="O1517" i="7" s="1"/>
  <c r="M1517" i="7" a="1"/>
  <c r="M1517" i="7"/>
  <c r="N1517" i="7" s="1" a="1"/>
  <c r="N1517" i="7" s="1"/>
  <c r="O1516" i="7" a="1"/>
  <c r="O1516" i="7"/>
  <c r="N1516" i="7" a="1"/>
  <c r="N1516" i="7" s="1"/>
  <c r="M1516" i="7" a="1"/>
  <c r="M1516" i="7"/>
  <c r="O1515" i="7" a="1"/>
  <c r="O1515" i="7" s="1"/>
  <c r="N1515" i="7" a="1"/>
  <c r="N1515" i="7" s="1"/>
  <c r="M1515" i="7" a="1"/>
  <c r="M1515" i="7" s="1"/>
  <c r="O1514" i="7" a="1"/>
  <c r="O1514" i="7" s="1"/>
  <c r="M1514" i="7" a="1"/>
  <c r="M1514" i="7"/>
  <c r="N1514" i="7" s="1" a="1"/>
  <c r="N1514" i="7" s="1"/>
  <c r="O1513" i="7" a="1"/>
  <c r="O1513" i="7" s="1"/>
  <c r="M1513" i="7" a="1"/>
  <c r="M1513" i="7" s="1"/>
  <c r="N1513" i="7" s="1" a="1"/>
  <c r="N1513" i="7" s="1"/>
  <c r="O1512" i="7" a="1"/>
  <c r="O1512" i="7" s="1"/>
  <c r="N1512" i="7" a="1"/>
  <c r="N1512" i="7" s="1"/>
  <c r="M1512" i="7" a="1"/>
  <c r="M1512" i="7"/>
  <c r="O1511" i="7" a="1"/>
  <c r="O1511" i="7" s="1"/>
  <c r="N1511" i="7" a="1"/>
  <c r="N1511" i="7" s="1"/>
  <c r="M1511" i="7" a="1"/>
  <c r="M1511" i="7" s="1"/>
  <c r="O1510" i="7" a="1"/>
  <c r="O1510" i="7" s="1"/>
  <c r="M1510" i="7" a="1"/>
  <c r="M1510" i="7" s="1"/>
  <c r="N1510" i="7" s="1" a="1"/>
  <c r="N1510" i="7" s="1"/>
  <c r="O1509" i="7" a="1"/>
  <c r="O1509" i="7" s="1"/>
  <c r="M1509" i="7" a="1"/>
  <c r="M1509" i="7"/>
  <c r="N1509" i="7" s="1" a="1"/>
  <c r="N1509" i="7" s="1"/>
  <c r="O1508" i="7" a="1"/>
  <c r="O1508" i="7" s="1"/>
  <c r="M1508" i="7" a="1"/>
  <c r="M1508" i="7" s="1"/>
  <c r="N1508" i="7" s="1" a="1"/>
  <c r="N1508" i="7" s="1"/>
  <c r="O1507" i="7" a="1"/>
  <c r="O1507" i="7" s="1"/>
  <c r="N1507" i="7" a="1"/>
  <c r="N1507" i="7" s="1"/>
  <c r="M1507" i="7" a="1"/>
  <c r="M1507" i="7" s="1"/>
  <c r="O1506" i="7" a="1"/>
  <c r="O1506" i="7" s="1"/>
  <c r="M1506" i="7" a="1"/>
  <c r="M1506" i="7"/>
  <c r="N1506" i="7" s="1" a="1"/>
  <c r="N1506" i="7" s="1"/>
  <c r="O1505" i="7" a="1"/>
  <c r="O1505" i="7" s="1"/>
  <c r="M1505" i="7" a="1"/>
  <c r="M1505" i="7" s="1"/>
  <c r="N1505" i="7" s="1" a="1"/>
  <c r="N1505" i="7" s="1"/>
  <c r="O1504" i="7" a="1"/>
  <c r="O1504" i="7" s="1"/>
  <c r="M1504" i="7" a="1"/>
  <c r="M1504" i="7" s="1"/>
  <c r="N1504" i="7" s="1" a="1"/>
  <c r="N1504" i="7" s="1"/>
  <c r="O1503" i="7" a="1"/>
  <c r="O1503" i="7" s="1"/>
  <c r="M1503" i="7" a="1"/>
  <c r="M1503" i="7" s="1"/>
  <c r="N1503" i="7" s="1" a="1"/>
  <c r="N1503" i="7" s="1"/>
  <c r="O1502" i="7" a="1"/>
  <c r="O1502" i="7" s="1"/>
  <c r="M1502" i="7" a="1"/>
  <c r="M1502" i="7" s="1"/>
  <c r="N1502" i="7" s="1" a="1"/>
  <c r="N1502" i="7" s="1"/>
  <c r="O1501" i="7" a="1"/>
  <c r="O1501" i="7" s="1"/>
  <c r="M1501" i="7" a="1"/>
  <c r="M1501" i="7" s="1"/>
  <c r="N1501" i="7" s="1" a="1"/>
  <c r="N1501" i="7" s="1"/>
  <c r="O1500" i="7" a="1"/>
  <c r="O1500" i="7" s="1"/>
  <c r="M1500" i="7" a="1"/>
  <c r="M1500" i="7" s="1"/>
  <c r="N1500" i="7" s="1" a="1"/>
  <c r="N1500" i="7" s="1"/>
  <c r="O1499" i="7" a="1"/>
  <c r="O1499" i="7"/>
  <c r="N1499" i="7" a="1"/>
  <c r="N1499" i="7" s="1"/>
  <c r="M1499" i="7" a="1"/>
  <c r="M1499" i="7" s="1"/>
  <c r="O1498" i="7" a="1"/>
  <c r="O1498" i="7"/>
  <c r="M1498" i="7" a="1"/>
  <c r="M1498" i="7" s="1"/>
  <c r="N1498" i="7" s="1" a="1"/>
  <c r="N1498" i="7" s="1"/>
  <c r="O1497" i="7" a="1"/>
  <c r="O1497" i="7" s="1"/>
  <c r="M1497" i="7" a="1"/>
  <c r="M1497" i="7" s="1"/>
  <c r="N1497" i="7" s="1" a="1"/>
  <c r="N1497" i="7" s="1"/>
  <c r="O1496" i="7" a="1"/>
  <c r="O1496" i="7"/>
  <c r="M1496" i="7" a="1"/>
  <c r="M1496" i="7" s="1"/>
  <c r="N1496" i="7" s="1" a="1"/>
  <c r="N1496" i="7" s="1"/>
  <c r="O1495" i="7" a="1"/>
  <c r="O1495" i="7"/>
  <c r="M1495" i="7" a="1"/>
  <c r="M1495" i="7" s="1"/>
  <c r="N1495" i="7" s="1" a="1"/>
  <c r="N1495" i="7" s="1"/>
  <c r="O1494" i="7" a="1"/>
  <c r="O1494" i="7" s="1"/>
  <c r="M1494" i="7" a="1"/>
  <c r="M1494" i="7" s="1"/>
  <c r="N1494" i="7" s="1" a="1"/>
  <c r="N1494" i="7" s="1"/>
  <c r="O1493" i="7" a="1"/>
  <c r="O1493" i="7" s="1"/>
  <c r="M1493" i="7" a="1"/>
  <c r="M1493" i="7" s="1"/>
  <c r="N1493" i="7" s="1" a="1"/>
  <c r="N1493" i="7" s="1"/>
  <c r="O1492" i="7" a="1"/>
  <c r="O1492" i="7"/>
  <c r="M1492" i="7" a="1"/>
  <c r="M1492" i="7"/>
  <c r="N1492" i="7" s="1" a="1"/>
  <c r="N1492" i="7" s="1"/>
  <c r="O1491" i="7" a="1"/>
  <c r="O1491" i="7" s="1"/>
  <c r="M1491" i="7" a="1"/>
  <c r="M1491" i="7" s="1"/>
  <c r="N1491" i="7" s="1" a="1"/>
  <c r="N1491" i="7" s="1"/>
  <c r="O1490" i="7" a="1"/>
  <c r="O1490" i="7"/>
  <c r="M1490" i="7" a="1"/>
  <c r="M1490" i="7" s="1"/>
  <c r="N1490" i="7" s="1" a="1"/>
  <c r="N1490" i="7" s="1"/>
  <c r="O1489" i="7" a="1"/>
  <c r="O1489" i="7" s="1"/>
  <c r="N1489" i="7" a="1"/>
  <c r="N1489" i="7" s="1"/>
  <c r="M1489" i="7" a="1"/>
  <c r="M1489" i="7"/>
  <c r="O1488" i="7" a="1"/>
  <c r="O1488" i="7"/>
  <c r="M1488" i="7" a="1"/>
  <c r="M1488" i="7"/>
  <c r="N1488" i="7" s="1" a="1"/>
  <c r="N1488" i="7" s="1"/>
  <c r="O1487" i="7" a="1"/>
  <c r="O1487" i="7"/>
  <c r="N1487" i="7" a="1"/>
  <c r="N1487" i="7" s="1"/>
  <c r="M1487" i="7" a="1"/>
  <c r="M1487" i="7" s="1"/>
  <c r="O1486" i="7" a="1"/>
  <c r="O1486" i="7" s="1"/>
  <c r="M1486" i="7" a="1"/>
  <c r="M1486" i="7" s="1"/>
  <c r="N1486" i="7" s="1" a="1"/>
  <c r="N1486" i="7" s="1"/>
  <c r="O1485" i="7" a="1"/>
  <c r="O1485" i="7" s="1"/>
  <c r="M1485" i="7" a="1"/>
  <c r="M1485" i="7"/>
  <c r="N1485" i="7" s="1" a="1"/>
  <c r="N1485" i="7" s="1"/>
  <c r="O1484" i="7" a="1"/>
  <c r="O1484" i="7"/>
  <c r="N1484" i="7" a="1"/>
  <c r="N1484" i="7" s="1"/>
  <c r="M1484" i="7" a="1"/>
  <c r="M1484" i="7"/>
  <c r="O1483" i="7" a="1"/>
  <c r="O1483" i="7" s="1"/>
  <c r="N1483" i="7" a="1"/>
  <c r="N1483" i="7" s="1"/>
  <c r="M1483" i="7" a="1"/>
  <c r="M1483" i="7" s="1"/>
  <c r="O1482" i="7" a="1"/>
  <c r="O1482" i="7" s="1"/>
  <c r="M1482" i="7" a="1"/>
  <c r="M1482" i="7"/>
  <c r="N1482" i="7" s="1" a="1"/>
  <c r="N1482" i="7" s="1"/>
  <c r="O1481" i="7" a="1"/>
  <c r="O1481" i="7" s="1"/>
  <c r="N1481" i="7" a="1"/>
  <c r="N1481" i="7" s="1"/>
  <c r="M1481" i="7" a="1"/>
  <c r="M1481" i="7"/>
  <c r="O1480" i="7" a="1"/>
  <c r="O1480" i="7" s="1"/>
  <c r="N1480" i="7" a="1"/>
  <c r="N1480" i="7" s="1"/>
  <c r="M1480" i="7" a="1"/>
  <c r="M1480" i="7"/>
  <c r="O1479" i="7" a="1"/>
  <c r="O1479" i="7" s="1"/>
  <c r="N1479" i="7" a="1"/>
  <c r="N1479" i="7" s="1"/>
  <c r="M1479" i="7" a="1"/>
  <c r="M1479" i="7" s="1"/>
  <c r="O1478" i="7" a="1"/>
  <c r="O1478" i="7" s="1"/>
  <c r="M1478" i="7" a="1"/>
  <c r="M1478" i="7" s="1"/>
  <c r="N1478" i="7" s="1" a="1"/>
  <c r="N1478" i="7" s="1"/>
  <c r="O1477" i="7" a="1"/>
  <c r="O1477" i="7" s="1"/>
  <c r="M1477" i="7" a="1"/>
  <c r="M1477" i="7"/>
  <c r="N1477" i="7" s="1" a="1"/>
  <c r="N1477" i="7" s="1"/>
  <c r="O1476" i="7" a="1"/>
  <c r="O1476" i="7" s="1"/>
  <c r="M1476" i="7" a="1"/>
  <c r="M1476" i="7" s="1"/>
  <c r="N1476" i="7" s="1" a="1"/>
  <c r="N1476" i="7" s="1"/>
  <c r="O1475" i="7" a="1"/>
  <c r="O1475" i="7" s="1"/>
  <c r="N1475" i="7" a="1"/>
  <c r="N1475" i="7" s="1"/>
  <c r="M1475" i="7" a="1"/>
  <c r="M1475" i="7" s="1"/>
  <c r="O1474" i="7" a="1"/>
  <c r="O1474" i="7" s="1"/>
  <c r="M1474" i="7" a="1"/>
  <c r="M1474" i="7"/>
  <c r="N1474" i="7" s="1" a="1"/>
  <c r="N1474" i="7" s="1"/>
  <c r="O1473" i="7" a="1"/>
  <c r="O1473" i="7" s="1"/>
  <c r="M1473" i="7" a="1"/>
  <c r="M1473" i="7" s="1"/>
  <c r="N1473" i="7" s="1" a="1"/>
  <c r="N1473" i="7" s="1"/>
  <c r="O1472" i="7" a="1"/>
  <c r="O1472" i="7" s="1"/>
  <c r="M1472" i="7" a="1"/>
  <c r="M1472" i="7" s="1"/>
  <c r="N1472" i="7" s="1" a="1"/>
  <c r="N1472" i="7" s="1"/>
  <c r="O1471" i="7" a="1"/>
  <c r="O1471" i="7" s="1"/>
  <c r="M1471" i="7" a="1"/>
  <c r="M1471" i="7" s="1"/>
  <c r="N1471" i="7" s="1" a="1"/>
  <c r="N1471" i="7" s="1"/>
  <c r="O1470" i="7" a="1"/>
  <c r="O1470" i="7" s="1"/>
  <c r="M1470" i="7" a="1"/>
  <c r="M1470" i="7" s="1"/>
  <c r="N1470" i="7" s="1" a="1"/>
  <c r="N1470" i="7" s="1"/>
  <c r="O1469" i="7" a="1"/>
  <c r="O1469" i="7" s="1"/>
  <c r="M1469" i="7" a="1"/>
  <c r="M1469" i="7" s="1"/>
  <c r="N1469" i="7" s="1" a="1"/>
  <c r="N1469" i="7" s="1"/>
  <c r="O1468" i="7" a="1"/>
  <c r="O1468" i="7" s="1"/>
  <c r="M1468" i="7" a="1"/>
  <c r="M1468" i="7" s="1"/>
  <c r="N1468" i="7" s="1" a="1"/>
  <c r="N1468" i="7" s="1"/>
  <c r="O1467" i="7" a="1"/>
  <c r="O1467" i="7"/>
  <c r="N1467" i="7" a="1"/>
  <c r="N1467" i="7" s="1"/>
  <c r="M1467" i="7" a="1"/>
  <c r="M1467" i="7" s="1"/>
  <c r="O1466" i="7" a="1"/>
  <c r="O1466" i="7"/>
  <c r="M1466" i="7" a="1"/>
  <c r="M1466" i="7" s="1"/>
  <c r="N1466" i="7" s="1" a="1"/>
  <c r="N1466" i="7" s="1"/>
  <c r="O1465" i="7" a="1"/>
  <c r="O1465" i="7" s="1"/>
  <c r="M1465" i="7" a="1"/>
  <c r="M1465" i="7" s="1"/>
  <c r="N1465" i="7" s="1" a="1"/>
  <c r="N1465" i="7" s="1"/>
  <c r="O1464" i="7" a="1"/>
  <c r="O1464" i="7"/>
  <c r="M1464" i="7" a="1"/>
  <c r="M1464" i="7" s="1"/>
  <c r="N1464" i="7" s="1" a="1"/>
  <c r="N1464" i="7" s="1"/>
  <c r="O1463" i="7" a="1"/>
  <c r="O1463" i="7"/>
  <c r="M1463" i="7" a="1"/>
  <c r="M1463" i="7" s="1"/>
  <c r="N1463" i="7" s="1" a="1"/>
  <c r="N1463" i="7" s="1"/>
  <c r="O1462" i="7" a="1"/>
  <c r="O1462" i="7" s="1"/>
  <c r="M1462" i="7" a="1"/>
  <c r="M1462" i="7" s="1"/>
  <c r="N1462" i="7" s="1" a="1"/>
  <c r="N1462" i="7" s="1"/>
  <c r="O1461" i="7" a="1"/>
  <c r="O1461" i="7" s="1"/>
  <c r="M1461" i="7" a="1"/>
  <c r="M1461" i="7" s="1"/>
  <c r="N1461" i="7" s="1" a="1"/>
  <c r="N1461" i="7" s="1"/>
  <c r="O1460" i="7" a="1"/>
  <c r="O1460" i="7"/>
  <c r="M1460" i="7" a="1"/>
  <c r="M1460" i="7"/>
  <c r="N1460" i="7" s="1" a="1"/>
  <c r="N1460" i="7" s="1"/>
  <c r="O1459" i="7" a="1"/>
  <c r="O1459" i="7"/>
  <c r="M1459" i="7" a="1"/>
  <c r="M1459" i="7" s="1"/>
  <c r="N1459" i="7" s="1" a="1"/>
  <c r="N1459" i="7" s="1"/>
  <c r="O1458" i="7" a="1"/>
  <c r="O1458" i="7"/>
  <c r="M1458" i="7" a="1"/>
  <c r="M1458" i="7" s="1"/>
  <c r="N1458" i="7" s="1" a="1"/>
  <c r="N1458" i="7" s="1"/>
  <c r="O1457" i="7" a="1"/>
  <c r="O1457" i="7" s="1"/>
  <c r="N1457" i="7" a="1"/>
  <c r="N1457" i="7" s="1"/>
  <c r="M1457" i="7" a="1"/>
  <c r="M1457" i="7"/>
  <c r="O1456" i="7" a="1"/>
  <c r="O1456" i="7"/>
  <c r="M1456" i="7" a="1"/>
  <c r="M1456" i="7"/>
  <c r="N1456" i="7" s="1" a="1"/>
  <c r="N1456" i="7" s="1"/>
  <c r="O1455" i="7" a="1"/>
  <c r="O1455" i="7"/>
  <c r="N1455" i="7" a="1"/>
  <c r="N1455" i="7" s="1"/>
  <c r="M1455" i="7" a="1"/>
  <c r="M1455" i="7" s="1"/>
  <c r="O1454" i="7" a="1"/>
  <c r="O1454" i="7" s="1"/>
  <c r="M1454" i="7" a="1"/>
  <c r="M1454" i="7" s="1"/>
  <c r="N1454" i="7" s="1" a="1"/>
  <c r="N1454" i="7" s="1"/>
  <c r="O1453" i="7" a="1"/>
  <c r="O1453" i="7" s="1"/>
  <c r="M1453" i="7" a="1"/>
  <c r="M1453" i="7"/>
  <c r="N1453" i="7" s="1" a="1"/>
  <c r="N1453" i="7" s="1"/>
  <c r="O1452" i="7" a="1"/>
  <c r="O1452" i="7"/>
  <c r="N1452" i="7" a="1"/>
  <c r="N1452" i="7" s="1"/>
  <c r="M1452" i="7" a="1"/>
  <c r="M1452" i="7"/>
  <c r="O1451" i="7" a="1"/>
  <c r="O1451" i="7" s="1"/>
  <c r="N1451" i="7" a="1"/>
  <c r="N1451" i="7" s="1"/>
  <c r="M1451" i="7" a="1"/>
  <c r="M1451" i="7" s="1"/>
  <c r="O1450" i="7" a="1"/>
  <c r="O1450" i="7" s="1"/>
  <c r="M1450" i="7" a="1"/>
  <c r="M1450" i="7"/>
  <c r="N1450" i="7" s="1" a="1"/>
  <c r="N1450" i="7" s="1"/>
  <c r="O1449" i="7" a="1"/>
  <c r="O1449" i="7" s="1"/>
  <c r="M1449" i="7" a="1"/>
  <c r="M1449" i="7" s="1"/>
  <c r="N1449" i="7" s="1" a="1"/>
  <c r="N1449" i="7" s="1"/>
  <c r="O1448" i="7" a="1"/>
  <c r="O1448" i="7" s="1"/>
  <c r="N1448" i="7" a="1"/>
  <c r="N1448" i="7" s="1"/>
  <c r="M1448" i="7" a="1"/>
  <c r="M1448" i="7"/>
  <c r="O1447" i="7" a="1"/>
  <c r="O1447" i="7" s="1"/>
  <c r="N1447" i="7" a="1"/>
  <c r="N1447" i="7" s="1"/>
  <c r="M1447" i="7" a="1"/>
  <c r="M1447" i="7" s="1"/>
  <c r="O1446" i="7" a="1"/>
  <c r="O1446" i="7" s="1"/>
  <c r="M1446" i="7" a="1"/>
  <c r="M1446" i="7" s="1"/>
  <c r="N1446" i="7" s="1" a="1"/>
  <c r="N1446" i="7" s="1"/>
  <c r="O1445" i="7" a="1"/>
  <c r="O1445" i="7" s="1"/>
  <c r="M1445" i="7" a="1"/>
  <c r="M1445" i="7"/>
  <c r="N1445" i="7" s="1" a="1"/>
  <c r="N1445" i="7" s="1"/>
  <c r="O1444" i="7" a="1"/>
  <c r="O1444" i="7" s="1"/>
  <c r="M1444" i="7" a="1"/>
  <c r="M1444" i="7" s="1"/>
  <c r="N1444" i="7" s="1" a="1"/>
  <c r="N1444" i="7" s="1"/>
  <c r="O1443" i="7" a="1"/>
  <c r="O1443" i="7" s="1"/>
  <c r="N1443" i="7" a="1"/>
  <c r="N1443" i="7" s="1"/>
  <c r="M1443" i="7" a="1"/>
  <c r="M1443" i="7" s="1"/>
  <c r="O1442" i="7" a="1"/>
  <c r="O1442" i="7" s="1"/>
  <c r="M1442" i="7" a="1"/>
  <c r="M1442" i="7"/>
  <c r="N1442" i="7" s="1" a="1"/>
  <c r="N1442" i="7" s="1"/>
  <c r="O1441" i="7" a="1"/>
  <c r="O1441" i="7" s="1"/>
  <c r="M1441" i="7" a="1"/>
  <c r="M1441" i="7" s="1"/>
  <c r="N1441" i="7" s="1" a="1"/>
  <c r="N1441" i="7" s="1"/>
  <c r="O1440" i="7" a="1"/>
  <c r="O1440" i="7" s="1"/>
  <c r="M1440" i="7" a="1"/>
  <c r="M1440" i="7" s="1"/>
  <c r="N1440" i="7" s="1" a="1"/>
  <c r="N1440" i="7" s="1"/>
  <c r="O1439" i="7" a="1"/>
  <c r="O1439" i="7" s="1"/>
  <c r="M1439" i="7" a="1"/>
  <c r="M1439" i="7" s="1"/>
  <c r="N1439" i="7" s="1" a="1"/>
  <c r="N1439" i="7" s="1"/>
  <c r="O1438" i="7" a="1"/>
  <c r="O1438" i="7"/>
  <c r="M1438" i="7" a="1"/>
  <c r="M1438" i="7" s="1"/>
  <c r="N1438" i="7" s="1" a="1"/>
  <c r="N1438" i="7" s="1"/>
  <c r="O1437" i="7" a="1"/>
  <c r="O1437" i="7" s="1"/>
  <c r="M1437" i="7" a="1"/>
  <c r="M1437" i="7" s="1"/>
  <c r="N1437" i="7" s="1" a="1"/>
  <c r="N1437" i="7" s="1"/>
  <c r="O1436" i="7" a="1"/>
  <c r="O1436" i="7" s="1"/>
  <c r="M1436" i="7" a="1"/>
  <c r="M1436" i="7" s="1"/>
  <c r="N1436" i="7" s="1" a="1"/>
  <c r="N1436" i="7" s="1"/>
  <c r="O1435" i="7" a="1"/>
  <c r="O1435" i="7"/>
  <c r="N1435" i="7" a="1"/>
  <c r="N1435" i="7" s="1"/>
  <c r="M1435" i="7" a="1"/>
  <c r="M1435" i="7" s="1"/>
  <c r="O1434" i="7" a="1"/>
  <c r="O1434" i="7"/>
  <c r="M1434" i="7" a="1"/>
  <c r="M1434" i="7" s="1"/>
  <c r="N1434" i="7" s="1" a="1"/>
  <c r="N1434" i="7" s="1"/>
  <c r="O1433" i="7" a="1"/>
  <c r="O1433" i="7" s="1"/>
  <c r="M1433" i="7" a="1"/>
  <c r="M1433" i="7" s="1"/>
  <c r="N1433" i="7" s="1" a="1"/>
  <c r="N1433" i="7" s="1"/>
  <c r="O1432" i="7" a="1"/>
  <c r="O1432" i="7"/>
  <c r="M1432" i="7" a="1"/>
  <c r="M1432" i="7" s="1"/>
  <c r="N1432" i="7" s="1" a="1"/>
  <c r="N1432" i="7" s="1"/>
  <c r="O1431" i="7" a="1"/>
  <c r="O1431" i="7"/>
  <c r="M1431" i="7" a="1"/>
  <c r="M1431" i="7" s="1"/>
  <c r="N1431" i="7" s="1" a="1"/>
  <c r="N1431" i="7" s="1"/>
  <c r="O1430" i="7" a="1"/>
  <c r="O1430" i="7" s="1"/>
  <c r="M1430" i="7" a="1"/>
  <c r="M1430" i="7" s="1"/>
  <c r="N1430" i="7" s="1" a="1"/>
  <c r="N1430" i="7" s="1"/>
  <c r="O1429" i="7" a="1"/>
  <c r="O1429" i="7" s="1"/>
  <c r="M1429" i="7" a="1"/>
  <c r="M1429" i="7" s="1"/>
  <c r="N1429" i="7" s="1" a="1"/>
  <c r="N1429" i="7" s="1"/>
  <c r="O1428" i="7" a="1"/>
  <c r="O1428" i="7"/>
  <c r="M1428" i="7" a="1"/>
  <c r="M1428" i="7"/>
  <c r="N1428" i="7" s="1" a="1"/>
  <c r="N1428" i="7" s="1"/>
  <c r="O1427" i="7" a="1"/>
  <c r="O1427" i="7"/>
  <c r="M1427" i="7" a="1"/>
  <c r="M1427" i="7" s="1"/>
  <c r="N1427" i="7" s="1" a="1"/>
  <c r="N1427" i="7" s="1"/>
  <c r="O1426" i="7" a="1"/>
  <c r="O1426" i="7"/>
  <c r="M1426" i="7" a="1"/>
  <c r="M1426" i="7" s="1"/>
  <c r="N1426" i="7" s="1" a="1"/>
  <c r="N1426" i="7" s="1"/>
  <c r="O1425" i="7" a="1"/>
  <c r="O1425" i="7" s="1"/>
  <c r="N1425" i="7" a="1"/>
  <c r="N1425" i="7" s="1"/>
  <c r="M1425" i="7" a="1"/>
  <c r="M1425" i="7"/>
  <c r="O1424" i="7" a="1"/>
  <c r="O1424" i="7"/>
  <c r="M1424" i="7" a="1"/>
  <c r="M1424" i="7"/>
  <c r="N1424" i="7" s="1" a="1"/>
  <c r="N1424" i="7" s="1"/>
  <c r="O1423" i="7" a="1"/>
  <c r="O1423" i="7"/>
  <c r="N1423" i="7" a="1"/>
  <c r="N1423" i="7" s="1"/>
  <c r="M1423" i="7" a="1"/>
  <c r="M1423" i="7" s="1"/>
  <c r="O1422" i="7" a="1"/>
  <c r="O1422" i="7" s="1"/>
  <c r="M1422" i="7" a="1"/>
  <c r="M1422" i="7" s="1"/>
  <c r="N1422" i="7" s="1" a="1"/>
  <c r="N1422" i="7" s="1"/>
  <c r="O1421" i="7" a="1"/>
  <c r="O1421" i="7" s="1"/>
  <c r="M1421" i="7" a="1"/>
  <c r="M1421" i="7"/>
  <c r="N1421" i="7" s="1" a="1"/>
  <c r="N1421" i="7" s="1"/>
  <c r="O1420" i="7" a="1"/>
  <c r="O1420" i="7"/>
  <c r="N1420" i="7" a="1"/>
  <c r="N1420" i="7" s="1"/>
  <c r="M1420" i="7" a="1"/>
  <c r="M1420" i="7"/>
  <c r="O1419" i="7" a="1"/>
  <c r="O1419" i="7" s="1"/>
  <c r="N1419" i="7" a="1"/>
  <c r="N1419" i="7" s="1"/>
  <c r="M1419" i="7" a="1"/>
  <c r="M1419" i="7" s="1"/>
  <c r="O1418" i="7" a="1"/>
  <c r="O1418" i="7" s="1"/>
  <c r="M1418" i="7" a="1"/>
  <c r="M1418" i="7"/>
  <c r="N1418" i="7" s="1" a="1"/>
  <c r="N1418" i="7" s="1"/>
  <c r="O1417" i="7" a="1"/>
  <c r="O1417" i="7" s="1"/>
  <c r="N1417" i="7" a="1"/>
  <c r="N1417" i="7" s="1"/>
  <c r="M1417" i="7" a="1"/>
  <c r="M1417" i="7"/>
  <c r="O1416" i="7" a="1"/>
  <c r="O1416" i="7" s="1"/>
  <c r="N1416" i="7" a="1"/>
  <c r="N1416" i="7" s="1"/>
  <c r="M1416" i="7" a="1"/>
  <c r="M1416" i="7"/>
  <c r="O1415" i="7" a="1"/>
  <c r="O1415" i="7" s="1"/>
  <c r="N1415" i="7" a="1"/>
  <c r="N1415" i="7" s="1"/>
  <c r="M1415" i="7" a="1"/>
  <c r="M1415" i="7" s="1"/>
  <c r="O1414" i="7" a="1"/>
  <c r="O1414" i="7" s="1"/>
  <c r="M1414" i="7" a="1"/>
  <c r="M1414" i="7" s="1"/>
  <c r="N1414" i="7" s="1" a="1"/>
  <c r="N1414" i="7" s="1"/>
  <c r="O1413" i="7" a="1"/>
  <c r="O1413" i="7" s="1"/>
  <c r="M1413" i="7" a="1"/>
  <c r="M1413" i="7"/>
  <c r="N1413" i="7" s="1" a="1"/>
  <c r="N1413" i="7" s="1"/>
  <c r="O1412" i="7" a="1"/>
  <c r="O1412" i="7" s="1"/>
  <c r="M1412" i="7" a="1"/>
  <c r="M1412" i="7" s="1"/>
  <c r="N1412" i="7" s="1" a="1"/>
  <c r="N1412" i="7" s="1"/>
  <c r="O1411" i="7" a="1"/>
  <c r="O1411" i="7" s="1"/>
  <c r="N1411" i="7" a="1"/>
  <c r="N1411" i="7" s="1"/>
  <c r="M1411" i="7" a="1"/>
  <c r="M1411" i="7" s="1"/>
  <c r="O1410" i="7" a="1"/>
  <c r="O1410" i="7" s="1"/>
  <c r="M1410" i="7" a="1"/>
  <c r="M1410" i="7"/>
  <c r="N1410" i="7" s="1" a="1"/>
  <c r="N1410" i="7" s="1"/>
  <c r="O1409" i="7" a="1"/>
  <c r="O1409" i="7" s="1"/>
  <c r="M1409" i="7" a="1"/>
  <c r="M1409" i="7" s="1"/>
  <c r="N1409" i="7" s="1" a="1"/>
  <c r="N1409" i="7" s="1"/>
  <c r="O1408" i="7" a="1"/>
  <c r="O1408" i="7" s="1"/>
  <c r="M1408" i="7" a="1"/>
  <c r="M1408" i="7" s="1"/>
  <c r="N1408" i="7" s="1" a="1"/>
  <c r="N1408" i="7" s="1"/>
  <c r="O1407" i="7" a="1"/>
  <c r="O1407" i="7" s="1"/>
  <c r="M1407" i="7" a="1"/>
  <c r="M1407" i="7" s="1"/>
  <c r="N1407" i="7" s="1" a="1"/>
  <c r="N1407" i="7" s="1"/>
  <c r="O1406" i="7" a="1"/>
  <c r="O1406" i="7" s="1"/>
  <c r="M1406" i="7" a="1"/>
  <c r="M1406" i="7" s="1"/>
  <c r="N1406" i="7" s="1" a="1"/>
  <c r="N1406" i="7" s="1"/>
  <c r="O1405" i="7" a="1"/>
  <c r="O1405" i="7" s="1"/>
  <c r="M1405" i="7" a="1"/>
  <c r="M1405" i="7" s="1"/>
  <c r="N1405" i="7" s="1" a="1"/>
  <c r="N1405" i="7" s="1"/>
  <c r="O1404" i="7" a="1"/>
  <c r="O1404" i="7" s="1"/>
  <c r="M1404" i="7" a="1"/>
  <c r="M1404" i="7" s="1"/>
  <c r="N1404" i="7" s="1" a="1"/>
  <c r="N1404" i="7" s="1"/>
  <c r="O1403" i="7" a="1"/>
  <c r="O1403" i="7"/>
  <c r="N1403" i="7" a="1"/>
  <c r="N1403" i="7" s="1"/>
  <c r="M1403" i="7" a="1"/>
  <c r="M1403" i="7" s="1"/>
  <c r="O1402" i="7" a="1"/>
  <c r="O1402" i="7"/>
  <c r="M1402" i="7" a="1"/>
  <c r="M1402" i="7" s="1"/>
  <c r="N1402" i="7" s="1" a="1"/>
  <c r="N1402" i="7" s="1"/>
  <c r="O1401" i="7" a="1"/>
  <c r="O1401" i="7" s="1"/>
  <c r="M1401" i="7" a="1"/>
  <c r="M1401" i="7" s="1"/>
  <c r="N1401" i="7" s="1" a="1"/>
  <c r="N1401" i="7" s="1"/>
  <c r="O1400" i="7" a="1"/>
  <c r="O1400" i="7"/>
  <c r="M1400" i="7" a="1"/>
  <c r="M1400" i="7" s="1"/>
  <c r="N1400" i="7" s="1" a="1"/>
  <c r="N1400" i="7" s="1"/>
  <c r="O1399" i="7" a="1"/>
  <c r="O1399" i="7"/>
  <c r="M1399" i="7" a="1"/>
  <c r="M1399" i="7" s="1"/>
  <c r="N1399" i="7" s="1" a="1"/>
  <c r="N1399" i="7" s="1"/>
  <c r="O1398" i="7" a="1"/>
  <c r="O1398" i="7" s="1"/>
  <c r="M1398" i="7" a="1"/>
  <c r="M1398" i="7" s="1"/>
  <c r="N1398" i="7" s="1" a="1"/>
  <c r="N1398" i="7" s="1"/>
  <c r="O1397" i="7" a="1"/>
  <c r="O1397" i="7" s="1"/>
  <c r="M1397" i="7" a="1"/>
  <c r="M1397" i="7" s="1"/>
  <c r="N1397" i="7" s="1" a="1"/>
  <c r="N1397" i="7" s="1"/>
  <c r="O1396" i="7" a="1"/>
  <c r="O1396" i="7"/>
  <c r="M1396" i="7" a="1"/>
  <c r="M1396" i="7" s="1"/>
  <c r="N1396" i="7" s="1" a="1"/>
  <c r="N1396" i="7" s="1"/>
  <c r="O1395" i="7" a="1"/>
  <c r="O1395" i="7"/>
  <c r="M1395" i="7" a="1"/>
  <c r="M1395" i="7" s="1"/>
  <c r="N1395" i="7" s="1" a="1"/>
  <c r="N1395" i="7" s="1"/>
  <c r="O1394" i="7" a="1"/>
  <c r="O1394" i="7"/>
  <c r="M1394" i="7" a="1"/>
  <c r="M1394" i="7" s="1"/>
  <c r="N1394" i="7" s="1" a="1"/>
  <c r="N1394" i="7" s="1"/>
  <c r="O1393" i="7" a="1"/>
  <c r="O1393" i="7" s="1"/>
  <c r="M1393" i="7" a="1"/>
  <c r="M1393" i="7" s="1"/>
  <c r="N1393" i="7" s="1" a="1"/>
  <c r="N1393" i="7" s="1"/>
  <c r="O1392" i="7" a="1"/>
  <c r="O1392" i="7"/>
  <c r="M1392" i="7" a="1"/>
  <c r="M1392" i="7"/>
  <c r="N1392" i="7" s="1" a="1"/>
  <c r="N1392" i="7" s="1"/>
  <c r="O1391" i="7" a="1"/>
  <c r="O1391" i="7"/>
  <c r="N1391" i="7" a="1"/>
  <c r="N1391" i="7" s="1"/>
  <c r="M1391" i="7" a="1"/>
  <c r="M1391" i="7" s="1"/>
  <c r="O1390" i="7" a="1"/>
  <c r="O1390" i="7" s="1"/>
  <c r="M1390" i="7" a="1"/>
  <c r="M1390" i="7" s="1"/>
  <c r="N1390" i="7" s="1" a="1"/>
  <c r="N1390" i="7" s="1"/>
  <c r="O1389" i="7" a="1"/>
  <c r="O1389" i="7" s="1"/>
  <c r="M1389" i="7" a="1"/>
  <c r="M1389" i="7"/>
  <c r="N1389" i="7" s="1" a="1"/>
  <c r="N1389" i="7" s="1"/>
  <c r="O1388" i="7" a="1"/>
  <c r="O1388" i="7"/>
  <c r="N1388" i="7" a="1"/>
  <c r="N1388" i="7" s="1"/>
  <c r="M1388" i="7" a="1"/>
  <c r="M1388" i="7"/>
  <c r="O1387" i="7" a="1"/>
  <c r="O1387" i="7" s="1"/>
  <c r="N1387" i="7" a="1"/>
  <c r="N1387" i="7" s="1"/>
  <c r="M1387" i="7" a="1"/>
  <c r="M1387" i="7" s="1"/>
  <c r="O1386" i="7" a="1"/>
  <c r="O1386" i="7" s="1"/>
  <c r="M1386" i="7" a="1"/>
  <c r="M1386" i="7"/>
  <c r="N1386" i="7" s="1" a="1"/>
  <c r="N1386" i="7" s="1"/>
  <c r="O1385" i="7" a="1"/>
  <c r="O1385" i="7" s="1"/>
  <c r="N1385" i="7" a="1"/>
  <c r="N1385" i="7" s="1"/>
  <c r="M1385" i="7" a="1"/>
  <c r="M1385" i="7"/>
  <c r="O1384" i="7" a="1"/>
  <c r="O1384" i="7" s="1"/>
  <c r="N1384" i="7" a="1"/>
  <c r="N1384" i="7" s="1"/>
  <c r="M1384" i="7" a="1"/>
  <c r="M1384" i="7"/>
  <c r="O1383" i="7" a="1"/>
  <c r="O1383" i="7" s="1"/>
  <c r="N1383" i="7" a="1"/>
  <c r="N1383" i="7" s="1"/>
  <c r="M1383" i="7" a="1"/>
  <c r="M1383" i="7" s="1"/>
  <c r="O1382" i="7" a="1"/>
  <c r="O1382" i="7" s="1"/>
  <c r="M1382" i="7" a="1"/>
  <c r="M1382" i="7" s="1"/>
  <c r="N1382" i="7" s="1" a="1"/>
  <c r="N1382" i="7" s="1"/>
  <c r="O1381" i="7" a="1"/>
  <c r="O1381" i="7" s="1"/>
  <c r="M1381" i="7" a="1"/>
  <c r="M1381" i="7"/>
  <c r="N1381" i="7" s="1" a="1"/>
  <c r="N1381" i="7" s="1"/>
  <c r="O1380" i="7" a="1"/>
  <c r="O1380" i="7" s="1"/>
  <c r="M1380" i="7" a="1"/>
  <c r="M1380" i="7" s="1"/>
  <c r="N1380" i="7" s="1" a="1"/>
  <c r="N1380" i="7" s="1"/>
  <c r="O1379" i="7" a="1"/>
  <c r="O1379" i="7" s="1"/>
  <c r="N1379" i="7" a="1"/>
  <c r="N1379" i="7" s="1"/>
  <c r="M1379" i="7" a="1"/>
  <c r="M1379" i="7" s="1"/>
  <c r="O1378" i="7" a="1"/>
  <c r="O1378" i="7" s="1"/>
  <c r="M1378" i="7" a="1"/>
  <c r="M1378" i="7"/>
  <c r="N1378" i="7" s="1" a="1"/>
  <c r="N1378" i="7" s="1"/>
  <c r="O1377" i="7" a="1"/>
  <c r="O1377" i="7" s="1"/>
  <c r="M1377" i="7" a="1"/>
  <c r="M1377" i="7" s="1"/>
  <c r="N1377" i="7" s="1" a="1"/>
  <c r="N1377" i="7" s="1"/>
  <c r="O1376" i="7" a="1"/>
  <c r="O1376" i="7" s="1"/>
  <c r="M1376" i="7" a="1"/>
  <c r="M1376" i="7" s="1"/>
  <c r="N1376" i="7" s="1" a="1"/>
  <c r="N1376" i="7" s="1"/>
  <c r="O1375" i="7" a="1"/>
  <c r="O1375" i="7" s="1"/>
  <c r="M1375" i="7" a="1"/>
  <c r="M1375" i="7" s="1"/>
  <c r="N1375" i="7" s="1" a="1"/>
  <c r="N1375" i="7" s="1"/>
  <c r="O1374" i="7" a="1"/>
  <c r="O1374" i="7" s="1"/>
  <c r="M1374" i="7" a="1"/>
  <c r="M1374" i="7" s="1"/>
  <c r="N1374" i="7" s="1" a="1"/>
  <c r="N1374" i="7" s="1"/>
  <c r="O1373" i="7" a="1"/>
  <c r="O1373" i="7" s="1"/>
  <c r="M1373" i="7" a="1"/>
  <c r="M1373" i="7" s="1"/>
  <c r="N1373" i="7" s="1" a="1"/>
  <c r="N1373" i="7" s="1"/>
  <c r="O1372" i="7" a="1"/>
  <c r="O1372" i="7" s="1"/>
  <c r="M1372" i="7" a="1"/>
  <c r="M1372" i="7" s="1"/>
  <c r="N1372" i="7" s="1" a="1"/>
  <c r="N1372" i="7" s="1"/>
  <c r="O1371" i="7" a="1"/>
  <c r="O1371" i="7" s="1"/>
  <c r="N1371" i="7" a="1"/>
  <c r="N1371" i="7" s="1"/>
  <c r="M1371" i="7" a="1"/>
  <c r="M1371" i="7" s="1"/>
  <c r="O1370" i="7" a="1"/>
  <c r="O1370" i="7"/>
  <c r="M1370" i="7" a="1"/>
  <c r="M1370" i="7" s="1"/>
  <c r="N1370" i="7" s="1" a="1"/>
  <c r="N1370" i="7" s="1"/>
  <c r="O1369" i="7" a="1"/>
  <c r="O1369" i="7" s="1"/>
  <c r="M1369" i="7" a="1"/>
  <c r="M1369" i="7" s="1"/>
  <c r="N1369" i="7" s="1" a="1"/>
  <c r="N1369" i="7" s="1"/>
  <c r="O1368" i="7" a="1"/>
  <c r="O1368" i="7" s="1"/>
  <c r="M1368" i="7" a="1"/>
  <c r="M1368" i="7" s="1"/>
  <c r="N1368" i="7" s="1" a="1"/>
  <c r="N1368" i="7" s="1"/>
  <c r="O1367" i="7" a="1"/>
  <c r="O1367" i="7"/>
  <c r="M1367" i="7" a="1"/>
  <c r="M1367" i="7" s="1"/>
  <c r="N1367" i="7" s="1" a="1"/>
  <c r="N1367" i="7" s="1"/>
  <c r="O1366" i="7" a="1"/>
  <c r="O1366" i="7"/>
  <c r="M1366" i="7" a="1"/>
  <c r="M1366" i="7" s="1"/>
  <c r="N1366" i="7" s="1" a="1"/>
  <c r="N1366" i="7" s="1"/>
  <c r="O1365" i="7" a="1"/>
  <c r="O1365" i="7" s="1"/>
  <c r="M1365" i="7" a="1"/>
  <c r="M1365" i="7" s="1"/>
  <c r="N1365" i="7" s="1" a="1"/>
  <c r="N1365" i="7" s="1"/>
  <c r="O1364" i="7" a="1"/>
  <c r="O1364" i="7"/>
  <c r="M1364" i="7" a="1"/>
  <c r="M1364" i="7" s="1"/>
  <c r="N1364" i="7" s="1" a="1"/>
  <c r="N1364" i="7" s="1"/>
  <c r="O1363" i="7" a="1"/>
  <c r="O1363" i="7"/>
  <c r="M1363" i="7" a="1"/>
  <c r="M1363" i="7" s="1"/>
  <c r="N1363" i="7" s="1" a="1"/>
  <c r="N1363" i="7" s="1"/>
  <c r="O1362" i="7" a="1"/>
  <c r="O1362" i="7"/>
  <c r="M1362" i="7" a="1"/>
  <c r="M1362" i="7" s="1"/>
  <c r="N1362" i="7" s="1" a="1"/>
  <c r="N1362" i="7" s="1"/>
  <c r="O1361" i="7" a="1"/>
  <c r="O1361" i="7" s="1"/>
  <c r="M1361" i="7" a="1"/>
  <c r="M1361" i="7" s="1"/>
  <c r="N1361" i="7" s="1" a="1"/>
  <c r="N1361" i="7" s="1"/>
  <c r="O1360" i="7" a="1"/>
  <c r="O1360" i="7"/>
  <c r="M1360" i="7" a="1"/>
  <c r="M1360" i="7"/>
  <c r="N1360" i="7" s="1" a="1"/>
  <c r="N1360" i="7" s="1"/>
  <c r="O1359" i="7" a="1"/>
  <c r="O1359" i="7"/>
  <c r="N1359" i="7" a="1"/>
  <c r="N1359" i="7" s="1"/>
  <c r="M1359" i="7" a="1"/>
  <c r="M1359" i="7" s="1"/>
  <c r="O1358" i="7" a="1"/>
  <c r="O1358" i="7" s="1"/>
  <c r="M1358" i="7" a="1"/>
  <c r="M1358" i="7" s="1"/>
  <c r="N1358" i="7" s="1" a="1"/>
  <c r="N1358" i="7" s="1"/>
  <c r="O1357" i="7" a="1"/>
  <c r="O1357" i="7" s="1"/>
  <c r="M1357" i="7" a="1"/>
  <c r="M1357" i="7"/>
  <c r="N1357" i="7" s="1" a="1"/>
  <c r="N1357" i="7" s="1"/>
  <c r="O1356" i="7" a="1"/>
  <c r="O1356" i="7"/>
  <c r="N1356" i="7" a="1"/>
  <c r="N1356" i="7" s="1"/>
  <c r="M1356" i="7" a="1"/>
  <c r="M1356" i="7"/>
  <c r="O1355" i="7" a="1"/>
  <c r="O1355" i="7" s="1"/>
  <c r="N1355" i="7" a="1"/>
  <c r="N1355" i="7" s="1"/>
  <c r="M1355" i="7" a="1"/>
  <c r="M1355" i="7" s="1"/>
  <c r="O1354" i="7" a="1"/>
  <c r="O1354" i="7" s="1"/>
  <c r="M1354" i="7" a="1"/>
  <c r="M1354" i="7"/>
  <c r="N1354" i="7" s="1" a="1"/>
  <c r="N1354" i="7" s="1"/>
  <c r="O1353" i="7" a="1"/>
  <c r="O1353" i="7" s="1"/>
  <c r="N1353" i="7" a="1"/>
  <c r="N1353" i="7" s="1"/>
  <c r="M1353" i="7" a="1"/>
  <c r="M1353" i="7"/>
  <c r="O1352" i="7" a="1"/>
  <c r="O1352" i="7" s="1"/>
  <c r="N1352" i="7" a="1"/>
  <c r="N1352" i="7" s="1"/>
  <c r="M1352" i="7" a="1"/>
  <c r="M1352" i="7"/>
  <c r="O1351" i="7" a="1"/>
  <c r="O1351" i="7" s="1"/>
  <c r="N1351" i="7" a="1"/>
  <c r="N1351" i="7" s="1"/>
  <c r="M1351" i="7" a="1"/>
  <c r="M1351" i="7" s="1"/>
  <c r="O1350" i="7" a="1"/>
  <c r="O1350" i="7" s="1"/>
  <c r="N1350" i="7" a="1"/>
  <c r="N1350" i="7" s="1"/>
  <c r="M1350" i="7" a="1"/>
  <c r="M1350" i="7"/>
  <c r="O1349" i="7" a="1"/>
  <c r="O1349" i="7" s="1"/>
  <c r="M1349" i="7" a="1"/>
  <c r="M1349" i="7"/>
  <c r="N1349" i="7" s="1" a="1"/>
  <c r="N1349" i="7" s="1"/>
  <c r="O1348" i="7" a="1"/>
  <c r="O1348" i="7" s="1"/>
  <c r="M1348" i="7" a="1"/>
  <c r="M1348" i="7" s="1"/>
  <c r="N1348" i="7" s="1" a="1"/>
  <c r="N1348" i="7" s="1"/>
  <c r="O1347" i="7" a="1"/>
  <c r="O1347" i="7" s="1"/>
  <c r="N1347" i="7" a="1"/>
  <c r="N1347" i="7" s="1"/>
  <c r="M1347" i="7" a="1"/>
  <c r="M1347" i="7" s="1"/>
  <c r="O1346" i="7" a="1"/>
  <c r="O1346" i="7" s="1"/>
  <c r="M1346" i="7" a="1"/>
  <c r="M1346" i="7"/>
  <c r="N1346" i="7" s="1" a="1"/>
  <c r="N1346" i="7" s="1"/>
  <c r="O1345" i="7" a="1"/>
  <c r="O1345" i="7" s="1"/>
  <c r="M1345" i="7" a="1"/>
  <c r="M1345" i="7" s="1"/>
  <c r="N1345" i="7" s="1" a="1"/>
  <c r="N1345" i="7" s="1"/>
  <c r="O1344" i="7" a="1"/>
  <c r="O1344" i="7" s="1"/>
  <c r="M1344" i="7" a="1"/>
  <c r="M1344" i="7" s="1"/>
  <c r="N1344" i="7" s="1" a="1"/>
  <c r="N1344" i="7" s="1"/>
  <c r="O1343" i="7" a="1"/>
  <c r="O1343" i="7" s="1"/>
  <c r="M1343" i="7" a="1"/>
  <c r="M1343" i="7" s="1"/>
  <c r="N1343" i="7" s="1" a="1"/>
  <c r="N1343" i="7" s="1"/>
  <c r="O1342" i="7" a="1"/>
  <c r="O1342" i="7" s="1"/>
  <c r="M1342" i="7" a="1"/>
  <c r="M1342" i="7" s="1"/>
  <c r="N1342" i="7" s="1" a="1"/>
  <c r="N1342" i="7" s="1"/>
  <c r="O1341" i="7" a="1"/>
  <c r="O1341" i="7" s="1"/>
  <c r="M1341" i="7" a="1"/>
  <c r="M1341" i="7" s="1"/>
  <c r="N1341" i="7" s="1" a="1"/>
  <c r="N1341" i="7" s="1"/>
  <c r="O1340" i="7" a="1"/>
  <c r="O1340" i="7" s="1"/>
  <c r="M1340" i="7" a="1"/>
  <c r="M1340" i="7" s="1"/>
  <c r="N1340" i="7" s="1" a="1"/>
  <c r="N1340" i="7" s="1"/>
  <c r="O1339" i="7" a="1"/>
  <c r="O1339" i="7" s="1"/>
  <c r="N1339" i="7" a="1"/>
  <c r="N1339" i="7"/>
  <c r="M1339" i="7" a="1"/>
  <c r="M1339" i="7" s="1"/>
  <c r="O1338" i="7" a="1"/>
  <c r="O1338" i="7"/>
  <c r="M1338" i="7" a="1"/>
  <c r="M1338" i="7" s="1"/>
  <c r="N1338" i="7" s="1" a="1"/>
  <c r="N1338" i="7" s="1"/>
  <c r="O1337" i="7" a="1"/>
  <c r="O1337" i="7" s="1"/>
  <c r="M1337" i="7" a="1"/>
  <c r="M1337" i="7" s="1"/>
  <c r="N1337" i="7" s="1" a="1"/>
  <c r="N1337" i="7" s="1"/>
  <c r="O1336" i="7" a="1"/>
  <c r="O1336" i="7" s="1"/>
  <c r="M1336" i="7" a="1"/>
  <c r="M1336" i="7" s="1"/>
  <c r="N1336" i="7" s="1" a="1"/>
  <c r="N1336" i="7" s="1"/>
  <c r="O1335" i="7" a="1"/>
  <c r="O1335" i="7"/>
  <c r="M1335" i="7" a="1"/>
  <c r="M1335" i="7" s="1"/>
  <c r="N1335" i="7" s="1" a="1"/>
  <c r="N1335" i="7" s="1"/>
  <c r="O1334" i="7" a="1"/>
  <c r="O1334" i="7"/>
  <c r="M1334" i="7" a="1"/>
  <c r="M1334" i="7" s="1"/>
  <c r="N1334" i="7" s="1" a="1"/>
  <c r="N1334" i="7" s="1"/>
  <c r="O1333" i="7" a="1"/>
  <c r="O1333" i="7" s="1"/>
  <c r="M1333" i="7" a="1"/>
  <c r="M1333" i="7" s="1"/>
  <c r="N1333" i="7" s="1" a="1"/>
  <c r="N1333" i="7" s="1"/>
  <c r="O1332" i="7" a="1"/>
  <c r="O1332" i="7"/>
  <c r="M1332" i="7" a="1"/>
  <c r="M1332" i="7" s="1"/>
  <c r="N1332" i="7" s="1" a="1"/>
  <c r="N1332" i="7" s="1"/>
  <c r="O1331" i="7" a="1"/>
  <c r="O1331" i="7"/>
  <c r="M1331" i="7" a="1"/>
  <c r="M1331" i="7" s="1"/>
  <c r="N1331" i="7" s="1" a="1"/>
  <c r="N1331" i="7" s="1"/>
  <c r="O1330" i="7" a="1"/>
  <c r="O1330" i="7"/>
  <c r="M1330" i="7" a="1"/>
  <c r="M1330" i="7" s="1"/>
  <c r="N1330" i="7" s="1" a="1"/>
  <c r="N1330" i="7" s="1"/>
  <c r="O1329" i="7" a="1"/>
  <c r="O1329" i="7" s="1"/>
  <c r="M1329" i="7" a="1"/>
  <c r="M1329" i="7" s="1"/>
  <c r="N1329" i="7" s="1" a="1"/>
  <c r="N1329" i="7" s="1"/>
  <c r="O1328" i="7" a="1"/>
  <c r="O1328" i="7"/>
  <c r="M1328" i="7" a="1"/>
  <c r="M1328" i="7"/>
  <c r="N1328" i="7" s="1" a="1"/>
  <c r="N1328" i="7" s="1"/>
  <c r="O1327" i="7" a="1"/>
  <c r="O1327" i="7"/>
  <c r="N1327" i="7" a="1"/>
  <c r="N1327" i="7" s="1"/>
  <c r="M1327" i="7" a="1"/>
  <c r="M1327" i="7" s="1"/>
  <c r="O1326" i="7" a="1"/>
  <c r="O1326" i="7" s="1"/>
  <c r="M1326" i="7" a="1"/>
  <c r="M1326" i="7" s="1"/>
  <c r="N1326" i="7" s="1" a="1"/>
  <c r="N1326" i="7" s="1"/>
  <c r="O1325" i="7" a="1"/>
  <c r="O1325" i="7" s="1"/>
  <c r="M1325" i="7" a="1"/>
  <c r="M1325" i="7"/>
  <c r="N1325" i="7" s="1" a="1"/>
  <c r="N1325" i="7" s="1"/>
  <c r="O1324" i="7" a="1"/>
  <c r="O1324" i="7"/>
  <c r="N1324" i="7" a="1"/>
  <c r="N1324" i="7" s="1"/>
  <c r="M1324" i="7" a="1"/>
  <c r="M1324" i="7"/>
  <c r="O1323" i="7" a="1"/>
  <c r="O1323" i="7" s="1"/>
  <c r="N1323" i="7" a="1"/>
  <c r="N1323" i="7" s="1"/>
  <c r="M1323" i="7" a="1"/>
  <c r="M1323" i="7" s="1"/>
  <c r="O1322" i="7" a="1"/>
  <c r="O1322" i="7" s="1"/>
  <c r="M1322" i="7" a="1"/>
  <c r="M1322" i="7"/>
  <c r="N1322" i="7" s="1" a="1"/>
  <c r="N1322" i="7" s="1"/>
  <c r="O1321" i="7" a="1"/>
  <c r="O1321" i="7" s="1"/>
  <c r="N1321" i="7" a="1"/>
  <c r="N1321" i="7" s="1"/>
  <c r="M1321" i="7" a="1"/>
  <c r="M1321" i="7"/>
  <c r="O1320" i="7" a="1"/>
  <c r="O1320" i="7" s="1"/>
  <c r="N1320" i="7" a="1"/>
  <c r="N1320" i="7" s="1"/>
  <c r="M1320" i="7" a="1"/>
  <c r="M1320" i="7"/>
  <c r="O1319" i="7" a="1"/>
  <c r="O1319" i="7" s="1"/>
  <c r="N1319" i="7" a="1"/>
  <c r="N1319" i="7" s="1"/>
  <c r="M1319" i="7" a="1"/>
  <c r="M1319" i="7" s="1"/>
  <c r="O1318" i="7" a="1"/>
  <c r="O1318" i="7" s="1"/>
  <c r="N1318" i="7" a="1"/>
  <c r="N1318" i="7" s="1"/>
  <c r="M1318" i="7" a="1"/>
  <c r="M1318" i="7"/>
  <c r="O1317" i="7" a="1"/>
  <c r="O1317" i="7" s="1"/>
  <c r="M1317" i="7" a="1"/>
  <c r="M1317" i="7"/>
  <c r="N1317" i="7" s="1" a="1"/>
  <c r="N1317" i="7" s="1"/>
  <c r="O1316" i="7" a="1"/>
  <c r="O1316" i="7" s="1"/>
  <c r="M1316" i="7" a="1"/>
  <c r="M1316" i="7" s="1"/>
  <c r="N1316" i="7" s="1" a="1"/>
  <c r="N1316" i="7" s="1"/>
  <c r="O1315" i="7" a="1"/>
  <c r="O1315" i="7" s="1"/>
  <c r="N1315" i="7" a="1"/>
  <c r="N1315" i="7" s="1"/>
  <c r="M1315" i="7" a="1"/>
  <c r="M1315" i="7" s="1"/>
  <c r="O1314" i="7" a="1"/>
  <c r="O1314" i="7" s="1"/>
  <c r="M1314" i="7" a="1"/>
  <c r="M1314" i="7"/>
  <c r="N1314" i="7" s="1" a="1"/>
  <c r="N1314" i="7" s="1"/>
  <c r="O1313" i="7" a="1"/>
  <c r="O1313" i="7" s="1"/>
  <c r="M1313" i="7" a="1"/>
  <c r="M1313" i="7" s="1"/>
  <c r="N1313" i="7" s="1" a="1"/>
  <c r="N1313" i="7" s="1"/>
  <c r="O1312" i="7" a="1"/>
  <c r="O1312" i="7" s="1"/>
  <c r="M1312" i="7" a="1"/>
  <c r="M1312" i="7" s="1"/>
  <c r="N1312" i="7" s="1" a="1"/>
  <c r="N1312" i="7" s="1"/>
  <c r="O1311" i="7" a="1"/>
  <c r="O1311" i="7" s="1"/>
  <c r="M1311" i="7" a="1"/>
  <c r="M1311" i="7" s="1"/>
  <c r="N1311" i="7" s="1" a="1"/>
  <c r="N1311" i="7" s="1"/>
  <c r="O1310" i="7" a="1"/>
  <c r="O1310" i="7" s="1"/>
  <c r="M1310" i="7" a="1"/>
  <c r="M1310" i="7" s="1"/>
  <c r="N1310" i="7" s="1" a="1"/>
  <c r="N1310" i="7" s="1"/>
  <c r="O1309" i="7" a="1"/>
  <c r="O1309" i="7" s="1"/>
  <c r="M1309" i="7" a="1"/>
  <c r="M1309" i="7" s="1"/>
  <c r="N1309" i="7" s="1" a="1"/>
  <c r="N1309" i="7" s="1"/>
  <c r="O1308" i="7" a="1"/>
  <c r="O1308" i="7" s="1"/>
  <c r="M1308" i="7" a="1"/>
  <c r="M1308" i="7" s="1"/>
  <c r="N1308" i="7" s="1" a="1"/>
  <c r="N1308" i="7" s="1"/>
  <c r="O1307" i="7" a="1"/>
  <c r="O1307" i="7" s="1"/>
  <c r="N1307" i="7" a="1"/>
  <c r="N1307" i="7"/>
  <c r="M1307" i="7" a="1"/>
  <c r="M1307" i="7" s="1"/>
  <c r="O1306" i="7" a="1"/>
  <c r="O1306" i="7"/>
  <c r="M1306" i="7" a="1"/>
  <c r="M1306" i="7" s="1"/>
  <c r="N1306" i="7" s="1" a="1"/>
  <c r="N1306" i="7" s="1"/>
  <c r="O1305" i="7" a="1"/>
  <c r="O1305" i="7" s="1"/>
  <c r="M1305" i="7" a="1"/>
  <c r="M1305" i="7" s="1"/>
  <c r="N1305" i="7" s="1" a="1"/>
  <c r="N1305" i="7" s="1"/>
  <c r="O1304" i="7" a="1"/>
  <c r="O1304" i="7" s="1"/>
  <c r="M1304" i="7" a="1"/>
  <c r="M1304" i="7" s="1"/>
  <c r="N1304" i="7" s="1" a="1"/>
  <c r="N1304" i="7" s="1"/>
  <c r="O1303" i="7" a="1"/>
  <c r="O1303" i="7"/>
  <c r="M1303" i="7" a="1"/>
  <c r="M1303" i="7" s="1"/>
  <c r="N1303" i="7" s="1" a="1"/>
  <c r="N1303" i="7" s="1"/>
  <c r="O1302" i="7" a="1"/>
  <c r="O1302" i="7"/>
  <c r="M1302" i="7" a="1"/>
  <c r="M1302" i="7" s="1"/>
  <c r="N1302" i="7" s="1" a="1"/>
  <c r="N1302" i="7" s="1"/>
  <c r="O1301" i="7" a="1"/>
  <c r="O1301" i="7" s="1"/>
  <c r="M1301" i="7" a="1"/>
  <c r="M1301" i="7" s="1"/>
  <c r="N1301" i="7" s="1" a="1"/>
  <c r="N1301" i="7" s="1"/>
  <c r="O1300" i="7" a="1"/>
  <c r="O1300" i="7"/>
  <c r="M1300" i="7" a="1"/>
  <c r="M1300" i="7" s="1"/>
  <c r="N1300" i="7" s="1" a="1"/>
  <c r="N1300" i="7" s="1"/>
  <c r="O1299" i="7" a="1"/>
  <c r="O1299" i="7"/>
  <c r="M1299" i="7" a="1"/>
  <c r="M1299" i="7" s="1"/>
  <c r="N1299" i="7" s="1" a="1"/>
  <c r="N1299" i="7" s="1"/>
  <c r="O1298" i="7" a="1"/>
  <c r="O1298" i="7"/>
  <c r="M1298" i="7" a="1"/>
  <c r="M1298" i="7" s="1"/>
  <c r="N1298" i="7" s="1" a="1"/>
  <c r="N1298" i="7" s="1"/>
  <c r="O1297" i="7" a="1"/>
  <c r="O1297" i="7" s="1"/>
  <c r="M1297" i="7" a="1"/>
  <c r="M1297" i="7" s="1"/>
  <c r="N1297" i="7" s="1" a="1"/>
  <c r="N1297" i="7" s="1"/>
  <c r="O1296" i="7" a="1"/>
  <c r="O1296" i="7"/>
  <c r="M1296" i="7" a="1"/>
  <c r="M1296" i="7"/>
  <c r="N1296" i="7" s="1" a="1"/>
  <c r="N1296" i="7" s="1"/>
  <c r="O1295" i="7" a="1"/>
  <c r="O1295" i="7"/>
  <c r="N1295" i="7" a="1"/>
  <c r="N1295" i="7" s="1"/>
  <c r="M1295" i="7" a="1"/>
  <c r="M1295" i="7" s="1"/>
  <c r="O1294" i="7" a="1"/>
  <c r="O1294" i="7" s="1"/>
  <c r="M1294" i="7" a="1"/>
  <c r="M1294" i="7" s="1"/>
  <c r="N1294" i="7" s="1" a="1"/>
  <c r="N1294" i="7" s="1"/>
  <c r="O1293" i="7" a="1"/>
  <c r="O1293" i="7" s="1"/>
  <c r="M1293" i="7" a="1"/>
  <c r="M1293" i="7"/>
  <c r="N1293" i="7" s="1" a="1"/>
  <c r="N1293" i="7" s="1"/>
  <c r="O1292" i="7" a="1"/>
  <c r="O1292" i="7"/>
  <c r="N1292" i="7" a="1"/>
  <c r="N1292" i="7" s="1"/>
  <c r="M1292" i="7" a="1"/>
  <c r="M1292" i="7"/>
  <c r="O1291" i="7" a="1"/>
  <c r="O1291" i="7" s="1"/>
  <c r="N1291" i="7" a="1"/>
  <c r="N1291" i="7" s="1"/>
  <c r="M1291" i="7" a="1"/>
  <c r="M1291" i="7" s="1"/>
  <c r="O1290" i="7" a="1"/>
  <c r="O1290" i="7" s="1"/>
  <c r="M1290" i="7" a="1"/>
  <c r="M1290" i="7"/>
  <c r="N1290" i="7" s="1" a="1"/>
  <c r="N1290" i="7" s="1"/>
  <c r="O1289" i="7" a="1"/>
  <c r="O1289" i="7" s="1"/>
  <c r="N1289" i="7" a="1"/>
  <c r="N1289" i="7" s="1"/>
  <c r="M1289" i="7" a="1"/>
  <c r="M1289" i="7"/>
  <c r="O1288" i="7" a="1"/>
  <c r="O1288" i="7" s="1"/>
  <c r="N1288" i="7" a="1"/>
  <c r="N1288" i="7" s="1"/>
  <c r="M1288" i="7" a="1"/>
  <c r="M1288" i="7"/>
  <c r="O1287" i="7" a="1"/>
  <c r="O1287" i="7" s="1"/>
  <c r="N1287" i="7" a="1"/>
  <c r="N1287" i="7" s="1"/>
  <c r="M1287" i="7" a="1"/>
  <c r="M1287" i="7" s="1"/>
  <c r="O1286" i="7" a="1"/>
  <c r="O1286" i="7" s="1"/>
  <c r="N1286" i="7" a="1"/>
  <c r="N1286" i="7" s="1"/>
  <c r="M1286" i="7" a="1"/>
  <c r="M1286" i="7"/>
  <c r="O1285" i="7" a="1"/>
  <c r="O1285" i="7" s="1"/>
  <c r="M1285" i="7" a="1"/>
  <c r="M1285" i="7"/>
  <c r="N1285" i="7" s="1" a="1"/>
  <c r="N1285" i="7" s="1"/>
  <c r="O1284" i="7" a="1"/>
  <c r="O1284" i="7" s="1"/>
  <c r="M1284" i="7" a="1"/>
  <c r="M1284" i="7" s="1"/>
  <c r="N1284" i="7" s="1" a="1"/>
  <c r="N1284" i="7" s="1"/>
  <c r="O1283" i="7" a="1"/>
  <c r="O1283" i="7" s="1"/>
  <c r="N1283" i="7" a="1"/>
  <c r="N1283" i="7" s="1"/>
  <c r="M1283" i="7" a="1"/>
  <c r="M1283" i="7" s="1"/>
  <c r="O1282" i="7" a="1"/>
  <c r="O1282" i="7" s="1"/>
  <c r="M1282" i="7" a="1"/>
  <c r="M1282" i="7"/>
  <c r="N1282" i="7" s="1" a="1"/>
  <c r="N1282" i="7" s="1"/>
  <c r="O1281" i="7" a="1"/>
  <c r="O1281" i="7" s="1"/>
  <c r="M1281" i="7" a="1"/>
  <c r="M1281" i="7" s="1"/>
  <c r="N1281" i="7" s="1" a="1"/>
  <c r="N1281" i="7" s="1"/>
  <c r="O1280" i="7" a="1"/>
  <c r="O1280" i="7" s="1"/>
  <c r="M1280" i="7" a="1"/>
  <c r="M1280" i="7" s="1"/>
  <c r="N1280" i="7" s="1" a="1"/>
  <c r="N1280" i="7" s="1"/>
  <c r="O1279" i="7" a="1"/>
  <c r="O1279" i="7" s="1"/>
  <c r="M1279" i="7" a="1"/>
  <c r="M1279" i="7" s="1"/>
  <c r="N1279" i="7" s="1" a="1"/>
  <c r="N1279" i="7" s="1"/>
  <c r="O1278" i="7" a="1"/>
  <c r="O1278" i="7" s="1"/>
  <c r="M1278" i="7" a="1"/>
  <c r="M1278" i="7" s="1"/>
  <c r="N1278" i="7" s="1" a="1"/>
  <c r="N1278" i="7" s="1"/>
  <c r="O1277" i="7" a="1"/>
  <c r="O1277" i="7" s="1"/>
  <c r="M1277" i="7" a="1"/>
  <c r="M1277" i="7" s="1"/>
  <c r="N1277" i="7" s="1" a="1"/>
  <c r="N1277" i="7" s="1"/>
  <c r="O1276" i="7" a="1"/>
  <c r="O1276" i="7" s="1"/>
  <c r="M1276" i="7" a="1"/>
  <c r="M1276" i="7" s="1"/>
  <c r="N1276" i="7" s="1" a="1"/>
  <c r="N1276" i="7" s="1"/>
  <c r="O1275" i="7" a="1"/>
  <c r="O1275" i="7" s="1"/>
  <c r="N1275" i="7" a="1"/>
  <c r="N1275" i="7"/>
  <c r="M1275" i="7" a="1"/>
  <c r="M1275" i="7" s="1"/>
  <c r="O1274" i="7" a="1"/>
  <c r="O1274" i="7"/>
  <c r="M1274" i="7" a="1"/>
  <c r="M1274" i="7" s="1"/>
  <c r="N1274" i="7" s="1" a="1"/>
  <c r="N1274" i="7" s="1"/>
  <c r="O1273" i="7" a="1"/>
  <c r="O1273" i="7" s="1"/>
  <c r="M1273" i="7" a="1"/>
  <c r="M1273" i="7" s="1"/>
  <c r="N1273" i="7" s="1" a="1"/>
  <c r="N1273" i="7" s="1"/>
  <c r="O1272" i="7" a="1"/>
  <c r="O1272" i="7" s="1"/>
  <c r="M1272" i="7" a="1"/>
  <c r="M1272" i="7" s="1"/>
  <c r="N1272" i="7" s="1" a="1"/>
  <c r="N1272" i="7" s="1"/>
  <c r="O1271" i="7" a="1"/>
  <c r="O1271" i="7"/>
  <c r="M1271" i="7" a="1"/>
  <c r="M1271" i="7" s="1"/>
  <c r="N1271" i="7" s="1" a="1"/>
  <c r="N1271" i="7" s="1"/>
  <c r="O1270" i="7" a="1"/>
  <c r="O1270" i="7"/>
  <c r="M1270" i="7" a="1"/>
  <c r="M1270" i="7" s="1"/>
  <c r="N1270" i="7" s="1" a="1"/>
  <c r="N1270" i="7" s="1"/>
  <c r="O1269" i="7" a="1"/>
  <c r="O1269" i="7" s="1"/>
  <c r="M1269" i="7" a="1"/>
  <c r="M1269" i="7" s="1"/>
  <c r="N1269" i="7" s="1" a="1"/>
  <c r="N1269" i="7" s="1"/>
  <c r="O1268" i="7" a="1"/>
  <c r="O1268" i="7"/>
  <c r="M1268" i="7" a="1"/>
  <c r="M1268" i="7" s="1"/>
  <c r="N1268" i="7" s="1" a="1"/>
  <c r="N1268" i="7" s="1"/>
  <c r="O1267" i="7" a="1"/>
  <c r="O1267" i="7"/>
  <c r="M1267" i="7" a="1"/>
  <c r="M1267" i="7" s="1"/>
  <c r="N1267" i="7" s="1" a="1"/>
  <c r="N1267" i="7" s="1"/>
  <c r="O1266" i="7" a="1"/>
  <c r="O1266" i="7"/>
  <c r="M1266" i="7" a="1"/>
  <c r="M1266" i="7" s="1"/>
  <c r="N1266" i="7" s="1" a="1"/>
  <c r="N1266" i="7" s="1"/>
  <c r="O1265" i="7" a="1"/>
  <c r="O1265" i="7" s="1"/>
  <c r="M1265" i="7" a="1"/>
  <c r="M1265" i="7" s="1"/>
  <c r="N1265" i="7" s="1" a="1"/>
  <c r="N1265" i="7" s="1"/>
  <c r="O1264" i="7" a="1"/>
  <c r="O1264" i="7"/>
  <c r="M1264" i="7" a="1"/>
  <c r="M1264" i="7"/>
  <c r="N1264" i="7" s="1" a="1"/>
  <c r="N1264" i="7" s="1"/>
  <c r="O1263" i="7" a="1"/>
  <c r="O1263" i="7"/>
  <c r="N1263" i="7" a="1"/>
  <c r="N1263" i="7" s="1"/>
  <c r="M1263" i="7" a="1"/>
  <c r="M1263" i="7" s="1"/>
  <c r="O1262" i="7" a="1"/>
  <c r="O1262" i="7" s="1"/>
  <c r="M1262" i="7" a="1"/>
  <c r="M1262" i="7" s="1"/>
  <c r="N1262" i="7" s="1" a="1"/>
  <c r="N1262" i="7" s="1"/>
  <c r="O1261" i="7" a="1"/>
  <c r="O1261" i="7" s="1"/>
  <c r="M1261" i="7" a="1"/>
  <c r="M1261" i="7"/>
  <c r="N1261" i="7" s="1" a="1"/>
  <c r="N1261" i="7" s="1"/>
  <c r="O1260" i="7" a="1"/>
  <c r="O1260" i="7"/>
  <c r="N1260" i="7" a="1"/>
  <c r="N1260" i="7" s="1"/>
  <c r="M1260" i="7" a="1"/>
  <c r="M1260" i="7"/>
  <c r="O1259" i="7" a="1"/>
  <c r="O1259" i="7" s="1"/>
  <c r="N1259" i="7" a="1"/>
  <c r="N1259" i="7" s="1"/>
  <c r="M1259" i="7" a="1"/>
  <c r="M1259" i="7" s="1"/>
  <c r="O1258" i="7" a="1"/>
  <c r="O1258" i="7" s="1"/>
  <c r="M1258" i="7" a="1"/>
  <c r="M1258" i="7"/>
  <c r="N1258" i="7" s="1" a="1"/>
  <c r="N1258" i="7" s="1"/>
  <c r="O1257" i="7" a="1"/>
  <c r="O1257" i="7" s="1"/>
  <c r="N1257" i="7" a="1"/>
  <c r="N1257" i="7" s="1"/>
  <c r="M1257" i="7" a="1"/>
  <c r="M1257" i="7"/>
  <c r="O1256" i="7" a="1"/>
  <c r="O1256" i="7" s="1"/>
  <c r="N1256" i="7" a="1"/>
  <c r="N1256" i="7" s="1"/>
  <c r="M1256" i="7" a="1"/>
  <c r="M1256" i="7"/>
  <c r="O1255" i="7" a="1"/>
  <c r="O1255" i="7" s="1"/>
  <c r="N1255" i="7" a="1"/>
  <c r="N1255" i="7" s="1"/>
  <c r="M1255" i="7" a="1"/>
  <c r="M1255" i="7" s="1"/>
  <c r="O1254" i="7" a="1"/>
  <c r="O1254" i="7" s="1"/>
  <c r="N1254" i="7" a="1"/>
  <c r="N1254" i="7" s="1"/>
  <c r="M1254" i="7" a="1"/>
  <c r="M1254" i="7"/>
  <c r="O1253" i="7" a="1"/>
  <c r="O1253" i="7" s="1"/>
  <c r="M1253" i="7" a="1"/>
  <c r="M1253" i="7"/>
  <c r="N1253" i="7" s="1" a="1"/>
  <c r="N1253" i="7" s="1"/>
  <c r="O1252" i="7" a="1"/>
  <c r="O1252" i="7" s="1"/>
  <c r="M1252" i="7" a="1"/>
  <c r="M1252" i="7" s="1"/>
  <c r="N1252" i="7" s="1" a="1"/>
  <c r="N1252" i="7" s="1"/>
  <c r="O1251" i="7" a="1"/>
  <c r="O1251" i="7" s="1"/>
  <c r="N1251" i="7" a="1"/>
  <c r="N1251" i="7" s="1"/>
  <c r="M1251" i="7" a="1"/>
  <c r="M1251" i="7" s="1"/>
  <c r="O1250" i="7" a="1"/>
  <c r="O1250" i="7" s="1"/>
  <c r="M1250" i="7" a="1"/>
  <c r="M1250" i="7"/>
  <c r="N1250" i="7" s="1" a="1"/>
  <c r="N1250" i="7" s="1"/>
  <c r="O1249" i="7" a="1"/>
  <c r="O1249" i="7" s="1"/>
  <c r="M1249" i="7" a="1"/>
  <c r="M1249" i="7" s="1"/>
  <c r="N1249" i="7" s="1" a="1"/>
  <c r="N1249" i="7" s="1"/>
  <c r="O1248" i="7" a="1"/>
  <c r="O1248" i="7" s="1"/>
  <c r="M1248" i="7" a="1"/>
  <c r="M1248" i="7" s="1"/>
  <c r="N1248" i="7" s="1" a="1"/>
  <c r="N1248" i="7" s="1"/>
  <c r="O1247" i="7" a="1"/>
  <c r="O1247" i="7" s="1"/>
  <c r="M1247" i="7" a="1"/>
  <c r="M1247" i="7" s="1"/>
  <c r="N1247" i="7" s="1" a="1"/>
  <c r="N1247" i="7" s="1"/>
  <c r="O1246" i="7" a="1"/>
  <c r="O1246" i="7" s="1"/>
  <c r="M1246" i="7" a="1"/>
  <c r="M1246" i="7" s="1"/>
  <c r="N1246" i="7" s="1" a="1"/>
  <c r="N1246" i="7" s="1"/>
  <c r="O1245" i="7" a="1"/>
  <c r="O1245" i="7" s="1"/>
  <c r="M1245" i="7" a="1"/>
  <c r="M1245" i="7" s="1"/>
  <c r="N1245" i="7" s="1" a="1"/>
  <c r="N1245" i="7" s="1"/>
  <c r="O1244" i="7" a="1"/>
  <c r="O1244" i="7" s="1"/>
  <c r="M1244" i="7" a="1"/>
  <c r="M1244" i="7" s="1"/>
  <c r="N1244" i="7" s="1" a="1"/>
  <c r="N1244" i="7" s="1"/>
  <c r="O1243" i="7" a="1"/>
  <c r="O1243" i="7" s="1"/>
  <c r="N1243" i="7" a="1"/>
  <c r="N1243" i="7"/>
  <c r="M1243" i="7" a="1"/>
  <c r="M1243" i="7" s="1"/>
  <c r="O1242" i="7" a="1"/>
  <c r="O1242" i="7"/>
  <c r="M1242" i="7" a="1"/>
  <c r="M1242" i="7" s="1"/>
  <c r="N1242" i="7" s="1" a="1"/>
  <c r="N1242" i="7" s="1"/>
  <c r="O1241" i="7" a="1"/>
  <c r="O1241" i="7" s="1"/>
  <c r="M1241" i="7" a="1"/>
  <c r="M1241" i="7" s="1"/>
  <c r="N1241" i="7" s="1" a="1"/>
  <c r="N1241" i="7" s="1"/>
  <c r="O1240" i="7" a="1"/>
  <c r="O1240" i="7" s="1"/>
  <c r="M1240" i="7" a="1"/>
  <c r="M1240" i="7" s="1"/>
  <c r="N1240" i="7" s="1" a="1"/>
  <c r="N1240" i="7" s="1"/>
  <c r="O1239" i="7" a="1"/>
  <c r="O1239" i="7"/>
  <c r="M1239" i="7" a="1"/>
  <c r="M1239" i="7" s="1"/>
  <c r="N1239" i="7" s="1" a="1"/>
  <c r="N1239" i="7" s="1"/>
  <c r="O1238" i="7" a="1"/>
  <c r="O1238" i="7"/>
  <c r="M1238" i="7" a="1"/>
  <c r="M1238" i="7" s="1"/>
  <c r="N1238" i="7" s="1" a="1"/>
  <c r="N1238" i="7" s="1"/>
  <c r="O1237" i="7" a="1"/>
  <c r="O1237" i="7" s="1"/>
  <c r="M1237" i="7" a="1"/>
  <c r="M1237" i="7" s="1"/>
  <c r="N1237" i="7" s="1" a="1"/>
  <c r="N1237" i="7" s="1"/>
  <c r="O1236" i="7" a="1"/>
  <c r="O1236" i="7"/>
  <c r="M1236" i="7" a="1"/>
  <c r="M1236" i="7" s="1"/>
  <c r="N1236" i="7" s="1" a="1"/>
  <c r="N1236" i="7" s="1"/>
  <c r="O1235" i="7" a="1"/>
  <c r="O1235" i="7"/>
  <c r="M1235" i="7" a="1"/>
  <c r="M1235" i="7" s="1"/>
  <c r="N1235" i="7" s="1" a="1"/>
  <c r="N1235" i="7" s="1"/>
  <c r="O1234" i="7" a="1"/>
  <c r="O1234" i="7"/>
  <c r="M1234" i="7" a="1"/>
  <c r="M1234" i="7" s="1"/>
  <c r="N1234" i="7" s="1" a="1"/>
  <c r="N1234" i="7" s="1"/>
  <c r="O1233" i="7" a="1"/>
  <c r="O1233" i="7" s="1"/>
  <c r="M1233" i="7" a="1"/>
  <c r="M1233" i="7" s="1"/>
  <c r="N1233" i="7" s="1" a="1"/>
  <c r="N1233" i="7" s="1"/>
  <c r="O1232" i="7" a="1"/>
  <c r="O1232" i="7"/>
  <c r="M1232" i="7" a="1"/>
  <c r="M1232" i="7"/>
  <c r="N1232" i="7" s="1" a="1"/>
  <c r="N1232" i="7" s="1"/>
  <c r="O1231" i="7" a="1"/>
  <c r="O1231" i="7"/>
  <c r="N1231" i="7" a="1"/>
  <c r="N1231" i="7" s="1"/>
  <c r="M1231" i="7" a="1"/>
  <c r="M1231" i="7" s="1"/>
  <c r="O1230" i="7" a="1"/>
  <c r="O1230" i="7" s="1"/>
  <c r="M1230" i="7" a="1"/>
  <c r="M1230" i="7" s="1"/>
  <c r="N1230" i="7" s="1" a="1"/>
  <c r="N1230" i="7" s="1"/>
  <c r="O1229" i="7" a="1"/>
  <c r="O1229" i="7" s="1"/>
  <c r="M1229" i="7" a="1"/>
  <c r="M1229" i="7"/>
  <c r="N1229" i="7" s="1" a="1"/>
  <c r="N1229" i="7" s="1"/>
  <c r="O1228" i="7" a="1"/>
  <c r="O1228" i="7"/>
  <c r="N1228" i="7" a="1"/>
  <c r="N1228" i="7" s="1"/>
  <c r="M1228" i="7" a="1"/>
  <c r="M1228" i="7"/>
  <c r="O1227" i="7" a="1"/>
  <c r="O1227" i="7" s="1"/>
  <c r="N1227" i="7" a="1"/>
  <c r="N1227" i="7" s="1"/>
  <c r="M1227" i="7" a="1"/>
  <c r="M1227" i="7" s="1"/>
  <c r="O1226" i="7" a="1"/>
  <c r="O1226" i="7" s="1"/>
  <c r="M1226" i="7" a="1"/>
  <c r="M1226" i="7"/>
  <c r="N1226" i="7" s="1" a="1"/>
  <c r="N1226" i="7" s="1"/>
  <c r="O1225" i="7" a="1"/>
  <c r="O1225" i="7" s="1"/>
  <c r="N1225" i="7" a="1"/>
  <c r="N1225" i="7" s="1"/>
  <c r="M1225" i="7" a="1"/>
  <c r="M1225" i="7"/>
  <c r="O1224" i="7" a="1"/>
  <c r="O1224" i="7" s="1"/>
  <c r="N1224" i="7" a="1"/>
  <c r="N1224" i="7" s="1"/>
  <c r="M1224" i="7" a="1"/>
  <c r="M1224" i="7"/>
  <c r="O1223" i="7" a="1"/>
  <c r="O1223" i="7" s="1"/>
  <c r="N1223" i="7" a="1"/>
  <c r="N1223" i="7" s="1"/>
  <c r="M1223" i="7" a="1"/>
  <c r="M1223" i="7" s="1"/>
  <c r="O1222" i="7" a="1"/>
  <c r="O1222" i="7" s="1"/>
  <c r="N1222" i="7" a="1"/>
  <c r="N1222" i="7" s="1"/>
  <c r="M1222" i="7" a="1"/>
  <c r="M1222" i="7"/>
  <c r="O1221" i="7" a="1"/>
  <c r="O1221" i="7" s="1"/>
  <c r="M1221" i="7" a="1"/>
  <c r="M1221" i="7"/>
  <c r="N1221" i="7" s="1" a="1"/>
  <c r="N1221" i="7" s="1"/>
  <c r="O1220" i="7" a="1"/>
  <c r="O1220" i="7" s="1"/>
  <c r="M1220" i="7" a="1"/>
  <c r="M1220" i="7" s="1"/>
  <c r="N1220" i="7" s="1" a="1"/>
  <c r="N1220" i="7" s="1"/>
  <c r="O1219" i="7" a="1"/>
  <c r="O1219" i="7" s="1"/>
  <c r="N1219" i="7" a="1"/>
  <c r="N1219" i="7" s="1"/>
  <c r="M1219" i="7" a="1"/>
  <c r="M1219" i="7" s="1"/>
  <c r="O1218" i="7" a="1"/>
  <c r="O1218" i="7" s="1"/>
  <c r="M1218" i="7" a="1"/>
  <c r="M1218" i="7"/>
  <c r="N1218" i="7" s="1" a="1"/>
  <c r="N1218" i="7" s="1"/>
  <c r="O1217" i="7" a="1"/>
  <c r="O1217" i="7" s="1"/>
  <c r="M1217" i="7" a="1"/>
  <c r="M1217" i="7" s="1"/>
  <c r="N1217" i="7" s="1" a="1"/>
  <c r="N1217" i="7" s="1"/>
  <c r="O1216" i="7" a="1"/>
  <c r="O1216" i="7" s="1"/>
  <c r="M1216" i="7" a="1"/>
  <c r="M1216" i="7" s="1"/>
  <c r="N1216" i="7" s="1" a="1"/>
  <c r="N1216" i="7" s="1"/>
  <c r="O1215" i="7" a="1"/>
  <c r="O1215" i="7" s="1"/>
  <c r="M1215" i="7" a="1"/>
  <c r="M1215" i="7" s="1"/>
  <c r="N1215" i="7" s="1" a="1"/>
  <c r="N1215" i="7" s="1"/>
  <c r="O1214" i="7" a="1"/>
  <c r="O1214" i="7" s="1"/>
  <c r="M1214" i="7" a="1"/>
  <c r="M1214" i="7" s="1"/>
  <c r="N1214" i="7" s="1" a="1"/>
  <c r="N1214" i="7" s="1"/>
  <c r="O1213" i="7" a="1"/>
  <c r="O1213" i="7" s="1"/>
  <c r="M1213" i="7" a="1"/>
  <c r="M1213" i="7" s="1"/>
  <c r="N1213" i="7" s="1" a="1"/>
  <c r="N1213" i="7" s="1"/>
  <c r="O1212" i="7" a="1"/>
  <c r="O1212" i="7" s="1"/>
  <c r="M1212" i="7" a="1"/>
  <c r="M1212" i="7" s="1"/>
  <c r="N1212" i="7" s="1" a="1"/>
  <c r="N1212" i="7" s="1"/>
  <c r="O1211" i="7" a="1"/>
  <c r="O1211" i="7" s="1"/>
  <c r="N1211" i="7" a="1"/>
  <c r="N1211" i="7"/>
  <c r="M1211" i="7" a="1"/>
  <c r="M1211" i="7" s="1"/>
  <c r="O1210" i="7" a="1"/>
  <c r="O1210" i="7"/>
  <c r="M1210" i="7" a="1"/>
  <c r="M1210" i="7" s="1"/>
  <c r="N1210" i="7" s="1" a="1"/>
  <c r="N1210" i="7" s="1"/>
  <c r="O1209" i="7" a="1"/>
  <c r="O1209" i="7" s="1"/>
  <c r="M1209" i="7" a="1"/>
  <c r="M1209" i="7" s="1"/>
  <c r="N1209" i="7" s="1" a="1"/>
  <c r="N1209" i="7" s="1"/>
  <c r="O1208" i="7" a="1"/>
  <c r="O1208" i="7" s="1"/>
  <c r="M1208" i="7" a="1"/>
  <c r="M1208" i="7" s="1"/>
  <c r="N1208" i="7" s="1" a="1"/>
  <c r="N1208" i="7" s="1"/>
  <c r="O1207" i="7" a="1"/>
  <c r="O1207" i="7"/>
  <c r="M1207" i="7" a="1"/>
  <c r="M1207" i="7" s="1"/>
  <c r="N1207" i="7" s="1" a="1"/>
  <c r="N1207" i="7" s="1"/>
  <c r="O1206" i="7" a="1"/>
  <c r="O1206" i="7"/>
  <c r="M1206" i="7" a="1"/>
  <c r="M1206" i="7" s="1"/>
  <c r="N1206" i="7" s="1" a="1"/>
  <c r="N1206" i="7" s="1"/>
  <c r="O1205" i="7" a="1"/>
  <c r="O1205" i="7" s="1"/>
  <c r="M1205" i="7" a="1"/>
  <c r="M1205" i="7" s="1"/>
  <c r="N1205" i="7" s="1" a="1"/>
  <c r="N1205" i="7" s="1"/>
  <c r="O1204" i="7" a="1"/>
  <c r="O1204" i="7"/>
  <c r="M1204" i="7" a="1"/>
  <c r="M1204" i="7" s="1"/>
  <c r="N1204" i="7" s="1" a="1"/>
  <c r="N1204" i="7" s="1"/>
  <c r="O1203" i="7" a="1"/>
  <c r="O1203" i="7"/>
  <c r="M1203" i="7" a="1"/>
  <c r="M1203" i="7" s="1"/>
  <c r="N1203" i="7" s="1" a="1"/>
  <c r="N1203" i="7" s="1"/>
  <c r="O1202" i="7" a="1"/>
  <c r="O1202" i="7"/>
  <c r="M1202" i="7" a="1"/>
  <c r="M1202" i="7" s="1"/>
  <c r="N1202" i="7" s="1" a="1"/>
  <c r="N1202" i="7" s="1"/>
  <c r="O1201" i="7" a="1"/>
  <c r="O1201" i="7" s="1"/>
  <c r="M1201" i="7" a="1"/>
  <c r="M1201" i="7" s="1"/>
  <c r="N1201" i="7" s="1" a="1"/>
  <c r="N1201" i="7" s="1"/>
  <c r="O1200" i="7" a="1"/>
  <c r="O1200" i="7"/>
  <c r="M1200" i="7" a="1"/>
  <c r="M1200" i="7"/>
  <c r="N1200" i="7" s="1" a="1"/>
  <c r="N1200" i="7" s="1"/>
  <c r="O1199" i="7" a="1"/>
  <c r="O1199" i="7"/>
  <c r="N1199" i="7" a="1"/>
  <c r="N1199" i="7" s="1"/>
  <c r="M1199" i="7" a="1"/>
  <c r="M1199" i="7" s="1"/>
  <c r="O1198" i="7" a="1"/>
  <c r="O1198" i="7" s="1"/>
  <c r="M1198" i="7" a="1"/>
  <c r="M1198" i="7" s="1"/>
  <c r="N1198" i="7" s="1" a="1"/>
  <c r="N1198" i="7" s="1"/>
  <c r="O1197" i="7" a="1"/>
  <c r="O1197" i="7" s="1"/>
  <c r="M1197" i="7" a="1"/>
  <c r="M1197" i="7"/>
  <c r="N1197" i="7" s="1" a="1"/>
  <c r="N1197" i="7" s="1"/>
  <c r="O1196" i="7" a="1"/>
  <c r="O1196" i="7"/>
  <c r="N1196" i="7" a="1"/>
  <c r="N1196" i="7" s="1"/>
  <c r="M1196" i="7" a="1"/>
  <c r="M1196" i="7"/>
  <c r="O1195" i="7" a="1"/>
  <c r="O1195" i="7" s="1"/>
  <c r="N1195" i="7" a="1"/>
  <c r="N1195" i="7" s="1"/>
  <c r="M1195" i="7" a="1"/>
  <c r="M1195" i="7" s="1"/>
  <c r="O1194" i="7" a="1"/>
  <c r="O1194" i="7" s="1"/>
  <c r="M1194" i="7" a="1"/>
  <c r="M1194" i="7"/>
  <c r="N1194" i="7" s="1" a="1"/>
  <c r="N1194" i="7" s="1"/>
  <c r="O1193" i="7" a="1"/>
  <c r="O1193" i="7" s="1"/>
  <c r="N1193" i="7" a="1"/>
  <c r="N1193" i="7" s="1"/>
  <c r="M1193" i="7" a="1"/>
  <c r="M1193" i="7"/>
  <c r="O1192" i="7" a="1"/>
  <c r="O1192" i="7" s="1"/>
  <c r="N1192" i="7" a="1"/>
  <c r="N1192" i="7" s="1"/>
  <c r="M1192" i="7" a="1"/>
  <c r="M1192" i="7"/>
  <c r="O1191" i="7" a="1"/>
  <c r="O1191" i="7" s="1"/>
  <c r="N1191" i="7" a="1"/>
  <c r="N1191" i="7" s="1"/>
  <c r="M1191" i="7" a="1"/>
  <c r="M1191" i="7" s="1"/>
  <c r="O1190" i="7" a="1"/>
  <c r="O1190" i="7" s="1"/>
  <c r="N1190" i="7" a="1"/>
  <c r="N1190" i="7" s="1"/>
  <c r="M1190" i="7" a="1"/>
  <c r="M1190" i="7"/>
  <c r="O1189" i="7" a="1"/>
  <c r="O1189" i="7" s="1"/>
  <c r="M1189" i="7" a="1"/>
  <c r="M1189" i="7"/>
  <c r="N1189" i="7" s="1" a="1"/>
  <c r="N1189" i="7" s="1"/>
  <c r="O1188" i="7" a="1"/>
  <c r="O1188" i="7" s="1"/>
  <c r="M1188" i="7" a="1"/>
  <c r="M1188" i="7" s="1"/>
  <c r="N1188" i="7" s="1" a="1"/>
  <c r="N1188" i="7" s="1"/>
  <c r="O1187" i="7" a="1"/>
  <c r="O1187" i="7" s="1"/>
  <c r="N1187" i="7" a="1"/>
  <c r="N1187" i="7" s="1"/>
  <c r="M1187" i="7" a="1"/>
  <c r="M1187" i="7" s="1"/>
  <c r="O1186" i="7" a="1"/>
  <c r="O1186" i="7" s="1"/>
  <c r="M1186" i="7" a="1"/>
  <c r="M1186" i="7"/>
  <c r="N1186" i="7" s="1" a="1"/>
  <c r="N1186" i="7" s="1"/>
  <c r="O1185" i="7" a="1"/>
  <c r="O1185" i="7" s="1"/>
  <c r="M1185" i="7" a="1"/>
  <c r="M1185" i="7" s="1"/>
  <c r="N1185" i="7" s="1" a="1"/>
  <c r="N1185" i="7" s="1"/>
  <c r="O1184" i="7" a="1"/>
  <c r="O1184" i="7" s="1"/>
  <c r="M1184" i="7" a="1"/>
  <c r="M1184" i="7" s="1"/>
  <c r="N1184" i="7" s="1" a="1"/>
  <c r="N1184" i="7" s="1"/>
  <c r="O1183" i="7" a="1"/>
  <c r="O1183" i="7" s="1"/>
  <c r="M1183" i="7" a="1"/>
  <c r="M1183" i="7" s="1"/>
  <c r="N1183" i="7" s="1" a="1"/>
  <c r="N1183" i="7" s="1"/>
  <c r="O1182" i="7" a="1"/>
  <c r="O1182" i="7" s="1"/>
  <c r="M1182" i="7" a="1"/>
  <c r="M1182" i="7" s="1"/>
  <c r="N1182" i="7" s="1" a="1"/>
  <c r="N1182" i="7" s="1"/>
  <c r="O1181" i="7" a="1"/>
  <c r="O1181" i="7" s="1"/>
  <c r="M1181" i="7" a="1"/>
  <c r="M1181" i="7" s="1"/>
  <c r="N1181" i="7" s="1" a="1"/>
  <c r="N1181" i="7" s="1"/>
  <c r="O1180" i="7" a="1"/>
  <c r="O1180" i="7" s="1"/>
  <c r="M1180" i="7" a="1"/>
  <c r="M1180" i="7" s="1"/>
  <c r="N1180" i="7" s="1" a="1"/>
  <c r="N1180" i="7" s="1"/>
  <c r="O1179" i="7" a="1"/>
  <c r="O1179" i="7" s="1"/>
  <c r="N1179" i="7" a="1"/>
  <c r="N1179" i="7"/>
  <c r="M1179" i="7" a="1"/>
  <c r="M1179" i="7" s="1"/>
  <c r="O1178" i="7" a="1"/>
  <c r="O1178" i="7"/>
  <c r="M1178" i="7" a="1"/>
  <c r="M1178" i="7" s="1"/>
  <c r="N1178" i="7" s="1" a="1"/>
  <c r="N1178" i="7" s="1"/>
  <c r="O1177" i="7" a="1"/>
  <c r="O1177" i="7" s="1"/>
  <c r="M1177" i="7" a="1"/>
  <c r="M1177" i="7" s="1"/>
  <c r="N1177" i="7" s="1" a="1"/>
  <c r="N1177" i="7" s="1"/>
  <c r="O1176" i="7" a="1"/>
  <c r="O1176" i="7" s="1"/>
  <c r="M1176" i="7" a="1"/>
  <c r="M1176" i="7" s="1"/>
  <c r="N1176" i="7" s="1" a="1"/>
  <c r="N1176" i="7" s="1"/>
  <c r="O1175" i="7" a="1"/>
  <c r="O1175" i="7"/>
  <c r="M1175" i="7" a="1"/>
  <c r="M1175" i="7" s="1"/>
  <c r="N1175" i="7" s="1" a="1"/>
  <c r="N1175" i="7" s="1"/>
  <c r="O1174" i="7" a="1"/>
  <c r="O1174" i="7"/>
  <c r="M1174" i="7" a="1"/>
  <c r="M1174" i="7" s="1"/>
  <c r="N1174" i="7" s="1" a="1"/>
  <c r="N1174" i="7" s="1"/>
  <c r="O1173" i="7" a="1"/>
  <c r="O1173" i="7" s="1"/>
  <c r="M1173" i="7" a="1"/>
  <c r="M1173" i="7" s="1"/>
  <c r="N1173" i="7" s="1" a="1"/>
  <c r="N1173" i="7" s="1"/>
  <c r="O1172" i="7" a="1"/>
  <c r="O1172" i="7"/>
  <c r="M1172" i="7" a="1"/>
  <c r="M1172" i="7" s="1"/>
  <c r="N1172" i="7" s="1" a="1"/>
  <c r="N1172" i="7" s="1"/>
  <c r="O1171" i="7" a="1"/>
  <c r="O1171" i="7"/>
  <c r="M1171" i="7" a="1"/>
  <c r="M1171" i="7" s="1"/>
  <c r="N1171" i="7" s="1" a="1"/>
  <c r="N1171" i="7" s="1"/>
  <c r="O1170" i="7" a="1"/>
  <c r="O1170" i="7"/>
  <c r="M1170" i="7" a="1"/>
  <c r="M1170" i="7" s="1"/>
  <c r="N1170" i="7" s="1" a="1"/>
  <c r="N1170" i="7" s="1"/>
  <c r="O1169" i="7" a="1"/>
  <c r="O1169" i="7" s="1"/>
  <c r="M1169" i="7" a="1"/>
  <c r="M1169" i="7" s="1"/>
  <c r="N1169" i="7" s="1" a="1"/>
  <c r="N1169" i="7" s="1"/>
  <c r="O1168" i="7" a="1"/>
  <c r="O1168" i="7"/>
  <c r="M1168" i="7" a="1"/>
  <c r="M1168" i="7"/>
  <c r="N1168" i="7" s="1" a="1"/>
  <c r="N1168" i="7" s="1"/>
  <c r="O1167" i="7" a="1"/>
  <c r="O1167" i="7"/>
  <c r="N1167" i="7" a="1"/>
  <c r="N1167" i="7" s="1"/>
  <c r="M1167" i="7" a="1"/>
  <c r="M1167" i="7" s="1"/>
  <c r="O1166" i="7" a="1"/>
  <c r="O1166" i="7" s="1"/>
  <c r="M1166" i="7" a="1"/>
  <c r="M1166" i="7" s="1"/>
  <c r="N1166" i="7" s="1" a="1"/>
  <c r="N1166" i="7" s="1"/>
  <c r="O1165" i="7" a="1"/>
  <c r="O1165" i="7" s="1"/>
  <c r="M1165" i="7" a="1"/>
  <c r="M1165" i="7"/>
  <c r="N1165" i="7" s="1" a="1"/>
  <c r="N1165" i="7" s="1"/>
  <c r="O1164" i="7" a="1"/>
  <c r="O1164" i="7"/>
  <c r="N1164" i="7" a="1"/>
  <c r="N1164" i="7" s="1"/>
  <c r="M1164" i="7" a="1"/>
  <c r="M1164" i="7"/>
  <c r="O1163" i="7" a="1"/>
  <c r="O1163" i="7" s="1"/>
  <c r="N1163" i="7" a="1"/>
  <c r="N1163" i="7" s="1"/>
  <c r="M1163" i="7" a="1"/>
  <c r="M1163" i="7" s="1"/>
  <c r="O1162" i="7" a="1"/>
  <c r="O1162" i="7" s="1"/>
  <c r="M1162" i="7" a="1"/>
  <c r="M1162" i="7"/>
  <c r="N1162" i="7" s="1" a="1"/>
  <c r="N1162" i="7" s="1"/>
  <c r="O1161" i="7" a="1"/>
  <c r="O1161" i="7" s="1"/>
  <c r="N1161" i="7" a="1"/>
  <c r="N1161" i="7" s="1"/>
  <c r="M1161" i="7" a="1"/>
  <c r="M1161" i="7"/>
  <c r="O1160" i="7" a="1"/>
  <c r="O1160" i="7" s="1"/>
  <c r="N1160" i="7" a="1"/>
  <c r="N1160" i="7" s="1"/>
  <c r="M1160" i="7" a="1"/>
  <c r="M1160" i="7"/>
  <c r="O1159" i="7" a="1"/>
  <c r="O1159" i="7" s="1"/>
  <c r="N1159" i="7" a="1"/>
  <c r="N1159" i="7" s="1"/>
  <c r="M1159" i="7" a="1"/>
  <c r="M1159" i="7" s="1"/>
  <c r="O1158" i="7" a="1"/>
  <c r="O1158" i="7" s="1"/>
  <c r="N1158" i="7" a="1"/>
  <c r="N1158" i="7" s="1"/>
  <c r="M1158" i="7" a="1"/>
  <c r="M1158" i="7"/>
  <c r="O1157" i="7" a="1"/>
  <c r="O1157" i="7" s="1"/>
  <c r="M1157" i="7" a="1"/>
  <c r="M1157" i="7"/>
  <c r="N1157" i="7" s="1" a="1"/>
  <c r="N1157" i="7" s="1"/>
  <c r="O1156" i="7" a="1"/>
  <c r="O1156" i="7" s="1"/>
  <c r="M1156" i="7" a="1"/>
  <c r="M1156" i="7" s="1"/>
  <c r="N1156" i="7" s="1" a="1"/>
  <c r="N1156" i="7" s="1"/>
  <c r="O1155" i="7" a="1"/>
  <c r="O1155" i="7" s="1"/>
  <c r="N1155" i="7" a="1"/>
  <c r="N1155" i="7" s="1"/>
  <c r="M1155" i="7" a="1"/>
  <c r="M1155" i="7" s="1"/>
  <c r="O1154" i="7" a="1"/>
  <c r="O1154" i="7" s="1"/>
  <c r="M1154" i="7" a="1"/>
  <c r="M1154" i="7"/>
  <c r="N1154" i="7" s="1" a="1"/>
  <c r="N1154" i="7" s="1"/>
  <c r="O1153" i="7" a="1"/>
  <c r="O1153" i="7" s="1"/>
  <c r="M1153" i="7" a="1"/>
  <c r="M1153" i="7" s="1"/>
  <c r="N1153" i="7" s="1" a="1"/>
  <c r="N1153" i="7" s="1"/>
  <c r="O1152" i="7" a="1"/>
  <c r="O1152" i="7" s="1"/>
  <c r="M1152" i="7" a="1"/>
  <c r="M1152" i="7" s="1"/>
  <c r="N1152" i="7" s="1" a="1"/>
  <c r="N1152" i="7" s="1"/>
  <c r="O1151" i="7" a="1"/>
  <c r="O1151" i="7" s="1"/>
  <c r="M1151" i="7" a="1"/>
  <c r="M1151" i="7" s="1"/>
  <c r="N1151" i="7" s="1" a="1"/>
  <c r="N1151" i="7" s="1"/>
  <c r="O1150" i="7" a="1"/>
  <c r="O1150" i="7" s="1"/>
  <c r="M1150" i="7" a="1"/>
  <c r="M1150" i="7" s="1"/>
  <c r="N1150" i="7" s="1" a="1"/>
  <c r="N1150" i="7" s="1"/>
  <c r="O1149" i="7" a="1"/>
  <c r="O1149" i="7" s="1"/>
  <c r="M1149" i="7" a="1"/>
  <c r="M1149" i="7" s="1"/>
  <c r="N1149" i="7" s="1" a="1"/>
  <c r="N1149" i="7" s="1"/>
  <c r="O1148" i="7" a="1"/>
  <c r="O1148" i="7" s="1"/>
  <c r="M1148" i="7" a="1"/>
  <c r="M1148" i="7" s="1"/>
  <c r="N1148" i="7" s="1" a="1"/>
  <c r="N1148" i="7" s="1"/>
  <c r="O1147" i="7" a="1"/>
  <c r="O1147" i="7" s="1"/>
  <c r="N1147" i="7" a="1"/>
  <c r="N1147" i="7"/>
  <c r="M1147" i="7" a="1"/>
  <c r="M1147" i="7" s="1"/>
  <c r="O1146" i="7" a="1"/>
  <c r="O1146" i="7"/>
  <c r="M1146" i="7" a="1"/>
  <c r="M1146" i="7" s="1"/>
  <c r="N1146" i="7" s="1" a="1"/>
  <c r="N1146" i="7" s="1"/>
  <c r="O1145" i="7" a="1"/>
  <c r="O1145" i="7" s="1"/>
  <c r="M1145" i="7" a="1"/>
  <c r="M1145" i="7" s="1"/>
  <c r="N1145" i="7" s="1" a="1"/>
  <c r="N1145" i="7" s="1"/>
  <c r="O1144" i="7" a="1"/>
  <c r="O1144" i="7" s="1"/>
  <c r="M1144" i="7" a="1"/>
  <c r="M1144" i="7" s="1"/>
  <c r="N1144" i="7" s="1" a="1"/>
  <c r="N1144" i="7" s="1"/>
  <c r="O1143" i="7" a="1"/>
  <c r="O1143" i="7"/>
  <c r="M1143" i="7" a="1"/>
  <c r="M1143" i="7" s="1"/>
  <c r="N1143" i="7" s="1" a="1"/>
  <c r="N1143" i="7" s="1"/>
  <c r="O1142" i="7" a="1"/>
  <c r="O1142" i="7"/>
  <c r="M1142" i="7" a="1"/>
  <c r="M1142" i="7" s="1"/>
  <c r="N1142" i="7" s="1" a="1"/>
  <c r="N1142" i="7" s="1"/>
  <c r="O1141" i="7" a="1"/>
  <c r="O1141" i="7" s="1"/>
  <c r="M1141" i="7" a="1"/>
  <c r="M1141" i="7" s="1"/>
  <c r="N1141" i="7" s="1" a="1"/>
  <c r="N1141" i="7" s="1"/>
  <c r="O1140" i="7" a="1"/>
  <c r="O1140" i="7"/>
  <c r="M1140" i="7" a="1"/>
  <c r="M1140" i="7" s="1"/>
  <c r="N1140" i="7" s="1" a="1"/>
  <c r="N1140" i="7" s="1"/>
  <c r="O1139" i="7" a="1"/>
  <c r="O1139" i="7"/>
  <c r="M1139" i="7" a="1"/>
  <c r="M1139" i="7" s="1"/>
  <c r="N1139" i="7" s="1" a="1"/>
  <c r="N1139" i="7" s="1"/>
  <c r="O1138" i="7" a="1"/>
  <c r="O1138" i="7"/>
  <c r="M1138" i="7" a="1"/>
  <c r="M1138" i="7" s="1"/>
  <c r="N1138" i="7" s="1" a="1"/>
  <c r="N1138" i="7" s="1"/>
  <c r="O1137" i="7" a="1"/>
  <c r="O1137" i="7" s="1"/>
  <c r="M1137" i="7" a="1"/>
  <c r="M1137" i="7" s="1"/>
  <c r="N1137" i="7" s="1" a="1"/>
  <c r="N1137" i="7" s="1"/>
  <c r="O1136" i="7" a="1"/>
  <c r="O1136" i="7"/>
  <c r="M1136" i="7" a="1"/>
  <c r="M1136" i="7"/>
  <c r="N1136" i="7" s="1" a="1"/>
  <c r="N1136" i="7" s="1"/>
  <c r="O1135" i="7" a="1"/>
  <c r="O1135" i="7"/>
  <c r="N1135" i="7" a="1"/>
  <c r="N1135" i="7" s="1"/>
  <c r="M1135" i="7" a="1"/>
  <c r="M1135" i="7" s="1"/>
  <c r="O1134" i="7" a="1"/>
  <c r="O1134" i="7" s="1"/>
  <c r="M1134" i="7" a="1"/>
  <c r="M1134" i="7" s="1"/>
  <c r="N1134" i="7" s="1" a="1"/>
  <c r="N1134" i="7" s="1"/>
  <c r="O1133" i="7" a="1"/>
  <c r="O1133" i="7" s="1"/>
  <c r="M1133" i="7" a="1"/>
  <c r="M1133" i="7"/>
  <c r="N1133" i="7" s="1" a="1"/>
  <c r="N1133" i="7" s="1"/>
  <c r="O1132" i="7" a="1"/>
  <c r="O1132" i="7"/>
  <c r="N1132" i="7" a="1"/>
  <c r="N1132" i="7" s="1"/>
  <c r="M1132" i="7" a="1"/>
  <c r="M1132" i="7"/>
  <c r="O1131" i="7" a="1"/>
  <c r="O1131" i="7" s="1"/>
  <c r="N1131" i="7" a="1"/>
  <c r="N1131" i="7" s="1"/>
  <c r="M1131" i="7" a="1"/>
  <c r="M1131" i="7" s="1"/>
  <c r="O1130" i="7" a="1"/>
  <c r="O1130" i="7" s="1"/>
  <c r="M1130" i="7" a="1"/>
  <c r="M1130" i="7"/>
  <c r="N1130" i="7" s="1" a="1"/>
  <c r="N1130" i="7" s="1"/>
  <c r="O1129" i="7" a="1"/>
  <c r="O1129" i="7" s="1"/>
  <c r="N1129" i="7" a="1"/>
  <c r="N1129" i="7" s="1"/>
  <c r="M1129" i="7" a="1"/>
  <c r="M1129" i="7"/>
  <c r="O1128" i="7" a="1"/>
  <c r="O1128" i="7" s="1"/>
  <c r="N1128" i="7" a="1"/>
  <c r="N1128" i="7" s="1"/>
  <c r="M1128" i="7" a="1"/>
  <c r="M1128" i="7"/>
  <c r="O1127" i="7" a="1"/>
  <c r="O1127" i="7" s="1"/>
  <c r="N1127" i="7" a="1"/>
  <c r="N1127" i="7" s="1"/>
  <c r="M1127" i="7" a="1"/>
  <c r="M1127" i="7" s="1"/>
  <c r="O1126" i="7" a="1"/>
  <c r="O1126" i="7" s="1"/>
  <c r="N1126" i="7" a="1"/>
  <c r="N1126" i="7" s="1"/>
  <c r="M1126" i="7" a="1"/>
  <c r="M1126" i="7"/>
  <c r="O1125" i="7" a="1"/>
  <c r="O1125" i="7" s="1"/>
  <c r="M1125" i="7" a="1"/>
  <c r="M1125" i="7"/>
  <c r="N1125" i="7" s="1" a="1"/>
  <c r="N1125" i="7" s="1"/>
  <c r="O1124" i="7" a="1"/>
  <c r="O1124" i="7" s="1"/>
  <c r="M1124" i="7" a="1"/>
  <c r="M1124" i="7" s="1"/>
  <c r="N1124" i="7" s="1" a="1"/>
  <c r="N1124" i="7" s="1"/>
  <c r="O1123" i="7" a="1"/>
  <c r="O1123" i="7" s="1"/>
  <c r="N1123" i="7" a="1"/>
  <c r="N1123" i="7" s="1"/>
  <c r="M1123" i="7" a="1"/>
  <c r="M1123" i="7" s="1"/>
  <c r="O1122" i="7" a="1"/>
  <c r="O1122" i="7" s="1"/>
  <c r="M1122" i="7" a="1"/>
  <c r="M1122" i="7"/>
  <c r="N1122" i="7" s="1" a="1"/>
  <c r="N1122" i="7" s="1"/>
  <c r="O1121" i="7" a="1"/>
  <c r="O1121" i="7" s="1"/>
  <c r="M1121" i="7" a="1"/>
  <c r="M1121" i="7" s="1"/>
  <c r="N1121" i="7" s="1" a="1"/>
  <c r="N1121" i="7" s="1"/>
  <c r="O1120" i="7" a="1"/>
  <c r="O1120" i="7" s="1"/>
  <c r="M1120" i="7" a="1"/>
  <c r="M1120" i="7" s="1"/>
  <c r="N1120" i="7" s="1" a="1"/>
  <c r="N1120" i="7" s="1"/>
  <c r="O1119" i="7" a="1"/>
  <c r="O1119" i="7" s="1"/>
  <c r="M1119" i="7" a="1"/>
  <c r="M1119" i="7" s="1"/>
  <c r="N1119" i="7" s="1" a="1"/>
  <c r="N1119" i="7" s="1"/>
  <c r="O1118" i="7" a="1"/>
  <c r="O1118" i="7" s="1"/>
  <c r="M1118" i="7" a="1"/>
  <c r="M1118" i="7" s="1"/>
  <c r="N1118" i="7" s="1" a="1"/>
  <c r="N1118" i="7" s="1"/>
  <c r="O1117" i="7" a="1"/>
  <c r="O1117" i="7" s="1"/>
  <c r="M1117" i="7" a="1"/>
  <c r="M1117" i="7" s="1"/>
  <c r="N1117" i="7" s="1" a="1"/>
  <c r="N1117" i="7" s="1"/>
  <c r="O1116" i="7" a="1"/>
  <c r="O1116" i="7" s="1"/>
  <c r="M1116" i="7" a="1"/>
  <c r="M1116" i="7" s="1"/>
  <c r="N1116" i="7" s="1" a="1"/>
  <c r="N1116" i="7" s="1"/>
  <c r="O1115" i="7" a="1"/>
  <c r="O1115" i="7" s="1"/>
  <c r="N1115" i="7" a="1"/>
  <c r="N1115" i="7"/>
  <c r="M1115" i="7" a="1"/>
  <c r="M1115" i="7" s="1"/>
  <c r="O1114" i="7" a="1"/>
  <c r="O1114" i="7"/>
  <c r="M1114" i="7" a="1"/>
  <c r="M1114" i="7" s="1"/>
  <c r="N1114" i="7" s="1" a="1"/>
  <c r="N1114" i="7" s="1"/>
  <c r="O1113" i="7" a="1"/>
  <c r="O1113" i="7" s="1"/>
  <c r="M1113" i="7" a="1"/>
  <c r="M1113" i="7" s="1"/>
  <c r="N1113" i="7" s="1" a="1"/>
  <c r="N1113" i="7" s="1"/>
  <c r="O1112" i="7" a="1"/>
  <c r="O1112" i="7" s="1"/>
  <c r="M1112" i="7" a="1"/>
  <c r="M1112" i="7" s="1"/>
  <c r="N1112" i="7" s="1" a="1"/>
  <c r="N1112" i="7" s="1"/>
  <c r="O1111" i="7" a="1"/>
  <c r="O1111" i="7"/>
  <c r="M1111" i="7" a="1"/>
  <c r="M1111" i="7" s="1"/>
  <c r="N1111" i="7" s="1" a="1"/>
  <c r="N1111" i="7" s="1"/>
  <c r="O1110" i="7" a="1"/>
  <c r="O1110" i="7"/>
  <c r="M1110" i="7" a="1"/>
  <c r="M1110" i="7" s="1"/>
  <c r="N1110" i="7" s="1" a="1"/>
  <c r="N1110" i="7" s="1"/>
  <c r="O1109" i="7" a="1"/>
  <c r="O1109" i="7" s="1"/>
  <c r="M1109" i="7" a="1"/>
  <c r="M1109" i="7" s="1"/>
  <c r="N1109" i="7" s="1" a="1"/>
  <c r="N1109" i="7" s="1"/>
  <c r="O1108" i="7" a="1"/>
  <c r="O1108" i="7"/>
  <c r="M1108" i="7" a="1"/>
  <c r="M1108" i="7" s="1"/>
  <c r="N1108" i="7" s="1" a="1"/>
  <c r="N1108" i="7" s="1"/>
  <c r="O1107" i="7" a="1"/>
  <c r="O1107" i="7"/>
  <c r="M1107" i="7" a="1"/>
  <c r="M1107" i="7" s="1"/>
  <c r="N1107" i="7" s="1" a="1"/>
  <c r="N1107" i="7" s="1"/>
  <c r="O1106" i="7" a="1"/>
  <c r="O1106" i="7"/>
  <c r="M1106" i="7" a="1"/>
  <c r="M1106" i="7" s="1"/>
  <c r="N1106" i="7" s="1" a="1"/>
  <c r="N1106" i="7" s="1"/>
  <c r="O1105" i="7" a="1"/>
  <c r="O1105" i="7" s="1"/>
  <c r="M1105" i="7" a="1"/>
  <c r="M1105" i="7" s="1"/>
  <c r="N1105" i="7" s="1" a="1"/>
  <c r="N1105" i="7" s="1"/>
  <c r="O1104" i="7" a="1"/>
  <c r="O1104" i="7"/>
  <c r="M1104" i="7" a="1"/>
  <c r="M1104" i="7"/>
  <c r="N1104" i="7" s="1" a="1"/>
  <c r="N1104" i="7" s="1"/>
  <c r="O1103" i="7" a="1"/>
  <c r="O1103" i="7"/>
  <c r="N1103" i="7" a="1"/>
  <c r="N1103" i="7" s="1"/>
  <c r="M1103" i="7" a="1"/>
  <c r="M1103" i="7" s="1"/>
  <c r="O1102" i="7" a="1"/>
  <c r="O1102" i="7" s="1"/>
  <c r="M1102" i="7" a="1"/>
  <c r="M1102" i="7" s="1"/>
  <c r="N1102" i="7" s="1" a="1"/>
  <c r="N1102" i="7" s="1"/>
  <c r="O1101" i="7" a="1"/>
  <c r="O1101" i="7" s="1"/>
  <c r="M1101" i="7" a="1"/>
  <c r="M1101" i="7"/>
  <c r="N1101" i="7" s="1" a="1"/>
  <c r="N1101" i="7" s="1"/>
  <c r="O1100" i="7" a="1"/>
  <c r="O1100" i="7"/>
  <c r="N1100" i="7" a="1"/>
  <c r="N1100" i="7" s="1"/>
  <c r="M1100" i="7" a="1"/>
  <c r="M1100" i="7"/>
  <c r="O1099" i="7" a="1"/>
  <c r="O1099" i="7" s="1"/>
  <c r="N1099" i="7" a="1"/>
  <c r="N1099" i="7" s="1"/>
  <c r="M1099" i="7" a="1"/>
  <c r="M1099" i="7" s="1"/>
  <c r="O1098" i="7" a="1"/>
  <c r="O1098" i="7" s="1"/>
  <c r="M1098" i="7" a="1"/>
  <c r="M1098" i="7"/>
  <c r="N1098" i="7" s="1" a="1"/>
  <c r="N1098" i="7" s="1"/>
  <c r="O1097" i="7" a="1"/>
  <c r="O1097" i="7" s="1"/>
  <c r="N1097" i="7" a="1"/>
  <c r="N1097" i="7" s="1"/>
  <c r="M1097" i="7" a="1"/>
  <c r="M1097" i="7"/>
  <c r="O1096" i="7" a="1"/>
  <c r="O1096" i="7" s="1"/>
  <c r="N1096" i="7" a="1"/>
  <c r="N1096" i="7" s="1"/>
  <c r="M1096" i="7" a="1"/>
  <c r="M1096" i="7"/>
  <c r="O1095" i="7" a="1"/>
  <c r="O1095" i="7" s="1"/>
  <c r="N1095" i="7" a="1"/>
  <c r="N1095" i="7" s="1"/>
  <c r="M1095" i="7" a="1"/>
  <c r="M1095" i="7" s="1"/>
  <c r="O1094" i="7" a="1"/>
  <c r="O1094" i="7" s="1"/>
  <c r="N1094" i="7" a="1"/>
  <c r="N1094" i="7" s="1"/>
  <c r="M1094" i="7" a="1"/>
  <c r="M1094" i="7"/>
  <c r="O1093" i="7" a="1"/>
  <c r="O1093" i="7" s="1"/>
  <c r="M1093" i="7" a="1"/>
  <c r="M1093" i="7"/>
  <c r="N1093" i="7" s="1" a="1"/>
  <c r="N1093" i="7" s="1"/>
  <c r="O1092" i="7" a="1"/>
  <c r="O1092" i="7" s="1"/>
  <c r="M1092" i="7" a="1"/>
  <c r="M1092" i="7" s="1"/>
  <c r="N1092" i="7" s="1" a="1"/>
  <c r="N1092" i="7" s="1"/>
  <c r="O1091" i="7" a="1"/>
  <c r="O1091" i="7" s="1"/>
  <c r="N1091" i="7" a="1"/>
  <c r="N1091" i="7" s="1"/>
  <c r="M1091" i="7" a="1"/>
  <c r="M1091" i="7" s="1"/>
  <c r="O1090" i="7" a="1"/>
  <c r="O1090" i="7" s="1"/>
  <c r="M1090" i="7" a="1"/>
  <c r="M1090" i="7"/>
  <c r="N1090" i="7" s="1" a="1"/>
  <c r="N1090" i="7" s="1"/>
  <c r="O1089" i="7" a="1"/>
  <c r="O1089" i="7" s="1"/>
  <c r="M1089" i="7" a="1"/>
  <c r="M1089" i="7" s="1"/>
  <c r="N1089" i="7" s="1" a="1"/>
  <c r="N1089" i="7" s="1"/>
  <c r="O1088" i="7" a="1"/>
  <c r="O1088" i="7" s="1"/>
  <c r="M1088" i="7" a="1"/>
  <c r="M1088" i="7" s="1"/>
  <c r="N1088" i="7" s="1" a="1"/>
  <c r="N1088" i="7" s="1"/>
  <c r="O1087" i="7" a="1"/>
  <c r="O1087" i="7" s="1"/>
  <c r="M1087" i="7" a="1"/>
  <c r="M1087" i="7" s="1"/>
  <c r="N1087" i="7" s="1" a="1"/>
  <c r="N1087" i="7" s="1"/>
  <c r="O1086" i="7" a="1"/>
  <c r="O1086" i="7" s="1"/>
  <c r="M1086" i="7" a="1"/>
  <c r="M1086" i="7" s="1"/>
  <c r="N1086" i="7" s="1" a="1"/>
  <c r="N1086" i="7" s="1"/>
  <c r="O1085" i="7" a="1"/>
  <c r="O1085" i="7" s="1"/>
  <c r="M1085" i="7" a="1"/>
  <c r="M1085" i="7" s="1"/>
  <c r="N1085" i="7" s="1" a="1"/>
  <c r="N1085" i="7" s="1"/>
  <c r="O1084" i="7" a="1"/>
  <c r="O1084" i="7" s="1"/>
  <c r="M1084" i="7" a="1"/>
  <c r="M1084" i="7" s="1"/>
  <c r="N1084" i="7" s="1" a="1"/>
  <c r="N1084" i="7" s="1"/>
  <c r="O1083" i="7" a="1"/>
  <c r="O1083" i="7" s="1"/>
  <c r="N1083" i="7" a="1"/>
  <c r="N1083" i="7"/>
  <c r="M1083" i="7" a="1"/>
  <c r="M1083" i="7" s="1"/>
  <c r="O1082" i="7" a="1"/>
  <c r="O1082" i="7"/>
  <c r="M1082" i="7" a="1"/>
  <c r="M1082" i="7" s="1"/>
  <c r="N1082" i="7" s="1" a="1"/>
  <c r="N1082" i="7" s="1"/>
  <c r="O1081" i="7" a="1"/>
  <c r="O1081" i="7" s="1"/>
  <c r="M1081" i="7" a="1"/>
  <c r="M1081" i="7" s="1"/>
  <c r="N1081" i="7" s="1" a="1"/>
  <c r="N1081" i="7" s="1"/>
  <c r="O1080" i="7" a="1"/>
  <c r="O1080" i="7" s="1"/>
  <c r="M1080" i="7" a="1"/>
  <c r="M1080" i="7" s="1"/>
  <c r="N1080" i="7" s="1" a="1"/>
  <c r="N1080" i="7" s="1"/>
  <c r="O1079" i="7" a="1"/>
  <c r="O1079" i="7"/>
  <c r="M1079" i="7" a="1"/>
  <c r="M1079" i="7" s="1"/>
  <c r="N1079" i="7" s="1" a="1"/>
  <c r="N1079" i="7" s="1"/>
  <c r="O1078" i="7" a="1"/>
  <c r="O1078" i="7"/>
  <c r="M1078" i="7" a="1"/>
  <c r="M1078" i="7" s="1"/>
  <c r="N1078" i="7" s="1" a="1"/>
  <c r="N1078" i="7" s="1"/>
  <c r="O1077" i="7" a="1"/>
  <c r="O1077" i="7" s="1"/>
  <c r="M1077" i="7" a="1"/>
  <c r="M1077" i="7" s="1"/>
  <c r="N1077" i="7" s="1" a="1"/>
  <c r="N1077" i="7" s="1"/>
  <c r="O1076" i="7" a="1"/>
  <c r="O1076" i="7"/>
  <c r="M1076" i="7" a="1"/>
  <c r="M1076" i="7" s="1"/>
  <c r="N1076" i="7" s="1" a="1"/>
  <c r="N1076" i="7" s="1"/>
  <c r="O1075" i="7" a="1"/>
  <c r="O1075" i="7"/>
  <c r="M1075" i="7" a="1"/>
  <c r="M1075" i="7" s="1"/>
  <c r="N1075" i="7" s="1" a="1"/>
  <c r="N1075" i="7" s="1"/>
  <c r="O1074" i="7" a="1"/>
  <c r="O1074" i="7"/>
  <c r="M1074" i="7" a="1"/>
  <c r="M1074" i="7" s="1"/>
  <c r="N1074" i="7" s="1" a="1"/>
  <c r="N1074" i="7" s="1"/>
  <c r="O1073" i="7" a="1"/>
  <c r="O1073" i="7" s="1"/>
  <c r="M1073" i="7" a="1"/>
  <c r="M1073" i="7" s="1"/>
  <c r="N1073" i="7" s="1" a="1"/>
  <c r="N1073" i="7" s="1"/>
  <c r="O1072" i="7" a="1"/>
  <c r="O1072" i="7"/>
  <c r="M1072" i="7" a="1"/>
  <c r="M1072" i="7"/>
  <c r="N1072" i="7" s="1" a="1"/>
  <c r="N1072" i="7" s="1"/>
  <c r="O1071" i="7" a="1"/>
  <c r="O1071" i="7"/>
  <c r="N1071" i="7" a="1"/>
  <c r="N1071" i="7" s="1"/>
  <c r="M1071" i="7" a="1"/>
  <c r="M1071" i="7" s="1"/>
  <c r="O1070" i="7" a="1"/>
  <c r="O1070" i="7" s="1"/>
  <c r="M1070" i="7" a="1"/>
  <c r="M1070" i="7" s="1"/>
  <c r="N1070" i="7" s="1" a="1"/>
  <c r="N1070" i="7" s="1"/>
  <c r="O1069" i="7" a="1"/>
  <c r="O1069" i="7" s="1"/>
  <c r="M1069" i="7" a="1"/>
  <c r="M1069" i="7"/>
  <c r="N1069" i="7" s="1" a="1"/>
  <c r="N1069" i="7" s="1"/>
  <c r="O1068" i="7" a="1"/>
  <c r="O1068" i="7"/>
  <c r="N1068" i="7" a="1"/>
  <c r="N1068" i="7" s="1"/>
  <c r="M1068" i="7" a="1"/>
  <c r="M1068" i="7"/>
  <c r="O1067" i="7" a="1"/>
  <c r="O1067" i="7" s="1"/>
  <c r="N1067" i="7" a="1"/>
  <c r="N1067" i="7" s="1"/>
  <c r="M1067" i="7" a="1"/>
  <c r="M1067" i="7" s="1"/>
  <c r="O1066" i="7" a="1"/>
  <c r="O1066" i="7" s="1"/>
  <c r="M1066" i="7" a="1"/>
  <c r="M1066" i="7"/>
  <c r="N1066" i="7" s="1" a="1"/>
  <c r="N1066" i="7" s="1"/>
  <c r="O1065" i="7" a="1"/>
  <c r="O1065" i="7" s="1"/>
  <c r="N1065" i="7" a="1"/>
  <c r="N1065" i="7" s="1"/>
  <c r="M1065" i="7" a="1"/>
  <c r="M1065" i="7"/>
  <c r="O1064" i="7" a="1"/>
  <c r="O1064" i="7" s="1"/>
  <c r="N1064" i="7" a="1"/>
  <c r="N1064" i="7" s="1"/>
  <c r="M1064" i="7" a="1"/>
  <c r="M1064" i="7"/>
  <c r="O1063" i="7" a="1"/>
  <c r="O1063" i="7" s="1"/>
  <c r="N1063" i="7" a="1"/>
  <c r="N1063" i="7" s="1"/>
  <c r="M1063" i="7" a="1"/>
  <c r="M1063" i="7" s="1"/>
  <c r="O1062" i="7" a="1"/>
  <c r="O1062" i="7" s="1"/>
  <c r="N1062" i="7" a="1"/>
  <c r="N1062" i="7" s="1"/>
  <c r="M1062" i="7" a="1"/>
  <c r="M1062" i="7"/>
  <c r="O1061" i="7" a="1"/>
  <c r="O1061" i="7" s="1"/>
  <c r="M1061" i="7" a="1"/>
  <c r="M1061" i="7"/>
  <c r="N1061" i="7" s="1" a="1"/>
  <c r="N1061" i="7" s="1"/>
  <c r="O1060" i="7" a="1"/>
  <c r="O1060" i="7" s="1"/>
  <c r="M1060" i="7" a="1"/>
  <c r="M1060" i="7" s="1"/>
  <c r="N1060" i="7" s="1" a="1"/>
  <c r="N1060" i="7" s="1"/>
  <c r="O1059" i="7" a="1"/>
  <c r="O1059" i="7" s="1"/>
  <c r="N1059" i="7" a="1"/>
  <c r="N1059" i="7" s="1"/>
  <c r="M1059" i="7" a="1"/>
  <c r="M1059" i="7" s="1"/>
  <c r="O1058" i="7" a="1"/>
  <c r="O1058" i="7" s="1"/>
  <c r="M1058" i="7" a="1"/>
  <c r="M1058" i="7"/>
  <c r="N1058" i="7" s="1" a="1"/>
  <c r="N1058" i="7" s="1"/>
  <c r="O1057" i="7" a="1"/>
  <c r="O1057" i="7" s="1"/>
  <c r="M1057" i="7" a="1"/>
  <c r="M1057" i="7" s="1"/>
  <c r="N1057" i="7" s="1" a="1"/>
  <c r="N1057" i="7" s="1"/>
  <c r="O1056" i="7" a="1"/>
  <c r="O1056" i="7" s="1"/>
  <c r="M1056" i="7" a="1"/>
  <c r="M1056" i="7" s="1"/>
  <c r="N1056" i="7" s="1" a="1"/>
  <c r="N1056" i="7" s="1"/>
  <c r="O1055" i="7" a="1"/>
  <c r="O1055" i="7" s="1"/>
  <c r="M1055" i="7" a="1"/>
  <c r="M1055" i="7" s="1"/>
  <c r="N1055" i="7" s="1" a="1"/>
  <c r="N1055" i="7" s="1"/>
  <c r="O1054" i="7" a="1"/>
  <c r="O1054" i="7" s="1"/>
  <c r="M1054" i="7" a="1"/>
  <c r="M1054" i="7" s="1"/>
  <c r="N1054" i="7" s="1" a="1"/>
  <c r="N1054" i="7" s="1"/>
  <c r="O1053" i="7" a="1"/>
  <c r="O1053" i="7" s="1"/>
  <c r="M1053" i="7" a="1"/>
  <c r="M1053" i="7" s="1"/>
  <c r="N1053" i="7" s="1" a="1"/>
  <c r="N1053" i="7" s="1"/>
  <c r="O1052" i="7" a="1"/>
  <c r="O1052" i="7" s="1"/>
  <c r="M1052" i="7" a="1"/>
  <c r="M1052" i="7" s="1"/>
  <c r="N1052" i="7" s="1" a="1"/>
  <c r="N1052" i="7" s="1"/>
  <c r="O1051" i="7" a="1"/>
  <c r="O1051" i="7" s="1"/>
  <c r="N1051" i="7" a="1"/>
  <c r="N1051" i="7"/>
  <c r="M1051" i="7" a="1"/>
  <c r="M1051" i="7" s="1"/>
  <c r="O1050" i="7" a="1"/>
  <c r="O1050" i="7"/>
  <c r="M1050" i="7" a="1"/>
  <c r="M1050" i="7" s="1"/>
  <c r="N1050" i="7" s="1" a="1"/>
  <c r="N1050" i="7" s="1"/>
  <c r="O1049" i="7" a="1"/>
  <c r="O1049" i="7" s="1"/>
  <c r="M1049" i="7" a="1"/>
  <c r="M1049" i="7" s="1"/>
  <c r="N1049" i="7" s="1" a="1"/>
  <c r="N1049" i="7" s="1"/>
  <c r="O1048" i="7" a="1"/>
  <c r="O1048" i="7" s="1"/>
  <c r="M1048" i="7" a="1"/>
  <c r="M1048" i="7" s="1"/>
  <c r="N1048" i="7" s="1" a="1"/>
  <c r="N1048" i="7" s="1"/>
  <c r="O1047" i="7" a="1"/>
  <c r="O1047" i="7"/>
  <c r="M1047" i="7" a="1"/>
  <c r="M1047" i="7" s="1"/>
  <c r="N1047" i="7" s="1" a="1"/>
  <c r="N1047" i="7" s="1"/>
  <c r="O1046" i="7" a="1"/>
  <c r="O1046" i="7"/>
  <c r="M1046" i="7" a="1"/>
  <c r="M1046" i="7" s="1"/>
  <c r="N1046" i="7" s="1" a="1"/>
  <c r="N1046" i="7" s="1"/>
  <c r="O1045" i="7" a="1"/>
  <c r="O1045" i="7" s="1"/>
  <c r="M1045" i="7" a="1"/>
  <c r="M1045" i="7" s="1"/>
  <c r="N1045" i="7" s="1" a="1"/>
  <c r="N1045" i="7" s="1"/>
  <c r="O1044" i="7" a="1"/>
  <c r="O1044" i="7"/>
  <c r="M1044" i="7" a="1"/>
  <c r="M1044" i="7" s="1"/>
  <c r="N1044" i="7" s="1" a="1"/>
  <c r="N1044" i="7" s="1"/>
  <c r="O1043" i="7" a="1"/>
  <c r="O1043" i="7"/>
  <c r="M1043" i="7" a="1"/>
  <c r="M1043" i="7" s="1"/>
  <c r="N1043" i="7" s="1" a="1"/>
  <c r="N1043" i="7" s="1"/>
  <c r="O1042" i="7" a="1"/>
  <c r="O1042" i="7"/>
  <c r="M1042" i="7" a="1"/>
  <c r="M1042" i="7" s="1"/>
  <c r="N1042" i="7" s="1" a="1"/>
  <c r="N1042" i="7" s="1"/>
  <c r="O1041" i="7" a="1"/>
  <c r="O1041" i="7" s="1"/>
  <c r="M1041" i="7" a="1"/>
  <c r="M1041" i="7" s="1"/>
  <c r="N1041" i="7" s="1" a="1"/>
  <c r="N1041" i="7" s="1"/>
  <c r="O1040" i="7" a="1"/>
  <c r="O1040" i="7"/>
  <c r="M1040" i="7" a="1"/>
  <c r="M1040" i="7"/>
  <c r="N1040" i="7" s="1" a="1"/>
  <c r="N1040" i="7" s="1"/>
  <c r="O1039" i="7" a="1"/>
  <c r="O1039" i="7"/>
  <c r="N1039" i="7" a="1"/>
  <c r="N1039" i="7" s="1"/>
  <c r="M1039" i="7" a="1"/>
  <c r="M1039" i="7" s="1"/>
  <c r="O1038" i="7" a="1"/>
  <c r="O1038" i="7" s="1"/>
  <c r="M1038" i="7" a="1"/>
  <c r="M1038" i="7" s="1"/>
  <c r="N1038" i="7" s="1" a="1"/>
  <c r="N1038" i="7" s="1"/>
  <c r="O1037" i="7" a="1"/>
  <c r="O1037" i="7" s="1"/>
  <c r="M1037" i="7" a="1"/>
  <c r="M1037" i="7"/>
  <c r="N1037" i="7" s="1" a="1"/>
  <c r="N1037" i="7" s="1"/>
  <c r="O1036" i="7" a="1"/>
  <c r="O1036" i="7"/>
  <c r="N1036" i="7" a="1"/>
  <c r="N1036" i="7" s="1"/>
  <c r="M1036" i="7" a="1"/>
  <c r="M1036" i="7"/>
  <c r="O1035" i="7" a="1"/>
  <c r="O1035" i="7" s="1"/>
  <c r="N1035" i="7" a="1"/>
  <c r="N1035" i="7" s="1"/>
  <c r="M1035" i="7" a="1"/>
  <c r="M1035" i="7" s="1"/>
  <c r="O1034" i="7" a="1"/>
  <c r="O1034" i="7" s="1"/>
  <c r="M1034" i="7" a="1"/>
  <c r="M1034" i="7"/>
  <c r="N1034" i="7" s="1" a="1"/>
  <c r="N1034" i="7" s="1"/>
  <c r="O1033" i="7" a="1"/>
  <c r="O1033" i="7" s="1"/>
  <c r="N1033" i="7" a="1"/>
  <c r="N1033" i="7" s="1"/>
  <c r="M1033" i="7" a="1"/>
  <c r="M1033" i="7"/>
  <c r="O1032" i="7" a="1"/>
  <c r="O1032" i="7" s="1"/>
  <c r="N1032" i="7" a="1"/>
  <c r="N1032" i="7" s="1"/>
  <c r="M1032" i="7" a="1"/>
  <c r="M1032" i="7"/>
  <c r="O1031" i="7" a="1"/>
  <c r="O1031" i="7" s="1"/>
  <c r="N1031" i="7" a="1"/>
  <c r="N1031" i="7" s="1"/>
  <c r="M1031" i="7" a="1"/>
  <c r="M1031" i="7" s="1"/>
  <c r="O1030" i="7" a="1"/>
  <c r="O1030" i="7" s="1"/>
  <c r="N1030" i="7" a="1"/>
  <c r="N1030" i="7" s="1"/>
  <c r="M1030" i="7" a="1"/>
  <c r="M1030" i="7"/>
  <c r="O1029" i="7" a="1"/>
  <c r="O1029" i="7" s="1"/>
  <c r="M1029" i="7" a="1"/>
  <c r="M1029" i="7"/>
  <c r="N1029" i="7" s="1" a="1"/>
  <c r="N1029" i="7" s="1"/>
  <c r="O1028" i="7" a="1"/>
  <c r="O1028" i="7" s="1"/>
  <c r="M1028" i="7" a="1"/>
  <c r="M1028" i="7" s="1"/>
  <c r="N1028" i="7" s="1" a="1"/>
  <c r="N1028" i="7" s="1"/>
  <c r="O1027" i="7" a="1"/>
  <c r="O1027" i="7" s="1"/>
  <c r="N1027" i="7" a="1"/>
  <c r="N1027" i="7" s="1"/>
  <c r="M1027" i="7" a="1"/>
  <c r="M1027" i="7" s="1"/>
  <c r="O1026" i="7" a="1"/>
  <c r="O1026" i="7" s="1"/>
  <c r="M1026" i="7" a="1"/>
  <c r="M1026" i="7"/>
  <c r="N1026" i="7" s="1" a="1"/>
  <c r="N1026" i="7" s="1"/>
  <c r="O1025" i="7" a="1"/>
  <c r="O1025" i="7" s="1"/>
  <c r="M1025" i="7" a="1"/>
  <c r="M1025" i="7" s="1"/>
  <c r="N1025" i="7" s="1" a="1"/>
  <c r="N1025" i="7" s="1"/>
  <c r="O1024" i="7" a="1"/>
  <c r="O1024" i="7" s="1"/>
  <c r="M1024" i="7" a="1"/>
  <c r="M1024" i="7" s="1"/>
  <c r="N1024" i="7" s="1" a="1"/>
  <c r="N1024" i="7" s="1"/>
  <c r="O1023" i="7" a="1"/>
  <c r="O1023" i="7" s="1"/>
  <c r="M1023" i="7" a="1"/>
  <c r="M1023" i="7" s="1"/>
  <c r="N1023" i="7" s="1" a="1"/>
  <c r="N1023" i="7" s="1"/>
  <c r="O1022" i="7" a="1"/>
  <c r="O1022" i="7" s="1"/>
  <c r="M1022" i="7" a="1"/>
  <c r="M1022" i="7" s="1"/>
  <c r="N1022" i="7" s="1" a="1"/>
  <c r="N1022" i="7" s="1"/>
  <c r="O1021" i="7" a="1"/>
  <c r="O1021" i="7" s="1"/>
  <c r="M1021" i="7" a="1"/>
  <c r="M1021" i="7" s="1"/>
  <c r="N1021" i="7" s="1" a="1"/>
  <c r="N1021" i="7" s="1"/>
  <c r="O1020" i="7" a="1"/>
  <c r="O1020" i="7" s="1"/>
  <c r="M1020" i="7" a="1"/>
  <c r="M1020" i="7" s="1"/>
  <c r="N1020" i="7" s="1" a="1"/>
  <c r="N1020" i="7" s="1"/>
  <c r="O1019" i="7" a="1"/>
  <c r="O1019" i="7" s="1"/>
  <c r="N1019" i="7" a="1"/>
  <c r="N1019" i="7"/>
  <c r="M1019" i="7" a="1"/>
  <c r="M1019" i="7" s="1"/>
  <c r="O1018" i="7" a="1"/>
  <c r="O1018" i="7"/>
  <c r="M1018" i="7" a="1"/>
  <c r="M1018" i="7" s="1"/>
  <c r="N1018" i="7" s="1" a="1"/>
  <c r="N1018" i="7" s="1"/>
  <c r="O1017" i="7" a="1"/>
  <c r="O1017" i="7" s="1"/>
  <c r="M1017" i="7" a="1"/>
  <c r="M1017" i="7" s="1"/>
  <c r="N1017" i="7" s="1" a="1"/>
  <c r="N1017" i="7" s="1"/>
  <c r="O1016" i="7" a="1"/>
  <c r="O1016" i="7" s="1"/>
  <c r="M1016" i="7" a="1"/>
  <c r="M1016" i="7" s="1"/>
  <c r="N1016" i="7" s="1" a="1"/>
  <c r="N1016" i="7" s="1"/>
  <c r="O1015" i="7" a="1"/>
  <c r="O1015" i="7"/>
  <c r="M1015" i="7" a="1"/>
  <c r="M1015" i="7" s="1"/>
  <c r="N1015" i="7" s="1" a="1"/>
  <c r="N1015" i="7" s="1"/>
  <c r="O1014" i="7" a="1"/>
  <c r="O1014" i="7"/>
  <c r="M1014" i="7" a="1"/>
  <c r="M1014" i="7" s="1"/>
  <c r="N1014" i="7" s="1" a="1"/>
  <c r="N1014" i="7" s="1"/>
  <c r="O1013" i="7" a="1"/>
  <c r="O1013" i="7" s="1"/>
  <c r="M1013" i="7" a="1"/>
  <c r="M1013" i="7" s="1"/>
  <c r="N1013" i="7" s="1" a="1"/>
  <c r="N1013" i="7" s="1"/>
  <c r="O1012" i="7" a="1"/>
  <c r="O1012" i="7"/>
  <c r="M1012" i="7" a="1"/>
  <c r="M1012" i="7" s="1"/>
  <c r="N1012" i="7" s="1" a="1"/>
  <c r="N1012" i="7" s="1"/>
  <c r="O1011" i="7" a="1"/>
  <c r="O1011" i="7"/>
  <c r="M1011" i="7" a="1"/>
  <c r="M1011" i="7" s="1"/>
  <c r="N1011" i="7" s="1" a="1"/>
  <c r="N1011" i="7" s="1"/>
  <c r="O1010" i="7" a="1"/>
  <c r="O1010" i="7"/>
  <c r="M1010" i="7" a="1"/>
  <c r="M1010" i="7" s="1"/>
  <c r="N1010" i="7" s="1" a="1"/>
  <c r="N1010" i="7" s="1"/>
  <c r="O1009" i="7" a="1"/>
  <c r="O1009" i="7" s="1"/>
  <c r="M1009" i="7" a="1"/>
  <c r="M1009" i="7" s="1"/>
  <c r="N1009" i="7" s="1" a="1"/>
  <c r="N1009" i="7" s="1"/>
  <c r="O1008" i="7" a="1"/>
  <c r="O1008" i="7"/>
  <c r="M1008" i="7" a="1"/>
  <c r="M1008" i="7"/>
  <c r="N1008" i="7" s="1" a="1"/>
  <c r="N1008" i="7" s="1"/>
  <c r="O1007" i="7" a="1"/>
  <c r="O1007" i="7"/>
  <c r="N1007" i="7" a="1"/>
  <c r="N1007" i="7" s="1"/>
  <c r="M1007" i="7" a="1"/>
  <c r="M1007" i="7" s="1"/>
  <c r="O1006" i="7" a="1"/>
  <c r="O1006" i="7" s="1"/>
  <c r="M1006" i="7" a="1"/>
  <c r="M1006" i="7" s="1"/>
  <c r="N1006" i="7" s="1" a="1"/>
  <c r="N1006" i="7" s="1"/>
  <c r="O1005" i="7" a="1"/>
  <c r="O1005" i="7" s="1"/>
  <c r="M1005" i="7" a="1"/>
  <c r="M1005" i="7"/>
  <c r="N1005" i="7" s="1" a="1"/>
  <c r="N1005" i="7" s="1"/>
  <c r="O1004" i="7" a="1"/>
  <c r="O1004" i="7"/>
  <c r="N1004" i="7" a="1"/>
  <c r="N1004" i="7" s="1"/>
  <c r="M1004" i="7" a="1"/>
  <c r="M1004" i="7"/>
  <c r="O1003" i="7" a="1"/>
  <c r="O1003" i="7" s="1"/>
  <c r="N1003" i="7" a="1"/>
  <c r="N1003" i="7" s="1"/>
  <c r="M1003" i="7" a="1"/>
  <c r="M1003" i="7" s="1"/>
  <c r="O1002" i="7" a="1"/>
  <c r="O1002" i="7" s="1"/>
  <c r="M1002" i="7" a="1"/>
  <c r="M1002" i="7"/>
  <c r="N1002" i="7" s="1" a="1"/>
  <c r="N1002" i="7" s="1"/>
  <c r="O1001" i="7" a="1"/>
  <c r="O1001" i="7" s="1"/>
  <c r="N1001" i="7" a="1"/>
  <c r="N1001" i="7" s="1"/>
  <c r="M1001" i="7" a="1"/>
  <c r="M1001" i="7"/>
  <c r="O1000" i="7" a="1"/>
  <c r="O1000" i="7" s="1"/>
  <c r="N1000" i="7" a="1"/>
  <c r="N1000" i="7" s="1"/>
  <c r="M1000" i="7" a="1"/>
  <c r="M1000" i="7"/>
  <c r="O999" i="7" a="1"/>
  <c r="O999" i="7" s="1"/>
  <c r="N999" i="7" a="1"/>
  <c r="N999" i="7" s="1"/>
  <c r="M999" i="7" a="1"/>
  <c r="M999" i="7" s="1"/>
  <c r="O998" i="7" a="1"/>
  <c r="O998" i="7" s="1"/>
  <c r="N998" i="7" a="1"/>
  <c r="N998" i="7" s="1"/>
  <c r="M998" i="7" a="1"/>
  <c r="M998" i="7"/>
  <c r="O997" i="7" a="1"/>
  <c r="O997" i="7" s="1"/>
  <c r="M997" i="7" a="1"/>
  <c r="M997" i="7"/>
  <c r="N997" i="7" s="1" a="1"/>
  <c r="N997" i="7" s="1"/>
  <c r="O996" i="7" a="1"/>
  <c r="O996" i="7" s="1"/>
  <c r="M996" i="7" a="1"/>
  <c r="M996" i="7" s="1"/>
  <c r="N996" i="7" s="1" a="1"/>
  <c r="N996" i="7" s="1"/>
  <c r="O995" i="7" a="1"/>
  <c r="O995" i="7" s="1"/>
  <c r="N995" i="7" a="1"/>
  <c r="N995" i="7" s="1"/>
  <c r="M995" i="7" a="1"/>
  <c r="M995" i="7" s="1"/>
  <c r="O994" i="7" a="1"/>
  <c r="O994" i="7" s="1"/>
  <c r="M994" i="7" a="1"/>
  <c r="M994" i="7"/>
  <c r="N994" i="7" s="1" a="1"/>
  <c r="N994" i="7" s="1"/>
  <c r="O993" i="7" a="1"/>
  <c r="O993" i="7" s="1"/>
  <c r="M993" i="7" a="1"/>
  <c r="M993" i="7" s="1"/>
  <c r="N993" i="7" s="1" a="1"/>
  <c r="N993" i="7" s="1"/>
  <c r="O992" i="7" a="1"/>
  <c r="O992" i="7" s="1"/>
  <c r="M992" i="7" a="1"/>
  <c r="M992" i="7" s="1"/>
  <c r="N992" i="7" s="1" a="1"/>
  <c r="N992" i="7" s="1"/>
  <c r="O991" i="7" a="1"/>
  <c r="O991" i="7" s="1"/>
  <c r="M991" i="7" a="1"/>
  <c r="M991" i="7" s="1"/>
  <c r="N991" i="7" s="1" a="1"/>
  <c r="N991" i="7" s="1"/>
  <c r="O990" i="7" a="1"/>
  <c r="O990" i="7" s="1"/>
  <c r="M990" i="7" a="1"/>
  <c r="M990" i="7" s="1"/>
  <c r="N990" i="7" s="1" a="1"/>
  <c r="N990" i="7" s="1"/>
  <c r="O989" i="7" a="1"/>
  <c r="O989" i="7" s="1"/>
  <c r="M989" i="7" a="1"/>
  <c r="M989" i="7" s="1"/>
  <c r="N989" i="7" s="1" a="1"/>
  <c r="N989" i="7" s="1"/>
  <c r="O988" i="7" a="1"/>
  <c r="O988" i="7" s="1"/>
  <c r="M988" i="7" a="1"/>
  <c r="M988" i="7" s="1"/>
  <c r="N988" i="7" s="1" a="1"/>
  <c r="N988" i="7" s="1"/>
  <c r="O987" i="7" a="1"/>
  <c r="O987" i="7" s="1"/>
  <c r="M987" i="7" a="1"/>
  <c r="M987" i="7" s="1"/>
  <c r="N987" i="7" s="1" a="1"/>
  <c r="N987" i="7" s="1"/>
  <c r="O986" i="7" a="1"/>
  <c r="O986" i="7"/>
  <c r="M986" i="7" a="1"/>
  <c r="M986" i="7" s="1"/>
  <c r="N986" i="7" s="1" a="1"/>
  <c r="N986" i="7" s="1"/>
  <c r="O985" i="7" a="1"/>
  <c r="O985" i="7" s="1"/>
  <c r="M985" i="7" a="1"/>
  <c r="M985" i="7" s="1"/>
  <c r="N985" i="7" s="1" a="1"/>
  <c r="N985" i="7" s="1"/>
  <c r="O984" i="7" a="1"/>
  <c r="O984" i="7" s="1"/>
  <c r="M984" i="7" a="1"/>
  <c r="M984" i="7" s="1"/>
  <c r="N984" i="7" s="1" a="1"/>
  <c r="N984" i="7" s="1"/>
  <c r="O983" i="7" a="1"/>
  <c r="O983" i="7"/>
  <c r="M983" i="7" a="1"/>
  <c r="M983" i="7" s="1"/>
  <c r="N983" i="7" s="1" a="1"/>
  <c r="N983" i="7" s="1"/>
  <c r="O982" i="7" a="1"/>
  <c r="O982" i="7"/>
  <c r="M982" i="7" a="1"/>
  <c r="M982" i="7" s="1"/>
  <c r="N982" i="7" s="1" a="1"/>
  <c r="N982" i="7" s="1"/>
  <c r="O981" i="7" a="1"/>
  <c r="O981" i="7" s="1"/>
  <c r="M981" i="7" a="1"/>
  <c r="M981" i="7" s="1"/>
  <c r="N981" i="7" s="1" a="1"/>
  <c r="N981" i="7" s="1"/>
  <c r="O980" i="7" a="1"/>
  <c r="O980" i="7"/>
  <c r="M980" i="7" a="1"/>
  <c r="M980" i="7" s="1"/>
  <c r="N980" i="7" s="1" a="1"/>
  <c r="N980" i="7" s="1"/>
  <c r="O979" i="7" a="1"/>
  <c r="O979" i="7"/>
  <c r="M979" i="7" a="1"/>
  <c r="M979" i="7" s="1"/>
  <c r="N979" i="7" s="1" a="1"/>
  <c r="N979" i="7" s="1"/>
  <c r="O978" i="7" a="1"/>
  <c r="O978" i="7"/>
  <c r="M978" i="7" a="1"/>
  <c r="M978" i="7" s="1"/>
  <c r="N978" i="7" s="1" a="1"/>
  <c r="N978" i="7" s="1"/>
  <c r="O977" i="7" a="1"/>
  <c r="O977" i="7" s="1"/>
  <c r="M977" i="7" a="1"/>
  <c r="M977" i="7" s="1"/>
  <c r="N977" i="7" s="1" a="1"/>
  <c r="N977" i="7" s="1"/>
  <c r="O976" i="7" a="1"/>
  <c r="O976" i="7"/>
  <c r="M976" i="7" a="1"/>
  <c r="M976" i="7"/>
  <c r="N976" i="7" s="1" a="1"/>
  <c r="N976" i="7" s="1"/>
  <c r="O975" i="7" a="1"/>
  <c r="O975" i="7"/>
  <c r="N975" i="7" a="1"/>
  <c r="N975" i="7" s="1"/>
  <c r="M975" i="7" a="1"/>
  <c r="M975" i="7" s="1"/>
  <c r="O974" i="7" a="1"/>
  <c r="O974" i="7" s="1"/>
  <c r="M974" i="7" a="1"/>
  <c r="M974" i="7" s="1"/>
  <c r="N974" i="7" s="1" a="1"/>
  <c r="N974" i="7" s="1"/>
  <c r="O973" i="7" a="1"/>
  <c r="O973" i="7" s="1"/>
  <c r="M973" i="7" a="1"/>
  <c r="M973" i="7"/>
  <c r="N973" i="7" s="1" a="1"/>
  <c r="N973" i="7" s="1"/>
  <c r="O972" i="7" a="1"/>
  <c r="O972" i="7"/>
  <c r="N972" i="7" a="1"/>
  <c r="N972" i="7" s="1"/>
  <c r="M972" i="7" a="1"/>
  <c r="M972" i="7"/>
  <c r="O971" i="7" a="1"/>
  <c r="O971" i="7" s="1"/>
  <c r="N971" i="7" a="1"/>
  <c r="N971" i="7" s="1"/>
  <c r="M971" i="7" a="1"/>
  <c r="M971" i="7" s="1"/>
  <c r="O970" i="7" a="1"/>
  <c r="O970" i="7" s="1"/>
  <c r="M970" i="7" a="1"/>
  <c r="M970" i="7"/>
  <c r="N970" i="7" s="1" a="1"/>
  <c r="N970" i="7" s="1"/>
  <c r="O969" i="7" a="1"/>
  <c r="O969" i="7" s="1"/>
  <c r="N969" i="7" a="1"/>
  <c r="N969" i="7" s="1"/>
  <c r="M969" i="7" a="1"/>
  <c r="M969" i="7"/>
  <c r="O968" i="7" a="1"/>
  <c r="O968" i="7" s="1"/>
  <c r="N968" i="7" a="1"/>
  <c r="N968" i="7" s="1"/>
  <c r="M968" i="7" a="1"/>
  <c r="M968" i="7"/>
  <c r="O967" i="7" a="1"/>
  <c r="O967" i="7" s="1"/>
  <c r="N967" i="7" a="1"/>
  <c r="N967" i="7" s="1"/>
  <c r="M967" i="7" a="1"/>
  <c r="M967" i="7" s="1"/>
  <c r="O966" i="7" a="1"/>
  <c r="O966" i="7" s="1"/>
  <c r="N966" i="7" a="1"/>
  <c r="N966" i="7" s="1"/>
  <c r="M966" i="7" a="1"/>
  <c r="M966" i="7"/>
  <c r="O965" i="7" a="1"/>
  <c r="O965" i="7" s="1"/>
  <c r="M965" i="7" a="1"/>
  <c r="M965" i="7"/>
  <c r="N965" i="7" s="1" a="1"/>
  <c r="N965" i="7" s="1"/>
  <c r="O964" i="7" a="1"/>
  <c r="O964" i="7" s="1"/>
  <c r="M964" i="7" a="1"/>
  <c r="M964" i="7" s="1"/>
  <c r="N964" i="7" s="1" a="1"/>
  <c r="N964" i="7" s="1"/>
  <c r="O963" i="7" a="1"/>
  <c r="O963" i="7" s="1"/>
  <c r="N963" i="7" a="1"/>
  <c r="N963" i="7" s="1"/>
  <c r="M963" i="7" a="1"/>
  <c r="M963" i="7" s="1"/>
  <c r="O962" i="7" a="1"/>
  <c r="O962" i="7" s="1"/>
  <c r="M962" i="7" a="1"/>
  <c r="M962" i="7"/>
  <c r="N962" i="7" s="1" a="1"/>
  <c r="N962" i="7" s="1"/>
  <c r="O961" i="7" a="1"/>
  <c r="O961" i="7" s="1"/>
  <c r="M961" i="7" a="1"/>
  <c r="M961" i="7" s="1"/>
  <c r="N961" i="7" s="1" a="1"/>
  <c r="N961" i="7" s="1"/>
  <c r="O960" i="7" a="1"/>
  <c r="O960" i="7" s="1"/>
  <c r="M960" i="7" a="1"/>
  <c r="M960" i="7" s="1"/>
  <c r="N960" i="7" s="1" a="1"/>
  <c r="N960" i="7" s="1"/>
  <c r="O959" i="7" a="1"/>
  <c r="O959" i="7" s="1"/>
  <c r="M959" i="7" a="1"/>
  <c r="M959" i="7" s="1"/>
  <c r="N959" i="7" s="1" a="1"/>
  <c r="N959" i="7" s="1"/>
  <c r="O958" i="7" a="1"/>
  <c r="O958" i="7" s="1"/>
  <c r="M958" i="7" a="1"/>
  <c r="M958" i="7" s="1"/>
  <c r="N958" i="7" s="1" a="1"/>
  <c r="N958" i="7" s="1"/>
  <c r="O957" i="7" a="1"/>
  <c r="O957" i="7" s="1"/>
  <c r="M957" i="7" a="1"/>
  <c r="M957" i="7" s="1"/>
  <c r="N957" i="7" s="1" a="1"/>
  <c r="N957" i="7" s="1"/>
  <c r="O956" i="7" a="1"/>
  <c r="O956" i="7" s="1"/>
  <c r="M956" i="7" a="1"/>
  <c r="M956" i="7" s="1"/>
  <c r="N956" i="7" s="1" a="1"/>
  <c r="N956" i="7" s="1"/>
  <c r="O955" i="7" a="1"/>
  <c r="O955" i="7" s="1"/>
  <c r="N955" i="7" a="1"/>
  <c r="N955" i="7"/>
  <c r="M955" i="7" a="1"/>
  <c r="M955" i="7" s="1"/>
  <c r="O954" i="7" a="1"/>
  <c r="O954" i="7"/>
  <c r="M954" i="7" a="1"/>
  <c r="M954" i="7" s="1"/>
  <c r="N954" i="7" s="1" a="1"/>
  <c r="N954" i="7" s="1"/>
  <c r="O953" i="7" a="1"/>
  <c r="O953" i="7" s="1"/>
  <c r="M953" i="7" a="1"/>
  <c r="M953" i="7" s="1"/>
  <c r="N953" i="7" s="1" a="1"/>
  <c r="N953" i="7" s="1"/>
  <c r="O952" i="7" a="1"/>
  <c r="O952" i="7" s="1"/>
  <c r="M952" i="7" a="1"/>
  <c r="M952" i="7" s="1"/>
  <c r="N952" i="7" s="1" a="1"/>
  <c r="N952" i="7" s="1"/>
  <c r="O951" i="7" a="1"/>
  <c r="O951" i="7"/>
  <c r="M951" i="7" a="1"/>
  <c r="M951" i="7" s="1"/>
  <c r="N951" i="7" s="1" a="1"/>
  <c r="N951" i="7" s="1"/>
  <c r="O950" i="7" a="1"/>
  <c r="O950" i="7"/>
  <c r="M950" i="7" a="1"/>
  <c r="M950" i="7" s="1"/>
  <c r="N950" i="7" s="1" a="1"/>
  <c r="N950" i="7" s="1"/>
  <c r="O949" i="7" a="1"/>
  <c r="O949" i="7" s="1"/>
  <c r="M949" i="7" a="1"/>
  <c r="M949" i="7" s="1"/>
  <c r="N949" i="7" s="1" a="1"/>
  <c r="N949" i="7" s="1"/>
  <c r="O948" i="7" a="1"/>
  <c r="O948" i="7"/>
  <c r="M948" i="7" a="1"/>
  <c r="M948" i="7" s="1"/>
  <c r="N948" i="7" s="1" a="1"/>
  <c r="N948" i="7" s="1"/>
  <c r="O947" i="7" a="1"/>
  <c r="O947" i="7"/>
  <c r="M947" i="7" a="1"/>
  <c r="M947" i="7" s="1"/>
  <c r="N947" i="7" s="1" a="1"/>
  <c r="N947" i="7" s="1"/>
  <c r="O946" i="7" a="1"/>
  <c r="O946" i="7"/>
  <c r="M946" i="7" a="1"/>
  <c r="M946" i="7" s="1"/>
  <c r="N946" i="7" s="1" a="1"/>
  <c r="N946" i="7" s="1"/>
  <c r="O945" i="7" a="1"/>
  <c r="O945" i="7" s="1"/>
  <c r="M945" i="7" a="1"/>
  <c r="M945" i="7" s="1"/>
  <c r="N945" i="7" s="1" a="1"/>
  <c r="N945" i="7" s="1"/>
  <c r="O944" i="7" a="1"/>
  <c r="O944" i="7"/>
  <c r="M944" i="7" a="1"/>
  <c r="M944" i="7"/>
  <c r="N944" i="7" s="1" a="1"/>
  <c r="N944" i="7" s="1"/>
  <c r="O943" i="7" a="1"/>
  <c r="O943" i="7"/>
  <c r="N943" i="7" a="1"/>
  <c r="N943" i="7" s="1"/>
  <c r="M943" i="7" a="1"/>
  <c r="M943" i="7" s="1"/>
  <c r="O942" i="7" a="1"/>
  <c r="O942" i="7" s="1"/>
  <c r="M942" i="7" a="1"/>
  <c r="M942" i="7" s="1"/>
  <c r="N942" i="7" s="1" a="1"/>
  <c r="N942" i="7" s="1"/>
  <c r="O941" i="7" a="1"/>
  <c r="O941" i="7" s="1"/>
  <c r="M941" i="7" a="1"/>
  <c r="M941" i="7"/>
  <c r="N941" i="7" s="1" a="1"/>
  <c r="N941" i="7" s="1"/>
  <c r="O940" i="7" a="1"/>
  <c r="O940" i="7"/>
  <c r="N940" i="7" a="1"/>
  <c r="N940" i="7" s="1"/>
  <c r="M940" i="7" a="1"/>
  <c r="M940" i="7"/>
  <c r="O939" i="7" a="1"/>
  <c r="O939" i="7" s="1"/>
  <c r="N939" i="7" a="1"/>
  <c r="N939" i="7" s="1"/>
  <c r="M939" i="7" a="1"/>
  <c r="M939" i="7" s="1"/>
  <c r="O938" i="7" a="1"/>
  <c r="O938" i="7" s="1"/>
  <c r="M938" i="7" a="1"/>
  <c r="M938" i="7"/>
  <c r="N938" i="7" s="1" a="1"/>
  <c r="N938" i="7" s="1"/>
  <c r="O937" i="7" a="1"/>
  <c r="O937" i="7" s="1"/>
  <c r="N937" i="7" a="1"/>
  <c r="N937" i="7" s="1"/>
  <c r="M937" i="7" a="1"/>
  <c r="M937" i="7"/>
  <c r="O936" i="7" a="1"/>
  <c r="O936" i="7" s="1"/>
  <c r="N936" i="7" a="1"/>
  <c r="N936" i="7" s="1"/>
  <c r="M936" i="7" a="1"/>
  <c r="M936" i="7"/>
  <c r="O935" i="7" a="1"/>
  <c r="O935" i="7" s="1"/>
  <c r="N935" i="7" a="1"/>
  <c r="N935" i="7" s="1"/>
  <c r="M935" i="7" a="1"/>
  <c r="M935" i="7" s="1"/>
  <c r="O934" i="7" a="1"/>
  <c r="O934" i="7" s="1"/>
  <c r="N934" i="7" a="1"/>
  <c r="N934" i="7" s="1"/>
  <c r="M934" i="7" a="1"/>
  <c r="M934" i="7"/>
  <c r="O933" i="7" a="1"/>
  <c r="O933" i="7" s="1"/>
  <c r="M933" i="7" a="1"/>
  <c r="M933" i="7"/>
  <c r="N933" i="7" s="1" a="1"/>
  <c r="N933" i="7" s="1"/>
  <c r="O932" i="7" a="1"/>
  <c r="O932" i="7" s="1"/>
  <c r="M932" i="7" a="1"/>
  <c r="M932" i="7" s="1"/>
  <c r="N932" i="7" s="1" a="1"/>
  <c r="N932" i="7" s="1"/>
  <c r="O931" i="7" a="1"/>
  <c r="O931" i="7" s="1"/>
  <c r="N931" i="7" a="1"/>
  <c r="N931" i="7" s="1"/>
  <c r="M931" i="7" a="1"/>
  <c r="M931" i="7" s="1"/>
  <c r="O930" i="7" a="1"/>
  <c r="O930" i="7" s="1"/>
  <c r="M930" i="7" a="1"/>
  <c r="M930" i="7"/>
  <c r="N930" i="7" s="1" a="1"/>
  <c r="N930" i="7" s="1"/>
  <c r="O929" i="7" a="1"/>
  <c r="O929" i="7" s="1"/>
  <c r="M929" i="7" a="1"/>
  <c r="M929" i="7" s="1"/>
  <c r="N929" i="7" s="1" a="1"/>
  <c r="N929" i="7" s="1"/>
  <c r="O928" i="7" a="1"/>
  <c r="O928" i="7" s="1"/>
  <c r="M928" i="7" a="1"/>
  <c r="M928" i="7" s="1"/>
  <c r="N928" i="7" s="1" a="1"/>
  <c r="N928" i="7" s="1"/>
  <c r="O927" i="7" a="1"/>
  <c r="O927" i="7" s="1"/>
  <c r="M927" i="7" a="1"/>
  <c r="M927" i="7" s="1"/>
  <c r="N927" i="7" s="1" a="1"/>
  <c r="N927" i="7" s="1"/>
  <c r="O926" i="7" a="1"/>
  <c r="O926" i="7" s="1"/>
  <c r="M926" i="7" a="1"/>
  <c r="M926" i="7" s="1"/>
  <c r="N926" i="7" s="1" a="1"/>
  <c r="N926" i="7" s="1"/>
  <c r="O925" i="7" a="1"/>
  <c r="O925" i="7" s="1"/>
  <c r="M925" i="7" a="1"/>
  <c r="M925" i="7" s="1"/>
  <c r="N925" i="7" s="1" a="1"/>
  <c r="N925" i="7" s="1"/>
  <c r="O924" i="7" a="1"/>
  <c r="O924" i="7" s="1"/>
  <c r="M924" i="7" a="1"/>
  <c r="M924" i="7" s="1"/>
  <c r="N924" i="7" s="1" a="1"/>
  <c r="N924" i="7" s="1"/>
  <c r="O923" i="7" a="1"/>
  <c r="O923" i="7" s="1"/>
  <c r="N923" i="7" a="1"/>
  <c r="N923" i="7"/>
  <c r="M923" i="7" a="1"/>
  <c r="M923" i="7" s="1"/>
  <c r="O922" i="7" a="1"/>
  <c r="O922" i="7"/>
  <c r="M922" i="7" a="1"/>
  <c r="M922" i="7" s="1"/>
  <c r="N922" i="7" s="1" a="1"/>
  <c r="N922" i="7" s="1"/>
  <c r="O921" i="7" a="1"/>
  <c r="O921" i="7" s="1"/>
  <c r="M921" i="7" a="1"/>
  <c r="M921" i="7" s="1"/>
  <c r="N921" i="7" s="1" a="1"/>
  <c r="N921" i="7" s="1"/>
  <c r="O920" i="7" a="1"/>
  <c r="O920" i="7" s="1"/>
  <c r="M920" i="7" a="1"/>
  <c r="M920" i="7" s="1"/>
  <c r="N920" i="7" s="1" a="1"/>
  <c r="N920" i="7" s="1"/>
  <c r="O919" i="7" a="1"/>
  <c r="O919" i="7"/>
  <c r="M919" i="7" a="1"/>
  <c r="M919" i="7" s="1"/>
  <c r="N919" i="7" s="1" a="1"/>
  <c r="N919" i="7" s="1"/>
  <c r="O918" i="7" a="1"/>
  <c r="O918" i="7"/>
  <c r="M918" i="7" a="1"/>
  <c r="M918" i="7" s="1"/>
  <c r="N918" i="7" s="1" a="1"/>
  <c r="N918" i="7" s="1"/>
  <c r="O917" i="7" a="1"/>
  <c r="O917" i="7" s="1"/>
  <c r="M917" i="7" a="1"/>
  <c r="M917" i="7" s="1"/>
  <c r="N917" i="7" s="1" a="1"/>
  <c r="N917" i="7" s="1"/>
  <c r="O916" i="7" a="1"/>
  <c r="O916" i="7"/>
  <c r="M916" i="7" a="1"/>
  <c r="M916" i="7" s="1"/>
  <c r="N916" i="7" s="1" a="1"/>
  <c r="N916" i="7" s="1"/>
  <c r="O915" i="7" a="1"/>
  <c r="O915" i="7"/>
  <c r="M915" i="7" a="1"/>
  <c r="M915" i="7" s="1"/>
  <c r="N915" i="7" s="1" a="1"/>
  <c r="N915" i="7" s="1"/>
  <c r="O914" i="7" a="1"/>
  <c r="O914" i="7"/>
  <c r="M914" i="7" a="1"/>
  <c r="M914" i="7" s="1"/>
  <c r="N914" i="7" s="1" a="1"/>
  <c r="N914" i="7" s="1"/>
  <c r="O913" i="7" a="1"/>
  <c r="O913" i="7" s="1"/>
  <c r="M913" i="7" a="1"/>
  <c r="M913" i="7" s="1"/>
  <c r="N913" i="7" s="1" a="1"/>
  <c r="N913" i="7" s="1"/>
  <c r="O912" i="7" a="1"/>
  <c r="O912" i="7"/>
  <c r="M912" i="7" a="1"/>
  <c r="M912" i="7"/>
  <c r="N912" i="7" s="1" a="1"/>
  <c r="N912" i="7" s="1"/>
  <c r="O911" i="7" a="1"/>
  <c r="O911" i="7"/>
  <c r="N911" i="7" a="1"/>
  <c r="N911" i="7" s="1"/>
  <c r="M911" i="7" a="1"/>
  <c r="M911" i="7" s="1"/>
  <c r="O910" i="7" a="1"/>
  <c r="O910" i="7" s="1"/>
  <c r="M910" i="7" a="1"/>
  <c r="M910" i="7" s="1"/>
  <c r="N910" i="7" s="1" a="1"/>
  <c r="N910" i="7" s="1"/>
  <c r="O909" i="7" a="1"/>
  <c r="O909" i="7" s="1"/>
  <c r="M909" i="7" a="1"/>
  <c r="M909" i="7"/>
  <c r="N909" i="7" s="1" a="1"/>
  <c r="N909" i="7" s="1"/>
  <c r="O908" i="7" a="1"/>
  <c r="O908" i="7"/>
  <c r="N908" i="7" a="1"/>
  <c r="N908" i="7" s="1"/>
  <c r="M908" i="7" a="1"/>
  <c r="M908" i="7"/>
  <c r="O907" i="7" a="1"/>
  <c r="O907" i="7" s="1"/>
  <c r="N907" i="7" a="1"/>
  <c r="N907" i="7" s="1"/>
  <c r="M907" i="7" a="1"/>
  <c r="M907" i="7" s="1"/>
  <c r="O906" i="7" a="1"/>
  <c r="O906" i="7" s="1"/>
  <c r="M906" i="7" a="1"/>
  <c r="M906" i="7"/>
  <c r="N906" i="7" s="1" a="1"/>
  <c r="N906" i="7" s="1"/>
  <c r="O905" i="7" a="1"/>
  <c r="O905" i="7" s="1"/>
  <c r="N905" i="7" a="1"/>
  <c r="N905" i="7" s="1"/>
  <c r="M905" i="7" a="1"/>
  <c r="M905" i="7"/>
  <c r="O904" i="7" a="1"/>
  <c r="O904" i="7" s="1"/>
  <c r="N904" i="7" a="1"/>
  <c r="N904" i="7" s="1"/>
  <c r="M904" i="7" a="1"/>
  <c r="M904" i="7"/>
  <c r="O903" i="7" a="1"/>
  <c r="O903" i="7" s="1"/>
  <c r="N903" i="7" a="1"/>
  <c r="N903" i="7" s="1"/>
  <c r="M903" i="7" a="1"/>
  <c r="M903" i="7" s="1"/>
  <c r="O902" i="7" a="1"/>
  <c r="O902" i="7" s="1"/>
  <c r="N902" i="7" a="1"/>
  <c r="N902" i="7" s="1"/>
  <c r="M902" i="7" a="1"/>
  <c r="M902" i="7"/>
  <c r="O901" i="7" a="1"/>
  <c r="O901" i="7" s="1"/>
  <c r="M901" i="7" a="1"/>
  <c r="M901" i="7"/>
  <c r="N901" i="7" s="1" a="1"/>
  <c r="N901" i="7" s="1"/>
  <c r="O900" i="7" a="1"/>
  <c r="O900" i="7" s="1"/>
  <c r="M900" i="7" a="1"/>
  <c r="M900" i="7" s="1"/>
  <c r="N900" i="7" s="1" a="1"/>
  <c r="N900" i="7" s="1"/>
  <c r="O899" i="7" a="1"/>
  <c r="O899" i="7" s="1"/>
  <c r="N899" i="7" a="1"/>
  <c r="N899" i="7" s="1"/>
  <c r="M899" i="7" a="1"/>
  <c r="M899" i="7" s="1"/>
  <c r="O898" i="7" a="1"/>
  <c r="O898" i="7" s="1"/>
  <c r="M898" i="7" a="1"/>
  <c r="M898" i="7"/>
  <c r="N898" i="7" s="1" a="1"/>
  <c r="N898" i="7" s="1"/>
  <c r="O897" i="7" a="1"/>
  <c r="O897" i="7" s="1"/>
  <c r="M897" i="7" a="1"/>
  <c r="M897" i="7" s="1"/>
  <c r="N897" i="7" s="1" a="1"/>
  <c r="N897" i="7" s="1"/>
  <c r="O896" i="7" a="1"/>
  <c r="O896" i="7" s="1"/>
  <c r="M896" i="7" a="1"/>
  <c r="M896" i="7" s="1"/>
  <c r="N896" i="7" s="1" a="1"/>
  <c r="N896" i="7" s="1"/>
  <c r="O895" i="7" a="1"/>
  <c r="O895" i="7" s="1"/>
  <c r="M895" i="7" a="1"/>
  <c r="M895" i="7" s="1"/>
  <c r="N895" i="7" s="1" a="1"/>
  <c r="N895" i="7" s="1"/>
  <c r="O894" i="7" a="1"/>
  <c r="O894" i="7" s="1"/>
  <c r="M894" i="7" a="1"/>
  <c r="M894" i="7" s="1"/>
  <c r="N894" i="7" s="1" a="1"/>
  <c r="N894" i="7" s="1"/>
  <c r="O893" i="7" a="1"/>
  <c r="O893" i="7" s="1"/>
  <c r="M893" i="7" a="1"/>
  <c r="M893" i="7" s="1"/>
  <c r="N893" i="7" s="1" a="1"/>
  <c r="N893" i="7" s="1"/>
  <c r="O892" i="7" a="1"/>
  <c r="O892" i="7" s="1"/>
  <c r="M892" i="7" a="1"/>
  <c r="M892" i="7" s="1"/>
  <c r="N892" i="7" s="1" a="1"/>
  <c r="N892" i="7" s="1"/>
  <c r="O891" i="7" a="1"/>
  <c r="O891" i="7" s="1"/>
  <c r="M891" i="7" a="1"/>
  <c r="M891" i="7" s="1"/>
  <c r="N891" i="7" s="1" a="1"/>
  <c r="N891" i="7" s="1"/>
  <c r="O890" i="7" a="1"/>
  <c r="O890" i="7"/>
  <c r="M890" i="7" a="1"/>
  <c r="M890" i="7" s="1"/>
  <c r="N890" i="7" s="1" a="1"/>
  <c r="N890" i="7" s="1"/>
  <c r="O889" i="7" a="1"/>
  <c r="O889" i="7" s="1"/>
  <c r="M889" i="7" a="1"/>
  <c r="M889" i="7" s="1"/>
  <c r="N889" i="7" s="1" a="1"/>
  <c r="N889" i="7" s="1"/>
  <c r="O888" i="7" a="1"/>
  <c r="O888" i="7" s="1"/>
  <c r="M888" i="7" a="1"/>
  <c r="M888" i="7" s="1"/>
  <c r="N888" i="7" s="1" a="1"/>
  <c r="N888" i="7" s="1"/>
  <c r="O887" i="7" a="1"/>
  <c r="O887" i="7"/>
  <c r="M887" i="7" a="1"/>
  <c r="M887" i="7" s="1"/>
  <c r="N887" i="7" s="1" a="1"/>
  <c r="N887" i="7" s="1"/>
  <c r="O886" i="7" a="1"/>
  <c r="O886" i="7"/>
  <c r="M886" i="7" a="1"/>
  <c r="M886" i="7" s="1"/>
  <c r="N886" i="7" s="1" a="1"/>
  <c r="N886" i="7" s="1"/>
  <c r="O885" i="7" a="1"/>
  <c r="O885" i="7" s="1"/>
  <c r="M885" i="7" a="1"/>
  <c r="M885" i="7" s="1"/>
  <c r="N885" i="7" s="1" a="1"/>
  <c r="N885" i="7" s="1"/>
  <c r="O884" i="7" a="1"/>
  <c r="O884" i="7"/>
  <c r="M884" i="7" a="1"/>
  <c r="M884" i="7" s="1"/>
  <c r="N884" i="7" s="1" a="1"/>
  <c r="N884" i="7" s="1"/>
  <c r="O883" i="7" a="1"/>
  <c r="O883" i="7"/>
  <c r="M883" i="7" a="1"/>
  <c r="M883" i="7" s="1"/>
  <c r="N883" i="7" s="1" a="1"/>
  <c r="N883" i="7" s="1"/>
  <c r="O882" i="7" a="1"/>
  <c r="O882" i="7"/>
  <c r="M882" i="7" a="1"/>
  <c r="M882" i="7" s="1"/>
  <c r="N882" i="7" s="1" a="1"/>
  <c r="N882" i="7" s="1"/>
  <c r="O881" i="7" a="1"/>
  <c r="O881" i="7" s="1"/>
  <c r="M881" i="7" a="1"/>
  <c r="M881" i="7" s="1"/>
  <c r="N881" i="7" s="1" a="1"/>
  <c r="N881" i="7" s="1"/>
  <c r="O880" i="7" a="1"/>
  <c r="O880" i="7"/>
  <c r="M880" i="7" a="1"/>
  <c r="M880" i="7"/>
  <c r="N880" i="7" s="1" a="1"/>
  <c r="N880" i="7" s="1"/>
  <c r="O879" i="7" a="1"/>
  <c r="O879" i="7"/>
  <c r="N879" i="7" a="1"/>
  <c r="N879" i="7" s="1"/>
  <c r="M879" i="7" a="1"/>
  <c r="M879" i="7" s="1"/>
  <c r="O878" i="7" a="1"/>
  <c r="O878" i="7" s="1"/>
  <c r="M878" i="7" a="1"/>
  <c r="M878" i="7" s="1"/>
  <c r="N878" i="7" s="1" a="1"/>
  <c r="N878" i="7" s="1"/>
  <c r="O877" i="7" a="1"/>
  <c r="O877" i="7" s="1"/>
  <c r="M877" i="7" a="1"/>
  <c r="M877" i="7"/>
  <c r="N877" i="7" s="1" a="1"/>
  <c r="N877" i="7" s="1"/>
  <c r="O876" i="7" a="1"/>
  <c r="O876" i="7"/>
  <c r="N876" i="7" a="1"/>
  <c r="N876" i="7" s="1"/>
  <c r="M876" i="7" a="1"/>
  <c r="M876" i="7"/>
  <c r="O875" i="7" a="1"/>
  <c r="O875" i="7" s="1"/>
  <c r="N875" i="7" a="1"/>
  <c r="N875" i="7" s="1"/>
  <c r="M875" i="7" a="1"/>
  <c r="M875" i="7" s="1"/>
  <c r="O874" i="7" a="1"/>
  <c r="O874" i="7" s="1"/>
  <c r="M874" i="7" a="1"/>
  <c r="M874" i="7"/>
  <c r="N874" i="7" s="1" a="1"/>
  <c r="N874" i="7" s="1"/>
  <c r="O873" i="7" a="1"/>
  <c r="O873" i="7" s="1"/>
  <c r="N873" i="7" a="1"/>
  <c r="N873" i="7" s="1"/>
  <c r="M873" i="7" a="1"/>
  <c r="M873" i="7"/>
  <c r="O872" i="7" a="1"/>
  <c r="O872" i="7" s="1"/>
  <c r="N872" i="7" a="1"/>
  <c r="N872" i="7" s="1"/>
  <c r="M872" i="7" a="1"/>
  <c r="M872" i="7"/>
  <c r="O871" i="7" a="1"/>
  <c r="O871" i="7" s="1"/>
  <c r="N871" i="7" a="1"/>
  <c r="N871" i="7" s="1"/>
  <c r="M871" i="7" a="1"/>
  <c r="M871" i="7" s="1"/>
  <c r="O870" i="7" a="1"/>
  <c r="O870" i="7" s="1"/>
  <c r="N870" i="7" a="1"/>
  <c r="N870" i="7" s="1"/>
  <c r="M870" i="7" a="1"/>
  <c r="M870" i="7"/>
  <c r="O869" i="7" a="1"/>
  <c r="O869" i="7" s="1"/>
  <c r="M869" i="7" a="1"/>
  <c r="M869" i="7"/>
  <c r="N869" i="7" s="1" a="1"/>
  <c r="N869" i="7" s="1"/>
  <c r="O868" i="7" a="1"/>
  <c r="O868" i="7" s="1"/>
  <c r="M868" i="7" a="1"/>
  <c r="M868" i="7" s="1"/>
  <c r="N868" i="7" s="1" a="1"/>
  <c r="N868" i="7" s="1"/>
  <c r="O867" i="7" a="1"/>
  <c r="O867" i="7" s="1"/>
  <c r="N867" i="7" a="1"/>
  <c r="N867" i="7" s="1"/>
  <c r="M867" i="7" a="1"/>
  <c r="M867" i="7" s="1"/>
  <c r="O866" i="7" a="1"/>
  <c r="O866" i="7" s="1"/>
  <c r="M866" i="7" a="1"/>
  <c r="M866" i="7"/>
  <c r="N866" i="7" s="1" a="1"/>
  <c r="N866" i="7" s="1"/>
  <c r="O865" i="7" a="1"/>
  <c r="O865" i="7" s="1"/>
  <c r="M865" i="7" a="1"/>
  <c r="M865" i="7" s="1"/>
  <c r="N865" i="7" s="1" a="1"/>
  <c r="N865" i="7" s="1"/>
  <c r="O864" i="7" a="1"/>
  <c r="O864" i="7" s="1"/>
  <c r="M864" i="7" a="1"/>
  <c r="M864" i="7" s="1"/>
  <c r="N864" i="7" s="1" a="1"/>
  <c r="N864" i="7" s="1"/>
  <c r="O863" i="7" a="1"/>
  <c r="O863" i="7" s="1"/>
  <c r="M863" i="7" a="1"/>
  <c r="M863" i="7" s="1"/>
  <c r="N863" i="7" s="1" a="1"/>
  <c r="N863" i="7" s="1"/>
  <c r="O862" i="7" a="1"/>
  <c r="O862" i="7" s="1"/>
  <c r="M862" i="7" a="1"/>
  <c r="M862" i="7" s="1"/>
  <c r="N862" i="7" s="1" a="1"/>
  <c r="N862" i="7" s="1"/>
  <c r="O861" i="7" a="1"/>
  <c r="O861" i="7" s="1"/>
  <c r="M861" i="7" a="1"/>
  <c r="M861" i="7" s="1"/>
  <c r="N861" i="7" s="1" a="1"/>
  <c r="N861" i="7" s="1"/>
  <c r="O860" i="7" a="1"/>
  <c r="O860" i="7" s="1"/>
  <c r="M860" i="7" a="1"/>
  <c r="M860" i="7" s="1"/>
  <c r="N860" i="7" s="1" a="1"/>
  <c r="N860" i="7" s="1"/>
  <c r="O859" i="7" a="1"/>
  <c r="O859" i="7" s="1"/>
  <c r="M859" i="7" a="1"/>
  <c r="M859" i="7" s="1"/>
  <c r="N859" i="7" s="1" a="1"/>
  <c r="N859" i="7" s="1"/>
  <c r="O858" i="7" a="1"/>
  <c r="O858" i="7"/>
  <c r="M858" i="7" a="1"/>
  <c r="M858" i="7" s="1"/>
  <c r="N858" i="7" s="1" a="1"/>
  <c r="N858" i="7" s="1"/>
  <c r="O857" i="7" a="1"/>
  <c r="O857" i="7" s="1"/>
  <c r="M857" i="7" a="1"/>
  <c r="M857" i="7" s="1"/>
  <c r="N857" i="7" s="1" a="1"/>
  <c r="N857" i="7" s="1"/>
  <c r="O856" i="7" a="1"/>
  <c r="O856" i="7" s="1"/>
  <c r="M856" i="7" a="1"/>
  <c r="M856" i="7" s="1"/>
  <c r="N856" i="7" s="1" a="1"/>
  <c r="N856" i="7" s="1"/>
  <c r="O855" i="7" a="1"/>
  <c r="O855" i="7"/>
  <c r="M855" i="7" a="1"/>
  <c r="M855" i="7" s="1"/>
  <c r="N855" i="7" s="1" a="1"/>
  <c r="N855" i="7" s="1"/>
  <c r="O854" i="7" a="1"/>
  <c r="O854" i="7"/>
  <c r="M854" i="7" a="1"/>
  <c r="M854" i="7" s="1"/>
  <c r="N854" i="7" s="1" a="1"/>
  <c r="N854" i="7" s="1"/>
  <c r="O853" i="7" a="1"/>
  <c r="O853" i="7" s="1"/>
  <c r="M853" i="7" a="1"/>
  <c r="M853" i="7" s="1"/>
  <c r="N853" i="7" s="1" a="1"/>
  <c r="N853" i="7" s="1"/>
  <c r="O852" i="7" a="1"/>
  <c r="O852" i="7"/>
  <c r="M852" i="7" a="1"/>
  <c r="M852" i="7" s="1"/>
  <c r="N852" i="7" s="1" a="1"/>
  <c r="N852" i="7" s="1"/>
  <c r="O851" i="7" a="1"/>
  <c r="O851" i="7"/>
  <c r="M851" i="7" a="1"/>
  <c r="M851" i="7" s="1"/>
  <c r="N851" i="7" s="1" a="1"/>
  <c r="N851" i="7" s="1"/>
  <c r="O850" i="7" a="1"/>
  <c r="O850" i="7"/>
  <c r="M850" i="7" a="1"/>
  <c r="M850" i="7" s="1"/>
  <c r="N850" i="7" s="1" a="1"/>
  <c r="N850" i="7" s="1"/>
  <c r="O849" i="7" a="1"/>
  <c r="O849" i="7" s="1"/>
  <c r="M849" i="7" a="1"/>
  <c r="M849" i="7" s="1"/>
  <c r="N849" i="7" s="1" a="1"/>
  <c r="N849" i="7" s="1"/>
  <c r="O848" i="7" a="1"/>
  <c r="O848" i="7"/>
  <c r="M848" i="7" a="1"/>
  <c r="M848" i="7"/>
  <c r="N848" i="7" s="1" a="1"/>
  <c r="N848" i="7" s="1"/>
  <c r="O847" i="7" a="1"/>
  <c r="O847" i="7"/>
  <c r="N847" i="7" a="1"/>
  <c r="N847" i="7" s="1"/>
  <c r="M847" i="7" a="1"/>
  <c r="M847" i="7" s="1"/>
  <c r="O846" i="7" a="1"/>
  <c r="O846" i="7" s="1"/>
  <c r="M846" i="7" a="1"/>
  <c r="M846" i="7" s="1"/>
  <c r="N846" i="7" s="1" a="1"/>
  <c r="N846" i="7" s="1"/>
  <c r="O845" i="7" a="1"/>
  <c r="O845" i="7" s="1"/>
  <c r="M845" i="7" a="1"/>
  <c r="M845" i="7"/>
  <c r="N845" i="7" s="1" a="1"/>
  <c r="N845" i="7" s="1"/>
  <c r="O844" i="7" a="1"/>
  <c r="O844" i="7"/>
  <c r="N844" i="7" a="1"/>
  <c r="N844" i="7" s="1"/>
  <c r="M844" i="7" a="1"/>
  <c r="M844" i="7"/>
  <c r="O843" i="7" a="1"/>
  <c r="O843" i="7" s="1"/>
  <c r="N843" i="7" a="1"/>
  <c r="N843" i="7" s="1"/>
  <c r="M843" i="7" a="1"/>
  <c r="M843" i="7" s="1"/>
  <c r="O842" i="7" a="1"/>
  <c r="O842" i="7" s="1"/>
  <c r="M842" i="7" a="1"/>
  <c r="M842" i="7"/>
  <c r="N842" i="7" s="1" a="1"/>
  <c r="N842" i="7" s="1"/>
  <c r="O841" i="7" a="1"/>
  <c r="O841" i="7" s="1"/>
  <c r="N841" i="7" a="1"/>
  <c r="N841" i="7" s="1"/>
  <c r="M841" i="7" a="1"/>
  <c r="M841" i="7"/>
  <c r="O840" i="7" a="1"/>
  <c r="O840" i="7" s="1"/>
  <c r="N840" i="7" a="1"/>
  <c r="N840" i="7" s="1"/>
  <c r="M840" i="7" a="1"/>
  <c r="M840" i="7"/>
  <c r="O839" i="7" a="1"/>
  <c r="O839" i="7" s="1"/>
  <c r="N839" i="7" a="1"/>
  <c r="N839" i="7" s="1"/>
  <c r="M839" i="7" a="1"/>
  <c r="M839" i="7" s="1"/>
  <c r="O838" i="7" a="1"/>
  <c r="O838" i="7" s="1"/>
  <c r="N838" i="7" a="1"/>
  <c r="N838" i="7" s="1"/>
  <c r="M838" i="7" a="1"/>
  <c r="M838" i="7"/>
  <c r="O837" i="7" a="1"/>
  <c r="O837" i="7" s="1"/>
  <c r="M837" i="7" a="1"/>
  <c r="M837" i="7"/>
  <c r="N837" i="7" s="1" a="1"/>
  <c r="N837" i="7" s="1"/>
  <c r="O836" i="7" a="1"/>
  <c r="O836" i="7" s="1"/>
  <c r="M836" i="7" a="1"/>
  <c r="M836" i="7" s="1"/>
  <c r="N836" i="7" s="1" a="1"/>
  <c r="N836" i="7" s="1"/>
  <c r="O835" i="7" a="1"/>
  <c r="O835" i="7" s="1"/>
  <c r="N835" i="7" a="1"/>
  <c r="N835" i="7" s="1"/>
  <c r="M835" i="7" a="1"/>
  <c r="M835" i="7" s="1"/>
  <c r="O834" i="7" a="1"/>
  <c r="O834" i="7" s="1"/>
  <c r="M834" i="7" a="1"/>
  <c r="M834" i="7"/>
  <c r="N834" i="7" s="1" a="1"/>
  <c r="N834" i="7" s="1"/>
  <c r="O833" i="7" a="1"/>
  <c r="O833" i="7" s="1"/>
  <c r="M833" i="7" a="1"/>
  <c r="M833" i="7" s="1"/>
  <c r="N833" i="7" s="1" a="1"/>
  <c r="N833" i="7" s="1"/>
  <c r="O832" i="7" a="1"/>
  <c r="O832" i="7" s="1"/>
  <c r="M832" i="7" a="1"/>
  <c r="M832" i="7" s="1"/>
  <c r="N832" i="7" s="1" a="1"/>
  <c r="N832" i="7" s="1"/>
  <c r="O831" i="7" a="1"/>
  <c r="O831" i="7" s="1"/>
  <c r="M831" i="7" a="1"/>
  <c r="M831" i="7" s="1"/>
  <c r="N831" i="7" s="1" a="1"/>
  <c r="N831" i="7" s="1"/>
  <c r="O830" i="7" a="1"/>
  <c r="O830" i="7" s="1"/>
  <c r="M830" i="7" a="1"/>
  <c r="M830" i="7" s="1"/>
  <c r="N830" i="7" s="1" a="1"/>
  <c r="N830" i="7" s="1"/>
  <c r="O829" i="7" a="1"/>
  <c r="O829" i="7" s="1"/>
  <c r="M829" i="7" a="1"/>
  <c r="M829" i="7" s="1"/>
  <c r="N829" i="7" s="1" a="1"/>
  <c r="N829" i="7" s="1"/>
  <c r="O828" i="7" a="1"/>
  <c r="O828" i="7" s="1"/>
  <c r="M828" i="7" a="1"/>
  <c r="M828" i="7" s="1"/>
  <c r="N828" i="7" s="1" a="1"/>
  <c r="N828" i="7" s="1"/>
  <c r="O827" i="7" a="1"/>
  <c r="O827" i="7" s="1"/>
  <c r="M827" i="7" a="1"/>
  <c r="M827" i="7" s="1"/>
  <c r="N827" i="7" s="1" a="1"/>
  <c r="N827" i="7" s="1"/>
  <c r="O826" i="7" a="1"/>
  <c r="O826" i="7"/>
  <c r="M826" i="7" a="1"/>
  <c r="M826" i="7" s="1"/>
  <c r="N826" i="7" s="1" a="1"/>
  <c r="N826" i="7" s="1"/>
  <c r="O825" i="7" a="1"/>
  <c r="O825" i="7" s="1"/>
  <c r="M825" i="7" a="1"/>
  <c r="M825" i="7" s="1"/>
  <c r="N825" i="7" s="1" a="1"/>
  <c r="N825" i="7" s="1"/>
  <c r="O824" i="7" a="1"/>
  <c r="O824" i="7" s="1"/>
  <c r="M824" i="7" a="1"/>
  <c r="M824" i="7" s="1"/>
  <c r="N824" i="7" s="1" a="1"/>
  <c r="N824" i="7" s="1"/>
  <c r="O823" i="7" a="1"/>
  <c r="O823" i="7"/>
  <c r="M823" i="7" a="1"/>
  <c r="M823" i="7" s="1"/>
  <c r="N823" i="7" s="1" a="1"/>
  <c r="N823" i="7" s="1"/>
  <c r="O822" i="7" a="1"/>
  <c r="O822" i="7"/>
  <c r="M822" i="7" a="1"/>
  <c r="M822" i="7" s="1"/>
  <c r="N822" i="7" s="1" a="1"/>
  <c r="N822" i="7" s="1"/>
  <c r="O821" i="7" a="1"/>
  <c r="O821" i="7" s="1"/>
  <c r="M821" i="7" a="1"/>
  <c r="M821" i="7" s="1"/>
  <c r="N821" i="7" s="1" a="1"/>
  <c r="N821" i="7" s="1"/>
  <c r="O820" i="7" a="1"/>
  <c r="O820" i="7"/>
  <c r="M820" i="7" a="1"/>
  <c r="M820" i="7" s="1"/>
  <c r="N820" i="7" s="1" a="1"/>
  <c r="N820" i="7" s="1"/>
  <c r="O819" i="7" a="1"/>
  <c r="O819" i="7"/>
  <c r="M819" i="7" a="1"/>
  <c r="M819" i="7" s="1"/>
  <c r="N819" i="7" s="1" a="1"/>
  <c r="N819" i="7" s="1"/>
  <c r="O818" i="7" a="1"/>
  <c r="O818" i="7"/>
  <c r="M818" i="7" a="1"/>
  <c r="M818" i="7" s="1"/>
  <c r="N818" i="7" s="1" a="1"/>
  <c r="N818" i="7" s="1"/>
  <c r="O817" i="7" a="1"/>
  <c r="O817" i="7" s="1"/>
  <c r="M817" i="7" a="1"/>
  <c r="M817" i="7" s="1"/>
  <c r="N817" i="7" s="1" a="1"/>
  <c r="N817" i="7" s="1"/>
  <c r="O816" i="7" a="1"/>
  <c r="O816" i="7"/>
  <c r="M816" i="7" a="1"/>
  <c r="M816" i="7"/>
  <c r="N816" i="7" s="1" a="1"/>
  <c r="N816" i="7" s="1"/>
  <c r="O815" i="7" a="1"/>
  <c r="O815" i="7"/>
  <c r="N815" i="7" a="1"/>
  <c r="N815" i="7" s="1"/>
  <c r="M815" i="7" a="1"/>
  <c r="M815" i="7" s="1"/>
  <c r="O814" i="7" a="1"/>
  <c r="O814" i="7" s="1"/>
  <c r="M814" i="7" a="1"/>
  <c r="M814" i="7" s="1"/>
  <c r="N814" i="7" s="1" a="1"/>
  <c r="N814" i="7" s="1"/>
  <c r="O813" i="7" a="1"/>
  <c r="O813" i="7" s="1"/>
  <c r="M813" i="7" a="1"/>
  <c r="M813" i="7"/>
  <c r="N813" i="7" s="1" a="1"/>
  <c r="N813" i="7" s="1"/>
  <c r="O812" i="7" a="1"/>
  <c r="O812" i="7"/>
  <c r="N812" i="7" a="1"/>
  <c r="N812" i="7" s="1"/>
  <c r="M812" i="7" a="1"/>
  <c r="M812" i="7"/>
  <c r="O811" i="7" a="1"/>
  <c r="O811" i="7" s="1"/>
  <c r="N811" i="7" a="1"/>
  <c r="N811" i="7" s="1"/>
  <c r="M811" i="7" a="1"/>
  <c r="M811" i="7" s="1"/>
  <c r="O810" i="7" a="1"/>
  <c r="O810" i="7" s="1"/>
  <c r="M810" i="7" a="1"/>
  <c r="M810" i="7"/>
  <c r="N810" i="7" s="1" a="1"/>
  <c r="N810" i="7" s="1"/>
  <c r="O809" i="7" a="1"/>
  <c r="O809" i="7" s="1"/>
  <c r="N809" i="7" a="1"/>
  <c r="N809" i="7" s="1"/>
  <c r="M809" i="7" a="1"/>
  <c r="M809" i="7"/>
  <c r="O808" i="7" a="1"/>
  <c r="O808" i="7" s="1"/>
  <c r="N808" i="7" a="1"/>
  <c r="N808" i="7" s="1"/>
  <c r="M808" i="7" a="1"/>
  <c r="M808" i="7"/>
  <c r="O807" i="7" a="1"/>
  <c r="O807" i="7" s="1"/>
  <c r="N807" i="7" a="1"/>
  <c r="N807" i="7" s="1"/>
  <c r="M807" i="7" a="1"/>
  <c r="M807" i="7" s="1"/>
  <c r="O806" i="7" a="1"/>
  <c r="O806" i="7" s="1"/>
  <c r="N806" i="7" a="1"/>
  <c r="N806" i="7" s="1"/>
  <c r="M806" i="7" a="1"/>
  <c r="M806" i="7"/>
  <c r="O805" i="7" a="1"/>
  <c r="O805" i="7" s="1"/>
  <c r="M805" i="7" a="1"/>
  <c r="M805" i="7"/>
  <c r="N805" i="7" s="1" a="1"/>
  <c r="N805" i="7" s="1"/>
  <c r="O804" i="7" a="1"/>
  <c r="O804" i="7" s="1"/>
  <c r="M804" i="7" a="1"/>
  <c r="M804" i="7" s="1"/>
  <c r="N804" i="7" s="1" a="1"/>
  <c r="N804" i="7" s="1"/>
  <c r="O803" i="7" a="1"/>
  <c r="O803" i="7" s="1"/>
  <c r="N803" i="7" a="1"/>
  <c r="N803" i="7" s="1"/>
  <c r="M803" i="7" a="1"/>
  <c r="M803" i="7" s="1"/>
  <c r="O802" i="7" a="1"/>
  <c r="O802" i="7" s="1"/>
  <c r="M802" i="7" a="1"/>
  <c r="M802" i="7"/>
  <c r="N802" i="7" s="1" a="1"/>
  <c r="N802" i="7" s="1"/>
  <c r="O801" i="7" a="1"/>
  <c r="O801" i="7" s="1"/>
  <c r="M801" i="7" a="1"/>
  <c r="M801" i="7" s="1"/>
  <c r="N801" i="7" s="1" a="1"/>
  <c r="N801" i="7" s="1"/>
  <c r="O800" i="7" a="1"/>
  <c r="O800" i="7" s="1"/>
  <c r="M800" i="7" a="1"/>
  <c r="M800" i="7" s="1"/>
  <c r="N800" i="7" s="1" a="1"/>
  <c r="N800" i="7" s="1"/>
  <c r="O799" i="7" a="1"/>
  <c r="O799" i="7" s="1"/>
  <c r="M799" i="7" a="1"/>
  <c r="M799" i="7" s="1"/>
  <c r="N799" i="7" s="1" a="1"/>
  <c r="N799" i="7" s="1"/>
  <c r="O798" i="7" a="1"/>
  <c r="O798" i="7" s="1"/>
  <c r="M798" i="7" a="1"/>
  <c r="M798" i="7" s="1"/>
  <c r="N798" i="7" s="1" a="1"/>
  <c r="N798" i="7" s="1"/>
  <c r="O797" i="7" a="1"/>
  <c r="O797" i="7" s="1"/>
  <c r="M797" i="7" a="1"/>
  <c r="M797" i="7" s="1"/>
  <c r="N797" i="7" s="1" a="1"/>
  <c r="N797" i="7" s="1"/>
  <c r="O796" i="7" a="1"/>
  <c r="O796" i="7" s="1"/>
  <c r="M796" i="7" a="1"/>
  <c r="M796" i="7" s="1"/>
  <c r="N796" i="7" s="1" a="1"/>
  <c r="N796" i="7" s="1"/>
  <c r="O795" i="7" a="1"/>
  <c r="O795" i="7" s="1"/>
  <c r="N795" i="7" a="1"/>
  <c r="N795" i="7"/>
  <c r="M795" i="7" a="1"/>
  <c r="M795" i="7" s="1"/>
  <c r="O794" i="7" a="1"/>
  <c r="O794" i="7"/>
  <c r="M794" i="7" a="1"/>
  <c r="M794" i="7" s="1"/>
  <c r="N794" i="7" s="1" a="1"/>
  <c r="N794" i="7" s="1"/>
  <c r="O793" i="7" a="1"/>
  <c r="O793" i="7" s="1"/>
  <c r="M793" i="7" a="1"/>
  <c r="M793" i="7" s="1"/>
  <c r="N793" i="7" s="1" a="1"/>
  <c r="N793" i="7" s="1"/>
  <c r="O792" i="7" a="1"/>
  <c r="O792" i="7" s="1"/>
  <c r="M792" i="7" a="1"/>
  <c r="M792" i="7" s="1"/>
  <c r="N792" i="7" s="1" a="1"/>
  <c r="N792" i="7" s="1"/>
  <c r="O791" i="7" a="1"/>
  <c r="O791" i="7"/>
  <c r="M791" i="7" a="1"/>
  <c r="M791" i="7" s="1"/>
  <c r="N791" i="7" s="1" a="1"/>
  <c r="N791" i="7" s="1"/>
  <c r="O790" i="7" a="1"/>
  <c r="O790" i="7"/>
  <c r="M790" i="7" a="1"/>
  <c r="M790" i="7" s="1"/>
  <c r="N790" i="7" s="1" a="1"/>
  <c r="N790" i="7" s="1"/>
  <c r="O789" i="7" a="1"/>
  <c r="O789" i="7" s="1"/>
  <c r="M789" i="7" a="1"/>
  <c r="M789" i="7" s="1"/>
  <c r="N789" i="7" s="1" a="1"/>
  <c r="N789" i="7" s="1"/>
  <c r="O788" i="7" a="1"/>
  <c r="O788" i="7"/>
  <c r="M788" i="7" a="1"/>
  <c r="M788" i="7" s="1"/>
  <c r="N788" i="7" s="1" a="1"/>
  <c r="N788" i="7" s="1"/>
  <c r="O787" i="7" a="1"/>
  <c r="O787" i="7"/>
  <c r="M787" i="7" a="1"/>
  <c r="M787" i="7" s="1"/>
  <c r="N787" i="7" s="1" a="1"/>
  <c r="N787" i="7" s="1"/>
  <c r="O786" i="7" a="1"/>
  <c r="O786" i="7"/>
  <c r="M786" i="7" a="1"/>
  <c r="M786" i="7" s="1"/>
  <c r="N786" i="7" s="1" a="1"/>
  <c r="N786" i="7" s="1"/>
  <c r="O785" i="7" a="1"/>
  <c r="O785" i="7" s="1"/>
  <c r="M785" i="7" a="1"/>
  <c r="M785" i="7" s="1"/>
  <c r="N785" i="7" s="1" a="1"/>
  <c r="N785" i="7" s="1"/>
  <c r="O784" i="7" a="1"/>
  <c r="O784" i="7"/>
  <c r="M784" i="7" a="1"/>
  <c r="M784" i="7"/>
  <c r="N784" i="7" s="1" a="1"/>
  <c r="N784" i="7" s="1"/>
  <c r="O783" i="7" a="1"/>
  <c r="O783" i="7"/>
  <c r="N783" i="7" a="1"/>
  <c r="N783" i="7" s="1"/>
  <c r="M783" i="7" a="1"/>
  <c r="M783" i="7" s="1"/>
  <c r="O782" i="7" a="1"/>
  <c r="O782" i="7" s="1"/>
  <c r="M782" i="7" a="1"/>
  <c r="M782" i="7" s="1"/>
  <c r="N782" i="7" s="1" a="1"/>
  <c r="N782" i="7" s="1"/>
  <c r="O781" i="7" a="1"/>
  <c r="O781" i="7" s="1"/>
  <c r="M781" i="7" a="1"/>
  <c r="M781" i="7"/>
  <c r="N781" i="7" s="1" a="1"/>
  <c r="N781" i="7" s="1"/>
  <c r="O780" i="7" a="1"/>
  <c r="O780" i="7"/>
  <c r="N780" i="7" a="1"/>
  <c r="N780" i="7" s="1"/>
  <c r="M780" i="7" a="1"/>
  <c r="M780" i="7"/>
  <c r="O779" i="7" a="1"/>
  <c r="O779" i="7" s="1"/>
  <c r="N779" i="7" a="1"/>
  <c r="N779" i="7" s="1"/>
  <c r="M779" i="7" a="1"/>
  <c r="M779" i="7" s="1"/>
  <c r="O778" i="7" a="1"/>
  <c r="O778" i="7" s="1"/>
  <c r="M778" i="7" a="1"/>
  <c r="M778" i="7"/>
  <c r="N778" i="7" s="1" a="1"/>
  <c r="N778" i="7" s="1"/>
  <c r="O777" i="7" a="1"/>
  <c r="O777" i="7" s="1"/>
  <c r="N777" i="7" a="1"/>
  <c r="N777" i="7" s="1"/>
  <c r="M777" i="7" a="1"/>
  <c r="M777" i="7"/>
  <c r="O776" i="7" a="1"/>
  <c r="O776" i="7" s="1"/>
  <c r="N776" i="7" a="1"/>
  <c r="N776" i="7" s="1"/>
  <c r="M776" i="7" a="1"/>
  <c r="M776" i="7"/>
  <c r="O775" i="7" a="1"/>
  <c r="O775" i="7" s="1"/>
  <c r="N775" i="7" a="1"/>
  <c r="N775" i="7" s="1"/>
  <c r="M775" i="7" a="1"/>
  <c r="M775" i="7" s="1"/>
  <c r="O774" i="7" a="1"/>
  <c r="O774" i="7" s="1"/>
  <c r="N774" i="7" a="1"/>
  <c r="N774" i="7" s="1"/>
  <c r="M774" i="7" a="1"/>
  <c r="M774" i="7"/>
  <c r="O773" i="7" a="1"/>
  <c r="O773" i="7" s="1"/>
  <c r="M773" i="7" a="1"/>
  <c r="M773" i="7"/>
  <c r="N773" i="7" s="1" a="1"/>
  <c r="N773" i="7" s="1"/>
  <c r="O772" i="7" a="1"/>
  <c r="O772" i="7" s="1"/>
  <c r="M772" i="7" a="1"/>
  <c r="M772" i="7" s="1"/>
  <c r="N772" i="7" s="1" a="1"/>
  <c r="N772" i="7" s="1"/>
  <c r="O771" i="7" a="1"/>
  <c r="O771" i="7" s="1"/>
  <c r="N771" i="7" a="1"/>
  <c r="N771" i="7" s="1"/>
  <c r="M771" i="7" a="1"/>
  <c r="M771" i="7" s="1"/>
  <c r="O770" i="7" a="1"/>
  <c r="O770" i="7" s="1"/>
  <c r="M770" i="7" a="1"/>
  <c r="M770" i="7"/>
  <c r="N770" i="7" s="1" a="1"/>
  <c r="N770" i="7" s="1"/>
  <c r="O769" i="7" a="1"/>
  <c r="O769" i="7" s="1"/>
  <c r="M769" i="7" a="1"/>
  <c r="M769" i="7" s="1"/>
  <c r="N769" i="7" s="1" a="1"/>
  <c r="N769" i="7" s="1"/>
  <c r="O768" i="7" a="1"/>
  <c r="O768" i="7" s="1"/>
  <c r="M768" i="7" a="1"/>
  <c r="M768" i="7" s="1"/>
  <c r="N768" i="7" s="1" a="1"/>
  <c r="N768" i="7" s="1"/>
  <c r="O767" i="7" a="1"/>
  <c r="O767" i="7" s="1"/>
  <c r="M767" i="7" a="1"/>
  <c r="M767" i="7" s="1"/>
  <c r="N767" i="7" s="1" a="1"/>
  <c r="N767" i="7" s="1"/>
  <c r="O766" i="7" a="1"/>
  <c r="O766" i="7" s="1"/>
  <c r="M766" i="7" a="1"/>
  <c r="M766" i="7" s="1"/>
  <c r="N766" i="7" s="1" a="1"/>
  <c r="N766" i="7" s="1"/>
  <c r="O765" i="7" a="1"/>
  <c r="O765" i="7" s="1"/>
  <c r="M765" i="7" a="1"/>
  <c r="M765" i="7" s="1"/>
  <c r="N765" i="7" s="1" a="1"/>
  <c r="N765" i="7" s="1"/>
  <c r="O764" i="7" a="1"/>
  <c r="O764" i="7" s="1"/>
  <c r="M764" i="7" a="1"/>
  <c r="M764" i="7" s="1"/>
  <c r="N764" i="7" s="1" a="1"/>
  <c r="N764" i="7" s="1"/>
  <c r="O763" i="7" a="1"/>
  <c r="O763" i="7" s="1"/>
  <c r="N763" i="7" a="1"/>
  <c r="N763" i="7" s="1"/>
  <c r="M763" i="7" a="1"/>
  <c r="M763" i="7" s="1"/>
  <c r="O762" i="7" a="1"/>
  <c r="O762" i="7"/>
  <c r="M762" i="7" a="1"/>
  <c r="M762" i="7" s="1"/>
  <c r="N762" i="7" s="1" a="1"/>
  <c r="N762" i="7" s="1"/>
  <c r="O761" i="7" a="1"/>
  <c r="O761" i="7" s="1"/>
  <c r="M761" i="7" a="1"/>
  <c r="M761" i="7" s="1"/>
  <c r="N761" i="7" s="1" a="1"/>
  <c r="N761" i="7" s="1"/>
  <c r="O760" i="7" a="1"/>
  <c r="O760" i="7" s="1"/>
  <c r="M760" i="7" a="1"/>
  <c r="M760" i="7" s="1"/>
  <c r="N760" i="7" s="1" a="1"/>
  <c r="N760" i="7" s="1"/>
  <c r="O759" i="7" a="1"/>
  <c r="O759" i="7"/>
  <c r="M759" i="7" a="1"/>
  <c r="M759" i="7" s="1"/>
  <c r="N759" i="7" s="1" a="1"/>
  <c r="N759" i="7" s="1"/>
  <c r="O758" i="7" a="1"/>
  <c r="O758" i="7"/>
  <c r="M758" i="7" a="1"/>
  <c r="M758" i="7" s="1"/>
  <c r="N758" i="7" s="1" a="1"/>
  <c r="N758" i="7" s="1"/>
  <c r="O757" i="7" a="1"/>
  <c r="O757" i="7" s="1"/>
  <c r="M757" i="7" a="1"/>
  <c r="M757" i="7" s="1"/>
  <c r="N757" i="7" s="1" a="1"/>
  <c r="N757" i="7" s="1"/>
  <c r="O756" i="7" a="1"/>
  <c r="O756" i="7"/>
  <c r="M756" i="7" a="1"/>
  <c r="M756" i="7" s="1"/>
  <c r="N756" i="7" s="1" a="1"/>
  <c r="N756" i="7" s="1"/>
  <c r="O755" i="7" a="1"/>
  <c r="O755" i="7"/>
  <c r="M755" i="7" a="1"/>
  <c r="M755" i="7" s="1"/>
  <c r="N755" i="7" s="1" a="1"/>
  <c r="N755" i="7" s="1"/>
  <c r="O754" i="7" a="1"/>
  <c r="O754" i="7"/>
  <c r="M754" i="7" a="1"/>
  <c r="M754" i="7" s="1"/>
  <c r="N754" i="7" s="1" a="1"/>
  <c r="N754" i="7" s="1"/>
  <c r="O753" i="7" a="1"/>
  <c r="O753" i="7" s="1"/>
  <c r="M753" i="7" a="1"/>
  <c r="M753" i="7" s="1"/>
  <c r="N753" i="7" s="1" a="1"/>
  <c r="N753" i="7" s="1"/>
  <c r="O752" i="7" a="1"/>
  <c r="O752" i="7"/>
  <c r="M752" i="7" a="1"/>
  <c r="M752" i="7"/>
  <c r="N752" i="7" s="1" a="1"/>
  <c r="N752" i="7" s="1"/>
  <c r="O751" i="7" a="1"/>
  <c r="O751" i="7"/>
  <c r="N751" i="7" a="1"/>
  <c r="N751" i="7" s="1"/>
  <c r="M751" i="7" a="1"/>
  <c r="M751" i="7" s="1"/>
  <c r="O750" i="7" a="1"/>
  <c r="O750" i="7" s="1"/>
  <c r="M750" i="7" a="1"/>
  <c r="M750" i="7" s="1"/>
  <c r="N750" i="7" s="1" a="1"/>
  <c r="N750" i="7" s="1"/>
  <c r="O749" i="7" a="1"/>
  <c r="O749" i="7" s="1"/>
  <c r="M749" i="7" a="1"/>
  <c r="M749" i="7"/>
  <c r="N749" i="7" s="1" a="1"/>
  <c r="N749" i="7" s="1"/>
  <c r="O748" i="7" a="1"/>
  <c r="O748" i="7"/>
  <c r="N748" i="7" a="1"/>
  <c r="N748" i="7" s="1"/>
  <c r="M748" i="7" a="1"/>
  <c r="M748" i="7"/>
  <c r="O747" i="7" a="1"/>
  <c r="O747" i="7" s="1"/>
  <c r="N747" i="7" a="1"/>
  <c r="N747" i="7" s="1"/>
  <c r="M747" i="7" a="1"/>
  <c r="M747" i="7" s="1"/>
  <c r="O746" i="7" a="1"/>
  <c r="O746" i="7" s="1"/>
  <c r="M746" i="7" a="1"/>
  <c r="M746" i="7"/>
  <c r="N746" i="7" s="1" a="1"/>
  <c r="N746" i="7" s="1"/>
  <c r="O745" i="7" a="1"/>
  <c r="O745" i="7" s="1"/>
  <c r="N745" i="7" a="1"/>
  <c r="N745" i="7" s="1"/>
  <c r="M745" i="7" a="1"/>
  <c r="M745" i="7"/>
  <c r="O744" i="7" a="1"/>
  <c r="O744" i="7" s="1"/>
  <c r="N744" i="7" a="1"/>
  <c r="N744" i="7" s="1"/>
  <c r="M744" i="7" a="1"/>
  <c r="M744" i="7"/>
  <c r="O743" i="7" a="1"/>
  <c r="O743" i="7" s="1"/>
  <c r="N743" i="7" a="1"/>
  <c r="N743" i="7" s="1"/>
  <c r="M743" i="7" a="1"/>
  <c r="M743" i="7" s="1"/>
  <c r="O742" i="7" a="1"/>
  <c r="O742" i="7" s="1"/>
  <c r="N742" i="7" a="1"/>
  <c r="N742" i="7" s="1"/>
  <c r="M742" i="7" a="1"/>
  <c r="M742" i="7"/>
  <c r="O741" i="7" a="1"/>
  <c r="O741" i="7" s="1"/>
  <c r="M741" i="7" a="1"/>
  <c r="M741" i="7"/>
  <c r="N741" i="7" s="1" a="1"/>
  <c r="N741" i="7" s="1"/>
  <c r="O740" i="7" a="1"/>
  <c r="O740" i="7" s="1"/>
  <c r="M740" i="7" a="1"/>
  <c r="M740" i="7" s="1"/>
  <c r="N740" i="7" s="1" a="1"/>
  <c r="N740" i="7" s="1"/>
  <c r="O739" i="7" a="1"/>
  <c r="O739" i="7" s="1"/>
  <c r="N739" i="7" a="1"/>
  <c r="N739" i="7" s="1"/>
  <c r="M739" i="7" a="1"/>
  <c r="M739" i="7" s="1"/>
  <c r="O738" i="7" a="1"/>
  <c r="O738" i="7" s="1"/>
  <c r="M738" i="7" a="1"/>
  <c r="M738" i="7"/>
  <c r="N738" i="7" s="1" a="1"/>
  <c r="N738" i="7" s="1"/>
  <c r="O737" i="7" a="1"/>
  <c r="O737" i="7" s="1"/>
  <c r="M737" i="7" a="1"/>
  <c r="M737" i="7" s="1"/>
  <c r="N737" i="7" s="1" a="1"/>
  <c r="N737" i="7" s="1"/>
  <c r="O736" i="7" a="1"/>
  <c r="O736" i="7" s="1"/>
  <c r="M736" i="7" a="1"/>
  <c r="M736" i="7" s="1"/>
  <c r="N736" i="7" s="1" a="1"/>
  <c r="N736" i="7" s="1"/>
  <c r="O735" i="7" a="1"/>
  <c r="O735" i="7" s="1"/>
  <c r="M735" i="7" a="1"/>
  <c r="M735" i="7" s="1"/>
  <c r="N735" i="7" s="1" a="1"/>
  <c r="N735" i="7" s="1"/>
  <c r="O734" i="7" a="1"/>
  <c r="O734" i="7" s="1"/>
  <c r="M734" i="7" a="1"/>
  <c r="M734" i="7" s="1"/>
  <c r="N734" i="7" s="1" a="1"/>
  <c r="N734" i="7" s="1"/>
  <c r="O733" i="7" a="1"/>
  <c r="O733" i="7" s="1"/>
  <c r="M733" i="7" a="1"/>
  <c r="M733" i="7" s="1"/>
  <c r="N733" i="7" s="1" a="1"/>
  <c r="N733" i="7" s="1"/>
  <c r="O732" i="7" a="1"/>
  <c r="O732" i="7" s="1"/>
  <c r="M732" i="7" a="1"/>
  <c r="M732" i="7" s="1"/>
  <c r="N732" i="7" s="1" a="1"/>
  <c r="N732" i="7" s="1"/>
  <c r="O731" i="7" a="1"/>
  <c r="O731" i="7" s="1"/>
  <c r="N731" i="7" a="1"/>
  <c r="N731" i="7"/>
  <c r="M731" i="7" a="1"/>
  <c r="M731" i="7" s="1"/>
  <c r="O730" i="7" a="1"/>
  <c r="O730" i="7"/>
  <c r="M730" i="7" a="1"/>
  <c r="M730" i="7" s="1"/>
  <c r="N730" i="7" s="1" a="1"/>
  <c r="N730" i="7" s="1"/>
  <c r="O729" i="7" a="1"/>
  <c r="O729" i="7" s="1"/>
  <c r="M729" i="7" a="1"/>
  <c r="M729" i="7" s="1"/>
  <c r="N729" i="7" s="1" a="1"/>
  <c r="N729" i="7" s="1"/>
  <c r="O728" i="7" a="1"/>
  <c r="O728" i="7" s="1"/>
  <c r="M728" i="7" a="1"/>
  <c r="M728" i="7" s="1"/>
  <c r="N728" i="7" s="1" a="1"/>
  <c r="N728" i="7" s="1"/>
  <c r="O727" i="7" a="1"/>
  <c r="O727" i="7"/>
  <c r="M727" i="7" a="1"/>
  <c r="M727" i="7" s="1"/>
  <c r="N727" i="7" s="1" a="1"/>
  <c r="N727" i="7" s="1"/>
  <c r="O726" i="7" a="1"/>
  <c r="O726" i="7"/>
  <c r="M726" i="7" a="1"/>
  <c r="M726" i="7" s="1"/>
  <c r="N726" i="7" s="1" a="1"/>
  <c r="N726" i="7" s="1"/>
  <c r="O725" i="7" a="1"/>
  <c r="O725" i="7" s="1"/>
  <c r="M725" i="7" a="1"/>
  <c r="M725" i="7" s="1"/>
  <c r="N725" i="7" s="1" a="1"/>
  <c r="N725" i="7" s="1"/>
  <c r="O724" i="7" a="1"/>
  <c r="O724" i="7"/>
  <c r="M724" i="7" a="1"/>
  <c r="M724" i="7" s="1"/>
  <c r="N724" i="7" s="1" a="1"/>
  <c r="N724" i="7" s="1"/>
  <c r="O723" i="7" a="1"/>
  <c r="O723" i="7"/>
  <c r="M723" i="7" a="1"/>
  <c r="M723" i="7" s="1"/>
  <c r="N723" i="7" s="1" a="1"/>
  <c r="N723" i="7" s="1"/>
  <c r="O722" i="7" a="1"/>
  <c r="O722" i="7"/>
  <c r="M722" i="7" a="1"/>
  <c r="M722" i="7" s="1"/>
  <c r="N722" i="7" s="1" a="1"/>
  <c r="N722" i="7" s="1"/>
  <c r="O721" i="7" a="1"/>
  <c r="O721" i="7" s="1"/>
  <c r="M721" i="7" a="1"/>
  <c r="M721" i="7" s="1"/>
  <c r="N721" i="7" s="1" a="1"/>
  <c r="N721" i="7" s="1"/>
  <c r="O720" i="7" a="1"/>
  <c r="O720" i="7"/>
  <c r="M720" i="7" a="1"/>
  <c r="M720" i="7"/>
  <c r="N720" i="7" s="1" a="1"/>
  <c r="N720" i="7" s="1"/>
  <c r="O719" i="7" a="1"/>
  <c r="O719" i="7"/>
  <c r="N719" i="7" a="1"/>
  <c r="N719" i="7" s="1"/>
  <c r="M719" i="7" a="1"/>
  <c r="M719" i="7" s="1"/>
  <c r="O718" i="7" a="1"/>
  <c r="O718" i="7" s="1"/>
  <c r="M718" i="7" a="1"/>
  <c r="M718" i="7" s="1"/>
  <c r="N718" i="7" s="1" a="1"/>
  <c r="N718" i="7" s="1"/>
  <c r="O717" i="7" a="1"/>
  <c r="O717" i="7" s="1"/>
  <c r="M717" i="7" a="1"/>
  <c r="M717" i="7"/>
  <c r="N717" i="7" s="1" a="1"/>
  <c r="N717" i="7" s="1"/>
  <c r="O716" i="7" a="1"/>
  <c r="O716" i="7"/>
  <c r="N716" i="7" a="1"/>
  <c r="N716" i="7" s="1"/>
  <c r="M716" i="7" a="1"/>
  <c r="M716" i="7"/>
  <c r="O715" i="7" a="1"/>
  <c r="O715" i="7" s="1"/>
  <c r="N715" i="7" a="1"/>
  <c r="N715" i="7" s="1"/>
  <c r="M715" i="7" a="1"/>
  <c r="M715" i="7" s="1"/>
  <c r="O714" i="7" a="1"/>
  <c r="O714" i="7" s="1"/>
  <c r="M714" i="7" a="1"/>
  <c r="M714" i="7"/>
  <c r="N714" i="7" s="1" a="1"/>
  <c r="N714" i="7" s="1"/>
  <c r="O713" i="7" a="1"/>
  <c r="O713" i="7" s="1"/>
  <c r="N713" i="7" a="1"/>
  <c r="N713" i="7" s="1"/>
  <c r="M713" i="7" a="1"/>
  <c r="M713" i="7"/>
  <c r="O712" i="7" a="1"/>
  <c r="O712" i="7" s="1"/>
  <c r="N712" i="7" a="1"/>
  <c r="N712" i="7" s="1"/>
  <c r="M712" i="7" a="1"/>
  <c r="M712" i="7"/>
  <c r="O711" i="7" a="1"/>
  <c r="O711" i="7" s="1"/>
  <c r="N711" i="7" a="1"/>
  <c r="N711" i="7" s="1"/>
  <c r="M711" i="7" a="1"/>
  <c r="M711" i="7" s="1"/>
  <c r="O710" i="7" a="1"/>
  <c r="O710" i="7" s="1"/>
  <c r="N710" i="7" a="1"/>
  <c r="N710" i="7" s="1"/>
  <c r="M710" i="7" a="1"/>
  <c r="M710" i="7"/>
  <c r="O709" i="7" a="1"/>
  <c r="O709" i="7" s="1"/>
  <c r="M709" i="7" a="1"/>
  <c r="M709" i="7"/>
  <c r="N709" i="7" s="1" a="1"/>
  <c r="N709" i="7" s="1"/>
  <c r="O708" i="7" a="1"/>
  <c r="O708" i="7" s="1"/>
  <c r="M708" i="7" a="1"/>
  <c r="M708" i="7" s="1"/>
  <c r="N708" i="7" s="1" a="1"/>
  <c r="N708" i="7" s="1"/>
  <c r="O707" i="7" a="1"/>
  <c r="O707" i="7" s="1"/>
  <c r="N707" i="7" a="1"/>
  <c r="N707" i="7" s="1"/>
  <c r="M707" i="7" a="1"/>
  <c r="M707" i="7" s="1"/>
  <c r="O706" i="7" a="1"/>
  <c r="O706" i="7" s="1"/>
  <c r="M706" i="7" a="1"/>
  <c r="M706" i="7"/>
  <c r="N706" i="7" s="1" a="1"/>
  <c r="N706" i="7" s="1"/>
  <c r="O705" i="7" a="1"/>
  <c r="O705" i="7" s="1"/>
  <c r="M705" i="7" a="1"/>
  <c r="M705" i="7" s="1"/>
  <c r="N705" i="7" s="1" a="1"/>
  <c r="N705" i="7" s="1"/>
  <c r="O704" i="7" a="1"/>
  <c r="O704" i="7" s="1"/>
  <c r="M704" i="7" a="1"/>
  <c r="M704" i="7" s="1"/>
  <c r="N704" i="7" s="1" a="1"/>
  <c r="N704" i="7" s="1"/>
  <c r="O703" i="7" a="1"/>
  <c r="O703" i="7" s="1"/>
  <c r="M703" i="7" a="1"/>
  <c r="M703" i="7" s="1"/>
  <c r="N703" i="7" s="1" a="1"/>
  <c r="N703" i="7" s="1"/>
  <c r="O702" i="7" a="1"/>
  <c r="O702" i="7" s="1"/>
  <c r="M702" i="7" a="1"/>
  <c r="M702" i="7" s="1"/>
  <c r="N702" i="7" s="1" a="1"/>
  <c r="N702" i="7" s="1"/>
  <c r="O701" i="7" a="1"/>
  <c r="O701" i="7" s="1"/>
  <c r="M701" i="7" a="1"/>
  <c r="M701" i="7" s="1"/>
  <c r="N701" i="7" s="1" a="1"/>
  <c r="N701" i="7" s="1"/>
  <c r="O700" i="7" a="1"/>
  <c r="O700" i="7" s="1"/>
  <c r="M700" i="7" a="1"/>
  <c r="M700" i="7" s="1"/>
  <c r="N700" i="7" s="1" a="1"/>
  <c r="N700" i="7" s="1"/>
  <c r="O699" i="7" a="1"/>
  <c r="O699" i="7" s="1"/>
  <c r="N699" i="7" a="1"/>
  <c r="N699" i="7"/>
  <c r="M699" i="7" a="1"/>
  <c r="M699" i="7" s="1"/>
  <c r="O698" i="7" a="1"/>
  <c r="O698" i="7"/>
  <c r="M698" i="7" a="1"/>
  <c r="M698" i="7" s="1"/>
  <c r="N698" i="7" s="1" a="1"/>
  <c r="N698" i="7" s="1"/>
  <c r="O697" i="7" a="1"/>
  <c r="O697" i="7" s="1"/>
  <c r="M697" i="7" a="1"/>
  <c r="M697" i="7" s="1"/>
  <c r="N697" i="7" s="1" a="1"/>
  <c r="N697" i="7" s="1"/>
  <c r="O696" i="7" a="1"/>
  <c r="O696" i="7" s="1"/>
  <c r="M696" i="7" a="1"/>
  <c r="M696" i="7" s="1"/>
  <c r="N696" i="7" s="1" a="1"/>
  <c r="N696" i="7" s="1"/>
  <c r="O695" i="7" a="1"/>
  <c r="O695" i="7"/>
  <c r="M695" i="7" a="1"/>
  <c r="M695" i="7" s="1"/>
  <c r="N695" i="7" s="1" a="1"/>
  <c r="N695" i="7" s="1"/>
  <c r="O694" i="7" a="1"/>
  <c r="O694" i="7"/>
  <c r="M694" i="7" a="1"/>
  <c r="M694" i="7" s="1"/>
  <c r="N694" i="7" s="1" a="1"/>
  <c r="N694" i="7" s="1"/>
  <c r="O693" i="7" a="1"/>
  <c r="O693" i="7" s="1"/>
  <c r="M693" i="7" a="1"/>
  <c r="M693" i="7" s="1"/>
  <c r="N693" i="7" s="1" a="1"/>
  <c r="N693" i="7" s="1"/>
  <c r="O692" i="7" a="1"/>
  <c r="O692" i="7"/>
  <c r="M692" i="7" a="1"/>
  <c r="M692" i="7" s="1"/>
  <c r="N692" i="7" s="1" a="1"/>
  <c r="N692" i="7" s="1"/>
  <c r="O691" i="7" a="1"/>
  <c r="O691" i="7"/>
  <c r="M691" i="7" a="1"/>
  <c r="M691" i="7" s="1"/>
  <c r="N691" i="7" s="1" a="1"/>
  <c r="N691" i="7" s="1"/>
  <c r="O690" i="7" a="1"/>
  <c r="O690" i="7"/>
  <c r="M690" i="7" a="1"/>
  <c r="M690" i="7" s="1"/>
  <c r="N690" i="7" s="1" a="1"/>
  <c r="N690" i="7" s="1"/>
  <c r="O689" i="7" a="1"/>
  <c r="O689" i="7" s="1"/>
  <c r="M689" i="7" a="1"/>
  <c r="M689" i="7" s="1"/>
  <c r="N689" i="7" s="1" a="1"/>
  <c r="N689" i="7" s="1"/>
  <c r="O688" i="7" a="1"/>
  <c r="O688" i="7"/>
  <c r="M688" i="7" a="1"/>
  <c r="M688" i="7"/>
  <c r="N688" i="7" s="1" a="1"/>
  <c r="N688" i="7" s="1"/>
  <c r="O687" i="7" a="1"/>
  <c r="O687" i="7"/>
  <c r="N687" i="7" a="1"/>
  <c r="N687" i="7" s="1"/>
  <c r="M687" i="7" a="1"/>
  <c r="M687" i="7" s="1"/>
  <c r="O686" i="7" a="1"/>
  <c r="O686" i="7" s="1"/>
  <c r="M686" i="7" a="1"/>
  <c r="M686" i="7" s="1"/>
  <c r="N686" i="7" s="1" a="1"/>
  <c r="N686" i="7" s="1"/>
  <c r="O685" i="7" a="1"/>
  <c r="O685" i="7" s="1"/>
  <c r="M685" i="7" a="1"/>
  <c r="M685" i="7"/>
  <c r="N685" i="7" s="1" a="1"/>
  <c r="N685" i="7" s="1"/>
  <c r="O684" i="7" a="1"/>
  <c r="O684" i="7"/>
  <c r="N684" i="7" a="1"/>
  <c r="N684" i="7" s="1"/>
  <c r="M684" i="7" a="1"/>
  <c r="M684" i="7"/>
  <c r="O683" i="7" a="1"/>
  <c r="O683" i="7" s="1"/>
  <c r="N683" i="7" a="1"/>
  <c r="N683" i="7" s="1"/>
  <c r="M683" i="7" a="1"/>
  <c r="M683" i="7" s="1"/>
  <c r="O682" i="7" a="1"/>
  <c r="O682" i="7" s="1"/>
  <c r="M682" i="7" a="1"/>
  <c r="M682" i="7"/>
  <c r="N682" i="7" s="1" a="1"/>
  <c r="N682" i="7" s="1"/>
  <c r="O681" i="7" a="1"/>
  <c r="O681" i="7" s="1"/>
  <c r="N681" i="7" a="1"/>
  <c r="N681" i="7" s="1"/>
  <c r="M681" i="7" a="1"/>
  <c r="M681" i="7"/>
  <c r="O680" i="7" a="1"/>
  <c r="O680" i="7" s="1"/>
  <c r="N680" i="7" a="1"/>
  <c r="N680" i="7" s="1"/>
  <c r="M680" i="7" a="1"/>
  <c r="M680" i="7"/>
  <c r="O679" i="7" a="1"/>
  <c r="O679" i="7" s="1"/>
  <c r="N679" i="7" a="1"/>
  <c r="N679" i="7" s="1"/>
  <c r="M679" i="7" a="1"/>
  <c r="M679" i="7" s="1"/>
  <c r="O678" i="7" a="1"/>
  <c r="O678" i="7" s="1"/>
  <c r="N678" i="7" a="1"/>
  <c r="N678" i="7" s="1"/>
  <c r="M678" i="7" a="1"/>
  <c r="M678" i="7"/>
  <c r="O677" i="7" a="1"/>
  <c r="O677" i="7" s="1"/>
  <c r="M677" i="7" a="1"/>
  <c r="M677" i="7"/>
  <c r="N677" i="7" s="1" a="1"/>
  <c r="N677" i="7" s="1"/>
  <c r="O676" i="7" a="1"/>
  <c r="O676" i="7" s="1"/>
  <c r="M676" i="7" a="1"/>
  <c r="M676" i="7" s="1"/>
  <c r="N676" i="7" s="1" a="1"/>
  <c r="N676" i="7" s="1"/>
  <c r="O675" i="7" a="1"/>
  <c r="O675" i="7" s="1"/>
  <c r="N675" i="7" a="1"/>
  <c r="N675" i="7" s="1"/>
  <c r="M675" i="7" a="1"/>
  <c r="M675" i="7" s="1"/>
  <c r="O674" i="7" a="1"/>
  <c r="O674" i="7" s="1"/>
  <c r="M674" i="7" a="1"/>
  <c r="M674" i="7"/>
  <c r="N674" i="7" s="1" a="1"/>
  <c r="N674" i="7" s="1"/>
  <c r="O673" i="7" a="1"/>
  <c r="O673" i="7" s="1"/>
  <c r="M673" i="7" a="1"/>
  <c r="M673" i="7" s="1"/>
  <c r="N673" i="7" s="1" a="1"/>
  <c r="N673" i="7" s="1"/>
  <c r="O672" i="7" a="1"/>
  <c r="O672" i="7" s="1"/>
  <c r="M672" i="7" a="1"/>
  <c r="M672" i="7" s="1"/>
  <c r="N672" i="7" s="1" a="1"/>
  <c r="N672" i="7" s="1"/>
  <c r="O671" i="7" a="1"/>
  <c r="O671" i="7" s="1"/>
  <c r="M671" i="7" a="1"/>
  <c r="M671" i="7" s="1"/>
  <c r="N671" i="7" s="1" a="1"/>
  <c r="N671" i="7" s="1"/>
  <c r="O670" i="7" a="1"/>
  <c r="O670" i="7" s="1"/>
  <c r="M670" i="7" a="1"/>
  <c r="M670" i="7" s="1"/>
  <c r="N670" i="7" s="1" a="1"/>
  <c r="N670" i="7" s="1"/>
  <c r="O669" i="7" a="1"/>
  <c r="O669" i="7" s="1"/>
  <c r="M669" i="7" a="1"/>
  <c r="M669" i="7" s="1"/>
  <c r="N669" i="7" s="1" a="1"/>
  <c r="N669" i="7" s="1"/>
  <c r="O668" i="7" a="1"/>
  <c r="O668" i="7" s="1"/>
  <c r="M668" i="7" a="1"/>
  <c r="M668" i="7" s="1"/>
  <c r="N668" i="7" s="1" a="1"/>
  <c r="N668" i="7" s="1"/>
  <c r="O667" i="7" a="1"/>
  <c r="O667" i="7" s="1"/>
  <c r="N667" i="7" a="1"/>
  <c r="N667" i="7"/>
  <c r="M667" i="7" a="1"/>
  <c r="M667" i="7" s="1"/>
  <c r="O666" i="7" a="1"/>
  <c r="O666" i="7"/>
  <c r="M666" i="7" a="1"/>
  <c r="M666" i="7" s="1"/>
  <c r="N666" i="7" s="1" a="1"/>
  <c r="N666" i="7" s="1"/>
  <c r="O665" i="7" a="1"/>
  <c r="O665" i="7" s="1"/>
  <c r="M665" i="7" a="1"/>
  <c r="M665" i="7" s="1"/>
  <c r="N665" i="7" s="1" a="1"/>
  <c r="N665" i="7" s="1"/>
  <c r="O664" i="7" a="1"/>
  <c r="O664" i="7" s="1"/>
  <c r="M664" i="7" a="1"/>
  <c r="M664" i="7" s="1"/>
  <c r="N664" i="7" s="1" a="1"/>
  <c r="N664" i="7" s="1"/>
  <c r="O663" i="7" a="1"/>
  <c r="O663" i="7"/>
  <c r="M663" i="7" a="1"/>
  <c r="M663" i="7" s="1"/>
  <c r="N663" i="7" s="1" a="1"/>
  <c r="N663" i="7" s="1"/>
  <c r="O662" i="7" a="1"/>
  <c r="O662" i="7"/>
  <c r="M662" i="7" a="1"/>
  <c r="M662" i="7" s="1"/>
  <c r="N662" i="7" s="1" a="1"/>
  <c r="N662" i="7" s="1"/>
  <c r="O661" i="7" a="1"/>
  <c r="O661" i="7" s="1"/>
  <c r="M661" i="7" a="1"/>
  <c r="M661" i="7" s="1"/>
  <c r="N661" i="7" s="1" a="1"/>
  <c r="N661" i="7" s="1"/>
  <c r="O660" i="7" a="1"/>
  <c r="O660" i="7"/>
  <c r="M660" i="7" a="1"/>
  <c r="M660" i="7" s="1"/>
  <c r="N660" i="7" s="1" a="1"/>
  <c r="N660" i="7" s="1"/>
  <c r="O659" i="7" a="1"/>
  <c r="O659" i="7"/>
  <c r="M659" i="7" a="1"/>
  <c r="M659" i="7" s="1"/>
  <c r="N659" i="7" s="1" a="1"/>
  <c r="N659" i="7" s="1"/>
  <c r="O658" i="7" a="1"/>
  <c r="O658" i="7"/>
  <c r="M658" i="7" a="1"/>
  <c r="M658" i="7" s="1"/>
  <c r="N658" i="7" s="1" a="1"/>
  <c r="N658" i="7" s="1"/>
  <c r="O657" i="7" a="1"/>
  <c r="O657" i="7" s="1"/>
  <c r="M657" i="7" a="1"/>
  <c r="M657" i="7" s="1"/>
  <c r="N657" i="7" s="1" a="1"/>
  <c r="N657" i="7" s="1"/>
  <c r="O656" i="7" a="1"/>
  <c r="O656" i="7"/>
  <c r="M656" i="7" a="1"/>
  <c r="M656" i="7"/>
  <c r="N656" i="7" s="1" a="1"/>
  <c r="N656" i="7" s="1"/>
  <c r="O655" i="7" a="1"/>
  <c r="O655" i="7"/>
  <c r="N655" i="7" a="1"/>
  <c r="N655" i="7" s="1"/>
  <c r="M655" i="7" a="1"/>
  <c r="M655" i="7" s="1"/>
  <c r="O654" i="7" a="1"/>
  <c r="O654" i="7" s="1"/>
  <c r="M654" i="7" a="1"/>
  <c r="M654" i="7" s="1"/>
  <c r="N654" i="7" s="1" a="1"/>
  <c r="N654" i="7" s="1"/>
  <c r="O653" i="7" a="1"/>
  <c r="O653" i="7" s="1"/>
  <c r="M653" i="7" a="1"/>
  <c r="M653" i="7"/>
  <c r="N653" i="7" s="1" a="1"/>
  <c r="N653" i="7" s="1"/>
  <c r="O652" i="7" a="1"/>
  <c r="O652" i="7"/>
  <c r="N652" i="7" a="1"/>
  <c r="N652" i="7" s="1"/>
  <c r="M652" i="7" a="1"/>
  <c r="M652" i="7"/>
  <c r="O651" i="7" a="1"/>
  <c r="O651" i="7" s="1"/>
  <c r="N651" i="7" a="1"/>
  <c r="N651" i="7" s="1"/>
  <c r="M651" i="7" a="1"/>
  <c r="M651" i="7" s="1"/>
  <c r="O650" i="7" a="1"/>
  <c r="O650" i="7" s="1"/>
  <c r="M650" i="7" a="1"/>
  <c r="M650" i="7"/>
  <c r="N650" i="7" s="1" a="1"/>
  <c r="N650" i="7" s="1"/>
  <c r="O649" i="7" a="1"/>
  <c r="O649" i="7" s="1"/>
  <c r="N649" i="7" a="1"/>
  <c r="N649" i="7" s="1"/>
  <c r="M649" i="7" a="1"/>
  <c r="M649" i="7"/>
  <c r="O648" i="7" a="1"/>
  <c r="O648" i="7" s="1"/>
  <c r="N648" i="7" a="1"/>
  <c r="N648" i="7" s="1"/>
  <c r="M648" i="7" a="1"/>
  <c r="M648" i="7"/>
  <c r="O647" i="7" a="1"/>
  <c r="O647" i="7" s="1"/>
  <c r="N647" i="7" a="1"/>
  <c r="N647" i="7" s="1"/>
  <c r="M647" i="7" a="1"/>
  <c r="M647" i="7" s="1"/>
  <c r="O646" i="7" a="1"/>
  <c r="O646" i="7" s="1"/>
  <c r="N646" i="7" a="1"/>
  <c r="N646" i="7" s="1"/>
  <c r="M646" i="7" a="1"/>
  <c r="M646" i="7"/>
  <c r="O645" i="7" a="1"/>
  <c r="O645" i="7" s="1"/>
  <c r="M645" i="7" a="1"/>
  <c r="M645" i="7"/>
  <c r="N645" i="7" s="1" a="1"/>
  <c r="N645" i="7" s="1"/>
  <c r="O644" i="7" a="1"/>
  <c r="O644" i="7" s="1"/>
  <c r="M644" i="7" a="1"/>
  <c r="M644" i="7" s="1"/>
  <c r="N644" i="7" s="1" a="1"/>
  <c r="N644" i="7" s="1"/>
  <c r="O643" i="7" a="1"/>
  <c r="O643" i="7" s="1"/>
  <c r="N643" i="7" a="1"/>
  <c r="N643" i="7" s="1"/>
  <c r="M643" i="7" a="1"/>
  <c r="M643" i="7" s="1"/>
  <c r="O642" i="7" a="1"/>
  <c r="O642" i="7" s="1"/>
  <c r="M642" i="7" a="1"/>
  <c r="M642" i="7"/>
  <c r="N642" i="7" s="1" a="1"/>
  <c r="N642" i="7" s="1"/>
  <c r="O641" i="7" a="1"/>
  <c r="O641" i="7" s="1"/>
  <c r="M641" i="7" a="1"/>
  <c r="M641" i="7" s="1"/>
  <c r="N641" i="7" s="1" a="1"/>
  <c r="N641" i="7" s="1"/>
  <c r="O640" i="7" a="1"/>
  <c r="O640" i="7" s="1"/>
  <c r="M640" i="7" a="1"/>
  <c r="M640" i="7" s="1"/>
  <c r="N640" i="7" s="1" a="1"/>
  <c r="N640" i="7" s="1"/>
  <c r="O639" i="7" a="1"/>
  <c r="O639" i="7" s="1"/>
  <c r="M639" i="7" a="1"/>
  <c r="M639" i="7" s="1"/>
  <c r="N639" i="7" s="1" a="1"/>
  <c r="N639" i="7" s="1"/>
  <c r="O638" i="7" a="1"/>
  <c r="O638" i="7" s="1"/>
  <c r="M638" i="7" a="1"/>
  <c r="M638" i="7" s="1"/>
  <c r="N638" i="7" s="1" a="1"/>
  <c r="N638" i="7" s="1"/>
  <c r="O637" i="7" a="1"/>
  <c r="O637" i="7" s="1"/>
  <c r="M637" i="7" a="1"/>
  <c r="M637" i="7" s="1"/>
  <c r="N637" i="7" s="1" a="1"/>
  <c r="N637" i="7" s="1"/>
  <c r="O636" i="7" a="1"/>
  <c r="O636" i="7" s="1"/>
  <c r="M636" i="7" a="1"/>
  <c r="M636" i="7" s="1"/>
  <c r="N636" i="7" s="1" a="1"/>
  <c r="N636" i="7" s="1"/>
  <c r="O635" i="7" a="1"/>
  <c r="O635" i="7" s="1"/>
  <c r="N635" i="7" a="1"/>
  <c r="N635" i="7"/>
  <c r="M635" i="7" a="1"/>
  <c r="M635" i="7" s="1"/>
  <c r="O634" i="7" a="1"/>
  <c r="O634" i="7"/>
  <c r="M634" i="7" a="1"/>
  <c r="M634" i="7" s="1"/>
  <c r="N634" i="7" s="1" a="1"/>
  <c r="N634" i="7" s="1"/>
  <c r="O633" i="7" a="1"/>
  <c r="O633" i="7" s="1"/>
  <c r="M633" i="7" a="1"/>
  <c r="M633" i="7" s="1"/>
  <c r="N633" i="7" s="1" a="1"/>
  <c r="N633" i="7" s="1"/>
  <c r="O632" i="7" a="1"/>
  <c r="O632" i="7" s="1"/>
  <c r="M632" i="7" a="1"/>
  <c r="M632" i="7" s="1"/>
  <c r="N632" i="7" s="1" a="1"/>
  <c r="N632" i="7" s="1"/>
  <c r="O631" i="7" a="1"/>
  <c r="O631" i="7"/>
  <c r="M631" i="7" a="1"/>
  <c r="M631" i="7" s="1"/>
  <c r="N631" i="7" s="1" a="1"/>
  <c r="N631" i="7" s="1"/>
  <c r="O630" i="7" a="1"/>
  <c r="O630" i="7"/>
  <c r="M630" i="7" a="1"/>
  <c r="M630" i="7" s="1"/>
  <c r="N630" i="7" s="1" a="1"/>
  <c r="N630" i="7" s="1"/>
  <c r="O629" i="7" a="1"/>
  <c r="O629" i="7" s="1"/>
  <c r="M629" i="7" a="1"/>
  <c r="M629" i="7" s="1"/>
  <c r="N629" i="7" s="1" a="1"/>
  <c r="N629" i="7" s="1"/>
  <c r="O628" i="7" a="1"/>
  <c r="O628" i="7"/>
  <c r="M628" i="7" a="1"/>
  <c r="M628" i="7" s="1"/>
  <c r="N628" i="7" s="1" a="1"/>
  <c r="N628" i="7" s="1"/>
  <c r="O627" i="7" a="1"/>
  <c r="O627" i="7"/>
  <c r="M627" i="7" a="1"/>
  <c r="M627" i="7" s="1"/>
  <c r="N627" i="7" s="1" a="1"/>
  <c r="N627" i="7" s="1"/>
  <c r="O626" i="7" a="1"/>
  <c r="O626" i="7"/>
  <c r="M626" i="7" a="1"/>
  <c r="M626" i="7" s="1"/>
  <c r="N626" i="7" s="1" a="1"/>
  <c r="N626" i="7" s="1"/>
  <c r="O625" i="7" a="1"/>
  <c r="O625" i="7" s="1"/>
  <c r="M625" i="7" a="1"/>
  <c r="M625" i="7" s="1"/>
  <c r="N625" i="7" s="1" a="1"/>
  <c r="N625" i="7" s="1"/>
  <c r="O624" i="7" a="1"/>
  <c r="O624" i="7"/>
  <c r="M624" i="7" a="1"/>
  <c r="M624" i="7"/>
  <c r="N624" i="7" s="1" a="1"/>
  <c r="N624" i="7" s="1"/>
  <c r="O623" i="7" a="1"/>
  <c r="O623" i="7"/>
  <c r="N623" i="7" a="1"/>
  <c r="N623" i="7" s="1"/>
  <c r="M623" i="7" a="1"/>
  <c r="M623" i="7" s="1"/>
  <c r="O622" i="7" a="1"/>
  <c r="O622" i="7"/>
  <c r="M622" i="7" a="1"/>
  <c r="M622" i="7" s="1"/>
  <c r="N622" i="7" s="1" a="1"/>
  <c r="N622" i="7" s="1"/>
  <c r="O621" i="7" a="1"/>
  <c r="O621" i="7" s="1"/>
  <c r="M621" i="7" a="1"/>
  <c r="M621" i="7"/>
  <c r="N621" i="7" s="1" a="1"/>
  <c r="N621" i="7" s="1"/>
  <c r="O620" i="7" a="1"/>
  <c r="O620" i="7"/>
  <c r="N620" i="7" a="1"/>
  <c r="N620" i="7" s="1"/>
  <c r="M620" i="7" a="1"/>
  <c r="M620" i="7"/>
  <c r="O619" i="7" a="1"/>
  <c r="O619" i="7"/>
  <c r="N619" i="7" a="1"/>
  <c r="N619" i="7" s="1"/>
  <c r="M619" i="7" a="1"/>
  <c r="M619" i="7" s="1"/>
  <c r="O618" i="7" a="1"/>
  <c r="O618" i="7" s="1"/>
  <c r="M618" i="7" a="1"/>
  <c r="M618" i="7"/>
  <c r="N618" i="7" s="1" a="1"/>
  <c r="N618" i="7" s="1"/>
  <c r="O617" i="7" a="1"/>
  <c r="O617" i="7" s="1"/>
  <c r="N617" i="7" a="1"/>
  <c r="N617" i="7" s="1"/>
  <c r="M617" i="7" a="1"/>
  <c r="M617" i="7"/>
  <c r="O616" i="7" a="1"/>
  <c r="O616" i="7"/>
  <c r="N616" i="7" a="1"/>
  <c r="N616" i="7" s="1"/>
  <c r="M616" i="7" a="1"/>
  <c r="M616" i="7"/>
  <c r="O615" i="7" a="1"/>
  <c r="O615" i="7" s="1"/>
  <c r="N615" i="7" a="1"/>
  <c r="N615" i="7" s="1"/>
  <c r="M615" i="7" a="1"/>
  <c r="M615" i="7" s="1"/>
  <c r="O614" i="7" a="1"/>
  <c r="O614" i="7" s="1"/>
  <c r="N614" i="7" a="1"/>
  <c r="N614" i="7" s="1"/>
  <c r="M614" i="7" a="1"/>
  <c r="M614" i="7"/>
  <c r="O613" i="7" a="1"/>
  <c r="O613" i="7" s="1"/>
  <c r="M613" i="7" a="1"/>
  <c r="M613" i="7"/>
  <c r="N613" i="7" s="1" a="1"/>
  <c r="N613" i="7" s="1"/>
  <c r="O612" i="7" a="1"/>
  <c r="O612" i="7" s="1"/>
  <c r="N612" i="7" a="1"/>
  <c r="N612" i="7" s="1"/>
  <c r="M612" i="7" a="1"/>
  <c r="M612" i="7"/>
  <c r="O611" i="7" a="1"/>
  <c r="O611" i="7" s="1"/>
  <c r="N611" i="7" a="1"/>
  <c r="N611" i="7" s="1"/>
  <c r="M611" i="7" a="1"/>
  <c r="M611" i="7" s="1"/>
  <c r="O610" i="7" a="1"/>
  <c r="O610" i="7" s="1"/>
  <c r="M610" i="7" a="1"/>
  <c r="M610" i="7"/>
  <c r="N610" i="7" s="1" a="1"/>
  <c r="N610" i="7" s="1"/>
  <c r="O609" i="7" a="1"/>
  <c r="O609" i="7" s="1"/>
  <c r="N609" i="7" a="1"/>
  <c r="N609" i="7"/>
  <c r="M609" i="7" a="1"/>
  <c r="M609" i="7"/>
  <c r="O608" i="7" a="1"/>
  <c r="O608" i="7" s="1"/>
  <c r="M608" i="7" a="1"/>
  <c r="M608" i="7" s="1"/>
  <c r="N608" i="7" s="1" a="1"/>
  <c r="N608" i="7" s="1"/>
  <c r="O607" i="7" a="1"/>
  <c r="O607" i="7" s="1"/>
  <c r="M607" i="7" a="1"/>
  <c r="M607" i="7" s="1"/>
  <c r="N607" i="7" s="1" a="1"/>
  <c r="N607" i="7" s="1"/>
  <c r="O606" i="7" a="1"/>
  <c r="O606" i="7" s="1"/>
  <c r="N606" i="7" a="1"/>
  <c r="N606" i="7"/>
  <c r="M606" i="7" a="1"/>
  <c r="M606" i="7"/>
  <c r="O605" i="7" a="1"/>
  <c r="O605" i="7" s="1"/>
  <c r="M605" i="7" a="1"/>
  <c r="M605" i="7" s="1"/>
  <c r="N605" i="7" s="1" a="1"/>
  <c r="N605" i="7" s="1"/>
  <c r="O604" i="7" a="1"/>
  <c r="O604" i="7" s="1"/>
  <c r="M604" i="7" a="1"/>
  <c r="M604" i="7" s="1"/>
  <c r="N604" i="7" s="1" a="1"/>
  <c r="N604" i="7" s="1"/>
  <c r="O603" i="7" a="1"/>
  <c r="O603" i="7" s="1"/>
  <c r="N603" i="7" a="1"/>
  <c r="N603" i="7"/>
  <c r="M603" i="7" a="1"/>
  <c r="M603" i="7" s="1"/>
  <c r="O602" i="7" a="1"/>
  <c r="O602" i="7"/>
  <c r="M602" i="7" a="1"/>
  <c r="M602" i="7" s="1"/>
  <c r="N602" i="7" s="1" a="1"/>
  <c r="N602" i="7" s="1"/>
  <c r="O601" i="7" a="1"/>
  <c r="O601" i="7" s="1"/>
  <c r="M601" i="7" a="1"/>
  <c r="M601" i="7" s="1"/>
  <c r="N601" i="7" s="1" a="1"/>
  <c r="N601" i="7" s="1"/>
  <c r="O600" i="7" a="1"/>
  <c r="O600" i="7" s="1"/>
  <c r="M600" i="7" a="1"/>
  <c r="M600" i="7" s="1"/>
  <c r="N600" i="7" s="1" a="1"/>
  <c r="N600" i="7" s="1"/>
  <c r="O599" i="7" a="1"/>
  <c r="O599" i="7"/>
  <c r="M599" i="7" a="1"/>
  <c r="M599" i="7" s="1"/>
  <c r="N599" i="7" s="1" a="1"/>
  <c r="N599" i="7" s="1"/>
  <c r="O598" i="7" a="1"/>
  <c r="O598" i="7"/>
  <c r="M598" i="7" a="1"/>
  <c r="M598" i="7" s="1"/>
  <c r="N598" i="7" s="1" a="1"/>
  <c r="N598" i="7" s="1"/>
  <c r="O597" i="7" a="1"/>
  <c r="O597" i="7" s="1"/>
  <c r="M597" i="7" a="1"/>
  <c r="M597" i="7" s="1"/>
  <c r="N597" i="7" s="1" a="1"/>
  <c r="N597" i="7" s="1"/>
  <c r="O596" i="7" a="1"/>
  <c r="O596" i="7"/>
  <c r="M596" i="7" a="1"/>
  <c r="M596" i="7" s="1"/>
  <c r="N596" i="7" s="1" a="1"/>
  <c r="N596" i="7" s="1"/>
  <c r="O595" i="7" a="1"/>
  <c r="O595" i="7"/>
  <c r="M595" i="7" a="1"/>
  <c r="M595" i="7" s="1"/>
  <c r="N595" i="7" s="1" a="1"/>
  <c r="N595" i="7" s="1"/>
  <c r="O594" i="7" a="1"/>
  <c r="O594" i="7"/>
  <c r="M594" i="7" a="1"/>
  <c r="M594" i="7" s="1"/>
  <c r="N594" i="7" s="1" a="1"/>
  <c r="N594" i="7" s="1"/>
  <c r="O593" i="7" a="1"/>
  <c r="O593" i="7" s="1"/>
  <c r="M593" i="7" a="1"/>
  <c r="M593" i="7" s="1"/>
  <c r="N593" i="7" s="1" a="1"/>
  <c r="N593" i="7" s="1"/>
  <c r="O592" i="7" a="1"/>
  <c r="O592" i="7"/>
  <c r="M592" i="7" a="1"/>
  <c r="M592" i="7"/>
  <c r="N592" i="7" s="1" a="1"/>
  <c r="N592" i="7" s="1"/>
  <c r="O591" i="7" a="1"/>
  <c r="O591" i="7"/>
  <c r="N591" i="7" a="1"/>
  <c r="N591" i="7" s="1"/>
  <c r="M591" i="7" a="1"/>
  <c r="M591" i="7" s="1"/>
  <c r="O590" i="7" a="1"/>
  <c r="O590" i="7"/>
  <c r="M590" i="7" a="1"/>
  <c r="M590" i="7" s="1"/>
  <c r="N590" i="7" s="1" a="1"/>
  <c r="N590" i="7" s="1"/>
  <c r="O589" i="7" a="1"/>
  <c r="O589" i="7" s="1"/>
  <c r="M589" i="7" a="1"/>
  <c r="M589" i="7"/>
  <c r="N589" i="7" s="1" a="1"/>
  <c r="N589" i="7" s="1"/>
  <c r="O588" i="7" a="1"/>
  <c r="O588" i="7"/>
  <c r="N588" i="7" a="1"/>
  <c r="N588" i="7" s="1"/>
  <c r="M588" i="7" a="1"/>
  <c r="M588" i="7"/>
  <c r="O587" i="7" a="1"/>
  <c r="O587" i="7"/>
  <c r="N587" i="7" a="1"/>
  <c r="N587" i="7" s="1"/>
  <c r="M587" i="7" a="1"/>
  <c r="M587" i="7" s="1"/>
  <c r="O586" i="7" a="1"/>
  <c r="O586" i="7" s="1"/>
  <c r="M586" i="7" a="1"/>
  <c r="M586" i="7"/>
  <c r="N586" i="7" s="1" a="1"/>
  <c r="N586" i="7" s="1"/>
  <c r="O585" i="7" a="1"/>
  <c r="O585" i="7" s="1"/>
  <c r="N585" i="7" a="1"/>
  <c r="N585" i="7" s="1"/>
  <c r="M585" i="7" a="1"/>
  <c r="M585" i="7"/>
  <c r="O584" i="7" a="1"/>
  <c r="O584" i="7"/>
  <c r="N584" i="7" a="1"/>
  <c r="N584" i="7" s="1"/>
  <c r="M584" i="7" a="1"/>
  <c r="M584" i="7"/>
  <c r="O583" i="7" a="1"/>
  <c r="O583" i="7" s="1"/>
  <c r="N583" i="7" a="1"/>
  <c r="N583" i="7" s="1"/>
  <c r="M583" i="7" a="1"/>
  <c r="M583" i="7" s="1"/>
  <c r="O582" i="7" a="1"/>
  <c r="O582" i="7" s="1"/>
  <c r="N582" i="7" a="1"/>
  <c r="N582" i="7" s="1"/>
  <c r="M582" i="7" a="1"/>
  <c r="M582" i="7"/>
  <c r="O581" i="7" a="1"/>
  <c r="O581" i="7" s="1"/>
  <c r="M581" i="7" a="1"/>
  <c r="M581" i="7"/>
  <c r="N581" i="7" s="1" a="1"/>
  <c r="N581" i="7" s="1"/>
  <c r="O580" i="7" a="1"/>
  <c r="O580" i="7" s="1"/>
  <c r="N580" i="7" a="1"/>
  <c r="N580" i="7" s="1"/>
  <c r="M580" i="7" a="1"/>
  <c r="M580" i="7"/>
  <c r="O579" i="7" a="1"/>
  <c r="O579" i="7" s="1"/>
  <c r="N579" i="7" a="1"/>
  <c r="N579" i="7" s="1"/>
  <c r="M579" i="7" a="1"/>
  <c r="M579" i="7" s="1"/>
  <c r="O578" i="7" a="1"/>
  <c r="O578" i="7" s="1"/>
  <c r="M578" i="7" a="1"/>
  <c r="M578" i="7"/>
  <c r="N578" i="7" s="1" a="1"/>
  <c r="N578" i="7" s="1"/>
  <c r="O577" i="7" a="1"/>
  <c r="O577" i="7" s="1"/>
  <c r="N577" i="7" a="1"/>
  <c r="N577" i="7" s="1"/>
  <c r="M577" i="7" a="1"/>
  <c r="M577" i="7"/>
  <c r="O576" i="7" a="1"/>
  <c r="O576" i="7" s="1"/>
  <c r="M576" i="7" a="1"/>
  <c r="M576" i="7" s="1"/>
  <c r="N576" i="7" s="1" a="1"/>
  <c r="N576" i="7" s="1"/>
  <c r="O575" i="7" a="1"/>
  <c r="O575" i="7" s="1"/>
  <c r="M575" i="7" a="1"/>
  <c r="M575" i="7" s="1"/>
  <c r="N575" i="7" s="1" a="1"/>
  <c r="N575" i="7" s="1"/>
  <c r="O574" i="7" a="1"/>
  <c r="O574" i="7" s="1"/>
  <c r="M574" i="7" a="1"/>
  <c r="M574" i="7" s="1"/>
  <c r="N574" i="7" s="1" a="1"/>
  <c r="N574" i="7" s="1"/>
  <c r="O573" i="7" a="1"/>
  <c r="O573" i="7" s="1"/>
  <c r="M573" i="7" a="1"/>
  <c r="M573" i="7" s="1"/>
  <c r="N573" i="7" s="1" a="1"/>
  <c r="N573" i="7" s="1"/>
  <c r="O572" i="7" a="1"/>
  <c r="O572" i="7" s="1"/>
  <c r="M572" i="7" a="1"/>
  <c r="M572" i="7" s="1"/>
  <c r="N572" i="7" s="1" a="1"/>
  <c r="N572" i="7" s="1"/>
  <c r="O571" i="7" a="1"/>
  <c r="O571" i="7" s="1"/>
  <c r="N571" i="7" a="1"/>
  <c r="N571" i="7"/>
  <c r="M571" i="7" a="1"/>
  <c r="M571" i="7" s="1"/>
  <c r="O570" i="7" a="1"/>
  <c r="O570" i="7"/>
  <c r="M570" i="7" a="1"/>
  <c r="M570" i="7" s="1"/>
  <c r="N570" i="7" s="1" a="1"/>
  <c r="N570" i="7" s="1"/>
  <c r="O569" i="7" a="1"/>
  <c r="O569" i="7" s="1"/>
  <c r="M569" i="7" a="1"/>
  <c r="M569" i="7" s="1"/>
  <c r="N569" i="7" s="1" a="1"/>
  <c r="N569" i="7" s="1"/>
  <c r="O568" i="7" a="1"/>
  <c r="O568" i="7" s="1"/>
  <c r="M568" i="7" a="1"/>
  <c r="M568" i="7" s="1"/>
  <c r="N568" i="7" s="1" a="1"/>
  <c r="N568" i="7" s="1"/>
  <c r="O567" i="7" a="1"/>
  <c r="O567" i="7"/>
  <c r="M567" i="7" a="1"/>
  <c r="M567" i="7" s="1"/>
  <c r="N567" i="7" s="1" a="1"/>
  <c r="N567" i="7" s="1"/>
  <c r="O566" i="7" a="1"/>
  <c r="O566" i="7"/>
  <c r="M566" i="7" a="1"/>
  <c r="M566" i="7" s="1"/>
  <c r="N566" i="7" s="1" a="1"/>
  <c r="N566" i="7" s="1"/>
  <c r="O565" i="7" a="1"/>
  <c r="O565" i="7" s="1"/>
  <c r="M565" i="7" a="1"/>
  <c r="M565" i="7" s="1"/>
  <c r="N565" i="7" s="1" a="1"/>
  <c r="N565" i="7" s="1"/>
  <c r="O564" i="7" a="1"/>
  <c r="O564" i="7"/>
  <c r="M564" i="7" a="1"/>
  <c r="M564" i="7" s="1"/>
  <c r="N564" i="7" s="1" a="1"/>
  <c r="N564" i="7" s="1"/>
  <c r="O563" i="7" a="1"/>
  <c r="O563" i="7"/>
  <c r="M563" i="7" a="1"/>
  <c r="M563" i="7" s="1"/>
  <c r="N563" i="7" s="1" a="1"/>
  <c r="N563" i="7" s="1"/>
  <c r="O562" i="7" a="1"/>
  <c r="O562" i="7"/>
  <c r="M562" i="7" a="1"/>
  <c r="M562" i="7" s="1"/>
  <c r="N562" i="7" s="1" a="1"/>
  <c r="N562" i="7" s="1"/>
  <c r="O561" i="7" a="1"/>
  <c r="O561" i="7" s="1"/>
  <c r="M561" i="7" a="1"/>
  <c r="M561" i="7" s="1"/>
  <c r="N561" i="7" s="1" a="1"/>
  <c r="N561" i="7" s="1"/>
  <c r="O560" i="7" a="1"/>
  <c r="O560" i="7"/>
  <c r="M560" i="7" a="1"/>
  <c r="M560" i="7"/>
  <c r="N560" i="7" s="1" a="1"/>
  <c r="N560" i="7" s="1"/>
  <c r="O559" i="7" a="1"/>
  <c r="O559" i="7"/>
  <c r="N559" i="7" a="1"/>
  <c r="N559" i="7" s="1"/>
  <c r="M559" i="7" a="1"/>
  <c r="M559" i="7" s="1"/>
  <c r="O558" i="7" a="1"/>
  <c r="O558" i="7"/>
  <c r="M558" i="7" a="1"/>
  <c r="M558" i="7" s="1"/>
  <c r="N558" i="7" s="1" a="1"/>
  <c r="N558" i="7" s="1"/>
  <c r="O557" i="7" a="1"/>
  <c r="O557" i="7" s="1"/>
  <c r="M557" i="7" a="1"/>
  <c r="M557" i="7"/>
  <c r="N557" i="7" s="1" a="1"/>
  <c r="N557" i="7" s="1"/>
  <c r="O556" i="7" a="1"/>
  <c r="O556" i="7"/>
  <c r="N556" i="7" a="1"/>
  <c r="N556" i="7" s="1"/>
  <c r="M556" i="7" a="1"/>
  <c r="M556" i="7"/>
  <c r="O555" i="7" a="1"/>
  <c r="O555" i="7"/>
  <c r="N555" i="7" a="1"/>
  <c r="N555" i="7" s="1"/>
  <c r="M555" i="7" a="1"/>
  <c r="M555" i="7" s="1"/>
  <c r="O554" i="7" a="1"/>
  <c r="O554" i="7" s="1"/>
  <c r="M554" i="7" a="1"/>
  <c r="M554" i="7"/>
  <c r="N554" i="7" s="1" a="1"/>
  <c r="N554" i="7" s="1"/>
  <c r="O553" i="7" a="1"/>
  <c r="O553" i="7" s="1"/>
  <c r="N553" i="7" a="1"/>
  <c r="N553" i="7" s="1"/>
  <c r="M553" i="7" a="1"/>
  <c r="M553" i="7"/>
  <c r="O552" i="7" a="1"/>
  <c r="O552" i="7"/>
  <c r="N552" i="7" a="1"/>
  <c r="N552" i="7" s="1"/>
  <c r="M552" i="7" a="1"/>
  <c r="M552" i="7"/>
  <c r="O551" i="7" a="1"/>
  <c r="O551" i="7" s="1"/>
  <c r="N551" i="7" a="1"/>
  <c r="N551" i="7" s="1"/>
  <c r="M551" i="7" a="1"/>
  <c r="M551" i="7" s="1"/>
  <c r="O550" i="7" a="1"/>
  <c r="O550" i="7" s="1"/>
  <c r="N550" i="7" a="1"/>
  <c r="N550" i="7" s="1"/>
  <c r="M550" i="7" a="1"/>
  <c r="M550" i="7"/>
  <c r="O549" i="7" a="1"/>
  <c r="O549" i="7" s="1"/>
  <c r="M549" i="7" a="1"/>
  <c r="M549" i="7"/>
  <c r="N549" i="7" s="1" a="1"/>
  <c r="N549" i="7" s="1"/>
  <c r="O548" i="7" a="1"/>
  <c r="O548" i="7" s="1"/>
  <c r="N548" i="7" a="1"/>
  <c r="N548" i="7" s="1"/>
  <c r="M548" i="7" a="1"/>
  <c r="M548" i="7"/>
  <c r="O547" i="7" a="1"/>
  <c r="O547" i="7" s="1"/>
  <c r="N547" i="7" a="1"/>
  <c r="N547" i="7" s="1"/>
  <c r="M547" i="7" a="1"/>
  <c r="M547" i="7" s="1"/>
  <c r="O546" i="7" a="1"/>
  <c r="O546" i="7" s="1"/>
  <c r="M546" i="7" a="1"/>
  <c r="M546" i="7"/>
  <c r="N546" i="7" s="1" a="1"/>
  <c r="N546" i="7" s="1"/>
  <c r="O545" i="7" a="1"/>
  <c r="O545" i="7" s="1"/>
  <c r="N545" i="7" a="1"/>
  <c r="N545" i="7"/>
  <c r="M545" i="7" a="1"/>
  <c r="M545" i="7"/>
  <c r="O544" i="7" a="1"/>
  <c r="O544" i="7" s="1"/>
  <c r="M544" i="7" a="1"/>
  <c r="M544" i="7" s="1"/>
  <c r="N544" i="7" s="1" a="1"/>
  <c r="N544" i="7" s="1"/>
  <c r="O543" i="7" a="1"/>
  <c r="O543" i="7" s="1"/>
  <c r="M543" i="7" a="1"/>
  <c r="M543" i="7" s="1"/>
  <c r="N543" i="7" s="1" a="1"/>
  <c r="N543" i="7" s="1"/>
  <c r="O542" i="7" a="1"/>
  <c r="O542" i="7" s="1"/>
  <c r="N542" i="7" a="1"/>
  <c r="N542" i="7"/>
  <c r="M542" i="7" a="1"/>
  <c r="M542" i="7"/>
  <c r="O541" i="7" a="1"/>
  <c r="O541" i="7" s="1"/>
  <c r="M541" i="7" a="1"/>
  <c r="M541" i="7" s="1"/>
  <c r="N541" i="7" s="1" a="1"/>
  <c r="N541" i="7" s="1"/>
  <c r="O540" i="7" a="1"/>
  <c r="O540" i="7" s="1"/>
  <c r="M540" i="7" a="1"/>
  <c r="M540" i="7" s="1"/>
  <c r="N540" i="7" s="1" a="1"/>
  <c r="N540" i="7" s="1"/>
  <c r="O539" i="7" a="1"/>
  <c r="O539" i="7" s="1"/>
  <c r="N539" i="7" a="1"/>
  <c r="N539" i="7"/>
  <c r="M539" i="7" a="1"/>
  <c r="M539" i="7" s="1"/>
  <c r="O538" i="7" a="1"/>
  <c r="O538" i="7"/>
  <c r="M538" i="7" a="1"/>
  <c r="M538" i="7" s="1"/>
  <c r="N538" i="7" s="1" a="1"/>
  <c r="N538" i="7" s="1"/>
  <c r="O537" i="7" a="1"/>
  <c r="O537" i="7" s="1"/>
  <c r="M537" i="7" a="1"/>
  <c r="M537" i="7" s="1"/>
  <c r="N537" i="7" s="1" a="1"/>
  <c r="N537" i="7" s="1"/>
  <c r="O536" i="7" a="1"/>
  <c r="O536" i="7" s="1"/>
  <c r="M536" i="7" a="1"/>
  <c r="M536" i="7" s="1"/>
  <c r="N536" i="7" s="1" a="1"/>
  <c r="N536" i="7" s="1"/>
  <c r="O535" i="7" a="1"/>
  <c r="O535" i="7"/>
  <c r="M535" i="7" a="1"/>
  <c r="M535" i="7" s="1"/>
  <c r="N535" i="7" s="1" a="1"/>
  <c r="N535" i="7" s="1"/>
  <c r="O534" i="7" a="1"/>
  <c r="O534" i="7"/>
  <c r="M534" i="7" a="1"/>
  <c r="M534" i="7" s="1"/>
  <c r="N534" i="7" s="1" a="1"/>
  <c r="N534" i="7" s="1"/>
  <c r="O533" i="7" a="1"/>
  <c r="O533" i="7" s="1"/>
  <c r="M533" i="7" a="1"/>
  <c r="M533" i="7" s="1"/>
  <c r="N533" i="7" s="1" a="1"/>
  <c r="N533" i="7" s="1"/>
  <c r="O532" i="7" a="1"/>
  <c r="O532" i="7"/>
  <c r="M532" i="7" a="1"/>
  <c r="M532" i="7" s="1"/>
  <c r="N532" i="7" s="1" a="1"/>
  <c r="N532" i="7" s="1"/>
  <c r="O531" i="7" a="1"/>
  <c r="O531" i="7"/>
  <c r="M531" i="7" a="1"/>
  <c r="M531" i="7" s="1"/>
  <c r="N531" i="7" s="1" a="1"/>
  <c r="N531" i="7" s="1"/>
  <c r="O530" i="7" a="1"/>
  <c r="O530" i="7"/>
  <c r="M530" i="7" a="1"/>
  <c r="M530" i="7" s="1"/>
  <c r="N530" i="7" s="1" a="1"/>
  <c r="N530" i="7" s="1"/>
  <c r="O529" i="7" a="1"/>
  <c r="O529" i="7" s="1"/>
  <c r="M529" i="7" a="1"/>
  <c r="M529" i="7" s="1"/>
  <c r="N529" i="7" s="1" a="1"/>
  <c r="N529" i="7" s="1"/>
  <c r="O528" i="7" a="1"/>
  <c r="O528" i="7"/>
  <c r="M528" i="7" a="1"/>
  <c r="M528" i="7"/>
  <c r="N528" i="7" s="1" a="1"/>
  <c r="N528" i="7" s="1"/>
  <c r="O527" i="7" a="1"/>
  <c r="O527" i="7"/>
  <c r="N527" i="7" a="1"/>
  <c r="N527" i="7" s="1"/>
  <c r="M527" i="7" a="1"/>
  <c r="M527" i="7" s="1"/>
  <c r="O526" i="7" a="1"/>
  <c r="O526" i="7"/>
  <c r="M526" i="7" a="1"/>
  <c r="M526" i="7" s="1"/>
  <c r="N526" i="7" s="1" a="1"/>
  <c r="N526" i="7" s="1"/>
  <c r="O525" i="7" a="1"/>
  <c r="O525" i="7" s="1"/>
  <c r="M525" i="7" a="1"/>
  <c r="M525" i="7"/>
  <c r="N525" i="7" s="1" a="1"/>
  <c r="N525" i="7" s="1"/>
  <c r="O524" i="7" a="1"/>
  <c r="O524" i="7"/>
  <c r="N524" i="7" a="1"/>
  <c r="N524" i="7" s="1"/>
  <c r="M524" i="7" a="1"/>
  <c r="M524" i="7"/>
  <c r="O523" i="7" a="1"/>
  <c r="O523" i="7"/>
  <c r="N523" i="7" a="1"/>
  <c r="N523" i="7" s="1"/>
  <c r="M523" i="7" a="1"/>
  <c r="M523" i="7" s="1"/>
  <c r="O522" i="7" a="1"/>
  <c r="O522" i="7" s="1"/>
  <c r="M522" i="7" a="1"/>
  <c r="M522" i="7"/>
  <c r="N522" i="7" s="1" a="1"/>
  <c r="N522" i="7" s="1"/>
  <c r="O521" i="7" a="1"/>
  <c r="O521" i="7" s="1"/>
  <c r="N521" i="7" a="1"/>
  <c r="N521" i="7" s="1"/>
  <c r="M521" i="7" a="1"/>
  <c r="M521" i="7"/>
  <c r="O520" i="7" a="1"/>
  <c r="O520" i="7"/>
  <c r="N520" i="7" a="1"/>
  <c r="N520" i="7" s="1"/>
  <c r="M520" i="7" a="1"/>
  <c r="M520" i="7"/>
  <c r="O519" i="7" a="1"/>
  <c r="O519" i="7" s="1"/>
  <c r="N519" i="7" a="1"/>
  <c r="N519" i="7" s="1"/>
  <c r="M519" i="7" a="1"/>
  <c r="M519" i="7" s="1"/>
  <c r="O518" i="7" a="1"/>
  <c r="O518" i="7" s="1"/>
  <c r="N518" i="7" a="1"/>
  <c r="N518" i="7" s="1"/>
  <c r="M518" i="7" a="1"/>
  <c r="M518" i="7"/>
  <c r="O517" i="7" a="1"/>
  <c r="O517" i="7" s="1"/>
  <c r="M517" i="7" a="1"/>
  <c r="M517" i="7"/>
  <c r="N517" i="7" s="1" a="1"/>
  <c r="N517" i="7" s="1"/>
  <c r="O516" i="7" a="1"/>
  <c r="O516" i="7" s="1"/>
  <c r="N516" i="7" a="1"/>
  <c r="N516" i="7" s="1"/>
  <c r="M516" i="7" a="1"/>
  <c r="M516" i="7"/>
  <c r="O515" i="7" a="1"/>
  <c r="O515" i="7" s="1"/>
  <c r="N515" i="7" a="1"/>
  <c r="N515" i="7" s="1"/>
  <c r="M515" i="7" a="1"/>
  <c r="M515" i="7" s="1"/>
  <c r="O514" i="7" a="1"/>
  <c r="O514" i="7" s="1"/>
  <c r="M514" i="7" a="1"/>
  <c r="M514" i="7"/>
  <c r="N514" i="7" s="1" a="1"/>
  <c r="N514" i="7" s="1"/>
  <c r="O513" i="7" a="1"/>
  <c r="O513" i="7" s="1"/>
  <c r="N513" i="7" a="1"/>
  <c r="N513" i="7"/>
  <c r="M513" i="7" a="1"/>
  <c r="M513" i="7"/>
  <c r="O512" i="7" a="1"/>
  <c r="O512" i="7" s="1"/>
  <c r="M512" i="7" a="1"/>
  <c r="M512" i="7" s="1"/>
  <c r="N512" i="7" s="1" a="1"/>
  <c r="N512" i="7" s="1"/>
  <c r="O511" i="7" a="1"/>
  <c r="O511" i="7" s="1"/>
  <c r="M511" i="7" a="1"/>
  <c r="M511" i="7" s="1"/>
  <c r="N511" i="7" s="1" a="1"/>
  <c r="N511" i="7" s="1"/>
  <c r="O510" i="7" a="1"/>
  <c r="O510" i="7" s="1"/>
  <c r="M510" i="7" a="1"/>
  <c r="M510" i="7" s="1"/>
  <c r="N510" i="7" s="1" a="1"/>
  <c r="N510" i="7" s="1"/>
  <c r="O509" i="7" a="1"/>
  <c r="O509" i="7" s="1"/>
  <c r="M509" i="7" a="1"/>
  <c r="M509" i="7" s="1"/>
  <c r="N509" i="7" s="1" a="1"/>
  <c r="N509" i="7" s="1"/>
  <c r="O508" i="7" a="1"/>
  <c r="O508" i="7" s="1"/>
  <c r="M508" i="7" a="1"/>
  <c r="M508" i="7" s="1"/>
  <c r="N508" i="7" s="1" a="1"/>
  <c r="N508" i="7" s="1"/>
  <c r="O507" i="7" a="1"/>
  <c r="O507" i="7" s="1"/>
  <c r="N507" i="7" a="1"/>
  <c r="N507" i="7"/>
  <c r="M507" i="7" a="1"/>
  <c r="M507" i="7" s="1"/>
  <c r="O506" i="7" a="1"/>
  <c r="O506" i="7"/>
  <c r="M506" i="7" a="1"/>
  <c r="M506" i="7" s="1"/>
  <c r="N506" i="7" s="1" a="1"/>
  <c r="N506" i="7" s="1"/>
  <c r="O505" i="7" a="1"/>
  <c r="O505" i="7" s="1"/>
  <c r="M505" i="7" a="1"/>
  <c r="M505" i="7" s="1"/>
  <c r="N505" i="7" s="1" a="1"/>
  <c r="N505" i="7" s="1"/>
  <c r="O504" i="7" a="1"/>
  <c r="O504" i="7" s="1"/>
  <c r="M504" i="7" a="1"/>
  <c r="M504" i="7" s="1"/>
  <c r="N504" i="7" s="1" a="1"/>
  <c r="N504" i="7" s="1"/>
  <c r="O503" i="7" a="1"/>
  <c r="O503" i="7"/>
  <c r="M503" i="7" a="1"/>
  <c r="M503" i="7" s="1"/>
  <c r="N503" i="7" s="1" a="1"/>
  <c r="N503" i="7" s="1"/>
  <c r="O502" i="7" a="1"/>
  <c r="O502" i="7"/>
  <c r="M502" i="7" a="1"/>
  <c r="M502" i="7" s="1"/>
  <c r="N502" i="7" s="1" a="1"/>
  <c r="N502" i="7" s="1"/>
  <c r="O501" i="7" a="1"/>
  <c r="O501" i="7" s="1"/>
  <c r="M501" i="7" a="1"/>
  <c r="M501" i="7" s="1"/>
  <c r="N501" i="7" s="1" a="1"/>
  <c r="N501" i="7" s="1"/>
  <c r="O500" i="7" a="1"/>
  <c r="O500" i="7"/>
  <c r="M500" i="7" a="1"/>
  <c r="M500" i="7" s="1"/>
  <c r="N500" i="7" s="1" a="1"/>
  <c r="N500" i="7" s="1"/>
  <c r="O499" i="7" a="1"/>
  <c r="O499" i="7"/>
  <c r="M499" i="7" a="1"/>
  <c r="M499" i="7" s="1"/>
  <c r="N499" i="7" s="1" a="1"/>
  <c r="N499" i="7" s="1"/>
  <c r="O498" i="7" a="1"/>
  <c r="O498" i="7"/>
  <c r="M498" i="7" a="1"/>
  <c r="M498" i="7" s="1"/>
  <c r="N498" i="7" s="1" a="1"/>
  <c r="N498" i="7" s="1"/>
  <c r="O497" i="7" a="1"/>
  <c r="O497" i="7" s="1"/>
  <c r="M497" i="7" a="1"/>
  <c r="M497" i="7" s="1"/>
  <c r="N497" i="7" s="1" a="1"/>
  <c r="N497" i="7" s="1"/>
  <c r="O496" i="7" a="1"/>
  <c r="O496" i="7"/>
  <c r="M496" i="7" a="1"/>
  <c r="M496" i="7"/>
  <c r="N496" i="7" s="1" a="1"/>
  <c r="N496" i="7" s="1"/>
  <c r="O495" i="7" a="1"/>
  <c r="O495" i="7"/>
  <c r="M495" i="7" a="1"/>
  <c r="M495" i="7" s="1"/>
  <c r="N495" i="7" s="1" a="1"/>
  <c r="N495" i="7" s="1"/>
  <c r="O494" i="7" a="1"/>
  <c r="O494" i="7"/>
  <c r="M494" i="7" a="1"/>
  <c r="M494" i="7" s="1"/>
  <c r="N494" i="7" s="1" a="1"/>
  <c r="N494" i="7" s="1"/>
  <c r="O493" i="7" a="1"/>
  <c r="O493" i="7" s="1"/>
  <c r="M493" i="7" a="1"/>
  <c r="M493" i="7"/>
  <c r="N493" i="7" s="1" a="1"/>
  <c r="N493" i="7" s="1"/>
  <c r="O492" i="7" a="1"/>
  <c r="O492" i="7"/>
  <c r="M492" i="7" a="1"/>
  <c r="M492" i="7"/>
  <c r="N492" i="7" s="1" a="1"/>
  <c r="N492" i="7" s="1"/>
  <c r="O491" i="7" a="1"/>
  <c r="O491" i="7"/>
  <c r="N491" i="7" a="1"/>
  <c r="N491" i="7" s="1"/>
  <c r="M491" i="7" a="1"/>
  <c r="M491" i="7" s="1"/>
  <c r="O490" i="7" a="1"/>
  <c r="O490" i="7" s="1"/>
  <c r="M490" i="7" a="1"/>
  <c r="M490" i="7"/>
  <c r="N490" i="7" s="1" a="1"/>
  <c r="N490" i="7" s="1"/>
  <c r="O489" i="7" a="1"/>
  <c r="O489" i="7" s="1"/>
  <c r="N489" i="7" a="1"/>
  <c r="N489" i="7" s="1"/>
  <c r="M489" i="7" a="1"/>
  <c r="M489" i="7"/>
  <c r="O488" i="7" a="1"/>
  <c r="O488" i="7"/>
  <c r="N488" i="7" a="1"/>
  <c r="N488" i="7" s="1"/>
  <c r="M488" i="7" a="1"/>
  <c r="M488" i="7"/>
  <c r="O487" i="7" a="1"/>
  <c r="O487" i="7" s="1"/>
  <c r="N487" i="7" a="1"/>
  <c r="N487" i="7" s="1"/>
  <c r="M487" i="7" a="1"/>
  <c r="M487" i="7" s="1"/>
  <c r="O486" i="7" a="1"/>
  <c r="O486" i="7" s="1"/>
  <c r="N486" i="7" a="1"/>
  <c r="N486" i="7" s="1"/>
  <c r="M486" i="7" a="1"/>
  <c r="M486" i="7"/>
  <c r="O485" i="7" a="1"/>
  <c r="O485" i="7" s="1"/>
  <c r="M485" i="7" a="1"/>
  <c r="M485" i="7"/>
  <c r="N485" i="7" s="1" a="1"/>
  <c r="N485" i="7" s="1"/>
  <c r="O484" i="7" a="1"/>
  <c r="O484" i="7" s="1"/>
  <c r="N484" i="7" a="1"/>
  <c r="N484" i="7" s="1"/>
  <c r="M484" i="7" a="1"/>
  <c r="M484" i="7"/>
  <c r="O483" i="7" a="1"/>
  <c r="O483" i="7" s="1"/>
  <c r="N483" i="7" a="1"/>
  <c r="N483" i="7" s="1"/>
  <c r="M483" i="7" a="1"/>
  <c r="M483" i="7" s="1"/>
  <c r="O482" i="7" a="1"/>
  <c r="O482" i="7" s="1"/>
  <c r="M482" i="7" a="1"/>
  <c r="M482" i="7"/>
  <c r="N482" i="7" s="1" a="1"/>
  <c r="N482" i="7" s="1"/>
  <c r="O481" i="7" a="1"/>
  <c r="O481" i="7" s="1"/>
  <c r="N481" i="7" a="1"/>
  <c r="N481" i="7"/>
  <c r="M481" i="7" a="1"/>
  <c r="M481" i="7"/>
  <c r="O480" i="7" a="1"/>
  <c r="O480" i="7" s="1"/>
  <c r="M480" i="7" a="1"/>
  <c r="M480" i="7" s="1"/>
  <c r="N480" i="7" s="1" a="1"/>
  <c r="N480" i="7" s="1"/>
  <c r="O479" i="7" a="1"/>
  <c r="O479" i="7" s="1"/>
  <c r="M479" i="7" a="1"/>
  <c r="M479" i="7" s="1"/>
  <c r="N479" i="7" s="1" a="1"/>
  <c r="N479" i="7" s="1"/>
  <c r="O478" i="7" a="1"/>
  <c r="O478" i="7" s="1"/>
  <c r="N478" i="7" a="1"/>
  <c r="N478" i="7"/>
  <c r="M478" i="7" a="1"/>
  <c r="M478" i="7"/>
  <c r="O477" i="7" a="1"/>
  <c r="O477" i="7" s="1"/>
  <c r="M477" i="7" a="1"/>
  <c r="M477" i="7" s="1"/>
  <c r="N477" i="7" s="1" a="1"/>
  <c r="N477" i="7" s="1"/>
  <c r="O476" i="7" a="1"/>
  <c r="O476" i="7" s="1"/>
  <c r="M476" i="7" a="1"/>
  <c r="M476" i="7" s="1"/>
  <c r="N476" i="7" s="1" a="1"/>
  <c r="N476" i="7" s="1"/>
  <c r="O475" i="7" a="1"/>
  <c r="O475" i="7" s="1"/>
  <c r="N475" i="7" a="1"/>
  <c r="N475" i="7"/>
  <c r="M475" i="7" a="1"/>
  <c r="M475" i="7" s="1"/>
  <c r="O474" i="7" a="1"/>
  <c r="O474" i="7"/>
  <c r="M474" i="7" a="1"/>
  <c r="M474" i="7" s="1"/>
  <c r="N474" i="7" s="1" a="1"/>
  <c r="N474" i="7" s="1"/>
  <c r="O473" i="7" a="1"/>
  <c r="O473" i="7" s="1"/>
  <c r="M473" i="7" a="1"/>
  <c r="M473" i="7" s="1"/>
  <c r="N473" i="7" s="1" a="1"/>
  <c r="N473" i="7" s="1"/>
  <c r="O472" i="7" a="1"/>
  <c r="O472" i="7" s="1"/>
  <c r="M472" i="7" a="1"/>
  <c r="M472" i="7" s="1"/>
  <c r="N472" i="7" s="1" a="1"/>
  <c r="N472" i="7" s="1"/>
  <c r="O471" i="7" a="1"/>
  <c r="O471" i="7"/>
  <c r="M471" i="7" a="1"/>
  <c r="M471" i="7" s="1"/>
  <c r="N471" i="7" s="1" a="1"/>
  <c r="N471" i="7" s="1"/>
  <c r="O470" i="7" a="1"/>
  <c r="O470" i="7"/>
  <c r="M470" i="7" a="1"/>
  <c r="M470" i="7" s="1"/>
  <c r="N470" i="7" s="1" a="1"/>
  <c r="N470" i="7" s="1"/>
  <c r="O469" i="7" a="1"/>
  <c r="O469" i="7" s="1"/>
  <c r="M469" i="7" a="1"/>
  <c r="M469" i="7" s="1"/>
  <c r="N469" i="7" s="1" a="1"/>
  <c r="N469" i="7" s="1"/>
  <c r="O468" i="7" a="1"/>
  <c r="O468" i="7"/>
  <c r="M468" i="7" a="1"/>
  <c r="M468" i="7" s="1"/>
  <c r="N468" i="7" s="1" a="1"/>
  <c r="N468" i="7" s="1"/>
  <c r="O467" i="7" a="1"/>
  <c r="O467" i="7"/>
  <c r="M467" i="7" a="1"/>
  <c r="M467" i="7" s="1"/>
  <c r="N467" i="7" s="1" a="1"/>
  <c r="N467" i="7" s="1"/>
  <c r="O466" i="7" a="1"/>
  <c r="O466" i="7"/>
  <c r="M466" i="7" a="1"/>
  <c r="M466" i="7" s="1"/>
  <c r="N466" i="7" s="1" a="1"/>
  <c r="N466" i="7" s="1"/>
  <c r="O465" i="7" a="1"/>
  <c r="O465" i="7" s="1"/>
  <c r="M465" i="7" a="1"/>
  <c r="M465" i="7" s="1"/>
  <c r="N465" i="7" s="1" a="1"/>
  <c r="N465" i="7" s="1"/>
  <c r="O464" i="7" a="1"/>
  <c r="O464" i="7"/>
  <c r="M464" i="7" a="1"/>
  <c r="M464" i="7"/>
  <c r="N464" i="7" s="1" a="1"/>
  <c r="N464" i="7" s="1"/>
  <c r="O463" i="7" a="1"/>
  <c r="O463" i="7"/>
  <c r="N463" i="7" a="1"/>
  <c r="N463" i="7" s="1"/>
  <c r="M463" i="7" a="1"/>
  <c r="M463" i="7" s="1"/>
  <c r="O462" i="7" a="1"/>
  <c r="O462" i="7"/>
  <c r="M462" i="7" a="1"/>
  <c r="M462" i="7" s="1"/>
  <c r="N462" i="7" s="1" a="1"/>
  <c r="N462" i="7" s="1"/>
  <c r="O461" i="7" a="1"/>
  <c r="O461" i="7" s="1"/>
  <c r="M461" i="7" a="1"/>
  <c r="M461" i="7"/>
  <c r="N461" i="7" s="1" a="1"/>
  <c r="N461" i="7" s="1"/>
  <c r="O460" i="7" a="1"/>
  <c r="O460" i="7"/>
  <c r="N460" i="7" a="1"/>
  <c r="N460" i="7" s="1"/>
  <c r="M460" i="7" a="1"/>
  <c r="M460" i="7"/>
  <c r="O459" i="7" a="1"/>
  <c r="O459" i="7"/>
  <c r="N459" i="7" a="1"/>
  <c r="N459" i="7" s="1"/>
  <c r="M459" i="7" a="1"/>
  <c r="M459" i="7" s="1"/>
  <c r="O458" i="7" a="1"/>
  <c r="O458" i="7" s="1"/>
  <c r="M458" i="7" a="1"/>
  <c r="M458" i="7"/>
  <c r="N458" i="7" s="1" a="1"/>
  <c r="N458" i="7" s="1"/>
  <c r="O457" i="7" a="1"/>
  <c r="O457" i="7" s="1"/>
  <c r="N457" i="7" a="1"/>
  <c r="N457" i="7" s="1"/>
  <c r="M457" i="7" a="1"/>
  <c r="M457" i="7"/>
  <c r="O456" i="7" a="1"/>
  <c r="O456" i="7"/>
  <c r="N456" i="7" a="1"/>
  <c r="N456" i="7" s="1"/>
  <c r="M456" i="7" a="1"/>
  <c r="M456" i="7"/>
  <c r="O455" i="7" a="1"/>
  <c r="O455" i="7" s="1"/>
  <c r="N455" i="7" a="1"/>
  <c r="N455" i="7" s="1"/>
  <c r="M455" i="7" a="1"/>
  <c r="M455" i="7" s="1"/>
  <c r="O454" i="7" a="1"/>
  <c r="O454" i="7" s="1"/>
  <c r="N454" i="7" a="1"/>
  <c r="N454" i="7" s="1"/>
  <c r="M454" i="7" a="1"/>
  <c r="M454" i="7"/>
  <c r="O453" i="7" a="1"/>
  <c r="O453" i="7" s="1"/>
  <c r="M453" i="7" a="1"/>
  <c r="M453" i="7"/>
  <c r="N453" i="7" s="1" a="1"/>
  <c r="N453" i="7" s="1"/>
  <c r="O452" i="7" a="1"/>
  <c r="O452" i="7" s="1"/>
  <c r="N452" i="7" a="1"/>
  <c r="N452" i="7" s="1"/>
  <c r="M452" i="7" a="1"/>
  <c r="M452" i="7"/>
  <c r="O451" i="7" a="1"/>
  <c r="O451" i="7" s="1"/>
  <c r="N451" i="7" a="1"/>
  <c r="N451" i="7" s="1"/>
  <c r="M451" i="7" a="1"/>
  <c r="M451" i="7" s="1"/>
  <c r="O450" i="7" a="1"/>
  <c r="O450" i="7" s="1"/>
  <c r="M450" i="7" a="1"/>
  <c r="M450" i="7"/>
  <c r="N450" i="7" s="1" a="1"/>
  <c r="N450" i="7" s="1"/>
  <c r="O449" i="7" a="1"/>
  <c r="O449" i="7" s="1"/>
  <c r="N449" i="7" a="1"/>
  <c r="N449" i="7"/>
  <c r="M449" i="7" a="1"/>
  <c r="M449" i="7"/>
  <c r="O448" i="7" a="1"/>
  <c r="O448" i="7" s="1"/>
  <c r="M448" i="7" a="1"/>
  <c r="M448" i="7" s="1"/>
  <c r="N448" i="7" s="1" a="1"/>
  <c r="N448" i="7" s="1"/>
  <c r="O447" i="7" a="1"/>
  <c r="O447" i="7" s="1"/>
  <c r="N447" i="7" a="1"/>
  <c r="N447" i="7"/>
  <c r="M447" i="7" a="1"/>
  <c r="M447" i="7" s="1"/>
  <c r="O446" i="7" a="1"/>
  <c r="O446" i="7" s="1"/>
  <c r="N446" i="7" a="1"/>
  <c r="N446" i="7"/>
  <c r="M446" i="7" a="1"/>
  <c r="M446" i="7"/>
  <c r="O445" i="7" a="1"/>
  <c r="O445" i="7" s="1"/>
  <c r="M445" i="7" a="1"/>
  <c r="M445" i="7" s="1"/>
  <c r="N445" i="7" s="1" a="1"/>
  <c r="N445" i="7" s="1"/>
  <c r="O444" i="7" a="1"/>
  <c r="O444" i="7" s="1"/>
  <c r="M444" i="7" a="1"/>
  <c r="M444" i="7" s="1"/>
  <c r="N444" i="7" s="1" a="1"/>
  <c r="N444" i="7" s="1"/>
  <c r="O443" i="7" a="1"/>
  <c r="O443" i="7" s="1"/>
  <c r="N443" i="7" a="1"/>
  <c r="N443" i="7"/>
  <c r="M443" i="7" a="1"/>
  <c r="M443" i="7" s="1"/>
  <c r="O442" i="7" a="1"/>
  <c r="O442" i="7"/>
  <c r="M442" i="7" a="1"/>
  <c r="M442" i="7" s="1"/>
  <c r="N442" i="7" s="1" a="1"/>
  <c r="N442" i="7" s="1"/>
  <c r="O441" i="7" a="1"/>
  <c r="O441" i="7" s="1"/>
  <c r="M441" i="7" a="1"/>
  <c r="M441" i="7" s="1"/>
  <c r="N441" i="7" s="1" a="1"/>
  <c r="N441" i="7" s="1"/>
  <c r="O440" i="7" a="1"/>
  <c r="O440" i="7" s="1"/>
  <c r="M440" i="7" a="1"/>
  <c r="M440" i="7" s="1"/>
  <c r="N440" i="7" s="1" a="1"/>
  <c r="N440" i="7" s="1"/>
  <c r="O439" i="7" a="1"/>
  <c r="O439" i="7"/>
  <c r="M439" i="7" a="1"/>
  <c r="M439" i="7" s="1"/>
  <c r="N439" i="7" s="1" a="1"/>
  <c r="N439" i="7" s="1"/>
  <c r="O438" i="7" a="1"/>
  <c r="O438" i="7"/>
  <c r="M438" i="7" a="1"/>
  <c r="M438" i="7" s="1"/>
  <c r="N438" i="7" s="1" a="1"/>
  <c r="N438" i="7" s="1"/>
  <c r="O437" i="7" a="1"/>
  <c r="O437" i="7" s="1"/>
  <c r="M437" i="7" a="1"/>
  <c r="M437" i="7" s="1"/>
  <c r="N437" i="7" s="1" a="1"/>
  <c r="N437" i="7" s="1"/>
  <c r="O436" i="7" a="1"/>
  <c r="O436" i="7"/>
  <c r="M436" i="7" a="1"/>
  <c r="M436" i="7" s="1"/>
  <c r="N436" i="7" s="1" a="1"/>
  <c r="N436" i="7" s="1"/>
  <c r="O435" i="7" a="1"/>
  <c r="O435" i="7"/>
  <c r="M435" i="7" a="1"/>
  <c r="M435" i="7" s="1"/>
  <c r="N435" i="7" s="1" a="1"/>
  <c r="N435" i="7" s="1"/>
  <c r="O434" i="7" a="1"/>
  <c r="O434" i="7"/>
  <c r="M434" i="7" a="1"/>
  <c r="M434" i="7" s="1"/>
  <c r="N434" i="7" s="1" a="1"/>
  <c r="N434" i="7" s="1"/>
  <c r="O433" i="7" a="1"/>
  <c r="O433" i="7" s="1"/>
  <c r="M433" i="7" a="1"/>
  <c r="M433" i="7" s="1"/>
  <c r="N433" i="7" s="1" a="1"/>
  <c r="N433" i="7" s="1"/>
  <c r="O432" i="7" a="1"/>
  <c r="O432" i="7"/>
  <c r="M432" i="7" a="1"/>
  <c r="M432" i="7"/>
  <c r="N432" i="7" s="1" a="1"/>
  <c r="N432" i="7" s="1"/>
  <c r="O431" i="7" a="1"/>
  <c r="O431" i="7"/>
  <c r="N431" i="7" a="1"/>
  <c r="N431" i="7" s="1"/>
  <c r="M431" i="7" a="1"/>
  <c r="M431" i="7" s="1"/>
  <c r="O430" i="7" a="1"/>
  <c r="O430" i="7"/>
  <c r="M430" i="7" a="1"/>
  <c r="M430" i="7" s="1"/>
  <c r="N430" i="7" s="1" a="1"/>
  <c r="N430" i="7" s="1"/>
  <c r="O429" i="7" a="1"/>
  <c r="O429" i="7" s="1"/>
  <c r="M429" i="7" a="1"/>
  <c r="M429" i="7"/>
  <c r="N429" i="7" s="1" a="1"/>
  <c r="N429" i="7" s="1"/>
  <c r="O428" i="7" a="1"/>
  <c r="O428" i="7"/>
  <c r="N428" i="7" a="1"/>
  <c r="N428" i="7" s="1"/>
  <c r="M428" i="7" a="1"/>
  <c r="M428" i="7"/>
  <c r="O427" i="7" a="1"/>
  <c r="O427" i="7"/>
  <c r="N427" i="7" a="1"/>
  <c r="N427" i="7" s="1"/>
  <c r="M427" i="7" a="1"/>
  <c r="M427" i="7" s="1"/>
  <c r="O426" i="7" a="1"/>
  <c r="O426" i="7" s="1"/>
  <c r="M426" i="7" a="1"/>
  <c r="M426" i="7"/>
  <c r="N426" i="7" s="1" a="1"/>
  <c r="N426" i="7" s="1"/>
  <c r="O425" i="7" a="1"/>
  <c r="O425" i="7" s="1"/>
  <c r="N425" i="7" a="1"/>
  <c r="N425" i="7" s="1"/>
  <c r="M425" i="7" a="1"/>
  <c r="M425" i="7"/>
  <c r="O424" i="7" a="1"/>
  <c r="O424" i="7"/>
  <c r="N424" i="7" a="1"/>
  <c r="N424" i="7" s="1"/>
  <c r="M424" i="7" a="1"/>
  <c r="M424" i="7"/>
  <c r="O423" i="7" a="1"/>
  <c r="O423" i="7" s="1"/>
  <c r="N423" i="7" a="1"/>
  <c r="N423" i="7" s="1"/>
  <c r="M423" i="7" a="1"/>
  <c r="M423" i="7" s="1"/>
  <c r="O422" i="7" a="1"/>
  <c r="O422" i="7" s="1"/>
  <c r="N422" i="7" a="1"/>
  <c r="N422" i="7" s="1"/>
  <c r="M422" i="7" a="1"/>
  <c r="M422" i="7"/>
  <c r="O421" i="7" a="1"/>
  <c r="O421" i="7" s="1"/>
  <c r="M421" i="7" a="1"/>
  <c r="M421" i="7"/>
  <c r="N421" i="7" s="1" a="1"/>
  <c r="N421" i="7" s="1"/>
  <c r="O420" i="7" a="1"/>
  <c r="O420" i="7" s="1"/>
  <c r="N420" i="7" a="1"/>
  <c r="N420" i="7" s="1"/>
  <c r="M420" i="7" a="1"/>
  <c r="M420" i="7"/>
  <c r="O419" i="7" a="1"/>
  <c r="O419" i="7" s="1"/>
  <c r="N419" i="7" a="1"/>
  <c r="N419" i="7" s="1"/>
  <c r="M419" i="7" a="1"/>
  <c r="M419" i="7" s="1"/>
  <c r="O418" i="7" a="1"/>
  <c r="O418" i="7" s="1"/>
  <c r="M418" i="7" a="1"/>
  <c r="M418" i="7"/>
  <c r="N418" i="7" s="1" a="1"/>
  <c r="N418" i="7" s="1"/>
  <c r="O417" i="7" a="1"/>
  <c r="O417" i="7" s="1"/>
  <c r="N417" i="7" a="1"/>
  <c r="N417" i="7"/>
  <c r="M417" i="7" a="1"/>
  <c r="M417" i="7"/>
  <c r="O416" i="7" a="1"/>
  <c r="O416" i="7" s="1"/>
  <c r="M416" i="7" a="1"/>
  <c r="M416" i="7" s="1"/>
  <c r="N416" i="7" s="1" a="1"/>
  <c r="N416" i="7" s="1"/>
  <c r="O415" i="7" a="1"/>
  <c r="O415" i="7" s="1"/>
  <c r="N415" i="7" a="1"/>
  <c r="N415" i="7"/>
  <c r="M415" i="7" a="1"/>
  <c r="M415" i="7" s="1"/>
  <c r="O414" i="7" a="1"/>
  <c r="O414" i="7" s="1"/>
  <c r="N414" i="7" a="1"/>
  <c r="N414" i="7"/>
  <c r="M414" i="7" a="1"/>
  <c r="M414" i="7"/>
  <c r="O413" i="7" a="1"/>
  <c r="O413" i="7" s="1"/>
  <c r="M413" i="7" a="1"/>
  <c r="M413" i="7" s="1"/>
  <c r="N413" i="7" s="1" a="1"/>
  <c r="N413" i="7" s="1"/>
  <c r="O412" i="7" a="1"/>
  <c r="O412" i="7" s="1"/>
  <c r="M412" i="7" a="1"/>
  <c r="M412" i="7" s="1"/>
  <c r="N412" i="7" s="1" a="1"/>
  <c r="N412" i="7" s="1"/>
  <c r="O411" i="7" a="1"/>
  <c r="O411" i="7" s="1"/>
  <c r="N411" i="7" a="1"/>
  <c r="N411" i="7"/>
  <c r="M411" i="7" a="1"/>
  <c r="M411" i="7" s="1"/>
  <c r="O410" i="7" a="1"/>
  <c r="O410" i="7"/>
  <c r="M410" i="7" a="1"/>
  <c r="M410" i="7" s="1"/>
  <c r="N410" i="7" s="1" a="1"/>
  <c r="N410" i="7" s="1"/>
  <c r="O409" i="7" a="1"/>
  <c r="O409" i="7" s="1"/>
  <c r="M409" i="7" a="1"/>
  <c r="M409" i="7" s="1"/>
  <c r="N409" i="7" s="1" a="1"/>
  <c r="N409" i="7" s="1"/>
  <c r="O408" i="7" a="1"/>
  <c r="O408" i="7" s="1"/>
  <c r="M408" i="7" a="1"/>
  <c r="M408" i="7" s="1"/>
  <c r="N408" i="7" s="1" a="1"/>
  <c r="N408" i="7" s="1"/>
  <c r="O407" i="7" a="1"/>
  <c r="O407" i="7"/>
  <c r="M407" i="7" a="1"/>
  <c r="M407" i="7" s="1"/>
  <c r="N407" i="7" s="1" a="1"/>
  <c r="N407" i="7" s="1"/>
  <c r="O406" i="7" a="1"/>
  <c r="O406" i="7"/>
  <c r="M406" i="7" a="1"/>
  <c r="M406" i="7" s="1"/>
  <c r="N406" i="7" s="1" a="1"/>
  <c r="N406" i="7" s="1"/>
  <c r="O405" i="7" a="1"/>
  <c r="O405" i="7" s="1"/>
  <c r="M405" i="7" a="1"/>
  <c r="M405" i="7" s="1"/>
  <c r="N405" i="7" s="1" a="1"/>
  <c r="N405" i="7" s="1"/>
  <c r="O404" i="7" a="1"/>
  <c r="O404" i="7"/>
  <c r="M404" i="7" a="1"/>
  <c r="M404" i="7" s="1"/>
  <c r="N404" i="7" s="1" a="1"/>
  <c r="N404" i="7" s="1"/>
  <c r="O403" i="7" a="1"/>
  <c r="O403" i="7"/>
  <c r="M403" i="7" a="1"/>
  <c r="M403" i="7" s="1"/>
  <c r="N403" i="7" s="1" a="1"/>
  <c r="N403" i="7" s="1"/>
  <c r="O402" i="7" a="1"/>
  <c r="O402" i="7"/>
  <c r="M402" i="7" a="1"/>
  <c r="M402" i="7" s="1"/>
  <c r="N402" i="7" s="1" a="1"/>
  <c r="N402" i="7" s="1"/>
  <c r="O401" i="7" a="1"/>
  <c r="O401" i="7" s="1"/>
  <c r="M401" i="7" a="1"/>
  <c r="M401" i="7" s="1"/>
  <c r="N401" i="7" s="1" a="1"/>
  <c r="N401" i="7" s="1"/>
  <c r="O400" i="7" a="1"/>
  <c r="O400" i="7"/>
  <c r="M400" i="7" a="1"/>
  <c r="M400" i="7"/>
  <c r="N400" i="7" s="1" a="1"/>
  <c r="N400" i="7" s="1"/>
  <c r="O399" i="7" a="1"/>
  <c r="O399" i="7"/>
  <c r="N399" i="7" a="1"/>
  <c r="N399" i="7" s="1"/>
  <c r="M399" i="7" a="1"/>
  <c r="M399" i="7" s="1"/>
  <c r="O398" i="7" a="1"/>
  <c r="O398" i="7"/>
  <c r="M398" i="7" a="1"/>
  <c r="M398" i="7" s="1"/>
  <c r="N398" i="7" s="1" a="1"/>
  <c r="N398" i="7" s="1"/>
  <c r="O397" i="7" a="1"/>
  <c r="O397" i="7" s="1"/>
  <c r="M397" i="7" a="1"/>
  <c r="M397" i="7"/>
  <c r="N397" i="7" s="1" a="1"/>
  <c r="N397" i="7" s="1"/>
  <c r="O396" i="7" a="1"/>
  <c r="O396" i="7"/>
  <c r="N396" i="7" a="1"/>
  <c r="N396" i="7" s="1"/>
  <c r="M396" i="7" a="1"/>
  <c r="M396" i="7"/>
  <c r="O395" i="7" a="1"/>
  <c r="O395" i="7"/>
  <c r="N395" i="7" a="1"/>
  <c r="N395" i="7" s="1"/>
  <c r="M395" i="7" a="1"/>
  <c r="M395" i="7" s="1"/>
  <c r="O394" i="7" a="1"/>
  <c r="O394" i="7" s="1"/>
  <c r="M394" i="7" a="1"/>
  <c r="M394" i="7"/>
  <c r="N394" i="7" s="1" a="1"/>
  <c r="N394" i="7" s="1"/>
  <c r="O393" i="7" a="1"/>
  <c r="O393" i="7" s="1"/>
  <c r="N393" i="7" a="1"/>
  <c r="N393" i="7" s="1"/>
  <c r="M393" i="7" a="1"/>
  <c r="M393" i="7"/>
  <c r="O392" i="7" a="1"/>
  <c r="O392" i="7"/>
  <c r="N392" i="7" a="1"/>
  <c r="N392" i="7" s="1"/>
  <c r="M392" i="7" a="1"/>
  <c r="M392" i="7"/>
  <c r="O391" i="7" a="1"/>
  <c r="O391" i="7" s="1"/>
  <c r="N391" i="7" a="1"/>
  <c r="N391" i="7" s="1"/>
  <c r="M391" i="7" a="1"/>
  <c r="M391" i="7" s="1"/>
  <c r="O390" i="7" a="1"/>
  <c r="O390" i="7" s="1"/>
  <c r="N390" i="7" a="1"/>
  <c r="N390" i="7" s="1"/>
  <c r="M390" i="7" a="1"/>
  <c r="M390" i="7"/>
  <c r="O389" i="7" a="1"/>
  <c r="O389" i="7" s="1"/>
  <c r="M389" i="7" a="1"/>
  <c r="M389" i="7"/>
  <c r="N389" i="7" s="1" a="1"/>
  <c r="N389" i="7" s="1"/>
  <c r="O388" i="7" a="1"/>
  <c r="O388" i="7" s="1"/>
  <c r="N388" i="7" a="1"/>
  <c r="N388" i="7" s="1"/>
  <c r="M388" i="7" a="1"/>
  <c r="M388" i="7"/>
  <c r="O387" i="7" a="1"/>
  <c r="O387" i="7" s="1"/>
  <c r="N387" i="7" a="1"/>
  <c r="N387" i="7" s="1"/>
  <c r="M387" i="7" a="1"/>
  <c r="M387" i="7" s="1"/>
  <c r="O386" i="7" a="1"/>
  <c r="O386" i="7" s="1"/>
  <c r="M386" i="7" a="1"/>
  <c r="M386" i="7"/>
  <c r="N386" i="7" s="1" a="1"/>
  <c r="N386" i="7" s="1"/>
  <c r="O385" i="7" a="1"/>
  <c r="O385" i="7" s="1"/>
  <c r="N385" i="7" a="1"/>
  <c r="N385" i="7" s="1"/>
  <c r="M385" i="7" a="1"/>
  <c r="M385" i="7"/>
  <c r="O384" i="7" a="1"/>
  <c r="O384" i="7" s="1"/>
  <c r="M384" i="7" a="1"/>
  <c r="M384" i="7" s="1"/>
  <c r="N384" i="7" s="1" a="1"/>
  <c r="N384" i="7" s="1"/>
  <c r="O383" i="7" a="1"/>
  <c r="O383" i="7" s="1"/>
  <c r="N383" i="7" a="1"/>
  <c r="N383" i="7"/>
  <c r="M383" i="7" a="1"/>
  <c r="M383" i="7" s="1"/>
  <c r="O382" i="7" a="1"/>
  <c r="O382" i="7" s="1"/>
  <c r="N382" i="7" a="1"/>
  <c r="N382" i="7" s="1"/>
  <c r="M382" i="7" a="1"/>
  <c r="M382" i="7"/>
  <c r="O381" i="7" a="1"/>
  <c r="O381" i="7" s="1"/>
  <c r="M381" i="7" a="1"/>
  <c r="M381" i="7" s="1"/>
  <c r="N381" i="7" s="1" a="1"/>
  <c r="N381" i="7" s="1"/>
  <c r="O380" i="7" a="1"/>
  <c r="O380" i="7" s="1"/>
  <c r="M380" i="7" a="1"/>
  <c r="M380" i="7" s="1"/>
  <c r="N380" i="7" s="1" a="1"/>
  <c r="N380" i="7" s="1"/>
  <c r="O379" i="7" a="1"/>
  <c r="O379" i="7" s="1"/>
  <c r="N379" i="7" a="1"/>
  <c r="N379" i="7" s="1"/>
  <c r="M379" i="7" a="1"/>
  <c r="M379" i="7" s="1"/>
  <c r="O378" i="7" a="1"/>
  <c r="O378" i="7"/>
  <c r="M378" i="7" a="1"/>
  <c r="M378" i="7" s="1"/>
  <c r="N378" i="7" s="1" a="1"/>
  <c r="N378" i="7" s="1"/>
  <c r="O377" i="7" a="1"/>
  <c r="O377" i="7" s="1"/>
  <c r="M377" i="7" a="1"/>
  <c r="M377" i="7" s="1"/>
  <c r="N377" i="7" s="1" a="1"/>
  <c r="N377" i="7" s="1"/>
  <c r="O376" i="7" a="1"/>
  <c r="O376" i="7" s="1"/>
  <c r="M376" i="7" a="1"/>
  <c r="M376" i="7" s="1"/>
  <c r="N376" i="7" s="1" a="1"/>
  <c r="N376" i="7" s="1"/>
  <c r="O375" i="7" a="1"/>
  <c r="O375" i="7"/>
  <c r="M375" i="7" a="1"/>
  <c r="M375" i="7" s="1"/>
  <c r="N375" i="7" s="1" a="1"/>
  <c r="N375" i="7" s="1"/>
  <c r="O374" i="7" a="1"/>
  <c r="O374" i="7"/>
  <c r="M374" i="7" a="1"/>
  <c r="M374" i="7" s="1"/>
  <c r="N374" i="7" s="1" a="1"/>
  <c r="N374" i="7" s="1"/>
  <c r="O373" i="7" a="1"/>
  <c r="O373" i="7" s="1"/>
  <c r="M373" i="7" a="1"/>
  <c r="M373" i="7" s="1"/>
  <c r="N373" i="7" s="1" a="1"/>
  <c r="N373" i="7" s="1"/>
  <c r="O372" i="7" a="1"/>
  <c r="O372" i="7"/>
  <c r="M372" i="7" a="1"/>
  <c r="M372" i="7" s="1"/>
  <c r="N372" i="7" s="1" a="1"/>
  <c r="N372" i="7" s="1"/>
  <c r="O371" i="7" a="1"/>
  <c r="O371" i="7"/>
  <c r="M371" i="7" a="1"/>
  <c r="M371" i="7" s="1"/>
  <c r="N371" i="7" s="1" a="1"/>
  <c r="N371" i="7" s="1"/>
  <c r="O370" i="7" a="1"/>
  <c r="O370" i="7"/>
  <c r="M370" i="7" a="1"/>
  <c r="M370" i="7" s="1"/>
  <c r="N370" i="7" s="1" a="1"/>
  <c r="N370" i="7" s="1"/>
  <c r="O369" i="7" a="1"/>
  <c r="O369" i="7" s="1"/>
  <c r="M369" i="7" a="1"/>
  <c r="M369" i="7" s="1"/>
  <c r="N369" i="7" s="1" a="1"/>
  <c r="N369" i="7" s="1"/>
  <c r="O368" i="7" a="1"/>
  <c r="O368" i="7"/>
  <c r="M368" i="7" a="1"/>
  <c r="M368" i="7"/>
  <c r="N368" i="7" s="1" a="1"/>
  <c r="N368" i="7" s="1"/>
  <c r="O367" i="7" a="1"/>
  <c r="O367" i="7"/>
  <c r="N367" i="7" a="1"/>
  <c r="N367" i="7" s="1"/>
  <c r="M367" i="7" a="1"/>
  <c r="M367" i="7" s="1"/>
  <c r="O366" i="7" a="1"/>
  <c r="O366" i="7"/>
  <c r="M366" i="7" a="1"/>
  <c r="M366" i="7" s="1"/>
  <c r="N366" i="7" s="1" a="1"/>
  <c r="N366" i="7" s="1"/>
  <c r="O365" i="7" a="1"/>
  <c r="O365" i="7" s="1"/>
  <c r="M365" i="7" a="1"/>
  <c r="M365" i="7"/>
  <c r="N365" i="7" s="1" a="1"/>
  <c r="N365" i="7" s="1"/>
  <c r="O364" i="7" a="1"/>
  <c r="O364" i="7"/>
  <c r="N364" i="7" a="1"/>
  <c r="N364" i="7" s="1"/>
  <c r="M364" i="7" a="1"/>
  <c r="M364" i="7"/>
  <c r="O363" i="7" a="1"/>
  <c r="O363" i="7"/>
  <c r="N363" i="7" a="1"/>
  <c r="N363" i="7" s="1"/>
  <c r="M363" i="7" a="1"/>
  <c r="M363" i="7" s="1"/>
  <c r="O362" i="7" a="1"/>
  <c r="O362" i="7" s="1"/>
  <c r="M362" i="7" a="1"/>
  <c r="M362" i="7"/>
  <c r="N362" i="7" s="1" a="1"/>
  <c r="N362" i="7" s="1"/>
  <c r="O361" i="7" a="1"/>
  <c r="O361" i="7" s="1"/>
  <c r="N361" i="7" a="1"/>
  <c r="N361" i="7" s="1"/>
  <c r="M361" i="7" a="1"/>
  <c r="M361" i="7"/>
  <c r="O360" i="7" a="1"/>
  <c r="O360" i="7"/>
  <c r="N360" i="7" a="1"/>
  <c r="N360" i="7" s="1"/>
  <c r="M360" i="7" a="1"/>
  <c r="M360" i="7"/>
  <c r="O359" i="7" a="1"/>
  <c r="O359" i="7" s="1"/>
  <c r="N359" i="7" a="1"/>
  <c r="N359" i="7" s="1"/>
  <c r="M359" i="7" a="1"/>
  <c r="M359" i="7" s="1"/>
  <c r="O358" i="7" a="1"/>
  <c r="O358" i="7" s="1"/>
  <c r="N358" i="7" a="1"/>
  <c r="N358" i="7" s="1"/>
  <c r="M358" i="7" a="1"/>
  <c r="M358" i="7"/>
  <c r="O357" i="7" a="1"/>
  <c r="O357" i="7" s="1"/>
  <c r="M357" i="7" a="1"/>
  <c r="M357" i="7"/>
  <c r="N357" i="7" s="1" a="1"/>
  <c r="N357" i="7" s="1"/>
  <c r="O356" i="7" a="1"/>
  <c r="O356" i="7" s="1"/>
  <c r="N356" i="7" a="1"/>
  <c r="N356" i="7" s="1"/>
  <c r="M356" i="7" a="1"/>
  <c r="M356" i="7"/>
  <c r="O355" i="7" a="1"/>
  <c r="O355" i="7" s="1"/>
  <c r="N355" i="7" a="1"/>
  <c r="N355" i="7" s="1"/>
  <c r="M355" i="7" a="1"/>
  <c r="M355" i="7" s="1"/>
  <c r="O354" i="7" a="1"/>
  <c r="O354" i="7" s="1"/>
  <c r="M354" i="7" a="1"/>
  <c r="M354" i="7"/>
  <c r="N354" i="7" s="1" a="1"/>
  <c r="N354" i="7" s="1"/>
  <c r="O353" i="7" a="1"/>
  <c r="O353" i="7" s="1"/>
  <c r="N353" i="7" a="1"/>
  <c r="N353" i="7" s="1"/>
  <c r="M353" i="7" a="1"/>
  <c r="M353" i="7"/>
  <c r="O352" i="7" a="1"/>
  <c r="O352" i="7" s="1"/>
  <c r="M352" i="7" a="1"/>
  <c r="M352" i="7" s="1"/>
  <c r="N352" i="7" s="1" a="1"/>
  <c r="N352" i="7" s="1"/>
  <c r="O351" i="7" a="1"/>
  <c r="O351" i="7" s="1"/>
  <c r="N351" i="7" a="1"/>
  <c r="N351" i="7"/>
  <c r="M351" i="7" a="1"/>
  <c r="M351" i="7" s="1"/>
  <c r="O350" i="7" a="1"/>
  <c r="O350" i="7" s="1"/>
  <c r="N350" i="7" a="1"/>
  <c r="N350" i="7" s="1"/>
  <c r="M350" i="7" a="1"/>
  <c r="M350" i="7"/>
  <c r="O349" i="7" a="1"/>
  <c r="O349" i="7" s="1"/>
  <c r="M349" i="7" a="1"/>
  <c r="M349" i="7" s="1"/>
  <c r="N349" i="7" s="1" a="1"/>
  <c r="N349" i="7" s="1"/>
  <c r="O348" i="7" a="1"/>
  <c r="O348" i="7" s="1"/>
  <c r="M348" i="7" a="1"/>
  <c r="M348" i="7" s="1"/>
  <c r="N348" i="7" s="1" a="1"/>
  <c r="N348" i="7" s="1"/>
  <c r="O347" i="7" a="1"/>
  <c r="O347" i="7" s="1"/>
  <c r="N347" i="7" a="1"/>
  <c r="N347" i="7"/>
  <c r="M347" i="7" a="1"/>
  <c r="M347" i="7" s="1"/>
  <c r="O346" i="7" a="1"/>
  <c r="O346" i="7"/>
  <c r="M346" i="7" a="1"/>
  <c r="M346" i="7" s="1"/>
  <c r="N346" i="7" s="1" a="1"/>
  <c r="N346" i="7" s="1"/>
  <c r="O345" i="7" a="1"/>
  <c r="O345" i="7" s="1"/>
  <c r="M345" i="7" a="1"/>
  <c r="M345" i="7" s="1"/>
  <c r="N345" i="7" s="1" a="1"/>
  <c r="N345" i="7" s="1"/>
  <c r="O344" i="7" a="1"/>
  <c r="O344" i="7" s="1"/>
  <c r="M344" i="7" a="1"/>
  <c r="M344" i="7" s="1"/>
  <c r="N344" i="7" s="1" a="1"/>
  <c r="N344" i="7" s="1"/>
  <c r="O343" i="7" a="1"/>
  <c r="O343" i="7"/>
  <c r="M343" i="7" a="1"/>
  <c r="M343" i="7" s="1"/>
  <c r="N343" i="7" s="1" a="1"/>
  <c r="N343" i="7" s="1"/>
  <c r="O342" i="7" a="1"/>
  <c r="O342" i="7"/>
  <c r="M342" i="7" a="1"/>
  <c r="M342" i="7" s="1"/>
  <c r="N342" i="7" s="1" a="1"/>
  <c r="N342" i="7" s="1"/>
  <c r="O341" i="7" a="1"/>
  <c r="O341" i="7" s="1"/>
  <c r="M341" i="7" a="1"/>
  <c r="M341" i="7" s="1"/>
  <c r="N341" i="7" s="1" a="1"/>
  <c r="N341" i="7" s="1"/>
  <c r="O340" i="7" a="1"/>
  <c r="O340" i="7"/>
  <c r="M340" i="7" a="1"/>
  <c r="M340" i="7" s="1"/>
  <c r="N340" i="7" s="1" a="1"/>
  <c r="N340" i="7" s="1"/>
  <c r="O339" i="7" a="1"/>
  <c r="O339" i="7"/>
  <c r="M339" i="7" a="1"/>
  <c r="M339" i="7" s="1"/>
  <c r="N339" i="7" s="1" a="1"/>
  <c r="N339" i="7" s="1"/>
  <c r="O338" i="7" a="1"/>
  <c r="O338" i="7"/>
  <c r="M338" i="7" a="1"/>
  <c r="M338" i="7" s="1"/>
  <c r="N338" i="7" s="1" a="1"/>
  <c r="N338" i="7" s="1"/>
  <c r="O337" i="7" a="1"/>
  <c r="O337" i="7" s="1"/>
  <c r="M337" i="7" a="1"/>
  <c r="M337" i="7" s="1"/>
  <c r="N337" i="7" s="1" a="1"/>
  <c r="N337" i="7" s="1"/>
  <c r="O336" i="7" a="1"/>
  <c r="O336" i="7"/>
  <c r="M336" i="7" a="1"/>
  <c r="M336" i="7"/>
  <c r="N336" i="7" s="1" a="1"/>
  <c r="N336" i="7" s="1"/>
  <c r="O335" i="7" a="1"/>
  <c r="O335" i="7"/>
  <c r="N335" i="7" a="1"/>
  <c r="N335" i="7" s="1"/>
  <c r="M335" i="7" a="1"/>
  <c r="M335" i="7" s="1"/>
  <c r="O334" i="7" a="1"/>
  <c r="O334" i="7"/>
  <c r="M334" i="7" a="1"/>
  <c r="M334" i="7" s="1"/>
  <c r="N334" i="7" s="1" a="1"/>
  <c r="N334" i="7" s="1"/>
  <c r="O333" i="7" a="1"/>
  <c r="O333" i="7" s="1"/>
  <c r="M333" i="7" a="1"/>
  <c r="M333" i="7"/>
  <c r="N333" i="7" s="1" a="1"/>
  <c r="N333" i="7" s="1"/>
  <c r="O332" i="7" a="1"/>
  <c r="O332" i="7"/>
  <c r="N332" i="7" a="1"/>
  <c r="N332" i="7" s="1"/>
  <c r="M332" i="7" a="1"/>
  <c r="M332" i="7"/>
  <c r="O331" i="7" a="1"/>
  <c r="O331" i="7"/>
  <c r="N331" i="7" a="1"/>
  <c r="N331" i="7" s="1"/>
  <c r="M331" i="7" a="1"/>
  <c r="M331" i="7" s="1"/>
  <c r="O330" i="7" a="1"/>
  <c r="O330" i="7" s="1"/>
  <c r="M330" i="7" a="1"/>
  <c r="M330" i="7"/>
  <c r="N330" i="7" s="1" a="1"/>
  <c r="N330" i="7" s="1"/>
  <c r="O329" i="7" a="1"/>
  <c r="O329" i="7" s="1"/>
  <c r="N329" i="7" a="1"/>
  <c r="N329" i="7" s="1"/>
  <c r="M329" i="7" a="1"/>
  <c r="M329" i="7"/>
  <c r="O328" i="7" a="1"/>
  <c r="O328" i="7"/>
  <c r="N328" i="7" a="1"/>
  <c r="N328" i="7" s="1"/>
  <c r="M328" i="7" a="1"/>
  <c r="M328" i="7"/>
  <c r="O327" i="7" a="1"/>
  <c r="O327" i="7" s="1"/>
  <c r="N327" i="7" a="1"/>
  <c r="N327" i="7" s="1"/>
  <c r="M327" i="7" a="1"/>
  <c r="M327" i="7" s="1"/>
  <c r="O326" i="7" a="1"/>
  <c r="O326" i="7" s="1"/>
  <c r="N326" i="7" a="1"/>
  <c r="N326" i="7" s="1"/>
  <c r="M326" i="7" a="1"/>
  <c r="M326" i="7"/>
  <c r="O325" i="7" a="1"/>
  <c r="O325" i="7" s="1"/>
  <c r="M325" i="7" a="1"/>
  <c r="M325" i="7"/>
  <c r="N325" i="7" s="1" a="1"/>
  <c r="N325" i="7" s="1"/>
  <c r="O324" i="7" a="1"/>
  <c r="O324" i="7" s="1"/>
  <c r="N324" i="7" a="1"/>
  <c r="N324" i="7" s="1"/>
  <c r="M324" i="7" a="1"/>
  <c r="M324" i="7"/>
  <c r="O323" i="7" a="1"/>
  <c r="O323" i="7" s="1"/>
  <c r="N323" i="7" a="1"/>
  <c r="N323" i="7" s="1"/>
  <c r="M323" i="7" a="1"/>
  <c r="M323" i="7" s="1"/>
  <c r="O322" i="7" a="1"/>
  <c r="O322" i="7" s="1"/>
  <c r="M322" i="7" a="1"/>
  <c r="M322" i="7"/>
  <c r="N322" i="7" s="1" a="1"/>
  <c r="N322" i="7" s="1"/>
  <c r="O321" i="7" a="1"/>
  <c r="O321" i="7" s="1"/>
  <c r="N321" i="7" a="1"/>
  <c r="N321" i="7" s="1"/>
  <c r="M321" i="7" a="1"/>
  <c r="M321" i="7"/>
  <c r="O320" i="7" a="1"/>
  <c r="O320" i="7" s="1"/>
  <c r="M320" i="7" a="1"/>
  <c r="M320" i="7" s="1"/>
  <c r="N320" i="7" s="1" a="1"/>
  <c r="N320" i="7" s="1"/>
  <c r="O319" i="7" a="1"/>
  <c r="O319" i="7" s="1"/>
  <c r="N319" i="7" a="1"/>
  <c r="N319" i="7"/>
  <c r="M319" i="7" a="1"/>
  <c r="M319" i="7" s="1"/>
  <c r="O318" i="7" a="1"/>
  <c r="O318" i="7" s="1"/>
  <c r="N318" i="7" a="1"/>
  <c r="N318" i="7" s="1"/>
  <c r="M318" i="7" a="1"/>
  <c r="M318" i="7"/>
  <c r="O317" i="7" a="1"/>
  <c r="O317" i="7" s="1"/>
  <c r="M317" i="7" a="1"/>
  <c r="M317" i="7" s="1"/>
  <c r="N317" i="7" s="1" a="1"/>
  <c r="N317" i="7" s="1"/>
  <c r="O316" i="7" a="1"/>
  <c r="O316" i="7" s="1"/>
  <c r="M316" i="7" a="1"/>
  <c r="M316" i="7" s="1"/>
  <c r="N316" i="7" s="1" a="1"/>
  <c r="N316" i="7" s="1"/>
  <c r="O315" i="7" a="1"/>
  <c r="O315" i="7" s="1"/>
  <c r="N315" i="7" a="1"/>
  <c r="N315" i="7"/>
  <c r="M315" i="7" a="1"/>
  <c r="M315" i="7" s="1"/>
  <c r="O314" i="7" a="1"/>
  <c r="O314" i="7"/>
  <c r="M314" i="7" a="1"/>
  <c r="M314" i="7" s="1"/>
  <c r="N314" i="7" s="1" a="1"/>
  <c r="N314" i="7" s="1"/>
  <c r="O313" i="7" a="1"/>
  <c r="O313" i="7" s="1"/>
  <c r="M313" i="7" a="1"/>
  <c r="M313" i="7" s="1"/>
  <c r="N313" i="7" s="1" a="1"/>
  <c r="N313" i="7" s="1"/>
  <c r="O312" i="7" a="1"/>
  <c r="O312" i="7" s="1"/>
  <c r="M312" i="7" a="1"/>
  <c r="M312" i="7" s="1"/>
  <c r="N312" i="7" s="1" a="1"/>
  <c r="N312" i="7" s="1"/>
  <c r="O311" i="7" a="1"/>
  <c r="O311" i="7"/>
  <c r="M311" i="7" a="1"/>
  <c r="M311" i="7" s="1"/>
  <c r="N311" i="7" s="1" a="1"/>
  <c r="N311" i="7" s="1"/>
  <c r="O310" i="7" a="1"/>
  <c r="O310" i="7"/>
  <c r="M310" i="7" a="1"/>
  <c r="M310" i="7" s="1"/>
  <c r="N310" i="7" s="1" a="1"/>
  <c r="N310" i="7" s="1"/>
  <c r="O309" i="7" a="1"/>
  <c r="O309" i="7" s="1"/>
  <c r="M309" i="7" a="1"/>
  <c r="M309" i="7" s="1"/>
  <c r="N309" i="7" s="1" a="1"/>
  <c r="N309" i="7" s="1"/>
  <c r="O308" i="7" a="1"/>
  <c r="O308" i="7"/>
  <c r="M308" i="7" a="1"/>
  <c r="M308" i="7" s="1"/>
  <c r="N308" i="7" s="1" a="1"/>
  <c r="N308" i="7" s="1"/>
  <c r="O307" i="7" a="1"/>
  <c r="O307" i="7"/>
  <c r="M307" i="7" a="1"/>
  <c r="M307" i="7" s="1"/>
  <c r="N307" i="7" s="1" a="1"/>
  <c r="N307" i="7" s="1"/>
  <c r="O306" i="7" a="1"/>
  <c r="O306" i="7"/>
  <c r="M306" i="7" a="1"/>
  <c r="M306" i="7" s="1"/>
  <c r="N306" i="7" s="1" a="1"/>
  <c r="N306" i="7" s="1"/>
  <c r="O305" i="7" a="1"/>
  <c r="O305" i="7" s="1"/>
  <c r="M305" i="7" a="1"/>
  <c r="M305" i="7" s="1"/>
  <c r="N305" i="7" s="1" a="1"/>
  <c r="N305" i="7" s="1"/>
  <c r="O304" i="7" a="1"/>
  <c r="O304" i="7"/>
  <c r="M304" i="7" a="1"/>
  <c r="M304" i="7"/>
  <c r="N304" i="7" s="1" a="1"/>
  <c r="N304" i="7" s="1"/>
  <c r="O303" i="7" a="1"/>
  <c r="O303" i="7"/>
  <c r="N303" i="7" a="1"/>
  <c r="N303" i="7" s="1"/>
  <c r="M303" i="7" a="1"/>
  <c r="M303" i="7" s="1"/>
  <c r="O302" i="7" a="1"/>
  <c r="O302" i="7"/>
  <c r="M302" i="7" a="1"/>
  <c r="M302" i="7" s="1"/>
  <c r="N302" i="7" s="1" a="1"/>
  <c r="N302" i="7" s="1"/>
  <c r="O301" i="7" a="1"/>
  <c r="O301" i="7" s="1"/>
  <c r="M301" i="7" a="1"/>
  <c r="M301" i="7"/>
  <c r="N301" i="7" s="1" a="1"/>
  <c r="N301" i="7" s="1"/>
  <c r="O300" i="7" a="1"/>
  <c r="O300" i="7"/>
  <c r="N300" i="7" a="1"/>
  <c r="N300" i="7" s="1"/>
  <c r="M300" i="7" a="1"/>
  <c r="M300" i="7"/>
  <c r="O299" i="7" a="1"/>
  <c r="O299" i="7"/>
  <c r="N299" i="7" a="1"/>
  <c r="N299" i="7" s="1"/>
  <c r="M299" i="7" a="1"/>
  <c r="M299" i="7" s="1"/>
  <c r="O298" i="7" a="1"/>
  <c r="O298" i="7" s="1"/>
  <c r="M298" i="7" a="1"/>
  <c r="M298" i="7"/>
  <c r="N298" i="7" s="1" a="1"/>
  <c r="N298" i="7" s="1"/>
  <c r="O297" i="7" a="1"/>
  <c r="O297" i="7" s="1"/>
  <c r="N297" i="7" a="1"/>
  <c r="N297" i="7" s="1"/>
  <c r="M297" i="7" a="1"/>
  <c r="M297" i="7"/>
  <c r="O296" i="7" a="1"/>
  <c r="O296" i="7"/>
  <c r="N296" i="7" a="1"/>
  <c r="N296" i="7" s="1"/>
  <c r="M296" i="7" a="1"/>
  <c r="M296" i="7"/>
  <c r="O295" i="7" a="1"/>
  <c r="O295" i="7" s="1"/>
  <c r="N295" i="7" a="1"/>
  <c r="N295" i="7" s="1"/>
  <c r="M295" i="7" a="1"/>
  <c r="M295" i="7" s="1"/>
  <c r="O294" i="7" a="1"/>
  <c r="O294" i="7" s="1"/>
  <c r="N294" i="7" a="1"/>
  <c r="N294" i="7" s="1"/>
  <c r="M294" i="7" a="1"/>
  <c r="M294" i="7"/>
  <c r="O293" i="7" a="1"/>
  <c r="O293" i="7" s="1"/>
  <c r="M293" i="7" a="1"/>
  <c r="M293" i="7"/>
  <c r="N293" i="7" s="1" a="1"/>
  <c r="N293" i="7" s="1"/>
  <c r="O292" i="7" a="1"/>
  <c r="O292" i="7" s="1"/>
  <c r="N292" i="7" a="1"/>
  <c r="N292" i="7" s="1"/>
  <c r="M292" i="7" a="1"/>
  <c r="M292" i="7"/>
  <c r="O291" i="7" a="1"/>
  <c r="O291" i="7" s="1"/>
  <c r="N291" i="7" a="1"/>
  <c r="N291" i="7" s="1"/>
  <c r="M291" i="7" a="1"/>
  <c r="M291" i="7" s="1"/>
  <c r="O290" i="7" a="1"/>
  <c r="O290" i="7" s="1"/>
  <c r="M290" i="7" a="1"/>
  <c r="M290" i="7"/>
  <c r="N290" i="7" s="1" a="1"/>
  <c r="N290" i="7" s="1"/>
  <c r="O289" i="7" a="1"/>
  <c r="O289" i="7" s="1"/>
  <c r="N289" i="7" a="1"/>
  <c r="N289" i="7" s="1"/>
  <c r="M289" i="7" a="1"/>
  <c r="M289" i="7"/>
  <c r="O288" i="7" a="1"/>
  <c r="O288" i="7" s="1"/>
  <c r="M288" i="7" a="1"/>
  <c r="M288" i="7" s="1"/>
  <c r="N288" i="7" s="1" a="1"/>
  <c r="N288" i="7" s="1"/>
  <c r="O287" i="7" a="1"/>
  <c r="O287" i="7" s="1"/>
  <c r="N287" i="7" a="1"/>
  <c r="N287" i="7"/>
  <c r="M287" i="7" a="1"/>
  <c r="M287" i="7" s="1"/>
  <c r="O286" i="7" a="1"/>
  <c r="O286" i="7" s="1"/>
  <c r="N286" i="7" a="1"/>
  <c r="N286" i="7" s="1"/>
  <c r="M286" i="7" a="1"/>
  <c r="M286" i="7"/>
  <c r="O285" i="7" a="1"/>
  <c r="O285" i="7" s="1"/>
  <c r="M285" i="7" a="1"/>
  <c r="M285" i="7" s="1"/>
  <c r="N285" i="7" s="1" a="1"/>
  <c r="N285" i="7" s="1"/>
  <c r="O284" i="7" a="1"/>
  <c r="O284" i="7" s="1"/>
  <c r="M284" i="7" a="1"/>
  <c r="M284" i="7" s="1"/>
  <c r="N284" i="7" s="1" a="1"/>
  <c r="N284" i="7" s="1"/>
  <c r="O283" i="7" a="1"/>
  <c r="O283" i="7" s="1"/>
  <c r="N283" i="7" a="1"/>
  <c r="N283" i="7" s="1"/>
  <c r="M283" i="7" a="1"/>
  <c r="M283" i="7" s="1"/>
  <c r="O282" i="7" a="1"/>
  <c r="O282" i="7"/>
  <c r="M282" i="7" a="1"/>
  <c r="M282" i="7" s="1"/>
  <c r="N282" i="7" s="1" a="1"/>
  <c r="N282" i="7" s="1"/>
  <c r="O281" i="7" a="1"/>
  <c r="O281" i="7" s="1"/>
  <c r="M281" i="7" a="1"/>
  <c r="M281" i="7" s="1"/>
  <c r="N281" i="7" s="1" a="1"/>
  <c r="N281" i="7" s="1"/>
  <c r="O280" i="7" a="1"/>
  <c r="O280" i="7" s="1"/>
  <c r="M280" i="7" a="1"/>
  <c r="M280" i="7" s="1"/>
  <c r="N280" i="7" s="1" a="1"/>
  <c r="N280" i="7" s="1"/>
  <c r="O279" i="7" a="1"/>
  <c r="O279" i="7"/>
  <c r="M279" i="7" a="1"/>
  <c r="M279" i="7" s="1"/>
  <c r="N279" i="7" s="1" a="1"/>
  <c r="N279" i="7" s="1"/>
  <c r="O278" i="7" a="1"/>
  <c r="O278" i="7"/>
  <c r="M278" i="7" a="1"/>
  <c r="M278" i="7" s="1"/>
  <c r="N278" i="7" s="1" a="1"/>
  <c r="N278" i="7" s="1"/>
  <c r="O277" i="7" a="1"/>
  <c r="O277" i="7" s="1"/>
  <c r="M277" i="7" a="1"/>
  <c r="M277" i="7" s="1"/>
  <c r="N277" i="7" s="1" a="1"/>
  <c r="N277" i="7" s="1"/>
  <c r="O276" i="7" a="1"/>
  <c r="O276" i="7"/>
  <c r="M276" i="7" a="1"/>
  <c r="M276" i="7" s="1"/>
  <c r="N276" i="7" s="1" a="1"/>
  <c r="N276" i="7" s="1"/>
  <c r="O275" i="7" a="1"/>
  <c r="O275" i="7"/>
  <c r="M275" i="7" a="1"/>
  <c r="M275" i="7" s="1"/>
  <c r="N275" i="7" s="1" a="1"/>
  <c r="N275" i="7" s="1"/>
  <c r="O274" i="7" a="1"/>
  <c r="O274" i="7"/>
  <c r="M274" i="7" a="1"/>
  <c r="M274" i="7" s="1"/>
  <c r="N274" i="7" s="1" a="1"/>
  <c r="N274" i="7" s="1"/>
  <c r="O273" i="7" a="1"/>
  <c r="O273" i="7" s="1"/>
  <c r="M273" i="7" a="1"/>
  <c r="M273" i="7" s="1"/>
  <c r="N273" i="7" s="1" a="1"/>
  <c r="N273" i="7" s="1"/>
  <c r="O272" i="7" a="1"/>
  <c r="O272" i="7"/>
  <c r="M272" i="7" a="1"/>
  <c r="M272" i="7"/>
  <c r="N272" i="7" s="1" a="1"/>
  <c r="N272" i="7" s="1"/>
  <c r="O271" i="7" a="1"/>
  <c r="O271" i="7"/>
  <c r="M271" i="7" a="1"/>
  <c r="M271" i="7" s="1"/>
  <c r="N271" i="7" s="1" a="1"/>
  <c r="N271" i="7" s="1"/>
  <c r="O270" i="7" a="1"/>
  <c r="O270" i="7"/>
  <c r="M270" i="7" a="1"/>
  <c r="M270" i="7" s="1"/>
  <c r="N270" i="7" s="1" a="1"/>
  <c r="N270" i="7" s="1"/>
  <c r="O269" i="7" a="1"/>
  <c r="O269" i="7" s="1"/>
  <c r="M269" i="7" a="1"/>
  <c r="M269" i="7"/>
  <c r="N269" i="7" s="1" a="1"/>
  <c r="N269" i="7" s="1"/>
  <c r="O268" i="7" a="1"/>
  <c r="O268" i="7"/>
  <c r="M268" i="7" a="1"/>
  <c r="M268" i="7"/>
  <c r="N268" i="7" s="1" a="1"/>
  <c r="N268" i="7" s="1"/>
  <c r="O267" i="7" a="1"/>
  <c r="O267" i="7"/>
  <c r="N267" i="7" a="1"/>
  <c r="N267" i="7" s="1"/>
  <c r="M267" i="7" a="1"/>
  <c r="M267" i="7" s="1"/>
  <c r="O266" i="7" a="1"/>
  <c r="O266" i="7" s="1"/>
  <c r="M266" i="7" a="1"/>
  <c r="M266" i="7"/>
  <c r="N266" i="7" s="1" a="1"/>
  <c r="N266" i="7" s="1"/>
  <c r="O265" i="7" a="1"/>
  <c r="O265" i="7" s="1"/>
  <c r="N265" i="7" a="1"/>
  <c r="N265" i="7" s="1"/>
  <c r="M265" i="7" a="1"/>
  <c r="M265" i="7"/>
  <c r="O264" i="7" a="1"/>
  <c r="O264" i="7"/>
  <c r="N264" i="7" a="1"/>
  <c r="N264" i="7" s="1"/>
  <c r="M264" i="7" a="1"/>
  <c r="M264" i="7"/>
  <c r="O263" i="7" a="1"/>
  <c r="O263" i="7" s="1"/>
  <c r="N263" i="7" a="1"/>
  <c r="N263" i="7" s="1"/>
  <c r="M263" i="7" a="1"/>
  <c r="M263" i="7" s="1"/>
  <c r="O262" i="7" a="1"/>
  <c r="O262" i="7" s="1"/>
  <c r="N262" i="7" a="1"/>
  <c r="N262" i="7" s="1"/>
  <c r="M262" i="7" a="1"/>
  <c r="M262" i="7"/>
  <c r="O261" i="7" a="1"/>
  <c r="O261" i="7" s="1"/>
  <c r="M261" i="7" a="1"/>
  <c r="M261" i="7"/>
  <c r="N261" i="7" s="1" a="1"/>
  <c r="N261" i="7" s="1"/>
  <c r="O260" i="7" a="1"/>
  <c r="O260" i="7" s="1"/>
  <c r="N260" i="7" a="1"/>
  <c r="N260" i="7" s="1"/>
  <c r="M260" i="7" a="1"/>
  <c r="M260" i="7"/>
  <c r="O259" i="7" a="1"/>
  <c r="O259" i="7" s="1"/>
  <c r="N259" i="7" a="1"/>
  <c r="N259" i="7" s="1"/>
  <c r="M259" i="7" a="1"/>
  <c r="M259" i="7" s="1"/>
  <c r="O258" i="7" a="1"/>
  <c r="O258" i="7" s="1"/>
  <c r="M258" i="7" a="1"/>
  <c r="M258" i="7"/>
  <c r="N258" i="7" s="1" a="1"/>
  <c r="N258" i="7" s="1"/>
  <c r="O257" i="7" a="1"/>
  <c r="O257" i="7" s="1"/>
  <c r="N257" i="7" a="1"/>
  <c r="N257" i="7" s="1"/>
  <c r="M257" i="7" a="1"/>
  <c r="M257" i="7"/>
  <c r="O256" i="7" a="1"/>
  <c r="O256" i="7" s="1"/>
  <c r="M256" i="7" a="1"/>
  <c r="M256" i="7" s="1"/>
  <c r="N256" i="7" s="1" a="1"/>
  <c r="N256" i="7" s="1"/>
  <c r="O255" i="7" a="1"/>
  <c r="O255" i="7" s="1"/>
  <c r="N255" i="7" a="1"/>
  <c r="N255" i="7"/>
  <c r="M255" i="7" a="1"/>
  <c r="M255" i="7" s="1"/>
  <c r="O254" i="7" a="1"/>
  <c r="O254" i="7" s="1"/>
  <c r="N254" i="7" a="1"/>
  <c r="N254" i="7" s="1"/>
  <c r="M254" i="7" a="1"/>
  <c r="M254" i="7"/>
  <c r="O253" i="7" a="1"/>
  <c r="O253" i="7" s="1"/>
  <c r="M253" i="7" a="1"/>
  <c r="M253" i="7" s="1"/>
  <c r="N253" i="7" s="1" a="1"/>
  <c r="N253" i="7" s="1"/>
  <c r="O252" i="7" a="1"/>
  <c r="O252" i="7" s="1"/>
  <c r="M252" i="7" a="1"/>
  <c r="M252" i="7" s="1"/>
  <c r="N252" i="7" s="1" a="1"/>
  <c r="N252" i="7" s="1"/>
  <c r="O251" i="7" a="1"/>
  <c r="O251" i="7" s="1"/>
  <c r="N251" i="7" a="1"/>
  <c r="N251" i="7"/>
  <c r="M251" i="7" a="1"/>
  <c r="M251" i="7" s="1"/>
  <c r="O250" i="7" a="1"/>
  <c r="O250" i="7"/>
  <c r="M250" i="7" a="1"/>
  <c r="M250" i="7" s="1"/>
  <c r="N250" i="7" s="1" a="1"/>
  <c r="N250" i="7" s="1"/>
  <c r="O249" i="7" a="1"/>
  <c r="O249" i="7" s="1"/>
  <c r="M249" i="7" a="1"/>
  <c r="M249" i="7" s="1"/>
  <c r="N249" i="7" s="1" a="1"/>
  <c r="N249" i="7" s="1"/>
  <c r="O248" i="7" a="1"/>
  <c r="O248" i="7" s="1"/>
  <c r="M248" i="7" a="1"/>
  <c r="M248" i="7" s="1"/>
  <c r="N248" i="7" s="1" a="1"/>
  <c r="N248" i="7" s="1"/>
  <c r="O247" i="7" a="1"/>
  <c r="O247" i="7"/>
  <c r="M247" i="7" a="1"/>
  <c r="M247" i="7" s="1"/>
  <c r="N247" i="7" s="1" a="1"/>
  <c r="N247" i="7" s="1"/>
  <c r="O246" i="7" a="1"/>
  <c r="O246" i="7"/>
  <c r="M246" i="7" a="1"/>
  <c r="M246" i="7" s="1"/>
  <c r="N246" i="7" s="1" a="1"/>
  <c r="N246" i="7" s="1"/>
  <c r="O245" i="7" a="1"/>
  <c r="O245" i="7" s="1"/>
  <c r="M245" i="7" a="1"/>
  <c r="M245" i="7" s="1"/>
  <c r="N245" i="7" s="1" a="1"/>
  <c r="N245" i="7" s="1"/>
  <c r="O244" i="7" a="1"/>
  <c r="O244" i="7"/>
  <c r="M244" i="7" a="1"/>
  <c r="M244" i="7" s="1"/>
  <c r="N244" i="7" s="1" a="1"/>
  <c r="N244" i="7" s="1"/>
  <c r="O243" i="7" a="1"/>
  <c r="O243" i="7"/>
  <c r="M243" i="7" a="1"/>
  <c r="M243" i="7" s="1"/>
  <c r="N243" i="7" s="1" a="1"/>
  <c r="N243" i="7" s="1"/>
  <c r="O242" i="7" a="1"/>
  <c r="O242" i="7"/>
  <c r="M242" i="7" a="1"/>
  <c r="M242" i="7" s="1"/>
  <c r="N242" i="7" s="1" a="1"/>
  <c r="N242" i="7" s="1"/>
  <c r="O241" i="7" a="1"/>
  <c r="O241" i="7" s="1"/>
  <c r="M241" i="7" a="1"/>
  <c r="M241" i="7" s="1"/>
  <c r="N241" i="7" s="1" a="1"/>
  <c r="N241" i="7" s="1"/>
  <c r="O240" i="7" a="1"/>
  <c r="O240" i="7"/>
  <c r="M240" i="7" a="1"/>
  <c r="M240" i="7"/>
  <c r="N240" i="7" s="1" a="1"/>
  <c r="N240" i="7" s="1"/>
  <c r="O239" i="7" a="1"/>
  <c r="O239" i="7"/>
  <c r="M239" i="7" a="1"/>
  <c r="M239" i="7" s="1"/>
  <c r="N239" i="7" s="1" a="1"/>
  <c r="N239" i="7" s="1"/>
  <c r="O238" i="7" a="1"/>
  <c r="O238" i="7"/>
  <c r="M238" i="7" a="1"/>
  <c r="M238" i="7" s="1"/>
  <c r="N238" i="7" s="1" a="1"/>
  <c r="N238" i="7" s="1"/>
  <c r="O237" i="7" a="1"/>
  <c r="O237" i="7" s="1"/>
  <c r="M237" i="7" a="1"/>
  <c r="M237" i="7"/>
  <c r="N237" i="7" s="1" a="1"/>
  <c r="N237" i="7" s="1"/>
  <c r="O236" i="7" a="1"/>
  <c r="O236" i="7"/>
  <c r="M236" i="7" a="1"/>
  <c r="M236" i="7"/>
  <c r="N236" i="7" s="1" a="1"/>
  <c r="N236" i="7" s="1"/>
  <c r="O235" i="7" a="1"/>
  <c r="O235" i="7"/>
  <c r="N235" i="7" a="1"/>
  <c r="N235" i="7" s="1"/>
  <c r="M235" i="7" a="1"/>
  <c r="M235" i="7" s="1"/>
  <c r="O234" i="7" a="1"/>
  <c r="O234" i="7" s="1"/>
  <c r="M234" i="7" a="1"/>
  <c r="M234" i="7"/>
  <c r="N234" i="7" s="1" a="1"/>
  <c r="N234" i="7" s="1"/>
  <c r="O233" i="7" a="1"/>
  <c r="O233" i="7" s="1"/>
  <c r="N233" i="7" a="1"/>
  <c r="N233" i="7" s="1"/>
  <c r="M233" i="7" a="1"/>
  <c r="M233" i="7"/>
  <c r="O232" i="7" a="1"/>
  <c r="O232" i="7"/>
  <c r="N232" i="7" a="1"/>
  <c r="N232" i="7" s="1"/>
  <c r="M232" i="7" a="1"/>
  <c r="M232" i="7"/>
  <c r="O231" i="7" a="1"/>
  <c r="O231" i="7" s="1"/>
  <c r="N231" i="7" a="1"/>
  <c r="N231" i="7" s="1"/>
  <c r="M231" i="7" a="1"/>
  <c r="M231" i="7" s="1"/>
  <c r="O230" i="7" a="1"/>
  <c r="O230" i="7" s="1"/>
  <c r="N230" i="7" a="1"/>
  <c r="N230" i="7" s="1"/>
  <c r="M230" i="7" a="1"/>
  <c r="M230" i="7"/>
  <c r="O229" i="7" a="1"/>
  <c r="O229" i="7" s="1"/>
  <c r="M229" i="7" a="1"/>
  <c r="M229" i="7"/>
  <c r="N229" i="7" s="1" a="1"/>
  <c r="N229" i="7" s="1"/>
  <c r="O228" i="7" a="1"/>
  <c r="O228" i="7" s="1"/>
  <c r="N228" i="7" a="1"/>
  <c r="N228" i="7" s="1"/>
  <c r="M228" i="7" a="1"/>
  <c r="M228" i="7"/>
  <c r="O227" i="7" a="1"/>
  <c r="O227" i="7" s="1"/>
  <c r="N227" i="7" a="1"/>
  <c r="N227" i="7" s="1"/>
  <c r="M227" i="7" a="1"/>
  <c r="M227" i="7" s="1"/>
  <c r="O226" i="7" a="1"/>
  <c r="O226" i="7" s="1"/>
  <c r="M226" i="7" a="1"/>
  <c r="M226" i="7"/>
  <c r="N226" i="7" s="1" a="1"/>
  <c r="N226" i="7" s="1"/>
  <c r="O225" i="7" a="1"/>
  <c r="O225" i="7" s="1"/>
  <c r="N225" i="7" a="1"/>
  <c r="N225" i="7"/>
  <c r="M225" i="7" a="1"/>
  <c r="M225" i="7"/>
  <c r="O224" i="7" a="1"/>
  <c r="O224" i="7" s="1"/>
  <c r="M224" i="7" a="1"/>
  <c r="M224" i="7" s="1"/>
  <c r="N224" i="7" s="1" a="1"/>
  <c r="N224" i="7" s="1"/>
  <c r="O223" i="7" a="1"/>
  <c r="O223" i="7" s="1"/>
  <c r="N223" i="7" a="1"/>
  <c r="N223" i="7"/>
  <c r="M223" i="7" a="1"/>
  <c r="M223" i="7" s="1"/>
  <c r="O222" i="7" a="1"/>
  <c r="O222" i="7" s="1"/>
  <c r="N222" i="7" a="1"/>
  <c r="N222" i="7"/>
  <c r="M222" i="7" a="1"/>
  <c r="M222" i="7"/>
  <c r="O221" i="7" a="1"/>
  <c r="O221" i="7" s="1"/>
  <c r="M221" i="7" a="1"/>
  <c r="M221" i="7" s="1"/>
  <c r="N221" i="7" s="1" a="1"/>
  <c r="N221" i="7" s="1"/>
  <c r="O220" i="7" a="1"/>
  <c r="O220" i="7" s="1"/>
  <c r="M220" i="7" a="1"/>
  <c r="M220" i="7" s="1"/>
  <c r="N220" i="7" s="1" a="1"/>
  <c r="N220" i="7" s="1"/>
  <c r="O219" i="7" a="1"/>
  <c r="O219" i="7" s="1"/>
  <c r="N219" i="7" a="1"/>
  <c r="N219" i="7"/>
  <c r="M219" i="7" a="1"/>
  <c r="M219" i="7" s="1"/>
  <c r="O218" i="7" a="1"/>
  <c r="O218" i="7"/>
  <c r="M218" i="7" a="1"/>
  <c r="M218" i="7" s="1"/>
  <c r="N218" i="7" s="1" a="1"/>
  <c r="N218" i="7" s="1"/>
  <c r="O217" i="7" a="1"/>
  <c r="O217" i="7" s="1"/>
  <c r="M217" i="7" a="1"/>
  <c r="M217" i="7" s="1"/>
  <c r="N217" i="7" s="1" a="1"/>
  <c r="N217" i="7" s="1"/>
  <c r="O216" i="7" a="1"/>
  <c r="O216" i="7" s="1"/>
  <c r="M216" i="7" a="1"/>
  <c r="M216" i="7" s="1"/>
  <c r="N216" i="7" s="1" a="1"/>
  <c r="N216" i="7" s="1"/>
  <c r="O215" i="7" a="1"/>
  <c r="O215" i="7"/>
  <c r="M215" i="7" a="1"/>
  <c r="M215" i="7" s="1"/>
  <c r="N215" i="7" s="1" a="1"/>
  <c r="N215" i="7" s="1"/>
  <c r="O214" i="7" a="1"/>
  <c r="O214" i="7"/>
  <c r="M214" i="7" a="1"/>
  <c r="M214" i="7" s="1"/>
  <c r="N214" i="7" s="1" a="1"/>
  <c r="N214" i="7" s="1"/>
  <c r="O213" i="7" a="1"/>
  <c r="O213" i="7" s="1"/>
  <c r="M213" i="7" a="1"/>
  <c r="M213" i="7" s="1"/>
  <c r="N213" i="7" s="1" a="1"/>
  <c r="N213" i="7" s="1"/>
  <c r="O212" i="7" a="1"/>
  <c r="O212" i="7"/>
  <c r="M212" i="7" a="1"/>
  <c r="M212" i="7" s="1"/>
  <c r="N212" i="7" s="1" a="1"/>
  <c r="N212" i="7" s="1"/>
  <c r="O211" i="7" a="1"/>
  <c r="O211" i="7"/>
  <c r="M211" i="7" a="1"/>
  <c r="M211" i="7" s="1"/>
  <c r="N211" i="7" s="1" a="1"/>
  <c r="N211" i="7" s="1"/>
  <c r="O210" i="7" a="1"/>
  <c r="O210" i="7"/>
  <c r="M210" i="7" a="1"/>
  <c r="M210" i="7" s="1"/>
  <c r="N210" i="7" s="1" a="1"/>
  <c r="N210" i="7" s="1"/>
  <c r="O209" i="7" a="1"/>
  <c r="O209" i="7" s="1"/>
  <c r="M209" i="7" a="1"/>
  <c r="M209" i="7" s="1"/>
  <c r="N209" i="7" s="1" a="1"/>
  <c r="N209" i="7" s="1"/>
  <c r="O208" i="7" a="1"/>
  <c r="O208" i="7"/>
  <c r="M208" i="7" a="1"/>
  <c r="M208" i="7"/>
  <c r="N208" i="7" s="1" a="1"/>
  <c r="N208" i="7" s="1"/>
  <c r="O207" i="7" a="1"/>
  <c r="O207" i="7"/>
  <c r="M207" i="7" a="1"/>
  <c r="M207" i="7" s="1"/>
  <c r="N207" i="7" s="1" a="1"/>
  <c r="N207" i="7" s="1"/>
  <c r="O206" i="7" a="1"/>
  <c r="O206" i="7"/>
  <c r="N206" i="7" a="1"/>
  <c r="N206" i="7" s="1"/>
  <c r="M206" i="7" a="1"/>
  <c r="M206" i="7" s="1"/>
  <c r="O205" i="7" a="1"/>
  <c r="O205" i="7" s="1"/>
  <c r="M205" i="7" a="1"/>
  <c r="M205" i="7"/>
  <c r="N205" i="7" s="1" a="1"/>
  <c r="N205" i="7" s="1"/>
  <c r="O204" i="7" a="1"/>
  <c r="O204" i="7"/>
  <c r="M204" i="7" a="1"/>
  <c r="M204" i="7"/>
  <c r="N204" i="7" s="1" a="1"/>
  <c r="N204" i="7" s="1"/>
  <c r="O203" i="7" a="1"/>
  <c r="O203" i="7"/>
  <c r="N203" i="7" a="1"/>
  <c r="N203" i="7" s="1"/>
  <c r="M203" i="7" a="1"/>
  <c r="M203" i="7" s="1"/>
  <c r="O202" i="7" a="1"/>
  <c r="O202" i="7" s="1"/>
  <c r="M202" i="7" a="1"/>
  <c r="M202" i="7"/>
  <c r="N202" i="7" s="1" a="1"/>
  <c r="N202" i="7" s="1"/>
  <c r="O201" i="7" a="1"/>
  <c r="O201" i="7" s="1"/>
  <c r="N201" i="7" a="1"/>
  <c r="N201" i="7" s="1"/>
  <c r="M201" i="7" a="1"/>
  <c r="M201" i="7"/>
  <c r="O200" i="7" a="1"/>
  <c r="O200" i="7"/>
  <c r="N200" i="7" a="1"/>
  <c r="N200" i="7" s="1"/>
  <c r="M200" i="7" a="1"/>
  <c r="M200" i="7"/>
  <c r="O199" i="7" a="1"/>
  <c r="O199" i="7" s="1"/>
  <c r="N199" i="7" a="1"/>
  <c r="N199" i="7" s="1"/>
  <c r="M199" i="7" a="1"/>
  <c r="M199" i="7" s="1"/>
  <c r="O198" i="7" a="1"/>
  <c r="O198" i="7" s="1"/>
  <c r="N198" i="7" a="1"/>
  <c r="N198" i="7" s="1"/>
  <c r="M198" i="7" a="1"/>
  <c r="M198" i="7"/>
  <c r="O197" i="7" a="1"/>
  <c r="O197" i="7" s="1"/>
  <c r="M197" i="7" a="1"/>
  <c r="M197" i="7"/>
  <c r="N197" i="7" s="1" a="1"/>
  <c r="N197" i="7" s="1"/>
  <c r="O196" i="7" a="1"/>
  <c r="O196" i="7" s="1"/>
  <c r="N196" i="7" a="1"/>
  <c r="N196" i="7" s="1"/>
  <c r="M196" i="7" a="1"/>
  <c r="M196" i="7"/>
  <c r="O195" i="7" a="1"/>
  <c r="O195" i="7" s="1"/>
  <c r="N195" i="7" a="1"/>
  <c r="N195" i="7" s="1"/>
  <c r="M195" i="7" a="1"/>
  <c r="M195" i="7" s="1"/>
  <c r="O194" i="7" a="1"/>
  <c r="O194" i="7" s="1"/>
  <c r="N194" i="7"/>
  <c r="M194" i="7" a="1"/>
  <c r="M194" i="7"/>
  <c r="N194" i="7" s="1" a="1"/>
  <c r="O193" i="7" a="1"/>
  <c r="O193" i="7" s="1"/>
  <c r="N193" i="7" a="1"/>
  <c r="N193" i="7"/>
  <c r="M193" i="7" a="1"/>
  <c r="M193" i="7"/>
  <c r="O192" i="7" a="1"/>
  <c r="O192" i="7" s="1"/>
  <c r="M192" i="7" a="1"/>
  <c r="M192" i="7" s="1"/>
  <c r="N192" i="7" s="1" a="1"/>
  <c r="N192" i="7" s="1"/>
  <c r="O191" i="7" a="1"/>
  <c r="O191" i="7" s="1"/>
  <c r="N191" i="7" a="1"/>
  <c r="N191" i="7"/>
  <c r="M191" i="7" a="1"/>
  <c r="M191" i="7" s="1"/>
  <c r="O190" i="7" a="1"/>
  <c r="O190" i="7" s="1"/>
  <c r="N190" i="7" a="1"/>
  <c r="N190" i="7"/>
  <c r="M190" i="7" a="1"/>
  <c r="M190" i="7"/>
  <c r="O189" i="7" a="1"/>
  <c r="O189" i="7" s="1"/>
  <c r="M189" i="7" a="1"/>
  <c r="M189" i="7" s="1"/>
  <c r="N189" i="7" s="1" a="1"/>
  <c r="N189" i="7" s="1"/>
  <c r="O188" i="7" a="1"/>
  <c r="O188" i="7" s="1"/>
  <c r="M188" i="7" a="1"/>
  <c r="M188" i="7" s="1"/>
  <c r="N188" i="7" s="1" a="1"/>
  <c r="N188" i="7" s="1"/>
  <c r="O187" i="7" a="1"/>
  <c r="O187" i="7" s="1"/>
  <c r="N187" i="7" a="1"/>
  <c r="N187" i="7"/>
  <c r="M187" i="7" a="1"/>
  <c r="M187" i="7" s="1"/>
  <c r="O186" i="7" a="1"/>
  <c r="O186" i="7"/>
  <c r="M186" i="7" a="1"/>
  <c r="M186" i="7" s="1"/>
  <c r="N186" i="7" s="1" a="1"/>
  <c r="N186" i="7" s="1"/>
  <c r="O185" i="7" a="1"/>
  <c r="O185" i="7" s="1"/>
  <c r="M185" i="7" a="1"/>
  <c r="M185" i="7" s="1"/>
  <c r="N185" i="7" s="1" a="1"/>
  <c r="N185" i="7" s="1"/>
  <c r="O184" i="7" a="1"/>
  <c r="O184" i="7" s="1"/>
  <c r="M184" i="7" a="1"/>
  <c r="M184" i="7" s="1"/>
  <c r="N184" i="7" s="1" a="1"/>
  <c r="N184" i="7" s="1"/>
  <c r="O183" i="7" a="1"/>
  <c r="O183" i="7"/>
  <c r="M183" i="7" a="1"/>
  <c r="M183" i="7" s="1"/>
  <c r="N183" i="7" s="1" a="1"/>
  <c r="N183" i="7" s="1"/>
  <c r="O182" i="7" a="1"/>
  <c r="O182" i="7"/>
  <c r="M182" i="7" a="1"/>
  <c r="M182" i="7" s="1"/>
  <c r="N182" i="7" s="1" a="1"/>
  <c r="N182" i="7" s="1"/>
  <c r="O181" i="7" a="1"/>
  <c r="O181" i="7" s="1"/>
  <c r="M181" i="7" a="1"/>
  <c r="M181" i="7" s="1"/>
  <c r="N181" i="7" s="1" a="1"/>
  <c r="N181" i="7" s="1"/>
  <c r="O180" i="7" a="1"/>
  <c r="O180" i="7"/>
  <c r="M180" i="7" a="1"/>
  <c r="M180" i="7" s="1"/>
  <c r="N180" i="7" s="1" a="1"/>
  <c r="N180" i="7" s="1"/>
  <c r="O179" i="7" a="1"/>
  <c r="O179" i="7"/>
  <c r="M179" i="7" a="1"/>
  <c r="M179" i="7" s="1"/>
  <c r="N179" i="7" s="1" a="1"/>
  <c r="N179" i="7" s="1"/>
  <c r="O178" i="7" a="1"/>
  <c r="O178" i="7"/>
  <c r="M178" i="7" a="1"/>
  <c r="M178" i="7" s="1"/>
  <c r="N178" i="7" s="1" a="1"/>
  <c r="N178" i="7" s="1"/>
  <c r="O177" i="7" a="1"/>
  <c r="O177" i="7" s="1"/>
  <c r="N177" i="7" a="1"/>
  <c r="N177" i="7" s="1"/>
  <c r="M177" i="7" a="1"/>
  <c r="M177" i="7" s="1"/>
  <c r="O176" i="7" a="1"/>
  <c r="O176" i="7"/>
  <c r="M176" i="7" a="1"/>
  <c r="M176" i="7"/>
  <c r="N176" i="7" s="1" a="1"/>
  <c r="N176" i="7" s="1"/>
  <c r="O175" i="7" a="1"/>
  <c r="O175" i="7"/>
  <c r="M175" i="7" a="1"/>
  <c r="M175" i="7" s="1"/>
  <c r="N175" i="7" s="1" a="1"/>
  <c r="N175" i="7" s="1"/>
  <c r="O174" i="7" a="1"/>
  <c r="O174" i="7"/>
  <c r="N174" i="7" a="1"/>
  <c r="N174" i="7" s="1"/>
  <c r="M174" i="7" a="1"/>
  <c r="M174" i="7" s="1"/>
  <c r="O173" i="7" a="1"/>
  <c r="O173" i="7" s="1"/>
  <c r="M173" i="7" a="1"/>
  <c r="M173" i="7"/>
  <c r="N173" i="7" s="1" a="1"/>
  <c r="N173" i="7" s="1"/>
  <c r="O172" i="7" a="1"/>
  <c r="O172" i="7"/>
  <c r="M172" i="7" a="1"/>
  <c r="M172" i="7"/>
  <c r="N172" i="7" s="1" a="1"/>
  <c r="N172" i="7" s="1"/>
  <c r="O171" i="7" a="1"/>
  <c r="O171" i="7"/>
  <c r="N171" i="7" a="1"/>
  <c r="N171" i="7" s="1"/>
  <c r="M171" i="7" a="1"/>
  <c r="M171" i="7" s="1"/>
  <c r="O170" i="7" a="1"/>
  <c r="O170" i="7" s="1"/>
  <c r="M170" i="7" a="1"/>
  <c r="M170" i="7"/>
  <c r="N170" i="7" s="1" a="1"/>
  <c r="N170" i="7" s="1"/>
  <c r="O169" i="7" a="1"/>
  <c r="O169" i="7" s="1"/>
  <c r="N169" i="7" a="1"/>
  <c r="N169" i="7" s="1"/>
  <c r="M169" i="7" a="1"/>
  <c r="M169" i="7"/>
  <c r="O168" i="7" a="1"/>
  <c r="O168" i="7"/>
  <c r="N168" i="7" a="1"/>
  <c r="N168" i="7" s="1"/>
  <c r="M168" i="7" a="1"/>
  <c r="M168" i="7"/>
  <c r="O167" i="7" a="1"/>
  <c r="O167" i="7" s="1"/>
  <c r="N167" i="7" a="1"/>
  <c r="N167" i="7" s="1"/>
  <c r="M167" i="7" a="1"/>
  <c r="M167" i="7" s="1"/>
  <c r="O166" i="7" a="1"/>
  <c r="O166" i="7" s="1"/>
  <c r="N166" i="7" a="1"/>
  <c r="N166" i="7" s="1"/>
  <c r="M166" i="7" a="1"/>
  <c r="M166" i="7"/>
  <c r="O165" i="7" a="1"/>
  <c r="O165" i="7" s="1"/>
  <c r="N165" i="7"/>
  <c r="M165" i="7" a="1"/>
  <c r="M165" i="7"/>
  <c r="N165" i="7" s="1" a="1"/>
  <c r="O164" i="7" a="1"/>
  <c r="O164" i="7" s="1"/>
  <c r="N164" i="7" a="1"/>
  <c r="N164" i="7" s="1"/>
  <c r="M164" i="7" a="1"/>
  <c r="M164" i="7"/>
  <c r="O163" i="7" a="1"/>
  <c r="O163" i="7" s="1"/>
  <c r="N163" i="7" a="1"/>
  <c r="N163" i="7" s="1"/>
  <c r="M163" i="7" a="1"/>
  <c r="M163" i="7" s="1"/>
  <c r="O162" i="7" a="1"/>
  <c r="O162" i="7" s="1"/>
  <c r="N162" i="7"/>
  <c r="M162" i="7" a="1"/>
  <c r="M162" i="7"/>
  <c r="N162" i="7" s="1" a="1"/>
  <c r="O161" i="7" a="1"/>
  <c r="O161" i="7" s="1"/>
  <c r="N161" i="7" a="1"/>
  <c r="N161" i="7"/>
  <c r="M161" i="7" a="1"/>
  <c r="M161" i="7"/>
  <c r="O160" i="7" a="1"/>
  <c r="O160" i="7" s="1"/>
  <c r="M160" i="7" a="1"/>
  <c r="M160" i="7" s="1"/>
  <c r="N160" i="7" s="1" a="1"/>
  <c r="N160" i="7" s="1"/>
  <c r="O159" i="7" a="1"/>
  <c r="O159" i="7" s="1"/>
  <c r="N159" i="7"/>
  <c r="M159" i="7" a="1"/>
  <c r="M159" i="7" s="1"/>
  <c r="N159" i="7" s="1" a="1"/>
  <c r="O158" i="7" a="1"/>
  <c r="O158" i="7" s="1"/>
  <c r="N158" i="7" a="1"/>
  <c r="N158" i="7"/>
  <c r="M158" i="7" a="1"/>
  <c r="M158" i="7"/>
  <c r="O157" i="7" a="1"/>
  <c r="O157" i="7" s="1"/>
  <c r="M157" i="7" a="1"/>
  <c r="M157" i="7" s="1"/>
  <c r="N157" i="7" s="1" a="1"/>
  <c r="N157" i="7" s="1"/>
  <c r="O156" i="7" a="1"/>
  <c r="O156" i="7" s="1"/>
  <c r="M156" i="7" a="1"/>
  <c r="M156" i="7" s="1"/>
  <c r="N156" i="7" s="1" a="1"/>
  <c r="N156" i="7" s="1"/>
  <c r="O155" i="7" a="1"/>
  <c r="O155" i="7" s="1"/>
  <c r="N155" i="7" a="1"/>
  <c r="N155" i="7"/>
  <c r="M155" i="7" a="1"/>
  <c r="M155" i="7" s="1"/>
  <c r="O154" i="7" a="1"/>
  <c r="O154" i="7"/>
  <c r="M154" i="7" a="1"/>
  <c r="M154" i="7" s="1"/>
  <c r="N154" i="7" s="1" a="1"/>
  <c r="N154" i="7" s="1"/>
  <c r="O153" i="7" a="1"/>
  <c r="O153" i="7" s="1"/>
  <c r="M153" i="7" a="1"/>
  <c r="M153" i="7" s="1"/>
  <c r="N153" i="7" s="1" a="1"/>
  <c r="N153" i="7" s="1"/>
  <c r="O152" i="7" a="1"/>
  <c r="O152" i="7" s="1"/>
  <c r="M152" i="7" a="1"/>
  <c r="M152" i="7" s="1"/>
  <c r="N152" i="7" s="1" a="1"/>
  <c r="N152" i="7" s="1"/>
  <c r="O151" i="7" a="1"/>
  <c r="O151" i="7"/>
  <c r="M151" i="7" a="1"/>
  <c r="M151" i="7" s="1"/>
  <c r="N151" i="7" s="1" a="1"/>
  <c r="N151" i="7" s="1"/>
  <c r="O150" i="7" a="1"/>
  <c r="O150" i="7"/>
  <c r="M150" i="7" a="1"/>
  <c r="M150" i="7" s="1"/>
  <c r="N150" i="7" s="1" a="1"/>
  <c r="N150" i="7" s="1"/>
  <c r="O149" i="7" a="1"/>
  <c r="O149" i="7" s="1"/>
  <c r="M149" i="7" a="1"/>
  <c r="M149" i="7" s="1"/>
  <c r="N149" i="7" s="1" a="1"/>
  <c r="N149" i="7" s="1"/>
  <c r="O148" i="7" a="1"/>
  <c r="O148" i="7"/>
  <c r="M148" i="7" a="1"/>
  <c r="M148" i="7" s="1"/>
  <c r="N148" i="7" s="1" a="1"/>
  <c r="N148" i="7" s="1"/>
  <c r="O147" i="7" a="1"/>
  <c r="O147" i="7"/>
  <c r="M147" i="7" a="1"/>
  <c r="M147" i="7" s="1"/>
  <c r="N147" i="7" s="1" a="1"/>
  <c r="N147" i="7" s="1"/>
  <c r="O146" i="7" a="1"/>
  <c r="O146" i="7"/>
  <c r="M146" i="7" a="1"/>
  <c r="M146" i="7" s="1"/>
  <c r="N146" i="7" s="1" a="1"/>
  <c r="N146" i="7" s="1"/>
  <c r="O145" i="7" a="1"/>
  <c r="O145" i="7" s="1"/>
  <c r="N145" i="7" a="1"/>
  <c r="N145" i="7" s="1"/>
  <c r="M145" i="7" a="1"/>
  <c r="M145" i="7" s="1"/>
  <c r="O144" i="7" a="1"/>
  <c r="O144" i="7"/>
  <c r="M144" i="7" a="1"/>
  <c r="M144" i="7"/>
  <c r="N144" i="7" s="1" a="1"/>
  <c r="N144" i="7" s="1"/>
  <c r="O143" i="7" a="1"/>
  <c r="O143" i="7"/>
  <c r="M143" i="7" a="1"/>
  <c r="M143" i="7" s="1"/>
  <c r="N143" i="7" s="1" a="1"/>
  <c r="N143" i="7" s="1"/>
  <c r="O142" i="7" a="1"/>
  <c r="O142" i="7"/>
  <c r="N142" i="7" a="1"/>
  <c r="N142" i="7" s="1"/>
  <c r="M142" i="7" a="1"/>
  <c r="M142" i="7" s="1"/>
  <c r="O141" i="7" a="1"/>
  <c r="O141" i="7" s="1"/>
  <c r="M141" i="7" a="1"/>
  <c r="M141" i="7"/>
  <c r="N141" i="7" s="1" a="1"/>
  <c r="N141" i="7" s="1"/>
  <c r="O140" i="7" a="1"/>
  <c r="O140" i="7"/>
  <c r="M140" i="7" a="1"/>
  <c r="M140" i="7"/>
  <c r="N140" i="7" s="1" a="1"/>
  <c r="N140" i="7" s="1"/>
  <c r="O139" i="7" a="1"/>
  <c r="O139" i="7"/>
  <c r="M139" i="7" a="1"/>
  <c r="M139" i="7" s="1"/>
  <c r="N139" i="7" s="1" a="1"/>
  <c r="N139" i="7" s="1"/>
  <c r="O138" i="7" a="1"/>
  <c r="O138" i="7" s="1"/>
  <c r="M138" i="7" a="1"/>
  <c r="M138" i="7"/>
  <c r="N138" i="7" s="1" a="1"/>
  <c r="N138" i="7" s="1"/>
  <c r="O137" i="7" a="1"/>
  <c r="O137" i="7" s="1"/>
  <c r="N137" i="7" a="1"/>
  <c r="N137" i="7" s="1"/>
  <c r="M137" i="7" a="1"/>
  <c r="M137" i="7"/>
  <c r="O136" i="7" a="1"/>
  <c r="O136" i="7"/>
  <c r="M136" i="7" a="1"/>
  <c r="M136" i="7"/>
  <c r="N136" i="7" s="1" a="1"/>
  <c r="N136" i="7" s="1"/>
  <c r="O135" i="7" a="1"/>
  <c r="O135" i="7" s="1"/>
  <c r="N135" i="7" a="1"/>
  <c r="N135" i="7" s="1"/>
  <c r="M135" i="7" a="1"/>
  <c r="M135" i="7" s="1"/>
  <c r="O134" i="7" a="1"/>
  <c r="O134" i="7" s="1"/>
  <c r="N134" i="7" a="1"/>
  <c r="N134" i="7" s="1"/>
  <c r="M134" i="7" a="1"/>
  <c r="M134" i="7"/>
  <c r="O133" i="7" a="1"/>
  <c r="O133" i="7" s="1"/>
  <c r="N133" i="7"/>
  <c r="M133" i="7" a="1"/>
  <c r="M133" i="7"/>
  <c r="N133" i="7" s="1" a="1"/>
  <c r="O132" i="7" a="1"/>
  <c r="O132" i="7" s="1"/>
  <c r="N132" i="7" a="1"/>
  <c r="N132" i="7" s="1"/>
  <c r="M132" i="7" a="1"/>
  <c r="M132" i="7"/>
  <c r="O131" i="7" a="1"/>
  <c r="O131" i="7" s="1"/>
  <c r="N131" i="7" a="1"/>
  <c r="N131" i="7" s="1"/>
  <c r="M131" i="7" a="1"/>
  <c r="M131" i="7" s="1"/>
  <c r="O130" i="7" a="1"/>
  <c r="O130" i="7" s="1"/>
  <c r="M130" i="7" a="1"/>
  <c r="M130" i="7"/>
  <c r="N130" i="7" s="1" a="1"/>
  <c r="N130" i="7" s="1"/>
  <c r="O129" i="7" a="1"/>
  <c r="O129" i="7" s="1"/>
  <c r="N129" i="7" a="1"/>
  <c r="N129" i="7"/>
  <c r="M129" i="7" a="1"/>
  <c r="M129" i="7"/>
  <c r="O128" i="7" a="1"/>
  <c r="O128" i="7" s="1"/>
  <c r="N128" i="7" a="1"/>
  <c r="N128" i="7" s="1"/>
  <c r="M128" i="7" a="1"/>
  <c r="M128" i="7" s="1"/>
  <c r="O127" i="7" a="1"/>
  <c r="O127" i="7" s="1"/>
  <c r="N127" i="7" a="1"/>
  <c r="N127" i="7"/>
  <c r="M127" i="7" a="1"/>
  <c r="M127" i="7" s="1"/>
  <c r="O126" i="7" a="1"/>
  <c r="O126" i="7" s="1"/>
  <c r="N126" i="7" a="1"/>
  <c r="N126" i="7"/>
  <c r="M126" i="7" a="1"/>
  <c r="M126" i="7"/>
  <c r="O125" i="7" a="1"/>
  <c r="O125" i="7" s="1"/>
  <c r="N125" i="7"/>
  <c r="M125" i="7" a="1"/>
  <c r="M125" i="7" s="1"/>
  <c r="N125" i="7" s="1" a="1"/>
  <c r="O124" i="7" a="1"/>
  <c r="O124" i="7" s="1"/>
  <c r="M124" i="7" a="1"/>
  <c r="M124" i="7" s="1"/>
  <c r="N124" i="7" s="1" a="1"/>
  <c r="N124" i="7" s="1"/>
  <c r="O123" i="7" a="1"/>
  <c r="O123" i="7" s="1"/>
  <c r="N123" i="7" a="1"/>
  <c r="N123" i="7"/>
  <c r="M123" i="7" a="1"/>
  <c r="M123" i="7" s="1"/>
  <c r="O122" i="7" a="1"/>
  <c r="O122" i="7"/>
  <c r="M122" i="7" a="1"/>
  <c r="M122" i="7" s="1"/>
  <c r="N122" i="7" s="1" a="1"/>
  <c r="N122" i="7" s="1"/>
  <c r="O121" i="7" a="1"/>
  <c r="O121" i="7" s="1"/>
  <c r="M121" i="7" a="1"/>
  <c r="M121" i="7" s="1"/>
  <c r="N121" i="7" s="1" a="1"/>
  <c r="N121" i="7" s="1"/>
  <c r="O120" i="7" a="1"/>
  <c r="O120" i="7" s="1"/>
  <c r="M120" i="7" a="1"/>
  <c r="M120" i="7" s="1"/>
  <c r="N120" i="7" s="1" a="1"/>
  <c r="N120" i="7" s="1"/>
  <c r="O119" i="7" a="1"/>
  <c r="O119" i="7"/>
  <c r="M119" i="7" a="1"/>
  <c r="M119" i="7" s="1"/>
  <c r="N119" i="7" s="1" a="1"/>
  <c r="N119" i="7" s="1"/>
  <c r="O118" i="7" a="1"/>
  <c r="O118" i="7"/>
  <c r="M118" i="7" a="1"/>
  <c r="M118" i="7" s="1"/>
  <c r="N118" i="7" s="1" a="1"/>
  <c r="N118" i="7" s="1"/>
  <c r="O117" i="7" a="1"/>
  <c r="O117" i="7" s="1"/>
  <c r="M117" i="7" a="1"/>
  <c r="M117" i="7" s="1"/>
  <c r="N117" i="7" s="1" a="1"/>
  <c r="N117" i="7" s="1"/>
  <c r="O116" i="7" a="1"/>
  <c r="O116" i="7"/>
  <c r="M116" i="7" a="1"/>
  <c r="M116" i="7" s="1"/>
  <c r="N116" i="7" s="1" a="1"/>
  <c r="N116" i="7" s="1"/>
  <c r="O115" i="7" a="1"/>
  <c r="O115" i="7"/>
  <c r="M115" i="7" a="1"/>
  <c r="M115" i="7" s="1"/>
  <c r="N115" i="7" s="1" a="1"/>
  <c r="N115" i="7" s="1"/>
  <c r="O114" i="7" a="1"/>
  <c r="O114" i="7"/>
  <c r="M114" i="7" a="1"/>
  <c r="M114" i="7" s="1"/>
  <c r="N114" i="7" s="1" a="1"/>
  <c r="N114" i="7" s="1"/>
  <c r="O113" i="7" a="1"/>
  <c r="O113" i="7" s="1"/>
  <c r="M113" i="7" a="1"/>
  <c r="M113" i="7" s="1"/>
  <c r="N113" i="7" s="1" a="1"/>
  <c r="N113" i="7" s="1"/>
  <c r="O112" i="7" a="1"/>
  <c r="O112" i="7"/>
  <c r="M112" i="7" a="1"/>
  <c r="M112" i="7"/>
  <c r="N112" i="7" s="1" a="1"/>
  <c r="N112" i="7" s="1"/>
  <c r="O111" i="7" a="1"/>
  <c r="O111" i="7"/>
  <c r="M111" i="7" a="1"/>
  <c r="M111" i="7" s="1"/>
  <c r="N111" i="7" s="1" a="1"/>
  <c r="N111" i="7" s="1"/>
  <c r="O110" i="7" a="1"/>
  <c r="O110" i="7"/>
  <c r="M110" i="7" a="1"/>
  <c r="M110" i="7" s="1"/>
  <c r="N110" i="7" s="1" a="1"/>
  <c r="N110" i="7" s="1"/>
  <c r="O109" i="7" a="1"/>
  <c r="O109" i="7" s="1"/>
  <c r="M109" i="7" a="1"/>
  <c r="M109" i="7"/>
  <c r="N109" i="7" s="1" a="1"/>
  <c r="N109" i="7" s="1"/>
  <c r="O108" i="7" a="1"/>
  <c r="O108" i="7"/>
  <c r="M108" i="7" a="1"/>
  <c r="M108" i="7"/>
  <c r="N108" i="7" s="1" a="1"/>
  <c r="N108" i="7" s="1"/>
  <c r="O107" i="7" a="1"/>
  <c r="O107" i="7"/>
  <c r="M107" i="7" a="1"/>
  <c r="M107" i="7" s="1"/>
  <c r="N107" i="7" s="1" a="1"/>
  <c r="N107" i="7" s="1"/>
  <c r="O106" i="7" a="1"/>
  <c r="O106" i="7" s="1"/>
  <c r="M106" i="7" a="1"/>
  <c r="M106" i="7"/>
  <c r="N106" i="7" s="1" a="1"/>
  <c r="N106" i="7" s="1"/>
  <c r="O105" i="7" a="1"/>
  <c r="O105" i="7" s="1"/>
  <c r="N105" i="7" a="1"/>
  <c r="N105" i="7" s="1"/>
  <c r="M105" i="7" a="1"/>
  <c r="M105" i="7"/>
  <c r="O104" i="7" a="1"/>
  <c r="O104" i="7"/>
  <c r="N104" i="7" a="1"/>
  <c r="N104" i="7" s="1"/>
  <c r="M104" i="7" a="1"/>
  <c r="M104" i="7"/>
  <c r="O103" i="7" a="1"/>
  <c r="O103" i="7" s="1"/>
  <c r="N103" i="7" a="1"/>
  <c r="N103" i="7" s="1"/>
  <c r="M103" i="7" a="1"/>
  <c r="M103" i="7" s="1"/>
  <c r="O102" i="7" a="1"/>
  <c r="O102" i="7" s="1"/>
  <c r="N102" i="7" a="1"/>
  <c r="N102" i="7" s="1"/>
  <c r="M102" i="7" a="1"/>
  <c r="M102" i="7"/>
  <c r="O101" i="7" a="1"/>
  <c r="O101" i="7" s="1"/>
  <c r="N101" i="7"/>
  <c r="M101" i="7" a="1"/>
  <c r="M101" i="7"/>
  <c r="N101" i="7" s="1" a="1"/>
  <c r="O100" i="7" a="1"/>
  <c r="O100" i="7" s="1"/>
  <c r="N100" i="7" a="1"/>
  <c r="N100" i="7" s="1"/>
  <c r="M100" i="7" a="1"/>
  <c r="M100" i="7"/>
  <c r="O99" i="7" a="1"/>
  <c r="O99" i="7" s="1"/>
  <c r="N99" i="7" a="1"/>
  <c r="N99" i="7" s="1"/>
  <c r="M99" i="7" a="1"/>
  <c r="M99" i="7" s="1"/>
  <c r="O98" i="7" a="1"/>
  <c r="O98" i="7" s="1"/>
  <c r="M98" i="7" a="1"/>
  <c r="M98" i="7"/>
  <c r="N98" i="7" s="1" a="1"/>
  <c r="N98" i="7" s="1"/>
  <c r="O97" i="7" a="1"/>
  <c r="O97" i="7" s="1"/>
  <c r="N97" i="7" a="1"/>
  <c r="N97" i="7"/>
  <c r="M97" i="7" a="1"/>
  <c r="M97" i="7"/>
  <c r="O96" i="7" a="1"/>
  <c r="O96" i="7" s="1"/>
  <c r="M96" i="7" a="1"/>
  <c r="M96" i="7" s="1"/>
  <c r="N96" i="7" s="1" a="1"/>
  <c r="N96" i="7" s="1"/>
  <c r="O95" i="7" a="1"/>
  <c r="O95" i="7" s="1"/>
  <c r="N95" i="7" a="1"/>
  <c r="N95" i="7"/>
  <c r="M95" i="7" a="1"/>
  <c r="M95" i="7" s="1"/>
  <c r="O94" i="7" a="1"/>
  <c r="O94" i="7" s="1"/>
  <c r="N94" i="7" a="1"/>
  <c r="N94" i="7"/>
  <c r="M94" i="7" a="1"/>
  <c r="M94" i="7"/>
  <c r="O93" i="7" a="1"/>
  <c r="O93" i="7" s="1"/>
  <c r="N93" i="7"/>
  <c r="M93" i="7" a="1"/>
  <c r="M93" i="7" s="1"/>
  <c r="N93" i="7" s="1" a="1"/>
  <c r="O92" i="7" a="1"/>
  <c r="O92" i="7" s="1"/>
  <c r="M92" i="7" a="1"/>
  <c r="M92" i="7" s="1"/>
  <c r="N92" i="7" s="1" a="1"/>
  <c r="N92" i="7" s="1"/>
  <c r="O91" i="7" a="1"/>
  <c r="O91" i="7" s="1"/>
  <c r="N91" i="7" a="1"/>
  <c r="N91" i="7"/>
  <c r="M91" i="7" a="1"/>
  <c r="M91" i="7" s="1"/>
  <c r="O90" i="7" a="1"/>
  <c r="O90" i="7"/>
  <c r="M90" i="7" a="1"/>
  <c r="M90" i="7" s="1"/>
  <c r="N90" i="7" s="1" a="1"/>
  <c r="N90" i="7" s="1"/>
  <c r="O89" i="7" a="1"/>
  <c r="O89" i="7" s="1"/>
  <c r="M89" i="7" a="1"/>
  <c r="M89" i="7" s="1"/>
  <c r="N89" i="7" s="1" a="1"/>
  <c r="N89" i="7" s="1"/>
  <c r="O88" i="7" a="1"/>
  <c r="O88" i="7"/>
  <c r="M88" i="7" a="1"/>
  <c r="M88" i="7" s="1"/>
  <c r="N88" i="7" s="1" a="1"/>
  <c r="N88" i="7" s="1"/>
  <c r="O87" i="7" a="1"/>
  <c r="O87" i="7"/>
  <c r="M87" i="7" a="1"/>
  <c r="M87" i="7" s="1"/>
  <c r="N87" i="7" s="1" a="1"/>
  <c r="N87" i="7" s="1"/>
  <c r="O86" i="7" a="1"/>
  <c r="O86" i="7"/>
  <c r="M86" i="7" a="1"/>
  <c r="M86" i="7" s="1"/>
  <c r="N86" i="7" s="1" a="1"/>
  <c r="N86" i="7" s="1"/>
  <c r="O85" i="7" a="1"/>
  <c r="O85" i="7" s="1"/>
  <c r="N85" i="7" a="1"/>
  <c r="N85" i="7" s="1"/>
  <c r="M85" i="7" a="1"/>
  <c r="M85" i="7" s="1"/>
  <c r="O84" i="7" a="1"/>
  <c r="O84" i="7"/>
  <c r="M84" i="7" a="1"/>
  <c r="M84" i="7" s="1"/>
  <c r="N84" i="7" s="1" a="1"/>
  <c r="N84" i="7" s="1"/>
  <c r="O83" i="7" a="1"/>
  <c r="O83" i="7"/>
  <c r="M83" i="7" a="1"/>
  <c r="M83" i="7" s="1"/>
  <c r="N83" i="7" s="1" a="1"/>
  <c r="N83" i="7" s="1"/>
  <c r="O82" i="7" a="1"/>
  <c r="O82" i="7"/>
  <c r="M82" i="7" a="1"/>
  <c r="M82" i="7" s="1"/>
  <c r="N82" i="7" s="1" a="1"/>
  <c r="N82" i="7" s="1"/>
  <c r="O81" i="7" a="1"/>
  <c r="O81" i="7" s="1"/>
  <c r="M81" i="7" a="1"/>
  <c r="M81" i="7" s="1"/>
  <c r="N81" i="7" s="1" a="1"/>
  <c r="N81" i="7" s="1"/>
  <c r="O80" i="7" a="1"/>
  <c r="O80" i="7"/>
  <c r="M80" i="7" a="1"/>
  <c r="M80" i="7"/>
  <c r="N80" i="7" s="1" a="1"/>
  <c r="N80" i="7" s="1"/>
  <c r="O79" i="7" a="1"/>
  <c r="O79" i="7"/>
  <c r="N79" i="7" a="1"/>
  <c r="N79" i="7" s="1"/>
  <c r="M79" i="7" a="1"/>
  <c r="M79" i="7" s="1"/>
  <c r="O78" i="7" a="1"/>
  <c r="O78" i="7"/>
  <c r="M78" i="7" a="1"/>
  <c r="M78" i="7" s="1"/>
  <c r="N78" i="7" s="1" a="1"/>
  <c r="N78" i="7" s="1"/>
  <c r="O77" i="7" a="1"/>
  <c r="O77" i="7" s="1"/>
  <c r="N77" i="7" a="1"/>
  <c r="N77" i="7" s="1"/>
  <c r="M77" i="7" a="1"/>
  <c r="M77" i="7"/>
  <c r="O76" i="7" a="1"/>
  <c r="O76" i="7"/>
  <c r="N76" i="7" a="1"/>
  <c r="N76" i="7" s="1"/>
  <c r="M76" i="7" a="1"/>
  <c r="M76" i="7"/>
  <c r="O75" i="7" a="1"/>
  <c r="O75" i="7"/>
  <c r="M75" i="7" a="1"/>
  <c r="M75" i="7" s="1"/>
  <c r="N75" i="7" s="1" a="1"/>
  <c r="N75" i="7" s="1"/>
  <c r="O74" i="7" a="1"/>
  <c r="O74" i="7" s="1"/>
  <c r="N74" i="7" a="1"/>
  <c r="N74" i="7" s="1"/>
  <c r="M74" i="7" a="1"/>
  <c r="M74" i="7"/>
  <c r="O73" i="7" a="1"/>
  <c r="O73" i="7" s="1"/>
  <c r="M73" i="7" a="1"/>
  <c r="M73" i="7"/>
  <c r="N73" i="7" s="1" a="1"/>
  <c r="N73" i="7" s="1"/>
  <c r="O72" i="7" a="1"/>
  <c r="O72" i="7"/>
  <c r="N72" i="7" a="1"/>
  <c r="N72" i="7" s="1"/>
  <c r="M72" i="7" a="1"/>
  <c r="M72" i="7"/>
  <c r="O71" i="7" a="1"/>
  <c r="O71" i="7" s="1"/>
  <c r="N71" i="7" a="1"/>
  <c r="N71" i="7" s="1"/>
  <c r="M71" i="7" a="1"/>
  <c r="M71" i="7" s="1"/>
  <c r="O70" i="7" a="1"/>
  <c r="O70" i="7" s="1"/>
  <c r="N70" i="7" a="1"/>
  <c r="N70" i="7"/>
  <c r="M70" i="7" a="1"/>
  <c r="M70" i="7"/>
  <c r="O69" i="7" a="1"/>
  <c r="O69" i="7" s="1"/>
  <c r="M69" i="7" a="1"/>
  <c r="M69" i="7"/>
  <c r="N69" i="7" s="1" a="1"/>
  <c r="N69" i="7" s="1"/>
  <c r="O68" i="7" a="1"/>
  <c r="O68" i="7"/>
  <c r="N68" i="7" a="1"/>
  <c r="N68" i="7" s="1"/>
  <c r="M68" i="7" a="1"/>
  <c r="M68" i="7"/>
  <c r="O67" i="7" a="1"/>
  <c r="O67" i="7" s="1"/>
  <c r="M67" i="7" a="1"/>
  <c r="M67" i="7" s="1"/>
  <c r="N67" i="7" s="1" a="1"/>
  <c r="N67" i="7" s="1"/>
  <c r="O66" i="7" a="1"/>
  <c r="O66" i="7" s="1"/>
  <c r="N66" i="7"/>
  <c r="M66" i="7" a="1"/>
  <c r="M66" i="7"/>
  <c r="N66" i="7" s="1" a="1"/>
  <c r="O65" i="7" a="1"/>
  <c r="O65" i="7" s="1"/>
  <c r="N65" i="7" a="1"/>
  <c r="N65" i="7"/>
  <c r="M65" i="7" a="1"/>
  <c r="M65" i="7"/>
  <c r="O64" i="7" a="1"/>
  <c r="O64" i="7" s="1"/>
  <c r="M64" i="7" a="1"/>
  <c r="M64" i="7"/>
  <c r="N64" i="7" s="1" a="1"/>
  <c r="N64" i="7" s="1"/>
  <c r="O63" i="7" a="1"/>
  <c r="O63" i="7" s="1"/>
  <c r="N63" i="7" a="1"/>
  <c r="N63" i="7"/>
  <c r="M63" i="7" a="1"/>
  <c r="M63" i="7" s="1"/>
  <c r="O62" i="7" a="1"/>
  <c r="O62" i="7" s="1"/>
  <c r="N62" i="7" a="1"/>
  <c r="N62" i="7"/>
  <c r="M62" i="7" a="1"/>
  <c r="M62" i="7"/>
  <c r="O61" i="7" a="1"/>
  <c r="O61" i="7" s="1"/>
  <c r="M61" i="7" a="1"/>
  <c r="M61" i="7" s="1"/>
  <c r="N61" i="7" s="1" a="1"/>
  <c r="N61" i="7" s="1"/>
  <c r="O60" i="7" a="1"/>
  <c r="O60" i="7" s="1"/>
  <c r="M60" i="7" a="1"/>
  <c r="M60" i="7" s="1"/>
  <c r="N60" i="7" s="1" a="1"/>
  <c r="N60" i="7" s="1"/>
  <c r="O59" i="7" a="1"/>
  <c r="O59" i="7"/>
  <c r="M59" i="7" a="1"/>
  <c r="M59" i="7" s="1"/>
  <c r="N59" i="7" s="1" a="1"/>
  <c r="N59" i="7" s="1"/>
  <c r="O58" i="7" a="1"/>
  <c r="O58" i="7"/>
  <c r="M58" i="7" a="1"/>
  <c r="M58" i="7"/>
  <c r="N58" i="7" s="1" a="1"/>
  <c r="N58" i="7" s="1"/>
  <c r="O57" i="7" a="1"/>
  <c r="O57" i="7" s="1"/>
  <c r="M57" i="7" a="1"/>
  <c r="M57" i="7" s="1"/>
  <c r="N57" i="7" s="1" a="1"/>
  <c r="N57" i="7" s="1"/>
  <c r="O56" i="7" a="1"/>
  <c r="O56" i="7" s="1"/>
  <c r="M56" i="7" a="1"/>
  <c r="M56" i="7"/>
  <c r="N56" i="7" s="1" a="1"/>
  <c r="N56" i="7" s="1"/>
  <c r="O55" i="7" a="1"/>
  <c r="O55" i="7"/>
  <c r="N55" i="7"/>
  <c r="M55" i="7" a="1"/>
  <c r="M55" i="7" s="1"/>
  <c r="N55" i="7" s="1" a="1"/>
  <c r="O54" i="7" a="1"/>
  <c r="O54" i="7"/>
  <c r="N54" i="7" a="1"/>
  <c r="N54" i="7"/>
  <c r="M54" i="7" a="1"/>
  <c r="M54" i="7" s="1"/>
  <c r="O53" i="7" a="1"/>
  <c r="O53" i="7" s="1"/>
  <c r="N53" i="7" a="1"/>
  <c r="N53" i="7" s="1"/>
  <c r="M53" i="7" a="1"/>
  <c r="M53" i="7"/>
  <c r="O52" i="7" a="1"/>
  <c r="O52" i="7"/>
  <c r="M52" i="7" a="1"/>
  <c r="M52" i="7" s="1"/>
  <c r="N52" i="7" s="1" a="1"/>
  <c r="N52" i="7" s="1"/>
  <c r="O51" i="7" a="1"/>
  <c r="O51" i="7" s="1"/>
  <c r="M51" i="7" a="1"/>
  <c r="M51" i="7" s="1"/>
  <c r="N51" i="7" s="1" a="1"/>
  <c r="N51" i="7" s="1"/>
  <c r="O50" i="7" a="1"/>
  <c r="O50" i="7"/>
  <c r="M50" i="7" a="1"/>
  <c r="M50" i="7" s="1"/>
  <c r="N50" i="7" s="1" a="1"/>
  <c r="N50" i="7" s="1"/>
  <c r="O49" i="7" a="1"/>
  <c r="O49" i="7" s="1"/>
  <c r="M49" i="7" a="1"/>
  <c r="M49" i="7" s="1"/>
  <c r="N49" i="7" s="1" a="1"/>
  <c r="N49" i="7" s="1"/>
  <c r="O48" i="7" a="1"/>
  <c r="O48" i="7"/>
  <c r="N48" i="7" a="1"/>
  <c r="N48" i="7" s="1"/>
  <c r="M48" i="7" a="1"/>
  <c r="M48" i="7"/>
  <c r="O47" i="7" a="1"/>
  <c r="O47" i="7"/>
  <c r="M47" i="7" a="1"/>
  <c r="M47" i="7" s="1"/>
  <c r="N47" i="7" s="1" a="1"/>
  <c r="N47" i="7" s="1"/>
  <c r="O46" i="7" a="1"/>
  <c r="O46" i="7" s="1"/>
  <c r="M46" i="7" a="1"/>
  <c r="M46" i="7"/>
  <c r="N46" i="7" s="1" a="1"/>
  <c r="N46" i="7" s="1"/>
  <c r="O45" i="7" a="1"/>
  <c r="O45" i="7" s="1"/>
  <c r="M45" i="7" a="1"/>
  <c r="M45" i="7" s="1"/>
  <c r="N45" i="7" s="1" a="1"/>
  <c r="N45" i="7" s="1"/>
  <c r="O44" i="7" a="1"/>
  <c r="O44" i="7"/>
  <c r="N44" i="7" a="1"/>
  <c r="N44" i="7" s="1"/>
  <c r="M44" i="7" a="1"/>
  <c r="M44" i="7" s="1"/>
  <c r="O43" i="7" a="1"/>
  <c r="O43" i="7" s="1"/>
  <c r="M43" i="7" a="1"/>
  <c r="M43" i="7" s="1"/>
  <c r="N43" i="7" s="1" a="1"/>
  <c r="N43" i="7" s="1"/>
  <c r="O42" i="7" a="1"/>
  <c r="O42" i="7"/>
  <c r="M42" i="7" a="1"/>
  <c r="M42" i="7" s="1"/>
  <c r="N42" i="7" s="1" a="1"/>
  <c r="N42" i="7" s="1"/>
  <c r="O41" i="7" a="1"/>
  <c r="O41" i="7" s="1"/>
  <c r="M41" i="7" a="1"/>
  <c r="M41" i="7" s="1"/>
  <c r="N41" i="7" s="1" a="1"/>
  <c r="N41" i="7" s="1"/>
  <c r="O40" i="7" a="1"/>
  <c r="O40" i="7"/>
  <c r="N40" i="7" a="1"/>
  <c r="N40" i="7" s="1"/>
  <c r="M40" i="7" a="1"/>
  <c r="M40" i="7"/>
  <c r="O39" i="7" a="1"/>
  <c r="O39" i="7"/>
  <c r="M39" i="7" a="1"/>
  <c r="M39" i="7" s="1"/>
  <c r="N39" i="7" s="1" a="1"/>
  <c r="N39" i="7" s="1"/>
  <c r="O38" i="7" a="1"/>
  <c r="O38" i="7" s="1"/>
  <c r="M38" i="7" a="1"/>
  <c r="M38" i="7" s="1"/>
  <c r="N38" i="7" s="1" a="1"/>
  <c r="N38" i="7" s="1"/>
  <c r="O37" i="7" a="1"/>
  <c r="O37" i="7" s="1"/>
  <c r="M37" i="7" a="1"/>
  <c r="M37" i="7" s="1"/>
  <c r="N37" i="7" s="1" a="1"/>
  <c r="N37" i="7" s="1"/>
  <c r="O36" i="7" a="1"/>
  <c r="O36" i="7"/>
  <c r="M36" i="7" a="1"/>
  <c r="M36" i="7"/>
  <c r="N36" i="7" s="1" a="1"/>
  <c r="N36" i="7" s="1"/>
  <c r="O35" i="7" a="1"/>
  <c r="O35" i="7"/>
  <c r="M35" i="7" a="1"/>
  <c r="M35" i="7" s="1"/>
  <c r="N35" i="7" s="1" a="1"/>
  <c r="N35" i="7" s="1"/>
  <c r="O34" i="7" a="1"/>
  <c r="O34" i="7" s="1"/>
  <c r="M34" i="7" a="1"/>
  <c r="M34" i="7" s="1"/>
  <c r="N34" i="7" s="1" a="1"/>
  <c r="N34" i="7" s="1"/>
  <c r="O33" i="7" a="1"/>
  <c r="O33" i="7" s="1"/>
  <c r="N33" i="7" a="1"/>
  <c r="N33" i="7" s="1"/>
  <c r="M33" i="7" a="1"/>
  <c r="M33" i="7"/>
  <c r="O32" i="7" a="1"/>
  <c r="O32" i="7"/>
  <c r="M32" i="7" a="1"/>
  <c r="M32" i="7"/>
  <c r="N32" i="7" s="1" a="1"/>
  <c r="N32" i="7" s="1"/>
  <c r="O31" i="7" a="1"/>
  <c r="O31" i="7" s="1"/>
  <c r="N31" i="7" a="1"/>
  <c r="N31" i="7" s="1"/>
  <c r="M31" i="7" a="1"/>
  <c r="M31" i="7" s="1"/>
  <c r="O30" i="7" a="1"/>
  <c r="O30" i="7"/>
  <c r="N30" i="7" a="1"/>
  <c r="N30" i="7" s="1"/>
  <c r="M30" i="7" a="1"/>
  <c r="M30" i="7"/>
  <c r="O29" i="7" a="1"/>
  <c r="O29" i="7" s="1"/>
  <c r="M29" i="7" a="1"/>
  <c r="M29" i="7"/>
  <c r="N29" i="7" s="1" a="1"/>
  <c r="N29" i="7" s="1"/>
  <c r="O28" i="7" a="1"/>
  <c r="O28" i="7"/>
  <c r="N28" i="7" a="1"/>
  <c r="N28" i="7" s="1"/>
  <c r="M28" i="7" a="1"/>
  <c r="M28" i="7"/>
  <c r="O27" i="7" a="1"/>
  <c r="O27" i="7"/>
  <c r="N27" i="7" a="1"/>
  <c r="N27" i="7" s="1"/>
  <c r="M27" i="7" a="1"/>
  <c r="M27" i="7" s="1"/>
  <c r="O26" i="7" a="1"/>
  <c r="O26" i="7" s="1"/>
  <c r="M26" i="7" a="1"/>
  <c r="M26" i="7"/>
  <c r="N26" i="7" s="1" a="1"/>
  <c r="N26" i="7" s="1"/>
  <c r="O25" i="7" a="1"/>
  <c r="O25" i="7" s="1"/>
  <c r="M25" i="7" a="1"/>
  <c r="M25" i="7" s="1"/>
  <c r="N25" i="7" s="1" a="1"/>
  <c r="N25" i="7" s="1"/>
  <c r="O24" i="7" a="1"/>
  <c r="O24" i="7"/>
  <c r="N24" i="7" a="1"/>
  <c r="N24" i="7" s="1"/>
  <c r="M24" i="7" a="1"/>
  <c r="M24" i="7"/>
  <c r="O23" i="7" a="1"/>
  <c r="O23" i="7" s="1"/>
  <c r="M23" i="7" a="1"/>
  <c r="M23" i="7" s="1"/>
  <c r="N23" i="7" s="1" a="1"/>
  <c r="N23" i="7" s="1"/>
  <c r="O22" i="7" a="1"/>
  <c r="O22" i="7" s="1"/>
  <c r="M22" i="7" a="1"/>
  <c r="M22" i="7" s="1"/>
  <c r="N22" i="7" s="1" a="1"/>
  <c r="N22" i="7" s="1"/>
  <c r="O21" i="7" a="1"/>
  <c r="O21" i="7" s="1"/>
  <c r="M21" i="7" a="1"/>
  <c r="M21" i="7" s="1"/>
  <c r="N21" i="7" s="1" a="1"/>
  <c r="N21" i="7" s="1"/>
  <c r="O20" i="7" a="1"/>
  <c r="O20" i="7" s="1"/>
  <c r="M20" i="7" a="1"/>
  <c r="M20" i="7"/>
  <c r="N20" i="7" s="1" a="1"/>
  <c r="N20" i="7" s="1"/>
  <c r="O19" i="7" a="1"/>
  <c r="O19" i="7" s="1"/>
  <c r="M19" i="7" a="1"/>
  <c r="M19" i="7" s="1"/>
  <c r="N19" i="7" s="1" a="1"/>
  <c r="N19" i="7" s="1"/>
  <c r="O18" i="7" a="1"/>
  <c r="O18" i="7" s="1"/>
  <c r="N18" i="7" a="1"/>
  <c r="N18" i="7" s="1"/>
  <c r="M18" i="7" a="1"/>
  <c r="M18" i="7" s="1"/>
  <c r="O17" i="7" a="1"/>
  <c r="O17" i="7" s="1"/>
  <c r="M17" i="7" a="1"/>
  <c r="M17" i="7"/>
  <c r="N17" i="7" s="1" a="1"/>
  <c r="N17" i="7" s="1"/>
  <c r="O16" i="7" a="1"/>
  <c r="O16" i="7" s="1"/>
  <c r="M16" i="7" a="1"/>
  <c r="M16" i="7" s="1"/>
  <c r="N16" i="7" s="1" a="1"/>
  <c r="N16" i="7" s="1"/>
  <c r="O15" i="7" a="1"/>
  <c r="O15" i="7" s="1"/>
  <c r="M15" i="7" a="1"/>
  <c r="M15" i="7" s="1"/>
  <c r="N15" i="7" s="1" a="1"/>
  <c r="N15" i="7" s="1"/>
  <c r="O14" i="7" a="1"/>
  <c r="O14" i="7"/>
  <c r="M14" i="7" a="1"/>
  <c r="M14" i="7"/>
  <c r="N14" i="7" s="1" a="1"/>
  <c r="N14" i="7" s="1"/>
  <c r="O13" i="7" a="1"/>
  <c r="O13" i="7" s="1"/>
  <c r="M13" i="7" a="1"/>
  <c r="M13" i="7" s="1"/>
  <c r="N13" i="7" s="1" a="1"/>
  <c r="N13" i="7" s="1"/>
  <c r="O12" i="7" a="1"/>
  <c r="O12" i="7"/>
  <c r="N12" i="7" a="1"/>
  <c r="N12" i="7" s="1"/>
  <c r="M12" i="7" a="1"/>
  <c r="M12" i="7"/>
  <c r="O11" i="7" a="1"/>
  <c r="O11" i="7"/>
  <c r="N11" i="7" a="1"/>
  <c r="N11" i="7" s="1"/>
  <c r="M11" i="7" a="1"/>
  <c r="M11" i="7" s="1"/>
  <c r="O10" i="7" a="1"/>
  <c r="O10" i="7"/>
  <c r="M10" i="7" a="1"/>
  <c r="M10" i="7" s="1"/>
  <c r="N10" i="7" s="1" a="1"/>
  <c r="N10" i="7" s="1"/>
  <c r="O9" i="7" a="1"/>
  <c r="O9" i="7" s="1"/>
  <c r="M9" i="7" a="1"/>
  <c r="M9" i="7"/>
  <c r="N9" i="7" s="1" a="1"/>
  <c r="N9" i="7" s="1"/>
  <c r="O8" i="7" a="1"/>
  <c r="O8" i="7"/>
  <c r="N8" i="7" a="1"/>
  <c r="N8" i="7" s="1"/>
  <c r="M8" i="7" a="1"/>
  <c r="M8" i="7"/>
  <c r="O7" i="7" a="1"/>
  <c r="O7" i="7"/>
  <c r="N7" i="7" a="1"/>
  <c r="N7" i="7" s="1"/>
  <c r="M7" i="7" a="1"/>
  <c r="M7" i="7" s="1"/>
  <c r="O6" i="7" a="1"/>
  <c r="O6" i="7" s="1"/>
  <c r="M6" i="7" a="1"/>
  <c r="M6" i="7" s="1"/>
  <c r="N6" i="7" s="1" a="1"/>
  <c r="N6" i="7" s="1"/>
  <c r="O5" i="7" a="1"/>
  <c r="O5" i="7" s="1"/>
  <c r="N5" i="7" a="1"/>
  <c r="N5" i="7" s="1"/>
  <c r="M5" i="7" a="1"/>
  <c r="M5" i="7" s="1"/>
  <c r="O4" i="7" a="1"/>
  <c r="O4" i="7" s="1"/>
  <c r="M4" i="7" a="1"/>
  <c r="M4" i="7"/>
  <c r="N4" i="7" s="1" a="1"/>
  <c r="N4" i="7" s="1"/>
  <c r="O3" i="7" a="1"/>
  <c r="O3" i="7" s="1"/>
  <c r="M3" i="7" a="1"/>
  <c r="M3" i="7" s="1"/>
  <c r="N3" i="7" s="1" a="1"/>
  <c r="N3" i="7" s="1"/>
  <c r="O2" i="7" a="1"/>
  <c r="O2" i="7" s="1"/>
  <c r="M2" i="7" a="1"/>
  <c r="M2" i="7" s="1"/>
  <c r="G28" i="6"/>
  <c r="J28" i="6" s="1"/>
  <c r="J25" i="6"/>
  <c r="G25" i="6"/>
  <c r="J23" i="6"/>
  <c r="J22" i="6"/>
  <c r="J21" i="6"/>
  <c r="J18" i="6"/>
  <c r="F5" i="5"/>
  <c r="E5" i="5"/>
  <c r="U179" i="4"/>
  <c r="V171" i="4"/>
  <c r="AJ152" i="4" a="1"/>
  <c r="AJ152" i="4" s="1"/>
  <c r="W152" i="4" a="1"/>
  <c r="W152" i="4" s="1"/>
  <c r="J150" i="4" a="1"/>
  <c r="J150" i="4" s="1"/>
  <c r="P138" i="4" a="1"/>
  <c r="P138" i="4" s="1"/>
  <c r="I96" i="4"/>
  <c r="H91" i="4" a="1"/>
  <c r="H91" i="4" s="1"/>
  <c r="AG90" i="4"/>
  <c r="AG179" i="4" s="1" a="1"/>
  <c r="AG179" i="4" s="1"/>
  <c r="U90" i="4"/>
  <c r="U179" i="4" s="1" a="1"/>
  <c r="J90" i="4"/>
  <c r="J179" i="4" s="1" a="1"/>
  <c r="J179" i="4" s="1"/>
  <c r="I90" i="4"/>
  <c r="I179" i="4" s="1" a="1"/>
  <c r="I179" i="4" s="1"/>
  <c r="H90" i="4" a="1"/>
  <c r="H90" i="4"/>
  <c r="H89" i="4" a="1"/>
  <c r="H89" i="4" s="1"/>
  <c r="H88" i="4" a="1"/>
  <c r="H88" i="4" s="1"/>
  <c r="H87" i="4" a="1"/>
  <c r="H87" i="4" s="1"/>
  <c r="H86" i="4" a="1"/>
  <c r="H86" i="4"/>
  <c r="H85" i="4" a="1"/>
  <c r="H85" i="4" s="1"/>
  <c r="H84" i="4" a="1"/>
  <c r="H84" i="4"/>
  <c r="AJ83" i="4"/>
  <c r="AJ172" i="4" s="1" a="1"/>
  <c r="AJ172" i="4" s="1"/>
  <c r="AB83" i="4"/>
  <c r="AB172" i="4" s="1" a="1"/>
  <c r="AB172" i="4" s="1"/>
  <c r="H83" i="4" a="1"/>
  <c r="H83" i="4"/>
  <c r="G83" i="4"/>
  <c r="AG82" i="4"/>
  <c r="AG171" i="4" s="1" a="1"/>
  <c r="AG171" i="4" s="1"/>
  <c r="AE82" i="4"/>
  <c r="AE171" i="4" s="1" a="1"/>
  <c r="AE171" i="4" s="1"/>
  <c r="AD82" i="4"/>
  <c r="AD171" i="4" s="1" a="1"/>
  <c r="AD171" i="4" s="1"/>
  <c r="V82" i="4"/>
  <c r="V171" i="4" s="1" a="1"/>
  <c r="U82" i="4"/>
  <c r="U171" i="4" s="1" a="1"/>
  <c r="U171" i="4" s="1"/>
  <c r="S82" i="4"/>
  <c r="S171" i="4" s="1" a="1"/>
  <c r="S171" i="4" s="1"/>
  <c r="L82" i="4"/>
  <c r="L171" i="4" s="1" a="1"/>
  <c r="L171" i="4" s="1"/>
  <c r="J82" i="4"/>
  <c r="J171" i="4" s="1" a="1"/>
  <c r="J171" i="4" s="1"/>
  <c r="I82" i="4"/>
  <c r="I171" i="4" s="1" a="1"/>
  <c r="I171" i="4" s="1"/>
  <c r="H82" i="4" a="1"/>
  <c r="H82" i="4"/>
  <c r="H81" i="4" a="1"/>
  <c r="H81" i="4" s="1"/>
  <c r="H80" i="4" a="1"/>
  <c r="H80" i="4" s="1"/>
  <c r="H79" i="4" a="1"/>
  <c r="H79" i="4" s="1"/>
  <c r="H78" i="4" a="1"/>
  <c r="H78" i="4"/>
  <c r="H77" i="4" a="1"/>
  <c r="H77" i="4" s="1"/>
  <c r="H76" i="4" a="1"/>
  <c r="H76" i="4" s="1"/>
  <c r="H75" i="4" a="1"/>
  <c r="H75" i="4"/>
  <c r="G75" i="4"/>
  <c r="H74" i="4" a="1"/>
  <c r="H74" i="4"/>
  <c r="H73" i="4" a="1"/>
  <c r="H73" i="4"/>
  <c r="H72" i="4" a="1"/>
  <c r="H72" i="4" s="1"/>
  <c r="H71" i="4" a="1"/>
  <c r="H71" i="4" s="1"/>
  <c r="H70" i="4" a="1"/>
  <c r="H70" i="4"/>
  <c r="H69" i="4" a="1"/>
  <c r="H69" i="4" s="1"/>
  <c r="H68" i="4" a="1"/>
  <c r="H68" i="4" s="1"/>
  <c r="H67" i="4" a="1"/>
  <c r="H67" i="4"/>
  <c r="H66" i="4" a="1"/>
  <c r="H66" i="4"/>
  <c r="H65" i="4" a="1"/>
  <c r="H65" i="4" s="1"/>
  <c r="H64" i="4" a="1"/>
  <c r="H64" i="4" s="1"/>
  <c r="AJ63" i="4"/>
  <c r="AI63" i="4"/>
  <c r="AI152" i="4" s="1" a="1"/>
  <c r="AI152" i="4" s="1"/>
  <c r="AH63" i="4"/>
  <c r="AH152" i="4" s="1" a="1"/>
  <c r="AH152" i="4" s="1"/>
  <c r="Z63" i="4"/>
  <c r="Z152" i="4" s="1" a="1"/>
  <c r="Z152" i="4" s="1"/>
  <c r="X63" i="4"/>
  <c r="X152" i="4" s="1" a="1"/>
  <c r="X152" i="4" s="1"/>
  <c r="W63" i="4"/>
  <c r="O63" i="4"/>
  <c r="O152" i="4" s="1" a="1"/>
  <c r="O152" i="4" s="1"/>
  <c r="N63" i="4"/>
  <c r="N152" i="4" s="1" a="1"/>
  <c r="N152" i="4" s="1"/>
  <c r="M63" i="4"/>
  <c r="M152" i="4" s="1" a="1"/>
  <c r="M152" i="4" s="1"/>
  <c r="H63" i="4" a="1"/>
  <c r="H63" i="4"/>
  <c r="F63" i="4"/>
  <c r="H62" i="4" a="1"/>
  <c r="H62" i="4" s="1"/>
  <c r="G62" i="4"/>
  <c r="AG61" i="4"/>
  <c r="AG150" i="4" s="1" a="1"/>
  <c r="AG150" i="4" s="1"/>
  <c r="V61" i="4"/>
  <c r="V150" i="4" s="1" a="1"/>
  <c r="V150" i="4" s="1"/>
  <c r="U61" i="4"/>
  <c r="U150" i="4" s="1" a="1"/>
  <c r="U150" i="4" s="1"/>
  <c r="K61" i="4"/>
  <c r="K150" i="4" s="1" a="1"/>
  <c r="K150" i="4" s="1"/>
  <c r="J61" i="4"/>
  <c r="H61" i="4" a="1"/>
  <c r="H61" i="4" s="1"/>
  <c r="H60" i="4" a="1"/>
  <c r="H60" i="4" s="1"/>
  <c r="H59" i="4" a="1"/>
  <c r="H59" i="4"/>
  <c r="AH58" i="4"/>
  <c r="AH147" i="4" s="1" a="1"/>
  <c r="AH147" i="4" s="1"/>
  <c r="K58" i="4"/>
  <c r="K147" i="4" s="1" a="1"/>
  <c r="K147" i="4" s="1"/>
  <c r="J58" i="4"/>
  <c r="J147" i="4" s="1" a="1"/>
  <c r="J147" i="4" s="1"/>
  <c r="H58" i="4" a="1"/>
  <c r="H58" i="4"/>
  <c r="D58" i="4"/>
  <c r="U58" i="4" s="1"/>
  <c r="U147" i="4" s="1" a="1"/>
  <c r="U147" i="4" s="1"/>
  <c r="H57" i="4" a="1"/>
  <c r="H57" i="4"/>
  <c r="H56" i="4" a="1"/>
  <c r="H56" i="4" s="1"/>
  <c r="H55" i="4" a="1"/>
  <c r="H55" i="4" s="1"/>
  <c r="AA54" i="4"/>
  <c r="AA143" i="4" s="1" a="1"/>
  <c r="AA143" i="4" s="1"/>
  <c r="Y54" i="4"/>
  <c r="Y143" i="4" s="1" a="1"/>
  <c r="Y143" i="4" s="1"/>
  <c r="O54" i="4"/>
  <c r="O143" i="4" s="1" a="1"/>
  <c r="O143" i="4" s="1"/>
  <c r="H54" i="4" a="1"/>
  <c r="H54" i="4"/>
  <c r="H53" i="4" a="1"/>
  <c r="H53" i="4" s="1"/>
  <c r="H52" i="4" a="1"/>
  <c r="H52" i="4" s="1"/>
  <c r="G52" i="4"/>
  <c r="AB51" i="4"/>
  <c r="AB140" i="4" s="1" a="1"/>
  <c r="AB140" i="4" s="1"/>
  <c r="AA51" i="4"/>
  <c r="AA140" i="4" s="1" a="1"/>
  <c r="AA140" i="4" s="1"/>
  <c r="Q51" i="4"/>
  <c r="Q140" i="4" s="1" a="1"/>
  <c r="Q140" i="4" s="1"/>
  <c r="H51" i="4" a="1"/>
  <c r="H51" i="4" s="1"/>
  <c r="AH50" i="4"/>
  <c r="AH139" i="4" s="1" a="1"/>
  <c r="AH139" i="4" s="1"/>
  <c r="AG50" i="4"/>
  <c r="AG139" i="4" s="1" a="1"/>
  <c r="AG139" i="4" s="1"/>
  <c r="V50" i="4"/>
  <c r="V139" i="4" s="1" a="1"/>
  <c r="V139" i="4" s="1"/>
  <c r="J50" i="4"/>
  <c r="J139" i="4" s="1" a="1"/>
  <c r="J139" i="4" s="1"/>
  <c r="H50" i="4" a="1"/>
  <c r="H50" i="4"/>
  <c r="AK49" i="4"/>
  <c r="AK138" i="4" s="1" a="1"/>
  <c r="AK138" i="4" s="1"/>
  <c r="AJ49" i="4"/>
  <c r="AJ138" i="4" s="1" a="1"/>
  <c r="AJ138" i="4" s="1"/>
  <c r="AB49" i="4"/>
  <c r="AB138" i="4" s="1" a="1"/>
  <c r="AB138" i="4" s="1"/>
  <c r="Z49" i="4"/>
  <c r="Z138" i="4" s="1" a="1"/>
  <c r="Z138" i="4" s="1"/>
  <c r="Y49" i="4"/>
  <c r="Y138" i="4" s="1" a="1"/>
  <c r="Y138" i="4" s="1"/>
  <c r="Q49" i="4"/>
  <c r="Q138" i="4" s="1" a="1"/>
  <c r="Q138" i="4" s="1"/>
  <c r="P49" i="4"/>
  <c r="O49" i="4"/>
  <c r="O138" i="4" s="1" a="1"/>
  <c r="O138" i="4" s="1"/>
  <c r="H49" i="4" a="1"/>
  <c r="H49" i="4"/>
  <c r="F49" i="4"/>
  <c r="H48" i="4" a="1"/>
  <c r="H48" i="4" s="1"/>
  <c r="AJ47" i="4"/>
  <c r="AJ136" i="4" s="1" a="1"/>
  <c r="AJ136" i="4" s="1"/>
  <c r="M47" i="4"/>
  <c r="M136" i="4" s="1" a="1"/>
  <c r="M136" i="4" s="1"/>
  <c r="L47" i="4"/>
  <c r="L136" i="4" s="1" a="1"/>
  <c r="L136" i="4" s="1"/>
  <c r="H47" i="4" a="1"/>
  <c r="H47" i="4" s="1"/>
  <c r="D47" i="4"/>
  <c r="AF47" i="4" s="1"/>
  <c r="AF136" i="4" s="1" a="1"/>
  <c r="AF136" i="4" s="1"/>
  <c r="H46" i="4" a="1"/>
  <c r="H46" i="4" s="1"/>
  <c r="H45" i="4" a="1"/>
  <c r="H45" i="4" s="1"/>
  <c r="H44" i="4" a="1"/>
  <c r="H44" i="4"/>
  <c r="H43" i="4" a="1"/>
  <c r="H43" i="4" s="1"/>
  <c r="AG42" i="4"/>
  <c r="AG131" i="4" s="1" a="1"/>
  <c r="AG131" i="4" s="1"/>
  <c r="AE42" i="4"/>
  <c r="AE131" i="4" s="1" a="1"/>
  <c r="AE131" i="4" s="1"/>
  <c r="AD42" i="4"/>
  <c r="AD131" i="4" s="1" a="1"/>
  <c r="AD131" i="4" s="1"/>
  <c r="U42" i="4"/>
  <c r="U131" i="4" s="1" a="1"/>
  <c r="U131" i="4" s="1"/>
  <c r="T42" i="4"/>
  <c r="T131" i="4" s="1" a="1"/>
  <c r="T131" i="4" s="1"/>
  <c r="L42" i="4"/>
  <c r="L131" i="4" s="1" a="1"/>
  <c r="L131" i="4" s="1"/>
  <c r="J42" i="4"/>
  <c r="J131" i="4" s="1" a="1"/>
  <c r="J131" i="4" s="1"/>
  <c r="H42" i="4" a="1"/>
  <c r="H42" i="4"/>
  <c r="D42" i="4"/>
  <c r="K42" i="4" s="1"/>
  <c r="K131" i="4" s="1" a="1"/>
  <c r="K131" i="4" s="1"/>
  <c r="H41" i="4" a="1"/>
  <c r="H41" i="4" s="1"/>
  <c r="AH40" i="4"/>
  <c r="AH129" i="4" s="1" a="1"/>
  <c r="AH129" i="4" s="1"/>
  <c r="AG40" i="4"/>
  <c r="AG129" i="4" s="1" a="1"/>
  <c r="AG129" i="4" s="1"/>
  <c r="X40" i="4"/>
  <c r="X129" i="4" s="1" a="1"/>
  <c r="X129" i="4" s="1"/>
  <c r="Q40" i="4"/>
  <c r="Q129" i="4" s="1" a="1"/>
  <c r="Q129" i="4" s="1"/>
  <c r="P40" i="4"/>
  <c r="P129" i="4" s="1" a="1"/>
  <c r="P129" i="4" s="1"/>
  <c r="H40" i="4" a="1"/>
  <c r="H40" i="4" s="1"/>
  <c r="H39" i="4" a="1"/>
  <c r="H39" i="4" s="1"/>
  <c r="H38" i="4" a="1"/>
  <c r="H38" i="4"/>
  <c r="H37" i="4" a="1"/>
  <c r="H37" i="4" s="1"/>
  <c r="D37" i="4"/>
  <c r="S37" i="4" s="1"/>
  <c r="S126" i="4" s="1" a="1"/>
  <c r="S126" i="4" s="1"/>
  <c r="H36" i="4" a="1"/>
  <c r="H36" i="4" s="1"/>
  <c r="H35" i="4" a="1"/>
  <c r="H35" i="4" s="1"/>
  <c r="H34" i="4" a="1"/>
  <c r="H34" i="4"/>
  <c r="H33" i="4" a="1"/>
  <c r="H33" i="4"/>
  <c r="H32" i="4" a="1"/>
  <c r="H32" i="4" s="1"/>
  <c r="H31" i="4" a="1"/>
  <c r="H31" i="4"/>
  <c r="H30" i="4" a="1"/>
  <c r="H30" i="4" s="1"/>
  <c r="H29" i="4" a="1"/>
  <c r="H29" i="4" s="1"/>
  <c r="H28" i="4" a="1"/>
  <c r="H28" i="4"/>
  <c r="AF27" i="4"/>
  <c r="AF116" i="4" s="1" a="1"/>
  <c r="AF116" i="4" s="1"/>
  <c r="Y27" i="4"/>
  <c r="Y116" i="4" s="1" a="1"/>
  <c r="Y116" i="4" s="1"/>
  <c r="P27" i="4"/>
  <c r="P116" i="4" s="1" a="1"/>
  <c r="P116" i="4" s="1"/>
  <c r="H27" i="4" a="1"/>
  <c r="H27" i="4"/>
  <c r="G27" i="4"/>
  <c r="H26" i="4" a="1"/>
  <c r="H26" i="4"/>
  <c r="H25" i="4" a="1"/>
  <c r="H25" i="4"/>
  <c r="H24" i="4" a="1"/>
  <c r="H24" i="4"/>
  <c r="H23" i="4" a="1"/>
  <c r="H23" i="4"/>
  <c r="G23" i="4"/>
  <c r="H22" i="4" a="1"/>
  <c r="H22" i="4" s="1"/>
  <c r="H21" i="4" a="1"/>
  <c r="H21" i="4"/>
  <c r="H20" i="4" a="1"/>
  <c r="H20" i="4" s="1"/>
  <c r="H19" i="4" a="1"/>
  <c r="H19" i="4" s="1"/>
  <c r="H18" i="4" a="1"/>
  <c r="H18" i="4" s="1"/>
  <c r="H17" i="4" a="1"/>
  <c r="H17" i="4" s="1"/>
  <c r="H16" i="4" a="1"/>
  <c r="H16" i="4"/>
  <c r="H15" i="4" a="1"/>
  <c r="H15" i="4"/>
  <c r="H14" i="4" a="1"/>
  <c r="H14" i="4" s="1"/>
  <c r="AI13" i="4"/>
  <c r="AI102" i="4" s="1" a="1"/>
  <c r="AI102" i="4" s="1"/>
  <c r="AH13" i="4"/>
  <c r="AH102" i="4" s="1" a="1"/>
  <c r="AH102" i="4" s="1"/>
  <c r="AA13" i="4"/>
  <c r="AA102" i="4" s="1" a="1"/>
  <c r="AA102" i="4" s="1"/>
  <c r="Z13" i="4"/>
  <c r="Z102" i="4" s="1" a="1"/>
  <c r="Z102" i="4" s="1"/>
  <c r="S13" i="4"/>
  <c r="S102" i="4" s="1" a="1"/>
  <c r="S102" i="4" s="1"/>
  <c r="R13" i="4"/>
  <c r="R102" i="4" s="1" a="1"/>
  <c r="R102" i="4" s="1"/>
  <c r="K13" i="4"/>
  <c r="K102" i="4" s="1" a="1"/>
  <c r="K102" i="4" s="1"/>
  <c r="J13" i="4"/>
  <c r="J102" i="4" s="1" a="1"/>
  <c r="J102" i="4" s="1"/>
  <c r="H13" i="4" a="1"/>
  <c r="H13" i="4"/>
  <c r="F13" i="4"/>
  <c r="D13" i="4"/>
  <c r="AB13" i="4" s="1"/>
  <c r="AB102" i="4" s="1" a="1"/>
  <c r="AB102" i="4" s="1"/>
  <c r="H12" i="4" a="1"/>
  <c r="H12" i="4" s="1"/>
  <c r="H11" i="4" a="1"/>
  <c r="H11" i="4" s="1"/>
  <c r="H10" i="4" a="1"/>
  <c r="H10" i="4" s="1"/>
  <c r="H9" i="4" a="1"/>
  <c r="H9" i="4" s="1"/>
  <c r="H8" i="4" a="1"/>
  <c r="H8" i="4"/>
  <c r="N7" i="4"/>
  <c r="N96" i="4" s="1"/>
  <c r="M7" i="4"/>
  <c r="M96" i="4" s="1"/>
  <c r="L7" i="4"/>
  <c r="L96" i="4" s="1"/>
  <c r="I7" i="4"/>
  <c r="J7" i="4" s="1"/>
  <c r="K7" i="4" s="1"/>
  <c r="K96" i="4" s="1"/>
  <c r="H123" i="3" a="1"/>
  <c r="H123" i="3" s="1"/>
  <c r="G123" i="3" a="1"/>
  <c r="G123" i="3" s="1"/>
  <c r="I120" i="3" a="1"/>
  <c r="I120" i="3" s="1"/>
  <c r="G120" i="3" a="1"/>
  <c r="G120" i="3" s="1"/>
  <c r="G119" i="3" a="1"/>
  <c r="G119" i="3"/>
  <c r="D119" i="3" a="1"/>
  <c r="D119" i="3" s="1"/>
  <c r="G118" i="3" a="1"/>
  <c r="G118" i="3" s="1"/>
  <c r="I117" i="3" a="1"/>
  <c r="I117" i="3"/>
  <c r="G117" i="3" a="1"/>
  <c r="G117" i="3" s="1"/>
  <c r="F117" i="3" a="1"/>
  <c r="F117" i="3" s="1"/>
  <c r="G108" i="3"/>
  <c r="E108" i="3"/>
  <c r="I107" i="3"/>
  <c r="E107" i="3"/>
  <c r="I105" i="3"/>
  <c r="G105" i="3"/>
  <c r="I104" i="3"/>
  <c r="F104" i="3"/>
  <c r="I103" i="3"/>
  <c r="G103" i="3"/>
  <c r="I102" i="3"/>
  <c r="G102" i="3"/>
  <c r="D102" i="3"/>
  <c r="H98" i="3"/>
  <c r="H94" i="3"/>
  <c r="D90" i="4" s="1"/>
  <c r="K90" i="4" s="1"/>
  <c r="K179" i="4" s="1" a="1"/>
  <c r="K179" i="4" s="1"/>
  <c r="E94" i="3"/>
  <c r="E109" i="3" s="1"/>
  <c r="H93" i="3"/>
  <c r="D83" i="4" s="1"/>
  <c r="Z83" i="4" s="1"/>
  <c r="Z172" i="4" s="1" a="1"/>
  <c r="Z172" i="4" s="1"/>
  <c r="G93" i="3"/>
  <c r="D82" i="4" s="1"/>
  <c r="AB82" i="4" s="1"/>
  <c r="AB171" i="4" s="1" a="1"/>
  <c r="AB171" i="4" s="1"/>
  <c r="E93" i="3"/>
  <c r="D93" i="3"/>
  <c r="D108" i="3" s="1"/>
  <c r="I92" i="3"/>
  <c r="I122" i="3" s="1" a="1"/>
  <c r="I122" i="3" s="1"/>
  <c r="E92" i="3"/>
  <c r="C92" i="3"/>
  <c r="C107" i="3" s="1"/>
  <c r="E91" i="3"/>
  <c r="E121" i="3" s="1" a="1"/>
  <c r="E121" i="3" s="1"/>
  <c r="I90" i="3"/>
  <c r="D63" i="4" s="1"/>
  <c r="AB63" i="4" s="1"/>
  <c r="AB152" i="4" s="1" a="1"/>
  <c r="AB152" i="4" s="1"/>
  <c r="H90" i="3"/>
  <c r="H120" i="3" s="1" a="1"/>
  <c r="H120" i="3" s="1"/>
  <c r="G90" i="3"/>
  <c r="D61" i="4" s="1"/>
  <c r="AD61" i="4" s="1"/>
  <c r="AD150" i="4" s="1" a="1"/>
  <c r="AD150" i="4" s="1"/>
  <c r="F90" i="3"/>
  <c r="D60" i="4" s="1"/>
  <c r="D90" i="3"/>
  <c r="D105" i="3" s="1"/>
  <c r="C90" i="3"/>
  <c r="I89" i="3"/>
  <c r="D56" i="4" s="1"/>
  <c r="H89" i="3"/>
  <c r="H104" i="3" s="1"/>
  <c r="G89" i="3"/>
  <c r="D54" i="4" s="1"/>
  <c r="P54" i="4" s="1"/>
  <c r="P143" i="4" s="1" a="1"/>
  <c r="P143" i="4" s="1"/>
  <c r="F89" i="3"/>
  <c r="D89" i="3"/>
  <c r="D51" i="4" s="1"/>
  <c r="AD51" i="4" s="1"/>
  <c r="AD140" i="4" s="1" a="1"/>
  <c r="AD140" i="4" s="1"/>
  <c r="C89" i="3"/>
  <c r="D50" i="4" s="1"/>
  <c r="L50" i="4" s="1"/>
  <c r="L139" i="4" s="1" a="1"/>
  <c r="L139" i="4" s="1"/>
  <c r="I88" i="3"/>
  <c r="D49" i="4" s="1"/>
  <c r="AE49" i="4" s="1"/>
  <c r="AE138" i="4" s="1" a="1"/>
  <c r="AE138" i="4" s="1"/>
  <c r="H88" i="3"/>
  <c r="G88" i="3"/>
  <c r="F88" i="3"/>
  <c r="F118" i="3" s="1" a="1"/>
  <c r="F118" i="3" s="1"/>
  <c r="D88" i="3"/>
  <c r="I87" i="3"/>
  <c r="H87" i="3"/>
  <c r="H102" i="3" s="1"/>
  <c r="G87" i="3"/>
  <c r="D40" i="4" s="1"/>
  <c r="Y40" i="4" s="1"/>
  <c r="Y129" i="4" s="1" a="1"/>
  <c r="Y129" i="4" s="1"/>
  <c r="F87" i="3"/>
  <c r="D87" i="3"/>
  <c r="D117" i="3" s="1" a="1"/>
  <c r="D117" i="3" s="1"/>
  <c r="H86" i="3"/>
  <c r="D34" i="4" s="1"/>
  <c r="H85" i="3"/>
  <c r="D27" i="4" s="1"/>
  <c r="AG27" i="4" s="1"/>
  <c r="AG116" i="4" s="1" a="1"/>
  <c r="AG116" i="4" s="1"/>
  <c r="H84" i="3"/>
  <c r="H83" i="3"/>
  <c r="H113" i="3" s="1" a="1"/>
  <c r="H113" i="3" s="1"/>
  <c r="C41" i="3"/>
  <c r="I40" i="3"/>
  <c r="C39" i="3"/>
  <c r="I38" i="3"/>
  <c r="E29" i="2"/>
  <c r="G89" i="4" s="1"/>
  <c r="E28" i="2"/>
  <c r="G81" i="4" s="1"/>
  <c r="E27" i="2"/>
  <c r="E26" i="2"/>
  <c r="E25" i="2"/>
  <c r="G57" i="4" s="1"/>
  <c r="E24" i="2"/>
  <c r="G54" i="4" s="1"/>
  <c r="E23" i="2"/>
  <c r="G49" i="4" s="1"/>
  <c r="E22" i="2"/>
  <c r="G39" i="4" s="1"/>
  <c r="E21" i="2"/>
  <c r="G33" i="4" s="1"/>
  <c r="E20" i="2"/>
  <c r="E19" i="2"/>
  <c r="E18" i="2"/>
  <c r="D10" i="5" s="1"/>
  <c r="B13" i="2"/>
  <c r="B12" i="2" a="1"/>
  <c r="B12" i="2" s="1"/>
  <c r="B10" i="2"/>
  <c r="C3" i="5" s="1"/>
  <c r="B7" i="2"/>
  <c r="D17" i="1"/>
  <c r="D16" i="1"/>
  <c r="D15" i="1"/>
  <c r="D14" i="1"/>
  <c r="D13" i="1"/>
  <c r="D12" i="1"/>
  <c r="D11" i="1"/>
  <c r="D10" i="1"/>
  <c r="B3" i="1"/>
  <c r="AH60" i="4" l="1"/>
  <c r="AH149" i="4" s="1" a="1"/>
  <c r="AH149" i="4" s="1"/>
  <c r="Z60" i="4"/>
  <c r="Z149" i="4" s="1" a="1"/>
  <c r="Z149" i="4" s="1"/>
  <c r="R60" i="4"/>
  <c r="R149" i="4" s="1" a="1"/>
  <c r="R149" i="4" s="1"/>
  <c r="J60" i="4"/>
  <c r="J149" i="4" s="1" a="1"/>
  <c r="J149" i="4" s="1"/>
  <c r="AI60" i="4"/>
  <c r="AI149" i="4" s="1" a="1"/>
  <c r="AI149" i="4" s="1"/>
  <c r="Y60" i="4"/>
  <c r="Y149" i="4" s="1" a="1"/>
  <c r="Y149" i="4" s="1"/>
  <c r="P60" i="4"/>
  <c r="P149" i="4" s="1" a="1"/>
  <c r="P149" i="4" s="1"/>
  <c r="AB60" i="4"/>
  <c r="AB149" i="4" s="1" a="1"/>
  <c r="AB149" i="4" s="1"/>
  <c r="Q60" i="4"/>
  <c r="Q149" i="4" s="1" a="1"/>
  <c r="Q149" i="4" s="1"/>
  <c r="AF60" i="4"/>
  <c r="AF149" i="4" s="1" a="1"/>
  <c r="AF149" i="4" s="1"/>
  <c r="V60" i="4"/>
  <c r="V149" i="4" s="1" a="1"/>
  <c r="V149" i="4" s="1"/>
  <c r="L60" i="4"/>
  <c r="L149" i="4" s="1" a="1"/>
  <c r="L149" i="4" s="1"/>
  <c r="AE60" i="4"/>
  <c r="AE149" i="4" s="1" a="1"/>
  <c r="AE149" i="4" s="1"/>
  <c r="U60" i="4"/>
  <c r="U149" i="4" s="1" a="1"/>
  <c r="U149" i="4" s="1"/>
  <c r="K60" i="4"/>
  <c r="K149" i="4" s="1" a="1"/>
  <c r="K149" i="4" s="1"/>
  <c r="AD60" i="4"/>
  <c r="AD149" i="4" s="1" a="1"/>
  <c r="AD149" i="4" s="1"/>
  <c r="T60" i="4"/>
  <c r="T149" i="4" s="1" a="1"/>
  <c r="T149" i="4" s="1"/>
  <c r="I60" i="4"/>
  <c r="I149" i="4" s="1" a="1"/>
  <c r="I149" i="4" s="1"/>
  <c r="AC60" i="4"/>
  <c r="AC149" i="4" s="1" a="1"/>
  <c r="AC149" i="4" s="1"/>
  <c r="S60" i="4"/>
  <c r="S149" i="4" s="1" a="1"/>
  <c r="S149" i="4" s="1"/>
  <c r="O60" i="4"/>
  <c r="O149" i="4" s="1" a="1"/>
  <c r="O149" i="4" s="1"/>
  <c r="N60" i="4"/>
  <c r="N149" i="4" s="1" a="1"/>
  <c r="N149" i="4" s="1"/>
  <c r="AK60" i="4"/>
  <c r="AK149" i="4" s="1" a="1"/>
  <c r="AK149" i="4" s="1"/>
  <c r="M60" i="4"/>
  <c r="M149" i="4" s="1" a="1"/>
  <c r="M149" i="4" s="1"/>
  <c r="AJ60" i="4"/>
  <c r="AJ149" i="4" s="1" a="1"/>
  <c r="AJ149" i="4" s="1"/>
  <c r="AG60" i="4"/>
  <c r="AG149" i="4" s="1" a="1"/>
  <c r="AG149" i="4" s="1"/>
  <c r="F60" i="4"/>
  <c r="AA60" i="4"/>
  <c r="AA149" i="4" s="1" a="1"/>
  <c r="AA149" i="4" s="1"/>
  <c r="X60" i="4"/>
  <c r="X149" i="4" s="1" a="1"/>
  <c r="X149" i="4" s="1"/>
  <c r="W60" i="4"/>
  <c r="W149" i="4" s="1" a="1"/>
  <c r="W149" i="4" s="1"/>
  <c r="G64" i="4"/>
  <c r="G65" i="4"/>
  <c r="G69" i="4"/>
  <c r="D18" i="5"/>
  <c r="G68" i="4"/>
  <c r="G66" i="4"/>
  <c r="AF34" i="4"/>
  <c r="AF123" i="4" s="1" a="1"/>
  <c r="AF123" i="4" s="1"/>
  <c r="X34" i="4"/>
  <c r="X123" i="4" s="1" a="1"/>
  <c r="X123" i="4" s="1"/>
  <c r="P34" i="4"/>
  <c r="P123" i="4" s="1" a="1"/>
  <c r="P123" i="4" s="1"/>
  <c r="AJ34" i="4"/>
  <c r="AJ123" i="4" s="1" a="1"/>
  <c r="AJ123" i="4" s="1"/>
  <c r="AA34" i="4"/>
  <c r="AA123" i="4" s="1" a="1"/>
  <c r="AA123" i="4" s="1"/>
  <c r="R34" i="4"/>
  <c r="R123" i="4" s="1" a="1"/>
  <c r="R123" i="4" s="1"/>
  <c r="I34" i="4"/>
  <c r="I123" i="4" s="1" a="1"/>
  <c r="I123" i="4" s="1"/>
  <c r="AE34" i="4"/>
  <c r="AE123" i="4" s="1" a="1"/>
  <c r="AE123" i="4" s="1"/>
  <c r="V34" i="4"/>
  <c r="V123" i="4" s="1" a="1"/>
  <c r="V123" i="4" s="1"/>
  <c r="M34" i="4"/>
  <c r="M123" i="4" s="1" a="1"/>
  <c r="M123" i="4" s="1"/>
  <c r="F34" i="4"/>
  <c r="AD34" i="4"/>
  <c r="AD123" i="4" s="1" a="1"/>
  <c r="AD123" i="4" s="1"/>
  <c r="U34" i="4"/>
  <c r="U123" i="4" s="1" a="1"/>
  <c r="U123" i="4" s="1"/>
  <c r="L34" i="4"/>
  <c r="L123" i="4" s="1" a="1"/>
  <c r="L123" i="4" s="1"/>
  <c r="AC34" i="4"/>
  <c r="AC123" i="4" s="1" a="1"/>
  <c r="AC123" i="4" s="1"/>
  <c r="T34" i="4"/>
  <c r="T123" i="4" s="1" a="1"/>
  <c r="T123" i="4" s="1"/>
  <c r="K34" i="4"/>
  <c r="K123" i="4" s="1" a="1"/>
  <c r="K123" i="4" s="1"/>
  <c r="AK34" i="4"/>
  <c r="AK123" i="4" s="1" a="1"/>
  <c r="AK123" i="4" s="1"/>
  <c r="AB34" i="4"/>
  <c r="AB123" i="4" s="1" a="1"/>
  <c r="AB123" i="4" s="1"/>
  <c r="S34" i="4"/>
  <c r="S123" i="4" s="1" a="1"/>
  <c r="S123" i="4" s="1"/>
  <c r="J34" i="4"/>
  <c r="J123" i="4" s="1" a="1"/>
  <c r="J123" i="4" s="1"/>
  <c r="AD56" i="4"/>
  <c r="AD145" i="4" s="1" a="1"/>
  <c r="AD145" i="4" s="1"/>
  <c r="V56" i="4"/>
  <c r="V145" i="4" s="1" a="1"/>
  <c r="V145" i="4" s="1"/>
  <c r="N56" i="4"/>
  <c r="N145" i="4" s="1" a="1"/>
  <c r="N145" i="4" s="1"/>
  <c r="AC56" i="4"/>
  <c r="AC145" i="4" s="1" a="1"/>
  <c r="AC145" i="4" s="1"/>
  <c r="T56" i="4"/>
  <c r="T145" i="4" s="1" a="1"/>
  <c r="T145" i="4" s="1"/>
  <c r="K56" i="4"/>
  <c r="K145" i="4" s="1" a="1"/>
  <c r="K145" i="4" s="1"/>
  <c r="AG56" i="4"/>
  <c r="AG145" i="4" s="1" a="1"/>
  <c r="AG145" i="4" s="1"/>
  <c r="W56" i="4"/>
  <c r="W145" i="4" s="1" a="1"/>
  <c r="W145" i="4" s="1"/>
  <c r="L56" i="4"/>
  <c r="L145" i="4" s="1" a="1"/>
  <c r="L145" i="4" s="1"/>
  <c r="AK56" i="4"/>
  <c r="AK145" i="4" s="1" a="1"/>
  <c r="AK145" i="4" s="1"/>
  <c r="AA56" i="4"/>
  <c r="AA145" i="4" s="1" a="1"/>
  <c r="AA145" i="4" s="1"/>
  <c r="Q56" i="4"/>
  <c r="Q145" i="4" s="1" a="1"/>
  <c r="Q145" i="4" s="1"/>
  <c r="AJ56" i="4"/>
  <c r="AJ145" i="4" s="1" a="1"/>
  <c r="AJ145" i="4" s="1"/>
  <c r="Z56" i="4"/>
  <c r="Z145" i="4" s="1" a="1"/>
  <c r="Z145" i="4" s="1"/>
  <c r="P56" i="4"/>
  <c r="P145" i="4" s="1" a="1"/>
  <c r="P145" i="4" s="1"/>
  <c r="F56" i="4"/>
  <c r="AI56" i="4"/>
  <c r="AI145" i="4" s="1" a="1"/>
  <c r="AI145" i="4" s="1"/>
  <c r="Y56" i="4"/>
  <c r="Y145" i="4" s="1" a="1"/>
  <c r="Y145" i="4" s="1"/>
  <c r="O56" i="4"/>
  <c r="O145" i="4" s="1" a="1"/>
  <c r="O145" i="4" s="1"/>
  <c r="AH56" i="4"/>
  <c r="AH145" i="4" s="1" a="1"/>
  <c r="AH145" i="4" s="1"/>
  <c r="X56" i="4"/>
  <c r="X145" i="4" s="1" a="1"/>
  <c r="X145" i="4" s="1"/>
  <c r="M56" i="4"/>
  <c r="M145" i="4" s="1" a="1"/>
  <c r="M145" i="4" s="1"/>
  <c r="N34" i="4"/>
  <c r="N123" i="4" s="1" a="1"/>
  <c r="N123" i="4" s="1"/>
  <c r="G70" i="4"/>
  <c r="C3" i="1"/>
  <c r="G21" i="4"/>
  <c r="G19" i="4"/>
  <c r="G16" i="4"/>
  <c r="G72" i="4"/>
  <c r="G77" i="4"/>
  <c r="G74" i="4"/>
  <c r="D19" i="5"/>
  <c r="G76" i="4"/>
  <c r="G71" i="4"/>
  <c r="D80" i="4"/>
  <c r="E123" i="3" a="1"/>
  <c r="E123" i="3" s="1"/>
  <c r="C104" i="3"/>
  <c r="H109" i="3"/>
  <c r="L13" i="4"/>
  <c r="L102" i="4" s="1" a="1"/>
  <c r="L102" i="4" s="1"/>
  <c r="G15" i="4"/>
  <c r="G18" i="4"/>
  <c r="O34" i="4"/>
  <c r="O123" i="4" s="1" a="1"/>
  <c r="O123" i="4" s="1"/>
  <c r="AC37" i="4"/>
  <c r="AC126" i="4" s="1" a="1"/>
  <c r="AC126" i="4" s="1"/>
  <c r="O40" i="4"/>
  <c r="O129" i="4" s="1" a="1"/>
  <c r="O129" i="4" s="1"/>
  <c r="AI40" i="4"/>
  <c r="AI129" i="4" s="1" a="1"/>
  <c r="AI129" i="4" s="1"/>
  <c r="G43" i="4"/>
  <c r="N47" i="4"/>
  <c r="N136" i="4" s="1" a="1"/>
  <c r="N136" i="4" s="1"/>
  <c r="AC54" i="4"/>
  <c r="AC143" i="4" s="1" a="1"/>
  <c r="AC143" i="4" s="1"/>
  <c r="J56" i="4"/>
  <c r="J145" i="4" s="1" a="1"/>
  <c r="J145" i="4" s="1"/>
  <c r="L58" i="4"/>
  <c r="L147" i="4" s="1" a="1"/>
  <c r="L147" i="4" s="1"/>
  <c r="L61" i="4"/>
  <c r="L150" i="4" s="1" a="1"/>
  <c r="L150" i="4" s="1"/>
  <c r="G73" i="4"/>
  <c r="G86" i="4"/>
  <c r="D11" i="5"/>
  <c r="G25" i="4"/>
  <c r="G22" i="4"/>
  <c r="G24" i="4"/>
  <c r="G80" i="4"/>
  <c r="D20" i="5"/>
  <c r="G78" i="4"/>
  <c r="G84" i="4"/>
  <c r="G82" i="4"/>
  <c r="G79" i="4"/>
  <c r="AK27" i="4"/>
  <c r="AK116" i="4" s="1" a="1"/>
  <c r="AK116" i="4" s="1"/>
  <c r="AC27" i="4"/>
  <c r="AC116" i="4" s="1" a="1"/>
  <c r="AC116" i="4" s="1"/>
  <c r="U27" i="4"/>
  <c r="U116" i="4" s="1" a="1"/>
  <c r="U116" i="4" s="1"/>
  <c r="M27" i="4"/>
  <c r="M116" i="4" s="1" a="1"/>
  <c r="M116" i="4" s="1"/>
  <c r="F27" i="4"/>
  <c r="AI27" i="4"/>
  <c r="AI116" i="4" s="1" a="1"/>
  <c r="AI116" i="4" s="1"/>
  <c r="Z27" i="4"/>
  <c r="Z116" i="4" s="1" a="1"/>
  <c r="Z116" i="4" s="1"/>
  <c r="Q27" i="4"/>
  <c r="Q116" i="4" s="1" a="1"/>
  <c r="Q116" i="4" s="1"/>
  <c r="AE27" i="4"/>
  <c r="AE116" i="4" s="1" a="1"/>
  <c r="AE116" i="4" s="1"/>
  <c r="V27" i="4"/>
  <c r="V116" i="4" s="1" a="1"/>
  <c r="V116" i="4" s="1"/>
  <c r="L27" i="4"/>
  <c r="L116" i="4" s="1" a="1"/>
  <c r="L116" i="4" s="1"/>
  <c r="AD27" i="4"/>
  <c r="AD116" i="4" s="1" a="1"/>
  <c r="AD116" i="4" s="1"/>
  <c r="T27" i="4"/>
  <c r="T116" i="4" s="1" a="1"/>
  <c r="T116" i="4" s="1"/>
  <c r="K27" i="4"/>
  <c r="K116" i="4" s="1" a="1"/>
  <c r="K116" i="4" s="1"/>
  <c r="AB27" i="4"/>
  <c r="AB116" i="4" s="1" a="1"/>
  <c r="AB116" i="4" s="1"/>
  <c r="S27" i="4"/>
  <c r="S116" i="4" s="1" a="1"/>
  <c r="S116" i="4" s="1"/>
  <c r="J27" i="4"/>
  <c r="J116" i="4" s="1" a="1"/>
  <c r="J116" i="4" s="1"/>
  <c r="AJ27" i="4"/>
  <c r="AJ116" i="4" s="1" a="1"/>
  <c r="AJ116" i="4" s="1"/>
  <c r="AA27" i="4"/>
  <c r="AA116" i="4" s="1" a="1"/>
  <c r="AA116" i="4" s="1"/>
  <c r="R27" i="4"/>
  <c r="R116" i="4" s="1" a="1"/>
  <c r="R116" i="4" s="1"/>
  <c r="I27" i="4"/>
  <c r="I116" i="4" s="1" a="1"/>
  <c r="I116" i="4" s="1"/>
  <c r="AF50" i="4"/>
  <c r="AF139" i="4" s="1" a="1"/>
  <c r="AF139" i="4" s="1"/>
  <c r="X50" i="4"/>
  <c r="X139" i="4" s="1" a="1"/>
  <c r="X139" i="4" s="1"/>
  <c r="P50" i="4"/>
  <c r="P139" i="4" s="1" a="1"/>
  <c r="P139" i="4" s="1"/>
  <c r="AC50" i="4"/>
  <c r="AC139" i="4" s="1" a="1"/>
  <c r="AC139" i="4" s="1"/>
  <c r="T50" i="4"/>
  <c r="T139" i="4" s="1" a="1"/>
  <c r="T139" i="4" s="1"/>
  <c r="K50" i="4"/>
  <c r="K139" i="4" s="1" a="1"/>
  <c r="K139" i="4" s="1"/>
  <c r="AI50" i="4"/>
  <c r="AI139" i="4" s="1" a="1"/>
  <c r="AI139" i="4" s="1"/>
  <c r="Y50" i="4"/>
  <c r="Y139" i="4" s="1" a="1"/>
  <c r="Y139" i="4" s="1"/>
  <c r="N50" i="4"/>
  <c r="N139" i="4" s="1" a="1"/>
  <c r="N139" i="4" s="1"/>
  <c r="F50" i="4"/>
  <c r="AD50" i="4"/>
  <c r="AD139" i="4" s="1" a="1"/>
  <c r="AD139" i="4" s="1"/>
  <c r="S50" i="4"/>
  <c r="S139" i="4" s="1" a="1"/>
  <c r="S139" i="4" s="1"/>
  <c r="I50" i="4"/>
  <c r="I139" i="4" s="1" a="1"/>
  <c r="I139" i="4" s="1"/>
  <c r="AB50" i="4"/>
  <c r="AB139" i="4" s="1" a="1"/>
  <c r="AB139" i="4" s="1"/>
  <c r="R50" i="4"/>
  <c r="R139" i="4" s="1" a="1"/>
  <c r="R139" i="4" s="1"/>
  <c r="AK50" i="4"/>
  <c r="AK139" i="4" s="1" a="1"/>
  <c r="AK139" i="4" s="1"/>
  <c r="AA50" i="4"/>
  <c r="AA139" i="4" s="1" a="1"/>
  <c r="AA139" i="4" s="1"/>
  <c r="Q50" i="4"/>
  <c r="Q139" i="4" s="1" a="1"/>
  <c r="Q139" i="4" s="1"/>
  <c r="AJ50" i="4"/>
  <c r="AJ139" i="4" s="1" a="1"/>
  <c r="AJ139" i="4" s="1"/>
  <c r="Z50" i="4"/>
  <c r="Z139" i="4" s="1" a="1"/>
  <c r="Z139" i="4" s="1"/>
  <c r="O50" i="4"/>
  <c r="O139" i="4" s="1" a="1"/>
  <c r="O139" i="4" s="1"/>
  <c r="D57" i="4"/>
  <c r="C120" i="3" a="1"/>
  <c r="C120" i="3" s="1"/>
  <c r="D73" i="4"/>
  <c r="E122" i="3" a="1"/>
  <c r="E122" i="3" s="1"/>
  <c r="AF90" i="4"/>
  <c r="AF179" i="4" s="1" a="1"/>
  <c r="AF179" i="4" s="1"/>
  <c r="X90" i="4"/>
  <c r="X179" i="4" s="1" a="1"/>
  <c r="X179" i="4" s="1"/>
  <c r="P90" i="4"/>
  <c r="P179" i="4" s="1" a="1"/>
  <c r="P179" i="4" s="1"/>
  <c r="AE90" i="4"/>
  <c r="AE179" i="4" s="1" a="1"/>
  <c r="AE179" i="4" s="1"/>
  <c r="V90" i="4"/>
  <c r="V179" i="4" s="1" a="1"/>
  <c r="V179" i="4" s="1"/>
  <c r="M90" i="4"/>
  <c r="M179" i="4" s="1" a="1"/>
  <c r="M179" i="4" s="1"/>
  <c r="F90" i="4"/>
  <c r="AH90" i="4"/>
  <c r="AH179" i="4" s="1" a="1"/>
  <c r="AH179" i="4" s="1"/>
  <c r="W90" i="4"/>
  <c r="W179" i="4" s="1" a="1"/>
  <c r="W179" i="4" s="1"/>
  <c r="L90" i="4"/>
  <c r="L179" i="4" s="1" a="1"/>
  <c r="L179" i="4" s="1"/>
  <c r="AB90" i="4"/>
  <c r="AB179" i="4" s="1" a="1"/>
  <c r="AB179" i="4" s="1"/>
  <c r="R90" i="4"/>
  <c r="R179" i="4" s="1" a="1"/>
  <c r="R179" i="4" s="1"/>
  <c r="AK90" i="4"/>
  <c r="AK179" i="4" s="1" a="1"/>
  <c r="AK179" i="4" s="1"/>
  <c r="AA90" i="4"/>
  <c r="AA179" i="4" s="1" a="1"/>
  <c r="AA179" i="4" s="1"/>
  <c r="Q90" i="4"/>
  <c r="Q179" i="4" s="1" a="1"/>
  <c r="Q179" i="4" s="1"/>
  <c r="AJ90" i="4"/>
  <c r="AJ179" i="4" s="1" a="1"/>
  <c r="AJ179" i="4" s="1"/>
  <c r="Z90" i="4"/>
  <c r="Z179" i="4" s="1" a="1"/>
  <c r="Z179" i="4" s="1"/>
  <c r="O90" i="4"/>
  <c r="O179" i="4" s="1" a="1"/>
  <c r="O179" i="4" s="1"/>
  <c r="AI90" i="4"/>
  <c r="AI179" i="4" s="1" a="1"/>
  <c r="AI179" i="4" s="1"/>
  <c r="Y90" i="4"/>
  <c r="Y179" i="4" s="1" a="1"/>
  <c r="Y179" i="4" s="1"/>
  <c r="N90" i="4"/>
  <c r="N179" i="4" s="1" a="1"/>
  <c r="N179" i="4" s="1"/>
  <c r="H100" i="3"/>
  <c r="D104" i="3"/>
  <c r="G12" i="4"/>
  <c r="AD13" i="4"/>
  <c r="AD102" i="4" s="1" a="1"/>
  <c r="AD102" i="4" s="1"/>
  <c r="V13" i="4"/>
  <c r="V102" i="4" s="1" a="1"/>
  <c r="V102" i="4" s="1"/>
  <c r="N13" i="4"/>
  <c r="N102" i="4" s="1" a="1"/>
  <c r="N102" i="4" s="1"/>
  <c r="AG13" i="4"/>
  <c r="AG102" i="4" s="1" a="1"/>
  <c r="AG102" i="4" s="1"/>
  <c r="Y13" i="4"/>
  <c r="Y102" i="4" s="1" a="1"/>
  <c r="Y102" i="4" s="1"/>
  <c r="Q13" i="4"/>
  <c r="Q102" i="4" s="1" a="1"/>
  <c r="Q102" i="4" s="1"/>
  <c r="I13" i="4"/>
  <c r="I102" i="4" s="1" a="1"/>
  <c r="I102" i="4" s="1"/>
  <c r="AF13" i="4"/>
  <c r="AF102" i="4" s="1" a="1"/>
  <c r="AF102" i="4" s="1"/>
  <c r="X13" i="4"/>
  <c r="X102" i="4" s="1" a="1"/>
  <c r="X102" i="4" s="1"/>
  <c r="P13" i="4"/>
  <c r="P102" i="4" s="1" a="1"/>
  <c r="P102" i="4" s="1"/>
  <c r="AE13" i="4"/>
  <c r="AE102" i="4" s="1" a="1"/>
  <c r="AE102" i="4" s="1"/>
  <c r="W13" i="4"/>
  <c r="W102" i="4" s="1" a="1"/>
  <c r="W102" i="4" s="1"/>
  <c r="O13" i="4"/>
  <c r="O102" i="4" s="1" a="1"/>
  <c r="O102" i="4" s="1"/>
  <c r="M13" i="4"/>
  <c r="M102" i="4" s="1" a="1"/>
  <c r="M102" i="4" s="1"/>
  <c r="AC13" i="4"/>
  <c r="AC102" i="4" s="1" a="1"/>
  <c r="AC102" i="4" s="1"/>
  <c r="G26" i="4"/>
  <c r="N27" i="4"/>
  <c r="N116" i="4" s="1" a="1"/>
  <c r="N116" i="4" s="1"/>
  <c r="AH27" i="4"/>
  <c r="AH116" i="4" s="1" a="1"/>
  <c r="AH116" i="4" s="1"/>
  <c r="Q34" i="4"/>
  <c r="Q123" i="4" s="1" a="1"/>
  <c r="Q123" i="4" s="1"/>
  <c r="J37" i="4"/>
  <c r="J126" i="4" s="1" a="1"/>
  <c r="J126" i="4" s="1"/>
  <c r="AD37" i="4"/>
  <c r="AD126" i="4" s="1" a="1"/>
  <c r="AD126" i="4" s="1"/>
  <c r="V47" i="4"/>
  <c r="V136" i="4" s="1" a="1"/>
  <c r="V136" i="4" s="1"/>
  <c r="M50" i="4"/>
  <c r="M139" i="4" s="1" a="1"/>
  <c r="M139" i="4" s="1"/>
  <c r="AK54" i="4"/>
  <c r="AK143" i="4" s="1" a="1"/>
  <c r="AK143" i="4" s="1"/>
  <c r="R56" i="4"/>
  <c r="R145" i="4" s="1" a="1"/>
  <c r="R145" i="4" s="1"/>
  <c r="T58" i="4"/>
  <c r="T147" i="4" s="1" a="1"/>
  <c r="T147" i="4" s="1"/>
  <c r="T61" i="4"/>
  <c r="T150" i="4" s="1" a="1"/>
  <c r="T150" i="4" s="1"/>
  <c r="P83" i="4"/>
  <c r="P172" i="4" s="1" a="1"/>
  <c r="P172" i="4" s="1"/>
  <c r="S90" i="4"/>
  <c r="S179" i="4" s="1" a="1"/>
  <c r="S179" i="4" s="1"/>
  <c r="B3" i="5"/>
  <c r="B3" i="4"/>
  <c r="G32" i="4"/>
  <c r="D13" i="5"/>
  <c r="G35" i="4"/>
  <c r="G29" i="4"/>
  <c r="G30" i="4"/>
  <c r="G31" i="4"/>
  <c r="G88" i="4"/>
  <c r="D21" i="5"/>
  <c r="G91" i="4"/>
  <c r="G85" i="4"/>
  <c r="G90" i="4"/>
  <c r="G87" i="4"/>
  <c r="D44" i="4"/>
  <c r="D103" i="3"/>
  <c r="D118" i="3" a="1"/>
  <c r="D118" i="3" s="1"/>
  <c r="AK51" i="4"/>
  <c r="AK140" i="4" s="1" a="1"/>
  <c r="AK140" i="4" s="1"/>
  <c r="AC51" i="4"/>
  <c r="AC140" i="4" s="1" a="1"/>
  <c r="AC140" i="4" s="1"/>
  <c r="U51" i="4"/>
  <c r="U140" i="4" s="1" a="1"/>
  <c r="U140" i="4" s="1"/>
  <c r="M51" i="4"/>
  <c r="M140" i="4" s="1" a="1"/>
  <c r="M140" i="4" s="1"/>
  <c r="F51" i="4"/>
  <c r="AE51" i="4"/>
  <c r="AE140" i="4" s="1" a="1"/>
  <c r="AE140" i="4" s="1"/>
  <c r="V51" i="4"/>
  <c r="V140" i="4" s="1" a="1"/>
  <c r="V140" i="4" s="1"/>
  <c r="L51" i="4"/>
  <c r="L140" i="4" s="1" a="1"/>
  <c r="L140" i="4" s="1"/>
  <c r="AF51" i="4"/>
  <c r="AF140" i="4" s="1" a="1"/>
  <c r="AF140" i="4" s="1"/>
  <c r="T51" i="4"/>
  <c r="T140" i="4" s="1" a="1"/>
  <c r="T140" i="4" s="1"/>
  <c r="J51" i="4"/>
  <c r="J140" i="4" s="1" a="1"/>
  <c r="J140" i="4" s="1"/>
  <c r="AJ51" i="4"/>
  <c r="AJ140" i="4" s="1" a="1"/>
  <c r="AJ140" i="4" s="1"/>
  <c r="Z51" i="4"/>
  <c r="Z140" i="4" s="1" a="1"/>
  <c r="Z140" i="4" s="1"/>
  <c r="P51" i="4"/>
  <c r="P140" i="4" s="1" a="1"/>
  <c r="P140" i="4" s="1"/>
  <c r="AI51" i="4"/>
  <c r="AI140" i="4" s="1" a="1"/>
  <c r="AI140" i="4" s="1"/>
  <c r="Y51" i="4"/>
  <c r="Y140" i="4" s="1" a="1"/>
  <c r="Y140" i="4" s="1"/>
  <c r="O51" i="4"/>
  <c r="O140" i="4" s="1" a="1"/>
  <c r="O140" i="4" s="1"/>
  <c r="AH51" i="4"/>
  <c r="AH140" i="4" s="1" a="1"/>
  <c r="AH140" i="4" s="1"/>
  <c r="X51" i="4"/>
  <c r="X140" i="4" s="1" a="1"/>
  <c r="X140" i="4" s="1"/>
  <c r="N51" i="4"/>
  <c r="N140" i="4" s="1" a="1"/>
  <c r="N140" i="4" s="1"/>
  <c r="AG51" i="4"/>
  <c r="AG140" i="4" s="1" a="1"/>
  <c r="AG140" i="4" s="1"/>
  <c r="W51" i="4"/>
  <c r="W140" i="4" s="1" a="1"/>
  <c r="W140" i="4" s="1"/>
  <c r="K51" i="4"/>
  <c r="K140" i="4" s="1" a="1"/>
  <c r="K140" i="4" s="1"/>
  <c r="H119" i="3" a="1"/>
  <c r="H119" i="3" s="1"/>
  <c r="O27" i="4"/>
  <c r="O116" i="4" s="1" a="1"/>
  <c r="O116" i="4" s="1"/>
  <c r="G28" i="4"/>
  <c r="W34" i="4"/>
  <c r="W123" i="4" s="1" a="1"/>
  <c r="W123" i="4" s="1"/>
  <c r="K37" i="4"/>
  <c r="K126" i="4" s="1" a="1"/>
  <c r="K126" i="4" s="1"/>
  <c r="AK37" i="4"/>
  <c r="AK126" i="4" s="1" a="1"/>
  <c r="AK126" i="4" s="1"/>
  <c r="W47" i="4"/>
  <c r="W136" i="4" s="1" a="1"/>
  <c r="W136" i="4" s="1"/>
  <c r="U50" i="4"/>
  <c r="U139" i="4" s="1" a="1"/>
  <c r="U139" i="4" s="1"/>
  <c r="I51" i="4"/>
  <c r="I140" i="4" s="1" a="1"/>
  <c r="I140" i="4" s="1"/>
  <c r="D55" i="4"/>
  <c r="S56" i="4"/>
  <c r="S145" i="4" s="1" a="1"/>
  <c r="S145" i="4" s="1"/>
  <c r="D66" i="4"/>
  <c r="D71" i="4"/>
  <c r="D79" i="4"/>
  <c r="Q83" i="4"/>
  <c r="Q172" i="4" s="1" a="1"/>
  <c r="Q172" i="4" s="1"/>
  <c r="T90" i="4"/>
  <c r="T179" i="4" s="1" a="1"/>
  <c r="T179" i="4" s="1"/>
  <c r="J96" i="4"/>
  <c r="G8" i="12"/>
  <c r="G6" i="12"/>
  <c r="G9" i="12" s="1"/>
  <c r="H9" i="12" s="1"/>
  <c r="G7" i="12"/>
  <c r="AI34" i="4"/>
  <c r="AI123" i="4" s="1" a="1"/>
  <c r="AI123" i="4" s="1"/>
  <c r="AB37" i="4"/>
  <c r="AB126" i="4" s="1" a="1"/>
  <c r="AB126" i="4" s="1"/>
  <c r="I56" i="4"/>
  <c r="I145" i="4" s="1" a="1"/>
  <c r="I145" i="4" s="1"/>
  <c r="G40" i="4"/>
  <c r="D14" i="5"/>
  <c r="G38" i="4"/>
  <c r="G41" i="4"/>
  <c r="G36" i="4"/>
  <c r="G42" i="4"/>
  <c r="G37" i="4"/>
  <c r="E106" i="3"/>
  <c r="D123" i="3" a="1"/>
  <c r="D123" i="3" s="1"/>
  <c r="E124" i="3" a="1"/>
  <c r="E124" i="3" s="1"/>
  <c r="X47" i="4"/>
  <c r="X136" i="4" s="1" a="1"/>
  <c r="X136" i="4" s="1"/>
  <c r="AF58" i="4"/>
  <c r="AF147" i="4" s="1" a="1"/>
  <c r="AF147" i="4" s="1"/>
  <c r="X58" i="4"/>
  <c r="X147" i="4" s="1" a="1"/>
  <c r="X147" i="4" s="1"/>
  <c r="P58" i="4"/>
  <c r="P147" i="4" s="1" a="1"/>
  <c r="P147" i="4" s="1"/>
  <c r="AE58" i="4"/>
  <c r="AE147" i="4" s="1" a="1"/>
  <c r="AE147" i="4" s="1"/>
  <c r="V58" i="4"/>
  <c r="V147" i="4" s="1" a="1"/>
  <c r="V147" i="4" s="1"/>
  <c r="M58" i="4"/>
  <c r="M147" i="4" s="1" a="1"/>
  <c r="M147" i="4" s="1"/>
  <c r="F58" i="4"/>
  <c r="AI58" i="4"/>
  <c r="AI147" i="4" s="1" a="1"/>
  <c r="AI147" i="4" s="1"/>
  <c r="Y58" i="4"/>
  <c r="Y147" i="4" s="1" a="1"/>
  <c r="Y147" i="4" s="1"/>
  <c r="N58" i="4"/>
  <c r="N147" i="4" s="1" a="1"/>
  <c r="N147" i="4" s="1"/>
  <c r="AC58" i="4"/>
  <c r="AC147" i="4" s="1" a="1"/>
  <c r="AC147" i="4" s="1"/>
  <c r="S58" i="4"/>
  <c r="S147" i="4" s="1" a="1"/>
  <c r="S147" i="4" s="1"/>
  <c r="I58" i="4"/>
  <c r="I147" i="4" s="1" a="1"/>
  <c r="I147" i="4" s="1"/>
  <c r="AB58" i="4"/>
  <c r="AB147" i="4" s="1" a="1"/>
  <c r="AB147" i="4" s="1"/>
  <c r="R58" i="4"/>
  <c r="R147" i="4" s="1" a="1"/>
  <c r="R147" i="4" s="1"/>
  <c r="AK58" i="4"/>
  <c r="AK147" i="4" s="1" a="1"/>
  <c r="AK147" i="4" s="1"/>
  <c r="AA58" i="4"/>
  <c r="AA147" i="4" s="1" a="1"/>
  <c r="AA147" i="4" s="1"/>
  <c r="Q58" i="4"/>
  <c r="Q147" i="4" s="1" a="1"/>
  <c r="Q147" i="4" s="1"/>
  <c r="AJ58" i="4"/>
  <c r="AJ147" i="4" s="1" a="1"/>
  <c r="AJ147" i="4" s="1"/>
  <c r="Z58" i="4"/>
  <c r="Z147" i="4" s="1" a="1"/>
  <c r="Z147" i="4" s="1"/>
  <c r="O58" i="4"/>
  <c r="O147" i="4" s="1" a="1"/>
  <c r="O147" i="4" s="1"/>
  <c r="W58" i="4"/>
  <c r="W147" i="4" s="1" a="1"/>
  <c r="W147" i="4" s="1"/>
  <c r="R83" i="4"/>
  <c r="R172" i="4" s="1" a="1"/>
  <c r="R172" i="4" s="1"/>
  <c r="D87" i="4"/>
  <c r="G5" i="5"/>
  <c r="F6" i="5" a="1"/>
  <c r="F6" i="5" s="1"/>
  <c r="F7" i="5" s="1"/>
  <c r="G48" i="4"/>
  <c r="G46" i="4"/>
  <c r="D15" i="5"/>
  <c r="G44" i="4"/>
  <c r="G45" i="4"/>
  <c r="G47" i="4"/>
  <c r="D39" i="4"/>
  <c r="F102" i="3"/>
  <c r="D46" i="4"/>
  <c r="F103" i="3"/>
  <c r="D53" i="4"/>
  <c r="F119" i="3" a="1"/>
  <c r="F119" i="3" s="1"/>
  <c r="F105" i="3"/>
  <c r="F120" i="3" a="1"/>
  <c r="F120" i="3" s="1"/>
  <c r="C105" i="3"/>
  <c r="C119" i="3" a="1"/>
  <c r="C119" i="3" s="1"/>
  <c r="D120" i="3" a="1"/>
  <c r="D120" i="3" s="1"/>
  <c r="O7" i="4"/>
  <c r="T13" i="4"/>
  <c r="T102" i="4" s="1" a="1"/>
  <c r="T102" i="4" s="1"/>
  <c r="AJ13" i="4"/>
  <c r="AJ102" i="4" s="1" a="1"/>
  <c r="AJ102" i="4" s="1"/>
  <c r="W27" i="4"/>
  <c r="W116" i="4" s="1" a="1"/>
  <c r="W116" i="4" s="1"/>
  <c r="G34" i="4"/>
  <c r="Z34" i="4"/>
  <c r="Z123" i="4" s="1" a="1"/>
  <c r="Z123" i="4" s="1"/>
  <c r="AF42" i="4"/>
  <c r="AF131" i="4" s="1" a="1"/>
  <c r="AF131" i="4" s="1"/>
  <c r="X42" i="4"/>
  <c r="X131" i="4" s="1" a="1"/>
  <c r="X131" i="4" s="1"/>
  <c r="P42" i="4"/>
  <c r="P131" i="4" s="1" a="1"/>
  <c r="P131" i="4" s="1"/>
  <c r="AJ42" i="4"/>
  <c r="AJ131" i="4" s="1" a="1"/>
  <c r="AJ131" i="4" s="1"/>
  <c r="AA42" i="4"/>
  <c r="AA131" i="4" s="1" a="1"/>
  <c r="AA131" i="4" s="1"/>
  <c r="R42" i="4"/>
  <c r="R131" i="4" s="1" a="1"/>
  <c r="R131" i="4" s="1"/>
  <c r="I42" i="4"/>
  <c r="I131" i="4" s="1" a="1"/>
  <c r="I131" i="4" s="1"/>
  <c r="AH42" i="4"/>
  <c r="AH131" i="4" s="1" a="1"/>
  <c r="AH131" i="4" s="1"/>
  <c r="W42" i="4"/>
  <c r="W131" i="4" s="1" a="1"/>
  <c r="W131" i="4" s="1"/>
  <c r="M42" i="4"/>
  <c r="M131" i="4" s="1" a="1"/>
  <c r="M131" i="4" s="1"/>
  <c r="AC42" i="4"/>
  <c r="AC131" i="4" s="1" a="1"/>
  <c r="AC131" i="4" s="1"/>
  <c r="S42" i="4"/>
  <c r="S131" i="4" s="1" a="1"/>
  <c r="S131" i="4" s="1"/>
  <c r="AB42" i="4"/>
  <c r="AB131" i="4" s="1" a="1"/>
  <c r="AB131" i="4" s="1"/>
  <c r="Q42" i="4"/>
  <c r="Q131" i="4" s="1" a="1"/>
  <c r="Q131" i="4" s="1"/>
  <c r="AK42" i="4"/>
  <c r="AK131" i="4" s="1" a="1"/>
  <c r="AK131" i="4" s="1"/>
  <c r="Z42" i="4"/>
  <c r="Z131" i="4" s="1" a="1"/>
  <c r="Z131" i="4" s="1"/>
  <c r="O42" i="4"/>
  <c r="O131" i="4" s="1" a="1"/>
  <c r="O131" i="4" s="1"/>
  <c r="AI42" i="4"/>
  <c r="AI131" i="4" s="1" a="1"/>
  <c r="AI131" i="4" s="1"/>
  <c r="Y42" i="4"/>
  <c r="Y131" i="4" s="1" a="1"/>
  <c r="Y131" i="4" s="1"/>
  <c r="N42" i="4"/>
  <c r="N131" i="4" s="1" a="1"/>
  <c r="N131" i="4" s="1"/>
  <c r="F42" i="4"/>
  <c r="V42" i="4"/>
  <c r="V131" i="4" s="1" a="1"/>
  <c r="V131" i="4" s="1"/>
  <c r="W50" i="4"/>
  <c r="W139" i="4" s="1" a="1"/>
  <c r="W139" i="4" s="1"/>
  <c r="R51" i="4"/>
  <c r="R140" i="4" s="1" a="1"/>
  <c r="R140" i="4" s="1"/>
  <c r="AB56" i="4"/>
  <c r="AB145" i="4" s="1" a="1"/>
  <c r="AB145" i="4" s="1"/>
  <c r="AD58" i="4"/>
  <c r="AD147" i="4" s="1" a="1"/>
  <c r="AD147" i="4" s="1"/>
  <c r="AC90" i="4"/>
  <c r="AC179" i="4" s="1" a="1"/>
  <c r="AC179" i="4" s="1"/>
  <c r="G13" i="4"/>
  <c r="G14" i="4"/>
  <c r="G11" i="4"/>
  <c r="G8" i="4"/>
  <c r="AE37" i="4"/>
  <c r="AE126" i="4" s="1" a="1"/>
  <c r="AE126" i="4" s="1"/>
  <c r="W37" i="4"/>
  <c r="W126" i="4" s="1" a="1"/>
  <c r="W126" i="4" s="1"/>
  <c r="O37" i="4"/>
  <c r="O126" i="4" s="1" a="1"/>
  <c r="O126" i="4" s="1"/>
  <c r="AF37" i="4"/>
  <c r="AF126" i="4" s="1" a="1"/>
  <c r="AF126" i="4" s="1"/>
  <c r="V37" i="4"/>
  <c r="V126" i="4" s="1" a="1"/>
  <c r="V126" i="4" s="1"/>
  <c r="M37" i="4"/>
  <c r="M126" i="4" s="1" a="1"/>
  <c r="M126" i="4" s="1"/>
  <c r="AJ37" i="4"/>
  <c r="AJ126" i="4" s="1" a="1"/>
  <c r="AJ126" i="4" s="1"/>
  <c r="AA37" i="4"/>
  <c r="AA126" i="4" s="1" a="1"/>
  <c r="AA126" i="4" s="1"/>
  <c r="R37" i="4"/>
  <c r="R126" i="4" s="1" a="1"/>
  <c r="R126" i="4" s="1"/>
  <c r="I37" i="4"/>
  <c r="I126" i="4" s="1" a="1"/>
  <c r="I126" i="4" s="1"/>
  <c r="AI37" i="4"/>
  <c r="AI126" i="4" s="1" a="1"/>
  <c r="AI126" i="4" s="1"/>
  <c r="Z37" i="4"/>
  <c r="Z126" i="4" s="1" a="1"/>
  <c r="Z126" i="4" s="1"/>
  <c r="Q37" i="4"/>
  <c r="Q126" i="4" s="1" a="1"/>
  <c r="Q126" i="4" s="1"/>
  <c r="AH37" i="4"/>
  <c r="AH126" i="4" s="1" a="1"/>
  <c r="AH126" i="4" s="1"/>
  <c r="Y37" i="4"/>
  <c r="Y126" i="4" s="1" a="1"/>
  <c r="Y126" i="4" s="1"/>
  <c r="P37" i="4"/>
  <c r="P126" i="4" s="1" a="1"/>
  <c r="P126" i="4" s="1"/>
  <c r="AG37" i="4"/>
  <c r="AG126" i="4" s="1" a="1"/>
  <c r="AG126" i="4" s="1"/>
  <c r="X37" i="4"/>
  <c r="X126" i="4" s="1" a="1"/>
  <c r="X126" i="4" s="1"/>
  <c r="N37" i="4"/>
  <c r="N126" i="4" s="1" a="1"/>
  <c r="N126" i="4" s="1"/>
  <c r="F37" i="4"/>
  <c r="G67" i="4"/>
  <c r="H99" i="3"/>
  <c r="D20" i="4"/>
  <c r="H114" i="3" a="1"/>
  <c r="H114" i="3" s="1"/>
  <c r="AK83" i="4"/>
  <c r="AK172" i="4" s="1" a="1"/>
  <c r="AK172" i="4" s="1"/>
  <c r="AC83" i="4"/>
  <c r="AC172" i="4" s="1" a="1"/>
  <c r="AC172" i="4" s="1"/>
  <c r="U83" i="4"/>
  <c r="U172" i="4" s="1" a="1"/>
  <c r="U172" i="4" s="1"/>
  <c r="M83" i="4"/>
  <c r="M172" i="4" s="1" a="1"/>
  <c r="M172" i="4" s="1"/>
  <c r="F83" i="4"/>
  <c r="AE83" i="4"/>
  <c r="AE172" i="4" s="1" a="1"/>
  <c r="AE172" i="4" s="1"/>
  <c r="V83" i="4"/>
  <c r="V172" i="4" s="1" a="1"/>
  <c r="V172" i="4" s="1"/>
  <c r="L83" i="4"/>
  <c r="L172" i="4" s="1" a="1"/>
  <c r="L172" i="4" s="1"/>
  <c r="AD83" i="4"/>
  <c r="AD172" i="4" s="1" a="1"/>
  <c r="AD172" i="4" s="1"/>
  <c r="S83" i="4"/>
  <c r="S172" i="4" s="1" a="1"/>
  <c r="S172" i="4" s="1"/>
  <c r="I83" i="4"/>
  <c r="I172" i="4" s="1" a="1"/>
  <c r="I172" i="4" s="1"/>
  <c r="AI83" i="4"/>
  <c r="AI172" i="4" s="1" a="1"/>
  <c r="AI172" i="4" s="1"/>
  <c r="Y83" i="4"/>
  <c r="Y172" i="4" s="1" a="1"/>
  <c r="Y172" i="4" s="1"/>
  <c r="O83" i="4"/>
  <c r="O172" i="4" s="1" a="1"/>
  <c r="O172" i="4" s="1"/>
  <c r="AH83" i="4"/>
  <c r="AH172" i="4" s="1" a="1"/>
  <c r="AH172" i="4" s="1"/>
  <c r="X83" i="4"/>
  <c r="X172" i="4" s="1" a="1"/>
  <c r="X172" i="4" s="1"/>
  <c r="N83" i="4"/>
  <c r="N172" i="4" s="1" a="1"/>
  <c r="N172" i="4" s="1"/>
  <c r="AG83" i="4"/>
  <c r="AG172" i="4" s="1" a="1"/>
  <c r="AG172" i="4" s="1"/>
  <c r="W83" i="4"/>
  <c r="W172" i="4" s="1" a="1"/>
  <c r="W172" i="4" s="1"/>
  <c r="K83" i="4"/>
  <c r="K172" i="4" s="1" a="1"/>
  <c r="K172" i="4" s="1"/>
  <c r="AF83" i="4"/>
  <c r="AF172" i="4" s="1" a="1"/>
  <c r="AF172" i="4" s="1"/>
  <c r="T83" i="4"/>
  <c r="T172" i="4" s="1" a="1"/>
  <c r="T172" i="4" s="1"/>
  <c r="J83" i="4"/>
  <c r="J172" i="4" s="1" a="1"/>
  <c r="J172" i="4" s="1"/>
  <c r="H116" i="3" a="1"/>
  <c r="H116" i="3" s="1"/>
  <c r="C122" i="3" a="1"/>
  <c r="C122" i="3" s="1"/>
  <c r="G9" i="4"/>
  <c r="Y34" i="4"/>
  <c r="Y123" i="4" s="1" a="1"/>
  <c r="Y123" i="4" s="1"/>
  <c r="L37" i="4"/>
  <c r="L126" i="4" s="1" a="1"/>
  <c r="L126" i="4" s="1"/>
  <c r="AG47" i="4"/>
  <c r="AG136" i="4" s="1" a="1"/>
  <c r="AG136" i="4" s="1"/>
  <c r="Y47" i="4"/>
  <c r="Y136" i="4" s="1" a="1"/>
  <c r="Y136" i="4" s="1"/>
  <c r="Q47" i="4"/>
  <c r="Q136" i="4" s="1" a="1"/>
  <c r="Q136" i="4" s="1"/>
  <c r="I47" i="4"/>
  <c r="I136" i="4" s="1" a="1"/>
  <c r="I136" i="4" s="1"/>
  <c r="AI47" i="4"/>
  <c r="AI136" i="4" s="1" a="1"/>
  <c r="AI136" i="4" s="1"/>
  <c r="Z47" i="4"/>
  <c r="Z136" i="4" s="1" a="1"/>
  <c r="Z136" i="4" s="1"/>
  <c r="P47" i="4"/>
  <c r="P136" i="4" s="1" a="1"/>
  <c r="P136" i="4" s="1"/>
  <c r="AK47" i="4"/>
  <c r="AK136" i="4" s="1" a="1"/>
  <c r="AK136" i="4" s="1"/>
  <c r="AA47" i="4"/>
  <c r="AA136" i="4" s="1" a="1"/>
  <c r="AA136" i="4" s="1"/>
  <c r="O47" i="4"/>
  <c r="O136" i="4" s="1" a="1"/>
  <c r="O136" i="4" s="1"/>
  <c r="F47" i="4"/>
  <c r="AE47" i="4"/>
  <c r="AE136" i="4" s="1" a="1"/>
  <c r="AE136" i="4" s="1"/>
  <c r="U47" i="4"/>
  <c r="U136" i="4" s="1" a="1"/>
  <c r="U136" i="4" s="1"/>
  <c r="K47" i="4"/>
  <c r="K136" i="4" s="1" a="1"/>
  <c r="K136" i="4" s="1"/>
  <c r="AD47" i="4"/>
  <c r="AD136" i="4" s="1" a="1"/>
  <c r="AD136" i="4" s="1"/>
  <c r="T47" i="4"/>
  <c r="T136" i="4" s="1" a="1"/>
  <c r="T136" i="4" s="1"/>
  <c r="J47" i="4"/>
  <c r="J136" i="4" s="1" a="1"/>
  <c r="J136" i="4" s="1"/>
  <c r="AC47" i="4"/>
  <c r="AC136" i="4" s="1" a="1"/>
  <c r="AC136" i="4" s="1"/>
  <c r="S47" i="4"/>
  <c r="S136" i="4" s="1" a="1"/>
  <c r="S136" i="4" s="1"/>
  <c r="AB47" i="4"/>
  <c r="AB136" i="4" s="1" a="1"/>
  <c r="AB136" i="4" s="1"/>
  <c r="R47" i="4"/>
  <c r="R136" i="4" s="1" a="1"/>
  <c r="R136" i="4" s="1"/>
  <c r="U56" i="4"/>
  <c r="U145" i="4" s="1" a="1"/>
  <c r="U145" i="4" s="1"/>
  <c r="G56" i="4"/>
  <c r="D16" i="5"/>
  <c r="G53" i="4"/>
  <c r="G51" i="4"/>
  <c r="G55" i="4"/>
  <c r="G50" i="4"/>
  <c r="AD40" i="4"/>
  <c r="AD129" i="4" s="1" a="1"/>
  <c r="AD129" i="4" s="1"/>
  <c r="V40" i="4"/>
  <c r="V129" i="4" s="1" a="1"/>
  <c r="V129" i="4" s="1"/>
  <c r="N40" i="4"/>
  <c r="N129" i="4" s="1" a="1"/>
  <c r="N129" i="4" s="1"/>
  <c r="AJ40" i="4"/>
  <c r="AJ129" i="4" s="1" a="1"/>
  <c r="AJ129" i="4" s="1"/>
  <c r="AA40" i="4"/>
  <c r="AA129" i="4" s="1" a="1"/>
  <c r="AA129" i="4" s="1"/>
  <c r="R40" i="4"/>
  <c r="R129" i="4" s="1" a="1"/>
  <c r="R129" i="4" s="1"/>
  <c r="I40" i="4"/>
  <c r="I129" i="4" s="1" a="1"/>
  <c r="I129" i="4" s="1"/>
  <c r="AF40" i="4"/>
  <c r="AF129" i="4" s="1" a="1"/>
  <c r="AF129" i="4" s="1"/>
  <c r="W40" i="4"/>
  <c r="W129" i="4" s="1" a="1"/>
  <c r="W129" i="4" s="1"/>
  <c r="M40" i="4"/>
  <c r="M129" i="4" s="1" a="1"/>
  <c r="M129" i="4" s="1"/>
  <c r="AE40" i="4"/>
  <c r="AE129" i="4" s="1" a="1"/>
  <c r="AE129" i="4" s="1"/>
  <c r="U40" i="4"/>
  <c r="U129" i="4" s="1" a="1"/>
  <c r="U129" i="4" s="1"/>
  <c r="L40" i="4"/>
  <c r="L129" i="4" s="1" a="1"/>
  <c r="L129" i="4" s="1"/>
  <c r="AC40" i="4"/>
  <c r="AC129" i="4" s="1" a="1"/>
  <c r="AC129" i="4" s="1"/>
  <c r="T40" i="4"/>
  <c r="T129" i="4" s="1" a="1"/>
  <c r="T129" i="4" s="1"/>
  <c r="K40" i="4"/>
  <c r="K129" i="4" s="1" a="1"/>
  <c r="K129" i="4" s="1"/>
  <c r="AK40" i="4"/>
  <c r="AK129" i="4" s="1" a="1"/>
  <c r="AK129" i="4" s="1"/>
  <c r="AB40" i="4"/>
  <c r="AB129" i="4" s="1" a="1"/>
  <c r="AB129" i="4" s="1"/>
  <c r="S40" i="4"/>
  <c r="S129" i="4" s="1" a="1"/>
  <c r="S129" i="4" s="1"/>
  <c r="J40" i="4"/>
  <c r="J129" i="4" s="1" a="1"/>
  <c r="J129" i="4" s="1"/>
  <c r="AJ54" i="4"/>
  <c r="AJ143" i="4" s="1" a="1"/>
  <c r="AJ143" i="4" s="1"/>
  <c r="AB54" i="4"/>
  <c r="AB143" i="4" s="1" a="1"/>
  <c r="AB143" i="4" s="1"/>
  <c r="T54" i="4"/>
  <c r="T143" i="4" s="1" a="1"/>
  <c r="T143" i="4" s="1"/>
  <c r="L54" i="4"/>
  <c r="L143" i="4" s="1" a="1"/>
  <c r="L143" i="4" s="1"/>
  <c r="AI54" i="4"/>
  <c r="AI143" i="4" s="1" a="1"/>
  <c r="AI143" i="4" s="1"/>
  <c r="Z54" i="4"/>
  <c r="Z143" i="4" s="1" a="1"/>
  <c r="Z143" i="4" s="1"/>
  <c r="Q54" i="4"/>
  <c r="Q143" i="4" s="1" a="1"/>
  <c r="Q143" i="4" s="1"/>
  <c r="AD54" i="4"/>
  <c r="AD143" i="4" s="1" a="1"/>
  <c r="AD143" i="4" s="1"/>
  <c r="S54" i="4"/>
  <c r="S143" i="4" s="1" a="1"/>
  <c r="S143" i="4" s="1"/>
  <c r="I54" i="4"/>
  <c r="I143" i="4" s="1" a="1"/>
  <c r="I143" i="4" s="1"/>
  <c r="AH54" i="4"/>
  <c r="AH143" i="4" s="1" a="1"/>
  <c r="AH143" i="4" s="1"/>
  <c r="X54" i="4"/>
  <c r="X143" i="4" s="1" a="1"/>
  <c r="X143" i="4" s="1"/>
  <c r="N54" i="4"/>
  <c r="N143" i="4" s="1" a="1"/>
  <c r="N143" i="4" s="1"/>
  <c r="F54" i="4"/>
  <c r="AG54" i="4"/>
  <c r="AG143" i="4" s="1" a="1"/>
  <c r="AG143" i="4" s="1"/>
  <c r="W54" i="4"/>
  <c r="W143" i="4" s="1" a="1"/>
  <c r="W143" i="4" s="1"/>
  <c r="M54" i="4"/>
  <c r="M143" i="4" s="1" a="1"/>
  <c r="M143" i="4" s="1"/>
  <c r="AF54" i="4"/>
  <c r="AF143" i="4" s="1" a="1"/>
  <c r="AF143" i="4" s="1"/>
  <c r="V54" i="4"/>
  <c r="V143" i="4" s="1" a="1"/>
  <c r="V143" i="4" s="1"/>
  <c r="K54" i="4"/>
  <c r="K143" i="4" s="1" a="1"/>
  <c r="K143" i="4" s="1"/>
  <c r="AE54" i="4"/>
  <c r="AE143" i="4" s="1" a="1"/>
  <c r="AE143" i="4" s="1"/>
  <c r="U54" i="4"/>
  <c r="U143" i="4" s="1" a="1"/>
  <c r="U143" i="4" s="1"/>
  <c r="J54" i="4"/>
  <c r="J143" i="4" s="1" a="1"/>
  <c r="J143" i="4" s="1"/>
  <c r="AE61" i="4"/>
  <c r="AE150" i="4" s="1" a="1"/>
  <c r="AE150" i="4" s="1"/>
  <c r="W61" i="4"/>
  <c r="W150" i="4" s="1" a="1"/>
  <c r="W150" i="4" s="1"/>
  <c r="O61" i="4"/>
  <c r="O150" i="4" s="1" a="1"/>
  <c r="O150" i="4" s="1"/>
  <c r="AJ61" i="4"/>
  <c r="AJ150" i="4" s="1" a="1"/>
  <c r="AJ150" i="4" s="1"/>
  <c r="AA61" i="4"/>
  <c r="AA150" i="4" s="1" a="1"/>
  <c r="AA150" i="4" s="1"/>
  <c r="R61" i="4"/>
  <c r="R150" i="4" s="1" a="1"/>
  <c r="R150" i="4" s="1"/>
  <c r="I61" i="4"/>
  <c r="I150" i="4" s="1" a="1"/>
  <c r="I150" i="4" s="1"/>
  <c r="AH61" i="4"/>
  <c r="AH150" i="4" s="1" a="1"/>
  <c r="AH150" i="4" s="1"/>
  <c r="X61" i="4"/>
  <c r="X150" i="4" s="1" a="1"/>
  <c r="X150" i="4" s="1"/>
  <c r="M61" i="4"/>
  <c r="M150" i="4" s="1" a="1"/>
  <c r="M150" i="4" s="1"/>
  <c r="AC61" i="4"/>
  <c r="AC150" i="4" s="1" a="1"/>
  <c r="AC150" i="4" s="1"/>
  <c r="S61" i="4"/>
  <c r="S150" i="4" s="1" a="1"/>
  <c r="S150" i="4" s="1"/>
  <c r="AB61" i="4"/>
  <c r="AB150" i="4" s="1" a="1"/>
  <c r="AB150" i="4" s="1"/>
  <c r="Q61" i="4"/>
  <c r="Q150" i="4" s="1" a="1"/>
  <c r="Q150" i="4" s="1"/>
  <c r="AK61" i="4"/>
  <c r="AK150" i="4" s="1" a="1"/>
  <c r="AK150" i="4" s="1"/>
  <c r="Z61" i="4"/>
  <c r="Z150" i="4" s="1" a="1"/>
  <c r="Z150" i="4" s="1"/>
  <c r="P61" i="4"/>
  <c r="P150" i="4" s="1" a="1"/>
  <c r="P150" i="4" s="1"/>
  <c r="F61" i="4"/>
  <c r="AI61" i="4"/>
  <c r="AI150" i="4" s="1" a="1"/>
  <c r="AI150" i="4" s="1"/>
  <c r="Y61" i="4"/>
  <c r="Y150" i="4" s="1" a="1"/>
  <c r="Y150" i="4" s="1"/>
  <c r="N61" i="4"/>
  <c r="N150" i="4" s="1" a="1"/>
  <c r="N150" i="4" s="1"/>
  <c r="H101" i="3"/>
  <c r="H108" i="3"/>
  <c r="H115" i="3" a="1"/>
  <c r="H115" i="3" s="1"/>
  <c r="H124" i="3" a="1"/>
  <c r="H124" i="3" s="1"/>
  <c r="U13" i="4"/>
  <c r="U102" i="4" s="1" a="1"/>
  <c r="U102" i="4" s="1"/>
  <c r="AK13" i="4"/>
  <c r="AK102" i="4" s="1" a="1"/>
  <c r="AK102" i="4" s="1"/>
  <c r="G17" i="4"/>
  <c r="G20" i="4"/>
  <c r="X27" i="4"/>
  <c r="X116" i="4" s="1" a="1"/>
  <c r="X116" i="4" s="1"/>
  <c r="AG34" i="4"/>
  <c r="AG123" i="4" s="1" a="1"/>
  <c r="AG123" i="4" s="1"/>
  <c r="T37" i="4"/>
  <c r="T126" i="4" s="1" a="1"/>
  <c r="T126" i="4" s="1"/>
  <c r="F40" i="4"/>
  <c r="Z40" i="4"/>
  <c r="Z129" i="4" s="1" a="1"/>
  <c r="Z129" i="4" s="1"/>
  <c r="AH47" i="4"/>
  <c r="AH136" i="4" s="1" a="1"/>
  <c r="AH136" i="4" s="1"/>
  <c r="AE50" i="4"/>
  <c r="AE139" i="4" s="1" a="1"/>
  <c r="AE139" i="4" s="1"/>
  <c r="S51" i="4"/>
  <c r="S140" i="4" s="1" a="1"/>
  <c r="S140" i="4" s="1"/>
  <c r="R54" i="4"/>
  <c r="R143" i="4" s="1" a="1"/>
  <c r="R143" i="4" s="1"/>
  <c r="AE56" i="4"/>
  <c r="AE145" i="4" s="1" a="1"/>
  <c r="AE145" i="4" s="1"/>
  <c r="AG58" i="4"/>
  <c r="AG147" i="4" s="1" a="1"/>
  <c r="AG147" i="4" s="1"/>
  <c r="AF61" i="4"/>
  <c r="AF150" i="4" s="1" a="1"/>
  <c r="AF150" i="4" s="1"/>
  <c r="AA83" i="4"/>
  <c r="AA172" i="4" s="1" a="1"/>
  <c r="AA172" i="4" s="1"/>
  <c r="AD90" i="4"/>
  <c r="AD179" i="4" s="1" a="1"/>
  <c r="AD179" i="4" s="1"/>
  <c r="D12" i="5"/>
  <c r="D17" i="5"/>
  <c r="G59" i="4"/>
  <c r="G63" i="4"/>
  <c r="G60" i="4"/>
  <c r="G61" i="4"/>
  <c r="G58" i="4"/>
  <c r="D41" i="4"/>
  <c r="H117" i="3" a="1"/>
  <c r="H117" i="3" s="1"/>
  <c r="D48" i="4"/>
  <c r="H118" i="3" a="1"/>
  <c r="H118" i="3" s="1"/>
  <c r="D62" i="4"/>
  <c r="H105" i="3"/>
  <c r="H103" i="3"/>
  <c r="G10" i="4"/>
  <c r="AH34" i="4"/>
  <c r="AH123" i="4" s="1" a="1"/>
  <c r="AH123" i="4" s="1"/>
  <c r="U37" i="4"/>
  <c r="U126" i="4" s="1" a="1"/>
  <c r="U126" i="4" s="1"/>
  <c r="AF56" i="4"/>
  <c r="AF145" i="4" s="1" a="1"/>
  <c r="AF145" i="4" s="1"/>
  <c r="I119" i="3" a="1"/>
  <c r="I119" i="3" s="1"/>
  <c r="I49" i="4"/>
  <c r="I138" i="4" s="1" a="1"/>
  <c r="I138" i="4" s="1"/>
  <c r="U49" i="4"/>
  <c r="U138" i="4" s="1" a="1"/>
  <c r="U138" i="4" s="1"/>
  <c r="R63" i="4"/>
  <c r="R152" i="4" s="1" a="1"/>
  <c r="R152" i="4" s="1"/>
  <c r="F82" i="4"/>
  <c r="N82" i="4"/>
  <c r="N171" i="4" s="1" a="1"/>
  <c r="N171" i="4" s="1"/>
  <c r="Y82" i="4"/>
  <c r="Y171" i="4" s="1" a="1"/>
  <c r="Y171" i="4" s="1"/>
  <c r="AI82" i="4"/>
  <c r="AI171" i="4" s="1" a="1"/>
  <c r="AI171" i="4" s="1"/>
  <c r="G76" i="11"/>
  <c r="G68" i="11"/>
  <c r="G60" i="11"/>
  <c r="G52" i="11"/>
  <c r="G44" i="11"/>
  <c r="G36" i="11"/>
  <c r="G28" i="11"/>
  <c r="G20" i="11"/>
  <c r="G13" i="11"/>
  <c r="G7" i="11"/>
  <c r="G74" i="11"/>
  <c r="G66" i="11"/>
  <c r="G58" i="11"/>
  <c r="G50" i="11"/>
  <c r="G42" i="11"/>
  <c r="G34" i="11"/>
  <c r="G26" i="11"/>
  <c r="G18" i="11"/>
  <c r="G12" i="11"/>
  <c r="G9" i="11"/>
  <c r="G67" i="11"/>
  <c r="G56" i="11"/>
  <c r="G46" i="11"/>
  <c r="G35" i="11"/>
  <c r="G24" i="11"/>
  <c r="G14" i="11"/>
  <c r="G75" i="11"/>
  <c r="G64" i="11"/>
  <c r="G54" i="11"/>
  <c r="G43" i="11"/>
  <c r="G32" i="11"/>
  <c r="G22" i="11"/>
  <c r="G73" i="11"/>
  <c r="G63" i="11"/>
  <c r="G53" i="11"/>
  <c r="G41" i="11"/>
  <c r="G31" i="11"/>
  <c r="G21" i="11"/>
  <c r="G8" i="11"/>
  <c r="G72" i="11"/>
  <c r="G62" i="11"/>
  <c r="G51" i="11"/>
  <c r="G40" i="11"/>
  <c r="G30" i="11"/>
  <c r="G19" i="11"/>
  <c r="G11" i="11"/>
  <c r="G71" i="11"/>
  <c r="G61" i="11"/>
  <c r="G49" i="11"/>
  <c r="G39" i="11"/>
  <c r="G29" i="11"/>
  <c r="G17" i="11"/>
  <c r="G70" i="11"/>
  <c r="G59" i="11"/>
  <c r="G48" i="11"/>
  <c r="G38" i="11"/>
  <c r="G27" i="11"/>
  <c r="G16" i="11"/>
  <c r="G45" i="11"/>
  <c r="G10" i="11"/>
  <c r="G37" i="11"/>
  <c r="G33" i="11"/>
  <c r="G6" i="11"/>
  <c r="G69" i="11"/>
  <c r="G25" i="11"/>
  <c r="G65" i="11"/>
  <c r="G23" i="11"/>
  <c r="G57" i="11"/>
  <c r="G15" i="11"/>
  <c r="G55" i="11"/>
  <c r="J13" i="11"/>
  <c r="G47" i="11"/>
  <c r="AI49" i="4"/>
  <c r="AI138" i="4" s="1" a="1"/>
  <c r="AI138" i="4" s="1"/>
  <c r="AA49" i="4"/>
  <c r="AA138" i="4" s="1" a="1"/>
  <c r="AA138" i="4" s="1"/>
  <c r="S49" i="4"/>
  <c r="S138" i="4" s="1" a="1"/>
  <c r="S138" i="4" s="1"/>
  <c r="K49" i="4"/>
  <c r="K138" i="4" s="1" a="1"/>
  <c r="K138" i="4" s="1"/>
  <c r="AC49" i="4"/>
  <c r="AC138" i="4" s="1" a="1"/>
  <c r="AC138" i="4" s="1"/>
  <c r="T49" i="4"/>
  <c r="T138" i="4" s="1" a="1"/>
  <c r="T138" i="4" s="1"/>
  <c r="J49" i="4"/>
  <c r="J138" i="4" s="1" a="1"/>
  <c r="J138" i="4" s="1"/>
  <c r="AG63" i="4"/>
  <c r="AG152" i="4" s="1" a="1"/>
  <c r="AG152" i="4" s="1"/>
  <c r="Y63" i="4"/>
  <c r="Y152" i="4" s="1" a="1"/>
  <c r="Y152" i="4" s="1"/>
  <c r="Q63" i="4"/>
  <c r="Q152" i="4" s="1" a="1"/>
  <c r="Q152" i="4" s="1"/>
  <c r="I63" i="4"/>
  <c r="I152" i="4" s="1" a="1"/>
  <c r="I152" i="4" s="1"/>
  <c r="AD63" i="4"/>
  <c r="AD152" i="4" s="1" a="1"/>
  <c r="AD152" i="4" s="1"/>
  <c r="U63" i="4"/>
  <c r="U152" i="4" s="1" a="1"/>
  <c r="U152" i="4" s="1"/>
  <c r="L63" i="4"/>
  <c r="L152" i="4" s="1" a="1"/>
  <c r="L152" i="4" s="1"/>
  <c r="G104" i="3"/>
  <c r="L49" i="4"/>
  <c r="L138" i="4" s="1" a="1"/>
  <c r="L138" i="4" s="1"/>
  <c r="V49" i="4"/>
  <c r="V138" i="4" s="1" a="1"/>
  <c r="V138" i="4" s="1"/>
  <c r="AF49" i="4"/>
  <c r="AF138" i="4" s="1" a="1"/>
  <c r="AF138" i="4" s="1"/>
  <c r="S63" i="4"/>
  <c r="S152" i="4" s="1" a="1"/>
  <c r="S152" i="4" s="1"/>
  <c r="AC63" i="4"/>
  <c r="AC152" i="4" s="1" a="1"/>
  <c r="AC152" i="4" s="1"/>
  <c r="D77" i="4"/>
  <c r="O82" i="4"/>
  <c r="O171" i="4" s="1" a="1"/>
  <c r="O171" i="4" s="1"/>
  <c r="Z82" i="4"/>
  <c r="Z171" i="4" s="1" a="1"/>
  <c r="Z171" i="4" s="1"/>
  <c r="AJ82" i="4"/>
  <c r="AJ171" i="4" s="1" a="1"/>
  <c r="AJ171" i="4" s="1"/>
  <c r="N2" i="7" a="1"/>
  <c r="N2" i="7" s="1"/>
  <c r="I118" i="3" a="1"/>
  <c r="I118" i="3" s="1"/>
  <c r="M49" i="4"/>
  <c r="M138" i="4" s="1" a="1"/>
  <c r="M138" i="4" s="1"/>
  <c r="W49" i="4"/>
  <c r="W138" i="4" s="1" a="1"/>
  <c r="W138" i="4" s="1"/>
  <c r="AG49" i="4"/>
  <c r="AG138" i="4" s="1" a="1"/>
  <c r="AG138" i="4" s="1"/>
  <c r="J63" i="4"/>
  <c r="J152" i="4" s="1" a="1"/>
  <c r="J152" i="4" s="1"/>
  <c r="T63" i="4"/>
  <c r="T152" i="4" s="1" a="1"/>
  <c r="T152" i="4" s="1"/>
  <c r="AE63" i="4"/>
  <c r="AE152" i="4" s="1" a="1"/>
  <c r="AE152" i="4" s="1"/>
  <c r="Q82" i="4"/>
  <c r="Q171" i="4" s="1" a="1"/>
  <c r="Q171" i="4" s="1"/>
  <c r="AA82" i="4"/>
  <c r="AA171" i="4" s="1" a="1"/>
  <c r="AA171" i="4" s="1"/>
  <c r="AK82" i="4"/>
  <c r="AK171" i="4" s="1" a="1"/>
  <c r="AK171" i="4" s="1"/>
  <c r="N49" i="4"/>
  <c r="N138" i="4" s="1" a="1"/>
  <c r="N138" i="4" s="1"/>
  <c r="X49" i="4"/>
  <c r="X138" i="4" s="1" a="1"/>
  <c r="X138" i="4" s="1"/>
  <c r="AH49" i="4"/>
  <c r="AH138" i="4" s="1" a="1"/>
  <c r="AH138" i="4" s="1"/>
  <c r="K63" i="4"/>
  <c r="K152" i="4" s="1" a="1"/>
  <c r="K152" i="4" s="1"/>
  <c r="V63" i="4"/>
  <c r="V152" i="4" s="1" a="1"/>
  <c r="V152" i="4" s="1"/>
  <c r="AF63" i="4"/>
  <c r="AF152" i="4" s="1" a="1"/>
  <c r="AF152" i="4" s="1"/>
  <c r="R82" i="4"/>
  <c r="R171" i="4" s="1" a="1"/>
  <c r="R171" i="4" s="1"/>
  <c r="AF82" i="4"/>
  <c r="AF171" i="4" s="1" a="1"/>
  <c r="AF171" i="4" s="1"/>
  <c r="X82" i="4"/>
  <c r="X171" i="4" s="1" a="1"/>
  <c r="X171" i="4" s="1"/>
  <c r="P82" i="4"/>
  <c r="P171" i="4" s="1" a="1"/>
  <c r="P171" i="4" s="1"/>
  <c r="AC82" i="4"/>
  <c r="AC171" i="4" s="1" a="1"/>
  <c r="AC171" i="4" s="1"/>
  <c r="T82" i="4"/>
  <c r="T171" i="4" s="1" a="1"/>
  <c r="T171" i="4" s="1"/>
  <c r="K82" i="4"/>
  <c r="K171" i="4" s="1" a="1"/>
  <c r="K171" i="4" s="1"/>
  <c r="R49" i="4"/>
  <c r="R138" i="4" s="1" a="1"/>
  <c r="R138" i="4" s="1"/>
  <c r="AD49" i="4"/>
  <c r="AD138" i="4" s="1" a="1"/>
  <c r="AD138" i="4" s="1"/>
  <c r="P63" i="4"/>
  <c r="P152" i="4" s="1" a="1"/>
  <c r="P152" i="4" s="1"/>
  <c r="AA63" i="4"/>
  <c r="AA152" i="4" s="1" a="1"/>
  <c r="AA152" i="4" s="1"/>
  <c r="AK63" i="4"/>
  <c r="AK152" i="4" s="1" a="1"/>
  <c r="AK152" i="4" s="1"/>
  <c r="M82" i="4"/>
  <c r="M171" i="4" s="1" a="1"/>
  <c r="M171" i="4" s="1"/>
  <c r="W82" i="4"/>
  <c r="W171" i="4" s="1" a="1"/>
  <c r="W171" i="4" s="1"/>
  <c r="AH82" i="4"/>
  <c r="AH171" i="4" s="1" a="1"/>
  <c r="AH171" i="4" s="1"/>
  <c r="N27" i="10"/>
  <c r="N23" i="10"/>
  <c r="P13" i="13"/>
  <c r="AJ46" i="4" l="1"/>
  <c r="AJ135" i="4" s="1" a="1"/>
  <c r="AJ135" i="4" s="1"/>
  <c r="AB46" i="4"/>
  <c r="AB135" i="4" s="1" a="1"/>
  <c r="AB135" i="4" s="1"/>
  <c r="T46" i="4"/>
  <c r="T135" i="4" s="1" a="1"/>
  <c r="T135" i="4" s="1"/>
  <c r="L46" i="4"/>
  <c r="L135" i="4" s="1" a="1"/>
  <c r="L135" i="4" s="1"/>
  <c r="AG46" i="4"/>
  <c r="AG135" i="4" s="1" a="1"/>
  <c r="AG135" i="4" s="1"/>
  <c r="X46" i="4"/>
  <c r="X135" i="4" s="1" a="1"/>
  <c r="X135" i="4" s="1"/>
  <c r="O46" i="4"/>
  <c r="O135" i="4" s="1" a="1"/>
  <c r="O135" i="4" s="1"/>
  <c r="AD46" i="4"/>
  <c r="AD135" i="4" s="1" a="1"/>
  <c r="AD135" i="4" s="1"/>
  <c r="S46" i="4"/>
  <c r="S135" i="4" s="1" a="1"/>
  <c r="S135" i="4" s="1"/>
  <c r="I46" i="4"/>
  <c r="I135" i="4" s="1" a="1"/>
  <c r="I135" i="4" s="1"/>
  <c r="AI46" i="4"/>
  <c r="AI135" i="4" s="1" a="1"/>
  <c r="AI135" i="4" s="1"/>
  <c r="Y46" i="4"/>
  <c r="Y135" i="4" s="1" a="1"/>
  <c r="Y135" i="4" s="1"/>
  <c r="N46" i="4"/>
  <c r="N135" i="4" s="1" a="1"/>
  <c r="N135" i="4" s="1"/>
  <c r="AH46" i="4"/>
  <c r="AH135" i="4" s="1" a="1"/>
  <c r="AH135" i="4" s="1"/>
  <c r="W46" i="4"/>
  <c r="W135" i="4" s="1" a="1"/>
  <c r="W135" i="4" s="1"/>
  <c r="M46" i="4"/>
  <c r="M135" i="4" s="1" a="1"/>
  <c r="M135" i="4" s="1"/>
  <c r="AF46" i="4"/>
  <c r="AF135" i="4" s="1" a="1"/>
  <c r="AF135" i="4" s="1"/>
  <c r="V46" i="4"/>
  <c r="V135" i="4" s="1" a="1"/>
  <c r="V135" i="4" s="1"/>
  <c r="K46" i="4"/>
  <c r="K135" i="4" s="1" a="1"/>
  <c r="K135" i="4" s="1"/>
  <c r="AE46" i="4"/>
  <c r="AE135" i="4" s="1" a="1"/>
  <c r="AE135" i="4" s="1"/>
  <c r="U46" i="4"/>
  <c r="U135" i="4" s="1" a="1"/>
  <c r="U135" i="4" s="1"/>
  <c r="J46" i="4"/>
  <c r="J135" i="4" s="1" a="1"/>
  <c r="J135" i="4" s="1"/>
  <c r="R46" i="4"/>
  <c r="R135" i="4" s="1" a="1"/>
  <c r="R135" i="4" s="1"/>
  <c r="Q46" i="4"/>
  <c r="Q135" i="4" s="1" a="1"/>
  <c r="Q135" i="4" s="1"/>
  <c r="P46" i="4"/>
  <c r="P135" i="4" s="1" a="1"/>
  <c r="P135" i="4" s="1"/>
  <c r="Z46" i="4"/>
  <c r="Z135" i="4" s="1" a="1"/>
  <c r="Z135" i="4" s="1"/>
  <c r="AK46" i="4"/>
  <c r="AK135" i="4" s="1" a="1"/>
  <c r="AK135" i="4" s="1"/>
  <c r="AC46" i="4"/>
  <c r="AC135" i="4" s="1" a="1"/>
  <c r="AC135" i="4" s="1"/>
  <c r="F46" i="4"/>
  <c r="AA46" i="4"/>
  <c r="AA135" i="4" s="1" a="1"/>
  <c r="AA135" i="4" s="1"/>
  <c r="AG71" i="4"/>
  <c r="AG160" i="4" s="1" a="1"/>
  <c r="AG160" i="4" s="1"/>
  <c r="Y71" i="4"/>
  <c r="Y160" i="4" s="1" a="1"/>
  <c r="Y160" i="4" s="1"/>
  <c r="Q71" i="4"/>
  <c r="Q160" i="4" s="1" a="1"/>
  <c r="Q160" i="4" s="1"/>
  <c r="I71" i="4"/>
  <c r="I160" i="4" s="1" a="1"/>
  <c r="I160" i="4" s="1"/>
  <c r="AF71" i="4"/>
  <c r="AF160" i="4" s="1" a="1"/>
  <c r="AF160" i="4" s="1"/>
  <c r="W71" i="4"/>
  <c r="W160" i="4" s="1" a="1"/>
  <c r="W160" i="4" s="1"/>
  <c r="N71" i="4"/>
  <c r="N160" i="4" s="1" a="1"/>
  <c r="N160" i="4" s="1"/>
  <c r="F71" i="4"/>
  <c r="AJ71" i="4"/>
  <c r="AJ160" i="4" s="1" a="1"/>
  <c r="AJ160" i="4" s="1"/>
  <c r="Z71" i="4"/>
  <c r="Z160" i="4" s="1" a="1"/>
  <c r="Z160" i="4" s="1"/>
  <c r="O71" i="4"/>
  <c r="O160" i="4" s="1" a="1"/>
  <c r="O160" i="4" s="1"/>
  <c r="AD71" i="4"/>
  <c r="AD160" i="4" s="1" a="1"/>
  <c r="AD160" i="4" s="1"/>
  <c r="T71" i="4"/>
  <c r="T160" i="4" s="1" a="1"/>
  <c r="T160" i="4" s="1"/>
  <c r="J71" i="4"/>
  <c r="J160" i="4" s="1" a="1"/>
  <c r="J160" i="4" s="1"/>
  <c r="AC71" i="4"/>
  <c r="AC160" i="4" s="1" a="1"/>
  <c r="AC160" i="4" s="1"/>
  <c r="S71" i="4"/>
  <c r="S160" i="4" s="1" a="1"/>
  <c r="S160" i="4" s="1"/>
  <c r="AB71" i="4"/>
  <c r="AB160" i="4" s="1" a="1"/>
  <c r="AB160" i="4" s="1"/>
  <c r="R71" i="4"/>
  <c r="R160" i="4" s="1" a="1"/>
  <c r="R160" i="4" s="1"/>
  <c r="AK71" i="4"/>
  <c r="AK160" i="4" s="1" a="1"/>
  <c r="AK160" i="4" s="1"/>
  <c r="AA71" i="4"/>
  <c r="AA160" i="4" s="1" a="1"/>
  <c r="AA160" i="4" s="1"/>
  <c r="P71" i="4"/>
  <c r="P160" i="4" s="1" a="1"/>
  <c r="P160" i="4" s="1"/>
  <c r="M71" i="4"/>
  <c r="M160" i="4" s="1" a="1"/>
  <c r="M160" i="4" s="1"/>
  <c r="L71" i="4"/>
  <c r="L160" i="4" s="1" a="1"/>
  <c r="L160" i="4" s="1"/>
  <c r="AI71" i="4"/>
  <c r="AI160" i="4" s="1" a="1"/>
  <c r="AI160" i="4" s="1"/>
  <c r="K71" i="4"/>
  <c r="K160" i="4" s="1" a="1"/>
  <c r="K160" i="4" s="1"/>
  <c r="AH71" i="4"/>
  <c r="AH160" i="4" s="1" a="1"/>
  <c r="AH160" i="4" s="1"/>
  <c r="AE71" i="4"/>
  <c r="AE160" i="4" s="1" a="1"/>
  <c r="AE160" i="4" s="1"/>
  <c r="X71" i="4"/>
  <c r="X160" i="4" s="1" a="1"/>
  <c r="X160" i="4" s="1"/>
  <c r="V71" i="4"/>
  <c r="V160" i="4" s="1" a="1"/>
  <c r="V160" i="4" s="1"/>
  <c r="U71" i="4"/>
  <c r="U160" i="4" s="1" a="1"/>
  <c r="U160" i="4" s="1"/>
  <c r="AJ62" i="4"/>
  <c r="AJ151" i="4" s="1" a="1"/>
  <c r="AJ151" i="4" s="1"/>
  <c r="AB62" i="4"/>
  <c r="AB151" i="4" s="1" a="1"/>
  <c r="AB151" i="4" s="1"/>
  <c r="T62" i="4"/>
  <c r="T151" i="4" s="1" a="1"/>
  <c r="T151" i="4" s="1"/>
  <c r="L62" i="4"/>
  <c r="L151" i="4" s="1" a="1"/>
  <c r="L151" i="4" s="1"/>
  <c r="AC62" i="4"/>
  <c r="AC151" i="4" s="1" a="1"/>
  <c r="AC151" i="4" s="1"/>
  <c r="S62" i="4"/>
  <c r="S151" i="4" s="1" a="1"/>
  <c r="S151" i="4" s="1"/>
  <c r="J62" i="4"/>
  <c r="J151" i="4" s="1" a="1"/>
  <c r="J151" i="4" s="1"/>
  <c r="AE62" i="4"/>
  <c r="AE151" i="4" s="1" a="1"/>
  <c r="AE151" i="4" s="1"/>
  <c r="U62" i="4"/>
  <c r="U151" i="4" s="1" a="1"/>
  <c r="U151" i="4" s="1"/>
  <c r="I62" i="4"/>
  <c r="I151" i="4" s="1" a="1"/>
  <c r="I151" i="4" s="1"/>
  <c r="AI62" i="4"/>
  <c r="AI151" i="4" s="1" a="1"/>
  <c r="AI151" i="4" s="1"/>
  <c r="Y62" i="4"/>
  <c r="Y151" i="4" s="1" a="1"/>
  <c r="Y151" i="4" s="1"/>
  <c r="O62" i="4"/>
  <c r="O151" i="4" s="1" a="1"/>
  <c r="O151" i="4" s="1"/>
  <c r="F62" i="4"/>
  <c r="AH62" i="4"/>
  <c r="AH151" i="4" s="1" a="1"/>
  <c r="AH151" i="4" s="1"/>
  <c r="X62" i="4"/>
  <c r="X151" i="4" s="1" a="1"/>
  <c r="X151" i="4" s="1"/>
  <c r="N62" i="4"/>
  <c r="N151" i="4" s="1" a="1"/>
  <c r="N151" i="4" s="1"/>
  <c r="AG62" i="4"/>
  <c r="AG151" i="4" s="1" a="1"/>
  <c r="AG151" i="4" s="1"/>
  <c r="W62" i="4"/>
  <c r="W151" i="4" s="1" a="1"/>
  <c r="W151" i="4" s="1"/>
  <c r="M62" i="4"/>
  <c r="M151" i="4" s="1" a="1"/>
  <c r="M151" i="4" s="1"/>
  <c r="AF62" i="4"/>
  <c r="AF151" i="4" s="1" a="1"/>
  <c r="AF151" i="4" s="1"/>
  <c r="V62" i="4"/>
  <c r="V151" i="4" s="1" a="1"/>
  <c r="V151" i="4" s="1"/>
  <c r="K62" i="4"/>
  <c r="K151" i="4" s="1" a="1"/>
  <c r="K151" i="4" s="1"/>
  <c r="AA62" i="4"/>
  <c r="AA151" i="4" s="1" a="1"/>
  <c r="AA151" i="4" s="1"/>
  <c r="Z62" i="4"/>
  <c r="Z151" i="4" s="1" a="1"/>
  <c r="Z151" i="4" s="1"/>
  <c r="R62" i="4"/>
  <c r="R151" i="4" s="1" a="1"/>
  <c r="R151" i="4" s="1"/>
  <c r="Q62" i="4"/>
  <c r="Q151" i="4" s="1" a="1"/>
  <c r="Q151" i="4" s="1"/>
  <c r="AD62" i="4"/>
  <c r="AD151" i="4" s="1" a="1"/>
  <c r="AD151" i="4" s="1"/>
  <c r="P62" i="4"/>
  <c r="P151" i="4" s="1" a="1"/>
  <c r="P151" i="4" s="1"/>
  <c r="AK62" i="4"/>
  <c r="AK151" i="4" s="1" a="1"/>
  <c r="AK151" i="4" s="1"/>
  <c r="AF66" i="4"/>
  <c r="AF155" i="4" s="1" a="1"/>
  <c r="AF155" i="4" s="1"/>
  <c r="X66" i="4"/>
  <c r="X155" i="4" s="1" a="1"/>
  <c r="X155" i="4" s="1"/>
  <c r="P66" i="4"/>
  <c r="P155" i="4" s="1" a="1"/>
  <c r="P155" i="4" s="1"/>
  <c r="AH66" i="4"/>
  <c r="AH155" i="4" s="1" a="1"/>
  <c r="AH155" i="4" s="1"/>
  <c r="Y66" i="4"/>
  <c r="Y155" i="4" s="1" a="1"/>
  <c r="Y155" i="4" s="1"/>
  <c r="O66" i="4"/>
  <c r="O155" i="4" s="1" a="1"/>
  <c r="O155" i="4" s="1"/>
  <c r="AI66" i="4"/>
  <c r="AI155" i="4" s="1" a="1"/>
  <c r="AI155" i="4" s="1"/>
  <c r="W66" i="4"/>
  <c r="W155" i="4" s="1" a="1"/>
  <c r="W155" i="4" s="1"/>
  <c r="M66" i="4"/>
  <c r="M155" i="4" s="1" a="1"/>
  <c r="M155" i="4" s="1"/>
  <c r="F66" i="4"/>
  <c r="AC66" i="4"/>
  <c r="AC155" i="4" s="1" a="1"/>
  <c r="AC155" i="4" s="1"/>
  <c r="S66" i="4"/>
  <c r="S155" i="4" s="1" a="1"/>
  <c r="S155" i="4" s="1"/>
  <c r="I66" i="4"/>
  <c r="I155" i="4" s="1" a="1"/>
  <c r="I155" i="4" s="1"/>
  <c r="AB66" i="4"/>
  <c r="AB155" i="4" s="1" a="1"/>
  <c r="AB155" i="4" s="1"/>
  <c r="R66" i="4"/>
  <c r="R155" i="4" s="1" a="1"/>
  <c r="R155" i="4" s="1"/>
  <c r="AK66" i="4"/>
  <c r="AK155" i="4" s="1" a="1"/>
  <c r="AK155" i="4" s="1"/>
  <c r="AA66" i="4"/>
  <c r="AA155" i="4" s="1" a="1"/>
  <c r="AA155" i="4" s="1"/>
  <c r="Q66" i="4"/>
  <c r="Q155" i="4" s="1" a="1"/>
  <c r="Q155" i="4" s="1"/>
  <c r="AJ66" i="4"/>
  <c r="AJ155" i="4" s="1" a="1"/>
  <c r="AJ155" i="4" s="1"/>
  <c r="Z66" i="4"/>
  <c r="Z155" i="4" s="1" a="1"/>
  <c r="Z155" i="4" s="1"/>
  <c r="N66" i="4"/>
  <c r="N155" i="4" s="1" a="1"/>
  <c r="N155" i="4" s="1"/>
  <c r="AG66" i="4"/>
  <c r="AG155" i="4" s="1" a="1"/>
  <c r="AG155" i="4" s="1"/>
  <c r="J66" i="4"/>
  <c r="J155" i="4" s="1" a="1"/>
  <c r="J155" i="4" s="1"/>
  <c r="AE66" i="4"/>
  <c r="AE155" i="4" s="1" a="1"/>
  <c r="AE155" i="4" s="1"/>
  <c r="AD66" i="4"/>
  <c r="AD155" i="4" s="1" a="1"/>
  <c r="AD155" i="4" s="1"/>
  <c r="V66" i="4"/>
  <c r="V155" i="4" s="1" a="1"/>
  <c r="V155" i="4" s="1"/>
  <c r="K66" i="4"/>
  <c r="K155" i="4" s="1" a="1"/>
  <c r="K155" i="4" s="1"/>
  <c r="U66" i="4"/>
  <c r="U155" i="4" s="1" a="1"/>
  <c r="U155" i="4" s="1"/>
  <c r="T66" i="4"/>
  <c r="T155" i="4" s="1" a="1"/>
  <c r="T155" i="4" s="1"/>
  <c r="L66" i="4"/>
  <c r="L155" i="4" s="1" a="1"/>
  <c r="L155" i="4" s="1"/>
  <c r="AG39" i="4"/>
  <c r="AG128" i="4" s="1" a="1"/>
  <c r="AG128" i="4" s="1"/>
  <c r="Y39" i="4"/>
  <c r="Y128" i="4" s="1" a="1"/>
  <c r="Y128" i="4" s="1"/>
  <c r="Q39" i="4"/>
  <c r="Q128" i="4" s="1" a="1"/>
  <c r="Q128" i="4" s="1"/>
  <c r="I39" i="4"/>
  <c r="I128" i="4" s="1" a="1"/>
  <c r="I128" i="4" s="1"/>
  <c r="AI39" i="4"/>
  <c r="AI128" i="4" s="1" a="1"/>
  <c r="AI128" i="4" s="1"/>
  <c r="Z39" i="4"/>
  <c r="Z128" i="4" s="1" a="1"/>
  <c r="Z128" i="4" s="1"/>
  <c r="P39" i="4"/>
  <c r="P128" i="4" s="1" a="1"/>
  <c r="P128" i="4" s="1"/>
  <c r="AD39" i="4"/>
  <c r="AD128" i="4" s="1" a="1"/>
  <c r="AD128" i="4" s="1"/>
  <c r="U39" i="4"/>
  <c r="U128" i="4" s="1" a="1"/>
  <c r="U128" i="4" s="1"/>
  <c r="L39" i="4"/>
  <c r="L128" i="4" s="1" a="1"/>
  <c r="L128" i="4" s="1"/>
  <c r="AC39" i="4"/>
  <c r="AC128" i="4" s="1" a="1"/>
  <c r="AC128" i="4" s="1"/>
  <c r="T39" i="4"/>
  <c r="T128" i="4" s="1" a="1"/>
  <c r="T128" i="4" s="1"/>
  <c r="K39" i="4"/>
  <c r="K128" i="4" s="1" a="1"/>
  <c r="K128" i="4" s="1"/>
  <c r="AK39" i="4"/>
  <c r="AK128" i="4" s="1" a="1"/>
  <c r="AK128" i="4" s="1"/>
  <c r="AB39" i="4"/>
  <c r="AB128" i="4" s="1" a="1"/>
  <c r="AB128" i="4" s="1"/>
  <c r="S39" i="4"/>
  <c r="S128" i="4" s="1" a="1"/>
  <c r="S128" i="4" s="1"/>
  <c r="J39" i="4"/>
  <c r="J128" i="4" s="1" a="1"/>
  <c r="J128" i="4" s="1"/>
  <c r="AJ39" i="4"/>
  <c r="AJ128" i="4" s="1" a="1"/>
  <c r="AJ128" i="4" s="1"/>
  <c r="AA39" i="4"/>
  <c r="AA128" i="4" s="1" a="1"/>
  <c r="AA128" i="4" s="1"/>
  <c r="R39" i="4"/>
  <c r="R128" i="4" s="1" a="1"/>
  <c r="R128" i="4" s="1"/>
  <c r="O39" i="4"/>
  <c r="O128" i="4" s="1" a="1"/>
  <c r="O128" i="4" s="1"/>
  <c r="N39" i="4"/>
  <c r="N128" i="4" s="1" a="1"/>
  <c r="N128" i="4" s="1"/>
  <c r="AF39" i="4"/>
  <c r="AF128" i="4" s="1" a="1"/>
  <c r="AF128" i="4" s="1"/>
  <c r="V39" i="4"/>
  <c r="V128" i="4" s="1" a="1"/>
  <c r="V128" i="4" s="1"/>
  <c r="AH39" i="4"/>
  <c r="AH128" i="4" s="1" a="1"/>
  <c r="AH128" i="4" s="1"/>
  <c r="M39" i="4"/>
  <c r="M128" i="4" s="1" a="1"/>
  <c r="M128" i="4" s="1"/>
  <c r="AE39" i="4"/>
  <c r="AE128" i="4" s="1" a="1"/>
  <c r="AE128" i="4" s="1"/>
  <c r="X39" i="4"/>
  <c r="X128" i="4" s="1" a="1"/>
  <c r="X128" i="4" s="1"/>
  <c r="F39" i="4"/>
  <c r="W39" i="4"/>
  <c r="W128" i="4" s="1" a="1"/>
  <c r="W128" i="4" s="1"/>
  <c r="G6" i="5" a="1"/>
  <c r="G6" i="5" s="1"/>
  <c r="G7" i="5" s="1"/>
  <c r="H5" i="5"/>
  <c r="AD48" i="4"/>
  <c r="AD137" i="4" s="1" a="1"/>
  <c r="AD137" i="4" s="1"/>
  <c r="V48" i="4"/>
  <c r="V137" i="4" s="1" a="1"/>
  <c r="V137" i="4" s="1"/>
  <c r="N48" i="4"/>
  <c r="N137" i="4" s="1" a="1"/>
  <c r="N137" i="4" s="1"/>
  <c r="AJ48" i="4"/>
  <c r="AJ137" i="4" s="1" a="1"/>
  <c r="AJ137" i="4" s="1"/>
  <c r="AA48" i="4"/>
  <c r="AA137" i="4" s="1" a="1"/>
  <c r="AA137" i="4" s="1"/>
  <c r="R48" i="4"/>
  <c r="R137" i="4" s="1" a="1"/>
  <c r="R137" i="4" s="1"/>
  <c r="I48" i="4"/>
  <c r="I137" i="4" s="1" a="1"/>
  <c r="I137" i="4" s="1"/>
  <c r="AG48" i="4"/>
  <c r="AG137" i="4" s="1" a="1"/>
  <c r="AG137" i="4" s="1"/>
  <c r="W48" i="4"/>
  <c r="W137" i="4" s="1" a="1"/>
  <c r="W137" i="4" s="1"/>
  <c r="L48" i="4"/>
  <c r="L137" i="4" s="1" a="1"/>
  <c r="L137" i="4" s="1"/>
  <c r="AB48" i="4"/>
  <c r="AB137" i="4" s="1" a="1"/>
  <c r="AB137" i="4" s="1"/>
  <c r="Q48" i="4"/>
  <c r="Q137" i="4" s="1" a="1"/>
  <c r="Q137" i="4" s="1"/>
  <c r="AK48" i="4"/>
  <c r="AK137" i="4" s="1" a="1"/>
  <c r="AK137" i="4" s="1"/>
  <c r="Z48" i="4"/>
  <c r="Z137" i="4" s="1" a="1"/>
  <c r="Z137" i="4" s="1"/>
  <c r="P48" i="4"/>
  <c r="P137" i="4" s="1" a="1"/>
  <c r="P137" i="4" s="1"/>
  <c r="F48" i="4"/>
  <c r="AI48" i="4"/>
  <c r="AI137" i="4" s="1" a="1"/>
  <c r="AI137" i="4" s="1"/>
  <c r="Y48" i="4"/>
  <c r="Y137" i="4" s="1" a="1"/>
  <c r="Y137" i="4" s="1"/>
  <c r="O48" i="4"/>
  <c r="O137" i="4" s="1" a="1"/>
  <c r="O137" i="4" s="1"/>
  <c r="AH48" i="4"/>
  <c r="AH137" i="4" s="1" a="1"/>
  <c r="AH137" i="4" s="1"/>
  <c r="X48" i="4"/>
  <c r="X137" i="4" s="1" a="1"/>
  <c r="X137" i="4" s="1"/>
  <c r="M48" i="4"/>
  <c r="M137" i="4" s="1" a="1"/>
  <c r="M137" i="4" s="1"/>
  <c r="AE48" i="4"/>
  <c r="AE137" i="4" s="1" a="1"/>
  <c r="AE137" i="4" s="1"/>
  <c r="AC48" i="4"/>
  <c r="AC137" i="4" s="1" a="1"/>
  <c r="AC137" i="4" s="1"/>
  <c r="U48" i="4"/>
  <c r="U137" i="4" s="1" a="1"/>
  <c r="U137" i="4" s="1"/>
  <c r="T48" i="4"/>
  <c r="T137" i="4" s="1" a="1"/>
  <c r="T137" i="4" s="1"/>
  <c r="S48" i="4"/>
  <c r="S137" i="4" s="1" a="1"/>
  <c r="S137" i="4" s="1"/>
  <c r="K48" i="4"/>
  <c r="K137" i="4" s="1" a="1"/>
  <c r="K137" i="4" s="1"/>
  <c r="J48" i="4"/>
  <c r="J137" i="4" s="1" a="1"/>
  <c r="J137" i="4" s="1"/>
  <c r="AF48" i="4"/>
  <c r="AF137" i="4" s="1" a="1"/>
  <c r="AF137" i="4" s="1"/>
  <c r="AG87" i="4"/>
  <c r="AG176" i="4" s="1" a="1"/>
  <c r="AG176" i="4" s="1"/>
  <c r="Y87" i="4"/>
  <c r="Y176" i="4" s="1" a="1"/>
  <c r="Y176" i="4" s="1"/>
  <c r="Q87" i="4"/>
  <c r="Q176" i="4" s="1" a="1"/>
  <c r="Q176" i="4" s="1"/>
  <c r="I87" i="4"/>
  <c r="I176" i="4" s="1" a="1"/>
  <c r="I176" i="4" s="1"/>
  <c r="AK87" i="4"/>
  <c r="AK176" i="4" s="1" a="1"/>
  <c r="AK176" i="4" s="1"/>
  <c r="AB87" i="4"/>
  <c r="AB176" i="4" s="1" a="1"/>
  <c r="AB176" i="4" s="1"/>
  <c r="S87" i="4"/>
  <c r="S176" i="4" s="1" a="1"/>
  <c r="S176" i="4" s="1"/>
  <c r="J87" i="4"/>
  <c r="J176" i="4" s="1" a="1"/>
  <c r="J176" i="4" s="1"/>
  <c r="AI87" i="4"/>
  <c r="AI176" i="4" s="1" a="1"/>
  <c r="AI176" i="4" s="1"/>
  <c r="X87" i="4"/>
  <c r="X176" i="4" s="1" a="1"/>
  <c r="X176" i="4" s="1"/>
  <c r="N87" i="4"/>
  <c r="N176" i="4" s="1" a="1"/>
  <c r="N176" i="4" s="1"/>
  <c r="AD87" i="4"/>
  <c r="AD176" i="4" s="1" a="1"/>
  <c r="AD176" i="4" s="1"/>
  <c r="T87" i="4"/>
  <c r="T176" i="4" s="1" a="1"/>
  <c r="T176" i="4" s="1"/>
  <c r="AC87" i="4"/>
  <c r="AC176" i="4" s="1" a="1"/>
  <c r="AC176" i="4" s="1"/>
  <c r="R87" i="4"/>
  <c r="R176" i="4" s="1" a="1"/>
  <c r="R176" i="4" s="1"/>
  <c r="AA87" i="4"/>
  <c r="AA176" i="4" s="1" a="1"/>
  <c r="AA176" i="4" s="1"/>
  <c r="P87" i="4"/>
  <c r="P176" i="4" s="1" a="1"/>
  <c r="P176" i="4" s="1"/>
  <c r="AJ87" i="4"/>
  <c r="AJ176" i="4" s="1" a="1"/>
  <c r="AJ176" i="4" s="1"/>
  <c r="Z87" i="4"/>
  <c r="Z176" i="4" s="1" a="1"/>
  <c r="Z176" i="4" s="1"/>
  <c r="O87" i="4"/>
  <c r="O176" i="4" s="1" a="1"/>
  <c r="O176" i="4" s="1"/>
  <c r="F87" i="4"/>
  <c r="L87" i="4"/>
  <c r="L176" i="4" s="1" a="1"/>
  <c r="L176" i="4" s="1"/>
  <c r="AH87" i="4"/>
  <c r="AH176" i="4" s="1" a="1"/>
  <c r="AH176" i="4" s="1"/>
  <c r="K87" i="4"/>
  <c r="K176" i="4" s="1" a="1"/>
  <c r="K176" i="4" s="1"/>
  <c r="M87" i="4"/>
  <c r="M176" i="4" s="1" a="1"/>
  <c r="M176" i="4" s="1"/>
  <c r="AF87" i="4"/>
  <c r="AF176" i="4" s="1" a="1"/>
  <c r="AF176" i="4" s="1"/>
  <c r="AE87" i="4"/>
  <c r="AE176" i="4" s="1" a="1"/>
  <c r="AE176" i="4" s="1"/>
  <c r="W87" i="4"/>
  <c r="W176" i="4" s="1" a="1"/>
  <c r="W176" i="4" s="1"/>
  <c r="V87" i="4"/>
  <c r="V176" i="4" s="1" a="1"/>
  <c r="V176" i="4" s="1"/>
  <c r="U87" i="4"/>
  <c r="U176" i="4" s="1" a="1"/>
  <c r="U176" i="4" s="1"/>
  <c r="AG55" i="4"/>
  <c r="AG144" i="4" s="1" a="1"/>
  <c r="AG144" i="4" s="1"/>
  <c r="Y55" i="4"/>
  <c r="Y144" i="4" s="1" a="1"/>
  <c r="Y144" i="4" s="1"/>
  <c r="Q55" i="4"/>
  <c r="Q144" i="4" s="1" a="1"/>
  <c r="Q144" i="4" s="1"/>
  <c r="I55" i="4"/>
  <c r="I144" i="4" s="1" a="1"/>
  <c r="I144" i="4" s="1"/>
  <c r="AK55" i="4"/>
  <c r="AK144" i="4" s="1" a="1"/>
  <c r="AK144" i="4" s="1"/>
  <c r="AB55" i="4"/>
  <c r="AB144" i="4" s="1" a="1"/>
  <c r="AB144" i="4" s="1"/>
  <c r="S55" i="4"/>
  <c r="S144" i="4" s="1" a="1"/>
  <c r="S144" i="4" s="1"/>
  <c r="J55" i="4"/>
  <c r="J144" i="4" s="1" a="1"/>
  <c r="J144" i="4" s="1"/>
  <c r="AJ55" i="4"/>
  <c r="AJ144" i="4" s="1" a="1"/>
  <c r="AJ144" i="4" s="1"/>
  <c r="Z55" i="4"/>
  <c r="Z144" i="4" s="1" a="1"/>
  <c r="Z144" i="4" s="1"/>
  <c r="O55" i="4"/>
  <c r="O144" i="4" s="1" a="1"/>
  <c r="O144" i="4" s="1"/>
  <c r="F55" i="4"/>
  <c r="AE55" i="4"/>
  <c r="AE144" i="4" s="1" a="1"/>
  <c r="AE144" i="4" s="1"/>
  <c r="U55" i="4"/>
  <c r="U144" i="4" s="1" a="1"/>
  <c r="U144" i="4" s="1"/>
  <c r="K55" i="4"/>
  <c r="K144" i="4" s="1" a="1"/>
  <c r="K144" i="4" s="1"/>
  <c r="AD55" i="4"/>
  <c r="AD144" i="4" s="1" a="1"/>
  <c r="AD144" i="4" s="1"/>
  <c r="T55" i="4"/>
  <c r="T144" i="4" s="1" a="1"/>
  <c r="T144" i="4" s="1"/>
  <c r="AC55" i="4"/>
  <c r="AC144" i="4" s="1" a="1"/>
  <c r="AC144" i="4" s="1"/>
  <c r="R55" i="4"/>
  <c r="R144" i="4" s="1" a="1"/>
  <c r="R144" i="4" s="1"/>
  <c r="AA55" i="4"/>
  <c r="AA144" i="4" s="1" a="1"/>
  <c r="AA144" i="4" s="1"/>
  <c r="P55" i="4"/>
  <c r="P144" i="4" s="1" a="1"/>
  <c r="P144" i="4" s="1"/>
  <c r="M55" i="4"/>
  <c r="M144" i="4" s="1" a="1"/>
  <c r="M144" i="4" s="1"/>
  <c r="AI55" i="4"/>
  <c r="AI144" i="4" s="1" a="1"/>
  <c r="AI144" i="4" s="1"/>
  <c r="L55" i="4"/>
  <c r="L144" i="4" s="1" a="1"/>
  <c r="L144" i="4" s="1"/>
  <c r="AF55" i="4"/>
  <c r="AF144" i="4" s="1" a="1"/>
  <c r="AF144" i="4" s="1"/>
  <c r="AH55" i="4"/>
  <c r="AH144" i="4" s="1" a="1"/>
  <c r="AH144" i="4" s="1"/>
  <c r="N55" i="4"/>
  <c r="N144" i="4" s="1" a="1"/>
  <c r="N144" i="4" s="1"/>
  <c r="X55" i="4"/>
  <c r="X144" i="4" s="1" a="1"/>
  <c r="X144" i="4" s="1"/>
  <c r="W55" i="4"/>
  <c r="W144" i="4" s="1" a="1"/>
  <c r="W144" i="4" s="1"/>
  <c r="V55" i="4"/>
  <c r="V144" i="4" s="1" a="1"/>
  <c r="V144" i="4" s="1"/>
  <c r="AI73" i="4"/>
  <c r="AI162" i="4" s="1" a="1"/>
  <c r="AI162" i="4" s="1"/>
  <c r="AA73" i="4"/>
  <c r="AA162" i="4" s="1" a="1"/>
  <c r="AA162" i="4" s="1"/>
  <c r="S73" i="4"/>
  <c r="S162" i="4" s="1" a="1"/>
  <c r="S162" i="4" s="1"/>
  <c r="K73" i="4"/>
  <c r="K162" i="4" s="1" a="1"/>
  <c r="K162" i="4" s="1"/>
  <c r="AJ73" i="4"/>
  <c r="AJ162" i="4" s="1" a="1"/>
  <c r="AJ162" i="4" s="1"/>
  <c r="Z73" i="4"/>
  <c r="Z162" i="4" s="1" a="1"/>
  <c r="Z162" i="4" s="1"/>
  <c r="Q73" i="4"/>
  <c r="Q162" i="4" s="1" a="1"/>
  <c r="Q162" i="4" s="1"/>
  <c r="AB73" i="4"/>
  <c r="AB162" i="4" s="1" a="1"/>
  <c r="AB162" i="4" s="1"/>
  <c r="P73" i="4"/>
  <c r="P162" i="4" s="1" a="1"/>
  <c r="P162" i="4" s="1"/>
  <c r="AF73" i="4"/>
  <c r="AF162" i="4" s="1" a="1"/>
  <c r="AF162" i="4" s="1"/>
  <c r="V73" i="4"/>
  <c r="V162" i="4" s="1" a="1"/>
  <c r="V162" i="4" s="1"/>
  <c r="L73" i="4"/>
  <c r="L162" i="4" s="1" a="1"/>
  <c r="L162" i="4" s="1"/>
  <c r="AE73" i="4"/>
  <c r="AE162" i="4" s="1" a="1"/>
  <c r="AE162" i="4" s="1"/>
  <c r="U73" i="4"/>
  <c r="U162" i="4" s="1" a="1"/>
  <c r="U162" i="4" s="1"/>
  <c r="J73" i="4"/>
  <c r="J162" i="4" s="1" a="1"/>
  <c r="J162" i="4" s="1"/>
  <c r="AD73" i="4"/>
  <c r="AD162" i="4" s="1" a="1"/>
  <c r="AD162" i="4" s="1"/>
  <c r="T73" i="4"/>
  <c r="T162" i="4" s="1" a="1"/>
  <c r="T162" i="4" s="1"/>
  <c r="I73" i="4"/>
  <c r="I162" i="4" s="1" a="1"/>
  <c r="I162" i="4" s="1"/>
  <c r="AC73" i="4"/>
  <c r="AC162" i="4" s="1" a="1"/>
  <c r="AC162" i="4" s="1"/>
  <c r="R73" i="4"/>
  <c r="R162" i="4" s="1" a="1"/>
  <c r="R162" i="4" s="1"/>
  <c r="W73" i="4"/>
  <c r="W162" i="4" s="1" a="1"/>
  <c r="W162" i="4" s="1"/>
  <c r="O73" i="4"/>
  <c r="O162" i="4" s="1" a="1"/>
  <c r="O162" i="4" s="1"/>
  <c r="N73" i="4"/>
  <c r="N162" i="4" s="1" a="1"/>
  <c r="N162" i="4" s="1"/>
  <c r="AK73" i="4"/>
  <c r="AK162" i="4" s="1" a="1"/>
  <c r="AK162" i="4" s="1"/>
  <c r="M73" i="4"/>
  <c r="M162" i="4" s="1" a="1"/>
  <c r="M162" i="4" s="1"/>
  <c r="AH73" i="4"/>
  <c r="AH162" i="4" s="1" a="1"/>
  <c r="AH162" i="4" s="1"/>
  <c r="AG73" i="4"/>
  <c r="AG162" i="4" s="1" a="1"/>
  <c r="AG162" i="4" s="1"/>
  <c r="Y73" i="4"/>
  <c r="Y162" i="4" s="1" a="1"/>
  <c r="Y162" i="4" s="1"/>
  <c r="X73" i="4"/>
  <c r="X162" i="4" s="1" a="1"/>
  <c r="X162" i="4" s="1"/>
  <c r="F73" i="4"/>
  <c r="Q11" i="13" a="1"/>
  <c r="Q11" i="13" s="1"/>
  <c r="Q12" i="13" a="1"/>
  <c r="Q12" i="13" s="1"/>
  <c r="Q13" i="13" a="1"/>
  <c r="Q13" i="13" s="1"/>
  <c r="Q14" i="13" a="1"/>
  <c r="Q14" i="13" s="1"/>
  <c r="O27" i="10" s="1" a="1"/>
  <c r="O27" i="10" s="1"/>
  <c r="Q6" i="13" a="1"/>
  <c r="Q6" i="13" s="1"/>
  <c r="Q15" i="13" a="1"/>
  <c r="Q15" i="13" s="1"/>
  <c r="Q7" i="13" a="1"/>
  <c r="Q7" i="13" s="1"/>
  <c r="Q10" i="13" a="1"/>
  <c r="Q10" i="13" s="1"/>
  <c r="Q16" i="13" a="1"/>
  <c r="Q16" i="13" s="1"/>
  <c r="Q9" i="13" a="1"/>
  <c r="Q9" i="13" s="1"/>
  <c r="P14" i="13"/>
  <c r="P15" i="13" s="1"/>
  <c r="P16" i="13" s="1"/>
  <c r="P17" i="13" s="1"/>
  <c r="Q17" i="13" a="1"/>
  <c r="Q17" i="13" s="1"/>
  <c r="Q8" i="13" a="1"/>
  <c r="Q8" i="13" s="1"/>
  <c r="AG20" i="4"/>
  <c r="AG109" i="4" s="1" a="1"/>
  <c r="AG109" i="4" s="1"/>
  <c r="Y20" i="4"/>
  <c r="Y109" i="4" s="1" a="1"/>
  <c r="Y109" i="4" s="1"/>
  <c r="Q20" i="4"/>
  <c r="Q109" i="4" s="1" a="1"/>
  <c r="Q109" i="4" s="1"/>
  <c r="I20" i="4"/>
  <c r="I109" i="4" s="1" a="1"/>
  <c r="I109" i="4" s="1"/>
  <c r="AK20" i="4"/>
  <c r="AK109" i="4" s="1" a="1"/>
  <c r="AK109" i="4" s="1"/>
  <c r="AC20" i="4"/>
  <c r="AC109" i="4" s="1" a="1"/>
  <c r="AC109" i="4" s="1"/>
  <c r="U20" i="4"/>
  <c r="U109" i="4" s="1" a="1"/>
  <c r="U109" i="4" s="1"/>
  <c r="M20" i="4"/>
  <c r="M109" i="4" s="1" a="1"/>
  <c r="M109" i="4" s="1"/>
  <c r="F20" i="4"/>
  <c r="AJ20" i="4"/>
  <c r="AJ109" i="4" s="1" a="1"/>
  <c r="AJ109" i="4" s="1"/>
  <c r="AB20" i="4"/>
  <c r="AB109" i="4" s="1" a="1"/>
  <c r="AB109" i="4" s="1"/>
  <c r="T20" i="4"/>
  <c r="T109" i="4" s="1" a="1"/>
  <c r="T109" i="4" s="1"/>
  <c r="L20" i="4"/>
  <c r="L109" i="4" s="1" a="1"/>
  <c r="L109" i="4" s="1"/>
  <c r="AI20" i="4"/>
  <c r="AI109" i="4" s="1" a="1"/>
  <c r="AI109" i="4" s="1"/>
  <c r="AA20" i="4"/>
  <c r="AA109" i="4" s="1" a="1"/>
  <c r="AA109" i="4" s="1"/>
  <c r="S20" i="4"/>
  <c r="S109" i="4" s="1" a="1"/>
  <c r="S109" i="4" s="1"/>
  <c r="K20" i="4"/>
  <c r="K109" i="4" s="1" a="1"/>
  <c r="K109" i="4" s="1"/>
  <c r="AH20" i="4"/>
  <c r="AH109" i="4" s="1" a="1"/>
  <c r="AH109" i="4" s="1"/>
  <c r="Z20" i="4"/>
  <c r="Z109" i="4" s="1" a="1"/>
  <c r="Z109" i="4" s="1"/>
  <c r="R20" i="4"/>
  <c r="R109" i="4" s="1" a="1"/>
  <c r="R109" i="4" s="1"/>
  <c r="J20" i="4"/>
  <c r="J109" i="4" s="1" a="1"/>
  <c r="J109" i="4" s="1"/>
  <c r="AD20" i="4"/>
  <c r="AD109" i="4" s="1" a="1"/>
  <c r="AD109" i="4" s="1"/>
  <c r="X20" i="4"/>
  <c r="X109" i="4" s="1" a="1"/>
  <c r="X109" i="4" s="1"/>
  <c r="V20" i="4"/>
  <c r="V109" i="4" s="1" a="1"/>
  <c r="V109" i="4" s="1"/>
  <c r="AE20" i="4"/>
  <c r="AE109" i="4" s="1" a="1"/>
  <c r="AE109" i="4" s="1"/>
  <c r="W20" i="4"/>
  <c r="W109" i="4" s="1" a="1"/>
  <c r="W109" i="4" s="1"/>
  <c r="P20" i="4"/>
  <c r="P109" i="4" s="1" a="1"/>
  <c r="P109" i="4" s="1"/>
  <c r="O20" i="4"/>
  <c r="O109" i="4" s="1" a="1"/>
  <c r="O109" i="4" s="1"/>
  <c r="AF20" i="4"/>
  <c r="AF109" i="4" s="1" a="1"/>
  <c r="AF109" i="4" s="1"/>
  <c r="N20" i="4"/>
  <c r="N109" i="4" s="1" a="1"/>
  <c r="N109" i="4" s="1"/>
  <c r="AD80" i="4"/>
  <c r="AD169" i="4" s="1" a="1"/>
  <c r="AD169" i="4" s="1"/>
  <c r="V80" i="4"/>
  <c r="V169" i="4" s="1" a="1"/>
  <c r="V169" i="4" s="1"/>
  <c r="N80" i="4"/>
  <c r="N169" i="4" s="1" a="1"/>
  <c r="N169" i="4" s="1"/>
  <c r="AJ80" i="4"/>
  <c r="AJ169" i="4" s="1" a="1"/>
  <c r="AJ169" i="4" s="1"/>
  <c r="AA80" i="4"/>
  <c r="AA169" i="4" s="1" a="1"/>
  <c r="AA169" i="4" s="1"/>
  <c r="R80" i="4"/>
  <c r="R169" i="4" s="1" a="1"/>
  <c r="R169" i="4" s="1"/>
  <c r="I80" i="4"/>
  <c r="I169" i="4" s="1" a="1"/>
  <c r="I169" i="4" s="1"/>
  <c r="AF80" i="4"/>
  <c r="AF169" i="4" s="1" a="1"/>
  <c r="AF169" i="4" s="1"/>
  <c r="U80" i="4"/>
  <c r="U169" i="4" s="1" a="1"/>
  <c r="U169" i="4" s="1"/>
  <c r="K80" i="4"/>
  <c r="K169" i="4" s="1" a="1"/>
  <c r="K169" i="4" s="1"/>
  <c r="AK80" i="4"/>
  <c r="AK169" i="4" s="1" a="1"/>
  <c r="AK169" i="4" s="1"/>
  <c r="Z80" i="4"/>
  <c r="Z169" i="4" s="1" a="1"/>
  <c r="Z169" i="4" s="1"/>
  <c r="P80" i="4"/>
  <c r="P169" i="4" s="1" a="1"/>
  <c r="P169" i="4" s="1"/>
  <c r="F80" i="4"/>
  <c r="AI80" i="4"/>
  <c r="AI169" i="4" s="1" a="1"/>
  <c r="AI169" i="4" s="1"/>
  <c r="Y80" i="4"/>
  <c r="Y169" i="4" s="1" a="1"/>
  <c r="Y169" i="4" s="1"/>
  <c r="O80" i="4"/>
  <c r="O169" i="4" s="1" a="1"/>
  <c r="O169" i="4" s="1"/>
  <c r="AH80" i="4"/>
  <c r="AH169" i="4" s="1" a="1"/>
  <c r="AH169" i="4" s="1"/>
  <c r="X80" i="4"/>
  <c r="X169" i="4" s="1" a="1"/>
  <c r="X169" i="4" s="1"/>
  <c r="M80" i="4"/>
  <c r="M169" i="4" s="1" a="1"/>
  <c r="M169" i="4" s="1"/>
  <c r="AG80" i="4"/>
  <c r="AG169" i="4" s="1" a="1"/>
  <c r="AG169" i="4" s="1"/>
  <c r="W80" i="4"/>
  <c r="W169" i="4" s="1" a="1"/>
  <c r="W169" i="4" s="1"/>
  <c r="L80" i="4"/>
  <c r="L169" i="4" s="1" a="1"/>
  <c r="L169" i="4" s="1"/>
  <c r="AE80" i="4"/>
  <c r="AE169" i="4" s="1" a="1"/>
  <c r="AE169" i="4" s="1"/>
  <c r="AC80" i="4"/>
  <c r="AC169" i="4" s="1" a="1"/>
  <c r="AC169" i="4" s="1"/>
  <c r="AB80" i="4"/>
  <c r="AB169" i="4" s="1" a="1"/>
  <c r="AB169" i="4" s="1"/>
  <c r="J80" i="4"/>
  <c r="J169" i="4" s="1" a="1"/>
  <c r="J169" i="4" s="1"/>
  <c r="T80" i="4"/>
  <c r="T169" i="4" s="1" a="1"/>
  <c r="T169" i="4" s="1"/>
  <c r="S80" i="4"/>
  <c r="S169" i="4" s="1" a="1"/>
  <c r="S169" i="4" s="1"/>
  <c r="Q80" i="4"/>
  <c r="Q169" i="4" s="1" a="1"/>
  <c r="Q169" i="4" s="1"/>
  <c r="AI41" i="4"/>
  <c r="AI130" i="4" s="1" a="1"/>
  <c r="AI130" i="4" s="1"/>
  <c r="AA41" i="4"/>
  <c r="AA130" i="4" s="1" a="1"/>
  <c r="AA130" i="4" s="1"/>
  <c r="S41" i="4"/>
  <c r="S130" i="4" s="1" a="1"/>
  <c r="S130" i="4" s="1"/>
  <c r="K41" i="4"/>
  <c r="K130" i="4" s="1" a="1"/>
  <c r="K130" i="4" s="1"/>
  <c r="AJ41" i="4"/>
  <c r="AJ130" i="4" s="1" a="1"/>
  <c r="AJ130" i="4" s="1"/>
  <c r="AC41" i="4"/>
  <c r="AC130" i="4" s="1" a="1"/>
  <c r="AC130" i="4" s="1"/>
  <c r="T41" i="4"/>
  <c r="T130" i="4" s="1" a="1"/>
  <c r="T130" i="4" s="1"/>
  <c r="J41" i="4"/>
  <c r="J130" i="4" s="1" a="1"/>
  <c r="J130" i="4" s="1"/>
  <c r="AG41" i="4"/>
  <c r="AG130" i="4" s="1" a="1"/>
  <c r="AG130" i="4" s="1"/>
  <c r="X41" i="4"/>
  <c r="X130" i="4" s="1" a="1"/>
  <c r="X130" i="4" s="1"/>
  <c r="O41" i="4"/>
  <c r="O130" i="4" s="1" a="1"/>
  <c r="O130" i="4" s="1"/>
  <c r="AF41" i="4"/>
  <c r="AF130" i="4" s="1" a="1"/>
  <c r="AF130" i="4" s="1"/>
  <c r="W41" i="4"/>
  <c r="W130" i="4" s="1" a="1"/>
  <c r="W130" i="4" s="1"/>
  <c r="N41" i="4"/>
  <c r="N130" i="4" s="1" a="1"/>
  <c r="N130" i="4" s="1"/>
  <c r="F41" i="4"/>
  <c r="AE41" i="4"/>
  <c r="AE130" i="4" s="1" a="1"/>
  <c r="AE130" i="4" s="1"/>
  <c r="V41" i="4"/>
  <c r="V130" i="4" s="1" a="1"/>
  <c r="V130" i="4" s="1"/>
  <c r="M41" i="4"/>
  <c r="M130" i="4" s="1" a="1"/>
  <c r="M130" i="4" s="1"/>
  <c r="AD41" i="4"/>
  <c r="AD130" i="4" s="1" a="1"/>
  <c r="AD130" i="4" s="1"/>
  <c r="U41" i="4"/>
  <c r="U130" i="4" s="1" a="1"/>
  <c r="U130" i="4" s="1"/>
  <c r="L41" i="4"/>
  <c r="L130" i="4" s="1" a="1"/>
  <c r="L130" i="4" s="1"/>
  <c r="R41" i="4"/>
  <c r="R130" i="4" s="1" a="1"/>
  <c r="R130" i="4" s="1"/>
  <c r="Q41" i="4"/>
  <c r="Q130" i="4" s="1" a="1"/>
  <c r="Q130" i="4" s="1"/>
  <c r="Y41" i="4"/>
  <c r="Y130" i="4" s="1" a="1"/>
  <c r="Y130" i="4" s="1"/>
  <c r="P41" i="4"/>
  <c r="P130" i="4" s="1" a="1"/>
  <c r="P130" i="4" s="1"/>
  <c r="AK41" i="4"/>
  <c r="AK130" i="4" s="1" a="1"/>
  <c r="AK130" i="4" s="1"/>
  <c r="I41" i="4"/>
  <c r="I130" i="4" s="1" a="1"/>
  <c r="I130" i="4" s="1"/>
  <c r="AH41" i="4"/>
  <c r="AH130" i="4" s="1" a="1"/>
  <c r="AH130" i="4" s="1"/>
  <c r="AB41" i="4"/>
  <c r="AB130" i="4" s="1" a="1"/>
  <c r="AB130" i="4" s="1"/>
  <c r="Z41" i="4"/>
  <c r="Z130" i="4" s="1" a="1"/>
  <c r="Z130" i="4" s="1"/>
  <c r="AI57" i="4"/>
  <c r="AI146" i="4" s="1" a="1"/>
  <c r="AI146" i="4" s="1"/>
  <c r="AA57" i="4"/>
  <c r="AA146" i="4" s="1" a="1"/>
  <c r="AA146" i="4" s="1"/>
  <c r="S57" i="4"/>
  <c r="S146" i="4" s="1" a="1"/>
  <c r="S146" i="4" s="1"/>
  <c r="K57" i="4"/>
  <c r="K146" i="4" s="1" a="1"/>
  <c r="K146" i="4" s="1"/>
  <c r="AE57" i="4"/>
  <c r="AE146" i="4" s="1" a="1"/>
  <c r="AE146" i="4" s="1"/>
  <c r="V57" i="4"/>
  <c r="V146" i="4" s="1" a="1"/>
  <c r="V146" i="4" s="1"/>
  <c r="M57" i="4"/>
  <c r="M146" i="4" s="1" a="1"/>
  <c r="M146" i="4" s="1"/>
  <c r="AC57" i="4"/>
  <c r="AC146" i="4" s="1" a="1"/>
  <c r="AC146" i="4" s="1"/>
  <c r="R57" i="4"/>
  <c r="R146" i="4" s="1" a="1"/>
  <c r="R146" i="4" s="1"/>
  <c r="AH57" i="4"/>
  <c r="AH146" i="4" s="1" a="1"/>
  <c r="AH146" i="4" s="1"/>
  <c r="X57" i="4"/>
  <c r="X146" i="4" s="1" a="1"/>
  <c r="X146" i="4" s="1"/>
  <c r="N57" i="4"/>
  <c r="N146" i="4" s="1" a="1"/>
  <c r="N146" i="4" s="1"/>
  <c r="AG57" i="4"/>
  <c r="AG146" i="4" s="1" a="1"/>
  <c r="AG146" i="4" s="1"/>
  <c r="W57" i="4"/>
  <c r="W146" i="4" s="1" a="1"/>
  <c r="W146" i="4" s="1"/>
  <c r="L57" i="4"/>
  <c r="L146" i="4" s="1" a="1"/>
  <c r="L146" i="4" s="1"/>
  <c r="AF57" i="4"/>
  <c r="AF146" i="4" s="1" a="1"/>
  <c r="AF146" i="4" s="1"/>
  <c r="U57" i="4"/>
  <c r="U146" i="4" s="1" a="1"/>
  <c r="U146" i="4" s="1"/>
  <c r="J57" i="4"/>
  <c r="J146" i="4" s="1" a="1"/>
  <c r="J146" i="4" s="1"/>
  <c r="AD57" i="4"/>
  <c r="AD146" i="4" s="1" a="1"/>
  <c r="AD146" i="4" s="1"/>
  <c r="T57" i="4"/>
  <c r="T146" i="4" s="1" a="1"/>
  <c r="T146" i="4" s="1"/>
  <c r="I57" i="4"/>
  <c r="I146" i="4" s="1" a="1"/>
  <c r="I146" i="4" s="1"/>
  <c r="Y57" i="4"/>
  <c r="Y146" i="4" s="1" a="1"/>
  <c r="Y146" i="4" s="1"/>
  <c r="Q57" i="4"/>
  <c r="Q146" i="4" s="1" a="1"/>
  <c r="Q146" i="4" s="1"/>
  <c r="O57" i="4"/>
  <c r="O146" i="4" s="1" a="1"/>
  <c r="O146" i="4" s="1"/>
  <c r="P57" i="4"/>
  <c r="P146" i="4" s="1" a="1"/>
  <c r="P146" i="4" s="1"/>
  <c r="Z57" i="4"/>
  <c r="Z146" i="4" s="1" a="1"/>
  <c r="Z146" i="4" s="1"/>
  <c r="F57" i="4"/>
  <c r="AK57" i="4"/>
  <c r="AK146" i="4" s="1" a="1"/>
  <c r="AK146" i="4" s="1"/>
  <c r="AJ57" i="4"/>
  <c r="AJ146" i="4" s="1" a="1"/>
  <c r="AJ146" i="4" s="1"/>
  <c r="AB57" i="4"/>
  <c r="AB146" i="4" s="1" a="1"/>
  <c r="AB146" i="4" s="1"/>
  <c r="B44" i="8"/>
  <c r="B42" i="8"/>
  <c r="B40" i="8"/>
  <c r="B38" i="8"/>
  <c r="B36" i="8"/>
  <c r="B34" i="8"/>
  <c r="B25" i="8"/>
  <c r="B23" i="8"/>
  <c r="B21" i="8"/>
  <c r="B19" i="8"/>
  <c r="B17" i="8"/>
  <c r="B15" i="8"/>
  <c r="G8" i="8" a="1"/>
  <c r="G8" i="8" s="1"/>
  <c r="J6" i="11"/>
  <c r="D43" i="8"/>
  <c r="D41" i="8"/>
  <c r="D39" i="8"/>
  <c r="D37" i="8"/>
  <c r="D35" i="8"/>
  <c r="D33" i="8"/>
  <c r="D26" i="8"/>
  <c r="D24" i="8"/>
  <c r="D22" i="8"/>
  <c r="D20" i="8"/>
  <c r="D18" i="8"/>
  <c r="D16" i="8"/>
  <c r="F8" i="8" a="1"/>
  <c r="F8" i="8" s="1"/>
  <c r="J9" i="11"/>
  <c r="D44" i="8"/>
  <c r="E41" i="8"/>
  <c r="B39" i="8"/>
  <c r="D36" i="8"/>
  <c r="E33" i="8"/>
  <c r="D25" i="8"/>
  <c r="E22" i="8"/>
  <c r="B20" i="8"/>
  <c r="D17" i="8"/>
  <c r="E9" i="8" a="1"/>
  <c r="E9" i="8" s="1"/>
  <c r="J8" i="11"/>
  <c r="E43" i="8"/>
  <c r="B41" i="8"/>
  <c r="D38" i="8"/>
  <c r="E35" i="8"/>
  <c r="B33" i="8"/>
  <c r="E24" i="8"/>
  <c r="B22" i="8"/>
  <c r="D19" i="8"/>
  <c r="E16" i="8"/>
  <c r="C43" i="8"/>
  <c r="E40" i="8"/>
  <c r="C38" i="8"/>
  <c r="C35" i="8"/>
  <c r="C24" i="8"/>
  <c r="E21" i="8"/>
  <c r="C19" i="8"/>
  <c r="C16" i="8"/>
  <c r="B8" i="8"/>
  <c r="D6" i="8"/>
  <c r="E10" i="5" s="1"/>
  <c r="B43" i="8"/>
  <c r="D40" i="8"/>
  <c r="E37" i="8"/>
  <c r="B35" i="8"/>
  <c r="E26" i="8"/>
  <c r="B24" i="8"/>
  <c r="D21" i="8"/>
  <c r="E18" i="8"/>
  <c r="B16" i="8"/>
  <c r="B9" i="8"/>
  <c r="G7" i="8" a="1"/>
  <c r="G7" i="8" s="1"/>
  <c r="J7" i="11"/>
  <c r="E42" i="8"/>
  <c r="C40" i="8"/>
  <c r="C37" i="8"/>
  <c r="E34" i="8"/>
  <c r="C26" i="8"/>
  <c r="E23" i="8"/>
  <c r="C21" i="8"/>
  <c r="C18" i="8"/>
  <c r="E15" i="8"/>
  <c r="G6" i="8" a="1"/>
  <c r="G6" i="8" s="1"/>
  <c r="D42" i="8"/>
  <c r="E39" i="8"/>
  <c r="B37" i="8"/>
  <c r="D34" i="8"/>
  <c r="B26" i="8"/>
  <c r="D23" i="8"/>
  <c r="E20" i="8"/>
  <c r="B18" i="8"/>
  <c r="D15" i="8"/>
  <c r="G9" i="8" a="1"/>
  <c r="G9" i="8" s="1"/>
  <c r="C39" i="8"/>
  <c r="E25" i="8"/>
  <c r="C15" i="8"/>
  <c r="E36" i="8"/>
  <c r="C23" i="8"/>
  <c r="B7" i="8"/>
  <c r="C36" i="8"/>
  <c r="C22" i="8"/>
  <c r="D8" i="8"/>
  <c r="E12" i="5" s="1"/>
  <c r="E44" i="8"/>
  <c r="C34" i="8"/>
  <c r="C20" i="8"/>
  <c r="F6" i="8" a="1"/>
  <c r="F6" i="8" s="1"/>
  <c r="C44" i="8"/>
  <c r="C33" i="8"/>
  <c r="E19" i="8"/>
  <c r="F9" i="8" a="1"/>
  <c r="F9" i="8" s="1"/>
  <c r="F7" i="8" a="1"/>
  <c r="F7" i="8" s="1"/>
  <c r="C42" i="8"/>
  <c r="E17" i="8"/>
  <c r="E6" i="8" a="1"/>
  <c r="E6" i="8" s="1"/>
  <c r="C41" i="8"/>
  <c r="C17" i="8"/>
  <c r="D9" i="8"/>
  <c r="E13" i="5" s="1"/>
  <c r="E7" i="8" a="1"/>
  <c r="E7" i="8" s="1"/>
  <c r="E8" i="8" a="1"/>
  <c r="E8" i="8" s="1"/>
  <c r="D7" i="8"/>
  <c r="E11" i="5" s="1"/>
  <c r="E38" i="8"/>
  <c r="B6" i="8"/>
  <c r="C25" i="8"/>
  <c r="G70" i="3"/>
  <c r="G55" i="3" s="1"/>
  <c r="G85" i="3" s="1"/>
  <c r="E68" i="3"/>
  <c r="E53" i="3" s="1"/>
  <c r="F71" i="3"/>
  <c r="F56" i="3" s="1"/>
  <c r="F86" i="3" s="1"/>
  <c r="F70" i="3"/>
  <c r="F55" i="3" s="1"/>
  <c r="F85" i="3" s="1"/>
  <c r="E70" i="3"/>
  <c r="E55" i="3" s="1"/>
  <c r="F69" i="3"/>
  <c r="F54" i="3" s="1"/>
  <c r="F84" i="3" s="1"/>
  <c r="G69" i="3"/>
  <c r="G54" i="3" s="1"/>
  <c r="G84" i="3" s="1"/>
  <c r="E71" i="3"/>
  <c r="E56" i="3" s="1"/>
  <c r="E69" i="3"/>
  <c r="E54" i="3" s="1"/>
  <c r="G68" i="3"/>
  <c r="G53" i="3" s="1"/>
  <c r="G83" i="3" s="1"/>
  <c r="G71" i="3"/>
  <c r="G56" i="3" s="1"/>
  <c r="G86" i="3" s="1"/>
  <c r="F68" i="3"/>
  <c r="F53" i="3" s="1"/>
  <c r="F83" i="3" s="1"/>
  <c r="AE53" i="4"/>
  <c r="AE142" i="4" s="1" a="1"/>
  <c r="AE142" i="4" s="1"/>
  <c r="W53" i="4"/>
  <c r="W142" i="4" s="1" a="1"/>
  <c r="W142" i="4" s="1"/>
  <c r="O53" i="4"/>
  <c r="O142" i="4" s="1" a="1"/>
  <c r="O142" i="4" s="1"/>
  <c r="AH53" i="4"/>
  <c r="AH142" i="4" s="1" a="1"/>
  <c r="AH142" i="4" s="1"/>
  <c r="Y53" i="4"/>
  <c r="Y142" i="4" s="1" a="1"/>
  <c r="Y142" i="4" s="1"/>
  <c r="P53" i="4"/>
  <c r="P142" i="4" s="1" a="1"/>
  <c r="P142" i="4" s="1"/>
  <c r="AI53" i="4"/>
  <c r="AI142" i="4" s="1" a="1"/>
  <c r="AI142" i="4" s="1"/>
  <c r="X53" i="4"/>
  <c r="X142" i="4" s="1" a="1"/>
  <c r="X142" i="4" s="1"/>
  <c r="M53" i="4"/>
  <c r="M142" i="4" s="1" a="1"/>
  <c r="M142" i="4" s="1"/>
  <c r="AC53" i="4"/>
  <c r="AC142" i="4" s="1" a="1"/>
  <c r="AC142" i="4" s="1"/>
  <c r="S53" i="4"/>
  <c r="S142" i="4" s="1" a="1"/>
  <c r="S142" i="4" s="1"/>
  <c r="I53" i="4"/>
  <c r="I142" i="4" s="1" a="1"/>
  <c r="I142" i="4" s="1"/>
  <c r="AB53" i="4"/>
  <c r="AB142" i="4" s="1" a="1"/>
  <c r="AB142" i="4" s="1"/>
  <c r="R53" i="4"/>
  <c r="R142" i="4" s="1" a="1"/>
  <c r="R142" i="4" s="1"/>
  <c r="AK53" i="4"/>
  <c r="AK142" i="4" s="1" a="1"/>
  <c r="AK142" i="4" s="1"/>
  <c r="AA53" i="4"/>
  <c r="AA142" i="4" s="1" a="1"/>
  <c r="AA142" i="4" s="1"/>
  <c r="Q53" i="4"/>
  <c r="Q142" i="4" s="1" a="1"/>
  <c r="Q142" i="4" s="1"/>
  <c r="F53" i="4"/>
  <c r="AJ53" i="4"/>
  <c r="AJ142" i="4" s="1" a="1"/>
  <c r="AJ142" i="4" s="1"/>
  <c r="Z53" i="4"/>
  <c r="Z142" i="4" s="1" a="1"/>
  <c r="Z142" i="4" s="1"/>
  <c r="N53" i="4"/>
  <c r="N142" i="4" s="1" a="1"/>
  <c r="N142" i="4" s="1"/>
  <c r="AF53" i="4"/>
  <c r="AF142" i="4" s="1" a="1"/>
  <c r="AF142" i="4" s="1"/>
  <c r="AD53" i="4"/>
  <c r="AD142" i="4" s="1" a="1"/>
  <c r="AD142" i="4" s="1"/>
  <c r="V53" i="4"/>
  <c r="V142" i="4" s="1" a="1"/>
  <c r="V142" i="4" s="1"/>
  <c r="U53" i="4"/>
  <c r="U142" i="4" s="1" a="1"/>
  <c r="U142" i="4" s="1"/>
  <c r="AG53" i="4"/>
  <c r="AG142" i="4" s="1" a="1"/>
  <c r="AG142" i="4" s="1"/>
  <c r="T53" i="4"/>
  <c r="T142" i="4" s="1" a="1"/>
  <c r="T142" i="4" s="1"/>
  <c r="L53" i="4"/>
  <c r="L142" i="4" s="1" a="1"/>
  <c r="L142" i="4" s="1"/>
  <c r="K53" i="4"/>
  <c r="K142" i="4" s="1" a="1"/>
  <c r="K142" i="4" s="1"/>
  <c r="J53" i="4"/>
  <c r="J142" i="4" s="1" a="1"/>
  <c r="J142" i="4" s="1"/>
  <c r="AH44" i="4"/>
  <c r="AH133" i="4" s="1" a="1"/>
  <c r="AH133" i="4" s="1"/>
  <c r="Z44" i="4"/>
  <c r="Z133" i="4" s="1" a="1"/>
  <c r="Z133" i="4" s="1"/>
  <c r="R44" i="4"/>
  <c r="R133" i="4" s="1" a="1"/>
  <c r="R133" i="4" s="1"/>
  <c r="J44" i="4"/>
  <c r="J133" i="4" s="1" a="1"/>
  <c r="J133" i="4" s="1"/>
  <c r="AD44" i="4"/>
  <c r="AD133" i="4" s="1" a="1"/>
  <c r="AD133" i="4" s="1"/>
  <c r="U44" i="4"/>
  <c r="U133" i="4" s="1" a="1"/>
  <c r="U133" i="4" s="1"/>
  <c r="L44" i="4"/>
  <c r="L133" i="4" s="1" a="1"/>
  <c r="L133" i="4" s="1"/>
  <c r="AK44" i="4"/>
  <c r="AK133" i="4" s="1" a="1"/>
  <c r="AK133" i="4" s="1"/>
  <c r="AA44" i="4"/>
  <c r="AA133" i="4" s="1" a="1"/>
  <c r="AA133" i="4" s="1"/>
  <c r="P44" i="4"/>
  <c r="P133" i="4" s="1" a="1"/>
  <c r="P133" i="4" s="1"/>
  <c r="AF44" i="4"/>
  <c r="AF133" i="4" s="1" a="1"/>
  <c r="AF133" i="4" s="1"/>
  <c r="V44" i="4"/>
  <c r="V133" i="4" s="1" a="1"/>
  <c r="V133" i="4" s="1"/>
  <c r="K44" i="4"/>
  <c r="K133" i="4" s="1" a="1"/>
  <c r="K133" i="4" s="1"/>
  <c r="AE44" i="4"/>
  <c r="AE133" i="4" s="1" a="1"/>
  <c r="AE133" i="4" s="1"/>
  <c r="T44" i="4"/>
  <c r="T133" i="4" s="1" a="1"/>
  <c r="T133" i="4" s="1"/>
  <c r="I44" i="4"/>
  <c r="I133" i="4" s="1" a="1"/>
  <c r="I133" i="4" s="1"/>
  <c r="AC44" i="4"/>
  <c r="AC133" i="4" s="1" a="1"/>
  <c r="AC133" i="4" s="1"/>
  <c r="S44" i="4"/>
  <c r="S133" i="4" s="1" a="1"/>
  <c r="S133" i="4" s="1"/>
  <c r="AB44" i="4"/>
  <c r="AB133" i="4" s="1" a="1"/>
  <c r="AB133" i="4" s="1"/>
  <c r="Q44" i="4"/>
  <c r="Q133" i="4" s="1" a="1"/>
  <c r="Q133" i="4" s="1"/>
  <c r="AJ44" i="4"/>
  <c r="AJ133" i="4" s="1" a="1"/>
  <c r="AJ133" i="4" s="1"/>
  <c r="M44" i="4"/>
  <c r="M133" i="4" s="1" a="1"/>
  <c r="M133" i="4" s="1"/>
  <c r="AI44" i="4"/>
  <c r="AI133" i="4" s="1" a="1"/>
  <c r="AI133" i="4" s="1"/>
  <c r="Y44" i="4"/>
  <c r="Y133" i="4" s="1" a="1"/>
  <c r="Y133" i="4" s="1"/>
  <c r="F44" i="4"/>
  <c r="AG44" i="4"/>
  <c r="AG133" i="4" s="1" a="1"/>
  <c r="AG133" i="4" s="1"/>
  <c r="N44" i="4"/>
  <c r="N133" i="4" s="1" a="1"/>
  <c r="N133" i="4" s="1"/>
  <c r="X44" i="4"/>
  <c r="X133" i="4" s="1" a="1"/>
  <c r="X133" i="4" s="1"/>
  <c r="W44" i="4"/>
  <c r="W133" i="4" s="1" a="1"/>
  <c r="W133" i="4" s="1"/>
  <c r="O44" i="4"/>
  <c r="O133" i="4" s="1" a="1"/>
  <c r="O133" i="4" s="1"/>
  <c r="P27" i="10"/>
  <c r="Q27" i="10" s="1"/>
  <c r="AE77" i="4"/>
  <c r="AE166" i="4" s="1" a="1"/>
  <c r="AE166" i="4" s="1"/>
  <c r="W77" i="4"/>
  <c r="W166" i="4" s="1" a="1"/>
  <c r="W166" i="4" s="1"/>
  <c r="O77" i="4"/>
  <c r="O166" i="4" s="1" a="1"/>
  <c r="O166" i="4" s="1"/>
  <c r="AF77" i="4"/>
  <c r="AF166" i="4" s="1" a="1"/>
  <c r="AF166" i="4" s="1"/>
  <c r="V77" i="4"/>
  <c r="V166" i="4" s="1" a="1"/>
  <c r="V166" i="4" s="1"/>
  <c r="M77" i="4"/>
  <c r="M166" i="4" s="1" a="1"/>
  <c r="M166" i="4" s="1"/>
  <c r="AG77" i="4"/>
  <c r="AG166" i="4" s="1" a="1"/>
  <c r="AG166" i="4" s="1"/>
  <c r="U77" i="4"/>
  <c r="U166" i="4" s="1" a="1"/>
  <c r="U166" i="4" s="1"/>
  <c r="K77" i="4"/>
  <c r="K166" i="4" s="1" a="1"/>
  <c r="K166" i="4" s="1"/>
  <c r="AK77" i="4"/>
  <c r="AK166" i="4" s="1" a="1"/>
  <c r="AK166" i="4" s="1"/>
  <c r="AA77" i="4"/>
  <c r="AA166" i="4" s="1" a="1"/>
  <c r="AA166" i="4" s="1"/>
  <c r="Q77" i="4"/>
  <c r="Q166" i="4" s="1" a="1"/>
  <c r="Q166" i="4" s="1"/>
  <c r="AJ77" i="4"/>
  <c r="AJ166" i="4" s="1" a="1"/>
  <c r="AJ166" i="4" s="1"/>
  <c r="Z77" i="4"/>
  <c r="Z166" i="4" s="1" a="1"/>
  <c r="Z166" i="4" s="1"/>
  <c r="P77" i="4"/>
  <c r="P166" i="4" s="1" a="1"/>
  <c r="P166" i="4" s="1"/>
  <c r="F77" i="4"/>
  <c r="AI77" i="4"/>
  <c r="AI166" i="4" s="1" a="1"/>
  <c r="AI166" i="4" s="1"/>
  <c r="Y77" i="4"/>
  <c r="Y166" i="4" s="1" a="1"/>
  <c r="Y166" i="4" s="1"/>
  <c r="N77" i="4"/>
  <c r="N166" i="4" s="1" a="1"/>
  <c r="N166" i="4" s="1"/>
  <c r="AH77" i="4"/>
  <c r="AH166" i="4" s="1" a="1"/>
  <c r="AH166" i="4" s="1"/>
  <c r="X77" i="4"/>
  <c r="X166" i="4" s="1" a="1"/>
  <c r="X166" i="4" s="1"/>
  <c r="L77" i="4"/>
  <c r="L166" i="4" s="1" a="1"/>
  <c r="L166" i="4" s="1"/>
  <c r="I77" i="4"/>
  <c r="I166" i="4" s="1" a="1"/>
  <c r="I166" i="4" s="1"/>
  <c r="AD77" i="4"/>
  <c r="AD166" i="4" s="1" a="1"/>
  <c r="AD166" i="4" s="1"/>
  <c r="AC77" i="4"/>
  <c r="AC166" i="4" s="1" a="1"/>
  <c r="AC166" i="4" s="1"/>
  <c r="AB77" i="4"/>
  <c r="AB166" i="4" s="1" a="1"/>
  <c r="AB166" i="4" s="1"/>
  <c r="J77" i="4"/>
  <c r="J166" i="4" s="1" a="1"/>
  <c r="J166" i="4" s="1"/>
  <c r="T77" i="4"/>
  <c r="T166" i="4" s="1" a="1"/>
  <c r="T166" i="4" s="1"/>
  <c r="S77" i="4"/>
  <c r="S166" i="4" s="1" a="1"/>
  <c r="S166" i="4" s="1"/>
  <c r="R77" i="4"/>
  <c r="R166" i="4" s="1" a="1"/>
  <c r="R166" i="4" s="1"/>
  <c r="P7" i="4"/>
  <c r="O96" i="4"/>
  <c r="AG79" i="4"/>
  <c r="AG168" i="4" s="1" a="1"/>
  <c r="AG168" i="4" s="1"/>
  <c r="Y79" i="4"/>
  <c r="Y168" i="4" s="1" a="1"/>
  <c r="Y168" i="4" s="1"/>
  <c r="Q79" i="4"/>
  <c r="Q168" i="4" s="1" a="1"/>
  <c r="Q168" i="4" s="1"/>
  <c r="I79" i="4"/>
  <c r="I168" i="4" s="1" a="1"/>
  <c r="I168" i="4" s="1"/>
  <c r="AI79" i="4"/>
  <c r="AI168" i="4" s="1" a="1"/>
  <c r="AI168" i="4" s="1"/>
  <c r="Z79" i="4"/>
  <c r="Z168" i="4" s="1" a="1"/>
  <c r="Z168" i="4" s="1"/>
  <c r="P79" i="4"/>
  <c r="P168" i="4" s="1" a="1"/>
  <c r="P168" i="4" s="1"/>
  <c r="AJ79" i="4"/>
  <c r="AJ168" i="4" s="1" a="1"/>
  <c r="AJ168" i="4" s="1"/>
  <c r="X79" i="4"/>
  <c r="X168" i="4" s="1" a="1"/>
  <c r="X168" i="4" s="1"/>
  <c r="N79" i="4"/>
  <c r="N168" i="4" s="1" a="1"/>
  <c r="N168" i="4" s="1"/>
  <c r="AD79" i="4"/>
  <c r="AD168" i="4" s="1" a="1"/>
  <c r="AD168" i="4" s="1"/>
  <c r="T79" i="4"/>
  <c r="T168" i="4" s="1" a="1"/>
  <c r="T168" i="4" s="1"/>
  <c r="J79" i="4"/>
  <c r="J168" i="4" s="1" a="1"/>
  <c r="J168" i="4" s="1"/>
  <c r="AC79" i="4"/>
  <c r="AC168" i="4" s="1" a="1"/>
  <c r="AC168" i="4" s="1"/>
  <c r="S79" i="4"/>
  <c r="S168" i="4" s="1" a="1"/>
  <c r="S168" i="4" s="1"/>
  <c r="AB79" i="4"/>
  <c r="AB168" i="4" s="1" a="1"/>
  <c r="AB168" i="4" s="1"/>
  <c r="R79" i="4"/>
  <c r="R168" i="4" s="1" a="1"/>
  <c r="R168" i="4" s="1"/>
  <c r="AK79" i="4"/>
  <c r="AK168" i="4" s="1" a="1"/>
  <c r="AK168" i="4" s="1"/>
  <c r="AA79" i="4"/>
  <c r="AA168" i="4" s="1" a="1"/>
  <c r="AA168" i="4" s="1"/>
  <c r="O79" i="4"/>
  <c r="O168" i="4" s="1" a="1"/>
  <c r="O168" i="4" s="1"/>
  <c r="F79" i="4"/>
  <c r="M79" i="4"/>
  <c r="M168" i="4" s="1" a="1"/>
  <c r="M168" i="4" s="1"/>
  <c r="L79" i="4"/>
  <c r="L168" i="4" s="1" a="1"/>
  <c r="L168" i="4" s="1"/>
  <c r="AH79" i="4"/>
  <c r="AH168" i="4" s="1" a="1"/>
  <c r="AH168" i="4" s="1"/>
  <c r="K79" i="4"/>
  <c r="K168" i="4" s="1" a="1"/>
  <c r="K168" i="4" s="1"/>
  <c r="AF79" i="4"/>
  <c r="AF168" i="4" s="1" a="1"/>
  <c r="AF168" i="4" s="1"/>
  <c r="AE79" i="4"/>
  <c r="AE168" i="4" s="1" a="1"/>
  <c r="AE168" i="4" s="1"/>
  <c r="W79" i="4"/>
  <c r="W168" i="4" s="1" a="1"/>
  <c r="W168" i="4" s="1"/>
  <c r="V79" i="4"/>
  <c r="V168" i="4" s="1" a="1"/>
  <c r="V168" i="4" s="1"/>
  <c r="U79" i="4"/>
  <c r="U168" i="4" s="1" a="1"/>
  <c r="U168" i="4" s="1"/>
  <c r="J83" i="3" l="1"/>
  <c r="E83" i="3"/>
  <c r="P96" i="4"/>
  <c r="Q7" i="4"/>
  <c r="D18" i="4"/>
  <c r="J10" i="11"/>
  <c r="J12" i="11" s="1"/>
  <c r="K6" i="11"/>
  <c r="O22" i="10" a="1"/>
  <c r="O22" i="10" s="1"/>
  <c r="P22" i="10" s="1"/>
  <c r="Q22" i="10" s="1"/>
  <c r="O16" i="10" a="1"/>
  <c r="O16" i="10" s="1"/>
  <c r="P16" i="10" s="1"/>
  <c r="Q16" i="10" s="1"/>
  <c r="I5" i="5"/>
  <c r="H6" i="5" a="1"/>
  <c r="H6" i="5" s="1"/>
  <c r="H7" i="5" s="1"/>
  <c r="E39" i="5"/>
  <c r="F7" i="1" s="1"/>
  <c r="E25" i="5"/>
  <c r="E7" i="1"/>
  <c r="F11" i="5"/>
  <c r="D9" i="1"/>
  <c r="B45" i="8"/>
  <c r="B27" i="8" s="1"/>
  <c r="B28" i="8" s="1"/>
  <c r="B29" i="8" s="1"/>
  <c r="K9" i="11"/>
  <c r="D45" i="8"/>
  <c r="F98" i="3"/>
  <c r="D11" i="4"/>
  <c r="D32" i="4"/>
  <c r="E40" i="5"/>
  <c r="F8" i="1" s="1"/>
  <c r="F12" i="5"/>
  <c r="E26" i="5"/>
  <c r="E8" i="1"/>
  <c r="O26" i="10" a="1"/>
  <c r="O26" i="10" s="1"/>
  <c r="P26" i="10" s="1"/>
  <c r="Q26" i="10" s="1"/>
  <c r="O28" i="10" a="1"/>
  <c r="O28" i="10" s="1"/>
  <c r="P28" i="10" s="1"/>
  <c r="Q28" i="10" s="1"/>
  <c r="O24" i="10" a="1"/>
  <c r="O24" i="10" s="1"/>
  <c r="P24" i="10" s="1"/>
  <c r="Q24" i="10" s="1"/>
  <c r="O25" i="10" a="1"/>
  <c r="O25" i="10" s="1"/>
  <c r="P25" i="10" s="1"/>
  <c r="Q25" i="10" s="1"/>
  <c r="I8" i="6" a="1"/>
  <c r="I8" i="6" s="1"/>
  <c r="J8" i="6" s="1"/>
  <c r="I13" i="6" a="1"/>
  <c r="I13" i="6" s="1"/>
  <c r="J13" i="6" s="1"/>
  <c r="I10" i="6" a="1"/>
  <c r="I10" i="6" s="1"/>
  <c r="J10" i="6" s="1"/>
  <c r="I7" i="6" a="1"/>
  <c r="I7" i="6" s="1"/>
  <c r="J7" i="6" s="1"/>
  <c r="I11" i="6" a="1"/>
  <c r="I11" i="6" s="1"/>
  <c r="J11" i="6" s="1"/>
  <c r="I14" i="6" a="1"/>
  <c r="I14" i="6" s="1"/>
  <c r="J14" i="6" s="1"/>
  <c r="I12" i="6" a="1"/>
  <c r="I12" i="6" s="1"/>
  <c r="J12" i="6" s="1"/>
  <c r="I6" i="6" a="1"/>
  <c r="I6" i="6" s="1"/>
  <c r="J6" i="6" s="1"/>
  <c r="I24" i="6" a="1"/>
  <c r="I24" i="6" s="1"/>
  <c r="J24" i="6" s="1"/>
  <c r="J26" i="6" s="1"/>
  <c r="J30" i="6" s="1"/>
  <c r="C40" i="3" s="1"/>
  <c r="I27" i="6" a="1"/>
  <c r="I27" i="6" s="1"/>
  <c r="J27" i="6" s="1"/>
  <c r="J29" i="6" s="1"/>
  <c r="I15" i="6" a="1"/>
  <c r="I15" i="6" s="1"/>
  <c r="J15" i="6" s="1"/>
  <c r="I9" i="6" a="1"/>
  <c r="I9" i="6" s="1"/>
  <c r="J9" i="6" s="1"/>
  <c r="D25" i="4"/>
  <c r="D33" i="4"/>
  <c r="G116" i="3" a="1"/>
  <c r="G116" i="3" s="1"/>
  <c r="G101" i="3"/>
  <c r="E27" i="5"/>
  <c r="F13" i="5"/>
  <c r="E41" i="5"/>
  <c r="F9" i="1" s="1"/>
  <c r="E9" i="1"/>
  <c r="E38" i="5"/>
  <c r="F6" i="1" s="1"/>
  <c r="F10" i="5"/>
  <c r="E24" i="5"/>
  <c r="E6" i="1"/>
  <c r="J84" i="3"/>
  <c r="F99" i="3" s="1"/>
  <c r="E84" i="3"/>
  <c r="C45" i="8"/>
  <c r="C27" i="8" s="1"/>
  <c r="C28" i="8" s="1"/>
  <c r="C29" i="8" s="1"/>
  <c r="D27" i="8"/>
  <c r="D28" i="8" s="1"/>
  <c r="D29" i="8" s="1"/>
  <c r="D8" i="1"/>
  <c r="E45" i="8"/>
  <c r="O23" i="10" a="1"/>
  <c r="O23" i="10" s="1"/>
  <c r="P23" i="10" s="1"/>
  <c r="Q23" i="10" s="1"/>
  <c r="O15" i="10" a="1"/>
  <c r="O15" i="10" s="1"/>
  <c r="P15" i="10" s="1"/>
  <c r="Q15" i="10" s="1"/>
  <c r="O21" i="10" a="1"/>
  <c r="O21" i="10" s="1"/>
  <c r="P21" i="10" s="1"/>
  <c r="Q21" i="10" s="1"/>
  <c r="O14" i="10" a="1"/>
  <c r="O14" i="10" s="1"/>
  <c r="P14" i="10" s="1"/>
  <c r="Q14" i="10" s="1"/>
  <c r="G98" i="3"/>
  <c r="D12" i="4"/>
  <c r="D26" i="4"/>
  <c r="G115" i="3" a="1"/>
  <c r="G115" i="3" s="1"/>
  <c r="G100" i="3"/>
  <c r="E86" i="3"/>
  <c r="J86" i="3"/>
  <c r="C7" i="8"/>
  <c r="D7" i="1"/>
  <c r="O20" i="10" a="1"/>
  <c r="O20" i="10" s="1"/>
  <c r="P20" i="10" s="1"/>
  <c r="Q20" i="10" s="1"/>
  <c r="O19" i="10" a="1"/>
  <c r="O19" i="10" s="1"/>
  <c r="P19" i="10" s="1"/>
  <c r="Q19" i="10" s="1"/>
  <c r="O17" i="10" a="1"/>
  <c r="O17" i="10" s="1"/>
  <c r="P17" i="10" s="1"/>
  <c r="Q17" i="10" s="1"/>
  <c r="O12" i="10" a="1"/>
  <c r="O12" i="10" s="1"/>
  <c r="P12" i="10" s="1"/>
  <c r="Q12" i="10" s="1"/>
  <c r="O18" i="10" a="1"/>
  <c r="O18" i="10" s="1"/>
  <c r="P18" i="10" s="1"/>
  <c r="Q18" i="10" s="1"/>
  <c r="I20" i="6" a="1"/>
  <c r="I20" i="6" s="1"/>
  <c r="J20" i="6" s="1"/>
  <c r="C42" i="3" s="1"/>
  <c r="C87" i="3" s="1"/>
  <c r="I17" i="6" a="1"/>
  <c r="I17" i="6" s="1"/>
  <c r="J17" i="6" s="1"/>
  <c r="E85" i="3"/>
  <c r="J85" i="3"/>
  <c r="G114" i="3" a="1"/>
  <c r="G114" i="3" s="1"/>
  <c r="G99" i="3"/>
  <c r="D19" i="4"/>
  <c r="B10" i="8"/>
  <c r="C9" i="8" s="1"/>
  <c r="D6" i="1"/>
  <c r="E27" i="8"/>
  <c r="E28" i="8" s="1"/>
  <c r="E29" i="8" s="1"/>
  <c r="K8" i="11"/>
  <c r="O9" i="10" a="1"/>
  <c r="O9" i="10" s="1"/>
  <c r="P9" i="10" s="1"/>
  <c r="Q9" i="10" s="1"/>
  <c r="O7" i="10" a="1"/>
  <c r="O7" i="10" s="1"/>
  <c r="P7" i="10" s="1"/>
  <c r="O8" i="10" a="1"/>
  <c r="O8" i="10" s="1"/>
  <c r="P8" i="10" s="1"/>
  <c r="Q8" i="10" s="1"/>
  <c r="O10" i="10" a="1"/>
  <c r="O10" i="10" s="1"/>
  <c r="P10" i="10" s="1"/>
  <c r="Q10" i="10" s="1"/>
  <c r="O13" i="10" a="1"/>
  <c r="O13" i="10" s="1"/>
  <c r="P13" i="10" s="1"/>
  <c r="Q13" i="10" s="1"/>
  <c r="O11" i="10" a="1"/>
  <c r="O11" i="10" s="1"/>
  <c r="P11" i="10" s="1"/>
  <c r="Q11" i="10" s="1"/>
  <c r="I19" i="6" a="1"/>
  <c r="I19" i="6" s="1"/>
  <c r="J19" i="6" s="1"/>
  <c r="E23" i="4" l="1"/>
  <c r="E28" i="4"/>
  <c r="I85" i="3"/>
  <c r="E22" i="4"/>
  <c r="E27" i="4"/>
  <c r="E24" i="4"/>
  <c r="C85" i="3"/>
  <c r="E25" i="4"/>
  <c r="E26" i="4"/>
  <c r="E100" i="3"/>
  <c r="D24" i="4"/>
  <c r="AJ19" i="4"/>
  <c r="AJ108" i="4" s="1" a="1"/>
  <c r="AJ108" i="4" s="1"/>
  <c r="AB19" i="4"/>
  <c r="AB108" i="4" s="1" a="1"/>
  <c r="AB108" i="4" s="1"/>
  <c r="T19" i="4"/>
  <c r="T108" i="4" s="1" a="1"/>
  <c r="T108" i="4" s="1"/>
  <c r="L19" i="4"/>
  <c r="L108" i="4" s="1" a="1"/>
  <c r="L108" i="4" s="1"/>
  <c r="AF19" i="4"/>
  <c r="AF108" i="4" s="1" a="1"/>
  <c r="AF108" i="4" s="1"/>
  <c r="X19" i="4"/>
  <c r="X108" i="4" s="1" a="1"/>
  <c r="X108" i="4" s="1"/>
  <c r="P19" i="4"/>
  <c r="P108" i="4" s="1" a="1"/>
  <c r="P108" i="4" s="1"/>
  <c r="AE19" i="4"/>
  <c r="AE108" i="4" s="1" a="1"/>
  <c r="AE108" i="4" s="1"/>
  <c r="W19" i="4"/>
  <c r="W108" i="4" s="1" a="1"/>
  <c r="W108" i="4" s="1"/>
  <c r="O19" i="4"/>
  <c r="O108" i="4" s="1" a="1"/>
  <c r="O108" i="4" s="1"/>
  <c r="AD19" i="4"/>
  <c r="AD108" i="4" s="1" a="1"/>
  <c r="AD108" i="4" s="1"/>
  <c r="V19" i="4"/>
  <c r="V108" i="4" s="1" a="1"/>
  <c r="V108" i="4" s="1"/>
  <c r="N19" i="4"/>
  <c r="N108" i="4" s="1" a="1"/>
  <c r="N108" i="4" s="1"/>
  <c r="AK19" i="4"/>
  <c r="AK108" i="4" s="1" a="1"/>
  <c r="AK108" i="4" s="1"/>
  <c r="AC19" i="4"/>
  <c r="AC108" i="4" s="1" a="1"/>
  <c r="AC108" i="4" s="1"/>
  <c r="U19" i="4"/>
  <c r="U108" i="4" s="1" a="1"/>
  <c r="U108" i="4" s="1"/>
  <c r="M19" i="4"/>
  <c r="M108" i="4" s="1" a="1"/>
  <c r="M108" i="4" s="1"/>
  <c r="F19" i="4"/>
  <c r="S19" i="4"/>
  <c r="S108" i="4" s="1" a="1"/>
  <c r="S108" i="4" s="1"/>
  <c r="R19" i="4"/>
  <c r="R108" i="4" s="1" a="1"/>
  <c r="R108" i="4" s="1"/>
  <c r="Y19" i="4"/>
  <c r="Y108" i="4" s="1" a="1"/>
  <c r="Y108" i="4" s="1"/>
  <c r="AI19" i="4"/>
  <c r="AI108" i="4" s="1" a="1"/>
  <c r="AI108" i="4" s="1"/>
  <c r="Q19" i="4"/>
  <c r="Q108" i="4" s="1" a="1"/>
  <c r="Q108" i="4" s="1"/>
  <c r="AH19" i="4"/>
  <c r="AH108" i="4" s="1" a="1"/>
  <c r="AH108" i="4" s="1"/>
  <c r="K19" i="4"/>
  <c r="K108" i="4" s="1" a="1"/>
  <c r="K108" i="4" s="1"/>
  <c r="AG19" i="4"/>
  <c r="AG108" i="4" s="1" a="1"/>
  <c r="AG108" i="4" s="1"/>
  <c r="J19" i="4"/>
  <c r="J108" i="4" s="1" a="1"/>
  <c r="J108" i="4" s="1"/>
  <c r="AA19" i="4"/>
  <c r="AA108" i="4" s="1" a="1"/>
  <c r="AA108" i="4" s="1"/>
  <c r="I19" i="4"/>
  <c r="I108" i="4" s="1" a="1"/>
  <c r="I108" i="4" s="1"/>
  <c r="Z19" i="4"/>
  <c r="Z108" i="4" s="1" a="1"/>
  <c r="Z108" i="4" s="1"/>
  <c r="Q7" i="10"/>
  <c r="G12" i="9" a="1"/>
  <c r="G12" i="9" s="1"/>
  <c r="F10" i="9" a="1"/>
  <c r="F10" i="9" s="1"/>
  <c r="F12" i="9" a="1"/>
  <c r="F12" i="9" s="1"/>
  <c r="G6" i="9" a="1"/>
  <c r="G6" i="9" s="1"/>
  <c r="G13" i="9" a="1"/>
  <c r="G13" i="9" s="1"/>
  <c r="G10" i="9" a="1"/>
  <c r="G10" i="9" s="1"/>
  <c r="G7" i="9" a="1"/>
  <c r="G7" i="9" s="1"/>
  <c r="G8" i="9" a="1"/>
  <c r="G8" i="9" s="1"/>
  <c r="F7" i="9" a="1"/>
  <c r="F7" i="9" s="1"/>
  <c r="G11" i="9" a="1"/>
  <c r="G11" i="9" s="1"/>
  <c r="D10" i="9"/>
  <c r="F11" i="9" a="1"/>
  <c r="F11" i="9" s="1"/>
  <c r="F8" i="9" a="1"/>
  <c r="F8" i="9" s="1"/>
  <c r="G9" i="9" a="1"/>
  <c r="G9" i="9" s="1"/>
  <c r="D11" i="9"/>
  <c r="D8" i="9"/>
  <c r="F13" i="9" a="1"/>
  <c r="F13" i="9" s="1"/>
  <c r="F9" i="9" a="1"/>
  <c r="F9" i="9" s="1"/>
  <c r="D12" i="9"/>
  <c r="F6" i="9" a="1"/>
  <c r="F6" i="9" s="1"/>
  <c r="D7" i="9"/>
  <c r="D9" i="9"/>
  <c r="D13" i="9"/>
  <c r="D6" i="9"/>
  <c r="C8" i="8"/>
  <c r="G11" i="5"/>
  <c r="F25" i="5"/>
  <c r="F39" i="5"/>
  <c r="F40" i="5"/>
  <c r="G12" i="5"/>
  <c r="F26" i="5"/>
  <c r="I6" i="5" a="1"/>
  <c r="I6" i="5" s="1"/>
  <c r="I7" i="5" s="1"/>
  <c r="J5" i="5"/>
  <c r="D36" i="4"/>
  <c r="E30" i="4"/>
  <c r="E33" i="4"/>
  <c r="E35" i="4"/>
  <c r="E34" i="4"/>
  <c r="E29" i="4"/>
  <c r="I86" i="3"/>
  <c r="E31" i="4"/>
  <c r="E32" i="4"/>
  <c r="D86" i="3"/>
  <c r="C86" i="3"/>
  <c r="F24" i="5"/>
  <c r="F38" i="5"/>
  <c r="G10" i="5"/>
  <c r="AI33" i="4"/>
  <c r="AI122" i="4" s="1" a="1"/>
  <c r="AI122" i="4" s="1"/>
  <c r="AA33" i="4"/>
  <c r="AA122" i="4" s="1" a="1"/>
  <c r="AA122" i="4" s="1"/>
  <c r="S33" i="4"/>
  <c r="S122" i="4" s="1" a="1"/>
  <c r="S122" i="4" s="1"/>
  <c r="K33" i="4"/>
  <c r="K122" i="4" s="1" a="1"/>
  <c r="K122" i="4" s="1"/>
  <c r="AJ33" i="4"/>
  <c r="AJ122" i="4" s="1" a="1"/>
  <c r="AJ122" i="4" s="1"/>
  <c r="Z33" i="4"/>
  <c r="Z122" i="4" s="1" a="1"/>
  <c r="Z122" i="4" s="1"/>
  <c r="Q33" i="4"/>
  <c r="Q122" i="4" s="1" a="1"/>
  <c r="Q122" i="4" s="1"/>
  <c r="AE33" i="4"/>
  <c r="AE122" i="4" s="1" a="1"/>
  <c r="AE122" i="4" s="1"/>
  <c r="V33" i="4"/>
  <c r="V122" i="4" s="1" a="1"/>
  <c r="V122" i="4" s="1"/>
  <c r="M33" i="4"/>
  <c r="M122" i="4" s="1" a="1"/>
  <c r="M122" i="4" s="1"/>
  <c r="AD33" i="4"/>
  <c r="AD122" i="4" s="1" a="1"/>
  <c r="AD122" i="4" s="1"/>
  <c r="U33" i="4"/>
  <c r="U122" i="4" s="1" a="1"/>
  <c r="U122" i="4" s="1"/>
  <c r="L33" i="4"/>
  <c r="L122" i="4" s="1" a="1"/>
  <c r="L122" i="4" s="1"/>
  <c r="AC33" i="4"/>
  <c r="AC122" i="4" s="1" a="1"/>
  <c r="AC122" i="4" s="1"/>
  <c r="T33" i="4"/>
  <c r="T122" i="4" s="1" a="1"/>
  <c r="T122" i="4" s="1"/>
  <c r="J33" i="4"/>
  <c r="J122" i="4" s="1" a="1"/>
  <c r="J122" i="4" s="1"/>
  <c r="AK33" i="4"/>
  <c r="AK122" i="4" s="1" a="1"/>
  <c r="AK122" i="4" s="1"/>
  <c r="AB33" i="4"/>
  <c r="AB122" i="4" s="1" a="1"/>
  <c r="AB122" i="4" s="1"/>
  <c r="R33" i="4"/>
  <c r="R122" i="4" s="1" a="1"/>
  <c r="R122" i="4" s="1"/>
  <c r="I33" i="4"/>
  <c r="I122" i="4" s="1" a="1"/>
  <c r="I122" i="4" s="1"/>
  <c r="W33" i="4"/>
  <c r="W122" i="4" s="1" a="1"/>
  <c r="W122" i="4" s="1"/>
  <c r="P33" i="4"/>
  <c r="P122" i="4" s="1" a="1"/>
  <c r="P122" i="4" s="1"/>
  <c r="AH33" i="4"/>
  <c r="AH122" i="4" s="1" a="1"/>
  <c r="AH122" i="4" s="1"/>
  <c r="O33" i="4"/>
  <c r="O122" i="4" s="1" a="1"/>
  <c r="O122" i="4" s="1"/>
  <c r="N33" i="4"/>
  <c r="N122" i="4" s="1" a="1"/>
  <c r="N122" i="4" s="1"/>
  <c r="X33" i="4"/>
  <c r="X122" i="4" s="1" a="1"/>
  <c r="X122" i="4" s="1"/>
  <c r="AG33" i="4"/>
  <c r="AG122" i="4" s="1" a="1"/>
  <c r="AG122" i="4" s="1"/>
  <c r="AF33" i="4"/>
  <c r="AF122" i="4" s="1" a="1"/>
  <c r="AF122" i="4" s="1"/>
  <c r="Y33" i="4"/>
  <c r="Y122" i="4" s="1" a="1"/>
  <c r="Y122" i="4" s="1"/>
  <c r="F33" i="4"/>
  <c r="Q96" i="4"/>
  <c r="R7" i="4"/>
  <c r="D38" i="3"/>
  <c r="D40" i="3"/>
  <c r="D85" i="3" s="1"/>
  <c r="E114" i="3" a="1"/>
  <c r="E114" i="3" s="1"/>
  <c r="D17" i="4"/>
  <c r="E99" i="3"/>
  <c r="F100" i="3"/>
  <c r="J16" i="6"/>
  <c r="C38" i="3" s="1"/>
  <c r="C83" i="3" s="1"/>
  <c r="F32" i="4"/>
  <c r="AM5" i="17" s="1"/>
  <c r="E98" i="3"/>
  <c r="D10" i="4"/>
  <c r="E19" i="4"/>
  <c r="E20" i="4"/>
  <c r="E17" i="4"/>
  <c r="I84" i="3"/>
  <c r="E18" i="4"/>
  <c r="F18" i="4" s="1"/>
  <c r="E15" i="4"/>
  <c r="E21" i="4"/>
  <c r="E16" i="4"/>
  <c r="D84" i="3"/>
  <c r="C84" i="3"/>
  <c r="C6" i="8"/>
  <c r="C10" i="8" s="1"/>
  <c r="AY5" i="15"/>
  <c r="AT5" i="15"/>
  <c r="AL5" i="15"/>
  <c r="AK5" i="15"/>
  <c r="AC5" i="15"/>
  <c r="U5" i="15"/>
  <c r="T5" i="15"/>
  <c r="L5" i="15"/>
  <c r="D5" i="15"/>
  <c r="C5" i="15"/>
  <c r="AX5" i="15"/>
  <c r="AP5" i="15"/>
  <c r="AW5" i="15"/>
  <c r="AO5" i="15"/>
  <c r="AG5" i="15"/>
  <c r="AF5" i="15"/>
  <c r="X5" i="15"/>
  <c r="W5" i="15"/>
  <c r="AE5" i="15"/>
  <c r="G5" i="15"/>
  <c r="O25" i="4"/>
  <c r="Q25" i="4"/>
  <c r="F25" i="4"/>
  <c r="N5" i="15" s="1"/>
  <c r="E11" i="4"/>
  <c r="F11" i="4" s="1"/>
  <c r="E12" i="4"/>
  <c r="F12" i="4" s="1"/>
  <c r="E9" i="4"/>
  <c r="I83" i="3"/>
  <c r="E14" i="4"/>
  <c r="E10" i="4"/>
  <c r="E13" i="4"/>
  <c r="D83" i="3"/>
  <c r="E8" i="4"/>
  <c r="E101" i="3"/>
  <c r="D31" i="4"/>
  <c r="E116" i="3" a="1"/>
  <c r="E116" i="3" s="1"/>
  <c r="F101" i="3"/>
  <c r="AF26" i="4"/>
  <c r="AF115" i="4" s="1" a="1"/>
  <c r="AF115" i="4" s="1"/>
  <c r="X26" i="4"/>
  <c r="X115" i="4" s="1" a="1"/>
  <c r="X115" i="4" s="1"/>
  <c r="P26" i="4"/>
  <c r="P115" i="4" s="1" a="1"/>
  <c r="P115" i="4" s="1"/>
  <c r="AH26" i="4"/>
  <c r="AH115" i="4" s="1" a="1"/>
  <c r="AH115" i="4" s="1"/>
  <c r="Y26" i="4"/>
  <c r="Y115" i="4" s="1" a="1"/>
  <c r="Y115" i="4" s="1"/>
  <c r="O26" i="4"/>
  <c r="O115" i="4" s="1" a="1"/>
  <c r="O115" i="4" s="1"/>
  <c r="AC26" i="4"/>
  <c r="AC115" i="4" s="1" a="1"/>
  <c r="AC115" i="4" s="1"/>
  <c r="T26" i="4"/>
  <c r="T115" i="4" s="1" a="1"/>
  <c r="T115" i="4" s="1"/>
  <c r="K26" i="4"/>
  <c r="K115" i="4" s="1" a="1"/>
  <c r="K115" i="4" s="1"/>
  <c r="AK26" i="4"/>
  <c r="AK115" i="4" s="1" a="1"/>
  <c r="AK115" i="4" s="1"/>
  <c r="AB26" i="4"/>
  <c r="AB115" i="4" s="1" a="1"/>
  <c r="AB115" i="4" s="1"/>
  <c r="S26" i="4"/>
  <c r="S115" i="4" s="1" a="1"/>
  <c r="S115" i="4" s="1"/>
  <c r="J26" i="4"/>
  <c r="J115" i="4" s="1" a="1"/>
  <c r="J115" i="4" s="1"/>
  <c r="AJ26" i="4"/>
  <c r="AJ115" i="4" s="1" a="1"/>
  <c r="AJ115" i="4" s="1"/>
  <c r="AA26" i="4"/>
  <c r="AA115" i="4" s="1" a="1"/>
  <c r="AA115" i="4" s="1"/>
  <c r="R26" i="4"/>
  <c r="R115" i="4" s="1" a="1"/>
  <c r="R115" i="4" s="1"/>
  <c r="I26" i="4"/>
  <c r="I115" i="4" s="1" a="1"/>
  <c r="I115" i="4" s="1"/>
  <c r="AI26" i="4"/>
  <c r="AI115" i="4" s="1" a="1"/>
  <c r="AI115" i="4" s="1"/>
  <c r="Z26" i="4"/>
  <c r="Z115" i="4" s="1" a="1"/>
  <c r="Z115" i="4" s="1"/>
  <c r="Q26" i="4"/>
  <c r="Q115" i="4" s="1" a="1"/>
  <c r="Q115" i="4" s="1"/>
  <c r="N26" i="4"/>
  <c r="N115" i="4" s="1" a="1"/>
  <c r="N115" i="4" s="1"/>
  <c r="M26" i="4"/>
  <c r="M115" i="4" s="1" a="1"/>
  <c r="M115" i="4" s="1"/>
  <c r="AG26" i="4"/>
  <c r="AG115" i="4" s="1" a="1"/>
  <c r="AG115" i="4" s="1"/>
  <c r="L26" i="4"/>
  <c r="L115" i="4" s="1" a="1"/>
  <c r="L115" i="4" s="1"/>
  <c r="AE26" i="4"/>
  <c r="AE115" i="4" s="1" a="1"/>
  <c r="AE115" i="4" s="1"/>
  <c r="AD26" i="4"/>
  <c r="AD115" i="4" s="1" a="1"/>
  <c r="AD115" i="4" s="1"/>
  <c r="W26" i="4"/>
  <c r="W115" i="4" s="1" a="1"/>
  <c r="W115" i="4" s="1"/>
  <c r="V26" i="4"/>
  <c r="V115" i="4" s="1" a="1"/>
  <c r="V115" i="4" s="1"/>
  <c r="F26" i="4"/>
  <c r="U26" i="4"/>
  <c r="U115" i="4" s="1" a="1"/>
  <c r="U115" i="4" s="1"/>
  <c r="F41" i="5"/>
  <c r="F27" i="5"/>
  <c r="G13" i="5"/>
  <c r="K7" i="11"/>
  <c r="K10" i="11" s="1"/>
  <c r="AX5" i="16" l="1"/>
  <c r="AO5" i="16"/>
  <c r="X5" i="16"/>
  <c r="G5" i="16"/>
  <c r="AB5" i="16"/>
  <c r="AK5" i="16"/>
  <c r="S5" i="16"/>
  <c r="D5" i="16"/>
  <c r="AP5" i="16"/>
  <c r="AG5" i="16"/>
  <c r="P5" i="16"/>
  <c r="AT5" i="16"/>
  <c r="L5" i="16"/>
  <c r="U5" i="16"/>
  <c r="AY5" i="16"/>
  <c r="AU5" i="16"/>
  <c r="AH5" i="16"/>
  <c r="Y5" i="16"/>
  <c r="H5" i="16"/>
  <c r="AD5" i="16"/>
  <c r="AQ5" i="16"/>
  <c r="E5" i="16"/>
  <c r="C5" i="16"/>
  <c r="R18" i="4"/>
  <c r="P18" i="4"/>
  <c r="M18" i="4"/>
  <c r="M107" i="4" s="1" a="1"/>
  <c r="M107" i="4" s="1"/>
  <c r="AA5" i="16"/>
  <c r="Z5" i="16"/>
  <c r="Q5" i="16"/>
  <c r="N5" i="16"/>
  <c r="J18" i="4"/>
  <c r="J107" i="4" s="1" a="1"/>
  <c r="J107" i="4" s="1"/>
  <c r="R5" i="16"/>
  <c r="I5" i="16"/>
  <c r="AM5" i="16"/>
  <c r="AS5" i="16"/>
  <c r="K5" i="16"/>
  <c r="AZ5" i="16"/>
  <c r="L18" i="4"/>
  <c r="L107" i="4" s="1" a="1"/>
  <c r="L107" i="4" s="1"/>
  <c r="J5" i="16"/>
  <c r="AV5" i="16"/>
  <c r="AE5" i="16"/>
  <c r="AC5" i="16"/>
  <c r="AL5" i="16"/>
  <c r="AJ5" i="16"/>
  <c r="O18" i="4"/>
  <c r="B5" i="16"/>
  <c r="AN5" i="16"/>
  <c r="W5" i="16"/>
  <c r="M5" i="16"/>
  <c r="V5" i="16"/>
  <c r="AI5" i="16"/>
  <c r="Q18" i="4"/>
  <c r="N18" i="4"/>
  <c r="K18" i="4"/>
  <c r="K107" i="4" s="1" a="1"/>
  <c r="K107" i="4" s="1"/>
  <c r="AW5" i="16"/>
  <c r="AF5" i="16"/>
  <c r="O5" i="16"/>
  <c r="AR5" i="16"/>
  <c r="F5" i="16"/>
  <c r="T5" i="16"/>
  <c r="I18" i="4"/>
  <c r="I107" i="4" s="1" a="1"/>
  <c r="I107" i="4" s="1"/>
  <c r="AD5" i="14"/>
  <c r="D5" i="14"/>
  <c r="I5" i="14"/>
  <c r="AM5" i="14"/>
  <c r="V5" i="14"/>
  <c r="E5" i="14"/>
  <c r="AY5" i="14"/>
  <c r="AP5" i="14"/>
  <c r="Y5" i="14"/>
  <c r="I11" i="4"/>
  <c r="I100" i="4" s="1" a="1"/>
  <c r="I100" i="4" s="1"/>
  <c r="AE5" i="14"/>
  <c r="AZ5" i="14"/>
  <c r="Q5" i="14"/>
  <c r="P11" i="4"/>
  <c r="W5" i="14"/>
  <c r="AI5" i="14"/>
  <c r="AJ5" i="14"/>
  <c r="X5" i="14"/>
  <c r="AB5" i="14"/>
  <c r="AV5" i="14"/>
  <c r="N5" i="14"/>
  <c r="AQ5" i="14"/>
  <c r="R5" i="14"/>
  <c r="M11" i="4"/>
  <c r="M100" i="4" s="1" a="1"/>
  <c r="M100" i="4" s="1"/>
  <c r="AN5" i="14"/>
  <c r="F5" i="14"/>
  <c r="AO5" i="14"/>
  <c r="O11" i="4"/>
  <c r="AS5" i="14"/>
  <c r="AH5" i="14"/>
  <c r="B5" i="14"/>
  <c r="K11" i="4"/>
  <c r="K100" i="4" s="1" a="1"/>
  <c r="K100" i="4" s="1"/>
  <c r="G5" i="14"/>
  <c r="AW5" i="14"/>
  <c r="Z5" i="14"/>
  <c r="R11" i="4"/>
  <c r="P5" i="14"/>
  <c r="AT5" i="14"/>
  <c r="AC5" i="14"/>
  <c r="T5" i="14"/>
  <c r="C5" i="14"/>
  <c r="J5" i="14"/>
  <c r="N11" i="4"/>
  <c r="O5" i="14"/>
  <c r="AA5" i="14"/>
  <c r="AK5" i="14"/>
  <c r="H5" i="14"/>
  <c r="AL5" i="14"/>
  <c r="U5" i="14"/>
  <c r="L5" i="14"/>
  <c r="AX5" i="14"/>
  <c r="AG5" i="14"/>
  <c r="Q11" i="4"/>
  <c r="J11" i="4"/>
  <c r="J100" i="4" s="1" a="1"/>
  <c r="J100" i="4" s="1"/>
  <c r="AU5" i="14"/>
  <c r="M5" i="14"/>
  <c r="S5" i="14"/>
  <c r="L11" i="4"/>
  <c r="L100" i="4" s="1" a="1"/>
  <c r="L100" i="4" s="1"/>
  <c r="AR5" i="14"/>
  <c r="AF5" i="14"/>
  <c r="K5" i="14"/>
  <c r="D23" i="4"/>
  <c r="D100" i="3"/>
  <c r="AC6" i="14"/>
  <c r="T6" i="14"/>
  <c r="K6" i="14"/>
  <c r="B6" i="14"/>
  <c r="AN6" i="14"/>
  <c r="W6" i="14"/>
  <c r="F6" i="14"/>
  <c r="L12" i="4"/>
  <c r="L101" i="4" s="1" a="1"/>
  <c r="L101" i="4" s="1"/>
  <c r="J12" i="4"/>
  <c r="J101" i="4" s="1" a="1"/>
  <c r="J101" i="4" s="1"/>
  <c r="M12" i="4"/>
  <c r="M101" i="4" s="1" a="1"/>
  <c r="M101" i="4" s="1"/>
  <c r="U6" i="14"/>
  <c r="L6" i="14"/>
  <c r="C6" i="14"/>
  <c r="AW6" i="14"/>
  <c r="AF6" i="14"/>
  <c r="V6" i="14"/>
  <c r="M6" i="14"/>
  <c r="D6" i="14"/>
  <c r="AX6" i="14"/>
  <c r="AO6" i="14"/>
  <c r="X6" i="14"/>
  <c r="AU6" i="14"/>
  <c r="O12" i="4"/>
  <c r="E6" i="14"/>
  <c r="AY6" i="14"/>
  <c r="AP6" i="14"/>
  <c r="AG6" i="14"/>
  <c r="P6" i="14"/>
  <c r="O6" i="14"/>
  <c r="Q12" i="4"/>
  <c r="AZ6" i="14"/>
  <c r="AQ6" i="14"/>
  <c r="AH6" i="14"/>
  <c r="Y6" i="14"/>
  <c r="H6" i="14"/>
  <c r="AT6" i="14"/>
  <c r="I12" i="4"/>
  <c r="I101" i="4" s="1" a="1"/>
  <c r="I101" i="4" s="1"/>
  <c r="K12" i="4"/>
  <c r="K101" i="4" s="1" a="1"/>
  <c r="K101" i="4" s="1"/>
  <c r="N12" i="4"/>
  <c r="AR6" i="14"/>
  <c r="AI6" i="14"/>
  <c r="Z6" i="14"/>
  <c r="Q6" i="14"/>
  <c r="AM6" i="14"/>
  <c r="N6" i="14"/>
  <c r="AS6" i="14"/>
  <c r="AJ6" i="14"/>
  <c r="AA6" i="14"/>
  <c r="R6" i="14"/>
  <c r="I6" i="14"/>
  <c r="G6" i="14"/>
  <c r="AL6" i="14"/>
  <c r="P12" i="4"/>
  <c r="AK6" i="14"/>
  <c r="AB6" i="14"/>
  <c r="S6" i="14"/>
  <c r="J6" i="14"/>
  <c r="AV6" i="14"/>
  <c r="AE6" i="14"/>
  <c r="AD6" i="14"/>
  <c r="D9" i="4"/>
  <c r="D98" i="3"/>
  <c r="D5" i="17"/>
  <c r="O5" i="17"/>
  <c r="K25" i="4"/>
  <c r="K114" i="4" s="1" a="1"/>
  <c r="K114" i="4" s="1"/>
  <c r="D14" i="4"/>
  <c r="I98" i="3"/>
  <c r="P5" i="15"/>
  <c r="Q5" i="15"/>
  <c r="Z5" i="15"/>
  <c r="AI5" i="15"/>
  <c r="E5" i="15"/>
  <c r="V5" i="15"/>
  <c r="D16" i="4"/>
  <c r="D99" i="3"/>
  <c r="Q32" i="4"/>
  <c r="R5" i="17"/>
  <c r="AA5" i="17"/>
  <c r="J5" i="17"/>
  <c r="AQ5" i="17"/>
  <c r="X5" i="17"/>
  <c r="AU5" i="17"/>
  <c r="J6" i="5" a="1"/>
  <c r="J6" i="5" s="1"/>
  <c r="J7" i="5" s="1"/>
  <c r="K5" i="5"/>
  <c r="R12" i="4"/>
  <c r="AG31" i="4"/>
  <c r="AG120" i="4" s="1" a="1"/>
  <c r="AG120" i="4" s="1"/>
  <c r="Y31" i="4"/>
  <c r="Y120" i="4" s="1" a="1"/>
  <c r="Y120" i="4" s="1"/>
  <c r="Q31" i="4"/>
  <c r="Q120" i="4" s="1" a="1"/>
  <c r="Q120" i="4" s="1"/>
  <c r="I31" i="4"/>
  <c r="I120" i="4" s="1" a="1"/>
  <c r="I120" i="4" s="1"/>
  <c r="AF31" i="4"/>
  <c r="AF120" i="4" s="1" a="1"/>
  <c r="AF120" i="4" s="1"/>
  <c r="W31" i="4"/>
  <c r="W120" i="4" s="1" a="1"/>
  <c r="W120" i="4" s="1"/>
  <c r="N31" i="4"/>
  <c r="N120" i="4" s="1" a="1"/>
  <c r="N120" i="4" s="1"/>
  <c r="F31" i="4"/>
  <c r="AK31" i="4"/>
  <c r="AK120" i="4" s="1" a="1"/>
  <c r="AK120" i="4" s="1"/>
  <c r="AB31" i="4"/>
  <c r="AB120" i="4" s="1" a="1"/>
  <c r="AB120" i="4" s="1"/>
  <c r="S31" i="4"/>
  <c r="S120" i="4" s="1" a="1"/>
  <c r="S120" i="4" s="1"/>
  <c r="J31" i="4"/>
  <c r="J120" i="4" s="1" a="1"/>
  <c r="J120" i="4" s="1"/>
  <c r="AJ31" i="4"/>
  <c r="AJ120" i="4" s="1" a="1"/>
  <c r="AJ120" i="4" s="1"/>
  <c r="AA31" i="4"/>
  <c r="AA120" i="4" s="1" a="1"/>
  <c r="AA120" i="4" s="1"/>
  <c r="R31" i="4"/>
  <c r="R120" i="4" s="1" a="1"/>
  <c r="R120" i="4" s="1"/>
  <c r="AI31" i="4"/>
  <c r="AI120" i="4" s="1" a="1"/>
  <c r="AI120" i="4" s="1"/>
  <c r="Z31" i="4"/>
  <c r="Z120" i="4" s="1" a="1"/>
  <c r="Z120" i="4" s="1"/>
  <c r="P31" i="4"/>
  <c r="P120" i="4" s="1" a="1"/>
  <c r="P120" i="4" s="1"/>
  <c r="AH31" i="4"/>
  <c r="AH120" i="4" s="1" a="1"/>
  <c r="AH120" i="4" s="1"/>
  <c r="X31" i="4"/>
  <c r="X120" i="4" s="1" a="1"/>
  <c r="X120" i="4" s="1"/>
  <c r="O31" i="4"/>
  <c r="O120" i="4" s="1" a="1"/>
  <c r="O120" i="4" s="1"/>
  <c r="V31" i="4"/>
  <c r="V120" i="4" s="1" a="1"/>
  <c r="V120" i="4" s="1"/>
  <c r="U31" i="4"/>
  <c r="U120" i="4" s="1" a="1"/>
  <c r="U120" i="4" s="1"/>
  <c r="T31" i="4"/>
  <c r="T120" i="4" s="1" a="1"/>
  <c r="T120" i="4" s="1"/>
  <c r="M31" i="4"/>
  <c r="M120" i="4" s="1" a="1"/>
  <c r="M120" i="4" s="1"/>
  <c r="L31" i="4"/>
  <c r="L120" i="4" s="1" a="1"/>
  <c r="L120" i="4" s="1"/>
  <c r="AE31" i="4"/>
  <c r="AE120" i="4" s="1" a="1"/>
  <c r="AE120" i="4" s="1"/>
  <c r="K31" i="4"/>
  <c r="K120" i="4" s="1" a="1"/>
  <c r="K120" i="4" s="1"/>
  <c r="AD31" i="4"/>
  <c r="AD120" i="4" s="1" a="1"/>
  <c r="AD120" i="4" s="1"/>
  <c r="AC31" i="4"/>
  <c r="AC120" i="4" s="1" a="1"/>
  <c r="AC120" i="4" s="1"/>
  <c r="J25" i="4"/>
  <c r="J114" i="4" s="1" a="1"/>
  <c r="J114" i="4" s="1"/>
  <c r="AV5" i="15"/>
  <c r="Y5" i="15"/>
  <c r="AH5" i="15"/>
  <c r="AQ5" i="15"/>
  <c r="M5" i="15"/>
  <c r="AD5" i="15"/>
  <c r="M32" i="4"/>
  <c r="M121" i="4" s="1" a="1"/>
  <c r="M121" i="4" s="1"/>
  <c r="N32" i="4"/>
  <c r="AL5" i="17"/>
  <c r="AV5" i="17"/>
  <c r="T5" i="17"/>
  <c r="B5" i="17"/>
  <c r="AI5" i="17"/>
  <c r="I5" i="17"/>
  <c r="D29" i="4"/>
  <c r="C101" i="3"/>
  <c r="AW4" i="15"/>
  <c r="Y4" i="15"/>
  <c r="Q4" i="15"/>
  <c r="I4" i="15"/>
  <c r="AV4" i="15"/>
  <c r="AN4" i="15"/>
  <c r="AF4" i="15"/>
  <c r="H4" i="15"/>
  <c r="AU4" i="15"/>
  <c r="AM4" i="15"/>
  <c r="AE4" i="15"/>
  <c r="W4" i="15"/>
  <c r="O4" i="15"/>
  <c r="AL4" i="15"/>
  <c r="AD4" i="15"/>
  <c r="V4" i="15"/>
  <c r="N4" i="15"/>
  <c r="F4" i="15"/>
  <c r="AS4" i="15"/>
  <c r="U4" i="15"/>
  <c r="M4" i="15"/>
  <c r="E4" i="15"/>
  <c r="AZ4" i="15"/>
  <c r="AR4" i="15"/>
  <c r="AJ4" i="15"/>
  <c r="L4" i="15"/>
  <c r="D4" i="15"/>
  <c r="AA4" i="15"/>
  <c r="AY4" i="15"/>
  <c r="S4" i="15"/>
  <c r="AQ4" i="15"/>
  <c r="AP4" i="15"/>
  <c r="J4" i="15"/>
  <c r="AI4" i="15"/>
  <c r="C4" i="15"/>
  <c r="AH4" i="15"/>
  <c r="B4" i="15"/>
  <c r="Z4" i="15"/>
  <c r="AX4" i="15"/>
  <c r="N24" i="4"/>
  <c r="M24" i="4"/>
  <c r="M113" i="4" s="1" a="1"/>
  <c r="M113" i="4" s="1"/>
  <c r="F24" i="4"/>
  <c r="AO4" i="15" s="1"/>
  <c r="R24" i="4"/>
  <c r="I24" i="4"/>
  <c r="I113" i="4" s="1" a="1"/>
  <c r="I113" i="4" s="1"/>
  <c r="Q24" i="4"/>
  <c r="P24" i="4"/>
  <c r="O24" i="4"/>
  <c r="L24" i="4"/>
  <c r="L113" i="4" s="1" a="1"/>
  <c r="L113" i="4" s="1"/>
  <c r="K24" i="4"/>
  <c r="K113" i="4" s="1" a="1"/>
  <c r="K113" i="4" s="1"/>
  <c r="J24" i="4"/>
  <c r="J113" i="4" s="1" a="1"/>
  <c r="J113" i="4" s="1"/>
  <c r="F10" i="4"/>
  <c r="AY4" i="14" s="1"/>
  <c r="S5" i="17"/>
  <c r="F5" i="17"/>
  <c r="AD5" i="17"/>
  <c r="L5" i="17"/>
  <c r="AS5" i="17"/>
  <c r="Q5" i="17"/>
  <c r="AH17" i="4"/>
  <c r="AH106" i="4" s="1" a="1"/>
  <c r="AH106" i="4" s="1"/>
  <c r="Z17" i="4"/>
  <c r="Z106" i="4" s="1" a="1"/>
  <c r="Z106" i="4" s="1"/>
  <c r="R17" i="4"/>
  <c r="R106" i="4" s="1" a="1"/>
  <c r="R106" i="4" s="1"/>
  <c r="J17" i="4"/>
  <c r="J106" i="4" s="1" a="1"/>
  <c r="J106" i="4" s="1"/>
  <c r="AK17" i="4"/>
  <c r="AK106" i="4" s="1" a="1"/>
  <c r="AK106" i="4" s="1"/>
  <c r="AC17" i="4"/>
  <c r="AC106" i="4" s="1" a="1"/>
  <c r="AC106" i="4" s="1"/>
  <c r="U17" i="4"/>
  <c r="U106" i="4" s="1" a="1"/>
  <c r="U106" i="4" s="1"/>
  <c r="M17" i="4"/>
  <c r="M106" i="4" s="1" a="1"/>
  <c r="M106" i="4" s="1"/>
  <c r="F17" i="4"/>
  <c r="AJ17" i="4"/>
  <c r="AJ106" i="4" s="1" a="1"/>
  <c r="AJ106" i="4" s="1"/>
  <c r="AB17" i="4"/>
  <c r="AB106" i="4" s="1" a="1"/>
  <c r="AB106" i="4" s="1"/>
  <c r="T17" i="4"/>
  <c r="T106" i="4" s="1" a="1"/>
  <c r="T106" i="4" s="1"/>
  <c r="L17" i="4"/>
  <c r="L106" i="4" s="1" a="1"/>
  <c r="L106" i="4" s="1"/>
  <c r="AI17" i="4"/>
  <c r="AI106" i="4" s="1" a="1"/>
  <c r="AI106" i="4" s="1"/>
  <c r="AA17" i="4"/>
  <c r="AA106" i="4" s="1" a="1"/>
  <c r="AA106" i="4" s="1"/>
  <c r="S17" i="4"/>
  <c r="S106" i="4" s="1" a="1"/>
  <c r="S106" i="4" s="1"/>
  <c r="K17" i="4"/>
  <c r="K106" i="4" s="1" a="1"/>
  <c r="K106" i="4" s="1"/>
  <c r="W17" i="4"/>
  <c r="W106" i="4" s="1" a="1"/>
  <c r="W106" i="4" s="1"/>
  <c r="V17" i="4"/>
  <c r="V106" i="4" s="1" a="1"/>
  <c r="V106" i="4" s="1"/>
  <c r="AF17" i="4"/>
  <c r="AF106" i="4" s="1" a="1"/>
  <c r="AF106" i="4" s="1"/>
  <c r="AG17" i="4"/>
  <c r="AG106" i="4" s="1" a="1"/>
  <c r="AG106" i="4" s="1"/>
  <c r="Q17" i="4"/>
  <c r="Q106" i="4" s="1" a="1"/>
  <c r="Q106" i="4" s="1"/>
  <c r="P17" i="4"/>
  <c r="P106" i="4" s="1" a="1"/>
  <c r="P106" i="4" s="1"/>
  <c r="X17" i="4"/>
  <c r="X106" i="4" s="1" a="1"/>
  <c r="X106" i="4" s="1"/>
  <c r="AE17" i="4"/>
  <c r="AE106" i="4" s="1" a="1"/>
  <c r="AE106" i="4" s="1"/>
  <c r="O17" i="4"/>
  <c r="O106" i="4" s="1" a="1"/>
  <c r="O106" i="4" s="1"/>
  <c r="AD17" i="4"/>
  <c r="AD106" i="4" s="1" a="1"/>
  <c r="AD106" i="4" s="1"/>
  <c r="N17" i="4"/>
  <c r="N106" i="4" s="1" a="1"/>
  <c r="N106" i="4" s="1"/>
  <c r="Y17" i="4"/>
  <c r="Y106" i="4" s="1" a="1"/>
  <c r="Y106" i="4" s="1"/>
  <c r="I17" i="4"/>
  <c r="I106" i="4" s="1" a="1"/>
  <c r="I106" i="4" s="1"/>
  <c r="D30" i="4"/>
  <c r="D101" i="3"/>
  <c r="E6" i="9"/>
  <c r="E14" i="5"/>
  <c r="J87" i="3"/>
  <c r="E8" i="9"/>
  <c r="E16" i="5"/>
  <c r="J89" i="3"/>
  <c r="I32" i="4"/>
  <c r="I121" i="4" s="1" a="1"/>
  <c r="I121" i="4" s="1"/>
  <c r="K32" i="4"/>
  <c r="K121" i="4" s="1" a="1"/>
  <c r="K121" i="4" s="1"/>
  <c r="AN5" i="17"/>
  <c r="AB5" i="17"/>
  <c r="AP5" i="17"/>
  <c r="V5" i="17"/>
  <c r="G5" i="17"/>
  <c r="Y5" i="17"/>
  <c r="G40" i="5"/>
  <c r="G26" i="5"/>
  <c r="H12" i="5"/>
  <c r="E13" i="9"/>
  <c r="E21" i="5"/>
  <c r="J94" i="3"/>
  <c r="E11" i="9"/>
  <c r="E19" i="5"/>
  <c r="J92" i="3"/>
  <c r="I100" i="3"/>
  <c r="D28" i="4"/>
  <c r="N5" i="17"/>
  <c r="E9" i="9"/>
  <c r="E17" i="5"/>
  <c r="J90" i="3"/>
  <c r="R32" i="4"/>
  <c r="AZ5" i="17"/>
  <c r="M25" i="4"/>
  <c r="M114" i="4" s="1" a="1"/>
  <c r="M114" i="4" s="1"/>
  <c r="I25" i="4"/>
  <c r="I114" i="4" s="1" a="1"/>
  <c r="I114" i="4" s="1"/>
  <c r="AM5" i="15"/>
  <c r="B5" i="15"/>
  <c r="K5" i="15"/>
  <c r="AB5" i="15"/>
  <c r="AS5" i="15"/>
  <c r="AZ5" i="15"/>
  <c r="I99" i="3"/>
  <c r="D21" i="4"/>
  <c r="AJ5" i="17"/>
  <c r="Z5" i="17"/>
  <c r="H5" i="17"/>
  <c r="K5" i="17"/>
  <c r="AR5" i="17"/>
  <c r="W5" i="17"/>
  <c r="AO5" i="17"/>
  <c r="D35" i="4"/>
  <c r="I101" i="3"/>
  <c r="E7" i="9"/>
  <c r="E15" i="5"/>
  <c r="J88" i="3"/>
  <c r="AX5" i="17"/>
  <c r="AG5" i="17"/>
  <c r="L25" i="4"/>
  <c r="L114" i="4" s="1" a="1"/>
  <c r="L114" i="4" s="1"/>
  <c r="H5" i="15"/>
  <c r="G27" i="5"/>
  <c r="G41" i="5"/>
  <c r="H13" i="5"/>
  <c r="N25" i="4"/>
  <c r="R25" i="4"/>
  <c r="O5" i="15"/>
  <c r="AN5" i="15"/>
  <c r="J5" i="15"/>
  <c r="S5" i="15"/>
  <c r="AJ5" i="15"/>
  <c r="F5" i="15"/>
  <c r="O32" i="4"/>
  <c r="L32" i="4"/>
  <c r="L121" i="4" s="1" a="1"/>
  <c r="L121" i="4" s="1"/>
  <c r="P32" i="4"/>
  <c r="AK5" i="17"/>
  <c r="AT5" i="17"/>
  <c r="AC5" i="17"/>
  <c r="U5" i="17"/>
  <c r="C5" i="17"/>
  <c r="AE5" i="17"/>
  <c r="AW5" i="17"/>
  <c r="S7" i="4"/>
  <c r="R96" i="4"/>
  <c r="G38" i="5"/>
  <c r="H10" i="5"/>
  <c r="G24" i="5"/>
  <c r="D22" i="4"/>
  <c r="C100" i="3"/>
  <c r="AH5" i="17"/>
  <c r="P25" i="4"/>
  <c r="AU5" i="15"/>
  <c r="I5" i="15"/>
  <c r="R5" i="15"/>
  <c r="AA5" i="15"/>
  <c r="AR5" i="15"/>
  <c r="D15" i="4"/>
  <c r="C99" i="3"/>
  <c r="J32" i="4"/>
  <c r="J121" i="4" s="1" a="1"/>
  <c r="J121" i="4" s="1"/>
  <c r="P5" i="17"/>
  <c r="E5" i="17"/>
  <c r="AY5" i="17"/>
  <c r="AF5" i="17"/>
  <c r="M5" i="17"/>
  <c r="D8" i="4"/>
  <c r="C98" i="3"/>
  <c r="G25" i="5"/>
  <c r="G39" i="5"/>
  <c r="H11" i="5"/>
  <c r="E12" i="9"/>
  <c r="E20" i="5"/>
  <c r="J93" i="3"/>
  <c r="E10" i="9"/>
  <c r="E18" i="5"/>
  <c r="J91" i="3"/>
  <c r="E34" i="5" l="1"/>
  <c r="F20" i="5"/>
  <c r="E48" i="5"/>
  <c r="F16" i="1" s="1"/>
  <c r="E16" i="1"/>
  <c r="E47" i="5"/>
  <c r="F15" i="1" s="1"/>
  <c r="E33" i="5"/>
  <c r="F19" i="5"/>
  <c r="E15" i="1"/>
  <c r="E78" i="4"/>
  <c r="E82" i="4"/>
  <c r="E79" i="4"/>
  <c r="E83" i="4"/>
  <c r="E80" i="4"/>
  <c r="I93" i="3"/>
  <c r="E81" i="4"/>
  <c r="C93" i="3"/>
  <c r="E84" i="4"/>
  <c r="F93" i="3"/>
  <c r="E29" i="5"/>
  <c r="F15" i="5"/>
  <c r="E43" i="5"/>
  <c r="F11" i="1" s="1"/>
  <c r="E11" i="1"/>
  <c r="S10" i="4"/>
  <c r="AD4" i="14"/>
  <c r="D4" i="14"/>
  <c r="G4" i="14"/>
  <c r="X4" i="14"/>
  <c r="AO4" i="14"/>
  <c r="AX4" i="14"/>
  <c r="N100" i="4" a="1"/>
  <c r="N100" i="4" s="1"/>
  <c r="E77" i="4"/>
  <c r="E71" i="4"/>
  <c r="G92" i="3"/>
  <c r="E72" i="4"/>
  <c r="E74" i="4"/>
  <c r="E75" i="4"/>
  <c r="E73" i="4"/>
  <c r="H92" i="3"/>
  <c r="E76" i="4"/>
  <c r="F92" i="3"/>
  <c r="D92" i="3"/>
  <c r="L10" i="4"/>
  <c r="L99" i="4" s="1" a="1"/>
  <c r="L99" i="4" s="1"/>
  <c r="AT4" i="14"/>
  <c r="V4" i="14"/>
  <c r="O4" i="14"/>
  <c r="AF4" i="14"/>
  <c r="AW4" i="14"/>
  <c r="C4" i="14"/>
  <c r="F30" i="4"/>
  <c r="T3" i="17" s="1"/>
  <c r="I10" i="4"/>
  <c r="I99" i="4" s="1" a="1"/>
  <c r="I99" i="4" s="1"/>
  <c r="O10" i="4"/>
  <c r="N4" i="14"/>
  <c r="AS4" i="14"/>
  <c r="W4" i="14"/>
  <c r="AN4" i="14"/>
  <c r="B4" i="14"/>
  <c r="K4" i="14"/>
  <c r="F29" i="4"/>
  <c r="J29" i="4"/>
  <c r="J118" i="4" s="1" a="1"/>
  <c r="J118" i="4" s="1"/>
  <c r="N121" i="4" a="1"/>
  <c r="N121" i="4" s="1"/>
  <c r="K6" i="5" a="1"/>
  <c r="K6" i="5" s="1"/>
  <c r="K7" i="5" s="1"/>
  <c r="L5" i="5"/>
  <c r="B2" i="16"/>
  <c r="P15" i="4"/>
  <c r="K15" i="4"/>
  <c r="K104" i="4" s="1" a="1"/>
  <c r="K104" i="4" s="1"/>
  <c r="R15" i="4"/>
  <c r="J15" i="4"/>
  <c r="J104" i="4" s="1" a="1"/>
  <c r="J104" i="4" s="1"/>
  <c r="I15" i="4"/>
  <c r="I104" i="4" s="1" a="1"/>
  <c r="I104" i="4" s="1"/>
  <c r="O15" i="4"/>
  <c r="N15" i="4"/>
  <c r="N104" i="4" s="1" a="1"/>
  <c r="N104" i="4" s="1"/>
  <c r="L15" i="4"/>
  <c r="L104" i="4" s="1" a="1"/>
  <c r="L104" i="4" s="1"/>
  <c r="F15" i="4"/>
  <c r="E45" i="5"/>
  <c r="F13" i="1" s="1"/>
  <c r="F17" i="5"/>
  <c r="E31" i="5"/>
  <c r="E13" i="1"/>
  <c r="F16" i="5"/>
  <c r="E30" i="5"/>
  <c r="E12" i="1"/>
  <c r="E44" i="5"/>
  <c r="F12" i="1" s="1"/>
  <c r="M10" i="4"/>
  <c r="M99" i="4" s="1" a="1"/>
  <c r="M99" i="4" s="1"/>
  <c r="Q10" i="4"/>
  <c r="AK4" i="14"/>
  <c r="F4" i="14"/>
  <c r="AE4" i="14"/>
  <c r="AV4" i="14"/>
  <c r="J4" i="14"/>
  <c r="S4" i="14"/>
  <c r="N113" i="4" a="1"/>
  <c r="N113" i="4" s="1"/>
  <c r="AT3" i="14"/>
  <c r="AL3" i="14"/>
  <c r="AD3" i="14"/>
  <c r="N3" i="14"/>
  <c r="F3" i="14"/>
  <c r="AS3" i="14"/>
  <c r="AK3" i="14"/>
  <c r="AC3" i="14"/>
  <c r="U3" i="14"/>
  <c r="M3" i="14"/>
  <c r="AZ3" i="14"/>
  <c r="AR3" i="14"/>
  <c r="AJ3" i="14"/>
  <c r="AB3" i="14"/>
  <c r="T3" i="14"/>
  <c r="L3" i="14"/>
  <c r="D3" i="14"/>
  <c r="AQ3" i="14"/>
  <c r="AI3" i="14"/>
  <c r="AA3" i="14"/>
  <c r="S3" i="14"/>
  <c r="K3" i="14"/>
  <c r="C3" i="14"/>
  <c r="AX3" i="14"/>
  <c r="AH3" i="14"/>
  <c r="Z3" i="14"/>
  <c r="R3" i="14"/>
  <c r="J3" i="14"/>
  <c r="B3" i="14"/>
  <c r="AO3" i="14"/>
  <c r="W3" i="14"/>
  <c r="P3" i="14"/>
  <c r="AF3" i="14"/>
  <c r="I3" i="14"/>
  <c r="AW3" i="14"/>
  <c r="AE3" i="14"/>
  <c r="H3" i="14"/>
  <c r="AV3" i="14"/>
  <c r="G3" i="14"/>
  <c r="AU3" i="14"/>
  <c r="X3" i="14"/>
  <c r="AN3" i="14"/>
  <c r="AG3" i="14"/>
  <c r="Q3" i="14"/>
  <c r="O3" i="14"/>
  <c r="R9" i="4"/>
  <c r="J9" i="4"/>
  <c r="J98" i="4" s="1" a="1"/>
  <c r="J98" i="4" s="1"/>
  <c r="M9" i="4"/>
  <c r="M98" i="4" s="1" a="1"/>
  <c r="M98" i="4" s="1"/>
  <c r="F9" i="4"/>
  <c r="V3" i="14" s="1"/>
  <c r="L9" i="4"/>
  <c r="L98" i="4" s="1" a="1"/>
  <c r="L98" i="4" s="1"/>
  <c r="S9" i="4"/>
  <c r="K9" i="4"/>
  <c r="K98" i="4" s="1" a="1"/>
  <c r="K98" i="4" s="1"/>
  <c r="I9" i="4"/>
  <c r="I98" i="4" s="1" a="1"/>
  <c r="I98" i="4" s="1"/>
  <c r="N9" i="4"/>
  <c r="N98" i="4" s="1" a="1"/>
  <c r="N98" i="4" s="1"/>
  <c r="Q9" i="4"/>
  <c r="P9" i="4"/>
  <c r="O9" i="4"/>
  <c r="N107" i="4" a="1"/>
  <c r="N107" i="4" s="1"/>
  <c r="H38" i="5"/>
  <c r="I10" i="5"/>
  <c r="H24" i="5"/>
  <c r="M35" i="4"/>
  <c r="M124" i="4" s="1" a="1"/>
  <c r="M124" i="4" s="1"/>
  <c r="F35" i="4"/>
  <c r="S35" i="4"/>
  <c r="O35" i="4"/>
  <c r="N35" i="4"/>
  <c r="N124" i="4" s="1" a="1"/>
  <c r="N124" i="4" s="1"/>
  <c r="K35" i="4"/>
  <c r="K124" i="4" s="1" a="1"/>
  <c r="K124" i="4" s="1"/>
  <c r="R35" i="4"/>
  <c r="P35" i="4"/>
  <c r="I35" i="4"/>
  <c r="I124" i="4" s="1" a="1"/>
  <c r="I124" i="4" s="1"/>
  <c r="N21" i="4"/>
  <c r="N110" i="4" s="1" a="1"/>
  <c r="N110" i="4" s="1"/>
  <c r="R21" i="4"/>
  <c r="Q21" i="4"/>
  <c r="I21" i="4"/>
  <c r="I110" i="4" s="1" a="1"/>
  <c r="I110" i="4" s="1"/>
  <c r="P21" i="4"/>
  <c r="K21" i="4"/>
  <c r="K110" i="4" s="1" a="1"/>
  <c r="K110" i="4" s="1"/>
  <c r="F21" i="4"/>
  <c r="S21" i="4"/>
  <c r="M21" i="4"/>
  <c r="M110" i="4" s="1" a="1"/>
  <c r="M110" i="4" s="1"/>
  <c r="L21" i="4"/>
  <c r="L110" i="4" s="1" a="1"/>
  <c r="L110" i="4" s="1"/>
  <c r="E86" i="4"/>
  <c r="E89" i="4"/>
  <c r="E87" i="4"/>
  <c r="G94" i="3"/>
  <c r="E88" i="4"/>
  <c r="E85" i="4"/>
  <c r="I94" i="3"/>
  <c r="E90" i="4"/>
  <c r="D94" i="3"/>
  <c r="C94" i="3"/>
  <c r="F94" i="3"/>
  <c r="E91" i="4"/>
  <c r="T4" i="14"/>
  <c r="AC4" i="14"/>
  <c r="AM4" i="14"/>
  <c r="I4" i="14"/>
  <c r="R4" i="14"/>
  <c r="AA4" i="14"/>
  <c r="AK3" i="16"/>
  <c r="AC3" i="16"/>
  <c r="AB3" i="16"/>
  <c r="T3" i="16"/>
  <c r="S3" i="16"/>
  <c r="K3" i="16"/>
  <c r="J3" i="16"/>
  <c r="B3" i="16"/>
  <c r="AU3" i="16"/>
  <c r="AE3" i="16"/>
  <c r="I3" i="16"/>
  <c r="AN3" i="16"/>
  <c r="F3" i="16"/>
  <c r="AL3" i="16"/>
  <c r="F16" i="4"/>
  <c r="M3" i="16" s="1"/>
  <c r="P16" i="4"/>
  <c r="J16" i="4"/>
  <c r="J105" i="4" s="1" a="1"/>
  <c r="J105" i="4" s="1"/>
  <c r="K16" i="4"/>
  <c r="K105" i="4" s="1" a="1"/>
  <c r="K105" i="4" s="1"/>
  <c r="L16" i="4"/>
  <c r="L105" i="4" s="1" a="1"/>
  <c r="L105" i="4" s="1"/>
  <c r="N101" i="4" a="1"/>
  <c r="N101" i="4" s="1"/>
  <c r="E62" i="4"/>
  <c r="E57" i="4"/>
  <c r="E58" i="4"/>
  <c r="E59" i="4"/>
  <c r="E61" i="4"/>
  <c r="E90" i="3"/>
  <c r="E63" i="4"/>
  <c r="E60" i="4"/>
  <c r="H39" i="5"/>
  <c r="H25" i="5"/>
  <c r="I11" i="5"/>
  <c r="E35" i="5"/>
  <c r="E49" i="5"/>
  <c r="F17" i="1" s="1"/>
  <c r="F21" i="5"/>
  <c r="E17" i="1"/>
  <c r="E38" i="4"/>
  <c r="E42" i="4"/>
  <c r="E37" i="4"/>
  <c r="E40" i="4"/>
  <c r="E41" i="4"/>
  <c r="E36" i="4"/>
  <c r="F36" i="4" s="1"/>
  <c r="E87" i="3"/>
  <c r="E39" i="4"/>
  <c r="C102" i="3"/>
  <c r="E4" i="14"/>
  <c r="AL4" i="14"/>
  <c r="AZ4" i="14"/>
  <c r="AU4" i="14"/>
  <c r="Q4" i="14"/>
  <c r="Z4" i="14"/>
  <c r="AI4" i="14"/>
  <c r="S24" i="4"/>
  <c r="AJ3" i="15"/>
  <c r="AB3" i="15"/>
  <c r="T3" i="15"/>
  <c r="L3" i="15"/>
  <c r="D3" i="15"/>
  <c r="AA3" i="15"/>
  <c r="S3" i="15"/>
  <c r="K3" i="15"/>
  <c r="C3" i="15"/>
  <c r="AX3" i="15"/>
  <c r="R3" i="15"/>
  <c r="J3" i="15"/>
  <c r="B3" i="15"/>
  <c r="AW3" i="15"/>
  <c r="AO3" i="15"/>
  <c r="I3" i="15"/>
  <c r="AV3" i="15"/>
  <c r="AN3" i="15"/>
  <c r="AF3" i="15"/>
  <c r="X3" i="15"/>
  <c r="AM3" i="15"/>
  <c r="AE3" i="15"/>
  <c r="W3" i="15"/>
  <c r="O3" i="15"/>
  <c r="G3" i="15"/>
  <c r="F3" i="15"/>
  <c r="AD3" i="15"/>
  <c r="AC3" i="15"/>
  <c r="V3" i="15"/>
  <c r="U3" i="15"/>
  <c r="E3" i="15"/>
  <c r="P23" i="4"/>
  <c r="S23" i="4"/>
  <c r="K23" i="4"/>
  <c r="K112" i="4" s="1" a="1"/>
  <c r="K112" i="4" s="1"/>
  <c r="R23" i="4"/>
  <c r="Q23" i="4"/>
  <c r="I23" i="4"/>
  <c r="I112" i="4" s="1" a="1"/>
  <c r="I112" i="4" s="1"/>
  <c r="F23" i="4"/>
  <c r="AZ3" i="15" s="1"/>
  <c r="N23" i="4"/>
  <c r="N112" i="4" s="1" a="1"/>
  <c r="N112" i="4" s="1"/>
  <c r="M23" i="4"/>
  <c r="M112" i="4" s="1" a="1"/>
  <c r="M112" i="4" s="1"/>
  <c r="N22" i="4"/>
  <c r="N111" i="4" s="1" a="1"/>
  <c r="N111" i="4" s="1"/>
  <c r="F22" i="4"/>
  <c r="T22" i="4"/>
  <c r="R22" i="4"/>
  <c r="J22" i="4"/>
  <c r="J111" i="4" s="1" a="1"/>
  <c r="J111" i="4" s="1"/>
  <c r="T7" i="4"/>
  <c r="T35" i="4" s="1"/>
  <c r="S96" i="4"/>
  <c r="S12" i="4"/>
  <c r="S18" i="4"/>
  <c r="S32" i="4"/>
  <c r="S25" i="4"/>
  <c r="S11" i="4"/>
  <c r="E46" i="5"/>
  <c r="F14" i="1" s="1"/>
  <c r="E32" i="5"/>
  <c r="F18" i="5"/>
  <c r="E14" i="1"/>
  <c r="N114" i="4" a="1"/>
  <c r="N114" i="4" s="1"/>
  <c r="E42" i="5"/>
  <c r="F10" i="1" s="1"/>
  <c r="E28" i="5"/>
  <c r="F14" i="5"/>
  <c r="E10" i="1"/>
  <c r="N10" i="4"/>
  <c r="N99" i="4" s="1" a="1"/>
  <c r="N99" i="4" s="1"/>
  <c r="J10" i="4"/>
  <c r="J99" i="4" s="1" a="1"/>
  <c r="J99" i="4" s="1"/>
  <c r="L4" i="14"/>
  <c r="U4" i="14"/>
  <c r="M4" i="14"/>
  <c r="H4" i="14"/>
  <c r="Y4" i="14"/>
  <c r="AH4" i="14"/>
  <c r="AQ4" i="14"/>
  <c r="T4" i="15"/>
  <c r="AC4" i="15"/>
  <c r="AT4" i="15"/>
  <c r="P4" i="15"/>
  <c r="AG4" i="15"/>
  <c r="S14" i="4"/>
  <c r="N14" i="4"/>
  <c r="N103" i="4" s="1" a="1"/>
  <c r="N103" i="4" s="1"/>
  <c r="M14" i="4"/>
  <c r="M103" i="4" s="1" a="1"/>
  <c r="M103" i="4" s="1"/>
  <c r="F14" i="4"/>
  <c r="L14" i="4"/>
  <c r="L103" i="4" s="1" a="1"/>
  <c r="L103" i="4" s="1"/>
  <c r="R14" i="4"/>
  <c r="P14" i="4"/>
  <c r="O14" i="4"/>
  <c r="J14" i="4"/>
  <c r="J103" i="4" s="1" a="1"/>
  <c r="J103" i="4" s="1"/>
  <c r="E54" i="4"/>
  <c r="E51" i="4"/>
  <c r="E56" i="4"/>
  <c r="E53" i="4"/>
  <c r="E55" i="4"/>
  <c r="E89" i="3"/>
  <c r="E50" i="4"/>
  <c r="E52" i="4"/>
  <c r="E70" i="4"/>
  <c r="E64" i="4"/>
  <c r="G91" i="3"/>
  <c r="E67" i="4"/>
  <c r="E65" i="4"/>
  <c r="E69" i="4"/>
  <c r="I91" i="3"/>
  <c r="H91" i="3"/>
  <c r="F91" i="3"/>
  <c r="E66" i="4"/>
  <c r="E68" i="4"/>
  <c r="D91" i="3"/>
  <c r="C91" i="3"/>
  <c r="F8" i="4"/>
  <c r="P8" i="4"/>
  <c r="O8" i="4"/>
  <c r="L8" i="4"/>
  <c r="L97" i="4" s="1" a="1"/>
  <c r="L97" i="4" s="1"/>
  <c r="K8" i="4"/>
  <c r="K97" i="4" s="1" a="1"/>
  <c r="K97" i="4" s="1"/>
  <c r="Q8" i="4"/>
  <c r="T8" i="4"/>
  <c r="S8" i="4"/>
  <c r="R8" i="4"/>
  <c r="I13" i="5"/>
  <c r="H27" i="5"/>
  <c r="H41" i="5"/>
  <c r="E46" i="4"/>
  <c r="E45" i="4"/>
  <c r="E49" i="4"/>
  <c r="E43" i="4"/>
  <c r="E48" i="4"/>
  <c r="E47" i="4"/>
  <c r="E88" i="3"/>
  <c r="E44" i="4"/>
  <c r="F28" i="4"/>
  <c r="H40" i="5"/>
  <c r="H26" i="5"/>
  <c r="I12" i="5"/>
  <c r="K10" i="4"/>
  <c r="K99" i="4" s="1" a="1"/>
  <c r="K99" i="4" s="1"/>
  <c r="P10" i="4"/>
  <c r="R10" i="4"/>
  <c r="AB4" i="14"/>
  <c r="AR4" i="14"/>
  <c r="AJ4" i="14"/>
  <c r="P4" i="14"/>
  <c r="AG4" i="14"/>
  <c r="AP4" i="14"/>
  <c r="R4" i="15"/>
  <c r="K4" i="15"/>
  <c r="AB4" i="15"/>
  <c r="AK4" i="15"/>
  <c r="G4" i="15"/>
  <c r="X4" i="15"/>
  <c r="O114" i="4" l="1" a="1"/>
  <c r="O114" i="4" s="1"/>
  <c r="O101" i="4" a="1"/>
  <c r="O101" i="4" s="1"/>
  <c r="O100" i="4" a="1"/>
  <c r="O100" i="4" s="1"/>
  <c r="O107" i="4" a="1"/>
  <c r="O107" i="4" s="1"/>
  <c r="O121" i="4" a="1"/>
  <c r="O121" i="4" s="1"/>
  <c r="O113" i="4" a="1"/>
  <c r="O113" i="4" s="1"/>
  <c r="T28" i="4"/>
  <c r="O103" i="4" a="1"/>
  <c r="O103" i="4" s="1"/>
  <c r="L28" i="4"/>
  <c r="L117" i="4" s="1" a="1"/>
  <c r="L117" i="4" s="1"/>
  <c r="I41" i="5"/>
  <c r="I27" i="5"/>
  <c r="J13" i="5"/>
  <c r="D69" i="4"/>
  <c r="H106" i="3"/>
  <c r="I28" i="4"/>
  <c r="I117" i="4" s="1" a="1"/>
  <c r="I117" i="4" s="1"/>
  <c r="Q28" i="4"/>
  <c r="K28" i="4"/>
  <c r="K117" i="4" s="1" a="1"/>
  <c r="K117" i="4" s="1"/>
  <c r="J8" i="4"/>
  <c r="J97" i="4" s="1" a="1"/>
  <c r="J97" i="4" s="1"/>
  <c r="M8" i="4"/>
  <c r="M97" i="4" s="1" a="1"/>
  <c r="M97" i="4" s="1"/>
  <c r="B2" i="14"/>
  <c r="D65" i="4"/>
  <c r="D106" i="3"/>
  <c r="K14" i="4"/>
  <c r="K103" i="4" s="1" a="1"/>
  <c r="K103" i="4" s="1"/>
  <c r="G14" i="5"/>
  <c r="F28" i="5"/>
  <c r="F42" i="5"/>
  <c r="I22" i="4"/>
  <c r="I111" i="4" s="1" a="1"/>
  <c r="I111" i="4" s="1"/>
  <c r="L22" i="4"/>
  <c r="L111" i="4" s="1" a="1"/>
  <c r="L111" i="4" s="1"/>
  <c r="S22" i="4"/>
  <c r="AS3" i="15"/>
  <c r="AT3" i="15"/>
  <c r="P3" i="15"/>
  <c r="AG3" i="15"/>
  <c r="AP3" i="15"/>
  <c r="AY3" i="15"/>
  <c r="D59" i="4"/>
  <c r="E105" i="3"/>
  <c r="R16" i="4"/>
  <c r="X3" i="16"/>
  <c r="O3" i="16"/>
  <c r="AW3" i="16"/>
  <c r="C3" i="16"/>
  <c r="L3" i="16"/>
  <c r="U3" i="16"/>
  <c r="D86" i="4"/>
  <c r="D109" i="3"/>
  <c r="J21" i="4"/>
  <c r="J110" i="4" s="1" a="1"/>
  <c r="J110" i="4" s="1"/>
  <c r="Q35" i="4"/>
  <c r="J35" i="4"/>
  <c r="J124" i="4" s="1" a="1"/>
  <c r="J124" i="4" s="1"/>
  <c r="J30" i="4"/>
  <c r="J119" i="4" s="1" a="1"/>
  <c r="J119" i="4" s="1"/>
  <c r="AU3" i="17"/>
  <c r="O3" i="17"/>
  <c r="AW3" i="17"/>
  <c r="AE3" i="17"/>
  <c r="R3" i="17"/>
  <c r="AB3" i="17"/>
  <c r="F46" i="5"/>
  <c r="F32" i="5"/>
  <c r="G18" i="5"/>
  <c r="O98" i="4" a="1"/>
  <c r="O98" i="4" s="1"/>
  <c r="F30" i="5"/>
  <c r="G16" i="5"/>
  <c r="F44" i="5"/>
  <c r="S29" i="4"/>
  <c r="K29" i="4"/>
  <c r="K118" i="4" s="1" a="1"/>
  <c r="K118" i="4" s="1"/>
  <c r="B2" i="17"/>
  <c r="O99" i="4" a="1"/>
  <c r="O99" i="4" s="1"/>
  <c r="O30" i="4"/>
  <c r="O119" i="4" s="1" a="1"/>
  <c r="O119" i="4" s="1"/>
  <c r="AS3" i="17"/>
  <c r="F3" i="17"/>
  <c r="AK3" i="17"/>
  <c r="H3" i="17"/>
  <c r="AO3" i="17"/>
  <c r="Z3" i="17"/>
  <c r="AJ3" i="17"/>
  <c r="D91" i="4"/>
  <c r="I109" i="3"/>
  <c r="T29" i="4"/>
  <c r="M30" i="4"/>
  <c r="M119" i="4" s="1" a="1"/>
  <c r="M119" i="4" s="1"/>
  <c r="C3" i="17"/>
  <c r="AA3" i="17"/>
  <c r="P3" i="17"/>
  <c r="S3" i="17"/>
  <c r="K3" i="17"/>
  <c r="AH3" i="17"/>
  <c r="AR3" i="17"/>
  <c r="O97" i="4" a="1"/>
  <c r="O97" i="4" s="1"/>
  <c r="R28" i="4"/>
  <c r="D67" i="4"/>
  <c r="F106" i="3"/>
  <c r="I39" i="5"/>
  <c r="I25" i="5"/>
  <c r="J11" i="5"/>
  <c r="S16" i="4"/>
  <c r="N16" i="4"/>
  <c r="N105" i="4" s="1" a="1"/>
  <c r="N105" i="4" s="1"/>
  <c r="G3" i="16"/>
  <c r="Y3" i="16"/>
  <c r="P3" i="16"/>
  <c r="R3" i="16"/>
  <c r="AA3" i="16"/>
  <c r="AJ3" i="16"/>
  <c r="AS3" i="16"/>
  <c r="T9" i="4"/>
  <c r="O104" i="4" a="1"/>
  <c r="O104" i="4" s="1"/>
  <c r="N29" i="4"/>
  <c r="N118" i="4" s="1" a="1"/>
  <c r="N118" i="4" s="1"/>
  <c r="K30" i="4"/>
  <c r="K119" i="4" s="1" a="1"/>
  <c r="K119" i="4" s="1"/>
  <c r="W3" i="17"/>
  <c r="AV3" i="17"/>
  <c r="AL3" i="17"/>
  <c r="AD3" i="17"/>
  <c r="V3" i="17"/>
  <c r="AP3" i="17"/>
  <c r="AZ3" i="17"/>
  <c r="D81" i="4"/>
  <c r="F108" i="3"/>
  <c r="F48" i="5"/>
  <c r="G20" i="5"/>
  <c r="F34" i="5"/>
  <c r="O22" i="4"/>
  <c r="O111" i="4" s="1" a="1"/>
  <c r="O111" i="4" s="1"/>
  <c r="T16" i="4"/>
  <c r="V3" i="16"/>
  <c r="AO3" i="16"/>
  <c r="AF3" i="16"/>
  <c r="Z3" i="16"/>
  <c r="AI3" i="16"/>
  <c r="AR3" i="16"/>
  <c r="I38" i="5"/>
  <c r="I24" i="5"/>
  <c r="J10" i="5"/>
  <c r="F45" i="5"/>
  <c r="F31" i="5"/>
  <c r="G17" i="5"/>
  <c r="T15" i="4"/>
  <c r="Q29" i="4"/>
  <c r="L29" i="4"/>
  <c r="L118" i="4" s="1" a="1"/>
  <c r="L118" i="4" s="1"/>
  <c r="O29" i="4"/>
  <c r="O118" i="4" s="1" a="1"/>
  <c r="O118" i="4" s="1"/>
  <c r="R30" i="4"/>
  <c r="P30" i="4"/>
  <c r="X3" i="17"/>
  <c r="M3" i="17"/>
  <c r="G3" i="17"/>
  <c r="AN3" i="17"/>
  <c r="AF3" i="17"/>
  <c r="AX3" i="17"/>
  <c r="D72" i="4"/>
  <c r="D107" i="3"/>
  <c r="D75" i="4"/>
  <c r="G107" i="3"/>
  <c r="G106" i="3"/>
  <c r="D68" i="4"/>
  <c r="D45" i="4"/>
  <c r="E103" i="3"/>
  <c r="P22" i="4"/>
  <c r="W3" i="16"/>
  <c r="AV3" i="16"/>
  <c r="AH3" i="16"/>
  <c r="AZ3" i="16"/>
  <c r="D89" i="4"/>
  <c r="G109" i="3"/>
  <c r="O124" i="4" a="1"/>
  <c r="O124" i="4" s="1"/>
  <c r="L30" i="4"/>
  <c r="L119" i="4" s="1" a="1"/>
  <c r="L119" i="4" s="1"/>
  <c r="AT3" i="17"/>
  <c r="AG3" i="17"/>
  <c r="Q3" i="17"/>
  <c r="AY3" i="17"/>
  <c r="AQ3" i="17"/>
  <c r="D3" i="17"/>
  <c r="D74" i="4"/>
  <c r="F107" i="3"/>
  <c r="C108" i="3"/>
  <c r="D78" i="4"/>
  <c r="J28" i="4"/>
  <c r="J117" i="4" s="1" a="1"/>
  <c r="J117" i="4" s="1"/>
  <c r="N28" i="4"/>
  <c r="N117" i="4" s="1" a="1"/>
  <c r="N117" i="4" s="1"/>
  <c r="U7" i="4"/>
  <c r="T96" i="4"/>
  <c r="T32" i="4"/>
  <c r="T25" i="4"/>
  <c r="T12" i="4"/>
  <c r="T18" i="4"/>
  <c r="T11" i="4"/>
  <c r="T24" i="4"/>
  <c r="T36" i="4"/>
  <c r="T10" i="4"/>
  <c r="D70" i="4"/>
  <c r="I106" i="3"/>
  <c r="T14" i="4"/>
  <c r="M22" i="4"/>
  <c r="M111" i="4" s="1" a="1"/>
  <c r="M111" i="4" s="1"/>
  <c r="M16" i="4"/>
  <c r="M105" i="4" s="1" a="1"/>
  <c r="M105" i="4" s="1"/>
  <c r="N3" i="16"/>
  <c r="AQ3" i="16"/>
  <c r="M28" i="4"/>
  <c r="M117" i="4" s="1" a="1"/>
  <c r="M117" i="4" s="1"/>
  <c r="S28" i="4"/>
  <c r="I8" i="4"/>
  <c r="I97" i="4" s="1" a="1"/>
  <c r="I97" i="4" s="1"/>
  <c r="N8" i="4"/>
  <c r="N97" i="4" s="1" a="1"/>
  <c r="N97" i="4" s="1"/>
  <c r="E104" i="3"/>
  <c r="D52" i="4"/>
  <c r="I14" i="4"/>
  <c r="I103" i="4" s="1" a="1"/>
  <c r="I103" i="4" s="1"/>
  <c r="Q14" i="4"/>
  <c r="O23" i="4"/>
  <c r="O112" i="4" s="1" a="1"/>
  <c r="O112" i="4" s="1"/>
  <c r="J23" i="4"/>
  <c r="J112" i="4" s="1" a="1"/>
  <c r="J112" i="4" s="1"/>
  <c r="L23" i="4"/>
  <c r="L112" i="4" s="1" a="1"/>
  <c r="L112" i="4" s="1"/>
  <c r="M3" i="15"/>
  <c r="AL3" i="15"/>
  <c r="AU3" i="15"/>
  <c r="Q3" i="15"/>
  <c r="Z3" i="15"/>
  <c r="AI3" i="15"/>
  <c r="AR3" i="15"/>
  <c r="E102" i="3"/>
  <c r="D38" i="4"/>
  <c r="C43" i="3"/>
  <c r="C88" i="3" s="1"/>
  <c r="F35" i="5"/>
  <c r="F49" i="5"/>
  <c r="G21" i="5"/>
  <c r="Q16" i="4"/>
  <c r="O16" i="4"/>
  <c r="O105" i="4" s="1" a="1"/>
  <c r="O105" i="4" s="1"/>
  <c r="AM3" i="16"/>
  <c r="AD3" i="16"/>
  <c r="Q3" i="16"/>
  <c r="AP3" i="16"/>
  <c r="AY3" i="16"/>
  <c r="E3" i="16"/>
  <c r="D88" i="4"/>
  <c r="F109" i="3"/>
  <c r="T21" i="4"/>
  <c r="O21" i="4"/>
  <c r="O110" i="4" s="1" a="1"/>
  <c r="O110" i="4" s="1"/>
  <c r="Y3" i="14"/>
  <c r="AM3" i="14"/>
  <c r="AP3" i="14"/>
  <c r="AY3" i="14"/>
  <c r="E3" i="14"/>
  <c r="M15" i="4"/>
  <c r="M104" i="4" s="1" a="1"/>
  <c r="M104" i="4" s="1"/>
  <c r="Q15" i="4"/>
  <c r="S15" i="4"/>
  <c r="M5" i="5"/>
  <c r="L6" i="5" a="1"/>
  <c r="L6" i="5" s="1"/>
  <c r="L7" i="5" s="1"/>
  <c r="R29" i="4"/>
  <c r="P29" i="4"/>
  <c r="S30" i="4"/>
  <c r="N30" i="4"/>
  <c r="N119" i="4" s="1" a="1"/>
  <c r="N119" i="4" s="1"/>
  <c r="T30" i="4"/>
  <c r="E3" i="17"/>
  <c r="N3" i="17"/>
  <c r="AC3" i="17"/>
  <c r="I3" i="17"/>
  <c r="B3" i="17"/>
  <c r="L3" i="17"/>
  <c r="F43" i="5"/>
  <c r="F29" i="5"/>
  <c r="G15" i="5"/>
  <c r="F47" i="5"/>
  <c r="F33" i="5"/>
  <c r="G19" i="5"/>
  <c r="J12" i="5"/>
  <c r="I26" i="5"/>
  <c r="I40" i="5"/>
  <c r="O28" i="4"/>
  <c r="O117" i="4" s="1" a="1"/>
  <c r="O117" i="4" s="1"/>
  <c r="P28" i="4"/>
  <c r="D64" i="4"/>
  <c r="C106" i="3"/>
  <c r="Q22" i="4"/>
  <c r="K22" i="4"/>
  <c r="K111" i="4" s="1" a="1"/>
  <c r="K111" i="4" s="1"/>
  <c r="B2" i="15"/>
  <c r="T23" i="4"/>
  <c r="AK3" i="15"/>
  <c r="N3" i="15"/>
  <c r="H3" i="15"/>
  <c r="Y3" i="15"/>
  <c r="AH3" i="15"/>
  <c r="AQ3" i="15"/>
  <c r="R36" i="4"/>
  <c r="M36" i="4"/>
  <c r="M125" i="4" s="1" a="1"/>
  <c r="M125" i="4" s="1"/>
  <c r="S36" i="4"/>
  <c r="L36" i="4"/>
  <c r="L125" i="4" s="1" a="1"/>
  <c r="L125" i="4" s="1"/>
  <c r="B2" i="24"/>
  <c r="P36" i="4"/>
  <c r="J36" i="4"/>
  <c r="J125" i="4" s="1" a="1"/>
  <c r="J125" i="4" s="1"/>
  <c r="Q36" i="4"/>
  <c r="K36" i="4"/>
  <c r="K125" i="4" s="1" a="1"/>
  <c r="K125" i="4" s="1"/>
  <c r="N36" i="4"/>
  <c r="N125" i="4" s="1" a="1"/>
  <c r="N125" i="4" s="1"/>
  <c r="I36" i="4"/>
  <c r="I125" i="4" s="1" a="1"/>
  <c r="I125" i="4" s="1"/>
  <c r="O36" i="4"/>
  <c r="O125" i="4" s="1" a="1"/>
  <c r="O125" i="4" s="1"/>
  <c r="I16" i="4"/>
  <c r="I105" i="4" s="1" a="1"/>
  <c r="I105" i="4" s="1"/>
  <c r="H3" i="16"/>
  <c r="AT3" i="16"/>
  <c r="AG3" i="16"/>
  <c r="AX3" i="16"/>
  <c r="D3" i="16"/>
  <c r="D85" i="4"/>
  <c r="C109" i="3"/>
  <c r="L35" i="4"/>
  <c r="L124" i="4" s="1" a="1"/>
  <c r="L124" i="4" s="1"/>
  <c r="I29" i="4"/>
  <c r="I118" i="4" s="1" a="1"/>
  <c r="I118" i="4" s="1"/>
  <c r="M29" i="4"/>
  <c r="M118" i="4" s="1" a="1"/>
  <c r="M118" i="4" s="1"/>
  <c r="I30" i="4"/>
  <c r="I119" i="4" s="1" a="1"/>
  <c r="I119" i="4" s="1"/>
  <c r="Q30" i="4"/>
  <c r="Y3" i="17"/>
  <c r="AI3" i="17"/>
  <c r="AM3" i="17"/>
  <c r="U3" i="17"/>
  <c r="J3" i="17"/>
  <c r="D76" i="4"/>
  <c r="H107" i="3"/>
  <c r="I108" i="3"/>
  <c r="D84" i="4"/>
  <c r="P100" i="4" l="1" a="1"/>
  <c r="P100" i="4" s="1"/>
  <c r="P101" i="4" a="1"/>
  <c r="P101" i="4" s="1"/>
  <c r="P114" i="4" a="1"/>
  <c r="P114" i="4" s="1"/>
  <c r="P113" i="4" a="1"/>
  <c r="P113" i="4" s="1"/>
  <c r="P121" i="4" a="1"/>
  <c r="P121" i="4" s="1"/>
  <c r="P107" i="4" a="1"/>
  <c r="P107" i="4" s="1"/>
  <c r="P99" i="4" a="1"/>
  <c r="P99" i="4" s="1"/>
  <c r="P103" i="4" a="1"/>
  <c r="P103" i="4" s="1"/>
  <c r="P97" i="4" a="1"/>
  <c r="P97" i="4" s="1"/>
  <c r="P105" i="4" a="1"/>
  <c r="P105" i="4" s="1"/>
  <c r="P110" i="4" a="1"/>
  <c r="P110" i="4" s="1"/>
  <c r="P104" i="4" a="1"/>
  <c r="P104" i="4" s="1"/>
  <c r="P112" i="4" a="1"/>
  <c r="P112" i="4" s="1"/>
  <c r="P124" i="4" a="1"/>
  <c r="P124" i="4" s="1"/>
  <c r="P98" i="4" a="1"/>
  <c r="P98" i="4" s="1"/>
  <c r="P119" i="4" a="1"/>
  <c r="P119" i="4" s="1"/>
  <c r="AL5" i="22"/>
  <c r="AE5" i="22"/>
  <c r="AQ5" i="22"/>
  <c r="I5" i="22"/>
  <c r="F67" i="4"/>
  <c r="AC5" i="22" s="1"/>
  <c r="I67" i="4"/>
  <c r="I156" i="4" s="1" a="1"/>
  <c r="I156" i="4" s="1"/>
  <c r="N67" i="4"/>
  <c r="N156" i="4" s="1" a="1"/>
  <c r="N156" i="4" s="1"/>
  <c r="K67" i="4"/>
  <c r="K156" i="4" s="1" a="1"/>
  <c r="K156" i="4" s="1"/>
  <c r="T67" i="4"/>
  <c r="P67" i="4"/>
  <c r="P156" i="4" s="1" a="1"/>
  <c r="P156" i="4" s="1"/>
  <c r="O67" i="4"/>
  <c r="O156" i="4" s="1" a="1"/>
  <c r="O156" i="4" s="1"/>
  <c r="P117" i="4" a="1"/>
  <c r="P117" i="4" s="1"/>
  <c r="F85" i="4"/>
  <c r="B2" i="21" s="1"/>
  <c r="N85" i="4"/>
  <c r="N174" i="4" s="1" a="1"/>
  <c r="N174" i="4" s="1"/>
  <c r="I85" i="4"/>
  <c r="I174" i="4" s="1" a="1"/>
  <c r="I174" i="4" s="1"/>
  <c r="U85" i="4"/>
  <c r="P125" i="4" a="1"/>
  <c r="P125" i="4" s="1"/>
  <c r="J26" i="5"/>
  <c r="J40" i="5"/>
  <c r="K12" i="5"/>
  <c r="N5" i="5"/>
  <c r="M6" i="5" a="1"/>
  <c r="M6" i="5" s="1"/>
  <c r="M7" i="5" s="1"/>
  <c r="G49" i="5"/>
  <c r="H21" i="5"/>
  <c r="G35" i="5"/>
  <c r="AQ5" i="23"/>
  <c r="C5" i="23"/>
  <c r="AE5" i="23"/>
  <c r="AC5" i="23"/>
  <c r="AW5" i="23"/>
  <c r="AV5" i="23"/>
  <c r="P5" i="23"/>
  <c r="U5" i="23"/>
  <c r="AS5" i="23"/>
  <c r="B5" i="23"/>
  <c r="Y5" i="23"/>
  <c r="L74" i="4"/>
  <c r="L163" i="4" s="1" a="1"/>
  <c r="L163" i="4" s="1"/>
  <c r="N74" i="4"/>
  <c r="N163" i="4" s="1" a="1"/>
  <c r="N163" i="4" s="1"/>
  <c r="F74" i="4"/>
  <c r="AL5" i="23" s="1"/>
  <c r="U74" i="4"/>
  <c r="S74" i="4"/>
  <c r="AO3" i="23"/>
  <c r="AG3" i="23"/>
  <c r="Y3" i="23"/>
  <c r="Q3" i="23"/>
  <c r="V3" i="23"/>
  <c r="N3" i="23"/>
  <c r="F3" i="23"/>
  <c r="AX3" i="23"/>
  <c r="AV3" i="23"/>
  <c r="AK3" i="23"/>
  <c r="AA3" i="23"/>
  <c r="P3" i="23"/>
  <c r="O3" i="23"/>
  <c r="D3" i="23"/>
  <c r="AS3" i="23"/>
  <c r="AI3" i="23"/>
  <c r="AE3" i="23"/>
  <c r="J3" i="23"/>
  <c r="AY3" i="23"/>
  <c r="AC3" i="23"/>
  <c r="H3" i="23"/>
  <c r="U3" i="23"/>
  <c r="T3" i="23"/>
  <c r="S3" i="23"/>
  <c r="AQ3" i="23"/>
  <c r="L3" i="23"/>
  <c r="AN3" i="23"/>
  <c r="AH3" i="23"/>
  <c r="N72" i="4"/>
  <c r="N161" i="4" s="1" a="1"/>
  <c r="N161" i="4" s="1"/>
  <c r="U72" i="4"/>
  <c r="K72" i="4"/>
  <c r="K161" i="4" s="1" a="1"/>
  <c r="K161" i="4" s="1"/>
  <c r="F72" i="4"/>
  <c r="AT3" i="23" s="1"/>
  <c r="O72" i="4"/>
  <c r="O161" i="4" s="1" a="1"/>
  <c r="O161" i="4" s="1"/>
  <c r="M72" i="4"/>
  <c r="M161" i="4" s="1" a="1"/>
  <c r="M161" i="4" s="1"/>
  <c r="I72" i="4"/>
  <c r="I161" i="4" s="1" a="1"/>
  <c r="I161" i="4" s="1"/>
  <c r="J72" i="4"/>
  <c r="J161" i="4" s="1" a="1"/>
  <c r="J161" i="4" s="1"/>
  <c r="S72" i="4"/>
  <c r="J25" i="5"/>
  <c r="K11" i="5"/>
  <c r="J39" i="5"/>
  <c r="G46" i="5"/>
  <c r="G32" i="5"/>
  <c r="H18" i="5"/>
  <c r="AT4" i="19"/>
  <c r="M4" i="19"/>
  <c r="AR4" i="19"/>
  <c r="AP4" i="19"/>
  <c r="J4" i="19"/>
  <c r="H4" i="19"/>
  <c r="AO4" i="19"/>
  <c r="N4" i="19"/>
  <c r="X4" i="19"/>
  <c r="I4" i="19"/>
  <c r="AI4" i="19"/>
  <c r="AG4" i="19"/>
  <c r="D4" i="19"/>
  <c r="C4" i="19"/>
  <c r="AV4" i="19"/>
  <c r="Q4" i="19"/>
  <c r="P4" i="19"/>
  <c r="U59" i="4"/>
  <c r="M59" i="4"/>
  <c r="M148" i="4" s="1" a="1"/>
  <c r="M148" i="4" s="1"/>
  <c r="F59" i="4"/>
  <c r="AK4" i="19" s="1"/>
  <c r="J59" i="4"/>
  <c r="J148" i="4" s="1" a="1"/>
  <c r="J148" i="4" s="1"/>
  <c r="P59" i="4"/>
  <c r="P148" i="4" s="1" a="1"/>
  <c r="P148" i="4" s="1"/>
  <c r="L59" i="4"/>
  <c r="L148" i="4" s="1" a="1"/>
  <c r="L148" i="4" s="1"/>
  <c r="S59" i="4"/>
  <c r="R59" i="4"/>
  <c r="Q59" i="4"/>
  <c r="I59" i="4"/>
  <c r="I148" i="4" s="1" a="1"/>
  <c r="I148" i="4" s="1"/>
  <c r="AS5" i="21"/>
  <c r="AC5" i="21"/>
  <c r="U5" i="21"/>
  <c r="M5" i="21"/>
  <c r="E5" i="21"/>
  <c r="AZ5" i="21"/>
  <c r="AJ5" i="21"/>
  <c r="T5" i="21"/>
  <c r="L5" i="21"/>
  <c r="D5" i="21"/>
  <c r="AY5" i="21"/>
  <c r="AQ5" i="21"/>
  <c r="AA5" i="21"/>
  <c r="K5" i="21"/>
  <c r="C5" i="21"/>
  <c r="AT5" i="21"/>
  <c r="AF5" i="21"/>
  <c r="R5" i="21"/>
  <c r="AP5" i="21"/>
  <c r="Q5" i="21"/>
  <c r="F5" i="21"/>
  <c r="AO5" i="21"/>
  <c r="AD5" i="21"/>
  <c r="P5" i="21"/>
  <c r="AX5" i="21"/>
  <c r="J5" i="21"/>
  <c r="AW5" i="21"/>
  <c r="Z5" i="21"/>
  <c r="I5" i="21"/>
  <c r="AV5" i="21"/>
  <c r="H5" i="21"/>
  <c r="X5" i="21"/>
  <c r="AH5" i="21"/>
  <c r="W5" i="21"/>
  <c r="V5" i="21"/>
  <c r="O5" i="21"/>
  <c r="AN5" i="21"/>
  <c r="AL5" i="21"/>
  <c r="N88" i="4"/>
  <c r="N177" i="4" s="1" a="1"/>
  <c r="N177" i="4" s="1"/>
  <c r="K88" i="4"/>
  <c r="K177" i="4" s="1" a="1"/>
  <c r="K177" i="4" s="1"/>
  <c r="U88" i="4"/>
  <c r="J88" i="4"/>
  <c r="J177" i="4" s="1" a="1"/>
  <c r="J177" i="4" s="1"/>
  <c r="P88" i="4"/>
  <c r="P177" i="4" s="1" a="1"/>
  <c r="P177" i="4" s="1"/>
  <c r="F88" i="4"/>
  <c r="AR5" i="21" s="1"/>
  <c r="O88" i="4"/>
  <c r="O177" i="4" s="1" a="1"/>
  <c r="O177" i="4" s="1"/>
  <c r="M88" i="4"/>
  <c r="M177" i="4" s="1" a="1"/>
  <c r="M177" i="4" s="1"/>
  <c r="L88" i="4"/>
  <c r="L177" i="4" s="1" a="1"/>
  <c r="L177" i="4" s="1"/>
  <c r="S88" i="4"/>
  <c r="R88" i="4"/>
  <c r="Q88" i="4"/>
  <c r="I88" i="4"/>
  <c r="I177" i="4" s="1" a="1"/>
  <c r="I177" i="4" s="1"/>
  <c r="G43" i="5"/>
  <c r="H15" i="5"/>
  <c r="G29" i="5"/>
  <c r="AV4" i="18"/>
  <c r="AZ4" i="18"/>
  <c r="AI4" i="18"/>
  <c r="S4" i="18"/>
  <c r="K4" i="18"/>
  <c r="C4" i="18"/>
  <c r="AX4" i="18"/>
  <c r="AO4" i="18"/>
  <c r="Y4" i="18"/>
  <c r="I4" i="18"/>
  <c r="AY4" i="18"/>
  <c r="AM4" i="18"/>
  <c r="AC4" i="18"/>
  <c r="R4" i="18"/>
  <c r="AW4" i="18"/>
  <c r="AB4" i="18"/>
  <c r="P4" i="18"/>
  <c r="F4" i="18"/>
  <c r="AU4" i="18"/>
  <c r="AK4" i="18"/>
  <c r="O4" i="18"/>
  <c r="AT4" i="18"/>
  <c r="AJ4" i="18"/>
  <c r="X4" i="18"/>
  <c r="N4" i="18"/>
  <c r="D4" i="18"/>
  <c r="M4" i="18"/>
  <c r="L4" i="18"/>
  <c r="AE4" i="18"/>
  <c r="J4" i="18"/>
  <c r="AD4" i="18"/>
  <c r="H4" i="18"/>
  <c r="W4" i="18"/>
  <c r="AR4" i="18"/>
  <c r="V4" i="18"/>
  <c r="AP4" i="18"/>
  <c r="AN4" i="18"/>
  <c r="U4" i="18"/>
  <c r="R52" i="4"/>
  <c r="J52" i="4"/>
  <c r="J141" i="4" s="1" a="1"/>
  <c r="J141" i="4" s="1"/>
  <c r="N52" i="4"/>
  <c r="N141" i="4" s="1" a="1"/>
  <c r="N141" i="4" s="1"/>
  <c r="F52" i="4"/>
  <c r="AQ4" i="18" s="1"/>
  <c r="Q52" i="4"/>
  <c r="L52" i="4"/>
  <c r="L141" i="4" s="1" a="1"/>
  <c r="L141" i="4" s="1"/>
  <c r="U52" i="4"/>
  <c r="K52" i="4"/>
  <c r="K141" i="4" s="1" a="1"/>
  <c r="K141" i="4" s="1"/>
  <c r="T52" i="4"/>
  <c r="I52" i="4"/>
  <c r="I141" i="4" s="1" a="1"/>
  <c r="I141" i="4" s="1"/>
  <c r="S52" i="4"/>
  <c r="O52" i="4"/>
  <c r="O141" i="4" s="1" a="1"/>
  <c r="O141" i="4" s="1"/>
  <c r="M52" i="4"/>
  <c r="M141" i="4" s="1" a="1"/>
  <c r="M141" i="4" s="1"/>
  <c r="P52" i="4"/>
  <c r="P141" i="4" s="1" a="1"/>
  <c r="P141" i="4" s="1"/>
  <c r="T70" i="4"/>
  <c r="L70" i="4"/>
  <c r="L159" i="4" s="1" a="1"/>
  <c r="L159" i="4" s="1"/>
  <c r="N70" i="4"/>
  <c r="N159" i="4" s="1" a="1"/>
  <c r="N159" i="4" s="1"/>
  <c r="U70" i="4"/>
  <c r="J70" i="4"/>
  <c r="J159" i="4" s="1" a="1"/>
  <c r="J159" i="4" s="1"/>
  <c r="S70" i="4"/>
  <c r="I70" i="4"/>
  <c r="I159" i="4" s="1" a="1"/>
  <c r="I159" i="4" s="1"/>
  <c r="F70" i="4"/>
  <c r="Q70" i="4"/>
  <c r="P70" i="4"/>
  <c r="P159" i="4" s="1" a="1"/>
  <c r="P159" i="4" s="1"/>
  <c r="O70" i="4"/>
  <c r="O159" i="4" s="1" a="1"/>
  <c r="O159" i="4" s="1"/>
  <c r="K10" i="5"/>
  <c r="J38" i="5"/>
  <c r="J24" i="5"/>
  <c r="M91" i="4"/>
  <c r="M180" i="4" s="1" a="1"/>
  <c r="M180" i="4" s="1"/>
  <c r="F91" i="4"/>
  <c r="N91" i="4"/>
  <c r="N180" i="4" s="1" a="1"/>
  <c r="N180" i="4" s="1"/>
  <c r="K91" i="4"/>
  <c r="K180" i="4" s="1" a="1"/>
  <c r="K180" i="4" s="1"/>
  <c r="T91" i="4"/>
  <c r="J91" i="4"/>
  <c r="J180" i="4" s="1" a="1"/>
  <c r="J180" i="4" s="1"/>
  <c r="P91" i="4"/>
  <c r="P180" i="4" s="1" a="1"/>
  <c r="P180" i="4" s="1"/>
  <c r="F76" i="4"/>
  <c r="AF7" i="23" s="1"/>
  <c r="F64" i="4"/>
  <c r="U96" i="4"/>
  <c r="V7" i="4"/>
  <c r="U18" i="4"/>
  <c r="U32" i="4"/>
  <c r="U11" i="4"/>
  <c r="U12" i="4"/>
  <c r="U25" i="4"/>
  <c r="U36" i="4"/>
  <c r="U10" i="4"/>
  <c r="U24" i="4"/>
  <c r="U23" i="4"/>
  <c r="U16" i="4"/>
  <c r="U22" i="4"/>
  <c r="U28" i="4"/>
  <c r="U8" i="4"/>
  <c r="U29" i="4"/>
  <c r="U35" i="4"/>
  <c r="U30" i="4"/>
  <c r="U14" i="4"/>
  <c r="U21" i="4"/>
  <c r="U15" i="4"/>
  <c r="U9" i="4"/>
  <c r="H20" i="5"/>
  <c r="G48" i="5"/>
  <c r="G34" i="5"/>
  <c r="AU7" i="22"/>
  <c r="AM7" i="22"/>
  <c r="W7" i="22"/>
  <c r="G7" i="22"/>
  <c r="AZ7" i="22"/>
  <c r="AR7" i="22"/>
  <c r="AJ7" i="22"/>
  <c r="AB7" i="22"/>
  <c r="L7" i="22"/>
  <c r="AS7" i="22"/>
  <c r="AH7" i="22"/>
  <c r="X7" i="22"/>
  <c r="M7" i="22"/>
  <c r="B7" i="22"/>
  <c r="AG7" i="22"/>
  <c r="K7" i="22"/>
  <c r="AP7" i="22"/>
  <c r="AF7" i="22"/>
  <c r="U7" i="22"/>
  <c r="J7" i="22"/>
  <c r="AD7" i="22"/>
  <c r="AV7" i="22"/>
  <c r="AC7" i="22"/>
  <c r="N7" i="22"/>
  <c r="AT7" i="22"/>
  <c r="AA7" i="22"/>
  <c r="AI7" i="22"/>
  <c r="Z7" i="22"/>
  <c r="C7" i="22"/>
  <c r="AY7" i="22"/>
  <c r="Y7" i="22"/>
  <c r="AX7" i="22"/>
  <c r="F7" i="22"/>
  <c r="AN7" i="22"/>
  <c r="AL7" i="22"/>
  <c r="AK7" i="22"/>
  <c r="R7" i="22"/>
  <c r="Q7" i="22"/>
  <c r="O69" i="4"/>
  <c r="O158" i="4" s="1" a="1"/>
  <c r="O158" i="4" s="1"/>
  <c r="T69" i="4"/>
  <c r="K69" i="4"/>
  <c r="K158" i="4" s="1" a="1"/>
  <c r="K158" i="4" s="1"/>
  <c r="L69" i="4"/>
  <c r="L158" i="4" s="1" a="1"/>
  <c r="L158" i="4" s="1"/>
  <c r="Q69" i="4"/>
  <c r="P69" i="4"/>
  <c r="P158" i="4" s="1" a="1"/>
  <c r="P158" i="4" s="1"/>
  <c r="F69" i="4"/>
  <c r="AE7" i="22" s="1"/>
  <c r="N69" i="4"/>
  <c r="N158" i="4" s="1" a="1"/>
  <c r="N158" i="4" s="1"/>
  <c r="M69" i="4"/>
  <c r="M158" i="4" s="1" a="1"/>
  <c r="M158" i="4" s="1"/>
  <c r="I69" i="4"/>
  <c r="I158" i="4" s="1" a="1"/>
  <c r="I158" i="4" s="1"/>
  <c r="J69" i="4"/>
  <c r="J158" i="4" s="1" a="1"/>
  <c r="J158" i="4" s="1"/>
  <c r="U69" i="4"/>
  <c r="S69" i="4"/>
  <c r="R69" i="4"/>
  <c r="P118" i="4" a="1"/>
  <c r="P118" i="4" s="1"/>
  <c r="D43" i="4"/>
  <c r="C103" i="3"/>
  <c r="AX6" i="21"/>
  <c r="AP6" i="21"/>
  <c r="AH6" i="21"/>
  <c r="Z6" i="21"/>
  <c r="R6" i="21"/>
  <c r="B6" i="21"/>
  <c r="AO6" i="21"/>
  <c r="AG6" i="21"/>
  <c r="Y6" i="21"/>
  <c r="Q6" i="21"/>
  <c r="I6" i="21"/>
  <c r="AN6" i="21"/>
  <c r="X6" i="21"/>
  <c r="P6" i="21"/>
  <c r="H6" i="21"/>
  <c r="AS6" i="21"/>
  <c r="AE6" i="21"/>
  <c r="F6" i="21"/>
  <c r="AD6" i="21"/>
  <c r="S6" i="21"/>
  <c r="E6" i="21"/>
  <c r="AQ6" i="21"/>
  <c r="AC6" i="21"/>
  <c r="D6" i="21"/>
  <c r="V6" i="21"/>
  <c r="AL6" i="21"/>
  <c r="U6" i="21"/>
  <c r="AK6" i="21"/>
  <c r="N6" i="21"/>
  <c r="M6" i="21"/>
  <c r="AZ6" i="21"/>
  <c r="L6" i="21"/>
  <c r="AY6" i="21"/>
  <c r="K6" i="21"/>
  <c r="AU6" i="21"/>
  <c r="AT6" i="21"/>
  <c r="AB6" i="21"/>
  <c r="AA6" i="21"/>
  <c r="C6" i="21"/>
  <c r="K89" i="4"/>
  <c r="K178" i="4" s="1" a="1"/>
  <c r="K178" i="4" s="1"/>
  <c r="V89" i="4"/>
  <c r="M89" i="4"/>
  <c r="M178" i="4" s="1" a="1"/>
  <c r="M178" i="4" s="1"/>
  <c r="Q89" i="4"/>
  <c r="L89" i="4"/>
  <c r="L178" i="4" s="1" a="1"/>
  <c r="L178" i="4" s="1"/>
  <c r="U89" i="4"/>
  <c r="J89" i="4"/>
  <c r="J178" i="4" s="1" a="1"/>
  <c r="J178" i="4" s="1"/>
  <c r="T89" i="4"/>
  <c r="I89" i="4"/>
  <c r="I178" i="4" s="1" a="1"/>
  <c r="I178" i="4" s="1"/>
  <c r="R89" i="4"/>
  <c r="P89" i="4"/>
  <c r="P178" i="4" s="1" a="1"/>
  <c r="P178" i="4" s="1"/>
  <c r="O89" i="4"/>
  <c r="O178" i="4" s="1" a="1"/>
  <c r="O178" i="4" s="1"/>
  <c r="N89" i="4"/>
  <c r="N178" i="4" s="1" a="1"/>
  <c r="N178" i="4" s="1"/>
  <c r="F89" i="4"/>
  <c r="J6" i="21" s="1"/>
  <c r="P111" i="4" a="1"/>
  <c r="P111" i="4" s="1"/>
  <c r="AZ4" i="25"/>
  <c r="AR4" i="25"/>
  <c r="D4" i="25"/>
  <c r="AW4" i="25"/>
  <c r="AO4" i="25"/>
  <c r="AG4" i="25"/>
  <c r="AM4" i="25"/>
  <c r="AE4" i="25"/>
  <c r="W4" i="25"/>
  <c r="O4" i="25"/>
  <c r="M4" i="25"/>
  <c r="AX4" i="25"/>
  <c r="AK4" i="25"/>
  <c r="X4" i="25"/>
  <c r="J4" i="25"/>
  <c r="AT4" i="25"/>
  <c r="AH4" i="25"/>
  <c r="U4" i="25"/>
  <c r="AN4" i="25"/>
  <c r="N4" i="25"/>
  <c r="AF4" i="25"/>
  <c r="F4" i="25"/>
  <c r="AQ4" i="25"/>
  <c r="R4" i="25"/>
  <c r="E4" i="25"/>
  <c r="C4" i="25"/>
  <c r="B4" i="25"/>
  <c r="V45" i="4"/>
  <c r="M45" i="4"/>
  <c r="M134" i="4" s="1" a="1"/>
  <c r="M134" i="4" s="1"/>
  <c r="Q45" i="4"/>
  <c r="F45" i="4"/>
  <c r="AB4" i="25" s="1"/>
  <c r="N45" i="4"/>
  <c r="N134" i="4" s="1" a="1"/>
  <c r="N134" i="4" s="1"/>
  <c r="U45" i="4"/>
  <c r="S45" i="4"/>
  <c r="T45" i="4"/>
  <c r="J45" i="4"/>
  <c r="J134" i="4" s="1" a="1"/>
  <c r="J134" i="4" s="1"/>
  <c r="I45" i="4"/>
  <c r="I134" i="4" s="1" a="1"/>
  <c r="I134" i="4" s="1"/>
  <c r="G45" i="5"/>
  <c r="G31" i="5"/>
  <c r="H17" i="5"/>
  <c r="G42" i="5"/>
  <c r="G28" i="5"/>
  <c r="H14" i="5"/>
  <c r="AH6" i="22"/>
  <c r="Z6" i="22"/>
  <c r="R6" i="22"/>
  <c r="J6" i="22"/>
  <c r="W6" i="22"/>
  <c r="O6" i="22"/>
  <c r="G6" i="22"/>
  <c r="AQ6" i="22"/>
  <c r="AO6" i="22"/>
  <c r="AD6" i="22"/>
  <c r="T6" i="22"/>
  <c r="I6" i="22"/>
  <c r="H6" i="22"/>
  <c r="AV6" i="22"/>
  <c r="AG6" i="22"/>
  <c r="N6" i="22"/>
  <c r="AA6" i="22"/>
  <c r="L6" i="22"/>
  <c r="Y6" i="22"/>
  <c r="C6" i="22"/>
  <c r="Q6" i="22"/>
  <c r="D6" i="22"/>
  <c r="AL6" i="22"/>
  <c r="AK6" i="22"/>
  <c r="E6" i="22"/>
  <c r="R68" i="4"/>
  <c r="I68" i="4"/>
  <c r="I157" i="4" s="1" a="1"/>
  <c r="I157" i="4" s="1"/>
  <c r="O68" i="4"/>
  <c r="O157" i="4" s="1" a="1"/>
  <c r="O157" i="4" s="1"/>
  <c r="F68" i="4"/>
  <c r="AU6" i="22" s="1"/>
  <c r="T68" i="4"/>
  <c r="Q68" i="4"/>
  <c r="N68" i="4"/>
  <c r="N157" i="4" s="1" a="1"/>
  <c r="N157" i="4" s="1"/>
  <c r="L68" i="4"/>
  <c r="L157" i="4" s="1" a="1"/>
  <c r="L157" i="4" s="1"/>
  <c r="V68" i="4"/>
  <c r="F84" i="4"/>
  <c r="T84" i="4"/>
  <c r="O78" i="4"/>
  <c r="O167" i="4" s="1" a="1"/>
  <c r="O167" i="4" s="1"/>
  <c r="K78" i="4"/>
  <c r="K167" i="4" s="1" a="1"/>
  <c r="K167" i="4" s="1"/>
  <c r="I78" i="4"/>
  <c r="I167" i="4" s="1" a="1"/>
  <c r="I167" i="4" s="1"/>
  <c r="F78" i="4"/>
  <c r="AX4" i="24"/>
  <c r="AP4" i="24"/>
  <c r="AH4" i="24"/>
  <c r="Z4" i="24"/>
  <c r="J4" i="24"/>
  <c r="AU4" i="24"/>
  <c r="AM4" i="24"/>
  <c r="AE4" i="24"/>
  <c r="W4" i="24"/>
  <c r="O4" i="24"/>
  <c r="AS4" i="24"/>
  <c r="AC4" i="24"/>
  <c r="U4" i="24"/>
  <c r="M4" i="24"/>
  <c r="E4" i="24"/>
  <c r="AY4" i="24"/>
  <c r="Y4" i="24"/>
  <c r="AW4" i="24"/>
  <c r="AJ4" i="24"/>
  <c r="X4" i="24"/>
  <c r="K4" i="24"/>
  <c r="AV4" i="24"/>
  <c r="V4" i="24"/>
  <c r="AT4" i="24"/>
  <c r="AG4" i="24"/>
  <c r="T4" i="24"/>
  <c r="H4" i="24"/>
  <c r="AO4" i="24"/>
  <c r="AN4" i="24"/>
  <c r="AF4" i="24"/>
  <c r="F4" i="24"/>
  <c r="Q4" i="24"/>
  <c r="AZ4" i="24"/>
  <c r="D4" i="24"/>
  <c r="C4" i="24"/>
  <c r="AD4" i="24"/>
  <c r="AB4" i="24"/>
  <c r="AA4" i="24"/>
  <c r="S4" i="24"/>
  <c r="T38" i="4"/>
  <c r="O38" i="4"/>
  <c r="O127" i="4" s="1" a="1"/>
  <c r="O127" i="4" s="1"/>
  <c r="S38" i="4"/>
  <c r="R38" i="4"/>
  <c r="I38" i="4"/>
  <c r="I127" i="4" s="1" a="1"/>
  <c r="I127" i="4" s="1"/>
  <c r="Q38" i="4"/>
  <c r="V38" i="4"/>
  <c r="K38" i="4"/>
  <c r="K127" i="4" s="1" a="1"/>
  <c r="K127" i="4" s="1"/>
  <c r="F38" i="4"/>
  <c r="R4" i="24" s="1"/>
  <c r="U38" i="4"/>
  <c r="N38" i="4"/>
  <c r="N127" i="4" s="1" a="1"/>
  <c r="N127" i="4" s="1"/>
  <c r="M38" i="4"/>
  <c r="M127" i="4" s="1" a="1"/>
  <c r="M127" i="4" s="1"/>
  <c r="AV6" i="23"/>
  <c r="V6" i="23"/>
  <c r="AJ6" i="23"/>
  <c r="W6" i="23"/>
  <c r="Z6" i="23"/>
  <c r="F75" i="4"/>
  <c r="AQ6" i="23" s="1"/>
  <c r="N75" i="4"/>
  <c r="N164" i="4" s="1" a="1"/>
  <c r="N164" i="4" s="1"/>
  <c r="T75" i="4"/>
  <c r="H16" i="5"/>
  <c r="G30" i="5"/>
  <c r="G44" i="5"/>
  <c r="AV3" i="22"/>
  <c r="AN3" i="22"/>
  <c r="AF3" i="22"/>
  <c r="AC3" i="22"/>
  <c r="U3" i="22"/>
  <c r="M3" i="22"/>
  <c r="F3" i="22"/>
  <c r="AU3" i="22"/>
  <c r="AJ3" i="22"/>
  <c r="Y3" i="22"/>
  <c r="N3" i="22"/>
  <c r="C3" i="22"/>
  <c r="K3" i="22"/>
  <c r="AQ3" i="22"/>
  <c r="AB3" i="22"/>
  <c r="AO3" i="22"/>
  <c r="R3" i="22"/>
  <c r="AM3" i="22"/>
  <c r="W3" i="22"/>
  <c r="V3" i="22"/>
  <c r="G3" i="22"/>
  <c r="B3" i="22"/>
  <c r="O65" i="4"/>
  <c r="O154" i="4" s="1" a="1"/>
  <c r="O154" i="4" s="1"/>
  <c r="M65" i="4"/>
  <c r="M154" i="4" s="1" a="1"/>
  <c r="M154" i="4" s="1"/>
  <c r="J65" i="4"/>
  <c r="J154" i="4" s="1" a="1"/>
  <c r="J154" i="4" s="1"/>
  <c r="R65" i="4"/>
  <c r="F65" i="4"/>
  <c r="P3" i="22" s="1"/>
  <c r="G33" i="5"/>
  <c r="H19" i="5"/>
  <c r="G47" i="5"/>
  <c r="AN5" i="20"/>
  <c r="W5" i="20"/>
  <c r="F5" i="20"/>
  <c r="D5" i="20"/>
  <c r="M5" i="20"/>
  <c r="AI5" i="20"/>
  <c r="Y5" i="20"/>
  <c r="J81" i="4"/>
  <c r="J170" i="4" s="1" a="1"/>
  <c r="J170" i="4" s="1"/>
  <c r="L81" i="4"/>
  <c r="L170" i="4" s="1" a="1"/>
  <c r="L170" i="4" s="1"/>
  <c r="P81" i="4"/>
  <c r="P170" i="4" s="1" a="1"/>
  <c r="P170" i="4" s="1"/>
  <c r="F81" i="4"/>
  <c r="X5" i="20" s="1"/>
  <c r="F86" i="4"/>
  <c r="AL3" i="21" s="1"/>
  <c r="J27" i="5"/>
  <c r="K13" i="5"/>
  <c r="J41" i="5"/>
  <c r="Q97" i="4" l="1" a="1"/>
  <c r="Q97" i="4" s="1"/>
  <c r="Q105" i="4" a="1"/>
  <c r="Q105" i="4" s="1"/>
  <c r="Q110" i="4" a="1"/>
  <c r="Q110" i="4" s="1"/>
  <c r="Q125" i="4" a="1"/>
  <c r="Q125" i="4" s="1"/>
  <c r="Q98" i="4" a="1"/>
  <c r="Q98" i="4" s="1"/>
  <c r="Q99" i="4" a="1"/>
  <c r="Q99" i="4" s="1"/>
  <c r="Q119" i="4" a="1"/>
  <c r="Q119" i="4" s="1"/>
  <c r="Q104" i="4" a="1"/>
  <c r="Q104" i="4" s="1"/>
  <c r="Q118" i="4" a="1"/>
  <c r="Q118" i="4" s="1"/>
  <c r="Q112" i="4" a="1"/>
  <c r="Q112" i="4" s="1"/>
  <c r="Q114" i="4" a="1"/>
  <c r="Q114" i="4" s="1"/>
  <c r="Q124" i="4" a="1"/>
  <c r="Q124" i="4" s="1"/>
  <c r="Q107" i="4" a="1"/>
  <c r="Q107" i="4" s="1"/>
  <c r="Q113" i="4" a="1"/>
  <c r="Q113" i="4" s="1"/>
  <c r="Q117" i="4" a="1"/>
  <c r="Q117" i="4" s="1"/>
  <c r="Q121" i="4" a="1"/>
  <c r="Q121" i="4" s="1"/>
  <c r="Q100" i="4" a="1"/>
  <c r="Q100" i="4" s="1"/>
  <c r="Q111" i="4" a="1"/>
  <c r="Q111" i="4" s="1"/>
  <c r="Q103" i="4" a="1"/>
  <c r="Q103" i="4" s="1"/>
  <c r="Q101" i="4" a="1"/>
  <c r="Q101" i="4" s="1"/>
  <c r="C3" i="21"/>
  <c r="S3" i="21"/>
  <c r="R86" i="4"/>
  <c r="AB3" i="21"/>
  <c r="AJ5" i="20"/>
  <c r="K27" i="5"/>
  <c r="L13" i="5"/>
  <c r="K41" i="5"/>
  <c r="AR3" i="21"/>
  <c r="R81" i="4"/>
  <c r="AQ5" i="20"/>
  <c r="AU5" i="20"/>
  <c r="AD3" i="22"/>
  <c r="L78" i="4"/>
  <c r="L167" i="4" s="1" a="1"/>
  <c r="L167" i="4" s="1"/>
  <c r="S86" i="4"/>
  <c r="M86" i="4"/>
  <c r="M175" i="4" s="1" a="1"/>
  <c r="M175" i="4" s="1"/>
  <c r="L86" i="4"/>
  <c r="L175" i="4" s="1" a="1"/>
  <c r="L175" i="4" s="1"/>
  <c r="AW3" i="21"/>
  <c r="L3" i="21"/>
  <c r="AZ3" i="21"/>
  <c r="AQ3" i="21"/>
  <c r="AC3" i="21"/>
  <c r="AT3" i="21"/>
  <c r="O81" i="4"/>
  <c r="O170" i="4" s="1" a="1"/>
  <c r="O170" i="4" s="1"/>
  <c r="U5" i="20"/>
  <c r="J5" i="20"/>
  <c r="B5" i="20"/>
  <c r="AP5" i="20"/>
  <c r="AR5" i="20"/>
  <c r="O5" i="20"/>
  <c r="AF5" i="20"/>
  <c r="Q65" i="4"/>
  <c r="Q154" i="4" s="1" a="1"/>
  <c r="Q154" i="4" s="1"/>
  <c r="T65" i="4"/>
  <c r="I3" i="22"/>
  <c r="J3" i="22"/>
  <c r="AX3" i="22"/>
  <c r="Z3" i="22"/>
  <c r="E3" i="22"/>
  <c r="X3" i="22"/>
  <c r="I75" i="4"/>
  <c r="I164" i="4" s="1" a="1"/>
  <c r="I164" i="4" s="1"/>
  <c r="E6" i="23"/>
  <c r="AU6" i="23"/>
  <c r="N6" i="23"/>
  <c r="T6" i="23"/>
  <c r="L6" i="23"/>
  <c r="AN6" i="23"/>
  <c r="AY6" i="23"/>
  <c r="Q127" i="4" a="1"/>
  <c r="Q127" i="4" s="1"/>
  <c r="Q78" i="4"/>
  <c r="Q167" i="4" s="1" a="1"/>
  <c r="Q167" i="4" s="1"/>
  <c r="V84" i="4"/>
  <c r="S84" i="4"/>
  <c r="P84" i="4"/>
  <c r="P173" i="4" s="1" a="1"/>
  <c r="P173" i="4" s="1"/>
  <c r="R84" i="4"/>
  <c r="J68" i="4"/>
  <c r="J157" i="4" s="1" a="1"/>
  <c r="J157" i="4" s="1"/>
  <c r="AJ6" i="22"/>
  <c r="X6" i="22"/>
  <c r="AT6" i="22"/>
  <c r="AY6" i="22"/>
  <c r="AF6" i="22"/>
  <c r="B6" i="22"/>
  <c r="AD4" i="25"/>
  <c r="H4" i="25"/>
  <c r="K4" i="25"/>
  <c r="G4" i="25"/>
  <c r="Y4" i="25"/>
  <c r="AJ4" i="25"/>
  <c r="I64" i="4"/>
  <c r="I153" i="4" s="1" a="1"/>
  <c r="I153" i="4" s="1"/>
  <c r="Q64" i="4"/>
  <c r="Q153" i="4" s="1" a="1"/>
  <c r="Q153" i="4" s="1"/>
  <c r="M64" i="4"/>
  <c r="M153" i="4" s="1" a="1"/>
  <c r="M153" i="4" s="1"/>
  <c r="M76" i="4"/>
  <c r="M165" i="4" s="1" a="1"/>
  <c r="M165" i="4" s="1"/>
  <c r="L76" i="4"/>
  <c r="L165" i="4" s="1" a="1"/>
  <c r="L165" i="4" s="1"/>
  <c r="R7" i="23"/>
  <c r="AL7" i="23"/>
  <c r="F7" i="23"/>
  <c r="K7" i="23"/>
  <c r="AR7" i="23"/>
  <c r="U7" i="23"/>
  <c r="AN7" i="23"/>
  <c r="O91" i="4"/>
  <c r="O180" i="4" s="1" a="1"/>
  <c r="O180" i="4" s="1"/>
  <c r="V70" i="4"/>
  <c r="Q177" i="4" a="1"/>
  <c r="Q177" i="4" s="1"/>
  <c r="K59" i="4"/>
  <c r="K148" i="4" s="1" a="1"/>
  <c r="K148" i="4" s="1"/>
  <c r="AQ4" i="19"/>
  <c r="AA4" i="19"/>
  <c r="W4" i="19"/>
  <c r="AM4" i="19"/>
  <c r="AY4" i="19"/>
  <c r="AJ4" i="19"/>
  <c r="AS4" i="19"/>
  <c r="K39" i="5"/>
  <c r="K25" i="5"/>
  <c r="L11" i="5"/>
  <c r="X3" i="23"/>
  <c r="E3" i="23"/>
  <c r="AM3" i="23"/>
  <c r="I3" i="23"/>
  <c r="K74" i="4"/>
  <c r="K163" i="4" s="1" a="1"/>
  <c r="K163" i="4" s="1"/>
  <c r="M74" i="4"/>
  <c r="M163" i="4" s="1" a="1"/>
  <c r="M163" i="4" s="1"/>
  <c r="R74" i="4"/>
  <c r="X5" i="23"/>
  <c r="J5" i="23"/>
  <c r="E5" i="23"/>
  <c r="AM5" i="23"/>
  <c r="T5" i="23"/>
  <c r="AI5" i="23"/>
  <c r="AT5" i="23"/>
  <c r="O5" i="5"/>
  <c r="N6" i="5" a="1"/>
  <c r="N6" i="5" s="1"/>
  <c r="N7" i="5" s="1"/>
  <c r="T85" i="4"/>
  <c r="R85" i="4"/>
  <c r="O85" i="4"/>
  <c r="O174" i="4" s="1" a="1"/>
  <c r="O174" i="4" s="1"/>
  <c r="J67" i="4"/>
  <c r="J156" i="4" s="1" a="1"/>
  <c r="J156" i="4" s="1"/>
  <c r="D5" i="22"/>
  <c r="T5" i="22"/>
  <c r="L5" i="22"/>
  <c r="AA5" i="22"/>
  <c r="H5" i="22"/>
  <c r="Z5" i="22"/>
  <c r="AK5" i="22"/>
  <c r="AD6" i="23"/>
  <c r="Q157" i="4" a="1"/>
  <c r="Q157" i="4" s="1"/>
  <c r="H28" i="5"/>
  <c r="I14" i="5"/>
  <c r="H42" i="5"/>
  <c r="Q178" i="4" a="1"/>
  <c r="Q178" i="4" s="1"/>
  <c r="H48" i="5"/>
  <c r="H34" i="5"/>
  <c r="I20" i="5"/>
  <c r="J64" i="4"/>
  <c r="J153" i="4" s="1" a="1"/>
  <c r="J153" i="4" s="1"/>
  <c r="O64" i="4"/>
  <c r="O153" i="4" s="1" a="1"/>
  <c r="O153" i="4" s="1"/>
  <c r="V76" i="4"/>
  <c r="N76" i="4"/>
  <c r="N165" i="4" s="1" a="1"/>
  <c r="N165" i="4" s="1"/>
  <c r="I76" i="4"/>
  <c r="I165" i="4" s="1" a="1"/>
  <c r="I165" i="4" s="1"/>
  <c r="U76" i="4"/>
  <c r="AB7" i="23"/>
  <c r="I7" i="23"/>
  <c r="AA7" i="23"/>
  <c r="V7" i="23"/>
  <c r="C7" i="23"/>
  <c r="AC7" i="23"/>
  <c r="AV7" i="23"/>
  <c r="V59" i="4"/>
  <c r="V72" i="4"/>
  <c r="L12" i="5"/>
  <c r="K26" i="5"/>
  <c r="K40" i="5"/>
  <c r="S5" i="22"/>
  <c r="AH5" i="22"/>
  <c r="AS5" i="22"/>
  <c r="T86" i="4"/>
  <c r="G3" i="21"/>
  <c r="AE5" i="20"/>
  <c r="O75" i="4"/>
  <c r="O164" i="4" s="1" a="1"/>
  <c r="O164" i="4" s="1"/>
  <c r="M75" i="4"/>
  <c r="M164" i="4" s="1" a="1"/>
  <c r="M164" i="4" s="1"/>
  <c r="AK6" i="23"/>
  <c r="Y6" i="23"/>
  <c r="G6" i="23"/>
  <c r="AO6" i="23"/>
  <c r="AG6" i="23"/>
  <c r="C6" i="23"/>
  <c r="V78" i="4"/>
  <c r="L84" i="4"/>
  <c r="L173" i="4" s="1" a="1"/>
  <c r="L173" i="4" s="1"/>
  <c r="I84" i="4"/>
  <c r="I173" i="4" s="1" a="1"/>
  <c r="I173" i="4" s="1"/>
  <c r="Q134" i="4" a="1"/>
  <c r="Q134" i="4" s="1"/>
  <c r="K64" i="4"/>
  <c r="K153" i="4" s="1" a="1"/>
  <c r="K153" i="4" s="1"/>
  <c r="P76" i="4"/>
  <c r="P165" i="4" s="1" a="1"/>
  <c r="P165" i="4" s="1"/>
  <c r="T76" i="4"/>
  <c r="AX7" i="23"/>
  <c r="AM7" i="23"/>
  <c r="AW7" i="23"/>
  <c r="AG7" i="23"/>
  <c r="N7" i="23"/>
  <c r="AK7" i="23"/>
  <c r="V88" i="4"/>
  <c r="Q148" i="4" a="1"/>
  <c r="Q148" i="4" s="1"/>
  <c r="AU4" i="19"/>
  <c r="AE4" i="19"/>
  <c r="AX4" i="19"/>
  <c r="Z4" i="19"/>
  <c r="V4" i="19"/>
  <c r="AZ4" i="19"/>
  <c r="H46" i="5"/>
  <c r="H32" i="5"/>
  <c r="I18" i="5"/>
  <c r="T74" i="4"/>
  <c r="Q74" i="4"/>
  <c r="Q163" i="4" s="1" a="1"/>
  <c r="Q163" i="4" s="1"/>
  <c r="AU5" i="23"/>
  <c r="O5" i="23"/>
  <c r="Z5" i="23"/>
  <c r="H5" i="23"/>
  <c r="AO5" i="23"/>
  <c r="AY5" i="23"/>
  <c r="L85" i="4"/>
  <c r="L174" i="4" s="1" a="1"/>
  <c r="L174" i="4" s="1"/>
  <c r="X5" i="22"/>
  <c r="V5" i="22"/>
  <c r="AT5" i="22"/>
  <c r="AV5" i="22"/>
  <c r="AD5" i="22"/>
  <c r="AP5" i="22"/>
  <c r="AX3" i="21"/>
  <c r="AK3" i="21"/>
  <c r="AY3" i="21"/>
  <c r="V81" i="4"/>
  <c r="AG3" i="21"/>
  <c r="V5" i="20"/>
  <c r="Q158" i="4" a="1"/>
  <c r="Q158" i="4" s="1"/>
  <c r="V96" i="4"/>
  <c r="W7" i="4"/>
  <c r="V12" i="4"/>
  <c r="V32" i="4"/>
  <c r="V18" i="4"/>
  <c r="V25" i="4"/>
  <c r="V11" i="4"/>
  <c r="V36" i="4"/>
  <c r="V10" i="4"/>
  <c r="V24" i="4"/>
  <c r="V8" i="4"/>
  <c r="V28" i="4"/>
  <c r="V14" i="4"/>
  <c r="V21" i="4"/>
  <c r="V16" i="4"/>
  <c r="V22" i="4"/>
  <c r="V30" i="4"/>
  <c r="V15" i="4"/>
  <c r="V23" i="4"/>
  <c r="V29" i="4"/>
  <c r="V9" i="4"/>
  <c r="V35" i="4"/>
  <c r="S64" i="4"/>
  <c r="R64" i="4"/>
  <c r="N64" i="4"/>
  <c r="N153" i="4" s="1" a="1"/>
  <c r="N153" i="4" s="1"/>
  <c r="B2" i="22"/>
  <c r="J76" i="4"/>
  <c r="J165" i="4" s="1" a="1"/>
  <c r="J165" i="4" s="1"/>
  <c r="AY7" i="23"/>
  <c r="S7" i="23"/>
  <c r="J7" i="23"/>
  <c r="AQ7" i="23"/>
  <c r="Y7" i="23"/>
  <c r="AS7" i="23"/>
  <c r="V52" i="4"/>
  <c r="AF4" i="19"/>
  <c r="E4" i="19"/>
  <c r="P74" i="4"/>
  <c r="P163" i="4" s="1" a="1"/>
  <c r="P163" i="4" s="1"/>
  <c r="AF5" i="23"/>
  <c r="AJ5" i="23"/>
  <c r="AK5" i="23"/>
  <c r="R5" i="23"/>
  <c r="AZ5" i="23"/>
  <c r="F5" i="23"/>
  <c r="V85" i="4"/>
  <c r="M67" i="4"/>
  <c r="M156" i="4" s="1" a="1"/>
  <c r="M156" i="4" s="1"/>
  <c r="AG5" i="22"/>
  <c r="AZ5" i="22"/>
  <c r="N5" i="22"/>
  <c r="G5" i="22"/>
  <c r="AN5" i="22"/>
  <c r="AX5" i="22"/>
  <c r="AN3" i="21"/>
  <c r="N86" i="4"/>
  <c r="N175" i="4" s="1" a="1"/>
  <c r="N175" i="4" s="1"/>
  <c r="AS3" i="21"/>
  <c r="AA5" i="20"/>
  <c r="AV5" i="20"/>
  <c r="W3" i="21"/>
  <c r="AC5" i="20"/>
  <c r="P75" i="4"/>
  <c r="P164" i="4" s="1" a="1"/>
  <c r="P164" i="4" s="1"/>
  <c r="AR6" i="23"/>
  <c r="J3" i="21"/>
  <c r="L5" i="20"/>
  <c r="Q75" i="4"/>
  <c r="Q164" i="4" s="1" a="1"/>
  <c r="Q164" i="4" s="1"/>
  <c r="S6" i="23"/>
  <c r="V64" i="4"/>
  <c r="R76" i="4"/>
  <c r="O7" i="23"/>
  <c r="AO7" i="23"/>
  <c r="T7" i="23"/>
  <c r="B7" i="23"/>
  <c r="AI7" i="23"/>
  <c r="H7" i="23"/>
  <c r="I15" i="5"/>
  <c r="H29" i="5"/>
  <c r="H43" i="5"/>
  <c r="N5" i="23"/>
  <c r="I21" i="5"/>
  <c r="H35" i="5"/>
  <c r="H49" i="5"/>
  <c r="V67" i="4"/>
  <c r="U67" i="4"/>
  <c r="AI5" i="22"/>
  <c r="W5" i="22"/>
  <c r="AF5" i="22"/>
  <c r="Q5" i="22"/>
  <c r="AY5" i="22"/>
  <c r="E5" i="22"/>
  <c r="O3" i="21"/>
  <c r="T81" i="4"/>
  <c r="I3" i="21"/>
  <c r="F6" i="23"/>
  <c r="K6" i="23"/>
  <c r="P86" i="4"/>
  <c r="P175" i="4" s="1" a="1"/>
  <c r="P175" i="4" s="1"/>
  <c r="B3" i="21"/>
  <c r="AE3" i="21"/>
  <c r="AW5" i="20"/>
  <c r="N65" i="4"/>
  <c r="N154" i="4" s="1" a="1"/>
  <c r="N154" i="4" s="1"/>
  <c r="AI3" i="22"/>
  <c r="AS6" i="23"/>
  <c r="M78" i="4"/>
  <c r="M167" i="4" s="1" a="1"/>
  <c r="M167" i="4" s="1"/>
  <c r="M84" i="4"/>
  <c r="M173" i="4" s="1" a="1"/>
  <c r="M173" i="4" s="1"/>
  <c r="K86" i="4"/>
  <c r="K175" i="4" s="1" a="1"/>
  <c r="K175" i="4" s="1"/>
  <c r="Q86" i="4"/>
  <c r="Q175" i="4" s="1" a="1"/>
  <c r="Q175" i="4" s="1"/>
  <c r="Y3" i="21"/>
  <c r="AI3" i="21"/>
  <c r="P3" i="21"/>
  <c r="D3" i="21"/>
  <c r="E3" i="21"/>
  <c r="V3" i="21"/>
  <c r="AM3" i="21"/>
  <c r="N81" i="4"/>
  <c r="N170" i="4" s="1" a="1"/>
  <c r="N170" i="4" s="1"/>
  <c r="S81" i="4"/>
  <c r="AX5" i="20"/>
  <c r="AK5" i="20"/>
  <c r="C5" i="20"/>
  <c r="E5" i="20"/>
  <c r="AL5" i="20"/>
  <c r="H5" i="20"/>
  <c r="K65" i="4"/>
  <c r="K154" i="4" s="1" a="1"/>
  <c r="K154" i="4" s="1"/>
  <c r="AG3" i="22"/>
  <c r="AP3" i="22"/>
  <c r="AR3" i="22"/>
  <c r="AT3" i="22"/>
  <c r="AA3" i="22"/>
  <c r="AS3" i="22"/>
  <c r="O6" i="23"/>
  <c r="AW6" i="23"/>
  <c r="AM6" i="23"/>
  <c r="U6" i="23"/>
  <c r="P6" i="23"/>
  <c r="AA6" i="23"/>
  <c r="P38" i="4"/>
  <c r="P127" i="4" s="1" a="1"/>
  <c r="P127" i="4" s="1"/>
  <c r="L38" i="4"/>
  <c r="L127" i="4" s="1" a="1"/>
  <c r="L127" i="4" s="1"/>
  <c r="AQ4" i="24"/>
  <c r="N4" i="24"/>
  <c r="I4" i="24"/>
  <c r="L4" i="24"/>
  <c r="AK4" i="24"/>
  <c r="B4" i="24"/>
  <c r="N78" i="4"/>
  <c r="N167" i="4" s="1" a="1"/>
  <c r="N167" i="4" s="1"/>
  <c r="T78" i="4"/>
  <c r="B2" i="20"/>
  <c r="O84" i="4"/>
  <c r="O173" i="4" s="1" a="1"/>
  <c r="O173" i="4" s="1"/>
  <c r="K84" i="4"/>
  <c r="K173" i="4" s="1" a="1"/>
  <c r="K173" i="4" s="1"/>
  <c r="M68" i="4"/>
  <c r="M157" i="4" s="1" a="1"/>
  <c r="M157" i="4" s="1"/>
  <c r="K68" i="4"/>
  <c r="K157" i="4" s="1" a="1"/>
  <c r="K157" i="4" s="1"/>
  <c r="S68" i="4"/>
  <c r="F6" i="22"/>
  <c r="AR6" i="22"/>
  <c r="AS6" i="22"/>
  <c r="S6" i="22"/>
  <c r="AZ6" i="22"/>
  <c r="AE6" i="22"/>
  <c r="AP6" i="22"/>
  <c r="K45" i="4"/>
  <c r="K134" i="4" s="1" a="1"/>
  <c r="K134" i="4" s="1"/>
  <c r="R45" i="4"/>
  <c r="O45" i="4"/>
  <c r="O134" i="4" s="1" a="1"/>
  <c r="O134" i="4" s="1"/>
  <c r="S4" i="25"/>
  <c r="P4" i="25"/>
  <c r="V4" i="25"/>
  <c r="Z4" i="25"/>
  <c r="AU4" i="25"/>
  <c r="L4" i="25"/>
  <c r="AI6" i="21"/>
  <c r="W6" i="21"/>
  <c r="AM6" i="21"/>
  <c r="AR6" i="21"/>
  <c r="AF6" i="21"/>
  <c r="AW6" i="21"/>
  <c r="AO7" i="22"/>
  <c r="E7" i="22"/>
  <c r="P7" i="22"/>
  <c r="V7" i="22"/>
  <c r="D7" i="22"/>
  <c r="O7" i="22"/>
  <c r="U64" i="4"/>
  <c r="P64" i="4"/>
  <c r="P153" i="4" s="1" a="1"/>
  <c r="P153" i="4" s="1"/>
  <c r="L64" i="4"/>
  <c r="L153" i="4" s="1" a="1"/>
  <c r="L153" i="4" s="1"/>
  <c r="Q76" i="4"/>
  <c r="Q165" i="4" s="1" a="1"/>
  <c r="Q165" i="4" s="1"/>
  <c r="O76" i="4"/>
  <c r="O165" i="4" s="1" a="1"/>
  <c r="O165" i="4" s="1"/>
  <c r="AD7" i="23"/>
  <c r="D7" i="23"/>
  <c r="AE7" i="23"/>
  <c r="L7" i="23"/>
  <c r="AT7" i="23"/>
  <c r="P7" i="23"/>
  <c r="Q91" i="4"/>
  <c r="Q180" i="4" s="1" a="1"/>
  <c r="Q180" i="4" s="1"/>
  <c r="V91" i="4"/>
  <c r="I91" i="4"/>
  <c r="I180" i="4" s="1" a="1"/>
  <c r="I180" i="4" s="1"/>
  <c r="U91" i="4"/>
  <c r="K38" i="5"/>
  <c r="K24" i="5"/>
  <c r="L10" i="5"/>
  <c r="Q159" i="4" a="1"/>
  <c r="Q159" i="4" s="1"/>
  <c r="R70" i="4"/>
  <c r="Q141" i="4" a="1"/>
  <c r="Q141" i="4" s="1"/>
  <c r="B4" i="18"/>
  <c r="AF4" i="18"/>
  <c r="E4" i="18"/>
  <c r="AL4" i="18"/>
  <c r="Q4" i="18"/>
  <c r="AA4" i="18"/>
  <c r="AM5" i="21"/>
  <c r="AU5" i="21"/>
  <c r="AG5" i="21"/>
  <c r="AE5" i="21"/>
  <c r="S5" i="21"/>
  <c r="AB5" i="21"/>
  <c r="AK5" i="21"/>
  <c r="T59" i="4"/>
  <c r="S4" i="19"/>
  <c r="F4" i="19"/>
  <c r="AL4" i="19"/>
  <c r="R4" i="19"/>
  <c r="L4" i="19"/>
  <c r="U4" i="19"/>
  <c r="R72" i="4"/>
  <c r="L72" i="4"/>
  <c r="L161" i="4" s="1" a="1"/>
  <c r="L161" i="4" s="1"/>
  <c r="P72" i="4"/>
  <c r="P161" i="4" s="1" a="1"/>
  <c r="P161" i="4" s="1"/>
  <c r="AP3" i="23"/>
  <c r="B3" i="23"/>
  <c r="AZ3" i="23"/>
  <c r="Z3" i="23"/>
  <c r="G3" i="23"/>
  <c r="AD3" i="23"/>
  <c r="AW3" i="23"/>
  <c r="V74" i="4"/>
  <c r="AG5" i="23"/>
  <c r="AP5" i="23"/>
  <c r="G5" i="23"/>
  <c r="AN5" i="23"/>
  <c r="K5" i="23"/>
  <c r="V5" i="23"/>
  <c r="J85" i="4"/>
  <c r="J174" i="4" s="1" a="1"/>
  <c r="J174" i="4" s="1"/>
  <c r="Q85" i="4"/>
  <c r="Q174" i="4" s="1" a="1"/>
  <c r="Q174" i="4" s="1"/>
  <c r="P85" i="4"/>
  <c r="P174" i="4" s="1" a="1"/>
  <c r="P174" i="4" s="1"/>
  <c r="R67" i="4"/>
  <c r="S67" i="4"/>
  <c r="AJ5" i="22"/>
  <c r="K5" i="22"/>
  <c r="AU5" i="22"/>
  <c r="AB5" i="22"/>
  <c r="B5" i="22"/>
  <c r="M5" i="22"/>
  <c r="H3" i="21"/>
  <c r="T3" i="21"/>
  <c r="K5" i="20"/>
  <c r="R5" i="20"/>
  <c r="U86" i="4"/>
  <c r="AV3" i="21"/>
  <c r="AO5" i="20"/>
  <c r="U75" i="4"/>
  <c r="R6" i="23"/>
  <c r="X3" i="21"/>
  <c r="N3" i="21"/>
  <c r="M81" i="4"/>
  <c r="M170" i="4" s="1" a="1"/>
  <c r="M170" i="4" s="1"/>
  <c r="AZ5" i="20"/>
  <c r="AD5" i="20"/>
  <c r="U65" i="4"/>
  <c r="S3" i="22"/>
  <c r="AK3" i="22"/>
  <c r="R75" i="4"/>
  <c r="AC6" i="23"/>
  <c r="J6" i="23"/>
  <c r="S78" i="4"/>
  <c r="K3" i="21"/>
  <c r="R3" i="21"/>
  <c r="AU3" i="21"/>
  <c r="T5" i="20"/>
  <c r="S5" i="20"/>
  <c r="P5" i="20"/>
  <c r="L65" i="4"/>
  <c r="L154" i="4" s="1" a="1"/>
  <c r="L154" i="4" s="1"/>
  <c r="S65" i="4"/>
  <c r="T3" i="22"/>
  <c r="D3" i="22"/>
  <c r="H3" i="22"/>
  <c r="L75" i="4"/>
  <c r="L164" i="4" s="1" a="1"/>
  <c r="L164" i="4" s="1"/>
  <c r="J75" i="4"/>
  <c r="J164" i="4" s="1" a="1"/>
  <c r="J164" i="4" s="1"/>
  <c r="AT6" i="23"/>
  <c r="M6" i="23"/>
  <c r="AX6" i="23"/>
  <c r="AE6" i="23"/>
  <c r="X6" i="23"/>
  <c r="AI6" i="23"/>
  <c r="J78" i="4"/>
  <c r="J167" i="4" s="1" a="1"/>
  <c r="J167" i="4" s="1"/>
  <c r="Q84" i="4"/>
  <c r="Q173" i="4" s="1" a="1"/>
  <c r="Q173" i="4" s="1"/>
  <c r="U84" i="4"/>
  <c r="U68" i="4"/>
  <c r="P6" i="22"/>
  <c r="V6" i="22"/>
  <c r="M6" i="22"/>
  <c r="AC6" i="22"/>
  <c r="K6" i="22"/>
  <c r="AM6" i="22"/>
  <c r="AX6" i="22"/>
  <c r="AA4" i="25"/>
  <c r="AP4" i="25"/>
  <c r="AI4" i="25"/>
  <c r="AL4" i="25"/>
  <c r="I4" i="25"/>
  <c r="T4" i="25"/>
  <c r="T64" i="4"/>
  <c r="K76" i="4"/>
  <c r="K165" i="4" s="1" a="1"/>
  <c r="K165" i="4" s="1"/>
  <c r="AJ7" i="23"/>
  <c r="Z7" i="23"/>
  <c r="AP7" i="23"/>
  <c r="W7" i="23"/>
  <c r="E7" i="23"/>
  <c r="X7" i="23"/>
  <c r="R91" i="4"/>
  <c r="S91" i="4"/>
  <c r="N59" i="4"/>
  <c r="N148" i="4" s="1" a="1"/>
  <c r="N148" i="4" s="1"/>
  <c r="AW4" i="19"/>
  <c r="AH4" i="19"/>
  <c r="K4" i="19"/>
  <c r="AD4" i="19"/>
  <c r="T4" i="19"/>
  <c r="AC4" i="19"/>
  <c r="K3" i="23"/>
  <c r="W3" i="23"/>
  <c r="C3" i="23"/>
  <c r="AJ3" i="23"/>
  <c r="R3" i="23"/>
  <c r="AL3" i="23"/>
  <c r="L5" i="23"/>
  <c r="D5" i="23"/>
  <c r="W5" i="23"/>
  <c r="Q5" i="23"/>
  <c r="AX5" i="23"/>
  <c r="S5" i="23"/>
  <c r="AD5" i="23"/>
  <c r="K85" i="4"/>
  <c r="K174" i="4" s="1" a="1"/>
  <c r="K174" i="4" s="1"/>
  <c r="M85" i="4"/>
  <c r="M174" i="4" s="1" a="1"/>
  <c r="M174" i="4" s="1"/>
  <c r="L67" i="4"/>
  <c r="L156" i="4" s="1" a="1"/>
  <c r="L156" i="4" s="1"/>
  <c r="O5" i="22"/>
  <c r="Y5" i="22"/>
  <c r="F5" i="22"/>
  <c r="AM5" i="22"/>
  <c r="J5" i="22"/>
  <c r="U5" i="22"/>
  <c r="H44" i="5"/>
  <c r="H30" i="5"/>
  <c r="I16" i="5"/>
  <c r="J86" i="4"/>
  <c r="J175" i="4" s="1" a="1"/>
  <c r="J175" i="4" s="1"/>
  <c r="Q3" i="21"/>
  <c r="Z5" i="20"/>
  <c r="N5" i="20"/>
  <c r="O86" i="4"/>
  <c r="O175" i="4" s="1" a="1"/>
  <c r="O175" i="4" s="1"/>
  <c r="F3" i="21"/>
  <c r="AH5" i="20"/>
  <c r="AM5" i="20"/>
  <c r="K75" i="4"/>
  <c r="K164" i="4" s="1" a="1"/>
  <c r="K164" i="4" s="1"/>
  <c r="AL6" i="23"/>
  <c r="AZ6" i="23"/>
  <c r="AP3" i="21"/>
  <c r="K81" i="4"/>
  <c r="K170" i="4" s="1" a="1"/>
  <c r="K170" i="4" s="1"/>
  <c r="Q3" i="22"/>
  <c r="V75" i="4"/>
  <c r="AB6" i="23"/>
  <c r="H6" i="23"/>
  <c r="N84" i="4"/>
  <c r="N173" i="4" s="1" a="1"/>
  <c r="N173" i="4" s="1"/>
  <c r="V86" i="4"/>
  <c r="Z3" i="21"/>
  <c r="AA3" i="21"/>
  <c r="M3" i="21"/>
  <c r="AD3" i="21"/>
  <c r="I81" i="4"/>
  <c r="I170" i="4" s="1" a="1"/>
  <c r="I170" i="4" s="1"/>
  <c r="AY5" i="20"/>
  <c r="Q5" i="20"/>
  <c r="AT5" i="20"/>
  <c r="AH3" i="22"/>
  <c r="L3" i="22"/>
  <c r="AL3" i="22"/>
  <c r="B6" i="23"/>
  <c r="I86" i="4"/>
  <c r="I175" i="4" s="1" a="1"/>
  <c r="I175" i="4" s="1"/>
  <c r="AH3" i="21"/>
  <c r="AJ3" i="21"/>
  <c r="AO3" i="21"/>
  <c r="AF3" i="21"/>
  <c r="U3" i="21"/>
  <c r="U81" i="4"/>
  <c r="Q81" i="4"/>
  <c r="Q170" i="4" s="1" a="1"/>
  <c r="Q170" i="4" s="1"/>
  <c r="I5" i="20"/>
  <c r="AS5" i="20"/>
  <c r="AB5" i="20"/>
  <c r="AG5" i="20"/>
  <c r="G5" i="20"/>
  <c r="I19" i="5"/>
  <c r="H47" i="5"/>
  <c r="H33" i="5"/>
  <c r="P65" i="4"/>
  <c r="P154" i="4" s="1" a="1"/>
  <c r="P154" i="4" s="1"/>
  <c r="V65" i="4"/>
  <c r="I65" i="4"/>
  <c r="I154" i="4" s="1" a="1"/>
  <c r="I154" i="4" s="1"/>
  <c r="AZ3" i="22"/>
  <c r="AY3" i="22"/>
  <c r="AE3" i="22"/>
  <c r="O3" i="22"/>
  <c r="AW3" i="22"/>
  <c r="S75" i="4"/>
  <c r="D6" i="23"/>
  <c r="Q6" i="23"/>
  <c r="AH6" i="23"/>
  <c r="I6" i="23"/>
  <c r="AP6" i="23"/>
  <c r="AF6" i="23"/>
  <c r="J38" i="4"/>
  <c r="J127" i="4" s="1" a="1"/>
  <c r="J127" i="4" s="1"/>
  <c r="AR4" i="24"/>
  <c r="P4" i="24"/>
  <c r="AI4" i="24"/>
  <c r="AL4" i="24"/>
  <c r="G4" i="24"/>
  <c r="P78" i="4"/>
  <c r="P167" i="4" s="1" a="1"/>
  <c r="P167" i="4" s="1"/>
  <c r="U78" i="4"/>
  <c r="R78" i="4"/>
  <c r="J84" i="4"/>
  <c r="J173" i="4" s="1" a="1"/>
  <c r="J173" i="4" s="1"/>
  <c r="P68" i="4"/>
  <c r="P157" i="4" s="1" a="1"/>
  <c r="P157" i="4" s="1"/>
  <c r="AI6" i="22"/>
  <c r="AW6" i="22"/>
  <c r="AB6" i="22"/>
  <c r="AN6" i="22"/>
  <c r="U6" i="22"/>
  <c r="I17" i="5"/>
  <c r="H45" i="5"/>
  <c r="H31" i="5"/>
  <c r="P45" i="4"/>
  <c r="P134" i="4" s="1" a="1"/>
  <c r="P134" i="4" s="1"/>
  <c r="L45" i="4"/>
  <c r="L134" i="4" s="1" a="1"/>
  <c r="L134" i="4" s="1"/>
  <c r="AC4" i="25"/>
  <c r="AS4" i="25"/>
  <c r="AV4" i="25"/>
  <c r="AY4" i="25"/>
  <c r="Q4" i="25"/>
  <c r="S89" i="4"/>
  <c r="G6" i="21"/>
  <c r="AJ6" i="21"/>
  <c r="O6" i="21"/>
  <c r="T6" i="21"/>
  <c r="AV6" i="21"/>
  <c r="F43" i="4"/>
  <c r="V69" i="4"/>
  <c r="H7" i="22"/>
  <c r="S7" i="22"/>
  <c r="I7" i="22"/>
  <c r="AW7" i="22"/>
  <c r="AQ7" i="22"/>
  <c r="T7" i="22"/>
  <c r="S76" i="4"/>
  <c r="Q7" i="23"/>
  <c r="G7" i="23"/>
  <c r="AU7" i="23"/>
  <c r="AZ7" i="23"/>
  <c r="AH7" i="23"/>
  <c r="M7" i="23"/>
  <c r="L91" i="4"/>
  <c r="L180" i="4" s="1" a="1"/>
  <c r="L180" i="4" s="1"/>
  <c r="K70" i="4"/>
  <c r="K159" i="4" s="1" a="1"/>
  <c r="K159" i="4" s="1"/>
  <c r="M70" i="4"/>
  <c r="M159" i="4" s="1" a="1"/>
  <c r="M159" i="4" s="1"/>
  <c r="T4" i="18"/>
  <c r="AS4" i="18"/>
  <c r="AH4" i="18"/>
  <c r="Z4" i="18"/>
  <c r="G4" i="18"/>
  <c r="AG4" i="18"/>
  <c r="T88" i="4"/>
  <c r="N5" i="21"/>
  <c r="Y5" i="21"/>
  <c r="B5" i="21"/>
  <c r="G5" i="21"/>
  <c r="AI5" i="21"/>
  <c r="O59" i="4"/>
  <c r="O148" i="4" s="1" a="1"/>
  <c r="O148" i="4" s="1"/>
  <c r="O4" i="19"/>
  <c r="B4" i="19"/>
  <c r="G4" i="19"/>
  <c r="Y4" i="19"/>
  <c r="AN4" i="19"/>
  <c r="AB4" i="19"/>
  <c r="T72" i="4"/>
  <c r="Q72" i="4"/>
  <c r="Q161" i="4" s="1" a="1"/>
  <c r="Q161" i="4" s="1"/>
  <c r="AF3" i="23"/>
  <c r="AR3" i="23"/>
  <c r="M3" i="23"/>
  <c r="AU3" i="23"/>
  <c r="AB3" i="23"/>
  <c r="J74" i="4"/>
  <c r="J163" i="4" s="1" a="1"/>
  <c r="J163" i="4" s="1"/>
  <c r="O74" i="4"/>
  <c r="O163" i="4" s="1" a="1"/>
  <c r="O163" i="4" s="1"/>
  <c r="I74" i="4"/>
  <c r="I163" i="4" s="1" a="1"/>
  <c r="I163" i="4" s="1"/>
  <c r="M5" i="23"/>
  <c r="AH5" i="23"/>
  <c r="AR5" i="23"/>
  <c r="AB5" i="23"/>
  <c r="I5" i="23"/>
  <c r="AA5" i="23"/>
  <c r="S85" i="4"/>
  <c r="Q67" i="4"/>
  <c r="Q156" i="4" s="1" a="1"/>
  <c r="Q156" i="4" s="1"/>
  <c r="C5" i="22"/>
  <c r="AO5" i="22"/>
  <c r="AR5" i="22"/>
  <c r="P5" i="22"/>
  <c r="AW5" i="22"/>
  <c r="R5" i="22"/>
  <c r="R118" i="4" l="1" a="1"/>
  <c r="R118" i="4" s="1"/>
  <c r="R114" i="4" a="1"/>
  <c r="R114" i="4" s="1"/>
  <c r="R117" i="4" a="1"/>
  <c r="R117" i="4" s="1"/>
  <c r="R112" i="4" a="1"/>
  <c r="R112" i="4" s="1"/>
  <c r="R125" i="4" a="1"/>
  <c r="R125" i="4" s="1"/>
  <c r="R105" i="4" a="1"/>
  <c r="R105" i="4" s="1"/>
  <c r="R104" i="4" a="1"/>
  <c r="R104" i="4" s="1"/>
  <c r="R113" i="4" a="1"/>
  <c r="R113" i="4" s="1"/>
  <c r="R119" i="4" a="1"/>
  <c r="R119" i="4" s="1"/>
  <c r="R124" i="4" a="1"/>
  <c r="R124" i="4" s="1"/>
  <c r="R98" i="4" a="1"/>
  <c r="R98" i="4" s="1"/>
  <c r="R110" i="4" a="1"/>
  <c r="R110" i="4" s="1"/>
  <c r="R101" i="4" a="1"/>
  <c r="R101" i="4" s="1"/>
  <c r="R121" i="4" a="1"/>
  <c r="R121" i="4" s="1"/>
  <c r="R99" i="4" a="1"/>
  <c r="R99" i="4" s="1"/>
  <c r="R103" i="4" a="1"/>
  <c r="R103" i="4" s="1"/>
  <c r="R158" i="4" a="1"/>
  <c r="R158" i="4" s="1"/>
  <c r="R111" i="4" a="1"/>
  <c r="R111" i="4" s="1"/>
  <c r="R157" i="4" a="1"/>
  <c r="R157" i="4" s="1"/>
  <c r="R177" i="4" a="1"/>
  <c r="R177" i="4" s="1"/>
  <c r="R141" i="4" a="1"/>
  <c r="R141" i="4" s="1"/>
  <c r="R107" i="4" a="1"/>
  <c r="R107" i="4" s="1"/>
  <c r="R127" i="4" a="1"/>
  <c r="R127" i="4" s="1"/>
  <c r="R97" i="4" a="1"/>
  <c r="R97" i="4" s="1"/>
  <c r="R154" i="4" a="1"/>
  <c r="R154" i="4" s="1"/>
  <c r="R100" i="4" a="1"/>
  <c r="R100" i="4" s="1"/>
  <c r="R148" i="4" a="1"/>
  <c r="R148" i="4" s="1"/>
  <c r="R178" i="4" a="1"/>
  <c r="R178" i="4" s="1"/>
  <c r="L43" i="4"/>
  <c r="L132" i="4" s="1" a="1"/>
  <c r="L132" i="4" s="1"/>
  <c r="Q43" i="4"/>
  <c r="Q132" i="4" s="1" a="1"/>
  <c r="Q132" i="4" s="1"/>
  <c r="T43" i="4"/>
  <c r="V43" i="4"/>
  <c r="O43" i="4"/>
  <c r="O132" i="4" s="1" a="1"/>
  <c r="O132" i="4" s="1"/>
  <c r="I31" i="5"/>
  <c r="I45" i="5"/>
  <c r="J17" i="5"/>
  <c r="R159" i="4" a="1"/>
  <c r="R159" i="4" s="1"/>
  <c r="R134" i="4" a="1"/>
  <c r="R134" i="4" s="1"/>
  <c r="R153" i="4" a="1"/>
  <c r="R153" i="4" s="1"/>
  <c r="L26" i="5"/>
  <c r="L40" i="5"/>
  <c r="M12" i="5"/>
  <c r="O6" i="5" a="1"/>
  <c r="O6" i="5" s="1"/>
  <c r="O7" i="5" s="1"/>
  <c r="P5" i="5"/>
  <c r="R163" i="4" a="1"/>
  <c r="R163" i="4" s="1"/>
  <c r="R173" i="4" a="1"/>
  <c r="R173" i="4" s="1"/>
  <c r="R164" i="4" a="1"/>
  <c r="R164" i="4" s="1"/>
  <c r="M13" i="5"/>
  <c r="L41" i="5"/>
  <c r="L27" i="5"/>
  <c r="R167" i="4" a="1"/>
  <c r="R167" i="4" s="1"/>
  <c r="I43" i="4"/>
  <c r="I132" i="4" s="1" a="1"/>
  <c r="I132" i="4" s="1"/>
  <c r="R161" i="4" a="1"/>
  <c r="R161" i="4" s="1"/>
  <c r="L24" i="5"/>
  <c r="M10" i="5"/>
  <c r="L38" i="5"/>
  <c r="J15" i="5"/>
  <c r="I29" i="5"/>
  <c r="I43" i="5"/>
  <c r="R165" i="4" a="1"/>
  <c r="R165" i="4" s="1"/>
  <c r="U43" i="4"/>
  <c r="P43" i="4"/>
  <c r="P132" i="4" s="1" a="1"/>
  <c r="P132" i="4" s="1"/>
  <c r="R156" i="4" a="1"/>
  <c r="R156" i="4" s="1"/>
  <c r="I49" i="5"/>
  <c r="J21" i="5"/>
  <c r="I35" i="5"/>
  <c r="J18" i="5"/>
  <c r="I46" i="5"/>
  <c r="I32" i="5"/>
  <c r="J20" i="5"/>
  <c r="I34" i="5"/>
  <c r="I48" i="5"/>
  <c r="J14" i="5"/>
  <c r="I42" i="5"/>
  <c r="I28" i="5"/>
  <c r="R43" i="4"/>
  <c r="R132" i="4" s="1" a="1"/>
  <c r="R132" i="4" s="1"/>
  <c r="N43" i="4"/>
  <c r="N132" i="4" s="1" a="1"/>
  <c r="N132" i="4" s="1"/>
  <c r="B2" i="25"/>
  <c r="J19" i="5"/>
  <c r="I33" i="5"/>
  <c r="I47" i="5"/>
  <c r="M43" i="4"/>
  <c r="M132" i="4" s="1" a="1"/>
  <c r="M132" i="4" s="1"/>
  <c r="W43" i="4"/>
  <c r="J43" i="4"/>
  <c r="J132" i="4" s="1" a="1"/>
  <c r="J132" i="4" s="1"/>
  <c r="I44" i="5"/>
  <c r="I30" i="5"/>
  <c r="J16" i="5"/>
  <c r="X7" i="4"/>
  <c r="W96" i="4"/>
  <c r="W11" i="4"/>
  <c r="W12" i="4"/>
  <c r="W18" i="4"/>
  <c r="W32" i="4"/>
  <c r="W25" i="4"/>
  <c r="W36" i="4"/>
  <c r="W10" i="4"/>
  <c r="W24" i="4"/>
  <c r="W30" i="4"/>
  <c r="W21" i="4"/>
  <c r="W16" i="4"/>
  <c r="W23" i="4"/>
  <c r="W28" i="4"/>
  <c r="W29" i="4"/>
  <c r="W22" i="4"/>
  <c r="W8" i="4"/>
  <c r="W15" i="4"/>
  <c r="W35" i="4"/>
  <c r="W14" i="4"/>
  <c r="W9" i="4"/>
  <c r="W67" i="4"/>
  <c r="W88" i="4"/>
  <c r="W89" i="4"/>
  <c r="W75" i="4"/>
  <c r="W65" i="4"/>
  <c r="W72" i="4"/>
  <c r="W45" i="4"/>
  <c r="W68" i="4"/>
  <c r="W86" i="4"/>
  <c r="W69" i="4"/>
  <c r="W84" i="4"/>
  <c r="W78" i="4"/>
  <c r="W81" i="4"/>
  <c r="W59" i="4"/>
  <c r="W76" i="4"/>
  <c r="W85" i="4"/>
  <c r="W74" i="4"/>
  <c r="W52" i="4"/>
  <c r="W64" i="4"/>
  <c r="W70" i="4"/>
  <c r="W91" i="4"/>
  <c r="W38" i="4"/>
  <c r="R170" i="4" a="1"/>
  <c r="R170" i="4" s="1"/>
  <c r="R180" i="4" a="1"/>
  <c r="R180" i="4" s="1"/>
  <c r="K43" i="4"/>
  <c r="K132" i="4" s="1" a="1"/>
  <c r="K132" i="4" s="1"/>
  <c r="S43" i="4"/>
  <c r="R174" i="4" a="1"/>
  <c r="R174" i="4" s="1"/>
  <c r="M11" i="5"/>
  <c r="L39" i="5"/>
  <c r="L25" i="5"/>
  <c r="R175" i="4" a="1"/>
  <c r="R175" i="4" s="1"/>
  <c r="S158" i="4" l="1" a="1"/>
  <c r="S158" i="4" s="1"/>
  <c r="S177" i="4" a="1"/>
  <c r="S177" i="4" s="1"/>
  <c r="S148" i="4" a="1"/>
  <c r="S148" i="4" s="1"/>
  <c r="S105" i="4" a="1"/>
  <c r="S105" i="4" s="1"/>
  <c r="S98" i="4" a="1"/>
  <c r="S98" i="4" s="1"/>
  <c r="S127" i="4" a="1"/>
  <c r="S127" i="4" s="1"/>
  <c r="S121" i="4" a="1"/>
  <c r="S121" i="4" s="1"/>
  <c r="S161" i="4" a="1"/>
  <c r="S161" i="4" s="1"/>
  <c r="S134" i="4" a="1"/>
  <c r="S134" i="4" s="1"/>
  <c r="S163" i="4" a="1"/>
  <c r="S163" i="4" s="1"/>
  <c r="S159" i="4" a="1"/>
  <c r="S159" i="4" s="1"/>
  <c r="S141" i="4" a="1"/>
  <c r="S141" i="4" s="1"/>
  <c r="S117" i="4" a="1"/>
  <c r="S117" i="4" s="1"/>
  <c r="S124" i="4" a="1"/>
  <c r="S124" i="4" s="1"/>
  <c r="S125" i="4" a="1"/>
  <c r="S125" i="4" s="1"/>
  <c r="S167" i="4" a="1"/>
  <c r="S167" i="4" s="1"/>
  <c r="S175" i="4" a="1"/>
  <c r="S175" i="4" s="1"/>
  <c r="S114" i="4" a="1"/>
  <c r="S114" i="4" s="1"/>
  <c r="S101" i="4" a="1"/>
  <c r="S101" i="4" s="1"/>
  <c r="S99" i="4" a="1"/>
  <c r="S99" i="4" s="1"/>
  <c r="S110" i="4" a="1"/>
  <c r="S110" i="4" s="1"/>
  <c r="S97" i="4" a="1"/>
  <c r="S97" i="4" s="1"/>
  <c r="S180" i="4" a="1"/>
  <c r="S180" i="4" s="1"/>
  <c r="S165" i="4" a="1"/>
  <c r="S165" i="4" s="1"/>
  <c r="S178" i="4" a="1"/>
  <c r="S178" i="4" s="1"/>
  <c r="S104" i="4" a="1"/>
  <c r="S104" i="4" s="1"/>
  <c r="S112" i="4" a="1"/>
  <c r="S112" i="4" s="1"/>
  <c r="S113" i="4" a="1"/>
  <c r="S113" i="4" s="1"/>
  <c r="S111" i="4" a="1"/>
  <c r="S111" i="4" s="1"/>
  <c r="S157" i="4" a="1"/>
  <c r="S157" i="4" s="1"/>
  <c r="S170" i="4" a="1"/>
  <c r="S170" i="4" s="1"/>
  <c r="S103" i="4" a="1"/>
  <c r="S103" i="4" s="1"/>
  <c r="S154" i="4" a="1"/>
  <c r="S154" i="4" s="1"/>
  <c r="S100" i="4" a="1"/>
  <c r="S100" i="4" s="1"/>
  <c r="S153" i="4" a="1"/>
  <c r="S153" i="4" s="1"/>
  <c r="S164" i="4" a="1"/>
  <c r="S164" i="4" s="1"/>
  <c r="S107" i="4" a="1"/>
  <c r="S107" i="4" s="1"/>
  <c r="S156" i="4" a="1"/>
  <c r="S156" i="4" s="1"/>
  <c r="S174" i="4" a="1"/>
  <c r="S174" i="4" s="1"/>
  <c r="S118" i="4" a="1"/>
  <c r="S118" i="4" s="1"/>
  <c r="S119" i="4" a="1"/>
  <c r="S119" i="4" s="1"/>
  <c r="S173" i="4" a="1"/>
  <c r="S173" i="4" s="1"/>
  <c r="J49" i="5"/>
  <c r="J35" i="5"/>
  <c r="K21" i="5"/>
  <c r="J44" i="5"/>
  <c r="J30" i="5"/>
  <c r="K16" i="5"/>
  <c r="M26" i="5"/>
  <c r="M40" i="5"/>
  <c r="N12" i="5"/>
  <c r="K19" i="5"/>
  <c r="J33" i="5"/>
  <c r="J47" i="5"/>
  <c r="K18" i="5"/>
  <c r="J46" i="5"/>
  <c r="J32" i="5"/>
  <c r="J43" i="5"/>
  <c r="J29" i="5"/>
  <c r="K15" i="5"/>
  <c r="K14" i="5"/>
  <c r="J42" i="5"/>
  <c r="J28" i="5"/>
  <c r="J31" i="5"/>
  <c r="K17" i="5"/>
  <c r="J45" i="5"/>
  <c r="S132" i="4" a="1"/>
  <c r="S132" i="4" s="1"/>
  <c r="X96" i="4"/>
  <c r="Y7" i="4"/>
  <c r="X12" i="4"/>
  <c r="X18" i="4"/>
  <c r="X32" i="4"/>
  <c r="X25" i="4"/>
  <c r="X11" i="4"/>
  <c r="X24" i="4"/>
  <c r="X10" i="4"/>
  <c r="X36" i="4"/>
  <c r="X14" i="4"/>
  <c r="X35" i="4"/>
  <c r="X22" i="4"/>
  <c r="X8" i="4"/>
  <c r="X29" i="4"/>
  <c r="X9" i="4"/>
  <c r="X23" i="4"/>
  <c r="X30" i="4"/>
  <c r="X15" i="4"/>
  <c r="X21" i="4"/>
  <c r="X16" i="4"/>
  <c r="X28" i="4"/>
  <c r="X85" i="4"/>
  <c r="X68" i="4"/>
  <c r="X64" i="4"/>
  <c r="X86" i="4"/>
  <c r="X38" i="4"/>
  <c r="X89" i="4"/>
  <c r="X84" i="4"/>
  <c r="X74" i="4"/>
  <c r="X70" i="4"/>
  <c r="X76" i="4"/>
  <c r="X67" i="4"/>
  <c r="X88" i="4"/>
  <c r="X69" i="4"/>
  <c r="X78" i="4"/>
  <c r="X75" i="4"/>
  <c r="X81" i="4"/>
  <c r="X72" i="4"/>
  <c r="X52" i="4"/>
  <c r="X91" i="4"/>
  <c r="X59" i="4"/>
  <c r="X45" i="4"/>
  <c r="X65" i="4"/>
  <c r="X43" i="4"/>
  <c r="P6" i="5" a="1"/>
  <c r="P6" i="5" s="1"/>
  <c r="P7" i="5" s="1"/>
  <c r="Q5" i="5"/>
  <c r="N10" i="5"/>
  <c r="M24" i="5"/>
  <c r="M38" i="5"/>
  <c r="M39" i="5"/>
  <c r="N11" i="5"/>
  <c r="M25" i="5"/>
  <c r="J34" i="5"/>
  <c r="J48" i="5"/>
  <c r="K20" i="5"/>
  <c r="M27" i="5"/>
  <c r="N13" i="5"/>
  <c r="M41" i="5"/>
  <c r="T174" i="4" l="1" a="1"/>
  <c r="T174" i="4" s="1"/>
  <c r="T121" i="4" a="1"/>
  <c r="T121" i="4" s="1"/>
  <c r="T161" i="4" a="1"/>
  <c r="T161" i="4" s="1"/>
  <c r="T100" i="4" a="1"/>
  <c r="T100" i="4" s="1"/>
  <c r="T113" i="4" a="1"/>
  <c r="T113" i="4" s="1"/>
  <c r="T177" i="4" a="1"/>
  <c r="T177" i="4" s="1"/>
  <c r="T104" i="4" a="1"/>
  <c r="T104" i="4" s="1"/>
  <c r="T153" i="4" a="1"/>
  <c r="T153" i="4" s="1"/>
  <c r="T163" i="4" a="1"/>
  <c r="T163" i="4" s="1"/>
  <c r="T125" i="4" a="1"/>
  <c r="T125" i="4" s="1"/>
  <c r="T110" i="4" a="1"/>
  <c r="T110" i="4" s="1"/>
  <c r="T99" i="4" a="1"/>
  <c r="T99" i="4" s="1"/>
  <c r="T112" i="4" a="1"/>
  <c r="T112" i="4" s="1"/>
  <c r="T165" i="4" a="1"/>
  <c r="T165" i="4" s="1"/>
  <c r="T119" i="4" a="1"/>
  <c r="T119" i="4" s="1"/>
  <c r="T118" i="4" a="1"/>
  <c r="T118" i="4" s="1"/>
  <c r="T107" i="4" a="1"/>
  <c r="T107" i="4" s="1"/>
  <c r="T167" i="4" a="1"/>
  <c r="T167" i="4" s="1"/>
  <c r="T114" i="4" a="1"/>
  <c r="T114" i="4" s="1"/>
  <c r="T103" i="4" a="1"/>
  <c r="T103" i="4" s="1"/>
  <c r="T101" i="4" a="1"/>
  <c r="T101" i="4" s="1"/>
  <c r="T148" i="4" a="1"/>
  <c r="T148" i="4" s="1"/>
  <c r="T170" i="4" a="1"/>
  <c r="T170" i="4" s="1"/>
  <c r="T105" i="4" a="1"/>
  <c r="T105" i="4" s="1"/>
  <c r="T117" i="4" a="1"/>
  <c r="T117" i="4" s="1"/>
  <c r="T175" i="4" a="1"/>
  <c r="T175" i="4" s="1"/>
  <c r="T154" i="4" a="1"/>
  <c r="T154" i="4" s="1"/>
  <c r="T157" i="4" a="1"/>
  <c r="T157" i="4" s="1"/>
  <c r="T180" i="4" a="1"/>
  <c r="T180" i="4" s="1"/>
  <c r="T158" i="4" a="1"/>
  <c r="T158" i="4" s="1"/>
  <c r="T127" i="4" a="1"/>
  <c r="T127" i="4" s="1"/>
  <c r="T159" i="4" a="1"/>
  <c r="T159" i="4" s="1"/>
  <c r="T164" i="4" a="1"/>
  <c r="T164" i="4" s="1"/>
  <c r="T141" i="4" a="1"/>
  <c r="T141" i="4" s="1"/>
  <c r="T134" i="4" a="1"/>
  <c r="T134" i="4" s="1"/>
  <c r="T178" i="4" a="1"/>
  <c r="T178" i="4" s="1"/>
  <c r="T173" i="4" a="1"/>
  <c r="T173" i="4" s="1"/>
  <c r="T156" i="4" a="1"/>
  <c r="T156" i="4" s="1"/>
  <c r="T132" i="4" a="1"/>
  <c r="T132" i="4" s="1"/>
  <c r="T98" i="4" a="1"/>
  <c r="T98" i="4" s="1"/>
  <c r="T111" i="4" a="1"/>
  <c r="T111" i="4" s="1"/>
  <c r="N24" i="5"/>
  <c r="O10" i="5"/>
  <c r="N38" i="5"/>
  <c r="L17" i="5"/>
  <c r="K45" i="5"/>
  <c r="K31" i="5"/>
  <c r="K29" i="5"/>
  <c r="K43" i="5"/>
  <c r="L15" i="5"/>
  <c r="K47" i="5"/>
  <c r="K33" i="5"/>
  <c r="L19" i="5"/>
  <c r="K49" i="5"/>
  <c r="K35" i="5"/>
  <c r="L21" i="5"/>
  <c r="K44" i="5"/>
  <c r="K30" i="5"/>
  <c r="L16" i="5"/>
  <c r="Y96" i="4"/>
  <c r="Z7" i="4"/>
  <c r="Y32" i="4"/>
  <c r="Y11" i="4"/>
  <c r="Y12" i="4"/>
  <c r="Y18" i="4"/>
  <c r="Y25" i="4"/>
  <c r="Y36" i="4"/>
  <c r="Y24" i="4"/>
  <c r="Y10" i="4"/>
  <c r="Y29" i="4"/>
  <c r="Y15" i="4"/>
  <c r="Y14" i="4"/>
  <c r="Y8" i="4"/>
  <c r="Y21" i="4"/>
  <c r="Y22" i="4"/>
  <c r="Y30" i="4"/>
  <c r="Y9" i="4"/>
  <c r="Y23" i="4"/>
  <c r="Y35" i="4"/>
  <c r="Y28" i="4"/>
  <c r="Y16" i="4"/>
  <c r="Y59" i="4"/>
  <c r="Y89" i="4"/>
  <c r="Y67" i="4"/>
  <c r="Y85" i="4"/>
  <c r="Y72" i="4"/>
  <c r="Y70" i="4"/>
  <c r="Y76" i="4"/>
  <c r="Y84" i="4"/>
  <c r="Y38" i="4"/>
  <c r="Y75" i="4"/>
  <c r="Y74" i="4"/>
  <c r="Y88" i="4"/>
  <c r="Y69" i="4"/>
  <c r="Y65" i="4"/>
  <c r="Y86" i="4"/>
  <c r="Y45" i="4"/>
  <c r="Y91" i="4"/>
  <c r="Y52" i="4"/>
  <c r="Y64" i="4"/>
  <c r="Y68" i="4"/>
  <c r="Y78" i="4"/>
  <c r="Y81" i="4"/>
  <c r="Y43" i="4"/>
  <c r="L14" i="5"/>
  <c r="K42" i="5"/>
  <c r="K28" i="5"/>
  <c r="O11" i="5"/>
  <c r="N25" i="5"/>
  <c r="N39" i="5"/>
  <c r="O13" i="5"/>
  <c r="N41" i="5"/>
  <c r="N27" i="5"/>
  <c r="K48" i="5"/>
  <c r="L20" i="5"/>
  <c r="K34" i="5"/>
  <c r="L18" i="5"/>
  <c r="K46" i="5"/>
  <c r="K32" i="5"/>
  <c r="R5" i="5"/>
  <c r="Q6" i="5" a="1"/>
  <c r="Q6" i="5" s="1"/>
  <c r="Q7" i="5" s="1"/>
  <c r="N40" i="5"/>
  <c r="O12" i="5"/>
  <c r="N26" i="5"/>
  <c r="U178" i="4" l="1" a="1"/>
  <c r="U178" i="4" s="1"/>
  <c r="U98" i="4" a="1"/>
  <c r="U98" i="4" s="1"/>
  <c r="U119" i="4" a="1"/>
  <c r="U119" i="4" s="1"/>
  <c r="U158" i="4" a="1"/>
  <c r="U158" i="4" s="1"/>
  <c r="U125" i="4" a="1"/>
  <c r="U125" i="4" s="1"/>
  <c r="U101" i="4" a="1"/>
  <c r="U101" i="4" s="1"/>
  <c r="U99" i="4" a="1"/>
  <c r="U99" i="4" s="1"/>
  <c r="U124" i="4" a="1"/>
  <c r="U124" i="4" s="1"/>
  <c r="U112" i="4" a="1"/>
  <c r="U112" i="4" s="1"/>
  <c r="U127" i="4" a="1"/>
  <c r="U127" i="4" s="1"/>
  <c r="U148" i="4" a="1"/>
  <c r="U148" i="4" s="1"/>
  <c r="U97" i="4" a="1"/>
  <c r="U97" i="4" s="1"/>
  <c r="U118" i="4" a="1"/>
  <c r="U118" i="4" s="1"/>
  <c r="U159" i="4" a="1"/>
  <c r="U159" i="4" s="1"/>
  <c r="U104" i="4" a="1"/>
  <c r="U104" i="4" s="1"/>
  <c r="U161" i="4" a="1"/>
  <c r="U161" i="4" s="1"/>
  <c r="U107" i="4" a="1"/>
  <c r="U107" i="4" s="1"/>
  <c r="U132" i="4" a="1"/>
  <c r="U132" i="4" s="1"/>
  <c r="U111" i="4" a="1"/>
  <c r="U111" i="4" s="1"/>
  <c r="U117" i="4" a="1"/>
  <c r="U117" i="4" s="1"/>
  <c r="U113" i="4" a="1"/>
  <c r="U113" i="4" s="1"/>
  <c r="U114" i="4" a="1"/>
  <c r="U114" i="4" s="1"/>
  <c r="U174" i="4" a="1"/>
  <c r="U174" i="4" s="1"/>
  <c r="U177" i="4" a="1"/>
  <c r="U177" i="4" s="1"/>
  <c r="U110" i="4" a="1"/>
  <c r="U110" i="4" s="1"/>
  <c r="U121" i="4" a="1"/>
  <c r="U121" i="4" s="1"/>
  <c r="U163" i="4" a="1"/>
  <c r="U163" i="4" s="1"/>
  <c r="U141" i="4" a="1"/>
  <c r="U141" i="4" s="1"/>
  <c r="U105" i="4" a="1"/>
  <c r="U105" i="4" s="1"/>
  <c r="U103" i="4" a="1"/>
  <c r="U103" i="4" s="1"/>
  <c r="U134" i="4" a="1"/>
  <c r="U134" i="4" s="1"/>
  <c r="U175" i="4" a="1"/>
  <c r="U175" i="4" s="1"/>
  <c r="U156" i="4" a="1"/>
  <c r="U156" i="4" s="1"/>
  <c r="U164" i="4" a="1"/>
  <c r="U164" i="4" s="1"/>
  <c r="U180" i="4" a="1"/>
  <c r="U180" i="4" s="1"/>
  <c r="U170" i="4" a="1"/>
  <c r="U170" i="4" s="1"/>
  <c r="U167" i="4" a="1"/>
  <c r="U167" i="4" s="1"/>
  <c r="U157" i="4" a="1"/>
  <c r="U157" i="4" s="1"/>
  <c r="U100" i="4" a="1"/>
  <c r="U100" i="4" s="1"/>
  <c r="U165" i="4" a="1"/>
  <c r="U165" i="4" s="1"/>
  <c r="U153" i="4" a="1"/>
  <c r="U153" i="4" s="1"/>
  <c r="U154" i="4" a="1"/>
  <c r="U154" i="4" s="1"/>
  <c r="U173" i="4" a="1"/>
  <c r="U173" i="4" s="1"/>
  <c r="Z96" i="4"/>
  <c r="AA7" i="4"/>
  <c r="Z18" i="4"/>
  <c r="Z25" i="4"/>
  <c r="Z12" i="4"/>
  <c r="Z32" i="4"/>
  <c r="Z11" i="4"/>
  <c r="Z36" i="4"/>
  <c r="Z24" i="4"/>
  <c r="Z10" i="4"/>
  <c r="Z22" i="4"/>
  <c r="Z28" i="4"/>
  <c r="Z8" i="4"/>
  <c r="Z14" i="4"/>
  <c r="Z9" i="4"/>
  <c r="Z15" i="4"/>
  <c r="Z35" i="4"/>
  <c r="Z21" i="4"/>
  <c r="Z16" i="4"/>
  <c r="Z30" i="4"/>
  <c r="Z29" i="4"/>
  <c r="Z23" i="4"/>
  <c r="Z91" i="4"/>
  <c r="Z75" i="4"/>
  <c r="Z81" i="4"/>
  <c r="Z64" i="4"/>
  <c r="Z89" i="4"/>
  <c r="Z86" i="4"/>
  <c r="Z65" i="4"/>
  <c r="Z52" i="4"/>
  <c r="Z76" i="4"/>
  <c r="Z72" i="4"/>
  <c r="Z85" i="4"/>
  <c r="Z59" i="4"/>
  <c r="Z68" i="4"/>
  <c r="Z78" i="4"/>
  <c r="Z88" i="4"/>
  <c r="Z69" i="4"/>
  <c r="Z84" i="4"/>
  <c r="Z38" i="4"/>
  <c r="Z67" i="4"/>
  <c r="Z74" i="4"/>
  <c r="Z70" i="4"/>
  <c r="Z45" i="4"/>
  <c r="Z43" i="4"/>
  <c r="L49" i="5"/>
  <c r="L35" i="5"/>
  <c r="M21" i="5"/>
  <c r="O38" i="5"/>
  <c r="O24" i="5"/>
  <c r="P10" i="5"/>
  <c r="L44" i="5"/>
  <c r="M16" i="5"/>
  <c r="L30" i="5"/>
  <c r="M19" i="5"/>
  <c r="L47" i="5"/>
  <c r="L33" i="5"/>
  <c r="M17" i="5"/>
  <c r="L31" i="5"/>
  <c r="L45" i="5"/>
  <c r="O41" i="5"/>
  <c r="O27" i="5"/>
  <c r="P13" i="5"/>
  <c r="R6" i="5" a="1"/>
  <c r="R6" i="5" s="1"/>
  <c r="R7" i="5" s="1"/>
  <c r="S5" i="5"/>
  <c r="L42" i="5"/>
  <c r="M14" i="5"/>
  <c r="L28" i="5"/>
  <c r="L32" i="5"/>
  <c r="L46" i="5"/>
  <c r="M18" i="5"/>
  <c r="O40" i="5"/>
  <c r="O26" i="5"/>
  <c r="P12" i="5"/>
  <c r="L48" i="5"/>
  <c r="L34" i="5"/>
  <c r="M20" i="5"/>
  <c r="O25" i="5"/>
  <c r="P11" i="5"/>
  <c r="O39" i="5"/>
  <c r="M15" i="5"/>
  <c r="L43" i="5"/>
  <c r="L29" i="5"/>
  <c r="V164" i="4" l="1" a="1"/>
  <c r="V164" i="4" s="1"/>
  <c r="V111" i="4" a="1"/>
  <c r="V111" i="4" s="1"/>
  <c r="V161" i="4" a="1"/>
  <c r="V161" i="4" s="1"/>
  <c r="V141" i="4" a="1"/>
  <c r="V141" i="4" s="1"/>
  <c r="V105" i="4" a="1"/>
  <c r="V105" i="4" s="1"/>
  <c r="V119" i="4" a="1"/>
  <c r="V119" i="4" s="1"/>
  <c r="V167" i="4" a="1"/>
  <c r="V167" i="4" s="1"/>
  <c r="V158" i="4" a="1"/>
  <c r="V158" i="4" s="1"/>
  <c r="V180" i="4" a="1"/>
  <c r="V180" i="4" s="1"/>
  <c r="V104" i="4" a="1"/>
  <c r="V104" i="4" s="1"/>
  <c r="V173" i="4" a="1"/>
  <c r="V173" i="4" s="1"/>
  <c r="V103" i="4" a="1"/>
  <c r="V103" i="4" s="1"/>
  <c r="V153" i="4" a="1"/>
  <c r="V153" i="4" s="1"/>
  <c r="V99" i="4" a="1"/>
  <c r="V99" i="4" s="1"/>
  <c r="V154" i="4" a="1"/>
  <c r="V154" i="4" s="1"/>
  <c r="V118" i="4" a="1"/>
  <c r="V118" i="4" s="1"/>
  <c r="V113" i="4" a="1"/>
  <c r="V113" i="4" s="1"/>
  <c r="V159" i="4" a="1"/>
  <c r="V159" i="4" s="1"/>
  <c r="V121" i="4" a="1"/>
  <c r="V121" i="4" s="1"/>
  <c r="V124" i="4" a="1"/>
  <c r="V124" i="4" s="1"/>
  <c r="V98" i="4" a="1"/>
  <c r="V98" i="4" s="1"/>
  <c r="V112" i="4" a="1"/>
  <c r="V112" i="4" s="1"/>
  <c r="V101" i="4" a="1"/>
  <c r="V101" i="4" s="1"/>
  <c r="V170" i="4" a="1"/>
  <c r="V170" i="4" s="1"/>
  <c r="V165" i="4" a="1"/>
  <c r="V165" i="4" s="1"/>
  <c r="V163" i="4" a="1"/>
  <c r="V163" i="4" s="1"/>
  <c r="V110" i="4" a="1"/>
  <c r="V110" i="4" s="1"/>
  <c r="V107" i="4" a="1"/>
  <c r="V107" i="4" s="1"/>
  <c r="V125" i="4" a="1"/>
  <c r="V125" i="4" s="1"/>
  <c r="V174" i="4" a="1"/>
  <c r="V174" i="4" s="1"/>
  <c r="V148" i="4" a="1"/>
  <c r="V148" i="4" s="1"/>
  <c r="V97" i="4" a="1"/>
  <c r="V97" i="4" s="1"/>
  <c r="V175" i="4" a="1"/>
  <c r="V175" i="4" s="1"/>
  <c r="V100" i="4" a="1"/>
  <c r="V100" i="4" s="1"/>
  <c r="V156" i="4" a="1"/>
  <c r="V156" i="4" s="1"/>
  <c r="V114" i="4" a="1"/>
  <c r="V114" i="4" s="1"/>
  <c r="V132" i="4" a="1"/>
  <c r="V132" i="4" s="1"/>
  <c r="V178" i="4" a="1"/>
  <c r="V178" i="4" s="1"/>
  <c r="V134" i="4" a="1"/>
  <c r="V134" i="4" s="1"/>
  <c r="V127" i="4" a="1"/>
  <c r="V127" i="4" s="1"/>
  <c r="V117" i="4" a="1"/>
  <c r="V117" i="4" s="1"/>
  <c r="V177" i="4" a="1"/>
  <c r="V177" i="4" s="1"/>
  <c r="M48" i="5"/>
  <c r="M34" i="5"/>
  <c r="N20" i="5"/>
  <c r="P39" i="5"/>
  <c r="P25" i="5"/>
  <c r="Q11" i="5"/>
  <c r="Q13" i="5"/>
  <c r="P27" i="5"/>
  <c r="P41" i="5"/>
  <c r="M45" i="5"/>
  <c r="N17" i="5"/>
  <c r="M31" i="5"/>
  <c r="P38" i="5"/>
  <c r="P24" i="5"/>
  <c r="Q10" i="5"/>
  <c r="P40" i="5"/>
  <c r="P26" i="5"/>
  <c r="Q12" i="5"/>
  <c r="N16" i="5"/>
  <c r="M30" i="5"/>
  <c r="M44" i="5"/>
  <c r="M35" i="5"/>
  <c r="N21" i="5"/>
  <c r="M49" i="5"/>
  <c r="M47" i="5"/>
  <c r="M33" i="5"/>
  <c r="N19" i="5"/>
  <c r="M29" i="5"/>
  <c r="N15" i="5"/>
  <c r="M43" i="5"/>
  <c r="M42" i="5"/>
  <c r="M28" i="5"/>
  <c r="N14" i="5"/>
  <c r="M46" i="5"/>
  <c r="N18" i="5"/>
  <c r="M32" i="5"/>
  <c r="S6" i="5" a="1"/>
  <c r="S6" i="5" s="1"/>
  <c r="S7" i="5" s="1"/>
  <c r="T5" i="5"/>
  <c r="AA96" i="4"/>
  <c r="AB7" i="4"/>
  <c r="AA11" i="4"/>
  <c r="AA12" i="4"/>
  <c r="AA32" i="4"/>
  <c r="AA25" i="4"/>
  <c r="AA18" i="4"/>
  <c r="AA24" i="4"/>
  <c r="AA10" i="4"/>
  <c r="AA36" i="4"/>
  <c r="AA15" i="4"/>
  <c r="AA28" i="4"/>
  <c r="AA14" i="4"/>
  <c r="AA30" i="4"/>
  <c r="AA23" i="4"/>
  <c r="AA35" i="4"/>
  <c r="AA16" i="4"/>
  <c r="AA8" i="4"/>
  <c r="AA29" i="4"/>
  <c r="AA21" i="4"/>
  <c r="AA22" i="4"/>
  <c r="AA9" i="4"/>
  <c r="AA67" i="4"/>
  <c r="AA65" i="4"/>
  <c r="AA81" i="4"/>
  <c r="AA86" i="4"/>
  <c r="AA85" i="4"/>
  <c r="AA59" i="4"/>
  <c r="AA78" i="4"/>
  <c r="AA38" i="4"/>
  <c r="AA75" i="4"/>
  <c r="AA69" i="4"/>
  <c r="AA88" i="4"/>
  <c r="AA52" i="4"/>
  <c r="AA70" i="4"/>
  <c r="AA76" i="4"/>
  <c r="AA45" i="4"/>
  <c r="AA74" i="4"/>
  <c r="AA64" i="4"/>
  <c r="AA84" i="4"/>
  <c r="AA72" i="4"/>
  <c r="AA91" i="4"/>
  <c r="AA89" i="4"/>
  <c r="AA68" i="4"/>
  <c r="AA43" i="4"/>
  <c r="W154" i="4" l="1" a="1"/>
  <c r="W154" i="4" s="1"/>
  <c r="W101" i="4" a="1"/>
  <c r="W101" i="4" s="1"/>
  <c r="W127" i="4" a="1"/>
  <c r="W127" i="4" s="1"/>
  <c r="W178" i="4" a="1"/>
  <c r="W178" i="4" s="1"/>
  <c r="W110" i="4" a="1"/>
  <c r="W110" i="4" s="1"/>
  <c r="W105" i="4" a="1"/>
  <c r="W105" i="4" s="1"/>
  <c r="W163" i="4" a="1"/>
  <c r="W163" i="4" s="1"/>
  <c r="W173" i="4" a="1"/>
  <c r="W173" i="4" s="1"/>
  <c r="W124" i="4" a="1"/>
  <c r="W124" i="4" s="1"/>
  <c r="W125" i="4" a="1"/>
  <c r="W125" i="4" s="1"/>
  <c r="W117" i="4" a="1"/>
  <c r="W117" i="4" s="1"/>
  <c r="W98" i="4" a="1"/>
  <c r="W98" i="4" s="1"/>
  <c r="W103" i="4" a="1"/>
  <c r="W103" i="4" s="1"/>
  <c r="W157" i="4" a="1"/>
  <c r="W157" i="4" s="1"/>
  <c r="W177" i="4" a="1"/>
  <c r="W177" i="4" s="1"/>
  <c r="W99" i="4" a="1"/>
  <c r="W99" i="4" s="1"/>
  <c r="W132" i="4" a="1"/>
  <c r="W132" i="4" s="1"/>
  <c r="W174" i="4" a="1"/>
  <c r="W174" i="4" s="1"/>
  <c r="W170" i="4" a="1"/>
  <c r="W170" i="4" s="1"/>
  <c r="W161" i="4" a="1"/>
  <c r="W161" i="4" s="1"/>
  <c r="W107" i="4" a="1"/>
  <c r="W107" i="4" s="1"/>
  <c r="W114" i="4" a="1"/>
  <c r="W114" i="4" s="1"/>
  <c r="W134" i="4" a="1"/>
  <c r="W134" i="4" s="1"/>
  <c r="W141" i="4" a="1"/>
  <c r="W141" i="4" s="1"/>
  <c r="W118" i="4" a="1"/>
  <c r="W118" i="4" s="1"/>
  <c r="W121" i="4" a="1"/>
  <c r="W121" i="4" s="1"/>
  <c r="W165" i="4" a="1"/>
  <c r="W165" i="4" s="1"/>
  <c r="W148" i="4" a="1"/>
  <c r="W148" i="4" s="1"/>
  <c r="W158" i="4" a="1"/>
  <c r="W158" i="4" s="1"/>
  <c r="W112" i="4" a="1"/>
  <c r="W112" i="4" s="1"/>
  <c r="W156" i="4" a="1"/>
  <c r="W156" i="4" s="1"/>
  <c r="W153" i="4" a="1"/>
  <c r="W153" i="4" s="1"/>
  <c r="W159" i="4" a="1"/>
  <c r="W159" i="4" s="1"/>
  <c r="W113" i="4" a="1"/>
  <c r="W113" i="4" s="1"/>
  <c r="W111" i="4" a="1"/>
  <c r="W111" i="4" s="1"/>
  <c r="W180" i="4" a="1"/>
  <c r="W180" i="4" s="1"/>
  <c r="W97" i="4" a="1"/>
  <c r="W97" i="4" s="1"/>
  <c r="W104" i="4" a="1"/>
  <c r="W104" i="4" s="1"/>
  <c r="W175" i="4" a="1"/>
  <c r="W175" i="4" s="1"/>
  <c r="W164" i="4" a="1"/>
  <c r="W164" i="4" s="1"/>
  <c r="W167" i="4" a="1"/>
  <c r="W167" i="4" s="1"/>
  <c r="N43" i="5"/>
  <c r="N29" i="5"/>
  <c r="O15" i="5"/>
  <c r="N30" i="5"/>
  <c r="O16" i="5"/>
  <c r="N44" i="5"/>
  <c r="Q40" i="5"/>
  <c r="Q26" i="5"/>
  <c r="R12" i="5"/>
  <c r="N47" i="5"/>
  <c r="N33" i="5"/>
  <c r="O19" i="5"/>
  <c r="N45" i="5"/>
  <c r="N31" i="5"/>
  <c r="O17" i="5"/>
  <c r="N48" i="5"/>
  <c r="O20" i="5"/>
  <c r="N34" i="5"/>
  <c r="AB96" i="4"/>
  <c r="AC7" i="4"/>
  <c r="AB25" i="4"/>
  <c r="AB18" i="4"/>
  <c r="AB12" i="4"/>
  <c r="AB32" i="4"/>
  <c r="AB11" i="4"/>
  <c r="AB36" i="4"/>
  <c r="AB10" i="4"/>
  <c r="AB24" i="4"/>
  <c r="AB30" i="4"/>
  <c r="AB28" i="4"/>
  <c r="AB14" i="4"/>
  <c r="AB8" i="4"/>
  <c r="AB16" i="4"/>
  <c r="AB9" i="4"/>
  <c r="AB29" i="4"/>
  <c r="AB21" i="4"/>
  <c r="AB35" i="4"/>
  <c r="AB22" i="4"/>
  <c r="AB15" i="4"/>
  <c r="AB23" i="4"/>
  <c r="AB59" i="4"/>
  <c r="AB84" i="4"/>
  <c r="AB38" i="4"/>
  <c r="AB65" i="4"/>
  <c r="AB52" i="4"/>
  <c r="AB76" i="4"/>
  <c r="AB45" i="4"/>
  <c r="AB68" i="4"/>
  <c r="AB78" i="4"/>
  <c r="AB69" i="4"/>
  <c r="AB88" i="4"/>
  <c r="AB70" i="4"/>
  <c r="AB91" i="4"/>
  <c r="AB64" i="4"/>
  <c r="AB74" i="4"/>
  <c r="AB89" i="4"/>
  <c r="AB86" i="4"/>
  <c r="AB67" i="4"/>
  <c r="AB85" i="4"/>
  <c r="AB72" i="4"/>
  <c r="AB75" i="4"/>
  <c r="AB81" i="4"/>
  <c r="AB43" i="4"/>
  <c r="N35" i="5"/>
  <c r="O21" i="5"/>
  <c r="N49" i="5"/>
  <c r="N42" i="5"/>
  <c r="N28" i="5"/>
  <c r="O14" i="5"/>
  <c r="U5" i="5"/>
  <c r="T6" i="5" a="1"/>
  <c r="T6" i="5" s="1"/>
  <c r="T7" i="5" s="1"/>
  <c r="Q24" i="5"/>
  <c r="Q38" i="5"/>
  <c r="R10" i="5"/>
  <c r="Q41" i="5"/>
  <c r="Q27" i="5"/>
  <c r="R13" i="5"/>
  <c r="N46" i="5"/>
  <c r="N32" i="5"/>
  <c r="O18" i="5"/>
  <c r="Q39" i="5"/>
  <c r="Q25" i="5"/>
  <c r="R11" i="5"/>
  <c r="X141" i="4" l="1" a="1"/>
  <c r="X141" i="4" s="1"/>
  <c r="X100" i="4" a="1"/>
  <c r="X100" i="4" s="1"/>
  <c r="X104" i="4" a="1"/>
  <c r="X104" i="4" s="1"/>
  <c r="X119" i="4" a="1"/>
  <c r="X119" i="4" s="1"/>
  <c r="X159" i="4" a="1"/>
  <c r="X159" i="4" s="1"/>
  <c r="X156" i="4" a="1"/>
  <c r="X156" i="4" s="1"/>
  <c r="X157" i="4" a="1"/>
  <c r="X157" i="4" s="1"/>
  <c r="X132" i="4" a="1"/>
  <c r="X132" i="4" s="1"/>
  <c r="X161" i="4" a="1"/>
  <c r="X161" i="4" s="1"/>
  <c r="X125" i="4" a="1"/>
  <c r="X125" i="4" s="1"/>
  <c r="X153" i="4" a="1"/>
  <c r="X153" i="4" s="1"/>
  <c r="X118" i="4" a="1"/>
  <c r="X118" i="4" s="1"/>
  <c r="X99" i="4" a="1"/>
  <c r="X99" i="4" s="1"/>
  <c r="X113" i="4" a="1"/>
  <c r="X113" i="4" s="1"/>
  <c r="X154" i="4" a="1"/>
  <c r="X154" i="4" s="1"/>
  <c r="X97" i="4" a="1"/>
  <c r="X97" i="4" s="1"/>
  <c r="X98" i="4" a="1"/>
  <c r="X98" i="4" s="1"/>
  <c r="X163" i="4" a="1"/>
  <c r="X163" i="4" s="1"/>
  <c r="X158" i="4" a="1"/>
  <c r="X158" i="4" s="1"/>
  <c r="X180" i="4" a="1"/>
  <c r="X180" i="4" s="1"/>
  <c r="X165" i="4" a="1"/>
  <c r="X165" i="4" s="1"/>
  <c r="X124" i="4" a="1"/>
  <c r="X124" i="4" s="1"/>
  <c r="X148" i="4" a="1"/>
  <c r="X148" i="4" s="1"/>
  <c r="X110" i="4" a="1"/>
  <c r="X110" i="4" s="1"/>
  <c r="X117" i="4" a="1"/>
  <c r="X117" i="4" s="1"/>
  <c r="X170" i="4" a="1"/>
  <c r="X170" i="4" s="1"/>
  <c r="X174" i="4" a="1"/>
  <c r="X174" i="4" s="1"/>
  <c r="X134" i="4" a="1"/>
  <c r="X134" i="4" s="1"/>
  <c r="X103" i="4" a="1"/>
  <c r="X103" i="4" s="1"/>
  <c r="X175" i="4" a="1"/>
  <c r="X175" i="4" s="1"/>
  <c r="X167" i="4" a="1"/>
  <c r="X167" i="4" s="1"/>
  <c r="X111" i="4" a="1"/>
  <c r="X111" i="4" s="1"/>
  <c r="X105" i="4" a="1"/>
  <c r="X105" i="4" s="1"/>
  <c r="X164" i="4" a="1"/>
  <c r="X164" i="4" s="1"/>
  <c r="X177" i="4" a="1"/>
  <c r="X177" i="4" s="1"/>
  <c r="X101" i="4" a="1"/>
  <c r="X101" i="4" s="1"/>
  <c r="X112" i="4" a="1"/>
  <c r="X112" i="4" s="1"/>
  <c r="X173" i="4" a="1"/>
  <c r="X173" i="4" s="1"/>
  <c r="X127" i="4" a="1"/>
  <c r="X127" i="4" s="1"/>
  <c r="X114" i="4" a="1"/>
  <c r="X114" i="4" s="1"/>
  <c r="X107" i="4" a="1"/>
  <c r="X107" i="4" s="1"/>
  <c r="X121" i="4" a="1"/>
  <c r="X121" i="4" s="1"/>
  <c r="AD7" i="4"/>
  <c r="AC96" i="4"/>
  <c r="AC11" i="4"/>
  <c r="AC25" i="4"/>
  <c r="AC32" i="4"/>
  <c r="AC18" i="4"/>
  <c r="AC12" i="4"/>
  <c r="AC24" i="4"/>
  <c r="AC36" i="4"/>
  <c r="AC10" i="4"/>
  <c r="AC15" i="4"/>
  <c r="AC16" i="4"/>
  <c r="AC22" i="4"/>
  <c r="AC8" i="4"/>
  <c r="AC35" i="4"/>
  <c r="AC30" i="4"/>
  <c r="AC21" i="4"/>
  <c r="AC29" i="4"/>
  <c r="AC14" i="4"/>
  <c r="AC9" i="4"/>
  <c r="AC23" i="4"/>
  <c r="AC28" i="4"/>
  <c r="AC64" i="4"/>
  <c r="AC89" i="4"/>
  <c r="AC70" i="4"/>
  <c r="AC91" i="4"/>
  <c r="AC67" i="4"/>
  <c r="AC59" i="4"/>
  <c r="AC65" i="4"/>
  <c r="AC81" i="4"/>
  <c r="AC74" i="4"/>
  <c r="AC52" i="4"/>
  <c r="AC69" i="4"/>
  <c r="AC85" i="4"/>
  <c r="AC72" i="4"/>
  <c r="AC45" i="4"/>
  <c r="AC68" i="4"/>
  <c r="AC84" i="4"/>
  <c r="AC38" i="4"/>
  <c r="AC88" i="4"/>
  <c r="AC76" i="4"/>
  <c r="AC78" i="4"/>
  <c r="AC75" i="4"/>
  <c r="AC86" i="4"/>
  <c r="AC43" i="4"/>
  <c r="O33" i="5"/>
  <c r="O47" i="5"/>
  <c r="P19" i="5"/>
  <c r="P16" i="5"/>
  <c r="O30" i="5"/>
  <c r="O44" i="5"/>
  <c r="P20" i="5"/>
  <c r="O34" i="5"/>
  <c r="O48" i="5"/>
  <c r="O43" i="5"/>
  <c r="P15" i="5"/>
  <c r="O29" i="5"/>
  <c r="R27" i="5"/>
  <c r="R41" i="5"/>
  <c r="S13" i="5"/>
  <c r="R39" i="5"/>
  <c r="R25" i="5"/>
  <c r="S11" i="5"/>
  <c r="O31" i="5"/>
  <c r="P17" i="5"/>
  <c r="O45" i="5"/>
  <c r="R26" i="5"/>
  <c r="R40" i="5"/>
  <c r="S12" i="5"/>
  <c r="O28" i="5"/>
  <c r="P14" i="5"/>
  <c r="O42" i="5"/>
  <c r="P21" i="5"/>
  <c r="O49" i="5"/>
  <c r="O35" i="5"/>
  <c r="S10" i="5"/>
  <c r="R38" i="5"/>
  <c r="R24" i="5"/>
  <c r="O46" i="5"/>
  <c r="O32" i="5"/>
  <c r="P18" i="5"/>
  <c r="U6" i="5" a="1"/>
  <c r="U6" i="5" s="1"/>
  <c r="U7" i="5" s="1"/>
  <c r="V5" i="5"/>
  <c r="Y173" i="4" l="1" a="1"/>
  <c r="Y173" i="4" s="1"/>
  <c r="Y111" i="4" a="1"/>
  <c r="Y111" i="4" s="1"/>
  <c r="Y99" i="4" a="1"/>
  <c r="Y99" i="4" s="1"/>
  <c r="Y154" i="4" a="1"/>
  <c r="Y154" i="4" s="1"/>
  <c r="Y174" i="4" a="1"/>
  <c r="Y174" i="4" s="1"/>
  <c r="Y178" i="4" a="1"/>
  <c r="Y178" i="4" s="1"/>
  <c r="Y167" i="4" a="1"/>
  <c r="Y167" i="4" s="1"/>
  <c r="Y103" i="4" a="1"/>
  <c r="Y103" i="4" s="1"/>
  <c r="Y156" i="4" a="1"/>
  <c r="Y156" i="4" s="1"/>
  <c r="Y112" i="4" a="1"/>
  <c r="Y112" i="4" s="1"/>
  <c r="Y101" i="4" a="1"/>
  <c r="Y101" i="4" s="1"/>
  <c r="Y177" i="4" a="1"/>
  <c r="Y177" i="4" s="1"/>
  <c r="Y170" i="4" a="1"/>
  <c r="Y170" i="4" s="1"/>
  <c r="Y107" i="4" a="1"/>
  <c r="Y107" i="4" s="1"/>
  <c r="Y105" i="4" a="1"/>
  <c r="Y105" i="4" s="1"/>
  <c r="Y114" i="4" a="1"/>
  <c r="Y114" i="4" s="1"/>
  <c r="Y153" i="4" a="1"/>
  <c r="Y153" i="4" s="1"/>
  <c r="Y113" i="4" a="1"/>
  <c r="Y113" i="4" s="1"/>
  <c r="Y159" i="4" a="1"/>
  <c r="Y159" i="4" s="1"/>
  <c r="Y165" i="4" a="1"/>
  <c r="Y165" i="4" s="1"/>
  <c r="Y175" i="4" a="1"/>
  <c r="Y175" i="4" s="1"/>
  <c r="Y124" i="4" a="1"/>
  <c r="Y124" i="4" s="1"/>
  <c r="Y180" i="4" a="1"/>
  <c r="Y180" i="4" s="1"/>
  <c r="Y134" i="4" a="1"/>
  <c r="Y134" i="4" s="1"/>
  <c r="Y163" i="4" a="1"/>
  <c r="Y163" i="4" s="1"/>
  <c r="Y125" i="4" a="1"/>
  <c r="Y125" i="4" s="1"/>
  <c r="Y141" i="4" a="1"/>
  <c r="Y141" i="4" s="1"/>
  <c r="Y100" i="4" a="1"/>
  <c r="Y100" i="4" s="1"/>
  <c r="Y121" i="4" a="1"/>
  <c r="Y121" i="4" s="1"/>
  <c r="Y104" i="4" a="1"/>
  <c r="Y104" i="4" s="1"/>
  <c r="Y161" i="4" a="1"/>
  <c r="Y161" i="4" s="1"/>
  <c r="Y158" i="4" a="1"/>
  <c r="Y158" i="4" s="1"/>
  <c r="Y117" i="4" a="1"/>
  <c r="Y117" i="4" s="1"/>
  <c r="Y110" i="4" a="1"/>
  <c r="Y110" i="4" s="1"/>
  <c r="Y157" i="4" a="1"/>
  <c r="Y157" i="4" s="1"/>
  <c r="Y119" i="4" a="1"/>
  <c r="Y119" i="4" s="1"/>
  <c r="Y98" i="4" a="1"/>
  <c r="Y98" i="4" s="1"/>
  <c r="Y118" i="4" a="1"/>
  <c r="Y118" i="4" s="1"/>
  <c r="Y132" i="4" a="1"/>
  <c r="Y132" i="4" s="1"/>
  <c r="Y164" i="4" a="1"/>
  <c r="Y164" i="4" s="1"/>
  <c r="Y148" i="4" a="1"/>
  <c r="Y148" i="4" s="1"/>
  <c r="Y127" i="4" a="1"/>
  <c r="Y127" i="4" s="1"/>
  <c r="Y97" i="4" a="1"/>
  <c r="Y97" i="4" s="1"/>
  <c r="P28" i="5"/>
  <c r="Q14" i="5"/>
  <c r="P42" i="5"/>
  <c r="Q15" i="5"/>
  <c r="P43" i="5"/>
  <c r="P29" i="5"/>
  <c r="S39" i="5"/>
  <c r="S25" i="5"/>
  <c r="T11" i="5"/>
  <c r="P34" i="5"/>
  <c r="P48" i="5"/>
  <c r="Q20" i="5"/>
  <c r="AE7" i="4"/>
  <c r="AD96" i="4"/>
  <c r="AD18" i="4"/>
  <c r="AD11" i="4"/>
  <c r="AD12" i="4"/>
  <c r="AD25" i="4"/>
  <c r="AD32" i="4"/>
  <c r="AD10" i="4"/>
  <c r="AD24" i="4"/>
  <c r="AD36" i="4"/>
  <c r="AD9" i="4"/>
  <c r="AD14" i="4"/>
  <c r="AD29" i="4"/>
  <c r="AD35" i="4"/>
  <c r="AD21" i="4"/>
  <c r="AD28" i="4"/>
  <c r="AD16" i="4"/>
  <c r="AD22" i="4"/>
  <c r="AD30" i="4"/>
  <c r="AD15" i="4"/>
  <c r="AD23" i="4"/>
  <c r="AD8" i="4"/>
  <c r="AD91" i="4"/>
  <c r="AD45" i="4"/>
  <c r="AD38" i="4"/>
  <c r="AD67" i="4"/>
  <c r="AD52" i="4"/>
  <c r="AD69" i="4"/>
  <c r="AD68" i="4"/>
  <c r="AD74" i="4"/>
  <c r="AD59" i="4"/>
  <c r="AD64" i="4"/>
  <c r="AD78" i="4"/>
  <c r="AD75" i="4"/>
  <c r="AD81" i="4"/>
  <c r="AD84" i="4"/>
  <c r="AD85" i="4"/>
  <c r="AD88" i="4"/>
  <c r="AD70" i="4"/>
  <c r="AD72" i="4"/>
  <c r="AD76" i="4"/>
  <c r="AD89" i="4"/>
  <c r="AD65" i="4"/>
  <c r="AD86" i="4"/>
  <c r="AD43" i="4"/>
  <c r="S38" i="5"/>
  <c r="S24" i="5"/>
  <c r="T10" i="5"/>
  <c r="S26" i="5"/>
  <c r="T12" i="5"/>
  <c r="S40" i="5"/>
  <c r="V6" i="5" a="1"/>
  <c r="V6" i="5" s="1"/>
  <c r="V7" i="5" s="1"/>
  <c r="W5" i="5"/>
  <c r="P46" i="5"/>
  <c r="P32" i="5"/>
  <c r="Q18" i="5"/>
  <c r="Q21" i="5"/>
  <c r="P35" i="5"/>
  <c r="P49" i="5"/>
  <c r="P33" i="5"/>
  <c r="Q19" i="5"/>
  <c r="P47" i="5"/>
  <c r="Q17" i="5"/>
  <c r="P45" i="5"/>
  <c r="P31" i="5"/>
  <c r="S27" i="5"/>
  <c r="S41" i="5"/>
  <c r="T13" i="5"/>
  <c r="Q16" i="5"/>
  <c r="P44" i="5"/>
  <c r="P30" i="5"/>
  <c r="Z110" i="4" l="1" a="1"/>
  <c r="Z110" i="4" s="1"/>
  <c r="Z153" i="4" a="1"/>
  <c r="Z153" i="4" s="1"/>
  <c r="Z175" i="4" a="1"/>
  <c r="Z175" i="4" s="1"/>
  <c r="Z164" i="4" a="1"/>
  <c r="Z164" i="4" s="1"/>
  <c r="Z148" i="4" a="1"/>
  <c r="Z148" i="4" s="1"/>
  <c r="Z99" i="4" a="1"/>
  <c r="Z99" i="4" s="1"/>
  <c r="Z167" i="4" a="1"/>
  <c r="Z167" i="4" s="1"/>
  <c r="Z113" i="4" a="1"/>
  <c r="Z113" i="4" s="1"/>
  <c r="Z107" i="4" a="1"/>
  <c r="Z107" i="4" s="1"/>
  <c r="Z170" i="4" a="1"/>
  <c r="Z170" i="4" s="1"/>
  <c r="Z125" i="4" a="1"/>
  <c r="Z125" i="4" s="1"/>
  <c r="Z156" i="4" a="1"/>
  <c r="Z156" i="4" s="1"/>
  <c r="Z112" i="4" a="1"/>
  <c r="Z112" i="4" s="1"/>
  <c r="Z173" i="4" a="1"/>
  <c r="Z173" i="4" s="1"/>
  <c r="Z157" i="4" a="1"/>
  <c r="Z157" i="4" s="1"/>
  <c r="Z121" i="4" a="1"/>
  <c r="Z121" i="4" s="1"/>
  <c r="Z161" i="4" a="1"/>
  <c r="Z161" i="4" s="1"/>
  <c r="Z124" i="4" a="1"/>
  <c r="Z124" i="4" s="1"/>
  <c r="Z165" i="4" a="1"/>
  <c r="Z165" i="4" s="1"/>
  <c r="Z134" i="4" a="1"/>
  <c r="Z134" i="4" s="1"/>
  <c r="Z104" i="4" a="1"/>
  <c r="Z104" i="4" s="1"/>
  <c r="Z111" i="4" a="1"/>
  <c r="Z111" i="4" s="1"/>
  <c r="Z105" i="4" a="1"/>
  <c r="Z105" i="4" s="1"/>
  <c r="Z180" i="4" a="1"/>
  <c r="Z180" i="4" s="1"/>
  <c r="Z177" i="4" a="1"/>
  <c r="Z177" i="4" s="1"/>
  <c r="Z118" i="4" a="1"/>
  <c r="Z118" i="4" s="1"/>
  <c r="Z178" i="4" a="1"/>
  <c r="Z178" i="4" s="1"/>
  <c r="Z114" i="4" a="1"/>
  <c r="Z114" i="4" s="1"/>
  <c r="Z100" i="4" a="1"/>
  <c r="Z100" i="4" s="1"/>
  <c r="Z103" i="4" a="1"/>
  <c r="Z103" i="4" s="1"/>
  <c r="Z158" i="4" a="1"/>
  <c r="Z158" i="4" s="1"/>
  <c r="Z174" i="4" a="1"/>
  <c r="Z174" i="4" s="1"/>
  <c r="Z97" i="4" a="1"/>
  <c r="Z97" i="4" s="1"/>
  <c r="Z141" i="4" a="1"/>
  <c r="Z141" i="4" s="1"/>
  <c r="Z163" i="4" a="1"/>
  <c r="Z163" i="4" s="1"/>
  <c r="Z154" i="4" a="1"/>
  <c r="Z154" i="4" s="1"/>
  <c r="Z117" i="4" a="1"/>
  <c r="Z117" i="4" s="1"/>
  <c r="Z119" i="4" a="1"/>
  <c r="Z119" i="4" s="1"/>
  <c r="Z101" i="4" a="1"/>
  <c r="Z101" i="4" s="1"/>
  <c r="Z132" i="4" a="1"/>
  <c r="Z132" i="4" s="1"/>
  <c r="Z159" i="4" a="1"/>
  <c r="Z159" i="4" s="1"/>
  <c r="Z98" i="4" a="1"/>
  <c r="Z98" i="4" s="1"/>
  <c r="Q49" i="5"/>
  <c r="R21" i="5"/>
  <c r="Q35" i="5"/>
  <c r="T41" i="5"/>
  <c r="U13" i="5"/>
  <c r="T27" i="5"/>
  <c r="W6" i="5" a="1"/>
  <c r="W6" i="5" s="1"/>
  <c r="W7" i="5" s="1"/>
  <c r="X5" i="5"/>
  <c r="U11" i="5"/>
  <c r="T25" i="5"/>
  <c r="T39" i="5"/>
  <c r="R15" i="5"/>
  <c r="Q29" i="5"/>
  <c r="Q43" i="5"/>
  <c r="R19" i="5"/>
  <c r="Q33" i="5"/>
  <c r="Q47" i="5"/>
  <c r="T40" i="5"/>
  <c r="T26" i="5"/>
  <c r="U12" i="5"/>
  <c r="Q42" i="5"/>
  <c r="Q28" i="5"/>
  <c r="R14" i="5"/>
  <c r="T24" i="5"/>
  <c r="T38" i="5"/>
  <c r="U10" i="5"/>
  <c r="Q31" i="5"/>
  <c r="Q45" i="5"/>
  <c r="R17" i="5"/>
  <c r="AE96" i="4"/>
  <c r="AF7" i="4"/>
  <c r="AE12" i="4"/>
  <c r="AE11" i="4"/>
  <c r="AE32" i="4"/>
  <c r="AE18" i="4"/>
  <c r="AE25" i="4"/>
  <c r="AE36" i="4"/>
  <c r="AE10" i="4"/>
  <c r="AE24" i="4"/>
  <c r="AE29" i="4"/>
  <c r="AE22" i="4"/>
  <c r="AE30" i="4"/>
  <c r="AE15" i="4"/>
  <c r="AE23" i="4"/>
  <c r="AE14" i="4"/>
  <c r="AE8" i="4"/>
  <c r="AE9" i="4"/>
  <c r="AE35" i="4"/>
  <c r="AE21" i="4"/>
  <c r="AE16" i="4"/>
  <c r="AE28" i="4"/>
  <c r="AE45" i="4"/>
  <c r="AE68" i="4"/>
  <c r="AE84" i="4"/>
  <c r="AE86" i="4"/>
  <c r="AE74" i="4"/>
  <c r="AE59" i="4"/>
  <c r="AE69" i="4"/>
  <c r="AE38" i="4"/>
  <c r="AE88" i="4"/>
  <c r="AE89" i="4"/>
  <c r="AE65" i="4"/>
  <c r="AE72" i="4"/>
  <c r="AE91" i="4"/>
  <c r="AE76" i="4"/>
  <c r="AE67" i="4"/>
  <c r="AE85" i="4"/>
  <c r="AE75" i="4"/>
  <c r="AE52" i="4"/>
  <c r="AE70" i="4"/>
  <c r="AE64" i="4"/>
  <c r="AE78" i="4"/>
  <c r="AE81" i="4"/>
  <c r="AE43" i="4"/>
  <c r="Q46" i="5"/>
  <c r="Q32" i="5"/>
  <c r="R18" i="5"/>
  <c r="Q44" i="5"/>
  <c r="Q30" i="5"/>
  <c r="R16" i="5"/>
  <c r="R20" i="5"/>
  <c r="Q48" i="5"/>
  <c r="Q34" i="5"/>
  <c r="AA174" i="4" l="1" a="1"/>
  <c r="AA174" i="4" s="1"/>
  <c r="AA175" i="4" a="1"/>
  <c r="AA175" i="4" s="1"/>
  <c r="AA124" i="4" a="1"/>
  <c r="AA124" i="4" s="1"/>
  <c r="AA114" i="4" a="1"/>
  <c r="AA114" i="4" s="1"/>
  <c r="AA158" i="4" a="1"/>
  <c r="AA158" i="4" s="1"/>
  <c r="AA98" i="4" a="1"/>
  <c r="AA98" i="4" s="1"/>
  <c r="AA170" i="4" a="1"/>
  <c r="AA170" i="4" s="1"/>
  <c r="AA154" i="4" a="1"/>
  <c r="AA154" i="4" s="1"/>
  <c r="AA132" i="4" a="1"/>
  <c r="AA132" i="4" s="1"/>
  <c r="AA153" i="4" a="1"/>
  <c r="AA153" i="4" s="1"/>
  <c r="AA105" i="4" a="1"/>
  <c r="AA105" i="4" s="1"/>
  <c r="AA167" i="4" a="1"/>
  <c r="AA167" i="4" s="1"/>
  <c r="AA177" i="4" a="1"/>
  <c r="AA177" i="4" s="1"/>
  <c r="AA112" i="4" a="1"/>
  <c r="AA112" i="4" s="1"/>
  <c r="AA101" i="4" a="1"/>
  <c r="AA101" i="4" s="1"/>
  <c r="AA156" i="4" a="1"/>
  <c r="AA156" i="4" s="1"/>
  <c r="AA164" i="4" a="1"/>
  <c r="AA164" i="4" s="1"/>
  <c r="AA163" i="4" a="1"/>
  <c r="AA163" i="4" s="1"/>
  <c r="AA100" i="4" a="1"/>
  <c r="AA100" i="4" s="1"/>
  <c r="AA113" i="4" a="1"/>
  <c r="AA113" i="4" s="1"/>
  <c r="AA127" i="4" a="1"/>
  <c r="AA127" i="4" s="1"/>
  <c r="AA104" i="4" a="1"/>
  <c r="AA104" i="4" s="1"/>
  <c r="AA125" i="4" a="1"/>
  <c r="AA125" i="4" s="1"/>
  <c r="AA117" i="4" a="1"/>
  <c r="AA117" i="4" s="1"/>
  <c r="AA159" i="4" a="1"/>
  <c r="AA159" i="4" s="1"/>
  <c r="AA97" i="4" a="1"/>
  <c r="AA97" i="4" s="1"/>
  <c r="AA99" i="4" a="1"/>
  <c r="AA99" i="4" s="1"/>
  <c r="AA107" i="4" a="1"/>
  <c r="AA107" i="4" s="1"/>
  <c r="AA118" i="4" a="1"/>
  <c r="AA118" i="4" s="1"/>
  <c r="AA119" i="4" a="1"/>
  <c r="AA119" i="4" s="1"/>
  <c r="AA148" i="4" a="1"/>
  <c r="AA148" i="4" s="1"/>
  <c r="AA161" i="4" a="1"/>
  <c r="AA161" i="4" s="1"/>
  <c r="AA110" i="4" a="1"/>
  <c r="AA110" i="4" s="1"/>
  <c r="AA157" i="4" a="1"/>
  <c r="AA157" i="4" s="1"/>
  <c r="AA165" i="4" a="1"/>
  <c r="AA165" i="4" s="1"/>
  <c r="AA103" i="4" a="1"/>
  <c r="AA103" i="4" s="1"/>
  <c r="AA134" i="4" a="1"/>
  <c r="AA134" i="4" s="1"/>
  <c r="AA178" i="4" a="1"/>
  <c r="AA178" i="4" s="1"/>
  <c r="AA141" i="4" a="1"/>
  <c r="AA141" i="4" s="1"/>
  <c r="AF96" i="4"/>
  <c r="AG7" i="4"/>
  <c r="AF18" i="4"/>
  <c r="AF25" i="4"/>
  <c r="AF11" i="4"/>
  <c r="AF32" i="4"/>
  <c r="AF12" i="4"/>
  <c r="AF24" i="4"/>
  <c r="AF10" i="4"/>
  <c r="AF36" i="4"/>
  <c r="AF28" i="4"/>
  <c r="AF8" i="4"/>
  <c r="AF9" i="4"/>
  <c r="AF35" i="4"/>
  <c r="AF23" i="4"/>
  <c r="AF15" i="4"/>
  <c r="AF21" i="4"/>
  <c r="AF16" i="4"/>
  <c r="AF29" i="4"/>
  <c r="AF22" i="4"/>
  <c r="AF30" i="4"/>
  <c r="AF14" i="4"/>
  <c r="AF69" i="4"/>
  <c r="AF86" i="4"/>
  <c r="AF78" i="4"/>
  <c r="AF81" i="4"/>
  <c r="AF70" i="4"/>
  <c r="AF91" i="4"/>
  <c r="AF84" i="4"/>
  <c r="AF38" i="4"/>
  <c r="AF67" i="4"/>
  <c r="AF85" i="4"/>
  <c r="AF74" i="4"/>
  <c r="AF88" i="4"/>
  <c r="AF89" i="4"/>
  <c r="AF75" i="4"/>
  <c r="AF72" i="4"/>
  <c r="AF76" i="4"/>
  <c r="AF45" i="4"/>
  <c r="AF59" i="4"/>
  <c r="AF52" i="4"/>
  <c r="AF64" i="4"/>
  <c r="AF68" i="4"/>
  <c r="AF65" i="4"/>
  <c r="AF43" i="4"/>
  <c r="U24" i="5"/>
  <c r="V10" i="5"/>
  <c r="U38" i="5"/>
  <c r="U39" i="5"/>
  <c r="U25" i="5"/>
  <c r="V11" i="5"/>
  <c r="V12" i="5"/>
  <c r="U26" i="5"/>
  <c r="U40" i="5"/>
  <c r="S15" i="5"/>
  <c r="R29" i="5"/>
  <c r="R43" i="5"/>
  <c r="R35" i="5"/>
  <c r="R49" i="5"/>
  <c r="S21" i="5"/>
  <c r="S18" i="5"/>
  <c r="R32" i="5"/>
  <c r="R46" i="5"/>
  <c r="X6" i="5" a="1"/>
  <c r="X6" i="5" s="1"/>
  <c r="X7" i="5" s="1"/>
  <c r="Y5" i="5"/>
  <c r="R44" i="5"/>
  <c r="R30" i="5"/>
  <c r="S16" i="5"/>
  <c r="S14" i="5"/>
  <c r="R28" i="5"/>
  <c r="R42" i="5"/>
  <c r="S19" i="5"/>
  <c r="R33" i="5"/>
  <c r="R47" i="5"/>
  <c r="R45" i="5"/>
  <c r="R31" i="5"/>
  <c r="S17" i="5"/>
  <c r="R34" i="5"/>
  <c r="R48" i="5"/>
  <c r="S20" i="5"/>
  <c r="U27" i="5"/>
  <c r="V13" i="5"/>
  <c r="U41" i="5"/>
  <c r="AB99" i="4" l="1" a="1"/>
  <c r="AB99" i="4" s="1"/>
  <c r="AB110" i="4" a="1"/>
  <c r="AB110" i="4" s="1"/>
  <c r="AB156" i="4" a="1"/>
  <c r="AB156" i="4" s="1"/>
  <c r="AB153" i="4" a="1"/>
  <c r="AB153" i="4" s="1"/>
  <c r="AB119" i="4" a="1"/>
  <c r="AB119" i="4" s="1"/>
  <c r="AB170" i="4" a="1"/>
  <c r="AB170" i="4" s="1"/>
  <c r="AB112" i="4" a="1"/>
  <c r="AB112" i="4" s="1"/>
  <c r="AB134" i="4" a="1"/>
  <c r="AB134" i="4" s="1"/>
  <c r="AB174" i="4" a="1"/>
  <c r="AB174" i="4" s="1"/>
  <c r="AB165" i="4" a="1"/>
  <c r="AB165" i="4" s="1"/>
  <c r="AB177" i="4" a="1"/>
  <c r="AB177" i="4" s="1"/>
  <c r="AB161" i="4" a="1"/>
  <c r="AB161" i="4" s="1"/>
  <c r="AB178" i="4" a="1"/>
  <c r="AB178" i="4" s="1"/>
  <c r="AB175" i="4" a="1"/>
  <c r="AB175" i="4" s="1"/>
  <c r="AB154" i="4" a="1"/>
  <c r="AB154" i="4" s="1"/>
  <c r="AB114" i="4" a="1"/>
  <c r="AB114" i="4" s="1"/>
  <c r="AB163" i="4" a="1"/>
  <c r="AB163" i="4" s="1"/>
  <c r="AB103" i="4" a="1"/>
  <c r="AB103" i="4" s="1"/>
  <c r="AB180" i="4" a="1"/>
  <c r="AB180" i="4" s="1"/>
  <c r="AB121" i="4" a="1"/>
  <c r="AB121" i="4" s="1"/>
  <c r="AB141" i="4" a="1"/>
  <c r="AB141" i="4" s="1"/>
  <c r="AB159" i="4" a="1"/>
  <c r="AB159" i="4" s="1"/>
  <c r="AB148" i="4" a="1"/>
  <c r="AB148" i="4" s="1"/>
  <c r="AB167" i="4" a="1"/>
  <c r="AB167" i="4" s="1"/>
  <c r="AB124" i="4" a="1"/>
  <c r="AB124" i="4" s="1"/>
  <c r="AB97" i="4" a="1"/>
  <c r="AB97" i="4" s="1"/>
  <c r="AB132" i="4" a="1"/>
  <c r="AB132" i="4" s="1"/>
  <c r="AB105" i="4" a="1"/>
  <c r="AB105" i="4" s="1"/>
  <c r="AB111" i="4" a="1"/>
  <c r="AB111" i="4" s="1"/>
  <c r="AB127" i="4" a="1"/>
  <c r="AB127" i="4" s="1"/>
  <c r="AB107" i="4" a="1"/>
  <c r="AB107" i="4" s="1"/>
  <c r="AB104" i="4" a="1"/>
  <c r="AB104" i="4" s="1"/>
  <c r="AB98" i="4" a="1"/>
  <c r="AB98" i="4" s="1"/>
  <c r="AB125" i="4" a="1"/>
  <c r="AB125" i="4" s="1"/>
  <c r="AB118" i="4" a="1"/>
  <c r="AB118" i="4" s="1"/>
  <c r="AB100" i="4" a="1"/>
  <c r="AB100" i="4" s="1"/>
  <c r="AB101" i="4" a="1"/>
  <c r="AB101" i="4" s="1"/>
  <c r="AB113" i="4" a="1"/>
  <c r="AB113" i="4" s="1"/>
  <c r="AB164" i="4" a="1"/>
  <c r="AB164" i="4" s="1"/>
  <c r="AB173" i="4" a="1"/>
  <c r="AB173" i="4" s="1"/>
  <c r="AB117" i="4" a="1"/>
  <c r="AB117" i="4" s="1"/>
  <c r="AB157" i="4" a="1"/>
  <c r="AB157" i="4" s="1"/>
  <c r="V39" i="5"/>
  <c r="V25" i="5"/>
  <c r="W11" i="5"/>
  <c r="W10" i="5"/>
  <c r="V24" i="5"/>
  <c r="V38" i="5"/>
  <c r="T18" i="5"/>
  <c r="S32" i="5"/>
  <c r="S46" i="5"/>
  <c r="T14" i="5"/>
  <c r="S42" i="5"/>
  <c r="S28" i="5"/>
  <c r="S31" i="5"/>
  <c r="T17" i="5"/>
  <c r="S45" i="5"/>
  <c r="S47" i="5"/>
  <c r="S33" i="5"/>
  <c r="T19" i="5"/>
  <c r="S49" i="5"/>
  <c r="S35" i="5"/>
  <c r="T21" i="5"/>
  <c r="AG96" i="4"/>
  <c r="AH7" i="4"/>
  <c r="AG32" i="4"/>
  <c r="AG12" i="4"/>
  <c r="AG25" i="4"/>
  <c r="AG18" i="4"/>
  <c r="AG11" i="4"/>
  <c r="AG10" i="4"/>
  <c r="AG36" i="4"/>
  <c r="AG24" i="4"/>
  <c r="AG35" i="4"/>
  <c r="AG21" i="4"/>
  <c r="AG16" i="4"/>
  <c r="AG14" i="4"/>
  <c r="AG9" i="4"/>
  <c r="AG8" i="4"/>
  <c r="AG23" i="4"/>
  <c r="AG29" i="4"/>
  <c r="AG30" i="4"/>
  <c r="AG22" i="4"/>
  <c r="AG15" i="4"/>
  <c r="AG28" i="4"/>
  <c r="AG72" i="4"/>
  <c r="AG84" i="4"/>
  <c r="AG65" i="4"/>
  <c r="AG74" i="4"/>
  <c r="AG81" i="4"/>
  <c r="AG76" i="4"/>
  <c r="AG38" i="4"/>
  <c r="AG78" i="4"/>
  <c r="AG86" i="4"/>
  <c r="AG85" i="4"/>
  <c r="AG52" i="4"/>
  <c r="AG64" i="4"/>
  <c r="AG45" i="4"/>
  <c r="AG91" i="4"/>
  <c r="AG68" i="4"/>
  <c r="AG59" i="4"/>
  <c r="AG70" i="4"/>
  <c r="AG67" i="4"/>
  <c r="AG88" i="4"/>
  <c r="AG69" i="4"/>
  <c r="AG89" i="4"/>
  <c r="AG75" i="4"/>
  <c r="AG43" i="4"/>
  <c r="S29" i="5"/>
  <c r="S43" i="5"/>
  <c r="T15" i="5"/>
  <c r="W13" i="5"/>
  <c r="V41" i="5"/>
  <c r="V27" i="5"/>
  <c r="S34" i="5"/>
  <c r="T20" i="5"/>
  <c r="S48" i="5"/>
  <c r="S44" i="5"/>
  <c r="S30" i="5"/>
  <c r="T16" i="5"/>
  <c r="Y6" i="5" a="1"/>
  <c r="Y6" i="5" s="1"/>
  <c r="Y7" i="5" s="1"/>
  <c r="Z5" i="5"/>
  <c r="V40" i="5"/>
  <c r="W12" i="5"/>
  <c r="V26" i="5"/>
  <c r="AC163" i="4" l="1" a="1"/>
  <c r="AC163" i="4" s="1"/>
  <c r="AC173" i="4" a="1"/>
  <c r="AC173" i="4" s="1"/>
  <c r="AC165" i="4" a="1"/>
  <c r="AC165" i="4" s="1"/>
  <c r="AC119" i="4" a="1"/>
  <c r="AC119" i="4" s="1"/>
  <c r="AC127" i="4" a="1"/>
  <c r="AC127" i="4" s="1"/>
  <c r="AC107" i="4" a="1"/>
  <c r="AC107" i="4" s="1"/>
  <c r="AC167" i="4" a="1"/>
  <c r="AC167" i="4" s="1"/>
  <c r="AC117" i="4" a="1"/>
  <c r="AC117" i="4" s="1"/>
  <c r="AC98" i="4" a="1"/>
  <c r="AC98" i="4" s="1"/>
  <c r="AC177" i="4" a="1"/>
  <c r="AC177" i="4" s="1"/>
  <c r="AC170" i="4" a="1"/>
  <c r="AC170" i="4" s="1"/>
  <c r="AC113" i="4" a="1"/>
  <c r="AC113" i="4" s="1"/>
  <c r="AC153" i="4" a="1"/>
  <c r="AC153" i="4" s="1"/>
  <c r="AC114" i="4" a="1"/>
  <c r="AC114" i="4" s="1"/>
  <c r="AC110" i="4" a="1"/>
  <c r="AC110" i="4" s="1"/>
  <c r="AC134" i="4" a="1"/>
  <c r="AC134" i="4" s="1"/>
  <c r="AC132" i="4" a="1"/>
  <c r="AC132" i="4" s="1"/>
  <c r="AC174" i="4" a="1"/>
  <c r="AC174" i="4" s="1"/>
  <c r="AC159" i="4" a="1"/>
  <c r="AC159" i="4" s="1"/>
  <c r="AC157" i="4" a="1"/>
  <c r="AC157" i="4" s="1"/>
  <c r="AC124" i="4" a="1"/>
  <c r="AC124" i="4" s="1"/>
  <c r="AC180" i="4" a="1"/>
  <c r="AC180" i="4" s="1"/>
  <c r="AC97" i="4" a="1"/>
  <c r="AC97" i="4" s="1"/>
  <c r="AC100" i="4" a="1"/>
  <c r="AC100" i="4" s="1"/>
  <c r="AC121" i="4" a="1"/>
  <c r="AC121" i="4" s="1"/>
  <c r="AC148" i="4" a="1"/>
  <c r="AC148" i="4" s="1"/>
  <c r="AC104" i="4" a="1"/>
  <c r="AC104" i="4" s="1"/>
  <c r="AC103" i="4" a="1"/>
  <c r="AC103" i="4" s="1"/>
  <c r="AC175" i="4" a="1"/>
  <c r="AC175" i="4" s="1"/>
  <c r="AC125" i="4" a="1"/>
  <c r="AC125" i="4" s="1"/>
  <c r="AC161" i="4" a="1"/>
  <c r="AC161" i="4" s="1"/>
  <c r="AC178" i="4" a="1"/>
  <c r="AC178" i="4" s="1"/>
  <c r="AC118" i="4" a="1"/>
  <c r="AC118" i="4" s="1"/>
  <c r="AC112" i="4" a="1"/>
  <c r="AC112" i="4" s="1"/>
  <c r="AC101" i="4" a="1"/>
  <c r="AC101" i="4" s="1"/>
  <c r="AC105" i="4" a="1"/>
  <c r="AC105" i="4" s="1"/>
  <c r="AC156" i="4" a="1"/>
  <c r="AC156" i="4" s="1"/>
  <c r="AC164" i="4" a="1"/>
  <c r="AC164" i="4" s="1"/>
  <c r="AC141" i="4" a="1"/>
  <c r="AC141" i="4" s="1"/>
  <c r="AC154" i="4" a="1"/>
  <c r="AC154" i="4" s="1"/>
  <c r="AC158" i="4" a="1"/>
  <c r="AC158" i="4" s="1"/>
  <c r="AC99" i="4" a="1"/>
  <c r="AC99" i="4" s="1"/>
  <c r="W24" i="5"/>
  <c r="W38" i="5"/>
  <c r="X10" i="5"/>
  <c r="U19" i="5"/>
  <c r="T33" i="5"/>
  <c r="T47" i="5"/>
  <c r="T42" i="5"/>
  <c r="U14" i="5"/>
  <c r="T28" i="5"/>
  <c r="U15" i="5"/>
  <c r="T43" i="5"/>
  <c r="T29" i="5"/>
  <c r="W25" i="5"/>
  <c r="X11" i="5"/>
  <c r="W39" i="5"/>
  <c r="T48" i="5"/>
  <c r="U20" i="5"/>
  <c r="T34" i="5"/>
  <c r="AA5" i="5"/>
  <c r="Z6" i="5" a="1"/>
  <c r="Z6" i="5" s="1"/>
  <c r="Z7" i="5" s="1"/>
  <c r="U17" i="5"/>
  <c r="T31" i="5"/>
  <c r="T45" i="5"/>
  <c r="T32" i="5"/>
  <c r="U18" i="5"/>
  <c r="T46" i="5"/>
  <c r="W26" i="5"/>
  <c r="X12" i="5"/>
  <c r="W40" i="5"/>
  <c r="T49" i="5"/>
  <c r="T35" i="5"/>
  <c r="U21" i="5"/>
  <c r="T44" i="5"/>
  <c r="T30" i="5"/>
  <c r="U16" i="5"/>
  <c r="X13" i="5"/>
  <c r="W41" i="5"/>
  <c r="W27" i="5"/>
  <c r="AI7" i="4"/>
  <c r="AH96" i="4"/>
  <c r="AH18" i="4"/>
  <c r="AH11" i="4"/>
  <c r="AH12" i="4"/>
  <c r="AH25" i="4"/>
  <c r="AH32" i="4"/>
  <c r="AH24" i="4"/>
  <c r="AH36" i="4"/>
  <c r="AH10" i="4"/>
  <c r="AH30" i="4"/>
  <c r="AH9" i="4"/>
  <c r="AH22" i="4"/>
  <c r="AH28" i="4"/>
  <c r="AH14" i="4"/>
  <c r="AH15" i="4"/>
  <c r="AH35" i="4"/>
  <c r="AH21" i="4"/>
  <c r="AH16" i="4"/>
  <c r="AH23" i="4"/>
  <c r="AH29" i="4"/>
  <c r="AH8" i="4"/>
  <c r="AH85" i="4"/>
  <c r="AH72" i="4"/>
  <c r="AH64" i="4"/>
  <c r="AH89" i="4"/>
  <c r="AH38" i="4"/>
  <c r="AH86" i="4"/>
  <c r="AH68" i="4"/>
  <c r="AH52" i="4"/>
  <c r="AH76" i="4"/>
  <c r="AH78" i="4"/>
  <c r="AH65" i="4"/>
  <c r="AH81" i="4"/>
  <c r="AH59" i="4"/>
  <c r="AH75" i="4"/>
  <c r="AH70" i="4"/>
  <c r="AH67" i="4"/>
  <c r="AH88" i="4"/>
  <c r="AH69" i="4"/>
  <c r="AH74" i="4"/>
  <c r="AH84" i="4"/>
  <c r="AH91" i="4"/>
  <c r="AH45" i="4"/>
  <c r="AH43" i="4"/>
  <c r="AD103" i="4" l="1" a="1"/>
  <c r="AD103" i="4" s="1"/>
  <c r="AD173" i="4" a="1"/>
  <c r="AD173" i="4" s="1"/>
  <c r="AD127" i="4" a="1"/>
  <c r="AD127" i="4" s="1"/>
  <c r="AD99" i="4" a="1"/>
  <c r="AD99" i="4" s="1"/>
  <c r="AD161" i="4" a="1"/>
  <c r="AD161" i="4" s="1"/>
  <c r="AD117" i="4" a="1"/>
  <c r="AD117" i="4" s="1"/>
  <c r="AD100" i="4" a="1"/>
  <c r="AD100" i="4" s="1"/>
  <c r="AD110" i="4" a="1"/>
  <c r="AD110" i="4" s="1"/>
  <c r="AD134" i="4" a="1"/>
  <c r="AD134" i="4" s="1"/>
  <c r="AD148" i="4" a="1"/>
  <c r="AD148" i="4" s="1"/>
  <c r="AD112" i="4" a="1"/>
  <c r="AD112" i="4" s="1"/>
  <c r="AD113" i="4" a="1"/>
  <c r="AD113" i="4" s="1"/>
  <c r="AD105" i="4" a="1"/>
  <c r="AD105" i="4" s="1"/>
  <c r="AD164" i="4" a="1"/>
  <c r="AD164" i="4" s="1"/>
  <c r="AD180" i="4" a="1"/>
  <c r="AD180" i="4" s="1"/>
  <c r="AD97" i="4" a="1"/>
  <c r="AD97" i="4" s="1"/>
  <c r="AD124" i="4" a="1"/>
  <c r="AD124" i="4" s="1"/>
  <c r="AD177" i="4" a="1"/>
  <c r="AD177" i="4" s="1"/>
  <c r="AD107" i="4" a="1"/>
  <c r="AD107" i="4" s="1"/>
  <c r="AD118" i="4" a="1"/>
  <c r="AD118" i="4" s="1"/>
  <c r="AD101" i="4" a="1"/>
  <c r="AD101" i="4" s="1"/>
  <c r="AD154" i="4" a="1"/>
  <c r="AD154" i="4" s="1"/>
  <c r="AD159" i="4" a="1"/>
  <c r="AD159" i="4" s="1"/>
  <c r="AD167" i="4" a="1"/>
  <c r="AD167" i="4" s="1"/>
  <c r="AD165" i="4" a="1"/>
  <c r="AD165" i="4" s="1"/>
  <c r="AD156" i="4" a="1"/>
  <c r="AD156" i="4" s="1"/>
  <c r="AD141" i="4" a="1"/>
  <c r="AD141" i="4" s="1"/>
  <c r="AD157" i="4" a="1"/>
  <c r="AD157" i="4" s="1"/>
  <c r="AD153" i="4" a="1"/>
  <c r="AD153" i="4" s="1"/>
  <c r="AD174" i="4" a="1"/>
  <c r="AD174" i="4" s="1"/>
  <c r="AD170" i="4" a="1"/>
  <c r="AD170" i="4" s="1"/>
  <c r="AD158" i="4" a="1"/>
  <c r="AD158" i="4" s="1"/>
  <c r="AD98" i="4" a="1"/>
  <c r="AD98" i="4" s="1"/>
  <c r="AD111" i="4" a="1"/>
  <c r="AD111" i="4" s="1"/>
  <c r="AD178" i="4" a="1"/>
  <c r="AD178" i="4" s="1"/>
  <c r="AD121" i="4" a="1"/>
  <c r="AD121" i="4" s="1"/>
  <c r="AD104" i="4" a="1"/>
  <c r="AD104" i="4" s="1"/>
  <c r="AD125" i="4" a="1"/>
  <c r="AD125" i="4" s="1"/>
  <c r="AD163" i="4" a="1"/>
  <c r="AD163" i="4" s="1"/>
  <c r="AD132" i="4" a="1"/>
  <c r="AD132" i="4" s="1"/>
  <c r="AD119" i="4" a="1"/>
  <c r="AD119" i="4" s="1"/>
  <c r="AD114" i="4" a="1"/>
  <c r="AD114" i="4" s="1"/>
  <c r="X40" i="5"/>
  <c r="X26" i="5"/>
  <c r="Y12" i="5"/>
  <c r="U46" i="5"/>
  <c r="U32" i="5"/>
  <c r="V18" i="5"/>
  <c r="AA6" i="5" a="1"/>
  <c r="AA6" i="5" s="1"/>
  <c r="AA7" i="5" s="1"/>
  <c r="AB5" i="5"/>
  <c r="Y11" i="5"/>
  <c r="X25" i="5"/>
  <c r="X39" i="5"/>
  <c r="AI96" i="4"/>
  <c r="AJ7" i="4"/>
  <c r="AI12" i="4"/>
  <c r="AI25" i="4"/>
  <c r="AI11" i="4"/>
  <c r="AI32" i="4"/>
  <c r="AI18" i="4"/>
  <c r="AI24" i="4"/>
  <c r="AI10" i="4"/>
  <c r="AI36" i="4"/>
  <c r="AI21" i="4"/>
  <c r="AI28" i="4"/>
  <c r="AI35" i="4"/>
  <c r="AI16" i="4"/>
  <c r="AI22" i="4"/>
  <c r="AI8" i="4"/>
  <c r="AI23" i="4"/>
  <c r="AI14" i="4"/>
  <c r="AI30" i="4"/>
  <c r="AI29" i="4"/>
  <c r="AI9" i="4"/>
  <c r="AI15" i="4"/>
  <c r="AI76" i="4"/>
  <c r="AI81" i="4"/>
  <c r="AI86" i="4"/>
  <c r="AI74" i="4"/>
  <c r="AI88" i="4"/>
  <c r="AI69" i="4"/>
  <c r="AI52" i="4"/>
  <c r="AI45" i="4"/>
  <c r="AI68" i="4"/>
  <c r="AI91" i="4"/>
  <c r="AI64" i="4"/>
  <c r="AI78" i="4"/>
  <c r="AI72" i="4"/>
  <c r="AI38" i="4"/>
  <c r="AI67" i="4"/>
  <c r="AI89" i="4"/>
  <c r="AI84" i="4"/>
  <c r="AI85" i="4"/>
  <c r="AI59" i="4"/>
  <c r="AI70" i="4"/>
  <c r="AI75" i="4"/>
  <c r="AI65" i="4"/>
  <c r="AI43" i="4"/>
  <c r="Y13" i="5"/>
  <c r="X41" i="5"/>
  <c r="X27" i="5"/>
  <c r="U47" i="5"/>
  <c r="U33" i="5"/>
  <c r="V19" i="5"/>
  <c r="X38" i="5"/>
  <c r="Y10" i="5"/>
  <c r="X24" i="5"/>
  <c r="U43" i="5"/>
  <c r="U29" i="5"/>
  <c r="V15" i="5"/>
  <c r="U48" i="5"/>
  <c r="U34" i="5"/>
  <c r="V20" i="5"/>
  <c r="U35" i="5"/>
  <c r="U49" i="5"/>
  <c r="V21" i="5"/>
  <c r="U45" i="5"/>
  <c r="V17" i="5"/>
  <c r="U31" i="5"/>
  <c r="U30" i="5"/>
  <c r="U44" i="5"/>
  <c r="V16" i="5"/>
  <c r="V14" i="5"/>
  <c r="U42" i="5"/>
  <c r="U28" i="5"/>
  <c r="AE141" i="4" l="1" a="1"/>
  <c r="AE141" i="4" s="1"/>
  <c r="AE154" i="4" a="1"/>
  <c r="AE154" i="4" s="1"/>
  <c r="AE110" i="4" a="1"/>
  <c r="AE110" i="4" s="1"/>
  <c r="AE104" i="4" a="1"/>
  <c r="AE104" i="4" s="1"/>
  <c r="AE111" i="4" a="1"/>
  <c r="AE111" i="4" s="1"/>
  <c r="AE156" i="4" a="1"/>
  <c r="AE156" i="4" s="1"/>
  <c r="AE124" i="4" a="1"/>
  <c r="AE124" i="4" s="1"/>
  <c r="AE127" i="4" a="1"/>
  <c r="AE127" i="4" s="1"/>
  <c r="AE98" i="4" a="1"/>
  <c r="AE98" i="4" s="1"/>
  <c r="AE112" i="4" a="1"/>
  <c r="AE112" i="4" s="1"/>
  <c r="AE170" i="4" a="1"/>
  <c r="AE170" i="4" s="1"/>
  <c r="AE180" i="4" a="1"/>
  <c r="AE180" i="4" s="1"/>
  <c r="AE174" i="4" a="1"/>
  <c r="AE174" i="4" s="1"/>
  <c r="AE97" i="4" a="1"/>
  <c r="AE97" i="4" s="1"/>
  <c r="AE157" i="4" a="1"/>
  <c r="AE157" i="4" s="1"/>
  <c r="AE107" i="4" a="1"/>
  <c r="AE107" i="4" s="1"/>
  <c r="AE113" i="4" a="1"/>
  <c r="AE113" i="4" s="1"/>
  <c r="AE167" i="4" a="1"/>
  <c r="AE167" i="4" s="1"/>
  <c r="AE125" i="4" a="1"/>
  <c r="AE125" i="4" s="1"/>
  <c r="AE153" i="4" a="1"/>
  <c r="AE153" i="4" s="1"/>
  <c r="AE165" i="4" a="1"/>
  <c r="AE165" i="4" s="1"/>
  <c r="AE132" i="4" a="1"/>
  <c r="AE132" i="4" s="1"/>
  <c r="AE148" i="4" a="1"/>
  <c r="AE148" i="4" s="1"/>
  <c r="AE119" i="4" a="1"/>
  <c r="AE119" i="4" s="1"/>
  <c r="AE118" i="4" a="1"/>
  <c r="AE118" i="4" s="1"/>
  <c r="AE163" i="4" a="1"/>
  <c r="AE163" i="4" s="1"/>
  <c r="AE173" i="4" a="1"/>
  <c r="AE173" i="4" s="1"/>
  <c r="AE177" i="4" a="1"/>
  <c r="AE177" i="4" s="1"/>
  <c r="AE105" i="4" a="1"/>
  <c r="AE105" i="4" s="1"/>
  <c r="AE99" i="4" a="1"/>
  <c r="AE99" i="4" s="1"/>
  <c r="AE175" i="4" a="1"/>
  <c r="AE175" i="4" s="1"/>
  <c r="AE178" i="4" a="1"/>
  <c r="AE178" i="4" s="1"/>
  <c r="AE161" i="4" a="1"/>
  <c r="AE161" i="4" s="1"/>
  <c r="AE100" i="4" a="1"/>
  <c r="AE100" i="4" s="1"/>
  <c r="AE114" i="4" a="1"/>
  <c r="AE114" i="4" s="1"/>
  <c r="AE134" i="4" a="1"/>
  <c r="AE134" i="4" s="1"/>
  <c r="AE159" i="4" a="1"/>
  <c r="AE159" i="4" s="1"/>
  <c r="AE117" i="4" a="1"/>
  <c r="AE117" i="4" s="1"/>
  <c r="AE158" i="4" a="1"/>
  <c r="AE158" i="4" s="1"/>
  <c r="AE101" i="4" a="1"/>
  <c r="AE101" i="4" s="1"/>
  <c r="AE121" i="4" a="1"/>
  <c r="AE121" i="4" s="1"/>
  <c r="AC5" i="5"/>
  <c r="AB6" i="5" a="1"/>
  <c r="AB6" i="5" s="1"/>
  <c r="AB7" i="5" s="1"/>
  <c r="Y41" i="5"/>
  <c r="Y27" i="5"/>
  <c r="Z13" i="5"/>
  <c r="V32" i="5"/>
  <c r="W18" i="5"/>
  <c r="V46" i="5"/>
  <c r="V47" i="5"/>
  <c r="V33" i="5"/>
  <c r="W19" i="5"/>
  <c r="V30" i="5"/>
  <c r="W16" i="5"/>
  <c r="V44" i="5"/>
  <c r="V48" i="5"/>
  <c r="W20" i="5"/>
  <c r="V34" i="5"/>
  <c r="AJ96" i="4"/>
  <c r="AK7" i="4"/>
  <c r="AJ11" i="4"/>
  <c r="AJ32" i="4"/>
  <c r="AJ12" i="4"/>
  <c r="AJ18" i="4"/>
  <c r="AJ25" i="4"/>
  <c r="AJ24" i="4"/>
  <c r="AJ36" i="4"/>
  <c r="AJ10" i="4"/>
  <c r="AJ15" i="4"/>
  <c r="AJ35" i="4"/>
  <c r="AJ14" i="4"/>
  <c r="AJ8" i="4"/>
  <c r="AJ28" i="4"/>
  <c r="AJ16" i="4"/>
  <c r="AJ9" i="4"/>
  <c r="AJ29" i="4"/>
  <c r="AJ21" i="4"/>
  <c r="AJ22" i="4"/>
  <c r="AJ23" i="4"/>
  <c r="AJ30" i="4"/>
  <c r="AJ76" i="4"/>
  <c r="AJ64" i="4"/>
  <c r="AJ78" i="4"/>
  <c r="AJ65" i="4"/>
  <c r="AJ81" i="4"/>
  <c r="AJ86" i="4"/>
  <c r="AJ52" i="4"/>
  <c r="AJ72" i="4"/>
  <c r="AJ70" i="4"/>
  <c r="AJ75" i="4"/>
  <c r="AJ85" i="4"/>
  <c r="AJ59" i="4"/>
  <c r="AJ84" i="4"/>
  <c r="AJ67" i="4"/>
  <c r="AJ74" i="4"/>
  <c r="AJ88" i="4"/>
  <c r="AJ91" i="4"/>
  <c r="AJ69" i="4"/>
  <c r="AJ45" i="4"/>
  <c r="AJ89" i="4"/>
  <c r="AJ38" i="4"/>
  <c r="AJ68" i="4"/>
  <c r="AJ43" i="4"/>
  <c r="Y39" i="5"/>
  <c r="Y25" i="5"/>
  <c r="Z11" i="5"/>
  <c r="Y40" i="5"/>
  <c r="Y26" i="5"/>
  <c r="Z12" i="5"/>
  <c r="V42" i="5"/>
  <c r="V28" i="5"/>
  <c r="W14" i="5"/>
  <c r="V29" i="5"/>
  <c r="V43" i="5"/>
  <c r="W15" i="5"/>
  <c r="V35" i="5"/>
  <c r="V49" i="5"/>
  <c r="W21" i="5"/>
  <c r="W17" i="5"/>
  <c r="V45" i="5"/>
  <c r="V31" i="5"/>
  <c r="Y38" i="5"/>
  <c r="Z10" i="5"/>
  <c r="Y24" i="5"/>
  <c r="AF141" i="4" l="1" a="1"/>
  <c r="AF141" i="4" s="1"/>
  <c r="AF174" i="4" a="1"/>
  <c r="AF174" i="4" s="1"/>
  <c r="AF103" i="4" a="1"/>
  <c r="AF103" i="4" s="1"/>
  <c r="AF112" i="4" a="1"/>
  <c r="AF112" i="4" s="1"/>
  <c r="AF177" i="4" a="1"/>
  <c r="AF177" i="4" s="1"/>
  <c r="AF158" i="4" a="1"/>
  <c r="AF158" i="4" s="1"/>
  <c r="AF161" i="4" a="1"/>
  <c r="AF161" i="4" s="1"/>
  <c r="AF148" i="4" a="1"/>
  <c r="AF148" i="4" s="1"/>
  <c r="AF132" i="4" a="1"/>
  <c r="AF132" i="4" s="1"/>
  <c r="AF114" i="4" a="1"/>
  <c r="AF114" i="4" s="1"/>
  <c r="AF156" i="4" a="1"/>
  <c r="AF156" i="4" s="1"/>
  <c r="AF97" i="4" a="1"/>
  <c r="AF97" i="4" s="1"/>
  <c r="AF107" i="4" a="1"/>
  <c r="AF107" i="4" s="1"/>
  <c r="AF101" i="4" a="1"/>
  <c r="AF101" i="4" s="1"/>
  <c r="AF121" i="4" a="1"/>
  <c r="AF121" i="4" s="1"/>
  <c r="AF180" i="4" a="1"/>
  <c r="AF180" i="4" s="1"/>
  <c r="AF125" i="4" a="1"/>
  <c r="AF125" i="4" s="1"/>
  <c r="AF104" i="4" a="1"/>
  <c r="AF104" i="4" s="1"/>
  <c r="AF167" i="4" a="1"/>
  <c r="AF167" i="4" s="1"/>
  <c r="AF157" i="4" a="1"/>
  <c r="AF157" i="4" s="1"/>
  <c r="AF173" i="4" a="1"/>
  <c r="AF173" i="4" s="1"/>
  <c r="AF113" i="4" a="1"/>
  <c r="AF113" i="4" s="1"/>
  <c r="AF105" i="4" a="1"/>
  <c r="AF105" i="4" s="1"/>
  <c r="AF99" i="4" a="1"/>
  <c r="AF99" i="4" s="1"/>
  <c r="AF163" i="4" a="1"/>
  <c r="AF163" i="4" s="1"/>
  <c r="AF134" i="4" a="1"/>
  <c r="AF134" i="4" s="1"/>
  <c r="AF159" i="4" a="1"/>
  <c r="AF159" i="4" s="1"/>
  <c r="AF178" i="4" a="1"/>
  <c r="AF178" i="4" s="1"/>
  <c r="AF175" i="4" a="1"/>
  <c r="AF175" i="4" s="1"/>
  <c r="AF118" i="4" a="1"/>
  <c r="AF118" i="4" s="1"/>
  <c r="AF170" i="4" a="1"/>
  <c r="AF170" i="4" s="1"/>
  <c r="AF164" i="4" a="1"/>
  <c r="AF164" i="4" s="1"/>
  <c r="AF119" i="4" a="1"/>
  <c r="AF119" i="4" s="1"/>
  <c r="AF127" i="4" a="1"/>
  <c r="AF127" i="4" s="1"/>
  <c r="AF117" i="4" a="1"/>
  <c r="AF117" i="4" s="1"/>
  <c r="AF153" i="4" a="1"/>
  <c r="AF153" i="4" s="1"/>
  <c r="AF100" i="4" a="1"/>
  <c r="AF100" i="4" s="1"/>
  <c r="AF98" i="4" a="1"/>
  <c r="AF98" i="4" s="1"/>
  <c r="AF154" i="4" a="1"/>
  <c r="AF154" i="4" s="1"/>
  <c r="AF165" i="4" a="1"/>
  <c r="AF165" i="4" s="1"/>
  <c r="AF111" i="4" a="1"/>
  <c r="AF111" i="4" s="1"/>
  <c r="AF110" i="4" a="1"/>
  <c r="AF110" i="4" s="1"/>
  <c r="W43" i="5"/>
  <c r="W29" i="5"/>
  <c r="X15" i="5"/>
  <c r="AA10" i="5"/>
  <c r="Z38" i="5"/>
  <c r="Z24" i="5"/>
  <c r="Z26" i="5"/>
  <c r="Z40" i="5"/>
  <c r="AA12" i="5"/>
  <c r="AD5" i="5"/>
  <c r="AC6" i="5" a="1"/>
  <c r="AC6" i="5" s="1"/>
  <c r="AC7" i="5" s="1"/>
  <c r="X16" i="5"/>
  <c r="W30" i="5"/>
  <c r="W44" i="5"/>
  <c r="W33" i="5"/>
  <c r="W47" i="5"/>
  <c r="X19" i="5"/>
  <c r="W45" i="5"/>
  <c r="W31" i="5"/>
  <c r="X17" i="5"/>
  <c r="AK96" i="4"/>
  <c r="AK18" i="4"/>
  <c r="AK12" i="4"/>
  <c r="AK32" i="4"/>
  <c r="AK25" i="4"/>
  <c r="AK11" i="4"/>
  <c r="F113" i="3" s="1" a="1"/>
  <c r="F113" i="3" s="1"/>
  <c r="AK10" i="4"/>
  <c r="AK36" i="4"/>
  <c r="AK24" i="4"/>
  <c r="AK35" i="4"/>
  <c r="AK29" i="4"/>
  <c r="AK21" i="4"/>
  <c r="AK23" i="4"/>
  <c r="AK8" i="4"/>
  <c r="C113" i="3" s="1" a="1"/>
  <c r="C113" i="3" s="1"/>
  <c r="AK9" i="4"/>
  <c r="AK30" i="4"/>
  <c r="AK15" i="4"/>
  <c r="AK16" i="4"/>
  <c r="AK22" i="4"/>
  <c r="AK28" i="4"/>
  <c r="AK14" i="4"/>
  <c r="AK85" i="4"/>
  <c r="AK91" i="4"/>
  <c r="AK68" i="4"/>
  <c r="AK65" i="4"/>
  <c r="AK81" i="4"/>
  <c r="AK67" i="4"/>
  <c r="AK59" i="4"/>
  <c r="AK88" i="4"/>
  <c r="AK38" i="4"/>
  <c r="AK69" i="4"/>
  <c r="H121" i="3" s="1" a="1"/>
  <c r="H121" i="3" s="1"/>
  <c r="AK75" i="4"/>
  <c r="AK45" i="4"/>
  <c r="AK76" i="4"/>
  <c r="AK64" i="4"/>
  <c r="AK89" i="4"/>
  <c r="AK84" i="4"/>
  <c r="AK74" i="4"/>
  <c r="AK72" i="4"/>
  <c r="AK70" i="4"/>
  <c r="AK52" i="4"/>
  <c r="AK86" i="4"/>
  <c r="AK78" i="4"/>
  <c r="I115" i="3" a="1"/>
  <c r="I115" i="3" s="1"/>
  <c r="AK43" i="4"/>
  <c r="I113" i="3" a="1"/>
  <c r="I113" i="3" s="1"/>
  <c r="F114" i="3" a="1"/>
  <c r="F114" i="3" s="1"/>
  <c r="G113" i="3" a="1"/>
  <c r="G113" i="3" s="1"/>
  <c r="D115" i="3" a="1"/>
  <c r="D115" i="3" s="1"/>
  <c r="D116" i="3" a="1"/>
  <c r="D116" i="3" s="1"/>
  <c r="D114" i="3" a="1"/>
  <c r="D114" i="3" s="1"/>
  <c r="C116" i="3" a="1"/>
  <c r="C116" i="3" s="1"/>
  <c r="C114" i="3" a="1"/>
  <c r="C114" i="3" s="1"/>
  <c r="E113" i="3" a="1"/>
  <c r="E113" i="3" s="1"/>
  <c r="F116" i="3" a="1"/>
  <c r="F116" i="3" s="1"/>
  <c r="I116" i="3" a="1"/>
  <c r="I116" i="3" s="1"/>
  <c r="G122" i="3" a="1"/>
  <c r="G122" i="3" s="1"/>
  <c r="C115" i="3" a="1"/>
  <c r="C115" i="3" s="1"/>
  <c r="D121" i="3" a="1"/>
  <c r="D121" i="3" s="1"/>
  <c r="G124" i="3" a="1"/>
  <c r="G124" i="3" s="1"/>
  <c r="F121" i="3" a="1"/>
  <c r="F121" i="3" s="1"/>
  <c r="G121" i="3" a="1"/>
  <c r="G121" i="3" s="1"/>
  <c r="D124" i="3" a="1"/>
  <c r="D124" i="3" s="1"/>
  <c r="F123" i="3" a="1"/>
  <c r="F123" i="3" s="1"/>
  <c r="E118" i="3" a="1"/>
  <c r="E118" i="3" s="1"/>
  <c r="H122" i="3" a="1"/>
  <c r="H122" i="3" s="1"/>
  <c r="D122" i="3" a="1"/>
  <c r="D122" i="3" s="1"/>
  <c r="I121" i="3" a="1"/>
  <c r="I121" i="3" s="1"/>
  <c r="E119" i="3" a="1"/>
  <c r="E119" i="3" s="1"/>
  <c r="E120" i="3" a="1"/>
  <c r="E120" i="3" s="1"/>
  <c r="AA13" i="5"/>
  <c r="Z41" i="5"/>
  <c r="Z27" i="5"/>
  <c r="W49" i="5"/>
  <c r="W35" i="5"/>
  <c r="X21" i="5"/>
  <c r="W42" i="5"/>
  <c r="W28" i="5"/>
  <c r="X14" i="5"/>
  <c r="W46" i="5"/>
  <c r="W32" i="5"/>
  <c r="X18" i="5"/>
  <c r="Z39" i="5"/>
  <c r="Z25" i="5"/>
  <c r="AA11" i="5"/>
  <c r="W48" i="5"/>
  <c r="W34" i="5"/>
  <c r="X20" i="5"/>
  <c r="AG134" i="4" l="1" a="1"/>
  <c r="AG134" i="4" s="1"/>
  <c r="AG164" i="4" a="1"/>
  <c r="AG164" i="4" s="1"/>
  <c r="AG117" i="4" a="1"/>
  <c r="AG117" i="4" s="1"/>
  <c r="AG141" i="4" a="1"/>
  <c r="AG141" i="4" s="1"/>
  <c r="AG98" i="4" a="1"/>
  <c r="AG98" i="4" s="1"/>
  <c r="AG180" i="4" a="1"/>
  <c r="AG180" i="4" s="1"/>
  <c r="AG104" i="4" a="1"/>
  <c r="AG104" i="4" s="1"/>
  <c r="AG111" i="4" a="1"/>
  <c r="AG111" i="4" s="1"/>
  <c r="AG170" i="4" a="1"/>
  <c r="AG170" i="4" s="1"/>
  <c r="AG167" i="4" a="1"/>
  <c r="AG167" i="4" s="1"/>
  <c r="AG119" i="4" a="1"/>
  <c r="AG119" i="4" s="1"/>
  <c r="AG124" i="4" a="1"/>
  <c r="AG124" i="4" s="1"/>
  <c r="AG118" i="4" a="1"/>
  <c r="AG118" i="4" s="1"/>
  <c r="AG156" i="4" a="1"/>
  <c r="AG156" i="4" s="1"/>
  <c r="AG127" i="4" a="1"/>
  <c r="AG127" i="4" s="1"/>
  <c r="AG175" i="4" a="1"/>
  <c r="AG175" i="4" s="1"/>
  <c r="AG177" i="4" a="1"/>
  <c r="AG177" i="4" s="1"/>
  <c r="AG113" i="4" a="1"/>
  <c r="AG113" i="4" s="1"/>
  <c r="AG110" i="4" a="1"/>
  <c r="AG110" i="4" s="1"/>
  <c r="AG158" i="4" a="1"/>
  <c r="AG158" i="4" s="1"/>
  <c r="AG114" i="4" a="1"/>
  <c r="AG114" i="4" s="1"/>
  <c r="AG121" i="4" a="1"/>
  <c r="AG121" i="4" s="1"/>
  <c r="AG165" i="4" a="1"/>
  <c r="AG165" i="4" s="1"/>
  <c r="AG178" i="4" a="1"/>
  <c r="AG178" i="4" s="1"/>
  <c r="AG105" i="4" a="1"/>
  <c r="AG105" i="4" s="1"/>
  <c r="AG174" i="4" a="1"/>
  <c r="AG174" i="4" s="1"/>
  <c r="AG103" i="4" a="1"/>
  <c r="AG103" i="4" s="1"/>
  <c r="AG157" i="4" a="1"/>
  <c r="AG157" i="4" s="1"/>
  <c r="AG132" i="4" a="1"/>
  <c r="AG132" i="4" s="1"/>
  <c r="AG148" i="4" a="1"/>
  <c r="AG148" i="4" s="1"/>
  <c r="AG154" i="4" a="1"/>
  <c r="AG154" i="4" s="1"/>
  <c r="AG101" i="4" a="1"/>
  <c r="AG101" i="4" s="1"/>
  <c r="AG159" i="4" a="1"/>
  <c r="AG159" i="4" s="1"/>
  <c r="AG100" i="4" a="1"/>
  <c r="AG100" i="4" s="1"/>
  <c r="AG153" i="4" a="1"/>
  <c r="AG153" i="4" s="1"/>
  <c r="AG125" i="4" a="1"/>
  <c r="AG125" i="4" s="1"/>
  <c r="AG97" i="4" a="1"/>
  <c r="AG97" i="4" s="1"/>
  <c r="AG163" i="4" a="1"/>
  <c r="AG163" i="4" s="1"/>
  <c r="AG112" i="4" a="1"/>
  <c r="AG112" i="4" s="1"/>
  <c r="AG107" i="4" a="1"/>
  <c r="AG107" i="4" s="1"/>
  <c r="AG173" i="4" a="1"/>
  <c r="AG173" i="4" s="1"/>
  <c r="AG161" i="4" a="1"/>
  <c r="AG161" i="4" s="1"/>
  <c r="AG99" i="4" a="1"/>
  <c r="AG99" i="4" s="1"/>
  <c r="AA39" i="5"/>
  <c r="AA25" i="5"/>
  <c r="AB11" i="5"/>
  <c r="AA38" i="5"/>
  <c r="AA24" i="5"/>
  <c r="AB10" i="5"/>
  <c r="X43" i="5"/>
  <c r="X29" i="5"/>
  <c r="Y15" i="5"/>
  <c r="X47" i="5"/>
  <c r="X33" i="5"/>
  <c r="Y19" i="5"/>
  <c r="AA26" i="5"/>
  <c r="AA40" i="5"/>
  <c r="AB12" i="5"/>
  <c r="I123" i="3" a="1"/>
  <c r="I123" i="3" s="1"/>
  <c r="C117" i="3" a="1"/>
  <c r="C117" i="3" s="1"/>
  <c r="X28" i="5"/>
  <c r="Y14" i="5"/>
  <c r="X42" i="5"/>
  <c r="E117" i="3" a="1"/>
  <c r="E117" i="3" s="1"/>
  <c r="C123" i="3" a="1"/>
  <c r="C123" i="3" s="1"/>
  <c r="F122" i="3" a="1"/>
  <c r="F122" i="3" s="1"/>
  <c r="F124" i="3" a="1"/>
  <c r="F124" i="3" s="1"/>
  <c r="D113" i="3" a="1"/>
  <c r="D113" i="3" s="1"/>
  <c r="Y17" i="5"/>
  <c r="X31" i="5"/>
  <c r="X45" i="5"/>
  <c r="Y16" i="5"/>
  <c r="X30" i="5"/>
  <c r="X44" i="5"/>
  <c r="AD6" i="5" a="1"/>
  <c r="AD6" i="5" s="1"/>
  <c r="AD7" i="5" s="1"/>
  <c r="AE5" i="5"/>
  <c r="I124" i="3" a="1"/>
  <c r="I124" i="3" s="1"/>
  <c r="E115" i="3" a="1"/>
  <c r="E115" i="3" s="1"/>
  <c r="X46" i="5"/>
  <c r="X32" i="5"/>
  <c r="Y18" i="5"/>
  <c r="AA27" i="5"/>
  <c r="AA41" i="5"/>
  <c r="AB13" i="5"/>
  <c r="C124" i="3" a="1"/>
  <c r="C124" i="3" s="1"/>
  <c r="Y20" i="5"/>
  <c r="X48" i="5"/>
  <c r="X34" i="5"/>
  <c r="Y21" i="5"/>
  <c r="X49" i="5"/>
  <c r="X35" i="5"/>
  <c r="C121" i="3" a="1"/>
  <c r="C121" i="3" s="1"/>
  <c r="C118" i="3" a="1"/>
  <c r="C118" i="3" s="1"/>
  <c r="I114" i="3" a="1"/>
  <c r="I114" i="3" s="1"/>
  <c r="F115" i="3" a="1"/>
  <c r="F115" i="3" s="1"/>
  <c r="AH148" i="4" l="1" a="1"/>
  <c r="AH148" i="4" s="1"/>
  <c r="AH164" i="4" a="1"/>
  <c r="AH164" i="4" s="1"/>
  <c r="AH159" i="4" a="1"/>
  <c r="AH159" i="4" s="1"/>
  <c r="AH170" i="4" a="1"/>
  <c r="AH170" i="4" s="1"/>
  <c r="AH101" i="4" a="1"/>
  <c r="AH101" i="4" s="1"/>
  <c r="AH156" i="4" a="1"/>
  <c r="AH156" i="4" s="1"/>
  <c r="AH107" i="4" a="1"/>
  <c r="AH107" i="4" s="1"/>
  <c r="AH127" i="4" a="1"/>
  <c r="AH127" i="4" s="1"/>
  <c r="AH153" i="4" a="1"/>
  <c r="AH153" i="4" s="1"/>
  <c r="AH175" i="4" a="1"/>
  <c r="AH175" i="4" s="1"/>
  <c r="AH99" i="4" a="1"/>
  <c r="AH99" i="4" s="1"/>
  <c r="AH157" i="4" a="1"/>
  <c r="AH157" i="4" s="1"/>
  <c r="AH173" i="4" a="1"/>
  <c r="AH173" i="4" s="1"/>
  <c r="AH113" i="4" a="1"/>
  <c r="AH113" i="4" s="1"/>
  <c r="AH178" i="4" a="1"/>
  <c r="AH178" i="4" s="1"/>
  <c r="AH112" i="4" a="1"/>
  <c r="AH112" i="4" s="1"/>
  <c r="AH100" i="4" a="1"/>
  <c r="AH100" i="4" s="1"/>
  <c r="AH98" i="4" a="1"/>
  <c r="AH98" i="4" s="1"/>
  <c r="AH114" i="4" a="1"/>
  <c r="AH114" i="4" s="1"/>
  <c r="AH118" i="4" a="1"/>
  <c r="AH118" i="4" s="1"/>
  <c r="AH134" i="4" a="1"/>
  <c r="AH134" i="4" s="1"/>
  <c r="AH158" i="4" a="1"/>
  <c r="AH158" i="4" s="1"/>
  <c r="AH105" i="4" a="1"/>
  <c r="AH105" i="4" s="1"/>
  <c r="AH117" i="4" a="1"/>
  <c r="AH117" i="4" s="1"/>
  <c r="AH111" i="4" a="1"/>
  <c r="AH111" i="4" s="1"/>
  <c r="AH104" i="4" a="1"/>
  <c r="AH104" i="4" s="1"/>
  <c r="AH110" i="4" a="1"/>
  <c r="AH110" i="4" s="1"/>
  <c r="AH177" i="4" a="1"/>
  <c r="AH177" i="4" s="1"/>
  <c r="AH180" i="4" a="1"/>
  <c r="AH180" i="4" s="1"/>
  <c r="AH132" i="4" a="1"/>
  <c r="AH132" i="4" s="1"/>
  <c r="AH174" i="4" a="1"/>
  <c r="AH174" i="4" s="1"/>
  <c r="AH163" i="4" a="1"/>
  <c r="AH163" i="4" s="1"/>
  <c r="AH167" i="4" a="1"/>
  <c r="AH167" i="4" s="1"/>
  <c r="AH165" i="4" a="1"/>
  <c r="AH165" i="4" s="1"/>
  <c r="AH119" i="4" a="1"/>
  <c r="AH119" i="4" s="1"/>
  <c r="AH124" i="4" a="1"/>
  <c r="AH124" i="4" s="1"/>
  <c r="AH103" i="4" a="1"/>
  <c r="AH103" i="4" s="1"/>
  <c r="AH161" i="4" a="1"/>
  <c r="AH161" i="4" s="1"/>
  <c r="AH154" i="4" a="1"/>
  <c r="AH154" i="4" s="1"/>
  <c r="AH125" i="4" a="1"/>
  <c r="AH125" i="4" s="1"/>
  <c r="AH97" i="4" a="1"/>
  <c r="AH97" i="4" s="1"/>
  <c r="AH141" i="4" a="1"/>
  <c r="AH141" i="4" s="1"/>
  <c r="AH121" i="4" a="1"/>
  <c r="AH121" i="4" s="1"/>
  <c r="Y34" i="5"/>
  <c r="Z20" i="5"/>
  <c r="Y48" i="5"/>
  <c r="Y49" i="5"/>
  <c r="Z21" i="5"/>
  <c r="Y35" i="5"/>
  <c r="Y46" i="5"/>
  <c r="Y32" i="5"/>
  <c r="Z18" i="5"/>
  <c r="Z16" i="5"/>
  <c r="Y44" i="5"/>
  <c r="Y30" i="5"/>
  <c r="AC11" i="5"/>
  <c r="AB39" i="5"/>
  <c r="AB25" i="5"/>
  <c r="AB24" i="5"/>
  <c r="AB38" i="5"/>
  <c r="AC10" i="5"/>
  <c r="Y31" i="5"/>
  <c r="Y45" i="5"/>
  <c r="Z17" i="5"/>
  <c r="AE6" i="5" a="1"/>
  <c r="AE6" i="5" s="1"/>
  <c r="AE7" i="5" s="1"/>
  <c r="AF5" i="5"/>
  <c r="AC12" i="5"/>
  <c r="AB26" i="5"/>
  <c r="AB40" i="5"/>
  <c r="Z15" i="5"/>
  <c r="Y29" i="5"/>
  <c r="Y43" i="5"/>
  <c r="AB27" i="5"/>
  <c r="AB41" i="5"/>
  <c r="AC13" i="5"/>
  <c r="Y28" i="5"/>
  <c r="Z14" i="5"/>
  <c r="Y42" i="5"/>
  <c r="Y33" i="5"/>
  <c r="Z19" i="5"/>
  <c r="Y47" i="5"/>
  <c r="AI141" i="4" l="1" a="1"/>
  <c r="AI141" i="4" s="1"/>
  <c r="AI111" i="4" a="1"/>
  <c r="AI111" i="4" s="1"/>
  <c r="AI132" i="4" a="1"/>
  <c r="AI132" i="4" s="1"/>
  <c r="AI167" i="4" a="1"/>
  <c r="AI167" i="4" s="1"/>
  <c r="AI177" i="4" a="1"/>
  <c r="AI177" i="4" s="1"/>
  <c r="AI159" i="4" a="1"/>
  <c r="AI159" i="4" s="1"/>
  <c r="AI180" i="4" a="1"/>
  <c r="AI180" i="4" s="1"/>
  <c r="AI110" i="4" a="1"/>
  <c r="AI110" i="4" s="1"/>
  <c r="AI127" i="4" a="1"/>
  <c r="AI127" i="4" s="1"/>
  <c r="AI124" i="4" a="1"/>
  <c r="AI124" i="4" s="1"/>
  <c r="AI118" i="4" a="1"/>
  <c r="AI118" i="4" s="1"/>
  <c r="AI134" i="4" a="1"/>
  <c r="AI134" i="4" s="1"/>
  <c r="AI100" i="4" a="1"/>
  <c r="AI100" i="4" s="1"/>
  <c r="AI112" i="4" a="1"/>
  <c r="AI112" i="4" s="1"/>
  <c r="AI117" i="4" a="1"/>
  <c r="AI117" i="4" s="1"/>
  <c r="AI163" i="4" a="1"/>
  <c r="AI163" i="4" s="1"/>
  <c r="AI104" i="4" a="1"/>
  <c r="AI104" i="4" s="1"/>
  <c r="AI175" i="4" a="1"/>
  <c r="AI175" i="4" s="1"/>
  <c r="AI164" i="4" a="1"/>
  <c r="AI164" i="4" s="1"/>
  <c r="AI114" i="4" a="1"/>
  <c r="AI114" i="4" s="1"/>
  <c r="AI178" i="4" a="1"/>
  <c r="AI178" i="4" s="1"/>
  <c r="AI99" i="4" a="1"/>
  <c r="AI99" i="4" s="1"/>
  <c r="AI165" i="4" a="1"/>
  <c r="AI165" i="4" s="1"/>
  <c r="AI97" i="4" a="1"/>
  <c r="AI97" i="4" s="1"/>
  <c r="AI101" i="4" a="1"/>
  <c r="AI101" i="4" s="1"/>
  <c r="AI103" i="4" a="1"/>
  <c r="AI103" i="4" s="1"/>
  <c r="AI125" i="4" a="1"/>
  <c r="AI125" i="4" s="1"/>
  <c r="AI174" i="4" a="1"/>
  <c r="AI174" i="4" s="1"/>
  <c r="AI158" i="4" a="1"/>
  <c r="AI158" i="4" s="1"/>
  <c r="AI161" i="4" a="1"/>
  <c r="AI161" i="4" s="1"/>
  <c r="AI105" i="4" a="1"/>
  <c r="AI105" i="4" s="1"/>
  <c r="AI113" i="4" a="1"/>
  <c r="AI113" i="4" s="1"/>
  <c r="AI121" i="4" a="1"/>
  <c r="AI121" i="4" s="1"/>
  <c r="AI98" i="4" a="1"/>
  <c r="AI98" i="4" s="1"/>
  <c r="AI148" i="4" a="1"/>
  <c r="AI148" i="4" s="1"/>
  <c r="AI156" i="4" a="1"/>
  <c r="AI156" i="4" s="1"/>
  <c r="AI119" i="4" a="1"/>
  <c r="AI119" i="4" s="1"/>
  <c r="AI170" i="4" a="1"/>
  <c r="AI170" i="4" s="1"/>
  <c r="AI173" i="4" a="1"/>
  <c r="AI173" i="4" s="1"/>
  <c r="AI154" i="4" a="1"/>
  <c r="AI154" i="4" s="1"/>
  <c r="AI107" i="4" a="1"/>
  <c r="AI107" i="4" s="1"/>
  <c r="AI157" i="4" a="1"/>
  <c r="AI157" i="4" s="1"/>
  <c r="AI153" i="4" a="1"/>
  <c r="AI153" i="4" s="1"/>
  <c r="AA19" i="5"/>
  <c r="Z33" i="5"/>
  <c r="Z47" i="5"/>
  <c r="Z34" i="5"/>
  <c r="AA20" i="5"/>
  <c r="Z48" i="5"/>
  <c r="Z45" i="5"/>
  <c r="Z31" i="5"/>
  <c r="AA17" i="5"/>
  <c r="AA18" i="5"/>
  <c r="Z46" i="5"/>
  <c r="Z32" i="5"/>
  <c r="AD11" i="5"/>
  <c r="AC39" i="5"/>
  <c r="AC25" i="5"/>
  <c r="AC27" i="5"/>
  <c r="AC41" i="5"/>
  <c r="AD13" i="5"/>
  <c r="Z44" i="5"/>
  <c r="AA16" i="5"/>
  <c r="Z30" i="5"/>
  <c r="AF6" i="5" a="1"/>
  <c r="AF6" i="5" s="1"/>
  <c r="AF7" i="5" s="1"/>
  <c r="AG5" i="5"/>
  <c r="AA15" i="5"/>
  <c r="Z29" i="5"/>
  <c r="Z43" i="5"/>
  <c r="AC26" i="5"/>
  <c r="AC40" i="5"/>
  <c r="AD12" i="5"/>
  <c r="AA21" i="5"/>
  <c r="Z49" i="5"/>
  <c r="Z35" i="5"/>
  <c r="AA14" i="5"/>
  <c r="Z42" i="5"/>
  <c r="Z28" i="5"/>
  <c r="AC38" i="5"/>
  <c r="AC24" i="5"/>
  <c r="AD10" i="5"/>
  <c r="AJ161" i="4" l="1" a="1"/>
  <c r="AJ161" i="4" s="1"/>
  <c r="AJ104" i="4" a="1"/>
  <c r="AJ104" i="4" s="1"/>
  <c r="AJ127" i="4" a="1"/>
  <c r="AJ127" i="4" s="1"/>
  <c r="AJ98" i="4" a="1"/>
  <c r="AJ98" i="4" s="1"/>
  <c r="AJ112" i="4" a="1"/>
  <c r="AJ112" i="4" s="1"/>
  <c r="AJ124" i="4" a="1"/>
  <c r="AJ124" i="4" s="1"/>
  <c r="AJ177" i="4" a="1"/>
  <c r="AJ177" i="4" s="1"/>
  <c r="AJ159" i="4" a="1"/>
  <c r="AJ159" i="4" s="1"/>
  <c r="AJ158" i="4" a="1"/>
  <c r="AJ158" i="4" s="1"/>
  <c r="AJ164" i="4" a="1"/>
  <c r="AJ164" i="4" s="1"/>
  <c r="AJ97" i="4" a="1"/>
  <c r="AJ97" i="4" s="1"/>
  <c r="AJ118" i="4" a="1"/>
  <c r="AJ118" i="4" s="1"/>
  <c r="AJ174" i="4" a="1"/>
  <c r="AJ174" i="4" s="1"/>
  <c r="AJ156" i="4" a="1"/>
  <c r="AJ156" i="4" s="1"/>
  <c r="AJ125" i="4" a="1"/>
  <c r="AJ125" i="4" s="1"/>
  <c r="AJ113" i="4" a="1"/>
  <c r="AJ113" i="4" s="1"/>
  <c r="AJ175" i="4" a="1"/>
  <c r="AJ175" i="4" s="1"/>
  <c r="AJ170" i="4" a="1"/>
  <c r="AJ170" i="4" s="1"/>
  <c r="AJ119" i="4" a="1"/>
  <c r="AJ119" i="4" s="1"/>
  <c r="AJ99" i="4" a="1"/>
  <c r="AJ99" i="4" s="1"/>
  <c r="AJ173" i="4" a="1"/>
  <c r="AJ173" i="4" s="1"/>
  <c r="AJ114" i="4" a="1"/>
  <c r="AJ114" i="4" s="1"/>
  <c r="AJ167" i="4" a="1"/>
  <c r="AJ167" i="4" s="1"/>
  <c r="AJ111" i="4" a="1"/>
  <c r="AJ111" i="4" s="1"/>
  <c r="AJ110" i="4" a="1"/>
  <c r="AJ110" i="4" s="1"/>
  <c r="AJ178" i="4" a="1"/>
  <c r="AJ178" i="4" s="1"/>
  <c r="AJ154" i="4" a="1"/>
  <c r="AJ154" i="4" s="1"/>
  <c r="AJ100" i="4" a="1"/>
  <c r="AJ100" i="4" s="1"/>
  <c r="AJ157" i="4" a="1"/>
  <c r="AJ157" i="4" s="1"/>
  <c r="AJ117" i="4" a="1"/>
  <c r="AJ117" i="4" s="1"/>
  <c r="AJ101" i="4" a="1"/>
  <c r="AJ101" i="4" s="1"/>
  <c r="AJ103" i="4" a="1"/>
  <c r="AJ103" i="4" s="1"/>
  <c r="AJ163" i="4" a="1"/>
  <c r="AJ163" i="4" s="1"/>
  <c r="AJ153" i="4" a="1"/>
  <c r="AJ153" i="4" s="1"/>
  <c r="AJ121" i="4" a="1"/>
  <c r="AJ121" i="4" s="1"/>
  <c r="AJ180" i="4" a="1"/>
  <c r="AJ180" i="4" s="1"/>
  <c r="AJ107" i="4" a="1"/>
  <c r="AJ107" i="4" s="1"/>
  <c r="AJ105" i="4" a="1"/>
  <c r="AJ105" i="4" s="1"/>
  <c r="AJ148" i="4" a="1"/>
  <c r="AJ148" i="4" s="1"/>
  <c r="AJ141" i="4" a="1"/>
  <c r="AJ141" i="4" s="1"/>
  <c r="AJ165" i="4" a="1"/>
  <c r="AJ165" i="4" s="1"/>
  <c r="AJ132" i="4" a="1"/>
  <c r="AJ132" i="4" s="1"/>
  <c r="AJ134" i="4" a="1"/>
  <c r="AJ134" i="4" s="1"/>
  <c r="AA28" i="5"/>
  <c r="AB14" i="5"/>
  <c r="AA42" i="5"/>
  <c r="AA35" i="5"/>
  <c r="AB21" i="5"/>
  <c r="AA49" i="5"/>
  <c r="AA45" i="5"/>
  <c r="AA31" i="5"/>
  <c r="AB17" i="5"/>
  <c r="AD40" i="5"/>
  <c r="AE12" i="5"/>
  <c r="AD26" i="5"/>
  <c r="AA29" i="5"/>
  <c r="AB15" i="5"/>
  <c r="J11" i="1" s="1" a="1"/>
  <c r="J11" i="1" s="1"/>
  <c r="AA43" i="5"/>
  <c r="AG6" i="5" a="1"/>
  <c r="AG6" i="5" s="1"/>
  <c r="AG7" i="5" s="1"/>
  <c r="B5" i="2"/>
  <c r="G9" i="1" a="1"/>
  <c r="G9" i="1" s="1"/>
  <c r="J13" i="1" a="1"/>
  <c r="J13" i="1" s="1"/>
  <c r="G10" i="1" a="1"/>
  <c r="G10" i="1" s="1"/>
  <c r="H11" i="1" a="1"/>
  <c r="H11" i="1" s="1"/>
  <c r="H16" i="1" a="1"/>
  <c r="H16" i="1" s="1"/>
  <c r="H15" i="1" a="1"/>
  <c r="H15" i="1" s="1"/>
  <c r="J17" i="1" a="1"/>
  <c r="J17" i="1" s="1"/>
  <c r="I12" i="1" a="1"/>
  <c r="I12" i="1" s="1"/>
  <c r="I11" i="1" a="1"/>
  <c r="I11" i="1" s="1"/>
  <c r="H14" i="1" a="1"/>
  <c r="H14" i="1" s="1"/>
  <c r="H9" i="1" a="1"/>
  <c r="H9" i="1" s="1"/>
  <c r="H10" i="1" a="1"/>
  <c r="H10" i="1" s="1"/>
  <c r="J7" i="1" a="1"/>
  <c r="J7" i="1" s="1"/>
  <c r="H12" i="1" a="1"/>
  <c r="H12" i="1" s="1"/>
  <c r="I14" i="1" a="1"/>
  <c r="I14" i="1" s="1"/>
  <c r="H7" i="1" a="1"/>
  <c r="H7" i="1" s="1"/>
  <c r="J6" i="1" a="1"/>
  <c r="J6" i="1" s="1"/>
  <c r="T124" i="4" a="1"/>
  <c r="T124" i="4" s="1"/>
  <c r="T97" i="4" a="1"/>
  <c r="T97" i="4" s="1"/>
  <c r="J9" i="1" a="1"/>
  <c r="J9" i="1" s="1"/>
  <c r="I8" i="1" a="1"/>
  <c r="I8" i="1" s="1"/>
  <c r="I7" i="1" a="1"/>
  <c r="I7" i="1" s="1"/>
  <c r="H6" i="1" a="1"/>
  <c r="H6" i="1" s="1"/>
  <c r="I9" i="1" a="1"/>
  <c r="I9" i="1" s="1"/>
  <c r="I6" i="1" a="1"/>
  <c r="I6" i="1" s="1"/>
  <c r="H8" i="1" a="1"/>
  <c r="H8" i="1" s="1"/>
  <c r="I15" i="1" a="1"/>
  <c r="I15" i="1" s="1"/>
  <c r="J8" i="1" a="1"/>
  <c r="J8" i="1" s="1"/>
  <c r="H17" i="1" a="1"/>
  <c r="H17" i="1" s="1"/>
  <c r="I10" i="1" a="1"/>
  <c r="I10" i="1" s="1"/>
  <c r="H13" i="1" a="1"/>
  <c r="H13" i="1" s="1"/>
  <c r="I13" i="1" a="1"/>
  <c r="I13" i="1" s="1"/>
  <c r="I17" i="1" a="1"/>
  <c r="I17" i="1" s="1"/>
  <c r="I16" i="1" a="1"/>
  <c r="I16" i="1" s="1"/>
  <c r="V157" i="4" a="1"/>
  <c r="V157" i="4" s="1"/>
  <c r="AA111" i="4" a="1"/>
  <c r="AA111" i="4" s="1"/>
  <c r="AA48" i="5"/>
  <c r="AB20" i="5"/>
  <c r="AA34" i="5"/>
  <c r="AD39" i="5"/>
  <c r="AE11" i="5"/>
  <c r="AD25" i="5"/>
  <c r="AD24" i="5"/>
  <c r="AE10" i="5"/>
  <c r="AD38" i="5"/>
  <c r="AA44" i="5"/>
  <c r="AA30" i="5"/>
  <c r="AB16" i="5"/>
  <c r="AE13" i="5"/>
  <c r="AD27" i="5"/>
  <c r="AD41" i="5"/>
  <c r="AB18" i="5"/>
  <c r="AA46" i="5"/>
  <c r="AA32" i="5"/>
  <c r="AA47" i="5"/>
  <c r="AB19" i="5"/>
  <c r="AA33" i="5"/>
  <c r="W119" i="4" l="1" a="1"/>
  <c r="W119" i="4" s="1"/>
  <c r="W100" i="4" a="1"/>
  <c r="W100" i="4" s="1"/>
  <c r="X178" i="4" a="1"/>
  <c r="X178" i="4" s="1"/>
  <c r="Z127" i="4" a="1"/>
  <c r="Z127" i="4" s="1"/>
  <c r="AA121" i="4" a="1"/>
  <c r="AA121" i="4" s="1"/>
  <c r="AA173" i="4" a="1"/>
  <c r="AA173" i="4" s="1"/>
  <c r="AA180" i="4" a="1"/>
  <c r="AA180" i="4" s="1"/>
  <c r="AB158" i="4" a="1"/>
  <c r="AB158" i="4" s="1"/>
  <c r="AD175" i="4" a="1"/>
  <c r="AD175" i="4" s="1"/>
  <c r="AC111" i="4" a="1"/>
  <c r="AC111" i="4" s="1"/>
  <c r="AE103" i="4" a="1"/>
  <c r="AE103" i="4" s="1"/>
  <c r="AE164" i="4" a="1"/>
  <c r="AE164" i="4" s="1"/>
  <c r="AF124" i="4" a="1"/>
  <c r="AF124" i="4" s="1"/>
  <c r="AK118" i="4" a="1"/>
  <c r="AK118" i="4" s="1"/>
  <c r="AK170" i="4" a="1"/>
  <c r="AK170" i="4" s="1"/>
  <c r="AK178" i="4" a="1"/>
  <c r="AK178" i="4" s="1"/>
  <c r="AK113" i="4" a="1"/>
  <c r="AK113" i="4" s="1"/>
  <c r="AK173" i="4" a="1"/>
  <c r="AK173" i="4" s="1"/>
  <c r="AK153" i="4" a="1"/>
  <c r="AK153" i="4" s="1"/>
  <c r="AK112" i="4" a="1"/>
  <c r="AK112" i="4" s="1"/>
  <c r="AK127" i="4" a="1"/>
  <c r="AK127" i="4" s="1"/>
  <c r="AK97" i="4" a="1"/>
  <c r="AK97" i="4" s="1"/>
  <c r="AK101" i="4" a="1"/>
  <c r="AK101" i="4" s="1"/>
  <c r="AK180" i="4" a="1"/>
  <c r="AK180" i="4" s="1"/>
  <c r="AK141" i="4" a="1"/>
  <c r="AK141" i="4" s="1"/>
  <c r="AK121" i="4" a="1"/>
  <c r="AK121" i="4" s="1"/>
  <c r="AK161" i="4" a="1"/>
  <c r="AK161" i="4" s="1"/>
  <c r="AK154" i="4" a="1"/>
  <c r="AK154" i="4" s="1"/>
  <c r="AK114" i="4" a="1"/>
  <c r="AK114" i="4" s="1"/>
  <c r="AK158" i="4" a="1"/>
  <c r="AK158" i="4" s="1"/>
  <c r="AK103" i="4" a="1"/>
  <c r="AK103" i="4" s="1"/>
  <c r="AK111" i="4" a="1"/>
  <c r="AK111" i="4" s="1"/>
  <c r="AK110" i="4" a="1"/>
  <c r="AK110" i="4" s="1"/>
  <c r="AK157" i="4" a="1"/>
  <c r="AK157" i="4" s="1"/>
  <c r="AK98" i="4" a="1"/>
  <c r="AK98" i="4" s="1"/>
  <c r="AK134" i="4" a="1"/>
  <c r="AK134" i="4" s="1"/>
  <c r="AK167" i="4" a="1"/>
  <c r="AK167" i="4" s="1"/>
  <c r="AK177" i="4" a="1"/>
  <c r="AK177" i="4" s="1"/>
  <c r="AK156" i="4" a="1"/>
  <c r="AK156" i="4" s="1"/>
  <c r="AK117" i="4" a="1"/>
  <c r="AK117" i="4" s="1"/>
  <c r="AK163" i="4" a="1"/>
  <c r="AK163" i="4" s="1"/>
  <c r="AK100" i="4" a="1"/>
  <c r="AK100" i="4" s="1"/>
  <c r="AK124" i="4" a="1"/>
  <c r="AK124" i="4" s="1"/>
  <c r="AK105" i="4" a="1"/>
  <c r="AK105" i="4" s="1"/>
  <c r="AK107" i="4" a="1"/>
  <c r="AK107" i="4" s="1"/>
  <c r="AK119" i="4" a="1"/>
  <c r="AK119" i="4" s="1"/>
  <c r="AK175" i="4" a="1"/>
  <c r="AK175" i="4" s="1"/>
  <c r="AK125" i="4" a="1"/>
  <c r="AK125" i="4" s="1"/>
  <c r="AK164" i="4" a="1"/>
  <c r="AK164" i="4" s="1"/>
  <c r="AK159" i="4" a="1"/>
  <c r="AK159" i="4" s="1"/>
  <c r="AK174" i="4" a="1"/>
  <c r="AK174" i="4" s="1"/>
  <c r="AK104" i="4" a="1"/>
  <c r="AK104" i="4" s="1"/>
  <c r="AK148" i="4" a="1"/>
  <c r="AK148" i="4" s="1"/>
  <c r="AK165" i="4" a="1"/>
  <c r="AK165" i="4" s="1"/>
  <c r="AK132" i="4" a="1"/>
  <c r="AK132" i="4" s="1"/>
  <c r="AK99" i="4" a="1"/>
  <c r="AK99" i="4" s="1"/>
  <c r="AF13" i="5"/>
  <c r="AE41" i="5"/>
  <c r="AE27" i="5"/>
  <c r="AF10" i="5"/>
  <c r="AE24" i="5"/>
  <c r="AE38" i="5"/>
  <c r="AB42" i="5"/>
  <c r="AC14" i="5"/>
  <c r="AB28" i="5"/>
  <c r="AB44" i="5"/>
  <c r="AB30" i="5"/>
  <c r="AC16" i="5"/>
  <c r="AE25" i="5"/>
  <c r="AF11" i="5"/>
  <c r="AE39" i="5"/>
  <c r="AE26" i="5"/>
  <c r="AE40" i="5"/>
  <c r="AF12" i="5"/>
  <c r="AC19" i="5"/>
  <c r="AB33" i="5"/>
  <c r="AB47" i="5"/>
  <c r="J12" i="1" a="1"/>
  <c r="J12" i="1" s="1"/>
  <c r="AC15" i="5"/>
  <c r="AB43" i="5"/>
  <c r="AB29" i="5"/>
  <c r="AC20" i="5"/>
  <c r="AB34" i="5"/>
  <c r="AB48" i="5"/>
  <c r="J15" i="1" a="1"/>
  <c r="J15" i="1" s="1"/>
  <c r="AB49" i="5"/>
  <c r="AB35" i="5"/>
  <c r="AC21" i="5"/>
  <c r="J10" i="1" a="1"/>
  <c r="J10" i="1" s="1"/>
  <c r="AB32" i="5"/>
  <c r="AC18" i="5"/>
  <c r="AB46" i="5"/>
  <c r="J14" i="1" a="1"/>
  <c r="J14" i="1" s="1"/>
  <c r="J16" i="1" a="1"/>
  <c r="J16" i="1" s="1"/>
  <c r="AB31" i="5"/>
  <c r="AC17" i="5"/>
  <c r="AB45" i="5"/>
  <c r="AC43" i="5" l="1"/>
  <c r="AC29" i="5"/>
  <c r="AD15" i="5"/>
  <c r="AC35" i="5"/>
  <c r="AC49" i="5"/>
  <c r="AD21" i="5"/>
  <c r="AD14" i="5"/>
  <c r="AC28" i="5"/>
  <c r="AC42" i="5"/>
  <c r="AC45" i="5"/>
  <c r="AD17" i="5"/>
  <c r="AC31" i="5"/>
  <c r="AC44" i="5"/>
  <c r="AC30" i="5"/>
  <c r="AD16" i="5"/>
  <c r="AD18" i="5"/>
  <c r="AC32" i="5"/>
  <c r="AC46" i="5"/>
  <c r="AC47" i="5"/>
  <c r="AC33" i="5"/>
  <c r="AD19" i="5"/>
  <c r="AC48" i="5"/>
  <c r="AD20" i="5"/>
  <c r="AC34" i="5"/>
  <c r="AF40" i="5"/>
  <c r="AG12" i="5"/>
  <c r="AF26" i="5"/>
  <c r="AF25" i="5"/>
  <c r="AG11" i="5"/>
  <c r="AF39" i="5"/>
  <c r="AF38" i="5"/>
  <c r="AF24" i="5"/>
  <c r="AG10" i="5"/>
  <c r="AG13" i="5"/>
  <c r="AF41" i="5"/>
  <c r="AF27" i="5"/>
  <c r="AE14" i="5" l="1"/>
  <c r="AD42" i="5"/>
  <c r="AD28" i="5"/>
  <c r="AD49" i="5"/>
  <c r="AE21" i="5"/>
  <c r="AD35" i="5"/>
  <c r="AD47" i="5"/>
  <c r="AD33" i="5"/>
  <c r="AE19" i="5"/>
  <c r="AD43" i="5"/>
  <c r="AD29" i="5"/>
  <c r="AE15" i="5"/>
  <c r="AE18" i="5"/>
  <c r="AD32" i="5"/>
  <c r="AD46" i="5"/>
  <c r="AD30" i="5"/>
  <c r="AE16" i="5"/>
  <c r="AD44" i="5"/>
  <c r="AG41" i="5"/>
  <c r="AG27" i="5"/>
  <c r="L9" i="1" s="1" a="1"/>
  <c r="L9" i="1" s="1"/>
  <c r="K9" i="1" a="1"/>
  <c r="K9" i="1" s="1"/>
  <c r="M9" i="1" s="1"/>
  <c r="AD48" i="5"/>
  <c r="AE20" i="5"/>
  <c r="AD34" i="5"/>
  <c r="AG39" i="5"/>
  <c r="AG25" i="5"/>
  <c r="L7" i="1" s="1" a="1"/>
  <c r="L7" i="1" s="1"/>
  <c r="G7" i="1" a="1"/>
  <c r="G7" i="1" s="1"/>
  <c r="K7" i="1" a="1"/>
  <c r="K7" i="1" s="1"/>
  <c r="M7" i="1" s="1"/>
  <c r="AE17" i="5"/>
  <c r="AD31" i="5"/>
  <c r="AD45" i="5"/>
  <c r="AG40" i="5"/>
  <c r="AG26" i="5"/>
  <c r="L8" i="1" s="1" a="1"/>
  <c r="L8" i="1" s="1"/>
  <c r="G8" i="1" a="1"/>
  <c r="G8" i="1" s="1"/>
  <c r="K8" i="1" a="1"/>
  <c r="K8" i="1" s="1"/>
  <c r="M8" i="1" s="1"/>
  <c r="AG38" i="5"/>
  <c r="AG24" i="5"/>
  <c r="L6" i="1" s="1" a="1"/>
  <c r="L6" i="1" s="1"/>
  <c r="G6" i="1" a="1"/>
  <c r="G6" i="1" s="1"/>
  <c r="K6" i="1" a="1"/>
  <c r="K6" i="1" s="1"/>
  <c r="M6" i="1" s="1"/>
  <c r="AE35" i="5" l="1"/>
  <c r="AF21" i="5"/>
  <c r="AE49" i="5"/>
  <c r="AE43" i="5"/>
  <c r="AE29" i="5"/>
  <c r="AF15" i="5"/>
  <c r="AE48" i="5"/>
  <c r="AE34" i="5"/>
  <c r="AF20" i="5"/>
  <c r="AF17" i="5"/>
  <c r="AE45" i="5"/>
  <c r="AE31" i="5"/>
  <c r="AE32" i="5"/>
  <c r="AF18" i="5"/>
  <c r="AE46" i="5"/>
  <c r="AF16" i="5"/>
  <c r="AE30" i="5"/>
  <c r="AE44" i="5"/>
  <c r="AE33" i="5"/>
  <c r="AE47" i="5"/>
  <c r="AF19" i="5"/>
  <c r="AE42" i="5"/>
  <c r="AE28" i="5"/>
  <c r="AF14" i="5"/>
  <c r="AG16" i="5" l="1"/>
  <c r="AF30" i="5"/>
  <c r="AF44" i="5"/>
  <c r="AF43" i="5"/>
  <c r="AG15" i="5"/>
  <c r="AF29" i="5"/>
  <c r="AG21" i="5"/>
  <c r="AF49" i="5"/>
  <c r="AF35" i="5"/>
  <c r="AF28" i="5"/>
  <c r="AF42" i="5"/>
  <c r="AG14" i="5"/>
  <c r="AF46" i="5"/>
  <c r="AF32" i="5"/>
  <c r="AG18" i="5"/>
  <c r="AF47" i="5"/>
  <c r="AF33" i="5"/>
  <c r="AG19" i="5"/>
  <c r="AG17" i="5"/>
  <c r="AF31" i="5"/>
  <c r="AF45" i="5"/>
  <c r="AF48" i="5"/>
  <c r="AF34" i="5"/>
  <c r="AG20" i="5"/>
  <c r="AG34" i="5" l="1"/>
  <c r="L16" i="1" s="1" a="1"/>
  <c r="L16" i="1" s="1"/>
  <c r="AG48" i="5"/>
  <c r="G16" i="1" a="1"/>
  <c r="G16" i="1" s="1"/>
  <c r="K16" i="1" a="1"/>
  <c r="K16" i="1" s="1"/>
  <c r="M16" i="1" s="1"/>
  <c r="AG49" i="5"/>
  <c r="AG35" i="5"/>
  <c r="L17" i="1" s="1" a="1"/>
  <c r="L17" i="1" s="1"/>
  <c r="G17" i="1" a="1"/>
  <c r="G17" i="1" s="1"/>
  <c r="K17" i="1" a="1"/>
  <c r="K17" i="1" s="1"/>
  <c r="M17" i="1" s="1"/>
  <c r="AG29" i="5"/>
  <c r="L11" i="1" s="1" a="1"/>
  <c r="L11" i="1" s="1"/>
  <c r="AG43" i="5"/>
  <c r="G11" i="1" a="1"/>
  <c r="G11" i="1" s="1"/>
  <c r="K11" i="1" a="1"/>
  <c r="K11" i="1" s="1"/>
  <c r="M11" i="1" s="1"/>
  <c r="AG46" i="5"/>
  <c r="AG32" i="5"/>
  <c r="L14" i="1" s="1" a="1"/>
  <c r="L14" i="1" s="1"/>
  <c r="G14" i="1" a="1"/>
  <c r="G14" i="1" s="1"/>
  <c r="K14" i="1" a="1"/>
  <c r="K14" i="1" s="1"/>
  <c r="M14" i="1" s="1"/>
  <c r="AG28" i="5"/>
  <c r="L10" i="1" s="1" a="1"/>
  <c r="L10" i="1" s="1"/>
  <c r="AG42" i="5"/>
  <c r="K10" i="1" a="1"/>
  <c r="K10" i="1" s="1"/>
  <c r="M10" i="1" s="1"/>
  <c r="AG31" i="5"/>
  <c r="L13" i="1" s="1" a="1"/>
  <c r="L13" i="1" s="1"/>
  <c r="AG45" i="5"/>
  <c r="G13" i="1" a="1"/>
  <c r="G13" i="1" s="1"/>
  <c r="K13" i="1" a="1"/>
  <c r="K13" i="1" s="1"/>
  <c r="M13" i="1" s="1"/>
  <c r="AG47" i="5"/>
  <c r="AG33" i="5"/>
  <c r="L15" i="1" s="1" a="1"/>
  <c r="L15" i="1" s="1"/>
  <c r="G15" i="1" a="1"/>
  <c r="G15" i="1" s="1"/>
  <c r="K15" i="1" a="1"/>
  <c r="K15" i="1" s="1"/>
  <c r="M15" i="1" s="1"/>
  <c r="AG30" i="5"/>
  <c r="L12" i="1" s="1" a="1"/>
  <c r="L12" i="1" s="1"/>
  <c r="AG44" i="5"/>
  <c r="G12" i="1" a="1"/>
  <c r="G12" i="1" s="1"/>
  <c r="K12" i="1" a="1"/>
  <c r="K12" i="1" s="1"/>
  <c r="M12" i="1" s="1"/>
</calcChain>
</file>

<file path=xl/sharedStrings.xml><?xml version="1.0" encoding="utf-8"?>
<sst xmlns="http://schemas.openxmlformats.org/spreadsheetml/2006/main" count="83610" uniqueCount="14687">
  <si>
    <t>Brazil: average new-vehicle price by vehicle type and forecast to 2050</t>
  </si>
  <si>
    <t>All values are live formulas. Change the scenario and statistic on the Assumptions sheet. Base year 2022; prices per vehicle.</t>
  </si>
  <si>
    <t>Scenario:</t>
  </si>
  <si>
    <t>Real R$ per vehicle (constant 2022 prices)</t>
  </si>
  <si>
    <t>Mode</t>
  </si>
  <si>
    <t>Vehicle type</t>
  </si>
  <si>
    <t>What the price represents</t>
  </si>
  <si>
    <t>Observations / benchmarks (n)</t>
  </si>
  <si>
    <t>2022 base, R$ (constant)</t>
  </si>
  <si>
    <t>2022 base, US$ (constant)</t>
  </si>
  <si>
    <t>2050 nominal, R$</t>
  </si>
  <si>
    <t>Real CAGR 2022-2050</t>
  </si>
  <si>
    <t>Confidence</t>
  </si>
  <si>
    <t>Main sources</t>
  </si>
  <si>
    <t>Road</t>
  </si>
  <si>
    <t>Road - Passenger LDV</t>
  </si>
  <si>
    <t>Cars, SUVs, sports cars, luxury (FIPE 0-km listings, 2022)</t>
  </si>
  <si>
    <t>High</t>
  </si>
  <si>
    <t>FIPE (your file)</t>
  </si>
  <si>
    <t>Road - Passenger HDV</t>
  </si>
  <si>
    <t>Minibuses / passenger vans &gt; 3,856 kg GVW (Sprinter 416/516 VAN, Ducato Multi, Transit Minibus). No full-size buses in dataset</t>
  </si>
  <si>
    <t>Medium</t>
  </si>
  <si>
    <t>Road - Freight LDV</t>
  </si>
  <si>
    <t>Pickups, cargo vans, light trucks &lt;= 3,856 kg GVW</t>
  </si>
  <si>
    <t>Road - Freight HDV</t>
  </si>
  <si>
    <t>Iveco Daily 45-70, Sprinter 416/516 chassis &amp; vans, Ram 2500/3500 (&gt; 3,856 kg GVW). No heavy trucks in dataset</t>
  </si>
  <si>
    <t>Motorbike</t>
  </si>
  <si>
    <t>Motorbike - Passenger</t>
  </si>
  <si>
    <t>Honda CG 160, Biz, Pop 110i weighted by 2022 registrations</t>
  </si>
  <si>
    <t>Bem Parana; Motonline; Tabela FIPE Brasil (Fenabrave)</t>
  </si>
  <si>
    <t>Motorbike - Freight</t>
  </si>
  <si>
    <t>Honda CG 160 Cargo</t>
  </si>
  <si>
    <t>Low</t>
  </si>
  <si>
    <t>Bem Parana</t>
  </si>
  <si>
    <t>Aircraft</t>
  </si>
  <si>
    <t>Aircraft - Passenger</t>
  </si>
  <si>
    <t>A320neo, 737 MAX 8, E195-E2</t>
  </si>
  <si>
    <t>InsideFlyer; AirDataNews</t>
  </si>
  <si>
    <t>Aircraft - Freight</t>
  </si>
  <si>
    <t>Converted 737-800BCF and A321P2F freighters</t>
  </si>
  <si>
    <t>IBA; STAT Times</t>
  </si>
  <si>
    <t>Ship</t>
  </si>
  <si>
    <t>Ship - Passenger</t>
  </si>
  <si>
    <t>Bahia ferry-boat (1,254 pax + 168 vehicles), used</t>
  </si>
  <si>
    <t>Bahia Noticias</t>
  </si>
  <si>
    <t>Ship - Freight</t>
  </si>
  <si>
    <t>Transpetro Handy and MR1 tankers (Brazilian yards)</t>
  </si>
  <si>
    <t>Eixos; Times Brasil</t>
  </si>
  <si>
    <t>Rail</t>
  </si>
  <si>
    <t>Rail - Passenger</t>
  </si>
  <si>
    <t>Metro SP six-car trainset</t>
  </si>
  <si>
    <t>Diario do Transporte</t>
  </si>
  <si>
    <t>Rail - Freight</t>
  </si>
  <si>
    <t>Locomotives (MRS, VLI purchases)</t>
  </si>
  <si>
    <t>Mundo Logistica; Diario do Comercio</t>
  </si>
  <si>
    <t>Read before using the numbers</t>
  </si>
  <si>
    <t>1. The FIPE file is 0-km cars and light commercial vehicles (model-year 2023, Jan-Dec 2022). It has no full-size buses or heavy trucks, so 'HDV' here means FIPE-listed vehicles above 3,856 kg GVW (large vans, Iveco Daily 45-70, Sprinter 416/516, Ram 2500/3500).</t>
  </si>
  <si>
    <t>2. The Passenger LDV mean is pulled up by supercars and ultra-luxury cars (Rolls-Royce, Ferrari, McLaren). The median (Road_Avg column E) is much lower; switch with Assumptions!B9.</t>
  </si>
  <si>
    <t>3. Aircraft, ship and rail prices come from a small number of public contracts and valuations (one row per source in Bench_NonRoad). Single-benchmark categories are marked Low confidence. Change Include (1/0) or add rows there and everything updates.</t>
  </si>
  <si>
    <t>4. Motorbike prices are manufacturer-suggested prices (DF base), which sit below FIPE market prices. Passenger motorbike covers 52% of 2022 registrations (Honda CG 160, Biz, Pop).</t>
  </si>
  <si>
    <t>5. Real growth rates are analyst assumptions (Base = flat real price; Low/High = -1/+1 pp). No sourced long-run price trend exists in the data. Nominal series add IPCA (actual to 2026, then the 3% target).</t>
  </si>
  <si>
    <t>6. Freight rail = locomotive price (no wagons). Passenger rail = one six-car trainset. Ships and aircraft are per vessel / per aircraft.</t>
  </si>
  <si>
    <t>7. Prices by fuel (BEV, NGV, gasoline, diesel, PHEV, LPG, hydrogen) are on Fuel_Price and Fuel_Forecast. Only road gasoline/diesel/PHEV come from your FIPE file; BEV, NGV and hydrogen rest on the few Brazilian sources on Fuel_Evidence; cells marked 'Analyst' are indicative placeholders.</t>
  </si>
  <si>
    <t>Assumptions and scenario controls</t>
  </si>
  <si>
    <t>Blue = input. Yellow fill = cells you are meant to change. Black = formula. Green = link to another sheet.</t>
  </si>
  <si>
    <t>General</t>
  </si>
  <si>
    <t>Value</t>
  </si>
  <si>
    <t>Note / source</t>
  </si>
  <si>
    <t>Base year (FIPE data year; do not change)</t>
  </si>
  <si>
    <t>The FIPE workbook covers Jan-Dec 2022. Base prices are nominal 2022 R$ = constant 2022 R$.</t>
  </si>
  <si>
    <t>Final forecast year</t>
  </si>
  <si>
    <t>Horizon is fixed at 29 columns (2022-2050) on the Forecast sheet.</t>
  </si>
  <si>
    <t>Scenario for real price growth (1 = Low, 2 = Base, 3 = High)</t>
  </si>
  <si>
    <t>Drop-down. Picks the Low / Base / High column of the growth table below.</t>
  </si>
  <si>
    <t>Scenario name</t>
  </si>
  <si>
    <t>Long-run inflation after the last actual IPCA year (%/yr)</t>
  </si>
  <si>
    <t>Brazil's continuous inflation target of 3.0% (CMN, from 2025). Actual IPCA is used up to the last year in Macro.</t>
  </si>
  <si>
    <t>Statistic for road base prices (1 = Mean, 2 = Median)</t>
  </si>
  <si>
    <t>Mean = "average price". The median is far lower for Passenger LDV because supercars (up to R$ 8.6 m) skew the mean.</t>
  </si>
  <si>
    <t>Statistic name</t>
  </si>
  <si>
    <t>PROCONVE light / heavy threshold (kg GVW)</t>
  </si>
  <si>
    <t>Informational: defines LDV (&lt;= 3,856 kg) vs HDV in Class_Rules.</t>
  </si>
  <si>
    <t>Average PTAX in base year (R$ per US$)</t>
  </si>
  <si>
    <t>Used for the constant-price US$ view. No future FX forecast is made.</t>
  </si>
  <si>
    <t>Last year with actual IPCA in Macro</t>
  </si>
  <si>
    <t>2026 is partial (12-month rate to Aug-2026).</t>
  </si>
  <si>
    <t>Source for the 3% target: CNN Brasil, continuous inflation target from 2025</t>
  </si>
  <si>
    <t>Real price growth by vehicle type (% per year, constant 2022 R$, applied 2023-2050)</t>
  </si>
  <si>
    <t>Base</t>
  </si>
  <si>
    <t>Selected</t>
  </si>
  <si>
    <t>Rationale</t>
  </si>
  <si>
    <t>Analyst assumption. The dataset covers one year (2022), so it cannot support a sourced long-run trend. Base = constant real price; +/-1 pp brackets emissions/safety content (PROCONVE L8/P8) against scale and local-content cost-downs.</t>
  </si>
  <si>
    <t>Analyst assumption anchored on the FIPE-vs-IPCA cross-check in Macro!K25:Q28: real change of about -1.6%/yr (CG 160 Start, 2021-26) and +0.3%/yr (Pop 110i, 2022-26). Base 0%.</t>
  </si>
  <si>
    <t>Analyst assumption (no sourced long-run trend). Prices are market values / negotiated prices, not list prices.</t>
  </si>
  <si>
    <t>Analyst assumption (no sourced long-run trend). Newbuild prices depend on yard, local-content rules and ship type.</t>
  </si>
  <si>
    <t>Analyst assumption (no sourced long-run trend). Rolling-stock contract prices include systems and services.</t>
  </si>
  <si>
    <t>Premium convergence by fuel (annual %, applied to the price premium over the reference vehicle)</t>
  </si>
  <si>
    <t>Fuel</t>
  </si>
  <si>
    <t>Convergence (%/yr)</t>
  </si>
  <si>
    <t>BEV</t>
  </si>
  <si>
    <t>Analyst assumption: battery-cost decline and scale close part of the premium. 3%/yr halves a premium by about 2040.</t>
  </si>
  <si>
    <t>NGV</t>
  </si>
  <si>
    <t>Analyst assumption: mature conversion kits; little cost decline.</t>
  </si>
  <si>
    <t>Gasoline</t>
  </si>
  <si>
    <t>Reference technology: no premium.</t>
  </si>
  <si>
    <t>Diesel</t>
  </si>
  <si>
    <t>PHEV</t>
  </si>
  <si>
    <t>Analyst assumption.</t>
  </si>
  <si>
    <t>LPG</t>
  </si>
  <si>
    <t>Hydrogen</t>
  </si>
  <si>
    <t>Analyst assumption: fuel-cell and tank cost decline with scale; starts from a large premium.</t>
  </si>
  <si>
    <t>Premium(t) = 1 + (Premium(2022) - 1) x (1 - convergence)^(t - 2022) when the 2022 price is above the reference vehicle; otherwise the 2022 ratio is held constant.</t>
  </si>
  <si>
    <t>Average new-vehicle price by fuel / powertrain, 2022 (constant 2022 R$)</t>
  </si>
  <si>
    <t>Rows = the 12 vehicle types. Columns = BEV, NGV, gasoline, diesel, PHEV, LPG, hydrogen. Method codes: D = FIPE data, B = baseline (Summary base price), S = sourced absolute price, X = multiplier x reference price, P = reference price + additive cost, N = not available.</t>
  </si>
  <si>
    <t>Method code, evidence class and inputs are editable (yellow / blue). Changing a code or input updates the price, ratio and forecast automatically.</t>
  </si>
  <si>
    <t>1. Method code per cell (editable)</t>
  </si>
  <si>
    <t>ID</t>
  </si>
  <si>
    <t>Battery electric vehicle (BEV)</t>
  </si>
  <si>
    <t>Natural gas vehicle (NGV)</t>
  </si>
  <si>
    <t>Gasoline vehicle</t>
  </si>
  <si>
    <t>Diesel vehicle</t>
  </si>
  <si>
    <t>Plug-in hybrid vehicle (PHEV)</t>
  </si>
  <si>
    <t>LPG vehicle</t>
  </si>
  <si>
    <t>Hydrogen (fuel-cell) vehicle</t>
  </si>
  <si>
    <t>S</t>
  </si>
  <si>
    <t>P</t>
  </si>
  <si>
    <t>D</t>
  </si>
  <si>
    <t>N</t>
  </si>
  <si>
    <t>X</t>
  </si>
  <si>
    <t>B</t>
  </si>
  <si>
    <t>2. Evidence class per cell (Data / Baseline / Sourced / Proxy / Analyst / n/a)</t>
  </si>
  <si>
    <t>Sourced</t>
  </si>
  <si>
    <t>Data</t>
  </si>
  <si>
    <t>n/a</t>
  </si>
  <si>
    <t>Analyst</t>
  </si>
  <si>
    <t>Proxy</t>
  </si>
  <si>
    <t>Baseline</t>
  </si>
  <si>
    <t>3. Inputs used by codes S, X, P: absolute price (R$), multiplier, or additive cost (R$)</t>
  </si>
  <si>
    <t>4. FIPE data: mean price by fuel class (road types only)</t>
  </si>
  <si>
    <t>5. FIPE data: number of observations by fuel class</t>
  </si>
  <si>
    <t>6. RESULT - average price by fuel, 2022 (constant 2022 R$)</t>
  </si>
  <si>
    <t>Reference price (R$)</t>
  </si>
  <si>
    <t>Reference basis</t>
  </si>
  <si>
    <t>ICE mean from FIPE (gasoline; diesel if none)</t>
  </si>
  <si>
    <t>Base price on NonRoad_Avg</t>
  </si>
  <si>
    <t>Base price on NonRoad_Avg (jet-fuel aircraft shown in the Gasoline column)</t>
  </si>
  <si>
    <t>Base price on NonRoad_Avg (electric trainset, so the BEV column is the baseline)</t>
  </si>
  <si>
    <t>7. Price relative to the reference price (ratio)</t>
  </si>
  <si>
    <t>8. Price in a chosen year (constant 2022 R$)</t>
  </si>
  <si>
    <t>Year shown:</t>
  </si>
  <si>
    <t>Notes:</t>
  </si>
  <si>
    <t>- Gasoline / diesel / PHEV for road types are means of the FIPE rows in each segment (fuel_class in 'Vehicle Price'). Hybrids that are not plug-in (HEV, MHEV) are counted as gasoline or diesel.</t>
  </si>
  <si>
    <t>- Passenger LDV BEV uses the average of 10 BEVs on sale (the cheapest 10, so it understates the BEV average) while the gasoline mean is pulled up by luxury cars: do not read BEV &lt; gasoline as a like-for-like comparison. Like-for-like ratios are on Fuel_Evidence (PAIR rows).</t>
  </si>
  <si>
    <t>- Aircraft: conventional jet-fuel aircraft are shown in the Gasoline column (liquid-fuel baseline). No commercial battery, gas, hybrid or hydrogen aircraft are priced (n/a). Passenger rail baseline is an electric trainset. LPG road vehicles are not authorised in Brazil.</t>
  </si>
  <si>
    <t>- Cells with evidence class 'Analyst' are placeholders for indicative premiums, not sourced prices. Replace them with your own values in matrix 3 (yellow).</t>
  </si>
  <si>
    <t>Forecast of average price by vehicle type and fuel, 2022-2050</t>
  </si>
  <si>
    <t>Real price(t) = Price 2022 x (1 + real growth of the type)^(t-2022) x premium factor(t). Premium factor(t) = (1 + (Ratio-1) x (1-convergence)^(t-2022)) / Ratio when Ratio &gt; 1, else 1. Nominal = Real x inflation index (Forecast row 7).</t>
  </si>
  <si>
    <t>A. Real price by fuel (constant 2022 R$)</t>
  </si>
  <si>
    <t>Price 2022 (R$)</t>
  </si>
  <si>
    <t>Ratio to reference</t>
  </si>
  <si>
    <t>Real growth (%/yr)</t>
  </si>
  <si>
    <t>B. Nominal price by fuel (R$)</t>
  </si>
  <si>
    <t>Forecast of average new-vehicle prices, 2022-2050</t>
  </si>
  <si>
    <t>Real price(t) = Real price(t-1) x (1 + real growth of the selected scenario);  Nominal = Real x inflation index;  US$ = Real R$ / 2022 average PTAX (constant-price US$).</t>
  </si>
  <si>
    <t>Inflation applied (IPCA, % per year)</t>
  </si>
  <si>
    <t>Price index (base year = 1.000)</t>
  </si>
  <si>
    <t>A. Constant 2022 R$ (real prices)</t>
  </si>
  <si>
    <t>R$ per vehicle</t>
  </si>
  <si>
    <t>B. Nominal R$ (real x inflation index)</t>
  </si>
  <si>
    <t>C. Constant 2022 US$ (real R$ / 2022 avg PTAX)</t>
  </si>
  <si>
    <t>US$ per vehicle</t>
  </si>
  <si>
    <t>Evidence for prices of fuels not present in the FIPE file (Brazil)</t>
  </si>
  <si>
    <t>Blue = figure from the source. Column J is the value used by Fuel_Price (in constant 2022 terms). Sourced items feed Fuel Price; everything else on that sheet is flagged as an analyst assumption.</t>
  </si>
  <si>
    <t>Item</t>
  </si>
  <si>
    <t>Used for</t>
  </si>
  <si>
    <t>Metric</t>
  </si>
  <si>
    <t>Currency</t>
  </si>
  <si>
    <t>Value (native)</t>
  </si>
  <si>
    <t>Price year</t>
  </si>
  <si>
    <t>Factor to 2022 prices</t>
  </si>
  <si>
    <t>Value used (2022 terms)</t>
  </si>
  <si>
    <t>Note</t>
  </si>
  <si>
    <t>Source</t>
  </si>
  <si>
    <t>URL</t>
  </si>
  <si>
    <t>EV-1</t>
  </si>
  <si>
    <t>BEV car on sale in Brazil: Renault Kwid E-Tech</t>
  </si>
  <si>
    <t>Passenger LDV BEV</t>
  </si>
  <si>
    <t>Absolute price (list)</t>
  </si>
  <si>
    <t>BRL</t>
  </si>
  <si>
    <t>One of the 10 cheapest BEVs, Feb-2024. The list excludes premium BEVs, so the average understates the average BEV price.</t>
  </si>
  <si>
    <t>Bloomberg Linea, 29-Feb-2024</t>
  </si>
  <si>
    <t>https://www.bloomberglinea.com.br/2024/02/29/carros-eletricos-conheca-quais-sao-os-10-mais-baratos-no-brasil/</t>
  </si>
  <si>
    <t>EV-2</t>
  </si>
  <si>
    <t>BEV car on sale in Brazil: BYD Dolphin</t>
  </si>
  <si>
    <t>EV-3</t>
  </si>
  <si>
    <t>BEV car on sale in Brazil: Caoa Chery iCar</t>
  </si>
  <si>
    <t>EV-4</t>
  </si>
  <si>
    <t>BEV car on sale in Brazil: JAC e-JS1</t>
  </si>
  <si>
    <t>EV-5</t>
  </si>
  <si>
    <t>BEV car on sale in Brazil: GWM Ora 03</t>
  </si>
  <si>
    <t>EV-6</t>
  </si>
  <si>
    <t>BEV car on sale in Brazil: Peugeot e-2008</t>
  </si>
  <si>
    <t>EV-7</t>
  </si>
  <si>
    <t>BEV car on sale in Brazil: Hyundai Kona EV</t>
  </si>
  <si>
    <t>EV-8</t>
  </si>
  <si>
    <t>BEV car on sale in Brazil: SERES 3</t>
  </si>
  <si>
    <t>EV-9</t>
  </si>
  <si>
    <t>BEV car on sale in Brazil: Fiat 500e</t>
  </si>
  <si>
    <t>EV-10</t>
  </si>
  <si>
    <t>BEV car on sale in Brazil: JAC E-JS4</t>
  </si>
  <si>
    <t>EV-AVG</t>
  </si>
  <si>
    <t>Average BEV car price (10 models), constant 2022 R$</t>
  </si>
  <si>
    <t>Derived</t>
  </si>
  <si>
    <t>NG-1</t>
  </si>
  <si>
    <t>Fifth-generation NGV kit, installed and legalised (light vehicles)</t>
  </si>
  <si>
    <t>NGV additive for Passenger LDV and Freight LDV</t>
  </si>
  <si>
    <t>Additive cost per vehicle</t>
  </si>
  <si>
    <t>Brazil has no factory NGV cars: gas is added by retrofit. Other sources quote R$ 3,000-7,000.</t>
  </si>
  <si>
    <t>Autopapo (F. Calmon), 1-Apr-2022</t>
  </si>
  <si>
    <t>https://autopapo.com.br/noticia/quando-vale-a-pena-instalar-o-kit-gnv-e-quais-sao-os-custos/</t>
  </si>
  <si>
    <t>BUS-1</t>
  </si>
  <si>
    <t>Electric bus purchase price vs diesel bus (capex ratio)</t>
  </si>
  <si>
    <t>BEV multiplier for Passenger HDV and (proxy) Freight HDV</t>
  </si>
  <si>
    <t>Multiplier vs diesel</t>
  </si>
  <si>
    <t>-</t>
  </si>
  <si>
    <t>Article states the purchase cost of an electric bus is about three times that of a diesel bus (SPTrans-based data). Applied to Freight HDV as a proxy.</t>
  </si>
  <si>
    <t>Diario do Transporte, 6-Jan-2026</t>
  </si>
  <si>
    <t>https://diariodotransporte.com.br/2026/01/06/exclusivo-avanco-em-eletrificacao-poderia-resultar-em-tarifas-e-subsidios-menores-em-sao-paulo-em-medio-prazo-operacao-de-onibus-eletrico-natalino-saiu-65-mais-barata/</t>
  </si>
  <si>
    <t>TRK-1</t>
  </si>
  <si>
    <t>VW e-Delivery electric truck (10.7 t GVW), launch price (memo)</t>
  </si>
  <si>
    <t>Cross-check only (not used)</t>
  </si>
  <si>
    <t>Absolute price</t>
  </si>
  <si>
    <t>Headline price at launch; year inferred from the Jul-2021 launch. Much heavier than the Freight HDV vehicles in FIPE, so not used directly.</t>
  </si>
  <si>
    <t>Autoo</t>
  </si>
  <si>
    <t>https://www.autoo.com.br/primeiro-volkswagen-eletrico-do-brasil-e-caminhao-de-r-800-mil/</t>
  </si>
  <si>
    <t>MB-EV1</t>
  </si>
  <si>
    <t>Voltz EV1 Sport electric scooter (2022 model), FIPE value May-2022</t>
  </si>
  <si>
    <t>Motorbike - Passenger BEV</t>
  </si>
  <si>
    <t>Absolute price (FIPE)</t>
  </si>
  <si>
    <t>Best-selling electric motorbike in Brazil in 2022 (Fenabrave). First FIPE value shown for the 2022 model.</t>
  </si>
  <si>
    <t>Tabela FIPE Brasil - Voltz EV1 2022</t>
  </si>
  <si>
    <t>https://www.tabelafipebrasil.com/motos/VOLTZ/EV1-SPORT-3000W-ELETRICA/2022</t>
  </si>
  <si>
    <t>H2-1</t>
  </si>
  <si>
    <t>Toyota Mirai fuel-cell sedan (US market price, as shown in Brazil in 2022)</t>
  </si>
  <si>
    <t>Numerator of the hydrogen car premium</t>
  </si>
  <si>
    <t>USD</t>
  </si>
  <si>
    <t>Never sold in Brazil (presented in 2022 only). International price used because no Brazilian price exists.</t>
  </si>
  <si>
    <t>Eixos - Carros a hidrogenio fazem sentido para o Brasil?</t>
  </si>
  <si>
    <t>https://eixos.com.br/hidrogenio/carros-a-hidrogenio-fazem-sentido-para-o-brasil/</t>
  </si>
  <si>
    <t>H2-2</t>
  </si>
  <si>
    <t>Toyota Corolla hybrid (US market price, same article)</t>
  </si>
  <si>
    <t>Denominator of the hydrogen car premium</t>
  </si>
  <si>
    <t>Comparator used by the article: the Mirai costs about twice as much.</t>
  </si>
  <si>
    <t>H2-X</t>
  </si>
  <si>
    <t>Hydrogen car price premium (Mirai / Corolla hybrid)</t>
  </si>
  <si>
    <t>Hydrogen multiplier for Passenger LDV and (proxy) Freight LDV</t>
  </si>
  <si>
    <t>Multiplier</t>
  </si>
  <si>
    <t>PAIR-1</t>
  </si>
  <si>
    <t>Renault Kwid E-Tech (BEV) list price</t>
  </si>
  <si>
    <t>Like-for-like BEV premium (Freight LDV proxy)</t>
  </si>
  <si>
    <t>PAIR-1a</t>
  </si>
  <si>
    <t>FIPE 2022 average of the ICE Kwid (from your file)</t>
  </si>
  <si>
    <t>Average price (FIPE)</t>
  </si>
  <si>
    <t>Kwid 1.0 Flex versions in the FIPE file.</t>
  </si>
  <si>
    <t>PAIR-1b</t>
  </si>
  <si>
    <t>BEV / ICE price ratio, Kwid (both in 2022 R$)</t>
  </si>
  <si>
    <t>Ratio</t>
  </si>
  <si>
    <t>PAIR-2</t>
  </si>
  <si>
    <t>Peugeot e-2008 (BEV) list price</t>
  </si>
  <si>
    <t>PAIR-2a</t>
  </si>
  <si>
    <t>FIPE 2022 average of the ICE Peugeot 2008 (from your file)</t>
  </si>
  <si>
    <t>2008 Flex versions in the FIPE file.</t>
  </si>
  <si>
    <t>PAIR-2b</t>
  </si>
  <si>
    <t>BEV / ICE price ratio, 2008 (both in 2022 R$)</t>
  </si>
  <si>
    <t>BEV-X</t>
  </si>
  <si>
    <t>Like-for-like BEV premium for light vehicles (average of the two pairs)</t>
  </si>
  <si>
    <t>BEV multiplier for Freight LDV (proxy)</t>
  </si>
  <si>
    <t>LPG: no Brazilian price source was found and LPG is not an authorised fuel for road vehicles in Brazil (industrial forklifts only) - treat as not available unless you have a source.</t>
  </si>
  <si>
    <t>year_of_reference</t>
  </si>
  <si>
    <t>month_of_reference</t>
  </si>
  <si>
    <t>fipe_code</t>
  </si>
  <si>
    <t>authentication</t>
  </si>
  <si>
    <t>brand</t>
  </si>
  <si>
    <t>model</t>
  </si>
  <si>
    <t>fuel</t>
  </si>
  <si>
    <t>gear</t>
  </si>
  <si>
    <t>engine_size</t>
  </si>
  <si>
    <t>year_model</t>
  </si>
  <si>
    <t>avg_price_brl</t>
  </si>
  <si>
    <t>age_years</t>
  </si>
  <si>
    <t>rule_id</t>
  </si>
  <si>
    <t>segment</t>
  </si>
  <si>
    <t>fuel_class</t>
  </si>
  <si>
    <t>January</t>
  </si>
  <si>
    <t>060007-5</t>
  </si>
  <si>
    <t>sk3fq6kdm6cb</t>
  </si>
  <si>
    <t>Agrale</t>
  </si>
  <si>
    <t>MARRUÁ AM 200 2.8 CS TDI Diesel</t>
  </si>
  <si>
    <t>manual</t>
  </si>
  <si>
    <t>060008-3</t>
  </si>
  <si>
    <t>t1bdy8vfd3cb</t>
  </si>
  <si>
    <t>MARRUÁ AM 200 2.8 CD TDI Diesel</t>
  </si>
  <si>
    <t>060009-1</t>
  </si>
  <si>
    <t>z8p3dd2dfjcb</t>
  </si>
  <si>
    <t>MARRUÁ AM 200 Microbus 2.8 TDI Diesel</t>
  </si>
  <si>
    <t>060010-5</t>
  </si>
  <si>
    <t>x8jbh5f6dvcb</t>
  </si>
  <si>
    <t>MARRUÁ AM 200 Escolar 2.8 TDI Diesel</t>
  </si>
  <si>
    <t>008146-9</t>
  </si>
  <si>
    <t>jpvxxc0pcbj1f9</t>
  </si>
  <si>
    <t>Audi</t>
  </si>
  <si>
    <t>R8 5.2 V10 Quattro R-tronic/S-tronic</t>
  </si>
  <si>
    <t>008152-3</t>
  </si>
  <si>
    <t>z9g49pgklrp</t>
  </si>
  <si>
    <t>Q7 3.0 V6 TFSI Quat.Tip.5p/ Performance</t>
  </si>
  <si>
    <t>008176-0</t>
  </si>
  <si>
    <t>08byw8f9gnp</t>
  </si>
  <si>
    <t>TTRS 2.5 TFSI QUATTRO S Tronic</t>
  </si>
  <si>
    <t>008189-2</t>
  </si>
  <si>
    <t>gc93vq619kj1f9</t>
  </si>
  <si>
    <t>RS6 4.0 Avant TFSI BI-TB Quattro Tip. 5p</t>
  </si>
  <si>
    <t>008193-0</t>
  </si>
  <si>
    <t>2cgnhrnpq2p</t>
  </si>
  <si>
    <t>RS Q3 2.5 TFSI Quattro S-tronic 5p</t>
  </si>
  <si>
    <t>008194-9</t>
  </si>
  <si>
    <t>ggxpd96sg8j1f9</t>
  </si>
  <si>
    <t>RS7 Sportback 4.0 TFSI Quattro Tiptronic</t>
  </si>
  <si>
    <t>008225-2</t>
  </si>
  <si>
    <t>n8f2mrch5fp</t>
  </si>
  <si>
    <t>Q3 Black Ed. 1.4 TFSI Flex/Black S-tron.</t>
  </si>
  <si>
    <t>008227-9</t>
  </si>
  <si>
    <t>mt5cfv2943p</t>
  </si>
  <si>
    <t>Q3 Prest. 1.4 TFSI Flex/Prest. S-tronic</t>
  </si>
  <si>
    <t>008228-7</t>
  </si>
  <si>
    <t>nnqplkt1gfp</t>
  </si>
  <si>
    <t>Q3 P. Plus 1.4 TFSI Flex/P.Plus S-tronic</t>
  </si>
  <si>
    <t>008229-5</t>
  </si>
  <si>
    <t>s74pcwpmlxp</t>
  </si>
  <si>
    <t>A5 Sportb.Perf.B. 2.0 TFSI Quat. S-troni</t>
  </si>
  <si>
    <t>008231-7</t>
  </si>
  <si>
    <t>rdppbplbptp</t>
  </si>
  <si>
    <t>A5 Sportb.Prestige Plus 2.0 TFSI S-tronc</t>
  </si>
  <si>
    <t>008234-1</t>
  </si>
  <si>
    <t>jl24tswffxp</t>
  </si>
  <si>
    <t>A3 Sedan Prestige 1.4 TFSI Flex Tip.</t>
  </si>
  <si>
    <t>008235-0</t>
  </si>
  <si>
    <t>j5syp9gjb5p</t>
  </si>
  <si>
    <t>A3 Sedan Prestige Plus 1.4 TFSI Flex Tip</t>
  </si>
  <si>
    <t>008237-6</t>
  </si>
  <si>
    <t>k50v62yl67p</t>
  </si>
  <si>
    <t>A3 Sedan Performance 2.0 TFSI S-tronic</t>
  </si>
  <si>
    <t>008238-4</t>
  </si>
  <si>
    <t>rwb0slqdj8p</t>
  </si>
  <si>
    <t>Q5 Prestige 2.0 TFSI Quattro S tronic</t>
  </si>
  <si>
    <t>008242-2</t>
  </si>
  <si>
    <t>633tv6pfh9p</t>
  </si>
  <si>
    <t>RS4 2.9 Avant V6 TFSI Quattro Tiptronic</t>
  </si>
  <si>
    <t>008245-7</t>
  </si>
  <si>
    <t>p796hhmkttp</t>
  </si>
  <si>
    <t>A4 Prestige Plus 2.0 TFSI 190cv S tronic</t>
  </si>
  <si>
    <t>008247-3</t>
  </si>
  <si>
    <t>n9s7nwtlw2p</t>
  </si>
  <si>
    <t>A4 Prestige 2.0 TFSI 190cv S-tronic</t>
  </si>
  <si>
    <t>008248-1</t>
  </si>
  <si>
    <t>s6c47q27ngp</t>
  </si>
  <si>
    <t>Q5 S-Line 2.0 TFSI Quattro S-tronic</t>
  </si>
  <si>
    <t>008250-3</t>
  </si>
  <si>
    <t>53zmv36dszp</t>
  </si>
  <si>
    <t>Q8 Perf.Black 3.0 TFSI Quattro S-tronic</t>
  </si>
  <si>
    <t>008251-1</t>
  </si>
  <si>
    <t>38zpwmhlzmp</t>
  </si>
  <si>
    <t>Q8 Performance 3.0 TFSI Quattro S-tronic</t>
  </si>
  <si>
    <t>008254-6</t>
  </si>
  <si>
    <t>yjlcgqy2x1p</t>
  </si>
  <si>
    <t>A7 Sportback Perf. 3.0 TFSI S-tron Quat.</t>
  </si>
  <si>
    <t>008255-4</t>
  </si>
  <si>
    <t>kt0pchwx78p</t>
  </si>
  <si>
    <t>A3 Sed. P. Plus Tech 1.4 Flex TFSI Tip.</t>
  </si>
  <si>
    <t>008256-2</t>
  </si>
  <si>
    <t>phzl1b5v5lp</t>
  </si>
  <si>
    <t>A3 Sed. Perform. Black 2.0 TFSI S-tronic</t>
  </si>
  <si>
    <t>008261-9</t>
  </si>
  <si>
    <t>1zx6zqn0jvp</t>
  </si>
  <si>
    <t>Q7 S-Line 3.0 V6 TFSI Quattro Tiptronic</t>
  </si>
  <si>
    <t>008262-7</t>
  </si>
  <si>
    <t>gwb9mm64jvj1f9</t>
  </si>
  <si>
    <t>RS Q8 4.0 Bi-TB V8 FSI Quattro Tiptronic</t>
  </si>
  <si>
    <t>008263-5</t>
  </si>
  <si>
    <t>7zlgryb3x7p</t>
  </si>
  <si>
    <t>RS5 Sportback 2.9 V6 TFSI Quattro Tip.</t>
  </si>
  <si>
    <t>008264-3</t>
  </si>
  <si>
    <t>r5626b22fwp</t>
  </si>
  <si>
    <t>A4 Perfor. Black 2.0 TFSI Quat. S tronic</t>
  </si>
  <si>
    <t>008265-1</t>
  </si>
  <si>
    <t>3hrs7gxgw4p</t>
  </si>
  <si>
    <t>RS Q3 Sportback 2.5 TFSI Quattro S-tron.</t>
  </si>
  <si>
    <t>008266-0</t>
  </si>
  <si>
    <t>1rf6w4172dp</t>
  </si>
  <si>
    <t>A6 Perf. Black 3.0 TFSI Quattro S-tronic</t>
  </si>
  <si>
    <t>008267-8</t>
  </si>
  <si>
    <t>n0kw2tp5glp</t>
  </si>
  <si>
    <t>Q3 Black S Line 1.4 TFSI S-tronic</t>
  </si>
  <si>
    <t>008268-6</t>
  </si>
  <si>
    <t>3k91kmy73dp</t>
  </si>
  <si>
    <t>A7 SP.b. Perf. Bla. 3.0 TFSI Quat. S-tro</t>
  </si>
  <si>
    <t>008269-4</t>
  </si>
  <si>
    <t>xntq8frzp0p</t>
  </si>
  <si>
    <t>A6 Prestige Plus 2.0 TFSI Quattro S-tro.</t>
  </si>
  <si>
    <t>008270-8</t>
  </si>
  <si>
    <t>t5v5wzvcbtp</t>
  </si>
  <si>
    <t>Q5 S-Line Black 2.0 TFSI Quat. S-Tronic</t>
  </si>
  <si>
    <t>008271-6</t>
  </si>
  <si>
    <t>vc30wnfl3lp</t>
  </si>
  <si>
    <t>Q5 Sportback S-Line 2.0 TFSI Quat.S-Tron</t>
  </si>
  <si>
    <t>008272-4</t>
  </si>
  <si>
    <t>wf8wd2k9szp</t>
  </si>
  <si>
    <t>Q5 SPB. S-Line Black 2.0 TFSI Qua.S-Tron</t>
  </si>
  <si>
    <t>008275-9</t>
  </si>
  <si>
    <t>n6hhbc7cr1p</t>
  </si>
  <si>
    <t>A3 Sportb. Perf. Black 2.0 TFSI S-tronic</t>
  </si>
  <si>
    <t>008276-7</t>
  </si>
  <si>
    <t>mwgbv7v5frp</t>
  </si>
  <si>
    <t>A3 Sportb. S-Line Limited 1.4 TFSI Tip.</t>
  </si>
  <si>
    <t>008277-5</t>
  </si>
  <si>
    <t>mwgbv7v469p</t>
  </si>
  <si>
    <t>A3 Sedan S-Line Limited 1.4 TFSI Tiptro.</t>
  </si>
  <si>
    <t>040002-5</t>
  </si>
  <si>
    <t>wdrjvrrgjbp</t>
  </si>
  <si>
    <t>Baby</t>
  </si>
  <si>
    <t>Buggy 1.6/ TST/ RS 1.6 4-Lug.</t>
  </si>
  <si>
    <t>040003-3</t>
  </si>
  <si>
    <t>1263wnmqz5p</t>
  </si>
  <si>
    <t>Buggy RS Evolution 1.8 8V</t>
  </si>
  <si>
    <t>009144-8</t>
  </si>
  <si>
    <t>gf3sg5dy1tj1f9</t>
  </si>
  <si>
    <t>BMW</t>
  </si>
  <si>
    <t>X6 M 4.4 4x4 V8 32V Bi-Turbo Aut.</t>
  </si>
  <si>
    <t>automatic</t>
  </si>
  <si>
    <t>009164-2</t>
  </si>
  <si>
    <t>nxrvhtmzgqp</t>
  </si>
  <si>
    <t>320iA 2.0 Turbo/ActiveFlex 16V/GP 4p</t>
  </si>
  <si>
    <t>009165-0</t>
  </si>
  <si>
    <t>pn04zdxrjjp</t>
  </si>
  <si>
    <t>320iA Modern/Sport TB 2.0/A.Flex/GP 4p</t>
  </si>
  <si>
    <t>009172-3</t>
  </si>
  <si>
    <t>nmwjbcm53np</t>
  </si>
  <si>
    <t>X1 SDRIVE 20i 2.0/2.0 TB Acti.Flex Aut.</t>
  </si>
  <si>
    <t>009180-4</t>
  </si>
  <si>
    <t>rmzrrrj2qnp</t>
  </si>
  <si>
    <t>X3 XDRIVE 20i 2.0/X-Line Bi-TB Flex Aut.</t>
  </si>
  <si>
    <t>009213-4</t>
  </si>
  <si>
    <t>ql4fkm942zp</t>
  </si>
  <si>
    <t>320iA 2.0 TB M Sport A.Flex/M.Sport 4p</t>
  </si>
  <si>
    <t>009216-9</t>
  </si>
  <si>
    <t>p7x6nsc5kzp</t>
  </si>
  <si>
    <t>X1 XDRIVE 25i Sport 2.0/2.0 Flex Aut.</t>
  </si>
  <si>
    <t>009224-0</t>
  </si>
  <si>
    <t>sk84m4ghszp</t>
  </si>
  <si>
    <t>430i Cabriolet Sport 2.0 TB 252cv 2p</t>
  </si>
  <si>
    <t>009227-4</t>
  </si>
  <si>
    <t>z2zj5398n3p</t>
  </si>
  <si>
    <t>X3 M40i 3.0 Turbo V6 360cv Aut.</t>
  </si>
  <si>
    <t>009228-2</t>
  </si>
  <si>
    <t>tc4pv3lr5rp</t>
  </si>
  <si>
    <t>X3 XDRIVE 30i X-Line 2.0 Turbo 252cv Aut</t>
  </si>
  <si>
    <t>009231-2</t>
  </si>
  <si>
    <t>p3zqhlnnccp</t>
  </si>
  <si>
    <t>X2 SDRIVE 20i 2.0/2.0 TB A. Flex 16V Aut</t>
  </si>
  <si>
    <t>009232-0</t>
  </si>
  <si>
    <t>cfvdss1qs1dp</t>
  </si>
  <si>
    <t>M5 M XDRIVE 4.4 Bi-TB V8</t>
  </si>
  <si>
    <t>009234-7</t>
  </si>
  <si>
    <t>07kvv114vyp</t>
  </si>
  <si>
    <t>M2 Competition 3.0 Bi-Turbo 410cv Aut.</t>
  </si>
  <si>
    <t>009235-5</t>
  </si>
  <si>
    <t>phb1t91w53p</t>
  </si>
  <si>
    <t>X2 SDRIVE 18i 1.5 ActiveFlex 136cv Aut.</t>
  </si>
  <si>
    <t>009236-3</t>
  </si>
  <si>
    <t>xbt5pgckv3p</t>
  </si>
  <si>
    <t>X4 XDRIVE 30i M-Sport 2.0 Tb. 252cv Aut</t>
  </si>
  <si>
    <t>009237-1</t>
  </si>
  <si>
    <t>0jj3wlrl07p</t>
  </si>
  <si>
    <t>X4 M40i 3.0 Turbo V6 360cv Aut.</t>
  </si>
  <si>
    <t>009238-0</t>
  </si>
  <si>
    <t>v5rwslyc6cp</t>
  </si>
  <si>
    <t>530e M Sport 2.0 Turbo Híbrido Aut.</t>
  </si>
  <si>
    <t>009239-8</t>
  </si>
  <si>
    <t>n4zp56jzzkp</t>
  </si>
  <si>
    <t>X1 SDRIVE 20i X-Line 2.0 TB Active Flex</t>
  </si>
  <si>
    <t>009240-1</t>
  </si>
  <si>
    <t>rmmsg2fqnhp</t>
  </si>
  <si>
    <t>330i M Sport 2.0 TB 16V 4p</t>
  </si>
  <si>
    <t>009245-2</t>
  </si>
  <si>
    <t>vzyqgdt6zwp</t>
  </si>
  <si>
    <t>Z4 Roadster sDRIVE 30i MSport 2.0 TB Aut</t>
  </si>
  <si>
    <t>009246-0</t>
  </si>
  <si>
    <t>cbtw30s1jppp</t>
  </si>
  <si>
    <t>M850i XDrive Coupé 4.4 V8 530cv Aut.</t>
  </si>
  <si>
    <t>009248-7</t>
  </si>
  <si>
    <t>gg8x1hdb8zj1f9</t>
  </si>
  <si>
    <t>M760Li xDrive 6.6 V12 585cv Aut.</t>
  </si>
  <si>
    <t>009249-5</t>
  </si>
  <si>
    <t>zdzdcb1t7qp</t>
  </si>
  <si>
    <t>Z4 M40i 3.0 340cv Aut.</t>
  </si>
  <si>
    <t>009255-0</t>
  </si>
  <si>
    <t>r2lww54hblp</t>
  </si>
  <si>
    <t>X2 M35i 2.0 Turbo 306cv Aut.</t>
  </si>
  <si>
    <t>009256-8</t>
  </si>
  <si>
    <t>8n547qy7cgp</t>
  </si>
  <si>
    <t>X3 M Competition 3.0 Bi-TB 510cv Aut.</t>
  </si>
  <si>
    <t>009257-6</t>
  </si>
  <si>
    <t>5gjz4bds5yp</t>
  </si>
  <si>
    <t>745Le M Sport Sedan 3.0 V6 Híbrido Aut.</t>
  </si>
  <si>
    <t>009258-4</t>
  </si>
  <si>
    <t>nd332xm4cjp</t>
  </si>
  <si>
    <t>118i Sport 1.5 TB 12V Aut. 5p</t>
  </si>
  <si>
    <t>009260-6</t>
  </si>
  <si>
    <t>9b0pfgdbs6p</t>
  </si>
  <si>
    <t>X4 M Competition 3.0 Bi-TB 510cv Aut.</t>
  </si>
  <si>
    <t>009261-4</t>
  </si>
  <si>
    <t>s2md3dnpx8p</t>
  </si>
  <si>
    <t>M 135i XDRIVE 2.0 306cv Aut.</t>
  </si>
  <si>
    <t>009262-2</t>
  </si>
  <si>
    <t>3pj4m89xycp</t>
  </si>
  <si>
    <t>X5 XDRIVE 45e 3.0 M.Sport Híbrido Aut.</t>
  </si>
  <si>
    <t>009263-0</t>
  </si>
  <si>
    <t>5h03zscq34p</t>
  </si>
  <si>
    <t>X6 XDRIVE 40i M Sport 3.0 Bi-Turbo</t>
  </si>
  <si>
    <t>009264-9</t>
  </si>
  <si>
    <t>nwlv0pnzyzp</t>
  </si>
  <si>
    <t>218i Gran Coupe Sport GP 1.5 Bi-Turbo</t>
  </si>
  <si>
    <t>009265-7</t>
  </si>
  <si>
    <t>gjpg0fygvhj1f9</t>
  </si>
  <si>
    <t>X7 M50i 4.4 V8 Bi-TB Aut.</t>
  </si>
  <si>
    <t>009266-5</t>
  </si>
  <si>
    <t>shjgwgq44bp</t>
  </si>
  <si>
    <t>330e M Sport 2.0 Turbo Híbrido Aut.</t>
  </si>
  <si>
    <t>009269-0</t>
  </si>
  <si>
    <t>0t1tmft9w4p</t>
  </si>
  <si>
    <t>M340i XDRIVE 3.0 Turbo Aut.</t>
  </si>
  <si>
    <t>009270-3</t>
  </si>
  <si>
    <t>thqtcc7c57p</t>
  </si>
  <si>
    <t>M235i XDRIVE Gran Coupé 2.0 Aut.</t>
  </si>
  <si>
    <t>009273-8</t>
  </si>
  <si>
    <t>g35s0bsfdhj1f9</t>
  </si>
  <si>
    <t>M8 Gran Coupé Comp.First ED. 4.4 V8 32V</t>
  </si>
  <si>
    <t>009275-4</t>
  </si>
  <si>
    <t>phx1lc8q68p</t>
  </si>
  <si>
    <t>X1 SDRIVE 20i M S. 2.0 25 Anos TB Flex</t>
  </si>
  <si>
    <t>009277-0</t>
  </si>
  <si>
    <t>gw21d0c686j1f9</t>
  </si>
  <si>
    <t>X7 M50i Dark Shadow 4.4 V8 Bi-TB Aut.</t>
  </si>
  <si>
    <t>009278-9</t>
  </si>
  <si>
    <t>xh55k5q9r8p</t>
  </si>
  <si>
    <t>430i Cabriolet M Sport 2.0 TB 258cv 2p</t>
  </si>
  <si>
    <t>009279-7</t>
  </si>
  <si>
    <t>f9l4lsgfgsj1f9</t>
  </si>
  <si>
    <t>M5 Competition M XDRIVE 4.4 Bi-TB V8</t>
  </si>
  <si>
    <t>009280-0</t>
  </si>
  <si>
    <t>9lkql2kfbsp</t>
  </si>
  <si>
    <t>M3 Competition M 3.0 Bi-TB 510cv</t>
  </si>
  <si>
    <t>009281-9</t>
  </si>
  <si>
    <t>ccpvp0jmkynp</t>
  </si>
  <si>
    <t>M3 Competition M Track 3.0 Bi-TB</t>
  </si>
  <si>
    <t>009282-7</t>
  </si>
  <si>
    <t>f5776y9swpj1f9</t>
  </si>
  <si>
    <t>X5 M Competition 4.4 V8 Bi-TB Aut.</t>
  </si>
  <si>
    <t>009283-5</t>
  </si>
  <si>
    <t>hbk8zzsvtwj1f9</t>
  </si>
  <si>
    <t>M8 Gran Coupé Competition 4.4 V8 32V</t>
  </si>
  <si>
    <t>009284-3</t>
  </si>
  <si>
    <t>12kn1k91fjp</t>
  </si>
  <si>
    <t>M440i Coupe 3.0 TB Aut.</t>
  </si>
  <si>
    <t>009285-1</t>
  </si>
  <si>
    <t>gcq3wpj44lj1f9</t>
  </si>
  <si>
    <t>X6 M Competition 4.4 V8 BI-TB 625CV Aut.</t>
  </si>
  <si>
    <t>009288-6</t>
  </si>
  <si>
    <t>p05wn5yv0tp</t>
  </si>
  <si>
    <t>X1 SDRIVE 20i M Sport 2.0 TB Flex Aut.</t>
  </si>
  <si>
    <t>039001-1</t>
  </si>
  <si>
    <t>1j4w9xqrwzp</t>
  </si>
  <si>
    <t>BRM</t>
  </si>
  <si>
    <t>Buggy/M-8/M-8 Long 1.6</t>
  </si>
  <si>
    <t>039002-0</t>
  </si>
  <si>
    <t>cbpbfdg2qq1p</t>
  </si>
  <si>
    <t>Buggy W. Turing/Luxo/M-11 Absolut 1.6 8V</t>
  </si>
  <si>
    <t>094001-1</t>
  </si>
  <si>
    <t>kqq9t94tmwcb</t>
  </si>
  <si>
    <t>CAB Motors</t>
  </si>
  <si>
    <t>Stark Mountaim 2.3 AWD TDI Diesel 3p</t>
  </si>
  <si>
    <t>094002-0</t>
  </si>
  <si>
    <t>lg8qk5lsnscb</t>
  </si>
  <si>
    <t>Stark Superação 2.3 AWD 2.3 TDI Die. 3p</t>
  </si>
  <si>
    <t>073017-3</t>
  </si>
  <si>
    <t>ccplszm8fcrp</t>
  </si>
  <si>
    <t>Caoa Chery</t>
  </si>
  <si>
    <t>Tiggo 2 Look 1.5 16V Flex Mec. 5p</t>
  </si>
  <si>
    <t>073018-1</t>
  </si>
  <si>
    <t>ch929mw7bx8p</t>
  </si>
  <si>
    <t>Tiggo 2 ACT 1.5 16V Flex Aut.5p</t>
  </si>
  <si>
    <t>073019-0</t>
  </si>
  <si>
    <t>cf1hhdgwjk7p</t>
  </si>
  <si>
    <t>Tiggo 2 Look 1.5 16V Flex Aut.5p</t>
  </si>
  <si>
    <t>073022-0</t>
  </si>
  <si>
    <t>hdpw2gvz3zp</t>
  </si>
  <si>
    <t>Tiggo 5X TXS 1.5 16V Turbo Flex Aut.</t>
  </si>
  <si>
    <t>073023-8</t>
  </si>
  <si>
    <t>gg8xrwnq9tp</t>
  </si>
  <si>
    <t>Tiggo 5X T 1.5 16V Turbo Flex Aut.</t>
  </si>
  <si>
    <t>073025-4</t>
  </si>
  <si>
    <t>hwydw26dx1p</t>
  </si>
  <si>
    <t>Tiggo 7 TXS 1.5 16V Turbo Flex Aut.</t>
  </si>
  <si>
    <t>073026-2</t>
  </si>
  <si>
    <t>cbpz4ng5q2xp</t>
  </si>
  <si>
    <t>ARRIZO 5 RT 1.5 Turbo Flex Aut.</t>
  </si>
  <si>
    <t>073027-0</t>
  </si>
  <si>
    <t>cfpy23557k1p</t>
  </si>
  <si>
    <t>ARRIZO 5 RTS 1.5 Turbo Flex Aut.</t>
  </si>
  <si>
    <t>073028-9</t>
  </si>
  <si>
    <t>g30c5qw2zgp</t>
  </si>
  <si>
    <t>ARRIZO 6 GSX 1.5 Turbo Flex Aut.</t>
  </si>
  <si>
    <t>073029-7</t>
  </si>
  <si>
    <t>krddx9cmr6p</t>
  </si>
  <si>
    <t>Tiggo 8 TXS 1.6 16V TGDi Aut.</t>
  </si>
  <si>
    <t>073030-0</t>
  </si>
  <si>
    <t>8fy4jg3p61p</t>
  </si>
  <si>
    <t>Tiggo 2 EX 1.5 16V Flex Aut. 5p</t>
  </si>
  <si>
    <t>073031-9</t>
  </si>
  <si>
    <t>cgfxr0hfh14p</t>
  </si>
  <si>
    <t>ARRIZO 5 RXS 1.5 Turbo Flex Aut.</t>
  </si>
  <si>
    <t>073033-5</t>
  </si>
  <si>
    <t>9xn9q18vf9p</t>
  </si>
  <si>
    <t>Tiggo 2 SMILE 1.5 16V Flex Aut.</t>
  </si>
  <si>
    <t>093001-6</t>
  </si>
  <si>
    <t>f4zdf7v25jp</t>
  </si>
  <si>
    <t>Tiggo 3X Plus 1.0 Turbo Flex Aut.</t>
  </si>
  <si>
    <t>093002-4</t>
  </si>
  <si>
    <t>gfw4kykkjkp</t>
  </si>
  <si>
    <t>Tiggo 3X Pro 1.0 Turbo Flex Aut.</t>
  </si>
  <si>
    <t>093003-2</t>
  </si>
  <si>
    <t>hlz3wgfn3kp</t>
  </si>
  <si>
    <t>ARRIZO 6 PRO 1.5 Turbo Flex Aut.</t>
  </si>
  <si>
    <t>093004-0</t>
  </si>
  <si>
    <t>j75kddqbl0p</t>
  </si>
  <si>
    <t>Tiggo 7 Pro 1.6 Turbo 16V Aut.</t>
  </si>
  <si>
    <t>004370-2</t>
  </si>
  <si>
    <t>9bd0wch2v4p</t>
  </si>
  <si>
    <t>GM - Chevrolet</t>
  </si>
  <si>
    <t>MONTANA LS 1.4 ECONOFLEX 8V 2p</t>
  </si>
  <si>
    <t>004371-0</t>
  </si>
  <si>
    <t>tpj0thrvf6p</t>
  </si>
  <si>
    <t>Camaro SS 6.2 V8 16V</t>
  </si>
  <si>
    <t>004391-5</t>
  </si>
  <si>
    <t>lmddv76ct3cb</t>
  </si>
  <si>
    <t>S10 Pick-Up LS 2.8 TDI 4x4 CS Diesel</t>
  </si>
  <si>
    <t>004394-0</t>
  </si>
  <si>
    <t>j233t3pk60cb</t>
  </si>
  <si>
    <t>S10 Pick-Up LT 2.8 TDI 4x4 CD Diesel</t>
  </si>
  <si>
    <t>004395-8</t>
  </si>
  <si>
    <t>mw36mqskn2cb</t>
  </si>
  <si>
    <t>S10 Pick-Up LT 2.8 TDI 4x4 CD Diesel Aut</t>
  </si>
  <si>
    <t>004397-4</t>
  </si>
  <si>
    <t>nq2y39cglccb</t>
  </si>
  <si>
    <t>S10 Pick-Up LTZ 2.8 TDI 4x4 CD Dies.Aut</t>
  </si>
  <si>
    <t>004413-0</t>
  </si>
  <si>
    <t>ltmlk55wjncb</t>
  </si>
  <si>
    <t>S10 Pick-Up LS 2.8 TDI 4x4 CD Dies. Mec.</t>
  </si>
  <si>
    <t>004414-8</t>
  </si>
  <si>
    <t>cjpmlm4s301p</t>
  </si>
  <si>
    <t>SPIN LT 1.8 8V Econo.Flex 5p Mec.</t>
  </si>
  <si>
    <t>004415-6</t>
  </si>
  <si>
    <t>cjqcvrzq9t3p</t>
  </si>
  <si>
    <t>SPIN LT 1.8 8V Econo.Flex 5p Aut.</t>
  </si>
  <si>
    <t>004435-0</t>
  </si>
  <si>
    <t>cghn84j1j1zp</t>
  </si>
  <si>
    <t>SPIN LS 1.8 8V Econo.Flex 5p Mec.</t>
  </si>
  <si>
    <t>004453-9</t>
  </si>
  <si>
    <t>wd45cgf1j5p</t>
  </si>
  <si>
    <t>Camaro SS Conversível 6.2 V8 16V</t>
  </si>
  <si>
    <t>004458-0</t>
  </si>
  <si>
    <t>gq5pbn8p3tp</t>
  </si>
  <si>
    <t>SPIN ACTIV 1.8 8V Econo. Flex 5p Aut.</t>
  </si>
  <si>
    <t>004464-4</t>
  </si>
  <si>
    <t>n28jrfvhqtcb</t>
  </si>
  <si>
    <t>S10 P-Up H.Country 2.8 4x4 CD Dies.Aut.</t>
  </si>
  <si>
    <t>004469-5</t>
  </si>
  <si>
    <t>hvrmmhx644p</t>
  </si>
  <si>
    <t>CRUZE LTZ 1.4 16V Turbo Flex 4p Aut.</t>
  </si>
  <si>
    <t>004470-9</t>
  </si>
  <si>
    <t>g9p4lkhc8dp</t>
  </si>
  <si>
    <t>CRUZE LT 1.4 16V Turbo Flex 4p Aut.</t>
  </si>
  <si>
    <t>004474-1</t>
  </si>
  <si>
    <t>j71zy9wwrnp</t>
  </si>
  <si>
    <t>S10 Pick-Up Advantage 2.5 Flex 4x2 CD</t>
  </si>
  <si>
    <t>004476-8</t>
  </si>
  <si>
    <t>cf4mjt1fbmwp</t>
  </si>
  <si>
    <t>TRACKER LT 1.4 Turbo 16V Flex 4x2 Aut.</t>
  </si>
  <si>
    <t>004478-4</t>
  </si>
  <si>
    <t>g9p4lkh20lp</t>
  </si>
  <si>
    <t>CRUZE Sport LT 1.4 16V TB Flex 5p Aut.</t>
  </si>
  <si>
    <t>004479-2</t>
  </si>
  <si>
    <t>hwvb70wbx9p</t>
  </si>
  <si>
    <t>CRUZE Sport LTZ 1.4 16V TB Flex 5p Aut.</t>
  </si>
  <si>
    <t>004480-6</t>
  </si>
  <si>
    <t>kbrxncryxfp</t>
  </si>
  <si>
    <t>S10 Pick-Up LTZ 2.5 Flex 4x2 CD Aut.</t>
  </si>
  <si>
    <t>004481-4</t>
  </si>
  <si>
    <t>ly43mc47jwp</t>
  </si>
  <si>
    <t>S10 Pick-Up LTZ 2.5 Flex 4x4 CD Aut.</t>
  </si>
  <si>
    <t>004482-2</t>
  </si>
  <si>
    <t>j9lkwyb7cvp</t>
  </si>
  <si>
    <t>S10 Pick-Up LT 2.5 Flex 4x2 CD Aut.</t>
  </si>
  <si>
    <t>004484-9</t>
  </si>
  <si>
    <t>kll3r6mbr2p</t>
  </si>
  <si>
    <t>EQUINOX Premier 2.0 Turbo AWD 262cv Aut.</t>
  </si>
  <si>
    <t>004490-3</t>
  </si>
  <si>
    <t>gw6dccslc6p</t>
  </si>
  <si>
    <t>SPIN ACTIV7 1.8 8V Econo.Flex 5p Aut.</t>
  </si>
  <si>
    <t>004494-6</t>
  </si>
  <si>
    <t>gtnwks0dlsp</t>
  </si>
  <si>
    <t>SPIN PREMIER 1.8 8V Econo.Flex 5p Aut.</t>
  </si>
  <si>
    <t>004495-4</t>
  </si>
  <si>
    <t>gl0hvg4kmfp</t>
  </si>
  <si>
    <t>SPIN PREMIER 1.8 8V Econo.Flex 5p Mec.</t>
  </si>
  <si>
    <t>004498-9</t>
  </si>
  <si>
    <t>rycttnk4lycb</t>
  </si>
  <si>
    <t>TRAILBLAZER PREMIER 2.8 TB Diesel Aut.</t>
  </si>
  <si>
    <t>004499-7</t>
  </si>
  <si>
    <t>5synynkz9tp</t>
  </si>
  <si>
    <t>ONIX SEDAN Plus 1.0 12V TB Flex Aut.</t>
  </si>
  <si>
    <t>004500-4</t>
  </si>
  <si>
    <t>ccx0wbzd160p</t>
  </si>
  <si>
    <t>ONIX SEDAN Plus LT 1.0 12V TB Flex Mec.</t>
  </si>
  <si>
    <t>004501-2</t>
  </si>
  <si>
    <t>cgdyy2bscq4p</t>
  </si>
  <si>
    <t>ONIX SEDAN Plus LT 1.0 12V TB Flex Aut.</t>
  </si>
  <si>
    <t>004502-0</t>
  </si>
  <si>
    <t>chxrx486gsjp</t>
  </si>
  <si>
    <t>ONIX SEDAN Plus LTZ 1.0 12V TB Flex Aut.</t>
  </si>
  <si>
    <t>004503-9</t>
  </si>
  <si>
    <t>cfhc502bt8vp</t>
  </si>
  <si>
    <t>ONIX SEDAN Plus LTZ 1.0 12V TB Flex Mec.</t>
  </si>
  <si>
    <t>004504-7</t>
  </si>
  <si>
    <t>f5ysd7y4lxp</t>
  </si>
  <si>
    <t>ONIX SED. Plus PREM. 1.0 12V TB Flex Aut</t>
  </si>
  <si>
    <t>004505-5</t>
  </si>
  <si>
    <t>1512mw72v3p</t>
  </si>
  <si>
    <t>JOY Hatch 1.0 8V Flex 5p Mec.</t>
  </si>
  <si>
    <t>004506-3</t>
  </si>
  <si>
    <t>3fcjrgpvxsp</t>
  </si>
  <si>
    <t>JOY Hatch 1.0 8V Black Edition Flex Mec.</t>
  </si>
  <si>
    <t>004507-1</t>
  </si>
  <si>
    <t>zttg571sv9p</t>
  </si>
  <si>
    <t>JOY Plus 1.0 8V 4p Flex Mec.</t>
  </si>
  <si>
    <t>004508-0</t>
  </si>
  <si>
    <t>41fxhjth1yp</t>
  </si>
  <si>
    <t>JOY Plus Black Ed.1.0 8V 4p Flex Mec.</t>
  </si>
  <si>
    <t>004509-8</t>
  </si>
  <si>
    <t>jbdmx1wtfzp</t>
  </si>
  <si>
    <t>CRUZE Premier 1.4 16V TB Flex Aut.</t>
  </si>
  <si>
    <t>004510-1</t>
  </si>
  <si>
    <t>jcw45qr77vp</t>
  </si>
  <si>
    <t>CRUZE Sport Premier 1.4 16V TB Flex Aut.</t>
  </si>
  <si>
    <t>004511-0</t>
  </si>
  <si>
    <t>5r3661ywh9p</t>
  </si>
  <si>
    <t>ONIX HATCH 1.0 12V TB Flex 5p Aut.</t>
  </si>
  <si>
    <t>004512-8</t>
  </si>
  <si>
    <t>9vth57wy6kp</t>
  </si>
  <si>
    <t>ONIX HATCH LT 1.0 12V TB Flex 5p Mec.</t>
  </si>
  <si>
    <t>004513-6</t>
  </si>
  <si>
    <t>ccdr3h1g21rp</t>
  </si>
  <si>
    <t>ONIX HATCH LTZ 1.0 12V TB Flex 5p Mec.</t>
  </si>
  <si>
    <t>004514-4</t>
  </si>
  <si>
    <t>cc9gzrjqx03p</t>
  </si>
  <si>
    <t>ONIX HATCH LT 1.0 12V TB Flex 5p Aut.</t>
  </si>
  <si>
    <t>004515-2</t>
  </si>
  <si>
    <t>cfsspl3yf0qp</t>
  </si>
  <si>
    <t>ONIX HATCH LTZ 1.0 12V TB Flex 5p Aut.</t>
  </si>
  <si>
    <t>004516-0</t>
  </si>
  <si>
    <t>cjr0q684lyyp</t>
  </si>
  <si>
    <t>ONIX HATCH PREM. 1.0 12V TB Flex 5p Aut.</t>
  </si>
  <si>
    <t>004517-9</t>
  </si>
  <si>
    <t>7nyrkpm9rzp</t>
  </si>
  <si>
    <t>ONIX HATCH LT 1.0 12V Flex 5p Mec.</t>
  </si>
  <si>
    <t>004518-7</t>
  </si>
  <si>
    <t>851f2p1p2zp</t>
  </si>
  <si>
    <t>ONIX SEDAN Plus LT 1.0 12V Flex 4p Mec.</t>
  </si>
  <si>
    <t>004519-5</t>
  </si>
  <si>
    <t>6lnvy3cdx4p</t>
  </si>
  <si>
    <t>ONIX HATCH 1.0 12V Flex 5p Mec.</t>
  </si>
  <si>
    <t>004521-7</t>
  </si>
  <si>
    <t>gdq1p0shdmp</t>
  </si>
  <si>
    <t>TRACKER 1.0 Turbo 12V Flex Mec.</t>
  </si>
  <si>
    <t>004522-5</t>
  </si>
  <si>
    <t>gqx3zchtrbp</t>
  </si>
  <si>
    <t>TRACKER LT 1.0 Turbo 12V Flex Aut.</t>
  </si>
  <si>
    <t>004523-3</t>
  </si>
  <si>
    <t>g5pmbbbbktp</t>
  </si>
  <si>
    <t>TRACKER LTZ 1.2 Turbo 12V Flex Aut.</t>
  </si>
  <si>
    <t>004524-1</t>
  </si>
  <si>
    <t>gr4q5bb0c9p</t>
  </si>
  <si>
    <t>TRACKER 1.2 Turbo 12V Flex Aut.</t>
  </si>
  <si>
    <t>004525-0</t>
  </si>
  <si>
    <t>htp0xtcbbvp</t>
  </si>
  <si>
    <t>TRACKER Premier 1.2 Turbo 12V Flex Aut.</t>
  </si>
  <si>
    <t>004527-6</t>
  </si>
  <si>
    <t>h3cxnrkz4mp</t>
  </si>
  <si>
    <t>EQUINOX LT 1.5 Turbo 172cv Aut.</t>
  </si>
  <si>
    <t>004529-2</t>
  </si>
  <si>
    <t>k5644wkhqcp</t>
  </si>
  <si>
    <t>EQUINOX Premier 1.5 Turbo 172cv Aut.</t>
  </si>
  <si>
    <t>004530-6</t>
  </si>
  <si>
    <t>cf6s4lt1j52p</t>
  </si>
  <si>
    <t>ONIX HATCH RS 1.0 TB 12V Flex 5p Aut.</t>
  </si>
  <si>
    <t>004531-4</t>
  </si>
  <si>
    <t>f3rjcr9j1gp</t>
  </si>
  <si>
    <t>ONIX SD. P. PR. MIDNIGHT 1.0 TB Flex Aut</t>
  </si>
  <si>
    <t>004532-2</t>
  </si>
  <si>
    <t>g2ylvc3ty2p</t>
  </si>
  <si>
    <t>TRACKER LTZ 1.0 Turbo 12V Flex Aut.</t>
  </si>
  <si>
    <t>004533-0</t>
  </si>
  <si>
    <t>hhdlzyxl96p</t>
  </si>
  <si>
    <t>TRACKER Premier 1.0 Turbo 12V Flex Aut.</t>
  </si>
  <si>
    <t>004534-9</t>
  </si>
  <si>
    <t>cjjn6q1269jp</t>
  </si>
  <si>
    <t>SPIN LS 1.8 8V Econo.Flex 5p Aut.</t>
  </si>
  <si>
    <t>004535-7</t>
  </si>
  <si>
    <t>ncb39pj2b6cb</t>
  </si>
  <si>
    <t>S10 Pick-Up Z71 2.8 TDI 4x4 CD Dies. Aut</t>
  </si>
  <si>
    <t>011170-8</t>
  </si>
  <si>
    <t>23x9msk624p</t>
  </si>
  <si>
    <t>Citroën</t>
  </si>
  <si>
    <t>C3 Attraction Pure Tech 1.2 Flex 12V Mec</t>
  </si>
  <si>
    <t>011181-3</t>
  </si>
  <si>
    <t>4y7yggl2bbp</t>
  </si>
  <si>
    <t>C3 Attraction 1.6 Flex 16V 5p Aut.</t>
  </si>
  <si>
    <t>011186-4</t>
  </si>
  <si>
    <t>h98vrc9wx2cb</t>
  </si>
  <si>
    <t>Jumpy 1.6 Furgão Pack Turbo Diesel</t>
  </si>
  <si>
    <t>011189-9</t>
  </si>
  <si>
    <t>j62m37lhl3cb</t>
  </si>
  <si>
    <t>Jumpy 1.6 Minibus Turbo Diesel</t>
  </si>
  <si>
    <t>011195-3</t>
  </si>
  <si>
    <t>g4jlp75byhp</t>
  </si>
  <si>
    <t>C4 CACTUS SHINE Pack 1.6 Turbo Flex Aut.</t>
  </si>
  <si>
    <t>011196-1</t>
  </si>
  <si>
    <t>gtqs811f6gp</t>
  </si>
  <si>
    <t>C4 CACTUS SHINE 1.6 Turbo Flex Aut.</t>
  </si>
  <si>
    <t>011197-0</t>
  </si>
  <si>
    <t>gkvvhp4lwrp</t>
  </si>
  <si>
    <t>C4 CACTUS FEEL Pack 1.6 16V Flex Aut.</t>
  </si>
  <si>
    <t>011198-8</t>
  </si>
  <si>
    <t>gfs2xv6gg8p</t>
  </si>
  <si>
    <t>C4 CACTUS FEEL 1.6 16V Flex Aut.</t>
  </si>
  <si>
    <t>011199-6</t>
  </si>
  <si>
    <t>ccjcbc2z095p</t>
  </si>
  <si>
    <t>C4 CACTUS FEEL 1.6 16V Flex Mec.</t>
  </si>
  <si>
    <t>011200-3</t>
  </si>
  <si>
    <t>cb4mvtrwx5np</t>
  </si>
  <si>
    <t>C4 CACTUS LIVE 1.6 16V Flex Mec.</t>
  </si>
  <si>
    <t>011202-0</t>
  </si>
  <si>
    <t>k0bh6g36h1cb</t>
  </si>
  <si>
    <t>Jumper 2.0 FurgãoTurbo Diesel</t>
  </si>
  <si>
    <t>011209-7</t>
  </si>
  <si>
    <t>l5nsztbcc6cb</t>
  </si>
  <si>
    <t>Jumper 2.0 Minibus 16L Turbo Diesel</t>
  </si>
  <si>
    <t>011210-0</t>
  </si>
  <si>
    <t>jfv0clshyycb</t>
  </si>
  <si>
    <t>Jumpy VITRÉ 1.6 Turbo Diesel</t>
  </si>
  <si>
    <t>011211-9</t>
  </si>
  <si>
    <t>f354w9yq68p</t>
  </si>
  <si>
    <t>C4 CACTUS LIVE 1.6 16V Flex Aut.</t>
  </si>
  <si>
    <t>011212-7</t>
  </si>
  <si>
    <t>f4l481sxxnp</t>
  </si>
  <si>
    <t>C4 CACTUS C-SERIES 1.6 16V Flex Aut.</t>
  </si>
  <si>
    <t>011213-5</t>
  </si>
  <si>
    <t>gl1wns24dwp</t>
  </si>
  <si>
    <t>C4 CACTUS Rip Curl 1.6 16V Flex Aut.</t>
  </si>
  <si>
    <t>011214-3</t>
  </si>
  <si>
    <t>llvk5yf5bmcb</t>
  </si>
  <si>
    <t>Jumper 2.0 Cargo Furgão 16V TB Diesel</t>
  </si>
  <si>
    <t>011215-1</t>
  </si>
  <si>
    <t>f89yp0d51mp</t>
  </si>
  <si>
    <t>C4 CACTUS X-Series 1.6 16V Flex Aut.</t>
  </si>
  <si>
    <t>066014-0</t>
  </si>
  <si>
    <t>8fmlrwgx5fp</t>
  </si>
  <si>
    <t>EFFA</t>
  </si>
  <si>
    <t>V21 Pick-up CS 1.3 16V 2p</t>
  </si>
  <si>
    <t>066015-9</t>
  </si>
  <si>
    <t>cb4mhkfj975p</t>
  </si>
  <si>
    <t>V22 Pick-up CD 1.3 16V 4p</t>
  </si>
  <si>
    <t>066016-7</t>
  </si>
  <si>
    <t>cc0jnly6k80p</t>
  </si>
  <si>
    <t>V25 Furgão 1.3 16V 5p</t>
  </si>
  <si>
    <t>031047-6</t>
  </si>
  <si>
    <t>twpqqwfkj2j1f9</t>
  </si>
  <si>
    <t>Ferrari</t>
  </si>
  <si>
    <t>F8 TRIBUTO 3.9 V8 720cv</t>
  </si>
  <si>
    <t>031048-4</t>
  </si>
  <si>
    <t>xxtghl8dm4j1f9</t>
  </si>
  <si>
    <t>F8 Spider 3.9 V8 Bi-Turbo 720cv</t>
  </si>
  <si>
    <t>031049-2</t>
  </si>
  <si>
    <t>6wd9tdzcwdj1f9</t>
  </si>
  <si>
    <t>SF 90 STRADALE 4.0 V8 Bi-Turbo (Híbrido)</t>
  </si>
  <si>
    <t>031050-6</t>
  </si>
  <si>
    <t>5h3s2pr3dpj1f9</t>
  </si>
  <si>
    <t>812 GTS 6.5 V12 800cv</t>
  </si>
  <si>
    <t>031051-4</t>
  </si>
  <si>
    <t>q7bp11wr0wj1f9</t>
  </si>
  <si>
    <t>Roma 3.9 V8 620cv</t>
  </si>
  <si>
    <t>031052-2</t>
  </si>
  <si>
    <t>rmg4m6gjgqj1f9</t>
  </si>
  <si>
    <t>PORTOFINO M 3.9 V8 620cv</t>
  </si>
  <si>
    <t>001235-1</t>
  </si>
  <si>
    <t>gyc5mygchsp</t>
  </si>
  <si>
    <t>Fiat</t>
  </si>
  <si>
    <t>Doblo Cargo 1.8 mpi Fire Flex 8V/16V 4p</t>
  </si>
  <si>
    <t>001352-8</t>
  </si>
  <si>
    <t>hbz44vqr9jp</t>
  </si>
  <si>
    <t>Doblo ESSENCE 1.8 Flex 16V 5p</t>
  </si>
  <si>
    <t>001378-1</t>
  </si>
  <si>
    <t>2mjbsplfjnp</t>
  </si>
  <si>
    <t>Grand Siena ATTRAC. 1.4 EVO F.Flex 8V</t>
  </si>
  <si>
    <t>001413-3</t>
  </si>
  <si>
    <t>8knms3fh25p</t>
  </si>
  <si>
    <t>Fiorino Furgão EVO 1.4 Flex 8V 2p</t>
  </si>
  <si>
    <t>001424-9</t>
  </si>
  <si>
    <t>49rzgft6l4p</t>
  </si>
  <si>
    <t>UNO ATTRACTIVE 1.0 Fire Flex 8V 5p</t>
  </si>
  <si>
    <t>001433-8</t>
  </si>
  <si>
    <t>355q45xy7jp</t>
  </si>
  <si>
    <t>Strada Working HARD 1.4 Fire Flex 8V CS</t>
  </si>
  <si>
    <t>001449-4</t>
  </si>
  <si>
    <t>g0pklcd1g1p</t>
  </si>
  <si>
    <t>Toro Freedom 1.8 16V Flex Aut.</t>
  </si>
  <si>
    <t>001453-2</t>
  </si>
  <si>
    <t>kt56mr623pcb</t>
  </si>
  <si>
    <t>Toro Volcano 2.0 16V 4x4 TB Diesel Aut.</t>
  </si>
  <si>
    <t>001461-3</t>
  </si>
  <si>
    <t>1yjqvw54tqp</t>
  </si>
  <si>
    <t>MOBI LIKE 1.0 Fire Flex 5p.</t>
  </si>
  <si>
    <t>001463-0</t>
  </si>
  <si>
    <t>x6zcs001zjp</t>
  </si>
  <si>
    <t>MOBI EASY 1.0 Fire Flex 5p.</t>
  </si>
  <si>
    <t>001474-5</t>
  </si>
  <si>
    <t>1kv2m1xqskp</t>
  </si>
  <si>
    <t>UNO WAY 1.0 Flex 6V 5p</t>
  </si>
  <si>
    <t>001477-0</t>
  </si>
  <si>
    <t>95yxms0jnwp</t>
  </si>
  <si>
    <t>Fiorino Furgão Work. HARD 1.4 Flex 8V 2p</t>
  </si>
  <si>
    <t>001481-8</t>
  </si>
  <si>
    <t>1d7v623xnzp</t>
  </si>
  <si>
    <t>Grand Siena ATTRACTIVE 1.0 Flex 8V 4p</t>
  </si>
  <si>
    <t>001486-9</t>
  </si>
  <si>
    <t>05514xj6cxp</t>
  </si>
  <si>
    <t>UNO DRIVE 1.0 Flex 6V 5p</t>
  </si>
  <si>
    <t>001487-7</t>
  </si>
  <si>
    <t>j68c42xcgxcb</t>
  </si>
  <si>
    <t>Toro Freedom 2.0 16V 4x4 Diesel Aut.</t>
  </si>
  <si>
    <t>001488-5</t>
  </si>
  <si>
    <t>f3sb84vl9fp</t>
  </si>
  <si>
    <t>ARGO HGT 1.8 16V Flex Aut.</t>
  </si>
  <si>
    <t>001493-1</t>
  </si>
  <si>
    <t>676nqqpdpzp</t>
  </si>
  <si>
    <t>ARGO DRIVE 1.3 8V Flex</t>
  </si>
  <si>
    <t>001494-0</t>
  </si>
  <si>
    <t>7yjf4s9k8yp</t>
  </si>
  <si>
    <t>ARGO DRIVE 1.0 6V Flex</t>
  </si>
  <si>
    <t>001496-6</t>
  </si>
  <si>
    <t>j72x8g12tscb</t>
  </si>
  <si>
    <t>Ducato Chassi 2.3 16V Diesel</t>
  </si>
  <si>
    <t>001497-4</t>
  </si>
  <si>
    <t>kqxk62s1q9cb</t>
  </si>
  <si>
    <t>Ducato Cargo Curto 2.3 16V Diesel</t>
  </si>
  <si>
    <t>001498-2</t>
  </si>
  <si>
    <t>k2xbkh4s47cb</t>
  </si>
  <si>
    <t>Ducato Cargo Médio 2.3 16V Diesel</t>
  </si>
  <si>
    <t>001499-0</t>
  </si>
  <si>
    <t>lc8xzbcnklcb</t>
  </si>
  <si>
    <t>Ducato Multi 2.3 16V Diesel</t>
  </si>
  <si>
    <t>001500-8</t>
  </si>
  <si>
    <t>k74bhz13l2cb</t>
  </si>
  <si>
    <t>Ducato MaxiCargo 2.3 16V Diesel</t>
  </si>
  <si>
    <t>001501-6</t>
  </si>
  <si>
    <t>mcm39zqzpjcb</t>
  </si>
  <si>
    <t>Ducato MaxiMulti 2.3 16V Diesel</t>
  </si>
  <si>
    <t>001502-4</t>
  </si>
  <si>
    <t>f6jq1c69snp</t>
  </si>
  <si>
    <t>CRONOS PRECISION 1.8 16V Flex Aut.</t>
  </si>
  <si>
    <t>001505-9</t>
  </si>
  <si>
    <t>cb2zzcj68cdp</t>
  </si>
  <si>
    <t>CRONOS DRIVE 1.3 8V Flex</t>
  </si>
  <si>
    <t>001506-7</t>
  </si>
  <si>
    <t>88d7dffg1xp</t>
  </si>
  <si>
    <t>CRONOS 1.3 8V Flex</t>
  </si>
  <si>
    <t>001507-5</t>
  </si>
  <si>
    <t>g7mmltjlf1p</t>
  </si>
  <si>
    <t>Toro Volcano 2.4 16V Flex Aut.</t>
  </si>
  <si>
    <t>001508-3</t>
  </si>
  <si>
    <t>g7s4v20nq8p</t>
  </si>
  <si>
    <t>Toro Endurance 1.8 16V Flex Aut.</t>
  </si>
  <si>
    <t>001509-1</t>
  </si>
  <si>
    <t>52cm1y36n8p</t>
  </si>
  <si>
    <t>ARGO 1.0 6V Flex.</t>
  </si>
  <si>
    <t>001512-1</t>
  </si>
  <si>
    <t>m5wm7q4f7hcb</t>
  </si>
  <si>
    <t>Ducato Executivo 2.3 16V Diesel</t>
  </si>
  <si>
    <t>001514-8</t>
  </si>
  <si>
    <t>l6yy1tzvdscb</t>
  </si>
  <si>
    <t>Ducato Minibus Comfort 2.3 16v Diesel</t>
  </si>
  <si>
    <t>001516-4</t>
  </si>
  <si>
    <t>k4vcyx8vydcb</t>
  </si>
  <si>
    <t>Toro Ranch 2.0 16V 4x4 Diesel Aut.</t>
  </si>
  <si>
    <t>001517-2</t>
  </si>
  <si>
    <t>cflqd0m71gnp</t>
  </si>
  <si>
    <t>CRONOS DRIVE 1.8 16V Flex Aut.</t>
  </si>
  <si>
    <t>001519-9</t>
  </si>
  <si>
    <t>cbb63rzrfzmp</t>
  </si>
  <si>
    <t>ARGO TREKKING 1.3 8V Flex</t>
  </si>
  <si>
    <t>001520-2</t>
  </si>
  <si>
    <t>jtkgcw2015cb</t>
  </si>
  <si>
    <t>Toro Endurance 2.0 16V 4x4 Diesel Aut.</t>
  </si>
  <si>
    <t>001521-0</t>
  </si>
  <si>
    <t>f8926qk0mpp</t>
  </si>
  <si>
    <t>Toro Endurance 1.8 16V Flex Mec.</t>
  </si>
  <si>
    <t>001522-9</t>
  </si>
  <si>
    <t>gdc6x1nj8rp</t>
  </si>
  <si>
    <t>CRONOS HGT 1.8 16V Flex Aut.</t>
  </si>
  <si>
    <t>001524-5</t>
  </si>
  <si>
    <t>f3w5lq79fpp</t>
  </si>
  <si>
    <t>ARGO TREKKING 1.8 16V Flex Aut.</t>
  </si>
  <si>
    <t>001525-3</t>
  </si>
  <si>
    <t>k655vllf6gcb</t>
  </si>
  <si>
    <t>Toro Ultra 2.0 16V 4x4 Diesel Aut.</t>
  </si>
  <si>
    <t>001526-1</t>
  </si>
  <si>
    <t>cf5djhh1ggdp</t>
  </si>
  <si>
    <t>Strada Endurance 1.4 Flex 8V CS Plus</t>
  </si>
  <si>
    <t>001527-0</t>
  </si>
  <si>
    <t>cjhqdsxh1bhp</t>
  </si>
  <si>
    <t>Strada Freedom 1.3 Flex 8V CS Plus</t>
  </si>
  <si>
    <t>001528-8</t>
  </si>
  <si>
    <t>gdyq008p3yp</t>
  </si>
  <si>
    <t>Strada Volcano 1.3 Flex 8V CD</t>
  </si>
  <si>
    <t>001529-6</t>
  </si>
  <si>
    <t>cj32vs4jj5fp</t>
  </si>
  <si>
    <t>Strada Endurance 1.4 Flex 8V CD</t>
  </si>
  <si>
    <t>001530-0</t>
  </si>
  <si>
    <t>f7tzb8nvd8p</t>
  </si>
  <si>
    <t>Strada Freedom 1.3 Flex 8V CD</t>
  </si>
  <si>
    <t>001531-8</t>
  </si>
  <si>
    <t>ch12bb94p9fp</t>
  </si>
  <si>
    <t>Fiorino Endurance EVO 1.4 Flex 8V 2p</t>
  </si>
  <si>
    <t>001532-6</t>
  </si>
  <si>
    <t>69vxf8jl9rp</t>
  </si>
  <si>
    <t>Grand Siena 1.4 EVO Flex 8V 4p</t>
  </si>
  <si>
    <t>001533-4</t>
  </si>
  <si>
    <t>5gs8h2m26np</t>
  </si>
  <si>
    <t>Grand Siena 1.0 EVO Flex 8V 4p</t>
  </si>
  <si>
    <t>001534-2</t>
  </si>
  <si>
    <t>cf36f6hhcmhp</t>
  </si>
  <si>
    <t>Fiorino Working 1.4 Flex 8V 2p</t>
  </si>
  <si>
    <t>001536-9</t>
  </si>
  <si>
    <t>2zmxfttf4yp</t>
  </si>
  <si>
    <t>MOBI TREKKING 1.0 Flex 5p.</t>
  </si>
  <si>
    <t>001537-7</t>
  </si>
  <si>
    <t>hfx289s7bdp</t>
  </si>
  <si>
    <t>Toro Endurance 1.3 T270 4x2 Flex Aut.</t>
  </si>
  <si>
    <t>001538-5</t>
  </si>
  <si>
    <t>hw46lw6z4cp</t>
  </si>
  <si>
    <t>Toro Freedom 1.3 T270 4x2 Flex Aut.</t>
  </si>
  <si>
    <t>001539-3</t>
  </si>
  <si>
    <t>jhv57vvk7gp</t>
  </si>
  <si>
    <t>Toro Volcano 1.3 T270 4x2 Flex Aut.</t>
  </si>
  <si>
    <t>001540-7</t>
  </si>
  <si>
    <t>9n5phpxb07p</t>
  </si>
  <si>
    <t>ARGO DRIVE S-DESIGN 1.3 8V Flex</t>
  </si>
  <si>
    <t>001542-3</t>
  </si>
  <si>
    <t>gp6xjg5y87p</t>
  </si>
  <si>
    <t>PULSE AUDACE 1.0 Turbo 200 Flex Aut.</t>
  </si>
  <si>
    <t>001543-1</t>
  </si>
  <si>
    <t>gbgjsxr4y8p</t>
  </si>
  <si>
    <t>PULSE DRIVE 1.0 Turbo 200 Flex Aut.</t>
  </si>
  <si>
    <t>001544-0</t>
  </si>
  <si>
    <t>chth71sp94gp</t>
  </si>
  <si>
    <t>PULSE DRIVE 1.3 8V Flex Aut.</t>
  </si>
  <si>
    <t>001545-8</t>
  </si>
  <si>
    <t>cbz6tyvc2qvp</t>
  </si>
  <si>
    <t>PULSE DRIVE 1.3 8V Flex Mec.</t>
  </si>
  <si>
    <t>001546-6</t>
  </si>
  <si>
    <t>gx506wsbf1p</t>
  </si>
  <si>
    <t>PULSE IMPETUS 1.0 TURBO 200 Flex Aut.</t>
  </si>
  <si>
    <t>067001-4</t>
  </si>
  <si>
    <t>5ryr6hh5w8p</t>
  </si>
  <si>
    <t>Fibravan</t>
  </si>
  <si>
    <t>Buggy Plus 1.6 8V</t>
  </si>
  <si>
    <t>067002-2</t>
  </si>
  <si>
    <t>90yb3qj6lfp</t>
  </si>
  <si>
    <t>Buggy Vip 1.8 8V</t>
  </si>
  <si>
    <t>067004-9</t>
  </si>
  <si>
    <t>ccjz924ykmyp</t>
  </si>
  <si>
    <t>Buggy Off Road 1.8 8V</t>
  </si>
  <si>
    <t>003363-4</t>
  </si>
  <si>
    <t>m9nv04xp6tcb</t>
  </si>
  <si>
    <t>Ford</t>
  </si>
  <si>
    <t>Ranger XLT 3.2 20V 4x4 CD Diesel Aut.</t>
  </si>
  <si>
    <t>003364-2</t>
  </si>
  <si>
    <t>ptlfn3r0b6cb</t>
  </si>
  <si>
    <t>Ranger Limited 3.2 20V 4x4 CD Aut. Dies.</t>
  </si>
  <si>
    <t>003408-8</t>
  </si>
  <si>
    <t>0zzfbwncrtp</t>
  </si>
  <si>
    <t>Ka 1.0 SE/SE Plus TiVCT Flex 5p</t>
  </si>
  <si>
    <t>003412-6</t>
  </si>
  <si>
    <t>1dl7r5fsqqp</t>
  </si>
  <si>
    <t>Ka+ Sedan 1.0 SE/SE PLUS TiVCT Flex 4p</t>
  </si>
  <si>
    <t>003421-5</t>
  </si>
  <si>
    <t>l6b14jf2q5cb</t>
  </si>
  <si>
    <t>Ranger XLS 2.2 4x4 CD Diesel Aut.</t>
  </si>
  <si>
    <t>003426-6</t>
  </si>
  <si>
    <t>k5mqwnhzwycb</t>
  </si>
  <si>
    <t>Ranger XL 2.2 4x4 CD Diesel Mec.</t>
  </si>
  <si>
    <t>003433-9</t>
  </si>
  <si>
    <t>kr25v0vznbcb</t>
  </si>
  <si>
    <t>Ranger XL 2.2 4x4 CS Diesel Mec.</t>
  </si>
  <si>
    <t>003438-0</t>
  </si>
  <si>
    <t>cf5tzdcfqb6p</t>
  </si>
  <si>
    <t>EcoSport FREESTYLE 1.5 12V Flex 5p Aut.</t>
  </si>
  <si>
    <t>003439-8</t>
  </si>
  <si>
    <t>cdcnysjznbwp</t>
  </si>
  <si>
    <t>EcoSport FREESTYLE 1.5 12V Flex 5p Mec.</t>
  </si>
  <si>
    <t>003440-1</t>
  </si>
  <si>
    <t>ccwzjjrg4h1p</t>
  </si>
  <si>
    <t>EcoSport SE 1.5 12V Flex 5p Aut.</t>
  </si>
  <si>
    <t>003441-0</t>
  </si>
  <si>
    <t>cbc7q1ks65dp</t>
  </si>
  <si>
    <t>EcoSport SE 1.5 12V Flex 5p Mec.</t>
  </si>
  <si>
    <t>003448-7</t>
  </si>
  <si>
    <t>y7427zb4fyp</t>
  </si>
  <si>
    <t>Ka 1.0 S TiVCT Flex 5p</t>
  </si>
  <si>
    <t>003451-7</t>
  </si>
  <si>
    <t>ggyz44t3kmp</t>
  </si>
  <si>
    <t>EcoSport STORM 2.0 4WD 16V Flex 5p Aut.</t>
  </si>
  <si>
    <t>003454-1</t>
  </si>
  <si>
    <t>ky0lgybjvqcb</t>
  </si>
  <si>
    <t>Ranger XLS 2.2 4x2 CD Diesel Aut.</t>
  </si>
  <si>
    <t>003456-8</t>
  </si>
  <si>
    <t>97qfrzbhmbp</t>
  </si>
  <si>
    <t>Ka 1.5 Sedan TITANIUM 12V Flex 4p Aut.</t>
  </si>
  <si>
    <t>003457-6</t>
  </si>
  <si>
    <t>6g6z9j7mp7p</t>
  </si>
  <si>
    <t>Ka 1.5 FreeStyle 12V Flex 5p Aut.</t>
  </si>
  <si>
    <t>003459-2</t>
  </si>
  <si>
    <t>2qygxqj7gsp</t>
  </si>
  <si>
    <t>Ka 1.5 SE 12V Flex 5p Aut.</t>
  </si>
  <si>
    <t>003460-6</t>
  </si>
  <si>
    <t>4y39sjwm22p</t>
  </si>
  <si>
    <t>Ka 1.5 SE Plus 12V Flex 5p Aut.</t>
  </si>
  <si>
    <t>003461-4</t>
  </si>
  <si>
    <t>3pv1qt8df5p</t>
  </si>
  <si>
    <t>Ka 1.5 SE Plus 12V Flex 5p Mec.</t>
  </si>
  <si>
    <t>003463-0</t>
  </si>
  <si>
    <t>3dmz46lqbrp</t>
  </si>
  <si>
    <t>Ka 1.5 Sedan SE 12V Flex 4p Mec.</t>
  </si>
  <si>
    <t>003465-7</t>
  </si>
  <si>
    <t>5xtl7r3wvhp</t>
  </si>
  <si>
    <t>Ka 1.5 Sedan SE Plus 12V Flex 4p Aut.</t>
  </si>
  <si>
    <t>003466-5</t>
  </si>
  <si>
    <t>3142c8sc4jp</t>
  </si>
  <si>
    <t>Ka 1.5 Sedan SE Plus 12V Flex 4p Mec.</t>
  </si>
  <si>
    <t>003469-0</t>
  </si>
  <si>
    <t>rlv8gqs2f9p</t>
  </si>
  <si>
    <t>EDGE ST 2.7 V6 24V AWD Aut.</t>
  </si>
  <si>
    <t>003470-3</t>
  </si>
  <si>
    <t>ch6n5hy795fp</t>
  </si>
  <si>
    <t>EcoSport TITANIUM 1.5 12V Flex 5p Aut.</t>
  </si>
  <si>
    <t>003473-8</t>
  </si>
  <si>
    <t>2xpx87td2fp</t>
  </si>
  <si>
    <t>Ka 1.0 FREESTYLE 12V Flex 5p Mec.</t>
  </si>
  <si>
    <t>003475-4</t>
  </si>
  <si>
    <t>w6fbf4ppn4p</t>
  </si>
  <si>
    <t>Mustang Black Shadow 5.0 V8</t>
  </si>
  <si>
    <t>003476-2</t>
  </si>
  <si>
    <t>mkr9hsccktcb</t>
  </si>
  <si>
    <t>Ranger Storm 3.2 20V 4x4 CD Diesel Aut.</t>
  </si>
  <si>
    <t>003477-0</t>
  </si>
  <si>
    <t>j6dq7tj1dqp</t>
  </si>
  <si>
    <t>TERRITORY SEL 1.5 GTDi EcoBoost Aut.</t>
  </si>
  <si>
    <t>003478-9</t>
  </si>
  <si>
    <t>lp5xj920hgp</t>
  </si>
  <si>
    <t>TERRITORY Titanium 1.5 GTDi EcoBo. Aut.</t>
  </si>
  <si>
    <t>003479-7</t>
  </si>
  <si>
    <t>lb148ndlk0cb</t>
  </si>
  <si>
    <t>Ranger Black 2.2 4x2 CD Diesel Aut.</t>
  </si>
  <si>
    <t>003480-0</t>
  </si>
  <si>
    <t>0fc9shnb6pp</t>
  </si>
  <si>
    <t>Mustang MACH 1 5.0 V8</t>
  </si>
  <si>
    <t>003481-9</t>
  </si>
  <si>
    <t>nqg7vnb8kjp</t>
  </si>
  <si>
    <t>Bronco Sport Wildtrak 2.0 Tb 16V AWD Aut</t>
  </si>
  <si>
    <t>003482-7</t>
  </si>
  <si>
    <t>l9c0s3rhvzcb</t>
  </si>
  <si>
    <t>TRANSIT Minibus Vidrada 2.0 16V Diesel</t>
  </si>
  <si>
    <t>003483-5</t>
  </si>
  <si>
    <t>m5gmv0fjs3cb</t>
  </si>
  <si>
    <t>TRANSIT Minibus 15 Lug. 2.0 16V Diesel</t>
  </si>
  <si>
    <t>003484-3</t>
  </si>
  <si>
    <t>nyh3mny4v4cb</t>
  </si>
  <si>
    <t>TRANSIT Minibus 18 Lug. 2.0 16V Diesel</t>
  </si>
  <si>
    <t>086005-0</t>
  </si>
  <si>
    <t>jtvxbj69pfcb</t>
  </si>
  <si>
    <t>FOTON</t>
  </si>
  <si>
    <t>MINITRUCK 3.5-14ST 4x2 Diesel(E5)</t>
  </si>
  <si>
    <t>086006-9</t>
  </si>
  <si>
    <t>j7f49v2ncbcb</t>
  </si>
  <si>
    <t>MINITRUCK 3.5 14DT 4x2 Diesel(E5)</t>
  </si>
  <si>
    <t>086009-3</t>
  </si>
  <si>
    <t>jd1y06yts6cb</t>
  </si>
  <si>
    <t>MINITRUCK 3.5 11DT 4x2 diesel (E5)</t>
  </si>
  <si>
    <t>079001-0</t>
  </si>
  <si>
    <t>605k51dv9rp</t>
  </si>
  <si>
    <t>Fyber</t>
  </si>
  <si>
    <t>Buggy 2000W 1.8 8V/ 1.8 8V Flex</t>
  </si>
  <si>
    <t>079002-8</t>
  </si>
  <si>
    <t>3z10hkmz8rp</t>
  </si>
  <si>
    <t>Buggy 2000W 1.6 8V</t>
  </si>
  <si>
    <t>014045-7</t>
  </si>
  <si>
    <t>f4gppp0kzmp</t>
  </si>
  <si>
    <t>Honda</t>
  </si>
  <si>
    <t>Fit EX/S/EX 1.5 Flex/Flexone 16V 5p Aut.</t>
  </si>
  <si>
    <t>014056-2</t>
  </si>
  <si>
    <t>gcr7rv4r2vp</t>
  </si>
  <si>
    <t>Fit EXL 1.5 Flex/Flexone 16V 5p Aut</t>
  </si>
  <si>
    <t>014059-7</t>
  </si>
  <si>
    <t>chzt8h7z310p</t>
  </si>
  <si>
    <t>CITY Sedan LX 1.5 Flex 16V 4p Aut.</t>
  </si>
  <si>
    <t>014061-9</t>
  </si>
  <si>
    <t>gj3dq6rqdzp</t>
  </si>
  <si>
    <t>CITY Sedan EX 1.5 Flex 16V 4p Aut.</t>
  </si>
  <si>
    <t>014063-5</t>
  </si>
  <si>
    <t>gsqdr0q3nnp</t>
  </si>
  <si>
    <t>CITY Sedan EXL 1.5 Flex 16V 4p Aut.</t>
  </si>
  <si>
    <t>014068-6</t>
  </si>
  <si>
    <t>9t7btdwh8mp</t>
  </si>
  <si>
    <t>CITY Sedan DX 1.5 Flex 16V Mec.</t>
  </si>
  <si>
    <t>014081-3</t>
  </si>
  <si>
    <t>chhgdg436ygp</t>
  </si>
  <si>
    <t>Fit LX 1.5 Flexone 16V 5p Aut.</t>
  </si>
  <si>
    <t>014083-0</t>
  </si>
  <si>
    <t>9xsydxk801p</t>
  </si>
  <si>
    <t>Fit DX 1.5 Flexone 16V 5p Mec.</t>
  </si>
  <si>
    <t>014086-4</t>
  </si>
  <si>
    <t>gym28kxfpyp</t>
  </si>
  <si>
    <t>HR-V LX 1.8 Flexone 16V 5p Aut.</t>
  </si>
  <si>
    <t>014087-2</t>
  </si>
  <si>
    <t>g8f2bd27rwp</t>
  </si>
  <si>
    <t>HR-V EX 1.8 Flexone 16V 5p Aut.</t>
  </si>
  <si>
    <t>014088-0</t>
  </si>
  <si>
    <t>hr315vt4k8p</t>
  </si>
  <si>
    <t>HR-V EXL 1.8 Flexone 16V 5p Aut.</t>
  </si>
  <si>
    <t>014089-9</t>
  </si>
  <si>
    <t>jn88cj7pktp</t>
  </si>
  <si>
    <t>Civic Sedan TOURING 1.5 Turbo 16V Aut.4p</t>
  </si>
  <si>
    <t>014090-2</t>
  </si>
  <si>
    <t>hq71z88p95p</t>
  </si>
  <si>
    <t>Civic Sedan EXL 2.0 Flex 16V Aut.4p</t>
  </si>
  <si>
    <t>014091-0</t>
  </si>
  <si>
    <t>hgc9vp8dxjp</t>
  </si>
  <si>
    <t>Civic Sedan EX 2.0 Flex 16V Aut.4p</t>
  </si>
  <si>
    <t>014092-9</t>
  </si>
  <si>
    <t>g80yppvyqnp</t>
  </si>
  <si>
    <t>Civic Sedan SPORT 2.0 Flex 16V Aut.4p</t>
  </si>
  <si>
    <t>014094-5</t>
  </si>
  <si>
    <t>gbl0c7h0h8p</t>
  </si>
  <si>
    <t>WR-V EX 1.5 Flexone 16V 5p Aut.</t>
  </si>
  <si>
    <t>014095-3</t>
  </si>
  <si>
    <t>gjbz3nwlfzp</t>
  </si>
  <si>
    <t>WR-V EXL 1.5 Flexone 16V 5p Aut.</t>
  </si>
  <si>
    <t>014097-0</t>
  </si>
  <si>
    <t>ccnp5m8lb2dp</t>
  </si>
  <si>
    <t>Fit Personal 1.5 Flexone 16V 5p Aut.</t>
  </si>
  <si>
    <t>014098-8</t>
  </si>
  <si>
    <t>ccy31hmd21qp</t>
  </si>
  <si>
    <t>CITY Sedan Personal 1.5 Flex 16V Aut.</t>
  </si>
  <si>
    <t>014100-3</t>
  </si>
  <si>
    <t>nvnlzhlrs7p</t>
  </si>
  <si>
    <t>CR-V Touring 1.5 16V 4WD 5p Aut.</t>
  </si>
  <si>
    <t>014101-1</t>
  </si>
  <si>
    <t>m4jvgwwfy5p</t>
  </si>
  <si>
    <t>Accord Sedan Touring 2.0 TB 16V Aut.</t>
  </si>
  <si>
    <t>014102-0</t>
  </si>
  <si>
    <t>jpxls0j9qjp</t>
  </si>
  <si>
    <t>HR-V Touring 1.5 TB 16V 5p Aut.</t>
  </si>
  <si>
    <t>014103-8</t>
  </si>
  <si>
    <t>g2wd7l9863p</t>
  </si>
  <si>
    <t>Civic Sedan LX 2.0 Flex 16V Aut. 4p</t>
  </si>
  <si>
    <t>014104-6</t>
  </si>
  <si>
    <t>cjh5yhpkr9wp</t>
  </si>
  <si>
    <t>WR-V LX 1.5 Flexone 16V 5p Aut.</t>
  </si>
  <si>
    <t>014105-4</t>
  </si>
  <si>
    <t>p33c9gvj1gp</t>
  </si>
  <si>
    <t>Accord Sedan 2.0 TB 16V Aut. (Híbrido)</t>
  </si>
  <si>
    <t>014106-2</t>
  </si>
  <si>
    <t>g4gmv2fd6yp</t>
  </si>
  <si>
    <t>CITY Sedan Touring 1.5 Flex 16V 4p Aut.</t>
  </si>
  <si>
    <t>015065-7</t>
  </si>
  <si>
    <t>hw95y6mww4cb</t>
  </si>
  <si>
    <t>Hyundai</t>
  </si>
  <si>
    <t>HR 2.5 TCI Diesel (RS/RD)</t>
  </si>
  <si>
    <t>015083-5</t>
  </si>
  <si>
    <t>n6ktfvsz9np</t>
  </si>
  <si>
    <t>AZERA 3.0 V6 24V 4p Aut.</t>
  </si>
  <si>
    <t>015138-6</t>
  </si>
  <si>
    <t>krzk90fjyvp</t>
  </si>
  <si>
    <t>Tucson GLS 1.6 Turbo 16V Aut.</t>
  </si>
  <si>
    <t>015142-4</t>
  </si>
  <si>
    <t>cg4pqv0bnsvp</t>
  </si>
  <si>
    <t>Creta Attitude 1.6 16V Flex Mec.</t>
  </si>
  <si>
    <t>015144-0</t>
  </si>
  <si>
    <t>g0b9t8b4lnp</t>
  </si>
  <si>
    <t>Creta Prestige 2.0 16V Flex Aut.</t>
  </si>
  <si>
    <t>015145-9</t>
  </si>
  <si>
    <t>h1sbrz9x8pp</t>
  </si>
  <si>
    <t>ix35 GL 2.0 16V 2WD Flex Aut.</t>
  </si>
  <si>
    <t>015152-1</t>
  </si>
  <si>
    <t>llr6yjg3mgp</t>
  </si>
  <si>
    <t>Tucson Limited 1.6 Turbo 16V Aut.</t>
  </si>
  <si>
    <t>015163-7</t>
  </si>
  <si>
    <t>gc9y2d8z66p</t>
  </si>
  <si>
    <t>Creta Launch Edition 1.6 16V Flex Aut.</t>
  </si>
  <si>
    <t>015164-5</t>
  </si>
  <si>
    <t>70qsf5llqxp</t>
  </si>
  <si>
    <t>HB20 Evolution 1.0 Flex 12V Mec.</t>
  </si>
  <si>
    <t>015165-3</t>
  </si>
  <si>
    <t>4374p5kpvwp</t>
  </si>
  <si>
    <t>HB20 Sense 1.0 Flex 12V Mec.</t>
  </si>
  <si>
    <t>015166-1</t>
  </si>
  <si>
    <t>cby6x6szg6rp</t>
  </si>
  <si>
    <t>HB20 Vision 1.6 Flex 16V Aut</t>
  </si>
  <si>
    <t>015168-8</t>
  </si>
  <si>
    <t>6gwts974rwp</t>
  </si>
  <si>
    <t>HB20 Vision 1.0 Flex 12V Mec.</t>
  </si>
  <si>
    <t>015169-6</t>
  </si>
  <si>
    <t>8r1qmlfwl8p</t>
  </si>
  <si>
    <t>HB20 Vision 1.6 Flex 16V Mec.</t>
  </si>
  <si>
    <t>015170-0</t>
  </si>
  <si>
    <t>cdw9qf6z79bp</t>
  </si>
  <si>
    <t>HB20 Evolution 1.0 TB Flex 12V Aut.</t>
  </si>
  <si>
    <t>015171-8</t>
  </si>
  <si>
    <t>cg52zp16qh8p</t>
  </si>
  <si>
    <t>HB20 Diamond 1.0 TB Flex 12V Aut.</t>
  </si>
  <si>
    <t>015172-6</t>
  </si>
  <si>
    <t>cg6yh7j8lr9p</t>
  </si>
  <si>
    <t>HB20 Diamond Plus 1.0 TB Flex 12V Aut.</t>
  </si>
  <si>
    <t>015173-4</t>
  </si>
  <si>
    <t>cdbt4sn249tp</t>
  </si>
  <si>
    <t>HB20S Vision 1.6 Flex 16V Aut.</t>
  </si>
  <si>
    <t>015174-2</t>
  </si>
  <si>
    <t>714dkhhhl2p</t>
  </si>
  <si>
    <t>HB20S Vision 1.0 Flex 12V Mec.</t>
  </si>
  <si>
    <t>015175-0</t>
  </si>
  <si>
    <t>p8rydtqpm0p</t>
  </si>
  <si>
    <t>Santa Fe 3.5 V6 4X4 Aut.</t>
  </si>
  <si>
    <t>015176-9</t>
  </si>
  <si>
    <t>9lzb6bwfcgp</t>
  </si>
  <si>
    <t>HB20S Evolution 1.0 Flex 12V Mec.</t>
  </si>
  <si>
    <t>015177-7</t>
  </si>
  <si>
    <t>9hl1dv8bwpp</t>
  </si>
  <si>
    <t>HB20S Vision 1.6 Flex 16V Mec.</t>
  </si>
  <si>
    <t>015178-5</t>
  </si>
  <si>
    <t>cf91tqb2rf7p</t>
  </si>
  <si>
    <t>HB20S Evolution 1.0 TB Flex 12V Aut.</t>
  </si>
  <si>
    <t>015179-3</t>
  </si>
  <si>
    <t>chmwfb56l02p</t>
  </si>
  <si>
    <t>HB20S Diamond 1.0 TB Flex 12V Aut.</t>
  </si>
  <si>
    <t>015180-7</t>
  </si>
  <si>
    <t>cgc6pyhxktdp</t>
  </si>
  <si>
    <t>HB20S Diamond Plus 1.0 TB Flex 12V Aut.</t>
  </si>
  <si>
    <t>015182-3</t>
  </si>
  <si>
    <t>f5xmchznsjp</t>
  </si>
  <si>
    <t>HB20X Diamond Plus 1.6 Flex 16V Aut.</t>
  </si>
  <si>
    <t>015183-1</t>
  </si>
  <si>
    <t>f4qhykh13bp</t>
  </si>
  <si>
    <t>HB20X Diamond 1.6 Flex 16V Aut.</t>
  </si>
  <si>
    <t>015184-0</t>
  </si>
  <si>
    <t>chcfcfzspjhp</t>
  </si>
  <si>
    <t>HB20X Evolution 1.6 Flex 16V Aut.</t>
  </si>
  <si>
    <t>015185-8</t>
  </si>
  <si>
    <t>cfcrh2t0fscp</t>
  </si>
  <si>
    <t>HB20X Vision 1.6 Flex 16V Aut.</t>
  </si>
  <si>
    <t>015186-6</t>
  </si>
  <si>
    <t>cb1z2mkhlmjp</t>
  </si>
  <si>
    <t>HB20X Vision 1.6 Flex 16V Mec.</t>
  </si>
  <si>
    <t>015187-4</t>
  </si>
  <si>
    <t>ch33kxjjwkhp</t>
  </si>
  <si>
    <t>HB20 Sport 1.0 TB Flex 12V Aut.</t>
  </si>
  <si>
    <t>015188-2</t>
  </si>
  <si>
    <t>gc49vgblbsp</t>
  </si>
  <si>
    <t>Creta Smart Plus 1.6 16V Flex Aut.</t>
  </si>
  <si>
    <t>015189-0</t>
  </si>
  <si>
    <t>gmlc6rwvwnp</t>
  </si>
  <si>
    <t>Creta Limited Edition 1.6 16V Flex Aut.</t>
  </si>
  <si>
    <t>015190-4</t>
  </si>
  <si>
    <t>f84w2tfvgwp</t>
  </si>
  <si>
    <t>Creta Action 1.6 16V Flex Aut.</t>
  </si>
  <si>
    <t>015191-2</t>
  </si>
  <si>
    <t>5yx4nr0vjvp</t>
  </si>
  <si>
    <t>HB20 Evolution Bluelink 1.0 Flex 12V Mec</t>
  </si>
  <si>
    <t>015192-0</t>
  </si>
  <si>
    <t>ccr4n1kg9xmp</t>
  </si>
  <si>
    <t>HB20 Evol. Bluelink 1.0 TB Flex 12V Aut.</t>
  </si>
  <si>
    <t>015193-9</t>
  </si>
  <si>
    <t>7ffdsrj24fp</t>
  </si>
  <si>
    <t>HB20S Evol. Bluelink 1.0 Flex 12 Mec.</t>
  </si>
  <si>
    <t>015194-7</t>
  </si>
  <si>
    <t>cfz799l2q2qp</t>
  </si>
  <si>
    <t>HB20S Evol. Bluelink 1.0 TB Flex 12V Aut</t>
  </si>
  <si>
    <t>015195-5</t>
  </si>
  <si>
    <t>cc32sn48ysnp</t>
  </si>
  <si>
    <t>HB20S Vision Bluelink 1.6 Flex 16V Aut.</t>
  </si>
  <si>
    <t>015196-3</t>
  </si>
  <si>
    <t>977fjyywv3p</t>
  </si>
  <si>
    <t>HB20S Vision Bluelink 1.6 Flex 16V Mec.</t>
  </si>
  <si>
    <t>015197-1</t>
  </si>
  <si>
    <t>cbp9ywfz6vjp</t>
  </si>
  <si>
    <t>HB20 Vision Bluelink 1.6 Flex 16V Aut.</t>
  </si>
  <si>
    <t>015198-0</t>
  </si>
  <si>
    <t>8kg5ssl58fp</t>
  </si>
  <si>
    <t>HB20 Vision Bluelink 1.6 Flex 16V Mec.</t>
  </si>
  <si>
    <t>015199-8</t>
  </si>
  <si>
    <t>chzx5nrv3zwp</t>
  </si>
  <si>
    <t>HB20X Evol. Bluelink 1.6 Flex 16V Aut.</t>
  </si>
  <si>
    <t>015200-5</t>
  </si>
  <si>
    <t>gr6lmqt885p</t>
  </si>
  <si>
    <t>Creta Comfort 1.0 TB 12V Flex Aut.</t>
  </si>
  <si>
    <t>015201-3</t>
  </si>
  <si>
    <t>jjzqntnfldp</t>
  </si>
  <si>
    <t>Creta Ultimate 2.0 16V Flex Aut.</t>
  </si>
  <si>
    <t>015202-1</t>
  </si>
  <si>
    <t>hxcz9p4w9hp</t>
  </si>
  <si>
    <t>Creta Platinum 1.0 TB 12V Flex Aut.</t>
  </si>
  <si>
    <t>015203-0</t>
  </si>
  <si>
    <t>g9mf6slcy6p</t>
  </si>
  <si>
    <t>Creta Limited 1.0 TB 12V Flex Aut.</t>
  </si>
  <si>
    <t>015204-8</t>
  </si>
  <si>
    <t>cc63kp3f7ddp</t>
  </si>
  <si>
    <t>HB20 Platinum 1.0 TB Flex 12V Mec.</t>
  </si>
  <si>
    <t>015205-6</t>
  </si>
  <si>
    <t>f85mmdq72cp</t>
  </si>
  <si>
    <t>HB20S Platinum Plus 1.0 TB Flex 12V Aut.</t>
  </si>
  <si>
    <t>015206-4</t>
  </si>
  <si>
    <t>ch380xy15c3p</t>
  </si>
  <si>
    <t>HB20S Platinum 1.0 TB Flex 12V Aut.</t>
  </si>
  <si>
    <t>015207-2</t>
  </si>
  <si>
    <t>cfq0fydv5mlp</t>
  </si>
  <si>
    <t>HB20S Platinum 1.0 TB Flex 12V Mec.</t>
  </si>
  <si>
    <t>015208-0</t>
  </si>
  <si>
    <t>f4ry0q2pntp</t>
  </si>
  <si>
    <t>HB20 Platinum Plus 1.0 TB Flex 12V Aut.</t>
  </si>
  <si>
    <t>015209-9</t>
  </si>
  <si>
    <t>cgjvz5cy2j7p</t>
  </si>
  <si>
    <t>HB20 Platinum 1.0 TB Flex 12V Aut.</t>
  </si>
  <si>
    <t>089004-9</t>
  </si>
  <si>
    <t>ll46r7n83bcb</t>
  </si>
  <si>
    <t>IVECO</t>
  </si>
  <si>
    <t>DAILY CHASSI 35-150 Curto 3.0 (Die.)(E5)</t>
  </si>
  <si>
    <t>089005-7</t>
  </si>
  <si>
    <t>lqn71jxf5ycb</t>
  </si>
  <si>
    <t>DAILY CHASSI 35-150 Longo 3.0 (Die.)(E5)</t>
  </si>
  <si>
    <t>089007-3</t>
  </si>
  <si>
    <t>l0wnbfywxycb</t>
  </si>
  <si>
    <t>DAILY CHASSI 65-170 Longo 3.0 (Die.)(E5)</t>
  </si>
  <si>
    <t>089009-0</t>
  </si>
  <si>
    <t>mtfzcbp0qzcb</t>
  </si>
  <si>
    <t>DAILY CH. 65-170 CD Longo 3.0 (Die.)(E5)</t>
  </si>
  <si>
    <t>089010-3</t>
  </si>
  <si>
    <t>k2hm94p1rkcb</t>
  </si>
  <si>
    <t>DAILY CHASSI 45-170 3.0 (Diesel)(E5)</t>
  </si>
  <si>
    <t>089011-1</t>
  </si>
  <si>
    <t>lclh9wykmlcb</t>
  </si>
  <si>
    <t>DAILY CHASSI 55-170 3.0 (Diesel)(E5)</t>
  </si>
  <si>
    <t>089012-0</t>
  </si>
  <si>
    <t>lxjs51w4dgcb</t>
  </si>
  <si>
    <t>DAILY CHASSI 45-170 CD 3.0 (Diesel)(E5)</t>
  </si>
  <si>
    <t>089013-8</t>
  </si>
  <si>
    <t>l76n1n8nb7cb</t>
  </si>
  <si>
    <t>DAILY CHASSI 55-170 CD 3.0 (Diesel)(E5)</t>
  </si>
  <si>
    <t>089014-6</t>
  </si>
  <si>
    <t>md8gv70j1hcb</t>
  </si>
  <si>
    <t>DAILY CHASSI 70-170 3.0 (Diesel)(E5)</t>
  </si>
  <si>
    <t>089015-4</t>
  </si>
  <si>
    <t>nbgyhgsqt8cb</t>
  </si>
  <si>
    <t>DAILY FURGÃO 55-170 3.0 12m³ (Dies.)(E5)</t>
  </si>
  <si>
    <t>089016-2</t>
  </si>
  <si>
    <t>nf7s0lpl2vcb</t>
  </si>
  <si>
    <t>DAILY FURGÃO 55-170 3.0 16m³ (Dies.)(E5)</t>
  </si>
  <si>
    <t>089017-0</t>
  </si>
  <si>
    <t>mhvv7417w5cb</t>
  </si>
  <si>
    <t>DAILY FURGÃO 30-130 2.3 12m³ (Die)(E5)</t>
  </si>
  <si>
    <t>089018-9</t>
  </si>
  <si>
    <t>mbbtq7vyp1cb</t>
  </si>
  <si>
    <t>DAILY FURGÃO 30-130 2.3 10,8m³(Die)(E5)</t>
  </si>
  <si>
    <t>089019-7</t>
  </si>
  <si>
    <t>l9l08hg4l3cb</t>
  </si>
  <si>
    <t>DAILY FURGÃO 30-130 2.3 9m³ (Die)(E5)</t>
  </si>
  <si>
    <t>089020-0</t>
  </si>
  <si>
    <t>l6dwgz662wcb</t>
  </si>
  <si>
    <t>DAILY FURGÃO 30-130 2.3 7,3m³ (Die)(E5)</t>
  </si>
  <si>
    <t>089021-9</t>
  </si>
  <si>
    <t>kszmkrc6sncb</t>
  </si>
  <si>
    <t>DAILY CITY CH. 30-130 Longo 2.3(Die)(E5)</t>
  </si>
  <si>
    <t>089022-7</t>
  </si>
  <si>
    <t>mjmhm85p6ccb</t>
  </si>
  <si>
    <t>DAILY 45-170 FURGÃO 3.0 12m³ (Die)(E5)</t>
  </si>
  <si>
    <t>089027-8</t>
  </si>
  <si>
    <t>l6ddtxqmt3cb</t>
  </si>
  <si>
    <t>DAILY CHASSI 60-170 3.0 (Diesel)(E5)</t>
  </si>
  <si>
    <t>080017-1</t>
  </si>
  <si>
    <t>796gmyxmsdp</t>
  </si>
  <si>
    <t>JAC</t>
  </si>
  <si>
    <t>T40 1.5 JET Flex 16V 5p Mec.</t>
  </si>
  <si>
    <t>080018-0</t>
  </si>
  <si>
    <t>hdfgnvbhmlcb</t>
  </si>
  <si>
    <t>V260 2.0 16V Diesel</t>
  </si>
  <si>
    <t>080019-8</t>
  </si>
  <si>
    <t>cfp1z8jclyzp</t>
  </si>
  <si>
    <t>T40 1.6 16V 5p Aut.</t>
  </si>
  <si>
    <t>080020-1</t>
  </si>
  <si>
    <t>gjtkycqlq7p</t>
  </si>
  <si>
    <t>T50 1.6 16V 5p Aut.</t>
  </si>
  <si>
    <t>080021-0</t>
  </si>
  <si>
    <t>jfqgjd5by3p</t>
  </si>
  <si>
    <t>T80 2.0 Turbo 16V 5p Aut.</t>
  </si>
  <si>
    <t>080024-4</t>
  </si>
  <si>
    <t>g1zsw7xhq1p</t>
  </si>
  <si>
    <t>T60 1.5 Turbo 16V Aut.</t>
  </si>
  <si>
    <t>080026-0</t>
  </si>
  <si>
    <t>cjry84318ppp</t>
  </si>
  <si>
    <t>T40 PLUS 1.5 JET Flex 16V 5p Mec.</t>
  </si>
  <si>
    <t>080027-9</t>
  </si>
  <si>
    <t>ghv9w5tl0zp</t>
  </si>
  <si>
    <t>T40 PLUS 1.6 16V 5p Aut.</t>
  </si>
  <si>
    <t>080028-7</t>
  </si>
  <si>
    <t>g6kqwpdx5lp</t>
  </si>
  <si>
    <t>T50 PLUS 1.6 16V 5p Aut.</t>
  </si>
  <si>
    <t>080029-5</t>
  </si>
  <si>
    <t>hr4x65kq5rp</t>
  </si>
  <si>
    <t>T60 PLUS 1.5 TURBO 16V 5p Aut.</t>
  </si>
  <si>
    <t>016050-4</t>
  </si>
  <si>
    <t>x2jtkbqqplp</t>
  </si>
  <si>
    <t>Jaguar</t>
  </si>
  <si>
    <t>F-Pace 3.0 S 380cv Aut.</t>
  </si>
  <si>
    <t>016052-0</t>
  </si>
  <si>
    <t>wrqk5sqlygcb</t>
  </si>
  <si>
    <t>F-Pace 2.0 Prestige 180cv Diesel Aut.</t>
  </si>
  <si>
    <t>016056-3</t>
  </si>
  <si>
    <t>vlgzr7qxdcp</t>
  </si>
  <si>
    <t>F-Pace 2.0 R-Sport 250cv Aut.</t>
  </si>
  <si>
    <t>016058-0</t>
  </si>
  <si>
    <t>sy118m3gwqp</t>
  </si>
  <si>
    <t>E-Pace R-Dynamic S 2.0 AWD 249cv/ Flex</t>
  </si>
  <si>
    <t>016064-4</t>
  </si>
  <si>
    <t>ylz36k1vjfp</t>
  </si>
  <si>
    <t>F-Type 2.0 R-Dynamic Coupe 300cv Aut.</t>
  </si>
  <si>
    <t>016065-2</t>
  </si>
  <si>
    <t>39hnjm1wynp</t>
  </si>
  <si>
    <t>F-Type 3.0 R-Dynamic Cabrio. 380cv Aut.</t>
  </si>
  <si>
    <t>016066-0</t>
  </si>
  <si>
    <t>3srmk4tnntp</t>
  </si>
  <si>
    <t>F-Type 3.0 R-Dynamic Coupe 380cv Aut.</t>
  </si>
  <si>
    <t>016067-9</t>
  </si>
  <si>
    <t>zd5rjz52q3p</t>
  </si>
  <si>
    <t>F-Type 2.0 R-Dynamic Cabriolet 300cv Aut</t>
  </si>
  <si>
    <t>016071-7</t>
  </si>
  <si>
    <t>rf1ml74dryp</t>
  </si>
  <si>
    <t>E-Pace S 2.0 AWD 249cv Flex Aut.</t>
  </si>
  <si>
    <t>016072-5</t>
  </si>
  <si>
    <t>scnbypp16kp</t>
  </si>
  <si>
    <t>XE 2.0 R-Dynamic S 250cv Aut.</t>
  </si>
  <si>
    <t>016073-3</t>
  </si>
  <si>
    <t>705v01cz0jp</t>
  </si>
  <si>
    <t>F-PACE SVR Supercharged 5.0 V8</t>
  </si>
  <si>
    <t>016074-1</t>
  </si>
  <si>
    <t>yk1rslq5skp</t>
  </si>
  <si>
    <t>F-Pace 3.0 AWD R-Dynamic S 340cv Aut.</t>
  </si>
  <si>
    <t>016075-0</t>
  </si>
  <si>
    <t>zqbxh9qxmlp</t>
  </si>
  <si>
    <t>F-Pace 3.0 R-Dynamic SE AWD 340cv Aut.</t>
  </si>
  <si>
    <t>017021-6</t>
  </si>
  <si>
    <t>yq2qpr813kcb</t>
  </si>
  <si>
    <t>Jeep</t>
  </si>
  <si>
    <t>Grand Cherokee Limited 3.0 TB Dies. Aut</t>
  </si>
  <si>
    <t>017034-8</t>
  </si>
  <si>
    <t>gkxf2lrfj6p</t>
  </si>
  <si>
    <t>Renegade Sport 1.8 4x2 Flex 16V Aut.</t>
  </si>
  <si>
    <t>017035-6</t>
  </si>
  <si>
    <t>g9yq2s7j3qp</t>
  </si>
  <si>
    <t>Renegade Longitude 1.8 4x2 Flex 16V Aut.</t>
  </si>
  <si>
    <t>017037-2</t>
  </si>
  <si>
    <t>jzn75lbvk0cb</t>
  </si>
  <si>
    <t>Renegade Longitude 2.0 4x4 TB Diesel Aut</t>
  </si>
  <si>
    <t>017038-0</t>
  </si>
  <si>
    <t>kc2yrpwyfmcb</t>
  </si>
  <si>
    <t>Renegade Trailhawk 2.0 4x4 TB Diesel Aut</t>
  </si>
  <si>
    <t>017044-5</t>
  </si>
  <si>
    <t>ljq2r288tgcb</t>
  </si>
  <si>
    <t>COMPASS TRAILHAWK 2.0 4x4 Dies. 16V Aut.</t>
  </si>
  <si>
    <t>017045-3</t>
  </si>
  <si>
    <t>ks9dnrrqp9cb</t>
  </si>
  <si>
    <t>COMPASS LONGITUDE 2.0 4x4 Dies. 16V Aut.</t>
  </si>
  <si>
    <t>017046-1</t>
  </si>
  <si>
    <t>h9dnx5lnfzp</t>
  </si>
  <si>
    <t>COMPASS LONGITUDE 2.0 4x2 Flex 16V Aut.</t>
  </si>
  <si>
    <t>017047-0</t>
  </si>
  <si>
    <t>jy1pzkbc68p</t>
  </si>
  <si>
    <t>COMPASS LIMITED 2.0 4x2 Flex 16V Aut.</t>
  </si>
  <si>
    <t>017048-8</t>
  </si>
  <si>
    <t>hskdpy1zmfp</t>
  </si>
  <si>
    <t>COMPASS SPORT 2.0 4x2 Flex 16V Aut.</t>
  </si>
  <si>
    <t>017051-8</t>
  </si>
  <si>
    <t>lgzp4nyv1wcb</t>
  </si>
  <si>
    <t>COMPASS LIMITED 2.0 4x4 Diesel 16V Aut.</t>
  </si>
  <si>
    <t>017053-4</t>
  </si>
  <si>
    <t>hlt04bjjvbp</t>
  </si>
  <si>
    <t>Renegade Limited 1.8 4x2 Flex 16V Aut.</t>
  </si>
  <si>
    <t>017063-1</t>
  </si>
  <si>
    <t>t384w5td6dp</t>
  </si>
  <si>
    <t>Wrangler SAHARA Overland 2.0 4x4 4p Aut.</t>
  </si>
  <si>
    <t>017064-0</t>
  </si>
  <si>
    <t>sv485yhg9gp</t>
  </si>
  <si>
    <t>Wrangler SAHARA 2.0 4x4 271cv 2p Aut.</t>
  </si>
  <si>
    <t>017066-6</t>
  </si>
  <si>
    <t>l0wnbfxpzscb</t>
  </si>
  <si>
    <t>COMPASS S 2.0 4x4 TB 16V Diesel Aut.</t>
  </si>
  <si>
    <t>017067-4</t>
  </si>
  <si>
    <t>f5sj5dztbnp</t>
  </si>
  <si>
    <t>Renegade STD 1.8 4x2 Flex 16v Aut.</t>
  </si>
  <si>
    <t>017068-2</t>
  </si>
  <si>
    <t>wqj31k04kcp</t>
  </si>
  <si>
    <t>Wrangler RUBICON 2.0 Turbo 4x4 4p Aut.</t>
  </si>
  <si>
    <t>017069-0</t>
  </si>
  <si>
    <t>jj67w6r573cb</t>
  </si>
  <si>
    <t>Renegade Moab 2.0 4x4 TB Diesel Aut.</t>
  </si>
  <si>
    <t>017070-4</t>
  </si>
  <si>
    <t>kr9hxrddqbp</t>
  </si>
  <si>
    <t>COMPASS LIMITED T270 1.3 TB 4x2 Flex Aut</t>
  </si>
  <si>
    <t>017071-2</t>
  </si>
  <si>
    <t>j1vgj3q0rxp</t>
  </si>
  <si>
    <t>COMPASS LONG. T270 1.3 TB 4x2 Flex Aut.</t>
  </si>
  <si>
    <t>017072-0</t>
  </si>
  <si>
    <t>jdmlc5243xp</t>
  </si>
  <si>
    <t>COMPASS SPORT T270 1.3 TB 4x2 Flex Aut.</t>
  </si>
  <si>
    <t>017073-9</t>
  </si>
  <si>
    <t>kbhbq06d6pp</t>
  </si>
  <si>
    <t>COMPASS T270 80 Anos 1.3 TB 4x2 Flex Aut</t>
  </si>
  <si>
    <t>017074-7</t>
  </si>
  <si>
    <t>lhk4dwz816p</t>
  </si>
  <si>
    <t>COMPASS S T270 1.3 TB 4x2 Flex Aut.</t>
  </si>
  <si>
    <t>017075-5</t>
  </si>
  <si>
    <t>lq9mlxzdqrcb</t>
  </si>
  <si>
    <t>COMPASS LONG. TD 350 2.0 4x4 Diesel Aut.</t>
  </si>
  <si>
    <t>017076-3</t>
  </si>
  <si>
    <t>l6csn3w116cb</t>
  </si>
  <si>
    <t>COMPASS TD 350 80 Anos 2.0 4x4 Die. Aut.</t>
  </si>
  <si>
    <t>017077-1</t>
  </si>
  <si>
    <t>mk0qcc39v0cb</t>
  </si>
  <si>
    <t>COMPASS LIMITED TD 350 2.0 4x4 Die. Aut.</t>
  </si>
  <si>
    <t>017078-0</t>
  </si>
  <si>
    <t>mlryb88cqdcb</t>
  </si>
  <si>
    <t>COMPASS TRAILHAWK TD350 2.0 4x4 Die. Aut</t>
  </si>
  <si>
    <t>017079-8</t>
  </si>
  <si>
    <t>tmvw1p6sh5p</t>
  </si>
  <si>
    <t>Wrangler Unlimited 80 Anos 2.0 TB 4p</t>
  </si>
  <si>
    <t>017080-1</t>
  </si>
  <si>
    <t>ntg9bz4plycb</t>
  </si>
  <si>
    <t>Commander Limited TD380 2.0 4x4 Die.Aut.</t>
  </si>
  <si>
    <t>017081-0</t>
  </si>
  <si>
    <t>lh6hy8070mp</t>
  </si>
  <si>
    <t>Commander Limited T270 1.3 TB Flex Aut.</t>
  </si>
  <si>
    <t>017082-8</t>
  </si>
  <si>
    <t>mbgvtd3b3xp</t>
  </si>
  <si>
    <t>Commander Overland T270 1.3 TB Flex Aut.</t>
  </si>
  <si>
    <t>017083-6</t>
  </si>
  <si>
    <t>px78n3l33jcb</t>
  </si>
  <si>
    <t>Commander Overl. TD380 2.0 4x4 Die. Aut.</t>
  </si>
  <si>
    <t>017084-4</t>
  </si>
  <si>
    <t>yq1wsd303kcb</t>
  </si>
  <si>
    <t>Grand Cherokee 80 Anos 3.0 TB Dies.Aut.</t>
  </si>
  <si>
    <t>018065-3</t>
  </si>
  <si>
    <t>hl8fw8xpbdcb</t>
  </si>
  <si>
    <t>Kia Motors</t>
  </si>
  <si>
    <t>Bongo K-2500 2.5 4x2 TB Diesel</t>
  </si>
  <si>
    <t>018073-4</t>
  </si>
  <si>
    <t>k7xhn70f73p</t>
  </si>
  <si>
    <t>Sorento 2.4 16V 4x2 Aut.</t>
  </si>
  <si>
    <t>018076-9</t>
  </si>
  <si>
    <t>pfgw06vd1mp</t>
  </si>
  <si>
    <t>Sorento 3.5 V6 24V 4x4 Aut.</t>
  </si>
  <si>
    <t>018077-7</t>
  </si>
  <si>
    <t>h4f18c25hfp</t>
  </si>
  <si>
    <t>Sportage LX 2.0 16V/ 2.0 16V Flex Aut.</t>
  </si>
  <si>
    <t>018079-3</t>
  </si>
  <si>
    <t>k97553vghjp</t>
  </si>
  <si>
    <t>Sportage EX 2.0 16V/ 2.0 16V Flex Aut.</t>
  </si>
  <si>
    <t>018081-5</t>
  </si>
  <si>
    <t>zcfr9sf32pp</t>
  </si>
  <si>
    <t>Carnival EX 3.5 V6 24V 276cv Aut.</t>
  </si>
  <si>
    <t>018089-0</t>
  </si>
  <si>
    <t>smyv0qglt3p</t>
  </si>
  <si>
    <t>Grand Carnival EX 3.3 V6 24V 270cv Aut.</t>
  </si>
  <si>
    <t>018091-2</t>
  </si>
  <si>
    <t>tgl6pkrhglp</t>
  </si>
  <si>
    <t>Stinger GT 3.3 V6 Bi-Turbo 370cv Aut.</t>
  </si>
  <si>
    <t>018092-0</t>
  </si>
  <si>
    <t>hmrbwcg4jdp</t>
  </si>
  <si>
    <t>Cerato SX 2.0 16V Flex Aut.</t>
  </si>
  <si>
    <t>018093-9</t>
  </si>
  <si>
    <t>g07vxr8mfpp</t>
  </si>
  <si>
    <t>Cerato EX 2.0 16V Flex Aut.</t>
  </si>
  <si>
    <t>018094-7</t>
  </si>
  <si>
    <t>cgrqmpjwm3sp</t>
  </si>
  <si>
    <t>RIO EX 1.6 Flex Aut.</t>
  </si>
  <si>
    <t>018096-3</t>
  </si>
  <si>
    <t>h2h37rwtxsp</t>
  </si>
  <si>
    <t>STONIC SX 1.0 TB Aut. (Híbrido)</t>
  </si>
  <si>
    <t>033055-8</t>
  </si>
  <si>
    <t>4jhhrmjsfjcb</t>
  </si>
  <si>
    <t>Land Rover</t>
  </si>
  <si>
    <t>Range R.Sport SE 3.0 4x4 TDV6/SDV6 Dies.</t>
  </si>
  <si>
    <t>033062-0</t>
  </si>
  <si>
    <t>41j8n6hkqmcb</t>
  </si>
  <si>
    <t>Range Rover Sport HSE 3.0 4x4 SDV6 Dies.</t>
  </si>
  <si>
    <t>033083-3</t>
  </si>
  <si>
    <t>cjryndj2x57cb</t>
  </si>
  <si>
    <t>Range R. Vogue/4.4 Autobio. SDV8 Diesel.</t>
  </si>
  <si>
    <t>033091-4</t>
  </si>
  <si>
    <t>cgk9jy2f4fccb</t>
  </si>
  <si>
    <t>Range Rover Vogue SE 4.4 SDV8 Dies. Aut</t>
  </si>
  <si>
    <t>033096-5</t>
  </si>
  <si>
    <t>89gscgdhcqcb</t>
  </si>
  <si>
    <t>Range Rover Vogue 3.0 TDV6 Diesel Aut.</t>
  </si>
  <si>
    <t>033102-3</t>
  </si>
  <si>
    <t>f5rvcdjyw9j1f9</t>
  </si>
  <si>
    <t>Range Rover Sport SVR SUPERCHA. 5.0 V8</t>
  </si>
  <si>
    <t>033103-1</t>
  </si>
  <si>
    <t>rb8dymxq44p</t>
  </si>
  <si>
    <t>Discovery Sport SE 2.0 4x4 Aut./Flex</t>
  </si>
  <si>
    <t>033113-9</t>
  </si>
  <si>
    <t>sj71qf1qfbp</t>
  </si>
  <si>
    <t>Range R.EVOQUE Si4 SE 2.0 Aut.5p/Flex</t>
  </si>
  <si>
    <t>033115-5</t>
  </si>
  <si>
    <t>tnflsbmkj9p</t>
  </si>
  <si>
    <t>Range R.EVOQUE Si4 HSE Dyn. 2.0/Flex Aut</t>
  </si>
  <si>
    <t>033126-0</t>
  </si>
  <si>
    <t>sppj7hfx04cb</t>
  </si>
  <si>
    <t>Discovery Sport SE 2.0 4x4 Diesel Aut.</t>
  </si>
  <si>
    <t>033131-7</t>
  </si>
  <si>
    <t>2v47c2h8cpcb</t>
  </si>
  <si>
    <t>Discovery HSE 3.0 V6 4x4 TD6 Diesel Aut.</t>
  </si>
  <si>
    <t>033151-1</t>
  </si>
  <si>
    <t>1thm20lj3yp</t>
  </si>
  <si>
    <t>Range R. VELAR R-Dyn. HSE 3.0 4x4 V6 Aut</t>
  </si>
  <si>
    <t>033169-4</t>
  </si>
  <si>
    <t>sy118m408qp</t>
  </si>
  <si>
    <t>Range R. EVO HSE Si4 R-Dyn.2.0 300cv Aut</t>
  </si>
  <si>
    <t>033170-8</t>
  </si>
  <si>
    <t>s5x113w0gsp</t>
  </si>
  <si>
    <t>Range R. EVO SE Si4 R-Dyn. 2.0 Flex Aut.</t>
  </si>
  <si>
    <t>033171-6</t>
  </si>
  <si>
    <t>tn6s6bvt7ncb</t>
  </si>
  <si>
    <t>Discovery Sport SE R-Dyn. 2.0 TB Die.</t>
  </si>
  <si>
    <t>033173-2</t>
  </si>
  <si>
    <t>rq9nlzrnw8cb</t>
  </si>
  <si>
    <t>Discovery Sport S 2.0 4x4 Diesel. Aut</t>
  </si>
  <si>
    <t>033174-0</t>
  </si>
  <si>
    <t>39sz3hw5hkp</t>
  </si>
  <si>
    <t>Range Rover Sport HSE 2.0 Si4 (Híbrido)</t>
  </si>
  <si>
    <t>033175-9</t>
  </si>
  <si>
    <t>sd399fd4lsp</t>
  </si>
  <si>
    <t>Discovery Sport SE R-Dyn 2.0 Si4 Flex</t>
  </si>
  <si>
    <t>033176-7</t>
  </si>
  <si>
    <t>qfbqwjytw0p</t>
  </si>
  <si>
    <t>Discovery Sport S 2.0 4x4 Flex Aut.</t>
  </si>
  <si>
    <t>033177-5</t>
  </si>
  <si>
    <t>hz553kbp84j1f9</t>
  </si>
  <si>
    <t>Range R. SV Autob. Super. LWB 5.0 V8</t>
  </si>
  <si>
    <t>033178-3</t>
  </si>
  <si>
    <t>cbpp5v2qfmbp</t>
  </si>
  <si>
    <t>Range Rover Vogue SE 2.0 Si4 (Híbrido)</t>
  </si>
  <si>
    <t>033179-1</t>
  </si>
  <si>
    <t>2fy4q9y4k8p</t>
  </si>
  <si>
    <t>Defender 110 2.0 Turbo HSE Si4 Aut.</t>
  </si>
  <si>
    <t>033180-5</t>
  </si>
  <si>
    <t>1d6hxzr2lsp</t>
  </si>
  <si>
    <t>Defender 110 2.0 Turbo SE Si4 Aut.</t>
  </si>
  <si>
    <t>033182-1</t>
  </si>
  <si>
    <t>5jp0v6jvnfp</t>
  </si>
  <si>
    <t>Range.R. SP.HSE Dyn.BL. 2.0 Si4(Hibrido)</t>
  </si>
  <si>
    <t>033183-0</t>
  </si>
  <si>
    <t>g2x68671tbj1f9</t>
  </si>
  <si>
    <t>Range R. SV Autob. Sc. Dyn. SWB 5.0 V8</t>
  </si>
  <si>
    <t>033184-8</t>
  </si>
  <si>
    <t>1rxqgz63khp</t>
  </si>
  <si>
    <t>Range R. VEL. R-Dyn.SE 3.0 PH6 4x4 Aut.</t>
  </si>
  <si>
    <t>033185-6</t>
  </si>
  <si>
    <t>3dkcfj47v9p</t>
  </si>
  <si>
    <t>Range R. VEL. R-Dyn HSE 3.0 PH6 4x4 Aut.</t>
  </si>
  <si>
    <t>033186-4</t>
  </si>
  <si>
    <t>4x1d1ksgkpcb</t>
  </si>
  <si>
    <t>Range R. Sport HSE 3.0 4x4 I6 TB Diesel</t>
  </si>
  <si>
    <t>033187-2</t>
  </si>
  <si>
    <t>2k5jd53gxjcb</t>
  </si>
  <si>
    <t>Range Rover Sport SE 3.0 4x4 I6 TB Die.</t>
  </si>
  <si>
    <t>033188-0</t>
  </si>
  <si>
    <t>28f4sjqrgfcb</t>
  </si>
  <si>
    <t>Discovery SE 3.0 I6 Diesel Aut.</t>
  </si>
  <si>
    <t>033189-9</t>
  </si>
  <si>
    <t>5dpsmdqmj0cb</t>
  </si>
  <si>
    <t>Discovery HSE 3.0 I6 Diesel Aut.</t>
  </si>
  <si>
    <t>033190-2</t>
  </si>
  <si>
    <t>6fx88v58jmcb</t>
  </si>
  <si>
    <t>Range R. SP. HSE Dyn Black 3.0 I6 Diesel</t>
  </si>
  <si>
    <t>033191-0</t>
  </si>
  <si>
    <t>cd45t8glpflp</t>
  </si>
  <si>
    <t>Range Rover Autobio. 2.0 Si4 (Hibrido)</t>
  </si>
  <si>
    <t>033192-9</t>
  </si>
  <si>
    <t>f7kbgnzyxgj1f9</t>
  </si>
  <si>
    <t>Range R. Sp.SVR AWD 5.0 Carbon Ed. Aut.</t>
  </si>
  <si>
    <t>033193-7</t>
  </si>
  <si>
    <t>zwcld19bdbp</t>
  </si>
  <si>
    <t>Defender 90 2.0 Turbo SE Si4 Aut.</t>
  </si>
  <si>
    <t>057043-5</t>
  </si>
  <si>
    <t>ch433bh1tf7p</t>
  </si>
  <si>
    <t>Lexus</t>
  </si>
  <si>
    <t>LS 500h 3.5 V6 24v Aut.(Hybrid)</t>
  </si>
  <si>
    <t>057044-3</t>
  </si>
  <si>
    <t>s4bpxylq3cp</t>
  </si>
  <si>
    <t>NX-300h F-Sport 2.5 16V Aut.(Hybrid)</t>
  </si>
  <si>
    <t>057045-1</t>
  </si>
  <si>
    <t>qlg62wrkmdp</t>
  </si>
  <si>
    <t>NX-300h Dynamic 2.5 16V Aut.(Hybrid)</t>
  </si>
  <si>
    <t>057046-0</t>
  </si>
  <si>
    <t>rl6mlmbb97p</t>
  </si>
  <si>
    <t>NX-300h Luxury 2.5 16V Aut.(Hybrid)</t>
  </si>
  <si>
    <t>057047-8</t>
  </si>
  <si>
    <t>rc4n0qcxp9p</t>
  </si>
  <si>
    <t>ES300h 2.5 16V Aut. (Hybrid)</t>
  </si>
  <si>
    <t>057049-4</t>
  </si>
  <si>
    <t>pwdf0cy49rp</t>
  </si>
  <si>
    <t>UX-250h Luxury 2.0 16V Aut.(Hybrid)</t>
  </si>
  <si>
    <t>057050-8</t>
  </si>
  <si>
    <t>nd42c2q27hp</t>
  </si>
  <si>
    <t>UX-250h Dynamic 2.0 16V Aut.(Hybrid)</t>
  </si>
  <si>
    <t>057051-6</t>
  </si>
  <si>
    <t>xxrd0gs5q3p</t>
  </si>
  <si>
    <t>RX-450h Luxury 3.5 24V V6 Aut.(Hybrid)</t>
  </si>
  <si>
    <t>057052-4</t>
  </si>
  <si>
    <t>x9m66fbjn1p</t>
  </si>
  <si>
    <t>RX-450h F-Sport 3.5 24V V6 Aut.(Hybrid)</t>
  </si>
  <si>
    <t>077003-5</t>
  </si>
  <si>
    <t>74tmts97vzp</t>
  </si>
  <si>
    <t>LIFAN</t>
  </si>
  <si>
    <t>X60 1.8 16V 128cv 5p Mec.</t>
  </si>
  <si>
    <t>077006-0</t>
  </si>
  <si>
    <t>v400jrmmttp</t>
  </si>
  <si>
    <t>530 TALENT 1.5 16V 103cv 4p</t>
  </si>
  <si>
    <t>077007-8</t>
  </si>
  <si>
    <t>cbtb25mh846p</t>
  </si>
  <si>
    <t>X60 VIP 1.8 16V 128cv 5p Aut.</t>
  </si>
  <si>
    <t>077008-6</t>
  </si>
  <si>
    <t>hm3qj8qf7sp</t>
  </si>
  <si>
    <t>X80 VIP 2.0 Turbo 184cv 5p Aut.</t>
  </si>
  <si>
    <t>034025-1</t>
  </si>
  <si>
    <t>j254rs1xptj1f9</t>
  </si>
  <si>
    <t>Maserati</t>
  </si>
  <si>
    <t>Quattroporte GTS 3.8 V8 32V 530cv</t>
  </si>
  <si>
    <t>034029-4</t>
  </si>
  <si>
    <t>cjw19kqfdglp</t>
  </si>
  <si>
    <t>Levante 3.0 V6 350cv Aut.</t>
  </si>
  <si>
    <t>034030-8</t>
  </si>
  <si>
    <t>gvbggy742bj1f9</t>
  </si>
  <si>
    <t>Levante S 3.0 V6 430cv Aut.</t>
  </si>
  <si>
    <t>034031-6</t>
  </si>
  <si>
    <t>kwf57p26gkj1f9</t>
  </si>
  <si>
    <t>Levante Trofeo 3.8 V8 590cv Aut.</t>
  </si>
  <si>
    <t>090004-4</t>
  </si>
  <si>
    <t>xg39tlvcnwj1f9</t>
  </si>
  <si>
    <t>Mclaren</t>
  </si>
  <si>
    <t>720S Coupe 4.0 Bi-Turbo V8 2p</t>
  </si>
  <si>
    <t>090007-9</t>
  </si>
  <si>
    <t>x80167rjr5j1f9</t>
  </si>
  <si>
    <t>720S Spider 4.0 Bi-Turbo V8 2p</t>
  </si>
  <si>
    <t>090008-7</t>
  </si>
  <si>
    <t>qtfcms42jhj1f9</t>
  </si>
  <si>
    <t>GT Coupé 4.0 Bi-Turbo V8 2p</t>
  </si>
  <si>
    <t>090009-5</t>
  </si>
  <si>
    <t>374dc9y9fpj1f9</t>
  </si>
  <si>
    <t>765LT Coupe 4.0 Bi-Turbo V8</t>
  </si>
  <si>
    <t>090010-9</t>
  </si>
  <si>
    <t>pjnc735fjxj1f9</t>
  </si>
  <si>
    <t>600LT Spider 3.8 Bi-Turbo V8</t>
  </si>
  <si>
    <t>021307-1</t>
  </si>
  <si>
    <t>mtd4fyssg6p</t>
  </si>
  <si>
    <t>Mercedes-Benz</t>
  </si>
  <si>
    <t>C-180 CGI Exc. 1.6/1.6 Flex TB 16V Aut.</t>
  </si>
  <si>
    <t>021308-0</t>
  </si>
  <si>
    <t>l7vlc579kbp</t>
  </si>
  <si>
    <t>C-180 CGI Avant. 1.6/1.6 FlexTB 16V Aut.</t>
  </si>
  <si>
    <t>021313-6</t>
  </si>
  <si>
    <t>lsvc4560hyp</t>
  </si>
  <si>
    <t>GLA 200 Advance 1.6/1.6 TB 16V Flex Aut.</t>
  </si>
  <si>
    <t>021367-5</t>
  </si>
  <si>
    <t>20b002l985p</t>
  </si>
  <si>
    <t>GLC-43 AMG 4MATIC 3.0 V6 Bi-Turbo Aut.</t>
  </si>
  <si>
    <t>021368-3</t>
  </si>
  <si>
    <t>ybrm7lj73wp</t>
  </si>
  <si>
    <t>C-300 Cabriolet 2.0 245/258cv Aut.</t>
  </si>
  <si>
    <t>021379-9</t>
  </si>
  <si>
    <t>qj5gzzzs17p</t>
  </si>
  <si>
    <t>C-300 Sport 2.0 16V Aut.</t>
  </si>
  <si>
    <t>021383-7</t>
  </si>
  <si>
    <t>hpbn1qbg3hj1f9</t>
  </si>
  <si>
    <t>E-63 S AMG 4MATIC 4.0 V8 612cv</t>
  </si>
  <si>
    <t>021384-5</t>
  </si>
  <si>
    <t>4f5c8m6hgrp</t>
  </si>
  <si>
    <t>GLC-43 AMG Coupe 3.0 V6 Bi-TB Aut.</t>
  </si>
  <si>
    <t>021387-0</t>
  </si>
  <si>
    <t>ll7xj3rlq7j1f9</t>
  </si>
  <si>
    <t>GT R AMG 4.0 V8 Bi-Turbo 585cv</t>
  </si>
  <si>
    <t>021390-0</t>
  </si>
  <si>
    <t>kf01w4jwntj1f9</t>
  </si>
  <si>
    <t>GT C Roadster AMG 4.0 V8 Bi-Turbo</t>
  </si>
  <si>
    <t>021394-2</t>
  </si>
  <si>
    <t>cfcq1yxn2vkp</t>
  </si>
  <si>
    <t>GLC-63 S AMG 4MATIC Coupe 4.0 Bi-TB V8</t>
  </si>
  <si>
    <t>021395-0</t>
  </si>
  <si>
    <t>j0vtdq28fjj1f9</t>
  </si>
  <si>
    <t>G-63 AMG 4MATIC 4.0 V8 Bi-TB 585cv Aut.</t>
  </si>
  <si>
    <t>021399-3</t>
  </si>
  <si>
    <t>n3sn03pl5gp</t>
  </si>
  <si>
    <t>C-200 EQ Boost 1.5 TB 16V 183cv Aut.</t>
  </si>
  <si>
    <t>021402-7</t>
  </si>
  <si>
    <t>m3ybytcmdsp</t>
  </si>
  <si>
    <t>A 250 2.0 TB Hatch Vision</t>
  </si>
  <si>
    <t>021403-5</t>
  </si>
  <si>
    <t>cbkwbct2r8jp</t>
  </si>
  <si>
    <t>GLC-63 AMG 4MATIC 4.0 Bi-TB V8</t>
  </si>
  <si>
    <t>021404-3</t>
  </si>
  <si>
    <t>jy1r11nfctj1f9</t>
  </si>
  <si>
    <t>GT 63 S AMG 4.0 V8 Bi-Turbo</t>
  </si>
  <si>
    <t>021407-8</t>
  </si>
  <si>
    <t>lbr1gcd56mp</t>
  </si>
  <si>
    <t>A 200 1.3 TB Style Aut.</t>
  </si>
  <si>
    <t>021408-6</t>
  </si>
  <si>
    <t>pcv7wmgt2xp</t>
  </si>
  <si>
    <t>A 200 1.3 TB Advance Aut.</t>
  </si>
  <si>
    <t>021410-8</t>
  </si>
  <si>
    <t>0j2fsxkgb5p</t>
  </si>
  <si>
    <t>E-300 Exclusive 2.0 TB 258cv Aut.</t>
  </si>
  <si>
    <t>021411-6</t>
  </si>
  <si>
    <t>vfzkjydh75p</t>
  </si>
  <si>
    <t>E-300 Avantgarde 2.0 TB 258cv Aut.</t>
  </si>
  <si>
    <t>021413-2</t>
  </si>
  <si>
    <t>qqpmwpqmvfp</t>
  </si>
  <si>
    <t>CLA-250 2.0 16V TB Aut.</t>
  </si>
  <si>
    <t>021415-9</t>
  </si>
  <si>
    <t>v3wvb9mzxdcb</t>
  </si>
  <si>
    <t>GLC 220D 2.0 TB 4M Off-Road Diesel</t>
  </si>
  <si>
    <t>021416-7</t>
  </si>
  <si>
    <t>x54mf8xgsjcb</t>
  </si>
  <si>
    <t>GLC 220D 2.0 TB 4M Enduro Diesel</t>
  </si>
  <si>
    <t>021419-1</t>
  </si>
  <si>
    <t>ngpfj4bj41cb</t>
  </si>
  <si>
    <t>Sprinter 416 VAN L. T.B. 16L 2.2 Diesel</t>
  </si>
  <si>
    <t>021420-5</t>
  </si>
  <si>
    <t>n3nxzc1xkqcb</t>
  </si>
  <si>
    <t>Sprinter 416 VAN L. T.B. 10L 2.2 Diesel</t>
  </si>
  <si>
    <t>021421-3</t>
  </si>
  <si>
    <t>pc63sjdmmycb</t>
  </si>
  <si>
    <t>Sprinter 416 VAN L. T.A. 10L 2.2 Diesel</t>
  </si>
  <si>
    <t>021422-1</t>
  </si>
  <si>
    <t>nqyhjzrwxqcb</t>
  </si>
  <si>
    <t>Sprinter 416 VAN L. T.A. 16L 2.2 Diesel</t>
  </si>
  <si>
    <t>021423-0</t>
  </si>
  <si>
    <t>zvpv484mcbp</t>
  </si>
  <si>
    <t>GLC 300 Coupe 4MATIC 2.0 TB 16V Aut.</t>
  </si>
  <si>
    <t>021424-8</t>
  </si>
  <si>
    <t>mjzyk101f2cb</t>
  </si>
  <si>
    <t>Sprinter 314 Furgão Longo T.A. 2.2 Dies.</t>
  </si>
  <si>
    <t>021425-6</t>
  </si>
  <si>
    <t>l9x032wgkzcb</t>
  </si>
  <si>
    <t>Sprinter 314 Furgão Curto T.B. 2.2 Dies.</t>
  </si>
  <si>
    <t>021426-4</t>
  </si>
  <si>
    <t>mqpwmjt73ccb</t>
  </si>
  <si>
    <t>Sprinter 314 Furgão E.L. T.A. 2.2 Dies.</t>
  </si>
  <si>
    <t>021427-2</t>
  </si>
  <si>
    <t>kksjjwr261cb</t>
  </si>
  <si>
    <t>Sprinter 416 Chassi Longo T.B. 2.2 Dies.</t>
  </si>
  <si>
    <t>021428-0</t>
  </si>
  <si>
    <t>kzsnc66vypcb</t>
  </si>
  <si>
    <t>Sprinter 516 Chassi Longo T.B. 2.2 Dies.</t>
  </si>
  <si>
    <t>021429-9</t>
  </si>
  <si>
    <t>k3h1t5mbx5cb</t>
  </si>
  <si>
    <t>Sprinter 516 Chassi E.L. T.B. 2.2 Dies.</t>
  </si>
  <si>
    <t>021430-2</t>
  </si>
  <si>
    <t>l943t99hh9cb</t>
  </si>
  <si>
    <t>Sprinter 314 Furgão Longo T.B. 2.2 Dies.</t>
  </si>
  <si>
    <t>021431-0</t>
  </si>
  <si>
    <t>l3lgmqcjbbcb</t>
  </si>
  <si>
    <t>Sprinter 416 Furgão Longo T.A. 2.2 Dies.</t>
  </si>
  <si>
    <t>021432-9</t>
  </si>
  <si>
    <t>lt011z4psscb</t>
  </si>
  <si>
    <t>Sprinter 416 Furgão Longo T.B. 2.2 Dies.</t>
  </si>
  <si>
    <t>021433-7</t>
  </si>
  <si>
    <t>ljvw2pqj10cb</t>
  </si>
  <si>
    <t>Sprinter 416 Furgão Curto T.B. 2.2 Dies.</t>
  </si>
  <si>
    <t>021434-5</t>
  </si>
  <si>
    <t>mjlqzr1ztkcb</t>
  </si>
  <si>
    <t>Sprinter 416 Furgão E.L. T. A. 2.2 Dies.</t>
  </si>
  <si>
    <t>021435-3</t>
  </si>
  <si>
    <t>m7mclfx7w0cb</t>
  </si>
  <si>
    <t>Sprinter 516 Furgão E.L.T. Alto 2.2 Dies</t>
  </si>
  <si>
    <t>021437-0</t>
  </si>
  <si>
    <t>pmctz13k3ycb</t>
  </si>
  <si>
    <t>Sprinter 516 VAN E.L. T.A. 18L 2.2 Dies.</t>
  </si>
  <si>
    <t>021438-8</t>
  </si>
  <si>
    <t>qfvj0vbz33cb</t>
  </si>
  <si>
    <t>Sprinter 516 VAN E.L. T.A. 21L 2.2 Dies.</t>
  </si>
  <si>
    <t>021439-6</t>
  </si>
  <si>
    <t>l0h1wyssqbcb</t>
  </si>
  <si>
    <t>Sprinter 314 Chassi Longo T.B. 2.2 Dies.</t>
  </si>
  <si>
    <t>021440-0</t>
  </si>
  <si>
    <t>l5f61k86b2cb</t>
  </si>
  <si>
    <t>Sprinter 314 Chassi E.L T.B. 2.2 Dies.</t>
  </si>
  <si>
    <t>021442-6</t>
  </si>
  <si>
    <t>6csr90f67lcb</t>
  </si>
  <si>
    <t>GLE-400 3.0 TB 4MATIC Diesel Aut.</t>
  </si>
  <si>
    <t>021443-4</t>
  </si>
  <si>
    <t>cbd84hwzkz5p</t>
  </si>
  <si>
    <t>GLE-53 AMG 3.0 TB 4MATIC+ Hybrid</t>
  </si>
  <si>
    <t>021444-2</t>
  </si>
  <si>
    <t>m7llxxwtg6cb</t>
  </si>
  <si>
    <t>Sprinter 416 F. Vidrado E.L T.A. 2.2 Die</t>
  </si>
  <si>
    <t>021445-0</t>
  </si>
  <si>
    <t>mnb67lvk2gcb</t>
  </si>
  <si>
    <t>Sprinter 416 F. Vidrado L. T.A. 2.2 Die.</t>
  </si>
  <si>
    <t>021446-9</t>
  </si>
  <si>
    <t>nmd9ry9j29cb</t>
  </si>
  <si>
    <t>Sprinter 516 F.Vidrado E.L. T.A. 2.2 Die</t>
  </si>
  <si>
    <t>021447-7</t>
  </si>
  <si>
    <t>vp3h6r133vp</t>
  </si>
  <si>
    <t>A-35 AMG 4MATIC 2.0 TB Aut.</t>
  </si>
  <si>
    <t>021448-5</t>
  </si>
  <si>
    <t>vxb7tm6pj1p</t>
  </si>
  <si>
    <t>A-35 AMG Sedan 4MATIC 2.0 TB Aut.</t>
  </si>
  <si>
    <t>021449-3</t>
  </si>
  <si>
    <t>cbdrz668ry0p</t>
  </si>
  <si>
    <t>GT 43 AMG EQ BOOST 3.0 Bi-Turbo Aut.</t>
  </si>
  <si>
    <t>021450-7</t>
  </si>
  <si>
    <t>vq5g5rxq5yp</t>
  </si>
  <si>
    <t>CLA-35 AMG 4MATIC 2.0 TB Aut.</t>
  </si>
  <si>
    <t>021451-5</t>
  </si>
  <si>
    <t>z3zr2h82wlp</t>
  </si>
  <si>
    <t>CLA-45 S AMG 4MATIC CGI 2.0 TB Aut.</t>
  </si>
  <si>
    <t>021452-3</t>
  </si>
  <si>
    <t>y81r7gr2flp</t>
  </si>
  <si>
    <t>A-45 S AMG 4MATIC CGI 2.0 TB Aut.</t>
  </si>
  <si>
    <t>021453-1</t>
  </si>
  <si>
    <t>p48q1w6xflcb</t>
  </si>
  <si>
    <t>Sprinter 516 VAN E.L. T.A 20L 2.2 Dies.</t>
  </si>
  <si>
    <t>021455-8</t>
  </si>
  <si>
    <t>q3fzhbcfrpp</t>
  </si>
  <si>
    <t>GLB 200 Launch Edition 1.3 TB 16V Aut.</t>
  </si>
  <si>
    <t>021456-6</t>
  </si>
  <si>
    <t>8f2w3cs6c2cb</t>
  </si>
  <si>
    <t>GLE-400 3.0 TB 4MATIC Coupe Diesel Aut.</t>
  </si>
  <si>
    <t>021457-4</t>
  </si>
  <si>
    <t>vl1swnx96np</t>
  </si>
  <si>
    <t>E-300 Avantgarde Sport 2.0 TB 258cv Aut.</t>
  </si>
  <si>
    <t>021458-2</t>
  </si>
  <si>
    <t>qfhz79sl0pp</t>
  </si>
  <si>
    <t>A 250 2.0 TB Hatch</t>
  </si>
  <si>
    <t>021459-0</t>
  </si>
  <si>
    <t>qq2llg1yzsp</t>
  </si>
  <si>
    <t>GLA 200 AMG Line 1.3 16V TB Aut.</t>
  </si>
  <si>
    <t>021460-4</t>
  </si>
  <si>
    <t>cgw4d548fk2p</t>
  </si>
  <si>
    <t>GLS 450 4M EQ BOOST 3.0 Bi-TB Aut.(Hib.)</t>
  </si>
  <si>
    <t>021461-2</t>
  </si>
  <si>
    <t>gt5ny8lpr7j1f9</t>
  </si>
  <si>
    <t>GLE-63 S AMG 4M+ Coupé 4.0 Aut</t>
  </si>
  <si>
    <t>021462-0</t>
  </si>
  <si>
    <t>n3wk5gr431p</t>
  </si>
  <si>
    <t>GLB 200 Advance 1.3 TB 16V Aut.</t>
  </si>
  <si>
    <t>021463-9</t>
  </si>
  <si>
    <t>p0zkmgkl58p</t>
  </si>
  <si>
    <t>GLB 200 Progressive 1.3 TB 16V Aut.</t>
  </si>
  <si>
    <t>021464-7</t>
  </si>
  <si>
    <t>kx9my5t7r7j1f9</t>
  </si>
  <si>
    <t>G-63 AMG 4M 4.0 Bi-TB Magno Edition Aut.</t>
  </si>
  <si>
    <t>021465-5</t>
  </si>
  <si>
    <t>0fbxy5sz3kp</t>
  </si>
  <si>
    <t>E-300 AMG Line 2.0 TB 258cv Aut.</t>
  </si>
  <si>
    <t>021466-3</t>
  </si>
  <si>
    <t>jjtm9stq3qj1f9</t>
  </si>
  <si>
    <t>E-63 S AMG 4MATIC Final Ed. 4.0 V8 612cv</t>
  </si>
  <si>
    <t>071029-6</t>
  </si>
  <si>
    <t>jx1blf3zswp</t>
  </si>
  <si>
    <t>MINI</t>
  </si>
  <si>
    <t>COOPER 1.5 Turbo 12V 3p Aut.</t>
  </si>
  <si>
    <t>071030-0</t>
  </si>
  <si>
    <t>mlq5prxsjtp</t>
  </si>
  <si>
    <t>COOPER S 2.0 Turbo 16v 3p Aut.</t>
  </si>
  <si>
    <t>071032-6</t>
  </si>
  <si>
    <t>mzgm721zdhp</t>
  </si>
  <si>
    <t>COOPER S 2.0 Turbo 16V 5p Aut.</t>
  </si>
  <si>
    <t>071033-4</t>
  </si>
  <si>
    <t>j4qh26wwf6p</t>
  </si>
  <si>
    <t>COOPER 1.5 Turbo 12V 5p Aut.</t>
  </si>
  <si>
    <t>071034-2</t>
  </si>
  <si>
    <t>nsljhw6z1fp</t>
  </si>
  <si>
    <t>COOPER John Works 2.0 Turbo 3p Aut.</t>
  </si>
  <si>
    <t>071036-9</t>
  </si>
  <si>
    <t>nqxlcq97wvp</t>
  </si>
  <si>
    <t>COOPER CABRIO S 2.0 16V Aut.</t>
  </si>
  <si>
    <t>071037-7</t>
  </si>
  <si>
    <t>lnfhsyr78rp</t>
  </si>
  <si>
    <t>COOPER Countryman 1.5 Turbo Aut.</t>
  </si>
  <si>
    <t>071041-5</t>
  </si>
  <si>
    <t>qtdnyjx7mrp</t>
  </si>
  <si>
    <t>COOPER Country. John Works ALL4 2.0 Aut.</t>
  </si>
  <si>
    <t>071045-8</t>
  </si>
  <si>
    <t>n9hsp7kt46p</t>
  </si>
  <si>
    <t>COOPER Countryman S E ALL4 1.5 Híbrido</t>
  </si>
  <si>
    <t>071046-6</t>
  </si>
  <si>
    <t>p1yqtwthtpp</t>
  </si>
  <si>
    <t>COOPER Clubman John Work ALL4 2.0 Aut.</t>
  </si>
  <si>
    <t>022107-4</t>
  </si>
  <si>
    <t>rptn77lx6gcb</t>
  </si>
  <si>
    <t>Mitsubishi</t>
  </si>
  <si>
    <t>Pajero HPE Full 3.2 4x4 T.I.Dies. 5p Aut</t>
  </si>
  <si>
    <t>022158-9</t>
  </si>
  <si>
    <t>nlpxpfp71bcb</t>
  </si>
  <si>
    <t>L200 Triton Sport HPE 2.4 CD Diesel Aut.</t>
  </si>
  <si>
    <t>022164-3</t>
  </si>
  <si>
    <t>mnf4cyrbd9cb</t>
  </si>
  <si>
    <t>L200 Triton Sport GLS 2.4 CD Diesel Aut.</t>
  </si>
  <si>
    <t>022167-8</t>
  </si>
  <si>
    <t>pnhpkc36t0cb</t>
  </si>
  <si>
    <t>L200 Triton Sport HPE-S 2.4 CD Dies. Aut</t>
  </si>
  <si>
    <t>022169-4</t>
  </si>
  <si>
    <t>lpqg7bhggjp</t>
  </si>
  <si>
    <t>Eclipse Cross HPE-S 1.5 AWC 165cv Aut.</t>
  </si>
  <si>
    <t>022170-8</t>
  </si>
  <si>
    <t>k7t29xq5xtp</t>
  </si>
  <si>
    <t>Eclipse Cross HPE-S 1.5 16V 165cv Aut.</t>
  </si>
  <si>
    <t>022171-6</t>
  </si>
  <si>
    <t>ls420b9jqrp</t>
  </si>
  <si>
    <t>OUTLANDER HPE 2.0 16V 5p Aut.</t>
  </si>
  <si>
    <t>022172-4</t>
  </si>
  <si>
    <t>nmwlk7jg7tp</t>
  </si>
  <si>
    <t>OUTLANDER HPE-S 3.0 V6 4x4 5p Aut.</t>
  </si>
  <si>
    <t>022173-2</t>
  </si>
  <si>
    <t>pvdxjnjsmzcb</t>
  </si>
  <si>
    <t>OUTLANDER HPE-S 2.2 Diesel 4x4 Aut.</t>
  </si>
  <si>
    <t>022177-5</t>
  </si>
  <si>
    <t>hknv0j7s1fp</t>
  </si>
  <si>
    <t>ASX GLS FWD 2.0 16V Flex Aut.</t>
  </si>
  <si>
    <t>022178-3</t>
  </si>
  <si>
    <t>ryttmhb0m5cb</t>
  </si>
  <si>
    <t>Pajero Sport HPE 2.4 4x4 Diesel Aut.</t>
  </si>
  <si>
    <t>022181-3</t>
  </si>
  <si>
    <t>kg548xjv09p</t>
  </si>
  <si>
    <t>Eclipse Cross HPE 1.5 16V 165cv Aut.</t>
  </si>
  <si>
    <t>022182-1</t>
  </si>
  <si>
    <t>jr07qkst2rp</t>
  </si>
  <si>
    <t>Eclipse Cross GLS 1.5 16V 165cv Aut.</t>
  </si>
  <si>
    <t>022185-6</t>
  </si>
  <si>
    <t>s7f22s5rxncb</t>
  </si>
  <si>
    <t>Pajero Sport HPE-S 2.4 4x4 Diesel Aut.</t>
  </si>
  <si>
    <t>022186-4</t>
  </si>
  <si>
    <t>lbcrl6v2dgcb</t>
  </si>
  <si>
    <t>L200 Tri. Outd. HPE 2.4 CD 4x4 Die. Aut.</t>
  </si>
  <si>
    <t>022188-0</t>
  </si>
  <si>
    <t>l1jskb1njkcb</t>
  </si>
  <si>
    <t>L200 Tri. Outdo. GLS 2.4 CD 4x4 Die. Aut</t>
  </si>
  <si>
    <t>022189-9</t>
  </si>
  <si>
    <t>k85664dfbjcb</t>
  </si>
  <si>
    <t>L200 Tri. Outd. GLX 2.4 CD 4x4 Die. Mec.</t>
  </si>
  <si>
    <t>022190-2</t>
  </si>
  <si>
    <t>h06893fmj7p</t>
  </si>
  <si>
    <t>OUTLANDER Sport GLS 2.0 16V Flex Aut.</t>
  </si>
  <si>
    <t>022191-0</t>
  </si>
  <si>
    <t>j2nv4sk29xp</t>
  </si>
  <si>
    <t>OUTLANDER Sport HPE 4x4 2.0 16V Flex Aut</t>
  </si>
  <si>
    <t>022192-9</t>
  </si>
  <si>
    <t>jtdmh82tlzp</t>
  </si>
  <si>
    <t>OUTLANDER Sport HPE 2.0 16V Flex Aut.</t>
  </si>
  <si>
    <t>022193-7</t>
  </si>
  <si>
    <t>j74tvtdtsjp</t>
  </si>
  <si>
    <t>Eclipse Cross HPE-S Outdoor 1.5 AWC Aut.</t>
  </si>
  <si>
    <t>022194-5</t>
  </si>
  <si>
    <t>l2jy9s239hp</t>
  </si>
  <si>
    <t>Eclipse Cross HPE-S Sport 1.5 AWC Aut.</t>
  </si>
  <si>
    <t>022195-3</t>
  </si>
  <si>
    <t>l3w122w5rycb</t>
  </si>
  <si>
    <t>L200 Triton Savana GLS 2.4 4x4 Die. Aut.</t>
  </si>
  <si>
    <t>022196-1</t>
  </si>
  <si>
    <t>rtws3c5mrncb</t>
  </si>
  <si>
    <t>Pajero Full Legend Ed.3.2 T.I. Die. Aut.</t>
  </si>
  <si>
    <t>022197-0</t>
  </si>
  <si>
    <t>lr2swz7kmfp</t>
  </si>
  <si>
    <t>Eclipse Cross HPE-S Sport 1.5 16V Aut.</t>
  </si>
  <si>
    <t>022198-8</t>
  </si>
  <si>
    <t>kbydsqmcbxp</t>
  </si>
  <si>
    <t>OUTLANDER Sp. HPE BL.ED 4x4 2.0 Flex Aut</t>
  </si>
  <si>
    <t>022199-6</t>
  </si>
  <si>
    <t>j2nv4smltvp</t>
  </si>
  <si>
    <t>OUTLANDER SP. HPE BL.ED 4x2 2.0 Flex Aut</t>
  </si>
  <si>
    <t>022200-3</t>
  </si>
  <si>
    <t>nyx7c57q8cp</t>
  </si>
  <si>
    <t>OUTLANDER HPE-S BLACK ED. 3.0 4x4 Aut.</t>
  </si>
  <si>
    <t>023123-1</t>
  </si>
  <si>
    <t>cjlt2y3tn4sp</t>
  </si>
  <si>
    <t>Nissan</t>
  </si>
  <si>
    <t>Sentra SV 2.0 FlexStart 16V Aut.</t>
  </si>
  <si>
    <t>023131-2</t>
  </si>
  <si>
    <t>2lnfzyrddzp</t>
  </si>
  <si>
    <t>VERSA 1.0 12V FlexStart 4p Mec.</t>
  </si>
  <si>
    <t>023135-5</t>
  </si>
  <si>
    <t>cfdy9xdfx0fp</t>
  </si>
  <si>
    <t>Sentra S 2.0 FlexStart 16V Aut.</t>
  </si>
  <si>
    <t>023136-3</t>
  </si>
  <si>
    <t>gcnhp4r398p</t>
  </si>
  <si>
    <t>Sentra SL 2.0 FlexStart 16V Aut.</t>
  </si>
  <si>
    <t>023137-1</t>
  </si>
  <si>
    <t>4jk4g8j1vbp</t>
  </si>
  <si>
    <t>VERSA SV 1.6 16V FlexStart 4p Mec.</t>
  </si>
  <si>
    <t>023140-1</t>
  </si>
  <si>
    <t>84wgljbgcvp</t>
  </si>
  <si>
    <t>VERSA SL 1.6 16V FlexStart 4p Aut.</t>
  </si>
  <si>
    <t>023142-8</t>
  </si>
  <si>
    <t>3g0d6msc97p</t>
  </si>
  <si>
    <t>VERSA S 1.6 16V FlexStart 4p Mec.</t>
  </si>
  <si>
    <t>023144-4</t>
  </si>
  <si>
    <t>6wjm7kp9vmp</t>
  </si>
  <si>
    <t>VERSA SV 1.6 16V FlexStart 4p Aut.</t>
  </si>
  <si>
    <t>023145-2</t>
  </si>
  <si>
    <t>3md2s9fw8mp</t>
  </si>
  <si>
    <t>MARCH SV 1.6 16V FlexStart 5p Mec.</t>
  </si>
  <si>
    <t>023149-5</t>
  </si>
  <si>
    <t>g4b091sdcfp</t>
  </si>
  <si>
    <t>KICKS SL 1.6 16V FlexStar 5p Aut.</t>
  </si>
  <si>
    <t>023153-3</t>
  </si>
  <si>
    <t>pdd62nr58mcb</t>
  </si>
  <si>
    <t>Frontier LE CD 4x4 2.3 Bi-TB Diesel Aut.</t>
  </si>
  <si>
    <t>023154-1</t>
  </si>
  <si>
    <t>gmfg28234lp</t>
  </si>
  <si>
    <t>KICKS SV 1.6 16V FlexStar 5p Aut.</t>
  </si>
  <si>
    <t>023155-0</t>
  </si>
  <si>
    <t>chh5ks4z6q7p</t>
  </si>
  <si>
    <t>KICKS S 1.6 16V FlexStar 5p Mec.</t>
  </si>
  <si>
    <t>023156-8</t>
  </si>
  <si>
    <t>gbb8c8g2dnp</t>
  </si>
  <si>
    <t>KICKS S 1.6 16V Flex 5p Aut.</t>
  </si>
  <si>
    <t>023159-2</t>
  </si>
  <si>
    <t>m7gsmbjqkrcb</t>
  </si>
  <si>
    <t>Frontier XE CD 4x4 2.3 Bi-TB Diesel Aut.</t>
  </si>
  <si>
    <t>023160-6</t>
  </si>
  <si>
    <t>mjc0jtqlgncb</t>
  </si>
  <si>
    <t>Frontier ATTAC.CD 4x4 2.3 Bi-TB Die. Aut</t>
  </si>
  <si>
    <t>023161-4</t>
  </si>
  <si>
    <t>lkp2bwmlzmcb</t>
  </si>
  <si>
    <t>Frontier S CD 4x4 2.3 TB Diesel Mec.</t>
  </si>
  <si>
    <t>023162-2</t>
  </si>
  <si>
    <t>gfryz109rwp</t>
  </si>
  <si>
    <t>KICKS UCL 1.6 16V Flex 5p Aut.</t>
  </si>
  <si>
    <t>023167-3</t>
  </si>
  <si>
    <t>51kklpcrrdp</t>
  </si>
  <si>
    <t>VERSA Special Ed. 1.6 16V FlexStart Aut.</t>
  </si>
  <si>
    <t>023168-1</t>
  </si>
  <si>
    <t>76psmz3jpbp</t>
  </si>
  <si>
    <t>VERSA V-DRIVE Esp.Ed. 1.6 16v Flex Aut.</t>
  </si>
  <si>
    <t>023169-0</t>
  </si>
  <si>
    <t>449hjcym08p</t>
  </si>
  <si>
    <t>VERSA V-DRIVE 1.0 12V Flex Mec.</t>
  </si>
  <si>
    <t>023170-3</t>
  </si>
  <si>
    <t>6psxdpppkxp</t>
  </si>
  <si>
    <t>VERSA V-DRIVE 1.6 16V Flex Mec.</t>
  </si>
  <si>
    <t>023171-1</t>
  </si>
  <si>
    <t>981v8j9vsxp</t>
  </si>
  <si>
    <t>VERSA V-DRIVE PLUS 1.6 16V Flex Aut.</t>
  </si>
  <si>
    <t>023172-0</t>
  </si>
  <si>
    <t>cc3b72w741pp</t>
  </si>
  <si>
    <t>VERSA V-DRIVE Premium 1.6 16v Flex Aut.</t>
  </si>
  <si>
    <t>023174-6</t>
  </si>
  <si>
    <t>gtpjvjpjy7p</t>
  </si>
  <si>
    <t>VERSA Exclusive 1.6 16V Flex Aut.</t>
  </si>
  <si>
    <t>023175-4</t>
  </si>
  <si>
    <t>gdpdz57s5mp</t>
  </si>
  <si>
    <t>VERSA Advance 1.6 16V Flex Aut.</t>
  </si>
  <si>
    <t>023176-2</t>
  </si>
  <si>
    <t>cj0dcjfkv9wp</t>
  </si>
  <si>
    <t>VERSA Sense 1.6 16V Flex Aut.</t>
  </si>
  <si>
    <t>023177-0</t>
  </si>
  <si>
    <t>cgstst6tgrxp</t>
  </si>
  <si>
    <t>VERSA Sense 1.6 16V Flex Mec.</t>
  </si>
  <si>
    <t>023178-9</t>
  </si>
  <si>
    <t>gn34r1fbg6p</t>
  </si>
  <si>
    <t>KICKS Sense 1.6 16V Flex Aut.</t>
  </si>
  <si>
    <t>023179-7</t>
  </si>
  <si>
    <t>gc4nkqq0gvp</t>
  </si>
  <si>
    <t>KICKS Sense 1.6 16V Flex Mec.</t>
  </si>
  <si>
    <t>023180-0</t>
  </si>
  <si>
    <t>g1sszww867p</t>
  </si>
  <si>
    <t>KICKS Advance 1.6 16V Flex Aut.</t>
  </si>
  <si>
    <t>023181-9</t>
  </si>
  <si>
    <t>hf57phr2pkp</t>
  </si>
  <si>
    <t>KICKS Exclusive 1.6 16V Flex Aut.</t>
  </si>
  <si>
    <t>023182-7</t>
  </si>
  <si>
    <t>g988vb3bcyp</t>
  </si>
  <si>
    <t>KICKS XPlay 1.6 16V Flex Aut.</t>
  </si>
  <si>
    <t>023183-5</t>
  </si>
  <si>
    <t>ndv8p47jvycb</t>
  </si>
  <si>
    <t>Frontier X-GEAR CD 4x4 2.3 Bi-TB Die.Aut</t>
  </si>
  <si>
    <t>024101-6</t>
  </si>
  <si>
    <t>cfld9910974p</t>
  </si>
  <si>
    <t>Peugeot</t>
  </si>
  <si>
    <t>Partner Furgão 1.6 16V/ 1.6 16V Flex 3p</t>
  </si>
  <si>
    <t>024175-0</t>
  </si>
  <si>
    <t>k32n9x76d2p</t>
  </si>
  <si>
    <t>3008 Allure 1.6 Turbo 16V 5p Aut.</t>
  </si>
  <si>
    <t>024176-8</t>
  </si>
  <si>
    <t>mccmnhbff0p</t>
  </si>
  <si>
    <t>3008 Griffe 1.6 Turbo 16V 5p Aut.</t>
  </si>
  <si>
    <t>024197-0</t>
  </si>
  <si>
    <t>f6whkhhx12p</t>
  </si>
  <si>
    <t>208 Griffe 1.6 Flex 16V 5p Aut.</t>
  </si>
  <si>
    <t>024207-1</t>
  </si>
  <si>
    <t>cf3wz7rpyszp</t>
  </si>
  <si>
    <t>208 Active Pack 1.6 Flex 16V 5p Aut.</t>
  </si>
  <si>
    <t>024211-0</t>
  </si>
  <si>
    <t>cd54dxsnsjqp</t>
  </si>
  <si>
    <t>2008 Allure 1.6 Flex 16V 5p Aut.</t>
  </si>
  <si>
    <t>024215-2</t>
  </si>
  <si>
    <t>f3xqhn8fh2p</t>
  </si>
  <si>
    <t>208 Allure 1.6 Flex 16V 5p Aut.</t>
  </si>
  <si>
    <t>024219-5</t>
  </si>
  <si>
    <t>0mn1d5p1tqp</t>
  </si>
  <si>
    <t>208 Active 1.2 Flex 12V 5p Mec.</t>
  </si>
  <si>
    <t>024232-2</t>
  </si>
  <si>
    <t>h4n0gxkgtrcb</t>
  </si>
  <si>
    <t>Expert Business Pack 1.6 Turbo Diesel</t>
  </si>
  <si>
    <t>024233-0</t>
  </si>
  <si>
    <t>hhfypbvn38cb</t>
  </si>
  <si>
    <t>Expert Business 1.6 Turbo Diesel</t>
  </si>
  <si>
    <t>024234-9</t>
  </si>
  <si>
    <t>lr73dpp4bzp</t>
  </si>
  <si>
    <t>3008 Griffe Pack 1.6 Turbo 16V 5p Aut.</t>
  </si>
  <si>
    <t>024243-8</t>
  </si>
  <si>
    <t>jzd783rmx2cb</t>
  </si>
  <si>
    <t>Expert Minibus 1.6 Turbo Diesel</t>
  </si>
  <si>
    <t>024244-6</t>
  </si>
  <si>
    <t>kxw7pmmpfmcb</t>
  </si>
  <si>
    <t>Boxer Business Furgão 2.0 Turbo Diesel</t>
  </si>
  <si>
    <t>024245-4</t>
  </si>
  <si>
    <t>f4sqn71g84p</t>
  </si>
  <si>
    <t>2008 Allure Pack 1.6 Flex 16V Aut.</t>
  </si>
  <si>
    <t>024246-2</t>
  </si>
  <si>
    <t>gp3rhmfhhfp</t>
  </si>
  <si>
    <t>2008 Griffe 1.6 Turbo Flex 16V 5p Aut.</t>
  </si>
  <si>
    <t>024247-0</t>
  </si>
  <si>
    <t>mc2xb7qdzycb</t>
  </si>
  <si>
    <t>Boxer Minibus 2.0 16L Turbo Diesel</t>
  </si>
  <si>
    <t>024249-7</t>
  </si>
  <si>
    <t>cd7g6pp29x4p</t>
  </si>
  <si>
    <t>208 Active 1.6 Flex 16V 5p Aut.</t>
  </si>
  <si>
    <t>024250-0</t>
  </si>
  <si>
    <t>jc2422vsv4cb</t>
  </si>
  <si>
    <t>Expert VITRÉ 1.6 Turbo Diesel</t>
  </si>
  <si>
    <t>024251-9</t>
  </si>
  <si>
    <t>8n76yj9x9fp</t>
  </si>
  <si>
    <t>208 Like 1.6 Flex 16V 5p Mec.</t>
  </si>
  <si>
    <t>024252-7</t>
  </si>
  <si>
    <t>gp4h44j233p</t>
  </si>
  <si>
    <t>2008 SKYWALKER 1.6 Turbo Flex 16V Aut.</t>
  </si>
  <si>
    <t>024253-5</t>
  </si>
  <si>
    <t>m5tgmzh60jp</t>
  </si>
  <si>
    <t>3008 GT Pack 1.6 Turbo 16V 5p Aut.</t>
  </si>
  <si>
    <t>024254-3</t>
  </si>
  <si>
    <t>k6tztbfkh2cb</t>
  </si>
  <si>
    <t>Boxer Cargo Furgão 2.0 Turbo Diesel</t>
  </si>
  <si>
    <t>024256-0</t>
  </si>
  <si>
    <t>79dc5p47c7p</t>
  </si>
  <si>
    <t>208 Like Essencial 1.6 Flex 16V 5p Mec.</t>
  </si>
  <si>
    <t>024257-8</t>
  </si>
  <si>
    <t>cjkp58y5wmyp</t>
  </si>
  <si>
    <t>2008 Allure Essencial 1.6 Flex 16V Aut.</t>
  </si>
  <si>
    <t>035014-1</t>
  </si>
  <si>
    <t>hm2jm6npm3j1f9</t>
  </si>
  <si>
    <t>Porsche</t>
  </si>
  <si>
    <t>911 Turbo Coupe 3.6/3.8 (991/992)</t>
  </si>
  <si>
    <t>035029-0</t>
  </si>
  <si>
    <t>hvnzm8gslxj1f9</t>
  </si>
  <si>
    <t>911 Turbo Cabriolet 3.6/3.8 (991/992)</t>
  </si>
  <si>
    <t>035030-3</t>
  </si>
  <si>
    <t>jgjfwjyk49j1f9</t>
  </si>
  <si>
    <t>911 Turbo S Coupe 3.6/3.8 24V (991/992)</t>
  </si>
  <si>
    <t>035031-1</t>
  </si>
  <si>
    <t>jnts57qyysj1f9</t>
  </si>
  <si>
    <t>911 Turbo S Cabriolet 3.6/3.8(991/992)</t>
  </si>
  <si>
    <t>035055-9</t>
  </si>
  <si>
    <t>4s83fcsxxvp</t>
  </si>
  <si>
    <t>Macan S 3.0 Bi-Turbo</t>
  </si>
  <si>
    <t>035060-5</t>
  </si>
  <si>
    <t>yyj97969dcp</t>
  </si>
  <si>
    <t>Macan 2.0 Turbo 237/252cv</t>
  </si>
  <si>
    <t>035069-9</t>
  </si>
  <si>
    <t>1shbyr1kthp</t>
  </si>
  <si>
    <t>718 Boxster 2.0 300cv</t>
  </si>
  <si>
    <t>035070-2</t>
  </si>
  <si>
    <t>3pqlnp0mykp</t>
  </si>
  <si>
    <t>718 Boxster S 2.5 350cv</t>
  </si>
  <si>
    <t>035072-9</t>
  </si>
  <si>
    <t>ggnnmw7m0cj1f9</t>
  </si>
  <si>
    <t>911 Carrera S Cabriolet 3.0 (991/992)</t>
  </si>
  <si>
    <t>035074-5</t>
  </si>
  <si>
    <t>cg6qh9bxqrbp</t>
  </si>
  <si>
    <t>911 Carrera Cabriolet 3.0 (991/992)</t>
  </si>
  <si>
    <t>035076-1</t>
  </si>
  <si>
    <t>cf9p9gzn3wqp</t>
  </si>
  <si>
    <t>911 Carrera Coupe 3.0 (991/992)</t>
  </si>
  <si>
    <t>035077-0</t>
  </si>
  <si>
    <t>gc62r4df49j1f9</t>
  </si>
  <si>
    <t>911 Carrera S Coupe 3.0 (991/992)</t>
  </si>
  <si>
    <t>035084-2</t>
  </si>
  <si>
    <t>0t5n1ytjqjp</t>
  </si>
  <si>
    <t>718 Cayman 2.0 300cv</t>
  </si>
  <si>
    <t>035091-5</t>
  </si>
  <si>
    <t>gk4l293c6gj1f9</t>
  </si>
  <si>
    <t>911 Carrera GTS Coupe 3.0 (991)</t>
  </si>
  <si>
    <t>035093-1</t>
  </si>
  <si>
    <t>grwgnh2cxlj1f9</t>
  </si>
  <si>
    <t>911 Carrera 4 GTS Coupe 3.0 24V (991)</t>
  </si>
  <si>
    <t>035095-8</t>
  </si>
  <si>
    <t>gs9x35r5wcj1f9</t>
  </si>
  <si>
    <t>911 Carrera GTS Cabriolet 3.0 450cv(991)</t>
  </si>
  <si>
    <t>035098-2</t>
  </si>
  <si>
    <t>75fmh68svhp</t>
  </si>
  <si>
    <t>Panamera 4 E-Hybrid 2.9 462cv</t>
  </si>
  <si>
    <t>035099-0</t>
  </si>
  <si>
    <t>g30zp54l0fj1f9</t>
  </si>
  <si>
    <t>911 GT3 4.0 500cv/510cv (991)</t>
  </si>
  <si>
    <t>035100-8</t>
  </si>
  <si>
    <t>g8w7g1dwfwj1f9</t>
  </si>
  <si>
    <t>Panamera Turbo S E-Hybrid 4.0 680cv</t>
  </si>
  <si>
    <t>035105-9</t>
  </si>
  <si>
    <t>cbg44s8hs9hp</t>
  </si>
  <si>
    <t>Panamera 4 E-Hybrid Sport Tur. 2.9 462cv</t>
  </si>
  <si>
    <t>035113-0</t>
  </si>
  <si>
    <t>gz1spcq8thj1f9</t>
  </si>
  <si>
    <t>911 Carrera 4 GTS Cabri. 3.0 24V (991)</t>
  </si>
  <si>
    <t>035118-0</t>
  </si>
  <si>
    <t>gct35vdpdqj1f9</t>
  </si>
  <si>
    <t>Cayenne Turbo 4.0 V8 550cv</t>
  </si>
  <si>
    <t>035119-9</t>
  </si>
  <si>
    <t>g26lfz27ylj1f9</t>
  </si>
  <si>
    <t>911 Targa 4 GTS 3.0 450cv</t>
  </si>
  <si>
    <t>035120-2</t>
  </si>
  <si>
    <t>6l9k50xqsyp</t>
  </si>
  <si>
    <t>Cayenne E-Hybrid 3.0 V6 462cv</t>
  </si>
  <si>
    <t>035122-9</t>
  </si>
  <si>
    <t>hbck6z5sxhj1f9</t>
  </si>
  <si>
    <t>Cayenne Coupe Turbo S E-Hybrid 4.0</t>
  </si>
  <si>
    <t>035124-5</t>
  </si>
  <si>
    <t>8rcqwj8kq5p</t>
  </si>
  <si>
    <t>Macan GTS 2.9 Bi-Turbo 380cv</t>
  </si>
  <si>
    <t>035127-0</t>
  </si>
  <si>
    <t>5tgx385pjrp</t>
  </si>
  <si>
    <t>718 Boxster GTS 4.0 400cv</t>
  </si>
  <si>
    <t>035129-6</t>
  </si>
  <si>
    <t>8970xdj4fnp</t>
  </si>
  <si>
    <t>718 Cayman GT4 4.0 420cv</t>
  </si>
  <si>
    <t>035130-0</t>
  </si>
  <si>
    <t>6kbpv65vfyp</t>
  </si>
  <si>
    <t>Cayenne Coupe E-Hybrid 3.0 V6 462cv</t>
  </si>
  <si>
    <t>035131-8</t>
  </si>
  <si>
    <t>ccw7stx7tj8p</t>
  </si>
  <si>
    <t>Panamera 4S E-Hybrid 2.9 560cv</t>
  </si>
  <si>
    <t>035132-6</t>
  </si>
  <si>
    <t>ggnnmw76w6j1f9</t>
  </si>
  <si>
    <t>Cayenne Coupe Turbo 4.0 V8 550cv</t>
  </si>
  <si>
    <t>035133-4</t>
  </si>
  <si>
    <t>4qlv4zm6v3p</t>
  </si>
  <si>
    <t>718 Cayman GTS 4.0 400cv</t>
  </si>
  <si>
    <t>035136-9</t>
  </si>
  <si>
    <t>gvd7skp07dj1f9</t>
  </si>
  <si>
    <t>Cayenne Turbo S E-Hybrid 4.0 V8 680cv</t>
  </si>
  <si>
    <t>035137-7</t>
  </si>
  <si>
    <t>11tlkdfgzyp</t>
  </si>
  <si>
    <t>718 Boxster T 2.0 300cv</t>
  </si>
  <si>
    <t>035138-5</t>
  </si>
  <si>
    <t>ccgrs4gjwl8p</t>
  </si>
  <si>
    <t>718 Boxster Spyder 4.0 420cv</t>
  </si>
  <si>
    <t>035139-3</t>
  </si>
  <si>
    <t>63xw6qb1x6p</t>
  </si>
  <si>
    <t>718 Boxster 25Anos 4.0 400cv</t>
  </si>
  <si>
    <t>035140-7</t>
  </si>
  <si>
    <t>04k7wv4vy7p</t>
  </si>
  <si>
    <t>718 Cayman T 2.0 300cv</t>
  </si>
  <si>
    <t>035141-5</t>
  </si>
  <si>
    <t>gz8sb9k96qj1f9</t>
  </si>
  <si>
    <t>Cayenne Turbo GT 4.0 V8</t>
  </si>
  <si>
    <t>083001-1</t>
  </si>
  <si>
    <t>v0m47rw6f2cb</t>
  </si>
  <si>
    <t>RAM</t>
  </si>
  <si>
    <t>2500 LARAMIE 6.7 TDI CD 4x4 Diesel</t>
  </si>
  <si>
    <t>083003-8</t>
  </si>
  <si>
    <t>xg2l083wd5cb</t>
  </si>
  <si>
    <t>2500 LARAM. 6.7 NIGHT ED. TB CD 4x4 Die.</t>
  </si>
  <si>
    <t>083004-6</t>
  </si>
  <si>
    <t>v8r9j7xl8tp</t>
  </si>
  <si>
    <t>1500 REBEL 5.7 HEMI CD V8 4x4 Aut.</t>
  </si>
  <si>
    <t>083005-4</t>
  </si>
  <si>
    <t>wr23cfggqccb</t>
  </si>
  <si>
    <t>2500 LARAM. 6.7 RODEO ED. TB CD 4x4 Die.</t>
  </si>
  <si>
    <t>025195-0</t>
  </si>
  <si>
    <t>kd3v1q3gt5cb</t>
  </si>
  <si>
    <t>Renault</t>
  </si>
  <si>
    <t>Master 2.3 dCi Chassi 16V Diesel</t>
  </si>
  <si>
    <t>025196-8</t>
  </si>
  <si>
    <t>kgc699yjrtcb</t>
  </si>
  <si>
    <t>Master 2.3 dCi Furgão 16V Diesel</t>
  </si>
  <si>
    <t>025197-6</t>
  </si>
  <si>
    <t>kl3hdb2vp5cb</t>
  </si>
  <si>
    <t>Master 2.3 dCi Grand Furgão16V Diesel</t>
  </si>
  <si>
    <t>025198-4</t>
  </si>
  <si>
    <t>llbj81t3ttcb</t>
  </si>
  <si>
    <t>Master 2.3 dCi Extra Furgão 16V Diesel</t>
  </si>
  <si>
    <t>025200-0</t>
  </si>
  <si>
    <t>lm3cfmypblcb</t>
  </si>
  <si>
    <t>Master 2.3 dCi Grand F.Vitre16V Diesel</t>
  </si>
  <si>
    <t>025201-8</t>
  </si>
  <si>
    <t>lnd04v1s66cb</t>
  </si>
  <si>
    <t>Master 2.3 dCi Extra F.Vitre 16V Diesel</t>
  </si>
  <si>
    <t>025205-0</t>
  </si>
  <si>
    <t>l9z6qvb817cb</t>
  </si>
  <si>
    <t>Master 2.3 dCi Executive Longo 16L Dies</t>
  </si>
  <si>
    <t>025228-0</t>
  </si>
  <si>
    <t>cgrbz314tjzp</t>
  </si>
  <si>
    <t>SANDERO SPORT RS 2.0 Flex 16V 5p</t>
  </si>
  <si>
    <t>025230-1</t>
  </si>
  <si>
    <t>f3p6s9vq4zp</t>
  </si>
  <si>
    <t>DUSTER OROCH Expression 1.6 Flex 16V Mec</t>
  </si>
  <si>
    <t>025231-0</t>
  </si>
  <si>
    <t>f9gks1b405p</t>
  </si>
  <si>
    <t>DUSTER OROCH Dyna. 1.6 Flex 16V Mec.</t>
  </si>
  <si>
    <t>025232-8</t>
  </si>
  <si>
    <t>gc8dmf6gbfp</t>
  </si>
  <si>
    <t>DUSTER OROCH Dyna. 2.0 Flex 16V Mec.</t>
  </si>
  <si>
    <t>025240-9</t>
  </si>
  <si>
    <t>gkdbxvw64vp</t>
  </si>
  <si>
    <t>DUSTER OROCH Dyna. 2.0 Flex 16V Aut.</t>
  </si>
  <si>
    <t>025257-3</t>
  </si>
  <si>
    <t>cjkqxthjt4np</t>
  </si>
  <si>
    <t>CAPTUR Zen 1.6 16V Flex 5p Mec.</t>
  </si>
  <si>
    <t>025258-1</t>
  </si>
  <si>
    <t>gfbmgys0gsp</t>
  </si>
  <si>
    <t>CAPTUR Intense 2.0 16V Flex 5p Aut.</t>
  </si>
  <si>
    <t>025262-0</t>
  </si>
  <si>
    <t>gckzy0rp6mp</t>
  </si>
  <si>
    <t>CAPTUR Intense 1.6 16V Flex 5p Aut.</t>
  </si>
  <si>
    <t>025265-4</t>
  </si>
  <si>
    <t>ybc4npnt7cp</t>
  </si>
  <si>
    <t>KWID Life 1.0 Flex 12V 5p Mec.</t>
  </si>
  <si>
    <t>025266-2</t>
  </si>
  <si>
    <t>1d1pn2658lp</t>
  </si>
  <si>
    <t>KWID Zen 1.0 Flex 12V 5p Mec.</t>
  </si>
  <si>
    <t>025267-0</t>
  </si>
  <si>
    <t>2gj7by7ky5p</t>
  </si>
  <si>
    <t>KWID Intense 1.0 Flex 12V 5p Mec.</t>
  </si>
  <si>
    <t>025275-1</t>
  </si>
  <si>
    <t>8jf57wf75gp</t>
  </si>
  <si>
    <t>SANDERO GT line/RLIN Flex 1.0 12v 5p</t>
  </si>
  <si>
    <t>025278-6</t>
  </si>
  <si>
    <t>cfpz5x12bptp</t>
  </si>
  <si>
    <t>DUSTER OROCH Express 1.6 Flex 16V Mec.</t>
  </si>
  <si>
    <t>025279-4</t>
  </si>
  <si>
    <t>23h6z695xbp</t>
  </si>
  <si>
    <t>KWID OUTSIDER 1.0 Flex 12V 5p Mec.</t>
  </si>
  <si>
    <t>025281-6</t>
  </si>
  <si>
    <t>cczs30p6jfqp</t>
  </si>
  <si>
    <t>STEPWAY Zen Flex 1.6 16V Mec.</t>
  </si>
  <si>
    <t>025282-4</t>
  </si>
  <si>
    <t>cdchhr4x4v8p</t>
  </si>
  <si>
    <t>STEPWAY Intense Flex 1.6 16V Aut.</t>
  </si>
  <si>
    <t>025283-2</t>
  </si>
  <si>
    <t>cjddj2l0cd7p</t>
  </si>
  <si>
    <t>STEPWAY Iconic Flex 1.6 16V Aut.</t>
  </si>
  <si>
    <t>025284-0</t>
  </si>
  <si>
    <t>41gm03y1r0p</t>
  </si>
  <si>
    <t>SANDERO Life Flex 1.0 12V 5p Mec.</t>
  </si>
  <si>
    <t>025285-9</t>
  </si>
  <si>
    <t>5vgxqxn7ftp</t>
  </si>
  <si>
    <t>SANDERO Zen Flex 1.6 16V 5p Mec.</t>
  </si>
  <si>
    <t>025286-7</t>
  </si>
  <si>
    <t>743b7ytrpwp</t>
  </si>
  <si>
    <t>SANDERO Zen Flex 1.6 16V 5p Aut.</t>
  </si>
  <si>
    <t>025287-5</t>
  </si>
  <si>
    <t>cbz6563k69cp</t>
  </si>
  <si>
    <t>SANDERO Intense Flex 1.6 16V 5p Aut.</t>
  </si>
  <si>
    <t>025288-3</t>
  </si>
  <si>
    <t>65dssdxrfcp</t>
  </si>
  <si>
    <t>SANDERO Zen Flex 1.0 12V 5p Mec.</t>
  </si>
  <si>
    <t>025289-1</t>
  </si>
  <si>
    <t>7hq0hp7x3xp</t>
  </si>
  <si>
    <t>LOGAN Life Flex 1.0 12V 4p Mec.</t>
  </si>
  <si>
    <t>025290-5</t>
  </si>
  <si>
    <t>730xmwdl7hp</t>
  </si>
  <si>
    <t>LOGAN Zen Flex 1.0 12V 4p Mec.</t>
  </si>
  <si>
    <t>025291-3</t>
  </si>
  <si>
    <t>ccfsqsm5dvqp</t>
  </si>
  <si>
    <t>LOGAN Zen Flex 1.6 16V 4p Mec.</t>
  </si>
  <si>
    <t>025292-1</t>
  </si>
  <si>
    <t>ccg5zmnx54np</t>
  </si>
  <si>
    <t>LOGAN Zen Flex 1.6 16V 4p Aut.</t>
  </si>
  <si>
    <t>025293-0</t>
  </si>
  <si>
    <t>ccjqln652h0p</t>
  </si>
  <si>
    <t>LOGAN Intense Flex 1.6 16V 4p Aut.</t>
  </si>
  <si>
    <t>025294-8</t>
  </si>
  <si>
    <t>ccvhckdkrr3p</t>
  </si>
  <si>
    <t>LOGAN Iconic Flex 1.6 16V 4p Aut.</t>
  </si>
  <si>
    <t>025298-0</t>
  </si>
  <si>
    <t>gvv03n9sfgp</t>
  </si>
  <si>
    <t>CAPTUR Intense Bose 1.6 16V Flex 5p Aut.</t>
  </si>
  <si>
    <t>025299-9</t>
  </si>
  <si>
    <t>gv57qvlpmqp</t>
  </si>
  <si>
    <t>CAPTUR Intense Bose 2.0 16V Flex 5p Aut.</t>
  </si>
  <si>
    <t>025300-6</t>
  </si>
  <si>
    <t>gsw3nyqt2sp</t>
  </si>
  <si>
    <t>DUSTER Iconic 1.6 16V Flex Aut.</t>
  </si>
  <si>
    <t>025301-4</t>
  </si>
  <si>
    <t>gk6w075rdkp</t>
  </si>
  <si>
    <t>DUSTER Intense 1.6 16V Flex Aut.</t>
  </si>
  <si>
    <t>025302-2</t>
  </si>
  <si>
    <t>f9pk8fbgnhp</t>
  </si>
  <si>
    <t>DUSTER Zen 1.6 16V Flex Aut.</t>
  </si>
  <si>
    <t>025303-0</t>
  </si>
  <si>
    <t>ch61s2drdxfp</t>
  </si>
  <si>
    <t>DUSTER Zen 1.6 16V Flex Mec.</t>
  </si>
  <si>
    <t>025304-9</t>
  </si>
  <si>
    <t>9xpn0b05syp</t>
  </si>
  <si>
    <t>SANDERO GT Line Flex/RLI 1.6.16V 5p Aut.</t>
  </si>
  <si>
    <t>025306-5</t>
  </si>
  <si>
    <t>hn819p7y79p</t>
  </si>
  <si>
    <t>CAPTUR Iconic 1.3 TB 16V Flex 5p Aut.</t>
  </si>
  <si>
    <t>025307-3</t>
  </si>
  <si>
    <t>hdd806fhblp</t>
  </si>
  <si>
    <t>CAPTUR Intense 1.3 TB 16V Flex 5p Aut.</t>
  </si>
  <si>
    <t>025308-1</t>
  </si>
  <si>
    <t>g2wy4klm08p</t>
  </si>
  <si>
    <t>CAPTUR Zen 1.3 TB 16V Flex 5p Aut.</t>
  </si>
  <si>
    <t>025309-0</t>
  </si>
  <si>
    <t>79tt2lsd4np</t>
  </si>
  <si>
    <t>SANDERO S Edition Flex 1.0 12V 5p Mec.</t>
  </si>
  <si>
    <t>087006-4</t>
  </si>
  <si>
    <t>1t27p0xzx6j1f9</t>
  </si>
  <si>
    <t>Rolls-Royce</t>
  </si>
  <si>
    <t>Cullinan 6.7 V12 Aut.</t>
  </si>
  <si>
    <t>087007-2</t>
  </si>
  <si>
    <t>8fk65xxmmwj1f9</t>
  </si>
  <si>
    <t>Cullinan Black Badge 6.7 V12 Aut.</t>
  </si>
  <si>
    <t>087008-0</t>
  </si>
  <si>
    <t>6ndytdrs63j1f9</t>
  </si>
  <si>
    <t>Ghost 6.7 V12 Aut.</t>
  </si>
  <si>
    <t>055037-0</t>
  </si>
  <si>
    <t>f9q6y7s6jjp</t>
  </si>
  <si>
    <t>SSANGYONG</t>
  </si>
  <si>
    <t>TIVOLI DLX 1.6 16V 128cv Aut.</t>
  </si>
  <si>
    <t>055039-6</t>
  </si>
  <si>
    <t>gg5hvh8f9zp</t>
  </si>
  <si>
    <t>TIVOLI 1.6 16V 128cv Aut.</t>
  </si>
  <si>
    <t>027024-5</t>
  </si>
  <si>
    <t>k16wr35d11p</t>
  </si>
  <si>
    <t>Subaru</t>
  </si>
  <si>
    <t>Forester 2.0/2.0 S/2.0 ES 4x4 Aut.</t>
  </si>
  <si>
    <t>027063-6</t>
  </si>
  <si>
    <t>p1rfw2ww2vp</t>
  </si>
  <si>
    <t>Impreza SD WRX STI 2.5 16V TB 4x4</t>
  </si>
  <si>
    <t>027065-2</t>
  </si>
  <si>
    <t>j6mrp505wvp</t>
  </si>
  <si>
    <t>XV 2.0/2.0 S/2.0 ES 16V 4x4 Aut.</t>
  </si>
  <si>
    <t>027068-7</t>
  </si>
  <si>
    <t>mgrbt52vrfp</t>
  </si>
  <si>
    <t>Impreza SD WRX 2.0 16V TB 4x4 Aut.</t>
  </si>
  <si>
    <t>028015-1</t>
  </si>
  <si>
    <t>gt5ftk0mktp</t>
  </si>
  <si>
    <t>Suzuki</t>
  </si>
  <si>
    <t>Jimny Wide/ Jimny/4ALL 1.3 16V</t>
  </si>
  <si>
    <t>028047-0</t>
  </si>
  <si>
    <t>gvs04j97myp</t>
  </si>
  <si>
    <t>Jimny 4SPORT/ 4WORK 1.3 16V</t>
  </si>
  <si>
    <t>028064-0</t>
  </si>
  <si>
    <t>gtlmp5jvt1p</t>
  </si>
  <si>
    <t>Vitara 4ALL 1.6 16V Aut.</t>
  </si>
  <si>
    <t>028065-8</t>
  </si>
  <si>
    <t>g2wrczjk81p</t>
  </si>
  <si>
    <t>Vitara 4YOU 1.6 16V Aut.</t>
  </si>
  <si>
    <t>028068-2</t>
  </si>
  <si>
    <t>jqmpv3djptp</t>
  </si>
  <si>
    <t>Vitara 4SPORT ALLGRIP 1.4 TB 16V Aut.</t>
  </si>
  <si>
    <t>028071-2</t>
  </si>
  <si>
    <t>h7dlfp0blvp</t>
  </si>
  <si>
    <t>S-CROSS 4STYLE ALLGRIP 1.4 TB 16V Aut.</t>
  </si>
  <si>
    <t>028074-7</t>
  </si>
  <si>
    <t>j2q8h33v0qp</t>
  </si>
  <si>
    <t>S-CROSS 4STYLE-S ALLGRIP 1.4 TB 16V Aut.</t>
  </si>
  <si>
    <t>028076-3</t>
  </si>
  <si>
    <t>j03q96wf7sp</t>
  </si>
  <si>
    <t>Vitara 4STYLE ALLGRIP 1.4 TB 16V Aut.</t>
  </si>
  <si>
    <t>028077-1</t>
  </si>
  <si>
    <t>h1253wldqrp</t>
  </si>
  <si>
    <t>Jimny Sierra 4YOU ALLGRIP 1.5 16V Mec.</t>
  </si>
  <si>
    <t>028078-0</t>
  </si>
  <si>
    <t>jdbkypkcxcp</t>
  </si>
  <si>
    <t>Jimny Sierra 4YOU ALLGRIP 1.5 16V Aut.</t>
  </si>
  <si>
    <t>028079-8</t>
  </si>
  <si>
    <t>jwqmmhftvbp</t>
  </si>
  <si>
    <t>Jimny Sierra 4STYLE ALLGRIP 1.5 16V Aut.</t>
  </si>
  <si>
    <t>028080-1</t>
  </si>
  <si>
    <t>hf8m1vb68dp</t>
  </si>
  <si>
    <t>Jimny 4SPORT FOREST 1.3 16V</t>
  </si>
  <si>
    <t>002015-0</t>
  </si>
  <si>
    <t>l6crj49mx4cb</t>
  </si>
  <si>
    <t>Toyota</t>
  </si>
  <si>
    <t>Hilux CD 4x4 2.8 Diesel Mec.</t>
  </si>
  <si>
    <t>002098-2</t>
  </si>
  <si>
    <t>qf9x6wjscgp</t>
  </si>
  <si>
    <t>Camry XLE 3.5 24V Aut.</t>
  </si>
  <si>
    <t>002107-5</t>
  </si>
  <si>
    <t>mg6nscxmvgp</t>
  </si>
  <si>
    <t>Hilux SW4 SR 4x2 2.7/ 2.7 Flex 16V Aut.</t>
  </si>
  <si>
    <t>002110-5</t>
  </si>
  <si>
    <t>krsr084q15p</t>
  </si>
  <si>
    <t>Hilux CD SR 4x2 2.7 16V/2.7 Flex Aut.</t>
  </si>
  <si>
    <t>002111-3</t>
  </si>
  <si>
    <t>hzpy8y7vmvp</t>
  </si>
  <si>
    <t>Corolla XEi 2.0 Flex 16V Aut.</t>
  </si>
  <si>
    <t>002112-1</t>
  </si>
  <si>
    <t>jxrss1gq5rp</t>
  </si>
  <si>
    <t>Corolla ALTIS/A.Premiu. 2.0 Flex 16V Aut</t>
  </si>
  <si>
    <t>002114-8</t>
  </si>
  <si>
    <t>lz3ypfx0myp</t>
  </si>
  <si>
    <t>Hilux CD SRV 4x4 2.7 Flex 16V Aut.</t>
  </si>
  <si>
    <t>002122-9</t>
  </si>
  <si>
    <t>1jgtszjx03p</t>
  </si>
  <si>
    <t>ETIOS X 1.3 Flex 16V 5p Mec.</t>
  </si>
  <si>
    <t>002125-3</t>
  </si>
  <si>
    <t>4mnqvmpdxlp</t>
  </si>
  <si>
    <t>ETIOS X Sedan 1.5 Flex 16V 4p Mec.</t>
  </si>
  <si>
    <t>002129-6</t>
  </si>
  <si>
    <t>kr11x6h1vbp</t>
  </si>
  <si>
    <t>PRIUS Hybrid 1.8 16V 5p Aut.</t>
  </si>
  <si>
    <t>002136-9</t>
  </si>
  <si>
    <t>lcr9gnw961p</t>
  </si>
  <si>
    <t>Hilux CD SRV 4x2 2.7 Flex 16V Aut.</t>
  </si>
  <si>
    <t>002141-5</t>
  </si>
  <si>
    <t>p7dscn5jw6cb</t>
  </si>
  <si>
    <t>Hilux CD SRX 4x4 2.8 TDI 16V Diesel Aut.</t>
  </si>
  <si>
    <t>002142-3</t>
  </si>
  <si>
    <t>nbkbvs7hqncb</t>
  </si>
  <si>
    <t>Hilux CD SR 4x4 2.8 TDI Diesel Aut.</t>
  </si>
  <si>
    <t>002143-1</t>
  </si>
  <si>
    <t>ny8r4qlv26cb</t>
  </si>
  <si>
    <t>Hilux CD SRV 4x4 2.8 TDI Diesel Aut.</t>
  </si>
  <si>
    <t>002144-0</t>
  </si>
  <si>
    <t>lkn45m5v4ncb</t>
  </si>
  <si>
    <t>Hilux CS 4x4 2.8 TDI Diesel Mec.</t>
  </si>
  <si>
    <t>002145-8</t>
  </si>
  <si>
    <t>k987v2mhmvcb</t>
  </si>
  <si>
    <t>Hilux Chassi 4x4 2.8 TDI Diesel Mec.</t>
  </si>
  <si>
    <t>002146-6</t>
  </si>
  <si>
    <t>tb68q86tzlcb</t>
  </si>
  <si>
    <t>Hilux SW4 SRX 4x4 2.8 TDI 16V Dies. Aut.</t>
  </si>
  <si>
    <t>002153-9</t>
  </si>
  <si>
    <t>5rb7klbc7yp</t>
  </si>
  <si>
    <t>ETIOS X Sedan 1.5 Flex 16V 4p Aut.</t>
  </si>
  <si>
    <t>002154-7</t>
  </si>
  <si>
    <t>4l5twl0rdtp</t>
  </si>
  <si>
    <t>ETIOS X 1.3 Flex 16V 5p Aut.</t>
  </si>
  <si>
    <t>002160-1</t>
  </si>
  <si>
    <t>nrkyb69z95p</t>
  </si>
  <si>
    <t>Hilux SW4 SRV 4x2 2.7 Flex 16V Aut.</t>
  </si>
  <si>
    <t>002162-8</t>
  </si>
  <si>
    <t>658pk5h3rdp</t>
  </si>
  <si>
    <t>ETIOS X Plus 1.5 Flex 16V 5p Aut.</t>
  </si>
  <si>
    <t>002163-6</t>
  </si>
  <si>
    <t>4bw6zt4sj0p</t>
  </si>
  <si>
    <t>ETIOS X Plus 1.5 Flex 16V 5p Mec.</t>
  </si>
  <si>
    <t>002164-4</t>
  </si>
  <si>
    <t>cb15jmylnz8p</t>
  </si>
  <si>
    <t>ETIOS X Plus Sedan 1.5 Flex 16V 4p Aut.</t>
  </si>
  <si>
    <t>002165-2</t>
  </si>
  <si>
    <t>5128w56l19p</t>
  </si>
  <si>
    <t>ETIOS X Plus Sedan 1.5 Flex 16V 4p Mec.</t>
  </si>
  <si>
    <t>002166-0</t>
  </si>
  <si>
    <t>rnndrn593scb</t>
  </si>
  <si>
    <t>Hilux SW4 SRX Diamo. 4x4 2.8 TB Die Aut.</t>
  </si>
  <si>
    <t>002179-2</t>
  </si>
  <si>
    <t>mzn9f5wztdp</t>
  </si>
  <si>
    <t>RAV4 2.5 S 4x4 Hybrid Aut.</t>
  </si>
  <si>
    <t>002180-6</t>
  </si>
  <si>
    <t>nlqhp9tg0jp</t>
  </si>
  <si>
    <t>RAV4 2.5 SX 4x4 Hybrid Aut.</t>
  </si>
  <si>
    <t>002181-4</t>
  </si>
  <si>
    <t>hhc5gs32xqp</t>
  </si>
  <si>
    <t>Corolla GLi 2.0 16V Flex Aut.</t>
  </si>
  <si>
    <t>002182-2</t>
  </si>
  <si>
    <t>jx2c8dwyrgp</t>
  </si>
  <si>
    <t>Corolla Altis Hybrid 1.8 16V Flex Aut.</t>
  </si>
  <si>
    <t>002183-0</t>
  </si>
  <si>
    <t>j8fwd7ns6vp</t>
  </si>
  <si>
    <t>Corolla Altis Prem. Hybrid 1.8 Flex Aut</t>
  </si>
  <si>
    <t>002184-9</t>
  </si>
  <si>
    <t>cfd8rv23t3np</t>
  </si>
  <si>
    <t>YARIS XL Live 1.3 Flex 16V 5p Aut.</t>
  </si>
  <si>
    <t>002186-5</t>
  </si>
  <si>
    <t>cgzn5b2d4yzp</t>
  </si>
  <si>
    <t>YARIS XL Live Sedan 1.5 Flex 16V 4p Aut.</t>
  </si>
  <si>
    <t>002188-1</t>
  </si>
  <si>
    <t>chvlpnvcdhtp</t>
  </si>
  <si>
    <t>YARIS XL Plus Con. 1.5 Flex 16V 5p Aut.</t>
  </si>
  <si>
    <t>002189-0</t>
  </si>
  <si>
    <t>f4b24qd0k3p</t>
  </si>
  <si>
    <t>YARIS XL Plus Con. Sed. 1.5 Flex 16V Aut</t>
  </si>
  <si>
    <t>002190-3</t>
  </si>
  <si>
    <t>f72sl29zsmp</t>
  </si>
  <si>
    <t>YARIS XS Connect 1.5 Flex 16V 5p Aut.</t>
  </si>
  <si>
    <t>002191-1</t>
  </si>
  <si>
    <t>gcw7p3yzzxp</t>
  </si>
  <si>
    <t>YARIS XS Connect Sedan 1.5 Flex 16V Aut.</t>
  </si>
  <si>
    <t>002192-0</t>
  </si>
  <si>
    <t>gdrdy9wz1rp</t>
  </si>
  <si>
    <t>YARIS X-WAY Connect 1.5 Flex 16V 5p Aut.</t>
  </si>
  <si>
    <t>002193-8</t>
  </si>
  <si>
    <t>ghk2p3fjjrp</t>
  </si>
  <si>
    <t>YARIS XLS Connect 1.5 Flex 16V 5p Aut.</t>
  </si>
  <si>
    <t>002194-6</t>
  </si>
  <si>
    <t>gnkq1t7h43p</t>
  </si>
  <si>
    <t>YARIS XLS Connect Sed. 1.5 Flex 16V Aut.</t>
  </si>
  <si>
    <t>002195-4</t>
  </si>
  <si>
    <t>lj80t60ltdp</t>
  </si>
  <si>
    <t>Hilux CD GR-S 4x4 4.0 V6 234cv Aut.</t>
  </si>
  <si>
    <t>002196-2</t>
  </si>
  <si>
    <t>pdgz86p9r4p</t>
  </si>
  <si>
    <t>RAV4 2.5 SX Connect 4x4 Hybrid Aut.</t>
  </si>
  <si>
    <t>002197-0</t>
  </si>
  <si>
    <t>mn1sdrl44gp</t>
  </si>
  <si>
    <t>RAV4 2.5 S Connect 4x4 Hybrid Aut.</t>
  </si>
  <si>
    <t>002198-9</t>
  </si>
  <si>
    <t>cjd7b2h9ztnp</t>
  </si>
  <si>
    <t>YARIS S 1.5 Flex 16V 5p Aut.</t>
  </si>
  <si>
    <t>002199-7</t>
  </si>
  <si>
    <t>jx8d9ps5lxp</t>
  </si>
  <si>
    <t>Corolla GR-Sport 2.0 Flex 16V Aut.</t>
  </si>
  <si>
    <t>002200-4</t>
  </si>
  <si>
    <t>kprjg20k2wp</t>
  </si>
  <si>
    <t>Corolla Cross XRV 1.8 16V Aut.(Híbrido)</t>
  </si>
  <si>
    <t>002201-2</t>
  </si>
  <si>
    <t>h8x5cbl6lnp</t>
  </si>
  <si>
    <t>Corolla Cross XR 2.0 16V Flex Aut.</t>
  </si>
  <si>
    <t>002202-0</t>
  </si>
  <si>
    <t>k4cs37lm7lp</t>
  </si>
  <si>
    <t>Corolla Cross SE 1.8 16V Aut. (Híbrido)</t>
  </si>
  <si>
    <t>002203-9</t>
  </si>
  <si>
    <t>jp14m55jczp</t>
  </si>
  <si>
    <t>Corolla Cross XRE 2.0 16V Flex Aut.</t>
  </si>
  <si>
    <t>002204-7</t>
  </si>
  <si>
    <t>kz3b7c5jxqp</t>
  </si>
  <si>
    <t>Corolla Cross XRX 1.8 16V Aut.(Híbrido)</t>
  </si>
  <si>
    <t>002205-5</t>
  </si>
  <si>
    <t>t8gfr5ntc5cb</t>
  </si>
  <si>
    <t>Hilux SW4 Diamond 2.8 TB 4x4 Die. Aut.</t>
  </si>
  <si>
    <t>002206-3</t>
  </si>
  <si>
    <t>t6l40c9pszcb</t>
  </si>
  <si>
    <t>Hilux SW4 GRS 2.8 TB 4x4 Diesel Aut.</t>
  </si>
  <si>
    <t>056012-0</t>
  </si>
  <si>
    <t>j9n78qcgzqcb</t>
  </si>
  <si>
    <t>Troller</t>
  </si>
  <si>
    <t>T-4 4x4 3.2 20V Tdi Cap. Rígida Diesel</t>
  </si>
  <si>
    <t>056015-4</t>
  </si>
  <si>
    <t>lx0lsbj5flcb</t>
  </si>
  <si>
    <t>T-4 TX4 4x4 3.2 20V Cap.Ríg Diesel Aut.</t>
  </si>
  <si>
    <t>056017-0</t>
  </si>
  <si>
    <t>lllh1l1k5xcb</t>
  </si>
  <si>
    <t>T-4 TX4 4x4 3.2 20V Cap. Rígido Diesel</t>
  </si>
  <si>
    <t>056018-9</t>
  </si>
  <si>
    <t>lj80t61nw6cb</t>
  </si>
  <si>
    <t>T-4 Connect 4x4 3.2 Tdi Cap.Rig.Die.Aut.</t>
  </si>
  <si>
    <t>056019-7</t>
  </si>
  <si>
    <t>l1bkwd4spvcb</t>
  </si>
  <si>
    <t>T-4 TX4 Connect 4x4 3.2 Cap.Ríg.Die.Aut.</t>
  </si>
  <si>
    <t>056020-0</t>
  </si>
  <si>
    <t>lns5g9qftzcb</t>
  </si>
  <si>
    <t>T-4 TX4 Connect 4x4 3.2 Cap.Ríg.Die.Mec.</t>
  </si>
  <si>
    <t>056021-9</t>
  </si>
  <si>
    <t>ky9tn0tm3dcb</t>
  </si>
  <si>
    <t>T-4 Connect 4x4 3.2 Tdi Cap.Rig. Diesel</t>
  </si>
  <si>
    <t>005338-4</t>
  </si>
  <si>
    <t>h7l2316gqycb</t>
  </si>
  <si>
    <t>VW - VolksWagen</t>
  </si>
  <si>
    <t>AMAROK CS2.0 16V/S2.0 16V TDI 4x4 Diesel</t>
  </si>
  <si>
    <t>005340-6</t>
  </si>
  <si>
    <t>ntmh1szsrncb</t>
  </si>
  <si>
    <t>AMAROK High.CD 2.0 16V TDI 4x4 Dies. Aut</t>
  </si>
  <si>
    <t>005386-4</t>
  </si>
  <si>
    <t>cd3vw0n4x4pp</t>
  </si>
  <si>
    <t>Saveiro Trendline 1.6 T.Flex 8V</t>
  </si>
  <si>
    <t>005408-9</t>
  </si>
  <si>
    <t>gmxhf4hxpgp</t>
  </si>
  <si>
    <t>Saveiro CROSS 1.6 T.Flex 16V CD</t>
  </si>
  <si>
    <t>005459-3</t>
  </si>
  <si>
    <t>8kxmpl4gjrp</t>
  </si>
  <si>
    <t>Saveiro Robust 1.6 Total Flex 8V</t>
  </si>
  <si>
    <t>005472-0</t>
  </si>
  <si>
    <t>cgw00wh9zx5p</t>
  </si>
  <si>
    <t>Saveiro Robust 1.6 Total Flex 8V CD</t>
  </si>
  <si>
    <t>005476-3</t>
  </si>
  <si>
    <t>ghv5dgfspkp</t>
  </si>
  <si>
    <t>Polo Highline 200 TSI 1.0 Flex 12V Aut.</t>
  </si>
  <si>
    <t>005477-1</t>
  </si>
  <si>
    <t>f6mc87jbv2p</t>
  </si>
  <si>
    <t>Polo Comfort. 200 TSI 1.0 Flex 12V Aut.</t>
  </si>
  <si>
    <t>005478-0</t>
  </si>
  <si>
    <t>ccx2ppd6tqyp</t>
  </si>
  <si>
    <t>Polo 1.6 MSI Flex 16V 5p</t>
  </si>
  <si>
    <t>005479-8</t>
  </si>
  <si>
    <t>7pcgxy1f9sp</t>
  </si>
  <si>
    <t>Polo 1.0 Flex 12V 5p</t>
  </si>
  <si>
    <t>005480-1</t>
  </si>
  <si>
    <t>6b3snjhfwgp</t>
  </si>
  <si>
    <t>Fox Xtreme 1.6 Flex 8V 5p</t>
  </si>
  <si>
    <t>005481-0</t>
  </si>
  <si>
    <t>3k33cx9009p</t>
  </si>
  <si>
    <t>Fox Connect 1.6 Flex 8V 5p</t>
  </si>
  <si>
    <t>005483-6</t>
  </si>
  <si>
    <t>pld01xvg1xcb</t>
  </si>
  <si>
    <t>AMAROK Highline CD 3.0 4x4 TB Dies. Aut.</t>
  </si>
  <si>
    <t>005484-4</t>
  </si>
  <si>
    <t>gzb6bny6w7p</t>
  </si>
  <si>
    <t>VIRTUS Highline 200 TSI 1.0 Flex 12V Aut</t>
  </si>
  <si>
    <t>005485-2</t>
  </si>
  <si>
    <t>gg3t0rwlgdp</t>
  </si>
  <si>
    <t>VIRTUS Comfort. 200 TSI 1.0 Flex 12V Aut</t>
  </si>
  <si>
    <t>005486-0</t>
  </si>
  <si>
    <t>cggf31pvf46p</t>
  </si>
  <si>
    <t>VIRTUS 1.6 MSI Flex 16V 5p Mec.</t>
  </si>
  <si>
    <t>005487-9</t>
  </si>
  <si>
    <t>knktgcckqxp</t>
  </si>
  <si>
    <t>TIGUAN Allspac Comf 250 TSI 1.4 Flex</t>
  </si>
  <si>
    <t>005489-5</t>
  </si>
  <si>
    <t>m05lx8vx5pp</t>
  </si>
  <si>
    <t>TIGUAN Allspac R-Line 350 TSI 2.0 4x4</t>
  </si>
  <si>
    <t>005490-9</t>
  </si>
  <si>
    <t>55w1lkhg7wp</t>
  </si>
  <si>
    <t>Gol 1.0 Flex 12V 5p</t>
  </si>
  <si>
    <t>005491-7</t>
  </si>
  <si>
    <t>83rkw85hbzp</t>
  </si>
  <si>
    <t>Gol 1.6 MSI Flex 8V 5p</t>
  </si>
  <si>
    <t>005492-5</t>
  </si>
  <si>
    <t>9md5chzc3qp</t>
  </si>
  <si>
    <t>VOYAGE 1.0 Flex 12V 4p</t>
  </si>
  <si>
    <t>005493-3</t>
  </si>
  <si>
    <t>cc8yzzknqkgp</t>
  </si>
  <si>
    <t>VOYAGE 1.6 MSI Flex 8V 4p</t>
  </si>
  <si>
    <t>005499-2</t>
  </si>
  <si>
    <t>cdl8vfkzl86p</t>
  </si>
  <si>
    <t>Polo 1.6 MSI Total Flex 16V 5p Aut.</t>
  </si>
  <si>
    <t>005500-0</t>
  </si>
  <si>
    <t>f4l481p9rjp</t>
  </si>
  <si>
    <t>VIRTUS 1.6 MSI Flex 16V 4p Aut.</t>
  </si>
  <si>
    <t>005501-8</t>
  </si>
  <si>
    <t>cgt61n6rfvdp</t>
  </si>
  <si>
    <t>VOYAGE 1.6 MSI Flex 16V 4p Aut.</t>
  </si>
  <si>
    <t>005502-6</t>
  </si>
  <si>
    <t>cc735znz5fcp</t>
  </si>
  <si>
    <t>Gol 1.6 MSI Flex 16V 5p Aut.</t>
  </si>
  <si>
    <t>005503-4</t>
  </si>
  <si>
    <t>h69jsmt2qpp</t>
  </si>
  <si>
    <t>JETTA R-Line 250 TSI 1.4 Flex 16V Aut.</t>
  </si>
  <si>
    <t>005504-2</t>
  </si>
  <si>
    <t>hlpyx7k9bvp</t>
  </si>
  <si>
    <t>JETTA Comfort. 250 TSI 1.4 Flex 16v Aut.</t>
  </si>
  <si>
    <t>005505-0</t>
  </si>
  <si>
    <t>mps4xcx1crcb</t>
  </si>
  <si>
    <t>AMAROK Comfor. CD 2.0 TDI 4x4 Dies. Aut.</t>
  </si>
  <si>
    <t>005506-9</t>
  </si>
  <si>
    <t>p5jptf139gcb</t>
  </si>
  <si>
    <t>AMAROK Extreme CD 3.0 4x4 TB Dies. Aut.</t>
  </si>
  <si>
    <t>005508-5</t>
  </si>
  <si>
    <t>h7jym7k836p</t>
  </si>
  <si>
    <t>T-Cross Highline 1.4 TSI Flex 16V 5p Aut</t>
  </si>
  <si>
    <t>005509-3</t>
  </si>
  <si>
    <t>hsdb2r68fvp</t>
  </si>
  <si>
    <t>T-Cross Comfortline 1.0 TSI Flex 5p Aut.</t>
  </si>
  <si>
    <t>005510-7</t>
  </si>
  <si>
    <t>g6mbgk2w3wp</t>
  </si>
  <si>
    <t>T-Cross 1.0 TSI Flex 12V 5p Aut.</t>
  </si>
  <si>
    <t>005511-5</t>
  </si>
  <si>
    <t>gkqd091m8vp</t>
  </si>
  <si>
    <t>T-Cross 1.0 TSI Flex 12V 5p Mec.</t>
  </si>
  <si>
    <t>005514-0</t>
  </si>
  <si>
    <t>06nlvp98bxp</t>
  </si>
  <si>
    <t>up! 1.0 Total Flex 12V 5p</t>
  </si>
  <si>
    <t>005515-8</t>
  </si>
  <si>
    <t>2vzv68nby9p</t>
  </si>
  <si>
    <t>up! Connect 1.0 TSI Total Flex 12V 5p</t>
  </si>
  <si>
    <t>005516-6</t>
  </si>
  <si>
    <t>7wt3mf7dcfp</t>
  </si>
  <si>
    <t>up! Xtreme 1.0 TSI Total Flex 12V 5p</t>
  </si>
  <si>
    <t>005517-4</t>
  </si>
  <si>
    <t>k3yv0b9vhsp</t>
  </si>
  <si>
    <t>JETTA GLI 350 TSI 2.0 16V 4p Aut.</t>
  </si>
  <si>
    <t>005520-4</t>
  </si>
  <si>
    <t>f69l9037p9p</t>
  </si>
  <si>
    <t>T-Cross Sense 1.0 TSI Flex 5p Aut.</t>
  </si>
  <si>
    <t>005521-2</t>
  </si>
  <si>
    <t>hf1xlw1ywcp</t>
  </si>
  <si>
    <t>Polo GTS 1.4 TSI 16V Flex</t>
  </si>
  <si>
    <t>005522-0</t>
  </si>
  <si>
    <t>hqczkv5gw3p</t>
  </si>
  <si>
    <t>VIRTUS GTS 1.4 TSI 16V Flex 4p</t>
  </si>
  <si>
    <t>005524-7</t>
  </si>
  <si>
    <t>g8ccym59brp</t>
  </si>
  <si>
    <t>Nivus Launching Ed. 1.0 200 TSI Flex Aut</t>
  </si>
  <si>
    <t>005525-5</t>
  </si>
  <si>
    <t>glkgxqlsxmp</t>
  </si>
  <si>
    <t>Nivus Comfortline 1.0 200 TSI Flex Aut.</t>
  </si>
  <si>
    <t>005526-3</t>
  </si>
  <si>
    <t>g7fkflys77p</t>
  </si>
  <si>
    <t>Nivus Highline 1.0 200 TSI Flex Aut.</t>
  </si>
  <si>
    <t>005527-1</t>
  </si>
  <si>
    <t>jtfd9qz5blp</t>
  </si>
  <si>
    <t>TAOS Comfortline 1.4 250 TSI Flex Aut.</t>
  </si>
  <si>
    <t>005528-0</t>
  </si>
  <si>
    <t>ky5y7hpyn7p</t>
  </si>
  <si>
    <t>TAOS Highline 1.4 250 TSI Flex Aut.</t>
  </si>
  <si>
    <t>005529-8</t>
  </si>
  <si>
    <t>kg7szq416fp</t>
  </si>
  <si>
    <t>TAOS Launching Ed. 1.4 250 TSI Flex Aut.</t>
  </si>
  <si>
    <t>029115-3</t>
  </si>
  <si>
    <t>k5kj8wr6n9p</t>
  </si>
  <si>
    <t>Volvo</t>
  </si>
  <si>
    <t>S60 T-4 MOMENTUM 2.0 190cv 4p</t>
  </si>
  <si>
    <t>029119-6</t>
  </si>
  <si>
    <t>0hx5vcd89sp</t>
  </si>
  <si>
    <t>XC 90 T-8 HÍBRIDO INSCRIPT 2.0 5p</t>
  </si>
  <si>
    <t>029121-8</t>
  </si>
  <si>
    <t>qpp7xpgfz3p</t>
  </si>
  <si>
    <t>XC 60 T-5 MOMENTUM 2.0 254cv AWD 5p</t>
  </si>
  <si>
    <t>029129-3</t>
  </si>
  <si>
    <t>qtg4kq6zvscb</t>
  </si>
  <si>
    <t>XC 60 D-5 MOMENTUM 2.0 AWD Diesel 5p</t>
  </si>
  <si>
    <t>029130-7</t>
  </si>
  <si>
    <t>v33d9jkmsnp</t>
  </si>
  <si>
    <t>XC 60 T-8 HÍBRIDO R-DESIGN 2.0 5p</t>
  </si>
  <si>
    <t>029132-3</t>
  </si>
  <si>
    <t>tfn380ttycp</t>
  </si>
  <si>
    <t>S90 T-8 INSCRIPT 2.0 AWD 407cv Híbrido</t>
  </si>
  <si>
    <t>029133-1</t>
  </si>
  <si>
    <t>vrcyq6gyfxp</t>
  </si>
  <si>
    <t>XC 60 T-8 HÍBRIDO INSCRIPTION 2.0 5p</t>
  </si>
  <si>
    <t>029134-0</t>
  </si>
  <si>
    <t>0x954ml1wjp</t>
  </si>
  <si>
    <t>XC 90 T-8 HÍBRIDO R-DESIGN 2.0 5p</t>
  </si>
  <si>
    <t>029135-8</t>
  </si>
  <si>
    <t>rgyyb80ft8p</t>
  </si>
  <si>
    <t>S60 T-8 R-DESIGN 2.0 407cv 4p Híbrido</t>
  </si>
  <si>
    <t>029136-6</t>
  </si>
  <si>
    <t>lzy4yr0ll0p</t>
  </si>
  <si>
    <t>S60 T-5 INSCRIPTION 2.0 254cv 4p</t>
  </si>
  <si>
    <t>029138-2</t>
  </si>
  <si>
    <t>sypgt40vgrp</t>
  </si>
  <si>
    <t>S60 T8 POLESTAR 2.0 4p Híbrido</t>
  </si>
  <si>
    <t>029139-0</t>
  </si>
  <si>
    <t>w4rsp6rx2cp</t>
  </si>
  <si>
    <t>XC 60 HÍBRIDOT-8 POLESTAR 2.0 5p</t>
  </si>
  <si>
    <t>029140-4</t>
  </si>
  <si>
    <t>wk8tnfvjrjp</t>
  </si>
  <si>
    <t>XC 90 T-8 HÍBRIDO MOMENTUM 2.0 5p</t>
  </si>
  <si>
    <t>029141-2</t>
  </si>
  <si>
    <t>r7mc49nd3bp</t>
  </si>
  <si>
    <t>XC 60 T-8 HÍBRIDO MOMENTUM 2.0 5p</t>
  </si>
  <si>
    <t>029142-0</t>
  </si>
  <si>
    <t>m7slt8x945p</t>
  </si>
  <si>
    <t>XC 40 T-4 INSCRIPTION 2.0 190cv FWD</t>
  </si>
  <si>
    <t>029143-9</t>
  </si>
  <si>
    <t>p0tk737b7np</t>
  </si>
  <si>
    <t>XC 40 T-5 HÍBRIDO R-DESIGN 1.5 262CV FWD</t>
  </si>
  <si>
    <t>029144-7</t>
  </si>
  <si>
    <t>l1b3sb9k3fp</t>
  </si>
  <si>
    <t>XC 40 T-4 MOMENTUM 2.0 190cv FWD</t>
  </si>
  <si>
    <t>029145-5</t>
  </si>
  <si>
    <t>nq84n9t8rmp</t>
  </si>
  <si>
    <t>XC 40 T-5 HÍBRIDO MOMENTUM 1.5 262cv FWD</t>
  </si>
  <si>
    <t>029146-3</t>
  </si>
  <si>
    <t>ptyvgy6h31p</t>
  </si>
  <si>
    <t>XC 40 T-5 HÍBRIDO INSCRIPTION 1.5 FWD</t>
  </si>
  <si>
    <t>029148-0</t>
  </si>
  <si>
    <t>nwm5k4zkmqp</t>
  </si>
  <si>
    <t>XC 40 T-5 HÍBRIDO INSC. EXPRESS. 1.5 FWD</t>
  </si>
  <si>
    <t>029150-1</t>
  </si>
  <si>
    <t>x87w7bztv0p</t>
  </si>
  <si>
    <t>XC 90 T-8 HÍBRIDO INSC. EXPRESS. 2.0 5p</t>
  </si>
  <si>
    <t>029151-0</t>
  </si>
  <si>
    <t>tl6j168n8yp</t>
  </si>
  <si>
    <t>XC 60 T-8 HÍBRIDO INSC. EXPRESS. 2.0 AWD</t>
  </si>
  <si>
    <t>074001-2</t>
  </si>
  <si>
    <t>806pt9q0wwp</t>
  </si>
  <si>
    <t>Wake</t>
  </si>
  <si>
    <t>Way 1.6 Total Flex 8V Mec.</t>
  </si>
  <si>
    <t>074003-9</t>
  </si>
  <si>
    <t>ks1s5h5kpzp</t>
  </si>
  <si>
    <t>Cross TSI 1.0 TB 12V Flex Mec.</t>
  </si>
  <si>
    <t>061001-1</t>
  </si>
  <si>
    <t>cb6lkhrr9njp</t>
  </si>
  <si>
    <t>Walk</t>
  </si>
  <si>
    <t>Buggy Walk Sport 1.6 8V 58cv</t>
  </si>
  <si>
    <t>February</t>
  </si>
  <si>
    <t>s73025qf2xcb</t>
  </si>
  <si>
    <t>t42qlhm27scb</t>
  </si>
  <si>
    <t>0lw95h301xcb</t>
  </si>
  <si>
    <t>y4bbjtn0z5cb</t>
  </si>
  <si>
    <t>jpxqbxhjkbj1f9</t>
  </si>
  <si>
    <t>z92mpv7y40p</t>
  </si>
  <si>
    <t>03n0dqm6gdp</t>
  </si>
  <si>
    <t>gfghrj6rftj1f9</t>
  </si>
  <si>
    <t>2kvf9rwhzxp</t>
  </si>
  <si>
    <t>ghygnmhgfzj1f9</t>
  </si>
  <si>
    <t>pcv3cx7xf1p</t>
  </si>
  <si>
    <t>mvw65h52ltp</t>
  </si>
  <si>
    <t>nrc0pr0z5jp</t>
  </si>
  <si>
    <t>tbdccm49kdp</t>
  </si>
  <si>
    <t>rflxtwxfmxp</t>
  </si>
  <si>
    <t>jkbr6dlnfvp</t>
  </si>
  <si>
    <t>j6t3wwjkq0p</t>
  </si>
  <si>
    <t>k8s0mwfy6jp</t>
  </si>
  <si>
    <t>rv55x0rdjpp</t>
  </si>
  <si>
    <t>7bnn9dtxqwp</t>
  </si>
  <si>
    <t>p9t6c84zj7p</t>
  </si>
  <si>
    <t>n9h3vmzs5lp</t>
  </si>
  <si>
    <t>s6dq8m5rvsp</t>
  </si>
  <si>
    <t>54dhq5wchrp</t>
  </si>
  <si>
    <t>385r1v70vwp</t>
  </si>
  <si>
    <t>yjycwc6mlhp</t>
  </si>
  <si>
    <t>ks9gxnlm1zp</t>
  </si>
  <si>
    <t>pbtjs5dx0mp</t>
  </si>
  <si>
    <t>14ktsyldt4p</t>
  </si>
  <si>
    <t>gxqq673cvpj1f9</t>
  </si>
  <si>
    <t>7hyggfmbzbp</t>
  </si>
  <si>
    <t>r6d0vwlrd2p</t>
  </si>
  <si>
    <t>21rn8ckq7kp</t>
  </si>
  <si>
    <t>1lc453qm58p</t>
  </si>
  <si>
    <t>n06858kch6p</t>
  </si>
  <si>
    <t>28s8kzdq5np</t>
  </si>
  <si>
    <t>xfgmrb47vvp</t>
  </si>
  <si>
    <t>t56pjmp9t1p</t>
  </si>
  <si>
    <t>t3zvf80lfrp</t>
  </si>
  <si>
    <t>wgb10wdyy0p</t>
  </si>
  <si>
    <t>n7jxdgzp7hp</t>
  </si>
  <si>
    <t>mslmgjvt1yp</t>
  </si>
  <si>
    <t>mvrhpppp85p</t>
  </si>
  <si>
    <t>008278-3</t>
  </si>
  <si>
    <t>npn38f2zp0p</t>
  </si>
  <si>
    <t>A3 Sportback S-Line 2.0 TFSI S-Tronic</t>
  </si>
  <si>
    <t>008279-1</t>
  </si>
  <si>
    <t>npsrydbf7dp</t>
  </si>
  <si>
    <t>A3 Sedan S-Line 2.0 TFSI S-Tronic</t>
  </si>
  <si>
    <t>wcc0kn10j3p</t>
  </si>
  <si>
    <t>11dsfc620tp</t>
  </si>
  <si>
    <t>ggkd7pq002j1f9</t>
  </si>
  <si>
    <t>nzyc0q5rkrp</t>
  </si>
  <si>
    <t>pn7yn7xvx3p</t>
  </si>
  <si>
    <t>nm9x3chxp5p</t>
  </si>
  <si>
    <t>rh8l6bxf9mp</t>
  </si>
  <si>
    <t>qmkcpkmg7sp</t>
  </si>
  <si>
    <t>p8x18w6ks7p</t>
  </si>
  <si>
    <t>z2747fymdhp</t>
  </si>
  <si>
    <t>tdlj476qhgp</t>
  </si>
  <si>
    <t>p395z9qd32p</t>
  </si>
  <si>
    <t>cftwk8kgzn8p</t>
  </si>
  <si>
    <t>09wzb2y6g0p</t>
  </si>
  <si>
    <t>pl7j1d8tj4p</t>
  </si>
  <si>
    <t>wt5xcmyx8bp</t>
  </si>
  <si>
    <t>0rcmgz713np</t>
  </si>
  <si>
    <t>v7dkg8jf8xp</t>
  </si>
  <si>
    <t>n6y00545wbp</t>
  </si>
  <si>
    <t>rmbpsrd3njp</t>
  </si>
  <si>
    <t>v5f62dx9r3p</t>
  </si>
  <si>
    <t>cbj3mqwg70bp</t>
  </si>
  <si>
    <t>gjmzpvgfpyj1f9</t>
  </si>
  <si>
    <t>zkmqp46x2bp</t>
  </si>
  <si>
    <t>8qqtd73y45p</t>
  </si>
  <si>
    <t>5m2xpk5289p</t>
  </si>
  <si>
    <t>nlzwz1lg9rp</t>
  </si>
  <si>
    <t>9nf7phkqllp</t>
  </si>
  <si>
    <t>s4phk00x08p</t>
  </si>
  <si>
    <t>4mz07ywxyjp</t>
  </si>
  <si>
    <t>5s1tcsyqstp</t>
  </si>
  <si>
    <t>nwgb9g0ng1p</t>
  </si>
  <si>
    <t>gjp21rk7zmj1f9</t>
  </si>
  <si>
    <t>snm6fbmdlbp</t>
  </si>
  <si>
    <t>0x18h1msv5p</t>
  </si>
  <si>
    <t>th38t6y9xbp</t>
  </si>
  <si>
    <t>g348bc8f3gj1f9</t>
  </si>
  <si>
    <t>pw8jfvb3ykp</t>
  </si>
  <si>
    <t>gxqq3rtp0rj1f9</t>
  </si>
  <si>
    <t>xqrvxrk1pqp</t>
  </si>
  <si>
    <t>gb1czdj9q5j1f9</t>
  </si>
  <si>
    <t>cbm4j8jt2ggp</t>
  </si>
  <si>
    <t>cdftp060mj5p</t>
  </si>
  <si>
    <t>f9zfbwjx9vj1f9</t>
  </si>
  <si>
    <t>g9ph4w62zcj1f9</t>
  </si>
  <si>
    <t>144852990cp</t>
  </si>
  <si>
    <t>ggczf8g645j1f9</t>
  </si>
  <si>
    <t>p4hm0qqmxzp</t>
  </si>
  <si>
    <t>1vpdvkf6rrp</t>
  </si>
  <si>
    <t>ccm68pccrwzp</t>
  </si>
  <si>
    <t>kp4ytzy3d9cb</t>
  </si>
  <si>
    <t>lgmh3fzndwcb</t>
  </si>
  <si>
    <t>ccm422stwtkp</t>
  </si>
  <si>
    <t>ch9yyfqkvlzp</t>
  </si>
  <si>
    <t>cf06rzrqv20p</t>
  </si>
  <si>
    <t>hkh6smbdf9p</t>
  </si>
  <si>
    <t>gf3x8sgftxp</t>
  </si>
  <si>
    <t>h6f3my9pkwp</t>
  </si>
  <si>
    <t>cbq7089812tp</t>
  </si>
  <si>
    <t>cfxmj3qh3x9p</t>
  </si>
  <si>
    <t>g44n77t0tpp</t>
  </si>
  <si>
    <t>ktv04k0lf8p</t>
  </si>
  <si>
    <t>8cxwzmby7mp</t>
  </si>
  <si>
    <t>cgg4x3q84jqp</t>
  </si>
  <si>
    <t>9whyzzpsytp</t>
  </si>
  <si>
    <t>f6t0cfmfznp</t>
  </si>
  <si>
    <t>ghtn6dcpt1p</t>
  </si>
  <si>
    <t>hpkjt9mvqcp</t>
  </si>
  <si>
    <t>khlp0lzj86p</t>
  </si>
  <si>
    <t>jz1bt3g358dqw</t>
  </si>
  <si>
    <t>9c9jy2942rp</t>
  </si>
  <si>
    <t>tvhympdp02p</t>
  </si>
  <si>
    <t>lrpj5s4kyrcb</t>
  </si>
  <si>
    <t>j7b89grs3scb</t>
  </si>
  <si>
    <t>my68jf2sc0cb</t>
  </si>
  <si>
    <t>ntjp88hzt1cb</t>
  </si>
  <si>
    <t>ly2bzr9jwvcb</t>
  </si>
  <si>
    <t>cjpbhy4jl8np</t>
  </si>
  <si>
    <t>cjs78lq3dffp</t>
  </si>
  <si>
    <t>cgkdqg43rlbp</t>
  </si>
  <si>
    <t>wkrdcchd7vp</t>
  </si>
  <si>
    <t>gqy18khnhyp</t>
  </si>
  <si>
    <t>n5p6nkcnjgcb</t>
  </si>
  <si>
    <t>htl3sg893yp</t>
  </si>
  <si>
    <t>g9v7bp9tjqp</t>
  </si>
  <si>
    <t>kbmr6f6xmmp</t>
  </si>
  <si>
    <t>cgd9ht52x8wp</t>
  </si>
  <si>
    <t>g9s3zs6s4zp</t>
  </si>
  <si>
    <t>hwy6pk2hh2p</t>
  </si>
  <si>
    <t>kgn136l6brp</t>
  </si>
  <si>
    <t>l00w46zhzlp</t>
  </si>
  <si>
    <t>kc19g0fq7gp</t>
  </si>
  <si>
    <t>kmfz0z4fhmp</t>
  </si>
  <si>
    <t>gw94d4j5sfp</t>
  </si>
  <si>
    <t>gtgyxbnvsqp</t>
  </si>
  <si>
    <t>gmf1357030p</t>
  </si>
  <si>
    <t>rx92q2nt97cb</t>
  </si>
  <si>
    <t>6qwp9dpkwjp</t>
  </si>
  <si>
    <t>cc5wdmjdcfqp</t>
  </si>
  <si>
    <t>cgwddf0cynbp</t>
  </si>
  <si>
    <t>ch5yz6csbmxp</t>
  </si>
  <si>
    <t>cfn80mglnjmp</t>
  </si>
  <si>
    <t>f7lp0d7hr2p</t>
  </si>
  <si>
    <t>2g04bd0v24p</t>
  </si>
  <si>
    <t>3c8qwfzq8fp</t>
  </si>
  <si>
    <t>z0n6zrx2blp</t>
  </si>
  <si>
    <t>40f0rv25hwp</t>
  </si>
  <si>
    <t>h9cph3v0lcp</t>
  </si>
  <si>
    <t>jczvkjzhk3p</t>
  </si>
  <si>
    <t>5s0g9g2221p</t>
  </si>
  <si>
    <t>917ptwqw9lp</t>
  </si>
  <si>
    <t>cckrk7g1tryp</t>
  </si>
  <si>
    <t>cdp0jsh6785p</t>
  </si>
  <si>
    <t>cfv4c4blkhmp</t>
  </si>
  <si>
    <t>cj2qbh1lxhzp</t>
  </si>
  <si>
    <t>7zkfp23t6qp</t>
  </si>
  <si>
    <t>cbql1k4cgzzp</t>
  </si>
  <si>
    <t>6xws83dvbfp</t>
  </si>
  <si>
    <t>gfq9qcjxmkp</t>
  </si>
  <si>
    <t>gsgvdq8xz2p</t>
  </si>
  <si>
    <t>g6fnpmg0m3p</t>
  </si>
  <si>
    <t>gtmv0tczpbp</t>
  </si>
  <si>
    <t>htzwvmny4vp</t>
  </si>
  <si>
    <t>004526-8</t>
  </si>
  <si>
    <t>gp8h3d0ht5p</t>
  </si>
  <si>
    <t>TRACKER 1.0 Turbo 12V Flex Aut.</t>
  </si>
  <si>
    <t>h25zz87gbkp</t>
  </si>
  <si>
    <t>lgfds9f5yrp</t>
  </si>
  <si>
    <t>cgjwqp9ltffp</t>
  </si>
  <si>
    <t>f4f3nwyt13p</t>
  </si>
  <si>
    <t>g3g4h9vf0zp</t>
  </si>
  <si>
    <t>hhg1g8fkkvp</t>
  </si>
  <si>
    <t>cjj96glrhl1p</t>
  </si>
  <si>
    <t>ncwbt7y0wgcb</t>
  </si>
  <si>
    <t>23g36nkvnhp</t>
  </si>
  <si>
    <t>4ynr227czxp</t>
  </si>
  <si>
    <t>h63l35f471cb</t>
  </si>
  <si>
    <t>j20s9k3knbcb</t>
  </si>
  <si>
    <t>g9z68yrz9bp</t>
  </si>
  <si>
    <t>gtf7crdfcqp</t>
  </si>
  <si>
    <t>gnf80k2yt0p</t>
  </si>
  <si>
    <t>gktstsns25p</t>
  </si>
  <si>
    <t>ccg3s07nw7qp</t>
  </si>
  <si>
    <t>cbvrb00nff1p</t>
  </si>
  <si>
    <t>kyv40k97mzcb</t>
  </si>
  <si>
    <t>l4jj09crfmcb</t>
  </si>
  <si>
    <t>jbpcb4zq87cb</t>
  </si>
  <si>
    <t>f85xmv8vh0p</t>
  </si>
  <si>
    <t>f4klt3yj8jp</t>
  </si>
  <si>
    <t>gjtkydxfwpp</t>
  </si>
  <si>
    <t>lhgfg37bnjcb</t>
  </si>
  <si>
    <t>f9tzlxr6x9p</t>
  </si>
  <si>
    <t>768lrp1d9np</t>
  </si>
  <si>
    <t>cb3b7nzzhndp</t>
  </si>
  <si>
    <t>ccqdh51b800p</t>
  </si>
  <si>
    <t>twwyq89nmhj1f9</t>
  </si>
  <si>
    <t>xyb92wr05jj1f9</t>
  </si>
  <si>
    <t>6w6tptr3kwj1f9</t>
  </si>
  <si>
    <t>5f0wgrb3psj1f9</t>
  </si>
  <si>
    <t>q59p85h4clj1f9</t>
  </si>
  <si>
    <t>rmw1d5d0tvj1f9</t>
  </si>
  <si>
    <t>gw6w4drk6rp</t>
  </si>
  <si>
    <t>hcnxjlptl9p</t>
  </si>
  <si>
    <t>2l94709pwkp</t>
  </si>
  <si>
    <t>8wr9qgb930p</t>
  </si>
  <si>
    <t>51mq6qnxs9p</t>
  </si>
  <si>
    <t>4h67gr3ppdp</t>
  </si>
  <si>
    <t>g0lhx9721rp</t>
  </si>
  <si>
    <t>kvvy0h54fgcb</t>
  </si>
  <si>
    <t>2tkwvy6gq9p</t>
  </si>
  <si>
    <t>yhljgp2d9qp</t>
  </si>
  <si>
    <t>1j3f78pbhqp</t>
  </si>
  <si>
    <t>cbclc2fdvvyp</t>
  </si>
  <si>
    <t>1g5g3p9jn2p</t>
  </si>
  <si>
    <t>0z2prxqg1jp</t>
  </si>
  <si>
    <t>j8c4bnnjfdcb</t>
  </si>
  <si>
    <t>cjx7g9k56cdp</t>
  </si>
  <si>
    <t>60dytbzpgcp</t>
  </si>
  <si>
    <t>77wvx985ggp</t>
  </si>
  <si>
    <t>j6gcyn2p2xcb</t>
  </si>
  <si>
    <t>kn8g0bmw3pcb</t>
  </si>
  <si>
    <t>k1mfc06j7lcb</t>
  </si>
  <si>
    <t>k904lvmklpcb</t>
  </si>
  <si>
    <t>k5r8qv6c8qcb</t>
  </si>
  <si>
    <t>l85h3r745lcb</t>
  </si>
  <si>
    <t>f5cc8zw41lp</t>
  </si>
  <si>
    <t>cb5p9f5vg8gp</t>
  </si>
  <si>
    <t>9gcv989jmhp</t>
  </si>
  <si>
    <t>g7bw5smtp7p</t>
  </si>
  <si>
    <t>g6nm02crp2p</t>
  </si>
  <si>
    <t>6f8km1xsqmp</t>
  </si>
  <si>
    <t>m3x8pzs6c8cb</t>
  </si>
  <si>
    <t>l4d9rk0n6ycb</t>
  </si>
  <si>
    <t>k6wdrl2qzfcb</t>
  </si>
  <si>
    <t>cflqd0z2p89p</t>
  </si>
  <si>
    <t>cbkmx4bgjthp</t>
  </si>
  <si>
    <t>jtsyhdjm8kcb</t>
  </si>
  <si>
    <t>gbk6lttbq3p</t>
  </si>
  <si>
    <t>gcmmnwg7gvp</t>
  </si>
  <si>
    <t>cjk0m7yg84pp</t>
  </si>
  <si>
    <t>k8d9tlwspycb</t>
  </si>
  <si>
    <t>cgt0hv81h3lp</t>
  </si>
  <si>
    <t>cj2dwkdl4fjp</t>
  </si>
  <si>
    <t>gf3k0hddvxp</t>
  </si>
  <si>
    <t>f5jyn59gf4p</t>
  </si>
  <si>
    <t>f8514lh920p</t>
  </si>
  <si>
    <t>cjl35nxj15rp</t>
  </si>
  <si>
    <t>799299bbg4p</t>
  </si>
  <si>
    <t>528mn0g311p</t>
  </si>
  <si>
    <t>chjk85vhpjxp</t>
  </si>
  <si>
    <t>3lqz9ms6vbp</t>
  </si>
  <si>
    <t>hfpstjlnxqp</t>
  </si>
  <si>
    <t>hwx54khxjtp</t>
  </si>
  <si>
    <t>jhxtyqhghrp</t>
  </si>
  <si>
    <t>9l3qd7wxjhp</t>
  </si>
  <si>
    <t>gpmlm2tfs5p</t>
  </si>
  <si>
    <t>gc0dq0sz32p</t>
  </si>
  <si>
    <t>cjbtgy71lw9p</t>
  </si>
  <si>
    <t>ccvb0b7t5c0p</t>
  </si>
  <si>
    <t>g0rxttjxhkp</t>
  </si>
  <si>
    <t>001547-4</t>
  </si>
  <si>
    <t>ccgwwypn089p</t>
  </si>
  <si>
    <t>UNO CIAO 1.0 Fire Flex 8V 5p</t>
  </si>
  <si>
    <t>001548-2</t>
  </si>
  <si>
    <t>gvr4289mhlp</t>
  </si>
  <si>
    <t>Strada Ranch 1.3 Flex 8V CD Aut.</t>
  </si>
  <si>
    <t>001549-0</t>
  </si>
  <si>
    <t>gnwmjpcyztp</t>
  </si>
  <si>
    <t>Strada Volcano 1.3 Flex 8V CD Aut.</t>
  </si>
  <si>
    <t>5jksnd43v9p</t>
  </si>
  <si>
    <t>9rcnjxnky5p</t>
  </si>
  <si>
    <t>cb70jwrlfjwp</t>
  </si>
  <si>
    <t>ntkwb0jtpncb</t>
  </si>
  <si>
    <t>m8nkwyh7d3drj</t>
  </si>
  <si>
    <t>py1fy6kys0cb</t>
  </si>
  <si>
    <t>pcm45dvpqkdrj</t>
  </si>
  <si>
    <t>02snkv8cr5p</t>
  </si>
  <si>
    <t>1nmhjj03cjp</t>
  </si>
  <si>
    <t>mjkjs350f5cb</t>
  </si>
  <si>
    <t>l0lc0gqkpkdrj</t>
  </si>
  <si>
    <t>ldhv5wkrnlcb</t>
  </si>
  <si>
    <t>kzrd2njz6qdrj</t>
  </si>
  <si>
    <t>k0c1jj8dmmcb</t>
  </si>
  <si>
    <t>kmg1pyn3yhdrj</t>
  </si>
  <si>
    <t>cf5h45rxh2hp</t>
  </si>
  <si>
    <t>cdnp52thh4wp</t>
  </si>
  <si>
    <t>cc7wxm3vkfvp</t>
  </si>
  <si>
    <t>cbr00yqcbk4p</t>
  </si>
  <si>
    <t>zlc1kzdkt7p</t>
  </si>
  <si>
    <t>gfs2xw75jrp</t>
  </si>
  <si>
    <t>k2wkw05v1jcb</t>
  </si>
  <si>
    <t>kpvqmxg0cpdrj</t>
  </si>
  <si>
    <t>9z520cg8ffp</t>
  </si>
  <si>
    <t>6srht5y2k0p</t>
  </si>
  <si>
    <t>20rs4dpz8qp</t>
  </si>
  <si>
    <t>48qmnm698np</t>
  </si>
  <si>
    <t>3zn0n689zyp</t>
  </si>
  <si>
    <t>3kxxt9dgw4p</t>
  </si>
  <si>
    <t>57r6dz9t52p</t>
  </si>
  <si>
    <t>4bd9033bkwp</t>
  </si>
  <si>
    <t>rlv8grwm1cp</t>
  </si>
  <si>
    <t>ch1r7n86vynp</t>
  </si>
  <si>
    <t>w6y8h9cbqqp</t>
  </si>
  <si>
    <t>mn7jfm1vtgcb</t>
  </si>
  <si>
    <t>l960fpm67jdrj</t>
  </si>
  <si>
    <t>j5vcnk89s2p</t>
  </si>
  <si>
    <t>lq9yrbbm72p</t>
  </si>
  <si>
    <t>lg2djg9jq6cb</t>
  </si>
  <si>
    <t>k46twrclhqdrj</t>
  </si>
  <si>
    <t>0fqbr1yw76p</t>
  </si>
  <si>
    <t>nrx7r96jbkp</t>
  </si>
  <si>
    <t>l6298dpsq5cb</t>
  </si>
  <si>
    <t>m0vkysv1kpcb</t>
  </si>
  <si>
    <t>nrbczyk92mcb</t>
  </si>
  <si>
    <t>jtbs5vd1hvcb</t>
  </si>
  <si>
    <t>kms518bszccb</t>
  </si>
  <si>
    <t>jh5w21q1hscb</t>
  </si>
  <si>
    <t>6yywmrsfcxp</t>
  </si>
  <si>
    <t>3x2k85hhl4p</t>
  </si>
  <si>
    <t>f566twp61wp</t>
  </si>
  <si>
    <t>gd6bh9pdpzp</t>
  </si>
  <si>
    <t>cjd9762j2m4p</t>
  </si>
  <si>
    <t>gk98tqcrtvp</t>
  </si>
  <si>
    <t>gt2wykjl92p</t>
  </si>
  <si>
    <t>96v8h0ygjfp</t>
  </si>
  <si>
    <t>ch02fmktctnp</t>
  </si>
  <si>
    <t>915whbts90p</t>
  </si>
  <si>
    <t>gy9z4036xsp</t>
  </si>
  <si>
    <t>g8kf3wqzwyp</t>
  </si>
  <si>
    <t>hr453p3fpbp</t>
  </si>
  <si>
    <t>jqy5ctf1bxp</t>
  </si>
  <si>
    <t>hrp9pntpmkp</t>
  </si>
  <si>
    <t>hhnm0dcvc1p</t>
  </si>
  <si>
    <t>hbd0w3nd0bp</t>
  </si>
  <si>
    <t>gcqhn9kwc4p</t>
  </si>
  <si>
    <t>gkydcs053gp</t>
  </si>
  <si>
    <t>cc06cv108w3p</t>
  </si>
  <si>
    <t>cdcrvx701n7p</t>
  </si>
  <si>
    <t>ny74zyy7g9p</t>
  </si>
  <si>
    <t>m4b82qnrd8p</t>
  </si>
  <si>
    <t>jswbqx43j9p</t>
  </si>
  <si>
    <t>g34d7x314zp</t>
  </si>
  <si>
    <t>cjtdmtcyb19p</t>
  </si>
  <si>
    <t>p5q7mshjrlp</t>
  </si>
  <si>
    <t>g6hnnq687zp</t>
  </si>
  <si>
    <t>hythgbqstrcb</t>
  </si>
  <si>
    <t>n733w3k15np</t>
  </si>
  <si>
    <t>kv5kgwp3bbp</t>
  </si>
  <si>
    <t>chj68wztz1xp</t>
  </si>
  <si>
    <t>gz3c6pbft6p</t>
  </si>
  <si>
    <t>h3cbmxjhyhp</t>
  </si>
  <si>
    <t>lpy53drnzyp</t>
  </si>
  <si>
    <t>gd07r6cs1np</t>
  </si>
  <si>
    <t>8r5qk5mn24p</t>
  </si>
  <si>
    <t>5ssk6wptnyp</t>
  </si>
  <si>
    <t>cb7w8g7rx3xp</t>
  </si>
  <si>
    <t>6zclz5w33fp</t>
  </si>
  <si>
    <t>80gfqypztvp</t>
  </si>
  <si>
    <t>cd7frmv1xlbp</t>
  </si>
  <si>
    <t>cgv2k611wh5p</t>
  </si>
  <si>
    <t>cg4q5ykrz3mp</t>
  </si>
  <si>
    <t>cdqs7zjmtx4p</t>
  </si>
  <si>
    <t>8tlbphjky9p</t>
  </si>
  <si>
    <t>qd8fw0t6vzp</t>
  </si>
  <si>
    <t>cbcd9bbxhqpp</t>
  </si>
  <si>
    <t>9f8lxnyfpyp</t>
  </si>
  <si>
    <t>cgll41khwgmp</t>
  </si>
  <si>
    <t>chlp2l3mkjlp</t>
  </si>
  <si>
    <t>cgfh1njh8vyp</t>
  </si>
  <si>
    <t>f4t7z98nlsp</t>
  </si>
  <si>
    <t>f4qhyllmpdp</t>
  </si>
  <si>
    <t>chdtzknh0yhp</t>
  </si>
  <si>
    <t>cfxmj3qd7f3p</t>
  </si>
  <si>
    <t>cb1z2mw98f5p</t>
  </si>
  <si>
    <t>cj1qfr05qrpp</t>
  </si>
  <si>
    <t>gc0lcns4hrp</t>
  </si>
  <si>
    <t>gly7dzt2pqp</t>
  </si>
  <si>
    <t>gch939lj7jp</t>
  </si>
  <si>
    <t>5wp2t58kbvp</t>
  </si>
  <si>
    <t>ccq8r73388bp</t>
  </si>
  <si>
    <t>7cg2c7r379p</t>
  </si>
  <si>
    <t>cfpk29vdmf4p</t>
  </si>
  <si>
    <t>cc2pjvhbs83p</t>
  </si>
  <si>
    <t>96mmwzshmnp</t>
  </si>
  <si>
    <t>cbm6jqthc84p</t>
  </si>
  <si>
    <t>8g99kzlzndp</t>
  </si>
  <si>
    <t>chnpv25b5zqp</t>
  </si>
  <si>
    <t>gtcyc6bk6cp</t>
  </si>
  <si>
    <t>jnj60bgj6hp</t>
  </si>
  <si>
    <t>h0p69bg2ncp</t>
  </si>
  <si>
    <t>hc0lsvzr75p</t>
  </si>
  <si>
    <t>cd0hk7nd2tjp</t>
  </si>
  <si>
    <t>gdsk021rq3p</t>
  </si>
  <si>
    <t>cj3llk4pvrpp</t>
  </si>
  <si>
    <t>cgjdggyt01qp</t>
  </si>
  <si>
    <t>f8bgb7ws8xp</t>
  </si>
  <si>
    <t>chk65m190z1p</t>
  </si>
  <si>
    <t>lt47mxq3j6cb</t>
  </si>
  <si>
    <t>DAILY CHASSI 35-150 Curto 3.0 (Diesel)</t>
  </si>
  <si>
    <t>lvwctyhlzrcb</t>
  </si>
  <si>
    <t>DAILY CHASSI 35-150 Longo 3.0 (Diesel)</t>
  </si>
  <si>
    <t>l3s1kzk449cb</t>
  </si>
  <si>
    <t>DAILY CHASSI 65-170 Longo 3.0 (Diesel)</t>
  </si>
  <si>
    <t>m0m3db79m9cb</t>
  </si>
  <si>
    <t>DAILY CH. 65-170 CD Longo 3.0 (Diesel)</t>
  </si>
  <si>
    <t>k33s7sztvbcb</t>
  </si>
  <si>
    <t>DAILY CHASSI 45-170 3.0 (Diesel)</t>
  </si>
  <si>
    <t>lgbm5nr1fwcb</t>
  </si>
  <si>
    <t>DAILY CHASSI 55-170 3.0 (Diesel)</t>
  </si>
  <si>
    <t>l0stfzrbl9cb</t>
  </si>
  <si>
    <t>DAILY CHASSI 45-170 CD 3.0 (Diesel)</t>
  </si>
  <si>
    <t>mcsksd224gcb</t>
  </si>
  <si>
    <t>DAILY CHASSI 55-170 CD 3.0 (Diesel)</t>
  </si>
  <si>
    <t>mnlslyznb3cb</t>
  </si>
  <si>
    <t>DAILY CHASSI 70-170 3.0 (Diesel)</t>
  </si>
  <si>
    <t>nfqkb5px0gcb</t>
  </si>
  <si>
    <t>DAILY FURGÃO 55-170 3.0 12m³ (Diesel)</t>
  </si>
  <si>
    <t>njqxzwsg1mcb</t>
  </si>
  <si>
    <t>DAILY FURGÃO 55-170 3.0 16m³ (Diesel)</t>
  </si>
  <si>
    <t>mlrv3grdj6cb</t>
  </si>
  <si>
    <t>DAILY FURGÃO 30-130 2.3 12m³ (Diesel)</t>
  </si>
  <si>
    <t>mf29z3srvbcb</t>
  </si>
  <si>
    <t>DAILY FURGÃO 30-130 2.3 10,8m³ (Diesel)</t>
  </si>
  <si>
    <t>mf5jqtb1ghcb</t>
  </si>
  <si>
    <t>DAILY FURGÃO 30-130 2.3 9m³ (Diesel)</t>
  </si>
  <si>
    <t>l92tvs83c1cb</t>
  </si>
  <si>
    <t>DAILY FURGÃO 30-130 2.3 7,3m³ (Diesel)</t>
  </si>
  <si>
    <t>kw0dlqjqj0cb</t>
  </si>
  <si>
    <t>DAILY CITY CH. 30-130 Longo 2.3 (Diesel)</t>
  </si>
  <si>
    <t>mvm543r0t3cb</t>
  </si>
  <si>
    <t>DAILY 45-170 FURGÃO 3.0 12m³ (Diesel)</t>
  </si>
  <si>
    <t>mj18pk52mbcb</t>
  </si>
  <si>
    <t>DAILY CHASSI 60-170 3.0 (Diesel)</t>
  </si>
  <si>
    <t>089028-6</t>
  </si>
  <si>
    <t>l1869v56xycb</t>
  </si>
  <si>
    <t>DAILY CHASSI 35-160 Longo 3.0 (Diesel)</t>
  </si>
  <si>
    <t>089029-4</t>
  </si>
  <si>
    <t>l128jfyxp2cb</t>
  </si>
  <si>
    <t>DAILY CHASSI 35-160 Curto 3.0 (Diesel)</t>
  </si>
  <si>
    <t>713n063qyrp</t>
  </si>
  <si>
    <t>hccl2nz2l2cb</t>
  </si>
  <si>
    <t>cg9cdch1rtvp</t>
  </si>
  <si>
    <t>ghx9wbhmk6p</t>
  </si>
  <si>
    <t>jfq79w3zjjp</t>
  </si>
  <si>
    <t>g39dl8fy5wp</t>
  </si>
  <si>
    <t>ch4zgqnvg01p</t>
  </si>
  <si>
    <t>gf38d4vhkkp</t>
  </si>
  <si>
    <t>g4rk1q93k7p</t>
  </si>
  <si>
    <t>hqfhwydr13p</t>
  </si>
  <si>
    <t>xw9my7t2dpp</t>
  </si>
  <si>
    <t>wlvr8l3rz3cb</t>
  </si>
  <si>
    <t>vnb822xrz9p</t>
  </si>
  <si>
    <t>s0nn9b35w9p</t>
  </si>
  <si>
    <t>yp4qj4gc89p</t>
  </si>
  <si>
    <t>32jm61znzcp</t>
  </si>
  <si>
    <t>3kx0l01skzp</t>
  </si>
  <si>
    <t>znf05nlj24p</t>
  </si>
  <si>
    <t>rbc4wlv8rnp</t>
  </si>
  <si>
    <t>sbwqklqkn4p</t>
  </si>
  <si>
    <t>705v02gkllp</t>
  </si>
  <si>
    <t>yhzl15xqdnp</t>
  </si>
  <si>
    <t>zm40q47ffjp</t>
  </si>
  <si>
    <t>016077-6</t>
  </si>
  <si>
    <t>xxj7ghvk1lp</t>
  </si>
  <si>
    <t>F-Pace 3.0 S AWD 340 cv Aut.</t>
  </si>
  <si>
    <t>yq5ny25ljfcb</t>
  </si>
  <si>
    <t>glxhbcmrd1p</t>
  </si>
  <si>
    <t>hc77d1bgc0p</t>
  </si>
  <si>
    <t>jyct6200g4cb</t>
  </si>
  <si>
    <t>kcwh965tgbcb</t>
  </si>
  <si>
    <t>llgmg51x8scb</t>
  </si>
  <si>
    <t>ks76g306bbcb</t>
  </si>
  <si>
    <t>h88wrj50hcp</t>
  </si>
  <si>
    <t>j0r0x16ybhp</t>
  </si>
  <si>
    <t>hq051ntlp1p</t>
  </si>
  <si>
    <t>lh15wp8kk9cb</t>
  </si>
  <si>
    <t>hl214r4xygp</t>
  </si>
  <si>
    <t>t86nr3r2f4p</t>
  </si>
  <si>
    <t>s0nvxz7czgp</t>
  </si>
  <si>
    <t>lz2lz27z37cb</t>
  </si>
  <si>
    <t>f4z57qrl8xp</t>
  </si>
  <si>
    <t>ww0vz12b2rp</t>
  </si>
  <si>
    <t>jjrf9y6k63cb</t>
  </si>
  <si>
    <t>kv1cw0f88kp</t>
  </si>
  <si>
    <t>j14qv4zpklp</t>
  </si>
  <si>
    <t>jfz62f4dpdp</t>
  </si>
  <si>
    <t>kdd231wnv8p</t>
  </si>
  <si>
    <t>lh6cglvkv9p</t>
  </si>
  <si>
    <t>lq6jtyz8kycb</t>
  </si>
  <si>
    <t>l5pf8k2589cb</t>
  </si>
  <si>
    <t>mkp68t5nwccb</t>
  </si>
  <si>
    <t>mn6w8t8z95cb</t>
  </si>
  <si>
    <t>tmvw1q9b27p</t>
  </si>
  <si>
    <t>nxfvm8pks4cb</t>
  </si>
  <si>
    <t>lfb62qr4b0p</t>
  </si>
  <si>
    <t>mdyxjvhjh5p</t>
  </si>
  <si>
    <t>pythrpr7y7cb</t>
  </si>
  <si>
    <t>yr29vhwck0cb</t>
  </si>
  <si>
    <t>hm1w6trkqtcb</t>
  </si>
  <si>
    <t>k7mvh2q1zbp</t>
  </si>
  <si>
    <t>pfgw07xzmpp</t>
  </si>
  <si>
    <t>h2tsy0l8kpp</t>
  </si>
  <si>
    <t>k9ynzm2mscp</t>
  </si>
  <si>
    <t>zcth70yb8gp</t>
  </si>
  <si>
    <t>smnz2y9257p</t>
  </si>
  <si>
    <t>tgl6plt11np</t>
  </si>
  <si>
    <t>hpctycz8zcp</t>
  </si>
  <si>
    <t>g3zlc92r2vp</t>
  </si>
  <si>
    <t>cgqp0d8xl1dp</t>
  </si>
  <si>
    <t>h22nbskflmp</t>
  </si>
  <si>
    <t>4t1k9th2nzcb</t>
  </si>
  <si>
    <t>5nrn18n08dcb</t>
  </si>
  <si>
    <t>cjyl6mq3px6cb</t>
  </si>
  <si>
    <t>cghg33tpf54cb</t>
  </si>
  <si>
    <t>9kkdbx1pzhcb</t>
  </si>
  <si>
    <t>f5vgltfbjqj1f9</t>
  </si>
  <si>
    <t>rgprt53szdp</t>
  </si>
  <si>
    <t>smhygsdhqxp</t>
  </si>
  <si>
    <t>tq1xbh2bxyp</t>
  </si>
  <si>
    <t>svfhp6294xcb</t>
  </si>
  <si>
    <t>2v47c3ltyrcb</t>
  </si>
  <si>
    <t>1rfthy2q8pp</t>
  </si>
  <si>
    <t>s19n4bzxbfp</t>
  </si>
  <si>
    <t>tbx3s3qlknp</t>
  </si>
  <si>
    <t>t6h3cb2c6ycb</t>
  </si>
  <si>
    <t>rsp8qbqw2pcb</t>
  </si>
  <si>
    <t>49y4dsnskvp</t>
  </si>
  <si>
    <t>sk7pkz5jsmp</t>
  </si>
  <si>
    <t>qnjw487k33p</t>
  </si>
  <si>
    <t>hz553kf2byj1f9</t>
  </si>
  <si>
    <t>cbpcy7yh23cp</t>
  </si>
  <si>
    <t>27z9hf764rp</t>
  </si>
  <si>
    <t>1vr1hkfvsgp</t>
  </si>
  <si>
    <t>5gl2cbt985p</t>
  </si>
  <si>
    <t>g2x687cdv4j1f9</t>
  </si>
  <si>
    <t>1001z130plp</t>
  </si>
  <si>
    <t>3dkcfk7tgcp</t>
  </si>
  <si>
    <t>4x1d1lv04rcb</t>
  </si>
  <si>
    <t>2q2km1hqqkcb</t>
  </si>
  <si>
    <t>3bck053blccb</t>
  </si>
  <si>
    <t>6c5lh3ls8bcb</t>
  </si>
  <si>
    <t>6fx88w8t3pcb</t>
  </si>
  <si>
    <t>cfhw7f45h8np</t>
  </si>
  <si>
    <t>f7j9f7kvh6j1f9</t>
  </si>
  <si>
    <t>z3y4xrl19fp</t>
  </si>
  <si>
    <t>ch15sxtcchsp</t>
  </si>
  <si>
    <t>s3lcj83qc2p</t>
  </si>
  <si>
    <t>qkw1p6mr1dp</t>
  </si>
  <si>
    <t>rnhx5dcsdpp</t>
  </si>
  <si>
    <t>rhfzt3dgw8p</t>
  </si>
  <si>
    <t>pzv7y3nl5np</t>
  </si>
  <si>
    <t>njvc05vl3sp</t>
  </si>
  <si>
    <t>xxq0l8yqbhp</t>
  </si>
  <si>
    <t>yhplmpdbgrp</t>
  </si>
  <si>
    <t>8555kss1kyp</t>
  </si>
  <si>
    <t>ws55rbxhgwp</t>
  </si>
  <si>
    <t>cb30952vrf2p</t>
  </si>
  <si>
    <t>hvhtcqfq9rp</t>
  </si>
  <si>
    <t>j09lkhcpm4j1f9</t>
  </si>
  <si>
    <t>cjs14pl9jgtp</t>
  </si>
  <si>
    <t>gty796vw4qj1f9</t>
  </si>
  <si>
    <t>kvvgq17zxnj1f9</t>
  </si>
  <si>
    <t>xhlk5w3f2qj1f9</t>
  </si>
  <si>
    <t>x714bvt8pyj1f9</t>
  </si>
  <si>
    <t>qtkx8fsj8zj1f9</t>
  </si>
  <si>
    <t>37z5pht67mj1f9</t>
  </si>
  <si>
    <t>pfjg6r3lx8j1f9</t>
  </si>
  <si>
    <t>mqr17bf70vp</t>
  </si>
  <si>
    <t>l7k1ltfgf3p</t>
  </si>
  <si>
    <t>264qt07qc7p</t>
  </si>
  <si>
    <t>x87ht4x7njp</t>
  </si>
  <si>
    <t>hqmntkx5ydj1f9</t>
  </si>
  <si>
    <t>4h2lrqpy7lp</t>
  </si>
  <si>
    <t>lqdmqdrb76j1f9</t>
  </si>
  <si>
    <t>kc1gypvwsdj1f9</t>
  </si>
  <si>
    <t>cflgv5j1v5sp</t>
  </si>
  <si>
    <t>j6v1bpljtqj1f9</t>
  </si>
  <si>
    <t>n0sbjchtj3p</t>
  </si>
  <si>
    <t>m3ns5fjr9kp</t>
  </si>
  <si>
    <t>cbx2g0whlz4p</t>
  </si>
  <si>
    <t>j446lrrtr7j1f9</t>
  </si>
  <si>
    <t>ld6vv552xbp</t>
  </si>
  <si>
    <t>pcdc1h8vlwp</t>
  </si>
  <si>
    <t>0x18h1lp77p</t>
  </si>
  <si>
    <t>t9g39n2hncp</t>
  </si>
  <si>
    <t>qqg7k4tplnp</t>
  </si>
  <si>
    <t>vwnrxc6rpjcb</t>
  </si>
  <si>
    <t>x7d7mdjc15cb</t>
  </si>
  <si>
    <t>ngn3ds3f6gcb</t>
  </si>
  <si>
    <t>n3nxzd4g4scb</t>
  </si>
  <si>
    <t>pdxxt6x00pcb</t>
  </si>
  <si>
    <t>nr8tnskhbmcb</t>
  </si>
  <si>
    <t>zs5frd032vp</t>
  </si>
  <si>
    <t>mjk3t0bdmycb</t>
  </si>
  <si>
    <t>l9l3jc5lv4cb</t>
  </si>
  <si>
    <t>mp8ng76k9kcb</t>
  </si>
  <si>
    <t>kkz0688qthcb</t>
  </si>
  <si>
    <t>kzpxwkck11cb</t>
  </si>
  <si>
    <t>k3vpzjq1bgcb</t>
  </si>
  <si>
    <t>l9t57mlmtgcb</t>
  </si>
  <si>
    <t>l8fnc5bb21cb</t>
  </si>
  <si>
    <t>lw953x3rsxcb</t>
  </si>
  <si>
    <t>lpzh7r47bgcb</t>
  </si>
  <si>
    <t>mrf7359l7fcb</t>
  </si>
  <si>
    <t>m78jx9xbljcb</t>
  </si>
  <si>
    <t>pl1nhvqfbhcb</t>
  </si>
  <si>
    <t>qfvj0wfkp5cb</t>
  </si>
  <si>
    <t>lzqf2rv9kzcb</t>
  </si>
  <si>
    <t>l5grykkjtwcb</t>
  </si>
  <si>
    <t>6fb9jt3dgpcb</t>
  </si>
  <si>
    <t>ccjdv7b0pd3p</t>
  </si>
  <si>
    <t>ncdmhtv5f4cb</t>
  </si>
  <si>
    <t>mx60h4rmpgcb</t>
  </si>
  <si>
    <t>nt8m8rg7wlcb</t>
  </si>
  <si>
    <t>vnyvv05g5lp</t>
  </si>
  <si>
    <t>vp96jtmpf3p</t>
  </si>
  <si>
    <t>cbl7f82s17jp</t>
  </si>
  <si>
    <t>vsnhngh49fp</t>
  </si>
  <si>
    <t>z3p546m11vp</t>
  </si>
  <si>
    <t>y9h5fkksm1p</t>
  </si>
  <si>
    <t>p45ssnhh5vcb</t>
  </si>
  <si>
    <t>q2dcsnp9tsp</t>
  </si>
  <si>
    <t>8zttsxn0qxcb</t>
  </si>
  <si>
    <t>vgxz6tld00p</t>
  </si>
  <si>
    <t>qfqhyp87l4p</t>
  </si>
  <si>
    <t>qq3jwn8bf8p</t>
  </si>
  <si>
    <t>cgn0x878g79p</t>
  </si>
  <si>
    <t>gwllzzbyd4j1f9</t>
  </si>
  <si>
    <t>n7xyb3vts7p</t>
  </si>
  <si>
    <t>p4sdkqg1jmp</t>
  </si>
  <si>
    <t>k26yvyxl1sj1f9</t>
  </si>
  <si>
    <t>z1bh67xxrcp</t>
  </si>
  <si>
    <t>jjhr8y2qpyj1f9</t>
  </si>
  <si>
    <t>021467-1</t>
  </si>
  <si>
    <t>t2sg4tv7mrp</t>
  </si>
  <si>
    <t>C-300 AMG Line EQ Boost 2.0 TB Aut.</t>
  </si>
  <si>
    <t>021468-0</t>
  </si>
  <si>
    <t>r16zbcvc0cp</t>
  </si>
  <si>
    <t>C-200 AMG Line EQ Boost 1.5 TB Aut.</t>
  </si>
  <si>
    <t>021469-8</t>
  </si>
  <si>
    <t>z2zj55kt6dp</t>
  </si>
  <si>
    <t>GLC-300 AMG Line Coupe 4M 2.0 TB Aut.</t>
  </si>
  <si>
    <t>j0hljfm26sp</t>
  </si>
  <si>
    <t>mj60899r2gp</t>
  </si>
  <si>
    <t>mxwph5tqmbp</t>
  </si>
  <si>
    <t>j2tjcsfm6lp</t>
  </si>
  <si>
    <t>ns4b58f2xgp</t>
  </si>
  <si>
    <t>npybxhg35hp</t>
  </si>
  <si>
    <t>lqsyzcq4rxp</t>
  </si>
  <si>
    <t>qrx0q6msykp</t>
  </si>
  <si>
    <t>pch0qghm6wp</t>
  </si>
  <si>
    <t>p2zy8bhxnkp</t>
  </si>
  <si>
    <t>rn91rmb2glcb</t>
  </si>
  <si>
    <t>ntmgxxf633cb</t>
  </si>
  <si>
    <t>mw3mlw3vtrcb</t>
  </si>
  <si>
    <t>pv8pyn9238cb</t>
  </si>
  <si>
    <t>lrtfq8b3zxp</t>
  </si>
  <si>
    <t>k91hv4sdf7p</t>
  </si>
  <si>
    <t>lxp3psj7w4p</t>
  </si>
  <si>
    <t>nq7szysm6mp</t>
  </si>
  <si>
    <t>pyr8f21phvcb</t>
  </si>
  <si>
    <t>hn758fq5cdp</t>
  </si>
  <si>
    <t>r33lsj4x1xcb</t>
  </si>
  <si>
    <t>kj8y834snmp</t>
  </si>
  <si>
    <t>jt58ggy00kp</t>
  </si>
  <si>
    <t>tf6kk45v95cb</t>
  </si>
  <si>
    <t>lc55bqs97kcb</t>
  </si>
  <si>
    <t>mbr6c9xtkqcb</t>
  </si>
  <si>
    <t>llhn44rx1lcb</t>
  </si>
  <si>
    <t>hy70l3srj3p</t>
  </si>
  <si>
    <t>j2gk603p7pp</t>
  </si>
  <si>
    <t>js4r4kpg9kp</t>
  </si>
  <si>
    <t>j7zdzcfv4pp</t>
  </si>
  <si>
    <t>l4pp08rvd5p</t>
  </si>
  <si>
    <t>md4v98qcsscb</t>
  </si>
  <si>
    <t>rtkblq8z42cb</t>
  </si>
  <si>
    <t>lt52j9dwpgp</t>
  </si>
  <si>
    <t>kbsc9hlfprp</t>
  </si>
  <si>
    <t>j2gk6046rmp</t>
  </si>
  <si>
    <t>n25kb8kp16p</t>
  </si>
  <si>
    <t>cjjt9hfj960p</t>
  </si>
  <si>
    <t>2c42r7tqc8p</t>
  </si>
  <si>
    <t>cd982nbvlj4p</t>
  </si>
  <si>
    <t>4tntvqj9pzp</t>
  </si>
  <si>
    <t>83lg5hhx7rp</t>
  </si>
  <si>
    <t>60rvt5btqhp</t>
  </si>
  <si>
    <t>3kwt1c4fv9p</t>
  </si>
  <si>
    <t>g3660hkkn9p</t>
  </si>
  <si>
    <t>plbs98bsjncb</t>
  </si>
  <si>
    <t>gl6dc2rn20p</t>
  </si>
  <si>
    <t>chhgdhj76h1p</t>
  </si>
  <si>
    <t>gbg0f07nswp</t>
  </si>
  <si>
    <t>njs2gqlgzpcb</t>
  </si>
  <si>
    <t>mzxn5wwhr6cb</t>
  </si>
  <si>
    <t>ls5f8ph3cccb</t>
  </si>
  <si>
    <t>gh1gw557d7p</t>
  </si>
  <si>
    <t>6rdbs18xscp</t>
  </si>
  <si>
    <t>79tt2x2ds1p</t>
  </si>
  <si>
    <t>44xhp0pb5lp</t>
  </si>
  <si>
    <t>6p6msbv0l6p</t>
  </si>
  <si>
    <t>98b167pptwp</t>
  </si>
  <si>
    <t>ccr6vnnqz4tp</t>
  </si>
  <si>
    <t>gv7h5d4x9lp</t>
  </si>
  <si>
    <t>gfz1qblwsqp</t>
  </si>
  <si>
    <t>f4twq05rk2p</t>
  </si>
  <si>
    <t>cgx3tr816ylp</t>
  </si>
  <si>
    <t>grhtp08bbgp</t>
  </si>
  <si>
    <t>gdg32fsr7kp</t>
  </si>
  <si>
    <t>g2pd99d7tkp</t>
  </si>
  <si>
    <t>hjjx6dn2xwp</t>
  </si>
  <si>
    <t>hbshytk888p</t>
  </si>
  <si>
    <t>nm1m6gm63pcb</t>
  </si>
  <si>
    <t>cflhhx5l2nrp</t>
  </si>
  <si>
    <t>k1w61yhxx6p</t>
  </si>
  <si>
    <t>mf6cm5kxc0p</t>
  </si>
  <si>
    <t>f63qsg775vp</t>
  </si>
  <si>
    <t>cf3zj35dkgrp</t>
  </si>
  <si>
    <t>cd5tlp54k70p</t>
  </si>
  <si>
    <t>f6qfybrq3mp</t>
  </si>
  <si>
    <t>0j3s3cg076p</t>
  </si>
  <si>
    <t>h6ykhzjk6mcb</t>
  </si>
  <si>
    <t>hhlwxsfchjcb</t>
  </si>
  <si>
    <t>lpw0hm0683p</t>
  </si>
  <si>
    <t>j1l2tgswt7cb</t>
  </si>
  <si>
    <t>k0mn4qyb8ncb</t>
  </si>
  <si>
    <t>f7gtfy8972p</t>
  </si>
  <si>
    <t>gtfdgcrp61p</t>
  </si>
  <si>
    <t>l900jbk7pncb</t>
  </si>
  <si>
    <t>cfcf14jwbq9p</t>
  </si>
  <si>
    <t>h9cl778p0pcb</t>
  </si>
  <si>
    <t>8w5ntkcgf7p</t>
  </si>
  <si>
    <t>gprg6jqh9bp</t>
  </si>
  <si>
    <t>m6dww7hft8p</t>
  </si>
  <si>
    <t>k6yrz00bmtcb</t>
  </si>
  <si>
    <t>8rv8mj76b2p</t>
  </si>
  <si>
    <t>ch69sy7x2yjp</t>
  </si>
  <si>
    <t>hm2jm6r1pxj1f9</t>
  </si>
  <si>
    <t>hvnzm8k4nqj1f9</t>
  </si>
  <si>
    <t>jgjfwj1x63j1f9</t>
  </si>
  <si>
    <t>jnts57t90lj1f9</t>
  </si>
  <si>
    <t>4s83fdwhhxp</t>
  </si>
  <si>
    <t>yyj98b9vzfp</t>
  </si>
  <si>
    <t>1shbys34dkp</t>
  </si>
  <si>
    <t>3gxtlyx0klp</t>
  </si>
  <si>
    <t>ggbdft304tj1f9</t>
  </si>
  <si>
    <t>cg6qh9cz9bdp</t>
  </si>
  <si>
    <t>cf6xk1dbyf9p</t>
  </si>
  <si>
    <t>gc62r4hs63j1f9</t>
  </si>
  <si>
    <t>0t5n1zw29lp</t>
  </si>
  <si>
    <t>gk4l296q78j1f9</t>
  </si>
  <si>
    <t>grwgnh5qzdj1f9</t>
  </si>
  <si>
    <t>gs9x35wjx5j1f9</t>
  </si>
  <si>
    <t>75fmh8ccfkp</t>
  </si>
  <si>
    <t>g3m208030kj1f9</t>
  </si>
  <si>
    <t>g8w7g1h7hpj1f9</t>
  </si>
  <si>
    <t>cbg44s9lcwkp</t>
  </si>
  <si>
    <t>gz1spcvmv9j1f9</t>
  </si>
  <si>
    <t>gch2zbqmf5j1f9</t>
  </si>
  <si>
    <t>g26lfz6l0dj1f9</t>
  </si>
  <si>
    <t>6l9k51z9c0p</t>
  </si>
  <si>
    <t>g7fjk8xp7yj1f9</t>
  </si>
  <si>
    <t>8rcqwlb397p</t>
  </si>
  <si>
    <t>5tgx39773tp</t>
  </si>
  <si>
    <t>8970xfmp0qp</t>
  </si>
  <si>
    <t>57yxtszndzp</t>
  </si>
  <si>
    <t>ccw7stzbc4bp</t>
  </si>
  <si>
    <t>ggbdft4l1nj1f9</t>
  </si>
  <si>
    <t>4qlv40qsf5p</t>
  </si>
  <si>
    <t>gvd7sktc86j1f9</t>
  </si>
  <si>
    <t>1zdw2f0fzcp</t>
  </si>
  <si>
    <t>ccgrs4hmf6bp</t>
  </si>
  <si>
    <t>63xw6rfmh8p</t>
  </si>
  <si>
    <t>02t48xckr9p</t>
  </si>
  <si>
    <t>gz8sb9pn8jj1f9</t>
  </si>
  <si>
    <t>wfql6md96kcb</t>
  </si>
  <si>
    <t>xhqth2w4t6cb</t>
  </si>
  <si>
    <t>wf3w1sbr0cp</t>
  </si>
  <si>
    <t>wxhxgvf954cb</t>
  </si>
  <si>
    <t>083006-2</t>
  </si>
  <si>
    <t>xk3y238kf7cb</t>
  </si>
  <si>
    <t>2500 LARAM. 6.7 Ed. ABQM TB CD 4X4 Die.</t>
  </si>
  <si>
    <t>kcn9m85kygcb</t>
  </si>
  <si>
    <t>khptxjhfndcb</t>
  </si>
  <si>
    <t>knbxcswn0scb</t>
  </si>
  <si>
    <t>lkq9nh2ysscb</t>
  </si>
  <si>
    <t>lksfk98ph7cb</t>
  </si>
  <si>
    <t>lnjg559xs9cb</t>
  </si>
  <si>
    <t>mbnjlfk3ntcb</t>
  </si>
  <si>
    <t>chfn4tsqj70p</t>
  </si>
  <si>
    <t>f3626hy04lp</t>
  </si>
  <si>
    <t>gbj9flb4m6p</t>
  </si>
  <si>
    <t>ggfjq4s6fsp</t>
  </si>
  <si>
    <t>glx7zwq705p</t>
  </si>
  <si>
    <t>cjk4m54p45yp</t>
  </si>
  <si>
    <t>gcy6kbs0fjp</t>
  </si>
  <si>
    <t>gbtdpvlddqp</t>
  </si>
  <si>
    <t>ybnv23gvcwp</t>
  </si>
  <si>
    <t>1mfd7kkq9zp</t>
  </si>
  <si>
    <t>2l02krgwcfp</t>
  </si>
  <si>
    <t>8n09v9s5x5p</t>
  </si>
  <si>
    <t>cf3q8sbsxpsp</t>
  </si>
  <si>
    <t>23q325hyq1p</t>
  </si>
  <si>
    <t>cc9vl99c7wlp</t>
  </si>
  <si>
    <t>cdsc9278q9bp</t>
  </si>
  <si>
    <t>cjvcs0srw14p</t>
  </si>
  <si>
    <t>55xdv6ytf7p</t>
  </si>
  <si>
    <t>6cw4lmct3fp</t>
  </si>
  <si>
    <t>743b79nfjjp</t>
  </si>
  <si>
    <t>cb25snmpdgnp</t>
  </si>
  <si>
    <t>62r0ljts0qp</t>
  </si>
  <si>
    <t>7719yr1jvjp</t>
  </si>
  <si>
    <t>86qjl3w4ppp</t>
  </si>
  <si>
    <t>cc6h02d1y8np</t>
  </si>
  <si>
    <t>cddn6s7bkp7p</t>
  </si>
  <si>
    <t>cdmcc9z2cndp</t>
  </si>
  <si>
    <t>cdptb7h0dmvp</t>
  </si>
  <si>
    <t>gvv03qdb0jp</t>
  </si>
  <si>
    <t>gv0c97wh8pp</t>
  </si>
  <si>
    <t>gvh32wpk21p</t>
  </si>
  <si>
    <t>glh1zhzv0pp</t>
  </si>
  <si>
    <t>gb34nyfhqbp</t>
  </si>
  <si>
    <t>ch6cb9c726kp</t>
  </si>
  <si>
    <t>9jtt7t8g6cp</t>
  </si>
  <si>
    <t>hty0s966fpp</t>
  </si>
  <si>
    <t>hhr0st37vpp</t>
  </si>
  <si>
    <t>g9t4jt4rgtp</t>
  </si>
  <si>
    <t>7r3jj7mzj9p</t>
  </si>
  <si>
    <t>1vfrw2698fj1f9</t>
  </si>
  <si>
    <t>8gw2wlq1mqj1f9</t>
  </si>
  <si>
    <t>6k66nftkn9j1f9</t>
  </si>
  <si>
    <t>f8mrs5qnj9p</t>
  </si>
  <si>
    <t>gf3twzzyx1p</t>
  </si>
  <si>
    <t>k1lpvd9f4lp</t>
  </si>
  <si>
    <t>p0tchk1pl0p</t>
  </si>
  <si>
    <t>j5gpy66hyxp</t>
  </si>
  <si>
    <t>mf0pv51btyp</t>
  </si>
  <si>
    <t>grfx3n7qfwp</t>
  </si>
  <si>
    <t>gt3mg4w0d0p</t>
  </si>
  <si>
    <t>gszh0988cmp</t>
  </si>
  <si>
    <t>g1kkry4vybp</t>
  </si>
  <si>
    <t>jl262phqk9p</t>
  </si>
  <si>
    <t>h5rg6yt5y7p</t>
  </si>
  <si>
    <t>jz1hbtlnd3p</t>
  </si>
  <si>
    <t>jx6y7j9rs0p</t>
  </si>
  <si>
    <t>h2cfww2w5zp</t>
  </si>
  <si>
    <t>jdxrbft9nhp</t>
  </si>
  <si>
    <t>jvgzwjx1brp</t>
  </si>
  <si>
    <t>hgd1dbq4qxp</t>
  </si>
  <si>
    <t>mctbfxbx60cb</t>
  </si>
  <si>
    <t>qf23c5wmdhp</t>
  </si>
  <si>
    <t>mk4skhp9bgp</t>
  </si>
  <si>
    <t>kr7ngckv3dp</t>
  </si>
  <si>
    <t>h72jf2rhxlp</t>
  </si>
  <si>
    <t>hzs6kqmvvgdqw</t>
  </si>
  <si>
    <t>j3ldnfd5wgp</t>
  </si>
  <si>
    <t>jvs0v16gbgdqw</t>
  </si>
  <si>
    <t>l2p0x0rh91p</t>
  </si>
  <si>
    <t>1hdc57ynmxp</t>
  </si>
  <si>
    <t>4xwsfl5tx5p</t>
  </si>
  <si>
    <t>kq6br3gvk1p</t>
  </si>
  <si>
    <t>lf5921s4ydp</t>
  </si>
  <si>
    <t>qfgqts6895cb</t>
  </si>
  <si>
    <t>nhdz8brqx2cb</t>
  </si>
  <si>
    <t>n4b9hxn0k5cb</t>
  </si>
  <si>
    <t>lrljnnwb1lcb</t>
  </si>
  <si>
    <t>ljhg8wj1rqcb</t>
  </si>
  <si>
    <t>tdvhxs1pbycb</t>
  </si>
  <si>
    <t>50g3zw45jcp</t>
  </si>
  <si>
    <t>4qq97fky8hp</t>
  </si>
  <si>
    <t>nsrydffl9np</t>
  </si>
  <si>
    <t>7ht8xpl3dnp</t>
  </si>
  <si>
    <t>4m5ccp0rb2p</t>
  </si>
  <si>
    <t>cbr9rcslvszp</t>
  </si>
  <si>
    <t>6bbs0f8vzbp</t>
  </si>
  <si>
    <t>rscs6npcskcb</t>
  </si>
  <si>
    <t>002168-7</t>
  </si>
  <si>
    <t>cjddj2ydt9gp</t>
  </si>
  <si>
    <t>YARIS XL Sedan 1.5 Flex 16V 4p Aut.</t>
  </si>
  <si>
    <t>cg1064kkxcmnc</t>
  </si>
  <si>
    <t>002169-5</t>
  </si>
  <si>
    <t>gcg7bd4htlp</t>
  </si>
  <si>
    <t>YARIS XS Sedan 1.5 Flex 16V 4p Aut.</t>
  </si>
  <si>
    <t>f6g02q4rdbdqw</t>
  </si>
  <si>
    <t>002170-9</t>
  </si>
  <si>
    <t>gtnzymhffsp</t>
  </si>
  <si>
    <t>YARIS XLS Sedan 1.5 Flex 16V 4p Aut.</t>
  </si>
  <si>
    <t>glp0rx4tlkdqw</t>
  </si>
  <si>
    <t>002173-3</t>
  </si>
  <si>
    <t>f66xx8y3wnp</t>
  </si>
  <si>
    <t>YARIS XS 1.5 Flex 16V 5p Aut.</t>
  </si>
  <si>
    <t>cjwhpp075ffnc</t>
  </si>
  <si>
    <t>002174-1</t>
  </si>
  <si>
    <t>gnh4gzh0ymp</t>
  </si>
  <si>
    <t>YARIS XLS 1.5 Flex 16V 5p Aut.</t>
  </si>
  <si>
    <t>gg0lq2n90kdqw</t>
  </si>
  <si>
    <t>mzff2ghnhzp</t>
  </si>
  <si>
    <t>nhvnxtclf5p</t>
  </si>
  <si>
    <t>hwvsr6tjfvp</t>
  </si>
  <si>
    <t>hgznv3q3mvdqw</t>
  </si>
  <si>
    <t>j3zswcdmcxp</t>
  </si>
  <si>
    <t>jwbvkc9ffwdqw</t>
  </si>
  <si>
    <t>kd1sts4pqbp</t>
  </si>
  <si>
    <t>j379jvhvfjdqw</t>
  </si>
  <si>
    <t>cfdy9xsqg23p</t>
  </si>
  <si>
    <t>cg6hbtfb1rbp</t>
  </si>
  <si>
    <t>chv968fwlngp</t>
  </si>
  <si>
    <t>f4l3441dn7p</t>
  </si>
  <si>
    <t>f9b50m1sp5p</t>
  </si>
  <si>
    <t>gd1sn4k6xrp</t>
  </si>
  <si>
    <t>gd6xj538frp</t>
  </si>
  <si>
    <t>gjrglhqz5gp</t>
  </si>
  <si>
    <t>gnhntw0kbrp</t>
  </si>
  <si>
    <t>lltkmyqsfkp</t>
  </si>
  <si>
    <t>ppcj68n7mzp</t>
  </si>
  <si>
    <t>mmx4l1gpjnp</t>
  </si>
  <si>
    <t>cjn0pq9j6gdp</t>
  </si>
  <si>
    <t>j353x2s91hp</t>
  </si>
  <si>
    <t>jvrm1rbft2dqw</t>
  </si>
  <si>
    <t>kthmbqx4kgp</t>
  </si>
  <si>
    <t>kj4hps78kldqw</t>
  </si>
  <si>
    <t>jg2npjjwvrp</t>
  </si>
  <si>
    <t>h67666rs7sdqw</t>
  </si>
  <si>
    <t>k6lsqbmtc8p</t>
  </si>
  <si>
    <t>jxp8g1fmy0p</t>
  </si>
  <si>
    <t>jm34cqy3sjdqw</t>
  </si>
  <si>
    <t>k1lnqh8fvbp</t>
  </si>
  <si>
    <t>krzmfzg9hydqw</t>
  </si>
  <si>
    <t>t5tmf10k0fcb</t>
  </si>
  <si>
    <t>vc8mzqp22xcb</t>
  </si>
  <si>
    <t>002207-1</t>
  </si>
  <si>
    <t>cgsczpdggkdp</t>
  </si>
  <si>
    <t>YARIS XL 1.5 Flex 16V 5p Aut.</t>
  </si>
  <si>
    <t>cdy97g63zrgnc</t>
  </si>
  <si>
    <t>kc2fzqk1z6cb</t>
  </si>
  <si>
    <t>lysds4rqrqcb</t>
  </si>
  <si>
    <t>lnvwf0yrx6cb</t>
  </si>
  <si>
    <t>lgzc0bv4wzcb</t>
  </si>
  <si>
    <t>l11bs5v0b2cb</t>
  </si>
  <si>
    <t>lm4hchjw4ccb</t>
  </si>
  <si>
    <t>kvlkqtrghtcb</t>
  </si>
  <si>
    <t>jh1hrk4j10cb</t>
  </si>
  <si>
    <t>n9qld185zfcb</t>
  </si>
  <si>
    <t>cfrhp50vnyhp</t>
  </si>
  <si>
    <t>gpy28n9rbrp</t>
  </si>
  <si>
    <t>88kll812b4p</t>
  </si>
  <si>
    <t>chskf3yjwxjp</t>
  </si>
  <si>
    <t>gj7gyb5cqdp</t>
  </si>
  <si>
    <t>f8qnyjpnx3p</t>
  </si>
  <si>
    <t>cc7bt182sj0p</t>
  </si>
  <si>
    <t>7mkvz8whvrp</t>
  </si>
  <si>
    <t>61b06w2dg6p</t>
  </si>
  <si>
    <t>4snx3qjfvdp</t>
  </si>
  <si>
    <t>pqbgj5559ccb</t>
  </si>
  <si>
    <t>g0m3h62lz0p</t>
  </si>
  <si>
    <t>gjl94j1d0lp</t>
  </si>
  <si>
    <t>cgkkfy1kmrlp</t>
  </si>
  <si>
    <t>kljc8jsswbp</t>
  </si>
  <si>
    <t>njqc2yfy61p</t>
  </si>
  <si>
    <t>6ktpp7jrtkp</t>
  </si>
  <si>
    <t>9kg56897ghp</t>
  </si>
  <si>
    <t>cbv147yvfnzp</t>
  </si>
  <si>
    <t>cdydwl6xxjdp</t>
  </si>
  <si>
    <t>cdsnn70r4ywp</t>
  </si>
  <si>
    <t>f5byrt5pq6p</t>
  </si>
  <si>
    <t>chrk8xjshh6p</t>
  </si>
  <si>
    <t>cdsx1dsnwh4p</t>
  </si>
  <si>
    <t>h61txmphbbp</t>
  </si>
  <si>
    <t>hlfxxv31dvp</t>
  </si>
  <si>
    <t>m41qv2zr28cb</t>
  </si>
  <si>
    <t>p9fr1d8z8rcb</t>
  </si>
  <si>
    <t>h9n5lpwd2np</t>
  </si>
  <si>
    <t>hwtnvdl4jlp</t>
  </si>
  <si>
    <t>g78k53nxtpp</t>
  </si>
  <si>
    <t>gq99frpxl2p</t>
  </si>
  <si>
    <t>05514851m3p</t>
  </si>
  <si>
    <t>76wlx1d3s9p</t>
  </si>
  <si>
    <t>k6x3p887hsp</t>
  </si>
  <si>
    <t>f7vlh3l2hdp</t>
  </si>
  <si>
    <t>hh4dgrb6y1p</t>
  </si>
  <si>
    <t>hrjlsrd18zp</t>
  </si>
  <si>
    <t>g847ndy6qvp</t>
  </si>
  <si>
    <t>gpzkxr3km8p</t>
  </si>
  <si>
    <t>g8tlh2x2tdp</t>
  </si>
  <si>
    <t>jw42jd5yjqp</t>
  </si>
  <si>
    <t>k1bg6dhkftp</t>
  </si>
  <si>
    <t>k6t5f0k0csp</t>
  </si>
  <si>
    <t>k3cnhq8qg7p</t>
  </si>
  <si>
    <t>z8gw9d4g8qp</t>
  </si>
  <si>
    <t>qrfsmr63gfp</t>
  </si>
  <si>
    <t>v2qkvrtd06p</t>
  </si>
  <si>
    <t>tfsgykndbxp</t>
  </si>
  <si>
    <t>vpz29fqqpgp</t>
  </si>
  <si>
    <t>0vqkz5rxgtp</t>
  </si>
  <si>
    <t>rffnf34pgvp</t>
  </si>
  <si>
    <t>lz83pgpr6hp</t>
  </si>
  <si>
    <t>swwtr69l1mp</t>
  </si>
  <si>
    <t>w3cx8f0p9xp</t>
  </si>
  <si>
    <t>wqp042sd6zp</t>
  </si>
  <si>
    <t>r7st5rlpmtp</t>
  </si>
  <si>
    <t>nbd34076wxp</t>
  </si>
  <si>
    <t>p1p8vdcn80p</t>
  </si>
  <si>
    <t>l1106t8jnqp</t>
  </si>
  <si>
    <t>nqwqbg2nx5p</t>
  </si>
  <si>
    <t>pxrgjt78j1p</t>
  </si>
  <si>
    <t>nz9qkq0575p</t>
  </si>
  <si>
    <t>x8nwcc3r52p</t>
  </si>
  <si>
    <t>tm4bgcsj3sp</t>
  </si>
  <si>
    <t>8yjgk74pflp</t>
  </si>
  <si>
    <t>kqy4n2zh4vp</t>
  </si>
  <si>
    <t>cbxppfqdynrp</t>
  </si>
  <si>
    <t>March</t>
  </si>
  <si>
    <t>s5rspdss3zcb</t>
  </si>
  <si>
    <t>tysw5r6kqdcb</t>
  </si>
  <si>
    <t>0dgz1jylgjcb</t>
  </si>
  <si>
    <t>yt6q0h8ddbcb</t>
  </si>
  <si>
    <t>jm37gmq34qj1f9</t>
  </si>
  <si>
    <t>zzw4gfl462p</t>
  </si>
  <si>
    <t>0jk01wzsxjp</t>
  </si>
  <si>
    <t>gfbwd2xspcj1f9</t>
  </si>
  <si>
    <t>2pxdh8y39cp</t>
  </si>
  <si>
    <t>gh4mm49ml8j1f9</t>
  </si>
  <si>
    <t>pgl0g33zqsp</t>
  </si>
  <si>
    <t>mwfyg2zl89p</t>
  </si>
  <si>
    <t>nm39gbxp3dp</t>
  </si>
  <si>
    <t>tbd8jxkg9cp</t>
  </si>
  <si>
    <t>rcn9ynm11jp</t>
  </si>
  <si>
    <t>jlrqf3wj4xp</t>
  </si>
  <si>
    <t>j4xj4k2cv4p</t>
  </si>
  <si>
    <t>k6pkb0cvn1p</t>
  </si>
  <si>
    <t>rbptlv04fbp</t>
  </si>
  <si>
    <t>6sqgn4k8wwp</t>
  </si>
  <si>
    <t>p9mh19rkhbp</t>
  </si>
  <si>
    <t>n818kkjz00p</t>
  </si>
  <si>
    <t>ssdbdw93ybp</t>
  </si>
  <si>
    <t>5tws0cx601p</t>
  </si>
  <si>
    <t>3xpn674wmfp</t>
  </si>
  <si>
    <t>yck6b1yndtp</t>
  </si>
  <si>
    <t>kt6fdfd75yp</t>
  </si>
  <si>
    <t>pp7zx03wqzp</t>
  </si>
  <si>
    <t>19648kq160p</t>
  </si>
  <si>
    <t>gvcbdsp08tj1f9</t>
  </si>
  <si>
    <t>683tcc084zp</t>
  </si>
  <si>
    <t>r57vvx92vvp</t>
  </si>
  <si>
    <t>2t37t7w8mgp</t>
  </si>
  <si>
    <t>0z1nlwwz9kp</t>
  </si>
  <si>
    <t>nx7n63l8d5p</t>
  </si>
  <si>
    <t>2y0pxc7jg0p</t>
  </si>
  <si>
    <t>w8s1h3gz3rp</t>
  </si>
  <si>
    <t>tshzh1rzvdp</t>
  </si>
  <si>
    <t>tt9dtfptrrp</t>
  </si>
  <si>
    <t>v32t8qt9kcp</t>
  </si>
  <si>
    <t>n59mxtlrz2p</t>
  </si>
  <si>
    <t>mr1pdgb95hp</t>
  </si>
  <si>
    <t>m496dpg4wdp</t>
  </si>
  <si>
    <t>nnwjf75hknp</t>
  </si>
  <si>
    <t>nn0brvgwqmp</t>
  </si>
  <si>
    <t>wbykn39bmsp</t>
  </si>
  <si>
    <t>10tl10vdpdp</t>
  </si>
  <si>
    <t>ggnj4mp8j8j1f9</t>
  </si>
  <si>
    <t>phmwm7cs06p</t>
  </si>
  <si>
    <t>p311l4k154p</t>
  </si>
  <si>
    <t>n2yl4r3lq9p</t>
  </si>
  <si>
    <t>rdlg5y0z61p</t>
  </si>
  <si>
    <t>q0cx0xvyt0p</t>
  </si>
  <si>
    <t>p5lnnpzlzxp</t>
  </si>
  <si>
    <t>064jb01sxxp</t>
  </si>
  <si>
    <t>s8c5hd5pq5p</t>
  </si>
  <si>
    <t>p2th7yns3fp</t>
  </si>
  <si>
    <t>cf33tgv862vp</t>
  </si>
  <si>
    <t>1dz4rdpjxrp</t>
  </si>
  <si>
    <t>pchk6btvxqp</t>
  </si>
  <si>
    <t>w2y703f1nhp</t>
  </si>
  <si>
    <t>10gx9bgslpp</t>
  </si>
  <si>
    <t>v9kfqgfw9np</t>
  </si>
  <si>
    <t>pt8xlhbc4np</t>
  </si>
  <si>
    <t>rhmqvzvdv2p</t>
  </si>
  <si>
    <t>v12pjdjmfsp</t>
  </si>
  <si>
    <t>98dl145jp2p</t>
  </si>
  <si>
    <t>zjlxsyfv3sp</t>
  </si>
  <si>
    <t>8tr7qyvfq4p</t>
  </si>
  <si>
    <t>5d79qgd66gp</t>
  </si>
  <si>
    <t>pbv8wtg7l3p</t>
  </si>
  <si>
    <t>9rmmthvbbtp</t>
  </si>
  <si>
    <t>s6xdw8fqqxp</t>
  </si>
  <si>
    <t>4r59j2njpdp</t>
  </si>
  <si>
    <t>5p6q7tkqg9p</t>
  </si>
  <si>
    <t>pqdn8xxwyjp</t>
  </si>
  <si>
    <t>gkfcjh4dqxj1f9</t>
  </si>
  <si>
    <t>sk10s1jgwtp</t>
  </si>
  <si>
    <t>0vw90173kjp</t>
  </si>
  <si>
    <t>td2yxcvjn1p</t>
  </si>
  <si>
    <t>g29wd3vd30j1f9</t>
  </si>
  <si>
    <t>ps1b3cflr5p</t>
  </si>
  <si>
    <t>gwf0gdpfxzj1f9</t>
  </si>
  <si>
    <t>xv97z8x5pjp</t>
  </si>
  <si>
    <t>gc8ky7ycmjj1f9</t>
  </si>
  <si>
    <t>cbg8kqp49wjp</t>
  </si>
  <si>
    <t>cd079dh13bwp</t>
  </si>
  <si>
    <t>gcs5r567jlj1f9</t>
  </si>
  <si>
    <t>hbskb94x7jj1f9</t>
  </si>
  <si>
    <t>18kqxd6rnqp</t>
  </si>
  <si>
    <t>gcr2y9vp1sj1f9</t>
  </si>
  <si>
    <t>qpq42z3pv7p</t>
  </si>
  <si>
    <t>9y1gsns6h4p</t>
  </si>
  <si>
    <t>ccb6dn2m20fp</t>
  </si>
  <si>
    <t>kpyz1ltcwqcb</t>
  </si>
  <si>
    <t>lgdx470sjjcb</t>
  </si>
  <si>
    <t>ccqfy8jvrznp</t>
  </si>
  <si>
    <t>cjl2ql1ym73p</t>
  </si>
  <si>
    <t>cf23nbsnsksp</t>
  </si>
  <si>
    <t>hqzlgs7rqjp</t>
  </si>
  <si>
    <t>ggq7lbx221p</t>
  </si>
  <si>
    <t>h3p104b0j6p</t>
  </si>
  <si>
    <t>cbgg45h80ztp</t>
  </si>
  <si>
    <t>cfly1nj2pt1p</t>
  </si>
  <si>
    <t>g62gr6bf6sp</t>
  </si>
  <si>
    <t>kzqj1c82rmp</t>
  </si>
  <si>
    <t>khz8v62848dqw</t>
  </si>
  <si>
    <t>8l4ss8mh7mp</t>
  </si>
  <si>
    <t>cfsp4rr38vcp</t>
  </si>
  <si>
    <t>9rh0ry6k0gp</t>
  </si>
  <si>
    <t>f75mhnxh6pp</t>
  </si>
  <si>
    <t>gkkdj358xyp</t>
  </si>
  <si>
    <t>hrhbb7383gp</t>
  </si>
  <si>
    <t>kdq9q78wf1p</t>
  </si>
  <si>
    <t>j1plkm14w2dqw</t>
  </si>
  <si>
    <t>093005-9</t>
  </si>
  <si>
    <t>h6sgrw1s2fp</t>
  </si>
  <si>
    <t>Tiggo 5X PRO 1.5 Turbo Flex Aut.</t>
  </si>
  <si>
    <t>hxg0txrvx1dqw</t>
  </si>
  <si>
    <t>83w9dp87dxp</t>
  </si>
  <si>
    <t>x3tcgmj8y6p</t>
  </si>
  <si>
    <t>l60y00kqbjcb</t>
  </si>
  <si>
    <t>j77mmfr8wzcb</t>
  </si>
  <si>
    <t>ncfwyc1k3lcb</t>
  </si>
  <si>
    <t>n8c79bnk4qcb</t>
  </si>
  <si>
    <t>l9x4hx5qmccb</t>
  </si>
  <si>
    <t>f5xk7m01v1p</t>
  </si>
  <si>
    <t>f7cfnkjz1qp</t>
  </si>
  <si>
    <t>chr7mw9fbzgp</t>
  </si>
  <si>
    <t>zx6qn58mxfp</t>
  </si>
  <si>
    <t>gwvz3mgb4fp</t>
  </si>
  <si>
    <t>ppdm05ybjwcb</t>
  </si>
  <si>
    <t>h16n85l101p</t>
  </si>
  <si>
    <t>hgz18cml48p</t>
  </si>
  <si>
    <t>kb2h3tc9rsp</t>
  </si>
  <si>
    <t>cggd08hp23vp</t>
  </si>
  <si>
    <t>hgm7hdj8gnp</t>
  </si>
  <si>
    <t>h5hny472vhp</t>
  </si>
  <si>
    <t>kdn8m6lq5dp</t>
  </si>
  <si>
    <t>l1q1b8tkwzp</t>
  </si>
  <si>
    <t>kc19g1h9tjp</t>
  </si>
  <si>
    <t>kkdwzjv95pp</t>
  </si>
  <si>
    <t>g2mhl2b1tfp</t>
  </si>
  <si>
    <t>gy5sf74jdhp</t>
  </si>
  <si>
    <t>grvdljpg42p</t>
  </si>
  <si>
    <t>sdpynglcrncb</t>
  </si>
  <si>
    <t>cftrhkypzhpp</t>
  </si>
  <si>
    <t>cfl1yswt873p</t>
  </si>
  <si>
    <t>ch1pbj89p85p</t>
  </si>
  <si>
    <t>cj4pdgt6nvfp</t>
  </si>
  <si>
    <t>cgmzpcbr86tp</t>
  </si>
  <si>
    <t>gcg0kwdhhjp</t>
  </si>
  <si>
    <t>2ld5ntqc0dp</t>
  </si>
  <si>
    <t>3dg8p21ntzp</t>
  </si>
  <si>
    <t>z1xrb9xj2bp</t>
  </si>
  <si>
    <t>4r8k02zb6tp</t>
  </si>
  <si>
    <t>jhy3c8yf04p</t>
  </si>
  <si>
    <t>jkyp7nzj76p</t>
  </si>
  <si>
    <t>cbnl73f02lgp</t>
  </si>
  <si>
    <t>cchz13n8b0wp</t>
  </si>
  <si>
    <t>cdf3kghd0swp</t>
  </si>
  <si>
    <t>cft9k4sl0j9p</t>
  </si>
  <si>
    <t>cg1vdv6ztl8p</t>
  </si>
  <si>
    <t>f4pkngj6f5p</t>
  </si>
  <si>
    <t>8smw00dn5cp</t>
  </si>
  <si>
    <t>cbryvcbgk25p</t>
  </si>
  <si>
    <t>7yntc2kfl5p</t>
  </si>
  <si>
    <t>gh3hz8th03p</t>
  </si>
  <si>
    <t>gvwqjdx0tcp</t>
  </si>
  <si>
    <t>g42hnh49pgp</t>
  </si>
  <si>
    <t>gv79yw2ydsp</t>
  </si>
  <si>
    <t>hz4867xp0lp</t>
  </si>
  <si>
    <t>gqbj6hld24p</t>
  </si>
  <si>
    <t>h3cbmyq5php</t>
  </si>
  <si>
    <t>lrrbddc23jp</t>
  </si>
  <si>
    <t>chs6s3tnz71p</t>
  </si>
  <si>
    <t>f77ck8v9r6p</t>
  </si>
  <si>
    <t>g7tqw08058p</t>
  </si>
  <si>
    <t>hm2dzwqn5lp</t>
  </si>
  <si>
    <t>f5gs6dhdtsp</t>
  </si>
  <si>
    <t>ns62p0p77mcb</t>
  </si>
  <si>
    <t>004536-5</t>
  </si>
  <si>
    <t>h8pkv403qqp</t>
  </si>
  <si>
    <t>CRUZE Sport RS 1.4 16V TB Flex 5p Aut.</t>
  </si>
  <si>
    <t>004537-3</t>
  </si>
  <si>
    <t>hp01d5wg7jp</t>
  </si>
  <si>
    <t>CRUZE Midnight 1.4 16V TB Flex Aut.</t>
  </si>
  <si>
    <t>29cljrptm3p</t>
  </si>
  <si>
    <t>jj742h39gpcb</t>
  </si>
  <si>
    <t>ks1dsb75m9cb</t>
  </si>
  <si>
    <t>hggsgzrqmwp</t>
  </si>
  <si>
    <t>gszpn0h3fbp</t>
  </si>
  <si>
    <t>gpb1vpvnbdp</t>
  </si>
  <si>
    <t>gmly7pzr7qp</t>
  </si>
  <si>
    <t>cb54c24fmdtp</t>
  </si>
  <si>
    <t>cbkyc298vkkp</t>
  </si>
  <si>
    <t>lc3wb6m4p9cb</t>
  </si>
  <si>
    <t>l7gpybzlm4cb</t>
  </si>
  <si>
    <t>jxtjwqmcy8cb</t>
  </si>
  <si>
    <t>f4qqp6k3lrp</t>
  </si>
  <si>
    <t>cj301hcnzjgp</t>
  </si>
  <si>
    <t>gkqz179ggcp</t>
  </si>
  <si>
    <t>lj1rhdrkvzcb</t>
  </si>
  <si>
    <t>gb0bcc8hvhp</t>
  </si>
  <si>
    <t>011216-0</t>
  </si>
  <si>
    <t>j8smyfdnbncb</t>
  </si>
  <si>
    <t>Jumpy Cargo 1.5 Turbo Diesel</t>
  </si>
  <si>
    <t>011217-8</t>
  </si>
  <si>
    <t>kgdnvj6223cb</t>
  </si>
  <si>
    <t>Jumpy Vitré 1.5 Turbo Diesel</t>
  </si>
  <si>
    <t>850b9gllsbp</t>
  </si>
  <si>
    <t>ccm6xfk8f1zp</t>
  </si>
  <si>
    <t>cdbtsj2tr2xp</t>
  </si>
  <si>
    <t>vsb75hknl8j1f9</t>
  </si>
  <si>
    <t>y5wg6fhhlyj1f9</t>
  </si>
  <si>
    <t>69y2qfqfbsj1f9</t>
  </si>
  <si>
    <t>5fbqxs6dk3j1f9</t>
  </si>
  <si>
    <t>qzzxw888stj1f9</t>
  </si>
  <si>
    <t>rkprxqplrkj1f9</t>
  </si>
  <si>
    <t>gvx8zb9s27p</t>
  </si>
  <si>
    <t>g9779c2jwhp</t>
  </si>
  <si>
    <t>2kb29x81g3p</t>
  </si>
  <si>
    <t>8323pgmm69p</t>
  </si>
  <si>
    <t>5s5k1wkr6cp</t>
  </si>
  <si>
    <t>4gdjq6k6fwp</t>
  </si>
  <si>
    <t>g0l9qs6ql5p</t>
  </si>
  <si>
    <t>k2g19bp2n1cb</t>
  </si>
  <si>
    <t>3bcg8r5956p</t>
  </si>
  <si>
    <t>ynbqt746rpp</t>
  </si>
  <si>
    <t>1fldz98vbzp</t>
  </si>
  <si>
    <t>cbf8zmgsc7pp</t>
  </si>
  <si>
    <t>085c4clfp4p</t>
  </si>
  <si>
    <t>0s04qdhz0yp</t>
  </si>
  <si>
    <t>kd3m87kptzcb</t>
  </si>
  <si>
    <t>f4mq9ztvr8p</t>
  </si>
  <si>
    <t>6rpfhq01sqp</t>
  </si>
  <si>
    <t>81r4p7glycp</t>
  </si>
  <si>
    <t>kck7z76pfzcb</t>
  </si>
  <si>
    <t>kvhlbm193pcb</t>
  </si>
  <si>
    <t>k7cbvm0953cb</t>
  </si>
  <si>
    <t>ljz2nm7j82cb</t>
  </si>
  <si>
    <t>lcc9m03dh0cb</t>
  </si>
  <si>
    <t>mhnylqqf11cb</t>
  </si>
  <si>
    <t>f385fjfwrxp</t>
  </si>
  <si>
    <t>cc2bmty15b3p</t>
  </si>
  <si>
    <t>93k4bryx11p</t>
  </si>
  <si>
    <t>g7r5f17tdpp</t>
  </si>
  <si>
    <t>g49dq3fn9dp</t>
  </si>
  <si>
    <t>6q9sybfnjmp</t>
  </si>
  <si>
    <t>nbksc075mjcb</t>
  </si>
  <si>
    <t>mbx2cwsmm1cb</t>
  </si>
  <si>
    <t>k90cycn4djcb</t>
  </si>
  <si>
    <t>cd84tp5m19bp</t>
  </si>
  <si>
    <t>cccxx8jzmh1p</t>
  </si>
  <si>
    <t>jsq1r9c1jjcb</t>
  </si>
  <si>
    <t>gbztlcs0b8p</t>
  </si>
  <si>
    <t>gbhnqs03bdp</t>
  </si>
  <si>
    <t>f4mq9zx4nbp</t>
  </si>
  <si>
    <t>lc8y3bfgb3cb</t>
  </si>
  <si>
    <t>chbcnc6f0tjp</t>
  </si>
  <si>
    <t>f491lm0x7lp</t>
  </si>
  <si>
    <t>gg35838pb0p</t>
  </si>
  <si>
    <t>f6g6qfcqqpp</t>
  </si>
  <si>
    <t>gcz63drvdrp</t>
  </si>
  <si>
    <t>f6w62464pwp</t>
  </si>
  <si>
    <t>7nh9phz18np</t>
  </si>
  <si>
    <t>48jtc9w50np</t>
  </si>
  <si>
    <t>cg6gzkhb2fjp</t>
  </si>
  <si>
    <t>4gmftv6jbtp</t>
  </si>
  <si>
    <t>hm47wc3y57p</t>
  </si>
  <si>
    <t>h19j9lzyh6p</t>
  </si>
  <si>
    <t>jpsn3p15w0p</t>
  </si>
  <si>
    <t>94h6rcbtnsp</t>
  </si>
  <si>
    <t>grjprcwcdgp</t>
  </si>
  <si>
    <t>gg7zgstpf8p</t>
  </si>
  <si>
    <t>f39x21nmc1p</t>
  </si>
  <si>
    <t>cfhnj6kq58gp</t>
  </si>
  <si>
    <t>g4327dzf83p</t>
  </si>
  <si>
    <t>cc5p9wsgb13p</t>
  </si>
  <si>
    <t>gvr43bc52np</t>
  </si>
  <si>
    <t>gnwmjqgjkwp</t>
  </si>
  <si>
    <t>8jytr2grmmp</t>
  </si>
  <si>
    <t>cd7tc6g90rlp</t>
  </si>
  <si>
    <t>cgxtctty1m0p</t>
  </si>
  <si>
    <t>nrs02jpm7wcb</t>
  </si>
  <si>
    <t>nb30gk28gldrj</t>
  </si>
  <si>
    <t>pvwy0hr3ctcb</t>
  </si>
  <si>
    <t>pgc04nxk8sdrj</t>
  </si>
  <si>
    <t>0wqczrs568p</t>
  </si>
  <si>
    <t>1t4pkh9s54p</t>
  </si>
  <si>
    <t>md3lwr435scb</t>
  </si>
  <si>
    <t>l2q4vv6gjrdrj</t>
  </si>
  <si>
    <t>lbb6qbpj42cb</t>
  </si>
  <si>
    <t>k1m79fxmqddrj</t>
  </si>
  <si>
    <t>kykd1jl5lkcb</t>
  </si>
  <si>
    <t>kn83829p7ydrj</t>
  </si>
  <si>
    <t>cf5d71rrdsvp</t>
  </si>
  <si>
    <t>cdnm0hdk3dkp</t>
  </si>
  <si>
    <t>cc65rbh3j6np</t>
  </si>
  <si>
    <t>cbp5yyvpz2gp</t>
  </si>
  <si>
    <t>zlb91qzj4kp</t>
  </si>
  <si>
    <t>ghp4w8hxdjp</t>
  </si>
  <si>
    <t>k01cc4jpc6cb</t>
  </si>
  <si>
    <t>krpc7x3j9ddrj</t>
  </si>
  <si>
    <t>9xsyfnz3j5p</t>
  </si>
  <si>
    <t>6rksts75tcp</t>
  </si>
  <si>
    <t>2zqgbkg8n0p</t>
  </si>
  <si>
    <t>47lqzq4nttp</t>
  </si>
  <si>
    <t>3y2t9vxmnjp</t>
  </si>
  <si>
    <t>3j4kxxxc2zp</t>
  </si>
  <si>
    <t>5z76xplf8bp</t>
  </si>
  <si>
    <t>389smh4jc6p</t>
  </si>
  <si>
    <t>rlv8gsy6mfp</t>
  </si>
  <si>
    <t>chqjkvdk2pbp</t>
  </si>
  <si>
    <t>w1zhss6cl3p</t>
  </si>
  <si>
    <t>mqm6svngfxcb</t>
  </si>
  <si>
    <t>mdf4jhx388drj</t>
  </si>
  <si>
    <t>j2kmv4fvdhp</t>
  </si>
  <si>
    <t>lmcl2wvf0vp</t>
  </si>
  <si>
    <t>lh09vfz321cb</t>
  </si>
  <si>
    <t>k641xvl7l0drj</t>
  </si>
  <si>
    <t>08ck14ry4np</t>
  </si>
  <si>
    <t>np6g9qqwn8p</t>
  </si>
  <si>
    <t>l036pt5k4lcb</t>
  </si>
  <si>
    <t>mvv5hltxp7cb</t>
  </si>
  <si>
    <t>nmdj3jgp0mcb</t>
  </si>
  <si>
    <t>003485-1</t>
  </si>
  <si>
    <t>mn4hxjr96mp</t>
  </si>
  <si>
    <t>Maverick Lariat FX4 2.0 EcoBoost Aut.</t>
  </si>
  <si>
    <t>j9770vscpwcb</t>
  </si>
  <si>
    <t>kwychpxytbcb</t>
  </si>
  <si>
    <t>jxcgt04g5dcb</t>
  </si>
  <si>
    <t>7pxxspqryjp</t>
  </si>
  <si>
    <t>31bzymyjwsp</t>
  </si>
  <si>
    <t>f540641p1zp</t>
  </si>
  <si>
    <t>gd1y9s8s33p</t>
  </si>
  <si>
    <t>cjdcf8858wkp</t>
  </si>
  <si>
    <t>gmjb3r3q8cp</t>
  </si>
  <si>
    <t>gwgww3pp4qp</t>
  </si>
  <si>
    <t>cbgh7y8phz7p</t>
  </si>
  <si>
    <t>ch1tbhggd7gp</t>
  </si>
  <si>
    <t>924pfttyqwp</t>
  </si>
  <si>
    <t>gzk6s3tjnhp</t>
  </si>
  <si>
    <t>g7pwghyjjqp</t>
  </si>
  <si>
    <t>hrg6zgfd5lp</t>
  </si>
  <si>
    <t>jtdxjslkllp</t>
  </si>
  <si>
    <t>hrk33tg0n8p</t>
  </si>
  <si>
    <t>hhh10924f2p</t>
  </si>
  <si>
    <t>g94bl0ktz1p</t>
  </si>
  <si>
    <t>gcjqjkg2g4p</t>
  </si>
  <si>
    <t>gkj85bk7tnp</t>
  </si>
  <si>
    <t>cc885hhhjc1p</t>
  </si>
  <si>
    <t>cdbxbd3sv83p</t>
  </si>
  <si>
    <t>nvmptbf8tgp</t>
  </si>
  <si>
    <t>m1mf7gk5rpp</t>
  </si>
  <si>
    <t>jtbj9cww35p</t>
  </si>
  <si>
    <t>g29grb4q4jp</t>
  </si>
  <si>
    <t>cjvfmcmpk14p</t>
  </si>
  <si>
    <t>p93yx93vfwp</t>
  </si>
  <si>
    <t>g6pzqhnz6vp</t>
  </si>
  <si>
    <t>014107-0</t>
  </si>
  <si>
    <t>g242dwyljhp</t>
  </si>
  <si>
    <t>CITY Hatchback Touring 1.5 Flex 16V Aut</t>
  </si>
  <si>
    <t>014108-9</t>
  </si>
  <si>
    <t>gr38h901lvp</t>
  </si>
  <si>
    <t>CITY Hatchback EXL 1.5 Flex 16V Aut.</t>
  </si>
  <si>
    <t>h17mk91q8xcb</t>
  </si>
  <si>
    <t>n9671phnbmp</t>
  </si>
  <si>
    <t>ky412bcsdyp</t>
  </si>
  <si>
    <t>cht6blhlr8yp</t>
  </si>
  <si>
    <t>g0wyw0lwd5p</t>
  </si>
  <si>
    <t>h51rjz20f2p</t>
  </si>
  <si>
    <t>lsyppvfb2kp</t>
  </si>
  <si>
    <t>gd6h4z74ykp</t>
  </si>
  <si>
    <t>9zh0hnlt5bp</t>
  </si>
  <si>
    <t>66xn92ncfpp</t>
  </si>
  <si>
    <t>cchs7ty7mc8p</t>
  </si>
  <si>
    <t>8hsg0slwlbp</t>
  </si>
  <si>
    <t>9zmm5lvh1hp</t>
  </si>
  <si>
    <t>cfm5vg4shk9p</t>
  </si>
  <si>
    <t>cg4wj5f2s1yp</t>
  </si>
  <si>
    <t>chrs50hc60jp</t>
  </si>
  <si>
    <t>cfc47gtw7ssp</t>
  </si>
  <si>
    <t>97qfspg3q1p</t>
  </si>
  <si>
    <t>qh8bwpfxx8p</t>
  </si>
  <si>
    <t>ccty0jvrp2sp</t>
  </si>
  <si>
    <t>9pqr26pxy5p</t>
  </si>
  <si>
    <t>cgvd67xzsmpp</t>
  </si>
  <si>
    <t>chr420945r7p</t>
  </si>
  <si>
    <t>cgzvzng0s99p</t>
  </si>
  <si>
    <t>f6f3xjznpzp</t>
  </si>
  <si>
    <t>f49zbsc07np</t>
  </si>
  <si>
    <t>chzx5pfyr75p</t>
  </si>
  <si>
    <t>cfzvlyztv9dp</t>
  </si>
  <si>
    <t>cb9t7m45qdqp</t>
  </si>
  <si>
    <t>f6747xq3y7p</t>
  </si>
  <si>
    <t>gbwh1sxf5rp</t>
  </si>
  <si>
    <t>gm02z7bmwcp</t>
  </si>
  <si>
    <t>gc6gw8hmjzp</t>
  </si>
  <si>
    <t>cbh2ytvrnnxp</t>
  </si>
  <si>
    <t>ccl60pm0tz5p</t>
  </si>
  <si>
    <t>7ld7st2byfp</t>
  </si>
  <si>
    <t>cftc68vkmt6p</t>
  </si>
  <si>
    <t>cdbs10h1q9cp</t>
  </si>
  <si>
    <t>cbf8mb7jj3gp</t>
  </si>
  <si>
    <t>cbwzwdlqlxwp</t>
  </si>
  <si>
    <t>8qj6dmwjndp</t>
  </si>
  <si>
    <t>chbkgnxt02vp</t>
  </si>
  <si>
    <t>gxqn4t1bqgp</t>
  </si>
  <si>
    <t>jp27f4q38cp</t>
  </si>
  <si>
    <t>h2b7785zz2p</t>
  </si>
  <si>
    <t>hffcdx6rbnp</t>
  </si>
  <si>
    <t>cgg09f4785mp</t>
  </si>
  <si>
    <t>gjzt96tcgzp</t>
  </si>
  <si>
    <t>f7qpypr183p</t>
  </si>
  <si>
    <t>chzx5pgn7dtp</t>
  </si>
  <si>
    <t>gdwmn6ctxmp</t>
  </si>
  <si>
    <t>cjx7vk8x2crp</t>
  </si>
  <si>
    <t>l63fm661r1cb</t>
  </si>
  <si>
    <t>l86vs6kj79cb</t>
  </si>
  <si>
    <t>mmwrsrq8n5cb</t>
  </si>
  <si>
    <t>nk52d8wdfrcb</t>
  </si>
  <si>
    <t>lnhk00fx6qcb</t>
  </si>
  <si>
    <t>lznlmdlxhgcb</t>
  </si>
  <si>
    <t>mdp1433gyqcb</t>
  </si>
  <si>
    <t>mz31ck7701cb</t>
  </si>
  <si>
    <t>m71p3mbspgcb</t>
  </si>
  <si>
    <t>n1d3g0nvv6cb</t>
  </si>
  <si>
    <t>n2hhy48mgrcb</t>
  </si>
  <si>
    <t>myj50fc0wmcb</t>
  </si>
  <si>
    <t>mr3w34xrwqcb</t>
  </si>
  <si>
    <t>mp3c3jk1xncb</t>
  </si>
  <si>
    <t>mmmmdkrxtccb</t>
  </si>
  <si>
    <t>lbt2kg5wd9cb</t>
  </si>
  <si>
    <t>m5kccsjnlzcb</t>
  </si>
  <si>
    <t>m3yc2tgp1scb</t>
  </si>
  <si>
    <t>mvxds6gb55cb</t>
  </si>
  <si>
    <t>mrrtgn4cw4cb</t>
  </si>
  <si>
    <t>089030-8</t>
  </si>
  <si>
    <t>mtg8xv57pvcb</t>
  </si>
  <si>
    <t>Daily 45-170 Vetrato 3.0 (Diesel)</t>
  </si>
  <si>
    <t>k3tzfznm2mdrj</t>
  </si>
  <si>
    <t>7s21071xp2p</t>
  </si>
  <si>
    <t>hr36pnb4jpcb</t>
  </si>
  <si>
    <t>cjj16lfj1pxp</t>
  </si>
  <si>
    <t>ggr4rk7dgqp</t>
  </si>
  <si>
    <t>jhplqss5tcp</t>
  </si>
  <si>
    <t>g6lz98zfmqp</t>
  </si>
  <si>
    <t>f5wq98pgy0p</t>
  </si>
  <si>
    <t>gmyxdgl3zsp</t>
  </si>
  <si>
    <t>hctn4dl5gjp</t>
  </si>
  <si>
    <t>hy0n0dsgzjp</t>
  </si>
  <si>
    <t>xrgbt2ltmkp</t>
  </si>
  <si>
    <t>wf1b5rcynccb</t>
  </si>
  <si>
    <t>vhs2m8sps6p</t>
  </si>
  <si>
    <t>s2hxx7rpf8p</t>
  </si>
  <si>
    <t>0gg4sv2f1bp</t>
  </si>
  <si>
    <t>3vmkmqy7hfp</t>
  </si>
  <si>
    <t>0qlf5y2lrmp</t>
  </si>
  <si>
    <t>q6rppzb92tp</t>
  </si>
  <si>
    <t>sb77q8bphtp</t>
  </si>
  <si>
    <t>70jv9xqjpsp</t>
  </si>
  <si>
    <t>ys1c72v7vtp</t>
  </si>
  <si>
    <t>zzc4phln6tp</t>
  </si>
  <si>
    <t>xxj7gjx4mnp</t>
  </si>
  <si>
    <t>016078-4</t>
  </si>
  <si>
    <t>1tb6mptnysp</t>
  </si>
  <si>
    <t>F-Type 2.0 R-Dyn.Black Cabriolet Ed.Esp.</t>
  </si>
  <si>
    <t>y56f6z9sffcb</t>
  </si>
  <si>
    <t>gmb67qs4j6p</t>
  </si>
  <si>
    <t>hc06ypmcsgp</t>
  </si>
  <si>
    <t>jwgbqm5519cb</t>
  </si>
  <si>
    <t>kbj56hkb6kcb</t>
  </si>
  <si>
    <t>lh4340345mcb</t>
  </si>
  <si>
    <t>kq5rq8p739cb</t>
  </si>
  <si>
    <t>h7l8rsm8pjp</t>
  </si>
  <si>
    <t>jyw30h37wcp</t>
  </si>
  <si>
    <t>hpk8cxrvj5p</t>
  </si>
  <si>
    <t>lfscy6r88ycb</t>
  </si>
  <si>
    <t>hlhlrnjnkbp</t>
  </si>
  <si>
    <t>tphbztxdhpp</t>
  </si>
  <si>
    <t>shftmpkd59p</t>
  </si>
  <si>
    <t>lxnmhqbg9jcb</t>
  </si>
  <si>
    <t>f31l16jtmvp</t>
  </si>
  <si>
    <t>wpcr86skdcp</t>
  </si>
  <si>
    <t>jh7b48c91jcb</t>
  </si>
  <si>
    <t>krs39nxdm4p</t>
  </si>
  <si>
    <t>jzlp9lwn3lp</t>
  </si>
  <si>
    <t>jhwcwk2jc8p</t>
  </si>
  <si>
    <t>kc95zqzgb1p</t>
  </si>
  <si>
    <t>lg89l3rjqxp</t>
  </si>
  <si>
    <t>lr8jxxrknncb</t>
  </si>
  <si>
    <t>l926718v1kcb</t>
  </si>
  <si>
    <t>ml3908p9hhcb</t>
  </si>
  <si>
    <t>mqpbqnwgtdcb</t>
  </si>
  <si>
    <t>tgvg1jh1xbp</t>
  </si>
  <si>
    <t>nx69ytjf6kcb</t>
  </si>
  <si>
    <t>lhcwl3f43wp</t>
  </si>
  <si>
    <t>mj9cdvpcsdp</t>
  </si>
  <si>
    <t>pzr592lqyzcb</t>
  </si>
  <si>
    <t>yg0clx211gcb</t>
  </si>
  <si>
    <t>017085-2</t>
  </si>
  <si>
    <t>g6y33pnl21p</t>
  </si>
  <si>
    <t>Renegade Sport T270 1.3 TB 4x2 Flex Aut.</t>
  </si>
  <si>
    <t>017086-0</t>
  </si>
  <si>
    <t>jtm60l3k3pp</t>
  </si>
  <si>
    <t>Renegade Trailhawk T270 1.3 TB Flex Aut.</t>
  </si>
  <si>
    <t>017087-9</t>
  </si>
  <si>
    <t>jsbzpqr2vwp</t>
  </si>
  <si>
    <t>Renegade S T270 1.3 TB 4x4 Flex Aut.</t>
  </si>
  <si>
    <t>017088-7</t>
  </si>
  <si>
    <t>hp65t75q00p</t>
  </si>
  <si>
    <t>Renegade Long. T270 1.3 TB 4x2 Flex Aut.</t>
  </si>
  <si>
    <t>hrd7378glpcb</t>
  </si>
  <si>
    <t>k5fdtz1swjp</t>
  </si>
  <si>
    <t>pbcv4qmh74p</t>
  </si>
  <si>
    <t>h6xqlmmwg2p</t>
  </si>
  <si>
    <t>lcx0ykh0dnp</t>
  </si>
  <si>
    <t>zkltjym4tlp</t>
  </si>
  <si>
    <t>sq33m1k08bp</t>
  </si>
  <si>
    <t>tbc7zws2n3p</t>
  </si>
  <si>
    <t>hw8cmtz2qpp</t>
  </si>
  <si>
    <t>g9pwp33dplp</t>
  </si>
  <si>
    <t>cgfyhkr1d6kp</t>
  </si>
  <si>
    <t>h4hxqv4zvbp</t>
  </si>
  <si>
    <t>4vjtd8z1k9cb</t>
  </si>
  <si>
    <t>5qjwl3s54gcb</t>
  </si>
  <si>
    <t>cjpl5m99q16cb</t>
  </si>
  <si>
    <t>cf0gywzjy7scb</t>
  </si>
  <si>
    <t>9r2dvrhyg6cb</t>
  </si>
  <si>
    <t>f6n7b87x80j1f9</t>
  </si>
  <si>
    <t>rn25sz4rk0p</t>
  </si>
  <si>
    <t>svfx7dwpjwp</t>
  </si>
  <si>
    <t>tzmbxc6b91p</t>
  </si>
  <si>
    <t>sykh0xhw9jcb</t>
  </si>
  <si>
    <t>2v47c4pdjtcb</t>
  </si>
  <si>
    <t>1sjh0k8j46p</t>
  </si>
  <si>
    <t>s0v5zrpcwrp</t>
  </si>
  <si>
    <t>trdf22xj8np</t>
  </si>
  <si>
    <t>t4nmyyqxg0cb</t>
  </si>
  <si>
    <t>rs2ccvls55cb</t>
  </si>
  <si>
    <t>4nrzshb5qkp</t>
  </si>
  <si>
    <t>smx03d328xp</t>
  </si>
  <si>
    <t>qqdpp31vktp</t>
  </si>
  <si>
    <t>hz0zznc0jyj1f9</t>
  </si>
  <si>
    <t>cbx40wzhqpdp</t>
  </si>
  <si>
    <t>2p5k1dz909p</t>
  </si>
  <si>
    <t>1fpr5d4stpp</t>
  </si>
  <si>
    <t>5s16r1z672p</t>
  </si>
  <si>
    <t>g0qldz7d77j1f9</t>
  </si>
  <si>
    <t>1zmldhknlcp</t>
  </si>
  <si>
    <t>3rmt8rlztvp</t>
  </si>
  <si>
    <t>5bwd0xt80fcb</t>
  </si>
  <si>
    <t>2wnvws5gv8cb</t>
  </si>
  <si>
    <t>3jqdd3c468cb</t>
  </si>
  <si>
    <t>5zb4fszggjcb</t>
  </si>
  <si>
    <t>6wym0nns9hcb</t>
  </si>
  <si>
    <t>cfpvwcp9glnp</t>
  </si>
  <si>
    <t>f9fdgf08blj1f9</t>
  </si>
  <si>
    <t>z3hqls49jlp</t>
  </si>
  <si>
    <t>chqx1trb3jvp</t>
  </si>
  <si>
    <t>s00nk2k538p</t>
  </si>
  <si>
    <t>qqb1z9fqg6p</t>
  </si>
  <si>
    <t>rnz1w2d54gp</t>
  </si>
  <si>
    <t>rll0ptj7dbp</t>
  </si>
  <si>
    <t>pzgshb2tmpp</t>
  </si>
  <si>
    <t>nkqlzcfjqfp</t>
  </si>
  <si>
    <t>x0g4g1pwzbp</t>
  </si>
  <si>
    <t>ymj3dpn76vp</t>
  </si>
  <si>
    <t>717071s1vyp</t>
  </si>
  <si>
    <t>wm9zf73qsfp</t>
  </si>
  <si>
    <t>cbdgm4vskg7p</t>
  </si>
  <si>
    <t>hqzlgs668vp</t>
  </si>
  <si>
    <t>jzfkpngm3yj1f9</t>
  </si>
  <si>
    <t>cjr2tzht09fp</t>
  </si>
  <si>
    <t>gtvl9swmrkj1f9</t>
  </si>
  <si>
    <t>kq4wd1n2pgj1f9</t>
  </si>
  <si>
    <t>w6n5j1n47qj1f9</t>
  </si>
  <si>
    <t>xyr6mv44wsj1f9</t>
  </si>
  <si>
    <t>qmglr1g8ccj1f9</t>
  </si>
  <si>
    <t>4f5pn5tllcj1f9</t>
  </si>
  <si>
    <t>pgydf0wtn0j1f9</t>
  </si>
  <si>
    <t>mm4qj9cd2tp</t>
  </si>
  <si>
    <t>l42yrjc7hgp</t>
  </si>
  <si>
    <t>28xv30rhs8p</t>
  </si>
  <si>
    <t>ymf1rl9jtkp</t>
  </si>
  <si>
    <t>hshty4q7ycj1f9</t>
  </si>
  <si>
    <t>4lfgw8nw3hp</t>
  </si>
  <si>
    <t>ls367nq4t9j1f9</t>
  </si>
  <si>
    <t>kfsjr7v2p1j1f9</t>
  </si>
  <si>
    <t>cfv8ngy8rvdp</t>
  </si>
  <si>
    <t>kjgmjx02dwj1f9</t>
  </si>
  <si>
    <t>nxstxzz8mmp</t>
  </si>
  <si>
    <t>m0x4yth38kp</t>
  </si>
  <si>
    <t>cb937f8lndkp</t>
  </si>
  <si>
    <t>j252dgdg4xj1f9</t>
  </si>
  <si>
    <t>lg60mkhjhzp</t>
  </si>
  <si>
    <t>pll266rcqqp</t>
  </si>
  <si>
    <t>0k4psd2l3kp</t>
  </si>
  <si>
    <t>q048ynb30cp</t>
  </si>
  <si>
    <t>v9s06qb3rtcb</t>
  </si>
  <si>
    <t>x8zfpvvwrmcb</t>
  </si>
  <si>
    <t>nrc8k9t1kxcb</t>
  </si>
  <si>
    <t>n75w3ptdtgcb</t>
  </si>
  <si>
    <t>pj553gcspycb</t>
  </si>
  <si>
    <t>n6jfmmft7dcb</t>
  </si>
  <si>
    <t>0c8yz71fplp</t>
  </si>
  <si>
    <t>mg814s4ds7cb</t>
  </si>
  <si>
    <t>l0wv22zr6scb</t>
  </si>
  <si>
    <t>mntnknjgpncb</t>
  </si>
  <si>
    <t>kt9t9ssh7gcb</t>
  </si>
  <si>
    <t>k7wxngky6tcb</t>
  </si>
  <si>
    <t>lfrt18phctcb</t>
  </si>
  <si>
    <t>l7mrkjxcqncb</t>
  </si>
  <si>
    <t>mfrdy9173qcb</t>
  </si>
  <si>
    <t>l2hnrdzv3pcb</t>
  </si>
  <si>
    <t>lwdnmcf9w4cb</t>
  </si>
  <si>
    <t>mzcjb7j3h2cb</t>
  </si>
  <si>
    <t>nmmlptz3ctcb</t>
  </si>
  <si>
    <t>p3nfmmzl97cb</t>
  </si>
  <si>
    <t>qywmjt1cjtcb</t>
  </si>
  <si>
    <t>l04hp8lrglcb</t>
  </si>
  <si>
    <t>l7npvp1bxlcb</t>
  </si>
  <si>
    <t>6zh1zgrd6qcb</t>
  </si>
  <si>
    <t>ccvtxt5s1ljp</t>
  </si>
  <si>
    <t>nk907lcdmvcb</t>
  </si>
  <si>
    <t>m59nmj600rcb</t>
  </si>
  <si>
    <t>n1ppdcbbtzcb</t>
  </si>
  <si>
    <t>vtlfj98prcp</t>
  </si>
  <si>
    <t>v2wgy8m1fnp</t>
  </si>
  <si>
    <t>cbtzjc6v4ncp</t>
  </si>
  <si>
    <t>v4y3bs3j02p</t>
  </si>
  <si>
    <t>0fsnwk0nv2p</t>
  </si>
  <si>
    <t>zr7rq34tbqp</t>
  </si>
  <si>
    <t>qlcwff73kycb</t>
  </si>
  <si>
    <t>qyt4bqrmgfp</t>
  </si>
  <si>
    <t>819pwpz8hlcb</t>
  </si>
  <si>
    <t>vbd921k3blp</t>
  </si>
  <si>
    <t>qyqjsqbpctp</t>
  </si>
  <si>
    <t>q2xs2s0rn3p</t>
  </si>
  <si>
    <t>cgwqh580zwzp</t>
  </si>
  <si>
    <t>gyb89s0fhxj1f9</t>
  </si>
  <si>
    <t>n8695rjmbqp</t>
  </si>
  <si>
    <t>p6cm94cw81p</t>
  </si>
  <si>
    <t>k9k0pcsm47j1f9</t>
  </si>
  <si>
    <t>0jkf01bwyvp</t>
  </si>
  <si>
    <t>jj4l4yxsh6j1f9</t>
  </si>
  <si>
    <t>t3w2tpcnn5p</t>
  </si>
  <si>
    <t>rlrg84lpfxp</t>
  </si>
  <si>
    <t>z2w5ysvdkxp</t>
  </si>
  <si>
    <t>021470-1</t>
  </si>
  <si>
    <t>tj8tvsrt6rj1f9</t>
  </si>
  <si>
    <t>GT AMG BLACK SERIES 4.0 V8 Bi-Turbo</t>
  </si>
  <si>
    <t>jymrvq5r6pp</t>
  </si>
  <si>
    <t>m13pbws084p</t>
  </si>
  <si>
    <t>nfqh68prh6p</t>
  </si>
  <si>
    <t>j1t8xjljg7p</t>
  </si>
  <si>
    <t>n7k2f7tgtyp</t>
  </si>
  <si>
    <t>npglf5qpv0p</t>
  </si>
  <si>
    <t>lq1935n6dpp</t>
  </si>
  <si>
    <t>rg62rj2f5sp</t>
  </si>
  <si>
    <t>prbx93vy18p</t>
  </si>
  <si>
    <t>p4n7jwt3ptp</t>
  </si>
  <si>
    <t>071051-2</t>
  </si>
  <si>
    <t>p8m467hj6tp</t>
  </si>
  <si>
    <t>COOPER Coun. SE SHADOW ED. ALL4 1.5 Híb.</t>
  </si>
  <si>
    <t>rr042cb2rzcb</t>
  </si>
  <si>
    <t>nyr98sjmjvcb</t>
  </si>
  <si>
    <t>m0p4hfn4r9cb</t>
  </si>
  <si>
    <t>p0g4wf4mhqcb</t>
  </si>
  <si>
    <t>lwk60kp579p</t>
  </si>
  <si>
    <t>lf75khg05sp</t>
  </si>
  <si>
    <t>l2myp2tkpjp</t>
  </si>
  <si>
    <t>nxkq6rlgvwp</t>
  </si>
  <si>
    <t>p33sprvgsccb</t>
  </si>
  <si>
    <t>hn758gtqygp</t>
  </si>
  <si>
    <t>shz8gth3r2cb</t>
  </si>
  <si>
    <t>kn05jkhw9rp</t>
  </si>
  <si>
    <t>jy69hrq043p</t>
  </si>
  <si>
    <t>tlxm0lbt0kcb</t>
  </si>
  <si>
    <t>k9yf63plqpcb</t>
  </si>
  <si>
    <t>mgrf61wr3zcb</t>
  </si>
  <si>
    <t>lqqz362wvfcb</t>
  </si>
  <si>
    <t>h8ffgyzrmwp</t>
  </si>
  <si>
    <t>j48058vqckp</t>
  </si>
  <si>
    <t>jws6mj9z56p</t>
  </si>
  <si>
    <t>j51h2pn0q5p</t>
  </si>
  <si>
    <t>l3vhm52693p</t>
  </si>
  <si>
    <t>mhyz444qc0cb</t>
  </si>
  <si>
    <t>rxwz3jcc64cb</t>
  </si>
  <si>
    <t>ls434cc2tvp</t>
  </si>
  <si>
    <t>kdkz7knmkhp</t>
  </si>
  <si>
    <t>j1ndcy7rz0p</t>
  </si>
  <si>
    <t>n8gpsmhgq3p</t>
  </si>
  <si>
    <t>ch983x70dwhp</t>
  </si>
  <si>
    <t>15qjw0h8pcp</t>
  </si>
  <si>
    <t>8t8sg5byd1p</t>
  </si>
  <si>
    <t>6r1bjkc51vp</t>
  </si>
  <si>
    <t>3b33nxb8swp</t>
  </si>
  <si>
    <t>g07rj1v6hbp</t>
  </si>
  <si>
    <t>pt4wh92lf4cb</t>
  </si>
  <si>
    <t>gkygmprdr9p</t>
  </si>
  <si>
    <t>cg1sys0hwmsp</t>
  </si>
  <si>
    <t>f7qzy325hqp</t>
  </si>
  <si>
    <t>nx2s7knzt6cb</t>
  </si>
  <si>
    <t>m8fcsyz6vscb</t>
  </si>
  <si>
    <t>lzl5n4s4j9cb</t>
  </si>
  <si>
    <t>gk5s7fxxj7p</t>
  </si>
  <si>
    <t>6hqz262cppp</t>
  </si>
  <si>
    <t>8llby4lx85p</t>
  </si>
  <si>
    <t>46rxzv3wlqp</t>
  </si>
  <si>
    <t>6wvgg8c52fp</t>
  </si>
  <si>
    <t>cbfvjqmqp35p</t>
  </si>
  <si>
    <t>cbzkt8bpvlfp</t>
  </si>
  <si>
    <t>g0cwv6nx8mp</t>
  </si>
  <si>
    <t>gkknfmvklcp</t>
  </si>
  <si>
    <t>f7ppdnzlk1p</t>
  </si>
  <si>
    <t>cjh4hf6r1hlp</t>
  </si>
  <si>
    <t>gyms76tffbp</t>
  </si>
  <si>
    <t>glr8mlp3gqp</t>
  </si>
  <si>
    <t>g89tmkfnv8p</t>
  </si>
  <si>
    <t>hrtw7qh12qp</t>
  </si>
  <si>
    <t>hds27bmyl3p</t>
  </si>
  <si>
    <t>nm352klqjwcb</t>
  </si>
  <si>
    <t>cgxcknj127np</t>
  </si>
  <si>
    <t>kzrcyrkss3p</t>
  </si>
  <si>
    <t>mp0qvns53mp</t>
  </si>
  <si>
    <t>gb95p72sj9p</t>
  </si>
  <si>
    <t>cfs8lltgq9vp</t>
  </si>
  <si>
    <t>cdxmwy3bw92p</t>
  </si>
  <si>
    <t>f367p78yzfp</t>
  </si>
  <si>
    <t>0pd59qvmp1p</t>
  </si>
  <si>
    <t>jpz2d8w056cb</t>
  </si>
  <si>
    <t>hgryd6f1g2cb</t>
  </si>
  <si>
    <t>lmkkv9zm9jp</t>
  </si>
  <si>
    <t>krx1z1j47ccb</t>
  </si>
  <si>
    <t>lc17nc2v5kcb</t>
  </si>
  <si>
    <t>gcvy8nnvnkp</t>
  </si>
  <si>
    <t>gw4b8dhzmcp</t>
  </si>
  <si>
    <t>mq8j69t64dcb</t>
  </si>
  <si>
    <t>cfzy7myblxhp</t>
  </si>
  <si>
    <t>jwy5zwmg93cb</t>
  </si>
  <si>
    <t>cbyd61hlybwp</t>
  </si>
  <si>
    <t>gv6smv0h3jp</t>
  </si>
  <si>
    <t>ng5zsz8tp2p</t>
  </si>
  <si>
    <t>lhnx5jqxz8cb</t>
  </si>
  <si>
    <t>958qwh165jp</t>
  </si>
  <si>
    <t>cjcj0kvkltdp</t>
  </si>
  <si>
    <t>hpdc0dq9wdj1f9</t>
  </si>
  <si>
    <t>hw1gp83qjfj1f9</t>
  </si>
  <si>
    <t>jh14jfws1fj1f9</t>
  </si>
  <si>
    <t>jp7l46gpt7j1f9</t>
  </si>
  <si>
    <t>40lyc7j16hp</t>
  </si>
  <si>
    <t>Macan S 2.9/3.0 Bi-Turbo</t>
  </si>
  <si>
    <t>y3d21n8ncdp</t>
  </si>
  <si>
    <t>1y1xssjrk6p</t>
  </si>
  <si>
    <t>3mrjqbbfwlp</t>
  </si>
  <si>
    <t>gg6m1yd1vxj1f9</t>
  </si>
  <si>
    <t>chhl93ynh8vp</t>
  </si>
  <si>
    <t>cghkq7sdcwcp</t>
  </si>
  <si>
    <t>gd69fjxdncj1f9</t>
  </si>
  <si>
    <t>00hzj2tr60p</t>
  </si>
  <si>
    <t>gl59dch93fj1f9</t>
  </si>
  <si>
    <t>gsxkk6m6cyj1f9</t>
  </si>
  <si>
    <t>gvfdh8qf25j1f9</t>
  </si>
  <si>
    <t>8dk9lxbjwhp</t>
  </si>
  <si>
    <t>g1p4n5mqjxj1f9</t>
  </si>
  <si>
    <t>g94fxv05gvj1f9</t>
  </si>
  <si>
    <t>cbqwlwftwhwp</t>
  </si>
  <si>
    <t>g057l1w7xpj1f9</t>
  </si>
  <si>
    <t>gdh50y364zj1f9</t>
  </si>
  <si>
    <t>g4c73tgxc2j1f9</t>
  </si>
  <si>
    <t>6t2bpvhwlnp</t>
  </si>
  <si>
    <t>g8m22vngy5j1f9</t>
  </si>
  <si>
    <t>8znwkj703np</t>
  </si>
  <si>
    <t>65b023rxqxp</t>
  </si>
  <si>
    <t>87745kzwdbp</t>
  </si>
  <si>
    <t>6gmwk0x0pwp</t>
  </si>
  <si>
    <t>cc4951v3hc0p</t>
  </si>
  <si>
    <t>gg2cnqzfd3j1f9</t>
  </si>
  <si>
    <t>4w3yswttvnp</t>
  </si>
  <si>
    <t>gv7s7fwrr6j1f9</t>
  </si>
  <si>
    <t>140y3jqmx5p</t>
  </si>
  <si>
    <t>ccqqvpwnkmjp</t>
  </si>
  <si>
    <t>67frvfpff4p</t>
  </si>
  <si>
    <t>0zmfgk5793p</t>
  </si>
  <si>
    <t>g04mk51nzyj1f9</t>
  </si>
  <si>
    <t>w3v6htypj1cb</t>
  </si>
  <si>
    <t>x16n53djhqcb</t>
  </si>
  <si>
    <t>w3c401x64qp</t>
  </si>
  <si>
    <t>w04391588ycb</t>
  </si>
  <si>
    <t>xg2l1cblhfcb</t>
  </si>
  <si>
    <t>j3356vjb74cb</t>
  </si>
  <si>
    <t>jwrgjx0xgrdrj</t>
  </si>
  <si>
    <t>ksjwng4sq2cb</t>
  </si>
  <si>
    <t>kjf0sjwvmcdrj</t>
  </si>
  <si>
    <t>k20y7jccnjcb</t>
  </si>
  <si>
    <t>ksdf520795drj</t>
  </si>
  <si>
    <t>lk1w3xm833cb</t>
  </si>
  <si>
    <t>kz4ytbrzkgdrj</t>
  </si>
  <si>
    <t>lmrrd9wwd0cb</t>
  </si>
  <si>
    <t>ld0c9sdwgfcb</t>
  </si>
  <si>
    <t>k3zmnx82xddrj</t>
  </si>
  <si>
    <t>mzjl3b0pg8cb</t>
  </si>
  <si>
    <t>ml43tp78kgdrj</t>
  </si>
  <si>
    <t>chgp4c1gr7vp</t>
  </si>
  <si>
    <t>cj2msm8xs0jp</t>
  </si>
  <si>
    <t>gfv8jpz0xgp</t>
  </si>
  <si>
    <t>ggdwgf8fykp</t>
  </si>
  <si>
    <t>gmy7jtrcsfp</t>
  </si>
  <si>
    <t>cjtdmtpb7zfp</t>
  </si>
  <si>
    <t>gbt37gw93jp</t>
  </si>
  <si>
    <t>f9pnjb0cmcp</t>
  </si>
  <si>
    <t>yfbq3kln69p</t>
  </si>
  <si>
    <t>19lvggjglxp</t>
  </si>
  <si>
    <t>1c3l87yrq5nc</t>
  </si>
  <si>
    <t>387y801zsgp</t>
  </si>
  <si>
    <t>256f89np38nc</t>
  </si>
  <si>
    <t>796gnpy1hsp</t>
  </si>
  <si>
    <t>cfzgl38bcfkp</t>
  </si>
  <si>
    <t>5n4w8zwqn3p</t>
  </si>
  <si>
    <t>4hdfg8tq6nnc</t>
  </si>
  <si>
    <t>cdhhs9h08lzp</t>
  </si>
  <si>
    <t>cff1rj6r5z5p</t>
  </si>
  <si>
    <t>cjpydwwpbctp</t>
  </si>
  <si>
    <t>5mw0nhp58vp</t>
  </si>
  <si>
    <t>54b19d8xc6p</t>
  </si>
  <si>
    <t>7w1ngf62hcp</t>
  </si>
  <si>
    <t>ccbgv21p01mp</t>
  </si>
  <si>
    <t>6x7b1zmlyyp</t>
  </si>
  <si>
    <t>cbmr2t7zqk1p</t>
  </si>
  <si>
    <t>752jg2r5sync</t>
  </si>
  <si>
    <t>ccqcfdhjzwdp</t>
  </si>
  <si>
    <t>871y30wddxnc</t>
  </si>
  <si>
    <t>cc172yxt3jrp</t>
  </si>
  <si>
    <t>cc9144yg6p4p</t>
  </si>
  <si>
    <t>cdnf56qfsxsp</t>
  </si>
  <si>
    <t>gtltbwwlwpp</t>
  </si>
  <si>
    <t>gtq4fhklfbp</t>
  </si>
  <si>
    <t>g0mwrpcz8kp</t>
  </si>
  <si>
    <t>gsyn3ztxgqdqw</t>
  </si>
  <si>
    <t>grvyhgxhkcp</t>
  </si>
  <si>
    <t>glcdrk2sl9dqw</t>
  </si>
  <si>
    <t>ghy89gk4rjp</t>
  </si>
  <si>
    <t>gbdgk0ks1ydqw</t>
  </si>
  <si>
    <t>f5wy2vjvjnp</t>
  </si>
  <si>
    <t>cjb53jz6tcvnc</t>
  </si>
  <si>
    <t>88dhwkv0q1p</t>
  </si>
  <si>
    <t>hyyvnx53l6p</t>
  </si>
  <si>
    <t>hxmwtglx4rp</t>
  </si>
  <si>
    <t>hjvksq19trdqw</t>
  </si>
  <si>
    <t>hcqqv3t2wwp</t>
  </si>
  <si>
    <t>900w0nhh7qp</t>
  </si>
  <si>
    <t>8tw4xtk8l8nc</t>
  </si>
  <si>
    <t>025310-3</t>
  </si>
  <si>
    <t>hgsnysv6x4p</t>
  </si>
  <si>
    <t>DUSTER Iconic 1.3 TB 16V Flex Aut.</t>
  </si>
  <si>
    <t>g6hmjvhwbpdqw</t>
  </si>
  <si>
    <t>10tw826mbnj1f9</t>
  </si>
  <si>
    <t>8f4hdd02rnj1f9</t>
  </si>
  <si>
    <t>6kh4lsh2lcj1f9</t>
  </si>
  <si>
    <t>f7jmsgyr3qp</t>
  </si>
  <si>
    <t>gdy5j729zsp</t>
  </si>
  <si>
    <t>kzfxz2zpgjp</t>
  </si>
  <si>
    <t>p2g3z3z9g1p</t>
  </si>
  <si>
    <t>j37404177tp</t>
  </si>
  <si>
    <t>mcgttb5180p</t>
  </si>
  <si>
    <t>gtgz08vr6fp</t>
  </si>
  <si>
    <t>gv0l2vjs8hp</t>
  </si>
  <si>
    <t>gt2tpq86lxp</t>
  </si>
  <si>
    <t>g153y09s82p</t>
  </si>
  <si>
    <t>jp5wpzvgvtp</t>
  </si>
  <si>
    <t>h6tf5zr9bfp</t>
  </si>
  <si>
    <t>j3d9xbnyqpp</t>
  </si>
  <si>
    <t>j04t35d36dp</t>
  </si>
  <si>
    <t>h5yg4b2sptp</t>
  </si>
  <si>
    <t>jhmp4glk1tp</t>
  </si>
  <si>
    <t>j0cnt26fwmp</t>
  </si>
  <si>
    <t>hj36yycjhbp</t>
  </si>
  <si>
    <t>mj3k71p72gcb</t>
  </si>
  <si>
    <t>qktl6ys67tp</t>
  </si>
  <si>
    <t>mnfwhhv5l2p</t>
  </si>
  <si>
    <t>kt23vt2g0gp</t>
  </si>
  <si>
    <t>h6xfk53m74p</t>
  </si>
  <si>
    <t>h0h9mvnq1bdqw</t>
  </si>
  <si>
    <t>j40xx0p06sp</t>
  </si>
  <si>
    <t>jxd6xm63y9dqw</t>
  </si>
  <si>
    <t>lz78r3r37hp</t>
  </si>
  <si>
    <t>1nwhfbvtn1p</t>
  </si>
  <si>
    <t>44s69l7b2zp</t>
  </si>
  <si>
    <t>kmqffnhzpqp</t>
  </si>
  <si>
    <t>lh6ng15h5mp</t>
  </si>
  <si>
    <t>qlrdl2lnkccb</t>
  </si>
  <si>
    <t>nmkyzz8pjccb</t>
  </si>
  <si>
    <t>n8t2gjjt8tcb</t>
  </si>
  <si>
    <t>lyczf9twhscb</t>
  </si>
  <si>
    <t>lnh3xyc0xlcb</t>
  </si>
  <si>
    <t>tjbn4tvzg0cb</t>
  </si>
  <si>
    <t>57f0x2p2qtp</t>
  </si>
  <si>
    <t>4x04njxq6lp</t>
  </si>
  <si>
    <t>nwccw9cy7xp</t>
  </si>
  <si>
    <t>7qtj348vv8p</t>
  </si>
  <si>
    <t>4vf5stch85p</t>
  </si>
  <si>
    <t>cbkwkrvd8b7p</t>
  </si>
  <si>
    <t>6j0l78qllrp</t>
  </si>
  <si>
    <t>rsrqsj7jlxcb</t>
  </si>
  <si>
    <t>cjncp1fml4sp</t>
  </si>
  <si>
    <t>chbwm4326y1nc</t>
  </si>
  <si>
    <t>gctyqmwknxp</t>
  </si>
  <si>
    <t>f7fswzllt3dqw</t>
  </si>
  <si>
    <t>gsnt94bpkjp</t>
  </si>
  <si>
    <t>gmrt67t51pdqw</t>
  </si>
  <si>
    <t>f7x14bs5s1p</t>
  </si>
  <si>
    <t>f3n30hrm63dqw</t>
  </si>
  <si>
    <t>gnrbk1f5bwp</t>
  </si>
  <si>
    <t>gh1h04119sdqw</t>
  </si>
  <si>
    <t>mwqz1h83f0p</t>
  </si>
  <si>
    <t>nd0mxrsrv5p</t>
  </si>
  <si>
    <t>hq9lbdpf7rp</t>
  </si>
  <si>
    <t>hh77w9jt5zdqw</t>
  </si>
  <si>
    <t>j5dxrqrfqkp</t>
  </si>
  <si>
    <t>jxy53pktzsdqw</t>
  </si>
  <si>
    <t>kfq1zkg96bp</t>
  </si>
  <si>
    <t>j5ylybm659dqw</t>
  </si>
  <si>
    <t>cfldy2p372lp</t>
  </si>
  <si>
    <t>chhcvmv7w37p</t>
  </si>
  <si>
    <t>chm3bgg8c9rp</t>
  </si>
  <si>
    <t>cj4h9qqlhmkp</t>
  </si>
  <si>
    <t>f77t7cdsxhp</t>
  </si>
  <si>
    <t>gcxfbt51smp</t>
  </si>
  <si>
    <t>gc2gy03qvlp</t>
  </si>
  <si>
    <t>gpdj1s6sxgp</t>
  </si>
  <si>
    <t>gs8979vmlsp</t>
  </si>
  <si>
    <t>lnv26mw7mtp</t>
  </si>
  <si>
    <t>pplp6ds59qp</t>
  </si>
  <si>
    <t>mpg41vq8ljp</t>
  </si>
  <si>
    <t>cjbvx1rw59cp</t>
  </si>
  <si>
    <t>jz582j0j03p</t>
  </si>
  <si>
    <t>jryvb9cwymdqw</t>
  </si>
  <si>
    <t>kwfg3j1ydlp</t>
  </si>
  <si>
    <t>klxz72ww7sdqw</t>
  </si>
  <si>
    <t>jhfn25sfh6p</t>
  </si>
  <si>
    <t>h8qld5qw8zdqw</t>
  </si>
  <si>
    <t>k8cjl26ktmp</t>
  </si>
  <si>
    <t>jycylxr9trp</t>
  </si>
  <si>
    <t>jppnlkl80mdqw</t>
  </si>
  <si>
    <t>k30dbgnsrkp</t>
  </si>
  <si>
    <t>kttst0hflwdqw</t>
  </si>
  <si>
    <t>t6f7wzsws6cb</t>
  </si>
  <si>
    <t>vc6d717dchcb</t>
  </si>
  <si>
    <t>cggsntzr303p</t>
  </si>
  <si>
    <t>cd7nnqt50rsnc</t>
  </si>
  <si>
    <t>kftn3gr68bcb</t>
  </si>
  <si>
    <t>l0xp0gn646cb</t>
  </si>
  <si>
    <t>lqxyxm9z06cb</t>
  </si>
  <si>
    <t>ljz0dsqzybcb</t>
  </si>
  <si>
    <t>l3k4hd8g1vcb</t>
  </si>
  <si>
    <t>lp6c6gt6lscb</t>
  </si>
  <si>
    <t>kxf94qrj60cb</t>
  </si>
  <si>
    <t>jf9z5hb6hbcb</t>
  </si>
  <si>
    <t>pnmphpd0vjcb</t>
  </si>
  <si>
    <t>cfr8pvsv74sp</t>
  </si>
  <si>
    <t>gqtf5kc7h0p</t>
  </si>
  <si>
    <t>9y30nw3rbdp</t>
  </si>
  <si>
    <t>chtfp6cn3g8p</t>
  </si>
  <si>
    <t>gmw7kp3j4pp</t>
  </si>
  <si>
    <t>f97bpyxd3wp</t>
  </si>
  <si>
    <t>cdstr0gymw4p</t>
  </si>
  <si>
    <t>791q5t17zwp</t>
  </si>
  <si>
    <t>67mhcp8944p</t>
  </si>
  <si>
    <t>4yzlbdkwx3p</t>
  </si>
  <si>
    <t>pw2vnwlcplcb</t>
  </si>
  <si>
    <t>g3bbsnk5v0p</t>
  </si>
  <si>
    <t>glsbwf6lydp</t>
  </si>
  <si>
    <t>cg85ycfxdpjp</t>
  </si>
  <si>
    <t>kjhj3k6zm0p</t>
  </si>
  <si>
    <t>m9z9dzg0k8p</t>
  </si>
  <si>
    <t>6n23cpzs26p</t>
  </si>
  <si>
    <t>9pp1kltw16p</t>
  </si>
  <si>
    <t>cb1njwpv62kp</t>
  </si>
  <si>
    <t>cd4bs0hj8knp</t>
  </si>
  <si>
    <t>cfmp9scb9rxp</t>
  </si>
  <si>
    <t>f7by0g7dfsp</t>
  </si>
  <si>
    <t>chtzsr61t9xp</t>
  </si>
  <si>
    <t>cdx9zg6xds3p</t>
  </si>
  <si>
    <t>h51l08xcz1p</t>
  </si>
  <si>
    <t>hknjv72nmlp</t>
  </si>
  <si>
    <t>nn7vz7h7wncb</t>
  </si>
  <si>
    <t>qhjh8z6tn2cb</t>
  </si>
  <si>
    <t>jdb4zmppv1p</t>
  </si>
  <si>
    <t>hzmsn81g3tp</t>
  </si>
  <si>
    <t>g944dgj2h7p</t>
  </si>
  <si>
    <t>gq4vfcxr7qp</t>
  </si>
  <si>
    <t>8f0ywmtqy5p</t>
  </si>
  <si>
    <t>k8wq4mgxlrp</t>
  </si>
  <si>
    <t>gdsjw59ygbp</t>
  </si>
  <si>
    <t>hm63bshqjbp</t>
  </si>
  <si>
    <t>htj0fmdsy7p</t>
  </si>
  <si>
    <t>hl8j84017yp</t>
  </si>
  <si>
    <t>gthrptn03sp</t>
  </si>
  <si>
    <t>hdjntp3gyjp</t>
  </si>
  <si>
    <t>jwl02j7wgqp</t>
  </si>
  <si>
    <t>k1qcnb7jjnp</t>
  </si>
  <si>
    <t>k567dtdbjyp</t>
  </si>
  <si>
    <t>k4w59gzw3dp</t>
  </si>
  <si>
    <t>0hgn8lfqnzp</t>
  </si>
  <si>
    <t>qmy9tg0f89p</t>
  </si>
  <si>
    <t>v558fp19qkp</t>
  </si>
  <si>
    <t>tkjlx4c4j0p</t>
  </si>
  <si>
    <t>vn5mfx9s3qp</t>
  </si>
  <si>
    <t>0wk85by7w7p</t>
  </si>
  <si>
    <t>rjn9frsq72p</t>
  </si>
  <si>
    <t>sv4850pm9pp</t>
  </si>
  <si>
    <t>w98lbpf17sp</t>
  </si>
  <si>
    <t>wqqdfdzt16p</t>
  </si>
  <si>
    <t>r54qy0fjz6p</t>
  </si>
  <si>
    <t>ndw1crdnc3p</t>
  </si>
  <si>
    <t>p4mbyklzp1p</t>
  </si>
  <si>
    <t>l368p99tymp</t>
  </si>
  <si>
    <t>ntgm2bnfp6p</t>
  </si>
  <si>
    <t>py5xkkxrfbp</t>
  </si>
  <si>
    <t>n2yrnhqn44p</t>
  </si>
  <si>
    <t>ybj3fcn8bzp</t>
  </si>
  <si>
    <t>tlbjwqtkslp</t>
  </si>
  <si>
    <t>85vmtkjvs1p</t>
  </si>
  <si>
    <t>knw16jsd6zp</t>
  </si>
  <si>
    <t>cb26wgppnhcp</t>
  </si>
  <si>
    <t>April</t>
  </si>
  <si>
    <t>s2154rbh4ycb</t>
  </si>
  <si>
    <t>t32gk74cr1cb</t>
  </si>
  <si>
    <t>z1f4w79vydcb</t>
  </si>
  <si>
    <t>z0xdgsspz7cb</t>
  </si>
  <si>
    <t>jtm2bggc6sj1f9</t>
  </si>
  <si>
    <t>z7w39zr2jpp</t>
  </si>
  <si>
    <t>065v1fzkzbp</t>
  </si>
  <si>
    <t>ghjsv69h40j1f9</t>
  </si>
  <si>
    <t>3j1515g71qp</t>
  </si>
  <si>
    <t>gj2508q9z1j1f9</t>
  </si>
  <si>
    <t>pgb7b8b0wdp</t>
  </si>
  <si>
    <t>m1k71tvtckp</t>
  </si>
  <si>
    <t>nl67lvtny0p</t>
  </si>
  <si>
    <t>s9mmlsttfhp</t>
  </si>
  <si>
    <t>rhq607xhmgp</t>
  </si>
  <si>
    <t>q7985nl0m8p</t>
  </si>
  <si>
    <t>64k4th0xfvp</t>
  </si>
  <si>
    <t>p855j7pbhzp</t>
  </si>
  <si>
    <t>pnxq1422r4p</t>
  </si>
  <si>
    <t>swbxt3n5v1p</t>
  </si>
  <si>
    <t>523vf7py7sp</t>
  </si>
  <si>
    <t>3w6khm8l1sp</t>
  </si>
  <si>
    <t>pvdt8w584qp</t>
  </si>
  <si>
    <t>16jd3c1gsnp</t>
  </si>
  <si>
    <t>gzvy5pjnbpj1f9</t>
  </si>
  <si>
    <t>7jlbsw5jfsp</t>
  </si>
  <si>
    <t>r49myp64gyp</t>
  </si>
  <si>
    <t>3jpf3zbqz1p</t>
  </si>
  <si>
    <t>05rkjgzlxmp</t>
  </si>
  <si>
    <t>n13nm6gllzp</t>
  </si>
  <si>
    <t>2y0pxd9212p</t>
  </si>
  <si>
    <t>xbr6vcvf3gp</t>
  </si>
  <si>
    <t>tz6f082x9jp</t>
  </si>
  <si>
    <t>trg4gw5wflp</t>
  </si>
  <si>
    <t>v7f3x9qty6p</t>
  </si>
  <si>
    <t>pc6m4j5dmvp</t>
  </si>
  <si>
    <t>mrfby07mbzp</t>
  </si>
  <si>
    <t>mw57qwx7knp</t>
  </si>
  <si>
    <t>nndzrh85l8p</t>
  </si>
  <si>
    <t>nmwvgvk40wp</t>
  </si>
  <si>
    <t>wcc0lcqb6dp</t>
  </si>
  <si>
    <t>11dsf2wfn3p</t>
  </si>
  <si>
    <t>pkn1ymfdy9p</t>
  </si>
  <si>
    <t>p5b4fbrcxhp</t>
  </si>
  <si>
    <t>n45nzqr4b0p</t>
  </si>
  <si>
    <t>q1yq750lv7p</t>
  </si>
  <si>
    <t>qbyzptnf7sp</t>
  </si>
  <si>
    <t>07blh8s6s5p</t>
  </si>
  <si>
    <t>p7v8ymn2bkp</t>
  </si>
  <si>
    <t>1djhnwcnstp</t>
  </si>
  <si>
    <t>n447gk8kwnp</t>
  </si>
  <si>
    <t>xc6ll6pt7mp</t>
  </si>
  <si>
    <t>13blf70wplp</t>
  </si>
  <si>
    <t>wbvp49n4nlp</t>
  </si>
  <si>
    <t>py2gh9rbnwp</t>
  </si>
  <si>
    <t>v6xqr37p9fp</t>
  </si>
  <si>
    <t>zpl7ffyq88p</t>
  </si>
  <si>
    <t>8tt12gj7m0p</t>
  </si>
  <si>
    <t>5bwg8thml8p</t>
  </si>
  <si>
    <t>pb7bfdjyz2p</t>
  </si>
  <si>
    <t>9wvg4hlwpyp</t>
  </si>
  <si>
    <t>tblv12szh8p</t>
  </si>
  <si>
    <t>41v7dzrvb9p</t>
  </si>
  <si>
    <t>599v67mknmp</t>
  </si>
  <si>
    <t>pqkr02q96vp</t>
  </si>
  <si>
    <t>gkbxs77yk7j1f9</t>
  </si>
  <si>
    <t>slj18vyh5kp</t>
  </si>
  <si>
    <t>0t8qp4f3ndp</t>
  </si>
  <si>
    <t>tb1774jgbsp</t>
  </si>
  <si>
    <t>x0sj9s7lygp</t>
  </si>
  <si>
    <t>gd8s53rkd1j1f9</t>
  </si>
  <si>
    <t>cbvwj3vcb0bp</t>
  </si>
  <si>
    <t>cfmwcw4sgtjp</t>
  </si>
  <si>
    <t>gds9c81flnj1f9</t>
  </si>
  <si>
    <t>g9ph4xfs2zj1f9</t>
  </si>
  <si>
    <t>13r3l0bz9bp</t>
  </si>
  <si>
    <t>gg12js9nxdj1f9</t>
  </si>
  <si>
    <t>qnwypxf2r5p</t>
  </si>
  <si>
    <t>96mz5q1vx9p</t>
  </si>
  <si>
    <t>ccl4gtpg918p</t>
  </si>
  <si>
    <t>kp4yt137lfcb</t>
  </si>
  <si>
    <t>lgmh3h4sk0cb</t>
  </si>
  <si>
    <t>ccmmq17w3mlp</t>
  </si>
  <si>
    <t>ch7xbmxhx51p</t>
  </si>
  <si>
    <t>cfz67jqy1mrp</t>
  </si>
  <si>
    <t>ht61tstwv5p</t>
  </si>
  <si>
    <t>h3p105fk38p</t>
  </si>
  <si>
    <t>g7p5gzq4glp</t>
  </si>
  <si>
    <t>k0y08pp8h8p</t>
  </si>
  <si>
    <t>kkshd17f1bdqw</t>
  </si>
  <si>
    <t>cf17rkc9qbfp</t>
  </si>
  <si>
    <t>f9qjkprj20p</t>
  </si>
  <si>
    <t>gmy204sf3np</t>
  </si>
  <si>
    <t>f9ycdfg8qwdqw</t>
  </si>
  <si>
    <t>hsn4rs5zgcp</t>
  </si>
  <si>
    <t>km2qvrl7njp</t>
  </si>
  <si>
    <t>j3b7pdk6lkdqw</t>
  </si>
  <si>
    <t>h6sgrx4cnhp</t>
  </si>
  <si>
    <t>hxg0tyvfh3dqw</t>
  </si>
  <si>
    <t>x36w59xk4bp</t>
  </si>
  <si>
    <t>l2d0hlfr8ncb</t>
  </si>
  <si>
    <t>nbm7z79w7qcb</t>
  </si>
  <si>
    <t>n66nnfm391cb</t>
  </si>
  <si>
    <t>mcf4dqp4bscb</t>
  </si>
  <si>
    <t>f5mx2grnk8p</t>
  </si>
  <si>
    <t>chmqbm1bz5vp</t>
  </si>
  <si>
    <t>zyv79cckv3p</t>
  </si>
  <si>
    <t>gwgkrspq9zp</t>
  </si>
  <si>
    <t>pnnnxtk42rcb</t>
  </si>
  <si>
    <t>h1zf170v2dp</t>
  </si>
  <si>
    <t>hg2hrn4kdxp</t>
  </si>
  <si>
    <t>j95xxdvn13p</t>
  </si>
  <si>
    <t>hgj6y86hrwp</t>
  </si>
  <si>
    <t>h2zwp6sb21p</t>
  </si>
  <si>
    <t>kft60f4z2xp</t>
  </si>
  <si>
    <t>l0pfnl5fy2p</t>
  </si>
  <si>
    <t>kftjlsqg2np</t>
  </si>
  <si>
    <t>g12wpb46gmp</t>
  </si>
  <si>
    <t>gzdt1ltxwpp</t>
  </si>
  <si>
    <t>grx9qxrtvfp</t>
  </si>
  <si>
    <t>scjy5cc18rcb</t>
  </si>
  <si>
    <t>cf02r17j4hfp</t>
  </si>
  <si>
    <t>cfhd8vz6bgrp</t>
  </si>
  <si>
    <t>ch02sxms5plp</t>
  </si>
  <si>
    <t>cj3sdwjg3dnp</t>
  </si>
  <si>
    <t>cggj0630vwmp</t>
  </si>
  <si>
    <t>gcbcbyhd3jp</t>
  </si>
  <si>
    <t>jh0dyr8nrsp</t>
  </si>
  <si>
    <t>jkx22w7zhhp</t>
  </si>
  <si>
    <t>ccv95lbzb2tp</t>
  </si>
  <si>
    <t>cc172y8r3cyp</t>
  </si>
  <si>
    <t>cdf80g73dkyp</t>
  </si>
  <si>
    <t>cf0hlpjdz0dp</t>
  </si>
  <si>
    <t>cgyzcbgdxydp</t>
  </si>
  <si>
    <t>f4vhww3wtfp</t>
  </si>
  <si>
    <t>8vp7df59lkp</t>
  </si>
  <si>
    <t>cbhcsh7f26rp</t>
  </si>
  <si>
    <t>7xzqwb5y5gp</t>
  </si>
  <si>
    <t>gh44p4gc9dp</t>
  </si>
  <si>
    <t>gvy9jfppy2p</t>
  </si>
  <si>
    <t>g629pl22cdp</t>
  </si>
  <si>
    <t>hz5yh0mlnyp</t>
  </si>
  <si>
    <t>grl6hj0h29p</t>
  </si>
  <si>
    <t>lsvhj239frp</t>
  </si>
  <si>
    <t>chp8ky9b0z6p</t>
  </si>
  <si>
    <t>f7sytb5qbtp</t>
  </si>
  <si>
    <t>g7qghd7zdwp</t>
  </si>
  <si>
    <t>hmxrrytlslp</t>
  </si>
  <si>
    <t>f44f2j1bdrp</t>
  </si>
  <si>
    <t>ntyqn2xw97cb</t>
  </si>
  <si>
    <t>h451cw73hmp</t>
  </si>
  <si>
    <t>hl8254ccddp</t>
  </si>
  <si>
    <t>jsbt51d9y7cb</t>
  </si>
  <si>
    <t>kmmkd8mp1wcb</t>
  </si>
  <si>
    <t>g67z1hty64p</t>
  </si>
  <si>
    <t>gn0fvbp8trp</t>
  </si>
  <si>
    <t>gkxvgx2f8np</t>
  </si>
  <si>
    <t>k4whwvqfn9cb</t>
  </si>
  <si>
    <t>lz8jnnvzk5cb</t>
  </si>
  <si>
    <t>jrx8bgf4k6cb</t>
  </si>
  <si>
    <t>f5l5dy04khp</t>
  </si>
  <si>
    <t>glskm19jtwp</t>
  </si>
  <si>
    <t>k937cxzxnvcb</t>
  </si>
  <si>
    <t>gc8rwvthhkp</t>
  </si>
  <si>
    <t>j8smygg6xqcb</t>
  </si>
  <si>
    <t>kgdnvk9nn5cb</t>
  </si>
  <si>
    <t>011219-4</t>
  </si>
  <si>
    <t>lf1ll9ndh5cb</t>
  </si>
  <si>
    <t>Jumper Furgão 2.2 Turbo Diesel</t>
  </si>
  <si>
    <t>011220-8</t>
  </si>
  <si>
    <t>lxjxkynw8bcb</t>
  </si>
  <si>
    <t>Jumper Cargo 2.2 Turbo Diesel</t>
  </si>
  <si>
    <t>011221-6</t>
  </si>
  <si>
    <t>gvtx9w8xspp</t>
  </si>
  <si>
    <t>C4 CACTUS SHINE 1.6 16V Flex Aut.</t>
  </si>
  <si>
    <t>cbgfbvbnkp7p</t>
  </si>
  <si>
    <t>cdc1ym8vgqtp</t>
  </si>
  <si>
    <t>cdpb5tq27bdp</t>
  </si>
  <si>
    <t>vsslb3znd4j1f9</t>
  </si>
  <si>
    <t>y6dkw6ctblj1f9</t>
  </si>
  <si>
    <t>7bprpxhbb6j1f9</t>
  </si>
  <si>
    <t>5f0wgrkttdj1f9</t>
  </si>
  <si>
    <t>q239p7dx67j1f9</t>
  </si>
  <si>
    <t>rk1hfdq5b2j1f9</t>
  </si>
  <si>
    <t>031053-0</t>
  </si>
  <si>
    <t>cb26r9pvw1fj1f9</t>
  </si>
  <si>
    <t>SF 90 SPIDER 4.0 V8 Bi-Turbo (Híbrido)</t>
  </si>
  <si>
    <t>gty50tqd8yp</t>
  </si>
  <si>
    <t>g98r2fjpmsp</t>
  </si>
  <si>
    <t>6bnzjb0gfyp</t>
  </si>
  <si>
    <t>kzbgyvgn19cb</t>
  </si>
  <si>
    <t>2867bkztg6p</t>
  </si>
  <si>
    <t>ysmrsbdyycp</t>
  </si>
  <si>
    <t>kcbnh1gsg4cb</t>
  </si>
  <si>
    <t>f38ynzmkm1p</t>
  </si>
  <si>
    <t>8v9dr4bmtpp</t>
  </si>
  <si>
    <t>j8q1ckkx7dcb</t>
  </si>
  <si>
    <t>krkjtf147vcb</t>
  </si>
  <si>
    <t>k3mydqqdpgcb</t>
  </si>
  <si>
    <t>lhbl5lykc9cb</t>
  </si>
  <si>
    <t>k866nbgy89cb</t>
  </si>
  <si>
    <t>mdfwm07g16cb</t>
  </si>
  <si>
    <t>f39m2m2vspp</t>
  </si>
  <si>
    <t>cc85w26clxyp</t>
  </si>
  <si>
    <t>cbhlbbhv4gvp</t>
  </si>
  <si>
    <t>g5btpc6f6lp</t>
  </si>
  <si>
    <t>6tdvvcgzg4p</t>
  </si>
  <si>
    <t>m430vp92v6cb</t>
  </si>
  <si>
    <t>l8yy9j6n8hcb</t>
  </si>
  <si>
    <t>lb958424m6cb</t>
  </si>
  <si>
    <t>cck8k03ymryp</t>
  </si>
  <si>
    <t>jt67wm1c8lcb</t>
  </si>
  <si>
    <t>f96txzpsd1p</t>
  </si>
  <si>
    <t>f30zxftdf2p</t>
  </si>
  <si>
    <t>ldhgsqx2ykcb</t>
  </si>
  <si>
    <t>chlpb268b9jp</t>
  </si>
  <si>
    <t>f44dyl5v7np</t>
  </si>
  <si>
    <t>gh5mb600tgp</t>
  </si>
  <si>
    <t>f60rdb3bslp</t>
  </si>
  <si>
    <t>gfp99br84wp</t>
  </si>
  <si>
    <t>f49tt27n6jp</t>
  </si>
  <si>
    <t>7nlg9mktn8p</t>
  </si>
  <si>
    <t>47fm7z1624p</t>
  </si>
  <si>
    <t>cg35q34vpnkp</t>
  </si>
  <si>
    <t>3924kl35j6p</t>
  </si>
  <si>
    <t>hkflnr2947p</t>
  </si>
  <si>
    <t>h1dmyt4m8wp</t>
  </si>
  <si>
    <t>jn22tnk01hp</t>
  </si>
  <si>
    <t>cbfvwz82p9zp</t>
  </si>
  <si>
    <t>gsqmjqclxxp</t>
  </si>
  <si>
    <t>ghvmhmn0m3p</t>
  </si>
  <si>
    <t>f5lmh0ww3qp</t>
  </si>
  <si>
    <t>cfvng5zzj1dp</t>
  </si>
  <si>
    <t>g5qz4rh2kkp</t>
  </si>
  <si>
    <t>cdpbtkgqbtrp</t>
  </si>
  <si>
    <t>gw104ypdfxp</t>
  </si>
  <si>
    <t>gp89wx136bp</t>
  </si>
  <si>
    <t>8jytsd9ff8p</t>
  </si>
  <si>
    <t>cd7tc6t4pk7p</t>
  </si>
  <si>
    <t>cgxtct5sqgnp</t>
  </si>
  <si>
    <t>n3pznfkq6xcb</t>
  </si>
  <si>
    <t>ndtjmm3rlgdrj</t>
  </si>
  <si>
    <t>qfst173l13cb</t>
  </si>
  <si>
    <t>pj4ljldzmtdrj</t>
  </si>
  <si>
    <t>mv8vqz61d8cb</t>
  </si>
  <si>
    <t>l4xfg81yj5drj</t>
  </si>
  <si>
    <t>l66z2bpzwycb</t>
  </si>
  <si>
    <t>k8fbylqwgpdrj</t>
  </si>
  <si>
    <t>ln687x2vwjcb</t>
  </si>
  <si>
    <t>kvw5950w6rdrj</t>
  </si>
  <si>
    <t>ldzq022j7mcb</t>
  </si>
  <si>
    <t>ktr8h0bvcrdrj</t>
  </si>
  <si>
    <t>rp5bdn9gqsp</t>
  </si>
  <si>
    <t>m37pjsggyrcb</t>
  </si>
  <si>
    <t>mgpvm56zy8drj</t>
  </si>
  <si>
    <t>j5khqv7cq8p</t>
  </si>
  <si>
    <t>lnjh96lh6vp</t>
  </si>
  <si>
    <t>lp1s7dkhgccb</t>
  </si>
  <si>
    <t>k83rl1d840drj</t>
  </si>
  <si>
    <t>0r3jbmbdk9p</t>
  </si>
  <si>
    <t>nrg7zkljvzp</t>
  </si>
  <si>
    <t>l160k7sx6ncb</t>
  </si>
  <si>
    <t>m0yr3njfm7cb</t>
  </si>
  <si>
    <t>nsyk1kpj9jcb</t>
  </si>
  <si>
    <t>mkdd1y0ww5p</t>
  </si>
  <si>
    <t>003486-0</t>
  </si>
  <si>
    <t>n93nhqlh06cb</t>
  </si>
  <si>
    <t>Ranger FX4 3.2 20V 4x4 CD Diesel Aut.</t>
  </si>
  <si>
    <t>nhkbb0vstqdrj</t>
  </si>
  <si>
    <t>kc5rjcr98vcb</t>
  </si>
  <si>
    <t>ky0pvtzgzycb</t>
  </si>
  <si>
    <t>jyz18t25sxcb</t>
  </si>
  <si>
    <t>7qfj9pwv23p</t>
  </si>
  <si>
    <t>4182sqtzvsp</t>
  </si>
  <si>
    <t>f6kgk1zf1kp</t>
  </si>
  <si>
    <t>gfn2zqpjrnp</t>
  </si>
  <si>
    <t>cjbcntlxxysp</t>
  </si>
  <si>
    <t>gl1nw9zpdxp</t>
  </si>
  <si>
    <t>gw6rmrsglfp</t>
  </si>
  <si>
    <t>cbwhzfq0wjlp</t>
  </si>
  <si>
    <t>ch9nhhp9v50p</t>
  </si>
  <si>
    <t>ccfd276hr78p</t>
  </si>
  <si>
    <t>g0gfq9df74p</t>
  </si>
  <si>
    <t>g9qphlv86np</t>
  </si>
  <si>
    <t>hs1g9sc892p</t>
  </si>
  <si>
    <t>jtxhxj6cr2p</t>
  </si>
  <si>
    <t>hsdkvf7wpmp</t>
  </si>
  <si>
    <t>hh6zgs120cp</t>
  </si>
  <si>
    <t>hdx0xq7yv2p</t>
  </si>
  <si>
    <t>gdj31mg7l4p</t>
  </si>
  <si>
    <t>glw2x6x7n8p</t>
  </si>
  <si>
    <t>cc0b6mkrmlsp</t>
  </si>
  <si>
    <t>cdbxbfgmj3rp</t>
  </si>
  <si>
    <t>nyqrtvq12np</t>
  </si>
  <si>
    <t>m304qg5bydp</t>
  </si>
  <si>
    <t>jt7b8fgsb2p</t>
  </si>
  <si>
    <t>g34c32g0llp</t>
  </si>
  <si>
    <t>cj17fkphmlbp</t>
  </si>
  <si>
    <t>qbfnsh3qyrp</t>
  </si>
  <si>
    <t>g52fjhn507p</t>
  </si>
  <si>
    <t>g5b2kw1r17p</t>
  </si>
  <si>
    <t>gwr2y9tzpzp</t>
  </si>
  <si>
    <t>h1590wwnqdcb</t>
  </si>
  <si>
    <t>n6ktfy1p1vp</t>
  </si>
  <si>
    <t>kysw401m0kp</t>
  </si>
  <si>
    <t>h5f2c9lmpvp</t>
  </si>
  <si>
    <t>lsjm56vlxbp</t>
  </si>
  <si>
    <t>93x1cy6w7sp</t>
  </si>
  <si>
    <t>69s24t0f00p</t>
  </si>
  <si>
    <t>8hsg04fkdzp</t>
  </si>
  <si>
    <t>9844p7kzyjp</t>
  </si>
  <si>
    <t>ccwy49js7x0p</t>
  </si>
  <si>
    <t>f5bxmzldp4p</t>
  </si>
  <si>
    <t>chsff6fw7y9p</t>
  </si>
  <si>
    <t>cfm0rrczqv0p</t>
  </si>
  <si>
    <t>cb92v8pl5rrp</t>
  </si>
  <si>
    <t>f81dxppgktp</t>
  </si>
  <si>
    <t>gcqjs9n8lxp</t>
  </si>
  <si>
    <t>chmg1873d77p</t>
  </si>
  <si>
    <t>gxlhkzpnr5p</t>
  </si>
  <si>
    <t>jq29tvfmvqp</t>
  </si>
  <si>
    <t>h30hztr0pwp</t>
  </si>
  <si>
    <t>hg35lfqp8np</t>
  </si>
  <si>
    <t>chbmm81kd22p</t>
  </si>
  <si>
    <t>glbsltd27np</t>
  </si>
  <si>
    <t>f8879f7d7qp</t>
  </si>
  <si>
    <t>cjt4wyxz7w3p</t>
  </si>
  <si>
    <t>gf3qh8vzplp</t>
  </si>
  <si>
    <t>f4j0s943gzp</t>
  </si>
  <si>
    <t>l8mdd2x8rycb</t>
  </si>
  <si>
    <t>mb6b8t7nsncb</t>
  </si>
  <si>
    <t>mdt7q1l9k8cb</t>
  </si>
  <si>
    <t>nkzxz7nq8lcb</t>
  </si>
  <si>
    <t>lhsm3cpvljcb</t>
  </si>
  <si>
    <t>lsb41wb7l9cb</t>
  </si>
  <si>
    <t>mgcz8930gbcb</t>
  </si>
  <si>
    <t>mvvlgrxpwbcb</t>
  </si>
  <si>
    <t>mz20tllnpkcb</t>
  </si>
  <si>
    <t>nz78hmp89ccb</t>
  </si>
  <si>
    <t>n3vp38km91cb</t>
  </si>
  <si>
    <t>nbzgmf0mjncb</t>
  </si>
  <si>
    <t>mzswz9n9w4cb</t>
  </si>
  <si>
    <t>msfhlkg3jqcb</t>
  </si>
  <si>
    <t>mw6vwprkq2cb</t>
  </si>
  <si>
    <t>lbls6mshq4cb</t>
  </si>
  <si>
    <t>nbhkncxtnjcb</t>
  </si>
  <si>
    <t>m2p6zyh9zxcb</t>
  </si>
  <si>
    <t>mm41pp1x4bcb</t>
  </si>
  <si>
    <t>mlswnknnhdcb</t>
  </si>
  <si>
    <t>mtg8xw8s8xcb</t>
  </si>
  <si>
    <t>k3tzf0q6npdrj</t>
  </si>
  <si>
    <t>hrbx0tq9xzcb</t>
  </si>
  <si>
    <t>cjt875d1gqhp</t>
  </si>
  <si>
    <t>jd2nfzncv0p</t>
  </si>
  <si>
    <t>g77q8s5v49p</t>
  </si>
  <si>
    <t>f4rxwxg2qmp</t>
  </si>
  <si>
    <t>gmlqb7gsvwp</t>
  </si>
  <si>
    <t>hbwf65h62mp</t>
  </si>
  <si>
    <t>h5drtvhr1hp</t>
  </si>
  <si>
    <t>xw0yn5t1zgp</t>
  </si>
  <si>
    <t>s32cw6sg7bp</t>
  </si>
  <si>
    <t>0c0sg48xl0p</t>
  </si>
  <si>
    <t>0d537lpmtxp</t>
  </si>
  <si>
    <t>sbwqknwpt8p</t>
  </si>
  <si>
    <t>9jl6kn2l9fp</t>
  </si>
  <si>
    <t>yv2xtr1p12p</t>
  </si>
  <si>
    <t>z1gqx4bhg1p</t>
  </si>
  <si>
    <t>x005xzwbdmp</t>
  </si>
  <si>
    <t>1nkgyhjcdvp</t>
  </si>
  <si>
    <t>yr0ft4bpnhcb</t>
  </si>
  <si>
    <t>gmbpbtpx7jp</t>
  </si>
  <si>
    <t>hc3pkxyhrmp</t>
  </si>
  <si>
    <t>jzvz6jyq2rcb</t>
  </si>
  <si>
    <t>kf9b9z2835cb</t>
  </si>
  <si>
    <t>hncvykxbfrp</t>
  </si>
  <si>
    <t>tp29402c65p</t>
  </si>
  <si>
    <t>shfjl84hy7p</t>
  </si>
  <si>
    <t>f42f3d86g1p</t>
  </si>
  <si>
    <t>wnpj8gd7s0p</t>
  </si>
  <si>
    <t>jlwtr5t0npcb</t>
  </si>
  <si>
    <t>ktbsg514fvp</t>
  </si>
  <si>
    <t>j0ny81978xp</t>
  </si>
  <si>
    <t>jkfqgrnrzsp</t>
  </si>
  <si>
    <t>kdrf70lf1hp</t>
  </si>
  <si>
    <t>ljcklk53w7p</t>
  </si>
  <si>
    <t>lt6zqlv931cb</t>
  </si>
  <si>
    <t>mcwppd29z7cb</t>
  </si>
  <si>
    <t>mmv70sffc7cb</t>
  </si>
  <si>
    <t>mp6frmv9lvcb</t>
  </si>
  <si>
    <t>trx9xc0yfgp</t>
  </si>
  <si>
    <t>n29cnx057tcb</t>
  </si>
  <si>
    <t>lpcqqbc6dxp</t>
  </si>
  <si>
    <t>mqf2cthlvbp</t>
  </si>
  <si>
    <t>p33n90lryqcb</t>
  </si>
  <si>
    <t>ymrky5fq7vcb</t>
  </si>
  <si>
    <t>g58hpqb8h0p</t>
  </si>
  <si>
    <t>jq0ckkm40fp</t>
  </si>
  <si>
    <t>jq31cfps43p</t>
  </si>
  <si>
    <t>hqpgnkjw1xp</t>
  </si>
  <si>
    <t>hqv01q8gw3cb</t>
  </si>
  <si>
    <t>jc2563hzsvp</t>
  </si>
  <si>
    <t>k94tdsjzpqp</t>
  </si>
  <si>
    <t>zlv2fr36t2p</t>
  </si>
  <si>
    <t>tf3k50nrwvp</t>
  </si>
  <si>
    <t>htr8sjyvr1p</t>
  </si>
  <si>
    <t>g8kvh50w23p</t>
  </si>
  <si>
    <t>h2h8rldmlzp</t>
  </si>
  <si>
    <t>STONIC SX 1.0 MHEV TB Aut.</t>
  </si>
  <si>
    <t>cjmzmbjbcbbcb</t>
  </si>
  <si>
    <t>cgk2p4fy3mjcb</t>
  </si>
  <si>
    <t>9b8ttrc03scb</t>
  </si>
  <si>
    <t>f9kny4vq0nj1f9</t>
  </si>
  <si>
    <t>rmvnft2h7zp</t>
  </si>
  <si>
    <t>stxk56c38pp</t>
  </si>
  <si>
    <t>ty2zv5ps1vp</t>
  </si>
  <si>
    <t>s379kp4yq1cb</t>
  </si>
  <si>
    <t>21z6htrphpcb</t>
  </si>
  <si>
    <t>s4h4ygq1wyp</t>
  </si>
  <si>
    <t>tt22rrb44bp</t>
  </si>
  <si>
    <t>t0v206g23xcb</t>
  </si>
  <si>
    <t>rwlw9c9kclcb</t>
  </si>
  <si>
    <t>4qx403r3kfp</t>
  </si>
  <si>
    <t>spfwhhdr28p</t>
  </si>
  <si>
    <t>qqnv68xzk0p</t>
  </si>
  <si>
    <t>hz553knsgkj1f9</t>
  </si>
  <si>
    <t>cbpp2hdjk5zp</t>
  </si>
  <si>
    <t>2vtpmm89htp</t>
  </si>
  <si>
    <t>1d599fyvqdp</t>
  </si>
  <si>
    <t>5wwfzqv30vp</t>
  </si>
  <si>
    <t>g2x687k3zrj1f9</t>
  </si>
  <si>
    <t>1z89m9qh5mp</t>
  </si>
  <si>
    <t>3qx0637ql7p</t>
  </si>
  <si>
    <t>49rwlz5rnncb</t>
  </si>
  <si>
    <t>Range R.Sport HSE 3.0 I6 MHEV TB Diesel</t>
  </si>
  <si>
    <t>2xfvj8hbxgcb</t>
  </si>
  <si>
    <t>Range R.Sport SE 3.0 4x4 I6 MHEV TB Die.</t>
  </si>
  <si>
    <t>3l12xz85glcb</t>
  </si>
  <si>
    <t>6cd88d0jvmcb</t>
  </si>
  <si>
    <t>676kv7x2pwcb</t>
  </si>
  <si>
    <t>Range R.SP.HSE Dyn.Black 3.0 I6 MHEV Die</t>
  </si>
  <si>
    <t>cd1lnjfpbbyp</t>
  </si>
  <si>
    <t>gd5qrlj08qj1f9</t>
  </si>
  <si>
    <t>z72zqm0vysp</t>
  </si>
  <si>
    <t>ch1gyq88g4qp</t>
  </si>
  <si>
    <t>sxj0713s12p</t>
  </si>
  <si>
    <t>qqsdjfn2mpp</t>
  </si>
  <si>
    <t>rk3hkzql1sp</t>
  </si>
  <si>
    <t>rgdx1d0pf5p</t>
  </si>
  <si>
    <t>p57fmb4vnsp</t>
  </si>
  <si>
    <t>nm79dmc0sxp</t>
  </si>
  <si>
    <t>yn6qdjc381p</t>
  </si>
  <si>
    <t>ywzgw8s4tdp</t>
  </si>
  <si>
    <t>057053-2</t>
  </si>
  <si>
    <t>sslngnv5fwp</t>
  </si>
  <si>
    <t>NX-350h Luxury 2.5 16V Aut. (Hybrid)</t>
  </si>
  <si>
    <t>057054-0</t>
  </si>
  <si>
    <t>rffv6r8xl1p</t>
  </si>
  <si>
    <t>NX-350h Dynamic 2.5 16V Aut. (Hybrid)</t>
  </si>
  <si>
    <t>057055-9</t>
  </si>
  <si>
    <t>t0gmkdxfy3p</t>
  </si>
  <si>
    <t>NX-350h F-Sport 2.5 16V Aut. (Hybrid)</t>
  </si>
  <si>
    <t>79cnn1yzhhp</t>
  </si>
  <si>
    <t>wsl0dbcgy3p</t>
  </si>
  <si>
    <t>cbm5fyk4t8vp</t>
  </si>
  <si>
    <t>hqzlgt9svxp</t>
  </si>
  <si>
    <t>cjvw155px16p</t>
  </si>
  <si>
    <t>gty7962l8bj1f9</t>
  </si>
  <si>
    <t>nxl25pjqnyj1f9</t>
  </si>
  <si>
    <t>xhlk5w946bj1f9</t>
  </si>
  <si>
    <t>x714bv1ztkj1f9</t>
  </si>
  <si>
    <t>qr2g1m5rl2j1f9</t>
  </si>
  <si>
    <t>4ndvcpb8mbj1f9</t>
  </si>
  <si>
    <t>pkp3f3ygn9j1f9</t>
  </si>
  <si>
    <t>3grdqj2k1yp</t>
  </si>
  <si>
    <t>yr7c1ntyjyp</t>
  </si>
  <si>
    <t>hshty4vlz5j1f9</t>
  </si>
  <si>
    <t>4t9467wz94p</t>
  </si>
  <si>
    <t>l2qvshvgd2j1f9</t>
  </si>
  <si>
    <t>khj6m3dpp0j1f9</t>
  </si>
  <si>
    <t>cfyb26wrt6kp</t>
  </si>
  <si>
    <t>ksmxf5pv4sj1f9</t>
  </si>
  <si>
    <t>cck156r7608p</t>
  </si>
  <si>
    <t>j4v3sxlm1cj1f9</t>
  </si>
  <si>
    <t>pq9f31nmwsp</t>
  </si>
  <si>
    <t>0xm879qw33p</t>
  </si>
  <si>
    <t>q49fwvz0l9p</t>
  </si>
  <si>
    <t>v9d88j00q5cb</t>
  </si>
  <si>
    <t>yt202rhz74cb</t>
  </si>
  <si>
    <t>nylk7zcy4tcb</t>
  </si>
  <si>
    <t>psrzymmnkncb</t>
  </si>
  <si>
    <t>pz9279cv2bcb</t>
  </si>
  <si>
    <t>pdtcd6g13gcb</t>
  </si>
  <si>
    <t>0brp60zv1pp</t>
  </si>
  <si>
    <t>md88ns3ymwcb</t>
  </si>
  <si>
    <t>l3nm7lb8xxcb</t>
  </si>
  <si>
    <t>mmxny01sz9cb</t>
  </si>
  <si>
    <t>kwdffmjryfcb</t>
  </si>
  <si>
    <t>lcyvvznlh8cb</t>
  </si>
  <si>
    <t>lkfd5sj9qscb</t>
  </si>
  <si>
    <t>l520369dm1cb</t>
  </si>
  <si>
    <t>mjkttmz2h2cb</t>
  </si>
  <si>
    <t>l20frtnlxrcb</t>
  </si>
  <si>
    <t>ltflnypj73cb</t>
  </si>
  <si>
    <t>m4wsmrp2j4cb</t>
  </si>
  <si>
    <t>nnngvzknyjcb</t>
  </si>
  <si>
    <t>p844z6ytgkcb</t>
  </si>
  <si>
    <t>q3vkb0n63pcb</t>
  </si>
  <si>
    <t>lwfm1hg09fcb</t>
  </si>
  <si>
    <t>l428wxz9gxcb</t>
  </si>
  <si>
    <t>662p9xrjyxcb</t>
  </si>
  <si>
    <t>ccw7htly21fp</t>
  </si>
  <si>
    <t>nn019gq1g6cb</t>
  </si>
  <si>
    <t>m61pzvcp21cb</t>
  </si>
  <si>
    <t>pb8kqz5p1scb</t>
  </si>
  <si>
    <t>vzpm95sb04p</t>
  </si>
  <si>
    <t>v71j6jk3rrp</t>
  </si>
  <si>
    <t>cb2spy11hrdp</t>
  </si>
  <si>
    <t>wdjhsrfcpnp</t>
  </si>
  <si>
    <t>0qcbbt0b5jp</t>
  </si>
  <si>
    <t>z0fkrk9p9np</t>
  </si>
  <si>
    <t>qxx5v022qrcb</t>
  </si>
  <si>
    <t>81mfq0tr5qcb</t>
  </si>
  <si>
    <t>q9m08kdj7lp</t>
  </si>
  <si>
    <t>q8b2y3kk4vp</t>
  </si>
  <si>
    <t>chg36dbrvjsp</t>
  </si>
  <si>
    <t>g378q1mtp8j1f9</t>
  </si>
  <si>
    <t>ph1y8v8s96p</t>
  </si>
  <si>
    <t>qdkvl0g8pdp</t>
  </si>
  <si>
    <t>ldb4m45xjgj1f9</t>
  </si>
  <si>
    <t>051l2w9f28p</t>
  </si>
  <si>
    <t>jlpfh31cbfj1f9</t>
  </si>
  <si>
    <t>tsft07ybpvp</t>
  </si>
  <si>
    <t>rpsyqr4brdp</t>
  </si>
  <si>
    <t>z8vqhkjsqcp</t>
  </si>
  <si>
    <t>tf92lfhs6hj1f9</t>
  </si>
  <si>
    <t>021471-0</t>
  </si>
  <si>
    <t>x6tbp47yt3p</t>
  </si>
  <si>
    <t>GLA 35 AMG 4MATIC 2.0 Turbo Aut.</t>
  </si>
  <si>
    <t>m5xbnhnjzxp</t>
  </si>
  <si>
    <t>nl3gd55q3vp</t>
  </si>
  <si>
    <t>n8cc72dl99p</t>
  </si>
  <si>
    <t>nr065lsztxp</t>
  </si>
  <si>
    <t>ls4zmn1c3yp</t>
  </si>
  <si>
    <t>rh10756xccp</t>
  </si>
  <si>
    <t>pwdcrmkz6hp</t>
  </si>
  <si>
    <t>p7l19k39cpp</t>
  </si>
  <si>
    <t>p0kj7t0gr5p</t>
  </si>
  <si>
    <t>n35wmhtrg8cb</t>
  </si>
  <si>
    <t>m4wrhttffwcb</t>
  </si>
  <si>
    <t>p3qycs1d50cb</t>
  </si>
  <si>
    <t>lzkv3qml7zp</t>
  </si>
  <si>
    <t>lj6rzpt23hp</t>
  </si>
  <si>
    <t>l5m3k73kvfp</t>
  </si>
  <si>
    <t>n1sf00289yp</t>
  </si>
  <si>
    <t>p67mcs539dcb</t>
  </si>
  <si>
    <t>hrtycpbk2xp</t>
  </si>
  <si>
    <t>sd4qprkp0vcb</t>
  </si>
  <si>
    <t>kr4f9nnsx1p</t>
  </si>
  <si>
    <t>j2pvkzq5ydp</t>
  </si>
  <si>
    <t>trmrkx9zfgcb</t>
  </si>
  <si>
    <t>mfh835yc13cb</t>
  </si>
  <si>
    <t>lpw3whqx80cb</t>
  </si>
  <si>
    <t>h81dm44rccp</t>
  </si>
  <si>
    <t>j501fm56qbp</t>
  </si>
  <si>
    <t>jx7nm8zg2hp</t>
  </si>
  <si>
    <t>l52g684dgsp</t>
  </si>
  <si>
    <t>mm1xsr499dcb</t>
  </si>
  <si>
    <t>lxkrhbbf3sp</t>
  </si>
  <si>
    <t>kd0q4xt0pnp</t>
  </si>
  <si>
    <t>j3l2141tj0p</t>
  </si>
  <si>
    <t>n97t2lz744p</t>
  </si>
  <si>
    <t>g5mt3wmcfsp</t>
  </si>
  <si>
    <t>pv893j776fcb</t>
  </si>
  <si>
    <t>grqs1j8c1yp</t>
  </si>
  <si>
    <t>chbnctk0566p</t>
  </si>
  <si>
    <t>gdl58ls5lwp</t>
  </si>
  <si>
    <t>nt76rnvczdcb</t>
  </si>
  <si>
    <t>m68jtk1m8ycb</t>
  </si>
  <si>
    <t>l06x6k2lgycb</t>
  </si>
  <si>
    <t>8tvbln702np</t>
  </si>
  <si>
    <t>48k8gt5v7cp</t>
  </si>
  <si>
    <t>63pcg6ksc3p</t>
  </si>
  <si>
    <t>cbpkpsm6t5yp</t>
  </si>
  <si>
    <t>ccbclprtswmp</t>
  </si>
  <si>
    <t>g27fnbsg5zp</t>
  </si>
  <si>
    <t>gn3hhd1b35p</t>
  </si>
  <si>
    <t>f943y9kmmjp</t>
  </si>
  <si>
    <t>cjmfzxklmkqp</t>
  </si>
  <si>
    <t>gy5myk1h9cp</t>
  </si>
  <si>
    <t>glm49lzszgp</t>
  </si>
  <si>
    <t>g9tyw767yhp</t>
  </si>
  <si>
    <t>ht0v8ss1wyp</t>
  </si>
  <si>
    <t>hhq2hq5v51p</t>
  </si>
  <si>
    <t>nvrmhrd993cb</t>
  </si>
  <si>
    <t>cg69skg3592p</t>
  </si>
  <si>
    <t>mrdmffjqrqp</t>
  </si>
  <si>
    <t>gdc2ffdjggp</t>
  </si>
  <si>
    <t>f6r9dtb892p</t>
  </si>
  <si>
    <t>jr86g6v26bcb</t>
  </si>
  <si>
    <t>lpmcbhvdldp</t>
  </si>
  <si>
    <t>kq0lrbh229cb</t>
  </si>
  <si>
    <t>lcvfyl7wx3cb</t>
  </si>
  <si>
    <t>gffp71537rp</t>
  </si>
  <si>
    <t>gxpt7hcdkpp</t>
  </si>
  <si>
    <t>m0fbtj7h94cb</t>
  </si>
  <si>
    <t>cgqhtwzplq4p</t>
  </si>
  <si>
    <t>jvttnk695zcb</t>
  </si>
  <si>
    <t>cb81wqsz0ytp</t>
  </si>
  <si>
    <t>gxbqf2tlplp</t>
  </si>
  <si>
    <t>nhz94vl4jwp</t>
  </si>
  <si>
    <t>ld8b2crf47cb</t>
  </si>
  <si>
    <t>cbmtjxs7d2gp</t>
  </si>
  <si>
    <t>cjnql2nkmsbp</t>
  </si>
  <si>
    <t>024259-4</t>
  </si>
  <si>
    <t>kfy86kbrcjcb</t>
  </si>
  <si>
    <t>Expert VITRÉ 1.5 Turbo Diesel</t>
  </si>
  <si>
    <t>024260-8</t>
  </si>
  <si>
    <t>j8drhjtwc7cb</t>
  </si>
  <si>
    <t>Expert Cargo 1.5 Turbo Diesel</t>
  </si>
  <si>
    <t>024261-6</t>
  </si>
  <si>
    <t>lf1ll9ncpccb</t>
  </si>
  <si>
    <t>Boxer Furgão 2.2 Turbo Diesel</t>
  </si>
  <si>
    <t>024262-4</t>
  </si>
  <si>
    <t>lxjxkynwfjcb</t>
  </si>
  <si>
    <t>Boxer Cargo 2.2 Turbo Diesel</t>
  </si>
  <si>
    <t>hrqyph3n93j1f9</t>
  </si>
  <si>
    <t>hvnzm8svsbj1f9</t>
  </si>
  <si>
    <t>jgjfwj8nbqj1f9</t>
  </si>
  <si>
    <t>jnts571036j1f9</t>
  </si>
  <si>
    <t>4s83fhccbnp</t>
  </si>
  <si>
    <t>yyj98frszmp</t>
  </si>
  <si>
    <t>Macan 2.0 Turbo</t>
  </si>
  <si>
    <t>117n52x6llp</t>
  </si>
  <si>
    <t>gf61wtwgqdj1f9</t>
  </si>
  <si>
    <t>cg6qh9f5fhjp</t>
  </si>
  <si>
    <t>cf50bj88j8dp</t>
  </si>
  <si>
    <t>gc62r4qjbqj1f9</t>
  </si>
  <si>
    <t>0t5n1117gqp</t>
  </si>
  <si>
    <t>gk4l3bfgcwj1f9</t>
  </si>
  <si>
    <t>grwgnjdf20j1f9</t>
  </si>
  <si>
    <t>gs9x353twcj1f9</t>
  </si>
  <si>
    <t>911 Carrera GTS Cabriolet 3.0 (991)</t>
  </si>
  <si>
    <t>75fmjbjhlpp</t>
  </si>
  <si>
    <t>g2jh1fh89jj1f9</t>
  </si>
  <si>
    <t>g8w7g1qyl9j1f9</t>
  </si>
  <si>
    <t>cbg44tcrh1pp</t>
  </si>
  <si>
    <t>gz1spc2bzxj1f9</t>
  </si>
  <si>
    <t>gcdtn53fgsj1f9</t>
  </si>
  <si>
    <t>g26lf0d930j1f9</t>
  </si>
  <si>
    <t>6l9k535fj4p</t>
  </si>
  <si>
    <t>g7fjk84fckj1f9</t>
  </si>
  <si>
    <t>8rcqwnh8hcp</t>
  </si>
  <si>
    <t>8dsvd7sgkvp</t>
  </si>
  <si>
    <t>9ssk5rfmqsp</t>
  </si>
  <si>
    <t>57yxtv4sk3p</t>
  </si>
  <si>
    <t>ccw7st1hh9gp</t>
  </si>
  <si>
    <t>gf61wtw1l7j1f9</t>
  </si>
  <si>
    <t>473n0ffy0xp</t>
  </si>
  <si>
    <t>gvd7sk03dtj1f9</t>
  </si>
  <si>
    <t>1685z7c2sdp</t>
  </si>
  <si>
    <t>ccgrs4kslcgp</t>
  </si>
  <si>
    <t>693f6xz7fdp</t>
  </si>
  <si>
    <t>1grp0h9rhxp</t>
  </si>
  <si>
    <t>gz8sb9xdc4j1f9</t>
  </si>
  <si>
    <t>xdm50s9h69cb</t>
  </si>
  <si>
    <t>yfwcjxr7rscb</t>
  </si>
  <si>
    <t>w7sshtv4zxp</t>
  </si>
  <si>
    <t>w5j6wwyf7dcb</t>
  </si>
  <si>
    <t>xmk4ng79fxcb</t>
  </si>
  <si>
    <t>j20s9m15qycb</t>
  </si>
  <si>
    <t>jvmx3z9z1hdrj</t>
  </si>
  <si>
    <t>kthyg423zzcb</t>
  </si>
  <si>
    <t>kkc0x78ts9drj</t>
  </si>
  <si>
    <t>k0gpsgk13xcb</t>
  </si>
  <si>
    <t>kq39n34wncdrj</t>
  </si>
  <si>
    <t>k8s0mycvtccb</t>
  </si>
  <si>
    <t>kz5ky5npg9drj</t>
  </si>
  <si>
    <t>lqm33tpnqkcb</t>
  </si>
  <si>
    <t>k5xjkn62g1drj</t>
  </si>
  <si>
    <t>mw3g27vfrhcb</t>
  </si>
  <si>
    <t>mj1xfbwf3ldrj</t>
  </si>
  <si>
    <t>ch5qqv4chhdp</t>
  </si>
  <si>
    <t>f762kv77s7p</t>
  </si>
  <si>
    <t>gdrwmhjvc8p</t>
  </si>
  <si>
    <t>gj3ym8f8jfp</t>
  </si>
  <si>
    <t>gm5hbqkp88p</t>
  </si>
  <si>
    <t>gctzvlqqbsp</t>
  </si>
  <si>
    <t>yk16yjfr4yp</t>
  </si>
  <si>
    <t>2cy8h8d8l4p</t>
  </si>
  <si>
    <t>1kkzzrl67znc</t>
  </si>
  <si>
    <t>36xm1s5160p</t>
  </si>
  <si>
    <t>2qzkrmyql8nc</t>
  </si>
  <si>
    <t>8b7f6yp8hmp</t>
  </si>
  <si>
    <t>cf860rhdw9dp</t>
  </si>
  <si>
    <t>5bq4pzh2qjp</t>
  </si>
  <si>
    <t>4fhxd7n0nbnc</t>
  </si>
  <si>
    <t>cfkspxf54vjp</t>
  </si>
  <si>
    <t>97qs1997lznc</t>
  </si>
  <si>
    <t>cjprywtm871p</t>
  </si>
  <si>
    <t>5k4hjpxsl9p</t>
  </si>
  <si>
    <t>6zmy5nbycyp</t>
  </si>
  <si>
    <t>91swpdkmtfp</t>
  </si>
  <si>
    <t>8d67py9m6znc</t>
  </si>
  <si>
    <t>cb10s551rx6p</t>
  </si>
  <si>
    <t>9hg1hn8bwnnc</t>
  </si>
  <si>
    <t>cc3hmbgtk8hp</t>
  </si>
  <si>
    <t>cdk7hnftc06p</t>
  </si>
  <si>
    <t>cdxp2k8mw2zp</t>
  </si>
  <si>
    <t>g02018hfddp</t>
  </si>
  <si>
    <t>gt10xbm1fjdqw</t>
  </si>
  <si>
    <t>gqnl9znb6cp</t>
  </si>
  <si>
    <t>gkwpd54j1bdqw</t>
  </si>
  <si>
    <t>ggbg24xgx1p</t>
  </si>
  <si>
    <t>f9vkmvwgw0dqw</t>
  </si>
  <si>
    <t>f39hkxx0k8p</t>
  </si>
  <si>
    <t>ch1rwfp8bjtnc</t>
  </si>
  <si>
    <t>htrxh7w9k3p</t>
  </si>
  <si>
    <t>hs6pfptrdpp</t>
  </si>
  <si>
    <t>hk4mg0fftldqw</t>
  </si>
  <si>
    <t>g77y1c3yxmp</t>
  </si>
  <si>
    <t>9qcrtr5ydmp</t>
  </si>
  <si>
    <t>8nc95t2rp3nc</t>
  </si>
  <si>
    <t>hdxs45lp6jp</t>
  </si>
  <si>
    <t>g7dsr56ltrdqw</t>
  </si>
  <si>
    <t>8gw2wlyrrbj1f9</t>
  </si>
  <si>
    <t>4183bjkmk3j1f9</t>
  </si>
  <si>
    <t>f8hng62xm3p</t>
  </si>
  <si>
    <t>gfzk193g3sp</t>
  </si>
  <si>
    <t>kzbwb1tq07p</t>
  </si>
  <si>
    <t>p5ddvv3p75p</t>
  </si>
  <si>
    <t>j5ctyv51q8p</t>
  </si>
  <si>
    <t>mfp81jsmwdp</t>
  </si>
  <si>
    <t>grf635xbd4p</t>
  </si>
  <si>
    <t>gy53lm7y58p</t>
  </si>
  <si>
    <t>jrx4ynvtvgp</t>
  </si>
  <si>
    <t>j3dlcshtsfp</t>
  </si>
  <si>
    <t>j09nztj8c3p</t>
  </si>
  <si>
    <t>h2z7zh0p6dp</t>
  </si>
  <si>
    <t>jdh9zm48d3p</t>
  </si>
  <si>
    <t>jww1h2q1tfp</t>
  </si>
  <si>
    <t>hfvg5hh12rp</t>
  </si>
  <si>
    <t>mkwkxhzq05cb</t>
  </si>
  <si>
    <t>qf7b6z3cj0p</t>
  </si>
  <si>
    <t>mqrkgc00hyp</t>
  </si>
  <si>
    <t>h6s59hwr58p</t>
  </si>
  <si>
    <t>h0d5qywd40dqw</t>
  </si>
  <si>
    <t>j3ky4bt3bdp</t>
  </si>
  <si>
    <t>jv6tg9bl48dqw</t>
  </si>
  <si>
    <t>lznq34jhdbp</t>
  </si>
  <si>
    <t>kk47b8bl5dp</t>
  </si>
  <si>
    <t>llphfxpk6sp</t>
  </si>
  <si>
    <t>qn7z7f5lvccb</t>
  </si>
  <si>
    <t>nn63brd41mcb</t>
  </si>
  <si>
    <t>pcr9mfr1yccb</t>
  </si>
  <si>
    <t>lyy1f8n72ccb</t>
  </si>
  <si>
    <t>lnsvb1fxtjcb</t>
  </si>
  <si>
    <t>tfctt5zrmtcb</t>
  </si>
  <si>
    <t>nzcqd3qw1dp</t>
  </si>
  <si>
    <t>tjs6vmz4nzcb</t>
  </si>
  <si>
    <t>cjzp81cxh5pp</t>
  </si>
  <si>
    <t>chbtgkp5s6qnc</t>
  </si>
  <si>
    <t>gf0khd1p6zp</t>
  </si>
  <si>
    <t>f8dtlqqrchdqw</t>
  </si>
  <si>
    <t>gst76ngschp</t>
  </si>
  <si>
    <t>gmzy2f4yzxdqw</t>
  </si>
  <si>
    <t>f7qctcdrq4p</t>
  </si>
  <si>
    <t>cj3qlj1cc72nc</t>
  </si>
  <si>
    <t>gmn63cff7rp</t>
  </si>
  <si>
    <t>gg0jg862qndqw</t>
  </si>
  <si>
    <t>htxgcfc0w6p</t>
  </si>
  <si>
    <t>hkj42vm68rdqw</t>
  </si>
  <si>
    <t>j4nyncc78fp</t>
  </si>
  <si>
    <t>jw8mykwvvsdqw</t>
  </si>
  <si>
    <t>kbzsl4njtkp</t>
  </si>
  <si>
    <t>j3clypl64cdqw</t>
  </si>
  <si>
    <t>cfnjc709d88p</t>
  </si>
  <si>
    <t>chnxr6fr9g5p</t>
  </si>
  <si>
    <t>chs92js9185p</t>
  </si>
  <si>
    <t>f30q0x3196p</t>
  </si>
  <si>
    <t>f8s19ykxr6p</t>
  </si>
  <si>
    <t>gcy11ptx1xp</t>
  </si>
  <si>
    <t>gj2hk2336yp</t>
  </si>
  <si>
    <t>gn7f9qkhs8p</t>
  </si>
  <si>
    <t>gs8bt7z6kxp</t>
  </si>
  <si>
    <t>pnr56zk20gp</t>
  </si>
  <si>
    <t>jz7g77w6k6p</t>
  </si>
  <si>
    <t>jrzy84m51pdqw</t>
  </si>
  <si>
    <t>ks2wzhrmhyp</t>
  </si>
  <si>
    <t>kjzdyrpj1gdqw</t>
  </si>
  <si>
    <t>jjn36kdfkbp</t>
  </si>
  <si>
    <t>h9yfcrjrzbdqw</t>
  </si>
  <si>
    <t>lbbh9qh25rp</t>
  </si>
  <si>
    <t>jv8lpt4rgtp</t>
  </si>
  <si>
    <t>jm5cpdrjm6dqw</t>
  </si>
  <si>
    <t>k2q92cdsjsp</t>
  </si>
  <si>
    <t>ktbgbtq1n4dqw</t>
  </si>
  <si>
    <t>vbgysw77d3cb</t>
  </si>
  <si>
    <t>vjp3cxdt61cb</t>
  </si>
  <si>
    <t>cgyv2xt59d5p</t>
  </si>
  <si>
    <t>cfh18k6z4b2nc</t>
  </si>
  <si>
    <t>llty07v0n5cb</t>
  </si>
  <si>
    <t>l0mzlftr0gcb</t>
  </si>
  <si>
    <t>lm4hckp09hcb</t>
  </si>
  <si>
    <t>kvlkqwxlnycb</t>
  </si>
  <si>
    <t>pvx318ttwtcb</t>
  </si>
  <si>
    <t>chm6lwdwyscp</t>
  </si>
  <si>
    <t>grldp2vjq6p</t>
  </si>
  <si>
    <t>ccg1zqfqr0pp</t>
  </si>
  <si>
    <t>chzn5s8zgz0p</t>
  </si>
  <si>
    <t>grjwc1vkl7p</t>
  </si>
  <si>
    <t>gdqhs5q4ppp</t>
  </si>
  <si>
    <t>cd1ynfssd5kp</t>
  </si>
  <si>
    <t>8pynrxvt07p</t>
  </si>
  <si>
    <t>p32r4r4bzxcb</t>
  </si>
  <si>
    <t>g5ydgbbn41p</t>
  </si>
  <si>
    <t>gqrq6xd9dqp</t>
  </si>
  <si>
    <t>cg9cdc6lsglp</t>
  </si>
  <si>
    <t>njjks9mj5lp</t>
  </si>
  <si>
    <t>6d407ssxpnp</t>
  </si>
  <si>
    <t>9ql05l6s48p</t>
  </si>
  <si>
    <t>cbp3d240dy1p</t>
  </si>
  <si>
    <t>cdy8sfprynmp</t>
  </si>
  <si>
    <t>cfsx1vpdzrbp</t>
  </si>
  <si>
    <t>f7fydqx3k5p</t>
  </si>
  <si>
    <t>chpp334k81pp</t>
  </si>
  <si>
    <t>cdzllnm8fbbp</t>
  </si>
  <si>
    <t>nt2w7y7bq9cb</t>
  </si>
  <si>
    <t>qsx7mnpyrlcb</t>
  </si>
  <si>
    <t>jhxtyskq3qp</t>
  </si>
  <si>
    <t>hwnrqz3bm1p</t>
  </si>
  <si>
    <t>hbm2hhjkmfp</t>
  </si>
  <si>
    <t>k9qh0mkf4rp</t>
  </si>
  <si>
    <t>ggn7l8ft1yp</t>
  </si>
  <si>
    <t>hs3p1g4rl5p</t>
  </si>
  <si>
    <t>hy4bs9wqvgp</t>
  </si>
  <si>
    <t>hn4yzsng1fp</t>
  </si>
  <si>
    <t>gwzbr5hs2bp</t>
  </si>
  <si>
    <t>hgtjz4c7v1p</t>
  </si>
  <si>
    <t>jz3z20x7k4p</t>
  </si>
  <si>
    <t>k6d696jcvyp</t>
  </si>
  <si>
    <t>lcvfymb8dtp</t>
  </si>
  <si>
    <t>0hw49fxtqjp</t>
  </si>
  <si>
    <t>v3pdxwy6h2p</t>
  </si>
  <si>
    <t>tn9n6v7pmjp</t>
  </si>
  <si>
    <t>vq5pyfzv8bp</t>
  </si>
  <si>
    <t>0wlj1wq3kxp</t>
  </si>
  <si>
    <t>rcr621rfwnp</t>
  </si>
  <si>
    <t>sr4111ydvwp</t>
  </si>
  <si>
    <t>w1s0nhn6vbp</t>
  </si>
  <si>
    <t>wx08h44vtpp</t>
  </si>
  <si>
    <t>sbpw8yxkmxp</t>
  </si>
  <si>
    <t>qdqtzbrmq6p</t>
  </si>
  <si>
    <t>qb2qrkjn1kp</t>
  </si>
  <si>
    <t>pbmk0tdv27p</t>
  </si>
  <si>
    <t>ybfhwdbj0yp</t>
  </si>
  <si>
    <t>tjy56zfx6cp</t>
  </si>
  <si>
    <t>9d7znmn3rgp</t>
  </si>
  <si>
    <t>kwlggxgz62p</t>
  </si>
  <si>
    <t>cb3096m6mq9p</t>
  </si>
  <si>
    <t>May</t>
  </si>
  <si>
    <t>tty42c662kcb</t>
  </si>
  <si>
    <t>vwt2d5jg2zcb</t>
  </si>
  <si>
    <t>z4fyh4g0t4cb</t>
  </si>
  <si>
    <t>z6c8xz2nfpcb</t>
  </si>
  <si>
    <t>jyj3fgwvx9j1f9</t>
  </si>
  <si>
    <t>z7kq16htc4p</t>
  </si>
  <si>
    <t>1rncbccjtfp</t>
  </si>
  <si>
    <t>ghbj9b7jtyj1f9</t>
  </si>
  <si>
    <t>3vm9890xb4p</t>
  </si>
  <si>
    <t>gk4l992wg4j1f9</t>
  </si>
  <si>
    <t>pff7rmwb51p</t>
  </si>
  <si>
    <t>mv9znvll85p</t>
  </si>
  <si>
    <t>nh18z2gd23p</t>
  </si>
  <si>
    <t>s0wr0ptvfcp</t>
  </si>
  <si>
    <t>q5sz4prmyrp</t>
  </si>
  <si>
    <t>rj4v8jpy87p</t>
  </si>
  <si>
    <t>6r7vqk442jp</t>
  </si>
  <si>
    <t>p2hnw4qbhgp</t>
  </si>
  <si>
    <t>pcnyyy76myp</t>
  </si>
  <si>
    <t>sxkhw5srgsp</t>
  </si>
  <si>
    <t>525dw7qg11p</t>
  </si>
  <si>
    <t>3nlzz03z9tp</t>
  </si>
  <si>
    <t>p1b1n9k0rjp</t>
  </si>
  <si>
    <t>2b837mrq48p</t>
  </si>
  <si>
    <t>g00s8lyvtvj1f9</t>
  </si>
  <si>
    <t>69qjm3lkcxp</t>
  </si>
  <si>
    <t>ryg9z0yq57p</t>
  </si>
  <si>
    <t>21pvxz56nyp</t>
  </si>
  <si>
    <t>0p5s2ll8zqp</t>
  </si>
  <si>
    <t>n8f2mwtc76p</t>
  </si>
  <si>
    <t>2h1nq6bw5zp</t>
  </si>
  <si>
    <t>wzhvgp1g7hp</t>
  </si>
  <si>
    <t>tv9vggllx2p</t>
  </si>
  <si>
    <t>tw89pbdjvvp</t>
  </si>
  <si>
    <t>v2f02f759yp</t>
  </si>
  <si>
    <t>pc0fgnbc0np</t>
  </si>
  <si>
    <t>mvc7dn242tp</t>
  </si>
  <si>
    <t>mtcm7z3mpvp</t>
  </si>
  <si>
    <t>nqzclfn5hkp</t>
  </si>
  <si>
    <t>nqgbpkdp2qp</t>
  </si>
  <si>
    <t>008280-5</t>
  </si>
  <si>
    <t>qhbywv6x7np</t>
  </si>
  <si>
    <t>Q3 Perf. Black 2.0 TFSI Tiptr. Quattro</t>
  </si>
  <si>
    <t>zc79yc7k0hp</t>
  </si>
  <si>
    <t>3x2k97qhwvp</t>
  </si>
  <si>
    <t>pdcxjbnsgjp</t>
  </si>
  <si>
    <t>pzfnklsgz4p</t>
  </si>
  <si>
    <t>nz3j0ts40vp</t>
  </si>
  <si>
    <t>qy3shz14q8p</t>
  </si>
  <si>
    <t>qfycxgwk4vp</t>
  </si>
  <si>
    <t>02jjpqchkzp</t>
  </si>
  <si>
    <t>X3 M40i 3.0 Turbo V6 Aut.</t>
  </si>
  <si>
    <t>qbtxhrt9zsp</t>
  </si>
  <si>
    <t>1ctpl70dk6p</t>
  </si>
  <si>
    <t>n7m712vkkdp</t>
  </si>
  <si>
    <t>xmqhv1p231p</t>
  </si>
  <si>
    <t>1xcpm8csf3p</t>
  </si>
  <si>
    <t>wbtfqs97tlp</t>
  </si>
  <si>
    <t>ps2h45jfxpp</t>
  </si>
  <si>
    <t>wb3kj27293p</t>
  </si>
  <si>
    <t>zvnscj2w49p</t>
  </si>
  <si>
    <t>814tw678r6p</t>
  </si>
  <si>
    <t>5d685ht504p</t>
  </si>
  <si>
    <t>n8dlfsgl66p</t>
  </si>
  <si>
    <t>97mch9g895p</t>
  </si>
  <si>
    <t>s9gl3kvckpp</t>
  </si>
  <si>
    <t>41mz515ndnp</t>
  </si>
  <si>
    <t>581v6zzxwwp</t>
  </si>
  <si>
    <t>pm110zwyxfp</t>
  </si>
  <si>
    <t>gj1sfh1by7j1f9</t>
  </si>
  <si>
    <t>skpb3rw9w8p</t>
  </si>
  <si>
    <t>0wqcch5h48p</t>
  </si>
  <si>
    <t>tc60zq0smqp</t>
  </si>
  <si>
    <t>xm5gjyr4s7p</t>
  </si>
  <si>
    <t>gf885zy90qj1f9</t>
  </si>
  <si>
    <t>ccc5mh8psmjp</t>
  </si>
  <si>
    <t>cf5mq3vdhwkp</t>
  </si>
  <si>
    <t>gftnsc76gwj1f9</t>
  </si>
  <si>
    <t>g9ph4xj44sj1f9</t>
  </si>
  <si>
    <t>12080b7kq8p</t>
  </si>
  <si>
    <t>ggt12fmcslj1f9</t>
  </si>
  <si>
    <t>qm9lpk8cklp</t>
  </si>
  <si>
    <t>009290-8</t>
  </si>
  <si>
    <t>vjrmpzmk0bp</t>
  </si>
  <si>
    <t>420i Cabriolet M Sport 2.0 TB 16V 2p.</t>
  </si>
  <si>
    <t>cbf9bw8xrn8p</t>
  </si>
  <si>
    <t>ccv4b9rysfxp</t>
  </si>
  <si>
    <t>krzppyc4y5cb</t>
  </si>
  <si>
    <t>ljm173c75bcb</t>
  </si>
  <si>
    <t>ccnktg4nkh4p</t>
  </si>
  <si>
    <t>ch87dwjcbrxp</t>
  </si>
  <si>
    <t>cfzkwklt8qcp</t>
  </si>
  <si>
    <t>htnn7kk48jp</t>
  </si>
  <si>
    <t>h6629hq9pqp</t>
  </si>
  <si>
    <t>g59lhmq65tp</t>
  </si>
  <si>
    <t>k1cx8n6dykp</t>
  </si>
  <si>
    <t>kmk4g13tmldqw</t>
  </si>
  <si>
    <t>gbp25c2gh4p</t>
  </si>
  <si>
    <t>gmz3k6l505p</t>
  </si>
  <si>
    <t>gbxz7zfkl1dqw</t>
  </si>
  <si>
    <t>hxw7y9mtw3p</t>
  </si>
  <si>
    <t>hkmg6cs8f0dqw</t>
  </si>
  <si>
    <t>km5rcx34jfp</t>
  </si>
  <si>
    <t>j40999vgz7dqw</t>
  </si>
  <si>
    <t>h6jk78xvmkp</t>
  </si>
  <si>
    <t>hyvyjnc4wqdqw</t>
  </si>
  <si>
    <t>xnwmvww9trp</t>
  </si>
  <si>
    <t>l1q87vf1vjcb</t>
  </si>
  <si>
    <t>m8dpdcfxmxcb</t>
  </si>
  <si>
    <t>n4jl0qcl7rcb</t>
  </si>
  <si>
    <t>l7sxkk39d3cb</t>
  </si>
  <si>
    <t>f61fs09bk4p</t>
  </si>
  <si>
    <t>chbzxldvb4hp</t>
  </si>
  <si>
    <t>zcrf040xmcp</t>
  </si>
  <si>
    <t>gt6z8ps98fp</t>
  </si>
  <si>
    <t>pkwsdlx7b6cb</t>
  </si>
  <si>
    <t>hznyq222y7p</t>
  </si>
  <si>
    <t>hf8p9t44mzp</t>
  </si>
  <si>
    <t>j62jrlfcfdp</t>
  </si>
  <si>
    <t>hf6d98z6mnp</t>
  </si>
  <si>
    <t>h10gl9v9q3p</t>
  </si>
  <si>
    <t>khlwnb3c17p</t>
  </si>
  <si>
    <t>lwt08gg6knp</t>
  </si>
  <si>
    <t>khk57pnv1zp</t>
  </si>
  <si>
    <t>g2wx0rz1g9p</t>
  </si>
  <si>
    <t>gx81q5fqctp</t>
  </si>
  <si>
    <t>gqzl5l3g0tp</t>
  </si>
  <si>
    <t>r0pw5vxp7pcb</t>
  </si>
  <si>
    <t>cfy171y021bp</t>
  </si>
  <si>
    <t>cfk37pbpp3np</t>
  </si>
  <si>
    <t>ch5qcl7nhhyp</t>
  </si>
  <si>
    <t>f32dvqkrv5p</t>
  </si>
  <si>
    <t>cgnlykm0jtnp</t>
  </si>
  <si>
    <t>gb7lqbtyhcp</t>
  </si>
  <si>
    <t>jf60sb7qd8p</t>
  </si>
  <si>
    <t>jjf9cvpsw7p</t>
  </si>
  <si>
    <t>cctxxrn06k8p</t>
  </si>
  <si>
    <t>cdfrngcbwgtp</t>
  </si>
  <si>
    <t>cb7sz3m5hjmnc</t>
  </si>
  <si>
    <t>cdk11ncwv5jp</t>
  </si>
  <si>
    <t>cf6jd64034yp</t>
  </si>
  <si>
    <t>cg3dc6r0z0vp</t>
  </si>
  <si>
    <t>f74slb978wp</t>
  </si>
  <si>
    <t>f3rtdb262ndqw</t>
  </si>
  <si>
    <t>cbc1xs84zhhp</t>
  </si>
  <si>
    <t>87fbptz99jnc</t>
  </si>
  <si>
    <t>cc8m5s09g2qp</t>
  </si>
  <si>
    <t>cb38lk1wgn9nc</t>
  </si>
  <si>
    <t>7whkw971kmp</t>
  </si>
  <si>
    <t>ghxt7b7twqp</t>
  </si>
  <si>
    <t>gvr56987jfp</t>
  </si>
  <si>
    <t>hy743x8vz7p</t>
  </si>
  <si>
    <t>gqvdgsy2x9p</t>
  </si>
  <si>
    <t>lpnlm4m7pfp</t>
  </si>
  <si>
    <t>chvg109qvbrp</t>
  </si>
  <si>
    <t>f72n7f7l7rp</t>
  </si>
  <si>
    <t>g7d0js3h4rp</t>
  </si>
  <si>
    <t>hl79dqh5f2p</t>
  </si>
  <si>
    <t>f6xs33d65wp</t>
  </si>
  <si>
    <t>np8nxkntppcb</t>
  </si>
  <si>
    <t>h3xp689s57p</t>
  </si>
  <si>
    <t>hkwlgmztknp</t>
  </si>
  <si>
    <t>jrp17gkdfjcb</t>
  </si>
  <si>
    <t>klbrmk3z9scb</t>
  </si>
  <si>
    <t>g8jjyrth1rp</t>
  </si>
  <si>
    <t>glgy5qs08hp</t>
  </si>
  <si>
    <t>gh2wvj3kpyp</t>
  </si>
  <si>
    <t>k5l2l19p9wcb</t>
  </si>
  <si>
    <t>lx0hdpfljncb</t>
  </si>
  <si>
    <t>jlm403hpsycb</t>
  </si>
  <si>
    <t>f6chspn9fxp</t>
  </si>
  <si>
    <t>k99qh9rcxvcb</t>
  </si>
  <si>
    <t>gf5fgz36cnp</t>
  </si>
  <si>
    <t>jx6m29cv37cb</t>
  </si>
  <si>
    <t>j4bh8ndvkqcb</t>
  </si>
  <si>
    <t>lh1z75m36fcb</t>
  </si>
  <si>
    <t>lnjg59xxdncb</t>
  </si>
  <si>
    <t>gvtx9ychcrp</t>
  </si>
  <si>
    <t>cbkr9cvzjt0p</t>
  </si>
  <si>
    <t>cdd2x6jlpqnp</t>
  </si>
  <si>
    <t>cdnxqx6bkd2p</t>
  </si>
  <si>
    <t>vsslb320gyj1f9</t>
  </si>
  <si>
    <t>y6dkw6g5ddj1f9</t>
  </si>
  <si>
    <t>7bps4970ywj1f9</t>
  </si>
  <si>
    <t>5f0wgrn5v6j1f9</t>
  </si>
  <si>
    <t>rd9glcckqhj1f9</t>
  </si>
  <si>
    <t>rk65ncp6s6j1f9</t>
  </si>
  <si>
    <t>cb31h8qqgwkj1f9</t>
  </si>
  <si>
    <t>gv2spn6vbcp</t>
  </si>
  <si>
    <t>g987qj5nnkp</t>
  </si>
  <si>
    <t>6xkz24bs8wp</t>
  </si>
  <si>
    <t>kx1x1nm8dtcb</t>
  </si>
  <si>
    <t>4dc0q9bc6pp</t>
  </si>
  <si>
    <t>22y4grj2lxnc</t>
  </si>
  <si>
    <t>yxywh807xjp</t>
  </si>
  <si>
    <t>j93wtdgfdycb</t>
  </si>
  <si>
    <t>f332pgvcwyp</t>
  </si>
  <si>
    <t>8nxn7cnfflp</t>
  </si>
  <si>
    <t>kbdyctr80hcb</t>
  </si>
  <si>
    <t>kvf10n3pr4cb</t>
  </si>
  <si>
    <t>k0mx1bt8lrcb</t>
  </si>
  <si>
    <t>ll3fkt3tc6cb</t>
  </si>
  <si>
    <t>lcdr85tx3vcb</t>
  </si>
  <si>
    <t>l9whs50mb1cb</t>
  </si>
  <si>
    <t>f4d7mplp8vp</t>
  </si>
  <si>
    <t>cc60nl27j1rp</t>
  </si>
  <si>
    <t>cb2s437kcd4p</t>
  </si>
  <si>
    <t>g5c5ctbvnrp</t>
  </si>
  <si>
    <t>6m6g106hd5p</t>
  </si>
  <si>
    <t>m5kccvkf0pcb</t>
  </si>
  <si>
    <t>l468t6c8yqcb</t>
  </si>
  <si>
    <t>k7wxnjplf3cb</t>
  </si>
  <si>
    <t>cb4s9wk9qcfp</t>
  </si>
  <si>
    <t>jv7hwzsthjcb</t>
  </si>
  <si>
    <t>f904401jplp</t>
  </si>
  <si>
    <t>cj2gpxxjxl6p</t>
  </si>
  <si>
    <t>lbqlc98qr8cb</t>
  </si>
  <si>
    <t>chc35j1qfy0p</t>
  </si>
  <si>
    <t>f4g360ycjqp</t>
  </si>
  <si>
    <t>ggfn7zhgjlp</t>
  </si>
  <si>
    <t>f6fgmwjz01p</t>
  </si>
  <si>
    <t>gc31d17ct2p</t>
  </si>
  <si>
    <t>f5gbkc14vlp</t>
  </si>
  <si>
    <t>7mh1pwzj82p</t>
  </si>
  <si>
    <t>46rx0ktlxlp</t>
  </si>
  <si>
    <t>cg873zyd6g1p</t>
  </si>
  <si>
    <t>44rdzyhjdrp</t>
  </si>
  <si>
    <t>3m92gd1lq7nc</t>
  </si>
  <si>
    <t>hjghp7hybyp</t>
  </si>
  <si>
    <t>hzvqwwgrkpp</t>
  </si>
  <si>
    <t>jmv930kny9p</t>
  </si>
  <si>
    <t>9rw0mc0ld7p</t>
  </si>
  <si>
    <t>gsm51g0svdp</t>
  </si>
  <si>
    <t>gh2my1j7dsp</t>
  </si>
  <si>
    <t>f5ptnvgql6p</t>
  </si>
  <si>
    <t>cfdyypkvpcnp</t>
  </si>
  <si>
    <t>g4qcv5sx7lp</t>
  </si>
  <si>
    <t>cdyl1590873p</t>
  </si>
  <si>
    <t>gwhcj8x504p</t>
  </si>
  <si>
    <t>gn6bcyjzntp</t>
  </si>
  <si>
    <t>8jytsr328xp</t>
  </si>
  <si>
    <t>cd7tc65zcdwp</t>
  </si>
  <si>
    <t>cgxtcvjmc89p</t>
  </si>
  <si>
    <t>n0sldy5xfccb</t>
  </si>
  <si>
    <t>ng90v674pxdrj</t>
  </si>
  <si>
    <t>p9mk9679ttcb</t>
  </si>
  <si>
    <t>pnm58rzhg2drj</t>
  </si>
  <si>
    <t>mmyzjh7k8ncb</t>
  </si>
  <si>
    <t>l6270m26gbdrj</t>
  </si>
  <si>
    <t>l3mf1yhnc0cb</t>
  </si>
  <si>
    <t>lbdcr4vlkbdrj</t>
  </si>
  <si>
    <t>lkstznmc1vcb</t>
  </si>
  <si>
    <t>kxr27s8qt0drj</t>
  </si>
  <si>
    <t>k951qfkkjqcb</t>
  </si>
  <si>
    <t>kwyj4d6bc5drj</t>
  </si>
  <si>
    <t>mzl53d4rz4cb</t>
  </si>
  <si>
    <t>mklmqxytk5drj</t>
  </si>
  <si>
    <t>j6b2d6hs97p</t>
  </si>
  <si>
    <t>ljrdxl2xkyp</t>
  </si>
  <si>
    <t>lls2zzf6c7cb</t>
  </si>
  <si>
    <t>k9tsd9tswvdrj</t>
  </si>
  <si>
    <t>1gsw5653g7p</t>
  </si>
  <si>
    <t>nj4dgsnnnpp</t>
  </si>
  <si>
    <t>l83r08nt92cb</t>
  </si>
  <si>
    <t>m4x5f3q33kcb</t>
  </si>
  <si>
    <t>nz7ht4qr5lcb</t>
  </si>
  <si>
    <t>mbnxzr3w8qp</t>
  </si>
  <si>
    <t>n77m6c18djcb</t>
  </si>
  <si>
    <t>nk2gwbmh0gdrj</t>
  </si>
  <si>
    <t>kfx0r1sn8hcb</t>
  </si>
  <si>
    <t>k5mbhkx0stcb</t>
  </si>
  <si>
    <t>kdk6z6k3bccb</t>
  </si>
  <si>
    <t>7qfj91qjxrp</t>
  </si>
  <si>
    <t>4182s2nnpfp</t>
  </si>
  <si>
    <t>f7ntcdsk0cp</t>
  </si>
  <si>
    <t>gfz9lx10frp</t>
  </si>
  <si>
    <t>ch8k1wxrzhrp</t>
  </si>
  <si>
    <t>gj2x28jk9jp</t>
  </si>
  <si>
    <t>gs0my7d9g0p</t>
  </si>
  <si>
    <t>cchs7vj31pqp</t>
  </si>
  <si>
    <t>cjnwpt00465p</t>
  </si>
  <si>
    <t>cdn4m0p7rnnp</t>
  </si>
  <si>
    <t>g1cy7x600cp</t>
  </si>
  <si>
    <t>hb9sq9jd10p</t>
  </si>
  <si>
    <t>hpmgknn06lp</t>
  </si>
  <si>
    <t>jxy4ztsyp4p</t>
  </si>
  <si>
    <t>hsp21z5vkxp</t>
  </si>
  <si>
    <t>hjb1nx4bx7p</t>
  </si>
  <si>
    <t>hhf118k3v8p</t>
  </si>
  <si>
    <t>gd227py2c7p</t>
  </si>
  <si>
    <t>gmtckb2jbwp</t>
  </si>
  <si>
    <t>cdpmw73ty75p</t>
  </si>
  <si>
    <t>cdl20572kpzp</t>
  </si>
  <si>
    <t>ny6xpglnjyp</t>
  </si>
  <si>
    <t>m6ggb9kngwp</t>
  </si>
  <si>
    <t>jvnh4xm6vzp</t>
  </si>
  <si>
    <t>g589g56nbvp</t>
  </si>
  <si>
    <t>cj4qg9fmw65p</t>
  </si>
  <si>
    <t>qfdxhf23yrp</t>
  </si>
  <si>
    <t>g4dq8wh2scp</t>
  </si>
  <si>
    <t>g3gf3rqc2sp</t>
  </si>
  <si>
    <t>grxt2wdg6mp</t>
  </si>
  <si>
    <t>h15nq6bw65cb</t>
  </si>
  <si>
    <t>n6ktfz38mxp</t>
  </si>
  <si>
    <t>kyvqhjrfxfp</t>
  </si>
  <si>
    <t>h42wb2f9kyp</t>
  </si>
  <si>
    <t>lsf29517m8p</t>
  </si>
  <si>
    <t>9s1z3hj7dmp</t>
  </si>
  <si>
    <t>60mhnqnrqcp</t>
  </si>
  <si>
    <t>76jbny6x76p</t>
  </si>
  <si>
    <t>9r0m89h172p</t>
  </si>
  <si>
    <t>cckl61z1t87p</t>
  </si>
  <si>
    <t>f48f0tfdw3p</t>
  </si>
  <si>
    <t>chrsghlw992p</t>
  </si>
  <si>
    <t>cfnpg0hwppvp</t>
  </si>
  <si>
    <t>cccb35tvb0tp</t>
  </si>
  <si>
    <t>f7fccw2nz5p</t>
  </si>
  <si>
    <t>gftcyf3cyrp</t>
  </si>
  <si>
    <t>9y83fsky12p</t>
  </si>
  <si>
    <t>ccpjmd936n8p</t>
  </si>
  <si>
    <t>chxgvjb3w0lp</t>
  </si>
  <si>
    <t>gxgw00byf4p</t>
  </si>
  <si>
    <t>jpb66wnbnsp</t>
  </si>
  <si>
    <t>h0pb737by5p</t>
  </si>
  <si>
    <t>hd3xgb4vnlp</t>
  </si>
  <si>
    <t>cgzs5bqt3xvp</t>
  </si>
  <si>
    <t>gj4p9tt7y8p</t>
  </si>
  <si>
    <t>f76ksw6rjbp</t>
  </si>
  <si>
    <t>cjjr3xtj43qp</t>
  </si>
  <si>
    <t>gd5hl1r09pp</t>
  </si>
  <si>
    <t>f3plnnmc0tp</t>
  </si>
  <si>
    <t>015210-2</t>
  </si>
  <si>
    <t>cg0mzbmt5rqp</t>
  </si>
  <si>
    <t>HB20 Vision 1.0 TB Flex 12V Aut.</t>
  </si>
  <si>
    <t>015211-0</t>
  </si>
  <si>
    <t>cjm173jl03pp</t>
  </si>
  <si>
    <t>HB20S Vision 1.0 TB Flex 12V Aut.</t>
  </si>
  <si>
    <t>l9kgtnymdxcb</t>
  </si>
  <si>
    <t>mc2szlpprdcb</t>
  </si>
  <si>
    <t>mp9855274tcb</t>
  </si>
  <si>
    <t>nqdkg0ln3scb</t>
  </si>
  <si>
    <t>lm9hvvx62ncb</t>
  </si>
  <si>
    <t>lzg7zvbwwqcb</t>
  </si>
  <si>
    <t>ml4jsxsb6ccb</t>
  </si>
  <si>
    <t>m0p6rcmrb7cb</t>
  </si>
  <si>
    <t>m7wxcz8jzgcb</t>
  </si>
  <si>
    <t>n6d8lt0kqpcb</t>
  </si>
  <si>
    <t>pbyx4q1fqbcb</t>
  </si>
  <si>
    <t>m5ljflpr24cb</t>
  </si>
  <si>
    <t>m3ptqknfzccb</t>
  </si>
  <si>
    <t>m8hh8v64pjcb</t>
  </si>
  <si>
    <t>mt85rlvtpncb</t>
  </si>
  <si>
    <t>lgbm5r0r33cb</t>
  </si>
  <si>
    <t>nq1ylfb9cwcb</t>
  </si>
  <si>
    <t>m3485gzx6zcb</t>
  </si>
  <si>
    <t>mswy1hw4jlcb</t>
  </si>
  <si>
    <t>mpljvcjlmxcb</t>
  </si>
  <si>
    <t>mwt699v3lvcb</t>
  </si>
  <si>
    <t>k5rt6tv0htdrj</t>
  </si>
  <si>
    <t>hqt8c8n8glcb</t>
  </si>
  <si>
    <t>jglfk59n7bp</t>
  </si>
  <si>
    <t>f5hm3t9278p</t>
  </si>
  <si>
    <t>gmr5cpd2dcp</t>
  </si>
  <si>
    <t>hb9pch901kp</t>
  </si>
  <si>
    <t>h2vlrk40pfp</t>
  </si>
  <si>
    <t>x1mqk016kwp</t>
  </si>
  <si>
    <t>s3whcn734sp</t>
  </si>
  <si>
    <t>0c1pnfn3bzp</t>
  </si>
  <si>
    <t>0d61dv2tkwp</t>
  </si>
  <si>
    <t>scnbyt1bjtp</t>
  </si>
  <si>
    <t>9dwfvgmvjmp</t>
  </si>
  <si>
    <t>y33sqmp1s2p</t>
  </si>
  <si>
    <t>z1hkvj29rzp</t>
  </si>
  <si>
    <t>x012278h4lp</t>
  </si>
  <si>
    <t>1rqw6fl4wlp</t>
  </si>
  <si>
    <t>yfp7nwt1mxcb</t>
  </si>
  <si>
    <t>glzd1qx7nlp</t>
  </si>
  <si>
    <t>hb1nb3j43jp</t>
  </si>
  <si>
    <t>j0ygyk8fl5cb</t>
  </si>
  <si>
    <t>khd7z825zqcb</t>
  </si>
  <si>
    <t>hmb9xvtkktp</t>
  </si>
  <si>
    <t>tdst241tyqp</t>
  </si>
  <si>
    <t>sbkxbrllngp</t>
  </si>
  <si>
    <t>f4z57tz903p</t>
  </si>
  <si>
    <t>wcm7qp57ypp</t>
  </si>
  <si>
    <t>jmlkk0q1ldcb</t>
  </si>
  <si>
    <t>ks4jpcdx24p</t>
  </si>
  <si>
    <t>j1n55g8hsbp</t>
  </si>
  <si>
    <t>jmyl3kq52xp</t>
  </si>
  <si>
    <t>j9zkqsyh9yp</t>
  </si>
  <si>
    <t>ljpq2vrdvtp</t>
  </si>
  <si>
    <t>lq269g9465cb</t>
  </si>
  <si>
    <t>l1x984pqfgcb</t>
  </si>
  <si>
    <t>mkt9g1d1zccb</t>
  </si>
  <si>
    <t>mkym4j42jfcb</t>
  </si>
  <si>
    <t>tcvl5wy69rp</t>
  </si>
  <si>
    <t>nzlfv28n5wcb</t>
  </si>
  <si>
    <t>lrp36ssqt3p</t>
  </si>
  <si>
    <t>mt533jlzldp</t>
  </si>
  <si>
    <t>p0y2zjccbzcb</t>
  </si>
  <si>
    <t>x24b6hlw4scb</t>
  </si>
  <si>
    <t>g7h15wdtqpp</t>
  </si>
  <si>
    <t>jst4kcp73pp</t>
  </si>
  <si>
    <t>jsff9z5sd3p</t>
  </si>
  <si>
    <t>hrpqnw898vp</t>
  </si>
  <si>
    <t>017089-5</t>
  </si>
  <si>
    <t>r4zly64l5pp</t>
  </si>
  <si>
    <t>COMPASS S 1.3 TB 4XE Aut. (Hybrido)</t>
  </si>
  <si>
    <t>hv4xgsjcx4cb</t>
  </si>
  <si>
    <t>jflrlq85s2p</t>
  </si>
  <si>
    <t>k94cwnwbklp</t>
  </si>
  <si>
    <t>y96tzlmj33p</t>
  </si>
  <si>
    <t>tkvtkct18hp</t>
  </si>
  <si>
    <t>hq8753jz8fp</t>
  </si>
  <si>
    <t>g93hpp5mwtp</t>
  </si>
  <si>
    <t>h0b3h04tx7p</t>
  </si>
  <si>
    <t>cjmzmbkdxxdcb</t>
  </si>
  <si>
    <t>cgk2p4g1n6lcb</t>
  </si>
  <si>
    <t>9b8ttsglpvcb</t>
  </si>
  <si>
    <t>f7s8nrxfvmj1f9</t>
  </si>
  <si>
    <t>rmx45z6tynp</t>
  </si>
  <si>
    <t>swx26vtd4hp</t>
  </si>
  <si>
    <t>t03hwt32xnp</t>
  </si>
  <si>
    <t>s5slgx5t8lcb</t>
  </si>
  <si>
    <t>s7502d3b11p</t>
  </si>
  <si>
    <t>tytctydnmkp</t>
  </si>
  <si>
    <t>t0x9rx3x0gcb</t>
  </si>
  <si>
    <t>rwmbtk4bnvcb</t>
  </si>
  <si>
    <t>4qyg5h5bn4p</t>
  </si>
  <si>
    <t>sqf3cxb0lpp</t>
  </si>
  <si>
    <t>qqn9rgrrv8p</t>
  </si>
  <si>
    <t>hz553kr4jcj1f9</t>
  </si>
  <si>
    <t>cbpp2hfl4r1p</t>
  </si>
  <si>
    <t>2125w2k9npp</t>
  </si>
  <si>
    <t>0w9vwlpm9fp</t>
  </si>
  <si>
    <t>5wwfzryplxp</t>
  </si>
  <si>
    <t>g2x687pg1kj1f9</t>
  </si>
  <si>
    <t>1wptwr4j3qp</t>
  </si>
  <si>
    <t>3wx9qpyd16p</t>
  </si>
  <si>
    <t>5cnryqckwvcb</t>
  </si>
  <si>
    <t>2xgk2wtl0vcb</t>
  </si>
  <si>
    <t>3l12x1cq1ncb</t>
  </si>
  <si>
    <t>6qplc9b8fpcb</t>
  </si>
  <si>
    <t>69047dx75kcb</t>
  </si>
  <si>
    <t>cd1lnjgrwx0p</t>
  </si>
  <si>
    <t>gdshttt5grj1f9</t>
  </si>
  <si>
    <t>z895yhykw9p</t>
  </si>
  <si>
    <t>cjbk50cqdnjp</t>
  </si>
  <si>
    <t>sy7f1bpq0dp</t>
  </si>
  <si>
    <t>qsgs9p70k0p</t>
  </si>
  <si>
    <t>rklm9slmytp</t>
  </si>
  <si>
    <t>rhrdnx10r4p</t>
  </si>
  <si>
    <t>pz00kzbh2gp</t>
  </si>
  <si>
    <t>nqtlzn4m65p</t>
  </si>
  <si>
    <t>ycgbxl00kfp</t>
  </si>
  <si>
    <t>yql1hfvwj3p</t>
  </si>
  <si>
    <t>sslngpyq0yp</t>
  </si>
  <si>
    <t>rffv6tcg53p</t>
  </si>
  <si>
    <t>t0gmkfz0j5p</t>
  </si>
  <si>
    <t>8jj3fjq4fvp</t>
  </si>
  <si>
    <t>wxx338zrx8p</t>
  </si>
  <si>
    <t>cbwx12r4cc8p</t>
  </si>
  <si>
    <t>hqzlgwdcfzp</t>
  </si>
  <si>
    <t>cjwlv7v7bfyp</t>
  </si>
  <si>
    <t>gty7965y94j1f9</t>
  </si>
  <si>
    <t>nxw1xsw3rzj1f9</t>
  </si>
  <si>
    <t>wq300yppm7j1f9</t>
  </si>
  <si>
    <t>xhlk5xfh8gj1f9</t>
  </si>
  <si>
    <t>q59p85t5mmj1f9</t>
  </si>
  <si>
    <t>pnhhrc4w6yj1f9</t>
  </si>
  <si>
    <t>3rw8pf2s7zp</t>
  </si>
  <si>
    <t>yqkbjrjz0xp</t>
  </si>
  <si>
    <t>htvsk5981yj1f9</t>
  </si>
  <si>
    <t>426r9chq2rp</t>
  </si>
  <si>
    <t>l95q1rnwcsj1f9</t>
  </si>
  <si>
    <t>kj9903pjd5j1f9</t>
  </si>
  <si>
    <t>cfrj7021dxtp</t>
  </si>
  <si>
    <t>kvg8ptb4wyj1f9</t>
  </si>
  <si>
    <t>cct13tgsrwvp</t>
  </si>
  <si>
    <t>j6kk1kvpz9j1f9</t>
  </si>
  <si>
    <t>pf7p14pd98p</t>
  </si>
  <si>
    <t>0js78x2479p</t>
  </si>
  <si>
    <t>q0cz8vtvzqp</t>
  </si>
  <si>
    <t>v431k8tdl3cb</t>
  </si>
  <si>
    <t>yj2nt5ds87cb</t>
  </si>
  <si>
    <t>nx66k25qdbcb</t>
  </si>
  <si>
    <t>pg0gyz0sxzcb</t>
  </si>
  <si>
    <t>pmt795y0xhcb</t>
  </si>
  <si>
    <t>n98wrlktj6cb</t>
  </si>
  <si>
    <t>0hy7jgfbffp</t>
  </si>
  <si>
    <t>mdfp0fbg8ncb</t>
  </si>
  <si>
    <t>l2m12ygbbgcb</t>
  </si>
  <si>
    <t>ml850wpb8qcb</t>
  </si>
  <si>
    <t>kxqgjztwj6cb</t>
  </si>
  <si>
    <t>lbtp874jq7cb</t>
  </si>
  <si>
    <t>ljkf35ttcwcb</t>
  </si>
  <si>
    <t>l2z3mhfhf1cb</t>
  </si>
  <si>
    <t>mjhjt3w0bmcb</t>
  </si>
  <si>
    <t>l28sxmlnkjcb</t>
  </si>
  <si>
    <t>lv4cqjdbglcb</t>
  </si>
  <si>
    <t>m4whmb8492cb</t>
  </si>
  <si>
    <t>nnfz9k1b7qcb</t>
  </si>
  <si>
    <t>p6jh9rchqdcb</t>
  </si>
  <si>
    <t>qybyb89p91cb</t>
  </si>
  <si>
    <t>lwgnlj9r6ycb</t>
  </si>
  <si>
    <t>l3dcbp6xjhcb</t>
  </si>
  <si>
    <t>61ycl96898cb</t>
  </si>
  <si>
    <t>cc4mvncb7q8p</t>
  </si>
  <si>
    <t>nt1cxy7xnpcb</t>
  </si>
  <si>
    <t>m7p9vv20hrcb</t>
  </si>
  <si>
    <t>n9tm173ywxcb</t>
  </si>
  <si>
    <t>vlfhk8vxy0p</t>
  </si>
  <si>
    <t>v981kmzv2np</t>
  </si>
  <si>
    <t>ccbnvc22t19p</t>
  </si>
  <si>
    <t>wcrbhp728hp</t>
  </si>
  <si>
    <t>z6sy5clhn1p</t>
  </si>
  <si>
    <t>zfkshshwkzp</t>
  </si>
  <si>
    <t>qqsl81p45rcb</t>
  </si>
  <si>
    <t>8csxkbhp6bcb</t>
  </si>
  <si>
    <t>q4d4pw0crtp</t>
  </si>
  <si>
    <t>qzll66rgsyp</t>
  </si>
  <si>
    <t>cgcxjdn2xf5p</t>
  </si>
  <si>
    <t>hbb51r7rvnj1f9</t>
  </si>
  <si>
    <t>pck32gyrbnp</t>
  </si>
  <si>
    <t>p4h89kkj9qp</t>
  </si>
  <si>
    <t>lct1ydh9xfj1f9</t>
  </si>
  <si>
    <t>0l4ljhwbn1p</t>
  </si>
  <si>
    <t>jm7mp1pcr2j1f9</t>
  </si>
  <si>
    <t>tr5t4s88hcp</t>
  </si>
  <si>
    <t>r6mkn83785p</t>
  </si>
  <si>
    <t>z7xslrx94lp</t>
  </si>
  <si>
    <t>tk2c231j7gj1f9</t>
  </si>
  <si>
    <t>x6tbp6bjd5p</t>
  </si>
  <si>
    <t>021472-8</t>
  </si>
  <si>
    <t>yhmcw247tbp</t>
  </si>
  <si>
    <t>GLB 35 AMG 4MATIC 2.0 Turbo Aut.</t>
  </si>
  <si>
    <t>m2xgst04s8p</t>
  </si>
  <si>
    <t>nj3cxrns4cp</t>
  </si>
  <si>
    <t>n64t9z8cl6p</t>
  </si>
  <si>
    <t>nvmg1tpd4lp</t>
  </si>
  <si>
    <t>lv74w5r40fp</t>
  </si>
  <si>
    <t>rgby575shwp</t>
  </si>
  <si>
    <t>pqr0tzh04yp</t>
  </si>
  <si>
    <t>qbkmlvn5kwp</t>
  </si>
  <si>
    <t>p2y7qvlmywp</t>
  </si>
  <si>
    <t>n9m1j3v0ddcb</t>
  </si>
  <si>
    <t>ntp1x0c1fkdrj</t>
  </si>
  <si>
    <t>m9vc9kys6mcb</t>
  </si>
  <si>
    <t>mydb4wbgfpdrj</t>
  </si>
  <si>
    <t>qgk5z0qt0scb</t>
  </si>
  <si>
    <t>pzw8h7lv9jdrj</t>
  </si>
  <si>
    <t>lxnh3z1jq6p</t>
  </si>
  <si>
    <t>l3x64y32kwp</t>
  </si>
  <si>
    <t>k8rxt29x6zdqw</t>
  </si>
  <si>
    <t>l3j0kn49k3p</t>
  </si>
  <si>
    <t>nzwjkf8fjcp</t>
  </si>
  <si>
    <t>p658pf6v0ccb</t>
  </si>
  <si>
    <t>hvx50vn8zpp</t>
  </si>
  <si>
    <t>r84y22c9ghcb</t>
  </si>
  <si>
    <t>kp99gqkzbpp</t>
  </si>
  <si>
    <t>j1zqcz1754p</t>
  </si>
  <si>
    <t>tlzgb336hhcb</t>
  </si>
  <si>
    <t>mrl6cp16ljcb</t>
  </si>
  <si>
    <t>mf763pnhygdrj</t>
  </si>
  <si>
    <t>l39p6nxlphcb</t>
  </si>
  <si>
    <t>lh6bbr70z7drj</t>
  </si>
  <si>
    <t>jbm45ld580p</t>
  </si>
  <si>
    <t>j5cybp0mmzp</t>
  </si>
  <si>
    <t>jw43nf6j75p</t>
  </si>
  <si>
    <t>mh5tzy0fqdp</t>
  </si>
  <si>
    <t>lrjwyyrj98dqw</t>
  </si>
  <si>
    <t>mwhgs6cky8cb</t>
  </si>
  <si>
    <t>mh7k2k1fykdrj</t>
  </si>
  <si>
    <t>lwk60mzvk9p</t>
  </si>
  <si>
    <t>kd1pf31c44p</t>
  </si>
  <si>
    <t>j1ndc1dw44p</t>
  </si>
  <si>
    <t>pbbsbxwsk0p</t>
  </si>
  <si>
    <t>ptcvq07mh3cb</t>
  </si>
  <si>
    <t>nth10nd8wpcb</t>
  </si>
  <si>
    <t>m7jy67l2crcb</t>
  </si>
  <si>
    <t>l2599d94trcb</t>
  </si>
  <si>
    <t>g0yjb1vnp2p</t>
  </si>
  <si>
    <t>glgp8659gyp</t>
  </si>
  <si>
    <t>f7krqcdr9fp</t>
  </si>
  <si>
    <t>chxjnvtgwbxp</t>
  </si>
  <si>
    <t>gw94d7wvtxp</t>
  </si>
  <si>
    <t>gjswjvp7v3p</t>
  </si>
  <si>
    <t>g9pxt339w8p</t>
  </si>
  <si>
    <t>hr16qly97lp</t>
  </si>
  <si>
    <t>hgm0qw1b6hp</t>
  </si>
  <si>
    <t>nv6t1543wzcb</t>
  </si>
  <si>
    <t>023184-3</t>
  </si>
  <si>
    <t>p78jnwprzwcb</t>
  </si>
  <si>
    <t>Frontier PRO4X CD 4x4 2.3 Bi-TB Die. Aut</t>
  </si>
  <si>
    <t>prqvw1mvprdrj</t>
  </si>
  <si>
    <t>cg4vtm90s30p</t>
  </si>
  <si>
    <t>mx5zy6vwrwp</t>
  </si>
  <si>
    <t>gd7tqjd1mdp</t>
  </si>
  <si>
    <t>f683j4t6vnp</t>
  </si>
  <si>
    <t>jkybzfx6z1cb</t>
  </si>
  <si>
    <t>lrpnkp2q1hp</t>
  </si>
  <si>
    <t>kjrgq8h2cqcb</t>
  </si>
  <si>
    <t>kx8zmzcmclcb</t>
  </si>
  <si>
    <t>f74slb9l22p</t>
  </si>
  <si>
    <t>gwhh1z276pp</t>
  </si>
  <si>
    <t>mf0nrcncdqcb</t>
  </si>
  <si>
    <t>cg9t9cnl891p</t>
  </si>
  <si>
    <t>jlfk2wf88kcb</t>
  </si>
  <si>
    <t>ccdkx0f1vrvp</t>
  </si>
  <si>
    <t>gygw4s9zb8p</t>
  </si>
  <si>
    <t>nbfsfv5t7wp</t>
  </si>
  <si>
    <t>k15ngpn9lscb</t>
  </si>
  <si>
    <t>cbfljvv463gp</t>
  </si>
  <si>
    <t>cjyzc569q97p</t>
  </si>
  <si>
    <t>j1w8wqqj1mcb</t>
  </si>
  <si>
    <t>jv1qq6qvybcb</t>
  </si>
  <si>
    <t>k4j2h4r4t7cb</t>
  </si>
  <si>
    <t>lfwqmsv5t1cb</t>
  </si>
  <si>
    <t>hrq0ycvdtyj1f9</t>
  </si>
  <si>
    <t>hvnzm8w6t4j1f9</t>
  </si>
  <si>
    <t>jgjfwkc0djj1f9</t>
  </si>
  <si>
    <t>jnts575c50j1f9</t>
  </si>
  <si>
    <t>4s8815hvj9p</t>
  </si>
  <si>
    <t>yyj98gvckpp</t>
  </si>
  <si>
    <t>12d36jwg32p</t>
  </si>
  <si>
    <t>gf61wtztr6j1f9</t>
  </si>
  <si>
    <t>cg6qh9g7z2lp</t>
  </si>
  <si>
    <t>cf514wszb48p</t>
  </si>
  <si>
    <t>gc62r4twdjj1f9</t>
  </si>
  <si>
    <t>0vftf835rdp</t>
  </si>
  <si>
    <t>gk4l3bjtfpj1f9</t>
  </si>
  <si>
    <t>grwgnjhs4tj1f9</t>
  </si>
  <si>
    <t>gs9x3565x5j1f9</t>
  </si>
  <si>
    <t>75fmjcl15rp</t>
  </si>
  <si>
    <t>g81hv790m8j1f9</t>
  </si>
  <si>
    <t>g8w7g1t9n3j1f9</t>
  </si>
  <si>
    <t>cbg44tdt2mrp</t>
  </si>
  <si>
    <t>gz1spc5p1qj1f9</t>
  </si>
  <si>
    <t>gcdtn56sjlj1f9</t>
  </si>
  <si>
    <t>g26lf0jn5tj1f9</t>
  </si>
  <si>
    <t>6l98ltphx0p</t>
  </si>
  <si>
    <t>g7fjk87sfcj1f9</t>
  </si>
  <si>
    <t>8rcqwplt2fp</t>
  </si>
  <si>
    <t>8dt4zq3n9hp</t>
  </si>
  <si>
    <t>9stmvq2kctp</t>
  </si>
  <si>
    <t>57z58fntk7p</t>
  </si>
  <si>
    <t>ccw7st2k2wjp</t>
  </si>
  <si>
    <t>gf61wt0dn1j1f9</t>
  </si>
  <si>
    <t>48lqg7vz9np</t>
  </si>
  <si>
    <t>gvd7sk4ggmj1f9</t>
  </si>
  <si>
    <t>2hjlqc8n79p</t>
  </si>
  <si>
    <t>ccm90p72b8yp</t>
  </si>
  <si>
    <t>696cb92k3rp</t>
  </si>
  <si>
    <t>1hbnmpqkwyp</t>
  </si>
  <si>
    <t>gz8sb90rfyj1f9</t>
  </si>
  <si>
    <t>w4mb7ymhcycb</t>
  </si>
  <si>
    <t>yvr5vqcqx8cb</t>
  </si>
  <si>
    <t>wr5rmd2cmyp</t>
  </si>
  <si>
    <t>xr3s6fcqxdcb</t>
  </si>
  <si>
    <t>083007-0</t>
  </si>
  <si>
    <t>xs7bmc5j62cb</t>
  </si>
  <si>
    <t>3500 LARAMIE 6.7 TB CD 4x4 Diesel</t>
  </si>
  <si>
    <t>083008-9</t>
  </si>
  <si>
    <t>zwrmcvj71zcb</t>
  </si>
  <si>
    <t>3500 LARAM. LONGHORN 6.7 TB CD 4x4 Die.</t>
  </si>
  <si>
    <t>j0nvw9m0k4cb</t>
  </si>
  <si>
    <t>jsdv83tllxdrj</t>
  </si>
  <si>
    <t>kprq7sw4hzcb</t>
  </si>
  <si>
    <t>kfrwwz2jn3drj</t>
  </si>
  <si>
    <t>kzx0lwrt92cb</t>
  </si>
  <si>
    <t>kql6jfbmgsdrj</t>
  </si>
  <si>
    <t>k5xd5xv2z5cb</t>
  </si>
  <si>
    <t>kq6p1hvmvtdrj</t>
  </si>
  <si>
    <t>lg55p7qh64cb</t>
  </si>
  <si>
    <t>k5kpsq6ll9drj</t>
  </si>
  <si>
    <t>mw81hg68gjcb</t>
  </si>
  <si>
    <t>mkwts16qkndrj</t>
  </si>
  <si>
    <t>cjb9cy84lcnp</t>
  </si>
  <si>
    <t>f8c4902n2kp</t>
  </si>
  <si>
    <t>gflcg13w34p</t>
  </si>
  <si>
    <t>gk3lhtdkdlp</t>
  </si>
  <si>
    <t>gqqpjzwsjzp</t>
  </si>
  <si>
    <t>yqt4vnr737p</t>
  </si>
  <si>
    <t>15dcfhmnq9p</t>
  </si>
  <si>
    <t>1clzs88n2jnc</t>
  </si>
  <si>
    <t>3zqt1qydnsp</t>
  </si>
  <si>
    <t>23zdg2q2rxnc</t>
  </si>
  <si>
    <t>816yw47fypp</t>
  </si>
  <si>
    <t>cgnbldvwqpyp</t>
  </si>
  <si>
    <t>45v9n5t487p</t>
  </si>
  <si>
    <t>38tjdvvs5gnc</t>
  </si>
  <si>
    <t>cfr67tc4x6qp</t>
  </si>
  <si>
    <t>cbhc4sv54bync</t>
  </si>
  <si>
    <t>cjqt07yr11cp</t>
  </si>
  <si>
    <t>5lv039fzryp</t>
  </si>
  <si>
    <t>60gr5wzrw1p</t>
  </si>
  <si>
    <t>cbb23v4s4dzp</t>
  </si>
  <si>
    <t>8nfr8bgbytnc</t>
  </si>
  <si>
    <t>cb7vtf3pbv5p</t>
  </si>
  <si>
    <t>9qyx6s8jn6nc</t>
  </si>
  <si>
    <t>cc6d3y3j6m9p</t>
  </si>
  <si>
    <t>gwxz2th7h6p</t>
  </si>
  <si>
    <t>gqzb83gd94dqw</t>
  </si>
  <si>
    <t>gnwmjskfvjp</t>
  </si>
  <si>
    <t>gh5mb73d5vdqw</t>
  </si>
  <si>
    <t>gdys8065s5p</t>
  </si>
  <si>
    <t>f8jd4r9x8tdqw</t>
  </si>
  <si>
    <t>cj4g6yj0km4p</t>
  </si>
  <si>
    <t>chtf2hdnb2tnc</t>
  </si>
  <si>
    <t>h38zjd4fg3p</t>
  </si>
  <si>
    <t>ht0k8ddvdpdqw</t>
  </si>
  <si>
    <t>hr9h6d842rp</t>
  </si>
  <si>
    <t>hlc3lhv10zdqw</t>
  </si>
  <si>
    <t>hlv694tw89p</t>
  </si>
  <si>
    <t>hdbd0xk5cxdqw</t>
  </si>
  <si>
    <t>9x59kd7pf4p</t>
  </si>
  <si>
    <t>8vyhrp80pxnc</t>
  </si>
  <si>
    <t>hb940lxymkp</t>
  </si>
  <si>
    <t>g5vwp7jp3kdqw</t>
  </si>
  <si>
    <t>025311-1</t>
  </si>
  <si>
    <t>hfvvfts1fhp</t>
  </si>
  <si>
    <t>DUSTER OROCH Outsider 1.3Tce Flex Aut.</t>
  </si>
  <si>
    <t>g85gd2443ldqw</t>
  </si>
  <si>
    <t>8gw2wl13s4j1f9</t>
  </si>
  <si>
    <t>4183bjnzmxj1f9</t>
  </si>
  <si>
    <t>f9gx2gxb73p</t>
  </si>
  <si>
    <t>ggz6byzrlwp</t>
  </si>
  <si>
    <t>ky74vczf4lp</t>
  </si>
  <si>
    <t>p8bd76gtkmp</t>
  </si>
  <si>
    <t>j8mxgnk97pp</t>
  </si>
  <si>
    <t>mhy85nkzcjp</t>
  </si>
  <si>
    <t>027072-5</t>
  </si>
  <si>
    <t>krg7tx4fybp</t>
  </si>
  <si>
    <t>XV 2.0 S e-Boxer 16V 4x4 Aut.</t>
  </si>
  <si>
    <t>027073-3</t>
  </si>
  <si>
    <t>lvf3ks66qgp</t>
  </si>
  <si>
    <t>Forester 2.0 -S e-BOXER 16V 4x4 Aut.</t>
  </si>
  <si>
    <t>gqf74bth5gp</t>
  </si>
  <si>
    <t>g2y737qwqtp</t>
  </si>
  <si>
    <t>jtjmgnmsyzp</t>
  </si>
  <si>
    <t>j3cx22y186p</t>
  </si>
  <si>
    <t>j1f06c3z33p</t>
  </si>
  <si>
    <t>h28qh3c90qp</t>
  </si>
  <si>
    <t>jchryx2hj5p</t>
  </si>
  <si>
    <t>jvw1c9t1t7p</t>
  </si>
  <si>
    <t>hkmg6cq7p7p</t>
  </si>
  <si>
    <t>mf6h4zqndmcb</t>
  </si>
  <si>
    <t>qf26r2kv97p</t>
  </si>
  <si>
    <t>ms2tf35s02p</t>
  </si>
  <si>
    <t>h5b2z3r3dtp</t>
  </si>
  <si>
    <t>hyt1cdk7q8dqw</t>
  </si>
  <si>
    <t>jzglzm7dvyp</t>
  </si>
  <si>
    <t>jq7xxxnm09dqw</t>
  </si>
  <si>
    <t>l2qjp4cs7gp</t>
  </si>
  <si>
    <t>kk21rjn25hp</t>
  </si>
  <si>
    <t>ll0nx57v5cp</t>
  </si>
  <si>
    <t>qlg9bwllrdcb</t>
  </si>
  <si>
    <t>nktbg4c50rcb</t>
  </si>
  <si>
    <t>n839nn1wx1cb</t>
  </si>
  <si>
    <t>lwqplypctncb</t>
  </si>
  <si>
    <t>llq7jks7bccb</t>
  </si>
  <si>
    <t>s5p53ljmhfcb</t>
  </si>
  <si>
    <t>n22pbygqzzp</t>
  </si>
  <si>
    <t>tnk3hqsr3xcb</t>
  </si>
  <si>
    <t>chvz1s68mgrp</t>
  </si>
  <si>
    <t>cgj6w7km1pznc</t>
  </si>
  <si>
    <t>f9c25zj5zwp</t>
  </si>
  <si>
    <t>f42ll5kp5rdqw</t>
  </si>
  <si>
    <t>gqrxvlldb0p</t>
  </si>
  <si>
    <t>gkzwk0m00fdqw</t>
  </si>
  <si>
    <t>f5dg2zjym9p</t>
  </si>
  <si>
    <t>cjdbqsh8rhtnc</t>
  </si>
  <si>
    <t>gknsbmsnz3p</t>
  </si>
  <si>
    <t>gd18bbbc1zdqw</t>
  </si>
  <si>
    <t>002177-6</t>
  </si>
  <si>
    <t>rl3hptszpccb</t>
  </si>
  <si>
    <t>Hilux CD GR-S 4x4 2.8 TDI Dies. Aut.</t>
  </si>
  <si>
    <t>hs3z1yp8nxp</t>
  </si>
  <si>
    <t>hlvb8t725ndqw</t>
  </si>
  <si>
    <t>j1z640fdqsp</t>
  </si>
  <si>
    <t>jtptlkxsffdqw</t>
  </si>
  <si>
    <t>j7x81ngtypp</t>
  </si>
  <si>
    <t>j0ff1p5h2zdqw</t>
  </si>
  <si>
    <t>cfpz5zgrt87p</t>
  </si>
  <si>
    <t>chs3jqvxd9dp</t>
  </si>
  <si>
    <t>chv7pffhn88p</t>
  </si>
  <si>
    <t>f4yxs9ky4qp</t>
  </si>
  <si>
    <t>f96ss2zp35p</t>
  </si>
  <si>
    <t>gc0s4bxchrp</t>
  </si>
  <si>
    <t>gk3xm5wgpdp</t>
  </si>
  <si>
    <t>gn56z40spsp</t>
  </si>
  <si>
    <t>gsr3qvpctqp</t>
  </si>
  <si>
    <t>pm8sgx6bmpp</t>
  </si>
  <si>
    <t>jx4x4l4p6mp</t>
  </si>
  <si>
    <t>jpzn0374p3dqw</t>
  </si>
  <si>
    <t>knxw3zlmb8p</t>
  </si>
  <si>
    <t>kdyyyd2mn9dqw</t>
  </si>
  <si>
    <t>jdwfr2wv85p</t>
  </si>
  <si>
    <t>h58wc7m8h0dqw</t>
  </si>
  <si>
    <t>lc90sb56p3p</t>
  </si>
  <si>
    <t>js0tbcdnhxp</t>
  </si>
  <si>
    <t>jkz1x37z2ddqw</t>
  </si>
  <si>
    <t>kzdppk9qccp</t>
  </si>
  <si>
    <t>kp3fh118dtdqw</t>
  </si>
  <si>
    <t>t4992v7hzbcb</t>
  </si>
  <si>
    <t>t960497jrwcb</t>
  </si>
  <si>
    <t>cf34mxfq6myp</t>
  </si>
  <si>
    <t>cdxc8cp36ssnc</t>
  </si>
  <si>
    <t>002208-0</t>
  </si>
  <si>
    <t>kg15btlklhp</t>
  </si>
  <si>
    <t>Corolla Cross GR-S 2.0 16V Flex Aut.</t>
  </si>
  <si>
    <t>j5rgjbmbchdqw</t>
  </si>
  <si>
    <t>ld3yqyhz1pcb</t>
  </si>
  <si>
    <t>l0mzlgxbljcb</t>
  </si>
  <si>
    <t>lm4hclslwkcb</t>
  </si>
  <si>
    <t>kvlkqxz470cb</t>
  </si>
  <si>
    <t>pscd2189m0cb</t>
  </si>
  <si>
    <t>chpdn5sc1ggp</t>
  </si>
  <si>
    <t>gwkj41cx3xp</t>
  </si>
  <si>
    <t>ccj9r29c3c9p</t>
  </si>
  <si>
    <t>ch366mtyvy7p</t>
  </si>
  <si>
    <t>gqw7x57czlp</t>
  </si>
  <si>
    <t>gdtwlncwtrp</t>
  </si>
  <si>
    <t>cfbjp9lf7p8p</t>
  </si>
  <si>
    <t>8ykxplb5zqp</t>
  </si>
  <si>
    <t>p6mzb1gd7mcb</t>
  </si>
  <si>
    <t>g51xrh6455p</t>
  </si>
  <si>
    <t>grh63b9556p</t>
  </si>
  <si>
    <t>chlybz0tmc0p</t>
  </si>
  <si>
    <t>nqqs63j29gp</t>
  </si>
  <si>
    <t>6w08sm3plzp</t>
  </si>
  <si>
    <t>9n77d3r1qcp</t>
  </si>
  <si>
    <t>ccyg1tt0zglp</t>
  </si>
  <si>
    <t>cf1vrqz00g6p</t>
  </si>
  <si>
    <t>cf2hc5wt3rqp</t>
  </si>
  <si>
    <t>f7djgjbgt3p</t>
  </si>
  <si>
    <t>cj16p1d8160p</t>
  </si>
  <si>
    <t>cd3z78nrm4mp</t>
  </si>
  <si>
    <t>nx5ghg4jt8cb</t>
  </si>
  <si>
    <t>qsjdwlz9ygcb</t>
  </si>
  <si>
    <t>jg638ym02np</t>
  </si>
  <si>
    <t>hxhp7m7stmp</t>
  </si>
  <si>
    <t>g9f3k9c8jlp</t>
  </si>
  <si>
    <t>k9ywrbkh5lp</t>
  </si>
  <si>
    <t>gfd7l0s586p</t>
  </si>
  <si>
    <t>hqyrkhr19jp</t>
  </si>
  <si>
    <t>hyw723j8swp</t>
  </si>
  <si>
    <t>hlsgph1jzwp</t>
  </si>
  <si>
    <t>gw2w586gtzp</t>
  </si>
  <si>
    <t>hg4jvrwl51p</t>
  </si>
  <si>
    <t>j2wllv7tnpp</t>
  </si>
  <si>
    <t>k7p6rl74drp</t>
  </si>
  <si>
    <t>k8fwvk6dq1p</t>
  </si>
  <si>
    <t>005530-1</t>
  </si>
  <si>
    <t>ny4024h3g5cb</t>
  </si>
  <si>
    <t>Delivery Express+ 3.0 16V 2p TB Diesel</t>
  </si>
  <si>
    <t>m13w3j42j3drj</t>
  </si>
  <si>
    <t>z0v0nhvb47p</t>
  </si>
  <si>
    <t>vth6tptfyjp</t>
  </si>
  <si>
    <t>ts3psr61lgp</t>
  </si>
  <si>
    <t>vdxntyg4g8p</t>
  </si>
  <si>
    <t>0cvymlbng3p</t>
  </si>
  <si>
    <t>rg0htc8ndqp</t>
  </si>
  <si>
    <t>swq29hx9cqp</t>
  </si>
  <si>
    <t>wp88nyx92vp</t>
  </si>
  <si>
    <t>qhqnp4qzcgp</t>
  </si>
  <si>
    <t>qwmh0028m5p</t>
  </si>
  <si>
    <t>ph14xkf5c3p</t>
  </si>
  <si>
    <t>xvdpctkqz9p</t>
  </si>
  <si>
    <t>s79whx9w1cp</t>
  </si>
  <si>
    <t>9np4t5fl0pp</t>
  </si>
  <si>
    <t>kygj05srgxp</t>
  </si>
  <si>
    <t>cccxk0sfmhbp</t>
  </si>
  <si>
    <t>June</t>
  </si>
  <si>
    <t>tty42d9snmcb</t>
  </si>
  <si>
    <t>vwt2d6l1n1cb</t>
  </si>
  <si>
    <t>z7tvbh5plrcb</t>
  </si>
  <si>
    <t>0kfwqvydcscb</t>
  </si>
  <si>
    <t>j1109zstsyj1f9</t>
  </si>
  <si>
    <t>0d3t73b032p</t>
  </si>
  <si>
    <t>17ccl1ylwvp</t>
  </si>
  <si>
    <t>gpmq2w8kjtj1f9</t>
  </si>
  <si>
    <t>35hz9wgzbvp</t>
  </si>
  <si>
    <t>gq0vm6b4h3j1f9</t>
  </si>
  <si>
    <t>pgff202fb0p</t>
  </si>
  <si>
    <t>mtzpn1sbrxp</t>
  </si>
  <si>
    <t>nglf4221sbp</t>
  </si>
  <si>
    <t>s1jrqxq0g9p</t>
  </si>
  <si>
    <t>q3yfchzl08p</t>
  </si>
  <si>
    <t>rybdwk867bp</t>
  </si>
  <si>
    <t>65pb25nv2np</t>
  </si>
  <si>
    <t>p23sk13130p</t>
  </si>
  <si>
    <t>ps76135pbyp</t>
  </si>
  <si>
    <t>s9c4hdnlh1p</t>
  </si>
  <si>
    <t>008249-0</t>
  </si>
  <si>
    <t>rtnkwlt9x8p</t>
  </si>
  <si>
    <t>A5 Sportback S-Line 2.0 TFSI S-tronic</t>
  </si>
  <si>
    <t>54ckf42tylp</t>
  </si>
  <si>
    <t>3w618qtbc4p</t>
  </si>
  <si>
    <t>p0rj474kmwp</t>
  </si>
  <si>
    <t>11ppz3wq6vp</t>
  </si>
  <si>
    <t>g4mjs54bbsj1f9</t>
  </si>
  <si>
    <t>749j99txh4p</t>
  </si>
  <si>
    <t>r1vq4920h4p</t>
  </si>
  <si>
    <t>26l0jm00njp</t>
  </si>
  <si>
    <t>0q7h43v279p</t>
  </si>
  <si>
    <t>pf4v5pgfpqp</t>
  </si>
  <si>
    <t>2psv67n4ymp</t>
  </si>
  <si>
    <t>w11gm3clvyp</t>
  </si>
  <si>
    <t>t6f94yncppp</t>
  </si>
  <si>
    <t>t0rz78nfj6p</t>
  </si>
  <si>
    <t>v3plkl9rjmp</t>
  </si>
  <si>
    <t>pmh42t8p8hp</t>
  </si>
  <si>
    <t>mr7b5kbt66p</t>
  </si>
  <si>
    <t>mqq9ky0srtp</t>
  </si>
  <si>
    <t>nnqrvlzz47p</t>
  </si>
  <si>
    <t>nm9fbht6hlp</t>
  </si>
  <si>
    <t>qhbyww9htqp</t>
  </si>
  <si>
    <t>008281-3</t>
  </si>
  <si>
    <t>qsz6gxwdlbp</t>
  </si>
  <si>
    <t>A4 S Line 2.0 TFSI 204cv S Tonic</t>
  </si>
  <si>
    <t>008282-1</t>
  </si>
  <si>
    <t>qjqyvfc47bp</t>
  </si>
  <si>
    <t>Q3 SPB Performance 2.0 TFSI Tipt. Quatt.</t>
  </si>
  <si>
    <t>008283-0</t>
  </si>
  <si>
    <t>rgrj1wjzp9p</t>
  </si>
  <si>
    <t>Q3 SPB Perf. Black 2.0 TFSI Tipt. Quat.</t>
  </si>
  <si>
    <t>zcq95sly71p</t>
  </si>
  <si>
    <t>432prg6yljp</t>
  </si>
  <si>
    <t>ph7y584g3cp</t>
  </si>
  <si>
    <t>p7xlh4t9twp</t>
  </si>
  <si>
    <t>n1tb5993yvp</t>
  </si>
  <si>
    <t>q0gh00sr4vp</t>
  </si>
  <si>
    <t>qjyhnqcdk7p</t>
  </si>
  <si>
    <t>036dk1rnmkp</t>
  </si>
  <si>
    <t>1b7g3m2d8pp</t>
  </si>
  <si>
    <t>pbb4l7zghpp</t>
  </si>
  <si>
    <t>xj36vy5l7zp</t>
  </si>
  <si>
    <t>12fxz0yf3yp</t>
  </si>
  <si>
    <t>v62d3255y5p</t>
  </si>
  <si>
    <t>pt7l04bfq8p</t>
  </si>
  <si>
    <t>wl1dxtg3r8p</t>
  </si>
  <si>
    <t>89jd2glj66p</t>
  </si>
  <si>
    <t>5mpwq2l66qp</t>
  </si>
  <si>
    <t>n88bqwg4c4p</t>
  </si>
  <si>
    <t>cbgvkb2h6wqp</t>
  </si>
  <si>
    <t>td5pd50rptp</t>
  </si>
  <si>
    <t>4nv757qj9cp</t>
  </si>
  <si>
    <t>58sckjy8h5p</t>
  </si>
  <si>
    <t>pmmpcz0j6kp</t>
  </si>
  <si>
    <t>gjvxbxnnf7j1f9</t>
  </si>
  <si>
    <t>sk8czsyhrbp</t>
  </si>
  <si>
    <t>0ws433s9n2p</t>
  </si>
  <si>
    <t>tggg6xmb63p</t>
  </si>
  <si>
    <t>xsp8ll395sp</t>
  </si>
  <si>
    <t>gg90ywlnfkj1f9</t>
  </si>
  <si>
    <t>ccdkfqctc8bp</t>
  </si>
  <si>
    <t>cgnp46c2k01p</t>
  </si>
  <si>
    <t>ggt8yhwj48j1f9</t>
  </si>
  <si>
    <t>g9w26mznygj1f9</t>
  </si>
  <si>
    <t>12766xhd1xp</t>
  </si>
  <si>
    <t>gg0ntkdl7sj1f9</t>
  </si>
  <si>
    <t>qsg02bbqllp</t>
  </si>
  <si>
    <t>vfpqq8ht4sp</t>
  </si>
  <si>
    <t>cbp0hy9dwq1p</t>
  </si>
  <si>
    <t>cc36fdl5bdjp</t>
  </si>
  <si>
    <t>l6vxdx82flcb</t>
  </si>
  <si>
    <t>lln35pz9xwcb</t>
  </si>
  <si>
    <t>ccxk17h7v4yp</t>
  </si>
  <si>
    <t>cjlc8vq3n6jp</t>
  </si>
  <si>
    <t>cfs1pj96xj1p</t>
  </si>
  <si>
    <t>ht92b0fb94p</t>
  </si>
  <si>
    <t>h51rj3d4ynp</t>
  </si>
  <si>
    <t>g6pzqlvsfwp</t>
  </si>
  <si>
    <t>k012xt3xprp</t>
  </si>
  <si>
    <t>kpc616rdx1dqw</t>
  </si>
  <si>
    <t>gcpxnk2n0wp</t>
  </si>
  <si>
    <t>gm1xxp9zx1p</t>
  </si>
  <si>
    <t>gcxwz014ktdqw</t>
  </si>
  <si>
    <t>hxkjk41w6xp</t>
  </si>
  <si>
    <t>hlxqh8692fdqw</t>
  </si>
  <si>
    <t>kmh3c1rskbp</t>
  </si>
  <si>
    <t>j6qtcf1sdldqw</t>
  </si>
  <si>
    <t>h6p2dnn9wkp</t>
  </si>
  <si>
    <t>hz76cp7jszdqw</t>
  </si>
  <si>
    <t>093006-7</t>
  </si>
  <si>
    <t>lgz086wdp2p</t>
  </si>
  <si>
    <t>Tiggo 8 FOUNDER'S EDITION 1.6 TGDi Aut.</t>
  </si>
  <si>
    <t>kzbdp18b7pdqw</t>
  </si>
  <si>
    <t>xm3qgcfbg6p</t>
  </si>
  <si>
    <t>l74hf2lw21cb</t>
  </si>
  <si>
    <t>nj519kqr9vcb</t>
  </si>
  <si>
    <t>m2x0ps56p9drj</t>
  </si>
  <si>
    <t>n49z2dk354cb</t>
  </si>
  <si>
    <t>nq84pgwpy1drj</t>
  </si>
  <si>
    <t>mcp8szvm6jcb</t>
  </si>
  <si>
    <t>f8p8kfv9w6p</t>
  </si>
  <si>
    <t>ggjzsk5q25p</t>
  </si>
  <si>
    <t>f9nxzvs1grdqw</t>
  </si>
  <si>
    <t>004417-2</t>
  </si>
  <si>
    <t>gkmndvfxz2p</t>
  </si>
  <si>
    <t>SPIN LTZ 1.8 8V Econo.Flex 5p Aut.</t>
  </si>
  <si>
    <t>gdmyx5trq1dqw</t>
  </si>
  <si>
    <t>chrnttxtvkhp</t>
  </si>
  <si>
    <t>zc2nncdc9gp</t>
  </si>
  <si>
    <t>gycg7gr9vrp</t>
  </si>
  <si>
    <t>gsb8zsskfhdqw</t>
  </si>
  <si>
    <t>pvj7mfg4ldcb</t>
  </si>
  <si>
    <t>pdzd1gdf48drj</t>
  </si>
  <si>
    <t>h2t0qq105tp</t>
  </si>
  <si>
    <t>hv1p91f7m3dqw</t>
  </si>
  <si>
    <t>hl5jr3n82xp</t>
  </si>
  <si>
    <t>hffrs75tl4dqw</t>
  </si>
  <si>
    <t>j66vt65xfwp</t>
  </si>
  <si>
    <t>hjctbg87tmp</t>
  </si>
  <si>
    <t>h3dm6h296bp</t>
  </si>
  <si>
    <t>kkcztdszrrp</t>
  </si>
  <si>
    <t>ltsgkxnps0p</t>
  </si>
  <si>
    <t>kkb9drcgrhp</t>
  </si>
  <si>
    <t>g38ltyvgr9p</t>
  </si>
  <si>
    <t>gyl3vnjm11dqw</t>
  </si>
  <si>
    <t>g00q2sfn9gp</t>
  </si>
  <si>
    <t>gvg3jz7fkxdqw</t>
  </si>
  <si>
    <t>gsw61xjzsbp</t>
  </si>
  <si>
    <t>r0z0z5xm39cb</t>
  </si>
  <si>
    <t>cgv69q8yq7dp</t>
  </si>
  <si>
    <t>cfkf45l95gmnc</t>
  </si>
  <si>
    <t>chfgl1yc590p</t>
  </si>
  <si>
    <t>cfj8bwxbpbknc</t>
  </si>
  <si>
    <t>ch6hqj9sxzdp</t>
  </si>
  <si>
    <t>f74d928rmnp</t>
  </si>
  <si>
    <t>f3rf321qffdqw</t>
  </si>
  <si>
    <t>cg9yksm43d4p</t>
  </si>
  <si>
    <t>cfznsp953bfnc</t>
  </si>
  <si>
    <t>ghglj1t7rkp</t>
  </si>
  <si>
    <t>gbtftxtm36dqw</t>
  </si>
  <si>
    <t>jlw9fbjl39p</t>
  </si>
  <si>
    <t>jb90x3sxl0dqw</t>
  </si>
  <si>
    <t>jlpb6tcbhyp</t>
  </si>
  <si>
    <t>cdr4pjg33gvp</t>
  </si>
  <si>
    <t>ccjsd2f11x9nc</t>
  </si>
  <si>
    <t>cdl6nwkwhqgp</t>
  </si>
  <si>
    <t>ccf12z48kydnc</t>
  </si>
  <si>
    <t>cfvwrkj9g92p</t>
  </si>
  <si>
    <t>cdj6h37npnlnc</t>
  </si>
  <si>
    <t>cgs3wk9pgjdp</t>
  </si>
  <si>
    <t>cfkml507222nc</t>
  </si>
  <si>
    <t>chncpm9kd11p</t>
  </si>
  <si>
    <t>cgcy2c2fy24nc</t>
  </si>
  <si>
    <t>f8fxdn955hp</t>
  </si>
  <si>
    <t>f35b31gh7sdqw</t>
  </si>
  <si>
    <t>93ghpw0nbxp</t>
  </si>
  <si>
    <t>8szs2wl3fbnc</t>
  </si>
  <si>
    <t>cc9wbw843j9p</t>
  </si>
  <si>
    <t>cb2s44l57lsnc</t>
  </si>
  <si>
    <t>8zl8h462hmp</t>
  </si>
  <si>
    <t>7vn352ddt5nc</t>
  </si>
  <si>
    <t>gjt8b6mvgdp</t>
  </si>
  <si>
    <t>gzgqmz8vrtp</t>
  </si>
  <si>
    <t>gs8vmbj801dqw</t>
  </si>
  <si>
    <t>h3zc12pklpp</t>
  </si>
  <si>
    <t>hxpf8jqw89dqw</t>
  </si>
  <si>
    <t>gsyjmcwn28p</t>
  </si>
  <si>
    <t>gm233c39j4dqw</t>
  </si>
  <si>
    <t>lsjffp78dxp</t>
  </si>
  <si>
    <t>f5g0y2k8z9p</t>
  </si>
  <si>
    <t>chxm9j3h7rfnc</t>
  </si>
  <si>
    <t>f7q3b0xfgmp</t>
  </si>
  <si>
    <t>g9xzfgs9pxp</t>
  </si>
  <si>
    <t>g4cfqf9ftgdqw</t>
  </si>
  <si>
    <t>hp075vylssp</t>
  </si>
  <si>
    <t>hjz1c46n02dqw</t>
  </si>
  <si>
    <t>f6n6mwp5y2p</t>
  </si>
  <si>
    <t>nzpwxfjzc5cb</t>
  </si>
  <si>
    <t>nktfvy4w1jdrj</t>
  </si>
  <si>
    <t>h3zsf9pw5qp</t>
  </si>
  <si>
    <t>hm4jbw4slrp</t>
  </si>
  <si>
    <t>hfwb6v70j6dqw</t>
  </si>
  <si>
    <t>jqw7nprsx2cb</t>
  </si>
  <si>
    <t>knc3kl7jwgcb</t>
  </si>
  <si>
    <t>g37mdvxkgbp</t>
  </si>
  <si>
    <t>gj2lyyn7btp</t>
  </si>
  <si>
    <t>gh0bzh96fwp</t>
  </si>
  <si>
    <t>krrgg0pf8kcb</t>
  </si>
  <si>
    <t>lv8g1k8nsrcb</t>
  </si>
  <si>
    <t>jt4dz6wml2cb</t>
  </si>
  <si>
    <t>f6ptspg99kp</t>
  </si>
  <si>
    <t>k8kmxby2qxcb</t>
  </si>
  <si>
    <t>ghqztrlj98p</t>
  </si>
  <si>
    <t>jn81l4z8xtcb</t>
  </si>
  <si>
    <t>jrspcd9vghcb</t>
  </si>
  <si>
    <t>lgdsnm1fc8cb</t>
  </si>
  <si>
    <t>lg1q7w1t1dcb</t>
  </si>
  <si>
    <t>gwt7f6x296p</t>
  </si>
  <si>
    <t>cbznc5c2fqrp</t>
  </si>
  <si>
    <t>cdkwlm75v68p</t>
  </si>
  <si>
    <t>cd33wyzf511p</t>
  </si>
  <si>
    <t>vsb75hwqspj1f9</t>
  </si>
  <si>
    <t>y7m0blfm8kj1f9</t>
  </si>
  <si>
    <t>69y2qf1hh6j1f9</t>
  </si>
  <si>
    <t>5fbqxtjgrjj1f9</t>
  </si>
  <si>
    <t>q5y9cdxd7hj1f9</t>
  </si>
  <si>
    <t>rkprxq0nxzj1f9</t>
  </si>
  <si>
    <t>cb26r9p2l41j1f9</t>
  </si>
  <si>
    <t>gw6pcy6q5xp</t>
  </si>
  <si>
    <t>g7ghqx29wpp</t>
  </si>
  <si>
    <t>7bgtd7pdpyp</t>
  </si>
  <si>
    <t>k336m40pcfcb</t>
  </si>
  <si>
    <t>4ch3yvzckdp</t>
  </si>
  <si>
    <t>28vlsvn1ljnc</t>
  </si>
  <si>
    <t>y3442bh20hp</t>
  </si>
  <si>
    <t>kjnd26872wcb</t>
  </si>
  <si>
    <t>f3z0hdx736p</t>
  </si>
  <si>
    <t>83k3yl12y4p</t>
  </si>
  <si>
    <t>j9ljr5zqwscb</t>
  </si>
  <si>
    <t>ksgvkj2561cb</t>
  </si>
  <si>
    <t>k1jcq289khcb</t>
  </si>
  <si>
    <t>ljrkfb90pfcb</t>
  </si>
  <si>
    <t>lb0z62pncpcb</t>
  </si>
  <si>
    <t>mb7tb2q6cwcb</t>
  </si>
  <si>
    <t>f4f1d5kbt8p</t>
  </si>
  <si>
    <t>cdp0jtwsslpp</t>
  </si>
  <si>
    <t>ccfytlhdql5p</t>
  </si>
  <si>
    <t>g5kv8rzd8vp</t>
  </si>
  <si>
    <t>7fj1jdnysnp</t>
  </si>
  <si>
    <t>m29rm0v8pccb</t>
  </si>
  <si>
    <t>l3zy7l54zscb</t>
  </si>
  <si>
    <t>lgtbc85tmtcb</t>
  </si>
  <si>
    <t>ccvhcl4lvy9p</t>
  </si>
  <si>
    <t>jw58p67nx9cb</t>
  </si>
  <si>
    <t>f900nbwcclp</t>
  </si>
  <si>
    <t>cjv5h76qm17p</t>
  </si>
  <si>
    <t>lj3vvd1ygtcb</t>
  </si>
  <si>
    <t>ch30026xpynp</t>
  </si>
  <si>
    <t>f6l8xml304p</t>
  </si>
  <si>
    <t>gj4d9fcmktp</t>
  </si>
  <si>
    <t>f52yz9t5pyp</t>
  </si>
  <si>
    <t>gf7m6qqcfrp</t>
  </si>
  <si>
    <t>gdcbwxmb1mp</t>
  </si>
  <si>
    <t>f6548w983ndqw</t>
  </si>
  <si>
    <t>7hp80wlqtgp</t>
  </si>
  <si>
    <t>46f3sy9dmwp</t>
  </si>
  <si>
    <t>cg8hvwf9ngcp</t>
  </si>
  <si>
    <t>40r59h7zzqp</t>
  </si>
  <si>
    <t>3vbwz1nqwsnc</t>
  </si>
  <si>
    <t>hn545jnvnlp</t>
  </si>
  <si>
    <t>h3gts80z4hp</t>
  </si>
  <si>
    <t>jrcq7j175zp</t>
  </si>
  <si>
    <t>cbq0rzvnqk7p</t>
  </si>
  <si>
    <t>gtspwktt1qp</t>
  </si>
  <si>
    <t>gk79zpbrdwp</t>
  </si>
  <si>
    <t>f6bywsmmk6p</t>
  </si>
  <si>
    <t>cglhwpbh2s1p</t>
  </si>
  <si>
    <t>g8r15558gfp</t>
  </si>
  <si>
    <t>cdtbrtjpk71p</t>
  </si>
  <si>
    <t>g1p4q61yhhp</t>
  </si>
  <si>
    <t>gt6krlfhc8p</t>
  </si>
  <si>
    <t>8jyts3yr3kp</t>
  </si>
  <si>
    <t>cd7tc7js07jp</t>
  </si>
  <si>
    <t>cgxtcvwf13yp</t>
  </si>
  <si>
    <t>nvfpw2fd1tcb</t>
  </si>
  <si>
    <t>nc58f3pzs1drj</t>
  </si>
  <si>
    <t>qfq8mcbsz1cb</t>
  </si>
  <si>
    <t>pl0tll11csdrj</t>
  </si>
  <si>
    <t>mlsg8dnpmjcb</t>
  </si>
  <si>
    <t>l8qg54x1tpdrj</t>
  </si>
  <si>
    <t>l5tvl5jvxfcb</t>
  </si>
  <si>
    <t>ldcv7sjp2pdrj</t>
  </si>
  <si>
    <t>lnkqhyffyjcb</t>
  </si>
  <si>
    <t>kzngth2ywzdrj</t>
  </si>
  <si>
    <t>lc90sc5ddkcb</t>
  </si>
  <si>
    <t>kzlqqw4j56drj</t>
  </si>
  <si>
    <t>m4jpzb3d7wcb</t>
  </si>
  <si>
    <t>mswlr7ssq0drj</t>
  </si>
  <si>
    <t>j6nz0zcs56p</t>
  </si>
  <si>
    <t>ljbyfvh30zp</t>
  </si>
  <si>
    <t>ln289r1mvdcb</t>
  </si>
  <si>
    <t>lcs4c675h4drj</t>
  </si>
  <si>
    <t>1m83sssqgbp</t>
  </si>
  <si>
    <t>nl53n3w1hjp</t>
  </si>
  <si>
    <t>mf20ztmcflcb</t>
  </si>
  <si>
    <t>m82k8t19s3cb</t>
  </si>
  <si>
    <t>n3sbwxxkqdcb</t>
  </si>
  <si>
    <t>mbn2hjf6rvp</t>
  </si>
  <si>
    <t>pdgp8ypx3rcb</t>
  </si>
  <si>
    <t>nnl8pc0j8hdrj</t>
  </si>
  <si>
    <t>003487-8</t>
  </si>
  <si>
    <t>mgcgdf3vdkcb</t>
  </si>
  <si>
    <t>TRANSIT Furgão 2.0 Curto Turbo Diesel</t>
  </si>
  <si>
    <t>k95zgl5v38drj</t>
  </si>
  <si>
    <t>003488-6</t>
  </si>
  <si>
    <t>mpfwmfm0bncb</t>
  </si>
  <si>
    <t>TRANSIT Furgão 2.0 Longo Turbo Diesel</t>
  </si>
  <si>
    <t>lklcd79m2sdrj</t>
  </si>
  <si>
    <t>khpqjwj7zbcb</t>
  </si>
  <si>
    <t>kv7kf4qtrvcb</t>
  </si>
  <si>
    <t>kpctnzq2cdcb</t>
  </si>
  <si>
    <t>72d305t1fjp</t>
  </si>
  <si>
    <t>5s19n9mf1gp</t>
  </si>
  <si>
    <t>f9k1zd27hqp</t>
  </si>
  <si>
    <t>gf1hsmynzvp</t>
  </si>
  <si>
    <t>cjkqxv4h9ycp</t>
  </si>
  <si>
    <t>gkqq5vctqwp</t>
  </si>
  <si>
    <t>gtslhrwlp6p</t>
  </si>
  <si>
    <t>cc15j3srfd7p</t>
  </si>
  <si>
    <t>cjzmq5yzvtvp</t>
  </si>
  <si>
    <t>cfszv6sw9xnp</t>
  </si>
  <si>
    <t>g2bzypb5jrp</t>
  </si>
  <si>
    <t>hdygfy3g4kp</t>
  </si>
  <si>
    <t>hrqf6jbwghp</t>
  </si>
  <si>
    <t>j1fln8cj9wp</t>
  </si>
  <si>
    <t>hs6hs3qq3tp</t>
  </si>
  <si>
    <t>hk5sjtc79zp</t>
  </si>
  <si>
    <t>hkp8yy7kqhp</t>
  </si>
  <si>
    <t>gfx3z6qw0vp</t>
  </si>
  <si>
    <t>gnw5frpwdyp</t>
  </si>
  <si>
    <t>cfydjthyhf1p</t>
  </si>
  <si>
    <t>cdwbj9h4tl0p</t>
  </si>
  <si>
    <t>nzwxyp7zybp</t>
  </si>
  <si>
    <t>m8xb0zyxmmp</t>
  </si>
  <si>
    <t>jv0wtv0lslp</t>
  </si>
  <si>
    <t>g784630l4cp</t>
  </si>
  <si>
    <t>f4h4r2sc9fp</t>
  </si>
  <si>
    <t>qjdxvw4c6lp</t>
  </si>
  <si>
    <t>g44tr3gyk5p</t>
  </si>
  <si>
    <t>g4rstgkzwrp</t>
  </si>
  <si>
    <t>gs19s1dbpfp</t>
  </si>
  <si>
    <t>h4j41j3zfvcb</t>
  </si>
  <si>
    <t>n6x8cs300kp</t>
  </si>
  <si>
    <t>ky1fdhc0jjp</t>
  </si>
  <si>
    <t>h5hklg2bm4p</t>
  </si>
  <si>
    <t>lstbhd5wntp</t>
  </si>
  <si>
    <t>9v5d8tqdl9p</t>
  </si>
  <si>
    <t>6zwltjn1yvp</t>
  </si>
  <si>
    <t>756wqntk7np</t>
  </si>
  <si>
    <t>9r38zlk6qbp</t>
  </si>
  <si>
    <t>cck505ry00sp</t>
  </si>
  <si>
    <t>f4602ltr41p</t>
  </si>
  <si>
    <t>chqxkp5j9nsp</t>
  </si>
  <si>
    <t>cftnlgnbk4wp</t>
  </si>
  <si>
    <t>ccdkkrhf8y2p</t>
  </si>
  <si>
    <t>f679rq7kmhp</t>
  </si>
  <si>
    <t>gfvqmv7sdxp</t>
  </si>
  <si>
    <t>cbjf6402x9vp</t>
  </si>
  <si>
    <t>ccpt2c95xb3p</t>
  </si>
  <si>
    <t>gxkbh9vwpsp</t>
  </si>
  <si>
    <t>jnkh0w89bwp</t>
  </si>
  <si>
    <t>h0c8ks6qy6p</t>
  </si>
  <si>
    <t>hd7gwgvjd7p</t>
  </si>
  <si>
    <t>cgx6cprnqpdp</t>
  </si>
  <si>
    <t>gj04wr9qcrp</t>
  </si>
  <si>
    <t>f70649v5bjp</t>
  </si>
  <si>
    <t>cjg5pj4hl4fp</t>
  </si>
  <si>
    <t>gdwxpq30gyp</t>
  </si>
  <si>
    <t>f3l45d8kx9p</t>
  </si>
  <si>
    <t>cg1zdvjtflrp</t>
  </si>
  <si>
    <t>cjj9t7p8l2fp</t>
  </si>
  <si>
    <t>l2gqgb6cmgcb</t>
  </si>
  <si>
    <t>mdjjwyv2wkcb</t>
  </si>
  <si>
    <t>m7h0x3ppyjcb</t>
  </si>
  <si>
    <t>n9wb0zf7wjcb</t>
  </si>
  <si>
    <t>l26zk54lwpcb</t>
  </si>
  <si>
    <t>mg7x6280x4cb</t>
  </si>
  <si>
    <t>m4yslymz07cb</t>
  </si>
  <si>
    <t>nkyqtm0s9hcb</t>
  </si>
  <si>
    <t>ntljmwv8qzcb</t>
  </si>
  <si>
    <t>pcp58l161hcb</t>
  </si>
  <si>
    <t>pf3bvnc1vmcb</t>
  </si>
  <si>
    <t>m2fqbjk739cb</t>
  </si>
  <si>
    <t>nbw3c3crc0cb</t>
  </si>
  <si>
    <t>m7w1wrlv9dcb</t>
  </si>
  <si>
    <t>mwkzkcjnlwcb</t>
  </si>
  <si>
    <t>ljrmn63d3ycb</t>
  </si>
  <si>
    <t>n7m2fgz49bcb</t>
  </si>
  <si>
    <t>nnqbbf7tw6cb</t>
  </si>
  <si>
    <t>nqxwdcf57hcb</t>
  </si>
  <si>
    <t>lzjms59grbdrj</t>
  </si>
  <si>
    <t>m6psy2wg1jcb</t>
  </si>
  <si>
    <t>my6rrlgcj1cb</t>
  </si>
  <si>
    <t>k7p5mqj6sndrj</t>
  </si>
  <si>
    <t>htc02c73z3cb</t>
  </si>
  <si>
    <t>jh3l3mw0lbp</t>
  </si>
  <si>
    <t>f6dmqjyw3rp</t>
  </si>
  <si>
    <t>gnk8yyv8v2p</t>
  </si>
  <si>
    <t>hc5zkkh927p</t>
  </si>
  <si>
    <t>h4bk3bx72dp</t>
  </si>
  <si>
    <t>x58mdpg2n9p</t>
  </si>
  <si>
    <t>tkkpq3zkplp</t>
  </si>
  <si>
    <t>0c0sg7f1r4p</t>
  </si>
  <si>
    <t>0lmsc7fv4wp</t>
  </si>
  <si>
    <t>scslsl5h28p</t>
  </si>
  <si>
    <t>9ddb7skrphp</t>
  </si>
  <si>
    <t>y32ys83cn8p</t>
  </si>
  <si>
    <t>z0w4lb863cp</t>
  </si>
  <si>
    <t>x005x11gkrp</t>
  </si>
  <si>
    <t>15czh749b4p</t>
  </si>
  <si>
    <t>x4fcrtmmp7cb</t>
  </si>
  <si>
    <t>glnp6l3g9vp</t>
  </si>
  <si>
    <t>g7v2ljcrwvp</t>
  </si>
  <si>
    <t>j1hp05fkgwcb</t>
  </si>
  <si>
    <t>kjgc1yb1m1cb</t>
  </si>
  <si>
    <t>hqsxpxpxgpp</t>
  </si>
  <si>
    <t>s9t11cszkkp</t>
  </si>
  <si>
    <t>r31sf6vx4bp</t>
  </si>
  <si>
    <t>f5x1wt4j9zp</t>
  </si>
  <si>
    <t>v407tq8z1sp</t>
  </si>
  <si>
    <t>jm3mlvw76lcb</t>
  </si>
  <si>
    <t>ksrpcdm8wyp</t>
  </si>
  <si>
    <t>j1xl032rjpp</t>
  </si>
  <si>
    <t>jmzmnmkx0fp</t>
  </si>
  <si>
    <t>j82ccllq8hp</t>
  </si>
  <si>
    <t>lh8hyk3q10p</t>
  </si>
  <si>
    <t>lrtznbzchbcb</t>
  </si>
  <si>
    <t>ly6tk7xs9jcb</t>
  </si>
  <si>
    <t>mmc386mqdncb</t>
  </si>
  <si>
    <t>ml7qyrbc7scb</t>
  </si>
  <si>
    <t>tbyyqms641p</t>
  </si>
  <si>
    <t>nxcknvt6cwcb</t>
  </si>
  <si>
    <t>lv4ml17jkfp</t>
  </si>
  <si>
    <t>mx8m63pzyvp</t>
  </si>
  <si>
    <t>p0y1vmmq6jcb</t>
  </si>
  <si>
    <t>x4lm4lymqycb</t>
  </si>
  <si>
    <t>g8rbnlyw37p</t>
  </si>
  <si>
    <t>jvgfzq5gx2p</t>
  </si>
  <si>
    <t>jtj9wcchj4p</t>
  </si>
  <si>
    <t>hrjxx74hzsp</t>
  </si>
  <si>
    <t>ryj26lw7yqp</t>
  </si>
  <si>
    <t>hv0nm2kbjtcb</t>
  </si>
  <si>
    <t>jg3n7n562gp</t>
  </si>
  <si>
    <t>lbwvr3r7b2p</t>
  </si>
  <si>
    <t>y1nvx17hslp</t>
  </si>
  <si>
    <t>tpmz6w35jkp</t>
  </si>
  <si>
    <t>hxfc36b8p3p</t>
  </si>
  <si>
    <t>g9m70dssrkp</t>
  </si>
  <si>
    <t>hz6xx5s4zyp</t>
  </si>
  <si>
    <t>cjx7gpn09nrcb</t>
  </si>
  <si>
    <t>cgvtp7cgh8xcb</t>
  </si>
  <si>
    <t>9lqpzkzhxccb</t>
  </si>
  <si>
    <t>f63vfv3dq5j1f9</t>
  </si>
  <si>
    <t>rkzb324cc7p</t>
  </si>
  <si>
    <t>s2s30hf15bp</t>
  </si>
  <si>
    <t>t3dc18dvt5p</t>
  </si>
  <si>
    <t>s3h1fylpdgcb</t>
  </si>
  <si>
    <t>Discovery Sport SE 2.0 4x4 MHEV Dies Aut</t>
  </si>
  <si>
    <t>t2km97c4qqp</t>
  </si>
  <si>
    <t>tytxqxr3b7cb</t>
  </si>
  <si>
    <t>Discovery Sport SE R-Dyn 2.0 TB MHEV Die</t>
  </si>
  <si>
    <t>rs6qlhfgzvcb</t>
  </si>
  <si>
    <t>Discovery Sport S 2.0 4x4 MHEV Dies. Aut</t>
  </si>
  <si>
    <t>4schn22lt7p</t>
  </si>
  <si>
    <t>skz9vgk9n3p</t>
  </si>
  <si>
    <t>qr6f4zjxhrp</t>
  </si>
  <si>
    <t>hz553kwhk5j1f9</t>
  </si>
  <si>
    <t>cbyg6c964s3p</t>
  </si>
  <si>
    <t>27hz39kqpqp</t>
  </si>
  <si>
    <t>0qz15k9pqcp</t>
  </si>
  <si>
    <t>5y1pg7zzwtp</t>
  </si>
  <si>
    <t>g2x687st3cj1f9</t>
  </si>
  <si>
    <t>12dnkhlr8rp</t>
  </si>
  <si>
    <t>3y22k3d9xdp</t>
  </si>
  <si>
    <t>5ww8w5r18vcb</t>
  </si>
  <si>
    <t>22gxt94nxvcb</t>
  </si>
  <si>
    <t>3l12x2f9mqcb</t>
  </si>
  <si>
    <t>60109fdx24cb</t>
  </si>
  <si>
    <t>624h47n1dtcb</t>
  </si>
  <si>
    <t>cd9ywj6ywn3p</t>
  </si>
  <si>
    <t>gdwgwkqh8jj1f9</t>
  </si>
  <si>
    <t>0bbqy86gycp</t>
  </si>
  <si>
    <t>cjmrn32jr6bp</t>
  </si>
  <si>
    <t>s2v0lttc0xp</t>
  </si>
  <si>
    <t>qwkj5v639kp</t>
  </si>
  <si>
    <t>rkg9m9x6qdp</t>
  </si>
  <si>
    <t>rgkbcyg5hrp</t>
  </si>
  <si>
    <t>pny3wj3z1mp</t>
  </si>
  <si>
    <t>ntdkvgjlqqp</t>
  </si>
  <si>
    <t>ybnct3zn4xp</t>
  </si>
  <si>
    <t>yqpj7lz57sp</t>
  </si>
  <si>
    <t>sqwldrxl5gp</t>
  </si>
  <si>
    <t>rcxrx9knf8p</t>
  </si>
  <si>
    <t>tztcyskpkrp</t>
  </si>
  <si>
    <t>8rscjg4jp0p</t>
  </si>
  <si>
    <t>w19bn3zlpxp</t>
  </si>
  <si>
    <t>cb4rhkfq3thp</t>
  </si>
  <si>
    <t>hqzlgxgx01p</t>
  </si>
  <si>
    <t>cjz3xh6j10dp</t>
  </si>
  <si>
    <t>gv2wwzyx0xj1f9</t>
  </si>
  <si>
    <t>nxmg0f8wdzj1f9</t>
  </si>
  <si>
    <t>034032-4</t>
  </si>
  <si>
    <t>cgnkt3sfr0np</t>
  </si>
  <si>
    <t>Levante GT 2.0 MHVEV 330cv Aut.</t>
  </si>
  <si>
    <t>wf8wpprqx1j1f9</t>
  </si>
  <si>
    <t>xm28jp554nj1f9</t>
  </si>
  <si>
    <t>q7rk1k9mspj1f9</t>
  </si>
  <si>
    <t>pq9wk7k1mzj1f9</t>
  </si>
  <si>
    <t>3zcqq9l3jhp</t>
  </si>
  <si>
    <t>yn1h8n7m26p</t>
  </si>
  <si>
    <t>hv62kln158j1f9</t>
  </si>
  <si>
    <t>5ctkpfn4w6p</t>
  </si>
  <si>
    <t>n30lysqm0tj1f9</t>
  </si>
  <si>
    <t>k298vjdn08j1f9</t>
  </si>
  <si>
    <t>cb8z30j1dw9p</t>
  </si>
  <si>
    <t>kxb24kfyz0j1f9</t>
  </si>
  <si>
    <t>cdcjfgq3s3cp</t>
  </si>
  <si>
    <t>l63kv01wv4j1f9</t>
  </si>
  <si>
    <t>plgr4p921hp</t>
  </si>
  <si>
    <t>0pn92pkfgdp</t>
  </si>
  <si>
    <t>qydgpchpwzp</t>
  </si>
  <si>
    <t>wj6d5gqlb9cb</t>
  </si>
  <si>
    <t>yhyvds6d1vcb</t>
  </si>
  <si>
    <t>nygnkns4v6cb</t>
  </si>
  <si>
    <t>pb2x20dnn3cb</t>
  </si>
  <si>
    <t>pqsvrc92t6cb</t>
  </si>
  <si>
    <t>pd7s947j0kcb</t>
  </si>
  <si>
    <t>0hxz6wwl9yp</t>
  </si>
  <si>
    <t>mchfy8fb47cb</t>
  </si>
  <si>
    <t>l2h4dlsygscb</t>
  </si>
  <si>
    <t>mk3nmt88w2cb</t>
  </si>
  <si>
    <t>kzg8pl00flcb</t>
  </si>
  <si>
    <t>ldwtws9ykrcb</t>
  </si>
  <si>
    <t>lt91cq65mqcb</t>
  </si>
  <si>
    <t>l2zc2x8chscb</t>
  </si>
  <si>
    <t>mf8nmwgjjmcb</t>
  </si>
  <si>
    <t>lzkycnghymcb</t>
  </si>
  <si>
    <t>lrc9zwf2wncb</t>
  </si>
  <si>
    <t>m4tqdvkn9vcb</t>
  </si>
  <si>
    <t>nlbrr8vb2bcb</t>
  </si>
  <si>
    <t>p77t7771tmcb</t>
  </si>
  <si>
    <t>qzgpjv1v8jcb</t>
  </si>
  <si>
    <t>lxfc8vyfx6cb</t>
  </si>
  <si>
    <t>l2ggkvfmn7cb</t>
  </si>
  <si>
    <t>6862r4czdhcb</t>
  </si>
  <si>
    <t>cb9ksl7x3mrp</t>
  </si>
  <si>
    <t>nw3b0s5lk4cb</t>
  </si>
  <si>
    <t>ndkghc7njycb</t>
  </si>
  <si>
    <t>pb2y6x7dcfcb</t>
  </si>
  <si>
    <t>vhhq2jb7w9p</t>
  </si>
  <si>
    <t>wrb9wvf16kp</t>
  </si>
  <si>
    <t>chhty94jxp6p</t>
  </si>
  <si>
    <t>wm518lht36p</t>
  </si>
  <si>
    <t>z77ltq9w5xp</t>
  </si>
  <si>
    <t>zl1hbbqxcvp</t>
  </si>
  <si>
    <t>qvkt2htf5bcb</t>
  </si>
  <si>
    <t>8lz56v60lzcb</t>
  </si>
  <si>
    <t>q7xjphpr7zp</t>
  </si>
  <si>
    <t>q5jx0dkrk9p</t>
  </si>
  <si>
    <t>cgqfzxv7mw3p</t>
  </si>
  <si>
    <t>hclmtm1dj5j1f9</t>
  </si>
  <si>
    <t>n9685qypxnp</t>
  </si>
  <si>
    <t>p5hhmyrmgpp</t>
  </si>
  <si>
    <t>lp0nknslnsj1f9</t>
  </si>
  <si>
    <t>0lgpm3tpmbp</t>
  </si>
  <si>
    <t>jps6t64j3lj1f9</t>
  </si>
  <si>
    <t>txkq2zzhs7p</t>
  </si>
  <si>
    <t>r6qqp5ww14p</t>
  </si>
  <si>
    <t>0wfwtz03l5p</t>
  </si>
  <si>
    <t>10m8v05lb0j1f9</t>
  </si>
  <si>
    <t>yd0k3z72j1p</t>
  </si>
  <si>
    <t>yt3kzrwht6p</t>
  </si>
  <si>
    <t>m31yhz0z82p</t>
  </si>
  <si>
    <t>nlcq6clfbdp</t>
  </si>
  <si>
    <t>n8lt7n3mc7p</t>
  </si>
  <si>
    <t>nx7c6r55jkp</t>
  </si>
  <si>
    <t>lyctypwh14p</t>
  </si>
  <si>
    <t>rh49nxhnwyp</t>
  </si>
  <si>
    <t>pssdbxpk3pp</t>
  </si>
  <si>
    <t>qfjxfqgq9dp</t>
  </si>
  <si>
    <t>p6p52r8gjdp</t>
  </si>
  <si>
    <t>pcj6w8j9fqcb</t>
  </si>
  <si>
    <t>nxl305mbvldrj</t>
  </si>
  <si>
    <t>ncqv716lf4cb</t>
  </si>
  <si>
    <t>m0gswstjsvdrj</t>
  </si>
  <si>
    <t>qg66t5f5s7cb</t>
  </si>
  <si>
    <t>p0l5yqktvtdrj</t>
  </si>
  <si>
    <t>lxmc56ycs8p</t>
  </si>
  <si>
    <t>l0xjcxtfpcp</t>
  </si>
  <si>
    <t>lbq0xh10rndqw</t>
  </si>
  <si>
    <t>l2mmktrlw2p</t>
  </si>
  <si>
    <t>n0hdbvzv19p</t>
  </si>
  <si>
    <t>p52hc0tnhhcb</t>
  </si>
  <si>
    <t>h01lfb7vw1p</t>
  </si>
  <si>
    <t>r9n5mms7zrcb</t>
  </si>
  <si>
    <t>k7t4f00r1wp</t>
  </si>
  <si>
    <t>kl5843bjbtdqw</t>
  </si>
  <si>
    <t>kpznbfmdz9p</t>
  </si>
  <si>
    <t>jvpgf3whx5dqw</t>
  </si>
  <si>
    <t>tlpnn7l19ncb</t>
  </si>
  <si>
    <t>mtv6htvj2ncb</t>
  </si>
  <si>
    <t>mg1x9q5pfhdrj</t>
  </si>
  <si>
    <t>mbh2352wqfcb</t>
  </si>
  <si>
    <t>lk68wlfjk7drj</t>
  </si>
  <si>
    <t>jgrg6fct52p</t>
  </si>
  <si>
    <t>j4zrwcx9w4p</t>
  </si>
  <si>
    <t>jxd2d06kw8p</t>
  </si>
  <si>
    <t>mlgf8wlxj9p</t>
  </si>
  <si>
    <t>ltmnt7j862dqw</t>
  </si>
  <si>
    <t>my9q4s1ngkcb</t>
  </si>
  <si>
    <t>mmrbbgvppwdrj</t>
  </si>
  <si>
    <t>lypy90qk21p</t>
  </si>
  <si>
    <t>kjrhv7jg6np</t>
  </si>
  <si>
    <t>j291hsxyvmp</t>
  </si>
  <si>
    <t>pd195tm0llp</t>
  </si>
  <si>
    <t>pr9f7xqflvcb</t>
  </si>
  <si>
    <t>nqjh9b3j7pcb</t>
  </si>
  <si>
    <t>ngcpk6zms8cb</t>
  </si>
  <si>
    <t>m1zw5bq5h2drj</t>
  </si>
  <si>
    <t>lxy6y51vzwcb</t>
  </si>
  <si>
    <t>g0t6th0d55p</t>
  </si>
  <si>
    <t>glc7n109nxp</t>
  </si>
  <si>
    <t>f8dz7f1p84p</t>
  </si>
  <si>
    <t>ch13sg7ts3mp</t>
  </si>
  <si>
    <t>gw3xrb1t6qp</t>
  </si>
  <si>
    <t>gj39xmytw9p</t>
  </si>
  <si>
    <t>g8y4cdt12qp</t>
  </si>
  <si>
    <t>hrd1cs5cp6p</t>
  </si>
  <si>
    <t>hd5t5m89y0p</t>
  </si>
  <si>
    <t>nwvx46ht4gcb</t>
  </si>
  <si>
    <t>p78jnxsbkycb</t>
  </si>
  <si>
    <t>prqvw2qd8tdrj</t>
  </si>
  <si>
    <t>023185-1</t>
  </si>
  <si>
    <t>p78jnxsgqzcb</t>
  </si>
  <si>
    <t>Frontier PLATI. CD 2.3 Bi-TB Dies.Aut.</t>
  </si>
  <si>
    <t>prqvw2qkfvdrj</t>
  </si>
  <si>
    <t>cg5m5lc47lgp</t>
  </si>
  <si>
    <t>mpy6jqx4b4p</t>
  </si>
  <si>
    <t>gb3bwmlrrgp</t>
  </si>
  <si>
    <t>f49zbwf2rlp</t>
  </si>
  <si>
    <t>jk6z4pcrfycb</t>
  </si>
  <si>
    <t>ltsgkxpnntp</t>
  </si>
  <si>
    <t>kljvxrp4wccb</t>
  </si>
  <si>
    <t>kzgj40q0mwcb</t>
  </si>
  <si>
    <t>f8t0l5t1vkp</t>
  </si>
  <si>
    <t>gx62w0n3djp</t>
  </si>
  <si>
    <t>mh8q4b12bwcb</t>
  </si>
  <si>
    <t>cgmsv3pn7k5p</t>
  </si>
  <si>
    <t>jmzq1dzl7hcb</t>
  </si>
  <si>
    <t>cbcn87694hsp</t>
  </si>
  <si>
    <t>gxt9twhzf4p</t>
  </si>
  <si>
    <t>m68l2hyg0wp</t>
  </si>
  <si>
    <t>k1jnrjx8pzcb</t>
  </si>
  <si>
    <t>95rcv9y3s6p</t>
  </si>
  <si>
    <t>jz0j1sylwmcb</t>
  </si>
  <si>
    <t>jtzqm94p0rcb</t>
  </si>
  <si>
    <t>kz8r31pbllcb</t>
  </si>
  <si>
    <t>lcyjqplvmdcb</t>
  </si>
  <si>
    <t>024263-2</t>
  </si>
  <si>
    <t>gb53h8qbhkp</t>
  </si>
  <si>
    <t>Partner Rapid Busin. Pack 1.4 Flex Mec.</t>
  </si>
  <si>
    <t>f5hfb9lds8dqw</t>
  </si>
  <si>
    <t>hrq6k00pjbj1f9</t>
  </si>
  <si>
    <t>hvnzm80kwyj1f9</t>
  </si>
  <si>
    <t>jgjfwkhcgbj1f9</t>
  </si>
  <si>
    <t>jnts578q7tj1f9</t>
  </si>
  <si>
    <t>5673r8xhrmp</t>
  </si>
  <si>
    <t>z2qqyg7jymp</t>
  </si>
  <si>
    <t>12fgbx8p7sp</t>
  </si>
  <si>
    <t>gf61wt25t0j1f9</t>
  </si>
  <si>
    <t>cg6qh9jbknnp</t>
  </si>
  <si>
    <t>cf52bjg3vcxp</t>
  </si>
  <si>
    <t>gc62r4x7gbj1f9</t>
  </si>
  <si>
    <t>1grvh9j3xsp</t>
  </si>
  <si>
    <t>gk4l3bm5hhj1f9</t>
  </si>
  <si>
    <t>grwgnjl46mj1f9</t>
  </si>
  <si>
    <t>035094-0</t>
  </si>
  <si>
    <t>g26lf0mv19j1f9</t>
  </si>
  <si>
    <t>911 4 GTS Targa 3.0 24V (991)</t>
  </si>
  <si>
    <t>gs9x36bjzzj1f9</t>
  </si>
  <si>
    <t>9yjx1qzg3wp</t>
  </si>
  <si>
    <t>hnryzmdpwkj1f9</t>
  </si>
  <si>
    <t>hvfmg2g691j1f9</t>
  </si>
  <si>
    <t>cdvft1zknmwp</t>
  </si>
  <si>
    <t>gz1spc813jj1f9</t>
  </si>
  <si>
    <t>gr2cm2b3xlj1f9</t>
  </si>
  <si>
    <t>g26lf0m07mj1f9</t>
  </si>
  <si>
    <t>8grk7dfvqlp</t>
  </si>
  <si>
    <t>hvv35vlbjjj1f9</t>
  </si>
  <si>
    <t>996k8lkz48p</t>
  </si>
  <si>
    <t>9zn636yyrfp</t>
  </si>
  <si>
    <t>910vc641wpp</t>
  </si>
  <si>
    <t>7zwwlt51r5p</t>
  </si>
  <si>
    <t>cf2nq9g7170p</t>
  </si>
  <si>
    <t>gvwlvp4q11j1f9</t>
  </si>
  <si>
    <t>5m6lhlmg7xp</t>
  </si>
  <si>
    <t>hfnyqrwjbxj1f9</t>
  </si>
  <si>
    <t>3rkt9q5wbxp</t>
  </si>
  <si>
    <t>ccm98lst6ymp</t>
  </si>
  <si>
    <t>788zsnswh5p</t>
  </si>
  <si>
    <t>1hvw85yp4qp</t>
  </si>
  <si>
    <t>hlgqrxm2cnj1f9</t>
  </si>
  <si>
    <t>w9w7ssvyy7cb</t>
  </si>
  <si>
    <t>y3b6gghpymcb</t>
  </si>
  <si>
    <t>w87z53n2p3p</t>
  </si>
  <si>
    <t>xxcp6cpnbhcb</t>
  </si>
  <si>
    <t>xyx1sh6nm9cb</t>
  </si>
  <si>
    <t>zpjpkgb99fcb</t>
  </si>
  <si>
    <t>j5z0wn9ylhcb</t>
  </si>
  <si>
    <t>jrspcdympgdrj</t>
  </si>
  <si>
    <t>kvlrcls1m3cb</t>
  </si>
  <si>
    <t>khjkjw0xnfdrj</t>
  </si>
  <si>
    <t>k455l4rmc1cb</t>
  </si>
  <si>
    <t>ksf1r20202drj</t>
  </si>
  <si>
    <t>k8x1p5qhlscb</t>
  </si>
  <si>
    <t>kz4ytf0n9ndrj</t>
  </si>
  <si>
    <t>ljd0ntjcxhcb</t>
  </si>
  <si>
    <t>k7hz2p2l5mdrj</t>
  </si>
  <si>
    <t>m0s68jsqx1cb</t>
  </si>
  <si>
    <t>mm5wl4kd3rdrj</t>
  </si>
  <si>
    <t>cjngzg24mblp</t>
  </si>
  <si>
    <t>f8qsbgc5rbp</t>
  </si>
  <si>
    <t>gf0802b6wwp</t>
  </si>
  <si>
    <t>gkd3lkbyqmp</t>
  </si>
  <si>
    <t>gs0y3m3lf5p</t>
  </si>
  <si>
    <t>zcdsd7qxb2p</t>
  </si>
  <si>
    <t>2ng4sm5pdjp</t>
  </si>
  <si>
    <t>1rtqmbd367nc</t>
  </si>
  <si>
    <t>39rltqwflbp</t>
  </si>
  <si>
    <t>3ck84f3lf7nc</t>
  </si>
  <si>
    <t>95yxplsct7p</t>
  </si>
  <si>
    <t>83gvj0brtsnc</t>
  </si>
  <si>
    <t>cgwzkv3mr5rp</t>
  </si>
  <si>
    <t>5mkt59mcl8p</t>
  </si>
  <si>
    <t>4l5tydddqpnc</t>
  </si>
  <si>
    <t>cfg4xqxxv8jp</t>
  </si>
  <si>
    <t>ccjdsh0yh42nc</t>
  </si>
  <si>
    <t>f6w7657khgp</t>
  </si>
  <si>
    <t>cjhb4kjd6r9nc</t>
  </si>
  <si>
    <t>5tcrmz4vp3p</t>
  </si>
  <si>
    <t>63kqtyk268p</t>
  </si>
  <si>
    <t>95pkjtd7v8p</t>
  </si>
  <si>
    <t>8wp344680gnc</t>
  </si>
  <si>
    <t>cb9p7qy3v89p</t>
  </si>
  <si>
    <t>9z25xd646snc</t>
  </si>
  <si>
    <t>cc5y9s8npgtp</t>
  </si>
  <si>
    <t>gx3thckxv3p</t>
  </si>
  <si>
    <t>gr17fcp4t7dqw</t>
  </si>
  <si>
    <t>gn52hgv08sp</t>
  </si>
  <si>
    <t>gf341hqglrdqw</t>
  </si>
  <si>
    <t>gd3vw77fbzp</t>
  </si>
  <si>
    <t>f8n84b7751dqw</t>
  </si>
  <si>
    <t>f35y8t869bp</t>
  </si>
  <si>
    <t>chyxxp5wng2nc</t>
  </si>
  <si>
    <t>h2njldllxsp</t>
  </si>
  <si>
    <t>hmb8sy7yb6dqw</t>
  </si>
  <si>
    <t>hvbphtbr0vp</t>
  </si>
  <si>
    <t>hmpjj2b08zdqw</t>
  </si>
  <si>
    <t>hl88tvksmnp</t>
  </si>
  <si>
    <t>hfhfm0rsrgdqw</t>
  </si>
  <si>
    <t>9k8xgrjl5mp</t>
  </si>
  <si>
    <t>8jf59m1fw6nc</t>
  </si>
  <si>
    <t>hfrjw8yml2p</t>
  </si>
  <si>
    <t>g616wsyzmpdqw</t>
  </si>
  <si>
    <t>hlgcf5bwx9p</t>
  </si>
  <si>
    <t>hbdlc3ghl2dqw</t>
  </si>
  <si>
    <t>8f4hdfb4x2j1f9</t>
  </si>
  <si>
    <t>43gvp5pjkfj1f9</t>
  </si>
  <si>
    <t>k0wc0ws9hyp</t>
  </si>
  <si>
    <t>qb84532mddp</t>
  </si>
  <si>
    <t>j9ps5tw14vp</t>
  </si>
  <si>
    <t>mk7wbnb8gxp</t>
  </si>
  <si>
    <t>kvxvlz0st6p</t>
  </si>
  <si>
    <t>lv2fz9h1p3p</t>
  </si>
  <si>
    <t>gskgjscgsgp</t>
  </si>
  <si>
    <t>g384qwr8fjp</t>
  </si>
  <si>
    <t>jv4hcwbs15p</t>
  </si>
  <si>
    <t>j23m56tv22p</t>
  </si>
  <si>
    <t>h34t2hjpftp</t>
  </si>
  <si>
    <t>jfqkxc1q18p</t>
  </si>
  <si>
    <t>jxz4dyyf8pp</t>
  </si>
  <si>
    <t>hmqzl7sn4cp</t>
  </si>
  <si>
    <t>mgwln20b71cb</t>
  </si>
  <si>
    <t>qf26r3nfw9p</t>
  </si>
  <si>
    <t>mzwj76ms9dp</t>
  </si>
  <si>
    <t>h34t2g4bhvp</t>
  </si>
  <si>
    <t>hxt4md3symdqw</t>
  </si>
  <si>
    <t>jzfj9qrmc1p</t>
  </si>
  <si>
    <t>jp9nwrrhxwdqw</t>
  </si>
  <si>
    <t>l2txhl0kcjp</t>
  </si>
  <si>
    <t>kk21rkrnrkp</t>
  </si>
  <si>
    <t>lml26f62z3p</t>
  </si>
  <si>
    <t>qlt7hn6rytcb</t>
  </si>
  <si>
    <t>nmb9s0vlb3cb</t>
  </si>
  <si>
    <t>n82q6q6h8xcb</t>
  </si>
  <si>
    <t>ly4d6w2qqwcb</t>
  </si>
  <si>
    <t>lqdtm2n1pbcb</t>
  </si>
  <si>
    <t>s19krprdcmcb</t>
  </si>
  <si>
    <t>n54t57fw28p</t>
  </si>
  <si>
    <t>chv57ck6pr4p</t>
  </si>
  <si>
    <t>cgljl6wcl0pnc</t>
  </si>
  <si>
    <t>f8qz21clxjp</t>
  </si>
  <si>
    <t>f3qdf4fthldqw</t>
  </si>
  <si>
    <t>gq41510njgp</t>
  </si>
  <si>
    <t>gk0pchlnkvdqw</t>
  </si>
  <si>
    <t>f5jh45s0vnp</t>
  </si>
  <si>
    <t>cjflmfcc2hqnc</t>
  </si>
  <si>
    <t>gk7bkk8gdgp</t>
  </si>
  <si>
    <t>gfl48j5vc1dqw</t>
  </si>
  <si>
    <t>rmvt2kf4kscb</t>
  </si>
  <si>
    <t>hsw0qjtcswp</t>
  </si>
  <si>
    <t>hly02rc93vdqw</t>
  </si>
  <si>
    <t>j0z8824r6mp</t>
  </si>
  <si>
    <t>jslk52qbs9dqw</t>
  </si>
  <si>
    <t>j77906scz6p</t>
  </si>
  <si>
    <t>jz9bqqf6lqdqw</t>
  </si>
  <si>
    <t>cftjysp2cmlp</t>
  </si>
  <si>
    <t>chw1dmsrwycp</t>
  </si>
  <si>
    <t>chyjkl5jkgcp</t>
  </si>
  <si>
    <t>f42kg8w0cdp</t>
  </si>
  <si>
    <t>gb8grpfbn7p</t>
  </si>
  <si>
    <t>gcx1hq7wwlp</t>
  </si>
  <si>
    <t>gnydrcfm3wp</t>
  </si>
  <si>
    <t>gsdlj77c45p</t>
  </si>
  <si>
    <t>pswr4b9lk6p</t>
  </si>
  <si>
    <t>jwvzt6c8kgp</t>
  </si>
  <si>
    <t>jldnxn7k2xdqw</t>
  </si>
  <si>
    <t>kn65f0t84yp</t>
  </si>
  <si>
    <t>kc19g4xmjldqw</t>
  </si>
  <si>
    <t>jf0dp7h4lrp</t>
  </si>
  <si>
    <t>h6zl52j9fqdqw</t>
  </si>
  <si>
    <t>lf9zw2fqn5p</t>
  </si>
  <si>
    <t>jst3fgx61yp</t>
  </si>
  <si>
    <t>jktb07skmfdqw</t>
  </si>
  <si>
    <t>kzmq8xz3vkp</t>
  </si>
  <si>
    <t>kncz5tw885dqw</t>
  </si>
  <si>
    <t>t4z83c222ycb</t>
  </si>
  <si>
    <t>vcz8t25wcgcb</t>
  </si>
  <si>
    <t>cf3ytm2k970p</t>
  </si>
  <si>
    <t>cdw6f3bzbdvnc</t>
  </si>
  <si>
    <t>kqmb0508wzp</t>
  </si>
  <si>
    <t>j7f353wkdfdqw</t>
  </si>
  <si>
    <t>002209-8</t>
  </si>
  <si>
    <t>qxsd8bw322p</t>
  </si>
  <si>
    <t>Camry XLE Hybrid 2.5 16V Aut.</t>
  </si>
  <si>
    <t>p20j9bx44pdqw</t>
  </si>
  <si>
    <t>lmnr06t9jrcb</t>
  </si>
  <si>
    <t>l449z1p3jccb</t>
  </si>
  <si>
    <t>lp6fbhw22hcb</t>
  </si>
  <si>
    <t>k1p78n1sjrcb</t>
  </si>
  <si>
    <t>px03p5k7qscb</t>
  </si>
  <si>
    <t>cht6pws2167p</t>
  </si>
  <si>
    <t>gw5g59qq3wp</t>
  </si>
  <si>
    <t>cdjvl3chq03p</t>
  </si>
  <si>
    <t>ccbr92p2wf9nc</t>
  </si>
  <si>
    <t>f9jsjxc6xmp</t>
  </si>
  <si>
    <t>f4cb1ddvw1dqw</t>
  </si>
  <si>
    <t>gqjmctbt4hp</t>
  </si>
  <si>
    <t>gd3c75kpclp</t>
  </si>
  <si>
    <t>cfb24417k5np</t>
  </si>
  <si>
    <t>853z0g3gb7p</t>
  </si>
  <si>
    <t>p5ldr9mg07cb</t>
  </si>
  <si>
    <t>g58qgb68lrp</t>
  </si>
  <si>
    <t>gqm085qlg6p</t>
  </si>
  <si>
    <t>chvqpns1t0rp</t>
  </si>
  <si>
    <t>nw4lbdqblzp</t>
  </si>
  <si>
    <t>7l5hyn7wg4p</t>
  </si>
  <si>
    <t>47qqy0vz70nc</t>
  </si>
  <si>
    <t>9m542n9mlbp</t>
  </si>
  <si>
    <t>cfglgwshp29p</t>
  </si>
  <si>
    <t>ccw5bv6yrpcnc</t>
  </si>
  <si>
    <t>cfwz8zhgx92p</t>
  </si>
  <si>
    <t>cgcw71k92zwp</t>
  </si>
  <si>
    <t>f4shxvj9fqp</t>
  </si>
  <si>
    <t>cjtcj1v2yxrp</t>
  </si>
  <si>
    <t>cd5t986199lp</t>
  </si>
  <si>
    <t>nzmrflg8ffcb</t>
  </si>
  <si>
    <t>qs7ngf8x1dcb</t>
  </si>
  <si>
    <t>jjsgv368n5p</t>
  </si>
  <si>
    <t>hyh2msfr63p</t>
  </si>
  <si>
    <t>hbdqwtlc19p</t>
  </si>
  <si>
    <t>lkx69423dxp</t>
  </si>
  <si>
    <t>gf2g6rdnfrp</t>
  </si>
  <si>
    <t>hrxdzysckrp</t>
  </si>
  <si>
    <t>hzhzcs0zfrp</t>
  </si>
  <si>
    <t>hl0h8vqyg2p</t>
  </si>
  <si>
    <t>gxhztxrjwvp</t>
  </si>
  <si>
    <t>hhmt62zykdp</t>
  </si>
  <si>
    <t>j3l0tclcc6p</t>
  </si>
  <si>
    <t>k8j9rznbhdp</t>
  </si>
  <si>
    <t>k96mrbr45dp</t>
  </si>
  <si>
    <t>n1ss9dh89jcb</t>
  </si>
  <si>
    <t>m4jq28zzmwdrj</t>
  </si>
  <si>
    <t>z9y5nqnw60p</t>
  </si>
  <si>
    <t>vsl3t8w62mp</t>
  </si>
  <si>
    <t>txynnt96ftp</t>
  </si>
  <si>
    <t>vdlp29y21xp</t>
  </si>
  <si>
    <t>0pyx3y2vgkp</t>
  </si>
  <si>
    <t>rk8k95nxw4p</t>
  </si>
  <si>
    <t>s0b1p57s1gp</t>
  </si>
  <si>
    <t>wpvm4gcl9cp</t>
  </si>
  <si>
    <t>q270p2jhcdp</t>
  </si>
  <si>
    <t>qyhlk9d0w0p</t>
  </si>
  <si>
    <t>ppt313t9dlp</t>
  </si>
  <si>
    <t>yl5fqf6k69p</t>
  </si>
  <si>
    <t>s8vd5v1h28p</t>
  </si>
  <si>
    <t>9w64b5tblqp</t>
  </si>
  <si>
    <t>kwlggzm4c6p</t>
  </si>
  <si>
    <t>cgwg9mlgc5jp</t>
  </si>
  <si>
    <t>July</t>
  </si>
  <si>
    <t>vjq0j7d1yncb</t>
  </si>
  <si>
    <t>wmvp4qkdyscb</t>
  </si>
  <si>
    <t>0gs3jn3btscb</t>
  </si>
  <si>
    <t>0hyk7s0ml9cb</t>
  </si>
  <si>
    <t>j462h4tjk3j1f9</t>
  </si>
  <si>
    <t>0lnhxvf04tp</t>
  </si>
  <si>
    <t>2qwmzp41rzp</t>
  </si>
  <si>
    <t>glysczbh00j1f9</t>
  </si>
  <si>
    <t>4g2brk4knxp</t>
  </si>
  <si>
    <t>gql4hwn8w5j1f9</t>
  </si>
  <si>
    <t>pjz2tf4p9xp</t>
  </si>
  <si>
    <t>m20f53z4bcp</t>
  </si>
  <si>
    <t>nh1r637y20p</t>
  </si>
  <si>
    <t>sy9dwlq37lp</t>
  </si>
  <si>
    <t>q677yxcrdgp</t>
  </si>
  <si>
    <t>rrk1wwwcqrp</t>
  </si>
  <si>
    <t>6220y496g2p</t>
  </si>
  <si>
    <t>p16szfndfnp</t>
  </si>
  <si>
    <t>pq22yhq2dqp</t>
  </si>
  <si>
    <t>s6wb7f5vrlp</t>
  </si>
  <si>
    <t>rxbfwq61j3p</t>
  </si>
  <si>
    <t>500n5v9gpkp</t>
  </si>
  <si>
    <t>3zh32s40x7p</t>
  </si>
  <si>
    <t>pvfrf7rl1tp</t>
  </si>
  <si>
    <t>1nhpq1w6z5p</t>
  </si>
  <si>
    <t>g7v2zgr6sgj1f9</t>
  </si>
  <si>
    <t>790z003qgpp</t>
  </si>
  <si>
    <t>rw7smwy2f8p</t>
  </si>
  <si>
    <t>3c95bqsxb6p</t>
  </si>
  <si>
    <t>0gbslg0cx0p</t>
  </si>
  <si>
    <t>pq08l05mnhp</t>
  </si>
  <si>
    <t>2mmg63j7xsp</t>
  </si>
  <si>
    <t>w8mpwmc3n4p</t>
  </si>
  <si>
    <t>t4sbwwzsmpp</t>
  </si>
  <si>
    <t>t0thgd1kxfp</t>
  </si>
  <si>
    <t>vz1xmdxphpp</t>
  </si>
  <si>
    <t>pmpdbqbwfwp</t>
  </si>
  <si>
    <t>mn0k69cb1hp</t>
  </si>
  <si>
    <t>mp7c1w8f6tp</t>
  </si>
  <si>
    <t>nl34ty4d9sp</t>
  </si>
  <si>
    <t>nk88k6pw12p</t>
  </si>
  <si>
    <t>qy3lwffwlcp</t>
  </si>
  <si>
    <t>qhqkbfj20rp</t>
  </si>
  <si>
    <t>qbp257v2rzp</t>
  </si>
  <si>
    <t>rj31b691xzp</t>
  </si>
  <si>
    <t>008284-8</t>
  </si>
  <si>
    <t>pjf3mdxywfp</t>
  </si>
  <si>
    <t>Q3 Performance 2.0 TFSI Tiptr. Quattro</t>
  </si>
  <si>
    <t>zc79y2wxnsp</t>
  </si>
  <si>
    <t>5trrg1h26dp</t>
  </si>
  <si>
    <t>phfmvhy9fpp</t>
  </si>
  <si>
    <t>p3mp25rjyzp</t>
  </si>
  <si>
    <t>nz50m26vk2p</t>
  </si>
  <si>
    <t>qz1tspbv7sp</t>
  </si>
  <si>
    <t>07b5j76300p</t>
  </si>
  <si>
    <t>085yj0127kp</t>
  </si>
  <si>
    <t>n9bdywtrz5p</t>
  </si>
  <si>
    <t>xj5ms7yc45p</t>
  </si>
  <si>
    <t>12x2vms1k7p</t>
  </si>
  <si>
    <t>v63rtjblfbp</t>
  </si>
  <si>
    <t>pts576mt9wp</t>
  </si>
  <si>
    <t>ww1bm9z653p</t>
  </si>
  <si>
    <t>86qzm9rvlxp</t>
  </si>
  <si>
    <t>5j706c58ymp</t>
  </si>
  <si>
    <t>n8xmbqw6pyp</t>
  </si>
  <si>
    <t>cbrp0g73ly2p</t>
  </si>
  <si>
    <t>tcr4krt04kp</t>
  </si>
  <si>
    <t>4ns6269r6jp</t>
  </si>
  <si>
    <t>57rxxl91tsp</t>
  </si>
  <si>
    <t>pmgjc1qwnbp</t>
  </si>
  <si>
    <t>gnly2lstn1j1f9</t>
  </si>
  <si>
    <t>skfl3v03cgp</t>
  </si>
  <si>
    <t>0yhn85tssyp</t>
  </si>
  <si>
    <t>td2yxh5sz9p</t>
  </si>
  <si>
    <t>yfpj7914xnp</t>
  </si>
  <si>
    <t>ggx00pbbjlj1f9</t>
  </si>
  <si>
    <t>ccfg2ls2h53p</t>
  </si>
  <si>
    <t>glmx026dswj1f9</t>
  </si>
  <si>
    <t>g9v8drphkvj1f9</t>
  </si>
  <si>
    <t>132968wl4kp</t>
  </si>
  <si>
    <t>gmksbldxz0j1f9</t>
  </si>
  <si>
    <t>ggvtvf5pfgdqw</t>
  </si>
  <si>
    <t>qqcz9l0tr9p</t>
  </si>
  <si>
    <t>vjxhplnghmp</t>
  </si>
  <si>
    <t>009291-6</t>
  </si>
  <si>
    <t>7l81qhgr27p</t>
  </si>
  <si>
    <t>X6 XDRIVE 40i Bl.Vermillion 3.0 Bi-Turbo</t>
  </si>
  <si>
    <t>009292-4</t>
  </si>
  <si>
    <t>216wtypsjxp</t>
  </si>
  <si>
    <t>X4 M40i 3.0 M Sport Edit V6 Turbo Aut.</t>
  </si>
  <si>
    <t>009294-0</t>
  </si>
  <si>
    <t>2qqzrrkks0p</t>
  </si>
  <si>
    <t>X3 M40i 3.0 M Sport Edit. V6 Turbo Aut.</t>
  </si>
  <si>
    <t>chmq16js6wnp</t>
  </si>
  <si>
    <t>cb1tmn0nm2fp</t>
  </si>
  <si>
    <t>cc04kk4lwh2p</t>
  </si>
  <si>
    <t>l622c2d03bcb</t>
  </si>
  <si>
    <t>lkw8004p1ccb</t>
  </si>
  <si>
    <t>cctjxymx3stp</t>
  </si>
  <si>
    <t>cjgxpny6k3fp</t>
  </si>
  <si>
    <t>cfkffnccw7vp</t>
  </si>
  <si>
    <t>hwnzhn6xb9p</t>
  </si>
  <si>
    <t>h5hvlyqtsqp</t>
  </si>
  <si>
    <t>g5zxsgs64np</t>
  </si>
  <si>
    <t>k1c9j1hdcvp</t>
  </si>
  <si>
    <t>knpz1gc3bpdqw</t>
  </si>
  <si>
    <t>gb97y8cyf8p</t>
  </si>
  <si>
    <t>cjwvy1yhx1knc</t>
  </si>
  <si>
    <t>gnks9xd8xnp</t>
  </si>
  <si>
    <t>gcnglfnvm4dqw</t>
  </si>
  <si>
    <t>hw08xqzw38p</t>
  </si>
  <si>
    <t>hlfhdwxg97dqw</t>
  </si>
  <si>
    <t>kmmkfc0w4fp</t>
  </si>
  <si>
    <t>j52x02q9pbdqw</t>
  </si>
  <si>
    <t>h8g01z35n0p</t>
  </si>
  <si>
    <t>hzqs6kxss8dqw</t>
  </si>
  <si>
    <t>lgz087yy84p</t>
  </si>
  <si>
    <t>kzbdp3bxtrdqw</t>
  </si>
  <si>
    <t>xn343b7pbqp</t>
  </si>
  <si>
    <t>l7g4gmq0x2cb</t>
  </si>
  <si>
    <t>nkwbf92dsvcb</t>
  </si>
  <si>
    <t>m6lls91018drj</t>
  </si>
  <si>
    <t>pc5wg3ylv5cb</t>
  </si>
  <si>
    <t>nxftjhwq9gdrj</t>
  </si>
  <si>
    <t>mjf54spvlscb</t>
  </si>
  <si>
    <t>l5bfv3zscxdrj</t>
  </si>
  <si>
    <t>f957w6nj85p</t>
  </si>
  <si>
    <t>ghp51bd829p</t>
  </si>
  <si>
    <t>f9h238t1f5dqw</t>
  </si>
  <si>
    <t>gjtw2x8pynp</t>
  </si>
  <si>
    <t>gc75v2pgzwdqw</t>
  </si>
  <si>
    <t>chd3br2t55tp</t>
  </si>
  <si>
    <t>zf7w4vfplcp</t>
  </si>
  <si>
    <t>gyrs6k8hnsp</t>
  </si>
  <si>
    <t>gryd3s8qwvdqw</t>
  </si>
  <si>
    <t>ptcxzyy5kvcb</t>
  </si>
  <si>
    <t>n9hc96z03ddrj</t>
  </si>
  <si>
    <t>h2zsbjksxhp</t>
  </si>
  <si>
    <t>hvjqj32jm2dqw</t>
  </si>
  <si>
    <t>hk2mhzsh0fp</t>
  </si>
  <si>
    <t>hdbyxxqlp6dqw</t>
  </si>
  <si>
    <t>j55zn4sg09p</t>
  </si>
  <si>
    <t>hgxvjtd9x7p</t>
  </si>
  <si>
    <t>h321vzppldp</t>
  </si>
  <si>
    <t>ltyh54nybtp</t>
  </si>
  <si>
    <t>g3z8s4wq05p</t>
  </si>
  <si>
    <t>gx5sblgd2pdqw</t>
  </si>
  <si>
    <t>g1tbw1h9lyp</t>
  </si>
  <si>
    <t>gs1yjr7knwdqw</t>
  </si>
  <si>
    <t>grvszwysg0p</t>
  </si>
  <si>
    <t>sfl3wxjszxcb</t>
  </si>
  <si>
    <t>rt7q8b342cdrj</t>
  </si>
  <si>
    <t>cg9rrh8z2v5p</t>
  </si>
  <si>
    <t>cf1ldlyck5hnc</t>
  </si>
  <si>
    <t>cgyrf8xgmq7p</t>
  </si>
  <si>
    <t>cdbt4vr02tcnc</t>
  </si>
  <si>
    <t>f4nnhckmfyp</t>
  </si>
  <si>
    <t>chh3rjs79g1nc</t>
  </si>
  <si>
    <t>f8g8608kc1p</t>
  </si>
  <si>
    <t>ch5ctwdqbg8nc</t>
  </si>
  <si>
    <t>cjb1c3knks7p</t>
  </si>
  <si>
    <t>cfwft4qwsrqnc</t>
  </si>
  <si>
    <t>ghftwkvx2sp</t>
  </si>
  <si>
    <t>f8x7wx7gvydqw</t>
  </si>
  <si>
    <t>jk46x5qwhmp</t>
  </si>
  <si>
    <t>jbrl6yqz8vdqw</t>
  </si>
  <si>
    <t>jjnzpybxqbp</t>
  </si>
  <si>
    <t>cfcdl325v6mp</t>
  </si>
  <si>
    <t>cc4196y1ct8nc</t>
  </si>
  <si>
    <t>cdrjfb7cyfgp</t>
  </si>
  <si>
    <t>ccg9mcp71n4nc</t>
  </si>
  <si>
    <t>cf17rlfdbt4p</t>
  </si>
  <si>
    <t>cdnktx13h1jnc</t>
  </si>
  <si>
    <t>chc22rvrwx9p</t>
  </si>
  <si>
    <t>cfgfrd9999vnc</t>
  </si>
  <si>
    <t>cjp1pbx77l6p</t>
  </si>
  <si>
    <t>cgbvw7rlz5mnc</t>
  </si>
  <si>
    <t>f8xcvmq8tzp</t>
  </si>
  <si>
    <t>f3yg5dz5j9dqw</t>
  </si>
  <si>
    <t>9xtn0n4tjzp</t>
  </si>
  <si>
    <t>8f6r6rc59rnc</t>
  </si>
  <si>
    <t>ccvh242yywcp</t>
  </si>
  <si>
    <t>cbpz4qk1r90nc</t>
  </si>
  <si>
    <t>8rkggbbqt5p</t>
  </si>
  <si>
    <t>6vgx66zn3mnc</t>
  </si>
  <si>
    <t>gkjq8jvk9hp</t>
  </si>
  <si>
    <t>gy0t6z0vwqp</t>
  </si>
  <si>
    <t>gsg29fc1zmdqw</t>
  </si>
  <si>
    <t>h2xq7g67x8p</t>
  </si>
  <si>
    <t>hwf084264tdqw</t>
  </si>
  <si>
    <t>gvvbp7f3wfp</t>
  </si>
  <si>
    <t>gpxm6ph3ksdqw</t>
  </si>
  <si>
    <t>mh45p9j65wp</t>
  </si>
  <si>
    <t>f4dj63fqm0p</t>
  </si>
  <si>
    <t>chb1qyn18dznc</t>
  </si>
  <si>
    <t>f7zqy7lsk2p</t>
  </si>
  <si>
    <t>hblxfvt8m8p</t>
  </si>
  <si>
    <t>g2yd6yj9thdqw</t>
  </si>
  <si>
    <t>hqlr8wl6gmp</t>
  </si>
  <si>
    <t>hjhzxdyrxgdqw</t>
  </si>
  <si>
    <t>f779wlb9tfp</t>
  </si>
  <si>
    <t>f3mnygp9b9dqw</t>
  </si>
  <si>
    <t>nyj49t0yzwcb</t>
  </si>
  <si>
    <t>njvwtcq83zdrj</t>
  </si>
  <si>
    <t>h9lnvrb5hyp</t>
  </si>
  <si>
    <t>h15xms3kc3dqw</t>
  </si>
  <si>
    <t>hm04khn5mtp</t>
  </si>
  <si>
    <t>hcw5wn1pqmdqw</t>
  </si>
  <si>
    <t>004538-1</t>
  </si>
  <si>
    <t>k3smrqyg7qp</t>
  </si>
  <si>
    <t>EQUINOX RS 1.5 Turbo 172cv Aut.</t>
  </si>
  <si>
    <t>jpwchmccjhcb</t>
  </si>
  <si>
    <t>kss4fl3hqbcb</t>
  </si>
  <si>
    <t>g5jhgg6rtlp</t>
  </si>
  <si>
    <t>gmd1lbwyhjp</t>
  </si>
  <si>
    <t>gk7qyt9dk7p</t>
  </si>
  <si>
    <t>ksmk1dttpncb</t>
  </si>
  <si>
    <t>lvh71p6570cb</t>
  </si>
  <si>
    <t>js7513gt5kcb</t>
  </si>
  <si>
    <t>f7kv26z98mp</t>
  </si>
  <si>
    <t>lbslch5142cb</t>
  </si>
  <si>
    <t>gjdp2krdxjp</t>
  </si>
  <si>
    <t>jn2b85lvvxcb</t>
  </si>
  <si>
    <t>jq1tmvc65xcb</t>
  </si>
  <si>
    <t>lfnbw53vhfcb</t>
  </si>
  <si>
    <t>k6360l9l80cb</t>
  </si>
  <si>
    <t>g0hwtld836p</t>
  </si>
  <si>
    <t>9td8d8d710p</t>
  </si>
  <si>
    <t>cdd5g283y62p</t>
  </si>
  <si>
    <t>cfcf158vcfhp</t>
  </si>
  <si>
    <t>vsslb39qlkj1f9</t>
  </si>
  <si>
    <t>y6b0w6wtcmj1f9</t>
  </si>
  <si>
    <t>7bprpxtdjmj1f9</t>
  </si>
  <si>
    <t>5f0wgrwwztj1f9</t>
  </si>
  <si>
    <t>q59p851xnmj1f9</t>
  </si>
  <si>
    <t>rk1hfd17jhj1f9</t>
  </si>
  <si>
    <t>cb31h8qx5z5j1f9</t>
  </si>
  <si>
    <t>k4sz4tsxdqcb</t>
  </si>
  <si>
    <t>34hdpxgkpfp</t>
  </si>
  <si>
    <t>2vd15w8tqbnc</t>
  </si>
  <si>
    <t>kmgfj981hkcb</t>
  </si>
  <si>
    <t>cj2jwkbwg3tp</t>
  </si>
  <si>
    <t>9ldxd8wgttp</t>
  </si>
  <si>
    <t>khjtffztymcb</t>
  </si>
  <si>
    <t>kvbfbs1b9ncb</t>
  </si>
  <si>
    <t>k2gjdjx0nhcb</t>
  </si>
  <si>
    <t>lkz689s32ncb</t>
  </si>
  <si>
    <t>k9yz353hf3cb</t>
  </si>
  <si>
    <t>mhqcj3qxqfcb</t>
  </si>
  <si>
    <t>cdx7sxt55vvp</t>
  </si>
  <si>
    <t>cb8qbz8rprqp</t>
  </si>
  <si>
    <t>7r7jj5n8qdp</t>
  </si>
  <si>
    <t>m3h8bfcw8tcb</t>
  </si>
  <si>
    <t>l44dtvctq2cb</t>
  </si>
  <si>
    <t>lhvd90mhkmcb</t>
  </si>
  <si>
    <t>cc710f0gq0vp</t>
  </si>
  <si>
    <t>cjr683pdntdp</t>
  </si>
  <si>
    <t>lkz8d7psp1cb</t>
  </si>
  <si>
    <t>ch5x8qjzgplp</t>
  </si>
  <si>
    <t>f7463k8bmzp</t>
  </si>
  <si>
    <t>gmjc7vp266p</t>
  </si>
  <si>
    <t>gb1d5dxmt3p</t>
  </si>
  <si>
    <t>gh3484sbdsp</t>
  </si>
  <si>
    <t>gcql18kl7fp</t>
  </si>
  <si>
    <t>cjybrr0sbhnnc</t>
  </si>
  <si>
    <t>7b47608phjp</t>
  </si>
  <si>
    <t>44w4hgq7p7p</t>
  </si>
  <si>
    <t>4347mxyhwzp</t>
  </si>
  <si>
    <t>36mxntz77rnc</t>
  </si>
  <si>
    <t>hmdgzn4fhyp</t>
  </si>
  <si>
    <t>h1pj0nflzjp</t>
  </si>
  <si>
    <t>jp2rs6hms9p</t>
  </si>
  <si>
    <t>cb0ltvnbj3yp</t>
  </si>
  <si>
    <t>gs8070rslbp</t>
  </si>
  <si>
    <t>gm1xxrdx8mp</t>
  </si>
  <si>
    <t>f95z0qb4wlp</t>
  </si>
  <si>
    <t>ch9wrwrc181p</t>
  </si>
  <si>
    <t>g8qjv542jtp</t>
  </si>
  <si>
    <t>cdwzw9dkqk4p</t>
  </si>
  <si>
    <t>g4dwsnx3jqp</t>
  </si>
  <si>
    <t>gyqx481whcp</t>
  </si>
  <si>
    <t>8jyttgsfx6p</t>
  </si>
  <si>
    <t>cd7tc7wmp15p</t>
  </si>
  <si>
    <t>cgxtcv68qylp</t>
  </si>
  <si>
    <t>n2jvnn8tz2cb</t>
  </si>
  <si>
    <t>m9dt0yv85rdrj</t>
  </si>
  <si>
    <t>qd2yrt83klcb</t>
  </si>
  <si>
    <t>pq34mf0n8vdrj</t>
  </si>
  <si>
    <t>ml1vd6lq79cb</t>
  </si>
  <si>
    <t>l7jzx1b45kdrj</t>
  </si>
  <si>
    <t>l57zcqw3ptcb</t>
  </si>
  <si>
    <t>ldz911727wdrj</t>
  </si>
  <si>
    <t>ln9nhf4kt8cb</t>
  </si>
  <si>
    <t>kyycrf66v7drj</t>
  </si>
  <si>
    <t>lf4jwpj6d6cb</t>
  </si>
  <si>
    <t>k46dcrxp5bdrj</t>
  </si>
  <si>
    <t>m3jfy2h352cb</t>
  </si>
  <si>
    <t>mrrcynnchydrj</t>
  </si>
  <si>
    <t>j5w5z7bc06p</t>
  </si>
  <si>
    <t>ljy7rdzr83p</t>
  </si>
  <si>
    <t>lrqjl2v1r0cb</t>
  </si>
  <si>
    <t>lf34hgqnyndrj</t>
  </si>
  <si>
    <t>1j3djhclblp</t>
  </si>
  <si>
    <t>ngcj2jxg7qp</t>
  </si>
  <si>
    <t>mgd1zcxxg3cb</t>
  </si>
  <si>
    <t>nb0kffmntscb</t>
  </si>
  <si>
    <t>n5g42ffjndcb</t>
  </si>
  <si>
    <t>l82rg923qjp</t>
  </si>
  <si>
    <t>n95ngyjcqscb</t>
  </si>
  <si>
    <t>nmngq8xm8bdrj</t>
  </si>
  <si>
    <t>mdnsqq0rjrcb</t>
  </si>
  <si>
    <t>k9fwzgc4hldrj</t>
  </si>
  <si>
    <t>mmpt4dnwv7cb</t>
  </si>
  <si>
    <t>ljtljf2dm9drj</t>
  </si>
  <si>
    <t>kg01d2cp8qcb</t>
  </si>
  <si>
    <t>k26tm9ngzwcb</t>
  </si>
  <si>
    <t>kswvx91sxvcb</t>
  </si>
  <si>
    <t>725c5clx3hp</t>
  </si>
  <si>
    <t>5trrg0r3dmp</t>
  </si>
  <si>
    <t>gc1z911vqfp</t>
  </si>
  <si>
    <t>gf0z0nnndpp</t>
  </si>
  <si>
    <t>cjf8bpcl6t8p</t>
  </si>
  <si>
    <t>gmj508379hp</t>
  </si>
  <si>
    <t>gw2m9t6879p</t>
  </si>
  <si>
    <t>ccy31kl9tsyp</t>
  </si>
  <si>
    <t>f5hqcrt6jgp</t>
  </si>
  <si>
    <t>cfpr8xhqvl3p</t>
  </si>
  <si>
    <t>g3w1jffx94p</t>
  </si>
  <si>
    <t>hhs6zn24d0p</t>
  </si>
  <si>
    <t>hv09xvj6j6p</t>
  </si>
  <si>
    <t>j49hvhlh1np</t>
  </si>
  <si>
    <t>htdsqyb8b5p</t>
  </si>
  <si>
    <t>hlq9mt1vztp</t>
  </si>
  <si>
    <t>hj647cb84vp</t>
  </si>
  <si>
    <t>ggnftxmwktp</t>
  </si>
  <si>
    <t>gpq0kmdsdzp</t>
  </si>
  <si>
    <t>cft5k7xm5wbp</t>
  </si>
  <si>
    <t>cdz2hnrkrd3p</t>
  </si>
  <si>
    <t>n1fk37dqq1p</t>
  </si>
  <si>
    <t>m7zmwr7kdyp</t>
  </si>
  <si>
    <t>jw4vr0mv25p</t>
  </si>
  <si>
    <t>hbfm12z05fp</t>
  </si>
  <si>
    <t>f43x9mwgdbp</t>
  </si>
  <si>
    <t>qg8q47s4p1p</t>
  </si>
  <si>
    <t>g6wv76l56qp</t>
  </si>
  <si>
    <t>g7fs996gdnp</t>
  </si>
  <si>
    <t>gwc6jhd8ydp</t>
  </si>
  <si>
    <t>h4npbq0ggzcb</t>
  </si>
  <si>
    <t>n3703fsk9pp</t>
  </si>
  <si>
    <t>kqlgzxdv03p</t>
  </si>
  <si>
    <t>h3dx6zpgtjp</t>
  </si>
  <si>
    <t>ls0495z5sxp</t>
  </si>
  <si>
    <t>9m4brk2rg5p</t>
  </si>
  <si>
    <t>6w08tcbvs9p</t>
  </si>
  <si>
    <t>7sppzn3fw1p</t>
  </si>
  <si>
    <t>9v2h4tkjmgp</t>
  </si>
  <si>
    <t>cchnjdjzpzlp</t>
  </si>
  <si>
    <t>f439kxzg8dp</t>
  </si>
  <si>
    <t>chbm0lcfyvkp</t>
  </si>
  <si>
    <t>cf1syd7q59rp</t>
  </si>
  <si>
    <t>ccd83b2zg3qp</t>
  </si>
  <si>
    <t>f6bnwc4kvvp</t>
  </si>
  <si>
    <t>gfsndx0tlkp</t>
  </si>
  <si>
    <t>9vgzhtwy4yp</t>
  </si>
  <si>
    <t>ccnn2xjqp3sp</t>
  </si>
  <si>
    <t>gw7s9t21zmp</t>
  </si>
  <si>
    <t>gq73t5gwqldqw</t>
  </si>
  <si>
    <t>jn41nyp2b5p</t>
  </si>
  <si>
    <t>jdxwvblbjkdqw</t>
  </si>
  <si>
    <t>h06d80g35fp</t>
  </si>
  <si>
    <t>htrxjb46b0dqw</t>
  </si>
  <si>
    <t>hgct6vdtqhp</t>
  </si>
  <si>
    <t>g732g1f2nmdqw</t>
  </si>
  <si>
    <t>cg2hdmtxgv2p</t>
  </si>
  <si>
    <t>gj22l2f2f5p</t>
  </si>
  <si>
    <t>f76tpg15r2p</t>
  </si>
  <si>
    <t>cjjxvfbth53p</t>
  </si>
  <si>
    <t>gc49vnwn8zp</t>
  </si>
  <si>
    <t>cj37ymcsjgxp</t>
  </si>
  <si>
    <t>cgqdkjdpxyxp</t>
  </si>
  <si>
    <t>cjmj8b8s25wp</t>
  </si>
  <si>
    <t>015212-9</t>
  </si>
  <si>
    <t>jh6r4jsykbp</t>
  </si>
  <si>
    <t>Creta N Line 1.0 TB 12V Flex Aut.</t>
  </si>
  <si>
    <t>h5nk2sg24rdqw</t>
  </si>
  <si>
    <t>mdql16mhnlcb</t>
  </si>
  <si>
    <t>mh7nbhvnq6cb</t>
  </si>
  <si>
    <t>pczr5zwbz3cb</t>
  </si>
  <si>
    <t>l7gs98t5gqdrj</t>
  </si>
  <si>
    <t>pdp48h928kcb</t>
  </si>
  <si>
    <t>l7vxjscm53drj</t>
  </si>
  <si>
    <t>l6zhyztc2gcb</t>
  </si>
  <si>
    <t>kpdlbj0mf2drj</t>
  </si>
  <si>
    <t>mnqp9h4d51cb</t>
  </si>
  <si>
    <t>k63by9sy5sdrj</t>
  </si>
  <si>
    <t>ntm22wwrxwcb</t>
  </si>
  <si>
    <t>ll32vm18kgdrj</t>
  </si>
  <si>
    <t>pb42kwhq5jcb</t>
  </si>
  <si>
    <t>l6z9rfpgb3drj</t>
  </si>
  <si>
    <t>pdcbhj622gcb</t>
  </si>
  <si>
    <t>l7jdw5k9jndrj</t>
  </si>
  <si>
    <t>qfbqwrjj9fcb</t>
  </si>
  <si>
    <t>mn5p3bxk8jdrj</t>
  </si>
  <si>
    <t>qjkgp3sffxcb</t>
  </si>
  <si>
    <t>m3p4vz375wdrj</t>
  </si>
  <si>
    <t>ncm6z74s0kcb</t>
  </si>
  <si>
    <t>m9y6l7lgjrcb</t>
  </si>
  <si>
    <t>mxytz6f0mpcb</t>
  </si>
  <si>
    <t>mvpfgws6mqcb</t>
  </si>
  <si>
    <t>lhzy459qv0cb</t>
  </si>
  <si>
    <t>p8tzh2tsf6cb</t>
  </si>
  <si>
    <t>DAILY FURGÃO 45-170 3.0 12m³ (Diesel)</t>
  </si>
  <si>
    <t>myk8tf295ydrj</t>
  </si>
  <si>
    <t>pmcjzt5y85cb</t>
  </si>
  <si>
    <t>mgjs03l3cydrj</t>
  </si>
  <si>
    <t>njvc1ccs2xcb</t>
  </si>
  <si>
    <t>lssx27hx91drj</t>
  </si>
  <si>
    <t>nhj1bplrrscb</t>
  </si>
  <si>
    <t>lnhb8kw2y1drj</t>
  </si>
  <si>
    <t>nz9jx8djy1cb</t>
  </si>
  <si>
    <t>lmmvv0nkt8drj</t>
  </si>
  <si>
    <t>hs7173skdxcb</t>
  </si>
  <si>
    <t>jhjrv92wjzp</t>
  </si>
  <si>
    <t>f6lzw66ss4p</t>
  </si>
  <si>
    <t>gng69xqbfsp</t>
  </si>
  <si>
    <t>hc8963bwhsp</t>
  </si>
  <si>
    <t>h31tkc69l2p</t>
  </si>
  <si>
    <t>tkgsls2b5cp</t>
  </si>
  <si>
    <t>0c9v5mmsx7p</t>
  </si>
  <si>
    <t>0l1v0vzx6rp</t>
  </si>
  <si>
    <t>sdq4t8q75yp</t>
  </si>
  <si>
    <t>9f6xg0rrfnp</t>
  </si>
  <si>
    <t>y32ys95x8bp</t>
  </si>
  <si>
    <t>z0z2vn5rh7p</t>
  </si>
  <si>
    <t>xzhx4tzwxvp</t>
  </si>
  <si>
    <t>2h0rk07tw1p</t>
  </si>
  <si>
    <t>x3rxdk96cqcb</t>
  </si>
  <si>
    <t>glc0xh0w9kp</t>
  </si>
  <si>
    <t>g652bbwknlp</t>
  </si>
  <si>
    <t>j1f4k7k5trcb</t>
  </si>
  <si>
    <t>kg7xcqt5czcb</t>
  </si>
  <si>
    <t>hp899677gbp</t>
  </si>
  <si>
    <t>tcqv37cfbqp</t>
  </si>
  <si>
    <t>r8f9j6b9szp</t>
  </si>
  <si>
    <t>f5wjkt3cdcp</t>
  </si>
  <si>
    <t>v6yc1y43clp</t>
  </si>
  <si>
    <t>jnvxvnq7chcb</t>
  </si>
  <si>
    <t>k0js4g8qcrp</t>
  </si>
  <si>
    <t>j6rtxhvr0xp</t>
  </si>
  <si>
    <t>jx24x4jbbcp</t>
  </si>
  <si>
    <t>kchvm11zfkp</t>
  </si>
  <si>
    <t>lrlgdzwptsp</t>
  </si>
  <si>
    <t>lyl5kg7lvxcb</t>
  </si>
  <si>
    <t>ly83kt50m3cb</t>
  </si>
  <si>
    <t>mrk5trh6sfcb</t>
  </si>
  <si>
    <t>mqxqgg37lfcb</t>
  </si>
  <si>
    <t>tb10cq39rgp</t>
  </si>
  <si>
    <t>n5sn8x8swtcb</t>
  </si>
  <si>
    <t>l2sskt9tvzp</t>
  </si>
  <si>
    <t>m5wm7yryk4p</t>
  </si>
  <si>
    <t>p934k3h2rncb</t>
  </si>
  <si>
    <t>x4z734x9b3cb</t>
  </si>
  <si>
    <t>hb15735nnpp</t>
  </si>
  <si>
    <t>jy6m65jlk6p</t>
  </si>
  <si>
    <t>jx512hj157p</t>
  </si>
  <si>
    <t>hvd8ht33whp</t>
  </si>
  <si>
    <t>ry44mnpl37p</t>
  </si>
  <si>
    <t>hxc4tmbt57cb</t>
  </si>
  <si>
    <t>jgjw760gg4p</t>
  </si>
  <si>
    <t>lcppbyqy0np</t>
  </si>
  <si>
    <t>y4w08l9433p</t>
  </si>
  <si>
    <t>tm6ppywkqgp</t>
  </si>
  <si>
    <t>hz90p6vcdyp</t>
  </si>
  <si>
    <t>g9tg78vyxyp</t>
  </si>
  <si>
    <t>hy6nxw6vx4p</t>
  </si>
  <si>
    <t>cjtq0f8wnwpcb</t>
  </si>
  <si>
    <t>cgrh7xbccb0cb</t>
  </si>
  <si>
    <t>9hxdh3ncvpcb</t>
  </si>
  <si>
    <t>f5r6h6067vj1f9</t>
  </si>
  <si>
    <t>r3vkr9vzfzp</t>
  </si>
  <si>
    <t>s1yqzrqjfpp</t>
  </si>
  <si>
    <t>t57wqgp600p</t>
  </si>
  <si>
    <t>tlk00bjjtrcb</t>
  </si>
  <si>
    <t>t4k5bwtfljp</t>
  </si>
  <si>
    <t>t3sxsy1bc4cb</t>
  </si>
  <si>
    <t>r0q935wn3tcb</t>
  </si>
  <si>
    <t>4tfpdpwtkjp</t>
  </si>
  <si>
    <t>s076yjypx8p</t>
  </si>
  <si>
    <t>qzs55hx0g5p</t>
  </si>
  <si>
    <t>hz553kzvmzj1f9</t>
  </si>
  <si>
    <t>cbvj1hbsfrqp</t>
  </si>
  <si>
    <t>3h0qv9hmhtp</t>
  </si>
  <si>
    <t>00wzcydgvcp</t>
  </si>
  <si>
    <t>50289sstj3p</t>
  </si>
  <si>
    <t>g2x687w545j1f9</t>
  </si>
  <si>
    <t>1z81rw8xt6p</t>
  </si>
  <si>
    <t>30xkkgzx6jp</t>
  </si>
  <si>
    <t>5kr4b35260cb</t>
  </si>
  <si>
    <t>2z8mnyp4q3cb</t>
  </si>
  <si>
    <t>3tts9x4p3vcb</t>
  </si>
  <si>
    <t>69j64g410hcb</t>
  </si>
  <si>
    <t>61rnqgxtnccb</t>
  </si>
  <si>
    <t>cd6swthsf2pp</t>
  </si>
  <si>
    <t>gdlc56qpq9j1f9</t>
  </si>
  <si>
    <t>0k7z94fjr8p</t>
  </si>
  <si>
    <t>cjh831xprk5p</t>
  </si>
  <si>
    <t>s1hf5hkm2lp</t>
  </si>
  <si>
    <t>qvdbx54qgkp</t>
  </si>
  <si>
    <t>rh74kfztnjp</t>
  </si>
  <si>
    <t>rmkp79md38p</t>
  </si>
  <si>
    <t>pk06v2ck2vp</t>
  </si>
  <si>
    <t>nsfbc6pg0cp</t>
  </si>
  <si>
    <t>ykxzl4ps1lp</t>
  </si>
  <si>
    <t>yxrc9ymdg6p</t>
  </si>
  <si>
    <t>syz819ys0gp</t>
  </si>
  <si>
    <t>rm4z0tc99lp</t>
  </si>
  <si>
    <t>t55czbxft7p</t>
  </si>
  <si>
    <t>8n09xyxyxxp</t>
  </si>
  <si>
    <t>hqzlgykhl3p</t>
  </si>
  <si>
    <t>cjxr60cs5x6p</t>
  </si>
  <si>
    <t>gvns1d1b10j1f9</t>
  </si>
  <si>
    <t>nxw1xs3twlj1f9</t>
  </si>
  <si>
    <t>cf4xp9n8v9yp</t>
  </si>
  <si>
    <t>wbbq7brt5dj1f9</t>
  </si>
  <si>
    <t>xldgk7fldfj1f9</t>
  </si>
  <si>
    <t>q7f0lngpj9j1f9</t>
  </si>
  <si>
    <t>pp7yy46g52j1f9</t>
  </si>
  <si>
    <t>3y1xjdbsz6p</t>
  </si>
  <si>
    <t>hvp2w4lvyfj1f9</t>
  </si>
  <si>
    <t>5ftn9v5dsbp</t>
  </si>
  <si>
    <t>n20gz68z70j1f9</t>
  </si>
  <si>
    <t>cdmcpvgm6c0p</t>
  </si>
  <si>
    <t>lztnh4mbr7j1f9</t>
  </si>
  <si>
    <t>cdlx05z57wtp</t>
  </si>
  <si>
    <t>l58xqbfzyxj1f9</t>
  </si>
  <si>
    <t>pkcw0h7hpjp</t>
  </si>
  <si>
    <t>0qmk3xmpqyp</t>
  </si>
  <si>
    <t>qynsp7mks7p</t>
  </si>
  <si>
    <t>wgmwtw7zq2cb</t>
  </si>
  <si>
    <t>yh3jrq2tbhcb</t>
  </si>
  <si>
    <t>pnzs87ntq2cb</t>
  </si>
  <si>
    <t>p8h6d15yr7cb</t>
  </si>
  <si>
    <t>qlthy36qbzcb</t>
  </si>
  <si>
    <t>p3tbq7znxscb</t>
  </si>
  <si>
    <t>0fyw4j9nydp</t>
  </si>
  <si>
    <t>mtwjm66zyrcb</t>
  </si>
  <si>
    <t>lpmjy768kvdrj</t>
  </si>
  <si>
    <t>mjb94ctph9cb</t>
  </si>
  <si>
    <t>ld3s69cx4cdrj</t>
  </si>
  <si>
    <t>m44rddv6t7cb</t>
  </si>
  <si>
    <t>l4yr5shxmrdrj</t>
  </si>
  <si>
    <t>k930mf9b7zcb</t>
  </si>
  <si>
    <t>ltz50w4pg4cb</t>
  </si>
  <si>
    <t>l1f0xxr8qlcb</t>
  </si>
  <si>
    <t>mkdnykv28bcb</t>
  </si>
  <si>
    <t>lgfdtgt8rkdrj</t>
  </si>
  <si>
    <t>msr6zt9mtncb</t>
  </si>
  <si>
    <t>mlpzh9ty8vcb</t>
  </si>
  <si>
    <t>lwnrwryr6hcb</t>
  </si>
  <si>
    <t>nhyfkmj4cwcb</t>
  </si>
  <si>
    <t>n041btkgyycb</t>
  </si>
  <si>
    <t>qx1q86x3mccb</t>
  </si>
  <si>
    <t>rr77srkb04cb</t>
  </si>
  <si>
    <t>lwvnfbkv2dcb</t>
  </si>
  <si>
    <t>l30cmv8nkkcb</t>
  </si>
  <si>
    <t>7bgv0v9my8cb</t>
  </si>
  <si>
    <t>cb00q9vxpt6p</t>
  </si>
  <si>
    <t>n2xtcgv9cscb</t>
  </si>
  <si>
    <t>nm9vvply1pcb</t>
  </si>
  <si>
    <t>pxd95pzvyycb</t>
  </si>
  <si>
    <t>vkvtzm5839p</t>
  </si>
  <si>
    <t>wnr38kb4h1p</t>
  </si>
  <si>
    <t>wmdb2l4ss9p</t>
  </si>
  <si>
    <t>0tmh7gz90mp</t>
  </si>
  <si>
    <t>zvdwvxz758p</t>
  </si>
  <si>
    <t>rpbyx1j8r0cb</t>
  </si>
  <si>
    <t>8xbs6mlfkkcb</t>
  </si>
  <si>
    <t>q5yqmll9pkp</t>
  </si>
  <si>
    <t>q477p9g5k0p</t>
  </si>
  <si>
    <t>cg64b1m5yghp</t>
  </si>
  <si>
    <t>hb327cglbzj1f9</t>
  </si>
  <si>
    <t>phrh999g66p</t>
  </si>
  <si>
    <t>p485k8g1nyp</t>
  </si>
  <si>
    <t>mmmh5t4pj7j1f9</t>
  </si>
  <si>
    <t>0lsphq91ybp</t>
  </si>
  <si>
    <t>jn6vhc4gkdj1f9</t>
  </si>
  <si>
    <t>t0qt6krmrbp</t>
  </si>
  <si>
    <t>sbj6x5fngsp</t>
  </si>
  <si>
    <t>0rc6h1sxkgp</t>
  </si>
  <si>
    <t>1yjv40193lj1f9</t>
  </si>
  <si>
    <t>ybp1nxh3qcp</t>
  </si>
  <si>
    <t>ystbnxmlcxp</t>
  </si>
  <si>
    <t>021474-4</t>
  </si>
  <si>
    <t>m6lwtrzv7ycb</t>
  </si>
  <si>
    <t>Sprinter 315 Furg.Str. E.L.T.A. 2.2 Dies</t>
  </si>
  <si>
    <t>l3xfclkrh2drj</t>
  </si>
  <si>
    <t>021475-2</t>
  </si>
  <si>
    <t>mjlml5617mcb</t>
  </si>
  <si>
    <t>Sprinter 315 Furgão Str.Curto 2.2 Dies.</t>
  </si>
  <si>
    <t>ld81g4gsf8drj</t>
  </si>
  <si>
    <t>021476-0</t>
  </si>
  <si>
    <t>mknwlmk2qncb</t>
  </si>
  <si>
    <t>Sprinter 315 Furgão Str. L T.B 2.2 Dies.</t>
  </si>
  <si>
    <t>lglktf9q6jdrj</t>
  </si>
  <si>
    <t>021477-9</t>
  </si>
  <si>
    <t>mvdcxgjrygcb</t>
  </si>
  <si>
    <t>Sprinter 315 Furgão Str. L T.A 2.2 Dies.</t>
  </si>
  <si>
    <t>lpzlhs9npfdrj</t>
  </si>
  <si>
    <t>021478-7</t>
  </si>
  <si>
    <t>mgpkmv1w14cb</t>
  </si>
  <si>
    <t>Sprinter 315 Truck E.Longo T.B 2.2 Dies.</t>
  </si>
  <si>
    <t>ldtk0638g2drj</t>
  </si>
  <si>
    <t>021479-5</t>
  </si>
  <si>
    <t>l9g4p74kj7cb</t>
  </si>
  <si>
    <t>Sprinter 315 Truck Longo T.B 2.2 Dies.</t>
  </si>
  <si>
    <t>lb698t9zdydrj</t>
  </si>
  <si>
    <t>021480-9</t>
  </si>
  <si>
    <t>l85zr1dzwtcb</t>
  </si>
  <si>
    <t>Sprinter 314 Truck Longo T.B. 2.2 Dies.</t>
  </si>
  <si>
    <t>k95pf6r2j3drj</t>
  </si>
  <si>
    <t>021481-7</t>
  </si>
  <si>
    <t>mfymndd933cb</t>
  </si>
  <si>
    <t>Sprinter 314 Truck E.Longo T.B. 2.2 Dies</t>
  </si>
  <si>
    <t>ldf2zjdwbmdrj</t>
  </si>
  <si>
    <t>m4qfz69rh7p</t>
  </si>
  <si>
    <t>njv86ldxnvp</t>
  </si>
  <si>
    <t>n69z91sqxmp</t>
  </si>
  <si>
    <t>rhl761kltyp</t>
  </si>
  <si>
    <t>pt38cnnyfbp</t>
  </si>
  <si>
    <t>p21hlj3640p</t>
  </si>
  <si>
    <t>pdlgbp7p8lcb</t>
  </si>
  <si>
    <t>nwy2521368drj</t>
  </si>
  <si>
    <t>ngn81mhqq8cb</t>
  </si>
  <si>
    <t>myjc63n263drj</t>
  </si>
  <si>
    <t>qqr4m06l03cb</t>
  </si>
  <si>
    <t>pxj3ccc5cpdrj</t>
  </si>
  <si>
    <t>mgcd8j7rbnp</t>
  </si>
  <si>
    <t>lvy3btp9jpdqw</t>
  </si>
  <si>
    <t>l0z5ms6g83p</t>
  </si>
  <si>
    <t>lmdr4r3dszdqw</t>
  </si>
  <si>
    <t>l4qrqdn511p</t>
  </si>
  <si>
    <t>n2vq4hh6cxp</t>
  </si>
  <si>
    <t>p50xx2y8vccb</t>
  </si>
  <si>
    <t>h7znfvcd41p</t>
  </si>
  <si>
    <t>sckckpkkd4cb</t>
  </si>
  <si>
    <t>k7dqn295mhp</t>
  </si>
  <si>
    <t>klh8wxt93kdqw</t>
  </si>
  <si>
    <t>knm1959nnxp</t>
  </si>
  <si>
    <t>j2rcw33m5wdqw</t>
  </si>
  <si>
    <t>tp0msb7ykxcb</t>
  </si>
  <si>
    <t>mwc20tydmjcb</t>
  </si>
  <si>
    <t>mf6j80f4pvdrj</t>
  </si>
  <si>
    <t>mb3xsnz4jvcb</t>
  </si>
  <si>
    <t>lv44c3m3lndrj</t>
  </si>
  <si>
    <t>jf5rbwz798p</t>
  </si>
  <si>
    <t>j32xsgqc3vp</t>
  </si>
  <si>
    <t>jw3s21308qp</t>
  </si>
  <si>
    <t>mj149y3g2np</t>
  </si>
  <si>
    <t>lxm1gzqdq2dqw</t>
  </si>
  <si>
    <t>m086hhxk8dcb</t>
  </si>
  <si>
    <t>mjvr0c43l6drj</t>
  </si>
  <si>
    <t>lxw2hc9l4kp</t>
  </si>
  <si>
    <t>kp8lh3mjl4p</t>
  </si>
  <si>
    <t>j2pg9sx4n0p</t>
  </si>
  <si>
    <t>pc1bmys00gp</t>
  </si>
  <si>
    <t>pynz1l8c6tcb</t>
  </si>
  <si>
    <t>nvwgycnzn4cb</t>
  </si>
  <si>
    <t>nfb7x9bd3wcb</t>
  </si>
  <si>
    <t>m02t9vm4cpdrj</t>
  </si>
  <si>
    <t>l2cg5nvykxcb</t>
  </si>
  <si>
    <t>ll8kfywfc4drj</t>
  </si>
  <si>
    <t>g11hv4mhzsp</t>
  </si>
  <si>
    <t>glc25cv4bxp</t>
  </si>
  <si>
    <t>f85kcrkzjnp</t>
  </si>
  <si>
    <t>chyzcsqdfc1p</t>
  </si>
  <si>
    <t>gxv5v62mm3p</t>
  </si>
  <si>
    <t>glbtqvf010p</t>
  </si>
  <si>
    <t>g88k924nhzp</t>
  </si>
  <si>
    <t>hshbg6d4l1p</t>
  </si>
  <si>
    <t>hfhl8pxkxxp</t>
  </si>
  <si>
    <t>nwjm86n35gcb</t>
  </si>
  <si>
    <t>p7rpdqncgzcb</t>
  </si>
  <si>
    <t>ps3tqp2bcydrj</t>
  </si>
  <si>
    <t>p7pl5rby7lcb</t>
  </si>
  <si>
    <t>psx52m4tyzdrj</t>
  </si>
  <si>
    <t>cg6h2dh5lw1p</t>
  </si>
  <si>
    <t>mr13xqzl40p</t>
  </si>
  <si>
    <t>gsl27nghbvp</t>
  </si>
  <si>
    <t>ghg4f0vfwddqw</t>
  </si>
  <si>
    <t>gf1zfrvxtxp</t>
  </si>
  <si>
    <t>f6w629byhmdqw</t>
  </si>
  <si>
    <t>jlsfzvdznrcb</t>
  </si>
  <si>
    <t>lszx0ldjzhp</t>
  </si>
  <si>
    <t>khtglncsxzcb</t>
  </si>
  <si>
    <t>kz8900tj5wcb</t>
  </si>
  <si>
    <t>f84kynk6gcp</t>
  </si>
  <si>
    <t>gv36m0lyg9p</t>
  </si>
  <si>
    <t>mhnmghtgwgcb</t>
  </si>
  <si>
    <t>f9cld1fjnwp</t>
  </si>
  <si>
    <t>cjsttrp0cc3nc</t>
  </si>
  <si>
    <t>jmnf5d4w8hcb</t>
  </si>
  <si>
    <t>98l15gmvb5p</t>
  </si>
  <si>
    <t>m66glp24rhp</t>
  </si>
  <si>
    <t>k1wd8phh8tcb</t>
  </si>
  <si>
    <t>91mfp13ky2p</t>
  </si>
  <si>
    <t>j23w2rqvyycb</t>
  </si>
  <si>
    <t>kdbgz9t6lycb</t>
  </si>
  <si>
    <t>jsqdhp6dpzdrj</t>
  </si>
  <si>
    <t>k1h3vmvsf5cb</t>
  </si>
  <si>
    <t>lcrhpftrmscb</t>
  </si>
  <si>
    <t>f8kzlthlxmp</t>
  </si>
  <si>
    <t>f386klrtmtdqw</t>
  </si>
  <si>
    <t>024264-0</t>
  </si>
  <si>
    <t>cdy4d78d0xfp</t>
  </si>
  <si>
    <t>208 Like 1.0 Flex 6V 5p Mec.</t>
  </si>
  <si>
    <t>ccd43dwk8hmnc</t>
  </si>
  <si>
    <t>024265-9</t>
  </si>
  <si>
    <t>chmq16sqlnzp</t>
  </si>
  <si>
    <t>208 Style 1.0 Flex 6V 5p Mec.</t>
  </si>
  <si>
    <t>cfk6sk4bf49nc</t>
  </si>
  <si>
    <t>hm2jm69tzyj1f9</t>
  </si>
  <si>
    <t>hvnzm83xyrj1f9</t>
  </si>
  <si>
    <t>jgjfwklqh4j1f9</t>
  </si>
  <si>
    <t>jnts58c29mj1f9</t>
  </si>
  <si>
    <t>5673r9z2bpp</t>
  </si>
  <si>
    <t>470dlwmgtpdqw</t>
  </si>
  <si>
    <t>z2qqyh93jpp</t>
  </si>
  <si>
    <t>zbjl2psd4pdqw</t>
  </si>
  <si>
    <t>gf61wt6jwtj1f9</t>
  </si>
  <si>
    <t>cg6qh9kd37qp</t>
  </si>
  <si>
    <t>cf50bkdh70lp</t>
  </si>
  <si>
    <t>gcj8g2cw4rj1f9</t>
  </si>
  <si>
    <t>gk4j5yy9xmj1f9</t>
  </si>
  <si>
    <t>grwgnjqh8fj1f9</t>
  </si>
  <si>
    <t>gs9x36fw1sj1f9</t>
  </si>
  <si>
    <t>9yjx1r11pyp</t>
  </si>
  <si>
    <t>8wkp5dtzgydqw</t>
  </si>
  <si>
    <t>hvfmg2llcvj1f9</t>
  </si>
  <si>
    <t>hjln3mrhrydqw</t>
  </si>
  <si>
    <t>cdvft10m66yp</t>
  </si>
  <si>
    <t>cb873w1ty2qdqw</t>
  </si>
  <si>
    <t>gz1spddd5bj1f9</t>
  </si>
  <si>
    <t>gr2cm2ggzdj1f9</t>
  </si>
  <si>
    <t>gj3ngc2whldqw</t>
  </si>
  <si>
    <t>g26lf0rvkcj1f9</t>
  </si>
  <si>
    <t>911 Targa 4 GTS 3.0</t>
  </si>
  <si>
    <t>8grk7fjd9np</t>
  </si>
  <si>
    <t>7f26trfzgsdqw</t>
  </si>
  <si>
    <t>hq69mdplstj1f9</t>
  </si>
  <si>
    <t>hjz1j3tqm2dqw</t>
  </si>
  <si>
    <t>996k8mnkrbp</t>
  </si>
  <si>
    <t>86qs0nqv25dqw</t>
  </si>
  <si>
    <t>7zwwlv8mb7p</t>
  </si>
  <si>
    <t>6zp6dpdsywdqw</t>
  </si>
  <si>
    <t>cf2nq9jbmt2p</t>
  </si>
  <si>
    <t>cdm9q32vnwjdqw</t>
  </si>
  <si>
    <t>gvwlvp723vj1f9</t>
  </si>
  <si>
    <t>gnzv2zvxhzdqw</t>
  </si>
  <si>
    <t>g9707xbwl8j1f9</t>
  </si>
  <si>
    <t>g3p3pcx9s4dqw</t>
  </si>
  <si>
    <t>hg80t12wj0j1f9</t>
  </si>
  <si>
    <t>g8yh02spnjdqw</t>
  </si>
  <si>
    <t>xkdx81z3hkcb</t>
  </si>
  <si>
    <t>zb4bcb3pzpcb</t>
  </si>
  <si>
    <t>w9qdc6gsxkp</t>
  </si>
  <si>
    <t>x2wl6lqr3dcb</t>
  </si>
  <si>
    <t>yg1p9ghk1lcb</t>
  </si>
  <si>
    <t>zr3w9rfkwlcb</t>
  </si>
  <si>
    <t>j5nbmgj6mtcb</t>
  </si>
  <si>
    <t>jqfpyypvcddrj</t>
  </si>
  <si>
    <t>kwwqs0js5xcb</t>
  </si>
  <si>
    <t>kgvwd2vcytdrj</t>
  </si>
  <si>
    <t>k8c4r005rjcb</t>
  </si>
  <si>
    <t>kxccwkx72zdrj</t>
  </si>
  <si>
    <t>lb5cfm1983cb</t>
  </si>
  <si>
    <t>kx4gxskqbhdrj</t>
  </si>
  <si>
    <t>lnt1jtdbrccb</t>
  </si>
  <si>
    <t>lbbg5wms00drj</t>
  </si>
  <si>
    <t>m70cfb79fmcb</t>
  </si>
  <si>
    <t>ml9ztdf86wdrj</t>
  </si>
  <si>
    <t>cjkj3lvyhbxp</t>
  </si>
  <si>
    <t>f864ym3wkqp</t>
  </si>
  <si>
    <t>ggnqvb2l12p</t>
  </si>
  <si>
    <t>gj45yy97y5p</t>
  </si>
  <si>
    <t>gv7nn9m8sqp</t>
  </si>
  <si>
    <t>28cbkvtb2vp</t>
  </si>
  <si>
    <t>1mdprqgds2nc</t>
  </si>
  <si>
    <t>4ps7wm801sp</t>
  </si>
  <si>
    <t>24yxzhtljrnc</t>
  </si>
  <si>
    <t>922v4t6g5cp</t>
  </si>
  <si>
    <t>71w38qdw9cnc</t>
  </si>
  <si>
    <t>5v523y3qkrp</t>
  </si>
  <si>
    <t>4h41xs6hmqnc</t>
  </si>
  <si>
    <t>cfqdxcgky10p</t>
  </si>
  <si>
    <t>ccfdq00z9lfnc</t>
  </si>
  <si>
    <t>f58brw3w1pp</t>
  </si>
  <si>
    <t>cjcwxm1myycnc</t>
  </si>
  <si>
    <t>5qw157srzqp</t>
  </si>
  <si>
    <t>7dw1tk54l9p</t>
  </si>
  <si>
    <t>cb69248mpcsp</t>
  </si>
  <si>
    <t>8syp9bwvy6nc</t>
  </si>
  <si>
    <t>ccfpgf20rcmp</t>
  </si>
  <si>
    <t>9w7hmyr3s2nc</t>
  </si>
  <si>
    <t>cczvyd8ty4fp</t>
  </si>
  <si>
    <t>g1bj9rxchfp</t>
  </si>
  <si>
    <t>gshzbqwjzddqw</t>
  </si>
  <si>
    <t>grkkstm3hgp</t>
  </si>
  <si>
    <t>gg3588lsgldqw</t>
  </si>
  <si>
    <t>gh45t5jbrdp</t>
  </si>
  <si>
    <t>f8cdnlck6qdqw</t>
  </si>
  <si>
    <t>f62vrcgl2sp</t>
  </si>
  <si>
    <t>chw6hc8gsl0nc</t>
  </si>
  <si>
    <t>h2y45qy3zmp</t>
  </si>
  <si>
    <t>hrnczlcyrbdqw</t>
  </si>
  <si>
    <t>hw1m503gvxp</t>
  </si>
  <si>
    <t>hfwrl37zf8dqw</t>
  </si>
  <si>
    <t>hn8nxptbzgp</t>
  </si>
  <si>
    <t>hd0p9mtj5hdqw</t>
  </si>
  <si>
    <t>9lfz6624pjp</t>
  </si>
  <si>
    <t>7hh3g7tblhnc</t>
  </si>
  <si>
    <t>hkf96gmjx2p</t>
  </si>
  <si>
    <t>hcl6k3c2mtdqw</t>
  </si>
  <si>
    <t>hjx75nj16gp</t>
  </si>
  <si>
    <t>g860v377hxdqw</t>
  </si>
  <si>
    <t>025312-0</t>
  </si>
  <si>
    <t>gpmr8w9ynnp</t>
  </si>
  <si>
    <t>OROCH Intense 1.6 Flex 16V Mec.</t>
  </si>
  <si>
    <t>gfsgr81fl9dqw</t>
  </si>
  <si>
    <t>025313-8</t>
  </si>
  <si>
    <t>gg17f2tjbkp</t>
  </si>
  <si>
    <t>OROCH Pro 1.6 Flex 16V Mec.</t>
  </si>
  <si>
    <t>f7lq4jk1bydqw</t>
  </si>
  <si>
    <t>025314-6</t>
  </si>
  <si>
    <t>khrx8mdl72cb</t>
  </si>
  <si>
    <t>Master 2.3 dCi Pro 16V Diesel</t>
  </si>
  <si>
    <t>j5rl031gvzdrj</t>
  </si>
  <si>
    <t>025315-4</t>
  </si>
  <si>
    <t>kq58jfm5wkcb</t>
  </si>
  <si>
    <t>Master 2.3 dCi Grand Pro 16V Diesel</t>
  </si>
  <si>
    <t>kcbyjlfdl5drj</t>
  </si>
  <si>
    <t>025316-2</t>
  </si>
  <si>
    <t>kwn63nhcjhcb</t>
  </si>
  <si>
    <t>Master 2.3 dCi Extra Pro 16V Diesel</t>
  </si>
  <si>
    <t>kfl9xy70n5drj</t>
  </si>
  <si>
    <t>8gw2wl8txrj1f9</t>
  </si>
  <si>
    <t>4183bjwprjj1f9</t>
  </si>
  <si>
    <t>kbmctdjtmlp</t>
  </si>
  <si>
    <t>kv78zr8cwdp</t>
  </si>
  <si>
    <t>ly521psslkp</t>
  </si>
  <si>
    <t>grw5s53y2jp</t>
  </si>
  <si>
    <t>g4wdchpkmpp</t>
  </si>
  <si>
    <t>jvjmljshpcp</t>
  </si>
  <si>
    <t>j2g334m7mzp</t>
  </si>
  <si>
    <t>h4hq3cbnxqp</t>
  </si>
  <si>
    <t>jfx4vm5q3rp</t>
  </si>
  <si>
    <t>jybwx3hpvjp</t>
  </si>
  <si>
    <t>hmscflq791p</t>
  </si>
  <si>
    <t>mjc2sv45s7cb</t>
  </si>
  <si>
    <t>qfb1027btlp</t>
  </si>
  <si>
    <t>h221q5d8ycp</t>
  </si>
  <si>
    <t>hwm2bfjyn7dqw</t>
  </si>
  <si>
    <t>jzgm3m6qrlp</t>
  </si>
  <si>
    <t>jq5vp0h7s0dqw</t>
  </si>
  <si>
    <t>khrb7q0spcp</t>
  </si>
  <si>
    <t>qqdqt50wkxcb</t>
  </si>
  <si>
    <t>nqt78gsr32cb</t>
  </si>
  <si>
    <t>pdfqvwlkwmcb</t>
  </si>
  <si>
    <t>l1rh0hndrfcb</t>
  </si>
  <si>
    <t>lp8wyq0ntncb</t>
  </si>
  <si>
    <t>s1kp03tr21cb</t>
  </si>
  <si>
    <t>chj9523j0xzp</t>
  </si>
  <si>
    <t>cf8f033gpfmnc</t>
  </si>
  <si>
    <t>f8xywhpgl7p</t>
  </si>
  <si>
    <t>f3tbqgbbxgdqw</t>
  </si>
  <si>
    <t>gp53q7n0l7p</t>
  </si>
  <si>
    <t>gkffqyvhjtdqw</t>
  </si>
  <si>
    <t>f4spkjpk9lp</t>
  </si>
  <si>
    <t>ch4qgww8d08nc</t>
  </si>
  <si>
    <t>gkl4mwdhg0p</t>
  </si>
  <si>
    <t>f9h2382mqqdqw</t>
  </si>
  <si>
    <t>rql5pw2fkqcb</t>
  </si>
  <si>
    <t>hsclfgpf2np</t>
  </si>
  <si>
    <t>hlfxx1k1x8dqw</t>
  </si>
  <si>
    <t>j2qsv727yfp</t>
  </si>
  <si>
    <t>jvdcrsvf9mdqw</t>
  </si>
  <si>
    <t>kbs9gw7bwtp</t>
  </si>
  <si>
    <t>j23vyttk5mdqw</t>
  </si>
  <si>
    <t>pvrkn53v0xp</t>
  </si>
  <si>
    <t>jxqq39dsqdp</t>
  </si>
  <si>
    <t>jmkv5fg321dqw</t>
  </si>
  <si>
    <t>kshht9xvqzp</t>
  </si>
  <si>
    <t>khpl44bzghdqw</t>
  </si>
  <si>
    <t>jc3r725rl9p</t>
  </si>
  <si>
    <t>h5g9p0mjn7dqw</t>
  </si>
  <si>
    <t>lfkj4mh4sbp</t>
  </si>
  <si>
    <t>jr3gggwp4gp</t>
  </si>
  <si>
    <t>jjrltvwpsgdqw</t>
  </si>
  <si>
    <t>k17yf90b1np</t>
  </si>
  <si>
    <t>kpdlbjzc1rdqw</t>
  </si>
  <si>
    <t>t88xmxnp1ccb</t>
  </si>
  <si>
    <t>vmwrdhjv60cb</t>
  </si>
  <si>
    <t>cf7s1dy3wfkp</t>
  </si>
  <si>
    <t>cdz6vwbpqwync</t>
  </si>
  <si>
    <t>kf1l94lb9mp</t>
  </si>
  <si>
    <t>j5syqh209sdqw</t>
  </si>
  <si>
    <t>qxsd8czpn4p</t>
  </si>
  <si>
    <t>p20j9c0qqrdqw</t>
  </si>
  <si>
    <t>lq7pwwdmv1cb</t>
  </si>
  <si>
    <t>l9f8nylc0fcb</t>
  </si>
  <si>
    <t>lzp0ksk7zjcb</t>
  </si>
  <si>
    <t>k689rq0s43cb</t>
  </si>
  <si>
    <t>p0kr0hqj2rcb</t>
  </si>
  <si>
    <t>chz82rlnk1qp</t>
  </si>
  <si>
    <t>gxycgzknw1p</t>
  </si>
  <si>
    <t>cdfrng0krb5p</t>
  </si>
  <si>
    <t>cb8djr9qkt6nc</t>
  </si>
  <si>
    <t>f849g7rdzlp</t>
  </si>
  <si>
    <t>f30bmtbgdqdqw</t>
  </si>
  <si>
    <t>grwtjxmvzsp</t>
  </si>
  <si>
    <t>gfnj2w3fr8p</t>
  </si>
  <si>
    <t>cfcxy49wdprp</t>
  </si>
  <si>
    <t>95n58vbx76p</t>
  </si>
  <si>
    <t>p3wct9djw8cb</t>
  </si>
  <si>
    <t>g6yj2ytpckp</t>
  </si>
  <si>
    <t>grbr20mmdxp</t>
  </si>
  <si>
    <t>cjccklsfn1kp</t>
  </si>
  <si>
    <t>63z5q5g8m2p</t>
  </si>
  <si>
    <t>54rsp3fbj9nc</t>
  </si>
  <si>
    <t>9kc84pgthfp</t>
  </si>
  <si>
    <t>cd679n5rwc4p</t>
  </si>
  <si>
    <t>ccs36lbmz97nc</t>
  </si>
  <si>
    <t>cfqrf3zp16gp</t>
  </si>
  <si>
    <t>cgncn7frfwzp</t>
  </si>
  <si>
    <t>f4tmvptljsp</t>
  </si>
  <si>
    <t>cjnpwk2jfy6p</t>
  </si>
  <si>
    <t>cd6xdnb522xp</t>
  </si>
  <si>
    <t>nzwjkjfcfycb</t>
  </si>
  <si>
    <t>q0vjzpxrxwcb</t>
  </si>
  <si>
    <t>jd905rts7kp</t>
  </si>
  <si>
    <t>hzgg5qrsdqp</t>
  </si>
  <si>
    <t>hcfkx1brxhp</t>
  </si>
  <si>
    <t>lmgh7c3zygp</t>
  </si>
  <si>
    <t>ggnxg0cv8hp</t>
  </si>
  <si>
    <t>hsgn6grn4zp</t>
  </si>
  <si>
    <t>h0wzbb518dp</t>
  </si>
  <si>
    <t>hmcp941dr3p</t>
  </si>
  <si>
    <t>gydddrdc32p</t>
  </si>
  <si>
    <t>hh0k5bg5q5p</t>
  </si>
  <si>
    <t>j4hx46lssnp</t>
  </si>
  <si>
    <t>k91phzclv1p</t>
  </si>
  <si>
    <t>lb32z3zcglp</t>
  </si>
  <si>
    <t>n4sm06hmxscb</t>
  </si>
  <si>
    <t>m3mfb86ndwdrj</t>
  </si>
  <si>
    <t>005531-0</t>
  </si>
  <si>
    <t>ch1k152mxqhp</t>
  </si>
  <si>
    <t>Saveiro Trendline 1.6 Total Flex 16V</t>
  </si>
  <si>
    <t>cfgwxvt7bfknc</t>
  </si>
  <si>
    <t>z9gqsrgy3qp</t>
  </si>
  <si>
    <t>vs5c1swjnvp</t>
  </si>
  <si>
    <t>twhnq7m2txp</t>
  </si>
  <si>
    <t>vglqby0srhp</t>
  </si>
  <si>
    <t>0p0x23vkz0p</t>
  </si>
  <si>
    <t>rj1bzf25c7p</t>
  </si>
  <si>
    <t>syzp1fv5f7p</t>
  </si>
  <si>
    <t>wpwg1v4fk9p</t>
  </si>
  <si>
    <t>ypg2kdj7dnp</t>
  </si>
  <si>
    <t>s8w9r7cpf5p</t>
  </si>
  <si>
    <t>9tctb0g4f5p</t>
  </si>
  <si>
    <t>kwskr46qzzp</t>
  </si>
  <si>
    <t>cgxc87lt88lp</t>
  </si>
  <si>
    <t>August</t>
  </si>
  <si>
    <t>vmsh3srwzncb</t>
  </si>
  <si>
    <t>wl08d4yn3kcb</t>
  </si>
  <si>
    <t>0qfcf0vljpcb</t>
  </si>
  <si>
    <t>0qqf4cyr0hcb</t>
  </si>
  <si>
    <t>j719tvbh18j1f9</t>
  </si>
  <si>
    <t>0p1prn35j7p</t>
  </si>
  <si>
    <t>Q7 3.0 V6 TFSI Quat.Tip.5p/ Perf./Hib.</t>
  </si>
  <si>
    <t>25vsjsqxzrp</t>
  </si>
  <si>
    <t>gq850jf7r0j1f9</t>
  </si>
  <si>
    <t>4n52d70cn5p</t>
  </si>
  <si>
    <t>gr4qzzm02vj1f9</t>
  </si>
  <si>
    <t>pr8zlxb90qp</t>
  </si>
  <si>
    <t>nc2kjc7995p</t>
  </si>
  <si>
    <t>nf3mfystlwp</t>
  </si>
  <si>
    <t>sy3vhfjfppp</t>
  </si>
  <si>
    <t>q7f3ck71xmp</t>
  </si>
  <si>
    <t>rz673drd92p</t>
  </si>
  <si>
    <t>6xxwg3xwv2p</t>
  </si>
  <si>
    <t>008243-0</t>
  </si>
  <si>
    <t>1kdct25nhcp</t>
  </si>
  <si>
    <t>Q7 Perf. Black 3.0 TFSI Quat.Tip./Hib.</t>
  </si>
  <si>
    <t>p4mc2ns0ftp</t>
  </si>
  <si>
    <t>pndws2blc5p</t>
  </si>
  <si>
    <t>A4 Prestige 2.0 TFSI S-tronic</t>
  </si>
  <si>
    <t>tdp2gmkvmvp</t>
  </si>
  <si>
    <t>rt1hgjg1bpp</t>
  </si>
  <si>
    <t>5xnsxlk6cfp</t>
  </si>
  <si>
    <t>Q8 Perf.Black 3.0 TFSI Quat. S-tro./Hib.</t>
  </si>
  <si>
    <t>3373pgppqfp</t>
  </si>
  <si>
    <t>Q8 Perfo. 3.0 TFSI Quattro S-tronic/Hib.</t>
  </si>
  <si>
    <t>pskf4gqwl0p</t>
  </si>
  <si>
    <t>1lbq72jjpjp</t>
  </si>
  <si>
    <t>hbslg8hs3zj1f9</t>
  </si>
  <si>
    <t>8jwxkn9cv7p</t>
  </si>
  <si>
    <t>r82tmbryg6p</t>
  </si>
  <si>
    <t>3kf4r3cfwtp</t>
  </si>
  <si>
    <t>0bdyp1wrv0p</t>
  </si>
  <si>
    <t>2g82g3bqj6p</t>
  </si>
  <si>
    <t>wxz6vby53hp</t>
  </si>
  <si>
    <t>t7h07hzrkbp</t>
  </si>
  <si>
    <t>t3p0nm23fqp</t>
  </si>
  <si>
    <t>v313q90fycp</t>
  </si>
  <si>
    <t>pltwx56k2zp</t>
  </si>
  <si>
    <t>A3 Sportb. Perf. Black 2.0 S-tron./Hib.</t>
  </si>
  <si>
    <t>mrgqshfw8vp</t>
  </si>
  <si>
    <t>mpp9038crrp</t>
  </si>
  <si>
    <t>nlzlztpljvp</t>
  </si>
  <si>
    <t>A3 Sportback S-Line 2.0 TFSI S-Tro./Hib.</t>
  </si>
  <si>
    <t>njsvqcb8gbp</t>
  </si>
  <si>
    <t>A3 Sedan S-Line 2.0 TFSI S-Tronic/Hib.</t>
  </si>
  <si>
    <t>qhkky3975sp</t>
  </si>
  <si>
    <t>qhj291ryndp</t>
  </si>
  <si>
    <t>qcb8j3t5ghp</t>
  </si>
  <si>
    <t>rcbmplbvcfp</t>
  </si>
  <si>
    <t>pf5p24cqkrp</t>
  </si>
  <si>
    <t>zcq96g79xbp</t>
  </si>
  <si>
    <t>5s19p00shjp</t>
  </si>
  <si>
    <t>pkzhxdzp4rp</t>
  </si>
  <si>
    <t>p56btlttxwp</t>
  </si>
  <si>
    <t>n2m9p0j4qhp</t>
  </si>
  <si>
    <t>q14mswysv3p</t>
  </si>
  <si>
    <t>1kxprdx6jxp</t>
  </si>
  <si>
    <t>08cdfn0s6sp</t>
  </si>
  <si>
    <t>pcn3gsqr7hp</t>
  </si>
  <si>
    <t>xs6ff7zcf4p</t>
  </si>
  <si>
    <t>24x3jg4hp0p</t>
  </si>
  <si>
    <t>X4 M40i 3.0 Turbo 388cv Aut.</t>
  </si>
  <si>
    <t>1lxs70crspdqw</t>
  </si>
  <si>
    <t>wg32tfs48lp</t>
  </si>
  <si>
    <t>vq4zdz1316dqw</t>
  </si>
  <si>
    <t>pzh0s33hxnp</t>
  </si>
  <si>
    <t>w5qjdqstymp</t>
  </si>
  <si>
    <t>749s6wmzmfp</t>
  </si>
  <si>
    <t>4q9rgq7xx1p</t>
  </si>
  <si>
    <t>pfq757n8kxp</t>
  </si>
  <si>
    <t>ncm6z84s2qdqw</t>
  </si>
  <si>
    <t>cb0n0xqbjnrp</t>
  </si>
  <si>
    <t>31gb3xcqhdp</t>
  </si>
  <si>
    <t>25m26sj5c4dqw</t>
  </si>
  <si>
    <t>69bc9sgvn9p</t>
  </si>
  <si>
    <t>prn7971wtxp</t>
  </si>
  <si>
    <t>gnbvtbqzrrj1f9</t>
  </si>
  <si>
    <t>smknfn79pbp</t>
  </si>
  <si>
    <t>0yw74sz8plp</t>
  </si>
  <si>
    <t>th7r0ngf38p</t>
  </si>
  <si>
    <t>ykrlvmlbdnp</t>
  </si>
  <si>
    <t>ccmqwgkx0j5p</t>
  </si>
  <si>
    <t>g8yh4k5q3dj1f9</t>
  </si>
  <si>
    <t>16hqpvy9h4p</t>
  </si>
  <si>
    <t>glrzz6q0y8j1f9</t>
  </si>
  <si>
    <t>gf2xnv8x3kdqw</t>
  </si>
  <si>
    <t>qtfccf3xw7p</t>
  </si>
  <si>
    <t>wcgtvbgq8sp</t>
  </si>
  <si>
    <t>txk4g82zybdqw</t>
  </si>
  <si>
    <t>7rfn9sn14wp</t>
  </si>
  <si>
    <t>3cdkk9k2p9p</t>
  </si>
  <si>
    <t>2c5sp098zwp</t>
  </si>
  <si>
    <t>cbvxft0x96sp</t>
  </si>
  <si>
    <t>l6vv82m0v6cb</t>
  </si>
  <si>
    <t>ljcp3fsgvtcb</t>
  </si>
  <si>
    <t>ccmg0mtlsh2p</t>
  </si>
  <si>
    <t>ch7z7tntdlxp</t>
  </si>
  <si>
    <t>cfb1p3lppvrp</t>
  </si>
  <si>
    <t>hvmwk0yclmp</t>
  </si>
  <si>
    <t>h4d2vj2sl9p</t>
  </si>
  <si>
    <t>g42vxzp5z8p</t>
  </si>
  <si>
    <t>kz5x7md19bp</t>
  </si>
  <si>
    <t>kmbphmtngzdqw</t>
  </si>
  <si>
    <t>f9yndz90sfp</t>
  </si>
  <si>
    <t>cjnwblwcny2nc</t>
  </si>
  <si>
    <t>gnfmq12lzcp</t>
  </si>
  <si>
    <t>gbw36r5txvdqw</t>
  </si>
  <si>
    <t>hws1ptdp5mp</t>
  </si>
  <si>
    <t>hkf4kvmtfbdqw</t>
  </si>
  <si>
    <t>kmk4g5d8dcp</t>
  </si>
  <si>
    <t>j4tbzy3p9bdqw</t>
  </si>
  <si>
    <t>h58dq8czymp</t>
  </si>
  <si>
    <t>hyn5czgg4vdqw</t>
  </si>
  <si>
    <t>lg0v6nq2jhp</t>
  </si>
  <si>
    <t>Tiggo 8 FOUNDER S EDITION 1.6 TGDi Aut.</t>
  </si>
  <si>
    <t>kzlpl1nwyxdqw</t>
  </si>
  <si>
    <t>093008-3</t>
  </si>
  <si>
    <t>jsk086tbz2p</t>
  </si>
  <si>
    <t>Tiggo 5X PRO 1.5 Turbo HÍbrido</t>
  </si>
  <si>
    <t>jfy0wzv78pdqw</t>
  </si>
  <si>
    <t>093009-1</t>
  </si>
  <si>
    <t>kxv2m4cfjsp</t>
  </si>
  <si>
    <t>Tiggo 7 PRO 1.5 Turbo Híbrido</t>
  </si>
  <si>
    <t>kjc1yjtjlndqw</t>
  </si>
  <si>
    <t>093010-5</t>
  </si>
  <si>
    <t>nxmvkt8hqcp</t>
  </si>
  <si>
    <t>Tiggo 8 PRO 1.5 Turbo (Híbrido)</t>
  </si>
  <si>
    <t>xp408hs7xfp</t>
  </si>
  <si>
    <t>l6jxkdm2j5cb</t>
  </si>
  <si>
    <t>npn0wvq264cb</t>
  </si>
  <si>
    <t>m40628tqxcdrj</t>
  </si>
  <si>
    <t>pl3yhl1435cb</t>
  </si>
  <si>
    <t>npwc2hxfmrdrj</t>
  </si>
  <si>
    <t>mmhdpxj6tncb</t>
  </si>
  <si>
    <t>l3pf0475xvdrj</t>
  </si>
  <si>
    <t>f65chh8zr2p</t>
  </si>
  <si>
    <t>gjnq2zz05zp</t>
  </si>
  <si>
    <t>f8r44t81qkdqw</t>
  </si>
  <si>
    <t>gk6b4j70wkp</t>
  </si>
  <si>
    <t>gchq3mrw21dqw</t>
  </si>
  <si>
    <t>chhynsytqznp</t>
  </si>
  <si>
    <t>zhsxlnp8m7p</t>
  </si>
  <si>
    <t>gz7jnvcfy4p</t>
  </si>
  <si>
    <t>gq3srll2d1dqw</t>
  </si>
  <si>
    <t>p11z7sbnlkcb</t>
  </si>
  <si>
    <t>pkkksjw0zzdrj</t>
  </si>
  <si>
    <t>h63zdn0v7yp</t>
  </si>
  <si>
    <t>hthvc1n27hdqw</t>
  </si>
  <si>
    <t>hm6pyqtw1tp</t>
  </si>
  <si>
    <t>hcdq0pmm99dqw</t>
  </si>
  <si>
    <t>j7v3fzvx5hp</t>
  </si>
  <si>
    <t>hhb79s81jrp</t>
  </si>
  <si>
    <t>h6767d25zjp</t>
  </si>
  <si>
    <t>lt7n4dg1yyp</t>
  </si>
  <si>
    <t>g5n994btqbp</t>
  </si>
  <si>
    <t>gw95j8vrzydqw</t>
  </si>
  <si>
    <t>g2rm16drl0p</t>
  </si>
  <si>
    <t>gs1yjs937ydqw</t>
  </si>
  <si>
    <t>gsbkf8wbymp</t>
  </si>
  <si>
    <t>sfvjrkb1q8cb</t>
  </si>
  <si>
    <t>rvg8hscyz8drj</t>
  </si>
  <si>
    <t>chrb0mrnntrp</t>
  </si>
  <si>
    <t>cf9kxtqp58znc</t>
  </si>
  <si>
    <t>cgt21tfkzfkp</t>
  </si>
  <si>
    <t>cc805nsq825nc</t>
  </si>
  <si>
    <t>f4l21fp7stp</t>
  </si>
  <si>
    <t>cg6sfkv9lq9nc</t>
  </si>
  <si>
    <t>f8brcws05lp</t>
  </si>
  <si>
    <t>cjglh522w7pnc</t>
  </si>
  <si>
    <t>ch4358kx7ylp</t>
  </si>
  <si>
    <t>cf6z968jsspnc</t>
  </si>
  <si>
    <t>gh6d4s6c1tp</t>
  </si>
  <si>
    <t>f76d88309wdqw</t>
  </si>
  <si>
    <t>jpw483dp14p</t>
  </si>
  <si>
    <t>h9mw5cy460dqw</t>
  </si>
  <si>
    <t>jq4dmv108bp</t>
  </si>
  <si>
    <t>cfv9t6vd584p</t>
  </si>
  <si>
    <t>cb0fq3vqdlrnc</t>
  </si>
  <si>
    <t>cdjsssmy94jp</t>
  </si>
  <si>
    <t>cbcdkvvmlrmnc</t>
  </si>
  <si>
    <t>cf3nqzc7jh9p</t>
  </si>
  <si>
    <t>cdhdjyl6kr1nc</t>
  </si>
  <si>
    <t>chb0m435mj3p</t>
  </si>
  <si>
    <t>cd84ghm114lnc</t>
  </si>
  <si>
    <t>cjs78nx21k1p</t>
  </si>
  <si>
    <t>cgdsh4csl5qnc</t>
  </si>
  <si>
    <t>f94htm1mbgp</t>
  </si>
  <si>
    <t>cj3w1lv3hybnc</t>
  </si>
  <si>
    <t>96jqtp5yzgp</t>
  </si>
  <si>
    <t>8c974p7grfnc</t>
  </si>
  <si>
    <t>ccx9y3sf3mkp</t>
  </si>
  <si>
    <t>cbh44hb2j1bnc</t>
  </si>
  <si>
    <t>8zjqns0g9sp</t>
  </si>
  <si>
    <t>6x9jqhqjc4nc</t>
  </si>
  <si>
    <t>gk0fg14r92p</t>
  </si>
  <si>
    <t>gy21yqnpr8p</t>
  </si>
  <si>
    <t>grsnh24m05dqw</t>
  </si>
  <si>
    <t>h26555jvcjp</t>
  </si>
  <si>
    <t>hwg8lss2ffdqw</t>
  </si>
  <si>
    <t>gtl3chwccjp</t>
  </si>
  <si>
    <t>gnqsn8tcnhdqw</t>
  </si>
  <si>
    <t>lz6lyj49mzp</t>
  </si>
  <si>
    <t>f4xzh7qsjcp</t>
  </si>
  <si>
    <t>chb1qy0wx7mnc</t>
  </si>
  <si>
    <t>f9mcjzcnx3p</t>
  </si>
  <si>
    <t>hb3st1ykmwp</t>
  </si>
  <si>
    <t>g1144xbbngdqw</t>
  </si>
  <si>
    <t>hrcqtd2hptp</t>
  </si>
  <si>
    <t>hhj0bnsx8qdqw</t>
  </si>
  <si>
    <t>f8nd23zc8cp</t>
  </si>
  <si>
    <t>cjx89p6fh7snc</t>
  </si>
  <si>
    <t>n47vlm60s3cb</t>
  </si>
  <si>
    <t>nglyx5rf70drj</t>
  </si>
  <si>
    <t>h94rfl8kglp</t>
  </si>
  <si>
    <t>hyvrw3kwnddqw</t>
  </si>
  <si>
    <t>hrn4m4j1cjp</t>
  </si>
  <si>
    <t>hjcntvd1l4dqw</t>
  </si>
  <si>
    <t>k6tdsp1mrdp</t>
  </si>
  <si>
    <t>jn6dccpb0rcb</t>
  </si>
  <si>
    <t>ky7vt2djw8cb</t>
  </si>
  <si>
    <t>g7r5f7pfr2p</t>
  </si>
  <si>
    <t>gq2dx8wnhdp</t>
  </si>
  <si>
    <t>glvf7jr263p</t>
  </si>
  <si>
    <t>kvg1fwbflqcb</t>
  </si>
  <si>
    <t>lsx2j63t3rcb</t>
  </si>
  <si>
    <t>jsd1xwfljjcb</t>
  </si>
  <si>
    <t>f7875sjn8mp</t>
  </si>
  <si>
    <t>ldsnv0v39pcb</t>
  </si>
  <si>
    <t>gltfph4rtrp</t>
  </si>
  <si>
    <t>jp4sw83cntcb</t>
  </si>
  <si>
    <t>jfv78b3l7ldrj</t>
  </si>
  <si>
    <t>jyzwnbhsfxcb</t>
  </si>
  <si>
    <t>jn394dkdrpdrj</t>
  </si>
  <si>
    <t>lc3bgf0dlpcb</t>
  </si>
  <si>
    <t>lljnlf8dnxcb</t>
  </si>
  <si>
    <t>gw3vhkm0mnp</t>
  </si>
  <si>
    <t>985v85hkbqp</t>
  </si>
  <si>
    <t>cdkbwcd37r4p</t>
  </si>
  <si>
    <t>cfcg40h1k1mp</t>
  </si>
  <si>
    <t>vyh5w0p6q8j1f9</t>
  </si>
  <si>
    <t>y7m0blncc5j1f9</t>
  </si>
  <si>
    <t>69y2qf76mtj1f9</t>
  </si>
  <si>
    <t>5fbqxtq5v4j1f9</t>
  </si>
  <si>
    <t>q5y9cd34b3j1f9</t>
  </si>
  <si>
    <t>rkprxq7c1lj1f9</t>
  </si>
  <si>
    <t>cb26r9p898nj1f9</t>
  </si>
  <si>
    <t>k7brtycrx7cb</t>
  </si>
  <si>
    <t>3wfpw106m8p</t>
  </si>
  <si>
    <t>2kf0h25c4lnc</t>
  </si>
  <si>
    <t>kl7klptps2cb</t>
  </si>
  <si>
    <t>9tl2qbw99hp</t>
  </si>
  <si>
    <t>kh7bgp0rh7cb</t>
  </si>
  <si>
    <t>kttgptgt04cb</t>
  </si>
  <si>
    <t>k2g950wm6xcb</t>
  </si>
  <si>
    <t>llx317rj21cb</t>
  </si>
  <si>
    <t>lcrvyrvzdgcb</t>
  </si>
  <si>
    <t>mhsrxhfn7kcb</t>
  </si>
  <si>
    <t>cfhbcr0t68hp</t>
  </si>
  <si>
    <t>cb82l9rfmrcp</t>
  </si>
  <si>
    <t>9k9z8823rhp</t>
  </si>
  <si>
    <t>m19jrp5qx4cb</t>
  </si>
  <si>
    <t>l449z3r0g1cb</t>
  </si>
  <si>
    <t>lh32g7100jcb</t>
  </si>
  <si>
    <t>cdcw66wz86dp</t>
  </si>
  <si>
    <t>lls9rnjmqqcb</t>
  </si>
  <si>
    <t>cjp64cp5w58p</t>
  </si>
  <si>
    <t>f9yt1nbjhqp</t>
  </si>
  <si>
    <t>gn6s03805jp</t>
  </si>
  <si>
    <t>gb371ycl2fp</t>
  </si>
  <si>
    <t>gkpzjdxzf0p</t>
  </si>
  <si>
    <t>f8r2wzz1xwp</t>
  </si>
  <si>
    <t>cjgy4rjgbkknc</t>
  </si>
  <si>
    <t>45phfjw9ylp</t>
  </si>
  <si>
    <t>3z90gjx85gnc</t>
  </si>
  <si>
    <t>hn0wst06hwp</t>
  </si>
  <si>
    <t>h3cr48yl88p</t>
  </si>
  <si>
    <t>jsrp16hqv5p</t>
  </si>
  <si>
    <t>ccpc77t59qkp</t>
  </si>
  <si>
    <t>gvjhcdcsmgp</t>
  </si>
  <si>
    <t>gmv88qkv8pp</t>
  </si>
  <si>
    <t>gbt0vv2hn1p</t>
  </si>
  <si>
    <t>cjh21fsvxc0p</t>
  </si>
  <si>
    <t>g9fd5q9vclp</t>
  </si>
  <si>
    <t>cd2pxl2tzmbp</t>
  </si>
  <si>
    <t>g5vvldy5k7p</t>
  </si>
  <si>
    <t>gzxffgsw9mp</t>
  </si>
  <si>
    <t>001550-4</t>
  </si>
  <si>
    <t>kjmzk4xsjncb</t>
  </si>
  <si>
    <t>Scudo Cargo 1.5 16V Turbo Diesel</t>
  </si>
  <si>
    <t>j4b6pd3nh9drj</t>
  </si>
  <si>
    <t>001551-2</t>
  </si>
  <si>
    <t>ksb0704ppgcb</t>
  </si>
  <si>
    <t>Scudo Multi 1.5 16 V Turbo Diesel</t>
  </si>
  <si>
    <t>kcm3gt7pq8drj</t>
  </si>
  <si>
    <t>9z7j4hw0hrp</t>
  </si>
  <si>
    <t>7ddslfbdd0nc</t>
  </si>
  <si>
    <t>cgxm84f3vswp</t>
  </si>
  <si>
    <t>ccm68rjmkdxnc</t>
  </si>
  <si>
    <t>cjpq7dhjj5wp</t>
  </si>
  <si>
    <t>cfh8tfq9q4knc</t>
  </si>
  <si>
    <t>n7wyx62kwvcb</t>
  </si>
  <si>
    <t>nfs4cchkg9drj</t>
  </si>
  <si>
    <t>qcvx5plgdscb</t>
  </si>
  <si>
    <t>pdyswqml7zdrj</t>
  </si>
  <si>
    <t>mrzm9k1v95cb</t>
  </si>
  <si>
    <t>mb29mw3b42drj</t>
  </si>
  <si>
    <t>l92677hrb9cb</t>
  </si>
  <si>
    <t>lchpfm0nyrdrj</t>
  </si>
  <si>
    <t>lspztzlf92cb</t>
  </si>
  <si>
    <t>kxjb7yg2v8drj</t>
  </si>
  <si>
    <t>lm9jzwvgvjcb</t>
  </si>
  <si>
    <t>lb8jgj1c6wdrj</t>
  </si>
  <si>
    <t>m8ydp0q835cb</t>
  </si>
  <si>
    <t>mnr8rh2vk4drj</t>
  </si>
  <si>
    <t>ljw5jgrtgrp</t>
  </si>
  <si>
    <t>lwcc50g5lncb</t>
  </si>
  <si>
    <t>lds177shshdrj</t>
  </si>
  <si>
    <t>0y6p3f74f0p</t>
  </si>
  <si>
    <t>ngk1ryd3t5p</t>
  </si>
  <si>
    <t>mdxtq5mh5ncb</t>
  </si>
  <si>
    <t>m8fvf624kzcb</t>
  </si>
  <si>
    <t>n4kmkvr219cb</t>
  </si>
  <si>
    <t>l9rt0fctkyp</t>
  </si>
  <si>
    <t>pb2d918165cb</t>
  </si>
  <si>
    <t>nvnwz5t6qwdrj</t>
  </si>
  <si>
    <t>mdnzcd47rdcb</t>
  </si>
  <si>
    <t>lk2zxzs6gmdrj</t>
  </si>
  <si>
    <t>mmlc24kxf8cb</t>
  </si>
  <si>
    <t>lg87cfk8tvdrj</t>
  </si>
  <si>
    <t>kfpsj6cmgzcb</t>
  </si>
  <si>
    <t>lbhrkpn8d6cb</t>
  </si>
  <si>
    <t>kpyz1r3kplcb</t>
  </si>
  <si>
    <t>8tv15jpsmdp</t>
  </si>
  <si>
    <t>6kh7tng57bp</t>
  </si>
  <si>
    <t>gf88xllhn7p</t>
  </si>
  <si>
    <t>ghfv0h95nqp</t>
  </si>
  <si>
    <t>ch85lkzk6dxp</t>
  </si>
  <si>
    <t>grsdmk0nxsp</t>
  </si>
  <si>
    <t>gj97k52d02dqw</t>
  </si>
  <si>
    <t>g2df0xsc0hp</t>
  </si>
  <si>
    <t>gv0fgcr0y7dqw</t>
  </si>
  <si>
    <t>cbtpz8s629bp</t>
  </si>
  <si>
    <t>f7pv1g53y8p</t>
  </si>
  <si>
    <t>cfwqxvclw5pp</t>
  </si>
  <si>
    <t>g54w4tzjw6p</t>
  </si>
  <si>
    <t>hllqnrqbngp</t>
  </si>
  <si>
    <t>hy6jd6rwnvp</t>
  </si>
  <si>
    <t>j7r7fkn0w8p</t>
  </si>
  <si>
    <t>htpmjtvqfnp</t>
  </si>
  <si>
    <t>hmz9m4vmxpp</t>
  </si>
  <si>
    <t>hmxv4wd8gkp</t>
  </si>
  <si>
    <t>ggvchf4kj0p</t>
  </si>
  <si>
    <t>gqdyk0frcbp</t>
  </si>
  <si>
    <t>cf5d73hx9syp</t>
  </si>
  <si>
    <t>cd3t5kk7crjp</t>
  </si>
  <si>
    <t>n1wspn4h9xp</t>
  </si>
  <si>
    <t>jxzdwft882p</t>
  </si>
  <si>
    <t>hfbwsw8761p</t>
  </si>
  <si>
    <t>f5nt7vqxqdp</t>
  </si>
  <si>
    <t>p12qsct1x3p</t>
  </si>
  <si>
    <t>hfz8w94w7lp</t>
  </si>
  <si>
    <t>g5194vkw5kdqw</t>
  </si>
  <si>
    <t>hc7rr5j0gtp</t>
  </si>
  <si>
    <t>g4p8hhmcjtdqw</t>
  </si>
  <si>
    <t>g0ztxmdpmrp</t>
  </si>
  <si>
    <t>gvwrnh7btqdqw</t>
  </si>
  <si>
    <t>h4x6350frbcb</t>
  </si>
  <si>
    <t>n6ys8tgx2fp</t>
  </si>
  <si>
    <t>kyx1l3zy4np</t>
  </si>
  <si>
    <t>h5jqm87c1sp</t>
  </si>
  <si>
    <t>ls798934gnp</t>
  </si>
  <si>
    <t>9qt9kxk332p</t>
  </si>
  <si>
    <t>83qg5v5fvsp</t>
  </si>
  <si>
    <t>699qpwnkjqnc</t>
  </si>
  <si>
    <t>8fqv700znbp</t>
  </si>
  <si>
    <t>98z10h4tkvp</t>
  </si>
  <si>
    <t>cchsjb35pp0p</t>
  </si>
  <si>
    <t>f4095rfw84p</t>
  </si>
  <si>
    <t>cg9t9dpt0r7p</t>
  </si>
  <si>
    <t>cgs3jbp83h1p</t>
  </si>
  <si>
    <t>ccgc8h3gspjp</t>
  </si>
  <si>
    <t>f7xblx1gz0p</t>
  </si>
  <si>
    <t>gfxdgpsdzsp</t>
  </si>
  <si>
    <t>9t2md5ht03p</t>
  </si>
  <si>
    <t>ccwk5h7nc0fp</t>
  </si>
  <si>
    <t>gzk05nfnr7p</t>
  </si>
  <si>
    <t>gsnqyjf3w0dqw</t>
  </si>
  <si>
    <t>jr8pqbzs7mp</t>
  </si>
  <si>
    <t>jcssdjwgg1dqw</t>
  </si>
  <si>
    <t>h06vs59xgpp</t>
  </si>
  <si>
    <t>ht0s02jvj2dqw</t>
  </si>
  <si>
    <t>hgrqns4stbp</t>
  </si>
  <si>
    <t>g66nb76572dqw</t>
  </si>
  <si>
    <t>cg39cvhvl7kp</t>
  </si>
  <si>
    <t>gkv941dvhhp</t>
  </si>
  <si>
    <t>f8sd1cb4wyp</t>
  </si>
  <si>
    <t>cjqf1f9260qp</t>
  </si>
  <si>
    <t>grqrxryyw3p</t>
  </si>
  <si>
    <t>gg2z3mx31ddqw</t>
  </si>
  <si>
    <t>gdyr46qkgyp</t>
  </si>
  <si>
    <t>f4zgqb2qjtdqw</t>
  </si>
  <si>
    <t>cg08y2v4sqjp</t>
  </si>
  <si>
    <t>cjtg5rkff64p</t>
  </si>
  <si>
    <t>jlqnsbwcngp</t>
  </si>
  <si>
    <t>h4kvf9m7pvdqw</t>
  </si>
  <si>
    <t>015213-7</t>
  </si>
  <si>
    <t>ccw3jkhp1ffp</t>
  </si>
  <si>
    <t>HB20 Limited 1.0 Flex 12V Mec.</t>
  </si>
  <si>
    <t>92kh3y4zkqnc</t>
  </si>
  <si>
    <t>015214-5</t>
  </si>
  <si>
    <t>f3n9nbdk4cp</t>
  </si>
  <si>
    <t>HB20 Comfort 1.0 TB Flex 12V Aut</t>
  </si>
  <si>
    <t>cg296m2vzzync</t>
  </si>
  <si>
    <t>015215-3</t>
  </si>
  <si>
    <t>9vdsxff2zcp</t>
  </si>
  <si>
    <t>HB20 Comfort 1.0 Flex 12V Mec.</t>
  </si>
  <si>
    <t>73gt4jkytmnc</t>
  </si>
  <si>
    <t>015216-1</t>
  </si>
  <si>
    <t>cg16n632j4pp</t>
  </si>
  <si>
    <t>HB20 Comfort 1.0 TB Flex 12V Mec</t>
  </si>
  <si>
    <t>cd1459j94tbnc</t>
  </si>
  <si>
    <t>mb9ytzz6xscb</t>
  </si>
  <si>
    <t>mgtf6b1l3ncb</t>
  </si>
  <si>
    <t>n7lzmnss0xcb</t>
  </si>
  <si>
    <t>l5td225j0zdrj</t>
  </si>
  <si>
    <t>p1kmmmyjq7cb</t>
  </si>
  <si>
    <t>l56f1q2m9bdrj</t>
  </si>
  <si>
    <t>mp7xywjx13cb</t>
  </si>
  <si>
    <t>km038z6fn9drj</t>
  </si>
  <si>
    <t>m6ly2nn6y9cb</t>
  </si>
  <si>
    <t>k5ms4rx2n4drj</t>
  </si>
  <si>
    <t>nx6nn797z0cb</t>
  </si>
  <si>
    <t>lkk85gtx0tdrj</t>
  </si>
  <si>
    <t>pgmh792br8cb</t>
  </si>
  <si>
    <t>l5b0w1gc2xdrj</t>
  </si>
  <si>
    <t>py80brfnq3cb</t>
  </si>
  <si>
    <t>mf564n8xxhdrj</t>
  </si>
  <si>
    <t>qzgqnv3psmcb</t>
  </si>
  <si>
    <t>mmfrz3c0zndrj</t>
  </si>
  <si>
    <t>q6z3krlsmxcb</t>
  </si>
  <si>
    <t>m1wp0mjysddrj</t>
  </si>
  <si>
    <t>m9r7tvfq3dcb</t>
  </si>
  <si>
    <t>m73kk55147cb</t>
  </si>
  <si>
    <t>mv5ftsd185cb</t>
  </si>
  <si>
    <t>msxfppp88wcb</t>
  </si>
  <si>
    <t>lkpvlkf171cb</t>
  </si>
  <si>
    <t>qkkxb3l72hcb</t>
  </si>
  <si>
    <t>mwsr77mtnwdrj</t>
  </si>
  <si>
    <t>ps5m16rttncb</t>
  </si>
  <si>
    <t>mdt27gptsmdrj</t>
  </si>
  <si>
    <t>nxcvpch223cb</t>
  </si>
  <si>
    <t>lq62q3p7qfdrj</t>
  </si>
  <si>
    <t>nw4ylr4zztcb</t>
  </si>
  <si>
    <t>llx9pwzgbsdrj</t>
  </si>
  <si>
    <t>pg999zh9d9cb</t>
  </si>
  <si>
    <t>lk2zxzsvvldrj</t>
  </si>
  <si>
    <t>089031-6</t>
  </si>
  <si>
    <t>nfczgxs6xkcb</t>
  </si>
  <si>
    <t>DAILY CITY CHASSI 30-160 3.0 (Diesel)</t>
  </si>
  <si>
    <t>lgjc6qm9xhdrj</t>
  </si>
  <si>
    <t>hs595jv736cb</t>
  </si>
  <si>
    <t>jbttypbsxsp</t>
  </si>
  <si>
    <t>f6llh1cbdjp</t>
  </si>
  <si>
    <t>gnm15kvgmhp</t>
  </si>
  <si>
    <t>hdczgzqx3jp</t>
  </si>
  <si>
    <t>h34ygb5rnjp</t>
  </si>
  <si>
    <t>tkgb2pdp07p</t>
  </si>
  <si>
    <t>0c0sg9l5x8p</t>
  </si>
  <si>
    <t>0d537q0w45p</t>
  </si>
  <si>
    <t>sdcr5dj0fgp</t>
  </si>
  <si>
    <t>9g751c8bz1p</t>
  </si>
  <si>
    <t>ysg31sdbrzp</t>
  </si>
  <si>
    <t>z0z2vp7929p</t>
  </si>
  <si>
    <t>x005x36lqwp</t>
  </si>
  <si>
    <t>2thj4n1hczp</t>
  </si>
  <si>
    <t>x2kcgh5ynmcb</t>
  </si>
  <si>
    <t>gkyv020lysp</t>
  </si>
  <si>
    <t>g6ps20rj5wp</t>
  </si>
  <si>
    <t>j1wh69mqprcb</t>
  </si>
  <si>
    <t>khmgn98gx5cb</t>
  </si>
  <si>
    <t>hqb6xllds7p</t>
  </si>
  <si>
    <t>tdgh29k2fbp</t>
  </si>
  <si>
    <t>r5fbwncctvp</t>
  </si>
  <si>
    <t>f5v6fhv8fsp</t>
  </si>
  <si>
    <t>xrw3wh2gmdp</t>
  </si>
  <si>
    <t>jpbspt3b0ncb</t>
  </si>
  <si>
    <t>ky3ghl6xt4p</t>
  </si>
  <si>
    <t>j7cyld8hngp</t>
  </si>
  <si>
    <t>jxygk8s16vp</t>
  </si>
  <si>
    <t>kb636046prp</t>
  </si>
  <si>
    <t>lrs3l3m199p</t>
  </si>
  <si>
    <t>lyfx9pbkvncb</t>
  </si>
  <si>
    <t>ly6y21bpcqcb</t>
  </si>
  <si>
    <t>mqz4ysm43hcb</t>
  </si>
  <si>
    <t>mp7z6q4h49cb</t>
  </si>
  <si>
    <t>tb0bj0vcxsp</t>
  </si>
  <si>
    <t>n5rcqh3p99cb</t>
  </si>
  <si>
    <t>l3sw2gth5vp</t>
  </si>
  <si>
    <t>m55ypxts3bp</t>
  </si>
  <si>
    <t>qb8v5r5692cb</t>
  </si>
  <si>
    <t>x4z7350vx5cb</t>
  </si>
  <si>
    <t>hckkv9xcg2p</t>
  </si>
  <si>
    <t>jzbm5fzg11p</t>
  </si>
  <si>
    <t>jy02tz9wtvp</t>
  </si>
  <si>
    <t>hwjl85x7t9p</t>
  </si>
  <si>
    <t>rzh685kh7qp</t>
  </si>
  <si>
    <t>017090-9</t>
  </si>
  <si>
    <t>xc5tyt3zgbp</t>
  </si>
  <si>
    <t>Wrangler Unlimited SAHARA 2.0 TB 4p Aut</t>
  </si>
  <si>
    <t>h23wnk3ph5cb</t>
  </si>
  <si>
    <t>hrxywym28ldrj</t>
  </si>
  <si>
    <t>jjzsxxdqmwp</t>
  </si>
  <si>
    <t>ldg2dmygy1p</t>
  </si>
  <si>
    <t>y52jjs15ycp</t>
  </si>
  <si>
    <t>s3lftb7jwwp</t>
  </si>
  <si>
    <t>h0dsbwny57p</t>
  </si>
  <si>
    <t>g9hn1clndnp</t>
  </si>
  <si>
    <t>hzrsmpyfl9p</t>
  </si>
  <si>
    <t>018097-1</t>
  </si>
  <si>
    <t>m00bkrtkdwp</t>
  </si>
  <si>
    <t>Sportage Exp P. 1.6 T-GDI MHEV</t>
  </si>
  <si>
    <t>mjy75m8wp5dqw</t>
  </si>
  <si>
    <t>f3r72hnpllj1gy</t>
  </si>
  <si>
    <t>cgjxzjypszfcb</t>
  </si>
  <si>
    <t>899bg22910cb</t>
  </si>
  <si>
    <t>f5n2t8t4c5j1f9</t>
  </si>
  <si>
    <t>r732x1z06vp</t>
  </si>
  <si>
    <t>rkjsvg8lmgdqw</t>
  </si>
  <si>
    <t>s8xxx10s6pp</t>
  </si>
  <si>
    <t>sp9r9dq6dydqw</t>
  </si>
  <si>
    <t>t75qcb0t4mp</t>
  </si>
  <si>
    <t>thgvl2p474dqw</t>
  </si>
  <si>
    <t>tn13vpqwyjcb</t>
  </si>
  <si>
    <t>s4dxnwwhm2drj</t>
  </si>
  <si>
    <t>t69d5b481vcb</t>
  </si>
  <si>
    <t>tn1jttqyd3drj</t>
  </si>
  <si>
    <t>sdshjpzrwzcb</t>
  </si>
  <si>
    <t>rpyy65lkrwdrj</t>
  </si>
  <si>
    <t>4vh7dltwjzp</t>
  </si>
  <si>
    <t>s4ybyzz85zp</t>
  </si>
  <si>
    <t>sfwfxspll3dqw</t>
  </si>
  <si>
    <t>q4390ysrr0p</t>
  </si>
  <si>
    <t>qn0prsc465dqw</t>
  </si>
  <si>
    <t>hz553k26psj1f9</t>
  </si>
  <si>
    <t>cbnn7gb5073p</t>
  </si>
  <si>
    <t>3vp5rtynggp</t>
  </si>
  <si>
    <t>003npzy02dp</t>
  </si>
  <si>
    <t>50289twc35p</t>
  </si>
  <si>
    <t>g2x6870j6zj1f9</t>
  </si>
  <si>
    <t>1t3sw2f11np</t>
  </si>
  <si>
    <t>34g9shhbw7p</t>
  </si>
  <si>
    <t>5nyz3603dycb</t>
  </si>
  <si>
    <t>21gwlnh1s6cb</t>
  </si>
  <si>
    <t>3sxtp9n1fhcb</t>
  </si>
  <si>
    <t>7qm4rd7k6pcb</t>
  </si>
  <si>
    <t>61rnqh0c7fcb</t>
  </si>
  <si>
    <t>cd0hf7zjr6jp</t>
  </si>
  <si>
    <t>gfd0kgk8vzj1f9</t>
  </si>
  <si>
    <t>0kxb5vgzj3p</t>
  </si>
  <si>
    <t>033197-0</t>
  </si>
  <si>
    <t>7vkdl0hn21cb</t>
  </si>
  <si>
    <t>Discovery Metropolitan 3.0 4x4 MHEV Die</t>
  </si>
  <si>
    <t>6fbtwy37rgdrj</t>
  </si>
  <si>
    <t>ch9cm2cq83kp</t>
  </si>
  <si>
    <t>s8fwf8s1lrp</t>
  </si>
  <si>
    <t>qp6ypf1n96p</t>
  </si>
  <si>
    <t>q4yrmrfpf3p</t>
  </si>
  <si>
    <t>rlv1qdhwtqp</t>
  </si>
  <si>
    <t>ptg9sfrlngp</t>
  </si>
  <si>
    <t>nzk2lw9gb2p</t>
  </si>
  <si>
    <t>yvqbdd5gz0p</t>
  </si>
  <si>
    <t>y8by51wt12p</t>
  </si>
  <si>
    <t>s3ty1rj1lyp</t>
  </si>
  <si>
    <t>rp8vpzklzwp</t>
  </si>
  <si>
    <t>vfpt333gmdp</t>
  </si>
  <si>
    <t>8ncyyts50jp</t>
  </si>
  <si>
    <t>hqzlgzm155p</t>
  </si>
  <si>
    <t>cjr2tzn7v6rp</t>
  </si>
  <si>
    <t>gttpplzxswj1f9</t>
  </si>
  <si>
    <t>nxmg0ghljlj1f9</t>
  </si>
  <si>
    <t>cf30j2drj3mp</t>
  </si>
  <si>
    <t>Levante GT 2.0 MHEV 330cv Aut.</t>
  </si>
  <si>
    <t>v65qcnsz96j1f9</t>
  </si>
  <si>
    <t>w3ddmngqtxj1f9</t>
  </si>
  <si>
    <t>q531y5j9lbj1f9</t>
  </si>
  <si>
    <t>pm39tmjsyvj1f9</t>
  </si>
  <si>
    <t>3wk895vzg8p</t>
  </si>
  <si>
    <t>htn6mjyhq4j1f9</t>
  </si>
  <si>
    <t>5gh328kywxp</t>
  </si>
  <si>
    <t>ccskf15wsfgp</t>
  </si>
  <si>
    <t>lyszj4p6t7j1f9</t>
  </si>
  <si>
    <t>phq1n8rm4jp</t>
  </si>
  <si>
    <t>0sny5wkd04p</t>
  </si>
  <si>
    <t>qydstszhlrp</t>
  </si>
  <si>
    <t>wfw7vw6gtlcb</t>
  </si>
  <si>
    <t>yh3jrr5cxkcb</t>
  </si>
  <si>
    <t>pt0wk77k5dcb</t>
  </si>
  <si>
    <t>pz5s9rvbw4cb</t>
  </si>
  <si>
    <t>p71zvpl841cb</t>
  </si>
  <si>
    <t>p2p3brr69ncb</t>
  </si>
  <si>
    <t>04qrmcdx7fp</t>
  </si>
  <si>
    <t>mr3qhn5z7hcb</t>
  </si>
  <si>
    <t>lm19rx7p90drj</t>
  </si>
  <si>
    <t>mgm72fskntcb</t>
  </si>
  <si>
    <t>lcl4gx993qdrj</t>
  </si>
  <si>
    <t>m418r7p606cb</t>
  </si>
  <si>
    <t>l29vlpdpmqdrj</t>
  </si>
  <si>
    <t>ljtf0rs3zlcb</t>
  </si>
  <si>
    <t>ltzy8cb4p3cb</t>
  </si>
  <si>
    <t>l793260vrqcb</t>
  </si>
  <si>
    <t>mhpd7zr1r8cb</t>
  </si>
  <si>
    <t>ldxg5l3cm9drj</t>
  </si>
  <si>
    <t>mxwzjt0hfxcb</t>
  </si>
  <si>
    <t>mgzdfrf34mcb</t>
  </si>
  <si>
    <t>l080fpq97mcb</t>
  </si>
  <si>
    <t>npsxf9z0hzcb</t>
  </si>
  <si>
    <t>n0kffzpgnrcb</t>
  </si>
  <si>
    <t>qymysw0620cb</t>
  </si>
  <si>
    <t>rzx383wbv0cb</t>
  </si>
  <si>
    <t>lt3b1sxgjccb</t>
  </si>
  <si>
    <t>lzzvcn1crccb</t>
  </si>
  <si>
    <t>67sr766x5gcb</t>
  </si>
  <si>
    <t>cbvvjkyw0r5p</t>
  </si>
  <si>
    <t>n4rfvkpnkzcb</t>
  </si>
  <si>
    <t>nqgnt0w1mdcb</t>
  </si>
  <si>
    <t>pzfcj8vrc1cb</t>
  </si>
  <si>
    <t>vmcsrhxh36p</t>
  </si>
  <si>
    <t>wnjsnvbdcvp</t>
  </si>
  <si>
    <t>wmdb2m7cdcp</t>
  </si>
  <si>
    <t>0x5gn1mnqzp</t>
  </si>
  <si>
    <t>z29qpmg29zp</t>
  </si>
  <si>
    <t>rqwl3kp0kqcb</t>
  </si>
  <si>
    <t>8s4j1czjj2cb</t>
  </si>
  <si>
    <t>q8m81dfj26p</t>
  </si>
  <si>
    <t>q51brj56p8p</t>
  </si>
  <si>
    <t>cjj561dybq0p</t>
  </si>
  <si>
    <t>GLS 450 4M EQ Boost 3.0 Bi-TB Aut.</t>
  </si>
  <si>
    <t>pj2g5ty7cyp</t>
  </si>
  <si>
    <t>rlkp4js0s2p</t>
  </si>
  <si>
    <t>mtvjp28shhj1f9</t>
  </si>
  <si>
    <t>0mpvq20sfdp</t>
  </si>
  <si>
    <t>t5bvzxn2fcp</t>
  </si>
  <si>
    <t>snvwrknt26p</t>
  </si>
  <si>
    <t>0wjhyzpj2gp</t>
  </si>
  <si>
    <t>1tbfw7300qj1f9</t>
  </si>
  <si>
    <t>ydf240ncbxp</t>
  </si>
  <si>
    <t>yt12sqq165p</t>
  </si>
  <si>
    <t>ncv7gn1kyhcb</t>
  </si>
  <si>
    <t>l18qj2bmv4drj</t>
  </si>
  <si>
    <t>mvrqgg2zb0cb</t>
  </si>
  <si>
    <t>lcsblvlzp3drj</t>
  </si>
  <si>
    <t>mwsxrywmr2cb</t>
  </si>
  <si>
    <t>ld2m5lkt28drj</t>
  </si>
  <si>
    <t>m5dtjsd02scb</t>
  </si>
  <si>
    <t>lnd81mpqzkdrj</t>
  </si>
  <si>
    <t>mrmbwjm3mjcb</t>
  </si>
  <si>
    <t>lb9zjqp0xgdrj</t>
  </si>
  <si>
    <t>mlrtzrf50gcb</t>
  </si>
  <si>
    <t>k9q0ssc6ngdrj</t>
  </si>
  <si>
    <t>l7h8dhfpxfcb</t>
  </si>
  <si>
    <t>k8pklsw7d6drj</t>
  </si>
  <si>
    <t>mc707jylqbcb</t>
  </si>
  <si>
    <t>lbykqwlz61drj</t>
  </si>
  <si>
    <t>m4lxp3ldm7p</t>
  </si>
  <si>
    <t>nrdcy8hjmlp</t>
  </si>
  <si>
    <t>mvx260059ydqw</t>
  </si>
  <si>
    <t>n69p9nctpkp</t>
  </si>
  <si>
    <t>rkw00pdtkxp</t>
  </si>
  <si>
    <t>pjflvfhhtzp</t>
  </si>
  <si>
    <t>n2wx96dqncdqw</t>
  </si>
  <si>
    <t>p4wbt6tpp9p</t>
  </si>
  <si>
    <t>pddn5y4xclcb</t>
  </si>
  <si>
    <t>nytxvvpldhdrj</t>
  </si>
  <si>
    <t>ngcfpsd7hgcb</t>
  </si>
  <si>
    <t>myjc64rns5drj</t>
  </si>
  <si>
    <t>qjsf1lpfs8cb</t>
  </si>
  <si>
    <t>pzgmzs59n5drj</t>
  </si>
  <si>
    <t>mgdftl2g75p</t>
  </si>
  <si>
    <t>lqd749p2lrdqw</t>
  </si>
  <si>
    <t>l0nvmwklllp</t>
  </si>
  <si>
    <t>llxpj209yvdqw</t>
  </si>
  <si>
    <t>l4gfplqf9xp</t>
  </si>
  <si>
    <t>n4ntqm4spcp</t>
  </si>
  <si>
    <t>p6m1l0c0gxcb</t>
  </si>
  <si>
    <t>jf67j1bs40p</t>
  </si>
  <si>
    <t>sdjm4ycz04cb</t>
  </si>
  <si>
    <t>k641x0zrynp</t>
  </si>
  <si>
    <t>kj5cq96w7jdqw</t>
  </si>
  <si>
    <t>knhjg1t4ggp</t>
  </si>
  <si>
    <t>j92k71kw08dqw</t>
  </si>
  <si>
    <t>tqrgc2jh83cb</t>
  </si>
  <si>
    <t>mv8p7fgsnlcb</t>
  </si>
  <si>
    <t>mdhxq647kkdrj</t>
  </si>
  <si>
    <t>mb8pdghw8jcb</t>
  </si>
  <si>
    <t>l1b4xjpzs5drj</t>
  </si>
  <si>
    <t>jkbzy5035fp</t>
  </si>
  <si>
    <t>j5xwdxvdvpp</t>
  </si>
  <si>
    <t>jw2z9nbjwfp</t>
  </si>
  <si>
    <t>mh8r8b129dp</t>
  </si>
  <si>
    <t>lv1hp6g6bndqw</t>
  </si>
  <si>
    <t>m05c5yprk8cb</t>
  </si>
  <si>
    <t>mjvr0d7n58drj</t>
  </si>
  <si>
    <t>lv9ggrf083p</t>
  </si>
  <si>
    <t>kv1lnst8swp</t>
  </si>
  <si>
    <t>j1fjfg3pmsp</t>
  </si>
  <si>
    <t>n9zj5t3dwqp</t>
  </si>
  <si>
    <t>pwpx26hmkscb</t>
  </si>
  <si>
    <t>ns76mz52rdcb</t>
  </si>
  <si>
    <t>ndwgb1rs2wcb</t>
  </si>
  <si>
    <t>mw7g1mr2psdrj</t>
  </si>
  <si>
    <t>mc9jfm30r5cb</t>
  </si>
  <si>
    <t>lkqrrsm2vhdrj</t>
  </si>
  <si>
    <t>g1dzs2fwjpp</t>
  </si>
  <si>
    <t>gkp7dxmn0qp</t>
  </si>
  <si>
    <t>f8hdlvt1dbp</t>
  </si>
  <si>
    <t>ch1qsn7c52lp</t>
  </si>
  <si>
    <t>gxffyx2cn2p</t>
  </si>
  <si>
    <t>gj8jmjcc99p</t>
  </si>
  <si>
    <t>g8vc9q95fpp</t>
  </si>
  <si>
    <t>hqswk1543bp</t>
  </si>
  <si>
    <t>hfq04bqtn8p</t>
  </si>
  <si>
    <t>nwcp1t8kzbcb</t>
  </si>
  <si>
    <t>qdmnymg761cb</t>
  </si>
  <si>
    <t>pwn39rtys6drj</t>
  </si>
  <si>
    <t>qc46hp4v9ncb</t>
  </si>
  <si>
    <t>pqs1c3m6mpdrj</t>
  </si>
  <si>
    <t>cg66wgjf3jcp</t>
  </si>
  <si>
    <t>mrblbjcnd2p</t>
  </si>
  <si>
    <t>gnmpw8dx1np</t>
  </si>
  <si>
    <t>ggp3npxxb9dqw</t>
  </si>
  <si>
    <t>f403d5cxtwp</t>
  </si>
  <si>
    <t>chmmfj3fr3tnc</t>
  </si>
  <si>
    <t>gfb5c4hnl9p</t>
  </si>
  <si>
    <t>f55rrycb6qdqw</t>
  </si>
  <si>
    <t>jmft2875qccb</t>
  </si>
  <si>
    <t>kkskn13wgncb</t>
  </si>
  <si>
    <t>kz8g3n6v12cb</t>
  </si>
  <si>
    <t>f76skk7gsnp</t>
  </si>
  <si>
    <t>g1k75t6m6wp</t>
  </si>
  <si>
    <t>gsdbntp52tdqw</t>
  </si>
  <si>
    <t>mfypw802x1cb</t>
  </si>
  <si>
    <t>f8bc3lqfqnp</t>
  </si>
  <si>
    <t>cjkvkkxzyksnc</t>
  </si>
  <si>
    <t>jmb5vf2cmycb</t>
  </si>
  <si>
    <t>9981fw6ntwp</t>
  </si>
  <si>
    <t>m4c2wc4m7sp</t>
  </si>
  <si>
    <t>k10xzy9zxwcb</t>
  </si>
  <si>
    <t>9wghzxbgyrp</t>
  </si>
  <si>
    <t>jw674df6rgcb</t>
  </si>
  <si>
    <t>kd403q1msvcb</t>
  </si>
  <si>
    <t>jkpy7wfzdkdrj</t>
  </si>
  <si>
    <t>k1h3vnyb07cb</t>
  </si>
  <si>
    <t>lcrhpgw96vcb</t>
  </si>
  <si>
    <t>f8xdzlq5ytp</t>
  </si>
  <si>
    <t>f3k7z74th4dqw</t>
  </si>
  <si>
    <t>cdvykhkg736p</t>
  </si>
  <si>
    <t>cb65qy33v10nc</t>
  </si>
  <si>
    <t>chj8q1bhb6rp</t>
  </si>
  <si>
    <t>cfct11cm7r6nc</t>
  </si>
  <si>
    <t>024266-7</t>
  </si>
  <si>
    <t>gw34hz4x5lp</t>
  </si>
  <si>
    <t>2008 Style 1.6 Turbo Flex 16V 5p Aut.</t>
  </si>
  <si>
    <t>gnbcbdz5mxdqw</t>
  </si>
  <si>
    <t>hm2jm7d51rj1f9</t>
  </si>
  <si>
    <t>hvnzm8680kj1f9</t>
  </si>
  <si>
    <t>jgjfwkp2kyj1f9</t>
  </si>
  <si>
    <t>jnts58hgcfj1f9</t>
  </si>
  <si>
    <t>5673sb2mxrp</t>
  </si>
  <si>
    <t>425w74780xdqw</t>
  </si>
  <si>
    <t>z2qqykdn3rp</t>
  </si>
  <si>
    <t>zb6j22tc21dqw</t>
  </si>
  <si>
    <t>gf61wt9wymj1f9</t>
  </si>
  <si>
    <t>cg6qh9lhptsp</t>
  </si>
  <si>
    <t>cf50bkfltlnp</t>
  </si>
  <si>
    <t>gcj8g2g76kj1f9</t>
  </si>
  <si>
    <t>gk4l3bvwl3j1f9</t>
  </si>
  <si>
    <t>grwgnjtv97j1f9</t>
  </si>
  <si>
    <t>gs9x36j73lj1f9</t>
  </si>
  <si>
    <t>9yjx1s4l80p</t>
  </si>
  <si>
    <t>8t0ck9dv1kdqw</t>
  </si>
  <si>
    <t>hvfmg2pyfnj1f9</t>
  </si>
  <si>
    <t>hj78v36wcydqw</t>
  </si>
  <si>
    <t>cdvft11qss0p</t>
  </si>
  <si>
    <t>ccg2mcnbvlwdqw</t>
  </si>
  <si>
    <t>gz1spdhr64j1f9</t>
  </si>
  <si>
    <t>gr2cm2kt06j1f9</t>
  </si>
  <si>
    <t>gh9993vhtrdqw</t>
  </si>
  <si>
    <t>g26lf0v6l5j1f9</t>
  </si>
  <si>
    <t>8grk7glzwqp</t>
  </si>
  <si>
    <t>68v07nj95wdqw</t>
  </si>
  <si>
    <t>hq69mdsyvmj1f9</t>
  </si>
  <si>
    <t>hh0y8hyfx7dqw</t>
  </si>
  <si>
    <t>996k8nq4bdp</t>
  </si>
  <si>
    <t>87ky8wrfmvdqw</t>
  </si>
  <si>
    <t>7zwwlxb5x9p</t>
  </si>
  <si>
    <t>6tkp6cmtd5dqw</t>
  </si>
  <si>
    <t>cf2nq9kd6d4p</t>
  </si>
  <si>
    <t>cdf3ky6qmctdqw</t>
  </si>
  <si>
    <t>gvwlvqcf5nj1f9</t>
  </si>
  <si>
    <t>gm5tjmnkk8dqw</t>
  </si>
  <si>
    <t>g9707xf7n2j1f9</t>
  </si>
  <si>
    <t>g2th0y9lhddqw</t>
  </si>
  <si>
    <t>hg80t157ltj1f9</t>
  </si>
  <si>
    <t>g70x5ksd8rdqw</t>
  </si>
  <si>
    <t>xvcxqddd0zcb</t>
  </si>
  <si>
    <t>zmcntncx0kcb</t>
  </si>
  <si>
    <t>xlr02c5lgnp</t>
  </si>
  <si>
    <t>x6zqgvs9nccb</t>
  </si>
  <si>
    <t>xq9yhsyd4xcb</t>
  </si>
  <si>
    <t>zs9rt69s25cb</t>
  </si>
  <si>
    <t>3500 LIMITED LONGHORN 6.7 TB CD Diesel</t>
  </si>
  <si>
    <t>j1fz2kbcl1cb</t>
  </si>
  <si>
    <t>jsc4rmtltsdrj</t>
  </si>
  <si>
    <t>krcpdydm7bcb</t>
  </si>
  <si>
    <t>kfjmj6t842drj</t>
  </si>
  <si>
    <t>k8nzkxjmt0cb</t>
  </si>
  <si>
    <t>km4bfsbm1cdrj</t>
  </si>
  <si>
    <t>k81v0t5003cb</t>
  </si>
  <si>
    <t>ky9sj97th5drj</t>
  </si>
  <si>
    <t>lql092nc8bcb</t>
  </si>
  <si>
    <t>k9q9s6h0f0drj</t>
  </si>
  <si>
    <t>m78pf7c5bwcb</t>
  </si>
  <si>
    <t>mc5bvrgfnldrj</t>
  </si>
  <si>
    <t>ch8f1ztgqwdp</t>
  </si>
  <si>
    <t>f9s09yxbhqp</t>
  </si>
  <si>
    <t>ggwd5dm483p</t>
  </si>
  <si>
    <t>gjft0dr6vtp</t>
  </si>
  <si>
    <t>gyccvrktkyp</t>
  </si>
  <si>
    <t>3pcskxdd4jp</t>
  </si>
  <si>
    <t>16jmd24vm2nc</t>
  </si>
  <si>
    <t>4t8qt4dg5wp</t>
  </si>
  <si>
    <t>3j4x7yqb44nc</t>
  </si>
  <si>
    <t>80pp4yk96np</t>
  </si>
  <si>
    <t>61qnvf7v24nc</t>
  </si>
  <si>
    <t>51l0q88s0xp</t>
  </si>
  <si>
    <t>422s05sjzznc</t>
  </si>
  <si>
    <t>cf6cpscrntgp</t>
  </si>
  <si>
    <t>cc9qzqf3s21nc</t>
  </si>
  <si>
    <t>f8p0n0m1vbp</t>
  </si>
  <si>
    <t>ch4z6bbhgy5nc</t>
  </si>
  <si>
    <t>45thcrs17cp</t>
  </si>
  <si>
    <t>7qh268sh96p</t>
  </si>
  <si>
    <t>cb6925mgb6fp</t>
  </si>
  <si>
    <t>8mgl2ym1lcnc</t>
  </si>
  <si>
    <t>cc3bww1h52gp</t>
  </si>
  <si>
    <t>9ww9413176nc</t>
  </si>
  <si>
    <t>cc4hwc5s36yp</t>
  </si>
  <si>
    <t>g0h3k59mm6p</t>
  </si>
  <si>
    <t>gr4lnvn86xdqw</t>
  </si>
  <si>
    <t>grvyhnbbgpp</t>
  </si>
  <si>
    <t>gg1l89z7g0dqw</t>
  </si>
  <si>
    <t>gh7xbxjrs5p</t>
  </si>
  <si>
    <t>f7mpfqppt6dqw</t>
  </si>
  <si>
    <t>f65341ns09p</t>
  </si>
  <si>
    <t>chpc9yl57gync</t>
  </si>
  <si>
    <t>h6pbv4k189p</t>
  </si>
  <si>
    <t>hkrq0629jvdqw</t>
  </si>
  <si>
    <t>hwkhbhd0krp</t>
  </si>
  <si>
    <t>hg9qzsb1wvdqw</t>
  </si>
  <si>
    <t>hn78jhywkvp</t>
  </si>
  <si>
    <t>hc2c0l81l1dqw</t>
  </si>
  <si>
    <t>9ntsj93syxp</t>
  </si>
  <si>
    <t>7f3vnkv52ync</t>
  </si>
  <si>
    <t>hklpd058n2p</t>
  </si>
  <si>
    <t>g93x6y8hlvdqw</t>
  </si>
  <si>
    <t>hndlg9n3mnp</t>
  </si>
  <si>
    <t>hgly11q63kdqw</t>
  </si>
  <si>
    <t>gpkbsny4k4p</t>
  </si>
  <si>
    <t>gd0q0dmcxbdqw</t>
  </si>
  <si>
    <t>ggzsyvgp71p</t>
  </si>
  <si>
    <t>f6v5fc4wwhdqw</t>
  </si>
  <si>
    <t>kmwnpn884tcb</t>
  </si>
  <si>
    <t>j4g13x616hdrj</t>
  </si>
  <si>
    <t>ktmgsglx7hcb</t>
  </si>
  <si>
    <t>j91c2cvtl7drj</t>
  </si>
  <si>
    <t>ksv14xdzcwcb</t>
  </si>
  <si>
    <t>kc89ylx6y1drj</t>
  </si>
  <si>
    <t>8f4hdfkv1pj1f9</t>
  </si>
  <si>
    <t>41l8chm1s7j1f9</t>
  </si>
  <si>
    <t>j89wl1ll2pp</t>
  </si>
  <si>
    <t>kwgqd94m0tp</t>
  </si>
  <si>
    <t>l0m329f623p</t>
  </si>
  <si>
    <t>gryn0bh3frp</t>
  </si>
  <si>
    <t>g0l46763t2p</t>
  </si>
  <si>
    <t>h6rxv35x1fp</t>
  </si>
  <si>
    <t>hyzrvbt9vjdqw</t>
  </si>
  <si>
    <t>jknypvltr6p</t>
  </si>
  <si>
    <t>h9949265v7dqw</t>
  </si>
  <si>
    <t>j06ngthb3zp</t>
  </si>
  <si>
    <t>jm4vxjnpkqdqw</t>
  </si>
  <si>
    <t>hmwxvqfx2pp</t>
  </si>
  <si>
    <t>mlkcd80ntncb</t>
  </si>
  <si>
    <t>pz63v6ksf2p</t>
  </si>
  <si>
    <t>h2hlb1s0j7p</t>
  </si>
  <si>
    <t>hv75wjy3rjdqw</t>
  </si>
  <si>
    <t>jzb0fq1tp1p</t>
  </si>
  <si>
    <t>jq4bc0g1wddqw</t>
  </si>
  <si>
    <t>kgdyv4ryzkp</t>
  </si>
  <si>
    <t>qpybm5c9jlcb</t>
  </si>
  <si>
    <t>nq8vn3qfb5cb</t>
  </si>
  <si>
    <t>pdfclmj86jcb</t>
  </si>
  <si>
    <t>lz3cntn2c9cb</t>
  </si>
  <si>
    <t>lqwl7fhcgjcb</t>
  </si>
  <si>
    <t>s2sw7zrg1kcb</t>
  </si>
  <si>
    <t>ch4tc1l2qxzp</t>
  </si>
  <si>
    <t>cf08ynmgqdqnc</t>
  </si>
  <si>
    <t>gbgl10t6dyp</t>
  </si>
  <si>
    <t>cjz3m5sf5h7nc</t>
  </si>
  <si>
    <t>gsjcqzts4cp</t>
  </si>
  <si>
    <t>gj55c3f3vndqw</t>
  </si>
  <si>
    <t>f59b9yxbhcp</t>
  </si>
  <si>
    <t>cjnzl0g640mnc</t>
  </si>
  <si>
    <t>gmgy9m0ym7p</t>
  </si>
  <si>
    <t>f8r44vjmz3dqw</t>
  </si>
  <si>
    <t>rrgn3hdnm1cb</t>
  </si>
  <si>
    <t>htfkdhmkfvp</t>
  </si>
  <si>
    <t>hh09pysdcqdqw</t>
  </si>
  <si>
    <t>j2229bytqcp</t>
  </si>
  <si>
    <t>Corolla Altis Hybrid 1.8 16V Aut.</t>
  </si>
  <si>
    <t>jtb12ktcg6dqw</t>
  </si>
  <si>
    <t>kdgbfv1tjwp</t>
  </si>
  <si>
    <t>Corolla Altis Prem. Hybrid 1.8 Aut</t>
  </si>
  <si>
    <t>j1gw7s0qrfdqw</t>
  </si>
  <si>
    <t>p07xsgy6w2p</t>
  </si>
  <si>
    <t>jxszzyvtbgp</t>
  </si>
  <si>
    <t>jnrygg63jkdqw</t>
  </si>
  <si>
    <t>kthk60n8yqp</t>
  </si>
  <si>
    <t>Corolla Cross XRV 1.8 16V Aut.(Hybrid)</t>
  </si>
  <si>
    <t>kkcfxjzwdydqw</t>
  </si>
  <si>
    <t>jdmbhxzc18p</t>
  </si>
  <si>
    <t>h4bhvkg4txdqw</t>
  </si>
  <si>
    <t>jr6rz2w2thp</t>
  </si>
  <si>
    <t>jj6r8cs9mtdqw</t>
  </si>
  <si>
    <t>k23wc14qgkp</t>
  </si>
  <si>
    <t>Corolla Cross XRX 1.8 16V Aut.(Hybrid)</t>
  </si>
  <si>
    <t>ktphwh3dfpdqw</t>
  </si>
  <si>
    <t>vgdw1867kzcb</t>
  </si>
  <si>
    <t>vr49n5g3qdcb</t>
  </si>
  <si>
    <t>cgm6lhp7wsvp</t>
  </si>
  <si>
    <t>cd32s5tgzltnc</t>
  </si>
  <si>
    <t>kh6d9gwfwbp</t>
  </si>
  <si>
    <t>j6bhdftncpdqw</t>
  </si>
  <si>
    <t>qywj84xp8vp</t>
  </si>
  <si>
    <t>p0tpm5bd76dqw</t>
  </si>
  <si>
    <t>lwkvrf2z94cb</t>
  </si>
  <si>
    <t>mdvy8r43rdcb</t>
  </si>
  <si>
    <t>l5q7hbc9v5cb</t>
  </si>
  <si>
    <t>lf7q1h76n8cb</t>
  </si>
  <si>
    <t>p09wmnhll2cb</t>
  </si>
  <si>
    <t>ch38nq0n9c6p</t>
  </si>
  <si>
    <t>gw7lj80ldyp</t>
  </si>
  <si>
    <t>gg98gh32mxdqw</t>
  </si>
  <si>
    <t>cdg2cf989nwp</t>
  </si>
  <si>
    <t>cb4mhmwlfwxnc</t>
  </si>
  <si>
    <t>f8fdmq0lzhp</t>
  </si>
  <si>
    <t>cj10711cf5nnc</t>
  </si>
  <si>
    <t>gr405z95qhp</t>
  </si>
  <si>
    <t>gd0fzyxvpxp</t>
  </si>
  <si>
    <t>cfdn69hm9cqp</t>
  </si>
  <si>
    <t>998n5ktp82p</t>
  </si>
  <si>
    <t>p6v397rh2hcb</t>
  </si>
  <si>
    <t>g6ghl6kr7yp</t>
  </si>
  <si>
    <t>gp9kskxjgpp</t>
  </si>
  <si>
    <t>7qt8qhrdjxp</t>
  </si>
  <si>
    <t>5yd4y63nypnc</t>
  </si>
  <si>
    <t>cd1cvcr871tp</t>
  </si>
  <si>
    <t>cbv3znjfptvnc</t>
  </si>
  <si>
    <t>cfjx5fbzjf3p</t>
  </si>
  <si>
    <t>cgwzx427svgp</t>
  </si>
  <si>
    <t>f4yxtdrytrp</t>
  </si>
  <si>
    <t>cjdtmsmyswgp</t>
  </si>
  <si>
    <t>nymls4d237cb</t>
  </si>
  <si>
    <t>qt0m3ymzk5cb</t>
  </si>
  <si>
    <t>jgvtvz68ybp</t>
  </si>
  <si>
    <t>hz7rvmjq5kp</t>
  </si>
  <si>
    <t>hdl7tv4qcbp</t>
  </si>
  <si>
    <t>lm4hcpy4mbp</t>
  </si>
  <si>
    <t>ghkx6mtvvhp</t>
  </si>
  <si>
    <t>hs6tykbxdtp</t>
  </si>
  <si>
    <t>h6tcx9pqwvp</t>
  </si>
  <si>
    <t>hnlbh4y43cp</t>
  </si>
  <si>
    <t>gyjrl9y3v2p</t>
  </si>
  <si>
    <t>hjntr12mwqp</t>
  </si>
  <si>
    <t>j3hp8vtpgcp</t>
  </si>
  <si>
    <t>k9hrfwv2zlp</t>
  </si>
  <si>
    <t>lb91sk8649p</t>
  </si>
  <si>
    <t>n0pfc64pcdcb</t>
  </si>
  <si>
    <t>m1szhxmb0ddrj</t>
  </si>
  <si>
    <t>ch1k16fglj4p</t>
  </si>
  <si>
    <t>cfgwxv51z76nc</t>
  </si>
  <si>
    <t>005532-8</t>
  </si>
  <si>
    <t>pmkjw7bnw6cb</t>
  </si>
  <si>
    <t>AMAROK Comfor. 3.0 V6 TDI 4x4 Dies. Aut.</t>
  </si>
  <si>
    <t>z9c89jb1gbp</t>
  </si>
  <si>
    <t>XC 90 T-8 INSCRIPT 2.0 (Híbrido)</t>
  </si>
  <si>
    <t>vt3m203n4hp</t>
  </si>
  <si>
    <t>XC 60 T-8 R-DESIGN 2.0 (Híbrido)</t>
  </si>
  <si>
    <t>tslxsh07j2p</t>
  </si>
  <si>
    <t>S90 T-8 INSCRIPT 2.0 AWD (Híbrido)</t>
  </si>
  <si>
    <t>vc7nkt9d5kp</t>
  </si>
  <si>
    <t>XC 60 T-8 INSCRIPTION 2.0 (Híbrido)</t>
  </si>
  <si>
    <t>0pz6kktqdzp</t>
  </si>
  <si>
    <t>XC 90 T-8 R-DESIGN 2.0 (Híbrido)</t>
  </si>
  <si>
    <t>rgk21jvpb9p</t>
  </si>
  <si>
    <t>S60 T-8 R-DESIGN 2.0 407cv (Híbrido)</t>
  </si>
  <si>
    <t>sv78ldts6yp</t>
  </si>
  <si>
    <t>S60 T8 POLESTAR 2.0 (Híbrido)</t>
  </si>
  <si>
    <t>wr5vz9ts9pp</t>
  </si>
  <si>
    <t>XC 60 T-8 POLESTAR 2.0 (Híbrido)</t>
  </si>
  <si>
    <t>yn0hqqwstkp</t>
  </si>
  <si>
    <t>XC 90 T-8 INSC. EXPRESS. 2.0 (Híbrido)</t>
  </si>
  <si>
    <t>tc6lgpl1xxp</t>
  </si>
  <si>
    <t>XC 60 T-8 INSC. EXPRESS. 2.0 (Híbrido)</t>
  </si>
  <si>
    <t>029153-6</t>
  </si>
  <si>
    <t>00066qmcpqp</t>
  </si>
  <si>
    <t>XC 90 T-8 Ultim. Dark 2.0 AWD (Híbrido)</t>
  </si>
  <si>
    <t>zw97vqt27cdqw</t>
  </si>
  <si>
    <t>029154-4</t>
  </si>
  <si>
    <t>0nfqgp19pxp</t>
  </si>
  <si>
    <t>XC 90 T-8 Ultimate 2.0 AWD (Híbrido)</t>
  </si>
  <si>
    <t>zljn53k91wdqw</t>
  </si>
  <si>
    <t>029155-2</t>
  </si>
  <si>
    <t>yzyrq7yd3jp</t>
  </si>
  <si>
    <t>XC 90 T-8 Plus 2.0 AWD (Híbrido)</t>
  </si>
  <si>
    <t>x0jcsttz80dqw</t>
  </si>
  <si>
    <t>029156-0</t>
  </si>
  <si>
    <t>wyjrh7nv42p</t>
  </si>
  <si>
    <t>XC 60 T-8 Pol. Eng. 2.0 AWD (Híbrido)</t>
  </si>
  <si>
    <t>v43gkh2634dqw</t>
  </si>
  <si>
    <t>029157-9</t>
  </si>
  <si>
    <t>vy6d6wsznzp</t>
  </si>
  <si>
    <t>XC 60 T-8 Ultim.Dark 2.0 AWD (Híbrido)</t>
  </si>
  <si>
    <t>t4qmx7x59mdqw</t>
  </si>
  <si>
    <t>029158-7</t>
  </si>
  <si>
    <t>vk99flp4jvp</t>
  </si>
  <si>
    <t>XC 60 T-8 Ultimate 2.0 AWD (Híbrido)</t>
  </si>
  <si>
    <t>tr8p5brdtvdqw</t>
  </si>
  <si>
    <t>029159-5</t>
  </si>
  <si>
    <t>tf9ycs955lp</t>
  </si>
  <si>
    <t>XC 60 T-8 Plus 2.0 AWD (Híbrido)</t>
  </si>
  <si>
    <t>spvtmh1vz1dqw</t>
  </si>
  <si>
    <t>9mpjll3xllp</t>
  </si>
  <si>
    <t>kwlgg1s8kbp</t>
  </si>
  <si>
    <t>cgwgk3pv09hp</t>
  </si>
  <si>
    <t>September</t>
  </si>
  <si>
    <t>vzkw8l0wr3cb</t>
  </si>
  <si>
    <t>wzrqzh4fyxcb</t>
  </si>
  <si>
    <t>0s14m8vsb1cb</t>
  </si>
  <si>
    <t>0tm90z14dwcb</t>
  </si>
  <si>
    <t>kbmqn48rwcj1f9</t>
  </si>
  <si>
    <t>0nsrz740b0j1f9</t>
  </si>
  <si>
    <t>Q7 3.0 V6 TFSI Quat.Tip.5p/ Perf.(Híb.)</t>
  </si>
  <si>
    <t>25bqh0qvjpp</t>
  </si>
  <si>
    <t>gqnncywtfdj1f9</t>
  </si>
  <si>
    <t>4t22h5lfrpp</t>
  </si>
  <si>
    <t>gr1q4s0chjj1f9</t>
  </si>
  <si>
    <t>pz7wjr43zlp</t>
  </si>
  <si>
    <t>nm0q1gsz9zp</t>
  </si>
  <si>
    <t>nn2g7wsft7p</t>
  </si>
  <si>
    <t>s0sjq3vn3pp</t>
  </si>
  <si>
    <t>q1xgtt4csjp</t>
  </si>
  <si>
    <t>rrsz3g6smgp</t>
  </si>
  <si>
    <t>6w98k81wkwp</t>
  </si>
  <si>
    <t>2djmg0j3ckj1f9</t>
  </si>
  <si>
    <t>Q7 Perf. Black 3.0 TFSI Quat.Tip.(Híb.)</t>
  </si>
  <si>
    <t>p4jxghm0msp</t>
  </si>
  <si>
    <t>pn4x5cg8ggp</t>
  </si>
  <si>
    <t>s5k8fb77sfp</t>
  </si>
  <si>
    <t>rw7m37tyshp</t>
  </si>
  <si>
    <t>5070snn3fjj1f9</t>
  </si>
  <si>
    <t>Q8 Perf.Black 3.0 TFSI Quat. S-tr.(Híb.)</t>
  </si>
  <si>
    <t>33pnvbvphjj1f9</t>
  </si>
  <si>
    <t>Q8 Perfo. 3.0 TFSI Quattro S-tron.(Híb.)</t>
  </si>
  <si>
    <t>prnhnr2dm5p</t>
  </si>
  <si>
    <t>1gjcdylgmkp</t>
  </si>
  <si>
    <t>hfd1fmydlzj1f9</t>
  </si>
  <si>
    <t>74fyj2ddljp</t>
  </si>
  <si>
    <t>r9hv31httkp</t>
  </si>
  <si>
    <t>3p17s9w70wp</t>
  </si>
  <si>
    <t>z9ytdjygw9p</t>
  </si>
  <si>
    <t>2gsg3dw1jvp</t>
  </si>
  <si>
    <t>wr7qgq8473p</t>
  </si>
  <si>
    <t>tylph19wv8p</t>
  </si>
  <si>
    <t>t2c9pp8sjqp</t>
  </si>
  <si>
    <t>vz79x12bhnp</t>
  </si>
  <si>
    <t>pmg95kv6ccp</t>
  </si>
  <si>
    <t>A3 Sportb. Perf. Black 2.0 S-tron.(Híb.)</t>
  </si>
  <si>
    <t>mvx9zm77snp</t>
  </si>
  <si>
    <t>mqq1pkk6fdp</t>
  </si>
  <si>
    <t>nk7bv0t5rvp</t>
  </si>
  <si>
    <t>A3 Sportb. S-Line 2.0 TFSI S-Tron.(Híb.)</t>
  </si>
  <si>
    <t>nd4bvr856sp</t>
  </si>
  <si>
    <t>A3 Sedan S-Line 2.0 TFSI S-Tron.(Híb.)</t>
  </si>
  <si>
    <t>qlryh7jvjyp</t>
  </si>
  <si>
    <t>qnvghzktpdp</t>
  </si>
  <si>
    <t>qjqwln0hjhp</t>
  </si>
  <si>
    <t>rhwyh72lw6p</t>
  </si>
  <si>
    <t>pl23k8wtmyp</t>
  </si>
  <si>
    <t>008285-6</t>
  </si>
  <si>
    <t>wt871cgpxlj1f9</t>
  </si>
  <si>
    <t>Q5 Perf. Black 2.0 TFSIe S.Tr. Qt (Hib.)</t>
  </si>
  <si>
    <t>008286-4</t>
  </si>
  <si>
    <t>wzzm123k72j1f9</t>
  </si>
  <si>
    <t>Q5 SB Perf. 2.0 TFSIe S.Tr. Qt (Hib.)</t>
  </si>
  <si>
    <t>008287-2</t>
  </si>
  <si>
    <t>xzgnqbr9q3j1f9</t>
  </si>
  <si>
    <t>Q5 SB P Black. 2.0 TFSIe S.Tr. Qt (Hib.)</t>
  </si>
  <si>
    <t>008288-0</t>
  </si>
  <si>
    <t>vvs7c3szfkj1f9</t>
  </si>
  <si>
    <t>Q5 Performance 2.0 TFSIe S.Tr. Qt (Hib.)</t>
  </si>
  <si>
    <t>y98jhrf7knp</t>
  </si>
  <si>
    <t>5r369txn78p</t>
  </si>
  <si>
    <t>prhkfb8ktqp</t>
  </si>
  <si>
    <t>qdcq9014bwp</t>
  </si>
  <si>
    <t>n5bk3cvw90p</t>
  </si>
  <si>
    <t>q53vhp3kpvp</t>
  </si>
  <si>
    <t>14hffvl5k6p</t>
  </si>
  <si>
    <t>0r118l9bjmdqw</t>
  </si>
  <si>
    <t>0yg5h7j3hgp</t>
  </si>
  <si>
    <t>pfsjms4t6lp</t>
  </si>
  <si>
    <t>xnsszj6kr2p</t>
  </si>
  <si>
    <t>24d1hp4d7yp</t>
  </si>
  <si>
    <t>1lfsw5x1dldqw</t>
  </si>
  <si>
    <t>wj9v6v5zw6p</t>
  </si>
  <si>
    <t>530e M Sport 2.0 Turbo Aut. (Híbrido)</t>
  </si>
  <si>
    <t>vqsxwg989bdqw</t>
  </si>
  <si>
    <t>pw58lghfqwp</t>
  </si>
  <si>
    <t>xd25ttrgvnp</t>
  </si>
  <si>
    <t>7gb922r6xjp</t>
  </si>
  <si>
    <t>43qxk5k064p</t>
  </si>
  <si>
    <t>745Le M Sport Sedan 3.0 V6 Aut. (Híb.)</t>
  </si>
  <si>
    <t>pfhr2tdsjnp</t>
  </si>
  <si>
    <t>ncfgff30ksdqw</t>
  </si>
  <si>
    <t>cb7t9443vggp</t>
  </si>
  <si>
    <t>371lcdjcw3j1f9</t>
  </si>
  <si>
    <t>X5 XDRIVE 45e 3.0 M.Sport Aut. (Híb.)</t>
  </si>
  <si>
    <t>24305zn7jydqw</t>
  </si>
  <si>
    <t>8cbxrm04mkp</t>
  </si>
  <si>
    <t>ps8j6lrx9vp</t>
  </si>
  <si>
    <t>gm1d2n5rh8j1f9</t>
  </si>
  <si>
    <t>spvwwdrv31p</t>
  </si>
  <si>
    <t>330e M Sport 2.0 Turbo Aut. (Híbrido)</t>
  </si>
  <si>
    <t>0zpm6g6smzp</t>
  </si>
  <si>
    <t>tck8456rkqp</t>
  </si>
  <si>
    <t>yl2bykcy59p</t>
  </si>
  <si>
    <t>ccpx17623qhp</t>
  </si>
  <si>
    <t>cbjs08rnyyldqw</t>
  </si>
  <si>
    <t>g8t5p13jwmj1f9</t>
  </si>
  <si>
    <t>16b5vqhr9pp</t>
  </si>
  <si>
    <t>gp19x112xfj1f9</t>
  </si>
  <si>
    <t>gfz4prs24sdqw</t>
  </si>
  <si>
    <t>qsdlk441n6p</t>
  </si>
  <si>
    <t>wb3bsntybrp</t>
  </si>
  <si>
    <t>tw7mvqc5l7dqw</t>
  </si>
  <si>
    <t>7jq18w8hytp</t>
  </si>
  <si>
    <t>3pfnhb2nxxp</t>
  </si>
  <si>
    <t>2bgnc7nspcp</t>
  </si>
  <si>
    <t>009298-3</t>
  </si>
  <si>
    <t>p7ccfqffcyp</t>
  </si>
  <si>
    <t>118i M Sport 1.5 TB 12V Aut. 5p</t>
  </si>
  <si>
    <t>pkc78wnh82dqw</t>
  </si>
  <si>
    <t>009299-1</t>
  </si>
  <si>
    <t>wxh9v90qrnp</t>
  </si>
  <si>
    <t>530e Luxury 2.0 Turbo (Híbrido)</t>
  </si>
  <si>
    <t>vr2qn6xkh8dqw</t>
  </si>
  <si>
    <t>cbt6z10f0hxp</t>
  </si>
  <si>
    <t>l6vv83qlf8cb</t>
  </si>
  <si>
    <t>lh88l6fnr9cb</t>
  </si>
  <si>
    <t>cclrt96vr8wp</t>
  </si>
  <si>
    <t>ch655cp2l8fp</t>
  </si>
  <si>
    <t>cd99fz3k4t2p</t>
  </si>
  <si>
    <t>hvh4jbbxcjp</t>
  </si>
  <si>
    <t>h38446fdrmp</t>
  </si>
  <si>
    <t>g4zljcn36wp</t>
  </si>
  <si>
    <t>k130r0dzhkp</t>
  </si>
  <si>
    <t>kl5sc5680cdqw</t>
  </si>
  <si>
    <t>gbx2hzc59hp</t>
  </si>
  <si>
    <t>cjm1wwmh1cfnc</t>
  </si>
  <si>
    <t>gnl539gfpdp</t>
  </si>
  <si>
    <t>gbtdp3bj06dqw</t>
  </si>
  <si>
    <t>hwdt3kh6p8p</t>
  </si>
  <si>
    <t>hkbl8qxgkbdqw</t>
  </si>
  <si>
    <t>knnhvd9dq7p</t>
  </si>
  <si>
    <t>j4nqwy0tmvdqw</t>
  </si>
  <si>
    <t>h6r70jn26qp</t>
  </si>
  <si>
    <t>hykb2d7ngqdqw</t>
  </si>
  <si>
    <t>lf7nsprmctp</t>
  </si>
  <si>
    <t>kzfjl3c7dpdqw</t>
  </si>
  <si>
    <t>jrzx5cbz34j1f9</t>
  </si>
  <si>
    <t>Tiggo 5X PRO 1.5 Turbo (Híbrido)</t>
  </si>
  <si>
    <t>jftwf1ct99dqw</t>
  </si>
  <si>
    <t>kxpbl83wjfj1f9</t>
  </si>
  <si>
    <t>Tiggo 7 PRO 1.5 Turbo (Híbrido)</t>
  </si>
  <si>
    <t>kh65yz2d01dqw</t>
  </si>
  <si>
    <t>nxmvkwb19fp</t>
  </si>
  <si>
    <t>xmn0n2dddtp</t>
  </si>
  <si>
    <t>mdhwl92pdtcb</t>
  </si>
  <si>
    <t>lyf1phgp0jdrj</t>
  </si>
  <si>
    <t>nnns0hyzwvcb</t>
  </si>
  <si>
    <t>m24jc8vzgwdrj</t>
  </si>
  <si>
    <t>pkkx1vyp7fcb</t>
  </si>
  <si>
    <t>np0y1nb8qvdrj</t>
  </si>
  <si>
    <t>mlsr8x7v7mcb</t>
  </si>
  <si>
    <t>l3hjcpxm3sdrj</t>
  </si>
  <si>
    <t>f57w7s7xm0p</t>
  </si>
  <si>
    <t>gjpx8pwpq2p</t>
  </si>
  <si>
    <t>f86vx8m736dqw</t>
  </si>
  <si>
    <t>gk55hx8nt1p</t>
  </si>
  <si>
    <t>gdr5m29wq3dqw</t>
  </si>
  <si>
    <t>cg3jc593crbp</t>
  </si>
  <si>
    <t>zf5557d4l7p</t>
  </si>
  <si>
    <t>gz027cm9zvp</t>
  </si>
  <si>
    <t>gq0tcd2hfsdqw</t>
  </si>
  <si>
    <t>p061q6cbk3cb</t>
  </si>
  <si>
    <t>pgnl168dxmdrj</t>
  </si>
  <si>
    <t>h6d0vbdv38p</t>
  </si>
  <si>
    <t>htc4f8wtqxdqw</t>
  </si>
  <si>
    <t>hmm87krzqnp</t>
  </si>
  <si>
    <t>g9lsybdx21dqw</t>
  </si>
  <si>
    <t>j454510y8rp</t>
  </si>
  <si>
    <t>hf69cqtxc9p</t>
  </si>
  <si>
    <t>h7l24b2zqxp</t>
  </si>
  <si>
    <t>lr842xw16np</t>
  </si>
  <si>
    <t>g5bjn34jk3p</t>
  </si>
  <si>
    <t>gwtk5ld2zldqw</t>
  </si>
  <si>
    <t>g2wrc7858dp</t>
  </si>
  <si>
    <t>gwqz5lrshcdqw</t>
  </si>
  <si>
    <t>gqtd1t8bg8p</t>
  </si>
  <si>
    <t>sdvd7z0hljcb</t>
  </si>
  <si>
    <t>rvcbtfqk4ldrj</t>
  </si>
  <si>
    <t>chsj2x34rhvp</t>
  </si>
  <si>
    <t>cgfkhs4qxmgnc</t>
  </si>
  <si>
    <t>cgmx7b77v1jp</t>
  </si>
  <si>
    <t>ccpmwwbvpvrnc</t>
  </si>
  <si>
    <t>f3vfjdxkjwp</t>
  </si>
  <si>
    <t>chcbgdd8zqjnc</t>
  </si>
  <si>
    <t>f710yvw8fsp</t>
  </si>
  <si>
    <t>cjbwnnfpvwcnc</t>
  </si>
  <si>
    <t>ch2hsbzy4s3p</t>
  </si>
  <si>
    <t>cgfc1sqwbt2nc</t>
  </si>
  <si>
    <t>ghd3b1scqlp</t>
  </si>
  <si>
    <t>f797lxhz44dqw</t>
  </si>
  <si>
    <t>jn9bmpnldvp</t>
  </si>
  <si>
    <t>h9hv27v65sdqw</t>
  </si>
  <si>
    <t>jpxkpcd9q3p</t>
  </si>
  <si>
    <t>cfp8xfx0d5lp</t>
  </si>
  <si>
    <t>cccy04jjv6ync</t>
  </si>
  <si>
    <t>cdh8frq6v3xp</t>
  </si>
  <si>
    <t>cbbt302hlyjnc</t>
  </si>
  <si>
    <t>cf1r6xb2syzp</t>
  </si>
  <si>
    <t>cdg2qq0pchbnc</t>
  </si>
  <si>
    <t>cg8whgxd3gdp</t>
  </si>
  <si>
    <t>cd9w2w3ys2qnc</t>
  </si>
  <si>
    <t>cjrkx4w1qhgp</t>
  </si>
  <si>
    <t>cgj95pmm4wsnc</t>
  </si>
  <si>
    <t>f86b48k1dlp</t>
  </si>
  <si>
    <t>cj2mff4dt2dnc</t>
  </si>
  <si>
    <t>9yl0y23xt2p</t>
  </si>
  <si>
    <t>8qy829rdmjnc</t>
  </si>
  <si>
    <t>ccpjzqzz2w8p</t>
  </si>
  <si>
    <t>cbhg1zmp2lmnc</t>
  </si>
  <si>
    <t>8zn2wn999cp</t>
  </si>
  <si>
    <t>7krjl4fpzcnc</t>
  </si>
  <si>
    <t>gm2gtrptpkp</t>
  </si>
  <si>
    <t>gyyfvqks3sp</t>
  </si>
  <si>
    <t>gq3w4fbqwjdqw</t>
  </si>
  <si>
    <t>h3j1j2sgsgp</t>
  </si>
  <si>
    <t>hwk3g971nrdqw</t>
  </si>
  <si>
    <t>gtpdb24kp3p</t>
  </si>
  <si>
    <t>gnmvd02zdrdqw</t>
  </si>
  <si>
    <t>lvv2trh62vp</t>
  </si>
  <si>
    <t>f4b24z3grhp</t>
  </si>
  <si>
    <t>chbp56t31flnc</t>
  </si>
  <si>
    <t>f8tht8rwp4p</t>
  </si>
  <si>
    <t>hbz444snlbp</t>
  </si>
  <si>
    <t>g3w0dk0s6rdqw</t>
  </si>
  <si>
    <t>hrjz56yvlqp</t>
  </si>
  <si>
    <t>hjdqhtz8p4dqw</t>
  </si>
  <si>
    <t>f8gn19pr2wp</t>
  </si>
  <si>
    <t>cjxgvzykwm4nc</t>
  </si>
  <si>
    <t>n3rgvqnwllcb</t>
  </si>
  <si>
    <t>nd92wmmc1wdrj</t>
  </si>
  <si>
    <t>h90fb1n4l7p</t>
  </si>
  <si>
    <t>hyvdmvjly9dqw</t>
  </si>
  <si>
    <t>hqxbmdhl6jp</t>
  </si>
  <si>
    <t>hjlsn1qtkcdqw</t>
  </si>
  <si>
    <t>k7tdxj3rwqp</t>
  </si>
  <si>
    <t>jnc8r5c8p5cb</t>
  </si>
  <si>
    <t>k34qd8qv2qcb</t>
  </si>
  <si>
    <t>g2yby40lfnp</t>
  </si>
  <si>
    <t>gmbrlvwfw4p</t>
  </si>
  <si>
    <t>gjw2psfvcwp</t>
  </si>
  <si>
    <t>kw4rthgvq7cb</t>
  </si>
  <si>
    <t>lsrbjdt6x8cb</t>
  </si>
  <si>
    <t>jrs9h99t98cb</t>
  </si>
  <si>
    <t>f37n7mq1dgp</t>
  </si>
  <si>
    <t>lgdqdwm11gcb</t>
  </si>
  <si>
    <t>ggm4tkg8vyp</t>
  </si>
  <si>
    <t>jnmbcg5pntcb</t>
  </si>
  <si>
    <t>jfq3tfk30tdrj</t>
  </si>
  <si>
    <t>jw57ldsj0scb</t>
  </si>
  <si>
    <t>jnz05rr5mvdrj</t>
  </si>
  <si>
    <t>lc5h17t1rqcb</t>
  </si>
  <si>
    <t>lcllk09zk1cb</t>
  </si>
  <si>
    <t>gsc3w80flcp</t>
  </si>
  <si>
    <t>95950p1hx0p</t>
  </si>
  <si>
    <t>cdgc8ylpd74p</t>
  </si>
  <si>
    <t>cff2vd6d992p</t>
  </si>
  <si>
    <t>vyh5w0tks2j1f9</t>
  </si>
  <si>
    <t>y8tb205fr3j1f9</t>
  </si>
  <si>
    <t>69y2qgckpmj1f9</t>
  </si>
  <si>
    <t>5fbqxtvjxyj1f9</t>
  </si>
  <si>
    <t>q5y9cd7hdxj1f9</t>
  </si>
  <si>
    <t>rkprxrbq3dj1f9</t>
  </si>
  <si>
    <t>cb26r9qdpbgj1f9</t>
  </si>
  <si>
    <t>ldskg785k6cb</t>
  </si>
  <si>
    <t>ky0h7b8wytdrj</t>
  </si>
  <si>
    <t>32gjfpnbstp</t>
  </si>
  <si>
    <t>2d0mc52tf8nc</t>
  </si>
  <si>
    <t>kt6kw99rjpj1gy</t>
  </si>
  <si>
    <t>Toro Freedom 2.0 16V 4x4 TB Diesel Aut.</t>
  </si>
  <si>
    <t>kc7c7bz75fdrj</t>
  </si>
  <si>
    <t>cbhplswv8g4p</t>
  </si>
  <si>
    <t>8ycq5zfyfnnc</t>
  </si>
  <si>
    <t>kh1g129k46cb</t>
  </si>
  <si>
    <t>ktdsgg0x32cb</t>
  </si>
  <si>
    <t>kzpf7p9qwfcb</t>
  </si>
  <si>
    <t>lkq0nbch24cb</t>
  </si>
  <si>
    <t>lc9s0xjmf1cb</t>
  </si>
  <si>
    <t>mbkwbt1hrscb</t>
  </si>
  <si>
    <t>cdq2l6qkw09p</t>
  </si>
  <si>
    <t>cbkrkwpy77cnc</t>
  </si>
  <si>
    <t>cclc6rsszl2p</t>
  </si>
  <si>
    <t>84tnbv2nkhp</t>
  </si>
  <si>
    <t>7s6pr9mx28nc</t>
  </si>
  <si>
    <t>mx5ctkpzhbcb</t>
  </si>
  <si>
    <t>l3fkjh9ctrcb</t>
  </si>
  <si>
    <t>lp60cf7p3mj1gy</t>
  </si>
  <si>
    <t>Toro Ranch 2.0 16V 4x4 TB Diesel Aut.</t>
  </si>
  <si>
    <t>k864dmg8htdrj</t>
  </si>
  <si>
    <t>cd00k20nxjnp</t>
  </si>
  <si>
    <t>ccbr93ssmj9nc</t>
  </si>
  <si>
    <t>lswlb31dblj1gy</t>
  </si>
  <si>
    <t>Toro Ultra 2.0 16V 4x4 TB Diesel Aut.</t>
  </si>
  <si>
    <t>lcrl18g2ngdrj</t>
  </si>
  <si>
    <t>f3p4kq2qc3p</t>
  </si>
  <si>
    <t>cg9fx91l3vvnc</t>
  </si>
  <si>
    <t>gfgbd1gg5fp</t>
  </si>
  <si>
    <t>f7g5qh1h7wdqw</t>
  </si>
  <si>
    <t>gsjzwts0swp</t>
  </si>
  <si>
    <t>gkmqntm22xdqw</t>
  </si>
  <si>
    <t>gb0pmwt2gxp</t>
  </si>
  <si>
    <t>gl2w63gptmp</t>
  </si>
  <si>
    <t>gdf3jnltbxdqw</t>
  </si>
  <si>
    <t>gbhwhlf0gtp</t>
  </si>
  <si>
    <t>f4gdpk0617dqw</t>
  </si>
  <si>
    <t>496ff6h44bp</t>
  </si>
  <si>
    <t>4dxq285p0hnc</t>
  </si>
  <si>
    <t>ht9jf5lc0kp</t>
  </si>
  <si>
    <t>hjwzq57q39dqw</t>
  </si>
  <si>
    <t>h3z4qp1m0fp</t>
  </si>
  <si>
    <t>hwtbp8y9l5dqw</t>
  </si>
  <si>
    <t>jvfpbbbf29p</t>
  </si>
  <si>
    <t>jjbdtj5bwddqw</t>
  </si>
  <si>
    <t>cccvdgl0b7xp</t>
  </si>
  <si>
    <t>gx4djbwj0fp</t>
  </si>
  <si>
    <t>gpz1k29lntdqw</t>
  </si>
  <si>
    <t>gq9654rwp6p</t>
  </si>
  <si>
    <t>gjl04b8s9fdqw</t>
  </si>
  <si>
    <t>gg63fptnmhp</t>
  </si>
  <si>
    <t>f8r9nlz7zydqw</t>
  </si>
  <si>
    <t>cjx633spf19p</t>
  </si>
  <si>
    <t>cg5d8j3mmfmnc</t>
  </si>
  <si>
    <t>hbh4s89tzmp</t>
  </si>
  <si>
    <t>g3x4bc7z26dqw</t>
  </si>
  <si>
    <t>cd5t999xpz6p</t>
  </si>
  <si>
    <t>g881y7xhhfp</t>
  </si>
  <si>
    <t>g2b8y7czl7dqw</t>
  </si>
  <si>
    <t>g27cdnmlvcp</t>
  </si>
  <si>
    <t>gvt2tsyc47dqw</t>
  </si>
  <si>
    <t>kkc6k24c7jcb</t>
  </si>
  <si>
    <t>j36mqbtylbdrj</t>
  </si>
  <si>
    <t>krffhlvwnbcb</t>
  </si>
  <si>
    <t>kchbv3w15qdrj</t>
  </si>
  <si>
    <t>001552-0</t>
  </si>
  <si>
    <t>7vkhj6qjdcp</t>
  </si>
  <si>
    <t>CRONOS 1.0 6V Flex</t>
  </si>
  <si>
    <t>6fbvk9qqhbnc</t>
  </si>
  <si>
    <t>001553-9</t>
  </si>
  <si>
    <t>87ybh6w6jdp</t>
  </si>
  <si>
    <t>CRONOS DRIVE 1.0 6V Flex</t>
  </si>
  <si>
    <t>7rkf1vynxjnc</t>
  </si>
  <si>
    <t>001554-7</t>
  </si>
  <si>
    <t>cf4xml8jn09p</t>
  </si>
  <si>
    <t>CRONOS DRIVE 1.3 8V Flex Aut.</t>
  </si>
  <si>
    <t>cc14gb3vwccnc</t>
  </si>
  <si>
    <t>001555-5</t>
  </si>
  <si>
    <t>cgr3zwctd9rp</t>
  </si>
  <si>
    <t>CRONOS PRECISION 1.3 16V Flex Aut.</t>
  </si>
  <si>
    <t>cdz5r248fh4nc</t>
  </si>
  <si>
    <t>9zktw2nc96p</t>
  </si>
  <si>
    <t>7cswpgp0j8nc</t>
  </si>
  <si>
    <t>cgwvx62mrzqp</t>
  </si>
  <si>
    <t>ccmjgp60dfwnc</t>
  </si>
  <si>
    <t>cjnxsn7nxk7p</t>
  </si>
  <si>
    <t>cfhjj97553wnc</t>
  </si>
  <si>
    <t>n9rrg1wvbkcb</t>
  </si>
  <si>
    <t>nl7vrtsln7drj</t>
  </si>
  <si>
    <t>qd07s68klgcb</t>
  </si>
  <si>
    <t>pszl0ylvrzdrj</t>
  </si>
  <si>
    <t>mrtkkhdk6zcb</t>
  </si>
  <si>
    <t>l9ysswgf3wdrj</t>
  </si>
  <si>
    <t>mbxjg40wglcb</t>
  </si>
  <si>
    <t>lb98j51p9xdrj</t>
  </si>
  <si>
    <t>lsjw2wx46wcb</t>
  </si>
  <si>
    <t>kxb7cx0l1kdrj</t>
  </si>
  <si>
    <t>lr0j1ndhjmcb</t>
  </si>
  <si>
    <t>lc110yhm2bdrj</t>
  </si>
  <si>
    <t>nc4khj2r37cb</t>
  </si>
  <si>
    <t>mrjzm4tzt7drj</t>
  </si>
  <si>
    <t>llqxdb0qvhp</t>
  </si>
  <si>
    <t>k5dkxt821pdqw</t>
  </si>
  <si>
    <t>l2sn530kmncb</t>
  </si>
  <si>
    <t>lh1z79x1cvdrj</t>
  </si>
  <si>
    <t>0rp33vp7tmp</t>
  </si>
  <si>
    <t>nc542fv4syp</t>
  </si>
  <si>
    <t>mcrlckqxl4cb</t>
  </si>
  <si>
    <t>m77cwtktv5cb</t>
  </si>
  <si>
    <t>n49z2h7fn7cb</t>
  </si>
  <si>
    <t>l8frr6fndsp</t>
  </si>
  <si>
    <t>pgl1l8lrdwcb</t>
  </si>
  <si>
    <t>nvcbnr7586drj</t>
  </si>
  <si>
    <t>mch135k9qjcb</t>
  </si>
  <si>
    <t>lv1gk9txttdrj</t>
  </si>
  <si>
    <t>mlq6tzqg2qcb</t>
  </si>
  <si>
    <t>lg3p255r0gdrj</t>
  </si>
  <si>
    <t>kpyz1s38x7cb</t>
  </si>
  <si>
    <t>k2pgl37g9rcb</t>
  </si>
  <si>
    <t>knw8y90wk4cb</t>
  </si>
  <si>
    <t>9k9z9jqvzmp</t>
  </si>
  <si>
    <t>7b4jp2xzxpp</t>
  </si>
  <si>
    <t>grpbzjvqhhp</t>
  </si>
  <si>
    <t>gj7ckszc7cdqw</t>
  </si>
  <si>
    <t>g18yvqv6v0p</t>
  </si>
  <si>
    <t>gvxctbl2jydqw</t>
  </si>
  <si>
    <t>h25q30xnhlp</t>
  </si>
  <si>
    <t>gdwdxttb2jp</t>
  </si>
  <si>
    <t>gpw7tjkh5fp</t>
  </si>
  <si>
    <t>n1kty1mgwkp</t>
  </si>
  <si>
    <t>kc1rk9xfd8p</t>
  </si>
  <si>
    <t>j2vzf6n4m0dqw</t>
  </si>
  <si>
    <t>f6hkzxz8jwp</t>
  </si>
  <si>
    <t>p1ts4stb5np</t>
  </si>
  <si>
    <t>hfmpgv2j30p</t>
  </si>
  <si>
    <t>g3dq46vsjzdqw</t>
  </si>
  <si>
    <t>hcyd6bt3c7p</t>
  </si>
  <si>
    <t>g4lz2wk9rfdqw</t>
  </si>
  <si>
    <t>g05ffslp19p</t>
  </si>
  <si>
    <t>gvsp0g2ddfdqw</t>
  </si>
  <si>
    <t>014109-7</t>
  </si>
  <si>
    <t>hsw0ql6ry6j1f9</t>
  </si>
  <si>
    <t>HR-V EX 1.5 Sensing 16V 5p Aut.</t>
  </si>
  <si>
    <t>hh69l9137fdqw</t>
  </si>
  <si>
    <t>014110-0</t>
  </si>
  <si>
    <t>h2jn4ys1m9j1f9</t>
  </si>
  <si>
    <t>HR-V EXL 1.5 Sensing 16V 5p Aut.</t>
  </si>
  <si>
    <t>hsbvwxrk4wdqw</t>
  </si>
  <si>
    <t>014111-9</t>
  </si>
  <si>
    <t>j21pb3c986j1f9</t>
  </si>
  <si>
    <t>HR-V Advance 1.5 TB 16V 5p Aut.</t>
  </si>
  <si>
    <t>jstlnjxdcqdqw</t>
  </si>
  <si>
    <t>h901htk11fcb</t>
  </si>
  <si>
    <t>n68fv4vf38p</t>
  </si>
  <si>
    <t>kwyznp66hmp</t>
  </si>
  <si>
    <t>h5n1qxzx18p</t>
  </si>
  <si>
    <t>lth18971rnp</t>
  </si>
  <si>
    <t>9ths92k3qbp</t>
  </si>
  <si>
    <t>9fs19bqp24p</t>
  </si>
  <si>
    <t>69ptsx05nznc</t>
  </si>
  <si>
    <t>8fzhwkgf0cp</t>
  </si>
  <si>
    <t>cbcxkm4wfynp</t>
  </si>
  <si>
    <t>cchwsr33zw3p</t>
  </si>
  <si>
    <t>f6cdd1j6mfp</t>
  </si>
  <si>
    <t>cg654yjl63fp</t>
  </si>
  <si>
    <t>cf2j6ksbrtcp</t>
  </si>
  <si>
    <t>ccm8qt6lrn4p</t>
  </si>
  <si>
    <t>f7xfzrklrmp</t>
  </si>
  <si>
    <t>gk8kv86ysbp</t>
  </si>
  <si>
    <t>9w64dc1j08p</t>
  </si>
  <si>
    <t>cc364zhdfg7p</t>
  </si>
  <si>
    <t>g10tgkdcrfp</t>
  </si>
  <si>
    <t>gskqfd3b57dqw</t>
  </si>
  <si>
    <t>jtxpkcwjvtp</t>
  </si>
  <si>
    <t>jdfwhj65qjdqw</t>
  </si>
  <si>
    <t>h2w9qdp04jp</t>
  </si>
  <si>
    <t>hwm8221zz1dqw</t>
  </si>
  <si>
    <t>hjfbnmvnr9p</t>
  </si>
  <si>
    <t>hbrz51sky3dqw</t>
  </si>
  <si>
    <t>cg3kgz9vxg1p</t>
  </si>
  <si>
    <t>g20hfz2b10p</t>
  </si>
  <si>
    <t>gs4sfbv7gqdqw</t>
  </si>
  <si>
    <t>gqrklfx03qp</t>
  </si>
  <si>
    <t>ggksk4n9wqdqw</t>
  </si>
  <si>
    <t>cj0wz3wyq1cp</t>
  </si>
  <si>
    <t>gtr3vs2hgsp</t>
  </si>
  <si>
    <t>ggz6b3ggpqdqw</t>
  </si>
  <si>
    <t>gdngp9tt3wp</t>
  </si>
  <si>
    <t>f4wwqdg5j7dqw</t>
  </si>
  <si>
    <t>cgzgzwwvz0bp</t>
  </si>
  <si>
    <t>cjpg7jjx68sp</t>
  </si>
  <si>
    <t>jlkjxbdwtrp</t>
  </si>
  <si>
    <t>h4fxryzvt5dqw</t>
  </si>
  <si>
    <t>cdy04v90nhzp</t>
  </si>
  <si>
    <t>91wswjxcc5nc</t>
  </si>
  <si>
    <t>f6px5k7zqzp</t>
  </si>
  <si>
    <t>cg2jvqqcw5snc</t>
  </si>
  <si>
    <t>cbrv9kdlr0mp</t>
  </si>
  <si>
    <t>72t6pzpwfknc</t>
  </si>
  <si>
    <t>ch366n9cybjp</t>
  </si>
  <si>
    <t>cd1d9gcbf1tnc</t>
  </si>
  <si>
    <t>015217-0</t>
  </si>
  <si>
    <t>ggsdm8lz3mj1f9</t>
  </si>
  <si>
    <t>HB20S Comfort 1.0 TB Flex 12V Aut.</t>
  </si>
  <si>
    <t>f62gb5tm7kdqw</t>
  </si>
  <si>
    <t>015218-8</t>
  </si>
  <si>
    <t>cd46bltm8c4p</t>
  </si>
  <si>
    <t>HB20S Comfort 1.0 Flex 12V Mec.</t>
  </si>
  <si>
    <t>cb377bwgg4ydqw</t>
  </si>
  <si>
    <t>015219-6</t>
  </si>
  <si>
    <t>cg903pg096yp</t>
  </si>
  <si>
    <t>HB20S Limited 1.0 Flex 12V Mec.</t>
  </si>
  <si>
    <t>cd42pxwdsyldqw</t>
  </si>
  <si>
    <t>mb3vjwlrg4cb</t>
  </si>
  <si>
    <t>mgl8nc0r6zcb</t>
  </si>
  <si>
    <t>n8ky6g3rtscb</t>
  </si>
  <si>
    <t>l5mf9p0thddrj</t>
  </si>
  <si>
    <t>p70jsj8130cb</t>
  </si>
  <si>
    <t>l50f4d3q07drj</t>
  </si>
  <si>
    <t>mww0jzz9cccb</t>
  </si>
  <si>
    <t>kmv51mswg5drj</t>
  </si>
  <si>
    <t>nb6zv0lnnbcb</t>
  </si>
  <si>
    <t>k5ghm3dn6vdrj</t>
  </si>
  <si>
    <t>nzf0dvhpvlcb</t>
  </si>
  <si>
    <t>lkdqr9l7gxdrj</t>
  </si>
  <si>
    <t>pfh5g1fbzlcb</t>
  </si>
  <si>
    <t>l4413m9nkbdrj</t>
  </si>
  <si>
    <t>pxppbj2kpscb</t>
  </si>
  <si>
    <t>mfz2qm18rbdrj</t>
  </si>
  <si>
    <t>q2kw15t07ccb</t>
  </si>
  <si>
    <t>ml7g2bxmxfdrj</t>
  </si>
  <si>
    <t>q68jzd46qqcb</t>
  </si>
  <si>
    <t>m1n32fk2w1drj</t>
  </si>
  <si>
    <t>m9kg70dylgcb</t>
  </si>
  <si>
    <t>m7ws0b48m9cb</t>
  </si>
  <si>
    <t>mvyy8cwrlccb</t>
  </si>
  <si>
    <t>msp1c4tb03cb</t>
  </si>
  <si>
    <t>ljzqdkr4hscb</t>
  </si>
  <si>
    <t>qmvm0tm82ycb</t>
  </si>
  <si>
    <t>mwlbtrxppldrj</t>
  </si>
  <si>
    <t>pvpwvhzjmpcb</t>
  </si>
  <si>
    <t>mdmytfg5mgdrj</t>
  </si>
  <si>
    <t>nmx55d1vvkcb</t>
  </si>
  <si>
    <t>lq1dy41zzzdrj</t>
  </si>
  <si>
    <t>nr96hb22npcb</t>
  </si>
  <si>
    <t>llrp5syk2cdrj</t>
  </si>
  <si>
    <t>pbscrn2h9tcb</t>
  </si>
  <si>
    <t>lkxfjtk49pdrj</t>
  </si>
  <si>
    <t>nfczgywshmcb</t>
  </si>
  <si>
    <t>lgjc6rqwhkdrj</t>
  </si>
  <si>
    <t>hxjcjh4hvhcb</t>
  </si>
  <si>
    <t>h5rpzsctlmp</t>
  </si>
  <si>
    <t>f6pw1ncp2kp</t>
  </si>
  <si>
    <t>gnr4cpxqkcp</t>
  </si>
  <si>
    <t>hdcty9krsjp</t>
  </si>
  <si>
    <t>h32plrwv6lp</t>
  </si>
  <si>
    <t>tksbx9w2b7p</t>
  </si>
  <si>
    <t>0m4f4qtrl0p</t>
  </si>
  <si>
    <t>zm173rynx6dqw</t>
  </si>
  <si>
    <t>0xnxd8xr74p</t>
  </si>
  <si>
    <t>z27fp29m1cdqw</t>
  </si>
  <si>
    <t>016068-7</t>
  </si>
  <si>
    <t>vcfycvsj3qp</t>
  </si>
  <si>
    <t>E-Pace R-Dyn. SE 2.0 AWD 250cv Aut/Flex.</t>
  </si>
  <si>
    <t>tdl8p218b0dqw</t>
  </si>
  <si>
    <t>sdcr5fmk0jp</t>
  </si>
  <si>
    <t>9l3h5rhb3kp</t>
  </si>
  <si>
    <t>yw4p48743yp</t>
  </si>
  <si>
    <t>1ntgt4m6vyp</t>
  </si>
  <si>
    <t>x0gxqpdd9sp</t>
  </si>
  <si>
    <t>288bmxfl1pp</t>
  </si>
  <si>
    <t>016079-2</t>
  </si>
  <si>
    <t>15vqzn9nmxj1f9</t>
  </si>
  <si>
    <t>F-Pace 2.0 R-Dynamic SE 404cv (Hibrido)</t>
  </si>
  <si>
    <t>0tbv19x2g2dqw</t>
  </si>
  <si>
    <t>x18rd8qq3ccb</t>
  </si>
  <si>
    <t>g538z172n5p</t>
  </si>
  <si>
    <t>tglnsw7txrp</t>
  </si>
  <si>
    <t>w8fpzbd36mp</t>
  </si>
  <si>
    <t>x8zzl0g91bp</t>
  </si>
  <si>
    <t>k3df9fxc1qp</t>
  </si>
  <si>
    <t>j9x75g032qp</t>
  </si>
  <si>
    <t>jz96r38fh4p</t>
  </si>
  <si>
    <t>kb2gz2739rp</t>
  </si>
  <si>
    <t>lv3rkvy81xp</t>
  </si>
  <si>
    <t>l2sc5pjd3wcb</t>
  </si>
  <si>
    <t>l6kly3j4x9cb</t>
  </si>
  <si>
    <t>mv4lxfsjjkcb</t>
  </si>
  <si>
    <t>mt22gln656cb</t>
  </si>
  <si>
    <t>tnlcdcyg1np</t>
  </si>
  <si>
    <t>pf2dklhl3ccb</t>
  </si>
  <si>
    <t>l901nh1pgmp</t>
  </si>
  <si>
    <t>m8svvwbkg9p</t>
  </si>
  <si>
    <t>qghw0l04rjcb</t>
  </si>
  <si>
    <t>x2m7gzzbbbcb</t>
  </si>
  <si>
    <t>hd97h6vrgdp</t>
  </si>
  <si>
    <t>jzlc5f3db1p</t>
  </si>
  <si>
    <t>jzdtr7s30mp</t>
  </si>
  <si>
    <t>hz6f86hb8wp</t>
  </si>
  <si>
    <t>rslz9x9klsp</t>
  </si>
  <si>
    <t>COMPASS S 1.3 TB 4XE Aut. (Híbrido)</t>
  </si>
  <si>
    <t>xnbmj2h8m2p</t>
  </si>
  <si>
    <t>017091-7</t>
  </si>
  <si>
    <t>y46tcpjl4jj1f9</t>
  </si>
  <si>
    <t>Gladiator Rubicon 3.6 V6 284 cv</t>
  </si>
  <si>
    <t>h3gc86zm0dcb</t>
  </si>
  <si>
    <t>hrs823n0hjdrj</t>
  </si>
  <si>
    <t>lc4vshq4f2p</t>
  </si>
  <si>
    <t>zg8bsv560tp</t>
  </si>
  <si>
    <t>slj5ntqylsp</t>
  </si>
  <si>
    <t>h04vt3mtz1p</t>
  </si>
  <si>
    <t>g8kyw4v85zp</t>
  </si>
  <si>
    <t>hzqh56k5rcp</t>
  </si>
  <si>
    <t>m06dqzl1mfj1f9</t>
  </si>
  <si>
    <t>Sportage Exp P. 1.6 T-GDI (Híbrido)</t>
  </si>
  <si>
    <t>mjr1hqgyfmdqw</t>
  </si>
  <si>
    <t>018098-0</t>
  </si>
  <si>
    <t>ls8dj52d9rj1f9</t>
  </si>
  <si>
    <t>Sportage EX 1.6 T-GDI (Híbrido)</t>
  </si>
  <si>
    <t>lhsx3ynzyhdqw</t>
  </si>
  <si>
    <t>f3sxb7dcqpj1gy</t>
  </si>
  <si>
    <t>cgh48wz2xzzcb</t>
  </si>
  <si>
    <t>89m30cg5s3cb</t>
  </si>
  <si>
    <t>f5n5nlzf78j1f9</t>
  </si>
  <si>
    <t>r11xqd69lxp</t>
  </si>
  <si>
    <t>rj7wss9w72dqw</t>
  </si>
  <si>
    <t>tb4zr0pbtdp</t>
  </si>
  <si>
    <t>spz2f8xf16dqw</t>
  </si>
  <si>
    <t>vjf07q61sfp</t>
  </si>
  <si>
    <t>tpb5d4t823dqw</t>
  </si>
  <si>
    <t>ttct53pmg1cb</t>
  </si>
  <si>
    <t>Discovery Sp. SE 2.0 4x4 Dies Aut.(Híb.)</t>
  </si>
  <si>
    <t>s32xtbkt8tdrj</t>
  </si>
  <si>
    <t>t803c361nnj1gy</t>
  </si>
  <si>
    <t>Discovery Sp. SE R-Dyn 2.0 TB Die.(Híb.)</t>
  </si>
  <si>
    <t>tnp5px967vdrj</t>
  </si>
  <si>
    <t>r7k77r7g5wcb</t>
  </si>
  <si>
    <t>Disc. Sp. S 2.0 4x4 Dies. Aut. (Híb.)</t>
  </si>
  <si>
    <t>rpnysp6wxbdrj</t>
  </si>
  <si>
    <t>5hwj0ynvppp</t>
  </si>
  <si>
    <t>szqy5bzpwfp</t>
  </si>
  <si>
    <t>sfkxp9xrwydqw</t>
  </si>
  <si>
    <t>q499ybxs57p</t>
  </si>
  <si>
    <t>qnrcqzffg1dqw</t>
  </si>
  <si>
    <t>hz6r4f6jcvj1f9</t>
  </si>
  <si>
    <t>cbm0dttrrnfp</t>
  </si>
  <si>
    <t>35dfwxb568p</t>
  </si>
  <si>
    <t>00vbn5z898p</t>
  </si>
  <si>
    <t>5zw1c57l66p</t>
  </si>
  <si>
    <t>g2x6873w8sj1f9</t>
  </si>
  <si>
    <t>1tzqp0jx8xp</t>
  </si>
  <si>
    <t>4fvb9dlzk0p</t>
  </si>
  <si>
    <t>5gg5s3lnzwj1gy</t>
  </si>
  <si>
    <t>Range R.Sport HSE 3.0 I6 TB Die. (Híb.)</t>
  </si>
  <si>
    <t>2z8mnzxvqvj1gy</t>
  </si>
  <si>
    <t>Range R.Sp. SE 3.0 4x4 I6 TB Die. (Híb.)</t>
  </si>
  <si>
    <t>3lz8lp2r13cb</t>
  </si>
  <si>
    <t>72yrfrtyybcb</t>
  </si>
  <si>
    <t>69m24ylsdvj1gy</t>
  </si>
  <si>
    <t>Range R.Sp.HSE Dyn.Bl. 3.0 I6 Die.(Híb.)</t>
  </si>
  <si>
    <t>cdzrr41n2kjp</t>
  </si>
  <si>
    <t>gcfz9d12sgj1f9</t>
  </si>
  <si>
    <t>0hd1kzkm7cp</t>
  </si>
  <si>
    <t>722c3p4l6qcb</t>
  </si>
  <si>
    <t>Discovery Metrop. 3.0 4x4 Die. (Híb.)</t>
  </si>
  <si>
    <t>6drk8fddhndrj</t>
  </si>
  <si>
    <t>ch8kp3sqg4cj1f9</t>
  </si>
  <si>
    <t>LS 500h 3.5 V6 24v Aut. (Híbrido)</t>
  </si>
  <si>
    <t>sq7c1whrjtj1f9</t>
  </si>
  <si>
    <t>NX-300h F-Sport 2.5 16V Aut. (Híbrido)</t>
  </si>
  <si>
    <t>qp6ypf94tnj1f9</t>
  </si>
  <si>
    <t>NX-300h Dynamic 2.5 16V Aut. (Híbrido)</t>
  </si>
  <si>
    <t>qx75qr06p4j1f9</t>
  </si>
  <si>
    <t>NX-300h Luxury 2.5 16V Aut. (Híbrido)</t>
  </si>
  <si>
    <t>rksw3rvkndj1f9</t>
  </si>
  <si>
    <t>ES300h 2.5 16V Aut. (Híbrido)</t>
  </si>
  <si>
    <t>pyy67q1byvj1f9</t>
  </si>
  <si>
    <t>UX-250h Luxury 2.0 16V Aut. (Híbrido)</t>
  </si>
  <si>
    <t>np1v6v4g4wj1f9</t>
  </si>
  <si>
    <t>UX-250h Dynamic 2.0 16V Aut. (Híbrido)</t>
  </si>
  <si>
    <t>y0597c0y0wj1f9</t>
  </si>
  <si>
    <t>RX-450h Luxury 3.5 24V V6 Aut. (Híbrido)</t>
  </si>
  <si>
    <t>zfty00q95vj1f9</t>
  </si>
  <si>
    <t>RX-450h F-Sport 3.5 24V V6 Aut.(Híbrido)</t>
  </si>
  <si>
    <t>s8gsmjc36hj1f9</t>
  </si>
  <si>
    <t>NX-350h Luxury 2.5 16V Aut. (Híbrido)</t>
  </si>
  <si>
    <t>ryjcn2yr61j1f9</t>
  </si>
  <si>
    <t>NX-350h Dynamic 2.5 16V Aut. (Híbrido)</t>
  </si>
  <si>
    <t>vk8yq6rv5lj1f9</t>
  </si>
  <si>
    <t>NX-350h F-Sport 2.5 16V Aut. (Híbrido)</t>
  </si>
  <si>
    <t>78wrrq0lt3p</t>
  </si>
  <si>
    <t>hqvys2g44mp</t>
  </si>
  <si>
    <t>cjr2tzqbfstp</t>
  </si>
  <si>
    <t>gtqnqhj2g1j1f9</t>
  </si>
  <si>
    <t>nxmg0glyldj1f9</t>
  </si>
  <si>
    <t>cf6tr81njtqj1f9</t>
  </si>
  <si>
    <t>Levante GT 2.0 330cv Aut. (Híb.)</t>
  </si>
  <si>
    <t>v6tbs7w79xj1f9</t>
  </si>
  <si>
    <t>wwcvzz9jtpj1f9</t>
  </si>
  <si>
    <t>q5vdkzq77dj1f9</t>
  </si>
  <si>
    <t>qprpp06q7kj1f9</t>
  </si>
  <si>
    <t>33jtzrjx5zp</t>
  </si>
  <si>
    <t>5h95khdcgvp</t>
  </si>
  <si>
    <t>cdly1q221sjp</t>
  </si>
  <si>
    <t>mkfb15yvlrj1f9</t>
  </si>
  <si>
    <t>phhg9zvsm7p</t>
  </si>
  <si>
    <t>0qg3jnv3klp</t>
  </si>
  <si>
    <t>qy47k916nqp</t>
  </si>
  <si>
    <t>whf2n2d37wcb</t>
  </si>
  <si>
    <t>yk48206ygxcb</t>
  </si>
  <si>
    <t>pzcgyzn5bpcb</t>
  </si>
  <si>
    <t>p439lsqzrtcb</t>
  </si>
  <si>
    <t>p735ghfx92cb</t>
  </si>
  <si>
    <t>qdz3wfc2vscb</t>
  </si>
  <si>
    <t>0mz0pbrq7kp</t>
  </si>
  <si>
    <t>mrxb9127p7cb</t>
  </si>
  <si>
    <t>lmwp7t6t1ldrj</t>
  </si>
  <si>
    <t>mgf2jgrqr4cb</t>
  </si>
  <si>
    <t>lfvjf79h72drj</t>
  </si>
  <si>
    <t>m4vmk53zptcb</t>
  </si>
  <si>
    <t>l23xx614tndrj</t>
  </si>
  <si>
    <t>lh6dlr5wy6cb</t>
  </si>
  <si>
    <t>lzhswxsbgqcb</t>
  </si>
  <si>
    <t>l6glfy10krcb</t>
  </si>
  <si>
    <t>mhg6k2x042cb</t>
  </si>
  <si>
    <t>ldq046968ydrj</t>
  </si>
  <si>
    <t>mzryp9wph6cb</t>
  </si>
  <si>
    <t>mrnpkyn82pcb</t>
  </si>
  <si>
    <t>l8cw9sxf28cb</t>
  </si>
  <si>
    <t>nmzkzqt781cb</t>
  </si>
  <si>
    <t>n5vhmgzvwmcb</t>
  </si>
  <si>
    <t>q6dvx6r3rzcb</t>
  </si>
  <si>
    <t>r4r1414wj3cb</t>
  </si>
  <si>
    <t>lvw6rkpcxgcb</t>
  </si>
  <si>
    <t>lxfqfbhs3tcb</t>
  </si>
  <si>
    <t>60jn781jl4cb</t>
  </si>
  <si>
    <t>cb1ncrsxjwpj1f9</t>
  </si>
  <si>
    <t>GLE-53 AMG 3.0 TB 4MATIC+ (Híbrido)</t>
  </si>
  <si>
    <t>phff6ydgtfcb</t>
  </si>
  <si>
    <t>n018p7z3cjcb</t>
  </si>
  <si>
    <t>p5mrgs01dzcb</t>
  </si>
  <si>
    <t>vl0tgvm9cdp</t>
  </si>
  <si>
    <t>wvgr9nt0mkp</t>
  </si>
  <si>
    <t>wsvhz78l9hp</t>
  </si>
  <si>
    <t>054pv2qpsrp</t>
  </si>
  <si>
    <t>z6pwdhv146p</t>
  </si>
  <si>
    <t>rx7dcj5ng3cb</t>
  </si>
  <si>
    <t>8vmtdk77q5cb</t>
  </si>
  <si>
    <t>q8pmqtkykcp</t>
  </si>
  <si>
    <t>rj9czxvm6qp</t>
  </si>
  <si>
    <t>chjcv8dn8fcj1f9</t>
  </si>
  <si>
    <t>GLS 450 4M 3.0 Bi-TB Aut. (Híbrido)</t>
  </si>
  <si>
    <t>pvds44t5jdp</t>
  </si>
  <si>
    <t>r95fv3bs7lp</t>
  </si>
  <si>
    <t>mtm4djdmqgj1f9</t>
  </si>
  <si>
    <t>0l7gj2c6c2p</t>
  </si>
  <si>
    <t>t66ch90szqp</t>
  </si>
  <si>
    <t>C-300 AMG Line 2.0 TB Aut. (Híbrido)</t>
  </si>
  <si>
    <t>sw66089tglp</t>
  </si>
  <si>
    <t>04cbtkg67sp</t>
  </si>
  <si>
    <t>1st9ymp3cxj1f9</t>
  </si>
  <si>
    <t>yhkxt1z0vyp</t>
  </si>
  <si>
    <t>yxxnpsnsv1p</t>
  </si>
  <si>
    <t>nbhn1bstz5cb</t>
  </si>
  <si>
    <t>l12t0js8sldrj</t>
  </si>
  <si>
    <t>mrt7y42r3fcb</t>
  </si>
  <si>
    <t>lclxqdm018drj</t>
  </si>
  <si>
    <t>msh5zh05chcb</t>
  </si>
  <si>
    <t>ldw546spqxdrj</t>
  </si>
  <si>
    <t>m2y98c3x2vcb</t>
  </si>
  <si>
    <t>lm7ndlvnzmdrj</t>
  </si>
  <si>
    <t>mptr2gj7nfcb</t>
  </si>
  <si>
    <t>lb4km8q18mdrj</t>
  </si>
  <si>
    <t>mj86xbyx1scb</t>
  </si>
  <si>
    <t>k9km077fq4drj</t>
  </si>
  <si>
    <t>lztsrh8915cb</t>
  </si>
  <si>
    <t>k8h5t8rghwdrj</t>
  </si>
  <si>
    <t>l15g8c3rl6cb</t>
  </si>
  <si>
    <t>lbr4vfm1k6drj</t>
  </si>
  <si>
    <t>m6qz4vmspmp</t>
  </si>
  <si>
    <t>l9j3khvklydqw</t>
  </si>
  <si>
    <t>n0nh60mtmtp</t>
  </si>
  <si>
    <t>mvqnsj92bndqw</t>
  </si>
  <si>
    <t>pnf6ckc83yp</t>
  </si>
  <si>
    <t>ny06sn8tkxdqw</t>
  </si>
  <si>
    <t>rstmc2yzc6p</t>
  </si>
  <si>
    <t>qshx7nqt22dqw</t>
  </si>
  <si>
    <t>pyg078d78cp</t>
  </si>
  <si>
    <t>COOPER Countryman S E ALL4 1.5 (Híb.)</t>
  </si>
  <si>
    <t>n2nnzb44zkdqw</t>
  </si>
  <si>
    <t>p3yxqfmm0jp</t>
  </si>
  <si>
    <t>COOPER COU. SE SHAD. ED. ALL4 1.5 (Híb.)</t>
  </si>
  <si>
    <t>phr93t481lcb</t>
  </si>
  <si>
    <t>nk9cy1213ddrj</t>
  </si>
  <si>
    <t>nkrg0wcm44cb</t>
  </si>
  <si>
    <t>m2t994kxw5drj</t>
  </si>
  <si>
    <t>qm56w8wjz8cb</t>
  </si>
  <si>
    <t>pz2pdvznvpdrj</t>
  </si>
  <si>
    <t>mkl176zcpyp</t>
  </si>
  <si>
    <t>lp7ldb1tv9dqw</t>
  </si>
  <si>
    <t>l352jvx7smp</t>
  </si>
  <si>
    <t>lk3w271w5xdqw</t>
  </si>
  <si>
    <t>l6yhd03mp5p</t>
  </si>
  <si>
    <t>n589snnx4bp</t>
  </si>
  <si>
    <t>p7bbwpjtpfcb</t>
  </si>
  <si>
    <t>jmvf2t9q0wp</t>
  </si>
  <si>
    <t>sq6gwn0wm0cb</t>
  </si>
  <si>
    <t>r3jx52w334drj</t>
  </si>
  <si>
    <t>lbjzwbhmfsp</t>
  </si>
  <si>
    <t>kkdb2s8x8pdqw</t>
  </si>
  <si>
    <t>krvr0pxg4sp</t>
  </si>
  <si>
    <t>j9xvr71f57dqw</t>
  </si>
  <si>
    <t>t18f753t9bcb</t>
  </si>
  <si>
    <t>tb9rcr9dmwdrj</t>
  </si>
  <si>
    <t>mzpfy5vp32cb</t>
  </si>
  <si>
    <t>mc9tf3rr3xdrj</t>
  </si>
  <si>
    <t>mgr074c305cb</t>
  </si>
  <si>
    <t>l048cz5mqmdrj</t>
  </si>
  <si>
    <t>jky4r071jhp</t>
  </si>
  <si>
    <t>j8xtjh79nhp</t>
  </si>
  <si>
    <t>jzbvx1v4ghp</t>
  </si>
  <si>
    <t>mh2z3ly9ddp</t>
  </si>
  <si>
    <t>lvvqkgddfndqw</t>
  </si>
  <si>
    <t>m4l5lnm03qcb</t>
  </si>
  <si>
    <t>mm9vfkpfjvdrj</t>
  </si>
  <si>
    <t>lv3m52j1nlp</t>
  </si>
  <si>
    <t>k0bs66dvckp</t>
  </si>
  <si>
    <t>j08zlbm5fbp</t>
  </si>
  <si>
    <t>nx1w2jzcqrp</t>
  </si>
  <si>
    <t>ptplp79dhpcb</t>
  </si>
  <si>
    <t>n4mld2lyh2cb</t>
  </si>
  <si>
    <t>m5f2zbsl9kdrj</t>
  </si>
  <si>
    <t>nhb75zgpdjcb</t>
  </si>
  <si>
    <t>mwxf14mntddrj</t>
  </si>
  <si>
    <t>mgm6yj000hcb</t>
  </si>
  <si>
    <t>lkj6cmfc9ldrj</t>
  </si>
  <si>
    <t>g1tjjrs5ptp</t>
  </si>
  <si>
    <t>gk452vn5hzp</t>
  </si>
  <si>
    <t>f8jp5b473zp</t>
  </si>
  <si>
    <t>ch6949zdzg5p</t>
  </si>
  <si>
    <t>gxx6zbq3g4p</t>
  </si>
  <si>
    <t>gkhxb7cgb4p</t>
  </si>
  <si>
    <t>g9jt24qqj8p</t>
  </si>
  <si>
    <t>hrffr4b3f2p</t>
  </si>
  <si>
    <t>hf5zs8r95jp</t>
  </si>
  <si>
    <t>nt77wr50z3cb</t>
  </si>
  <si>
    <t>qk02smjm8dcb</t>
  </si>
  <si>
    <t>p0y1vqw1krdrj</t>
  </si>
  <si>
    <t>qjdklp80t0cb</t>
  </si>
  <si>
    <t>pt72n98r7rdrj</t>
  </si>
  <si>
    <t>chbdq7x06ywp</t>
  </si>
  <si>
    <t>mmd763mmh9p</t>
  </si>
  <si>
    <t>l2p8try5mkdqw</t>
  </si>
  <si>
    <t>gms75ps56fp</t>
  </si>
  <si>
    <t>ggfghjnh2jdqw</t>
  </si>
  <si>
    <t>f430kkf8h7p</t>
  </si>
  <si>
    <t>chltqcftt1hnc</t>
  </si>
  <si>
    <t>gf27wcgjd3p</t>
  </si>
  <si>
    <t>f524m1ymhmdqw</t>
  </si>
  <si>
    <t>jmmhv92klycb</t>
  </si>
  <si>
    <t>024242-0</t>
  </si>
  <si>
    <t>gs2myhs84bp</t>
  </si>
  <si>
    <t>2008 Style 1.6 Flex 16V 5p Aut.</t>
  </si>
  <si>
    <t>gk4kx1r9f0dqw</t>
  </si>
  <si>
    <t>knp81yzhyzcb</t>
  </si>
  <si>
    <t>kz8902zpb0cb</t>
  </si>
  <si>
    <t>f6qlf9q76qp</t>
  </si>
  <si>
    <t>g4hzkq18p6p</t>
  </si>
  <si>
    <t>gr894qcfc1dqw</t>
  </si>
  <si>
    <t>mfrkg7tfrwcb</t>
  </si>
  <si>
    <t>f6c3ymtq1zp</t>
  </si>
  <si>
    <t>cjj1g3y7469nc</t>
  </si>
  <si>
    <t>jmjhb5rw8ccb</t>
  </si>
  <si>
    <t>cbbgvqy0wv3p</t>
  </si>
  <si>
    <t>my185crpnqp</t>
  </si>
  <si>
    <t>k14z53c7vrcb</t>
  </si>
  <si>
    <t>9qqnxb0wd7p</t>
  </si>
  <si>
    <t>jqzvsqpf3gcb</t>
  </si>
  <si>
    <t>jstnxfg47ycb</t>
  </si>
  <si>
    <t>jbx4g9g4w0drj</t>
  </si>
  <si>
    <t>ksz4b1gvvxcb</t>
  </si>
  <si>
    <t>k9xl9yks25cb</t>
  </si>
  <si>
    <t>f8qkkz00lsp</t>
  </si>
  <si>
    <t>chtt2cjwvbfnc</t>
  </si>
  <si>
    <t>cdyl17qg7qgp</t>
  </si>
  <si>
    <t>cb6gxxthp2znc</t>
  </si>
  <si>
    <t>chjgnlcrkv8p</t>
  </si>
  <si>
    <t>cfb2sxwjprjnc</t>
  </si>
  <si>
    <t>gxsn347v38p</t>
  </si>
  <si>
    <t>gpdv6c31wvdqw</t>
  </si>
  <si>
    <t>h7jz1szwrlj1f9</t>
  </si>
  <si>
    <t>hr7zldxxxqdqw</t>
  </si>
  <si>
    <t>jf4f1vszqdj1f9</t>
  </si>
  <si>
    <t>h0bq5q966qdqw</t>
  </si>
  <si>
    <t>j4ypbyl570j1f9</t>
  </si>
  <si>
    <t>jnfdmvm44kdqw</t>
  </si>
  <si>
    <t>kb71nndk1hj1f9</t>
  </si>
  <si>
    <t>jy8rdjhsjddqw</t>
  </si>
  <si>
    <t>5673sc46htp</t>
  </si>
  <si>
    <t>45rnccr35cdqw</t>
  </si>
  <si>
    <t>z2qqylg7ptp</t>
  </si>
  <si>
    <t>zbr119hd6mdqw</t>
  </si>
  <si>
    <t>gr2cm2nw4xj1f9</t>
  </si>
  <si>
    <t>gjg8shz38kdqw</t>
  </si>
  <si>
    <t>f6cbzz695yj1f9</t>
  </si>
  <si>
    <t>chvfk97tsdmdqw</t>
  </si>
  <si>
    <t>cj4gdh6pknsp</t>
  </si>
  <si>
    <t>cgp6pf40dqrdqw</t>
  </si>
  <si>
    <t>gqg3wpvlzwj1f9</t>
  </si>
  <si>
    <t>ghj6cy2b6zdqw</t>
  </si>
  <si>
    <t>gw5vy1rv9bj1f9</t>
  </si>
  <si>
    <t>gmhtcxgd6kdqw</t>
  </si>
  <si>
    <t>g2xqh7qv0gj1f9</t>
  </si>
  <si>
    <t>g4b5wd5jjcj1f9</t>
  </si>
  <si>
    <t>gwpfnhxkbwdqw</t>
  </si>
  <si>
    <t>035097-4</t>
  </si>
  <si>
    <t>63xw6z2cvmp</t>
  </si>
  <si>
    <t>Cayenne Platinum Ed. 3.0 (Híbrido)</t>
  </si>
  <si>
    <t>5wsqg6fb14dqw</t>
  </si>
  <si>
    <t>9yjx1tgg4nj1f9</t>
  </si>
  <si>
    <t>Panamera 4 2.9 462cv (Híbrido)</t>
  </si>
  <si>
    <t>8tcg7xbpl7dqw</t>
  </si>
  <si>
    <t>hvfmg2qw3mfsq6h</t>
  </si>
  <si>
    <t>Panamera Turbo S 4.0 680cv (Híbrido)</t>
  </si>
  <si>
    <t>hj4rxf82d7j3vh</t>
  </si>
  <si>
    <t>cdvft110w8tj1f9</t>
  </si>
  <si>
    <t>Panamera 4 Sport Tur. 2.9 462cv (Híb.)</t>
  </si>
  <si>
    <t>ccgcytqfv6fdqw</t>
  </si>
  <si>
    <t>g921j3drxcj1f9</t>
  </si>
  <si>
    <t>gz93lrcqbndqw</t>
  </si>
  <si>
    <t>gr2cm2n520j1f9</t>
  </si>
  <si>
    <t>gh7hr3fl1ndqw</t>
  </si>
  <si>
    <t>hfgmkkkv03j1f9</t>
  </si>
  <si>
    <t>g4v6wsqq4ndqw</t>
  </si>
  <si>
    <t>8grk7hs74mp</t>
  </si>
  <si>
    <t>Cayenne 3.0 V6 462cv (Híbrido)</t>
  </si>
  <si>
    <t>6776k7xw6fdqw</t>
  </si>
  <si>
    <t>hq69mdxnrkj1f9</t>
  </si>
  <si>
    <t>Cayenne Coupe Turbo S 4.0 (Híbrido)</t>
  </si>
  <si>
    <t>hhxg282d3mdqw</t>
  </si>
  <si>
    <t>996k8nyfzxj1f9</t>
  </si>
  <si>
    <t>Macan GTS 2.9 Bi-Turbo</t>
  </si>
  <si>
    <t>86xt1zwdxsdqw</t>
  </si>
  <si>
    <t>7zwwlyhx1xp</t>
  </si>
  <si>
    <t>Cayenne Coupe 3.0 V6 462cv (Híbrido)</t>
  </si>
  <si>
    <t>6sy6n98jt2dqw</t>
  </si>
  <si>
    <t>cf2nq9klsjyj1f9</t>
  </si>
  <si>
    <t>Panamera 4S 2.9 560cv (Híbrido)</t>
  </si>
  <si>
    <t>cdfc74j2sj2dqw</t>
  </si>
  <si>
    <t>gvwlvqgs7gj1f9</t>
  </si>
  <si>
    <t>gm2xc8r4jsdqw</t>
  </si>
  <si>
    <t>g9707xkr48j1f9</t>
  </si>
  <si>
    <t>Cayenne Turbo S 4.0 V8 680cv (Híbrido)</t>
  </si>
  <si>
    <t>g2p9rpm4sqdqw</t>
  </si>
  <si>
    <t>hg80t19lnmj1f9</t>
  </si>
  <si>
    <t>g7xmd0djppdqw</t>
  </si>
  <si>
    <t>035143-1</t>
  </si>
  <si>
    <t>9qtvctdyygj1f9</t>
  </si>
  <si>
    <t>Panamera 4 Plat.Edt 2.9 462cv (Híbrido)</t>
  </si>
  <si>
    <t>7w8stb1qg0dqw</t>
  </si>
  <si>
    <t>035144-0</t>
  </si>
  <si>
    <t>1zb2q51t65j1f9</t>
  </si>
  <si>
    <t>Macan T 2.0 Turbo</t>
  </si>
  <si>
    <t>0p01gymhypdqw</t>
  </si>
  <si>
    <t>035145-8</t>
  </si>
  <si>
    <t>8fcv9d66xmp</t>
  </si>
  <si>
    <t>Cayenne Coupe Platinum Ed. 3.0 (Híbrido)</t>
  </si>
  <si>
    <t>6trvmg2sc7dqw</t>
  </si>
  <si>
    <t>x18rd8wplfcb</t>
  </si>
  <si>
    <t>zw5f32ltn5cb</t>
  </si>
  <si>
    <t>xhhyknyf4cp</t>
  </si>
  <si>
    <t>ydhwcljqhwcb</t>
  </si>
  <si>
    <t>xx5y9fk15rcb</t>
  </si>
  <si>
    <t>zqbh4chj79cb</t>
  </si>
  <si>
    <t>083009-7</t>
  </si>
  <si>
    <t>ymccc1xh0tcb</t>
  </si>
  <si>
    <t>3500 LARAM.6.7 NIGHT ED.TB CD 4X4 Die.</t>
  </si>
  <si>
    <t>j5nkc3lf41cb</t>
  </si>
  <si>
    <t>jxv3bwrb40drj</t>
  </si>
  <si>
    <t>kvyrr96qgpcb</t>
  </si>
  <si>
    <t>kfcttkpgv0drj</t>
  </si>
  <si>
    <t>k4k9twcf5ccb</t>
  </si>
  <si>
    <t>kpdbf24dy7drj</t>
  </si>
  <si>
    <t>ldnq5nv47tcb</t>
  </si>
  <si>
    <t>kzfvrf92f1drj</t>
  </si>
  <si>
    <t>lqlhd5j5yncb</t>
  </si>
  <si>
    <t>k8pkltl4l1drj</t>
  </si>
  <si>
    <t>nftrh6d6b9cb</t>
  </si>
  <si>
    <t>mlrhvdvk0rdrj</t>
  </si>
  <si>
    <t>ch4snjbk2kqp</t>
  </si>
  <si>
    <t>f92pg6bvymp</t>
  </si>
  <si>
    <t>ggvt4kqr7xp</t>
  </si>
  <si>
    <t>ghhfgjmbvbp</t>
  </si>
  <si>
    <t>gz9y44x9ydp</t>
  </si>
  <si>
    <t>3vwzlwn3y4p</t>
  </si>
  <si>
    <t>2djqd4h879nc</t>
  </si>
  <si>
    <t>4zqvjbc21tp</t>
  </si>
  <si>
    <t>30k0b952s5nc</t>
  </si>
  <si>
    <t>8jx29q5ck7p</t>
  </si>
  <si>
    <t>6wjnbd269bnc</t>
  </si>
  <si>
    <t>56xnyy973mp</t>
  </si>
  <si>
    <t>4fc8s1kw4ync</t>
  </si>
  <si>
    <t>cgdxh2yt2j3p</t>
  </si>
  <si>
    <t>cc80f4j7ylpnc</t>
  </si>
  <si>
    <t>f8cyklpf7fp</t>
  </si>
  <si>
    <t>ch353wcrpmpnc</t>
  </si>
  <si>
    <t>46l6k32byzp</t>
  </si>
  <si>
    <t>70fpvl1xhlp</t>
  </si>
  <si>
    <t>ccw771mx364p</t>
  </si>
  <si>
    <t>8ltmc3m3x4nc</t>
  </si>
  <si>
    <t>ccxrh8z4q95p</t>
  </si>
  <si>
    <t>9v7lxmwf2nnc</t>
  </si>
  <si>
    <t>ccy69z2skk0p</t>
  </si>
  <si>
    <t>g09tr7ts37p</t>
  </si>
  <si>
    <t>gr30m0rw5qdqw</t>
  </si>
  <si>
    <t>grwz5my73qp</t>
  </si>
  <si>
    <t>gh6jjmq9n0dqw</t>
  </si>
  <si>
    <t>gjyy83rf8jp</t>
  </si>
  <si>
    <t>f7j05xgsdldqw</t>
  </si>
  <si>
    <t>f8gbxybn98p</t>
  </si>
  <si>
    <t>chnllryk9dmnc</t>
  </si>
  <si>
    <t>h1xkg3dkmsp</t>
  </si>
  <si>
    <t>hjdqht1bg8dqw</t>
  </si>
  <si>
    <t>hrg6zn5vwsp</t>
  </si>
  <si>
    <t>hg57tlfwrcdqw</t>
  </si>
  <si>
    <t>hkp5k87x3kp</t>
  </si>
  <si>
    <t>hcyy28z7xldqw</t>
  </si>
  <si>
    <t>9bv6dsk58mp</t>
  </si>
  <si>
    <t>7fhlg93yy1nc</t>
  </si>
  <si>
    <t>hks67ch2z1p</t>
  </si>
  <si>
    <t>hczgv9dgyydqw</t>
  </si>
  <si>
    <t>hn46wgtq96p</t>
  </si>
  <si>
    <t>hgfpn900csdqw</t>
  </si>
  <si>
    <t>gpgw9fmbhmp</t>
  </si>
  <si>
    <t>f8wl55ys51dqw</t>
  </si>
  <si>
    <t>gfgcjzb6zkp</t>
  </si>
  <si>
    <t>f6sj9hq45ddqw</t>
  </si>
  <si>
    <t>ktk1t7z9lncb</t>
  </si>
  <si>
    <t>j4bf0x35j0drj</t>
  </si>
  <si>
    <t>ksc2x0sftjcb</t>
  </si>
  <si>
    <t>j9wnllbcr6drj</t>
  </si>
  <si>
    <t>kxghslbwwdcb</t>
  </si>
  <si>
    <t>kfwkp0t2qgdrj</t>
  </si>
  <si>
    <t>8f4hdfn63hj1f9</t>
  </si>
  <si>
    <t>41l8chrdv1j1f9</t>
  </si>
  <si>
    <t>j84437147np</t>
  </si>
  <si>
    <t>kwp2404p1np</t>
  </si>
  <si>
    <t>l0whtzhsckj1f9</t>
  </si>
  <si>
    <t>Forester 2.0 -S e-BOXER 16V Aut. (Híb.)</t>
  </si>
  <si>
    <t>gvq5pd39n6p</t>
  </si>
  <si>
    <t>g4rx98n4ssp</t>
  </si>
  <si>
    <t>jbd724cf9sp</t>
  </si>
  <si>
    <t>hyvyjsmg5ddqw</t>
  </si>
  <si>
    <t>jmwm8h4h3rp</t>
  </si>
  <si>
    <t>h95230913hdqw</t>
  </si>
  <si>
    <t>j6dthysy7kp</t>
  </si>
  <si>
    <t>jt0f50j3wcdqw</t>
  </si>
  <si>
    <t>hqcj1z2wrrp</t>
  </si>
  <si>
    <t>028081-0</t>
  </si>
  <si>
    <t>j93ls2jw0sj1f9</t>
  </si>
  <si>
    <t>Jimny Sierra 4SPORT ALLGRIP 1.5 16V Aut.</t>
  </si>
  <si>
    <t>jy8kygs434dqw</t>
  </si>
  <si>
    <t>ml1bm7tbnccb</t>
  </si>
  <si>
    <t>p12s07yhp7p</t>
  </si>
  <si>
    <t>h2fcmc99ttp</t>
  </si>
  <si>
    <t>hvk5mcgxh8dqw</t>
  </si>
  <si>
    <t>jz458v4dmsp</t>
  </si>
  <si>
    <t>jq5ltkz2wjdqw</t>
  </si>
  <si>
    <t>kf730j62j7j1f9</t>
  </si>
  <si>
    <t>PRIUS 1.8 16V 5p Aut. (Híbrido)</t>
  </si>
  <si>
    <t>qpqqk1l7xqcb</t>
  </si>
  <si>
    <t>npx3444x3qcb</t>
  </si>
  <si>
    <t>pct3y2s35hcb</t>
  </si>
  <si>
    <t>l0d4rv9bb6cb</t>
  </si>
  <si>
    <t>lqg4rnxkxkcb</t>
  </si>
  <si>
    <t>s1z1j84ptlcb</t>
  </si>
  <si>
    <t>ch3yvjgvkjvp</t>
  </si>
  <si>
    <t>cghm6fh96qync</t>
  </si>
  <si>
    <t>gb0t4lz98np</t>
  </si>
  <si>
    <t>f41stv0xjndqw</t>
  </si>
  <si>
    <t>gs44pmvvt6p</t>
  </si>
  <si>
    <t>gk70zbyn09dqw</t>
  </si>
  <si>
    <t>f6yc43mn8tp</t>
  </si>
  <si>
    <t>ch23n78xpmgnc</t>
  </si>
  <si>
    <t>gm2plbhm83p</t>
  </si>
  <si>
    <t>gdp3d37ydsdqw</t>
  </si>
  <si>
    <t>rrv2bgh6w3cb</t>
  </si>
  <si>
    <t>hsgslbbt46p</t>
  </si>
  <si>
    <t>hj9tg8yrgtdqw</t>
  </si>
  <si>
    <t>j4dzwz0hgqp</t>
  </si>
  <si>
    <t>Corolla Altis 1.8 16V Aut. (Híbrido)</t>
  </si>
  <si>
    <t>jtwq76s0htdqw</t>
  </si>
  <si>
    <t>kfwkp0vg3qp</t>
  </si>
  <si>
    <t>Corolla Altis Prem. 1.8 Aut. (Híbrido)</t>
  </si>
  <si>
    <t>j31ycf1brndqw</t>
  </si>
  <si>
    <t>p5k78nvb0hj1f9</t>
  </si>
  <si>
    <t>RAV4 2.5 SX Connect 4x4 Aut. (Híbrido)</t>
  </si>
  <si>
    <t>jyhgw82j5kp</t>
  </si>
  <si>
    <t>jp9kh2knlrdqw</t>
  </si>
  <si>
    <t>kwcr42fwbjp</t>
  </si>
  <si>
    <t>Corolla Cross XRV 1.8 16V Aut. (Híbrido)</t>
  </si>
  <si>
    <t>kk96qsf0s4dqw</t>
  </si>
  <si>
    <t>jd5ny9k13jp</t>
  </si>
  <si>
    <t>h4svxqgn9vdqw</t>
  </si>
  <si>
    <t>jtmkq2x7mhp</t>
  </si>
  <si>
    <t>jgzspbx8m8dqw</t>
  </si>
  <si>
    <t>k5c7sg1548p</t>
  </si>
  <si>
    <t>Corolla Cross XRX 1.8 16V Aut. (Híbrido)</t>
  </si>
  <si>
    <t>kwhg2v9qh0dqw</t>
  </si>
  <si>
    <t>vj6mhyqj5jcb</t>
  </si>
  <si>
    <t>vxhjslsvmjcb</t>
  </si>
  <si>
    <t>cg6w176bzwwp</t>
  </si>
  <si>
    <t>cfyrs4q20zpnc</t>
  </si>
  <si>
    <t>kgscn0934vp</t>
  </si>
  <si>
    <t>j6wzcjn190dqw</t>
  </si>
  <si>
    <t>qw8twqm17cp</t>
  </si>
  <si>
    <t>Camry XLE 2.5 16V Aut. (Híbrido)</t>
  </si>
  <si>
    <t>p0ks4h4c6sdqw</t>
  </si>
  <si>
    <t>lwc1gr50pmcb</t>
  </si>
  <si>
    <t>mkp4063yh3cb</t>
  </si>
  <si>
    <t>lz8c432pbccb</t>
  </si>
  <si>
    <t>lkr82vyjdycb</t>
  </si>
  <si>
    <t>p3m5rbgkvqcb</t>
  </si>
  <si>
    <t>ch9d66kzwsnp</t>
  </si>
  <si>
    <t>gxzjjsqp9pp</t>
  </si>
  <si>
    <t>gg7fk1t7kqdqw</t>
  </si>
  <si>
    <t>cdkdbfypqmgp</t>
  </si>
  <si>
    <t>cccx9lwvrz6nc</t>
  </si>
  <si>
    <t>f81vf0qz4pp</t>
  </si>
  <si>
    <t>cj06tbshtk0nc</t>
  </si>
  <si>
    <t>gstskq8608p</t>
  </si>
  <si>
    <t>gg5l7lbsjsp</t>
  </si>
  <si>
    <t>cfbqwwzwbhlp</t>
  </si>
  <si>
    <t>cbhn7jlvyg2p</t>
  </si>
  <si>
    <t>qcm93k05wtcb</t>
  </si>
  <si>
    <t>g78zlk4dj2p</t>
  </si>
  <si>
    <t>gr0839q3klp</t>
  </si>
  <si>
    <t>7v0nzmrn2zp</t>
  </si>
  <si>
    <t>5k738css4snc</t>
  </si>
  <si>
    <t>cff7x49c4ykp</t>
  </si>
  <si>
    <t>cczbldqdhv4nc</t>
  </si>
  <si>
    <t>cff26pgr5kqp</t>
  </si>
  <si>
    <t>cg3vkpmn2pgp</t>
  </si>
  <si>
    <t>f5d5hr9x34p</t>
  </si>
  <si>
    <t>ch410n4mmfbp</t>
  </si>
  <si>
    <t>nxmkkfpxfjcb</t>
  </si>
  <si>
    <t>qyq9gftbbkcb</t>
  </si>
  <si>
    <t>jh2wk4w7zsp</t>
  </si>
  <si>
    <t>h85v7nfmcfdqw</t>
  </si>
  <si>
    <t>h2t47knxc9p</t>
  </si>
  <si>
    <t>hts3p206lddqw</t>
  </si>
  <si>
    <t>hfbbwz5lj6p</t>
  </si>
  <si>
    <t>g21yh5gfxjdqw</t>
  </si>
  <si>
    <t>lmg7r1jtmxp</t>
  </si>
  <si>
    <t>gmb67ykh83p</t>
  </si>
  <si>
    <t>gf9hn7f0b5dqw</t>
  </si>
  <si>
    <t>ht13lks031p</t>
  </si>
  <si>
    <t>h2ly4jvjd1p</t>
  </si>
  <si>
    <t>hnpjnzjzlvp</t>
  </si>
  <si>
    <t>gyw7n1r1y7p</t>
  </si>
  <si>
    <t>hh74jqmqznp</t>
  </si>
  <si>
    <t>g99jq4djyvdqw</t>
  </si>
  <si>
    <t>j34vhszlfcp</t>
  </si>
  <si>
    <t>k8h724bn5mp</t>
  </si>
  <si>
    <t>lbhy99tbk7p</t>
  </si>
  <si>
    <t>n1r0h1wx2ccb</t>
  </si>
  <si>
    <t>m1lfpngnvkdrj</t>
  </si>
  <si>
    <t>chzgm1syrzrp</t>
  </si>
  <si>
    <t>cff4nrpyf7jnc</t>
  </si>
  <si>
    <t>pml6q0sqw0cb</t>
  </si>
  <si>
    <t>z9gqstvzpzp</t>
  </si>
  <si>
    <t>vsrt96xtf0p</t>
  </si>
  <si>
    <t>tr8f8v4lyhp</t>
  </si>
  <si>
    <t>t9px0qpwjpp</t>
  </si>
  <si>
    <t>0qkhw0l6qqp</t>
  </si>
  <si>
    <t>rf863sp5qfp</t>
  </si>
  <si>
    <t>svygchkhpnp</t>
  </si>
  <si>
    <t>wrs2x6pjkjp</t>
  </si>
  <si>
    <t>yq3y0n31h5p</t>
  </si>
  <si>
    <t>s9m271ym06p</t>
  </si>
  <si>
    <t>00066rpx8sp</t>
  </si>
  <si>
    <t>zw97vrxntfdqw</t>
  </si>
  <si>
    <t>0nfqgq4v8zp</t>
  </si>
  <si>
    <t>zljn54nwmydqw</t>
  </si>
  <si>
    <t>yzyrq80zplp</t>
  </si>
  <si>
    <t>x0jcsvxkv2dqw</t>
  </si>
  <si>
    <t>wyjrh8rfq4p</t>
  </si>
  <si>
    <t>v43gkj5sp6dqw</t>
  </si>
  <si>
    <t>vy6d6xwj71p</t>
  </si>
  <si>
    <t>t4qmx80rwpdqw</t>
  </si>
  <si>
    <t>vk99fmsp3xp</t>
  </si>
  <si>
    <t>tr8p5ctzdxdqw</t>
  </si>
  <si>
    <t>tf9ycvdrrnp</t>
  </si>
  <si>
    <t>spvtmj4fk3dqw</t>
  </si>
  <si>
    <t>9l0f2wrf4wp</t>
  </si>
  <si>
    <t>kwf28kdnzgp</t>
  </si>
  <si>
    <t>074004-7</t>
  </si>
  <si>
    <t>msn8qls7zmj1f9</t>
  </si>
  <si>
    <t>Street TSI 1.0 TB 12V Flex Mec.</t>
  </si>
  <si>
    <t>cgxmxwg3ff8p</t>
  </si>
  <si>
    <t>October</t>
  </si>
  <si>
    <t>vz2w1lkqx8cb</t>
  </si>
  <si>
    <t>wz9n1ns20hcb</t>
  </si>
  <si>
    <t>0tqqdcrw07cb</t>
  </si>
  <si>
    <t>0t9y0ylmj3cb</t>
  </si>
  <si>
    <t>0g503lxl2zj1f9</t>
  </si>
  <si>
    <t>gp0mnbm3j8j1f9</t>
  </si>
  <si>
    <t>p8lz5qxkj4p</t>
  </si>
  <si>
    <t>nv7z33f9bkp</t>
  </si>
  <si>
    <t>nw12ld0rlxp</t>
  </si>
  <si>
    <t>sz29qchcjbp</t>
  </si>
  <si>
    <t>qz5637099gp</t>
  </si>
  <si>
    <t>rtb3x2xxvwp</t>
  </si>
  <si>
    <t>6v1gslj5tsp</t>
  </si>
  <si>
    <t>1s8004p7k4j1f9</t>
  </si>
  <si>
    <t>p15c086wvqp</t>
  </si>
  <si>
    <t>pnh46smbxrp</t>
  </si>
  <si>
    <t>s8mlb8j45vp</t>
  </si>
  <si>
    <t>rsrykcq578p</t>
  </si>
  <si>
    <t>5s6qhjd7pqj1f9</t>
  </si>
  <si>
    <t>3xw75pwgxzj1f9</t>
  </si>
  <si>
    <t>pk6g7yf0s7p</t>
  </si>
  <si>
    <t>1tt3l0fk78p</t>
  </si>
  <si>
    <t>8myd38qsg9p</t>
  </si>
  <si>
    <t>r6gzqb379gp</t>
  </si>
  <si>
    <t>3t60xbb8zlp</t>
  </si>
  <si>
    <t>z8zjtb85gfp</t>
  </si>
  <si>
    <t>wvnr61z5pzp</t>
  </si>
  <si>
    <t>t03cc9h6l9p</t>
  </si>
  <si>
    <t>vb19tg0gnnp</t>
  </si>
  <si>
    <t>v9mzlrz3h6p</t>
  </si>
  <si>
    <t>pjrjf7ltd9p</t>
  </si>
  <si>
    <t>mp6t42bc8qp</t>
  </si>
  <si>
    <t>mjk1lff146p</t>
  </si>
  <si>
    <t>nkyj5391k0p</t>
  </si>
  <si>
    <t>m99y4gbpp2p</t>
  </si>
  <si>
    <t>qh38pt4b18p</t>
  </si>
  <si>
    <t>qmg0gfrmxmp</t>
  </si>
  <si>
    <t>qdj46klsvhp</t>
  </si>
  <si>
    <t>rc3qqv4f2rp</t>
  </si>
  <si>
    <t>p71zvrwmc4p</t>
  </si>
  <si>
    <t>ph4bjhmy7ddqw</t>
  </si>
  <si>
    <t>wt871dj8hnj1f9</t>
  </si>
  <si>
    <t>wzzm1354t4j1f9</t>
  </si>
  <si>
    <t>xzgnqcvv95j1f9</t>
  </si>
  <si>
    <t>vvs7c4wj0mj1f9</t>
  </si>
  <si>
    <t>008289-9</t>
  </si>
  <si>
    <t>nqkx7p9p5nj1f9</t>
  </si>
  <si>
    <t>Q3 Prestige 2.0 TFSI Tiptr.Quatro</t>
  </si>
  <si>
    <t>zcq965xnkmp</t>
  </si>
  <si>
    <t>5rt4mtm5hwp</t>
  </si>
  <si>
    <t>pqcvcshqrwp</t>
  </si>
  <si>
    <t>p7yvytl1k6p</t>
  </si>
  <si>
    <t>n49xtn94tsp</t>
  </si>
  <si>
    <t>q38wv94n34p</t>
  </si>
  <si>
    <t>13fhltnc3np</t>
  </si>
  <si>
    <t>0q14dp0p0gdqw</t>
  </si>
  <si>
    <t>xrmw7jkwy7p</t>
  </si>
  <si>
    <t>wt2byt0cqwdqw</t>
  </si>
  <si>
    <t>229pqfhff8p</t>
  </si>
  <si>
    <t>1kdpzjnhmxdqw</t>
  </si>
  <si>
    <t>wc88k0br2qp</t>
  </si>
  <si>
    <t>vp08cgjl1ddqw</t>
  </si>
  <si>
    <t>pw6bvb6crzp</t>
  </si>
  <si>
    <t>7n45drnbxnp</t>
  </si>
  <si>
    <t>pdgn4437rzp</t>
  </si>
  <si>
    <t>nbyyvm1wbxdqw</t>
  </si>
  <si>
    <t>38z91p41mcj1f9</t>
  </si>
  <si>
    <t>230m8r610rdqw</t>
  </si>
  <si>
    <t>8ybxp97jr7p</t>
  </si>
  <si>
    <t>6417ffqbxddqw</t>
  </si>
  <si>
    <t>pxtvxgh39cp</t>
  </si>
  <si>
    <t>ntmt6hcypldqw</t>
  </si>
  <si>
    <t>ghcbmvj9fyj1f9</t>
  </si>
  <si>
    <t>sq5jlj3yq4p</t>
  </si>
  <si>
    <t>00g70q9dygp</t>
  </si>
  <si>
    <t>s87z1ldxg6p</t>
  </si>
  <si>
    <t>ccfm8qthms3p</t>
  </si>
  <si>
    <t>cbbs3xq8pcndqw</t>
  </si>
  <si>
    <t>g8l09fk260j1f9</t>
  </si>
  <si>
    <t>16mccwcw9wp</t>
  </si>
  <si>
    <t>gv0z55wlpsj1f9</t>
  </si>
  <si>
    <t>gfs6k9cgqndqw</t>
  </si>
  <si>
    <t>qsp4xmw580p</t>
  </si>
  <si>
    <t>v8smpx01whp</t>
  </si>
  <si>
    <t>twh5jcdlbbdqw</t>
  </si>
  <si>
    <t>7h9gwbhzwvp</t>
  </si>
  <si>
    <t>21b7xsf2wsp</t>
  </si>
  <si>
    <t>17kfsfbwjdp</t>
  </si>
  <si>
    <t>p3rxs3nm1kp</t>
  </si>
  <si>
    <t>pjv1rddpxydqw</t>
  </si>
  <si>
    <t>wrvgrkm5xyp</t>
  </si>
  <si>
    <t>vq9zxbhhs9dqw</t>
  </si>
  <si>
    <t>009300-9</t>
  </si>
  <si>
    <t>qvcj4tp81jj1f9</t>
  </si>
  <si>
    <t>X1 SDRIVE 20i Outdoor 2.0.Flex Aut.</t>
  </si>
  <si>
    <t>cbsrkmkrsfdp</t>
  </si>
  <si>
    <t>l6prd273mkcb</t>
  </si>
  <si>
    <t>lh1c3j64rccb</t>
  </si>
  <si>
    <t>cd8p0mfjlvsp</t>
  </si>
  <si>
    <t>ht74mwpt41p</t>
  </si>
  <si>
    <t>h30rwjt9kgp</t>
  </si>
  <si>
    <t>g4rk10y1mbp</t>
  </si>
  <si>
    <t>kz1l42w601p</t>
  </si>
  <si>
    <t>klt8rmjgn8dqw</t>
  </si>
  <si>
    <t>gb3hdhh83gp</t>
  </si>
  <si>
    <t>cjk929dy966nc</t>
  </si>
  <si>
    <t>gm048blc0gp</t>
  </si>
  <si>
    <t>gbmlfffkdpdqw</t>
  </si>
  <si>
    <t>hwxzc79sshp</t>
  </si>
  <si>
    <t>hj21xf0l11dqw</t>
  </si>
  <si>
    <t>klph4v40j7p</t>
  </si>
  <si>
    <t>j4bwj3ybc1dqw</t>
  </si>
  <si>
    <t>jcnxy2yhrlp</t>
  </si>
  <si>
    <t>hx87s5402pdqw</t>
  </si>
  <si>
    <t>lcf2vtn5vgp</t>
  </si>
  <si>
    <t>ky2g2lhm5vdqw</t>
  </si>
  <si>
    <t>jrplljm21kj1f9</t>
  </si>
  <si>
    <t>jfj1m61jdydqw</t>
  </si>
  <si>
    <t>kw4gs17q20j1f9</t>
  </si>
  <si>
    <t>khwsp6s4whdqw</t>
  </si>
  <si>
    <t>nw11ghb3zlp</t>
  </si>
  <si>
    <t>093011-3</t>
  </si>
  <si>
    <t>kxv9drfrpzj1f9</t>
  </si>
  <si>
    <t>Tiggo 7 Pro Max Drive 1.6 Turbo 16V Aut.</t>
  </si>
  <si>
    <t>kf071xrrk9dqw</t>
  </si>
  <si>
    <t>xkm27756qgp</t>
  </si>
  <si>
    <t>mfxzcrl90ycb</t>
  </si>
  <si>
    <t>lx1mbnp252drj</t>
  </si>
  <si>
    <t>nq3pn6b71lcb</t>
  </si>
  <si>
    <t>mxc10s0ksrdrj</t>
  </si>
  <si>
    <t>pm9s030lsncb</t>
  </si>
  <si>
    <t>nqlvdy4qnvdrj</t>
  </si>
  <si>
    <t>mnq62mcmp0cb</t>
  </si>
  <si>
    <t>l22t4cgq6qdrj</t>
  </si>
  <si>
    <t>f6xgzw4096p</t>
  </si>
  <si>
    <t>gjn7v2jrjbp</t>
  </si>
  <si>
    <t>gb9vk393c3dqw</t>
  </si>
  <si>
    <t>gk81jdjtswp</t>
  </si>
  <si>
    <t>gdk83ksjnkdqw</t>
  </si>
  <si>
    <t>chdwfqjy3npp</t>
  </si>
  <si>
    <t>y603qfn2brp</t>
  </si>
  <si>
    <t>g0m982hlsyp</t>
  </si>
  <si>
    <t>gvkhxg0j2jdqw</t>
  </si>
  <si>
    <t>p3ftkqjdcpcb</t>
  </si>
  <si>
    <t>pf6w8v2bn3drj</t>
  </si>
  <si>
    <t>h6y4j34ftfp</t>
  </si>
  <si>
    <t>h0bmv3r04vdqw</t>
  </si>
  <si>
    <t>hmqv7ljnwcp</t>
  </si>
  <si>
    <t>g9lsychhn3dqw</t>
  </si>
  <si>
    <t>j3y7zprv9hp</t>
  </si>
  <si>
    <t>hfb09plx68p</t>
  </si>
  <si>
    <t>h67tt7984zp</t>
  </si>
  <si>
    <t>lp5g1gyt92p</t>
  </si>
  <si>
    <t>g540jpqk9zp</t>
  </si>
  <si>
    <t>gw5vgrbxqndqw</t>
  </si>
  <si>
    <t>g28p22njs8p</t>
  </si>
  <si>
    <t>gt5dpznczcdqw</t>
  </si>
  <si>
    <t>gq5ky6rl1sp</t>
  </si>
  <si>
    <t>sfbflwmb4rcb</t>
  </si>
  <si>
    <t>rvg8hvj25ddrj</t>
  </si>
  <si>
    <t>ch15lv29y26p</t>
  </si>
  <si>
    <t>cgvk92hftx9nc</t>
  </si>
  <si>
    <t>cgtrh2lmrf5p</t>
  </si>
  <si>
    <t>cdgpqxnbtxcnc</t>
  </si>
  <si>
    <t>f4tz327gy0p</t>
  </si>
  <si>
    <t>chsncb322mdnc</t>
  </si>
  <si>
    <t>f8f35djbwqp</t>
  </si>
  <si>
    <t>cjvcs3lgpg2nc</t>
  </si>
  <si>
    <t>ch50gcbw4bzp</t>
  </si>
  <si>
    <t>cfv16mcdpthnc</t>
  </si>
  <si>
    <t>ghs7ph6mw1p</t>
  </si>
  <si>
    <t>f6kvzh6642dqw</t>
  </si>
  <si>
    <t>jp9xsdqn5fp</t>
  </si>
  <si>
    <t>h4mdxbm144dqw</t>
  </si>
  <si>
    <t>jrg0nbf3h5p</t>
  </si>
  <si>
    <t>cfx62vh9mvqp</t>
  </si>
  <si>
    <t>cb9wpssdlf1nc</t>
  </si>
  <si>
    <t>cdmkkysxlxwp</t>
  </si>
  <si>
    <t>cbfktcz7n3rnc</t>
  </si>
  <si>
    <t>cf29ty75f8rp</t>
  </si>
  <si>
    <t>cc9x48403q5nc</t>
  </si>
  <si>
    <t>chb5cnnfzmhp</t>
  </si>
  <si>
    <t>cd4mjh0x7fsnc</t>
  </si>
  <si>
    <t>cjt1zwm5z39p</t>
  </si>
  <si>
    <t>cgn1dh8tc5knc</t>
  </si>
  <si>
    <t>f8yl5bl78qp</t>
  </si>
  <si>
    <t>cjztkh4k0zhnc</t>
  </si>
  <si>
    <t>9zyggz25n3p</t>
  </si>
  <si>
    <t>8k5mn8tkr6nc</t>
  </si>
  <si>
    <t>ccv15ry8sqwp</t>
  </si>
  <si>
    <t>cbf0ztg4pr8nc</t>
  </si>
  <si>
    <t>88rr74bk40p</t>
  </si>
  <si>
    <t>7h0crmr4kznc</t>
  </si>
  <si>
    <t>gjxvcbm7b9p</t>
  </si>
  <si>
    <t>gyf17lz7gjp</t>
  </si>
  <si>
    <t>gsd92ztp4jdqw</t>
  </si>
  <si>
    <t>h2vvm77bxmp</t>
  </si>
  <si>
    <t>hvpg4zw67kdqw</t>
  </si>
  <si>
    <t>gsqh44d87xp</t>
  </si>
  <si>
    <t>gm4sx8t184dqw</t>
  </si>
  <si>
    <t>lyszt9fr6rp</t>
  </si>
  <si>
    <t>f4qfp0nnylp</t>
  </si>
  <si>
    <t>chdv2gbslpxnc</t>
  </si>
  <si>
    <t>f7qlk4v3mnp</t>
  </si>
  <si>
    <t>hbscgcypbwp</t>
  </si>
  <si>
    <t>g26nz06yfvdqw</t>
  </si>
  <si>
    <t>hrdtmcl5nfp</t>
  </si>
  <si>
    <t>hjgvzp0q4ndqw</t>
  </si>
  <si>
    <t>f797lyns1zp</t>
  </si>
  <si>
    <t>cjvqbv4sgzlnc</t>
  </si>
  <si>
    <t>n6sx9b6jw2cb</t>
  </si>
  <si>
    <t>nd30qf03brdrj</t>
  </si>
  <si>
    <t>h75dgs2wlhp</t>
  </si>
  <si>
    <t>hyqs2v5wm8dqw</t>
  </si>
  <si>
    <t>hr9h6lqmnrp</t>
  </si>
  <si>
    <t>hc6lqhp7lhdqw</t>
  </si>
  <si>
    <t>k87gj1t6sbp</t>
  </si>
  <si>
    <t>k34ts27zvbcb</t>
  </si>
  <si>
    <t>htvjncsdqcp</t>
  </si>
  <si>
    <t>hhmbf6wb1qdqw</t>
  </si>
  <si>
    <t>gp9z9svtw4p</t>
  </si>
  <si>
    <t>gn9mxprdr1p</t>
  </si>
  <si>
    <t>kv1r9hyp6qcb</t>
  </si>
  <si>
    <t>lsb3x4yqgxcb</t>
  </si>
  <si>
    <t>jrh82vxlsbcb</t>
  </si>
  <si>
    <t>f65xdjy710p</t>
  </si>
  <si>
    <t>lhvrgg9hj0cb</t>
  </si>
  <si>
    <t>gltzljhnwmp</t>
  </si>
  <si>
    <t>jlmdcrxhldcb</t>
  </si>
  <si>
    <t>h8js8m5w49drj</t>
  </si>
  <si>
    <t>jr69w29c49cb</t>
  </si>
  <si>
    <t>jkmsm5vy3ndrj</t>
  </si>
  <si>
    <t>ldrhtb11v8cb</t>
  </si>
  <si>
    <t>kz6910h7pmdrj</t>
  </si>
  <si>
    <t>k1plz2sdlwcb</t>
  </si>
  <si>
    <t>gxf4cnqfbvp</t>
  </si>
  <si>
    <t>011222-4</t>
  </si>
  <si>
    <t>5pfmr7bkyjp</t>
  </si>
  <si>
    <t>C3 Live 1.0 Flex 6V 5p Mec.</t>
  </si>
  <si>
    <t>36cxs3vrtldqw</t>
  </si>
  <si>
    <t>011223-2</t>
  </si>
  <si>
    <t>7ysf35ysnhp</t>
  </si>
  <si>
    <t>C3 Live Pack 1.0 Flex 6V 5p Mec.</t>
  </si>
  <si>
    <t>57jkwb8swjdqw</t>
  </si>
  <si>
    <t>011224-0</t>
  </si>
  <si>
    <t>9gpbchck29p</t>
  </si>
  <si>
    <t>C3 Feel 1.0 Flex 6V 5p Mec.</t>
  </si>
  <si>
    <t>7nl6w0w74mdqw</t>
  </si>
  <si>
    <t>011225-9</t>
  </si>
  <si>
    <t>cdhg2t256bvp</t>
  </si>
  <si>
    <t>C3 Feel 1.6 Flex 16V 5p Mec.</t>
  </si>
  <si>
    <t>cbhshyb460rdqw</t>
  </si>
  <si>
    <t>011226-7</t>
  </si>
  <si>
    <t>cg4kcrcxl93p</t>
  </si>
  <si>
    <t>C3 Feel Pack 1.6 Flex 16V 5p Aut.</t>
  </si>
  <si>
    <t>cdzx4g0rtd8dqw</t>
  </si>
  <si>
    <t>011227-5</t>
  </si>
  <si>
    <t>cb26h8q35tzp</t>
  </si>
  <si>
    <t>C3 First Edition 1.0 Flex 6V 5p Mec.</t>
  </si>
  <si>
    <t>853msbm8ypdqw</t>
  </si>
  <si>
    <t>011228-3</t>
  </si>
  <si>
    <t>cjdb229k0n8p</t>
  </si>
  <si>
    <t>C3 First Edition 1.6 Flex 16V 5p Aut.</t>
  </si>
  <si>
    <t>cf5dwvnvgnhdqw</t>
  </si>
  <si>
    <t>975l9kg1b4p</t>
  </si>
  <si>
    <t>cdk095g3kyyp</t>
  </si>
  <si>
    <t>cfjss7jxpyzp</t>
  </si>
  <si>
    <t>vxdng14fvkj1f9</t>
  </si>
  <si>
    <t>y765p92fnvj1f9</t>
  </si>
  <si>
    <t>69y2qggxrfj1f9</t>
  </si>
  <si>
    <t>5fbqxtywzrj1f9</t>
  </si>
  <si>
    <t>q5y9cfbvgqj1f9</t>
  </si>
  <si>
    <t>rkprxrf246j1f9</t>
  </si>
  <si>
    <t>cb26r9qh1c8j1f9</t>
  </si>
  <si>
    <t>k8zk1b84hxcb</t>
  </si>
  <si>
    <t>kpqpk0v69xdrj</t>
  </si>
  <si>
    <t>37pmr9tv1dp</t>
  </si>
  <si>
    <t>2bfnjsl3cfnc</t>
  </si>
  <si>
    <t>kpzb93lg2jj1gy</t>
  </si>
  <si>
    <t>kcw5l6sxngdrj</t>
  </si>
  <si>
    <t>96s2z4mrrjp</t>
  </si>
  <si>
    <t>8wzvmlmm58nc</t>
  </si>
  <si>
    <t>khsmpcw7vscb</t>
  </si>
  <si>
    <t>krrsmh9bn0cb</t>
  </si>
  <si>
    <t>kwgb420k42cb</t>
  </si>
  <si>
    <t>ljw5jjtq77cb</t>
  </si>
  <si>
    <t>k4qd4yfybncb</t>
  </si>
  <si>
    <t>l7kpbs3f1hcb</t>
  </si>
  <si>
    <t>cdgbgmhtkgmp</t>
  </si>
  <si>
    <t>cbh9hqkdwd0nc</t>
  </si>
  <si>
    <t>cchfzl8g0b7p</t>
  </si>
  <si>
    <t>8t9h264dl5p</t>
  </si>
  <si>
    <t>7rwmkdfv5pnc</t>
  </si>
  <si>
    <t>mtz9tzw5fwcb</t>
  </si>
  <si>
    <t>l2tzrl7j72cb</t>
  </si>
  <si>
    <t>lkbcjwymgdj1gy</t>
  </si>
  <si>
    <t>k8vnbyvgksdrj</t>
  </si>
  <si>
    <t>cdgfq05gmqjp</t>
  </si>
  <si>
    <t>cb8844rvpygnc</t>
  </si>
  <si>
    <t>lmx1x7hpxjj1gy</t>
  </si>
  <si>
    <t>lcczhwljtcdrj</t>
  </si>
  <si>
    <t>cjfyjhl63zpp</t>
  </si>
  <si>
    <t>cg6twnrrvzjnc</t>
  </si>
  <si>
    <t>gbbgl4gr20p</t>
  </si>
  <si>
    <t>f57jzkjqq9dqw</t>
  </si>
  <si>
    <t>gpm19fzlf1p</t>
  </si>
  <si>
    <t>gj1fxb2rbcdqw</t>
  </si>
  <si>
    <t>gbwdn71vb2p</t>
  </si>
  <si>
    <t>gh3mc9t777p</t>
  </si>
  <si>
    <t>gctqy9nxswdqw</t>
  </si>
  <si>
    <t>gdwg5qnmv1p</t>
  </si>
  <si>
    <t>cjwqy4q78xhnc</t>
  </si>
  <si>
    <t>5ns0bmjpysp</t>
  </si>
  <si>
    <t>38ssx0945cnc</t>
  </si>
  <si>
    <t>hrlxxh321jp</t>
  </si>
  <si>
    <t>hcnwdyzf9fdqw</t>
  </si>
  <si>
    <t>h59vth0nmtp</t>
  </si>
  <si>
    <t>hwj9pxh1n5dqw</t>
  </si>
  <si>
    <t>jrpbp1v88hp</t>
  </si>
  <si>
    <t>jjm61jlsktdqw</t>
  </si>
  <si>
    <t>ccdrc2mc8bzp</t>
  </si>
  <si>
    <t>gs3nhkr4t4p</t>
  </si>
  <si>
    <t>gng690z7q3dqw</t>
  </si>
  <si>
    <t>gmk5ghtm38p</t>
  </si>
  <si>
    <t>gg5phg60rtdqw</t>
  </si>
  <si>
    <t>gbqrf830gqp</t>
  </si>
  <si>
    <t>f6mgkd13vvdqw</t>
  </si>
  <si>
    <t>ch53qr0w8z1p</t>
  </si>
  <si>
    <t>cgzdf05ntycnc</t>
  </si>
  <si>
    <t>g689l5pzbwp</t>
  </si>
  <si>
    <t>g18tb16q3hdqw</t>
  </si>
  <si>
    <t>cd6807v0k6pp</t>
  </si>
  <si>
    <t>g6p9v3ksh3p</t>
  </si>
  <si>
    <t>g1krdw2vxxdqw</t>
  </si>
  <si>
    <t>gzxspt2wqxp</t>
  </si>
  <si>
    <t>gt0b2st5hwdqw</t>
  </si>
  <si>
    <t>khn179gwx0cb</t>
  </si>
  <si>
    <t>j3wthfkm11drj</t>
  </si>
  <si>
    <t>kpt3hdhsl0cb</t>
  </si>
  <si>
    <t>kb45cxhxc8drj</t>
  </si>
  <si>
    <t>8hyx3pg99np</t>
  </si>
  <si>
    <t>6c2lpv4wwknc</t>
  </si>
  <si>
    <t>cbbydf3mrtsp</t>
  </si>
  <si>
    <t>7p7ctyrlzync</t>
  </si>
  <si>
    <t>cf4xmmmcbvyp</t>
  </si>
  <si>
    <t>cc14gcgpj50nc</t>
  </si>
  <si>
    <t>cgr3zwqm24dp</t>
  </si>
  <si>
    <t>cdz5r3h23bsnc</t>
  </si>
  <si>
    <t>001556-3</t>
  </si>
  <si>
    <t>h5sb8h791sj1f9</t>
  </si>
  <si>
    <t>Fastback Limited Ed.1.3 270 T.Flex Aut.</t>
  </si>
  <si>
    <t>htwt6s60czdqw</t>
  </si>
  <si>
    <t>001557-1</t>
  </si>
  <si>
    <t>htl3sq7n1tj1f9</t>
  </si>
  <si>
    <t>Fastback Impetus 1.0 200 T. Flex Aut</t>
  </si>
  <si>
    <t>hhdc7nw0t7dqw</t>
  </si>
  <si>
    <t>001558-0</t>
  </si>
  <si>
    <t>hfj060xjphj1f9</t>
  </si>
  <si>
    <t>Fastback Audace 1.0 200 T. Flex Aut</t>
  </si>
  <si>
    <t>g31qwdtvmcdqw</t>
  </si>
  <si>
    <t>9z6tml9nmqp</t>
  </si>
  <si>
    <t>7bg5qvmswvnc</t>
  </si>
  <si>
    <t>cgxmxwvnb50p</t>
  </si>
  <si>
    <t>cck0k6ltr9qnc</t>
  </si>
  <si>
    <t>cjpq7d55wt5p</t>
  </si>
  <si>
    <t>cffx3yk4m4lnc</t>
  </si>
  <si>
    <t>n1jnxbg1kfcb</t>
  </si>
  <si>
    <t>nb6bk9n102drj</t>
  </si>
  <si>
    <t>qll5xhs008cb</t>
  </si>
  <si>
    <t>prpbk5jrk5drj</t>
  </si>
  <si>
    <t>mnq4trw756cb</t>
  </si>
  <si>
    <t>l1vsd71bpkdrj</t>
  </si>
  <si>
    <t>mc7klh9z2ccb</t>
  </si>
  <si>
    <t>lbyn3qzb6bdrj</t>
  </si>
  <si>
    <t>lqm2z3jvlvcb</t>
  </si>
  <si>
    <t>kwz866kkz8drj</t>
  </si>
  <si>
    <t>ls40rtdb0fcb</t>
  </si>
  <si>
    <t>lcpfgkl267drj</t>
  </si>
  <si>
    <t>njwgvbxzjhcb</t>
  </si>
  <si>
    <t>mqf3hyrdg8drj</t>
  </si>
  <si>
    <t>llbypltjgrp</t>
  </si>
  <si>
    <t>k408htp6q7dqw</t>
  </si>
  <si>
    <t>l3tyrhh451cb</t>
  </si>
  <si>
    <t>ll9pcwc8wldrj</t>
  </si>
  <si>
    <t>0h0szltlwfp</t>
  </si>
  <si>
    <t>nddxnb12g0p</t>
  </si>
  <si>
    <t>mmrj252m57cb</t>
  </si>
  <si>
    <t>nhp32xk5h2cb</t>
  </si>
  <si>
    <t>pgl1l9nxdmcb</t>
  </si>
  <si>
    <t>mcj1j9lj02p</t>
  </si>
  <si>
    <t>pby788r36dcb</t>
  </si>
  <si>
    <t>nv14qgslnydrj</t>
  </si>
  <si>
    <t>md7rbzlp2xcb</t>
  </si>
  <si>
    <t>l2vrd4f8j4drj</t>
  </si>
  <si>
    <t>mn8l7s5hb2cb</t>
  </si>
  <si>
    <t>lgqx021g79drj</t>
  </si>
  <si>
    <t>kpmbxh5qp2cb</t>
  </si>
  <si>
    <t>k8j6dbcnjgcb</t>
  </si>
  <si>
    <t>kpyz1t8pvqcb</t>
  </si>
  <si>
    <t>9m543zd2x2p</t>
  </si>
  <si>
    <t>7ppnjbf4php</t>
  </si>
  <si>
    <t>gnggnhfn37p</t>
  </si>
  <si>
    <t>gh060yr5hydqw</t>
  </si>
  <si>
    <t>gyy8r3wyk0p</t>
  </si>
  <si>
    <t>gs2tk5k6yxdqw</t>
  </si>
  <si>
    <t>kdgj6hy0n0p</t>
  </si>
  <si>
    <t>j2j6b660t7dqw</t>
  </si>
  <si>
    <t>g9bj5c9g5hp</t>
  </si>
  <si>
    <t>g37zn9hqjpdqw</t>
  </si>
  <si>
    <t>g72qsrnc5pp</t>
  </si>
  <si>
    <t>g21bcdvjsddqw</t>
  </si>
  <si>
    <t>gxq3n7cy4pp</t>
  </si>
  <si>
    <t>gr1dh4fd84dqw</t>
  </si>
  <si>
    <t>hrqhbktplkj1f9</t>
  </si>
  <si>
    <t>hhzthwsm55dqw</t>
  </si>
  <si>
    <t>h1cbdkgww7j1f9</t>
  </si>
  <si>
    <t>hr2zc8j13ydqw</t>
  </si>
  <si>
    <t>j1qtwf98g4j1f9</t>
  </si>
  <si>
    <t>jsh72p6g84dqw</t>
  </si>
  <si>
    <t>jgxx6yqkydcb</t>
  </si>
  <si>
    <t>n9cpdh6lgsp</t>
  </si>
  <si>
    <t>kvwzktm1k1p</t>
  </si>
  <si>
    <t>h59lxz4wd0p</t>
  </si>
  <si>
    <t>ltplkmtpq5p</t>
  </si>
  <si>
    <t>9crtrgyy3qp</t>
  </si>
  <si>
    <t>781vh84726nc</t>
  </si>
  <si>
    <t>9jlx706wwlp</t>
  </si>
  <si>
    <t>cbxh7h8frkpp</t>
  </si>
  <si>
    <t>f7vcrtbmx8p</t>
  </si>
  <si>
    <t>gm5d22lk80p</t>
  </si>
  <si>
    <t>9wjpmcj7bdp</t>
  </si>
  <si>
    <t>cdfpgxccsr1p</t>
  </si>
  <si>
    <t>g2rktd1k0lp</t>
  </si>
  <si>
    <t>gwz96gzp23dqw</t>
  </si>
  <si>
    <t>jvhn9g3jzcp</t>
  </si>
  <si>
    <t>jbv4h6v09gdqw</t>
  </si>
  <si>
    <t>h3srd44128p</t>
  </si>
  <si>
    <t>hxv2xq1nywdqw</t>
  </si>
  <si>
    <t>hjrpskgwcgp</t>
  </si>
  <si>
    <t>hbgh3htxzgdqw</t>
  </si>
  <si>
    <t>cg2xg9gvzttp</t>
  </si>
  <si>
    <t>g2jkb07z3yp</t>
  </si>
  <si>
    <t>gsx9vybxrxdqw</t>
  </si>
  <si>
    <t>gpzjs30hlmp</t>
  </si>
  <si>
    <t>ggcsntqdmmdqw</t>
  </si>
  <si>
    <t>f4lpm800w7p</t>
  </si>
  <si>
    <t>gs7nfs4c01p</t>
  </si>
  <si>
    <t>gbhkb78bqtdqw</t>
  </si>
  <si>
    <t>gc9725mhlxp</t>
  </si>
  <si>
    <t>ch7g72gdcd3nc</t>
  </si>
  <si>
    <t>cgwkvj7xkjzp</t>
  </si>
  <si>
    <t>f3y5k5sdv4p</t>
  </si>
  <si>
    <t>jmqz1lbqxhp</t>
  </si>
  <si>
    <t>h35jg9drm0dqw</t>
  </si>
  <si>
    <t>cds11fv63p7p</t>
  </si>
  <si>
    <t>90gf7zln24nc</t>
  </si>
  <si>
    <t>f6tqb8trvqp</t>
  </si>
  <si>
    <t>cg0v7q8k8mjnc</t>
  </si>
  <si>
    <t>cbt32x773c7p</t>
  </si>
  <si>
    <t>71hdyg73znnc</t>
  </si>
  <si>
    <t>chzvmwvxly0p</t>
  </si>
  <si>
    <t>cdzvll8jllvnc</t>
  </si>
  <si>
    <t>gfzgpqcvfmj1f9</t>
  </si>
  <si>
    <t>f6wtp4zk7mdqw</t>
  </si>
  <si>
    <t>cdxlfy4x3b3p</t>
  </si>
  <si>
    <t>cb2r2cvjkj3dqw</t>
  </si>
  <si>
    <t>cg3q882bwx4p</t>
  </si>
  <si>
    <t>cd3hmthg27gdqw</t>
  </si>
  <si>
    <t>mbps070z9xcb</t>
  </si>
  <si>
    <t>mh8xr4jtxgcb</t>
  </si>
  <si>
    <t>pmmrmz1fdgcb</t>
  </si>
  <si>
    <t>l46pthyj39drj</t>
  </si>
  <si>
    <t>qkq6vwcs6ycb</t>
  </si>
  <si>
    <t>l5lnh868ymdrj</t>
  </si>
  <si>
    <t>m3st7whkxtcb</t>
  </si>
  <si>
    <t>kmjm838wfkdrj</t>
  </si>
  <si>
    <t>nk7lrkk4rgcb</t>
  </si>
  <si>
    <t>k424240l5wdrj</t>
  </si>
  <si>
    <t>n6z8b2ksl3cb</t>
  </si>
  <si>
    <t>lj0vbd1dj6drj</t>
  </si>
  <si>
    <t>prr0yy0886cb</t>
  </si>
  <si>
    <t>l4q9mf7c57drj</t>
  </si>
  <si>
    <t>p8y0lb7g0ccb</t>
  </si>
  <si>
    <t>mfkxt61zdkdrj</t>
  </si>
  <si>
    <t>rbry2ynst5cb</t>
  </si>
  <si>
    <t>mls19d61g1drj</t>
  </si>
  <si>
    <t>rl9jq86cv9cb</t>
  </si>
  <si>
    <t>m0624p2b3wdrj</t>
  </si>
  <si>
    <t>m70hx53pd7cb</t>
  </si>
  <si>
    <t>m6b2k1j9kpcb</t>
  </si>
  <si>
    <t>m59prqn88rcb</t>
  </si>
  <si>
    <t>mr8cqqfgh3cb</t>
  </si>
  <si>
    <t>ljlv2l0g9lcb</t>
  </si>
  <si>
    <t>p9b3svshpkcb</t>
  </si>
  <si>
    <t>mv4jnl818jdrj</t>
  </si>
  <si>
    <t>ps5m18xyzscb</t>
  </si>
  <si>
    <t>mc6v5v27qqdrj</t>
  </si>
  <si>
    <t>nwrlht299pcb</t>
  </si>
  <si>
    <t>lqm8mrsvzndrj</t>
  </si>
  <si>
    <t>n17wb67q1jcb</t>
  </si>
  <si>
    <t>llcrg1rcpmdrj</t>
  </si>
  <si>
    <t>pp7r5pw8xlcb</t>
  </si>
  <si>
    <t>lkjj2x0bczdrj</t>
  </si>
  <si>
    <t>m85xyg5d8zcb</t>
  </si>
  <si>
    <t>lf4m8ldsgxdrj</t>
  </si>
  <si>
    <t>hxrf7sm216cb</t>
  </si>
  <si>
    <t>f6rw0s4fl0p</t>
  </si>
  <si>
    <t>gm7kkxj1x2p</t>
  </si>
  <si>
    <t>hdf1p06ln2p</t>
  </si>
  <si>
    <t>h38ph40xmtp</t>
  </si>
  <si>
    <t>tkdtrqf2ppp</t>
  </si>
  <si>
    <t>0ql2b0gp82p</t>
  </si>
  <si>
    <t>zl3yyn7b28dqw</t>
  </si>
  <si>
    <t>0wgyh2sg49p</t>
  </si>
  <si>
    <t>z18g78yz34dqw</t>
  </si>
  <si>
    <t>vc0y7wtqysp</t>
  </si>
  <si>
    <t>thqr7r28bddqw</t>
  </si>
  <si>
    <t>scqf9xkwk2p</t>
  </si>
  <si>
    <t>cb4dw0tf8mbp</t>
  </si>
  <si>
    <t>8yz2143lqldqw</t>
  </si>
  <si>
    <t>y7v0236mhzp</t>
  </si>
  <si>
    <t>18hlftvx0hp</t>
  </si>
  <si>
    <t>0m5st42vdydqw</t>
  </si>
  <si>
    <t>xzlyn2nxywp</t>
  </si>
  <si>
    <t>169bh36wd8j1f9</t>
  </si>
  <si>
    <t>0sbvyj02hwdqw</t>
  </si>
  <si>
    <t>x2m7g0jn6jcb</t>
  </si>
  <si>
    <t>g5ryf3v0m6p</t>
  </si>
  <si>
    <t>tl6zlpnrdxp</t>
  </si>
  <si>
    <t>xbp8396d90p</t>
  </si>
  <si>
    <t>yf8zjm5bs5p</t>
  </si>
  <si>
    <t>k3h1vhd7jwp</t>
  </si>
  <si>
    <t>j9z3mxj3p3p</t>
  </si>
  <si>
    <t>jzwpmd38w6p</t>
  </si>
  <si>
    <t>kd5jwtkb0pp</t>
  </si>
  <si>
    <t>lwcd90gtwwp</t>
  </si>
  <si>
    <t>l0vd04358bcb</t>
  </si>
  <si>
    <t>l6j6kxppjpcb</t>
  </si>
  <si>
    <t>mtdq11wbpqcb</t>
  </si>
  <si>
    <t>mssgwf9ggrcb</t>
  </si>
  <si>
    <t>tw0h0k6pqvp</t>
  </si>
  <si>
    <t>pdyv4nspn3cb</t>
  </si>
  <si>
    <t>mbbrhp1kzhp</t>
  </si>
  <si>
    <t>m9c2ckfnyyp</t>
  </si>
  <si>
    <t>qfb382pymqcb</t>
  </si>
  <si>
    <t>x269gytpwxcb</t>
  </si>
  <si>
    <t>hgw57574dpp</t>
  </si>
  <si>
    <t>g6xtkgzx0jdqw</t>
  </si>
  <si>
    <t>jzyk6rdvm2p</t>
  </si>
  <si>
    <t>jqpcp5qrrhdqw</t>
  </si>
  <si>
    <t>jzsy3p7c52p</t>
  </si>
  <si>
    <t>jngx01yxv5dqw</t>
  </si>
  <si>
    <t>h0pl4tbyq5p</t>
  </si>
  <si>
    <t>hsmxgd2hd7dqw</t>
  </si>
  <si>
    <t>rmz31cszzyp</t>
  </si>
  <si>
    <t>xnb6kzlsvdp</t>
  </si>
  <si>
    <t>yz3pzpmm6fj1f9</t>
  </si>
  <si>
    <t>h1wb9f30r6cb</t>
  </si>
  <si>
    <t>hs8gnfk5w4drj</t>
  </si>
  <si>
    <t>lfj5wd6wtcp</t>
  </si>
  <si>
    <t>zygstr167bp</t>
  </si>
  <si>
    <t>hwpjdqpb5qp</t>
  </si>
  <si>
    <t>g74rws1s3pp</t>
  </si>
  <si>
    <t>h0c8kyj614p</t>
  </si>
  <si>
    <t>m6m48cp8jwj1f9</t>
  </si>
  <si>
    <t>mjbq3k6w5sdqw</t>
  </si>
  <si>
    <t>lwl0s7b121j1f9</t>
  </si>
  <si>
    <t>lhd3xxqjgtdqw</t>
  </si>
  <si>
    <t>018099-8</t>
  </si>
  <si>
    <t>k3r0l0fbvbj1f9</t>
  </si>
  <si>
    <t>Niro EX 1.6 GDI (Híbrido)</t>
  </si>
  <si>
    <t>kmkg6g0y6kdqw</t>
  </si>
  <si>
    <t>018100-5</t>
  </si>
  <si>
    <t>mgb6h1s5x7j1f9</t>
  </si>
  <si>
    <t>Niro SX Prestige 1.6 GDI (Híbrido)</t>
  </si>
  <si>
    <t>lt3ktd2z8ydqw</t>
  </si>
  <si>
    <t>f5sv7x3hlcj1f9</t>
  </si>
  <si>
    <t>r93xj22cvxp</t>
  </si>
  <si>
    <t>rsxlsbkj0mdqw</t>
  </si>
  <si>
    <t>tns9lxy2psp</t>
  </si>
  <si>
    <t>sn992l3jxkdqw</t>
  </si>
  <si>
    <t>vz6c6tvyqyp</t>
  </si>
  <si>
    <t>t0smd6kn76dqw</t>
  </si>
  <si>
    <t>tzr98zcczfcb</t>
  </si>
  <si>
    <t>td5jxl6mfvdrj</t>
  </si>
  <si>
    <t>vvz9kckctzj1gy</t>
  </si>
  <si>
    <t>tqh0dk8jgpdrj</t>
  </si>
  <si>
    <t>sg426v9jkncb</t>
  </si>
  <si>
    <t>rn1ng6xctbdrj</t>
  </si>
  <si>
    <t>5khvf932h2p</t>
  </si>
  <si>
    <t>s4qj777wjlp</t>
  </si>
  <si>
    <t>sdxkqv1wqzdqw</t>
  </si>
  <si>
    <t>rbcsmlfll7p</t>
  </si>
  <si>
    <t>qvnz3hs6gldqw</t>
  </si>
  <si>
    <t>hzyldbywgmj1f9</t>
  </si>
  <si>
    <t>4jnwjhynqdp</t>
  </si>
  <si>
    <t>02wv7v5rjjp</t>
  </si>
  <si>
    <t>51f6bqrx54p</t>
  </si>
  <si>
    <t>g2qcblpb11j1f9</t>
  </si>
  <si>
    <t>22l95wtwljj1f9</t>
  </si>
  <si>
    <t>Range R. VEL. R-Dyn.SE 3.0 Aut. (Híb.)</t>
  </si>
  <si>
    <t>486mdpt0prj1f9</t>
  </si>
  <si>
    <t>Range R. VEL. R-Dyn HSE 3.0 Aut.(Híb.)</t>
  </si>
  <si>
    <t>370ktdvshbdqw</t>
  </si>
  <si>
    <t>5h1brm3zytj1gy</t>
  </si>
  <si>
    <t>2z8mn00d9xj1gy</t>
  </si>
  <si>
    <t>3kv7drz8gmcb</t>
  </si>
  <si>
    <t>8czlbhnph2cb</t>
  </si>
  <si>
    <t>64wy1m1ltmj1gy</t>
  </si>
  <si>
    <t>f9fg8stqkjj1f9</t>
  </si>
  <si>
    <t>0m6g7tjl39p</t>
  </si>
  <si>
    <t>7zl2x1zwn5cb</t>
  </si>
  <si>
    <t>6chj37yk0ddrj</t>
  </si>
  <si>
    <t>ch6vd88s7xsj1f9</t>
  </si>
  <si>
    <t>rph0j9t4h1j1f9</t>
  </si>
  <si>
    <t>pw7pjqftnnj1f9</t>
  </si>
  <si>
    <t>nldyc4131bj1f9</t>
  </si>
  <si>
    <t>yppdl564mtj1f9</t>
  </si>
  <si>
    <t>y25627m3jlj1f9</t>
  </si>
  <si>
    <t>s525ygbmzdj1f9</t>
  </si>
  <si>
    <t>rvb7fnjlqkj1f9</t>
  </si>
  <si>
    <t>vf98ydy0dqj1f9</t>
  </si>
  <si>
    <t>7350g12j22p</t>
  </si>
  <si>
    <t>hqzlg1s6b9p</t>
  </si>
  <si>
    <t>cjr2tzrd0cwp</t>
  </si>
  <si>
    <t>nxmg0gp9m6j1f9</t>
  </si>
  <si>
    <t>cf30j2fyr62j1f9</t>
  </si>
  <si>
    <t>v50z3h788tj1f9</t>
  </si>
  <si>
    <t>wqnx2bk7n7j1f9</t>
  </si>
  <si>
    <t>q47v1gs34fj1f9</t>
  </si>
  <si>
    <t>qgkdp1t6nfj1f9</t>
  </si>
  <si>
    <t>4nsp991vddp</t>
  </si>
  <si>
    <t>54fxpp8bzyp</t>
  </si>
  <si>
    <t>cdkd09bzlwsp</t>
  </si>
  <si>
    <t>pn2fd8c721p</t>
  </si>
  <si>
    <t>0758kpn1nlp</t>
  </si>
  <si>
    <t>q3lkgrfm9qp</t>
  </si>
  <si>
    <t>w1lrvvfsjwcb</t>
  </si>
  <si>
    <t>y18rvjgcpccb</t>
  </si>
  <si>
    <t>p3w94kvjfrcb</t>
  </si>
  <si>
    <t>qbjvyh03p7cb</t>
  </si>
  <si>
    <t>qzdrtq953lcb</t>
  </si>
  <si>
    <t>qj38tm0zgqcb</t>
  </si>
  <si>
    <t>2gp67tksfbp</t>
  </si>
  <si>
    <t>1f3n5l3kw8dqw</t>
  </si>
  <si>
    <t>mrgqskjjxrcb</t>
  </si>
  <si>
    <t>lnd6st38czdrj</t>
  </si>
  <si>
    <t>mf0wh3x7pvcb</t>
  </si>
  <si>
    <t>lfgtm0slyydrj</t>
  </si>
  <si>
    <t>m2wth81h4dcb</t>
  </si>
  <si>
    <t>l2p8ttffm3drj</t>
  </si>
  <si>
    <t>llb7p0848fcb</t>
  </si>
  <si>
    <t>l1ygs09g8ccb</t>
  </si>
  <si>
    <t>l96gj03gn7cb</t>
  </si>
  <si>
    <t>mg1x9wg5mrcb</t>
  </si>
  <si>
    <t>lg4j0lvgt2drj</t>
  </si>
  <si>
    <t>m3x1ypnc0kcb</t>
  </si>
  <si>
    <t>mwt56kc0kqcb</t>
  </si>
  <si>
    <t>mgmmxp4kz9cb</t>
  </si>
  <si>
    <t>nq19vwtc0lcb</t>
  </si>
  <si>
    <t>pcht224h8hcb</t>
  </si>
  <si>
    <t>rb7tx2vt5lcb</t>
  </si>
  <si>
    <t>r98lwz141vcb</t>
  </si>
  <si>
    <t>ltp16qg451cb</t>
  </si>
  <si>
    <t>lxg6mgwyg1cb</t>
  </si>
  <si>
    <t>7k9lhqtw35cb</t>
  </si>
  <si>
    <t>ccxdwlbtspvj1f9</t>
  </si>
  <si>
    <t>pmzh43fx8lcb</t>
  </si>
  <si>
    <t>nxx1m1wj0ycb</t>
  </si>
  <si>
    <t>p6d6sbvxtdcb</t>
  </si>
  <si>
    <t>vwrn10tdjnp</t>
  </si>
  <si>
    <t>xcjfvhfr2gp</t>
  </si>
  <si>
    <t>xcls2w7vgrp</t>
  </si>
  <si>
    <t>1q7bys70dvp</t>
  </si>
  <si>
    <t>0x8zy8lp7yp</t>
  </si>
  <si>
    <t>r24svpprj9cb</t>
  </si>
  <si>
    <t>9jyf9zp81dcb</t>
  </si>
  <si>
    <t>rfqg778lmlp</t>
  </si>
  <si>
    <t>rstnh1zrb9p</t>
  </si>
  <si>
    <t>cjp9qtp14vgj1f9</t>
  </si>
  <si>
    <t>p3s57m02h0p</t>
  </si>
  <si>
    <t>spc4d2ydvyp</t>
  </si>
  <si>
    <t>08t3r5bg71p</t>
  </si>
  <si>
    <t>t76mjnr66np</t>
  </si>
  <si>
    <t>styy0qz91zp</t>
  </si>
  <si>
    <t>2wb41wwbw3p</t>
  </si>
  <si>
    <t>1kgtbfrjbbdqw</t>
  </si>
  <si>
    <t>1rsxsjdfqyj1f9</t>
  </si>
  <si>
    <t>y3scb1zn37p</t>
  </si>
  <si>
    <t>x65kwksfrldqw</t>
  </si>
  <si>
    <t>zh7k76nl9mp</t>
  </si>
  <si>
    <t>m9nm8w54jpcb</t>
  </si>
  <si>
    <t>l1n601zrbkdrj</t>
  </si>
  <si>
    <t>mrgrxhfy5dcb</t>
  </si>
  <si>
    <t>lb698yknypdrj</t>
  </si>
  <si>
    <t>mrv44fgyq5cb</t>
  </si>
  <si>
    <t>ldjjgw2y49drj</t>
  </si>
  <si>
    <t>m15m6bk2hgcb</t>
  </si>
  <si>
    <t>lmvnkxt8wcdrj</t>
  </si>
  <si>
    <t>mpj1nfngxmcb</t>
  </si>
  <si>
    <t>lbry6tnp41drj</t>
  </si>
  <si>
    <t>mj0c3jml4fcb</t>
  </si>
  <si>
    <t>k853vnsf2ldrj</t>
  </si>
  <si>
    <t>lzd84txbspcb</t>
  </si>
  <si>
    <t>k74qxjxt9cdrj</t>
  </si>
  <si>
    <t>l1rv8w8645cb</t>
  </si>
  <si>
    <t>lbdljxcv54drj</t>
  </si>
  <si>
    <t>m0s9jjssd5p</t>
  </si>
  <si>
    <t>l9nnzmj7cldqw</t>
  </si>
  <si>
    <t>nyk1b7hpp8p</t>
  </si>
  <si>
    <t>mt8xv79tcmdqw</t>
  </si>
  <si>
    <t>pmtvx38k9fp</t>
  </si>
  <si>
    <t>nyjv9hjfm5dqw</t>
  </si>
  <si>
    <t>rpvnpnm6cgp</t>
  </si>
  <si>
    <t>qrxyhmny4ndqw</t>
  </si>
  <si>
    <t>pz7nr7kgh5p</t>
  </si>
  <si>
    <t>n144vjbvd7dqw</t>
  </si>
  <si>
    <t>p3dxdhhrn1p</t>
  </si>
  <si>
    <t>071053-9</t>
  </si>
  <si>
    <t>qdbznjjrw6j1f9</t>
  </si>
  <si>
    <t>COOPER John.W.Pat.Moss 2.0 Turbo 3p Aut.</t>
  </si>
  <si>
    <t>pj5b59dy00dqw</t>
  </si>
  <si>
    <t>pjdv9w97dbcb</t>
  </si>
  <si>
    <t>nyfb0brs71drj</t>
  </si>
  <si>
    <t>nlwwg5q35xcb</t>
  </si>
  <si>
    <t>m2t995nhg7drj</t>
  </si>
  <si>
    <t>qnwvbbb0rfcb</t>
  </si>
  <si>
    <t>p1l4yq2g0tdrj</t>
  </si>
  <si>
    <t>mkxxl36z3wp</t>
  </si>
  <si>
    <t>lpvg5wlwlhdqw</t>
  </si>
  <si>
    <t>l4qdf6srhfp</t>
  </si>
  <si>
    <t>lpct296fr8dqw</t>
  </si>
  <si>
    <t>l61pkvpf6np</t>
  </si>
  <si>
    <t>p7jr97d2tvcb</t>
  </si>
  <si>
    <t>sstjfjstcscb</t>
  </si>
  <si>
    <t>r2w1vqlndwdrj</t>
  </si>
  <si>
    <t>lb0jk4j2j9p</t>
  </si>
  <si>
    <t>kj1xp26hdmdqw</t>
  </si>
  <si>
    <t>ksdq6sc9xwp</t>
  </si>
  <si>
    <t>j9lrjw8nvtdqw</t>
  </si>
  <si>
    <t>t4k3618n56cb</t>
  </si>
  <si>
    <t>tbl1pycpltdrj</t>
  </si>
  <si>
    <t>m0gk4ccxzvcb</t>
  </si>
  <si>
    <t>ml5h65195cdrj</t>
  </si>
  <si>
    <t>mg74ztfjrycb</t>
  </si>
  <si>
    <t>l0rpjf48z3drj</t>
  </si>
  <si>
    <t>j8wplq44qkp</t>
  </si>
  <si>
    <t>jz02ywdk6zp</t>
  </si>
  <si>
    <t>lvgdld2bsrdqw</t>
  </si>
  <si>
    <t>m5cpl1b3mqcb</t>
  </si>
  <si>
    <t>mf379kkbnddrj</t>
  </si>
  <si>
    <t>prll2gspdxcb</t>
  </si>
  <si>
    <t>023157-6</t>
  </si>
  <si>
    <t>ngdd3yh517cb</t>
  </si>
  <si>
    <t>Frontier SE CD 4x4 2.3 Bi-TB Diesel Aut.</t>
  </si>
  <si>
    <t>mhkgfq9fhddrj</t>
  </si>
  <si>
    <t>pdqknvc0c0cb</t>
  </si>
  <si>
    <t>m4zwdy6ywtdrj</t>
  </si>
  <si>
    <t>nqwkt1dy8mcb</t>
  </si>
  <si>
    <t>mzjqhc78gjdrj</t>
  </si>
  <si>
    <t>mrb7mbhwgwcb</t>
  </si>
  <si>
    <t>lj49xqvkcwdrj</t>
  </si>
  <si>
    <t>g1cvwbd85tp</t>
  </si>
  <si>
    <t>gkbmzhmwg6p</t>
  </si>
  <si>
    <t>f8j6ydmdv8p</t>
  </si>
  <si>
    <t>chdmft46k68p</t>
  </si>
  <si>
    <t>gw0tzhbds3p</t>
  </si>
  <si>
    <t>gk1vfc03dqp</t>
  </si>
  <si>
    <t>g7yt69n81lp</t>
  </si>
  <si>
    <t>hqyhn5jrh0p</t>
  </si>
  <si>
    <t>hgjwt4k9nfp</t>
  </si>
  <si>
    <t>nj87bk4nw9cb</t>
  </si>
  <si>
    <t>qkkk6tgh1jcb</t>
  </si>
  <si>
    <t>p0mlb20dy5drj</t>
  </si>
  <si>
    <t>qj2jq035hwcb</t>
  </si>
  <si>
    <t>pp640w3gfwdrj</t>
  </si>
  <si>
    <t>ms0yzw6y6yp</t>
  </si>
  <si>
    <t>l19mqcbgf0dqw</t>
  </si>
  <si>
    <t>gnyprxzvyqp</t>
  </si>
  <si>
    <t>gbn4wc0zdzdqw</t>
  </si>
  <si>
    <t>f9ggfkm3sgp</t>
  </si>
  <si>
    <t>chj4cvdshyxnc</t>
  </si>
  <si>
    <t>gdb6dbhdypp</t>
  </si>
  <si>
    <t>f5xj3yxq66dqw</t>
  </si>
  <si>
    <t>gvzkd4s821p</t>
  </si>
  <si>
    <t>gh71vpwgm3dqw</t>
  </si>
  <si>
    <t>krbxrhqyv8cb</t>
  </si>
  <si>
    <t>kz4s9wbbv2cb</t>
  </si>
  <si>
    <t>gnltv1bb96p</t>
  </si>
  <si>
    <t>cj24shql3v7nc</t>
  </si>
  <si>
    <t>g87m00650vp</t>
  </si>
  <si>
    <t>gr2wp7m9drdqw</t>
  </si>
  <si>
    <t>mfbdlts4d3cb</t>
  </si>
  <si>
    <t>f6pm45rpx8p</t>
  </si>
  <si>
    <t>cjg9pjrqf22nc</t>
  </si>
  <si>
    <t>cbcz3jkzpxqp</t>
  </si>
  <si>
    <t>ncv6btcdqxp</t>
  </si>
  <si>
    <t>mrkc1dw4g9dqw</t>
  </si>
  <si>
    <t>k1v6h6v3nxcb</t>
  </si>
  <si>
    <t>9kk3ghcmn2p</t>
  </si>
  <si>
    <t>jtmrcr353ccb</t>
  </si>
  <si>
    <t>jkk3tfhjn6drj</t>
  </si>
  <si>
    <t>jl5h2jkknscb</t>
  </si>
  <si>
    <t>h8js8m5y4ldrj</t>
  </si>
  <si>
    <t>kslr72bmhhcb</t>
  </si>
  <si>
    <t>k8m3jpkk46cb</t>
  </si>
  <si>
    <t>f6syprrm0dp</t>
  </si>
  <si>
    <t>chjt844jp7cnc</t>
  </si>
  <si>
    <t>cd2dgn4dkk6p</t>
  </si>
  <si>
    <t>92wpmw638tnc</t>
  </si>
  <si>
    <t>chpgvvdkz3sp</t>
  </si>
  <si>
    <t>cdlbdvxxx6dnc</t>
  </si>
  <si>
    <t>g2xppgmlddp</t>
  </si>
  <si>
    <t>gn6k8mnntmdqw</t>
  </si>
  <si>
    <t>024267-5</t>
  </si>
  <si>
    <t>cjkjc229nxwp</t>
  </si>
  <si>
    <t>Partner Rapid Busin.1.4 Flex Mec.</t>
  </si>
  <si>
    <t>cft734scts9dqw</t>
  </si>
  <si>
    <t>h7jz1s27tdj1f9</t>
  </si>
  <si>
    <t>hx3z4p92lldqw</t>
  </si>
  <si>
    <t>jf4f1vxbr6j1f9</t>
  </si>
  <si>
    <t>h1lg2jw1ztdqw</t>
  </si>
  <si>
    <t>j4ypbyqj9tj1f9</t>
  </si>
  <si>
    <t>jn9qqs3zvldqw</t>
  </si>
  <si>
    <t>kb71nnhx29j1f9</t>
  </si>
  <si>
    <t>jyy5hmjy56dqw</t>
  </si>
  <si>
    <t>5673sd7r2wp</t>
  </si>
  <si>
    <t>44kb9s95jwdqw</t>
  </si>
  <si>
    <t>z2qqymks8wp</t>
  </si>
  <si>
    <t>y9t6fch92wdqw</t>
  </si>
  <si>
    <t>gr2cm2r76qj1f9</t>
  </si>
  <si>
    <t>gltw1h9kjldqw</t>
  </si>
  <si>
    <t>f6cbz0bn7rj1f9</t>
  </si>
  <si>
    <t>cjpm42n4yq8dqw</t>
  </si>
  <si>
    <t>cj4gdh7r37vp</t>
  </si>
  <si>
    <t>chtthr955kwdqw</t>
  </si>
  <si>
    <t>gqg3wpyy1pj1f9</t>
  </si>
  <si>
    <t>ghb50m0cbtdqw</t>
  </si>
  <si>
    <t>gw5vvklh2pj1f9</t>
  </si>
  <si>
    <t>gl9mcybhptdqw</t>
  </si>
  <si>
    <t>g22g7hj4hbj1f9</t>
  </si>
  <si>
    <t>grjb93kx8pdqw</t>
  </si>
  <si>
    <t>g4b5wd8wk5j1f9</t>
  </si>
  <si>
    <t>gypg01s67qdqw</t>
  </si>
  <si>
    <t>63zb86nbhbp</t>
  </si>
  <si>
    <t>5vkdwl6626dqw</t>
  </si>
  <si>
    <t>9yjx1vj1qqj1f9</t>
  </si>
  <si>
    <t>8rzyyhw4dfdqw</t>
  </si>
  <si>
    <t>hvfmg2t75ffsq6h</t>
  </si>
  <si>
    <t>hjw7kkygvrj3vh</t>
  </si>
  <si>
    <t>cdvft123gvwj1f9</t>
  </si>
  <si>
    <t>ccdwl6qpxqfdqw</t>
  </si>
  <si>
    <t>g921fl7dpqj1f9</t>
  </si>
  <si>
    <t>gz3clbr9nqdqw</t>
  </si>
  <si>
    <t>gr2cm2sj4tj1f9</t>
  </si>
  <si>
    <t>gh1ght3vzwdqw</t>
  </si>
  <si>
    <t>hfgmkkn62xj1f9</t>
  </si>
  <si>
    <t>g4m769jyc2dqw</t>
  </si>
  <si>
    <t>8grk7jwtqpp</t>
  </si>
  <si>
    <t>66yx4gvs0mdqw</t>
  </si>
  <si>
    <t>hq69md00tcj1f9</t>
  </si>
  <si>
    <t>hhn0j869xcdqw</t>
  </si>
  <si>
    <t>996k8p00kzj1f9</t>
  </si>
  <si>
    <t>85jqqqfw2qdqw</t>
  </si>
  <si>
    <t>7zwwlzlhmzp</t>
  </si>
  <si>
    <t>6rplh8trqkdqw</t>
  </si>
  <si>
    <t>cf2nq9lpb30j1f9</t>
  </si>
  <si>
    <t>cdcvjp7gtggdqw</t>
  </si>
  <si>
    <t>gvwlvqk488j1f9</t>
  </si>
  <si>
    <t>gmwphcdgvfdqw</t>
  </si>
  <si>
    <t>g9707xn362j1f9</t>
  </si>
  <si>
    <t>g2hf70bgnsdqw</t>
  </si>
  <si>
    <t>hg80t2dyqfj1f9</t>
  </si>
  <si>
    <t>g7pjb87p9hdqw</t>
  </si>
  <si>
    <t>89bvpcr7r1j1f9</t>
  </si>
  <si>
    <t>7vyk2dvtdsdqw</t>
  </si>
  <si>
    <t>1zb2q64ds7j1f9</t>
  </si>
  <si>
    <t>0n06ztsfl2dqw</t>
  </si>
  <si>
    <t>8fvdz68n04p</t>
  </si>
  <si>
    <t>6sg6bhttj6dqw</t>
  </si>
  <si>
    <t>x9672qq03wcb</t>
  </si>
  <si>
    <t>z6fh7r29smcb</t>
  </si>
  <si>
    <t>xnhtn0p3lnp</t>
  </si>
  <si>
    <t>yd319cktlgcb</t>
  </si>
  <si>
    <t>xwxvxdhv7gcb</t>
  </si>
  <si>
    <t>zfgbgntltrcb</t>
  </si>
  <si>
    <t>yl0bzgt3jhcb</t>
  </si>
  <si>
    <t>083010-0</t>
  </si>
  <si>
    <t>rkpq2x72ymj1f9</t>
  </si>
  <si>
    <t>1500 CLASSIC LARAMIE 5.7 CD V8 4X4 Aut.</t>
  </si>
  <si>
    <t>083011-9</t>
  </si>
  <si>
    <t>ryd6m8b86lj1f9</t>
  </si>
  <si>
    <t>1500 CLASSIC LAR. NIGHT ED 5.7 4X4 Aut.</t>
  </si>
  <si>
    <t>kly354br8pcb</t>
  </si>
  <si>
    <t>jwyqb1bngzdrj</t>
  </si>
  <si>
    <t>lb4q8yhwsrcb</t>
  </si>
  <si>
    <t>kdz7c3l3rfdrj</t>
  </si>
  <si>
    <t>lfwv4n5h1zcb</t>
  </si>
  <si>
    <t>kln3rmvznfdrj</t>
  </si>
  <si>
    <t>lxncmfzk0tcb</t>
  </si>
  <si>
    <t>kq44lqbjjydrj</t>
  </si>
  <si>
    <t>l4zqg1lz2zcb</t>
  </si>
  <si>
    <t>k2ktx6xgrxdrj</t>
  </si>
  <si>
    <t>nz4tgjn54pcb</t>
  </si>
  <si>
    <t>mf4r2klq9zdrj</t>
  </si>
  <si>
    <t>cjz6xl24bsxp</t>
  </si>
  <si>
    <t>3x8dnpkxzcp</t>
  </si>
  <si>
    <t>2f0wdv3kjfnc</t>
  </si>
  <si>
    <t>44csg7b74bp</t>
  </si>
  <si>
    <t>33r7d0w1hvnc</t>
  </si>
  <si>
    <t>8tlbr9k8pxp</t>
  </si>
  <si>
    <t>64pztxfdmdnc</t>
  </si>
  <si>
    <t>53c8fqsxpqp</t>
  </si>
  <si>
    <t>4st0ynjfx0nc</t>
  </si>
  <si>
    <t>cgtl4v118hfp</t>
  </si>
  <si>
    <t>ccsmk3q720qnc</t>
  </si>
  <si>
    <t>f92gqnpyb9p</t>
  </si>
  <si>
    <t>cgxqt1b2j90nc</t>
  </si>
  <si>
    <t>46vt6nhs90p</t>
  </si>
  <si>
    <t>ccxhjdv7q90p</t>
  </si>
  <si>
    <t>7388wsp3kync</t>
  </si>
  <si>
    <t>cdbcl51h0fcp</t>
  </si>
  <si>
    <t>cbcv3k94ft9nc</t>
  </si>
  <si>
    <t>g2fx63ptbwp</t>
  </si>
  <si>
    <t>gptbn6r6fzdqw</t>
  </si>
  <si>
    <t>gtslhxnljsp</t>
  </si>
  <si>
    <t>gfl48plgbxdqw</t>
  </si>
  <si>
    <t>gktrp4k44zp</t>
  </si>
  <si>
    <t>f7ccdytjn4dqw</t>
  </si>
  <si>
    <t>f9n74crxgnp</t>
  </si>
  <si>
    <t>cjck3f43gvpnc</t>
  </si>
  <si>
    <t>h2bkvv977mp</t>
  </si>
  <si>
    <t>hnfm5bcsf8dqw</t>
  </si>
  <si>
    <t>hs8hscyc6wp</t>
  </si>
  <si>
    <t>hjhyslfbthdqw</t>
  </si>
  <si>
    <t>hnh6491w7rp</t>
  </si>
  <si>
    <t>hcqnmhsphxdqw</t>
  </si>
  <si>
    <t>9x2nx64kyrp</t>
  </si>
  <si>
    <t>7wbg6zdbf0nc</t>
  </si>
  <si>
    <t>hj9scc94wrp</t>
  </si>
  <si>
    <t>g99fcc3jfxdqw</t>
  </si>
  <si>
    <t>hn8r9ljd2vp</t>
  </si>
  <si>
    <t>hhgqb5t9vkdqw</t>
  </si>
  <si>
    <t>grd0yrfffcp</t>
  </si>
  <si>
    <t>gchllz2x01dqw</t>
  </si>
  <si>
    <t>gkqr9x1qkwp</t>
  </si>
  <si>
    <t>f3rz05n75ydqw</t>
  </si>
  <si>
    <t>k0br29p4jjcb</t>
  </si>
  <si>
    <t>j30ms0vv0qdrj</t>
  </si>
  <si>
    <t>k42zghy71mcb</t>
  </si>
  <si>
    <t>j9kkb7klfsdrj</t>
  </si>
  <si>
    <t>ldxwkw9qzpcb</t>
  </si>
  <si>
    <t>kfj8t00crgdrj</t>
  </si>
  <si>
    <t>025319-7</t>
  </si>
  <si>
    <t>ghhsqt4c0pj1f9</t>
  </si>
  <si>
    <t>DUSTER Intense 1.6 16V Flex Mec.</t>
  </si>
  <si>
    <t>f7rhrb858jdqw</t>
  </si>
  <si>
    <t>8f4hdfsk49j1f9</t>
  </si>
  <si>
    <t>41l8chvrxvj1f9</t>
  </si>
  <si>
    <t>j9vm1k8w2rp</t>
  </si>
  <si>
    <t>k1d6qc3vgkp</t>
  </si>
  <si>
    <t>l56wkx1tq0j1f9</t>
  </si>
  <si>
    <t>gvdy18xy47p</t>
  </si>
  <si>
    <t>gzmq4ddm16p</t>
  </si>
  <si>
    <t>jbjp4gmkwwp</t>
  </si>
  <si>
    <t>hyls4mqn1vdqw</t>
  </si>
  <si>
    <t>jmy40n8ttfp</t>
  </si>
  <si>
    <t>h9xfyv1ntqdqw</t>
  </si>
  <si>
    <t>j6d08krm5qp</t>
  </si>
  <si>
    <t>jtp1b96vbrdqw</t>
  </si>
  <si>
    <t>hq1lf5kdwnp</t>
  </si>
  <si>
    <t>j8z5rx8jr2j1f9</t>
  </si>
  <si>
    <t>jyyzg4dyyydqw</t>
  </si>
  <si>
    <t>mh8yw1jz21cb</t>
  </si>
  <si>
    <t>pnb2gm70c4p</t>
  </si>
  <si>
    <t>h4tyqmgxtzp</t>
  </si>
  <si>
    <t>hvh4jb14ffdqw</t>
  </si>
  <si>
    <t>jy09lm9mycp</t>
  </si>
  <si>
    <t>jq1d7qndx7dqw</t>
  </si>
  <si>
    <t>kfxs0mk5vqj1f9</t>
  </si>
  <si>
    <t>qm1c1pttlkcb</t>
  </si>
  <si>
    <t>nmy16rc5gpcb</t>
  </si>
  <si>
    <t>n9z22t6v4rcb</t>
  </si>
  <si>
    <t>lxtvrsrvg4cb</t>
  </si>
  <si>
    <t>lmnpshbpytcb</t>
  </si>
  <si>
    <t>swhgphlcrgcb</t>
  </si>
  <si>
    <t>chrxghkr5ckp</t>
  </si>
  <si>
    <t>cgfz9znr8p0nc</t>
  </si>
  <si>
    <t>gbkkbcs9dwp</t>
  </si>
  <si>
    <t>cjt62mrb7c8nc</t>
  </si>
  <si>
    <t>gsm9ffqwq7p</t>
  </si>
  <si>
    <t>gkcgwv6614dqw</t>
  </si>
  <si>
    <t>f6c7bf7108p</t>
  </si>
  <si>
    <t>cjnc2c5j87pnc</t>
  </si>
  <si>
    <t>gmnlyr3qdcp</t>
  </si>
  <si>
    <t>ggzxbpxbv8dqw</t>
  </si>
  <si>
    <t>rmmhgyn25scb</t>
  </si>
  <si>
    <t>hv25dcdzzwp</t>
  </si>
  <si>
    <t>hjhxnnjsjbdqw</t>
  </si>
  <si>
    <t>j6cdkq916lp</t>
  </si>
  <si>
    <t>jw70szpzcddqw</t>
  </si>
  <si>
    <t>khx14r6rlgp</t>
  </si>
  <si>
    <t>j4p76075b7dqw</t>
  </si>
  <si>
    <t>p5chpttkhkj1f9</t>
  </si>
  <si>
    <t>jxhzkjj4clp</t>
  </si>
  <si>
    <t>jmj70qxphgdqw</t>
  </si>
  <si>
    <t>kwyt4087w3p</t>
  </si>
  <si>
    <t>km6nkbwl94dqw</t>
  </si>
  <si>
    <t>jb23vntkqyp</t>
  </si>
  <si>
    <t>h4x1hmzhd8dqw</t>
  </si>
  <si>
    <t>jszv1cppjtp</t>
  </si>
  <si>
    <t>jgdgsykq46dqw</t>
  </si>
  <si>
    <t>k547fybn3zp</t>
  </si>
  <si>
    <t>kxpyr4zqx6dqw</t>
  </si>
  <si>
    <t>t8vhv137r3cb</t>
  </si>
  <si>
    <t>vn3wck0bwmcb</t>
  </si>
  <si>
    <t>cgmmsdztqj7p</t>
  </si>
  <si>
    <t>cfghx15gg9hnc</t>
  </si>
  <si>
    <t>kf7cb257tcp</t>
  </si>
  <si>
    <t>jzd65htvt7dqw</t>
  </si>
  <si>
    <t>rbn9t3c5f9p</t>
  </si>
  <si>
    <t>qd7trhtbkrdqw</t>
  </si>
  <si>
    <t>p696cz2lxwcb</t>
  </si>
  <si>
    <t>cjgsprqnk55p</t>
  </si>
  <si>
    <t>gw9pw79fp0p</t>
  </si>
  <si>
    <t>gck1650nqzdqw</t>
  </si>
  <si>
    <t>cdm8q8p1s6sp</t>
  </si>
  <si>
    <t>ccj5dyh087snc</t>
  </si>
  <si>
    <t>f9l4sgjhgfp</t>
  </si>
  <si>
    <t>cjzf86zqdxgnc</t>
  </si>
  <si>
    <t>gr91pbls3vp</t>
  </si>
  <si>
    <t>ggrvrc8h5pp</t>
  </si>
  <si>
    <t>cbdx5x2ncpzp</t>
  </si>
  <si>
    <t>p81dyppknzcb</t>
  </si>
  <si>
    <t>g8c2cl8nv0p</t>
  </si>
  <si>
    <t>gr8wmll8yjp</t>
  </si>
  <si>
    <t>628m5y8rs0p</t>
  </si>
  <si>
    <t>43jl61rc9vnc</t>
  </si>
  <si>
    <t>cfp10cnv13mp</t>
  </si>
  <si>
    <t>cczc1g7qkrfnc</t>
  </si>
  <si>
    <t>f565p8bld9p</t>
  </si>
  <si>
    <t>nw8k8sfpnqcb</t>
  </si>
  <si>
    <t>qw21qzdfswcb</t>
  </si>
  <si>
    <t>jkjcqtcxllp</t>
  </si>
  <si>
    <t>h53y8x9whwdqw</t>
  </si>
  <si>
    <t>h31hd325xfp</t>
  </si>
  <si>
    <t>htj4yk593fdqw</t>
  </si>
  <si>
    <t>hdbcw42r9jp</t>
  </si>
  <si>
    <t>g2t2kjz261dqw</t>
  </si>
  <si>
    <t>lnmx7sdsgtp</t>
  </si>
  <si>
    <t>glqmx0rjczp</t>
  </si>
  <si>
    <t>gf3jwt88tldqw</t>
  </si>
  <si>
    <t>hs09pb0y5hp</t>
  </si>
  <si>
    <t>h1gkn9m5kdp</t>
  </si>
  <si>
    <t>hlyzyyyf9np</t>
  </si>
  <si>
    <t>gzn42nd5gxp</t>
  </si>
  <si>
    <t>gr5rqnvmwndqw</t>
  </si>
  <si>
    <t>hld0rxj50dp</t>
  </si>
  <si>
    <t>hcw88knzwhdqw</t>
  </si>
  <si>
    <t>jzn4s3w8bwp</t>
  </si>
  <si>
    <t>k56v4rvf70p</t>
  </si>
  <si>
    <t>lb82ckjcqhp</t>
  </si>
  <si>
    <t>pc7xk83p83cb</t>
  </si>
  <si>
    <t>m04drxyx2ddrj</t>
  </si>
  <si>
    <t>chw5341p2q3p</t>
  </si>
  <si>
    <t>cfdj7c0ww77nc</t>
  </si>
  <si>
    <t>pply2444hzcb</t>
  </si>
  <si>
    <t>005533-6</t>
  </si>
  <si>
    <t>cb1bqqydh98p</t>
  </si>
  <si>
    <t>Polo 1.0 MPI Flex 12V 5p</t>
  </si>
  <si>
    <t>8br8t8xh0cdqw</t>
  </si>
  <si>
    <t>005534-4</t>
  </si>
  <si>
    <t>cgtny579gyjp</t>
  </si>
  <si>
    <t>Polo 1.0 TSI Flex 12V 5p</t>
  </si>
  <si>
    <t>ccxfp136dtvdqw</t>
  </si>
  <si>
    <t>005535-2</t>
  </si>
  <si>
    <t>f69cfs8btpj1f9</t>
  </si>
  <si>
    <t>Polo Comfortline TSI 1.0 Flex 12V Aut.</t>
  </si>
  <si>
    <t>chm9wbyp9s3dqw</t>
  </si>
  <si>
    <t>005536-0</t>
  </si>
  <si>
    <t>gh86xd2h6rj1f9</t>
  </si>
  <si>
    <t>Polo Highline TSI 1.0 Flex 12V Aut.</t>
  </si>
  <si>
    <t>f6d03wbfmvdqw</t>
  </si>
  <si>
    <t>z8hf6m6n73p</t>
  </si>
  <si>
    <t>wdg3zm4ft2p</t>
  </si>
  <si>
    <t>t413fz2h1fp</t>
  </si>
  <si>
    <t>0q114vdt5pp</t>
  </si>
  <si>
    <t>wqzw24r2sxp</t>
  </si>
  <si>
    <t>yqqwx4g8ywp</t>
  </si>
  <si>
    <t>tcq1rzs9klp</t>
  </si>
  <si>
    <t>068xpq3wf9p</t>
  </si>
  <si>
    <t>zwcj9f79ztdqw</t>
  </si>
  <si>
    <t>0pmqhx8g8gp</t>
  </si>
  <si>
    <t>zklf8xkx71dqw</t>
  </si>
  <si>
    <t>y0459mwtc8p</t>
  </si>
  <si>
    <t>xznfv5z77pdqw</t>
  </si>
  <si>
    <t>w1dxf6n3z8p</t>
  </si>
  <si>
    <t>v395wqky3hdqw</t>
  </si>
  <si>
    <t>v332lk2ydvp</t>
  </si>
  <si>
    <t>t3ztbmxbbmdqw</t>
  </si>
  <si>
    <t>vnxt985l7qp</t>
  </si>
  <si>
    <t>trkfgnw9rldqw</t>
  </si>
  <si>
    <t>tj00knllbjp</t>
  </si>
  <si>
    <t>sn53cs4p4zdqw</t>
  </si>
  <si>
    <t>9klgqmkl30p</t>
  </si>
  <si>
    <t>k1h3vq2686p</t>
  </si>
  <si>
    <t>mx4gnbn310j1f9</t>
  </si>
  <si>
    <t>cjdcgcpx50yp</t>
  </si>
  <si>
    <t>November</t>
  </si>
  <si>
    <t>wpvhmwzp4pcb</t>
  </si>
  <si>
    <t>xtygtlvx5rcb</t>
  </si>
  <si>
    <t>0x5b9cgfnmcb</t>
  </si>
  <si>
    <t>0yrjn2nsqgcb</t>
  </si>
  <si>
    <t>0z65wd4scnj1f9</t>
  </si>
  <si>
    <t>z40zc900v6dqw</t>
  </si>
  <si>
    <t>grb4mq2vmdj1f9</t>
  </si>
  <si>
    <t>gk8z6txfmbdqw</t>
  </si>
  <si>
    <t>qjvnsdhf3np</t>
  </si>
  <si>
    <t>n48hwgzcgwp</t>
  </si>
  <si>
    <t>sy8vzswmn3p</t>
  </si>
  <si>
    <t>qzg9pt7hw9p</t>
  </si>
  <si>
    <t>sqlfgqgxvcp</t>
  </si>
  <si>
    <t>q8hjfq5k9ndqw</t>
  </si>
  <si>
    <t>2x8nkcx1g0j1f9</t>
  </si>
  <si>
    <t>1mpdh8xdhmdqw</t>
  </si>
  <si>
    <t>p3f86t98yhp</t>
  </si>
  <si>
    <t>pqhlfkn2z2p</t>
  </si>
  <si>
    <t>nzjyn6hf7ddqw</t>
  </si>
  <si>
    <t>tz0f35j1btp</t>
  </si>
  <si>
    <t>szfr28k774dqw</t>
  </si>
  <si>
    <t>rw7sm07tvpp</t>
  </si>
  <si>
    <t>rfh2yp9tj4dqw</t>
  </si>
  <si>
    <t>58zj3pmj2yj1f9</t>
  </si>
  <si>
    <t>5dx23jyd5vdqw</t>
  </si>
  <si>
    <t>4lwnbz7fdnj1f9</t>
  </si>
  <si>
    <t>3ch2wjnw5rdqw</t>
  </si>
  <si>
    <t>pcld23xdf9p</t>
  </si>
  <si>
    <t>1xwl5ksd88p</t>
  </si>
  <si>
    <t>8zwsnd82sgp</t>
  </si>
  <si>
    <t>7rgzwb28vndqw</t>
  </si>
  <si>
    <t>r6gt6ny2zgp</t>
  </si>
  <si>
    <t>3yyx396xtlp</t>
  </si>
  <si>
    <t>z7s65wr6fwp</t>
  </si>
  <si>
    <t>wv8lwjxfjdp</t>
  </si>
  <si>
    <t>vc5mgwz8mpp</t>
  </si>
  <si>
    <t>thmtzjg56fdqw</t>
  </si>
  <si>
    <t>vl4msh46f9p</t>
  </si>
  <si>
    <t>wlnd28ws28p</t>
  </si>
  <si>
    <t>plctwl107pp</t>
  </si>
  <si>
    <t>mnhfyrzlwlp</t>
  </si>
  <si>
    <t>mccvffhdg7p</t>
  </si>
  <si>
    <t>ngmyccy4q1p</t>
  </si>
  <si>
    <t>m8h150x46bp</t>
  </si>
  <si>
    <t>q013x2fp7zp</t>
  </si>
  <si>
    <t>qb1wvfg2m3dqw</t>
  </si>
  <si>
    <t>qqt4l9dffdp</t>
  </si>
  <si>
    <t>p8vq5q6tppdqw</t>
  </si>
  <si>
    <t>q9hz6mvrlqp</t>
  </si>
  <si>
    <t>qgqgyw8gk1dqw</t>
  </si>
  <si>
    <t>rpw78lnl60p</t>
  </si>
  <si>
    <t>qw030rklgfdqw</t>
  </si>
  <si>
    <t>p4fx2b9ppzp</t>
  </si>
  <si>
    <t>phhyy4p2pcdqw</t>
  </si>
  <si>
    <t>xd1zm58qc3j1f9</t>
  </si>
  <si>
    <t>wkd4mkhph3dqw</t>
  </si>
  <si>
    <t>wz46gckzj5j1f9</t>
  </si>
  <si>
    <t>v31rg26pppdqw</t>
  </si>
  <si>
    <t>x1ltdzjmtlj1f9</t>
  </si>
  <si>
    <t>w424vd58xpdqw</t>
  </si>
  <si>
    <t>wcg67mpz9vj1f9</t>
  </si>
  <si>
    <t>vd864phnhqdqw</t>
  </si>
  <si>
    <t>n04bx8lnyrj1f9</t>
  </si>
  <si>
    <t>nhj1bszwfhdqw</t>
  </si>
  <si>
    <t>zbmfj8tz3sp</t>
  </si>
  <si>
    <t>wxsdqln9kgnc</t>
  </si>
  <si>
    <t>5swvqnm201p</t>
  </si>
  <si>
    <t>1wrg9pdstsnc</t>
  </si>
  <si>
    <t>qrjs465zrvp</t>
  </si>
  <si>
    <t>pj5gk4g4fydqw</t>
  </si>
  <si>
    <t>qsfhrf7rbcp</t>
  </si>
  <si>
    <t>pmxbkcggjbdqw</t>
  </si>
  <si>
    <t>n0zmggj5mrp</t>
  </si>
  <si>
    <t>rgqvnc7nggp</t>
  </si>
  <si>
    <t>qg5l8f0nm7dqw</t>
  </si>
  <si>
    <t>1m6rkkf074p</t>
  </si>
  <si>
    <t>0pv27m71gldqw</t>
  </si>
  <si>
    <t>xd7l880j6sp</t>
  </si>
  <si>
    <t>wrv0njrntmdqw</t>
  </si>
  <si>
    <t>2jh49711rlp</t>
  </si>
  <si>
    <t>1jhvwmfkvmdqw</t>
  </si>
  <si>
    <t>wgr6xm9c9fp</t>
  </si>
  <si>
    <t>vn3xhjx22wdqw</t>
  </si>
  <si>
    <t>ptf2gyclc6p</t>
  </si>
  <si>
    <t>pcwssxhxz3p</t>
  </si>
  <si>
    <t>nbdmdbmbgsdqw</t>
  </si>
  <si>
    <t>4j4xz9hd5jj1f9</t>
  </si>
  <si>
    <t>3l0f7ddtv2dqw</t>
  </si>
  <si>
    <t>7xp7qbn5bmp</t>
  </si>
  <si>
    <t>6rxc63qqx7dqw</t>
  </si>
  <si>
    <t>pqhbj1wxmqp</t>
  </si>
  <si>
    <t>n50rz9y4w8dqw</t>
  </si>
  <si>
    <t>smyqjb98txp</t>
  </si>
  <si>
    <t>0134gzrlc3p</t>
  </si>
  <si>
    <t>s6x158qxnvp</t>
  </si>
  <si>
    <t>ccgbqh6w5xpp</t>
  </si>
  <si>
    <t>cbbgyfjwjk6dqw</t>
  </si>
  <si>
    <t>g8bg11m5hqj1f9</t>
  </si>
  <si>
    <t>16l831t3fxp</t>
  </si>
  <si>
    <t>gyfysnq8zrj1f9</t>
  </si>
  <si>
    <t>gktm7594xbdqw</t>
  </si>
  <si>
    <t>qp2r3nz5mgp</t>
  </si>
  <si>
    <t>v7zfvv3l3wp</t>
  </si>
  <si>
    <t>tvm7lpg8pydqw</t>
  </si>
  <si>
    <t>76b681nyk2p</t>
  </si>
  <si>
    <t>21b7xtjngvp</t>
  </si>
  <si>
    <t>17clctmp5cp</t>
  </si>
  <si>
    <t>p2ptbfmxyfp</t>
  </si>
  <si>
    <t>ph7m13nmnddqw</t>
  </si>
  <si>
    <t>ws1w9xh0mmp</t>
  </si>
  <si>
    <t>vqdksj8mdrdqw</t>
  </si>
  <si>
    <t>qsxpqx8xbpj1f9</t>
  </si>
  <si>
    <t>cbqz1hrzcrvp</t>
  </si>
  <si>
    <t>l6vv85wqmdcb</t>
  </si>
  <si>
    <t>lhk6n3gn14cb</t>
  </si>
  <si>
    <t>cd94qjzmg18p</t>
  </si>
  <si>
    <t>hwbqrqf2v0p</t>
  </si>
  <si>
    <t>gzjdgx2dbfp</t>
  </si>
  <si>
    <t>k0mgdgwg7jp</t>
  </si>
  <si>
    <t>khnpz1b2gldqw</t>
  </si>
  <si>
    <t>gb3hdjlvpjp</t>
  </si>
  <si>
    <t>cjh7dpcp554nc</t>
  </si>
  <si>
    <t>gmxbysckbbp</t>
  </si>
  <si>
    <t>gbdm6ybt75dqw</t>
  </si>
  <si>
    <t>hx4bprj704p</t>
  </si>
  <si>
    <t>hjs0b1s5sldqw</t>
  </si>
  <si>
    <t>kl5xwzpw24p</t>
  </si>
  <si>
    <t>j51pqmf891dqw</t>
  </si>
  <si>
    <t>jhwkjhtyrmp</t>
  </si>
  <si>
    <t>hxzht4h20fdqw</t>
  </si>
  <si>
    <t>ldl5qsg5n1p</t>
  </si>
  <si>
    <t>kym7x9vzc1dqw</t>
  </si>
  <si>
    <t>jr0ptyk0j3j1f9</t>
  </si>
  <si>
    <t>jd6grsqbmtdqw</t>
  </si>
  <si>
    <t>kxfnv7v1fnj1f9</t>
  </si>
  <si>
    <t>khhccc1j11dqw</t>
  </si>
  <si>
    <t>nzcm5hwlffp</t>
  </si>
  <si>
    <t>nfv12q6ncjdqw</t>
  </si>
  <si>
    <t>kxv9dsh981j1f9</t>
  </si>
  <si>
    <t>kf071yt95cdqw</t>
  </si>
  <si>
    <t>xp086wcxvgp</t>
  </si>
  <si>
    <t>mhw86q7hxqcb</t>
  </si>
  <si>
    <t>lxkqcmpxzjdrj</t>
  </si>
  <si>
    <t>nvfmnc5ylbcb</t>
  </si>
  <si>
    <t>m5vntzrq2vdrj</t>
  </si>
  <si>
    <t>psgcckljc8cb</t>
  </si>
  <si>
    <t>ns9cpt4sbzdrj</t>
  </si>
  <si>
    <t>mtb16964rgcb</t>
  </si>
  <si>
    <t>l2lm4wy251drj</t>
  </si>
  <si>
    <t>f8lvm7xsj0p</t>
  </si>
  <si>
    <t>gknxvj8630p</t>
  </si>
  <si>
    <t>gb2v7qd6h2dqw</t>
  </si>
  <si>
    <t>gmghnngnwmp</t>
  </si>
  <si>
    <t>f749ckwwqbdqw</t>
  </si>
  <si>
    <t>chdwfqwsshbp</t>
  </si>
  <si>
    <t>y86w3vw4jdp</t>
  </si>
  <si>
    <t>g17pd8t0qxp</t>
  </si>
  <si>
    <t>gpm95zjpjkdqw</t>
  </si>
  <si>
    <t>p7r1n4t38tcb</t>
  </si>
  <si>
    <t>pmxr2jbrkndrj</t>
  </si>
  <si>
    <t>h83mc23vvhp</t>
  </si>
  <si>
    <t>hwy7ttl2qldqw</t>
  </si>
  <si>
    <t>hnzhzl6lj2p</t>
  </si>
  <si>
    <t>g895w3083vdqw</t>
  </si>
  <si>
    <t>j7x05b5fd1p</t>
  </si>
  <si>
    <t>hgxp07hvcfp</t>
  </si>
  <si>
    <t>h93j71hrpxp</t>
  </si>
  <si>
    <t>lwf62lykz9p</t>
  </si>
  <si>
    <t>g7hcsfbcgdp</t>
  </si>
  <si>
    <t>gt8wv7pv6kdqw</t>
  </si>
  <si>
    <t>g4hdjx6nlkp</t>
  </si>
  <si>
    <t>gp2cpncb1kdqw</t>
  </si>
  <si>
    <t>gsdq14v38sp</t>
  </si>
  <si>
    <t>sk67144hlpcb</t>
  </si>
  <si>
    <t>rtqvwbfpz2drj</t>
  </si>
  <si>
    <t>cjmvqb886x2p</t>
  </si>
  <si>
    <t>cgz82cv07bmnc</t>
  </si>
  <si>
    <t>chcrj1qdv0pp</t>
  </si>
  <si>
    <t>cfgfrgqkv0xnc</t>
  </si>
  <si>
    <t>f5xk7xzqnzp</t>
  </si>
  <si>
    <t>chfgl3pjh85nc</t>
  </si>
  <si>
    <t>gbjw1n92sjp</t>
  </si>
  <si>
    <t>cjjng9yd010nc</t>
  </si>
  <si>
    <t>cjs5226rtwhp</t>
  </si>
  <si>
    <t>cf7mlfxlp65nc</t>
  </si>
  <si>
    <t>gkllq2ljn5p</t>
  </si>
  <si>
    <t>f63gw9k6n0dqw</t>
  </si>
  <si>
    <t>jqy7mzyhr0p</t>
  </si>
  <si>
    <t>h1m0prk2d6dqw</t>
  </si>
  <si>
    <t>jrspclms9jp</t>
  </si>
  <si>
    <t>cgplvcrlmmzp</t>
  </si>
  <si>
    <t>cc61rg297m3nc</t>
  </si>
  <si>
    <t>cfdfyzpj002p</t>
  </si>
  <si>
    <t>cch9wfd7lmlnc</t>
  </si>
  <si>
    <t>cgm71lxbbjgp</t>
  </si>
  <si>
    <t>cfchwk4l9xwnc</t>
  </si>
  <si>
    <t>chzfj8k5lz4p</t>
  </si>
  <si>
    <t>cf99tp92s03nc</t>
  </si>
  <si>
    <t>f4hshy1cd5p</t>
  </si>
  <si>
    <t>chxcyf2gdwmnc</t>
  </si>
  <si>
    <t>gb7lqkblcsp</t>
  </si>
  <si>
    <t>f3nzh166xsdqw</t>
  </si>
  <si>
    <t>cbr3x57tscbp</t>
  </si>
  <si>
    <t>80kbzf7wzwnc</t>
  </si>
  <si>
    <t>cds6rx0ml1hp</t>
  </si>
  <si>
    <t>cbhbbjhrdttnc</t>
  </si>
  <si>
    <t>90zs9j0kh5p</t>
  </si>
  <si>
    <t>8hk9kk79z8nc</t>
  </si>
  <si>
    <t>gj1ypdjn0pp</t>
  </si>
  <si>
    <t>g0fvqn5ts0p</t>
  </si>
  <si>
    <t>gr5k21vx0ndqw</t>
  </si>
  <si>
    <t>h4rlg75d7rp</t>
  </si>
  <si>
    <t>hsb1jnvm7zdqw</t>
  </si>
  <si>
    <t>gvx024w1ywp</t>
  </si>
  <si>
    <t>gmw9tvkk7wdqw</t>
  </si>
  <si>
    <t>lzdxwksk6qp</t>
  </si>
  <si>
    <t>f6j153g04sp</t>
  </si>
  <si>
    <t>ch25642cbdync</t>
  </si>
  <si>
    <t>f8s96pv27pp</t>
  </si>
  <si>
    <t>hds0zrmp3rp</t>
  </si>
  <si>
    <t>g2tb0zwwsydqw</t>
  </si>
  <si>
    <t>htwh2hwhsjp</t>
  </si>
  <si>
    <t>hgsyzhzjjpdqw</t>
  </si>
  <si>
    <t>f9h6h6y69yp</t>
  </si>
  <si>
    <t>cjsl8ztdhpcnc</t>
  </si>
  <si>
    <t>pbpm709kl6cb</t>
  </si>
  <si>
    <t>nmj1t1v584drj</t>
  </si>
  <si>
    <t>jcw452psjfp</t>
  </si>
  <si>
    <t>hw07syjby0dqw</t>
  </si>
  <si>
    <t>hr913kzy4kp</t>
  </si>
  <si>
    <t>hjf92sy7c0dqw</t>
  </si>
  <si>
    <t>k8n6bl01b7p</t>
  </si>
  <si>
    <t>k8khdsz3d1cb</t>
  </si>
  <si>
    <t>hrbsjb3vpfp</t>
  </si>
  <si>
    <t>hhbb4n8869dqw</t>
  </si>
  <si>
    <t>g8m4hzq54kp</t>
  </si>
  <si>
    <t>gyn52s72b2dqw</t>
  </si>
  <si>
    <t>gq0q3mrvh5p</t>
  </si>
  <si>
    <t>gf1rpbf3kfdqw</t>
  </si>
  <si>
    <t>lrwfqptnmgcb</t>
  </si>
  <si>
    <t>gd47qrjp5tp</t>
  </si>
  <si>
    <t>f38zs44tpsdqw</t>
  </si>
  <si>
    <t>gnc95p2xg4p</t>
  </si>
  <si>
    <t>f9y453ykpvdqw</t>
  </si>
  <si>
    <t>jlsg3xqxvqcb</t>
  </si>
  <si>
    <t>h76jdnb559drj</t>
  </si>
  <si>
    <t>jvf2qmgfywcb</t>
  </si>
  <si>
    <t>jj8zz5nnzfdrj</t>
  </si>
  <si>
    <t>lc9gwmj923cb</t>
  </si>
  <si>
    <t>kzs0nv76fsdrj</t>
  </si>
  <si>
    <t>k077b2wzw0cb</t>
  </si>
  <si>
    <t>hc8wp2zh7fp</t>
  </si>
  <si>
    <t>g12ln5c2qpdqw</t>
  </si>
  <si>
    <t>5x9wlckkpkp</t>
  </si>
  <si>
    <t>34znzfxl91dqw</t>
  </si>
  <si>
    <t>7zs2d4k5c5p</t>
  </si>
  <si>
    <t>550pcq25rcdqw</t>
  </si>
  <si>
    <t>9pjyw0svx9p</t>
  </si>
  <si>
    <t>7l04smzkfhdqw</t>
  </si>
  <si>
    <t>cdthhbs0cz7p</t>
  </si>
  <si>
    <t>cbf1b2vhnmcdqw</t>
  </si>
  <si>
    <t>cg96kqlkm1hp</t>
  </si>
  <si>
    <t>cdx1mdzl2vydqw</t>
  </si>
  <si>
    <t>cb0btz8n4d8p</t>
  </si>
  <si>
    <t>84fnjlqs38dqw</t>
  </si>
  <si>
    <t>ch9ln7g7lm0p</t>
  </si>
  <si>
    <t>cf3gkf42hscdqw</t>
  </si>
  <si>
    <t>95zm8v28ymp</t>
  </si>
  <si>
    <t>cdy17ps8gw2p</t>
  </si>
  <si>
    <t>9sfcqm5yxbnc</t>
  </si>
  <si>
    <t>cgcrjmjh2nqp</t>
  </si>
  <si>
    <t>cc1r52nm3brnc</t>
  </si>
  <si>
    <t>v18n4vs9swj1f9</t>
  </si>
  <si>
    <t>zb268flb65j1f9</t>
  </si>
  <si>
    <t>8tqstvpqfvj1f9</t>
  </si>
  <si>
    <t>6wjqt9p00ddqw</t>
  </si>
  <si>
    <t>5flfsv9d0zj1f9</t>
  </si>
  <si>
    <t>4g8rw11dvqdqw</t>
  </si>
  <si>
    <t>q6l3kghlm8j1f9</t>
  </si>
  <si>
    <t>qrjyg8kyqpdqw</t>
  </si>
  <si>
    <t>rktt3vj4ktj1f9</t>
  </si>
  <si>
    <t>q38d1ln6d5dqw</t>
  </si>
  <si>
    <t>ccvnlg3znfvj1f9</t>
  </si>
  <si>
    <t>cbp2tcnl2v3dqw</t>
  </si>
  <si>
    <t>k9frgv6rb8cb</t>
  </si>
  <si>
    <t>kg2bznw4jxdrj</t>
  </si>
  <si>
    <t>4w9zfcyryrp</t>
  </si>
  <si>
    <t>2srf7hy6m0nc</t>
  </si>
  <si>
    <t>krq7qldzdyj1gy</t>
  </si>
  <si>
    <t>kb0g00tqr7drj</t>
  </si>
  <si>
    <t>90ltgss79vp</t>
  </si>
  <si>
    <t>7wqt98ln4xnc</t>
  </si>
  <si>
    <t>kjcykvfxhzcb</t>
  </si>
  <si>
    <t>kyk7y5z1gncb</t>
  </si>
  <si>
    <t>k8j6dcg5bzcb</t>
  </si>
  <si>
    <t>lm8nyplc05cb</t>
  </si>
  <si>
    <t>ld5r2mhtj4cb</t>
  </si>
  <si>
    <t>mg5x74vprdcb</t>
  </si>
  <si>
    <t>cd6dr52wjdpp</t>
  </si>
  <si>
    <t>cbgkbv1q90mnc</t>
  </si>
  <si>
    <t>ccf78lwr3llp</t>
  </si>
  <si>
    <t>8nqv0r0nc6p</t>
  </si>
  <si>
    <t>7j5b72424xnc</t>
  </si>
  <si>
    <t>mvxyqd49cncb</t>
  </si>
  <si>
    <t>mdywd69cdfcb</t>
  </si>
  <si>
    <t>lmd6n1cqs7j1gy</t>
  </si>
  <si>
    <t>k0d0yx6d1rdrj</t>
  </si>
  <si>
    <t>cdstdtz32jxp</t>
  </si>
  <si>
    <t>cb7hj62prhfnc</t>
  </si>
  <si>
    <t>lp9lch2yvqj1gy</t>
  </si>
  <si>
    <t>k2nq2ldp40drj</t>
  </si>
  <si>
    <t>cj07w5dr8r3p</t>
  </si>
  <si>
    <t>cg0n16lfrlhnc</t>
  </si>
  <si>
    <t>gb4xbr7m3cp</t>
  </si>
  <si>
    <t>f3rz06n8pddqw</t>
  </si>
  <si>
    <t>grf9c9vxnkp</t>
  </si>
  <si>
    <t>gkjvngmmv8dqw</t>
  </si>
  <si>
    <t>gbqc500xpxp</t>
  </si>
  <si>
    <t>glg3pnmbgxp</t>
  </si>
  <si>
    <t>f9z4l6twhbdqw</t>
  </si>
  <si>
    <t>gc5hhf7f0vp</t>
  </si>
  <si>
    <t>cjqcvwlcsffnc</t>
  </si>
  <si>
    <t>5v2500z941p</t>
  </si>
  <si>
    <t>35lkw08j3znc</t>
  </si>
  <si>
    <t>hss1bhn76kp</t>
  </si>
  <si>
    <t>hbwwrkv3hvdqw</t>
  </si>
  <si>
    <t>h8dg52knmkp</t>
  </si>
  <si>
    <t>hw825pzfnvdqw</t>
  </si>
  <si>
    <t>jv5qpnkprnp</t>
  </si>
  <si>
    <t>jjt2f6g22zdqw</t>
  </si>
  <si>
    <t>cbtjj9lcc1zp</t>
  </si>
  <si>
    <t>gtss8jn64lp</t>
  </si>
  <si>
    <t>gmrzq7wrs9dqw</t>
  </si>
  <si>
    <t>gmhmlg08v6p</t>
  </si>
  <si>
    <t>gghm3cxms1dqw</t>
  </si>
  <si>
    <t>gbgw2kqn49p</t>
  </si>
  <si>
    <t>f48wj5rcjgdqw</t>
  </si>
  <si>
    <t>ch5ctxtxk7jp</t>
  </si>
  <si>
    <t>cgq5j661mlnnc</t>
  </si>
  <si>
    <t>g8gtz875wnp</t>
  </si>
  <si>
    <t>g10btjz8f9dqw</t>
  </si>
  <si>
    <t>g9hy1xfqnmp</t>
  </si>
  <si>
    <t>g09kwtcv2vdqw</t>
  </si>
  <si>
    <t>g2f0g0gzcpp</t>
  </si>
  <si>
    <t>gvvpznxnn4dqw</t>
  </si>
  <si>
    <t>kf9k2tvjfqcb</t>
  </si>
  <si>
    <t>j3h1fbfb9wdrj</t>
  </si>
  <si>
    <t>kqlprmt7k1cb</t>
  </si>
  <si>
    <t>kbrzxlflnfdrj</t>
  </si>
  <si>
    <t>827yh5xmtxp</t>
  </si>
  <si>
    <t>6bkp57y8rdnc</t>
  </si>
  <si>
    <t>cb3lh33r7nrp</t>
  </si>
  <si>
    <t>7nmyf8p10nnc</t>
  </si>
  <si>
    <t>cg791nh9p3tp</t>
  </si>
  <si>
    <t>ccz9rmw41yhnc</t>
  </si>
  <si>
    <t>chb6tq6yz5xp</t>
  </si>
  <si>
    <t>cdx871gycsgnc</t>
  </si>
  <si>
    <t>h39yypm5f6j1f9</t>
  </si>
  <si>
    <t>htk90bf5ntdqw</t>
  </si>
  <si>
    <t>hryhszpx7zj1f9</t>
  </si>
  <si>
    <t>hg3f1134rbdqw</t>
  </si>
  <si>
    <t>hdpb5vph4qj1f9</t>
  </si>
  <si>
    <t>g3sdvlv3v7dqw</t>
  </si>
  <si>
    <t>9z6tmy4bgcp</t>
  </si>
  <si>
    <t>68xgwrtyfwnc</t>
  </si>
  <si>
    <t>cgxmxw6g00np</t>
  </si>
  <si>
    <t>cch6l0mjzljnc</t>
  </si>
  <si>
    <t>cjpq7fj0kntp</t>
  </si>
  <si>
    <t>cfc0wbyq61ync</t>
  </si>
  <si>
    <t>n36l5bg4l9cb</t>
  </si>
  <si>
    <t>m969wmp1ntdrj</t>
  </si>
  <si>
    <t>qkqz296d98cb</t>
  </si>
  <si>
    <t>pp4l4vxshkdrj</t>
  </si>
  <si>
    <t>mq7b1xj5hjcb</t>
  </si>
  <si>
    <t>l68yxr4lzrdrj</t>
  </si>
  <si>
    <t>l57l3k3jrxcb</t>
  </si>
  <si>
    <t>lctfdtzwb8drj</t>
  </si>
  <si>
    <t>ls04999wfscb</t>
  </si>
  <si>
    <t>k1f0hvv1mydrj</t>
  </si>
  <si>
    <t>lr96rynrw1cb</t>
  </si>
  <si>
    <t>lc1100nr7gdrj</t>
  </si>
  <si>
    <t>nh529v9x02cb</t>
  </si>
  <si>
    <t>mxwpjhr8bddrj</t>
  </si>
  <si>
    <t>llxpj6b7hpp</t>
  </si>
  <si>
    <t>k4lp65rwdsdqw</t>
  </si>
  <si>
    <t>l0cbfg1r3vcb</t>
  </si>
  <si>
    <t>lhh92r6c42drj</t>
  </si>
  <si>
    <t>0t8ygyx0z5p</t>
  </si>
  <si>
    <t>nbyg6lmq4xp</t>
  </si>
  <si>
    <t>mv8d628qb4cb</t>
  </si>
  <si>
    <t>nvpfw678pncb</t>
  </si>
  <si>
    <t>pp08hckhjvcb</t>
  </si>
  <si>
    <t>mdvjrqpwq3p</t>
  </si>
  <si>
    <t>pcq82nvswmcb</t>
  </si>
  <si>
    <t>nt2k3vmtdydrj</t>
  </si>
  <si>
    <t>mgrkl3155rcb</t>
  </si>
  <si>
    <t>l2clklrs7zdrj</t>
  </si>
  <si>
    <t>mg8yr9ghvrcb</t>
  </si>
  <si>
    <t>lf8tvhxc03drj</t>
  </si>
  <si>
    <t>kn6j9c88mgcb</t>
  </si>
  <si>
    <t>k8j6dcf63jcb</t>
  </si>
  <si>
    <t>kpyz1wb8fscb</t>
  </si>
  <si>
    <t>ccgyb3vw6zcp</t>
  </si>
  <si>
    <t>8m0bfhjtpcp</t>
  </si>
  <si>
    <t>gm54mpgyc3p</t>
  </si>
  <si>
    <t>ghcx9cjns0dqw</t>
  </si>
  <si>
    <t>gyjzczmw95p</t>
  </si>
  <si>
    <t>grjprm06wmdqw</t>
  </si>
  <si>
    <t>kdt3h3c966p</t>
  </si>
  <si>
    <t>j15hjzp3j3dqw</t>
  </si>
  <si>
    <t>g9lnfpj7qnp</t>
  </si>
  <si>
    <t>g3znnhjzskdqw</t>
  </si>
  <si>
    <t>g8qdcl7wpzp</t>
  </si>
  <si>
    <t>g3btf0y9x5dqw</t>
  </si>
  <si>
    <t>gxkfw8qqd7p</t>
  </si>
  <si>
    <t>grkx175gssdqw</t>
  </si>
  <si>
    <t>hryk1t98s8j1f9</t>
  </si>
  <si>
    <t>hhpt6b6lcrdqw</t>
  </si>
  <si>
    <t>h2gvtkbyhmj1f9</t>
  </si>
  <si>
    <t>hrsjfndlvtdqw</t>
  </si>
  <si>
    <t>j12g0tfywfj1f9</t>
  </si>
  <si>
    <t>jr411g1447dqw</t>
  </si>
  <si>
    <t>jd6rr67wxccb</t>
  </si>
  <si>
    <t>nxgpkypwc3p</t>
  </si>
  <si>
    <t>kw7yzb1y17p</t>
  </si>
  <si>
    <t>h52h6stfcfp</t>
  </si>
  <si>
    <t>ls420p2dkxp</t>
  </si>
  <si>
    <t>9c7cglrjgtp</t>
  </si>
  <si>
    <t>77s95ft30rnc</t>
  </si>
  <si>
    <t>9g9yt0dcrhp</t>
  </si>
  <si>
    <t>cbv6wtyhc5fp</t>
  </si>
  <si>
    <t>f7wgkqsq9tp</t>
  </si>
  <si>
    <t>gnrr3gyfnqp</t>
  </si>
  <si>
    <t>gdy01tlvvkdqw</t>
  </si>
  <si>
    <t>9wm99nmcsnp</t>
  </si>
  <si>
    <t>cdct1m6llz6p</t>
  </si>
  <si>
    <t>g2vlblkgwhp</t>
  </si>
  <si>
    <t>gv0zcfp056dqw</t>
  </si>
  <si>
    <t>jvg28m54x5p</t>
  </si>
  <si>
    <t>jb0sq6x7vldqw</t>
  </si>
  <si>
    <t>h3385qt590p</t>
  </si>
  <si>
    <t>hwmkkkzfmvdqw</t>
  </si>
  <si>
    <t>hh6jyw273xp</t>
  </si>
  <si>
    <t>g8h96dklrtdqw</t>
  </si>
  <si>
    <t>cg06d7vky6xp</t>
  </si>
  <si>
    <t>g1yhb4krqhp</t>
  </si>
  <si>
    <t>gspkv0c4m1dqw</t>
  </si>
  <si>
    <t>gpddkcpwq4p</t>
  </si>
  <si>
    <t>f9wt2mysgjdqw</t>
  </si>
  <si>
    <t>f4h5w51vcpp</t>
  </si>
  <si>
    <t>gs2n2hxm3dp</t>
  </si>
  <si>
    <t>f98l4r5mk9dqw</t>
  </si>
  <si>
    <t>gdykdq24v1p</t>
  </si>
  <si>
    <t>ch5d8z0cxxcnc</t>
  </si>
  <si>
    <t>cgv2k97jm9vp</t>
  </si>
  <si>
    <t>cj244sdrdjfp</t>
  </si>
  <si>
    <t>jmj98mpg51p</t>
  </si>
  <si>
    <t>h3vgcwf403dqw</t>
  </si>
  <si>
    <t>cdsgv2hvfctp</t>
  </si>
  <si>
    <t>9yq0x15s62nc</t>
  </si>
  <si>
    <t>f6qcps5bl9p</t>
  </si>
  <si>
    <t>cgywf8k9xprnc</t>
  </si>
  <si>
    <t>cbl58tnq2mkp</t>
  </si>
  <si>
    <t>7zwl9h2qq6nc</t>
  </si>
  <si>
    <t>ch0qjpzxy8lp</t>
  </si>
  <si>
    <t>cdxy2j7cv1jnc</t>
  </si>
  <si>
    <t>gfgxfyrb4sj1f9</t>
  </si>
  <si>
    <t>f6n139ysqpdqw</t>
  </si>
  <si>
    <t>cdwn23j2pm5p</t>
  </si>
  <si>
    <t>cb0ztqghgb7dqw</t>
  </si>
  <si>
    <t>cg0n159nlsjp</t>
  </si>
  <si>
    <t>cd1l3rgbcn4dqw</t>
  </si>
  <si>
    <t>l955jmr4k1cb</t>
  </si>
  <si>
    <t>mhrz72shcgcb</t>
  </si>
  <si>
    <t>pm5s2x4mmlcb</t>
  </si>
  <si>
    <t>l4qdf70bx2drj</t>
  </si>
  <si>
    <t>qc2ym50nf7cb</t>
  </si>
  <si>
    <t>l42903gw0wdrj</t>
  </si>
  <si>
    <t>m6xjd6lhjscb</t>
  </si>
  <si>
    <t>kl3z5qm470drj</t>
  </si>
  <si>
    <t>nhj6zgzy4jcb</t>
  </si>
  <si>
    <t>k4nlth18vfdrj</t>
  </si>
  <si>
    <t>n1pk0vmc6lcb</t>
  </si>
  <si>
    <t>ljklm3nkdydrj</t>
  </si>
  <si>
    <t>ph2s6hk6jkcb</t>
  </si>
  <si>
    <t>l371c33cqjdrj</t>
  </si>
  <si>
    <t>p3bk81kkyjcb</t>
  </si>
  <si>
    <t>md14twkcrmdrj</t>
  </si>
  <si>
    <t>q6f27wm1cbcb</t>
  </si>
  <si>
    <t>mk8z8m6y0zdrj</t>
  </si>
  <si>
    <t>rrw30hclt4cb</t>
  </si>
  <si>
    <t>m0n9lbtk4hdrj</t>
  </si>
  <si>
    <t>p9z076189gcb</t>
  </si>
  <si>
    <t>mvlzzrqlcrdrj</t>
  </si>
  <si>
    <t>pk3ycxq179cb</t>
  </si>
  <si>
    <t>mcp5fc60jtdrj</t>
  </si>
  <si>
    <t>nsm6b0n0nzcb</t>
  </si>
  <si>
    <t>lp5qx0xj08drj</t>
  </si>
  <si>
    <t>n0vj8cx3vccb</t>
  </si>
  <si>
    <t>lkxfjwq43bdrj</t>
  </si>
  <si>
    <t>pym0mnvwfwcb</t>
  </si>
  <si>
    <t>lj19dmmg7qdrj</t>
  </si>
  <si>
    <t>m7stl6qxfxcb</t>
  </si>
  <si>
    <t>lfpk6x2vy7drj</t>
  </si>
  <si>
    <t>hxrth3vhxfcb</t>
  </si>
  <si>
    <t>f6yskdtxvpp</t>
  </si>
  <si>
    <t>gpg312ll4rp</t>
  </si>
  <si>
    <t>hdhl4063hbp</t>
  </si>
  <si>
    <t>h3z3lvcws2p</t>
  </si>
  <si>
    <t>tksbyc16jcp</t>
  </si>
  <si>
    <t>0scvcpvnfyp</t>
  </si>
  <si>
    <t>zkzvhwjg1rdqw</t>
  </si>
  <si>
    <t>039bvhtymfp</t>
  </si>
  <si>
    <t>z03k01c128dqw</t>
  </si>
  <si>
    <t>vdz5k80s3rp</t>
  </si>
  <si>
    <t>tgwhlts8r9dqw</t>
  </si>
  <si>
    <t>sbx3c7bpjbp</t>
  </si>
  <si>
    <t>cb5qvv930r2p</t>
  </si>
  <si>
    <t>80zh8x5bsxdqw</t>
  </si>
  <si>
    <t>zds57sslt0p</t>
  </si>
  <si>
    <t>19qvxkd0d1p</t>
  </si>
  <si>
    <t>0lzw5tkxr4dqw</t>
  </si>
  <si>
    <t>xykmzvh8t3p</t>
  </si>
  <si>
    <t>19mg32x3rvj1f9</t>
  </si>
  <si>
    <t>0q4rjmm1hzdqw</t>
  </si>
  <si>
    <t>x2m465zwbkcb</t>
  </si>
  <si>
    <t>tr8xx0qx8mp</t>
  </si>
  <si>
    <t>w9ljytmdjnp</t>
  </si>
  <si>
    <t>x9x38g6lqdp</t>
  </si>
  <si>
    <t>k5wpnkf1nmp</t>
  </si>
  <si>
    <t>kmt4crcvdpdqw</t>
  </si>
  <si>
    <t>kfz473c37qp</t>
  </si>
  <si>
    <t>j0rps0t2tpdqw</t>
  </si>
  <si>
    <t>j0bm9b5sdgp</t>
  </si>
  <si>
    <t>jgdw94dzdqdqw</t>
  </si>
  <si>
    <t>kdp72lb94xp</t>
  </si>
  <si>
    <t>lxzzmwmbswp</t>
  </si>
  <si>
    <t>lf98xpchfqdqw</t>
  </si>
  <si>
    <t>l27kl7jlj9cb</t>
  </si>
  <si>
    <t>ljkmr1fx48drj</t>
  </si>
  <si>
    <t>l5ds3phbn1cb</t>
  </si>
  <si>
    <t>mwz6pvmwchcb</t>
  </si>
  <si>
    <t>md5bzn0sv1drj</t>
  </si>
  <si>
    <t>m2szmttjhvcb</t>
  </si>
  <si>
    <t>mf4g15hyqhdrj</t>
  </si>
  <si>
    <t>t3f2037kkzp</t>
  </si>
  <si>
    <t>pnnr9vvfdpcb</t>
  </si>
  <si>
    <t>nxttccqfz4drj</t>
  </si>
  <si>
    <t>mdys5cs18jp</t>
  </si>
  <si>
    <t>lzyhpc9dx5dqw</t>
  </si>
  <si>
    <t>nn4ct89ph5p</t>
  </si>
  <si>
    <t>mz8yhblfsfdqw</t>
  </si>
  <si>
    <t>qhh1m6flczcb</t>
  </si>
  <si>
    <t>ppzz1t3w4tdrj</t>
  </si>
  <si>
    <t>x2m466h21fcb</t>
  </si>
  <si>
    <t>hjyftfx3stp</t>
  </si>
  <si>
    <t>g6sd61r4p4dqw</t>
  </si>
  <si>
    <t>j135zjkz54p</t>
  </si>
  <si>
    <t>jp9brkw5xqdqw</t>
  </si>
  <si>
    <t>j11tq3rzr4p</t>
  </si>
  <si>
    <t>jpxltchh3kdqw</t>
  </si>
  <si>
    <t>h2pnjc6t48p</t>
  </si>
  <si>
    <t>hr5g4gmqnddqw</t>
  </si>
  <si>
    <t>rk4yndyz14p</t>
  </si>
  <si>
    <t>xnb6k0pcfgp</t>
  </si>
  <si>
    <t>ytkxx67648j1f9</t>
  </si>
  <si>
    <t>h300r15cfvcb</t>
  </si>
  <si>
    <t>hsyzkwmjxhdrj</t>
  </si>
  <si>
    <t>lhkcrqbh4jp</t>
  </si>
  <si>
    <t>zzpz1mzx5vp</t>
  </si>
  <si>
    <t>hxy19znw0bp</t>
  </si>
  <si>
    <t>g925kkccvkp</t>
  </si>
  <si>
    <t>hy17gnd7mhp</t>
  </si>
  <si>
    <t>nhhnjg3vbrj1f9</t>
  </si>
  <si>
    <t>mhttljgkmsdqw</t>
  </si>
  <si>
    <t>lxm63q686dj1f9</t>
  </si>
  <si>
    <t>lgyzmdr7h3dqw</t>
  </si>
  <si>
    <t>k3r0l1hxfdj1f9</t>
  </si>
  <si>
    <t>kmkg6h3jsmdqw</t>
  </si>
  <si>
    <t>mgb6h2wrh9j1f9</t>
  </si>
  <si>
    <t>lt3ktf5kv0dqw</t>
  </si>
  <si>
    <t>f5n5nl55cwj1f9</t>
  </si>
  <si>
    <t>r9jjdt2gxtp</t>
  </si>
  <si>
    <t>rr48dn2h9bdqw</t>
  </si>
  <si>
    <t>tmk80r8fjzp</t>
  </si>
  <si>
    <t>snjgcxhrpldqw</t>
  </si>
  <si>
    <t>vzq04q1kd4p</t>
  </si>
  <si>
    <t>tzxgqyr78qdqw</t>
  </si>
  <si>
    <t>ty5vwvq3k9cb</t>
  </si>
  <si>
    <t>tdbdsc5cstdrj</t>
  </si>
  <si>
    <t>vs6k7k6rytj1gy</t>
  </si>
  <si>
    <t>t6s65xv4fpdrj</t>
  </si>
  <si>
    <t>skc8fmdmbxcb</t>
  </si>
  <si>
    <t>rq9nmbpp9gdrj</t>
  </si>
  <si>
    <t>5c1sxkphymp</t>
  </si>
  <si>
    <t>s5nxn8rpzpp</t>
  </si>
  <si>
    <t>sc35n70hyqdqw</t>
  </si>
  <si>
    <t>rbv1vzqq72p</t>
  </si>
  <si>
    <t>qty9fnwhfjdqw</t>
  </si>
  <si>
    <t>hzmshwkh7fj1f9</t>
  </si>
  <si>
    <t>45gc1fp3y6p</t>
  </si>
  <si>
    <t>0t75tfvd8kp</t>
  </si>
  <si>
    <t>5zw1c8drdbp</t>
  </si>
  <si>
    <t>g2f37k12wdj1f9</t>
  </si>
  <si>
    <t>2j3q247h32j1f9</t>
  </si>
  <si>
    <t>497tp6p7s3j1f9</t>
  </si>
  <si>
    <t>36mfb6l2xrdqw</t>
  </si>
  <si>
    <t>5xlk5y9qr3j1gy</t>
  </si>
  <si>
    <t>2z8mn12zwzj1gy</t>
  </si>
  <si>
    <t>3jh7z9rg4kcb</t>
  </si>
  <si>
    <t>8nzj5xzznfcb</t>
  </si>
  <si>
    <t>64pjl5bgvbj1gy</t>
  </si>
  <si>
    <t>f9fg8sx2mbj1f9</t>
  </si>
  <si>
    <t>0jpblrygkfp</t>
  </si>
  <si>
    <t>75vn07y8n4cb</t>
  </si>
  <si>
    <t>59zrz3gds6drj</t>
  </si>
  <si>
    <t>rmw3h7g2vgj1f9</t>
  </si>
  <si>
    <t>pwn0x1pl7wj1f9</t>
  </si>
  <si>
    <t>nh4jvwhwqnj1f9</t>
  </si>
  <si>
    <t>yqw49xdmv4j1f9</t>
  </si>
  <si>
    <t>y3n2ydz65rj1f9</t>
  </si>
  <si>
    <t>s525yhd6kgj1f9</t>
  </si>
  <si>
    <t>rt0bdvwrdsj1f9</t>
  </si>
  <si>
    <t>vf98yf1kzsj1f9</t>
  </si>
  <si>
    <t>7d4pg2lgzhp</t>
  </si>
  <si>
    <t>hqzlg2wrycp</t>
  </si>
  <si>
    <t>cjpz0zly6xpp</t>
  </si>
  <si>
    <t>nw040j2vcfj1f9</t>
  </si>
  <si>
    <t>cf8px26n63nj1f9</t>
  </si>
  <si>
    <t>v42twndxgfj1f9</t>
  </si>
  <si>
    <t>ws0mk6h1c9j1f9</t>
  </si>
  <si>
    <t>q4vjmfczwgj1f9</t>
  </si>
  <si>
    <t>qnjjl4dhp7j1f9</t>
  </si>
  <si>
    <t>4kqvhjq88cp</t>
  </si>
  <si>
    <t>55cyzcghxdp</t>
  </si>
  <si>
    <t>cdhkhm20rptp</t>
  </si>
  <si>
    <t>pn1140bzdyp</t>
  </si>
  <si>
    <t>1qgstkvk8jp</t>
  </si>
  <si>
    <t>q45mlh8lfkp</t>
  </si>
  <si>
    <t>wxwzkqx0c0cb</t>
  </si>
  <si>
    <t>y1b1p9q0gpcb</t>
  </si>
  <si>
    <t>p40r9p26k3cb</t>
  </si>
  <si>
    <t>p90qnwdns4cb</t>
  </si>
  <si>
    <t>rcfw3bl247cb</t>
  </si>
  <si>
    <t>qh9plb5hqfcb</t>
  </si>
  <si>
    <t>2fd5kmcslmp</t>
  </si>
  <si>
    <t>1dwdpyqmnvdqw</t>
  </si>
  <si>
    <t>mqycrb0znkcb</t>
  </si>
  <si>
    <t>lpknc19x38drj</t>
  </si>
  <si>
    <t>mfh2cvmgbdcb</t>
  </si>
  <si>
    <t>ld0sp88v5sdrj</t>
  </si>
  <si>
    <t>m2bxk4b5zgcb</t>
  </si>
  <si>
    <t>l163y8qzbydrj</t>
  </si>
  <si>
    <t>llt6xz2t24cb</t>
  </si>
  <si>
    <t>l4r95hzjcxcb</t>
  </si>
  <si>
    <t>l9yw5q6l5ycb</t>
  </si>
  <si>
    <t>mgj1xrj0s8cb</t>
  </si>
  <si>
    <t>lgpdp2w5wcdrj</t>
  </si>
  <si>
    <t>m3148rjtnycb</t>
  </si>
  <si>
    <t>mw6647cqkmcb</t>
  </si>
  <si>
    <t>mh0czrmcrbcb</t>
  </si>
  <si>
    <t>nr0b4j0jx1cb</t>
  </si>
  <si>
    <t>pfhs6tc07kcb</t>
  </si>
  <si>
    <t>rfpv3hht7dcb</t>
  </si>
  <si>
    <t>r9n170th6pcb</t>
  </si>
  <si>
    <t>lr50519pw7cb</t>
  </si>
  <si>
    <t>lxb15kcf78cb</t>
  </si>
  <si>
    <t>7ggvc9rzs1cb</t>
  </si>
  <si>
    <t>cc2ylc0qzf3j1f9</t>
  </si>
  <si>
    <t>pk0xvr7k18cb</t>
  </si>
  <si>
    <t>nxn0mpd82ycb</t>
  </si>
  <si>
    <t>p6hl4qkpbjcb</t>
  </si>
  <si>
    <t>v1bfdt9csmp</t>
  </si>
  <si>
    <t>xj0syr83ymp</t>
  </si>
  <si>
    <t>wmfcmr648wdqw</t>
  </si>
  <si>
    <t>xj4fmqjnrzp</t>
  </si>
  <si>
    <t>wmwyggz9qldqw</t>
  </si>
  <si>
    <t>1ywgsnh3zwp</t>
  </si>
  <si>
    <t>0qc9r5h9vjdqw</t>
  </si>
  <si>
    <t>089cgjt5hhp</t>
  </si>
  <si>
    <t>r3zrcbt6qwcb</t>
  </si>
  <si>
    <t>9k6byh2hsqcb</t>
  </si>
  <si>
    <t>rwzx78trshp</t>
  </si>
  <si>
    <t>q0qhxn45dydqw</t>
  </si>
  <si>
    <t>r2yqph3xkzp</t>
  </si>
  <si>
    <t>qxpj722pz7dqw</t>
  </si>
  <si>
    <t>ch973w3czh7j1f9</t>
  </si>
  <si>
    <t>qdjw92yfr6p</t>
  </si>
  <si>
    <t>sqskwsvqdsp</t>
  </si>
  <si>
    <t>07l250mt27p</t>
  </si>
  <si>
    <t>vhwfwzgd4rp</t>
  </si>
  <si>
    <t>sn7ntr58g3j1f9</t>
  </si>
  <si>
    <t>C-200 AMG Line EQ Boost 1.5 TB (Hib.)</t>
  </si>
  <si>
    <t>r27z0hc3f3dqw</t>
  </si>
  <si>
    <t>204f60lkwzp</t>
  </si>
  <si>
    <t>1h7b639ngbdqw</t>
  </si>
  <si>
    <t>y6ttspjbfqp</t>
  </si>
  <si>
    <t>x53vs3prm4dqw</t>
  </si>
  <si>
    <t>zsbmrt11mlp</t>
  </si>
  <si>
    <t>nj49m7h3bhcb</t>
  </si>
  <si>
    <t>l0529f3grxdrj</t>
  </si>
  <si>
    <t>myht99z84zcb</t>
  </si>
  <si>
    <t>lbsdq0hhb2drj</t>
  </si>
  <si>
    <t>m31t4dbc02cb</t>
  </si>
  <si>
    <t>lc2jn3dd3ndrj</t>
  </si>
  <si>
    <t>m83z6753klcb</t>
  </si>
  <si>
    <t>lmc8cw6pt1drj</t>
  </si>
  <si>
    <t>mzx4t9bgnccb</t>
  </si>
  <si>
    <t>k992stdp8ydrj</t>
  </si>
  <si>
    <t>mtp78lvqprcb</t>
  </si>
  <si>
    <t>k8rbtfy0c1drj</t>
  </si>
  <si>
    <t>lyx8s0gmdlcb</t>
  </si>
  <si>
    <t>k7pzz7xlbbdrj</t>
  </si>
  <si>
    <t>l08rj9dyljcb</t>
  </si>
  <si>
    <t>k9yq7tx11kdrj</t>
  </si>
  <si>
    <t>mz1d7x3zs4p</t>
  </si>
  <si>
    <t>l843qvxq2rdqw</t>
  </si>
  <si>
    <t>nwvn8vy21np</t>
  </si>
  <si>
    <t>m5lxt0vnjpdqw</t>
  </si>
  <si>
    <t>pm4hjgm3b8p</t>
  </si>
  <si>
    <t>nxyg47jjp2dqw</t>
  </si>
  <si>
    <t>rn4d3wjqfnp</t>
  </si>
  <si>
    <t>qq7fgfs5q5dqw</t>
  </si>
  <si>
    <t>pzk6dz705np</t>
  </si>
  <si>
    <t>n6sjw5c4cfdqw</t>
  </si>
  <si>
    <t>p2rg450h11p</t>
  </si>
  <si>
    <t>qdbznkmbg8j1f9</t>
  </si>
  <si>
    <t>pj5b6bhjl2dqw</t>
  </si>
  <si>
    <t>pk6z0zr0d9cb</t>
  </si>
  <si>
    <t>n2khykdpvzdrj</t>
  </si>
  <si>
    <t>nnlpnn723xcb</t>
  </si>
  <si>
    <t>m6tfm6cp4fdrj</t>
  </si>
  <si>
    <t>qql48t7kvncb</t>
  </si>
  <si>
    <t>ptjhy6rsdxdrj</t>
  </si>
  <si>
    <t>ml57rtbfldp</t>
  </si>
  <si>
    <t>lw8zyk0czldqw</t>
  </si>
  <si>
    <t>l54nt9c9q4p</t>
  </si>
  <si>
    <t>lqjjk12dl5dqw</t>
  </si>
  <si>
    <t>l7slffldcwp</t>
  </si>
  <si>
    <t>s0dv1t7wcjcb</t>
  </si>
  <si>
    <t>r0h0nhsygldrj</t>
  </si>
  <si>
    <t>lc3bgj5fmcp</t>
  </si>
  <si>
    <t>kjnd3dth34dqw</t>
  </si>
  <si>
    <t>ks2b2s3mblp</t>
  </si>
  <si>
    <t>kd68zgk34tdqw</t>
  </si>
  <si>
    <t>t7v400srk1cb</t>
  </si>
  <si>
    <t>s247s2m80gdrj</t>
  </si>
  <si>
    <t>m151llh6z4cb</t>
  </si>
  <si>
    <t>ml5h664wrfdrj</t>
  </si>
  <si>
    <t>ml1pxmvg85cb</t>
  </si>
  <si>
    <t>lz8m1pxcwhdrj</t>
  </si>
  <si>
    <t>j7w431tj52p</t>
  </si>
  <si>
    <t>j2cd6g5q54p</t>
  </si>
  <si>
    <t>l354ssswsgdqw</t>
  </si>
  <si>
    <t>m7mzrlmxxzcb</t>
  </si>
  <si>
    <t>mldf9ycqwmdrj</t>
  </si>
  <si>
    <t>ppy1rns9n1cb</t>
  </si>
  <si>
    <t>ncyny1jszpcb</t>
  </si>
  <si>
    <t>mthtt2v469drj</t>
  </si>
  <si>
    <t>pgxvt8znqwcb</t>
  </si>
  <si>
    <t>m4fv2022kbdrj</t>
  </si>
  <si>
    <t>nqv39xq94hcb</t>
  </si>
  <si>
    <t>mtx5b52cdbdrj</t>
  </si>
  <si>
    <t>mnpzr13fcycb</t>
  </si>
  <si>
    <t>ljp17fgp7mdrj</t>
  </si>
  <si>
    <t>gy3d631v4mp</t>
  </si>
  <si>
    <t>gkbn3gjmssp</t>
  </si>
  <si>
    <t>f7gtf826y0p</t>
  </si>
  <si>
    <t>ch0gjthgp33p</t>
  </si>
  <si>
    <t>gx5vllh05np</t>
  </si>
  <si>
    <t>gp1fdg9qc0dqw</t>
  </si>
  <si>
    <t>gfnk6zc4ztp</t>
  </si>
  <si>
    <t>hc9tz71w6kp</t>
  </si>
  <si>
    <t>g13hvdm8y9dqw</t>
  </si>
  <si>
    <t>ht7q7pxx7yp</t>
  </si>
  <si>
    <t>hhzthyr51zdqw</t>
  </si>
  <si>
    <t>qmq0bykqy0cb</t>
  </si>
  <si>
    <t>p3jv6t3tq9drj</t>
  </si>
  <si>
    <t>qlp7kmjd9ycb</t>
  </si>
  <si>
    <t>pz2w5h6bbcdrj</t>
  </si>
  <si>
    <t>mntt6kv7j8p</t>
  </si>
  <si>
    <t>l1tgvtmz4vdqw</t>
  </si>
  <si>
    <t>gmd3vbmmr5p</t>
  </si>
  <si>
    <t>gdvx8s71lmdqw</t>
  </si>
  <si>
    <t>gb0bcnnyx8p</t>
  </si>
  <si>
    <t>cjglh62tbq0nc</t>
  </si>
  <si>
    <t>gdplm5xs8cp</t>
  </si>
  <si>
    <t>f5pvszh949dqw</t>
  </si>
  <si>
    <t>gwrxbw6l9xp</t>
  </si>
  <si>
    <t>gcrvc0fkdddqw</t>
  </si>
  <si>
    <t>ktqcxxpvcfcb</t>
  </si>
  <si>
    <t>kztvk7s9fqcb</t>
  </si>
  <si>
    <t>gnb9mn7pkfp</t>
  </si>
  <si>
    <t>cj01cb2289vnc</t>
  </si>
  <si>
    <t>g70wbc6tynp</t>
  </si>
  <si>
    <t>grt5t7hp0ddqw</t>
  </si>
  <si>
    <t>mdtmlg9jr5cb</t>
  </si>
  <si>
    <t>f6k8cr82zbp</t>
  </si>
  <si>
    <t>cjd7b50k495nc</t>
  </si>
  <si>
    <t>nfy1gysh2rp</t>
  </si>
  <si>
    <t>ml44yx2csxdqw</t>
  </si>
  <si>
    <t>k1fsq85h7jcb</t>
  </si>
  <si>
    <t>9hwdn46gbbp</t>
  </si>
  <si>
    <t>jqdpd2m63jcb</t>
  </si>
  <si>
    <t>jgwbm3y92ldrj</t>
  </si>
  <si>
    <t>jj4959l2hrcb</t>
  </si>
  <si>
    <t>h9m55xs8txdrj</t>
  </si>
  <si>
    <t>krffhn0grfcb</t>
  </si>
  <si>
    <t>k7grr87fd4cb</t>
  </si>
  <si>
    <t>f7bhcpg719p</t>
  </si>
  <si>
    <t>cjlhxlg3pjcnc</t>
  </si>
  <si>
    <t>cc748w241vrp</t>
  </si>
  <si>
    <t>90479zs8drnc</t>
  </si>
  <si>
    <t>chrpxpnzmy2p</t>
  </si>
  <si>
    <t>cdjgmbg0w5dnc</t>
  </si>
  <si>
    <t>g3dtd4nz35p</t>
  </si>
  <si>
    <t>gny0xbrtbbdqw</t>
  </si>
  <si>
    <t>cjn1fcrchqxp</t>
  </si>
  <si>
    <t>cgpvgznnyqrdqw</t>
  </si>
  <si>
    <t>h7jz1s6lv6j1f9</t>
  </si>
  <si>
    <t>hyhhrwkdjrdqw</t>
  </si>
  <si>
    <t>jf4f1v0pt0j1f9</t>
  </si>
  <si>
    <t>h4fj6kgzx6dqw</t>
  </si>
  <si>
    <t>j4ypbytxcmj1f9</t>
  </si>
  <si>
    <t>jnyqwngy58dqw</t>
  </si>
  <si>
    <t>kb71nnl843j1f9</t>
  </si>
  <si>
    <t>jylpsdr3j8dqw</t>
  </si>
  <si>
    <t>5673sgbbnyp</t>
  </si>
  <si>
    <t>423pjkyqgmdqw</t>
  </si>
  <si>
    <t>z2qqynncvyp</t>
  </si>
  <si>
    <t>y8qlrk506ldqw</t>
  </si>
  <si>
    <t>gr2cm2wl8jj1f9</t>
  </si>
  <si>
    <t>gllhrc2tscdqw</t>
  </si>
  <si>
    <t>f6cbz0f09kj1f9</t>
  </si>
  <si>
    <t>cjmkhk7yw54dqw</t>
  </si>
  <si>
    <t>cj4gdh8vptxp</t>
  </si>
  <si>
    <t>chrsbgz9psxdqw</t>
  </si>
  <si>
    <t>gqg3wp193hj1f9</t>
  </si>
  <si>
    <t>gg3zs3zd9zdqw</t>
  </si>
  <si>
    <t>gw5vvkpv4hj1f9</t>
  </si>
  <si>
    <t>gl159b4q1fdqw</t>
  </si>
  <si>
    <t>g2xqh7yk32j1f9</t>
  </si>
  <si>
    <t>gq8pxg3gwydqw</t>
  </si>
  <si>
    <t>g4b5wfc7mzj1f9</t>
  </si>
  <si>
    <t>gyfg02w67jdqw</t>
  </si>
  <si>
    <t>63xw617h0rp</t>
  </si>
  <si>
    <t>5s2hsr7hbddqw</t>
  </si>
  <si>
    <t>9yjx1wml9sj1f9</t>
  </si>
  <si>
    <t>8qbz7gzqnwdqw</t>
  </si>
  <si>
    <t>hvfmg2yl67fsq6h</t>
  </si>
  <si>
    <t>hjl60k89h3j3vh</t>
  </si>
  <si>
    <t>cdvft1351fyj1f9</t>
  </si>
  <si>
    <t>ccb23nh7d6cdqw</t>
  </si>
  <si>
    <t>g921fmbrrjj1f9</t>
  </si>
  <si>
    <t>gzt83jphnldqw</t>
  </si>
  <si>
    <t>gr2cm2ww6mj1f9</t>
  </si>
  <si>
    <t>ghs61wz0y2dqw</t>
  </si>
  <si>
    <t>hfgmkksk4qj1f9</t>
  </si>
  <si>
    <t>g4cxvzrt9bdqw</t>
  </si>
  <si>
    <t>8grk7kzc9rp</t>
  </si>
  <si>
    <t>65dns61108dqw</t>
  </si>
  <si>
    <t>hq69md4cv5j1f9</t>
  </si>
  <si>
    <t>hhc14nxsq9dqw</t>
  </si>
  <si>
    <t>996k8q3k41j1f9</t>
  </si>
  <si>
    <t>83v2l02zkcdqw</t>
  </si>
  <si>
    <t>7zwwl0n161p</t>
  </si>
  <si>
    <t>6p43zgw2qkdqw</t>
  </si>
  <si>
    <t>cf2nq9mrxp2j1f9</t>
  </si>
  <si>
    <t>cc90b98mtjndqw</t>
  </si>
  <si>
    <t>gvwlvqpjb2j1f9</t>
  </si>
  <si>
    <t>gmm7dbn7qzdqw</t>
  </si>
  <si>
    <t>g9707xsg8wj1f9</t>
  </si>
  <si>
    <t>g167lyt2kydqw</t>
  </si>
  <si>
    <t>hg80t2h9r7j1f9</t>
  </si>
  <si>
    <t>g7d0ps7vdjdqw</t>
  </si>
  <si>
    <t>9c1f63dnw6j1f9</t>
  </si>
  <si>
    <t>7tb5tbwbxfdqw</t>
  </si>
  <si>
    <t>1zb2q76zc9j1f9</t>
  </si>
  <si>
    <t>0mt86kf97rdqw</t>
  </si>
  <si>
    <t>8fcv9hdb2rp</t>
  </si>
  <si>
    <t>6qypnr2ytpdqw</t>
  </si>
  <si>
    <t>yj0g7ls0r7cb</t>
  </si>
  <si>
    <t>0d21gt9gcbcb</t>
  </si>
  <si>
    <t>xkc6rmdplvp</t>
  </si>
  <si>
    <t>yd4zgmy0bfcb</t>
  </si>
  <si>
    <t>xv96wmtn6rcb</t>
  </si>
  <si>
    <t>zg3rtvgj44cb</t>
  </si>
  <si>
    <t>ysqfjpzmr4cb</t>
  </si>
  <si>
    <t>rkpq2zbnz6j1f9</t>
  </si>
  <si>
    <t>CLASSIC LARAMIE 5.7 CD V8 4X4 Aut.</t>
  </si>
  <si>
    <t>ryd6m9fv8tj1f9</t>
  </si>
  <si>
    <t>CLASSIC LARAMIE NIGHT ED. 5.7 4X4 Aut.</t>
  </si>
  <si>
    <t>kbfkjtwrxvcb</t>
  </si>
  <si>
    <t>j1ddhrtyc4drj</t>
  </si>
  <si>
    <t>k1kfd62f0wcb</t>
  </si>
  <si>
    <t>kgn14h522hdrj</t>
  </si>
  <si>
    <t>k6m8xrcpnwcb</t>
  </si>
  <si>
    <t>kkj5yg607hdrj</t>
  </si>
  <si>
    <t>lk9smwlxdmcb</t>
  </si>
  <si>
    <t>ky9y52kfwydrj</t>
  </si>
  <si>
    <t>lt0ld74h8ccb</t>
  </si>
  <si>
    <t>k14d486wbjdrj</t>
  </si>
  <si>
    <t>nnqqqt7sdwcb</t>
  </si>
  <si>
    <t>mr1l4v1qj6drj</t>
  </si>
  <si>
    <t>32ml6jkrq0p</t>
  </si>
  <si>
    <t>2hy6t2jv1vnc</t>
  </si>
  <si>
    <t>5bslvk2by6p</t>
  </si>
  <si>
    <t>3xdhv76t3rnc</t>
  </si>
  <si>
    <t>8rxqsvsm4np</t>
  </si>
  <si>
    <t>624m73rdflnc</t>
  </si>
  <si>
    <t>6gdkpf43qtp</t>
  </si>
  <si>
    <t>4vf5wmg02xnc</t>
  </si>
  <si>
    <t>cgkktbhrrqfp</t>
  </si>
  <si>
    <t>cdbwy7mwpmync</t>
  </si>
  <si>
    <t>gbxwwddszlp</t>
  </si>
  <si>
    <t>cg6vzgzk569nc</t>
  </si>
  <si>
    <t>45dr1hyfhnp</t>
  </si>
  <si>
    <t>cc57082r8s4p</t>
  </si>
  <si>
    <t>72n3zjdv2bnc</t>
  </si>
  <si>
    <t>cdt7c6l7yf7p</t>
  </si>
  <si>
    <t>927ln1mkw7nc</t>
  </si>
  <si>
    <t>g3dcwztz70p</t>
  </si>
  <si>
    <t>gmjw00dsdsdqw</t>
  </si>
  <si>
    <t>gtz9yw1bhbp</t>
  </si>
  <si>
    <t>f9fbhsq6hcdqw</t>
  </si>
  <si>
    <t>ghs9ydycxbp</t>
  </si>
  <si>
    <t>f64lt3sq46dqw</t>
  </si>
  <si>
    <t>f9s4pvr7ryp</t>
  </si>
  <si>
    <t>f3rz06n3w0dqw</t>
  </si>
  <si>
    <t>h572lz9bx3p</t>
  </si>
  <si>
    <t>hjdqhw6gnddqw</t>
  </si>
  <si>
    <t>hw214d3yh9p</t>
  </si>
  <si>
    <t>hfy8cdmzw4dqw</t>
  </si>
  <si>
    <t>hn8yx8m23vp</t>
  </si>
  <si>
    <t>hcfw2j2q1ldqw</t>
  </si>
  <si>
    <t>cbf65cvvt9hp</t>
  </si>
  <si>
    <t>7wqvbbfs64nc</t>
  </si>
  <si>
    <t>hnf4ycvk9jp</t>
  </si>
  <si>
    <t>g5jd6r1xd9dqw</t>
  </si>
  <si>
    <t>hpvbjjz6g6p</t>
  </si>
  <si>
    <t>hf8lx8f8vndqw</t>
  </si>
  <si>
    <t>gnh8z0nxp3p</t>
  </si>
  <si>
    <t>gg5v35c75tdqw</t>
  </si>
  <si>
    <t>ggry36zpf6p</t>
  </si>
  <si>
    <t>f559nz2kqfdqw</t>
  </si>
  <si>
    <t>kpyvj476lhcb</t>
  </si>
  <si>
    <t>j3mvqxqk8kdrj</t>
  </si>
  <si>
    <t>kvqhfh8jtscb</t>
  </si>
  <si>
    <t>j85g8pxtwhdrj</t>
  </si>
  <si>
    <t>k3m7fdzfd3cb</t>
  </si>
  <si>
    <t>kkjp9d07x9drj</t>
  </si>
  <si>
    <t>gg02df54fqj1f9</t>
  </si>
  <si>
    <t>f7jp1lf602dqw</t>
  </si>
  <si>
    <t>8f4hdfwx63j1f9</t>
  </si>
  <si>
    <t>41l8chy3znj1f9</t>
  </si>
  <si>
    <t>kbgzg2kq2dp</t>
  </si>
  <si>
    <t>k60t692tp5p</t>
  </si>
  <si>
    <t>mfjyd38bpbj1f9</t>
  </si>
  <si>
    <t>gtz8tyg175p</t>
  </si>
  <si>
    <t>gzxjtb2xd5p</t>
  </si>
  <si>
    <t>jcr33xfc6hp</t>
  </si>
  <si>
    <t>h2n3mfx4mgdqw</t>
  </si>
  <si>
    <t>jpgm4gfncmp</t>
  </si>
  <si>
    <t>jbp7dr56rsdqw</t>
  </si>
  <si>
    <t>j7zdzn42hrp</t>
  </si>
  <si>
    <t>jtbr17f4rtdqw</t>
  </si>
  <si>
    <t>hrnjhfw6wmp</t>
  </si>
  <si>
    <t>kbn9jsbzw8j1f9</t>
  </si>
  <si>
    <t>jylhfgr40xdqw</t>
  </si>
  <si>
    <t>mlxf2v1p28cb</t>
  </si>
  <si>
    <t>n715542wspp</t>
  </si>
  <si>
    <t>h3lfcgdphyp</t>
  </si>
  <si>
    <t>hw2vctr683dqw</t>
  </si>
  <si>
    <t>jz83y91g7np</t>
  </si>
  <si>
    <t>jmnz2hn8sgdqw</t>
  </si>
  <si>
    <t>kfjfxnfyg9j1f9</t>
  </si>
  <si>
    <t>qlgm2cgn5hcb</t>
  </si>
  <si>
    <t>nmnt0p3tkncb</t>
  </si>
  <si>
    <t>n9sfwsmmtccb</t>
  </si>
  <si>
    <t>lz7zry27c1cb</t>
  </si>
  <si>
    <t>lp066rxyw0cb</t>
  </si>
  <si>
    <t>stdr14k4gtcb</t>
  </si>
  <si>
    <t>ch22yrc96p6p</t>
  </si>
  <si>
    <t>cgc071krl9knc</t>
  </si>
  <si>
    <t>gbc7tp8wylp</t>
  </si>
  <si>
    <t>cjr30rdy721nc</t>
  </si>
  <si>
    <t>gsb17dgjt6p</t>
  </si>
  <si>
    <t>gj33846gxydqw</t>
  </si>
  <si>
    <t>f6lcrkmvckp</t>
  </si>
  <si>
    <t>cjk9cr3846mnc</t>
  </si>
  <si>
    <t>gmz7237dsnp</t>
  </si>
  <si>
    <t>ggrp7p4bm4dqw</t>
  </si>
  <si>
    <t>rsd4xch5ftcb</t>
  </si>
  <si>
    <t>hvv2n42jx9p</t>
  </si>
  <si>
    <t>hnbzxh2hj7dqw</t>
  </si>
  <si>
    <t>j8qsg9nk7qp</t>
  </si>
  <si>
    <t>jv7djdzt1fdqw</t>
  </si>
  <si>
    <t>kjxlmjqg82p</t>
  </si>
  <si>
    <t>j3ngwqj3srdqw</t>
  </si>
  <si>
    <t>p5qwcr5yd5j1f9</t>
  </si>
  <si>
    <t>jw2hjq65g5p</t>
  </si>
  <si>
    <t>jfys4h5r1kdqw</t>
  </si>
  <si>
    <t>kyx8ctbzzfp</t>
  </si>
  <si>
    <t>knzgk425m8dqw</t>
  </si>
  <si>
    <t>jc0gqnk6vlp</t>
  </si>
  <si>
    <t>h4wcnxpklldqw</t>
  </si>
  <si>
    <t>jvdwjylypxp</t>
  </si>
  <si>
    <t>jh0wl3gh44dqw</t>
  </si>
  <si>
    <t>k8l33mqx8qp</t>
  </si>
  <si>
    <t>kx3p8d64gfdqw</t>
  </si>
  <si>
    <t>vhn8by9zx4cb</t>
  </si>
  <si>
    <t>vvf5vnx0s1cb</t>
  </si>
  <si>
    <t>cglhwq2q13dp</t>
  </si>
  <si>
    <t>cd7zt9v83rgnc</t>
  </si>
  <si>
    <t>kjvmsbtvghp</t>
  </si>
  <si>
    <t>jz5z2c67fvdqw</t>
  </si>
  <si>
    <t>q7m8xprv04p</t>
  </si>
  <si>
    <t>qdkwq5yhsjdqw</t>
  </si>
  <si>
    <t>gw7ns7wnl5p</t>
  </si>
  <si>
    <t>gc2zq9x4f3dqw</t>
  </si>
  <si>
    <t>cdpvtdsmvk6p</t>
  </si>
  <si>
    <t>cb5b075rzpvnc</t>
  </si>
  <si>
    <t>f9780dpdffp</t>
  </si>
  <si>
    <t>cjxbv2b6lb2nc</t>
  </si>
  <si>
    <t>gsn7qmw8dwp</t>
  </si>
  <si>
    <t>ggnnlmvtvbp</t>
  </si>
  <si>
    <t>cb3gwf3gb4xp</t>
  </si>
  <si>
    <t>p8yv2nw6dxcb</t>
  </si>
  <si>
    <t>g5w44y9cjyp</t>
  </si>
  <si>
    <t>gncmr1hmhsp</t>
  </si>
  <si>
    <t>7np31zm63hp</t>
  </si>
  <si>
    <t>4rnn6kjp2znc</t>
  </si>
  <si>
    <t>cfq5w18l16rp</t>
  </si>
  <si>
    <t>cbvt78hyczxnc</t>
  </si>
  <si>
    <t>qwglxrt5stcb</t>
  </si>
  <si>
    <t>jhg9s8xzz5p</t>
  </si>
  <si>
    <t>hzrqcyfy9xdqw</t>
  </si>
  <si>
    <t>h1x4h1gmkhp</t>
  </si>
  <si>
    <t>hs7mq3fhc8dqw</t>
  </si>
  <si>
    <t>hcx0s5yjx3p</t>
  </si>
  <si>
    <t>g457qjghw2dqw</t>
  </si>
  <si>
    <t>lmpy61z35jp</t>
  </si>
  <si>
    <t>gkjd39xx6jp</t>
  </si>
  <si>
    <t>gdszfmqptndqw</t>
  </si>
  <si>
    <t>htxd7q5bllp</t>
  </si>
  <si>
    <t>hxhrcslkwgp</t>
  </si>
  <si>
    <t>hlyq2hbqs3p</t>
  </si>
  <si>
    <t>gxjn7rlwlzp</t>
  </si>
  <si>
    <t>gq340z6hyrdqw</t>
  </si>
  <si>
    <t>hltf3tgxzzp</t>
  </si>
  <si>
    <t>g7zrdk1vmmdqw</t>
  </si>
  <si>
    <t>j04k7yhqt3p</t>
  </si>
  <si>
    <t>k4p9r57ddxp</t>
  </si>
  <si>
    <t>lgg0dhzrcgp</t>
  </si>
  <si>
    <t>ch02fqtl5p4p</t>
  </si>
  <si>
    <t>cfbmzsdhg5lnc</t>
  </si>
  <si>
    <t>pl7l9lsychcb</t>
  </si>
  <si>
    <t>cb1bqq8654xp</t>
  </si>
  <si>
    <t>8br8vmq5t0dqw</t>
  </si>
  <si>
    <t>cgtny6l34r5p</t>
  </si>
  <si>
    <t>ccxfp2g02nhdqw</t>
  </si>
  <si>
    <t>f69cfvbxdrj1f9</t>
  </si>
  <si>
    <t>chm9wb9jzmrdqw</t>
  </si>
  <si>
    <t>gh86xf42stj1f9</t>
  </si>
  <si>
    <t>f6d03xdz6xdqw</t>
  </si>
  <si>
    <t>z7wfxldmy7p</t>
  </si>
  <si>
    <t>wf8yn82q1xp</t>
  </si>
  <si>
    <t>t8zybhb78kp</t>
  </si>
  <si>
    <t>0q7dshxkjmp</t>
  </si>
  <si>
    <t>wp0r0pch73p</t>
  </si>
  <si>
    <t>ypvmv279svp</t>
  </si>
  <si>
    <t>tjllsqwzlgp</t>
  </si>
  <si>
    <t>01vkkm3tpnp</t>
  </si>
  <si>
    <t>zt60bhs663dqw</t>
  </si>
  <si>
    <t>0n7fntrmb2p</t>
  </si>
  <si>
    <t>zjgf6w9mc2dqw</t>
  </si>
  <si>
    <t>y0kr1f2qqnp</t>
  </si>
  <si>
    <t>xyl49wnsvfdqw</t>
  </si>
  <si>
    <t>w2j24x5hnyp</t>
  </si>
  <si>
    <t>v3c3g6qrmndqw</t>
  </si>
  <si>
    <t>v2xlxck14sp</t>
  </si>
  <si>
    <t>t23g0q1zqkdqw</t>
  </si>
  <si>
    <t>vnrl2g8k7gp</t>
  </si>
  <si>
    <t>tqpp9kv3g9dqw</t>
  </si>
  <si>
    <t>tk63zm4rhkp</t>
  </si>
  <si>
    <t>snc8s1b3njdqw</t>
  </si>
  <si>
    <t>9hwrx9dfr8p</t>
  </si>
  <si>
    <t>k1h3vr5sv8p</t>
  </si>
  <si>
    <t>mx4gncrpm2j1f9</t>
  </si>
  <si>
    <t>gblkwd5cpvp</t>
  </si>
  <si>
    <t>cfbbjtjw8yjnc</t>
  </si>
  <si>
    <t>December</t>
  </si>
  <si>
    <t>wypgz50362cb</t>
  </si>
  <si>
    <t>x2g73rcmhkcb</t>
  </si>
  <si>
    <t>1bvf46rrgmcb</t>
  </si>
  <si>
    <t>1f69vmkntfcb</t>
  </si>
  <si>
    <t>0wbdnyljcmj1f9</t>
  </si>
  <si>
    <t>z3vxnb6bx8dqw</t>
  </si>
  <si>
    <t>gv69xflbgfj1f9</t>
  </si>
  <si>
    <t>gk1mx36495dqw</t>
  </si>
  <si>
    <t>pj0zzvw9npp</t>
  </si>
  <si>
    <t>syghh2w78xp</t>
  </si>
  <si>
    <t>qy34sjxchxp</t>
  </si>
  <si>
    <t>sqcjc46dfcp</t>
  </si>
  <si>
    <t>q7r4b7tcgsdqw</t>
  </si>
  <si>
    <t>211qt3slkjj1f9</t>
  </si>
  <si>
    <t>1lfsw76sqkdqw</t>
  </si>
  <si>
    <t>p67s0qx1q6p</t>
  </si>
  <si>
    <t>ptryyskt9mp</t>
  </si>
  <si>
    <t>nyyjd0pcksdqw</t>
  </si>
  <si>
    <t>tg8jkhtxqcp</t>
  </si>
  <si>
    <t>symdmklwvydqw</t>
  </si>
  <si>
    <t>ryyz6rptscp</t>
  </si>
  <si>
    <t>rdsdvsf3w4dqw</t>
  </si>
  <si>
    <t>580hdwtxkfj1f9</t>
  </si>
  <si>
    <t>49zzbg9wvzdqw</t>
  </si>
  <si>
    <t>4mdqcvdm0vj1f9</t>
  </si>
  <si>
    <t>295grcjy3vdqw</t>
  </si>
  <si>
    <t>n2gn1270ydp</t>
  </si>
  <si>
    <t>16q05tkmm3p</t>
  </si>
  <si>
    <t>82f0zmfbrpp</t>
  </si>
  <si>
    <t>7pwtcvzxqddqw</t>
  </si>
  <si>
    <t>sj07007l9tp</t>
  </si>
  <si>
    <t>wt86xktkwzp</t>
  </si>
  <si>
    <t>vfyph0wplpp</t>
  </si>
  <si>
    <t>tgskbk56nbdqw</t>
  </si>
  <si>
    <t>vtynqt2720p</t>
  </si>
  <si>
    <t>wvgq5t9w3cp</t>
  </si>
  <si>
    <t>pgp5h9qzltp</t>
  </si>
  <si>
    <t>mmld66prgqp</t>
  </si>
  <si>
    <t>mdfq4ls4ddp</t>
  </si>
  <si>
    <t>nbpkk0nrr9p</t>
  </si>
  <si>
    <t>m9d9n6774fp</t>
  </si>
  <si>
    <t>qxvbztf618p</t>
  </si>
  <si>
    <t>qbc16w1s1fdqw</t>
  </si>
  <si>
    <t>qpmxtlkt7yp</t>
  </si>
  <si>
    <t>p7z4dfl5lydqw</t>
  </si>
  <si>
    <t>qx4rtjv6bzp</t>
  </si>
  <si>
    <t>qf1gpqr8bsdqw</t>
  </si>
  <si>
    <t>rs1nzhz7b9p</t>
  </si>
  <si>
    <t>qgc8br13yvdqw</t>
  </si>
  <si>
    <t>p3mxvyf5kyp</t>
  </si>
  <si>
    <t>pgwmjqlcvvdqw</t>
  </si>
  <si>
    <t>xcsbb60rj2j1f9</t>
  </si>
  <si>
    <t>wjgbpgdshydqw</t>
  </si>
  <si>
    <t>wxxvl1k29gj1f9</t>
  </si>
  <si>
    <t>v23n2lcg6vdqw</t>
  </si>
  <si>
    <t>xwvn9nzf7cj1f9</t>
  </si>
  <si>
    <t>w3287cj0vkdqw</t>
  </si>
  <si>
    <t>wdj0k0k51gj1f9</t>
  </si>
  <si>
    <t>vddbxvgjzxdqw</t>
  </si>
  <si>
    <t>n5vx4p36tcj1f9</t>
  </si>
  <si>
    <t>ngzfzzv1grdqw</t>
  </si>
  <si>
    <t>zcq97wkz6xp</t>
  </si>
  <si>
    <t>wwsv762s8knc</t>
  </si>
  <si>
    <t>5s19rfbgs3p</t>
  </si>
  <si>
    <t>1vg7d7ty60nc</t>
  </si>
  <si>
    <t>p2c2cck0pfp</t>
  </si>
  <si>
    <t>pjj0rxxwfwdqw</t>
  </si>
  <si>
    <t>qsfhrg99xfp</t>
  </si>
  <si>
    <t>pmxbkdj03ddqw</t>
  </si>
  <si>
    <t>n2v3dysyv8p</t>
  </si>
  <si>
    <t>rh904yh4rvp</t>
  </si>
  <si>
    <t>qghkwbp8pgdqw</t>
  </si>
  <si>
    <t>1g2nrgl2p3p</t>
  </si>
  <si>
    <t>0nn26h9km7dqw</t>
  </si>
  <si>
    <t>w602v3rnfxp</t>
  </si>
  <si>
    <t>wll6xm1v5ydqw</t>
  </si>
  <si>
    <t>2c52ql45xnp</t>
  </si>
  <si>
    <t>1g8fw7swp4dqw</t>
  </si>
  <si>
    <t>wf44cqvzkjp</t>
  </si>
  <si>
    <t>vs27k4jd25dqw</t>
  </si>
  <si>
    <t>pq630t9q35p</t>
  </si>
  <si>
    <t>pd5r697pjxp</t>
  </si>
  <si>
    <t>m9t8x05slndqw</t>
  </si>
  <si>
    <t>3vbzqn5q74j1f9</t>
  </si>
  <si>
    <t>2zrbwp6tb5dqw</t>
  </si>
  <si>
    <t>7pmq7jl6msp</t>
  </si>
  <si>
    <t>6pvn0vng8jdqw</t>
  </si>
  <si>
    <t>pp5g56tfcxp</t>
  </si>
  <si>
    <t>n3kxgmj6m5dqw</t>
  </si>
  <si>
    <t>snqn1wsk13p</t>
  </si>
  <si>
    <t>0wjgt54kk3p</t>
  </si>
  <si>
    <t>ccfjb1hxtjhp</t>
  </si>
  <si>
    <t>98q9bqvf3gdqw</t>
  </si>
  <si>
    <t>g71x8mt3v7j1f9</t>
  </si>
  <si>
    <t>2n0mph9091p</t>
  </si>
  <si>
    <t>gd5wp9shszj1f9</t>
  </si>
  <si>
    <t>f7r9s45b2bdqw</t>
  </si>
  <si>
    <t>qldrg2j8qfp</t>
  </si>
  <si>
    <t>wk3dsbssp8p</t>
  </si>
  <si>
    <t>ttscxv6bjldqw</t>
  </si>
  <si>
    <t>74q7z3pjggp</t>
  </si>
  <si>
    <t>21b7xvl61xp</t>
  </si>
  <si>
    <t>15c8jw5nfqp</t>
  </si>
  <si>
    <t>p3fsfv47kpp</t>
  </si>
  <si>
    <t>phl8hrqq3cdqw</t>
  </si>
  <si>
    <t>wtdlk6fwrfp</t>
  </si>
  <si>
    <t>vy1pq6h9j1dqw</t>
  </si>
  <si>
    <t>qsgq12dj0kj1f9</t>
  </si>
  <si>
    <t>cbn7jcy5y29p</t>
  </si>
  <si>
    <t>l6vv86y86gcb</t>
  </si>
  <si>
    <t>kzclwyhlcvp</t>
  </si>
  <si>
    <t>kg78m6lgm4dqw</t>
  </si>
  <si>
    <t>gbwh13pythp</t>
  </si>
  <si>
    <t>cjf42bmkxd7nc</t>
  </si>
  <si>
    <t>gm9wpgqvhgp</t>
  </si>
  <si>
    <t>gc361yxpf0dqw</t>
  </si>
  <si>
    <t>hxqcfzlv9yp</t>
  </si>
  <si>
    <t>hb4r7876rddqw</t>
  </si>
  <si>
    <t>kl3tj3nrj8p</t>
  </si>
  <si>
    <t>j5v6k9vy65dqw</t>
  </si>
  <si>
    <t>jkqyn3p56np</t>
  </si>
  <si>
    <t>hyk4vzcd58dqw</t>
  </si>
  <si>
    <t>ldpsvq11j8p</t>
  </si>
  <si>
    <t>kx61xy1g9rdqw</t>
  </si>
  <si>
    <t>jr22598r17j1f9</t>
  </si>
  <si>
    <t>jhbqt5tm9sdqw</t>
  </si>
  <si>
    <t>kw00rt6973j1f9</t>
  </si>
  <si>
    <t>kg2x0j8x7ldqw</t>
  </si>
  <si>
    <t>nxkcysb6njp</t>
  </si>
  <si>
    <t>nd9jzsp5vtdqw</t>
  </si>
  <si>
    <t>kwxy3rztqlj1f9</t>
  </si>
  <si>
    <t>kfmx2xh8jgdqw</t>
  </si>
  <si>
    <t>xkqw0wxktbp</t>
  </si>
  <si>
    <t>mkpgmnkg18cb</t>
  </si>
  <si>
    <t>lw2vjjhyhhdrj</t>
  </si>
  <si>
    <t>nz1fn468w8cb</t>
  </si>
  <si>
    <t>m1ctmlfn29drj</t>
  </si>
  <si>
    <t>pv158ngw96cb</t>
  </si>
  <si>
    <t>nq84ppc3gfdrj</t>
  </si>
  <si>
    <t>mt608z3r8hcb</t>
  </si>
  <si>
    <t>l13g9b8mwwdrj</t>
  </si>
  <si>
    <t>f4t84llysvp</t>
  </si>
  <si>
    <t>glht68mhk2p</t>
  </si>
  <si>
    <t>gcl5418p6wdqw</t>
  </si>
  <si>
    <t>gmr7mr8q30p</t>
  </si>
  <si>
    <t>gbtdp56q2bdqw</t>
  </si>
  <si>
    <t>cgt87drgnd1p</t>
  </si>
  <si>
    <t>y644sn0p35p</t>
  </si>
  <si>
    <t>g2jyq92pjlp</t>
  </si>
  <si>
    <t>glqtkqp9kgdqw</t>
  </si>
  <si>
    <t>p9xp4rwgygcb</t>
  </si>
  <si>
    <t>pgr8v6kr0ydrj</t>
  </si>
  <si>
    <t>h9kk105cbrp</t>
  </si>
  <si>
    <t>hw8t865d1xdqw</t>
  </si>
  <si>
    <t>hqlr81vmmyp</t>
  </si>
  <si>
    <t>hcw5wt7fbxdqw</t>
  </si>
  <si>
    <t>j8njmp4bllp</t>
  </si>
  <si>
    <t>hdllj8rxxhp</t>
  </si>
  <si>
    <t>h9tffsnyzfp</t>
  </si>
  <si>
    <t>ltc6vxcvjgp</t>
  </si>
  <si>
    <t>g7w7ngz945p</t>
  </si>
  <si>
    <t>gxw0sr2qymdqw</t>
  </si>
  <si>
    <t>g44l0qzx0lp</t>
  </si>
  <si>
    <t>gqgt5g28rndqw</t>
  </si>
  <si>
    <t>gpd1t39nqqp</t>
  </si>
  <si>
    <t>slsdwwn70ccb</t>
  </si>
  <si>
    <t>rzwvvqrdv4drj</t>
  </si>
  <si>
    <t>cjqfn7dd8n6p</t>
  </si>
  <si>
    <t>cg60py4258vnc</t>
  </si>
  <si>
    <t>chd8fk07ts4p</t>
  </si>
  <si>
    <t>cc8dj79b651nc</t>
  </si>
  <si>
    <t>f6js9mt0g2p</t>
  </si>
  <si>
    <t>cg9pky8ddbwnc</t>
  </si>
  <si>
    <t>gbmxkvtznfp</t>
  </si>
  <si>
    <t>cj2rffd5xqtnc</t>
  </si>
  <si>
    <t>cjnzl1w1b57p</t>
  </si>
  <si>
    <t>cgszjfv27pjnc</t>
  </si>
  <si>
    <t>gkrk3fzdryp</t>
  </si>
  <si>
    <t>f6rl0frj2rdqw</t>
  </si>
  <si>
    <t>jsj7hw42ftp</t>
  </si>
  <si>
    <t>h134ffmg4zdqw</t>
  </si>
  <si>
    <t>jsy031326qp</t>
  </si>
  <si>
    <t>cgrk8lvdgywp</t>
  </si>
  <si>
    <t>cckzhfkphrmnc</t>
  </si>
  <si>
    <t>cfrqmc5rp3wp</t>
  </si>
  <si>
    <t>cbgdznwt0qnnc</t>
  </si>
  <si>
    <t>cgt8v4jygn0p</t>
  </si>
  <si>
    <t>cc5kysch9ggnc</t>
  </si>
  <si>
    <t>ch2zpb3lzlnp</t>
  </si>
  <si>
    <t>cfn2t5yt1qjnc</t>
  </si>
  <si>
    <t>f4nyhzg44jp</t>
  </si>
  <si>
    <t>chwp66m6sp2nc</t>
  </si>
  <si>
    <t>gcbzh0zbhvp</t>
  </si>
  <si>
    <t>cj2cflp46rsnc</t>
  </si>
  <si>
    <t>cbr9rg9m0dkp</t>
  </si>
  <si>
    <t>8r4z42rzprnc</t>
  </si>
  <si>
    <t>cdkr99rr4ywp</t>
  </si>
  <si>
    <t>cb61csyy3lwnc</t>
  </si>
  <si>
    <t>93sn77hp8cp</t>
  </si>
  <si>
    <t>70ny7j7byrnc</t>
  </si>
  <si>
    <t>gjmrn1p5ydp</t>
  </si>
  <si>
    <t>g08s6998zlp</t>
  </si>
  <si>
    <t>gr557wrmyhdqw</t>
  </si>
  <si>
    <t>h5ckngbdy7p</t>
  </si>
  <si>
    <t>hsxth56j0fdqw</t>
  </si>
  <si>
    <t>gvw2s0vtnjp</t>
  </si>
  <si>
    <t>gk44y04xlxdqw</t>
  </si>
  <si>
    <t>lyw1hfvfc7p</t>
  </si>
  <si>
    <t>f652076cx7p</t>
  </si>
  <si>
    <t>chk6f6yxd4lnc</t>
  </si>
  <si>
    <t>f7x5jf2n76p</t>
  </si>
  <si>
    <t>hfpyblm4h6p</t>
  </si>
  <si>
    <t>g1py3sfp8rdqw</t>
  </si>
  <si>
    <t>htx744yx7cp</t>
  </si>
  <si>
    <t>hmyq6bd31ndqw</t>
  </si>
  <si>
    <t>f920mn39sxp</t>
  </si>
  <si>
    <t>cjqh63g0jc4nc</t>
  </si>
  <si>
    <t>pd5ct3c2gtcb</t>
  </si>
  <si>
    <t>m8ztndtqrhdrj</t>
  </si>
  <si>
    <t>jd4fns7vxzp</t>
  </si>
  <si>
    <t>htyqs7k09ydqw</t>
  </si>
  <si>
    <t>ht2bb7z936p</t>
  </si>
  <si>
    <t>hd9gvs1jpndqw</t>
  </si>
  <si>
    <t>k9nh1snnprp</t>
  </si>
  <si>
    <t>htzjln9vr8p</t>
  </si>
  <si>
    <t>hg1dy2jd4ddqw</t>
  </si>
  <si>
    <t>g7ljs9216np</t>
  </si>
  <si>
    <t>gyd42fstd2dqw</t>
  </si>
  <si>
    <t>gw94fhcw8pp</t>
  </si>
  <si>
    <t>gftlp8g81tdqw</t>
  </si>
  <si>
    <t>gc038ytt39p</t>
  </si>
  <si>
    <t>ch1lssc83mhnc</t>
  </si>
  <si>
    <t>grkwycffvyp</t>
  </si>
  <si>
    <t>f9q73kn08vdqw</t>
  </si>
  <si>
    <t>jpmmhtxfsdcb</t>
  </si>
  <si>
    <t>h4pcrlr1mfdrj</t>
  </si>
  <si>
    <t>jypxbw5fcpcb</t>
  </si>
  <si>
    <t>jjx6b5gct6drj</t>
  </si>
  <si>
    <t>lcvg2tvr1gcb</t>
  </si>
  <si>
    <t>kzcrdntbxgdrj</t>
  </si>
  <si>
    <t>k0twt0trxncb</t>
  </si>
  <si>
    <t>hb71nyc8kcp</t>
  </si>
  <si>
    <t>g1tc04vw43dqw</t>
  </si>
  <si>
    <t>5skn7h33wwp</t>
  </si>
  <si>
    <t>33ld4rzgthdqw</t>
  </si>
  <si>
    <t>75mb4gy1stp</t>
  </si>
  <si>
    <t>54h44d1dwcdqw</t>
  </si>
  <si>
    <t>9kmkj15kt2p</t>
  </si>
  <si>
    <t>7kf2n71vqcdqw</t>
  </si>
  <si>
    <t>cdv5twjp1q3p</t>
  </si>
  <si>
    <t>cbc857bt26zdqw</t>
  </si>
  <si>
    <t>chfly99cz6xp</t>
  </si>
  <si>
    <t>cdv5gl7k6ksdqw</t>
  </si>
  <si>
    <t>cb3npqxmkrkp</t>
  </si>
  <si>
    <t>82r1j4x5k0dqw</t>
  </si>
  <si>
    <t>cjds8kg2dlvp</t>
  </si>
  <si>
    <t>cf1h61m9jw7dqw</t>
  </si>
  <si>
    <t>906b3389cgp</t>
  </si>
  <si>
    <t>cd1hg22sh63p</t>
  </si>
  <si>
    <t>9qqnx90sklnc</t>
  </si>
  <si>
    <t>cgcrjmwbrhcp</t>
  </si>
  <si>
    <t>cc1r520gr5dnc</t>
  </si>
  <si>
    <t>v1bqb2zwh7j1f9</t>
  </si>
  <si>
    <t>zb6vtwngm4j1f9</t>
  </si>
  <si>
    <t>8tvyyr3fx6j1f9</t>
  </si>
  <si>
    <t>6tz16vmbrrdqw</t>
  </si>
  <si>
    <t>5flfswdr2sj1f9</t>
  </si>
  <si>
    <t>4g8rw14rxjdqw</t>
  </si>
  <si>
    <t>q5y9cfkklbj1f9</t>
  </si>
  <si>
    <t>qqvf30d8fndqw</t>
  </si>
  <si>
    <t>rkprxrns8tj1f9</t>
  </si>
  <si>
    <t>q1y4xyr57ndqw</t>
  </si>
  <si>
    <t>ccvnqfcx41gj1f9</t>
  </si>
  <si>
    <t>cbnbjn1nsfjdqw</t>
  </si>
  <si>
    <t>k6bybxsdbtcb</t>
  </si>
  <si>
    <t>kdglbhs764drj</t>
  </si>
  <si>
    <t>418cbx4ywgp</t>
  </si>
  <si>
    <t>22gv9t36bnnc</t>
  </si>
  <si>
    <t>kpj21x6538j1gy</t>
  </si>
  <si>
    <t>kczb61p4dkdrj</t>
  </si>
  <si>
    <t>98m401r3q4p</t>
  </si>
  <si>
    <t>7t4dylj35mnc</t>
  </si>
  <si>
    <t>kcb35dqlbdcb</t>
  </si>
  <si>
    <t>kwtqt2gjkjcb</t>
  </si>
  <si>
    <t>k8j6ddkqx1cb</t>
  </si>
  <si>
    <t>lpbc06t59rcb</t>
  </si>
  <si>
    <t>k676y0xj5rcb</t>
  </si>
  <si>
    <t>mdql2cwb1lcb</t>
  </si>
  <si>
    <t>cfgnnkm2mkwp</t>
  </si>
  <si>
    <t>cckbhqb3r9ync</t>
  </si>
  <si>
    <t>ccc1x9w8hxxp</t>
  </si>
  <si>
    <t>8p86l8bz69p</t>
  </si>
  <si>
    <t>6kjzdntv98nc</t>
  </si>
  <si>
    <t>m6v7zp266scb</t>
  </si>
  <si>
    <t>mdql2cwzp8cb</t>
  </si>
  <si>
    <t>lhr8t99cppj1gy</t>
  </si>
  <si>
    <t>kw97yxk7rtdrj</t>
  </si>
  <si>
    <t>cd7fdg11b0tp</t>
  </si>
  <si>
    <t>ccxqfh44vt0nc</t>
  </si>
  <si>
    <t>lk7b4mnzw8j1gy</t>
  </si>
  <si>
    <t>kzj1xbgxp5drj</t>
  </si>
  <si>
    <t>cjq60431lwkp</t>
  </si>
  <si>
    <t>cf8m6qwjjccnc</t>
  </si>
  <si>
    <t>gbkzvls4lzp</t>
  </si>
  <si>
    <t>f5tmzn8816dqw</t>
  </si>
  <si>
    <t>gsym0crz9pp</t>
  </si>
  <si>
    <t>gmkqyd5rz7dqw</t>
  </si>
  <si>
    <t>gmcdwptmjlp</t>
  </si>
  <si>
    <t>f974hqm2vydqw</t>
  </si>
  <si>
    <t>gdkf58lskqp</t>
  </si>
  <si>
    <t>chwyhkj0v67nc</t>
  </si>
  <si>
    <t>6jqjn2362dp</t>
  </si>
  <si>
    <t>4qby7zfv43nc</t>
  </si>
  <si>
    <t>hrqmvc4189p</t>
  </si>
  <si>
    <t>hf6rgw2flkdqw</t>
  </si>
  <si>
    <t>h69kxynwj2p</t>
  </si>
  <si>
    <t>hzhjvvttxsdqw</t>
  </si>
  <si>
    <t>jwhhsp5yqkp</t>
  </si>
  <si>
    <t>jdyk75d9w2dqw</t>
  </si>
  <si>
    <t>cbwxbmpc1bcp</t>
  </si>
  <si>
    <t>gt4ksn7gqfp</t>
  </si>
  <si>
    <t>gkskjjz4w3dqw</t>
  </si>
  <si>
    <t>glqtkqzvp6p</t>
  </si>
  <si>
    <t>gdshsk74hjdqw</t>
  </si>
  <si>
    <t>gbnkvlj11wp</t>
  </si>
  <si>
    <t>f59b93cw3hdqw</t>
  </si>
  <si>
    <t>cjdkz6wyfp6p</t>
  </si>
  <si>
    <t>cg2mdmtf4z0nc</t>
  </si>
  <si>
    <t>hbhn49z383p</t>
  </si>
  <si>
    <t>g284l9n3cjdqw</t>
  </si>
  <si>
    <t>hcbbnhksr6p</t>
  </si>
  <si>
    <t>g43xl2nwlfdqw</t>
  </si>
  <si>
    <t>g41wh05j04p</t>
  </si>
  <si>
    <t>gx27gp4lqkdqw</t>
  </si>
  <si>
    <t>kjnmv0wcx6cb</t>
  </si>
  <si>
    <t>j239g42787drj</t>
  </si>
  <si>
    <t>kqkktvq2m3cb</t>
  </si>
  <si>
    <t>kbcvk55gm3drj</t>
  </si>
  <si>
    <t>9311d1frw4p</t>
  </si>
  <si>
    <t>581tpmsnl7nc</t>
  </si>
  <si>
    <t>ccqd7t4xh9fp</t>
  </si>
  <si>
    <t>7l1wbwsb9jnc</t>
  </si>
  <si>
    <t>chpz6xby15pp</t>
  </si>
  <si>
    <t>ccyg1xbmkpznc</t>
  </si>
  <si>
    <t>cjn412b43bsp</t>
  </si>
  <si>
    <t>cdwd27qxhg9nc</t>
  </si>
  <si>
    <t>h9fyc16pztj1f9</t>
  </si>
  <si>
    <t>h0j05q6hfvdqw</t>
  </si>
  <si>
    <t>hvl2spk51pj1f9</t>
  </si>
  <si>
    <t>hgthwgb8nfdqw</t>
  </si>
  <si>
    <t>hgk8nhph3fj1f9</t>
  </si>
  <si>
    <t>g3h3yqqkvmdqw</t>
  </si>
  <si>
    <t>9z6tm9yz80p</t>
  </si>
  <si>
    <t>67br1n02zxnc</t>
  </si>
  <si>
    <t>cgxmxxj9pt9p</t>
  </si>
  <si>
    <t>ccgdmtm75wbnc</t>
  </si>
  <si>
    <t>cjpq7fwt7hgp</t>
  </si>
  <si>
    <t>cd93mrbbsy9nc</t>
  </si>
  <si>
    <t>nzjfw6sx7ycb</t>
  </si>
  <si>
    <t>m882zdl28xdrj</t>
  </si>
  <si>
    <t>ql27db9mw2cb</t>
  </si>
  <si>
    <t>plqzsy4kcrdrj</t>
  </si>
  <si>
    <t>mmxtg0tm3lcb</t>
  </si>
  <si>
    <t>lyc428nh6fdrj</t>
  </si>
  <si>
    <t>mgxk3d005bcb</t>
  </si>
  <si>
    <t>lgybbqyxbbdrj</t>
  </si>
  <si>
    <t>lzyb5pyfp4cb</t>
  </si>
  <si>
    <t>k00mvvzmx2drj</t>
  </si>
  <si>
    <t>lxmrgqjz0ccb</t>
  </si>
  <si>
    <t>lfpgt5kj7ddrj</t>
  </si>
  <si>
    <t>nkz4r24bl0cb</t>
  </si>
  <si>
    <t>m173tlw26kdrj</t>
  </si>
  <si>
    <t>lk6blms6dbp</t>
  </si>
  <si>
    <t>k3452gmqsvdqw</t>
  </si>
  <si>
    <t>l59m6nv1w6cb</t>
  </si>
  <si>
    <t>lg8yb4cf9cdrj</t>
  </si>
  <si>
    <t>0zbjd5ws1gp</t>
  </si>
  <si>
    <t>ncyhbfpv87p</t>
  </si>
  <si>
    <t>mzmg3284dwcb</t>
  </si>
  <si>
    <t>ny280r2rbpcb</t>
  </si>
  <si>
    <t>pt2155dcx7cb</t>
  </si>
  <si>
    <t>mdxkvs8sz2p</t>
  </si>
  <si>
    <t>pbyhmtwc3pcb</t>
  </si>
  <si>
    <t>ns1ctdxqgqdrj</t>
  </si>
  <si>
    <t>mjwm1v3k64cb</t>
  </si>
  <si>
    <t>l6fw1dy8tldrj</t>
  </si>
  <si>
    <t>mkbyz16chqcb</t>
  </si>
  <si>
    <t>lftrsvlgjfdrj</t>
  </si>
  <si>
    <t>knstx305zwcb</t>
  </si>
  <si>
    <t>k73c66tlpgcb</t>
  </si>
  <si>
    <t>kpj6frgtb5cb</t>
  </si>
  <si>
    <t>cc7c87vx9blp</t>
  </si>
  <si>
    <t>8md41344byp</t>
  </si>
  <si>
    <t>gntj91c4tsp</t>
  </si>
  <si>
    <t>gf8lh2wn0bdqw</t>
  </si>
  <si>
    <t>gy05ch9phzp</t>
  </si>
  <si>
    <t>gsg8x7d4ptdqw</t>
  </si>
  <si>
    <t>kj102yr71cp</t>
  </si>
  <si>
    <t>j1stvn0czhdqw</t>
  </si>
  <si>
    <t>hbkx0ycpbnp</t>
  </si>
  <si>
    <t>g40c9xvtf6dqw</t>
  </si>
  <si>
    <t>g8b6bc3kk2p</t>
  </si>
  <si>
    <t>gz54vn3jwddqw</t>
  </si>
  <si>
    <t>gxc4dl59yyp</t>
  </si>
  <si>
    <t>gp5qb59dr5dqw</t>
  </si>
  <si>
    <t>ht8fncj1bqj1f9</t>
  </si>
  <si>
    <t>hhdvwtmjkbdqw</t>
  </si>
  <si>
    <t>h4zjpsj77nj1f9</t>
  </si>
  <si>
    <t>hrg3ly1996dqw</t>
  </si>
  <si>
    <t>j2z8dyytp8j1f9</t>
  </si>
  <si>
    <t>jrsw35q0rvdqw</t>
  </si>
  <si>
    <t>jdv74nj2k8cb</t>
  </si>
  <si>
    <t>njzmv8dxv5p</t>
  </si>
  <si>
    <t>kr05w82w98p</t>
  </si>
  <si>
    <t>h32t3k7jcmp</t>
  </si>
  <si>
    <t>lp0b5hk713p</t>
  </si>
  <si>
    <t>9hy9tt5f8xp</t>
  </si>
  <si>
    <t>8bpcqw2cbxnc</t>
  </si>
  <si>
    <t>9sfcq1m94gp</t>
  </si>
  <si>
    <t>cbx99z8nkc3p</t>
  </si>
  <si>
    <t>f7w3vhhmy5p</t>
  </si>
  <si>
    <t>gl5yv8yxsmp</t>
  </si>
  <si>
    <t>gdqybl8dszdqw</t>
  </si>
  <si>
    <t>9xgr1l4b1lp</t>
  </si>
  <si>
    <t>cc45yyn1xkdp</t>
  </si>
  <si>
    <t>g4prqmklzfp</t>
  </si>
  <si>
    <t>gwp48bd865dqw</t>
  </si>
  <si>
    <t>jwlcs4cxfyp</t>
  </si>
  <si>
    <t>jc7f14n5xcdqw</t>
  </si>
  <si>
    <t>h30s0jx05jp</t>
  </si>
  <si>
    <t>hxm4p81jdfdqw</t>
  </si>
  <si>
    <t>hksw23fn1wp</t>
  </si>
  <si>
    <t>g7j53x4060dqw</t>
  </si>
  <si>
    <t>cg3jrhr27fnp</t>
  </si>
  <si>
    <t>g19zdwcptnp</t>
  </si>
  <si>
    <t>gsftv2fch5dqw</t>
  </si>
  <si>
    <t>gp33r9jw8sp</t>
  </si>
  <si>
    <t>gf6wkd6lq2dqw</t>
  </si>
  <si>
    <t>f39lyz2zhbp</t>
  </si>
  <si>
    <t>gs3gvzv8ntp</t>
  </si>
  <si>
    <t>f5x34xbqrpdqw</t>
  </si>
  <si>
    <t>ggvzndgqzzp</t>
  </si>
  <si>
    <t>cj27pns70vgnc</t>
  </si>
  <si>
    <t>cg7tsfhp6x3p</t>
  </si>
  <si>
    <t>cjt3fzj91g8p</t>
  </si>
  <si>
    <t>jpcqz4mq04p</t>
  </si>
  <si>
    <t>h3jfdc9q4qdqw</t>
  </si>
  <si>
    <t>cdw3w9c8k2mp</t>
  </si>
  <si>
    <t>cbm82qc3mx5nc</t>
  </si>
  <si>
    <t>f7vh8lvjkgp</t>
  </si>
  <si>
    <t>cfrlmfzhhbhnc</t>
  </si>
  <si>
    <t>cbqrr5g89g7p</t>
  </si>
  <si>
    <t>8zzjwd05rlnc</t>
  </si>
  <si>
    <t>chksqvn95bmp</t>
  </si>
  <si>
    <t>cdv2xrhbzrcnc</t>
  </si>
  <si>
    <t>gg6lnrrrh5j1f9</t>
  </si>
  <si>
    <t>f6gbpdq5x8dqw</t>
  </si>
  <si>
    <t>cd9mchtxn3wp</t>
  </si>
  <si>
    <t>cby6ybck6fjdqw</t>
  </si>
  <si>
    <t>cg8b4gfr51tp</t>
  </si>
  <si>
    <t>cdzqlpd5m3tdqw</t>
  </si>
  <si>
    <t>pggjw329xhcb</t>
  </si>
  <si>
    <t>l3636xwbgcdrj</t>
  </si>
  <si>
    <t>qc25dszbddcb</t>
  </si>
  <si>
    <t>l4l0nvjptndrj</t>
  </si>
  <si>
    <t>m1813r2y9pcb</t>
  </si>
  <si>
    <t>klqc57tmszdrj</t>
  </si>
  <si>
    <t>nc78ff8dcvcb</t>
  </si>
  <si>
    <t>k361jv3yhzdrj</t>
  </si>
  <si>
    <t>n05chcckvgcb</t>
  </si>
  <si>
    <t>lh3c2q2wz6drj</t>
  </si>
  <si>
    <t>pg9f8tb0gtcb</t>
  </si>
  <si>
    <t>l3rs8qsjzbdrj</t>
  </si>
  <si>
    <t>p2k947pxn8cb</t>
  </si>
  <si>
    <t>mdkdygvyt6drj</t>
  </si>
  <si>
    <t>q06s8z9twwcb</t>
  </si>
  <si>
    <t>mkrzcs019fdrj</t>
  </si>
  <si>
    <t>rhvtlj35j2cb</t>
  </si>
  <si>
    <t>mz4h0zks43drj</t>
  </si>
  <si>
    <t>p3fjkcgl5qcb</t>
  </si>
  <si>
    <t>mt2hfty86hdrj</t>
  </si>
  <si>
    <t>pmf1q4nj93cb</t>
  </si>
  <si>
    <t>mb6hst4y2fdrj</t>
  </si>
  <si>
    <t>nxk2cfrymmcb</t>
  </si>
  <si>
    <t>lpp7b6vdtddrj</t>
  </si>
  <si>
    <t>n1gr92sdngcb</t>
  </si>
  <si>
    <t>lkf4qnj37kdrj</t>
  </si>
  <si>
    <t>pn63r7gjf5cb</t>
  </si>
  <si>
    <t>ljl1p97m3gdrj</t>
  </si>
  <si>
    <t>m8gw390l9bcb</t>
  </si>
  <si>
    <t>ld7j86k352drj</t>
  </si>
  <si>
    <t>hxxhv1qw52cb</t>
  </si>
  <si>
    <t>f6t4whn0s4p</t>
  </si>
  <si>
    <t>gpmnw868jbp</t>
  </si>
  <si>
    <t>hdczg316fsp</t>
  </si>
  <si>
    <t>h3y8phr6n8p</t>
  </si>
  <si>
    <t>tj55kpydycp</t>
  </si>
  <si>
    <t>00rm9h1071p</t>
  </si>
  <si>
    <t>zjvs9yfzf8dqw</t>
  </si>
  <si>
    <t>01v82782bpp</t>
  </si>
  <si>
    <t>zzyq1nfhjfdqw</t>
  </si>
  <si>
    <t>vnrc9x95zxp</t>
  </si>
  <si>
    <t>tf086q4nn7dqw</t>
  </si>
  <si>
    <t>r94tqdqvxmp</t>
  </si>
  <si>
    <t>cb4hr09sz47p</t>
  </si>
  <si>
    <t>8103znzlwydqw</t>
  </si>
  <si>
    <t>yw4n1gpn4mp</t>
  </si>
  <si>
    <t>18n5y04h03p</t>
  </si>
  <si>
    <t>0ks2sbpclcdqw</t>
  </si>
  <si>
    <t>xxjdkgzz5cp</t>
  </si>
  <si>
    <t>15kqj82j73j1f9</t>
  </si>
  <si>
    <t>0pyn7m157ldqw</t>
  </si>
  <si>
    <t>yqzvpq0p4hcb</t>
  </si>
  <si>
    <t>tykyzk64rzp</t>
  </si>
  <si>
    <t>w5cdmgjhjjp</t>
  </si>
  <si>
    <t>ygg1pxz98hp</t>
  </si>
  <si>
    <t>k632h2fn7qp</t>
  </si>
  <si>
    <t>khhk30xk31dqw</t>
  </si>
  <si>
    <t>kb561x5vf6p</t>
  </si>
  <si>
    <t>jy3g6g7c0jdqw</t>
  </si>
  <si>
    <t>j0bw5wym14p</t>
  </si>
  <si>
    <t>jf189r8lw2dqw</t>
  </si>
  <si>
    <t>kdbbhry9hpp</t>
  </si>
  <si>
    <t>l1mh2fxs2wp</t>
  </si>
  <si>
    <t>k8z1ph694gdqw</t>
  </si>
  <si>
    <t>l6l0xgg1lqcb</t>
  </si>
  <si>
    <t>lcd4kqnymkdrj</t>
  </si>
  <si>
    <t>l7lvdmdpx9cb</t>
  </si>
  <si>
    <t>m0fz3kk4wycb</t>
  </si>
  <si>
    <t>mdnl28bcymdrj</t>
  </si>
  <si>
    <t>mz2dn2d7xwcb</t>
  </si>
  <si>
    <t>mfmnxw55b1drj</t>
  </si>
  <si>
    <t>vb79qw63djp</t>
  </si>
  <si>
    <t>ph7lx6wvtwcb</t>
  </si>
  <si>
    <t>nw7gb1jqskdrj</t>
  </si>
  <si>
    <t>mhdh6d4dspp</t>
  </si>
  <si>
    <t>l2b8d8hykxdqw</t>
  </si>
  <si>
    <t>ng4w0fnmnfp</t>
  </si>
  <si>
    <t>myf6mjhnktdqw</t>
  </si>
  <si>
    <t>qjcl9nc5xbcb</t>
  </si>
  <si>
    <t>pg2j56zmdqdrj</t>
  </si>
  <si>
    <t>x1lp073p0lcb</t>
  </si>
  <si>
    <t>hjcr6r5xc1p</t>
  </si>
  <si>
    <t>g863723g69dqw</t>
  </si>
  <si>
    <t>j1h4kjyr5rp</t>
  </si>
  <si>
    <t>jmyhq0xkygdqw</t>
  </si>
  <si>
    <t>j3bt9f9x1gp</t>
  </si>
  <si>
    <t>jk3pl93vg9dqw</t>
  </si>
  <si>
    <t>h13vdz6wvfp</t>
  </si>
  <si>
    <t>hq5zsp29vfdqw</t>
  </si>
  <si>
    <t>rjhwkll041p</t>
  </si>
  <si>
    <t>xnb6k1rx0jp</t>
  </si>
  <si>
    <t>yrrg2vnxrsj1f9</t>
  </si>
  <si>
    <t>h3zc18pmbpcb</t>
  </si>
  <si>
    <t>htm9zhljvjdrj</t>
  </si>
  <si>
    <t>llhksprj2kp</t>
  </si>
  <si>
    <t>zw4yb42q0bp</t>
  </si>
  <si>
    <t>hyscjw503mp</t>
  </si>
  <si>
    <t>hdpffr7s47p</t>
  </si>
  <si>
    <t>hssvpwqhckp</t>
  </si>
  <si>
    <t>ndzbclgbpkj1f9</t>
  </si>
  <si>
    <t>mg9x6djds9dqw</t>
  </si>
  <si>
    <t>lw2f381jl2j1f9</t>
  </si>
  <si>
    <t>lghwftm38xdqw</t>
  </si>
  <si>
    <t>k4fgzbzgx1j1f9</t>
  </si>
  <si>
    <t>kl4t23gtl2dqw</t>
  </si>
  <si>
    <t>mggmfhbpcwj1f9</t>
  </si>
  <si>
    <t>ltmvg16981dqw</t>
  </si>
  <si>
    <t>f5n5nl9jfpj1f9</t>
  </si>
  <si>
    <t>swjf3nnhmgp</t>
  </si>
  <si>
    <t>rrdz8v6v02dqw</t>
  </si>
  <si>
    <t>t77x25w9s2p</t>
  </si>
  <si>
    <t>smqnx2jbxndqw</t>
  </si>
  <si>
    <t>wh3djqkmsvp</t>
  </si>
  <si>
    <t>ty1b5ms00rdqw</t>
  </si>
  <si>
    <t>vsq0dyhgqwcb</t>
  </si>
  <si>
    <t>tchbw0rhltdrj</t>
  </si>
  <si>
    <t>wjwjpt9tptj1gy</t>
  </si>
  <si>
    <t>vntjsrfxwzdrj</t>
  </si>
  <si>
    <t>s83yzhhjypcb</t>
  </si>
  <si>
    <t>rqkfmgm7rqdrj</t>
  </si>
  <si>
    <t>4tfpdv9ngvp</t>
  </si>
  <si>
    <t>tqh4xdkbfhp</t>
  </si>
  <si>
    <t>sfg3yvl7qddqw</t>
  </si>
  <si>
    <t>rxn8nwrrxpp</t>
  </si>
  <si>
    <t>qs8mwrry3zdqw</t>
  </si>
  <si>
    <t>hy9z5wkrchj1f9</t>
  </si>
  <si>
    <t>5rtx9n7720p</t>
  </si>
  <si>
    <t>0wmmv1tq6gp</t>
  </si>
  <si>
    <t>5zw1c9g9zdp</t>
  </si>
  <si>
    <t>g15xp0vd10j1f9</t>
  </si>
  <si>
    <t>2jrt2clns9j1f9</t>
  </si>
  <si>
    <t>472plk8mvwj1f9</t>
  </si>
  <si>
    <t>347b4vzrs6dqw</t>
  </si>
  <si>
    <t>5gg5s6vcq2j1gy</t>
  </si>
  <si>
    <t>3cz27d8rrbj1gy</t>
  </si>
  <si>
    <t>3g5bvp318jcb</t>
  </si>
  <si>
    <t>8x1grq6pgdcb</t>
  </si>
  <si>
    <t>62ggr8t2drj1gy</t>
  </si>
  <si>
    <t>f9fg8s1fn4j1f9</t>
  </si>
  <si>
    <t>0kgv45dqdwp</t>
  </si>
  <si>
    <t>7wz84z5c6ycb</t>
  </si>
  <si>
    <t>58g13tll11drj</t>
  </si>
  <si>
    <t>rtfdxpf7l1j1f9</t>
  </si>
  <si>
    <t>p43htd710zj1f9</t>
  </si>
  <si>
    <t>pcjn0h396wdqw</t>
  </si>
  <si>
    <t>nm6mk3t7x5j1f9</t>
  </si>
  <si>
    <t>m7dy860djmdqw</t>
  </si>
  <si>
    <t>yrw25wvdkfj1f9</t>
  </si>
  <si>
    <t>y2ktdzzlt3j1f9</t>
  </si>
  <si>
    <t>s58jk4xxxdj1f9</t>
  </si>
  <si>
    <t>rt11ck4z33j1f9</t>
  </si>
  <si>
    <t>vgb2qxz6j6j1f9</t>
  </si>
  <si>
    <t>7qd537k81qp</t>
  </si>
  <si>
    <t>hqvys5qvwtp</t>
  </si>
  <si>
    <t>cjmxbb7yzm1p</t>
  </si>
  <si>
    <t>nwfv01zvjqj1f9</t>
  </si>
  <si>
    <t>cf30j2h3xc6j1f9</t>
  </si>
  <si>
    <t>v34p7phlgcj1f9</t>
  </si>
  <si>
    <t>wr1dgdjvy1j1f9</t>
  </si>
  <si>
    <t>q34bvhsssmj1f9</t>
  </si>
  <si>
    <t>qmt591w4pjj1f9</t>
  </si>
  <si>
    <t>4l3q19gtxgp</t>
  </si>
  <si>
    <t>5s16scsjftp</t>
  </si>
  <si>
    <t>cdfp3hj9ndxp</t>
  </si>
  <si>
    <t>pnfdk6xl1sp</t>
  </si>
  <si>
    <t>1pr6jjcfd0p</t>
  </si>
  <si>
    <t>rlgbb7jg3tp</t>
  </si>
  <si>
    <t>qv727fjs3jdqw</t>
  </si>
  <si>
    <t>wy32dtd44zcb</t>
  </si>
  <si>
    <t>y1q9fklttpcb</t>
  </si>
  <si>
    <t>p2l2trn5kjcb</t>
  </si>
  <si>
    <t>qw902hlbwycb</t>
  </si>
  <si>
    <t>rfxkfj17ktcb</t>
  </si>
  <si>
    <t>qg7tz5t2pxcb</t>
  </si>
  <si>
    <t>2c3538s46yp</t>
  </si>
  <si>
    <t>1cm6g4y1wgdqw</t>
  </si>
  <si>
    <t>mqd2yz4svdcb</t>
  </si>
  <si>
    <t>lt438g1lxkdrj</t>
  </si>
  <si>
    <t>mdz9ch3vpgcb</t>
  </si>
  <si>
    <t>ldksxhk934drj</t>
  </si>
  <si>
    <t>mqr5mgx38lcb</t>
  </si>
  <si>
    <t>lxb8x49yn2drj</t>
  </si>
  <si>
    <t>lm72xvrcb5cb</t>
  </si>
  <si>
    <t>l3jv16jnhxcb</t>
  </si>
  <si>
    <t>mbhqv3fp1zcb</t>
  </si>
  <si>
    <t>mf06nkd1p9cb</t>
  </si>
  <si>
    <t>lf69jhr2m5drj</t>
  </si>
  <si>
    <t>m3m50zlfyrcb</t>
  </si>
  <si>
    <t>mtgkdllw55cb</t>
  </si>
  <si>
    <t>mfs1pgcnt2cb</t>
  </si>
  <si>
    <t>ns15lvpxc5cb</t>
  </si>
  <si>
    <t>pckl9p3p0xcb</t>
  </si>
  <si>
    <t>rhhqx1795rcb</t>
  </si>
  <si>
    <t>r9trlypxhbcb</t>
  </si>
  <si>
    <t>lr5053c8g9cb</t>
  </si>
  <si>
    <t>l0zkg5vqtrcb</t>
  </si>
  <si>
    <t>7dk5s7md22cb</t>
  </si>
  <si>
    <t>cct9jn88sxzj1f9</t>
  </si>
  <si>
    <t>ppbvty18l0cb</t>
  </si>
  <si>
    <t>nxn0mqhvn0cb</t>
  </si>
  <si>
    <t>p6hl4rm7xlcb</t>
  </si>
  <si>
    <t>v786yxnmkyp</t>
  </si>
  <si>
    <t>vbwp9d0r9bdqw</t>
  </si>
  <si>
    <t>xh9yr63n0hp</t>
  </si>
  <si>
    <t>wlgd5ywjcndqw</t>
  </si>
  <si>
    <t>xc4d0qpdkrp</t>
  </si>
  <si>
    <t>wlxz0nnntcdqw</t>
  </si>
  <si>
    <t>11pq3756g5p</t>
  </si>
  <si>
    <t>0tgtwrl96zdqw</t>
  </si>
  <si>
    <t>1c5brtpx31p</t>
  </si>
  <si>
    <t>r4s4y1sw0qcb</t>
  </si>
  <si>
    <t>9qbt0201x9cb</t>
  </si>
  <si>
    <t>rs2grytkjxp</t>
  </si>
  <si>
    <t>qz0kcbj488dqw</t>
  </si>
  <si>
    <t>r5tnvv5hg0p</t>
  </si>
  <si>
    <t>qwzq6gqfsmdqw</t>
  </si>
  <si>
    <t>chgmtsfv832j1f9</t>
  </si>
  <si>
    <t>qp45g1ntlmp</t>
  </si>
  <si>
    <t>sr4mj5w0b0p</t>
  </si>
  <si>
    <t>06c4vqkkdgp</t>
  </si>
  <si>
    <t>vgzd5d5kqwp</t>
  </si>
  <si>
    <t>smdsf7vrcfj1f9</t>
  </si>
  <si>
    <t>r2g4vtjhkldqw</t>
  </si>
  <si>
    <t>22tx74sv9bp</t>
  </si>
  <si>
    <t>1gzx7rny9vdqw</t>
  </si>
  <si>
    <t>y1wmh489j9p</t>
  </si>
  <si>
    <t>x416zh7fzqdqw</t>
  </si>
  <si>
    <t>zv2l3wkhccp</t>
  </si>
  <si>
    <t>nkjm5719jlcb</t>
  </si>
  <si>
    <t>l0p0pr1cxsdrj</t>
  </si>
  <si>
    <t>myhlfvdknfcb</t>
  </si>
  <si>
    <t>lbbh9z7hgzdrj</t>
  </si>
  <si>
    <t>my7f5gdrdvcb</t>
  </si>
  <si>
    <t>lcmkz7h1sjdrj</t>
  </si>
  <si>
    <t>m9lx985lnscb</t>
  </si>
  <si>
    <t>llxw9tc9h7drj</t>
  </si>
  <si>
    <t>mzx4vbd07fcb</t>
  </si>
  <si>
    <t>k9v7hqyw4cdrj</t>
  </si>
  <si>
    <t>mtp78mx88tcb</t>
  </si>
  <si>
    <t>k79kr64kphdrj</t>
  </si>
  <si>
    <t>lyf9k3t2q0cb</t>
  </si>
  <si>
    <t>k6786wqh2tdrj</t>
  </si>
  <si>
    <t>l0smtpjn0wcb</t>
  </si>
  <si>
    <t>k9hwyrg7wzdrj</t>
  </si>
  <si>
    <t>mzv63104jdp</t>
  </si>
  <si>
    <t>l8nll03fjfdqw</t>
  </si>
  <si>
    <t>nzrc3q2j6jp</t>
  </si>
  <si>
    <t>m6llthl34cdqw</t>
  </si>
  <si>
    <t>pnljf79y9kp</t>
  </si>
  <si>
    <t>nxb34xbthhdqw</t>
  </si>
  <si>
    <t>rql7yx16xkp</t>
  </si>
  <si>
    <t>q5p0rqnz21dqw</t>
  </si>
  <si>
    <t>pzsd2y75yzp</t>
  </si>
  <si>
    <t>n55n3tttzmdqw</t>
  </si>
  <si>
    <t>p1221tbf5kp</t>
  </si>
  <si>
    <t>qcmvgkydq0j1f9</t>
  </si>
  <si>
    <t>pjjxc3x8l0dqw</t>
  </si>
  <si>
    <t>plckz36vjdcb</t>
  </si>
  <si>
    <t>nynpl4074fdrj</t>
  </si>
  <si>
    <t>nnngv74p88cb</t>
  </si>
  <si>
    <t>m6zf4hkryqdrj</t>
  </si>
  <si>
    <t>qqmy1956d2cb</t>
  </si>
  <si>
    <t>pkt6ywn957drj</t>
  </si>
  <si>
    <t>mmnlty9y2bp</t>
  </si>
  <si>
    <t>lqjjk24y9gdqw</t>
  </si>
  <si>
    <t>l6npq6rbmtp</t>
  </si>
  <si>
    <t>lsxp818zmndqw</t>
  </si>
  <si>
    <t>l5815ssh79p</t>
  </si>
  <si>
    <t>s0db8vyvsccb</t>
  </si>
  <si>
    <t>r4mntp17w9drj</t>
  </si>
  <si>
    <t>lc0sljc2b9p</t>
  </si>
  <si>
    <t>kh7ymm7qk5dqw</t>
  </si>
  <si>
    <t>ks4ktjrf64p</t>
  </si>
  <si>
    <t>j7714xlxxydqw</t>
  </si>
  <si>
    <t>t7f6w5nklccb</t>
  </si>
  <si>
    <t>tfxxd9nk8ldrj</t>
  </si>
  <si>
    <t>m15jtl66dzcb</t>
  </si>
  <si>
    <t>mk0gg796thdrj</t>
  </si>
  <si>
    <t>mnhh6nmtfmcb</t>
  </si>
  <si>
    <t>lpvs994tskdrj</t>
  </si>
  <si>
    <t>j60n9fqgnyp</t>
  </si>
  <si>
    <t>j6b2ff2qq2p</t>
  </si>
  <si>
    <t>l5bt8jnvmcdqw</t>
  </si>
  <si>
    <t>m73lp79rhjcb</t>
  </si>
  <si>
    <t>mttrfvwpgwdrj</t>
  </si>
  <si>
    <t>nhprtpgcf8cb</t>
  </si>
  <si>
    <t>mm70255clmdrj</t>
  </si>
  <si>
    <t>pj2q2gw3rmcb</t>
  </si>
  <si>
    <t>m3www0scycdrj</t>
  </si>
  <si>
    <t>ns3s9n6z2zcb</t>
  </si>
  <si>
    <t>mvjmrcvryldrj</t>
  </si>
  <si>
    <t>mm41pzlxhhcb</t>
  </si>
  <si>
    <t>lh7vn1w1twdrj</t>
  </si>
  <si>
    <t>g074ylqk79p</t>
  </si>
  <si>
    <t>gkvnwf2gyyp</t>
  </si>
  <si>
    <t>f809j5x6glp</t>
  </si>
  <si>
    <t>chcqf759pl4p</t>
  </si>
  <si>
    <t>gyd9k44gnjp</t>
  </si>
  <si>
    <t>gpstw8ln46dqw</t>
  </si>
  <si>
    <t>gflxc72644p</t>
  </si>
  <si>
    <t>g9w6r477m0p</t>
  </si>
  <si>
    <t>g1t86c33dqdqw</t>
  </si>
  <si>
    <t>hv3c40hw7bp</t>
  </si>
  <si>
    <t>hhpt6d537kdqw</t>
  </si>
  <si>
    <t>qqdnlh2b6rcb</t>
  </si>
  <si>
    <t>p2wkb9139vdrj</t>
  </si>
  <si>
    <t>qpcy11nd0qcb</t>
  </si>
  <si>
    <t>pwsxhknkt5drj</t>
  </si>
  <si>
    <t>mrn3259hc0p</t>
  </si>
  <si>
    <t>l1bb36rqk6dqw</t>
  </si>
  <si>
    <t>glz5qhhfshp</t>
  </si>
  <si>
    <t>gcdv3bykjpdqw</t>
  </si>
  <si>
    <t>gdf6xj2njrp</t>
  </si>
  <si>
    <t>ch8t1vxp09gnc</t>
  </si>
  <si>
    <t>gb508l9rd8p</t>
  </si>
  <si>
    <t>cjg77g6sh7wnc</t>
  </si>
  <si>
    <t>grr3l86001p</t>
  </si>
  <si>
    <t>f9k6hcmb8ydqw</t>
  </si>
  <si>
    <t>kww9t15nf4cb</t>
  </si>
  <si>
    <t>kzjxdm1fbtcb</t>
  </si>
  <si>
    <t>gln6zt4j9wp</t>
  </si>
  <si>
    <t>cjt5zvkz6r0nc</t>
  </si>
  <si>
    <t>g7785002p0p</t>
  </si>
  <si>
    <t>grlgy7b3l1dqw</t>
  </si>
  <si>
    <t>mc9vk4sx37cb</t>
  </si>
  <si>
    <t>f6pkxc9gncp</t>
  </si>
  <si>
    <t>cg3zknycdb3nc</t>
  </si>
  <si>
    <t>nf42h8qq7hp</t>
  </si>
  <si>
    <t>mx3bqmk5w7dqw</t>
  </si>
  <si>
    <t>kscqntv6pmcb</t>
  </si>
  <si>
    <t>9b50nsc7vgp</t>
  </si>
  <si>
    <t>jyyqlqt6hycb</t>
  </si>
  <si>
    <t>jgjpht0rvfdrj</t>
  </si>
  <si>
    <t>jmd72kr1jvcb</t>
  </si>
  <si>
    <t>h53b36smf7drj</t>
  </si>
  <si>
    <t>kq0kmphm6scb</t>
  </si>
  <si>
    <t>k601zx1b5mcb</t>
  </si>
  <si>
    <t>f7t2rf217sp</t>
  </si>
  <si>
    <t>cg819spxcbqnc</t>
  </si>
  <si>
    <t>cc3fs2ty9ldp</t>
  </si>
  <si>
    <t>81fl1xcd6nnc</t>
  </si>
  <si>
    <t>chhz3xm8ptrp</t>
  </si>
  <si>
    <t>cc17qss9xndnc</t>
  </si>
  <si>
    <t>g2931dmwy1p</t>
  </si>
  <si>
    <t>gsg29lwql9dqw</t>
  </si>
  <si>
    <t>cj1yp638x1fp</t>
  </si>
  <si>
    <t>cgmv1r8jf14dqw</t>
  </si>
  <si>
    <t>h7jz1s9yx0j1f9</t>
  </si>
  <si>
    <t>hyj82xrjf9dqw</t>
  </si>
  <si>
    <t>jf4f1v31wtj1f9</t>
  </si>
  <si>
    <t>h6rvr5lmrddqw</t>
  </si>
  <si>
    <t>j4ypbyx8ffj1f9</t>
  </si>
  <si>
    <t>jpg8f1ynggdqw</t>
  </si>
  <si>
    <t>kb71nnqm6xj1f9</t>
  </si>
  <si>
    <t>jydvp7xwhbdqw</t>
  </si>
  <si>
    <t>5673shdw70p</t>
  </si>
  <si>
    <t>41n2z56mvddqw</t>
  </si>
  <si>
    <t>z2qqypqyf0p</t>
  </si>
  <si>
    <t>y724ycmr6jdqw</t>
  </si>
  <si>
    <t>gr2cm2zzbbj1f9</t>
  </si>
  <si>
    <t>gl7xm7xt6wdqw</t>
  </si>
  <si>
    <t>f6cbz0kdccj1f9</t>
  </si>
  <si>
    <t>cjkgygl6dtkdqw</t>
  </si>
  <si>
    <t>cj4gdh9x8dzp</t>
  </si>
  <si>
    <t>chpq9pdnyx0dqw</t>
  </si>
  <si>
    <t>gqg3wp5n49j1f9</t>
  </si>
  <si>
    <t>ggwsx2sm3hdqw</t>
  </si>
  <si>
    <t>gw5vvks659j1f9</t>
  </si>
  <si>
    <t>gltsnq2vgvdqw</t>
  </si>
  <si>
    <t>g2xqh71x5wj1f9</t>
  </si>
  <si>
    <t>gq01ytrwl0dqw</t>
  </si>
  <si>
    <t>g4b5wfhlpsj1f9</t>
  </si>
  <si>
    <t>gydc66m1hvdqw</t>
  </si>
  <si>
    <t>63xw6292ltp</t>
  </si>
  <si>
    <t>5rlnysv30mdqw</t>
  </si>
  <si>
    <t>9yjx1xp5wvj1f9</t>
  </si>
  <si>
    <t>8v9z9h7ypsdqw</t>
  </si>
  <si>
    <t>hvfmg21y81fsq6h</t>
  </si>
  <si>
    <t>hh96xkrz78j3vh</t>
  </si>
  <si>
    <t>cdvft148l00j1f9</t>
  </si>
  <si>
    <t>cb89pb5c84bdqw</t>
  </si>
  <si>
    <t>g921fmf3tbj1f9</t>
  </si>
  <si>
    <t>gzk62pqkq8dqw</t>
  </si>
  <si>
    <t>gr2cm2z78fj1f9</t>
  </si>
  <si>
    <t>gh3wr36h65dqw</t>
  </si>
  <si>
    <t>hfgmkkwx6jj1f9</t>
  </si>
  <si>
    <t>g4g612yvmrdqw</t>
  </si>
  <si>
    <t>8grk7l1ywtp</t>
  </si>
  <si>
    <t>7dy3c252fcdqw</t>
  </si>
  <si>
    <t>hq69md7qxzj1f9</t>
  </si>
  <si>
    <t>hj7tsjh3g4dqw</t>
  </si>
  <si>
    <t>996k8r54q3j1f9</t>
  </si>
  <si>
    <t>816jv35l6kdqw</t>
  </si>
  <si>
    <t>7zwwl1rms3p</t>
  </si>
  <si>
    <t>6yw7bbrxd5dqw</t>
  </si>
  <si>
    <t>cf2nq9nvg84j1f9</t>
  </si>
  <si>
    <t>cc74755d51wdqw</t>
  </si>
  <si>
    <t>gvwlvqswdwj1f9</t>
  </si>
  <si>
    <t>gmdsq82wqbdqw</t>
  </si>
  <si>
    <t>g9707xwvbpj1f9</t>
  </si>
  <si>
    <t>g1y1dwgkkxdqw</t>
  </si>
  <si>
    <t>hg80t2mnt1j1f9</t>
  </si>
  <si>
    <t>g64jlsnkvtdqw</t>
  </si>
  <si>
    <t>9c1f64g7g8j1f9</t>
  </si>
  <si>
    <t>7rrwx2bflmdqw</t>
  </si>
  <si>
    <t>1zb2q89jzcj1f9</t>
  </si>
  <si>
    <t>0lndj6ydlydqw</t>
  </si>
  <si>
    <t>8fcv9jgxntp</t>
  </si>
  <si>
    <t>6pd77wzgj6dqw</t>
  </si>
  <si>
    <t>yqh8v1dlclcb</t>
  </si>
  <si>
    <t>0km95k605lcb</t>
  </si>
  <si>
    <t>xh9g34kt4yp</t>
  </si>
  <si>
    <t>yd5tc1qtmccb</t>
  </si>
  <si>
    <t>xv9yz46yp6cb</t>
  </si>
  <si>
    <t>zfvcfcwwdqcb</t>
  </si>
  <si>
    <t>yl04rzv9nzcb</t>
  </si>
  <si>
    <t>rkpq20d7k8j1f9</t>
  </si>
  <si>
    <t>ryd6nbjfvwj1f9</t>
  </si>
  <si>
    <t>kd6cs72gchcb</t>
  </si>
  <si>
    <t>j1rpxvkyvqdrj</t>
  </si>
  <si>
    <t>k0mn42jw2pcb</t>
  </si>
  <si>
    <t>kjbkrkgdvxdrj</t>
  </si>
  <si>
    <t>k9dt9nv20xcb</t>
  </si>
  <si>
    <t>klkdtw48qxdrj</t>
  </si>
  <si>
    <t>lg1lrcx6wscb</t>
  </si>
  <si>
    <t>kxzvtxs2z8drj</t>
  </si>
  <si>
    <t>ll8zy8szgccb</t>
  </si>
  <si>
    <t>k9dt9nv2lmdrj</t>
  </si>
  <si>
    <t>nhfcjzl1j0cb</t>
  </si>
  <si>
    <t>m1ksd0qt2hdrj</t>
  </si>
  <si>
    <t>4bzrzqwg8np</t>
  </si>
  <si>
    <t>2hh1dyjhl6nc</t>
  </si>
  <si>
    <t>5k61hjk4p3p</t>
  </si>
  <si>
    <t>3vvwt1sjf8nc</t>
  </si>
  <si>
    <t>8p8g2p3vvkp</t>
  </si>
  <si>
    <t>61k9n92c7snc</t>
  </si>
  <si>
    <t>6pjkcrfwmjp</t>
  </si>
  <si>
    <t>4xyy4yvz72nc</t>
  </si>
  <si>
    <t>cgkyfw8kjy7p</t>
  </si>
  <si>
    <t>ccmlnb5nzqtnc</t>
  </si>
  <si>
    <t>f97f215c04p</t>
  </si>
  <si>
    <t>cgpl6nddm5dnc</t>
  </si>
  <si>
    <t>43ypwcc1n9p</t>
  </si>
  <si>
    <t>cc5tynt4f4zp</t>
  </si>
  <si>
    <t>702bbj7gtwnc</t>
  </si>
  <si>
    <t>cdr6v6bqwz4p</t>
  </si>
  <si>
    <t>9pz4b3wrwhnc</t>
  </si>
  <si>
    <t>g48m2w6n4fp</t>
  </si>
  <si>
    <t>gjy2n0fpzfdqw</t>
  </si>
  <si>
    <t>gvrgpzmkq5p</t>
  </si>
  <si>
    <t>f828dcslwgdqw</t>
  </si>
  <si>
    <t>ghlzwqns3lp</t>
  </si>
  <si>
    <t>f6xt78rym8dqw</t>
  </si>
  <si>
    <t>gbh00dx0lqp</t>
  </si>
  <si>
    <t>f50km5p7nydqw</t>
  </si>
  <si>
    <t>h4tvbxn3k1p</t>
  </si>
  <si>
    <t>hp1gynb5d0dqw</t>
  </si>
  <si>
    <t>hvg3zdyp36p</t>
  </si>
  <si>
    <t>hc6z3ssr2mdqw</t>
  </si>
  <si>
    <t>hpcqkygpw4p</t>
  </si>
  <si>
    <t>hb45nh5y9sdqw</t>
  </si>
  <si>
    <t>9swj5kcmb9p</t>
  </si>
  <si>
    <t>72q9lnx23jnc</t>
  </si>
  <si>
    <t>hqk8h1p42fp</t>
  </si>
  <si>
    <t>g7yck9bcpmdqw</t>
  </si>
  <si>
    <t>hsskpf7d4rp</t>
  </si>
  <si>
    <t>hh430ph7tpdqw</t>
  </si>
  <si>
    <t>gnqspd5j9kp</t>
  </si>
  <si>
    <t>gbn1hn36lbdqw</t>
  </si>
  <si>
    <t>gf4vgcq2zsp</t>
  </si>
  <si>
    <t>f5zk62vyx0dqw</t>
  </si>
  <si>
    <t>klk8v61bjncb</t>
  </si>
  <si>
    <t>j273srdg7xdrj</t>
  </si>
  <si>
    <t>kxngk3twvgcb</t>
  </si>
  <si>
    <t>j8sd548196drj</t>
  </si>
  <si>
    <t>k7tpx2vy5mcb</t>
  </si>
  <si>
    <t>kj35kst2x9drj</t>
  </si>
  <si>
    <t>ghbvhhtddmj1f9</t>
  </si>
  <si>
    <t>f69xbtl7smdqw</t>
  </si>
  <si>
    <t>8f4hdfz88xj1f9</t>
  </si>
  <si>
    <t>41l8ch2g1gj1f9</t>
  </si>
  <si>
    <t>kb1c59sskpp</t>
  </si>
  <si>
    <t>k676y02wq0p</t>
  </si>
  <si>
    <t>mfr94t8dp5j1f9</t>
  </si>
  <si>
    <t>gpfvmkgwpzp</t>
  </si>
  <si>
    <t>gz68sgwznkp</t>
  </si>
  <si>
    <t>jdyt4n1jcvp</t>
  </si>
  <si>
    <t>h1yhscptfhdqw</t>
  </si>
  <si>
    <t>jqmkcr5qkmp</t>
  </si>
  <si>
    <t>jhl8mmlgktdqw</t>
  </si>
  <si>
    <t>j83vkxbq71p</t>
  </si>
  <si>
    <t>j1cvlvz09ndqw</t>
  </si>
  <si>
    <t>hsdjqs7p7dp</t>
  </si>
  <si>
    <t>kcl31vn1gmj1f9</t>
  </si>
  <si>
    <t>j3f76sqydwdqw</t>
  </si>
  <si>
    <t>mltst1tsnncb</t>
  </si>
  <si>
    <t>n8t1bw3mvbp</t>
  </si>
  <si>
    <t>h2vn0nxmdxp</t>
  </si>
  <si>
    <t>hv67lh5k6cdqw</t>
  </si>
  <si>
    <t>j0m7rrqk2np</t>
  </si>
  <si>
    <t>jnw9n41jxjdqw</t>
  </si>
  <si>
    <t>kf8yx040z9j1f9</t>
  </si>
  <si>
    <t>qppp033sbgcb</t>
  </si>
  <si>
    <t>p78rfpwt7hdrj</t>
  </si>
  <si>
    <t>nm2g35xnxbcb</t>
  </si>
  <si>
    <t>n9g4fwqxf9cb</t>
  </si>
  <si>
    <t>l1j62wh80gcb</t>
  </si>
  <si>
    <t>lnrrkfqxpkcb</t>
  </si>
  <si>
    <t>sszpfk56k2cb</t>
  </si>
  <si>
    <t>r88wspk7v5drj</t>
  </si>
  <si>
    <t>chwhpdbdrk6p</t>
  </si>
  <si>
    <t>cgjqm2m65fqnc</t>
  </si>
  <si>
    <t>f96v153308p</t>
  </si>
  <si>
    <t>f4xphygq6jdqw</t>
  </si>
  <si>
    <t>gszyktx4qlp</t>
  </si>
  <si>
    <t>gmy21d9161dqw</t>
  </si>
  <si>
    <t>f6fv1bzhwmp</t>
  </si>
  <si>
    <t>cjkqxyb45djnc</t>
  </si>
  <si>
    <t>gmj51gxg8zp</t>
  </si>
  <si>
    <t>gchtcmy3yfdqw</t>
  </si>
  <si>
    <t>rp35b6yzhwcb</t>
  </si>
  <si>
    <t>hvys5w2yz2p</t>
  </si>
  <si>
    <t>hg7xnfzqbndqw</t>
  </si>
  <si>
    <t>j8w6ctsn1pp</t>
  </si>
  <si>
    <t>jy4x8nsjw5dqw</t>
  </si>
  <si>
    <t>kj4ky0sh97p</t>
  </si>
  <si>
    <t>j159bgs2j8dqw</t>
  </si>
  <si>
    <t>p48q177nggj1f9</t>
  </si>
  <si>
    <t>jv2jjw4b7hp</t>
  </si>
  <si>
    <t>jlt66krwhtdqw</t>
  </si>
  <si>
    <t>ky6psgxd17p</t>
  </si>
  <si>
    <t>knkkk7r5c3dqw</t>
  </si>
  <si>
    <t>jcgy5qtxpbp</t>
  </si>
  <si>
    <t>h3wdn2lrbxdqw</t>
  </si>
  <si>
    <t>jt8q202gg4p</t>
  </si>
  <si>
    <t>jjkc43cyhjdqw</t>
  </si>
  <si>
    <t>k8sw8fzwbvp</t>
  </si>
  <si>
    <t>kvxhbxdzqqdqw</t>
  </si>
  <si>
    <t>vfqhdz1p27cb</t>
  </si>
  <si>
    <t>tl7xwx102zdrj</t>
  </si>
  <si>
    <t>vpbp6cw6lscb</t>
  </si>
  <si>
    <t>cggyrn7y045p</t>
  </si>
  <si>
    <t>cd6q9y0yzn0nc</t>
  </si>
  <si>
    <t>kgxprq7tbgp</t>
  </si>
  <si>
    <t>jryh67vy69dqw</t>
  </si>
  <si>
    <t>q3wgjjrq6cp</t>
  </si>
  <si>
    <t>qcwzvswvqtdqw</t>
  </si>
  <si>
    <t>gx4qns4txpp</t>
  </si>
  <si>
    <t>gjhflfs4nqdqw</t>
  </si>
  <si>
    <t>cdqkmgsxb6jp</t>
  </si>
  <si>
    <t>cb5vnr5x2vfnc</t>
  </si>
  <si>
    <t>gb2fqlysmnp</t>
  </si>
  <si>
    <t>cjt7s50tl1vnc</t>
  </si>
  <si>
    <t>gsnds89k82p</t>
  </si>
  <si>
    <t>gghx3vbcz9p</t>
  </si>
  <si>
    <t>cb6s3f1jmrcp</t>
  </si>
  <si>
    <t>qbkdvh9jzgcb</t>
  </si>
  <si>
    <t>pss3wqdfx4drj</t>
  </si>
  <si>
    <t>g74znf0sdhp</t>
  </si>
  <si>
    <t>gp0fzfbfhdp</t>
  </si>
  <si>
    <t>8nclqz0bcxp</t>
  </si>
  <si>
    <t>452vkxgfb9nc</t>
  </si>
  <si>
    <t>cfpr8y9j2f1p</t>
  </si>
  <si>
    <t>cb7smxr7b2xnc</t>
  </si>
  <si>
    <t>qzdrttf00bcb</t>
  </si>
  <si>
    <t>qhhv0lbltzdrj</t>
  </si>
  <si>
    <t>jhdfswty6gp</t>
  </si>
  <si>
    <t>h4gb86vp83dqw</t>
  </si>
  <si>
    <t>h2blzv6j8lp</t>
  </si>
  <si>
    <t>hv2h3px4n2dqw</t>
  </si>
  <si>
    <t>hdlh9d6848p</t>
  </si>
  <si>
    <t>gzyml8tmwzdqw</t>
  </si>
  <si>
    <t>lrcpt83pfkp</t>
  </si>
  <si>
    <t>lhjw3n6rkfdqw</t>
  </si>
  <si>
    <t>gk08dk61gmp</t>
  </si>
  <si>
    <t>gd0fz3d4pldqw</t>
  </si>
  <si>
    <t>hvfkjfyxntp</t>
  </si>
  <si>
    <t>hzwjpkv3w8p</t>
  </si>
  <si>
    <t>hl4ml2061sp</t>
  </si>
  <si>
    <t>gycq355wy3p</t>
  </si>
  <si>
    <t>gr131sr9d5dqw</t>
  </si>
  <si>
    <t>hlnnc493pxp</t>
  </si>
  <si>
    <t>hc0f9hh57jdqw</t>
  </si>
  <si>
    <t>jxzmm44gy6p</t>
  </si>
  <si>
    <t>k66dmkfrjpp</t>
  </si>
  <si>
    <t>lfh8p8h6tbp</t>
  </si>
  <si>
    <t>cjkb9cztl6tp</t>
  </si>
  <si>
    <t>cff4nsrfgqgnc</t>
  </si>
  <si>
    <t>pp8x7h2vrxcb</t>
  </si>
  <si>
    <t>n6dj2hcf6jdrj</t>
  </si>
  <si>
    <t>cb07gbzx7l3p</t>
  </si>
  <si>
    <t>784rn19217dqw</t>
  </si>
  <si>
    <t>cgvjhrf0ntlp</t>
  </si>
  <si>
    <t>ccvl0bxhldzdqw</t>
  </si>
  <si>
    <t>f7b3jhfbvlj1f9</t>
  </si>
  <si>
    <t>chk8z2qw2xhdqw</t>
  </si>
  <si>
    <t>gh8bv5q6yhj1f9</t>
  </si>
  <si>
    <t>f559nz6dfhdqw</t>
  </si>
  <si>
    <t>z6p7nw9637p</t>
  </si>
  <si>
    <t>ww0rmmj9kfp</t>
  </si>
  <si>
    <t>vc22lv8dzsp</t>
  </si>
  <si>
    <t>0p1bhjbp77p</t>
  </si>
  <si>
    <t>wn1n14r4ftp</t>
  </si>
  <si>
    <t>yk4wpxkqchp</t>
  </si>
  <si>
    <t>s8vxy2yhr5p</t>
  </si>
  <si>
    <t>02gx316vdtp</t>
  </si>
  <si>
    <t>zs2hhg495xdqw</t>
  </si>
  <si>
    <t>0prgkq3m7rp</t>
  </si>
  <si>
    <t>zhbg8tvg7mdqw</t>
  </si>
  <si>
    <t>y0459p1ykdp</t>
  </si>
  <si>
    <t>xxkxwh4h5pdqw</t>
  </si>
  <si>
    <t>w1dxf8t75dp</t>
  </si>
  <si>
    <t>v2f16mpqwbdqw</t>
  </si>
  <si>
    <t>v1xws05jzqp</t>
  </si>
  <si>
    <t>t165tr0tt0dqw</t>
  </si>
  <si>
    <t>vn6d7p2btnp</t>
  </si>
  <si>
    <t>tpt2dbf8n1dqw</t>
  </si>
  <si>
    <t>tj00kqrqhnp</t>
  </si>
  <si>
    <t>smlhb6cpwldqw</t>
  </si>
  <si>
    <t>9f514y68fjp</t>
  </si>
  <si>
    <t>k1h3vs8cgbp</t>
  </si>
  <si>
    <t>mx4gndt764j1f9</t>
  </si>
  <si>
    <t>gbl3sdfp5np</t>
  </si>
  <si>
    <t>cd8fng6mp31nc</t>
  </si>
  <si>
    <t>Road vehicles: average 2022 price by segment (FIPE, nominal R$)</t>
  </si>
  <si>
    <t>Source: sheet 'Vehicle Price' (FIPE, 11,632 monthly listings, model-year 2023, Jan-Dec 2022). Segment = column N of that sheet (rules in Class_Rules).</t>
  </si>
  <si>
    <t>Segment</t>
  </si>
  <si>
    <t>Observations (n)</t>
  </si>
  <si>
    <t>Share of rows</t>
  </si>
  <si>
    <t>Mean price (R$)</t>
  </si>
  <si>
    <t>Median price (R$)</t>
  </si>
  <si>
    <t>Min (R$)</t>
  </si>
  <si>
    <t>Max (R$)</t>
  </si>
  <si>
    <t>Passenger LDV</t>
  </si>
  <si>
    <t>Passenger HDV</t>
  </si>
  <si>
    <t>Freight LDV</t>
  </si>
  <si>
    <t>Freight HDV</t>
  </si>
  <si>
    <t>All vehicles</t>
  </si>
  <si>
    <t>Formula: Mean = AVERAGEIFS(price, segment, X); Median/Min/Max = array formulas MEDIAN/MIN/MAX(IF(segment = X, price)).</t>
  </si>
  <si>
    <t>Monthly mean price by segment (R$) - price level through 2022</t>
  </si>
  <si>
    <t>Month</t>
  </si>
  <si>
    <t>Weighted mean of months</t>
  </si>
  <si>
    <t>Difference vs annual mean (R$)</t>
  </si>
  <si>
    <t>Reconciliation check</t>
  </si>
  <si>
    <t>Observations by month (n)</t>
  </si>
  <si>
    <t>Total</t>
  </si>
  <si>
    <t>Motorbike, aircraft, ship and rail: average price by vehicle type (constant 2022 R$)</t>
  </si>
  <si>
    <t>Weighted average of the included benchmarks in Bench_NonRoad (weights = 1 except motorbikes, weighted by 2022 registrations).</t>
  </si>
  <si>
    <t>Benchmarks included (n)</t>
  </si>
  <si>
    <t>Weighted average price (R$, constant 2022)</t>
  </si>
  <si>
    <t>Same, US$ (constant 2022, at 2022 avg PTAX)</t>
  </si>
  <si>
    <t>Lowest benchmark (R$)</t>
  </si>
  <si>
    <t>Highest benchmark (R$)</t>
  </si>
  <si>
    <t>What the price represents / confidence</t>
  </si>
  <si>
    <t>Sales-weighted average of Honda CG 160 (Start/Fan/Titan), Biz (110i/125) and Pop 110i = 52% of 2022 registrations. Suggested prices sit below FIPE market prices. Confidence: medium.</t>
  </si>
  <si>
    <t>Honda CG 160 Cargo suggested price. Single model. Confidence: low.</t>
  </si>
  <si>
    <t>Average of A320neo, 737 MAX 8 (market values) and E195-E2 (negotiated). Narrowbody / regional jets, not list prices. Confidence: medium.</t>
  </si>
  <si>
    <t>Average of two used converted narrowbody freighters (IBA values, 2022). New-build freighters cost far more. Confidence: medium.</t>
  </si>
  <si>
    <t>One used ferry-boat purchase by the state of Bahia (2026). Confidence: low.</t>
  </si>
  <si>
    <t>Average of two Transpetro tanker newbuild contracts built in Brazil (Handy 2025, MR1 2026). Confidence: medium.</t>
  </si>
  <si>
    <t>One six-car metro trainset (Metro SP, 2025 contract, 2024 prices). Confidence: low.</t>
  </si>
  <si>
    <t>Average of four locomotive purchases (MRS, VLI). Locomotive only, no wagons. Confidence: medium.</t>
  </si>
  <si>
    <t>Benchmark prices for motorbikes, aircraft, ships and rail (Brazil): sources and step-by-step conversion to constant 2022 R$</t>
  </si>
  <si>
    <t>Blue = value taken from the source. Columns K-Q are formulas. Set Include = 0 to drop a benchmark from the average. Motorbike weights use Fenabrave 2022 registrations by model.</t>
  </si>
  <si>
    <t>Model group</t>
  </si>
  <si>
    <t>Item / version</t>
  </si>
  <si>
    <t>Price basis</t>
  </si>
  <si>
    <t>Price (native currency, per vehicle)</t>
  </si>
  <si>
    <t>Include (1/0)</t>
  </si>
  <si>
    <t>2022 registrations of model group (Fenabrave)</t>
  </si>
  <si>
    <t>Versions counted</t>
  </si>
  <si>
    <t>Weight</t>
  </si>
  <si>
    <t>FX to R$ (avg PTAX of price year)</t>
  </si>
  <si>
    <t>Nominal price (R$)</t>
  </si>
  <si>
    <t>Factor to 2022 prices (IPCA)</t>
  </si>
  <si>
    <t>Price, constant 2022 R$</t>
  </si>
  <si>
    <t>Price, constant 2022 US$</t>
  </si>
  <si>
    <t>MB-P1</t>
  </si>
  <si>
    <t>CG 160</t>
  </si>
  <si>
    <t>Honda CG 160 Start</t>
  </si>
  <si>
    <t>Manufacturer suggested price, MY2022 line (DF base, excl. freight/insurance)</t>
  </si>
  <si>
    <t>CG 160 volume shared equally across the versions counted (Cargo version excluded). Announced in 2021 for the 2022 line; FIPE market prices were higher (see Macro cross-check).</t>
  </si>
  <si>
    <t>Bem Parana - Honda CG celebra 45 anos de producao</t>
  </si>
  <si>
    <t>https://www.bemparana.com.br/carros/honda-cg-celebra-45-anos-de-producao/</t>
  </si>
  <si>
    <t>MB-P2</t>
  </si>
  <si>
    <t>Honda CG 160 Fan</t>
  </si>
  <si>
    <t>MB-P3</t>
  </si>
  <si>
    <t>Honda CG 160 Titan</t>
  </si>
  <si>
    <t>MB-P4</t>
  </si>
  <si>
    <t>Biz</t>
  </si>
  <si>
    <t>Honda Biz 110i</t>
  </si>
  <si>
    <t>Biz 2022 line announced Sep/Oct 2021.</t>
  </si>
  <si>
    <t>Motonline - Biz 2022: cores e precos</t>
  </si>
  <si>
    <t>https://motonline.com.br/noticia/biz-2022-cores-e-precos-biz-125-biz-110/</t>
  </si>
  <si>
    <t>MB-P5</t>
  </si>
  <si>
    <t>Honda Biz 125</t>
  </si>
  <si>
    <t>MB-P6</t>
  </si>
  <si>
    <t>Pop 110i</t>
  </si>
  <si>
    <t>Honda Pop 110i (2022 model)</t>
  </si>
  <si>
    <t>FIPE table value, Jan-2022</t>
  </si>
  <si>
    <t>Registrations: Fenabrave 2022 via tabelafipebrasil.com/motos/novas-mais-vendidas/2022. These three Honda models = 52% of 2022 registrations.</t>
  </si>
  <si>
    <t>Tabela FIPE Brasil - Honda Pop 110i 2022</t>
  </si>
  <si>
    <t>https://www.tabelafipebrasil.com/motos/HONDA/POP-110I/2022</t>
  </si>
  <si>
    <t>MB-F1</t>
  </si>
  <si>
    <t>CG 160 Cargo</t>
  </si>
  <si>
    <t>Honda CG 160 Cargo (professional-use version)</t>
  </si>
  <si>
    <t>Single benchmark: the cargo/delivery version of the best-selling Brazilian motorbike.</t>
  </si>
  <si>
    <t>AC-P1</t>
  </si>
  <si>
    <t>A320neo</t>
  </si>
  <si>
    <t>Airbus A320neo (nearly new)</t>
  </si>
  <si>
    <t>Market value</t>
  </si>
  <si>
    <t>Type flown by Brazilian carriers (e.g. LATAM Brasil, Azul).</t>
  </si>
  <si>
    <t>Simple Flying / InsideFlyer - 737 vs A320 per-seat cost, Jul-2026</t>
  </si>
  <si>
    <t>https://www.insideflyer.com/posts/boeing-737-cheaper-per-seat-than-airbus-a320/</t>
  </si>
  <si>
    <t>AC-P2</t>
  </si>
  <si>
    <t>737 MAX 8</t>
  </si>
  <si>
    <t>Boeing 737 MAX 8 (nearly new)</t>
  </si>
  <si>
    <t>Type flown by GOL.</t>
  </si>
  <si>
    <t>AC-P3</t>
  </si>
  <si>
    <t>E195-E2</t>
  </si>
  <si>
    <t>Embraer E195-E2</t>
  </si>
  <si>
    <t>Negotiated price (Mexicana order: US$ 750 m for 10 E190-E2 + 10 E195-E2)</t>
  </si>
  <si>
    <t>Per-unit price implied by the article (about US$ 40 m for the E195-E2). Type flown by Azul.</t>
  </si>
  <si>
    <t>AirDataNews - Mexicana pays US$ 750 m for 20 Embraer E2 jets</t>
  </si>
  <si>
    <t>https://www.airdatanews.com/bargain-or-fair-price-mexicana-carrier-pays-usdollar750-million-for-20-embraer-e2-jets/</t>
  </si>
  <si>
    <t>AC-P4</t>
  </si>
  <si>
    <t>E195-E2 (list)</t>
  </si>
  <si>
    <t>Embraer E195-E2 list price (memo)</t>
  </si>
  <si>
    <t>List price (US$ 389.4 m / 5 aircraft)</t>
  </si>
  <si>
    <t>Excluded: list price, not comparable with market values (the Mexicana source cites discounts of more than 50%).</t>
  </si>
  <si>
    <t>Money Times - Embraer receives order for 5 E195-E2</t>
  </si>
  <si>
    <t>https://www.moneytimes.com.br/embraer-embr3-recebe-novo-pedido-de-5-aeronaves-e195-e2-por-us-389-milhoes/</t>
  </si>
  <si>
    <t>AC-F1</t>
  </si>
  <si>
    <t>737-800BCF</t>
  </si>
  <si>
    <t>Boeing 737-800BCF (2006 build)</t>
  </si>
  <si>
    <t>IBA appraised market value (Apr-2022)</t>
  </si>
  <si>
    <t>Used passenger-to-freighter conversion. Converted narrowbodies are a main freighter type for Brazilian express cargo.</t>
  </si>
  <si>
    <t>IBA - 737-800 leads passenger-to-freighter fleet growth in 2022</t>
  </si>
  <si>
    <t>https://www.iba.aero/insight/boeing-737-800-leads-passenger-to-freighter-fleet-growth-in-2022/</t>
  </si>
  <si>
    <t>AC-F2</t>
  </si>
  <si>
    <t>A321-200P2F</t>
  </si>
  <si>
    <t>Airbus A321-200 P2F (2001 build)</t>
  </si>
  <si>
    <t>Used passenger-to-freighter conversion.</t>
  </si>
  <si>
    <t>STAT Times - citing IBA</t>
  </si>
  <si>
    <t>https://www.stattimes.com/air-cargo/boeing-737-800-dominates-freighters-a321-a330-conversions-increasing-1345261</t>
  </si>
  <si>
    <t>AC-F3</t>
  </si>
  <si>
    <t>777F</t>
  </si>
  <si>
    <t>Boeing 777F (new-build value, memo)</t>
  </si>
  <si>
    <t>IBA estimated value (Apr-2022)</t>
  </si>
  <si>
    <t>Excluded: long-haul widebody new-build; not representative of Brazilian domestic freighter fleets.</t>
  </si>
  <si>
    <t>SH-P1</t>
  </si>
  <si>
    <t>Ferry-boat</t>
  </si>
  <si>
    <t>Bahia ferry-boat, 1,254 passengers + 168 vehicles</t>
  </si>
  <si>
    <t>Procurement contract value (used vessel, &lt;= 8 years old)</t>
  </si>
  <si>
    <t>Single benchmark and a used vessel (Salvador-Itaparica system). Tender homologated 29-Apr-2026.</t>
  </si>
  <si>
    <t>Bahia Noticias, 29-Apr-2026</t>
  </si>
  <si>
    <t>https://www.bahianoticias.com.br/noticia/316277-governo-da-bahia-homologa-licitacao-para-novo-ferry-boat-da-operacao-salvador-itaparica</t>
  </si>
  <si>
    <t>SH-F1</t>
  </si>
  <si>
    <t>Handy tanker</t>
  </si>
  <si>
    <t>Transpetro Handy product tanker (15-18k dwt)</t>
  </si>
  <si>
    <t>Contract price per vessel</t>
  </si>
  <si>
    <t>Four vessels ordered Feb-2025 from Ecovix / Mac Laren (Brazil).</t>
  </si>
  <si>
    <t>Eixos - Retomada da industria naval</t>
  </si>
  <si>
    <t>https://eixos.com.br/petroleo-e-gas/retomada-da-industria-naval-conheca-os-estaleiros-contratados-pela-petrobras-e-transpetro-em-lula-3/</t>
  </si>
  <si>
    <t>SH-F2</t>
  </si>
  <si>
    <t>MR1 tanker</t>
  </si>
  <si>
    <t>Transpetro MR1 cabotage tanker (~40k dwt)</t>
  </si>
  <si>
    <t>Contract value / 4 vessels</t>
  </si>
  <si>
    <t>Signed 18-Jun-2026 with Estaleiro Rio Grande; US$ 427 m for four vessels. Contract may include items beyond the hull.</t>
  </si>
  <si>
    <t>Times Brasil (CNBC) - Transpetro fecha contrato de US$ 427 milhoes</t>
  </si>
  <si>
    <t>https://timesbrasil.com.br/empresas-e-negocios/transpetro-fecha-contrato-de-us-427-milhoes-para-construir-quatro-navios-no-rio-grande-do-sul/</t>
  </si>
  <si>
    <t>RL-P1</t>
  </si>
  <si>
    <t>Metro EMU</t>
  </si>
  <si>
    <t>Metro de Sao Paulo six-car trainset (CRRC Sifang)</t>
  </si>
  <si>
    <t>Contract value / 44 trainsets</t>
  </si>
  <si>
    <t>Contract base date 1-Apr-2024, signed 22-Jul-2025. Price per six-car train (includes contract scope such as systems and warranty).</t>
  </si>
  <si>
    <t>Diario do Transporte - Contrato para 44 novos trens do Metro de SP</t>
  </si>
  <si>
    <t>https://diariodotransporte.com.br/2025/07/23/contrato-para-44-novos-trens-do-metro-de-sp-e-assinado-com-estatal-chinesa-quase-quatro-meses-apos-homologacao-da-licitacao/</t>
  </si>
  <si>
    <t>RL-F1</t>
  </si>
  <si>
    <t>Locomotive</t>
  </si>
  <si>
    <t>MRS - Wabtec ES44ACi Evolution locomotive</t>
  </si>
  <si>
    <t>Contract value / 30 locomotives (about R$ 500 m)</t>
  </si>
  <si>
    <t>Freight rail vehicle = locomotive (traction unit); wagons not included.</t>
  </si>
  <si>
    <t>Mundo Logistica - MRS investe em 30 locomotivas Evolution</t>
  </si>
  <si>
    <t>https://mundologistica.com.br/noticias/mrs-investe-em-30-locomotivas-evolution-da-wabtec</t>
  </si>
  <si>
    <t>RL-F2</t>
  </si>
  <si>
    <t>VLI - Wabtec locomotive (7 units)</t>
  </si>
  <si>
    <t>Contract value / 7 locomotives (R$ 150 m)</t>
  </si>
  <si>
    <t>Deliveries from early 2026.</t>
  </si>
  <si>
    <t>Diario do Comercio - VLI conclui compra de locomotivas</t>
  </si>
  <si>
    <t>https://diariodocomercio.com.br/economia/vli-conclui-compra-de-locomotivas-para-fca-por-r-150-milhoes</t>
  </si>
  <si>
    <t>RL-F3</t>
  </si>
  <si>
    <t>VLI - Wabtec locomotive (12 units)</t>
  </si>
  <si>
    <t>Contract value / 12 locomotives (R$ 300 m)</t>
  </si>
  <si>
    <t>Contract signed about one year before Jul-2024 according to the article.</t>
  </si>
  <si>
    <t>RL-F4</t>
  </si>
  <si>
    <t>VLI - Progress Rail locomotive (8 units)</t>
  </si>
  <si>
    <t>Contract value / 8 locomotives (about R$ 170 m)</t>
  </si>
  <si>
    <t>Built in Sete Lagoas (MG).</t>
  </si>
  <si>
    <t>Step formulas: Weight = registrations / versions counted (weighted groups) else 1;  FX = average PTAX of the price year (USD rows) else 1;  Nominal R$ = Price x FX;  Constant 2022 R$ = Nominal x Macro factor (IPCA index 2022 / index of price year);  US$ = R$ / 2022 average PTAX.</t>
  </si>
  <si>
    <t>Fenabrave 2022 registrations by model:</t>
  </si>
  <si>
    <t>tabelafipebrasil.com/motos/novas-mais-vendidas/2022</t>
  </si>
  <si>
    <t>Classification rules: FIPE rows -&gt; Passenger/Freight x LDV/HDV</t>
  </si>
  <si>
    <t>A row takes the segment of the LAST rule whose brand keyword AND model keyword are both found (case-insensitive substring) in the 'brand' and 'model' columns. No match = default segment. Edit or add rules in rows 6-85; everything downstream recalculates.</t>
  </si>
  <si>
    <t>Default segment (no rule matched)</t>
  </si>
  <si>
    <t>Cars, SUVs, sports cars and glazed / 9-seat vans are Passenger LDV by default.</t>
  </si>
  <si>
    <t>Rule ID</t>
  </si>
  <si>
    <t>Brand keyword</t>
  </si>
  <si>
    <t>Model keyword</t>
  </si>
  <si>
    <t>Basis / rationale</t>
  </si>
  <si>
    <t>FIPE rows matched (final rule)</t>
  </si>
  <si>
    <t>FIPE rows</t>
  </si>
  <si>
    <t>Share</t>
  </si>
  <si>
    <t>Strada</t>
  </si>
  <si>
    <t>Pickup / van / light truck (light commercial vehicle, ANFAVEA 'comerciais leves'); GVW &lt;= 3,856 kg</t>
  </si>
  <si>
    <t>Toro</t>
  </si>
  <si>
    <t>Fiorino</t>
  </si>
  <si>
    <t>Ducato Chassi</t>
  </si>
  <si>
    <t>Ducato Cargo</t>
  </si>
  <si>
    <t>Ducato MaxiCargo</t>
  </si>
  <si>
    <t>Rows in data sheet</t>
  </si>
  <si>
    <t>Scudo Cargo</t>
  </si>
  <si>
    <t>Check (must be OK)</t>
  </si>
  <si>
    <t>Doblo Cargo</t>
  </si>
  <si>
    <t>Cargo van (Doblo Cargo)</t>
  </si>
  <si>
    <t>Rows using default segment</t>
  </si>
  <si>
    <t>Ranger</t>
  </si>
  <si>
    <t>Pickup; GVW &lt; 3,856 kg</t>
  </si>
  <si>
    <t>Maverick</t>
  </si>
  <si>
    <t>Pickup (unibody); GVW &lt; 3,856 kg</t>
  </si>
  <si>
    <t>LDV / HDV threshold</t>
  </si>
  <si>
    <t>TRANSIT Furg</t>
  </si>
  <si>
    <t>Cargo van; GVW ~3.5 t</t>
  </si>
  <si>
    <t>Brazil's PROCONVE treats GVW &lt;= 3,856 kg as light and &gt; 3,856 kg as heavy (CONAMA Res. 15/1995 as amended; Res. 490/2018).</t>
  </si>
  <si>
    <t>Hilux CD</t>
  </si>
  <si>
    <t>Pickup (SW4 SUV excluded); GVW &lt; 3,856 kg</t>
  </si>
  <si>
    <t>Source: transportpolicy.net - Brazil light-duty definition</t>
  </si>
  <si>
    <t>Hilux CS</t>
  </si>
  <si>
    <t>Source: CONAMA Resolution 490/2018 (heavy &gt; 3.856 t)</t>
  </si>
  <si>
    <t>Hilux Chassi</t>
  </si>
  <si>
    <t>Chevrolet</t>
  </si>
  <si>
    <t>S10</t>
  </si>
  <si>
    <t>L200</t>
  </si>
  <si>
    <t>Frontier</t>
  </si>
  <si>
    <t>Volks</t>
  </si>
  <si>
    <t>Saveiro</t>
  </si>
  <si>
    <t>Compact pickup</t>
  </si>
  <si>
    <t>AMAROK</t>
  </si>
  <si>
    <t>Delivery</t>
  </si>
  <si>
    <t>Light urban truck (Delivery Express+); GVW not verified</t>
  </si>
  <si>
    <t>Master</t>
  </si>
  <si>
    <t>Cargo van; GVW ~3.5 t (glazed and 16-seat versions overridden below)</t>
  </si>
  <si>
    <t>OROCH</t>
  </si>
  <si>
    <t>Partner Furg</t>
  </si>
  <si>
    <t>Cargo van; GVW ~3.0-3.5 t</t>
  </si>
  <si>
    <t>Partner Rapid</t>
  </si>
  <si>
    <t>Expert Business</t>
  </si>
  <si>
    <t>Expert Cargo</t>
  </si>
  <si>
    <t>Boxer Business</t>
  </si>
  <si>
    <t>Boxer Cargo</t>
  </si>
  <si>
    <t>Boxer Furg</t>
  </si>
  <si>
    <t>Citro</t>
  </si>
  <si>
    <t>Furg</t>
  </si>
  <si>
    <t>Cargo van (furgao); GVW ~3.0-3.5 t</t>
  </si>
  <si>
    <t>Cargo</t>
  </si>
  <si>
    <t>Kia</t>
  </si>
  <si>
    <t>Bongo</t>
  </si>
  <si>
    <t>Light truck (K-2500); GVW ~3.5 t</t>
  </si>
  <si>
    <t>HR 2.5</t>
  </si>
  <si>
    <t>Light truck (HR); GVW ~3.5 t</t>
  </si>
  <si>
    <t>MINITRUCK</t>
  </si>
  <si>
    <t>Light truck 3.5 t</t>
  </si>
  <si>
    <t>V2</t>
  </si>
  <si>
    <t>Mini pickups/van V21, V22, V25</t>
  </si>
  <si>
    <t>CS TDI</t>
  </si>
  <si>
    <t>Utility 4x4 pickup (single cab)</t>
  </si>
  <si>
    <t>CD TDI</t>
  </si>
  <si>
    <t>Utility 4x4 pickup (double cab)</t>
  </si>
  <si>
    <t>Mercedes</t>
  </si>
  <si>
    <t>Sprinter 314</t>
  </si>
  <si>
    <t>Sprinter 3xx family = 3.5 t GVW</t>
  </si>
  <si>
    <t>Sprinter 315</t>
  </si>
  <si>
    <t>30-130</t>
  </si>
  <si>
    <t>Iveco Daily naming: first number = GVW in tonnes x10 (3.0-3.5 t)</t>
  </si>
  <si>
    <t>30-160</t>
  </si>
  <si>
    <t>35-150</t>
  </si>
  <si>
    <t>35-160</t>
  </si>
  <si>
    <t>1500</t>
  </si>
  <si>
    <t>Full-size pickup; GVW &lt; 3,856 kg</t>
  </si>
  <si>
    <t>CLASSIC</t>
  </si>
  <si>
    <t>Full-size pickup (Ram 1500 Classic)</t>
  </si>
  <si>
    <t>Gladiator</t>
  </si>
  <si>
    <t>Pickup</t>
  </si>
  <si>
    <t>Sprinter 416 Chassi</t>
  </si>
  <si>
    <t>Sprinter 4xx/5xx = 4.1-5.0 t GVW (&gt; 3,856 kg)</t>
  </si>
  <si>
    <t>Sprinter 516 Chassi</t>
  </si>
  <si>
    <t>Sprinter 416 Furg</t>
  </si>
  <si>
    <t>Sprinter 516 Furg</t>
  </si>
  <si>
    <t>45-170</t>
  </si>
  <si>
    <t>Iveco Daily 4.5-7.0 t GVW (&gt; 3,856 kg)</t>
  </si>
  <si>
    <t>55-170</t>
  </si>
  <si>
    <t>60-170</t>
  </si>
  <si>
    <t>65-170</t>
  </si>
  <si>
    <t>70-170</t>
  </si>
  <si>
    <t>2500</t>
  </si>
  <si>
    <t>Heavy-duty pickup; GVW &gt; 3,856 kg</t>
  </si>
  <si>
    <t>3500</t>
  </si>
  <si>
    <t>416 VAN</t>
  </si>
  <si>
    <t>Sprinter 416 passenger van, 4.1 t GVW</t>
  </si>
  <si>
    <t>516 VAN</t>
  </si>
  <si>
    <t>Sprinter 516 passenger van, 5.0 t GVW</t>
  </si>
  <si>
    <t>Vidrado</t>
  </si>
  <si>
    <t>Sprinter 416/516 glazed passenger van (&gt; 3,856 kg)</t>
  </si>
  <si>
    <t>Minibus</t>
  </si>
  <si>
    <t>Minibus / microbus / school van (&gt;=15 seats); GVW &gt; 3,856 kg</t>
  </si>
  <si>
    <t>Ducato Minibus</t>
  </si>
  <si>
    <t>Ducato Multi</t>
  </si>
  <si>
    <t>Ducato Multi passenger van (15+ seats)</t>
  </si>
  <si>
    <t>Ducato MaxiMulti</t>
  </si>
  <si>
    <t>Ducato MaxiMulti passenger van (15+ seats)</t>
  </si>
  <si>
    <t>Boxer Minibus</t>
  </si>
  <si>
    <t>Jumper 2.0 Minibus</t>
  </si>
  <si>
    <t>Executive</t>
  </si>
  <si>
    <t>Master Executive 16-seat minibus</t>
  </si>
  <si>
    <t>Microbus</t>
  </si>
  <si>
    <t>Escolar</t>
  </si>
  <si>
    <t>School bus on Marrua chassis</t>
  </si>
  <si>
    <t>Vetrato</t>
  </si>
  <si>
    <t>Daily 45-170 Vetrato glazed passenger van (4.5 t GVW)</t>
  </si>
  <si>
    <t>Vitre</t>
  </si>
  <si>
    <t>Glazed van (passenger version of Master)</t>
  </si>
  <si>
    <t>Fuel / powertrain rules for the FIPE rows</t>
  </si>
  <si>
    <t>FIPE's 'fuel' column only says Gasoline or Diesel. A row is a Plug-in hybrid if a rule below matches BOTH its brand and model text (case-insensitive substring); otherwise it keeps FIPE's fuel. Non-plug hybrids (HEV, mild-hybrid MHEV) stay in Gasoline/Diesel.</t>
  </si>
  <si>
    <t>Basis</t>
  </si>
  <si>
    <t>FIPE rows matched</t>
  </si>
  <si>
    <t>Rows classified as each fuel class</t>
  </si>
  <si>
    <t>530e</t>
  </si>
  <si>
    <t>530e plug-in</t>
  </si>
  <si>
    <t>330e</t>
  </si>
  <si>
    <t>330e plug-in</t>
  </si>
  <si>
    <t>45e</t>
  </si>
  <si>
    <t>X5 xDrive45e plug-in</t>
  </si>
  <si>
    <t>Plug-in hybrid</t>
  </si>
  <si>
    <t>T-8</t>
  </si>
  <si>
    <t>T8 Twin Engine plug-in</t>
  </si>
  <si>
    <t>Total (must equal rows in data)</t>
  </si>
  <si>
    <t>T8</t>
  </si>
  <si>
    <t>E-Hybrid</t>
  </si>
  <si>
    <t>Panamera / Cayenne E-Hybrid plug-in</t>
  </si>
  <si>
    <t>4XE</t>
  </si>
  <si>
    <t>Compass 4xe plug-in</t>
  </si>
  <si>
    <t>TFSIe</t>
  </si>
  <si>
    <t>Q5 TFSI e plug-in</t>
  </si>
  <si>
    <t>404cv</t>
  </si>
  <si>
    <t>F-Pace P400e plug-in</t>
  </si>
  <si>
    <t>Si4 (H</t>
  </si>
  <si>
    <t>Range Rover P400e plug-in (2.0 Si4 hybrid)</t>
  </si>
  <si>
    <t>Si4(H</t>
  </si>
  <si>
    <t>No battery-electric, natural-gas, LPG or hydrogen vehicles appear in the FIPE file, so those fuels are priced from the sources on Fuel_Evidence.</t>
  </si>
  <si>
    <t>Macro inputs: PTAX exchange rate and IPCA inflation (Brazil)</t>
  </si>
  <si>
    <t>Blue = data copied from source. Black = formulas. Used to convert benchmark prices (USD or older BRL) to constant 2022 R$.</t>
  </si>
  <si>
    <t>PTAX (R$ per US$), monthly average of daily sell rate</t>
  </si>
  <si>
    <t>IPCA accumulated over 12 months (%)</t>
  </si>
  <si>
    <t>Annual series used by the model</t>
  </si>
  <si>
    <t>Year</t>
  </si>
  <si>
    <t>PTAX avg (R$/US$)</t>
  </si>
  <si>
    <t>IPCA 12m (%)</t>
  </si>
  <si>
    <t>Avg PTAX (R$/US$)</t>
  </si>
  <si>
    <t>Months averaged</t>
  </si>
  <si>
    <t>IPCA month used</t>
  </si>
  <si>
    <t>IPCA, calendar year</t>
  </si>
  <si>
    <t>Price index (Dec-2014 = 1)</t>
  </si>
  <si>
    <t>Factor to base-year (2022) prices</t>
  </si>
  <si>
    <t>Notes</t>
  </si>
  <si>
    <t>2026 is a partial year: PTAX = average of Jan-Aug 2026 monthly averages; IPCA = 12-month rate to Aug-2026 (proxy for the 2026 calendar-year rate).</t>
  </si>
  <si>
    <t>Calendar-year IPCA = 12-month IPCA in the last available month of that year (December for complete years).</t>
  </si>
  <si>
    <t>Factor to 2022 prices (col Q) = index(2022) / index(price year). Multiply a nominal R$ price of year Y by it to get constant 2022 R$ (year-end index convention).</t>
  </si>
  <si>
    <t>Cross-check of the real-price trend for entry-level motorbikes (FIPE vs IPCA)</t>
  </si>
  <si>
    <t>Model (2022 model-year) and window</t>
  </si>
  <si>
    <t>FIPE start (R$)</t>
  </si>
  <si>
    <t>FIPE end (R$)</t>
  </si>
  <si>
    <t>Years</t>
  </si>
  <si>
    <t>Nominal change</t>
  </si>
  <si>
    <t>Cumulative IPCA</t>
  </si>
  <si>
    <t>Real CAGR</t>
  </si>
  <si>
    <t>Honda CG 160 Start: Sep-2021 to Aug-2026 (IPCA 12m at each Aug, 2022-26)</t>
  </si>
  <si>
    <t>Honda Pop 110i: Jan-2022 to Jan-2026 (IPCA 12m at each Jan, 2023-26)</t>
  </si>
  <si>
    <t>FIPE source: CG 160 Start 2022</t>
  </si>
  <si>
    <t>FIPE source: Pop 110i 2022</t>
  </si>
  <si>
    <t>Source IPCA: IBGE / BCB SGS 433, 12-month accumulation via valorfinal.com.br (CC BY 4.0)</t>
  </si>
  <si>
    <t>Source PTAX: Banco Central do Brasil SGS 3698 (monthly average, sell) via valorfinal.com.br (CC BY 4.0)</t>
  </si>
  <si>
    <t>Price ($/vehicle)</t>
  </si>
  <si>
    <t>battery electric vehicle</t>
  </si>
  <si>
    <t>natural gas vehicle</t>
  </si>
  <si>
    <t>gasoline vehicle</t>
  </si>
  <si>
    <t>diesel vehicle</t>
  </si>
  <si>
    <t>plugin hybrid vehicle</t>
  </si>
  <si>
    <t>hydrogen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</si>
</sst>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R$ &quot;#,##0"/>
    <numFmt numFmtId="165" formatCode="&quot;US$ &quot;#,##0"/>
    <numFmt numFmtId="166" formatCode="0.0%"/>
    <numFmt numFmtId="167" formatCode="0.0000"/>
    <numFmt numFmtId="168" formatCode="0.000"/>
    <numFmt numFmtId="169" formatCode="#,##0.0"/>
  </numFmts>
  <fonts count="12" x14ac:knownFonts="1">
    <font>
      <sz val="11"/>
      <color theme="1"/>
      <name val="Calibri"/>
      <charset val="1"/>
    </font>
    <font>
      <b/>
      <sz val="14"/>
      <color rgb="FF000000"/>
      <name val="Calibri"/>
      <charset val="1"/>
    </font>
    <font>
      <sz val="11"/>
      <color rgb="FF595959"/>
      <name val="Calibri"/>
      <charset val="1"/>
    </font>
    <font>
      <b/>
      <sz val="11"/>
      <color rgb="FF000000"/>
      <name val="Calibri"/>
      <charset val="1"/>
    </font>
    <font>
      <b/>
      <sz val="11"/>
      <color rgb="FF008000"/>
      <name val="Calibri"/>
      <charset val="1"/>
    </font>
    <font>
      <sz val="11"/>
      <color rgb="FF008000"/>
      <name val="Calibri"/>
      <charset val="1"/>
    </font>
    <font>
      <i/>
      <sz val="11"/>
      <color rgb="FF595959"/>
      <name val="Calibri"/>
      <charset val="1"/>
    </font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0000FF"/>
      <name val="Calibri"/>
      <charset val="1"/>
    </font>
    <font>
      <i/>
      <sz val="11"/>
      <color rgb="FF000000"/>
      <name val="Calibri"/>
      <charset val="1"/>
    </font>
    <font>
      <b/>
      <sz val="11"/>
      <color theme="1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9E1F2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D9E1F2"/>
      </patternFill>
    </fill>
    <fill>
      <patternFill patternType="solid">
        <fgColor rgb="FFC9DAF8"/>
        <bgColor rgb="FFCFE2F3"/>
      </patternFill>
    </fill>
    <fill>
      <patternFill patternType="solid">
        <fgColor rgb="FFDDEBF7"/>
        <bgColor rgb="FFD9E1F2"/>
      </patternFill>
    </fill>
    <fill>
      <patternFill patternType="solid">
        <fgColor rgb="FFC6EFCE"/>
        <bgColor rgb="FFCFE2F3"/>
      </patternFill>
    </fill>
    <fill>
      <patternFill patternType="solid">
        <fgColor rgb="FFD9D9D9"/>
        <bgColor rgb="FFD9E1F2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C9DA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/>
    <xf numFmtId="0" fontId="7" fillId="0" borderId="0" xfId="0" applyFont="1" applyAlignment="1"/>
    <xf numFmtId="0" fontId="7" fillId="0" borderId="0" xfId="0" applyFont="1" applyAlignment="1">
      <alignment vertical="top" wrapText="1"/>
    </xf>
    <xf numFmtId="3" fontId="7" fillId="0" borderId="0" xfId="0" applyNumberFormat="1" applyFont="1" applyAlignment="1"/>
    <xf numFmtId="164" fontId="3" fillId="0" borderId="0" xfId="0" applyNumberFormat="1" applyFont="1" applyAlignment="1"/>
    <xf numFmtId="165" fontId="7" fillId="0" borderId="0" xfId="0" applyNumberFormat="1" applyFont="1" applyAlignment="1"/>
    <xf numFmtId="164" fontId="7" fillId="0" borderId="0" xfId="0" applyNumberFormat="1" applyFont="1" applyAlignment="1"/>
    <xf numFmtId="166" fontId="7" fillId="0" borderId="0" xfId="0" applyNumberFormat="1" applyFont="1" applyAlignment="1"/>
    <xf numFmtId="0" fontId="3" fillId="3" borderId="0" xfId="0" applyFont="1" applyFill="1" applyAlignment="1"/>
    <xf numFmtId="1" fontId="7" fillId="0" borderId="0" xfId="0" applyNumberFormat="1" applyFont="1" applyAlignment="1"/>
    <xf numFmtId="1" fontId="7" fillId="4" borderId="0" xfId="0" applyNumberFormat="1" applyFont="1" applyFill="1" applyAlignment="1"/>
    <xf numFmtId="166" fontId="7" fillId="4" borderId="0" xfId="0" applyNumberFormat="1" applyFont="1" applyFill="1" applyAlignment="1"/>
    <xf numFmtId="167" fontId="7" fillId="0" borderId="0" xfId="0" applyNumberFormat="1" applyFont="1" applyAlignment="1"/>
    <xf numFmtId="0" fontId="8" fillId="0" borderId="0" xfId="0" applyFont="1" applyAlignment="1"/>
    <xf numFmtId="0" fontId="3" fillId="5" borderId="1" xfId="0" applyFont="1" applyFill="1" applyBorder="1" applyAlignment="1">
      <alignment horizontal="center" vertical="center" wrapText="1"/>
    </xf>
    <xf numFmtId="166" fontId="3" fillId="0" borderId="0" xfId="0" applyNumberFormat="1" applyFont="1" applyAlignment="1"/>
    <xf numFmtId="0" fontId="0" fillId="3" borderId="0" xfId="0" applyFill="1" applyAlignment="1"/>
    <xf numFmtId="0" fontId="9" fillId="4" borderId="0" xfId="0" applyFont="1" applyFill="1" applyAlignment="1">
      <alignment horizontal="center" vertical="top"/>
    </xf>
    <xf numFmtId="0" fontId="3" fillId="6" borderId="1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top"/>
    </xf>
    <xf numFmtId="0" fontId="9" fillId="8" borderId="0" xfId="0" applyFont="1" applyFill="1" applyAlignment="1">
      <alignment horizontal="center" vertical="top"/>
    </xf>
    <xf numFmtId="0" fontId="9" fillId="9" borderId="0" xfId="0" applyFont="1" applyFill="1" applyAlignment="1">
      <alignment horizontal="center" vertical="top"/>
    </xf>
    <xf numFmtId="0" fontId="9" fillId="10" borderId="0" xfId="0" applyFont="1" applyFill="1" applyAlignment="1">
      <alignment horizontal="center" vertical="top"/>
    </xf>
    <xf numFmtId="0" fontId="9" fillId="11" borderId="0" xfId="0" applyFont="1" applyFill="1" applyAlignment="1">
      <alignment horizontal="center" vertical="top"/>
    </xf>
    <xf numFmtId="0" fontId="9" fillId="12" borderId="0" xfId="0" applyFont="1" applyFill="1" applyAlignment="1">
      <alignment horizontal="center" vertical="top"/>
    </xf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2" fontId="7" fillId="4" borderId="0" xfId="0" applyNumberFormat="1" applyFont="1" applyFill="1" applyAlignment="1">
      <alignment horizontal="right"/>
    </xf>
    <xf numFmtId="0" fontId="3" fillId="5" borderId="1" xfId="0" applyFont="1" applyFill="1" applyBorder="1" applyAlignment="1">
      <alignment horizontal="right" vertical="center" wrapText="1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7" fillId="3" borderId="0" xfId="0" applyFont="1" applyFill="1" applyAlignment="1"/>
    <xf numFmtId="1" fontId="9" fillId="4" borderId="0" xfId="0" applyNumberFormat="1" applyFont="1" applyFill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0" fontId="3" fillId="5" borderId="1" xfId="0" applyFont="1" applyFill="1" applyBorder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" fontId="3" fillId="5" borderId="1" xfId="0" applyNumberFormat="1" applyFont="1" applyFill="1" applyBorder="1" applyAlignment="1">
      <alignment horizontal="right"/>
    </xf>
    <xf numFmtId="168" fontId="7" fillId="0" borderId="0" xfId="0" applyNumberFormat="1" applyFont="1" applyAlignment="1"/>
    <xf numFmtId="0" fontId="10" fillId="3" borderId="0" xfId="0" applyFont="1" applyFill="1" applyAlignment="1"/>
    <xf numFmtId="0" fontId="7" fillId="5" borderId="0" xfId="0" applyFont="1" applyFill="1" applyAlignment="1">
      <alignment horizontal="right"/>
    </xf>
    <xf numFmtId="0" fontId="7" fillId="5" borderId="0" xfId="0" applyFont="1" applyFill="1" applyAlignment="1"/>
    <xf numFmtId="0" fontId="7" fillId="0" borderId="0" xfId="0" applyFont="1" applyAlignment="1">
      <alignment horizontal="right" vertical="top" wrapText="1"/>
    </xf>
    <xf numFmtId="3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64" fontId="0" fillId="0" borderId="0" xfId="0" applyNumberFormat="1" applyAlignment="1"/>
    <xf numFmtId="3" fontId="3" fillId="0" borderId="0" xfId="0" applyNumberFormat="1" applyFont="1" applyAlignment="1"/>
    <xf numFmtId="4" fontId="7" fillId="0" borderId="0" xfId="0" applyNumberFormat="1" applyFont="1" applyAlignment="1"/>
    <xf numFmtId="0" fontId="3" fillId="0" borderId="0" xfId="0" applyFont="1" applyAlignment="1">
      <alignment horizontal="right"/>
    </xf>
    <xf numFmtId="0" fontId="7" fillId="4" borderId="0" xfId="0" applyFont="1" applyFill="1" applyAlignment="1"/>
    <xf numFmtId="169" fontId="7" fillId="0" borderId="0" xfId="0" applyNumberFormat="1" applyFont="1" applyAlignment="1"/>
    <xf numFmtId="0" fontId="3" fillId="5" borderId="0" xfId="0" applyFont="1" applyFill="1" applyAlignment="1"/>
    <xf numFmtId="2" fontId="7" fillId="0" borderId="0" xfId="0" applyNumberFormat="1" applyFont="1" applyAlignment="1"/>
    <xf numFmtId="10" fontId="7" fillId="0" borderId="0" xfId="0" applyNumberFormat="1" applyFont="1" applyAlignment="1"/>
    <xf numFmtId="0" fontId="11" fillId="0" borderId="0" xfId="0" applyFont="1" applyAlignment="1"/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C6EFCE"/>
      <rgbColor rgb="FFD9D9D9"/>
      <rgbColor rgb="FFBDD7EE"/>
      <rgbColor rgb="FFFF99CC"/>
      <rgbColor rgb="FFD9E1F2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nnbrasil.com.br/economia/macroeconomia/lula-valida-sistema-de-meta-continua-de-inflacao-com-alvo-em-3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oomberglinea.com.br/2024/02/29/carros-eletricos-conheca-quais-sao-os-10-mais-baratos-no-brasil/" TargetMode="External"/><Relationship Id="rId13" Type="http://schemas.openxmlformats.org/officeDocument/2006/relationships/hyperlink" Target="https://www.autoo.com.br/primeiro-volkswagen-eletrico-do-brasil-e-caminhao-de-r-800-mil/" TargetMode="External"/><Relationship Id="rId18" Type="http://schemas.openxmlformats.org/officeDocument/2006/relationships/hyperlink" Target="https://www.bloomberglinea.com.br/2024/02/29/carros-eletricos-conheca-quais-sao-os-10-mais-baratos-no-brasil/" TargetMode="External"/><Relationship Id="rId3" Type="http://schemas.openxmlformats.org/officeDocument/2006/relationships/hyperlink" Target="https://www.bloomberglinea.com.br/2024/02/29/carros-eletricos-conheca-quais-sao-os-10-mais-baratos-no-brasil/" TargetMode="External"/><Relationship Id="rId7" Type="http://schemas.openxmlformats.org/officeDocument/2006/relationships/hyperlink" Target="https://www.bloomberglinea.com.br/2024/02/29/carros-eletricos-conheca-quais-sao-os-10-mais-baratos-no-brasil/" TargetMode="External"/><Relationship Id="rId12" Type="http://schemas.openxmlformats.org/officeDocument/2006/relationships/hyperlink" Target="https://diariodotransporte.com.br/2026/01/06/exclusivo-avanco-em-eletrificacao-poderia-resultar-em-tarifas-e-subsidios-menores-em-sao-paulo-em-medio-prazo-operacao-de-onibus-eletrico-natalino-saiu-65-mais-barata/" TargetMode="External"/><Relationship Id="rId17" Type="http://schemas.openxmlformats.org/officeDocument/2006/relationships/hyperlink" Target="https://www.bloomberglinea.com.br/2024/02/29/carros-eletricos-conheca-quais-sao-os-10-mais-baratos-no-brasil/" TargetMode="External"/><Relationship Id="rId2" Type="http://schemas.openxmlformats.org/officeDocument/2006/relationships/hyperlink" Target="https://www.bloomberglinea.com.br/2024/02/29/carros-eletricos-conheca-quais-sao-os-10-mais-baratos-no-brasil/" TargetMode="External"/><Relationship Id="rId16" Type="http://schemas.openxmlformats.org/officeDocument/2006/relationships/hyperlink" Target="https://eixos.com.br/hidrogenio/carros-a-hidrogenio-fazem-sentido-para-o-brasil/" TargetMode="External"/><Relationship Id="rId1" Type="http://schemas.openxmlformats.org/officeDocument/2006/relationships/hyperlink" Target="https://www.bloomberglinea.com.br/2024/02/29/carros-eletricos-conheca-quais-sao-os-10-mais-baratos-no-brasil/" TargetMode="External"/><Relationship Id="rId6" Type="http://schemas.openxmlformats.org/officeDocument/2006/relationships/hyperlink" Target="https://www.bloomberglinea.com.br/2024/02/29/carros-eletricos-conheca-quais-sao-os-10-mais-baratos-no-brasil/" TargetMode="External"/><Relationship Id="rId11" Type="http://schemas.openxmlformats.org/officeDocument/2006/relationships/hyperlink" Target="https://autopapo.com.br/noticia/quando-vale-a-pena-instalar-o-kit-gnv-e-quais-sao-os-custos/" TargetMode="External"/><Relationship Id="rId5" Type="http://schemas.openxmlformats.org/officeDocument/2006/relationships/hyperlink" Target="https://www.bloomberglinea.com.br/2024/02/29/carros-eletricos-conheca-quais-sao-os-10-mais-baratos-no-brasil/" TargetMode="External"/><Relationship Id="rId15" Type="http://schemas.openxmlformats.org/officeDocument/2006/relationships/hyperlink" Target="https://eixos.com.br/hidrogenio/carros-a-hidrogenio-fazem-sentido-para-o-brasil/" TargetMode="External"/><Relationship Id="rId10" Type="http://schemas.openxmlformats.org/officeDocument/2006/relationships/hyperlink" Target="https://www.bloomberglinea.com.br/2024/02/29/carros-eletricos-conheca-quais-sao-os-10-mais-baratos-no-brasil/" TargetMode="External"/><Relationship Id="rId4" Type="http://schemas.openxmlformats.org/officeDocument/2006/relationships/hyperlink" Target="https://www.bloomberglinea.com.br/2024/02/29/carros-eletricos-conheca-quais-sao-os-10-mais-baratos-no-brasil/" TargetMode="External"/><Relationship Id="rId9" Type="http://schemas.openxmlformats.org/officeDocument/2006/relationships/hyperlink" Target="https://www.bloomberglinea.com.br/2024/02/29/carros-eletricos-conheca-quais-sao-os-10-mais-baratos-no-brasil/" TargetMode="External"/><Relationship Id="rId14" Type="http://schemas.openxmlformats.org/officeDocument/2006/relationships/hyperlink" Target="https://www.tabelafipebrasil.com/motos/VOLTZ/EV1-SPORT-3000W-ELETRICA/2022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ideflyer.com/posts/boeing-737-cheaper-per-seat-than-airbus-a320/" TargetMode="External"/><Relationship Id="rId13" Type="http://schemas.openxmlformats.org/officeDocument/2006/relationships/hyperlink" Target="https://www.stattimes.com/air-cargo/boeing-737-800-dominates-freighters-a321-a330-conversions-increasing-1345261" TargetMode="External"/><Relationship Id="rId18" Type="http://schemas.openxmlformats.org/officeDocument/2006/relationships/hyperlink" Target="https://diariodotransporte.com.br/2025/07/23/contrato-para-44-novos-trens-do-metro-de-sp-e-assinado-com-estatal-chinesa-quase-quatro-meses-apos-homologacao-da-licitacao/" TargetMode="External"/><Relationship Id="rId3" Type="http://schemas.openxmlformats.org/officeDocument/2006/relationships/hyperlink" Target="https://www.bemparana.com.br/carros/honda-cg-celebra-45-anos-de-producao/" TargetMode="External"/><Relationship Id="rId21" Type="http://schemas.openxmlformats.org/officeDocument/2006/relationships/hyperlink" Target="https://diariodocomercio.com.br/economia/vli-conclui-compra-de-locomotivas-para-fca-por-r-150-milhoes" TargetMode="External"/><Relationship Id="rId7" Type="http://schemas.openxmlformats.org/officeDocument/2006/relationships/hyperlink" Target="https://www.bemparana.com.br/carros/honda-cg-celebra-45-anos-de-producao/" TargetMode="External"/><Relationship Id="rId12" Type="http://schemas.openxmlformats.org/officeDocument/2006/relationships/hyperlink" Target="https://www.iba.aero/insight/boeing-737-800-leads-passenger-to-freighter-fleet-growth-in-2022/" TargetMode="External"/><Relationship Id="rId17" Type="http://schemas.openxmlformats.org/officeDocument/2006/relationships/hyperlink" Target="https://timesbrasil.com.br/empresas-e-negocios/transpetro-fecha-contrato-de-us-427-milhoes-para-construir-quatro-navios-no-rio-grande-do-sul/" TargetMode="External"/><Relationship Id="rId2" Type="http://schemas.openxmlformats.org/officeDocument/2006/relationships/hyperlink" Target="https://www.bemparana.com.br/carros/honda-cg-celebra-45-anos-de-producao/" TargetMode="External"/><Relationship Id="rId16" Type="http://schemas.openxmlformats.org/officeDocument/2006/relationships/hyperlink" Target="https://eixos.com.br/petroleo-e-gas/retomada-da-industria-naval-conheca-os-estaleiros-contratados-pela-petrobras-e-transpetro-em-lula-3/" TargetMode="External"/><Relationship Id="rId20" Type="http://schemas.openxmlformats.org/officeDocument/2006/relationships/hyperlink" Target="https://diariodocomercio.com.br/economia/vli-conclui-compra-de-locomotivas-para-fca-por-r-150-milhoes" TargetMode="External"/><Relationship Id="rId1" Type="http://schemas.openxmlformats.org/officeDocument/2006/relationships/hyperlink" Target="https://www.bemparana.com.br/carros/honda-cg-celebra-45-anos-de-producao/" TargetMode="External"/><Relationship Id="rId6" Type="http://schemas.openxmlformats.org/officeDocument/2006/relationships/hyperlink" Target="https://www.tabelafipebrasil.com/motos/HONDA/POP-110I/2022" TargetMode="External"/><Relationship Id="rId11" Type="http://schemas.openxmlformats.org/officeDocument/2006/relationships/hyperlink" Target="https://www.moneytimes.com.br/embraer-embr3-recebe-novo-pedido-de-5-aeronaves-e195-e2-por-us-389-milhoes/" TargetMode="External"/><Relationship Id="rId5" Type="http://schemas.openxmlformats.org/officeDocument/2006/relationships/hyperlink" Target="https://motonline.com.br/noticia/biz-2022-cores-e-precos-biz-125-biz-110/" TargetMode="External"/><Relationship Id="rId15" Type="http://schemas.openxmlformats.org/officeDocument/2006/relationships/hyperlink" Target="https://www.bahianoticias.com.br/noticia/316277-governo-da-bahia-homologa-licitacao-para-novo-ferry-boat-da-operacao-salvador-itaparica" TargetMode="External"/><Relationship Id="rId23" Type="http://schemas.openxmlformats.org/officeDocument/2006/relationships/hyperlink" Target="https://www.tabelafipebrasil.com/motos/novas-mais-vendidas/2022" TargetMode="External"/><Relationship Id="rId10" Type="http://schemas.openxmlformats.org/officeDocument/2006/relationships/hyperlink" Target="https://www.airdatanews.com/bargain-or-fair-price-mexicana-carrier-pays-usdollar750-million-for-20-embraer-e2-jets/" TargetMode="External"/><Relationship Id="rId19" Type="http://schemas.openxmlformats.org/officeDocument/2006/relationships/hyperlink" Target="https://mundologistica.com.br/noticias/mrs-investe-em-30-locomotivas-evolution-da-wabtec" TargetMode="External"/><Relationship Id="rId4" Type="http://schemas.openxmlformats.org/officeDocument/2006/relationships/hyperlink" Target="https://motonline.com.br/noticia/biz-2022-cores-e-precos-biz-125-biz-110/" TargetMode="External"/><Relationship Id="rId9" Type="http://schemas.openxmlformats.org/officeDocument/2006/relationships/hyperlink" Target="https://www.insideflyer.com/posts/boeing-737-cheaper-per-seat-than-airbus-a320/" TargetMode="External"/><Relationship Id="rId14" Type="http://schemas.openxmlformats.org/officeDocument/2006/relationships/hyperlink" Target="https://www.iba.aero/insight/boeing-737-800-leads-passenger-to-freighter-fleet-growth-in-2022/" TargetMode="External"/><Relationship Id="rId22" Type="http://schemas.openxmlformats.org/officeDocument/2006/relationships/hyperlink" Target="https://diariodocomercio.com.br/economia/vli-conclui-compra-de-locomotivas-para-fca-por-r-150-milhoes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egisweb.com.br/legislacao/?id=369514" TargetMode="External"/><Relationship Id="rId1" Type="http://schemas.openxmlformats.org/officeDocument/2006/relationships/hyperlink" Target="https://www.transportpolicy.net/?p=51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valorfinal.com.br/dados/ipca12m.csv" TargetMode="External"/><Relationship Id="rId2" Type="http://schemas.openxmlformats.org/officeDocument/2006/relationships/hyperlink" Target="https://www.tabelafipebrasil.com/motos/HONDA/POP-110I/2022" TargetMode="External"/><Relationship Id="rId1" Type="http://schemas.openxmlformats.org/officeDocument/2006/relationships/hyperlink" Target="https://www.tabelafipebrasil.com/motos/HONDA/CG-160-START/2022" TargetMode="External"/><Relationship Id="rId4" Type="http://schemas.openxmlformats.org/officeDocument/2006/relationships/hyperlink" Target="https://valorfinal.com.br/dados/dolar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42578125" defaultRowHeight="15" x14ac:dyDescent="0.25"/>
  <cols>
    <col min="1" max="1" width="11" style="1" customWidth="1"/>
    <col min="2" max="2" width="24" style="1" customWidth="1"/>
    <col min="3" max="3" width="52" style="1" customWidth="1"/>
    <col min="4" max="4" width="15" style="1" customWidth="1"/>
    <col min="5" max="5" width="17" style="1" customWidth="1"/>
    <col min="6" max="6" width="16" style="1" customWidth="1"/>
    <col min="7" max="11" width="17" style="1" customWidth="1"/>
    <col min="12" max="12" width="19" style="1" customWidth="1"/>
    <col min="13" max="14" width="12" style="1" customWidth="1"/>
    <col min="15" max="15" width="34" style="1" customWidth="1"/>
    <col min="16" max="26" width="8.7109375" style="1" customWidth="1"/>
  </cols>
  <sheetData>
    <row r="1" spans="1:26" ht="17.25" customHeight="1" x14ac:dyDescent="0.3">
      <c r="A1" s="2" t="s">
        <v>0</v>
      </c>
    </row>
    <row r="2" spans="1:26" ht="15" customHeight="1" x14ac:dyDescent="0.25">
      <c r="A2" s="3" t="s">
        <v>1</v>
      </c>
    </row>
    <row r="3" spans="1:26" ht="15" customHeight="1" x14ac:dyDescent="0.25">
      <c r="A3" s="4" t="s">
        <v>2</v>
      </c>
      <c r="B3" s="5" t="str">
        <f>Assumptions!B7</f>
        <v>Base</v>
      </c>
      <c r="C3" s="6" t="str">
        <f>Assumptions!B10&amp;" used for road base prices; real R$ = constant 2022 prices"</f>
        <v>Mean used for road base prices; real R$ = constant 2022 prices</v>
      </c>
    </row>
    <row r="4" spans="1:26" ht="15" customHeight="1" x14ac:dyDescent="0.25">
      <c r="G4" s="7" t="s">
        <v>3</v>
      </c>
    </row>
    <row r="5" spans="1:26" ht="48" customHeight="1" x14ac:dyDescent="0.25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9">
        <v>2030</v>
      </c>
      <c r="H5" s="9">
        <v>2035</v>
      </c>
      <c r="I5" s="9">
        <v>2040</v>
      </c>
      <c r="J5" s="9">
        <v>2045</v>
      </c>
      <c r="K5" s="9">
        <v>2050</v>
      </c>
      <c r="L5" s="8" t="s">
        <v>10</v>
      </c>
      <c r="M5" s="8" t="s">
        <v>11</v>
      </c>
      <c r="N5" s="8" t="s">
        <v>12</v>
      </c>
      <c r="O5" s="8" t="s">
        <v>13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1.5" customHeight="1" x14ac:dyDescent="0.25">
      <c r="A6" s="11" t="s">
        <v>14</v>
      </c>
      <c r="B6" s="4" t="s">
        <v>15</v>
      </c>
      <c r="C6" s="12" t="s">
        <v>16</v>
      </c>
      <c r="D6" s="13">
        <f>'Road Avg'!$B$6</f>
        <v>8968</v>
      </c>
      <c r="E6" s="14">
        <f>Forecast!$E$10</f>
        <v>427911.78858162358</v>
      </c>
      <c r="F6" s="15">
        <f>Forecast!$E$38</f>
        <v>82852.104693007816</v>
      </c>
      <c r="G6" s="16">
        <f t="array" ref="G6">INDEX(Forecast!$E$10:$AG$10,MATCH(G$5,Forecast!$E$5:$AG$5,0))</f>
        <v>427911.78858162358</v>
      </c>
      <c r="H6" s="16">
        <f t="array" ref="H6">INDEX(Forecast!$E$10:$AG$10,MATCH(H$5,Forecast!$E$5:$AG$5,0))</f>
        <v>427911.78858162358</v>
      </c>
      <c r="I6" s="16">
        <f t="array" ref="I6">INDEX(Forecast!$E$10:$AG$10,MATCH(I$5,Forecast!$E$5:$AG$5,0))</f>
        <v>427911.78858162358</v>
      </c>
      <c r="J6" s="16">
        <f t="array" ref="J6">INDEX(Forecast!$E$10:$AG$10,MATCH(J$5,Forecast!$E$5:$AG$5,0))</f>
        <v>427911.78858162358</v>
      </c>
      <c r="K6" s="16">
        <f t="array" ref="K6">INDEX(Forecast!$E$10:$AG$10,MATCH(K$5,Forecast!$E$5:$AG$5,0))</f>
        <v>427911.78858162358</v>
      </c>
      <c r="L6" s="16">
        <f t="array" ref="L6">INDEX(Forecast!$E$24:$AG$24,MATCH(Assumptions!$B$5,Forecast!$E$5:$AG$5,0))</f>
        <v>1036613.2003684561</v>
      </c>
      <c r="M6" s="17">
        <f>(K6/E6)^(1/(Assumptions!$B$5-Assumptions!$B$4))-1</f>
        <v>0</v>
      </c>
      <c r="N6" s="11" t="s">
        <v>17</v>
      </c>
      <c r="O6" s="12" t="s">
        <v>18</v>
      </c>
    </row>
    <row r="7" spans="1:26" ht="31.5" customHeight="1" x14ac:dyDescent="0.25">
      <c r="A7" s="11" t="s">
        <v>14</v>
      </c>
      <c r="B7" s="4" t="s">
        <v>19</v>
      </c>
      <c r="C7" s="12" t="s">
        <v>20</v>
      </c>
      <c r="D7" s="13">
        <f>'Road Avg'!$B$7</f>
        <v>281</v>
      </c>
      <c r="E7" s="14">
        <f>Forecast!$E$11</f>
        <v>298836.74377224199</v>
      </c>
      <c r="F7" s="15">
        <f>Forecast!$E$39</f>
        <v>57860.647548887398</v>
      </c>
      <c r="G7" s="16">
        <f t="array" ref="G7">INDEX(Forecast!$E$11:$AG$11,MATCH(G$5,Forecast!$E$5:$AG$5,0))</f>
        <v>298836.74377224199</v>
      </c>
      <c r="H7" s="16">
        <f t="array" ref="H7">INDEX(Forecast!$E$11:$AG$11,MATCH(H$5,Forecast!$E$5:$AG$5,0))</f>
        <v>298836.74377224199</v>
      </c>
      <c r="I7" s="16">
        <f t="array" ref="I7">INDEX(Forecast!$E$11:$AG$11,MATCH(I$5,Forecast!$E$5:$AG$5,0))</f>
        <v>298836.74377224199</v>
      </c>
      <c r="J7" s="16">
        <f t="array" ref="J7">INDEX(Forecast!$E$11:$AG$11,MATCH(J$5,Forecast!$E$5:$AG$5,0))</f>
        <v>298836.74377224199</v>
      </c>
      <c r="K7" s="16">
        <f t="array" ref="K7">INDEX(Forecast!$E$11:$AG$11,MATCH(K$5,Forecast!$E$5:$AG$5,0))</f>
        <v>298836.74377224199</v>
      </c>
      <c r="L7" s="16">
        <f t="array" ref="L7">INDEX(Forecast!$E$25:$AG$25,MATCH(Assumptions!$B$5,Forecast!$E$5:$AG$5,0))</f>
        <v>723929.84165319928</v>
      </c>
      <c r="M7" s="17">
        <f>(K7/E7)^(1/(Assumptions!$B$5-Assumptions!$B$4))-1</f>
        <v>0</v>
      </c>
      <c r="N7" s="11" t="s">
        <v>21</v>
      </c>
      <c r="O7" s="12" t="s">
        <v>18</v>
      </c>
    </row>
    <row r="8" spans="1:26" ht="31.5" customHeight="1" x14ac:dyDescent="0.25">
      <c r="A8" s="11" t="s">
        <v>14</v>
      </c>
      <c r="B8" s="4" t="s">
        <v>22</v>
      </c>
      <c r="C8" s="12" t="s">
        <v>23</v>
      </c>
      <c r="D8" s="13">
        <f>'Road Avg'!$B$8</f>
        <v>2030</v>
      </c>
      <c r="E8" s="14">
        <f>Forecast!$E$12</f>
        <v>212826.34679802955</v>
      </c>
      <c r="F8" s="15">
        <f>Forecast!$E$40</f>
        <v>41207.34982503816</v>
      </c>
      <c r="G8" s="16">
        <f t="array" ref="G8">INDEX(Forecast!$E$12:$AG$12,MATCH(G$5,Forecast!$E$5:$AG$5,0))</f>
        <v>212826.34679802955</v>
      </c>
      <c r="H8" s="16">
        <f t="array" ref="H8">INDEX(Forecast!$E$12:$AG$12,MATCH(H$5,Forecast!$E$5:$AG$5,0))</f>
        <v>212826.34679802955</v>
      </c>
      <c r="I8" s="16">
        <f t="array" ref="I8">INDEX(Forecast!$E$12:$AG$12,MATCH(I$5,Forecast!$E$5:$AG$5,0))</f>
        <v>212826.34679802955</v>
      </c>
      <c r="J8" s="16">
        <f t="array" ref="J8">INDEX(Forecast!$E$12:$AG$12,MATCH(J$5,Forecast!$E$5:$AG$5,0))</f>
        <v>212826.34679802955</v>
      </c>
      <c r="K8" s="16">
        <f t="array" ref="K8">INDEX(Forecast!$E$12:$AG$12,MATCH(K$5,Forecast!$E$5:$AG$5,0))</f>
        <v>212826.34679802955</v>
      </c>
      <c r="L8" s="16">
        <f t="array" ref="L8">INDEX(Forecast!$E$26:$AG$26,MATCH(Assumptions!$B$5,Forecast!$E$5:$AG$5,0))</f>
        <v>515570.27958567132</v>
      </c>
      <c r="M8" s="17">
        <f>(K8/E8)^(1/(Assumptions!$B$5-Assumptions!$B$4))-1</f>
        <v>0</v>
      </c>
      <c r="N8" s="11" t="s">
        <v>17</v>
      </c>
      <c r="O8" s="12" t="s">
        <v>18</v>
      </c>
    </row>
    <row r="9" spans="1:26" ht="31.5" customHeight="1" x14ac:dyDescent="0.25">
      <c r="A9" s="11" t="s">
        <v>14</v>
      </c>
      <c r="B9" s="4" t="s">
        <v>24</v>
      </c>
      <c r="C9" s="12" t="s">
        <v>25</v>
      </c>
      <c r="D9" s="13">
        <f>'Road Avg'!$B$9</f>
        <v>353</v>
      </c>
      <c r="E9" s="14">
        <f>Forecast!$E$13</f>
        <v>295851.611898017</v>
      </c>
      <c r="F9" s="15">
        <f>Forecast!$E$41</f>
        <v>57282.667541873532</v>
      </c>
      <c r="G9" s="16">
        <f t="array" ref="G9">INDEX(Forecast!$E$13:$AG$13,MATCH(G$5,Forecast!$E$5:$AG$5,0))</f>
        <v>295851.611898017</v>
      </c>
      <c r="H9" s="16">
        <f t="array" ref="H9">INDEX(Forecast!$E$13:$AG$13,MATCH(H$5,Forecast!$E$5:$AG$5,0))</f>
        <v>295851.611898017</v>
      </c>
      <c r="I9" s="16">
        <f t="array" ref="I9">INDEX(Forecast!$E$13:$AG$13,MATCH(I$5,Forecast!$E$5:$AG$5,0))</f>
        <v>295851.611898017</v>
      </c>
      <c r="J9" s="16">
        <f t="array" ref="J9">INDEX(Forecast!$E$13:$AG$13,MATCH(J$5,Forecast!$E$5:$AG$5,0))</f>
        <v>295851.611898017</v>
      </c>
      <c r="K9" s="16">
        <f t="array" ref="K9">INDEX(Forecast!$E$13:$AG$13,MATCH(K$5,Forecast!$E$5:$AG$5,0))</f>
        <v>295851.611898017</v>
      </c>
      <c r="L9" s="16">
        <f t="array" ref="L9">INDEX(Forecast!$E$27:$AG$27,MATCH(Assumptions!$B$5,Forecast!$E$5:$AG$5,0))</f>
        <v>716698.38136574335</v>
      </c>
      <c r="M9" s="17">
        <f>(K9/E9)^(1/(Assumptions!$B$5-Assumptions!$B$4))-1</f>
        <v>0</v>
      </c>
      <c r="N9" s="11" t="s">
        <v>21</v>
      </c>
      <c r="O9" s="12" t="s">
        <v>18</v>
      </c>
    </row>
    <row r="10" spans="1:26" ht="31.5" customHeight="1" x14ac:dyDescent="0.25">
      <c r="A10" s="11" t="s">
        <v>26</v>
      </c>
      <c r="B10" s="4" t="s">
        <v>27</v>
      </c>
      <c r="C10" s="12" t="s">
        <v>28</v>
      </c>
      <c r="D10" s="13">
        <f>'NonRoad Avg'!$C$6</f>
        <v>6</v>
      </c>
      <c r="E10" s="14">
        <f>Forecast!$E$14</f>
        <v>11475.444781486234</v>
      </c>
      <c r="F10" s="15">
        <f>Forecast!$E$42</f>
        <v>2221.8709037813069</v>
      </c>
      <c r="G10" s="16">
        <f t="array" ref="G10">INDEX(Forecast!$E$14:$AG$14,MATCH(G$5,Forecast!$E$5:$AG$5,0))</f>
        <v>11475.444781486234</v>
      </c>
      <c r="H10" s="16">
        <f t="array" ref="H10">INDEX(Forecast!$E$14:$AG$14,MATCH(H$5,Forecast!$E$5:$AG$5,0))</f>
        <v>11475.444781486234</v>
      </c>
      <c r="I10" s="16">
        <f t="array" ref="I10">INDEX(Forecast!$E$14:$AG$14,MATCH(I$5,Forecast!$E$5:$AG$5,0))</f>
        <v>11475.444781486234</v>
      </c>
      <c r="J10" s="16">
        <f t="array" ref="J10">INDEX(Forecast!$E$14:$AG$14,MATCH(J$5,Forecast!$E$5:$AG$5,0))</f>
        <v>11475.444781486234</v>
      </c>
      <c r="K10" s="16">
        <f t="array" ref="K10">INDEX(Forecast!$E$14:$AG$14,MATCH(K$5,Forecast!$E$5:$AG$5,0))</f>
        <v>11475.444781486234</v>
      </c>
      <c r="L10" s="16">
        <f t="array" ref="L10">INDEX(Forecast!$E$28:$AG$28,MATCH(Assumptions!$B$5,Forecast!$E$5:$AG$5,0))</f>
        <v>27799.181649137659</v>
      </c>
      <c r="M10" s="17">
        <f>(K10/E10)^(1/(Assumptions!$B$5-Assumptions!$B$4))-1</f>
        <v>0</v>
      </c>
      <c r="N10" s="11" t="s">
        <v>21</v>
      </c>
      <c r="O10" s="12" t="s">
        <v>29</v>
      </c>
    </row>
    <row r="11" spans="1:26" ht="31.5" customHeight="1" x14ac:dyDescent="0.25">
      <c r="A11" s="11" t="s">
        <v>26</v>
      </c>
      <c r="B11" s="4" t="s">
        <v>30</v>
      </c>
      <c r="C11" s="12" t="s">
        <v>31</v>
      </c>
      <c r="D11" s="13">
        <f>'NonRoad Avg'!$C$7</f>
        <v>1</v>
      </c>
      <c r="E11" s="14">
        <f>Forecast!$E$15</f>
        <v>12587.820000000002</v>
      </c>
      <c r="F11" s="15">
        <f>Forecast!$E$43</f>
        <v>2437.2485365586058</v>
      </c>
      <c r="G11" s="16">
        <f t="array" ref="G11">INDEX(Forecast!$E$15:$AG$15,MATCH(G$5,Forecast!$E$5:$AG$5,0))</f>
        <v>12587.820000000002</v>
      </c>
      <c r="H11" s="16">
        <f t="array" ref="H11">INDEX(Forecast!$E$15:$AG$15,MATCH(H$5,Forecast!$E$5:$AG$5,0))</f>
        <v>12587.820000000002</v>
      </c>
      <c r="I11" s="16">
        <f t="array" ref="I11">INDEX(Forecast!$E$15:$AG$15,MATCH(I$5,Forecast!$E$5:$AG$5,0))</f>
        <v>12587.820000000002</v>
      </c>
      <c r="J11" s="16">
        <f t="array" ref="J11">INDEX(Forecast!$E$15:$AG$15,MATCH(J$5,Forecast!$E$5:$AG$5,0))</f>
        <v>12587.820000000002</v>
      </c>
      <c r="K11" s="16">
        <f t="array" ref="K11">INDEX(Forecast!$E$15:$AG$15,MATCH(K$5,Forecast!$E$5:$AG$5,0))</f>
        <v>12587.820000000002</v>
      </c>
      <c r="L11" s="16">
        <f t="array" ref="L11">INDEX(Forecast!$E$29:$AG$29,MATCH(Assumptions!$B$5,Forecast!$E$5:$AG$5,0))</f>
        <v>30493.902537983104</v>
      </c>
      <c r="M11" s="17">
        <f>(K11/E11)^(1/(Assumptions!$B$5-Assumptions!$B$4))-1</f>
        <v>0</v>
      </c>
      <c r="N11" s="11" t="s">
        <v>32</v>
      </c>
      <c r="O11" s="12" t="s">
        <v>33</v>
      </c>
    </row>
    <row r="12" spans="1:26" ht="31.5" customHeight="1" x14ac:dyDescent="0.25">
      <c r="A12" s="11" t="s">
        <v>34</v>
      </c>
      <c r="B12" s="4" t="s">
        <v>35</v>
      </c>
      <c r="C12" s="12" t="s">
        <v>36</v>
      </c>
      <c r="D12" s="13">
        <f>'NonRoad Avg'!$C$8</f>
        <v>3</v>
      </c>
      <c r="E12" s="14">
        <f>Forecast!$E$16</f>
        <v>223544080.85428905</v>
      </c>
      <c r="F12" s="15">
        <f>Forecast!$E$44</f>
        <v>43282513.089514673</v>
      </c>
      <c r="G12" s="16">
        <f t="array" ref="G12">INDEX(Forecast!$E$16:$AG$16,MATCH(G$5,Forecast!$E$5:$AG$5,0))</f>
        <v>223544080.85428905</v>
      </c>
      <c r="H12" s="16">
        <f t="array" ref="H12">INDEX(Forecast!$E$16:$AG$16,MATCH(H$5,Forecast!$E$5:$AG$5,0))</f>
        <v>223544080.85428905</v>
      </c>
      <c r="I12" s="16">
        <f t="array" ref="I12">INDEX(Forecast!$E$16:$AG$16,MATCH(I$5,Forecast!$E$5:$AG$5,0))</f>
        <v>223544080.85428905</v>
      </c>
      <c r="J12" s="16">
        <f t="array" ref="J12">INDEX(Forecast!$E$16:$AG$16,MATCH(J$5,Forecast!$E$5:$AG$5,0))</f>
        <v>223544080.85428905</v>
      </c>
      <c r="K12" s="16">
        <f t="array" ref="K12">INDEX(Forecast!$E$16:$AG$16,MATCH(K$5,Forecast!$E$5:$AG$5,0))</f>
        <v>223544080.85428905</v>
      </c>
      <c r="L12" s="16">
        <f t="array" ref="L12">INDEX(Forecast!$E$30:$AG$30,MATCH(Assumptions!$B$5,Forecast!$E$5:$AG$5,0))</f>
        <v>541533912.50539839</v>
      </c>
      <c r="M12" s="17">
        <f>(K12/E12)^(1/(Assumptions!$B$5-Assumptions!$B$4))-1</f>
        <v>0</v>
      </c>
      <c r="N12" s="11" t="s">
        <v>21</v>
      </c>
      <c r="O12" s="12" t="s">
        <v>37</v>
      </c>
    </row>
    <row r="13" spans="1:26" ht="31.5" customHeight="1" x14ac:dyDescent="0.25">
      <c r="A13" s="11" t="s">
        <v>34</v>
      </c>
      <c r="B13" s="4" t="s">
        <v>38</v>
      </c>
      <c r="C13" s="12" t="s">
        <v>39</v>
      </c>
      <c r="D13" s="13">
        <f>'NonRoad Avg'!$C$9</f>
        <v>2</v>
      </c>
      <c r="E13" s="14">
        <f>Forecast!$E$17</f>
        <v>113676514.33333331</v>
      </c>
      <c r="F13" s="15">
        <f>Forecast!$E$45</f>
        <v>22010000</v>
      </c>
      <c r="G13" s="16">
        <f t="array" ref="G13">INDEX(Forecast!$E$17:$AG$17,MATCH(G$5,Forecast!$E$5:$AG$5,0))</f>
        <v>113676514.33333331</v>
      </c>
      <c r="H13" s="16">
        <f t="array" ref="H13">INDEX(Forecast!$E$17:$AG$17,MATCH(H$5,Forecast!$E$5:$AG$5,0))</f>
        <v>113676514.33333331</v>
      </c>
      <c r="I13" s="16">
        <f t="array" ref="I13">INDEX(Forecast!$E$17:$AG$17,MATCH(I$5,Forecast!$E$5:$AG$5,0))</f>
        <v>113676514.33333331</v>
      </c>
      <c r="J13" s="16">
        <f t="array" ref="J13">INDEX(Forecast!$E$17:$AG$17,MATCH(J$5,Forecast!$E$5:$AG$5,0))</f>
        <v>113676514.33333331</v>
      </c>
      <c r="K13" s="16">
        <f t="array" ref="K13">INDEX(Forecast!$E$17:$AG$17,MATCH(K$5,Forecast!$E$5:$AG$5,0))</f>
        <v>113676514.33333331</v>
      </c>
      <c r="L13" s="16">
        <f t="array" ref="L13">INDEX(Forecast!$E$31:$AG$31,MATCH(Assumptions!$B$5,Forecast!$E$5:$AG$5,0))</f>
        <v>275380530.46026278</v>
      </c>
      <c r="M13" s="17">
        <f>(K13/E13)^(1/(Assumptions!$B$5-Assumptions!$B$4))-1</f>
        <v>0</v>
      </c>
      <c r="N13" s="11" t="s">
        <v>21</v>
      </c>
      <c r="O13" s="12" t="s">
        <v>40</v>
      </c>
    </row>
    <row r="14" spans="1:26" ht="31.5" customHeight="1" x14ac:dyDescent="0.25">
      <c r="A14" s="11" t="s">
        <v>41</v>
      </c>
      <c r="B14" s="4" t="s">
        <v>42</v>
      </c>
      <c r="C14" s="12" t="s">
        <v>43</v>
      </c>
      <c r="D14" s="13">
        <f>'NonRoad Avg'!$C$10</f>
        <v>1</v>
      </c>
      <c r="E14" s="14">
        <f>Forecast!$E$18</f>
        <v>75018508.936061889</v>
      </c>
      <c r="F14" s="15">
        <f>Forecast!$E$46</f>
        <v>14525052.878038097</v>
      </c>
      <c r="G14" s="16">
        <f t="array" ref="G14">INDEX(Forecast!$E$18:$AG$18,MATCH(G$5,Forecast!$E$5:$AG$5,0))</f>
        <v>75018508.936061889</v>
      </c>
      <c r="H14" s="16">
        <f t="array" ref="H14">INDEX(Forecast!$E$18:$AG$18,MATCH(H$5,Forecast!$E$5:$AG$5,0))</f>
        <v>75018508.936061889</v>
      </c>
      <c r="I14" s="16">
        <f t="array" ref="I14">INDEX(Forecast!$E$18:$AG$18,MATCH(I$5,Forecast!$E$5:$AG$5,0))</f>
        <v>75018508.936061889</v>
      </c>
      <c r="J14" s="16">
        <f t="array" ref="J14">INDEX(Forecast!$E$18:$AG$18,MATCH(J$5,Forecast!$E$5:$AG$5,0))</f>
        <v>75018508.936061889</v>
      </c>
      <c r="K14" s="16">
        <f t="array" ref="K14">INDEX(Forecast!$E$18:$AG$18,MATCH(K$5,Forecast!$E$5:$AG$5,0))</f>
        <v>75018508.936061889</v>
      </c>
      <c r="L14" s="16">
        <f t="array" ref="L14">INDEX(Forecast!$E$32:$AG$32,MATCH(Assumptions!$B$5,Forecast!$E$5:$AG$5,0))</f>
        <v>181731793.11756012</v>
      </c>
      <c r="M14" s="17">
        <f>(K14/E14)^(1/(Assumptions!$B$5-Assumptions!$B$4))-1</f>
        <v>0</v>
      </c>
      <c r="N14" s="11" t="s">
        <v>32</v>
      </c>
      <c r="O14" s="12" t="s">
        <v>44</v>
      </c>
    </row>
    <row r="15" spans="1:26" ht="31.5" customHeight="1" x14ac:dyDescent="0.25">
      <c r="A15" s="11" t="s">
        <v>41</v>
      </c>
      <c r="B15" s="4" t="s">
        <v>45</v>
      </c>
      <c r="C15" s="12" t="s">
        <v>46</v>
      </c>
      <c r="D15" s="13">
        <f>'NonRoad Avg'!$C$11</f>
        <v>2</v>
      </c>
      <c r="E15" s="14">
        <f>Forecast!$E$19</f>
        <v>400377939.12237239</v>
      </c>
      <c r="F15" s="15">
        <f>Forecast!$E$47</f>
        <v>77521012.073286131</v>
      </c>
      <c r="G15" s="16">
        <f t="array" ref="G15">INDEX(Forecast!$E$19:$AG$19,MATCH(G$5,Forecast!$E$5:$AG$5,0))</f>
        <v>400377939.12237239</v>
      </c>
      <c r="H15" s="16">
        <f t="array" ref="H15">INDEX(Forecast!$E$19:$AG$19,MATCH(H$5,Forecast!$E$5:$AG$5,0))</f>
        <v>400377939.12237239</v>
      </c>
      <c r="I15" s="16">
        <f t="array" ref="I15">INDEX(Forecast!$E$19:$AG$19,MATCH(I$5,Forecast!$E$5:$AG$5,0))</f>
        <v>400377939.12237239</v>
      </c>
      <c r="J15" s="16">
        <f t="array" ref="J15">INDEX(Forecast!$E$19:$AG$19,MATCH(J$5,Forecast!$E$5:$AG$5,0))</f>
        <v>400377939.12237239</v>
      </c>
      <c r="K15" s="16">
        <f t="array" ref="K15">INDEX(Forecast!$E$19:$AG$19,MATCH(K$5,Forecast!$E$5:$AG$5,0))</f>
        <v>400377939.12237239</v>
      </c>
      <c r="L15" s="16">
        <f t="array" ref="L15">INDEX(Forecast!$E$33:$AG$33,MATCH(Assumptions!$B$5,Forecast!$E$5:$AG$5,0))</f>
        <v>969912650.00263381</v>
      </c>
      <c r="M15" s="17">
        <f>(K15/E15)^(1/(Assumptions!$B$5-Assumptions!$B$4))-1</f>
        <v>0</v>
      </c>
      <c r="N15" s="11" t="s">
        <v>21</v>
      </c>
      <c r="O15" s="12" t="s">
        <v>47</v>
      </c>
    </row>
    <row r="16" spans="1:26" ht="31.5" customHeight="1" x14ac:dyDescent="0.25">
      <c r="A16" s="11" t="s">
        <v>48</v>
      </c>
      <c r="B16" s="4" t="s">
        <v>49</v>
      </c>
      <c r="C16" s="12" t="s">
        <v>50</v>
      </c>
      <c r="D16" s="13">
        <f>'NonRoad Avg'!$C$12</f>
        <v>1</v>
      </c>
      <c r="E16" s="14">
        <f>Forecast!$E$20</f>
        <v>64329557.934396684</v>
      </c>
      <c r="F16" s="15">
        <f>Forecast!$E$48</f>
        <v>12455462.576766299</v>
      </c>
      <c r="G16" s="16">
        <f t="array" ref="G16">INDEX(Forecast!$E$20:$AG$20,MATCH(G$5,Forecast!$E$5:$AG$5,0))</f>
        <v>64329557.934396684</v>
      </c>
      <c r="H16" s="16">
        <f t="array" ref="H16">INDEX(Forecast!$E$20:$AG$20,MATCH(H$5,Forecast!$E$5:$AG$5,0))</f>
        <v>64329557.934396684</v>
      </c>
      <c r="I16" s="16">
        <f t="array" ref="I16">INDEX(Forecast!$E$20:$AG$20,MATCH(I$5,Forecast!$E$5:$AG$5,0))</f>
        <v>64329557.934396684</v>
      </c>
      <c r="J16" s="16">
        <f t="array" ref="J16">INDEX(Forecast!$E$20:$AG$20,MATCH(J$5,Forecast!$E$5:$AG$5,0))</f>
        <v>64329557.934396684</v>
      </c>
      <c r="K16" s="16">
        <f t="array" ref="K16">INDEX(Forecast!$E$20:$AG$20,MATCH(K$5,Forecast!$E$5:$AG$5,0))</f>
        <v>64329557.934396684</v>
      </c>
      <c r="L16" s="16">
        <f t="array" ref="L16">INDEX(Forecast!$E$34:$AG$34,MATCH(Assumptions!$B$5,Forecast!$E$5:$AG$5,0))</f>
        <v>155837886.9385668</v>
      </c>
      <c r="M16" s="17">
        <f>(K16/E16)^(1/(Assumptions!$B$5-Assumptions!$B$4))-1</f>
        <v>0</v>
      </c>
      <c r="N16" s="11" t="s">
        <v>32</v>
      </c>
      <c r="O16" s="12" t="s">
        <v>51</v>
      </c>
    </row>
    <row r="17" spans="1:15" ht="31.5" customHeight="1" x14ac:dyDescent="0.25">
      <c r="A17" s="11" t="s">
        <v>48</v>
      </c>
      <c r="B17" s="4" t="s">
        <v>52</v>
      </c>
      <c r="C17" s="12" t="s">
        <v>53</v>
      </c>
      <c r="D17" s="13">
        <f>'NonRoad Avg'!$C$13</f>
        <v>4</v>
      </c>
      <c r="E17" s="14">
        <f>Forecast!$E$21</f>
        <v>19501751.617309786</v>
      </c>
      <c r="F17" s="15">
        <f>Forecast!$E$49</f>
        <v>3775921.1356388712</v>
      </c>
      <c r="G17" s="16">
        <f t="array" ref="G17">INDEX(Forecast!$E$21:$AG$21,MATCH(G$5,Forecast!$E$5:$AG$5,0))</f>
        <v>19501751.617309786</v>
      </c>
      <c r="H17" s="16">
        <f t="array" ref="H17">INDEX(Forecast!$E$21:$AG$21,MATCH(H$5,Forecast!$E$5:$AG$5,0))</f>
        <v>19501751.617309786</v>
      </c>
      <c r="I17" s="16">
        <f t="array" ref="I17">INDEX(Forecast!$E$21:$AG$21,MATCH(I$5,Forecast!$E$5:$AG$5,0))</f>
        <v>19501751.617309786</v>
      </c>
      <c r="J17" s="16">
        <f t="array" ref="J17">INDEX(Forecast!$E$21:$AG$21,MATCH(J$5,Forecast!$E$5:$AG$5,0))</f>
        <v>19501751.617309786</v>
      </c>
      <c r="K17" s="16">
        <f t="array" ref="K17">INDEX(Forecast!$E$21:$AG$21,MATCH(K$5,Forecast!$E$5:$AG$5,0))</f>
        <v>19501751.617309786</v>
      </c>
      <c r="L17" s="16">
        <f t="array" ref="L17">INDEX(Forecast!$E$35:$AG$35,MATCH(Assumptions!$B$5,Forecast!$E$5:$AG$5,0))</f>
        <v>47242851.672346674</v>
      </c>
      <c r="M17" s="17">
        <f>(K17/E17)^(1/(Assumptions!$B$5-Assumptions!$B$4))-1</f>
        <v>0</v>
      </c>
      <c r="N17" s="11" t="s">
        <v>21</v>
      </c>
      <c r="O17" s="12" t="s">
        <v>54</v>
      </c>
    </row>
    <row r="18" spans="1:15" ht="15" customHeight="1" x14ac:dyDescent="0.25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5" ht="15" customHeight="1" x14ac:dyDescent="0.25">
      <c r="A19" s="4" t="s">
        <v>55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5" ht="15" customHeight="1" x14ac:dyDescent="0.25">
      <c r="A20" s="11" t="s">
        <v>56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5" ht="15" customHeight="1" x14ac:dyDescent="0.25">
      <c r="A21" s="11" t="s">
        <v>57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5" ht="15" customHeight="1" x14ac:dyDescent="0.25">
      <c r="A22" s="11" t="s">
        <v>58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5" ht="15" customHeight="1" x14ac:dyDescent="0.25">
      <c r="A23" s="11" t="s">
        <v>59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5" ht="15" customHeight="1" x14ac:dyDescent="0.25">
      <c r="A24" s="11" t="s">
        <v>60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5" ht="15" customHeight="1" x14ac:dyDescent="0.25">
      <c r="A25" s="11" t="s">
        <v>61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5" ht="15" customHeight="1" x14ac:dyDescent="0.25">
      <c r="A26" s="11" t="s">
        <v>62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5" ht="15.75" customHeight="1" x14ac:dyDescent="0.25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5" ht="15.75" customHeight="1" x14ac:dyDescent="0.25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5" ht="15.75" customHeight="1" x14ac:dyDescent="0.25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5" ht="15.75" customHeight="1" x14ac:dyDescent="0.25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5" ht="15.75" customHeight="1" x14ac:dyDescent="0.25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5" ht="15.75" customHeight="1" x14ac:dyDescent="0.25"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/>
  </sheetViews>
  <sheetFormatPr baseColWidth="10" defaultColWidth="14.42578125" defaultRowHeight="15" x14ac:dyDescent="0.25"/>
  <cols>
    <col min="1" max="1" width="62" style="1" customWidth="1"/>
    <col min="2" max="5" width="12" style="1" customWidth="1"/>
    <col min="6" max="6" width="95" style="1" customWidth="1"/>
    <col min="7" max="26" width="8.7109375" style="1" customWidth="1"/>
  </cols>
  <sheetData>
    <row r="1" spans="1:6" ht="17.25" customHeight="1" x14ac:dyDescent="0.3">
      <c r="A1" s="2" t="s">
        <v>63</v>
      </c>
    </row>
    <row r="2" spans="1:6" ht="15" customHeight="1" x14ac:dyDescent="0.25">
      <c r="A2" s="3" t="s">
        <v>64</v>
      </c>
    </row>
    <row r="3" spans="1:6" ht="15" customHeight="1" x14ac:dyDescent="0.25">
      <c r="A3" s="18" t="s">
        <v>65</v>
      </c>
      <c r="B3" s="18" t="s">
        <v>66</v>
      </c>
      <c r="F3" s="18" t="s">
        <v>67</v>
      </c>
    </row>
    <row r="4" spans="1:6" ht="15" customHeight="1" x14ac:dyDescent="0.25">
      <c r="A4" s="11" t="s">
        <v>68</v>
      </c>
      <c r="B4" s="19">
        <v>2022</v>
      </c>
      <c r="F4" s="3" t="s">
        <v>69</v>
      </c>
    </row>
    <row r="5" spans="1:6" ht="15" customHeight="1" x14ac:dyDescent="0.25">
      <c r="A5" s="11" t="s">
        <v>70</v>
      </c>
      <c r="B5" s="19">
        <f>Forecast!AG5</f>
        <v>2050</v>
      </c>
      <c r="F5" s="3" t="s">
        <v>71</v>
      </c>
    </row>
    <row r="6" spans="1:6" ht="15" customHeight="1" x14ac:dyDescent="0.25">
      <c r="A6" s="11" t="s">
        <v>72</v>
      </c>
      <c r="B6" s="20">
        <v>2</v>
      </c>
      <c r="F6" s="3" t="s">
        <v>73</v>
      </c>
    </row>
    <row r="7" spans="1:6" ht="15" customHeight="1" x14ac:dyDescent="0.25">
      <c r="A7" s="11" t="s">
        <v>74</v>
      </c>
      <c r="B7" s="11" t="str">
        <f>CHOOSE(B6,"Low","Base","High")</f>
        <v>Base</v>
      </c>
      <c r="F7" s="3"/>
    </row>
    <row r="8" spans="1:6" ht="15" customHeight="1" x14ac:dyDescent="0.25">
      <c r="A8" s="11" t="s">
        <v>75</v>
      </c>
      <c r="B8" s="21">
        <v>0.03</v>
      </c>
      <c r="F8" s="3" t="s">
        <v>76</v>
      </c>
    </row>
    <row r="9" spans="1:6" ht="15" customHeight="1" x14ac:dyDescent="0.25">
      <c r="A9" s="11" t="s">
        <v>77</v>
      </c>
      <c r="B9" s="20">
        <v>1</v>
      </c>
      <c r="F9" s="3" t="s">
        <v>78</v>
      </c>
    </row>
    <row r="10" spans="1:6" ht="15" customHeight="1" x14ac:dyDescent="0.25">
      <c r="A10" s="11" t="s">
        <v>79</v>
      </c>
      <c r="B10" s="11" t="str">
        <f>CHOOSE(B9,"Mean","Median")</f>
        <v>Mean</v>
      </c>
      <c r="F10" s="3"/>
    </row>
    <row r="11" spans="1:6" ht="15" customHeight="1" x14ac:dyDescent="0.25">
      <c r="A11" s="11" t="s">
        <v>80</v>
      </c>
      <c r="B11" s="13">
        <v>3856</v>
      </c>
      <c r="F11" s="3" t="s">
        <v>81</v>
      </c>
    </row>
    <row r="12" spans="1:6" ht="15" customHeight="1" x14ac:dyDescent="0.25">
      <c r="A12" s="11" t="s">
        <v>82</v>
      </c>
      <c r="B12" s="22">
        <f t="array" ref="B12">INDEX(Macro!$L$6:$L$17,MATCH(B4,Macro!$K$6:$K$17,0))</f>
        <v>5.1647666666666661</v>
      </c>
      <c r="F12" s="3" t="s">
        <v>83</v>
      </c>
    </row>
    <row r="13" spans="1:6" ht="15" customHeight="1" x14ac:dyDescent="0.25">
      <c r="A13" s="11" t="s">
        <v>84</v>
      </c>
      <c r="B13" s="19">
        <f>Macro!K17</f>
        <v>2026</v>
      </c>
      <c r="F13" s="3" t="s">
        <v>85</v>
      </c>
    </row>
    <row r="14" spans="1:6" ht="15" customHeight="1" x14ac:dyDescent="0.25">
      <c r="F14" s="23" t="s">
        <v>86</v>
      </c>
    </row>
    <row r="15" spans="1:6" ht="15" customHeight="1" x14ac:dyDescent="0.25"/>
    <row r="16" spans="1:6" ht="15" customHeight="1" x14ac:dyDescent="0.25">
      <c r="A16" s="4" t="s">
        <v>87</v>
      </c>
    </row>
    <row r="17" spans="1:6" ht="21.75" customHeight="1" x14ac:dyDescent="0.25">
      <c r="A17" s="24" t="s">
        <v>5</v>
      </c>
      <c r="B17" s="24" t="s">
        <v>32</v>
      </c>
      <c r="C17" s="24" t="s">
        <v>88</v>
      </c>
      <c r="D17" s="24" t="s">
        <v>17</v>
      </c>
      <c r="E17" s="24" t="s">
        <v>89</v>
      </c>
      <c r="F17" s="24" t="s">
        <v>90</v>
      </c>
    </row>
    <row r="18" spans="1:6" ht="41.25" customHeight="1" x14ac:dyDescent="0.25">
      <c r="A18" s="11" t="s">
        <v>15</v>
      </c>
      <c r="B18" s="21">
        <v>-0.01</v>
      </c>
      <c r="C18" s="21">
        <v>0</v>
      </c>
      <c r="D18" s="21">
        <v>0.01</v>
      </c>
      <c r="E18" s="25">
        <f t="shared" ref="E18:E29" si="0">INDEX(B18:D18,1,$B$6)</f>
        <v>0</v>
      </c>
      <c r="F18" s="12" t="s">
        <v>91</v>
      </c>
    </row>
    <row r="19" spans="1:6" ht="41.25" customHeight="1" x14ac:dyDescent="0.25">
      <c r="A19" s="11" t="s">
        <v>19</v>
      </c>
      <c r="B19" s="21">
        <v>-0.01</v>
      </c>
      <c r="C19" s="21">
        <v>0</v>
      </c>
      <c r="D19" s="21">
        <v>0.01</v>
      </c>
      <c r="E19" s="25">
        <f t="shared" si="0"/>
        <v>0</v>
      </c>
      <c r="F19" s="12" t="s">
        <v>91</v>
      </c>
    </row>
    <row r="20" spans="1:6" ht="41.25" customHeight="1" x14ac:dyDescent="0.25">
      <c r="A20" s="11" t="s">
        <v>22</v>
      </c>
      <c r="B20" s="21">
        <v>-0.01</v>
      </c>
      <c r="C20" s="21">
        <v>0</v>
      </c>
      <c r="D20" s="21">
        <v>0.01</v>
      </c>
      <c r="E20" s="25">
        <f t="shared" si="0"/>
        <v>0</v>
      </c>
      <c r="F20" s="12" t="s">
        <v>91</v>
      </c>
    </row>
    <row r="21" spans="1:6" ht="41.25" customHeight="1" x14ac:dyDescent="0.25">
      <c r="A21" s="11" t="s">
        <v>24</v>
      </c>
      <c r="B21" s="21">
        <v>-0.01</v>
      </c>
      <c r="C21" s="21">
        <v>0</v>
      </c>
      <c r="D21" s="21">
        <v>0.01</v>
      </c>
      <c r="E21" s="25">
        <f t="shared" si="0"/>
        <v>0</v>
      </c>
      <c r="F21" s="12" t="s">
        <v>91</v>
      </c>
    </row>
    <row r="22" spans="1:6" ht="27.75" customHeight="1" x14ac:dyDescent="0.25">
      <c r="A22" s="11" t="s">
        <v>27</v>
      </c>
      <c r="B22" s="21">
        <v>-1.4999999999999999E-2</v>
      </c>
      <c r="C22" s="21">
        <v>0</v>
      </c>
      <c r="D22" s="21">
        <v>0.01</v>
      </c>
      <c r="E22" s="25">
        <f t="shared" si="0"/>
        <v>0</v>
      </c>
      <c r="F22" s="12" t="s">
        <v>92</v>
      </c>
    </row>
    <row r="23" spans="1:6" ht="27.75" customHeight="1" x14ac:dyDescent="0.25">
      <c r="A23" s="11" t="s">
        <v>30</v>
      </c>
      <c r="B23" s="21">
        <v>-1.4999999999999999E-2</v>
      </c>
      <c r="C23" s="21">
        <v>0</v>
      </c>
      <c r="D23" s="21">
        <v>0.01</v>
      </c>
      <c r="E23" s="25">
        <f t="shared" si="0"/>
        <v>0</v>
      </c>
      <c r="F23" s="12" t="s">
        <v>92</v>
      </c>
    </row>
    <row r="24" spans="1:6" ht="15" customHeight="1" x14ac:dyDescent="0.25">
      <c r="A24" s="11" t="s">
        <v>35</v>
      </c>
      <c r="B24" s="21">
        <v>-0.01</v>
      </c>
      <c r="C24" s="21">
        <v>0</v>
      </c>
      <c r="D24" s="21">
        <v>0.01</v>
      </c>
      <c r="E24" s="25">
        <f t="shared" si="0"/>
        <v>0</v>
      </c>
      <c r="F24" s="12" t="s">
        <v>93</v>
      </c>
    </row>
    <row r="25" spans="1:6" ht="15" customHeight="1" x14ac:dyDescent="0.25">
      <c r="A25" s="11" t="s">
        <v>38</v>
      </c>
      <c r="B25" s="21">
        <v>-0.01</v>
      </c>
      <c r="C25" s="21">
        <v>0</v>
      </c>
      <c r="D25" s="21">
        <v>0.01</v>
      </c>
      <c r="E25" s="25">
        <f t="shared" si="0"/>
        <v>0</v>
      </c>
      <c r="F25" s="12" t="s">
        <v>93</v>
      </c>
    </row>
    <row r="26" spans="1:6" ht="27.75" customHeight="1" x14ac:dyDescent="0.25">
      <c r="A26" s="11" t="s">
        <v>42</v>
      </c>
      <c r="B26" s="21">
        <v>-0.01</v>
      </c>
      <c r="C26" s="21">
        <v>0</v>
      </c>
      <c r="D26" s="21">
        <v>0.01</v>
      </c>
      <c r="E26" s="25">
        <f t="shared" si="0"/>
        <v>0</v>
      </c>
      <c r="F26" s="12" t="s">
        <v>94</v>
      </c>
    </row>
    <row r="27" spans="1:6" ht="27.75" customHeight="1" x14ac:dyDescent="0.25">
      <c r="A27" s="11" t="s">
        <v>45</v>
      </c>
      <c r="B27" s="21">
        <v>-0.01</v>
      </c>
      <c r="C27" s="21">
        <v>0</v>
      </c>
      <c r="D27" s="21">
        <v>0.01</v>
      </c>
      <c r="E27" s="25">
        <f t="shared" si="0"/>
        <v>0</v>
      </c>
      <c r="F27" s="12" t="s">
        <v>94</v>
      </c>
    </row>
    <row r="28" spans="1:6" ht="15" customHeight="1" x14ac:dyDescent="0.25">
      <c r="A28" s="11" t="s">
        <v>49</v>
      </c>
      <c r="B28" s="21">
        <v>-0.01</v>
      </c>
      <c r="C28" s="21">
        <v>0</v>
      </c>
      <c r="D28" s="21">
        <v>0.01</v>
      </c>
      <c r="E28" s="25">
        <f t="shared" si="0"/>
        <v>0</v>
      </c>
      <c r="F28" s="12" t="s">
        <v>95</v>
      </c>
    </row>
    <row r="29" spans="1:6" ht="15" customHeight="1" x14ac:dyDescent="0.25">
      <c r="A29" s="11" t="s">
        <v>52</v>
      </c>
      <c r="B29" s="21">
        <v>-0.01</v>
      </c>
      <c r="C29" s="21">
        <v>0</v>
      </c>
      <c r="D29" s="21">
        <v>0.01</v>
      </c>
      <c r="E29" s="25">
        <f t="shared" si="0"/>
        <v>0</v>
      </c>
      <c r="F29" s="12" t="s">
        <v>95</v>
      </c>
    </row>
    <row r="30" spans="1:6" ht="15.75" customHeight="1" x14ac:dyDescent="0.25"/>
    <row r="31" spans="1:6" ht="15.75" customHeight="1" x14ac:dyDescent="0.25"/>
    <row r="32" spans="1:6" ht="15" customHeight="1" x14ac:dyDescent="0.25">
      <c r="A32" s="4" t="s">
        <v>96</v>
      </c>
    </row>
    <row r="33" spans="1:26" ht="21.75" customHeight="1" x14ac:dyDescent="0.25">
      <c r="A33" s="24" t="s">
        <v>97</v>
      </c>
      <c r="B33" s="24" t="s">
        <v>98</v>
      </c>
      <c r="C33" s="11"/>
      <c r="D33" s="11"/>
      <c r="E33" s="11"/>
      <c r="F33" s="18" t="s">
        <v>90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" customHeight="1" x14ac:dyDescent="0.25">
      <c r="A34" s="11" t="s">
        <v>99</v>
      </c>
      <c r="B34" s="21">
        <v>0.03</v>
      </c>
      <c r="F34" s="11" t="s">
        <v>100</v>
      </c>
    </row>
    <row r="35" spans="1:26" ht="15" customHeight="1" x14ac:dyDescent="0.25">
      <c r="A35" s="11" t="s">
        <v>101</v>
      </c>
      <c r="B35" s="21">
        <v>0.01</v>
      </c>
      <c r="F35" s="11" t="s">
        <v>102</v>
      </c>
    </row>
    <row r="36" spans="1:26" ht="15" customHeight="1" x14ac:dyDescent="0.25">
      <c r="A36" s="11" t="s">
        <v>103</v>
      </c>
      <c r="B36" s="21">
        <v>0</v>
      </c>
      <c r="F36" s="11" t="s">
        <v>104</v>
      </c>
    </row>
    <row r="37" spans="1:26" ht="15" customHeight="1" x14ac:dyDescent="0.25">
      <c r="A37" s="11" t="s">
        <v>105</v>
      </c>
      <c r="B37" s="21">
        <v>0</v>
      </c>
      <c r="F37" s="11" t="s">
        <v>104</v>
      </c>
    </row>
    <row r="38" spans="1:26" ht="15" customHeight="1" x14ac:dyDescent="0.25">
      <c r="A38" s="11" t="s">
        <v>106</v>
      </c>
      <c r="B38" s="21">
        <v>0.02</v>
      </c>
      <c r="F38" s="11" t="s">
        <v>107</v>
      </c>
    </row>
    <row r="39" spans="1:26" ht="15" customHeight="1" x14ac:dyDescent="0.25">
      <c r="A39" s="11" t="s">
        <v>108</v>
      </c>
      <c r="B39" s="21">
        <v>0.01</v>
      </c>
      <c r="F39" s="11" t="s">
        <v>107</v>
      </c>
    </row>
    <row r="40" spans="1:26" ht="15" customHeight="1" x14ac:dyDescent="0.25">
      <c r="A40" s="11" t="s">
        <v>109</v>
      </c>
      <c r="B40" s="21">
        <v>0.03</v>
      </c>
      <c r="F40" s="11" t="s">
        <v>110</v>
      </c>
    </row>
    <row r="41" spans="1:26" ht="15.75" customHeight="1" x14ac:dyDescent="0.25"/>
    <row r="42" spans="1:26" ht="15" customHeight="1" x14ac:dyDescent="0.25">
      <c r="A42" s="3" t="s">
        <v>111</v>
      </c>
    </row>
    <row r="43" spans="1:26" ht="15.75" customHeight="1" x14ac:dyDescent="0.25"/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qref="B6">
      <formula1>"1,2,3"</formula1>
      <formula2>0</formula2>
    </dataValidation>
    <dataValidation type="list" allowBlank="1" sqref="B9">
      <formula1>"1,2"</formula1>
      <formula2>0</formula2>
    </dataValidation>
  </dataValidations>
  <hyperlinks>
    <hyperlink ref="F14" r:id="rId1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42578125" defaultRowHeight="15" x14ac:dyDescent="0.25"/>
  <cols>
    <col min="1" max="1" width="6" style="1" customWidth="1"/>
    <col min="2" max="2" width="24" style="1" customWidth="1"/>
    <col min="3" max="9" width="17" style="1" customWidth="1"/>
    <col min="10" max="10" width="18" style="1" customWidth="1"/>
    <col min="11" max="11" width="58" style="1" customWidth="1"/>
    <col min="12" max="26" width="8.7109375" style="1" customWidth="1"/>
  </cols>
  <sheetData>
    <row r="1" spans="1:11" ht="17.25" customHeight="1" x14ac:dyDescent="0.3">
      <c r="A1" s="2" t="s">
        <v>112</v>
      </c>
    </row>
    <row r="2" spans="1:11" ht="15" customHeight="1" x14ac:dyDescent="0.25">
      <c r="A2" s="3" t="s">
        <v>113</v>
      </c>
    </row>
    <row r="3" spans="1:11" ht="15" customHeight="1" x14ac:dyDescent="0.25">
      <c r="A3" s="3" t="s">
        <v>114</v>
      </c>
    </row>
    <row r="4" spans="1:11" ht="15" customHeight="1" x14ac:dyDescent="0.25"/>
    <row r="5" spans="1:11" ht="15" customHeight="1" x14ac:dyDescent="0.25"/>
    <row r="6" spans="1:11" ht="15" customHeight="1" x14ac:dyDescent="0.25">
      <c r="A6" s="18" t="s">
        <v>115</v>
      </c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48" customHeight="1" x14ac:dyDescent="0.25">
      <c r="A7" s="24" t="s">
        <v>116</v>
      </c>
      <c r="B7" s="24" t="s">
        <v>5</v>
      </c>
      <c r="C7" s="24" t="s">
        <v>117</v>
      </c>
      <c r="D7" s="24" t="s">
        <v>118</v>
      </c>
      <c r="E7" s="24" t="s">
        <v>119</v>
      </c>
      <c r="F7" s="24" t="s">
        <v>120</v>
      </c>
      <c r="G7" s="24" t="s">
        <v>121</v>
      </c>
      <c r="H7" s="24" t="s">
        <v>122</v>
      </c>
      <c r="I7" s="24" t="s">
        <v>123</v>
      </c>
    </row>
    <row r="8" spans="1:11" ht="15" customHeight="1" x14ac:dyDescent="0.25">
      <c r="A8" s="11">
        <v>1</v>
      </c>
      <c r="B8" s="4" t="s">
        <v>15</v>
      </c>
      <c r="C8" s="27" t="s">
        <v>124</v>
      </c>
      <c r="D8" s="27" t="s">
        <v>125</v>
      </c>
      <c r="E8" s="27" t="s">
        <v>126</v>
      </c>
      <c r="F8" s="27" t="s">
        <v>126</v>
      </c>
      <c r="G8" s="27" t="s">
        <v>126</v>
      </c>
      <c r="H8" s="27" t="s">
        <v>127</v>
      </c>
      <c r="I8" s="27" t="s">
        <v>128</v>
      </c>
    </row>
    <row r="9" spans="1:11" ht="15" customHeight="1" x14ac:dyDescent="0.25">
      <c r="A9" s="11">
        <v>2</v>
      </c>
      <c r="B9" s="4" t="s">
        <v>19</v>
      </c>
      <c r="C9" s="27" t="s">
        <v>128</v>
      </c>
      <c r="D9" s="27" t="s">
        <v>128</v>
      </c>
      <c r="E9" s="27" t="s">
        <v>126</v>
      </c>
      <c r="F9" s="27" t="s">
        <v>126</v>
      </c>
      <c r="G9" s="27" t="s">
        <v>126</v>
      </c>
      <c r="H9" s="27" t="s">
        <v>127</v>
      </c>
      <c r="I9" s="27" t="s">
        <v>128</v>
      </c>
    </row>
    <row r="10" spans="1:11" ht="15" customHeight="1" x14ac:dyDescent="0.25">
      <c r="A10" s="11">
        <v>3</v>
      </c>
      <c r="B10" s="4" t="s">
        <v>22</v>
      </c>
      <c r="C10" s="27" t="s">
        <v>128</v>
      </c>
      <c r="D10" s="27" t="s">
        <v>125</v>
      </c>
      <c r="E10" s="27" t="s">
        <v>126</v>
      </c>
      <c r="F10" s="27" t="s">
        <v>126</v>
      </c>
      <c r="G10" s="27" t="s">
        <v>126</v>
      </c>
      <c r="H10" s="27" t="s">
        <v>127</v>
      </c>
      <c r="I10" s="27" t="s">
        <v>128</v>
      </c>
    </row>
    <row r="11" spans="1:11" ht="15" customHeight="1" x14ac:dyDescent="0.25">
      <c r="A11" s="11">
        <v>4</v>
      </c>
      <c r="B11" s="4" t="s">
        <v>24</v>
      </c>
      <c r="C11" s="27" t="s">
        <v>128</v>
      </c>
      <c r="D11" s="27" t="s">
        <v>128</v>
      </c>
      <c r="E11" s="27" t="s">
        <v>126</v>
      </c>
      <c r="F11" s="27" t="s">
        <v>126</v>
      </c>
      <c r="G11" s="27" t="s">
        <v>126</v>
      </c>
      <c r="H11" s="27" t="s">
        <v>127</v>
      </c>
      <c r="I11" s="27" t="s">
        <v>128</v>
      </c>
    </row>
    <row r="12" spans="1:11" ht="15" customHeight="1" x14ac:dyDescent="0.25">
      <c r="A12" s="11">
        <v>5</v>
      </c>
      <c r="B12" s="4" t="s">
        <v>27</v>
      </c>
      <c r="C12" s="27" t="s">
        <v>124</v>
      </c>
      <c r="D12" s="27" t="s">
        <v>127</v>
      </c>
      <c r="E12" s="27" t="s">
        <v>129</v>
      </c>
      <c r="F12" s="27" t="s">
        <v>127</v>
      </c>
      <c r="G12" s="27" t="s">
        <v>127</v>
      </c>
      <c r="H12" s="27" t="s">
        <v>127</v>
      </c>
      <c r="I12" s="27" t="s">
        <v>127</v>
      </c>
    </row>
    <row r="13" spans="1:11" ht="15" customHeight="1" x14ac:dyDescent="0.25">
      <c r="A13" s="11">
        <v>6</v>
      </c>
      <c r="B13" s="4" t="s">
        <v>30</v>
      </c>
      <c r="C13" s="27" t="s">
        <v>128</v>
      </c>
      <c r="D13" s="27" t="s">
        <v>127</v>
      </c>
      <c r="E13" s="27" t="s">
        <v>129</v>
      </c>
      <c r="F13" s="27" t="s">
        <v>127</v>
      </c>
      <c r="G13" s="27" t="s">
        <v>127</v>
      </c>
      <c r="H13" s="27" t="s">
        <v>127</v>
      </c>
      <c r="I13" s="27" t="s">
        <v>127</v>
      </c>
    </row>
    <row r="14" spans="1:11" ht="15" customHeight="1" x14ac:dyDescent="0.25">
      <c r="A14" s="11">
        <v>7</v>
      </c>
      <c r="B14" s="4" t="s">
        <v>35</v>
      </c>
      <c r="C14" s="27" t="s">
        <v>127</v>
      </c>
      <c r="D14" s="27" t="s">
        <v>127</v>
      </c>
      <c r="E14" s="27" t="s">
        <v>129</v>
      </c>
      <c r="F14" s="27" t="s">
        <v>127</v>
      </c>
      <c r="G14" s="27" t="s">
        <v>127</v>
      </c>
      <c r="H14" s="27" t="s">
        <v>127</v>
      </c>
      <c r="I14" s="27" t="s">
        <v>127</v>
      </c>
    </row>
    <row r="15" spans="1:11" ht="15" customHeight="1" x14ac:dyDescent="0.25">
      <c r="A15" s="11">
        <v>8</v>
      </c>
      <c r="B15" s="4" t="s">
        <v>38</v>
      </c>
      <c r="C15" s="27" t="s">
        <v>127</v>
      </c>
      <c r="D15" s="27" t="s">
        <v>127</v>
      </c>
      <c r="E15" s="27" t="s">
        <v>129</v>
      </c>
      <c r="F15" s="27" t="s">
        <v>127</v>
      </c>
      <c r="G15" s="27" t="s">
        <v>127</v>
      </c>
      <c r="H15" s="27" t="s">
        <v>127</v>
      </c>
      <c r="I15" s="27" t="s">
        <v>127</v>
      </c>
    </row>
    <row r="16" spans="1:11" ht="15" customHeight="1" x14ac:dyDescent="0.25">
      <c r="A16" s="11">
        <v>9</v>
      </c>
      <c r="B16" s="4" t="s">
        <v>42</v>
      </c>
      <c r="C16" s="27" t="s">
        <v>128</v>
      </c>
      <c r="D16" s="27" t="s">
        <v>128</v>
      </c>
      <c r="E16" s="27" t="s">
        <v>127</v>
      </c>
      <c r="F16" s="27" t="s">
        <v>129</v>
      </c>
      <c r="G16" s="27" t="s">
        <v>128</v>
      </c>
      <c r="H16" s="27" t="s">
        <v>128</v>
      </c>
      <c r="I16" s="27" t="s">
        <v>128</v>
      </c>
    </row>
    <row r="17" spans="1:11" ht="15" customHeight="1" x14ac:dyDescent="0.25">
      <c r="A17" s="11">
        <v>10</v>
      </c>
      <c r="B17" s="4" t="s">
        <v>45</v>
      </c>
      <c r="C17" s="27" t="s">
        <v>127</v>
      </c>
      <c r="D17" s="27" t="s">
        <v>128</v>
      </c>
      <c r="E17" s="27" t="s">
        <v>127</v>
      </c>
      <c r="F17" s="27" t="s">
        <v>129</v>
      </c>
      <c r="G17" s="27" t="s">
        <v>128</v>
      </c>
      <c r="H17" s="27" t="s">
        <v>128</v>
      </c>
      <c r="I17" s="27" t="s">
        <v>127</v>
      </c>
    </row>
    <row r="18" spans="1:11" ht="15" customHeight="1" x14ac:dyDescent="0.25">
      <c r="A18" s="11">
        <v>11</v>
      </c>
      <c r="B18" s="4" t="s">
        <v>49</v>
      </c>
      <c r="C18" s="27" t="s">
        <v>129</v>
      </c>
      <c r="D18" s="27" t="s">
        <v>127</v>
      </c>
      <c r="E18" s="27" t="s">
        <v>127</v>
      </c>
      <c r="F18" s="27" t="s">
        <v>128</v>
      </c>
      <c r="G18" s="27" t="s">
        <v>127</v>
      </c>
      <c r="H18" s="27" t="s">
        <v>127</v>
      </c>
      <c r="I18" s="27" t="s">
        <v>128</v>
      </c>
    </row>
    <row r="19" spans="1:11" ht="15" customHeight="1" x14ac:dyDescent="0.25">
      <c r="A19" s="11">
        <v>12</v>
      </c>
      <c r="B19" s="4" t="s">
        <v>52</v>
      </c>
      <c r="C19" s="27" t="s">
        <v>128</v>
      </c>
      <c r="D19" s="27" t="s">
        <v>128</v>
      </c>
      <c r="E19" s="27" t="s">
        <v>127</v>
      </c>
      <c r="F19" s="27" t="s">
        <v>129</v>
      </c>
      <c r="G19" s="27" t="s">
        <v>128</v>
      </c>
      <c r="H19" s="27" t="s">
        <v>127</v>
      </c>
      <c r="I19" s="27" t="s">
        <v>128</v>
      </c>
    </row>
    <row r="20" spans="1:11" ht="15" customHeight="1" x14ac:dyDescent="0.25"/>
    <row r="21" spans="1:11" ht="15" customHeight="1" x14ac:dyDescent="0.25">
      <c r="A21" s="18" t="s">
        <v>130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1:11" ht="48" customHeight="1" x14ac:dyDescent="0.25">
      <c r="A22" s="28" t="s">
        <v>116</v>
      </c>
      <c r="B22" s="28" t="s">
        <v>5</v>
      </c>
      <c r="C22" s="28" t="s">
        <v>117</v>
      </c>
      <c r="D22" s="28" t="s">
        <v>118</v>
      </c>
      <c r="E22" s="28" t="s">
        <v>119</v>
      </c>
      <c r="F22" s="28" t="s">
        <v>120</v>
      </c>
      <c r="G22" s="28" t="s">
        <v>121</v>
      </c>
      <c r="H22" s="28" t="s">
        <v>122</v>
      </c>
      <c r="I22" s="28" t="s">
        <v>123</v>
      </c>
    </row>
    <row r="23" spans="1:11" ht="15" customHeight="1" x14ac:dyDescent="0.25">
      <c r="A23" s="11">
        <v>1</v>
      </c>
      <c r="B23" s="4" t="s">
        <v>15</v>
      </c>
      <c r="C23" s="29" t="s">
        <v>131</v>
      </c>
      <c r="D23" s="29" t="s">
        <v>131</v>
      </c>
      <c r="E23" s="30" t="s">
        <v>132</v>
      </c>
      <c r="F23" s="30" t="s">
        <v>132</v>
      </c>
      <c r="G23" s="30" t="s">
        <v>132</v>
      </c>
      <c r="H23" s="31" t="s">
        <v>133</v>
      </c>
      <c r="I23" s="29" t="s">
        <v>131</v>
      </c>
    </row>
    <row r="24" spans="1:11" ht="15" customHeight="1" x14ac:dyDescent="0.25">
      <c r="A24" s="11">
        <v>2</v>
      </c>
      <c r="B24" s="4" t="s">
        <v>19</v>
      </c>
      <c r="C24" s="29" t="s">
        <v>131</v>
      </c>
      <c r="D24" s="32" t="s">
        <v>134</v>
      </c>
      <c r="E24" s="30" t="s">
        <v>132</v>
      </c>
      <c r="F24" s="30" t="s">
        <v>132</v>
      </c>
      <c r="G24" s="30" t="s">
        <v>132</v>
      </c>
      <c r="H24" s="31" t="s">
        <v>133</v>
      </c>
      <c r="I24" s="32" t="s">
        <v>134</v>
      </c>
    </row>
    <row r="25" spans="1:11" ht="15" customHeight="1" x14ac:dyDescent="0.25">
      <c r="A25" s="11">
        <v>3</v>
      </c>
      <c r="B25" s="4" t="s">
        <v>22</v>
      </c>
      <c r="C25" s="33" t="s">
        <v>135</v>
      </c>
      <c r="D25" s="29" t="s">
        <v>131</v>
      </c>
      <c r="E25" s="30" t="s">
        <v>132</v>
      </c>
      <c r="F25" s="30" t="s">
        <v>132</v>
      </c>
      <c r="G25" s="30" t="s">
        <v>132</v>
      </c>
      <c r="H25" s="31" t="s">
        <v>133</v>
      </c>
      <c r="I25" s="33" t="s">
        <v>135</v>
      </c>
    </row>
    <row r="26" spans="1:11" ht="15" customHeight="1" x14ac:dyDescent="0.25">
      <c r="A26" s="11">
        <v>4</v>
      </c>
      <c r="B26" s="4" t="s">
        <v>24</v>
      </c>
      <c r="C26" s="33" t="s">
        <v>135</v>
      </c>
      <c r="D26" s="32" t="s">
        <v>134</v>
      </c>
      <c r="E26" s="30" t="s">
        <v>132</v>
      </c>
      <c r="F26" s="30" t="s">
        <v>132</v>
      </c>
      <c r="G26" s="30" t="s">
        <v>132</v>
      </c>
      <c r="H26" s="31" t="s">
        <v>133</v>
      </c>
      <c r="I26" s="32" t="s">
        <v>134</v>
      </c>
    </row>
    <row r="27" spans="1:11" ht="15" customHeight="1" x14ac:dyDescent="0.25">
      <c r="A27" s="11">
        <v>5</v>
      </c>
      <c r="B27" s="4" t="s">
        <v>27</v>
      </c>
      <c r="C27" s="29" t="s">
        <v>131</v>
      </c>
      <c r="D27" s="31" t="s">
        <v>133</v>
      </c>
      <c r="E27" s="34" t="s">
        <v>136</v>
      </c>
      <c r="F27" s="31" t="s">
        <v>133</v>
      </c>
      <c r="G27" s="31" t="s">
        <v>133</v>
      </c>
      <c r="H27" s="31" t="s">
        <v>133</v>
      </c>
      <c r="I27" s="31" t="s">
        <v>133</v>
      </c>
    </row>
    <row r="28" spans="1:11" ht="15" customHeight="1" x14ac:dyDescent="0.25">
      <c r="A28" s="11">
        <v>6</v>
      </c>
      <c r="B28" s="4" t="s">
        <v>30</v>
      </c>
      <c r="C28" s="33" t="s">
        <v>135</v>
      </c>
      <c r="D28" s="31" t="s">
        <v>133</v>
      </c>
      <c r="E28" s="34" t="s">
        <v>136</v>
      </c>
      <c r="F28" s="31" t="s">
        <v>133</v>
      </c>
      <c r="G28" s="31" t="s">
        <v>133</v>
      </c>
      <c r="H28" s="31" t="s">
        <v>133</v>
      </c>
      <c r="I28" s="31" t="s">
        <v>133</v>
      </c>
    </row>
    <row r="29" spans="1:11" ht="15" customHeight="1" x14ac:dyDescent="0.25">
      <c r="A29" s="11">
        <v>7</v>
      </c>
      <c r="B29" s="4" t="s">
        <v>35</v>
      </c>
      <c r="C29" s="31" t="s">
        <v>133</v>
      </c>
      <c r="D29" s="31" t="s">
        <v>133</v>
      </c>
      <c r="E29" s="34" t="s">
        <v>136</v>
      </c>
      <c r="F29" s="31" t="s">
        <v>133</v>
      </c>
      <c r="G29" s="31" t="s">
        <v>133</v>
      </c>
      <c r="H29" s="31" t="s">
        <v>133</v>
      </c>
      <c r="I29" s="31" t="s">
        <v>133</v>
      </c>
    </row>
    <row r="30" spans="1:11" ht="15" customHeight="1" x14ac:dyDescent="0.25">
      <c r="A30" s="11">
        <v>8</v>
      </c>
      <c r="B30" s="4" t="s">
        <v>38</v>
      </c>
      <c r="C30" s="31" t="s">
        <v>133</v>
      </c>
      <c r="D30" s="31" t="s">
        <v>133</v>
      </c>
      <c r="E30" s="34" t="s">
        <v>136</v>
      </c>
      <c r="F30" s="31" t="s">
        <v>133</v>
      </c>
      <c r="G30" s="31" t="s">
        <v>133</v>
      </c>
      <c r="H30" s="31" t="s">
        <v>133</v>
      </c>
      <c r="I30" s="31" t="s">
        <v>133</v>
      </c>
    </row>
    <row r="31" spans="1:11" ht="15" customHeight="1" x14ac:dyDescent="0.25">
      <c r="A31" s="11">
        <v>9</v>
      </c>
      <c r="B31" s="4" t="s">
        <v>42</v>
      </c>
      <c r="C31" s="32" t="s">
        <v>134</v>
      </c>
      <c r="D31" s="32" t="s">
        <v>134</v>
      </c>
      <c r="E31" s="31" t="s">
        <v>133</v>
      </c>
      <c r="F31" s="34" t="s">
        <v>136</v>
      </c>
      <c r="G31" s="32" t="s">
        <v>134</v>
      </c>
      <c r="H31" s="32" t="s">
        <v>134</v>
      </c>
      <c r="I31" s="32" t="s">
        <v>134</v>
      </c>
    </row>
    <row r="32" spans="1:11" ht="15" customHeight="1" x14ac:dyDescent="0.25">
      <c r="A32" s="11">
        <v>10</v>
      </c>
      <c r="B32" s="4" t="s">
        <v>45</v>
      </c>
      <c r="C32" s="31" t="s">
        <v>133</v>
      </c>
      <c r="D32" s="32" t="s">
        <v>134</v>
      </c>
      <c r="E32" s="31" t="s">
        <v>133</v>
      </c>
      <c r="F32" s="34" t="s">
        <v>136</v>
      </c>
      <c r="G32" s="32" t="s">
        <v>134</v>
      </c>
      <c r="H32" s="32" t="s">
        <v>134</v>
      </c>
      <c r="I32" s="31" t="s">
        <v>133</v>
      </c>
    </row>
    <row r="33" spans="1:11" ht="15" customHeight="1" x14ac:dyDescent="0.25">
      <c r="A33" s="11">
        <v>11</v>
      </c>
      <c r="B33" s="4" t="s">
        <v>49</v>
      </c>
      <c r="C33" s="34" t="s">
        <v>136</v>
      </c>
      <c r="D33" s="31" t="s">
        <v>133</v>
      </c>
      <c r="E33" s="31" t="s">
        <v>133</v>
      </c>
      <c r="F33" s="32" t="s">
        <v>134</v>
      </c>
      <c r="G33" s="31" t="s">
        <v>133</v>
      </c>
      <c r="H33" s="31" t="s">
        <v>133</v>
      </c>
      <c r="I33" s="32" t="s">
        <v>134</v>
      </c>
    </row>
    <row r="34" spans="1:11" ht="15" customHeight="1" x14ac:dyDescent="0.25">
      <c r="A34" s="11">
        <v>12</v>
      </c>
      <c r="B34" s="4" t="s">
        <v>52</v>
      </c>
      <c r="C34" s="32" t="s">
        <v>134</v>
      </c>
      <c r="D34" s="32" t="s">
        <v>134</v>
      </c>
      <c r="E34" s="31" t="s">
        <v>133</v>
      </c>
      <c r="F34" s="34" t="s">
        <v>136</v>
      </c>
      <c r="G34" s="32" t="s">
        <v>134</v>
      </c>
      <c r="H34" s="31" t="s">
        <v>133</v>
      </c>
      <c r="I34" s="32" t="s">
        <v>134</v>
      </c>
    </row>
    <row r="35" spans="1:11" ht="15.75" customHeight="1" x14ac:dyDescent="0.25"/>
    <row r="36" spans="1:11" ht="15" customHeight="1" x14ac:dyDescent="0.25">
      <c r="A36" s="18" t="s">
        <v>137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1:11" ht="48" customHeight="1" x14ac:dyDescent="0.25">
      <c r="A37" s="24" t="s">
        <v>116</v>
      </c>
      <c r="B37" s="24" t="s">
        <v>5</v>
      </c>
      <c r="C37" s="24" t="s">
        <v>117</v>
      </c>
      <c r="D37" s="24" t="s">
        <v>118</v>
      </c>
      <c r="E37" s="24" t="s">
        <v>119</v>
      </c>
      <c r="F37" s="24" t="s">
        <v>120</v>
      </c>
      <c r="G37" s="24" t="s">
        <v>121</v>
      </c>
      <c r="H37" s="24" t="s">
        <v>122</v>
      </c>
      <c r="I37" s="24" t="s">
        <v>123</v>
      </c>
    </row>
    <row r="38" spans="1:11" ht="15" customHeight="1" x14ac:dyDescent="0.25">
      <c r="A38" s="11">
        <v>1</v>
      </c>
      <c r="B38" s="4" t="s">
        <v>15</v>
      </c>
      <c r="C38" s="35">
        <f>'Fuel Evidence'!$J$16</f>
        <v>147487.33477564325</v>
      </c>
      <c r="D38" s="35">
        <f>'Fuel Evidence'!$J$17</f>
        <v>5000</v>
      </c>
      <c r="E38" s="36"/>
      <c r="F38" s="36"/>
      <c r="G38" s="36"/>
      <c r="H38" s="36"/>
      <c r="I38" s="37">
        <f>'Fuel Evidence'!$J$23</f>
        <v>2.058212058212058</v>
      </c>
    </row>
    <row r="39" spans="1:11" ht="15" customHeight="1" x14ac:dyDescent="0.25">
      <c r="A39" s="11">
        <v>2</v>
      </c>
      <c r="B39" s="4" t="s">
        <v>19</v>
      </c>
      <c r="C39" s="37">
        <f>'Fuel Evidence'!$J$18</f>
        <v>3</v>
      </c>
      <c r="D39" s="38">
        <v>1.2</v>
      </c>
      <c r="E39" s="36"/>
      <c r="F39" s="36"/>
      <c r="G39" s="36"/>
      <c r="H39" s="36"/>
      <c r="I39" s="38">
        <v>4.5</v>
      </c>
    </row>
    <row r="40" spans="1:11" ht="15" customHeight="1" x14ac:dyDescent="0.25">
      <c r="A40" s="11">
        <v>3</v>
      </c>
      <c r="B40" s="4" t="s">
        <v>22</v>
      </c>
      <c r="C40" s="37">
        <f>'Fuel Evidence'!$J$30</f>
        <v>1.411370283594551</v>
      </c>
      <c r="D40" s="35">
        <f>'Fuel Evidence'!$J$17</f>
        <v>5000</v>
      </c>
      <c r="E40" s="36"/>
      <c r="F40" s="36"/>
      <c r="G40" s="36"/>
      <c r="H40" s="36"/>
      <c r="I40" s="37">
        <f>'Fuel Evidence'!$J$23</f>
        <v>2.058212058212058</v>
      </c>
    </row>
    <row r="41" spans="1:11" ht="15" customHeight="1" x14ac:dyDescent="0.25">
      <c r="A41" s="11">
        <v>4</v>
      </c>
      <c r="B41" s="4" t="s">
        <v>24</v>
      </c>
      <c r="C41" s="37">
        <f>'Fuel Evidence'!$J$18</f>
        <v>3</v>
      </c>
      <c r="D41" s="38">
        <v>1.2</v>
      </c>
      <c r="E41" s="36"/>
      <c r="F41" s="36"/>
      <c r="G41" s="36"/>
      <c r="H41" s="36"/>
      <c r="I41" s="38">
        <v>4.5</v>
      </c>
    </row>
    <row r="42" spans="1:11" ht="15" customHeight="1" x14ac:dyDescent="0.25">
      <c r="A42" s="11">
        <v>5</v>
      </c>
      <c r="B42" s="4" t="s">
        <v>27</v>
      </c>
      <c r="C42" s="35">
        <f>'Fuel Evidence'!$J$20</f>
        <v>16014</v>
      </c>
      <c r="D42" s="36"/>
      <c r="E42" s="36"/>
      <c r="F42" s="36"/>
      <c r="G42" s="36"/>
      <c r="H42" s="36"/>
      <c r="I42" s="36"/>
    </row>
    <row r="43" spans="1:11" ht="15" customHeight="1" x14ac:dyDescent="0.25">
      <c r="A43" s="11">
        <v>6</v>
      </c>
      <c r="B43" s="4" t="s">
        <v>30</v>
      </c>
      <c r="C43" s="37">
        <f>C87/E87</f>
        <v>1.3955014646435306</v>
      </c>
      <c r="D43" s="36"/>
      <c r="E43" s="36"/>
      <c r="F43" s="36"/>
      <c r="G43" s="36"/>
      <c r="H43" s="36"/>
      <c r="I43" s="36"/>
    </row>
    <row r="44" spans="1:11" ht="15" customHeight="1" x14ac:dyDescent="0.25">
      <c r="A44" s="11">
        <v>7</v>
      </c>
      <c r="B44" s="4" t="s">
        <v>35</v>
      </c>
      <c r="C44" s="36"/>
      <c r="D44" s="36"/>
      <c r="E44" s="36"/>
      <c r="F44" s="36"/>
      <c r="G44" s="36"/>
      <c r="H44" s="36"/>
      <c r="I44" s="36"/>
    </row>
    <row r="45" spans="1:11" ht="15" customHeight="1" x14ac:dyDescent="0.25">
      <c r="A45" s="11">
        <v>8</v>
      </c>
      <c r="B45" s="4" t="s">
        <v>38</v>
      </c>
      <c r="C45" s="36"/>
      <c r="D45" s="36"/>
      <c r="E45" s="36"/>
      <c r="F45" s="36"/>
      <c r="G45" s="36"/>
      <c r="H45" s="36"/>
      <c r="I45" s="36"/>
    </row>
    <row r="46" spans="1:11" ht="15" customHeight="1" x14ac:dyDescent="0.25">
      <c r="A46" s="11">
        <v>9</v>
      </c>
      <c r="B46" s="4" t="s">
        <v>42</v>
      </c>
      <c r="C46" s="38">
        <v>1.6</v>
      </c>
      <c r="D46" s="38">
        <v>1.1499999999999999</v>
      </c>
      <c r="E46" s="36"/>
      <c r="F46" s="36"/>
      <c r="G46" s="38">
        <v>1.25</v>
      </c>
      <c r="H46" s="38">
        <v>1.1000000000000001</v>
      </c>
      <c r="I46" s="38">
        <v>2.5</v>
      </c>
    </row>
    <row r="47" spans="1:11" ht="15" customHeight="1" x14ac:dyDescent="0.25">
      <c r="A47" s="11">
        <v>10</v>
      </c>
      <c r="B47" s="4" t="s">
        <v>45</v>
      </c>
      <c r="C47" s="36"/>
      <c r="D47" s="38">
        <v>1.1499999999999999</v>
      </c>
      <c r="E47" s="36"/>
      <c r="F47" s="36"/>
      <c r="G47" s="38">
        <v>1.1499999999999999</v>
      </c>
      <c r="H47" s="38">
        <v>1.1000000000000001</v>
      </c>
      <c r="I47" s="36"/>
    </row>
    <row r="48" spans="1:11" ht="15" customHeight="1" x14ac:dyDescent="0.25">
      <c r="A48" s="11">
        <v>11</v>
      </c>
      <c r="B48" s="4" t="s">
        <v>49</v>
      </c>
      <c r="C48" s="36"/>
      <c r="D48" s="36"/>
      <c r="E48" s="36"/>
      <c r="F48" s="38">
        <v>0.8</v>
      </c>
      <c r="G48" s="36"/>
      <c r="H48" s="36"/>
      <c r="I48" s="38">
        <v>1.5</v>
      </c>
    </row>
    <row r="49" spans="1:11" ht="15" customHeight="1" x14ac:dyDescent="0.25">
      <c r="A49" s="11">
        <v>12</v>
      </c>
      <c r="B49" s="4" t="s">
        <v>52</v>
      </c>
      <c r="C49" s="38">
        <v>1.5</v>
      </c>
      <c r="D49" s="38">
        <v>1.2</v>
      </c>
      <c r="E49" s="36"/>
      <c r="F49" s="36"/>
      <c r="G49" s="38">
        <v>1.2</v>
      </c>
      <c r="H49" s="36"/>
      <c r="I49" s="38">
        <v>2</v>
      </c>
    </row>
    <row r="50" spans="1:11" ht="15.75" customHeight="1" x14ac:dyDescent="0.25">
      <c r="C50" s="11"/>
      <c r="D50" s="11"/>
      <c r="E50" s="11"/>
      <c r="F50" s="11"/>
      <c r="G50" s="11"/>
      <c r="H50" s="11"/>
      <c r="I50" s="11"/>
    </row>
    <row r="51" spans="1:11" ht="15" customHeight="1" x14ac:dyDescent="0.25">
      <c r="A51" s="18" t="s">
        <v>138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spans="1:11" ht="48" customHeight="1" x14ac:dyDescent="0.25">
      <c r="A52" s="24" t="s">
        <v>116</v>
      </c>
      <c r="B52" s="24" t="s">
        <v>5</v>
      </c>
      <c r="C52" s="24" t="s">
        <v>117</v>
      </c>
      <c r="D52" s="24" t="s">
        <v>118</v>
      </c>
      <c r="E52" s="24" t="s">
        <v>119</v>
      </c>
      <c r="F52" s="24" t="s">
        <v>120</v>
      </c>
      <c r="G52" s="24" t="s">
        <v>121</v>
      </c>
      <c r="H52" s="24" t="s">
        <v>122</v>
      </c>
      <c r="I52" s="24" t="s">
        <v>123</v>
      </c>
    </row>
    <row r="53" spans="1:11" ht="15" customHeight="1" x14ac:dyDescent="0.25">
      <c r="A53" s="11">
        <v>1</v>
      </c>
      <c r="B53" s="4" t="s">
        <v>15</v>
      </c>
      <c r="C53" s="36" t="s">
        <v>133</v>
      </c>
      <c r="D53" s="36" t="s">
        <v>133</v>
      </c>
      <c r="E53" s="35">
        <f>IF(E68&gt;0,AVERAGEIFS('Vehicle Price'!$K$2:$K$11633,'Vehicle Price'!$N$2:$N$11633,'Road Avg'!$A$6,'Vehicle Price'!$O$2:$O$11633,"Gasoline"),"n/a")</f>
        <v>422580.75777890207</v>
      </c>
      <c r="F53" s="35">
        <f>IF(F68&gt;0,AVERAGEIFS('Vehicle Price'!$K$2:$K$11633,'Vehicle Price'!$N$2:$N$11633,'Road Avg'!$A$6,'Vehicle Price'!$O$2:$O$11633,"Diesel"),"n/a")</f>
        <v>384177.65601217654</v>
      </c>
      <c r="G53" s="35">
        <f>IF(G68&gt;0,AVERAGEIFS('Vehicle Price'!$K$2:$K$11633,'Vehicle Price'!$N$2:$N$11633,'Road Avg'!$A$6,'Vehicle Price'!$O$2:$O$11633,"Plug-in hybrid"),"n/a")</f>
        <v>602925.25679012341</v>
      </c>
      <c r="H53" s="36" t="s">
        <v>133</v>
      </c>
      <c r="I53" s="36" t="s">
        <v>133</v>
      </c>
    </row>
    <row r="54" spans="1:11" ht="15" customHeight="1" x14ac:dyDescent="0.25">
      <c r="A54" s="11">
        <v>2</v>
      </c>
      <c r="B54" s="4" t="s">
        <v>19</v>
      </c>
      <c r="C54" s="36" t="s">
        <v>133</v>
      </c>
      <c r="D54" s="36" t="s">
        <v>133</v>
      </c>
      <c r="E54" s="35" t="str">
        <f>IF(E69&gt;0,AVERAGEIFS('Vehicle Price'!$K$2:$K$11633,'Vehicle Price'!$N$2:$N$11633,'Road Avg'!$A$7,'Vehicle Price'!$O$2:$O$11633,"Gasoline"),"n/a")</f>
        <v>n/a</v>
      </c>
      <c r="F54" s="35">
        <f>IF(F69&gt;0,AVERAGEIFS('Vehicle Price'!$K$2:$K$11633,'Vehicle Price'!$N$2:$N$11633,'Road Avg'!$A$7,'Vehicle Price'!$O$2:$O$11633,"Diesel"),"n/a")</f>
        <v>298836.74377224199</v>
      </c>
      <c r="G54" s="35" t="str">
        <f>IF(G69&gt;0,AVERAGEIFS('Vehicle Price'!$K$2:$K$11633,'Vehicle Price'!$N$2:$N$11633,'Road Avg'!$A$7,'Vehicle Price'!$O$2:$O$11633,"Plug-in hybrid"),"n/a")</f>
        <v>n/a</v>
      </c>
      <c r="H54" s="36" t="s">
        <v>133</v>
      </c>
      <c r="I54" s="36" t="s">
        <v>133</v>
      </c>
    </row>
    <row r="55" spans="1:11" ht="15" customHeight="1" x14ac:dyDescent="0.25">
      <c r="A55" s="11">
        <v>3</v>
      </c>
      <c r="B55" s="4" t="s">
        <v>22</v>
      </c>
      <c r="C55" s="36" t="s">
        <v>133</v>
      </c>
      <c r="D55" s="36" t="s">
        <v>133</v>
      </c>
      <c r="E55" s="35">
        <f>IF(E70&gt;0,AVERAGEIFS('Vehicle Price'!$K$2:$K$11633,'Vehicle Price'!$N$2:$N$11633,'Road Avg'!$A$8,'Vehicle Price'!$O$2:$O$11633,"Gasoline"),"n/a")</f>
        <v>136355.91187739462</v>
      </c>
      <c r="F55" s="35">
        <f>IF(F70&gt;0,AVERAGEIFS('Vehicle Price'!$K$2:$K$11633,'Vehicle Price'!$N$2:$N$11633,'Road Avg'!$A$8,'Vehicle Price'!$O$2:$O$11633,"Diesel"),"n/a")</f>
        <v>239296.88196286472</v>
      </c>
      <c r="G55" s="35" t="str">
        <f>IF(G70&gt;0,AVERAGEIFS('Vehicle Price'!$K$2:$K$11633,'Vehicle Price'!$N$2:$N$11633,'Road Avg'!$A$8,'Vehicle Price'!$O$2:$O$11633,"Plug-in hybrid"),"n/a")</f>
        <v>n/a</v>
      </c>
      <c r="H55" s="36" t="s">
        <v>133</v>
      </c>
      <c r="I55" s="36" t="s">
        <v>133</v>
      </c>
    </row>
    <row r="56" spans="1:11" ht="15" customHeight="1" x14ac:dyDescent="0.25">
      <c r="A56" s="11">
        <v>4</v>
      </c>
      <c r="B56" s="4" t="s">
        <v>24</v>
      </c>
      <c r="C56" s="36" t="s">
        <v>133</v>
      </c>
      <c r="D56" s="36" t="s">
        <v>133</v>
      </c>
      <c r="E56" s="35" t="str">
        <f>IF(E71&gt;0,AVERAGEIFS('Vehicle Price'!$K$2:$K$11633,'Vehicle Price'!$N$2:$N$11633,'Road Avg'!$A$9,'Vehicle Price'!$O$2:$O$11633,"Gasoline"),"n/a")</f>
        <v>n/a</v>
      </c>
      <c r="F56" s="35">
        <f>IF(F71&gt;0,AVERAGEIFS('Vehicle Price'!$K$2:$K$11633,'Vehicle Price'!$N$2:$N$11633,'Road Avg'!$A$9,'Vehicle Price'!$O$2:$O$11633,"Diesel"),"n/a")</f>
        <v>295851.611898017</v>
      </c>
      <c r="G56" s="35" t="str">
        <f>IF(G71&gt;0,AVERAGEIFS('Vehicle Price'!$K$2:$K$11633,'Vehicle Price'!$N$2:$N$11633,'Road Avg'!$A$9,'Vehicle Price'!$O$2:$O$11633,"Plug-in hybrid"),"n/a")</f>
        <v>n/a</v>
      </c>
      <c r="H56" s="36" t="s">
        <v>133</v>
      </c>
      <c r="I56" s="36" t="s">
        <v>133</v>
      </c>
    </row>
    <row r="57" spans="1:11" ht="15" customHeight="1" x14ac:dyDescent="0.25">
      <c r="A57" s="11">
        <v>5</v>
      </c>
      <c r="B57" s="4" t="s">
        <v>27</v>
      </c>
      <c r="C57" s="36" t="s">
        <v>133</v>
      </c>
      <c r="D57" s="36" t="s">
        <v>133</v>
      </c>
      <c r="E57" s="36" t="s">
        <v>133</v>
      </c>
      <c r="F57" s="36" t="s">
        <v>133</v>
      </c>
      <c r="G57" s="36" t="s">
        <v>133</v>
      </c>
      <c r="H57" s="36" t="s">
        <v>133</v>
      </c>
      <c r="I57" s="36" t="s">
        <v>133</v>
      </c>
    </row>
    <row r="58" spans="1:11" ht="15" customHeight="1" x14ac:dyDescent="0.25">
      <c r="A58" s="11">
        <v>6</v>
      </c>
      <c r="B58" s="4" t="s">
        <v>30</v>
      </c>
      <c r="C58" s="36" t="s">
        <v>133</v>
      </c>
      <c r="D58" s="36" t="s">
        <v>133</v>
      </c>
      <c r="E58" s="36" t="s">
        <v>133</v>
      </c>
      <c r="F58" s="36" t="s">
        <v>133</v>
      </c>
      <c r="G58" s="36" t="s">
        <v>133</v>
      </c>
      <c r="H58" s="36" t="s">
        <v>133</v>
      </c>
      <c r="I58" s="36" t="s">
        <v>133</v>
      </c>
    </row>
    <row r="59" spans="1:11" ht="15" customHeight="1" x14ac:dyDescent="0.25">
      <c r="A59" s="11">
        <v>7</v>
      </c>
      <c r="B59" s="4" t="s">
        <v>35</v>
      </c>
      <c r="C59" s="36" t="s">
        <v>133</v>
      </c>
      <c r="D59" s="36" t="s">
        <v>133</v>
      </c>
      <c r="E59" s="36" t="s">
        <v>133</v>
      </c>
      <c r="F59" s="36" t="s">
        <v>133</v>
      </c>
      <c r="G59" s="36" t="s">
        <v>133</v>
      </c>
      <c r="H59" s="36" t="s">
        <v>133</v>
      </c>
      <c r="I59" s="36" t="s">
        <v>133</v>
      </c>
    </row>
    <row r="60" spans="1:11" ht="15" customHeight="1" x14ac:dyDescent="0.25">
      <c r="A60" s="11">
        <v>8</v>
      </c>
      <c r="B60" s="4" t="s">
        <v>38</v>
      </c>
      <c r="C60" s="36" t="s">
        <v>133</v>
      </c>
      <c r="D60" s="36" t="s">
        <v>133</v>
      </c>
      <c r="E60" s="36" t="s">
        <v>133</v>
      </c>
      <c r="F60" s="36" t="s">
        <v>133</v>
      </c>
      <c r="G60" s="36" t="s">
        <v>133</v>
      </c>
      <c r="H60" s="36" t="s">
        <v>133</v>
      </c>
      <c r="I60" s="36" t="s">
        <v>133</v>
      </c>
    </row>
    <row r="61" spans="1:11" ht="15" customHeight="1" x14ac:dyDescent="0.25">
      <c r="A61" s="11">
        <v>9</v>
      </c>
      <c r="B61" s="4" t="s">
        <v>42</v>
      </c>
      <c r="C61" s="36" t="s">
        <v>133</v>
      </c>
      <c r="D61" s="36" t="s">
        <v>133</v>
      </c>
      <c r="E61" s="36" t="s">
        <v>133</v>
      </c>
      <c r="F61" s="36" t="s">
        <v>133</v>
      </c>
      <c r="G61" s="36" t="s">
        <v>133</v>
      </c>
      <c r="H61" s="36" t="s">
        <v>133</v>
      </c>
      <c r="I61" s="36" t="s">
        <v>133</v>
      </c>
    </row>
    <row r="62" spans="1:11" ht="15" customHeight="1" x14ac:dyDescent="0.25">
      <c r="A62" s="11">
        <v>10</v>
      </c>
      <c r="B62" s="4" t="s">
        <v>45</v>
      </c>
      <c r="C62" s="36" t="s">
        <v>133</v>
      </c>
      <c r="D62" s="36" t="s">
        <v>133</v>
      </c>
      <c r="E62" s="36" t="s">
        <v>133</v>
      </c>
      <c r="F62" s="36" t="s">
        <v>133</v>
      </c>
      <c r="G62" s="36" t="s">
        <v>133</v>
      </c>
      <c r="H62" s="36" t="s">
        <v>133</v>
      </c>
      <c r="I62" s="36" t="s">
        <v>133</v>
      </c>
    </row>
    <row r="63" spans="1:11" ht="15" customHeight="1" x14ac:dyDescent="0.25">
      <c r="A63" s="11">
        <v>11</v>
      </c>
      <c r="B63" s="4" t="s">
        <v>49</v>
      </c>
      <c r="C63" s="36" t="s">
        <v>133</v>
      </c>
      <c r="D63" s="36" t="s">
        <v>133</v>
      </c>
      <c r="E63" s="36" t="s">
        <v>133</v>
      </c>
      <c r="F63" s="36" t="s">
        <v>133</v>
      </c>
      <c r="G63" s="36" t="s">
        <v>133</v>
      </c>
      <c r="H63" s="36" t="s">
        <v>133</v>
      </c>
      <c r="I63" s="36" t="s">
        <v>133</v>
      </c>
    </row>
    <row r="64" spans="1:11" ht="15" customHeight="1" x14ac:dyDescent="0.25">
      <c r="A64" s="11">
        <v>12</v>
      </c>
      <c r="B64" s="4" t="s">
        <v>52</v>
      </c>
      <c r="C64" s="36" t="s">
        <v>133</v>
      </c>
      <c r="D64" s="36" t="s">
        <v>133</v>
      </c>
      <c r="E64" s="36" t="s">
        <v>133</v>
      </c>
      <c r="F64" s="36" t="s">
        <v>133</v>
      </c>
      <c r="G64" s="36" t="s">
        <v>133</v>
      </c>
      <c r="H64" s="36" t="s">
        <v>133</v>
      </c>
      <c r="I64" s="36" t="s">
        <v>133</v>
      </c>
    </row>
    <row r="65" spans="1:11" ht="15.75" customHeight="1" x14ac:dyDescent="0.25"/>
    <row r="66" spans="1:11" ht="15" customHeight="1" x14ac:dyDescent="0.25">
      <c r="A66" s="18" t="s">
        <v>139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spans="1:11" ht="48" customHeight="1" x14ac:dyDescent="0.25">
      <c r="A67" s="24" t="s">
        <v>116</v>
      </c>
      <c r="B67" s="24" t="s">
        <v>5</v>
      </c>
      <c r="C67" s="24" t="s">
        <v>117</v>
      </c>
      <c r="D67" s="24" t="s">
        <v>118</v>
      </c>
      <c r="E67" s="24" t="s">
        <v>119</v>
      </c>
      <c r="F67" s="24" t="s">
        <v>120</v>
      </c>
      <c r="G67" s="24" t="s">
        <v>121</v>
      </c>
      <c r="H67" s="24" t="s">
        <v>122</v>
      </c>
      <c r="I67" s="24" t="s">
        <v>123</v>
      </c>
    </row>
    <row r="68" spans="1:11" ht="15" customHeight="1" x14ac:dyDescent="0.25">
      <c r="A68" s="11">
        <v>1</v>
      </c>
      <c r="B68" s="4" t="s">
        <v>15</v>
      </c>
      <c r="C68" s="36" t="s">
        <v>133</v>
      </c>
      <c r="D68" s="36" t="s">
        <v>133</v>
      </c>
      <c r="E68" s="13">
        <f>COUNTIFS('Vehicle Price'!$N$2:$N$11633,'Road Avg'!$A$6,'Vehicle Price'!$O$2:$O$11633,"Gasoline")</f>
        <v>7906</v>
      </c>
      <c r="F68" s="13">
        <f>COUNTIFS('Vehicle Price'!$N$2:$N$11633,'Road Avg'!$A$6,'Vehicle Price'!$O$2:$O$11633,"Diesel")</f>
        <v>657</v>
      </c>
      <c r="G68" s="13">
        <f>COUNTIFS('Vehicle Price'!$N$2:$N$11633,'Road Avg'!$A$6,'Vehicle Price'!$O$2:$O$11633,"Plug-in hybrid")</f>
        <v>405</v>
      </c>
      <c r="H68" s="36" t="s">
        <v>133</v>
      </c>
      <c r="I68" s="36" t="s">
        <v>133</v>
      </c>
    </row>
    <row r="69" spans="1:11" ht="15" customHeight="1" x14ac:dyDescent="0.25">
      <c r="A69" s="11">
        <v>2</v>
      </c>
      <c r="B69" s="4" t="s">
        <v>19</v>
      </c>
      <c r="C69" s="36" t="s">
        <v>133</v>
      </c>
      <c r="D69" s="36" t="s">
        <v>133</v>
      </c>
      <c r="E69" s="13">
        <f>COUNTIFS('Vehicle Price'!$N$2:$N$11633,'Road Avg'!$A$7,'Vehicle Price'!$O$2:$O$11633,"Gasoline")</f>
        <v>0</v>
      </c>
      <c r="F69" s="13">
        <f>COUNTIFS('Vehicle Price'!$N$2:$N$11633,'Road Avg'!$A$7,'Vehicle Price'!$O$2:$O$11633,"Diesel")</f>
        <v>281</v>
      </c>
      <c r="G69" s="13">
        <f>COUNTIFS('Vehicle Price'!$N$2:$N$11633,'Road Avg'!$A$7,'Vehicle Price'!$O$2:$O$11633,"Plug-in hybrid")</f>
        <v>0</v>
      </c>
      <c r="H69" s="36" t="s">
        <v>133</v>
      </c>
      <c r="I69" s="36" t="s">
        <v>133</v>
      </c>
    </row>
    <row r="70" spans="1:11" ht="15" customHeight="1" x14ac:dyDescent="0.25">
      <c r="A70" s="11">
        <v>3</v>
      </c>
      <c r="B70" s="4" t="s">
        <v>22</v>
      </c>
      <c r="C70" s="36" t="s">
        <v>133</v>
      </c>
      <c r="D70" s="36" t="s">
        <v>133</v>
      </c>
      <c r="E70" s="13">
        <f>COUNTIFS('Vehicle Price'!$N$2:$N$11633,'Road Avg'!$A$8,'Vehicle Price'!$O$2:$O$11633,"Gasoline")</f>
        <v>522</v>
      </c>
      <c r="F70" s="13">
        <f>COUNTIFS('Vehicle Price'!$N$2:$N$11633,'Road Avg'!$A$8,'Vehicle Price'!$O$2:$O$11633,"Diesel")</f>
        <v>1508</v>
      </c>
      <c r="G70" s="13">
        <f>COUNTIFS('Vehicle Price'!$N$2:$N$11633,'Road Avg'!$A$8,'Vehicle Price'!$O$2:$O$11633,"Plug-in hybrid")</f>
        <v>0</v>
      </c>
      <c r="H70" s="36" t="s">
        <v>133</v>
      </c>
      <c r="I70" s="36" t="s">
        <v>133</v>
      </c>
    </row>
    <row r="71" spans="1:11" ht="15" customHeight="1" x14ac:dyDescent="0.25">
      <c r="A71" s="11">
        <v>4</v>
      </c>
      <c r="B71" s="4" t="s">
        <v>24</v>
      </c>
      <c r="C71" s="36" t="s">
        <v>133</v>
      </c>
      <c r="D71" s="36" t="s">
        <v>133</v>
      </c>
      <c r="E71" s="13">
        <f>COUNTIFS('Vehicle Price'!$N$2:$N$11633,'Road Avg'!$A$9,'Vehicle Price'!$O$2:$O$11633,"Gasoline")</f>
        <v>0</v>
      </c>
      <c r="F71" s="13">
        <f>COUNTIFS('Vehicle Price'!$N$2:$N$11633,'Road Avg'!$A$9,'Vehicle Price'!$O$2:$O$11633,"Diesel")</f>
        <v>353</v>
      </c>
      <c r="G71" s="13">
        <f>COUNTIFS('Vehicle Price'!$N$2:$N$11633,'Road Avg'!$A$9,'Vehicle Price'!$O$2:$O$11633,"Plug-in hybrid")</f>
        <v>0</v>
      </c>
      <c r="H71" s="36" t="s">
        <v>133</v>
      </c>
      <c r="I71" s="36" t="s">
        <v>133</v>
      </c>
    </row>
    <row r="72" spans="1:11" ht="15" customHeight="1" x14ac:dyDescent="0.25">
      <c r="A72" s="11">
        <v>5</v>
      </c>
      <c r="B72" s="4" t="s">
        <v>27</v>
      </c>
      <c r="C72" s="36" t="s">
        <v>133</v>
      </c>
      <c r="D72" s="36" t="s">
        <v>133</v>
      </c>
      <c r="E72" s="36" t="s">
        <v>133</v>
      </c>
      <c r="F72" s="36" t="s">
        <v>133</v>
      </c>
      <c r="G72" s="36" t="s">
        <v>133</v>
      </c>
      <c r="H72" s="36" t="s">
        <v>133</v>
      </c>
      <c r="I72" s="36" t="s">
        <v>133</v>
      </c>
    </row>
    <row r="73" spans="1:11" ht="15" customHeight="1" x14ac:dyDescent="0.25">
      <c r="A73" s="11">
        <v>6</v>
      </c>
      <c r="B73" s="4" t="s">
        <v>30</v>
      </c>
      <c r="C73" s="36" t="s">
        <v>133</v>
      </c>
      <c r="D73" s="36" t="s">
        <v>133</v>
      </c>
      <c r="E73" s="36" t="s">
        <v>133</v>
      </c>
      <c r="F73" s="36" t="s">
        <v>133</v>
      </c>
      <c r="G73" s="36" t="s">
        <v>133</v>
      </c>
      <c r="H73" s="36" t="s">
        <v>133</v>
      </c>
      <c r="I73" s="36" t="s">
        <v>133</v>
      </c>
    </row>
    <row r="74" spans="1:11" ht="15" customHeight="1" x14ac:dyDescent="0.25">
      <c r="A74" s="11">
        <v>7</v>
      </c>
      <c r="B74" s="4" t="s">
        <v>35</v>
      </c>
      <c r="C74" s="36" t="s">
        <v>133</v>
      </c>
      <c r="D74" s="36" t="s">
        <v>133</v>
      </c>
      <c r="E74" s="36" t="s">
        <v>133</v>
      </c>
      <c r="F74" s="36" t="s">
        <v>133</v>
      </c>
      <c r="G74" s="36" t="s">
        <v>133</v>
      </c>
      <c r="H74" s="36" t="s">
        <v>133</v>
      </c>
      <c r="I74" s="36" t="s">
        <v>133</v>
      </c>
    </row>
    <row r="75" spans="1:11" ht="15" customHeight="1" x14ac:dyDescent="0.25">
      <c r="A75" s="11">
        <v>8</v>
      </c>
      <c r="B75" s="4" t="s">
        <v>38</v>
      </c>
      <c r="C75" s="36" t="s">
        <v>133</v>
      </c>
      <c r="D75" s="36" t="s">
        <v>133</v>
      </c>
      <c r="E75" s="36" t="s">
        <v>133</v>
      </c>
      <c r="F75" s="36" t="s">
        <v>133</v>
      </c>
      <c r="G75" s="36" t="s">
        <v>133</v>
      </c>
      <c r="H75" s="36" t="s">
        <v>133</v>
      </c>
      <c r="I75" s="36" t="s">
        <v>133</v>
      </c>
    </row>
    <row r="76" spans="1:11" ht="15" customHeight="1" x14ac:dyDescent="0.25">
      <c r="A76" s="11">
        <v>9</v>
      </c>
      <c r="B76" s="4" t="s">
        <v>42</v>
      </c>
      <c r="C76" s="36" t="s">
        <v>133</v>
      </c>
      <c r="D76" s="36" t="s">
        <v>133</v>
      </c>
      <c r="E76" s="36" t="s">
        <v>133</v>
      </c>
      <c r="F76" s="36" t="s">
        <v>133</v>
      </c>
      <c r="G76" s="36" t="s">
        <v>133</v>
      </c>
      <c r="H76" s="36" t="s">
        <v>133</v>
      </c>
      <c r="I76" s="36" t="s">
        <v>133</v>
      </c>
    </row>
    <row r="77" spans="1:11" ht="15" customHeight="1" x14ac:dyDescent="0.25">
      <c r="A77" s="11">
        <v>10</v>
      </c>
      <c r="B77" s="4" t="s">
        <v>45</v>
      </c>
      <c r="C77" s="36" t="s">
        <v>133</v>
      </c>
      <c r="D77" s="36" t="s">
        <v>133</v>
      </c>
      <c r="E77" s="36" t="s">
        <v>133</v>
      </c>
      <c r="F77" s="36" t="s">
        <v>133</v>
      </c>
      <c r="G77" s="36" t="s">
        <v>133</v>
      </c>
      <c r="H77" s="36" t="s">
        <v>133</v>
      </c>
      <c r="I77" s="36" t="s">
        <v>133</v>
      </c>
    </row>
    <row r="78" spans="1:11" ht="15" customHeight="1" x14ac:dyDescent="0.25">
      <c r="A78" s="11">
        <v>11</v>
      </c>
      <c r="B78" s="4" t="s">
        <v>49</v>
      </c>
      <c r="C78" s="36" t="s">
        <v>133</v>
      </c>
      <c r="D78" s="36" t="s">
        <v>133</v>
      </c>
      <c r="E78" s="36" t="s">
        <v>133</v>
      </c>
      <c r="F78" s="36" t="s">
        <v>133</v>
      </c>
      <c r="G78" s="36" t="s">
        <v>133</v>
      </c>
      <c r="H78" s="36" t="s">
        <v>133</v>
      </c>
      <c r="I78" s="36" t="s">
        <v>133</v>
      </c>
    </row>
    <row r="79" spans="1:11" ht="15" customHeight="1" x14ac:dyDescent="0.25">
      <c r="A79" s="11">
        <v>12</v>
      </c>
      <c r="B79" s="4" t="s">
        <v>52</v>
      </c>
      <c r="C79" s="36" t="s">
        <v>133</v>
      </c>
      <c r="D79" s="36" t="s">
        <v>133</v>
      </c>
      <c r="E79" s="36" t="s">
        <v>133</v>
      </c>
      <c r="F79" s="36" t="s">
        <v>133</v>
      </c>
      <c r="G79" s="36" t="s">
        <v>133</v>
      </c>
      <c r="H79" s="36" t="s">
        <v>133</v>
      </c>
      <c r="I79" s="36" t="s">
        <v>133</v>
      </c>
    </row>
    <row r="80" spans="1:11" ht="15.75" customHeight="1" x14ac:dyDescent="0.25"/>
    <row r="81" spans="1:11" ht="15" customHeight="1" x14ac:dyDescent="0.25">
      <c r="A81" s="18" t="s">
        <v>140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spans="1:11" ht="48" customHeight="1" x14ac:dyDescent="0.25">
      <c r="A82" s="24" t="s">
        <v>116</v>
      </c>
      <c r="B82" s="24" t="s">
        <v>5</v>
      </c>
      <c r="C82" s="39" t="s">
        <v>117</v>
      </c>
      <c r="D82" s="39" t="s">
        <v>118</v>
      </c>
      <c r="E82" s="39" t="s">
        <v>119</v>
      </c>
      <c r="F82" s="39" t="s">
        <v>120</v>
      </c>
      <c r="G82" s="39" t="s">
        <v>121</v>
      </c>
      <c r="H82" s="39" t="s">
        <v>122</v>
      </c>
      <c r="I82" s="39" t="s">
        <v>123</v>
      </c>
      <c r="J82" s="39" t="s">
        <v>141</v>
      </c>
      <c r="K82" s="24" t="s">
        <v>142</v>
      </c>
    </row>
    <row r="83" spans="1:11" ht="15" customHeight="1" x14ac:dyDescent="0.25">
      <c r="A83" s="11">
        <v>1</v>
      </c>
      <c r="B83" s="4" t="s">
        <v>15</v>
      </c>
      <c r="C83" s="40">
        <f t="shared" ref="C83:I94" si="0">IFERROR(IF(C8="N","n/a",IF(C8="D",C53,IF(C8="B",$J83,IF(C8="S",C38,IF(C8="P",$J83+C38,IF(C8="X",$J83*C38,"n/a")))))),"n/a")</f>
        <v>147487.33477564325</v>
      </c>
      <c r="D83" s="40">
        <f t="shared" si="0"/>
        <v>427580.75777890207</v>
      </c>
      <c r="E83" s="40">
        <f t="shared" si="0"/>
        <v>422580.75777890207</v>
      </c>
      <c r="F83" s="40">
        <f t="shared" si="0"/>
        <v>384177.65601217654</v>
      </c>
      <c r="G83" s="40">
        <f t="shared" si="0"/>
        <v>602925.25679012341</v>
      </c>
      <c r="H83" s="40" t="str">
        <f t="shared" si="0"/>
        <v>n/a</v>
      </c>
      <c r="I83" s="40">
        <f t="shared" si="0"/>
        <v>869760.81122892513</v>
      </c>
      <c r="J83" s="40">
        <f>IF(ISNUMBER(E53),E53,F53)</f>
        <v>422580.75777890207</v>
      </c>
      <c r="K83" s="11" t="s">
        <v>143</v>
      </c>
    </row>
    <row r="84" spans="1:11" ht="15" customHeight="1" x14ac:dyDescent="0.25">
      <c r="A84" s="11">
        <v>2</v>
      </c>
      <c r="B84" s="4" t="s">
        <v>19</v>
      </c>
      <c r="C84" s="40">
        <f t="shared" si="0"/>
        <v>896510.23131672596</v>
      </c>
      <c r="D84" s="40">
        <f t="shared" si="0"/>
        <v>358604.09252669039</v>
      </c>
      <c r="E84" s="40" t="str">
        <f t="shared" si="0"/>
        <v>n/a</v>
      </c>
      <c r="F84" s="40">
        <f t="shared" si="0"/>
        <v>298836.74377224199</v>
      </c>
      <c r="G84" s="40" t="str">
        <f t="shared" si="0"/>
        <v>n/a</v>
      </c>
      <c r="H84" s="40" t="str">
        <f t="shared" si="0"/>
        <v>n/a</v>
      </c>
      <c r="I84" s="40">
        <f t="shared" si="0"/>
        <v>1344765.3469750891</v>
      </c>
      <c r="J84" s="40">
        <f>IF(ISNUMBER(E54),E54,F54)</f>
        <v>298836.74377224199</v>
      </c>
      <c r="K84" s="11" t="s">
        <v>143</v>
      </c>
    </row>
    <row r="85" spans="1:11" ht="15" customHeight="1" x14ac:dyDescent="0.25">
      <c r="A85" s="11">
        <v>3</v>
      </c>
      <c r="B85" s="4" t="s">
        <v>22</v>
      </c>
      <c r="C85" s="40">
        <f t="shared" si="0"/>
        <v>192448.68201619206</v>
      </c>
      <c r="D85" s="40">
        <f t="shared" si="0"/>
        <v>141355.91187739462</v>
      </c>
      <c r="E85" s="40">
        <f t="shared" si="0"/>
        <v>136355.91187739462</v>
      </c>
      <c r="F85" s="40">
        <f t="shared" si="0"/>
        <v>239296.88196286472</v>
      </c>
      <c r="G85" s="40" t="str">
        <f t="shared" si="0"/>
        <v>n/a</v>
      </c>
      <c r="H85" s="40" t="str">
        <f t="shared" si="0"/>
        <v>n/a</v>
      </c>
      <c r="I85" s="40">
        <f t="shared" si="0"/>
        <v>280649.38203455438</v>
      </c>
      <c r="J85" s="40">
        <f>IF(ISNUMBER(E55),E55,F55)</f>
        <v>136355.91187739462</v>
      </c>
      <c r="K85" s="11" t="s">
        <v>143</v>
      </c>
    </row>
    <row r="86" spans="1:11" ht="15" customHeight="1" x14ac:dyDescent="0.25">
      <c r="A86" s="11">
        <v>4</v>
      </c>
      <c r="B86" s="4" t="s">
        <v>24</v>
      </c>
      <c r="C86" s="40">
        <f t="shared" si="0"/>
        <v>887554.835694051</v>
      </c>
      <c r="D86" s="40">
        <f t="shared" si="0"/>
        <v>355021.9342776204</v>
      </c>
      <c r="E86" s="40" t="str">
        <f t="shared" si="0"/>
        <v>n/a</v>
      </c>
      <c r="F86" s="40">
        <f t="shared" si="0"/>
        <v>295851.611898017</v>
      </c>
      <c r="G86" s="40" t="str">
        <f t="shared" si="0"/>
        <v>n/a</v>
      </c>
      <c r="H86" s="40" t="str">
        <f t="shared" si="0"/>
        <v>n/a</v>
      </c>
      <c r="I86" s="40">
        <f t="shared" si="0"/>
        <v>1331332.2535410766</v>
      </c>
      <c r="J86" s="40">
        <f>IF(ISNUMBER(E56),E56,F56)</f>
        <v>295851.611898017</v>
      </c>
      <c r="K86" s="11" t="s">
        <v>143</v>
      </c>
    </row>
    <row r="87" spans="1:11" ht="15" customHeight="1" x14ac:dyDescent="0.25">
      <c r="A87" s="11">
        <v>5</v>
      </c>
      <c r="B87" s="4" t="s">
        <v>27</v>
      </c>
      <c r="C87" s="40">
        <f t="shared" si="0"/>
        <v>16014</v>
      </c>
      <c r="D87" s="40" t="str">
        <f t="shared" si="0"/>
        <v>n/a</v>
      </c>
      <c r="E87" s="40">
        <f t="shared" si="0"/>
        <v>11475.444781486234</v>
      </c>
      <c r="F87" s="40" t="str">
        <f t="shared" si="0"/>
        <v>n/a</v>
      </c>
      <c r="G87" s="40" t="str">
        <f t="shared" si="0"/>
        <v>n/a</v>
      </c>
      <c r="H87" s="40" t="str">
        <f t="shared" si="0"/>
        <v>n/a</v>
      </c>
      <c r="I87" s="40" t="str">
        <f t="shared" si="0"/>
        <v>n/a</v>
      </c>
      <c r="J87" s="41">
        <f>'NonRoad Avg'!$D$6</f>
        <v>11475.444781486234</v>
      </c>
      <c r="K87" s="11" t="s">
        <v>144</v>
      </c>
    </row>
    <row r="88" spans="1:11" ht="15" customHeight="1" x14ac:dyDescent="0.25">
      <c r="A88" s="11">
        <v>6</v>
      </c>
      <c r="B88" s="4" t="s">
        <v>30</v>
      </c>
      <c r="C88" s="40">
        <f t="shared" si="0"/>
        <v>17566.321246669129</v>
      </c>
      <c r="D88" s="40" t="str">
        <f t="shared" si="0"/>
        <v>n/a</v>
      </c>
      <c r="E88" s="40">
        <f t="shared" si="0"/>
        <v>12587.820000000002</v>
      </c>
      <c r="F88" s="40" t="str">
        <f t="shared" si="0"/>
        <v>n/a</v>
      </c>
      <c r="G88" s="40" t="str">
        <f t="shared" si="0"/>
        <v>n/a</v>
      </c>
      <c r="H88" s="40" t="str">
        <f t="shared" si="0"/>
        <v>n/a</v>
      </c>
      <c r="I88" s="40" t="str">
        <f t="shared" si="0"/>
        <v>n/a</v>
      </c>
      <c r="J88" s="41">
        <f>'NonRoad Avg'!$D$7</f>
        <v>12587.820000000002</v>
      </c>
      <c r="K88" s="11" t="s">
        <v>144</v>
      </c>
    </row>
    <row r="89" spans="1:11" ht="15" customHeight="1" x14ac:dyDescent="0.25">
      <c r="A89" s="11">
        <v>7</v>
      </c>
      <c r="B89" s="4" t="s">
        <v>35</v>
      </c>
      <c r="C89" s="40" t="str">
        <f t="shared" si="0"/>
        <v>n/a</v>
      </c>
      <c r="D89" s="40" t="str">
        <f t="shared" si="0"/>
        <v>n/a</v>
      </c>
      <c r="E89" s="40">
        <f t="shared" si="0"/>
        <v>223544080.85428905</v>
      </c>
      <c r="F89" s="40" t="str">
        <f t="shared" si="0"/>
        <v>n/a</v>
      </c>
      <c r="G89" s="40" t="str">
        <f t="shared" si="0"/>
        <v>n/a</v>
      </c>
      <c r="H89" s="40" t="str">
        <f t="shared" si="0"/>
        <v>n/a</v>
      </c>
      <c r="I89" s="40" t="str">
        <f t="shared" si="0"/>
        <v>n/a</v>
      </c>
      <c r="J89" s="41">
        <f>'NonRoad Avg'!$D$8</f>
        <v>223544080.85428905</v>
      </c>
      <c r="K89" s="11" t="s">
        <v>145</v>
      </c>
    </row>
    <row r="90" spans="1:11" ht="15" customHeight="1" x14ac:dyDescent="0.25">
      <c r="A90" s="11">
        <v>8</v>
      </c>
      <c r="B90" s="4" t="s">
        <v>38</v>
      </c>
      <c r="C90" s="40" t="str">
        <f t="shared" si="0"/>
        <v>n/a</v>
      </c>
      <c r="D90" s="40" t="str">
        <f t="shared" si="0"/>
        <v>n/a</v>
      </c>
      <c r="E90" s="40">
        <f t="shared" si="0"/>
        <v>113676514.33333331</v>
      </c>
      <c r="F90" s="40" t="str">
        <f t="shared" si="0"/>
        <v>n/a</v>
      </c>
      <c r="G90" s="40" t="str">
        <f t="shared" si="0"/>
        <v>n/a</v>
      </c>
      <c r="H90" s="40" t="str">
        <f t="shared" si="0"/>
        <v>n/a</v>
      </c>
      <c r="I90" s="40" t="str">
        <f t="shared" si="0"/>
        <v>n/a</v>
      </c>
      <c r="J90" s="41">
        <f>'NonRoad Avg'!$D$9</f>
        <v>113676514.33333331</v>
      </c>
      <c r="K90" s="11" t="s">
        <v>145</v>
      </c>
    </row>
    <row r="91" spans="1:11" ht="15" customHeight="1" x14ac:dyDescent="0.25">
      <c r="A91" s="11">
        <v>9</v>
      </c>
      <c r="B91" s="4" t="s">
        <v>42</v>
      </c>
      <c r="C91" s="40">
        <f t="shared" si="0"/>
        <v>120029614.29769903</v>
      </c>
      <c r="D91" s="40">
        <f t="shared" si="0"/>
        <v>86271285.276471168</v>
      </c>
      <c r="E91" s="40" t="str">
        <f t="shared" si="0"/>
        <v>n/a</v>
      </c>
      <c r="F91" s="40">
        <f t="shared" si="0"/>
        <v>75018508.936061889</v>
      </c>
      <c r="G91" s="40">
        <f t="shared" si="0"/>
        <v>93773136.170077354</v>
      </c>
      <c r="H91" s="40">
        <f t="shared" si="0"/>
        <v>82520359.82966809</v>
      </c>
      <c r="I91" s="40">
        <f t="shared" si="0"/>
        <v>187546272.34015471</v>
      </c>
      <c r="J91" s="41">
        <f>'NonRoad Avg'!$D$10</f>
        <v>75018508.936061889</v>
      </c>
      <c r="K91" s="11" t="s">
        <v>144</v>
      </c>
    </row>
    <row r="92" spans="1:11" ht="15" customHeight="1" x14ac:dyDescent="0.25">
      <c r="A92" s="11">
        <v>10</v>
      </c>
      <c r="B92" s="4" t="s">
        <v>45</v>
      </c>
      <c r="C92" s="40" t="str">
        <f t="shared" si="0"/>
        <v>n/a</v>
      </c>
      <c r="D92" s="40">
        <f t="shared" si="0"/>
        <v>460434629.9907282</v>
      </c>
      <c r="E92" s="40" t="str">
        <f t="shared" si="0"/>
        <v>n/a</v>
      </c>
      <c r="F92" s="40">
        <f t="shared" si="0"/>
        <v>400377939.12237239</v>
      </c>
      <c r="G92" s="40">
        <f t="shared" si="0"/>
        <v>460434629.9907282</v>
      </c>
      <c r="H92" s="40">
        <f t="shared" si="0"/>
        <v>440415733.03460968</v>
      </c>
      <c r="I92" s="40" t="str">
        <f t="shared" si="0"/>
        <v>n/a</v>
      </c>
      <c r="J92" s="41">
        <f>'NonRoad Avg'!$D$11</f>
        <v>400377939.12237239</v>
      </c>
      <c r="K92" s="11" t="s">
        <v>144</v>
      </c>
    </row>
    <row r="93" spans="1:11" ht="15" customHeight="1" x14ac:dyDescent="0.25">
      <c r="A93" s="11">
        <v>11</v>
      </c>
      <c r="B93" s="4" t="s">
        <v>49</v>
      </c>
      <c r="C93" s="40">
        <f t="shared" si="0"/>
        <v>64329557.934396684</v>
      </c>
      <c r="D93" s="40" t="str">
        <f t="shared" si="0"/>
        <v>n/a</v>
      </c>
      <c r="E93" s="40" t="str">
        <f t="shared" si="0"/>
        <v>n/a</v>
      </c>
      <c r="F93" s="40">
        <f t="shared" si="0"/>
        <v>51463646.347517349</v>
      </c>
      <c r="G93" s="40" t="str">
        <f t="shared" si="0"/>
        <v>n/a</v>
      </c>
      <c r="H93" s="40" t="str">
        <f t="shared" si="0"/>
        <v>n/a</v>
      </c>
      <c r="I93" s="40">
        <f t="shared" si="0"/>
        <v>96494336.901595026</v>
      </c>
      <c r="J93" s="41">
        <f>'NonRoad Avg'!$D$12</f>
        <v>64329557.934396684</v>
      </c>
      <c r="K93" s="11" t="s">
        <v>146</v>
      </c>
    </row>
    <row r="94" spans="1:11" ht="15" customHeight="1" x14ac:dyDescent="0.25">
      <c r="A94" s="11">
        <v>12</v>
      </c>
      <c r="B94" s="4" t="s">
        <v>52</v>
      </c>
      <c r="C94" s="40">
        <f t="shared" si="0"/>
        <v>29252627.42596468</v>
      </c>
      <c r="D94" s="40">
        <f t="shared" si="0"/>
        <v>23402101.940771744</v>
      </c>
      <c r="E94" s="40" t="str">
        <f t="shared" si="0"/>
        <v>n/a</v>
      </c>
      <c r="F94" s="40">
        <f t="shared" si="0"/>
        <v>19501751.617309786</v>
      </c>
      <c r="G94" s="40">
        <f t="shared" si="0"/>
        <v>23402101.940771744</v>
      </c>
      <c r="H94" s="40" t="str">
        <f t="shared" si="0"/>
        <v>n/a</v>
      </c>
      <c r="I94" s="40">
        <f t="shared" si="0"/>
        <v>39003503.234619573</v>
      </c>
      <c r="J94" s="41">
        <f>'NonRoad Avg'!$D$13</f>
        <v>19501751.617309786</v>
      </c>
      <c r="K94" s="11" t="s">
        <v>144</v>
      </c>
    </row>
    <row r="95" spans="1:11" ht="15.75" customHeight="1" x14ac:dyDescent="0.25"/>
    <row r="96" spans="1:11" ht="15" customHeight="1" x14ac:dyDescent="0.25">
      <c r="A96" s="18" t="s">
        <v>147</v>
      </c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spans="1:11" ht="48" customHeight="1" x14ac:dyDescent="0.25">
      <c r="A97" s="24" t="s">
        <v>116</v>
      </c>
      <c r="B97" s="24" t="s">
        <v>5</v>
      </c>
      <c r="C97" s="39" t="s">
        <v>117</v>
      </c>
      <c r="D97" s="39" t="s">
        <v>118</v>
      </c>
      <c r="E97" s="39" t="s">
        <v>119</v>
      </c>
      <c r="F97" s="39" t="s">
        <v>120</v>
      </c>
      <c r="G97" s="39" t="s">
        <v>121</v>
      </c>
      <c r="H97" s="39" t="s">
        <v>122</v>
      </c>
      <c r="I97" s="39" t="s">
        <v>123</v>
      </c>
    </row>
    <row r="98" spans="1:11" ht="15" customHeight="1" x14ac:dyDescent="0.25">
      <c r="A98" s="11">
        <v>1</v>
      </c>
      <c r="B98" s="4" t="s">
        <v>15</v>
      </c>
      <c r="C98" s="37">
        <f t="shared" ref="C98:I109" si="1">IF(ISNUMBER(C83),C83/$J83,"n/a")</f>
        <v>0.3490157373725235</v>
      </c>
      <c r="D98" s="37">
        <f t="shared" si="1"/>
        <v>1.0118320579154625</v>
      </c>
      <c r="E98" s="37">
        <f t="shared" si="1"/>
        <v>1</v>
      </c>
      <c r="F98" s="37">
        <f t="shared" si="1"/>
        <v>0.90912245515254064</v>
      </c>
      <c r="G98" s="37">
        <f t="shared" si="1"/>
        <v>1.4267693114071682</v>
      </c>
      <c r="H98" s="37" t="str">
        <f t="shared" si="1"/>
        <v>n/a</v>
      </c>
      <c r="I98" s="37">
        <f t="shared" si="1"/>
        <v>2.058212058212058</v>
      </c>
    </row>
    <row r="99" spans="1:11" ht="15" customHeight="1" x14ac:dyDescent="0.25">
      <c r="A99" s="11">
        <v>2</v>
      </c>
      <c r="B99" s="4" t="s">
        <v>19</v>
      </c>
      <c r="C99" s="37">
        <f t="shared" si="1"/>
        <v>3</v>
      </c>
      <c r="D99" s="37">
        <f t="shared" si="1"/>
        <v>1.2</v>
      </c>
      <c r="E99" s="37" t="str">
        <f t="shared" si="1"/>
        <v>n/a</v>
      </c>
      <c r="F99" s="37">
        <f t="shared" si="1"/>
        <v>1</v>
      </c>
      <c r="G99" s="37" t="str">
        <f t="shared" si="1"/>
        <v>n/a</v>
      </c>
      <c r="H99" s="37" t="str">
        <f t="shared" si="1"/>
        <v>n/a</v>
      </c>
      <c r="I99" s="37">
        <f t="shared" si="1"/>
        <v>4.5</v>
      </c>
    </row>
    <row r="100" spans="1:11" ht="15" customHeight="1" x14ac:dyDescent="0.25">
      <c r="A100" s="11">
        <v>3</v>
      </c>
      <c r="B100" s="4" t="s">
        <v>22</v>
      </c>
      <c r="C100" s="37">
        <f t="shared" si="1"/>
        <v>1.411370283594551</v>
      </c>
      <c r="D100" s="37">
        <f t="shared" si="1"/>
        <v>1.0366687438128519</v>
      </c>
      <c r="E100" s="37">
        <f t="shared" si="1"/>
        <v>1</v>
      </c>
      <c r="F100" s="37">
        <f t="shared" si="1"/>
        <v>1.7549432119821118</v>
      </c>
      <c r="G100" s="37" t="str">
        <f t="shared" si="1"/>
        <v>n/a</v>
      </c>
      <c r="H100" s="37" t="str">
        <f t="shared" si="1"/>
        <v>n/a</v>
      </c>
      <c r="I100" s="37">
        <f t="shared" si="1"/>
        <v>2.058212058212058</v>
      </c>
    </row>
    <row r="101" spans="1:11" ht="15" customHeight="1" x14ac:dyDescent="0.25">
      <c r="A101" s="11">
        <v>4</v>
      </c>
      <c r="B101" s="4" t="s">
        <v>24</v>
      </c>
      <c r="C101" s="37">
        <f t="shared" si="1"/>
        <v>3</v>
      </c>
      <c r="D101" s="37">
        <f t="shared" si="1"/>
        <v>1.2</v>
      </c>
      <c r="E101" s="37" t="str">
        <f t="shared" si="1"/>
        <v>n/a</v>
      </c>
      <c r="F101" s="37">
        <f t="shared" si="1"/>
        <v>1</v>
      </c>
      <c r="G101" s="37" t="str">
        <f t="shared" si="1"/>
        <v>n/a</v>
      </c>
      <c r="H101" s="37" t="str">
        <f t="shared" si="1"/>
        <v>n/a</v>
      </c>
      <c r="I101" s="37">
        <f t="shared" si="1"/>
        <v>4.5</v>
      </c>
    </row>
    <row r="102" spans="1:11" ht="15" customHeight="1" x14ac:dyDescent="0.25">
      <c r="A102" s="11">
        <v>5</v>
      </c>
      <c r="B102" s="4" t="s">
        <v>27</v>
      </c>
      <c r="C102" s="37">
        <f t="shared" si="1"/>
        <v>1.3955014646435306</v>
      </c>
      <c r="D102" s="37" t="str">
        <f t="shared" si="1"/>
        <v>n/a</v>
      </c>
      <c r="E102" s="37">
        <f t="shared" si="1"/>
        <v>1</v>
      </c>
      <c r="F102" s="37" t="str">
        <f t="shared" si="1"/>
        <v>n/a</v>
      </c>
      <c r="G102" s="37" t="str">
        <f t="shared" si="1"/>
        <v>n/a</v>
      </c>
      <c r="H102" s="37" t="str">
        <f t="shared" si="1"/>
        <v>n/a</v>
      </c>
      <c r="I102" s="37" t="str">
        <f t="shared" si="1"/>
        <v>n/a</v>
      </c>
    </row>
    <row r="103" spans="1:11" ht="15" customHeight="1" x14ac:dyDescent="0.25">
      <c r="A103" s="11">
        <v>6</v>
      </c>
      <c r="B103" s="4" t="s">
        <v>30</v>
      </c>
      <c r="C103" s="37">
        <f t="shared" si="1"/>
        <v>1.3955014646435306</v>
      </c>
      <c r="D103" s="37" t="str">
        <f t="shared" si="1"/>
        <v>n/a</v>
      </c>
      <c r="E103" s="37">
        <f t="shared" si="1"/>
        <v>1</v>
      </c>
      <c r="F103" s="37" t="str">
        <f t="shared" si="1"/>
        <v>n/a</v>
      </c>
      <c r="G103" s="37" t="str">
        <f t="shared" si="1"/>
        <v>n/a</v>
      </c>
      <c r="H103" s="37" t="str">
        <f t="shared" si="1"/>
        <v>n/a</v>
      </c>
      <c r="I103" s="37" t="str">
        <f t="shared" si="1"/>
        <v>n/a</v>
      </c>
    </row>
    <row r="104" spans="1:11" ht="15" customHeight="1" x14ac:dyDescent="0.25">
      <c r="A104" s="11">
        <v>7</v>
      </c>
      <c r="B104" s="4" t="s">
        <v>35</v>
      </c>
      <c r="C104" s="37" t="str">
        <f t="shared" si="1"/>
        <v>n/a</v>
      </c>
      <c r="D104" s="37" t="str">
        <f t="shared" si="1"/>
        <v>n/a</v>
      </c>
      <c r="E104" s="37">
        <f t="shared" si="1"/>
        <v>1</v>
      </c>
      <c r="F104" s="37" t="str">
        <f t="shared" si="1"/>
        <v>n/a</v>
      </c>
      <c r="G104" s="37" t="str">
        <f t="shared" si="1"/>
        <v>n/a</v>
      </c>
      <c r="H104" s="37" t="str">
        <f t="shared" si="1"/>
        <v>n/a</v>
      </c>
      <c r="I104" s="37" t="str">
        <f t="shared" si="1"/>
        <v>n/a</v>
      </c>
    </row>
    <row r="105" spans="1:11" ht="15" customHeight="1" x14ac:dyDescent="0.25">
      <c r="A105" s="11">
        <v>8</v>
      </c>
      <c r="B105" s="4" t="s">
        <v>38</v>
      </c>
      <c r="C105" s="37" t="str">
        <f t="shared" si="1"/>
        <v>n/a</v>
      </c>
      <c r="D105" s="37" t="str">
        <f t="shared" si="1"/>
        <v>n/a</v>
      </c>
      <c r="E105" s="37">
        <f t="shared" si="1"/>
        <v>1</v>
      </c>
      <c r="F105" s="37" t="str">
        <f t="shared" si="1"/>
        <v>n/a</v>
      </c>
      <c r="G105" s="37" t="str">
        <f t="shared" si="1"/>
        <v>n/a</v>
      </c>
      <c r="H105" s="37" t="str">
        <f t="shared" si="1"/>
        <v>n/a</v>
      </c>
      <c r="I105" s="37" t="str">
        <f t="shared" si="1"/>
        <v>n/a</v>
      </c>
    </row>
    <row r="106" spans="1:11" ht="15" customHeight="1" x14ac:dyDescent="0.25">
      <c r="A106" s="11">
        <v>9</v>
      </c>
      <c r="B106" s="4" t="s">
        <v>42</v>
      </c>
      <c r="C106" s="37">
        <f t="shared" si="1"/>
        <v>1.6</v>
      </c>
      <c r="D106" s="37">
        <f t="shared" si="1"/>
        <v>1.1499999999999999</v>
      </c>
      <c r="E106" s="37" t="str">
        <f t="shared" si="1"/>
        <v>n/a</v>
      </c>
      <c r="F106" s="37">
        <f t="shared" si="1"/>
        <v>1</v>
      </c>
      <c r="G106" s="37">
        <f t="shared" si="1"/>
        <v>1.25</v>
      </c>
      <c r="H106" s="37">
        <f t="shared" si="1"/>
        <v>1.1000000000000001</v>
      </c>
      <c r="I106" s="37">
        <f t="shared" si="1"/>
        <v>2.5</v>
      </c>
    </row>
    <row r="107" spans="1:11" ht="15" customHeight="1" x14ac:dyDescent="0.25">
      <c r="A107" s="11">
        <v>10</v>
      </c>
      <c r="B107" s="4" t="s">
        <v>45</v>
      </c>
      <c r="C107" s="37" t="str">
        <f t="shared" si="1"/>
        <v>n/a</v>
      </c>
      <c r="D107" s="37">
        <f t="shared" si="1"/>
        <v>1.1499999999999999</v>
      </c>
      <c r="E107" s="37" t="str">
        <f t="shared" si="1"/>
        <v>n/a</v>
      </c>
      <c r="F107" s="37">
        <f t="shared" si="1"/>
        <v>1</v>
      </c>
      <c r="G107" s="37">
        <f t="shared" si="1"/>
        <v>1.1499999999999999</v>
      </c>
      <c r="H107" s="37">
        <f t="shared" si="1"/>
        <v>1.1000000000000001</v>
      </c>
      <c r="I107" s="37" t="str">
        <f t="shared" si="1"/>
        <v>n/a</v>
      </c>
    </row>
    <row r="108" spans="1:11" ht="15" customHeight="1" x14ac:dyDescent="0.25">
      <c r="A108" s="11">
        <v>11</v>
      </c>
      <c r="B108" s="4" t="s">
        <v>49</v>
      </c>
      <c r="C108" s="37">
        <f t="shared" si="1"/>
        <v>1</v>
      </c>
      <c r="D108" s="37" t="str">
        <f t="shared" si="1"/>
        <v>n/a</v>
      </c>
      <c r="E108" s="37" t="str">
        <f t="shared" si="1"/>
        <v>n/a</v>
      </c>
      <c r="F108" s="37">
        <f t="shared" si="1"/>
        <v>0.8</v>
      </c>
      <c r="G108" s="37" t="str">
        <f t="shared" si="1"/>
        <v>n/a</v>
      </c>
      <c r="H108" s="37" t="str">
        <f t="shared" si="1"/>
        <v>n/a</v>
      </c>
      <c r="I108" s="37">
        <f t="shared" si="1"/>
        <v>1.5</v>
      </c>
    </row>
    <row r="109" spans="1:11" ht="15" customHeight="1" x14ac:dyDescent="0.25">
      <c r="A109" s="11">
        <v>12</v>
      </c>
      <c r="B109" s="4" t="s">
        <v>52</v>
      </c>
      <c r="C109" s="37">
        <f t="shared" si="1"/>
        <v>1.5</v>
      </c>
      <c r="D109" s="37">
        <f t="shared" si="1"/>
        <v>1.2</v>
      </c>
      <c r="E109" s="37" t="str">
        <f t="shared" si="1"/>
        <v>n/a</v>
      </c>
      <c r="F109" s="37">
        <f t="shared" si="1"/>
        <v>1</v>
      </c>
      <c r="G109" s="37">
        <f t="shared" si="1"/>
        <v>1.2</v>
      </c>
      <c r="H109" s="37" t="str">
        <f t="shared" si="1"/>
        <v>n/a</v>
      </c>
      <c r="I109" s="37">
        <f t="shared" si="1"/>
        <v>2</v>
      </c>
    </row>
    <row r="110" spans="1:11" ht="15.75" customHeight="1" x14ac:dyDescent="0.25"/>
    <row r="111" spans="1:11" ht="15" customHeight="1" x14ac:dyDescent="0.25">
      <c r="A111" s="18" t="s">
        <v>148</v>
      </c>
      <c r="B111" s="42"/>
      <c r="C111" s="26"/>
      <c r="D111" s="18" t="s">
        <v>149</v>
      </c>
      <c r="E111" s="43">
        <v>2050</v>
      </c>
      <c r="F111" s="26"/>
      <c r="G111" s="26"/>
      <c r="H111" s="26"/>
      <c r="I111" s="26"/>
      <c r="J111" s="26"/>
      <c r="K111" s="26"/>
    </row>
    <row r="112" spans="1:11" ht="48" customHeight="1" x14ac:dyDescent="0.25">
      <c r="A112" s="24" t="s">
        <v>116</v>
      </c>
      <c r="B112" s="24" t="s">
        <v>5</v>
      </c>
      <c r="C112" s="39" t="s">
        <v>117</v>
      </c>
      <c r="D112" s="39" t="s">
        <v>118</v>
      </c>
      <c r="E112" s="39" t="s">
        <v>119</v>
      </c>
      <c r="F112" s="39" t="s">
        <v>120</v>
      </c>
      <c r="G112" s="39" t="s">
        <v>121</v>
      </c>
      <c r="H112" s="39" t="s">
        <v>122</v>
      </c>
      <c r="I112" s="39" t="s">
        <v>123</v>
      </c>
    </row>
    <row r="113" spans="1:9" ht="15" customHeight="1" x14ac:dyDescent="0.25">
      <c r="A113" s="11">
        <v>1</v>
      </c>
      <c r="B113" s="4" t="s">
        <v>15</v>
      </c>
      <c r="C113" s="35">
        <f t="array" ref="C113">IF(ISNUMBER(C83),INDEX('Fuel Forecast'!$I8:$AK8,MATCH($E$111,'Fuel Forecast'!$I$7:$AK$7,0)),"n/a")</f>
        <v>147487.33477564325</v>
      </c>
      <c r="D113" s="35">
        <f t="array" ref="D113">IF(ISNUMBER(D83),INDEX('Fuel Forecast'!$I9:$AK9,MATCH($E$111,'Fuel Forecast'!$I$7:$AK$7,0)),"n/a")</f>
        <v>426354.3542149202</v>
      </c>
      <c r="E113" s="35">
        <f t="array" ref="E113">IF(ISNUMBER(E83),INDEX('Fuel Forecast'!$I10:$AK10,MATCH($E$111,'Fuel Forecast'!$I$7:$AK$7,0)),"n/a")</f>
        <v>422580.75777890207</v>
      </c>
      <c r="F113" s="35">
        <f t="array" ref="F113">IF(ISNUMBER(F83),INDEX('Fuel Forecast'!$I11:$AK11,MATCH($E$111,'Fuel Forecast'!$I$7:$AK$7,0)),"n/a")</f>
        <v>384177.65601217654</v>
      </c>
      <c r="G113" s="35">
        <f t="array" ref="G113">IF(ISNUMBER(G83),INDEX('Fuel Forecast'!$I12:$AK12,MATCH($E$111,'Fuel Forecast'!$I$7:$AK$7,0)),"n/a")</f>
        <v>525012.13668092468</v>
      </c>
      <c r="H113" s="35" t="str">
        <f t="array" ref="H113">IF(ISNUMBER(H83),INDEX('Fuel Forecast'!$I13:$AK13,MATCH($E$111,'Fuel Forecast'!$I$7:$AK$7,0)),"n/a")</f>
        <v>n/a</v>
      </c>
      <c r="I113" s="35">
        <f t="array" ref="I113">IF(ISNUMBER(I83),INDEX('Fuel Forecast'!$I14:$AK14,MATCH($E$111,'Fuel Forecast'!$I$7:$AK$7,0)),"n/a")</f>
        <v>613166.75240635057</v>
      </c>
    </row>
    <row r="114" spans="1:9" ht="15" customHeight="1" x14ac:dyDescent="0.25">
      <c r="A114" s="11">
        <v>2</v>
      </c>
      <c r="B114" s="4" t="s">
        <v>19</v>
      </c>
      <c r="C114" s="35">
        <f t="array" ref="C114">IF(ISNUMBER(C84),INDEX('Fuel Forecast'!$I15:$AK15,MATCH($E$111,'Fuel Forecast'!$I$7:$AK$7,0)),"n/a")</f>
        <v>553562.31842010992</v>
      </c>
      <c r="D114" s="35">
        <f t="array" ref="D114">IF(ISNUMBER(D84),INDEX('Fuel Forecast'!$I16:$AK16,MATCH($E$111,'Fuel Forecast'!$I$7:$AK$7,0)),"n/a")</f>
        <v>343944.31462225021</v>
      </c>
      <c r="E114" s="35" t="str">
        <f t="array" ref="E114">IF(ISNUMBER(E84),INDEX('Fuel Forecast'!$I17:$AK17,MATCH($E$111,'Fuel Forecast'!$I$7:$AK$7,0)),"n/a")</f>
        <v>n/a</v>
      </c>
      <c r="F114" s="35">
        <f t="array" ref="F114">IF(ISNUMBER(F84),INDEX('Fuel Forecast'!$I18:$AK18,MATCH($E$111,'Fuel Forecast'!$I$7:$AK$7,0)),"n/a")</f>
        <v>298836.74377224199</v>
      </c>
      <c r="G114" s="35" t="str">
        <f t="array" ref="G114">IF(ISNUMBER(G84),INDEX('Fuel Forecast'!$I19:$AK19,MATCH($E$111,'Fuel Forecast'!$I$7:$AK$7,0)),"n/a")</f>
        <v>n/a</v>
      </c>
      <c r="H114" s="35" t="str">
        <f t="array" ref="H114">IF(ISNUMBER(H84),INDEX('Fuel Forecast'!$I20:$AK20,MATCH($E$111,'Fuel Forecast'!$I$7:$AK$7,0)),"n/a")</f>
        <v>n/a</v>
      </c>
      <c r="I114" s="35">
        <f t="array" ref="I114">IF(ISNUMBER(I84),INDEX('Fuel Forecast'!$I21:$AK21,MATCH($E$111,'Fuel Forecast'!$I$7:$AK$7,0)),"n/a")</f>
        <v>744606.49940601096</v>
      </c>
    </row>
    <row r="115" spans="1:9" ht="15" customHeight="1" x14ac:dyDescent="0.25">
      <c r="A115" s="11">
        <v>3</v>
      </c>
      <c r="B115" s="4" t="s">
        <v>22</v>
      </c>
      <c r="C115" s="35">
        <f t="array" ref="C115">IF(ISNUMBER(C85),INDEX('Fuel Forecast'!$I22:$AK22,MATCH($E$111,'Fuel Forecast'!$I$7:$AK$7,0)),"n/a")</f>
        <v>160262.38155517582</v>
      </c>
      <c r="D115" s="35">
        <f t="array" ref="D115">IF(ISNUMBER(D85),INDEX('Fuel Forecast'!$I23:$AK23,MATCH($E$111,'Fuel Forecast'!$I$7:$AK$7,0)),"n/a")</f>
        <v>140129.50831341278</v>
      </c>
      <c r="E115" s="35">
        <f t="array" ref="E115">IF(ISNUMBER(E85),INDEX('Fuel Forecast'!$I24:$AK24,MATCH($E$111,'Fuel Forecast'!$I$7:$AK$7,0)),"n/a")</f>
        <v>136355.91187739462</v>
      </c>
      <c r="F115" s="35">
        <f t="array" ref="F115">IF(ISNUMBER(F85),INDEX('Fuel Forecast'!$I25:$AK25,MATCH($E$111,'Fuel Forecast'!$I$7:$AK$7,0)),"n/a")</f>
        <v>239296.88196286472</v>
      </c>
      <c r="G115" s="35" t="str">
        <f t="array" ref="G115">IF(ISNUMBER(G85),INDEX('Fuel Forecast'!$I26:$AK26,MATCH($E$111,'Fuel Forecast'!$I$7:$AK$7,0)),"n/a")</f>
        <v>n/a</v>
      </c>
      <c r="H115" s="35" t="str">
        <f t="array" ref="H115">IF(ISNUMBER(H85),INDEX('Fuel Forecast'!$I27:$AK27,MATCH($E$111,'Fuel Forecast'!$I$7:$AK$7,0)),"n/a")</f>
        <v>n/a</v>
      </c>
      <c r="I115" s="35">
        <f t="array" ref="I115">IF(ISNUMBER(I85),INDEX('Fuel Forecast'!$I28:$AK28,MATCH($E$111,'Fuel Forecast'!$I$7:$AK$7,0)),"n/a")</f>
        <v>197853.09699551793</v>
      </c>
    </row>
    <row r="116" spans="1:9" ht="15" customHeight="1" x14ac:dyDescent="0.25">
      <c r="A116" s="11">
        <v>4</v>
      </c>
      <c r="B116" s="4" t="s">
        <v>24</v>
      </c>
      <c r="C116" s="35">
        <f t="array" ref="C116">IF(ISNUMBER(C86),INDEX('Fuel Forecast'!$I29:$AK29,MATCH($E$111,'Fuel Forecast'!$I$7:$AK$7,0)),"n/a")</f>
        <v>548032.68876270356</v>
      </c>
      <c r="D116" s="35">
        <f t="array" ref="D116">IF(ISNUMBER(D86),INDEX('Fuel Forecast'!$I30:$AK30,MATCH($E$111,'Fuel Forecast'!$I$7:$AK$7,0)),"n/a")</f>
        <v>340508.59542796045</v>
      </c>
      <c r="E116" s="35" t="str">
        <f t="array" ref="E116">IF(ISNUMBER(E86),INDEX('Fuel Forecast'!$I31:$AK31,MATCH($E$111,'Fuel Forecast'!$I$7:$AK$7,0)),"n/a")</f>
        <v>n/a</v>
      </c>
      <c r="F116" s="35">
        <f t="array" ref="F116">IF(ISNUMBER(F86),INDEX('Fuel Forecast'!$I32:$AK32,MATCH($E$111,'Fuel Forecast'!$I$7:$AK$7,0)),"n/a")</f>
        <v>295851.611898017</v>
      </c>
      <c r="G116" s="35" t="str">
        <f t="array" ref="G116">IF(ISNUMBER(G86),INDEX('Fuel Forecast'!$I33:$AK33,MATCH($E$111,'Fuel Forecast'!$I$7:$AK$7,0)),"n/a")</f>
        <v>n/a</v>
      </c>
      <c r="H116" s="35" t="str">
        <f t="array" ref="H116">IF(ISNUMBER(H86),INDEX('Fuel Forecast'!$I34:$AK34,MATCH($E$111,'Fuel Forecast'!$I$7:$AK$7,0)),"n/a")</f>
        <v>n/a</v>
      </c>
      <c r="I116" s="35">
        <f t="array" ref="I116">IF(ISNUMBER(I86),INDEX('Fuel Forecast'!$I35:$AK35,MATCH($E$111,'Fuel Forecast'!$I$7:$AK$7,0)),"n/a")</f>
        <v>737168.49641121842</v>
      </c>
    </row>
    <row r="117" spans="1:9" ht="15" customHeight="1" x14ac:dyDescent="0.25">
      <c r="A117" s="11">
        <v>5</v>
      </c>
      <c r="B117" s="4" t="s">
        <v>27</v>
      </c>
      <c r="C117" s="35">
        <f t="array" ref="C117">IF(ISNUMBER(C87),INDEX('Fuel Forecast'!$I36:$AK36,MATCH($E$111,'Fuel Forecast'!$I$7:$AK$7,0)),"n/a")</f>
        <v>13409.755254009833</v>
      </c>
      <c r="D117" s="35" t="str">
        <f t="array" ref="D117">IF(ISNUMBER(D87),INDEX('Fuel Forecast'!$I37:$AK37,MATCH($E$111,'Fuel Forecast'!$I$7:$AK$7,0)),"n/a")</f>
        <v>n/a</v>
      </c>
      <c r="E117" s="35">
        <f t="array" ref="E117">IF(ISNUMBER(E87),INDEX('Fuel Forecast'!$I38:$AK38,MATCH($E$111,'Fuel Forecast'!$I$7:$AK$7,0)),"n/a")</f>
        <v>11475.444781486234</v>
      </c>
      <c r="F117" s="35" t="str">
        <f t="array" ref="F117">IF(ISNUMBER(F87),INDEX('Fuel Forecast'!$I39:$AK39,MATCH($E$111,'Fuel Forecast'!$I$7:$AK$7,0)),"n/a")</f>
        <v>n/a</v>
      </c>
      <c r="G117" s="35" t="str">
        <f t="array" ref="G117">IF(ISNUMBER(G87),INDEX('Fuel Forecast'!$I40:$AK40,MATCH($E$111,'Fuel Forecast'!$I$7:$AK$7,0)),"n/a")</f>
        <v>n/a</v>
      </c>
      <c r="H117" s="35" t="str">
        <f t="array" ref="H117">IF(ISNUMBER(H87),INDEX('Fuel Forecast'!$I41:$AK41,MATCH($E$111,'Fuel Forecast'!$I$7:$AK$7,0)),"n/a")</f>
        <v>n/a</v>
      </c>
      <c r="I117" s="35" t="str">
        <f t="array" ref="I117">IF(ISNUMBER(I87),INDEX('Fuel Forecast'!$I42:$AK42,MATCH($E$111,'Fuel Forecast'!$I$7:$AK$7,0)),"n/a")</f>
        <v>n/a</v>
      </c>
    </row>
    <row r="118" spans="1:9" ht="15" customHeight="1" x14ac:dyDescent="0.25">
      <c r="A118" s="11">
        <v>6</v>
      </c>
      <c r="B118" s="4" t="s">
        <v>30</v>
      </c>
      <c r="C118" s="35">
        <f t="array" ref="C118">IF(ISNUMBER(C88),INDEX('Fuel Forecast'!$I43:$AK43,MATCH($E$111,'Fuel Forecast'!$I$7:$AK$7,0)),"n/a")</f>
        <v>14709.633360256395</v>
      </c>
      <c r="D118" s="35" t="str">
        <f t="array" ref="D118">IF(ISNUMBER(D88),INDEX('Fuel Forecast'!$I44:$AK44,MATCH($E$111,'Fuel Forecast'!$I$7:$AK$7,0)),"n/a")</f>
        <v>n/a</v>
      </c>
      <c r="E118" s="35">
        <f t="array" ref="E118">IF(ISNUMBER(E88),INDEX('Fuel Forecast'!$I45:$AK45,MATCH($E$111,'Fuel Forecast'!$I$7:$AK$7,0)),"n/a")</f>
        <v>12587.820000000002</v>
      </c>
      <c r="F118" s="35" t="str">
        <f t="array" ref="F118">IF(ISNUMBER(F88),INDEX('Fuel Forecast'!$I46:$AK46,MATCH($E$111,'Fuel Forecast'!$I$7:$AK$7,0)),"n/a")</f>
        <v>n/a</v>
      </c>
      <c r="G118" s="35" t="str">
        <f t="array" ref="G118">IF(ISNUMBER(G88),INDEX('Fuel Forecast'!$I47:$AK47,MATCH($E$111,'Fuel Forecast'!$I$7:$AK$7,0)),"n/a")</f>
        <v>n/a</v>
      </c>
      <c r="H118" s="35" t="str">
        <f t="array" ref="H118">IF(ISNUMBER(H88),INDEX('Fuel Forecast'!$I48:$AK48,MATCH($E$111,'Fuel Forecast'!$I$7:$AK$7,0)),"n/a")</f>
        <v>n/a</v>
      </c>
      <c r="I118" s="35" t="str">
        <f t="array" ref="I118">IF(ISNUMBER(I88),INDEX('Fuel Forecast'!$I49:$AK49,MATCH($E$111,'Fuel Forecast'!$I$7:$AK$7,0)),"n/a")</f>
        <v>n/a</v>
      </c>
    </row>
    <row r="119" spans="1:9" ht="15" customHeight="1" x14ac:dyDescent="0.25">
      <c r="A119" s="11">
        <v>7</v>
      </c>
      <c r="B119" s="4" t="s">
        <v>35</v>
      </c>
      <c r="C119" s="35" t="str">
        <f t="array" ref="C119">IF(ISNUMBER(C89),INDEX('Fuel Forecast'!$I50:$AK50,MATCH($E$111,'Fuel Forecast'!$I$7:$AK$7,0)),"n/a")</f>
        <v>n/a</v>
      </c>
      <c r="D119" s="35" t="str">
        <f t="array" ref="D119">IF(ISNUMBER(D89),INDEX('Fuel Forecast'!$I51:$AK51,MATCH($E$111,'Fuel Forecast'!$I$7:$AK$7,0)),"n/a")</f>
        <v>n/a</v>
      </c>
      <c r="E119" s="35">
        <f t="array" ref="E119">IF(ISNUMBER(E89),INDEX('Fuel Forecast'!$I52:$AK52,MATCH($E$111,'Fuel Forecast'!$I$7:$AK$7,0)),"n/a")</f>
        <v>223544080.85428905</v>
      </c>
      <c r="F119" s="35" t="str">
        <f t="array" ref="F119">IF(ISNUMBER(F89),INDEX('Fuel Forecast'!$I53:$AK53,MATCH($E$111,'Fuel Forecast'!$I$7:$AK$7,0)),"n/a")</f>
        <v>n/a</v>
      </c>
      <c r="G119" s="35" t="str">
        <f t="array" ref="G119">IF(ISNUMBER(G89),INDEX('Fuel Forecast'!$I54:$AK54,MATCH($E$111,'Fuel Forecast'!$I$7:$AK$7,0)),"n/a")</f>
        <v>n/a</v>
      </c>
      <c r="H119" s="35" t="str">
        <f t="array" ref="H119">IF(ISNUMBER(H89),INDEX('Fuel Forecast'!$I55:$AK55,MATCH($E$111,'Fuel Forecast'!$I$7:$AK$7,0)),"n/a")</f>
        <v>n/a</v>
      </c>
      <c r="I119" s="35" t="str">
        <f t="array" ref="I119">IF(ISNUMBER(I89),INDEX('Fuel Forecast'!$I56:$AK56,MATCH($E$111,'Fuel Forecast'!$I$7:$AK$7,0)),"n/a")</f>
        <v>n/a</v>
      </c>
    </row>
    <row r="120" spans="1:9" ht="15" customHeight="1" x14ac:dyDescent="0.25">
      <c r="A120" s="11">
        <v>8</v>
      </c>
      <c r="B120" s="4" t="s">
        <v>38</v>
      </c>
      <c r="C120" s="35" t="str">
        <f t="array" ref="C120">IF(ISNUMBER(C90),INDEX('Fuel Forecast'!$I57:$AK57,MATCH($E$111,'Fuel Forecast'!$I$7:$AK$7,0)),"n/a")</f>
        <v>n/a</v>
      </c>
      <c r="D120" s="35" t="str">
        <f t="array" ref="D120">IF(ISNUMBER(D90),INDEX('Fuel Forecast'!$I58:$AK58,MATCH($E$111,'Fuel Forecast'!$I$7:$AK$7,0)),"n/a")</f>
        <v>n/a</v>
      </c>
      <c r="E120" s="35">
        <f t="array" ref="E120">IF(ISNUMBER(E90),INDEX('Fuel Forecast'!$I59:$AK59,MATCH($E$111,'Fuel Forecast'!$I$7:$AK$7,0)),"n/a")</f>
        <v>113676514.33333331</v>
      </c>
      <c r="F120" s="35" t="str">
        <f t="array" ref="F120">IF(ISNUMBER(F90),INDEX('Fuel Forecast'!$I60:$AK60,MATCH($E$111,'Fuel Forecast'!$I$7:$AK$7,0)),"n/a")</f>
        <v>n/a</v>
      </c>
      <c r="G120" s="35" t="str">
        <f t="array" ref="G120">IF(ISNUMBER(G90),INDEX('Fuel Forecast'!$I61:$AK61,MATCH($E$111,'Fuel Forecast'!$I$7:$AK$7,0)),"n/a")</f>
        <v>n/a</v>
      </c>
      <c r="H120" s="35" t="str">
        <f t="array" ref="H120">IF(ISNUMBER(H90),INDEX('Fuel Forecast'!$I62:$AK62,MATCH($E$111,'Fuel Forecast'!$I$7:$AK$7,0)),"n/a")</f>
        <v>n/a</v>
      </c>
      <c r="I120" s="35" t="str">
        <f t="array" ref="I120">IF(ISNUMBER(I90),INDEX('Fuel Forecast'!$I63:$AK63,MATCH($E$111,'Fuel Forecast'!$I$7:$AK$7,0)),"n/a")</f>
        <v>n/a</v>
      </c>
    </row>
    <row r="121" spans="1:9" ht="15" customHeight="1" x14ac:dyDescent="0.25">
      <c r="A121" s="11">
        <v>9</v>
      </c>
      <c r="B121" s="4" t="s">
        <v>42</v>
      </c>
      <c r="C121" s="35">
        <f t="array" ref="C121">IF(ISNUMBER(C91),INDEX('Fuel Forecast'!$I64:$AK64,MATCH($E$111,'Fuel Forecast'!$I$7:$AK$7,0)),"n/a")</f>
        <v>94202026.220531344</v>
      </c>
      <c r="D121" s="35">
        <f t="array" ref="D121">IF(ISNUMBER(D91),INDEX('Fuel Forecast'!$I65:$AK65,MATCH($E$111,'Fuel Forecast'!$I$7:$AK$7,0)),"n/a")</f>
        <v>83511196.274757475</v>
      </c>
      <c r="E121" s="35" t="str">
        <f t="array" ref="E121">IF(ISNUMBER(E91),INDEX('Fuel Forecast'!$I66:$AK66,MATCH($E$111,'Fuel Forecast'!$I$7:$AK$7,0)),"n/a")</f>
        <v>n/a</v>
      </c>
      <c r="F121" s="35">
        <f t="array" ref="F121">IF(ISNUMBER(F91),INDEX('Fuel Forecast'!$I67:$AK67,MATCH($E$111,'Fuel Forecast'!$I$7:$AK$7,0)),"n/a")</f>
        <v>75018508.936061889</v>
      </c>
      <c r="G121" s="35">
        <f t="array" ref="G121">IF(ISNUMBER(G91),INDEX('Fuel Forecast'!$I68:$AK68,MATCH($E$111,'Fuel Forecast'!$I$7:$AK$7,0)),"n/a")</f>
        <v>85670690.393806815</v>
      </c>
      <c r="H121" s="35">
        <f t="array" ref="H121">IF(ISNUMBER(H91),INDEX('Fuel Forecast'!$I69:$AK69,MATCH($E$111,'Fuel Forecast'!$I$7:$AK$7,0)),"n/a")</f>
        <v>80680300.495192289</v>
      </c>
      <c r="I121" s="35">
        <f t="array" ref="I121">IF(ISNUMBER(I91),INDEX('Fuel Forecast'!$I70:$AK70,MATCH($E$111,'Fuel Forecast'!$I$7:$AK$7,0)),"n/a")</f>
        <v>122977302.14723553</v>
      </c>
    </row>
    <row r="122" spans="1:9" ht="15" customHeight="1" x14ac:dyDescent="0.25">
      <c r="A122" s="11">
        <v>10</v>
      </c>
      <c r="B122" s="4" t="s">
        <v>45</v>
      </c>
      <c r="C122" s="35" t="str">
        <f t="array" ref="C122">IF(ISNUMBER(C92),INDEX('Fuel Forecast'!$I71:$AK71,MATCH($E$111,'Fuel Forecast'!$I$7:$AK$7,0)),"n/a")</f>
        <v>n/a</v>
      </c>
      <c r="D122" s="35">
        <f t="array" ref="D122">IF(ISNUMBER(D92),INDEX('Fuel Forecast'!$I72:$AK72,MATCH($E$111,'Fuel Forecast'!$I$7:$AK$7,0)),"n/a")</f>
        <v>445703882.04634672</v>
      </c>
      <c r="E122" s="35" t="str">
        <f t="array" ref="E122">IF(ISNUMBER(E92),INDEX('Fuel Forecast'!$I73:$AK73,MATCH($E$111,'Fuel Forecast'!$I$7:$AK$7,0)),"n/a")</f>
        <v>n/a</v>
      </c>
      <c r="F122" s="35">
        <f t="array" ref="F122">IF(ISNUMBER(F92),INDEX('Fuel Forecast'!$I74:$AK74,MATCH($E$111,'Fuel Forecast'!$I$7:$AK$7,0)),"n/a")</f>
        <v>400377939.12237239</v>
      </c>
      <c r="G122" s="35">
        <f t="array" ref="G122">IF(ISNUMBER(G92),INDEX('Fuel Forecast'!$I75:$AK75,MATCH($E$111,'Fuel Forecast'!$I$7:$AK$7,0)),"n/a")</f>
        <v>434488708.74199593</v>
      </c>
      <c r="H122" s="35">
        <f t="array" ref="H122">IF(ISNUMBER(H92),INDEX('Fuel Forecast'!$I76:$AK76,MATCH($E$111,'Fuel Forecast'!$I$7:$AK$7,0)),"n/a")</f>
        <v>430595234.40502203</v>
      </c>
      <c r="I122" s="35" t="str">
        <f t="array" ref="I122">IF(ISNUMBER(I92),INDEX('Fuel Forecast'!$I77:$AK77,MATCH($E$111,'Fuel Forecast'!$I$7:$AK$7,0)),"n/a")</f>
        <v>n/a</v>
      </c>
    </row>
    <row r="123" spans="1:9" ht="15" customHeight="1" x14ac:dyDescent="0.25">
      <c r="A123" s="11">
        <v>11</v>
      </c>
      <c r="B123" s="4" t="s">
        <v>49</v>
      </c>
      <c r="C123" s="35">
        <f t="array" ref="C123">IF(ISNUMBER(C93),INDEX('Fuel Forecast'!$I78:$AK78,MATCH($E$111,'Fuel Forecast'!$I$7:$AK$7,0)),"n/a")</f>
        <v>64329557.934396684</v>
      </c>
      <c r="D123" s="35" t="str">
        <f t="array" ref="D123">IF(ISNUMBER(D93),INDEX('Fuel Forecast'!$I79:$AK79,MATCH($E$111,'Fuel Forecast'!$I$7:$AK$7,0)),"n/a")</f>
        <v>n/a</v>
      </c>
      <c r="E123" s="35" t="str">
        <f t="array" ref="E123">IF(ISNUMBER(E93),INDEX('Fuel Forecast'!$I80:$AK80,MATCH($E$111,'Fuel Forecast'!$I$7:$AK$7,0)),"n/a")</f>
        <v>n/a</v>
      </c>
      <c r="F123" s="35">
        <f t="array" ref="F123">IF(ISNUMBER(F93),INDEX('Fuel Forecast'!$I81:$AK81,MATCH($E$111,'Fuel Forecast'!$I$7:$AK$7,0)),"n/a")</f>
        <v>51463646.347517349</v>
      </c>
      <c r="G123" s="35" t="str">
        <f t="array" ref="G123">IF(ISNUMBER(G93),INDEX('Fuel Forecast'!$I82:$AK82,MATCH($E$111,'Fuel Forecast'!$I$7:$AK$7,0)),"n/a")</f>
        <v>n/a</v>
      </c>
      <c r="H123" s="35" t="str">
        <f t="array" ref="H123">IF(ISNUMBER(H93),INDEX('Fuel Forecast'!$I83:$AK83,MATCH($E$111,'Fuel Forecast'!$I$7:$AK$7,0)),"n/a")</f>
        <v>n/a</v>
      </c>
      <c r="I123" s="35">
        <f t="array" ref="I123">IF(ISNUMBER(I93),INDEX('Fuel Forecast'!$I84:$AK84,MATCH($E$111,'Fuel Forecast'!$I$7:$AK$7,0)),"n/a")</f>
        <v>78038032.505525202</v>
      </c>
    </row>
    <row r="124" spans="1:9" ht="15" customHeight="1" x14ac:dyDescent="0.25">
      <c r="A124" s="11">
        <v>12</v>
      </c>
      <c r="B124" s="4" t="s">
        <v>52</v>
      </c>
      <c r="C124" s="35">
        <f t="array" ref="C124">IF(ISNUMBER(C94),INDEX('Fuel Forecast'!$I85:$AK85,MATCH($E$111,'Fuel Forecast'!$I$7:$AK$7,0)),"n/a")</f>
        <v>23657528.133153223</v>
      </c>
      <c r="D124" s="35">
        <f t="array" ref="D124">IF(ISNUMBER(D94),INDEX('Fuel Forecast'!$I86:$AK86,MATCH($E$111,'Fuel Forecast'!$I$7:$AK$7,0)),"n/a")</f>
        <v>22445421.233277451</v>
      </c>
      <c r="E124" s="35" t="str">
        <f t="array" ref="E124">IF(ISNUMBER(E94),INDEX('Fuel Forecast'!$I87:$AK87,MATCH($E$111,'Fuel Forecast'!$I$7:$AK$7,0)),"n/a")</f>
        <v>n/a</v>
      </c>
      <c r="F124" s="35">
        <f t="array" ref="F124">IF(ISNUMBER(F94),INDEX('Fuel Forecast'!$I88:$AK88,MATCH($E$111,'Fuel Forecast'!$I$7:$AK$7,0)),"n/a")</f>
        <v>19501751.617309786</v>
      </c>
      <c r="G124" s="35">
        <f t="array" ref="G124">IF(ISNUMBER(G94),INDEX('Fuel Forecast'!$I89:$AK89,MATCH($E$111,'Fuel Forecast'!$I$7:$AK$7,0)),"n/a")</f>
        <v>21717057.678895287</v>
      </c>
      <c r="H124" s="35" t="str">
        <f t="array" ref="H124">IF(ISNUMBER(H94),INDEX('Fuel Forecast'!$I90:$AK90,MATCH($E$111,'Fuel Forecast'!$I$7:$AK$7,0)),"n/a")</f>
        <v>n/a</v>
      </c>
      <c r="I124" s="35">
        <f t="array" ref="I124">IF(ISNUMBER(I94),INDEX('Fuel Forecast'!$I91:$AK91,MATCH($E$111,'Fuel Forecast'!$I$7:$AK$7,0)),"n/a")</f>
        <v>27813304.648996662</v>
      </c>
    </row>
    <row r="125" spans="1:9" ht="15.75" customHeight="1" x14ac:dyDescent="0.25"/>
    <row r="126" spans="1:9" ht="15" customHeight="1" x14ac:dyDescent="0.25">
      <c r="A126" s="4" t="s">
        <v>150</v>
      </c>
    </row>
    <row r="127" spans="1:9" ht="15" customHeight="1" x14ac:dyDescent="0.25">
      <c r="A127" s="11" t="s">
        <v>151</v>
      </c>
    </row>
    <row r="128" spans="1:9" ht="15" customHeight="1" x14ac:dyDescent="0.25">
      <c r="A128" s="11" t="s">
        <v>152</v>
      </c>
    </row>
    <row r="129" spans="1:1" ht="15" customHeight="1" x14ac:dyDescent="0.25">
      <c r="A129" s="11" t="s">
        <v>153</v>
      </c>
    </row>
    <row r="130" spans="1:1" ht="15" customHeight="1" x14ac:dyDescent="0.25">
      <c r="A130" s="11" t="s">
        <v>154</v>
      </c>
    </row>
    <row r="131" spans="1:1" ht="15.75" customHeight="1" x14ac:dyDescent="0.25"/>
    <row r="132" spans="1:1" ht="15.75" customHeight="1" x14ac:dyDescent="0.25"/>
    <row r="133" spans="1:1" ht="15.75" customHeight="1" x14ac:dyDescent="0.25"/>
    <row r="134" spans="1:1" ht="15.75" customHeight="1" x14ac:dyDescent="0.25"/>
    <row r="135" spans="1:1" ht="15.75" customHeight="1" x14ac:dyDescent="0.25"/>
    <row r="136" spans="1:1" ht="15.75" customHeight="1" x14ac:dyDescent="0.25"/>
    <row r="137" spans="1:1" ht="15.75" customHeight="1" x14ac:dyDescent="0.25"/>
    <row r="138" spans="1:1" ht="15.75" customHeight="1" x14ac:dyDescent="0.25"/>
    <row r="139" spans="1:1" ht="15.75" customHeight="1" x14ac:dyDescent="0.25"/>
    <row r="140" spans="1:1" ht="15.75" customHeight="1" x14ac:dyDescent="0.25"/>
    <row r="141" spans="1:1" ht="15.75" customHeight="1" x14ac:dyDescent="0.25"/>
    <row r="142" spans="1:1" ht="15.75" customHeight="1" x14ac:dyDescent="0.25"/>
    <row r="143" spans="1:1" ht="15.75" customHeight="1" x14ac:dyDescent="0.25"/>
    <row r="144" spans="1:1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qref="C8:I19">
      <formula1>"B,D,S,X,P,N"</formula1>
      <formula2>0</formula2>
    </dataValidation>
    <dataValidation type="decimal" allowBlank="1" sqref="E111">
      <formula1>2022</formula1>
      <formula2>2050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zoomScaleNormal="100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baseColWidth="10" defaultColWidth="14.42578125" defaultRowHeight="15" x14ac:dyDescent="0.25"/>
  <cols>
    <col min="1" max="1" width="15.42578125" style="1" customWidth="1"/>
    <col min="2" max="2" width="24" style="1" customWidth="1"/>
    <col min="3" max="3" width="10" style="1" customWidth="1"/>
    <col min="4" max="5" width="17" style="1" customWidth="1"/>
    <col min="6" max="7" width="11" style="1" customWidth="1"/>
    <col min="8" max="8" width="12" style="1" customWidth="1"/>
    <col min="9" max="37" width="16" style="1" customWidth="1"/>
  </cols>
  <sheetData>
    <row r="1" spans="1:37" ht="17.25" customHeight="1" x14ac:dyDescent="0.3">
      <c r="A1" s="44" t="s">
        <v>155</v>
      </c>
    </row>
    <row r="2" spans="1:37" ht="15" customHeight="1" x14ac:dyDescent="0.25">
      <c r="A2" s="45" t="s">
        <v>156</v>
      </c>
    </row>
    <row r="3" spans="1:37" ht="15" customHeight="1" x14ac:dyDescent="0.25">
      <c r="A3" s="46" t="s">
        <v>2</v>
      </c>
      <c r="B3" s="5" t="str">
        <f>Assumptions!B7</f>
        <v>Base</v>
      </c>
    </row>
    <row r="4" spans="1:37" ht="15" customHeight="1" x14ac:dyDescent="0.25">
      <c r="A4" s="47"/>
    </row>
    <row r="5" spans="1:37" ht="15" customHeight="1" x14ac:dyDescent="0.25">
      <c r="A5" s="47"/>
    </row>
    <row r="6" spans="1:37" ht="15" customHeight="1" x14ac:dyDescent="0.25">
      <c r="A6" s="48" t="s">
        <v>157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</row>
    <row r="7" spans="1:37" ht="45" customHeight="1" x14ac:dyDescent="0.25">
      <c r="A7" s="49" t="s">
        <v>116</v>
      </c>
      <c r="B7" s="39" t="s">
        <v>5</v>
      </c>
      <c r="C7" s="39" t="s">
        <v>97</v>
      </c>
      <c r="D7" s="39" t="s">
        <v>158</v>
      </c>
      <c r="E7" s="39" t="s">
        <v>141</v>
      </c>
      <c r="F7" s="39" t="s">
        <v>159</v>
      </c>
      <c r="G7" s="39" t="s">
        <v>160</v>
      </c>
      <c r="H7" s="39" t="s">
        <v>98</v>
      </c>
      <c r="I7" s="50">
        <f>Assumptions!$B$4</f>
        <v>2022</v>
      </c>
      <c r="J7" s="50">
        <f t="shared" ref="J7:AK7" si="0">I7+1</f>
        <v>2023</v>
      </c>
      <c r="K7" s="50">
        <f t="shared" si="0"/>
        <v>2024</v>
      </c>
      <c r="L7" s="50">
        <f t="shared" si="0"/>
        <v>2025</v>
      </c>
      <c r="M7" s="50">
        <f t="shared" si="0"/>
        <v>2026</v>
      </c>
      <c r="N7" s="50">
        <f t="shared" si="0"/>
        <v>2027</v>
      </c>
      <c r="O7" s="50">
        <f t="shared" si="0"/>
        <v>2028</v>
      </c>
      <c r="P7" s="50">
        <f t="shared" si="0"/>
        <v>2029</v>
      </c>
      <c r="Q7" s="50">
        <f t="shared" si="0"/>
        <v>2030</v>
      </c>
      <c r="R7" s="50">
        <f t="shared" si="0"/>
        <v>2031</v>
      </c>
      <c r="S7" s="50">
        <f t="shared" si="0"/>
        <v>2032</v>
      </c>
      <c r="T7" s="50">
        <f t="shared" si="0"/>
        <v>2033</v>
      </c>
      <c r="U7" s="50">
        <f t="shared" si="0"/>
        <v>2034</v>
      </c>
      <c r="V7" s="50">
        <f t="shared" si="0"/>
        <v>2035</v>
      </c>
      <c r="W7" s="50">
        <f t="shared" si="0"/>
        <v>2036</v>
      </c>
      <c r="X7" s="50">
        <f t="shared" si="0"/>
        <v>2037</v>
      </c>
      <c r="Y7" s="50">
        <f t="shared" si="0"/>
        <v>2038</v>
      </c>
      <c r="Z7" s="50">
        <f t="shared" si="0"/>
        <v>2039</v>
      </c>
      <c r="AA7" s="50">
        <f t="shared" si="0"/>
        <v>2040</v>
      </c>
      <c r="AB7" s="50">
        <f t="shared" si="0"/>
        <v>2041</v>
      </c>
      <c r="AC7" s="50">
        <f t="shared" si="0"/>
        <v>2042</v>
      </c>
      <c r="AD7" s="50">
        <f t="shared" si="0"/>
        <v>2043</v>
      </c>
      <c r="AE7" s="50">
        <f t="shared" si="0"/>
        <v>2044</v>
      </c>
      <c r="AF7" s="50">
        <f t="shared" si="0"/>
        <v>2045</v>
      </c>
      <c r="AG7" s="50">
        <f t="shared" si="0"/>
        <v>2046</v>
      </c>
      <c r="AH7" s="50">
        <f t="shared" si="0"/>
        <v>2047</v>
      </c>
      <c r="AI7" s="50">
        <f t="shared" si="0"/>
        <v>2048</v>
      </c>
      <c r="AJ7" s="50">
        <f t="shared" si="0"/>
        <v>2049</v>
      </c>
      <c r="AK7" s="50">
        <f t="shared" si="0"/>
        <v>2050</v>
      </c>
    </row>
    <row r="8" spans="1:37" ht="15" customHeight="1" x14ac:dyDescent="0.25">
      <c r="A8" s="51">
        <v>1</v>
      </c>
      <c r="B8" s="36" t="s">
        <v>15</v>
      </c>
      <c r="C8" s="36" t="s">
        <v>99</v>
      </c>
      <c r="D8" s="35">
        <f>'Fuel Price'!C83</f>
        <v>147487.33477564325</v>
      </c>
      <c r="E8" s="35">
        <f>'Fuel Price'!$J$83</f>
        <v>422580.75777890207</v>
      </c>
      <c r="F8" s="37">
        <f t="shared" ref="F8:F39" si="1">IF(ISNUMBER(D8),D8/E8,"n/a")</f>
        <v>0.3490157373725235</v>
      </c>
      <c r="G8" s="52">
        <f>Assumptions!$E$18</f>
        <v>0</v>
      </c>
      <c r="H8" s="52">
        <f t="array" ref="H8">INDEX(Assumptions!$B$34:$B$40,MATCH($C8,Assumptions!$A$34:$A$40,0))</f>
        <v>0.03</v>
      </c>
      <c r="I8" s="35">
        <f t="shared" ref="I8:R17" si="2">IF(ISNUMBER($D8),$D8*(1+$G8)^(I$7-$I$7)*IF($F8&gt;1,(1+($F8-1)*(1-$H8)^(I$7-$I$7))/$F8,1),"n/a")</f>
        <v>147487.33477564325</v>
      </c>
      <c r="J8" s="35">
        <f t="shared" si="2"/>
        <v>147487.33477564325</v>
      </c>
      <c r="K8" s="35">
        <f t="shared" si="2"/>
        <v>147487.33477564325</v>
      </c>
      <c r="L8" s="35">
        <f t="shared" si="2"/>
        <v>147487.33477564325</v>
      </c>
      <c r="M8" s="35">
        <f t="shared" si="2"/>
        <v>147487.33477564325</v>
      </c>
      <c r="N8" s="35">
        <f t="shared" si="2"/>
        <v>147487.33477564325</v>
      </c>
      <c r="O8" s="35">
        <f t="shared" si="2"/>
        <v>147487.33477564325</v>
      </c>
      <c r="P8" s="35">
        <f t="shared" si="2"/>
        <v>147487.33477564325</v>
      </c>
      <c r="Q8" s="35">
        <f t="shared" si="2"/>
        <v>147487.33477564325</v>
      </c>
      <c r="R8" s="35">
        <f t="shared" si="2"/>
        <v>147487.33477564325</v>
      </c>
      <c r="S8" s="35">
        <f t="shared" ref="S8:AB17" si="3">IF(ISNUMBER($D8),$D8*(1+$G8)^(S$7-$I$7)*IF($F8&gt;1,(1+($F8-1)*(1-$H8)^(S$7-$I$7))/$F8,1),"n/a")</f>
        <v>147487.33477564325</v>
      </c>
      <c r="T8" s="35">
        <f t="shared" si="3"/>
        <v>147487.33477564325</v>
      </c>
      <c r="U8" s="35">
        <f t="shared" si="3"/>
        <v>147487.33477564325</v>
      </c>
      <c r="V8" s="35">
        <f t="shared" si="3"/>
        <v>147487.33477564325</v>
      </c>
      <c r="W8" s="35">
        <f t="shared" si="3"/>
        <v>147487.33477564325</v>
      </c>
      <c r="X8" s="35">
        <f t="shared" si="3"/>
        <v>147487.33477564325</v>
      </c>
      <c r="Y8" s="35">
        <f t="shared" si="3"/>
        <v>147487.33477564325</v>
      </c>
      <c r="Z8" s="35">
        <f t="shared" si="3"/>
        <v>147487.33477564325</v>
      </c>
      <c r="AA8" s="35">
        <f t="shared" si="3"/>
        <v>147487.33477564325</v>
      </c>
      <c r="AB8" s="35">
        <f t="shared" si="3"/>
        <v>147487.33477564325</v>
      </c>
      <c r="AC8" s="35">
        <f t="shared" ref="AC8:AK17" si="4">IF(ISNUMBER($D8),$D8*(1+$G8)^(AC$7-$I$7)*IF($F8&gt;1,(1+($F8-1)*(1-$H8)^(AC$7-$I$7))/$F8,1),"n/a")</f>
        <v>147487.33477564325</v>
      </c>
      <c r="AD8" s="35">
        <f t="shared" si="4"/>
        <v>147487.33477564325</v>
      </c>
      <c r="AE8" s="35">
        <f t="shared" si="4"/>
        <v>147487.33477564325</v>
      </c>
      <c r="AF8" s="35">
        <f t="shared" si="4"/>
        <v>147487.33477564325</v>
      </c>
      <c r="AG8" s="35">
        <f t="shared" si="4"/>
        <v>147487.33477564325</v>
      </c>
      <c r="AH8" s="35">
        <f t="shared" si="4"/>
        <v>147487.33477564325</v>
      </c>
      <c r="AI8" s="35">
        <f t="shared" si="4"/>
        <v>147487.33477564325</v>
      </c>
      <c r="AJ8" s="35">
        <f t="shared" si="4"/>
        <v>147487.33477564325</v>
      </c>
      <c r="AK8" s="35">
        <f t="shared" si="4"/>
        <v>147487.33477564325</v>
      </c>
    </row>
    <row r="9" spans="1:37" ht="15" customHeight="1" x14ac:dyDescent="0.25">
      <c r="A9" s="51">
        <v>1</v>
      </c>
      <c r="B9" s="36" t="s">
        <v>15</v>
      </c>
      <c r="C9" s="36" t="s">
        <v>101</v>
      </c>
      <c r="D9" s="35">
        <f>'Fuel Price'!D83</f>
        <v>427580.75777890207</v>
      </c>
      <c r="E9" s="35">
        <f>'Fuel Price'!$J$83</f>
        <v>422580.75777890207</v>
      </c>
      <c r="F9" s="37">
        <f t="shared" si="1"/>
        <v>1.0118320579154625</v>
      </c>
      <c r="G9" s="52">
        <f>Assumptions!$E$18</f>
        <v>0</v>
      </c>
      <c r="H9" s="52">
        <f t="array" ref="H9">INDEX(Assumptions!$B$34:$B$40,MATCH($C9,Assumptions!$A$34:$A$40,0))</f>
        <v>0.01</v>
      </c>
      <c r="I9" s="35">
        <f t="shared" si="2"/>
        <v>427580.75777890207</v>
      </c>
      <c r="J9" s="35">
        <f t="shared" si="2"/>
        <v>427530.75777890207</v>
      </c>
      <c r="K9" s="35">
        <f t="shared" si="2"/>
        <v>427481.25777890207</v>
      </c>
      <c r="L9" s="35">
        <f t="shared" si="2"/>
        <v>427432.25277890207</v>
      </c>
      <c r="M9" s="35">
        <f t="shared" si="2"/>
        <v>427383.73782890203</v>
      </c>
      <c r="N9" s="35">
        <f t="shared" si="2"/>
        <v>427335.70802840206</v>
      </c>
      <c r="O9" s="35">
        <f t="shared" si="2"/>
        <v>427288.15852590709</v>
      </c>
      <c r="P9" s="35">
        <f t="shared" si="2"/>
        <v>427241.08451843698</v>
      </c>
      <c r="Q9" s="35">
        <f t="shared" si="2"/>
        <v>427194.4812510417</v>
      </c>
      <c r="R9" s="35">
        <f t="shared" si="2"/>
        <v>427148.3440163203</v>
      </c>
      <c r="S9" s="35">
        <f t="shared" si="3"/>
        <v>427102.66815394611</v>
      </c>
      <c r="T9" s="35">
        <f t="shared" si="3"/>
        <v>427057.44905019569</v>
      </c>
      <c r="U9" s="35">
        <f t="shared" si="3"/>
        <v>427012.68213748268</v>
      </c>
      <c r="V9" s="35">
        <f t="shared" si="3"/>
        <v>426968.36289389688</v>
      </c>
      <c r="W9" s="35">
        <f t="shared" si="3"/>
        <v>426924.48684274702</v>
      </c>
      <c r="X9" s="35">
        <f t="shared" si="3"/>
        <v>426881.04955210851</v>
      </c>
      <c r="Y9" s="35">
        <f t="shared" si="3"/>
        <v>426838.04663437646</v>
      </c>
      <c r="Z9" s="35">
        <f t="shared" si="3"/>
        <v>426795.47374582168</v>
      </c>
      <c r="AA9" s="35">
        <f t="shared" si="3"/>
        <v>426753.32658615249</v>
      </c>
      <c r="AB9" s="35">
        <f t="shared" si="3"/>
        <v>426711.60089807992</v>
      </c>
      <c r="AC9" s="35">
        <f t="shared" si="4"/>
        <v>426670.29246688826</v>
      </c>
      <c r="AD9" s="35">
        <f t="shared" si="4"/>
        <v>426629.39712000842</v>
      </c>
      <c r="AE9" s="35">
        <f t="shared" si="4"/>
        <v>426588.9107265973</v>
      </c>
      <c r="AF9" s="35">
        <f t="shared" si="4"/>
        <v>426548.82919712033</v>
      </c>
      <c r="AG9" s="35">
        <f t="shared" si="4"/>
        <v>426509.14848293818</v>
      </c>
      <c r="AH9" s="35">
        <f t="shared" si="4"/>
        <v>426469.86457589781</v>
      </c>
      <c r="AI9" s="35">
        <f t="shared" si="4"/>
        <v>426430.97350792791</v>
      </c>
      <c r="AJ9" s="35">
        <f t="shared" si="4"/>
        <v>426392.47135063756</v>
      </c>
      <c r="AK9" s="35">
        <f t="shared" si="4"/>
        <v>426354.3542149202</v>
      </c>
    </row>
    <row r="10" spans="1:37" ht="15" customHeight="1" x14ac:dyDescent="0.25">
      <c r="A10" s="51">
        <v>1</v>
      </c>
      <c r="B10" s="36" t="s">
        <v>15</v>
      </c>
      <c r="C10" s="36" t="s">
        <v>103</v>
      </c>
      <c r="D10" s="35">
        <f>'Fuel Price'!E83</f>
        <v>422580.75777890207</v>
      </c>
      <c r="E10" s="35">
        <f>'Fuel Price'!$J$83</f>
        <v>422580.75777890207</v>
      </c>
      <c r="F10" s="37">
        <f t="shared" si="1"/>
        <v>1</v>
      </c>
      <c r="G10" s="52">
        <f>Assumptions!$E$18</f>
        <v>0</v>
      </c>
      <c r="H10" s="52">
        <f t="array" ref="H10">INDEX(Assumptions!$B$34:$B$40,MATCH($C10,Assumptions!$A$34:$A$40,0))</f>
        <v>0</v>
      </c>
      <c r="I10" s="35">
        <f t="shared" si="2"/>
        <v>422580.75777890207</v>
      </c>
      <c r="J10" s="35">
        <f t="shared" si="2"/>
        <v>422580.75777890207</v>
      </c>
      <c r="K10" s="35">
        <f t="shared" si="2"/>
        <v>422580.75777890207</v>
      </c>
      <c r="L10" s="35">
        <f t="shared" si="2"/>
        <v>422580.75777890207</v>
      </c>
      <c r="M10" s="35">
        <f t="shared" si="2"/>
        <v>422580.75777890207</v>
      </c>
      <c r="N10" s="35">
        <f t="shared" si="2"/>
        <v>422580.75777890207</v>
      </c>
      <c r="O10" s="35">
        <f t="shared" si="2"/>
        <v>422580.75777890207</v>
      </c>
      <c r="P10" s="35">
        <f t="shared" si="2"/>
        <v>422580.75777890207</v>
      </c>
      <c r="Q10" s="35">
        <f t="shared" si="2"/>
        <v>422580.75777890207</v>
      </c>
      <c r="R10" s="35">
        <f t="shared" si="2"/>
        <v>422580.75777890207</v>
      </c>
      <c r="S10" s="35">
        <f t="shared" si="3"/>
        <v>422580.75777890207</v>
      </c>
      <c r="T10" s="35">
        <f t="shared" si="3"/>
        <v>422580.75777890207</v>
      </c>
      <c r="U10" s="35">
        <f t="shared" si="3"/>
        <v>422580.75777890207</v>
      </c>
      <c r="V10" s="35">
        <f t="shared" si="3"/>
        <v>422580.75777890207</v>
      </c>
      <c r="W10" s="35">
        <f t="shared" si="3"/>
        <v>422580.75777890207</v>
      </c>
      <c r="X10" s="35">
        <f t="shared" si="3"/>
        <v>422580.75777890207</v>
      </c>
      <c r="Y10" s="35">
        <f t="shared" si="3"/>
        <v>422580.75777890207</v>
      </c>
      <c r="Z10" s="35">
        <f t="shared" si="3"/>
        <v>422580.75777890207</v>
      </c>
      <c r="AA10" s="35">
        <f t="shared" si="3"/>
        <v>422580.75777890207</v>
      </c>
      <c r="AB10" s="35">
        <f t="shared" si="3"/>
        <v>422580.75777890207</v>
      </c>
      <c r="AC10" s="35">
        <f t="shared" si="4"/>
        <v>422580.75777890207</v>
      </c>
      <c r="AD10" s="35">
        <f t="shared" si="4"/>
        <v>422580.75777890207</v>
      </c>
      <c r="AE10" s="35">
        <f t="shared" si="4"/>
        <v>422580.75777890207</v>
      </c>
      <c r="AF10" s="35">
        <f t="shared" si="4"/>
        <v>422580.75777890207</v>
      </c>
      <c r="AG10" s="35">
        <f t="shared" si="4"/>
        <v>422580.75777890207</v>
      </c>
      <c r="AH10" s="35">
        <f t="shared" si="4"/>
        <v>422580.75777890207</v>
      </c>
      <c r="AI10" s="35">
        <f t="shared" si="4"/>
        <v>422580.75777890207</v>
      </c>
      <c r="AJ10" s="35">
        <f t="shared" si="4"/>
        <v>422580.75777890207</v>
      </c>
      <c r="AK10" s="35">
        <f t="shared" si="4"/>
        <v>422580.75777890207</v>
      </c>
    </row>
    <row r="11" spans="1:37" ht="15" customHeight="1" x14ac:dyDescent="0.25">
      <c r="A11" s="51">
        <v>1</v>
      </c>
      <c r="B11" s="36" t="s">
        <v>15</v>
      </c>
      <c r="C11" s="36" t="s">
        <v>105</v>
      </c>
      <c r="D11" s="35">
        <f>'Fuel Price'!F83</f>
        <v>384177.65601217654</v>
      </c>
      <c r="E11" s="35">
        <f>'Fuel Price'!$J$83</f>
        <v>422580.75777890207</v>
      </c>
      <c r="F11" s="37">
        <f t="shared" si="1"/>
        <v>0.90912245515254064</v>
      </c>
      <c r="G11" s="52">
        <f>Assumptions!$E$18</f>
        <v>0</v>
      </c>
      <c r="H11" s="52">
        <f t="array" ref="H11">INDEX(Assumptions!$B$34:$B$40,MATCH($C11,Assumptions!$A$34:$A$40,0))</f>
        <v>0</v>
      </c>
      <c r="I11" s="35">
        <f t="shared" si="2"/>
        <v>384177.65601217654</v>
      </c>
      <c r="J11" s="35">
        <f t="shared" si="2"/>
        <v>384177.65601217654</v>
      </c>
      <c r="K11" s="35">
        <f t="shared" si="2"/>
        <v>384177.65601217654</v>
      </c>
      <c r="L11" s="35">
        <f t="shared" si="2"/>
        <v>384177.65601217654</v>
      </c>
      <c r="M11" s="35">
        <f t="shared" si="2"/>
        <v>384177.65601217654</v>
      </c>
      <c r="N11" s="35">
        <f t="shared" si="2"/>
        <v>384177.65601217654</v>
      </c>
      <c r="O11" s="35">
        <f t="shared" si="2"/>
        <v>384177.65601217654</v>
      </c>
      <c r="P11" s="35">
        <f t="shared" si="2"/>
        <v>384177.65601217654</v>
      </c>
      <c r="Q11" s="35">
        <f t="shared" si="2"/>
        <v>384177.65601217654</v>
      </c>
      <c r="R11" s="35">
        <f t="shared" si="2"/>
        <v>384177.65601217654</v>
      </c>
      <c r="S11" s="35">
        <f t="shared" si="3"/>
        <v>384177.65601217654</v>
      </c>
      <c r="T11" s="35">
        <f t="shared" si="3"/>
        <v>384177.65601217654</v>
      </c>
      <c r="U11" s="35">
        <f t="shared" si="3"/>
        <v>384177.65601217654</v>
      </c>
      <c r="V11" s="35">
        <f t="shared" si="3"/>
        <v>384177.65601217654</v>
      </c>
      <c r="W11" s="35">
        <f t="shared" si="3"/>
        <v>384177.65601217654</v>
      </c>
      <c r="X11" s="35">
        <f t="shared" si="3"/>
        <v>384177.65601217654</v>
      </c>
      <c r="Y11" s="35">
        <f t="shared" si="3"/>
        <v>384177.65601217654</v>
      </c>
      <c r="Z11" s="35">
        <f t="shared" si="3"/>
        <v>384177.65601217654</v>
      </c>
      <c r="AA11" s="35">
        <f t="shared" si="3"/>
        <v>384177.65601217654</v>
      </c>
      <c r="AB11" s="35">
        <f t="shared" si="3"/>
        <v>384177.65601217654</v>
      </c>
      <c r="AC11" s="35">
        <f t="shared" si="4"/>
        <v>384177.65601217654</v>
      </c>
      <c r="AD11" s="35">
        <f t="shared" si="4"/>
        <v>384177.65601217654</v>
      </c>
      <c r="AE11" s="35">
        <f t="shared" si="4"/>
        <v>384177.65601217654</v>
      </c>
      <c r="AF11" s="35">
        <f t="shared" si="4"/>
        <v>384177.65601217654</v>
      </c>
      <c r="AG11" s="35">
        <f t="shared" si="4"/>
        <v>384177.65601217654</v>
      </c>
      <c r="AH11" s="35">
        <f t="shared" si="4"/>
        <v>384177.65601217654</v>
      </c>
      <c r="AI11" s="35">
        <f t="shared" si="4"/>
        <v>384177.65601217654</v>
      </c>
      <c r="AJ11" s="35">
        <f t="shared" si="4"/>
        <v>384177.65601217654</v>
      </c>
      <c r="AK11" s="35">
        <f t="shared" si="4"/>
        <v>384177.65601217654</v>
      </c>
    </row>
    <row r="12" spans="1:37" ht="15" customHeight="1" x14ac:dyDescent="0.25">
      <c r="A12" s="51">
        <v>1</v>
      </c>
      <c r="B12" s="36" t="s">
        <v>15</v>
      </c>
      <c r="C12" s="36" t="s">
        <v>106</v>
      </c>
      <c r="D12" s="35">
        <f>'Fuel Price'!G83</f>
        <v>602925.25679012341</v>
      </c>
      <c r="E12" s="35">
        <f>'Fuel Price'!$J$83</f>
        <v>422580.75777890207</v>
      </c>
      <c r="F12" s="37">
        <f t="shared" si="1"/>
        <v>1.4267693114071682</v>
      </c>
      <c r="G12" s="52">
        <f>Assumptions!$E$18</f>
        <v>0</v>
      </c>
      <c r="H12" s="52">
        <f t="array" ref="H12">INDEX(Assumptions!$B$34:$B$40,MATCH($C12,Assumptions!$A$34:$A$40,0))</f>
        <v>0.02</v>
      </c>
      <c r="I12" s="35">
        <f t="shared" si="2"/>
        <v>602925.25679012341</v>
      </c>
      <c r="J12" s="35">
        <f t="shared" si="2"/>
        <v>599318.36680989899</v>
      </c>
      <c r="K12" s="35">
        <f t="shared" si="2"/>
        <v>595783.61462927901</v>
      </c>
      <c r="L12" s="35">
        <f t="shared" si="2"/>
        <v>592319.55749227153</v>
      </c>
      <c r="M12" s="35">
        <f t="shared" si="2"/>
        <v>588924.7814980041</v>
      </c>
      <c r="N12" s="35">
        <f t="shared" si="2"/>
        <v>585597.90102362202</v>
      </c>
      <c r="O12" s="35">
        <f t="shared" si="2"/>
        <v>582337.5581587276</v>
      </c>
      <c r="P12" s="35">
        <f t="shared" si="2"/>
        <v>579142.42215113121</v>
      </c>
      <c r="Q12" s="35">
        <f t="shared" si="2"/>
        <v>576011.18886368652</v>
      </c>
      <c r="R12" s="35">
        <f t="shared" si="2"/>
        <v>572942.58024199086</v>
      </c>
      <c r="S12" s="35">
        <f t="shared" si="3"/>
        <v>569935.34379272908</v>
      </c>
      <c r="T12" s="35">
        <f t="shared" si="3"/>
        <v>566988.25207245257</v>
      </c>
      <c r="U12" s="35">
        <f t="shared" si="3"/>
        <v>564100.10218658147</v>
      </c>
      <c r="V12" s="35">
        <f t="shared" si="3"/>
        <v>561269.71529842797</v>
      </c>
      <c r="W12" s="35">
        <f t="shared" si="3"/>
        <v>558495.93614803744</v>
      </c>
      <c r="X12" s="35">
        <f t="shared" si="3"/>
        <v>555777.6325806547</v>
      </c>
      <c r="Y12" s="35">
        <f t="shared" si="3"/>
        <v>553113.69508461969</v>
      </c>
      <c r="Z12" s="35">
        <f t="shared" si="3"/>
        <v>550503.03633850534</v>
      </c>
      <c r="AA12" s="35">
        <f t="shared" si="3"/>
        <v>547944.59076731314</v>
      </c>
      <c r="AB12" s="35">
        <f t="shared" si="3"/>
        <v>545437.31410754495</v>
      </c>
      <c r="AC12" s="35">
        <f t="shared" si="4"/>
        <v>542980.18298097211</v>
      </c>
      <c r="AD12" s="35">
        <f t="shared" si="4"/>
        <v>540572.19447693077</v>
      </c>
      <c r="AE12" s="35">
        <f t="shared" si="4"/>
        <v>538212.36574297014</v>
      </c>
      <c r="AF12" s="35">
        <f t="shared" si="4"/>
        <v>535899.73358368885</v>
      </c>
      <c r="AG12" s="35">
        <f t="shared" si="4"/>
        <v>533633.354067593</v>
      </c>
      <c r="AH12" s="35">
        <f t="shared" si="4"/>
        <v>531412.30214181927</v>
      </c>
      <c r="AI12" s="35">
        <f t="shared" si="4"/>
        <v>529235.67125456082</v>
      </c>
      <c r="AJ12" s="35">
        <f t="shared" si="4"/>
        <v>527102.57298504771</v>
      </c>
      <c r="AK12" s="35">
        <f t="shared" si="4"/>
        <v>525012.13668092468</v>
      </c>
    </row>
    <row r="13" spans="1:37" ht="15" customHeight="1" x14ac:dyDescent="0.25">
      <c r="A13" s="51">
        <v>1</v>
      </c>
      <c r="B13" s="36" t="s">
        <v>15</v>
      </c>
      <c r="C13" s="36" t="s">
        <v>108</v>
      </c>
      <c r="D13" s="35" t="str">
        <f>'Fuel Price'!H83</f>
        <v>n/a</v>
      </c>
      <c r="E13" s="35">
        <f>'Fuel Price'!$J$83</f>
        <v>422580.75777890207</v>
      </c>
      <c r="F13" s="37" t="str">
        <f t="shared" si="1"/>
        <v>n/a</v>
      </c>
      <c r="G13" s="52">
        <f>Assumptions!$E$18</f>
        <v>0</v>
      </c>
      <c r="H13" s="52">
        <f t="array" ref="H13">INDEX(Assumptions!$B$34:$B$40,MATCH($C13,Assumptions!$A$34:$A$40,0))</f>
        <v>0.01</v>
      </c>
      <c r="I13" s="35" t="str">
        <f t="shared" si="2"/>
        <v>n/a</v>
      </c>
      <c r="J13" s="35" t="str">
        <f t="shared" si="2"/>
        <v>n/a</v>
      </c>
      <c r="K13" s="35" t="str">
        <f t="shared" si="2"/>
        <v>n/a</v>
      </c>
      <c r="L13" s="35" t="str">
        <f t="shared" si="2"/>
        <v>n/a</v>
      </c>
      <c r="M13" s="35" t="str">
        <f t="shared" si="2"/>
        <v>n/a</v>
      </c>
      <c r="N13" s="35" t="str">
        <f t="shared" si="2"/>
        <v>n/a</v>
      </c>
      <c r="O13" s="35" t="str">
        <f t="shared" si="2"/>
        <v>n/a</v>
      </c>
      <c r="P13" s="35" t="str">
        <f t="shared" si="2"/>
        <v>n/a</v>
      </c>
      <c r="Q13" s="35" t="str">
        <f t="shared" si="2"/>
        <v>n/a</v>
      </c>
      <c r="R13" s="35" t="str">
        <f t="shared" si="2"/>
        <v>n/a</v>
      </c>
      <c r="S13" s="35" t="str">
        <f t="shared" si="3"/>
        <v>n/a</v>
      </c>
      <c r="T13" s="35" t="str">
        <f t="shared" si="3"/>
        <v>n/a</v>
      </c>
      <c r="U13" s="35" t="str">
        <f t="shared" si="3"/>
        <v>n/a</v>
      </c>
      <c r="V13" s="35" t="str">
        <f t="shared" si="3"/>
        <v>n/a</v>
      </c>
      <c r="W13" s="35" t="str">
        <f t="shared" si="3"/>
        <v>n/a</v>
      </c>
      <c r="X13" s="35" t="str">
        <f t="shared" si="3"/>
        <v>n/a</v>
      </c>
      <c r="Y13" s="35" t="str">
        <f t="shared" si="3"/>
        <v>n/a</v>
      </c>
      <c r="Z13" s="35" t="str">
        <f t="shared" si="3"/>
        <v>n/a</v>
      </c>
      <c r="AA13" s="35" t="str">
        <f t="shared" si="3"/>
        <v>n/a</v>
      </c>
      <c r="AB13" s="35" t="str">
        <f t="shared" si="3"/>
        <v>n/a</v>
      </c>
      <c r="AC13" s="35" t="str">
        <f t="shared" si="4"/>
        <v>n/a</v>
      </c>
      <c r="AD13" s="35" t="str">
        <f t="shared" si="4"/>
        <v>n/a</v>
      </c>
      <c r="AE13" s="35" t="str">
        <f t="shared" si="4"/>
        <v>n/a</v>
      </c>
      <c r="AF13" s="35" t="str">
        <f t="shared" si="4"/>
        <v>n/a</v>
      </c>
      <c r="AG13" s="35" t="str">
        <f t="shared" si="4"/>
        <v>n/a</v>
      </c>
      <c r="AH13" s="35" t="str">
        <f t="shared" si="4"/>
        <v>n/a</v>
      </c>
      <c r="AI13" s="35" t="str">
        <f t="shared" si="4"/>
        <v>n/a</v>
      </c>
      <c r="AJ13" s="35" t="str">
        <f t="shared" si="4"/>
        <v>n/a</v>
      </c>
      <c r="AK13" s="35" t="str">
        <f t="shared" si="4"/>
        <v>n/a</v>
      </c>
    </row>
    <row r="14" spans="1:37" ht="15" customHeight="1" x14ac:dyDescent="0.25">
      <c r="A14" s="51">
        <v>1</v>
      </c>
      <c r="B14" s="36" t="s">
        <v>15</v>
      </c>
      <c r="C14" s="36" t="s">
        <v>109</v>
      </c>
      <c r="D14" s="35">
        <f>'Fuel Price'!I83</f>
        <v>869760.81122892513</v>
      </c>
      <c r="E14" s="35">
        <f>'Fuel Price'!$J$83</f>
        <v>422580.75777890207</v>
      </c>
      <c r="F14" s="37">
        <f t="shared" si="1"/>
        <v>2.058212058212058</v>
      </c>
      <c r="G14" s="52">
        <f>Assumptions!$E$18</f>
        <v>0</v>
      </c>
      <c r="H14" s="52">
        <f t="array" ref="H14">INDEX(Assumptions!$B$34:$B$40,MATCH($C14,Assumptions!$A$34:$A$40,0))</f>
        <v>0.03</v>
      </c>
      <c r="I14" s="35">
        <f t="shared" si="2"/>
        <v>869760.81122892513</v>
      </c>
      <c r="J14" s="35">
        <f t="shared" si="2"/>
        <v>856345.40962542442</v>
      </c>
      <c r="K14" s="35">
        <f t="shared" si="2"/>
        <v>843332.47007002879</v>
      </c>
      <c r="L14" s="35">
        <f t="shared" si="2"/>
        <v>830709.91870129493</v>
      </c>
      <c r="M14" s="35">
        <f t="shared" si="2"/>
        <v>818466.04387362301</v>
      </c>
      <c r="N14" s="35">
        <f t="shared" si="2"/>
        <v>806589.48529078148</v>
      </c>
      <c r="O14" s="35">
        <f t="shared" si="2"/>
        <v>795069.22346542508</v>
      </c>
      <c r="P14" s="35">
        <f t="shared" si="2"/>
        <v>783894.56949482951</v>
      </c>
      <c r="Q14" s="35">
        <f t="shared" si="2"/>
        <v>773055.15514335164</v>
      </c>
      <c r="R14" s="35">
        <f t="shared" si="2"/>
        <v>762540.92322241806</v>
      </c>
      <c r="S14" s="35">
        <f t="shared" si="3"/>
        <v>752342.1182591127</v>
      </c>
      <c r="T14" s="35">
        <f t="shared" si="3"/>
        <v>742449.27744470641</v>
      </c>
      <c r="U14" s="35">
        <f t="shared" si="3"/>
        <v>732853.22185473214</v>
      </c>
      <c r="V14" s="35">
        <f t="shared" si="3"/>
        <v>723545.04793245718</v>
      </c>
      <c r="W14" s="35">
        <f t="shared" si="3"/>
        <v>714516.11922785058</v>
      </c>
      <c r="X14" s="35">
        <f t="shared" si="3"/>
        <v>705758.05838438217</v>
      </c>
      <c r="Y14" s="35">
        <f t="shared" si="3"/>
        <v>697262.73936621775</v>
      </c>
      <c r="Z14" s="35">
        <f t="shared" si="3"/>
        <v>689022.27991859824</v>
      </c>
      <c r="AA14" s="35">
        <f t="shared" si="3"/>
        <v>681029.03425440739</v>
      </c>
      <c r="AB14" s="35">
        <f t="shared" si="3"/>
        <v>673275.5859601422</v>
      </c>
      <c r="AC14" s="35">
        <f t="shared" si="4"/>
        <v>665754.74111470499</v>
      </c>
      <c r="AD14" s="35">
        <f t="shared" si="4"/>
        <v>658459.52161463094</v>
      </c>
      <c r="AE14" s="35">
        <f t="shared" si="4"/>
        <v>651383.15869955905</v>
      </c>
      <c r="AF14" s="35">
        <f t="shared" si="4"/>
        <v>644519.08667193935</v>
      </c>
      <c r="AG14" s="35">
        <f t="shared" si="4"/>
        <v>637860.93680514826</v>
      </c>
      <c r="AH14" s="35">
        <f t="shared" si="4"/>
        <v>631402.53143436078</v>
      </c>
      <c r="AI14" s="35">
        <f t="shared" si="4"/>
        <v>625137.87822469708</v>
      </c>
      <c r="AJ14" s="35">
        <f t="shared" si="4"/>
        <v>619061.16461132315</v>
      </c>
      <c r="AK14" s="35">
        <f t="shared" si="4"/>
        <v>613166.75240635057</v>
      </c>
    </row>
    <row r="15" spans="1:37" ht="15" customHeight="1" x14ac:dyDescent="0.25">
      <c r="A15" s="51">
        <v>2</v>
      </c>
      <c r="B15" s="36" t="s">
        <v>19</v>
      </c>
      <c r="C15" s="36" t="s">
        <v>99</v>
      </c>
      <c r="D15" s="35">
        <f>'Fuel Price'!C84</f>
        <v>896510.23131672596</v>
      </c>
      <c r="E15" s="35">
        <f>'Fuel Price'!$J$84</f>
        <v>298836.74377224199</v>
      </c>
      <c r="F15" s="37">
        <f t="shared" si="1"/>
        <v>3</v>
      </c>
      <c r="G15" s="52">
        <f>Assumptions!$E$19</f>
        <v>0</v>
      </c>
      <c r="H15" s="52">
        <f t="array" ref="H15">INDEX(Assumptions!$B$34:$B$40,MATCH($C15,Assumptions!$A$34:$A$40,0))</f>
        <v>0.03</v>
      </c>
      <c r="I15" s="35">
        <f t="shared" si="2"/>
        <v>896510.23131672596</v>
      </c>
      <c r="J15" s="35">
        <f t="shared" si="2"/>
        <v>878580.02669039147</v>
      </c>
      <c r="K15" s="35">
        <f t="shared" si="2"/>
        <v>861187.72820284695</v>
      </c>
      <c r="L15" s="35">
        <f t="shared" si="2"/>
        <v>844317.19866992871</v>
      </c>
      <c r="M15" s="35">
        <f t="shared" si="2"/>
        <v>827952.78502299811</v>
      </c>
      <c r="N15" s="35">
        <f t="shared" si="2"/>
        <v>812079.30378547544</v>
      </c>
      <c r="O15" s="35">
        <f t="shared" si="2"/>
        <v>796682.02698507847</v>
      </c>
      <c r="P15" s="35">
        <f t="shared" si="2"/>
        <v>781746.66848869331</v>
      </c>
      <c r="Q15" s="35">
        <f t="shared" si="2"/>
        <v>767259.37074719975</v>
      </c>
      <c r="R15" s="35">
        <f t="shared" si="2"/>
        <v>753206.69193795114</v>
      </c>
      <c r="S15" s="35">
        <f t="shared" si="3"/>
        <v>739575.59349297977</v>
      </c>
      <c r="T15" s="35">
        <f t="shared" si="3"/>
        <v>726353.42800135771</v>
      </c>
      <c r="U15" s="35">
        <f t="shared" si="3"/>
        <v>713527.9274744842</v>
      </c>
      <c r="V15" s="35">
        <f t="shared" si="3"/>
        <v>701087.19196341699</v>
      </c>
      <c r="W15" s="35">
        <f t="shared" si="3"/>
        <v>689019.67851768178</v>
      </c>
      <c r="X15" s="35">
        <f t="shared" si="3"/>
        <v>677314.19047531846</v>
      </c>
      <c r="Y15" s="35">
        <f t="shared" si="3"/>
        <v>665959.86707422603</v>
      </c>
      <c r="Z15" s="35">
        <f t="shared" si="3"/>
        <v>654946.1733751666</v>
      </c>
      <c r="AA15" s="35">
        <f t="shared" si="3"/>
        <v>644262.89048707881</v>
      </c>
      <c r="AB15" s="35">
        <f t="shared" si="3"/>
        <v>633900.10608563374</v>
      </c>
      <c r="AC15" s="35">
        <f t="shared" si="4"/>
        <v>623848.20521623199</v>
      </c>
      <c r="AD15" s="35">
        <f t="shared" si="4"/>
        <v>614097.8613729123</v>
      </c>
      <c r="AE15" s="35">
        <f t="shared" si="4"/>
        <v>604640.02784489223</v>
      </c>
      <c r="AF15" s="35">
        <f t="shared" si="4"/>
        <v>595465.92932271271</v>
      </c>
      <c r="AG15" s="35">
        <f t="shared" si="4"/>
        <v>586567.05375619861</v>
      </c>
      <c r="AH15" s="35">
        <f t="shared" si="4"/>
        <v>577935.14445667982</v>
      </c>
      <c r="AI15" s="35">
        <f t="shared" si="4"/>
        <v>569562.19243614667</v>
      </c>
      <c r="AJ15" s="35">
        <f t="shared" si="4"/>
        <v>561440.42897622962</v>
      </c>
      <c r="AK15" s="35">
        <f t="shared" si="4"/>
        <v>553562.31842010992</v>
      </c>
    </row>
    <row r="16" spans="1:37" ht="15" customHeight="1" x14ac:dyDescent="0.25">
      <c r="A16" s="51">
        <v>2</v>
      </c>
      <c r="B16" s="36" t="s">
        <v>19</v>
      </c>
      <c r="C16" s="36" t="s">
        <v>101</v>
      </c>
      <c r="D16" s="35">
        <f>'Fuel Price'!D84</f>
        <v>358604.09252669039</v>
      </c>
      <c r="E16" s="35">
        <f>'Fuel Price'!$J$84</f>
        <v>298836.74377224199</v>
      </c>
      <c r="F16" s="37">
        <f t="shared" si="1"/>
        <v>1.2</v>
      </c>
      <c r="G16" s="52">
        <f>Assumptions!$E$19</f>
        <v>0</v>
      </c>
      <c r="H16" s="52">
        <f t="array" ref="H16">INDEX(Assumptions!$B$34:$B$40,MATCH($C16,Assumptions!$A$34:$A$40,0))</f>
        <v>0.01</v>
      </c>
      <c r="I16" s="35">
        <f t="shared" si="2"/>
        <v>358604.09252669039</v>
      </c>
      <c r="J16" s="35">
        <f t="shared" si="2"/>
        <v>358006.41903914587</v>
      </c>
      <c r="K16" s="35">
        <f t="shared" si="2"/>
        <v>357414.72228647687</v>
      </c>
      <c r="L16" s="35">
        <f t="shared" si="2"/>
        <v>356828.94250133453</v>
      </c>
      <c r="M16" s="35">
        <f t="shared" si="2"/>
        <v>356249.02051404357</v>
      </c>
      <c r="N16" s="35">
        <f t="shared" si="2"/>
        <v>355674.89774662559</v>
      </c>
      <c r="O16" s="35">
        <f t="shared" si="2"/>
        <v>355106.51620688173</v>
      </c>
      <c r="P16" s="35">
        <f t="shared" si="2"/>
        <v>354543.81848253531</v>
      </c>
      <c r="Q16" s="35">
        <f t="shared" si="2"/>
        <v>353986.74773543241</v>
      </c>
      <c r="R16" s="35">
        <f t="shared" si="2"/>
        <v>353435.2476958005</v>
      </c>
      <c r="S16" s="35">
        <f t="shared" si="3"/>
        <v>352889.26265656488</v>
      </c>
      <c r="T16" s="35">
        <f t="shared" si="3"/>
        <v>352348.73746772169</v>
      </c>
      <c r="U16" s="35">
        <f t="shared" si="3"/>
        <v>351813.61753076693</v>
      </c>
      <c r="V16" s="35">
        <f t="shared" si="3"/>
        <v>351283.84879318159</v>
      </c>
      <c r="W16" s="35">
        <f t="shared" si="3"/>
        <v>350759.37774297228</v>
      </c>
      <c r="X16" s="35">
        <f t="shared" si="3"/>
        <v>350240.1514032649</v>
      </c>
      <c r="Y16" s="35">
        <f t="shared" si="3"/>
        <v>349726.11732695473</v>
      </c>
      <c r="Z16" s="35">
        <f t="shared" si="3"/>
        <v>349217.22359140753</v>
      </c>
      <c r="AA16" s="35">
        <f t="shared" si="3"/>
        <v>348713.41879321594</v>
      </c>
      <c r="AB16" s="35">
        <f t="shared" si="3"/>
        <v>348214.65204300615</v>
      </c>
      <c r="AC16" s="35">
        <f t="shared" si="4"/>
        <v>347720.87296029855</v>
      </c>
      <c r="AD16" s="35">
        <f t="shared" si="4"/>
        <v>347232.03166841797</v>
      </c>
      <c r="AE16" s="35">
        <f t="shared" si="4"/>
        <v>346748.07878945622</v>
      </c>
      <c r="AF16" s="35">
        <f t="shared" si="4"/>
        <v>346268.9654392841</v>
      </c>
      <c r="AG16" s="35">
        <f t="shared" si="4"/>
        <v>345794.64322261367</v>
      </c>
      <c r="AH16" s="35">
        <f t="shared" si="4"/>
        <v>345325.06422810996</v>
      </c>
      <c r="AI16" s="35">
        <f t="shared" si="4"/>
        <v>344860.18102355127</v>
      </c>
      <c r="AJ16" s="35">
        <f t="shared" si="4"/>
        <v>344399.94665103813</v>
      </c>
      <c r="AK16" s="35">
        <f t="shared" si="4"/>
        <v>343944.31462225021</v>
      </c>
    </row>
    <row r="17" spans="1:37" ht="15" customHeight="1" x14ac:dyDescent="0.25">
      <c r="A17" s="51">
        <v>2</v>
      </c>
      <c r="B17" s="36" t="s">
        <v>19</v>
      </c>
      <c r="C17" s="36" t="s">
        <v>103</v>
      </c>
      <c r="D17" s="35" t="str">
        <f>'Fuel Price'!E84</f>
        <v>n/a</v>
      </c>
      <c r="E17" s="35">
        <f>'Fuel Price'!$J$84</f>
        <v>298836.74377224199</v>
      </c>
      <c r="F17" s="37" t="str">
        <f t="shared" si="1"/>
        <v>n/a</v>
      </c>
      <c r="G17" s="52">
        <f>Assumptions!$E$19</f>
        <v>0</v>
      </c>
      <c r="H17" s="52">
        <f t="array" ref="H17">INDEX(Assumptions!$B$34:$B$40,MATCH($C17,Assumptions!$A$34:$A$40,0))</f>
        <v>0</v>
      </c>
      <c r="I17" s="35" t="str">
        <f t="shared" si="2"/>
        <v>n/a</v>
      </c>
      <c r="J17" s="35" t="str">
        <f t="shared" si="2"/>
        <v>n/a</v>
      </c>
      <c r="K17" s="35" t="str">
        <f t="shared" si="2"/>
        <v>n/a</v>
      </c>
      <c r="L17" s="35" t="str">
        <f t="shared" si="2"/>
        <v>n/a</v>
      </c>
      <c r="M17" s="35" t="str">
        <f t="shared" si="2"/>
        <v>n/a</v>
      </c>
      <c r="N17" s="35" t="str">
        <f t="shared" si="2"/>
        <v>n/a</v>
      </c>
      <c r="O17" s="35" t="str">
        <f t="shared" si="2"/>
        <v>n/a</v>
      </c>
      <c r="P17" s="35" t="str">
        <f t="shared" si="2"/>
        <v>n/a</v>
      </c>
      <c r="Q17" s="35" t="str">
        <f t="shared" si="2"/>
        <v>n/a</v>
      </c>
      <c r="R17" s="35" t="str">
        <f t="shared" si="2"/>
        <v>n/a</v>
      </c>
      <c r="S17" s="35" t="str">
        <f t="shared" si="3"/>
        <v>n/a</v>
      </c>
      <c r="T17" s="35" t="str">
        <f t="shared" si="3"/>
        <v>n/a</v>
      </c>
      <c r="U17" s="35" t="str">
        <f t="shared" si="3"/>
        <v>n/a</v>
      </c>
      <c r="V17" s="35" t="str">
        <f t="shared" si="3"/>
        <v>n/a</v>
      </c>
      <c r="W17" s="35" t="str">
        <f t="shared" si="3"/>
        <v>n/a</v>
      </c>
      <c r="X17" s="35" t="str">
        <f t="shared" si="3"/>
        <v>n/a</v>
      </c>
      <c r="Y17" s="35" t="str">
        <f t="shared" si="3"/>
        <v>n/a</v>
      </c>
      <c r="Z17" s="35" t="str">
        <f t="shared" si="3"/>
        <v>n/a</v>
      </c>
      <c r="AA17" s="35" t="str">
        <f t="shared" si="3"/>
        <v>n/a</v>
      </c>
      <c r="AB17" s="35" t="str">
        <f t="shared" si="3"/>
        <v>n/a</v>
      </c>
      <c r="AC17" s="35" t="str">
        <f t="shared" si="4"/>
        <v>n/a</v>
      </c>
      <c r="AD17" s="35" t="str">
        <f t="shared" si="4"/>
        <v>n/a</v>
      </c>
      <c r="AE17" s="35" t="str">
        <f t="shared" si="4"/>
        <v>n/a</v>
      </c>
      <c r="AF17" s="35" t="str">
        <f t="shared" si="4"/>
        <v>n/a</v>
      </c>
      <c r="AG17" s="35" t="str">
        <f t="shared" si="4"/>
        <v>n/a</v>
      </c>
      <c r="AH17" s="35" t="str">
        <f t="shared" si="4"/>
        <v>n/a</v>
      </c>
      <c r="AI17" s="35" t="str">
        <f t="shared" si="4"/>
        <v>n/a</v>
      </c>
      <c r="AJ17" s="35" t="str">
        <f t="shared" si="4"/>
        <v>n/a</v>
      </c>
      <c r="AK17" s="35" t="str">
        <f t="shared" si="4"/>
        <v>n/a</v>
      </c>
    </row>
    <row r="18" spans="1:37" ht="15" customHeight="1" x14ac:dyDescent="0.25">
      <c r="A18" s="51">
        <v>2</v>
      </c>
      <c r="B18" s="36" t="s">
        <v>19</v>
      </c>
      <c r="C18" s="36" t="s">
        <v>105</v>
      </c>
      <c r="D18" s="35">
        <f>'Fuel Price'!F84</f>
        <v>298836.74377224199</v>
      </c>
      <c r="E18" s="35">
        <f>'Fuel Price'!$J$84</f>
        <v>298836.74377224199</v>
      </c>
      <c r="F18" s="37">
        <f t="shared" si="1"/>
        <v>1</v>
      </c>
      <c r="G18" s="52">
        <f>Assumptions!$E$19</f>
        <v>0</v>
      </c>
      <c r="H18" s="52">
        <f t="array" ref="H18">INDEX(Assumptions!$B$34:$B$40,MATCH($C18,Assumptions!$A$34:$A$40,0))</f>
        <v>0</v>
      </c>
      <c r="I18" s="35">
        <f t="shared" ref="I18:R27" si="5">IF(ISNUMBER($D18),$D18*(1+$G18)^(I$7-$I$7)*IF($F18&gt;1,(1+($F18-1)*(1-$H18)^(I$7-$I$7))/$F18,1),"n/a")</f>
        <v>298836.74377224199</v>
      </c>
      <c r="J18" s="35">
        <f t="shared" si="5"/>
        <v>298836.74377224199</v>
      </c>
      <c r="K18" s="35">
        <f t="shared" si="5"/>
        <v>298836.74377224199</v>
      </c>
      <c r="L18" s="35">
        <f t="shared" si="5"/>
        <v>298836.74377224199</v>
      </c>
      <c r="M18" s="35">
        <f t="shared" si="5"/>
        <v>298836.74377224199</v>
      </c>
      <c r="N18" s="35">
        <f t="shared" si="5"/>
        <v>298836.74377224199</v>
      </c>
      <c r="O18" s="35">
        <f t="shared" si="5"/>
        <v>298836.74377224199</v>
      </c>
      <c r="P18" s="35">
        <f t="shared" si="5"/>
        <v>298836.74377224199</v>
      </c>
      <c r="Q18" s="35">
        <f t="shared" si="5"/>
        <v>298836.74377224199</v>
      </c>
      <c r="R18" s="35">
        <f t="shared" si="5"/>
        <v>298836.74377224199</v>
      </c>
      <c r="S18" s="35">
        <f t="shared" ref="S18:AB27" si="6">IF(ISNUMBER($D18),$D18*(1+$G18)^(S$7-$I$7)*IF($F18&gt;1,(1+($F18-1)*(1-$H18)^(S$7-$I$7))/$F18,1),"n/a")</f>
        <v>298836.74377224199</v>
      </c>
      <c r="T18" s="35">
        <f t="shared" si="6"/>
        <v>298836.74377224199</v>
      </c>
      <c r="U18" s="35">
        <f t="shared" si="6"/>
        <v>298836.74377224199</v>
      </c>
      <c r="V18" s="35">
        <f t="shared" si="6"/>
        <v>298836.74377224199</v>
      </c>
      <c r="W18" s="35">
        <f t="shared" si="6"/>
        <v>298836.74377224199</v>
      </c>
      <c r="X18" s="35">
        <f t="shared" si="6"/>
        <v>298836.74377224199</v>
      </c>
      <c r="Y18" s="35">
        <f t="shared" si="6"/>
        <v>298836.74377224199</v>
      </c>
      <c r="Z18" s="35">
        <f t="shared" si="6"/>
        <v>298836.74377224199</v>
      </c>
      <c r="AA18" s="35">
        <f t="shared" si="6"/>
        <v>298836.74377224199</v>
      </c>
      <c r="AB18" s="35">
        <f t="shared" si="6"/>
        <v>298836.74377224199</v>
      </c>
      <c r="AC18" s="35">
        <f t="shared" ref="AC18:AK27" si="7">IF(ISNUMBER($D18),$D18*(1+$G18)^(AC$7-$I$7)*IF($F18&gt;1,(1+($F18-1)*(1-$H18)^(AC$7-$I$7))/$F18,1),"n/a")</f>
        <v>298836.74377224199</v>
      </c>
      <c r="AD18" s="35">
        <f t="shared" si="7"/>
        <v>298836.74377224199</v>
      </c>
      <c r="AE18" s="35">
        <f t="shared" si="7"/>
        <v>298836.74377224199</v>
      </c>
      <c r="AF18" s="35">
        <f t="shared" si="7"/>
        <v>298836.74377224199</v>
      </c>
      <c r="AG18" s="35">
        <f t="shared" si="7"/>
        <v>298836.74377224199</v>
      </c>
      <c r="AH18" s="35">
        <f t="shared" si="7"/>
        <v>298836.74377224199</v>
      </c>
      <c r="AI18" s="35">
        <f t="shared" si="7"/>
        <v>298836.74377224199</v>
      </c>
      <c r="AJ18" s="35">
        <f t="shared" si="7"/>
        <v>298836.74377224199</v>
      </c>
      <c r="AK18" s="35">
        <f t="shared" si="7"/>
        <v>298836.74377224199</v>
      </c>
    </row>
    <row r="19" spans="1:37" ht="15" customHeight="1" x14ac:dyDescent="0.25">
      <c r="A19" s="51">
        <v>2</v>
      </c>
      <c r="B19" s="36" t="s">
        <v>19</v>
      </c>
      <c r="C19" s="36" t="s">
        <v>106</v>
      </c>
      <c r="D19" s="35" t="str">
        <f>'Fuel Price'!G84</f>
        <v>n/a</v>
      </c>
      <c r="E19" s="35">
        <f>'Fuel Price'!$J$84</f>
        <v>298836.74377224199</v>
      </c>
      <c r="F19" s="37" t="str">
        <f t="shared" si="1"/>
        <v>n/a</v>
      </c>
      <c r="G19" s="52">
        <f>Assumptions!$E$19</f>
        <v>0</v>
      </c>
      <c r="H19" s="52">
        <f t="array" ref="H19">INDEX(Assumptions!$B$34:$B$40,MATCH($C19,Assumptions!$A$34:$A$40,0))</f>
        <v>0.02</v>
      </c>
      <c r="I19" s="35" t="str">
        <f t="shared" si="5"/>
        <v>n/a</v>
      </c>
      <c r="J19" s="35" t="str">
        <f t="shared" si="5"/>
        <v>n/a</v>
      </c>
      <c r="K19" s="35" t="str">
        <f t="shared" si="5"/>
        <v>n/a</v>
      </c>
      <c r="L19" s="35" t="str">
        <f t="shared" si="5"/>
        <v>n/a</v>
      </c>
      <c r="M19" s="35" t="str">
        <f t="shared" si="5"/>
        <v>n/a</v>
      </c>
      <c r="N19" s="35" t="str">
        <f t="shared" si="5"/>
        <v>n/a</v>
      </c>
      <c r="O19" s="35" t="str">
        <f t="shared" si="5"/>
        <v>n/a</v>
      </c>
      <c r="P19" s="35" t="str">
        <f t="shared" si="5"/>
        <v>n/a</v>
      </c>
      <c r="Q19" s="35" t="str">
        <f t="shared" si="5"/>
        <v>n/a</v>
      </c>
      <c r="R19" s="35" t="str">
        <f t="shared" si="5"/>
        <v>n/a</v>
      </c>
      <c r="S19" s="35" t="str">
        <f t="shared" si="6"/>
        <v>n/a</v>
      </c>
      <c r="T19" s="35" t="str">
        <f t="shared" si="6"/>
        <v>n/a</v>
      </c>
      <c r="U19" s="35" t="str">
        <f t="shared" si="6"/>
        <v>n/a</v>
      </c>
      <c r="V19" s="35" t="str">
        <f t="shared" si="6"/>
        <v>n/a</v>
      </c>
      <c r="W19" s="35" t="str">
        <f t="shared" si="6"/>
        <v>n/a</v>
      </c>
      <c r="X19" s="35" t="str">
        <f t="shared" si="6"/>
        <v>n/a</v>
      </c>
      <c r="Y19" s="35" t="str">
        <f t="shared" si="6"/>
        <v>n/a</v>
      </c>
      <c r="Z19" s="35" t="str">
        <f t="shared" si="6"/>
        <v>n/a</v>
      </c>
      <c r="AA19" s="35" t="str">
        <f t="shared" si="6"/>
        <v>n/a</v>
      </c>
      <c r="AB19" s="35" t="str">
        <f t="shared" si="6"/>
        <v>n/a</v>
      </c>
      <c r="AC19" s="35" t="str">
        <f t="shared" si="7"/>
        <v>n/a</v>
      </c>
      <c r="AD19" s="35" t="str">
        <f t="shared" si="7"/>
        <v>n/a</v>
      </c>
      <c r="AE19" s="35" t="str">
        <f t="shared" si="7"/>
        <v>n/a</v>
      </c>
      <c r="AF19" s="35" t="str">
        <f t="shared" si="7"/>
        <v>n/a</v>
      </c>
      <c r="AG19" s="35" t="str">
        <f t="shared" si="7"/>
        <v>n/a</v>
      </c>
      <c r="AH19" s="35" t="str">
        <f t="shared" si="7"/>
        <v>n/a</v>
      </c>
      <c r="AI19" s="35" t="str">
        <f t="shared" si="7"/>
        <v>n/a</v>
      </c>
      <c r="AJ19" s="35" t="str">
        <f t="shared" si="7"/>
        <v>n/a</v>
      </c>
      <c r="AK19" s="35" t="str">
        <f t="shared" si="7"/>
        <v>n/a</v>
      </c>
    </row>
    <row r="20" spans="1:37" ht="15" customHeight="1" x14ac:dyDescent="0.25">
      <c r="A20" s="51">
        <v>2</v>
      </c>
      <c r="B20" s="36" t="s">
        <v>19</v>
      </c>
      <c r="C20" s="36" t="s">
        <v>108</v>
      </c>
      <c r="D20" s="35" t="str">
        <f>'Fuel Price'!H84</f>
        <v>n/a</v>
      </c>
      <c r="E20" s="35">
        <f>'Fuel Price'!$J$84</f>
        <v>298836.74377224199</v>
      </c>
      <c r="F20" s="37" t="str">
        <f t="shared" si="1"/>
        <v>n/a</v>
      </c>
      <c r="G20" s="52">
        <f>Assumptions!$E$19</f>
        <v>0</v>
      </c>
      <c r="H20" s="52">
        <f t="array" ref="H20">INDEX(Assumptions!$B$34:$B$40,MATCH($C20,Assumptions!$A$34:$A$40,0))</f>
        <v>0.01</v>
      </c>
      <c r="I20" s="35" t="str">
        <f t="shared" si="5"/>
        <v>n/a</v>
      </c>
      <c r="J20" s="35" t="str">
        <f t="shared" si="5"/>
        <v>n/a</v>
      </c>
      <c r="K20" s="35" t="str">
        <f t="shared" si="5"/>
        <v>n/a</v>
      </c>
      <c r="L20" s="35" t="str">
        <f t="shared" si="5"/>
        <v>n/a</v>
      </c>
      <c r="M20" s="35" t="str">
        <f t="shared" si="5"/>
        <v>n/a</v>
      </c>
      <c r="N20" s="35" t="str">
        <f t="shared" si="5"/>
        <v>n/a</v>
      </c>
      <c r="O20" s="35" t="str">
        <f t="shared" si="5"/>
        <v>n/a</v>
      </c>
      <c r="P20" s="35" t="str">
        <f t="shared" si="5"/>
        <v>n/a</v>
      </c>
      <c r="Q20" s="35" t="str">
        <f t="shared" si="5"/>
        <v>n/a</v>
      </c>
      <c r="R20" s="35" t="str">
        <f t="shared" si="5"/>
        <v>n/a</v>
      </c>
      <c r="S20" s="35" t="str">
        <f t="shared" si="6"/>
        <v>n/a</v>
      </c>
      <c r="T20" s="35" t="str">
        <f t="shared" si="6"/>
        <v>n/a</v>
      </c>
      <c r="U20" s="35" t="str">
        <f t="shared" si="6"/>
        <v>n/a</v>
      </c>
      <c r="V20" s="35" t="str">
        <f t="shared" si="6"/>
        <v>n/a</v>
      </c>
      <c r="W20" s="35" t="str">
        <f t="shared" si="6"/>
        <v>n/a</v>
      </c>
      <c r="X20" s="35" t="str">
        <f t="shared" si="6"/>
        <v>n/a</v>
      </c>
      <c r="Y20" s="35" t="str">
        <f t="shared" si="6"/>
        <v>n/a</v>
      </c>
      <c r="Z20" s="35" t="str">
        <f t="shared" si="6"/>
        <v>n/a</v>
      </c>
      <c r="AA20" s="35" t="str">
        <f t="shared" si="6"/>
        <v>n/a</v>
      </c>
      <c r="AB20" s="35" t="str">
        <f t="shared" si="6"/>
        <v>n/a</v>
      </c>
      <c r="AC20" s="35" t="str">
        <f t="shared" si="7"/>
        <v>n/a</v>
      </c>
      <c r="AD20" s="35" t="str">
        <f t="shared" si="7"/>
        <v>n/a</v>
      </c>
      <c r="AE20" s="35" t="str">
        <f t="shared" si="7"/>
        <v>n/a</v>
      </c>
      <c r="AF20" s="35" t="str">
        <f t="shared" si="7"/>
        <v>n/a</v>
      </c>
      <c r="AG20" s="35" t="str">
        <f t="shared" si="7"/>
        <v>n/a</v>
      </c>
      <c r="AH20" s="35" t="str">
        <f t="shared" si="7"/>
        <v>n/a</v>
      </c>
      <c r="AI20" s="35" t="str">
        <f t="shared" si="7"/>
        <v>n/a</v>
      </c>
      <c r="AJ20" s="35" t="str">
        <f t="shared" si="7"/>
        <v>n/a</v>
      </c>
      <c r="AK20" s="35" t="str">
        <f t="shared" si="7"/>
        <v>n/a</v>
      </c>
    </row>
    <row r="21" spans="1:37" ht="15" customHeight="1" x14ac:dyDescent="0.25">
      <c r="A21" s="51">
        <v>2</v>
      </c>
      <c r="B21" s="36" t="s">
        <v>19</v>
      </c>
      <c r="C21" s="36" t="s">
        <v>109</v>
      </c>
      <c r="D21" s="35">
        <f>'Fuel Price'!I84</f>
        <v>1344765.3469750891</v>
      </c>
      <c r="E21" s="35">
        <f>'Fuel Price'!$J$84</f>
        <v>298836.74377224199</v>
      </c>
      <c r="F21" s="37">
        <f t="shared" si="1"/>
        <v>4.5</v>
      </c>
      <c r="G21" s="52">
        <f>Assumptions!$E$19</f>
        <v>0</v>
      </c>
      <c r="H21" s="52">
        <f t="array" ref="H21">INDEX(Assumptions!$B$34:$B$40,MATCH($C21,Assumptions!$A$34:$A$40,0))</f>
        <v>0.03</v>
      </c>
      <c r="I21" s="35">
        <f t="shared" si="5"/>
        <v>1344765.3469750891</v>
      </c>
      <c r="J21" s="35">
        <f t="shared" si="5"/>
        <v>1313387.4888790036</v>
      </c>
      <c r="K21" s="35">
        <f t="shared" si="5"/>
        <v>1282950.9665258008</v>
      </c>
      <c r="L21" s="35">
        <f t="shared" si="5"/>
        <v>1253427.5398431942</v>
      </c>
      <c r="M21" s="35">
        <f t="shared" si="5"/>
        <v>1224789.8159610652</v>
      </c>
      <c r="N21" s="35">
        <f t="shared" si="5"/>
        <v>1197011.2237954007</v>
      </c>
      <c r="O21" s="35">
        <f t="shared" si="5"/>
        <v>1170065.9893947057</v>
      </c>
      <c r="P21" s="35">
        <f t="shared" si="5"/>
        <v>1143929.1120260321</v>
      </c>
      <c r="Q21" s="35">
        <f t="shared" si="5"/>
        <v>1118576.3409784182</v>
      </c>
      <c r="R21" s="35">
        <f t="shared" si="5"/>
        <v>1093984.153062233</v>
      </c>
      <c r="S21" s="35">
        <f t="shared" si="6"/>
        <v>1070129.7307835333</v>
      </c>
      <c r="T21" s="35">
        <f t="shared" si="6"/>
        <v>1046990.9411731944</v>
      </c>
      <c r="U21" s="35">
        <f t="shared" si="6"/>
        <v>1024546.3152511659</v>
      </c>
      <c r="V21" s="35">
        <f t="shared" si="6"/>
        <v>1002775.0281067982</v>
      </c>
      <c r="W21" s="35">
        <f t="shared" si="6"/>
        <v>981656.87957676162</v>
      </c>
      <c r="X21" s="35">
        <f t="shared" si="6"/>
        <v>961172.27550262585</v>
      </c>
      <c r="Y21" s="35">
        <f t="shared" si="6"/>
        <v>941302.20955071435</v>
      </c>
      <c r="Z21" s="35">
        <f t="shared" si="6"/>
        <v>922028.24557736027</v>
      </c>
      <c r="AA21" s="35">
        <f t="shared" si="6"/>
        <v>903332.50052320666</v>
      </c>
      <c r="AB21" s="35">
        <f t="shared" si="6"/>
        <v>885197.62782067782</v>
      </c>
      <c r="AC21" s="35">
        <f t="shared" si="7"/>
        <v>867606.80129922461</v>
      </c>
      <c r="AD21" s="35">
        <f t="shared" si="7"/>
        <v>850543.6995734151</v>
      </c>
      <c r="AE21" s="35">
        <f t="shared" si="7"/>
        <v>833992.49089937995</v>
      </c>
      <c r="AF21" s="35">
        <f t="shared" si="7"/>
        <v>817937.81848556583</v>
      </c>
      <c r="AG21" s="35">
        <f t="shared" si="7"/>
        <v>802364.78624416585</v>
      </c>
      <c r="AH21" s="35">
        <f t="shared" si="7"/>
        <v>787258.94497000834</v>
      </c>
      <c r="AI21" s="35">
        <f t="shared" si="7"/>
        <v>772606.27893407538</v>
      </c>
      <c r="AJ21" s="35">
        <f t="shared" si="7"/>
        <v>758393.19287922035</v>
      </c>
      <c r="AK21" s="35">
        <f t="shared" si="7"/>
        <v>744606.49940601096</v>
      </c>
    </row>
    <row r="22" spans="1:37" ht="15" customHeight="1" x14ac:dyDescent="0.25">
      <c r="A22" s="51">
        <v>3</v>
      </c>
      <c r="B22" s="36" t="s">
        <v>22</v>
      </c>
      <c r="C22" s="36" t="s">
        <v>99</v>
      </c>
      <c r="D22" s="35">
        <f>'Fuel Price'!C85</f>
        <v>192448.68201619206</v>
      </c>
      <c r="E22" s="35">
        <f>'Fuel Price'!$J$85</f>
        <v>136355.91187739462</v>
      </c>
      <c r="F22" s="37">
        <f t="shared" si="1"/>
        <v>1.411370283594551</v>
      </c>
      <c r="G22" s="52">
        <f>Assumptions!$E$20</f>
        <v>0</v>
      </c>
      <c r="H22" s="52">
        <f t="array" ref="H22">INDEX(Assumptions!$B$34:$B$40,MATCH($C22,Assumptions!$A$34:$A$40,0))</f>
        <v>0.03</v>
      </c>
      <c r="I22" s="35">
        <f t="shared" si="5"/>
        <v>192448.68201619206</v>
      </c>
      <c r="J22" s="35">
        <f t="shared" si="5"/>
        <v>190765.89891202818</v>
      </c>
      <c r="K22" s="35">
        <f t="shared" si="5"/>
        <v>189133.59930098912</v>
      </c>
      <c r="L22" s="35">
        <f t="shared" si="5"/>
        <v>187550.26867828131</v>
      </c>
      <c r="M22" s="35">
        <f t="shared" si="5"/>
        <v>186014.43797425469</v>
      </c>
      <c r="N22" s="35">
        <f t="shared" si="5"/>
        <v>184524.6821913489</v>
      </c>
      <c r="O22" s="35">
        <f t="shared" si="5"/>
        <v>183079.61908193026</v>
      </c>
      <c r="P22" s="35">
        <f t="shared" si="5"/>
        <v>181677.90786579417</v>
      </c>
      <c r="Q22" s="35">
        <f t="shared" si="5"/>
        <v>180318.24798614223</v>
      </c>
      <c r="R22" s="35">
        <f t="shared" si="5"/>
        <v>178999.37790287979</v>
      </c>
      <c r="S22" s="35">
        <f t="shared" si="6"/>
        <v>177720.07392211523</v>
      </c>
      <c r="T22" s="35">
        <f t="shared" si="6"/>
        <v>176479.14906077361</v>
      </c>
      <c r="U22" s="35">
        <f t="shared" si="6"/>
        <v>175275.45194527225</v>
      </c>
      <c r="V22" s="35">
        <f t="shared" si="6"/>
        <v>174107.86574323589</v>
      </c>
      <c r="W22" s="35">
        <f t="shared" si="6"/>
        <v>172975.30712726063</v>
      </c>
      <c r="X22" s="35">
        <f t="shared" si="6"/>
        <v>171876.72526976469</v>
      </c>
      <c r="Y22" s="35">
        <f t="shared" si="6"/>
        <v>170811.10086799358</v>
      </c>
      <c r="Z22" s="35">
        <f t="shared" si="6"/>
        <v>169777.44519827561</v>
      </c>
      <c r="AA22" s="35">
        <f t="shared" si="6"/>
        <v>168774.79919864918</v>
      </c>
      <c r="AB22" s="35">
        <f t="shared" si="6"/>
        <v>167802.23257901156</v>
      </c>
      <c r="AC22" s="35">
        <f t="shared" si="7"/>
        <v>166858.84295796303</v>
      </c>
      <c r="AD22" s="35">
        <f t="shared" si="7"/>
        <v>165943.75502554601</v>
      </c>
      <c r="AE22" s="35">
        <f t="shared" si="7"/>
        <v>165056.11973110144</v>
      </c>
      <c r="AF22" s="35">
        <f t="shared" si="7"/>
        <v>164195.11349549022</v>
      </c>
      <c r="AG22" s="35">
        <f t="shared" si="7"/>
        <v>163359.93744694738</v>
      </c>
      <c r="AH22" s="35">
        <f t="shared" si="7"/>
        <v>162549.81667986079</v>
      </c>
      <c r="AI22" s="35">
        <f t="shared" si="7"/>
        <v>161763.9995357868</v>
      </c>
      <c r="AJ22" s="35">
        <f t="shared" si="7"/>
        <v>161001.75690603504</v>
      </c>
      <c r="AK22" s="35">
        <f t="shared" si="7"/>
        <v>160262.38155517582</v>
      </c>
    </row>
    <row r="23" spans="1:37" ht="15" customHeight="1" x14ac:dyDescent="0.25">
      <c r="A23" s="51">
        <v>3</v>
      </c>
      <c r="B23" s="36" t="s">
        <v>22</v>
      </c>
      <c r="C23" s="36" t="s">
        <v>101</v>
      </c>
      <c r="D23" s="35">
        <f>'Fuel Price'!D85</f>
        <v>141355.91187739462</v>
      </c>
      <c r="E23" s="35">
        <f>'Fuel Price'!$J$85</f>
        <v>136355.91187739462</v>
      </c>
      <c r="F23" s="37">
        <f t="shared" si="1"/>
        <v>1.0366687438128519</v>
      </c>
      <c r="G23" s="52">
        <f>Assumptions!$E$20</f>
        <v>0</v>
      </c>
      <c r="H23" s="52">
        <f t="array" ref="H23">INDEX(Assumptions!$B$34:$B$40,MATCH($C23,Assumptions!$A$34:$A$40,0))</f>
        <v>0.01</v>
      </c>
      <c r="I23" s="35">
        <f t="shared" si="5"/>
        <v>141355.91187739462</v>
      </c>
      <c r="J23" s="35">
        <f t="shared" si="5"/>
        <v>141305.91187739462</v>
      </c>
      <c r="K23" s="35">
        <f t="shared" si="5"/>
        <v>141256.41187739462</v>
      </c>
      <c r="L23" s="35">
        <f t="shared" si="5"/>
        <v>141207.40687739462</v>
      </c>
      <c r="M23" s="35">
        <f t="shared" si="5"/>
        <v>141158.89192739461</v>
      </c>
      <c r="N23" s="35">
        <f t="shared" si="5"/>
        <v>141110.86212689464</v>
      </c>
      <c r="O23" s="35">
        <f t="shared" si="5"/>
        <v>141063.31262439961</v>
      </c>
      <c r="P23" s="35">
        <f t="shared" si="5"/>
        <v>141016.23861692956</v>
      </c>
      <c r="Q23" s="35">
        <f t="shared" si="5"/>
        <v>140969.63534953422</v>
      </c>
      <c r="R23" s="35">
        <f t="shared" si="5"/>
        <v>140923.49811481283</v>
      </c>
      <c r="S23" s="35">
        <f t="shared" si="6"/>
        <v>140877.82225243864</v>
      </c>
      <c r="T23" s="35">
        <f t="shared" si="6"/>
        <v>140832.60314868821</v>
      </c>
      <c r="U23" s="35">
        <f t="shared" si="6"/>
        <v>140787.83623597526</v>
      </c>
      <c r="V23" s="35">
        <f t="shared" si="6"/>
        <v>140743.51699238946</v>
      </c>
      <c r="W23" s="35">
        <f t="shared" si="6"/>
        <v>140699.64094123952</v>
      </c>
      <c r="X23" s="35">
        <f t="shared" si="6"/>
        <v>140656.20365060106</v>
      </c>
      <c r="Y23" s="35">
        <f t="shared" si="6"/>
        <v>140613.20073286901</v>
      </c>
      <c r="Z23" s="35">
        <f t="shared" si="6"/>
        <v>140570.62784431427</v>
      </c>
      <c r="AA23" s="35">
        <f t="shared" si="6"/>
        <v>140528.48068464507</v>
      </c>
      <c r="AB23" s="35">
        <f t="shared" si="6"/>
        <v>140486.75499657256</v>
      </c>
      <c r="AC23" s="35">
        <f t="shared" si="7"/>
        <v>140445.44656538076</v>
      </c>
      <c r="AD23" s="35">
        <f t="shared" si="7"/>
        <v>140404.55121850091</v>
      </c>
      <c r="AE23" s="35">
        <f t="shared" si="7"/>
        <v>140364.06482508988</v>
      </c>
      <c r="AF23" s="35">
        <f t="shared" si="7"/>
        <v>140323.98329561288</v>
      </c>
      <c r="AG23" s="35">
        <f t="shared" si="7"/>
        <v>140284.3025814307</v>
      </c>
      <c r="AH23" s="35">
        <f t="shared" si="7"/>
        <v>140245.01867439036</v>
      </c>
      <c r="AI23" s="35">
        <f t="shared" si="7"/>
        <v>140206.12760642043</v>
      </c>
      <c r="AJ23" s="35">
        <f t="shared" si="7"/>
        <v>140167.62544913014</v>
      </c>
      <c r="AK23" s="35">
        <f t="shared" si="7"/>
        <v>140129.50831341278</v>
      </c>
    </row>
    <row r="24" spans="1:37" ht="15" customHeight="1" x14ac:dyDescent="0.25">
      <c r="A24" s="51">
        <v>3</v>
      </c>
      <c r="B24" s="36" t="s">
        <v>22</v>
      </c>
      <c r="C24" s="36" t="s">
        <v>103</v>
      </c>
      <c r="D24" s="35">
        <f>'Fuel Price'!E85</f>
        <v>136355.91187739462</v>
      </c>
      <c r="E24" s="35">
        <f>'Fuel Price'!$J$85</f>
        <v>136355.91187739462</v>
      </c>
      <c r="F24" s="37">
        <f t="shared" si="1"/>
        <v>1</v>
      </c>
      <c r="G24" s="52">
        <f>Assumptions!$E$20</f>
        <v>0</v>
      </c>
      <c r="H24" s="52">
        <f t="array" ref="H24">INDEX(Assumptions!$B$34:$B$40,MATCH($C24,Assumptions!$A$34:$A$40,0))</f>
        <v>0</v>
      </c>
      <c r="I24" s="35">
        <f t="shared" si="5"/>
        <v>136355.91187739462</v>
      </c>
      <c r="J24" s="35">
        <f t="shared" si="5"/>
        <v>136355.91187739462</v>
      </c>
      <c r="K24" s="35">
        <f t="shared" si="5"/>
        <v>136355.91187739462</v>
      </c>
      <c r="L24" s="35">
        <f t="shared" si="5"/>
        <v>136355.91187739462</v>
      </c>
      <c r="M24" s="35">
        <f t="shared" si="5"/>
        <v>136355.91187739462</v>
      </c>
      <c r="N24" s="35">
        <f t="shared" si="5"/>
        <v>136355.91187739462</v>
      </c>
      <c r="O24" s="35">
        <f t="shared" si="5"/>
        <v>136355.91187739462</v>
      </c>
      <c r="P24" s="35">
        <f t="shared" si="5"/>
        <v>136355.91187739462</v>
      </c>
      <c r="Q24" s="35">
        <f t="shared" si="5"/>
        <v>136355.91187739462</v>
      </c>
      <c r="R24" s="35">
        <f t="shared" si="5"/>
        <v>136355.91187739462</v>
      </c>
      <c r="S24" s="35">
        <f t="shared" si="6"/>
        <v>136355.91187739462</v>
      </c>
      <c r="T24" s="35">
        <f t="shared" si="6"/>
        <v>136355.91187739462</v>
      </c>
      <c r="U24" s="35">
        <f t="shared" si="6"/>
        <v>136355.91187739462</v>
      </c>
      <c r="V24" s="35">
        <f t="shared" si="6"/>
        <v>136355.91187739462</v>
      </c>
      <c r="W24" s="35">
        <f t="shared" si="6"/>
        <v>136355.91187739462</v>
      </c>
      <c r="X24" s="35">
        <f t="shared" si="6"/>
        <v>136355.91187739462</v>
      </c>
      <c r="Y24" s="35">
        <f t="shared" si="6"/>
        <v>136355.91187739462</v>
      </c>
      <c r="Z24" s="35">
        <f t="shared" si="6"/>
        <v>136355.91187739462</v>
      </c>
      <c r="AA24" s="35">
        <f t="shared" si="6"/>
        <v>136355.91187739462</v>
      </c>
      <c r="AB24" s="35">
        <f t="shared" si="6"/>
        <v>136355.91187739462</v>
      </c>
      <c r="AC24" s="35">
        <f t="shared" si="7"/>
        <v>136355.91187739462</v>
      </c>
      <c r="AD24" s="35">
        <f t="shared" si="7"/>
        <v>136355.91187739462</v>
      </c>
      <c r="AE24" s="35">
        <f t="shared" si="7"/>
        <v>136355.91187739462</v>
      </c>
      <c r="AF24" s="35">
        <f t="shared" si="7"/>
        <v>136355.91187739462</v>
      </c>
      <c r="AG24" s="35">
        <f t="shared" si="7"/>
        <v>136355.91187739462</v>
      </c>
      <c r="AH24" s="35">
        <f t="shared" si="7"/>
        <v>136355.91187739462</v>
      </c>
      <c r="AI24" s="35">
        <f t="shared" si="7"/>
        <v>136355.91187739462</v>
      </c>
      <c r="AJ24" s="35">
        <f t="shared" si="7"/>
        <v>136355.91187739462</v>
      </c>
      <c r="AK24" s="35">
        <f t="shared" si="7"/>
        <v>136355.91187739462</v>
      </c>
    </row>
    <row r="25" spans="1:37" ht="15" customHeight="1" x14ac:dyDescent="0.25">
      <c r="A25" s="51">
        <v>3</v>
      </c>
      <c r="B25" s="36" t="s">
        <v>22</v>
      </c>
      <c r="C25" s="36" t="s">
        <v>105</v>
      </c>
      <c r="D25" s="35">
        <f>'Fuel Price'!F85</f>
        <v>239296.88196286472</v>
      </c>
      <c r="E25" s="35">
        <f>'Fuel Price'!$J$85</f>
        <v>136355.91187739462</v>
      </c>
      <c r="F25" s="37">
        <f t="shared" si="1"/>
        <v>1.7549432119821118</v>
      </c>
      <c r="G25" s="52">
        <f>Assumptions!$E$20</f>
        <v>0</v>
      </c>
      <c r="H25" s="52">
        <f t="array" ref="H25">INDEX(Assumptions!$B$34:$B$40,MATCH($C25,Assumptions!$A$34:$A$40,0))</f>
        <v>0</v>
      </c>
      <c r="I25" s="35">
        <f t="shared" si="5"/>
        <v>239296.88196286472</v>
      </c>
      <c r="J25" s="35">
        <f t="shared" si="5"/>
        <v>239296.88196286472</v>
      </c>
      <c r="K25" s="35">
        <f t="shared" si="5"/>
        <v>239296.88196286472</v>
      </c>
      <c r="L25" s="35">
        <f t="shared" si="5"/>
        <v>239296.88196286472</v>
      </c>
      <c r="M25" s="35">
        <f t="shared" si="5"/>
        <v>239296.88196286472</v>
      </c>
      <c r="N25" s="35">
        <f t="shared" si="5"/>
        <v>239296.88196286472</v>
      </c>
      <c r="O25" s="35">
        <f t="shared" si="5"/>
        <v>239296.88196286472</v>
      </c>
      <c r="P25" s="35">
        <f t="shared" si="5"/>
        <v>239296.88196286472</v>
      </c>
      <c r="Q25" s="35">
        <f t="shared" si="5"/>
        <v>239296.88196286472</v>
      </c>
      <c r="R25" s="35">
        <f t="shared" si="5"/>
        <v>239296.88196286472</v>
      </c>
      <c r="S25" s="35">
        <f t="shared" si="6"/>
        <v>239296.88196286472</v>
      </c>
      <c r="T25" s="35">
        <f t="shared" si="6"/>
        <v>239296.88196286472</v>
      </c>
      <c r="U25" s="35">
        <f t="shared" si="6"/>
        <v>239296.88196286472</v>
      </c>
      <c r="V25" s="35">
        <f t="shared" si="6"/>
        <v>239296.88196286472</v>
      </c>
      <c r="W25" s="35">
        <f t="shared" si="6"/>
        <v>239296.88196286472</v>
      </c>
      <c r="X25" s="35">
        <f t="shared" si="6"/>
        <v>239296.88196286472</v>
      </c>
      <c r="Y25" s="35">
        <f t="shared" si="6"/>
        <v>239296.88196286472</v>
      </c>
      <c r="Z25" s="35">
        <f t="shared" si="6"/>
        <v>239296.88196286472</v>
      </c>
      <c r="AA25" s="35">
        <f t="shared" si="6"/>
        <v>239296.88196286472</v>
      </c>
      <c r="AB25" s="35">
        <f t="shared" si="6"/>
        <v>239296.88196286472</v>
      </c>
      <c r="AC25" s="35">
        <f t="shared" si="7"/>
        <v>239296.88196286472</v>
      </c>
      <c r="AD25" s="35">
        <f t="shared" si="7"/>
        <v>239296.88196286472</v>
      </c>
      <c r="AE25" s="35">
        <f t="shared" si="7"/>
        <v>239296.88196286472</v>
      </c>
      <c r="AF25" s="35">
        <f t="shared" si="7"/>
        <v>239296.88196286472</v>
      </c>
      <c r="AG25" s="35">
        <f t="shared" si="7"/>
        <v>239296.88196286472</v>
      </c>
      <c r="AH25" s="35">
        <f t="shared" si="7"/>
        <v>239296.88196286472</v>
      </c>
      <c r="AI25" s="35">
        <f t="shared" si="7"/>
        <v>239296.88196286472</v>
      </c>
      <c r="AJ25" s="35">
        <f t="shared" si="7"/>
        <v>239296.88196286472</v>
      </c>
      <c r="AK25" s="35">
        <f t="shared" si="7"/>
        <v>239296.88196286472</v>
      </c>
    </row>
    <row r="26" spans="1:37" ht="15" customHeight="1" x14ac:dyDescent="0.25">
      <c r="A26" s="51">
        <v>3</v>
      </c>
      <c r="B26" s="36" t="s">
        <v>22</v>
      </c>
      <c r="C26" s="36" t="s">
        <v>106</v>
      </c>
      <c r="D26" s="35" t="str">
        <f>'Fuel Price'!G85</f>
        <v>n/a</v>
      </c>
      <c r="E26" s="35">
        <f>'Fuel Price'!$J$85</f>
        <v>136355.91187739462</v>
      </c>
      <c r="F26" s="37" t="str">
        <f t="shared" si="1"/>
        <v>n/a</v>
      </c>
      <c r="G26" s="52">
        <f>Assumptions!$E$20</f>
        <v>0</v>
      </c>
      <c r="H26" s="52">
        <f t="array" ref="H26">INDEX(Assumptions!$B$34:$B$40,MATCH($C26,Assumptions!$A$34:$A$40,0))</f>
        <v>0.02</v>
      </c>
      <c r="I26" s="35" t="str">
        <f t="shared" si="5"/>
        <v>n/a</v>
      </c>
      <c r="J26" s="35" t="str">
        <f t="shared" si="5"/>
        <v>n/a</v>
      </c>
      <c r="K26" s="35" t="str">
        <f t="shared" si="5"/>
        <v>n/a</v>
      </c>
      <c r="L26" s="35" t="str">
        <f t="shared" si="5"/>
        <v>n/a</v>
      </c>
      <c r="M26" s="35" t="str">
        <f t="shared" si="5"/>
        <v>n/a</v>
      </c>
      <c r="N26" s="35" t="str">
        <f t="shared" si="5"/>
        <v>n/a</v>
      </c>
      <c r="O26" s="35" t="str">
        <f t="shared" si="5"/>
        <v>n/a</v>
      </c>
      <c r="P26" s="35" t="str">
        <f t="shared" si="5"/>
        <v>n/a</v>
      </c>
      <c r="Q26" s="35" t="str">
        <f t="shared" si="5"/>
        <v>n/a</v>
      </c>
      <c r="R26" s="35" t="str">
        <f t="shared" si="5"/>
        <v>n/a</v>
      </c>
      <c r="S26" s="35" t="str">
        <f t="shared" si="6"/>
        <v>n/a</v>
      </c>
      <c r="T26" s="35" t="str">
        <f t="shared" si="6"/>
        <v>n/a</v>
      </c>
      <c r="U26" s="35" t="str">
        <f t="shared" si="6"/>
        <v>n/a</v>
      </c>
      <c r="V26" s="35" t="str">
        <f t="shared" si="6"/>
        <v>n/a</v>
      </c>
      <c r="W26" s="35" t="str">
        <f t="shared" si="6"/>
        <v>n/a</v>
      </c>
      <c r="X26" s="35" t="str">
        <f t="shared" si="6"/>
        <v>n/a</v>
      </c>
      <c r="Y26" s="35" t="str">
        <f t="shared" si="6"/>
        <v>n/a</v>
      </c>
      <c r="Z26" s="35" t="str">
        <f t="shared" si="6"/>
        <v>n/a</v>
      </c>
      <c r="AA26" s="35" t="str">
        <f t="shared" si="6"/>
        <v>n/a</v>
      </c>
      <c r="AB26" s="35" t="str">
        <f t="shared" si="6"/>
        <v>n/a</v>
      </c>
      <c r="AC26" s="35" t="str">
        <f t="shared" si="7"/>
        <v>n/a</v>
      </c>
      <c r="AD26" s="35" t="str">
        <f t="shared" si="7"/>
        <v>n/a</v>
      </c>
      <c r="AE26" s="35" t="str">
        <f t="shared" si="7"/>
        <v>n/a</v>
      </c>
      <c r="AF26" s="35" t="str">
        <f t="shared" si="7"/>
        <v>n/a</v>
      </c>
      <c r="AG26" s="35" t="str">
        <f t="shared" si="7"/>
        <v>n/a</v>
      </c>
      <c r="AH26" s="35" t="str">
        <f t="shared" si="7"/>
        <v>n/a</v>
      </c>
      <c r="AI26" s="35" t="str">
        <f t="shared" si="7"/>
        <v>n/a</v>
      </c>
      <c r="AJ26" s="35" t="str">
        <f t="shared" si="7"/>
        <v>n/a</v>
      </c>
      <c r="AK26" s="35" t="str">
        <f t="shared" si="7"/>
        <v>n/a</v>
      </c>
    </row>
    <row r="27" spans="1:37" ht="15" customHeight="1" x14ac:dyDescent="0.25">
      <c r="A27" s="51">
        <v>3</v>
      </c>
      <c r="B27" s="36" t="s">
        <v>22</v>
      </c>
      <c r="C27" s="36" t="s">
        <v>108</v>
      </c>
      <c r="D27" s="35" t="str">
        <f>'Fuel Price'!H85</f>
        <v>n/a</v>
      </c>
      <c r="E27" s="35">
        <f>'Fuel Price'!$J$85</f>
        <v>136355.91187739462</v>
      </c>
      <c r="F27" s="37" t="str">
        <f t="shared" si="1"/>
        <v>n/a</v>
      </c>
      <c r="G27" s="52">
        <f>Assumptions!$E$20</f>
        <v>0</v>
      </c>
      <c r="H27" s="52">
        <f t="array" ref="H27">INDEX(Assumptions!$B$34:$B$40,MATCH($C27,Assumptions!$A$34:$A$40,0))</f>
        <v>0.01</v>
      </c>
      <c r="I27" s="35" t="str">
        <f t="shared" si="5"/>
        <v>n/a</v>
      </c>
      <c r="J27" s="35" t="str">
        <f t="shared" si="5"/>
        <v>n/a</v>
      </c>
      <c r="K27" s="35" t="str">
        <f t="shared" si="5"/>
        <v>n/a</v>
      </c>
      <c r="L27" s="35" t="str">
        <f t="shared" si="5"/>
        <v>n/a</v>
      </c>
      <c r="M27" s="35" t="str">
        <f t="shared" si="5"/>
        <v>n/a</v>
      </c>
      <c r="N27" s="35" t="str">
        <f t="shared" si="5"/>
        <v>n/a</v>
      </c>
      <c r="O27" s="35" t="str">
        <f t="shared" si="5"/>
        <v>n/a</v>
      </c>
      <c r="P27" s="35" t="str">
        <f t="shared" si="5"/>
        <v>n/a</v>
      </c>
      <c r="Q27" s="35" t="str">
        <f t="shared" si="5"/>
        <v>n/a</v>
      </c>
      <c r="R27" s="35" t="str">
        <f t="shared" si="5"/>
        <v>n/a</v>
      </c>
      <c r="S27" s="35" t="str">
        <f t="shared" si="6"/>
        <v>n/a</v>
      </c>
      <c r="T27" s="35" t="str">
        <f t="shared" si="6"/>
        <v>n/a</v>
      </c>
      <c r="U27" s="35" t="str">
        <f t="shared" si="6"/>
        <v>n/a</v>
      </c>
      <c r="V27" s="35" t="str">
        <f t="shared" si="6"/>
        <v>n/a</v>
      </c>
      <c r="W27" s="35" t="str">
        <f t="shared" si="6"/>
        <v>n/a</v>
      </c>
      <c r="X27" s="35" t="str">
        <f t="shared" si="6"/>
        <v>n/a</v>
      </c>
      <c r="Y27" s="35" t="str">
        <f t="shared" si="6"/>
        <v>n/a</v>
      </c>
      <c r="Z27" s="35" t="str">
        <f t="shared" si="6"/>
        <v>n/a</v>
      </c>
      <c r="AA27" s="35" t="str">
        <f t="shared" si="6"/>
        <v>n/a</v>
      </c>
      <c r="AB27" s="35" t="str">
        <f t="shared" si="6"/>
        <v>n/a</v>
      </c>
      <c r="AC27" s="35" t="str">
        <f t="shared" si="7"/>
        <v>n/a</v>
      </c>
      <c r="AD27" s="35" t="str">
        <f t="shared" si="7"/>
        <v>n/a</v>
      </c>
      <c r="AE27" s="35" t="str">
        <f t="shared" si="7"/>
        <v>n/a</v>
      </c>
      <c r="AF27" s="35" t="str">
        <f t="shared" si="7"/>
        <v>n/a</v>
      </c>
      <c r="AG27" s="35" t="str">
        <f t="shared" si="7"/>
        <v>n/a</v>
      </c>
      <c r="AH27" s="35" t="str">
        <f t="shared" si="7"/>
        <v>n/a</v>
      </c>
      <c r="AI27" s="35" t="str">
        <f t="shared" si="7"/>
        <v>n/a</v>
      </c>
      <c r="AJ27" s="35" t="str">
        <f t="shared" si="7"/>
        <v>n/a</v>
      </c>
      <c r="AK27" s="35" t="str">
        <f t="shared" si="7"/>
        <v>n/a</v>
      </c>
    </row>
    <row r="28" spans="1:37" ht="15" customHeight="1" x14ac:dyDescent="0.25">
      <c r="A28" s="51">
        <v>3</v>
      </c>
      <c r="B28" s="36" t="s">
        <v>22</v>
      </c>
      <c r="C28" s="36" t="s">
        <v>109</v>
      </c>
      <c r="D28" s="35">
        <f>'Fuel Price'!I85</f>
        <v>280649.38203455438</v>
      </c>
      <c r="E28" s="35">
        <f>'Fuel Price'!$J$85</f>
        <v>136355.91187739462</v>
      </c>
      <c r="F28" s="37">
        <f t="shared" si="1"/>
        <v>2.058212058212058</v>
      </c>
      <c r="G28" s="52">
        <f>Assumptions!$E$20</f>
        <v>0</v>
      </c>
      <c r="H28" s="52">
        <f t="array" ref="H28">INDEX(Assumptions!$B$34:$B$40,MATCH($C28,Assumptions!$A$34:$A$40,0))</f>
        <v>0.03</v>
      </c>
      <c r="I28" s="35">
        <f t="shared" ref="I28:R37" si="8">IF(ISNUMBER($D28),$D28*(1+$G28)^(I$7-$I$7)*IF($F28&gt;1,(1+($F28-1)*(1-$H28)^(I$7-$I$7))/$F28,1),"n/a")</f>
        <v>280649.38203455438</v>
      </c>
      <c r="J28" s="35">
        <f t="shared" si="8"/>
        <v>276320.57792983955</v>
      </c>
      <c r="K28" s="35">
        <f t="shared" si="8"/>
        <v>272121.63794826623</v>
      </c>
      <c r="L28" s="35">
        <f t="shared" si="8"/>
        <v>268048.66616614006</v>
      </c>
      <c r="M28" s="35">
        <f t="shared" si="8"/>
        <v>264097.8835374777</v>
      </c>
      <c r="N28" s="35">
        <f t="shared" si="8"/>
        <v>260265.62438767523</v>
      </c>
      <c r="O28" s="35">
        <f t="shared" si="8"/>
        <v>256548.33301236678</v>
      </c>
      <c r="P28" s="35">
        <f t="shared" si="8"/>
        <v>252942.56037831766</v>
      </c>
      <c r="Q28" s="35">
        <f t="shared" si="8"/>
        <v>249444.96092328997</v>
      </c>
      <c r="R28" s="35">
        <f t="shared" si="8"/>
        <v>246052.28945191306</v>
      </c>
      <c r="S28" s="35">
        <f t="shared" ref="S28:AB37" si="9">IF(ISNUMBER($D28),$D28*(1+$G28)^(S$7-$I$7)*IF($F28&gt;1,(1+($F28-1)*(1-$H28)^(S$7-$I$7))/$F28,1),"n/a")</f>
        <v>242761.39812467754</v>
      </c>
      <c r="T28" s="35">
        <f t="shared" si="9"/>
        <v>239569.23353725908</v>
      </c>
      <c r="U28" s="35">
        <f t="shared" si="9"/>
        <v>236472.83388746312</v>
      </c>
      <c r="V28" s="35">
        <f t="shared" si="9"/>
        <v>233469.32622716104</v>
      </c>
      <c r="W28" s="35">
        <f t="shared" si="9"/>
        <v>230555.92379666807</v>
      </c>
      <c r="X28" s="35">
        <f t="shared" si="9"/>
        <v>227729.92343908985</v>
      </c>
      <c r="Y28" s="35">
        <f t="shared" si="9"/>
        <v>224988.70309223901</v>
      </c>
      <c r="Z28" s="35">
        <f t="shared" si="9"/>
        <v>222329.71935579367</v>
      </c>
      <c r="AA28" s="35">
        <f t="shared" si="9"/>
        <v>219750.50513144169</v>
      </c>
      <c r="AB28" s="35">
        <f t="shared" si="9"/>
        <v>217248.66733382028</v>
      </c>
      <c r="AC28" s="35">
        <f t="shared" ref="AC28:AK37" si="10">IF(ISNUMBER($D28),$D28*(1+$G28)^(AC$7-$I$7)*IF($F28&gt;1,(1+($F28-1)*(1-$H28)^(AC$7-$I$7))/$F28,1),"n/a")</f>
        <v>214821.8846701275</v>
      </c>
      <c r="AD28" s="35">
        <f t="shared" si="10"/>
        <v>212467.90548634552</v>
      </c>
      <c r="AE28" s="35">
        <f t="shared" si="10"/>
        <v>210184.545678077</v>
      </c>
      <c r="AF28" s="35">
        <f t="shared" si="10"/>
        <v>207969.68666405653</v>
      </c>
      <c r="AG28" s="35">
        <f t="shared" si="10"/>
        <v>205821.27342045668</v>
      </c>
      <c r="AH28" s="35">
        <f t="shared" si="10"/>
        <v>203737.3125741648</v>
      </c>
      <c r="AI28" s="35">
        <f t="shared" si="10"/>
        <v>201715.87055326172</v>
      </c>
      <c r="AJ28" s="35">
        <f t="shared" si="10"/>
        <v>199755.07179298566</v>
      </c>
      <c r="AK28" s="35">
        <f t="shared" si="10"/>
        <v>197853.09699551793</v>
      </c>
    </row>
    <row r="29" spans="1:37" ht="15" customHeight="1" x14ac:dyDescent="0.25">
      <c r="A29" s="51">
        <v>4</v>
      </c>
      <c r="B29" s="36" t="s">
        <v>24</v>
      </c>
      <c r="C29" s="36" t="s">
        <v>99</v>
      </c>
      <c r="D29" s="35">
        <f>'Fuel Price'!C86</f>
        <v>887554.835694051</v>
      </c>
      <c r="E29" s="35">
        <f>'Fuel Price'!$J$86</f>
        <v>295851.611898017</v>
      </c>
      <c r="F29" s="37">
        <f t="shared" si="1"/>
        <v>3</v>
      </c>
      <c r="G29" s="52">
        <f>Assumptions!$E$21</f>
        <v>0</v>
      </c>
      <c r="H29" s="52">
        <f t="array" ref="H29">INDEX(Assumptions!$B$34:$B$40,MATCH($C29,Assumptions!$A$34:$A$40,0))</f>
        <v>0.03</v>
      </c>
      <c r="I29" s="35">
        <f t="shared" si="8"/>
        <v>887554.835694051</v>
      </c>
      <c r="J29" s="35">
        <f t="shared" si="8"/>
        <v>869803.73898016999</v>
      </c>
      <c r="K29" s="35">
        <f t="shared" si="8"/>
        <v>852585.1751677054</v>
      </c>
      <c r="L29" s="35">
        <f t="shared" si="8"/>
        <v>835883.16826961469</v>
      </c>
      <c r="M29" s="35">
        <f t="shared" si="8"/>
        <v>819682.22157846671</v>
      </c>
      <c r="N29" s="35">
        <f t="shared" si="8"/>
        <v>803967.30328805326</v>
      </c>
      <c r="O29" s="35">
        <f t="shared" si="8"/>
        <v>788723.83254635218</v>
      </c>
      <c r="P29" s="35">
        <f t="shared" si="8"/>
        <v>773937.66592690209</v>
      </c>
      <c r="Q29" s="35">
        <f t="shared" si="8"/>
        <v>759595.08430603554</v>
      </c>
      <c r="R29" s="35">
        <f t="shared" si="8"/>
        <v>745682.78013379499</v>
      </c>
      <c r="S29" s="35">
        <f t="shared" si="9"/>
        <v>732187.8450867217</v>
      </c>
      <c r="T29" s="35">
        <f t="shared" si="9"/>
        <v>719097.75809106056</v>
      </c>
      <c r="U29" s="35">
        <f t="shared" si="9"/>
        <v>706400.37370526919</v>
      </c>
      <c r="V29" s="35">
        <f t="shared" si="9"/>
        <v>694083.91085105168</v>
      </c>
      <c r="W29" s="35">
        <f t="shared" si="9"/>
        <v>682136.94188246061</v>
      </c>
      <c r="X29" s="35">
        <f t="shared" si="9"/>
        <v>670548.38198292733</v>
      </c>
      <c r="Y29" s="35">
        <f t="shared" si="9"/>
        <v>659307.47888037981</v>
      </c>
      <c r="Z29" s="35">
        <f t="shared" si="9"/>
        <v>648403.80287090898</v>
      </c>
      <c r="AA29" s="35">
        <f t="shared" si="9"/>
        <v>637827.23714172223</v>
      </c>
      <c r="AB29" s="35">
        <f t="shared" si="9"/>
        <v>627567.96838441107</v>
      </c>
      <c r="AC29" s="35">
        <f t="shared" si="10"/>
        <v>617616.47768981929</v>
      </c>
      <c r="AD29" s="35">
        <f t="shared" si="10"/>
        <v>607963.53171606525</v>
      </c>
      <c r="AE29" s="35">
        <f t="shared" si="10"/>
        <v>598600.17412152386</v>
      </c>
      <c r="AF29" s="35">
        <f t="shared" si="10"/>
        <v>589517.71725481865</v>
      </c>
      <c r="AG29" s="35">
        <f t="shared" si="10"/>
        <v>580707.73409411451</v>
      </c>
      <c r="AH29" s="35">
        <f t="shared" si="10"/>
        <v>572162.0504282316</v>
      </c>
      <c r="AI29" s="35">
        <f t="shared" si="10"/>
        <v>563872.73727232509</v>
      </c>
      <c r="AJ29" s="35">
        <f t="shared" si="10"/>
        <v>555832.10351109586</v>
      </c>
      <c r="AK29" s="35">
        <f t="shared" si="10"/>
        <v>548032.68876270356</v>
      </c>
    </row>
    <row r="30" spans="1:37" ht="15" customHeight="1" x14ac:dyDescent="0.25">
      <c r="A30" s="51">
        <v>4</v>
      </c>
      <c r="B30" s="36" t="s">
        <v>24</v>
      </c>
      <c r="C30" s="36" t="s">
        <v>101</v>
      </c>
      <c r="D30" s="35">
        <f>'Fuel Price'!D86</f>
        <v>355021.9342776204</v>
      </c>
      <c r="E30" s="35">
        <f>'Fuel Price'!$J$86</f>
        <v>295851.611898017</v>
      </c>
      <c r="F30" s="37">
        <f t="shared" si="1"/>
        <v>1.2</v>
      </c>
      <c r="G30" s="52">
        <f>Assumptions!$E$21</f>
        <v>0</v>
      </c>
      <c r="H30" s="52">
        <f t="array" ref="H30">INDEX(Assumptions!$B$34:$B$40,MATCH($C30,Assumptions!$A$34:$A$40,0))</f>
        <v>0.01</v>
      </c>
      <c r="I30" s="35">
        <f t="shared" si="8"/>
        <v>355021.9342776204</v>
      </c>
      <c r="J30" s="35">
        <f t="shared" si="8"/>
        <v>354430.23105382436</v>
      </c>
      <c r="K30" s="35">
        <f t="shared" si="8"/>
        <v>353844.44486226625</v>
      </c>
      <c r="L30" s="35">
        <f t="shared" si="8"/>
        <v>353264.51653262385</v>
      </c>
      <c r="M30" s="35">
        <f t="shared" si="8"/>
        <v>352690.38748627773</v>
      </c>
      <c r="N30" s="35">
        <f t="shared" si="8"/>
        <v>352121.99973039515</v>
      </c>
      <c r="O30" s="35">
        <f t="shared" si="8"/>
        <v>351559.29585207131</v>
      </c>
      <c r="P30" s="35">
        <f t="shared" si="8"/>
        <v>351002.21901253081</v>
      </c>
      <c r="Q30" s="35">
        <f t="shared" si="8"/>
        <v>350450.71294138563</v>
      </c>
      <c r="R30" s="35">
        <f t="shared" si="8"/>
        <v>349904.72193095199</v>
      </c>
      <c r="S30" s="35">
        <f t="shared" si="9"/>
        <v>349364.19083062257</v>
      </c>
      <c r="T30" s="35">
        <f t="shared" si="9"/>
        <v>348829.06504129653</v>
      </c>
      <c r="U30" s="35">
        <f t="shared" si="9"/>
        <v>348299.29050986381</v>
      </c>
      <c r="V30" s="35">
        <f t="shared" si="9"/>
        <v>347774.81372374523</v>
      </c>
      <c r="W30" s="35">
        <f t="shared" si="9"/>
        <v>347255.58170548803</v>
      </c>
      <c r="X30" s="35">
        <f t="shared" si="9"/>
        <v>346741.54200741329</v>
      </c>
      <c r="Y30" s="35">
        <f t="shared" si="9"/>
        <v>346232.64270631934</v>
      </c>
      <c r="Z30" s="35">
        <f t="shared" si="9"/>
        <v>345728.83239823626</v>
      </c>
      <c r="AA30" s="35">
        <f t="shared" si="9"/>
        <v>345230.06019323412</v>
      </c>
      <c r="AB30" s="35">
        <f t="shared" si="9"/>
        <v>344736.27571028192</v>
      </c>
      <c r="AC30" s="35">
        <f t="shared" si="10"/>
        <v>344247.42907215928</v>
      </c>
      <c r="AD30" s="35">
        <f t="shared" si="10"/>
        <v>343763.47090041789</v>
      </c>
      <c r="AE30" s="35">
        <f t="shared" si="10"/>
        <v>343284.35231039388</v>
      </c>
      <c r="AF30" s="35">
        <f t="shared" si="10"/>
        <v>342810.02490627015</v>
      </c>
      <c r="AG30" s="35">
        <f t="shared" si="10"/>
        <v>342340.44077618758</v>
      </c>
      <c r="AH30" s="35">
        <f t="shared" si="10"/>
        <v>341875.55248740589</v>
      </c>
      <c r="AI30" s="35">
        <f t="shared" si="10"/>
        <v>341415.31308151199</v>
      </c>
      <c r="AJ30" s="35">
        <f t="shared" si="10"/>
        <v>340959.67606967699</v>
      </c>
      <c r="AK30" s="35">
        <f t="shared" si="10"/>
        <v>340508.59542796045</v>
      </c>
    </row>
    <row r="31" spans="1:37" ht="15" customHeight="1" x14ac:dyDescent="0.25">
      <c r="A31" s="51">
        <v>4</v>
      </c>
      <c r="B31" s="36" t="s">
        <v>24</v>
      </c>
      <c r="C31" s="36" t="s">
        <v>103</v>
      </c>
      <c r="D31" s="35" t="str">
        <f>'Fuel Price'!E86</f>
        <v>n/a</v>
      </c>
      <c r="E31" s="35">
        <f>'Fuel Price'!$J$86</f>
        <v>295851.611898017</v>
      </c>
      <c r="F31" s="37" t="str">
        <f t="shared" si="1"/>
        <v>n/a</v>
      </c>
      <c r="G31" s="52">
        <f>Assumptions!$E$21</f>
        <v>0</v>
      </c>
      <c r="H31" s="52">
        <f t="array" ref="H31">INDEX(Assumptions!$B$34:$B$40,MATCH($C31,Assumptions!$A$34:$A$40,0))</f>
        <v>0</v>
      </c>
      <c r="I31" s="35" t="str">
        <f t="shared" si="8"/>
        <v>n/a</v>
      </c>
      <c r="J31" s="35" t="str">
        <f t="shared" si="8"/>
        <v>n/a</v>
      </c>
      <c r="K31" s="35" t="str">
        <f t="shared" si="8"/>
        <v>n/a</v>
      </c>
      <c r="L31" s="35" t="str">
        <f t="shared" si="8"/>
        <v>n/a</v>
      </c>
      <c r="M31" s="35" t="str">
        <f t="shared" si="8"/>
        <v>n/a</v>
      </c>
      <c r="N31" s="35" t="str">
        <f t="shared" si="8"/>
        <v>n/a</v>
      </c>
      <c r="O31" s="35" t="str">
        <f t="shared" si="8"/>
        <v>n/a</v>
      </c>
      <c r="P31" s="35" t="str">
        <f t="shared" si="8"/>
        <v>n/a</v>
      </c>
      <c r="Q31" s="35" t="str">
        <f t="shared" si="8"/>
        <v>n/a</v>
      </c>
      <c r="R31" s="35" t="str">
        <f t="shared" si="8"/>
        <v>n/a</v>
      </c>
      <c r="S31" s="35" t="str">
        <f t="shared" si="9"/>
        <v>n/a</v>
      </c>
      <c r="T31" s="35" t="str">
        <f t="shared" si="9"/>
        <v>n/a</v>
      </c>
      <c r="U31" s="35" t="str">
        <f t="shared" si="9"/>
        <v>n/a</v>
      </c>
      <c r="V31" s="35" t="str">
        <f t="shared" si="9"/>
        <v>n/a</v>
      </c>
      <c r="W31" s="35" t="str">
        <f t="shared" si="9"/>
        <v>n/a</v>
      </c>
      <c r="X31" s="35" t="str">
        <f t="shared" si="9"/>
        <v>n/a</v>
      </c>
      <c r="Y31" s="35" t="str">
        <f t="shared" si="9"/>
        <v>n/a</v>
      </c>
      <c r="Z31" s="35" t="str">
        <f t="shared" si="9"/>
        <v>n/a</v>
      </c>
      <c r="AA31" s="35" t="str">
        <f t="shared" si="9"/>
        <v>n/a</v>
      </c>
      <c r="AB31" s="35" t="str">
        <f t="shared" si="9"/>
        <v>n/a</v>
      </c>
      <c r="AC31" s="35" t="str">
        <f t="shared" si="10"/>
        <v>n/a</v>
      </c>
      <c r="AD31" s="35" t="str">
        <f t="shared" si="10"/>
        <v>n/a</v>
      </c>
      <c r="AE31" s="35" t="str">
        <f t="shared" si="10"/>
        <v>n/a</v>
      </c>
      <c r="AF31" s="35" t="str">
        <f t="shared" si="10"/>
        <v>n/a</v>
      </c>
      <c r="AG31" s="35" t="str">
        <f t="shared" si="10"/>
        <v>n/a</v>
      </c>
      <c r="AH31" s="35" t="str">
        <f t="shared" si="10"/>
        <v>n/a</v>
      </c>
      <c r="AI31" s="35" t="str">
        <f t="shared" si="10"/>
        <v>n/a</v>
      </c>
      <c r="AJ31" s="35" t="str">
        <f t="shared" si="10"/>
        <v>n/a</v>
      </c>
      <c r="AK31" s="35" t="str">
        <f t="shared" si="10"/>
        <v>n/a</v>
      </c>
    </row>
    <row r="32" spans="1:37" ht="15" customHeight="1" x14ac:dyDescent="0.25">
      <c r="A32" s="51">
        <v>4</v>
      </c>
      <c r="B32" s="36" t="s">
        <v>24</v>
      </c>
      <c r="C32" s="36" t="s">
        <v>105</v>
      </c>
      <c r="D32" s="35">
        <f>'Fuel Price'!F86</f>
        <v>295851.611898017</v>
      </c>
      <c r="E32" s="35">
        <f>'Fuel Price'!$J$86</f>
        <v>295851.611898017</v>
      </c>
      <c r="F32" s="37">
        <f t="shared" si="1"/>
        <v>1</v>
      </c>
      <c r="G32" s="52">
        <f>Assumptions!$E$21</f>
        <v>0</v>
      </c>
      <c r="H32" s="52">
        <f t="array" ref="H32">INDEX(Assumptions!$B$34:$B$40,MATCH($C32,Assumptions!$A$34:$A$40,0))</f>
        <v>0</v>
      </c>
      <c r="I32" s="35">
        <f t="shared" si="8"/>
        <v>295851.611898017</v>
      </c>
      <c r="J32" s="35">
        <f t="shared" si="8"/>
        <v>295851.611898017</v>
      </c>
      <c r="K32" s="35">
        <f t="shared" si="8"/>
        <v>295851.611898017</v>
      </c>
      <c r="L32" s="35">
        <f t="shared" si="8"/>
        <v>295851.611898017</v>
      </c>
      <c r="M32" s="35">
        <f t="shared" si="8"/>
        <v>295851.611898017</v>
      </c>
      <c r="N32" s="35">
        <f t="shared" si="8"/>
        <v>295851.611898017</v>
      </c>
      <c r="O32" s="35">
        <f t="shared" si="8"/>
        <v>295851.611898017</v>
      </c>
      <c r="P32" s="35">
        <f t="shared" si="8"/>
        <v>295851.611898017</v>
      </c>
      <c r="Q32" s="35">
        <f t="shared" si="8"/>
        <v>295851.611898017</v>
      </c>
      <c r="R32" s="35">
        <f t="shared" si="8"/>
        <v>295851.611898017</v>
      </c>
      <c r="S32" s="35">
        <f t="shared" si="9"/>
        <v>295851.611898017</v>
      </c>
      <c r="T32" s="35">
        <f t="shared" si="9"/>
        <v>295851.611898017</v>
      </c>
      <c r="U32" s="35">
        <f t="shared" si="9"/>
        <v>295851.611898017</v>
      </c>
      <c r="V32" s="35">
        <f t="shared" si="9"/>
        <v>295851.611898017</v>
      </c>
      <c r="W32" s="35">
        <f t="shared" si="9"/>
        <v>295851.611898017</v>
      </c>
      <c r="X32" s="35">
        <f t="shared" si="9"/>
        <v>295851.611898017</v>
      </c>
      <c r="Y32" s="35">
        <f t="shared" si="9"/>
        <v>295851.611898017</v>
      </c>
      <c r="Z32" s="35">
        <f t="shared" si="9"/>
        <v>295851.611898017</v>
      </c>
      <c r="AA32" s="35">
        <f t="shared" si="9"/>
        <v>295851.611898017</v>
      </c>
      <c r="AB32" s="35">
        <f t="shared" si="9"/>
        <v>295851.611898017</v>
      </c>
      <c r="AC32" s="35">
        <f t="shared" si="10"/>
        <v>295851.611898017</v>
      </c>
      <c r="AD32" s="35">
        <f t="shared" si="10"/>
        <v>295851.611898017</v>
      </c>
      <c r="AE32" s="35">
        <f t="shared" si="10"/>
        <v>295851.611898017</v>
      </c>
      <c r="AF32" s="35">
        <f t="shared" si="10"/>
        <v>295851.611898017</v>
      </c>
      <c r="AG32" s="35">
        <f t="shared" si="10"/>
        <v>295851.611898017</v>
      </c>
      <c r="AH32" s="35">
        <f t="shared" si="10"/>
        <v>295851.611898017</v>
      </c>
      <c r="AI32" s="35">
        <f t="shared" si="10"/>
        <v>295851.611898017</v>
      </c>
      <c r="AJ32" s="35">
        <f t="shared" si="10"/>
        <v>295851.611898017</v>
      </c>
      <c r="AK32" s="35">
        <f t="shared" si="10"/>
        <v>295851.611898017</v>
      </c>
    </row>
    <row r="33" spans="1:37" ht="15" customHeight="1" x14ac:dyDescent="0.25">
      <c r="A33" s="51">
        <v>4</v>
      </c>
      <c r="B33" s="36" t="s">
        <v>24</v>
      </c>
      <c r="C33" s="36" t="s">
        <v>106</v>
      </c>
      <c r="D33" s="35" t="str">
        <f>'Fuel Price'!G86</f>
        <v>n/a</v>
      </c>
      <c r="E33" s="35">
        <f>'Fuel Price'!$J$86</f>
        <v>295851.611898017</v>
      </c>
      <c r="F33" s="37" t="str">
        <f t="shared" si="1"/>
        <v>n/a</v>
      </c>
      <c r="G33" s="52">
        <f>Assumptions!$E$21</f>
        <v>0</v>
      </c>
      <c r="H33" s="52">
        <f t="array" ref="H33">INDEX(Assumptions!$B$34:$B$40,MATCH($C33,Assumptions!$A$34:$A$40,0))</f>
        <v>0.02</v>
      </c>
      <c r="I33" s="35" t="str">
        <f t="shared" si="8"/>
        <v>n/a</v>
      </c>
      <c r="J33" s="35" t="str">
        <f t="shared" si="8"/>
        <v>n/a</v>
      </c>
      <c r="K33" s="35" t="str">
        <f t="shared" si="8"/>
        <v>n/a</v>
      </c>
      <c r="L33" s="35" t="str">
        <f t="shared" si="8"/>
        <v>n/a</v>
      </c>
      <c r="M33" s="35" t="str">
        <f t="shared" si="8"/>
        <v>n/a</v>
      </c>
      <c r="N33" s="35" t="str">
        <f t="shared" si="8"/>
        <v>n/a</v>
      </c>
      <c r="O33" s="35" t="str">
        <f t="shared" si="8"/>
        <v>n/a</v>
      </c>
      <c r="P33" s="35" t="str">
        <f t="shared" si="8"/>
        <v>n/a</v>
      </c>
      <c r="Q33" s="35" t="str">
        <f t="shared" si="8"/>
        <v>n/a</v>
      </c>
      <c r="R33" s="35" t="str">
        <f t="shared" si="8"/>
        <v>n/a</v>
      </c>
      <c r="S33" s="35" t="str">
        <f t="shared" si="9"/>
        <v>n/a</v>
      </c>
      <c r="T33" s="35" t="str">
        <f t="shared" si="9"/>
        <v>n/a</v>
      </c>
      <c r="U33" s="35" t="str">
        <f t="shared" si="9"/>
        <v>n/a</v>
      </c>
      <c r="V33" s="35" t="str">
        <f t="shared" si="9"/>
        <v>n/a</v>
      </c>
      <c r="W33" s="35" t="str">
        <f t="shared" si="9"/>
        <v>n/a</v>
      </c>
      <c r="X33" s="35" t="str">
        <f t="shared" si="9"/>
        <v>n/a</v>
      </c>
      <c r="Y33" s="35" t="str">
        <f t="shared" si="9"/>
        <v>n/a</v>
      </c>
      <c r="Z33" s="35" t="str">
        <f t="shared" si="9"/>
        <v>n/a</v>
      </c>
      <c r="AA33" s="35" t="str">
        <f t="shared" si="9"/>
        <v>n/a</v>
      </c>
      <c r="AB33" s="35" t="str">
        <f t="shared" si="9"/>
        <v>n/a</v>
      </c>
      <c r="AC33" s="35" t="str">
        <f t="shared" si="10"/>
        <v>n/a</v>
      </c>
      <c r="AD33" s="35" t="str">
        <f t="shared" si="10"/>
        <v>n/a</v>
      </c>
      <c r="AE33" s="35" t="str">
        <f t="shared" si="10"/>
        <v>n/a</v>
      </c>
      <c r="AF33" s="35" t="str">
        <f t="shared" si="10"/>
        <v>n/a</v>
      </c>
      <c r="AG33" s="35" t="str">
        <f t="shared" si="10"/>
        <v>n/a</v>
      </c>
      <c r="AH33" s="35" t="str">
        <f t="shared" si="10"/>
        <v>n/a</v>
      </c>
      <c r="AI33" s="35" t="str">
        <f t="shared" si="10"/>
        <v>n/a</v>
      </c>
      <c r="AJ33" s="35" t="str">
        <f t="shared" si="10"/>
        <v>n/a</v>
      </c>
      <c r="AK33" s="35" t="str">
        <f t="shared" si="10"/>
        <v>n/a</v>
      </c>
    </row>
    <row r="34" spans="1:37" ht="15" customHeight="1" x14ac:dyDescent="0.25">
      <c r="A34" s="51">
        <v>4</v>
      </c>
      <c r="B34" s="36" t="s">
        <v>24</v>
      </c>
      <c r="C34" s="36" t="s">
        <v>108</v>
      </c>
      <c r="D34" s="35" t="str">
        <f>'Fuel Price'!H86</f>
        <v>n/a</v>
      </c>
      <c r="E34" s="35">
        <f>'Fuel Price'!$J$86</f>
        <v>295851.611898017</v>
      </c>
      <c r="F34" s="37" t="str">
        <f t="shared" si="1"/>
        <v>n/a</v>
      </c>
      <c r="G34" s="52">
        <f>Assumptions!$E$21</f>
        <v>0</v>
      </c>
      <c r="H34" s="52">
        <f t="array" ref="H34">INDEX(Assumptions!$B$34:$B$40,MATCH($C34,Assumptions!$A$34:$A$40,0))</f>
        <v>0.01</v>
      </c>
      <c r="I34" s="35" t="str">
        <f t="shared" si="8"/>
        <v>n/a</v>
      </c>
      <c r="J34" s="35" t="str">
        <f t="shared" si="8"/>
        <v>n/a</v>
      </c>
      <c r="K34" s="35" t="str">
        <f t="shared" si="8"/>
        <v>n/a</v>
      </c>
      <c r="L34" s="35" t="str">
        <f t="shared" si="8"/>
        <v>n/a</v>
      </c>
      <c r="M34" s="35" t="str">
        <f t="shared" si="8"/>
        <v>n/a</v>
      </c>
      <c r="N34" s="35" t="str">
        <f t="shared" si="8"/>
        <v>n/a</v>
      </c>
      <c r="O34" s="35" t="str">
        <f t="shared" si="8"/>
        <v>n/a</v>
      </c>
      <c r="P34" s="35" t="str">
        <f t="shared" si="8"/>
        <v>n/a</v>
      </c>
      <c r="Q34" s="35" t="str">
        <f t="shared" si="8"/>
        <v>n/a</v>
      </c>
      <c r="R34" s="35" t="str">
        <f t="shared" si="8"/>
        <v>n/a</v>
      </c>
      <c r="S34" s="35" t="str">
        <f t="shared" si="9"/>
        <v>n/a</v>
      </c>
      <c r="T34" s="35" t="str">
        <f t="shared" si="9"/>
        <v>n/a</v>
      </c>
      <c r="U34" s="35" t="str">
        <f t="shared" si="9"/>
        <v>n/a</v>
      </c>
      <c r="V34" s="35" t="str">
        <f t="shared" si="9"/>
        <v>n/a</v>
      </c>
      <c r="W34" s="35" t="str">
        <f t="shared" si="9"/>
        <v>n/a</v>
      </c>
      <c r="X34" s="35" t="str">
        <f t="shared" si="9"/>
        <v>n/a</v>
      </c>
      <c r="Y34" s="35" t="str">
        <f t="shared" si="9"/>
        <v>n/a</v>
      </c>
      <c r="Z34" s="35" t="str">
        <f t="shared" si="9"/>
        <v>n/a</v>
      </c>
      <c r="AA34" s="35" t="str">
        <f t="shared" si="9"/>
        <v>n/a</v>
      </c>
      <c r="AB34" s="35" t="str">
        <f t="shared" si="9"/>
        <v>n/a</v>
      </c>
      <c r="AC34" s="35" t="str">
        <f t="shared" si="10"/>
        <v>n/a</v>
      </c>
      <c r="AD34" s="35" t="str">
        <f t="shared" si="10"/>
        <v>n/a</v>
      </c>
      <c r="AE34" s="35" t="str">
        <f t="shared" si="10"/>
        <v>n/a</v>
      </c>
      <c r="AF34" s="35" t="str">
        <f t="shared" si="10"/>
        <v>n/a</v>
      </c>
      <c r="AG34" s="35" t="str">
        <f t="shared" si="10"/>
        <v>n/a</v>
      </c>
      <c r="AH34" s="35" t="str">
        <f t="shared" si="10"/>
        <v>n/a</v>
      </c>
      <c r="AI34" s="35" t="str">
        <f t="shared" si="10"/>
        <v>n/a</v>
      </c>
      <c r="AJ34" s="35" t="str">
        <f t="shared" si="10"/>
        <v>n/a</v>
      </c>
      <c r="AK34" s="35" t="str">
        <f t="shared" si="10"/>
        <v>n/a</v>
      </c>
    </row>
    <row r="35" spans="1:37" ht="15" customHeight="1" x14ac:dyDescent="0.25">
      <c r="A35" s="51">
        <v>4</v>
      </c>
      <c r="B35" s="36" t="s">
        <v>24</v>
      </c>
      <c r="C35" s="36" t="s">
        <v>109</v>
      </c>
      <c r="D35" s="35">
        <f>'Fuel Price'!I86</f>
        <v>1331332.2535410766</v>
      </c>
      <c r="E35" s="35">
        <f>'Fuel Price'!$J$86</f>
        <v>295851.611898017</v>
      </c>
      <c r="F35" s="37">
        <f t="shared" si="1"/>
        <v>4.5</v>
      </c>
      <c r="G35" s="52">
        <f>Assumptions!$E$21</f>
        <v>0</v>
      </c>
      <c r="H35" s="52">
        <f t="array" ref="H35">INDEX(Assumptions!$B$34:$B$40,MATCH($C35,Assumptions!$A$34:$A$40,0))</f>
        <v>0.03</v>
      </c>
      <c r="I35" s="35">
        <f t="shared" si="8"/>
        <v>1331332.2535410766</v>
      </c>
      <c r="J35" s="35">
        <f t="shared" si="8"/>
        <v>1300267.8342917846</v>
      </c>
      <c r="K35" s="35">
        <f t="shared" si="8"/>
        <v>1270135.3476199717</v>
      </c>
      <c r="L35" s="35">
        <f t="shared" si="8"/>
        <v>1240906.8355483133</v>
      </c>
      <c r="M35" s="35">
        <f t="shared" si="8"/>
        <v>1212555.1788388039</v>
      </c>
      <c r="N35" s="35">
        <f t="shared" si="8"/>
        <v>1185054.0718305805</v>
      </c>
      <c r="O35" s="35">
        <f t="shared" si="8"/>
        <v>1158377.9980326034</v>
      </c>
      <c r="P35" s="35">
        <f t="shared" si="8"/>
        <v>1132502.2064485662</v>
      </c>
      <c r="Q35" s="35">
        <f t="shared" si="8"/>
        <v>1107402.6886120494</v>
      </c>
      <c r="R35" s="35">
        <f t="shared" si="8"/>
        <v>1083056.1563106286</v>
      </c>
      <c r="S35" s="35">
        <f t="shared" si="9"/>
        <v>1059440.0199782501</v>
      </c>
      <c r="T35" s="35">
        <f t="shared" si="9"/>
        <v>1036532.3677358432</v>
      </c>
      <c r="U35" s="35">
        <f t="shared" si="9"/>
        <v>1014311.9450607083</v>
      </c>
      <c r="V35" s="35">
        <f t="shared" si="9"/>
        <v>992758.13506582752</v>
      </c>
      <c r="W35" s="35">
        <f t="shared" si="9"/>
        <v>971850.93937079341</v>
      </c>
      <c r="X35" s="35">
        <f t="shared" si="9"/>
        <v>951570.9595466099</v>
      </c>
      <c r="Y35" s="35">
        <f t="shared" si="9"/>
        <v>931899.37911715219</v>
      </c>
      <c r="Z35" s="35">
        <f t="shared" si="9"/>
        <v>912817.94610057818</v>
      </c>
      <c r="AA35" s="35">
        <f t="shared" si="9"/>
        <v>894308.95607450127</v>
      </c>
      <c r="AB35" s="35">
        <f t="shared" si="9"/>
        <v>876355.23574920685</v>
      </c>
      <c r="AC35" s="35">
        <f t="shared" si="10"/>
        <v>858940.12703367101</v>
      </c>
      <c r="AD35" s="35">
        <f t="shared" si="10"/>
        <v>842047.47157960141</v>
      </c>
      <c r="AE35" s="35">
        <f t="shared" si="10"/>
        <v>825661.59578915394</v>
      </c>
      <c r="AF35" s="35">
        <f t="shared" si="10"/>
        <v>809767.29627241986</v>
      </c>
      <c r="AG35" s="35">
        <f t="shared" si="10"/>
        <v>794349.82574118755</v>
      </c>
      <c r="AH35" s="35">
        <f t="shared" si="10"/>
        <v>779394.87932589254</v>
      </c>
      <c r="AI35" s="35">
        <f t="shared" si="10"/>
        <v>764888.58130305633</v>
      </c>
      <c r="AJ35" s="35">
        <f t="shared" si="10"/>
        <v>750817.47222090513</v>
      </c>
      <c r="AK35" s="35">
        <f t="shared" si="10"/>
        <v>737168.49641121842</v>
      </c>
    </row>
    <row r="36" spans="1:37" ht="15" customHeight="1" x14ac:dyDescent="0.25">
      <c r="A36" s="51">
        <v>5</v>
      </c>
      <c r="B36" s="36" t="s">
        <v>27</v>
      </c>
      <c r="C36" s="36" t="s">
        <v>99</v>
      </c>
      <c r="D36" s="35">
        <f>'Fuel Price'!C87</f>
        <v>16014</v>
      </c>
      <c r="E36" s="35">
        <f>'Fuel Price'!$J$87</f>
        <v>11475.444781486234</v>
      </c>
      <c r="F36" s="37">
        <f t="shared" si="1"/>
        <v>1.3955014646435306</v>
      </c>
      <c r="G36" s="52">
        <f>Assumptions!$E$22</f>
        <v>0</v>
      </c>
      <c r="H36" s="52">
        <f t="array" ref="H36">INDEX(Assumptions!$B$34:$B$40,MATCH($C36,Assumptions!$A$34:$A$40,0))</f>
        <v>0.03</v>
      </c>
      <c r="I36" s="35">
        <f t="shared" si="8"/>
        <v>16014</v>
      </c>
      <c r="J36" s="35">
        <f t="shared" si="8"/>
        <v>15877.843343444587</v>
      </c>
      <c r="K36" s="35">
        <f t="shared" si="8"/>
        <v>15745.771386585837</v>
      </c>
      <c r="L36" s="35">
        <f t="shared" si="8"/>
        <v>15617.661588432849</v>
      </c>
      <c r="M36" s="35">
        <f t="shared" si="8"/>
        <v>15493.395084224452</v>
      </c>
      <c r="N36" s="35">
        <f t="shared" si="8"/>
        <v>15372.856575142303</v>
      </c>
      <c r="O36" s="35">
        <f t="shared" si="8"/>
        <v>15255.934221332622</v>
      </c>
      <c r="P36" s="35">
        <f t="shared" si="8"/>
        <v>15142.51953813723</v>
      </c>
      <c r="Q36" s="35">
        <f t="shared" si="8"/>
        <v>15032.507295437701</v>
      </c>
      <c r="R36" s="35">
        <f t="shared" si="8"/>
        <v>14925.795420019153</v>
      </c>
      <c r="S36" s="35">
        <f t="shared" si="9"/>
        <v>14822.284900863169</v>
      </c>
      <c r="T36" s="35">
        <f t="shared" si="9"/>
        <v>14721.879697281858</v>
      </c>
      <c r="U36" s="35">
        <f t="shared" si="9"/>
        <v>14624.48664980799</v>
      </c>
      <c r="V36" s="35">
        <f t="shared" si="9"/>
        <v>14530.015393758338</v>
      </c>
      <c r="W36" s="35">
        <f t="shared" si="9"/>
        <v>14438.378275390176</v>
      </c>
      <c r="X36" s="35">
        <f t="shared" si="9"/>
        <v>14349.490270573056</v>
      </c>
      <c r="Y36" s="35">
        <f t="shared" si="9"/>
        <v>14263.268905900453</v>
      </c>
      <c r="Z36" s="35">
        <f t="shared" si="9"/>
        <v>14179.634182168025</v>
      </c>
      <c r="AA36" s="35">
        <f t="shared" si="9"/>
        <v>14098.508500147573</v>
      </c>
      <c r="AB36" s="35">
        <f t="shared" si="9"/>
        <v>14019.81658858773</v>
      </c>
      <c r="AC36" s="35">
        <f t="shared" si="10"/>
        <v>13943.485434374687</v>
      </c>
      <c r="AD36" s="35">
        <f t="shared" si="10"/>
        <v>13869.444214788033</v>
      </c>
      <c r="AE36" s="35">
        <f t="shared" si="10"/>
        <v>13797.624231788979</v>
      </c>
      <c r="AF36" s="35">
        <f t="shared" si="10"/>
        <v>13727.958848279897</v>
      </c>
      <c r="AG36" s="35">
        <f t="shared" si="10"/>
        <v>13660.383426276087</v>
      </c>
      <c r="AH36" s="35">
        <f t="shared" si="10"/>
        <v>13594.835266932392</v>
      </c>
      <c r="AI36" s="35">
        <f t="shared" si="10"/>
        <v>13531.253552369006</v>
      </c>
      <c r="AJ36" s="35">
        <f t="shared" si="10"/>
        <v>13469.579289242523</v>
      </c>
      <c r="AK36" s="35">
        <f t="shared" si="10"/>
        <v>13409.755254009833</v>
      </c>
    </row>
    <row r="37" spans="1:37" ht="15" customHeight="1" x14ac:dyDescent="0.25">
      <c r="A37" s="51">
        <v>5</v>
      </c>
      <c r="B37" s="36" t="s">
        <v>27</v>
      </c>
      <c r="C37" s="36" t="s">
        <v>101</v>
      </c>
      <c r="D37" s="35" t="str">
        <f>'Fuel Price'!D87</f>
        <v>n/a</v>
      </c>
      <c r="E37" s="35">
        <f>'Fuel Price'!$J$87</f>
        <v>11475.444781486234</v>
      </c>
      <c r="F37" s="37" t="str">
        <f t="shared" si="1"/>
        <v>n/a</v>
      </c>
      <c r="G37" s="52">
        <f>Assumptions!$E$22</f>
        <v>0</v>
      </c>
      <c r="H37" s="52">
        <f t="array" ref="H37">INDEX(Assumptions!$B$34:$B$40,MATCH($C37,Assumptions!$A$34:$A$40,0))</f>
        <v>0.01</v>
      </c>
      <c r="I37" s="35" t="str">
        <f t="shared" si="8"/>
        <v>n/a</v>
      </c>
      <c r="J37" s="35" t="str">
        <f t="shared" si="8"/>
        <v>n/a</v>
      </c>
      <c r="K37" s="35" t="str">
        <f t="shared" si="8"/>
        <v>n/a</v>
      </c>
      <c r="L37" s="35" t="str">
        <f t="shared" si="8"/>
        <v>n/a</v>
      </c>
      <c r="M37" s="35" t="str">
        <f t="shared" si="8"/>
        <v>n/a</v>
      </c>
      <c r="N37" s="35" t="str">
        <f t="shared" si="8"/>
        <v>n/a</v>
      </c>
      <c r="O37" s="35" t="str">
        <f t="shared" si="8"/>
        <v>n/a</v>
      </c>
      <c r="P37" s="35" t="str">
        <f t="shared" si="8"/>
        <v>n/a</v>
      </c>
      <c r="Q37" s="35" t="str">
        <f t="shared" si="8"/>
        <v>n/a</v>
      </c>
      <c r="R37" s="35" t="str">
        <f t="shared" si="8"/>
        <v>n/a</v>
      </c>
      <c r="S37" s="35" t="str">
        <f t="shared" si="9"/>
        <v>n/a</v>
      </c>
      <c r="T37" s="35" t="str">
        <f t="shared" si="9"/>
        <v>n/a</v>
      </c>
      <c r="U37" s="35" t="str">
        <f t="shared" si="9"/>
        <v>n/a</v>
      </c>
      <c r="V37" s="35" t="str">
        <f t="shared" si="9"/>
        <v>n/a</v>
      </c>
      <c r="W37" s="35" t="str">
        <f t="shared" si="9"/>
        <v>n/a</v>
      </c>
      <c r="X37" s="35" t="str">
        <f t="shared" si="9"/>
        <v>n/a</v>
      </c>
      <c r="Y37" s="35" t="str">
        <f t="shared" si="9"/>
        <v>n/a</v>
      </c>
      <c r="Z37" s="35" t="str">
        <f t="shared" si="9"/>
        <v>n/a</v>
      </c>
      <c r="AA37" s="35" t="str">
        <f t="shared" si="9"/>
        <v>n/a</v>
      </c>
      <c r="AB37" s="35" t="str">
        <f t="shared" si="9"/>
        <v>n/a</v>
      </c>
      <c r="AC37" s="35" t="str">
        <f t="shared" si="10"/>
        <v>n/a</v>
      </c>
      <c r="AD37" s="35" t="str">
        <f t="shared" si="10"/>
        <v>n/a</v>
      </c>
      <c r="AE37" s="35" t="str">
        <f t="shared" si="10"/>
        <v>n/a</v>
      </c>
      <c r="AF37" s="35" t="str">
        <f t="shared" si="10"/>
        <v>n/a</v>
      </c>
      <c r="AG37" s="35" t="str">
        <f t="shared" si="10"/>
        <v>n/a</v>
      </c>
      <c r="AH37" s="35" t="str">
        <f t="shared" si="10"/>
        <v>n/a</v>
      </c>
      <c r="AI37" s="35" t="str">
        <f t="shared" si="10"/>
        <v>n/a</v>
      </c>
      <c r="AJ37" s="35" t="str">
        <f t="shared" si="10"/>
        <v>n/a</v>
      </c>
      <c r="AK37" s="35" t="str">
        <f t="shared" si="10"/>
        <v>n/a</v>
      </c>
    </row>
    <row r="38" spans="1:37" ht="15" customHeight="1" x14ac:dyDescent="0.25">
      <c r="A38" s="51">
        <v>5</v>
      </c>
      <c r="B38" s="36" t="s">
        <v>27</v>
      </c>
      <c r="C38" s="36" t="s">
        <v>103</v>
      </c>
      <c r="D38" s="35">
        <f>'Fuel Price'!E87</f>
        <v>11475.444781486234</v>
      </c>
      <c r="E38" s="35">
        <f>'Fuel Price'!$J$87</f>
        <v>11475.444781486234</v>
      </c>
      <c r="F38" s="37">
        <f t="shared" si="1"/>
        <v>1</v>
      </c>
      <c r="G38" s="52">
        <f>Assumptions!$E$22</f>
        <v>0</v>
      </c>
      <c r="H38" s="52">
        <f t="array" ref="H38">INDEX(Assumptions!$B$34:$B$40,MATCH($C38,Assumptions!$A$34:$A$40,0))</f>
        <v>0</v>
      </c>
      <c r="I38" s="35">
        <f t="shared" ref="I38:R47" si="11">IF(ISNUMBER($D38),$D38*(1+$G38)^(I$7-$I$7)*IF($F38&gt;1,(1+($F38-1)*(1-$H38)^(I$7-$I$7))/$F38,1),"n/a")</f>
        <v>11475.444781486234</v>
      </c>
      <c r="J38" s="35">
        <f t="shared" si="11"/>
        <v>11475.444781486234</v>
      </c>
      <c r="K38" s="35">
        <f t="shared" si="11"/>
        <v>11475.444781486234</v>
      </c>
      <c r="L38" s="35">
        <f t="shared" si="11"/>
        <v>11475.444781486234</v>
      </c>
      <c r="M38" s="35">
        <f t="shared" si="11"/>
        <v>11475.444781486234</v>
      </c>
      <c r="N38" s="35">
        <f t="shared" si="11"/>
        <v>11475.444781486234</v>
      </c>
      <c r="O38" s="35">
        <f t="shared" si="11"/>
        <v>11475.444781486234</v>
      </c>
      <c r="P38" s="35">
        <f t="shared" si="11"/>
        <v>11475.444781486234</v>
      </c>
      <c r="Q38" s="35">
        <f t="shared" si="11"/>
        <v>11475.444781486234</v>
      </c>
      <c r="R38" s="35">
        <f t="shared" si="11"/>
        <v>11475.444781486234</v>
      </c>
      <c r="S38" s="35">
        <f t="shared" ref="S38:AB47" si="12">IF(ISNUMBER($D38),$D38*(1+$G38)^(S$7-$I$7)*IF($F38&gt;1,(1+($F38-1)*(1-$H38)^(S$7-$I$7))/$F38,1),"n/a")</f>
        <v>11475.444781486234</v>
      </c>
      <c r="T38" s="35">
        <f t="shared" si="12"/>
        <v>11475.444781486234</v>
      </c>
      <c r="U38" s="35">
        <f t="shared" si="12"/>
        <v>11475.444781486234</v>
      </c>
      <c r="V38" s="35">
        <f t="shared" si="12"/>
        <v>11475.444781486234</v>
      </c>
      <c r="W38" s="35">
        <f t="shared" si="12"/>
        <v>11475.444781486234</v>
      </c>
      <c r="X38" s="35">
        <f t="shared" si="12"/>
        <v>11475.444781486234</v>
      </c>
      <c r="Y38" s="35">
        <f t="shared" si="12"/>
        <v>11475.444781486234</v>
      </c>
      <c r="Z38" s="35">
        <f t="shared" si="12"/>
        <v>11475.444781486234</v>
      </c>
      <c r="AA38" s="35">
        <f t="shared" si="12"/>
        <v>11475.444781486234</v>
      </c>
      <c r="AB38" s="35">
        <f t="shared" si="12"/>
        <v>11475.444781486234</v>
      </c>
      <c r="AC38" s="35">
        <f t="shared" ref="AC38:AK47" si="13">IF(ISNUMBER($D38),$D38*(1+$G38)^(AC$7-$I$7)*IF($F38&gt;1,(1+($F38-1)*(1-$H38)^(AC$7-$I$7))/$F38,1),"n/a")</f>
        <v>11475.444781486234</v>
      </c>
      <c r="AD38" s="35">
        <f t="shared" si="13"/>
        <v>11475.444781486234</v>
      </c>
      <c r="AE38" s="35">
        <f t="shared" si="13"/>
        <v>11475.444781486234</v>
      </c>
      <c r="AF38" s="35">
        <f t="shared" si="13"/>
        <v>11475.444781486234</v>
      </c>
      <c r="AG38" s="35">
        <f t="shared" si="13"/>
        <v>11475.444781486234</v>
      </c>
      <c r="AH38" s="35">
        <f t="shared" si="13"/>
        <v>11475.444781486234</v>
      </c>
      <c r="AI38" s="35">
        <f t="shared" si="13"/>
        <v>11475.444781486234</v>
      </c>
      <c r="AJ38" s="35">
        <f t="shared" si="13"/>
        <v>11475.444781486234</v>
      </c>
      <c r="AK38" s="35">
        <f t="shared" si="13"/>
        <v>11475.444781486234</v>
      </c>
    </row>
    <row r="39" spans="1:37" ht="15" customHeight="1" x14ac:dyDescent="0.25">
      <c r="A39" s="51">
        <v>5</v>
      </c>
      <c r="B39" s="36" t="s">
        <v>27</v>
      </c>
      <c r="C39" s="36" t="s">
        <v>105</v>
      </c>
      <c r="D39" s="35" t="str">
        <f>'Fuel Price'!F87</f>
        <v>n/a</v>
      </c>
      <c r="E39" s="35">
        <f>'Fuel Price'!$J$87</f>
        <v>11475.444781486234</v>
      </c>
      <c r="F39" s="37" t="str">
        <f t="shared" si="1"/>
        <v>n/a</v>
      </c>
      <c r="G39" s="52">
        <f>Assumptions!$E$22</f>
        <v>0</v>
      </c>
      <c r="H39" s="52">
        <f t="array" ref="H39">INDEX(Assumptions!$B$34:$B$40,MATCH($C39,Assumptions!$A$34:$A$40,0))</f>
        <v>0</v>
      </c>
      <c r="I39" s="35" t="str">
        <f t="shared" si="11"/>
        <v>n/a</v>
      </c>
      <c r="J39" s="35" t="str">
        <f t="shared" si="11"/>
        <v>n/a</v>
      </c>
      <c r="K39" s="35" t="str">
        <f t="shared" si="11"/>
        <v>n/a</v>
      </c>
      <c r="L39" s="35" t="str">
        <f t="shared" si="11"/>
        <v>n/a</v>
      </c>
      <c r="M39" s="35" t="str">
        <f t="shared" si="11"/>
        <v>n/a</v>
      </c>
      <c r="N39" s="35" t="str">
        <f t="shared" si="11"/>
        <v>n/a</v>
      </c>
      <c r="O39" s="35" t="str">
        <f t="shared" si="11"/>
        <v>n/a</v>
      </c>
      <c r="P39" s="35" t="str">
        <f t="shared" si="11"/>
        <v>n/a</v>
      </c>
      <c r="Q39" s="35" t="str">
        <f t="shared" si="11"/>
        <v>n/a</v>
      </c>
      <c r="R39" s="35" t="str">
        <f t="shared" si="11"/>
        <v>n/a</v>
      </c>
      <c r="S39" s="35" t="str">
        <f t="shared" si="12"/>
        <v>n/a</v>
      </c>
      <c r="T39" s="35" t="str">
        <f t="shared" si="12"/>
        <v>n/a</v>
      </c>
      <c r="U39" s="35" t="str">
        <f t="shared" si="12"/>
        <v>n/a</v>
      </c>
      <c r="V39" s="35" t="str">
        <f t="shared" si="12"/>
        <v>n/a</v>
      </c>
      <c r="W39" s="35" t="str">
        <f t="shared" si="12"/>
        <v>n/a</v>
      </c>
      <c r="X39" s="35" t="str">
        <f t="shared" si="12"/>
        <v>n/a</v>
      </c>
      <c r="Y39" s="35" t="str">
        <f t="shared" si="12"/>
        <v>n/a</v>
      </c>
      <c r="Z39" s="35" t="str">
        <f t="shared" si="12"/>
        <v>n/a</v>
      </c>
      <c r="AA39" s="35" t="str">
        <f t="shared" si="12"/>
        <v>n/a</v>
      </c>
      <c r="AB39" s="35" t="str">
        <f t="shared" si="12"/>
        <v>n/a</v>
      </c>
      <c r="AC39" s="35" t="str">
        <f t="shared" si="13"/>
        <v>n/a</v>
      </c>
      <c r="AD39" s="35" t="str">
        <f t="shared" si="13"/>
        <v>n/a</v>
      </c>
      <c r="AE39" s="35" t="str">
        <f t="shared" si="13"/>
        <v>n/a</v>
      </c>
      <c r="AF39" s="35" t="str">
        <f t="shared" si="13"/>
        <v>n/a</v>
      </c>
      <c r="AG39" s="35" t="str">
        <f t="shared" si="13"/>
        <v>n/a</v>
      </c>
      <c r="AH39" s="35" t="str">
        <f t="shared" si="13"/>
        <v>n/a</v>
      </c>
      <c r="AI39" s="35" t="str">
        <f t="shared" si="13"/>
        <v>n/a</v>
      </c>
      <c r="AJ39" s="35" t="str">
        <f t="shared" si="13"/>
        <v>n/a</v>
      </c>
      <c r="AK39" s="35" t="str">
        <f t="shared" si="13"/>
        <v>n/a</v>
      </c>
    </row>
    <row r="40" spans="1:37" ht="15" customHeight="1" x14ac:dyDescent="0.25">
      <c r="A40" s="51">
        <v>5</v>
      </c>
      <c r="B40" s="36" t="s">
        <v>27</v>
      </c>
      <c r="C40" s="36" t="s">
        <v>106</v>
      </c>
      <c r="D40" s="35" t="str">
        <f>'Fuel Price'!G87</f>
        <v>n/a</v>
      </c>
      <c r="E40" s="35">
        <f>'Fuel Price'!$J$87</f>
        <v>11475.444781486234</v>
      </c>
      <c r="F40" s="37" t="str">
        <f t="shared" ref="F40:F71" si="14">IF(ISNUMBER(D40),D40/E40,"n/a")</f>
        <v>n/a</v>
      </c>
      <c r="G40" s="52">
        <f>Assumptions!$E$22</f>
        <v>0</v>
      </c>
      <c r="H40" s="52">
        <f t="array" ref="H40">INDEX(Assumptions!$B$34:$B$40,MATCH($C40,Assumptions!$A$34:$A$40,0))</f>
        <v>0.02</v>
      </c>
      <c r="I40" s="35" t="str">
        <f t="shared" si="11"/>
        <v>n/a</v>
      </c>
      <c r="J40" s="35" t="str">
        <f t="shared" si="11"/>
        <v>n/a</v>
      </c>
      <c r="K40" s="35" t="str">
        <f t="shared" si="11"/>
        <v>n/a</v>
      </c>
      <c r="L40" s="35" t="str">
        <f t="shared" si="11"/>
        <v>n/a</v>
      </c>
      <c r="M40" s="35" t="str">
        <f t="shared" si="11"/>
        <v>n/a</v>
      </c>
      <c r="N40" s="35" t="str">
        <f t="shared" si="11"/>
        <v>n/a</v>
      </c>
      <c r="O40" s="35" t="str">
        <f t="shared" si="11"/>
        <v>n/a</v>
      </c>
      <c r="P40" s="35" t="str">
        <f t="shared" si="11"/>
        <v>n/a</v>
      </c>
      <c r="Q40" s="35" t="str">
        <f t="shared" si="11"/>
        <v>n/a</v>
      </c>
      <c r="R40" s="35" t="str">
        <f t="shared" si="11"/>
        <v>n/a</v>
      </c>
      <c r="S40" s="35" t="str">
        <f t="shared" si="12"/>
        <v>n/a</v>
      </c>
      <c r="T40" s="35" t="str">
        <f t="shared" si="12"/>
        <v>n/a</v>
      </c>
      <c r="U40" s="35" t="str">
        <f t="shared" si="12"/>
        <v>n/a</v>
      </c>
      <c r="V40" s="35" t="str">
        <f t="shared" si="12"/>
        <v>n/a</v>
      </c>
      <c r="W40" s="35" t="str">
        <f t="shared" si="12"/>
        <v>n/a</v>
      </c>
      <c r="X40" s="35" t="str">
        <f t="shared" si="12"/>
        <v>n/a</v>
      </c>
      <c r="Y40" s="35" t="str">
        <f t="shared" si="12"/>
        <v>n/a</v>
      </c>
      <c r="Z40" s="35" t="str">
        <f t="shared" si="12"/>
        <v>n/a</v>
      </c>
      <c r="AA40" s="35" t="str">
        <f t="shared" si="12"/>
        <v>n/a</v>
      </c>
      <c r="AB40" s="35" t="str">
        <f t="shared" si="12"/>
        <v>n/a</v>
      </c>
      <c r="AC40" s="35" t="str">
        <f t="shared" si="13"/>
        <v>n/a</v>
      </c>
      <c r="AD40" s="35" t="str">
        <f t="shared" si="13"/>
        <v>n/a</v>
      </c>
      <c r="AE40" s="35" t="str">
        <f t="shared" si="13"/>
        <v>n/a</v>
      </c>
      <c r="AF40" s="35" t="str">
        <f t="shared" si="13"/>
        <v>n/a</v>
      </c>
      <c r="AG40" s="35" t="str">
        <f t="shared" si="13"/>
        <v>n/a</v>
      </c>
      <c r="AH40" s="35" t="str">
        <f t="shared" si="13"/>
        <v>n/a</v>
      </c>
      <c r="AI40" s="35" t="str">
        <f t="shared" si="13"/>
        <v>n/a</v>
      </c>
      <c r="AJ40" s="35" t="str">
        <f t="shared" si="13"/>
        <v>n/a</v>
      </c>
      <c r="AK40" s="35" t="str">
        <f t="shared" si="13"/>
        <v>n/a</v>
      </c>
    </row>
    <row r="41" spans="1:37" ht="15" customHeight="1" x14ac:dyDescent="0.25">
      <c r="A41" s="51">
        <v>5</v>
      </c>
      <c r="B41" s="36" t="s">
        <v>27</v>
      </c>
      <c r="C41" s="36" t="s">
        <v>108</v>
      </c>
      <c r="D41" s="35" t="str">
        <f>'Fuel Price'!H87</f>
        <v>n/a</v>
      </c>
      <c r="E41" s="35">
        <f>'Fuel Price'!$J$87</f>
        <v>11475.444781486234</v>
      </c>
      <c r="F41" s="37" t="str">
        <f t="shared" si="14"/>
        <v>n/a</v>
      </c>
      <c r="G41" s="52">
        <f>Assumptions!$E$22</f>
        <v>0</v>
      </c>
      <c r="H41" s="52">
        <f t="array" ref="H41">INDEX(Assumptions!$B$34:$B$40,MATCH($C41,Assumptions!$A$34:$A$40,0))</f>
        <v>0.01</v>
      </c>
      <c r="I41" s="35" t="str">
        <f t="shared" si="11"/>
        <v>n/a</v>
      </c>
      <c r="J41" s="35" t="str">
        <f t="shared" si="11"/>
        <v>n/a</v>
      </c>
      <c r="K41" s="35" t="str">
        <f t="shared" si="11"/>
        <v>n/a</v>
      </c>
      <c r="L41" s="35" t="str">
        <f t="shared" si="11"/>
        <v>n/a</v>
      </c>
      <c r="M41" s="35" t="str">
        <f t="shared" si="11"/>
        <v>n/a</v>
      </c>
      <c r="N41" s="35" t="str">
        <f t="shared" si="11"/>
        <v>n/a</v>
      </c>
      <c r="O41" s="35" t="str">
        <f t="shared" si="11"/>
        <v>n/a</v>
      </c>
      <c r="P41" s="35" t="str">
        <f t="shared" si="11"/>
        <v>n/a</v>
      </c>
      <c r="Q41" s="35" t="str">
        <f t="shared" si="11"/>
        <v>n/a</v>
      </c>
      <c r="R41" s="35" t="str">
        <f t="shared" si="11"/>
        <v>n/a</v>
      </c>
      <c r="S41" s="35" t="str">
        <f t="shared" si="12"/>
        <v>n/a</v>
      </c>
      <c r="T41" s="35" t="str">
        <f t="shared" si="12"/>
        <v>n/a</v>
      </c>
      <c r="U41" s="35" t="str">
        <f t="shared" si="12"/>
        <v>n/a</v>
      </c>
      <c r="V41" s="35" t="str">
        <f t="shared" si="12"/>
        <v>n/a</v>
      </c>
      <c r="W41" s="35" t="str">
        <f t="shared" si="12"/>
        <v>n/a</v>
      </c>
      <c r="X41" s="35" t="str">
        <f t="shared" si="12"/>
        <v>n/a</v>
      </c>
      <c r="Y41" s="35" t="str">
        <f t="shared" si="12"/>
        <v>n/a</v>
      </c>
      <c r="Z41" s="35" t="str">
        <f t="shared" si="12"/>
        <v>n/a</v>
      </c>
      <c r="AA41" s="35" t="str">
        <f t="shared" si="12"/>
        <v>n/a</v>
      </c>
      <c r="AB41" s="35" t="str">
        <f t="shared" si="12"/>
        <v>n/a</v>
      </c>
      <c r="AC41" s="35" t="str">
        <f t="shared" si="13"/>
        <v>n/a</v>
      </c>
      <c r="AD41" s="35" t="str">
        <f t="shared" si="13"/>
        <v>n/a</v>
      </c>
      <c r="AE41" s="35" t="str">
        <f t="shared" si="13"/>
        <v>n/a</v>
      </c>
      <c r="AF41" s="35" t="str">
        <f t="shared" si="13"/>
        <v>n/a</v>
      </c>
      <c r="AG41" s="35" t="str">
        <f t="shared" si="13"/>
        <v>n/a</v>
      </c>
      <c r="AH41" s="35" t="str">
        <f t="shared" si="13"/>
        <v>n/a</v>
      </c>
      <c r="AI41" s="35" t="str">
        <f t="shared" si="13"/>
        <v>n/a</v>
      </c>
      <c r="AJ41" s="35" t="str">
        <f t="shared" si="13"/>
        <v>n/a</v>
      </c>
      <c r="AK41" s="35" t="str">
        <f t="shared" si="13"/>
        <v>n/a</v>
      </c>
    </row>
    <row r="42" spans="1:37" ht="15" customHeight="1" x14ac:dyDescent="0.25">
      <c r="A42" s="51">
        <v>5</v>
      </c>
      <c r="B42" s="36" t="s">
        <v>27</v>
      </c>
      <c r="C42" s="36" t="s">
        <v>109</v>
      </c>
      <c r="D42" s="35" t="str">
        <f>'Fuel Price'!I87</f>
        <v>n/a</v>
      </c>
      <c r="E42" s="35">
        <f>'Fuel Price'!$J$87</f>
        <v>11475.444781486234</v>
      </c>
      <c r="F42" s="37" t="str">
        <f t="shared" si="14"/>
        <v>n/a</v>
      </c>
      <c r="G42" s="52">
        <f>Assumptions!$E$22</f>
        <v>0</v>
      </c>
      <c r="H42" s="52">
        <f t="array" ref="H42">INDEX(Assumptions!$B$34:$B$40,MATCH($C42,Assumptions!$A$34:$A$40,0))</f>
        <v>0.03</v>
      </c>
      <c r="I42" s="35" t="str">
        <f t="shared" si="11"/>
        <v>n/a</v>
      </c>
      <c r="J42" s="35" t="str">
        <f t="shared" si="11"/>
        <v>n/a</v>
      </c>
      <c r="K42" s="35" t="str">
        <f t="shared" si="11"/>
        <v>n/a</v>
      </c>
      <c r="L42" s="35" t="str">
        <f t="shared" si="11"/>
        <v>n/a</v>
      </c>
      <c r="M42" s="35" t="str">
        <f t="shared" si="11"/>
        <v>n/a</v>
      </c>
      <c r="N42" s="35" t="str">
        <f t="shared" si="11"/>
        <v>n/a</v>
      </c>
      <c r="O42" s="35" t="str">
        <f t="shared" si="11"/>
        <v>n/a</v>
      </c>
      <c r="P42" s="35" t="str">
        <f t="shared" si="11"/>
        <v>n/a</v>
      </c>
      <c r="Q42" s="35" t="str">
        <f t="shared" si="11"/>
        <v>n/a</v>
      </c>
      <c r="R42" s="35" t="str">
        <f t="shared" si="11"/>
        <v>n/a</v>
      </c>
      <c r="S42" s="35" t="str">
        <f t="shared" si="12"/>
        <v>n/a</v>
      </c>
      <c r="T42" s="35" t="str">
        <f t="shared" si="12"/>
        <v>n/a</v>
      </c>
      <c r="U42" s="35" t="str">
        <f t="shared" si="12"/>
        <v>n/a</v>
      </c>
      <c r="V42" s="35" t="str">
        <f t="shared" si="12"/>
        <v>n/a</v>
      </c>
      <c r="W42" s="35" t="str">
        <f t="shared" si="12"/>
        <v>n/a</v>
      </c>
      <c r="X42" s="35" t="str">
        <f t="shared" si="12"/>
        <v>n/a</v>
      </c>
      <c r="Y42" s="35" t="str">
        <f t="shared" si="12"/>
        <v>n/a</v>
      </c>
      <c r="Z42" s="35" t="str">
        <f t="shared" si="12"/>
        <v>n/a</v>
      </c>
      <c r="AA42" s="35" t="str">
        <f t="shared" si="12"/>
        <v>n/a</v>
      </c>
      <c r="AB42" s="35" t="str">
        <f t="shared" si="12"/>
        <v>n/a</v>
      </c>
      <c r="AC42" s="35" t="str">
        <f t="shared" si="13"/>
        <v>n/a</v>
      </c>
      <c r="AD42" s="35" t="str">
        <f t="shared" si="13"/>
        <v>n/a</v>
      </c>
      <c r="AE42" s="35" t="str">
        <f t="shared" si="13"/>
        <v>n/a</v>
      </c>
      <c r="AF42" s="35" t="str">
        <f t="shared" si="13"/>
        <v>n/a</v>
      </c>
      <c r="AG42" s="35" t="str">
        <f t="shared" si="13"/>
        <v>n/a</v>
      </c>
      <c r="AH42" s="35" t="str">
        <f t="shared" si="13"/>
        <v>n/a</v>
      </c>
      <c r="AI42" s="35" t="str">
        <f t="shared" si="13"/>
        <v>n/a</v>
      </c>
      <c r="AJ42" s="35" t="str">
        <f t="shared" si="13"/>
        <v>n/a</v>
      </c>
      <c r="AK42" s="35" t="str">
        <f t="shared" si="13"/>
        <v>n/a</v>
      </c>
    </row>
    <row r="43" spans="1:37" ht="15" customHeight="1" x14ac:dyDescent="0.25">
      <c r="A43" s="51">
        <v>6</v>
      </c>
      <c r="B43" s="36" t="s">
        <v>30</v>
      </c>
      <c r="C43" s="36" t="s">
        <v>99</v>
      </c>
      <c r="D43" s="35">
        <f>'Fuel Price'!C88</f>
        <v>17566.321246669129</v>
      </c>
      <c r="E43" s="35">
        <f>'Fuel Price'!$J$88</f>
        <v>12587.820000000002</v>
      </c>
      <c r="F43" s="37">
        <f t="shared" si="14"/>
        <v>1.3955014646435306</v>
      </c>
      <c r="G43" s="52">
        <f>Assumptions!$E$23</f>
        <v>0</v>
      </c>
      <c r="H43" s="52">
        <f t="array" ref="H43">INDEX(Assumptions!$B$34:$B$40,MATCH($C43,Assumptions!$A$34:$A$40,0))</f>
        <v>0.03</v>
      </c>
      <c r="I43" s="35">
        <f t="shared" si="11"/>
        <v>17566.321246669129</v>
      </c>
      <c r="J43" s="35">
        <f t="shared" si="11"/>
        <v>17416.966209269056</v>
      </c>
      <c r="K43" s="35">
        <f t="shared" si="11"/>
        <v>17272.091822990984</v>
      </c>
      <c r="L43" s="35">
        <f t="shared" si="11"/>
        <v>17131.563668301256</v>
      </c>
      <c r="M43" s="35">
        <f t="shared" si="11"/>
        <v>16995.251358252219</v>
      </c>
      <c r="N43" s="35">
        <f t="shared" si="11"/>
        <v>16863.028417504651</v>
      </c>
      <c r="O43" s="35">
        <f t="shared" si="11"/>
        <v>16734.772164979509</v>
      </c>
      <c r="P43" s="35">
        <f t="shared" si="11"/>
        <v>16610.363600030127</v>
      </c>
      <c r="Q43" s="35">
        <f t="shared" si="11"/>
        <v>16489.687292029223</v>
      </c>
      <c r="R43" s="35">
        <f t="shared" si="11"/>
        <v>16372.631273268342</v>
      </c>
      <c r="S43" s="35">
        <f t="shared" si="12"/>
        <v>16259.086935070296</v>
      </c>
      <c r="T43" s="35">
        <f t="shared" si="12"/>
        <v>16148.948927018184</v>
      </c>
      <c r="U43" s="35">
        <f t="shared" si="12"/>
        <v>16042.115059207639</v>
      </c>
      <c r="V43" s="35">
        <f t="shared" si="12"/>
        <v>15938.48620743141</v>
      </c>
      <c r="W43" s="35">
        <f t="shared" si="12"/>
        <v>15837.96622120847</v>
      </c>
      <c r="X43" s="35">
        <f t="shared" si="12"/>
        <v>15740.461834572214</v>
      </c>
      <c r="Y43" s="35">
        <f t="shared" si="12"/>
        <v>15645.882579535048</v>
      </c>
      <c r="Z43" s="35">
        <f t="shared" si="12"/>
        <v>15554.140702148996</v>
      </c>
      <c r="AA43" s="35">
        <f t="shared" si="12"/>
        <v>15465.151081084527</v>
      </c>
      <c r="AB43" s="35">
        <f t="shared" si="12"/>
        <v>15378.831148651989</v>
      </c>
      <c r="AC43" s="35">
        <f t="shared" si="13"/>
        <v>15295.10081419243</v>
      </c>
      <c r="AD43" s="35">
        <f t="shared" si="13"/>
        <v>15213.882389766659</v>
      </c>
      <c r="AE43" s="35">
        <f t="shared" si="13"/>
        <v>15135.100518073657</v>
      </c>
      <c r="AF43" s="35">
        <f t="shared" si="13"/>
        <v>15058.682102531449</v>
      </c>
      <c r="AG43" s="35">
        <f t="shared" si="13"/>
        <v>14984.556239455504</v>
      </c>
      <c r="AH43" s="35">
        <f t="shared" si="13"/>
        <v>14912.654152271842</v>
      </c>
      <c r="AI43" s="35">
        <f t="shared" si="13"/>
        <v>14842.909127703684</v>
      </c>
      <c r="AJ43" s="35">
        <f t="shared" si="13"/>
        <v>14775.256453872575</v>
      </c>
      <c r="AK43" s="35">
        <f t="shared" si="13"/>
        <v>14709.633360256395</v>
      </c>
    </row>
    <row r="44" spans="1:37" ht="15" customHeight="1" x14ac:dyDescent="0.25">
      <c r="A44" s="51">
        <v>6</v>
      </c>
      <c r="B44" s="36" t="s">
        <v>30</v>
      </c>
      <c r="C44" s="36" t="s">
        <v>101</v>
      </c>
      <c r="D44" s="35" t="str">
        <f>'Fuel Price'!D88</f>
        <v>n/a</v>
      </c>
      <c r="E44" s="35">
        <f>'Fuel Price'!$J$88</f>
        <v>12587.820000000002</v>
      </c>
      <c r="F44" s="37" t="str">
        <f t="shared" si="14"/>
        <v>n/a</v>
      </c>
      <c r="G44" s="52">
        <f>Assumptions!$E$23</f>
        <v>0</v>
      </c>
      <c r="H44" s="52">
        <f t="array" ref="H44">INDEX(Assumptions!$B$34:$B$40,MATCH($C44,Assumptions!$A$34:$A$40,0))</f>
        <v>0.01</v>
      </c>
      <c r="I44" s="35" t="str">
        <f t="shared" si="11"/>
        <v>n/a</v>
      </c>
      <c r="J44" s="35" t="str">
        <f t="shared" si="11"/>
        <v>n/a</v>
      </c>
      <c r="K44" s="35" t="str">
        <f t="shared" si="11"/>
        <v>n/a</v>
      </c>
      <c r="L44" s="35" t="str">
        <f t="shared" si="11"/>
        <v>n/a</v>
      </c>
      <c r="M44" s="35" t="str">
        <f t="shared" si="11"/>
        <v>n/a</v>
      </c>
      <c r="N44" s="35" t="str">
        <f t="shared" si="11"/>
        <v>n/a</v>
      </c>
      <c r="O44" s="35" t="str">
        <f t="shared" si="11"/>
        <v>n/a</v>
      </c>
      <c r="P44" s="35" t="str">
        <f t="shared" si="11"/>
        <v>n/a</v>
      </c>
      <c r="Q44" s="35" t="str">
        <f t="shared" si="11"/>
        <v>n/a</v>
      </c>
      <c r="R44" s="35" t="str">
        <f t="shared" si="11"/>
        <v>n/a</v>
      </c>
      <c r="S44" s="35" t="str">
        <f t="shared" si="12"/>
        <v>n/a</v>
      </c>
      <c r="T44" s="35" t="str">
        <f t="shared" si="12"/>
        <v>n/a</v>
      </c>
      <c r="U44" s="35" t="str">
        <f t="shared" si="12"/>
        <v>n/a</v>
      </c>
      <c r="V44" s="35" t="str">
        <f t="shared" si="12"/>
        <v>n/a</v>
      </c>
      <c r="W44" s="35" t="str">
        <f t="shared" si="12"/>
        <v>n/a</v>
      </c>
      <c r="X44" s="35" t="str">
        <f t="shared" si="12"/>
        <v>n/a</v>
      </c>
      <c r="Y44" s="35" t="str">
        <f t="shared" si="12"/>
        <v>n/a</v>
      </c>
      <c r="Z44" s="35" t="str">
        <f t="shared" si="12"/>
        <v>n/a</v>
      </c>
      <c r="AA44" s="35" t="str">
        <f t="shared" si="12"/>
        <v>n/a</v>
      </c>
      <c r="AB44" s="35" t="str">
        <f t="shared" si="12"/>
        <v>n/a</v>
      </c>
      <c r="AC44" s="35" t="str">
        <f t="shared" si="13"/>
        <v>n/a</v>
      </c>
      <c r="AD44" s="35" t="str">
        <f t="shared" si="13"/>
        <v>n/a</v>
      </c>
      <c r="AE44" s="35" t="str">
        <f t="shared" si="13"/>
        <v>n/a</v>
      </c>
      <c r="AF44" s="35" t="str">
        <f t="shared" si="13"/>
        <v>n/a</v>
      </c>
      <c r="AG44" s="35" t="str">
        <f t="shared" si="13"/>
        <v>n/a</v>
      </c>
      <c r="AH44" s="35" t="str">
        <f t="shared" si="13"/>
        <v>n/a</v>
      </c>
      <c r="AI44" s="35" t="str">
        <f t="shared" si="13"/>
        <v>n/a</v>
      </c>
      <c r="AJ44" s="35" t="str">
        <f t="shared" si="13"/>
        <v>n/a</v>
      </c>
      <c r="AK44" s="35" t="str">
        <f t="shared" si="13"/>
        <v>n/a</v>
      </c>
    </row>
    <row r="45" spans="1:37" ht="15" customHeight="1" x14ac:dyDescent="0.25">
      <c r="A45" s="51">
        <v>6</v>
      </c>
      <c r="B45" s="36" t="s">
        <v>30</v>
      </c>
      <c r="C45" s="36" t="s">
        <v>103</v>
      </c>
      <c r="D45" s="35">
        <f>'Fuel Price'!E88</f>
        <v>12587.820000000002</v>
      </c>
      <c r="E45" s="35">
        <f>'Fuel Price'!$J$88</f>
        <v>12587.820000000002</v>
      </c>
      <c r="F45" s="37">
        <f t="shared" si="14"/>
        <v>1</v>
      </c>
      <c r="G45" s="52">
        <f>Assumptions!$E$23</f>
        <v>0</v>
      </c>
      <c r="H45" s="52">
        <f t="array" ref="H45">INDEX(Assumptions!$B$34:$B$40,MATCH($C45,Assumptions!$A$34:$A$40,0))</f>
        <v>0</v>
      </c>
      <c r="I45" s="35">
        <f t="shared" si="11"/>
        <v>12587.820000000002</v>
      </c>
      <c r="J45" s="35">
        <f t="shared" si="11"/>
        <v>12587.820000000002</v>
      </c>
      <c r="K45" s="35">
        <f t="shared" si="11"/>
        <v>12587.820000000002</v>
      </c>
      <c r="L45" s="35">
        <f t="shared" si="11"/>
        <v>12587.820000000002</v>
      </c>
      <c r="M45" s="35">
        <f t="shared" si="11"/>
        <v>12587.820000000002</v>
      </c>
      <c r="N45" s="35">
        <f t="shared" si="11"/>
        <v>12587.820000000002</v>
      </c>
      <c r="O45" s="35">
        <f t="shared" si="11"/>
        <v>12587.820000000002</v>
      </c>
      <c r="P45" s="35">
        <f t="shared" si="11"/>
        <v>12587.820000000002</v>
      </c>
      <c r="Q45" s="35">
        <f t="shared" si="11"/>
        <v>12587.820000000002</v>
      </c>
      <c r="R45" s="35">
        <f t="shared" si="11"/>
        <v>12587.820000000002</v>
      </c>
      <c r="S45" s="35">
        <f t="shared" si="12"/>
        <v>12587.820000000002</v>
      </c>
      <c r="T45" s="35">
        <f t="shared" si="12"/>
        <v>12587.820000000002</v>
      </c>
      <c r="U45" s="35">
        <f t="shared" si="12"/>
        <v>12587.820000000002</v>
      </c>
      <c r="V45" s="35">
        <f t="shared" si="12"/>
        <v>12587.820000000002</v>
      </c>
      <c r="W45" s="35">
        <f t="shared" si="12"/>
        <v>12587.820000000002</v>
      </c>
      <c r="X45" s="35">
        <f t="shared" si="12"/>
        <v>12587.820000000002</v>
      </c>
      <c r="Y45" s="35">
        <f t="shared" si="12"/>
        <v>12587.820000000002</v>
      </c>
      <c r="Z45" s="35">
        <f t="shared" si="12"/>
        <v>12587.820000000002</v>
      </c>
      <c r="AA45" s="35">
        <f t="shared" si="12"/>
        <v>12587.820000000002</v>
      </c>
      <c r="AB45" s="35">
        <f t="shared" si="12"/>
        <v>12587.820000000002</v>
      </c>
      <c r="AC45" s="35">
        <f t="shared" si="13"/>
        <v>12587.820000000002</v>
      </c>
      <c r="AD45" s="35">
        <f t="shared" si="13"/>
        <v>12587.820000000002</v>
      </c>
      <c r="AE45" s="35">
        <f t="shared" si="13"/>
        <v>12587.820000000002</v>
      </c>
      <c r="AF45" s="35">
        <f t="shared" si="13"/>
        <v>12587.820000000002</v>
      </c>
      <c r="AG45" s="35">
        <f t="shared" si="13"/>
        <v>12587.820000000002</v>
      </c>
      <c r="AH45" s="35">
        <f t="shared" si="13"/>
        <v>12587.820000000002</v>
      </c>
      <c r="AI45" s="35">
        <f t="shared" si="13"/>
        <v>12587.820000000002</v>
      </c>
      <c r="AJ45" s="35">
        <f t="shared" si="13"/>
        <v>12587.820000000002</v>
      </c>
      <c r="AK45" s="35">
        <f t="shared" si="13"/>
        <v>12587.820000000002</v>
      </c>
    </row>
    <row r="46" spans="1:37" ht="15" customHeight="1" x14ac:dyDescent="0.25">
      <c r="A46" s="51">
        <v>6</v>
      </c>
      <c r="B46" s="36" t="s">
        <v>30</v>
      </c>
      <c r="C46" s="36" t="s">
        <v>105</v>
      </c>
      <c r="D46" s="35" t="str">
        <f>'Fuel Price'!F88</f>
        <v>n/a</v>
      </c>
      <c r="E46" s="35">
        <f>'Fuel Price'!$J$88</f>
        <v>12587.820000000002</v>
      </c>
      <c r="F46" s="37" t="str">
        <f t="shared" si="14"/>
        <v>n/a</v>
      </c>
      <c r="G46" s="52">
        <f>Assumptions!$E$23</f>
        <v>0</v>
      </c>
      <c r="H46" s="52">
        <f t="array" ref="H46">INDEX(Assumptions!$B$34:$B$40,MATCH($C46,Assumptions!$A$34:$A$40,0))</f>
        <v>0</v>
      </c>
      <c r="I46" s="35" t="str">
        <f t="shared" si="11"/>
        <v>n/a</v>
      </c>
      <c r="J46" s="35" t="str">
        <f t="shared" si="11"/>
        <v>n/a</v>
      </c>
      <c r="K46" s="35" t="str">
        <f t="shared" si="11"/>
        <v>n/a</v>
      </c>
      <c r="L46" s="35" t="str">
        <f t="shared" si="11"/>
        <v>n/a</v>
      </c>
      <c r="M46" s="35" t="str">
        <f t="shared" si="11"/>
        <v>n/a</v>
      </c>
      <c r="N46" s="35" t="str">
        <f t="shared" si="11"/>
        <v>n/a</v>
      </c>
      <c r="O46" s="35" t="str">
        <f t="shared" si="11"/>
        <v>n/a</v>
      </c>
      <c r="P46" s="35" t="str">
        <f t="shared" si="11"/>
        <v>n/a</v>
      </c>
      <c r="Q46" s="35" t="str">
        <f t="shared" si="11"/>
        <v>n/a</v>
      </c>
      <c r="R46" s="35" t="str">
        <f t="shared" si="11"/>
        <v>n/a</v>
      </c>
      <c r="S46" s="35" t="str">
        <f t="shared" si="12"/>
        <v>n/a</v>
      </c>
      <c r="T46" s="35" t="str">
        <f t="shared" si="12"/>
        <v>n/a</v>
      </c>
      <c r="U46" s="35" t="str">
        <f t="shared" si="12"/>
        <v>n/a</v>
      </c>
      <c r="V46" s="35" t="str">
        <f t="shared" si="12"/>
        <v>n/a</v>
      </c>
      <c r="W46" s="35" t="str">
        <f t="shared" si="12"/>
        <v>n/a</v>
      </c>
      <c r="X46" s="35" t="str">
        <f t="shared" si="12"/>
        <v>n/a</v>
      </c>
      <c r="Y46" s="35" t="str">
        <f t="shared" si="12"/>
        <v>n/a</v>
      </c>
      <c r="Z46" s="35" t="str">
        <f t="shared" si="12"/>
        <v>n/a</v>
      </c>
      <c r="AA46" s="35" t="str">
        <f t="shared" si="12"/>
        <v>n/a</v>
      </c>
      <c r="AB46" s="35" t="str">
        <f t="shared" si="12"/>
        <v>n/a</v>
      </c>
      <c r="AC46" s="35" t="str">
        <f t="shared" si="13"/>
        <v>n/a</v>
      </c>
      <c r="AD46" s="35" t="str">
        <f t="shared" si="13"/>
        <v>n/a</v>
      </c>
      <c r="AE46" s="35" t="str">
        <f t="shared" si="13"/>
        <v>n/a</v>
      </c>
      <c r="AF46" s="35" t="str">
        <f t="shared" si="13"/>
        <v>n/a</v>
      </c>
      <c r="AG46" s="35" t="str">
        <f t="shared" si="13"/>
        <v>n/a</v>
      </c>
      <c r="AH46" s="35" t="str">
        <f t="shared" si="13"/>
        <v>n/a</v>
      </c>
      <c r="AI46" s="35" t="str">
        <f t="shared" si="13"/>
        <v>n/a</v>
      </c>
      <c r="AJ46" s="35" t="str">
        <f t="shared" si="13"/>
        <v>n/a</v>
      </c>
      <c r="AK46" s="35" t="str">
        <f t="shared" si="13"/>
        <v>n/a</v>
      </c>
    </row>
    <row r="47" spans="1:37" ht="15" customHeight="1" x14ac:dyDescent="0.25">
      <c r="A47" s="51">
        <v>6</v>
      </c>
      <c r="B47" s="36" t="s">
        <v>30</v>
      </c>
      <c r="C47" s="36" t="s">
        <v>106</v>
      </c>
      <c r="D47" s="35" t="str">
        <f>'Fuel Price'!G88</f>
        <v>n/a</v>
      </c>
      <c r="E47" s="35">
        <f>'Fuel Price'!$J$88</f>
        <v>12587.820000000002</v>
      </c>
      <c r="F47" s="37" t="str">
        <f t="shared" si="14"/>
        <v>n/a</v>
      </c>
      <c r="G47" s="52">
        <f>Assumptions!$E$23</f>
        <v>0</v>
      </c>
      <c r="H47" s="52">
        <f t="array" ref="H47">INDEX(Assumptions!$B$34:$B$40,MATCH($C47,Assumptions!$A$34:$A$40,0))</f>
        <v>0.02</v>
      </c>
      <c r="I47" s="35" t="str">
        <f t="shared" si="11"/>
        <v>n/a</v>
      </c>
      <c r="J47" s="35" t="str">
        <f t="shared" si="11"/>
        <v>n/a</v>
      </c>
      <c r="K47" s="35" t="str">
        <f t="shared" si="11"/>
        <v>n/a</v>
      </c>
      <c r="L47" s="35" t="str">
        <f t="shared" si="11"/>
        <v>n/a</v>
      </c>
      <c r="M47" s="35" t="str">
        <f t="shared" si="11"/>
        <v>n/a</v>
      </c>
      <c r="N47" s="35" t="str">
        <f t="shared" si="11"/>
        <v>n/a</v>
      </c>
      <c r="O47" s="35" t="str">
        <f t="shared" si="11"/>
        <v>n/a</v>
      </c>
      <c r="P47" s="35" t="str">
        <f t="shared" si="11"/>
        <v>n/a</v>
      </c>
      <c r="Q47" s="35" t="str">
        <f t="shared" si="11"/>
        <v>n/a</v>
      </c>
      <c r="R47" s="35" t="str">
        <f t="shared" si="11"/>
        <v>n/a</v>
      </c>
      <c r="S47" s="35" t="str">
        <f t="shared" si="12"/>
        <v>n/a</v>
      </c>
      <c r="T47" s="35" t="str">
        <f t="shared" si="12"/>
        <v>n/a</v>
      </c>
      <c r="U47" s="35" t="str">
        <f t="shared" si="12"/>
        <v>n/a</v>
      </c>
      <c r="V47" s="35" t="str">
        <f t="shared" si="12"/>
        <v>n/a</v>
      </c>
      <c r="W47" s="35" t="str">
        <f t="shared" si="12"/>
        <v>n/a</v>
      </c>
      <c r="X47" s="35" t="str">
        <f t="shared" si="12"/>
        <v>n/a</v>
      </c>
      <c r="Y47" s="35" t="str">
        <f t="shared" si="12"/>
        <v>n/a</v>
      </c>
      <c r="Z47" s="35" t="str">
        <f t="shared" si="12"/>
        <v>n/a</v>
      </c>
      <c r="AA47" s="35" t="str">
        <f t="shared" si="12"/>
        <v>n/a</v>
      </c>
      <c r="AB47" s="35" t="str">
        <f t="shared" si="12"/>
        <v>n/a</v>
      </c>
      <c r="AC47" s="35" t="str">
        <f t="shared" si="13"/>
        <v>n/a</v>
      </c>
      <c r="AD47" s="35" t="str">
        <f t="shared" si="13"/>
        <v>n/a</v>
      </c>
      <c r="AE47" s="35" t="str">
        <f t="shared" si="13"/>
        <v>n/a</v>
      </c>
      <c r="AF47" s="35" t="str">
        <f t="shared" si="13"/>
        <v>n/a</v>
      </c>
      <c r="AG47" s="35" t="str">
        <f t="shared" si="13"/>
        <v>n/a</v>
      </c>
      <c r="AH47" s="35" t="str">
        <f t="shared" si="13"/>
        <v>n/a</v>
      </c>
      <c r="AI47" s="35" t="str">
        <f t="shared" si="13"/>
        <v>n/a</v>
      </c>
      <c r="AJ47" s="35" t="str">
        <f t="shared" si="13"/>
        <v>n/a</v>
      </c>
      <c r="AK47" s="35" t="str">
        <f t="shared" si="13"/>
        <v>n/a</v>
      </c>
    </row>
    <row r="48" spans="1:37" ht="15" customHeight="1" x14ac:dyDescent="0.25">
      <c r="A48" s="51">
        <v>6</v>
      </c>
      <c r="B48" s="36" t="s">
        <v>30</v>
      </c>
      <c r="C48" s="36" t="s">
        <v>108</v>
      </c>
      <c r="D48" s="35" t="str">
        <f>'Fuel Price'!H88</f>
        <v>n/a</v>
      </c>
      <c r="E48" s="35">
        <f>'Fuel Price'!$J$88</f>
        <v>12587.820000000002</v>
      </c>
      <c r="F48" s="37" t="str">
        <f t="shared" si="14"/>
        <v>n/a</v>
      </c>
      <c r="G48" s="52">
        <f>Assumptions!$E$23</f>
        <v>0</v>
      </c>
      <c r="H48" s="52">
        <f t="array" ref="H48">INDEX(Assumptions!$B$34:$B$40,MATCH($C48,Assumptions!$A$34:$A$40,0))</f>
        <v>0.01</v>
      </c>
      <c r="I48" s="35" t="str">
        <f t="shared" ref="I48:R57" si="15">IF(ISNUMBER($D48),$D48*(1+$G48)^(I$7-$I$7)*IF($F48&gt;1,(1+($F48-1)*(1-$H48)^(I$7-$I$7))/$F48,1),"n/a")</f>
        <v>n/a</v>
      </c>
      <c r="J48" s="35" t="str">
        <f t="shared" si="15"/>
        <v>n/a</v>
      </c>
      <c r="K48" s="35" t="str">
        <f t="shared" si="15"/>
        <v>n/a</v>
      </c>
      <c r="L48" s="35" t="str">
        <f t="shared" si="15"/>
        <v>n/a</v>
      </c>
      <c r="M48" s="35" t="str">
        <f t="shared" si="15"/>
        <v>n/a</v>
      </c>
      <c r="N48" s="35" t="str">
        <f t="shared" si="15"/>
        <v>n/a</v>
      </c>
      <c r="O48" s="35" t="str">
        <f t="shared" si="15"/>
        <v>n/a</v>
      </c>
      <c r="P48" s="35" t="str">
        <f t="shared" si="15"/>
        <v>n/a</v>
      </c>
      <c r="Q48" s="35" t="str">
        <f t="shared" si="15"/>
        <v>n/a</v>
      </c>
      <c r="R48" s="35" t="str">
        <f t="shared" si="15"/>
        <v>n/a</v>
      </c>
      <c r="S48" s="35" t="str">
        <f t="shared" ref="S48:AB57" si="16">IF(ISNUMBER($D48),$D48*(1+$G48)^(S$7-$I$7)*IF($F48&gt;1,(1+($F48-1)*(1-$H48)^(S$7-$I$7))/$F48,1),"n/a")</f>
        <v>n/a</v>
      </c>
      <c r="T48" s="35" t="str">
        <f t="shared" si="16"/>
        <v>n/a</v>
      </c>
      <c r="U48" s="35" t="str">
        <f t="shared" si="16"/>
        <v>n/a</v>
      </c>
      <c r="V48" s="35" t="str">
        <f t="shared" si="16"/>
        <v>n/a</v>
      </c>
      <c r="W48" s="35" t="str">
        <f t="shared" si="16"/>
        <v>n/a</v>
      </c>
      <c r="X48" s="35" t="str">
        <f t="shared" si="16"/>
        <v>n/a</v>
      </c>
      <c r="Y48" s="35" t="str">
        <f t="shared" si="16"/>
        <v>n/a</v>
      </c>
      <c r="Z48" s="35" t="str">
        <f t="shared" si="16"/>
        <v>n/a</v>
      </c>
      <c r="AA48" s="35" t="str">
        <f t="shared" si="16"/>
        <v>n/a</v>
      </c>
      <c r="AB48" s="35" t="str">
        <f t="shared" si="16"/>
        <v>n/a</v>
      </c>
      <c r="AC48" s="35" t="str">
        <f t="shared" ref="AC48:AK57" si="17">IF(ISNUMBER($D48),$D48*(1+$G48)^(AC$7-$I$7)*IF($F48&gt;1,(1+($F48-1)*(1-$H48)^(AC$7-$I$7))/$F48,1),"n/a")</f>
        <v>n/a</v>
      </c>
      <c r="AD48" s="35" t="str">
        <f t="shared" si="17"/>
        <v>n/a</v>
      </c>
      <c r="AE48" s="35" t="str">
        <f t="shared" si="17"/>
        <v>n/a</v>
      </c>
      <c r="AF48" s="35" t="str">
        <f t="shared" si="17"/>
        <v>n/a</v>
      </c>
      <c r="AG48" s="35" t="str">
        <f t="shared" si="17"/>
        <v>n/a</v>
      </c>
      <c r="AH48" s="35" t="str">
        <f t="shared" si="17"/>
        <v>n/a</v>
      </c>
      <c r="AI48" s="35" t="str">
        <f t="shared" si="17"/>
        <v>n/a</v>
      </c>
      <c r="AJ48" s="35" t="str">
        <f t="shared" si="17"/>
        <v>n/a</v>
      </c>
      <c r="AK48" s="35" t="str">
        <f t="shared" si="17"/>
        <v>n/a</v>
      </c>
    </row>
    <row r="49" spans="1:37" ht="15" customHeight="1" x14ac:dyDescent="0.25">
      <c r="A49" s="51">
        <v>6</v>
      </c>
      <c r="B49" s="36" t="s">
        <v>30</v>
      </c>
      <c r="C49" s="36" t="s">
        <v>109</v>
      </c>
      <c r="D49" s="35" t="str">
        <f>'Fuel Price'!I88</f>
        <v>n/a</v>
      </c>
      <c r="E49" s="35">
        <f>'Fuel Price'!$J$88</f>
        <v>12587.820000000002</v>
      </c>
      <c r="F49" s="37" t="str">
        <f t="shared" si="14"/>
        <v>n/a</v>
      </c>
      <c r="G49" s="52">
        <f>Assumptions!$E$23</f>
        <v>0</v>
      </c>
      <c r="H49" s="52">
        <f t="array" ref="H49">INDEX(Assumptions!$B$34:$B$40,MATCH($C49,Assumptions!$A$34:$A$40,0))</f>
        <v>0.03</v>
      </c>
      <c r="I49" s="35" t="str">
        <f t="shared" si="15"/>
        <v>n/a</v>
      </c>
      <c r="J49" s="35" t="str">
        <f t="shared" si="15"/>
        <v>n/a</v>
      </c>
      <c r="K49" s="35" t="str">
        <f t="shared" si="15"/>
        <v>n/a</v>
      </c>
      <c r="L49" s="35" t="str">
        <f t="shared" si="15"/>
        <v>n/a</v>
      </c>
      <c r="M49" s="35" t="str">
        <f t="shared" si="15"/>
        <v>n/a</v>
      </c>
      <c r="N49" s="35" t="str">
        <f t="shared" si="15"/>
        <v>n/a</v>
      </c>
      <c r="O49" s="35" t="str">
        <f t="shared" si="15"/>
        <v>n/a</v>
      </c>
      <c r="P49" s="35" t="str">
        <f t="shared" si="15"/>
        <v>n/a</v>
      </c>
      <c r="Q49" s="35" t="str">
        <f t="shared" si="15"/>
        <v>n/a</v>
      </c>
      <c r="R49" s="35" t="str">
        <f t="shared" si="15"/>
        <v>n/a</v>
      </c>
      <c r="S49" s="35" t="str">
        <f t="shared" si="16"/>
        <v>n/a</v>
      </c>
      <c r="T49" s="35" t="str">
        <f t="shared" si="16"/>
        <v>n/a</v>
      </c>
      <c r="U49" s="35" t="str">
        <f t="shared" si="16"/>
        <v>n/a</v>
      </c>
      <c r="V49" s="35" t="str">
        <f t="shared" si="16"/>
        <v>n/a</v>
      </c>
      <c r="W49" s="35" t="str">
        <f t="shared" si="16"/>
        <v>n/a</v>
      </c>
      <c r="X49" s="35" t="str">
        <f t="shared" si="16"/>
        <v>n/a</v>
      </c>
      <c r="Y49" s="35" t="str">
        <f t="shared" si="16"/>
        <v>n/a</v>
      </c>
      <c r="Z49" s="35" t="str">
        <f t="shared" si="16"/>
        <v>n/a</v>
      </c>
      <c r="AA49" s="35" t="str">
        <f t="shared" si="16"/>
        <v>n/a</v>
      </c>
      <c r="AB49" s="35" t="str">
        <f t="shared" si="16"/>
        <v>n/a</v>
      </c>
      <c r="AC49" s="35" t="str">
        <f t="shared" si="17"/>
        <v>n/a</v>
      </c>
      <c r="AD49" s="35" t="str">
        <f t="shared" si="17"/>
        <v>n/a</v>
      </c>
      <c r="AE49" s="35" t="str">
        <f t="shared" si="17"/>
        <v>n/a</v>
      </c>
      <c r="AF49" s="35" t="str">
        <f t="shared" si="17"/>
        <v>n/a</v>
      </c>
      <c r="AG49" s="35" t="str">
        <f t="shared" si="17"/>
        <v>n/a</v>
      </c>
      <c r="AH49" s="35" t="str">
        <f t="shared" si="17"/>
        <v>n/a</v>
      </c>
      <c r="AI49" s="35" t="str">
        <f t="shared" si="17"/>
        <v>n/a</v>
      </c>
      <c r="AJ49" s="35" t="str">
        <f t="shared" si="17"/>
        <v>n/a</v>
      </c>
      <c r="AK49" s="35" t="str">
        <f t="shared" si="17"/>
        <v>n/a</v>
      </c>
    </row>
    <row r="50" spans="1:37" ht="15" customHeight="1" x14ac:dyDescent="0.25">
      <c r="A50" s="51">
        <v>7</v>
      </c>
      <c r="B50" s="36" t="s">
        <v>35</v>
      </c>
      <c r="C50" s="36" t="s">
        <v>99</v>
      </c>
      <c r="D50" s="35" t="str">
        <f>'Fuel Price'!C89</f>
        <v>n/a</v>
      </c>
      <c r="E50" s="35">
        <f>'Fuel Price'!$J$89</f>
        <v>223544080.85428905</v>
      </c>
      <c r="F50" s="37" t="str">
        <f t="shared" si="14"/>
        <v>n/a</v>
      </c>
      <c r="G50" s="52">
        <f>Assumptions!$E$24</f>
        <v>0</v>
      </c>
      <c r="H50" s="52">
        <f t="array" ref="H50">INDEX(Assumptions!$B$34:$B$40,MATCH($C50,Assumptions!$A$34:$A$40,0))</f>
        <v>0.03</v>
      </c>
      <c r="I50" s="35" t="str">
        <f t="shared" si="15"/>
        <v>n/a</v>
      </c>
      <c r="J50" s="35" t="str">
        <f t="shared" si="15"/>
        <v>n/a</v>
      </c>
      <c r="K50" s="35" t="str">
        <f t="shared" si="15"/>
        <v>n/a</v>
      </c>
      <c r="L50" s="35" t="str">
        <f t="shared" si="15"/>
        <v>n/a</v>
      </c>
      <c r="M50" s="35" t="str">
        <f t="shared" si="15"/>
        <v>n/a</v>
      </c>
      <c r="N50" s="35" t="str">
        <f t="shared" si="15"/>
        <v>n/a</v>
      </c>
      <c r="O50" s="35" t="str">
        <f t="shared" si="15"/>
        <v>n/a</v>
      </c>
      <c r="P50" s="35" t="str">
        <f t="shared" si="15"/>
        <v>n/a</v>
      </c>
      <c r="Q50" s="35" t="str">
        <f t="shared" si="15"/>
        <v>n/a</v>
      </c>
      <c r="R50" s="35" t="str">
        <f t="shared" si="15"/>
        <v>n/a</v>
      </c>
      <c r="S50" s="35" t="str">
        <f t="shared" si="16"/>
        <v>n/a</v>
      </c>
      <c r="T50" s="35" t="str">
        <f t="shared" si="16"/>
        <v>n/a</v>
      </c>
      <c r="U50" s="35" t="str">
        <f t="shared" si="16"/>
        <v>n/a</v>
      </c>
      <c r="V50" s="35" t="str">
        <f t="shared" si="16"/>
        <v>n/a</v>
      </c>
      <c r="W50" s="35" t="str">
        <f t="shared" si="16"/>
        <v>n/a</v>
      </c>
      <c r="X50" s="35" t="str">
        <f t="shared" si="16"/>
        <v>n/a</v>
      </c>
      <c r="Y50" s="35" t="str">
        <f t="shared" si="16"/>
        <v>n/a</v>
      </c>
      <c r="Z50" s="35" t="str">
        <f t="shared" si="16"/>
        <v>n/a</v>
      </c>
      <c r="AA50" s="35" t="str">
        <f t="shared" si="16"/>
        <v>n/a</v>
      </c>
      <c r="AB50" s="35" t="str">
        <f t="shared" si="16"/>
        <v>n/a</v>
      </c>
      <c r="AC50" s="35" t="str">
        <f t="shared" si="17"/>
        <v>n/a</v>
      </c>
      <c r="AD50" s="35" t="str">
        <f t="shared" si="17"/>
        <v>n/a</v>
      </c>
      <c r="AE50" s="35" t="str">
        <f t="shared" si="17"/>
        <v>n/a</v>
      </c>
      <c r="AF50" s="35" t="str">
        <f t="shared" si="17"/>
        <v>n/a</v>
      </c>
      <c r="AG50" s="35" t="str">
        <f t="shared" si="17"/>
        <v>n/a</v>
      </c>
      <c r="AH50" s="35" t="str">
        <f t="shared" si="17"/>
        <v>n/a</v>
      </c>
      <c r="AI50" s="35" t="str">
        <f t="shared" si="17"/>
        <v>n/a</v>
      </c>
      <c r="AJ50" s="35" t="str">
        <f t="shared" si="17"/>
        <v>n/a</v>
      </c>
      <c r="AK50" s="35" t="str">
        <f t="shared" si="17"/>
        <v>n/a</v>
      </c>
    </row>
    <row r="51" spans="1:37" ht="15" customHeight="1" x14ac:dyDescent="0.25">
      <c r="A51" s="51">
        <v>7</v>
      </c>
      <c r="B51" s="36" t="s">
        <v>35</v>
      </c>
      <c r="C51" s="36" t="s">
        <v>101</v>
      </c>
      <c r="D51" s="35" t="str">
        <f>'Fuel Price'!D89</f>
        <v>n/a</v>
      </c>
      <c r="E51" s="35">
        <f>'Fuel Price'!$J$89</f>
        <v>223544080.85428905</v>
      </c>
      <c r="F51" s="37" t="str">
        <f t="shared" si="14"/>
        <v>n/a</v>
      </c>
      <c r="G51" s="52">
        <f>Assumptions!$E$24</f>
        <v>0</v>
      </c>
      <c r="H51" s="52">
        <f t="array" ref="H51">INDEX(Assumptions!$B$34:$B$40,MATCH($C51,Assumptions!$A$34:$A$40,0))</f>
        <v>0.01</v>
      </c>
      <c r="I51" s="35" t="str">
        <f t="shared" si="15"/>
        <v>n/a</v>
      </c>
      <c r="J51" s="35" t="str">
        <f t="shared" si="15"/>
        <v>n/a</v>
      </c>
      <c r="K51" s="35" t="str">
        <f t="shared" si="15"/>
        <v>n/a</v>
      </c>
      <c r="L51" s="35" t="str">
        <f t="shared" si="15"/>
        <v>n/a</v>
      </c>
      <c r="M51" s="35" t="str">
        <f t="shared" si="15"/>
        <v>n/a</v>
      </c>
      <c r="N51" s="35" t="str">
        <f t="shared" si="15"/>
        <v>n/a</v>
      </c>
      <c r="O51" s="35" t="str">
        <f t="shared" si="15"/>
        <v>n/a</v>
      </c>
      <c r="P51" s="35" t="str">
        <f t="shared" si="15"/>
        <v>n/a</v>
      </c>
      <c r="Q51" s="35" t="str">
        <f t="shared" si="15"/>
        <v>n/a</v>
      </c>
      <c r="R51" s="35" t="str">
        <f t="shared" si="15"/>
        <v>n/a</v>
      </c>
      <c r="S51" s="35" t="str">
        <f t="shared" si="16"/>
        <v>n/a</v>
      </c>
      <c r="T51" s="35" t="str">
        <f t="shared" si="16"/>
        <v>n/a</v>
      </c>
      <c r="U51" s="35" t="str">
        <f t="shared" si="16"/>
        <v>n/a</v>
      </c>
      <c r="V51" s="35" t="str">
        <f t="shared" si="16"/>
        <v>n/a</v>
      </c>
      <c r="W51" s="35" t="str">
        <f t="shared" si="16"/>
        <v>n/a</v>
      </c>
      <c r="X51" s="35" t="str">
        <f t="shared" si="16"/>
        <v>n/a</v>
      </c>
      <c r="Y51" s="35" t="str">
        <f t="shared" si="16"/>
        <v>n/a</v>
      </c>
      <c r="Z51" s="35" t="str">
        <f t="shared" si="16"/>
        <v>n/a</v>
      </c>
      <c r="AA51" s="35" t="str">
        <f t="shared" si="16"/>
        <v>n/a</v>
      </c>
      <c r="AB51" s="35" t="str">
        <f t="shared" si="16"/>
        <v>n/a</v>
      </c>
      <c r="AC51" s="35" t="str">
        <f t="shared" si="17"/>
        <v>n/a</v>
      </c>
      <c r="AD51" s="35" t="str">
        <f t="shared" si="17"/>
        <v>n/a</v>
      </c>
      <c r="AE51" s="35" t="str">
        <f t="shared" si="17"/>
        <v>n/a</v>
      </c>
      <c r="AF51" s="35" t="str">
        <f t="shared" si="17"/>
        <v>n/a</v>
      </c>
      <c r="AG51" s="35" t="str">
        <f t="shared" si="17"/>
        <v>n/a</v>
      </c>
      <c r="AH51" s="35" t="str">
        <f t="shared" si="17"/>
        <v>n/a</v>
      </c>
      <c r="AI51" s="35" t="str">
        <f t="shared" si="17"/>
        <v>n/a</v>
      </c>
      <c r="AJ51" s="35" t="str">
        <f t="shared" si="17"/>
        <v>n/a</v>
      </c>
      <c r="AK51" s="35" t="str">
        <f t="shared" si="17"/>
        <v>n/a</v>
      </c>
    </row>
    <row r="52" spans="1:37" ht="15" customHeight="1" x14ac:dyDescent="0.25">
      <c r="A52" s="51">
        <v>7</v>
      </c>
      <c r="B52" s="36" t="s">
        <v>35</v>
      </c>
      <c r="C52" s="36" t="s">
        <v>103</v>
      </c>
      <c r="D52" s="35">
        <f>'Fuel Price'!E89</f>
        <v>223544080.85428905</v>
      </c>
      <c r="E52" s="35">
        <f>'Fuel Price'!$J$89</f>
        <v>223544080.85428905</v>
      </c>
      <c r="F52" s="37">
        <f t="shared" si="14"/>
        <v>1</v>
      </c>
      <c r="G52" s="52">
        <f>Assumptions!$E$24</f>
        <v>0</v>
      </c>
      <c r="H52" s="52">
        <f t="array" ref="H52">INDEX(Assumptions!$B$34:$B$40,MATCH($C52,Assumptions!$A$34:$A$40,0))</f>
        <v>0</v>
      </c>
      <c r="I52" s="35">
        <f t="shared" si="15"/>
        <v>223544080.85428905</v>
      </c>
      <c r="J52" s="35">
        <f t="shared" si="15"/>
        <v>223544080.85428905</v>
      </c>
      <c r="K52" s="35">
        <f t="shared" si="15"/>
        <v>223544080.85428905</v>
      </c>
      <c r="L52" s="35">
        <f t="shared" si="15"/>
        <v>223544080.85428905</v>
      </c>
      <c r="M52" s="35">
        <f t="shared" si="15"/>
        <v>223544080.85428905</v>
      </c>
      <c r="N52" s="35">
        <f t="shared" si="15"/>
        <v>223544080.85428905</v>
      </c>
      <c r="O52" s="35">
        <f t="shared" si="15"/>
        <v>223544080.85428905</v>
      </c>
      <c r="P52" s="35">
        <f t="shared" si="15"/>
        <v>223544080.85428905</v>
      </c>
      <c r="Q52" s="35">
        <f t="shared" si="15"/>
        <v>223544080.85428905</v>
      </c>
      <c r="R52" s="35">
        <f t="shared" si="15"/>
        <v>223544080.85428905</v>
      </c>
      <c r="S52" s="35">
        <f t="shared" si="16"/>
        <v>223544080.85428905</v>
      </c>
      <c r="T52" s="35">
        <f t="shared" si="16"/>
        <v>223544080.85428905</v>
      </c>
      <c r="U52" s="35">
        <f t="shared" si="16"/>
        <v>223544080.85428905</v>
      </c>
      <c r="V52" s="35">
        <f t="shared" si="16"/>
        <v>223544080.85428905</v>
      </c>
      <c r="W52" s="35">
        <f t="shared" si="16"/>
        <v>223544080.85428905</v>
      </c>
      <c r="X52" s="35">
        <f t="shared" si="16"/>
        <v>223544080.85428905</v>
      </c>
      <c r="Y52" s="35">
        <f t="shared" si="16"/>
        <v>223544080.85428905</v>
      </c>
      <c r="Z52" s="35">
        <f t="shared" si="16"/>
        <v>223544080.85428905</v>
      </c>
      <c r="AA52" s="35">
        <f t="shared" si="16"/>
        <v>223544080.85428905</v>
      </c>
      <c r="AB52" s="35">
        <f t="shared" si="16"/>
        <v>223544080.85428905</v>
      </c>
      <c r="AC52" s="35">
        <f t="shared" si="17"/>
        <v>223544080.85428905</v>
      </c>
      <c r="AD52" s="35">
        <f t="shared" si="17"/>
        <v>223544080.85428905</v>
      </c>
      <c r="AE52" s="35">
        <f t="shared" si="17"/>
        <v>223544080.85428905</v>
      </c>
      <c r="AF52" s="35">
        <f t="shared" si="17"/>
        <v>223544080.85428905</v>
      </c>
      <c r="AG52" s="35">
        <f t="shared" si="17"/>
        <v>223544080.85428905</v>
      </c>
      <c r="AH52" s="35">
        <f t="shared" si="17"/>
        <v>223544080.85428905</v>
      </c>
      <c r="AI52" s="35">
        <f t="shared" si="17"/>
        <v>223544080.85428905</v>
      </c>
      <c r="AJ52" s="35">
        <f t="shared" si="17"/>
        <v>223544080.85428905</v>
      </c>
      <c r="AK52" s="35">
        <f t="shared" si="17"/>
        <v>223544080.85428905</v>
      </c>
    </row>
    <row r="53" spans="1:37" ht="15" customHeight="1" x14ac:dyDescent="0.25">
      <c r="A53" s="51">
        <v>7</v>
      </c>
      <c r="B53" s="36" t="s">
        <v>35</v>
      </c>
      <c r="C53" s="36" t="s">
        <v>105</v>
      </c>
      <c r="D53" s="35" t="str">
        <f>'Fuel Price'!F89</f>
        <v>n/a</v>
      </c>
      <c r="E53" s="35">
        <f>'Fuel Price'!$J$89</f>
        <v>223544080.85428905</v>
      </c>
      <c r="F53" s="37" t="str">
        <f t="shared" si="14"/>
        <v>n/a</v>
      </c>
      <c r="G53" s="52">
        <f>Assumptions!$E$24</f>
        <v>0</v>
      </c>
      <c r="H53" s="52">
        <f t="array" ref="H53">INDEX(Assumptions!$B$34:$B$40,MATCH($C53,Assumptions!$A$34:$A$40,0))</f>
        <v>0</v>
      </c>
      <c r="I53" s="35" t="str">
        <f t="shared" si="15"/>
        <v>n/a</v>
      </c>
      <c r="J53" s="35" t="str">
        <f t="shared" si="15"/>
        <v>n/a</v>
      </c>
      <c r="K53" s="35" t="str">
        <f t="shared" si="15"/>
        <v>n/a</v>
      </c>
      <c r="L53" s="35" t="str">
        <f t="shared" si="15"/>
        <v>n/a</v>
      </c>
      <c r="M53" s="35" t="str">
        <f t="shared" si="15"/>
        <v>n/a</v>
      </c>
      <c r="N53" s="35" t="str">
        <f t="shared" si="15"/>
        <v>n/a</v>
      </c>
      <c r="O53" s="35" t="str">
        <f t="shared" si="15"/>
        <v>n/a</v>
      </c>
      <c r="P53" s="35" t="str">
        <f t="shared" si="15"/>
        <v>n/a</v>
      </c>
      <c r="Q53" s="35" t="str">
        <f t="shared" si="15"/>
        <v>n/a</v>
      </c>
      <c r="R53" s="35" t="str">
        <f t="shared" si="15"/>
        <v>n/a</v>
      </c>
      <c r="S53" s="35" t="str">
        <f t="shared" si="16"/>
        <v>n/a</v>
      </c>
      <c r="T53" s="35" t="str">
        <f t="shared" si="16"/>
        <v>n/a</v>
      </c>
      <c r="U53" s="35" t="str">
        <f t="shared" si="16"/>
        <v>n/a</v>
      </c>
      <c r="V53" s="35" t="str">
        <f t="shared" si="16"/>
        <v>n/a</v>
      </c>
      <c r="W53" s="35" t="str">
        <f t="shared" si="16"/>
        <v>n/a</v>
      </c>
      <c r="X53" s="35" t="str">
        <f t="shared" si="16"/>
        <v>n/a</v>
      </c>
      <c r="Y53" s="35" t="str">
        <f t="shared" si="16"/>
        <v>n/a</v>
      </c>
      <c r="Z53" s="35" t="str">
        <f t="shared" si="16"/>
        <v>n/a</v>
      </c>
      <c r="AA53" s="35" t="str">
        <f t="shared" si="16"/>
        <v>n/a</v>
      </c>
      <c r="AB53" s="35" t="str">
        <f t="shared" si="16"/>
        <v>n/a</v>
      </c>
      <c r="AC53" s="35" t="str">
        <f t="shared" si="17"/>
        <v>n/a</v>
      </c>
      <c r="AD53" s="35" t="str">
        <f t="shared" si="17"/>
        <v>n/a</v>
      </c>
      <c r="AE53" s="35" t="str">
        <f t="shared" si="17"/>
        <v>n/a</v>
      </c>
      <c r="AF53" s="35" t="str">
        <f t="shared" si="17"/>
        <v>n/a</v>
      </c>
      <c r="AG53" s="35" t="str">
        <f t="shared" si="17"/>
        <v>n/a</v>
      </c>
      <c r="AH53" s="35" t="str">
        <f t="shared" si="17"/>
        <v>n/a</v>
      </c>
      <c r="AI53" s="35" t="str">
        <f t="shared" si="17"/>
        <v>n/a</v>
      </c>
      <c r="AJ53" s="35" t="str">
        <f t="shared" si="17"/>
        <v>n/a</v>
      </c>
      <c r="AK53" s="35" t="str">
        <f t="shared" si="17"/>
        <v>n/a</v>
      </c>
    </row>
    <row r="54" spans="1:37" ht="15" customHeight="1" x14ac:dyDescent="0.25">
      <c r="A54" s="51">
        <v>7</v>
      </c>
      <c r="B54" s="36" t="s">
        <v>35</v>
      </c>
      <c r="C54" s="36" t="s">
        <v>106</v>
      </c>
      <c r="D54" s="35" t="str">
        <f>'Fuel Price'!G89</f>
        <v>n/a</v>
      </c>
      <c r="E54" s="35">
        <f>'Fuel Price'!$J$89</f>
        <v>223544080.85428905</v>
      </c>
      <c r="F54" s="37" t="str">
        <f t="shared" si="14"/>
        <v>n/a</v>
      </c>
      <c r="G54" s="52">
        <f>Assumptions!$E$24</f>
        <v>0</v>
      </c>
      <c r="H54" s="52">
        <f t="array" ref="H54">INDEX(Assumptions!$B$34:$B$40,MATCH($C54,Assumptions!$A$34:$A$40,0))</f>
        <v>0.02</v>
      </c>
      <c r="I54" s="35" t="str">
        <f t="shared" si="15"/>
        <v>n/a</v>
      </c>
      <c r="J54" s="35" t="str">
        <f t="shared" si="15"/>
        <v>n/a</v>
      </c>
      <c r="K54" s="35" t="str">
        <f t="shared" si="15"/>
        <v>n/a</v>
      </c>
      <c r="L54" s="35" t="str">
        <f t="shared" si="15"/>
        <v>n/a</v>
      </c>
      <c r="M54" s="35" t="str">
        <f t="shared" si="15"/>
        <v>n/a</v>
      </c>
      <c r="N54" s="35" t="str">
        <f t="shared" si="15"/>
        <v>n/a</v>
      </c>
      <c r="O54" s="35" t="str">
        <f t="shared" si="15"/>
        <v>n/a</v>
      </c>
      <c r="P54" s="35" t="str">
        <f t="shared" si="15"/>
        <v>n/a</v>
      </c>
      <c r="Q54" s="35" t="str">
        <f t="shared" si="15"/>
        <v>n/a</v>
      </c>
      <c r="R54" s="35" t="str">
        <f t="shared" si="15"/>
        <v>n/a</v>
      </c>
      <c r="S54" s="35" t="str">
        <f t="shared" si="16"/>
        <v>n/a</v>
      </c>
      <c r="T54" s="35" t="str">
        <f t="shared" si="16"/>
        <v>n/a</v>
      </c>
      <c r="U54" s="35" t="str">
        <f t="shared" si="16"/>
        <v>n/a</v>
      </c>
      <c r="V54" s="35" t="str">
        <f t="shared" si="16"/>
        <v>n/a</v>
      </c>
      <c r="W54" s="35" t="str">
        <f t="shared" si="16"/>
        <v>n/a</v>
      </c>
      <c r="X54" s="35" t="str">
        <f t="shared" si="16"/>
        <v>n/a</v>
      </c>
      <c r="Y54" s="35" t="str">
        <f t="shared" si="16"/>
        <v>n/a</v>
      </c>
      <c r="Z54" s="35" t="str">
        <f t="shared" si="16"/>
        <v>n/a</v>
      </c>
      <c r="AA54" s="35" t="str">
        <f t="shared" si="16"/>
        <v>n/a</v>
      </c>
      <c r="AB54" s="35" t="str">
        <f t="shared" si="16"/>
        <v>n/a</v>
      </c>
      <c r="AC54" s="35" t="str">
        <f t="shared" si="17"/>
        <v>n/a</v>
      </c>
      <c r="AD54" s="35" t="str">
        <f t="shared" si="17"/>
        <v>n/a</v>
      </c>
      <c r="AE54" s="35" t="str">
        <f t="shared" si="17"/>
        <v>n/a</v>
      </c>
      <c r="AF54" s="35" t="str">
        <f t="shared" si="17"/>
        <v>n/a</v>
      </c>
      <c r="AG54" s="35" t="str">
        <f t="shared" si="17"/>
        <v>n/a</v>
      </c>
      <c r="AH54" s="35" t="str">
        <f t="shared" si="17"/>
        <v>n/a</v>
      </c>
      <c r="AI54" s="35" t="str">
        <f t="shared" si="17"/>
        <v>n/a</v>
      </c>
      <c r="AJ54" s="35" t="str">
        <f t="shared" si="17"/>
        <v>n/a</v>
      </c>
      <c r="AK54" s="35" t="str">
        <f t="shared" si="17"/>
        <v>n/a</v>
      </c>
    </row>
    <row r="55" spans="1:37" ht="15" customHeight="1" x14ac:dyDescent="0.25">
      <c r="A55" s="51">
        <v>7</v>
      </c>
      <c r="B55" s="36" t="s">
        <v>35</v>
      </c>
      <c r="C55" s="36" t="s">
        <v>108</v>
      </c>
      <c r="D55" s="35" t="str">
        <f>'Fuel Price'!H89</f>
        <v>n/a</v>
      </c>
      <c r="E55" s="35">
        <f>'Fuel Price'!$J$89</f>
        <v>223544080.85428905</v>
      </c>
      <c r="F55" s="37" t="str">
        <f t="shared" si="14"/>
        <v>n/a</v>
      </c>
      <c r="G55" s="52">
        <f>Assumptions!$E$24</f>
        <v>0</v>
      </c>
      <c r="H55" s="52">
        <f t="array" ref="H55">INDEX(Assumptions!$B$34:$B$40,MATCH($C55,Assumptions!$A$34:$A$40,0))</f>
        <v>0.01</v>
      </c>
      <c r="I55" s="35" t="str">
        <f t="shared" si="15"/>
        <v>n/a</v>
      </c>
      <c r="J55" s="35" t="str">
        <f t="shared" si="15"/>
        <v>n/a</v>
      </c>
      <c r="K55" s="35" t="str">
        <f t="shared" si="15"/>
        <v>n/a</v>
      </c>
      <c r="L55" s="35" t="str">
        <f t="shared" si="15"/>
        <v>n/a</v>
      </c>
      <c r="M55" s="35" t="str">
        <f t="shared" si="15"/>
        <v>n/a</v>
      </c>
      <c r="N55" s="35" t="str">
        <f t="shared" si="15"/>
        <v>n/a</v>
      </c>
      <c r="O55" s="35" t="str">
        <f t="shared" si="15"/>
        <v>n/a</v>
      </c>
      <c r="P55" s="35" t="str">
        <f t="shared" si="15"/>
        <v>n/a</v>
      </c>
      <c r="Q55" s="35" t="str">
        <f t="shared" si="15"/>
        <v>n/a</v>
      </c>
      <c r="R55" s="35" t="str">
        <f t="shared" si="15"/>
        <v>n/a</v>
      </c>
      <c r="S55" s="35" t="str">
        <f t="shared" si="16"/>
        <v>n/a</v>
      </c>
      <c r="T55" s="35" t="str">
        <f t="shared" si="16"/>
        <v>n/a</v>
      </c>
      <c r="U55" s="35" t="str">
        <f t="shared" si="16"/>
        <v>n/a</v>
      </c>
      <c r="V55" s="35" t="str">
        <f t="shared" si="16"/>
        <v>n/a</v>
      </c>
      <c r="W55" s="35" t="str">
        <f t="shared" si="16"/>
        <v>n/a</v>
      </c>
      <c r="X55" s="35" t="str">
        <f t="shared" si="16"/>
        <v>n/a</v>
      </c>
      <c r="Y55" s="35" t="str">
        <f t="shared" si="16"/>
        <v>n/a</v>
      </c>
      <c r="Z55" s="35" t="str">
        <f t="shared" si="16"/>
        <v>n/a</v>
      </c>
      <c r="AA55" s="35" t="str">
        <f t="shared" si="16"/>
        <v>n/a</v>
      </c>
      <c r="AB55" s="35" t="str">
        <f t="shared" si="16"/>
        <v>n/a</v>
      </c>
      <c r="AC55" s="35" t="str">
        <f t="shared" si="17"/>
        <v>n/a</v>
      </c>
      <c r="AD55" s="35" t="str">
        <f t="shared" si="17"/>
        <v>n/a</v>
      </c>
      <c r="AE55" s="35" t="str">
        <f t="shared" si="17"/>
        <v>n/a</v>
      </c>
      <c r="AF55" s="35" t="str">
        <f t="shared" si="17"/>
        <v>n/a</v>
      </c>
      <c r="AG55" s="35" t="str">
        <f t="shared" si="17"/>
        <v>n/a</v>
      </c>
      <c r="AH55" s="35" t="str">
        <f t="shared" si="17"/>
        <v>n/a</v>
      </c>
      <c r="AI55" s="35" t="str">
        <f t="shared" si="17"/>
        <v>n/a</v>
      </c>
      <c r="AJ55" s="35" t="str">
        <f t="shared" si="17"/>
        <v>n/a</v>
      </c>
      <c r="AK55" s="35" t="str">
        <f t="shared" si="17"/>
        <v>n/a</v>
      </c>
    </row>
    <row r="56" spans="1:37" ht="15" customHeight="1" x14ac:dyDescent="0.25">
      <c r="A56" s="51">
        <v>7</v>
      </c>
      <c r="B56" s="36" t="s">
        <v>35</v>
      </c>
      <c r="C56" s="36" t="s">
        <v>109</v>
      </c>
      <c r="D56" s="35" t="str">
        <f>'Fuel Price'!I89</f>
        <v>n/a</v>
      </c>
      <c r="E56" s="35">
        <f>'Fuel Price'!$J$89</f>
        <v>223544080.85428905</v>
      </c>
      <c r="F56" s="37" t="str">
        <f t="shared" si="14"/>
        <v>n/a</v>
      </c>
      <c r="G56" s="52">
        <f>Assumptions!$E$24</f>
        <v>0</v>
      </c>
      <c r="H56" s="52">
        <f t="array" ref="H56">INDEX(Assumptions!$B$34:$B$40,MATCH($C56,Assumptions!$A$34:$A$40,0))</f>
        <v>0.03</v>
      </c>
      <c r="I56" s="35" t="str">
        <f t="shared" si="15"/>
        <v>n/a</v>
      </c>
      <c r="J56" s="35" t="str">
        <f t="shared" si="15"/>
        <v>n/a</v>
      </c>
      <c r="K56" s="35" t="str">
        <f t="shared" si="15"/>
        <v>n/a</v>
      </c>
      <c r="L56" s="35" t="str">
        <f t="shared" si="15"/>
        <v>n/a</v>
      </c>
      <c r="M56" s="35" t="str">
        <f t="shared" si="15"/>
        <v>n/a</v>
      </c>
      <c r="N56" s="35" t="str">
        <f t="shared" si="15"/>
        <v>n/a</v>
      </c>
      <c r="O56" s="35" t="str">
        <f t="shared" si="15"/>
        <v>n/a</v>
      </c>
      <c r="P56" s="35" t="str">
        <f t="shared" si="15"/>
        <v>n/a</v>
      </c>
      <c r="Q56" s="35" t="str">
        <f t="shared" si="15"/>
        <v>n/a</v>
      </c>
      <c r="R56" s="35" t="str">
        <f t="shared" si="15"/>
        <v>n/a</v>
      </c>
      <c r="S56" s="35" t="str">
        <f t="shared" si="16"/>
        <v>n/a</v>
      </c>
      <c r="T56" s="35" t="str">
        <f t="shared" si="16"/>
        <v>n/a</v>
      </c>
      <c r="U56" s="35" t="str">
        <f t="shared" si="16"/>
        <v>n/a</v>
      </c>
      <c r="V56" s="35" t="str">
        <f t="shared" si="16"/>
        <v>n/a</v>
      </c>
      <c r="W56" s="35" t="str">
        <f t="shared" si="16"/>
        <v>n/a</v>
      </c>
      <c r="X56" s="35" t="str">
        <f t="shared" si="16"/>
        <v>n/a</v>
      </c>
      <c r="Y56" s="35" t="str">
        <f t="shared" si="16"/>
        <v>n/a</v>
      </c>
      <c r="Z56" s="35" t="str">
        <f t="shared" si="16"/>
        <v>n/a</v>
      </c>
      <c r="AA56" s="35" t="str">
        <f t="shared" si="16"/>
        <v>n/a</v>
      </c>
      <c r="AB56" s="35" t="str">
        <f t="shared" si="16"/>
        <v>n/a</v>
      </c>
      <c r="AC56" s="35" t="str">
        <f t="shared" si="17"/>
        <v>n/a</v>
      </c>
      <c r="AD56" s="35" t="str">
        <f t="shared" si="17"/>
        <v>n/a</v>
      </c>
      <c r="AE56" s="35" t="str">
        <f t="shared" si="17"/>
        <v>n/a</v>
      </c>
      <c r="AF56" s="35" t="str">
        <f t="shared" si="17"/>
        <v>n/a</v>
      </c>
      <c r="AG56" s="35" t="str">
        <f t="shared" si="17"/>
        <v>n/a</v>
      </c>
      <c r="AH56" s="35" t="str">
        <f t="shared" si="17"/>
        <v>n/a</v>
      </c>
      <c r="AI56" s="35" t="str">
        <f t="shared" si="17"/>
        <v>n/a</v>
      </c>
      <c r="AJ56" s="35" t="str">
        <f t="shared" si="17"/>
        <v>n/a</v>
      </c>
      <c r="AK56" s="35" t="str">
        <f t="shared" si="17"/>
        <v>n/a</v>
      </c>
    </row>
    <row r="57" spans="1:37" ht="15" customHeight="1" x14ac:dyDescent="0.25">
      <c r="A57" s="51">
        <v>8</v>
      </c>
      <c r="B57" s="36" t="s">
        <v>38</v>
      </c>
      <c r="C57" s="36" t="s">
        <v>99</v>
      </c>
      <c r="D57" s="35" t="str">
        <f>'Fuel Price'!C90</f>
        <v>n/a</v>
      </c>
      <c r="E57" s="35">
        <f>'Fuel Price'!$J$90</f>
        <v>113676514.33333331</v>
      </c>
      <c r="F57" s="37" t="str">
        <f t="shared" si="14"/>
        <v>n/a</v>
      </c>
      <c r="G57" s="52">
        <f>Assumptions!$E$25</f>
        <v>0</v>
      </c>
      <c r="H57" s="52">
        <f t="array" ref="H57">INDEX(Assumptions!$B$34:$B$40,MATCH($C57,Assumptions!$A$34:$A$40,0))</f>
        <v>0.03</v>
      </c>
      <c r="I57" s="35" t="str">
        <f t="shared" si="15"/>
        <v>n/a</v>
      </c>
      <c r="J57" s="35" t="str">
        <f t="shared" si="15"/>
        <v>n/a</v>
      </c>
      <c r="K57" s="35" t="str">
        <f t="shared" si="15"/>
        <v>n/a</v>
      </c>
      <c r="L57" s="35" t="str">
        <f t="shared" si="15"/>
        <v>n/a</v>
      </c>
      <c r="M57" s="35" t="str">
        <f t="shared" si="15"/>
        <v>n/a</v>
      </c>
      <c r="N57" s="35" t="str">
        <f t="shared" si="15"/>
        <v>n/a</v>
      </c>
      <c r="O57" s="35" t="str">
        <f t="shared" si="15"/>
        <v>n/a</v>
      </c>
      <c r="P57" s="35" t="str">
        <f t="shared" si="15"/>
        <v>n/a</v>
      </c>
      <c r="Q57" s="35" t="str">
        <f t="shared" si="15"/>
        <v>n/a</v>
      </c>
      <c r="R57" s="35" t="str">
        <f t="shared" si="15"/>
        <v>n/a</v>
      </c>
      <c r="S57" s="35" t="str">
        <f t="shared" si="16"/>
        <v>n/a</v>
      </c>
      <c r="T57" s="35" t="str">
        <f t="shared" si="16"/>
        <v>n/a</v>
      </c>
      <c r="U57" s="35" t="str">
        <f t="shared" si="16"/>
        <v>n/a</v>
      </c>
      <c r="V57" s="35" t="str">
        <f t="shared" si="16"/>
        <v>n/a</v>
      </c>
      <c r="W57" s="35" t="str">
        <f t="shared" si="16"/>
        <v>n/a</v>
      </c>
      <c r="X57" s="35" t="str">
        <f t="shared" si="16"/>
        <v>n/a</v>
      </c>
      <c r="Y57" s="35" t="str">
        <f t="shared" si="16"/>
        <v>n/a</v>
      </c>
      <c r="Z57" s="35" t="str">
        <f t="shared" si="16"/>
        <v>n/a</v>
      </c>
      <c r="AA57" s="35" t="str">
        <f t="shared" si="16"/>
        <v>n/a</v>
      </c>
      <c r="AB57" s="35" t="str">
        <f t="shared" si="16"/>
        <v>n/a</v>
      </c>
      <c r="AC57" s="35" t="str">
        <f t="shared" si="17"/>
        <v>n/a</v>
      </c>
      <c r="AD57" s="35" t="str">
        <f t="shared" si="17"/>
        <v>n/a</v>
      </c>
      <c r="AE57" s="35" t="str">
        <f t="shared" si="17"/>
        <v>n/a</v>
      </c>
      <c r="AF57" s="35" t="str">
        <f t="shared" si="17"/>
        <v>n/a</v>
      </c>
      <c r="AG57" s="35" t="str">
        <f t="shared" si="17"/>
        <v>n/a</v>
      </c>
      <c r="AH57" s="35" t="str">
        <f t="shared" si="17"/>
        <v>n/a</v>
      </c>
      <c r="AI57" s="35" t="str">
        <f t="shared" si="17"/>
        <v>n/a</v>
      </c>
      <c r="AJ57" s="35" t="str">
        <f t="shared" si="17"/>
        <v>n/a</v>
      </c>
      <c r="AK57" s="35" t="str">
        <f t="shared" si="17"/>
        <v>n/a</v>
      </c>
    </row>
    <row r="58" spans="1:37" ht="15" customHeight="1" x14ac:dyDescent="0.25">
      <c r="A58" s="51">
        <v>8</v>
      </c>
      <c r="B58" s="36" t="s">
        <v>38</v>
      </c>
      <c r="C58" s="36" t="s">
        <v>101</v>
      </c>
      <c r="D58" s="35" t="str">
        <f>'Fuel Price'!D90</f>
        <v>n/a</v>
      </c>
      <c r="E58" s="35">
        <f>'Fuel Price'!$J$90</f>
        <v>113676514.33333331</v>
      </c>
      <c r="F58" s="37" t="str">
        <f t="shared" si="14"/>
        <v>n/a</v>
      </c>
      <c r="G58" s="52">
        <f>Assumptions!$E$25</f>
        <v>0</v>
      </c>
      <c r="H58" s="52">
        <f t="array" ref="H58">INDEX(Assumptions!$B$34:$B$40,MATCH($C58,Assumptions!$A$34:$A$40,0))</f>
        <v>0.01</v>
      </c>
      <c r="I58" s="35" t="str">
        <f t="shared" ref="I58:R67" si="18">IF(ISNUMBER($D58),$D58*(1+$G58)^(I$7-$I$7)*IF($F58&gt;1,(1+($F58-1)*(1-$H58)^(I$7-$I$7))/$F58,1),"n/a")</f>
        <v>n/a</v>
      </c>
      <c r="J58" s="35" t="str">
        <f t="shared" si="18"/>
        <v>n/a</v>
      </c>
      <c r="K58" s="35" t="str">
        <f t="shared" si="18"/>
        <v>n/a</v>
      </c>
      <c r="L58" s="35" t="str">
        <f t="shared" si="18"/>
        <v>n/a</v>
      </c>
      <c r="M58" s="35" t="str">
        <f t="shared" si="18"/>
        <v>n/a</v>
      </c>
      <c r="N58" s="35" t="str">
        <f t="shared" si="18"/>
        <v>n/a</v>
      </c>
      <c r="O58" s="35" t="str">
        <f t="shared" si="18"/>
        <v>n/a</v>
      </c>
      <c r="P58" s="35" t="str">
        <f t="shared" si="18"/>
        <v>n/a</v>
      </c>
      <c r="Q58" s="35" t="str">
        <f t="shared" si="18"/>
        <v>n/a</v>
      </c>
      <c r="R58" s="35" t="str">
        <f t="shared" si="18"/>
        <v>n/a</v>
      </c>
      <c r="S58" s="35" t="str">
        <f t="shared" ref="S58:AB67" si="19">IF(ISNUMBER($D58),$D58*(1+$G58)^(S$7-$I$7)*IF($F58&gt;1,(1+($F58-1)*(1-$H58)^(S$7-$I$7))/$F58,1),"n/a")</f>
        <v>n/a</v>
      </c>
      <c r="T58" s="35" t="str">
        <f t="shared" si="19"/>
        <v>n/a</v>
      </c>
      <c r="U58" s="35" t="str">
        <f t="shared" si="19"/>
        <v>n/a</v>
      </c>
      <c r="V58" s="35" t="str">
        <f t="shared" si="19"/>
        <v>n/a</v>
      </c>
      <c r="W58" s="35" t="str">
        <f t="shared" si="19"/>
        <v>n/a</v>
      </c>
      <c r="X58" s="35" t="str">
        <f t="shared" si="19"/>
        <v>n/a</v>
      </c>
      <c r="Y58" s="35" t="str">
        <f t="shared" si="19"/>
        <v>n/a</v>
      </c>
      <c r="Z58" s="35" t="str">
        <f t="shared" si="19"/>
        <v>n/a</v>
      </c>
      <c r="AA58" s="35" t="str">
        <f t="shared" si="19"/>
        <v>n/a</v>
      </c>
      <c r="AB58" s="35" t="str">
        <f t="shared" si="19"/>
        <v>n/a</v>
      </c>
      <c r="AC58" s="35" t="str">
        <f t="shared" ref="AC58:AK67" si="20">IF(ISNUMBER($D58),$D58*(1+$G58)^(AC$7-$I$7)*IF($F58&gt;1,(1+($F58-1)*(1-$H58)^(AC$7-$I$7))/$F58,1),"n/a")</f>
        <v>n/a</v>
      </c>
      <c r="AD58" s="35" t="str">
        <f t="shared" si="20"/>
        <v>n/a</v>
      </c>
      <c r="AE58" s="35" t="str">
        <f t="shared" si="20"/>
        <v>n/a</v>
      </c>
      <c r="AF58" s="35" t="str">
        <f t="shared" si="20"/>
        <v>n/a</v>
      </c>
      <c r="AG58" s="35" t="str">
        <f t="shared" si="20"/>
        <v>n/a</v>
      </c>
      <c r="AH58" s="35" t="str">
        <f t="shared" si="20"/>
        <v>n/a</v>
      </c>
      <c r="AI58" s="35" t="str">
        <f t="shared" si="20"/>
        <v>n/a</v>
      </c>
      <c r="AJ58" s="35" t="str">
        <f t="shared" si="20"/>
        <v>n/a</v>
      </c>
      <c r="AK58" s="35" t="str">
        <f t="shared" si="20"/>
        <v>n/a</v>
      </c>
    </row>
    <row r="59" spans="1:37" ht="15" customHeight="1" x14ac:dyDescent="0.25">
      <c r="A59" s="51">
        <v>8</v>
      </c>
      <c r="B59" s="36" t="s">
        <v>38</v>
      </c>
      <c r="C59" s="36" t="s">
        <v>103</v>
      </c>
      <c r="D59" s="35">
        <f>'Fuel Price'!E90</f>
        <v>113676514.33333331</v>
      </c>
      <c r="E59" s="35">
        <f>'Fuel Price'!$J$90</f>
        <v>113676514.33333331</v>
      </c>
      <c r="F59" s="37">
        <f t="shared" si="14"/>
        <v>1</v>
      </c>
      <c r="G59" s="52">
        <f>Assumptions!$E$25</f>
        <v>0</v>
      </c>
      <c r="H59" s="52">
        <f t="array" ref="H59">INDEX(Assumptions!$B$34:$B$40,MATCH($C59,Assumptions!$A$34:$A$40,0))</f>
        <v>0</v>
      </c>
      <c r="I59" s="35">
        <f t="shared" si="18"/>
        <v>113676514.33333331</v>
      </c>
      <c r="J59" s="35">
        <f t="shared" si="18"/>
        <v>113676514.33333331</v>
      </c>
      <c r="K59" s="35">
        <f t="shared" si="18"/>
        <v>113676514.33333331</v>
      </c>
      <c r="L59" s="35">
        <f t="shared" si="18"/>
        <v>113676514.33333331</v>
      </c>
      <c r="M59" s="35">
        <f t="shared" si="18"/>
        <v>113676514.33333331</v>
      </c>
      <c r="N59" s="35">
        <f t="shared" si="18"/>
        <v>113676514.33333331</v>
      </c>
      <c r="O59" s="35">
        <f t="shared" si="18"/>
        <v>113676514.33333331</v>
      </c>
      <c r="P59" s="35">
        <f t="shared" si="18"/>
        <v>113676514.33333331</v>
      </c>
      <c r="Q59" s="35">
        <f t="shared" si="18"/>
        <v>113676514.33333331</v>
      </c>
      <c r="R59" s="35">
        <f t="shared" si="18"/>
        <v>113676514.33333331</v>
      </c>
      <c r="S59" s="35">
        <f t="shared" si="19"/>
        <v>113676514.33333331</v>
      </c>
      <c r="T59" s="35">
        <f t="shared" si="19"/>
        <v>113676514.33333331</v>
      </c>
      <c r="U59" s="35">
        <f t="shared" si="19"/>
        <v>113676514.33333331</v>
      </c>
      <c r="V59" s="35">
        <f t="shared" si="19"/>
        <v>113676514.33333331</v>
      </c>
      <c r="W59" s="35">
        <f t="shared" si="19"/>
        <v>113676514.33333331</v>
      </c>
      <c r="X59" s="35">
        <f t="shared" si="19"/>
        <v>113676514.33333331</v>
      </c>
      <c r="Y59" s="35">
        <f t="shared" si="19"/>
        <v>113676514.33333331</v>
      </c>
      <c r="Z59" s="35">
        <f t="shared" si="19"/>
        <v>113676514.33333331</v>
      </c>
      <c r="AA59" s="35">
        <f t="shared" si="19"/>
        <v>113676514.33333331</v>
      </c>
      <c r="AB59" s="35">
        <f t="shared" si="19"/>
        <v>113676514.33333331</v>
      </c>
      <c r="AC59" s="35">
        <f t="shared" si="20"/>
        <v>113676514.33333331</v>
      </c>
      <c r="AD59" s="35">
        <f t="shared" si="20"/>
        <v>113676514.33333331</v>
      </c>
      <c r="AE59" s="35">
        <f t="shared" si="20"/>
        <v>113676514.33333331</v>
      </c>
      <c r="AF59" s="35">
        <f t="shared" si="20"/>
        <v>113676514.33333331</v>
      </c>
      <c r="AG59" s="35">
        <f t="shared" si="20"/>
        <v>113676514.33333331</v>
      </c>
      <c r="AH59" s="35">
        <f t="shared" si="20"/>
        <v>113676514.33333331</v>
      </c>
      <c r="AI59" s="35">
        <f t="shared" si="20"/>
        <v>113676514.33333331</v>
      </c>
      <c r="AJ59" s="35">
        <f t="shared" si="20"/>
        <v>113676514.33333331</v>
      </c>
      <c r="AK59" s="35">
        <f t="shared" si="20"/>
        <v>113676514.33333331</v>
      </c>
    </row>
    <row r="60" spans="1:37" ht="15" customHeight="1" x14ac:dyDescent="0.25">
      <c r="A60" s="51">
        <v>8</v>
      </c>
      <c r="B60" s="36" t="s">
        <v>38</v>
      </c>
      <c r="C60" s="36" t="s">
        <v>105</v>
      </c>
      <c r="D60" s="35" t="str">
        <f>'Fuel Price'!F90</f>
        <v>n/a</v>
      </c>
      <c r="E60" s="35">
        <f>'Fuel Price'!$J$90</f>
        <v>113676514.33333331</v>
      </c>
      <c r="F60" s="37" t="str">
        <f t="shared" si="14"/>
        <v>n/a</v>
      </c>
      <c r="G60" s="52">
        <f>Assumptions!$E$25</f>
        <v>0</v>
      </c>
      <c r="H60" s="52">
        <f t="array" ref="H60">INDEX(Assumptions!$B$34:$B$40,MATCH($C60,Assumptions!$A$34:$A$40,0))</f>
        <v>0</v>
      </c>
      <c r="I60" s="35" t="str">
        <f t="shared" si="18"/>
        <v>n/a</v>
      </c>
      <c r="J60" s="35" t="str">
        <f t="shared" si="18"/>
        <v>n/a</v>
      </c>
      <c r="K60" s="35" t="str">
        <f t="shared" si="18"/>
        <v>n/a</v>
      </c>
      <c r="L60" s="35" t="str">
        <f t="shared" si="18"/>
        <v>n/a</v>
      </c>
      <c r="M60" s="35" t="str">
        <f t="shared" si="18"/>
        <v>n/a</v>
      </c>
      <c r="N60" s="35" t="str">
        <f t="shared" si="18"/>
        <v>n/a</v>
      </c>
      <c r="O60" s="35" t="str">
        <f t="shared" si="18"/>
        <v>n/a</v>
      </c>
      <c r="P60" s="35" t="str">
        <f t="shared" si="18"/>
        <v>n/a</v>
      </c>
      <c r="Q60" s="35" t="str">
        <f t="shared" si="18"/>
        <v>n/a</v>
      </c>
      <c r="R60" s="35" t="str">
        <f t="shared" si="18"/>
        <v>n/a</v>
      </c>
      <c r="S60" s="35" t="str">
        <f t="shared" si="19"/>
        <v>n/a</v>
      </c>
      <c r="T60" s="35" t="str">
        <f t="shared" si="19"/>
        <v>n/a</v>
      </c>
      <c r="U60" s="35" t="str">
        <f t="shared" si="19"/>
        <v>n/a</v>
      </c>
      <c r="V60" s="35" t="str">
        <f t="shared" si="19"/>
        <v>n/a</v>
      </c>
      <c r="W60" s="35" t="str">
        <f t="shared" si="19"/>
        <v>n/a</v>
      </c>
      <c r="X60" s="35" t="str">
        <f t="shared" si="19"/>
        <v>n/a</v>
      </c>
      <c r="Y60" s="35" t="str">
        <f t="shared" si="19"/>
        <v>n/a</v>
      </c>
      <c r="Z60" s="35" t="str">
        <f t="shared" si="19"/>
        <v>n/a</v>
      </c>
      <c r="AA60" s="35" t="str">
        <f t="shared" si="19"/>
        <v>n/a</v>
      </c>
      <c r="AB60" s="35" t="str">
        <f t="shared" si="19"/>
        <v>n/a</v>
      </c>
      <c r="AC60" s="35" t="str">
        <f t="shared" si="20"/>
        <v>n/a</v>
      </c>
      <c r="AD60" s="35" t="str">
        <f t="shared" si="20"/>
        <v>n/a</v>
      </c>
      <c r="AE60" s="35" t="str">
        <f t="shared" si="20"/>
        <v>n/a</v>
      </c>
      <c r="AF60" s="35" t="str">
        <f t="shared" si="20"/>
        <v>n/a</v>
      </c>
      <c r="AG60" s="35" t="str">
        <f t="shared" si="20"/>
        <v>n/a</v>
      </c>
      <c r="AH60" s="35" t="str">
        <f t="shared" si="20"/>
        <v>n/a</v>
      </c>
      <c r="AI60" s="35" t="str">
        <f t="shared" si="20"/>
        <v>n/a</v>
      </c>
      <c r="AJ60" s="35" t="str">
        <f t="shared" si="20"/>
        <v>n/a</v>
      </c>
      <c r="AK60" s="35" t="str">
        <f t="shared" si="20"/>
        <v>n/a</v>
      </c>
    </row>
    <row r="61" spans="1:37" ht="15" customHeight="1" x14ac:dyDescent="0.25">
      <c r="A61" s="51">
        <v>8</v>
      </c>
      <c r="B61" s="36" t="s">
        <v>38</v>
      </c>
      <c r="C61" s="36" t="s">
        <v>106</v>
      </c>
      <c r="D61" s="35" t="str">
        <f>'Fuel Price'!G90</f>
        <v>n/a</v>
      </c>
      <c r="E61" s="35">
        <f>'Fuel Price'!$J$90</f>
        <v>113676514.33333331</v>
      </c>
      <c r="F61" s="37" t="str">
        <f t="shared" si="14"/>
        <v>n/a</v>
      </c>
      <c r="G61" s="52">
        <f>Assumptions!$E$25</f>
        <v>0</v>
      </c>
      <c r="H61" s="52">
        <f t="array" ref="H61">INDEX(Assumptions!$B$34:$B$40,MATCH($C61,Assumptions!$A$34:$A$40,0))</f>
        <v>0.02</v>
      </c>
      <c r="I61" s="35" t="str">
        <f t="shared" si="18"/>
        <v>n/a</v>
      </c>
      <c r="J61" s="35" t="str">
        <f t="shared" si="18"/>
        <v>n/a</v>
      </c>
      <c r="K61" s="35" t="str">
        <f t="shared" si="18"/>
        <v>n/a</v>
      </c>
      <c r="L61" s="35" t="str">
        <f t="shared" si="18"/>
        <v>n/a</v>
      </c>
      <c r="M61" s="35" t="str">
        <f t="shared" si="18"/>
        <v>n/a</v>
      </c>
      <c r="N61" s="35" t="str">
        <f t="shared" si="18"/>
        <v>n/a</v>
      </c>
      <c r="O61" s="35" t="str">
        <f t="shared" si="18"/>
        <v>n/a</v>
      </c>
      <c r="P61" s="35" t="str">
        <f t="shared" si="18"/>
        <v>n/a</v>
      </c>
      <c r="Q61" s="35" t="str">
        <f t="shared" si="18"/>
        <v>n/a</v>
      </c>
      <c r="R61" s="35" t="str">
        <f t="shared" si="18"/>
        <v>n/a</v>
      </c>
      <c r="S61" s="35" t="str">
        <f t="shared" si="19"/>
        <v>n/a</v>
      </c>
      <c r="T61" s="35" t="str">
        <f t="shared" si="19"/>
        <v>n/a</v>
      </c>
      <c r="U61" s="35" t="str">
        <f t="shared" si="19"/>
        <v>n/a</v>
      </c>
      <c r="V61" s="35" t="str">
        <f t="shared" si="19"/>
        <v>n/a</v>
      </c>
      <c r="W61" s="35" t="str">
        <f t="shared" si="19"/>
        <v>n/a</v>
      </c>
      <c r="X61" s="35" t="str">
        <f t="shared" si="19"/>
        <v>n/a</v>
      </c>
      <c r="Y61" s="35" t="str">
        <f t="shared" si="19"/>
        <v>n/a</v>
      </c>
      <c r="Z61" s="35" t="str">
        <f t="shared" si="19"/>
        <v>n/a</v>
      </c>
      <c r="AA61" s="35" t="str">
        <f t="shared" si="19"/>
        <v>n/a</v>
      </c>
      <c r="AB61" s="35" t="str">
        <f t="shared" si="19"/>
        <v>n/a</v>
      </c>
      <c r="AC61" s="35" t="str">
        <f t="shared" si="20"/>
        <v>n/a</v>
      </c>
      <c r="AD61" s="35" t="str">
        <f t="shared" si="20"/>
        <v>n/a</v>
      </c>
      <c r="AE61" s="35" t="str">
        <f t="shared" si="20"/>
        <v>n/a</v>
      </c>
      <c r="AF61" s="35" t="str">
        <f t="shared" si="20"/>
        <v>n/a</v>
      </c>
      <c r="AG61" s="35" t="str">
        <f t="shared" si="20"/>
        <v>n/a</v>
      </c>
      <c r="AH61" s="35" t="str">
        <f t="shared" si="20"/>
        <v>n/a</v>
      </c>
      <c r="AI61" s="35" t="str">
        <f t="shared" si="20"/>
        <v>n/a</v>
      </c>
      <c r="AJ61" s="35" t="str">
        <f t="shared" si="20"/>
        <v>n/a</v>
      </c>
      <c r="AK61" s="35" t="str">
        <f t="shared" si="20"/>
        <v>n/a</v>
      </c>
    </row>
    <row r="62" spans="1:37" ht="15" customHeight="1" x14ac:dyDescent="0.25">
      <c r="A62" s="51">
        <v>8</v>
      </c>
      <c r="B62" s="36" t="s">
        <v>38</v>
      </c>
      <c r="C62" s="36" t="s">
        <v>108</v>
      </c>
      <c r="D62" s="35" t="str">
        <f>'Fuel Price'!H90</f>
        <v>n/a</v>
      </c>
      <c r="E62" s="35">
        <f>'Fuel Price'!$J$90</f>
        <v>113676514.33333331</v>
      </c>
      <c r="F62" s="37" t="str">
        <f t="shared" si="14"/>
        <v>n/a</v>
      </c>
      <c r="G62" s="52">
        <f>Assumptions!$E$25</f>
        <v>0</v>
      </c>
      <c r="H62" s="52">
        <f t="array" ref="H62">INDEX(Assumptions!$B$34:$B$40,MATCH($C62,Assumptions!$A$34:$A$40,0))</f>
        <v>0.01</v>
      </c>
      <c r="I62" s="35" t="str">
        <f t="shared" si="18"/>
        <v>n/a</v>
      </c>
      <c r="J62" s="35" t="str">
        <f t="shared" si="18"/>
        <v>n/a</v>
      </c>
      <c r="K62" s="35" t="str">
        <f t="shared" si="18"/>
        <v>n/a</v>
      </c>
      <c r="L62" s="35" t="str">
        <f t="shared" si="18"/>
        <v>n/a</v>
      </c>
      <c r="M62" s="35" t="str">
        <f t="shared" si="18"/>
        <v>n/a</v>
      </c>
      <c r="N62" s="35" t="str">
        <f t="shared" si="18"/>
        <v>n/a</v>
      </c>
      <c r="O62" s="35" t="str">
        <f t="shared" si="18"/>
        <v>n/a</v>
      </c>
      <c r="P62" s="35" t="str">
        <f t="shared" si="18"/>
        <v>n/a</v>
      </c>
      <c r="Q62" s="35" t="str">
        <f t="shared" si="18"/>
        <v>n/a</v>
      </c>
      <c r="R62" s="35" t="str">
        <f t="shared" si="18"/>
        <v>n/a</v>
      </c>
      <c r="S62" s="35" t="str">
        <f t="shared" si="19"/>
        <v>n/a</v>
      </c>
      <c r="T62" s="35" t="str">
        <f t="shared" si="19"/>
        <v>n/a</v>
      </c>
      <c r="U62" s="35" t="str">
        <f t="shared" si="19"/>
        <v>n/a</v>
      </c>
      <c r="V62" s="35" t="str">
        <f t="shared" si="19"/>
        <v>n/a</v>
      </c>
      <c r="W62" s="35" t="str">
        <f t="shared" si="19"/>
        <v>n/a</v>
      </c>
      <c r="X62" s="35" t="str">
        <f t="shared" si="19"/>
        <v>n/a</v>
      </c>
      <c r="Y62" s="35" t="str">
        <f t="shared" si="19"/>
        <v>n/a</v>
      </c>
      <c r="Z62" s="35" t="str">
        <f t="shared" si="19"/>
        <v>n/a</v>
      </c>
      <c r="AA62" s="35" t="str">
        <f t="shared" si="19"/>
        <v>n/a</v>
      </c>
      <c r="AB62" s="35" t="str">
        <f t="shared" si="19"/>
        <v>n/a</v>
      </c>
      <c r="AC62" s="35" t="str">
        <f t="shared" si="20"/>
        <v>n/a</v>
      </c>
      <c r="AD62" s="35" t="str">
        <f t="shared" si="20"/>
        <v>n/a</v>
      </c>
      <c r="AE62" s="35" t="str">
        <f t="shared" si="20"/>
        <v>n/a</v>
      </c>
      <c r="AF62" s="35" t="str">
        <f t="shared" si="20"/>
        <v>n/a</v>
      </c>
      <c r="AG62" s="35" t="str">
        <f t="shared" si="20"/>
        <v>n/a</v>
      </c>
      <c r="AH62" s="35" t="str">
        <f t="shared" si="20"/>
        <v>n/a</v>
      </c>
      <c r="AI62" s="35" t="str">
        <f t="shared" si="20"/>
        <v>n/a</v>
      </c>
      <c r="AJ62" s="35" t="str">
        <f t="shared" si="20"/>
        <v>n/a</v>
      </c>
      <c r="AK62" s="35" t="str">
        <f t="shared" si="20"/>
        <v>n/a</v>
      </c>
    </row>
    <row r="63" spans="1:37" ht="15" customHeight="1" x14ac:dyDescent="0.25">
      <c r="A63" s="51">
        <v>8</v>
      </c>
      <c r="B63" s="36" t="s">
        <v>38</v>
      </c>
      <c r="C63" s="36" t="s">
        <v>109</v>
      </c>
      <c r="D63" s="35" t="str">
        <f>'Fuel Price'!I90</f>
        <v>n/a</v>
      </c>
      <c r="E63" s="35">
        <f>'Fuel Price'!$J$90</f>
        <v>113676514.33333331</v>
      </c>
      <c r="F63" s="37" t="str">
        <f t="shared" si="14"/>
        <v>n/a</v>
      </c>
      <c r="G63" s="52">
        <f>Assumptions!$E$25</f>
        <v>0</v>
      </c>
      <c r="H63" s="52">
        <f t="array" ref="H63">INDEX(Assumptions!$B$34:$B$40,MATCH($C63,Assumptions!$A$34:$A$40,0))</f>
        <v>0.03</v>
      </c>
      <c r="I63" s="35" t="str">
        <f t="shared" si="18"/>
        <v>n/a</v>
      </c>
      <c r="J63" s="35" t="str">
        <f t="shared" si="18"/>
        <v>n/a</v>
      </c>
      <c r="K63" s="35" t="str">
        <f t="shared" si="18"/>
        <v>n/a</v>
      </c>
      <c r="L63" s="35" t="str">
        <f t="shared" si="18"/>
        <v>n/a</v>
      </c>
      <c r="M63" s="35" t="str">
        <f t="shared" si="18"/>
        <v>n/a</v>
      </c>
      <c r="N63" s="35" t="str">
        <f t="shared" si="18"/>
        <v>n/a</v>
      </c>
      <c r="O63" s="35" t="str">
        <f t="shared" si="18"/>
        <v>n/a</v>
      </c>
      <c r="P63" s="35" t="str">
        <f t="shared" si="18"/>
        <v>n/a</v>
      </c>
      <c r="Q63" s="35" t="str">
        <f t="shared" si="18"/>
        <v>n/a</v>
      </c>
      <c r="R63" s="35" t="str">
        <f t="shared" si="18"/>
        <v>n/a</v>
      </c>
      <c r="S63" s="35" t="str">
        <f t="shared" si="19"/>
        <v>n/a</v>
      </c>
      <c r="T63" s="35" t="str">
        <f t="shared" si="19"/>
        <v>n/a</v>
      </c>
      <c r="U63" s="35" t="str">
        <f t="shared" si="19"/>
        <v>n/a</v>
      </c>
      <c r="V63" s="35" t="str">
        <f t="shared" si="19"/>
        <v>n/a</v>
      </c>
      <c r="W63" s="35" t="str">
        <f t="shared" si="19"/>
        <v>n/a</v>
      </c>
      <c r="X63" s="35" t="str">
        <f t="shared" si="19"/>
        <v>n/a</v>
      </c>
      <c r="Y63" s="35" t="str">
        <f t="shared" si="19"/>
        <v>n/a</v>
      </c>
      <c r="Z63" s="35" t="str">
        <f t="shared" si="19"/>
        <v>n/a</v>
      </c>
      <c r="AA63" s="35" t="str">
        <f t="shared" si="19"/>
        <v>n/a</v>
      </c>
      <c r="AB63" s="35" t="str">
        <f t="shared" si="19"/>
        <v>n/a</v>
      </c>
      <c r="AC63" s="35" t="str">
        <f t="shared" si="20"/>
        <v>n/a</v>
      </c>
      <c r="AD63" s="35" t="str">
        <f t="shared" si="20"/>
        <v>n/a</v>
      </c>
      <c r="AE63" s="35" t="str">
        <f t="shared" si="20"/>
        <v>n/a</v>
      </c>
      <c r="AF63" s="35" t="str">
        <f t="shared" si="20"/>
        <v>n/a</v>
      </c>
      <c r="AG63" s="35" t="str">
        <f t="shared" si="20"/>
        <v>n/a</v>
      </c>
      <c r="AH63" s="35" t="str">
        <f t="shared" si="20"/>
        <v>n/a</v>
      </c>
      <c r="AI63" s="35" t="str">
        <f t="shared" si="20"/>
        <v>n/a</v>
      </c>
      <c r="AJ63" s="35" t="str">
        <f t="shared" si="20"/>
        <v>n/a</v>
      </c>
      <c r="AK63" s="35" t="str">
        <f t="shared" si="20"/>
        <v>n/a</v>
      </c>
    </row>
    <row r="64" spans="1:37" ht="15" customHeight="1" x14ac:dyDescent="0.25">
      <c r="A64" s="51">
        <v>9</v>
      </c>
      <c r="B64" s="36" t="s">
        <v>42</v>
      </c>
      <c r="C64" s="36" t="s">
        <v>99</v>
      </c>
      <c r="D64" s="35">
        <f>'Fuel Price'!C91</f>
        <v>120029614.29769903</v>
      </c>
      <c r="E64" s="35">
        <f>'Fuel Price'!$J$91</f>
        <v>75018508.936061889</v>
      </c>
      <c r="F64" s="37">
        <f t="shared" si="14"/>
        <v>1.6</v>
      </c>
      <c r="G64" s="52">
        <f>Assumptions!$E$26</f>
        <v>0</v>
      </c>
      <c r="H64" s="52">
        <f t="array" ref="H64">INDEX(Assumptions!$B$34:$B$40,MATCH($C64,Assumptions!$A$34:$A$40,0))</f>
        <v>0.03</v>
      </c>
      <c r="I64" s="35">
        <f t="shared" si="18"/>
        <v>120029614.29769903</v>
      </c>
      <c r="J64" s="35">
        <f t="shared" si="18"/>
        <v>118679281.13684992</v>
      </c>
      <c r="K64" s="35">
        <f t="shared" si="18"/>
        <v>117369457.97082628</v>
      </c>
      <c r="L64" s="35">
        <f t="shared" si="18"/>
        <v>116098929.49978335</v>
      </c>
      <c r="M64" s="35">
        <f t="shared" si="18"/>
        <v>114866516.88287172</v>
      </c>
      <c r="N64" s="35">
        <f t="shared" si="18"/>
        <v>113671076.64446741</v>
      </c>
      <c r="O64" s="35">
        <f t="shared" si="18"/>
        <v>112511499.61321525</v>
      </c>
      <c r="P64" s="35">
        <f t="shared" si="18"/>
        <v>111386709.89290063</v>
      </c>
      <c r="Q64" s="35">
        <f t="shared" si="18"/>
        <v>110295663.86419548</v>
      </c>
      <c r="R64" s="35">
        <f t="shared" si="18"/>
        <v>109237349.21635146</v>
      </c>
      <c r="S64" s="35">
        <f t="shared" si="19"/>
        <v>108210784.0079428</v>
      </c>
      <c r="T64" s="35">
        <f t="shared" si="19"/>
        <v>107215015.75578634</v>
      </c>
      <c r="U64" s="35">
        <f t="shared" si="19"/>
        <v>106249120.55119462</v>
      </c>
      <c r="V64" s="35">
        <f t="shared" si="19"/>
        <v>105312202.20274062</v>
      </c>
      <c r="W64" s="35">
        <f t="shared" si="19"/>
        <v>104403391.40474027</v>
      </c>
      <c r="X64" s="35">
        <f t="shared" si="19"/>
        <v>103521844.93067993</v>
      </c>
      <c r="Y64" s="35">
        <f t="shared" si="19"/>
        <v>102666744.85084137</v>
      </c>
      <c r="Z64" s="35">
        <f t="shared" si="19"/>
        <v>101837297.773398</v>
      </c>
      <c r="AA64" s="35">
        <f t="shared" si="19"/>
        <v>101032734.10827792</v>
      </c>
      <c r="AB64" s="35">
        <f t="shared" si="19"/>
        <v>100252307.35311145</v>
      </c>
      <c r="AC64" s="35">
        <f t="shared" si="20"/>
        <v>99495293.400599957</v>
      </c>
      <c r="AD64" s="35">
        <f t="shared" si="20"/>
        <v>98760989.866663799</v>
      </c>
      <c r="AE64" s="35">
        <f t="shared" si="20"/>
        <v>98048715.438745752</v>
      </c>
      <c r="AF64" s="35">
        <f t="shared" si="20"/>
        <v>97357809.243665233</v>
      </c>
      <c r="AG64" s="35">
        <f t="shared" si="20"/>
        <v>96687630.234437123</v>
      </c>
      <c r="AH64" s="35">
        <f t="shared" si="20"/>
        <v>96037556.595485866</v>
      </c>
      <c r="AI64" s="35">
        <f t="shared" si="20"/>
        <v>95406985.165703148</v>
      </c>
      <c r="AJ64" s="35">
        <f t="shared" si="20"/>
        <v>94795330.878813908</v>
      </c>
      <c r="AK64" s="35">
        <f t="shared" si="20"/>
        <v>94202026.220531344</v>
      </c>
    </row>
    <row r="65" spans="1:37" ht="15" customHeight="1" x14ac:dyDescent="0.25">
      <c r="A65" s="51">
        <v>9</v>
      </c>
      <c r="B65" s="36" t="s">
        <v>42</v>
      </c>
      <c r="C65" s="36" t="s">
        <v>101</v>
      </c>
      <c r="D65" s="35">
        <f>'Fuel Price'!D91</f>
        <v>86271285.276471168</v>
      </c>
      <c r="E65" s="35">
        <f>'Fuel Price'!$J$91</f>
        <v>75018508.936061889</v>
      </c>
      <c r="F65" s="37">
        <f t="shared" si="14"/>
        <v>1.1499999999999999</v>
      </c>
      <c r="G65" s="52">
        <f>Assumptions!$E$26</f>
        <v>0</v>
      </c>
      <c r="H65" s="52">
        <f t="array" ref="H65">INDEX(Assumptions!$B$34:$B$40,MATCH($C65,Assumptions!$A$34:$A$40,0))</f>
        <v>0.01</v>
      </c>
      <c r="I65" s="35">
        <f t="shared" si="18"/>
        <v>86271285.276471168</v>
      </c>
      <c r="J65" s="35">
        <f t="shared" si="18"/>
        <v>86158757.513067067</v>
      </c>
      <c r="K65" s="35">
        <f t="shared" si="18"/>
        <v>86047355.02729702</v>
      </c>
      <c r="L65" s="35">
        <f t="shared" si="18"/>
        <v>85937066.566384673</v>
      </c>
      <c r="M65" s="35">
        <f t="shared" si="18"/>
        <v>85827880.990081444</v>
      </c>
      <c r="N65" s="35">
        <f t="shared" si="18"/>
        <v>85719787.269541249</v>
      </c>
      <c r="O65" s="35">
        <f t="shared" si="18"/>
        <v>85612774.486206457</v>
      </c>
      <c r="P65" s="35">
        <f t="shared" si="18"/>
        <v>85506831.830705002</v>
      </c>
      <c r="Q65" s="35">
        <f t="shared" si="18"/>
        <v>85401948.601758584</v>
      </c>
      <c r="R65" s="35">
        <f t="shared" si="18"/>
        <v>85298114.205101594</v>
      </c>
      <c r="S65" s="35">
        <f t="shared" si="19"/>
        <v>85195318.152411208</v>
      </c>
      <c r="T65" s="35">
        <f t="shared" si="19"/>
        <v>85093550.060247704</v>
      </c>
      <c r="U65" s="35">
        <f t="shared" si="19"/>
        <v>84992799.64900586</v>
      </c>
      <c r="V65" s="35">
        <f t="shared" si="19"/>
        <v>84893056.741876423</v>
      </c>
      <c r="W65" s="35">
        <f t="shared" si="19"/>
        <v>84794311.263818279</v>
      </c>
      <c r="X65" s="35">
        <f t="shared" si="19"/>
        <v>84696553.240540713</v>
      </c>
      <c r="Y65" s="35">
        <f t="shared" si="19"/>
        <v>84599772.797495931</v>
      </c>
      <c r="Z65" s="35">
        <f t="shared" si="19"/>
        <v>84503960.15888159</v>
      </c>
      <c r="AA65" s="35">
        <f t="shared" si="19"/>
        <v>84409105.646653384</v>
      </c>
      <c r="AB65" s="35">
        <f t="shared" si="19"/>
        <v>84315199.679547459</v>
      </c>
      <c r="AC65" s="35">
        <f t="shared" si="20"/>
        <v>84222232.772112608</v>
      </c>
      <c r="AD65" s="35">
        <f t="shared" si="20"/>
        <v>84130195.533752099</v>
      </c>
      <c r="AE65" s="35">
        <f t="shared" si="20"/>
        <v>84039078.667775199</v>
      </c>
      <c r="AF65" s="35">
        <f t="shared" si="20"/>
        <v>83948872.970458075</v>
      </c>
      <c r="AG65" s="35">
        <f t="shared" si="20"/>
        <v>83859569.330114111</v>
      </c>
      <c r="AH65" s="35">
        <f t="shared" si="20"/>
        <v>83771158.726173595</v>
      </c>
      <c r="AI65" s="35">
        <f t="shared" si="20"/>
        <v>83683632.228272468</v>
      </c>
      <c r="AJ65" s="35">
        <f t="shared" si="20"/>
        <v>83596980.995350361</v>
      </c>
      <c r="AK65" s="35">
        <f t="shared" si="20"/>
        <v>83511196.274757475</v>
      </c>
    </row>
    <row r="66" spans="1:37" ht="15" customHeight="1" x14ac:dyDescent="0.25">
      <c r="A66" s="51">
        <v>9</v>
      </c>
      <c r="B66" s="36" t="s">
        <v>42</v>
      </c>
      <c r="C66" s="36" t="s">
        <v>103</v>
      </c>
      <c r="D66" s="35" t="str">
        <f>'Fuel Price'!E91</f>
        <v>n/a</v>
      </c>
      <c r="E66" s="35">
        <f>'Fuel Price'!$J$91</f>
        <v>75018508.936061889</v>
      </c>
      <c r="F66" s="37" t="str">
        <f t="shared" si="14"/>
        <v>n/a</v>
      </c>
      <c r="G66" s="52">
        <f>Assumptions!$E$26</f>
        <v>0</v>
      </c>
      <c r="H66" s="52">
        <f t="array" ref="H66">INDEX(Assumptions!$B$34:$B$40,MATCH($C66,Assumptions!$A$34:$A$40,0))</f>
        <v>0</v>
      </c>
      <c r="I66" s="35" t="str">
        <f t="shared" si="18"/>
        <v>n/a</v>
      </c>
      <c r="J66" s="35" t="str">
        <f t="shared" si="18"/>
        <v>n/a</v>
      </c>
      <c r="K66" s="35" t="str">
        <f t="shared" si="18"/>
        <v>n/a</v>
      </c>
      <c r="L66" s="35" t="str">
        <f t="shared" si="18"/>
        <v>n/a</v>
      </c>
      <c r="M66" s="35" t="str">
        <f t="shared" si="18"/>
        <v>n/a</v>
      </c>
      <c r="N66" s="35" t="str">
        <f t="shared" si="18"/>
        <v>n/a</v>
      </c>
      <c r="O66" s="35" t="str">
        <f t="shared" si="18"/>
        <v>n/a</v>
      </c>
      <c r="P66" s="35" t="str">
        <f t="shared" si="18"/>
        <v>n/a</v>
      </c>
      <c r="Q66" s="35" t="str">
        <f t="shared" si="18"/>
        <v>n/a</v>
      </c>
      <c r="R66" s="35" t="str">
        <f t="shared" si="18"/>
        <v>n/a</v>
      </c>
      <c r="S66" s="35" t="str">
        <f t="shared" si="19"/>
        <v>n/a</v>
      </c>
      <c r="T66" s="35" t="str">
        <f t="shared" si="19"/>
        <v>n/a</v>
      </c>
      <c r="U66" s="35" t="str">
        <f t="shared" si="19"/>
        <v>n/a</v>
      </c>
      <c r="V66" s="35" t="str">
        <f t="shared" si="19"/>
        <v>n/a</v>
      </c>
      <c r="W66" s="35" t="str">
        <f t="shared" si="19"/>
        <v>n/a</v>
      </c>
      <c r="X66" s="35" t="str">
        <f t="shared" si="19"/>
        <v>n/a</v>
      </c>
      <c r="Y66" s="35" t="str">
        <f t="shared" si="19"/>
        <v>n/a</v>
      </c>
      <c r="Z66" s="35" t="str">
        <f t="shared" si="19"/>
        <v>n/a</v>
      </c>
      <c r="AA66" s="35" t="str">
        <f t="shared" si="19"/>
        <v>n/a</v>
      </c>
      <c r="AB66" s="35" t="str">
        <f t="shared" si="19"/>
        <v>n/a</v>
      </c>
      <c r="AC66" s="35" t="str">
        <f t="shared" si="20"/>
        <v>n/a</v>
      </c>
      <c r="AD66" s="35" t="str">
        <f t="shared" si="20"/>
        <v>n/a</v>
      </c>
      <c r="AE66" s="35" t="str">
        <f t="shared" si="20"/>
        <v>n/a</v>
      </c>
      <c r="AF66" s="35" t="str">
        <f t="shared" si="20"/>
        <v>n/a</v>
      </c>
      <c r="AG66" s="35" t="str">
        <f t="shared" si="20"/>
        <v>n/a</v>
      </c>
      <c r="AH66" s="35" t="str">
        <f t="shared" si="20"/>
        <v>n/a</v>
      </c>
      <c r="AI66" s="35" t="str">
        <f t="shared" si="20"/>
        <v>n/a</v>
      </c>
      <c r="AJ66" s="35" t="str">
        <f t="shared" si="20"/>
        <v>n/a</v>
      </c>
      <c r="AK66" s="35" t="str">
        <f t="shared" si="20"/>
        <v>n/a</v>
      </c>
    </row>
    <row r="67" spans="1:37" ht="15" customHeight="1" x14ac:dyDescent="0.25">
      <c r="A67" s="51">
        <v>9</v>
      </c>
      <c r="B67" s="36" t="s">
        <v>42</v>
      </c>
      <c r="C67" s="36" t="s">
        <v>105</v>
      </c>
      <c r="D67" s="35">
        <f>'Fuel Price'!F91</f>
        <v>75018508.936061889</v>
      </c>
      <c r="E67" s="35">
        <f>'Fuel Price'!$J$91</f>
        <v>75018508.936061889</v>
      </c>
      <c r="F67" s="37">
        <f t="shared" si="14"/>
        <v>1</v>
      </c>
      <c r="G67" s="52">
        <f>Assumptions!$E$26</f>
        <v>0</v>
      </c>
      <c r="H67" s="52">
        <f t="array" ref="H67">INDEX(Assumptions!$B$34:$B$40,MATCH($C67,Assumptions!$A$34:$A$40,0))</f>
        <v>0</v>
      </c>
      <c r="I67" s="35">
        <f t="shared" si="18"/>
        <v>75018508.936061889</v>
      </c>
      <c r="J67" s="35">
        <f t="shared" si="18"/>
        <v>75018508.936061889</v>
      </c>
      <c r="K67" s="35">
        <f t="shared" si="18"/>
        <v>75018508.936061889</v>
      </c>
      <c r="L67" s="35">
        <f t="shared" si="18"/>
        <v>75018508.936061889</v>
      </c>
      <c r="M67" s="35">
        <f t="shared" si="18"/>
        <v>75018508.936061889</v>
      </c>
      <c r="N67" s="35">
        <f t="shared" si="18"/>
        <v>75018508.936061889</v>
      </c>
      <c r="O67" s="35">
        <f t="shared" si="18"/>
        <v>75018508.936061889</v>
      </c>
      <c r="P67" s="35">
        <f t="shared" si="18"/>
        <v>75018508.936061889</v>
      </c>
      <c r="Q67" s="35">
        <f t="shared" si="18"/>
        <v>75018508.936061889</v>
      </c>
      <c r="R67" s="35">
        <f t="shared" si="18"/>
        <v>75018508.936061889</v>
      </c>
      <c r="S67" s="35">
        <f t="shared" si="19"/>
        <v>75018508.936061889</v>
      </c>
      <c r="T67" s="35">
        <f t="shared" si="19"/>
        <v>75018508.936061889</v>
      </c>
      <c r="U67" s="35">
        <f t="shared" si="19"/>
        <v>75018508.936061889</v>
      </c>
      <c r="V67" s="35">
        <f t="shared" si="19"/>
        <v>75018508.936061889</v>
      </c>
      <c r="W67" s="35">
        <f t="shared" si="19"/>
        <v>75018508.936061889</v>
      </c>
      <c r="X67" s="35">
        <f t="shared" si="19"/>
        <v>75018508.936061889</v>
      </c>
      <c r="Y67" s="35">
        <f t="shared" si="19"/>
        <v>75018508.936061889</v>
      </c>
      <c r="Z67" s="35">
        <f t="shared" si="19"/>
        <v>75018508.936061889</v>
      </c>
      <c r="AA67" s="35">
        <f t="shared" si="19"/>
        <v>75018508.936061889</v>
      </c>
      <c r="AB67" s="35">
        <f t="shared" si="19"/>
        <v>75018508.936061889</v>
      </c>
      <c r="AC67" s="35">
        <f t="shared" si="20"/>
        <v>75018508.936061889</v>
      </c>
      <c r="AD67" s="35">
        <f t="shared" si="20"/>
        <v>75018508.936061889</v>
      </c>
      <c r="AE67" s="35">
        <f t="shared" si="20"/>
        <v>75018508.936061889</v>
      </c>
      <c r="AF67" s="35">
        <f t="shared" si="20"/>
        <v>75018508.936061889</v>
      </c>
      <c r="AG67" s="35">
        <f t="shared" si="20"/>
        <v>75018508.936061889</v>
      </c>
      <c r="AH67" s="35">
        <f t="shared" si="20"/>
        <v>75018508.936061889</v>
      </c>
      <c r="AI67" s="35">
        <f t="shared" si="20"/>
        <v>75018508.936061889</v>
      </c>
      <c r="AJ67" s="35">
        <f t="shared" si="20"/>
        <v>75018508.936061889</v>
      </c>
      <c r="AK67" s="35">
        <f t="shared" si="20"/>
        <v>75018508.936061889</v>
      </c>
    </row>
    <row r="68" spans="1:37" ht="15" customHeight="1" x14ac:dyDescent="0.25">
      <c r="A68" s="51">
        <v>9</v>
      </c>
      <c r="B68" s="36" t="s">
        <v>42</v>
      </c>
      <c r="C68" s="36" t="s">
        <v>106</v>
      </c>
      <c r="D68" s="35">
        <f>'Fuel Price'!G91</f>
        <v>93773136.170077354</v>
      </c>
      <c r="E68" s="35">
        <f>'Fuel Price'!$J$91</f>
        <v>75018508.936061889</v>
      </c>
      <c r="F68" s="37">
        <f t="shared" si="14"/>
        <v>1.25</v>
      </c>
      <c r="G68" s="52">
        <f>Assumptions!$E$26</f>
        <v>0</v>
      </c>
      <c r="H68" s="52">
        <f t="array" ref="H68">INDEX(Assumptions!$B$34:$B$40,MATCH($C68,Assumptions!$A$34:$A$40,0))</f>
        <v>0.02</v>
      </c>
      <c r="I68" s="35">
        <f t="shared" ref="I68:R77" si="21">IF(ISNUMBER($D68),$D68*(1+$G68)^(I$7-$I$7)*IF($F68&gt;1,(1+($F68-1)*(1-$H68)^(I$7-$I$7))/$F68,1),"n/a")</f>
        <v>93773136.170077354</v>
      </c>
      <c r="J68" s="35">
        <f t="shared" si="21"/>
        <v>93398043.625397056</v>
      </c>
      <c r="K68" s="35">
        <f t="shared" si="21"/>
        <v>93030452.931610331</v>
      </c>
      <c r="L68" s="35">
        <f t="shared" si="21"/>
        <v>92670214.05169937</v>
      </c>
      <c r="M68" s="35">
        <f t="shared" si="21"/>
        <v>92317179.949386612</v>
      </c>
      <c r="N68" s="35">
        <f t="shared" si="21"/>
        <v>91971206.529120117</v>
      </c>
      <c r="O68" s="35">
        <f t="shared" si="21"/>
        <v>91632152.577258959</v>
      </c>
      <c r="P68" s="35">
        <f t="shared" si="21"/>
        <v>91299879.704435021</v>
      </c>
      <c r="Q68" s="35">
        <f t="shared" si="21"/>
        <v>90974252.289067551</v>
      </c>
      <c r="R68" s="35">
        <f t="shared" si="21"/>
        <v>90655137.422007442</v>
      </c>
      <c r="S68" s="35">
        <f t="shared" ref="S68:AB77" si="22">IF(ISNUMBER($D68),$D68*(1+$G68)^(S$7-$I$7)*IF($F68&gt;1,(1+($F68-1)*(1-$H68)^(S$7-$I$7))/$F68,1),"n/a")</f>
        <v>90342404.852288529</v>
      </c>
      <c r="T68" s="35">
        <f t="shared" si="22"/>
        <v>90035926.933963984</v>
      </c>
      <c r="U68" s="35">
        <f t="shared" si="22"/>
        <v>89735578.574005961</v>
      </c>
      <c r="V68" s="35">
        <f t="shared" si="22"/>
        <v>89441237.18124707</v>
      </c>
      <c r="W68" s="35">
        <f t="shared" si="22"/>
        <v>89152782.616343364</v>
      </c>
      <c r="X68" s="35">
        <f t="shared" si="22"/>
        <v>88870097.142737731</v>
      </c>
      <c r="Y68" s="35">
        <f t="shared" si="22"/>
        <v>88593065.378604218</v>
      </c>
      <c r="Z68" s="35">
        <f t="shared" si="22"/>
        <v>88321574.249753371</v>
      </c>
      <c r="AA68" s="35">
        <f t="shared" si="22"/>
        <v>88055512.943479553</v>
      </c>
      <c r="AB68" s="35">
        <f t="shared" si="22"/>
        <v>87794772.863331199</v>
      </c>
      <c r="AC68" s="35">
        <f t="shared" ref="AC68:AK77" si="23">IF(ISNUMBER($D68),$D68*(1+$G68)^(AC$7-$I$7)*IF($F68&gt;1,(1+($F68-1)*(1-$H68)^(AC$7-$I$7))/$F68,1),"n/a")</f>
        <v>87539247.584785804</v>
      </c>
      <c r="AD68" s="35">
        <f t="shared" si="23"/>
        <v>87288832.811811313</v>
      </c>
      <c r="AE68" s="35">
        <f t="shared" si="23"/>
        <v>87043426.334296331</v>
      </c>
      <c r="AF68" s="35">
        <f t="shared" si="23"/>
        <v>86802927.986331627</v>
      </c>
      <c r="AG68" s="35">
        <f t="shared" si="23"/>
        <v>86567239.60532625</v>
      </c>
      <c r="AH68" s="35">
        <f t="shared" si="23"/>
        <v>86336264.99194096</v>
      </c>
      <c r="AI68" s="35">
        <f t="shared" si="23"/>
        <v>86109909.870823368</v>
      </c>
      <c r="AJ68" s="35">
        <f t="shared" si="23"/>
        <v>85888081.852128148</v>
      </c>
      <c r="AK68" s="35">
        <f t="shared" si="23"/>
        <v>85670690.393806815</v>
      </c>
    </row>
    <row r="69" spans="1:37" ht="15" customHeight="1" x14ac:dyDescent="0.25">
      <c r="A69" s="51">
        <v>9</v>
      </c>
      <c r="B69" s="36" t="s">
        <v>42</v>
      </c>
      <c r="C69" s="36" t="s">
        <v>108</v>
      </c>
      <c r="D69" s="35">
        <f>'Fuel Price'!H91</f>
        <v>82520359.82966809</v>
      </c>
      <c r="E69" s="35">
        <f>'Fuel Price'!$J$91</f>
        <v>75018508.936061889</v>
      </c>
      <c r="F69" s="37">
        <f t="shared" si="14"/>
        <v>1.1000000000000001</v>
      </c>
      <c r="G69" s="52">
        <f>Assumptions!$E$26</f>
        <v>0</v>
      </c>
      <c r="H69" s="52">
        <f t="array" ref="H69">INDEX(Assumptions!$B$34:$B$40,MATCH($C69,Assumptions!$A$34:$A$40,0))</f>
        <v>0.01</v>
      </c>
      <c r="I69" s="35">
        <f t="shared" si="21"/>
        <v>82520359.82966809</v>
      </c>
      <c r="J69" s="35">
        <f t="shared" si="21"/>
        <v>82445341.320732027</v>
      </c>
      <c r="K69" s="35">
        <f t="shared" si="21"/>
        <v>82371072.996885329</v>
      </c>
      <c r="L69" s="35">
        <f t="shared" si="21"/>
        <v>82297547.356277093</v>
      </c>
      <c r="M69" s="35">
        <f t="shared" si="21"/>
        <v>82224756.972074941</v>
      </c>
      <c r="N69" s="35">
        <f t="shared" si="21"/>
        <v>82152694.491714805</v>
      </c>
      <c r="O69" s="35">
        <f t="shared" si="21"/>
        <v>82081352.636158288</v>
      </c>
      <c r="P69" s="35">
        <f t="shared" si="21"/>
        <v>82010724.199157327</v>
      </c>
      <c r="Q69" s="35">
        <f t="shared" si="21"/>
        <v>81940802.046526372</v>
      </c>
      <c r="R69" s="35">
        <f t="shared" si="21"/>
        <v>81871579.115421712</v>
      </c>
      <c r="S69" s="35">
        <f t="shared" si="22"/>
        <v>81803048.413628116</v>
      </c>
      <c r="T69" s="35">
        <f t="shared" si="22"/>
        <v>81735203.018852457</v>
      </c>
      <c r="U69" s="35">
        <f t="shared" si="22"/>
        <v>81668036.078024551</v>
      </c>
      <c r="V69" s="35">
        <f t="shared" si="22"/>
        <v>81601540.806604922</v>
      </c>
      <c r="W69" s="35">
        <f t="shared" si="22"/>
        <v>81535710.487899497</v>
      </c>
      <c r="X69" s="35">
        <f t="shared" si="22"/>
        <v>81470538.472381115</v>
      </c>
      <c r="Y69" s="35">
        <f t="shared" si="22"/>
        <v>81406018.177017927</v>
      </c>
      <c r="Z69" s="35">
        <f t="shared" si="22"/>
        <v>81342143.084608361</v>
      </c>
      <c r="AA69" s="35">
        <f t="shared" si="22"/>
        <v>81278906.743122905</v>
      </c>
      <c r="AB69" s="35">
        <f t="shared" si="22"/>
        <v>81216302.765052289</v>
      </c>
      <c r="AC69" s="35">
        <f t="shared" si="23"/>
        <v>81154324.826762393</v>
      </c>
      <c r="AD69" s="35">
        <f t="shared" si="23"/>
        <v>81092966.667855382</v>
      </c>
      <c r="AE69" s="35">
        <f t="shared" si="23"/>
        <v>81032222.090537444</v>
      </c>
      <c r="AF69" s="35">
        <f t="shared" si="23"/>
        <v>80972084.958992675</v>
      </c>
      <c r="AG69" s="35">
        <f t="shared" si="23"/>
        <v>80912549.198763385</v>
      </c>
      <c r="AH69" s="35">
        <f t="shared" si="23"/>
        <v>80853608.796136364</v>
      </c>
      <c r="AI69" s="35">
        <f t="shared" si="23"/>
        <v>80795257.797535613</v>
      </c>
      <c r="AJ69" s="35">
        <f t="shared" si="23"/>
        <v>80737490.30892089</v>
      </c>
      <c r="AK69" s="35">
        <f t="shared" si="23"/>
        <v>80680300.495192289</v>
      </c>
    </row>
    <row r="70" spans="1:37" ht="15" customHeight="1" x14ac:dyDescent="0.25">
      <c r="A70" s="51">
        <v>9</v>
      </c>
      <c r="B70" s="36" t="s">
        <v>42</v>
      </c>
      <c r="C70" s="36" t="s">
        <v>109</v>
      </c>
      <c r="D70" s="35">
        <f>'Fuel Price'!I91</f>
        <v>187546272.34015471</v>
      </c>
      <c r="E70" s="35">
        <f>'Fuel Price'!$J$91</f>
        <v>75018508.936061889</v>
      </c>
      <c r="F70" s="37">
        <f t="shared" si="14"/>
        <v>2.5</v>
      </c>
      <c r="G70" s="52">
        <f>Assumptions!$E$26</f>
        <v>0</v>
      </c>
      <c r="H70" s="52">
        <f t="array" ref="H70">INDEX(Assumptions!$B$34:$B$40,MATCH($C70,Assumptions!$A$34:$A$40,0))</f>
        <v>0.03</v>
      </c>
      <c r="I70" s="35">
        <f t="shared" si="21"/>
        <v>187546272.34015471</v>
      </c>
      <c r="J70" s="35">
        <f t="shared" si="21"/>
        <v>184170439.43803191</v>
      </c>
      <c r="K70" s="35">
        <f t="shared" si="21"/>
        <v>180895881.52297279</v>
      </c>
      <c r="L70" s="35">
        <f t="shared" si="21"/>
        <v>177719560.34536546</v>
      </c>
      <c r="M70" s="35">
        <f t="shared" si="21"/>
        <v>174638528.80308637</v>
      </c>
      <c r="N70" s="35">
        <f t="shared" si="21"/>
        <v>171649928.20707563</v>
      </c>
      <c r="O70" s="35">
        <f t="shared" si="21"/>
        <v>168750985.6289452</v>
      </c>
      <c r="P70" s="35">
        <f t="shared" si="21"/>
        <v>165939011.32815877</v>
      </c>
      <c r="Q70" s="35">
        <f t="shared" si="21"/>
        <v>163211396.25639585</v>
      </c>
      <c r="R70" s="35">
        <f t="shared" si="21"/>
        <v>160565609.63678581</v>
      </c>
      <c r="S70" s="35">
        <f t="shared" si="22"/>
        <v>157999196.61576408</v>
      </c>
      <c r="T70" s="35">
        <f t="shared" si="22"/>
        <v>155509775.98537302</v>
      </c>
      <c r="U70" s="35">
        <f t="shared" si="22"/>
        <v>153095037.97389367</v>
      </c>
      <c r="V70" s="35">
        <f t="shared" si="22"/>
        <v>150752742.10275871</v>
      </c>
      <c r="W70" s="35">
        <f t="shared" si="22"/>
        <v>148480715.10775781</v>
      </c>
      <c r="X70" s="35">
        <f t="shared" si="22"/>
        <v>146276848.92260695</v>
      </c>
      <c r="Y70" s="35">
        <f t="shared" si="22"/>
        <v>144139098.7230106</v>
      </c>
      <c r="Z70" s="35">
        <f t="shared" si="22"/>
        <v>142065481.02940214</v>
      </c>
      <c r="AA70" s="35">
        <f t="shared" si="22"/>
        <v>140054071.86660191</v>
      </c>
      <c r="AB70" s="35">
        <f t="shared" si="22"/>
        <v>138103004.97868571</v>
      </c>
      <c r="AC70" s="35">
        <f t="shared" si="23"/>
        <v>136210470.09740698</v>
      </c>
      <c r="AD70" s="35">
        <f t="shared" si="23"/>
        <v>134374711.26256666</v>
      </c>
      <c r="AE70" s="35">
        <f t="shared" si="23"/>
        <v>132594025.19277151</v>
      </c>
      <c r="AF70" s="35">
        <f t="shared" si="23"/>
        <v>130866759.7050702</v>
      </c>
      <c r="AG70" s="35">
        <f t="shared" si="23"/>
        <v>129191312.18199997</v>
      </c>
      <c r="AH70" s="35">
        <f t="shared" si="23"/>
        <v>127566128.08462182</v>
      </c>
      <c r="AI70" s="35">
        <f t="shared" si="23"/>
        <v>125989699.51016502</v>
      </c>
      <c r="AJ70" s="35">
        <f t="shared" si="23"/>
        <v>124460563.79294191</v>
      </c>
      <c r="AK70" s="35">
        <f t="shared" si="23"/>
        <v>122977302.14723553</v>
      </c>
    </row>
    <row r="71" spans="1:37" ht="15" customHeight="1" x14ac:dyDescent="0.25">
      <c r="A71" s="51">
        <v>10</v>
      </c>
      <c r="B71" s="36" t="s">
        <v>45</v>
      </c>
      <c r="C71" s="36" t="s">
        <v>99</v>
      </c>
      <c r="D71" s="35" t="str">
        <f>'Fuel Price'!C92</f>
        <v>n/a</v>
      </c>
      <c r="E71" s="35">
        <f>'Fuel Price'!$J$92</f>
        <v>400377939.12237239</v>
      </c>
      <c r="F71" s="37" t="str">
        <f t="shared" si="14"/>
        <v>n/a</v>
      </c>
      <c r="G71" s="52">
        <f>Assumptions!$E$27</f>
        <v>0</v>
      </c>
      <c r="H71" s="52">
        <f t="array" ref="H71">INDEX(Assumptions!$B$34:$B$40,MATCH($C71,Assumptions!$A$34:$A$40,0))</f>
        <v>0.03</v>
      </c>
      <c r="I71" s="35" t="str">
        <f t="shared" si="21"/>
        <v>n/a</v>
      </c>
      <c r="J71" s="35" t="str">
        <f t="shared" si="21"/>
        <v>n/a</v>
      </c>
      <c r="K71" s="35" t="str">
        <f t="shared" si="21"/>
        <v>n/a</v>
      </c>
      <c r="L71" s="35" t="str">
        <f t="shared" si="21"/>
        <v>n/a</v>
      </c>
      <c r="M71" s="35" t="str">
        <f t="shared" si="21"/>
        <v>n/a</v>
      </c>
      <c r="N71" s="35" t="str">
        <f t="shared" si="21"/>
        <v>n/a</v>
      </c>
      <c r="O71" s="35" t="str">
        <f t="shared" si="21"/>
        <v>n/a</v>
      </c>
      <c r="P71" s="35" t="str">
        <f t="shared" si="21"/>
        <v>n/a</v>
      </c>
      <c r="Q71" s="35" t="str">
        <f t="shared" si="21"/>
        <v>n/a</v>
      </c>
      <c r="R71" s="35" t="str">
        <f t="shared" si="21"/>
        <v>n/a</v>
      </c>
      <c r="S71" s="35" t="str">
        <f t="shared" si="22"/>
        <v>n/a</v>
      </c>
      <c r="T71" s="35" t="str">
        <f t="shared" si="22"/>
        <v>n/a</v>
      </c>
      <c r="U71" s="35" t="str">
        <f t="shared" si="22"/>
        <v>n/a</v>
      </c>
      <c r="V71" s="35" t="str">
        <f t="shared" si="22"/>
        <v>n/a</v>
      </c>
      <c r="W71" s="35" t="str">
        <f t="shared" si="22"/>
        <v>n/a</v>
      </c>
      <c r="X71" s="35" t="str">
        <f t="shared" si="22"/>
        <v>n/a</v>
      </c>
      <c r="Y71" s="35" t="str">
        <f t="shared" si="22"/>
        <v>n/a</v>
      </c>
      <c r="Z71" s="35" t="str">
        <f t="shared" si="22"/>
        <v>n/a</v>
      </c>
      <c r="AA71" s="35" t="str">
        <f t="shared" si="22"/>
        <v>n/a</v>
      </c>
      <c r="AB71" s="35" t="str">
        <f t="shared" si="22"/>
        <v>n/a</v>
      </c>
      <c r="AC71" s="35" t="str">
        <f t="shared" si="23"/>
        <v>n/a</v>
      </c>
      <c r="AD71" s="35" t="str">
        <f t="shared" si="23"/>
        <v>n/a</v>
      </c>
      <c r="AE71" s="35" t="str">
        <f t="shared" si="23"/>
        <v>n/a</v>
      </c>
      <c r="AF71" s="35" t="str">
        <f t="shared" si="23"/>
        <v>n/a</v>
      </c>
      <c r="AG71" s="35" t="str">
        <f t="shared" si="23"/>
        <v>n/a</v>
      </c>
      <c r="AH71" s="35" t="str">
        <f t="shared" si="23"/>
        <v>n/a</v>
      </c>
      <c r="AI71" s="35" t="str">
        <f t="shared" si="23"/>
        <v>n/a</v>
      </c>
      <c r="AJ71" s="35" t="str">
        <f t="shared" si="23"/>
        <v>n/a</v>
      </c>
      <c r="AK71" s="35" t="str">
        <f t="shared" si="23"/>
        <v>n/a</v>
      </c>
    </row>
    <row r="72" spans="1:37" ht="15" customHeight="1" x14ac:dyDescent="0.25">
      <c r="A72" s="51">
        <v>10</v>
      </c>
      <c r="B72" s="36" t="s">
        <v>45</v>
      </c>
      <c r="C72" s="36" t="s">
        <v>101</v>
      </c>
      <c r="D72" s="35">
        <f>'Fuel Price'!D92</f>
        <v>460434629.9907282</v>
      </c>
      <c r="E72" s="35">
        <f>'Fuel Price'!$J$92</f>
        <v>400377939.12237239</v>
      </c>
      <c r="F72" s="37">
        <f t="shared" ref="F72:F103" si="24">IF(ISNUMBER(D72),D72/E72,"n/a")</f>
        <v>1.1499999999999999</v>
      </c>
      <c r="G72" s="52">
        <f>Assumptions!$E$27</f>
        <v>0</v>
      </c>
      <c r="H72" s="52">
        <f t="array" ref="H72">INDEX(Assumptions!$B$34:$B$40,MATCH($C72,Assumptions!$A$34:$A$40,0))</f>
        <v>0.01</v>
      </c>
      <c r="I72" s="35">
        <f t="shared" si="21"/>
        <v>460434629.9907282</v>
      </c>
      <c r="J72" s="35">
        <f t="shared" si="21"/>
        <v>459834063.0820446</v>
      </c>
      <c r="K72" s="35">
        <f t="shared" si="21"/>
        <v>459239501.84244788</v>
      </c>
      <c r="L72" s="35">
        <f t="shared" si="21"/>
        <v>458650886.21524715</v>
      </c>
      <c r="M72" s="35">
        <f t="shared" si="21"/>
        <v>458068156.74431843</v>
      </c>
      <c r="N72" s="35">
        <f t="shared" si="21"/>
        <v>457491254.56809896</v>
      </c>
      <c r="O72" s="35">
        <f t="shared" si="21"/>
        <v>456920121.41364169</v>
      </c>
      <c r="P72" s="35">
        <f t="shared" si="21"/>
        <v>456354699.59072894</v>
      </c>
      <c r="Q72" s="35">
        <f t="shared" si="21"/>
        <v>455794931.98604542</v>
      </c>
      <c r="R72" s="35">
        <f t="shared" si="21"/>
        <v>455240762.05740863</v>
      </c>
      <c r="S72" s="35">
        <f t="shared" si="22"/>
        <v>454692133.82805836</v>
      </c>
      <c r="T72" s="35">
        <f t="shared" si="22"/>
        <v>454148991.88100141</v>
      </c>
      <c r="U72" s="35">
        <f t="shared" si="22"/>
        <v>453611281.35341519</v>
      </c>
      <c r="V72" s="35">
        <f t="shared" si="22"/>
        <v>453078947.93110472</v>
      </c>
      <c r="W72" s="35">
        <f t="shared" si="22"/>
        <v>452551937.84301746</v>
      </c>
      <c r="X72" s="35">
        <f t="shared" si="22"/>
        <v>452030197.855811</v>
      </c>
      <c r="Y72" s="35">
        <f t="shared" si="22"/>
        <v>451513675.26847661</v>
      </c>
      <c r="Z72" s="35">
        <f t="shared" si="22"/>
        <v>451002317.90701556</v>
      </c>
      <c r="AA72" s="35">
        <f t="shared" si="22"/>
        <v>450496074.11916906</v>
      </c>
      <c r="AB72" s="35">
        <f t="shared" si="22"/>
        <v>449994892.7692011</v>
      </c>
      <c r="AC72" s="35">
        <f t="shared" si="23"/>
        <v>449498723.23273283</v>
      </c>
      <c r="AD72" s="35">
        <f t="shared" si="23"/>
        <v>449007515.39162922</v>
      </c>
      <c r="AE72" s="35">
        <f t="shared" si="23"/>
        <v>448521219.62893665</v>
      </c>
      <c r="AF72" s="35">
        <f t="shared" si="23"/>
        <v>448039786.82387102</v>
      </c>
      <c r="AG72" s="35">
        <f t="shared" si="23"/>
        <v>447563168.34685606</v>
      </c>
      <c r="AH72" s="35">
        <f t="shared" si="23"/>
        <v>447091316.05461121</v>
      </c>
      <c r="AI72" s="35">
        <f t="shared" si="23"/>
        <v>446624182.28528881</v>
      </c>
      <c r="AJ72" s="35">
        <f t="shared" si="23"/>
        <v>446161719.85365969</v>
      </c>
      <c r="AK72" s="35">
        <f t="shared" si="23"/>
        <v>445703882.04634672</v>
      </c>
    </row>
    <row r="73" spans="1:37" ht="15" customHeight="1" x14ac:dyDescent="0.25">
      <c r="A73" s="51">
        <v>10</v>
      </c>
      <c r="B73" s="36" t="s">
        <v>45</v>
      </c>
      <c r="C73" s="36" t="s">
        <v>103</v>
      </c>
      <c r="D73" s="35" t="str">
        <f>'Fuel Price'!E92</f>
        <v>n/a</v>
      </c>
      <c r="E73" s="35">
        <f>'Fuel Price'!$J$92</f>
        <v>400377939.12237239</v>
      </c>
      <c r="F73" s="37" t="str">
        <f t="shared" si="24"/>
        <v>n/a</v>
      </c>
      <c r="G73" s="52">
        <f>Assumptions!$E$27</f>
        <v>0</v>
      </c>
      <c r="H73" s="52">
        <f t="array" ref="H73">INDEX(Assumptions!$B$34:$B$40,MATCH($C73,Assumptions!$A$34:$A$40,0))</f>
        <v>0</v>
      </c>
      <c r="I73" s="35" t="str">
        <f t="shared" si="21"/>
        <v>n/a</v>
      </c>
      <c r="J73" s="35" t="str">
        <f t="shared" si="21"/>
        <v>n/a</v>
      </c>
      <c r="K73" s="35" t="str">
        <f t="shared" si="21"/>
        <v>n/a</v>
      </c>
      <c r="L73" s="35" t="str">
        <f t="shared" si="21"/>
        <v>n/a</v>
      </c>
      <c r="M73" s="35" t="str">
        <f t="shared" si="21"/>
        <v>n/a</v>
      </c>
      <c r="N73" s="35" t="str">
        <f t="shared" si="21"/>
        <v>n/a</v>
      </c>
      <c r="O73" s="35" t="str">
        <f t="shared" si="21"/>
        <v>n/a</v>
      </c>
      <c r="P73" s="35" t="str">
        <f t="shared" si="21"/>
        <v>n/a</v>
      </c>
      <c r="Q73" s="35" t="str">
        <f t="shared" si="21"/>
        <v>n/a</v>
      </c>
      <c r="R73" s="35" t="str">
        <f t="shared" si="21"/>
        <v>n/a</v>
      </c>
      <c r="S73" s="35" t="str">
        <f t="shared" si="22"/>
        <v>n/a</v>
      </c>
      <c r="T73" s="35" t="str">
        <f t="shared" si="22"/>
        <v>n/a</v>
      </c>
      <c r="U73" s="35" t="str">
        <f t="shared" si="22"/>
        <v>n/a</v>
      </c>
      <c r="V73" s="35" t="str">
        <f t="shared" si="22"/>
        <v>n/a</v>
      </c>
      <c r="W73" s="35" t="str">
        <f t="shared" si="22"/>
        <v>n/a</v>
      </c>
      <c r="X73" s="35" t="str">
        <f t="shared" si="22"/>
        <v>n/a</v>
      </c>
      <c r="Y73" s="35" t="str">
        <f t="shared" si="22"/>
        <v>n/a</v>
      </c>
      <c r="Z73" s="35" t="str">
        <f t="shared" si="22"/>
        <v>n/a</v>
      </c>
      <c r="AA73" s="35" t="str">
        <f t="shared" si="22"/>
        <v>n/a</v>
      </c>
      <c r="AB73" s="35" t="str">
        <f t="shared" si="22"/>
        <v>n/a</v>
      </c>
      <c r="AC73" s="35" t="str">
        <f t="shared" si="23"/>
        <v>n/a</v>
      </c>
      <c r="AD73" s="35" t="str">
        <f t="shared" si="23"/>
        <v>n/a</v>
      </c>
      <c r="AE73" s="35" t="str">
        <f t="shared" si="23"/>
        <v>n/a</v>
      </c>
      <c r="AF73" s="35" t="str">
        <f t="shared" si="23"/>
        <v>n/a</v>
      </c>
      <c r="AG73" s="35" t="str">
        <f t="shared" si="23"/>
        <v>n/a</v>
      </c>
      <c r="AH73" s="35" t="str">
        <f t="shared" si="23"/>
        <v>n/a</v>
      </c>
      <c r="AI73" s="35" t="str">
        <f t="shared" si="23"/>
        <v>n/a</v>
      </c>
      <c r="AJ73" s="35" t="str">
        <f t="shared" si="23"/>
        <v>n/a</v>
      </c>
      <c r="AK73" s="35" t="str">
        <f t="shared" si="23"/>
        <v>n/a</v>
      </c>
    </row>
    <row r="74" spans="1:37" ht="15" customHeight="1" x14ac:dyDescent="0.25">
      <c r="A74" s="51">
        <v>10</v>
      </c>
      <c r="B74" s="36" t="s">
        <v>45</v>
      </c>
      <c r="C74" s="36" t="s">
        <v>105</v>
      </c>
      <c r="D74" s="35">
        <f>'Fuel Price'!F92</f>
        <v>400377939.12237239</v>
      </c>
      <c r="E74" s="35">
        <f>'Fuel Price'!$J$92</f>
        <v>400377939.12237239</v>
      </c>
      <c r="F74" s="37">
        <f t="shared" si="24"/>
        <v>1</v>
      </c>
      <c r="G74" s="52">
        <f>Assumptions!$E$27</f>
        <v>0</v>
      </c>
      <c r="H74" s="52">
        <f t="array" ref="H74">INDEX(Assumptions!$B$34:$B$40,MATCH($C74,Assumptions!$A$34:$A$40,0))</f>
        <v>0</v>
      </c>
      <c r="I74" s="35">
        <f t="shared" si="21"/>
        <v>400377939.12237239</v>
      </c>
      <c r="J74" s="35">
        <f t="shared" si="21"/>
        <v>400377939.12237239</v>
      </c>
      <c r="K74" s="35">
        <f t="shared" si="21"/>
        <v>400377939.12237239</v>
      </c>
      <c r="L74" s="35">
        <f t="shared" si="21"/>
        <v>400377939.12237239</v>
      </c>
      <c r="M74" s="35">
        <f t="shared" si="21"/>
        <v>400377939.12237239</v>
      </c>
      <c r="N74" s="35">
        <f t="shared" si="21"/>
        <v>400377939.12237239</v>
      </c>
      <c r="O74" s="35">
        <f t="shared" si="21"/>
        <v>400377939.12237239</v>
      </c>
      <c r="P74" s="35">
        <f t="shared" si="21"/>
        <v>400377939.12237239</v>
      </c>
      <c r="Q74" s="35">
        <f t="shared" si="21"/>
        <v>400377939.12237239</v>
      </c>
      <c r="R74" s="35">
        <f t="shared" si="21"/>
        <v>400377939.12237239</v>
      </c>
      <c r="S74" s="35">
        <f t="shared" si="22"/>
        <v>400377939.12237239</v>
      </c>
      <c r="T74" s="35">
        <f t="shared" si="22"/>
        <v>400377939.12237239</v>
      </c>
      <c r="U74" s="35">
        <f t="shared" si="22"/>
        <v>400377939.12237239</v>
      </c>
      <c r="V74" s="35">
        <f t="shared" si="22"/>
        <v>400377939.12237239</v>
      </c>
      <c r="W74" s="35">
        <f t="shared" si="22"/>
        <v>400377939.12237239</v>
      </c>
      <c r="X74" s="35">
        <f t="shared" si="22"/>
        <v>400377939.12237239</v>
      </c>
      <c r="Y74" s="35">
        <f t="shared" si="22"/>
        <v>400377939.12237239</v>
      </c>
      <c r="Z74" s="35">
        <f t="shared" si="22"/>
        <v>400377939.12237239</v>
      </c>
      <c r="AA74" s="35">
        <f t="shared" si="22"/>
        <v>400377939.12237239</v>
      </c>
      <c r="AB74" s="35">
        <f t="shared" si="22"/>
        <v>400377939.12237239</v>
      </c>
      <c r="AC74" s="35">
        <f t="shared" si="23"/>
        <v>400377939.12237239</v>
      </c>
      <c r="AD74" s="35">
        <f t="shared" si="23"/>
        <v>400377939.12237239</v>
      </c>
      <c r="AE74" s="35">
        <f t="shared" si="23"/>
        <v>400377939.12237239</v>
      </c>
      <c r="AF74" s="35">
        <f t="shared" si="23"/>
        <v>400377939.12237239</v>
      </c>
      <c r="AG74" s="35">
        <f t="shared" si="23"/>
        <v>400377939.12237239</v>
      </c>
      <c r="AH74" s="35">
        <f t="shared" si="23"/>
        <v>400377939.12237239</v>
      </c>
      <c r="AI74" s="35">
        <f t="shared" si="23"/>
        <v>400377939.12237239</v>
      </c>
      <c r="AJ74" s="35">
        <f t="shared" si="23"/>
        <v>400377939.12237239</v>
      </c>
      <c r="AK74" s="35">
        <f t="shared" si="23"/>
        <v>400377939.12237239</v>
      </c>
    </row>
    <row r="75" spans="1:37" ht="15" customHeight="1" x14ac:dyDescent="0.25">
      <c r="A75" s="51">
        <v>10</v>
      </c>
      <c r="B75" s="36" t="s">
        <v>45</v>
      </c>
      <c r="C75" s="36" t="s">
        <v>106</v>
      </c>
      <c r="D75" s="35">
        <f>'Fuel Price'!G92</f>
        <v>460434629.9907282</v>
      </c>
      <c r="E75" s="35">
        <f>'Fuel Price'!$J$92</f>
        <v>400377939.12237239</v>
      </c>
      <c r="F75" s="37">
        <f t="shared" si="24"/>
        <v>1.1499999999999999</v>
      </c>
      <c r="G75" s="52">
        <f>Assumptions!$E$27</f>
        <v>0</v>
      </c>
      <c r="H75" s="52">
        <f t="array" ref="H75">INDEX(Assumptions!$B$34:$B$40,MATCH($C75,Assumptions!$A$34:$A$40,0))</f>
        <v>0.02</v>
      </c>
      <c r="I75" s="35">
        <f t="shared" si="21"/>
        <v>460434629.9907282</v>
      </c>
      <c r="J75" s="35">
        <f t="shared" si="21"/>
        <v>459233496.173361</v>
      </c>
      <c r="K75" s="35">
        <f t="shared" si="21"/>
        <v>458056385.0323413</v>
      </c>
      <c r="L75" s="35">
        <f t="shared" si="21"/>
        <v>456902816.11414188</v>
      </c>
      <c r="M75" s="35">
        <f t="shared" si="21"/>
        <v>455772318.57430655</v>
      </c>
      <c r="N75" s="35">
        <f t="shared" si="21"/>
        <v>454664430.98526788</v>
      </c>
      <c r="O75" s="35">
        <f t="shared" si="21"/>
        <v>453578701.1480099</v>
      </c>
      <c r="P75" s="35">
        <f t="shared" si="21"/>
        <v>452514685.90749723</v>
      </c>
      <c r="Q75" s="35">
        <f t="shared" si="21"/>
        <v>451471950.97179466</v>
      </c>
      <c r="R75" s="35">
        <f t="shared" si="21"/>
        <v>450450070.7348063</v>
      </c>
      <c r="S75" s="35">
        <f t="shared" si="22"/>
        <v>449448628.1025576</v>
      </c>
      <c r="T75" s="35">
        <f t="shared" si="22"/>
        <v>448467214.32295388</v>
      </c>
      <c r="U75" s="35">
        <f t="shared" si="22"/>
        <v>447505428.81894225</v>
      </c>
      <c r="V75" s="35">
        <f t="shared" si="22"/>
        <v>446562879.02501076</v>
      </c>
      <c r="W75" s="35">
        <f t="shared" si="22"/>
        <v>445639180.22695798</v>
      </c>
      <c r="X75" s="35">
        <f t="shared" si="22"/>
        <v>444733955.40486634</v>
      </c>
      <c r="Y75" s="35">
        <f t="shared" si="22"/>
        <v>443846835.07921648</v>
      </c>
      <c r="Z75" s="35">
        <f t="shared" si="22"/>
        <v>442977457.16007954</v>
      </c>
      <c r="AA75" s="35">
        <f t="shared" si="22"/>
        <v>442125466.79932547</v>
      </c>
      <c r="AB75" s="35">
        <f t="shared" si="22"/>
        <v>441290516.24578631</v>
      </c>
      <c r="AC75" s="35">
        <f t="shared" si="23"/>
        <v>440472264.70331806</v>
      </c>
      <c r="AD75" s="35">
        <f t="shared" si="23"/>
        <v>439670378.19169915</v>
      </c>
      <c r="AE75" s="35">
        <f t="shared" si="23"/>
        <v>438884529.41031265</v>
      </c>
      <c r="AF75" s="35">
        <f t="shared" si="23"/>
        <v>438114397.60455382</v>
      </c>
      <c r="AG75" s="35">
        <f t="shared" si="23"/>
        <v>437359668.43491018</v>
      </c>
      <c r="AH75" s="35">
        <f t="shared" si="23"/>
        <v>436620033.84865946</v>
      </c>
      <c r="AI75" s="35">
        <f t="shared" si="23"/>
        <v>435895191.95413375</v>
      </c>
      <c r="AJ75" s="35">
        <f t="shared" si="23"/>
        <v>435184846.89749849</v>
      </c>
      <c r="AK75" s="35">
        <f t="shared" si="23"/>
        <v>434488708.74199593</v>
      </c>
    </row>
    <row r="76" spans="1:37" ht="15" customHeight="1" x14ac:dyDescent="0.25">
      <c r="A76" s="51">
        <v>10</v>
      </c>
      <c r="B76" s="36" t="s">
        <v>45</v>
      </c>
      <c r="C76" s="36" t="s">
        <v>108</v>
      </c>
      <c r="D76" s="35">
        <f>'Fuel Price'!H92</f>
        <v>440415733.03460968</v>
      </c>
      <c r="E76" s="35">
        <f>'Fuel Price'!$J$92</f>
        <v>400377939.12237239</v>
      </c>
      <c r="F76" s="37">
        <f t="shared" si="24"/>
        <v>1.1000000000000001</v>
      </c>
      <c r="G76" s="52">
        <f>Assumptions!$E$27</f>
        <v>0</v>
      </c>
      <c r="H76" s="52">
        <f t="array" ref="H76">INDEX(Assumptions!$B$34:$B$40,MATCH($C76,Assumptions!$A$34:$A$40,0))</f>
        <v>0.01</v>
      </c>
      <c r="I76" s="35">
        <f t="shared" si="21"/>
        <v>440415733.03460968</v>
      </c>
      <c r="J76" s="35">
        <f t="shared" si="21"/>
        <v>440015355.0954873</v>
      </c>
      <c r="K76" s="35">
        <f t="shared" si="21"/>
        <v>439618980.93575615</v>
      </c>
      <c r="L76" s="35">
        <f t="shared" si="21"/>
        <v>439226570.51762235</v>
      </c>
      <c r="M76" s="35">
        <f t="shared" si="21"/>
        <v>438838084.20366985</v>
      </c>
      <c r="N76" s="35">
        <f t="shared" si="21"/>
        <v>438453482.75285679</v>
      </c>
      <c r="O76" s="35">
        <f t="shared" si="21"/>
        <v>438072727.31655204</v>
      </c>
      <c r="P76" s="35">
        <f t="shared" si="21"/>
        <v>437695779.43461025</v>
      </c>
      <c r="Q76" s="35">
        <f t="shared" si="21"/>
        <v>437322601.03148788</v>
      </c>
      <c r="R76" s="35">
        <f t="shared" si="21"/>
        <v>436953154.41239667</v>
      </c>
      <c r="S76" s="35">
        <f t="shared" si="22"/>
        <v>436587402.25949639</v>
      </c>
      <c r="T76" s="35">
        <f t="shared" si="22"/>
        <v>436225307.62812519</v>
      </c>
      <c r="U76" s="35">
        <f t="shared" si="22"/>
        <v>435866833.94306767</v>
      </c>
      <c r="V76" s="35">
        <f t="shared" si="22"/>
        <v>435511944.99486071</v>
      </c>
      <c r="W76" s="35">
        <f t="shared" si="22"/>
        <v>435160604.93613583</v>
      </c>
      <c r="X76" s="35">
        <f t="shared" si="22"/>
        <v>434812778.27799821</v>
      </c>
      <c r="Y76" s="35">
        <f t="shared" si="22"/>
        <v>434468429.88644195</v>
      </c>
      <c r="Z76" s="35">
        <f t="shared" si="22"/>
        <v>434127524.97880125</v>
      </c>
      <c r="AA76" s="35">
        <f t="shared" si="22"/>
        <v>433790029.12023693</v>
      </c>
      <c r="AB76" s="35">
        <f t="shared" si="22"/>
        <v>433455908.2202583</v>
      </c>
      <c r="AC76" s="35">
        <f t="shared" si="23"/>
        <v>433125128.52927947</v>
      </c>
      <c r="AD76" s="35">
        <f t="shared" si="23"/>
        <v>432797656.63521039</v>
      </c>
      <c r="AE76" s="35">
        <f t="shared" si="23"/>
        <v>432473459.46008199</v>
      </c>
      <c r="AF76" s="35">
        <f t="shared" si="23"/>
        <v>432152504.25670487</v>
      </c>
      <c r="AG76" s="35">
        <f t="shared" si="23"/>
        <v>431834758.60536158</v>
      </c>
      <c r="AH76" s="35">
        <f t="shared" si="23"/>
        <v>431520190.41053164</v>
      </c>
      <c r="AI76" s="35">
        <f t="shared" si="23"/>
        <v>431208767.89765006</v>
      </c>
      <c r="AJ76" s="35">
        <f t="shared" si="23"/>
        <v>430900459.60989732</v>
      </c>
      <c r="AK76" s="35">
        <f t="shared" si="23"/>
        <v>430595234.40502203</v>
      </c>
    </row>
    <row r="77" spans="1:37" ht="15" customHeight="1" x14ac:dyDescent="0.25">
      <c r="A77" s="51">
        <v>10</v>
      </c>
      <c r="B77" s="36" t="s">
        <v>45</v>
      </c>
      <c r="C77" s="36" t="s">
        <v>109</v>
      </c>
      <c r="D77" s="35" t="str">
        <f>'Fuel Price'!I92</f>
        <v>n/a</v>
      </c>
      <c r="E77" s="35">
        <f>'Fuel Price'!$J$92</f>
        <v>400377939.12237239</v>
      </c>
      <c r="F77" s="37" t="str">
        <f t="shared" si="24"/>
        <v>n/a</v>
      </c>
      <c r="G77" s="52">
        <f>Assumptions!$E$27</f>
        <v>0</v>
      </c>
      <c r="H77" s="52">
        <f t="array" ref="H77">INDEX(Assumptions!$B$34:$B$40,MATCH($C77,Assumptions!$A$34:$A$40,0))</f>
        <v>0.03</v>
      </c>
      <c r="I77" s="35" t="str">
        <f t="shared" si="21"/>
        <v>n/a</v>
      </c>
      <c r="J77" s="35" t="str">
        <f t="shared" si="21"/>
        <v>n/a</v>
      </c>
      <c r="K77" s="35" t="str">
        <f t="shared" si="21"/>
        <v>n/a</v>
      </c>
      <c r="L77" s="35" t="str">
        <f t="shared" si="21"/>
        <v>n/a</v>
      </c>
      <c r="M77" s="35" t="str">
        <f t="shared" si="21"/>
        <v>n/a</v>
      </c>
      <c r="N77" s="35" t="str">
        <f t="shared" si="21"/>
        <v>n/a</v>
      </c>
      <c r="O77" s="35" t="str">
        <f t="shared" si="21"/>
        <v>n/a</v>
      </c>
      <c r="P77" s="35" t="str">
        <f t="shared" si="21"/>
        <v>n/a</v>
      </c>
      <c r="Q77" s="35" t="str">
        <f t="shared" si="21"/>
        <v>n/a</v>
      </c>
      <c r="R77" s="35" t="str">
        <f t="shared" si="21"/>
        <v>n/a</v>
      </c>
      <c r="S77" s="35" t="str">
        <f t="shared" si="22"/>
        <v>n/a</v>
      </c>
      <c r="T77" s="35" t="str">
        <f t="shared" si="22"/>
        <v>n/a</v>
      </c>
      <c r="U77" s="35" t="str">
        <f t="shared" si="22"/>
        <v>n/a</v>
      </c>
      <c r="V77" s="35" t="str">
        <f t="shared" si="22"/>
        <v>n/a</v>
      </c>
      <c r="W77" s="35" t="str">
        <f t="shared" si="22"/>
        <v>n/a</v>
      </c>
      <c r="X77" s="35" t="str">
        <f t="shared" si="22"/>
        <v>n/a</v>
      </c>
      <c r="Y77" s="35" t="str">
        <f t="shared" si="22"/>
        <v>n/a</v>
      </c>
      <c r="Z77" s="35" t="str">
        <f t="shared" si="22"/>
        <v>n/a</v>
      </c>
      <c r="AA77" s="35" t="str">
        <f t="shared" si="22"/>
        <v>n/a</v>
      </c>
      <c r="AB77" s="35" t="str">
        <f t="shared" si="22"/>
        <v>n/a</v>
      </c>
      <c r="AC77" s="35" t="str">
        <f t="shared" si="23"/>
        <v>n/a</v>
      </c>
      <c r="AD77" s="35" t="str">
        <f t="shared" si="23"/>
        <v>n/a</v>
      </c>
      <c r="AE77" s="35" t="str">
        <f t="shared" si="23"/>
        <v>n/a</v>
      </c>
      <c r="AF77" s="35" t="str">
        <f t="shared" si="23"/>
        <v>n/a</v>
      </c>
      <c r="AG77" s="35" t="str">
        <f t="shared" si="23"/>
        <v>n/a</v>
      </c>
      <c r="AH77" s="35" t="str">
        <f t="shared" si="23"/>
        <v>n/a</v>
      </c>
      <c r="AI77" s="35" t="str">
        <f t="shared" si="23"/>
        <v>n/a</v>
      </c>
      <c r="AJ77" s="35" t="str">
        <f t="shared" si="23"/>
        <v>n/a</v>
      </c>
      <c r="AK77" s="35" t="str">
        <f t="shared" si="23"/>
        <v>n/a</v>
      </c>
    </row>
    <row r="78" spans="1:37" ht="15" customHeight="1" x14ac:dyDescent="0.25">
      <c r="A78" s="51">
        <v>11</v>
      </c>
      <c r="B78" s="36" t="s">
        <v>49</v>
      </c>
      <c r="C78" s="36" t="s">
        <v>99</v>
      </c>
      <c r="D78" s="35">
        <f>'Fuel Price'!C93</f>
        <v>64329557.934396684</v>
      </c>
      <c r="E78" s="35">
        <f>'Fuel Price'!$J$93</f>
        <v>64329557.934396684</v>
      </c>
      <c r="F78" s="37">
        <f t="shared" si="24"/>
        <v>1</v>
      </c>
      <c r="G78" s="52">
        <f>Assumptions!$E$28</f>
        <v>0</v>
      </c>
      <c r="H78" s="52">
        <f t="array" ref="H78">INDEX(Assumptions!$B$34:$B$40,MATCH($C78,Assumptions!$A$34:$A$40,0))</f>
        <v>0.03</v>
      </c>
      <c r="I78" s="35">
        <f t="shared" ref="I78:R91" si="25">IF(ISNUMBER($D78),$D78*(1+$G78)^(I$7-$I$7)*IF($F78&gt;1,(1+($F78-1)*(1-$H78)^(I$7-$I$7))/$F78,1),"n/a")</f>
        <v>64329557.934396684</v>
      </c>
      <c r="J78" s="35">
        <f t="shared" si="25"/>
        <v>64329557.934396684</v>
      </c>
      <c r="K78" s="35">
        <f t="shared" si="25"/>
        <v>64329557.934396684</v>
      </c>
      <c r="L78" s="35">
        <f t="shared" si="25"/>
        <v>64329557.934396684</v>
      </c>
      <c r="M78" s="35">
        <f t="shared" si="25"/>
        <v>64329557.934396684</v>
      </c>
      <c r="N78" s="35">
        <f t="shared" si="25"/>
        <v>64329557.934396684</v>
      </c>
      <c r="O78" s="35">
        <f t="shared" si="25"/>
        <v>64329557.934396684</v>
      </c>
      <c r="P78" s="35">
        <f t="shared" si="25"/>
        <v>64329557.934396684</v>
      </c>
      <c r="Q78" s="35">
        <f t="shared" si="25"/>
        <v>64329557.934396684</v>
      </c>
      <c r="R78" s="35">
        <f t="shared" si="25"/>
        <v>64329557.934396684</v>
      </c>
      <c r="S78" s="35">
        <f t="shared" ref="S78:AB91" si="26">IF(ISNUMBER($D78),$D78*(1+$G78)^(S$7-$I$7)*IF($F78&gt;1,(1+($F78-1)*(1-$H78)^(S$7-$I$7))/$F78,1),"n/a")</f>
        <v>64329557.934396684</v>
      </c>
      <c r="T78" s="35">
        <f t="shared" si="26"/>
        <v>64329557.934396684</v>
      </c>
      <c r="U78" s="35">
        <f t="shared" si="26"/>
        <v>64329557.934396684</v>
      </c>
      <c r="V78" s="35">
        <f t="shared" si="26"/>
        <v>64329557.934396684</v>
      </c>
      <c r="W78" s="35">
        <f t="shared" si="26"/>
        <v>64329557.934396684</v>
      </c>
      <c r="X78" s="35">
        <f t="shared" si="26"/>
        <v>64329557.934396684</v>
      </c>
      <c r="Y78" s="35">
        <f t="shared" si="26"/>
        <v>64329557.934396684</v>
      </c>
      <c r="Z78" s="35">
        <f t="shared" si="26"/>
        <v>64329557.934396684</v>
      </c>
      <c r="AA78" s="35">
        <f t="shared" si="26"/>
        <v>64329557.934396684</v>
      </c>
      <c r="AB78" s="35">
        <f t="shared" si="26"/>
        <v>64329557.934396684</v>
      </c>
      <c r="AC78" s="35">
        <f t="shared" ref="AC78:AK91" si="27">IF(ISNUMBER($D78),$D78*(1+$G78)^(AC$7-$I$7)*IF($F78&gt;1,(1+($F78-1)*(1-$H78)^(AC$7-$I$7))/$F78,1),"n/a")</f>
        <v>64329557.934396684</v>
      </c>
      <c r="AD78" s="35">
        <f t="shared" si="27"/>
        <v>64329557.934396684</v>
      </c>
      <c r="AE78" s="35">
        <f t="shared" si="27"/>
        <v>64329557.934396684</v>
      </c>
      <c r="AF78" s="35">
        <f t="shared" si="27"/>
        <v>64329557.934396684</v>
      </c>
      <c r="AG78" s="35">
        <f t="shared" si="27"/>
        <v>64329557.934396684</v>
      </c>
      <c r="AH78" s="35">
        <f t="shared" si="27"/>
        <v>64329557.934396684</v>
      </c>
      <c r="AI78" s="35">
        <f t="shared" si="27"/>
        <v>64329557.934396684</v>
      </c>
      <c r="AJ78" s="35">
        <f t="shared" si="27"/>
        <v>64329557.934396684</v>
      </c>
      <c r="AK78" s="35">
        <f t="shared" si="27"/>
        <v>64329557.934396684</v>
      </c>
    </row>
    <row r="79" spans="1:37" ht="15" customHeight="1" x14ac:dyDescent="0.25">
      <c r="A79" s="51">
        <v>11</v>
      </c>
      <c r="B79" s="36" t="s">
        <v>49</v>
      </c>
      <c r="C79" s="36" t="s">
        <v>101</v>
      </c>
      <c r="D79" s="35" t="str">
        <f>'Fuel Price'!D93</f>
        <v>n/a</v>
      </c>
      <c r="E79" s="35">
        <f>'Fuel Price'!$J$93</f>
        <v>64329557.934396684</v>
      </c>
      <c r="F79" s="37" t="str">
        <f t="shared" si="24"/>
        <v>n/a</v>
      </c>
      <c r="G79" s="52">
        <f>Assumptions!$E$28</f>
        <v>0</v>
      </c>
      <c r="H79" s="52">
        <f t="array" ref="H79">INDEX(Assumptions!$B$34:$B$40,MATCH($C79,Assumptions!$A$34:$A$40,0))</f>
        <v>0.01</v>
      </c>
      <c r="I79" s="35" t="str">
        <f t="shared" si="25"/>
        <v>n/a</v>
      </c>
      <c r="J79" s="35" t="str">
        <f t="shared" si="25"/>
        <v>n/a</v>
      </c>
      <c r="K79" s="35" t="str">
        <f t="shared" si="25"/>
        <v>n/a</v>
      </c>
      <c r="L79" s="35" t="str">
        <f t="shared" si="25"/>
        <v>n/a</v>
      </c>
      <c r="M79" s="35" t="str">
        <f t="shared" si="25"/>
        <v>n/a</v>
      </c>
      <c r="N79" s="35" t="str">
        <f t="shared" si="25"/>
        <v>n/a</v>
      </c>
      <c r="O79" s="35" t="str">
        <f t="shared" si="25"/>
        <v>n/a</v>
      </c>
      <c r="P79" s="35" t="str">
        <f t="shared" si="25"/>
        <v>n/a</v>
      </c>
      <c r="Q79" s="35" t="str">
        <f t="shared" si="25"/>
        <v>n/a</v>
      </c>
      <c r="R79" s="35" t="str">
        <f t="shared" si="25"/>
        <v>n/a</v>
      </c>
      <c r="S79" s="35" t="str">
        <f t="shared" si="26"/>
        <v>n/a</v>
      </c>
      <c r="T79" s="35" t="str">
        <f t="shared" si="26"/>
        <v>n/a</v>
      </c>
      <c r="U79" s="35" t="str">
        <f t="shared" si="26"/>
        <v>n/a</v>
      </c>
      <c r="V79" s="35" t="str">
        <f t="shared" si="26"/>
        <v>n/a</v>
      </c>
      <c r="W79" s="35" t="str">
        <f t="shared" si="26"/>
        <v>n/a</v>
      </c>
      <c r="X79" s="35" t="str">
        <f t="shared" si="26"/>
        <v>n/a</v>
      </c>
      <c r="Y79" s="35" t="str">
        <f t="shared" si="26"/>
        <v>n/a</v>
      </c>
      <c r="Z79" s="35" t="str">
        <f t="shared" si="26"/>
        <v>n/a</v>
      </c>
      <c r="AA79" s="35" t="str">
        <f t="shared" si="26"/>
        <v>n/a</v>
      </c>
      <c r="AB79" s="35" t="str">
        <f t="shared" si="26"/>
        <v>n/a</v>
      </c>
      <c r="AC79" s="35" t="str">
        <f t="shared" si="27"/>
        <v>n/a</v>
      </c>
      <c r="AD79" s="35" t="str">
        <f t="shared" si="27"/>
        <v>n/a</v>
      </c>
      <c r="AE79" s="35" t="str">
        <f t="shared" si="27"/>
        <v>n/a</v>
      </c>
      <c r="AF79" s="35" t="str">
        <f t="shared" si="27"/>
        <v>n/a</v>
      </c>
      <c r="AG79" s="35" t="str">
        <f t="shared" si="27"/>
        <v>n/a</v>
      </c>
      <c r="AH79" s="35" t="str">
        <f t="shared" si="27"/>
        <v>n/a</v>
      </c>
      <c r="AI79" s="35" t="str">
        <f t="shared" si="27"/>
        <v>n/a</v>
      </c>
      <c r="AJ79" s="35" t="str">
        <f t="shared" si="27"/>
        <v>n/a</v>
      </c>
      <c r="AK79" s="35" t="str">
        <f t="shared" si="27"/>
        <v>n/a</v>
      </c>
    </row>
    <row r="80" spans="1:37" ht="15" customHeight="1" x14ac:dyDescent="0.25">
      <c r="A80" s="51">
        <v>11</v>
      </c>
      <c r="B80" s="36" t="s">
        <v>49</v>
      </c>
      <c r="C80" s="36" t="s">
        <v>103</v>
      </c>
      <c r="D80" s="35" t="str">
        <f>'Fuel Price'!E93</f>
        <v>n/a</v>
      </c>
      <c r="E80" s="35">
        <f>'Fuel Price'!$J$93</f>
        <v>64329557.934396684</v>
      </c>
      <c r="F80" s="37" t="str">
        <f t="shared" si="24"/>
        <v>n/a</v>
      </c>
      <c r="G80" s="52">
        <f>Assumptions!$E$28</f>
        <v>0</v>
      </c>
      <c r="H80" s="52">
        <f t="array" ref="H80">INDEX(Assumptions!$B$34:$B$40,MATCH($C80,Assumptions!$A$34:$A$40,0))</f>
        <v>0</v>
      </c>
      <c r="I80" s="35" t="str">
        <f t="shared" si="25"/>
        <v>n/a</v>
      </c>
      <c r="J80" s="35" t="str">
        <f t="shared" si="25"/>
        <v>n/a</v>
      </c>
      <c r="K80" s="35" t="str">
        <f t="shared" si="25"/>
        <v>n/a</v>
      </c>
      <c r="L80" s="35" t="str">
        <f t="shared" si="25"/>
        <v>n/a</v>
      </c>
      <c r="M80" s="35" t="str">
        <f t="shared" si="25"/>
        <v>n/a</v>
      </c>
      <c r="N80" s="35" t="str">
        <f t="shared" si="25"/>
        <v>n/a</v>
      </c>
      <c r="O80" s="35" t="str">
        <f t="shared" si="25"/>
        <v>n/a</v>
      </c>
      <c r="P80" s="35" t="str">
        <f t="shared" si="25"/>
        <v>n/a</v>
      </c>
      <c r="Q80" s="35" t="str">
        <f t="shared" si="25"/>
        <v>n/a</v>
      </c>
      <c r="R80" s="35" t="str">
        <f t="shared" si="25"/>
        <v>n/a</v>
      </c>
      <c r="S80" s="35" t="str">
        <f t="shared" si="26"/>
        <v>n/a</v>
      </c>
      <c r="T80" s="35" t="str">
        <f t="shared" si="26"/>
        <v>n/a</v>
      </c>
      <c r="U80" s="35" t="str">
        <f t="shared" si="26"/>
        <v>n/a</v>
      </c>
      <c r="V80" s="35" t="str">
        <f t="shared" si="26"/>
        <v>n/a</v>
      </c>
      <c r="W80" s="35" t="str">
        <f t="shared" si="26"/>
        <v>n/a</v>
      </c>
      <c r="X80" s="35" t="str">
        <f t="shared" si="26"/>
        <v>n/a</v>
      </c>
      <c r="Y80" s="35" t="str">
        <f t="shared" si="26"/>
        <v>n/a</v>
      </c>
      <c r="Z80" s="35" t="str">
        <f t="shared" si="26"/>
        <v>n/a</v>
      </c>
      <c r="AA80" s="35" t="str">
        <f t="shared" si="26"/>
        <v>n/a</v>
      </c>
      <c r="AB80" s="35" t="str">
        <f t="shared" si="26"/>
        <v>n/a</v>
      </c>
      <c r="AC80" s="35" t="str">
        <f t="shared" si="27"/>
        <v>n/a</v>
      </c>
      <c r="AD80" s="35" t="str">
        <f t="shared" si="27"/>
        <v>n/a</v>
      </c>
      <c r="AE80" s="35" t="str">
        <f t="shared" si="27"/>
        <v>n/a</v>
      </c>
      <c r="AF80" s="35" t="str">
        <f t="shared" si="27"/>
        <v>n/a</v>
      </c>
      <c r="AG80" s="35" t="str">
        <f t="shared" si="27"/>
        <v>n/a</v>
      </c>
      <c r="AH80" s="35" t="str">
        <f t="shared" si="27"/>
        <v>n/a</v>
      </c>
      <c r="AI80" s="35" t="str">
        <f t="shared" si="27"/>
        <v>n/a</v>
      </c>
      <c r="AJ80" s="35" t="str">
        <f t="shared" si="27"/>
        <v>n/a</v>
      </c>
      <c r="AK80" s="35" t="str">
        <f t="shared" si="27"/>
        <v>n/a</v>
      </c>
    </row>
    <row r="81" spans="1:37" ht="15" customHeight="1" x14ac:dyDescent="0.25">
      <c r="A81" s="51">
        <v>11</v>
      </c>
      <c r="B81" s="36" t="s">
        <v>49</v>
      </c>
      <c r="C81" s="36" t="s">
        <v>105</v>
      </c>
      <c r="D81" s="35">
        <f>'Fuel Price'!F93</f>
        <v>51463646.347517349</v>
      </c>
      <c r="E81" s="35">
        <f>'Fuel Price'!$J$93</f>
        <v>64329557.934396684</v>
      </c>
      <c r="F81" s="37">
        <f t="shared" si="24"/>
        <v>0.8</v>
      </c>
      <c r="G81" s="52">
        <f>Assumptions!$E$28</f>
        <v>0</v>
      </c>
      <c r="H81" s="52">
        <f t="array" ref="H81">INDEX(Assumptions!$B$34:$B$40,MATCH($C81,Assumptions!$A$34:$A$40,0))</f>
        <v>0</v>
      </c>
      <c r="I81" s="35">
        <f t="shared" si="25"/>
        <v>51463646.347517349</v>
      </c>
      <c r="J81" s="35">
        <f t="shared" si="25"/>
        <v>51463646.347517349</v>
      </c>
      <c r="K81" s="35">
        <f t="shared" si="25"/>
        <v>51463646.347517349</v>
      </c>
      <c r="L81" s="35">
        <f t="shared" si="25"/>
        <v>51463646.347517349</v>
      </c>
      <c r="M81" s="35">
        <f t="shared" si="25"/>
        <v>51463646.347517349</v>
      </c>
      <c r="N81" s="35">
        <f t="shared" si="25"/>
        <v>51463646.347517349</v>
      </c>
      <c r="O81" s="35">
        <f t="shared" si="25"/>
        <v>51463646.347517349</v>
      </c>
      <c r="P81" s="35">
        <f t="shared" si="25"/>
        <v>51463646.347517349</v>
      </c>
      <c r="Q81" s="35">
        <f t="shared" si="25"/>
        <v>51463646.347517349</v>
      </c>
      <c r="R81" s="35">
        <f t="shared" si="25"/>
        <v>51463646.347517349</v>
      </c>
      <c r="S81" s="35">
        <f t="shared" si="26"/>
        <v>51463646.347517349</v>
      </c>
      <c r="T81" s="35">
        <f t="shared" si="26"/>
        <v>51463646.347517349</v>
      </c>
      <c r="U81" s="35">
        <f t="shared" si="26"/>
        <v>51463646.347517349</v>
      </c>
      <c r="V81" s="35">
        <f t="shared" si="26"/>
        <v>51463646.347517349</v>
      </c>
      <c r="W81" s="35">
        <f t="shared" si="26"/>
        <v>51463646.347517349</v>
      </c>
      <c r="X81" s="35">
        <f t="shared" si="26"/>
        <v>51463646.347517349</v>
      </c>
      <c r="Y81" s="35">
        <f t="shared" si="26"/>
        <v>51463646.347517349</v>
      </c>
      <c r="Z81" s="35">
        <f t="shared" si="26"/>
        <v>51463646.347517349</v>
      </c>
      <c r="AA81" s="35">
        <f t="shared" si="26"/>
        <v>51463646.347517349</v>
      </c>
      <c r="AB81" s="35">
        <f t="shared" si="26"/>
        <v>51463646.347517349</v>
      </c>
      <c r="AC81" s="35">
        <f t="shared" si="27"/>
        <v>51463646.347517349</v>
      </c>
      <c r="AD81" s="35">
        <f t="shared" si="27"/>
        <v>51463646.347517349</v>
      </c>
      <c r="AE81" s="35">
        <f t="shared" si="27"/>
        <v>51463646.347517349</v>
      </c>
      <c r="AF81" s="35">
        <f t="shared" si="27"/>
        <v>51463646.347517349</v>
      </c>
      <c r="AG81" s="35">
        <f t="shared" si="27"/>
        <v>51463646.347517349</v>
      </c>
      <c r="AH81" s="35">
        <f t="shared" si="27"/>
        <v>51463646.347517349</v>
      </c>
      <c r="AI81" s="35">
        <f t="shared" si="27"/>
        <v>51463646.347517349</v>
      </c>
      <c r="AJ81" s="35">
        <f t="shared" si="27"/>
        <v>51463646.347517349</v>
      </c>
      <c r="AK81" s="35">
        <f t="shared" si="27"/>
        <v>51463646.347517349</v>
      </c>
    </row>
    <row r="82" spans="1:37" ht="15" customHeight="1" x14ac:dyDescent="0.25">
      <c r="A82" s="51">
        <v>11</v>
      </c>
      <c r="B82" s="36" t="s">
        <v>49</v>
      </c>
      <c r="C82" s="36" t="s">
        <v>106</v>
      </c>
      <c r="D82" s="35" t="str">
        <f>'Fuel Price'!G93</f>
        <v>n/a</v>
      </c>
      <c r="E82" s="35">
        <f>'Fuel Price'!$J$93</f>
        <v>64329557.934396684</v>
      </c>
      <c r="F82" s="37" t="str">
        <f t="shared" si="24"/>
        <v>n/a</v>
      </c>
      <c r="G82" s="52">
        <f>Assumptions!$E$28</f>
        <v>0</v>
      </c>
      <c r="H82" s="52">
        <f t="array" ref="H82">INDEX(Assumptions!$B$34:$B$40,MATCH($C82,Assumptions!$A$34:$A$40,0))</f>
        <v>0.02</v>
      </c>
      <c r="I82" s="35" t="str">
        <f t="shared" si="25"/>
        <v>n/a</v>
      </c>
      <c r="J82" s="35" t="str">
        <f t="shared" si="25"/>
        <v>n/a</v>
      </c>
      <c r="K82" s="35" t="str">
        <f t="shared" si="25"/>
        <v>n/a</v>
      </c>
      <c r="L82" s="35" t="str">
        <f t="shared" si="25"/>
        <v>n/a</v>
      </c>
      <c r="M82" s="35" t="str">
        <f t="shared" si="25"/>
        <v>n/a</v>
      </c>
      <c r="N82" s="35" t="str">
        <f t="shared" si="25"/>
        <v>n/a</v>
      </c>
      <c r="O82" s="35" t="str">
        <f t="shared" si="25"/>
        <v>n/a</v>
      </c>
      <c r="P82" s="35" t="str">
        <f t="shared" si="25"/>
        <v>n/a</v>
      </c>
      <c r="Q82" s="35" t="str">
        <f t="shared" si="25"/>
        <v>n/a</v>
      </c>
      <c r="R82" s="35" t="str">
        <f t="shared" si="25"/>
        <v>n/a</v>
      </c>
      <c r="S82" s="35" t="str">
        <f t="shared" si="26"/>
        <v>n/a</v>
      </c>
      <c r="T82" s="35" t="str">
        <f t="shared" si="26"/>
        <v>n/a</v>
      </c>
      <c r="U82" s="35" t="str">
        <f t="shared" si="26"/>
        <v>n/a</v>
      </c>
      <c r="V82" s="35" t="str">
        <f t="shared" si="26"/>
        <v>n/a</v>
      </c>
      <c r="W82" s="35" t="str">
        <f t="shared" si="26"/>
        <v>n/a</v>
      </c>
      <c r="X82" s="35" t="str">
        <f t="shared" si="26"/>
        <v>n/a</v>
      </c>
      <c r="Y82" s="35" t="str">
        <f t="shared" si="26"/>
        <v>n/a</v>
      </c>
      <c r="Z82" s="35" t="str">
        <f t="shared" si="26"/>
        <v>n/a</v>
      </c>
      <c r="AA82" s="35" t="str">
        <f t="shared" si="26"/>
        <v>n/a</v>
      </c>
      <c r="AB82" s="35" t="str">
        <f t="shared" si="26"/>
        <v>n/a</v>
      </c>
      <c r="AC82" s="35" t="str">
        <f t="shared" si="27"/>
        <v>n/a</v>
      </c>
      <c r="AD82" s="35" t="str">
        <f t="shared" si="27"/>
        <v>n/a</v>
      </c>
      <c r="AE82" s="35" t="str">
        <f t="shared" si="27"/>
        <v>n/a</v>
      </c>
      <c r="AF82" s="35" t="str">
        <f t="shared" si="27"/>
        <v>n/a</v>
      </c>
      <c r="AG82" s="35" t="str">
        <f t="shared" si="27"/>
        <v>n/a</v>
      </c>
      <c r="AH82" s="35" t="str">
        <f t="shared" si="27"/>
        <v>n/a</v>
      </c>
      <c r="AI82" s="35" t="str">
        <f t="shared" si="27"/>
        <v>n/a</v>
      </c>
      <c r="AJ82" s="35" t="str">
        <f t="shared" si="27"/>
        <v>n/a</v>
      </c>
      <c r="AK82" s="35" t="str">
        <f t="shared" si="27"/>
        <v>n/a</v>
      </c>
    </row>
    <row r="83" spans="1:37" ht="15" customHeight="1" x14ac:dyDescent="0.25">
      <c r="A83" s="51">
        <v>11</v>
      </c>
      <c r="B83" s="36" t="s">
        <v>49</v>
      </c>
      <c r="C83" s="36" t="s">
        <v>108</v>
      </c>
      <c r="D83" s="35" t="str">
        <f>'Fuel Price'!H93</f>
        <v>n/a</v>
      </c>
      <c r="E83" s="35">
        <f>'Fuel Price'!$J$93</f>
        <v>64329557.934396684</v>
      </c>
      <c r="F83" s="37" t="str">
        <f t="shared" si="24"/>
        <v>n/a</v>
      </c>
      <c r="G83" s="52">
        <f>Assumptions!$E$28</f>
        <v>0</v>
      </c>
      <c r="H83" s="52">
        <f t="array" ref="H83">INDEX(Assumptions!$B$34:$B$40,MATCH($C83,Assumptions!$A$34:$A$40,0))</f>
        <v>0.01</v>
      </c>
      <c r="I83" s="35" t="str">
        <f t="shared" si="25"/>
        <v>n/a</v>
      </c>
      <c r="J83" s="35" t="str">
        <f t="shared" si="25"/>
        <v>n/a</v>
      </c>
      <c r="K83" s="35" t="str">
        <f t="shared" si="25"/>
        <v>n/a</v>
      </c>
      <c r="L83" s="35" t="str">
        <f t="shared" si="25"/>
        <v>n/a</v>
      </c>
      <c r="M83" s="35" t="str">
        <f t="shared" si="25"/>
        <v>n/a</v>
      </c>
      <c r="N83" s="35" t="str">
        <f t="shared" si="25"/>
        <v>n/a</v>
      </c>
      <c r="O83" s="35" t="str">
        <f t="shared" si="25"/>
        <v>n/a</v>
      </c>
      <c r="P83" s="35" t="str">
        <f t="shared" si="25"/>
        <v>n/a</v>
      </c>
      <c r="Q83" s="35" t="str">
        <f t="shared" si="25"/>
        <v>n/a</v>
      </c>
      <c r="R83" s="35" t="str">
        <f t="shared" si="25"/>
        <v>n/a</v>
      </c>
      <c r="S83" s="35" t="str">
        <f t="shared" si="26"/>
        <v>n/a</v>
      </c>
      <c r="T83" s="35" t="str">
        <f t="shared" si="26"/>
        <v>n/a</v>
      </c>
      <c r="U83" s="35" t="str">
        <f t="shared" si="26"/>
        <v>n/a</v>
      </c>
      <c r="V83" s="35" t="str">
        <f t="shared" si="26"/>
        <v>n/a</v>
      </c>
      <c r="W83" s="35" t="str">
        <f t="shared" si="26"/>
        <v>n/a</v>
      </c>
      <c r="X83" s="35" t="str">
        <f t="shared" si="26"/>
        <v>n/a</v>
      </c>
      <c r="Y83" s="35" t="str">
        <f t="shared" si="26"/>
        <v>n/a</v>
      </c>
      <c r="Z83" s="35" t="str">
        <f t="shared" si="26"/>
        <v>n/a</v>
      </c>
      <c r="AA83" s="35" t="str">
        <f t="shared" si="26"/>
        <v>n/a</v>
      </c>
      <c r="AB83" s="35" t="str">
        <f t="shared" si="26"/>
        <v>n/a</v>
      </c>
      <c r="AC83" s="35" t="str">
        <f t="shared" si="27"/>
        <v>n/a</v>
      </c>
      <c r="AD83" s="35" t="str">
        <f t="shared" si="27"/>
        <v>n/a</v>
      </c>
      <c r="AE83" s="35" t="str">
        <f t="shared" si="27"/>
        <v>n/a</v>
      </c>
      <c r="AF83" s="35" t="str">
        <f t="shared" si="27"/>
        <v>n/a</v>
      </c>
      <c r="AG83" s="35" t="str">
        <f t="shared" si="27"/>
        <v>n/a</v>
      </c>
      <c r="AH83" s="35" t="str">
        <f t="shared" si="27"/>
        <v>n/a</v>
      </c>
      <c r="AI83" s="35" t="str">
        <f t="shared" si="27"/>
        <v>n/a</v>
      </c>
      <c r="AJ83" s="35" t="str">
        <f t="shared" si="27"/>
        <v>n/a</v>
      </c>
      <c r="AK83" s="35" t="str">
        <f t="shared" si="27"/>
        <v>n/a</v>
      </c>
    </row>
    <row r="84" spans="1:37" ht="15" customHeight="1" x14ac:dyDescent="0.25">
      <c r="A84" s="51">
        <v>11</v>
      </c>
      <c r="B84" s="36" t="s">
        <v>49</v>
      </c>
      <c r="C84" s="36" t="s">
        <v>109</v>
      </c>
      <c r="D84" s="35">
        <f>'Fuel Price'!I93</f>
        <v>96494336.901595026</v>
      </c>
      <c r="E84" s="35">
        <f>'Fuel Price'!$J$93</f>
        <v>64329557.934396684</v>
      </c>
      <c r="F84" s="37">
        <f t="shared" si="24"/>
        <v>1.5</v>
      </c>
      <c r="G84" s="52">
        <f>Assumptions!$E$28</f>
        <v>0</v>
      </c>
      <c r="H84" s="52">
        <f t="array" ref="H84">INDEX(Assumptions!$B$34:$B$40,MATCH($C84,Assumptions!$A$34:$A$40,0))</f>
        <v>0.03</v>
      </c>
      <c r="I84" s="35">
        <f t="shared" si="25"/>
        <v>96494336.901595026</v>
      </c>
      <c r="J84" s="35">
        <f t="shared" si="25"/>
        <v>95529393.532579064</v>
      </c>
      <c r="K84" s="35">
        <f t="shared" si="25"/>
        <v>94593398.464633614</v>
      </c>
      <c r="L84" s="35">
        <f t="shared" si="25"/>
        <v>93685483.248726487</v>
      </c>
      <c r="M84" s="35">
        <f t="shared" si="25"/>
        <v>92804805.489296615</v>
      </c>
      <c r="N84" s="35">
        <f t="shared" si="25"/>
        <v>91950548.062649608</v>
      </c>
      <c r="O84" s="35">
        <f t="shared" si="25"/>
        <v>91121918.358802021</v>
      </c>
      <c r="P84" s="35">
        <f t="shared" si="25"/>
        <v>90318147.54606986</v>
      </c>
      <c r="Q84" s="35">
        <f t="shared" si="25"/>
        <v>89538489.857719645</v>
      </c>
      <c r="R84" s="35">
        <f t="shared" si="25"/>
        <v>88782221.900019959</v>
      </c>
      <c r="S84" s="35">
        <f t="shared" si="26"/>
        <v>88048641.981051266</v>
      </c>
      <c r="T84" s="35">
        <f t="shared" si="26"/>
        <v>87337069.459651634</v>
      </c>
      <c r="U84" s="35">
        <f t="shared" si="26"/>
        <v>86646844.113893986</v>
      </c>
      <c r="V84" s="35">
        <f t="shared" si="26"/>
        <v>85977325.528509066</v>
      </c>
      <c r="W84" s="35">
        <f t="shared" si="26"/>
        <v>85327892.500685692</v>
      </c>
      <c r="X84" s="35">
        <f t="shared" si="26"/>
        <v>84697942.463697031</v>
      </c>
      <c r="Y84" s="35">
        <f t="shared" si="26"/>
        <v>84086890.927818015</v>
      </c>
      <c r="Z84" s="35">
        <f t="shared" si="26"/>
        <v>83494170.938015372</v>
      </c>
      <c r="AA84" s="35">
        <f t="shared" si="26"/>
        <v>82919232.547906801</v>
      </c>
      <c r="AB84" s="35">
        <f t="shared" si="26"/>
        <v>82361542.309501514</v>
      </c>
      <c r="AC84" s="35">
        <f t="shared" si="27"/>
        <v>81820582.778248355</v>
      </c>
      <c r="AD84" s="35">
        <f t="shared" si="27"/>
        <v>81295852.032932818</v>
      </c>
      <c r="AE84" s="35">
        <f t="shared" si="27"/>
        <v>80786863.209976733</v>
      </c>
      <c r="AF84" s="35">
        <f t="shared" si="27"/>
        <v>80293144.051709324</v>
      </c>
      <c r="AG84" s="35">
        <f t="shared" si="27"/>
        <v>79814236.46818994</v>
      </c>
      <c r="AH84" s="35">
        <f t="shared" si="27"/>
        <v>79349696.11217615</v>
      </c>
      <c r="AI84" s="35">
        <f t="shared" si="27"/>
        <v>78899091.966842771</v>
      </c>
      <c r="AJ84" s="35">
        <f t="shared" si="27"/>
        <v>78462005.945869386</v>
      </c>
      <c r="AK84" s="35">
        <f t="shared" si="27"/>
        <v>78038032.505525202</v>
      </c>
    </row>
    <row r="85" spans="1:37" ht="15" customHeight="1" x14ac:dyDescent="0.25">
      <c r="A85" s="51">
        <v>12</v>
      </c>
      <c r="B85" s="36" t="s">
        <v>52</v>
      </c>
      <c r="C85" s="36" t="s">
        <v>99</v>
      </c>
      <c r="D85" s="35">
        <f>'Fuel Price'!C94</f>
        <v>29252627.42596468</v>
      </c>
      <c r="E85" s="35">
        <f>'Fuel Price'!$J$94</f>
        <v>19501751.617309786</v>
      </c>
      <c r="F85" s="37">
        <f t="shared" si="24"/>
        <v>1.5</v>
      </c>
      <c r="G85" s="52">
        <f>Assumptions!$E$29</f>
        <v>0</v>
      </c>
      <c r="H85" s="52">
        <f t="array" ref="H85">INDEX(Assumptions!$B$34:$B$40,MATCH($C85,Assumptions!$A$34:$A$40,0))</f>
        <v>0.03</v>
      </c>
      <c r="I85" s="35">
        <f t="shared" si="25"/>
        <v>29252627.42596468</v>
      </c>
      <c r="J85" s="35">
        <f t="shared" si="25"/>
        <v>28960101.15170503</v>
      </c>
      <c r="K85" s="35">
        <f t="shared" si="25"/>
        <v>28676350.665673178</v>
      </c>
      <c r="L85" s="35">
        <f t="shared" si="25"/>
        <v>28401112.694222271</v>
      </c>
      <c r="M85" s="35">
        <f t="shared" si="25"/>
        <v>28134131.861914903</v>
      </c>
      <c r="N85" s="35">
        <f t="shared" si="25"/>
        <v>27875160.454576746</v>
      </c>
      <c r="O85" s="35">
        <f t="shared" si="25"/>
        <v>27623958.189458739</v>
      </c>
      <c r="P85" s="35">
        <f t="shared" si="25"/>
        <v>27380291.992294267</v>
      </c>
      <c r="Q85" s="35">
        <f t="shared" si="25"/>
        <v>27143935.781044733</v>
      </c>
      <c r="R85" s="35">
        <f t="shared" si="25"/>
        <v>26914670.256132685</v>
      </c>
      <c r="S85" s="35">
        <f t="shared" si="26"/>
        <v>26692282.696967997</v>
      </c>
      <c r="T85" s="35">
        <f t="shared" si="26"/>
        <v>26476566.764578253</v>
      </c>
      <c r="U85" s="35">
        <f t="shared" si="26"/>
        <v>26267322.310160201</v>
      </c>
      <c r="V85" s="35">
        <f t="shared" si="26"/>
        <v>26064355.189374685</v>
      </c>
      <c r="W85" s="35">
        <f t="shared" si="26"/>
        <v>25867477.082212739</v>
      </c>
      <c r="X85" s="35">
        <f t="shared" si="26"/>
        <v>25676505.31826565</v>
      </c>
      <c r="Y85" s="35">
        <f t="shared" si="26"/>
        <v>25491262.707236972</v>
      </c>
      <c r="Z85" s="35">
        <f t="shared" si="26"/>
        <v>25311577.374539159</v>
      </c>
      <c r="AA85" s="35">
        <f t="shared" si="26"/>
        <v>25137282.601822276</v>
      </c>
      <c r="AB85" s="35">
        <f t="shared" si="26"/>
        <v>24968216.672286902</v>
      </c>
      <c r="AC85" s="35">
        <f t="shared" si="27"/>
        <v>24804222.72063759</v>
      </c>
      <c r="AD85" s="35">
        <f t="shared" si="27"/>
        <v>24645148.587537754</v>
      </c>
      <c r="AE85" s="35">
        <f t="shared" si="27"/>
        <v>24490846.678430919</v>
      </c>
      <c r="AF85" s="35">
        <f t="shared" si="27"/>
        <v>24341173.826597281</v>
      </c>
      <c r="AG85" s="35">
        <f t="shared" si="27"/>
        <v>24195991.160318654</v>
      </c>
      <c r="AH85" s="35">
        <f t="shared" si="27"/>
        <v>24055163.97402839</v>
      </c>
      <c r="AI85" s="35">
        <f t="shared" si="27"/>
        <v>23918561.603326831</v>
      </c>
      <c r="AJ85" s="35">
        <f t="shared" si="27"/>
        <v>23786057.30374632</v>
      </c>
      <c r="AK85" s="35">
        <f t="shared" si="27"/>
        <v>23657528.133153223</v>
      </c>
    </row>
    <row r="86" spans="1:37" ht="15" customHeight="1" x14ac:dyDescent="0.25">
      <c r="A86" s="51">
        <v>12</v>
      </c>
      <c r="B86" s="36" t="s">
        <v>52</v>
      </c>
      <c r="C86" s="36" t="s">
        <v>101</v>
      </c>
      <c r="D86" s="35">
        <f>'Fuel Price'!D94</f>
        <v>23402101.940771744</v>
      </c>
      <c r="E86" s="35">
        <f>'Fuel Price'!$J$94</f>
        <v>19501751.617309786</v>
      </c>
      <c r="F86" s="37">
        <f t="shared" si="24"/>
        <v>1.2</v>
      </c>
      <c r="G86" s="52">
        <f>Assumptions!$E$29</f>
        <v>0</v>
      </c>
      <c r="H86" s="52">
        <f t="array" ref="H86">INDEX(Assumptions!$B$34:$B$40,MATCH($C86,Assumptions!$A$34:$A$40,0))</f>
        <v>0.01</v>
      </c>
      <c r="I86" s="35">
        <f t="shared" si="25"/>
        <v>23402101.940771744</v>
      </c>
      <c r="J86" s="35">
        <f t="shared" si="25"/>
        <v>23363098.437537123</v>
      </c>
      <c r="K86" s="35">
        <f t="shared" si="25"/>
        <v>23324484.969334848</v>
      </c>
      <c r="L86" s="35">
        <f t="shared" si="25"/>
        <v>23286257.635814603</v>
      </c>
      <c r="M86" s="35">
        <f t="shared" si="25"/>
        <v>23248412.575629551</v>
      </c>
      <c r="N86" s="35">
        <f t="shared" si="25"/>
        <v>23210945.966046356</v>
      </c>
      <c r="O86" s="35">
        <f t="shared" si="25"/>
        <v>23173854.022558987</v>
      </c>
      <c r="P86" s="35">
        <f t="shared" si="25"/>
        <v>23137132.998506498</v>
      </c>
      <c r="Q86" s="35">
        <f t="shared" si="25"/>
        <v>23100779.184694529</v>
      </c>
      <c r="R86" s="35">
        <f t="shared" si="25"/>
        <v>23064788.909020681</v>
      </c>
      <c r="S86" s="35">
        <f t="shared" si="26"/>
        <v>23029158.536103569</v>
      </c>
      <c r="T86" s="35">
        <f t="shared" si="26"/>
        <v>22993884.466915634</v>
      </c>
      <c r="U86" s="35">
        <f t="shared" si="26"/>
        <v>22958963.138419576</v>
      </c>
      <c r="V86" s="35">
        <f t="shared" si="26"/>
        <v>22924391.023208477</v>
      </c>
      <c r="W86" s="35">
        <f t="shared" si="26"/>
        <v>22890164.629149493</v>
      </c>
      <c r="X86" s="35">
        <f t="shared" si="26"/>
        <v>22856280.499031093</v>
      </c>
      <c r="Y86" s="35">
        <f t="shared" si="26"/>
        <v>22822735.210213881</v>
      </c>
      <c r="Z86" s="35">
        <f t="shared" si="26"/>
        <v>22789525.374284837</v>
      </c>
      <c r="AA86" s="35">
        <f t="shared" si="26"/>
        <v>22756647.636715092</v>
      </c>
      <c r="AB86" s="35">
        <f t="shared" si="26"/>
        <v>22724098.676521033</v>
      </c>
      <c r="AC86" s="35">
        <f t="shared" si="27"/>
        <v>22691875.205928925</v>
      </c>
      <c r="AD86" s="35">
        <f t="shared" si="27"/>
        <v>22659973.970042732</v>
      </c>
      <c r="AE86" s="35">
        <f t="shared" si="27"/>
        <v>22628391.746515401</v>
      </c>
      <c r="AF86" s="35">
        <f t="shared" si="27"/>
        <v>22597125.345223349</v>
      </c>
      <c r="AG86" s="35">
        <f t="shared" si="27"/>
        <v>22566171.607944213</v>
      </c>
      <c r="AH86" s="35">
        <f t="shared" si="27"/>
        <v>22535527.408037871</v>
      </c>
      <c r="AI86" s="35">
        <f t="shared" si="27"/>
        <v>22505189.650130589</v>
      </c>
      <c r="AJ86" s="35">
        <f t="shared" si="27"/>
        <v>22475155.269802377</v>
      </c>
      <c r="AK86" s="35">
        <f t="shared" si="27"/>
        <v>22445421.233277451</v>
      </c>
    </row>
    <row r="87" spans="1:37" ht="15" customHeight="1" x14ac:dyDescent="0.25">
      <c r="A87" s="51">
        <v>12</v>
      </c>
      <c r="B87" s="36" t="s">
        <v>52</v>
      </c>
      <c r="C87" s="36" t="s">
        <v>103</v>
      </c>
      <c r="D87" s="35" t="str">
        <f>'Fuel Price'!E94</f>
        <v>n/a</v>
      </c>
      <c r="E87" s="35">
        <f>'Fuel Price'!$J$94</f>
        <v>19501751.617309786</v>
      </c>
      <c r="F87" s="37" t="str">
        <f t="shared" si="24"/>
        <v>n/a</v>
      </c>
      <c r="G87" s="52">
        <f>Assumptions!$E$29</f>
        <v>0</v>
      </c>
      <c r="H87" s="52">
        <f t="array" ref="H87">INDEX(Assumptions!$B$34:$B$40,MATCH($C87,Assumptions!$A$34:$A$40,0))</f>
        <v>0</v>
      </c>
      <c r="I87" s="35" t="str">
        <f t="shared" si="25"/>
        <v>n/a</v>
      </c>
      <c r="J87" s="35" t="str">
        <f t="shared" si="25"/>
        <v>n/a</v>
      </c>
      <c r="K87" s="35" t="str">
        <f t="shared" si="25"/>
        <v>n/a</v>
      </c>
      <c r="L87" s="35" t="str">
        <f t="shared" si="25"/>
        <v>n/a</v>
      </c>
      <c r="M87" s="35" t="str">
        <f t="shared" si="25"/>
        <v>n/a</v>
      </c>
      <c r="N87" s="35" t="str">
        <f t="shared" si="25"/>
        <v>n/a</v>
      </c>
      <c r="O87" s="35" t="str">
        <f t="shared" si="25"/>
        <v>n/a</v>
      </c>
      <c r="P87" s="35" t="str">
        <f t="shared" si="25"/>
        <v>n/a</v>
      </c>
      <c r="Q87" s="35" t="str">
        <f t="shared" si="25"/>
        <v>n/a</v>
      </c>
      <c r="R87" s="35" t="str">
        <f t="shared" si="25"/>
        <v>n/a</v>
      </c>
      <c r="S87" s="35" t="str">
        <f t="shared" si="26"/>
        <v>n/a</v>
      </c>
      <c r="T87" s="35" t="str">
        <f t="shared" si="26"/>
        <v>n/a</v>
      </c>
      <c r="U87" s="35" t="str">
        <f t="shared" si="26"/>
        <v>n/a</v>
      </c>
      <c r="V87" s="35" t="str">
        <f t="shared" si="26"/>
        <v>n/a</v>
      </c>
      <c r="W87" s="35" t="str">
        <f t="shared" si="26"/>
        <v>n/a</v>
      </c>
      <c r="X87" s="35" t="str">
        <f t="shared" si="26"/>
        <v>n/a</v>
      </c>
      <c r="Y87" s="35" t="str">
        <f t="shared" si="26"/>
        <v>n/a</v>
      </c>
      <c r="Z87" s="35" t="str">
        <f t="shared" si="26"/>
        <v>n/a</v>
      </c>
      <c r="AA87" s="35" t="str">
        <f t="shared" si="26"/>
        <v>n/a</v>
      </c>
      <c r="AB87" s="35" t="str">
        <f t="shared" si="26"/>
        <v>n/a</v>
      </c>
      <c r="AC87" s="35" t="str">
        <f t="shared" si="27"/>
        <v>n/a</v>
      </c>
      <c r="AD87" s="35" t="str">
        <f t="shared" si="27"/>
        <v>n/a</v>
      </c>
      <c r="AE87" s="35" t="str">
        <f t="shared" si="27"/>
        <v>n/a</v>
      </c>
      <c r="AF87" s="35" t="str">
        <f t="shared" si="27"/>
        <v>n/a</v>
      </c>
      <c r="AG87" s="35" t="str">
        <f t="shared" si="27"/>
        <v>n/a</v>
      </c>
      <c r="AH87" s="35" t="str">
        <f t="shared" si="27"/>
        <v>n/a</v>
      </c>
      <c r="AI87" s="35" t="str">
        <f t="shared" si="27"/>
        <v>n/a</v>
      </c>
      <c r="AJ87" s="35" t="str">
        <f t="shared" si="27"/>
        <v>n/a</v>
      </c>
      <c r="AK87" s="35" t="str">
        <f t="shared" si="27"/>
        <v>n/a</v>
      </c>
    </row>
    <row r="88" spans="1:37" ht="15" customHeight="1" x14ac:dyDescent="0.25">
      <c r="A88" s="51">
        <v>12</v>
      </c>
      <c r="B88" s="36" t="s">
        <v>52</v>
      </c>
      <c r="C88" s="36" t="s">
        <v>105</v>
      </c>
      <c r="D88" s="35">
        <f>'Fuel Price'!F94</f>
        <v>19501751.617309786</v>
      </c>
      <c r="E88" s="35">
        <f>'Fuel Price'!$J$94</f>
        <v>19501751.617309786</v>
      </c>
      <c r="F88" s="37">
        <f t="shared" si="24"/>
        <v>1</v>
      </c>
      <c r="G88" s="52">
        <f>Assumptions!$E$29</f>
        <v>0</v>
      </c>
      <c r="H88" s="52">
        <f t="array" ref="H88">INDEX(Assumptions!$B$34:$B$40,MATCH($C88,Assumptions!$A$34:$A$40,0))</f>
        <v>0</v>
      </c>
      <c r="I88" s="35">
        <f t="shared" si="25"/>
        <v>19501751.617309786</v>
      </c>
      <c r="J88" s="35">
        <f t="shared" si="25"/>
        <v>19501751.617309786</v>
      </c>
      <c r="K88" s="35">
        <f t="shared" si="25"/>
        <v>19501751.617309786</v>
      </c>
      <c r="L88" s="35">
        <f t="shared" si="25"/>
        <v>19501751.617309786</v>
      </c>
      <c r="M88" s="35">
        <f t="shared" si="25"/>
        <v>19501751.617309786</v>
      </c>
      <c r="N88" s="35">
        <f t="shared" si="25"/>
        <v>19501751.617309786</v>
      </c>
      <c r="O88" s="35">
        <f t="shared" si="25"/>
        <v>19501751.617309786</v>
      </c>
      <c r="P88" s="35">
        <f t="shared" si="25"/>
        <v>19501751.617309786</v>
      </c>
      <c r="Q88" s="35">
        <f t="shared" si="25"/>
        <v>19501751.617309786</v>
      </c>
      <c r="R88" s="35">
        <f t="shared" si="25"/>
        <v>19501751.617309786</v>
      </c>
      <c r="S88" s="35">
        <f t="shared" si="26"/>
        <v>19501751.617309786</v>
      </c>
      <c r="T88" s="35">
        <f t="shared" si="26"/>
        <v>19501751.617309786</v>
      </c>
      <c r="U88" s="35">
        <f t="shared" si="26"/>
        <v>19501751.617309786</v>
      </c>
      <c r="V88" s="35">
        <f t="shared" si="26"/>
        <v>19501751.617309786</v>
      </c>
      <c r="W88" s="35">
        <f t="shared" si="26"/>
        <v>19501751.617309786</v>
      </c>
      <c r="X88" s="35">
        <f t="shared" si="26"/>
        <v>19501751.617309786</v>
      </c>
      <c r="Y88" s="35">
        <f t="shared" si="26"/>
        <v>19501751.617309786</v>
      </c>
      <c r="Z88" s="35">
        <f t="shared" si="26"/>
        <v>19501751.617309786</v>
      </c>
      <c r="AA88" s="35">
        <f t="shared" si="26"/>
        <v>19501751.617309786</v>
      </c>
      <c r="AB88" s="35">
        <f t="shared" si="26"/>
        <v>19501751.617309786</v>
      </c>
      <c r="AC88" s="35">
        <f t="shared" si="27"/>
        <v>19501751.617309786</v>
      </c>
      <c r="AD88" s="35">
        <f t="shared" si="27"/>
        <v>19501751.617309786</v>
      </c>
      <c r="AE88" s="35">
        <f t="shared" si="27"/>
        <v>19501751.617309786</v>
      </c>
      <c r="AF88" s="35">
        <f t="shared" si="27"/>
        <v>19501751.617309786</v>
      </c>
      <c r="AG88" s="35">
        <f t="shared" si="27"/>
        <v>19501751.617309786</v>
      </c>
      <c r="AH88" s="35">
        <f t="shared" si="27"/>
        <v>19501751.617309786</v>
      </c>
      <c r="AI88" s="35">
        <f t="shared" si="27"/>
        <v>19501751.617309786</v>
      </c>
      <c r="AJ88" s="35">
        <f t="shared" si="27"/>
        <v>19501751.617309786</v>
      </c>
      <c r="AK88" s="35">
        <f t="shared" si="27"/>
        <v>19501751.617309786</v>
      </c>
    </row>
    <row r="89" spans="1:37" ht="15" customHeight="1" x14ac:dyDescent="0.25">
      <c r="A89" s="51">
        <v>12</v>
      </c>
      <c r="B89" s="36" t="s">
        <v>52</v>
      </c>
      <c r="C89" s="36" t="s">
        <v>106</v>
      </c>
      <c r="D89" s="35">
        <f>'Fuel Price'!G94</f>
        <v>23402101.940771744</v>
      </c>
      <c r="E89" s="35">
        <f>'Fuel Price'!$J$94</f>
        <v>19501751.617309786</v>
      </c>
      <c r="F89" s="37">
        <f t="shared" si="24"/>
        <v>1.2</v>
      </c>
      <c r="G89" s="52">
        <f>Assumptions!$E$29</f>
        <v>0</v>
      </c>
      <c r="H89" s="52">
        <f t="array" ref="H89">INDEX(Assumptions!$B$34:$B$40,MATCH($C89,Assumptions!$A$34:$A$40,0))</f>
        <v>0.02</v>
      </c>
      <c r="I89" s="35">
        <f t="shared" si="25"/>
        <v>23402101.940771744</v>
      </c>
      <c r="J89" s="35">
        <f t="shared" si="25"/>
        <v>23324094.934302505</v>
      </c>
      <c r="K89" s="35">
        <f t="shared" si="25"/>
        <v>23247648.06796265</v>
      </c>
      <c r="L89" s="35">
        <f t="shared" si="25"/>
        <v>23172730.138949592</v>
      </c>
      <c r="M89" s="35">
        <f t="shared" si="25"/>
        <v>23099310.568516798</v>
      </c>
      <c r="N89" s="35">
        <f t="shared" si="25"/>
        <v>23027359.389492657</v>
      </c>
      <c r="O89" s="35">
        <f t="shared" si="25"/>
        <v>22956847.234048996</v>
      </c>
      <c r="P89" s="35">
        <f t="shared" si="25"/>
        <v>22887745.321714215</v>
      </c>
      <c r="Q89" s="35">
        <f t="shared" si="25"/>
        <v>22820025.447626125</v>
      </c>
      <c r="R89" s="35">
        <f t="shared" si="25"/>
        <v>22753659.971019797</v>
      </c>
      <c r="S89" s="35">
        <f t="shared" si="26"/>
        <v>22688621.803945601</v>
      </c>
      <c r="T89" s="35">
        <f t="shared" si="26"/>
        <v>22624884.40021288</v>
      </c>
      <c r="U89" s="35">
        <f t="shared" si="26"/>
        <v>22562421.744554821</v>
      </c>
      <c r="V89" s="35">
        <f t="shared" si="26"/>
        <v>22501208.342009917</v>
      </c>
      <c r="W89" s="35">
        <f t="shared" si="26"/>
        <v>22441219.207515918</v>
      </c>
      <c r="X89" s="35">
        <f t="shared" si="26"/>
        <v>22382429.855711792</v>
      </c>
      <c r="Y89" s="35">
        <f t="shared" si="26"/>
        <v>22324816.290943753</v>
      </c>
      <c r="Z89" s="35">
        <f t="shared" si="26"/>
        <v>22268354.997471072</v>
      </c>
      <c r="AA89" s="35">
        <f t="shared" si="26"/>
        <v>22213022.929867849</v>
      </c>
      <c r="AB89" s="35">
        <f t="shared" si="26"/>
        <v>22158797.503616683</v>
      </c>
      <c r="AC89" s="35">
        <f t="shared" si="27"/>
        <v>22105656.58589055</v>
      </c>
      <c r="AD89" s="35">
        <f t="shared" si="27"/>
        <v>22053578.486518938</v>
      </c>
      <c r="AE89" s="35">
        <f t="shared" si="27"/>
        <v>22002541.949134748</v>
      </c>
      <c r="AF89" s="35">
        <f t="shared" si="27"/>
        <v>21952526.142498255</v>
      </c>
      <c r="AG89" s="35">
        <f t="shared" si="27"/>
        <v>21903510.651994478</v>
      </c>
      <c r="AH89" s="35">
        <f t="shared" si="27"/>
        <v>21855475.471300788</v>
      </c>
      <c r="AI89" s="35">
        <f t="shared" si="27"/>
        <v>21808400.994220968</v>
      </c>
      <c r="AJ89" s="35">
        <f t="shared" si="27"/>
        <v>21762268.006682746</v>
      </c>
      <c r="AK89" s="35">
        <f t="shared" si="27"/>
        <v>21717057.678895287</v>
      </c>
    </row>
    <row r="90" spans="1:37" ht="15" customHeight="1" x14ac:dyDescent="0.25">
      <c r="A90" s="51">
        <v>12</v>
      </c>
      <c r="B90" s="36" t="s">
        <v>52</v>
      </c>
      <c r="C90" s="36" t="s">
        <v>108</v>
      </c>
      <c r="D90" s="35" t="str">
        <f>'Fuel Price'!H94</f>
        <v>n/a</v>
      </c>
      <c r="E90" s="35">
        <f>'Fuel Price'!$J$94</f>
        <v>19501751.617309786</v>
      </c>
      <c r="F90" s="37" t="str">
        <f t="shared" si="24"/>
        <v>n/a</v>
      </c>
      <c r="G90" s="52">
        <f>Assumptions!$E$29</f>
        <v>0</v>
      </c>
      <c r="H90" s="52">
        <f t="array" ref="H90">INDEX(Assumptions!$B$34:$B$40,MATCH($C90,Assumptions!$A$34:$A$40,0))</f>
        <v>0.01</v>
      </c>
      <c r="I90" s="35" t="str">
        <f t="shared" si="25"/>
        <v>n/a</v>
      </c>
      <c r="J90" s="35" t="str">
        <f t="shared" si="25"/>
        <v>n/a</v>
      </c>
      <c r="K90" s="35" t="str">
        <f t="shared" si="25"/>
        <v>n/a</v>
      </c>
      <c r="L90" s="35" t="str">
        <f t="shared" si="25"/>
        <v>n/a</v>
      </c>
      <c r="M90" s="35" t="str">
        <f t="shared" si="25"/>
        <v>n/a</v>
      </c>
      <c r="N90" s="35" t="str">
        <f t="shared" si="25"/>
        <v>n/a</v>
      </c>
      <c r="O90" s="35" t="str">
        <f t="shared" si="25"/>
        <v>n/a</v>
      </c>
      <c r="P90" s="35" t="str">
        <f t="shared" si="25"/>
        <v>n/a</v>
      </c>
      <c r="Q90" s="35" t="str">
        <f t="shared" si="25"/>
        <v>n/a</v>
      </c>
      <c r="R90" s="35" t="str">
        <f t="shared" si="25"/>
        <v>n/a</v>
      </c>
      <c r="S90" s="35" t="str">
        <f t="shared" si="26"/>
        <v>n/a</v>
      </c>
      <c r="T90" s="35" t="str">
        <f t="shared" si="26"/>
        <v>n/a</v>
      </c>
      <c r="U90" s="35" t="str">
        <f t="shared" si="26"/>
        <v>n/a</v>
      </c>
      <c r="V90" s="35" t="str">
        <f t="shared" si="26"/>
        <v>n/a</v>
      </c>
      <c r="W90" s="35" t="str">
        <f t="shared" si="26"/>
        <v>n/a</v>
      </c>
      <c r="X90" s="35" t="str">
        <f t="shared" si="26"/>
        <v>n/a</v>
      </c>
      <c r="Y90" s="35" t="str">
        <f t="shared" si="26"/>
        <v>n/a</v>
      </c>
      <c r="Z90" s="35" t="str">
        <f t="shared" si="26"/>
        <v>n/a</v>
      </c>
      <c r="AA90" s="35" t="str">
        <f t="shared" si="26"/>
        <v>n/a</v>
      </c>
      <c r="AB90" s="35" t="str">
        <f t="shared" si="26"/>
        <v>n/a</v>
      </c>
      <c r="AC90" s="35" t="str">
        <f t="shared" si="27"/>
        <v>n/a</v>
      </c>
      <c r="AD90" s="35" t="str">
        <f t="shared" si="27"/>
        <v>n/a</v>
      </c>
      <c r="AE90" s="35" t="str">
        <f t="shared" si="27"/>
        <v>n/a</v>
      </c>
      <c r="AF90" s="35" t="str">
        <f t="shared" si="27"/>
        <v>n/a</v>
      </c>
      <c r="AG90" s="35" t="str">
        <f t="shared" si="27"/>
        <v>n/a</v>
      </c>
      <c r="AH90" s="35" t="str">
        <f t="shared" si="27"/>
        <v>n/a</v>
      </c>
      <c r="AI90" s="35" t="str">
        <f t="shared" si="27"/>
        <v>n/a</v>
      </c>
      <c r="AJ90" s="35" t="str">
        <f t="shared" si="27"/>
        <v>n/a</v>
      </c>
      <c r="AK90" s="35" t="str">
        <f t="shared" si="27"/>
        <v>n/a</v>
      </c>
    </row>
    <row r="91" spans="1:37" ht="15" customHeight="1" x14ac:dyDescent="0.25">
      <c r="A91" s="51">
        <v>12</v>
      </c>
      <c r="B91" s="36" t="s">
        <v>52</v>
      </c>
      <c r="C91" s="36" t="s">
        <v>109</v>
      </c>
      <c r="D91" s="35">
        <f>'Fuel Price'!I94</f>
        <v>39003503.234619573</v>
      </c>
      <c r="E91" s="35">
        <f>'Fuel Price'!$J$94</f>
        <v>19501751.617309786</v>
      </c>
      <c r="F91" s="37">
        <f t="shared" si="24"/>
        <v>2</v>
      </c>
      <c r="G91" s="52">
        <f>Assumptions!$E$29</f>
        <v>0</v>
      </c>
      <c r="H91" s="52">
        <f t="array" ref="H91">INDEX(Assumptions!$B$34:$B$40,MATCH($C91,Assumptions!$A$34:$A$40,0))</f>
        <v>0.03</v>
      </c>
      <c r="I91" s="35">
        <f t="shared" si="25"/>
        <v>39003503.234619573</v>
      </c>
      <c r="J91" s="35">
        <f t="shared" si="25"/>
        <v>38418450.686100282</v>
      </c>
      <c r="K91" s="35">
        <f t="shared" si="25"/>
        <v>37850949.714036569</v>
      </c>
      <c r="L91" s="35">
        <f t="shared" si="25"/>
        <v>37300473.771134757</v>
      </c>
      <c r="M91" s="35">
        <f t="shared" si="25"/>
        <v>36766512.106520012</v>
      </c>
      <c r="N91" s="35">
        <f t="shared" si="25"/>
        <v>36248569.291843705</v>
      </c>
      <c r="O91" s="35">
        <f t="shared" si="25"/>
        <v>35746164.761607684</v>
      </c>
      <c r="P91" s="35">
        <f t="shared" si="25"/>
        <v>35258832.367278747</v>
      </c>
      <c r="Q91" s="35">
        <f t="shared" si="25"/>
        <v>34786119.944779679</v>
      </c>
      <c r="R91" s="35">
        <f t="shared" si="25"/>
        <v>34327588.894955583</v>
      </c>
      <c r="S91" s="35">
        <f t="shared" si="26"/>
        <v>33882813.776626207</v>
      </c>
      <c r="T91" s="35">
        <f t="shared" si="26"/>
        <v>33451381.91184672</v>
      </c>
      <c r="U91" s="35">
        <f t="shared" si="26"/>
        <v>33032893.003010608</v>
      </c>
      <c r="V91" s="35">
        <f t="shared" si="26"/>
        <v>32626958.761439584</v>
      </c>
      <c r="W91" s="35">
        <f t="shared" si="26"/>
        <v>32233202.547115691</v>
      </c>
      <c r="X91" s="35">
        <f t="shared" si="26"/>
        <v>31851259.019221514</v>
      </c>
      <c r="Y91" s="35">
        <f t="shared" si="26"/>
        <v>31480773.797164157</v>
      </c>
      <c r="Z91" s="35">
        <f t="shared" si="26"/>
        <v>31121403.131768528</v>
      </c>
      <c r="AA91" s="35">
        <f t="shared" si="26"/>
        <v>30772813.586334765</v>
      </c>
      <c r="AB91" s="35">
        <f t="shared" si="26"/>
        <v>30434681.727264017</v>
      </c>
      <c r="AC91" s="35">
        <f t="shared" si="27"/>
        <v>30106693.823965389</v>
      </c>
      <c r="AD91" s="35">
        <f t="shared" si="27"/>
        <v>29788545.557765722</v>
      </c>
      <c r="AE91" s="35">
        <f t="shared" si="27"/>
        <v>29479941.739552043</v>
      </c>
      <c r="AF91" s="35">
        <f t="shared" si="27"/>
        <v>29180596.035884775</v>
      </c>
      <c r="AG91" s="35">
        <f t="shared" si="27"/>
        <v>28890230.703327529</v>
      </c>
      <c r="AH91" s="35">
        <f t="shared" si="27"/>
        <v>28608576.330746993</v>
      </c>
      <c r="AI91" s="35">
        <f t="shared" si="27"/>
        <v>28335371.589343876</v>
      </c>
      <c r="AJ91" s="35">
        <f t="shared" si="27"/>
        <v>28070362.990182858</v>
      </c>
      <c r="AK91" s="35">
        <f t="shared" si="27"/>
        <v>27813304.648996662</v>
      </c>
    </row>
    <row r="92" spans="1:37" ht="15.75" customHeight="1" x14ac:dyDescent="0.25">
      <c r="A92" s="51"/>
      <c r="B92" s="11"/>
      <c r="C92" s="11"/>
      <c r="D92" s="11"/>
      <c r="E92" s="11"/>
      <c r="F92" s="11"/>
      <c r="G92" s="11"/>
      <c r="H92" s="11"/>
    </row>
    <row r="93" spans="1:37" ht="15.75" customHeight="1" x14ac:dyDescent="0.25">
      <c r="A93" s="47"/>
    </row>
    <row r="94" spans="1:37" ht="15.75" customHeight="1" x14ac:dyDescent="0.25">
      <c r="A94" s="47"/>
    </row>
    <row r="95" spans="1:37" ht="15" customHeight="1" x14ac:dyDescent="0.25">
      <c r="A95" s="48" t="s">
        <v>161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</row>
    <row r="96" spans="1:37" ht="45" customHeight="1" x14ac:dyDescent="0.25">
      <c r="A96" s="49" t="s">
        <v>116</v>
      </c>
      <c r="B96" s="39" t="s">
        <v>5</v>
      </c>
      <c r="C96" s="39" t="s">
        <v>97</v>
      </c>
      <c r="D96" s="39" t="s">
        <v>158</v>
      </c>
      <c r="E96" s="39" t="s">
        <v>141</v>
      </c>
      <c r="F96" s="39" t="s">
        <v>159</v>
      </c>
      <c r="G96" s="39" t="s">
        <v>160</v>
      </c>
      <c r="H96" s="39" t="s">
        <v>98</v>
      </c>
      <c r="I96" s="50">
        <f t="shared" ref="I96:AK96" si="28">I$7</f>
        <v>2022</v>
      </c>
      <c r="J96" s="50">
        <f t="shared" si="28"/>
        <v>2023</v>
      </c>
      <c r="K96" s="50">
        <f t="shared" si="28"/>
        <v>2024</v>
      </c>
      <c r="L96" s="50">
        <f t="shared" si="28"/>
        <v>2025</v>
      </c>
      <c r="M96" s="50">
        <f t="shared" si="28"/>
        <v>2026</v>
      </c>
      <c r="N96" s="50">
        <f t="shared" si="28"/>
        <v>2027</v>
      </c>
      <c r="O96" s="50">
        <f t="shared" si="28"/>
        <v>2028</v>
      </c>
      <c r="P96" s="50">
        <f t="shared" si="28"/>
        <v>2029</v>
      </c>
      <c r="Q96" s="50">
        <f t="shared" si="28"/>
        <v>2030</v>
      </c>
      <c r="R96" s="50">
        <f t="shared" si="28"/>
        <v>2031</v>
      </c>
      <c r="S96" s="50">
        <f t="shared" si="28"/>
        <v>2032</v>
      </c>
      <c r="T96" s="50">
        <f t="shared" si="28"/>
        <v>2033</v>
      </c>
      <c r="U96" s="50">
        <f t="shared" si="28"/>
        <v>2034</v>
      </c>
      <c r="V96" s="50">
        <f t="shared" si="28"/>
        <v>2035</v>
      </c>
      <c r="W96" s="50">
        <f t="shared" si="28"/>
        <v>2036</v>
      </c>
      <c r="X96" s="50">
        <f t="shared" si="28"/>
        <v>2037</v>
      </c>
      <c r="Y96" s="50">
        <f t="shared" si="28"/>
        <v>2038</v>
      </c>
      <c r="Z96" s="50">
        <f t="shared" si="28"/>
        <v>2039</v>
      </c>
      <c r="AA96" s="50">
        <f t="shared" si="28"/>
        <v>2040</v>
      </c>
      <c r="AB96" s="50">
        <f t="shared" si="28"/>
        <v>2041</v>
      </c>
      <c r="AC96" s="50">
        <f t="shared" si="28"/>
        <v>2042</v>
      </c>
      <c r="AD96" s="50">
        <f t="shared" si="28"/>
        <v>2043</v>
      </c>
      <c r="AE96" s="50">
        <f t="shared" si="28"/>
        <v>2044</v>
      </c>
      <c r="AF96" s="50">
        <f t="shared" si="28"/>
        <v>2045</v>
      </c>
      <c r="AG96" s="50">
        <f t="shared" si="28"/>
        <v>2046</v>
      </c>
      <c r="AH96" s="50">
        <f t="shared" si="28"/>
        <v>2047</v>
      </c>
      <c r="AI96" s="50">
        <f t="shared" si="28"/>
        <v>2048</v>
      </c>
      <c r="AJ96" s="50">
        <f t="shared" si="28"/>
        <v>2049</v>
      </c>
      <c r="AK96" s="50">
        <f t="shared" si="28"/>
        <v>2050</v>
      </c>
    </row>
    <row r="97" spans="1:37" ht="15" customHeight="1" x14ac:dyDescent="0.25">
      <c r="A97" s="51">
        <v>1</v>
      </c>
      <c r="B97" s="36" t="s">
        <v>15</v>
      </c>
      <c r="C97" s="36" t="s">
        <v>99</v>
      </c>
      <c r="D97" s="53"/>
      <c r="E97" s="53"/>
      <c r="F97" s="53"/>
      <c r="G97" s="53"/>
      <c r="H97" s="53"/>
      <c r="I97" s="35">
        <f t="array" ref="I97">IF(ISNUMBER(I8),I8*INDEX(Forecast!$E$7:$AG$7,MATCH(I$96,Forecast!$E$5:$AG$5,0)),"n/a")</f>
        <v>147487.33477564325</v>
      </c>
      <c r="J97" s="35">
        <f t="array" ref="J97">IF(ISNUMBER(J8),J8*INDEX(Forecast!$E$7:$AG$7,MATCH(J$96,Forecast!$E$5:$AG$5,0)),"n/a")</f>
        <v>154301.24964227798</v>
      </c>
      <c r="K97" s="35">
        <f t="array" ref="K97">IF(ISNUMBER(K8),K8*INDEX(Forecast!$E$7:$AG$7,MATCH(K$96,Forecast!$E$5:$AG$5,0)),"n/a")</f>
        <v>161754</v>
      </c>
      <c r="L97" s="35">
        <f t="array" ref="L97">IF(ISNUMBER(L8),L8*INDEX(Forecast!$E$7:$AG$7,MATCH(L$96,Forecast!$E$5:$AG$5,0)),"n/a")</f>
        <v>168644.72039999999</v>
      </c>
      <c r="M97" s="35">
        <f t="array" ref="M97">IF(ISNUMBER(M8),M8*INDEX(Forecast!$E$7:$AG$7,MATCH(M$96,Forecast!$E$5:$AG$5,0)),"n/a")</f>
        <v>175761.52760087998</v>
      </c>
      <c r="N97" s="35">
        <f t="array" ref="N97">IF(ISNUMBER(N8),N8*INDEX(Forecast!$E$7:$AG$7,MATCH(N$96,Forecast!$E$5:$AG$5,0)),"n/a")</f>
        <v>181034.37342890637</v>
      </c>
      <c r="O97" s="35">
        <f t="array" ref="O97">IF(ISNUMBER(O8),O8*INDEX(Forecast!$E$7:$AG$7,MATCH(O$96,Forecast!$E$5:$AG$5,0)),"n/a")</f>
        <v>186465.40463177356</v>
      </c>
      <c r="P97" s="35">
        <f t="array" ref="P97">IF(ISNUMBER(P8),P8*INDEX(Forecast!$E$7:$AG$7,MATCH(P$96,Forecast!$E$5:$AG$5,0)),"n/a")</f>
        <v>192059.36677072677</v>
      </c>
      <c r="Q97" s="35">
        <f t="array" ref="Q97">IF(ISNUMBER(Q8),Q8*INDEX(Forecast!$E$7:$AG$7,MATCH(Q$96,Forecast!$E$5:$AG$5,0)),"n/a")</f>
        <v>197821.14777384858</v>
      </c>
      <c r="R97" s="35">
        <f t="array" ref="R97">IF(ISNUMBER(R8),R8*INDEX(Forecast!$E$7:$AG$7,MATCH(R$96,Forecast!$E$5:$AG$5,0)),"n/a")</f>
        <v>203755.78220706407</v>
      </c>
      <c r="S97" s="35">
        <f t="array" ref="S97">IF(ISNUMBER(S8),S8*INDEX(Forecast!$E$7:$AG$7,MATCH(S$96,Forecast!$E$5:$AG$5,0)),"n/a")</f>
        <v>209868.45567327598</v>
      </c>
      <c r="T97" s="35">
        <f t="array" ref="T97">IF(ISNUMBER(T8),T8*INDEX(Forecast!$E$7:$AG$7,MATCH(T$96,Forecast!$E$5:$AG$5,0)),"n/a")</f>
        <v>216164.50934347429</v>
      </c>
      <c r="U97" s="35">
        <f t="array" ref="U97">IF(ISNUMBER(U8),U8*INDEX(Forecast!$E$7:$AG$7,MATCH(U$96,Forecast!$E$5:$AG$5,0)),"n/a")</f>
        <v>222649.44462377855</v>
      </c>
      <c r="V97" s="35">
        <f t="array" ref="V97">IF(ISNUMBER(V8),V8*INDEX(Forecast!$E$7:$AG$7,MATCH(V$96,Forecast!$E$5:$AG$5,0)),"n/a")</f>
        <v>229328.9279624919</v>
      </c>
      <c r="W97" s="35">
        <f t="array" ref="W97">IF(ISNUMBER(W8),W8*INDEX(Forecast!$E$7:$AG$7,MATCH(W$96,Forecast!$E$5:$AG$5,0)),"n/a")</f>
        <v>236208.79580136665</v>
      </c>
      <c r="X97" s="35">
        <f t="array" ref="X97">IF(ISNUMBER(X8),X8*INDEX(Forecast!$E$7:$AG$7,MATCH(X$96,Forecast!$E$5:$AG$5,0)),"n/a")</f>
        <v>243295.05967540765</v>
      </c>
      <c r="Y97" s="35">
        <f t="array" ref="Y97">IF(ISNUMBER(Y8),Y8*INDEX(Forecast!$E$7:$AG$7,MATCH(Y$96,Forecast!$E$5:$AG$5,0)),"n/a")</f>
        <v>250593.91146566989</v>
      </c>
      <c r="Z97" s="35">
        <f t="array" ref="Z97">IF(ISNUMBER(Z8),Z8*INDEX(Forecast!$E$7:$AG$7,MATCH(Z$96,Forecast!$E$5:$AG$5,0)),"n/a")</f>
        <v>258111.72880963999</v>
      </c>
      <c r="AA97" s="35">
        <f t="array" ref="AA97">IF(ISNUMBER(AA8),AA8*INDEX(Forecast!$E$7:$AG$7,MATCH(AA$96,Forecast!$E$5:$AG$5,0)),"n/a")</f>
        <v>265855.08067392919</v>
      </c>
      <c r="AB97" s="35">
        <f t="array" ref="AB97">IF(ISNUMBER(AB8),AB8*INDEX(Forecast!$E$7:$AG$7,MATCH(AB$96,Forecast!$E$5:$AG$5,0)),"n/a")</f>
        <v>273830.73309414712</v>
      </c>
      <c r="AC97" s="35">
        <f t="array" ref="AC97">IF(ISNUMBER(AC8),AC8*INDEX(Forecast!$E$7:$AG$7,MATCH(AC$96,Forecast!$E$5:$AG$5,0)),"n/a")</f>
        <v>282045.65508697153</v>
      </c>
      <c r="AD97" s="35">
        <f t="array" ref="AD97">IF(ISNUMBER(AD8),AD8*INDEX(Forecast!$E$7:$AG$7,MATCH(AD$96,Forecast!$E$5:$AG$5,0)),"n/a")</f>
        <v>290507.02473958064</v>
      </c>
      <c r="AE97" s="35">
        <f t="array" ref="AE97">IF(ISNUMBER(AE8),AE8*INDEX(Forecast!$E$7:$AG$7,MATCH(AE$96,Forecast!$E$5:$AG$5,0)),"n/a")</f>
        <v>299222.23548176809</v>
      </c>
      <c r="AF97" s="35">
        <f t="array" ref="AF97">IF(ISNUMBER(AF8),AF8*INDEX(Forecast!$E$7:$AG$7,MATCH(AF$96,Forecast!$E$5:$AG$5,0)),"n/a")</f>
        <v>308198.90254622116</v>
      </c>
      <c r="AG97" s="35">
        <f t="array" ref="AG97">IF(ISNUMBER(AG8),AG8*INDEX(Forecast!$E$7:$AG$7,MATCH(AG$96,Forecast!$E$5:$AG$5,0)),"n/a")</f>
        <v>317444.86962260777</v>
      </c>
      <c r="AH97" s="35">
        <f t="array" ref="AH97">IF(ISNUMBER(AH8),AH8*INDEX(Forecast!$E$7:$AG$7,MATCH(AH$96,Forecast!$E$5:$AG$5,0)),"n/a")</f>
        <v>326968.215711286</v>
      </c>
      <c r="AI97" s="35">
        <f t="array" ref="AI97">IF(ISNUMBER(AI8),AI8*INDEX(Forecast!$E$7:$AG$7,MATCH(AI$96,Forecast!$E$5:$AG$5,0)),"n/a")</f>
        <v>336777.2621826246</v>
      </c>
      <c r="AJ97" s="35">
        <f t="array" ref="AJ97">IF(ISNUMBER(AJ8),AJ8*INDEX(Forecast!$E$7:$AG$7,MATCH(AJ$96,Forecast!$E$5:$AG$5,0)),"n/a")</f>
        <v>346880.58004810341</v>
      </c>
      <c r="AK97" s="35">
        <f t="array" ref="AK97">IF(ISNUMBER(AK8),AK8*INDEX(Forecast!$E$7:$AG$7,MATCH(AK$96,Forecast!$E$5:$AG$5,0)),"n/a")</f>
        <v>357286.99744954653</v>
      </c>
    </row>
    <row r="98" spans="1:37" ht="15" customHeight="1" x14ac:dyDescent="0.25">
      <c r="A98" s="51">
        <v>1</v>
      </c>
      <c r="B98" s="36" t="s">
        <v>15</v>
      </c>
      <c r="C98" s="36" t="s">
        <v>101</v>
      </c>
      <c r="D98" s="53"/>
      <c r="E98" s="53"/>
      <c r="F98" s="53"/>
      <c r="G98" s="53"/>
      <c r="H98" s="53"/>
      <c r="I98" s="35">
        <f t="array" ref="I98">IF(ISNUMBER(I9),I9*INDEX(Forecast!$E$7:$AG$7,MATCH(I$96,Forecast!$E$5:$AG$5,0)),"n/a")</f>
        <v>427580.75777890207</v>
      </c>
      <c r="J98" s="35">
        <f t="array" ref="J98">IF(ISNUMBER(J9),J9*INDEX(Forecast!$E$7:$AG$7,MATCH(J$96,Forecast!$E$5:$AG$5,0)),"n/a")</f>
        <v>447282.67878828733</v>
      </c>
      <c r="K98" s="35">
        <f t="array" ref="K98">IF(ISNUMBER(K9),K9*INDEX(Forecast!$E$7:$AG$7,MATCH(K$96,Forecast!$E$5:$AG$5,0)),"n/a")</f>
        <v>468832.14396649163</v>
      </c>
      <c r="L98" s="35">
        <f t="array" ref="L98">IF(ISNUMBER(L9),L9*INDEX(Forecast!$E$7:$AG$7,MATCH(L$96,Forecast!$E$5:$AG$5,0)),"n/a")</f>
        <v>488748.35842341348</v>
      </c>
      <c r="M98" s="35">
        <f t="array" ref="M98">IF(ISNUMBER(M9),M9*INDEX(Forecast!$E$7:$AG$7,MATCH(M$96,Forecast!$E$5:$AG$5,0)),"n/a")</f>
        <v>509315.72359653958</v>
      </c>
      <c r="N98" s="35">
        <f t="array" ref="N98">IF(ISNUMBER(N9),N9*INDEX(Forecast!$E$7:$AG$7,MATCH(N$96,Forecast!$E$5:$AG$5,0)),"n/a")</f>
        <v>524536.24078571284</v>
      </c>
      <c r="O98" s="35">
        <f t="array" ref="O98">IF(ISNUMBER(O9),O9*INDEX(Forecast!$E$7:$AG$7,MATCH(O$96,Forecast!$E$5:$AG$5,0)),"n/a")</f>
        <v>540212.21208654239</v>
      </c>
      <c r="P98" s="35">
        <f t="array" ref="P98">IF(ISNUMBER(P9),P9*INDEX(Forecast!$E$7:$AG$7,MATCH(P$96,Forecast!$E$5:$AG$5,0)),"n/a")</f>
        <v>556357.27824271878</v>
      </c>
      <c r="Q98" s="35">
        <f t="array" ref="Q98">IF(ISNUMBER(Q9),Q9*INDEX(Forecast!$E$7:$AG$7,MATCH(Q$96,Forecast!$E$5:$AG$5,0)),"n/a")</f>
        <v>572985.48876951414</v>
      </c>
      <c r="R98" s="35">
        <f t="array" ref="R98">IF(ISNUMBER(R9),R9*INDEX(Forecast!$E$7:$AG$7,MATCH(R$96,Forecast!$E$5:$AG$5,0)),"n/a")</f>
        <v>590111.31420804979</v>
      </c>
      <c r="S98" s="35">
        <f t="array" ref="S98">IF(ISNUMBER(S9),S9*INDEX(Forecast!$E$7:$AG$7,MATCH(S$96,Forecast!$E$5:$AG$5,0)),"n/a")</f>
        <v>607749.65874701773</v>
      </c>
      <c r="T98" s="35">
        <f t="array" ref="T98">IF(ISNUMBER(T9),T9*INDEX(Forecast!$E$7:$AG$7,MATCH(T$96,Forecast!$E$5:$AG$5,0)),"n/a")</f>
        <v>625915.87322287553</v>
      </c>
      <c r="U98" s="35">
        <f t="array" ref="U98">IF(ISNUMBER(U9),U9*INDEX(Forecast!$E$7:$AG$7,MATCH(U$96,Forecast!$E$5:$AG$5,0)),"n/a")</f>
        <v>644625.76850986388</v>
      </c>
      <c r="V98" s="35">
        <f t="array" ref="V98">IF(ISNUMBER(V9),V9*INDEX(Forecast!$E$7:$AG$7,MATCH(V$96,Forecast!$E$5:$AG$5,0)),"n/a")</f>
        <v>663895.62931154086</v>
      </c>
      <c r="W98" s="35">
        <f t="array" ref="W98">IF(ISNUMBER(W9),W9*INDEX(Forecast!$E$7:$AG$7,MATCH(W$96,Forecast!$E$5:$AG$5,0)),"n/a")</f>
        <v>683742.22836587194</v>
      </c>
      <c r="X98" s="35">
        <f t="array" ref="X98">IF(ISNUMBER(X9),X9*INDEX(Forecast!$E$7:$AG$7,MATCH(X$96,Forecast!$E$5:$AG$5,0)),"n/a")</f>
        <v>704182.84107627999</v>
      </c>
      <c r="Y98" s="35">
        <f t="array" ref="Y98">IF(ISNUMBER(Y9),Y9*INDEX(Forecast!$E$7:$AG$7,MATCH(Y$96,Forecast!$E$5:$AG$5,0)),"n/a")</f>
        <v>725235.26058143121</v>
      </c>
      <c r="Z98" s="35">
        <f t="array" ref="Z98">IF(ISNUMBER(Z9),Z9*INDEX(Forecast!$E$7:$AG$7,MATCH(Z$96,Forecast!$E$5:$AG$5,0)),"n/a")</f>
        <v>746917.81327691232</v>
      </c>
      <c r="AA98" s="35">
        <f t="array" ref="AA98">IF(ISNUMBER(AA9),AA9*INDEX(Forecast!$E$7:$AG$7,MATCH(AA$96,Forecast!$E$5:$AG$5,0)),"n/a")</f>
        <v>769249.37480235519</v>
      </c>
      <c r="AB98" s="35">
        <f t="array" ref="AB98">IF(ISNUMBER(AB9),AB9*INDEX(Forecast!$E$7:$AG$7,MATCH(AB$96,Forecast!$E$5:$AG$5,0)),"n/a")</f>
        <v>792249.38650796586</v>
      </c>
      <c r="AC98" s="35">
        <f t="array" ref="AC98">IF(ISNUMBER(AC9),AC9*INDEX(Forecast!$E$7:$AG$7,MATCH(AC$96,Forecast!$E$5:$AG$5,0)),"n/a")</f>
        <v>815937.87241483747</v>
      </c>
      <c r="AD98" s="35">
        <f t="array" ref="AD98">IF(ISNUMBER(AD9),AD9*INDEX(Forecast!$E$7:$AG$7,MATCH(AD$96,Forecast!$E$5:$AG$5,0)),"n/a")</f>
        <v>840335.45668385422</v>
      </c>
      <c r="AE98" s="35">
        <f t="array" ref="AE98">IF(ISNUMBER(AE9),AE9*INDEX(Forecast!$E$7:$AG$7,MATCH(AE$96,Forecast!$E$5:$AG$5,0)),"n/a")</f>
        <v>865463.3816084438</v>
      </c>
      <c r="AF98" s="35">
        <f t="array" ref="AF98">IF(ISNUMBER(AF9),AF9*INDEX(Forecast!$E$7:$AG$7,MATCH(AF$96,Forecast!$E$5:$AG$5,0)),"n/a")</f>
        <v>891343.52614688547</v>
      </c>
      <c r="AG98" s="35">
        <f t="array" ref="AG98">IF(ISNUMBER(AG9),AG9*INDEX(Forecast!$E$7:$AG$7,MATCH(AG$96,Forecast!$E$5:$AG$5,0)),"n/a")</f>
        <v>917998.42501035705</v>
      </c>
      <c r="AH98" s="35">
        <f t="array" ref="AH98">IF(ISNUMBER(AH9),AH9*INDEX(Forecast!$E$7:$AG$7,MATCH(AH$96,Forecast!$E$5:$AG$5,0)),"n/a")</f>
        <v>945451.28832339041</v>
      </c>
      <c r="AI98" s="35">
        <f t="array" ref="AI98">IF(ISNUMBER(AI9),AI9*INDEX(Forecast!$E$7:$AG$7,MATCH(AI$96,Forecast!$E$5:$AG$5,0)),"n/a")</f>
        <v>973726.02187390055</v>
      </c>
      <c r="AJ98" s="35">
        <f t="array" ref="AJ98">IF(ISNUMBER(AJ9),AJ9*INDEX(Forecast!$E$7:$AG$7,MATCH(AJ$96,Forecast!$E$5:$AG$5,0)),"n/a")</f>
        <v>1002847.2479704716</v>
      </c>
      <c r="AK98" s="35">
        <f t="array" ref="AK98">IF(ISNUMBER(AK9),AK9*INDEX(Forecast!$E$7:$AG$7,MATCH(AK$96,Forecast!$E$5:$AG$5,0)),"n/a")</f>
        <v>1032840.326925115</v>
      </c>
    </row>
    <row r="99" spans="1:37" ht="15" customHeight="1" x14ac:dyDescent="0.25">
      <c r="A99" s="51">
        <v>1</v>
      </c>
      <c r="B99" s="36" t="s">
        <v>15</v>
      </c>
      <c r="C99" s="36" t="s">
        <v>103</v>
      </c>
      <c r="D99" s="53"/>
      <c r="E99" s="53"/>
      <c r="F99" s="53"/>
      <c r="G99" s="53"/>
      <c r="H99" s="53"/>
      <c r="I99" s="35">
        <f t="array" ref="I99">IF(ISNUMBER(I10),I10*INDEX(Forecast!$E$7:$AG$7,MATCH(I$96,Forecast!$E$5:$AG$5,0)),"n/a")</f>
        <v>422580.75777890207</v>
      </c>
      <c r="J99" s="35">
        <f t="array" ref="J99">IF(ISNUMBER(J10),J10*INDEX(Forecast!$E$7:$AG$7,MATCH(J$96,Forecast!$E$5:$AG$5,0)),"n/a")</f>
        <v>442103.98878828733</v>
      </c>
      <c r="K99" s="35">
        <f t="array" ref="K99">IF(ISNUMBER(K10),K10*INDEX(Forecast!$E$7:$AG$7,MATCH(K$96,Forecast!$E$5:$AG$5,0)),"n/a")</f>
        <v>463457.61144676164</v>
      </c>
      <c r="L99" s="35">
        <f t="array" ref="L99">IF(ISNUMBER(L10),L10*INDEX(Forecast!$E$7:$AG$7,MATCH(L$96,Forecast!$E$5:$AG$5,0)),"n/a")</f>
        <v>483200.90569439367</v>
      </c>
      <c r="M99" s="35">
        <f t="array" ref="M99">IF(ISNUMBER(M10),M10*INDEX(Forecast!$E$7:$AG$7,MATCH(M$96,Forecast!$E$5:$AG$5,0)),"n/a")</f>
        <v>503591.98391469708</v>
      </c>
      <c r="N99" s="35">
        <f t="array" ref="N99">IF(ISNUMBER(N10),N10*INDEX(Forecast!$E$7:$AG$7,MATCH(N$96,Forecast!$E$5:$AG$5,0)),"n/a")</f>
        <v>518699.74343213794</v>
      </c>
      <c r="O99" s="35">
        <f t="array" ref="O99">IF(ISNUMBER(O10),O10*INDEX(Forecast!$E$7:$AG$7,MATCH(O$96,Forecast!$E$5:$AG$5,0)),"n/a")</f>
        <v>534260.73573510209</v>
      </c>
      <c r="P99" s="35">
        <f t="array" ref="P99">IF(ISNUMBER(P10),P10*INDEX(Forecast!$E$7:$AG$7,MATCH(P$96,Forecast!$E$5:$AG$5,0)),"n/a")</f>
        <v>550288.55780715519</v>
      </c>
      <c r="Q99" s="35">
        <f t="array" ref="Q99">IF(ISNUMBER(Q10),Q10*INDEX(Forecast!$E$7:$AG$7,MATCH(Q$96,Forecast!$E$5:$AG$5,0)),"n/a")</f>
        <v>566797.21454136982</v>
      </c>
      <c r="R99" s="35">
        <f t="array" ref="R99">IF(ISNUMBER(R10),R10*INDEX(Forecast!$E$7:$AG$7,MATCH(R$96,Forecast!$E$5:$AG$5,0)),"n/a")</f>
        <v>583801.13097761094</v>
      </c>
      <c r="S99" s="35">
        <f t="array" ref="S99">IF(ISNUMBER(S10),S10*INDEX(Forecast!$E$7:$AG$7,MATCH(S$96,Forecast!$E$5:$AG$5,0)),"n/a")</f>
        <v>601315.16490693938</v>
      </c>
      <c r="T99" s="35">
        <f t="array" ref="T99">IF(ISNUMBER(T10),T10*INDEX(Forecast!$E$7:$AG$7,MATCH(T$96,Forecast!$E$5:$AG$5,0)),"n/a")</f>
        <v>619354.61985414755</v>
      </c>
      <c r="U99" s="35">
        <f t="array" ref="U99">IF(ISNUMBER(U10),U10*INDEX(Forecast!$E$7:$AG$7,MATCH(U$96,Forecast!$E$5:$AG$5,0)),"n/a")</f>
        <v>637935.25844977202</v>
      </c>
      <c r="V99" s="35">
        <f t="array" ref="V99">IF(ISNUMBER(V10),V10*INDEX(Forecast!$E$7:$AG$7,MATCH(V$96,Forecast!$E$5:$AG$5,0)),"n/a")</f>
        <v>657073.31620326522</v>
      </c>
      <c r="W99" s="35">
        <f t="array" ref="W99">IF(ISNUMBER(W10),W10*INDEX(Forecast!$E$7:$AG$7,MATCH(W$96,Forecast!$E$5:$AG$5,0)),"n/a")</f>
        <v>676785.51568936312</v>
      </c>
      <c r="X99" s="35">
        <f t="array" ref="X99">IF(ISNUMBER(X10),X10*INDEX(Forecast!$E$7:$AG$7,MATCH(X$96,Forecast!$E$5:$AG$5,0)),"n/a")</f>
        <v>697089.08116004406</v>
      </c>
      <c r="Y99" s="35">
        <f t="array" ref="Y99">IF(ISNUMBER(Y10),Y10*INDEX(Forecast!$E$7:$AG$7,MATCH(Y$96,Forecast!$E$5:$AG$5,0)),"n/a")</f>
        <v>718001.75359484542</v>
      </c>
      <c r="Z99" s="35">
        <f t="array" ref="Z99">IF(ISNUMBER(Z10),Z10*INDEX(Forecast!$E$7:$AG$7,MATCH(Z$96,Forecast!$E$5:$AG$5,0)),"n/a")</f>
        <v>739541.80620269082</v>
      </c>
      <c r="AA99" s="35">
        <f t="array" ref="AA99">IF(ISNUMBER(AA10),AA10*INDEX(Forecast!$E$7:$AG$7,MATCH(AA$96,Forecast!$E$5:$AG$5,0)),"n/a")</f>
        <v>761728.06038877158</v>
      </c>
      <c r="AB99" s="35">
        <f t="array" ref="AB99">IF(ISNUMBER(AB10),AB10*INDEX(Forecast!$E$7:$AG$7,MATCH(AB$96,Forecast!$E$5:$AG$5,0)),"n/a")</f>
        <v>784579.90220043471</v>
      </c>
      <c r="AC99" s="35">
        <f t="array" ref="AC99">IF(ISNUMBER(AC10),AC10*INDEX(Forecast!$E$7:$AG$7,MATCH(AC$96,Forecast!$E$5:$AG$5,0)),"n/a")</f>
        <v>808117.29926644778</v>
      </c>
      <c r="AD99" s="35">
        <f t="array" ref="AD99">IF(ISNUMBER(AD10),AD10*INDEX(Forecast!$E$7:$AG$7,MATCH(AD$96,Forecast!$E$5:$AG$5,0)),"n/a")</f>
        <v>832360.8182444413</v>
      </c>
      <c r="AE99" s="35">
        <f t="array" ref="AE99">IF(ISNUMBER(AE10),AE10*INDEX(Forecast!$E$7:$AG$7,MATCH(AE$96,Forecast!$E$5:$AG$5,0)),"n/a")</f>
        <v>857331.64279177447</v>
      </c>
      <c r="AF99" s="35">
        <f t="array" ref="AF99">IF(ISNUMBER(AF10),AF10*INDEX(Forecast!$E$7:$AG$7,MATCH(AF$96,Forecast!$E$5:$AG$5,0)),"n/a")</f>
        <v>883051.59207552776</v>
      </c>
      <c r="AG99" s="35">
        <f t="array" ref="AG99">IF(ISNUMBER(AG10),AG10*INDEX(Forecast!$E$7:$AG$7,MATCH(AG$96,Forecast!$E$5:$AG$5,0)),"n/a")</f>
        <v>909543.13983779366</v>
      </c>
      <c r="AH99" s="35">
        <f t="array" ref="AH99">IF(ISNUMBER(AH10),AH10*INDEX(Forecast!$E$7:$AG$7,MATCH(AH$96,Forecast!$E$5:$AG$5,0)),"n/a")</f>
        <v>936829.4340329275</v>
      </c>
      <c r="AI99" s="35">
        <f t="array" ref="AI99">IF(ISNUMBER(AI10),AI10*INDEX(Forecast!$E$7:$AG$7,MATCH(AI$96,Forecast!$E$5:$AG$5,0)),"n/a")</f>
        <v>964934.31705391535</v>
      </c>
      <c r="AJ99" s="35">
        <f t="array" ref="AJ99">IF(ISNUMBER(AJ10),AJ10*INDEX(Forecast!$E$7:$AG$7,MATCH(AJ$96,Forecast!$E$5:$AG$5,0)),"n/a")</f>
        <v>993882.34656553285</v>
      </c>
      <c r="AK99" s="35">
        <f t="array" ref="AK99">IF(ISNUMBER(AK10),AK10*INDEX(Forecast!$E$7:$AG$7,MATCH(AK$96,Forecast!$E$5:$AG$5,0)),"n/a")</f>
        <v>1023698.8169624989</v>
      </c>
    </row>
    <row r="100" spans="1:37" ht="15" customHeight="1" x14ac:dyDescent="0.25">
      <c r="A100" s="51">
        <v>1</v>
      </c>
      <c r="B100" s="36" t="s">
        <v>15</v>
      </c>
      <c r="C100" s="36" t="s">
        <v>105</v>
      </c>
      <c r="D100" s="53"/>
      <c r="E100" s="53"/>
      <c r="F100" s="53"/>
      <c r="G100" s="53"/>
      <c r="H100" s="53"/>
      <c r="I100" s="35">
        <f t="array" ref="I100">IF(ISNUMBER(I11),I11*INDEX(Forecast!$E$7:$AG$7,MATCH(I$96,Forecast!$E$5:$AG$5,0)),"n/a")</f>
        <v>384177.65601217654</v>
      </c>
      <c r="J100" s="35">
        <f t="array" ref="J100">IF(ISNUMBER(J11),J11*INDEX(Forecast!$E$7:$AG$7,MATCH(J$96,Forecast!$E$5:$AG$5,0)),"n/a")</f>
        <v>401926.66371993913</v>
      </c>
      <c r="K100" s="35">
        <f t="array" ref="K100">IF(ISNUMBER(K11),K11*INDEX(Forecast!$E$7:$AG$7,MATCH(K$96,Forecast!$E$5:$AG$5,0)),"n/a")</f>
        <v>421339.72157761216</v>
      </c>
      <c r="L100" s="35">
        <f t="array" ref="L100">IF(ISNUMBER(L11),L11*INDEX(Forecast!$E$7:$AG$7,MATCH(L$96,Forecast!$E$5:$AG$5,0)),"n/a")</f>
        <v>439288.79371681844</v>
      </c>
      <c r="M100" s="35">
        <f t="array" ref="M100">IF(ISNUMBER(M11),M11*INDEX(Forecast!$E$7:$AG$7,MATCH(M$96,Forecast!$E$5:$AG$5,0)),"n/a")</f>
        <v>457826.78081166814</v>
      </c>
      <c r="N100" s="35">
        <f t="array" ref="N100">IF(ISNUMBER(N11),N11*INDEX(Forecast!$E$7:$AG$7,MATCH(N$96,Forecast!$E$5:$AG$5,0)),"n/a")</f>
        <v>471561.58423601819</v>
      </c>
      <c r="O100" s="35">
        <f t="array" ref="O100">IF(ISNUMBER(O11),O11*INDEX(Forecast!$E$7:$AG$7,MATCH(O$96,Forecast!$E$5:$AG$5,0)),"n/a")</f>
        <v>485708.43176309875</v>
      </c>
      <c r="P100" s="35">
        <f t="array" ref="P100">IF(ISNUMBER(P11),P11*INDEX(Forecast!$E$7:$AG$7,MATCH(P$96,Forecast!$E$5:$AG$5,0)),"n/a")</f>
        <v>500279.68471599167</v>
      </c>
      <c r="Q100" s="35">
        <f t="array" ref="Q100">IF(ISNUMBER(Q11),Q11*INDEX(Forecast!$E$7:$AG$7,MATCH(Q$96,Forecast!$E$5:$AG$5,0)),"n/a")</f>
        <v>515288.07525747147</v>
      </c>
      <c r="R100" s="35">
        <f t="array" ref="R100">IF(ISNUMBER(R11),R11*INDEX(Forecast!$E$7:$AG$7,MATCH(R$96,Forecast!$E$5:$AG$5,0)),"n/a")</f>
        <v>530746.7175151956</v>
      </c>
      <c r="S100" s="35">
        <f t="array" ref="S100">IF(ISNUMBER(S11),S11*INDEX(Forecast!$E$7:$AG$7,MATCH(S$96,Forecast!$E$5:$AG$5,0)),"n/a")</f>
        <v>546669.11904065148</v>
      </c>
      <c r="T100" s="35">
        <f t="array" ref="T100">IF(ISNUMBER(T11),T11*INDEX(Forecast!$E$7:$AG$7,MATCH(T$96,Forecast!$E$5:$AG$5,0)),"n/a")</f>
        <v>563069.19261187117</v>
      </c>
      <c r="U100" s="35">
        <f t="array" ref="U100">IF(ISNUMBER(U11),U11*INDEX(Forecast!$E$7:$AG$7,MATCH(U$96,Forecast!$E$5:$AG$5,0)),"n/a")</f>
        <v>579961.26839022734</v>
      </c>
      <c r="V100" s="35">
        <f t="array" ref="V100">IF(ISNUMBER(V11),V11*INDEX(Forecast!$E$7:$AG$7,MATCH(V$96,Forecast!$E$5:$AG$5,0)),"n/a")</f>
        <v>597360.10644193413</v>
      </c>
      <c r="W100" s="35">
        <f t="array" ref="W100">IF(ISNUMBER(W11),W11*INDEX(Forecast!$E$7:$AG$7,MATCH(W$96,Forecast!$E$5:$AG$5,0)),"n/a")</f>
        <v>615280.90963519213</v>
      </c>
      <c r="X100" s="35">
        <f t="array" ref="X100">IF(ISNUMBER(X11),X11*INDEX(Forecast!$E$7:$AG$7,MATCH(X$96,Forecast!$E$5:$AG$5,0)),"n/a")</f>
        <v>633739.33692424791</v>
      </c>
      <c r="Y100" s="35">
        <f t="array" ref="Y100">IF(ISNUMBER(Y11),Y11*INDEX(Forecast!$E$7:$AG$7,MATCH(Y$96,Forecast!$E$5:$AG$5,0)),"n/a")</f>
        <v>652751.51703197544</v>
      </c>
      <c r="Z100" s="35">
        <f t="array" ref="Z100">IF(ISNUMBER(Z11),Z11*INDEX(Forecast!$E$7:$AG$7,MATCH(Z$96,Forecast!$E$5:$AG$5,0)),"n/a")</f>
        <v>672334.06254293467</v>
      </c>
      <c r="AA100" s="35">
        <f t="array" ref="AA100">IF(ISNUMBER(AA11),AA11*INDEX(Forecast!$E$7:$AG$7,MATCH(AA$96,Forecast!$E$5:$AG$5,0)),"n/a")</f>
        <v>692504.08441922278</v>
      </c>
      <c r="AB100" s="35">
        <f t="array" ref="AB100">IF(ISNUMBER(AB11),AB11*INDEX(Forecast!$E$7:$AG$7,MATCH(AB$96,Forecast!$E$5:$AG$5,0)),"n/a")</f>
        <v>713279.20695179945</v>
      </c>
      <c r="AC100" s="35">
        <f t="array" ref="AC100">IF(ISNUMBER(AC11),AC11*INDEX(Forecast!$E$7:$AG$7,MATCH(AC$96,Forecast!$E$5:$AG$5,0)),"n/a")</f>
        <v>734677.58316035348</v>
      </c>
      <c r="AD100" s="35">
        <f t="array" ref="AD100">IF(ISNUMBER(AD11),AD11*INDEX(Forecast!$E$7:$AG$7,MATCH(AD$96,Forecast!$E$5:$AG$5,0)),"n/a")</f>
        <v>756717.91065516404</v>
      </c>
      <c r="AE100" s="35">
        <f t="array" ref="AE100">IF(ISNUMBER(AE11),AE11*INDEX(Forecast!$E$7:$AG$7,MATCH(AE$96,Forecast!$E$5:$AG$5,0)),"n/a")</f>
        <v>779419.44797481899</v>
      </c>
      <c r="AF100" s="35">
        <f t="array" ref="AF100">IF(ISNUMBER(AF11),AF11*INDEX(Forecast!$E$7:$AG$7,MATCH(AF$96,Forecast!$E$5:$AG$5,0)),"n/a")</f>
        <v>802802.03141406365</v>
      </c>
      <c r="AG100" s="35">
        <f t="array" ref="AG100">IF(ISNUMBER(AG11),AG11*INDEX(Forecast!$E$7:$AG$7,MATCH(AG$96,Forecast!$E$5:$AG$5,0)),"n/a")</f>
        <v>826886.09235648555</v>
      </c>
      <c r="AH100" s="35">
        <f t="array" ref="AH100">IF(ISNUMBER(AH11),AH11*INDEX(Forecast!$E$7:$AG$7,MATCH(AH$96,Forecast!$E$5:$AG$5,0)),"n/a")</f>
        <v>851692.67512718006</v>
      </c>
      <c r="AI100" s="35">
        <f t="array" ref="AI100">IF(ISNUMBER(AI11),AI11*INDEX(Forecast!$E$7:$AG$7,MATCH(AI$96,Forecast!$E$5:$AG$5,0)),"n/a")</f>
        <v>877243.45538099553</v>
      </c>
      <c r="AJ100" s="35">
        <f t="array" ref="AJ100">IF(ISNUMBER(AJ11),AJ11*INDEX(Forecast!$E$7:$AG$7,MATCH(AJ$96,Forecast!$E$5:$AG$5,0)),"n/a")</f>
        <v>903560.75904242555</v>
      </c>
      <c r="AK100" s="35">
        <f t="array" ref="AK100">IF(ISNUMBER(AK11),AK11*INDEX(Forecast!$E$7:$AG$7,MATCH(AK$96,Forecast!$E$5:$AG$5,0)),"n/a")</f>
        <v>930667.5818136984</v>
      </c>
    </row>
    <row r="101" spans="1:37" ht="15" customHeight="1" x14ac:dyDescent="0.25">
      <c r="A101" s="51">
        <v>1</v>
      </c>
      <c r="B101" s="36" t="s">
        <v>15</v>
      </c>
      <c r="C101" s="36" t="s">
        <v>106</v>
      </c>
      <c r="D101" s="53"/>
      <c r="E101" s="53"/>
      <c r="F101" s="53"/>
      <c r="G101" s="53"/>
      <c r="H101" s="53"/>
      <c r="I101" s="35">
        <f t="array" ref="I101">IF(ISNUMBER(I12),I12*INDEX(Forecast!$E$7:$AG$7,MATCH(I$96,Forecast!$E$5:$AG$5,0)),"n/a")</f>
        <v>602925.25679012341</v>
      </c>
      <c r="J101" s="35">
        <f t="array" ref="J101">IF(ISNUMBER(J12),J12*INDEX(Forecast!$E$7:$AG$7,MATCH(J$96,Forecast!$E$5:$AG$5,0)),"n/a")</f>
        <v>627006.87535651634</v>
      </c>
      <c r="K101" s="35">
        <f t="array" ref="K101">IF(ISNUMBER(K12),K12*INDEX(Forecast!$E$7:$AG$7,MATCH(K$96,Forecast!$E$5:$AG$5,0)),"n/a")</f>
        <v>653414.63351644657</v>
      </c>
      <c r="L101" s="35">
        <f t="array" ref="L101">IF(ISNUMBER(L12),L12*INDEX(Forecast!$E$7:$AG$7,MATCH(L$96,Forecast!$E$5:$AG$5,0)),"n/a")</f>
        <v>677289.11308005021</v>
      </c>
      <c r="M101" s="35">
        <f t="array" ref="M101">IF(ISNUMBER(M12),M12*INDEX(Forecast!$E$7:$AG$7,MATCH(M$96,Forecast!$E$5:$AG$5,0)),"n/a")</f>
        <v>701825.13905728154</v>
      </c>
      <c r="N101" s="35">
        <f t="array" ref="N101">IF(ISNUMBER(N12),N12*INDEX(Forecast!$E$7:$AG$7,MATCH(N$96,Forecast!$E$5:$AG$5,0)),"n/a")</f>
        <v>718796.2902330627</v>
      </c>
      <c r="O101" s="35">
        <f t="array" ref="O101">IF(ISNUMBER(O12),O12*INDEX(Forecast!$E$7:$AG$7,MATCH(O$96,Forecast!$E$5:$AG$5,0)),"n/a")</f>
        <v>736238.19007595547</v>
      </c>
      <c r="P101" s="35">
        <f t="array" ref="P101">IF(ISNUMBER(P12),P12*INDEX(Forecast!$E$7:$AG$7,MATCH(P$96,Forecast!$E$5:$AG$5,0)),"n/a")</f>
        <v>754164.6002188127</v>
      </c>
      <c r="Q101" s="35">
        <f t="array" ref="Q101">IF(ISNUMBER(Q12),Q12*INDEX(Forecast!$E$7:$AG$7,MATCH(Q$96,Forecast!$E$5:$AG$5,0)),"n/a")</f>
        <v>772589.69175169687</v>
      </c>
      <c r="R101" s="35">
        <f t="array" ref="R101">IF(ISNUMBER(R12),R12*INDEX(Forecast!$E$7:$AG$7,MATCH(R$96,Forecast!$E$5:$AG$5,0)),"n/a")</f>
        <v>791528.05747371516</v>
      </c>
      <c r="S101" s="35">
        <f t="array" ref="S101">IF(ISNUMBER(S12),S12*INDEX(Forecast!$E$7:$AG$7,MATCH(S$96,Forecast!$E$5:$AG$5,0)),"n/a")</f>
        <v>810994.72451210686</v>
      </c>
      <c r="T101" s="35">
        <f t="array" ref="T101">IF(ISNUMBER(T12),T12*INDEX(Forecast!$E$7:$AG$7,MATCH(T$96,Forecast!$E$5:$AG$5,0)),"n/a")</f>
        <v>831005.16731960373</v>
      </c>
      <c r="U101" s="35">
        <f t="array" ref="U101">IF(ISNUMBER(U12),U12*INDEX(Forecast!$E$7:$AG$7,MATCH(U$96,Forecast!$E$5:$AG$5,0)),"n/a")</f>
        <v>851575.32106140337</v>
      </c>
      <c r="V101" s="35">
        <f t="array" ref="V101">IF(ISNUMBER(V12),V12*INDEX(Forecast!$E$7:$AG$7,MATCH(V$96,Forecast!$E$5:$AG$5,0)),"n/a")</f>
        <v>872721.595403446</v>
      </c>
      <c r="W101" s="35">
        <f t="array" ref="W101">IF(ISNUMBER(W12),W12*INDEX(Forecast!$E$7:$AG$7,MATCH(W$96,Forecast!$E$5:$AG$5,0)),"n/a")</f>
        <v>894460.88871402561</v>
      </c>
      <c r="X101" s="35">
        <f t="array" ref="X101">IF(ISNUMBER(X12),X12*INDEX(Forecast!$E$7:$AG$7,MATCH(X$96,Forecast!$E$5:$AG$5,0)),"n/a")</f>
        <v>916810.6026911384</v>
      </c>
      <c r="Y101" s="35">
        <f t="array" ref="Y101">IF(ISNUMBER(Y12),Y12*INDEX(Forecast!$E$7:$AG$7,MATCH(Y$96,Forecast!$E$5:$AG$5,0)),"n/a")</f>
        <v>939788.65742833202</v>
      </c>
      <c r="Z101" s="35">
        <f t="array" ref="Z101">IF(ISNUMBER(Z12),Z12*INDEX(Forecast!$E$7:$AG$7,MATCH(Z$96,Forecast!$E$5:$AG$5,0)),"n/a")</f>
        <v>963413.50693221216</v>
      </c>
      <c r="AA101" s="35">
        <f t="array" ref="AA101">IF(ISNUMBER(AA12),AA12*INDEX(Forecast!$E$7:$AG$7,MATCH(AA$96,Forecast!$E$5:$AG$5,0)),"n/a")</f>
        <v>987704.1551051503</v>
      </c>
      <c r="AB101" s="35">
        <f t="array" ref="AB101">IF(ISNUMBER(AB12),AB12*INDEX(Forecast!$E$7:$AG$7,MATCH(AB$96,Forecast!$E$5:$AG$5,0)),"n/a")</f>
        <v>1012680.1722071475</v>
      </c>
      <c r="AC101" s="35">
        <f t="array" ref="AC101">IF(ISNUMBER(AC12),AC12*INDEX(Forecast!$E$7:$AG$7,MATCH(AC$96,Forecast!$E$5:$AG$5,0)),"n/a")</f>
        <v>1038361.7118112236</v>
      </c>
      <c r="AD101" s="35">
        <f t="array" ref="AD101">IF(ISNUMBER(AD12),AD12*INDEX(Forecast!$E$7:$AG$7,MATCH(AD$96,Forecast!$E$5:$AG$5,0)),"n/a")</f>
        <v>1064769.5282671382</v>
      </c>
      <c r="AE101" s="35">
        <f t="array" ref="AE101">IF(ISNUMBER(AE12),AE12*INDEX(Forecast!$E$7:$AG$7,MATCH(AE$96,Forecast!$E$5:$AG$5,0)),"n/a")</f>
        <v>1091924.9946886846</v>
      </c>
      <c r="AF101" s="35">
        <f t="array" ref="AF101">IF(ISNUMBER(AF12),AF12*INDEX(Forecast!$E$7:$AG$7,MATCH(AF$96,Forecast!$E$5:$AG$5,0)),"n/a")</f>
        <v>1119850.1214802691</v>
      </c>
      <c r="AG101" s="35">
        <f t="array" ref="AG101">IF(ISNUMBER(AG12),AG12*INDEX(Forecast!$E$7:$AG$7,MATCH(AG$96,Forecast!$E$5:$AG$5,0)),"n/a")</f>
        <v>1148567.5754189391</v>
      </c>
      <c r="AH101" s="35">
        <f t="array" ref="AH101">IF(ISNUMBER(AH12),AH12*INDEX(Forecast!$E$7:$AG$7,MATCH(AH$96,Forecast!$E$5:$AG$5,0)),"n/a")</f>
        <v>1178100.699308536</v>
      </c>
      <c r="AI101" s="35">
        <f t="array" ref="AI101">IF(ISNUMBER(AI12),AI12*INDEX(Forecast!$E$7:$AG$7,MATCH(AI$96,Forecast!$E$5:$AG$5,0)),"n/a")</f>
        <v>1208473.5322231143</v>
      </c>
      <c r="AJ101" s="35">
        <f t="array" ref="AJ101">IF(ISNUMBER(AJ12),AJ12*INDEX(Forecast!$E$7:$AG$7,MATCH(AJ$96,Forecast!$E$5:$AG$5,0)),"n/a")</f>
        <v>1239710.8303573225</v>
      </c>
      <c r="AK101" s="35">
        <f t="array" ref="AK101">IF(ISNUMBER(AK12),AK12*INDEX(Forecast!$E$7:$AG$7,MATCH(AK$96,Forecast!$E$5:$AG$5,0)),"n/a")</f>
        <v>1271838.0885019312</v>
      </c>
    </row>
    <row r="102" spans="1:37" ht="15" customHeight="1" x14ac:dyDescent="0.25">
      <c r="A102" s="51">
        <v>1</v>
      </c>
      <c r="B102" s="36" t="s">
        <v>15</v>
      </c>
      <c r="C102" s="36" t="s">
        <v>108</v>
      </c>
      <c r="D102" s="53"/>
      <c r="E102" s="53"/>
      <c r="F102" s="53"/>
      <c r="G102" s="53"/>
      <c r="H102" s="53"/>
      <c r="I102" s="35" t="str">
        <f t="array" ref="I102">IF(ISNUMBER(I13),I13*INDEX(Forecast!$E$7:$AG$7,MATCH(I$96,Forecast!$E$5:$AG$5,0)),"n/a")</f>
        <v>n/a</v>
      </c>
      <c r="J102" s="35" t="str">
        <f t="array" ref="J102">IF(ISNUMBER(J13),J13*INDEX(Forecast!$E$7:$AG$7,MATCH(J$96,Forecast!$E$5:$AG$5,0)),"n/a")</f>
        <v>n/a</v>
      </c>
      <c r="K102" s="35" t="str">
        <f t="array" ref="K102">IF(ISNUMBER(K13),K13*INDEX(Forecast!$E$7:$AG$7,MATCH(K$96,Forecast!$E$5:$AG$5,0)),"n/a")</f>
        <v>n/a</v>
      </c>
      <c r="L102" s="35" t="str">
        <f t="array" ref="L102">IF(ISNUMBER(L13),L13*INDEX(Forecast!$E$7:$AG$7,MATCH(L$96,Forecast!$E$5:$AG$5,0)),"n/a")</f>
        <v>n/a</v>
      </c>
      <c r="M102" s="35" t="str">
        <f t="array" ref="M102">IF(ISNUMBER(M13),M13*INDEX(Forecast!$E$7:$AG$7,MATCH(M$96,Forecast!$E$5:$AG$5,0)),"n/a")</f>
        <v>n/a</v>
      </c>
      <c r="N102" s="35" t="str">
        <f t="array" ref="N102">IF(ISNUMBER(N13),N13*INDEX(Forecast!$E$7:$AG$7,MATCH(N$96,Forecast!$E$5:$AG$5,0)),"n/a")</f>
        <v>n/a</v>
      </c>
      <c r="O102" s="35" t="str">
        <f t="array" ref="O102">IF(ISNUMBER(O13),O13*INDEX(Forecast!$E$7:$AG$7,MATCH(O$96,Forecast!$E$5:$AG$5,0)),"n/a")</f>
        <v>n/a</v>
      </c>
      <c r="P102" s="35" t="str">
        <f t="array" ref="P102">IF(ISNUMBER(P13),P13*INDEX(Forecast!$E$7:$AG$7,MATCH(P$96,Forecast!$E$5:$AG$5,0)),"n/a")</f>
        <v>n/a</v>
      </c>
      <c r="Q102" s="35" t="str">
        <f t="array" ref="Q102">IF(ISNUMBER(Q13),Q13*INDEX(Forecast!$E$7:$AG$7,MATCH(Q$96,Forecast!$E$5:$AG$5,0)),"n/a")</f>
        <v>n/a</v>
      </c>
      <c r="R102" s="35" t="str">
        <f t="array" ref="R102">IF(ISNUMBER(R13),R13*INDEX(Forecast!$E$7:$AG$7,MATCH(R$96,Forecast!$E$5:$AG$5,0)),"n/a")</f>
        <v>n/a</v>
      </c>
      <c r="S102" s="35" t="str">
        <f t="array" ref="S102">IF(ISNUMBER(S13),S13*INDEX(Forecast!$E$7:$AG$7,MATCH(S$96,Forecast!$E$5:$AG$5,0)),"n/a")</f>
        <v>n/a</v>
      </c>
      <c r="T102" s="35" t="str">
        <f t="array" ref="T102">IF(ISNUMBER(T13),T13*INDEX(Forecast!$E$7:$AG$7,MATCH(T$96,Forecast!$E$5:$AG$5,0)),"n/a")</f>
        <v>n/a</v>
      </c>
      <c r="U102" s="35" t="str">
        <f t="array" ref="U102">IF(ISNUMBER(U13),U13*INDEX(Forecast!$E$7:$AG$7,MATCH(U$96,Forecast!$E$5:$AG$5,0)),"n/a")</f>
        <v>n/a</v>
      </c>
      <c r="V102" s="35" t="str">
        <f t="array" ref="V102">IF(ISNUMBER(V13),V13*INDEX(Forecast!$E$7:$AG$7,MATCH(V$96,Forecast!$E$5:$AG$5,0)),"n/a")</f>
        <v>n/a</v>
      </c>
      <c r="W102" s="35" t="str">
        <f t="array" ref="W102">IF(ISNUMBER(W13),W13*INDEX(Forecast!$E$7:$AG$7,MATCH(W$96,Forecast!$E$5:$AG$5,0)),"n/a")</f>
        <v>n/a</v>
      </c>
      <c r="X102" s="35" t="str">
        <f t="array" ref="X102">IF(ISNUMBER(X13),X13*INDEX(Forecast!$E$7:$AG$7,MATCH(X$96,Forecast!$E$5:$AG$5,0)),"n/a")</f>
        <v>n/a</v>
      </c>
      <c r="Y102" s="35" t="str">
        <f t="array" ref="Y102">IF(ISNUMBER(Y13),Y13*INDEX(Forecast!$E$7:$AG$7,MATCH(Y$96,Forecast!$E$5:$AG$5,0)),"n/a")</f>
        <v>n/a</v>
      </c>
      <c r="Z102" s="35" t="str">
        <f t="array" ref="Z102">IF(ISNUMBER(Z13),Z13*INDEX(Forecast!$E$7:$AG$7,MATCH(Z$96,Forecast!$E$5:$AG$5,0)),"n/a")</f>
        <v>n/a</v>
      </c>
      <c r="AA102" s="35" t="str">
        <f t="array" ref="AA102">IF(ISNUMBER(AA13),AA13*INDEX(Forecast!$E$7:$AG$7,MATCH(AA$96,Forecast!$E$5:$AG$5,0)),"n/a")</f>
        <v>n/a</v>
      </c>
      <c r="AB102" s="35" t="str">
        <f t="array" ref="AB102">IF(ISNUMBER(AB13),AB13*INDEX(Forecast!$E$7:$AG$7,MATCH(AB$96,Forecast!$E$5:$AG$5,0)),"n/a")</f>
        <v>n/a</v>
      </c>
      <c r="AC102" s="35" t="str">
        <f t="array" ref="AC102">IF(ISNUMBER(AC13),AC13*INDEX(Forecast!$E$7:$AG$7,MATCH(AC$96,Forecast!$E$5:$AG$5,0)),"n/a")</f>
        <v>n/a</v>
      </c>
      <c r="AD102" s="35" t="str">
        <f t="array" ref="AD102">IF(ISNUMBER(AD13),AD13*INDEX(Forecast!$E$7:$AG$7,MATCH(AD$96,Forecast!$E$5:$AG$5,0)),"n/a")</f>
        <v>n/a</v>
      </c>
      <c r="AE102" s="35" t="str">
        <f t="array" ref="AE102">IF(ISNUMBER(AE13),AE13*INDEX(Forecast!$E$7:$AG$7,MATCH(AE$96,Forecast!$E$5:$AG$5,0)),"n/a")</f>
        <v>n/a</v>
      </c>
      <c r="AF102" s="35" t="str">
        <f t="array" ref="AF102">IF(ISNUMBER(AF13),AF13*INDEX(Forecast!$E$7:$AG$7,MATCH(AF$96,Forecast!$E$5:$AG$5,0)),"n/a")</f>
        <v>n/a</v>
      </c>
      <c r="AG102" s="35" t="str">
        <f t="array" ref="AG102">IF(ISNUMBER(AG13),AG13*INDEX(Forecast!$E$7:$AG$7,MATCH(AG$96,Forecast!$E$5:$AG$5,0)),"n/a")</f>
        <v>n/a</v>
      </c>
      <c r="AH102" s="35" t="str">
        <f t="array" ref="AH102">IF(ISNUMBER(AH13),AH13*INDEX(Forecast!$E$7:$AG$7,MATCH(AH$96,Forecast!$E$5:$AG$5,0)),"n/a")</f>
        <v>n/a</v>
      </c>
      <c r="AI102" s="35" t="str">
        <f t="array" ref="AI102">IF(ISNUMBER(AI13),AI13*INDEX(Forecast!$E$7:$AG$7,MATCH(AI$96,Forecast!$E$5:$AG$5,0)),"n/a")</f>
        <v>n/a</v>
      </c>
      <c r="AJ102" s="35" t="str">
        <f t="array" ref="AJ102">IF(ISNUMBER(AJ13),AJ13*INDEX(Forecast!$E$7:$AG$7,MATCH(AJ$96,Forecast!$E$5:$AG$5,0)),"n/a")</f>
        <v>n/a</v>
      </c>
      <c r="AK102" s="35" t="str">
        <f t="array" ref="AK102">IF(ISNUMBER(AK13),AK13*INDEX(Forecast!$E$7:$AG$7,MATCH(AK$96,Forecast!$E$5:$AG$5,0)),"n/a")</f>
        <v>n/a</v>
      </c>
    </row>
    <row r="103" spans="1:37" ht="15" customHeight="1" x14ac:dyDescent="0.25">
      <c r="A103" s="51">
        <v>1</v>
      </c>
      <c r="B103" s="36" t="s">
        <v>15</v>
      </c>
      <c r="C103" s="36" t="s">
        <v>109</v>
      </c>
      <c r="D103" s="53"/>
      <c r="E103" s="53"/>
      <c r="F103" s="53"/>
      <c r="G103" s="53"/>
      <c r="H103" s="53"/>
      <c r="I103" s="35">
        <f t="array" ref="I103">IF(ISNUMBER(I14),I14*INDEX(Forecast!$E$7:$AG$7,MATCH(I$96,Forecast!$E$5:$AG$5,0)),"n/a")</f>
        <v>869760.81122892513</v>
      </c>
      <c r="J103" s="35">
        <f t="array" ref="J103">IF(ISNUMBER(J14),J14*INDEX(Forecast!$E$7:$AG$7,MATCH(J$96,Forecast!$E$5:$AG$5,0)),"n/a")</f>
        <v>895908.56755011901</v>
      </c>
      <c r="K103" s="35">
        <f t="array" ref="K103">IF(ISNUMBER(K14),K14*INDEX(Forecast!$E$7:$AG$7,MATCH(K$96,Forecast!$E$5:$AG$5,0)),"n/a")</f>
        <v>924909.25116530899</v>
      </c>
      <c r="L103" s="35">
        <f t="array" ref="L103">IF(ISNUMBER(L14),L14*INDEX(Forecast!$E$7:$AG$7,MATCH(L$96,Forecast!$E$5:$AG$5,0)),"n/a")</f>
        <v>949877.10087783437</v>
      </c>
      <c r="M103" s="35">
        <f t="array" ref="M103">IF(ISNUMBER(M14),M14*INDEX(Forecast!$E$7:$AG$7,MATCH(M$96,Forecast!$E$5:$AG$5,0)),"n/a")</f>
        <v>975370.81661627325</v>
      </c>
      <c r="N103" s="35">
        <f t="array" ref="N103">IF(ISNUMBER(N14),N14*INDEX(Forecast!$E$7:$AG$7,MATCH(N$96,Forecast!$E$5:$AG$5,0)),"n/a")</f>
        <v>990053.97518428287</v>
      </c>
      <c r="O103" s="35">
        <f t="array" ref="O103">IF(ISNUMBER(O14),O14*INDEX(Forecast!$E$7:$AG$7,MATCH(O$96,Forecast!$E$5:$AG$5,0)),"n/a")</f>
        <v>1005190.74867867</v>
      </c>
      <c r="P103" s="35">
        <f t="array" ref="P103">IF(ISNUMBER(P14),P14*INDEX(Forecast!$E$7:$AG$7,MATCH(P$96,Forecast!$E$5:$AG$5,0)),"n/a")</f>
        <v>1020794.7337390741</v>
      </c>
      <c r="Q103" s="35">
        <f t="array" ref="Q103">IF(ISNUMBER(Q14),Q14*INDEX(Forecast!$E$7:$AG$7,MATCH(Q$96,Forecast!$E$5:$AG$5,0)),"n/a")</f>
        <v>1036879.93491495</v>
      </c>
      <c r="R103" s="35">
        <f t="array" ref="R103">IF(ISNUMBER(R14),R14*INDEX(Forecast!$E$7:$AG$7,MATCH(R$96,Forecast!$E$5:$AG$5,0)),"n/a")</f>
        <v>1053460.7769028549</v>
      </c>
      <c r="S103" s="35">
        <f t="array" ref="S103">IF(ISNUMBER(S14),S14*INDEX(Forecast!$E$7:$AG$7,MATCH(S$96,Forecast!$E$5:$AG$5,0)),"n/a")</f>
        <v>1070552.1171508506</v>
      </c>
      <c r="T103" s="35">
        <f t="array" ref="T103">IF(ISNUMBER(T14),T14*INDEX(Forecast!$E$7:$AG$7,MATCH(T$96,Forecast!$E$5:$AG$5,0)),"n/a")</f>
        <v>1088169.2588410394</v>
      </c>
      <c r="U103" s="35">
        <f t="array" ref="U103">IF(ISNUMBER(U14),U14*INDEX(Forecast!$E$7:$AG$7,MATCH(U$96,Forecast!$E$5:$AG$5,0)),"n/a")</f>
        <v>1106327.9642615756</v>
      </c>
      <c r="V103" s="35">
        <f t="array" ref="V103">IF(ISNUMBER(V14),V14*INDEX(Forecast!$E$7:$AG$7,MATCH(V$96,Forecast!$E$5:$AG$5,0)),"n/a")</f>
        <v>1125044.4685798381</v>
      </c>
      <c r="W103" s="35">
        <f t="array" ref="W103">IF(ISNUMBER(W14),W14*INDEX(Forecast!$E$7:$AG$7,MATCH(W$96,Forecast!$E$5:$AG$5,0)),"n/a")</f>
        <v>1144335.4940287971</v>
      </c>
      <c r="X103" s="35">
        <f t="array" ref="X103">IF(ISNUMBER(X14),X14*INDEX(Forecast!$E$7:$AG$7,MATCH(X$96,Forecast!$E$5:$AG$5,0)),"n/a")</f>
        <v>1164218.2645189727</v>
      </c>
      <c r="Y103" s="35">
        <f t="array" ref="Y103">IF(ISNUMBER(Y14),Y14*INDEX(Forecast!$E$7:$AG$7,MATCH(Y$96,Forecast!$E$5:$AG$5,0)),"n/a")</f>
        <v>1184710.520688751</v>
      </c>
      <c r="Z103" s="35">
        <f t="array" ref="Z103">IF(ISNUMBER(Z14),Z14*INDEX(Forecast!$E$7:$AG$7,MATCH(Z$96,Forecast!$E$5:$AG$5,0)),"n/a")</f>
        <v>1205830.5354062116</v>
      </c>
      <c r="AA103" s="35">
        <f t="array" ref="AA103">IF(ISNUMBER(AA14),AA14*INDEX(Forecast!$E$7:$AG$7,MATCH(AA$96,Forecast!$E$5:$AG$5,0)),"n/a")</f>
        <v>1227597.1297360095</v>
      </c>
      <c r="AB103" s="35">
        <f t="array" ref="AB103">IF(ISNUMBER(AB14),AB14*INDEX(Forecast!$E$7:$AG$7,MATCH(AB$96,Forecast!$E$5:$AG$5,0)),"n/a")</f>
        <v>1250029.68938526</v>
      </c>
      <c r="AC103" s="35">
        <f t="array" ref="AC103">IF(ISNUMBER(AC14),AC14*INDEX(Forecast!$E$7:$AG$7,MATCH(AC$96,Forecast!$E$5:$AG$5,0)),"n/a")</f>
        <v>1273148.1816428066</v>
      </c>
      <c r="AD103" s="35">
        <f t="array" ref="AD103">IF(ISNUMBER(AD14),AD14*INDEX(Forecast!$E$7:$AG$7,MATCH(AD$96,Forecast!$E$5:$AG$5,0)),"n/a")</f>
        <v>1296973.1728266615</v>
      </c>
      <c r="AE103" s="35">
        <f t="array" ref="AE103">IF(ISNUMBER(AE14),AE14*INDEX(Forecast!$E$7:$AG$7,MATCH(AE$96,Forecast!$E$5:$AG$5,0)),"n/a")</f>
        <v>1321525.8462548708</v>
      </c>
      <c r="AF103" s="35">
        <f t="array" ref="AF103">IF(ISNUMBER(AF14),AF14*INDEX(Forecast!$E$7:$AG$7,MATCH(AF$96,Forecast!$E$5:$AG$5,0)),"n/a")</f>
        <v>1346828.0207555073</v>
      </c>
      <c r="AG103" s="35">
        <f t="array" ref="AG103">IF(ISNUMBER(AG14),AG14*INDEX(Forecast!$E$7:$AG$7,MATCH(AG$96,Forecast!$E$5:$AG$5,0)),"n/a")</f>
        <v>1372902.1697319611</v>
      </c>
      <c r="AH103" s="35">
        <f t="array" ref="AH103">IF(ISNUMBER(AH14),AH14*INDEX(Forecast!$E$7:$AG$7,MATCH(AH$96,Forecast!$E$5:$AG$5,0)),"n/a")</f>
        <v>1399771.44080019</v>
      </c>
      <c r="AI103" s="35">
        <f t="array" ref="AI103">IF(ISNUMBER(AI14),AI14*INDEX(Forecast!$E$7:$AG$7,MATCH(AI$96,Forecast!$E$5:$AG$5,0)),"n/a")</f>
        <v>1427459.6760150876</v>
      </c>
      <c r="AJ103" s="35">
        <f t="array" ref="AJ103">IF(ISNUMBER(AJ14),AJ14*INDEX(Forecast!$E$7:$AG$7,MATCH(AJ$96,Forecast!$E$5:$AG$5,0)),"n/a")</f>
        <v>1455991.4327036398</v>
      </c>
      <c r="AK103" s="35">
        <f t="array" ref="AK103">IF(ISNUMBER(AK14),AK14*INDEX(Forecast!$E$7:$AG$7,MATCH(AK$96,Forecast!$E$5:$AG$5,0)),"n/a")</f>
        <v>1485392.004923082</v>
      </c>
    </row>
    <row r="104" spans="1:37" ht="15" customHeight="1" x14ac:dyDescent="0.25">
      <c r="A104" s="51">
        <v>2</v>
      </c>
      <c r="B104" s="36" t="s">
        <v>19</v>
      </c>
      <c r="C104" s="36" t="s">
        <v>99</v>
      </c>
      <c r="D104" s="53"/>
      <c r="E104" s="53"/>
      <c r="F104" s="53"/>
      <c r="G104" s="53"/>
      <c r="H104" s="53"/>
      <c r="I104" s="35">
        <f t="array" ref="I104">IF(ISNUMBER(I15),I15*INDEX(Forecast!$E$7:$AG$7,MATCH(I$96,Forecast!$E$5:$AG$5,0)),"n/a")</f>
        <v>896510.23131672596</v>
      </c>
      <c r="J104" s="35">
        <f t="array" ref="J104">IF(ISNUMBER(J15),J15*INDEX(Forecast!$E$7:$AG$7,MATCH(J$96,Forecast!$E$5:$AG$5,0)),"n/a")</f>
        <v>919170.42392348754</v>
      </c>
      <c r="K104" s="35">
        <f t="array" ref="K104">IF(ISNUMBER(K15),K15*INDEX(Forecast!$E$7:$AG$7,MATCH(K$96,Forecast!$E$5:$AG$5,0)),"n/a")</f>
        <v>944491.67448599148</v>
      </c>
      <c r="L104" s="35">
        <f t="array" ref="L104">IF(ISNUMBER(L15),L15*INDEX(Forecast!$E$7:$AG$7,MATCH(L$96,Forecast!$E$5:$AG$5,0)),"n/a")</f>
        <v>965436.37536879722</v>
      </c>
      <c r="M104" s="35">
        <f t="array" ref="M104">IF(ISNUMBER(M15),M15*INDEX(Forecast!$E$7:$AG$7,MATCH(M$96,Forecast!$E$5:$AG$5,0)),"n/a")</f>
        <v>986676.22205264342</v>
      </c>
      <c r="N104" s="35">
        <f t="array" ref="N104">IF(ISNUMBER(N15),N15*INDEX(Forecast!$E$7:$AG$7,MATCH(N$96,Forecast!$E$5:$AG$5,0)),"n/a")</f>
        <v>996792.49176902673</v>
      </c>
      <c r="O104" s="35">
        <f t="array" ref="O104">IF(ISNUMBER(O15),O15*INDEX(Forecast!$E$7:$AG$7,MATCH(O$96,Forecast!$E$5:$AG$5,0)),"n/a")</f>
        <v>1007229.7851921524</v>
      </c>
      <c r="P104" s="35">
        <f t="array" ref="P104">IF(ISNUMBER(P15),P15*INDEX(Forecast!$E$7:$AG$7,MATCH(P$96,Forecast!$E$5:$AG$5,0)),"n/a")</f>
        <v>1017997.7172511684</v>
      </c>
      <c r="Q104" s="35">
        <f t="array" ref="Q104">IF(ISNUMBER(Q15),Q15*INDEX(Forecast!$E$7:$AG$7,MATCH(Q$96,Forecast!$E$5:$AG$5,0)),"n/a")</f>
        <v>1029106.1913373023</v>
      </c>
      <c r="R104" s="35">
        <f t="array" ref="R104">IF(ISNUMBER(R15),R15*INDEX(Forecast!$E$7:$AG$7,MATCH(R$96,Forecast!$E$5:$AG$5,0)),"n/a")</f>
        <v>1040565.4079577087</v>
      </c>
      <c r="S104" s="35">
        <f t="array" ref="S104">IF(ISNUMBER(S15),S15*INDEX(Forecast!$E$7:$AG$7,MATCH(S$96,Forecast!$E$5:$AG$5,0)),"n/a")</f>
        <v>1052385.8736489345</v>
      </c>
      <c r="T104" s="35">
        <f t="array" ref="T104">IF(ISNUMBER(T15),T15*INDEX(Forecast!$E$7:$AG$7,MATCH(T$96,Forecast!$E$5:$AG$5,0)),"n/a")</f>
        <v>1064578.4101577904</v>
      </c>
      <c r="U104" s="35">
        <f t="array" ref="U104">IF(ISNUMBER(U15),U15*INDEX(Forecast!$E$7:$AG$7,MATCH(U$96,Forecast!$E$5:$AG$5,0)),"n/a")</f>
        <v>1077154.1638976422</v>
      </c>
      <c r="V104" s="35">
        <f t="array" ref="V104">IF(ISNUMBER(V15),V15*INDEX(Forecast!$E$7:$AG$7,MATCH(V$96,Forecast!$E$5:$AG$5,0)),"n/a")</f>
        <v>1090124.6156883978</v>
      </c>
      <c r="W104" s="35">
        <f t="array" ref="W104">IF(ISNUMBER(W15),W15*INDEX(Forecast!$E$7:$AG$7,MATCH(W$96,Forecast!$E$5:$AG$5,0)),"n/a")</f>
        <v>1103501.5907886899</v>
      </c>
      <c r="X104" s="35">
        <f t="array" ref="X104">IF(ISNUMBER(X15),X15*INDEX(Forecast!$E$7:$AG$7,MATCH(X$96,Forecast!$E$5:$AG$5,0)),"n/a")</f>
        <v>1117297.2692290237</v>
      </c>
      <c r="Y104" s="35">
        <f t="array" ref="Y104">IF(ISNUMBER(Y15),Y15*INDEX(Forecast!$E$7:$AG$7,MATCH(Y$96,Forecast!$E$5:$AG$5,0)),"n/a")</f>
        <v>1131524.1964549227</v>
      </c>
      <c r="Z104" s="35">
        <f t="array" ref="Z104">IF(ISNUMBER(Z15),Z15*INDEX(Forecast!$E$7:$AG$7,MATCH(Z$96,Forecast!$E$5:$AG$5,0)),"n/a")</f>
        <v>1146195.2942893647</v>
      </c>
      <c r="AA104" s="35">
        <f t="array" ref="AA104">IF(ISNUMBER(AA15),AA15*INDEX(Forecast!$E$7:$AG$7,MATCH(AA$96,Forecast!$E$5:$AG$5,0)),"n/a")</f>
        <v>1161323.8722240929</v>
      </c>
      <c r="AB104" s="35">
        <f t="array" ref="AB104">IF(ISNUMBER(AB15),AB15*INDEX(Forecast!$E$7:$AG$7,MATCH(AB$96,Forecast!$E$5:$AG$5,0)),"n/a")</f>
        <v>1176923.6390496681</v>
      </c>
      <c r="AC104" s="35">
        <f t="array" ref="AC104">IF(ISNUMBER(AC15),AC15*INDEX(Forecast!$E$7:$AG$7,MATCH(AC$96,Forecast!$E$5:$AG$5,0)),"n/a")</f>
        <v>1193008.7148344172</v>
      </c>
      <c r="AD104" s="35">
        <f t="array" ref="AD104">IF(ISNUMBER(AD15),AD15*INDEX(Forecast!$E$7:$AG$7,MATCH(AD$96,Forecast!$E$5:$AG$5,0)),"n/a")</f>
        <v>1209593.6432627568</v>
      </c>
      <c r="AE104" s="35">
        <f t="array" ref="AE104">IF(ISNUMBER(AE15),AE15*INDEX(Forecast!$E$7:$AG$7,MATCH(AE$96,Forecast!$E$5:$AG$5,0)),"n/a")</f>
        <v>1226693.4043436616</v>
      </c>
      <c r="AF104" s="35">
        <f t="array" ref="AF104">IF(ISNUMBER(AF15),AF15*INDEX(Forecast!$E$7:$AG$7,MATCH(AF$96,Forecast!$E$5:$AG$5,0)),"n/a")</f>
        <v>1244323.4275003891</v>
      </c>
      <c r="AG104" s="35">
        <f t="array" ref="AG104">IF(ISNUMBER(AG15),AG15*INDEX(Forecast!$E$7:$AG$7,MATCH(AG$96,Forecast!$E$5:$AG$5,0)),"n/a")</f>
        <v>1262499.6050528944</v>
      </c>
      <c r="AH104" s="35">
        <f t="array" ref="AH104">IF(ISNUMBER(AH15),AH15*INDEX(Forecast!$E$7:$AG$7,MATCH(AH$96,Forecast!$E$5:$AG$5,0)),"n/a")</f>
        <v>1281238.3061047201</v>
      </c>
      <c r="AI104" s="35">
        <f t="array" ref="AI104">IF(ISNUMBER(AI15),AI15*INDEX(Forecast!$E$7:$AG$7,MATCH(AI$96,Forecast!$E$5:$AG$5,0)),"n/a")</f>
        <v>1300556.3908464904</v>
      </c>
      <c r="AJ104" s="35">
        <f t="array" ref="AJ104">IF(ISNUMBER(AJ15),AJ15*INDEX(Forecast!$E$7:$AG$7,MATCH(AJ$96,Forecast!$E$5:$AG$5,0)),"n/a")</f>
        <v>1320471.2252885115</v>
      </c>
      <c r="AK104" s="35">
        <f t="array" ref="AK104">IF(ISNUMBER(AK15),AK15*INDEX(Forecast!$E$7:$AG$7,MATCH(AK$96,Forecast!$E$5:$AG$5,0)),"n/a")</f>
        <v>1341000.6964353477</v>
      </c>
    </row>
    <row r="105" spans="1:37" ht="15" customHeight="1" x14ac:dyDescent="0.25">
      <c r="A105" s="51">
        <v>2</v>
      </c>
      <c r="B105" s="36" t="s">
        <v>19</v>
      </c>
      <c r="C105" s="36" t="s">
        <v>101</v>
      </c>
      <c r="D105" s="53"/>
      <c r="E105" s="53"/>
      <c r="F105" s="53"/>
      <c r="G105" s="53"/>
      <c r="H105" s="53"/>
      <c r="I105" s="35">
        <f t="array" ref="I105">IF(ISNUMBER(I16),I16*INDEX(Forecast!$E$7:$AG$7,MATCH(I$96,Forecast!$E$5:$AG$5,0)),"n/a")</f>
        <v>358604.09252669039</v>
      </c>
      <c r="J105" s="35">
        <f t="array" ref="J105">IF(ISNUMBER(J16),J16*INDEX(Forecast!$E$7:$AG$7,MATCH(J$96,Forecast!$E$5:$AG$5,0)),"n/a")</f>
        <v>374546.31559875439</v>
      </c>
      <c r="K105" s="35">
        <f t="array" ref="K105">IF(ISNUMBER(K16),K16*INDEX(Forecast!$E$7:$AG$7,MATCH(K$96,Forecast!$E$5:$AG$5,0)),"n/a")</f>
        <v>391987.97019874229</v>
      </c>
      <c r="L105" s="35">
        <f t="array" ref="L105">IF(ISNUMBER(L16),L16*INDEX(Forecast!$E$7:$AG$7,MATCH(L$96,Forecast!$E$5:$AG$5,0)),"n/a")</f>
        <v>408016.8465333418</v>
      </c>
      <c r="M105" s="35">
        <f t="array" ref="M105">IF(ISNUMBER(M16),M16*INDEX(Forecast!$E$7:$AG$7,MATCH(M$96,Forecast!$E$5:$AG$5,0)),"n/a")</f>
        <v>424544.06100099953</v>
      </c>
      <c r="N105" s="35">
        <f t="array" ref="N105">IF(ISNUMBER(N16),N16*INDEX(Forecast!$E$7:$AG$7,MATCH(N$96,Forecast!$E$5:$AG$5,0)),"n/a")</f>
        <v>436575.67177479615</v>
      </c>
      <c r="O105" s="35">
        <f t="array" ref="O105">IF(ISNUMBER(O16),O16*INDEX(Forecast!$E$7:$AG$7,MATCH(O$96,Forecast!$E$5:$AG$5,0)),"n/a")</f>
        <v>448954.34806399886</v>
      </c>
      <c r="P105" s="35">
        <f t="array" ref="P105">IF(ISNUMBER(P16),P16*INDEX(Forecast!$E$7:$AG$7,MATCH(P$96,Forecast!$E$5:$AG$5,0)),"n/a")</f>
        <v>461690.22834275599</v>
      </c>
      <c r="Q105" s="35">
        <f t="array" ref="Q105">IF(ISNUMBER(Q16),Q16*INDEX(Forecast!$E$7:$AG$7,MATCH(Q$96,Forecast!$E$5:$AG$5,0)),"n/a")</f>
        <v>474793.74985166162</v>
      </c>
      <c r="R105" s="35">
        <f t="array" ref="R105">IF(ISNUMBER(R16),R16*INDEX(Forecast!$E$7:$AG$7,MATCH(R$96,Forecast!$E$5:$AG$5,0)),"n/a")</f>
        <v>488275.65745460929</v>
      </c>
      <c r="S105" s="35">
        <f t="array" ref="S105">IF(ISNUMBER(S16),S16*INDEX(Forecast!$E$7:$AG$7,MATCH(S$96,Forecast!$E$5:$AG$5,0)),"n/a")</f>
        <v>502147.01275926107</v>
      </c>
      <c r="T105" s="35">
        <f t="array" ref="T105">IF(ISNUMBER(T16),T16*INDEX(Forecast!$E$7:$AG$7,MATCH(T$96,Forecast!$E$5:$AG$5,0)),"n/a")</f>
        <v>516419.20350899844</v>
      </c>
      <c r="U105" s="35">
        <f t="array" ref="U105">IF(ISNUMBER(U16),U16*INDEX(Forecast!$E$7:$AG$7,MATCH(U$96,Forecast!$E$5:$AG$5,0)),"n/a")</f>
        <v>531103.9532544571</v>
      </c>
      <c r="V105" s="35">
        <f t="array" ref="V105">IF(ISNUMBER(V16),V16*INDEX(Forecast!$E$7:$AG$7,MATCH(V$96,Forecast!$E$5:$AG$5,0)),"n/a")</f>
        <v>546213.33131299098</v>
      </c>
      <c r="W105" s="35">
        <f t="array" ref="W105">IF(ISNUMBER(W16),W16*INDEX(Forecast!$E$7:$AG$7,MATCH(W$96,Forecast!$E$5:$AG$5,0)),"n/a")</f>
        <v>561759.76302466076</v>
      </c>
      <c r="X105" s="35">
        <f t="array" ref="X105">IF(ISNUMBER(X16),X16*INDEX(Forecast!$E$7:$AG$7,MATCH(X$96,Forecast!$E$5:$AG$5,0)),"n/a")</f>
        <v>577756.04031359451</v>
      </c>
      <c r="Y105" s="35">
        <f t="array" ref="Y105">IF(ISNUMBER(Y16),Y16*INDEX(Forecast!$E$7:$AG$7,MATCH(Y$96,Forecast!$E$5:$AG$5,0)),"n/a")</f>
        <v>594215.33256384078</v>
      </c>
      <c r="Z105" s="35">
        <f t="array" ref="Z105">IF(ISNUMBER(Z16),Z16*INDEX(Forecast!$E$7:$AG$7,MATCH(Z$96,Forecast!$E$5:$AG$5,0)),"n/a")</f>
        <v>611151.19781909883</v>
      </c>
      <c r="AA105" s="35">
        <f t="array" ref="AA105">IF(ISNUMBER(AA16),AA16*INDEX(Forecast!$E$7:$AG$7,MATCH(AA$96,Forecast!$E$5:$AG$5,0)),"n/a")</f>
        <v>628577.59431599814</v>
      </c>
      <c r="AB105" s="35">
        <f t="array" ref="AB105">IF(ISNUMBER(AB16),AB16*INDEX(Forecast!$E$7:$AG$7,MATCH(AB$96,Forecast!$E$5:$AG$5,0)),"n/a")</f>
        <v>646508.89236088202</v>
      </c>
      <c r="AC105" s="35">
        <f t="array" ref="AC105">IF(ISNUMBER(AC16),AC16*INDEX(Forecast!$E$7:$AG$7,MATCH(AC$96,Forecast!$E$5:$AG$5,0)),"n/a")</f>
        <v>664959.88656035613</v>
      </c>
      <c r="AD105" s="35">
        <f t="array" ref="AD105">IF(ISNUMBER(AD16),AD16*INDEX(Forecast!$E$7:$AG$7,MATCH(AD$96,Forecast!$E$5:$AG$5,0)),"n/a")</f>
        <v>683945.80841615866</v>
      </c>
      <c r="AE105" s="35">
        <f t="array" ref="AE105">IF(ISNUMBER(AE16),AE16*INDEX(Forecast!$E$7:$AG$7,MATCH(AE$96,Forecast!$E$5:$AG$5,0)),"n/a")</f>
        <v>703482.33929523744</v>
      </c>
      <c r="AF105" s="35">
        <f t="array" ref="AF105">IF(ISNUMBER(AF16),AF16*INDEX(Forecast!$E$7:$AG$7,MATCH(AF$96,Forecast!$E$5:$AG$5,0)),"n/a")</f>
        <v>723585.62378623267</v>
      </c>
      <c r="AG105" s="35">
        <f t="array" ref="AG105">IF(ISNUMBER(AG16),AG16*INDEX(Forecast!$E$7:$AG$7,MATCH(AG$96,Forecast!$E$5:$AG$5,0)),"n/a")</f>
        <v>744272.28345390665</v>
      </c>
      <c r="AH105" s="35">
        <f t="array" ref="AH105">IF(ISNUMBER(AH16),AH16*INDEX(Forecast!$E$7:$AG$7,MATCH(AH$96,Forecast!$E$5:$AG$5,0)),"n/a")</f>
        <v>765559.43100340641</v>
      </c>
      <c r="AI105" s="35">
        <f t="array" ref="AI105">IF(ISNUMBER(AI16),AI16*INDEX(Forecast!$E$7:$AG$7,MATCH(AI$96,Forecast!$E$5:$AG$5,0)),"n/a")</f>
        <v>787464.68486659508</v>
      </c>
      <c r="AJ105" s="35">
        <f t="array" ref="AJ105">IF(ISNUMBER(AJ16),AJ16*INDEX(Forecast!$E$7:$AG$7,MATCH(AJ$96,Forecast!$E$5:$AG$5,0)),"n/a")</f>
        <v>810006.18422306108</v>
      </c>
      <c r="AK105" s="35">
        <f t="array" ref="AK105">IF(ISNUMBER(AK16),AK16*INDEX(Forecast!$E$7:$AG$7,MATCH(AK$96,Forecast!$E$5:$AG$5,0)),"n/a")</f>
        <v>833202.60446878755</v>
      </c>
    </row>
    <row r="106" spans="1:37" ht="15" customHeight="1" x14ac:dyDescent="0.25">
      <c r="A106" s="51">
        <v>2</v>
      </c>
      <c r="B106" s="36" t="s">
        <v>19</v>
      </c>
      <c r="C106" s="36" t="s">
        <v>103</v>
      </c>
      <c r="D106" s="53"/>
      <c r="E106" s="53"/>
      <c r="F106" s="53"/>
      <c r="G106" s="53"/>
      <c r="H106" s="53"/>
      <c r="I106" s="35" t="str">
        <f t="array" ref="I106">IF(ISNUMBER(I17),I17*INDEX(Forecast!$E$7:$AG$7,MATCH(I$96,Forecast!$E$5:$AG$5,0)),"n/a")</f>
        <v>n/a</v>
      </c>
      <c r="J106" s="35" t="str">
        <f t="array" ref="J106">IF(ISNUMBER(J17),J17*INDEX(Forecast!$E$7:$AG$7,MATCH(J$96,Forecast!$E$5:$AG$5,0)),"n/a")</f>
        <v>n/a</v>
      </c>
      <c r="K106" s="35" t="str">
        <f t="array" ref="K106">IF(ISNUMBER(K17),K17*INDEX(Forecast!$E$7:$AG$7,MATCH(K$96,Forecast!$E$5:$AG$5,0)),"n/a")</f>
        <v>n/a</v>
      </c>
      <c r="L106" s="35" t="str">
        <f t="array" ref="L106">IF(ISNUMBER(L17),L17*INDEX(Forecast!$E$7:$AG$7,MATCH(L$96,Forecast!$E$5:$AG$5,0)),"n/a")</f>
        <v>n/a</v>
      </c>
      <c r="M106" s="35" t="str">
        <f t="array" ref="M106">IF(ISNUMBER(M17),M17*INDEX(Forecast!$E$7:$AG$7,MATCH(M$96,Forecast!$E$5:$AG$5,0)),"n/a")</f>
        <v>n/a</v>
      </c>
      <c r="N106" s="35" t="str">
        <f t="array" ref="N106">IF(ISNUMBER(N17),N17*INDEX(Forecast!$E$7:$AG$7,MATCH(N$96,Forecast!$E$5:$AG$5,0)),"n/a")</f>
        <v>n/a</v>
      </c>
      <c r="O106" s="35" t="str">
        <f t="array" ref="O106">IF(ISNUMBER(O17),O17*INDEX(Forecast!$E$7:$AG$7,MATCH(O$96,Forecast!$E$5:$AG$5,0)),"n/a")</f>
        <v>n/a</v>
      </c>
      <c r="P106" s="35" t="str">
        <f t="array" ref="P106">IF(ISNUMBER(P17),P17*INDEX(Forecast!$E$7:$AG$7,MATCH(P$96,Forecast!$E$5:$AG$5,0)),"n/a")</f>
        <v>n/a</v>
      </c>
      <c r="Q106" s="35" t="str">
        <f t="array" ref="Q106">IF(ISNUMBER(Q17),Q17*INDEX(Forecast!$E$7:$AG$7,MATCH(Q$96,Forecast!$E$5:$AG$5,0)),"n/a")</f>
        <v>n/a</v>
      </c>
      <c r="R106" s="35" t="str">
        <f t="array" ref="R106">IF(ISNUMBER(R17),R17*INDEX(Forecast!$E$7:$AG$7,MATCH(R$96,Forecast!$E$5:$AG$5,0)),"n/a")</f>
        <v>n/a</v>
      </c>
      <c r="S106" s="35" t="str">
        <f t="array" ref="S106">IF(ISNUMBER(S17),S17*INDEX(Forecast!$E$7:$AG$7,MATCH(S$96,Forecast!$E$5:$AG$5,0)),"n/a")</f>
        <v>n/a</v>
      </c>
      <c r="T106" s="35" t="str">
        <f t="array" ref="T106">IF(ISNUMBER(T17),T17*INDEX(Forecast!$E$7:$AG$7,MATCH(T$96,Forecast!$E$5:$AG$5,0)),"n/a")</f>
        <v>n/a</v>
      </c>
      <c r="U106" s="35" t="str">
        <f t="array" ref="U106">IF(ISNUMBER(U17),U17*INDEX(Forecast!$E$7:$AG$7,MATCH(U$96,Forecast!$E$5:$AG$5,0)),"n/a")</f>
        <v>n/a</v>
      </c>
      <c r="V106" s="35" t="str">
        <f t="array" ref="V106">IF(ISNUMBER(V17),V17*INDEX(Forecast!$E$7:$AG$7,MATCH(V$96,Forecast!$E$5:$AG$5,0)),"n/a")</f>
        <v>n/a</v>
      </c>
      <c r="W106" s="35" t="str">
        <f t="array" ref="W106">IF(ISNUMBER(W17),W17*INDEX(Forecast!$E$7:$AG$7,MATCH(W$96,Forecast!$E$5:$AG$5,0)),"n/a")</f>
        <v>n/a</v>
      </c>
      <c r="X106" s="35" t="str">
        <f t="array" ref="X106">IF(ISNUMBER(X17),X17*INDEX(Forecast!$E$7:$AG$7,MATCH(X$96,Forecast!$E$5:$AG$5,0)),"n/a")</f>
        <v>n/a</v>
      </c>
      <c r="Y106" s="35" t="str">
        <f t="array" ref="Y106">IF(ISNUMBER(Y17),Y17*INDEX(Forecast!$E$7:$AG$7,MATCH(Y$96,Forecast!$E$5:$AG$5,0)),"n/a")</f>
        <v>n/a</v>
      </c>
      <c r="Z106" s="35" t="str">
        <f t="array" ref="Z106">IF(ISNUMBER(Z17),Z17*INDEX(Forecast!$E$7:$AG$7,MATCH(Z$96,Forecast!$E$5:$AG$5,0)),"n/a")</f>
        <v>n/a</v>
      </c>
      <c r="AA106" s="35" t="str">
        <f t="array" ref="AA106">IF(ISNUMBER(AA17),AA17*INDEX(Forecast!$E$7:$AG$7,MATCH(AA$96,Forecast!$E$5:$AG$5,0)),"n/a")</f>
        <v>n/a</v>
      </c>
      <c r="AB106" s="35" t="str">
        <f t="array" ref="AB106">IF(ISNUMBER(AB17),AB17*INDEX(Forecast!$E$7:$AG$7,MATCH(AB$96,Forecast!$E$5:$AG$5,0)),"n/a")</f>
        <v>n/a</v>
      </c>
      <c r="AC106" s="35" t="str">
        <f t="array" ref="AC106">IF(ISNUMBER(AC17),AC17*INDEX(Forecast!$E$7:$AG$7,MATCH(AC$96,Forecast!$E$5:$AG$5,0)),"n/a")</f>
        <v>n/a</v>
      </c>
      <c r="AD106" s="35" t="str">
        <f t="array" ref="AD106">IF(ISNUMBER(AD17),AD17*INDEX(Forecast!$E$7:$AG$7,MATCH(AD$96,Forecast!$E$5:$AG$5,0)),"n/a")</f>
        <v>n/a</v>
      </c>
      <c r="AE106" s="35" t="str">
        <f t="array" ref="AE106">IF(ISNUMBER(AE17),AE17*INDEX(Forecast!$E$7:$AG$7,MATCH(AE$96,Forecast!$E$5:$AG$5,0)),"n/a")</f>
        <v>n/a</v>
      </c>
      <c r="AF106" s="35" t="str">
        <f t="array" ref="AF106">IF(ISNUMBER(AF17),AF17*INDEX(Forecast!$E$7:$AG$7,MATCH(AF$96,Forecast!$E$5:$AG$5,0)),"n/a")</f>
        <v>n/a</v>
      </c>
      <c r="AG106" s="35" t="str">
        <f t="array" ref="AG106">IF(ISNUMBER(AG17),AG17*INDEX(Forecast!$E$7:$AG$7,MATCH(AG$96,Forecast!$E$5:$AG$5,0)),"n/a")</f>
        <v>n/a</v>
      </c>
      <c r="AH106" s="35" t="str">
        <f t="array" ref="AH106">IF(ISNUMBER(AH17),AH17*INDEX(Forecast!$E$7:$AG$7,MATCH(AH$96,Forecast!$E$5:$AG$5,0)),"n/a")</f>
        <v>n/a</v>
      </c>
      <c r="AI106" s="35" t="str">
        <f t="array" ref="AI106">IF(ISNUMBER(AI17),AI17*INDEX(Forecast!$E$7:$AG$7,MATCH(AI$96,Forecast!$E$5:$AG$5,0)),"n/a")</f>
        <v>n/a</v>
      </c>
      <c r="AJ106" s="35" t="str">
        <f t="array" ref="AJ106">IF(ISNUMBER(AJ17),AJ17*INDEX(Forecast!$E$7:$AG$7,MATCH(AJ$96,Forecast!$E$5:$AG$5,0)),"n/a")</f>
        <v>n/a</v>
      </c>
      <c r="AK106" s="35" t="str">
        <f t="array" ref="AK106">IF(ISNUMBER(AK17),AK17*INDEX(Forecast!$E$7:$AG$7,MATCH(AK$96,Forecast!$E$5:$AG$5,0)),"n/a")</f>
        <v>n/a</v>
      </c>
    </row>
    <row r="107" spans="1:37" ht="15" customHeight="1" x14ac:dyDescent="0.25">
      <c r="A107" s="51">
        <v>2</v>
      </c>
      <c r="B107" s="36" t="s">
        <v>19</v>
      </c>
      <c r="C107" s="36" t="s">
        <v>105</v>
      </c>
      <c r="D107" s="53"/>
      <c r="E107" s="53"/>
      <c r="F107" s="53"/>
      <c r="G107" s="53"/>
      <c r="H107" s="53"/>
      <c r="I107" s="35">
        <f t="array" ref="I107">IF(ISNUMBER(I18),I18*INDEX(Forecast!$E$7:$AG$7,MATCH(I$96,Forecast!$E$5:$AG$5,0)),"n/a")</f>
        <v>298836.74377224199</v>
      </c>
      <c r="J107" s="35">
        <f t="array" ref="J107">IF(ISNUMBER(J18),J18*INDEX(Forecast!$E$7:$AG$7,MATCH(J$96,Forecast!$E$5:$AG$5,0)),"n/a")</f>
        <v>312643.00133451959</v>
      </c>
      <c r="K107" s="35">
        <f t="array" ref="K107">IF(ISNUMBER(K18),K18*INDEX(Forecast!$E$7:$AG$7,MATCH(K$96,Forecast!$E$5:$AG$5,0)),"n/a")</f>
        <v>327743.65829897684</v>
      </c>
      <c r="L107" s="35">
        <f t="array" ref="L107">IF(ISNUMBER(L18),L18*INDEX(Forecast!$E$7:$AG$7,MATCH(L$96,Forecast!$E$5:$AG$5,0)),"n/a")</f>
        <v>341705.53814251325</v>
      </c>
      <c r="M107" s="35">
        <f t="array" ref="M107">IF(ISNUMBER(M18),M18*INDEX(Forecast!$E$7:$AG$7,MATCH(M$96,Forecast!$E$5:$AG$5,0)),"n/a")</f>
        <v>356125.51185212733</v>
      </c>
      <c r="N107" s="35">
        <f t="array" ref="N107">IF(ISNUMBER(N18),N18*INDEX(Forecast!$E$7:$AG$7,MATCH(N$96,Forecast!$E$5:$AG$5,0)),"n/a")</f>
        <v>366809.27720769111</v>
      </c>
      <c r="O107" s="35">
        <f t="array" ref="O107">IF(ISNUMBER(O18),O18*INDEX(Forecast!$E$7:$AG$7,MATCH(O$96,Forecast!$E$5:$AG$5,0)),"n/a")</f>
        <v>377813.55552392185</v>
      </c>
      <c r="P107" s="35">
        <f t="array" ref="P107">IF(ISNUMBER(P18),P18*INDEX(Forecast!$E$7:$AG$7,MATCH(P$96,Forecast!$E$5:$AG$5,0)),"n/a")</f>
        <v>389147.96218963951</v>
      </c>
      <c r="Q107" s="35">
        <f t="array" ref="Q107">IF(ISNUMBER(Q18),Q18*INDEX(Forecast!$E$7:$AG$7,MATCH(Q$96,Forecast!$E$5:$AG$5,0)),"n/a")</f>
        <v>400822.40105532872</v>
      </c>
      <c r="R107" s="35">
        <f t="array" ref="R107">IF(ISNUMBER(R18),R18*INDEX(Forecast!$E$7:$AG$7,MATCH(R$96,Forecast!$E$5:$AG$5,0)),"n/a")</f>
        <v>412847.07308698865</v>
      </c>
      <c r="S107" s="35">
        <f t="array" ref="S107">IF(ISNUMBER(S18),S18*INDEX(Forecast!$E$7:$AG$7,MATCH(S$96,Forecast!$E$5:$AG$5,0)),"n/a")</f>
        <v>425232.48527959827</v>
      </c>
      <c r="T107" s="35">
        <f t="array" ref="T107">IF(ISNUMBER(T18),T18*INDEX(Forecast!$E$7:$AG$7,MATCH(T$96,Forecast!$E$5:$AG$5,0)),"n/a")</f>
        <v>437989.45983798627</v>
      </c>
      <c r="U107" s="35">
        <f t="array" ref="U107">IF(ISNUMBER(U18),U18*INDEX(Forecast!$E$7:$AG$7,MATCH(U$96,Forecast!$E$5:$AG$5,0)),"n/a")</f>
        <v>451129.14363312587</v>
      </c>
      <c r="V107" s="35">
        <f t="array" ref="V107">IF(ISNUMBER(V18),V18*INDEX(Forecast!$E$7:$AG$7,MATCH(V$96,Forecast!$E$5:$AG$5,0)),"n/a")</f>
        <v>464663.01794211968</v>
      </c>
      <c r="W107" s="35">
        <f t="array" ref="W107">IF(ISNUMBER(W18),W18*INDEX(Forecast!$E$7:$AG$7,MATCH(W$96,Forecast!$E$5:$AG$5,0)),"n/a")</f>
        <v>478602.90848038322</v>
      </c>
      <c r="X107" s="35">
        <f t="array" ref="X107">IF(ISNUMBER(X18),X18*INDEX(Forecast!$E$7:$AG$7,MATCH(X$96,Forecast!$E$5:$AG$5,0)),"n/a")</f>
        <v>492960.99573479476</v>
      </c>
      <c r="Y107" s="35">
        <f t="array" ref="Y107">IF(ISNUMBER(Y18),Y18*INDEX(Forecast!$E$7:$AG$7,MATCH(Y$96,Forecast!$E$5:$AG$5,0)),"n/a")</f>
        <v>507749.82560683863</v>
      </c>
      <c r="Z107" s="35">
        <f t="array" ref="Z107">IF(ISNUMBER(Z18),Z18*INDEX(Forecast!$E$7:$AG$7,MATCH(Z$96,Forecast!$E$5:$AG$5,0)),"n/a")</f>
        <v>522982.32037504378</v>
      </c>
      <c r="AA107" s="35">
        <f t="array" ref="AA107">IF(ISNUMBER(AA18),AA18*INDEX(Forecast!$E$7:$AG$7,MATCH(AA$96,Forecast!$E$5:$AG$5,0)),"n/a")</f>
        <v>538671.78998629516</v>
      </c>
      <c r="AB107" s="35">
        <f t="array" ref="AB107">IF(ISNUMBER(AB18),AB18*INDEX(Forecast!$E$7:$AG$7,MATCH(AB$96,Forecast!$E$5:$AG$5,0)),"n/a")</f>
        <v>554831.94368588401</v>
      </c>
      <c r="AC107" s="35">
        <f t="array" ref="AC107">IF(ISNUMBER(AC18),AC18*INDEX(Forecast!$E$7:$AG$7,MATCH(AC$96,Forecast!$E$5:$AG$5,0)),"n/a")</f>
        <v>571476.90199646051</v>
      </c>
      <c r="AD107" s="35">
        <f t="array" ref="AD107">IF(ISNUMBER(AD18),AD18*INDEX(Forecast!$E$7:$AG$7,MATCH(AD$96,Forecast!$E$5:$AG$5,0)),"n/a")</f>
        <v>588621.20905635436</v>
      </c>
      <c r="AE107" s="35">
        <f t="array" ref="AE107">IF(ISNUMBER(AE18),AE18*INDEX(Forecast!$E$7:$AG$7,MATCH(AE$96,Forecast!$E$5:$AG$5,0)),"n/a")</f>
        <v>606279.84532804496</v>
      </c>
      <c r="AF107" s="35">
        <f t="array" ref="AF107">IF(ISNUMBER(AF18),AF18*INDEX(Forecast!$E$7:$AG$7,MATCH(AF$96,Forecast!$E$5:$AG$5,0)),"n/a")</f>
        <v>624468.24068788637</v>
      </c>
      <c r="AG107" s="35">
        <f t="array" ref="AG107">IF(ISNUMBER(AG18),AG18*INDEX(Forecast!$E$7:$AG$7,MATCH(AG$96,Forecast!$E$5:$AG$5,0)),"n/a")</f>
        <v>643202.28790852299</v>
      </c>
      <c r="AH107" s="35">
        <f t="array" ref="AH107">IF(ISNUMBER(AH18),AH18*INDEX(Forecast!$E$7:$AG$7,MATCH(AH$96,Forecast!$E$5:$AG$5,0)),"n/a")</f>
        <v>662498.35654577869</v>
      </c>
      <c r="AI107" s="35">
        <f t="array" ref="AI107">IF(ISNUMBER(AI18),AI18*INDEX(Forecast!$E$7:$AG$7,MATCH(AI$96,Forecast!$E$5:$AG$5,0)),"n/a")</f>
        <v>682373.30724215216</v>
      </c>
      <c r="AJ107" s="35">
        <f t="array" ref="AJ107">IF(ISNUMBER(AJ18),AJ18*INDEX(Forecast!$E$7:$AG$7,MATCH(AJ$96,Forecast!$E$5:$AG$5,0)),"n/a")</f>
        <v>702844.50645941671</v>
      </c>
      <c r="AK107" s="35">
        <f t="array" ref="AK107">IF(ISNUMBER(AK18),AK18*INDEX(Forecast!$E$7:$AG$7,MATCH(AK$96,Forecast!$E$5:$AG$5,0)),"n/a")</f>
        <v>723929.84165319928</v>
      </c>
    </row>
    <row r="108" spans="1:37" ht="15" customHeight="1" x14ac:dyDescent="0.25">
      <c r="A108" s="51">
        <v>2</v>
      </c>
      <c r="B108" s="36" t="s">
        <v>19</v>
      </c>
      <c r="C108" s="36" t="s">
        <v>106</v>
      </c>
      <c r="D108" s="53"/>
      <c r="E108" s="53"/>
      <c r="F108" s="53"/>
      <c r="G108" s="53"/>
      <c r="H108" s="53"/>
      <c r="I108" s="35" t="str">
        <f t="array" ref="I108">IF(ISNUMBER(I19),I19*INDEX(Forecast!$E$7:$AG$7,MATCH(I$96,Forecast!$E$5:$AG$5,0)),"n/a")</f>
        <v>n/a</v>
      </c>
      <c r="J108" s="35" t="str">
        <f t="array" ref="J108">IF(ISNUMBER(J19),J19*INDEX(Forecast!$E$7:$AG$7,MATCH(J$96,Forecast!$E$5:$AG$5,0)),"n/a")</f>
        <v>n/a</v>
      </c>
      <c r="K108" s="35" t="str">
        <f t="array" ref="K108">IF(ISNUMBER(K19),K19*INDEX(Forecast!$E$7:$AG$7,MATCH(K$96,Forecast!$E$5:$AG$5,0)),"n/a")</f>
        <v>n/a</v>
      </c>
      <c r="L108" s="35" t="str">
        <f t="array" ref="L108">IF(ISNUMBER(L19),L19*INDEX(Forecast!$E$7:$AG$7,MATCH(L$96,Forecast!$E$5:$AG$5,0)),"n/a")</f>
        <v>n/a</v>
      </c>
      <c r="M108" s="35" t="str">
        <f t="array" ref="M108">IF(ISNUMBER(M19),M19*INDEX(Forecast!$E$7:$AG$7,MATCH(M$96,Forecast!$E$5:$AG$5,0)),"n/a")</f>
        <v>n/a</v>
      </c>
      <c r="N108" s="35" t="str">
        <f t="array" ref="N108">IF(ISNUMBER(N19),N19*INDEX(Forecast!$E$7:$AG$7,MATCH(N$96,Forecast!$E$5:$AG$5,0)),"n/a")</f>
        <v>n/a</v>
      </c>
      <c r="O108" s="35" t="str">
        <f t="array" ref="O108">IF(ISNUMBER(O19),O19*INDEX(Forecast!$E$7:$AG$7,MATCH(O$96,Forecast!$E$5:$AG$5,0)),"n/a")</f>
        <v>n/a</v>
      </c>
      <c r="P108" s="35" t="str">
        <f t="array" ref="P108">IF(ISNUMBER(P19),P19*INDEX(Forecast!$E$7:$AG$7,MATCH(P$96,Forecast!$E$5:$AG$5,0)),"n/a")</f>
        <v>n/a</v>
      </c>
      <c r="Q108" s="35" t="str">
        <f t="array" ref="Q108">IF(ISNUMBER(Q19),Q19*INDEX(Forecast!$E$7:$AG$7,MATCH(Q$96,Forecast!$E$5:$AG$5,0)),"n/a")</f>
        <v>n/a</v>
      </c>
      <c r="R108" s="35" t="str">
        <f t="array" ref="R108">IF(ISNUMBER(R19),R19*INDEX(Forecast!$E$7:$AG$7,MATCH(R$96,Forecast!$E$5:$AG$5,0)),"n/a")</f>
        <v>n/a</v>
      </c>
      <c r="S108" s="35" t="str">
        <f t="array" ref="S108">IF(ISNUMBER(S19),S19*INDEX(Forecast!$E$7:$AG$7,MATCH(S$96,Forecast!$E$5:$AG$5,0)),"n/a")</f>
        <v>n/a</v>
      </c>
      <c r="T108" s="35" t="str">
        <f t="array" ref="T108">IF(ISNUMBER(T19),T19*INDEX(Forecast!$E$7:$AG$7,MATCH(T$96,Forecast!$E$5:$AG$5,0)),"n/a")</f>
        <v>n/a</v>
      </c>
      <c r="U108" s="35" t="str">
        <f t="array" ref="U108">IF(ISNUMBER(U19),U19*INDEX(Forecast!$E$7:$AG$7,MATCH(U$96,Forecast!$E$5:$AG$5,0)),"n/a")</f>
        <v>n/a</v>
      </c>
      <c r="V108" s="35" t="str">
        <f t="array" ref="V108">IF(ISNUMBER(V19),V19*INDEX(Forecast!$E$7:$AG$7,MATCH(V$96,Forecast!$E$5:$AG$5,0)),"n/a")</f>
        <v>n/a</v>
      </c>
      <c r="W108" s="35" t="str">
        <f t="array" ref="W108">IF(ISNUMBER(W19),W19*INDEX(Forecast!$E$7:$AG$7,MATCH(W$96,Forecast!$E$5:$AG$5,0)),"n/a")</f>
        <v>n/a</v>
      </c>
      <c r="X108" s="35" t="str">
        <f t="array" ref="X108">IF(ISNUMBER(X19),X19*INDEX(Forecast!$E$7:$AG$7,MATCH(X$96,Forecast!$E$5:$AG$5,0)),"n/a")</f>
        <v>n/a</v>
      </c>
      <c r="Y108" s="35" t="str">
        <f t="array" ref="Y108">IF(ISNUMBER(Y19),Y19*INDEX(Forecast!$E$7:$AG$7,MATCH(Y$96,Forecast!$E$5:$AG$5,0)),"n/a")</f>
        <v>n/a</v>
      </c>
      <c r="Z108" s="35" t="str">
        <f t="array" ref="Z108">IF(ISNUMBER(Z19),Z19*INDEX(Forecast!$E$7:$AG$7,MATCH(Z$96,Forecast!$E$5:$AG$5,0)),"n/a")</f>
        <v>n/a</v>
      </c>
      <c r="AA108" s="35" t="str">
        <f t="array" ref="AA108">IF(ISNUMBER(AA19),AA19*INDEX(Forecast!$E$7:$AG$7,MATCH(AA$96,Forecast!$E$5:$AG$5,0)),"n/a")</f>
        <v>n/a</v>
      </c>
      <c r="AB108" s="35" t="str">
        <f t="array" ref="AB108">IF(ISNUMBER(AB19),AB19*INDEX(Forecast!$E$7:$AG$7,MATCH(AB$96,Forecast!$E$5:$AG$5,0)),"n/a")</f>
        <v>n/a</v>
      </c>
      <c r="AC108" s="35" t="str">
        <f t="array" ref="AC108">IF(ISNUMBER(AC19),AC19*INDEX(Forecast!$E$7:$AG$7,MATCH(AC$96,Forecast!$E$5:$AG$5,0)),"n/a")</f>
        <v>n/a</v>
      </c>
      <c r="AD108" s="35" t="str">
        <f t="array" ref="AD108">IF(ISNUMBER(AD19),AD19*INDEX(Forecast!$E$7:$AG$7,MATCH(AD$96,Forecast!$E$5:$AG$5,0)),"n/a")</f>
        <v>n/a</v>
      </c>
      <c r="AE108" s="35" t="str">
        <f t="array" ref="AE108">IF(ISNUMBER(AE19),AE19*INDEX(Forecast!$E$7:$AG$7,MATCH(AE$96,Forecast!$E$5:$AG$5,0)),"n/a")</f>
        <v>n/a</v>
      </c>
      <c r="AF108" s="35" t="str">
        <f t="array" ref="AF108">IF(ISNUMBER(AF19),AF19*INDEX(Forecast!$E$7:$AG$7,MATCH(AF$96,Forecast!$E$5:$AG$5,0)),"n/a")</f>
        <v>n/a</v>
      </c>
      <c r="AG108" s="35" t="str">
        <f t="array" ref="AG108">IF(ISNUMBER(AG19),AG19*INDEX(Forecast!$E$7:$AG$7,MATCH(AG$96,Forecast!$E$5:$AG$5,0)),"n/a")</f>
        <v>n/a</v>
      </c>
      <c r="AH108" s="35" t="str">
        <f t="array" ref="AH108">IF(ISNUMBER(AH19),AH19*INDEX(Forecast!$E$7:$AG$7,MATCH(AH$96,Forecast!$E$5:$AG$5,0)),"n/a")</f>
        <v>n/a</v>
      </c>
      <c r="AI108" s="35" t="str">
        <f t="array" ref="AI108">IF(ISNUMBER(AI19),AI19*INDEX(Forecast!$E$7:$AG$7,MATCH(AI$96,Forecast!$E$5:$AG$5,0)),"n/a")</f>
        <v>n/a</v>
      </c>
      <c r="AJ108" s="35" t="str">
        <f t="array" ref="AJ108">IF(ISNUMBER(AJ19),AJ19*INDEX(Forecast!$E$7:$AG$7,MATCH(AJ$96,Forecast!$E$5:$AG$5,0)),"n/a")</f>
        <v>n/a</v>
      </c>
      <c r="AK108" s="35" t="str">
        <f t="array" ref="AK108">IF(ISNUMBER(AK19),AK19*INDEX(Forecast!$E$7:$AG$7,MATCH(AK$96,Forecast!$E$5:$AG$5,0)),"n/a")</f>
        <v>n/a</v>
      </c>
    </row>
    <row r="109" spans="1:37" ht="15" customHeight="1" x14ac:dyDescent="0.25">
      <c r="A109" s="51">
        <v>2</v>
      </c>
      <c r="B109" s="36" t="s">
        <v>19</v>
      </c>
      <c r="C109" s="36" t="s">
        <v>108</v>
      </c>
      <c r="D109" s="53"/>
      <c r="E109" s="53"/>
      <c r="F109" s="53"/>
      <c r="G109" s="53"/>
      <c r="H109" s="53"/>
      <c r="I109" s="35" t="str">
        <f t="array" ref="I109">IF(ISNUMBER(I20),I20*INDEX(Forecast!$E$7:$AG$7,MATCH(I$96,Forecast!$E$5:$AG$5,0)),"n/a")</f>
        <v>n/a</v>
      </c>
      <c r="J109" s="35" t="str">
        <f t="array" ref="J109">IF(ISNUMBER(J20),J20*INDEX(Forecast!$E$7:$AG$7,MATCH(J$96,Forecast!$E$5:$AG$5,0)),"n/a")</f>
        <v>n/a</v>
      </c>
      <c r="K109" s="35" t="str">
        <f t="array" ref="K109">IF(ISNUMBER(K20),K20*INDEX(Forecast!$E$7:$AG$7,MATCH(K$96,Forecast!$E$5:$AG$5,0)),"n/a")</f>
        <v>n/a</v>
      </c>
      <c r="L109" s="35" t="str">
        <f t="array" ref="L109">IF(ISNUMBER(L20),L20*INDEX(Forecast!$E$7:$AG$7,MATCH(L$96,Forecast!$E$5:$AG$5,0)),"n/a")</f>
        <v>n/a</v>
      </c>
      <c r="M109" s="35" t="str">
        <f t="array" ref="M109">IF(ISNUMBER(M20),M20*INDEX(Forecast!$E$7:$AG$7,MATCH(M$96,Forecast!$E$5:$AG$5,0)),"n/a")</f>
        <v>n/a</v>
      </c>
      <c r="N109" s="35" t="str">
        <f t="array" ref="N109">IF(ISNUMBER(N20),N20*INDEX(Forecast!$E$7:$AG$7,MATCH(N$96,Forecast!$E$5:$AG$5,0)),"n/a")</f>
        <v>n/a</v>
      </c>
      <c r="O109" s="35" t="str">
        <f t="array" ref="O109">IF(ISNUMBER(O20),O20*INDEX(Forecast!$E$7:$AG$7,MATCH(O$96,Forecast!$E$5:$AG$5,0)),"n/a")</f>
        <v>n/a</v>
      </c>
      <c r="P109" s="35" t="str">
        <f t="array" ref="P109">IF(ISNUMBER(P20),P20*INDEX(Forecast!$E$7:$AG$7,MATCH(P$96,Forecast!$E$5:$AG$5,0)),"n/a")</f>
        <v>n/a</v>
      </c>
      <c r="Q109" s="35" t="str">
        <f t="array" ref="Q109">IF(ISNUMBER(Q20),Q20*INDEX(Forecast!$E$7:$AG$7,MATCH(Q$96,Forecast!$E$5:$AG$5,0)),"n/a")</f>
        <v>n/a</v>
      </c>
      <c r="R109" s="35" t="str">
        <f t="array" ref="R109">IF(ISNUMBER(R20),R20*INDEX(Forecast!$E$7:$AG$7,MATCH(R$96,Forecast!$E$5:$AG$5,0)),"n/a")</f>
        <v>n/a</v>
      </c>
      <c r="S109" s="35" t="str">
        <f t="array" ref="S109">IF(ISNUMBER(S20),S20*INDEX(Forecast!$E$7:$AG$7,MATCH(S$96,Forecast!$E$5:$AG$5,0)),"n/a")</f>
        <v>n/a</v>
      </c>
      <c r="T109" s="35" t="str">
        <f t="array" ref="T109">IF(ISNUMBER(T20),T20*INDEX(Forecast!$E$7:$AG$7,MATCH(T$96,Forecast!$E$5:$AG$5,0)),"n/a")</f>
        <v>n/a</v>
      </c>
      <c r="U109" s="35" t="str">
        <f t="array" ref="U109">IF(ISNUMBER(U20),U20*INDEX(Forecast!$E$7:$AG$7,MATCH(U$96,Forecast!$E$5:$AG$5,0)),"n/a")</f>
        <v>n/a</v>
      </c>
      <c r="V109" s="35" t="str">
        <f t="array" ref="V109">IF(ISNUMBER(V20),V20*INDEX(Forecast!$E$7:$AG$7,MATCH(V$96,Forecast!$E$5:$AG$5,0)),"n/a")</f>
        <v>n/a</v>
      </c>
      <c r="W109" s="35" t="str">
        <f t="array" ref="W109">IF(ISNUMBER(W20),W20*INDEX(Forecast!$E$7:$AG$7,MATCH(W$96,Forecast!$E$5:$AG$5,0)),"n/a")</f>
        <v>n/a</v>
      </c>
      <c r="X109" s="35" t="str">
        <f t="array" ref="X109">IF(ISNUMBER(X20),X20*INDEX(Forecast!$E$7:$AG$7,MATCH(X$96,Forecast!$E$5:$AG$5,0)),"n/a")</f>
        <v>n/a</v>
      </c>
      <c r="Y109" s="35" t="str">
        <f t="array" ref="Y109">IF(ISNUMBER(Y20),Y20*INDEX(Forecast!$E$7:$AG$7,MATCH(Y$96,Forecast!$E$5:$AG$5,0)),"n/a")</f>
        <v>n/a</v>
      </c>
      <c r="Z109" s="35" t="str">
        <f t="array" ref="Z109">IF(ISNUMBER(Z20),Z20*INDEX(Forecast!$E$7:$AG$7,MATCH(Z$96,Forecast!$E$5:$AG$5,0)),"n/a")</f>
        <v>n/a</v>
      </c>
      <c r="AA109" s="35" t="str">
        <f t="array" ref="AA109">IF(ISNUMBER(AA20),AA20*INDEX(Forecast!$E$7:$AG$7,MATCH(AA$96,Forecast!$E$5:$AG$5,0)),"n/a")</f>
        <v>n/a</v>
      </c>
      <c r="AB109" s="35" t="str">
        <f t="array" ref="AB109">IF(ISNUMBER(AB20),AB20*INDEX(Forecast!$E$7:$AG$7,MATCH(AB$96,Forecast!$E$5:$AG$5,0)),"n/a")</f>
        <v>n/a</v>
      </c>
      <c r="AC109" s="35" t="str">
        <f t="array" ref="AC109">IF(ISNUMBER(AC20),AC20*INDEX(Forecast!$E$7:$AG$7,MATCH(AC$96,Forecast!$E$5:$AG$5,0)),"n/a")</f>
        <v>n/a</v>
      </c>
      <c r="AD109" s="35" t="str">
        <f t="array" ref="AD109">IF(ISNUMBER(AD20),AD20*INDEX(Forecast!$E$7:$AG$7,MATCH(AD$96,Forecast!$E$5:$AG$5,0)),"n/a")</f>
        <v>n/a</v>
      </c>
      <c r="AE109" s="35" t="str">
        <f t="array" ref="AE109">IF(ISNUMBER(AE20),AE20*INDEX(Forecast!$E$7:$AG$7,MATCH(AE$96,Forecast!$E$5:$AG$5,0)),"n/a")</f>
        <v>n/a</v>
      </c>
      <c r="AF109" s="35" t="str">
        <f t="array" ref="AF109">IF(ISNUMBER(AF20),AF20*INDEX(Forecast!$E$7:$AG$7,MATCH(AF$96,Forecast!$E$5:$AG$5,0)),"n/a")</f>
        <v>n/a</v>
      </c>
      <c r="AG109" s="35" t="str">
        <f t="array" ref="AG109">IF(ISNUMBER(AG20),AG20*INDEX(Forecast!$E$7:$AG$7,MATCH(AG$96,Forecast!$E$5:$AG$5,0)),"n/a")</f>
        <v>n/a</v>
      </c>
      <c r="AH109" s="35" t="str">
        <f t="array" ref="AH109">IF(ISNUMBER(AH20),AH20*INDEX(Forecast!$E$7:$AG$7,MATCH(AH$96,Forecast!$E$5:$AG$5,0)),"n/a")</f>
        <v>n/a</v>
      </c>
      <c r="AI109" s="35" t="str">
        <f t="array" ref="AI109">IF(ISNUMBER(AI20),AI20*INDEX(Forecast!$E$7:$AG$7,MATCH(AI$96,Forecast!$E$5:$AG$5,0)),"n/a")</f>
        <v>n/a</v>
      </c>
      <c r="AJ109" s="35" t="str">
        <f t="array" ref="AJ109">IF(ISNUMBER(AJ20),AJ20*INDEX(Forecast!$E$7:$AG$7,MATCH(AJ$96,Forecast!$E$5:$AG$5,0)),"n/a")</f>
        <v>n/a</v>
      </c>
      <c r="AK109" s="35" t="str">
        <f t="array" ref="AK109">IF(ISNUMBER(AK20),AK20*INDEX(Forecast!$E$7:$AG$7,MATCH(AK$96,Forecast!$E$5:$AG$5,0)),"n/a")</f>
        <v>n/a</v>
      </c>
    </row>
    <row r="110" spans="1:37" ht="15" customHeight="1" x14ac:dyDescent="0.25">
      <c r="A110" s="51">
        <v>2</v>
      </c>
      <c r="B110" s="36" t="s">
        <v>19</v>
      </c>
      <c r="C110" s="36" t="s">
        <v>109</v>
      </c>
      <c r="D110" s="53"/>
      <c r="E110" s="53"/>
      <c r="F110" s="53"/>
      <c r="G110" s="53"/>
      <c r="H110" s="53"/>
      <c r="I110" s="35">
        <f t="array" ref="I110">IF(ISNUMBER(I21),I21*INDEX(Forecast!$E$7:$AG$7,MATCH(I$96,Forecast!$E$5:$AG$5,0)),"n/a")</f>
        <v>1344765.3469750891</v>
      </c>
      <c r="J110" s="35">
        <f t="array" ref="J110">IF(ISNUMBER(J21),J21*INDEX(Forecast!$E$7:$AG$7,MATCH(J$96,Forecast!$E$5:$AG$5,0)),"n/a")</f>
        <v>1374065.9908652136</v>
      </c>
      <c r="K110" s="35">
        <f t="array" ref="K110">IF(ISNUMBER(K21),K21*INDEX(Forecast!$E$7:$AG$7,MATCH(K$96,Forecast!$E$5:$AG$5,0)),"n/a")</f>
        <v>1407052.6866262525</v>
      </c>
      <c r="L110" s="35">
        <f t="array" ref="L110">IF(ISNUMBER(L21),L21*INDEX(Forecast!$E$7:$AG$7,MATCH(L$96,Forecast!$E$5:$AG$5,0)),"n/a")</f>
        <v>1433234.5032885107</v>
      </c>
      <c r="M110" s="35">
        <f t="array" ref="M110">IF(ISNUMBER(M21),M21*INDEX(Forecast!$E$7:$AG$7,MATCH(M$96,Forecast!$E$5:$AG$5,0)),"n/a")</f>
        <v>1459589.2547030305</v>
      </c>
      <c r="N110" s="35">
        <f t="array" ref="N110">IF(ISNUMBER(N21),N21*INDEX(Forecast!$E$7:$AG$7,MATCH(N$96,Forecast!$E$5:$AG$5,0)),"n/a")</f>
        <v>1469279.9026900288</v>
      </c>
      <c r="O110" s="35">
        <f t="array" ref="O110">IF(ISNUMBER(O21),O21*INDEX(Forecast!$E$7:$AG$7,MATCH(O$96,Forecast!$E$5:$AG$5,0)),"n/a")</f>
        <v>1479291.9574433251</v>
      </c>
      <c r="P110" s="35">
        <f t="array" ref="P110">IF(ISNUMBER(P21),P21*INDEX(Forecast!$E$7:$AG$7,MATCH(P$96,Forecast!$E$5:$AG$5,0)),"n/a")</f>
        <v>1489635.0335473155</v>
      </c>
      <c r="Q110" s="35">
        <f t="array" ref="Q110">IF(ISNUMBER(Q21),Q21*INDEX(Forecast!$E$7:$AG$7,MATCH(Q$96,Forecast!$E$5:$AG$5,0)),"n/a")</f>
        <v>1500319.0340487827</v>
      </c>
      <c r="R110" s="35">
        <f t="array" ref="R110">IF(ISNUMBER(R21),R21*INDEX(Forecast!$E$7:$AG$7,MATCH(R$96,Forecast!$E$5:$AG$5,0)),"n/a")</f>
        <v>1511354.1591107487</v>
      </c>
      <c r="S110" s="35">
        <f t="array" ref="S110">IF(ISNUMBER(S21),S21*INDEX(Forecast!$E$7:$AG$7,MATCH(S$96,Forecast!$E$5:$AG$5,0)),"n/a")</f>
        <v>1522750.9149259371</v>
      </c>
      <c r="T110" s="35">
        <f t="array" ref="T110">IF(ISNUMBER(T21),T21*INDEX(Forecast!$E$7:$AG$7,MATCH(T$96,Forecast!$E$5:$AG$5,0)),"n/a")</f>
        <v>1534520.1228976434</v>
      </c>
      <c r="U110" s="35">
        <f t="array" ref="U110">IF(ISNUMBER(U21),U21*INDEX(Forecast!$E$7:$AG$7,MATCH(U$96,Forecast!$E$5:$AG$5,0)),"n/a")</f>
        <v>1546672.9290960294</v>
      </c>
      <c r="V110" s="35">
        <f t="array" ref="V110">IF(ISNUMBER(V21),V21*INDEX(Forecast!$E$7:$AG$7,MATCH(V$96,Forecast!$E$5:$AG$5,0)),"n/a")</f>
        <v>1559220.8139981064</v>
      </c>
      <c r="W110" s="35">
        <f t="array" ref="W110">IF(ISNUMBER(W21),W21*INDEX(Forecast!$E$7:$AG$7,MATCH(W$96,Forecast!$E$5:$AG$5,0)),"n/a")</f>
        <v>1572175.6025199199</v>
      </c>
      <c r="X110" s="35">
        <f t="array" ref="X110">IF(ISNUMBER(X21),X21*INDEX(Forecast!$E$7:$AG$7,MATCH(X$96,Forecast!$E$5:$AG$5,0)),"n/a")</f>
        <v>1585549.4743496955</v>
      </c>
      <c r="Y110" s="35">
        <f t="array" ref="Y110">IF(ISNUMBER(Y21),Y21*INDEX(Forecast!$E$7:$AG$7,MATCH(Y$96,Forecast!$E$5:$AG$5,0)),"n/a")</f>
        <v>1599354.974590986</v>
      </c>
      <c r="Z110" s="35">
        <f t="array" ref="Z110">IF(ISNUMBER(Z21),Z21*INDEX(Forecast!$E$7:$AG$7,MATCH(Z$96,Forecast!$E$5:$AG$5,0)),"n/a")</f>
        <v>1613605.0247251056</v>
      </c>
      <c r="AA110" s="35">
        <f t="array" ref="AA110">IF(ISNUMBER(AA21),AA21*INDEX(Forecast!$E$7:$AG$7,MATCH(AA$96,Forecast!$E$5:$AG$5,0)),"n/a")</f>
        <v>1628312.933902442</v>
      </c>
      <c r="AB110" s="35">
        <f t="array" ref="AB110">IF(ISNUMBER(AB21),AB21*INDEX(Forecast!$E$7:$AG$7,MATCH(AB$96,Forecast!$E$5:$AG$5,0)),"n/a")</f>
        <v>1643492.4105725065</v>
      </c>
      <c r="AC110" s="35">
        <f t="array" ref="AC110">IF(ISNUMBER(AC21),AC21*INDEX(Forecast!$E$7:$AG$7,MATCH(AC$96,Forecast!$E$5:$AG$5,0)),"n/a")</f>
        <v>1659157.5744628848</v>
      </c>
      <c r="AD110" s="35">
        <f t="array" ref="AD110">IF(ISNUMBER(AD21),AD21*INDEX(Forecast!$E$7:$AG$7,MATCH(AD$96,Forecast!$E$5:$AG$5,0)),"n/a")</f>
        <v>1675322.9689175589</v>
      </c>
      <c r="AE110" s="35">
        <f t="array" ref="AE110">IF(ISNUMBER(AE21),AE21*INDEX(Forecast!$E$7:$AG$7,MATCH(AE$96,Forecast!$E$5:$AG$5,0)),"n/a")</f>
        <v>1692003.5736053744</v>
      </c>
      <c r="AF110" s="35">
        <f t="array" ref="AF110">IF(ISNUMBER(AF21),AF21*INDEX(Forecast!$E$7:$AG$7,MATCH(AF$96,Forecast!$E$5:$AG$5,0)),"n/a")</f>
        <v>1709214.8176097663</v>
      </c>
      <c r="AG110" s="35">
        <f t="array" ref="AG110">IF(ISNUMBER(AG21),AG21*INDEX(Forecast!$E$7:$AG$7,MATCH(AG$96,Forecast!$E$5:$AG$5,0)),"n/a")</f>
        <v>1726972.5929111727</v>
      </c>
      <c r="AH110" s="35">
        <f t="array" ref="AH110">IF(ISNUMBER(AH21),AH21*INDEX(Forecast!$E$7:$AG$7,MATCH(AH$96,Forecast!$E$5:$AG$5,0)),"n/a")</f>
        <v>1745293.2682739266</v>
      </c>
      <c r="AI110" s="35">
        <f t="array" ref="AI110">IF(ISNUMBER(AI21),AI21*INDEX(Forecast!$E$7:$AG$7,MATCH(AI$96,Forecast!$E$5:$AG$5,0)),"n/a")</f>
        <v>1764193.7035497448</v>
      </c>
      <c r="AJ110" s="35">
        <f t="array" ref="AJ110">IF(ISNUMBER(AJ21),AJ21*INDEX(Forecast!$E$7:$AG$7,MATCH(AJ$96,Forecast!$E$5:$AG$5,0)),"n/a")</f>
        <v>1783691.2644103325</v>
      </c>
      <c r="AK110" s="35">
        <f t="array" ref="AK110">IF(ISNUMBER(AK21),AK21*INDEX(Forecast!$E$7:$AG$7,MATCH(AK$96,Forecast!$E$5:$AG$5,0)),"n/a")</f>
        <v>1803803.8375219593</v>
      </c>
    </row>
    <row r="111" spans="1:37" ht="15" customHeight="1" x14ac:dyDescent="0.25">
      <c r="A111" s="51">
        <v>3</v>
      </c>
      <c r="B111" s="36" t="s">
        <v>22</v>
      </c>
      <c r="C111" s="36" t="s">
        <v>99</v>
      </c>
      <c r="D111" s="53"/>
      <c r="E111" s="53"/>
      <c r="F111" s="53"/>
      <c r="G111" s="53"/>
      <c r="H111" s="53"/>
      <c r="I111" s="35">
        <f t="array" ref="I111">IF(ISNUMBER(I22),I22*INDEX(Forecast!$E$7:$AG$7,MATCH(I$96,Forecast!$E$5:$AG$5,0)),"n/a")</f>
        <v>192448.68201619206</v>
      </c>
      <c r="J111" s="35">
        <f t="array" ref="J111">IF(ISNUMBER(J22),J22*INDEX(Forecast!$E$7:$AG$7,MATCH(J$96,Forecast!$E$5:$AG$5,0)),"n/a")</f>
        <v>199579.2834417639</v>
      </c>
      <c r="K111" s="35">
        <f t="array" ref="K111">IF(ISNUMBER(K22),K22*INDEX(Forecast!$E$7:$AG$7,MATCH(K$96,Forecast!$E$5:$AG$5,0)),"n/a")</f>
        <v>207428.76849642879</v>
      </c>
      <c r="L111" s="35">
        <f t="array" ref="L111">IF(ISNUMBER(L22),L22*INDEX(Forecast!$E$7:$AG$7,MATCH(L$96,Forecast!$E$5:$AG$5,0)),"n/a")</f>
        <v>214454.77111853709</v>
      </c>
      <c r="M111" s="35">
        <f t="array" ref="M111">IF(ISNUMBER(M22),M22*INDEX(Forecast!$E$7:$AG$7,MATCH(M$96,Forecast!$E$5:$AG$5,0)),"n/a")</f>
        <v>221674.50394237792</v>
      </c>
      <c r="N111" s="35">
        <f t="array" ref="N111">IF(ISNUMBER(N22),N22*INDEX(Forecast!$E$7:$AG$7,MATCH(N$96,Forecast!$E$5:$AG$5,0)),"n/a")</f>
        <v>226496.12777595353</v>
      </c>
      <c r="O111" s="35">
        <f t="array" ref="O111">IF(ISNUMBER(O22),O22*INDEX(Forecast!$E$7:$AG$7,MATCH(O$96,Forecast!$E$5:$AG$5,0)),"n/a")</f>
        <v>231464.0460746926</v>
      </c>
      <c r="P111" s="35">
        <f t="array" ref="P111">IF(ISNUMBER(P22),P22*INDEX(Forecast!$E$7:$AG$7,MATCH(P$96,Forecast!$E$5:$AG$5,0)),"n/a")</f>
        <v>236582.64619137489</v>
      </c>
      <c r="Q111" s="35">
        <f t="array" ref="Q111">IF(ISNUMBER(Q22),Q22*INDEX(Forecast!$E$7:$AG$7,MATCH(Q$96,Forecast!$E$5:$AG$5,0)),"n/a")</f>
        <v>241856.44710069679</v>
      </c>
      <c r="R111" s="35">
        <f t="array" ref="R111">IF(ISNUMBER(R22),R22*INDEX(Forecast!$E$7:$AG$7,MATCH(R$96,Forecast!$E$5:$AG$5,0)),"n/a")</f>
        <v>247290.10334792701</v>
      </c>
      <c r="S111" s="35">
        <f t="array" ref="S111">IF(ISNUMBER(S22),S22*INDEX(Forecast!$E$7:$AG$7,MATCH(S$96,Forecast!$E$5:$AG$5,0)),"n/a")</f>
        <v>252888.40911602339</v>
      </c>
      <c r="T111" s="35">
        <f t="array" ref="T111">IF(ISNUMBER(T22),T22*INDEX(Forecast!$E$7:$AG$7,MATCH(T$96,Forecast!$E$5:$AG$5,0)),"n/a")</f>
        <v>258656.30241476177</v>
      </c>
      <c r="U111" s="35">
        <f t="array" ref="U111">IF(ISNUMBER(U22),U22*INDEX(Forecast!$E$7:$AG$7,MATCH(U$96,Forecast!$E$5:$AG$5,0)),"n/a")</f>
        <v>264598.86939553957</v>
      </c>
      <c r="V111" s="35">
        <f t="array" ref="V111">IF(ISNUMBER(V22),V22*INDEX(Forecast!$E$7:$AG$7,MATCH(V$96,Forecast!$E$5:$AG$5,0)),"n/a")</f>
        <v>270721.34879562311</v>
      </c>
      <c r="W111" s="35">
        <f t="array" ref="W111">IF(ISNUMBER(W22),W22*INDEX(Forecast!$E$7:$AG$7,MATCH(W$96,Forecast!$E$5:$AG$5,0)),"n/a")</f>
        <v>277029.13651572284</v>
      </c>
      <c r="X111" s="35">
        <f t="array" ref="X111">IF(ISNUMBER(X22),X22*INDEX(Forecast!$E$7:$AG$7,MATCH(X$96,Forecast!$E$5:$AG$5,0)),"n/a")</f>
        <v>283527.79033489502</v>
      </c>
      <c r="Y111" s="35">
        <f t="array" ref="Y111">IF(ISNUMBER(Y22),Y22*INDEX(Forecast!$E$7:$AG$7,MATCH(Y$96,Forecast!$E$5:$AG$5,0)),"n/a")</f>
        <v>290223.03476689092</v>
      </c>
      <c r="Z111" s="35">
        <f t="array" ref="Z111">IF(ISNUMBER(Z22),Z22*INDEX(Forecast!$E$7:$AG$7,MATCH(Z$96,Forecast!$E$5:$AG$5,0)),"n/a")</f>
        <v>297120.76606219698</v>
      </c>
      <c r="AA111" s="35">
        <f t="array" ref="AA111">IF(ISNUMBER(AA22),AA22*INDEX(Forecast!$E$7:$AG$7,MATCH(AA$96,Forecast!$E$5:$AG$5,0)),"n/a")</f>
        <v>304227.05736013519</v>
      </c>
      <c r="AB111" s="35">
        <f t="array" ref="AB111">IF(ISNUMBER(AB22),AB22*INDEX(Forecast!$E$7:$AG$7,MATCH(AB$96,Forecast!$E$5:$AG$5,0)),"n/a")</f>
        <v>311548.16399552708</v>
      </c>
      <c r="AC111" s="35">
        <f t="array" ref="AC111">IF(ISNUMBER(AC22),AC22*INDEX(Forecast!$E$7:$AG$7,MATCH(AC$96,Forecast!$E$5:$AG$5,0)),"n/a")</f>
        <v>319090.52896455757</v>
      </c>
      <c r="AD111" s="35">
        <f t="array" ref="AD111">IF(ISNUMBER(AD22),AD22*INDEX(Forecast!$E$7:$AG$7,MATCH(AD$96,Forecast!$E$5:$AG$5,0)),"n/a")</f>
        <v>326860.78855461476</v>
      </c>
      <c r="AE111" s="35">
        <f t="array" ref="AE111">IF(ISNUMBER(AE22),AE22*INDEX(Forecast!$E$7:$AG$7,MATCH(AE$96,Forecast!$E$5:$AG$5,0)),"n/a")</f>
        <v>334865.77814302454</v>
      </c>
      <c r="AF111" s="35">
        <f t="array" ref="AF111">IF(ISNUMBER(AF22),AF22*INDEX(Forecast!$E$7:$AG$7,MATCH(AF$96,Forecast!$E$5:$AG$5,0)),"n/a")</f>
        <v>343112.53816974809</v>
      </c>
      <c r="AG111" s="35">
        <f t="array" ref="AG111">IF(ISNUMBER(AG22),AG22*INDEX(Forecast!$E$7:$AG$7,MATCH(AG$96,Forecast!$E$5:$AG$5,0)),"n/a")</f>
        <v>351608.32028925925</v>
      </c>
      <c r="AH111" s="35">
        <f t="array" ref="AH111">IF(ISNUMBER(AH22),AH22*INDEX(Forecast!$E$7:$AG$7,MATCH(AH$96,Forecast!$E$5:$AG$5,0)),"n/a")</f>
        <v>360360.59370697866</v>
      </c>
      <c r="AI111" s="35">
        <f t="array" ref="AI111">IF(ISNUMBER(AI22),AI22*INDEX(Forecast!$E$7:$AG$7,MATCH(AI$96,Forecast!$E$5:$AG$5,0)),"n/a")</f>
        <v>369377.05170580157</v>
      </c>
      <c r="AJ111" s="35">
        <f t="array" ref="AJ111">IF(ISNUMBER(AJ22),AJ22*INDEX(Forecast!$E$7:$AG$7,MATCH(AJ$96,Forecast!$E$5:$AG$5,0)),"n/a")</f>
        <v>378665.61836842028</v>
      </c>
      <c r="AK111" s="35">
        <f t="array" ref="AK111">IF(ISNUMBER(AK22),AK22*INDEX(Forecast!$E$7:$AG$7,MATCH(AK$96,Forecast!$E$5:$AG$5,0)),"n/a")</f>
        <v>388234.45550131728</v>
      </c>
    </row>
    <row r="112" spans="1:37" ht="15" customHeight="1" x14ac:dyDescent="0.25">
      <c r="A112" s="51">
        <v>3</v>
      </c>
      <c r="B112" s="36" t="s">
        <v>22</v>
      </c>
      <c r="C112" s="36" t="s">
        <v>101</v>
      </c>
      <c r="D112" s="53"/>
      <c r="E112" s="53"/>
      <c r="F112" s="53"/>
      <c r="G112" s="53"/>
      <c r="H112" s="53"/>
      <c r="I112" s="35">
        <f t="array" ref="I112">IF(ISNUMBER(I23),I23*INDEX(Forecast!$E$7:$AG$7,MATCH(I$96,Forecast!$E$5:$AG$5,0)),"n/a")</f>
        <v>141355.91187739462</v>
      </c>
      <c r="J112" s="35">
        <f t="array" ref="J112">IF(ISNUMBER(J23),J23*INDEX(Forecast!$E$7:$AG$7,MATCH(J$96,Forecast!$E$5:$AG$5,0)),"n/a")</f>
        <v>147834.24500613025</v>
      </c>
      <c r="K112" s="35">
        <f t="array" ref="K112">IF(ISNUMBER(K23),K23*INDEX(Forecast!$E$7:$AG$7,MATCH(K$96,Forecast!$E$5:$AG$5,0)),"n/a")</f>
        <v>154920.35083265635</v>
      </c>
      <c r="L112" s="35">
        <f t="array" ref="L112">IF(ISNUMBER(L23),L23*INDEX(Forecast!$E$7:$AG$7,MATCH(L$96,Forecast!$E$5:$AG$5,0)),"n/a")</f>
        <v>161463.9229020768</v>
      </c>
      <c r="M112" s="35">
        <f t="array" ref="M112">IF(ISNUMBER(M23),M23*INDEX(Forecast!$E$7:$AG$7,MATCH(M$96,Forecast!$E$5:$AG$5,0)),"n/a")</f>
        <v>168219.88489620257</v>
      </c>
      <c r="N112" s="35">
        <f t="array" ref="N112">IF(ISNUMBER(N23),N23*INDEX(Forecast!$E$7:$AG$7,MATCH(N$96,Forecast!$E$5:$AG$5,0)),"n/a")</f>
        <v>173207.52692436572</v>
      </c>
      <c r="O112" s="35">
        <f t="array" ref="O112">IF(ISNUMBER(O23),O23*INDEX(Forecast!$E$7:$AG$7,MATCH(O$96,Forecast!$E$5:$AG$5,0)),"n/a")</f>
        <v>178343.63680935482</v>
      </c>
      <c r="P112" s="35">
        <f t="array" ref="P112">IF(ISNUMBER(P23),P23*INDEX(Forecast!$E$7:$AG$7,MATCH(P$96,Forecast!$E$5:$AG$5,0)),"n/a")</f>
        <v>183632.64570721562</v>
      </c>
      <c r="Q112" s="35">
        <f t="array" ref="Q112">IF(ISNUMBER(Q23),Q23*INDEX(Forecast!$E$7:$AG$7,MATCH(Q$96,Forecast!$E$5:$AG$5,0)),"n/a")</f>
        <v>189079.11725794582</v>
      </c>
      <c r="R112" s="35">
        <f t="array" ref="R112">IF(ISNUMBER(R23),R23*INDEX(Forecast!$E$7:$AG$7,MATCH(R$96,Forecast!$E$5:$AG$5,0)),"n/a")</f>
        <v>194687.75155113434</v>
      </c>
      <c r="S112" s="35">
        <f t="array" ref="S112">IF(ISNUMBER(S23),S23*INDEX(Forecast!$E$7:$AG$7,MATCH(S$96,Forecast!$E$5:$AG$5,0)),"n/a")</f>
        <v>200463.38921039482</v>
      </c>
      <c r="T112" s="35">
        <f t="array" ref="T112">IF(ISNUMBER(T23),T23*INDEX(Forecast!$E$7:$AG$7,MATCH(T$96,Forecast!$E$5:$AG$5,0)),"n/a")</f>
        <v>206411.01560015391</v>
      </c>
      <c r="U112" s="35">
        <f t="array" ref="U112">IF(ISNUMBER(U23),U23*INDEX(Forecast!$E$7:$AG$7,MATCH(U$96,Forecast!$E$5:$AG$5,0)),"n/a")</f>
        <v>212535.76515846062</v>
      </c>
      <c r="V112" s="35">
        <f t="array" ref="V112">IF(ISNUMBER(V23),V23*INDEX(Forecast!$E$7:$AG$7,MATCH(V$96,Forecast!$E$5:$AG$5,0)),"n/a")</f>
        <v>218842.9258595955</v>
      </c>
      <c r="W112" s="35">
        <f t="array" ref="W112">IF(ISNUMBER(W23),W23*INDEX(Forecast!$E$7:$AG$7,MATCH(W$96,Forecast!$E$5:$AG$5,0)),"n/a")</f>
        <v>225337.94381036813</v>
      </c>
      <c r="X112" s="35">
        <f t="array" ref="X112">IF(ISNUMBER(X23),X23*INDEX(Forecast!$E$7:$AG$7,MATCH(X$96,Forecast!$E$5:$AG$5,0)),"n/a")</f>
        <v>232026.42798411113</v>
      </c>
      <c r="Y112" s="35">
        <f t="array" ref="Y112">IF(ISNUMBER(Y23),Y23*INDEX(Forecast!$E$7:$AG$7,MATCH(Y$96,Forecast!$E$5:$AG$5,0)),"n/a")</f>
        <v>238914.15509649727</v>
      </c>
      <c r="Z112" s="35">
        <f t="array" ref="Z112">IF(ISNUMBER(Z23),Z23*INDEX(Forecast!$E$7:$AG$7,MATCH(Z$96,Forecast!$E$5:$AG$5,0)),"n/a")</f>
        <v>246007.07462743035</v>
      </c>
      <c r="AA112" s="35">
        <f t="array" ref="AA112">IF(ISNUMBER(AA23),AA23*INDEX(Forecast!$E$7:$AG$7,MATCH(AA$96,Forecast!$E$5:$AG$5,0)),"n/a")</f>
        <v>253311.31399338879</v>
      </c>
      <c r="AB112" s="35">
        <f t="array" ref="AB112">IF(ISNUMBER(AB23),AB23*INDEX(Forecast!$E$7:$AG$7,MATCH(AB$96,Forecast!$E$5:$AG$5,0)),"n/a")</f>
        <v>260833.18387473054</v>
      </c>
      <c r="AC112" s="35">
        <f t="array" ref="AC112">IF(ISNUMBER(AC23),AC23*INDEX(Forecast!$E$7:$AG$7,MATCH(AC$96,Forecast!$E$5:$AG$5,0)),"n/a")</f>
        <v>268579.18370260485</v>
      </c>
      <c r="AD112" s="35">
        <f t="array" ref="AD112">IF(ISNUMBER(AD23),AD23*INDEX(Forecast!$E$7:$AG$7,MATCH(AD$96,Forecast!$E$5:$AG$5,0)),"n/a")</f>
        <v>276556.00731025462</v>
      </c>
      <c r="AE112" s="35">
        <f t="array" ref="AE112">IF(ISNUMBER(AE23),AE23*INDEX(Forecast!$E$7:$AG$7,MATCH(AE$96,Forecast!$E$5:$AG$5,0)),"n/a")</f>
        <v>284770.54875363637</v>
      </c>
      <c r="AF112" s="35">
        <f t="array" ref="AF112">IF(ISNUMBER(AF23),AF23*INDEX(Forecast!$E$7:$AG$7,MATCH(AF$96,Forecast!$E$5:$AG$5,0)),"n/a")</f>
        <v>293229.9083064337</v>
      </c>
      <c r="AG112" s="35">
        <f t="array" ref="AG112">IF(ISNUMBER(AG23),AG23*INDEX(Forecast!$E$7:$AG$7,MATCH(AG$96,Forecast!$E$5:$AG$5,0)),"n/a")</f>
        <v>301941.39863469172</v>
      </c>
      <c r="AH112" s="35">
        <f t="array" ref="AH112">IF(ISNUMBER(AH23),AH23*INDEX(Forecast!$E$7:$AG$7,MATCH(AH$96,Forecast!$E$5:$AG$5,0)),"n/a")</f>
        <v>310912.55115645513</v>
      </c>
      <c r="AI112" s="35">
        <f t="array" ref="AI112">IF(ISNUMBER(AI23),AI23*INDEX(Forecast!$E$7:$AG$7,MATCH(AI$96,Forecast!$E$5:$AG$5,0)),"n/a")</f>
        <v>320151.1225919571</v>
      </c>
      <c r="AJ112" s="35">
        <f t="array" ref="AJ112">IF(ISNUMBER(AJ23),AJ23*INDEX(Forecast!$E$7:$AG$7,MATCH(AJ$96,Forecast!$E$5:$AG$5,0)),"n/a")</f>
        <v>329665.10171006992</v>
      </c>
      <c r="AK112" s="35">
        <f t="array" ref="AK112">IF(ISNUMBER(AK23),AK23*INDEX(Forecast!$E$7:$AG$7,MATCH(AK$96,Forecast!$E$5:$AG$5,0)),"n/a")</f>
        <v>339462.71627690113</v>
      </c>
    </row>
    <row r="113" spans="1:37" ht="15" customHeight="1" x14ac:dyDescent="0.25">
      <c r="A113" s="51">
        <v>3</v>
      </c>
      <c r="B113" s="36" t="s">
        <v>22</v>
      </c>
      <c r="C113" s="36" t="s">
        <v>103</v>
      </c>
      <c r="D113" s="53"/>
      <c r="E113" s="53"/>
      <c r="F113" s="53"/>
      <c r="G113" s="53"/>
      <c r="H113" s="53"/>
      <c r="I113" s="35">
        <f t="array" ref="I113">IF(ISNUMBER(I24),I24*INDEX(Forecast!$E$7:$AG$7,MATCH(I$96,Forecast!$E$5:$AG$5,0)),"n/a")</f>
        <v>136355.91187739462</v>
      </c>
      <c r="J113" s="35">
        <f t="array" ref="J113">IF(ISNUMBER(J24),J24*INDEX(Forecast!$E$7:$AG$7,MATCH(J$96,Forecast!$E$5:$AG$5,0)),"n/a")</f>
        <v>142655.55500613025</v>
      </c>
      <c r="K113" s="35">
        <f t="array" ref="K113">IF(ISNUMBER(K24),K24*INDEX(Forecast!$E$7:$AG$7,MATCH(K$96,Forecast!$E$5:$AG$5,0)),"n/a")</f>
        <v>149545.81831292633</v>
      </c>
      <c r="L113" s="35">
        <f t="array" ref="L113">IF(ISNUMBER(L24),L24*INDEX(Forecast!$E$7:$AG$7,MATCH(L$96,Forecast!$E$5:$AG$5,0)),"n/a")</f>
        <v>155916.47017305702</v>
      </c>
      <c r="M113" s="35">
        <f t="array" ref="M113">IF(ISNUMBER(M24),M24*INDEX(Forecast!$E$7:$AG$7,MATCH(M$96,Forecast!$E$5:$AG$5,0)),"n/a")</f>
        <v>162496.14521436</v>
      </c>
      <c r="N113" s="35">
        <f t="array" ref="N113">IF(ISNUMBER(N24),N24*INDEX(Forecast!$E$7:$AG$7,MATCH(N$96,Forecast!$E$5:$AG$5,0)),"n/a")</f>
        <v>167371.02957079079</v>
      </c>
      <c r="O113" s="35">
        <f t="array" ref="O113">IF(ISNUMBER(O24),O24*INDEX(Forecast!$E$7:$AG$7,MATCH(O$96,Forecast!$E$5:$AG$5,0)),"n/a")</f>
        <v>172392.16045791452</v>
      </c>
      <c r="P113" s="35">
        <f t="array" ref="P113">IF(ISNUMBER(P24),P24*INDEX(Forecast!$E$7:$AG$7,MATCH(P$96,Forecast!$E$5:$AG$5,0)),"n/a")</f>
        <v>177563.92527165197</v>
      </c>
      <c r="Q113" s="35">
        <f t="array" ref="Q113">IF(ISNUMBER(Q24),Q24*INDEX(Forecast!$E$7:$AG$7,MATCH(Q$96,Forecast!$E$5:$AG$5,0)),"n/a")</f>
        <v>182890.84302980153</v>
      </c>
      <c r="R113" s="35">
        <f t="array" ref="R113">IF(ISNUMBER(R24),R24*INDEX(Forecast!$E$7:$AG$7,MATCH(R$96,Forecast!$E$5:$AG$5,0)),"n/a")</f>
        <v>188377.5683206956</v>
      </c>
      <c r="S113" s="35">
        <f t="array" ref="S113">IF(ISNUMBER(S24),S24*INDEX(Forecast!$E$7:$AG$7,MATCH(S$96,Forecast!$E$5:$AG$5,0)),"n/a")</f>
        <v>194028.89537031646</v>
      </c>
      <c r="T113" s="35">
        <f t="array" ref="T113">IF(ISNUMBER(T24),T24*INDEX(Forecast!$E$7:$AG$7,MATCH(T$96,Forecast!$E$5:$AG$5,0)),"n/a")</f>
        <v>199849.76223142599</v>
      </c>
      <c r="U113" s="35">
        <f t="array" ref="U113">IF(ISNUMBER(U24),U24*INDEX(Forecast!$E$7:$AG$7,MATCH(U$96,Forecast!$E$5:$AG$5,0)),"n/a")</f>
        <v>205845.25509836877</v>
      </c>
      <c r="V113" s="35">
        <f t="array" ref="V113">IF(ISNUMBER(V24),V24*INDEX(Forecast!$E$7:$AG$7,MATCH(V$96,Forecast!$E$5:$AG$5,0)),"n/a")</f>
        <v>212020.61275131983</v>
      </c>
      <c r="W113" s="35">
        <f t="array" ref="W113">IF(ISNUMBER(W24),W24*INDEX(Forecast!$E$7:$AG$7,MATCH(W$96,Forecast!$E$5:$AG$5,0)),"n/a")</f>
        <v>218381.23113385943</v>
      </c>
      <c r="X113" s="35">
        <f t="array" ref="X113">IF(ISNUMBER(X24),X24*INDEX(Forecast!$E$7:$AG$7,MATCH(X$96,Forecast!$E$5:$AG$5,0)),"n/a")</f>
        <v>224932.66806787523</v>
      </c>
      <c r="Y113" s="35">
        <f t="array" ref="Y113">IF(ISNUMBER(Y24),Y24*INDEX(Forecast!$E$7:$AG$7,MATCH(Y$96,Forecast!$E$5:$AG$5,0)),"n/a")</f>
        <v>231680.64810991148</v>
      </c>
      <c r="Z113" s="35">
        <f t="array" ref="Z113">IF(ISNUMBER(Z24),Z24*INDEX(Forecast!$E$7:$AG$7,MATCH(Z$96,Forecast!$E$5:$AG$5,0)),"n/a")</f>
        <v>238631.06755320882</v>
      </c>
      <c r="AA113" s="35">
        <f t="array" ref="AA113">IF(ISNUMBER(AA24),AA24*INDEX(Forecast!$E$7:$AG$7,MATCH(AA$96,Forecast!$E$5:$AG$5,0)),"n/a")</f>
        <v>245789.99957980512</v>
      </c>
      <c r="AB113" s="35">
        <f t="array" ref="AB113">IF(ISNUMBER(AB24),AB24*INDEX(Forecast!$E$7:$AG$7,MATCH(AB$96,Forecast!$E$5:$AG$5,0)),"n/a")</f>
        <v>253163.69956719928</v>
      </c>
      <c r="AC113" s="35">
        <f t="array" ref="AC113">IF(ISNUMBER(AC24),AC24*INDEX(Forecast!$E$7:$AG$7,MATCH(AC$96,Forecast!$E$5:$AG$5,0)),"n/a")</f>
        <v>260758.61055421527</v>
      </c>
      <c r="AD113" s="35">
        <f t="array" ref="AD113">IF(ISNUMBER(AD24),AD24*INDEX(Forecast!$E$7:$AG$7,MATCH(AD$96,Forecast!$E$5:$AG$5,0)),"n/a")</f>
        <v>268581.36887084175</v>
      </c>
      <c r="AE113" s="35">
        <f t="array" ref="AE113">IF(ISNUMBER(AE24),AE24*INDEX(Forecast!$E$7:$AG$7,MATCH(AE$96,Forecast!$E$5:$AG$5,0)),"n/a")</f>
        <v>276638.80993696698</v>
      </c>
      <c r="AF113" s="35">
        <f t="array" ref="AF113">IF(ISNUMBER(AF24),AF24*INDEX(Forecast!$E$7:$AG$7,MATCH(AF$96,Forecast!$E$5:$AG$5,0)),"n/a")</f>
        <v>284937.97423507599</v>
      </c>
      <c r="AG113" s="35">
        <f t="array" ref="AG113">IF(ISNUMBER(AG24),AG24*INDEX(Forecast!$E$7:$AG$7,MATCH(AG$96,Forecast!$E$5:$AG$5,0)),"n/a")</f>
        <v>293486.11346212827</v>
      </c>
      <c r="AH113" s="35">
        <f t="array" ref="AH113">IF(ISNUMBER(AH24),AH24*INDEX(Forecast!$E$7:$AG$7,MATCH(AH$96,Forecast!$E$5:$AG$5,0)),"n/a")</f>
        <v>302290.69686599215</v>
      </c>
      <c r="AI113" s="35">
        <f t="array" ref="AI113">IF(ISNUMBER(AI24),AI24*INDEX(Forecast!$E$7:$AG$7,MATCH(AI$96,Forecast!$E$5:$AG$5,0)),"n/a")</f>
        <v>311359.4177719719</v>
      </c>
      <c r="AJ113" s="35">
        <f t="array" ref="AJ113">IF(ISNUMBER(AJ24),AJ24*INDEX(Forecast!$E$7:$AG$7,MATCH(AJ$96,Forecast!$E$5:$AG$5,0)),"n/a")</f>
        <v>320700.20030513109</v>
      </c>
      <c r="AK113" s="35">
        <f t="array" ref="AK113">IF(ISNUMBER(AK24),AK24*INDEX(Forecast!$E$7:$AG$7,MATCH(AK$96,Forecast!$E$5:$AG$5,0)),"n/a")</f>
        <v>330321.20631428505</v>
      </c>
    </row>
    <row r="114" spans="1:37" ht="15" customHeight="1" x14ac:dyDescent="0.25">
      <c r="A114" s="51">
        <v>3</v>
      </c>
      <c r="B114" s="36" t="s">
        <v>22</v>
      </c>
      <c r="C114" s="36" t="s">
        <v>105</v>
      </c>
      <c r="D114" s="53"/>
      <c r="E114" s="53"/>
      <c r="F114" s="53"/>
      <c r="G114" s="53"/>
      <c r="H114" s="53"/>
      <c r="I114" s="35">
        <f t="array" ref="I114">IF(ISNUMBER(I25),I25*INDEX(Forecast!$E$7:$AG$7,MATCH(I$96,Forecast!$E$5:$AG$5,0)),"n/a")</f>
        <v>239296.88196286472</v>
      </c>
      <c r="J114" s="35">
        <f t="array" ref="J114">IF(ISNUMBER(J25),J25*INDEX(Forecast!$E$7:$AG$7,MATCH(J$96,Forecast!$E$5:$AG$5,0)),"n/a")</f>
        <v>250352.39790954906</v>
      </c>
      <c r="K114" s="35">
        <f t="array" ref="K114">IF(ISNUMBER(K25),K25*INDEX(Forecast!$E$7:$AG$7,MATCH(K$96,Forecast!$E$5:$AG$5,0)),"n/a")</f>
        <v>262444.41872858029</v>
      </c>
      <c r="L114" s="35">
        <f t="array" ref="L114">IF(ISNUMBER(L25),L25*INDEX(Forecast!$E$7:$AG$7,MATCH(L$96,Forecast!$E$5:$AG$5,0)),"n/a")</f>
        <v>273624.55096641782</v>
      </c>
      <c r="M114" s="35">
        <f t="array" ref="M114">IF(ISNUMBER(M25),M25*INDEX(Forecast!$E$7:$AG$7,MATCH(M$96,Forecast!$E$5:$AG$5,0)),"n/a")</f>
        <v>285171.50701720064</v>
      </c>
      <c r="N114" s="35">
        <f t="array" ref="N114">IF(ISNUMBER(N25),N25*INDEX(Forecast!$E$7:$AG$7,MATCH(N$96,Forecast!$E$5:$AG$5,0)),"n/a")</f>
        <v>293726.65222771664</v>
      </c>
      <c r="O114" s="35">
        <f t="array" ref="O114">IF(ISNUMBER(O25),O25*INDEX(Forecast!$E$7:$AG$7,MATCH(O$96,Forecast!$E$5:$AG$5,0)),"n/a")</f>
        <v>302538.45179454813</v>
      </c>
      <c r="P114" s="35">
        <f t="array" ref="P114">IF(ISNUMBER(P25),P25*INDEX(Forecast!$E$7:$AG$7,MATCH(P$96,Forecast!$E$5:$AG$5,0)),"n/a")</f>
        <v>311614.60534838459</v>
      </c>
      <c r="Q114" s="35">
        <f t="array" ref="Q114">IF(ISNUMBER(Q25),Q25*INDEX(Forecast!$E$7:$AG$7,MATCH(Q$96,Forecast!$E$5:$AG$5,0)),"n/a")</f>
        <v>320963.04350883613</v>
      </c>
      <c r="R114" s="35">
        <f t="array" ref="R114">IF(ISNUMBER(R25),R25*INDEX(Forecast!$E$7:$AG$7,MATCH(R$96,Forecast!$E$5:$AG$5,0)),"n/a")</f>
        <v>330591.93481410126</v>
      </c>
      <c r="S114" s="35">
        <f t="array" ref="S114">IF(ISNUMBER(S25),S25*INDEX(Forecast!$E$7:$AG$7,MATCH(S$96,Forecast!$E$5:$AG$5,0)),"n/a")</f>
        <v>340509.69285852427</v>
      </c>
      <c r="T114" s="35">
        <f t="array" ref="T114">IF(ISNUMBER(T25),T25*INDEX(Forecast!$E$7:$AG$7,MATCH(T$96,Forecast!$E$5:$AG$5,0)),"n/a")</f>
        <v>350724.98364428006</v>
      </c>
      <c r="U114" s="35">
        <f t="array" ref="U114">IF(ISNUMBER(U25),U25*INDEX(Forecast!$E$7:$AG$7,MATCH(U$96,Forecast!$E$5:$AG$5,0)),"n/a")</f>
        <v>361246.73315360845</v>
      </c>
      <c r="V114" s="35">
        <f t="array" ref="V114">IF(ISNUMBER(V25),V25*INDEX(Forecast!$E$7:$AG$7,MATCH(V$96,Forecast!$E$5:$AG$5,0)),"n/a")</f>
        <v>372084.13514821674</v>
      </c>
      <c r="W114" s="35">
        <f t="array" ref="W114">IF(ISNUMBER(W25),W25*INDEX(Forecast!$E$7:$AG$7,MATCH(W$96,Forecast!$E$5:$AG$5,0)),"n/a")</f>
        <v>383246.65920266323</v>
      </c>
      <c r="X114" s="35">
        <f t="array" ref="X114">IF(ISNUMBER(X25),X25*INDEX(Forecast!$E$7:$AG$7,MATCH(X$96,Forecast!$E$5:$AG$5,0)),"n/a")</f>
        <v>394744.05897874315</v>
      </c>
      <c r="Y114" s="35">
        <f t="array" ref="Y114">IF(ISNUMBER(Y25),Y25*INDEX(Forecast!$E$7:$AG$7,MATCH(Y$96,Forecast!$E$5:$AG$5,0)),"n/a")</f>
        <v>406586.38074810547</v>
      </c>
      <c r="Z114" s="35">
        <f t="array" ref="Z114">IF(ISNUMBER(Z25),Z25*INDEX(Forecast!$E$7:$AG$7,MATCH(Z$96,Forecast!$E$5:$AG$5,0)),"n/a")</f>
        <v>418783.97217054863</v>
      </c>
      <c r="AA114" s="35">
        <f t="array" ref="AA114">IF(ISNUMBER(AA25),AA25*INDEX(Forecast!$E$7:$AG$7,MATCH(AA$96,Forecast!$E$5:$AG$5,0)),"n/a")</f>
        <v>431347.49133566511</v>
      </c>
      <c r="AB114" s="35">
        <f t="array" ref="AB114">IF(ISNUMBER(AB25),AB25*INDEX(Forecast!$E$7:$AG$7,MATCH(AB$96,Forecast!$E$5:$AG$5,0)),"n/a")</f>
        <v>444287.91607573506</v>
      </c>
      <c r="AC114" s="35">
        <f t="array" ref="AC114">IF(ISNUMBER(AC25),AC25*INDEX(Forecast!$E$7:$AG$7,MATCH(AC$96,Forecast!$E$5:$AG$5,0)),"n/a")</f>
        <v>457616.55355800712</v>
      </c>
      <c r="AD114" s="35">
        <f t="array" ref="AD114">IF(ISNUMBER(AD25),AD25*INDEX(Forecast!$E$7:$AG$7,MATCH(AD$96,Forecast!$E$5:$AG$5,0)),"n/a")</f>
        <v>471345.05016474734</v>
      </c>
      <c r="AE114" s="35">
        <f t="array" ref="AE114">IF(ISNUMBER(AE25),AE25*INDEX(Forecast!$E$7:$AG$7,MATCH(AE$96,Forecast!$E$5:$AG$5,0)),"n/a")</f>
        <v>485485.40166968975</v>
      </c>
      <c r="AF114" s="35">
        <f t="array" ref="AF114">IF(ISNUMBER(AF25),AF25*INDEX(Forecast!$E$7:$AG$7,MATCH(AF$96,Forecast!$E$5:$AG$5,0)),"n/a")</f>
        <v>500049.9637197805</v>
      </c>
      <c r="AG114" s="35">
        <f t="array" ref="AG114">IF(ISNUMBER(AG25),AG25*INDEX(Forecast!$E$7:$AG$7,MATCH(AG$96,Forecast!$E$5:$AG$5,0)),"n/a")</f>
        <v>515051.4626313739</v>
      </c>
      <c r="AH114" s="35">
        <f t="array" ref="AH114">IF(ISNUMBER(AH25),AH25*INDEX(Forecast!$E$7:$AG$7,MATCH(AH$96,Forecast!$E$5:$AG$5,0)),"n/a")</f>
        <v>530503.00651031511</v>
      </c>
      <c r="AI114" s="35">
        <f t="array" ref="AI114">IF(ISNUMBER(AI25),AI25*INDEX(Forecast!$E$7:$AG$7,MATCH(AI$96,Forecast!$E$5:$AG$5,0)),"n/a")</f>
        <v>546418.0967056246</v>
      </c>
      <c r="AJ114" s="35">
        <f t="array" ref="AJ114">IF(ISNUMBER(AJ25),AJ25*INDEX(Forecast!$E$7:$AG$7,MATCH(AJ$96,Forecast!$E$5:$AG$5,0)),"n/a")</f>
        <v>562810.63960679341</v>
      </c>
      <c r="AK114" s="35">
        <f t="array" ref="AK114">IF(ISNUMBER(AK25),AK25*INDEX(Forecast!$E$7:$AG$7,MATCH(AK$96,Forecast!$E$5:$AG$5,0)),"n/a")</f>
        <v>579694.95879499731</v>
      </c>
    </row>
    <row r="115" spans="1:37" ht="15" customHeight="1" x14ac:dyDescent="0.25">
      <c r="A115" s="51">
        <v>3</v>
      </c>
      <c r="B115" s="36" t="s">
        <v>22</v>
      </c>
      <c r="C115" s="36" t="s">
        <v>106</v>
      </c>
      <c r="D115" s="53"/>
      <c r="E115" s="53"/>
      <c r="F115" s="53"/>
      <c r="G115" s="53"/>
      <c r="H115" s="53"/>
      <c r="I115" s="35" t="str">
        <f t="array" ref="I115">IF(ISNUMBER(I26),I26*INDEX(Forecast!$E$7:$AG$7,MATCH(I$96,Forecast!$E$5:$AG$5,0)),"n/a")</f>
        <v>n/a</v>
      </c>
      <c r="J115" s="35" t="str">
        <f t="array" ref="J115">IF(ISNUMBER(J26),J26*INDEX(Forecast!$E$7:$AG$7,MATCH(J$96,Forecast!$E$5:$AG$5,0)),"n/a")</f>
        <v>n/a</v>
      </c>
      <c r="K115" s="35" t="str">
        <f t="array" ref="K115">IF(ISNUMBER(K26),K26*INDEX(Forecast!$E$7:$AG$7,MATCH(K$96,Forecast!$E$5:$AG$5,0)),"n/a")</f>
        <v>n/a</v>
      </c>
      <c r="L115" s="35" t="str">
        <f t="array" ref="L115">IF(ISNUMBER(L26),L26*INDEX(Forecast!$E$7:$AG$7,MATCH(L$96,Forecast!$E$5:$AG$5,0)),"n/a")</f>
        <v>n/a</v>
      </c>
      <c r="M115" s="35" t="str">
        <f t="array" ref="M115">IF(ISNUMBER(M26),M26*INDEX(Forecast!$E$7:$AG$7,MATCH(M$96,Forecast!$E$5:$AG$5,0)),"n/a")</f>
        <v>n/a</v>
      </c>
      <c r="N115" s="35" t="str">
        <f t="array" ref="N115">IF(ISNUMBER(N26),N26*INDEX(Forecast!$E$7:$AG$7,MATCH(N$96,Forecast!$E$5:$AG$5,0)),"n/a")</f>
        <v>n/a</v>
      </c>
      <c r="O115" s="35" t="str">
        <f t="array" ref="O115">IF(ISNUMBER(O26),O26*INDEX(Forecast!$E$7:$AG$7,MATCH(O$96,Forecast!$E$5:$AG$5,0)),"n/a")</f>
        <v>n/a</v>
      </c>
      <c r="P115" s="35" t="str">
        <f t="array" ref="P115">IF(ISNUMBER(P26),P26*INDEX(Forecast!$E$7:$AG$7,MATCH(P$96,Forecast!$E$5:$AG$5,0)),"n/a")</f>
        <v>n/a</v>
      </c>
      <c r="Q115" s="35" t="str">
        <f t="array" ref="Q115">IF(ISNUMBER(Q26),Q26*INDEX(Forecast!$E$7:$AG$7,MATCH(Q$96,Forecast!$E$5:$AG$5,0)),"n/a")</f>
        <v>n/a</v>
      </c>
      <c r="R115" s="35" t="str">
        <f t="array" ref="R115">IF(ISNUMBER(R26),R26*INDEX(Forecast!$E$7:$AG$7,MATCH(R$96,Forecast!$E$5:$AG$5,0)),"n/a")</f>
        <v>n/a</v>
      </c>
      <c r="S115" s="35" t="str">
        <f t="array" ref="S115">IF(ISNUMBER(S26),S26*INDEX(Forecast!$E$7:$AG$7,MATCH(S$96,Forecast!$E$5:$AG$5,0)),"n/a")</f>
        <v>n/a</v>
      </c>
      <c r="T115" s="35" t="str">
        <f t="array" ref="T115">IF(ISNUMBER(T26),T26*INDEX(Forecast!$E$7:$AG$7,MATCH(T$96,Forecast!$E$5:$AG$5,0)),"n/a")</f>
        <v>n/a</v>
      </c>
      <c r="U115" s="35" t="str">
        <f t="array" ref="U115">IF(ISNUMBER(U26),U26*INDEX(Forecast!$E$7:$AG$7,MATCH(U$96,Forecast!$E$5:$AG$5,0)),"n/a")</f>
        <v>n/a</v>
      </c>
      <c r="V115" s="35" t="str">
        <f t="array" ref="V115">IF(ISNUMBER(V26),V26*INDEX(Forecast!$E$7:$AG$7,MATCH(V$96,Forecast!$E$5:$AG$5,0)),"n/a")</f>
        <v>n/a</v>
      </c>
      <c r="W115" s="35" t="str">
        <f t="array" ref="W115">IF(ISNUMBER(W26),W26*INDEX(Forecast!$E$7:$AG$7,MATCH(W$96,Forecast!$E$5:$AG$5,0)),"n/a")</f>
        <v>n/a</v>
      </c>
      <c r="X115" s="35" t="str">
        <f t="array" ref="X115">IF(ISNUMBER(X26),X26*INDEX(Forecast!$E$7:$AG$7,MATCH(X$96,Forecast!$E$5:$AG$5,0)),"n/a")</f>
        <v>n/a</v>
      </c>
      <c r="Y115" s="35" t="str">
        <f t="array" ref="Y115">IF(ISNUMBER(Y26),Y26*INDEX(Forecast!$E$7:$AG$7,MATCH(Y$96,Forecast!$E$5:$AG$5,0)),"n/a")</f>
        <v>n/a</v>
      </c>
      <c r="Z115" s="35" t="str">
        <f t="array" ref="Z115">IF(ISNUMBER(Z26),Z26*INDEX(Forecast!$E$7:$AG$7,MATCH(Z$96,Forecast!$E$5:$AG$5,0)),"n/a")</f>
        <v>n/a</v>
      </c>
      <c r="AA115" s="35" t="str">
        <f t="array" ref="AA115">IF(ISNUMBER(AA26),AA26*INDEX(Forecast!$E$7:$AG$7,MATCH(AA$96,Forecast!$E$5:$AG$5,0)),"n/a")</f>
        <v>n/a</v>
      </c>
      <c r="AB115" s="35" t="str">
        <f t="array" ref="AB115">IF(ISNUMBER(AB26),AB26*INDEX(Forecast!$E$7:$AG$7,MATCH(AB$96,Forecast!$E$5:$AG$5,0)),"n/a")</f>
        <v>n/a</v>
      </c>
      <c r="AC115" s="35" t="str">
        <f t="array" ref="AC115">IF(ISNUMBER(AC26),AC26*INDEX(Forecast!$E$7:$AG$7,MATCH(AC$96,Forecast!$E$5:$AG$5,0)),"n/a")</f>
        <v>n/a</v>
      </c>
      <c r="AD115" s="35" t="str">
        <f t="array" ref="AD115">IF(ISNUMBER(AD26),AD26*INDEX(Forecast!$E$7:$AG$7,MATCH(AD$96,Forecast!$E$5:$AG$5,0)),"n/a")</f>
        <v>n/a</v>
      </c>
      <c r="AE115" s="35" t="str">
        <f t="array" ref="AE115">IF(ISNUMBER(AE26),AE26*INDEX(Forecast!$E$7:$AG$7,MATCH(AE$96,Forecast!$E$5:$AG$5,0)),"n/a")</f>
        <v>n/a</v>
      </c>
      <c r="AF115" s="35" t="str">
        <f t="array" ref="AF115">IF(ISNUMBER(AF26),AF26*INDEX(Forecast!$E$7:$AG$7,MATCH(AF$96,Forecast!$E$5:$AG$5,0)),"n/a")</f>
        <v>n/a</v>
      </c>
      <c r="AG115" s="35" t="str">
        <f t="array" ref="AG115">IF(ISNUMBER(AG26),AG26*INDEX(Forecast!$E$7:$AG$7,MATCH(AG$96,Forecast!$E$5:$AG$5,0)),"n/a")</f>
        <v>n/a</v>
      </c>
      <c r="AH115" s="35" t="str">
        <f t="array" ref="AH115">IF(ISNUMBER(AH26),AH26*INDEX(Forecast!$E$7:$AG$7,MATCH(AH$96,Forecast!$E$5:$AG$5,0)),"n/a")</f>
        <v>n/a</v>
      </c>
      <c r="AI115" s="35" t="str">
        <f t="array" ref="AI115">IF(ISNUMBER(AI26),AI26*INDEX(Forecast!$E$7:$AG$7,MATCH(AI$96,Forecast!$E$5:$AG$5,0)),"n/a")</f>
        <v>n/a</v>
      </c>
      <c r="AJ115" s="35" t="str">
        <f t="array" ref="AJ115">IF(ISNUMBER(AJ26),AJ26*INDEX(Forecast!$E$7:$AG$7,MATCH(AJ$96,Forecast!$E$5:$AG$5,0)),"n/a")</f>
        <v>n/a</v>
      </c>
      <c r="AK115" s="35" t="str">
        <f t="array" ref="AK115">IF(ISNUMBER(AK26),AK26*INDEX(Forecast!$E$7:$AG$7,MATCH(AK$96,Forecast!$E$5:$AG$5,0)),"n/a")</f>
        <v>n/a</v>
      </c>
    </row>
    <row r="116" spans="1:37" ht="15" customHeight="1" x14ac:dyDescent="0.25">
      <c r="A116" s="51">
        <v>3</v>
      </c>
      <c r="B116" s="36" t="s">
        <v>22</v>
      </c>
      <c r="C116" s="36" t="s">
        <v>108</v>
      </c>
      <c r="D116" s="53"/>
      <c r="E116" s="53"/>
      <c r="F116" s="53"/>
      <c r="G116" s="53"/>
      <c r="H116" s="53"/>
      <c r="I116" s="35" t="str">
        <f t="array" ref="I116">IF(ISNUMBER(I27),I27*INDEX(Forecast!$E$7:$AG$7,MATCH(I$96,Forecast!$E$5:$AG$5,0)),"n/a")</f>
        <v>n/a</v>
      </c>
      <c r="J116" s="35" t="str">
        <f t="array" ref="J116">IF(ISNUMBER(J27),J27*INDEX(Forecast!$E$7:$AG$7,MATCH(J$96,Forecast!$E$5:$AG$5,0)),"n/a")</f>
        <v>n/a</v>
      </c>
      <c r="K116" s="35" t="str">
        <f t="array" ref="K116">IF(ISNUMBER(K27),K27*INDEX(Forecast!$E$7:$AG$7,MATCH(K$96,Forecast!$E$5:$AG$5,0)),"n/a")</f>
        <v>n/a</v>
      </c>
      <c r="L116" s="35" t="str">
        <f t="array" ref="L116">IF(ISNUMBER(L27),L27*INDEX(Forecast!$E$7:$AG$7,MATCH(L$96,Forecast!$E$5:$AG$5,0)),"n/a")</f>
        <v>n/a</v>
      </c>
      <c r="M116" s="35" t="str">
        <f t="array" ref="M116">IF(ISNUMBER(M27),M27*INDEX(Forecast!$E$7:$AG$7,MATCH(M$96,Forecast!$E$5:$AG$5,0)),"n/a")</f>
        <v>n/a</v>
      </c>
      <c r="N116" s="35" t="str">
        <f t="array" ref="N116">IF(ISNUMBER(N27),N27*INDEX(Forecast!$E$7:$AG$7,MATCH(N$96,Forecast!$E$5:$AG$5,0)),"n/a")</f>
        <v>n/a</v>
      </c>
      <c r="O116" s="35" t="str">
        <f t="array" ref="O116">IF(ISNUMBER(O27),O27*INDEX(Forecast!$E$7:$AG$7,MATCH(O$96,Forecast!$E$5:$AG$5,0)),"n/a")</f>
        <v>n/a</v>
      </c>
      <c r="P116" s="35" t="str">
        <f t="array" ref="P116">IF(ISNUMBER(P27),P27*INDEX(Forecast!$E$7:$AG$7,MATCH(P$96,Forecast!$E$5:$AG$5,0)),"n/a")</f>
        <v>n/a</v>
      </c>
      <c r="Q116" s="35" t="str">
        <f t="array" ref="Q116">IF(ISNUMBER(Q27),Q27*INDEX(Forecast!$E$7:$AG$7,MATCH(Q$96,Forecast!$E$5:$AG$5,0)),"n/a")</f>
        <v>n/a</v>
      </c>
      <c r="R116" s="35" t="str">
        <f t="array" ref="R116">IF(ISNUMBER(R27),R27*INDEX(Forecast!$E$7:$AG$7,MATCH(R$96,Forecast!$E$5:$AG$5,0)),"n/a")</f>
        <v>n/a</v>
      </c>
      <c r="S116" s="35" t="str">
        <f t="array" ref="S116">IF(ISNUMBER(S27),S27*INDEX(Forecast!$E$7:$AG$7,MATCH(S$96,Forecast!$E$5:$AG$5,0)),"n/a")</f>
        <v>n/a</v>
      </c>
      <c r="T116" s="35" t="str">
        <f t="array" ref="T116">IF(ISNUMBER(T27),T27*INDEX(Forecast!$E$7:$AG$7,MATCH(T$96,Forecast!$E$5:$AG$5,0)),"n/a")</f>
        <v>n/a</v>
      </c>
      <c r="U116" s="35" t="str">
        <f t="array" ref="U116">IF(ISNUMBER(U27),U27*INDEX(Forecast!$E$7:$AG$7,MATCH(U$96,Forecast!$E$5:$AG$5,0)),"n/a")</f>
        <v>n/a</v>
      </c>
      <c r="V116" s="35" t="str">
        <f t="array" ref="V116">IF(ISNUMBER(V27),V27*INDEX(Forecast!$E$7:$AG$7,MATCH(V$96,Forecast!$E$5:$AG$5,0)),"n/a")</f>
        <v>n/a</v>
      </c>
      <c r="W116" s="35" t="str">
        <f t="array" ref="W116">IF(ISNUMBER(W27),W27*INDEX(Forecast!$E$7:$AG$7,MATCH(W$96,Forecast!$E$5:$AG$5,0)),"n/a")</f>
        <v>n/a</v>
      </c>
      <c r="X116" s="35" t="str">
        <f t="array" ref="X116">IF(ISNUMBER(X27),X27*INDEX(Forecast!$E$7:$AG$7,MATCH(X$96,Forecast!$E$5:$AG$5,0)),"n/a")</f>
        <v>n/a</v>
      </c>
      <c r="Y116" s="35" t="str">
        <f t="array" ref="Y116">IF(ISNUMBER(Y27),Y27*INDEX(Forecast!$E$7:$AG$7,MATCH(Y$96,Forecast!$E$5:$AG$5,0)),"n/a")</f>
        <v>n/a</v>
      </c>
      <c r="Z116" s="35" t="str">
        <f t="array" ref="Z116">IF(ISNUMBER(Z27),Z27*INDEX(Forecast!$E$7:$AG$7,MATCH(Z$96,Forecast!$E$5:$AG$5,0)),"n/a")</f>
        <v>n/a</v>
      </c>
      <c r="AA116" s="35" t="str">
        <f t="array" ref="AA116">IF(ISNUMBER(AA27),AA27*INDEX(Forecast!$E$7:$AG$7,MATCH(AA$96,Forecast!$E$5:$AG$5,0)),"n/a")</f>
        <v>n/a</v>
      </c>
      <c r="AB116" s="35" t="str">
        <f t="array" ref="AB116">IF(ISNUMBER(AB27),AB27*INDEX(Forecast!$E$7:$AG$7,MATCH(AB$96,Forecast!$E$5:$AG$5,0)),"n/a")</f>
        <v>n/a</v>
      </c>
      <c r="AC116" s="35" t="str">
        <f t="array" ref="AC116">IF(ISNUMBER(AC27),AC27*INDEX(Forecast!$E$7:$AG$7,MATCH(AC$96,Forecast!$E$5:$AG$5,0)),"n/a")</f>
        <v>n/a</v>
      </c>
      <c r="AD116" s="35" t="str">
        <f t="array" ref="AD116">IF(ISNUMBER(AD27),AD27*INDEX(Forecast!$E$7:$AG$7,MATCH(AD$96,Forecast!$E$5:$AG$5,0)),"n/a")</f>
        <v>n/a</v>
      </c>
      <c r="AE116" s="35" t="str">
        <f t="array" ref="AE116">IF(ISNUMBER(AE27),AE27*INDEX(Forecast!$E$7:$AG$7,MATCH(AE$96,Forecast!$E$5:$AG$5,0)),"n/a")</f>
        <v>n/a</v>
      </c>
      <c r="AF116" s="35" t="str">
        <f t="array" ref="AF116">IF(ISNUMBER(AF27),AF27*INDEX(Forecast!$E$7:$AG$7,MATCH(AF$96,Forecast!$E$5:$AG$5,0)),"n/a")</f>
        <v>n/a</v>
      </c>
      <c r="AG116" s="35" t="str">
        <f t="array" ref="AG116">IF(ISNUMBER(AG27),AG27*INDEX(Forecast!$E$7:$AG$7,MATCH(AG$96,Forecast!$E$5:$AG$5,0)),"n/a")</f>
        <v>n/a</v>
      </c>
      <c r="AH116" s="35" t="str">
        <f t="array" ref="AH116">IF(ISNUMBER(AH27),AH27*INDEX(Forecast!$E$7:$AG$7,MATCH(AH$96,Forecast!$E$5:$AG$5,0)),"n/a")</f>
        <v>n/a</v>
      </c>
      <c r="AI116" s="35" t="str">
        <f t="array" ref="AI116">IF(ISNUMBER(AI27),AI27*INDEX(Forecast!$E$7:$AG$7,MATCH(AI$96,Forecast!$E$5:$AG$5,0)),"n/a")</f>
        <v>n/a</v>
      </c>
      <c r="AJ116" s="35" t="str">
        <f t="array" ref="AJ116">IF(ISNUMBER(AJ27),AJ27*INDEX(Forecast!$E$7:$AG$7,MATCH(AJ$96,Forecast!$E$5:$AG$5,0)),"n/a")</f>
        <v>n/a</v>
      </c>
      <c r="AK116" s="35" t="str">
        <f t="array" ref="AK116">IF(ISNUMBER(AK27),AK27*INDEX(Forecast!$E$7:$AG$7,MATCH(AK$96,Forecast!$E$5:$AG$5,0)),"n/a")</f>
        <v>n/a</v>
      </c>
    </row>
    <row r="117" spans="1:37" ht="15" customHeight="1" x14ac:dyDescent="0.25">
      <c r="A117" s="51">
        <v>3</v>
      </c>
      <c r="B117" s="36" t="s">
        <v>22</v>
      </c>
      <c r="C117" s="36" t="s">
        <v>109</v>
      </c>
      <c r="D117" s="53"/>
      <c r="E117" s="53"/>
      <c r="F117" s="53"/>
      <c r="G117" s="53"/>
      <c r="H117" s="53"/>
      <c r="I117" s="35">
        <f t="array" ref="I117">IF(ISNUMBER(I28),I28*INDEX(Forecast!$E$7:$AG$7,MATCH(I$96,Forecast!$E$5:$AG$5,0)),"n/a")</f>
        <v>280649.38203455438</v>
      </c>
      <c r="J117" s="35">
        <f t="array" ref="J117">IF(ISNUMBER(J28),J28*INDEX(Forecast!$E$7:$AG$7,MATCH(J$96,Forecast!$E$5:$AG$5,0)),"n/a")</f>
        <v>289086.58863019815</v>
      </c>
      <c r="K117" s="35">
        <f t="array" ref="K117">IF(ISNUMBER(K28),K28*INDEX(Forecast!$E$7:$AG$7,MATCH(K$96,Forecast!$E$5:$AG$5,0)),"n/a")</f>
        <v>298444.36128459341</v>
      </c>
      <c r="L117" s="35">
        <f t="array" ref="L117">IF(ISNUMBER(L28),L28*INDEX(Forecast!$E$7:$AG$7,MATCH(L$96,Forecast!$E$5:$AG$5,0)),"n/a")</f>
        <v>306500.84244824928</v>
      </c>
      <c r="M117" s="35">
        <f t="array" ref="M117">IF(ISNUMBER(M28),M28*INDEX(Forecast!$E$7:$AG$7,MATCH(M$96,Forecast!$E$5:$AG$5,0)),"n/a")</f>
        <v>314727.00701600924</v>
      </c>
      <c r="N117" s="35">
        <f t="array" ref="N117">IF(ISNUMBER(N28),N28*INDEX(Forecast!$E$7:$AG$7,MATCH(N$96,Forecast!$E$5:$AG$5,0)),"n/a")</f>
        <v>319464.88359681854</v>
      </c>
      <c r="O117" s="35">
        <f t="array" ref="O117">IF(ISNUMBER(O28),O28*INDEX(Forecast!$E$7:$AG$7,MATCH(O$96,Forecast!$E$5:$AG$5,0)),"n/a")</f>
        <v>324349.13001531881</v>
      </c>
      <c r="P117" s="35">
        <f t="array" ref="P117">IF(ISNUMBER(P28),P28*INDEX(Forecast!$E$7:$AG$7,MATCH(P$96,Forecast!$E$5:$AG$5,0)),"n/a")</f>
        <v>329384.13355645462</v>
      </c>
      <c r="Q117" s="35">
        <f t="array" ref="Q117">IF(ISNUMBER(Q28),Q28*INDEX(Forecast!$E$7:$AG$7,MATCH(Q$96,Forecast!$E$5:$AG$5,0)),"n/a")</f>
        <v>334574.41312714788</v>
      </c>
      <c r="R117" s="35">
        <f t="array" ref="R117">IF(ISNUMBER(R28),R28*INDEX(Forecast!$E$7:$AG$7,MATCH(R$96,Forecast!$E$5:$AG$5,0)),"n/a")</f>
        <v>339924.62320495432</v>
      </c>
      <c r="S117" s="35">
        <f t="array" ref="S117">IF(ISNUMBER(S28),S28*INDEX(Forecast!$E$7:$AG$7,MATCH(S$96,Forecast!$E$5:$AG$5,0)),"n/a")</f>
        <v>345439.55790517939</v>
      </c>
      <c r="T117" s="35">
        <f t="array" ref="T117">IF(ISNUMBER(T28),T28*INDEX(Forecast!$E$7:$AG$7,MATCH(T$96,Forecast!$E$5:$AG$5,0)),"n/a")</f>
        <v>351124.15517000755</v>
      </c>
      <c r="U117" s="35">
        <f t="array" ref="U117">IF(ISNUMBER(U28),U28*INDEX(Forecast!$E$7:$AG$7,MATCH(U$96,Forecast!$E$5:$AG$5,0)),"n/a")</f>
        <v>356983.50108330563</v>
      </c>
      <c r="V117" s="35">
        <f t="array" ref="V117">IF(ISNUMBER(V28),V28*INDEX(Forecast!$E$7:$AG$7,MATCH(V$96,Forecast!$E$5:$AG$5,0)),"n/a")</f>
        <v>363022.83431487018</v>
      </c>
      <c r="W117" s="35">
        <f t="array" ref="W117">IF(ISNUMBER(W28),W28*INDEX(Forecast!$E$7:$AG$7,MATCH(W$96,Forecast!$E$5:$AG$5,0)),"n/a")</f>
        <v>369247.55069800263</v>
      </c>
      <c r="X117" s="35">
        <f t="array" ref="X117">IF(ISNUMBER(X28),X28*INDEX(Forecast!$E$7:$AG$7,MATCH(X$96,Forecast!$E$5:$AG$5,0)),"n/a")</f>
        <v>375663.20794441068</v>
      </c>
      <c r="Y117" s="35">
        <f t="array" ref="Y117">IF(ISNUMBER(Y28),Y28*INDEX(Forecast!$E$7:$AG$7,MATCH(Y$96,Forecast!$E$5:$AG$5,0)),"n/a")</f>
        <v>382275.53050055809</v>
      </c>
      <c r="Z117" s="35">
        <f t="array" ref="Z117">IF(ISNUMBER(Z28),Z28*INDEX(Forecast!$E$7:$AG$7,MATCH(Z$96,Forecast!$E$5:$AG$5,0)),"n/a")</f>
        <v>389090.41454970383</v>
      </c>
      <c r="AA117" s="35">
        <f t="array" ref="AA117">IF(ISNUMBER(AA28),AA28*INDEX(Forecast!$E$7:$AG$7,MATCH(AA$96,Forecast!$E$5:$AG$5,0)),"n/a")</f>
        <v>396113.93316400331</v>
      </c>
      <c r="AB117" s="35">
        <f t="array" ref="AB117">IF(ISNUMBER(AB28),AB28*INDEX(Forecast!$E$7:$AG$7,MATCH(AB$96,Forecast!$E$5:$AG$5,0)),"n/a")</f>
        <v>403352.34161117167</v>
      </c>
      <c r="AC117" s="35">
        <f t="array" ref="AC117">IF(ISNUMBER(AC28),AC28*INDEX(Forecast!$E$7:$AG$7,MATCH(AC$96,Forecast!$E$5:$AG$5,0)),"n/a")</f>
        <v>410812.08282034809</v>
      </c>
      <c r="AD117" s="35">
        <f t="array" ref="AD117">IF(ISNUMBER(AD28),AD28*INDEX(Forecast!$E$7:$AG$7,MATCH(AD$96,Forecast!$E$5:$AG$5,0)),"n/a")</f>
        <v>418499.79301193502</v>
      </c>
      <c r="AE117" s="35">
        <f t="array" ref="AE117">IF(ISNUMBER(AE28),AE28*INDEX(Forecast!$E$7:$AG$7,MATCH(AE$96,Forecast!$E$5:$AG$5,0)),"n/a")</f>
        <v>426422.30749633326</v>
      </c>
      <c r="AF117" s="35">
        <f t="array" ref="AF117">IF(ISNUMBER(AF28),AF28*INDEX(Forecast!$E$7:$AG$7,MATCH(AF$96,Forecast!$E$5:$AG$5,0)),"n/a")</f>
        <v>434586.66664663889</v>
      </c>
      <c r="AG117" s="35">
        <f t="array" ref="AG117">IF(ISNUMBER(AG28),AG28*INDEX(Forecast!$E$7:$AG$7,MATCH(AG$96,Forecast!$E$5:$AG$5,0)),"n/a")</f>
        <v>443000.12205052079</v>
      </c>
      <c r="AH117" s="35">
        <f t="array" ref="AH117">IF(ISNUMBER(AH28),AH28*INDEX(Forecast!$E$7:$AG$7,MATCH(AH$96,Forecast!$E$5:$AG$5,0)),"n/a")</f>
        <v>451670.14284665504</v>
      </c>
      <c r="AI117" s="35">
        <f t="array" ref="AI117">IF(ISNUMBER(AI28),AI28*INDEX(Forecast!$E$7:$AG$7,MATCH(AI$96,Forecast!$E$5:$AG$5,0)),"n/a")</f>
        <v>460604.42225125228</v>
      </c>
      <c r="AJ117" s="35">
        <f t="array" ref="AJ117">IF(ISNUMBER(AJ28),AJ28*INDEX(Forecast!$E$7:$AG$7,MATCH(AJ$96,Forecast!$E$5:$AG$5,0)),"n/a")</f>
        <v>469810.88428038004</v>
      </c>
      <c r="AK117" s="35">
        <f t="array" ref="AK117">IF(ISNUMBER(AK28),AK28*INDEX(Forecast!$E$7:$AG$7,MATCH(AK$96,Forecast!$E$5:$AG$5,0)),"n/a")</f>
        <v>479297.6906739563</v>
      </c>
    </row>
    <row r="118" spans="1:37" ht="15" customHeight="1" x14ac:dyDescent="0.25">
      <c r="A118" s="51">
        <v>4</v>
      </c>
      <c r="B118" s="36" t="s">
        <v>24</v>
      </c>
      <c r="C118" s="36" t="s">
        <v>99</v>
      </c>
      <c r="D118" s="53"/>
      <c r="E118" s="53"/>
      <c r="F118" s="53"/>
      <c r="G118" s="53"/>
      <c r="H118" s="53"/>
      <c r="I118" s="35">
        <f t="array" ref="I118">IF(ISNUMBER(I29),I29*INDEX(Forecast!$E$7:$AG$7,MATCH(I$96,Forecast!$E$5:$AG$5,0)),"n/a")</f>
        <v>887554.835694051</v>
      </c>
      <c r="J118" s="35">
        <f t="array" ref="J118">IF(ISNUMBER(J29),J29*INDEX(Forecast!$E$7:$AG$7,MATCH(J$96,Forecast!$E$5:$AG$5,0)),"n/a")</f>
        <v>909988.67172105389</v>
      </c>
      <c r="K118" s="35">
        <f t="array" ref="K118">IF(ISNUMBER(K29),K29*INDEX(Forecast!$E$7:$AG$7,MATCH(K$96,Forecast!$E$5:$AG$5,0)),"n/a")</f>
        <v>935056.98393603333</v>
      </c>
      <c r="L118" s="35">
        <f t="array" ref="L118">IF(ISNUMBER(L29),L29*INDEX(Forecast!$E$7:$AG$7,MATCH(L$96,Forecast!$E$5:$AG$5,0)),"n/a")</f>
        <v>955792.46458235756</v>
      </c>
      <c r="M118" s="35">
        <f t="array" ref="M118">IF(ISNUMBER(M29),M29*INDEX(Forecast!$E$7:$AG$7,MATCH(M$96,Forecast!$E$5:$AG$5,0)),"n/a")</f>
        <v>976820.14276731282</v>
      </c>
      <c r="N118" s="35">
        <f t="array" ref="N118">IF(ISNUMBER(N29),N29*INDEX(Forecast!$E$7:$AG$7,MATCH(N$96,Forecast!$E$5:$AG$5,0)),"n/a")</f>
        <v>986835.35931735043</v>
      </c>
      <c r="O118" s="35">
        <f t="array" ref="O118">IF(ISNUMBER(O29),O29*INDEX(Forecast!$E$7:$AG$7,MATCH(O$96,Forecast!$E$5:$AG$5,0)),"n/a")</f>
        <v>997168.39281284891</v>
      </c>
      <c r="P118" s="35">
        <f t="array" ref="P118">IF(ISNUMBER(P29),P29*INDEX(Forecast!$E$7:$AG$7,MATCH(P$96,Forecast!$E$5:$AG$5,0)),"n/a")</f>
        <v>1007828.7621377679</v>
      </c>
      <c r="Q118" s="35">
        <f t="array" ref="Q118">IF(ISNUMBER(Q29),Q29*INDEX(Forecast!$E$7:$AG$7,MATCH(Q$96,Forecast!$E$5:$AG$5,0)),"n/a")</f>
        <v>1018826.271756648</v>
      </c>
      <c r="R118" s="35">
        <f t="array" ref="R118">IF(ISNUMBER(R29),R29*INDEX(Forecast!$E$7:$AG$7,MATCH(R$96,Forecast!$E$5:$AG$5,0)),"n/a")</f>
        <v>1030171.0202820153</v>
      </c>
      <c r="S118" s="35">
        <f t="array" ref="S118">IF(ISNUMBER(S29),S29*INDEX(Forecast!$E$7:$AG$7,MATCH(S$96,Forecast!$E$5:$AG$5,0)),"n/a")</f>
        <v>1041873.4092988083</v>
      </c>
      <c r="T118" s="35">
        <f t="array" ref="T118">IF(ISNUMBER(T29),T29*INDEX(Forecast!$E$7:$AG$7,MATCH(T$96,Forecast!$E$5:$AG$5,0)),"n/a")</f>
        <v>1053944.1524535376</v>
      </c>
      <c r="U118" s="35">
        <f t="array" ref="U118">IF(ISNUMBER(U29),U29*INDEX(Forecast!$E$7:$AG$7,MATCH(U$96,Forecast!$E$5:$AG$5,0)),"n/a")</f>
        <v>1066394.2848161203</v>
      </c>
      <c r="V118" s="35">
        <f t="array" ref="V118">IF(ISNUMBER(V29),V29*INDEX(Forecast!$E$7:$AG$7,MATCH(V$96,Forecast!$E$5:$AG$5,0)),"n/a")</f>
        <v>1079235.1725225707</v>
      </c>
      <c r="W118" s="35">
        <f t="array" ref="W118">IF(ISNUMBER(W29),W29*INDEX(Forecast!$E$7:$AG$7,MATCH(W$96,Forecast!$E$5:$AG$5,0)),"n/a")</f>
        <v>1092478.5227069685</v>
      </c>
      <c r="X118" s="35">
        <f t="array" ref="X118">IF(ISNUMBER(X29),X29*INDEX(Forecast!$E$7:$AG$7,MATCH(X$96,Forecast!$E$5:$AG$5,0)),"n/a")</f>
        <v>1106136.3937313908</v>
      </c>
      <c r="Y118" s="35">
        <f t="array" ref="Y118">IF(ISNUMBER(Y29),Y29*INDEX(Forecast!$E$7:$AG$7,MATCH(Y$96,Forecast!$E$5:$AG$5,0)),"n/a")</f>
        <v>1120221.2057227362</v>
      </c>
      <c r="Z118" s="35">
        <f t="array" ref="Z118">IF(ISNUMBER(Z29),Z29*INDEX(Forecast!$E$7:$AG$7,MATCH(Z$96,Forecast!$E$5:$AG$5,0)),"n/a")</f>
        <v>1134745.7514256611</v>
      </c>
      <c r="AA118" s="35">
        <f t="array" ref="AA118">IF(ISNUMBER(AA29),AA29*INDEX(Forecast!$E$7:$AG$7,MATCH(AA$96,Forecast!$E$5:$AG$5,0)),"n/a")</f>
        <v>1149723.2073810955</v>
      </c>
      <c r="AB118" s="35">
        <f t="array" ref="AB118">IF(ISNUMBER(AB29),AB29*INDEX(Forecast!$E$7:$AG$7,MATCH(AB$96,Forecast!$E$5:$AG$5,0)),"n/a")</f>
        <v>1165167.1454401214</v>
      </c>
      <c r="AC118" s="35">
        <f t="array" ref="AC118">IF(ISNUMBER(AC29),AC29*INDEX(Forecast!$E$7:$AG$7,MATCH(AC$96,Forecast!$E$5:$AG$5,0)),"n/a")</f>
        <v>1181091.5446232646</v>
      </c>
      <c r="AD118" s="35">
        <f t="array" ref="AD118">IF(ISNUMBER(AD29),AD29*INDEX(Forecast!$E$7:$AG$7,MATCH(AD$96,Forecast!$E$5:$AG$5,0)),"n/a")</f>
        <v>1197510.803335564</v>
      </c>
      <c r="AE118" s="35">
        <f t="array" ref="AE118">IF(ISNUMBER(AE29),AE29*INDEX(Forecast!$E$7:$AG$7,MATCH(AE$96,Forecast!$E$5:$AG$5,0)),"n/a")</f>
        <v>1214439.7519480961</v>
      </c>
      <c r="AF118" s="35">
        <f t="array" ref="AF118">IF(ISNUMBER(AF29),AF29*INDEX(Forecast!$E$7:$AG$7,MATCH(AF$96,Forecast!$E$5:$AG$5,0)),"n/a")</f>
        <v>1231893.6657569429</v>
      </c>
      <c r="AG118" s="35">
        <f t="array" ref="AG118">IF(ISNUMBER(AG29),AG29*INDEX(Forecast!$E$7:$AG$7,MATCH(AG$96,Forecast!$E$5:$AG$5,0)),"n/a")</f>
        <v>1249888.2783309296</v>
      </c>
      <c r="AH118" s="35">
        <f t="array" ref="AH118">IF(ISNUMBER(AH29),AH29*INDEX(Forecast!$E$7:$AG$7,MATCH(AH$96,Forecast!$E$5:$AG$5,0)),"n/a")</f>
        <v>1268439.7952597949</v>
      </c>
      <c r="AI118" s="35">
        <f t="array" ref="AI118">IF(ISNUMBER(AI29),AI29*INDEX(Forecast!$E$7:$AG$7,MATCH(AI$96,Forecast!$E$5:$AG$5,0)),"n/a")</f>
        <v>1287564.908314805</v>
      </c>
      <c r="AJ118" s="35">
        <f t="array" ref="AJ118">IF(ISNUMBER(AJ29),AJ29*INDEX(Forecast!$E$7:$AG$7,MATCH(AJ$96,Forecast!$E$5:$AG$5,0)),"n/a")</f>
        <v>1307280.810034188</v>
      </c>
      <c r="AK118" s="35">
        <f t="array" ref="AK118">IF(ISNUMBER(AK29),AK29*INDEX(Forecast!$E$7:$AG$7,MATCH(AK$96,Forecast!$E$5:$AG$5,0)),"n/a")</f>
        <v>1327605.2087461299</v>
      </c>
    </row>
    <row r="119" spans="1:37" ht="15" customHeight="1" x14ac:dyDescent="0.25">
      <c r="A119" s="51">
        <v>4</v>
      </c>
      <c r="B119" s="36" t="s">
        <v>24</v>
      </c>
      <c r="C119" s="36" t="s">
        <v>101</v>
      </c>
      <c r="D119" s="53"/>
      <c r="E119" s="53"/>
      <c r="F119" s="53"/>
      <c r="G119" s="53"/>
      <c r="H119" s="53"/>
      <c r="I119" s="35">
        <f t="array" ref="I119">IF(ISNUMBER(I30),I30*INDEX(Forecast!$E$7:$AG$7,MATCH(I$96,Forecast!$E$5:$AG$5,0)),"n/a")</f>
        <v>355021.9342776204</v>
      </c>
      <c r="J119" s="35">
        <f t="array" ref="J119">IF(ISNUMBER(J30),J30*INDEX(Forecast!$E$7:$AG$7,MATCH(J$96,Forecast!$E$5:$AG$5,0)),"n/a")</f>
        <v>370804.90772851103</v>
      </c>
      <c r="K119" s="35">
        <f t="array" ref="K119">IF(ISNUMBER(K30),K30*INDEX(Forecast!$E$7:$AG$7,MATCH(K$96,Forecast!$E$5:$AG$5,0)),"n/a")</f>
        <v>388072.33462668274</v>
      </c>
      <c r="L119" s="35">
        <f t="array" ref="L119">IF(ISNUMBER(L30),L30*INDEX(Forecast!$E$7:$AG$7,MATCH(L$96,Forecast!$E$5:$AG$5,0)),"n/a")</f>
        <v>403941.09574569529</v>
      </c>
      <c r="M119" s="35">
        <f t="array" ref="M119">IF(ISNUMBER(M30),M30*INDEX(Forecast!$E$7:$AG$7,MATCH(M$96,Forecast!$E$5:$AG$5,0)),"n/a")</f>
        <v>420303.21701203921</v>
      </c>
      <c r="N119" s="35">
        <f t="array" ref="N119">IF(ISNUMBER(N30),N30*INDEX(Forecast!$E$7:$AG$7,MATCH(N$96,Forecast!$E$5:$AG$5,0)),"n/a")</f>
        <v>432214.64194668579</v>
      </c>
      <c r="O119" s="35">
        <f t="array" ref="O119">IF(ISNUMBER(O30),O30*INDEX(Forecast!$E$7:$AG$7,MATCH(O$96,Forecast!$E$5:$AG$5,0)),"n/a")</f>
        <v>444469.66549933015</v>
      </c>
      <c r="P119" s="35">
        <f t="array" ref="P119">IF(ISNUMBER(P30),P30*INDEX(Forecast!$E$7:$AG$7,MATCH(P$96,Forecast!$E$5:$AG$5,0)),"n/a")</f>
        <v>457078.32486915047</v>
      </c>
      <c r="Q119" s="35">
        <f t="array" ref="Q119">IF(ISNUMBER(Q30),Q30*INDEX(Forecast!$E$7:$AG$7,MATCH(Q$96,Forecast!$E$5:$AG$5,0)),"n/a")</f>
        <v>470050.95303734078</v>
      </c>
      <c r="R119" s="35">
        <f t="array" ref="R119">IF(ISNUMBER(R30),R30*INDEX(Forecast!$E$7:$AG$7,MATCH(R$96,Forecast!$E$5:$AG$5,0)),"n/a")</f>
        <v>483398.18753549253</v>
      </c>
      <c r="S119" s="35">
        <f t="array" ref="S119">IF(ISNUMBER(S30),S30*INDEX(Forecast!$E$7:$AG$7,MATCH(S$96,Forecast!$E$5:$AG$5,0)),"n/a")</f>
        <v>497130.97947495722</v>
      </c>
      <c r="T119" s="35">
        <f t="array" ref="T119">IF(ISNUMBER(T30),T30*INDEX(Forecast!$E$7:$AG$7,MATCH(T$96,Forecast!$E$5:$AG$5,0)),"n/a")</f>
        <v>511260.60284497996</v>
      </c>
      <c r="U119" s="35">
        <f t="array" ref="U119">IF(ISNUMBER(U30),U30*INDEX(Forecast!$E$7:$AG$7,MATCH(U$96,Forecast!$E$5:$AG$5,0)),"n/a")</f>
        <v>525798.66408762324</v>
      </c>
      <c r="V119" s="35">
        <f t="array" ref="V119">IF(ISNUMBER(V30),V30*INDEX(Forecast!$E$7:$AG$7,MATCH(V$96,Forecast!$E$5:$AG$5,0)),"n/a")</f>
        <v>540757.11195774411</v>
      </c>
      <c r="W119" s="35">
        <f t="array" ref="W119">IF(ISNUMBER(W30),W30*INDEX(Forecast!$E$7:$AG$7,MATCH(W$96,Forecast!$E$5:$AG$5,0)),"n/a")</f>
        <v>556148.24767653458</v>
      </c>
      <c r="X119" s="35">
        <f t="array" ref="X119">IF(ISNUMBER(X30),X30*INDEX(Forecast!$E$7:$AG$7,MATCH(X$96,Forecast!$E$5:$AG$5,0)),"n/a")</f>
        <v>571984.73538738175</v>
      </c>
      <c r="Y119" s="35">
        <f t="array" ref="Y119">IF(ISNUMBER(Y30),Y30*INDEX(Forecast!$E$7:$AG$7,MATCH(Y$96,Forecast!$E$5:$AG$5,0)),"n/a")</f>
        <v>588279.61292308127</v>
      </c>
      <c r="Z119" s="35">
        <f t="array" ref="Z119">IF(ISNUMBER(Z30),Z30*INDEX(Forecast!$E$7:$AG$7,MATCH(Z$96,Forecast!$E$5:$AG$5,0)),"n/a")</f>
        <v>605046.30289369088</v>
      </c>
      <c r="AA119" s="35">
        <f t="array" ref="AA119">IF(ISNUMBER(AA30),AA30*INDEX(Forecast!$E$7:$AG$7,MATCH(AA$96,Forecast!$E$5:$AG$5,0)),"n/a")</f>
        <v>622298.62410460261</v>
      </c>
      <c r="AB119" s="35">
        <f t="array" ref="AB119">IF(ISNUMBER(AB30),AB30*INDEX(Forecast!$E$7:$AG$7,MATCH(AB$96,Forecast!$E$5:$AG$5,0)),"n/a")</f>
        <v>640050.80331468617</v>
      </c>
      <c r="AC119" s="35">
        <f t="array" ref="AC119">IF(ISNUMBER(AC30),AC30*INDEX(Forecast!$E$7:$AG$7,MATCH(AC$96,Forecast!$E$5:$AG$5,0)),"n/a")</f>
        <v>658317.48734466522</v>
      </c>
      <c r="AD119" s="35">
        <f t="array" ref="AD119">IF(ISNUMBER(AD30),AD30*INDEX(Forecast!$E$7:$AG$7,MATCH(AD$96,Forecast!$E$5:$AG$5,0)),"n/a")</f>
        <v>677113.75554617529</v>
      </c>
      <c r="AE119" s="35">
        <f t="array" ref="AE119">IF(ISNUMBER(AE30),AE30*INDEX(Forecast!$E$7:$AG$7,MATCH(AE$96,Forecast!$E$5:$AG$5,0)),"n/a")</f>
        <v>696455.13264227961</v>
      </c>
      <c r="AF119" s="35">
        <f t="array" ref="AF119">IF(ISNUMBER(AF30),AF30*INDEX(Forecast!$E$7:$AG$7,MATCH(AF$96,Forecast!$E$5:$AG$5,0)),"n/a")</f>
        <v>716357.60195053264</v>
      </c>
      <c r="AG119" s="35">
        <f t="array" ref="AG119">IF(ISNUMBER(AG30),AG30*INDEX(Forecast!$E$7:$AG$7,MATCH(AG$96,Forecast!$E$5:$AG$5,0)),"n/a")</f>
        <v>736837.61900001403</v>
      </c>
      <c r="AH119" s="35">
        <f t="array" ref="AH119">IF(ISNUMBER(AH30),AH30*INDEX(Forecast!$E$7:$AG$7,MATCH(AH$96,Forecast!$E$5:$AG$5,0)),"n/a")</f>
        <v>757912.12555410212</v>
      </c>
      <c r="AI119" s="35">
        <f t="array" ref="AI119">IF(ISNUMBER(AI30),AI30*INDEX(Forecast!$E$7:$AG$7,MATCH(AI$96,Forecast!$E$5:$AG$5,0)),"n/a")</f>
        <v>779598.56405109924</v>
      </c>
      <c r="AJ119" s="35">
        <f t="array" ref="AJ119">IF(ISNUMBER(AJ30),AJ30*INDEX(Forecast!$E$7:$AG$7,MATCH(AJ$96,Forecast!$E$5:$AG$5,0)),"n/a")</f>
        <v>801914.89247519465</v>
      </c>
      <c r="AK119" s="35">
        <f t="array" ref="AK119">IF(ISNUMBER(AK30),AK30*INDEX(Forecast!$E$7:$AG$7,MATCH(AK$96,Forecast!$E$5:$AG$5,0)),"n/a")</f>
        <v>824879.59967061365</v>
      </c>
    </row>
    <row r="120" spans="1:37" ht="15" customHeight="1" x14ac:dyDescent="0.25">
      <c r="A120" s="51">
        <v>4</v>
      </c>
      <c r="B120" s="36" t="s">
        <v>24</v>
      </c>
      <c r="C120" s="36" t="s">
        <v>103</v>
      </c>
      <c r="D120" s="53"/>
      <c r="E120" s="53"/>
      <c r="F120" s="53"/>
      <c r="G120" s="53"/>
      <c r="H120" s="53"/>
      <c r="I120" s="35" t="str">
        <f t="array" ref="I120">IF(ISNUMBER(I31),I31*INDEX(Forecast!$E$7:$AG$7,MATCH(I$96,Forecast!$E$5:$AG$5,0)),"n/a")</f>
        <v>n/a</v>
      </c>
      <c r="J120" s="35" t="str">
        <f t="array" ref="J120">IF(ISNUMBER(J31),J31*INDEX(Forecast!$E$7:$AG$7,MATCH(J$96,Forecast!$E$5:$AG$5,0)),"n/a")</f>
        <v>n/a</v>
      </c>
      <c r="K120" s="35" t="str">
        <f t="array" ref="K120">IF(ISNUMBER(K31),K31*INDEX(Forecast!$E$7:$AG$7,MATCH(K$96,Forecast!$E$5:$AG$5,0)),"n/a")</f>
        <v>n/a</v>
      </c>
      <c r="L120" s="35" t="str">
        <f t="array" ref="L120">IF(ISNUMBER(L31),L31*INDEX(Forecast!$E$7:$AG$7,MATCH(L$96,Forecast!$E$5:$AG$5,0)),"n/a")</f>
        <v>n/a</v>
      </c>
      <c r="M120" s="35" t="str">
        <f t="array" ref="M120">IF(ISNUMBER(M31),M31*INDEX(Forecast!$E$7:$AG$7,MATCH(M$96,Forecast!$E$5:$AG$5,0)),"n/a")</f>
        <v>n/a</v>
      </c>
      <c r="N120" s="35" t="str">
        <f t="array" ref="N120">IF(ISNUMBER(N31),N31*INDEX(Forecast!$E$7:$AG$7,MATCH(N$96,Forecast!$E$5:$AG$5,0)),"n/a")</f>
        <v>n/a</v>
      </c>
      <c r="O120" s="35" t="str">
        <f t="array" ref="O120">IF(ISNUMBER(O31),O31*INDEX(Forecast!$E$7:$AG$7,MATCH(O$96,Forecast!$E$5:$AG$5,0)),"n/a")</f>
        <v>n/a</v>
      </c>
      <c r="P120" s="35" t="str">
        <f t="array" ref="P120">IF(ISNUMBER(P31),P31*INDEX(Forecast!$E$7:$AG$7,MATCH(P$96,Forecast!$E$5:$AG$5,0)),"n/a")</f>
        <v>n/a</v>
      </c>
      <c r="Q120" s="35" t="str">
        <f t="array" ref="Q120">IF(ISNUMBER(Q31),Q31*INDEX(Forecast!$E$7:$AG$7,MATCH(Q$96,Forecast!$E$5:$AG$5,0)),"n/a")</f>
        <v>n/a</v>
      </c>
      <c r="R120" s="35" t="str">
        <f t="array" ref="R120">IF(ISNUMBER(R31),R31*INDEX(Forecast!$E$7:$AG$7,MATCH(R$96,Forecast!$E$5:$AG$5,0)),"n/a")</f>
        <v>n/a</v>
      </c>
      <c r="S120" s="35" t="str">
        <f t="array" ref="S120">IF(ISNUMBER(S31),S31*INDEX(Forecast!$E$7:$AG$7,MATCH(S$96,Forecast!$E$5:$AG$5,0)),"n/a")</f>
        <v>n/a</v>
      </c>
      <c r="T120" s="35" t="str">
        <f t="array" ref="T120">IF(ISNUMBER(T31),T31*INDEX(Forecast!$E$7:$AG$7,MATCH(T$96,Forecast!$E$5:$AG$5,0)),"n/a")</f>
        <v>n/a</v>
      </c>
      <c r="U120" s="35" t="str">
        <f t="array" ref="U120">IF(ISNUMBER(U31),U31*INDEX(Forecast!$E$7:$AG$7,MATCH(U$96,Forecast!$E$5:$AG$5,0)),"n/a")</f>
        <v>n/a</v>
      </c>
      <c r="V120" s="35" t="str">
        <f t="array" ref="V120">IF(ISNUMBER(V31),V31*INDEX(Forecast!$E$7:$AG$7,MATCH(V$96,Forecast!$E$5:$AG$5,0)),"n/a")</f>
        <v>n/a</v>
      </c>
      <c r="W120" s="35" t="str">
        <f t="array" ref="W120">IF(ISNUMBER(W31),W31*INDEX(Forecast!$E$7:$AG$7,MATCH(W$96,Forecast!$E$5:$AG$5,0)),"n/a")</f>
        <v>n/a</v>
      </c>
      <c r="X120" s="35" t="str">
        <f t="array" ref="X120">IF(ISNUMBER(X31),X31*INDEX(Forecast!$E$7:$AG$7,MATCH(X$96,Forecast!$E$5:$AG$5,0)),"n/a")</f>
        <v>n/a</v>
      </c>
      <c r="Y120" s="35" t="str">
        <f t="array" ref="Y120">IF(ISNUMBER(Y31),Y31*INDEX(Forecast!$E$7:$AG$7,MATCH(Y$96,Forecast!$E$5:$AG$5,0)),"n/a")</f>
        <v>n/a</v>
      </c>
      <c r="Z120" s="35" t="str">
        <f t="array" ref="Z120">IF(ISNUMBER(Z31),Z31*INDEX(Forecast!$E$7:$AG$7,MATCH(Z$96,Forecast!$E$5:$AG$5,0)),"n/a")</f>
        <v>n/a</v>
      </c>
      <c r="AA120" s="35" t="str">
        <f t="array" ref="AA120">IF(ISNUMBER(AA31),AA31*INDEX(Forecast!$E$7:$AG$7,MATCH(AA$96,Forecast!$E$5:$AG$5,0)),"n/a")</f>
        <v>n/a</v>
      </c>
      <c r="AB120" s="35" t="str">
        <f t="array" ref="AB120">IF(ISNUMBER(AB31),AB31*INDEX(Forecast!$E$7:$AG$7,MATCH(AB$96,Forecast!$E$5:$AG$5,0)),"n/a")</f>
        <v>n/a</v>
      </c>
      <c r="AC120" s="35" t="str">
        <f t="array" ref="AC120">IF(ISNUMBER(AC31),AC31*INDEX(Forecast!$E$7:$AG$7,MATCH(AC$96,Forecast!$E$5:$AG$5,0)),"n/a")</f>
        <v>n/a</v>
      </c>
      <c r="AD120" s="35" t="str">
        <f t="array" ref="AD120">IF(ISNUMBER(AD31),AD31*INDEX(Forecast!$E$7:$AG$7,MATCH(AD$96,Forecast!$E$5:$AG$5,0)),"n/a")</f>
        <v>n/a</v>
      </c>
      <c r="AE120" s="35" t="str">
        <f t="array" ref="AE120">IF(ISNUMBER(AE31),AE31*INDEX(Forecast!$E$7:$AG$7,MATCH(AE$96,Forecast!$E$5:$AG$5,0)),"n/a")</f>
        <v>n/a</v>
      </c>
      <c r="AF120" s="35" t="str">
        <f t="array" ref="AF120">IF(ISNUMBER(AF31),AF31*INDEX(Forecast!$E$7:$AG$7,MATCH(AF$96,Forecast!$E$5:$AG$5,0)),"n/a")</f>
        <v>n/a</v>
      </c>
      <c r="AG120" s="35" t="str">
        <f t="array" ref="AG120">IF(ISNUMBER(AG31),AG31*INDEX(Forecast!$E$7:$AG$7,MATCH(AG$96,Forecast!$E$5:$AG$5,0)),"n/a")</f>
        <v>n/a</v>
      </c>
      <c r="AH120" s="35" t="str">
        <f t="array" ref="AH120">IF(ISNUMBER(AH31),AH31*INDEX(Forecast!$E$7:$AG$7,MATCH(AH$96,Forecast!$E$5:$AG$5,0)),"n/a")</f>
        <v>n/a</v>
      </c>
      <c r="AI120" s="35" t="str">
        <f t="array" ref="AI120">IF(ISNUMBER(AI31),AI31*INDEX(Forecast!$E$7:$AG$7,MATCH(AI$96,Forecast!$E$5:$AG$5,0)),"n/a")</f>
        <v>n/a</v>
      </c>
      <c r="AJ120" s="35" t="str">
        <f t="array" ref="AJ120">IF(ISNUMBER(AJ31),AJ31*INDEX(Forecast!$E$7:$AG$7,MATCH(AJ$96,Forecast!$E$5:$AG$5,0)),"n/a")</f>
        <v>n/a</v>
      </c>
      <c r="AK120" s="35" t="str">
        <f t="array" ref="AK120">IF(ISNUMBER(AK31),AK31*INDEX(Forecast!$E$7:$AG$7,MATCH(AK$96,Forecast!$E$5:$AG$5,0)),"n/a")</f>
        <v>n/a</v>
      </c>
    </row>
    <row r="121" spans="1:37" ht="15" customHeight="1" x14ac:dyDescent="0.25">
      <c r="A121" s="51">
        <v>4</v>
      </c>
      <c r="B121" s="36" t="s">
        <v>24</v>
      </c>
      <c r="C121" s="36" t="s">
        <v>105</v>
      </c>
      <c r="D121" s="53"/>
      <c r="E121" s="53"/>
      <c r="F121" s="53"/>
      <c r="G121" s="53"/>
      <c r="H121" s="53"/>
      <c r="I121" s="35">
        <f t="array" ref="I121">IF(ISNUMBER(I32),I32*INDEX(Forecast!$E$7:$AG$7,MATCH(I$96,Forecast!$E$5:$AG$5,0)),"n/a")</f>
        <v>295851.611898017</v>
      </c>
      <c r="J121" s="35">
        <f t="array" ref="J121">IF(ISNUMBER(J32),J32*INDEX(Forecast!$E$7:$AG$7,MATCH(J$96,Forecast!$E$5:$AG$5,0)),"n/a")</f>
        <v>309519.95636770537</v>
      </c>
      <c r="K121" s="35">
        <f t="array" ref="K121">IF(ISNUMBER(K32),K32*INDEX(Forecast!$E$7:$AG$7,MATCH(K$96,Forecast!$E$5:$AG$5,0)),"n/a")</f>
        <v>324469.77026026556</v>
      </c>
      <c r="L121" s="35">
        <f t="array" ref="L121">IF(ISNUMBER(L32),L32*INDEX(Forecast!$E$7:$AG$7,MATCH(L$96,Forecast!$E$5:$AG$5,0)),"n/a")</f>
        <v>338292.18247335288</v>
      </c>
      <c r="M121" s="35">
        <f t="array" ref="M121">IF(ISNUMBER(M32),M32*INDEX(Forecast!$E$7:$AG$7,MATCH(M$96,Forecast!$E$5:$AG$5,0)),"n/a")</f>
        <v>352568.11257372831</v>
      </c>
      <c r="N121" s="35">
        <f t="array" ref="N121">IF(ISNUMBER(N32),N32*INDEX(Forecast!$E$7:$AG$7,MATCH(N$96,Forecast!$E$5:$AG$5,0)),"n/a")</f>
        <v>363145.15595094016</v>
      </c>
      <c r="O121" s="35">
        <f t="array" ref="O121">IF(ISNUMBER(O32),O32*INDEX(Forecast!$E$7:$AG$7,MATCH(O$96,Forecast!$E$5:$AG$5,0)),"n/a")</f>
        <v>374039.51062946836</v>
      </c>
      <c r="P121" s="35">
        <f t="array" ref="P121">IF(ISNUMBER(P32),P32*INDEX(Forecast!$E$7:$AG$7,MATCH(P$96,Forecast!$E$5:$AG$5,0)),"n/a")</f>
        <v>385260.6959483524</v>
      </c>
      <c r="Q121" s="35">
        <f t="array" ref="Q121">IF(ISNUMBER(Q32),Q32*INDEX(Forecast!$E$7:$AG$7,MATCH(Q$96,Forecast!$E$5:$AG$5,0)),"n/a")</f>
        <v>396818.51682680304</v>
      </c>
      <c r="R121" s="35">
        <f t="array" ref="R121">IF(ISNUMBER(R32),R32*INDEX(Forecast!$E$7:$AG$7,MATCH(R$96,Forecast!$E$5:$AG$5,0)),"n/a")</f>
        <v>408723.07233160717</v>
      </c>
      <c r="S121" s="35">
        <f t="array" ref="S121">IF(ISNUMBER(S32),S32*INDEX(Forecast!$E$7:$AG$7,MATCH(S$96,Forecast!$E$5:$AG$5,0)),"n/a")</f>
        <v>420984.76450155536</v>
      </c>
      <c r="T121" s="35">
        <f t="array" ref="T121">IF(ISNUMBER(T32),T32*INDEX(Forecast!$E$7:$AG$7,MATCH(T$96,Forecast!$E$5:$AG$5,0)),"n/a")</f>
        <v>433614.30743660207</v>
      </c>
      <c r="U121" s="35">
        <f t="array" ref="U121">IF(ISNUMBER(U32),U32*INDEX(Forecast!$E$7:$AG$7,MATCH(U$96,Forecast!$E$5:$AG$5,0)),"n/a")</f>
        <v>446622.73665970017</v>
      </c>
      <c r="V121" s="35">
        <f t="array" ref="V121">IF(ISNUMBER(V32),V32*INDEX(Forecast!$E$7:$AG$7,MATCH(V$96,Forecast!$E$5:$AG$5,0)),"n/a")</f>
        <v>460021.41875949118</v>
      </c>
      <c r="W121" s="35">
        <f t="array" ref="W121">IF(ISNUMBER(W32),W32*INDEX(Forecast!$E$7:$AG$7,MATCH(W$96,Forecast!$E$5:$AG$5,0)),"n/a")</f>
        <v>473822.0613222759</v>
      </c>
      <c r="X121" s="35">
        <f t="array" ref="X121">IF(ISNUMBER(X32),X32*INDEX(Forecast!$E$7:$AG$7,MATCH(X$96,Forecast!$E$5:$AG$5,0)),"n/a")</f>
        <v>488036.72316194425</v>
      </c>
      <c r="Y121" s="35">
        <f t="array" ref="Y121">IF(ISNUMBER(Y32),Y32*INDEX(Forecast!$E$7:$AG$7,MATCH(Y$96,Forecast!$E$5:$AG$5,0)),"n/a")</f>
        <v>502677.82485680253</v>
      </c>
      <c r="Z121" s="35">
        <f t="array" ref="Z121">IF(ISNUMBER(Z32),Z32*INDEX(Forecast!$E$7:$AG$7,MATCH(Z$96,Forecast!$E$5:$AG$5,0)),"n/a")</f>
        <v>517758.15960250661</v>
      </c>
      <c r="AA121" s="35">
        <f t="array" ref="AA121">IF(ISNUMBER(AA32),AA32*INDEX(Forecast!$E$7:$AG$7,MATCH(AA$96,Forecast!$E$5:$AG$5,0)),"n/a")</f>
        <v>533290.90439058188</v>
      </c>
      <c r="AB121" s="35">
        <f t="array" ref="AB121">IF(ISNUMBER(AB32),AB32*INDEX(Forecast!$E$7:$AG$7,MATCH(AB$96,Forecast!$E$5:$AG$5,0)),"n/a")</f>
        <v>549289.63152229937</v>
      </c>
      <c r="AC121" s="35">
        <f t="array" ref="AC121">IF(ISNUMBER(AC32),AC32*INDEX(Forecast!$E$7:$AG$7,MATCH(AC$96,Forecast!$E$5:$AG$5,0)),"n/a")</f>
        <v>565768.32046796835</v>
      </c>
      <c r="AD121" s="35">
        <f t="array" ref="AD121">IF(ISNUMBER(AD32),AD32*INDEX(Forecast!$E$7:$AG$7,MATCH(AD$96,Forecast!$E$5:$AG$5,0)),"n/a")</f>
        <v>582741.37008200737</v>
      </c>
      <c r="AE121" s="35">
        <f t="array" ref="AE121">IF(ISNUMBER(AE32),AE32*INDEX(Forecast!$E$7:$AG$7,MATCH(AE$96,Forecast!$E$5:$AG$5,0)),"n/a")</f>
        <v>600223.61118446756</v>
      </c>
      <c r="AF121" s="35">
        <f t="array" ref="AF121">IF(ISNUMBER(AF32),AF32*INDEX(Forecast!$E$7:$AG$7,MATCH(AF$96,Forecast!$E$5:$AG$5,0)),"n/a")</f>
        <v>618230.31952000165</v>
      </c>
      <c r="AG121" s="35">
        <f t="array" ref="AG121">IF(ISNUMBER(AG32),AG32*INDEX(Forecast!$E$7:$AG$7,MATCH(AG$96,Forecast!$E$5:$AG$5,0)),"n/a")</f>
        <v>636777.22910560179</v>
      </c>
      <c r="AH121" s="35">
        <f t="array" ref="AH121">IF(ISNUMBER(AH32),AH32*INDEX(Forecast!$E$7:$AG$7,MATCH(AH$96,Forecast!$E$5:$AG$5,0)),"n/a")</f>
        <v>655880.54597876978</v>
      </c>
      <c r="AI121" s="35">
        <f t="array" ref="AI121">IF(ISNUMBER(AI32),AI32*INDEX(Forecast!$E$7:$AG$7,MATCH(AI$96,Forecast!$E$5:$AG$5,0)),"n/a")</f>
        <v>675556.96235813294</v>
      </c>
      <c r="AJ121" s="35">
        <f t="array" ref="AJ121">IF(ISNUMBER(AJ32),AJ32*INDEX(Forecast!$E$7:$AG$7,MATCH(AJ$96,Forecast!$E$5:$AG$5,0)),"n/a")</f>
        <v>695823.67122887704</v>
      </c>
      <c r="AK121" s="35">
        <f t="array" ref="AK121">IF(ISNUMBER(AK32),AK32*INDEX(Forecast!$E$7:$AG$7,MATCH(AK$96,Forecast!$E$5:$AG$5,0)),"n/a")</f>
        <v>716698.38136574335</v>
      </c>
    </row>
    <row r="122" spans="1:37" ht="15" customHeight="1" x14ac:dyDescent="0.25">
      <c r="A122" s="51">
        <v>4</v>
      </c>
      <c r="B122" s="36" t="s">
        <v>24</v>
      </c>
      <c r="C122" s="36" t="s">
        <v>106</v>
      </c>
      <c r="D122" s="53"/>
      <c r="E122" s="53"/>
      <c r="F122" s="53"/>
      <c r="G122" s="53"/>
      <c r="H122" s="53"/>
      <c r="I122" s="35" t="str">
        <f t="array" ref="I122">IF(ISNUMBER(I33),I33*INDEX(Forecast!$E$7:$AG$7,MATCH(I$96,Forecast!$E$5:$AG$5,0)),"n/a")</f>
        <v>n/a</v>
      </c>
      <c r="J122" s="35" t="str">
        <f t="array" ref="J122">IF(ISNUMBER(J33),J33*INDEX(Forecast!$E$7:$AG$7,MATCH(J$96,Forecast!$E$5:$AG$5,0)),"n/a")</f>
        <v>n/a</v>
      </c>
      <c r="K122" s="35" t="str">
        <f t="array" ref="K122">IF(ISNUMBER(K33),K33*INDEX(Forecast!$E$7:$AG$7,MATCH(K$96,Forecast!$E$5:$AG$5,0)),"n/a")</f>
        <v>n/a</v>
      </c>
      <c r="L122" s="35" t="str">
        <f t="array" ref="L122">IF(ISNUMBER(L33),L33*INDEX(Forecast!$E$7:$AG$7,MATCH(L$96,Forecast!$E$5:$AG$5,0)),"n/a")</f>
        <v>n/a</v>
      </c>
      <c r="M122" s="35" t="str">
        <f t="array" ref="M122">IF(ISNUMBER(M33),M33*INDEX(Forecast!$E$7:$AG$7,MATCH(M$96,Forecast!$E$5:$AG$5,0)),"n/a")</f>
        <v>n/a</v>
      </c>
      <c r="N122" s="35" t="str">
        <f t="array" ref="N122">IF(ISNUMBER(N33),N33*INDEX(Forecast!$E$7:$AG$7,MATCH(N$96,Forecast!$E$5:$AG$5,0)),"n/a")</f>
        <v>n/a</v>
      </c>
      <c r="O122" s="35" t="str">
        <f t="array" ref="O122">IF(ISNUMBER(O33),O33*INDEX(Forecast!$E$7:$AG$7,MATCH(O$96,Forecast!$E$5:$AG$5,0)),"n/a")</f>
        <v>n/a</v>
      </c>
      <c r="P122" s="35" t="str">
        <f t="array" ref="P122">IF(ISNUMBER(P33),P33*INDEX(Forecast!$E$7:$AG$7,MATCH(P$96,Forecast!$E$5:$AG$5,0)),"n/a")</f>
        <v>n/a</v>
      </c>
      <c r="Q122" s="35" t="str">
        <f t="array" ref="Q122">IF(ISNUMBER(Q33),Q33*INDEX(Forecast!$E$7:$AG$7,MATCH(Q$96,Forecast!$E$5:$AG$5,0)),"n/a")</f>
        <v>n/a</v>
      </c>
      <c r="R122" s="35" t="str">
        <f t="array" ref="R122">IF(ISNUMBER(R33),R33*INDEX(Forecast!$E$7:$AG$7,MATCH(R$96,Forecast!$E$5:$AG$5,0)),"n/a")</f>
        <v>n/a</v>
      </c>
      <c r="S122" s="35" t="str">
        <f t="array" ref="S122">IF(ISNUMBER(S33),S33*INDEX(Forecast!$E$7:$AG$7,MATCH(S$96,Forecast!$E$5:$AG$5,0)),"n/a")</f>
        <v>n/a</v>
      </c>
      <c r="T122" s="35" t="str">
        <f t="array" ref="T122">IF(ISNUMBER(T33),T33*INDEX(Forecast!$E$7:$AG$7,MATCH(T$96,Forecast!$E$5:$AG$5,0)),"n/a")</f>
        <v>n/a</v>
      </c>
      <c r="U122" s="35" t="str">
        <f t="array" ref="U122">IF(ISNUMBER(U33),U33*INDEX(Forecast!$E$7:$AG$7,MATCH(U$96,Forecast!$E$5:$AG$5,0)),"n/a")</f>
        <v>n/a</v>
      </c>
      <c r="V122" s="35" t="str">
        <f t="array" ref="V122">IF(ISNUMBER(V33),V33*INDEX(Forecast!$E$7:$AG$7,MATCH(V$96,Forecast!$E$5:$AG$5,0)),"n/a")</f>
        <v>n/a</v>
      </c>
      <c r="W122" s="35" t="str">
        <f t="array" ref="W122">IF(ISNUMBER(W33),W33*INDEX(Forecast!$E$7:$AG$7,MATCH(W$96,Forecast!$E$5:$AG$5,0)),"n/a")</f>
        <v>n/a</v>
      </c>
      <c r="X122" s="35" t="str">
        <f t="array" ref="X122">IF(ISNUMBER(X33),X33*INDEX(Forecast!$E$7:$AG$7,MATCH(X$96,Forecast!$E$5:$AG$5,0)),"n/a")</f>
        <v>n/a</v>
      </c>
      <c r="Y122" s="35" t="str">
        <f t="array" ref="Y122">IF(ISNUMBER(Y33),Y33*INDEX(Forecast!$E$7:$AG$7,MATCH(Y$96,Forecast!$E$5:$AG$5,0)),"n/a")</f>
        <v>n/a</v>
      </c>
      <c r="Z122" s="35" t="str">
        <f t="array" ref="Z122">IF(ISNUMBER(Z33),Z33*INDEX(Forecast!$E$7:$AG$7,MATCH(Z$96,Forecast!$E$5:$AG$5,0)),"n/a")</f>
        <v>n/a</v>
      </c>
      <c r="AA122" s="35" t="str">
        <f t="array" ref="AA122">IF(ISNUMBER(AA33),AA33*INDEX(Forecast!$E$7:$AG$7,MATCH(AA$96,Forecast!$E$5:$AG$5,0)),"n/a")</f>
        <v>n/a</v>
      </c>
      <c r="AB122" s="35" t="str">
        <f t="array" ref="AB122">IF(ISNUMBER(AB33),AB33*INDEX(Forecast!$E$7:$AG$7,MATCH(AB$96,Forecast!$E$5:$AG$5,0)),"n/a")</f>
        <v>n/a</v>
      </c>
      <c r="AC122" s="35" t="str">
        <f t="array" ref="AC122">IF(ISNUMBER(AC33),AC33*INDEX(Forecast!$E$7:$AG$7,MATCH(AC$96,Forecast!$E$5:$AG$5,0)),"n/a")</f>
        <v>n/a</v>
      </c>
      <c r="AD122" s="35" t="str">
        <f t="array" ref="AD122">IF(ISNUMBER(AD33),AD33*INDEX(Forecast!$E$7:$AG$7,MATCH(AD$96,Forecast!$E$5:$AG$5,0)),"n/a")</f>
        <v>n/a</v>
      </c>
      <c r="AE122" s="35" t="str">
        <f t="array" ref="AE122">IF(ISNUMBER(AE33),AE33*INDEX(Forecast!$E$7:$AG$7,MATCH(AE$96,Forecast!$E$5:$AG$5,0)),"n/a")</f>
        <v>n/a</v>
      </c>
      <c r="AF122" s="35" t="str">
        <f t="array" ref="AF122">IF(ISNUMBER(AF33),AF33*INDEX(Forecast!$E$7:$AG$7,MATCH(AF$96,Forecast!$E$5:$AG$5,0)),"n/a")</f>
        <v>n/a</v>
      </c>
      <c r="AG122" s="35" t="str">
        <f t="array" ref="AG122">IF(ISNUMBER(AG33),AG33*INDEX(Forecast!$E$7:$AG$7,MATCH(AG$96,Forecast!$E$5:$AG$5,0)),"n/a")</f>
        <v>n/a</v>
      </c>
      <c r="AH122" s="35" t="str">
        <f t="array" ref="AH122">IF(ISNUMBER(AH33),AH33*INDEX(Forecast!$E$7:$AG$7,MATCH(AH$96,Forecast!$E$5:$AG$5,0)),"n/a")</f>
        <v>n/a</v>
      </c>
      <c r="AI122" s="35" t="str">
        <f t="array" ref="AI122">IF(ISNUMBER(AI33),AI33*INDEX(Forecast!$E$7:$AG$7,MATCH(AI$96,Forecast!$E$5:$AG$5,0)),"n/a")</f>
        <v>n/a</v>
      </c>
      <c r="AJ122" s="35" t="str">
        <f t="array" ref="AJ122">IF(ISNUMBER(AJ33),AJ33*INDEX(Forecast!$E$7:$AG$7,MATCH(AJ$96,Forecast!$E$5:$AG$5,0)),"n/a")</f>
        <v>n/a</v>
      </c>
      <c r="AK122" s="35" t="str">
        <f t="array" ref="AK122">IF(ISNUMBER(AK33),AK33*INDEX(Forecast!$E$7:$AG$7,MATCH(AK$96,Forecast!$E$5:$AG$5,0)),"n/a")</f>
        <v>n/a</v>
      </c>
    </row>
    <row r="123" spans="1:37" ht="15" customHeight="1" x14ac:dyDescent="0.25">
      <c r="A123" s="51">
        <v>4</v>
      </c>
      <c r="B123" s="36" t="s">
        <v>24</v>
      </c>
      <c r="C123" s="36" t="s">
        <v>108</v>
      </c>
      <c r="D123" s="53"/>
      <c r="E123" s="53"/>
      <c r="F123" s="53"/>
      <c r="G123" s="53"/>
      <c r="H123" s="53"/>
      <c r="I123" s="35" t="str">
        <f t="array" ref="I123">IF(ISNUMBER(I34),I34*INDEX(Forecast!$E$7:$AG$7,MATCH(I$96,Forecast!$E$5:$AG$5,0)),"n/a")</f>
        <v>n/a</v>
      </c>
      <c r="J123" s="35" t="str">
        <f t="array" ref="J123">IF(ISNUMBER(J34),J34*INDEX(Forecast!$E$7:$AG$7,MATCH(J$96,Forecast!$E$5:$AG$5,0)),"n/a")</f>
        <v>n/a</v>
      </c>
      <c r="K123" s="35" t="str">
        <f t="array" ref="K123">IF(ISNUMBER(K34),K34*INDEX(Forecast!$E$7:$AG$7,MATCH(K$96,Forecast!$E$5:$AG$5,0)),"n/a")</f>
        <v>n/a</v>
      </c>
      <c r="L123" s="35" t="str">
        <f t="array" ref="L123">IF(ISNUMBER(L34),L34*INDEX(Forecast!$E$7:$AG$7,MATCH(L$96,Forecast!$E$5:$AG$5,0)),"n/a")</f>
        <v>n/a</v>
      </c>
      <c r="M123" s="35" t="str">
        <f t="array" ref="M123">IF(ISNUMBER(M34),M34*INDEX(Forecast!$E$7:$AG$7,MATCH(M$96,Forecast!$E$5:$AG$5,0)),"n/a")</f>
        <v>n/a</v>
      </c>
      <c r="N123" s="35" t="str">
        <f t="array" ref="N123">IF(ISNUMBER(N34),N34*INDEX(Forecast!$E$7:$AG$7,MATCH(N$96,Forecast!$E$5:$AG$5,0)),"n/a")</f>
        <v>n/a</v>
      </c>
      <c r="O123" s="35" t="str">
        <f t="array" ref="O123">IF(ISNUMBER(O34),O34*INDEX(Forecast!$E$7:$AG$7,MATCH(O$96,Forecast!$E$5:$AG$5,0)),"n/a")</f>
        <v>n/a</v>
      </c>
      <c r="P123" s="35" t="str">
        <f t="array" ref="P123">IF(ISNUMBER(P34),P34*INDEX(Forecast!$E$7:$AG$7,MATCH(P$96,Forecast!$E$5:$AG$5,0)),"n/a")</f>
        <v>n/a</v>
      </c>
      <c r="Q123" s="35" t="str">
        <f t="array" ref="Q123">IF(ISNUMBER(Q34),Q34*INDEX(Forecast!$E$7:$AG$7,MATCH(Q$96,Forecast!$E$5:$AG$5,0)),"n/a")</f>
        <v>n/a</v>
      </c>
      <c r="R123" s="35" t="str">
        <f t="array" ref="R123">IF(ISNUMBER(R34),R34*INDEX(Forecast!$E$7:$AG$7,MATCH(R$96,Forecast!$E$5:$AG$5,0)),"n/a")</f>
        <v>n/a</v>
      </c>
      <c r="S123" s="35" t="str">
        <f t="array" ref="S123">IF(ISNUMBER(S34),S34*INDEX(Forecast!$E$7:$AG$7,MATCH(S$96,Forecast!$E$5:$AG$5,0)),"n/a")</f>
        <v>n/a</v>
      </c>
      <c r="T123" s="35" t="str">
        <f t="array" ref="T123">IF(ISNUMBER(T34),T34*INDEX(Forecast!$E$7:$AG$7,MATCH(T$96,Forecast!$E$5:$AG$5,0)),"n/a")</f>
        <v>n/a</v>
      </c>
      <c r="U123" s="35" t="str">
        <f t="array" ref="U123">IF(ISNUMBER(U34),U34*INDEX(Forecast!$E$7:$AG$7,MATCH(U$96,Forecast!$E$5:$AG$5,0)),"n/a")</f>
        <v>n/a</v>
      </c>
      <c r="V123" s="35" t="str">
        <f t="array" ref="V123">IF(ISNUMBER(V34),V34*INDEX(Forecast!$E$7:$AG$7,MATCH(V$96,Forecast!$E$5:$AG$5,0)),"n/a")</f>
        <v>n/a</v>
      </c>
      <c r="W123" s="35" t="str">
        <f t="array" ref="W123">IF(ISNUMBER(W34),W34*INDEX(Forecast!$E$7:$AG$7,MATCH(W$96,Forecast!$E$5:$AG$5,0)),"n/a")</f>
        <v>n/a</v>
      </c>
      <c r="X123" s="35" t="str">
        <f t="array" ref="X123">IF(ISNUMBER(X34),X34*INDEX(Forecast!$E$7:$AG$7,MATCH(X$96,Forecast!$E$5:$AG$5,0)),"n/a")</f>
        <v>n/a</v>
      </c>
      <c r="Y123" s="35" t="str">
        <f t="array" ref="Y123">IF(ISNUMBER(Y34),Y34*INDEX(Forecast!$E$7:$AG$7,MATCH(Y$96,Forecast!$E$5:$AG$5,0)),"n/a")</f>
        <v>n/a</v>
      </c>
      <c r="Z123" s="35" t="str">
        <f t="array" ref="Z123">IF(ISNUMBER(Z34),Z34*INDEX(Forecast!$E$7:$AG$7,MATCH(Z$96,Forecast!$E$5:$AG$5,0)),"n/a")</f>
        <v>n/a</v>
      </c>
      <c r="AA123" s="35" t="str">
        <f t="array" ref="AA123">IF(ISNUMBER(AA34),AA34*INDEX(Forecast!$E$7:$AG$7,MATCH(AA$96,Forecast!$E$5:$AG$5,0)),"n/a")</f>
        <v>n/a</v>
      </c>
      <c r="AB123" s="35" t="str">
        <f t="array" ref="AB123">IF(ISNUMBER(AB34),AB34*INDEX(Forecast!$E$7:$AG$7,MATCH(AB$96,Forecast!$E$5:$AG$5,0)),"n/a")</f>
        <v>n/a</v>
      </c>
      <c r="AC123" s="35" t="str">
        <f t="array" ref="AC123">IF(ISNUMBER(AC34),AC34*INDEX(Forecast!$E$7:$AG$7,MATCH(AC$96,Forecast!$E$5:$AG$5,0)),"n/a")</f>
        <v>n/a</v>
      </c>
      <c r="AD123" s="35" t="str">
        <f t="array" ref="AD123">IF(ISNUMBER(AD34),AD34*INDEX(Forecast!$E$7:$AG$7,MATCH(AD$96,Forecast!$E$5:$AG$5,0)),"n/a")</f>
        <v>n/a</v>
      </c>
      <c r="AE123" s="35" t="str">
        <f t="array" ref="AE123">IF(ISNUMBER(AE34),AE34*INDEX(Forecast!$E$7:$AG$7,MATCH(AE$96,Forecast!$E$5:$AG$5,0)),"n/a")</f>
        <v>n/a</v>
      </c>
      <c r="AF123" s="35" t="str">
        <f t="array" ref="AF123">IF(ISNUMBER(AF34),AF34*INDEX(Forecast!$E$7:$AG$7,MATCH(AF$96,Forecast!$E$5:$AG$5,0)),"n/a")</f>
        <v>n/a</v>
      </c>
      <c r="AG123" s="35" t="str">
        <f t="array" ref="AG123">IF(ISNUMBER(AG34),AG34*INDEX(Forecast!$E$7:$AG$7,MATCH(AG$96,Forecast!$E$5:$AG$5,0)),"n/a")</f>
        <v>n/a</v>
      </c>
      <c r="AH123" s="35" t="str">
        <f t="array" ref="AH123">IF(ISNUMBER(AH34),AH34*INDEX(Forecast!$E$7:$AG$7,MATCH(AH$96,Forecast!$E$5:$AG$5,0)),"n/a")</f>
        <v>n/a</v>
      </c>
      <c r="AI123" s="35" t="str">
        <f t="array" ref="AI123">IF(ISNUMBER(AI34),AI34*INDEX(Forecast!$E$7:$AG$7,MATCH(AI$96,Forecast!$E$5:$AG$5,0)),"n/a")</f>
        <v>n/a</v>
      </c>
      <c r="AJ123" s="35" t="str">
        <f t="array" ref="AJ123">IF(ISNUMBER(AJ34),AJ34*INDEX(Forecast!$E$7:$AG$7,MATCH(AJ$96,Forecast!$E$5:$AG$5,0)),"n/a")</f>
        <v>n/a</v>
      </c>
      <c r="AK123" s="35" t="str">
        <f t="array" ref="AK123">IF(ISNUMBER(AK34),AK34*INDEX(Forecast!$E$7:$AG$7,MATCH(AK$96,Forecast!$E$5:$AG$5,0)),"n/a")</f>
        <v>n/a</v>
      </c>
    </row>
    <row r="124" spans="1:37" ht="15" customHeight="1" x14ac:dyDescent="0.25">
      <c r="A124" s="51">
        <v>4</v>
      </c>
      <c r="B124" s="36" t="s">
        <v>24</v>
      </c>
      <c r="C124" s="36" t="s">
        <v>109</v>
      </c>
      <c r="D124" s="53"/>
      <c r="E124" s="53"/>
      <c r="F124" s="53"/>
      <c r="G124" s="53"/>
      <c r="H124" s="53"/>
      <c r="I124" s="35">
        <f t="array" ref="I124">IF(ISNUMBER(I35),I35*INDEX(Forecast!$E$7:$AG$7,MATCH(I$96,Forecast!$E$5:$AG$5,0)),"n/a")</f>
        <v>1331332.2535410766</v>
      </c>
      <c r="J124" s="35">
        <f t="array" ref="J124">IF(ISNUMBER(J35),J35*INDEX(Forecast!$E$7:$AG$7,MATCH(J$96,Forecast!$E$5:$AG$5,0)),"n/a")</f>
        <v>1360340.208236065</v>
      </c>
      <c r="K124" s="35">
        <f t="array" ref="K124">IF(ISNUMBER(K35),K35*INDEX(Forecast!$E$7:$AG$7,MATCH(K$96,Forecast!$E$5:$AG$5,0)),"n/a")</f>
        <v>1392997.3941928591</v>
      </c>
      <c r="L124" s="35">
        <f t="array" ref="L124">IF(ISNUMBER(L35),L35*INDEX(Forecast!$E$7:$AG$7,MATCH(L$96,Forecast!$E$5:$AG$5,0)),"n/a")</f>
        <v>1418917.6761641116</v>
      </c>
      <c r="M124" s="35">
        <f t="array" ref="M124">IF(ISNUMBER(M35),M35*INDEX(Forecast!$E$7:$AG$7,MATCH(M$96,Forecast!$E$5:$AG$5,0)),"n/a")</f>
        <v>1445009.165412501</v>
      </c>
      <c r="N124" s="35">
        <f t="array" ref="N124">IF(ISNUMBER(N35),N35*INDEX(Forecast!$E$7:$AG$7,MATCH(N$96,Forecast!$E$5:$AG$5,0)),"n/a")</f>
        <v>1454603.0118421582</v>
      </c>
      <c r="O124" s="35">
        <f t="array" ref="O124">IF(ISNUMBER(O35),O35*INDEX(Forecast!$E$7:$AG$7,MATCH(O$96,Forecast!$E$5:$AG$5,0)),"n/a")</f>
        <v>1464515.0544503841</v>
      </c>
      <c r="P124" s="35">
        <f t="array" ref="P124">IF(ISNUMBER(P35),P35*INDEX(Forecast!$E$7:$AG$7,MATCH(P$96,Forecast!$E$5:$AG$5,0)),"n/a")</f>
        <v>1474754.8117798297</v>
      </c>
      <c r="Q124" s="35">
        <f t="array" ref="Q124">IF(ISNUMBER(Q35),Q35*INDEX(Forecast!$E$7:$AG$7,MATCH(Q$96,Forecast!$E$5:$AG$5,0)),"n/a")</f>
        <v>1485332.0879540318</v>
      </c>
      <c r="R124" s="35">
        <f t="array" ref="R124">IF(ISNUMBER(R35),R35*INDEX(Forecast!$E$7:$AG$7,MATCH(R$96,Forecast!$E$5:$AG$5,0)),"n/a")</f>
        <v>1496256.9812448218</v>
      </c>
      <c r="S124" s="35">
        <f t="array" ref="S124">IF(ISNUMBER(S35),S35*INDEX(Forecast!$E$7:$AG$7,MATCH(S$96,Forecast!$E$5:$AG$5,0)),"n/a")</f>
        <v>1507539.8928967479</v>
      </c>
      <c r="T124" s="35">
        <f t="array" ref="T124">IF(ISNUMBER(T35),T35*INDEX(Forecast!$E$7:$AG$7,MATCH(T$96,Forecast!$E$5:$AG$5,0)),"n/a")</f>
        <v>1519191.536216239</v>
      </c>
      <c r="U124" s="35">
        <f t="array" ref="U124">IF(ISNUMBER(U35),U35*INDEX(Forecast!$E$7:$AG$7,MATCH(U$96,Forecast!$E$5:$AG$5,0)),"n/a")</f>
        <v>1531222.9459334353</v>
      </c>
      <c r="V124" s="35">
        <f t="array" ref="V124">IF(ISNUMBER(V35),V35*INDEX(Forecast!$E$7:$AG$7,MATCH(V$96,Forecast!$E$5:$AG$5,0)),"n/a")</f>
        <v>1543645.48784488</v>
      </c>
      <c r="W124" s="35">
        <f t="array" ref="W124">IF(ISNUMBER(W35),W35*INDEX(Forecast!$E$7:$AG$7,MATCH(W$96,Forecast!$E$5:$AG$5,0)),"n/a")</f>
        <v>1556470.8687454881</v>
      </c>
      <c r="X124" s="35">
        <f t="array" ref="X124">IF(ISNUMBER(X35),X35*INDEX(Forecast!$E$7:$AG$7,MATCH(X$96,Forecast!$E$5:$AG$5,0)),"n/a")</f>
        <v>1569711.1466584753</v>
      </c>
      <c r="Y124" s="35">
        <f t="array" ref="Y124">IF(ISNUMBER(Y35),Y35*INDEX(Forecast!$E$7:$AG$7,MATCH(Y$96,Forecast!$E$5:$AG$5,0)),"n/a")</f>
        <v>1583378.7413721869</v>
      </c>
      <c r="Z124" s="35">
        <f t="array" ref="Z124">IF(ISNUMBER(Z35),Z35*INDEX(Forecast!$E$7:$AG$7,MATCH(Z$96,Forecast!$E$5:$AG$5,0)),"n/a")</f>
        <v>1597486.4452930272</v>
      </c>
      <c r="AA124" s="35">
        <f t="array" ref="AA124">IF(ISNUMBER(AA35),AA35*INDEX(Forecast!$E$7:$AG$7,MATCH(AA$96,Forecast!$E$5:$AG$5,0)),"n/a")</f>
        <v>1612047.4346239809</v>
      </c>
      <c r="AB124" s="35">
        <f t="array" ref="AB124">IF(ISNUMBER(AB35),AB35*INDEX(Forecast!$E$7:$AG$7,MATCH(AB$96,Forecast!$E$5:$AG$5,0)),"n/a")</f>
        <v>1627075.2808784887</v>
      </c>
      <c r="AC124" s="35">
        <f t="array" ref="AC124">IF(ISNUMBER(AC35),AC35*INDEX(Forecast!$E$7:$AG$7,MATCH(AC$96,Forecast!$E$5:$AG$5,0)),"n/a")</f>
        <v>1642583.9627397368</v>
      </c>
      <c r="AD124" s="35">
        <f t="array" ref="AD124">IF(ISNUMBER(AD35),AD35*INDEX(Forecast!$E$7:$AG$7,MATCH(AD$96,Forecast!$E$5:$AG$5,0)),"n/a")</f>
        <v>1658587.8782757313</v>
      </c>
      <c r="AE124" s="35">
        <f t="array" ref="AE124">IF(ISNUMBER(AE35),AE35*INDEX(Forecast!$E$7:$AG$7,MATCH(AE$96,Forecast!$E$5:$AG$5,0)),"n/a")</f>
        <v>1675101.8575208171</v>
      </c>
      <c r="AF124" s="35">
        <f t="array" ref="AF124">IF(ISNUMBER(AF35),AF35*INDEX(Forecast!$E$7:$AG$7,MATCH(AF$96,Forecast!$E$5:$AG$5,0)),"n/a")</f>
        <v>1692141.1754346488</v>
      </c>
      <c r="AG124" s="35">
        <f t="array" ref="AG124">IF(ISNUMBER(AG35),AG35*INDEX(Forecast!$E$7:$AG$7,MATCH(AG$96,Forecast!$E$5:$AG$5,0)),"n/a")</f>
        <v>1709721.5652499252</v>
      </c>
      <c r="AH124" s="35">
        <f t="array" ref="AH124">IF(ISNUMBER(AH35),AH35*INDEX(Forecast!$E$7:$AG$7,MATCH(AH$96,Forecast!$E$5:$AG$5,0)),"n/a")</f>
        <v>1727859.2322205636</v>
      </c>
      <c r="AI124" s="35">
        <f t="array" ref="AI124">IF(ISNUMBER(AI35),AI35*INDEX(Forecast!$E$7:$AG$7,MATCH(AI$96,Forecast!$E$5:$AG$5,0)),"n/a")</f>
        <v>1746570.8677823094</v>
      </c>
      <c r="AJ124" s="35">
        <f t="array" ref="AJ124">IF(ISNUMBER(AJ35),AJ35*INDEX(Forecast!$E$7:$AG$7,MATCH(AJ$96,Forecast!$E$5:$AG$5,0)),"n/a")</f>
        <v>1765873.6641381716</v>
      </c>
      <c r="AK124" s="35">
        <f t="array" ref="AK124">IF(ISNUMBER(AK35),AK35*INDEX(Forecast!$E$7:$AG$7,MATCH(AK$96,Forecast!$E$5:$AG$5,0)),"n/a")</f>
        <v>1785785.3292814195</v>
      </c>
    </row>
    <row r="125" spans="1:37" ht="15" customHeight="1" x14ac:dyDescent="0.25">
      <c r="A125" s="51">
        <v>5</v>
      </c>
      <c r="B125" s="36" t="s">
        <v>27</v>
      </c>
      <c r="C125" s="36" t="s">
        <v>99</v>
      </c>
      <c r="D125" s="53"/>
      <c r="E125" s="53"/>
      <c r="F125" s="53"/>
      <c r="G125" s="53"/>
      <c r="H125" s="53"/>
      <c r="I125" s="35">
        <f t="array" ref="I125">IF(ISNUMBER(I36),I36*INDEX(Forecast!$E$7:$AG$7,MATCH(I$96,Forecast!$E$5:$AG$5,0)),"n/a")</f>
        <v>16014</v>
      </c>
      <c r="J125" s="35">
        <f t="array" ref="J125">IF(ISNUMBER(J36),J36*INDEX(Forecast!$E$7:$AG$7,MATCH(J$96,Forecast!$E$5:$AG$5,0)),"n/a")</f>
        <v>16611.399705911728</v>
      </c>
      <c r="K125" s="35">
        <f t="array" ref="K125">IF(ISNUMBER(K36),K36*INDEX(Forecast!$E$7:$AG$7,MATCH(K$96,Forecast!$E$5:$AG$5,0)),"n/a")</f>
        <v>17268.88284163651</v>
      </c>
      <c r="L125" s="35">
        <f t="array" ref="L125">IF(ISNUMBER(L36),L36*INDEX(Forecast!$E$7:$AG$7,MATCH(L$96,Forecast!$E$5:$AG$5,0)),"n/a")</f>
        <v>17858.049817563329</v>
      </c>
      <c r="M125" s="35">
        <f t="array" ref="M125">IF(ISNUMBER(M36),M36*INDEX(Forecast!$E$7:$AG$7,MATCH(M$96,Forecast!$E$5:$AG$5,0)),"n/a")</f>
        <v>18463.570393143797</v>
      </c>
      <c r="N125" s="35">
        <f t="array" ref="N125">IF(ISNUMBER(N36),N36*INDEX(Forecast!$E$7:$AG$7,MATCH(N$96,Forecast!$E$5:$AG$5,0)),"n/a")</f>
        <v>18869.521658431451</v>
      </c>
      <c r="O125" s="35">
        <f t="array" ref="O125">IF(ISNUMBER(O36),O36*INDEX(Forecast!$E$7:$AG$7,MATCH(O$96,Forecast!$E$5:$AG$5,0)),"n/a")</f>
        <v>19287.784621939594</v>
      </c>
      <c r="P125" s="35">
        <f t="array" ref="P125">IF(ISNUMBER(P36),P36*INDEX(Forecast!$E$7:$AG$7,MATCH(P$96,Forecast!$E$5:$AG$5,0)),"n/a")</f>
        <v>19718.728514770602</v>
      </c>
      <c r="Q125" s="35">
        <f t="array" ref="Q125">IF(ISNUMBER(Q36),Q36*INDEX(Forecast!$E$7:$AG$7,MATCH(Q$96,Forecast!$E$5:$AG$5,0)),"n/a")</f>
        <v>20162.733645067787</v>
      </c>
      <c r="R125" s="35">
        <f t="array" ref="R125">IF(ISNUMBER(R36),R36*INDEX(Forecast!$E$7:$AG$7,MATCH(R$96,Forecast!$E$5:$AG$5,0)),"n/a")</f>
        <v>20620.191730326511</v>
      </c>
      <c r="S125" s="35">
        <f t="array" ref="S125">IF(ISNUMBER(S36),S36*INDEX(Forecast!$E$7:$AG$7,MATCH(S$96,Forecast!$E$5:$AG$5,0)),"n/a")</f>
        <v>21091.506239674694</v>
      </c>
      <c r="T125" s="35">
        <f t="array" ref="T125">IF(ISNUMBER(T36),T36*INDEX(Forecast!$E$7:$AG$7,MATCH(T$96,Forecast!$E$5:$AG$5,0)),"n/a")</f>
        <v>21577.092746421618</v>
      </c>
      <c r="U125" s="35">
        <f t="array" ref="U125">IF(ISNUMBER(U36),U36*INDEX(Forecast!$E$7:$AG$7,MATCH(U$96,Forecast!$E$5:$AG$5,0)),"n/a")</f>
        <v>22077.379291183352</v>
      </c>
      <c r="V125" s="35">
        <f t="array" ref="V125">IF(ISNUMBER(V36),V36*INDEX(Forecast!$E$7:$AG$7,MATCH(V$96,Forecast!$E$5:$AG$5,0)),"n/a")</f>
        <v>22592.806755901805</v>
      </c>
      <c r="W125" s="35">
        <f t="array" ref="W125">IF(ISNUMBER(W36),W36*INDEX(Forecast!$E$7:$AG$7,MATCH(W$96,Forecast!$E$5:$AG$5,0)),"n/a")</f>
        <v>23123.829249084429</v>
      </c>
      <c r="X125" s="35">
        <f t="array" ref="X125">IF(ISNUMBER(X36),X36*INDEX(Forecast!$E$7:$AG$7,MATCH(X$96,Forecast!$E$5:$AG$5,0)),"n/a")</f>
        <v>23670.914502601074</v>
      </c>
      <c r="Y125" s="35">
        <f t="array" ref="Y125">IF(ISNUMBER(Y36),Y36*INDEX(Forecast!$E$7:$AG$7,MATCH(Y$96,Forecast!$E$5:$AG$5,0)),"n/a")</f>
        <v>24234.54428038478</v>
      </c>
      <c r="Z125" s="35">
        <f t="array" ref="Z125">IF(ISNUMBER(Z36),Z36*INDEX(Forecast!$E$7:$AG$7,MATCH(Z$96,Forecast!$E$5:$AG$5,0)),"n/a")</f>
        <v>24815.214799393558</v>
      </c>
      <c r="AA125" s="35">
        <f t="array" ref="AA125">IF(ISNUMBER(AA36),AA36*INDEX(Forecast!$E$7:$AG$7,MATCH(AA$96,Forecast!$E$5:$AG$5,0)),"n/a")</f>
        <v>25413.43716320107</v>
      </c>
      <c r="AB125" s="35">
        <f t="array" ref="AB125">IF(ISNUMBER(AB36),AB36*INDEX(Forecast!$E$7:$AG$7,MATCH(AB$96,Forecast!$E$5:$AG$5,0)),"n/a")</f>
        <v>26029.737808594953</v>
      </c>
      <c r="AC125" s="35">
        <f t="array" ref="AC125">IF(ISNUMBER(AC36),AC36*INDEX(Forecast!$E$7:$AG$7,MATCH(AC$96,Forecast!$E$5:$AG$5,0)),"n/a")</f>
        <v>26664.658965573217</v>
      </c>
      <c r="AD125" s="35">
        <f t="array" ref="AD125">IF(ISNUMBER(AD36),AD36*INDEX(Forecast!$E$7:$AG$7,MATCH(AD$96,Forecast!$E$5:$AG$5,0)),"n/a")</f>
        <v>27318.75913114037</v>
      </c>
      <c r="AE125" s="35">
        <f t="array" ref="AE125">IF(ISNUMBER(AE36),AE36*INDEX(Forecast!$E$7:$AG$7,MATCH(AE$96,Forecast!$E$5:$AG$5,0)),"n/a")</f>
        <v>27992.613557317603</v>
      </c>
      <c r="AF125" s="35">
        <f t="array" ref="AF125">IF(ISNUMBER(AF36),AF36*INDEX(Forecast!$E$7:$AG$7,MATCH(AF$96,Forecast!$E$5:$AG$5,0)),"n/a")</f>
        <v>28686.814753793136</v>
      </c>
      <c r="AG125" s="35">
        <f t="array" ref="AG125">IF(ISNUMBER(AG36),AG36*INDEX(Forecast!$E$7:$AG$7,MATCH(AG$96,Forecast!$E$5:$AG$5,0)),"n/a")</f>
        <v>29401.973005652151</v>
      </c>
      <c r="AH125" s="35">
        <f t="array" ref="AH125">IF(ISNUMBER(AH36),AH36*INDEX(Forecast!$E$7:$AG$7,MATCH(AH$96,Forecast!$E$5:$AG$5,0)),"n/a")</f>
        <v>30138.71690663862</v>
      </c>
      <c r="AI125" s="35">
        <f t="array" ref="AI125">IF(ISNUMBER(AI36),AI36*INDEX(Forecast!$E$7:$AG$7,MATCH(AI$96,Forecast!$E$5:$AG$5,0)),"n/a")</f>
        <v>30897.693908414942</v>
      </c>
      <c r="AJ125" s="35">
        <f t="array" ref="AJ125">IF(ISNUMBER(AJ36),AJ36*INDEX(Forecast!$E$7:$AG$7,MATCH(AJ$96,Forecast!$E$5:$AG$5,0)),"n/a")</f>
        <v>31679.57088629944</v>
      </c>
      <c r="AK125" s="35">
        <f t="array" ref="AK125">IF(ISNUMBER(AK36),AK36*INDEX(Forecast!$E$7:$AG$7,MATCH(AK$96,Forecast!$E$5:$AG$5,0)),"n/a")</f>
        <v>32485.034721975899</v>
      </c>
    </row>
    <row r="126" spans="1:37" ht="15" customHeight="1" x14ac:dyDescent="0.25">
      <c r="A126" s="51">
        <v>5</v>
      </c>
      <c r="B126" s="36" t="s">
        <v>27</v>
      </c>
      <c r="C126" s="36" t="s">
        <v>101</v>
      </c>
      <c r="D126" s="53"/>
      <c r="E126" s="53"/>
      <c r="F126" s="53"/>
      <c r="G126" s="53"/>
      <c r="H126" s="53"/>
      <c r="I126" s="35" t="str">
        <f t="array" ref="I126">IF(ISNUMBER(I37),I37*INDEX(Forecast!$E$7:$AG$7,MATCH(I$96,Forecast!$E$5:$AG$5,0)),"n/a")</f>
        <v>n/a</v>
      </c>
      <c r="J126" s="35" t="str">
        <f t="array" ref="J126">IF(ISNUMBER(J37),J37*INDEX(Forecast!$E$7:$AG$7,MATCH(J$96,Forecast!$E$5:$AG$5,0)),"n/a")</f>
        <v>n/a</v>
      </c>
      <c r="K126" s="35" t="str">
        <f t="array" ref="K126">IF(ISNUMBER(K37),K37*INDEX(Forecast!$E$7:$AG$7,MATCH(K$96,Forecast!$E$5:$AG$5,0)),"n/a")</f>
        <v>n/a</v>
      </c>
      <c r="L126" s="35" t="str">
        <f t="array" ref="L126">IF(ISNUMBER(L37),L37*INDEX(Forecast!$E$7:$AG$7,MATCH(L$96,Forecast!$E$5:$AG$5,0)),"n/a")</f>
        <v>n/a</v>
      </c>
      <c r="M126" s="35" t="str">
        <f t="array" ref="M126">IF(ISNUMBER(M37),M37*INDEX(Forecast!$E$7:$AG$7,MATCH(M$96,Forecast!$E$5:$AG$5,0)),"n/a")</f>
        <v>n/a</v>
      </c>
      <c r="N126" s="35" t="str">
        <f t="array" ref="N126">IF(ISNUMBER(N37),N37*INDEX(Forecast!$E$7:$AG$7,MATCH(N$96,Forecast!$E$5:$AG$5,0)),"n/a")</f>
        <v>n/a</v>
      </c>
      <c r="O126" s="35" t="str">
        <f t="array" ref="O126">IF(ISNUMBER(O37),O37*INDEX(Forecast!$E$7:$AG$7,MATCH(O$96,Forecast!$E$5:$AG$5,0)),"n/a")</f>
        <v>n/a</v>
      </c>
      <c r="P126" s="35" t="str">
        <f t="array" ref="P126">IF(ISNUMBER(P37),P37*INDEX(Forecast!$E$7:$AG$7,MATCH(P$96,Forecast!$E$5:$AG$5,0)),"n/a")</f>
        <v>n/a</v>
      </c>
      <c r="Q126" s="35" t="str">
        <f t="array" ref="Q126">IF(ISNUMBER(Q37),Q37*INDEX(Forecast!$E$7:$AG$7,MATCH(Q$96,Forecast!$E$5:$AG$5,0)),"n/a")</f>
        <v>n/a</v>
      </c>
      <c r="R126" s="35" t="str">
        <f t="array" ref="R126">IF(ISNUMBER(R37),R37*INDEX(Forecast!$E$7:$AG$7,MATCH(R$96,Forecast!$E$5:$AG$5,0)),"n/a")</f>
        <v>n/a</v>
      </c>
      <c r="S126" s="35" t="str">
        <f t="array" ref="S126">IF(ISNUMBER(S37),S37*INDEX(Forecast!$E$7:$AG$7,MATCH(S$96,Forecast!$E$5:$AG$5,0)),"n/a")</f>
        <v>n/a</v>
      </c>
      <c r="T126" s="35" t="str">
        <f t="array" ref="T126">IF(ISNUMBER(T37),T37*INDEX(Forecast!$E$7:$AG$7,MATCH(T$96,Forecast!$E$5:$AG$5,0)),"n/a")</f>
        <v>n/a</v>
      </c>
      <c r="U126" s="35" t="str">
        <f t="array" ref="U126">IF(ISNUMBER(U37),U37*INDEX(Forecast!$E$7:$AG$7,MATCH(U$96,Forecast!$E$5:$AG$5,0)),"n/a")</f>
        <v>n/a</v>
      </c>
      <c r="V126" s="35" t="str">
        <f t="array" ref="V126">IF(ISNUMBER(V37),V37*INDEX(Forecast!$E$7:$AG$7,MATCH(V$96,Forecast!$E$5:$AG$5,0)),"n/a")</f>
        <v>n/a</v>
      </c>
      <c r="W126" s="35" t="str">
        <f t="array" ref="W126">IF(ISNUMBER(W37),W37*INDEX(Forecast!$E$7:$AG$7,MATCH(W$96,Forecast!$E$5:$AG$5,0)),"n/a")</f>
        <v>n/a</v>
      </c>
      <c r="X126" s="35" t="str">
        <f t="array" ref="X126">IF(ISNUMBER(X37),X37*INDEX(Forecast!$E$7:$AG$7,MATCH(X$96,Forecast!$E$5:$AG$5,0)),"n/a")</f>
        <v>n/a</v>
      </c>
      <c r="Y126" s="35" t="str">
        <f t="array" ref="Y126">IF(ISNUMBER(Y37),Y37*INDEX(Forecast!$E$7:$AG$7,MATCH(Y$96,Forecast!$E$5:$AG$5,0)),"n/a")</f>
        <v>n/a</v>
      </c>
      <c r="Z126" s="35" t="str">
        <f t="array" ref="Z126">IF(ISNUMBER(Z37),Z37*INDEX(Forecast!$E$7:$AG$7,MATCH(Z$96,Forecast!$E$5:$AG$5,0)),"n/a")</f>
        <v>n/a</v>
      </c>
      <c r="AA126" s="35" t="str">
        <f t="array" ref="AA126">IF(ISNUMBER(AA37),AA37*INDEX(Forecast!$E$7:$AG$7,MATCH(AA$96,Forecast!$E$5:$AG$5,0)),"n/a")</f>
        <v>n/a</v>
      </c>
      <c r="AB126" s="35" t="str">
        <f t="array" ref="AB126">IF(ISNUMBER(AB37),AB37*INDEX(Forecast!$E$7:$AG$7,MATCH(AB$96,Forecast!$E$5:$AG$5,0)),"n/a")</f>
        <v>n/a</v>
      </c>
      <c r="AC126" s="35" t="str">
        <f t="array" ref="AC126">IF(ISNUMBER(AC37),AC37*INDEX(Forecast!$E$7:$AG$7,MATCH(AC$96,Forecast!$E$5:$AG$5,0)),"n/a")</f>
        <v>n/a</v>
      </c>
      <c r="AD126" s="35" t="str">
        <f t="array" ref="AD126">IF(ISNUMBER(AD37),AD37*INDEX(Forecast!$E$7:$AG$7,MATCH(AD$96,Forecast!$E$5:$AG$5,0)),"n/a")</f>
        <v>n/a</v>
      </c>
      <c r="AE126" s="35" t="str">
        <f t="array" ref="AE126">IF(ISNUMBER(AE37),AE37*INDEX(Forecast!$E$7:$AG$7,MATCH(AE$96,Forecast!$E$5:$AG$5,0)),"n/a")</f>
        <v>n/a</v>
      </c>
      <c r="AF126" s="35" t="str">
        <f t="array" ref="AF126">IF(ISNUMBER(AF37),AF37*INDEX(Forecast!$E$7:$AG$7,MATCH(AF$96,Forecast!$E$5:$AG$5,0)),"n/a")</f>
        <v>n/a</v>
      </c>
      <c r="AG126" s="35" t="str">
        <f t="array" ref="AG126">IF(ISNUMBER(AG37),AG37*INDEX(Forecast!$E$7:$AG$7,MATCH(AG$96,Forecast!$E$5:$AG$5,0)),"n/a")</f>
        <v>n/a</v>
      </c>
      <c r="AH126" s="35" t="str">
        <f t="array" ref="AH126">IF(ISNUMBER(AH37),AH37*INDEX(Forecast!$E$7:$AG$7,MATCH(AH$96,Forecast!$E$5:$AG$5,0)),"n/a")</f>
        <v>n/a</v>
      </c>
      <c r="AI126" s="35" t="str">
        <f t="array" ref="AI126">IF(ISNUMBER(AI37),AI37*INDEX(Forecast!$E$7:$AG$7,MATCH(AI$96,Forecast!$E$5:$AG$5,0)),"n/a")</f>
        <v>n/a</v>
      </c>
      <c r="AJ126" s="35" t="str">
        <f t="array" ref="AJ126">IF(ISNUMBER(AJ37),AJ37*INDEX(Forecast!$E$7:$AG$7,MATCH(AJ$96,Forecast!$E$5:$AG$5,0)),"n/a")</f>
        <v>n/a</v>
      </c>
      <c r="AK126" s="35" t="str">
        <f t="array" ref="AK126">IF(ISNUMBER(AK37),AK37*INDEX(Forecast!$E$7:$AG$7,MATCH(AK$96,Forecast!$E$5:$AG$5,0)),"n/a")</f>
        <v>n/a</v>
      </c>
    </row>
    <row r="127" spans="1:37" ht="15" customHeight="1" x14ac:dyDescent="0.25">
      <c r="A127" s="51">
        <v>5</v>
      </c>
      <c r="B127" s="36" t="s">
        <v>27</v>
      </c>
      <c r="C127" s="36" t="s">
        <v>103</v>
      </c>
      <c r="D127" s="53"/>
      <c r="E127" s="53"/>
      <c r="F127" s="53"/>
      <c r="G127" s="53"/>
      <c r="H127" s="53"/>
      <c r="I127" s="35">
        <f t="array" ref="I127">IF(ISNUMBER(I38),I38*INDEX(Forecast!$E$7:$AG$7,MATCH(I$96,Forecast!$E$5:$AG$5,0)),"n/a")</f>
        <v>11475.444781486234</v>
      </c>
      <c r="J127" s="35">
        <f t="array" ref="J127">IF(ISNUMBER(J38),J38*INDEX(Forecast!$E$7:$AG$7,MATCH(J$96,Forecast!$E$5:$AG$5,0)),"n/a")</f>
        <v>12005.610330390899</v>
      </c>
      <c r="K127" s="35">
        <f t="array" ref="K127">IF(ISNUMBER(K38),K38*INDEX(Forecast!$E$7:$AG$7,MATCH(K$96,Forecast!$E$5:$AG$5,0)),"n/a")</f>
        <v>12585.481309348779</v>
      </c>
      <c r="L127" s="35">
        <f t="array" ref="L127">IF(ISNUMBER(L38),L38*INDEX(Forecast!$E$7:$AG$7,MATCH(L$96,Forecast!$E$5:$AG$5,0)),"n/a")</f>
        <v>13121.622813127036</v>
      </c>
      <c r="M127" s="35">
        <f t="array" ref="M127">IF(ISNUMBER(M38),M38*INDEX(Forecast!$E$7:$AG$7,MATCH(M$96,Forecast!$E$5:$AG$5,0)),"n/a")</f>
        <v>13675.355295840996</v>
      </c>
      <c r="N127" s="35">
        <f t="array" ref="N127">IF(ISNUMBER(N38),N38*INDEX(Forecast!$E$7:$AG$7,MATCH(N$96,Forecast!$E$5:$AG$5,0)),"n/a")</f>
        <v>14085.615954716226</v>
      </c>
      <c r="O127" s="35">
        <f t="array" ref="O127">IF(ISNUMBER(O38),O38*INDEX(Forecast!$E$7:$AG$7,MATCH(O$96,Forecast!$E$5:$AG$5,0)),"n/a")</f>
        <v>14508.184433357714</v>
      </c>
      <c r="P127" s="35">
        <f t="array" ref="P127">IF(ISNUMBER(P38),P38*INDEX(Forecast!$E$7:$AG$7,MATCH(P$96,Forecast!$E$5:$AG$5,0)),"n/a")</f>
        <v>14943.429966358444</v>
      </c>
      <c r="Q127" s="35">
        <f t="array" ref="Q127">IF(ISNUMBER(Q38),Q38*INDEX(Forecast!$E$7:$AG$7,MATCH(Q$96,Forecast!$E$5:$AG$5,0)),"n/a")</f>
        <v>15391.732865349199</v>
      </c>
      <c r="R127" s="35">
        <f t="array" ref="R127">IF(ISNUMBER(R38),R38*INDEX(Forecast!$E$7:$AG$7,MATCH(R$96,Forecast!$E$5:$AG$5,0)),"n/a")</f>
        <v>15853.484851309677</v>
      </c>
      <c r="S127" s="35">
        <f t="array" ref="S127">IF(ISNUMBER(S38),S38*INDEX(Forecast!$E$7:$AG$7,MATCH(S$96,Forecast!$E$5:$AG$5,0)),"n/a")</f>
        <v>16329.089396848967</v>
      </c>
      <c r="T127" s="35">
        <f t="array" ref="T127">IF(ISNUMBER(T38),T38*INDEX(Forecast!$E$7:$AG$7,MATCH(T$96,Forecast!$E$5:$AG$5,0)),"n/a")</f>
        <v>16818.962078754437</v>
      </c>
      <c r="U127" s="35">
        <f t="array" ref="U127">IF(ISNUMBER(U38),U38*INDEX(Forecast!$E$7:$AG$7,MATCH(U$96,Forecast!$E$5:$AG$5,0)),"n/a")</f>
        <v>17323.530941117071</v>
      </c>
      <c r="V127" s="35">
        <f t="array" ref="V127">IF(ISNUMBER(V38),V38*INDEX(Forecast!$E$7:$AG$7,MATCH(V$96,Forecast!$E$5:$AG$5,0)),"n/a")</f>
        <v>17843.236869350585</v>
      </c>
      <c r="W127" s="35">
        <f t="array" ref="W127">IF(ISNUMBER(W38),W38*INDEX(Forecast!$E$7:$AG$7,MATCH(W$96,Forecast!$E$5:$AG$5,0)),"n/a")</f>
        <v>18378.533975431099</v>
      </c>
      <c r="X127" s="35">
        <f t="array" ref="X127">IF(ISNUMBER(X38),X38*INDEX(Forecast!$E$7:$AG$7,MATCH(X$96,Forecast!$E$5:$AG$5,0)),"n/a")</f>
        <v>18929.889994694036</v>
      </c>
      <c r="Y127" s="35">
        <f t="array" ref="Y127">IF(ISNUMBER(Y38),Y38*INDEX(Forecast!$E$7:$AG$7,MATCH(Y$96,Forecast!$E$5:$AG$5,0)),"n/a")</f>
        <v>19497.786694534858</v>
      </c>
      <c r="Z127" s="35">
        <f t="array" ref="Z127">IF(ISNUMBER(Z38),Z38*INDEX(Forecast!$E$7:$AG$7,MATCH(Z$96,Forecast!$E$5:$AG$5,0)),"n/a")</f>
        <v>20082.720295370902</v>
      </c>
      <c r="AA127" s="35">
        <f t="array" ref="AA127">IF(ISNUMBER(AA38),AA38*INDEX(Forecast!$E$7:$AG$7,MATCH(AA$96,Forecast!$E$5:$AG$5,0)),"n/a")</f>
        <v>20685.201904232032</v>
      </c>
      <c r="AB127" s="35">
        <f t="array" ref="AB127">IF(ISNUMBER(AB38),AB38*INDEX(Forecast!$E$7:$AG$7,MATCH(AB$96,Forecast!$E$5:$AG$5,0)),"n/a")</f>
        <v>21305.757961358991</v>
      </c>
      <c r="AC127" s="35">
        <f t="array" ref="AC127">IF(ISNUMBER(AC38),AC38*INDEX(Forecast!$E$7:$AG$7,MATCH(AC$96,Forecast!$E$5:$AG$5,0)),"n/a")</f>
        <v>21944.930700199762</v>
      </c>
      <c r="AD127" s="35">
        <f t="array" ref="AD127">IF(ISNUMBER(AD38),AD38*INDEX(Forecast!$E$7:$AG$7,MATCH(AD$96,Forecast!$E$5:$AG$5,0)),"n/a")</f>
        <v>22603.278621205754</v>
      </c>
      <c r="AE127" s="35">
        <f t="array" ref="AE127">IF(ISNUMBER(AE38),AE38*INDEX(Forecast!$E$7:$AG$7,MATCH(AE$96,Forecast!$E$5:$AG$5,0)),"n/a")</f>
        <v>23281.376979841927</v>
      </c>
      <c r="AF127" s="35">
        <f t="array" ref="AF127">IF(ISNUMBER(AF38),AF38*INDEX(Forecast!$E$7:$AG$7,MATCH(AF$96,Forecast!$E$5:$AG$5,0)),"n/a")</f>
        <v>23979.818289237188</v>
      </c>
      <c r="AG127" s="35">
        <f t="array" ref="AG127">IF(ISNUMBER(AG38),AG38*INDEX(Forecast!$E$7:$AG$7,MATCH(AG$96,Forecast!$E$5:$AG$5,0)),"n/a")</f>
        <v>24699.212837914303</v>
      </c>
      <c r="AH127" s="35">
        <f t="array" ref="AH127">IF(ISNUMBER(AH38),AH38*INDEX(Forecast!$E$7:$AG$7,MATCH(AH$96,Forecast!$E$5:$AG$5,0)),"n/a")</f>
        <v>25440.189223051733</v>
      </c>
      <c r="AI127" s="35">
        <f t="array" ref="AI127">IF(ISNUMBER(AI38),AI38*INDEX(Forecast!$E$7:$AG$7,MATCH(AI$96,Forecast!$E$5:$AG$5,0)),"n/a")</f>
        <v>26203.394899743289</v>
      </c>
      <c r="AJ127" s="35">
        <f t="array" ref="AJ127">IF(ISNUMBER(AJ38),AJ38*INDEX(Forecast!$E$7:$AG$7,MATCH(AJ$96,Forecast!$E$5:$AG$5,0)),"n/a")</f>
        <v>26989.496746735589</v>
      </c>
      <c r="AK127" s="35">
        <f t="array" ref="AK127">IF(ISNUMBER(AK38),AK38*INDEX(Forecast!$E$7:$AG$7,MATCH(AK$96,Forecast!$E$5:$AG$5,0)),"n/a")</f>
        <v>27799.181649137659</v>
      </c>
    </row>
    <row r="128" spans="1:37" ht="15" customHeight="1" x14ac:dyDescent="0.25">
      <c r="A128" s="51">
        <v>5</v>
      </c>
      <c r="B128" s="36" t="s">
        <v>27</v>
      </c>
      <c r="C128" s="36" t="s">
        <v>105</v>
      </c>
      <c r="D128" s="53"/>
      <c r="E128" s="53"/>
      <c r="F128" s="53"/>
      <c r="G128" s="53"/>
      <c r="H128" s="53"/>
      <c r="I128" s="35" t="str">
        <f t="array" ref="I128">IF(ISNUMBER(I39),I39*INDEX(Forecast!$E$7:$AG$7,MATCH(I$96,Forecast!$E$5:$AG$5,0)),"n/a")</f>
        <v>n/a</v>
      </c>
      <c r="J128" s="35" t="str">
        <f t="array" ref="J128">IF(ISNUMBER(J39),J39*INDEX(Forecast!$E$7:$AG$7,MATCH(J$96,Forecast!$E$5:$AG$5,0)),"n/a")</f>
        <v>n/a</v>
      </c>
      <c r="K128" s="35" t="str">
        <f t="array" ref="K128">IF(ISNUMBER(K39),K39*INDEX(Forecast!$E$7:$AG$7,MATCH(K$96,Forecast!$E$5:$AG$5,0)),"n/a")</f>
        <v>n/a</v>
      </c>
      <c r="L128" s="35" t="str">
        <f t="array" ref="L128">IF(ISNUMBER(L39),L39*INDEX(Forecast!$E$7:$AG$7,MATCH(L$96,Forecast!$E$5:$AG$5,0)),"n/a")</f>
        <v>n/a</v>
      </c>
      <c r="M128" s="35" t="str">
        <f t="array" ref="M128">IF(ISNUMBER(M39),M39*INDEX(Forecast!$E$7:$AG$7,MATCH(M$96,Forecast!$E$5:$AG$5,0)),"n/a")</f>
        <v>n/a</v>
      </c>
      <c r="N128" s="35" t="str">
        <f t="array" ref="N128">IF(ISNUMBER(N39),N39*INDEX(Forecast!$E$7:$AG$7,MATCH(N$96,Forecast!$E$5:$AG$5,0)),"n/a")</f>
        <v>n/a</v>
      </c>
      <c r="O128" s="35" t="str">
        <f t="array" ref="O128">IF(ISNUMBER(O39),O39*INDEX(Forecast!$E$7:$AG$7,MATCH(O$96,Forecast!$E$5:$AG$5,0)),"n/a")</f>
        <v>n/a</v>
      </c>
      <c r="P128" s="35" t="str">
        <f t="array" ref="P128">IF(ISNUMBER(P39),P39*INDEX(Forecast!$E$7:$AG$7,MATCH(P$96,Forecast!$E$5:$AG$5,0)),"n/a")</f>
        <v>n/a</v>
      </c>
      <c r="Q128" s="35" t="str">
        <f t="array" ref="Q128">IF(ISNUMBER(Q39),Q39*INDEX(Forecast!$E$7:$AG$7,MATCH(Q$96,Forecast!$E$5:$AG$5,0)),"n/a")</f>
        <v>n/a</v>
      </c>
      <c r="R128" s="35" t="str">
        <f t="array" ref="R128">IF(ISNUMBER(R39),R39*INDEX(Forecast!$E$7:$AG$7,MATCH(R$96,Forecast!$E$5:$AG$5,0)),"n/a")</f>
        <v>n/a</v>
      </c>
      <c r="S128" s="35" t="str">
        <f t="array" ref="S128">IF(ISNUMBER(S39),S39*INDEX(Forecast!$E$7:$AG$7,MATCH(S$96,Forecast!$E$5:$AG$5,0)),"n/a")</f>
        <v>n/a</v>
      </c>
      <c r="T128" s="35" t="str">
        <f t="array" ref="T128">IF(ISNUMBER(T39),T39*INDEX(Forecast!$E$7:$AG$7,MATCH(T$96,Forecast!$E$5:$AG$5,0)),"n/a")</f>
        <v>n/a</v>
      </c>
      <c r="U128" s="35" t="str">
        <f t="array" ref="U128">IF(ISNUMBER(U39),U39*INDEX(Forecast!$E$7:$AG$7,MATCH(U$96,Forecast!$E$5:$AG$5,0)),"n/a")</f>
        <v>n/a</v>
      </c>
      <c r="V128" s="35" t="str">
        <f t="array" ref="V128">IF(ISNUMBER(V39),V39*INDEX(Forecast!$E$7:$AG$7,MATCH(V$96,Forecast!$E$5:$AG$5,0)),"n/a")</f>
        <v>n/a</v>
      </c>
      <c r="W128" s="35" t="str">
        <f t="array" ref="W128">IF(ISNUMBER(W39),W39*INDEX(Forecast!$E$7:$AG$7,MATCH(W$96,Forecast!$E$5:$AG$5,0)),"n/a")</f>
        <v>n/a</v>
      </c>
      <c r="X128" s="35" t="str">
        <f t="array" ref="X128">IF(ISNUMBER(X39),X39*INDEX(Forecast!$E$7:$AG$7,MATCH(X$96,Forecast!$E$5:$AG$5,0)),"n/a")</f>
        <v>n/a</v>
      </c>
      <c r="Y128" s="35" t="str">
        <f t="array" ref="Y128">IF(ISNUMBER(Y39),Y39*INDEX(Forecast!$E$7:$AG$7,MATCH(Y$96,Forecast!$E$5:$AG$5,0)),"n/a")</f>
        <v>n/a</v>
      </c>
      <c r="Z128" s="35" t="str">
        <f t="array" ref="Z128">IF(ISNUMBER(Z39),Z39*INDEX(Forecast!$E$7:$AG$7,MATCH(Z$96,Forecast!$E$5:$AG$5,0)),"n/a")</f>
        <v>n/a</v>
      </c>
      <c r="AA128" s="35" t="str">
        <f t="array" ref="AA128">IF(ISNUMBER(AA39),AA39*INDEX(Forecast!$E$7:$AG$7,MATCH(AA$96,Forecast!$E$5:$AG$5,0)),"n/a")</f>
        <v>n/a</v>
      </c>
      <c r="AB128" s="35" t="str">
        <f t="array" ref="AB128">IF(ISNUMBER(AB39),AB39*INDEX(Forecast!$E$7:$AG$7,MATCH(AB$96,Forecast!$E$5:$AG$5,0)),"n/a")</f>
        <v>n/a</v>
      </c>
      <c r="AC128" s="35" t="str">
        <f t="array" ref="AC128">IF(ISNUMBER(AC39),AC39*INDEX(Forecast!$E$7:$AG$7,MATCH(AC$96,Forecast!$E$5:$AG$5,0)),"n/a")</f>
        <v>n/a</v>
      </c>
      <c r="AD128" s="35" t="str">
        <f t="array" ref="AD128">IF(ISNUMBER(AD39),AD39*INDEX(Forecast!$E$7:$AG$7,MATCH(AD$96,Forecast!$E$5:$AG$5,0)),"n/a")</f>
        <v>n/a</v>
      </c>
      <c r="AE128" s="35" t="str">
        <f t="array" ref="AE128">IF(ISNUMBER(AE39),AE39*INDEX(Forecast!$E$7:$AG$7,MATCH(AE$96,Forecast!$E$5:$AG$5,0)),"n/a")</f>
        <v>n/a</v>
      </c>
      <c r="AF128" s="35" t="str">
        <f t="array" ref="AF128">IF(ISNUMBER(AF39),AF39*INDEX(Forecast!$E$7:$AG$7,MATCH(AF$96,Forecast!$E$5:$AG$5,0)),"n/a")</f>
        <v>n/a</v>
      </c>
      <c r="AG128" s="35" t="str">
        <f t="array" ref="AG128">IF(ISNUMBER(AG39),AG39*INDEX(Forecast!$E$7:$AG$7,MATCH(AG$96,Forecast!$E$5:$AG$5,0)),"n/a")</f>
        <v>n/a</v>
      </c>
      <c r="AH128" s="35" t="str">
        <f t="array" ref="AH128">IF(ISNUMBER(AH39),AH39*INDEX(Forecast!$E$7:$AG$7,MATCH(AH$96,Forecast!$E$5:$AG$5,0)),"n/a")</f>
        <v>n/a</v>
      </c>
      <c r="AI128" s="35" t="str">
        <f t="array" ref="AI128">IF(ISNUMBER(AI39),AI39*INDEX(Forecast!$E$7:$AG$7,MATCH(AI$96,Forecast!$E$5:$AG$5,0)),"n/a")</f>
        <v>n/a</v>
      </c>
      <c r="AJ128" s="35" t="str">
        <f t="array" ref="AJ128">IF(ISNUMBER(AJ39),AJ39*INDEX(Forecast!$E$7:$AG$7,MATCH(AJ$96,Forecast!$E$5:$AG$5,0)),"n/a")</f>
        <v>n/a</v>
      </c>
      <c r="AK128" s="35" t="str">
        <f t="array" ref="AK128">IF(ISNUMBER(AK39),AK39*INDEX(Forecast!$E$7:$AG$7,MATCH(AK$96,Forecast!$E$5:$AG$5,0)),"n/a")</f>
        <v>n/a</v>
      </c>
    </row>
    <row r="129" spans="1:37" ht="15" customHeight="1" x14ac:dyDescent="0.25">
      <c r="A129" s="51">
        <v>5</v>
      </c>
      <c r="B129" s="36" t="s">
        <v>27</v>
      </c>
      <c r="C129" s="36" t="s">
        <v>106</v>
      </c>
      <c r="D129" s="53"/>
      <c r="E129" s="53"/>
      <c r="F129" s="53"/>
      <c r="G129" s="53"/>
      <c r="H129" s="53"/>
      <c r="I129" s="35" t="str">
        <f t="array" ref="I129">IF(ISNUMBER(I40),I40*INDEX(Forecast!$E$7:$AG$7,MATCH(I$96,Forecast!$E$5:$AG$5,0)),"n/a")</f>
        <v>n/a</v>
      </c>
      <c r="J129" s="35" t="str">
        <f t="array" ref="J129">IF(ISNUMBER(J40),J40*INDEX(Forecast!$E$7:$AG$7,MATCH(J$96,Forecast!$E$5:$AG$5,0)),"n/a")</f>
        <v>n/a</v>
      </c>
      <c r="K129" s="35" t="str">
        <f t="array" ref="K129">IF(ISNUMBER(K40),K40*INDEX(Forecast!$E$7:$AG$7,MATCH(K$96,Forecast!$E$5:$AG$5,0)),"n/a")</f>
        <v>n/a</v>
      </c>
      <c r="L129" s="35" t="str">
        <f t="array" ref="L129">IF(ISNUMBER(L40),L40*INDEX(Forecast!$E$7:$AG$7,MATCH(L$96,Forecast!$E$5:$AG$5,0)),"n/a")</f>
        <v>n/a</v>
      </c>
      <c r="M129" s="35" t="str">
        <f t="array" ref="M129">IF(ISNUMBER(M40),M40*INDEX(Forecast!$E$7:$AG$7,MATCH(M$96,Forecast!$E$5:$AG$5,0)),"n/a")</f>
        <v>n/a</v>
      </c>
      <c r="N129" s="35" t="str">
        <f t="array" ref="N129">IF(ISNUMBER(N40),N40*INDEX(Forecast!$E$7:$AG$7,MATCH(N$96,Forecast!$E$5:$AG$5,0)),"n/a")</f>
        <v>n/a</v>
      </c>
      <c r="O129" s="35" t="str">
        <f t="array" ref="O129">IF(ISNUMBER(O40),O40*INDEX(Forecast!$E$7:$AG$7,MATCH(O$96,Forecast!$E$5:$AG$5,0)),"n/a")</f>
        <v>n/a</v>
      </c>
      <c r="P129" s="35" t="str">
        <f t="array" ref="P129">IF(ISNUMBER(P40),P40*INDEX(Forecast!$E$7:$AG$7,MATCH(P$96,Forecast!$E$5:$AG$5,0)),"n/a")</f>
        <v>n/a</v>
      </c>
      <c r="Q129" s="35" t="str">
        <f t="array" ref="Q129">IF(ISNUMBER(Q40),Q40*INDEX(Forecast!$E$7:$AG$7,MATCH(Q$96,Forecast!$E$5:$AG$5,0)),"n/a")</f>
        <v>n/a</v>
      </c>
      <c r="R129" s="35" t="str">
        <f t="array" ref="R129">IF(ISNUMBER(R40),R40*INDEX(Forecast!$E$7:$AG$7,MATCH(R$96,Forecast!$E$5:$AG$5,0)),"n/a")</f>
        <v>n/a</v>
      </c>
      <c r="S129" s="35" t="str">
        <f t="array" ref="S129">IF(ISNUMBER(S40),S40*INDEX(Forecast!$E$7:$AG$7,MATCH(S$96,Forecast!$E$5:$AG$5,0)),"n/a")</f>
        <v>n/a</v>
      </c>
      <c r="T129" s="35" t="str">
        <f t="array" ref="T129">IF(ISNUMBER(T40),T40*INDEX(Forecast!$E$7:$AG$7,MATCH(T$96,Forecast!$E$5:$AG$5,0)),"n/a")</f>
        <v>n/a</v>
      </c>
      <c r="U129" s="35" t="str">
        <f t="array" ref="U129">IF(ISNUMBER(U40),U40*INDEX(Forecast!$E$7:$AG$7,MATCH(U$96,Forecast!$E$5:$AG$5,0)),"n/a")</f>
        <v>n/a</v>
      </c>
      <c r="V129" s="35" t="str">
        <f t="array" ref="V129">IF(ISNUMBER(V40),V40*INDEX(Forecast!$E$7:$AG$7,MATCH(V$96,Forecast!$E$5:$AG$5,0)),"n/a")</f>
        <v>n/a</v>
      </c>
      <c r="W129" s="35" t="str">
        <f t="array" ref="W129">IF(ISNUMBER(W40),W40*INDEX(Forecast!$E$7:$AG$7,MATCH(W$96,Forecast!$E$5:$AG$5,0)),"n/a")</f>
        <v>n/a</v>
      </c>
      <c r="X129" s="35" t="str">
        <f t="array" ref="X129">IF(ISNUMBER(X40),X40*INDEX(Forecast!$E$7:$AG$7,MATCH(X$96,Forecast!$E$5:$AG$5,0)),"n/a")</f>
        <v>n/a</v>
      </c>
      <c r="Y129" s="35" t="str">
        <f t="array" ref="Y129">IF(ISNUMBER(Y40),Y40*INDEX(Forecast!$E$7:$AG$7,MATCH(Y$96,Forecast!$E$5:$AG$5,0)),"n/a")</f>
        <v>n/a</v>
      </c>
      <c r="Z129" s="35" t="str">
        <f t="array" ref="Z129">IF(ISNUMBER(Z40),Z40*INDEX(Forecast!$E$7:$AG$7,MATCH(Z$96,Forecast!$E$5:$AG$5,0)),"n/a")</f>
        <v>n/a</v>
      </c>
      <c r="AA129" s="35" t="str">
        <f t="array" ref="AA129">IF(ISNUMBER(AA40),AA40*INDEX(Forecast!$E$7:$AG$7,MATCH(AA$96,Forecast!$E$5:$AG$5,0)),"n/a")</f>
        <v>n/a</v>
      </c>
      <c r="AB129" s="35" t="str">
        <f t="array" ref="AB129">IF(ISNUMBER(AB40),AB40*INDEX(Forecast!$E$7:$AG$7,MATCH(AB$96,Forecast!$E$5:$AG$5,0)),"n/a")</f>
        <v>n/a</v>
      </c>
      <c r="AC129" s="35" t="str">
        <f t="array" ref="AC129">IF(ISNUMBER(AC40),AC40*INDEX(Forecast!$E$7:$AG$7,MATCH(AC$96,Forecast!$E$5:$AG$5,0)),"n/a")</f>
        <v>n/a</v>
      </c>
      <c r="AD129" s="35" t="str">
        <f t="array" ref="AD129">IF(ISNUMBER(AD40),AD40*INDEX(Forecast!$E$7:$AG$7,MATCH(AD$96,Forecast!$E$5:$AG$5,0)),"n/a")</f>
        <v>n/a</v>
      </c>
      <c r="AE129" s="35" t="str">
        <f t="array" ref="AE129">IF(ISNUMBER(AE40),AE40*INDEX(Forecast!$E$7:$AG$7,MATCH(AE$96,Forecast!$E$5:$AG$5,0)),"n/a")</f>
        <v>n/a</v>
      </c>
      <c r="AF129" s="35" t="str">
        <f t="array" ref="AF129">IF(ISNUMBER(AF40),AF40*INDEX(Forecast!$E$7:$AG$7,MATCH(AF$96,Forecast!$E$5:$AG$5,0)),"n/a")</f>
        <v>n/a</v>
      </c>
      <c r="AG129" s="35" t="str">
        <f t="array" ref="AG129">IF(ISNUMBER(AG40),AG40*INDEX(Forecast!$E$7:$AG$7,MATCH(AG$96,Forecast!$E$5:$AG$5,0)),"n/a")</f>
        <v>n/a</v>
      </c>
      <c r="AH129" s="35" t="str">
        <f t="array" ref="AH129">IF(ISNUMBER(AH40),AH40*INDEX(Forecast!$E$7:$AG$7,MATCH(AH$96,Forecast!$E$5:$AG$5,0)),"n/a")</f>
        <v>n/a</v>
      </c>
      <c r="AI129" s="35" t="str">
        <f t="array" ref="AI129">IF(ISNUMBER(AI40),AI40*INDEX(Forecast!$E$7:$AG$7,MATCH(AI$96,Forecast!$E$5:$AG$5,0)),"n/a")</f>
        <v>n/a</v>
      </c>
      <c r="AJ129" s="35" t="str">
        <f t="array" ref="AJ129">IF(ISNUMBER(AJ40),AJ40*INDEX(Forecast!$E$7:$AG$7,MATCH(AJ$96,Forecast!$E$5:$AG$5,0)),"n/a")</f>
        <v>n/a</v>
      </c>
      <c r="AK129" s="35" t="str">
        <f t="array" ref="AK129">IF(ISNUMBER(AK40),AK40*INDEX(Forecast!$E$7:$AG$7,MATCH(AK$96,Forecast!$E$5:$AG$5,0)),"n/a")</f>
        <v>n/a</v>
      </c>
    </row>
    <row r="130" spans="1:37" ht="15" customHeight="1" x14ac:dyDescent="0.25">
      <c r="A130" s="51">
        <v>5</v>
      </c>
      <c r="B130" s="36" t="s">
        <v>27</v>
      </c>
      <c r="C130" s="36" t="s">
        <v>108</v>
      </c>
      <c r="D130" s="53"/>
      <c r="E130" s="53"/>
      <c r="F130" s="53"/>
      <c r="G130" s="53"/>
      <c r="H130" s="53"/>
      <c r="I130" s="35" t="str">
        <f t="array" ref="I130">IF(ISNUMBER(I41),I41*INDEX(Forecast!$E$7:$AG$7,MATCH(I$96,Forecast!$E$5:$AG$5,0)),"n/a")</f>
        <v>n/a</v>
      </c>
      <c r="J130" s="35" t="str">
        <f t="array" ref="J130">IF(ISNUMBER(J41),J41*INDEX(Forecast!$E$7:$AG$7,MATCH(J$96,Forecast!$E$5:$AG$5,0)),"n/a")</f>
        <v>n/a</v>
      </c>
      <c r="K130" s="35" t="str">
        <f t="array" ref="K130">IF(ISNUMBER(K41),K41*INDEX(Forecast!$E$7:$AG$7,MATCH(K$96,Forecast!$E$5:$AG$5,0)),"n/a")</f>
        <v>n/a</v>
      </c>
      <c r="L130" s="35" t="str">
        <f t="array" ref="L130">IF(ISNUMBER(L41),L41*INDEX(Forecast!$E$7:$AG$7,MATCH(L$96,Forecast!$E$5:$AG$5,0)),"n/a")</f>
        <v>n/a</v>
      </c>
      <c r="M130" s="35" t="str">
        <f t="array" ref="M130">IF(ISNUMBER(M41),M41*INDEX(Forecast!$E$7:$AG$7,MATCH(M$96,Forecast!$E$5:$AG$5,0)),"n/a")</f>
        <v>n/a</v>
      </c>
      <c r="N130" s="35" t="str">
        <f t="array" ref="N130">IF(ISNUMBER(N41),N41*INDEX(Forecast!$E$7:$AG$7,MATCH(N$96,Forecast!$E$5:$AG$5,0)),"n/a")</f>
        <v>n/a</v>
      </c>
      <c r="O130" s="35" t="str">
        <f t="array" ref="O130">IF(ISNUMBER(O41),O41*INDEX(Forecast!$E$7:$AG$7,MATCH(O$96,Forecast!$E$5:$AG$5,0)),"n/a")</f>
        <v>n/a</v>
      </c>
      <c r="P130" s="35" t="str">
        <f t="array" ref="P130">IF(ISNUMBER(P41),P41*INDEX(Forecast!$E$7:$AG$7,MATCH(P$96,Forecast!$E$5:$AG$5,0)),"n/a")</f>
        <v>n/a</v>
      </c>
      <c r="Q130" s="35" t="str">
        <f t="array" ref="Q130">IF(ISNUMBER(Q41),Q41*INDEX(Forecast!$E$7:$AG$7,MATCH(Q$96,Forecast!$E$5:$AG$5,0)),"n/a")</f>
        <v>n/a</v>
      </c>
      <c r="R130" s="35" t="str">
        <f t="array" ref="R130">IF(ISNUMBER(R41),R41*INDEX(Forecast!$E$7:$AG$7,MATCH(R$96,Forecast!$E$5:$AG$5,0)),"n/a")</f>
        <v>n/a</v>
      </c>
      <c r="S130" s="35" t="str">
        <f t="array" ref="S130">IF(ISNUMBER(S41),S41*INDEX(Forecast!$E$7:$AG$7,MATCH(S$96,Forecast!$E$5:$AG$5,0)),"n/a")</f>
        <v>n/a</v>
      </c>
      <c r="T130" s="35" t="str">
        <f t="array" ref="T130">IF(ISNUMBER(T41),T41*INDEX(Forecast!$E$7:$AG$7,MATCH(T$96,Forecast!$E$5:$AG$5,0)),"n/a")</f>
        <v>n/a</v>
      </c>
      <c r="U130" s="35" t="str">
        <f t="array" ref="U130">IF(ISNUMBER(U41),U41*INDEX(Forecast!$E$7:$AG$7,MATCH(U$96,Forecast!$E$5:$AG$5,0)),"n/a")</f>
        <v>n/a</v>
      </c>
      <c r="V130" s="35" t="str">
        <f t="array" ref="V130">IF(ISNUMBER(V41),V41*INDEX(Forecast!$E$7:$AG$7,MATCH(V$96,Forecast!$E$5:$AG$5,0)),"n/a")</f>
        <v>n/a</v>
      </c>
      <c r="W130" s="35" t="str">
        <f t="array" ref="W130">IF(ISNUMBER(W41),W41*INDEX(Forecast!$E$7:$AG$7,MATCH(W$96,Forecast!$E$5:$AG$5,0)),"n/a")</f>
        <v>n/a</v>
      </c>
      <c r="X130" s="35" t="str">
        <f t="array" ref="X130">IF(ISNUMBER(X41),X41*INDEX(Forecast!$E$7:$AG$7,MATCH(X$96,Forecast!$E$5:$AG$5,0)),"n/a")</f>
        <v>n/a</v>
      </c>
      <c r="Y130" s="35" t="str">
        <f t="array" ref="Y130">IF(ISNUMBER(Y41),Y41*INDEX(Forecast!$E$7:$AG$7,MATCH(Y$96,Forecast!$E$5:$AG$5,0)),"n/a")</f>
        <v>n/a</v>
      </c>
      <c r="Z130" s="35" t="str">
        <f t="array" ref="Z130">IF(ISNUMBER(Z41),Z41*INDEX(Forecast!$E$7:$AG$7,MATCH(Z$96,Forecast!$E$5:$AG$5,0)),"n/a")</f>
        <v>n/a</v>
      </c>
      <c r="AA130" s="35" t="str">
        <f t="array" ref="AA130">IF(ISNUMBER(AA41),AA41*INDEX(Forecast!$E$7:$AG$7,MATCH(AA$96,Forecast!$E$5:$AG$5,0)),"n/a")</f>
        <v>n/a</v>
      </c>
      <c r="AB130" s="35" t="str">
        <f t="array" ref="AB130">IF(ISNUMBER(AB41),AB41*INDEX(Forecast!$E$7:$AG$7,MATCH(AB$96,Forecast!$E$5:$AG$5,0)),"n/a")</f>
        <v>n/a</v>
      </c>
      <c r="AC130" s="35" t="str">
        <f t="array" ref="AC130">IF(ISNUMBER(AC41),AC41*INDEX(Forecast!$E$7:$AG$7,MATCH(AC$96,Forecast!$E$5:$AG$5,0)),"n/a")</f>
        <v>n/a</v>
      </c>
      <c r="AD130" s="35" t="str">
        <f t="array" ref="AD130">IF(ISNUMBER(AD41),AD41*INDEX(Forecast!$E$7:$AG$7,MATCH(AD$96,Forecast!$E$5:$AG$5,0)),"n/a")</f>
        <v>n/a</v>
      </c>
      <c r="AE130" s="35" t="str">
        <f t="array" ref="AE130">IF(ISNUMBER(AE41),AE41*INDEX(Forecast!$E$7:$AG$7,MATCH(AE$96,Forecast!$E$5:$AG$5,0)),"n/a")</f>
        <v>n/a</v>
      </c>
      <c r="AF130" s="35" t="str">
        <f t="array" ref="AF130">IF(ISNUMBER(AF41),AF41*INDEX(Forecast!$E$7:$AG$7,MATCH(AF$96,Forecast!$E$5:$AG$5,0)),"n/a")</f>
        <v>n/a</v>
      </c>
      <c r="AG130" s="35" t="str">
        <f t="array" ref="AG130">IF(ISNUMBER(AG41),AG41*INDEX(Forecast!$E$7:$AG$7,MATCH(AG$96,Forecast!$E$5:$AG$5,0)),"n/a")</f>
        <v>n/a</v>
      </c>
      <c r="AH130" s="35" t="str">
        <f t="array" ref="AH130">IF(ISNUMBER(AH41),AH41*INDEX(Forecast!$E$7:$AG$7,MATCH(AH$96,Forecast!$E$5:$AG$5,0)),"n/a")</f>
        <v>n/a</v>
      </c>
      <c r="AI130" s="35" t="str">
        <f t="array" ref="AI130">IF(ISNUMBER(AI41),AI41*INDEX(Forecast!$E$7:$AG$7,MATCH(AI$96,Forecast!$E$5:$AG$5,0)),"n/a")</f>
        <v>n/a</v>
      </c>
      <c r="AJ130" s="35" t="str">
        <f t="array" ref="AJ130">IF(ISNUMBER(AJ41),AJ41*INDEX(Forecast!$E$7:$AG$7,MATCH(AJ$96,Forecast!$E$5:$AG$5,0)),"n/a")</f>
        <v>n/a</v>
      </c>
      <c r="AK130" s="35" t="str">
        <f t="array" ref="AK130">IF(ISNUMBER(AK41),AK41*INDEX(Forecast!$E$7:$AG$7,MATCH(AK$96,Forecast!$E$5:$AG$5,0)),"n/a")</f>
        <v>n/a</v>
      </c>
    </row>
    <row r="131" spans="1:37" ht="15" customHeight="1" x14ac:dyDescent="0.25">
      <c r="A131" s="51">
        <v>5</v>
      </c>
      <c r="B131" s="36" t="s">
        <v>27</v>
      </c>
      <c r="C131" s="36" t="s">
        <v>109</v>
      </c>
      <c r="D131" s="53"/>
      <c r="E131" s="53"/>
      <c r="F131" s="53"/>
      <c r="G131" s="53"/>
      <c r="H131" s="53"/>
      <c r="I131" s="35" t="str">
        <f t="array" ref="I131">IF(ISNUMBER(I42),I42*INDEX(Forecast!$E$7:$AG$7,MATCH(I$96,Forecast!$E$5:$AG$5,0)),"n/a")</f>
        <v>n/a</v>
      </c>
      <c r="J131" s="35" t="str">
        <f t="array" ref="J131">IF(ISNUMBER(J42),J42*INDEX(Forecast!$E$7:$AG$7,MATCH(J$96,Forecast!$E$5:$AG$5,0)),"n/a")</f>
        <v>n/a</v>
      </c>
      <c r="K131" s="35" t="str">
        <f t="array" ref="K131">IF(ISNUMBER(K42),K42*INDEX(Forecast!$E$7:$AG$7,MATCH(K$96,Forecast!$E$5:$AG$5,0)),"n/a")</f>
        <v>n/a</v>
      </c>
      <c r="L131" s="35" t="str">
        <f t="array" ref="L131">IF(ISNUMBER(L42),L42*INDEX(Forecast!$E$7:$AG$7,MATCH(L$96,Forecast!$E$5:$AG$5,0)),"n/a")</f>
        <v>n/a</v>
      </c>
      <c r="M131" s="35" t="str">
        <f t="array" ref="M131">IF(ISNUMBER(M42),M42*INDEX(Forecast!$E$7:$AG$7,MATCH(M$96,Forecast!$E$5:$AG$5,0)),"n/a")</f>
        <v>n/a</v>
      </c>
      <c r="N131" s="35" t="str">
        <f t="array" ref="N131">IF(ISNUMBER(N42),N42*INDEX(Forecast!$E$7:$AG$7,MATCH(N$96,Forecast!$E$5:$AG$5,0)),"n/a")</f>
        <v>n/a</v>
      </c>
      <c r="O131" s="35" t="str">
        <f t="array" ref="O131">IF(ISNUMBER(O42),O42*INDEX(Forecast!$E$7:$AG$7,MATCH(O$96,Forecast!$E$5:$AG$5,0)),"n/a")</f>
        <v>n/a</v>
      </c>
      <c r="P131" s="35" t="str">
        <f t="array" ref="P131">IF(ISNUMBER(P42),P42*INDEX(Forecast!$E$7:$AG$7,MATCH(P$96,Forecast!$E$5:$AG$5,0)),"n/a")</f>
        <v>n/a</v>
      </c>
      <c r="Q131" s="35" t="str">
        <f t="array" ref="Q131">IF(ISNUMBER(Q42),Q42*INDEX(Forecast!$E$7:$AG$7,MATCH(Q$96,Forecast!$E$5:$AG$5,0)),"n/a")</f>
        <v>n/a</v>
      </c>
      <c r="R131" s="35" t="str">
        <f t="array" ref="R131">IF(ISNUMBER(R42),R42*INDEX(Forecast!$E$7:$AG$7,MATCH(R$96,Forecast!$E$5:$AG$5,0)),"n/a")</f>
        <v>n/a</v>
      </c>
      <c r="S131" s="35" t="str">
        <f t="array" ref="S131">IF(ISNUMBER(S42),S42*INDEX(Forecast!$E$7:$AG$7,MATCH(S$96,Forecast!$E$5:$AG$5,0)),"n/a")</f>
        <v>n/a</v>
      </c>
      <c r="T131" s="35" t="str">
        <f t="array" ref="T131">IF(ISNUMBER(T42),T42*INDEX(Forecast!$E$7:$AG$7,MATCH(T$96,Forecast!$E$5:$AG$5,0)),"n/a")</f>
        <v>n/a</v>
      </c>
      <c r="U131" s="35" t="str">
        <f t="array" ref="U131">IF(ISNUMBER(U42),U42*INDEX(Forecast!$E$7:$AG$7,MATCH(U$96,Forecast!$E$5:$AG$5,0)),"n/a")</f>
        <v>n/a</v>
      </c>
      <c r="V131" s="35" t="str">
        <f t="array" ref="V131">IF(ISNUMBER(V42),V42*INDEX(Forecast!$E$7:$AG$7,MATCH(V$96,Forecast!$E$5:$AG$5,0)),"n/a")</f>
        <v>n/a</v>
      </c>
      <c r="W131" s="35" t="str">
        <f t="array" ref="W131">IF(ISNUMBER(W42),W42*INDEX(Forecast!$E$7:$AG$7,MATCH(W$96,Forecast!$E$5:$AG$5,0)),"n/a")</f>
        <v>n/a</v>
      </c>
      <c r="X131" s="35" t="str">
        <f t="array" ref="X131">IF(ISNUMBER(X42),X42*INDEX(Forecast!$E$7:$AG$7,MATCH(X$96,Forecast!$E$5:$AG$5,0)),"n/a")</f>
        <v>n/a</v>
      </c>
      <c r="Y131" s="35" t="str">
        <f t="array" ref="Y131">IF(ISNUMBER(Y42),Y42*INDEX(Forecast!$E$7:$AG$7,MATCH(Y$96,Forecast!$E$5:$AG$5,0)),"n/a")</f>
        <v>n/a</v>
      </c>
      <c r="Z131" s="35" t="str">
        <f t="array" ref="Z131">IF(ISNUMBER(Z42),Z42*INDEX(Forecast!$E$7:$AG$7,MATCH(Z$96,Forecast!$E$5:$AG$5,0)),"n/a")</f>
        <v>n/a</v>
      </c>
      <c r="AA131" s="35" t="str">
        <f t="array" ref="AA131">IF(ISNUMBER(AA42),AA42*INDEX(Forecast!$E$7:$AG$7,MATCH(AA$96,Forecast!$E$5:$AG$5,0)),"n/a")</f>
        <v>n/a</v>
      </c>
      <c r="AB131" s="35" t="str">
        <f t="array" ref="AB131">IF(ISNUMBER(AB42),AB42*INDEX(Forecast!$E$7:$AG$7,MATCH(AB$96,Forecast!$E$5:$AG$5,0)),"n/a")</f>
        <v>n/a</v>
      </c>
      <c r="AC131" s="35" t="str">
        <f t="array" ref="AC131">IF(ISNUMBER(AC42),AC42*INDEX(Forecast!$E$7:$AG$7,MATCH(AC$96,Forecast!$E$5:$AG$5,0)),"n/a")</f>
        <v>n/a</v>
      </c>
      <c r="AD131" s="35" t="str">
        <f t="array" ref="AD131">IF(ISNUMBER(AD42),AD42*INDEX(Forecast!$E$7:$AG$7,MATCH(AD$96,Forecast!$E$5:$AG$5,0)),"n/a")</f>
        <v>n/a</v>
      </c>
      <c r="AE131" s="35" t="str">
        <f t="array" ref="AE131">IF(ISNUMBER(AE42),AE42*INDEX(Forecast!$E$7:$AG$7,MATCH(AE$96,Forecast!$E$5:$AG$5,0)),"n/a")</f>
        <v>n/a</v>
      </c>
      <c r="AF131" s="35" t="str">
        <f t="array" ref="AF131">IF(ISNUMBER(AF42),AF42*INDEX(Forecast!$E$7:$AG$7,MATCH(AF$96,Forecast!$E$5:$AG$5,0)),"n/a")</f>
        <v>n/a</v>
      </c>
      <c r="AG131" s="35" t="str">
        <f t="array" ref="AG131">IF(ISNUMBER(AG42),AG42*INDEX(Forecast!$E$7:$AG$7,MATCH(AG$96,Forecast!$E$5:$AG$5,0)),"n/a")</f>
        <v>n/a</v>
      </c>
      <c r="AH131" s="35" t="str">
        <f t="array" ref="AH131">IF(ISNUMBER(AH42),AH42*INDEX(Forecast!$E$7:$AG$7,MATCH(AH$96,Forecast!$E$5:$AG$5,0)),"n/a")</f>
        <v>n/a</v>
      </c>
      <c r="AI131" s="35" t="str">
        <f t="array" ref="AI131">IF(ISNUMBER(AI42),AI42*INDEX(Forecast!$E$7:$AG$7,MATCH(AI$96,Forecast!$E$5:$AG$5,0)),"n/a")</f>
        <v>n/a</v>
      </c>
      <c r="AJ131" s="35" t="str">
        <f t="array" ref="AJ131">IF(ISNUMBER(AJ42),AJ42*INDEX(Forecast!$E$7:$AG$7,MATCH(AJ$96,Forecast!$E$5:$AG$5,0)),"n/a")</f>
        <v>n/a</v>
      </c>
      <c r="AK131" s="35" t="str">
        <f t="array" ref="AK131">IF(ISNUMBER(AK42),AK42*INDEX(Forecast!$E$7:$AG$7,MATCH(AK$96,Forecast!$E$5:$AG$5,0)),"n/a")</f>
        <v>n/a</v>
      </c>
    </row>
    <row r="132" spans="1:37" ht="15" customHeight="1" x14ac:dyDescent="0.25">
      <c r="A132" s="51">
        <v>6</v>
      </c>
      <c r="B132" s="36" t="s">
        <v>30</v>
      </c>
      <c r="C132" s="36" t="s">
        <v>99</v>
      </c>
      <c r="D132" s="53"/>
      <c r="E132" s="53"/>
      <c r="F132" s="53"/>
      <c r="G132" s="53"/>
      <c r="H132" s="53"/>
      <c r="I132" s="35">
        <f t="array" ref="I132">IF(ISNUMBER(I43),I43*INDEX(Forecast!$E$7:$AG$7,MATCH(I$96,Forecast!$E$5:$AG$5,0)),"n/a")</f>
        <v>17566.321246669129</v>
      </c>
      <c r="J132" s="35">
        <f t="array" ref="J132">IF(ISNUMBER(J43),J43*INDEX(Forecast!$E$7:$AG$7,MATCH(J$96,Forecast!$E$5:$AG$5,0)),"n/a")</f>
        <v>18221.630048137285</v>
      </c>
      <c r="K132" s="35">
        <f t="array" ref="K132">IF(ISNUMBER(K43),K43*INDEX(Forecast!$E$7:$AG$7,MATCH(K$96,Forecast!$E$5:$AG$5,0)),"n/a")</f>
        <v>18942.846482282963</v>
      </c>
      <c r="L132" s="35">
        <f t="array" ref="L132">IF(ISNUMBER(L43),L43*INDEX(Forecast!$E$7:$AG$7,MATCH(L$96,Forecast!$E$5:$AG$5,0)),"n/a")</f>
        <v>19589.124511948201</v>
      </c>
      <c r="M132" s="35">
        <f t="array" ref="M132">IF(ISNUMBER(M43),M43*INDEX(Forecast!$E$7:$AG$7,MATCH(M$96,Forecast!$E$5:$AG$5,0)),"n/a")</f>
        <v>20253.341381694328</v>
      </c>
      <c r="N132" s="35">
        <f t="array" ref="N132">IF(ISNUMBER(N43),N43*INDEX(Forecast!$E$7:$AG$7,MATCH(N$96,Forecast!$E$5:$AG$5,0)),"n/a")</f>
        <v>20698.643638253263</v>
      </c>
      <c r="O132" s="35">
        <f t="array" ref="O132">IF(ISNUMBER(O43),O43*INDEX(Forecast!$E$7:$AG$7,MATCH(O$96,Forecast!$E$5:$AG$5,0)),"n/a")</f>
        <v>21157.451030695363</v>
      </c>
      <c r="P132" s="35">
        <f t="array" ref="P132">IF(ISNUMBER(P43),P43*INDEX(Forecast!$E$7:$AG$7,MATCH(P$96,Forecast!$E$5:$AG$5,0)),"n/a")</f>
        <v>21630.168581635771</v>
      </c>
      <c r="Q132" s="35">
        <f t="array" ref="Q132">IF(ISNUMBER(Q43),Q43*INDEX(Forecast!$E$7:$AG$7,MATCH(Q$96,Forecast!$E$5:$AG$5,0)),"n/a")</f>
        <v>22117.213464486373</v>
      </c>
      <c r="R132" s="35">
        <f t="array" ref="R132">IF(ISNUMBER(R43),R43*INDEX(Forecast!$E$7:$AG$7,MATCH(R$96,Forecast!$E$5:$AG$5,0)),"n/a")</f>
        <v>22619.015367979624</v>
      </c>
      <c r="S132" s="35">
        <f t="array" ref="S132">IF(ISNUMBER(S43),S43*INDEX(Forecast!$E$7:$AG$7,MATCH(S$96,Forecast!$E$5:$AG$5,0)),"n/a")</f>
        <v>23136.016871628082</v>
      </c>
      <c r="T132" s="35">
        <f t="array" ref="T132">IF(ISNUMBER(T43),T43*INDEX(Forecast!$E$7:$AG$7,MATCH(T$96,Forecast!$E$5:$AG$5,0)),"n/a")</f>
        <v>23668.673832447636</v>
      </c>
      <c r="U132" s="35">
        <f t="array" ref="U132">IF(ISNUMBER(U43),U43*INDEX(Forecast!$E$7:$AG$7,MATCH(U$96,Forecast!$E$5:$AG$5,0)),"n/a")</f>
        <v>24217.455783282574</v>
      </c>
      <c r="V132" s="35">
        <f t="array" ref="V132">IF(ISNUMBER(V43),V43*INDEX(Forecast!$E$7:$AG$7,MATCH(V$96,Forecast!$E$5:$AG$5,0)),"n/a")</f>
        <v>24782.846343080288</v>
      </c>
      <c r="W132" s="35">
        <f t="array" ref="W132">IF(ISNUMBER(W43),W43*INDEX(Forecast!$E$7:$AG$7,MATCH(W$96,Forecast!$E$5:$AG$5,0)),"n/a")</f>
        <v>25365.343639474264</v>
      </c>
      <c r="X132" s="35">
        <f t="array" ref="X132">IF(ISNUMBER(X43),X43*INDEX(Forecast!$E$7:$AG$7,MATCH(X$96,Forecast!$E$5:$AG$5,0)),"n/a")</f>
        <v>25965.460744044565</v>
      </c>
      <c r="Y132" s="35">
        <f t="array" ref="Y132">IF(ISNUMBER(Y43),Y43*INDEX(Forecast!$E$7:$AG$7,MATCH(Y$96,Forecast!$E$5:$AG$5,0)),"n/a")</f>
        <v>26583.726120636129</v>
      </c>
      <c r="Z132" s="35">
        <f t="array" ref="Z132">IF(ISNUMBER(Z43),Z43*INDEX(Forecast!$E$7:$AG$7,MATCH(Z$96,Forecast!$E$5:$AG$5,0)),"n/a")</f>
        <v>27220.684087126596</v>
      </c>
      <c r="AA132" s="35">
        <f t="array" ref="AA132">IF(ISNUMBER(AA43),AA43*INDEX(Forecast!$E$7:$AG$7,MATCH(AA$96,Forecast!$E$5:$AG$5,0)),"n/a")</f>
        <v>27876.895291047193</v>
      </c>
      <c r="AB132" s="35">
        <f t="array" ref="AB132">IF(ISNUMBER(AB43),AB43*INDEX(Forecast!$E$7:$AG$7,MATCH(AB$96,Forecast!$E$5:$AG$5,0)),"n/a")</f>
        <v>28552.937199472228</v>
      </c>
      <c r="AC132" s="35">
        <f t="array" ref="AC132">IF(ISNUMBER(AC43),AC43*INDEX(Forecast!$E$7:$AG$7,MATCH(AC$96,Forecast!$E$5:$AG$5,0)),"n/a")</f>
        <v>29249.404603605297</v>
      </c>
      <c r="AD132" s="35">
        <f t="array" ref="AD132">IF(ISNUMBER(AD43),AD43*INDEX(Forecast!$E$7:$AG$7,MATCH(AD$96,Forecast!$E$5:$AG$5,0)),"n/a")</f>
        <v>29966.910138503026</v>
      </c>
      <c r="AE132" s="35">
        <f t="array" ref="AE132">IF(ISNUMBER(AE43),AE43*INDEX(Forecast!$E$7:$AG$7,MATCH(AE$96,Forecast!$E$5:$AG$5,0)),"n/a")</f>
        <v>30706.084818390565</v>
      </c>
      <c r="AF132" s="35">
        <f t="array" ref="AF132">IF(ISNUMBER(AF43),AF43*INDEX(Forecast!$E$7:$AG$7,MATCH(AF$96,Forecast!$E$5:$AG$5,0)),"n/a")</f>
        <v>31467.578588036584</v>
      </c>
      <c r="AG132" s="35">
        <f t="array" ref="AG132">IF(ISNUMBER(AG43),AG43*INDEX(Forecast!$E$7:$AG$7,MATCH(AG$96,Forecast!$E$5:$AG$5,0)),"n/a")</f>
        <v>32252.060890669385</v>
      </c>
      <c r="AH132" s="35">
        <f t="array" ref="AH132">IF(ISNUMBER(AH43),AH43*INDEX(Forecast!$E$7:$AG$7,MATCH(AH$96,Forecast!$E$5:$AG$5,0)),"n/a")</f>
        <v>33060.221252930693</v>
      </c>
      <c r="AI132" s="35">
        <f t="array" ref="AI132">IF(ISNUMBER(AI43),AI43*INDEX(Forecast!$E$7:$AG$7,MATCH(AI$96,Forecast!$E$5:$AG$5,0)),"n/a")</f>
        <v>33892.769887377835</v>
      </c>
      <c r="AJ132" s="35">
        <f t="array" ref="AJ132">IF(ISNUMBER(AJ43),AJ43*INDEX(Forecast!$E$7:$AG$7,MATCH(AJ$96,Forecast!$E$5:$AG$5,0)),"n/a")</f>
        <v>34750.438313061233</v>
      </c>
      <c r="AK132" s="35">
        <f t="array" ref="AK132">IF(ISNUMBER(AK43),AK43*INDEX(Forecast!$E$7:$AG$7,MATCH(AK$96,Forecast!$E$5:$AG$5,0)),"n/a")</f>
        <v>35633.979994718975</v>
      </c>
    </row>
    <row r="133" spans="1:37" ht="15" customHeight="1" x14ac:dyDescent="0.25">
      <c r="A133" s="51">
        <v>6</v>
      </c>
      <c r="B133" s="36" t="s">
        <v>30</v>
      </c>
      <c r="C133" s="36" t="s">
        <v>101</v>
      </c>
      <c r="D133" s="53"/>
      <c r="E133" s="53"/>
      <c r="F133" s="53"/>
      <c r="G133" s="53"/>
      <c r="H133" s="53"/>
      <c r="I133" s="35" t="str">
        <f t="array" ref="I133">IF(ISNUMBER(I44),I44*INDEX(Forecast!$E$7:$AG$7,MATCH(I$96,Forecast!$E$5:$AG$5,0)),"n/a")</f>
        <v>n/a</v>
      </c>
      <c r="J133" s="35" t="str">
        <f t="array" ref="J133">IF(ISNUMBER(J44),J44*INDEX(Forecast!$E$7:$AG$7,MATCH(J$96,Forecast!$E$5:$AG$5,0)),"n/a")</f>
        <v>n/a</v>
      </c>
      <c r="K133" s="35" t="str">
        <f t="array" ref="K133">IF(ISNUMBER(K44),K44*INDEX(Forecast!$E$7:$AG$7,MATCH(K$96,Forecast!$E$5:$AG$5,0)),"n/a")</f>
        <v>n/a</v>
      </c>
      <c r="L133" s="35" t="str">
        <f t="array" ref="L133">IF(ISNUMBER(L44),L44*INDEX(Forecast!$E$7:$AG$7,MATCH(L$96,Forecast!$E$5:$AG$5,0)),"n/a")</f>
        <v>n/a</v>
      </c>
      <c r="M133" s="35" t="str">
        <f t="array" ref="M133">IF(ISNUMBER(M44),M44*INDEX(Forecast!$E$7:$AG$7,MATCH(M$96,Forecast!$E$5:$AG$5,0)),"n/a")</f>
        <v>n/a</v>
      </c>
      <c r="N133" s="35" t="str">
        <f t="array" ref="N133">IF(ISNUMBER(N44),N44*INDEX(Forecast!$E$7:$AG$7,MATCH(N$96,Forecast!$E$5:$AG$5,0)),"n/a")</f>
        <v>n/a</v>
      </c>
      <c r="O133" s="35" t="str">
        <f t="array" ref="O133">IF(ISNUMBER(O44),O44*INDEX(Forecast!$E$7:$AG$7,MATCH(O$96,Forecast!$E$5:$AG$5,0)),"n/a")</f>
        <v>n/a</v>
      </c>
      <c r="P133" s="35" t="str">
        <f t="array" ref="P133">IF(ISNUMBER(P44),P44*INDEX(Forecast!$E$7:$AG$7,MATCH(P$96,Forecast!$E$5:$AG$5,0)),"n/a")</f>
        <v>n/a</v>
      </c>
      <c r="Q133" s="35" t="str">
        <f t="array" ref="Q133">IF(ISNUMBER(Q44),Q44*INDEX(Forecast!$E$7:$AG$7,MATCH(Q$96,Forecast!$E$5:$AG$5,0)),"n/a")</f>
        <v>n/a</v>
      </c>
      <c r="R133" s="35" t="str">
        <f t="array" ref="R133">IF(ISNUMBER(R44),R44*INDEX(Forecast!$E$7:$AG$7,MATCH(R$96,Forecast!$E$5:$AG$5,0)),"n/a")</f>
        <v>n/a</v>
      </c>
      <c r="S133" s="35" t="str">
        <f t="array" ref="S133">IF(ISNUMBER(S44),S44*INDEX(Forecast!$E$7:$AG$7,MATCH(S$96,Forecast!$E$5:$AG$5,0)),"n/a")</f>
        <v>n/a</v>
      </c>
      <c r="T133" s="35" t="str">
        <f t="array" ref="T133">IF(ISNUMBER(T44),T44*INDEX(Forecast!$E$7:$AG$7,MATCH(T$96,Forecast!$E$5:$AG$5,0)),"n/a")</f>
        <v>n/a</v>
      </c>
      <c r="U133" s="35" t="str">
        <f t="array" ref="U133">IF(ISNUMBER(U44),U44*INDEX(Forecast!$E$7:$AG$7,MATCH(U$96,Forecast!$E$5:$AG$5,0)),"n/a")</f>
        <v>n/a</v>
      </c>
      <c r="V133" s="35" t="str">
        <f t="array" ref="V133">IF(ISNUMBER(V44),V44*INDEX(Forecast!$E$7:$AG$7,MATCH(V$96,Forecast!$E$5:$AG$5,0)),"n/a")</f>
        <v>n/a</v>
      </c>
      <c r="W133" s="35" t="str">
        <f t="array" ref="W133">IF(ISNUMBER(W44),W44*INDEX(Forecast!$E$7:$AG$7,MATCH(W$96,Forecast!$E$5:$AG$5,0)),"n/a")</f>
        <v>n/a</v>
      </c>
      <c r="X133" s="35" t="str">
        <f t="array" ref="X133">IF(ISNUMBER(X44),X44*INDEX(Forecast!$E$7:$AG$7,MATCH(X$96,Forecast!$E$5:$AG$5,0)),"n/a")</f>
        <v>n/a</v>
      </c>
      <c r="Y133" s="35" t="str">
        <f t="array" ref="Y133">IF(ISNUMBER(Y44),Y44*INDEX(Forecast!$E$7:$AG$7,MATCH(Y$96,Forecast!$E$5:$AG$5,0)),"n/a")</f>
        <v>n/a</v>
      </c>
      <c r="Z133" s="35" t="str">
        <f t="array" ref="Z133">IF(ISNUMBER(Z44),Z44*INDEX(Forecast!$E$7:$AG$7,MATCH(Z$96,Forecast!$E$5:$AG$5,0)),"n/a")</f>
        <v>n/a</v>
      </c>
      <c r="AA133" s="35" t="str">
        <f t="array" ref="AA133">IF(ISNUMBER(AA44),AA44*INDEX(Forecast!$E$7:$AG$7,MATCH(AA$96,Forecast!$E$5:$AG$5,0)),"n/a")</f>
        <v>n/a</v>
      </c>
      <c r="AB133" s="35" t="str">
        <f t="array" ref="AB133">IF(ISNUMBER(AB44),AB44*INDEX(Forecast!$E$7:$AG$7,MATCH(AB$96,Forecast!$E$5:$AG$5,0)),"n/a")</f>
        <v>n/a</v>
      </c>
      <c r="AC133" s="35" t="str">
        <f t="array" ref="AC133">IF(ISNUMBER(AC44),AC44*INDEX(Forecast!$E$7:$AG$7,MATCH(AC$96,Forecast!$E$5:$AG$5,0)),"n/a")</f>
        <v>n/a</v>
      </c>
      <c r="AD133" s="35" t="str">
        <f t="array" ref="AD133">IF(ISNUMBER(AD44),AD44*INDEX(Forecast!$E$7:$AG$7,MATCH(AD$96,Forecast!$E$5:$AG$5,0)),"n/a")</f>
        <v>n/a</v>
      </c>
      <c r="AE133" s="35" t="str">
        <f t="array" ref="AE133">IF(ISNUMBER(AE44),AE44*INDEX(Forecast!$E$7:$AG$7,MATCH(AE$96,Forecast!$E$5:$AG$5,0)),"n/a")</f>
        <v>n/a</v>
      </c>
      <c r="AF133" s="35" t="str">
        <f t="array" ref="AF133">IF(ISNUMBER(AF44),AF44*INDEX(Forecast!$E$7:$AG$7,MATCH(AF$96,Forecast!$E$5:$AG$5,0)),"n/a")</f>
        <v>n/a</v>
      </c>
      <c r="AG133" s="35" t="str">
        <f t="array" ref="AG133">IF(ISNUMBER(AG44),AG44*INDEX(Forecast!$E$7:$AG$7,MATCH(AG$96,Forecast!$E$5:$AG$5,0)),"n/a")</f>
        <v>n/a</v>
      </c>
      <c r="AH133" s="35" t="str">
        <f t="array" ref="AH133">IF(ISNUMBER(AH44),AH44*INDEX(Forecast!$E$7:$AG$7,MATCH(AH$96,Forecast!$E$5:$AG$5,0)),"n/a")</f>
        <v>n/a</v>
      </c>
      <c r="AI133" s="35" t="str">
        <f t="array" ref="AI133">IF(ISNUMBER(AI44),AI44*INDEX(Forecast!$E$7:$AG$7,MATCH(AI$96,Forecast!$E$5:$AG$5,0)),"n/a")</f>
        <v>n/a</v>
      </c>
      <c r="AJ133" s="35" t="str">
        <f t="array" ref="AJ133">IF(ISNUMBER(AJ44),AJ44*INDEX(Forecast!$E$7:$AG$7,MATCH(AJ$96,Forecast!$E$5:$AG$5,0)),"n/a")</f>
        <v>n/a</v>
      </c>
      <c r="AK133" s="35" t="str">
        <f t="array" ref="AK133">IF(ISNUMBER(AK44),AK44*INDEX(Forecast!$E$7:$AG$7,MATCH(AK$96,Forecast!$E$5:$AG$5,0)),"n/a")</f>
        <v>n/a</v>
      </c>
    </row>
    <row r="134" spans="1:37" ht="15" customHeight="1" x14ac:dyDescent="0.25">
      <c r="A134" s="51">
        <v>6</v>
      </c>
      <c r="B134" s="36" t="s">
        <v>30</v>
      </c>
      <c r="C134" s="36" t="s">
        <v>103</v>
      </c>
      <c r="D134" s="53"/>
      <c r="E134" s="53"/>
      <c r="F134" s="53"/>
      <c r="G134" s="53"/>
      <c r="H134" s="53"/>
      <c r="I134" s="35">
        <f t="array" ref="I134">IF(ISNUMBER(I45),I45*INDEX(Forecast!$E$7:$AG$7,MATCH(I$96,Forecast!$E$5:$AG$5,0)),"n/a")</f>
        <v>12587.820000000002</v>
      </c>
      <c r="J134" s="35">
        <f t="array" ref="J134">IF(ISNUMBER(J45),J45*INDEX(Forecast!$E$7:$AG$7,MATCH(J$96,Forecast!$E$5:$AG$5,0)),"n/a")</f>
        <v>13169.377284000002</v>
      </c>
      <c r="K134" s="35">
        <f t="array" ref="K134">IF(ISNUMBER(K45),K45*INDEX(Forecast!$E$7:$AG$7,MATCH(K$96,Forecast!$E$5:$AG$5,0)),"n/a")</f>
        <v>13805.458206817202</v>
      </c>
      <c r="L134" s="35">
        <f t="array" ref="L134">IF(ISNUMBER(L45),L45*INDEX(Forecast!$E$7:$AG$7,MATCH(L$96,Forecast!$E$5:$AG$5,0)),"n/a")</f>
        <v>14393.570726427615</v>
      </c>
      <c r="M134" s="35">
        <f t="array" ref="M134">IF(ISNUMBER(M45),M45*INDEX(Forecast!$E$7:$AG$7,MATCH(M$96,Forecast!$E$5:$AG$5,0)),"n/a")</f>
        <v>15000.979411082859</v>
      </c>
      <c r="N134" s="35">
        <f t="array" ref="N134">IF(ISNUMBER(N45),N45*INDEX(Forecast!$E$7:$AG$7,MATCH(N$96,Forecast!$E$5:$AG$5,0)),"n/a")</f>
        <v>15451.008793415343</v>
      </c>
      <c r="O134" s="35">
        <f t="array" ref="O134">IF(ISNUMBER(O45),O45*INDEX(Forecast!$E$7:$AG$7,MATCH(O$96,Forecast!$E$5:$AG$5,0)),"n/a")</f>
        <v>15914.539057217806</v>
      </c>
      <c r="P134" s="35">
        <f t="array" ref="P134">IF(ISNUMBER(P45),P45*INDEX(Forecast!$E$7:$AG$7,MATCH(P$96,Forecast!$E$5:$AG$5,0)),"n/a")</f>
        <v>16391.975228934338</v>
      </c>
      <c r="Q134" s="35">
        <f t="array" ref="Q134">IF(ISNUMBER(Q45),Q45*INDEX(Forecast!$E$7:$AG$7,MATCH(Q$96,Forecast!$E$5:$AG$5,0)),"n/a")</f>
        <v>16883.734485802368</v>
      </c>
      <c r="R134" s="35">
        <f t="array" ref="R134">IF(ISNUMBER(R45),R45*INDEX(Forecast!$E$7:$AG$7,MATCH(R$96,Forecast!$E$5:$AG$5,0)),"n/a")</f>
        <v>17390.246520376444</v>
      </c>
      <c r="S134" s="35">
        <f t="array" ref="S134">IF(ISNUMBER(S45),S45*INDEX(Forecast!$E$7:$AG$7,MATCH(S$96,Forecast!$E$5:$AG$5,0)),"n/a")</f>
        <v>17911.953915987735</v>
      </c>
      <c r="T134" s="35">
        <f t="array" ref="T134">IF(ISNUMBER(T45),T45*INDEX(Forecast!$E$7:$AG$7,MATCH(T$96,Forecast!$E$5:$AG$5,0)),"n/a")</f>
        <v>18449.312533467371</v>
      </c>
      <c r="U134" s="35">
        <f t="array" ref="U134">IF(ISNUMBER(U45),U45*INDEX(Forecast!$E$7:$AG$7,MATCH(U$96,Forecast!$E$5:$AG$5,0)),"n/a")</f>
        <v>19002.791909471391</v>
      </c>
      <c r="V134" s="35">
        <f t="array" ref="V134">IF(ISNUMBER(V45),V45*INDEX(Forecast!$E$7:$AG$7,MATCH(V$96,Forecast!$E$5:$AG$5,0)),"n/a")</f>
        <v>19572.875666755535</v>
      </c>
      <c r="W134" s="35">
        <f t="array" ref="W134">IF(ISNUMBER(W45),W45*INDEX(Forecast!$E$7:$AG$7,MATCH(W$96,Forecast!$E$5:$AG$5,0)),"n/a")</f>
        <v>20160.0619367582</v>
      </c>
      <c r="X134" s="35">
        <f t="array" ref="X134">IF(ISNUMBER(X45),X45*INDEX(Forecast!$E$7:$AG$7,MATCH(X$96,Forecast!$E$5:$AG$5,0)),"n/a")</f>
        <v>20764.863794860947</v>
      </c>
      <c r="Y134" s="35">
        <f t="array" ref="Y134">IF(ISNUMBER(Y45),Y45*INDEX(Forecast!$E$7:$AG$7,MATCH(Y$96,Forecast!$E$5:$AG$5,0)),"n/a")</f>
        <v>21387.809708706776</v>
      </c>
      <c r="Z134" s="35">
        <f t="array" ref="Z134">IF(ISNUMBER(Z45),Z45*INDEX(Forecast!$E$7:$AG$7,MATCH(Z$96,Forecast!$E$5:$AG$5,0)),"n/a")</f>
        <v>22029.443999967978</v>
      </c>
      <c r="AA134" s="35">
        <f t="array" ref="AA134">IF(ISNUMBER(AA45),AA45*INDEX(Forecast!$E$7:$AG$7,MATCH(AA$96,Forecast!$E$5:$AG$5,0)),"n/a")</f>
        <v>22690.327319967022</v>
      </c>
      <c r="AB134" s="35">
        <f t="array" ref="AB134">IF(ISNUMBER(AB45),AB45*INDEX(Forecast!$E$7:$AG$7,MATCH(AB$96,Forecast!$E$5:$AG$5,0)),"n/a")</f>
        <v>23371.037139566033</v>
      </c>
      <c r="AC134" s="35">
        <f t="array" ref="AC134">IF(ISNUMBER(AC45),AC45*INDEX(Forecast!$E$7:$AG$7,MATCH(AC$96,Forecast!$E$5:$AG$5,0)),"n/a")</f>
        <v>24072.168253753014</v>
      </c>
      <c r="AD134" s="35">
        <f t="array" ref="AD134">IF(ISNUMBER(AD45),AD45*INDEX(Forecast!$E$7:$AG$7,MATCH(AD$96,Forecast!$E$5:$AG$5,0)),"n/a")</f>
        <v>24794.333301365605</v>
      </c>
      <c r="AE134" s="35">
        <f t="array" ref="AE134">IF(ISNUMBER(AE45),AE45*INDEX(Forecast!$E$7:$AG$7,MATCH(AE$96,Forecast!$E$5:$AG$5,0)),"n/a")</f>
        <v>25538.16330040657</v>
      </c>
      <c r="AF134" s="35">
        <f t="array" ref="AF134">IF(ISNUMBER(AF45),AF45*INDEX(Forecast!$E$7:$AG$7,MATCH(AF$96,Forecast!$E$5:$AG$5,0)),"n/a")</f>
        <v>26304.308199418771</v>
      </c>
      <c r="AG134" s="35">
        <f t="array" ref="AG134">IF(ISNUMBER(AG45),AG45*INDEX(Forecast!$E$7:$AG$7,MATCH(AG$96,Forecast!$E$5:$AG$5,0)),"n/a")</f>
        <v>27093.437445401334</v>
      </c>
      <c r="AH134" s="35">
        <f t="array" ref="AH134">IF(ISNUMBER(AH45),AH45*INDEX(Forecast!$E$7:$AG$7,MATCH(AH$96,Forecast!$E$5:$AG$5,0)),"n/a")</f>
        <v>27906.240568763376</v>
      </c>
      <c r="AI134" s="35">
        <f t="array" ref="AI134">IF(ISNUMBER(AI45),AI45*INDEX(Forecast!$E$7:$AG$7,MATCH(AI$96,Forecast!$E$5:$AG$5,0)),"n/a")</f>
        <v>28743.427785826279</v>
      </c>
      <c r="AJ134" s="35">
        <f t="array" ref="AJ134">IF(ISNUMBER(AJ45),AJ45*INDEX(Forecast!$E$7:$AG$7,MATCH(AJ$96,Forecast!$E$5:$AG$5,0)),"n/a")</f>
        <v>29605.730619401067</v>
      </c>
      <c r="AK134" s="35">
        <f t="array" ref="AK134">IF(ISNUMBER(AK45),AK45*INDEX(Forecast!$E$7:$AG$7,MATCH(AK$96,Forecast!$E$5:$AG$5,0)),"n/a")</f>
        <v>30493.902537983104</v>
      </c>
    </row>
    <row r="135" spans="1:37" ht="15" customHeight="1" x14ac:dyDescent="0.25">
      <c r="A135" s="51">
        <v>6</v>
      </c>
      <c r="B135" s="36" t="s">
        <v>30</v>
      </c>
      <c r="C135" s="36" t="s">
        <v>105</v>
      </c>
      <c r="D135" s="53"/>
      <c r="E135" s="53"/>
      <c r="F135" s="53"/>
      <c r="G135" s="53"/>
      <c r="H135" s="53"/>
      <c r="I135" s="35" t="str">
        <f t="array" ref="I135">IF(ISNUMBER(I46),I46*INDEX(Forecast!$E$7:$AG$7,MATCH(I$96,Forecast!$E$5:$AG$5,0)),"n/a")</f>
        <v>n/a</v>
      </c>
      <c r="J135" s="35" t="str">
        <f t="array" ref="J135">IF(ISNUMBER(J46),J46*INDEX(Forecast!$E$7:$AG$7,MATCH(J$96,Forecast!$E$5:$AG$5,0)),"n/a")</f>
        <v>n/a</v>
      </c>
      <c r="K135" s="35" t="str">
        <f t="array" ref="K135">IF(ISNUMBER(K46),K46*INDEX(Forecast!$E$7:$AG$7,MATCH(K$96,Forecast!$E$5:$AG$5,0)),"n/a")</f>
        <v>n/a</v>
      </c>
      <c r="L135" s="35" t="str">
        <f t="array" ref="L135">IF(ISNUMBER(L46),L46*INDEX(Forecast!$E$7:$AG$7,MATCH(L$96,Forecast!$E$5:$AG$5,0)),"n/a")</f>
        <v>n/a</v>
      </c>
      <c r="M135" s="35" t="str">
        <f t="array" ref="M135">IF(ISNUMBER(M46),M46*INDEX(Forecast!$E$7:$AG$7,MATCH(M$96,Forecast!$E$5:$AG$5,0)),"n/a")</f>
        <v>n/a</v>
      </c>
      <c r="N135" s="35" t="str">
        <f t="array" ref="N135">IF(ISNUMBER(N46),N46*INDEX(Forecast!$E$7:$AG$7,MATCH(N$96,Forecast!$E$5:$AG$5,0)),"n/a")</f>
        <v>n/a</v>
      </c>
      <c r="O135" s="35" t="str">
        <f t="array" ref="O135">IF(ISNUMBER(O46),O46*INDEX(Forecast!$E$7:$AG$7,MATCH(O$96,Forecast!$E$5:$AG$5,0)),"n/a")</f>
        <v>n/a</v>
      </c>
      <c r="P135" s="35" t="str">
        <f t="array" ref="P135">IF(ISNUMBER(P46),P46*INDEX(Forecast!$E$7:$AG$7,MATCH(P$96,Forecast!$E$5:$AG$5,0)),"n/a")</f>
        <v>n/a</v>
      </c>
      <c r="Q135" s="35" t="str">
        <f t="array" ref="Q135">IF(ISNUMBER(Q46),Q46*INDEX(Forecast!$E$7:$AG$7,MATCH(Q$96,Forecast!$E$5:$AG$5,0)),"n/a")</f>
        <v>n/a</v>
      </c>
      <c r="R135" s="35" t="str">
        <f t="array" ref="R135">IF(ISNUMBER(R46),R46*INDEX(Forecast!$E$7:$AG$7,MATCH(R$96,Forecast!$E$5:$AG$5,0)),"n/a")</f>
        <v>n/a</v>
      </c>
      <c r="S135" s="35" t="str">
        <f t="array" ref="S135">IF(ISNUMBER(S46),S46*INDEX(Forecast!$E$7:$AG$7,MATCH(S$96,Forecast!$E$5:$AG$5,0)),"n/a")</f>
        <v>n/a</v>
      </c>
      <c r="T135" s="35" t="str">
        <f t="array" ref="T135">IF(ISNUMBER(T46),T46*INDEX(Forecast!$E$7:$AG$7,MATCH(T$96,Forecast!$E$5:$AG$5,0)),"n/a")</f>
        <v>n/a</v>
      </c>
      <c r="U135" s="35" t="str">
        <f t="array" ref="U135">IF(ISNUMBER(U46),U46*INDEX(Forecast!$E$7:$AG$7,MATCH(U$96,Forecast!$E$5:$AG$5,0)),"n/a")</f>
        <v>n/a</v>
      </c>
      <c r="V135" s="35" t="str">
        <f t="array" ref="V135">IF(ISNUMBER(V46),V46*INDEX(Forecast!$E$7:$AG$7,MATCH(V$96,Forecast!$E$5:$AG$5,0)),"n/a")</f>
        <v>n/a</v>
      </c>
      <c r="W135" s="35" t="str">
        <f t="array" ref="W135">IF(ISNUMBER(W46),W46*INDEX(Forecast!$E$7:$AG$7,MATCH(W$96,Forecast!$E$5:$AG$5,0)),"n/a")</f>
        <v>n/a</v>
      </c>
      <c r="X135" s="35" t="str">
        <f t="array" ref="X135">IF(ISNUMBER(X46),X46*INDEX(Forecast!$E$7:$AG$7,MATCH(X$96,Forecast!$E$5:$AG$5,0)),"n/a")</f>
        <v>n/a</v>
      </c>
      <c r="Y135" s="35" t="str">
        <f t="array" ref="Y135">IF(ISNUMBER(Y46),Y46*INDEX(Forecast!$E$7:$AG$7,MATCH(Y$96,Forecast!$E$5:$AG$5,0)),"n/a")</f>
        <v>n/a</v>
      </c>
      <c r="Z135" s="35" t="str">
        <f t="array" ref="Z135">IF(ISNUMBER(Z46),Z46*INDEX(Forecast!$E$7:$AG$7,MATCH(Z$96,Forecast!$E$5:$AG$5,0)),"n/a")</f>
        <v>n/a</v>
      </c>
      <c r="AA135" s="35" t="str">
        <f t="array" ref="AA135">IF(ISNUMBER(AA46),AA46*INDEX(Forecast!$E$7:$AG$7,MATCH(AA$96,Forecast!$E$5:$AG$5,0)),"n/a")</f>
        <v>n/a</v>
      </c>
      <c r="AB135" s="35" t="str">
        <f t="array" ref="AB135">IF(ISNUMBER(AB46),AB46*INDEX(Forecast!$E$7:$AG$7,MATCH(AB$96,Forecast!$E$5:$AG$5,0)),"n/a")</f>
        <v>n/a</v>
      </c>
      <c r="AC135" s="35" t="str">
        <f t="array" ref="AC135">IF(ISNUMBER(AC46),AC46*INDEX(Forecast!$E$7:$AG$7,MATCH(AC$96,Forecast!$E$5:$AG$5,0)),"n/a")</f>
        <v>n/a</v>
      </c>
      <c r="AD135" s="35" t="str">
        <f t="array" ref="AD135">IF(ISNUMBER(AD46),AD46*INDEX(Forecast!$E$7:$AG$7,MATCH(AD$96,Forecast!$E$5:$AG$5,0)),"n/a")</f>
        <v>n/a</v>
      </c>
      <c r="AE135" s="35" t="str">
        <f t="array" ref="AE135">IF(ISNUMBER(AE46),AE46*INDEX(Forecast!$E$7:$AG$7,MATCH(AE$96,Forecast!$E$5:$AG$5,0)),"n/a")</f>
        <v>n/a</v>
      </c>
      <c r="AF135" s="35" t="str">
        <f t="array" ref="AF135">IF(ISNUMBER(AF46),AF46*INDEX(Forecast!$E$7:$AG$7,MATCH(AF$96,Forecast!$E$5:$AG$5,0)),"n/a")</f>
        <v>n/a</v>
      </c>
      <c r="AG135" s="35" t="str">
        <f t="array" ref="AG135">IF(ISNUMBER(AG46),AG46*INDEX(Forecast!$E$7:$AG$7,MATCH(AG$96,Forecast!$E$5:$AG$5,0)),"n/a")</f>
        <v>n/a</v>
      </c>
      <c r="AH135" s="35" t="str">
        <f t="array" ref="AH135">IF(ISNUMBER(AH46),AH46*INDEX(Forecast!$E$7:$AG$7,MATCH(AH$96,Forecast!$E$5:$AG$5,0)),"n/a")</f>
        <v>n/a</v>
      </c>
      <c r="AI135" s="35" t="str">
        <f t="array" ref="AI135">IF(ISNUMBER(AI46),AI46*INDEX(Forecast!$E$7:$AG$7,MATCH(AI$96,Forecast!$E$5:$AG$5,0)),"n/a")</f>
        <v>n/a</v>
      </c>
      <c r="AJ135" s="35" t="str">
        <f t="array" ref="AJ135">IF(ISNUMBER(AJ46),AJ46*INDEX(Forecast!$E$7:$AG$7,MATCH(AJ$96,Forecast!$E$5:$AG$5,0)),"n/a")</f>
        <v>n/a</v>
      </c>
      <c r="AK135" s="35" t="str">
        <f t="array" ref="AK135">IF(ISNUMBER(AK46),AK46*INDEX(Forecast!$E$7:$AG$7,MATCH(AK$96,Forecast!$E$5:$AG$5,0)),"n/a")</f>
        <v>n/a</v>
      </c>
    </row>
    <row r="136" spans="1:37" ht="15" customHeight="1" x14ac:dyDescent="0.25">
      <c r="A136" s="51">
        <v>6</v>
      </c>
      <c r="B136" s="36" t="s">
        <v>30</v>
      </c>
      <c r="C136" s="36" t="s">
        <v>106</v>
      </c>
      <c r="D136" s="53"/>
      <c r="E136" s="53"/>
      <c r="F136" s="53"/>
      <c r="G136" s="53"/>
      <c r="H136" s="53"/>
      <c r="I136" s="35" t="str">
        <f t="array" ref="I136">IF(ISNUMBER(I47),I47*INDEX(Forecast!$E$7:$AG$7,MATCH(I$96,Forecast!$E$5:$AG$5,0)),"n/a")</f>
        <v>n/a</v>
      </c>
      <c r="J136" s="35" t="str">
        <f t="array" ref="J136">IF(ISNUMBER(J47),J47*INDEX(Forecast!$E$7:$AG$7,MATCH(J$96,Forecast!$E$5:$AG$5,0)),"n/a")</f>
        <v>n/a</v>
      </c>
      <c r="K136" s="35" t="str">
        <f t="array" ref="K136">IF(ISNUMBER(K47),K47*INDEX(Forecast!$E$7:$AG$7,MATCH(K$96,Forecast!$E$5:$AG$5,0)),"n/a")</f>
        <v>n/a</v>
      </c>
      <c r="L136" s="35" t="str">
        <f t="array" ref="L136">IF(ISNUMBER(L47),L47*INDEX(Forecast!$E$7:$AG$7,MATCH(L$96,Forecast!$E$5:$AG$5,0)),"n/a")</f>
        <v>n/a</v>
      </c>
      <c r="M136" s="35" t="str">
        <f t="array" ref="M136">IF(ISNUMBER(M47),M47*INDEX(Forecast!$E$7:$AG$7,MATCH(M$96,Forecast!$E$5:$AG$5,0)),"n/a")</f>
        <v>n/a</v>
      </c>
      <c r="N136" s="35" t="str">
        <f t="array" ref="N136">IF(ISNUMBER(N47),N47*INDEX(Forecast!$E$7:$AG$7,MATCH(N$96,Forecast!$E$5:$AG$5,0)),"n/a")</f>
        <v>n/a</v>
      </c>
      <c r="O136" s="35" t="str">
        <f t="array" ref="O136">IF(ISNUMBER(O47),O47*INDEX(Forecast!$E$7:$AG$7,MATCH(O$96,Forecast!$E$5:$AG$5,0)),"n/a")</f>
        <v>n/a</v>
      </c>
      <c r="P136" s="35" t="str">
        <f t="array" ref="P136">IF(ISNUMBER(P47),P47*INDEX(Forecast!$E$7:$AG$7,MATCH(P$96,Forecast!$E$5:$AG$5,0)),"n/a")</f>
        <v>n/a</v>
      </c>
      <c r="Q136" s="35" t="str">
        <f t="array" ref="Q136">IF(ISNUMBER(Q47),Q47*INDEX(Forecast!$E$7:$AG$7,MATCH(Q$96,Forecast!$E$5:$AG$5,0)),"n/a")</f>
        <v>n/a</v>
      </c>
      <c r="R136" s="35" t="str">
        <f t="array" ref="R136">IF(ISNUMBER(R47),R47*INDEX(Forecast!$E$7:$AG$7,MATCH(R$96,Forecast!$E$5:$AG$5,0)),"n/a")</f>
        <v>n/a</v>
      </c>
      <c r="S136" s="35" t="str">
        <f t="array" ref="S136">IF(ISNUMBER(S47),S47*INDEX(Forecast!$E$7:$AG$7,MATCH(S$96,Forecast!$E$5:$AG$5,0)),"n/a")</f>
        <v>n/a</v>
      </c>
      <c r="T136" s="35" t="str">
        <f t="array" ref="T136">IF(ISNUMBER(T47),T47*INDEX(Forecast!$E$7:$AG$7,MATCH(T$96,Forecast!$E$5:$AG$5,0)),"n/a")</f>
        <v>n/a</v>
      </c>
      <c r="U136" s="35" t="str">
        <f t="array" ref="U136">IF(ISNUMBER(U47),U47*INDEX(Forecast!$E$7:$AG$7,MATCH(U$96,Forecast!$E$5:$AG$5,0)),"n/a")</f>
        <v>n/a</v>
      </c>
      <c r="V136" s="35" t="str">
        <f t="array" ref="V136">IF(ISNUMBER(V47),V47*INDEX(Forecast!$E$7:$AG$7,MATCH(V$96,Forecast!$E$5:$AG$5,0)),"n/a")</f>
        <v>n/a</v>
      </c>
      <c r="W136" s="35" t="str">
        <f t="array" ref="W136">IF(ISNUMBER(W47),W47*INDEX(Forecast!$E$7:$AG$7,MATCH(W$96,Forecast!$E$5:$AG$5,0)),"n/a")</f>
        <v>n/a</v>
      </c>
      <c r="X136" s="35" t="str">
        <f t="array" ref="X136">IF(ISNUMBER(X47),X47*INDEX(Forecast!$E$7:$AG$7,MATCH(X$96,Forecast!$E$5:$AG$5,0)),"n/a")</f>
        <v>n/a</v>
      </c>
      <c r="Y136" s="35" t="str">
        <f t="array" ref="Y136">IF(ISNUMBER(Y47),Y47*INDEX(Forecast!$E$7:$AG$7,MATCH(Y$96,Forecast!$E$5:$AG$5,0)),"n/a")</f>
        <v>n/a</v>
      </c>
      <c r="Z136" s="35" t="str">
        <f t="array" ref="Z136">IF(ISNUMBER(Z47),Z47*INDEX(Forecast!$E$7:$AG$7,MATCH(Z$96,Forecast!$E$5:$AG$5,0)),"n/a")</f>
        <v>n/a</v>
      </c>
      <c r="AA136" s="35" t="str">
        <f t="array" ref="AA136">IF(ISNUMBER(AA47),AA47*INDEX(Forecast!$E$7:$AG$7,MATCH(AA$96,Forecast!$E$5:$AG$5,0)),"n/a")</f>
        <v>n/a</v>
      </c>
      <c r="AB136" s="35" t="str">
        <f t="array" ref="AB136">IF(ISNUMBER(AB47),AB47*INDEX(Forecast!$E$7:$AG$7,MATCH(AB$96,Forecast!$E$5:$AG$5,0)),"n/a")</f>
        <v>n/a</v>
      </c>
      <c r="AC136" s="35" t="str">
        <f t="array" ref="AC136">IF(ISNUMBER(AC47),AC47*INDEX(Forecast!$E$7:$AG$7,MATCH(AC$96,Forecast!$E$5:$AG$5,0)),"n/a")</f>
        <v>n/a</v>
      </c>
      <c r="AD136" s="35" t="str">
        <f t="array" ref="AD136">IF(ISNUMBER(AD47),AD47*INDEX(Forecast!$E$7:$AG$7,MATCH(AD$96,Forecast!$E$5:$AG$5,0)),"n/a")</f>
        <v>n/a</v>
      </c>
      <c r="AE136" s="35" t="str">
        <f t="array" ref="AE136">IF(ISNUMBER(AE47),AE47*INDEX(Forecast!$E$7:$AG$7,MATCH(AE$96,Forecast!$E$5:$AG$5,0)),"n/a")</f>
        <v>n/a</v>
      </c>
      <c r="AF136" s="35" t="str">
        <f t="array" ref="AF136">IF(ISNUMBER(AF47),AF47*INDEX(Forecast!$E$7:$AG$7,MATCH(AF$96,Forecast!$E$5:$AG$5,0)),"n/a")</f>
        <v>n/a</v>
      </c>
      <c r="AG136" s="35" t="str">
        <f t="array" ref="AG136">IF(ISNUMBER(AG47),AG47*INDEX(Forecast!$E$7:$AG$7,MATCH(AG$96,Forecast!$E$5:$AG$5,0)),"n/a")</f>
        <v>n/a</v>
      </c>
      <c r="AH136" s="35" t="str">
        <f t="array" ref="AH136">IF(ISNUMBER(AH47),AH47*INDEX(Forecast!$E$7:$AG$7,MATCH(AH$96,Forecast!$E$5:$AG$5,0)),"n/a")</f>
        <v>n/a</v>
      </c>
      <c r="AI136" s="35" t="str">
        <f t="array" ref="AI136">IF(ISNUMBER(AI47),AI47*INDEX(Forecast!$E$7:$AG$7,MATCH(AI$96,Forecast!$E$5:$AG$5,0)),"n/a")</f>
        <v>n/a</v>
      </c>
      <c r="AJ136" s="35" t="str">
        <f t="array" ref="AJ136">IF(ISNUMBER(AJ47),AJ47*INDEX(Forecast!$E$7:$AG$7,MATCH(AJ$96,Forecast!$E$5:$AG$5,0)),"n/a")</f>
        <v>n/a</v>
      </c>
      <c r="AK136" s="35" t="str">
        <f t="array" ref="AK136">IF(ISNUMBER(AK47),AK47*INDEX(Forecast!$E$7:$AG$7,MATCH(AK$96,Forecast!$E$5:$AG$5,0)),"n/a")</f>
        <v>n/a</v>
      </c>
    </row>
    <row r="137" spans="1:37" ht="15" customHeight="1" x14ac:dyDescent="0.25">
      <c r="A137" s="51">
        <v>6</v>
      </c>
      <c r="B137" s="36" t="s">
        <v>30</v>
      </c>
      <c r="C137" s="36" t="s">
        <v>108</v>
      </c>
      <c r="D137" s="53"/>
      <c r="E137" s="53"/>
      <c r="F137" s="53"/>
      <c r="G137" s="53"/>
      <c r="H137" s="53"/>
      <c r="I137" s="35" t="str">
        <f t="array" ref="I137">IF(ISNUMBER(I48),I48*INDEX(Forecast!$E$7:$AG$7,MATCH(I$96,Forecast!$E$5:$AG$5,0)),"n/a")</f>
        <v>n/a</v>
      </c>
      <c r="J137" s="35" t="str">
        <f t="array" ref="J137">IF(ISNUMBER(J48),J48*INDEX(Forecast!$E$7:$AG$7,MATCH(J$96,Forecast!$E$5:$AG$5,0)),"n/a")</f>
        <v>n/a</v>
      </c>
      <c r="K137" s="35" t="str">
        <f t="array" ref="K137">IF(ISNUMBER(K48),K48*INDEX(Forecast!$E$7:$AG$7,MATCH(K$96,Forecast!$E$5:$AG$5,0)),"n/a")</f>
        <v>n/a</v>
      </c>
      <c r="L137" s="35" t="str">
        <f t="array" ref="L137">IF(ISNUMBER(L48),L48*INDEX(Forecast!$E$7:$AG$7,MATCH(L$96,Forecast!$E$5:$AG$5,0)),"n/a")</f>
        <v>n/a</v>
      </c>
      <c r="M137" s="35" t="str">
        <f t="array" ref="M137">IF(ISNUMBER(M48),M48*INDEX(Forecast!$E$7:$AG$7,MATCH(M$96,Forecast!$E$5:$AG$5,0)),"n/a")</f>
        <v>n/a</v>
      </c>
      <c r="N137" s="35" t="str">
        <f t="array" ref="N137">IF(ISNUMBER(N48),N48*INDEX(Forecast!$E$7:$AG$7,MATCH(N$96,Forecast!$E$5:$AG$5,0)),"n/a")</f>
        <v>n/a</v>
      </c>
      <c r="O137" s="35" t="str">
        <f t="array" ref="O137">IF(ISNUMBER(O48),O48*INDEX(Forecast!$E$7:$AG$7,MATCH(O$96,Forecast!$E$5:$AG$5,0)),"n/a")</f>
        <v>n/a</v>
      </c>
      <c r="P137" s="35" t="str">
        <f t="array" ref="P137">IF(ISNUMBER(P48),P48*INDEX(Forecast!$E$7:$AG$7,MATCH(P$96,Forecast!$E$5:$AG$5,0)),"n/a")</f>
        <v>n/a</v>
      </c>
      <c r="Q137" s="35" t="str">
        <f t="array" ref="Q137">IF(ISNUMBER(Q48),Q48*INDEX(Forecast!$E$7:$AG$7,MATCH(Q$96,Forecast!$E$5:$AG$5,0)),"n/a")</f>
        <v>n/a</v>
      </c>
      <c r="R137" s="35" t="str">
        <f t="array" ref="R137">IF(ISNUMBER(R48),R48*INDEX(Forecast!$E$7:$AG$7,MATCH(R$96,Forecast!$E$5:$AG$5,0)),"n/a")</f>
        <v>n/a</v>
      </c>
      <c r="S137" s="35" t="str">
        <f t="array" ref="S137">IF(ISNUMBER(S48),S48*INDEX(Forecast!$E$7:$AG$7,MATCH(S$96,Forecast!$E$5:$AG$5,0)),"n/a")</f>
        <v>n/a</v>
      </c>
      <c r="T137" s="35" t="str">
        <f t="array" ref="T137">IF(ISNUMBER(T48),T48*INDEX(Forecast!$E$7:$AG$7,MATCH(T$96,Forecast!$E$5:$AG$5,0)),"n/a")</f>
        <v>n/a</v>
      </c>
      <c r="U137" s="35" t="str">
        <f t="array" ref="U137">IF(ISNUMBER(U48),U48*INDEX(Forecast!$E$7:$AG$7,MATCH(U$96,Forecast!$E$5:$AG$5,0)),"n/a")</f>
        <v>n/a</v>
      </c>
      <c r="V137" s="35" t="str">
        <f t="array" ref="V137">IF(ISNUMBER(V48),V48*INDEX(Forecast!$E$7:$AG$7,MATCH(V$96,Forecast!$E$5:$AG$5,0)),"n/a")</f>
        <v>n/a</v>
      </c>
      <c r="W137" s="35" t="str">
        <f t="array" ref="W137">IF(ISNUMBER(W48),W48*INDEX(Forecast!$E$7:$AG$7,MATCH(W$96,Forecast!$E$5:$AG$5,0)),"n/a")</f>
        <v>n/a</v>
      </c>
      <c r="X137" s="35" t="str">
        <f t="array" ref="X137">IF(ISNUMBER(X48),X48*INDEX(Forecast!$E$7:$AG$7,MATCH(X$96,Forecast!$E$5:$AG$5,0)),"n/a")</f>
        <v>n/a</v>
      </c>
      <c r="Y137" s="35" t="str">
        <f t="array" ref="Y137">IF(ISNUMBER(Y48),Y48*INDEX(Forecast!$E$7:$AG$7,MATCH(Y$96,Forecast!$E$5:$AG$5,0)),"n/a")</f>
        <v>n/a</v>
      </c>
      <c r="Z137" s="35" t="str">
        <f t="array" ref="Z137">IF(ISNUMBER(Z48),Z48*INDEX(Forecast!$E$7:$AG$7,MATCH(Z$96,Forecast!$E$5:$AG$5,0)),"n/a")</f>
        <v>n/a</v>
      </c>
      <c r="AA137" s="35" t="str">
        <f t="array" ref="AA137">IF(ISNUMBER(AA48),AA48*INDEX(Forecast!$E$7:$AG$7,MATCH(AA$96,Forecast!$E$5:$AG$5,0)),"n/a")</f>
        <v>n/a</v>
      </c>
      <c r="AB137" s="35" t="str">
        <f t="array" ref="AB137">IF(ISNUMBER(AB48),AB48*INDEX(Forecast!$E$7:$AG$7,MATCH(AB$96,Forecast!$E$5:$AG$5,0)),"n/a")</f>
        <v>n/a</v>
      </c>
      <c r="AC137" s="35" t="str">
        <f t="array" ref="AC137">IF(ISNUMBER(AC48),AC48*INDEX(Forecast!$E$7:$AG$7,MATCH(AC$96,Forecast!$E$5:$AG$5,0)),"n/a")</f>
        <v>n/a</v>
      </c>
      <c r="AD137" s="35" t="str">
        <f t="array" ref="AD137">IF(ISNUMBER(AD48),AD48*INDEX(Forecast!$E$7:$AG$7,MATCH(AD$96,Forecast!$E$5:$AG$5,0)),"n/a")</f>
        <v>n/a</v>
      </c>
      <c r="AE137" s="35" t="str">
        <f t="array" ref="AE137">IF(ISNUMBER(AE48),AE48*INDEX(Forecast!$E$7:$AG$7,MATCH(AE$96,Forecast!$E$5:$AG$5,0)),"n/a")</f>
        <v>n/a</v>
      </c>
      <c r="AF137" s="35" t="str">
        <f t="array" ref="AF137">IF(ISNUMBER(AF48),AF48*INDEX(Forecast!$E$7:$AG$7,MATCH(AF$96,Forecast!$E$5:$AG$5,0)),"n/a")</f>
        <v>n/a</v>
      </c>
      <c r="AG137" s="35" t="str">
        <f t="array" ref="AG137">IF(ISNUMBER(AG48),AG48*INDEX(Forecast!$E$7:$AG$7,MATCH(AG$96,Forecast!$E$5:$AG$5,0)),"n/a")</f>
        <v>n/a</v>
      </c>
      <c r="AH137" s="35" t="str">
        <f t="array" ref="AH137">IF(ISNUMBER(AH48),AH48*INDEX(Forecast!$E$7:$AG$7,MATCH(AH$96,Forecast!$E$5:$AG$5,0)),"n/a")</f>
        <v>n/a</v>
      </c>
      <c r="AI137" s="35" t="str">
        <f t="array" ref="AI137">IF(ISNUMBER(AI48),AI48*INDEX(Forecast!$E$7:$AG$7,MATCH(AI$96,Forecast!$E$5:$AG$5,0)),"n/a")</f>
        <v>n/a</v>
      </c>
      <c r="AJ137" s="35" t="str">
        <f t="array" ref="AJ137">IF(ISNUMBER(AJ48),AJ48*INDEX(Forecast!$E$7:$AG$7,MATCH(AJ$96,Forecast!$E$5:$AG$5,0)),"n/a")</f>
        <v>n/a</v>
      </c>
      <c r="AK137" s="35" t="str">
        <f t="array" ref="AK137">IF(ISNUMBER(AK48),AK48*INDEX(Forecast!$E$7:$AG$7,MATCH(AK$96,Forecast!$E$5:$AG$5,0)),"n/a")</f>
        <v>n/a</v>
      </c>
    </row>
    <row r="138" spans="1:37" ht="15" customHeight="1" x14ac:dyDescent="0.25">
      <c r="A138" s="51">
        <v>6</v>
      </c>
      <c r="B138" s="36" t="s">
        <v>30</v>
      </c>
      <c r="C138" s="36" t="s">
        <v>109</v>
      </c>
      <c r="D138" s="53"/>
      <c r="E138" s="53"/>
      <c r="F138" s="53"/>
      <c r="G138" s="53"/>
      <c r="H138" s="53"/>
      <c r="I138" s="35" t="str">
        <f t="array" ref="I138">IF(ISNUMBER(I49),I49*INDEX(Forecast!$E$7:$AG$7,MATCH(I$96,Forecast!$E$5:$AG$5,0)),"n/a")</f>
        <v>n/a</v>
      </c>
      <c r="J138" s="35" t="str">
        <f t="array" ref="J138">IF(ISNUMBER(J49),J49*INDEX(Forecast!$E$7:$AG$7,MATCH(J$96,Forecast!$E$5:$AG$5,0)),"n/a")</f>
        <v>n/a</v>
      </c>
      <c r="K138" s="35" t="str">
        <f t="array" ref="K138">IF(ISNUMBER(K49),K49*INDEX(Forecast!$E$7:$AG$7,MATCH(K$96,Forecast!$E$5:$AG$5,0)),"n/a")</f>
        <v>n/a</v>
      </c>
      <c r="L138" s="35" t="str">
        <f t="array" ref="L138">IF(ISNUMBER(L49),L49*INDEX(Forecast!$E$7:$AG$7,MATCH(L$96,Forecast!$E$5:$AG$5,0)),"n/a")</f>
        <v>n/a</v>
      </c>
      <c r="M138" s="35" t="str">
        <f t="array" ref="M138">IF(ISNUMBER(M49),M49*INDEX(Forecast!$E$7:$AG$7,MATCH(M$96,Forecast!$E$5:$AG$5,0)),"n/a")</f>
        <v>n/a</v>
      </c>
      <c r="N138" s="35" t="str">
        <f t="array" ref="N138">IF(ISNUMBER(N49),N49*INDEX(Forecast!$E$7:$AG$7,MATCH(N$96,Forecast!$E$5:$AG$5,0)),"n/a")</f>
        <v>n/a</v>
      </c>
      <c r="O138" s="35" t="str">
        <f t="array" ref="O138">IF(ISNUMBER(O49),O49*INDEX(Forecast!$E$7:$AG$7,MATCH(O$96,Forecast!$E$5:$AG$5,0)),"n/a")</f>
        <v>n/a</v>
      </c>
      <c r="P138" s="35" t="str">
        <f t="array" ref="P138">IF(ISNUMBER(P49),P49*INDEX(Forecast!$E$7:$AG$7,MATCH(P$96,Forecast!$E$5:$AG$5,0)),"n/a")</f>
        <v>n/a</v>
      </c>
      <c r="Q138" s="35" t="str">
        <f t="array" ref="Q138">IF(ISNUMBER(Q49),Q49*INDEX(Forecast!$E$7:$AG$7,MATCH(Q$96,Forecast!$E$5:$AG$5,0)),"n/a")</f>
        <v>n/a</v>
      </c>
      <c r="R138" s="35" t="str">
        <f t="array" ref="R138">IF(ISNUMBER(R49),R49*INDEX(Forecast!$E$7:$AG$7,MATCH(R$96,Forecast!$E$5:$AG$5,0)),"n/a")</f>
        <v>n/a</v>
      </c>
      <c r="S138" s="35" t="str">
        <f t="array" ref="S138">IF(ISNUMBER(S49),S49*INDEX(Forecast!$E$7:$AG$7,MATCH(S$96,Forecast!$E$5:$AG$5,0)),"n/a")</f>
        <v>n/a</v>
      </c>
      <c r="T138" s="35" t="str">
        <f t="array" ref="T138">IF(ISNUMBER(T49),T49*INDEX(Forecast!$E$7:$AG$7,MATCH(T$96,Forecast!$E$5:$AG$5,0)),"n/a")</f>
        <v>n/a</v>
      </c>
      <c r="U138" s="35" t="str">
        <f t="array" ref="U138">IF(ISNUMBER(U49),U49*INDEX(Forecast!$E$7:$AG$7,MATCH(U$96,Forecast!$E$5:$AG$5,0)),"n/a")</f>
        <v>n/a</v>
      </c>
      <c r="V138" s="35" t="str">
        <f t="array" ref="V138">IF(ISNUMBER(V49),V49*INDEX(Forecast!$E$7:$AG$7,MATCH(V$96,Forecast!$E$5:$AG$5,0)),"n/a")</f>
        <v>n/a</v>
      </c>
      <c r="W138" s="35" t="str">
        <f t="array" ref="W138">IF(ISNUMBER(W49),W49*INDEX(Forecast!$E$7:$AG$7,MATCH(W$96,Forecast!$E$5:$AG$5,0)),"n/a")</f>
        <v>n/a</v>
      </c>
      <c r="X138" s="35" t="str">
        <f t="array" ref="X138">IF(ISNUMBER(X49),X49*INDEX(Forecast!$E$7:$AG$7,MATCH(X$96,Forecast!$E$5:$AG$5,0)),"n/a")</f>
        <v>n/a</v>
      </c>
      <c r="Y138" s="35" t="str">
        <f t="array" ref="Y138">IF(ISNUMBER(Y49),Y49*INDEX(Forecast!$E$7:$AG$7,MATCH(Y$96,Forecast!$E$5:$AG$5,0)),"n/a")</f>
        <v>n/a</v>
      </c>
      <c r="Z138" s="35" t="str">
        <f t="array" ref="Z138">IF(ISNUMBER(Z49),Z49*INDEX(Forecast!$E$7:$AG$7,MATCH(Z$96,Forecast!$E$5:$AG$5,0)),"n/a")</f>
        <v>n/a</v>
      </c>
      <c r="AA138" s="35" t="str">
        <f t="array" ref="AA138">IF(ISNUMBER(AA49),AA49*INDEX(Forecast!$E$7:$AG$7,MATCH(AA$96,Forecast!$E$5:$AG$5,0)),"n/a")</f>
        <v>n/a</v>
      </c>
      <c r="AB138" s="35" t="str">
        <f t="array" ref="AB138">IF(ISNUMBER(AB49),AB49*INDEX(Forecast!$E$7:$AG$7,MATCH(AB$96,Forecast!$E$5:$AG$5,0)),"n/a")</f>
        <v>n/a</v>
      </c>
      <c r="AC138" s="35" t="str">
        <f t="array" ref="AC138">IF(ISNUMBER(AC49),AC49*INDEX(Forecast!$E$7:$AG$7,MATCH(AC$96,Forecast!$E$5:$AG$5,0)),"n/a")</f>
        <v>n/a</v>
      </c>
      <c r="AD138" s="35" t="str">
        <f t="array" ref="AD138">IF(ISNUMBER(AD49),AD49*INDEX(Forecast!$E$7:$AG$7,MATCH(AD$96,Forecast!$E$5:$AG$5,0)),"n/a")</f>
        <v>n/a</v>
      </c>
      <c r="AE138" s="35" t="str">
        <f t="array" ref="AE138">IF(ISNUMBER(AE49),AE49*INDEX(Forecast!$E$7:$AG$7,MATCH(AE$96,Forecast!$E$5:$AG$5,0)),"n/a")</f>
        <v>n/a</v>
      </c>
      <c r="AF138" s="35" t="str">
        <f t="array" ref="AF138">IF(ISNUMBER(AF49),AF49*INDEX(Forecast!$E$7:$AG$7,MATCH(AF$96,Forecast!$E$5:$AG$5,0)),"n/a")</f>
        <v>n/a</v>
      </c>
      <c r="AG138" s="35" t="str">
        <f t="array" ref="AG138">IF(ISNUMBER(AG49),AG49*INDEX(Forecast!$E$7:$AG$7,MATCH(AG$96,Forecast!$E$5:$AG$5,0)),"n/a")</f>
        <v>n/a</v>
      </c>
      <c r="AH138" s="35" t="str">
        <f t="array" ref="AH138">IF(ISNUMBER(AH49),AH49*INDEX(Forecast!$E$7:$AG$7,MATCH(AH$96,Forecast!$E$5:$AG$5,0)),"n/a")</f>
        <v>n/a</v>
      </c>
      <c r="AI138" s="35" t="str">
        <f t="array" ref="AI138">IF(ISNUMBER(AI49),AI49*INDEX(Forecast!$E$7:$AG$7,MATCH(AI$96,Forecast!$E$5:$AG$5,0)),"n/a")</f>
        <v>n/a</v>
      </c>
      <c r="AJ138" s="35" t="str">
        <f t="array" ref="AJ138">IF(ISNUMBER(AJ49),AJ49*INDEX(Forecast!$E$7:$AG$7,MATCH(AJ$96,Forecast!$E$5:$AG$5,0)),"n/a")</f>
        <v>n/a</v>
      </c>
      <c r="AK138" s="35" t="str">
        <f t="array" ref="AK138">IF(ISNUMBER(AK49),AK49*INDEX(Forecast!$E$7:$AG$7,MATCH(AK$96,Forecast!$E$5:$AG$5,0)),"n/a")</f>
        <v>n/a</v>
      </c>
    </row>
    <row r="139" spans="1:37" ht="15" customHeight="1" x14ac:dyDescent="0.25">
      <c r="A139" s="51">
        <v>7</v>
      </c>
      <c r="B139" s="36" t="s">
        <v>35</v>
      </c>
      <c r="C139" s="36" t="s">
        <v>99</v>
      </c>
      <c r="D139" s="53"/>
      <c r="E139" s="53"/>
      <c r="F139" s="53"/>
      <c r="G139" s="53"/>
      <c r="H139" s="53"/>
      <c r="I139" s="35" t="str">
        <f t="array" ref="I139">IF(ISNUMBER(I50),I50*INDEX(Forecast!$E$7:$AG$7,MATCH(I$96,Forecast!$E$5:$AG$5,0)),"n/a")</f>
        <v>n/a</v>
      </c>
      <c r="J139" s="35" t="str">
        <f t="array" ref="J139">IF(ISNUMBER(J50),J50*INDEX(Forecast!$E$7:$AG$7,MATCH(J$96,Forecast!$E$5:$AG$5,0)),"n/a")</f>
        <v>n/a</v>
      </c>
      <c r="K139" s="35" t="str">
        <f t="array" ref="K139">IF(ISNUMBER(K50),K50*INDEX(Forecast!$E$7:$AG$7,MATCH(K$96,Forecast!$E$5:$AG$5,0)),"n/a")</f>
        <v>n/a</v>
      </c>
      <c r="L139" s="35" t="str">
        <f t="array" ref="L139">IF(ISNUMBER(L50),L50*INDEX(Forecast!$E$7:$AG$7,MATCH(L$96,Forecast!$E$5:$AG$5,0)),"n/a")</f>
        <v>n/a</v>
      </c>
      <c r="M139" s="35" t="str">
        <f t="array" ref="M139">IF(ISNUMBER(M50),M50*INDEX(Forecast!$E$7:$AG$7,MATCH(M$96,Forecast!$E$5:$AG$5,0)),"n/a")</f>
        <v>n/a</v>
      </c>
      <c r="N139" s="35" t="str">
        <f t="array" ref="N139">IF(ISNUMBER(N50),N50*INDEX(Forecast!$E$7:$AG$7,MATCH(N$96,Forecast!$E$5:$AG$5,0)),"n/a")</f>
        <v>n/a</v>
      </c>
      <c r="O139" s="35" t="str">
        <f t="array" ref="O139">IF(ISNUMBER(O50),O50*INDEX(Forecast!$E$7:$AG$7,MATCH(O$96,Forecast!$E$5:$AG$5,0)),"n/a")</f>
        <v>n/a</v>
      </c>
      <c r="P139" s="35" t="str">
        <f t="array" ref="P139">IF(ISNUMBER(P50),P50*INDEX(Forecast!$E$7:$AG$7,MATCH(P$96,Forecast!$E$5:$AG$5,0)),"n/a")</f>
        <v>n/a</v>
      </c>
      <c r="Q139" s="35" t="str">
        <f t="array" ref="Q139">IF(ISNUMBER(Q50),Q50*INDEX(Forecast!$E$7:$AG$7,MATCH(Q$96,Forecast!$E$5:$AG$5,0)),"n/a")</f>
        <v>n/a</v>
      </c>
      <c r="R139" s="35" t="str">
        <f t="array" ref="R139">IF(ISNUMBER(R50),R50*INDEX(Forecast!$E$7:$AG$7,MATCH(R$96,Forecast!$E$5:$AG$5,0)),"n/a")</f>
        <v>n/a</v>
      </c>
      <c r="S139" s="35" t="str">
        <f t="array" ref="S139">IF(ISNUMBER(S50),S50*INDEX(Forecast!$E$7:$AG$7,MATCH(S$96,Forecast!$E$5:$AG$5,0)),"n/a")</f>
        <v>n/a</v>
      </c>
      <c r="T139" s="35" t="str">
        <f t="array" ref="T139">IF(ISNUMBER(T50),T50*INDEX(Forecast!$E$7:$AG$7,MATCH(T$96,Forecast!$E$5:$AG$5,0)),"n/a")</f>
        <v>n/a</v>
      </c>
      <c r="U139" s="35" t="str">
        <f t="array" ref="U139">IF(ISNUMBER(U50),U50*INDEX(Forecast!$E$7:$AG$7,MATCH(U$96,Forecast!$E$5:$AG$5,0)),"n/a")</f>
        <v>n/a</v>
      </c>
      <c r="V139" s="35" t="str">
        <f t="array" ref="V139">IF(ISNUMBER(V50),V50*INDEX(Forecast!$E$7:$AG$7,MATCH(V$96,Forecast!$E$5:$AG$5,0)),"n/a")</f>
        <v>n/a</v>
      </c>
      <c r="W139" s="35" t="str">
        <f t="array" ref="W139">IF(ISNUMBER(W50),W50*INDEX(Forecast!$E$7:$AG$7,MATCH(W$96,Forecast!$E$5:$AG$5,0)),"n/a")</f>
        <v>n/a</v>
      </c>
      <c r="X139" s="35" t="str">
        <f t="array" ref="X139">IF(ISNUMBER(X50),X50*INDEX(Forecast!$E$7:$AG$7,MATCH(X$96,Forecast!$E$5:$AG$5,0)),"n/a")</f>
        <v>n/a</v>
      </c>
      <c r="Y139" s="35" t="str">
        <f t="array" ref="Y139">IF(ISNUMBER(Y50),Y50*INDEX(Forecast!$E$7:$AG$7,MATCH(Y$96,Forecast!$E$5:$AG$5,0)),"n/a")</f>
        <v>n/a</v>
      </c>
      <c r="Z139" s="35" t="str">
        <f t="array" ref="Z139">IF(ISNUMBER(Z50),Z50*INDEX(Forecast!$E$7:$AG$7,MATCH(Z$96,Forecast!$E$5:$AG$5,0)),"n/a")</f>
        <v>n/a</v>
      </c>
      <c r="AA139" s="35" t="str">
        <f t="array" ref="AA139">IF(ISNUMBER(AA50),AA50*INDEX(Forecast!$E$7:$AG$7,MATCH(AA$96,Forecast!$E$5:$AG$5,0)),"n/a")</f>
        <v>n/a</v>
      </c>
      <c r="AB139" s="35" t="str">
        <f t="array" ref="AB139">IF(ISNUMBER(AB50),AB50*INDEX(Forecast!$E$7:$AG$7,MATCH(AB$96,Forecast!$E$5:$AG$5,0)),"n/a")</f>
        <v>n/a</v>
      </c>
      <c r="AC139" s="35" t="str">
        <f t="array" ref="AC139">IF(ISNUMBER(AC50),AC50*INDEX(Forecast!$E$7:$AG$7,MATCH(AC$96,Forecast!$E$5:$AG$5,0)),"n/a")</f>
        <v>n/a</v>
      </c>
      <c r="AD139" s="35" t="str">
        <f t="array" ref="AD139">IF(ISNUMBER(AD50),AD50*INDEX(Forecast!$E$7:$AG$7,MATCH(AD$96,Forecast!$E$5:$AG$5,0)),"n/a")</f>
        <v>n/a</v>
      </c>
      <c r="AE139" s="35" t="str">
        <f t="array" ref="AE139">IF(ISNUMBER(AE50),AE50*INDEX(Forecast!$E$7:$AG$7,MATCH(AE$96,Forecast!$E$5:$AG$5,0)),"n/a")</f>
        <v>n/a</v>
      </c>
      <c r="AF139" s="35" t="str">
        <f t="array" ref="AF139">IF(ISNUMBER(AF50),AF50*INDEX(Forecast!$E$7:$AG$7,MATCH(AF$96,Forecast!$E$5:$AG$5,0)),"n/a")</f>
        <v>n/a</v>
      </c>
      <c r="AG139" s="35" t="str">
        <f t="array" ref="AG139">IF(ISNUMBER(AG50),AG50*INDEX(Forecast!$E$7:$AG$7,MATCH(AG$96,Forecast!$E$5:$AG$5,0)),"n/a")</f>
        <v>n/a</v>
      </c>
      <c r="AH139" s="35" t="str">
        <f t="array" ref="AH139">IF(ISNUMBER(AH50),AH50*INDEX(Forecast!$E$7:$AG$7,MATCH(AH$96,Forecast!$E$5:$AG$5,0)),"n/a")</f>
        <v>n/a</v>
      </c>
      <c r="AI139" s="35" t="str">
        <f t="array" ref="AI139">IF(ISNUMBER(AI50),AI50*INDEX(Forecast!$E$7:$AG$7,MATCH(AI$96,Forecast!$E$5:$AG$5,0)),"n/a")</f>
        <v>n/a</v>
      </c>
      <c r="AJ139" s="35" t="str">
        <f t="array" ref="AJ139">IF(ISNUMBER(AJ50),AJ50*INDEX(Forecast!$E$7:$AG$7,MATCH(AJ$96,Forecast!$E$5:$AG$5,0)),"n/a")</f>
        <v>n/a</v>
      </c>
      <c r="AK139" s="35" t="str">
        <f t="array" ref="AK139">IF(ISNUMBER(AK50),AK50*INDEX(Forecast!$E$7:$AG$7,MATCH(AK$96,Forecast!$E$5:$AG$5,0)),"n/a")</f>
        <v>n/a</v>
      </c>
    </row>
    <row r="140" spans="1:37" ht="15" customHeight="1" x14ac:dyDescent="0.25">
      <c r="A140" s="51">
        <v>7</v>
      </c>
      <c r="B140" s="36" t="s">
        <v>35</v>
      </c>
      <c r="C140" s="36" t="s">
        <v>101</v>
      </c>
      <c r="D140" s="53"/>
      <c r="E140" s="53"/>
      <c r="F140" s="53"/>
      <c r="G140" s="53"/>
      <c r="H140" s="53"/>
      <c r="I140" s="35" t="str">
        <f t="array" ref="I140">IF(ISNUMBER(I51),I51*INDEX(Forecast!$E$7:$AG$7,MATCH(I$96,Forecast!$E$5:$AG$5,0)),"n/a")</f>
        <v>n/a</v>
      </c>
      <c r="J140" s="35" t="str">
        <f t="array" ref="J140">IF(ISNUMBER(J51),J51*INDEX(Forecast!$E$7:$AG$7,MATCH(J$96,Forecast!$E$5:$AG$5,0)),"n/a")</f>
        <v>n/a</v>
      </c>
      <c r="K140" s="35" t="str">
        <f t="array" ref="K140">IF(ISNUMBER(K51),K51*INDEX(Forecast!$E$7:$AG$7,MATCH(K$96,Forecast!$E$5:$AG$5,0)),"n/a")</f>
        <v>n/a</v>
      </c>
      <c r="L140" s="35" t="str">
        <f t="array" ref="L140">IF(ISNUMBER(L51),L51*INDEX(Forecast!$E$7:$AG$7,MATCH(L$96,Forecast!$E$5:$AG$5,0)),"n/a")</f>
        <v>n/a</v>
      </c>
      <c r="M140" s="35" t="str">
        <f t="array" ref="M140">IF(ISNUMBER(M51),M51*INDEX(Forecast!$E$7:$AG$7,MATCH(M$96,Forecast!$E$5:$AG$5,0)),"n/a")</f>
        <v>n/a</v>
      </c>
      <c r="N140" s="35" t="str">
        <f t="array" ref="N140">IF(ISNUMBER(N51),N51*INDEX(Forecast!$E$7:$AG$7,MATCH(N$96,Forecast!$E$5:$AG$5,0)),"n/a")</f>
        <v>n/a</v>
      </c>
      <c r="O140" s="35" t="str">
        <f t="array" ref="O140">IF(ISNUMBER(O51),O51*INDEX(Forecast!$E$7:$AG$7,MATCH(O$96,Forecast!$E$5:$AG$5,0)),"n/a")</f>
        <v>n/a</v>
      </c>
      <c r="P140" s="35" t="str">
        <f t="array" ref="P140">IF(ISNUMBER(P51),P51*INDEX(Forecast!$E$7:$AG$7,MATCH(P$96,Forecast!$E$5:$AG$5,0)),"n/a")</f>
        <v>n/a</v>
      </c>
      <c r="Q140" s="35" t="str">
        <f t="array" ref="Q140">IF(ISNUMBER(Q51),Q51*INDEX(Forecast!$E$7:$AG$7,MATCH(Q$96,Forecast!$E$5:$AG$5,0)),"n/a")</f>
        <v>n/a</v>
      </c>
      <c r="R140" s="35" t="str">
        <f t="array" ref="R140">IF(ISNUMBER(R51),R51*INDEX(Forecast!$E$7:$AG$7,MATCH(R$96,Forecast!$E$5:$AG$5,0)),"n/a")</f>
        <v>n/a</v>
      </c>
      <c r="S140" s="35" t="str">
        <f t="array" ref="S140">IF(ISNUMBER(S51),S51*INDEX(Forecast!$E$7:$AG$7,MATCH(S$96,Forecast!$E$5:$AG$5,0)),"n/a")</f>
        <v>n/a</v>
      </c>
      <c r="T140" s="35" t="str">
        <f t="array" ref="T140">IF(ISNUMBER(T51),T51*INDEX(Forecast!$E$7:$AG$7,MATCH(T$96,Forecast!$E$5:$AG$5,0)),"n/a")</f>
        <v>n/a</v>
      </c>
      <c r="U140" s="35" t="str">
        <f t="array" ref="U140">IF(ISNUMBER(U51),U51*INDEX(Forecast!$E$7:$AG$7,MATCH(U$96,Forecast!$E$5:$AG$5,0)),"n/a")</f>
        <v>n/a</v>
      </c>
      <c r="V140" s="35" t="str">
        <f t="array" ref="V140">IF(ISNUMBER(V51),V51*INDEX(Forecast!$E$7:$AG$7,MATCH(V$96,Forecast!$E$5:$AG$5,0)),"n/a")</f>
        <v>n/a</v>
      </c>
      <c r="W140" s="35" t="str">
        <f t="array" ref="W140">IF(ISNUMBER(W51),W51*INDEX(Forecast!$E$7:$AG$7,MATCH(W$96,Forecast!$E$5:$AG$5,0)),"n/a")</f>
        <v>n/a</v>
      </c>
      <c r="X140" s="35" t="str">
        <f t="array" ref="X140">IF(ISNUMBER(X51),X51*INDEX(Forecast!$E$7:$AG$7,MATCH(X$96,Forecast!$E$5:$AG$5,0)),"n/a")</f>
        <v>n/a</v>
      </c>
      <c r="Y140" s="35" t="str">
        <f t="array" ref="Y140">IF(ISNUMBER(Y51),Y51*INDEX(Forecast!$E$7:$AG$7,MATCH(Y$96,Forecast!$E$5:$AG$5,0)),"n/a")</f>
        <v>n/a</v>
      </c>
      <c r="Z140" s="35" t="str">
        <f t="array" ref="Z140">IF(ISNUMBER(Z51),Z51*INDEX(Forecast!$E$7:$AG$7,MATCH(Z$96,Forecast!$E$5:$AG$5,0)),"n/a")</f>
        <v>n/a</v>
      </c>
      <c r="AA140" s="35" t="str">
        <f t="array" ref="AA140">IF(ISNUMBER(AA51),AA51*INDEX(Forecast!$E$7:$AG$7,MATCH(AA$96,Forecast!$E$5:$AG$5,0)),"n/a")</f>
        <v>n/a</v>
      </c>
      <c r="AB140" s="35" t="str">
        <f t="array" ref="AB140">IF(ISNUMBER(AB51),AB51*INDEX(Forecast!$E$7:$AG$7,MATCH(AB$96,Forecast!$E$5:$AG$5,0)),"n/a")</f>
        <v>n/a</v>
      </c>
      <c r="AC140" s="35" t="str">
        <f t="array" ref="AC140">IF(ISNUMBER(AC51),AC51*INDEX(Forecast!$E$7:$AG$7,MATCH(AC$96,Forecast!$E$5:$AG$5,0)),"n/a")</f>
        <v>n/a</v>
      </c>
      <c r="AD140" s="35" t="str">
        <f t="array" ref="AD140">IF(ISNUMBER(AD51),AD51*INDEX(Forecast!$E$7:$AG$7,MATCH(AD$96,Forecast!$E$5:$AG$5,0)),"n/a")</f>
        <v>n/a</v>
      </c>
      <c r="AE140" s="35" t="str">
        <f t="array" ref="AE140">IF(ISNUMBER(AE51),AE51*INDEX(Forecast!$E$7:$AG$7,MATCH(AE$96,Forecast!$E$5:$AG$5,0)),"n/a")</f>
        <v>n/a</v>
      </c>
      <c r="AF140" s="35" t="str">
        <f t="array" ref="AF140">IF(ISNUMBER(AF51),AF51*INDEX(Forecast!$E$7:$AG$7,MATCH(AF$96,Forecast!$E$5:$AG$5,0)),"n/a")</f>
        <v>n/a</v>
      </c>
      <c r="AG140" s="35" t="str">
        <f t="array" ref="AG140">IF(ISNUMBER(AG51),AG51*INDEX(Forecast!$E$7:$AG$7,MATCH(AG$96,Forecast!$E$5:$AG$5,0)),"n/a")</f>
        <v>n/a</v>
      </c>
      <c r="AH140" s="35" t="str">
        <f t="array" ref="AH140">IF(ISNUMBER(AH51),AH51*INDEX(Forecast!$E$7:$AG$7,MATCH(AH$96,Forecast!$E$5:$AG$5,0)),"n/a")</f>
        <v>n/a</v>
      </c>
      <c r="AI140" s="35" t="str">
        <f t="array" ref="AI140">IF(ISNUMBER(AI51),AI51*INDEX(Forecast!$E$7:$AG$7,MATCH(AI$96,Forecast!$E$5:$AG$5,0)),"n/a")</f>
        <v>n/a</v>
      </c>
      <c r="AJ140" s="35" t="str">
        <f t="array" ref="AJ140">IF(ISNUMBER(AJ51),AJ51*INDEX(Forecast!$E$7:$AG$7,MATCH(AJ$96,Forecast!$E$5:$AG$5,0)),"n/a")</f>
        <v>n/a</v>
      </c>
      <c r="AK140" s="35" t="str">
        <f t="array" ref="AK140">IF(ISNUMBER(AK51),AK51*INDEX(Forecast!$E$7:$AG$7,MATCH(AK$96,Forecast!$E$5:$AG$5,0)),"n/a")</f>
        <v>n/a</v>
      </c>
    </row>
    <row r="141" spans="1:37" ht="15" customHeight="1" x14ac:dyDescent="0.25">
      <c r="A141" s="51">
        <v>7</v>
      </c>
      <c r="B141" s="36" t="s">
        <v>35</v>
      </c>
      <c r="C141" s="36" t="s">
        <v>103</v>
      </c>
      <c r="D141" s="53"/>
      <c r="E141" s="53"/>
      <c r="F141" s="53"/>
      <c r="G141" s="53"/>
      <c r="H141" s="53"/>
      <c r="I141" s="35">
        <f t="array" ref="I141">IF(ISNUMBER(I52),I52*INDEX(Forecast!$E$7:$AG$7,MATCH(I$96,Forecast!$E$5:$AG$5,0)),"n/a")</f>
        <v>223544080.85428905</v>
      </c>
      <c r="J141" s="35">
        <f t="array" ref="J141">IF(ISNUMBER(J52),J52*INDEX(Forecast!$E$7:$AG$7,MATCH(J$96,Forecast!$E$5:$AG$5,0)),"n/a")</f>
        <v>233871817.38975722</v>
      </c>
      <c r="K141" s="35">
        <f t="array" ref="K141">IF(ISNUMBER(K52),K52*INDEX(Forecast!$E$7:$AG$7,MATCH(K$96,Forecast!$E$5:$AG$5,0)),"n/a")</f>
        <v>245167826.16968247</v>
      </c>
      <c r="L141" s="35">
        <f t="array" ref="L141">IF(ISNUMBER(L52),L52*INDEX(Forecast!$E$7:$AG$7,MATCH(L$96,Forecast!$E$5:$AG$5,0)),"n/a")</f>
        <v>255611975.56451097</v>
      </c>
      <c r="M141" s="35">
        <f t="array" ref="M141">IF(ISNUMBER(M52),M52*INDEX(Forecast!$E$7:$AG$7,MATCH(M$96,Forecast!$E$5:$AG$5,0)),"n/a")</f>
        <v>266398800.93333331</v>
      </c>
      <c r="N141" s="35">
        <f t="array" ref="N141">IF(ISNUMBER(N52),N52*INDEX(Forecast!$E$7:$AG$7,MATCH(N$96,Forecast!$E$5:$AG$5,0)),"n/a")</f>
        <v>274390764.96133327</v>
      </c>
      <c r="O141" s="35">
        <f t="array" ref="O141">IF(ISNUMBER(O52),O52*INDEX(Forecast!$E$7:$AG$7,MATCH(O$96,Forecast!$E$5:$AG$5,0)),"n/a")</f>
        <v>282622487.9101733</v>
      </c>
      <c r="P141" s="35">
        <f t="array" ref="P141">IF(ISNUMBER(P52),P52*INDEX(Forecast!$E$7:$AG$7,MATCH(P$96,Forecast!$E$5:$AG$5,0)),"n/a")</f>
        <v>291101162.5474785</v>
      </c>
      <c r="Q141" s="35">
        <f t="array" ref="Q141">IF(ISNUMBER(Q52),Q52*INDEX(Forecast!$E$7:$AG$7,MATCH(Q$96,Forecast!$E$5:$AG$5,0)),"n/a")</f>
        <v>299834197.42390287</v>
      </c>
      <c r="R141" s="35">
        <f t="array" ref="R141">IF(ISNUMBER(R52),R52*INDEX(Forecast!$E$7:$AG$7,MATCH(R$96,Forecast!$E$5:$AG$5,0)),"n/a")</f>
        <v>308829223.34661996</v>
      </c>
      <c r="S141" s="35">
        <f t="array" ref="S141">IF(ISNUMBER(S52),S52*INDEX(Forecast!$E$7:$AG$7,MATCH(S$96,Forecast!$E$5:$AG$5,0)),"n/a")</f>
        <v>318094100.04701859</v>
      </c>
      <c r="T141" s="35">
        <f t="array" ref="T141">IF(ISNUMBER(T52),T52*INDEX(Forecast!$E$7:$AG$7,MATCH(T$96,Forecast!$E$5:$AG$5,0)),"n/a")</f>
        <v>327636923.04842919</v>
      </c>
      <c r="U141" s="35">
        <f t="array" ref="U141">IF(ISNUMBER(U52),U52*INDEX(Forecast!$E$7:$AG$7,MATCH(U$96,Forecast!$E$5:$AG$5,0)),"n/a")</f>
        <v>337466030.73988205</v>
      </c>
      <c r="V141" s="35">
        <f t="array" ref="V141">IF(ISNUMBER(V52),V52*INDEX(Forecast!$E$7:$AG$7,MATCH(V$96,Forecast!$E$5:$AG$5,0)),"n/a")</f>
        <v>347590011.66207856</v>
      </c>
      <c r="W141" s="35">
        <f t="array" ref="W141">IF(ISNUMBER(W52),W52*INDEX(Forecast!$E$7:$AG$7,MATCH(W$96,Forecast!$E$5:$AG$5,0)),"n/a")</f>
        <v>358017712.0119409</v>
      </c>
      <c r="X141" s="35">
        <f t="array" ref="X141">IF(ISNUMBER(X52),X52*INDEX(Forecast!$E$7:$AG$7,MATCH(X$96,Forecast!$E$5:$AG$5,0)),"n/a")</f>
        <v>368758243.37229913</v>
      </c>
      <c r="Y141" s="35">
        <f t="array" ref="Y141">IF(ISNUMBER(Y52),Y52*INDEX(Forecast!$E$7:$AG$7,MATCH(Y$96,Forecast!$E$5:$AG$5,0)),"n/a")</f>
        <v>379820990.67346811</v>
      </c>
      <c r="Z141" s="35">
        <f t="array" ref="Z141">IF(ISNUMBER(Z52),Z52*INDEX(Forecast!$E$7:$AG$7,MATCH(Z$96,Forecast!$E$5:$AG$5,0)),"n/a")</f>
        <v>391215620.39367217</v>
      </c>
      <c r="AA141" s="35">
        <f t="array" ref="AA141">IF(ISNUMBER(AA52),AA52*INDEX(Forecast!$E$7:$AG$7,MATCH(AA$96,Forecast!$E$5:$AG$5,0)),"n/a")</f>
        <v>402952089.00548238</v>
      </c>
      <c r="AB141" s="35">
        <f t="array" ref="AB141">IF(ISNUMBER(AB52),AB52*INDEX(Forecast!$E$7:$AG$7,MATCH(AB$96,Forecast!$E$5:$AG$5,0)),"n/a")</f>
        <v>415040651.67564684</v>
      </c>
      <c r="AC141" s="35">
        <f t="array" ref="AC141">IF(ISNUMBER(AC52),AC52*INDEX(Forecast!$E$7:$AG$7,MATCH(AC$96,Forecast!$E$5:$AG$5,0)),"n/a")</f>
        <v>427491871.22591627</v>
      </c>
      <c r="AD141" s="35">
        <f t="array" ref="AD141">IF(ISNUMBER(AD52),AD52*INDEX(Forecast!$E$7:$AG$7,MATCH(AD$96,Forecast!$E$5:$AG$5,0)),"n/a")</f>
        <v>440316627.36269373</v>
      </c>
      <c r="AE141" s="35">
        <f t="array" ref="AE141">IF(ISNUMBER(AE52),AE52*INDEX(Forecast!$E$7:$AG$7,MATCH(AE$96,Forecast!$E$5:$AG$5,0)),"n/a")</f>
        <v>453526126.18357456</v>
      </c>
      <c r="AF141" s="35">
        <f t="array" ref="AF141">IF(ISNUMBER(AF52),AF52*INDEX(Forecast!$E$7:$AG$7,MATCH(AF$96,Forecast!$E$5:$AG$5,0)),"n/a")</f>
        <v>467131909.96908182</v>
      </c>
      <c r="AG141" s="35">
        <f t="array" ref="AG141">IF(ISNUMBER(AG52),AG52*INDEX(Forecast!$E$7:$AG$7,MATCH(AG$96,Forecast!$E$5:$AG$5,0)),"n/a")</f>
        <v>481145867.26815426</v>
      </c>
      <c r="AH141" s="35">
        <f t="array" ref="AH141">IF(ISNUMBER(AH52),AH52*INDEX(Forecast!$E$7:$AG$7,MATCH(AH$96,Forecast!$E$5:$AG$5,0)),"n/a")</f>
        <v>495580243.28619891</v>
      </c>
      <c r="AI141" s="35">
        <f t="array" ref="AI141">IF(ISNUMBER(AI52),AI52*INDEX(Forecast!$E$7:$AG$7,MATCH(AI$96,Forecast!$E$5:$AG$5,0)),"n/a")</f>
        <v>510447650.58478492</v>
      </c>
      <c r="AJ141" s="35">
        <f t="array" ref="AJ141">IF(ISNUMBER(AJ52),AJ52*INDEX(Forecast!$E$7:$AG$7,MATCH(AJ$96,Forecast!$E$5:$AG$5,0)),"n/a")</f>
        <v>525761080.10232854</v>
      </c>
      <c r="AK141" s="35">
        <f t="array" ref="AK141">IF(ISNUMBER(AK52),AK52*INDEX(Forecast!$E$7:$AG$7,MATCH(AK$96,Forecast!$E$5:$AG$5,0)),"n/a")</f>
        <v>541533912.50539839</v>
      </c>
    </row>
    <row r="142" spans="1:37" ht="15" customHeight="1" x14ac:dyDescent="0.25">
      <c r="A142" s="51">
        <v>7</v>
      </c>
      <c r="B142" s="36" t="s">
        <v>35</v>
      </c>
      <c r="C142" s="36" t="s">
        <v>105</v>
      </c>
      <c r="D142" s="53"/>
      <c r="E142" s="53"/>
      <c r="F142" s="53"/>
      <c r="G142" s="53"/>
      <c r="H142" s="53"/>
      <c r="I142" s="35" t="str">
        <f t="array" ref="I142">IF(ISNUMBER(I53),I53*INDEX(Forecast!$E$7:$AG$7,MATCH(I$96,Forecast!$E$5:$AG$5,0)),"n/a")</f>
        <v>n/a</v>
      </c>
      <c r="J142" s="35" t="str">
        <f t="array" ref="J142">IF(ISNUMBER(J53),J53*INDEX(Forecast!$E$7:$AG$7,MATCH(J$96,Forecast!$E$5:$AG$5,0)),"n/a")</f>
        <v>n/a</v>
      </c>
      <c r="K142" s="35" t="str">
        <f t="array" ref="K142">IF(ISNUMBER(K53),K53*INDEX(Forecast!$E$7:$AG$7,MATCH(K$96,Forecast!$E$5:$AG$5,0)),"n/a")</f>
        <v>n/a</v>
      </c>
      <c r="L142" s="35" t="str">
        <f t="array" ref="L142">IF(ISNUMBER(L53),L53*INDEX(Forecast!$E$7:$AG$7,MATCH(L$96,Forecast!$E$5:$AG$5,0)),"n/a")</f>
        <v>n/a</v>
      </c>
      <c r="M142" s="35" t="str">
        <f t="array" ref="M142">IF(ISNUMBER(M53),M53*INDEX(Forecast!$E$7:$AG$7,MATCH(M$96,Forecast!$E$5:$AG$5,0)),"n/a")</f>
        <v>n/a</v>
      </c>
      <c r="N142" s="35" t="str">
        <f t="array" ref="N142">IF(ISNUMBER(N53),N53*INDEX(Forecast!$E$7:$AG$7,MATCH(N$96,Forecast!$E$5:$AG$5,0)),"n/a")</f>
        <v>n/a</v>
      </c>
      <c r="O142" s="35" t="str">
        <f t="array" ref="O142">IF(ISNUMBER(O53),O53*INDEX(Forecast!$E$7:$AG$7,MATCH(O$96,Forecast!$E$5:$AG$5,0)),"n/a")</f>
        <v>n/a</v>
      </c>
      <c r="P142" s="35" t="str">
        <f t="array" ref="P142">IF(ISNUMBER(P53),P53*INDEX(Forecast!$E$7:$AG$7,MATCH(P$96,Forecast!$E$5:$AG$5,0)),"n/a")</f>
        <v>n/a</v>
      </c>
      <c r="Q142" s="35" t="str">
        <f t="array" ref="Q142">IF(ISNUMBER(Q53),Q53*INDEX(Forecast!$E$7:$AG$7,MATCH(Q$96,Forecast!$E$5:$AG$5,0)),"n/a")</f>
        <v>n/a</v>
      </c>
      <c r="R142" s="35" t="str">
        <f t="array" ref="R142">IF(ISNUMBER(R53),R53*INDEX(Forecast!$E$7:$AG$7,MATCH(R$96,Forecast!$E$5:$AG$5,0)),"n/a")</f>
        <v>n/a</v>
      </c>
      <c r="S142" s="35" t="str">
        <f t="array" ref="S142">IF(ISNUMBER(S53),S53*INDEX(Forecast!$E$7:$AG$7,MATCH(S$96,Forecast!$E$5:$AG$5,0)),"n/a")</f>
        <v>n/a</v>
      </c>
      <c r="T142" s="35" t="str">
        <f t="array" ref="T142">IF(ISNUMBER(T53),T53*INDEX(Forecast!$E$7:$AG$7,MATCH(T$96,Forecast!$E$5:$AG$5,0)),"n/a")</f>
        <v>n/a</v>
      </c>
      <c r="U142" s="35" t="str">
        <f t="array" ref="U142">IF(ISNUMBER(U53),U53*INDEX(Forecast!$E$7:$AG$7,MATCH(U$96,Forecast!$E$5:$AG$5,0)),"n/a")</f>
        <v>n/a</v>
      </c>
      <c r="V142" s="35" t="str">
        <f t="array" ref="V142">IF(ISNUMBER(V53),V53*INDEX(Forecast!$E$7:$AG$7,MATCH(V$96,Forecast!$E$5:$AG$5,0)),"n/a")</f>
        <v>n/a</v>
      </c>
      <c r="W142" s="35" t="str">
        <f t="array" ref="W142">IF(ISNUMBER(W53),W53*INDEX(Forecast!$E$7:$AG$7,MATCH(W$96,Forecast!$E$5:$AG$5,0)),"n/a")</f>
        <v>n/a</v>
      </c>
      <c r="X142" s="35" t="str">
        <f t="array" ref="X142">IF(ISNUMBER(X53),X53*INDEX(Forecast!$E$7:$AG$7,MATCH(X$96,Forecast!$E$5:$AG$5,0)),"n/a")</f>
        <v>n/a</v>
      </c>
      <c r="Y142" s="35" t="str">
        <f t="array" ref="Y142">IF(ISNUMBER(Y53),Y53*INDEX(Forecast!$E$7:$AG$7,MATCH(Y$96,Forecast!$E$5:$AG$5,0)),"n/a")</f>
        <v>n/a</v>
      </c>
      <c r="Z142" s="35" t="str">
        <f t="array" ref="Z142">IF(ISNUMBER(Z53),Z53*INDEX(Forecast!$E$7:$AG$7,MATCH(Z$96,Forecast!$E$5:$AG$5,0)),"n/a")</f>
        <v>n/a</v>
      </c>
      <c r="AA142" s="35" t="str">
        <f t="array" ref="AA142">IF(ISNUMBER(AA53),AA53*INDEX(Forecast!$E$7:$AG$7,MATCH(AA$96,Forecast!$E$5:$AG$5,0)),"n/a")</f>
        <v>n/a</v>
      </c>
      <c r="AB142" s="35" t="str">
        <f t="array" ref="AB142">IF(ISNUMBER(AB53),AB53*INDEX(Forecast!$E$7:$AG$7,MATCH(AB$96,Forecast!$E$5:$AG$5,0)),"n/a")</f>
        <v>n/a</v>
      </c>
      <c r="AC142" s="35" t="str">
        <f t="array" ref="AC142">IF(ISNUMBER(AC53),AC53*INDEX(Forecast!$E$7:$AG$7,MATCH(AC$96,Forecast!$E$5:$AG$5,0)),"n/a")</f>
        <v>n/a</v>
      </c>
      <c r="AD142" s="35" t="str">
        <f t="array" ref="AD142">IF(ISNUMBER(AD53),AD53*INDEX(Forecast!$E$7:$AG$7,MATCH(AD$96,Forecast!$E$5:$AG$5,0)),"n/a")</f>
        <v>n/a</v>
      </c>
      <c r="AE142" s="35" t="str">
        <f t="array" ref="AE142">IF(ISNUMBER(AE53),AE53*INDEX(Forecast!$E$7:$AG$7,MATCH(AE$96,Forecast!$E$5:$AG$5,0)),"n/a")</f>
        <v>n/a</v>
      </c>
      <c r="AF142" s="35" t="str">
        <f t="array" ref="AF142">IF(ISNUMBER(AF53),AF53*INDEX(Forecast!$E$7:$AG$7,MATCH(AF$96,Forecast!$E$5:$AG$5,0)),"n/a")</f>
        <v>n/a</v>
      </c>
      <c r="AG142" s="35" t="str">
        <f t="array" ref="AG142">IF(ISNUMBER(AG53),AG53*INDEX(Forecast!$E$7:$AG$7,MATCH(AG$96,Forecast!$E$5:$AG$5,0)),"n/a")</f>
        <v>n/a</v>
      </c>
      <c r="AH142" s="35" t="str">
        <f t="array" ref="AH142">IF(ISNUMBER(AH53),AH53*INDEX(Forecast!$E$7:$AG$7,MATCH(AH$96,Forecast!$E$5:$AG$5,0)),"n/a")</f>
        <v>n/a</v>
      </c>
      <c r="AI142" s="35" t="str">
        <f t="array" ref="AI142">IF(ISNUMBER(AI53),AI53*INDEX(Forecast!$E$7:$AG$7,MATCH(AI$96,Forecast!$E$5:$AG$5,0)),"n/a")</f>
        <v>n/a</v>
      </c>
      <c r="AJ142" s="35" t="str">
        <f t="array" ref="AJ142">IF(ISNUMBER(AJ53),AJ53*INDEX(Forecast!$E$7:$AG$7,MATCH(AJ$96,Forecast!$E$5:$AG$5,0)),"n/a")</f>
        <v>n/a</v>
      </c>
      <c r="AK142" s="35" t="str">
        <f t="array" ref="AK142">IF(ISNUMBER(AK53),AK53*INDEX(Forecast!$E$7:$AG$7,MATCH(AK$96,Forecast!$E$5:$AG$5,0)),"n/a")</f>
        <v>n/a</v>
      </c>
    </row>
    <row r="143" spans="1:37" ht="15" customHeight="1" x14ac:dyDescent="0.25">
      <c r="A143" s="51">
        <v>7</v>
      </c>
      <c r="B143" s="36" t="s">
        <v>35</v>
      </c>
      <c r="C143" s="36" t="s">
        <v>106</v>
      </c>
      <c r="D143" s="53"/>
      <c r="E143" s="53"/>
      <c r="F143" s="53"/>
      <c r="G143" s="53"/>
      <c r="H143" s="53"/>
      <c r="I143" s="35" t="str">
        <f t="array" ref="I143">IF(ISNUMBER(I54),I54*INDEX(Forecast!$E$7:$AG$7,MATCH(I$96,Forecast!$E$5:$AG$5,0)),"n/a")</f>
        <v>n/a</v>
      </c>
      <c r="J143" s="35" t="str">
        <f t="array" ref="J143">IF(ISNUMBER(J54),J54*INDEX(Forecast!$E$7:$AG$7,MATCH(J$96,Forecast!$E$5:$AG$5,0)),"n/a")</f>
        <v>n/a</v>
      </c>
      <c r="K143" s="35" t="str">
        <f t="array" ref="K143">IF(ISNUMBER(K54),K54*INDEX(Forecast!$E$7:$AG$7,MATCH(K$96,Forecast!$E$5:$AG$5,0)),"n/a")</f>
        <v>n/a</v>
      </c>
      <c r="L143" s="35" t="str">
        <f t="array" ref="L143">IF(ISNUMBER(L54),L54*INDEX(Forecast!$E$7:$AG$7,MATCH(L$96,Forecast!$E$5:$AG$5,0)),"n/a")</f>
        <v>n/a</v>
      </c>
      <c r="M143" s="35" t="str">
        <f t="array" ref="M143">IF(ISNUMBER(M54),M54*INDEX(Forecast!$E$7:$AG$7,MATCH(M$96,Forecast!$E$5:$AG$5,0)),"n/a")</f>
        <v>n/a</v>
      </c>
      <c r="N143" s="35" t="str">
        <f t="array" ref="N143">IF(ISNUMBER(N54),N54*INDEX(Forecast!$E$7:$AG$7,MATCH(N$96,Forecast!$E$5:$AG$5,0)),"n/a")</f>
        <v>n/a</v>
      </c>
      <c r="O143" s="35" t="str">
        <f t="array" ref="O143">IF(ISNUMBER(O54),O54*INDEX(Forecast!$E$7:$AG$7,MATCH(O$96,Forecast!$E$5:$AG$5,0)),"n/a")</f>
        <v>n/a</v>
      </c>
      <c r="P143" s="35" t="str">
        <f t="array" ref="P143">IF(ISNUMBER(P54),P54*INDEX(Forecast!$E$7:$AG$7,MATCH(P$96,Forecast!$E$5:$AG$5,0)),"n/a")</f>
        <v>n/a</v>
      </c>
      <c r="Q143" s="35" t="str">
        <f t="array" ref="Q143">IF(ISNUMBER(Q54),Q54*INDEX(Forecast!$E$7:$AG$7,MATCH(Q$96,Forecast!$E$5:$AG$5,0)),"n/a")</f>
        <v>n/a</v>
      </c>
      <c r="R143" s="35" t="str">
        <f t="array" ref="R143">IF(ISNUMBER(R54),R54*INDEX(Forecast!$E$7:$AG$7,MATCH(R$96,Forecast!$E$5:$AG$5,0)),"n/a")</f>
        <v>n/a</v>
      </c>
      <c r="S143" s="35" t="str">
        <f t="array" ref="S143">IF(ISNUMBER(S54),S54*INDEX(Forecast!$E$7:$AG$7,MATCH(S$96,Forecast!$E$5:$AG$5,0)),"n/a")</f>
        <v>n/a</v>
      </c>
      <c r="T143" s="35" t="str">
        <f t="array" ref="T143">IF(ISNUMBER(T54),T54*INDEX(Forecast!$E$7:$AG$7,MATCH(T$96,Forecast!$E$5:$AG$5,0)),"n/a")</f>
        <v>n/a</v>
      </c>
      <c r="U143" s="35" t="str">
        <f t="array" ref="U143">IF(ISNUMBER(U54),U54*INDEX(Forecast!$E$7:$AG$7,MATCH(U$96,Forecast!$E$5:$AG$5,0)),"n/a")</f>
        <v>n/a</v>
      </c>
      <c r="V143" s="35" t="str">
        <f t="array" ref="V143">IF(ISNUMBER(V54),V54*INDEX(Forecast!$E$7:$AG$7,MATCH(V$96,Forecast!$E$5:$AG$5,0)),"n/a")</f>
        <v>n/a</v>
      </c>
      <c r="W143" s="35" t="str">
        <f t="array" ref="W143">IF(ISNUMBER(W54),W54*INDEX(Forecast!$E$7:$AG$7,MATCH(W$96,Forecast!$E$5:$AG$5,0)),"n/a")</f>
        <v>n/a</v>
      </c>
      <c r="X143" s="35" t="str">
        <f t="array" ref="X143">IF(ISNUMBER(X54),X54*INDEX(Forecast!$E$7:$AG$7,MATCH(X$96,Forecast!$E$5:$AG$5,0)),"n/a")</f>
        <v>n/a</v>
      </c>
      <c r="Y143" s="35" t="str">
        <f t="array" ref="Y143">IF(ISNUMBER(Y54),Y54*INDEX(Forecast!$E$7:$AG$7,MATCH(Y$96,Forecast!$E$5:$AG$5,0)),"n/a")</f>
        <v>n/a</v>
      </c>
      <c r="Z143" s="35" t="str">
        <f t="array" ref="Z143">IF(ISNUMBER(Z54),Z54*INDEX(Forecast!$E$7:$AG$7,MATCH(Z$96,Forecast!$E$5:$AG$5,0)),"n/a")</f>
        <v>n/a</v>
      </c>
      <c r="AA143" s="35" t="str">
        <f t="array" ref="AA143">IF(ISNUMBER(AA54),AA54*INDEX(Forecast!$E$7:$AG$7,MATCH(AA$96,Forecast!$E$5:$AG$5,0)),"n/a")</f>
        <v>n/a</v>
      </c>
      <c r="AB143" s="35" t="str">
        <f t="array" ref="AB143">IF(ISNUMBER(AB54),AB54*INDEX(Forecast!$E$7:$AG$7,MATCH(AB$96,Forecast!$E$5:$AG$5,0)),"n/a")</f>
        <v>n/a</v>
      </c>
      <c r="AC143" s="35" t="str">
        <f t="array" ref="AC143">IF(ISNUMBER(AC54),AC54*INDEX(Forecast!$E$7:$AG$7,MATCH(AC$96,Forecast!$E$5:$AG$5,0)),"n/a")</f>
        <v>n/a</v>
      </c>
      <c r="AD143" s="35" t="str">
        <f t="array" ref="AD143">IF(ISNUMBER(AD54),AD54*INDEX(Forecast!$E$7:$AG$7,MATCH(AD$96,Forecast!$E$5:$AG$5,0)),"n/a")</f>
        <v>n/a</v>
      </c>
      <c r="AE143" s="35" t="str">
        <f t="array" ref="AE143">IF(ISNUMBER(AE54),AE54*INDEX(Forecast!$E$7:$AG$7,MATCH(AE$96,Forecast!$E$5:$AG$5,0)),"n/a")</f>
        <v>n/a</v>
      </c>
      <c r="AF143" s="35" t="str">
        <f t="array" ref="AF143">IF(ISNUMBER(AF54),AF54*INDEX(Forecast!$E$7:$AG$7,MATCH(AF$96,Forecast!$E$5:$AG$5,0)),"n/a")</f>
        <v>n/a</v>
      </c>
      <c r="AG143" s="35" t="str">
        <f t="array" ref="AG143">IF(ISNUMBER(AG54),AG54*INDEX(Forecast!$E$7:$AG$7,MATCH(AG$96,Forecast!$E$5:$AG$5,0)),"n/a")</f>
        <v>n/a</v>
      </c>
      <c r="AH143" s="35" t="str">
        <f t="array" ref="AH143">IF(ISNUMBER(AH54),AH54*INDEX(Forecast!$E$7:$AG$7,MATCH(AH$96,Forecast!$E$5:$AG$5,0)),"n/a")</f>
        <v>n/a</v>
      </c>
      <c r="AI143" s="35" t="str">
        <f t="array" ref="AI143">IF(ISNUMBER(AI54),AI54*INDEX(Forecast!$E$7:$AG$7,MATCH(AI$96,Forecast!$E$5:$AG$5,0)),"n/a")</f>
        <v>n/a</v>
      </c>
      <c r="AJ143" s="35" t="str">
        <f t="array" ref="AJ143">IF(ISNUMBER(AJ54),AJ54*INDEX(Forecast!$E$7:$AG$7,MATCH(AJ$96,Forecast!$E$5:$AG$5,0)),"n/a")</f>
        <v>n/a</v>
      </c>
      <c r="AK143" s="35" t="str">
        <f t="array" ref="AK143">IF(ISNUMBER(AK54),AK54*INDEX(Forecast!$E$7:$AG$7,MATCH(AK$96,Forecast!$E$5:$AG$5,0)),"n/a")</f>
        <v>n/a</v>
      </c>
    </row>
    <row r="144" spans="1:37" ht="15" customHeight="1" x14ac:dyDescent="0.25">
      <c r="A144" s="51">
        <v>7</v>
      </c>
      <c r="B144" s="36" t="s">
        <v>35</v>
      </c>
      <c r="C144" s="36" t="s">
        <v>108</v>
      </c>
      <c r="D144" s="53"/>
      <c r="E144" s="53"/>
      <c r="F144" s="53"/>
      <c r="G144" s="53"/>
      <c r="H144" s="53"/>
      <c r="I144" s="35" t="str">
        <f t="array" ref="I144">IF(ISNUMBER(I55),I55*INDEX(Forecast!$E$7:$AG$7,MATCH(I$96,Forecast!$E$5:$AG$5,0)),"n/a")</f>
        <v>n/a</v>
      </c>
      <c r="J144" s="35" t="str">
        <f t="array" ref="J144">IF(ISNUMBER(J55),J55*INDEX(Forecast!$E$7:$AG$7,MATCH(J$96,Forecast!$E$5:$AG$5,0)),"n/a")</f>
        <v>n/a</v>
      </c>
      <c r="K144" s="35" t="str">
        <f t="array" ref="K144">IF(ISNUMBER(K55),K55*INDEX(Forecast!$E$7:$AG$7,MATCH(K$96,Forecast!$E$5:$AG$5,0)),"n/a")</f>
        <v>n/a</v>
      </c>
      <c r="L144" s="35" t="str">
        <f t="array" ref="L144">IF(ISNUMBER(L55),L55*INDEX(Forecast!$E$7:$AG$7,MATCH(L$96,Forecast!$E$5:$AG$5,0)),"n/a")</f>
        <v>n/a</v>
      </c>
      <c r="M144" s="35" t="str">
        <f t="array" ref="M144">IF(ISNUMBER(M55),M55*INDEX(Forecast!$E$7:$AG$7,MATCH(M$96,Forecast!$E$5:$AG$5,0)),"n/a")</f>
        <v>n/a</v>
      </c>
      <c r="N144" s="35" t="str">
        <f t="array" ref="N144">IF(ISNUMBER(N55),N55*INDEX(Forecast!$E$7:$AG$7,MATCH(N$96,Forecast!$E$5:$AG$5,0)),"n/a")</f>
        <v>n/a</v>
      </c>
      <c r="O144" s="35" t="str">
        <f t="array" ref="O144">IF(ISNUMBER(O55),O55*INDEX(Forecast!$E$7:$AG$7,MATCH(O$96,Forecast!$E$5:$AG$5,0)),"n/a")</f>
        <v>n/a</v>
      </c>
      <c r="P144" s="35" t="str">
        <f t="array" ref="P144">IF(ISNUMBER(P55),P55*INDEX(Forecast!$E$7:$AG$7,MATCH(P$96,Forecast!$E$5:$AG$5,0)),"n/a")</f>
        <v>n/a</v>
      </c>
      <c r="Q144" s="35" t="str">
        <f t="array" ref="Q144">IF(ISNUMBER(Q55),Q55*INDEX(Forecast!$E$7:$AG$7,MATCH(Q$96,Forecast!$E$5:$AG$5,0)),"n/a")</f>
        <v>n/a</v>
      </c>
      <c r="R144" s="35" t="str">
        <f t="array" ref="R144">IF(ISNUMBER(R55),R55*INDEX(Forecast!$E$7:$AG$7,MATCH(R$96,Forecast!$E$5:$AG$5,0)),"n/a")</f>
        <v>n/a</v>
      </c>
      <c r="S144" s="35" t="str">
        <f t="array" ref="S144">IF(ISNUMBER(S55),S55*INDEX(Forecast!$E$7:$AG$7,MATCH(S$96,Forecast!$E$5:$AG$5,0)),"n/a")</f>
        <v>n/a</v>
      </c>
      <c r="T144" s="35" t="str">
        <f t="array" ref="T144">IF(ISNUMBER(T55),T55*INDEX(Forecast!$E$7:$AG$7,MATCH(T$96,Forecast!$E$5:$AG$5,0)),"n/a")</f>
        <v>n/a</v>
      </c>
      <c r="U144" s="35" t="str">
        <f t="array" ref="U144">IF(ISNUMBER(U55),U55*INDEX(Forecast!$E$7:$AG$7,MATCH(U$96,Forecast!$E$5:$AG$5,0)),"n/a")</f>
        <v>n/a</v>
      </c>
      <c r="V144" s="35" t="str">
        <f t="array" ref="V144">IF(ISNUMBER(V55),V55*INDEX(Forecast!$E$7:$AG$7,MATCH(V$96,Forecast!$E$5:$AG$5,0)),"n/a")</f>
        <v>n/a</v>
      </c>
      <c r="W144" s="35" t="str">
        <f t="array" ref="W144">IF(ISNUMBER(W55),W55*INDEX(Forecast!$E$7:$AG$7,MATCH(W$96,Forecast!$E$5:$AG$5,0)),"n/a")</f>
        <v>n/a</v>
      </c>
      <c r="X144" s="35" t="str">
        <f t="array" ref="X144">IF(ISNUMBER(X55),X55*INDEX(Forecast!$E$7:$AG$7,MATCH(X$96,Forecast!$E$5:$AG$5,0)),"n/a")</f>
        <v>n/a</v>
      </c>
      <c r="Y144" s="35" t="str">
        <f t="array" ref="Y144">IF(ISNUMBER(Y55),Y55*INDEX(Forecast!$E$7:$AG$7,MATCH(Y$96,Forecast!$E$5:$AG$5,0)),"n/a")</f>
        <v>n/a</v>
      </c>
      <c r="Z144" s="35" t="str">
        <f t="array" ref="Z144">IF(ISNUMBER(Z55),Z55*INDEX(Forecast!$E$7:$AG$7,MATCH(Z$96,Forecast!$E$5:$AG$5,0)),"n/a")</f>
        <v>n/a</v>
      </c>
      <c r="AA144" s="35" t="str">
        <f t="array" ref="AA144">IF(ISNUMBER(AA55),AA55*INDEX(Forecast!$E$7:$AG$7,MATCH(AA$96,Forecast!$E$5:$AG$5,0)),"n/a")</f>
        <v>n/a</v>
      </c>
      <c r="AB144" s="35" t="str">
        <f t="array" ref="AB144">IF(ISNUMBER(AB55),AB55*INDEX(Forecast!$E$7:$AG$7,MATCH(AB$96,Forecast!$E$5:$AG$5,0)),"n/a")</f>
        <v>n/a</v>
      </c>
      <c r="AC144" s="35" t="str">
        <f t="array" ref="AC144">IF(ISNUMBER(AC55),AC55*INDEX(Forecast!$E$7:$AG$7,MATCH(AC$96,Forecast!$E$5:$AG$5,0)),"n/a")</f>
        <v>n/a</v>
      </c>
      <c r="AD144" s="35" t="str">
        <f t="array" ref="AD144">IF(ISNUMBER(AD55),AD55*INDEX(Forecast!$E$7:$AG$7,MATCH(AD$96,Forecast!$E$5:$AG$5,0)),"n/a")</f>
        <v>n/a</v>
      </c>
      <c r="AE144" s="35" t="str">
        <f t="array" ref="AE144">IF(ISNUMBER(AE55),AE55*INDEX(Forecast!$E$7:$AG$7,MATCH(AE$96,Forecast!$E$5:$AG$5,0)),"n/a")</f>
        <v>n/a</v>
      </c>
      <c r="AF144" s="35" t="str">
        <f t="array" ref="AF144">IF(ISNUMBER(AF55),AF55*INDEX(Forecast!$E$7:$AG$7,MATCH(AF$96,Forecast!$E$5:$AG$5,0)),"n/a")</f>
        <v>n/a</v>
      </c>
      <c r="AG144" s="35" t="str">
        <f t="array" ref="AG144">IF(ISNUMBER(AG55),AG55*INDEX(Forecast!$E$7:$AG$7,MATCH(AG$96,Forecast!$E$5:$AG$5,0)),"n/a")</f>
        <v>n/a</v>
      </c>
      <c r="AH144" s="35" t="str">
        <f t="array" ref="AH144">IF(ISNUMBER(AH55),AH55*INDEX(Forecast!$E$7:$AG$7,MATCH(AH$96,Forecast!$E$5:$AG$5,0)),"n/a")</f>
        <v>n/a</v>
      </c>
      <c r="AI144" s="35" t="str">
        <f t="array" ref="AI144">IF(ISNUMBER(AI55),AI55*INDEX(Forecast!$E$7:$AG$7,MATCH(AI$96,Forecast!$E$5:$AG$5,0)),"n/a")</f>
        <v>n/a</v>
      </c>
      <c r="AJ144" s="35" t="str">
        <f t="array" ref="AJ144">IF(ISNUMBER(AJ55),AJ55*INDEX(Forecast!$E$7:$AG$7,MATCH(AJ$96,Forecast!$E$5:$AG$5,0)),"n/a")</f>
        <v>n/a</v>
      </c>
      <c r="AK144" s="35" t="str">
        <f t="array" ref="AK144">IF(ISNUMBER(AK55),AK55*INDEX(Forecast!$E$7:$AG$7,MATCH(AK$96,Forecast!$E$5:$AG$5,0)),"n/a")</f>
        <v>n/a</v>
      </c>
    </row>
    <row r="145" spans="1:37" ht="15" customHeight="1" x14ac:dyDescent="0.25">
      <c r="A145" s="51">
        <v>7</v>
      </c>
      <c r="B145" s="36" t="s">
        <v>35</v>
      </c>
      <c r="C145" s="36" t="s">
        <v>109</v>
      </c>
      <c r="D145" s="53"/>
      <c r="E145" s="53"/>
      <c r="F145" s="53"/>
      <c r="G145" s="53"/>
      <c r="H145" s="53"/>
      <c r="I145" s="35" t="str">
        <f t="array" ref="I145">IF(ISNUMBER(I56),I56*INDEX(Forecast!$E$7:$AG$7,MATCH(I$96,Forecast!$E$5:$AG$5,0)),"n/a")</f>
        <v>n/a</v>
      </c>
      <c r="J145" s="35" t="str">
        <f t="array" ref="J145">IF(ISNUMBER(J56),J56*INDEX(Forecast!$E$7:$AG$7,MATCH(J$96,Forecast!$E$5:$AG$5,0)),"n/a")</f>
        <v>n/a</v>
      </c>
      <c r="K145" s="35" t="str">
        <f t="array" ref="K145">IF(ISNUMBER(K56),K56*INDEX(Forecast!$E$7:$AG$7,MATCH(K$96,Forecast!$E$5:$AG$5,0)),"n/a")</f>
        <v>n/a</v>
      </c>
      <c r="L145" s="35" t="str">
        <f t="array" ref="L145">IF(ISNUMBER(L56),L56*INDEX(Forecast!$E$7:$AG$7,MATCH(L$96,Forecast!$E$5:$AG$5,0)),"n/a")</f>
        <v>n/a</v>
      </c>
      <c r="M145" s="35" t="str">
        <f t="array" ref="M145">IF(ISNUMBER(M56),M56*INDEX(Forecast!$E$7:$AG$7,MATCH(M$96,Forecast!$E$5:$AG$5,0)),"n/a")</f>
        <v>n/a</v>
      </c>
      <c r="N145" s="35" t="str">
        <f t="array" ref="N145">IF(ISNUMBER(N56),N56*INDEX(Forecast!$E$7:$AG$7,MATCH(N$96,Forecast!$E$5:$AG$5,0)),"n/a")</f>
        <v>n/a</v>
      </c>
      <c r="O145" s="35" t="str">
        <f t="array" ref="O145">IF(ISNUMBER(O56),O56*INDEX(Forecast!$E$7:$AG$7,MATCH(O$96,Forecast!$E$5:$AG$5,0)),"n/a")</f>
        <v>n/a</v>
      </c>
      <c r="P145" s="35" t="str">
        <f t="array" ref="P145">IF(ISNUMBER(P56),P56*INDEX(Forecast!$E$7:$AG$7,MATCH(P$96,Forecast!$E$5:$AG$5,0)),"n/a")</f>
        <v>n/a</v>
      </c>
      <c r="Q145" s="35" t="str">
        <f t="array" ref="Q145">IF(ISNUMBER(Q56),Q56*INDEX(Forecast!$E$7:$AG$7,MATCH(Q$96,Forecast!$E$5:$AG$5,0)),"n/a")</f>
        <v>n/a</v>
      </c>
      <c r="R145" s="35" t="str">
        <f t="array" ref="R145">IF(ISNUMBER(R56),R56*INDEX(Forecast!$E$7:$AG$7,MATCH(R$96,Forecast!$E$5:$AG$5,0)),"n/a")</f>
        <v>n/a</v>
      </c>
      <c r="S145" s="35" t="str">
        <f t="array" ref="S145">IF(ISNUMBER(S56),S56*INDEX(Forecast!$E$7:$AG$7,MATCH(S$96,Forecast!$E$5:$AG$5,0)),"n/a")</f>
        <v>n/a</v>
      </c>
      <c r="T145" s="35" t="str">
        <f t="array" ref="T145">IF(ISNUMBER(T56),T56*INDEX(Forecast!$E$7:$AG$7,MATCH(T$96,Forecast!$E$5:$AG$5,0)),"n/a")</f>
        <v>n/a</v>
      </c>
      <c r="U145" s="35" t="str">
        <f t="array" ref="U145">IF(ISNUMBER(U56),U56*INDEX(Forecast!$E$7:$AG$7,MATCH(U$96,Forecast!$E$5:$AG$5,0)),"n/a")</f>
        <v>n/a</v>
      </c>
      <c r="V145" s="35" t="str">
        <f t="array" ref="V145">IF(ISNUMBER(V56),V56*INDEX(Forecast!$E$7:$AG$7,MATCH(V$96,Forecast!$E$5:$AG$5,0)),"n/a")</f>
        <v>n/a</v>
      </c>
      <c r="W145" s="35" t="str">
        <f t="array" ref="W145">IF(ISNUMBER(W56),W56*INDEX(Forecast!$E$7:$AG$7,MATCH(W$96,Forecast!$E$5:$AG$5,0)),"n/a")</f>
        <v>n/a</v>
      </c>
      <c r="X145" s="35" t="str">
        <f t="array" ref="X145">IF(ISNUMBER(X56),X56*INDEX(Forecast!$E$7:$AG$7,MATCH(X$96,Forecast!$E$5:$AG$5,0)),"n/a")</f>
        <v>n/a</v>
      </c>
      <c r="Y145" s="35" t="str">
        <f t="array" ref="Y145">IF(ISNUMBER(Y56),Y56*INDEX(Forecast!$E$7:$AG$7,MATCH(Y$96,Forecast!$E$5:$AG$5,0)),"n/a")</f>
        <v>n/a</v>
      </c>
      <c r="Z145" s="35" t="str">
        <f t="array" ref="Z145">IF(ISNUMBER(Z56),Z56*INDEX(Forecast!$E$7:$AG$7,MATCH(Z$96,Forecast!$E$5:$AG$5,0)),"n/a")</f>
        <v>n/a</v>
      </c>
      <c r="AA145" s="35" t="str">
        <f t="array" ref="AA145">IF(ISNUMBER(AA56),AA56*INDEX(Forecast!$E$7:$AG$7,MATCH(AA$96,Forecast!$E$5:$AG$5,0)),"n/a")</f>
        <v>n/a</v>
      </c>
      <c r="AB145" s="35" t="str">
        <f t="array" ref="AB145">IF(ISNUMBER(AB56),AB56*INDEX(Forecast!$E$7:$AG$7,MATCH(AB$96,Forecast!$E$5:$AG$5,0)),"n/a")</f>
        <v>n/a</v>
      </c>
      <c r="AC145" s="35" t="str">
        <f t="array" ref="AC145">IF(ISNUMBER(AC56),AC56*INDEX(Forecast!$E$7:$AG$7,MATCH(AC$96,Forecast!$E$5:$AG$5,0)),"n/a")</f>
        <v>n/a</v>
      </c>
      <c r="AD145" s="35" t="str">
        <f t="array" ref="AD145">IF(ISNUMBER(AD56),AD56*INDEX(Forecast!$E$7:$AG$7,MATCH(AD$96,Forecast!$E$5:$AG$5,0)),"n/a")</f>
        <v>n/a</v>
      </c>
      <c r="AE145" s="35" t="str">
        <f t="array" ref="AE145">IF(ISNUMBER(AE56),AE56*INDEX(Forecast!$E$7:$AG$7,MATCH(AE$96,Forecast!$E$5:$AG$5,0)),"n/a")</f>
        <v>n/a</v>
      </c>
      <c r="AF145" s="35" t="str">
        <f t="array" ref="AF145">IF(ISNUMBER(AF56),AF56*INDEX(Forecast!$E$7:$AG$7,MATCH(AF$96,Forecast!$E$5:$AG$5,0)),"n/a")</f>
        <v>n/a</v>
      </c>
      <c r="AG145" s="35" t="str">
        <f t="array" ref="AG145">IF(ISNUMBER(AG56),AG56*INDEX(Forecast!$E$7:$AG$7,MATCH(AG$96,Forecast!$E$5:$AG$5,0)),"n/a")</f>
        <v>n/a</v>
      </c>
      <c r="AH145" s="35" t="str">
        <f t="array" ref="AH145">IF(ISNUMBER(AH56),AH56*INDEX(Forecast!$E$7:$AG$7,MATCH(AH$96,Forecast!$E$5:$AG$5,0)),"n/a")</f>
        <v>n/a</v>
      </c>
      <c r="AI145" s="35" t="str">
        <f t="array" ref="AI145">IF(ISNUMBER(AI56),AI56*INDEX(Forecast!$E$7:$AG$7,MATCH(AI$96,Forecast!$E$5:$AG$5,0)),"n/a")</f>
        <v>n/a</v>
      </c>
      <c r="AJ145" s="35" t="str">
        <f t="array" ref="AJ145">IF(ISNUMBER(AJ56),AJ56*INDEX(Forecast!$E$7:$AG$7,MATCH(AJ$96,Forecast!$E$5:$AG$5,0)),"n/a")</f>
        <v>n/a</v>
      </c>
      <c r="AK145" s="35" t="str">
        <f t="array" ref="AK145">IF(ISNUMBER(AK56),AK56*INDEX(Forecast!$E$7:$AG$7,MATCH(AK$96,Forecast!$E$5:$AG$5,0)),"n/a")</f>
        <v>n/a</v>
      </c>
    </row>
    <row r="146" spans="1:37" ht="15" customHeight="1" x14ac:dyDescent="0.25">
      <c r="A146" s="51">
        <v>8</v>
      </c>
      <c r="B146" s="36" t="s">
        <v>38</v>
      </c>
      <c r="C146" s="36" t="s">
        <v>99</v>
      </c>
      <c r="D146" s="53"/>
      <c r="E146" s="53"/>
      <c r="F146" s="53"/>
      <c r="G146" s="53"/>
      <c r="H146" s="53"/>
      <c r="I146" s="35" t="str">
        <f t="array" ref="I146">IF(ISNUMBER(I57),I57*INDEX(Forecast!$E$7:$AG$7,MATCH(I$96,Forecast!$E$5:$AG$5,0)),"n/a")</f>
        <v>n/a</v>
      </c>
      <c r="J146" s="35" t="str">
        <f t="array" ref="J146">IF(ISNUMBER(J57),J57*INDEX(Forecast!$E$7:$AG$7,MATCH(J$96,Forecast!$E$5:$AG$5,0)),"n/a")</f>
        <v>n/a</v>
      </c>
      <c r="K146" s="35" t="str">
        <f t="array" ref="K146">IF(ISNUMBER(K57),K57*INDEX(Forecast!$E$7:$AG$7,MATCH(K$96,Forecast!$E$5:$AG$5,0)),"n/a")</f>
        <v>n/a</v>
      </c>
      <c r="L146" s="35" t="str">
        <f t="array" ref="L146">IF(ISNUMBER(L57),L57*INDEX(Forecast!$E$7:$AG$7,MATCH(L$96,Forecast!$E$5:$AG$5,0)),"n/a")</f>
        <v>n/a</v>
      </c>
      <c r="M146" s="35" t="str">
        <f t="array" ref="M146">IF(ISNUMBER(M57),M57*INDEX(Forecast!$E$7:$AG$7,MATCH(M$96,Forecast!$E$5:$AG$5,0)),"n/a")</f>
        <v>n/a</v>
      </c>
      <c r="N146" s="35" t="str">
        <f t="array" ref="N146">IF(ISNUMBER(N57),N57*INDEX(Forecast!$E$7:$AG$7,MATCH(N$96,Forecast!$E$5:$AG$5,0)),"n/a")</f>
        <v>n/a</v>
      </c>
      <c r="O146" s="35" t="str">
        <f t="array" ref="O146">IF(ISNUMBER(O57),O57*INDEX(Forecast!$E$7:$AG$7,MATCH(O$96,Forecast!$E$5:$AG$5,0)),"n/a")</f>
        <v>n/a</v>
      </c>
      <c r="P146" s="35" t="str">
        <f t="array" ref="P146">IF(ISNUMBER(P57),P57*INDEX(Forecast!$E$7:$AG$7,MATCH(P$96,Forecast!$E$5:$AG$5,0)),"n/a")</f>
        <v>n/a</v>
      </c>
      <c r="Q146" s="35" t="str">
        <f t="array" ref="Q146">IF(ISNUMBER(Q57),Q57*INDEX(Forecast!$E$7:$AG$7,MATCH(Q$96,Forecast!$E$5:$AG$5,0)),"n/a")</f>
        <v>n/a</v>
      </c>
      <c r="R146" s="35" t="str">
        <f t="array" ref="R146">IF(ISNUMBER(R57),R57*INDEX(Forecast!$E$7:$AG$7,MATCH(R$96,Forecast!$E$5:$AG$5,0)),"n/a")</f>
        <v>n/a</v>
      </c>
      <c r="S146" s="35" t="str">
        <f t="array" ref="S146">IF(ISNUMBER(S57),S57*INDEX(Forecast!$E$7:$AG$7,MATCH(S$96,Forecast!$E$5:$AG$5,0)),"n/a")</f>
        <v>n/a</v>
      </c>
      <c r="T146" s="35" t="str">
        <f t="array" ref="T146">IF(ISNUMBER(T57),T57*INDEX(Forecast!$E$7:$AG$7,MATCH(T$96,Forecast!$E$5:$AG$5,0)),"n/a")</f>
        <v>n/a</v>
      </c>
      <c r="U146" s="35" t="str">
        <f t="array" ref="U146">IF(ISNUMBER(U57),U57*INDEX(Forecast!$E$7:$AG$7,MATCH(U$96,Forecast!$E$5:$AG$5,0)),"n/a")</f>
        <v>n/a</v>
      </c>
      <c r="V146" s="35" t="str">
        <f t="array" ref="V146">IF(ISNUMBER(V57),V57*INDEX(Forecast!$E$7:$AG$7,MATCH(V$96,Forecast!$E$5:$AG$5,0)),"n/a")</f>
        <v>n/a</v>
      </c>
      <c r="W146" s="35" t="str">
        <f t="array" ref="W146">IF(ISNUMBER(W57),W57*INDEX(Forecast!$E$7:$AG$7,MATCH(W$96,Forecast!$E$5:$AG$5,0)),"n/a")</f>
        <v>n/a</v>
      </c>
      <c r="X146" s="35" t="str">
        <f t="array" ref="X146">IF(ISNUMBER(X57),X57*INDEX(Forecast!$E$7:$AG$7,MATCH(X$96,Forecast!$E$5:$AG$5,0)),"n/a")</f>
        <v>n/a</v>
      </c>
      <c r="Y146" s="35" t="str">
        <f t="array" ref="Y146">IF(ISNUMBER(Y57),Y57*INDEX(Forecast!$E$7:$AG$7,MATCH(Y$96,Forecast!$E$5:$AG$5,0)),"n/a")</f>
        <v>n/a</v>
      </c>
      <c r="Z146" s="35" t="str">
        <f t="array" ref="Z146">IF(ISNUMBER(Z57),Z57*INDEX(Forecast!$E$7:$AG$7,MATCH(Z$96,Forecast!$E$5:$AG$5,0)),"n/a")</f>
        <v>n/a</v>
      </c>
      <c r="AA146" s="35" t="str">
        <f t="array" ref="AA146">IF(ISNUMBER(AA57),AA57*INDEX(Forecast!$E$7:$AG$7,MATCH(AA$96,Forecast!$E$5:$AG$5,0)),"n/a")</f>
        <v>n/a</v>
      </c>
      <c r="AB146" s="35" t="str">
        <f t="array" ref="AB146">IF(ISNUMBER(AB57),AB57*INDEX(Forecast!$E$7:$AG$7,MATCH(AB$96,Forecast!$E$5:$AG$5,0)),"n/a")</f>
        <v>n/a</v>
      </c>
      <c r="AC146" s="35" t="str">
        <f t="array" ref="AC146">IF(ISNUMBER(AC57),AC57*INDEX(Forecast!$E$7:$AG$7,MATCH(AC$96,Forecast!$E$5:$AG$5,0)),"n/a")</f>
        <v>n/a</v>
      </c>
      <c r="AD146" s="35" t="str">
        <f t="array" ref="AD146">IF(ISNUMBER(AD57),AD57*INDEX(Forecast!$E$7:$AG$7,MATCH(AD$96,Forecast!$E$5:$AG$5,0)),"n/a")</f>
        <v>n/a</v>
      </c>
      <c r="AE146" s="35" t="str">
        <f t="array" ref="AE146">IF(ISNUMBER(AE57),AE57*INDEX(Forecast!$E$7:$AG$7,MATCH(AE$96,Forecast!$E$5:$AG$5,0)),"n/a")</f>
        <v>n/a</v>
      </c>
      <c r="AF146" s="35" t="str">
        <f t="array" ref="AF146">IF(ISNUMBER(AF57),AF57*INDEX(Forecast!$E$7:$AG$7,MATCH(AF$96,Forecast!$E$5:$AG$5,0)),"n/a")</f>
        <v>n/a</v>
      </c>
      <c r="AG146" s="35" t="str">
        <f t="array" ref="AG146">IF(ISNUMBER(AG57),AG57*INDEX(Forecast!$E$7:$AG$7,MATCH(AG$96,Forecast!$E$5:$AG$5,0)),"n/a")</f>
        <v>n/a</v>
      </c>
      <c r="AH146" s="35" t="str">
        <f t="array" ref="AH146">IF(ISNUMBER(AH57),AH57*INDEX(Forecast!$E$7:$AG$7,MATCH(AH$96,Forecast!$E$5:$AG$5,0)),"n/a")</f>
        <v>n/a</v>
      </c>
      <c r="AI146" s="35" t="str">
        <f t="array" ref="AI146">IF(ISNUMBER(AI57),AI57*INDEX(Forecast!$E$7:$AG$7,MATCH(AI$96,Forecast!$E$5:$AG$5,0)),"n/a")</f>
        <v>n/a</v>
      </c>
      <c r="AJ146" s="35" t="str">
        <f t="array" ref="AJ146">IF(ISNUMBER(AJ57),AJ57*INDEX(Forecast!$E$7:$AG$7,MATCH(AJ$96,Forecast!$E$5:$AG$5,0)),"n/a")</f>
        <v>n/a</v>
      </c>
      <c r="AK146" s="35" t="str">
        <f t="array" ref="AK146">IF(ISNUMBER(AK57),AK57*INDEX(Forecast!$E$7:$AG$7,MATCH(AK$96,Forecast!$E$5:$AG$5,0)),"n/a")</f>
        <v>n/a</v>
      </c>
    </row>
    <row r="147" spans="1:37" ht="15" customHeight="1" x14ac:dyDescent="0.25">
      <c r="A147" s="51">
        <v>8</v>
      </c>
      <c r="B147" s="36" t="s">
        <v>38</v>
      </c>
      <c r="C147" s="36" t="s">
        <v>101</v>
      </c>
      <c r="D147" s="53"/>
      <c r="E147" s="53"/>
      <c r="F147" s="53"/>
      <c r="G147" s="53"/>
      <c r="H147" s="53"/>
      <c r="I147" s="35" t="str">
        <f t="array" ref="I147">IF(ISNUMBER(I58),I58*INDEX(Forecast!$E$7:$AG$7,MATCH(I$96,Forecast!$E$5:$AG$5,0)),"n/a")</f>
        <v>n/a</v>
      </c>
      <c r="J147" s="35" t="str">
        <f t="array" ref="J147">IF(ISNUMBER(J58),J58*INDEX(Forecast!$E$7:$AG$7,MATCH(J$96,Forecast!$E$5:$AG$5,0)),"n/a")</f>
        <v>n/a</v>
      </c>
      <c r="K147" s="35" t="str">
        <f t="array" ref="K147">IF(ISNUMBER(K58),K58*INDEX(Forecast!$E$7:$AG$7,MATCH(K$96,Forecast!$E$5:$AG$5,0)),"n/a")</f>
        <v>n/a</v>
      </c>
      <c r="L147" s="35" t="str">
        <f t="array" ref="L147">IF(ISNUMBER(L58),L58*INDEX(Forecast!$E$7:$AG$7,MATCH(L$96,Forecast!$E$5:$AG$5,0)),"n/a")</f>
        <v>n/a</v>
      </c>
      <c r="M147" s="35" t="str">
        <f t="array" ref="M147">IF(ISNUMBER(M58),M58*INDEX(Forecast!$E$7:$AG$7,MATCH(M$96,Forecast!$E$5:$AG$5,0)),"n/a")</f>
        <v>n/a</v>
      </c>
      <c r="N147" s="35" t="str">
        <f t="array" ref="N147">IF(ISNUMBER(N58),N58*INDEX(Forecast!$E$7:$AG$7,MATCH(N$96,Forecast!$E$5:$AG$5,0)),"n/a")</f>
        <v>n/a</v>
      </c>
      <c r="O147" s="35" t="str">
        <f t="array" ref="O147">IF(ISNUMBER(O58),O58*INDEX(Forecast!$E$7:$AG$7,MATCH(O$96,Forecast!$E$5:$AG$5,0)),"n/a")</f>
        <v>n/a</v>
      </c>
      <c r="P147" s="35" t="str">
        <f t="array" ref="P147">IF(ISNUMBER(P58),P58*INDEX(Forecast!$E$7:$AG$7,MATCH(P$96,Forecast!$E$5:$AG$5,0)),"n/a")</f>
        <v>n/a</v>
      </c>
      <c r="Q147" s="35" t="str">
        <f t="array" ref="Q147">IF(ISNUMBER(Q58),Q58*INDEX(Forecast!$E$7:$AG$7,MATCH(Q$96,Forecast!$E$5:$AG$5,0)),"n/a")</f>
        <v>n/a</v>
      </c>
      <c r="R147" s="35" t="str">
        <f t="array" ref="R147">IF(ISNUMBER(R58),R58*INDEX(Forecast!$E$7:$AG$7,MATCH(R$96,Forecast!$E$5:$AG$5,0)),"n/a")</f>
        <v>n/a</v>
      </c>
      <c r="S147" s="35" t="str">
        <f t="array" ref="S147">IF(ISNUMBER(S58),S58*INDEX(Forecast!$E$7:$AG$7,MATCH(S$96,Forecast!$E$5:$AG$5,0)),"n/a")</f>
        <v>n/a</v>
      </c>
      <c r="T147" s="35" t="str">
        <f t="array" ref="T147">IF(ISNUMBER(T58),T58*INDEX(Forecast!$E$7:$AG$7,MATCH(T$96,Forecast!$E$5:$AG$5,0)),"n/a")</f>
        <v>n/a</v>
      </c>
      <c r="U147" s="35" t="str">
        <f t="array" ref="U147">IF(ISNUMBER(U58),U58*INDEX(Forecast!$E$7:$AG$7,MATCH(U$96,Forecast!$E$5:$AG$5,0)),"n/a")</f>
        <v>n/a</v>
      </c>
      <c r="V147" s="35" t="str">
        <f t="array" ref="V147">IF(ISNUMBER(V58),V58*INDEX(Forecast!$E$7:$AG$7,MATCH(V$96,Forecast!$E$5:$AG$5,0)),"n/a")</f>
        <v>n/a</v>
      </c>
      <c r="W147" s="35" t="str">
        <f t="array" ref="W147">IF(ISNUMBER(W58),W58*INDEX(Forecast!$E$7:$AG$7,MATCH(W$96,Forecast!$E$5:$AG$5,0)),"n/a")</f>
        <v>n/a</v>
      </c>
      <c r="X147" s="35" t="str">
        <f t="array" ref="X147">IF(ISNUMBER(X58),X58*INDEX(Forecast!$E$7:$AG$7,MATCH(X$96,Forecast!$E$5:$AG$5,0)),"n/a")</f>
        <v>n/a</v>
      </c>
      <c r="Y147" s="35" t="str">
        <f t="array" ref="Y147">IF(ISNUMBER(Y58),Y58*INDEX(Forecast!$E$7:$AG$7,MATCH(Y$96,Forecast!$E$5:$AG$5,0)),"n/a")</f>
        <v>n/a</v>
      </c>
      <c r="Z147" s="35" t="str">
        <f t="array" ref="Z147">IF(ISNUMBER(Z58),Z58*INDEX(Forecast!$E$7:$AG$7,MATCH(Z$96,Forecast!$E$5:$AG$5,0)),"n/a")</f>
        <v>n/a</v>
      </c>
      <c r="AA147" s="35" t="str">
        <f t="array" ref="AA147">IF(ISNUMBER(AA58),AA58*INDEX(Forecast!$E$7:$AG$7,MATCH(AA$96,Forecast!$E$5:$AG$5,0)),"n/a")</f>
        <v>n/a</v>
      </c>
      <c r="AB147" s="35" t="str">
        <f t="array" ref="AB147">IF(ISNUMBER(AB58),AB58*INDEX(Forecast!$E$7:$AG$7,MATCH(AB$96,Forecast!$E$5:$AG$5,0)),"n/a")</f>
        <v>n/a</v>
      </c>
      <c r="AC147" s="35" t="str">
        <f t="array" ref="AC147">IF(ISNUMBER(AC58),AC58*INDEX(Forecast!$E$7:$AG$7,MATCH(AC$96,Forecast!$E$5:$AG$5,0)),"n/a")</f>
        <v>n/a</v>
      </c>
      <c r="AD147" s="35" t="str">
        <f t="array" ref="AD147">IF(ISNUMBER(AD58),AD58*INDEX(Forecast!$E$7:$AG$7,MATCH(AD$96,Forecast!$E$5:$AG$5,0)),"n/a")</f>
        <v>n/a</v>
      </c>
      <c r="AE147" s="35" t="str">
        <f t="array" ref="AE147">IF(ISNUMBER(AE58),AE58*INDEX(Forecast!$E$7:$AG$7,MATCH(AE$96,Forecast!$E$5:$AG$5,0)),"n/a")</f>
        <v>n/a</v>
      </c>
      <c r="AF147" s="35" t="str">
        <f t="array" ref="AF147">IF(ISNUMBER(AF58),AF58*INDEX(Forecast!$E$7:$AG$7,MATCH(AF$96,Forecast!$E$5:$AG$5,0)),"n/a")</f>
        <v>n/a</v>
      </c>
      <c r="AG147" s="35" t="str">
        <f t="array" ref="AG147">IF(ISNUMBER(AG58),AG58*INDEX(Forecast!$E$7:$AG$7,MATCH(AG$96,Forecast!$E$5:$AG$5,0)),"n/a")</f>
        <v>n/a</v>
      </c>
      <c r="AH147" s="35" t="str">
        <f t="array" ref="AH147">IF(ISNUMBER(AH58),AH58*INDEX(Forecast!$E$7:$AG$7,MATCH(AH$96,Forecast!$E$5:$AG$5,0)),"n/a")</f>
        <v>n/a</v>
      </c>
      <c r="AI147" s="35" t="str">
        <f t="array" ref="AI147">IF(ISNUMBER(AI58),AI58*INDEX(Forecast!$E$7:$AG$7,MATCH(AI$96,Forecast!$E$5:$AG$5,0)),"n/a")</f>
        <v>n/a</v>
      </c>
      <c r="AJ147" s="35" t="str">
        <f t="array" ref="AJ147">IF(ISNUMBER(AJ58),AJ58*INDEX(Forecast!$E$7:$AG$7,MATCH(AJ$96,Forecast!$E$5:$AG$5,0)),"n/a")</f>
        <v>n/a</v>
      </c>
      <c r="AK147" s="35" t="str">
        <f t="array" ref="AK147">IF(ISNUMBER(AK58),AK58*INDEX(Forecast!$E$7:$AG$7,MATCH(AK$96,Forecast!$E$5:$AG$5,0)),"n/a")</f>
        <v>n/a</v>
      </c>
    </row>
    <row r="148" spans="1:37" ht="15" customHeight="1" x14ac:dyDescent="0.25">
      <c r="A148" s="51">
        <v>8</v>
      </c>
      <c r="B148" s="36" t="s">
        <v>38</v>
      </c>
      <c r="C148" s="36" t="s">
        <v>103</v>
      </c>
      <c r="D148" s="53"/>
      <c r="E148" s="53"/>
      <c r="F148" s="53"/>
      <c r="G148" s="53"/>
      <c r="H148" s="53"/>
      <c r="I148" s="35">
        <f t="array" ref="I148">IF(ISNUMBER(I59),I59*INDEX(Forecast!$E$7:$AG$7,MATCH(I$96,Forecast!$E$5:$AG$5,0)),"n/a")</f>
        <v>113676514.33333331</v>
      </c>
      <c r="J148" s="35">
        <f t="array" ref="J148">IF(ISNUMBER(J59),J59*INDEX(Forecast!$E$7:$AG$7,MATCH(J$96,Forecast!$E$5:$AG$5,0)),"n/a")</f>
        <v>118928369.29553331</v>
      </c>
      <c r="K148" s="35">
        <f t="array" ref="K148">IF(ISNUMBER(K59),K59*INDEX(Forecast!$E$7:$AG$7,MATCH(K$96,Forecast!$E$5:$AG$5,0)),"n/a")</f>
        <v>124672609.53250757</v>
      </c>
      <c r="L148" s="35">
        <f t="array" ref="L148">IF(ISNUMBER(L59),L59*INDEX(Forecast!$E$7:$AG$7,MATCH(L$96,Forecast!$E$5:$AG$5,0)),"n/a")</f>
        <v>129983662.69859239</v>
      </c>
      <c r="M148" s="35">
        <f t="array" ref="M148">IF(ISNUMBER(M59),M59*INDEX(Forecast!$E$7:$AG$7,MATCH(M$96,Forecast!$E$5:$AG$5,0)),"n/a")</f>
        <v>135468973.26447299</v>
      </c>
      <c r="N148" s="35">
        <f t="array" ref="N148">IF(ISNUMBER(N59),N59*INDEX(Forecast!$E$7:$AG$7,MATCH(N$96,Forecast!$E$5:$AG$5,0)),"n/a")</f>
        <v>139533042.46240717</v>
      </c>
      <c r="O148" s="35">
        <f t="array" ref="O148">IF(ISNUMBER(O59),O59*INDEX(Forecast!$E$7:$AG$7,MATCH(O$96,Forecast!$E$5:$AG$5,0)),"n/a")</f>
        <v>143719033.7362794</v>
      </c>
      <c r="P148" s="35">
        <f t="array" ref="P148">IF(ISNUMBER(P59),P59*INDEX(Forecast!$E$7:$AG$7,MATCH(P$96,Forecast!$E$5:$AG$5,0)),"n/a")</f>
        <v>148030604.74836776</v>
      </c>
      <c r="Q148" s="35">
        <f t="array" ref="Q148">IF(ISNUMBER(Q59),Q59*INDEX(Forecast!$E$7:$AG$7,MATCH(Q$96,Forecast!$E$5:$AG$5,0)),"n/a")</f>
        <v>152471522.8908188</v>
      </c>
      <c r="R148" s="35">
        <f t="array" ref="R148">IF(ISNUMBER(R59),R59*INDEX(Forecast!$E$7:$AG$7,MATCH(R$96,Forecast!$E$5:$AG$5,0)),"n/a")</f>
        <v>157045668.57754338</v>
      </c>
      <c r="S148" s="35">
        <f t="array" ref="S148">IF(ISNUMBER(S59),S59*INDEX(Forecast!$E$7:$AG$7,MATCH(S$96,Forecast!$E$5:$AG$5,0)),"n/a")</f>
        <v>161757038.63486969</v>
      </c>
      <c r="T148" s="35">
        <f t="array" ref="T148">IF(ISNUMBER(T59),T59*INDEX(Forecast!$E$7:$AG$7,MATCH(T$96,Forecast!$E$5:$AG$5,0)),"n/a")</f>
        <v>166609749.79391581</v>
      </c>
      <c r="U148" s="35">
        <f t="array" ref="U148">IF(ISNUMBER(U59),U59*INDEX(Forecast!$E$7:$AG$7,MATCH(U$96,Forecast!$E$5:$AG$5,0)),"n/a")</f>
        <v>171608042.28773329</v>
      </c>
      <c r="V148" s="35">
        <f t="array" ref="V148">IF(ISNUMBER(V59),V59*INDEX(Forecast!$E$7:$AG$7,MATCH(V$96,Forecast!$E$5:$AG$5,0)),"n/a")</f>
        <v>176756283.55636528</v>
      </c>
      <c r="W148" s="35">
        <f t="array" ref="W148">IF(ISNUMBER(W59),W59*INDEX(Forecast!$E$7:$AG$7,MATCH(W$96,Forecast!$E$5:$AG$5,0)),"n/a")</f>
        <v>182058972.06305623</v>
      </c>
      <c r="X148" s="35">
        <f t="array" ref="X148">IF(ISNUMBER(X59),X59*INDEX(Forecast!$E$7:$AG$7,MATCH(X$96,Forecast!$E$5:$AG$5,0)),"n/a")</f>
        <v>187520741.22494793</v>
      </c>
      <c r="Y148" s="35">
        <f t="array" ref="Y148">IF(ISNUMBER(Y59),Y59*INDEX(Forecast!$E$7:$AG$7,MATCH(Y$96,Forecast!$E$5:$AG$5,0)),"n/a")</f>
        <v>193146363.46169639</v>
      </c>
      <c r="Z148" s="35">
        <f t="array" ref="Z148">IF(ISNUMBER(Z59),Z59*INDEX(Forecast!$E$7:$AG$7,MATCH(Z$96,Forecast!$E$5:$AG$5,0)),"n/a")</f>
        <v>198940754.36554727</v>
      </c>
      <c r="AA148" s="35">
        <f t="array" ref="AA148">IF(ISNUMBER(AA59),AA59*INDEX(Forecast!$E$7:$AG$7,MATCH(AA$96,Forecast!$E$5:$AG$5,0)),"n/a")</f>
        <v>204908976.99651369</v>
      </c>
      <c r="AB148" s="35">
        <f t="array" ref="AB148">IF(ISNUMBER(AB59),AB59*INDEX(Forecast!$E$7:$AG$7,MATCH(AB$96,Forecast!$E$5:$AG$5,0)),"n/a")</f>
        <v>211056246.30640912</v>
      </c>
      <c r="AC148" s="35">
        <f t="array" ref="AC148">IF(ISNUMBER(AC59),AC59*INDEX(Forecast!$E$7:$AG$7,MATCH(AC$96,Forecast!$E$5:$AG$5,0)),"n/a")</f>
        <v>217387933.6956014</v>
      </c>
      <c r="AD148" s="35">
        <f t="array" ref="AD148">IF(ISNUMBER(AD59),AD59*INDEX(Forecast!$E$7:$AG$7,MATCH(AD$96,Forecast!$E$5:$AG$5,0)),"n/a")</f>
        <v>223909571.70646945</v>
      </c>
      <c r="AE148" s="35">
        <f t="array" ref="AE148">IF(ISNUMBER(AE59),AE59*INDEX(Forecast!$E$7:$AG$7,MATCH(AE$96,Forecast!$E$5:$AG$5,0)),"n/a")</f>
        <v>230626858.85766351</v>
      </c>
      <c r="AF148" s="35">
        <f t="array" ref="AF148">IF(ISNUMBER(AF59),AF59*INDEX(Forecast!$E$7:$AG$7,MATCH(AF$96,Forecast!$E$5:$AG$5,0)),"n/a")</f>
        <v>237545664.62339345</v>
      </c>
      <c r="AG148" s="35">
        <f t="array" ref="AG148">IF(ISNUMBER(AG59),AG59*INDEX(Forecast!$E$7:$AG$7,MATCH(AG$96,Forecast!$E$5:$AG$5,0)),"n/a")</f>
        <v>244672034.56209525</v>
      </c>
      <c r="AH148" s="35">
        <f t="array" ref="AH148">IF(ISNUMBER(AH59),AH59*INDEX(Forecast!$E$7:$AG$7,MATCH(AH$96,Forecast!$E$5:$AG$5,0)),"n/a")</f>
        <v>252012195.59895813</v>
      </c>
      <c r="AI148" s="35">
        <f t="array" ref="AI148">IF(ISNUMBER(AI59),AI59*INDEX(Forecast!$E$7:$AG$7,MATCH(AI$96,Forecast!$E$5:$AG$5,0)),"n/a")</f>
        <v>259572561.46692687</v>
      </c>
      <c r="AJ148" s="35">
        <f t="array" ref="AJ148">IF(ISNUMBER(AJ59),AJ59*INDEX(Forecast!$E$7:$AG$7,MATCH(AJ$96,Forecast!$E$5:$AG$5,0)),"n/a")</f>
        <v>267359738.31093472</v>
      </c>
      <c r="AK148" s="35">
        <f t="array" ref="AK148">IF(ISNUMBER(AK59),AK59*INDEX(Forecast!$E$7:$AG$7,MATCH(AK$96,Forecast!$E$5:$AG$5,0)),"n/a")</f>
        <v>275380530.46026278</v>
      </c>
    </row>
    <row r="149" spans="1:37" ht="15" customHeight="1" x14ac:dyDescent="0.25">
      <c r="A149" s="51">
        <v>8</v>
      </c>
      <c r="B149" s="36" t="s">
        <v>38</v>
      </c>
      <c r="C149" s="36" t="s">
        <v>105</v>
      </c>
      <c r="D149" s="53"/>
      <c r="E149" s="53"/>
      <c r="F149" s="53"/>
      <c r="G149" s="53"/>
      <c r="H149" s="53"/>
      <c r="I149" s="35" t="str">
        <f t="array" ref="I149">IF(ISNUMBER(I60),I60*INDEX(Forecast!$E$7:$AG$7,MATCH(I$96,Forecast!$E$5:$AG$5,0)),"n/a")</f>
        <v>n/a</v>
      </c>
      <c r="J149" s="35" t="str">
        <f t="array" ref="J149">IF(ISNUMBER(J60),J60*INDEX(Forecast!$E$7:$AG$7,MATCH(J$96,Forecast!$E$5:$AG$5,0)),"n/a")</f>
        <v>n/a</v>
      </c>
      <c r="K149" s="35" t="str">
        <f t="array" ref="K149">IF(ISNUMBER(K60),K60*INDEX(Forecast!$E$7:$AG$7,MATCH(K$96,Forecast!$E$5:$AG$5,0)),"n/a")</f>
        <v>n/a</v>
      </c>
      <c r="L149" s="35" t="str">
        <f t="array" ref="L149">IF(ISNUMBER(L60),L60*INDEX(Forecast!$E$7:$AG$7,MATCH(L$96,Forecast!$E$5:$AG$5,0)),"n/a")</f>
        <v>n/a</v>
      </c>
      <c r="M149" s="35" t="str">
        <f t="array" ref="M149">IF(ISNUMBER(M60),M60*INDEX(Forecast!$E$7:$AG$7,MATCH(M$96,Forecast!$E$5:$AG$5,0)),"n/a")</f>
        <v>n/a</v>
      </c>
      <c r="N149" s="35" t="str">
        <f t="array" ref="N149">IF(ISNUMBER(N60),N60*INDEX(Forecast!$E$7:$AG$7,MATCH(N$96,Forecast!$E$5:$AG$5,0)),"n/a")</f>
        <v>n/a</v>
      </c>
      <c r="O149" s="35" t="str">
        <f t="array" ref="O149">IF(ISNUMBER(O60),O60*INDEX(Forecast!$E$7:$AG$7,MATCH(O$96,Forecast!$E$5:$AG$5,0)),"n/a")</f>
        <v>n/a</v>
      </c>
      <c r="P149" s="35" t="str">
        <f t="array" ref="P149">IF(ISNUMBER(P60),P60*INDEX(Forecast!$E$7:$AG$7,MATCH(P$96,Forecast!$E$5:$AG$5,0)),"n/a")</f>
        <v>n/a</v>
      </c>
      <c r="Q149" s="35" t="str">
        <f t="array" ref="Q149">IF(ISNUMBER(Q60),Q60*INDEX(Forecast!$E$7:$AG$7,MATCH(Q$96,Forecast!$E$5:$AG$5,0)),"n/a")</f>
        <v>n/a</v>
      </c>
      <c r="R149" s="35" t="str">
        <f t="array" ref="R149">IF(ISNUMBER(R60),R60*INDEX(Forecast!$E$7:$AG$7,MATCH(R$96,Forecast!$E$5:$AG$5,0)),"n/a")</f>
        <v>n/a</v>
      </c>
      <c r="S149" s="35" t="str">
        <f t="array" ref="S149">IF(ISNUMBER(S60),S60*INDEX(Forecast!$E$7:$AG$7,MATCH(S$96,Forecast!$E$5:$AG$5,0)),"n/a")</f>
        <v>n/a</v>
      </c>
      <c r="T149" s="35" t="str">
        <f t="array" ref="T149">IF(ISNUMBER(T60),T60*INDEX(Forecast!$E$7:$AG$7,MATCH(T$96,Forecast!$E$5:$AG$5,0)),"n/a")</f>
        <v>n/a</v>
      </c>
      <c r="U149" s="35" t="str">
        <f t="array" ref="U149">IF(ISNUMBER(U60),U60*INDEX(Forecast!$E$7:$AG$7,MATCH(U$96,Forecast!$E$5:$AG$5,0)),"n/a")</f>
        <v>n/a</v>
      </c>
      <c r="V149" s="35" t="str">
        <f t="array" ref="V149">IF(ISNUMBER(V60),V60*INDEX(Forecast!$E$7:$AG$7,MATCH(V$96,Forecast!$E$5:$AG$5,0)),"n/a")</f>
        <v>n/a</v>
      </c>
      <c r="W149" s="35" t="str">
        <f t="array" ref="W149">IF(ISNUMBER(W60),W60*INDEX(Forecast!$E$7:$AG$7,MATCH(W$96,Forecast!$E$5:$AG$5,0)),"n/a")</f>
        <v>n/a</v>
      </c>
      <c r="X149" s="35" t="str">
        <f t="array" ref="X149">IF(ISNUMBER(X60),X60*INDEX(Forecast!$E$7:$AG$7,MATCH(X$96,Forecast!$E$5:$AG$5,0)),"n/a")</f>
        <v>n/a</v>
      </c>
      <c r="Y149" s="35" t="str">
        <f t="array" ref="Y149">IF(ISNUMBER(Y60),Y60*INDEX(Forecast!$E$7:$AG$7,MATCH(Y$96,Forecast!$E$5:$AG$5,0)),"n/a")</f>
        <v>n/a</v>
      </c>
      <c r="Z149" s="35" t="str">
        <f t="array" ref="Z149">IF(ISNUMBER(Z60),Z60*INDEX(Forecast!$E$7:$AG$7,MATCH(Z$96,Forecast!$E$5:$AG$5,0)),"n/a")</f>
        <v>n/a</v>
      </c>
      <c r="AA149" s="35" t="str">
        <f t="array" ref="AA149">IF(ISNUMBER(AA60),AA60*INDEX(Forecast!$E$7:$AG$7,MATCH(AA$96,Forecast!$E$5:$AG$5,0)),"n/a")</f>
        <v>n/a</v>
      </c>
      <c r="AB149" s="35" t="str">
        <f t="array" ref="AB149">IF(ISNUMBER(AB60),AB60*INDEX(Forecast!$E$7:$AG$7,MATCH(AB$96,Forecast!$E$5:$AG$5,0)),"n/a")</f>
        <v>n/a</v>
      </c>
      <c r="AC149" s="35" t="str">
        <f t="array" ref="AC149">IF(ISNUMBER(AC60),AC60*INDEX(Forecast!$E$7:$AG$7,MATCH(AC$96,Forecast!$E$5:$AG$5,0)),"n/a")</f>
        <v>n/a</v>
      </c>
      <c r="AD149" s="35" t="str">
        <f t="array" ref="AD149">IF(ISNUMBER(AD60),AD60*INDEX(Forecast!$E$7:$AG$7,MATCH(AD$96,Forecast!$E$5:$AG$5,0)),"n/a")</f>
        <v>n/a</v>
      </c>
      <c r="AE149" s="35" t="str">
        <f t="array" ref="AE149">IF(ISNUMBER(AE60),AE60*INDEX(Forecast!$E$7:$AG$7,MATCH(AE$96,Forecast!$E$5:$AG$5,0)),"n/a")</f>
        <v>n/a</v>
      </c>
      <c r="AF149" s="35" t="str">
        <f t="array" ref="AF149">IF(ISNUMBER(AF60),AF60*INDEX(Forecast!$E$7:$AG$7,MATCH(AF$96,Forecast!$E$5:$AG$5,0)),"n/a")</f>
        <v>n/a</v>
      </c>
      <c r="AG149" s="35" t="str">
        <f t="array" ref="AG149">IF(ISNUMBER(AG60),AG60*INDEX(Forecast!$E$7:$AG$7,MATCH(AG$96,Forecast!$E$5:$AG$5,0)),"n/a")</f>
        <v>n/a</v>
      </c>
      <c r="AH149" s="35" t="str">
        <f t="array" ref="AH149">IF(ISNUMBER(AH60),AH60*INDEX(Forecast!$E$7:$AG$7,MATCH(AH$96,Forecast!$E$5:$AG$5,0)),"n/a")</f>
        <v>n/a</v>
      </c>
      <c r="AI149" s="35" t="str">
        <f t="array" ref="AI149">IF(ISNUMBER(AI60),AI60*INDEX(Forecast!$E$7:$AG$7,MATCH(AI$96,Forecast!$E$5:$AG$5,0)),"n/a")</f>
        <v>n/a</v>
      </c>
      <c r="AJ149" s="35" t="str">
        <f t="array" ref="AJ149">IF(ISNUMBER(AJ60),AJ60*INDEX(Forecast!$E$7:$AG$7,MATCH(AJ$96,Forecast!$E$5:$AG$5,0)),"n/a")</f>
        <v>n/a</v>
      </c>
      <c r="AK149" s="35" t="str">
        <f t="array" ref="AK149">IF(ISNUMBER(AK60),AK60*INDEX(Forecast!$E$7:$AG$7,MATCH(AK$96,Forecast!$E$5:$AG$5,0)),"n/a")</f>
        <v>n/a</v>
      </c>
    </row>
    <row r="150" spans="1:37" ht="15" customHeight="1" x14ac:dyDescent="0.25">
      <c r="A150" s="51">
        <v>8</v>
      </c>
      <c r="B150" s="36" t="s">
        <v>38</v>
      </c>
      <c r="C150" s="36" t="s">
        <v>106</v>
      </c>
      <c r="D150" s="53"/>
      <c r="E150" s="53"/>
      <c r="F150" s="53"/>
      <c r="G150" s="53"/>
      <c r="H150" s="53"/>
      <c r="I150" s="35" t="str">
        <f t="array" ref="I150">IF(ISNUMBER(I61),I61*INDEX(Forecast!$E$7:$AG$7,MATCH(I$96,Forecast!$E$5:$AG$5,0)),"n/a")</f>
        <v>n/a</v>
      </c>
      <c r="J150" s="35" t="str">
        <f t="array" ref="J150">IF(ISNUMBER(J61),J61*INDEX(Forecast!$E$7:$AG$7,MATCH(J$96,Forecast!$E$5:$AG$5,0)),"n/a")</f>
        <v>n/a</v>
      </c>
      <c r="K150" s="35" t="str">
        <f t="array" ref="K150">IF(ISNUMBER(K61),K61*INDEX(Forecast!$E$7:$AG$7,MATCH(K$96,Forecast!$E$5:$AG$5,0)),"n/a")</f>
        <v>n/a</v>
      </c>
      <c r="L150" s="35" t="str">
        <f t="array" ref="L150">IF(ISNUMBER(L61),L61*INDEX(Forecast!$E$7:$AG$7,MATCH(L$96,Forecast!$E$5:$AG$5,0)),"n/a")</f>
        <v>n/a</v>
      </c>
      <c r="M150" s="35" t="str">
        <f t="array" ref="M150">IF(ISNUMBER(M61),M61*INDEX(Forecast!$E$7:$AG$7,MATCH(M$96,Forecast!$E$5:$AG$5,0)),"n/a")</f>
        <v>n/a</v>
      </c>
      <c r="N150" s="35" t="str">
        <f t="array" ref="N150">IF(ISNUMBER(N61),N61*INDEX(Forecast!$E$7:$AG$7,MATCH(N$96,Forecast!$E$5:$AG$5,0)),"n/a")</f>
        <v>n/a</v>
      </c>
      <c r="O150" s="35" t="str">
        <f t="array" ref="O150">IF(ISNUMBER(O61),O61*INDEX(Forecast!$E$7:$AG$7,MATCH(O$96,Forecast!$E$5:$AG$5,0)),"n/a")</f>
        <v>n/a</v>
      </c>
      <c r="P150" s="35" t="str">
        <f t="array" ref="P150">IF(ISNUMBER(P61),P61*INDEX(Forecast!$E$7:$AG$7,MATCH(P$96,Forecast!$E$5:$AG$5,0)),"n/a")</f>
        <v>n/a</v>
      </c>
      <c r="Q150" s="35" t="str">
        <f t="array" ref="Q150">IF(ISNUMBER(Q61),Q61*INDEX(Forecast!$E$7:$AG$7,MATCH(Q$96,Forecast!$E$5:$AG$5,0)),"n/a")</f>
        <v>n/a</v>
      </c>
      <c r="R150" s="35" t="str">
        <f t="array" ref="R150">IF(ISNUMBER(R61),R61*INDEX(Forecast!$E$7:$AG$7,MATCH(R$96,Forecast!$E$5:$AG$5,0)),"n/a")</f>
        <v>n/a</v>
      </c>
      <c r="S150" s="35" t="str">
        <f t="array" ref="S150">IF(ISNUMBER(S61),S61*INDEX(Forecast!$E$7:$AG$7,MATCH(S$96,Forecast!$E$5:$AG$5,0)),"n/a")</f>
        <v>n/a</v>
      </c>
      <c r="T150" s="35" t="str">
        <f t="array" ref="T150">IF(ISNUMBER(T61),T61*INDEX(Forecast!$E$7:$AG$7,MATCH(T$96,Forecast!$E$5:$AG$5,0)),"n/a")</f>
        <v>n/a</v>
      </c>
      <c r="U150" s="35" t="str">
        <f t="array" ref="U150">IF(ISNUMBER(U61),U61*INDEX(Forecast!$E$7:$AG$7,MATCH(U$96,Forecast!$E$5:$AG$5,0)),"n/a")</f>
        <v>n/a</v>
      </c>
      <c r="V150" s="35" t="str">
        <f t="array" ref="V150">IF(ISNUMBER(V61),V61*INDEX(Forecast!$E$7:$AG$7,MATCH(V$96,Forecast!$E$5:$AG$5,0)),"n/a")</f>
        <v>n/a</v>
      </c>
      <c r="W150" s="35" t="str">
        <f t="array" ref="W150">IF(ISNUMBER(W61),W61*INDEX(Forecast!$E$7:$AG$7,MATCH(W$96,Forecast!$E$5:$AG$5,0)),"n/a")</f>
        <v>n/a</v>
      </c>
      <c r="X150" s="35" t="str">
        <f t="array" ref="X150">IF(ISNUMBER(X61),X61*INDEX(Forecast!$E$7:$AG$7,MATCH(X$96,Forecast!$E$5:$AG$5,0)),"n/a")</f>
        <v>n/a</v>
      </c>
      <c r="Y150" s="35" t="str">
        <f t="array" ref="Y150">IF(ISNUMBER(Y61),Y61*INDEX(Forecast!$E$7:$AG$7,MATCH(Y$96,Forecast!$E$5:$AG$5,0)),"n/a")</f>
        <v>n/a</v>
      </c>
      <c r="Z150" s="35" t="str">
        <f t="array" ref="Z150">IF(ISNUMBER(Z61),Z61*INDEX(Forecast!$E$7:$AG$7,MATCH(Z$96,Forecast!$E$5:$AG$5,0)),"n/a")</f>
        <v>n/a</v>
      </c>
      <c r="AA150" s="35" t="str">
        <f t="array" ref="AA150">IF(ISNUMBER(AA61),AA61*INDEX(Forecast!$E$7:$AG$7,MATCH(AA$96,Forecast!$E$5:$AG$5,0)),"n/a")</f>
        <v>n/a</v>
      </c>
      <c r="AB150" s="35" t="str">
        <f t="array" ref="AB150">IF(ISNUMBER(AB61),AB61*INDEX(Forecast!$E$7:$AG$7,MATCH(AB$96,Forecast!$E$5:$AG$5,0)),"n/a")</f>
        <v>n/a</v>
      </c>
      <c r="AC150" s="35" t="str">
        <f t="array" ref="AC150">IF(ISNUMBER(AC61),AC61*INDEX(Forecast!$E$7:$AG$7,MATCH(AC$96,Forecast!$E$5:$AG$5,0)),"n/a")</f>
        <v>n/a</v>
      </c>
      <c r="AD150" s="35" t="str">
        <f t="array" ref="AD150">IF(ISNUMBER(AD61),AD61*INDEX(Forecast!$E$7:$AG$7,MATCH(AD$96,Forecast!$E$5:$AG$5,0)),"n/a")</f>
        <v>n/a</v>
      </c>
      <c r="AE150" s="35" t="str">
        <f t="array" ref="AE150">IF(ISNUMBER(AE61),AE61*INDEX(Forecast!$E$7:$AG$7,MATCH(AE$96,Forecast!$E$5:$AG$5,0)),"n/a")</f>
        <v>n/a</v>
      </c>
      <c r="AF150" s="35" t="str">
        <f t="array" ref="AF150">IF(ISNUMBER(AF61),AF61*INDEX(Forecast!$E$7:$AG$7,MATCH(AF$96,Forecast!$E$5:$AG$5,0)),"n/a")</f>
        <v>n/a</v>
      </c>
      <c r="AG150" s="35" t="str">
        <f t="array" ref="AG150">IF(ISNUMBER(AG61),AG61*INDEX(Forecast!$E$7:$AG$7,MATCH(AG$96,Forecast!$E$5:$AG$5,0)),"n/a")</f>
        <v>n/a</v>
      </c>
      <c r="AH150" s="35" t="str">
        <f t="array" ref="AH150">IF(ISNUMBER(AH61),AH61*INDEX(Forecast!$E$7:$AG$7,MATCH(AH$96,Forecast!$E$5:$AG$5,0)),"n/a")</f>
        <v>n/a</v>
      </c>
      <c r="AI150" s="35" t="str">
        <f t="array" ref="AI150">IF(ISNUMBER(AI61),AI61*INDEX(Forecast!$E$7:$AG$7,MATCH(AI$96,Forecast!$E$5:$AG$5,0)),"n/a")</f>
        <v>n/a</v>
      </c>
      <c r="AJ150" s="35" t="str">
        <f t="array" ref="AJ150">IF(ISNUMBER(AJ61),AJ61*INDEX(Forecast!$E$7:$AG$7,MATCH(AJ$96,Forecast!$E$5:$AG$5,0)),"n/a")</f>
        <v>n/a</v>
      </c>
      <c r="AK150" s="35" t="str">
        <f t="array" ref="AK150">IF(ISNUMBER(AK61),AK61*INDEX(Forecast!$E$7:$AG$7,MATCH(AK$96,Forecast!$E$5:$AG$5,0)),"n/a")</f>
        <v>n/a</v>
      </c>
    </row>
    <row r="151" spans="1:37" ht="15" customHeight="1" x14ac:dyDescent="0.25">
      <c r="A151" s="51">
        <v>8</v>
      </c>
      <c r="B151" s="36" t="s">
        <v>38</v>
      </c>
      <c r="C151" s="36" t="s">
        <v>108</v>
      </c>
      <c r="D151" s="53"/>
      <c r="E151" s="53"/>
      <c r="F151" s="53"/>
      <c r="G151" s="53"/>
      <c r="H151" s="53"/>
      <c r="I151" s="35" t="str">
        <f t="array" ref="I151">IF(ISNUMBER(I62),I62*INDEX(Forecast!$E$7:$AG$7,MATCH(I$96,Forecast!$E$5:$AG$5,0)),"n/a")</f>
        <v>n/a</v>
      </c>
      <c r="J151" s="35" t="str">
        <f t="array" ref="J151">IF(ISNUMBER(J62),J62*INDEX(Forecast!$E$7:$AG$7,MATCH(J$96,Forecast!$E$5:$AG$5,0)),"n/a")</f>
        <v>n/a</v>
      </c>
      <c r="K151" s="35" t="str">
        <f t="array" ref="K151">IF(ISNUMBER(K62),K62*INDEX(Forecast!$E$7:$AG$7,MATCH(K$96,Forecast!$E$5:$AG$5,0)),"n/a")</f>
        <v>n/a</v>
      </c>
      <c r="L151" s="35" t="str">
        <f t="array" ref="L151">IF(ISNUMBER(L62),L62*INDEX(Forecast!$E$7:$AG$7,MATCH(L$96,Forecast!$E$5:$AG$5,0)),"n/a")</f>
        <v>n/a</v>
      </c>
      <c r="M151" s="35" t="str">
        <f t="array" ref="M151">IF(ISNUMBER(M62),M62*INDEX(Forecast!$E$7:$AG$7,MATCH(M$96,Forecast!$E$5:$AG$5,0)),"n/a")</f>
        <v>n/a</v>
      </c>
      <c r="N151" s="35" t="str">
        <f t="array" ref="N151">IF(ISNUMBER(N62),N62*INDEX(Forecast!$E$7:$AG$7,MATCH(N$96,Forecast!$E$5:$AG$5,0)),"n/a")</f>
        <v>n/a</v>
      </c>
      <c r="O151" s="35" t="str">
        <f t="array" ref="O151">IF(ISNUMBER(O62),O62*INDEX(Forecast!$E$7:$AG$7,MATCH(O$96,Forecast!$E$5:$AG$5,0)),"n/a")</f>
        <v>n/a</v>
      </c>
      <c r="P151" s="35" t="str">
        <f t="array" ref="P151">IF(ISNUMBER(P62),P62*INDEX(Forecast!$E$7:$AG$7,MATCH(P$96,Forecast!$E$5:$AG$5,0)),"n/a")</f>
        <v>n/a</v>
      </c>
      <c r="Q151" s="35" t="str">
        <f t="array" ref="Q151">IF(ISNUMBER(Q62),Q62*INDEX(Forecast!$E$7:$AG$7,MATCH(Q$96,Forecast!$E$5:$AG$5,0)),"n/a")</f>
        <v>n/a</v>
      </c>
      <c r="R151" s="35" t="str">
        <f t="array" ref="R151">IF(ISNUMBER(R62),R62*INDEX(Forecast!$E$7:$AG$7,MATCH(R$96,Forecast!$E$5:$AG$5,0)),"n/a")</f>
        <v>n/a</v>
      </c>
      <c r="S151" s="35" t="str">
        <f t="array" ref="S151">IF(ISNUMBER(S62),S62*INDEX(Forecast!$E$7:$AG$7,MATCH(S$96,Forecast!$E$5:$AG$5,0)),"n/a")</f>
        <v>n/a</v>
      </c>
      <c r="T151" s="35" t="str">
        <f t="array" ref="T151">IF(ISNUMBER(T62),T62*INDEX(Forecast!$E$7:$AG$7,MATCH(T$96,Forecast!$E$5:$AG$5,0)),"n/a")</f>
        <v>n/a</v>
      </c>
      <c r="U151" s="35" t="str">
        <f t="array" ref="U151">IF(ISNUMBER(U62),U62*INDEX(Forecast!$E$7:$AG$7,MATCH(U$96,Forecast!$E$5:$AG$5,0)),"n/a")</f>
        <v>n/a</v>
      </c>
      <c r="V151" s="35" t="str">
        <f t="array" ref="V151">IF(ISNUMBER(V62),V62*INDEX(Forecast!$E$7:$AG$7,MATCH(V$96,Forecast!$E$5:$AG$5,0)),"n/a")</f>
        <v>n/a</v>
      </c>
      <c r="W151" s="35" t="str">
        <f t="array" ref="W151">IF(ISNUMBER(W62),W62*INDEX(Forecast!$E$7:$AG$7,MATCH(W$96,Forecast!$E$5:$AG$5,0)),"n/a")</f>
        <v>n/a</v>
      </c>
      <c r="X151" s="35" t="str">
        <f t="array" ref="X151">IF(ISNUMBER(X62),X62*INDEX(Forecast!$E$7:$AG$7,MATCH(X$96,Forecast!$E$5:$AG$5,0)),"n/a")</f>
        <v>n/a</v>
      </c>
      <c r="Y151" s="35" t="str">
        <f t="array" ref="Y151">IF(ISNUMBER(Y62),Y62*INDEX(Forecast!$E$7:$AG$7,MATCH(Y$96,Forecast!$E$5:$AG$5,0)),"n/a")</f>
        <v>n/a</v>
      </c>
      <c r="Z151" s="35" t="str">
        <f t="array" ref="Z151">IF(ISNUMBER(Z62),Z62*INDEX(Forecast!$E$7:$AG$7,MATCH(Z$96,Forecast!$E$5:$AG$5,0)),"n/a")</f>
        <v>n/a</v>
      </c>
      <c r="AA151" s="35" t="str">
        <f t="array" ref="AA151">IF(ISNUMBER(AA62),AA62*INDEX(Forecast!$E$7:$AG$7,MATCH(AA$96,Forecast!$E$5:$AG$5,0)),"n/a")</f>
        <v>n/a</v>
      </c>
      <c r="AB151" s="35" t="str">
        <f t="array" ref="AB151">IF(ISNUMBER(AB62),AB62*INDEX(Forecast!$E$7:$AG$7,MATCH(AB$96,Forecast!$E$5:$AG$5,0)),"n/a")</f>
        <v>n/a</v>
      </c>
      <c r="AC151" s="35" t="str">
        <f t="array" ref="AC151">IF(ISNUMBER(AC62),AC62*INDEX(Forecast!$E$7:$AG$7,MATCH(AC$96,Forecast!$E$5:$AG$5,0)),"n/a")</f>
        <v>n/a</v>
      </c>
      <c r="AD151" s="35" t="str">
        <f t="array" ref="AD151">IF(ISNUMBER(AD62),AD62*INDEX(Forecast!$E$7:$AG$7,MATCH(AD$96,Forecast!$E$5:$AG$5,0)),"n/a")</f>
        <v>n/a</v>
      </c>
      <c r="AE151" s="35" t="str">
        <f t="array" ref="AE151">IF(ISNUMBER(AE62),AE62*INDEX(Forecast!$E$7:$AG$7,MATCH(AE$96,Forecast!$E$5:$AG$5,0)),"n/a")</f>
        <v>n/a</v>
      </c>
      <c r="AF151" s="35" t="str">
        <f t="array" ref="AF151">IF(ISNUMBER(AF62),AF62*INDEX(Forecast!$E$7:$AG$7,MATCH(AF$96,Forecast!$E$5:$AG$5,0)),"n/a")</f>
        <v>n/a</v>
      </c>
      <c r="AG151" s="35" t="str">
        <f t="array" ref="AG151">IF(ISNUMBER(AG62),AG62*INDEX(Forecast!$E$7:$AG$7,MATCH(AG$96,Forecast!$E$5:$AG$5,0)),"n/a")</f>
        <v>n/a</v>
      </c>
      <c r="AH151" s="35" t="str">
        <f t="array" ref="AH151">IF(ISNUMBER(AH62),AH62*INDEX(Forecast!$E$7:$AG$7,MATCH(AH$96,Forecast!$E$5:$AG$5,0)),"n/a")</f>
        <v>n/a</v>
      </c>
      <c r="AI151" s="35" t="str">
        <f t="array" ref="AI151">IF(ISNUMBER(AI62),AI62*INDEX(Forecast!$E$7:$AG$7,MATCH(AI$96,Forecast!$E$5:$AG$5,0)),"n/a")</f>
        <v>n/a</v>
      </c>
      <c r="AJ151" s="35" t="str">
        <f t="array" ref="AJ151">IF(ISNUMBER(AJ62),AJ62*INDEX(Forecast!$E$7:$AG$7,MATCH(AJ$96,Forecast!$E$5:$AG$5,0)),"n/a")</f>
        <v>n/a</v>
      </c>
      <c r="AK151" s="35" t="str">
        <f t="array" ref="AK151">IF(ISNUMBER(AK62),AK62*INDEX(Forecast!$E$7:$AG$7,MATCH(AK$96,Forecast!$E$5:$AG$5,0)),"n/a")</f>
        <v>n/a</v>
      </c>
    </row>
    <row r="152" spans="1:37" ht="15" customHeight="1" x14ac:dyDescent="0.25">
      <c r="A152" s="51">
        <v>8</v>
      </c>
      <c r="B152" s="36" t="s">
        <v>38</v>
      </c>
      <c r="C152" s="36" t="s">
        <v>109</v>
      </c>
      <c r="D152" s="53"/>
      <c r="E152" s="53"/>
      <c r="F152" s="53"/>
      <c r="G152" s="53"/>
      <c r="H152" s="53"/>
      <c r="I152" s="35" t="str">
        <f t="array" ref="I152">IF(ISNUMBER(I63),I63*INDEX(Forecast!$E$7:$AG$7,MATCH(I$96,Forecast!$E$5:$AG$5,0)),"n/a")</f>
        <v>n/a</v>
      </c>
      <c r="J152" s="35" t="str">
        <f t="array" ref="J152">IF(ISNUMBER(J63),J63*INDEX(Forecast!$E$7:$AG$7,MATCH(J$96,Forecast!$E$5:$AG$5,0)),"n/a")</f>
        <v>n/a</v>
      </c>
      <c r="K152" s="35" t="str">
        <f t="array" ref="K152">IF(ISNUMBER(K63),K63*INDEX(Forecast!$E$7:$AG$7,MATCH(K$96,Forecast!$E$5:$AG$5,0)),"n/a")</f>
        <v>n/a</v>
      </c>
      <c r="L152" s="35" t="str">
        <f t="array" ref="L152">IF(ISNUMBER(L63),L63*INDEX(Forecast!$E$7:$AG$7,MATCH(L$96,Forecast!$E$5:$AG$5,0)),"n/a")</f>
        <v>n/a</v>
      </c>
      <c r="M152" s="35" t="str">
        <f t="array" ref="M152">IF(ISNUMBER(M63),M63*INDEX(Forecast!$E$7:$AG$7,MATCH(M$96,Forecast!$E$5:$AG$5,0)),"n/a")</f>
        <v>n/a</v>
      </c>
      <c r="N152" s="35" t="str">
        <f t="array" ref="N152">IF(ISNUMBER(N63),N63*INDEX(Forecast!$E$7:$AG$7,MATCH(N$96,Forecast!$E$5:$AG$5,0)),"n/a")</f>
        <v>n/a</v>
      </c>
      <c r="O152" s="35" t="str">
        <f t="array" ref="O152">IF(ISNUMBER(O63),O63*INDEX(Forecast!$E$7:$AG$7,MATCH(O$96,Forecast!$E$5:$AG$5,0)),"n/a")</f>
        <v>n/a</v>
      </c>
      <c r="P152" s="35" t="str">
        <f t="array" ref="P152">IF(ISNUMBER(P63),P63*INDEX(Forecast!$E$7:$AG$7,MATCH(P$96,Forecast!$E$5:$AG$5,0)),"n/a")</f>
        <v>n/a</v>
      </c>
      <c r="Q152" s="35" t="str">
        <f t="array" ref="Q152">IF(ISNUMBER(Q63),Q63*INDEX(Forecast!$E$7:$AG$7,MATCH(Q$96,Forecast!$E$5:$AG$5,0)),"n/a")</f>
        <v>n/a</v>
      </c>
      <c r="R152" s="35" t="str">
        <f t="array" ref="R152">IF(ISNUMBER(R63),R63*INDEX(Forecast!$E$7:$AG$7,MATCH(R$96,Forecast!$E$5:$AG$5,0)),"n/a")</f>
        <v>n/a</v>
      </c>
      <c r="S152" s="35" t="str">
        <f t="array" ref="S152">IF(ISNUMBER(S63),S63*INDEX(Forecast!$E$7:$AG$7,MATCH(S$96,Forecast!$E$5:$AG$5,0)),"n/a")</f>
        <v>n/a</v>
      </c>
      <c r="T152" s="35" t="str">
        <f t="array" ref="T152">IF(ISNUMBER(T63),T63*INDEX(Forecast!$E$7:$AG$7,MATCH(T$96,Forecast!$E$5:$AG$5,0)),"n/a")</f>
        <v>n/a</v>
      </c>
      <c r="U152" s="35" t="str">
        <f t="array" ref="U152">IF(ISNUMBER(U63),U63*INDEX(Forecast!$E$7:$AG$7,MATCH(U$96,Forecast!$E$5:$AG$5,0)),"n/a")</f>
        <v>n/a</v>
      </c>
      <c r="V152" s="35" t="str">
        <f t="array" ref="V152">IF(ISNUMBER(V63),V63*INDEX(Forecast!$E$7:$AG$7,MATCH(V$96,Forecast!$E$5:$AG$5,0)),"n/a")</f>
        <v>n/a</v>
      </c>
      <c r="W152" s="35" t="str">
        <f t="array" ref="W152">IF(ISNUMBER(W63),W63*INDEX(Forecast!$E$7:$AG$7,MATCH(W$96,Forecast!$E$5:$AG$5,0)),"n/a")</f>
        <v>n/a</v>
      </c>
      <c r="X152" s="35" t="str">
        <f t="array" ref="X152">IF(ISNUMBER(X63),X63*INDEX(Forecast!$E$7:$AG$7,MATCH(X$96,Forecast!$E$5:$AG$5,0)),"n/a")</f>
        <v>n/a</v>
      </c>
      <c r="Y152" s="35" t="str">
        <f t="array" ref="Y152">IF(ISNUMBER(Y63),Y63*INDEX(Forecast!$E$7:$AG$7,MATCH(Y$96,Forecast!$E$5:$AG$5,0)),"n/a")</f>
        <v>n/a</v>
      </c>
      <c r="Z152" s="35" t="str">
        <f t="array" ref="Z152">IF(ISNUMBER(Z63),Z63*INDEX(Forecast!$E$7:$AG$7,MATCH(Z$96,Forecast!$E$5:$AG$5,0)),"n/a")</f>
        <v>n/a</v>
      </c>
      <c r="AA152" s="35" t="str">
        <f t="array" ref="AA152">IF(ISNUMBER(AA63),AA63*INDEX(Forecast!$E$7:$AG$7,MATCH(AA$96,Forecast!$E$5:$AG$5,0)),"n/a")</f>
        <v>n/a</v>
      </c>
      <c r="AB152" s="35" t="str">
        <f t="array" ref="AB152">IF(ISNUMBER(AB63),AB63*INDEX(Forecast!$E$7:$AG$7,MATCH(AB$96,Forecast!$E$5:$AG$5,0)),"n/a")</f>
        <v>n/a</v>
      </c>
      <c r="AC152" s="35" t="str">
        <f t="array" ref="AC152">IF(ISNUMBER(AC63),AC63*INDEX(Forecast!$E$7:$AG$7,MATCH(AC$96,Forecast!$E$5:$AG$5,0)),"n/a")</f>
        <v>n/a</v>
      </c>
      <c r="AD152" s="35" t="str">
        <f t="array" ref="AD152">IF(ISNUMBER(AD63),AD63*INDEX(Forecast!$E$7:$AG$7,MATCH(AD$96,Forecast!$E$5:$AG$5,0)),"n/a")</f>
        <v>n/a</v>
      </c>
      <c r="AE152" s="35" t="str">
        <f t="array" ref="AE152">IF(ISNUMBER(AE63),AE63*INDEX(Forecast!$E$7:$AG$7,MATCH(AE$96,Forecast!$E$5:$AG$5,0)),"n/a")</f>
        <v>n/a</v>
      </c>
      <c r="AF152" s="35" t="str">
        <f t="array" ref="AF152">IF(ISNUMBER(AF63),AF63*INDEX(Forecast!$E$7:$AG$7,MATCH(AF$96,Forecast!$E$5:$AG$5,0)),"n/a")</f>
        <v>n/a</v>
      </c>
      <c r="AG152" s="35" t="str">
        <f t="array" ref="AG152">IF(ISNUMBER(AG63),AG63*INDEX(Forecast!$E$7:$AG$7,MATCH(AG$96,Forecast!$E$5:$AG$5,0)),"n/a")</f>
        <v>n/a</v>
      </c>
      <c r="AH152" s="35" t="str">
        <f t="array" ref="AH152">IF(ISNUMBER(AH63),AH63*INDEX(Forecast!$E$7:$AG$7,MATCH(AH$96,Forecast!$E$5:$AG$5,0)),"n/a")</f>
        <v>n/a</v>
      </c>
      <c r="AI152" s="35" t="str">
        <f t="array" ref="AI152">IF(ISNUMBER(AI63),AI63*INDEX(Forecast!$E$7:$AG$7,MATCH(AI$96,Forecast!$E$5:$AG$5,0)),"n/a")</f>
        <v>n/a</v>
      </c>
      <c r="AJ152" s="35" t="str">
        <f t="array" ref="AJ152">IF(ISNUMBER(AJ63),AJ63*INDEX(Forecast!$E$7:$AG$7,MATCH(AJ$96,Forecast!$E$5:$AG$5,0)),"n/a")</f>
        <v>n/a</v>
      </c>
      <c r="AK152" s="35" t="str">
        <f t="array" ref="AK152">IF(ISNUMBER(AK63),AK63*INDEX(Forecast!$E$7:$AG$7,MATCH(AK$96,Forecast!$E$5:$AG$5,0)),"n/a")</f>
        <v>n/a</v>
      </c>
    </row>
    <row r="153" spans="1:37" ht="15" customHeight="1" x14ac:dyDescent="0.25">
      <c r="A153" s="51">
        <v>9</v>
      </c>
      <c r="B153" s="36" t="s">
        <v>42</v>
      </c>
      <c r="C153" s="36" t="s">
        <v>99</v>
      </c>
      <c r="D153" s="53"/>
      <c r="E153" s="53"/>
      <c r="F153" s="53"/>
      <c r="G153" s="53"/>
      <c r="H153" s="53"/>
      <c r="I153" s="35">
        <f t="array" ref="I153">IF(ISNUMBER(I64),I64*INDEX(Forecast!$E$7:$AG$7,MATCH(I$96,Forecast!$E$5:$AG$5,0)),"n/a")</f>
        <v>120029614.29769903</v>
      </c>
      <c r="J153" s="35">
        <f t="array" ref="J153">IF(ISNUMBER(J64),J64*INDEX(Forecast!$E$7:$AG$7,MATCH(J$96,Forecast!$E$5:$AG$5,0)),"n/a")</f>
        <v>124162263.92537239</v>
      </c>
      <c r="K153" s="35">
        <f t="array" ref="K153">IF(ISNUMBER(K64),K64*INDEX(Forecast!$E$7:$AG$7,MATCH(K$96,Forecast!$E$5:$AG$5,0)),"n/a")</f>
        <v>128722776.99975294</v>
      </c>
      <c r="L153" s="35">
        <f t="array" ref="L153">IF(ISNUMBER(L64),L64*INDEX(Forecast!$E$7:$AG$7,MATCH(L$96,Forecast!$E$5:$AG$5,0)),"n/a")</f>
        <v>132753578.69890615</v>
      </c>
      <c r="M153" s="35">
        <f t="array" ref="M153">IF(ISNUMBER(M64),M64*INDEX(Forecast!$E$7:$AG$7,MATCH(M$96,Forecast!$E$5:$AG$5,0)),"n/a")</f>
        <v>136887106.32839999</v>
      </c>
      <c r="N153" s="35">
        <f t="array" ref="N153">IF(ISNUMBER(N64),N64*INDEX(Forecast!$E$7:$AG$7,MATCH(N$96,Forecast!$E$5:$AG$5,0)),"n/a")</f>
        <v>139526367.93270442</v>
      </c>
      <c r="O153" s="35">
        <f t="array" ref="O153">IF(ISNUMBER(O64),O64*INDEX(Forecast!$E$7:$AG$7,MATCH(O$96,Forecast!$E$5:$AG$5,0)),"n/a")</f>
        <v>142246128.00156501</v>
      </c>
      <c r="P153" s="35">
        <f t="array" ref="P153">IF(ISNUMBER(P64),P64*INDEX(Forecast!$E$7:$AG$7,MATCH(P$96,Forecast!$E$5:$AG$5,0)),"n/a")</f>
        <v>145048800.30036354</v>
      </c>
      <c r="Q153" s="35">
        <f t="array" ref="Q153">IF(ISNUMBER(Q64),Q64*INDEX(Forecast!$E$7:$AG$7,MATCH(Q$96,Forecast!$E$5:$AG$5,0)),"n/a")</f>
        <v>147936871.00851324</v>
      </c>
      <c r="R153" s="35">
        <f t="array" ref="R153">IF(ISNUMBER(R64),R64*INDEX(Forecast!$E$7:$AG$7,MATCH(R$96,Forecast!$E$5:$AG$5,0)),"n/a")</f>
        <v>150912900.89187819</v>
      </c>
      <c r="S153" s="35">
        <f t="array" ref="S153">IF(ISNUMBER(S64),S64*INDEX(Forecast!$E$7:$AG$7,MATCH(S$96,Forecast!$E$5:$AG$5,0)),"n/a")</f>
        <v>153979527.54036632</v>
      </c>
      <c r="T153" s="35">
        <f t="array" ref="T153">IF(ISNUMBER(T64),T64*INDEX(Forecast!$E$7:$AG$7,MATCH(T$96,Forecast!$E$5:$AG$5,0)),"n/a")</f>
        <v>157139467.67264947</v>
      </c>
      <c r="U153" s="35">
        <f t="array" ref="U153">IF(ISNUMBER(U64),U64*INDEX(Forecast!$E$7:$AG$7,MATCH(U$96,Forecast!$E$5:$AG$5,0)),"n/a")</f>
        <v>160395519.51002568</v>
      </c>
      <c r="V153" s="35">
        <f t="array" ref="V153">IF(ISNUMBER(V64),V64*INDEX(Forecast!$E$7:$AG$7,MATCH(V$96,Forecast!$E$5:$AG$5,0)),"n/a")</f>
        <v>163750565.22149667</v>
      </c>
      <c r="W153" s="35">
        <f t="array" ref="W153">IF(ISNUMBER(W64),W64*INDEX(Forecast!$E$7:$AG$7,MATCH(W$96,Forecast!$E$5:$AG$5,0)),"n/a")</f>
        <v>167207573.44219828</v>
      </c>
      <c r="X153" s="35">
        <f t="array" ref="X153">IF(ISNUMBER(X64),X64*INDEX(Forecast!$E$7:$AG$7,MATCH(X$96,Forecast!$E$5:$AG$5,0)),"n/a")</f>
        <v>170769601.8673833</v>
      </c>
      <c r="Y153" s="35">
        <f t="array" ref="Y153">IF(ISNUMBER(Y64),Y64*INDEX(Forecast!$E$7:$AG$7,MATCH(Y$96,Forecast!$E$5:$AG$5,0)),"n/a")</f>
        <v>174439799.92422408</v>
      </c>
      <c r="Z153" s="35">
        <f t="array" ref="Z153">IF(ISNUMBER(Z64),Z64*INDEX(Forecast!$E$7:$AG$7,MATCH(Z$96,Forecast!$E$5:$AG$5,0)),"n/a")</f>
        <v>178221411.52376938</v>
      </c>
      <c r="AA153" s="35">
        <f t="array" ref="AA153">IF(ISNUMBER(AA64),AA64*INDEX(Forecast!$E$7:$AG$7,MATCH(AA$96,Forecast!$E$5:$AG$5,0)),"n/a")</f>
        <v>182117777.89545941</v>
      </c>
      <c r="AB153" s="35">
        <f t="array" ref="AB153">IF(ISNUMBER(AB64),AB64*INDEX(Forecast!$E$7:$AG$7,MATCH(AB$96,Forecast!$E$5:$AG$5,0)),"n/a")</f>
        <v>186132340.50667676</v>
      </c>
      <c r="AC153" s="35">
        <f t="array" ref="AC153">IF(ISNUMBER(AC64),AC64*INDEX(Forecast!$E$7:$AG$7,MATCH(AC$96,Forecast!$E$5:$AG$5,0)),"n/a")</f>
        <v>190268644.06988373</v>
      </c>
      <c r="AD153" s="35">
        <f t="array" ref="AD153">IF(ISNUMBER(AD64),AD64*INDEX(Forecast!$E$7:$AG$7,MATCH(AD$96,Forecast!$E$5:$AG$5,0)),"n/a")</f>
        <v>194530339.63997364</v>
      </c>
      <c r="AE153" s="35">
        <f t="array" ref="AE153">IF(ISNUMBER(AE64),AE64*INDEX(Forecast!$E$7:$AG$7,MATCH(AE$96,Forecast!$E$5:$AG$5,0)),"n/a")</f>
        <v>198921187.80454308</v>
      </c>
      <c r="AF153" s="35">
        <f t="array" ref="AF153">IF(ISNUMBER(AF64),AF64*INDEX(Forecast!$E$7:$AG$7,MATCH(AF$96,Forecast!$E$5:$AG$5,0)),"n/a")</f>
        <v>203445061.96987182</v>
      </c>
      <c r="AG153" s="35">
        <f t="array" ref="AG153">IF(ISNUMBER(AG64),AG64*INDEX(Forecast!$E$7:$AG$7,MATCH(AG$96,Forecast!$E$5:$AG$5,0)),"n/a")</f>
        <v>208105951.74548227</v>
      </c>
      <c r="AH153" s="35">
        <f t="array" ref="AH153">IF(ISNUMBER(AH64),AH64*INDEX(Forecast!$E$7:$AG$7,MATCH(AH$96,Forecast!$E$5:$AG$5,0)),"n/a")</f>
        <v>212907966.43023622</v>
      </c>
      <c r="AI153" s="35">
        <f t="array" ref="AI153">IF(ISNUMBER(AI64),AI64*INDEX(Forecast!$E$7:$AG$7,MATCH(AI$96,Forecast!$E$5:$AG$5,0)),"n/a")</f>
        <v>217855338.60301363</v>
      </c>
      <c r="AJ153" s="35">
        <f t="array" ref="AJ153">IF(ISNUMBER(AJ64),AJ64*INDEX(Forecast!$E$7:$AG$7,MATCH(AJ$96,Forecast!$E$5:$AG$5,0)),"n/a")</f>
        <v>222952427.82111248</v>
      </c>
      <c r="AK153" s="35">
        <f t="array" ref="AK153">IF(ISNUMBER(AK64),AK64*INDEX(Forecast!$E$7:$AG$7,MATCH(AK$96,Forecast!$E$5:$AG$5,0)),"n/a")</f>
        <v>228203724.4296003</v>
      </c>
    </row>
    <row r="154" spans="1:37" ht="15" customHeight="1" x14ac:dyDescent="0.25">
      <c r="A154" s="51">
        <v>9</v>
      </c>
      <c r="B154" s="36" t="s">
        <v>42</v>
      </c>
      <c r="C154" s="36" t="s">
        <v>101</v>
      </c>
      <c r="D154" s="53"/>
      <c r="E154" s="53"/>
      <c r="F154" s="53"/>
      <c r="G154" s="53"/>
      <c r="H154" s="53"/>
      <c r="I154" s="35">
        <f t="array" ref="I154">IF(ISNUMBER(I65),I65*INDEX(Forecast!$E$7:$AG$7,MATCH(I$96,Forecast!$E$5:$AG$5,0)),"n/a")</f>
        <v>86271285.276471168</v>
      </c>
      <c r="J154" s="35">
        <f t="array" ref="J154">IF(ISNUMBER(J65),J65*INDEX(Forecast!$E$7:$AG$7,MATCH(J$96,Forecast!$E$5:$AG$5,0)),"n/a")</f>
        <v>90139292.110170767</v>
      </c>
      <c r="K154" s="35">
        <f t="array" ref="K154">IF(ISNUMBER(K65),K65*INDEX(Forecast!$E$7:$AG$7,MATCH(K$96,Forecast!$E$5:$AG$5,0)),"n/a")</f>
        <v>94370841.308225796</v>
      </c>
      <c r="L154" s="35">
        <f t="array" ref="L154">IF(ISNUMBER(L65),L65*INDEX(Forecast!$E$7:$AG$7,MATCH(L$96,Forecast!$E$5:$AG$5,0)),"n/a")</f>
        <v>98264929.562463999</v>
      </c>
      <c r="M154" s="35">
        <f t="array" ref="M154">IF(ISNUMBER(M65),M65*INDEX(Forecast!$E$7:$AG$7,MATCH(M$96,Forecast!$E$5:$AG$5,0)),"n/a")</f>
        <v>102281592.49409997</v>
      </c>
      <c r="N154" s="35">
        <f t="array" ref="N154">IF(ISNUMBER(N65),N65*INDEX(Forecast!$E$7:$AG$7,MATCH(N$96,Forecast!$E$5:$AG$5,0)),"n/a")</f>
        <v>105217359.86623374</v>
      </c>
      <c r="O154" s="35">
        <f t="array" ref="O154">IF(ISNUMBER(O65),O65*INDEX(Forecast!$E$7:$AG$7,MATCH(O$96,Forecast!$E$5:$AG$5,0)),"n/a")</f>
        <v>108238586.45559855</v>
      </c>
      <c r="P154" s="35">
        <f t="array" ref="P154">IF(ISNUMBER(P65),P65*INDEX(Forecast!$E$7:$AG$7,MATCH(P$96,Forecast!$E$5:$AG$5,0)),"n/a")</f>
        <v>111347784.54677382</v>
      </c>
      <c r="Q154" s="35">
        <f t="array" ref="Q154">IF(ISNUMBER(Q65),Q65*INDEX(Forecast!$E$7:$AG$7,MATCH(Q$96,Forecast!$E$5:$AG$5,0)),"n/a")</f>
        <v>114547540.7784853</v>
      </c>
      <c r="R154" s="35">
        <f t="array" ref="R154">IF(ISNUMBER(R65),R65*INDEX(Forecast!$E$7:$AG$7,MATCH(R$96,Forecast!$E$5:$AG$5,0)),"n/a")</f>
        <v>117840518.35424563</v>
      </c>
      <c r="S154" s="35">
        <f t="array" ref="S154">IF(ISNUMBER(S65),S65*INDEX(Forecast!$E$7:$AG$7,MATCH(S$96,Forecast!$E$5:$AG$5,0)),"n/a")</f>
        <v>121229459.31892121</v>
      </c>
      <c r="T154" s="35">
        <f t="array" ref="T154">IF(ISNUMBER(T65),T65*INDEX(Forecast!$E$7:$AG$7,MATCH(T$96,Forecast!$E$5:$AG$5,0)),"n/a")</f>
        <v>124717186.90319379</v>
      </c>
      <c r="U154" s="35">
        <f t="array" ref="U154">IF(ISNUMBER(U65),U65*INDEX(Forecast!$E$7:$AG$7,MATCH(U$96,Forecast!$E$5:$AG$5,0)),"n/a")</f>
        <v>128306607.93794726</v>
      </c>
      <c r="V154" s="35">
        <f t="array" ref="V154">IF(ISNUMBER(V65),V65*INDEX(Forecast!$E$7:$AG$7,MATCH(V$96,Forecast!$E$5:$AG$5,0)),"n/a")</f>
        <v>132000715.34066817</v>
      </c>
      <c r="W154" s="35">
        <f t="array" ref="W154">IF(ISNUMBER(W65),W65*INDEX(Forecast!$E$7:$AG$7,MATCH(W$96,Forecast!$E$5:$AG$5,0)),"n/a")</f>
        <v>135802590.67601299</v>
      </c>
      <c r="X154" s="35">
        <f t="array" ref="X154">IF(ISNUMBER(X65),X65*INDEX(Forecast!$E$7:$AG$7,MATCH(X$96,Forecast!$E$5:$AG$5,0)),"n/a")</f>
        <v>139715406.79275811</v>
      </c>
      <c r="Y154" s="35">
        <f t="array" ref="Y154">IF(ISNUMBER(Y65),Y65*INDEX(Forecast!$E$7:$AG$7,MATCH(Y$96,Forecast!$E$5:$AG$5,0)),"n/a")</f>
        <v>143742430.53941593</v>
      </c>
      <c r="Z154" s="35">
        <f t="array" ref="Z154">IF(ISNUMBER(Z65),Z65*INDEX(Forecast!$E$7:$AG$7,MATCH(Z$96,Forecast!$E$5:$AG$5,0)),"n/a")</f>
        <v>147887025.56086811</v>
      </c>
      <c r="AA154" s="35">
        <f t="array" ref="AA154">IF(ISNUMBER(AA65),AA65*INDEX(Forecast!$E$7:$AG$7,MATCH(AA$96,Forecast!$E$5:$AG$5,0)),"n/a")</f>
        <v>152152655.17843768</v>
      </c>
      <c r="AB154" s="35">
        <f t="array" ref="AB154">IF(ISNUMBER(AB65),AB65*INDEX(Forecast!$E$7:$AG$7,MATCH(AB$96,Forecast!$E$5:$AG$5,0)),"n/a")</f>
        <v>156542885.35589397</v>
      </c>
      <c r="AC154" s="35">
        <f t="array" ref="AC154">IF(ISNUMBER(AC65),AC65*INDEX(Forecast!$E$7:$AG$7,MATCH(AC$96,Forecast!$E$5:$AG$5,0)),"n/a")</f>
        <v>161061387.75395942</v>
      </c>
      <c r="AD154" s="35">
        <f t="array" ref="AD154">IF(ISNUMBER(AD65),AD65*INDEX(Forecast!$E$7:$AG$7,MATCH(AD$96,Forecast!$E$5:$AG$5,0)),"n/a")</f>
        <v>165711942.87596336</v>
      </c>
      <c r="AE154" s="35">
        <f t="array" ref="AE154">IF(ISNUMBER(AE65),AE65*INDEX(Forecast!$E$7:$AG$7,MATCH(AE$96,Forecast!$E$5:$AG$5,0)),"n/a")</f>
        <v>170498443.30736831</v>
      </c>
      <c r="AF154" s="35">
        <f t="array" ref="AF154">IF(ISNUMBER(AF65),AF65*INDEX(Forecast!$E$7:$AG$7,MATCH(AF$96,Forecast!$E$5:$AG$5,0)),"n/a")</f>
        <v>175424897.05197445</v>
      </c>
      <c r="AG154" s="35">
        <f t="array" ref="AG154">IF(ISNUMBER(AG65),AG65*INDEX(Forecast!$E$7:$AG$7,MATCH(AG$96,Forecast!$E$5:$AG$5,0)),"n/a")</f>
        <v>180495430.96769279</v>
      </c>
      <c r="AH154" s="35">
        <f t="array" ref="AH154">IF(ISNUMBER(AH65),AH65*INDEX(Forecast!$E$7:$AG$7,MATCH(AH$96,Forecast!$E$5:$AG$5,0)),"n/a")</f>
        <v>185714294.30486465</v>
      </c>
      <c r="AI154" s="35">
        <f t="array" ref="AI154">IF(ISNUMBER(AI65),AI65*INDEX(Forecast!$E$7:$AG$7,MATCH(AI$96,Forecast!$E$5:$AG$5,0)),"n/a")</f>
        <v>191085862.35019201</v>
      </c>
      <c r="AJ154" s="35">
        <f t="array" ref="AJ154">IF(ISNUMBER(AJ65),AJ65*INDEX(Forecast!$E$7:$AG$7,MATCH(AJ$96,Forecast!$E$5:$AG$5,0)),"n/a")</f>
        <v>196614640.17943799</v>
      </c>
      <c r="AK154" s="35">
        <f t="array" ref="AK154">IF(ISNUMBER(AK65),AK65*INDEX(Forecast!$E$7:$AG$7,MATCH(AK$96,Forecast!$E$5:$AG$5,0)),"n/a")</f>
        <v>202305266.52214852</v>
      </c>
    </row>
    <row r="155" spans="1:37" ht="15" customHeight="1" x14ac:dyDescent="0.25">
      <c r="A155" s="51">
        <v>9</v>
      </c>
      <c r="B155" s="36" t="s">
        <v>42</v>
      </c>
      <c r="C155" s="36" t="s">
        <v>103</v>
      </c>
      <c r="D155" s="53"/>
      <c r="E155" s="53"/>
      <c r="F155" s="53"/>
      <c r="G155" s="53"/>
      <c r="H155" s="53"/>
      <c r="I155" s="35" t="str">
        <f t="array" ref="I155">IF(ISNUMBER(I66),I66*INDEX(Forecast!$E$7:$AG$7,MATCH(I$96,Forecast!$E$5:$AG$5,0)),"n/a")</f>
        <v>n/a</v>
      </c>
      <c r="J155" s="35" t="str">
        <f t="array" ref="J155">IF(ISNUMBER(J66),J66*INDEX(Forecast!$E$7:$AG$7,MATCH(J$96,Forecast!$E$5:$AG$5,0)),"n/a")</f>
        <v>n/a</v>
      </c>
      <c r="K155" s="35" t="str">
        <f t="array" ref="K155">IF(ISNUMBER(K66),K66*INDEX(Forecast!$E$7:$AG$7,MATCH(K$96,Forecast!$E$5:$AG$5,0)),"n/a")</f>
        <v>n/a</v>
      </c>
      <c r="L155" s="35" t="str">
        <f t="array" ref="L155">IF(ISNUMBER(L66),L66*INDEX(Forecast!$E$7:$AG$7,MATCH(L$96,Forecast!$E$5:$AG$5,0)),"n/a")</f>
        <v>n/a</v>
      </c>
      <c r="M155" s="35" t="str">
        <f t="array" ref="M155">IF(ISNUMBER(M66),M66*INDEX(Forecast!$E$7:$AG$7,MATCH(M$96,Forecast!$E$5:$AG$5,0)),"n/a")</f>
        <v>n/a</v>
      </c>
      <c r="N155" s="35" t="str">
        <f t="array" ref="N155">IF(ISNUMBER(N66),N66*INDEX(Forecast!$E$7:$AG$7,MATCH(N$96,Forecast!$E$5:$AG$5,0)),"n/a")</f>
        <v>n/a</v>
      </c>
      <c r="O155" s="35" t="str">
        <f t="array" ref="O155">IF(ISNUMBER(O66),O66*INDEX(Forecast!$E$7:$AG$7,MATCH(O$96,Forecast!$E$5:$AG$5,0)),"n/a")</f>
        <v>n/a</v>
      </c>
      <c r="P155" s="35" t="str">
        <f t="array" ref="P155">IF(ISNUMBER(P66),P66*INDEX(Forecast!$E$7:$AG$7,MATCH(P$96,Forecast!$E$5:$AG$5,0)),"n/a")</f>
        <v>n/a</v>
      </c>
      <c r="Q155" s="35" t="str">
        <f t="array" ref="Q155">IF(ISNUMBER(Q66),Q66*INDEX(Forecast!$E$7:$AG$7,MATCH(Q$96,Forecast!$E$5:$AG$5,0)),"n/a")</f>
        <v>n/a</v>
      </c>
      <c r="R155" s="35" t="str">
        <f t="array" ref="R155">IF(ISNUMBER(R66),R66*INDEX(Forecast!$E$7:$AG$7,MATCH(R$96,Forecast!$E$5:$AG$5,0)),"n/a")</f>
        <v>n/a</v>
      </c>
      <c r="S155" s="35" t="str">
        <f t="array" ref="S155">IF(ISNUMBER(S66),S66*INDEX(Forecast!$E$7:$AG$7,MATCH(S$96,Forecast!$E$5:$AG$5,0)),"n/a")</f>
        <v>n/a</v>
      </c>
      <c r="T155" s="35" t="str">
        <f t="array" ref="T155">IF(ISNUMBER(T66),T66*INDEX(Forecast!$E$7:$AG$7,MATCH(T$96,Forecast!$E$5:$AG$5,0)),"n/a")</f>
        <v>n/a</v>
      </c>
      <c r="U155" s="35" t="str">
        <f t="array" ref="U155">IF(ISNUMBER(U66),U66*INDEX(Forecast!$E$7:$AG$7,MATCH(U$96,Forecast!$E$5:$AG$5,0)),"n/a")</f>
        <v>n/a</v>
      </c>
      <c r="V155" s="35" t="str">
        <f t="array" ref="V155">IF(ISNUMBER(V66),V66*INDEX(Forecast!$E$7:$AG$7,MATCH(V$96,Forecast!$E$5:$AG$5,0)),"n/a")</f>
        <v>n/a</v>
      </c>
      <c r="W155" s="35" t="str">
        <f t="array" ref="W155">IF(ISNUMBER(W66),W66*INDEX(Forecast!$E$7:$AG$7,MATCH(W$96,Forecast!$E$5:$AG$5,0)),"n/a")</f>
        <v>n/a</v>
      </c>
      <c r="X155" s="35" t="str">
        <f t="array" ref="X155">IF(ISNUMBER(X66),X66*INDEX(Forecast!$E$7:$AG$7,MATCH(X$96,Forecast!$E$5:$AG$5,0)),"n/a")</f>
        <v>n/a</v>
      </c>
      <c r="Y155" s="35" t="str">
        <f t="array" ref="Y155">IF(ISNUMBER(Y66),Y66*INDEX(Forecast!$E$7:$AG$7,MATCH(Y$96,Forecast!$E$5:$AG$5,0)),"n/a")</f>
        <v>n/a</v>
      </c>
      <c r="Z155" s="35" t="str">
        <f t="array" ref="Z155">IF(ISNUMBER(Z66),Z66*INDEX(Forecast!$E$7:$AG$7,MATCH(Z$96,Forecast!$E$5:$AG$5,0)),"n/a")</f>
        <v>n/a</v>
      </c>
      <c r="AA155" s="35" t="str">
        <f t="array" ref="AA155">IF(ISNUMBER(AA66),AA66*INDEX(Forecast!$E$7:$AG$7,MATCH(AA$96,Forecast!$E$5:$AG$5,0)),"n/a")</f>
        <v>n/a</v>
      </c>
      <c r="AB155" s="35" t="str">
        <f t="array" ref="AB155">IF(ISNUMBER(AB66),AB66*INDEX(Forecast!$E$7:$AG$7,MATCH(AB$96,Forecast!$E$5:$AG$5,0)),"n/a")</f>
        <v>n/a</v>
      </c>
      <c r="AC155" s="35" t="str">
        <f t="array" ref="AC155">IF(ISNUMBER(AC66),AC66*INDEX(Forecast!$E$7:$AG$7,MATCH(AC$96,Forecast!$E$5:$AG$5,0)),"n/a")</f>
        <v>n/a</v>
      </c>
      <c r="AD155" s="35" t="str">
        <f t="array" ref="AD155">IF(ISNUMBER(AD66),AD66*INDEX(Forecast!$E$7:$AG$7,MATCH(AD$96,Forecast!$E$5:$AG$5,0)),"n/a")</f>
        <v>n/a</v>
      </c>
      <c r="AE155" s="35" t="str">
        <f t="array" ref="AE155">IF(ISNUMBER(AE66),AE66*INDEX(Forecast!$E$7:$AG$7,MATCH(AE$96,Forecast!$E$5:$AG$5,0)),"n/a")</f>
        <v>n/a</v>
      </c>
      <c r="AF155" s="35" t="str">
        <f t="array" ref="AF155">IF(ISNUMBER(AF66),AF66*INDEX(Forecast!$E$7:$AG$7,MATCH(AF$96,Forecast!$E$5:$AG$5,0)),"n/a")</f>
        <v>n/a</v>
      </c>
      <c r="AG155" s="35" t="str">
        <f t="array" ref="AG155">IF(ISNUMBER(AG66),AG66*INDEX(Forecast!$E$7:$AG$7,MATCH(AG$96,Forecast!$E$5:$AG$5,0)),"n/a")</f>
        <v>n/a</v>
      </c>
      <c r="AH155" s="35" t="str">
        <f t="array" ref="AH155">IF(ISNUMBER(AH66),AH66*INDEX(Forecast!$E$7:$AG$7,MATCH(AH$96,Forecast!$E$5:$AG$5,0)),"n/a")</f>
        <v>n/a</v>
      </c>
      <c r="AI155" s="35" t="str">
        <f t="array" ref="AI155">IF(ISNUMBER(AI66),AI66*INDEX(Forecast!$E$7:$AG$7,MATCH(AI$96,Forecast!$E$5:$AG$5,0)),"n/a")</f>
        <v>n/a</v>
      </c>
      <c r="AJ155" s="35" t="str">
        <f t="array" ref="AJ155">IF(ISNUMBER(AJ66),AJ66*INDEX(Forecast!$E$7:$AG$7,MATCH(AJ$96,Forecast!$E$5:$AG$5,0)),"n/a")</f>
        <v>n/a</v>
      </c>
      <c r="AK155" s="35" t="str">
        <f t="array" ref="AK155">IF(ISNUMBER(AK66),AK66*INDEX(Forecast!$E$7:$AG$7,MATCH(AK$96,Forecast!$E$5:$AG$5,0)),"n/a")</f>
        <v>n/a</v>
      </c>
    </row>
    <row r="156" spans="1:37" ht="15" customHeight="1" x14ac:dyDescent="0.25">
      <c r="A156" s="51">
        <v>9</v>
      </c>
      <c r="B156" s="36" t="s">
        <v>42</v>
      </c>
      <c r="C156" s="36" t="s">
        <v>105</v>
      </c>
      <c r="D156" s="53"/>
      <c r="E156" s="53"/>
      <c r="F156" s="53"/>
      <c r="G156" s="53"/>
      <c r="H156" s="53"/>
      <c r="I156" s="35">
        <f t="array" ref="I156">IF(ISNUMBER(I67),I67*INDEX(Forecast!$E$7:$AG$7,MATCH(I$96,Forecast!$E$5:$AG$5,0)),"n/a")</f>
        <v>75018508.936061889</v>
      </c>
      <c r="J156" s="35">
        <f t="array" ref="J156">IF(ISNUMBER(J67),J67*INDEX(Forecast!$E$7:$AG$7,MATCH(J$96,Forecast!$E$5:$AG$5,0)),"n/a")</f>
        <v>78484364.048907951</v>
      </c>
      <c r="K156" s="35">
        <f t="array" ref="K156">IF(ISNUMBER(K67),K67*INDEX(Forecast!$E$7:$AG$7,MATCH(K$96,Forecast!$E$5:$AG$5,0)),"n/a")</f>
        <v>82275158.832470208</v>
      </c>
      <c r="L156" s="35">
        <f t="array" ref="L156">IF(ISNUMBER(L67),L67*INDEX(Forecast!$E$7:$AG$7,MATCH(L$96,Forecast!$E$5:$AG$5,0)),"n/a")</f>
        <v>85780080.59873344</v>
      </c>
      <c r="M156" s="35">
        <f t="array" ref="M156">IF(ISNUMBER(M67),M67*INDEX(Forecast!$E$7:$AG$7,MATCH(M$96,Forecast!$E$5:$AG$5,0)),"n/a")</f>
        <v>89399999.999999985</v>
      </c>
      <c r="N156" s="35">
        <f t="array" ref="N156">IF(ISNUMBER(N67),N67*INDEX(Forecast!$E$7:$AG$7,MATCH(N$96,Forecast!$E$5:$AG$5,0)),"n/a")</f>
        <v>92081999.99999997</v>
      </c>
      <c r="O156" s="35">
        <f t="array" ref="O156">IF(ISNUMBER(O67),O67*INDEX(Forecast!$E$7:$AG$7,MATCH(O$96,Forecast!$E$5:$AG$5,0)),"n/a")</f>
        <v>94844459.99999997</v>
      </c>
      <c r="P156" s="35">
        <f t="array" ref="P156">IF(ISNUMBER(P67),P67*INDEX(Forecast!$E$7:$AG$7,MATCH(P$96,Forecast!$E$5:$AG$5,0)),"n/a")</f>
        <v>97689793.799999967</v>
      </c>
      <c r="Q156" s="35">
        <f t="array" ref="Q156">IF(ISNUMBER(Q67),Q67*INDEX(Forecast!$E$7:$AG$7,MATCH(Q$96,Forecast!$E$5:$AG$5,0)),"n/a")</f>
        <v>100620487.61399998</v>
      </c>
      <c r="R156" s="35">
        <f t="array" ref="R156">IF(ISNUMBER(R67),R67*INDEX(Forecast!$E$7:$AG$7,MATCH(R$96,Forecast!$E$5:$AG$5,0)),"n/a")</f>
        <v>103639102.24241999</v>
      </c>
      <c r="S156" s="35">
        <f t="array" ref="S156">IF(ISNUMBER(S67),S67*INDEX(Forecast!$E$7:$AG$7,MATCH(S$96,Forecast!$E$5:$AG$5,0)),"n/a")</f>
        <v>106748275.30969259</v>
      </c>
      <c r="T156" s="35">
        <f t="array" ref="T156">IF(ISNUMBER(T67),T67*INDEX(Forecast!$E$7:$AG$7,MATCH(T$96,Forecast!$E$5:$AG$5,0)),"n/a")</f>
        <v>109950723.56898338</v>
      </c>
      <c r="U156" s="35">
        <f t="array" ref="U156">IF(ISNUMBER(U67),U67*INDEX(Forecast!$E$7:$AG$7,MATCH(U$96,Forecast!$E$5:$AG$5,0)),"n/a")</f>
        <v>113249245.27605289</v>
      </c>
      <c r="V156" s="35">
        <f t="array" ref="V156">IF(ISNUMBER(V67),V67*INDEX(Forecast!$E$7:$AG$7,MATCH(V$96,Forecast!$E$5:$AG$5,0)),"n/a")</f>
        <v>116646722.63433447</v>
      </c>
      <c r="W156" s="35">
        <f t="array" ref="W156">IF(ISNUMBER(W67),W67*INDEX(Forecast!$E$7:$AG$7,MATCH(W$96,Forecast!$E$5:$AG$5,0)),"n/a")</f>
        <v>120146124.31336451</v>
      </c>
      <c r="X156" s="35">
        <f t="array" ref="X156">IF(ISNUMBER(X67),X67*INDEX(Forecast!$E$7:$AG$7,MATCH(X$96,Forecast!$E$5:$AG$5,0)),"n/a")</f>
        <v>123750508.04276545</v>
      </c>
      <c r="Y156" s="35">
        <f t="array" ref="Y156">IF(ISNUMBER(Y67),Y67*INDEX(Forecast!$E$7:$AG$7,MATCH(Y$96,Forecast!$E$5:$AG$5,0)),"n/a")</f>
        <v>127463023.28404841</v>
      </c>
      <c r="Z156" s="35">
        <f t="array" ref="Z156">IF(ISNUMBER(Z67),Z67*INDEX(Forecast!$E$7:$AG$7,MATCH(Z$96,Forecast!$E$5:$AG$5,0)),"n/a")</f>
        <v>131286913.98256987</v>
      </c>
      <c r="AA156" s="35">
        <f t="array" ref="AA156">IF(ISNUMBER(AA67),AA67*INDEX(Forecast!$E$7:$AG$7,MATCH(AA$96,Forecast!$E$5:$AG$5,0)),"n/a")</f>
        <v>135225521.40204698</v>
      </c>
      <c r="AB156" s="35">
        <f t="array" ref="AB156">IF(ISNUMBER(AB67),AB67*INDEX(Forecast!$E$7:$AG$7,MATCH(AB$96,Forecast!$E$5:$AG$5,0)),"n/a")</f>
        <v>139282287.04410839</v>
      </c>
      <c r="AC156" s="35">
        <f t="array" ref="AC156">IF(ISNUMBER(AC67),AC67*INDEX(Forecast!$E$7:$AG$7,MATCH(AC$96,Forecast!$E$5:$AG$5,0)),"n/a")</f>
        <v>143460755.65543163</v>
      </c>
      <c r="AD156" s="35">
        <f t="array" ref="AD156">IF(ISNUMBER(AD67),AD67*INDEX(Forecast!$E$7:$AG$7,MATCH(AD$96,Forecast!$E$5:$AG$5,0)),"n/a")</f>
        <v>147764578.32509458</v>
      </c>
      <c r="AE156" s="35">
        <f t="array" ref="AE156">IF(ISNUMBER(AE67),AE67*INDEX(Forecast!$E$7:$AG$7,MATCH(AE$96,Forecast!$E$5:$AG$5,0)),"n/a")</f>
        <v>152197515.67484742</v>
      </c>
      <c r="AF156" s="35">
        <f t="array" ref="AF156">IF(ISNUMBER(AF67),AF67*INDEX(Forecast!$E$7:$AG$7,MATCH(AF$96,Forecast!$E$5:$AG$5,0)),"n/a")</f>
        <v>156763441.14509287</v>
      </c>
      <c r="AG156" s="35">
        <f t="array" ref="AG156">IF(ISNUMBER(AG67),AG67*INDEX(Forecast!$E$7:$AG$7,MATCH(AG$96,Forecast!$E$5:$AG$5,0)),"n/a")</f>
        <v>161466344.37944564</v>
      </c>
      <c r="AH156" s="35">
        <f t="array" ref="AH156">IF(ISNUMBER(AH67),AH67*INDEX(Forecast!$E$7:$AG$7,MATCH(AH$96,Forecast!$E$5:$AG$5,0)),"n/a")</f>
        <v>166310334.71082902</v>
      </c>
      <c r="AI156" s="35">
        <f t="array" ref="AI156">IF(ISNUMBER(AI67),AI67*INDEX(Forecast!$E$7:$AG$7,MATCH(AI$96,Forecast!$E$5:$AG$5,0)),"n/a")</f>
        <v>171299644.7521539</v>
      </c>
      <c r="AJ156" s="35">
        <f t="array" ref="AJ156">IF(ISNUMBER(AJ67),AJ67*INDEX(Forecast!$E$7:$AG$7,MATCH(AJ$96,Forecast!$E$5:$AG$5,0)),"n/a")</f>
        <v>176438634.09471855</v>
      </c>
      <c r="AK156" s="35">
        <f t="array" ref="AK156">IF(ISNUMBER(AK67),AK67*INDEX(Forecast!$E$7:$AG$7,MATCH(AK$96,Forecast!$E$5:$AG$5,0)),"n/a")</f>
        <v>181731793.11756012</v>
      </c>
    </row>
    <row r="157" spans="1:37" ht="15" customHeight="1" x14ac:dyDescent="0.25">
      <c r="A157" s="51">
        <v>9</v>
      </c>
      <c r="B157" s="36" t="s">
        <v>42</v>
      </c>
      <c r="C157" s="36" t="s">
        <v>106</v>
      </c>
      <c r="D157" s="53"/>
      <c r="E157" s="53"/>
      <c r="F157" s="53"/>
      <c r="G157" s="53"/>
      <c r="H157" s="53"/>
      <c r="I157" s="35">
        <f t="array" ref="I157">IF(ISNUMBER(I68),I68*INDEX(Forecast!$E$7:$AG$7,MATCH(I$96,Forecast!$E$5:$AG$5,0)),"n/a")</f>
        <v>93773136.170077354</v>
      </c>
      <c r="J157" s="35">
        <f t="array" ref="J157">IF(ISNUMBER(J68),J68*INDEX(Forecast!$E$7:$AG$7,MATCH(J$96,Forecast!$E$5:$AG$5,0)),"n/a")</f>
        <v>97713033.240890399</v>
      </c>
      <c r="K157" s="35">
        <f t="array" ref="K157">IF(ISNUMBER(K68),K68*INDEX(Forecast!$E$7:$AG$7,MATCH(K$96,Forecast!$E$5:$AG$5,0)),"n/a")</f>
        <v>102029424.46814628</v>
      </c>
      <c r="L157" s="35">
        <f t="array" ref="L157">IF(ISNUMBER(L68),L68*INDEX(Forecast!$E$7:$AG$7,MATCH(L$96,Forecast!$E$5:$AG$5,0)),"n/a")</f>
        <v>105963962.00345421</v>
      </c>
      <c r="M157" s="35">
        <f t="array" ref="M157">IF(ISNUMBER(M68),M68*INDEX(Forecast!$E$7:$AG$7,MATCH(M$96,Forecast!$E$5:$AG$5,0)),"n/a")</f>
        <v>110014928.37599996</v>
      </c>
      <c r="N157" s="35">
        <f t="array" ref="N157">IF(ISNUMBER(N68),N68*INDEX(Forecast!$E$7:$AG$7,MATCH(N$96,Forecast!$E$5:$AG$5,0)),"n/a")</f>
        <v>112890708.70273435</v>
      </c>
      <c r="O157" s="35">
        <f t="array" ref="O157">IF(ISNUMBER(O68),O68*INDEX(Forecast!$E$7:$AG$7,MATCH(O$96,Forecast!$E$5:$AG$5,0)),"n/a")</f>
        <v>115848770.56454006</v>
      </c>
      <c r="P157" s="35">
        <f t="array" ref="P157">IF(ISNUMBER(P68),P68*INDEX(Forecast!$E$7:$AG$7,MATCH(P$96,Forecast!$E$5:$AG$5,0)),"n/a")</f>
        <v>118891544.88384673</v>
      </c>
      <c r="Q157" s="35">
        <f t="array" ref="Q157">IF(ISNUMBER(Q68),Q68*INDEX(Forecast!$E$7:$AG$7,MATCH(Q$96,Forecast!$E$5:$AG$5,0)),"n/a")</f>
        <v>122021535.15803489</v>
      </c>
      <c r="R157" s="35">
        <f t="array" ref="R157">IF(ISNUMBER(R68),R68*INDEX(Forecast!$E$7:$AG$7,MATCH(R$96,Forecast!$E$5:$AG$5,0)),"n/a")</f>
        <v>125241319.63336883</v>
      </c>
      <c r="S157" s="35">
        <f t="array" ref="S157">IF(ISNUMBER(S68),S68*INDEX(Forecast!$E$7:$AG$7,MATCH(S$96,Forecast!$E$5:$AG$5,0)),"n/a")</f>
        <v>128553553.54411636</v>
      </c>
      <c r="T157" s="35">
        <f t="array" ref="T157">IF(ISNUMBER(T68),T68*INDEX(Forecast!$E$7:$AG$7,MATCH(T$96,Forecast!$E$5:$AG$5,0)),"n/a")</f>
        <v>131960971.41881071</v>
      </c>
      <c r="U157" s="35">
        <f t="array" ref="U157">IF(ISNUMBER(U68),U68*INDEX(Forecast!$E$7:$AG$7,MATCH(U$96,Forecast!$E$5:$AG$5,0)),"n/a")</f>
        <v>135466389.45566863</v>
      </c>
      <c r="V157" s="35">
        <f t="array" ref="V157">IF(ISNUMBER(V68),V68*INDEX(Forecast!$E$7:$AG$7,MATCH(V$96,Forecast!$E$5:$AG$5,0)),"n/a")</f>
        <v>139072707.96923858</v>
      </c>
      <c r="W157" s="35">
        <f t="array" ref="W157">IF(ISNUMBER(W68),W68*INDEX(Forecast!$E$7:$AG$7,MATCH(W$96,Forecast!$E$5:$AG$5,0)),"n/a")</f>
        <v>142782913.91041672</v>
      </c>
      <c r="X157" s="35">
        <f t="array" ref="X157">IF(ISNUMBER(X68),X68*INDEX(Forecast!$E$7:$AG$7,MATCH(X$96,Forecast!$E$5:$AG$5,0)),"n/a")</f>
        <v>146600083.46202993</v>
      </c>
      <c r="Y157" s="35">
        <f t="array" ref="Y157">IF(ISNUMBER(Y68),Y68*INDEX(Forecast!$E$7:$AG$7,MATCH(Y$96,Forecast!$E$5:$AG$5,0)),"n/a")</f>
        <v>150527384.71225402</v>
      </c>
      <c r="Z157" s="35">
        <f t="array" ref="Z157">IF(ISNUMBER(Z68),Z68*INDEX(Forecast!$E$7:$AG$7,MATCH(Z$96,Forecast!$E$5:$AG$5,0)),"n/a")</f>
        <v>154568080.40820059</v>
      </c>
      <c r="AA157" s="35">
        <f t="array" ref="AA157">IF(ISNUMBER(AA68),AA68*INDEX(Forecast!$E$7:$AG$7,MATCH(AA$96,Forecast!$E$5:$AG$5,0)),"n/a")</f>
        <v>158725530.79207864</v>
      </c>
      <c r="AB157" s="35">
        <f t="array" ref="AB157">IF(ISNUMBER(AB68),AB68*INDEX(Forecast!$E$7:$AG$7,MATCH(AB$96,Forecast!$E$5:$AG$5,0)),"n/a")</f>
        <v>163003196.52240637</v>
      </c>
      <c r="AC157" s="35">
        <f t="array" ref="AC157">IF(ISNUMBER(AC68),AC68*INDEX(Forecast!$E$7:$AG$7,MATCH(AC$96,Forecast!$E$5:$AG$5,0)),"n/a")</f>
        <v>167404641.6828256</v>
      </c>
      <c r="AD157" s="35">
        <f t="array" ref="AD157">IF(ISNUMBER(AD68),AD68*INDEX(Forecast!$E$7:$AG$7,MATCH(AD$96,Forecast!$E$5:$AG$5,0)),"n/a")</f>
        <v>171933536.88114601</v>
      </c>
      <c r="AE157" s="35">
        <f t="array" ref="AE157">IF(ISNUMBER(AE68),AE68*INDEX(Forecast!$E$7:$AG$7,MATCH(AE$96,Forecast!$E$5:$AG$5,0)),"n/a")</f>
        <v>176593662.44132575</v>
      </c>
      <c r="AF157" s="35">
        <f t="array" ref="AF157">IF(ISNUMBER(AF68),AF68*INDEX(Forecast!$E$7:$AG$7,MATCH(AF$96,Forecast!$E$5:$AG$5,0)),"n/a")</f>
        <v>181388911.69117606</v>
      </c>
      <c r="AG157" s="35">
        <f t="array" ref="AG157">IF(ISNUMBER(AG68),AG68*INDEX(Forecast!$E$7:$AG$7,MATCH(AG$96,Forecast!$E$5:$AG$5,0)),"n/a")</f>
        <v>186323294.34866208</v>
      </c>
      <c r="AH157" s="35">
        <f t="array" ref="AH157">IF(ISNUMBER(AH68),AH68*INDEX(Forecast!$E$7:$AG$7,MATCH(AH$96,Forecast!$E$5:$AG$5,0)),"n/a")</f>
        <v>191400940.00975606</v>
      </c>
      <c r="AI157" s="35">
        <f t="array" ref="AI157">IF(ISNUMBER(AI68),AI68*INDEX(Forecast!$E$7:$AG$7,MATCH(AI$96,Forecast!$E$5:$AG$5,0)),"n/a")</f>
        <v>196626101.74089083</v>
      </c>
      <c r="AJ157" s="35">
        <f t="array" ref="AJ157">IF(ISNUMBER(AJ68),AJ68*INDEX(Forecast!$E$7:$AG$7,MATCH(AJ$96,Forecast!$E$5:$AG$5,0)),"n/a")</f>
        <v>202003159.77914962</v>
      </c>
      <c r="AK157" s="35">
        <f t="array" ref="AK157">IF(ISNUMBER(AK68),AK68*INDEX(Forecast!$E$7:$AG$7,MATCH(AK$96,Forecast!$E$5:$AG$5,0)),"n/a")</f>
        <v>207536625.34342483</v>
      </c>
    </row>
    <row r="158" spans="1:37" ht="15" customHeight="1" x14ac:dyDescent="0.25">
      <c r="A158" s="51">
        <v>9</v>
      </c>
      <c r="B158" s="36" t="s">
        <v>42</v>
      </c>
      <c r="C158" s="36" t="s">
        <v>108</v>
      </c>
      <c r="D158" s="53"/>
      <c r="E158" s="53"/>
      <c r="F158" s="53"/>
      <c r="G158" s="53"/>
      <c r="H158" s="53"/>
      <c r="I158" s="35">
        <f t="array" ref="I158">IF(ISNUMBER(I69),I69*INDEX(Forecast!$E$7:$AG$7,MATCH(I$96,Forecast!$E$5:$AG$5,0)),"n/a")</f>
        <v>82520359.82966809</v>
      </c>
      <c r="J158" s="35">
        <f t="array" ref="J158">IF(ISNUMBER(J69),J69*INDEX(Forecast!$E$7:$AG$7,MATCH(J$96,Forecast!$E$5:$AG$5,0)),"n/a")</f>
        <v>86254316.089749843</v>
      </c>
      <c r="K158" s="35">
        <f t="array" ref="K158">IF(ISNUMBER(K69),K69*INDEX(Forecast!$E$7:$AG$7,MATCH(K$96,Forecast!$E$5:$AG$5,0)),"n/a")</f>
        <v>90338947.14964062</v>
      </c>
      <c r="L158" s="35">
        <f t="array" ref="L158">IF(ISNUMBER(L69),L69*INDEX(Forecast!$E$7:$AG$7,MATCH(L$96,Forecast!$E$5:$AG$5,0)),"n/a")</f>
        <v>94103313.241220489</v>
      </c>
      <c r="M158" s="35">
        <f t="array" ref="M158">IF(ISNUMBER(M69),M69*INDEX(Forecast!$E$7:$AG$7,MATCH(M$96,Forecast!$E$5:$AG$5,0)),"n/a")</f>
        <v>97987728.329399988</v>
      </c>
      <c r="N158" s="35">
        <f t="array" ref="N158">IF(ISNUMBER(N69),N69*INDEX(Forecast!$E$7:$AG$7,MATCH(N$96,Forecast!$E$5:$AG$5,0)),"n/a")</f>
        <v>100838906.57748917</v>
      </c>
      <c r="O158" s="35">
        <f t="array" ref="O158">IF(ISNUMBER(O69),O69*INDEX(Forecast!$E$7:$AG$7,MATCH(O$96,Forecast!$E$5:$AG$5,0)),"n/a")</f>
        <v>103773877.63706571</v>
      </c>
      <c r="P158" s="35">
        <f t="array" ref="P158">IF(ISNUMBER(P69),P69*INDEX(Forecast!$E$7:$AG$7,MATCH(P$96,Forecast!$E$5:$AG$5,0)),"n/a")</f>
        <v>106795120.96451591</v>
      </c>
      <c r="Q158" s="35">
        <f t="array" ref="Q158">IF(ISNUMBER(Q69),Q69*INDEX(Forecast!$E$7:$AG$7,MATCH(Q$96,Forecast!$E$5:$AG$5,0)),"n/a")</f>
        <v>109905189.72365688</v>
      </c>
      <c r="R158" s="35">
        <f t="array" ref="R158">IF(ISNUMBER(R69),R69*INDEX(Forecast!$E$7:$AG$7,MATCH(R$96,Forecast!$E$5:$AG$5,0)),"n/a")</f>
        <v>113106712.98363711</v>
      </c>
      <c r="S158" s="35">
        <f t="array" ref="S158">IF(ISNUMBER(S69),S69*INDEX(Forecast!$E$7:$AG$7,MATCH(S$96,Forecast!$E$5:$AG$5,0)),"n/a")</f>
        <v>116402397.98251168</v>
      </c>
      <c r="T158" s="35">
        <f t="array" ref="T158">IF(ISNUMBER(T69),T69*INDEX(Forecast!$E$7:$AG$7,MATCH(T$96,Forecast!$E$5:$AG$5,0)),"n/a")</f>
        <v>119795032.45845702</v>
      </c>
      <c r="U158" s="35">
        <f t="array" ref="U158">IF(ISNUMBER(U69),U69*INDEX(Forecast!$E$7:$AG$7,MATCH(U$96,Forecast!$E$5:$AG$5,0)),"n/a")</f>
        <v>123287487.05064917</v>
      </c>
      <c r="V158" s="35">
        <f t="array" ref="V158">IF(ISNUMBER(V69),V69*INDEX(Forecast!$E$7:$AG$7,MATCH(V$96,Forecast!$E$5:$AG$5,0)),"n/a")</f>
        <v>126882717.7718903</v>
      </c>
      <c r="W158" s="35">
        <f t="array" ref="W158">IF(ISNUMBER(W69),W69*INDEX(Forecast!$E$7:$AG$7,MATCH(W$96,Forecast!$E$5:$AG$5,0)),"n/a")</f>
        <v>130583768.55513018</v>
      </c>
      <c r="X158" s="35">
        <f t="array" ref="X158">IF(ISNUMBER(X69),X69*INDEX(Forecast!$E$7:$AG$7,MATCH(X$96,Forecast!$E$5:$AG$5,0)),"n/a")</f>
        <v>134393773.87609389</v>
      </c>
      <c r="Y158" s="35">
        <f t="array" ref="Y158">IF(ISNUMBER(Y69),Y69*INDEX(Forecast!$E$7:$AG$7,MATCH(Y$96,Forecast!$E$5:$AG$5,0)),"n/a")</f>
        <v>138315961.45429343</v>
      </c>
      <c r="Z158" s="35">
        <f t="array" ref="Z158">IF(ISNUMBER(Z69),Z69*INDEX(Forecast!$E$7:$AG$7,MATCH(Z$96,Forecast!$E$5:$AG$5,0)),"n/a")</f>
        <v>142353655.0347687</v>
      </c>
      <c r="AA158" s="35">
        <f t="array" ref="AA158">IF(ISNUMBER(AA69),AA69*INDEX(Forecast!$E$7:$AG$7,MATCH(AA$96,Forecast!$E$5:$AG$5,0)),"n/a")</f>
        <v>146510277.25297415</v>
      </c>
      <c r="AB158" s="35">
        <f t="array" ref="AB158">IF(ISNUMBER(AB69),AB69*INDEX(Forecast!$E$7:$AG$7,MATCH(AB$96,Forecast!$E$5:$AG$5,0)),"n/a")</f>
        <v>150789352.58529881</v>
      </c>
      <c r="AC158" s="35">
        <f t="array" ref="AC158">IF(ISNUMBER(AC69),AC69*INDEX(Forecast!$E$7:$AG$7,MATCH(AC$96,Forecast!$E$5:$AG$5,0)),"n/a")</f>
        <v>155194510.38778356</v>
      </c>
      <c r="AD158" s="35">
        <f t="array" ref="AD158">IF(ISNUMBER(AD69),AD69*INDEX(Forecast!$E$7:$AG$7,MATCH(AD$96,Forecast!$E$5:$AG$5,0)),"n/a")</f>
        <v>159729488.02567381</v>
      </c>
      <c r="AE158" s="35">
        <f t="array" ref="AE158">IF(ISNUMBER(AE69),AE69*INDEX(Forecast!$E$7:$AG$7,MATCH(AE$96,Forecast!$E$5:$AG$5,0)),"n/a")</f>
        <v>164398134.09652805</v>
      </c>
      <c r="AF158" s="35">
        <f t="array" ref="AF158">IF(ISNUMBER(AF69),AF69*INDEX(Forecast!$E$7:$AG$7,MATCH(AF$96,Forecast!$E$5:$AG$5,0)),"n/a")</f>
        <v>169204411.74968058</v>
      </c>
      <c r="AG158" s="35">
        <f t="array" ref="AG158">IF(ISNUMBER(AG69),AG69*INDEX(Forecast!$E$7:$AG$7,MATCH(AG$96,Forecast!$E$5:$AG$5,0)),"n/a")</f>
        <v>174152402.10494378</v>
      </c>
      <c r="AH158" s="35">
        <f t="array" ref="AH158">IF(ISNUMBER(AH69),AH69*INDEX(Forecast!$E$7:$AG$7,MATCH(AH$96,Forecast!$E$5:$AG$5,0)),"n/a")</f>
        <v>179246307.77351946</v>
      </c>
      <c r="AI158" s="35">
        <f t="array" ref="AI158">IF(ISNUMBER(AI69),AI69*INDEX(Forecast!$E$7:$AG$7,MATCH(AI$96,Forecast!$E$5:$AG$5,0)),"n/a")</f>
        <v>184490456.48417932</v>
      </c>
      <c r="AJ158" s="35">
        <f t="array" ref="AJ158">IF(ISNUMBER(AJ69),AJ69*INDEX(Forecast!$E$7:$AG$7,MATCH(AJ$96,Forecast!$E$5:$AG$5,0)),"n/a")</f>
        <v>189889304.81786489</v>
      </c>
      <c r="AK158" s="35">
        <f t="array" ref="AK158">IF(ISNUMBER(AK69),AK69*INDEX(Forecast!$E$7:$AG$7,MATCH(AK$96,Forecast!$E$5:$AG$5,0)),"n/a")</f>
        <v>195447442.05395243</v>
      </c>
    </row>
    <row r="159" spans="1:37" ht="15" customHeight="1" x14ac:dyDescent="0.25">
      <c r="A159" s="51">
        <v>9</v>
      </c>
      <c r="B159" s="36" t="s">
        <v>42</v>
      </c>
      <c r="C159" s="36" t="s">
        <v>109</v>
      </c>
      <c r="D159" s="53"/>
      <c r="E159" s="53"/>
      <c r="F159" s="53"/>
      <c r="G159" s="53"/>
      <c r="H159" s="53"/>
      <c r="I159" s="35">
        <f t="array" ref="I159">IF(ISNUMBER(I70),I70*INDEX(Forecast!$E$7:$AG$7,MATCH(I$96,Forecast!$E$5:$AG$5,0)),"n/a")</f>
        <v>187546272.34015471</v>
      </c>
      <c r="J159" s="35">
        <f t="array" ref="J159">IF(ISNUMBER(J70),J70*INDEX(Forecast!$E$7:$AG$7,MATCH(J$96,Forecast!$E$5:$AG$5,0)),"n/a")</f>
        <v>192679113.740069</v>
      </c>
      <c r="K159" s="35">
        <f t="array" ref="K159">IF(ISNUMBER(K70),K70*INDEX(Forecast!$E$7:$AG$7,MATCH(K$96,Forecast!$E$5:$AG$5,0)),"n/a")</f>
        <v>198394204.25067696</v>
      </c>
      <c r="L159" s="35">
        <f t="array" ref="L159">IF(ISNUMBER(L70),L70*INDEX(Forecast!$E$7:$AG$7,MATCH(L$96,Forecast!$E$5:$AG$5,0)),"n/a")</f>
        <v>203213825.84916514</v>
      </c>
      <c r="M159" s="35">
        <f t="array" ref="M159">IF(ISNUMBER(M70),M70*INDEX(Forecast!$E$7:$AG$7,MATCH(M$96,Forecast!$E$5:$AG$5,0)),"n/a")</f>
        <v>208117765.82099992</v>
      </c>
      <c r="N159" s="35">
        <f t="array" ref="N159">IF(ISNUMBER(N70),N70*INDEX(Forecast!$E$7:$AG$7,MATCH(N$96,Forecast!$E$5:$AG$5,0)),"n/a")</f>
        <v>210692919.831761</v>
      </c>
      <c r="O159" s="35">
        <f t="array" ref="O159">IF(ISNUMBER(O70),O70*INDEX(Forecast!$E$7:$AG$7,MATCH(O$96,Forecast!$E$5:$AG$5,0)),"n/a")</f>
        <v>213348630.00391239</v>
      </c>
      <c r="P159" s="35">
        <f t="array" ref="P159">IF(ISNUMBER(P70),P70*INDEX(Forecast!$E$7:$AG$7,MATCH(P$96,Forecast!$E$5:$AG$5,0)),"n/a")</f>
        <v>216087310.05090895</v>
      </c>
      <c r="Q159" s="35">
        <f t="array" ref="Q159">IF(ISNUMBER(Q70),Q70*INDEX(Forecast!$E$7:$AG$7,MATCH(Q$96,Forecast!$E$5:$AG$5,0)),"n/a")</f>
        <v>218911446.10028315</v>
      </c>
      <c r="R159" s="35">
        <f t="array" ref="R159">IF(ISNUMBER(R70),R70*INDEX(Forecast!$E$7:$AG$7,MATCH(R$96,Forecast!$E$5:$AG$5,0)),"n/a")</f>
        <v>221823598.86606547</v>
      </c>
      <c r="S159" s="35">
        <f t="array" ref="S159">IF(ISNUMBER(S70),S70*INDEX(Forecast!$E$7:$AG$7,MATCH(S$96,Forecast!$E$5:$AG$5,0)),"n/a")</f>
        <v>224826405.88637677</v>
      </c>
      <c r="T159" s="35">
        <f t="array" ref="T159">IF(ISNUMBER(T70),T70*INDEX(Forecast!$E$7:$AG$7,MATCH(T$96,Forecast!$E$5:$AG$5,0)),"n/a")</f>
        <v>227922583.82814857</v>
      </c>
      <c r="U159" s="35">
        <f t="array" ref="U159">IF(ISNUMBER(U70),U70*INDEX(Forecast!$E$7:$AG$7,MATCH(U$96,Forecast!$E$5:$AG$5,0)),"n/a")</f>
        <v>231114930.8609848</v>
      </c>
      <c r="V159" s="35">
        <f t="array" ref="V159">IF(ISNUMBER(V70),V70*INDEX(Forecast!$E$7:$AG$7,MATCH(V$96,Forecast!$E$5:$AG$5,0)),"n/a")</f>
        <v>234406329.10223994</v>
      </c>
      <c r="W159" s="35">
        <f t="array" ref="W159">IF(ISNUMBER(W70),W70*INDEX(Forecast!$E$7:$AG$7,MATCH(W$96,Forecast!$E$5:$AG$5,0)),"n/a")</f>
        <v>237799747.13544887</v>
      </c>
      <c r="X159" s="35">
        <f t="array" ref="X159">IF(ISNUMBER(X70),X70*INDEX(Forecast!$E$7:$AG$7,MATCH(X$96,Forecast!$E$5:$AG$5,0)),"n/a")</f>
        <v>241298242.60430998</v>
      </c>
      <c r="Y159" s="35">
        <f t="array" ref="Y159">IF(ISNUMBER(Y70),Y70*INDEX(Forecast!$E$7:$AG$7,MATCH(Y$96,Forecast!$E$5:$AG$5,0)),"n/a")</f>
        <v>244904964.88448757</v>
      </c>
      <c r="Z159" s="35">
        <f t="array" ref="Z159">IF(ISNUMBER(Z70),Z70*INDEX(Forecast!$E$7:$AG$7,MATCH(Z$96,Forecast!$E$5:$AG$5,0)),"n/a")</f>
        <v>248623157.83556861</v>
      </c>
      <c r="AA159" s="35">
        <f t="array" ref="AA159">IF(ISNUMBER(AA70),AA70*INDEX(Forecast!$E$7:$AG$7,MATCH(AA$96,Forecast!$E$5:$AG$5,0)),"n/a")</f>
        <v>252456162.63557801</v>
      </c>
      <c r="AB159" s="35">
        <f t="array" ref="AB159">IF(ISNUMBER(AB70),AB70*INDEX(Forecast!$E$7:$AG$7,MATCH(AB$96,Forecast!$E$5:$AG$5,0)),"n/a")</f>
        <v>256407420.70052922</v>
      </c>
      <c r="AC159" s="35">
        <f t="array" ref="AC159">IF(ISNUMBER(AC70),AC70*INDEX(Forecast!$E$7:$AG$7,MATCH(AC$96,Forecast!$E$5:$AG$5,0)),"n/a")</f>
        <v>260480476.6915617</v>
      </c>
      <c r="AD159" s="35">
        <f t="array" ref="AD159">IF(ISNUMBER(AD70),AD70*INDEX(Forecast!$E$7:$AG$7,MATCH(AD$96,Forecast!$E$5:$AG$5,0)),"n/a")</f>
        <v>264678981.61229217</v>
      </c>
      <c r="AE159" s="35">
        <f t="array" ref="AE159">IF(ISNUMBER(AE70),AE70*INDEX(Forecast!$E$7:$AG$7,MATCH(AE$96,Forecast!$E$5:$AG$5,0)),"n/a")</f>
        <v>269006695.9990865</v>
      </c>
      <c r="AF159" s="35">
        <f t="array" ref="AF159">IF(ISNUMBER(AF70),AF70*INDEX(Forecast!$E$7:$AG$7,MATCH(AF$96,Forecast!$E$5:$AG$5,0)),"n/a")</f>
        <v>273467493.20704013</v>
      </c>
      <c r="AG159" s="35">
        <f t="array" ref="AG159">IF(ISNUMBER(AG70),AG70*INDEX(Forecast!$E$7:$AG$7,MATCH(AG$96,Forecast!$E$5:$AG$5,0)),"n/a")</f>
        <v>278065362.79453719</v>
      </c>
      <c r="AH159" s="35">
        <f t="array" ref="AH159">IF(ISNUMBER(AH70),AH70*INDEX(Forecast!$E$7:$AG$7,MATCH(AH$96,Forecast!$E$5:$AG$5,0)),"n/a")</f>
        <v>282804414.00934696</v>
      </c>
      <c r="AI159" s="35">
        <f t="array" ref="AI159">IF(ISNUMBER(AI70),AI70*INDEX(Forecast!$E$7:$AG$7,MATCH(AI$96,Forecast!$E$5:$AG$5,0)),"n/a")</f>
        <v>287688879.37930316</v>
      </c>
      <c r="AJ159" s="35">
        <f t="array" ref="AJ159">IF(ISNUMBER(AJ70),AJ70*INDEX(Forecast!$E$7:$AG$7,MATCH(AJ$96,Forecast!$E$5:$AG$5,0)),"n/a")</f>
        <v>292723118.41070336</v>
      </c>
      <c r="AK159" s="35">
        <f t="array" ref="AK159">IF(ISNUMBER(AK70),AK70*INDEX(Forecast!$E$7:$AG$7,MATCH(AK$96,Forecast!$E$5:$AG$5,0)),"n/a")</f>
        <v>297911621.39766061</v>
      </c>
    </row>
    <row r="160" spans="1:37" ht="15" customHeight="1" x14ac:dyDescent="0.25">
      <c r="A160" s="51">
        <v>10</v>
      </c>
      <c r="B160" s="36" t="s">
        <v>45</v>
      </c>
      <c r="C160" s="36" t="s">
        <v>99</v>
      </c>
      <c r="D160" s="53"/>
      <c r="E160" s="53"/>
      <c r="F160" s="53"/>
      <c r="G160" s="53"/>
      <c r="H160" s="53"/>
      <c r="I160" s="35" t="str">
        <f t="array" ref="I160">IF(ISNUMBER(I71),I71*INDEX(Forecast!$E$7:$AG$7,MATCH(I$96,Forecast!$E$5:$AG$5,0)),"n/a")</f>
        <v>n/a</v>
      </c>
      <c r="J160" s="35" t="str">
        <f t="array" ref="J160">IF(ISNUMBER(J71),J71*INDEX(Forecast!$E$7:$AG$7,MATCH(J$96,Forecast!$E$5:$AG$5,0)),"n/a")</f>
        <v>n/a</v>
      </c>
      <c r="K160" s="35" t="str">
        <f t="array" ref="K160">IF(ISNUMBER(K71),K71*INDEX(Forecast!$E$7:$AG$7,MATCH(K$96,Forecast!$E$5:$AG$5,0)),"n/a")</f>
        <v>n/a</v>
      </c>
      <c r="L160" s="35" t="str">
        <f t="array" ref="L160">IF(ISNUMBER(L71),L71*INDEX(Forecast!$E$7:$AG$7,MATCH(L$96,Forecast!$E$5:$AG$5,0)),"n/a")</f>
        <v>n/a</v>
      </c>
      <c r="M160" s="35" t="str">
        <f t="array" ref="M160">IF(ISNUMBER(M71),M71*INDEX(Forecast!$E$7:$AG$7,MATCH(M$96,Forecast!$E$5:$AG$5,0)),"n/a")</f>
        <v>n/a</v>
      </c>
      <c r="N160" s="35" t="str">
        <f t="array" ref="N160">IF(ISNUMBER(N71),N71*INDEX(Forecast!$E$7:$AG$7,MATCH(N$96,Forecast!$E$5:$AG$5,0)),"n/a")</f>
        <v>n/a</v>
      </c>
      <c r="O160" s="35" t="str">
        <f t="array" ref="O160">IF(ISNUMBER(O71),O71*INDEX(Forecast!$E$7:$AG$7,MATCH(O$96,Forecast!$E$5:$AG$5,0)),"n/a")</f>
        <v>n/a</v>
      </c>
      <c r="P160" s="35" t="str">
        <f t="array" ref="P160">IF(ISNUMBER(P71),P71*INDEX(Forecast!$E$7:$AG$7,MATCH(P$96,Forecast!$E$5:$AG$5,0)),"n/a")</f>
        <v>n/a</v>
      </c>
      <c r="Q160" s="35" t="str">
        <f t="array" ref="Q160">IF(ISNUMBER(Q71),Q71*INDEX(Forecast!$E$7:$AG$7,MATCH(Q$96,Forecast!$E$5:$AG$5,0)),"n/a")</f>
        <v>n/a</v>
      </c>
      <c r="R160" s="35" t="str">
        <f t="array" ref="R160">IF(ISNUMBER(R71),R71*INDEX(Forecast!$E$7:$AG$7,MATCH(R$96,Forecast!$E$5:$AG$5,0)),"n/a")</f>
        <v>n/a</v>
      </c>
      <c r="S160" s="35" t="str">
        <f t="array" ref="S160">IF(ISNUMBER(S71),S71*INDEX(Forecast!$E$7:$AG$7,MATCH(S$96,Forecast!$E$5:$AG$5,0)),"n/a")</f>
        <v>n/a</v>
      </c>
      <c r="T160" s="35" t="str">
        <f t="array" ref="T160">IF(ISNUMBER(T71),T71*INDEX(Forecast!$E$7:$AG$7,MATCH(T$96,Forecast!$E$5:$AG$5,0)),"n/a")</f>
        <v>n/a</v>
      </c>
      <c r="U160" s="35" t="str">
        <f t="array" ref="U160">IF(ISNUMBER(U71),U71*INDEX(Forecast!$E$7:$AG$7,MATCH(U$96,Forecast!$E$5:$AG$5,0)),"n/a")</f>
        <v>n/a</v>
      </c>
      <c r="V160" s="35" t="str">
        <f t="array" ref="V160">IF(ISNUMBER(V71),V71*INDEX(Forecast!$E$7:$AG$7,MATCH(V$96,Forecast!$E$5:$AG$5,0)),"n/a")</f>
        <v>n/a</v>
      </c>
      <c r="W160" s="35" t="str">
        <f t="array" ref="W160">IF(ISNUMBER(W71),W71*INDEX(Forecast!$E$7:$AG$7,MATCH(W$96,Forecast!$E$5:$AG$5,0)),"n/a")</f>
        <v>n/a</v>
      </c>
      <c r="X160" s="35" t="str">
        <f t="array" ref="X160">IF(ISNUMBER(X71),X71*INDEX(Forecast!$E$7:$AG$7,MATCH(X$96,Forecast!$E$5:$AG$5,0)),"n/a")</f>
        <v>n/a</v>
      </c>
      <c r="Y160" s="35" t="str">
        <f t="array" ref="Y160">IF(ISNUMBER(Y71),Y71*INDEX(Forecast!$E$7:$AG$7,MATCH(Y$96,Forecast!$E$5:$AG$5,0)),"n/a")</f>
        <v>n/a</v>
      </c>
      <c r="Z160" s="35" t="str">
        <f t="array" ref="Z160">IF(ISNUMBER(Z71),Z71*INDEX(Forecast!$E$7:$AG$7,MATCH(Z$96,Forecast!$E$5:$AG$5,0)),"n/a")</f>
        <v>n/a</v>
      </c>
      <c r="AA160" s="35" t="str">
        <f t="array" ref="AA160">IF(ISNUMBER(AA71),AA71*INDEX(Forecast!$E$7:$AG$7,MATCH(AA$96,Forecast!$E$5:$AG$5,0)),"n/a")</f>
        <v>n/a</v>
      </c>
      <c r="AB160" s="35" t="str">
        <f t="array" ref="AB160">IF(ISNUMBER(AB71),AB71*INDEX(Forecast!$E$7:$AG$7,MATCH(AB$96,Forecast!$E$5:$AG$5,0)),"n/a")</f>
        <v>n/a</v>
      </c>
      <c r="AC160" s="35" t="str">
        <f t="array" ref="AC160">IF(ISNUMBER(AC71),AC71*INDEX(Forecast!$E$7:$AG$7,MATCH(AC$96,Forecast!$E$5:$AG$5,0)),"n/a")</f>
        <v>n/a</v>
      </c>
      <c r="AD160" s="35" t="str">
        <f t="array" ref="AD160">IF(ISNUMBER(AD71),AD71*INDEX(Forecast!$E$7:$AG$7,MATCH(AD$96,Forecast!$E$5:$AG$5,0)),"n/a")</f>
        <v>n/a</v>
      </c>
      <c r="AE160" s="35" t="str">
        <f t="array" ref="AE160">IF(ISNUMBER(AE71),AE71*INDEX(Forecast!$E$7:$AG$7,MATCH(AE$96,Forecast!$E$5:$AG$5,0)),"n/a")</f>
        <v>n/a</v>
      </c>
      <c r="AF160" s="35" t="str">
        <f t="array" ref="AF160">IF(ISNUMBER(AF71),AF71*INDEX(Forecast!$E$7:$AG$7,MATCH(AF$96,Forecast!$E$5:$AG$5,0)),"n/a")</f>
        <v>n/a</v>
      </c>
      <c r="AG160" s="35" t="str">
        <f t="array" ref="AG160">IF(ISNUMBER(AG71),AG71*INDEX(Forecast!$E$7:$AG$7,MATCH(AG$96,Forecast!$E$5:$AG$5,0)),"n/a")</f>
        <v>n/a</v>
      </c>
      <c r="AH160" s="35" t="str">
        <f t="array" ref="AH160">IF(ISNUMBER(AH71),AH71*INDEX(Forecast!$E$7:$AG$7,MATCH(AH$96,Forecast!$E$5:$AG$5,0)),"n/a")</f>
        <v>n/a</v>
      </c>
      <c r="AI160" s="35" t="str">
        <f t="array" ref="AI160">IF(ISNUMBER(AI71),AI71*INDEX(Forecast!$E$7:$AG$7,MATCH(AI$96,Forecast!$E$5:$AG$5,0)),"n/a")</f>
        <v>n/a</v>
      </c>
      <c r="AJ160" s="35" t="str">
        <f t="array" ref="AJ160">IF(ISNUMBER(AJ71),AJ71*INDEX(Forecast!$E$7:$AG$7,MATCH(AJ$96,Forecast!$E$5:$AG$5,0)),"n/a")</f>
        <v>n/a</v>
      </c>
      <c r="AK160" s="35" t="str">
        <f t="array" ref="AK160">IF(ISNUMBER(AK71),AK71*INDEX(Forecast!$E$7:$AG$7,MATCH(AK$96,Forecast!$E$5:$AG$5,0)),"n/a")</f>
        <v>n/a</v>
      </c>
    </row>
    <row r="161" spans="1:37" ht="15" customHeight="1" x14ac:dyDescent="0.25">
      <c r="A161" s="51">
        <v>10</v>
      </c>
      <c r="B161" s="36" t="s">
        <v>45</v>
      </c>
      <c r="C161" s="36" t="s">
        <v>101</v>
      </c>
      <c r="D161" s="53"/>
      <c r="E161" s="53"/>
      <c r="F161" s="53"/>
      <c r="G161" s="53"/>
      <c r="H161" s="53"/>
      <c r="I161" s="35">
        <f t="array" ref="I161">IF(ISNUMBER(I72),I72*INDEX(Forecast!$E$7:$AG$7,MATCH(I$96,Forecast!$E$5:$AG$5,0)),"n/a")</f>
        <v>460434629.9907282</v>
      </c>
      <c r="J161" s="35">
        <f t="array" ref="J161">IF(ISNUMBER(J72),J72*INDEX(Forecast!$E$7:$AG$7,MATCH(J$96,Forecast!$E$5:$AG$5,0)),"n/a")</f>
        <v>481078396.79643506</v>
      </c>
      <c r="K161" s="35">
        <f t="array" ref="K161">IF(ISNUMBER(K72),K72*INDEX(Forecast!$E$7:$AG$7,MATCH(K$96,Forecast!$E$5:$AG$5,0)),"n/a")</f>
        <v>503662409.34534055</v>
      </c>
      <c r="L161" s="35">
        <f t="array" ref="L161">IF(ISNUMBER(L72),L72*INDEX(Forecast!$E$7:$AG$7,MATCH(L$96,Forecast!$E$5:$AG$5,0)),"n/a")</f>
        <v>524445374.13768733</v>
      </c>
      <c r="M161" s="35">
        <f t="array" ref="M161">IF(ISNUMBER(M72),M72*INDEX(Forecast!$E$7:$AG$7,MATCH(M$96,Forecast!$E$5:$AG$5,0)),"n/a")</f>
        <v>545882526.77542222</v>
      </c>
      <c r="N161" s="35">
        <f t="array" ref="N161">IF(ISNUMBER(N72),N72*INDEX(Forecast!$E$7:$AG$7,MATCH(N$96,Forecast!$E$5:$AG$5,0)),"n/a")</f>
        <v>561550879.9174372</v>
      </c>
      <c r="O161" s="35">
        <f t="array" ref="O161">IF(ISNUMBER(O72),O72*INDEX(Forecast!$E$7:$AG$7,MATCH(O$96,Forecast!$E$5:$AG$5,0)),"n/a")</f>
        <v>577675333.63728595</v>
      </c>
      <c r="P161" s="35">
        <f t="array" ref="P161">IF(ISNUMBER(P72),P72*INDEX(Forecast!$E$7:$AG$7,MATCH(P$96,Forecast!$E$5:$AG$5,0)),"n/a")</f>
        <v>594269296.13697994</v>
      </c>
      <c r="Q161" s="35">
        <f t="array" ref="Q161">IF(ISNUMBER(Q72),Q72*INDEX(Forecast!$E$7:$AG$7,MATCH(Q$96,Forecast!$E$5:$AG$5,0)),"n/a")</f>
        <v>611346572.45072937</v>
      </c>
      <c r="R161" s="35">
        <f t="array" ref="R161">IF(ISNUMBER(R72),R72*INDEX(Forecast!$E$7:$AG$7,MATCH(R$96,Forecast!$E$5:$AG$5,0)),"n/a")</f>
        <v>628921376.2432549</v>
      </c>
      <c r="S161" s="35">
        <f t="array" ref="S161">IF(ISNUMBER(S72),S72*INDEX(Forecast!$E$7:$AG$7,MATCH(S$96,Forecast!$E$5:$AG$5,0)),"n/a")</f>
        <v>647008341.95995092</v>
      </c>
      <c r="T161" s="35">
        <f t="array" ref="T161">IF(ISNUMBER(T72),T72*INDEX(Forecast!$E$7:$AG$7,MATCH(T$96,Forecast!$E$5:$AG$5,0)),"n/a")</f>
        <v>665622537.33940661</v>
      </c>
      <c r="U161" s="35">
        <f t="array" ref="U161">IF(ISNUMBER(U72),U72*INDEX(Forecast!$E$7:$AG$7,MATCH(U$96,Forecast!$E$5:$AG$5,0)),"n/a")</f>
        <v>684779476.29912317</v>
      </c>
      <c r="V161" s="35">
        <f t="array" ref="V161">IF(ISNUMBER(V72),V72*INDEX(Forecast!$E$7:$AG$7,MATCH(V$96,Forecast!$E$5:$AG$5,0)),"n/a")</f>
        <v>704495132.20556986</v>
      </c>
      <c r="W161" s="35">
        <f t="array" ref="W161">IF(ISNUMBER(W72),W72*INDEX(Forecast!$E$7:$AG$7,MATCH(W$96,Forecast!$E$5:$AG$5,0)),"n/a")</f>
        <v>724785951.54007423</v>
      </c>
      <c r="X161" s="35">
        <f t="array" ref="X161">IF(ISNUMBER(X72),X72*INDEX(Forecast!$E$7:$AG$7,MATCH(X$96,Forecast!$E$5:$AG$5,0)),"n/a")</f>
        <v>745668867.97237003</v>
      </c>
      <c r="Y161" s="35">
        <f t="array" ref="Y161">IF(ISNUMBER(Y72),Y72*INDEX(Forecast!$E$7:$AG$7,MATCH(Y$96,Forecast!$E$5:$AG$5,0)),"n/a")</f>
        <v>767161316.85399067</v>
      </c>
      <c r="Z161" s="35">
        <f t="array" ref="Z161">IF(ISNUMBER(Z72),Z72*INDEX(Forecast!$E$7:$AG$7,MATCH(Z$96,Forecast!$E$5:$AG$5,0)),"n/a")</f>
        <v>789281250.1440562</v>
      </c>
      <c r="AA161" s="35">
        <f t="array" ref="AA161">IF(ISNUMBER(AA72),AA72*INDEX(Forecast!$E$7:$AG$7,MATCH(AA$96,Forecast!$E$5:$AG$5,0)),"n/a")</f>
        <v>812047151.78037727</v>
      </c>
      <c r="AB161" s="35">
        <f t="array" ref="AB161">IF(ISNUMBER(AB72),AB72*INDEX(Forecast!$E$7:$AG$7,MATCH(AB$96,Forecast!$E$5:$AG$5,0)),"n/a")</f>
        <v>835478053.50918841</v>
      </c>
      <c r="AC161" s="35">
        <f t="array" ref="AC161">IF(ISNUMBER(AC72),AC72*INDEX(Forecast!$E$7:$AG$7,MATCH(AC$96,Forecast!$E$5:$AG$5,0)),"n/a")</f>
        <v>859593551.18721926</v>
      </c>
      <c r="AD161" s="35">
        <f t="array" ref="AD161">IF(ISNUMBER(AD72),AD72*INDEX(Forecast!$E$7:$AG$7,MATCH(AD$96,Forecast!$E$5:$AG$5,0)),"n/a")</f>
        <v>884413821.57022429</v>
      </c>
      <c r="AE161" s="35">
        <f t="array" ref="AE161">IF(ISNUMBER(AE72),AE72*INDEX(Forecast!$E$7:$AG$7,MATCH(AE$96,Forecast!$E$5:$AG$5,0)),"n/a")</f>
        <v>909959639.60251284</v>
      </c>
      <c r="AF161" s="35">
        <f t="array" ref="AF161">IF(ISNUMBER(AF72),AF72*INDEX(Forecast!$E$7:$AG$7,MATCH(AF$96,Forecast!$E$5:$AG$5,0)),"n/a")</f>
        <v>936252396.22245848</v>
      </c>
      <c r="AG161" s="35">
        <f t="array" ref="AG161">IF(ISNUMBER(AG72),AG72*INDEX(Forecast!$E$7:$AG$7,MATCH(AG$96,Forecast!$E$5:$AG$5,0)),"n/a")</f>
        <v>963314116.6994102</v>
      </c>
      <c r="AH161" s="35">
        <f t="array" ref="AH161">IF(ISNUMBER(AH72),AH72*INDEX(Forecast!$E$7:$AG$7,MATCH(AH$96,Forecast!$E$5:$AG$5,0)),"n/a")</f>
        <v>991167479.51789892</v>
      </c>
      <c r="AI161" s="35">
        <f t="array" ref="AI161">IF(ISNUMBER(AI72),AI72*INDEX(Forecast!$E$7:$AG$7,MATCH(AI$96,Forecast!$E$5:$AG$5,0)),"n/a")</f>
        <v>1019835835.8254972</v>
      </c>
      <c r="AJ161" s="35">
        <f t="array" ref="AJ161">IF(ISNUMBER(AJ72),AJ72*INDEX(Forecast!$E$7:$AG$7,MATCH(AJ$96,Forecast!$E$5:$AG$5,0)),"n/a")</f>
        <v>1049343229.4611881</v>
      </c>
      <c r="AK161" s="35">
        <f t="array" ref="AK161">IF(ISNUMBER(AK72),AK72*INDEX(Forecast!$E$7:$AG$7,MATCH(AK$96,Forecast!$E$5:$AG$5,0)),"n/a")</f>
        <v>1079714417.5815997</v>
      </c>
    </row>
    <row r="162" spans="1:37" ht="15" customHeight="1" x14ac:dyDescent="0.25">
      <c r="A162" s="51">
        <v>10</v>
      </c>
      <c r="B162" s="36" t="s">
        <v>45</v>
      </c>
      <c r="C162" s="36" t="s">
        <v>103</v>
      </c>
      <c r="D162" s="53"/>
      <c r="E162" s="53"/>
      <c r="F162" s="53"/>
      <c r="G162" s="53"/>
      <c r="H162" s="53"/>
      <c r="I162" s="35" t="str">
        <f t="array" ref="I162">IF(ISNUMBER(I73),I73*INDEX(Forecast!$E$7:$AG$7,MATCH(I$96,Forecast!$E$5:$AG$5,0)),"n/a")</f>
        <v>n/a</v>
      </c>
      <c r="J162" s="35" t="str">
        <f t="array" ref="J162">IF(ISNUMBER(J73),J73*INDEX(Forecast!$E$7:$AG$7,MATCH(J$96,Forecast!$E$5:$AG$5,0)),"n/a")</f>
        <v>n/a</v>
      </c>
      <c r="K162" s="35" t="str">
        <f t="array" ref="K162">IF(ISNUMBER(K73),K73*INDEX(Forecast!$E$7:$AG$7,MATCH(K$96,Forecast!$E$5:$AG$5,0)),"n/a")</f>
        <v>n/a</v>
      </c>
      <c r="L162" s="35" t="str">
        <f t="array" ref="L162">IF(ISNUMBER(L73),L73*INDEX(Forecast!$E$7:$AG$7,MATCH(L$96,Forecast!$E$5:$AG$5,0)),"n/a")</f>
        <v>n/a</v>
      </c>
      <c r="M162" s="35" t="str">
        <f t="array" ref="M162">IF(ISNUMBER(M73),M73*INDEX(Forecast!$E$7:$AG$7,MATCH(M$96,Forecast!$E$5:$AG$5,0)),"n/a")</f>
        <v>n/a</v>
      </c>
      <c r="N162" s="35" t="str">
        <f t="array" ref="N162">IF(ISNUMBER(N73),N73*INDEX(Forecast!$E$7:$AG$7,MATCH(N$96,Forecast!$E$5:$AG$5,0)),"n/a")</f>
        <v>n/a</v>
      </c>
      <c r="O162" s="35" t="str">
        <f t="array" ref="O162">IF(ISNUMBER(O73),O73*INDEX(Forecast!$E$7:$AG$7,MATCH(O$96,Forecast!$E$5:$AG$5,0)),"n/a")</f>
        <v>n/a</v>
      </c>
      <c r="P162" s="35" t="str">
        <f t="array" ref="P162">IF(ISNUMBER(P73),P73*INDEX(Forecast!$E$7:$AG$7,MATCH(P$96,Forecast!$E$5:$AG$5,0)),"n/a")</f>
        <v>n/a</v>
      </c>
      <c r="Q162" s="35" t="str">
        <f t="array" ref="Q162">IF(ISNUMBER(Q73),Q73*INDEX(Forecast!$E$7:$AG$7,MATCH(Q$96,Forecast!$E$5:$AG$5,0)),"n/a")</f>
        <v>n/a</v>
      </c>
      <c r="R162" s="35" t="str">
        <f t="array" ref="R162">IF(ISNUMBER(R73),R73*INDEX(Forecast!$E$7:$AG$7,MATCH(R$96,Forecast!$E$5:$AG$5,0)),"n/a")</f>
        <v>n/a</v>
      </c>
      <c r="S162" s="35" t="str">
        <f t="array" ref="S162">IF(ISNUMBER(S73),S73*INDEX(Forecast!$E$7:$AG$7,MATCH(S$96,Forecast!$E$5:$AG$5,0)),"n/a")</f>
        <v>n/a</v>
      </c>
      <c r="T162" s="35" t="str">
        <f t="array" ref="T162">IF(ISNUMBER(T73),T73*INDEX(Forecast!$E$7:$AG$7,MATCH(T$96,Forecast!$E$5:$AG$5,0)),"n/a")</f>
        <v>n/a</v>
      </c>
      <c r="U162" s="35" t="str">
        <f t="array" ref="U162">IF(ISNUMBER(U73),U73*INDEX(Forecast!$E$7:$AG$7,MATCH(U$96,Forecast!$E$5:$AG$5,0)),"n/a")</f>
        <v>n/a</v>
      </c>
      <c r="V162" s="35" t="str">
        <f t="array" ref="V162">IF(ISNUMBER(V73),V73*INDEX(Forecast!$E$7:$AG$7,MATCH(V$96,Forecast!$E$5:$AG$5,0)),"n/a")</f>
        <v>n/a</v>
      </c>
      <c r="W162" s="35" t="str">
        <f t="array" ref="W162">IF(ISNUMBER(W73),W73*INDEX(Forecast!$E$7:$AG$7,MATCH(W$96,Forecast!$E$5:$AG$5,0)),"n/a")</f>
        <v>n/a</v>
      </c>
      <c r="X162" s="35" t="str">
        <f t="array" ref="X162">IF(ISNUMBER(X73),X73*INDEX(Forecast!$E$7:$AG$7,MATCH(X$96,Forecast!$E$5:$AG$5,0)),"n/a")</f>
        <v>n/a</v>
      </c>
      <c r="Y162" s="35" t="str">
        <f t="array" ref="Y162">IF(ISNUMBER(Y73),Y73*INDEX(Forecast!$E$7:$AG$7,MATCH(Y$96,Forecast!$E$5:$AG$5,0)),"n/a")</f>
        <v>n/a</v>
      </c>
      <c r="Z162" s="35" t="str">
        <f t="array" ref="Z162">IF(ISNUMBER(Z73),Z73*INDEX(Forecast!$E$7:$AG$7,MATCH(Z$96,Forecast!$E$5:$AG$5,0)),"n/a")</f>
        <v>n/a</v>
      </c>
      <c r="AA162" s="35" t="str">
        <f t="array" ref="AA162">IF(ISNUMBER(AA73),AA73*INDEX(Forecast!$E$7:$AG$7,MATCH(AA$96,Forecast!$E$5:$AG$5,0)),"n/a")</f>
        <v>n/a</v>
      </c>
      <c r="AB162" s="35" t="str">
        <f t="array" ref="AB162">IF(ISNUMBER(AB73),AB73*INDEX(Forecast!$E$7:$AG$7,MATCH(AB$96,Forecast!$E$5:$AG$5,0)),"n/a")</f>
        <v>n/a</v>
      </c>
      <c r="AC162" s="35" t="str">
        <f t="array" ref="AC162">IF(ISNUMBER(AC73),AC73*INDEX(Forecast!$E$7:$AG$7,MATCH(AC$96,Forecast!$E$5:$AG$5,0)),"n/a")</f>
        <v>n/a</v>
      </c>
      <c r="AD162" s="35" t="str">
        <f t="array" ref="AD162">IF(ISNUMBER(AD73),AD73*INDEX(Forecast!$E$7:$AG$7,MATCH(AD$96,Forecast!$E$5:$AG$5,0)),"n/a")</f>
        <v>n/a</v>
      </c>
      <c r="AE162" s="35" t="str">
        <f t="array" ref="AE162">IF(ISNUMBER(AE73),AE73*INDEX(Forecast!$E$7:$AG$7,MATCH(AE$96,Forecast!$E$5:$AG$5,0)),"n/a")</f>
        <v>n/a</v>
      </c>
      <c r="AF162" s="35" t="str">
        <f t="array" ref="AF162">IF(ISNUMBER(AF73),AF73*INDEX(Forecast!$E$7:$AG$7,MATCH(AF$96,Forecast!$E$5:$AG$5,0)),"n/a")</f>
        <v>n/a</v>
      </c>
      <c r="AG162" s="35" t="str">
        <f t="array" ref="AG162">IF(ISNUMBER(AG73),AG73*INDEX(Forecast!$E$7:$AG$7,MATCH(AG$96,Forecast!$E$5:$AG$5,0)),"n/a")</f>
        <v>n/a</v>
      </c>
      <c r="AH162" s="35" t="str">
        <f t="array" ref="AH162">IF(ISNUMBER(AH73),AH73*INDEX(Forecast!$E$7:$AG$7,MATCH(AH$96,Forecast!$E$5:$AG$5,0)),"n/a")</f>
        <v>n/a</v>
      </c>
      <c r="AI162" s="35" t="str">
        <f t="array" ref="AI162">IF(ISNUMBER(AI73),AI73*INDEX(Forecast!$E$7:$AG$7,MATCH(AI$96,Forecast!$E$5:$AG$5,0)),"n/a")</f>
        <v>n/a</v>
      </c>
      <c r="AJ162" s="35" t="str">
        <f t="array" ref="AJ162">IF(ISNUMBER(AJ73),AJ73*INDEX(Forecast!$E$7:$AG$7,MATCH(AJ$96,Forecast!$E$5:$AG$5,0)),"n/a")</f>
        <v>n/a</v>
      </c>
      <c r="AK162" s="35" t="str">
        <f t="array" ref="AK162">IF(ISNUMBER(AK73),AK73*INDEX(Forecast!$E$7:$AG$7,MATCH(AK$96,Forecast!$E$5:$AG$5,0)),"n/a")</f>
        <v>n/a</v>
      </c>
    </row>
    <row r="163" spans="1:37" ht="15" customHeight="1" x14ac:dyDescent="0.25">
      <c r="A163" s="51">
        <v>10</v>
      </c>
      <c r="B163" s="36" t="s">
        <v>45</v>
      </c>
      <c r="C163" s="36" t="s">
        <v>105</v>
      </c>
      <c r="D163" s="53"/>
      <c r="E163" s="53"/>
      <c r="F163" s="53"/>
      <c r="G163" s="53"/>
      <c r="H163" s="53"/>
      <c r="I163" s="35">
        <f t="array" ref="I163">IF(ISNUMBER(I74),I74*INDEX(Forecast!$E$7:$AG$7,MATCH(I$96,Forecast!$E$5:$AG$5,0)),"n/a")</f>
        <v>400377939.12237239</v>
      </c>
      <c r="J163" s="35">
        <f t="array" ref="J163">IF(ISNUMBER(J74),J74*INDEX(Forecast!$E$7:$AG$7,MATCH(J$96,Forecast!$E$5:$AG$5,0)),"n/a")</f>
        <v>418875399.90982598</v>
      </c>
      <c r="K163" s="35">
        <f t="array" ref="K163">IF(ISNUMBER(K74),K74*INDEX(Forecast!$E$7:$AG$7,MATCH(K$96,Forecast!$E$5:$AG$5,0)),"n/a")</f>
        <v>439107081.7254706</v>
      </c>
      <c r="L163" s="35">
        <f t="array" ref="L163">IF(ISNUMBER(L74),L74*INDEX(Forecast!$E$7:$AG$7,MATCH(L$96,Forecast!$E$5:$AG$5,0)),"n/a")</f>
        <v>457813043.40697563</v>
      </c>
      <c r="M163" s="35">
        <f t="array" ref="M163">IF(ISNUMBER(M74),M74*INDEX(Forecast!$E$7:$AG$7,MATCH(M$96,Forecast!$E$5:$AG$5,0)),"n/a")</f>
        <v>477132753.83875</v>
      </c>
      <c r="N163" s="35">
        <f t="array" ref="N163">IF(ISNUMBER(N74),N74*INDEX(Forecast!$E$7:$AG$7,MATCH(N$96,Forecast!$E$5:$AG$5,0)),"n/a")</f>
        <v>491446736.4539125</v>
      </c>
      <c r="O163" s="35">
        <f t="array" ref="O163">IF(ISNUMBER(O74),O74*INDEX(Forecast!$E$7:$AG$7,MATCH(O$96,Forecast!$E$5:$AG$5,0)),"n/a")</f>
        <v>506190138.54752988</v>
      </c>
      <c r="P163" s="35">
        <f t="array" ref="P163">IF(ISNUMBER(P74),P74*INDEX(Forecast!$E$7:$AG$7,MATCH(P$96,Forecast!$E$5:$AG$5,0)),"n/a")</f>
        <v>521375842.70395571</v>
      </c>
      <c r="Q163" s="35">
        <f t="array" ref="Q163">IF(ISNUMBER(Q74),Q74*INDEX(Forecast!$E$7:$AG$7,MATCH(Q$96,Forecast!$E$5:$AG$5,0)),"n/a")</f>
        <v>537017117.9850744</v>
      </c>
      <c r="R163" s="35">
        <f t="array" ref="R163">IF(ISNUMBER(R74),R74*INDEX(Forecast!$E$7:$AG$7,MATCH(R$96,Forecast!$E$5:$AG$5,0)),"n/a")</f>
        <v>553127631.52462673</v>
      </c>
      <c r="S163" s="35">
        <f t="array" ref="S163">IF(ISNUMBER(S74),S74*INDEX(Forecast!$E$7:$AG$7,MATCH(S$96,Forecast!$E$5:$AG$5,0)),"n/a")</f>
        <v>569721460.47036552</v>
      </c>
      <c r="T163" s="35">
        <f t="array" ref="T163">IF(ISNUMBER(T74),T74*INDEX(Forecast!$E$7:$AG$7,MATCH(T$96,Forecast!$E$5:$AG$5,0)),"n/a")</f>
        <v>586813104.28447652</v>
      </c>
      <c r="U163" s="35">
        <f t="array" ref="U163">IF(ISNUMBER(U74),U74*INDEX(Forecast!$E$7:$AG$7,MATCH(U$96,Forecast!$E$5:$AG$5,0)),"n/a")</f>
        <v>604417497.41301084</v>
      </c>
      <c r="V163" s="35">
        <f t="array" ref="V163">IF(ISNUMBER(V74),V74*INDEX(Forecast!$E$7:$AG$7,MATCH(V$96,Forecast!$E$5:$AG$5,0)),"n/a")</f>
        <v>622550022.33540118</v>
      </c>
      <c r="W163" s="35">
        <f t="array" ref="W163">IF(ISNUMBER(W74),W74*INDEX(Forecast!$E$7:$AG$7,MATCH(W$96,Forecast!$E$5:$AG$5,0)),"n/a")</f>
        <v>641226523.00546324</v>
      </c>
      <c r="X163" s="35">
        <f t="array" ref="X163">IF(ISNUMBER(X74),X74*INDEX(Forecast!$E$7:$AG$7,MATCH(X$96,Forecast!$E$5:$AG$5,0)),"n/a")</f>
        <v>660463318.69562721</v>
      </c>
      <c r="Y163" s="35">
        <f t="array" ref="Y163">IF(ISNUMBER(Y74),Y74*INDEX(Forecast!$E$7:$AG$7,MATCH(Y$96,Forecast!$E$5:$AG$5,0)),"n/a")</f>
        <v>680277218.25649607</v>
      </c>
      <c r="Z163" s="35">
        <f t="array" ref="Z163">IF(ISNUMBER(Z74),Z74*INDEX(Forecast!$E$7:$AG$7,MATCH(Z$96,Forecast!$E$5:$AG$5,0)),"n/a")</f>
        <v>700685534.80419087</v>
      </c>
      <c r="AA163" s="35">
        <f t="array" ref="AA163">IF(ISNUMBER(AA74),AA74*INDEX(Forecast!$E$7:$AG$7,MATCH(AA$96,Forecast!$E$5:$AG$5,0)),"n/a")</f>
        <v>721706100.84831667</v>
      </c>
      <c r="AB163" s="35">
        <f t="array" ref="AB163">IF(ISNUMBER(AB74),AB74*INDEX(Forecast!$E$7:$AG$7,MATCH(AB$96,Forecast!$E$5:$AG$5,0)),"n/a")</f>
        <v>743357283.87376618</v>
      </c>
      <c r="AC163" s="35">
        <f t="array" ref="AC163">IF(ISNUMBER(AC74),AC74*INDEX(Forecast!$E$7:$AG$7,MATCH(AC$96,Forecast!$E$5:$AG$5,0)),"n/a")</f>
        <v>765658002.38997924</v>
      </c>
      <c r="AD163" s="35">
        <f t="array" ref="AD163">IF(ISNUMBER(AD74),AD74*INDEX(Forecast!$E$7:$AG$7,MATCH(AD$96,Forecast!$E$5:$AG$5,0)),"n/a")</f>
        <v>788627742.46167862</v>
      </c>
      <c r="AE163" s="35">
        <f t="array" ref="AE163">IF(ISNUMBER(AE74),AE74*INDEX(Forecast!$E$7:$AG$7,MATCH(AE$96,Forecast!$E$5:$AG$5,0)),"n/a")</f>
        <v>812286574.73552895</v>
      </c>
      <c r="AF163" s="35">
        <f t="array" ref="AF163">IF(ISNUMBER(AF74),AF74*INDEX(Forecast!$E$7:$AG$7,MATCH(AF$96,Forecast!$E$5:$AG$5,0)),"n/a")</f>
        <v>836655171.97759485</v>
      </c>
      <c r="AG163" s="35">
        <f t="array" ref="AG163">IF(ISNUMBER(AG74),AG74*INDEX(Forecast!$E$7:$AG$7,MATCH(AG$96,Forecast!$E$5:$AG$5,0)),"n/a")</f>
        <v>861754827.13692272</v>
      </c>
      <c r="AH163" s="35">
        <f t="array" ref="AH163">IF(ISNUMBER(AH74),AH74*INDEX(Forecast!$E$7:$AG$7,MATCH(AH$96,Forecast!$E$5:$AG$5,0)),"n/a")</f>
        <v>887607471.95103037</v>
      </c>
      <c r="AI163" s="35">
        <f t="array" ref="AI163">IF(ISNUMBER(AI74),AI74*INDEX(Forecast!$E$7:$AG$7,MATCH(AI$96,Forecast!$E$5:$AG$5,0)),"n/a")</f>
        <v>914235696.10956144</v>
      </c>
      <c r="AJ163" s="35">
        <f t="array" ref="AJ163">IF(ISNUMBER(AJ74),AJ74*INDEX(Forecast!$E$7:$AG$7,MATCH(AJ$96,Forecast!$E$5:$AG$5,0)),"n/a")</f>
        <v>941662766.99284828</v>
      </c>
      <c r="AK163" s="35">
        <f t="array" ref="AK163">IF(ISNUMBER(AK74),AK74*INDEX(Forecast!$E$7:$AG$7,MATCH(AK$96,Forecast!$E$5:$AG$5,0)),"n/a")</f>
        <v>969912650.00263381</v>
      </c>
    </row>
    <row r="164" spans="1:37" ht="15" customHeight="1" x14ac:dyDescent="0.25">
      <c r="A164" s="51">
        <v>10</v>
      </c>
      <c r="B164" s="36" t="s">
        <v>45</v>
      </c>
      <c r="C164" s="36" t="s">
        <v>106</v>
      </c>
      <c r="D164" s="53"/>
      <c r="E164" s="53"/>
      <c r="F164" s="53"/>
      <c r="G164" s="53"/>
      <c r="H164" s="53"/>
      <c r="I164" s="35">
        <f t="array" ref="I164">IF(ISNUMBER(I75),I75*INDEX(Forecast!$E$7:$AG$7,MATCH(I$96,Forecast!$E$5:$AG$5,0)),"n/a")</f>
        <v>460434629.9907282</v>
      </c>
      <c r="J164" s="35">
        <f t="array" ref="J164">IF(ISNUMBER(J75),J75*INDEX(Forecast!$E$7:$AG$7,MATCH(J$96,Forecast!$E$5:$AG$5,0)),"n/a")</f>
        <v>480450083.69657028</v>
      </c>
      <c r="K164" s="35">
        <f t="array" ref="K164">IF(ISNUMBER(K75),K75*INDEX(Forecast!$E$7:$AG$7,MATCH(K$96,Forecast!$E$5:$AG$5,0)),"n/a")</f>
        <v>502364847.91884184</v>
      </c>
      <c r="L164" s="35">
        <f t="array" ref="L164">IF(ISNUMBER(L75),L75*INDEX(Forecast!$E$7:$AG$7,MATCH(L$96,Forecast!$E$5:$AG$5,0)),"n/a")</f>
        <v>522446539.49952024</v>
      </c>
      <c r="M164" s="35">
        <f t="array" ref="M164">IF(ISNUMBER(M75),M75*INDEX(Forecast!$E$7:$AG$7,MATCH(M$96,Forecast!$E$5:$AG$5,0)),"n/a")</f>
        <v>543146562.87384701</v>
      </c>
      <c r="N164" s="35">
        <f t="array" ref="N164">IF(ISNUMBER(N75),N75*INDEX(Forecast!$E$7:$AG$7,MATCH(N$96,Forecast!$E$5:$AG$5,0)),"n/a")</f>
        <v>558081075.29393947</v>
      </c>
      <c r="O164" s="35">
        <f t="array" ref="O164">IF(ISNUMBER(O75),O75*INDEX(Forecast!$E$7:$AG$7,MATCH(O$96,Forecast!$E$5:$AG$5,0)),"n/a")</f>
        <v>573450840.17265296</v>
      </c>
      <c r="P164" s="35">
        <f t="array" ref="P164">IF(ISNUMBER(P75),P75*INDEX(Forecast!$E$7:$AG$7,MATCH(P$96,Forecast!$E$5:$AG$5,0)),"n/a")</f>
        <v>589268794.92435515</v>
      </c>
      <c r="Q164" s="35">
        <f t="array" ref="Q164">IF(ISNUMBER(Q75),Q75*INDEX(Forecast!$E$7:$AG$7,MATCH(Q$96,Forecast!$E$5:$AG$5,0)),"n/a")</f>
        <v>605548263.95634556</v>
      </c>
      <c r="R164" s="35">
        <f t="array" ref="R164">IF(ISNUMBER(R75),R75*INDEX(Forecast!$E$7:$AG$7,MATCH(R$96,Forecast!$E$5:$AG$5,0)),"n/a")</f>
        <v>622302970.2680279</v>
      </c>
      <c r="S164" s="35">
        <f t="array" ref="S164">IF(ISNUMBER(S75),S75*INDEX(Forecast!$E$7:$AG$7,MATCH(S$96,Forecast!$E$5:$AG$5,0)),"n/a")</f>
        <v>639547047.39795458</v>
      </c>
      <c r="T164" s="35">
        <f t="array" ref="T164">IF(ISNUMBER(T75),T75*INDEX(Forecast!$E$7:$AG$7,MATCH(T$96,Forecast!$E$5:$AG$5,0)),"n/a")</f>
        <v>657295051.72918499</v>
      </c>
      <c r="U164" s="35">
        <f t="array" ref="U164">IF(ISNUMBER(U75),U75*INDEX(Forecast!$E$7:$AG$7,MATCH(U$96,Forecast!$E$5:$AG$5,0)),"n/a")</f>
        <v>675561975.16369963</v>
      </c>
      <c r="V164" s="35">
        <f t="array" ref="V164">IF(ISNUMBER(V75),V75*INDEX(Forecast!$E$7:$AG$7,MATCH(V$96,Forecast!$E$5:$AG$5,0)),"n/a")</f>
        <v>694363258.17694628</v>
      </c>
      <c r="W164" s="35">
        <f t="array" ref="W164">IF(ISNUMBER(W75),W75*INDEX(Forecast!$E$7:$AG$7,MATCH(W$96,Forecast!$E$5:$AG$5,0)),"n/a")</f>
        <v>713714803.26391876</v>
      </c>
      <c r="X164" s="35">
        <f t="array" ref="X164">IF(ISNUMBER(X75),X75*INDEX(Forecast!$E$7:$AG$7,MATCH(X$96,Forecast!$E$5:$AG$5,0)),"n/a")</f>
        <v>733632988.78851235</v>
      </c>
      <c r="Y164" s="35">
        <f t="array" ref="Y164">IF(ISNUMBER(Y75),Y75*INDEX(Forecast!$E$7:$AG$7,MATCH(Y$96,Forecast!$E$5:$AG$5,0)),"n/a")</f>
        <v>754134683.2482543</v>
      </c>
      <c r="Z164" s="35">
        <f t="array" ref="Z164">IF(ISNUMBER(Z75),Z75*INDEX(Forecast!$E$7:$AG$7,MATCH(Z$96,Forecast!$E$5:$AG$5,0)),"n/a")</f>
        <v>775237259.96687162</v>
      </c>
      <c r="AA164" s="35">
        <f t="array" ref="AA164">IF(ISNUMBER(AA75),AA75*INDEX(Forecast!$E$7:$AG$7,MATCH(AA$96,Forecast!$E$5:$AG$5,0)),"n/a")</f>
        <v>796958612.22752666</v>
      </c>
      <c r="AB164" s="35">
        <f t="array" ref="AB164">IF(ISNUMBER(AB75),AB75*INDEX(Forecast!$E$7:$AG$7,MATCH(AB$96,Forecast!$E$5:$AG$5,0)),"n/a")</f>
        <v>819317168.85994065</v>
      </c>
      <c r="AC164" s="35">
        <f t="array" ref="AC164">IF(ISNUMBER(AC75),AC75*INDEX(Forecast!$E$7:$AG$7,MATCH(AC$96,Forecast!$E$5:$AG$5,0)),"n/a")</f>
        <v>842331910.29502368</v>
      </c>
      <c r="AD164" s="35">
        <f t="array" ref="AD164">IF(ISNUMBER(AD75),AD75*INDEX(Forecast!$E$7:$AG$7,MATCH(AD$96,Forecast!$E$5:$AG$5,0)),"n/a")</f>
        <v>866022385.10103059</v>
      </c>
      <c r="AE164" s="35">
        <f t="array" ref="AE164">IF(ISNUMBER(AE75),AE75*INDEX(Forecast!$E$7:$AG$7,MATCH(AE$96,Forecast!$E$5:$AG$5,0)),"n/a")</f>
        <v>890408727.0156908</v>
      </c>
      <c r="AF164" s="35">
        <f t="array" ref="AF164">IF(ISNUMBER(AF75),AF75*INDEX(Forecast!$E$7:$AG$7,MATCH(AF$96,Forecast!$E$5:$AG$5,0)),"n/a")</f>
        <v>915511672.48919034</v>
      </c>
      <c r="AG164" s="35">
        <f t="array" ref="AG164">IF(ISNUMBER(AG75),AG75*INDEX(Forecast!$E$7:$AG$7,MATCH(AG$96,Forecast!$E$5:$AG$5,0)),"n/a")</f>
        <v>941352578.75332713</v>
      </c>
      <c r="AH164" s="35">
        <f t="array" ref="AH164">IF(ISNUMBER(AH75),AH75*INDEX(Forecast!$E$7:$AG$7,MATCH(AH$96,Forecast!$E$5:$AG$5,0)),"n/a")</f>
        <v>967953442.43262911</v>
      </c>
      <c r="AI164" s="35">
        <f t="array" ref="AI164">IF(ISNUMBER(AI75),AI75*INDEX(Forecast!$E$7:$AG$7,MATCH(AI$96,Forecast!$E$5:$AG$5,0)),"n/a")</f>
        <v>995336918.71368718</v>
      </c>
      <c r="AJ164" s="35">
        <f t="array" ref="AJ164">IF(ISNUMBER(AJ75),AJ75*INDEX(Forecast!$E$7:$AG$7,MATCH(AJ$96,Forecast!$E$5:$AG$5,0)),"n/a")</f>
        <v>1023526341.0894527</v>
      </c>
      <c r="AK164" s="35">
        <f t="array" ref="AK164">IF(ISNUMBER(AK75),AK75*INDEX(Forecast!$E$7:$AG$7,MATCH(AK$96,Forecast!$E$5:$AG$5,0)),"n/a")</f>
        <v>1052545741.6957463</v>
      </c>
    </row>
    <row r="165" spans="1:37" ht="15" customHeight="1" x14ac:dyDescent="0.25">
      <c r="A165" s="51">
        <v>10</v>
      </c>
      <c r="B165" s="36" t="s">
        <v>45</v>
      </c>
      <c r="C165" s="36" t="s">
        <v>108</v>
      </c>
      <c r="D165" s="53"/>
      <c r="E165" s="53"/>
      <c r="F165" s="53"/>
      <c r="G165" s="53"/>
      <c r="H165" s="53"/>
      <c r="I165" s="35">
        <f t="array" ref="I165">IF(ISNUMBER(I76),I76*INDEX(Forecast!$E$7:$AG$7,MATCH(I$96,Forecast!$E$5:$AG$5,0)),"n/a")</f>
        <v>440415733.03460968</v>
      </c>
      <c r="J165" s="35">
        <f t="array" ref="J165">IF(ISNUMBER(J76),J76*INDEX(Forecast!$E$7:$AG$7,MATCH(J$96,Forecast!$E$5:$AG$5,0)),"n/a")</f>
        <v>460344064.50089884</v>
      </c>
      <c r="K165" s="35">
        <f t="array" ref="K165">IF(ISNUMBER(K76),K76*INDEX(Forecast!$E$7:$AG$7,MATCH(K$96,Forecast!$E$5:$AG$5,0)),"n/a")</f>
        <v>482143966.80538398</v>
      </c>
      <c r="L165" s="35">
        <f t="array" ref="L165">IF(ISNUMBER(L76),L76*INDEX(Forecast!$E$7:$AG$7,MATCH(L$96,Forecast!$E$5:$AG$5,0)),"n/a")</f>
        <v>502234597.22745025</v>
      </c>
      <c r="M165" s="35">
        <f t="array" ref="M165">IF(ISNUMBER(M76),M76*INDEX(Forecast!$E$7:$AG$7,MATCH(M$96,Forecast!$E$5:$AG$5,0)),"n/a")</f>
        <v>522965935.79653162</v>
      </c>
      <c r="N165" s="35">
        <f t="array" ref="N165">IF(ISNUMBER(N76),N76*INDEX(Forecast!$E$7:$AG$7,MATCH(N$96,Forecast!$E$5:$AG$5,0)),"n/a")</f>
        <v>538182832.09626234</v>
      </c>
      <c r="O165" s="35">
        <f t="array" ref="O165">IF(ISNUMBER(O76),O76*INDEX(Forecast!$E$7:$AG$7,MATCH(O$96,Forecast!$E$5:$AG$5,0)),"n/a")</f>
        <v>553846935.27403414</v>
      </c>
      <c r="P165" s="35">
        <f t="array" ref="P165">IF(ISNUMBER(P76),P76*INDEX(Forecast!$E$7:$AG$7,MATCH(P$96,Forecast!$E$5:$AG$5,0)),"n/a")</f>
        <v>569971478.32597208</v>
      </c>
      <c r="Q165" s="35">
        <f t="array" ref="Q165">IF(ISNUMBER(Q76),Q76*INDEX(Forecast!$E$7:$AG$7,MATCH(Q$96,Forecast!$E$5:$AG$5,0)),"n/a")</f>
        <v>586570087.6288445</v>
      </c>
      <c r="R165" s="35">
        <f t="array" ref="R165">IF(ISNUMBER(R76),R76*INDEX(Forecast!$E$7:$AG$7,MATCH(R$96,Forecast!$E$5:$AG$5,0)),"n/a")</f>
        <v>603656794.67037904</v>
      </c>
      <c r="S165" s="35">
        <f t="array" ref="S165">IF(ISNUMBER(S76),S76*INDEX(Forecast!$E$7:$AG$7,MATCH(S$96,Forecast!$E$5:$AG$5,0)),"n/a")</f>
        <v>621246048.13008916</v>
      </c>
      <c r="T165" s="35">
        <f t="array" ref="T165">IF(ISNUMBER(T76),T76*INDEX(Forecast!$E$7:$AG$7,MATCH(T$96,Forecast!$E$5:$AG$5,0)),"n/a")</f>
        <v>639352726.32109678</v>
      </c>
      <c r="U165" s="35">
        <f t="array" ref="U165">IF(ISNUMBER(U76),U76*INDEX(Forecast!$E$7:$AG$7,MATCH(U$96,Forecast!$E$5:$AG$5,0)),"n/a")</f>
        <v>657992150.00375247</v>
      </c>
      <c r="V165" s="35">
        <f t="array" ref="V165">IF(ISNUMBER(V76),V76*INDEX(Forecast!$E$7:$AG$7,MATCH(V$96,Forecast!$E$5:$AG$5,0)),"n/a")</f>
        <v>677180095.5821805</v>
      </c>
      <c r="W165" s="35">
        <f t="array" ref="W165">IF(ISNUMBER(W76),W76*INDEX(Forecast!$E$7:$AG$7,MATCH(W$96,Forecast!$E$5:$AG$5,0)),"n/a")</f>
        <v>696932808.69520402</v>
      </c>
      <c r="X165" s="35">
        <f t="array" ref="X165">IF(ISNUMBER(X76),X76*INDEX(Forecast!$E$7:$AG$7,MATCH(X$96,Forecast!$E$5:$AG$5,0)),"n/a")</f>
        <v>717267018.21345592</v>
      </c>
      <c r="Y165" s="35">
        <f t="array" ref="Y165">IF(ISNUMBER(Y76),Y76*INDEX(Forecast!$E$7:$AG$7,MATCH(Y$96,Forecast!$E$5:$AG$5,0)),"n/a")</f>
        <v>738199950.65482593</v>
      </c>
      <c r="Z165" s="35">
        <f t="array" ref="Z165">IF(ISNUMBER(Z76),Z76*INDEX(Forecast!$E$7:$AG$7,MATCH(Z$96,Forecast!$E$5:$AG$5,0)),"n/a")</f>
        <v>759749345.03076792</v>
      </c>
      <c r="AA165" s="35">
        <f t="array" ref="AA165">IF(ISNUMBER(AA76),AA76*INDEX(Forecast!$E$7:$AG$7,MATCH(AA$96,Forecast!$E$5:$AG$5,0)),"n/a")</f>
        <v>781933468.13635719</v>
      </c>
      <c r="AB165" s="35">
        <f t="array" ref="AB165">IF(ISNUMBER(AB76),AB76*INDEX(Forecast!$E$7:$AG$7,MATCH(AB$96,Forecast!$E$5:$AG$5,0)),"n/a")</f>
        <v>804771130.29738116</v>
      </c>
      <c r="AC165" s="35">
        <f t="array" ref="AC165">IF(ISNUMBER(AC76),AC76*INDEX(Forecast!$E$7:$AG$7,MATCH(AC$96,Forecast!$E$5:$AG$5,0)),"n/a")</f>
        <v>828281701.58813941</v>
      </c>
      <c r="AD165" s="35">
        <f t="array" ref="AD165">IF(ISNUMBER(AD76),AD76*INDEX(Forecast!$E$7:$AG$7,MATCH(AD$96,Forecast!$E$5:$AG$5,0)),"n/a")</f>
        <v>852485128.5340426</v>
      </c>
      <c r="AE165" s="35">
        <f t="array" ref="AE165">IF(ISNUMBER(AE76),AE76*INDEX(Forecast!$E$7:$AG$7,MATCH(AE$96,Forecast!$E$5:$AG$5,0)),"n/a")</f>
        <v>877401951.3135184</v>
      </c>
      <c r="AF165" s="35">
        <f t="array" ref="AF165">IF(ISNUMBER(AF76),AF76*INDEX(Forecast!$E$7:$AG$7,MATCH(AF$96,Forecast!$E$5:$AG$5,0)),"n/a")</f>
        <v>903053321.47417068</v>
      </c>
      <c r="AG165" s="35">
        <f t="array" ref="AG165">IF(ISNUMBER(AG76),AG76*INDEX(Forecast!$E$7:$AG$7,MATCH(AG$96,Forecast!$E$5:$AG$5,0)),"n/a")</f>
        <v>929461020.17858124</v>
      </c>
      <c r="AH165" s="35">
        <f t="array" ref="AH165">IF(ISNUMBER(AH76),AH76*INDEX(Forecast!$E$7:$AG$7,MATCH(AH$96,Forecast!$E$5:$AG$5,0)),"n/a")</f>
        <v>956647476.99560952</v>
      </c>
      <c r="AI165" s="35">
        <f t="array" ref="AI165">IF(ISNUMBER(AI76),AI76*INDEX(Forecast!$E$7:$AG$7,MATCH(AI$96,Forecast!$E$5:$AG$5,0)),"n/a")</f>
        <v>984635789.2535187</v>
      </c>
      <c r="AJ165" s="35">
        <f t="array" ref="AJ165">IF(ISNUMBER(AJ76),AJ76*INDEX(Forecast!$E$7:$AG$7,MATCH(AJ$96,Forecast!$E$5:$AG$5,0)),"n/a")</f>
        <v>1013449741.9717417</v>
      </c>
      <c r="AK165" s="35">
        <f t="array" ref="AK165">IF(ISNUMBER(AK76),AK76*INDEX(Forecast!$E$7:$AG$7,MATCH(AK$96,Forecast!$E$5:$AG$5,0)),"n/a")</f>
        <v>1043113828.3886113</v>
      </c>
    </row>
    <row r="166" spans="1:37" ht="15" customHeight="1" x14ac:dyDescent="0.25">
      <c r="A166" s="51">
        <v>10</v>
      </c>
      <c r="B166" s="36" t="s">
        <v>45</v>
      </c>
      <c r="C166" s="36" t="s">
        <v>109</v>
      </c>
      <c r="D166" s="53"/>
      <c r="E166" s="53"/>
      <c r="F166" s="53"/>
      <c r="G166" s="53"/>
      <c r="H166" s="53"/>
      <c r="I166" s="35" t="str">
        <f t="array" ref="I166">IF(ISNUMBER(I77),I77*INDEX(Forecast!$E$7:$AG$7,MATCH(I$96,Forecast!$E$5:$AG$5,0)),"n/a")</f>
        <v>n/a</v>
      </c>
      <c r="J166" s="35" t="str">
        <f t="array" ref="J166">IF(ISNUMBER(J77),J77*INDEX(Forecast!$E$7:$AG$7,MATCH(J$96,Forecast!$E$5:$AG$5,0)),"n/a")</f>
        <v>n/a</v>
      </c>
      <c r="K166" s="35" t="str">
        <f t="array" ref="K166">IF(ISNUMBER(K77),K77*INDEX(Forecast!$E$7:$AG$7,MATCH(K$96,Forecast!$E$5:$AG$5,0)),"n/a")</f>
        <v>n/a</v>
      </c>
      <c r="L166" s="35" t="str">
        <f t="array" ref="L166">IF(ISNUMBER(L77),L77*INDEX(Forecast!$E$7:$AG$7,MATCH(L$96,Forecast!$E$5:$AG$5,0)),"n/a")</f>
        <v>n/a</v>
      </c>
      <c r="M166" s="35" t="str">
        <f t="array" ref="M166">IF(ISNUMBER(M77),M77*INDEX(Forecast!$E$7:$AG$7,MATCH(M$96,Forecast!$E$5:$AG$5,0)),"n/a")</f>
        <v>n/a</v>
      </c>
      <c r="N166" s="35" t="str">
        <f t="array" ref="N166">IF(ISNUMBER(N77),N77*INDEX(Forecast!$E$7:$AG$7,MATCH(N$96,Forecast!$E$5:$AG$5,0)),"n/a")</f>
        <v>n/a</v>
      </c>
      <c r="O166" s="35" t="str">
        <f t="array" ref="O166">IF(ISNUMBER(O77),O77*INDEX(Forecast!$E$7:$AG$7,MATCH(O$96,Forecast!$E$5:$AG$5,0)),"n/a")</f>
        <v>n/a</v>
      </c>
      <c r="P166" s="35" t="str">
        <f t="array" ref="P166">IF(ISNUMBER(P77),P77*INDEX(Forecast!$E$7:$AG$7,MATCH(P$96,Forecast!$E$5:$AG$5,0)),"n/a")</f>
        <v>n/a</v>
      </c>
      <c r="Q166" s="35" t="str">
        <f t="array" ref="Q166">IF(ISNUMBER(Q77),Q77*INDEX(Forecast!$E$7:$AG$7,MATCH(Q$96,Forecast!$E$5:$AG$5,0)),"n/a")</f>
        <v>n/a</v>
      </c>
      <c r="R166" s="35" t="str">
        <f t="array" ref="R166">IF(ISNUMBER(R77),R77*INDEX(Forecast!$E$7:$AG$7,MATCH(R$96,Forecast!$E$5:$AG$5,0)),"n/a")</f>
        <v>n/a</v>
      </c>
      <c r="S166" s="35" t="str">
        <f t="array" ref="S166">IF(ISNUMBER(S77),S77*INDEX(Forecast!$E$7:$AG$7,MATCH(S$96,Forecast!$E$5:$AG$5,0)),"n/a")</f>
        <v>n/a</v>
      </c>
      <c r="T166" s="35" t="str">
        <f t="array" ref="T166">IF(ISNUMBER(T77),T77*INDEX(Forecast!$E$7:$AG$7,MATCH(T$96,Forecast!$E$5:$AG$5,0)),"n/a")</f>
        <v>n/a</v>
      </c>
      <c r="U166" s="35" t="str">
        <f t="array" ref="U166">IF(ISNUMBER(U77),U77*INDEX(Forecast!$E$7:$AG$7,MATCH(U$96,Forecast!$E$5:$AG$5,0)),"n/a")</f>
        <v>n/a</v>
      </c>
      <c r="V166" s="35" t="str">
        <f t="array" ref="V166">IF(ISNUMBER(V77),V77*INDEX(Forecast!$E$7:$AG$7,MATCH(V$96,Forecast!$E$5:$AG$5,0)),"n/a")</f>
        <v>n/a</v>
      </c>
      <c r="W166" s="35" t="str">
        <f t="array" ref="W166">IF(ISNUMBER(W77),W77*INDEX(Forecast!$E$7:$AG$7,MATCH(W$96,Forecast!$E$5:$AG$5,0)),"n/a")</f>
        <v>n/a</v>
      </c>
      <c r="X166" s="35" t="str">
        <f t="array" ref="X166">IF(ISNUMBER(X77),X77*INDEX(Forecast!$E$7:$AG$7,MATCH(X$96,Forecast!$E$5:$AG$5,0)),"n/a")</f>
        <v>n/a</v>
      </c>
      <c r="Y166" s="35" t="str">
        <f t="array" ref="Y166">IF(ISNUMBER(Y77),Y77*INDEX(Forecast!$E$7:$AG$7,MATCH(Y$96,Forecast!$E$5:$AG$5,0)),"n/a")</f>
        <v>n/a</v>
      </c>
      <c r="Z166" s="35" t="str">
        <f t="array" ref="Z166">IF(ISNUMBER(Z77),Z77*INDEX(Forecast!$E$7:$AG$7,MATCH(Z$96,Forecast!$E$5:$AG$5,0)),"n/a")</f>
        <v>n/a</v>
      </c>
      <c r="AA166" s="35" t="str">
        <f t="array" ref="AA166">IF(ISNUMBER(AA77),AA77*INDEX(Forecast!$E$7:$AG$7,MATCH(AA$96,Forecast!$E$5:$AG$5,0)),"n/a")</f>
        <v>n/a</v>
      </c>
      <c r="AB166" s="35" t="str">
        <f t="array" ref="AB166">IF(ISNUMBER(AB77),AB77*INDEX(Forecast!$E$7:$AG$7,MATCH(AB$96,Forecast!$E$5:$AG$5,0)),"n/a")</f>
        <v>n/a</v>
      </c>
      <c r="AC166" s="35" t="str">
        <f t="array" ref="AC166">IF(ISNUMBER(AC77),AC77*INDEX(Forecast!$E$7:$AG$7,MATCH(AC$96,Forecast!$E$5:$AG$5,0)),"n/a")</f>
        <v>n/a</v>
      </c>
      <c r="AD166" s="35" t="str">
        <f t="array" ref="AD166">IF(ISNUMBER(AD77),AD77*INDEX(Forecast!$E$7:$AG$7,MATCH(AD$96,Forecast!$E$5:$AG$5,0)),"n/a")</f>
        <v>n/a</v>
      </c>
      <c r="AE166" s="35" t="str">
        <f t="array" ref="AE166">IF(ISNUMBER(AE77),AE77*INDEX(Forecast!$E$7:$AG$7,MATCH(AE$96,Forecast!$E$5:$AG$5,0)),"n/a")</f>
        <v>n/a</v>
      </c>
      <c r="AF166" s="35" t="str">
        <f t="array" ref="AF166">IF(ISNUMBER(AF77),AF77*INDEX(Forecast!$E$7:$AG$7,MATCH(AF$96,Forecast!$E$5:$AG$5,0)),"n/a")</f>
        <v>n/a</v>
      </c>
      <c r="AG166" s="35" t="str">
        <f t="array" ref="AG166">IF(ISNUMBER(AG77),AG77*INDEX(Forecast!$E$7:$AG$7,MATCH(AG$96,Forecast!$E$5:$AG$5,0)),"n/a")</f>
        <v>n/a</v>
      </c>
      <c r="AH166" s="35" t="str">
        <f t="array" ref="AH166">IF(ISNUMBER(AH77),AH77*INDEX(Forecast!$E$7:$AG$7,MATCH(AH$96,Forecast!$E$5:$AG$5,0)),"n/a")</f>
        <v>n/a</v>
      </c>
      <c r="AI166" s="35" t="str">
        <f t="array" ref="AI166">IF(ISNUMBER(AI77),AI77*INDEX(Forecast!$E$7:$AG$7,MATCH(AI$96,Forecast!$E$5:$AG$5,0)),"n/a")</f>
        <v>n/a</v>
      </c>
      <c r="AJ166" s="35" t="str">
        <f t="array" ref="AJ166">IF(ISNUMBER(AJ77),AJ77*INDEX(Forecast!$E$7:$AG$7,MATCH(AJ$96,Forecast!$E$5:$AG$5,0)),"n/a")</f>
        <v>n/a</v>
      </c>
      <c r="AK166" s="35" t="str">
        <f t="array" ref="AK166">IF(ISNUMBER(AK77),AK77*INDEX(Forecast!$E$7:$AG$7,MATCH(AK$96,Forecast!$E$5:$AG$5,0)),"n/a")</f>
        <v>n/a</v>
      </c>
    </row>
    <row r="167" spans="1:37" ht="15" customHeight="1" x14ac:dyDescent="0.25">
      <c r="A167" s="51">
        <v>11</v>
      </c>
      <c r="B167" s="36" t="s">
        <v>49</v>
      </c>
      <c r="C167" s="36" t="s">
        <v>99</v>
      </c>
      <c r="D167" s="53"/>
      <c r="E167" s="53"/>
      <c r="F167" s="53"/>
      <c r="G167" s="53"/>
      <c r="H167" s="53"/>
      <c r="I167" s="35">
        <f t="array" ref="I167">IF(ISNUMBER(I78),I78*INDEX(Forecast!$E$7:$AG$7,MATCH(I$96,Forecast!$E$5:$AG$5,0)),"n/a")</f>
        <v>64329557.934396684</v>
      </c>
      <c r="J167" s="35">
        <f t="array" ref="J167">IF(ISNUMBER(J78),J78*INDEX(Forecast!$E$7:$AG$7,MATCH(J$96,Forecast!$E$5:$AG$5,0)),"n/a")</f>
        <v>67301583.510965809</v>
      </c>
      <c r="K167" s="35">
        <f t="array" ref="K167">IF(ISNUMBER(K78),K78*INDEX(Forecast!$E$7:$AG$7,MATCH(K$96,Forecast!$E$5:$AG$5,0)),"n/a")</f>
        <v>70552249.99454546</v>
      </c>
      <c r="L167" s="35">
        <f t="array" ref="L167">IF(ISNUMBER(L78),L78*INDEX(Forecast!$E$7:$AG$7,MATCH(L$96,Forecast!$E$5:$AG$5,0)),"n/a")</f>
        <v>73557775.8443131</v>
      </c>
      <c r="M167" s="35">
        <f t="array" ref="M167">IF(ISNUMBER(M78),M78*INDEX(Forecast!$E$7:$AG$7,MATCH(M$96,Forecast!$E$5:$AG$5,0)),"n/a")</f>
        <v>76661913.984943107</v>
      </c>
      <c r="N167" s="35">
        <f t="array" ref="N167">IF(ISNUMBER(N78),N78*INDEX(Forecast!$E$7:$AG$7,MATCH(N$96,Forecast!$E$5:$AG$5,0)),"n/a")</f>
        <v>78961771.404491395</v>
      </c>
      <c r="O167" s="35">
        <f t="array" ref="O167">IF(ISNUMBER(O78),O78*INDEX(Forecast!$E$7:$AG$7,MATCH(O$96,Forecast!$E$5:$AG$5,0)),"n/a")</f>
        <v>81330624.546626136</v>
      </c>
      <c r="P167" s="35">
        <f t="array" ref="P167">IF(ISNUMBER(P78),P78*INDEX(Forecast!$E$7:$AG$7,MATCH(P$96,Forecast!$E$5:$AG$5,0)),"n/a")</f>
        <v>83770543.283024922</v>
      </c>
      <c r="Q167" s="35">
        <f t="array" ref="Q167">IF(ISNUMBER(Q78),Q78*INDEX(Forecast!$E$7:$AG$7,MATCH(Q$96,Forecast!$E$5:$AG$5,0)),"n/a")</f>
        <v>86283659.58151567</v>
      </c>
      <c r="R167" s="35">
        <f t="array" ref="R167">IF(ISNUMBER(R78),R78*INDEX(Forecast!$E$7:$AG$7,MATCH(R$96,Forecast!$E$5:$AG$5,0)),"n/a")</f>
        <v>88872169.368961155</v>
      </c>
      <c r="S167" s="35">
        <f t="array" ref="S167">IF(ISNUMBER(S78),S78*INDEX(Forecast!$E$7:$AG$7,MATCH(S$96,Forecast!$E$5:$AG$5,0)),"n/a")</f>
        <v>91538334.450029984</v>
      </c>
      <c r="T167" s="35">
        <f t="array" ref="T167">IF(ISNUMBER(T78),T78*INDEX(Forecast!$E$7:$AG$7,MATCH(T$96,Forecast!$E$5:$AG$5,0)),"n/a")</f>
        <v>94284484.483530894</v>
      </c>
      <c r="U167" s="35">
        <f t="array" ref="U167">IF(ISNUMBER(U78),U78*INDEX(Forecast!$E$7:$AG$7,MATCH(U$96,Forecast!$E$5:$AG$5,0)),"n/a")</f>
        <v>97113019.018036827</v>
      </c>
      <c r="V167" s="35">
        <f t="array" ref="V167">IF(ISNUMBER(V78),V78*INDEX(Forecast!$E$7:$AG$7,MATCH(V$96,Forecast!$E$5:$AG$5,0)),"n/a")</f>
        <v>100026409.58857794</v>
      </c>
      <c r="W167" s="35">
        <f t="array" ref="W167">IF(ISNUMBER(W78),W78*INDEX(Forecast!$E$7:$AG$7,MATCH(W$96,Forecast!$E$5:$AG$5,0)),"n/a")</f>
        <v>103027201.87623528</v>
      </c>
      <c r="X167" s="35">
        <f t="array" ref="X167">IF(ISNUMBER(X78),X78*INDEX(Forecast!$E$7:$AG$7,MATCH(X$96,Forecast!$E$5:$AG$5,0)),"n/a")</f>
        <v>106118017.93252234</v>
      </c>
      <c r="Y167" s="35">
        <f t="array" ref="Y167">IF(ISNUMBER(Y78),Y78*INDEX(Forecast!$E$7:$AG$7,MATCH(Y$96,Forecast!$E$5:$AG$5,0)),"n/a")</f>
        <v>109301558.47049801</v>
      </c>
      <c r="Z167" s="35">
        <f t="array" ref="Z167">IF(ISNUMBER(Z78),Z78*INDEX(Forecast!$E$7:$AG$7,MATCH(Z$96,Forecast!$E$5:$AG$5,0)),"n/a")</f>
        <v>112580605.22461295</v>
      </c>
      <c r="AA167" s="35">
        <f t="array" ref="AA167">IF(ISNUMBER(AA78),AA78*INDEX(Forecast!$E$7:$AG$7,MATCH(AA$96,Forecast!$E$5:$AG$5,0)),"n/a")</f>
        <v>115958023.38135135</v>
      </c>
      <c r="AB167" s="35">
        <f t="array" ref="AB167">IF(ISNUMBER(AB78),AB78*INDEX(Forecast!$E$7:$AG$7,MATCH(AB$96,Forecast!$E$5:$AG$5,0)),"n/a")</f>
        <v>119436764.08279189</v>
      </c>
      <c r="AC167" s="35">
        <f t="array" ref="AC167">IF(ISNUMBER(AC78),AC78*INDEX(Forecast!$E$7:$AG$7,MATCH(AC$96,Forecast!$E$5:$AG$5,0)),"n/a")</f>
        <v>123019867.00527565</v>
      </c>
      <c r="AD167" s="35">
        <f t="array" ref="AD167">IF(ISNUMBER(AD78),AD78*INDEX(Forecast!$E$7:$AG$7,MATCH(AD$96,Forecast!$E$5:$AG$5,0)),"n/a")</f>
        <v>126710463.01543392</v>
      </c>
      <c r="AE167" s="35">
        <f t="array" ref="AE167">IF(ISNUMBER(AE78),AE78*INDEX(Forecast!$E$7:$AG$7,MATCH(AE$96,Forecast!$E$5:$AG$5,0)),"n/a")</f>
        <v>130511776.90589693</v>
      </c>
      <c r="AF167" s="35">
        <f t="array" ref="AF167">IF(ISNUMBER(AF78),AF78*INDEX(Forecast!$E$7:$AG$7,MATCH(AF$96,Forecast!$E$5:$AG$5,0)),"n/a")</f>
        <v>134427130.21307385</v>
      </c>
      <c r="AG167" s="35">
        <f t="array" ref="AG167">IF(ISNUMBER(AG78),AG78*INDEX(Forecast!$E$7:$AG$7,MATCH(AG$96,Forecast!$E$5:$AG$5,0)),"n/a")</f>
        <v>138459944.11946607</v>
      </c>
      <c r="AH167" s="35">
        <f t="array" ref="AH167">IF(ISNUMBER(AH78),AH78*INDEX(Forecast!$E$7:$AG$7,MATCH(AH$96,Forecast!$E$5:$AG$5,0)),"n/a")</f>
        <v>142613742.44305006</v>
      </c>
      <c r="AI167" s="35">
        <f t="array" ref="AI167">IF(ISNUMBER(AI78),AI78*INDEX(Forecast!$E$7:$AG$7,MATCH(AI$96,Forecast!$E$5:$AG$5,0)),"n/a")</f>
        <v>146892154.71634156</v>
      </c>
      <c r="AJ167" s="35">
        <f t="array" ref="AJ167">IF(ISNUMBER(AJ78),AJ78*INDEX(Forecast!$E$7:$AG$7,MATCH(AJ$96,Forecast!$E$5:$AG$5,0)),"n/a")</f>
        <v>151298919.35783184</v>
      </c>
      <c r="AK167" s="35">
        <f t="array" ref="AK167">IF(ISNUMBER(AK78),AK78*INDEX(Forecast!$E$7:$AG$7,MATCH(AK$96,Forecast!$E$5:$AG$5,0)),"n/a")</f>
        <v>155837886.9385668</v>
      </c>
    </row>
    <row r="168" spans="1:37" ht="15" customHeight="1" x14ac:dyDescent="0.25">
      <c r="A168" s="51">
        <v>11</v>
      </c>
      <c r="B168" s="36" t="s">
        <v>49</v>
      </c>
      <c r="C168" s="36" t="s">
        <v>101</v>
      </c>
      <c r="D168" s="53"/>
      <c r="E168" s="53"/>
      <c r="F168" s="53"/>
      <c r="G168" s="53"/>
      <c r="H168" s="53"/>
      <c r="I168" s="35" t="str">
        <f t="array" ref="I168">IF(ISNUMBER(I79),I79*INDEX(Forecast!$E$7:$AG$7,MATCH(I$96,Forecast!$E$5:$AG$5,0)),"n/a")</f>
        <v>n/a</v>
      </c>
      <c r="J168" s="35" t="str">
        <f t="array" ref="J168">IF(ISNUMBER(J79),J79*INDEX(Forecast!$E$7:$AG$7,MATCH(J$96,Forecast!$E$5:$AG$5,0)),"n/a")</f>
        <v>n/a</v>
      </c>
      <c r="K168" s="35" t="str">
        <f t="array" ref="K168">IF(ISNUMBER(K79),K79*INDEX(Forecast!$E$7:$AG$7,MATCH(K$96,Forecast!$E$5:$AG$5,0)),"n/a")</f>
        <v>n/a</v>
      </c>
      <c r="L168" s="35" t="str">
        <f t="array" ref="L168">IF(ISNUMBER(L79),L79*INDEX(Forecast!$E$7:$AG$7,MATCH(L$96,Forecast!$E$5:$AG$5,0)),"n/a")</f>
        <v>n/a</v>
      </c>
      <c r="M168" s="35" t="str">
        <f t="array" ref="M168">IF(ISNUMBER(M79),M79*INDEX(Forecast!$E$7:$AG$7,MATCH(M$96,Forecast!$E$5:$AG$5,0)),"n/a")</f>
        <v>n/a</v>
      </c>
      <c r="N168" s="35" t="str">
        <f t="array" ref="N168">IF(ISNUMBER(N79),N79*INDEX(Forecast!$E$7:$AG$7,MATCH(N$96,Forecast!$E$5:$AG$5,0)),"n/a")</f>
        <v>n/a</v>
      </c>
      <c r="O168" s="35" t="str">
        <f t="array" ref="O168">IF(ISNUMBER(O79),O79*INDEX(Forecast!$E$7:$AG$7,MATCH(O$96,Forecast!$E$5:$AG$5,0)),"n/a")</f>
        <v>n/a</v>
      </c>
      <c r="P168" s="35" t="str">
        <f t="array" ref="P168">IF(ISNUMBER(P79),P79*INDEX(Forecast!$E$7:$AG$7,MATCH(P$96,Forecast!$E$5:$AG$5,0)),"n/a")</f>
        <v>n/a</v>
      </c>
      <c r="Q168" s="35" t="str">
        <f t="array" ref="Q168">IF(ISNUMBER(Q79),Q79*INDEX(Forecast!$E$7:$AG$7,MATCH(Q$96,Forecast!$E$5:$AG$5,0)),"n/a")</f>
        <v>n/a</v>
      </c>
      <c r="R168" s="35" t="str">
        <f t="array" ref="R168">IF(ISNUMBER(R79),R79*INDEX(Forecast!$E$7:$AG$7,MATCH(R$96,Forecast!$E$5:$AG$5,0)),"n/a")</f>
        <v>n/a</v>
      </c>
      <c r="S168" s="35" t="str">
        <f t="array" ref="S168">IF(ISNUMBER(S79),S79*INDEX(Forecast!$E$7:$AG$7,MATCH(S$96,Forecast!$E$5:$AG$5,0)),"n/a")</f>
        <v>n/a</v>
      </c>
      <c r="T168" s="35" t="str">
        <f t="array" ref="T168">IF(ISNUMBER(T79),T79*INDEX(Forecast!$E$7:$AG$7,MATCH(T$96,Forecast!$E$5:$AG$5,0)),"n/a")</f>
        <v>n/a</v>
      </c>
      <c r="U168" s="35" t="str">
        <f t="array" ref="U168">IF(ISNUMBER(U79),U79*INDEX(Forecast!$E$7:$AG$7,MATCH(U$96,Forecast!$E$5:$AG$5,0)),"n/a")</f>
        <v>n/a</v>
      </c>
      <c r="V168" s="35" t="str">
        <f t="array" ref="V168">IF(ISNUMBER(V79),V79*INDEX(Forecast!$E$7:$AG$7,MATCH(V$96,Forecast!$E$5:$AG$5,0)),"n/a")</f>
        <v>n/a</v>
      </c>
      <c r="W168" s="35" t="str">
        <f t="array" ref="W168">IF(ISNUMBER(W79),W79*INDEX(Forecast!$E$7:$AG$7,MATCH(W$96,Forecast!$E$5:$AG$5,0)),"n/a")</f>
        <v>n/a</v>
      </c>
      <c r="X168" s="35" t="str">
        <f t="array" ref="X168">IF(ISNUMBER(X79),X79*INDEX(Forecast!$E$7:$AG$7,MATCH(X$96,Forecast!$E$5:$AG$5,0)),"n/a")</f>
        <v>n/a</v>
      </c>
      <c r="Y168" s="35" t="str">
        <f t="array" ref="Y168">IF(ISNUMBER(Y79),Y79*INDEX(Forecast!$E$7:$AG$7,MATCH(Y$96,Forecast!$E$5:$AG$5,0)),"n/a")</f>
        <v>n/a</v>
      </c>
      <c r="Z168" s="35" t="str">
        <f t="array" ref="Z168">IF(ISNUMBER(Z79),Z79*INDEX(Forecast!$E$7:$AG$7,MATCH(Z$96,Forecast!$E$5:$AG$5,0)),"n/a")</f>
        <v>n/a</v>
      </c>
      <c r="AA168" s="35" t="str">
        <f t="array" ref="AA168">IF(ISNUMBER(AA79),AA79*INDEX(Forecast!$E$7:$AG$7,MATCH(AA$96,Forecast!$E$5:$AG$5,0)),"n/a")</f>
        <v>n/a</v>
      </c>
      <c r="AB168" s="35" t="str">
        <f t="array" ref="AB168">IF(ISNUMBER(AB79),AB79*INDEX(Forecast!$E$7:$AG$7,MATCH(AB$96,Forecast!$E$5:$AG$5,0)),"n/a")</f>
        <v>n/a</v>
      </c>
      <c r="AC168" s="35" t="str">
        <f t="array" ref="AC168">IF(ISNUMBER(AC79),AC79*INDEX(Forecast!$E$7:$AG$7,MATCH(AC$96,Forecast!$E$5:$AG$5,0)),"n/a")</f>
        <v>n/a</v>
      </c>
      <c r="AD168" s="35" t="str">
        <f t="array" ref="AD168">IF(ISNUMBER(AD79),AD79*INDEX(Forecast!$E$7:$AG$7,MATCH(AD$96,Forecast!$E$5:$AG$5,0)),"n/a")</f>
        <v>n/a</v>
      </c>
      <c r="AE168" s="35" t="str">
        <f t="array" ref="AE168">IF(ISNUMBER(AE79),AE79*INDEX(Forecast!$E$7:$AG$7,MATCH(AE$96,Forecast!$E$5:$AG$5,0)),"n/a")</f>
        <v>n/a</v>
      </c>
      <c r="AF168" s="35" t="str">
        <f t="array" ref="AF168">IF(ISNUMBER(AF79),AF79*INDEX(Forecast!$E$7:$AG$7,MATCH(AF$96,Forecast!$E$5:$AG$5,0)),"n/a")</f>
        <v>n/a</v>
      </c>
      <c r="AG168" s="35" t="str">
        <f t="array" ref="AG168">IF(ISNUMBER(AG79),AG79*INDEX(Forecast!$E$7:$AG$7,MATCH(AG$96,Forecast!$E$5:$AG$5,0)),"n/a")</f>
        <v>n/a</v>
      </c>
      <c r="AH168" s="35" t="str">
        <f t="array" ref="AH168">IF(ISNUMBER(AH79),AH79*INDEX(Forecast!$E$7:$AG$7,MATCH(AH$96,Forecast!$E$5:$AG$5,0)),"n/a")</f>
        <v>n/a</v>
      </c>
      <c r="AI168" s="35" t="str">
        <f t="array" ref="AI168">IF(ISNUMBER(AI79),AI79*INDEX(Forecast!$E$7:$AG$7,MATCH(AI$96,Forecast!$E$5:$AG$5,0)),"n/a")</f>
        <v>n/a</v>
      </c>
      <c r="AJ168" s="35" t="str">
        <f t="array" ref="AJ168">IF(ISNUMBER(AJ79),AJ79*INDEX(Forecast!$E$7:$AG$7,MATCH(AJ$96,Forecast!$E$5:$AG$5,0)),"n/a")</f>
        <v>n/a</v>
      </c>
      <c r="AK168" s="35" t="str">
        <f t="array" ref="AK168">IF(ISNUMBER(AK79),AK79*INDEX(Forecast!$E$7:$AG$7,MATCH(AK$96,Forecast!$E$5:$AG$5,0)),"n/a")</f>
        <v>n/a</v>
      </c>
    </row>
    <row r="169" spans="1:37" ht="15" customHeight="1" x14ac:dyDescent="0.25">
      <c r="A169" s="51">
        <v>11</v>
      </c>
      <c r="B169" s="36" t="s">
        <v>49</v>
      </c>
      <c r="C169" s="36" t="s">
        <v>103</v>
      </c>
      <c r="D169" s="53"/>
      <c r="E169" s="53"/>
      <c r="F169" s="53"/>
      <c r="G169" s="53"/>
      <c r="H169" s="53"/>
      <c r="I169" s="35" t="str">
        <f t="array" ref="I169">IF(ISNUMBER(I80),I80*INDEX(Forecast!$E$7:$AG$7,MATCH(I$96,Forecast!$E$5:$AG$5,0)),"n/a")</f>
        <v>n/a</v>
      </c>
      <c r="J169" s="35" t="str">
        <f t="array" ref="J169">IF(ISNUMBER(J80),J80*INDEX(Forecast!$E$7:$AG$7,MATCH(J$96,Forecast!$E$5:$AG$5,0)),"n/a")</f>
        <v>n/a</v>
      </c>
      <c r="K169" s="35" t="str">
        <f t="array" ref="K169">IF(ISNUMBER(K80),K80*INDEX(Forecast!$E$7:$AG$7,MATCH(K$96,Forecast!$E$5:$AG$5,0)),"n/a")</f>
        <v>n/a</v>
      </c>
      <c r="L169" s="35" t="str">
        <f t="array" ref="L169">IF(ISNUMBER(L80),L80*INDEX(Forecast!$E$7:$AG$7,MATCH(L$96,Forecast!$E$5:$AG$5,0)),"n/a")</f>
        <v>n/a</v>
      </c>
      <c r="M169" s="35" t="str">
        <f t="array" ref="M169">IF(ISNUMBER(M80),M80*INDEX(Forecast!$E$7:$AG$7,MATCH(M$96,Forecast!$E$5:$AG$5,0)),"n/a")</f>
        <v>n/a</v>
      </c>
      <c r="N169" s="35" t="str">
        <f t="array" ref="N169">IF(ISNUMBER(N80),N80*INDEX(Forecast!$E$7:$AG$7,MATCH(N$96,Forecast!$E$5:$AG$5,0)),"n/a")</f>
        <v>n/a</v>
      </c>
      <c r="O169" s="35" t="str">
        <f t="array" ref="O169">IF(ISNUMBER(O80),O80*INDEX(Forecast!$E$7:$AG$7,MATCH(O$96,Forecast!$E$5:$AG$5,0)),"n/a")</f>
        <v>n/a</v>
      </c>
      <c r="P169" s="35" t="str">
        <f t="array" ref="P169">IF(ISNUMBER(P80),P80*INDEX(Forecast!$E$7:$AG$7,MATCH(P$96,Forecast!$E$5:$AG$5,0)),"n/a")</f>
        <v>n/a</v>
      </c>
      <c r="Q169" s="35" t="str">
        <f t="array" ref="Q169">IF(ISNUMBER(Q80),Q80*INDEX(Forecast!$E$7:$AG$7,MATCH(Q$96,Forecast!$E$5:$AG$5,0)),"n/a")</f>
        <v>n/a</v>
      </c>
      <c r="R169" s="35" t="str">
        <f t="array" ref="R169">IF(ISNUMBER(R80),R80*INDEX(Forecast!$E$7:$AG$7,MATCH(R$96,Forecast!$E$5:$AG$5,0)),"n/a")</f>
        <v>n/a</v>
      </c>
      <c r="S169" s="35" t="str">
        <f t="array" ref="S169">IF(ISNUMBER(S80),S80*INDEX(Forecast!$E$7:$AG$7,MATCH(S$96,Forecast!$E$5:$AG$5,0)),"n/a")</f>
        <v>n/a</v>
      </c>
      <c r="T169" s="35" t="str">
        <f t="array" ref="T169">IF(ISNUMBER(T80),T80*INDEX(Forecast!$E$7:$AG$7,MATCH(T$96,Forecast!$E$5:$AG$5,0)),"n/a")</f>
        <v>n/a</v>
      </c>
      <c r="U169" s="35" t="str">
        <f t="array" ref="U169">IF(ISNUMBER(U80),U80*INDEX(Forecast!$E$7:$AG$7,MATCH(U$96,Forecast!$E$5:$AG$5,0)),"n/a")</f>
        <v>n/a</v>
      </c>
      <c r="V169" s="35" t="str">
        <f t="array" ref="V169">IF(ISNUMBER(V80),V80*INDEX(Forecast!$E$7:$AG$7,MATCH(V$96,Forecast!$E$5:$AG$5,0)),"n/a")</f>
        <v>n/a</v>
      </c>
      <c r="W169" s="35" t="str">
        <f t="array" ref="W169">IF(ISNUMBER(W80),W80*INDEX(Forecast!$E$7:$AG$7,MATCH(W$96,Forecast!$E$5:$AG$5,0)),"n/a")</f>
        <v>n/a</v>
      </c>
      <c r="X169" s="35" t="str">
        <f t="array" ref="X169">IF(ISNUMBER(X80),X80*INDEX(Forecast!$E$7:$AG$7,MATCH(X$96,Forecast!$E$5:$AG$5,0)),"n/a")</f>
        <v>n/a</v>
      </c>
      <c r="Y169" s="35" t="str">
        <f t="array" ref="Y169">IF(ISNUMBER(Y80),Y80*INDEX(Forecast!$E$7:$AG$7,MATCH(Y$96,Forecast!$E$5:$AG$5,0)),"n/a")</f>
        <v>n/a</v>
      </c>
      <c r="Z169" s="35" t="str">
        <f t="array" ref="Z169">IF(ISNUMBER(Z80),Z80*INDEX(Forecast!$E$7:$AG$7,MATCH(Z$96,Forecast!$E$5:$AG$5,0)),"n/a")</f>
        <v>n/a</v>
      </c>
      <c r="AA169" s="35" t="str">
        <f t="array" ref="AA169">IF(ISNUMBER(AA80),AA80*INDEX(Forecast!$E$7:$AG$7,MATCH(AA$96,Forecast!$E$5:$AG$5,0)),"n/a")</f>
        <v>n/a</v>
      </c>
      <c r="AB169" s="35" t="str">
        <f t="array" ref="AB169">IF(ISNUMBER(AB80),AB80*INDEX(Forecast!$E$7:$AG$7,MATCH(AB$96,Forecast!$E$5:$AG$5,0)),"n/a")</f>
        <v>n/a</v>
      </c>
      <c r="AC169" s="35" t="str">
        <f t="array" ref="AC169">IF(ISNUMBER(AC80),AC80*INDEX(Forecast!$E$7:$AG$7,MATCH(AC$96,Forecast!$E$5:$AG$5,0)),"n/a")</f>
        <v>n/a</v>
      </c>
      <c r="AD169" s="35" t="str">
        <f t="array" ref="AD169">IF(ISNUMBER(AD80),AD80*INDEX(Forecast!$E$7:$AG$7,MATCH(AD$96,Forecast!$E$5:$AG$5,0)),"n/a")</f>
        <v>n/a</v>
      </c>
      <c r="AE169" s="35" t="str">
        <f t="array" ref="AE169">IF(ISNUMBER(AE80),AE80*INDEX(Forecast!$E$7:$AG$7,MATCH(AE$96,Forecast!$E$5:$AG$5,0)),"n/a")</f>
        <v>n/a</v>
      </c>
      <c r="AF169" s="35" t="str">
        <f t="array" ref="AF169">IF(ISNUMBER(AF80),AF80*INDEX(Forecast!$E$7:$AG$7,MATCH(AF$96,Forecast!$E$5:$AG$5,0)),"n/a")</f>
        <v>n/a</v>
      </c>
      <c r="AG169" s="35" t="str">
        <f t="array" ref="AG169">IF(ISNUMBER(AG80),AG80*INDEX(Forecast!$E$7:$AG$7,MATCH(AG$96,Forecast!$E$5:$AG$5,0)),"n/a")</f>
        <v>n/a</v>
      </c>
      <c r="AH169" s="35" t="str">
        <f t="array" ref="AH169">IF(ISNUMBER(AH80),AH80*INDEX(Forecast!$E$7:$AG$7,MATCH(AH$96,Forecast!$E$5:$AG$5,0)),"n/a")</f>
        <v>n/a</v>
      </c>
      <c r="AI169" s="35" t="str">
        <f t="array" ref="AI169">IF(ISNUMBER(AI80),AI80*INDEX(Forecast!$E$7:$AG$7,MATCH(AI$96,Forecast!$E$5:$AG$5,0)),"n/a")</f>
        <v>n/a</v>
      </c>
      <c r="AJ169" s="35" t="str">
        <f t="array" ref="AJ169">IF(ISNUMBER(AJ80),AJ80*INDEX(Forecast!$E$7:$AG$7,MATCH(AJ$96,Forecast!$E$5:$AG$5,0)),"n/a")</f>
        <v>n/a</v>
      </c>
      <c r="AK169" s="35" t="str">
        <f t="array" ref="AK169">IF(ISNUMBER(AK80),AK80*INDEX(Forecast!$E$7:$AG$7,MATCH(AK$96,Forecast!$E$5:$AG$5,0)),"n/a")</f>
        <v>n/a</v>
      </c>
    </row>
    <row r="170" spans="1:37" ht="15" customHeight="1" x14ac:dyDescent="0.25">
      <c r="A170" s="51">
        <v>11</v>
      </c>
      <c r="B170" s="36" t="s">
        <v>49</v>
      </c>
      <c r="C170" s="36" t="s">
        <v>105</v>
      </c>
      <c r="D170" s="53"/>
      <c r="E170" s="53"/>
      <c r="F170" s="53"/>
      <c r="G170" s="53"/>
      <c r="H170" s="53"/>
      <c r="I170" s="35">
        <f t="array" ref="I170">IF(ISNUMBER(I81),I81*INDEX(Forecast!$E$7:$AG$7,MATCH(I$96,Forecast!$E$5:$AG$5,0)),"n/a")</f>
        <v>51463646.347517349</v>
      </c>
      <c r="J170" s="35">
        <f t="array" ref="J170">IF(ISNUMBER(J81),J81*INDEX(Forecast!$E$7:$AG$7,MATCH(J$96,Forecast!$E$5:$AG$5,0)),"n/a")</f>
        <v>53841266.808772653</v>
      </c>
      <c r="K170" s="35">
        <f t="array" ref="K170">IF(ISNUMBER(K81),K81*INDEX(Forecast!$E$7:$AG$7,MATCH(K$96,Forecast!$E$5:$AG$5,0)),"n/a")</f>
        <v>56441799.995636366</v>
      </c>
      <c r="L170" s="35">
        <f t="array" ref="L170">IF(ISNUMBER(L81),L81*INDEX(Forecast!$E$7:$AG$7,MATCH(L$96,Forecast!$E$5:$AG$5,0)),"n/a")</f>
        <v>58846220.675450481</v>
      </c>
      <c r="M170" s="35">
        <f t="array" ref="M170">IF(ISNUMBER(M81),M81*INDEX(Forecast!$E$7:$AG$7,MATCH(M$96,Forecast!$E$5:$AG$5,0)),"n/a")</f>
        <v>61329531.187954485</v>
      </c>
      <c r="N170" s="35">
        <f t="array" ref="N170">IF(ISNUMBER(N81),N81*INDEX(Forecast!$E$7:$AG$7,MATCH(N$96,Forecast!$E$5:$AG$5,0)),"n/a")</f>
        <v>63169417.123593122</v>
      </c>
      <c r="O170" s="35">
        <f t="array" ref="O170">IF(ISNUMBER(O81),O81*INDEX(Forecast!$E$7:$AG$7,MATCH(O$96,Forecast!$E$5:$AG$5,0)),"n/a")</f>
        <v>65064499.637300916</v>
      </c>
      <c r="P170" s="35">
        <f t="array" ref="P170">IF(ISNUMBER(P81),P81*INDEX(Forecast!$E$7:$AG$7,MATCH(P$96,Forecast!$E$5:$AG$5,0)),"n/a")</f>
        <v>67016434.626419939</v>
      </c>
      <c r="Q170" s="35">
        <f t="array" ref="Q170">IF(ISNUMBER(Q81),Q81*INDEX(Forecast!$E$7:$AG$7,MATCH(Q$96,Forecast!$E$5:$AG$5,0)),"n/a")</f>
        <v>69026927.665212542</v>
      </c>
      <c r="R170" s="35">
        <f t="array" ref="R170">IF(ISNUMBER(R81),R81*INDEX(Forecast!$E$7:$AG$7,MATCH(R$96,Forecast!$E$5:$AG$5,0)),"n/a")</f>
        <v>71097735.495168924</v>
      </c>
      <c r="S170" s="35">
        <f t="array" ref="S170">IF(ISNUMBER(S81),S81*INDEX(Forecast!$E$7:$AG$7,MATCH(S$96,Forecast!$E$5:$AG$5,0)),"n/a")</f>
        <v>73230667.560023993</v>
      </c>
      <c r="T170" s="35">
        <f t="array" ref="T170">IF(ISNUMBER(T81),T81*INDEX(Forecast!$E$7:$AG$7,MATCH(T$96,Forecast!$E$5:$AG$5,0)),"n/a")</f>
        <v>75427587.586824715</v>
      </c>
      <c r="U170" s="35">
        <f t="array" ref="U170">IF(ISNUMBER(U81),U81*INDEX(Forecast!$E$7:$AG$7,MATCH(U$96,Forecast!$E$5:$AG$5,0)),"n/a")</f>
        <v>77690415.214429468</v>
      </c>
      <c r="V170" s="35">
        <f t="array" ref="V170">IF(ISNUMBER(V81),V81*INDEX(Forecast!$E$7:$AG$7,MATCH(V$96,Forecast!$E$5:$AG$5,0)),"n/a")</f>
        <v>80021127.670862347</v>
      </c>
      <c r="W170" s="35">
        <f t="array" ref="W170">IF(ISNUMBER(W81),W81*INDEX(Forecast!$E$7:$AG$7,MATCH(W$96,Forecast!$E$5:$AG$5,0)),"n/a")</f>
        <v>82421761.500988215</v>
      </c>
      <c r="X170" s="35">
        <f t="array" ref="X170">IF(ISNUMBER(X81),X81*INDEX(Forecast!$E$7:$AG$7,MATCH(X$96,Forecast!$E$5:$AG$5,0)),"n/a")</f>
        <v>84894414.346017867</v>
      </c>
      <c r="Y170" s="35">
        <f t="array" ref="Y170">IF(ISNUMBER(Y81),Y81*INDEX(Forecast!$E$7:$AG$7,MATCH(Y$96,Forecast!$E$5:$AG$5,0)),"n/a")</f>
        <v>87441246.776398405</v>
      </c>
      <c r="Z170" s="35">
        <f t="array" ref="Z170">IF(ISNUMBER(Z81),Z81*INDEX(Forecast!$E$7:$AG$7,MATCH(Z$96,Forecast!$E$5:$AG$5,0)),"n/a")</f>
        <v>90064484.179690361</v>
      </c>
      <c r="AA170" s="35">
        <f t="array" ref="AA170">IF(ISNUMBER(AA81),AA81*INDEX(Forecast!$E$7:$AG$7,MATCH(AA$96,Forecast!$E$5:$AG$5,0)),"n/a")</f>
        <v>92766418.705081075</v>
      </c>
      <c r="AB170" s="35">
        <f t="array" ref="AB170">IF(ISNUMBER(AB81),AB81*INDEX(Forecast!$E$7:$AG$7,MATCH(AB$96,Forecast!$E$5:$AG$5,0)),"n/a")</f>
        <v>95549411.266233519</v>
      </c>
      <c r="AC170" s="35">
        <f t="array" ref="AC170">IF(ISNUMBER(AC81),AC81*INDEX(Forecast!$E$7:$AG$7,MATCH(AC$96,Forecast!$E$5:$AG$5,0)),"n/a")</f>
        <v>98415893.604220524</v>
      </c>
      <c r="AD170" s="35">
        <f t="array" ref="AD170">IF(ISNUMBER(AD81),AD81*INDEX(Forecast!$E$7:$AG$7,MATCH(AD$96,Forecast!$E$5:$AG$5,0)),"n/a")</f>
        <v>101368370.41234714</v>
      </c>
      <c r="AE170" s="35">
        <f t="array" ref="AE170">IF(ISNUMBER(AE81),AE81*INDEX(Forecast!$E$7:$AG$7,MATCH(AE$96,Forecast!$E$5:$AG$5,0)),"n/a")</f>
        <v>104409421.52471755</v>
      </c>
      <c r="AF170" s="35">
        <f t="array" ref="AF170">IF(ISNUMBER(AF81),AF81*INDEX(Forecast!$E$7:$AG$7,MATCH(AF$96,Forecast!$E$5:$AG$5,0)),"n/a")</f>
        <v>107541704.17045909</v>
      </c>
      <c r="AG170" s="35">
        <f t="array" ref="AG170">IF(ISNUMBER(AG81),AG81*INDEX(Forecast!$E$7:$AG$7,MATCH(AG$96,Forecast!$E$5:$AG$5,0)),"n/a")</f>
        <v>110767955.29557286</v>
      </c>
      <c r="AH170" s="35">
        <f t="array" ref="AH170">IF(ISNUMBER(AH81),AH81*INDEX(Forecast!$E$7:$AG$7,MATCH(AH$96,Forecast!$E$5:$AG$5,0)),"n/a")</f>
        <v>114090993.95444006</v>
      </c>
      <c r="AI170" s="35">
        <f t="array" ref="AI170">IF(ISNUMBER(AI81),AI81*INDEX(Forecast!$E$7:$AG$7,MATCH(AI$96,Forecast!$E$5:$AG$5,0)),"n/a")</f>
        <v>117513723.77307326</v>
      </c>
      <c r="AJ170" s="35">
        <f t="array" ref="AJ170">IF(ISNUMBER(AJ81),AJ81*INDEX(Forecast!$E$7:$AG$7,MATCH(AJ$96,Forecast!$E$5:$AG$5,0)),"n/a")</f>
        <v>121039135.48626547</v>
      </c>
      <c r="AK170" s="35">
        <f t="array" ref="AK170">IF(ISNUMBER(AK81),AK81*INDEX(Forecast!$E$7:$AG$7,MATCH(AK$96,Forecast!$E$5:$AG$5,0)),"n/a")</f>
        <v>124670309.55085345</v>
      </c>
    </row>
    <row r="171" spans="1:37" ht="15" customHeight="1" x14ac:dyDescent="0.25">
      <c r="A171" s="51">
        <v>11</v>
      </c>
      <c r="B171" s="36" t="s">
        <v>49</v>
      </c>
      <c r="C171" s="36" t="s">
        <v>106</v>
      </c>
      <c r="D171" s="53"/>
      <c r="E171" s="53"/>
      <c r="F171" s="53"/>
      <c r="G171" s="53"/>
      <c r="H171" s="53"/>
      <c r="I171" s="35" t="str">
        <f t="array" ref="I171">IF(ISNUMBER(I82),I82*INDEX(Forecast!$E$7:$AG$7,MATCH(I$96,Forecast!$E$5:$AG$5,0)),"n/a")</f>
        <v>n/a</v>
      </c>
      <c r="J171" s="35" t="str">
        <f t="array" ref="J171">IF(ISNUMBER(J82),J82*INDEX(Forecast!$E$7:$AG$7,MATCH(J$96,Forecast!$E$5:$AG$5,0)),"n/a")</f>
        <v>n/a</v>
      </c>
      <c r="K171" s="35" t="str">
        <f t="array" ref="K171">IF(ISNUMBER(K82),K82*INDEX(Forecast!$E$7:$AG$7,MATCH(K$96,Forecast!$E$5:$AG$5,0)),"n/a")</f>
        <v>n/a</v>
      </c>
      <c r="L171" s="35" t="str">
        <f t="array" ref="L171">IF(ISNUMBER(L82),L82*INDEX(Forecast!$E$7:$AG$7,MATCH(L$96,Forecast!$E$5:$AG$5,0)),"n/a")</f>
        <v>n/a</v>
      </c>
      <c r="M171" s="35" t="str">
        <f t="array" ref="M171">IF(ISNUMBER(M82),M82*INDEX(Forecast!$E$7:$AG$7,MATCH(M$96,Forecast!$E$5:$AG$5,0)),"n/a")</f>
        <v>n/a</v>
      </c>
      <c r="N171" s="35" t="str">
        <f t="array" ref="N171">IF(ISNUMBER(N82),N82*INDEX(Forecast!$E$7:$AG$7,MATCH(N$96,Forecast!$E$5:$AG$5,0)),"n/a")</f>
        <v>n/a</v>
      </c>
      <c r="O171" s="35" t="str">
        <f t="array" ref="O171">IF(ISNUMBER(O82),O82*INDEX(Forecast!$E$7:$AG$7,MATCH(O$96,Forecast!$E$5:$AG$5,0)),"n/a")</f>
        <v>n/a</v>
      </c>
      <c r="P171" s="35" t="str">
        <f t="array" ref="P171">IF(ISNUMBER(P82),P82*INDEX(Forecast!$E$7:$AG$7,MATCH(P$96,Forecast!$E$5:$AG$5,0)),"n/a")</f>
        <v>n/a</v>
      </c>
      <c r="Q171" s="35" t="str">
        <f t="array" ref="Q171">IF(ISNUMBER(Q82),Q82*INDEX(Forecast!$E$7:$AG$7,MATCH(Q$96,Forecast!$E$5:$AG$5,0)),"n/a")</f>
        <v>n/a</v>
      </c>
      <c r="R171" s="35" t="str">
        <f t="array" ref="R171">IF(ISNUMBER(R82),R82*INDEX(Forecast!$E$7:$AG$7,MATCH(R$96,Forecast!$E$5:$AG$5,0)),"n/a")</f>
        <v>n/a</v>
      </c>
      <c r="S171" s="35" t="str">
        <f t="array" ref="S171">IF(ISNUMBER(S82),S82*INDEX(Forecast!$E$7:$AG$7,MATCH(S$96,Forecast!$E$5:$AG$5,0)),"n/a")</f>
        <v>n/a</v>
      </c>
      <c r="T171" s="35" t="str">
        <f t="array" ref="T171">IF(ISNUMBER(T82),T82*INDEX(Forecast!$E$7:$AG$7,MATCH(T$96,Forecast!$E$5:$AG$5,0)),"n/a")</f>
        <v>n/a</v>
      </c>
      <c r="U171" s="35" t="str">
        <f t="array" ref="U171">IF(ISNUMBER(U82),U82*INDEX(Forecast!$E$7:$AG$7,MATCH(U$96,Forecast!$E$5:$AG$5,0)),"n/a")</f>
        <v>n/a</v>
      </c>
      <c r="V171" s="35" t="str">
        <f t="array" ref="V171">IF(ISNUMBER(V82),V82*INDEX(Forecast!$E$7:$AG$7,MATCH(V$96,Forecast!$E$5:$AG$5,0)),"n/a")</f>
        <v>n/a</v>
      </c>
      <c r="W171" s="35" t="str">
        <f t="array" ref="W171">IF(ISNUMBER(W82),W82*INDEX(Forecast!$E$7:$AG$7,MATCH(W$96,Forecast!$E$5:$AG$5,0)),"n/a")</f>
        <v>n/a</v>
      </c>
      <c r="X171" s="35" t="str">
        <f t="array" ref="X171">IF(ISNUMBER(X82),X82*INDEX(Forecast!$E$7:$AG$7,MATCH(X$96,Forecast!$E$5:$AG$5,0)),"n/a")</f>
        <v>n/a</v>
      </c>
      <c r="Y171" s="35" t="str">
        <f t="array" ref="Y171">IF(ISNUMBER(Y82),Y82*INDEX(Forecast!$E$7:$AG$7,MATCH(Y$96,Forecast!$E$5:$AG$5,0)),"n/a")</f>
        <v>n/a</v>
      </c>
      <c r="Z171" s="35" t="str">
        <f t="array" ref="Z171">IF(ISNUMBER(Z82),Z82*INDEX(Forecast!$E$7:$AG$7,MATCH(Z$96,Forecast!$E$5:$AG$5,0)),"n/a")</f>
        <v>n/a</v>
      </c>
      <c r="AA171" s="35" t="str">
        <f t="array" ref="AA171">IF(ISNUMBER(AA82),AA82*INDEX(Forecast!$E$7:$AG$7,MATCH(AA$96,Forecast!$E$5:$AG$5,0)),"n/a")</f>
        <v>n/a</v>
      </c>
      <c r="AB171" s="35" t="str">
        <f t="array" ref="AB171">IF(ISNUMBER(AB82),AB82*INDEX(Forecast!$E$7:$AG$7,MATCH(AB$96,Forecast!$E$5:$AG$5,0)),"n/a")</f>
        <v>n/a</v>
      </c>
      <c r="AC171" s="35" t="str">
        <f t="array" ref="AC171">IF(ISNUMBER(AC82),AC82*INDEX(Forecast!$E$7:$AG$7,MATCH(AC$96,Forecast!$E$5:$AG$5,0)),"n/a")</f>
        <v>n/a</v>
      </c>
      <c r="AD171" s="35" t="str">
        <f t="array" ref="AD171">IF(ISNUMBER(AD82),AD82*INDEX(Forecast!$E$7:$AG$7,MATCH(AD$96,Forecast!$E$5:$AG$5,0)),"n/a")</f>
        <v>n/a</v>
      </c>
      <c r="AE171" s="35" t="str">
        <f t="array" ref="AE171">IF(ISNUMBER(AE82),AE82*INDEX(Forecast!$E$7:$AG$7,MATCH(AE$96,Forecast!$E$5:$AG$5,0)),"n/a")</f>
        <v>n/a</v>
      </c>
      <c r="AF171" s="35" t="str">
        <f t="array" ref="AF171">IF(ISNUMBER(AF82),AF82*INDEX(Forecast!$E$7:$AG$7,MATCH(AF$96,Forecast!$E$5:$AG$5,0)),"n/a")</f>
        <v>n/a</v>
      </c>
      <c r="AG171" s="35" t="str">
        <f t="array" ref="AG171">IF(ISNUMBER(AG82),AG82*INDEX(Forecast!$E$7:$AG$7,MATCH(AG$96,Forecast!$E$5:$AG$5,0)),"n/a")</f>
        <v>n/a</v>
      </c>
      <c r="AH171" s="35" t="str">
        <f t="array" ref="AH171">IF(ISNUMBER(AH82),AH82*INDEX(Forecast!$E$7:$AG$7,MATCH(AH$96,Forecast!$E$5:$AG$5,0)),"n/a")</f>
        <v>n/a</v>
      </c>
      <c r="AI171" s="35" t="str">
        <f t="array" ref="AI171">IF(ISNUMBER(AI82),AI82*INDEX(Forecast!$E$7:$AG$7,MATCH(AI$96,Forecast!$E$5:$AG$5,0)),"n/a")</f>
        <v>n/a</v>
      </c>
      <c r="AJ171" s="35" t="str">
        <f t="array" ref="AJ171">IF(ISNUMBER(AJ82),AJ82*INDEX(Forecast!$E$7:$AG$7,MATCH(AJ$96,Forecast!$E$5:$AG$5,0)),"n/a")</f>
        <v>n/a</v>
      </c>
      <c r="AK171" s="35" t="str">
        <f t="array" ref="AK171">IF(ISNUMBER(AK82),AK82*INDEX(Forecast!$E$7:$AG$7,MATCH(AK$96,Forecast!$E$5:$AG$5,0)),"n/a")</f>
        <v>n/a</v>
      </c>
    </row>
    <row r="172" spans="1:37" ht="15" customHeight="1" x14ac:dyDescent="0.25">
      <c r="A172" s="51">
        <v>11</v>
      </c>
      <c r="B172" s="36" t="s">
        <v>49</v>
      </c>
      <c r="C172" s="36" t="s">
        <v>108</v>
      </c>
      <c r="D172" s="53"/>
      <c r="E172" s="53"/>
      <c r="F172" s="53"/>
      <c r="G172" s="53"/>
      <c r="H172" s="53"/>
      <c r="I172" s="35" t="str">
        <f t="array" ref="I172">IF(ISNUMBER(I83),I83*INDEX(Forecast!$E$7:$AG$7,MATCH(I$96,Forecast!$E$5:$AG$5,0)),"n/a")</f>
        <v>n/a</v>
      </c>
      <c r="J172" s="35" t="str">
        <f t="array" ref="J172">IF(ISNUMBER(J83),J83*INDEX(Forecast!$E$7:$AG$7,MATCH(J$96,Forecast!$E$5:$AG$5,0)),"n/a")</f>
        <v>n/a</v>
      </c>
      <c r="K172" s="35" t="str">
        <f t="array" ref="K172">IF(ISNUMBER(K83),K83*INDEX(Forecast!$E$7:$AG$7,MATCH(K$96,Forecast!$E$5:$AG$5,0)),"n/a")</f>
        <v>n/a</v>
      </c>
      <c r="L172" s="35" t="str">
        <f t="array" ref="L172">IF(ISNUMBER(L83),L83*INDEX(Forecast!$E$7:$AG$7,MATCH(L$96,Forecast!$E$5:$AG$5,0)),"n/a")</f>
        <v>n/a</v>
      </c>
      <c r="M172" s="35" t="str">
        <f t="array" ref="M172">IF(ISNUMBER(M83),M83*INDEX(Forecast!$E$7:$AG$7,MATCH(M$96,Forecast!$E$5:$AG$5,0)),"n/a")</f>
        <v>n/a</v>
      </c>
      <c r="N172" s="35" t="str">
        <f t="array" ref="N172">IF(ISNUMBER(N83),N83*INDEX(Forecast!$E$7:$AG$7,MATCH(N$96,Forecast!$E$5:$AG$5,0)),"n/a")</f>
        <v>n/a</v>
      </c>
      <c r="O172" s="35" t="str">
        <f t="array" ref="O172">IF(ISNUMBER(O83),O83*INDEX(Forecast!$E$7:$AG$7,MATCH(O$96,Forecast!$E$5:$AG$5,0)),"n/a")</f>
        <v>n/a</v>
      </c>
      <c r="P172" s="35" t="str">
        <f t="array" ref="P172">IF(ISNUMBER(P83),P83*INDEX(Forecast!$E$7:$AG$7,MATCH(P$96,Forecast!$E$5:$AG$5,0)),"n/a")</f>
        <v>n/a</v>
      </c>
      <c r="Q172" s="35" t="str">
        <f t="array" ref="Q172">IF(ISNUMBER(Q83),Q83*INDEX(Forecast!$E$7:$AG$7,MATCH(Q$96,Forecast!$E$5:$AG$5,0)),"n/a")</f>
        <v>n/a</v>
      </c>
      <c r="R172" s="35" t="str">
        <f t="array" ref="R172">IF(ISNUMBER(R83),R83*INDEX(Forecast!$E$7:$AG$7,MATCH(R$96,Forecast!$E$5:$AG$5,0)),"n/a")</f>
        <v>n/a</v>
      </c>
      <c r="S172" s="35" t="str">
        <f t="array" ref="S172">IF(ISNUMBER(S83),S83*INDEX(Forecast!$E$7:$AG$7,MATCH(S$96,Forecast!$E$5:$AG$5,0)),"n/a")</f>
        <v>n/a</v>
      </c>
      <c r="T172" s="35" t="str">
        <f t="array" ref="T172">IF(ISNUMBER(T83),T83*INDEX(Forecast!$E$7:$AG$7,MATCH(T$96,Forecast!$E$5:$AG$5,0)),"n/a")</f>
        <v>n/a</v>
      </c>
      <c r="U172" s="35" t="str">
        <f t="array" ref="U172">IF(ISNUMBER(U83),U83*INDEX(Forecast!$E$7:$AG$7,MATCH(U$96,Forecast!$E$5:$AG$5,0)),"n/a")</f>
        <v>n/a</v>
      </c>
      <c r="V172" s="35" t="str">
        <f t="array" ref="V172">IF(ISNUMBER(V83),V83*INDEX(Forecast!$E$7:$AG$7,MATCH(V$96,Forecast!$E$5:$AG$5,0)),"n/a")</f>
        <v>n/a</v>
      </c>
      <c r="W172" s="35" t="str">
        <f t="array" ref="W172">IF(ISNUMBER(W83),W83*INDEX(Forecast!$E$7:$AG$7,MATCH(W$96,Forecast!$E$5:$AG$5,0)),"n/a")</f>
        <v>n/a</v>
      </c>
      <c r="X172" s="35" t="str">
        <f t="array" ref="X172">IF(ISNUMBER(X83),X83*INDEX(Forecast!$E$7:$AG$7,MATCH(X$96,Forecast!$E$5:$AG$5,0)),"n/a")</f>
        <v>n/a</v>
      </c>
      <c r="Y172" s="35" t="str">
        <f t="array" ref="Y172">IF(ISNUMBER(Y83),Y83*INDEX(Forecast!$E$7:$AG$7,MATCH(Y$96,Forecast!$E$5:$AG$5,0)),"n/a")</f>
        <v>n/a</v>
      </c>
      <c r="Z172" s="35" t="str">
        <f t="array" ref="Z172">IF(ISNUMBER(Z83),Z83*INDEX(Forecast!$E$7:$AG$7,MATCH(Z$96,Forecast!$E$5:$AG$5,0)),"n/a")</f>
        <v>n/a</v>
      </c>
      <c r="AA172" s="35" t="str">
        <f t="array" ref="AA172">IF(ISNUMBER(AA83),AA83*INDEX(Forecast!$E$7:$AG$7,MATCH(AA$96,Forecast!$E$5:$AG$5,0)),"n/a")</f>
        <v>n/a</v>
      </c>
      <c r="AB172" s="35" t="str">
        <f t="array" ref="AB172">IF(ISNUMBER(AB83),AB83*INDEX(Forecast!$E$7:$AG$7,MATCH(AB$96,Forecast!$E$5:$AG$5,0)),"n/a")</f>
        <v>n/a</v>
      </c>
      <c r="AC172" s="35" t="str">
        <f t="array" ref="AC172">IF(ISNUMBER(AC83),AC83*INDEX(Forecast!$E$7:$AG$7,MATCH(AC$96,Forecast!$E$5:$AG$5,0)),"n/a")</f>
        <v>n/a</v>
      </c>
      <c r="AD172" s="35" t="str">
        <f t="array" ref="AD172">IF(ISNUMBER(AD83),AD83*INDEX(Forecast!$E$7:$AG$7,MATCH(AD$96,Forecast!$E$5:$AG$5,0)),"n/a")</f>
        <v>n/a</v>
      </c>
      <c r="AE172" s="35" t="str">
        <f t="array" ref="AE172">IF(ISNUMBER(AE83),AE83*INDEX(Forecast!$E$7:$AG$7,MATCH(AE$96,Forecast!$E$5:$AG$5,0)),"n/a")</f>
        <v>n/a</v>
      </c>
      <c r="AF172" s="35" t="str">
        <f t="array" ref="AF172">IF(ISNUMBER(AF83),AF83*INDEX(Forecast!$E$7:$AG$7,MATCH(AF$96,Forecast!$E$5:$AG$5,0)),"n/a")</f>
        <v>n/a</v>
      </c>
      <c r="AG172" s="35" t="str">
        <f t="array" ref="AG172">IF(ISNUMBER(AG83),AG83*INDEX(Forecast!$E$7:$AG$7,MATCH(AG$96,Forecast!$E$5:$AG$5,0)),"n/a")</f>
        <v>n/a</v>
      </c>
      <c r="AH172" s="35" t="str">
        <f t="array" ref="AH172">IF(ISNUMBER(AH83),AH83*INDEX(Forecast!$E$7:$AG$7,MATCH(AH$96,Forecast!$E$5:$AG$5,0)),"n/a")</f>
        <v>n/a</v>
      </c>
      <c r="AI172" s="35" t="str">
        <f t="array" ref="AI172">IF(ISNUMBER(AI83),AI83*INDEX(Forecast!$E$7:$AG$7,MATCH(AI$96,Forecast!$E$5:$AG$5,0)),"n/a")</f>
        <v>n/a</v>
      </c>
      <c r="AJ172" s="35" t="str">
        <f t="array" ref="AJ172">IF(ISNUMBER(AJ83),AJ83*INDEX(Forecast!$E$7:$AG$7,MATCH(AJ$96,Forecast!$E$5:$AG$5,0)),"n/a")</f>
        <v>n/a</v>
      </c>
      <c r="AK172" s="35" t="str">
        <f t="array" ref="AK172">IF(ISNUMBER(AK83),AK83*INDEX(Forecast!$E$7:$AG$7,MATCH(AK$96,Forecast!$E$5:$AG$5,0)),"n/a")</f>
        <v>n/a</v>
      </c>
    </row>
    <row r="173" spans="1:37" ht="15" customHeight="1" x14ac:dyDescent="0.25">
      <c r="A173" s="51">
        <v>11</v>
      </c>
      <c r="B173" s="36" t="s">
        <v>49</v>
      </c>
      <c r="C173" s="36" t="s">
        <v>109</v>
      </c>
      <c r="D173" s="53"/>
      <c r="E173" s="53"/>
      <c r="F173" s="53"/>
      <c r="G173" s="53"/>
      <c r="H173" s="53"/>
      <c r="I173" s="35">
        <f t="array" ref="I173">IF(ISNUMBER(I84),I84*INDEX(Forecast!$E$7:$AG$7,MATCH(I$96,Forecast!$E$5:$AG$5,0)),"n/a")</f>
        <v>96494336.901595026</v>
      </c>
      <c r="J173" s="35">
        <f t="array" ref="J173">IF(ISNUMBER(J84),J84*INDEX(Forecast!$E$7:$AG$7,MATCH(J$96,Forecast!$E$5:$AG$5,0)),"n/a")</f>
        <v>99942851.513784215</v>
      </c>
      <c r="K173" s="35">
        <f t="array" ref="K173">IF(ISNUMBER(K84),K84*INDEX(Forecast!$E$7:$AG$7,MATCH(K$96,Forecast!$E$5:$AG$5,0)),"n/a")</f>
        <v>103743556.00447938</v>
      </c>
      <c r="L173" s="35">
        <f t="array" ref="L173">IF(ISNUMBER(L84),L84*INDEX(Forecast!$E$7:$AG$7,MATCH(L$96,Forecast!$E$5:$AG$5,0)),"n/a")</f>
        <v>107124873.82089147</v>
      </c>
      <c r="M173" s="35">
        <f t="array" ref="M173">IF(ISNUMBER(M84),M84*INDEX(Forecast!$E$7:$AG$7,MATCH(M$96,Forecast!$E$5:$AG$5,0)),"n/a")</f>
        <v>110596034.61079741</v>
      </c>
      <c r="N173" s="35">
        <f t="array" ref="N173">IF(ISNUMBER(N84),N84*INDEX(Forecast!$E$7:$AG$7,MATCH(N$96,Forecast!$E$5:$AG$5,0)),"n/a")</f>
        <v>112865351.32178243</v>
      </c>
      <c r="O173" s="35">
        <f t="array" ref="O173">IF(ISNUMBER(O84),O84*INDEX(Forecast!$E$7:$AG$7,MATCH(O$96,Forecast!$E$5:$AG$5,0)),"n/a")</f>
        <v>115203691.24199159</v>
      </c>
      <c r="P173" s="35">
        <f t="array" ref="P173">IF(ISNUMBER(P84),P84*INDEX(Forecast!$E$7:$AG$7,MATCH(P$96,Forecast!$E$5:$AG$5,0)),"n/a")</f>
        <v>117613124.21836455</v>
      </c>
      <c r="Q173" s="35">
        <f t="array" ref="Q173">IF(ISNUMBER(Q84),Q84*INDEX(Forecast!$E$7:$AG$7,MATCH(Q$96,Forecast!$E$5:$AG$5,0)),"n/a")</f>
        <v>120095782.19401348</v>
      </c>
      <c r="R173" s="35">
        <f t="array" ref="R173">IF(ISNUMBER(R84),R84*INDEX(Forecast!$E$7:$AG$7,MATCH(R$96,Forecast!$E$5:$AG$5,0)),"n/a")</f>
        <v>122653861.07110772</v>
      </c>
      <c r="S173" s="35">
        <f t="array" ref="S173">IF(ISNUMBER(S84),S84*INDEX(Forecast!$E$7:$AG$7,MATCH(S$96,Forecast!$E$5:$AG$5,0)),"n/a")</f>
        <v>125289622.62964463</v>
      </c>
      <c r="T173" s="35">
        <f t="array" ref="T173">IF(ISNUMBER(T84),T84*INDEX(Forecast!$E$7:$AG$7,MATCH(T$96,Forecast!$E$5:$AG$5,0)),"n/a")</f>
        <v>128005396.5037839</v>
      </c>
      <c r="U173" s="35">
        <f t="array" ref="U173">IF(ISNUMBER(U84),U84*INDEX(Forecast!$E$7:$AG$7,MATCH(U$96,Forecast!$E$5:$AG$5,0)),"n/a")</f>
        <v>130803582.2174716</v>
      </c>
      <c r="V173" s="35">
        <f t="array" ref="V173">IF(ISNUMBER(V84),V84*INDEX(Forecast!$E$7:$AG$7,MATCH(V$96,Forecast!$E$5:$AG$5,0)),"n/a")</f>
        <v>133686651.28113322</v>
      </c>
      <c r="W173" s="35">
        <f t="array" ref="W173">IF(ISNUMBER(W84),W84*INDEX(Forecast!$E$7:$AG$7,MATCH(W$96,Forecast!$E$5:$AG$5,0)),"n/a")</f>
        <v>136657149.35126725</v>
      </c>
      <c r="X173" s="35">
        <f t="array" ref="X173">IF(ISNUMBER(X84),X84*INDEX(Forecast!$E$7:$AG$7,MATCH(X$96,Forecast!$E$5:$AG$5,0)),"n/a")</f>
        <v>139717698.4548268</v>
      </c>
      <c r="Y173" s="35">
        <f t="array" ref="Y173">IF(ISNUMBER(Y84),Y84*INDEX(Forecast!$E$7:$AG$7,MATCH(Y$96,Forecast!$E$5:$AG$5,0)),"n/a")</f>
        <v>142870999.28033239</v>
      </c>
      <c r="Z173" s="35">
        <f t="array" ref="Z173">IF(ISNUMBER(Z84),Z84*INDEX(Forecast!$E$7:$AG$7,MATCH(Z$96,Forecast!$E$5:$AG$5,0)),"n/a")</f>
        <v>146119833.53771847</v>
      </c>
      <c r="AA173" s="35">
        <f t="array" ref="AA173">IF(ISNUMBER(AA84),AA84*INDEX(Forecast!$E$7:$AG$7,MATCH(AA$96,Forecast!$E$5:$AG$5,0)),"n/a")</f>
        <v>149467066.38897505</v>
      </c>
      <c r="AB173" s="35">
        <f t="array" ref="AB173">IF(ISNUMBER(AB84),AB84*INDEX(Forecast!$E$7:$AG$7,MATCH(AB$96,Forecast!$E$5:$AG$5,0)),"n/a")</f>
        <v>152915648.95170876</v>
      </c>
      <c r="AC173" s="35">
        <f t="array" ref="AC173">IF(ISNUMBER(AC84),AC84*INDEX(Forecast!$E$7:$AG$7,MATCH(AC$96,Forecast!$E$5:$AG$5,0)),"n/a")</f>
        <v>156468620.87781048</v>
      </c>
      <c r="AD173" s="35">
        <f t="array" ref="AD173">IF(ISNUMBER(AD84),AD84*INDEX(Forecast!$E$7:$AG$7,MATCH(AD$96,Forecast!$E$5:$AG$5,0)),"n/a")</f>
        <v>160129113.00948349</v>
      </c>
      <c r="AE173" s="35">
        <f t="array" ref="AE173">IF(ISNUMBER(AE84),AE84*INDEX(Forecast!$E$7:$AG$7,MATCH(AE$96,Forecast!$E$5:$AG$5,0)),"n/a")</f>
        <v>163900350.11495185</v>
      </c>
      <c r="AF173" s="35">
        <f t="array" ref="AF173">IF(ISNUMBER(AF84),AF84*INDEX(Forecast!$E$7:$AG$7,MATCH(AF$96,Forecast!$E$5:$AG$5,0)),"n/a")</f>
        <v>167785653.70624062</v>
      </c>
      <c r="AG173" s="35">
        <f t="array" ref="AG173">IF(ISNUMBER(AG84),AG84*INDEX(Forecast!$E$7:$AG$7,MATCH(AG$96,Forecast!$E$5:$AG$5,0)),"n/a")</f>
        <v>171788444.94148898</v>
      </c>
      <c r="AH173" s="35">
        <f t="array" ref="AH173">IF(ISNUMBER(AH84),AH84*INDEX(Forecast!$E$7:$AG$7,MATCH(AH$96,Forecast!$E$5:$AG$5,0)),"n/a")</f>
        <v>175912247.61433315</v>
      </c>
      <c r="AI173" s="35">
        <f t="array" ref="AI173">IF(ISNUMBER(AI84),AI84*INDEX(Forecast!$E$7:$AG$7,MATCH(AI$96,Forecast!$E$5:$AG$5,0)),"n/a")</f>
        <v>180160691.23297054</v>
      </c>
      <c r="AJ173" s="35">
        <f t="array" ref="AJ173">IF(ISNUMBER(AJ84),AJ84*INDEX(Forecast!$E$7:$AG$7,MATCH(AJ$96,Forecast!$E$5:$AG$5,0)),"n/a")</f>
        <v>184537514.19159582</v>
      </c>
      <c r="AK173" s="35">
        <f t="array" ref="AK173">IF(ISNUMBER(AK84),AK84*INDEX(Forecast!$E$7:$AG$7,MATCH(AK$96,Forecast!$E$5:$AG$5,0)),"n/a")</f>
        <v>189046567.03698039</v>
      </c>
    </row>
    <row r="174" spans="1:37" ht="15" customHeight="1" x14ac:dyDescent="0.25">
      <c r="A174" s="51">
        <v>12</v>
      </c>
      <c r="B174" s="36" t="s">
        <v>52</v>
      </c>
      <c r="C174" s="36" t="s">
        <v>99</v>
      </c>
      <c r="D174" s="53"/>
      <c r="E174" s="53"/>
      <c r="F174" s="53"/>
      <c r="G174" s="53"/>
      <c r="H174" s="53"/>
      <c r="I174" s="35">
        <f t="array" ref="I174">IF(ISNUMBER(I85),I85*INDEX(Forecast!$E$7:$AG$7,MATCH(I$96,Forecast!$E$5:$AG$5,0)),"n/a")</f>
        <v>29252627.42596468</v>
      </c>
      <c r="J174" s="35">
        <f t="array" ref="J174">IF(ISNUMBER(J85),J85*INDEX(Forecast!$E$7:$AG$7,MATCH(J$96,Forecast!$E$5:$AG$5,0)),"n/a")</f>
        <v>30298057.824913803</v>
      </c>
      <c r="K174" s="35">
        <f t="array" ref="K174">IF(ISNUMBER(K85),K85*INDEX(Forecast!$E$7:$AG$7,MATCH(K$96,Forecast!$E$5:$AG$5,0)),"n/a")</f>
        <v>31450255.933035716</v>
      </c>
      <c r="L174" s="35">
        <f t="array" ref="L174">IF(ISNUMBER(L85),L85*INDEX(Forecast!$E$7:$AG$7,MATCH(L$96,Forecast!$E$5:$AG$5,0)),"n/a")</f>
        <v>32475315.366245255</v>
      </c>
      <c r="M174" s="35">
        <f t="array" ref="M174">IF(ISNUMBER(M85),M85*INDEX(Forecast!$E$7:$AG$7,MATCH(M$96,Forecast!$E$5:$AG$5,0)),"n/a")</f>
        <v>33527611.040615108</v>
      </c>
      <c r="N174" s="35">
        <f t="array" ref="N174">IF(ISNUMBER(N85),N85*INDEX(Forecast!$E$7:$AG$7,MATCH(N$96,Forecast!$E$5:$AG$5,0)),"n/a")</f>
        <v>34215563.08411853</v>
      </c>
      <c r="O174" s="35">
        <f t="array" ref="O174">IF(ISNUMBER(O85),O85*INDEX(Forecast!$E$7:$AG$7,MATCH(O$96,Forecast!$E$5:$AG$5,0)),"n/a")</f>
        <v>34924439.777586006</v>
      </c>
      <c r="P174" s="35">
        <f t="array" ref="P174">IF(ISNUMBER(P85),P85*INDEX(Forecast!$E$7:$AG$7,MATCH(P$96,Forecast!$E$5:$AG$5,0)),"n/a")</f>
        <v>35654868.60303665</v>
      </c>
      <c r="Q174" s="35">
        <f t="array" ref="Q174">IF(ISNUMBER(Q85),Q85*INDEX(Forecast!$E$7:$AG$7,MATCH(Q$96,Forecast!$E$5:$AG$5,0)),"n/a")</f>
        <v>36407495.867181912</v>
      </c>
      <c r="R174" s="35">
        <f t="array" ref="R174">IF(ISNUMBER(R85),R85*INDEX(Forecast!$E$7:$AG$7,MATCH(R$96,Forecast!$E$5:$AG$5,0)),"n/a")</f>
        <v>37182987.266166084</v>
      </c>
      <c r="S174" s="35">
        <f t="array" ref="S174">IF(ISNUMBER(S85),S85*INDEX(Forecast!$E$7:$AG$7,MATCH(S$96,Forecast!$E$5:$AG$5,0)),"n/a")</f>
        <v>37982028.467249095</v>
      </c>
      <c r="T174" s="35">
        <f t="array" ref="T174">IF(ISNUMBER(T85),T85*INDEX(Forecast!$E$7:$AG$7,MATCH(T$96,Forecast!$E$5:$AG$5,0)),"n/a")</f>
        <v>38805325.707939826</v>
      </c>
      <c r="U174" s="35">
        <f t="array" ref="U174">IF(ISNUMBER(U85),U85*INDEX(Forecast!$E$7:$AG$7,MATCH(U$96,Forecast!$E$5:$AG$5,0)),"n/a")</f>
        <v>39653606.413103268</v>
      </c>
      <c r="V174" s="35">
        <f t="array" ref="V174">IF(ISNUMBER(V85),V85*INDEX(Forecast!$E$7:$AG$7,MATCH(V$96,Forecast!$E$5:$AG$5,0)),"n/a")</f>
        <v>40527619.830581076</v>
      </c>
      <c r="W174" s="35">
        <f t="array" ref="W174">IF(ISNUMBER(W85),W85*INDEX(Forecast!$E$7:$AG$7,MATCH(W$96,Forecast!$E$5:$AG$5,0)),"n/a")</f>
        <v>41428137.685880639</v>
      </c>
      <c r="X174" s="35">
        <f t="array" ref="X174">IF(ISNUMBER(X85),X85*INDEX(Forecast!$E$7:$AG$7,MATCH(X$96,Forecast!$E$5:$AG$5,0)),"n/a")</f>
        <v>42355954.85650485</v>
      </c>
      <c r="Y174" s="35">
        <f t="array" ref="Y174">IF(ISNUMBER(Y85),Y85*INDEX(Forecast!$E$7:$AG$7,MATCH(Y$96,Forecast!$E$5:$AG$5,0)),"n/a")</f>
        <v>43311890.066511743</v>
      </c>
      <c r="Z174" s="35">
        <f t="array" ref="Z174">IF(ISNUMBER(Z85),Z85*INDEX(Forecast!$E$7:$AG$7,MATCH(Z$96,Forecast!$E$5:$AG$5,0)),"n/a")</f>
        <v>44296786.601910964</v>
      </c>
      <c r="AA174" s="35">
        <f t="array" ref="AA174">IF(ISNUMBER(AA85),AA85*INDEX(Forecast!$E$7:$AG$7,MATCH(AA$96,Forecast!$E$5:$AG$5,0)),"n/a")</f>
        <v>45311513.047522098</v>
      </c>
      <c r="AB174" s="35">
        <f t="array" ref="AB174">IF(ISNUMBER(AB85),AB85*INDEX(Forecast!$E$7:$AG$7,MATCH(AB$96,Forecast!$E$5:$AG$5,0)),"n/a")</f>
        <v>46356964.045938767</v>
      </c>
      <c r="AC174" s="35">
        <f t="array" ref="AC174">IF(ISNUMBER(AC85),AC85*INDEX(Forecast!$E$7:$AG$7,MATCH(AC$96,Forecast!$E$5:$AG$5,0)),"n/a")</f>
        <v>47434061.079261646</v>
      </c>
      <c r="AD174" s="35">
        <f t="array" ref="AD174">IF(ISNUMBER(AD85),AD85*INDEX(Forecast!$E$7:$AG$7,MATCH(AD$96,Forecast!$E$5:$AG$5,0)),"n/a")</f>
        <v>48543753.274283454</v>
      </c>
      <c r="AE174" s="35">
        <f t="array" ref="AE174">IF(ISNUMBER(AE85),AE85*INDEX(Forecast!$E$7:$AG$7,MATCH(AE$96,Forecast!$E$5:$AG$5,0)),"n/a")</f>
        <v>49687018.231829546</v>
      </c>
      <c r="AF174" s="35">
        <f t="array" ref="AF174">IF(ISNUMBER(AF85),AF85*INDEX(Forecast!$E$7:$AG$7,MATCH(AF$96,Forecast!$E$5:$AG$5,0)),"n/a")</f>
        <v>50864862.880978629</v>
      </c>
      <c r="AG174" s="35">
        <f t="array" ref="AG174">IF(ISNUMBER(AG85),AG85*INDEX(Forecast!$E$7:$AG$7,MATCH(AG$96,Forecast!$E$5:$AG$5,0)),"n/a")</f>
        <v>52078324.358910203</v>
      </c>
      <c r="AH174" s="35">
        <f t="array" ref="AH174">IF(ISNUMBER(AH85),AH85*INDEX(Forecast!$E$7:$AG$7,MATCH(AH$96,Forecast!$E$5:$AG$5,0)),"n/a")</f>
        <v>53328470.917147383</v>
      </c>
      <c r="AI174" s="35">
        <f t="array" ref="AI174">IF(ISNUMBER(AI85),AI85*INDEX(Forecast!$E$7:$AG$7,MATCH(AI$96,Forecast!$E$5:$AG$5,0)),"n/a")</f>
        <v>54616402.854986951</v>
      </c>
      <c r="AJ174" s="35">
        <f t="array" ref="AJ174">IF(ISNUMBER(AJ85),AJ85*INDEX(Forecast!$E$7:$AG$7,MATCH(AJ$96,Forecast!$E$5:$AG$5,0)),"n/a")</f>
        <v>55943253.480932422</v>
      </c>
      <c r="AK174" s="35">
        <f t="array" ref="AK174">IF(ISNUMBER(AK85),AK85*INDEX(Forecast!$E$7:$AG$7,MATCH(AK$96,Forecast!$E$5:$AG$5,0)),"n/a")</f>
        <v>57310190.102969989</v>
      </c>
    </row>
    <row r="175" spans="1:37" ht="15" customHeight="1" x14ac:dyDescent="0.25">
      <c r="A175" s="51">
        <v>12</v>
      </c>
      <c r="B175" s="36" t="s">
        <v>52</v>
      </c>
      <c r="C175" s="36" t="s">
        <v>101</v>
      </c>
      <c r="D175" s="53"/>
      <c r="E175" s="53"/>
      <c r="F175" s="53"/>
      <c r="G175" s="53"/>
      <c r="H175" s="53"/>
      <c r="I175" s="35">
        <f t="array" ref="I175">IF(ISNUMBER(I86),I86*INDEX(Forecast!$E$7:$AG$7,MATCH(I$96,Forecast!$E$5:$AG$5,0)),"n/a")</f>
        <v>23402101.940771744</v>
      </c>
      <c r="J175" s="35">
        <f t="array" ref="J175">IF(ISNUMBER(J86),J86*INDEX(Forecast!$E$7:$AG$7,MATCH(J$96,Forecast!$E$5:$AG$5,0)),"n/a")</f>
        <v>24442473.585351337</v>
      </c>
      <c r="K175" s="35">
        <f t="array" ref="K175">IF(ISNUMBER(K86),K86*INDEX(Forecast!$E$7:$AG$7,MATCH(K$96,Forecast!$E$5:$AG$5,0)),"n/a")</f>
        <v>25580696.454166662</v>
      </c>
      <c r="L175" s="35">
        <f t="array" ref="L175">IF(ISNUMBER(L86),L86*INDEX(Forecast!$E$7:$AG$7,MATCH(L$96,Forecast!$E$5:$AG$5,0)),"n/a")</f>
        <v>26626722.993728265</v>
      </c>
      <c r="M175" s="35">
        <f t="array" ref="M175">IF(ISNUMBER(M86),M86*INDEX(Forecast!$E$7:$AG$7,MATCH(M$96,Forecast!$E$5:$AG$5,0)),"n/a")</f>
        <v>27705270.522408064</v>
      </c>
      <c r="N175" s="35">
        <f t="array" ref="N175">IF(ISNUMBER(N86),N86*INDEX(Forecast!$E$7:$AG$7,MATCH(N$96,Forecast!$E$5:$AG$5,0)),"n/a")</f>
        <v>28490439.982846163</v>
      </c>
      <c r="O175" s="35">
        <f t="array" ref="O175">IF(ISNUMBER(O86),O86*INDEX(Forecast!$E$7:$AG$7,MATCH(O$96,Forecast!$E$5:$AG$5,0)),"n/a")</f>
        <v>29298258.55058929</v>
      </c>
      <c r="P175" s="35">
        <f t="array" ref="P175">IF(ISNUMBER(P86),P86*INDEX(Forecast!$E$7:$AG$7,MATCH(P$96,Forecast!$E$5:$AG$5,0)),"n/a")</f>
        <v>30129387.851119395</v>
      </c>
      <c r="Q175" s="35">
        <f t="array" ref="Q175">IF(ISNUMBER(Q86),Q86*INDEX(Forecast!$E$7:$AG$7,MATCH(Q$96,Forecast!$E$5:$AG$5,0)),"n/a")</f>
        <v>30984509.007082444</v>
      </c>
      <c r="R175" s="35">
        <f t="array" ref="R175">IF(ISNUMBER(R86),R86*INDEX(Forecast!$E$7:$AG$7,MATCH(R$96,Forecast!$E$5:$AG$5,0)),"n/a")</f>
        <v>31864323.216276847</v>
      </c>
      <c r="S175" s="35">
        <f t="array" ref="S175">IF(ISNUMBER(S86),S86*INDEX(Forecast!$E$7:$AG$7,MATCH(S$96,Forecast!$E$5:$AG$5,0)),"n/a")</f>
        <v>32769552.34684502</v>
      </c>
      <c r="T175" s="35">
        <f t="array" ref="T175">IF(ISNUMBER(T86),T86*INDEX(Forecast!$E$7:$AG$7,MATCH(T$96,Forecast!$E$5:$AG$5,0)),"n/a")</f>
        <v>33700939.55018162</v>
      </c>
      <c r="U175" s="35">
        <f t="array" ref="U175">IF(ISNUMBER(U86),U86*INDEX(Forecast!$E$7:$AG$7,MATCH(U$96,Forecast!$E$5:$AG$5,0)),"n/a")</f>
        <v>34659249.892087065</v>
      </c>
      <c r="V175" s="35">
        <f t="array" ref="V175">IF(ISNUMBER(V86),V86*INDEX(Forecast!$E$7:$AG$7,MATCH(V$96,Forecast!$E$5:$AG$5,0)),"n/a")</f>
        <v>35645271.002711043</v>
      </c>
      <c r="W175" s="35">
        <f t="array" ref="W175">IF(ISNUMBER(W86),W86*INDEX(Forecast!$E$7:$AG$7,MATCH(W$96,Forecast!$E$5:$AG$5,0)),"n/a")</f>
        <v>36659813.745846815</v>
      </c>
      <c r="X175" s="35">
        <f t="array" ref="X175">IF(ISNUMBER(X86),X86*INDEX(Forecast!$E$7:$AG$7,MATCH(X$96,Forecast!$E$5:$AG$5,0)),"n/a")</f>
        <v>37703712.908153832</v>
      </c>
      <c r="Y175" s="35">
        <f t="array" ref="Y175">IF(ISNUMBER(Y86),Y86*INDEX(Forecast!$E$7:$AG$7,MATCH(Y$96,Forecast!$E$5:$AG$5,0)),"n/a")</f>
        <v>38777827.908903718</v>
      </c>
      <c r="Z175" s="35">
        <f t="array" ref="Z175">IF(ISNUMBER(Z86),Z86*INDEX(Forecast!$E$7:$AG$7,MATCH(Z$96,Forecast!$E$5:$AG$5,0)),"n/a")</f>
        <v>39883043.530862138</v>
      </c>
      <c r="AA175" s="35">
        <f t="array" ref="AA175">IF(ISNUMBER(AA86),AA86*INDEX(Forecast!$E$7:$AG$7,MATCH(AA$96,Forecast!$E$5:$AG$5,0)),"n/a")</f>
        <v>41020270.672937751</v>
      </c>
      <c r="AB175" s="35">
        <f t="array" ref="AB175">IF(ISNUMBER(AB86),AB86*INDEX(Forecast!$E$7:$AG$7,MATCH(AB$96,Forecast!$E$5:$AG$5,0)),"n/a")</f>
        <v>42190447.125247762</v>
      </c>
      <c r="AC175" s="35">
        <f t="array" ref="AC175">IF(ISNUMBER(AC86),AC86*INDEX(Forecast!$E$7:$AG$7,MATCH(AC$96,Forecast!$E$5:$AG$5,0)),"n/a")</f>
        <v>43394538.367269896</v>
      </c>
      <c r="AD175" s="35">
        <f t="array" ref="AD175">IF(ISNUMBER(AD86),AD86*INDEX(Forecast!$E$7:$AG$7,MATCH(AD$96,Forecast!$E$5:$AG$5,0)),"n/a")</f>
        <v>44633538.389769487</v>
      </c>
      <c r="AE175" s="35">
        <f t="array" ref="AE175">IF(ISNUMBER(AE86),AE86*INDEX(Forecast!$E$7:$AG$7,MATCH(AE$96,Forecast!$E$5:$AG$5,0)),"n/a")</f>
        <v>45908470.541212261</v>
      </c>
      <c r="AF175" s="35">
        <f t="array" ref="AF175">IF(ISNUMBER(AF86),AF86*INDEX(Forecast!$E$7:$AG$7,MATCH(AF$96,Forecast!$E$5:$AG$5,0)),"n/a")</f>
        <v>47220388.399393395</v>
      </c>
      <c r="AG175" s="35">
        <f t="array" ref="AG175">IF(ISNUMBER(AG86),AG86*INDEX(Forecast!$E$7:$AG$7,MATCH(AG$96,Forecast!$E$5:$AG$5,0)),"n/a")</f>
        <v>48570376.669036269</v>
      </c>
      <c r="AH175" s="35">
        <f t="array" ref="AH175">IF(ISNUMBER(AH86),AH86*INDEX(Forecast!$E$7:$AG$7,MATCH(AH$96,Forecast!$E$5:$AG$5,0)),"n/a")</f>
        <v>49959552.106136352</v>
      </c>
      <c r="AI175" s="35">
        <f t="array" ref="AI175">IF(ISNUMBER(AI86),AI86*INDEX(Forecast!$E$7:$AG$7,MATCH(AI$96,Forecast!$E$5:$AG$5,0)),"n/a")</f>
        <v>51389064.469848908</v>
      </c>
      <c r="AJ175" s="35">
        <f t="array" ref="AJ175">IF(ISNUMBER(AJ86),AJ86*INDEX(Forecast!$E$7:$AG$7,MATCH(AJ$96,Forecast!$E$5:$AG$5,0)),"n/a")</f>
        <v>52860097.502743244</v>
      </c>
      <c r="AK175" s="35">
        <f t="array" ref="AK175">IF(ISNUMBER(AK86),AK86*INDEX(Forecast!$E$7:$AG$7,MATCH(AK$96,Forecast!$E$5:$AG$5,0)),"n/a")</f>
        <v>54373869.940270759</v>
      </c>
    </row>
    <row r="176" spans="1:37" ht="15" customHeight="1" x14ac:dyDescent="0.25">
      <c r="A176" s="51">
        <v>12</v>
      </c>
      <c r="B176" s="36" t="s">
        <v>52</v>
      </c>
      <c r="C176" s="36" t="s">
        <v>103</v>
      </c>
      <c r="D176" s="53"/>
      <c r="E176" s="53"/>
      <c r="F176" s="53"/>
      <c r="G176" s="53"/>
      <c r="H176" s="53"/>
      <c r="I176" s="35" t="str">
        <f t="array" ref="I176">IF(ISNUMBER(I87),I87*INDEX(Forecast!$E$7:$AG$7,MATCH(I$96,Forecast!$E$5:$AG$5,0)),"n/a")</f>
        <v>n/a</v>
      </c>
      <c r="J176" s="35" t="str">
        <f t="array" ref="J176">IF(ISNUMBER(J87),J87*INDEX(Forecast!$E$7:$AG$7,MATCH(J$96,Forecast!$E$5:$AG$5,0)),"n/a")</f>
        <v>n/a</v>
      </c>
      <c r="K176" s="35" t="str">
        <f t="array" ref="K176">IF(ISNUMBER(K87),K87*INDEX(Forecast!$E$7:$AG$7,MATCH(K$96,Forecast!$E$5:$AG$5,0)),"n/a")</f>
        <v>n/a</v>
      </c>
      <c r="L176" s="35" t="str">
        <f t="array" ref="L176">IF(ISNUMBER(L87),L87*INDEX(Forecast!$E$7:$AG$7,MATCH(L$96,Forecast!$E$5:$AG$5,0)),"n/a")</f>
        <v>n/a</v>
      </c>
      <c r="M176" s="35" t="str">
        <f t="array" ref="M176">IF(ISNUMBER(M87),M87*INDEX(Forecast!$E$7:$AG$7,MATCH(M$96,Forecast!$E$5:$AG$5,0)),"n/a")</f>
        <v>n/a</v>
      </c>
      <c r="N176" s="35" t="str">
        <f t="array" ref="N176">IF(ISNUMBER(N87),N87*INDEX(Forecast!$E$7:$AG$7,MATCH(N$96,Forecast!$E$5:$AG$5,0)),"n/a")</f>
        <v>n/a</v>
      </c>
      <c r="O176" s="35" t="str">
        <f t="array" ref="O176">IF(ISNUMBER(O87),O87*INDEX(Forecast!$E$7:$AG$7,MATCH(O$96,Forecast!$E$5:$AG$5,0)),"n/a")</f>
        <v>n/a</v>
      </c>
      <c r="P176" s="35" t="str">
        <f t="array" ref="P176">IF(ISNUMBER(P87),P87*INDEX(Forecast!$E$7:$AG$7,MATCH(P$96,Forecast!$E$5:$AG$5,0)),"n/a")</f>
        <v>n/a</v>
      </c>
      <c r="Q176" s="35" t="str">
        <f t="array" ref="Q176">IF(ISNUMBER(Q87),Q87*INDEX(Forecast!$E$7:$AG$7,MATCH(Q$96,Forecast!$E$5:$AG$5,0)),"n/a")</f>
        <v>n/a</v>
      </c>
      <c r="R176" s="35" t="str">
        <f t="array" ref="R176">IF(ISNUMBER(R87),R87*INDEX(Forecast!$E$7:$AG$7,MATCH(R$96,Forecast!$E$5:$AG$5,0)),"n/a")</f>
        <v>n/a</v>
      </c>
      <c r="S176" s="35" t="str">
        <f t="array" ref="S176">IF(ISNUMBER(S87),S87*INDEX(Forecast!$E$7:$AG$7,MATCH(S$96,Forecast!$E$5:$AG$5,0)),"n/a")</f>
        <v>n/a</v>
      </c>
      <c r="T176" s="35" t="str">
        <f t="array" ref="T176">IF(ISNUMBER(T87),T87*INDEX(Forecast!$E$7:$AG$7,MATCH(T$96,Forecast!$E$5:$AG$5,0)),"n/a")</f>
        <v>n/a</v>
      </c>
      <c r="U176" s="35" t="str">
        <f t="array" ref="U176">IF(ISNUMBER(U87),U87*INDEX(Forecast!$E$7:$AG$7,MATCH(U$96,Forecast!$E$5:$AG$5,0)),"n/a")</f>
        <v>n/a</v>
      </c>
      <c r="V176" s="35" t="str">
        <f t="array" ref="V176">IF(ISNUMBER(V87),V87*INDEX(Forecast!$E$7:$AG$7,MATCH(V$96,Forecast!$E$5:$AG$5,0)),"n/a")</f>
        <v>n/a</v>
      </c>
      <c r="W176" s="35" t="str">
        <f t="array" ref="W176">IF(ISNUMBER(W87),W87*INDEX(Forecast!$E$7:$AG$7,MATCH(W$96,Forecast!$E$5:$AG$5,0)),"n/a")</f>
        <v>n/a</v>
      </c>
      <c r="X176" s="35" t="str">
        <f t="array" ref="X176">IF(ISNUMBER(X87),X87*INDEX(Forecast!$E$7:$AG$7,MATCH(X$96,Forecast!$E$5:$AG$5,0)),"n/a")</f>
        <v>n/a</v>
      </c>
      <c r="Y176" s="35" t="str">
        <f t="array" ref="Y176">IF(ISNUMBER(Y87),Y87*INDEX(Forecast!$E$7:$AG$7,MATCH(Y$96,Forecast!$E$5:$AG$5,0)),"n/a")</f>
        <v>n/a</v>
      </c>
      <c r="Z176" s="35" t="str">
        <f t="array" ref="Z176">IF(ISNUMBER(Z87),Z87*INDEX(Forecast!$E$7:$AG$7,MATCH(Z$96,Forecast!$E$5:$AG$5,0)),"n/a")</f>
        <v>n/a</v>
      </c>
      <c r="AA176" s="35" t="str">
        <f t="array" ref="AA176">IF(ISNUMBER(AA87),AA87*INDEX(Forecast!$E$7:$AG$7,MATCH(AA$96,Forecast!$E$5:$AG$5,0)),"n/a")</f>
        <v>n/a</v>
      </c>
      <c r="AB176" s="35" t="str">
        <f t="array" ref="AB176">IF(ISNUMBER(AB87),AB87*INDEX(Forecast!$E$7:$AG$7,MATCH(AB$96,Forecast!$E$5:$AG$5,0)),"n/a")</f>
        <v>n/a</v>
      </c>
      <c r="AC176" s="35" t="str">
        <f t="array" ref="AC176">IF(ISNUMBER(AC87),AC87*INDEX(Forecast!$E$7:$AG$7,MATCH(AC$96,Forecast!$E$5:$AG$5,0)),"n/a")</f>
        <v>n/a</v>
      </c>
      <c r="AD176" s="35" t="str">
        <f t="array" ref="AD176">IF(ISNUMBER(AD87),AD87*INDEX(Forecast!$E$7:$AG$7,MATCH(AD$96,Forecast!$E$5:$AG$5,0)),"n/a")</f>
        <v>n/a</v>
      </c>
      <c r="AE176" s="35" t="str">
        <f t="array" ref="AE176">IF(ISNUMBER(AE87),AE87*INDEX(Forecast!$E$7:$AG$7,MATCH(AE$96,Forecast!$E$5:$AG$5,0)),"n/a")</f>
        <v>n/a</v>
      </c>
      <c r="AF176" s="35" t="str">
        <f t="array" ref="AF176">IF(ISNUMBER(AF87),AF87*INDEX(Forecast!$E$7:$AG$7,MATCH(AF$96,Forecast!$E$5:$AG$5,0)),"n/a")</f>
        <v>n/a</v>
      </c>
      <c r="AG176" s="35" t="str">
        <f t="array" ref="AG176">IF(ISNUMBER(AG87),AG87*INDEX(Forecast!$E$7:$AG$7,MATCH(AG$96,Forecast!$E$5:$AG$5,0)),"n/a")</f>
        <v>n/a</v>
      </c>
      <c r="AH176" s="35" t="str">
        <f t="array" ref="AH176">IF(ISNUMBER(AH87),AH87*INDEX(Forecast!$E$7:$AG$7,MATCH(AH$96,Forecast!$E$5:$AG$5,0)),"n/a")</f>
        <v>n/a</v>
      </c>
      <c r="AI176" s="35" t="str">
        <f t="array" ref="AI176">IF(ISNUMBER(AI87),AI87*INDEX(Forecast!$E$7:$AG$7,MATCH(AI$96,Forecast!$E$5:$AG$5,0)),"n/a")</f>
        <v>n/a</v>
      </c>
      <c r="AJ176" s="35" t="str">
        <f t="array" ref="AJ176">IF(ISNUMBER(AJ87),AJ87*INDEX(Forecast!$E$7:$AG$7,MATCH(AJ$96,Forecast!$E$5:$AG$5,0)),"n/a")</f>
        <v>n/a</v>
      </c>
      <c r="AK176" s="35" t="str">
        <f t="array" ref="AK176">IF(ISNUMBER(AK87),AK87*INDEX(Forecast!$E$7:$AG$7,MATCH(AK$96,Forecast!$E$5:$AG$5,0)),"n/a")</f>
        <v>n/a</v>
      </c>
    </row>
    <row r="177" spans="1:37" ht="15" customHeight="1" x14ac:dyDescent="0.25">
      <c r="A177" s="51">
        <v>12</v>
      </c>
      <c r="B177" s="36" t="s">
        <v>52</v>
      </c>
      <c r="C177" s="36" t="s">
        <v>105</v>
      </c>
      <c r="D177" s="53"/>
      <c r="E177" s="53"/>
      <c r="F177" s="53"/>
      <c r="G177" s="53"/>
      <c r="H177" s="53"/>
      <c r="I177" s="35">
        <f t="array" ref="I177">IF(ISNUMBER(I88),I88*INDEX(Forecast!$E$7:$AG$7,MATCH(I$96,Forecast!$E$5:$AG$5,0)),"n/a")</f>
        <v>19501751.617309786</v>
      </c>
      <c r="J177" s="35">
        <f t="array" ref="J177">IF(ISNUMBER(J88),J88*INDEX(Forecast!$E$7:$AG$7,MATCH(J$96,Forecast!$E$5:$AG$5,0)),"n/a")</f>
        <v>20402732.5420295</v>
      </c>
      <c r="K177" s="35">
        <f t="array" ref="K177">IF(ISNUMBER(K88),K88*INDEX(Forecast!$E$7:$AG$7,MATCH(K$96,Forecast!$E$5:$AG$5,0)),"n/a")</f>
        <v>21388184.523809522</v>
      </c>
      <c r="L177" s="35">
        <f t="array" ref="L177">IF(ISNUMBER(L88),L88*INDEX(Forecast!$E$7:$AG$7,MATCH(L$96,Forecast!$E$5:$AG$5,0)),"n/a")</f>
        <v>22299321.18452381</v>
      </c>
      <c r="M177" s="35">
        <f t="array" ref="M177">IF(ISNUMBER(M88),M88*INDEX(Forecast!$E$7:$AG$7,MATCH(M$96,Forecast!$E$5:$AG$5,0)),"n/a")</f>
        <v>23240352.538510714</v>
      </c>
      <c r="N177" s="35">
        <f t="array" ref="N177">IF(ISNUMBER(N88),N88*INDEX(Forecast!$E$7:$AG$7,MATCH(N$96,Forecast!$E$5:$AG$5,0)),"n/a")</f>
        <v>23937563.114666034</v>
      </c>
      <c r="O177" s="35">
        <f t="array" ref="O177">IF(ISNUMBER(O88),O88*INDEX(Forecast!$E$7:$AG$7,MATCH(O$96,Forecast!$E$5:$AG$5,0)),"n/a")</f>
        <v>24655690.008106016</v>
      </c>
      <c r="P177" s="35">
        <f t="array" ref="P177">IF(ISNUMBER(P88),P88*INDEX(Forecast!$E$7:$AG$7,MATCH(P$96,Forecast!$E$5:$AG$5,0)),"n/a")</f>
        <v>25395360.708349194</v>
      </c>
      <c r="Q177" s="35">
        <f t="array" ref="Q177">IF(ISNUMBER(Q88),Q88*INDEX(Forecast!$E$7:$AG$7,MATCH(Q$96,Forecast!$E$5:$AG$5,0)),"n/a")</f>
        <v>26157221.52959967</v>
      </c>
      <c r="R177" s="35">
        <f t="array" ref="R177">IF(ISNUMBER(R88),R88*INDEX(Forecast!$E$7:$AG$7,MATCH(R$96,Forecast!$E$5:$AG$5,0)),"n/a")</f>
        <v>26941938.175487664</v>
      </c>
      <c r="S177" s="35">
        <f t="array" ref="S177">IF(ISNUMBER(S88),S88*INDEX(Forecast!$E$7:$AG$7,MATCH(S$96,Forecast!$E$5:$AG$5,0)),"n/a")</f>
        <v>27750196.320752293</v>
      </c>
      <c r="T177" s="35">
        <f t="array" ref="T177">IF(ISNUMBER(T88),T88*INDEX(Forecast!$E$7:$AG$7,MATCH(T$96,Forecast!$E$5:$AG$5,0)),"n/a")</f>
        <v>28582702.210374866</v>
      </c>
      <c r="U177" s="35">
        <f t="array" ref="U177">IF(ISNUMBER(U88),U88*INDEX(Forecast!$E$7:$AG$7,MATCH(U$96,Forecast!$E$5:$AG$5,0)),"n/a")</f>
        <v>29440183.276686113</v>
      </c>
      <c r="V177" s="35">
        <f t="array" ref="V177">IF(ISNUMBER(V88),V88*INDEX(Forecast!$E$7:$AG$7,MATCH(V$96,Forecast!$E$5:$AG$5,0)),"n/a")</f>
        <v>30323388.774986699</v>
      </c>
      <c r="W177" s="35">
        <f t="array" ref="W177">IF(ISNUMBER(W88),W88*INDEX(Forecast!$E$7:$AG$7,MATCH(W$96,Forecast!$E$5:$AG$5,0)),"n/a")</f>
        <v>31233090.438236296</v>
      </c>
      <c r="X177" s="35">
        <f t="array" ref="X177">IF(ISNUMBER(X88),X88*INDEX(Forecast!$E$7:$AG$7,MATCH(X$96,Forecast!$E$5:$AG$5,0)),"n/a")</f>
        <v>32170083.151383389</v>
      </c>
      <c r="Y177" s="35">
        <f t="array" ref="Y177">IF(ISNUMBER(Y88),Y88*INDEX(Forecast!$E$7:$AG$7,MATCH(Y$96,Forecast!$E$5:$AG$5,0)),"n/a")</f>
        <v>33135185.645924892</v>
      </c>
      <c r="Z177" s="35">
        <f t="array" ref="Z177">IF(ISNUMBER(Z88),Z88*INDEX(Forecast!$E$7:$AG$7,MATCH(Z$96,Forecast!$E$5:$AG$5,0)),"n/a")</f>
        <v>34129241.215302639</v>
      </c>
      <c r="AA177" s="35">
        <f t="array" ref="AA177">IF(ISNUMBER(AA88),AA88*INDEX(Forecast!$E$7:$AG$7,MATCH(AA$96,Forecast!$E$5:$AG$5,0)),"n/a")</f>
        <v>35153118.451761723</v>
      </c>
      <c r="AB177" s="35">
        <f t="array" ref="AB177">IF(ISNUMBER(AB88),AB88*INDEX(Forecast!$E$7:$AG$7,MATCH(AB$96,Forecast!$E$5:$AG$5,0)),"n/a")</f>
        <v>36207712.005314574</v>
      </c>
      <c r="AC177" s="35">
        <f t="array" ref="AC177">IF(ISNUMBER(AC88),AC88*INDEX(Forecast!$E$7:$AG$7,MATCH(AC$96,Forecast!$E$5:$AG$5,0)),"n/a")</f>
        <v>37293943.365474008</v>
      </c>
      <c r="AD177" s="35">
        <f t="array" ref="AD177">IF(ISNUMBER(AD88),AD88*INDEX(Forecast!$E$7:$AG$7,MATCH(AD$96,Forecast!$E$5:$AG$5,0)),"n/a")</f>
        <v>38412761.666438229</v>
      </c>
      <c r="AE177" s="35">
        <f t="array" ref="AE177">IF(ISNUMBER(AE88),AE88*INDEX(Forecast!$E$7:$AG$7,MATCH(AE$96,Forecast!$E$5:$AG$5,0)),"n/a")</f>
        <v>39565144.516431376</v>
      </c>
      <c r="AF177" s="35">
        <f t="array" ref="AF177">IF(ISNUMBER(AF88),AF88*INDEX(Forecast!$E$7:$AG$7,MATCH(AF$96,Forecast!$E$5:$AG$5,0)),"n/a")</f>
        <v>40752098.851924323</v>
      </c>
      <c r="AG177" s="35">
        <f t="array" ref="AG177">IF(ISNUMBER(AG88),AG88*INDEX(Forecast!$E$7:$AG$7,MATCH(AG$96,Forecast!$E$5:$AG$5,0)),"n/a")</f>
        <v>41974661.817482054</v>
      </c>
      <c r="AH177" s="35">
        <f t="array" ref="AH177">IF(ISNUMBER(AH88),AH88*INDEX(Forecast!$E$7:$AG$7,MATCH(AH$96,Forecast!$E$5:$AG$5,0)),"n/a")</f>
        <v>43233901.672006518</v>
      </c>
      <c r="AI177" s="35">
        <f t="array" ref="AI177">IF(ISNUMBER(AI88),AI88*INDEX(Forecast!$E$7:$AG$7,MATCH(AI$96,Forecast!$E$5:$AG$5,0)),"n/a")</f>
        <v>44530918.722166717</v>
      </c>
      <c r="AJ177" s="35">
        <f t="array" ref="AJ177">IF(ISNUMBER(AJ88),AJ88*INDEX(Forecast!$E$7:$AG$7,MATCH(AJ$96,Forecast!$E$5:$AG$5,0)),"n/a")</f>
        <v>45866846.283831716</v>
      </c>
      <c r="AK177" s="35">
        <f t="array" ref="AK177">IF(ISNUMBER(AK88),AK88*INDEX(Forecast!$E$7:$AG$7,MATCH(AK$96,Forecast!$E$5:$AG$5,0)),"n/a")</f>
        <v>47242851.672346674</v>
      </c>
    </row>
    <row r="178" spans="1:37" ht="15" customHeight="1" x14ac:dyDescent="0.25">
      <c r="A178" s="51">
        <v>12</v>
      </c>
      <c r="B178" s="36" t="s">
        <v>52</v>
      </c>
      <c r="C178" s="36" t="s">
        <v>106</v>
      </c>
      <c r="D178" s="53"/>
      <c r="E178" s="53"/>
      <c r="F178" s="53"/>
      <c r="G178" s="53"/>
      <c r="H178" s="53"/>
      <c r="I178" s="35">
        <f t="array" ref="I178">IF(ISNUMBER(I89),I89*INDEX(Forecast!$E$7:$AG$7,MATCH(I$96,Forecast!$E$5:$AG$5,0)),"n/a")</f>
        <v>23402101.940771744</v>
      </c>
      <c r="J178" s="35">
        <f t="array" ref="J178">IF(ISNUMBER(J89),J89*INDEX(Forecast!$E$7:$AG$7,MATCH(J$96,Forecast!$E$5:$AG$5,0)),"n/a")</f>
        <v>24401668.120267279</v>
      </c>
      <c r="K178" s="35">
        <f t="array" ref="K178">IF(ISNUMBER(K89),K89*INDEX(Forecast!$E$7:$AG$7,MATCH(K$96,Forecast!$E$5:$AG$5,0)),"n/a")</f>
        <v>25496427.007142857</v>
      </c>
      <c r="L178" s="35">
        <f t="array" ref="L178">IF(ISNUMBER(L89),L89*INDEX(Forecast!$E$7:$AG$7,MATCH(L$96,Forecast!$E$5:$AG$5,0)),"n/a")</f>
        <v>26496909.725384675</v>
      </c>
      <c r="M178" s="35">
        <f t="array" ref="M178">IF(ISNUMBER(M89),M89*INDEX(Forecast!$E$7:$AG$7,MATCH(M$96,Forecast!$E$5:$AG$5,0)),"n/a")</f>
        <v>27527584.780250207</v>
      </c>
      <c r="N178" s="35">
        <f t="array" ref="N178">IF(ISNUMBER(N89),N89*INDEX(Forecast!$E$7:$AG$7,MATCH(N$96,Forecast!$E$5:$AG$5,0)),"n/a")</f>
        <v>28265095.339477874</v>
      </c>
      <c r="O178" s="35">
        <f t="array" ref="O178">IF(ISNUMBER(O89),O89*INDEX(Forecast!$E$7:$AG$7,MATCH(O$96,Forecast!$E$5:$AG$5,0)),"n/a")</f>
        <v>29023901.035831083</v>
      </c>
      <c r="P178" s="35">
        <f t="array" ref="P178">IF(ISNUMBER(P89),P89*INDEX(Forecast!$E$7:$AG$7,MATCH(P$96,Forecast!$E$5:$AG$5,0)),"n/a")</f>
        <v>29804632.919734884</v>
      </c>
      <c r="Q178" s="35">
        <f t="array" ref="Q178">IF(ISNUMBER(Q89),Q89*INDEX(Forecast!$E$7:$AG$7,MATCH(Q$96,Forecast!$E$5:$AG$5,0)),"n/a")</f>
        <v>30607940.899772383</v>
      </c>
      <c r="R178" s="35">
        <f t="array" ref="R178">IF(ISNUMBER(R89),R89*INDEX(Forecast!$E$7:$AG$7,MATCH(R$96,Forecast!$E$5:$AG$5,0)),"n/a")</f>
        <v>31434494.307739999</v>
      </c>
      <c r="S178" s="35">
        <f t="array" ref="S178">IF(ISNUMBER(S89),S89*INDEX(Forecast!$E$7:$AG$7,MATCH(S$96,Forecast!$E$5:$AG$5,0)),"n/a")</f>
        <v>32284982.48064781</v>
      </c>
      <c r="T178" s="35">
        <f t="array" ref="T178">IF(ISNUMBER(T89),T89*INDEX(Forecast!$E$7:$AG$7,MATCH(T$96,Forecast!$E$5:$AG$5,0)),"n/a")</f>
        <v>33160115.360173393</v>
      </c>
      <c r="U178" s="35">
        <f t="array" ref="U178">IF(ISNUMBER(U89),U89*INDEX(Forecast!$E$7:$AG$7,MATCH(U$96,Forecast!$E$5:$AG$5,0)),"n/a")</f>
        <v>34060624.110092752</v>
      </c>
      <c r="V178" s="35">
        <f t="array" ref="V178">IF(ISNUMBER(V89),V89*INDEX(Forecast!$E$7:$AG$7,MATCH(V$96,Forecast!$E$5:$AG$5,0)),"n/a")</f>
        <v>34987261.752227351</v>
      </c>
      <c r="W178" s="35">
        <f t="array" ref="W178">IF(ISNUMBER(W89),W89*INDEX(Forecast!$E$7:$AG$7,MATCH(W$96,Forecast!$E$5:$AG$5,0)),"n/a")</f>
        <v>35940803.821463019</v>
      </c>
      <c r="X178" s="35">
        <f t="array" ref="X178">IF(ISNUMBER(X89),X89*INDEX(Forecast!$E$7:$AG$7,MATCH(X$96,Forecast!$E$5:$AG$5,0)),"n/a")</f>
        <v>36922049.040412433</v>
      </c>
      <c r="Y178" s="35">
        <f t="array" ref="Y178">IF(ISNUMBER(Y89),Y89*INDEX(Forecast!$E$7:$AG$7,MATCH(Y$96,Forecast!$E$5:$AG$5,0)),"n/a")</f>
        <v>37931820.014310814</v>
      </c>
      <c r="Z178" s="35">
        <f t="array" ref="Z178">IF(ISNUMBER(Z89),Z89*INDEX(Forecast!$E$7:$AG$7,MATCH(Z$96,Forecast!$E$5:$AG$5,0)),"n/a")</f>
        <v>38970963.946751386</v>
      </c>
      <c r="AA178" s="35">
        <f t="array" ref="AA178">IF(ISNUMBER(AA89),AA89*INDEX(Forecast!$E$7:$AG$7,MATCH(AA$96,Forecast!$E$5:$AG$5,0)),"n/a")</f>
        <v>40040353.376886092</v>
      </c>
      <c r="AB178" s="35">
        <f t="array" ref="AB178">IF(ISNUMBER(AB89),AB89*INDEX(Forecast!$E$7:$AG$7,MATCH(AB$96,Forecast!$E$5:$AG$5,0)),"n/a")</f>
        <v>41140886.938735105</v>
      </c>
      <c r="AC178" s="35">
        <f t="array" ref="AC178">IF(ISNUMBER(AC89),AC89*INDEX(Forecast!$E$7:$AG$7,MATCH(AC$96,Forecast!$E$5:$AG$5,0)),"n/a")</f>
        <v>42273490.143268704</v>
      </c>
      <c r="AD178" s="35">
        <f t="array" ref="AD178">IF(ISNUMBER(AD89),AD89*INDEX(Forecast!$E$7:$AG$7,MATCH(AD$96,Forecast!$E$5:$AG$5,0)),"n/a")</f>
        <v>43439116.183944203</v>
      </c>
      <c r="AE178" s="35">
        <f t="array" ref="AE178">IF(ISNUMBER(AE89),AE89*INDEX(Forecast!$E$7:$AG$7,MATCH(AE$96,Forecast!$E$5:$AG$5,0)),"n/a")</f>
        <v>44638746.766401887</v>
      </c>
      <c r="AF178" s="35">
        <f t="array" ref="AF178">IF(ISNUMBER(AF89),AF89*INDEX(Forecast!$E$7:$AG$7,MATCH(AF$96,Forecast!$E$5:$AG$5,0)),"n/a")</f>
        <v>45873392.963044569</v>
      </c>
      <c r="AG178" s="35">
        <f t="array" ref="AG178">IF(ISNUMBER(AG89),AG89*INDEX(Forecast!$E$7:$AG$7,MATCH(AG$96,Forecast!$E$5:$AG$5,0)),"n/a")</f>
        <v>47144096.09324681</v>
      </c>
      <c r="AH178" s="35">
        <f t="array" ref="AH178">IF(ISNUMBER(AH89),AH89*INDEX(Forecast!$E$7:$AG$7,MATCH(AH$96,Forecast!$E$5:$AG$5,0)),"n/a")</f>
        <v>48451928.629963472</v>
      </c>
      <c r="AI178" s="35">
        <f t="array" ref="AI178">IF(ISNUMBER(AI89),AI89*INDEX(Forecast!$E$7:$AG$7,MATCH(AI$96,Forecast!$E$5:$AG$5,0)),"n/a")</f>
        <v>49797995.133528471</v>
      </c>
      <c r="AJ178" s="35">
        <f t="array" ref="AJ178">IF(ISNUMBER(AJ89),AJ89*INDEX(Forecast!$E$7:$AG$7,MATCH(AJ$96,Forecast!$E$5:$AG$5,0)),"n/a")</f>
        <v>51183433.213460281</v>
      </c>
      <c r="AK178" s="35">
        <f t="array" ref="AK178">IF(ISNUMBER(AK89),AK89*INDEX(Forecast!$E$7:$AG$7,MATCH(AK$96,Forecast!$E$5:$AG$5,0)),"n/a")</f>
        <v>52609414.519113742</v>
      </c>
    </row>
    <row r="179" spans="1:37" ht="15" customHeight="1" x14ac:dyDescent="0.25">
      <c r="A179" s="51">
        <v>12</v>
      </c>
      <c r="B179" s="36" t="s">
        <v>52</v>
      </c>
      <c r="C179" s="36" t="s">
        <v>108</v>
      </c>
      <c r="D179" s="53"/>
      <c r="E179" s="53"/>
      <c r="F179" s="53"/>
      <c r="G179" s="53"/>
      <c r="H179" s="53"/>
      <c r="I179" s="35" t="str">
        <f t="array" ref="I179">IF(ISNUMBER(I90),I90*INDEX(Forecast!$E$7:$AG$7,MATCH(I$96,Forecast!$E$5:$AG$5,0)),"n/a")</f>
        <v>n/a</v>
      </c>
      <c r="J179" s="35" t="str">
        <f t="array" ref="J179">IF(ISNUMBER(J90),J90*INDEX(Forecast!$E$7:$AG$7,MATCH(J$96,Forecast!$E$5:$AG$5,0)),"n/a")</f>
        <v>n/a</v>
      </c>
      <c r="K179" s="35" t="str">
        <f t="array" ref="K179">IF(ISNUMBER(K90),K90*INDEX(Forecast!$E$7:$AG$7,MATCH(K$96,Forecast!$E$5:$AG$5,0)),"n/a")</f>
        <v>n/a</v>
      </c>
      <c r="L179" s="35" t="str">
        <f t="array" ref="L179">IF(ISNUMBER(L90),L90*INDEX(Forecast!$E$7:$AG$7,MATCH(L$96,Forecast!$E$5:$AG$5,0)),"n/a")</f>
        <v>n/a</v>
      </c>
      <c r="M179" s="35" t="str">
        <f t="array" ref="M179">IF(ISNUMBER(M90),M90*INDEX(Forecast!$E$7:$AG$7,MATCH(M$96,Forecast!$E$5:$AG$5,0)),"n/a")</f>
        <v>n/a</v>
      </c>
      <c r="N179" s="35" t="str">
        <f t="array" ref="N179">IF(ISNUMBER(N90),N90*INDEX(Forecast!$E$7:$AG$7,MATCH(N$96,Forecast!$E$5:$AG$5,0)),"n/a")</f>
        <v>n/a</v>
      </c>
      <c r="O179" s="35" t="str">
        <f t="array" ref="O179">IF(ISNUMBER(O90),O90*INDEX(Forecast!$E$7:$AG$7,MATCH(O$96,Forecast!$E$5:$AG$5,0)),"n/a")</f>
        <v>n/a</v>
      </c>
      <c r="P179" s="35" t="str">
        <f t="array" ref="P179">IF(ISNUMBER(P90),P90*INDEX(Forecast!$E$7:$AG$7,MATCH(P$96,Forecast!$E$5:$AG$5,0)),"n/a")</f>
        <v>n/a</v>
      </c>
      <c r="Q179" s="35" t="str">
        <f t="array" ref="Q179">IF(ISNUMBER(Q90),Q90*INDEX(Forecast!$E$7:$AG$7,MATCH(Q$96,Forecast!$E$5:$AG$5,0)),"n/a")</f>
        <v>n/a</v>
      </c>
      <c r="R179" s="35" t="str">
        <f t="array" ref="R179">IF(ISNUMBER(R90),R90*INDEX(Forecast!$E$7:$AG$7,MATCH(R$96,Forecast!$E$5:$AG$5,0)),"n/a")</f>
        <v>n/a</v>
      </c>
      <c r="S179" s="35" t="str">
        <f t="array" ref="S179">IF(ISNUMBER(S90),S90*INDEX(Forecast!$E$7:$AG$7,MATCH(S$96,Forecast!$E$5:$AG$5,0)),"n/a")</f>
        <v>n/a</v>
      </c>
      <c r="T179" s="35" t="str">
        <f t="array" ref="T179">IF(ISNUMBER(T90),T90*INDEX(Forecast!$E$7:$AG$7,MATCH(T$96,Forecast!$E$5:$AG$5,0)),"n/a")</f>
        <v>n/a</v>
      </c>
      <c r="U179" s="35" t="str">
        <f t="array" ref="U179">IF(ISNUMBER(U90),U90*INDEX(Forecast!$E$7:$AG$7,MATCH(U$96,Forecast!$E$5:$AG$5,0)),"n/a")</f>
        <v>n/a</v>
      </c>
      <c r="V179" s="35" t="str">
        <f t="array" ref="V179">IF(ISNUMBER(V90),V90*INDEX(Forecast!$E$7:$AG$7,MATCH(V$96,Forecast!$E$5:$AG$5,0)),"n/a")</f>
        <v>n/a</v>
      </c>
      <c r="W179" s="35" t="str">
        <f t="array" ref="W179">IF(ISNUMBER(W90),W90*INDEX(Forecast!$E$7:$AG$7,MATCH(W$96,Forecast!$E$5:$AG$5,0)),"n/a")</f>
        <v>n/a</v>
      </c>
      <c r="X179" s="35" t="str">
        <f t="array" ref="X179">IF(ISNUMBER(X90),X90*INDEX(Forecast!$E$7:$AG$7,MATCH(X$96,Forecast!$E$5:$AG$5,0)),"n/a")</f>
        <v>n/a</v>
      </c>
      <c r="Y179" s="35" t="str">
        <f t="array" ref="Y179">IF(ISNUMBER(Y90),Y90*INDEX(Forecast!$E$7:$AG$7,MATCH(Y$96,Forecast!$E$5:$AG$5,0)),"n/a")</f>
        <v>n/a</v>
      </c>
      <c r="Z179" s="35" t="str">
        <f t="array" ref="Z179">IF(ISNUMBER(Z90),Z90*INDEX(Forecast!$E$7:$AG$7,MATCH(Z$96,Forecast!$E$5:$AG$5,0)),"n/a")</f>
        <v>n/a</v>
      </c>
      <c r="AA179" s="35" t="str">
        <f t="array" ref="AA179">IF(ISNUMBER(AA90),AA90*INDEX(Forecast!$E$7:$AG$7,MATCH(AA$96,Forecast!$E$5:$AG$5,0)),"n/a")</f>
        <v>n/a</v>
      </c>
      <c r="AB179" s="35" t="str">
        <f t="array" ref="AB179">IF(ISNUMBER(AB90),AB90*INDEX(Forecast!$E$7:$AG$7,MATCH(AB$96,Forecast!$E$5:$AG$5,0)),"n/a")</f>
        <v>n/a</v>
      </c>
      <c r="AC179" s="35" t="str">
        <f t="array" ref="AC179">IF(ISNUMBER(AC90),AC90*INDEX(Forecast!$E$7:$AG$7,MATCH(AC$96,Forecast!$E$5:$AG$5,0)),"n/a")</f>
        <v>n/a</v>
      </c>
      <c r="AD179" s="35" t="str">
        <f t="array" ref="AD179">IF(ISNUMBER(AD90),AD90*INDEX(Forecast!$E$7:$AG$7,MATCH(AD$96,Forecast!$E$5:$AG$5,0)),"n/a")</f>
        <v>n/a</v>
      </c>
      <c r="AE179" s="35" t="str">
        <f t="array" ref="AE179">IF(ISNUMBER(AE90),AE90*INDEX(Forecast!$E$7:$AG$7,MATCH(AE$96,Forecast!$E$5:$AG$5,0)),"n/a")</f>
        <v>n/a</v>
      </c>
      <c r="AF179" s="35" t="str">
        <f t="array" ref="AF179">IF(ISNUMBER(AF90),AF90*INDEX(Forecast!$E$7:$AG$7,MATCH(AF$96,Forecast!$E$5:$AG$5,0)),"n/a")</f>
        <v>n/a</v>
      </c>
      <c r="AG179" s="35" t="str">
        <f t="array" ref="AG179">IF(ISNUMBER(AG90),AG90*INDEX(Forecast!$E$7:$AG$7,MATCH(AG$96,Forecast!$E$5:$AG$5,0)),"n/a")</f>
        <v>n/a</v>
      </c>
      <c r="AH179" s="35" t="str">
        <f t="array" ref="AH179">IF(ISNUMBER(AH90),AH90*INDEX(Forecast!$E$7:$AG$7,MATCH(AH$96,Forecast!$E$5:$AG$5,0)),"n/a")</f>
        <v>n/a</v>
      </c>
      <c r="AI179" s="35" t="str">
        <f t="array" ref="AI179">IF(ISNUMBER(AI90),AI90*INDEX(Forecast!$E$7:$AG$7,MATCH(AI$96,Forecast!$E$5:$AG$5,0)),"n/a")</f>
        <v>n/a</v>
      </c>
      <c r="AJ179" s="35" t="str">
        <f t="array" ref="AJ179">IF(ISNUMBER(AJ90),AJ90*INDEX(Forecast!$E$7:$AG$7,MATCH(AJ$96,Forecast!$E$5:$AG$5,0)),"n/a")</f>
        <v>n/a</v>
      </c>
      <c r="AK179" s="35" t="str">
        <f t="array" ref="AK179">IF(ISNUMBER(AK90),AK90*INDEX(Forecast!$E$7:$AG$7,MATCH(AK$96,Forecast!$E$5:$AG$5,0)),"n/a")</f>
        <v>n/a</v>
      </c>
    </row>
    <row r="180" spans="1:37" ht="15" customHeight="1" x14ac:dyDescent="0.25">
      <c r="A180" s="51">
        <v>12</v>
      </c>
      <c r="B180" s="36" t="s">
        <v>52</v>
      </c>
      <c r="C180" s="36" t="s">
        <v>109</v>
      </c>
      <c r="D180" s="53"/>
      <c r="E180" s="53"/>
      <c r="F180" s="53"/>
      <c r="G180" s="53"/>
      <c r="H180" s="53"/>
      <c r="I180" s="35">
        <f t="array" ref="I180">IF(ISNUMBER(I91),I91*INDEX(Forecast!$E$7:$AG$7,MATCH(I$96,Forecast!$E$5:$AG$5,0)),"n/a")</f>
        <v>39003503.234619573</v>
      </c>
      <c r="J180" s="35">
        <f t="array" ref="J180">IF(ISNUMBER(J91),J91*INDEX(Forecast!$E$7:$AG$7,MATCH(J$96,Forecast!$E$5:$AG$5,0)),"n/a")</f>
        <v>40193383.107798114</v>
      </c>
      <c r="K180" s="35">
        <f t="array" ref="K180">IF(ISNUMBER(K91),K91*INDEX(Forecast!$E$7:$AG$7,MATCH(K$96,Forecast!$E$5:$AG$5,0)),"n/a")</f>
        <v>41512327.34226191</v>
      </c>
      <c r="L180" s="35">
        <f t="array" ref="L180">IF(ISNUMBER(L91),L91*INDEX(Forecast!$E$7:$AG$7,MATCH(L$96,Forecast!$E$5:$AG$5,0)),"n/a")</f>
        <v>42651309.547966704</v>
      </c>
      <c r="M180" s="35">
        <f t="array" ref="M180">IF(ISNUMBER(M91),M91*INDEX(Forecast!$E$7:$AG$7,MATCH(M$96,Forecast!$E$5:$AG$5,0)),"n/a")</f>
        <v>43814869.542719491</v>
      </c>
      <c r="N180" s="35">
        <f t="array" ref="N180">IF(ISNUMBER(N91),N91*INDEX(Forecast!$E$7:$AG$7,MATCH(N$96,Forecast!$E$5:$AG$5,0)),"n/a")</f>
        <v>44493563.053571023</v>
      </c>
      <c r="O180" s="35">
        <f t="array" ref="O180">IF(ISNUMBER(O91),O91*INDEX(Forecast!$E$7:$AG$7,MATCH(O$96,Forecast!$E$5:$AG$5,0)),"n/a")</f>
        <v>45193189.547065988</v>
      </c>
      <c r="P180" s="35">
        <f t="array" ref="P180">IF(ISNUMBER(P91),P91*INDEX(Forecast!$E$7:$AG$7,MATCH(P$96,Forecast!$E$5:$AG$5,0)),"n/a")</f>
        <v>45914376.497724101</v>
      </c>
      <c r="Q180" s="35">
        <f t="array" ref="Q180">IF(ISNUMBER(Q91),Q91*INDEX(Forecast!$E$7:$AG$7,MATCH(Q$96,Forecast!$E$5:$AG$5,0)),"n/a")</f>
        <v>46657770.20476415</v>
      </c>
      <c r="R180" s="35">
        <f t="array" ref="R180">IF(ISNUMBER(R91),R91*INDEX(Forecast!$E$7:$AG$7,MATCH(R$96,Forecast!$E$5:$AG$5,0)),"n/a")</f>
        <v>47424036.356844492</v>
      </c>
      <c r="S180" s="35">
        <f t="array" ref="S180">IF(ISNUMBER(S91),S91*INDEX(Forecast!$E$7:$AG$7,MATCH(S$96,Forecast!$E$5:$AG$5,0)),"n/a")</f>
        <v>48213860.613745898</v>
      </c>
      <c r="T180" s="35">
        <f t="array" ref="T180">IF(ISNUMBER(T91),T91*INDEX(Forecast!$E$7:$AG$7,MATCH(T$96,Forecast!$E$5:$AG$5,0)),"n/a")</f>
        <v>49027949.20550479</v>
      </c>
      <c r="U180" s="35">
        <f t="array" ref="U180">IF(ISNUMBER(U91),U91*INDEX(Forecast!$E$7:$AG$7,MATCH(U$96,Forecast!$E$5:$AG$5,0)),"n/a")</f>
        <v>49867029.549520418</v>
      </c>
      <c r="V180" s="35">
        <f t="array" ref="V180">IF(ISNUMBER(V91),V91*INDEX(Forecast!$E$7:$AG$7,MATCH(V$96,Forecast!$E$5:$AG$5,0)),"n/a")</f>
        <v>50731850.886175446</v>
      </c>
      <c r="W180" s="35">
        <f t="array" ref="W180">IF(ISNUMBER(W91),W91*INDEX(Forecast!$E$7:$AG$7,MATCH(W$96,Forecast!$E$5:$AG$5,0)),"n/a")</f>
        <v>51623184.933524981</v>
      </c>
      <c r="X180" s="35">
        <f t="array" ref="X180">IF(ISNUMBER(X91),X91*INDEX(Forecast!$E$7:$AG$7,MATCH(X$96,Forecast!$E$5:$AG$5,0)),"n/a")</f>
        <v>52541826.561626315</v>
      </c>
      <c r="Y180" s="35">
        <f t="array" ref="Y180">IF(ISNUMBER(Y91),Y91*INDEX(Forecast!$E$7:$AG$7,MATCH(Y$96,Forecast!$E$5:$AG$5,0)),"n/a")</f>
        <v>53488594.48709859</v>
      </c>
      <c r="Z180" s="35">
        <f t="array" ref="Z180">IF(ISNUMBER(Z91),Z91*INDEX(Forecast!$E$7:$AG$7,MATCH(Z$96,Forecast!$E$5:$AG$5,0)),"n/a")</f>
        <v>54464331.988519281</v>
      </c>
      <c r="AA180" s="35">
        <f t="array" ref="AA180">IF(ISNUMBER(AA91),AA91*INDEX(Forecast!$E$7:$AG$7,MATCH(AA$96,Forecast!$E$5:$AG$5,0)),"n/a")</f>
        <v>55469907.643282473</v>
      </c>
      <c r="AB180" s="35">
        <f t="array" ref="AB180">IF(ISNUMBER(AB91),AB91*INDEX(Forecast!$E$7:$AG$7,MATCH(AB$96,Forecast!$E$5:$AG$5,0)),"n/a")</f>
        <v>56506216.086562954</v>
      </c>
      <c r="AC180" s="35">
        <f t="array" ref="AC180">IF(ISNUMBER(AC91),AC91*INDEX(Forecast!$E$7:$AG$7,MATCH(AC$96,Forecast!$E$5:$AG$5,0)),"n/a")</f>
        <v>57574178.793049268</v>
      </c>
      <c r="AD180" s="35">
        <f t="array" ref="AD180">IF(ISNUMBER(AD91),AD91*INDEX(Forecast!$E$7:$AG$7,MATCH(AD$96,Forecast!$E$5:$AG$5,0)),"n/a")</f>
        <v>58674744.882128678</v>
      </c>
      <c r="AE180" s="35">
        <f t="array" ref="AE180">IF(ISNUMBER(AE91),AE91*INDEX(Forecast!$E$7:$AG$7,MATCH(AE$96,Forecast!$E$5:$AG$5,0)),"n/a")</f>
        <v>59808891.947227694</v>
      </c>
      <c r="AF180" s="35">
        <f t="array" ref="AF180">IF(ISNUMBER(AF91),AF91*INDEX(Forecast!$E$7:$AG$7,MATCH(AF$96,Forecast!$E$5:$AG$5,0)),"n/a")</f>
        <v>60977626.910032928</v>
      </c>
      <c r="AG180" s="35">
        <f t="array" ref="AG180">IF(ISNUMBER(AG91),AG91*INDEX(Forecast!$E$7:$AG$7,MATCH(AG$96,Forecast!$E$5:$AG$5,0)),"n/a")</f>
        <v>62181986.900338367</v>
      </c>
      <c r="AH180" s="35">
        <f t="array" ref="AH180">IF(ISNUMBER(AH91),AH91*INDEX(Forecast!$E$7:$AG$7,MATCH(AH$96,Forecast!$E$5:$AG$5,0)),"n/a")</f>
        <v>63423040.162288256</v>
      </c>
      <c r="AI180" s="35">
        <f t="array" ref="AI180">IF(ISNUMBER(AI91),AI91*INDEX(Forecast!$E$7:$AG$7,MATCH(AI$96,Forecast!$E$5:$AG$5,0)),"n/a")</f>
        <v>64701886.987807192</v>
      </c>
      <c r="AJ180" s="35">
        <f t="array" ref="AJ180">IF(ISNUMBER(AJ91),AJ91*INDEX(Forecast!$E$7:$AG$7,MATCH(AJ$96,Forecast!$E$5:$AG$5,0)),"n/a")</f>
        <v>66019660.678033136</v>
      </c>
      <c r="AK180" s="35">
        <f t="array" ref="AK180">IF(ISNUMBER(AK91),AK91*INDEX(Forecast!$E$7:$AG$7,MATCH(AK$96,Forecast!$E$5:$AG$5,0)),"n/a")</f>
        <v>67377528.533593312</v>
      </c>
    </row>
    <row r="181" spans="1:37" ht="15.75" customHeight="1" x14ac:dyDescent="0.25">
      <c r="A181" s="47"/>
    </row>
    <row r="182" spans="1:37" ht="15.75" customHeight="1" x14ac:dyDescent="0.25">
      <c r="A182" s="47"/>
    </row>
    <row r="183" spans="1:37" ht="15.75" customHeight="1" x14ac:dyDescent="0.25">
      <c r="A183" s="47"/>
    </row>
    <row r="184" spans="1:37" ht="15.75" customHeight="1" x14ac:dyDescent="0.25">
      <c r="A184" s="47"/>
    </row>
    <row r="185" spans="1:37" ht="15.75" customHeight="1" x14ac:dyDescent="0.25">
      <c r="A185" s="47"/>
    </row>
    <row r="186" spans="1:37" ht="15.75" customHeight="1" x14ac:dyDescent="0.25">
      <c r="A186" s="47"/>
    </row>
    <row r="187" spans="1:37" ht="15.75" customHeight="1" x14ac:dyDescent="0.25">
      <c r="A187" s="47"/>
    </row>
    <row r="188" spans="1:37" ht="15.75" customHeight="1" x14ac:dyDescent="0.25">
      <c r="A188" s="47"/>
    </row>
    <row r="189" spans="1:37" ht="15.75" customHeight="1" x14ac:dyDescent="0.25">
      <c r="A189" s="47"/>
    </row>
    <row r="190" spans="1:37" ht="15.75" customHeight="1" x14ac:dyDescent="0.25">
      <c r="A190" s="47"/>
    </row>
    <row r="191" spans="1:37" ht="15.75" customHeight="1" x14ac:dyDescent="0.25">
      <c r="A191" s="47"/>
    </row>
    <row r="192" spans="1:37" ht="15.75" customHeight="1" x14ac:dyDescent="0.25">
      <c r="A192" s="47"/>
    </row>
    <row r="193" spans="1:1" ht="15.75" customHeight="1" x14ac:dyDescent="0.25">
      <c r="A193" s="47"/>
    </row>
    <row r="194" spans="1:1" ht="15.75" customHeight="1" x14ac:dyDescent="0.25">
      <c r="A194" s="47"/>
    </row>
    <row r="195" spans="1:1" ht="15.75" customHeight="1" x14ac:dyDescent="0.25">
      <c r="A195" s="47"/>
    </row>
    <row r="196" spans="1:1" ht="15.75" customHeight="1" x14ac:dyDescent="0.25">
      <c r="A196" s="47"/>
    </row>
    <row r="197" spans="1:1" ht="15.75" customHeight="1" x14ac:dyDescent="0.25">
      <c r="A197" s="47"/>
    </row>
    <row r="198" spans="1:1" ht="15.75" customHeight="1" x14ac:dyDescent="0.25">
      <c r="A198" s="47"/>
    </row>
    <row r="199" spans="1:1" ht="15.75" customHeight="1" x14ac:dyDescent="0.25">
      <c r="A199" s="47"/>
    </row>
    <row r="200" spans="1:1" ht="15.75" customHeight="1" x14ac:dyDescent="0.25">
      <c r="A200" s="47"/>
    </row>
    <row r="201" spans="1:1" ht="15.75" customHeight="1" x14ac:dyDescent="0.25">
      <c r="A201" s="47"/>
    </row>
    <row r="202" spans="1:1" ht="15.75" customHeight="1" x14ac:dyDescent="0.25">
      <c r="A202" s="47"/>
    </row>
    <row r="203" spans="1:1" ht="15.75" customHeight="1" x14ac:dyDescent="0.25">
      <c r="A203" s="47"/>
    </row>
    <row r="204" spans="1:1" ht="15.75" customHeight="1" x14ac:dyDescent="0.25">
      <c r="A204" s="47"/>
    </row>
    <row r="205" spans="1:1" ht="15.75" customHeight="1" x14ac:dyDescent="0.25">
      <c r="A205" s="47"/>
    </row>
    <row r="206" spans="1:1" ht="15.75" customHeight="1" x14ac:dyDescent="0.25">
      <c r="A206" s="47"/>
    </row>
    <row r="207" spans="1:1" ht="15.75" customHeight="1" x14ac:dyDescent="0.25">
      <c r="A207" s="47"/>
    </row>
    <row r="208" spans="1:1" ht="15.75" customHeight="1" x14ac:dyDescent="0.25">
      <c r="A208" s="47"/>
    </row>
    <row r="209" spans="1:1" ht="15.75" customHeight="1" x14ac:dyDescent="0.25">
      <c r="A209" s="47"/>
    </row>
    <row r="210" spans="1:1" ht="15.75" customHeight="1" x14ac:dyDescent="0.25">
      <c r="A210" s="47"/>
    </row>
    <row r="211" spans="1:1" ht="15.75" customHeight="1" x14ac:dyDescent="0.25">
      <c r="A211" s="47"/>
    </row>
    <row r="212" spans="1:1" ht="15.75" customHeight="1" x14ac:dyDescent="0.25">
      <c r="A212" s="47"/>
    </row>
    <row r="213" spans="1:1" ht="15.75" customHeight="1" x14ac:dyDescent="0.25">
      <c r="A213" s="47"/>
    </row>
    <row r="214" spans="1:1" ht="15.75" customHeight="1" x14ac:dyDescent="0.25">
      <c r="A214" s="47"/>
    </row>
    <row r="215" spans="1:1" ht="15.75" customHeight="1" x14ac:dyDescent="0.25">
      <c r="A215" s="47"/>
    </row>
    <row r="216" spans="1:1" ht="15.75" customHeight="1" x14ac:dyDescent="0.25">
      <c r="A216" s="47"/>
    </row>
    <row r="217" spans="1:1" ht="15.75" customHeight="1" x14ac:dyDescent="0.25">
      <c r="A217" s="47"/>
    </row>
    <row r="218" spans="1:1" ht="15.75" customHeight="1" x14ac:dyDescent="0.25">
      <c r="A218" s="47"/>
    </row>
    <row r="219" spans="1:1" ht="15.75" customHeight="1" x14ac:dyDescent="0.25">
      <c r="A219" s="47"/>
    </row>
    <row r="220" spans="1:1" ht="15.75" customHeight="1" x14ac:dyDescent="0.25">
      <c r="A220" s="47"/>
    </row>
    <row r="221" spans="1:1" ht="15.75" customHeight="1" x14ac:dyDescent="0.25">
      <c r="A221" s="47"/>
    </row>
    <row r="222" spans="1:1" ht="15.75" customHeight="1" x14ac:dyDescent="0.25">
      <c r="A222" s="47"/>
    </row>
    <row r="223" spans="1:1" ht="15.75" customHeight="1" x14ac:dyDescent="0.25">
      <c r="A223" s="47"/>
    </row>
    <row r="224" spans="1:1" ht="15.75" customHeight="1" x14ac:dyDescent="0.25">
      <c r="A224" s="47"/>
    </row>
    <row r="225" spans="1:1" ht="15.75" customHeight="1" x14ac:dyDescent="0.25">
      <c r="A225" s="47"/>
    </row>
    <row r="226" spans="1:1" ht="15.75" customHeight="1" x14ac:dyDescent="0.25">
      <c r="A226" s="47"/>
    </row>
    <row r="227" spans="1:1" ht="15.75" customHeight="1" x14ac:dyDescent="0.25">
      <c r="A227" s="47"/>
    </row>
    <row r="228" spans="1:1" ht="15.75" customHeight="1" x14ac:dyDescent="0.25">
      <c r="A228" s="47"/>
    </row>
    <row r="229" spans="1:1" ht="15.75" customHeight="1" x14ac:dyDescent="0.25">
      <c r="A229" s="47"/>
    </row>
    <row r="230" spans="1:1" ht="15.75" customHeight="1" x14ac:dyDescent="0.25">
      <c r="A230" s="47"/>
    </row>
    <row r="231" spans="1:1" ht="15.75" customHeight="1" x14ac:dyDescent="0.25">
      <c r="A231" s="47"/>
    </row>
    <row r="232" spans="1:1" ht="15.75" customHeight="1" x14ac:dyDescent="0.25">
      <c r="A232" s="47"/>
    </row>
    <row r="233" spans="1:1" ht="15.75" customHeight="1" x14ac:dyDescent="0.25">
      <c r="A233" s="47"/>
    </row>
    <row r="234" spans="1:1" ht="15.75" customHeight="1" x14ac:dyDescent="0.25">
      <c r="A234" s="47"/>
    </row>
    <row r="235" spans="1:1" ht="15.75" customHeight="1" x14ac:dyDescent="0.25">
      <c r="A235" s="47"/>
    </row>
    <row r="236" spans="1:1" ht="15.75" customHeight="1" x14ac:dyDescent="0.25">
      <c r="A236" s="47"/>
    </row>
    <row r="237" spans="1:1" ht="15.75" customHeight="1" x14ac:dyDescent="0.25">
      <c r="A237" s="47"/>
    </row>
    <row r="238" spans="1:1" ht="15.75" customHeight="1" x14ac:dyDescent="0.25">
      <c r="A238" s="47"/>
    </row>
    <row r="239" spans="1:1" ht="15.75" customHeight="1" x14ac:dyDescent="0.25">
      <c r="A239" s="47"/>
    </row>
    <row r="240" spans="1:1" ht="15.75" customHeight="1" x14ac:dyDescent="0.25">
      <c r="A240" s="47"/>
    </row>
    <row r="241" spans="1:1" ht="15.75" customHeight="1" x14ac:dyDescent="0.25">
      <c r="A241" s="47"/>
    </row>
    <row r="242" spans="1:1" ht="15.75" customHeight="1" x14ac:dyDescent="0.25">
      <c r="A242" s="47"/>
    </row>
    <row r="243" spans="1:1" ht="15.75" customHeight="1" x14ac:dyDescent="0.25">
      <c r="A243" s="47"/>
    </row>
    <row r="244" spans="1:1" ht="15.75" customHeight="1" x14ac:dyDescent="0.25">
      <c r="A244" s="47"/>
    </row>
    <row r="245" spans="1:1" ht="15.75" customHeight="1" x14ac:dyDescent="0.25">
      <c r="A245" s="47"/>
    </row>
    <row r="246" spans="1:1" ht="15.75" customHeight="1" x14ac:dyDescent="0.25">
      <c r="A246" s="47"/>
    </row>
    <row r="247" spans="1:1" ht="15.75" customHeight="1" x14ac:dyDescent="0.25">
      <c r="A247" s="47"/>
    </row>
    <row r="248" spans="1:1" ht="15.75" customHeight="1" x14ac:dyDescent="0.25">
      <c r="A248" s="47"/>
    </row>
    <row r="249" spans="1:1" ht="15.75" customHeight="1" x14ac:dyDescent="0.25">
      <c r="A249" s="47"/>
    </row>
    <row r="250" spans="1:1" ht="15.75" customHeight="1" x14ac:dyDescent="0.25">
      <c r="A250" s="47"/>
    </row>
    <row r="251" spans="1:1" ht="15.75" customHeight="1" x14ac:dyDescent="0.25">
      <c r="A251" s="47"/>
    </row>
    <row r="252" spans="1:1" ht="15.75" customHeight="1" x14ac:dyDescent="0.25">
      <c r="A252" s="47"/>
    </row>
    <row r="253" spans="1:1" ht="15.75" customHeight="1" x14ac:dyDescent="0.25">
      <c r="A253" s="47"/>
    </row>
    <row r="254" spans="1:1" ht="15.75" customHeight="1" x14ac:dyDescent="0.25">
      <c r="A254" s="47"/>
    </row>
    <row r="255" spans="1:1" ht="15.75" customHeight="1" x14ac:dyDescent="0.25">
      <c r="A255" s="47"/>
    </row>
    <row r="256" spans="1:1" ht="15.75" customHeight="1" x14ac:dyDescent="0.25">
      <c r="A256" s="47"/>
    </row>
    <row r="257" spans="1:1" ht="15.75" customHeight="1" x14ac:dyDescent="0.25">
      <c r="A257" s="47"/>
    </row>
    <row r="258" spans="1:1" ht="15.75" customHeight="1" x14ac:dyDescent="0.25">
      <c r="A258" s="47"/>
    </row>
    <row r="259" spans="1:1" ht="15.75" customHeight="1" x14ac:dyDescent="0.25">
      <c r="A259" s="47"/>
    </row>
    <row r="260" spans="1:1" ht="15.75" customHeight="1" x14ac:dyDescent="0.25">
      <c r="A260" s="47"/>
    </row>
    <row r="261" spans="1:1" ht="15.75" customHeight="1" x14ac:dyDescent="0.25">
      <c r="A261" s="47"/>
    </row>
    <row r="262" spans="1:1" ht="15.75" customHeight="1" x14ac:dyDescent="0.25">
      <c r="A262" s="47"/>
    </row>
    <row r="263" spans="1:1" ht="15.75" customHeight="1" x14ac:dyDescent="0.25">
      <c r="A263" s="47"/>
    </row>
    <row r="264" spans="1:1" ht="15.75" customHeight="1" x14ac:dyDescent="0.25">
      <c r="A264" s="47"/>
    </row>
    <row r="265" spans="1:1" ht="15.75" customHeight="1" x14ac:dyDescent="0.25">
      <c r="A265" s="47"/>
    </row>
    <row r="266" spans="1:1" ht="15.75" customHeight="1" x14ac:dyDescent="0.25">
      <c r="A266" s="47"/>
    </row>
    <row r="267" spans="1:1" ht="15.75" customHeight="1" x14ac:dyDescent="0.25">
      <c r="A267" s="47"/>
    </row>
    <row r="268" spans="1:1" ht="15.75" customHeight="1" x14ac:dyDescent="0.25">
      <c r="A268" s="47"/>
    </row>
    <row r="269" spans="1:1" ht="15.75" customHeight="1" x14ac:dyDescent="0.25">
      <c r="A269" s="47"/>
    </row>
    <row r="270" spans="1:1" ht="15.75" customHeight="1" x14ac:dyDescent="0.25">
      <c r="A270" s="47"/>
    </row>
    <row r="271" spans="1:1" ht="15.75" customHeight="1" x14ac:dyDescent="0.25">
      <c r="A271" s="47"/>
    </row>
    <row r="272" spans="1:1" ht="15.75" customHeight="1" x14ac:dyDescent="0.25">
      <c r="A272" s="47"/>
    </row>
    <row r="273" spans="1:1" ht="15.75" customHeight="1" x14ac:dyDescent="0.25">
      <c r="A273" s="47"/>
    </row>
    <row r="274" spans="1:1" ht="15.75" customHeight="1" x14ac:dyDescent="0.25">
      <c r="A274" s="47"/>
    </row>
    <row r="275" spans="1:1" ht="15.75" customHeight="1" x14ac:dyDescent="0.25">
      <c r="A275" s="47"/>
    </row>
    <row r="276" spans="1:1" ht="15.75" customHeight="1" x14ac:dyDescent="0.25">
      <c r="A276" s="47"/>
    </row>
    <row r="277" spans="1:1" ht="15.75" customHeight="1" x14ac:dyDescent="0.25">
      <c r="A277" s="47"/>
    </row>
    <row r="278" spans="1:1" ht="15.75" customHeight="1" x14ac:dyDescent="0.25">
      <c r="A278" s="47"/>
    </row>
    <row r="279" spans="1:1" ht="15.75" customHeight="1" x14ac:dyDescent="0.25">
      <c r="A279" s="47"/>
    </row>
    <row r="280" spans="1:1" ht="15.75" customHeight="1" x14ac:dyDescent="0.25">
      <c r="A280" s="47"/>
    </row>
    <row r="281" spans="1:1" ht="15.75" customHeight="1" x14ac:dyDescent="0.25">
      <c r="A281" s="47"/>
    </row>
    <row r="282" spans="1:1" ht="15.75" customHeight="1" x14ac:dyDescent="0.25">
      <c r="A282" s="47"/>
    </row>
    <row r="283" spans="1:1" ht="15.75" customHeight="1" x14ac:dyDescent="0.25">
      <c r="A283" s="47"/>
    </row>
    <row r="284" spans="1:1" ht="15.75" customHeight="1" x14ac:dyDescent="0.25">
      <c r="A284" s="47"/>
    </row>
    <row r="285" spans="1:1" ht="15.75" customHeight="1" x14ac:dyDescent="0.25">
      <c r="A285" s="47"/>
    </row>
    <row r="286" spans="1:1" ht="15.75" customHeight="1" x14ac:dyDescent="0.25">
      <c r="A286" s="47"/>
    </row>
    <row r="287" spans="1:1" ht="15.75" customHeight="1" x14ac:dyDescent="0.25">
      <c r="A287" s="47"/>
    </row>
    <row r="288" spans="1:1" ht="15.75" customHeight="1" x14ac:dyDescent="0.25">
      <c r="A288" s="47"/>
    </row>
    <row r="289" spans="1:1" ht="15.75" customHeight="1" x14ac:dyDescent="0.25">
      <c r="A289" s="47"/>
    </row>
    <row r="290" spans="1:1" ht="15.75" customHeight="1" x14ac:dyDescent="0.25">
      <c r="A290" s="47"/>
    </row>
    <row r="291" spans="1:1" ht="15.75" customHeight="1" x14ac:dyDescent="0.25">
      <c r="A291" s="47"/>
    </row>
    <row r="292" spans="1:1" ht="15.75" customHeight="1" x14ac:dyDescent="0.25">
      <c r="A292" s="47"/>
    </row>
    <row r="293" spans="1:1" ht="15.75" customHeight="1" x14ac:dyDescent="0.25">
      <c r="A293" s="47"/>
    </row>
    <row r="294" spans="1:1" ht="15.75" customHeight="1" x14ac:dyDescent="0.25">
      <c r="A294" s="47"/>
    </row>
    <row r="295" spans="1:1" ht="15.75" customHeight="1" x14ac:dyDescent="0.25">
      <c r="A295" s="47"/>
    </row>
    <row r="296" spans="1:1" ht="15.75" customHeight="1" x14ac:dyDescent="0.25">
      <c r="A296" s="47"/>
    </row>
    <row r="297" spans="1:1" ht="15.75" customHeight="1" x14ac:dyDescent="0.25">
      <c r="A297" s="47"/>
    </row>
    <row r="298" spans="1:1" ht="15.75" customHeight="1" x14ac:dyDescent="0.25">
      <c r="A298" s="47"/>
    </row>
    <row r="299" spans="1:1" ht="15.75" customHeight="1" x14ac:dyDescent="0.25">
      <c r="A299" s="47"/>
    </row>
    <row r="300" spans="1:1" ht="15.75" customHeight="1" x14ac:dyDescent="0.25">
      <c r="A300" s="47"/>
    </row>
    <row r="301" spans="1:1" ht="15.75" customHeight="1" x14ac:dyDescent="0.25">
      <c r="A301" s="47"/>
    </row>
    <row r="302" spans="1:1" ht="15.75" customHeight="1" x14ac:dyDescent="0.25">
      <c r="A302" s="47"/>
    </row>
    <row r="303" spans="1:1" ht="15.75" customHeight="1" x14ac:dyDescent="0.25">
      <c r="A303" s="47"/>
    </row>
    <row r="304" spans="1:1" ht="15.75" customHeight="1" x14ac:dyDescent="0.25">
      <c r="A304" s="47"/>
    </row>
    <row r="305" spans="1:1" ht="15.75" customHeight="1" x14ac:dyDescent="0.25">
      <c r="A305" s="47"/>
    </row>
    <row r="306" spans="1:1" ht="15.75" customHeight="1" x14ac:dyDescent="0.25">
      <c r="A306" s="47"/>
    </row>
    <row r="307" spans="1:1" ht="15.75" customHeight="1" x14ac:dyDescent="0.25">
      <c r="A307" s="47"/>
    </row>
    <row r="308" spans="1:1" ht="15.75" customHeight="1" x14ac:dyDescent="0.25">
      <c r="A308" s="47"/>
    </row>
    <row r="309" spans="1:1" ht="15.75" customHeight="1" x14ac:dyDescent="0.25">
      <c r="A309" s="47"/>
    </row>
    <row r="310" spans="1:1" ht="15.75" customHeight="1" x14ac:dyDescent="0.25">
      <c r="A310" s="47"/>
    </row>
    <row r="311" spans="1:1" ht="15.75" customHeight="1" x14ac:dyDescent="0.25">
      <c r="A311" s="47"/>
    </row>
    <row r="312" spans="1:1" ht="15.75" customHeight="1" x14ac:dyDescent="0.25">
      <c r="A312" s="47"/>
    </row>
    <row r="313" spans="1:1" ht="15.75" customHeight="1" x14ac:dyDescent="0.25">
      <c r="A313" s="47"/>
    </row>
    <row r="314" spans="1:1" ht="15.75" customHeight="1" x14ac:dyDescent="0.25">
      <c r="A314" s="47"/>
    </row>
    <row r="315" spans="1:1" ht="15.75" customHeight="1" x14ac:dyDescent="0.25">
      <c r="A315" s="47"/>
    </row>
    <row r="316" spans="1:1" ht="15.75" customHeight="1" x14ac:dyDescent="0.25">
      <c r="A316" s="47"/>
    </row>
    <row r="317" spans="1:1" ht="15.75" customHeight="1" x14ac:dyDescent="0.25">
      <c r="A317" s="47"/>
    </row>
    <row r="318" spans="1:1" ht="15.75" customHeight="1" x14ac:dyDescent="0.25">
      <c r="A318" s="47"/>
    </row>
    <row r="319" spans="1:1" ht="15.75" customHeight="1" x14ac:dyDescent="0.25">
      <c r="A319" s="47"/>
    </row>
    <row r="320" spans="1:1" ht="15.75" customHeight="1" x14ac:dyDescent="0.25">
      <c r="A320" s="47"/>
    </row>
    <row r="321" spans="1:1" ht="15.75" customHeight="1" x14ac:dyDescent="0.25">
      <c r="A321" s="47"/>
    </row>
    <row r="322" spans="1:1" ht="15.75" customHeight="1" x14ac:dyDescent="0.25">
      <c r="A322" s="47"/>
    </row>
    <row r="323" spans="1:1" ht="15.75" customHeight="1" x14ac:dyDescent="0.25">
      <c r="A323" s="47"/>
    </row>
    <row r="324" spans="1:1" ht="15.75" customHeight="1" x14ac:dyDescent="0.25">
      <c r="A324" s="47"/>
    </row>
    <row r="325" spans="1:1" ht="15.75" customHeight="1" x14ac:dyDescent="0.25">
      <c r="A325" s="47"/>
    </row>
    <row r="326" spans="1:1" ht="15.75" customHeight="1" x14ac:dyDescent="0.25">
      <c r="A326" s="47"/>
    </row>
    <row r="327" spans="1:1" ht="15.75" customHeight="1" x14ac:dyDescent="0.25">
      <c r="A327" s="47"/>
    </row>
    <row r="328" spans="1:1" ht="15.75" customHeight="1" x14ac:dyDescent="0.25">
      <c r="A328" s="47"/>
    </row>
    <row r="329" spans="1:1" ht="15.75" customHeight="1" x14ac:dyDescent="0.25">
      <c r="A329" s="47"/>
    </row>
    <row r="330" spans="1:1" ht="15.75" customHeight="1" x14ac:dyDescent="0.25">
      <c r="A330" s="47"/>
    </row>
    <row r="331" spans="1:1" ht="15.75" customHeight="1" x14ac:dyDescent="0.25">
      <c r="A331" s="47"/>
    </row>
    <row r="332" spans="1:1" ht="15.75" customHeight="1" x14ac:dyDescent="0.25">
      <c r="A332" s="47"/>
    </row>
    <row r="333" spans="1:1" ht="15.75" customHeight="1" x14ac:dyDescent="0.25">
      <c r="A333" s="47"/>
    </row>
    <row r="334" spans="1:1" ht="15.75" customHeight="1" x14ac:dyDescent="0.25">
      <c r="A334" s="47"/>
    </row>
    <row r="335" spans="1:1" ht="15.75" customHeight="1" x14ac:dyDescent="0.25">
      <c r="A335" s="47"/>
    </row>
    <row r="336" spans="1:1" ht="15.75" customHeight="1" x14ac:dyDescent="0.25">
      <c r="A336" s="47"/>
    </row>
    <row r="337" spans="1:1" ht="15.75" customHeight="1" x14ac:dyDescent="0.25">
      <c r="A337" s="47"/>
    </row>
    <row r="338" spans="1:1" ht="15.75" customHeight="1" x14ac:dyDescent="0.25">
      <c r="A338" s="47"/>
    </row>
    <row r="339" spans="1:1" ht="15.75" customHeight="1" x14ac:dyDescent="0.25">
      <c r="A339" s="47"/>
    </row>
    <row r="340" spans="1:1" ht="15.75" customHeight="1" x14ac:dyDescent="0.25">
      <c r="A340" s="47"/>
    </row>
    <row r="341" spans="1:1" ht="15.75" customHeight="1" x14ac:dyDescent="0.25">
      <c r="A341" s="47"/>
    </row>
    <row r="342" spans="1:1" ht="15.75" customHeight="1" x14ac:dyDescent="0.25">
      <c r="A342" s="47"/>
    </row>
    <row r="343" spans="1:1" ht="15.75" customHeight="1" x14ac:dyDescent="0.25">
      <c r="A343" s="47"/>
    </row>
    <row r="344" spans="1:1" ht="15.75" customHeight="1" x14ac:dyDescent="0.25">
      <c r="A344" s="47"/>
    </row>
    <row r="345" spans="1:1" ht="15.75" customHeight="1" x14ac:dyDescent="0.25">
      <c r="A345" s="47"/>
    </row>
    <row r="346" spans="1:1" ht="15.75" customHeight="1" x14ac:dyDescent="0.25">
      <c r="A346" s="47"/>
    </row>
    <row r="347" spans="1:1" ht="15.75" customHeight="1" x14ac:dyDescent="0.25">
      <c r="A347" s="47"/>
    </row>
    <row r="348" spans="1:1" ht="15.75" customHeight="1" x14ac:dyDescent="0.25">
      <c r="A348" s="47"/>
    </row>
    <row r="349" spans="1:1" ht="15.75" customHeight="1" x14ac:dyDescent="0.25">
      <c r="A349" s="47"/>
    </row>
    <row r="350" spans="1:1" ht="15.75" customHeight="1" x14ac:dyDescent="0.25">
      <c r="A350" s="47"/>
    </row>
    <row r="351" spans="1:1" ht="15.75" customHeight="1" x14ac:dyDescent="0.25">
      <c r="A351" s="47"/>
    </row>
    <row r="352" spans="1:1" ht="15.75" customHeight="1" x14ac:dyDescent="0.25">
      <c r="A352" s="47"/>
    </row>
    <row r="353" spans="1:1" ht="15.75" customHeight="1" x14ac:dyDescent="0.25">
      <c r="A353" s="47"/>
    </row>
    <row r="354" spans="1:1" ht="15.75" customHeight="1" x14ac:dyDescent="0.25">
      <c r="A354" s="47"/>
    </row>
    <row r="355" spans="1:1" ht="15.75" customHeight="1" x14ac:dyDescent="0.25">
      <c r="A355" s="47"/>
    </row>
    <row r="356" spans="1:1" ht="15.75" customHeight="1" x14ac:dyDescent="0.25">
      <c r="A356" s="47"/>
    </row>
    <row r="357" spans="1:1" ht="15.75" customHeight="1" x14ac:dyDescent="0.25">
      <c r="A357" s="47"/>
    </row>
    <row r="358" spans="1:1" ht="15.75" customHeight="1" x14ac:dyDescent="0.25">
      <c r="A358" s="47"/>
    </row>
    <row r="359" spans="1:1" ht="15.75" customHeight="1" x14ac:dyDescent="0.25">
      <c r="A359" s="47"/>
    </row>
    <row r="360" spans="1:1" ht="15.75" customHeight="1" x14ac:dyDescent="0.25">
      <c r="A360" s="47"/>
    </row>
    <row r="361" spans="1:1" ht="15.75" customHeight="1" x14ac:dyDescent="0.25">
      <c r="A361" s="47"/>
    </row>
    <row r="362" spans="1:1" ht="15.75" customHeight="1" x14ac:dyDescent="0.25">
      <c r="A362" s="47"/>
    </row>
    <row r="363" spans="1:1" ht="15.75" customHeight="1" x14ac:dyDescent="0.25">
      <c r="A363" s="47"/>
    </row>
    <row r="364" spans="1:1" ht="15.75" customHeight="1" x14ac:dyDescent="0.25">
      <c r="A364" s="47"/>
    </row>
    <row r="365" spans="1:1" ht="15.75" customHeight="1" x14ac:dyDescent="0.25">
      <c r="A365" s="47"/>
    </row>
    <row r="366" spans="1:1" ht="15.75" customHeight="1" x14ac:dyDescent="0.25">
      <c r="A366" s="47"/>
    </row>
    <row r="367" spans="1:1" ht="15.75" customHeight="1" x14ac:dyDescent="0.25">
      <c r="A367" s="47"/>
    </row>
    <row r="368" spans="1:1" ht="15.75" customHeight="1" x14ac:dyDescent="0.25">
      <c r="A368" s="47"/>
    </row>
    <row r="369" spans="1:1" ht="15.75" customHeight="1" x14ac:dyDescent="0.25">
      <c r="A369" s="47"/>
    </row>
    <row r="370" spans="1:1" ht="15.75" customHeight="1" x14ac:dyDescent="0.25">
      <c r="A370" s="47"/>
    </row>
    <row r="371" spans="1:1" ht="15.75" customHeight="1" x14ac:dyDescent="0.25">
      <c r="A371" s="47"/>
    </row>
    <row r="372" spans="1:1" ht="15.75" customHeight="1" x14ac:dyDescent="0.25">
      <c r="A372" s="47"/>
    </row>
    <row r="373" spans="1:1" ht="15.75" customHeight="1" x14ac:dyDescent="0.25">
      <c r="A373" s="47"/>
    </row>
    <row r="374" spans="1:1" ht="15.75" customHeight="1" x14ac:dyDescent="0.25">
      <c r="A374" s="47"/>
    </row>
    <row r="375" spans="1:1" ht="15.75" customHeight="1" x14ac:dyDescent="0.25">
      <c r="A375" s="47"/>
    </row>
    <row r="376" spans="1:1" ht="15.75" customHeight="1" x14ac:dyDescent="0.25">
      <c r="A376" s="47"/>
    </row>
    <row r="377" spans="1:1" ht="15.75" customHeight="1" x14ac:dyDescent="0.25">
      <c r="A377" s="47"/>
    </row>
    <row r="378" spans="1:1" ht="15.75" customHeight="1" x14ac:dyDescent="0.25">
      <c r="A378" s="47"/>
    </row>
    <row r="379" spans="1:1" ht="15.75" customHeight="1" x14ac:dyDescent="0.25">
      <c r="A379" s="47"/>
    </row>
    <row r="380" spans="1:1" ht="15.75" customHeight="1" x14ac:dyDescent="0.25">
      <c r="A380" s="47"/>
    </row>
    <row r="381" spans="1:1" ht="15.75" customHeight="1" x14ac:dyDescent="0.25">
      <c r="A381" s="47"/>
    </row>
    <row r="382" spans="1:1" ht="15.75" customHeight="1" x14ac:dyDescent="0.25">
      <c r="A382" s="47"/>
    </row>
    <row r="383" spans="1:1" ht="15.75" customHeight="1" x14ac:dyDescent="0.25">
      <c r="A383" s="47"/>
    </row>
    <row r="384" spans="1:1" ht="15.75" customHeight="1" x14ac:dyDescent="0.25">
      <c r="A384" s="47"/>
    </row>
    <row r="385" spans="1:1" ht="15.75" customHeight="1" x14ac:dyDescent="0.25">
      <c r="A385" s="47"/>
    </row>
    <row r="386" spans="1:1" ht="15.75" customHeight="1" x14ac:dyDescent="0.25">
      <c r="A386" s="47"/>
    </row>
    <row r="387" spans="1:1" ht="15.75" customHeight="1" x14ac:dyDescent="0.25">
      <c r="A387" s="47"/>
    </row>
    <row r="388" spans="1:1" ht="15.75" customHeight="1" x14ac:dyDescent="0.25">
      <c r="A388" s="47"/>
    </row>
    <row r="389" spans="1:1" ht="15.75" customHeight="1" x14ac:dyDescent="0.25">
      <c r="A389" s="47"/>
    </row>
    <row r="390" spans="1:1" ht="15.75" customHeight="1" x14ac:dyDescent="0.25">
      <c r="A390" s="47"/>
    </row>
    <row r="391" spans="1:1" ht="15.75" customHeight="1" x14ac:dyDescent="0.25">
      <c r="A391" s="47"/>
    </row>
    <row r="392" spans="1:1" ht="15.75" customHeight="1" x14ac:dyDescent="0.25">
      <c r="A392" s="47"/>
    </row>
    <row r="393" spans="1:1" ht="15.75" customHeight="1" x14ac:dyDescent="0.25">
      <c r="A393" s="47"/>
    </row>
    <row r="394" spans="1:1" ht="15.75" customHeight="1" x14ac:dyDescent="0.25">
      <c r="A394" s="47"/>
    </row>
    <row r="395" spans="1:1" ht="15.75" customHeight="1" x14ac:dyDescent="0.25">
      <c r="A395" s="47"/>
    </row>
    <row r="396" spans="1:1" ht="15.75" customHeight="1" x14ac:dyDescent="0.25">
      <c r="A396" s="47"/>
    </row>
    <row r="397" spans="1:1" ht="15.75" customHeight="1" x14ac:dyDescent="0.25">
      <c r="A397" s="47"/>
    </row>
    <row r="398" spans="1:1" ht="15.75" customHeight="1" x14ac:dyDescent="0.25">
      <c r="A398" s="47"/>
    </row>
    <row r="399" spans="1:1" ht="15.75" customHeight="1" x14ac:dyDescent="0.25">
      <c r="A399" s="47"/>
    </row>
    <row r="400" spans="1:1" ht="15.75" customHeight="1" x14ac:dyDescent="0.25">
      <c r="A400" s="47"/>
    </row>
    <row r="401" spans="1:1" ht="15.75" customHeight="1" x14ac:dyDescent="0.25">
      <c r="A401" s="47"/>
    </row>
    <row r="402" spans="1:1" ht="15.75" customHeight="1" x14ac:dyDescent="0.25">
      <c r="A402" s="47"/>
    </row>
    <row r="403" spans="1:1" ht="15.75" customHeight="1" x14ac:dyDescent="0.25">
      <c r="A403" s="47"/>
    </row>
    <row r="404" spans="1:1" ht="15.75" customHeight="1" x14ac:dyDescent="0.25">
      <c r="A404" s="47"/>
    </row>
    <row r="405" spans="1:1" ht="15.75" customHeight="1" x14ac:dyDescent="0.25">
      <c r="A405" s="47"/>
    </row>
    <row r="406" spans="1:1" ht="15.75" customHeight="1" x14ac:dyDescent="0.25">
      <c r="A406" s="47"/>
    </row>
    <row r="407" spans="1:1" ht="15.75" customHeight="1" x14ac:dyDescent="0.25">
      <c r="A407" s="47"/>
    </row>
    <row r="408" spans="1:1" ht="15.75" customHeight="1" x14ac:dyDescent="0.25">
      <c r="A408" s="47"/>
    </row>
    <row r="409" spans="1:1" ht="15.75" customHeight="1" x14ac:dyDescent="0.25">
      <c r="A409" s="47"/>
    </row>
    <row r="410" spans="1:1" ht="15.75" customHeight="1" x14ac:dyDescent="0.25">
      <c r="A410" s="47"/>
    </row>
    <row r="411" spans="1:1" ht="15.75" customHeight="1" x14ac:dyDescent="0.25">
      <c r="A411" s="47"/>
    </row>
    <row r="412" spans="1:1" ht="15.75" customHeight="1" x14ac:dyDescent="0.25">
      <c r="A412" s="47"/>
    </row>
    <row r="413" spans="1:1" ht="15.75" customHeight="1" x14ac:dyDescent="0.25">
      <c r="A413" s="47"/>
    </row>
    <row r="414" spans="1:1" ht="15.75" customHeight="1" x14ac:dyDescent="0.25">
      <c r="A414" s="47"/>
    </row>
    <row r="415" spans="1:1" ht="15.75" customHeight="1" x14ac:dyDescent="0.25">
      <c r="A415" s="47"/>
    </row>
    <row r="416" spans="1:1" ht="15.75" customHeight="1" x14ac:dyDescent="0.25">
      <c r="A416" s="47"/>
    </row>
    <row r="417" spans="1:1" ht="15.75" customHeight="1" x14ac:dyDescent="0.25">
      <c r="A417" s="47"/>
    </row>
    <row r="418" spans="1:1" ht="15.75" customHeight="1" x14ac:dyDescent="0.25">
      <c r="A418" s="47"/>
    </row>
    <row r="419" spans="1:1" ht="15.75" customHeight="1" x14ac:dyDescent="0.25">
      <c r="A419" s="47"/>
    </row>
    <row r="420" spans="1:1" ht="15.75" customHeight="1" x14ac:dyDescent="0.25">
      <c r="A420" s="47"/>
    </row>
    <row r="421" spans="1:1" ht="15.75" customHeight="1" x14ac:dyDescent="0.25">
      <c r="A421" s="47"/>
    </row>
    <row r="422" spans="1:1" ht="15.75" customHeight="1" x14ac:dyDescent="0.25">
      <c r="A422" s="47"/>
    </row>
    <row r="423" spans="1:1" ht="15.75" customHeight="1" x14ac:dyDescent="0.25">
      <c r="A423" s="47"/>
    </row>
    <row r="424" spans="1:1" ht="15.75" customHeight="1" x14ac:dyDescent="0.25">
      <c r="A424" s="47"/>
    </row>
    <row r="425" spans="1:1" ht="15.75" customHeight="1" x14ac:dyDescent="0.25">
      <c r="A425" s="47"/>
    </row>
    <row r="426" spans="1:1" ht="15.75" customHeight="1" x14ac:dyDescent="0.25">
      <c r="A426" s="47"/>
    </row>
    <row r="427" spans="1:1" ht="15.75" customHeight="1" x14ac:dyDescent="0.25">
      <c r="A427" s="47"/>
    </row>
    <row r="428" spans="1:1" ht="15.75" customHeight="1" x14ac:dyDescent="0.25">
      <c r="A428" s="47"/>
    </row>
    <row r="429" spans="1:1" ht="15.75" customHeight="1" x14ac:dyDescent="0.25">
      <c r="A429" s="47"/>
    </row>
    <row r="430" spans="1:1" ht="15.75" customHeight="1" x14ac:dyDescent="0.25">
      <c r="A430" s="47"/>
    </row>
    <row r="431" spans="1:1" ht="15.75" customHeight="1" x14ac:dyDescent="0.25">
      <c r="A431" s="47"/>
    </row>
    <row r="432" spans="1:1" ht="15.75" customHeight="1" x14ac:dyDescent="0.25">
      <c r="A432" s="47"/>
    </row>
    <row r="433" spans="1:1" ht="15.75" customHeight="1" x14ac:dyDescent="0.25">
      <c r="A433" s="47"/>
    </row>
    <row r="434" spans="1:1" ht="15.75" customHeight="1" x14ac:dyDescent="0.25">
      <c r="A434" s="47"/>
    </row>
    <row r="435" spans="1:1" ht="15.75" customHeight="1" x14ac:dyDescent="0.25">
      <c r="A435" s="47"/>
    </row>
    <row r="436" spans="1:1" ht="15.75" customHeight="1" x14ac:dyDescent="0.25">
      <c r="A436" s="47"/>
    </row>
    <row r="437" spans="1:1" ht="15.75" customHeight="1" x14ac:dyDescent="0.25">
      <c r="A437" s="47"/>
    </row>
    <row r="438" spans="1:1" ht="15.75" customHeight="1" x14ac:dyDescent="0.25">
      <c r="A438" s="47"/>
    </row>
    <row r="439" spans="1:1" ht="15.75" customHeight="1" x14ac:dyDescent="0.25">
      <c r="A439" s="47"/>
    </row>
    <row r="440" spans="1:1" ht="15.75" customHeight="1" x14ac:dyDescent="0.25">
      <c r="A440" s="47"/>
    </row>
    <row r="441" spans="1:1" ht="15.75" customHeight="1" x14ac:dyDescent="0.25">
      <c r="A441" s="47"/>
    </row>
    <row r="442" spans="1:1" ht="15.75" customHeight="1" x14ac:dyDescent="0.25">
      <c r="A442" s="47"/>
    </row>
    <row r="443" spans="1:1" ht="15.75" customHeight="1" x14ac:dyDescent="0.25">
      <c r="A443" s="47"/>
    </row>
    <row r="444" spans="1:1" ht="15.75" customHeight="1" x14ac:dyDescent="0.25">
      <c r="A444" s="47"/>
    </row>
    <row r="445" spans="1:1" ht="15.75" customHeight="1" x14ac:dyDescent="0.25">
      <c r="A445" s="47"/>
    </row>
    <row r="446" spans="1:1" ht="15.75" customHeight="1" x14ac:dyDescent="0.25">
      <c r="A446" s="47"/>
    </row>
    <row r="447" spans="1:1" ht="15.75" customHeight="1" x14ac:dyDescent="0.25">
      <c r="A447" s="47"/>
    </row>
    <row r="448" spans="1:1" ht="15.75" customHeight="1" x14ac:dyDescent="0.25">
      <c r="A448" s="47"/>
    </row>
    <row r="449" spans="1:1" ht="15.75" customHeight="1" x14ac:dyDescent="0.25">
      <c r="A449" s="47"/>
    </row>
    <row r="450" spans="1:1" ht="15.75" customHeight="1" x14ac:dyDescent="0.25">
      <c r="A450" s="47"/>
    </row>
    <row r="451" spans="1:1" ht="15.75" customHeight="1" x14ac:dyDescent="0.25">
      <c r="A451" s="47"/>
    </row>
    <row r="452" spans="1:1" ht="15.75" customHeight="1" x14ac:dyDescent="0.25">
      <c r="A452" s="47"/>
    </row>
    <row r="453" spans="1:1" ht="15.75" customHeight="1" x14ac:dyDescent="0.25">
      <c r="A453" s="47"/>
    </row>
    <row r="454" spans="1:1" ht="15.75" customHeight="1" x14ac:dyDescent="0.25">
      <c r="A454" s="47"/>
    </row>
    <row r="455" spans="1:1" ht="15.75" customHeight="1" x14ac:dyDescent="0.25">
      <c r="A455" s="47"/>
    </row>
    <row r="456" spans="1:1" ht="15.75" customHeight="1" x14ac:dyDescent="0.25">
      <c r="A456" s="47"/>
    </row>
    <row r="457" spans="1:1" ht="15.75" customHeight="1" x14ac:dyDescent="0.25">
      <c r="A457" s="47"/>
    </row>
    <row r="458" spans="1:1" ht="15.75" customHeight="1" x14ac:dyDescent="0.25">
      <c r="A458" s="47"/>
    </row>
    <row r="459" spans="1:1" ht="15.75" customHeight="1" x14ac:dyDescent="0.25">
      <c r="A459" s="47"/>
    </row>
    <row r="460" spans="1:1" ht="15.75" customHeight="1" x14ac:dyDescent="0.25">
      <c r="A460" s="47"/>
    </row>
    <row r="461" spans="1:1" ht="15.75" customHeight="1" x14ac:dyDescent="0.25">
      <c r="A461" s="47"/>
    </row>
    <row r="462" spans="1:1" ht="15.75" customHeight="1" x14ac:dyDescent="0.25">
      <c r="A462" s="47"/>
    </row>
    <row r="463" spans="1:1" ht="15.75" customHeight="1" x14ac:dyDescent="0.25">
      <c r="A463" s="47"/>
    </row>
    <row r="464" spans="1:1" ht="15.75" customHeight="1" x14ac:dyDescent="0.25">
      <c r="A464" s="47"/>
    </row>
    <row r="465" spans="1:1" ht="15.75" customHeight="1" x14ac:dyDescent="0.25">
      <c r="A465" s="47"/>
    </row>
    <row r="466" spans="1:1" ht="15.75" customHeight="1" x14ac:dyDescent="0.25">
      <c r="A466" s="47"/>
    </row>
    <row r="467" spans="1:1" ht="15.75" customHeight="1" x14ac:dyDescent="0.25">
      <c r="A467" s="47"/>
    </row>
    <row r="468" spans="1:1" ht="15.75" customHeight="1" x14ac:dyDescent="0.25">
      <c r="A468" s="47"/>
    </row>
    <row r="469" spans="1:1" ht="15.75" customHeight="1" x14ac:dyDescent="0.25">
      <c r="A469" s="47"/>
    </row>
    <row r="470" spans="1:1" ht="15.75" customHeight="1" x14ac:dyDescent="0.25">
      <c r="A470" s="47"/>
    </row>
    <row r="471" spans="1:1" ht="15.75" customHeight="1" x14ac:dyDescent="0.25">
      <c r="A471" s="47"/>
    </row>
    <row r="472" spans="1:1" ht="15.75" customHeight="1" x14ac:dyDescent="0.25">
      <c r="A472" s="47"/>
    </row>
    <row r="473" spans="1:1" ht="15.75" customHeight="1" x14ac:dyDescent="0.25">
      <c r="A473" s="47"/>
    </row>
    <row r="474" spans="1:1" ht="15.75" customHeight="1" x14ac:dyDescent="0.25">
      <c r="A474" s="47"/>
    </row>
    <row r="475" spans="1:1" ht="15.75" customHeight="1" x14ac:dyDescent="0.25">
      <c r="A475" s="47"/>
    </row>
    <row r="476" spans="1:1" ht="15.75" customHeight="1" x14ac:dyDescent="0.25">
      <c r="A476" s="47"/>
    </row>
    <row r="477" spans="1:1" ht="15.75" customHeight="1" x14ac:dyDescent="0.25">
      <c r="A477" s="47"/>
    </row>
    <row r="478" spans="1:1" ht="15.75" customHeight="1" x14ac:dyDescent="0.25">
      <c r="A478" s="47"/>
    </row>
    <row r="479" spans="1:1" ht="15.75" customHeight="1" x14ac:dyDescent="0.25">
      <c r="A479" s="47"/>
    </row>
    <row r="480" spans="1:1" ht="15.75" customHeight="1" x14ac:dyDescent="0.25">
      <c r="A480" s="47"/>
    </row>
    <row r="481" spans="1:1" ht="15.75" customHeight="1" x14ac:dyDescent="0.25">
      <c r="A481" s="47"/>
    </row>
    <row r="482" spans="1:1" ht="15.75" customHeight="1" x14ac:dyDescent="0.25">
      <c r="A482" s="47"/>
    </row>
    <row r="483" spans="1:1" ht="15.75" customHeight="1" x14ac:dyDescent="0.25">
      <c r="A483" s="47"/>
    </row>
    <row r="484" spans="1:1" ht="15.75" customHeight="1" x14ac:dyDescent="0.25">
      <c r="A484" s="47"/>
    </row>
    <row r="485" spans="1:1" ht="15.75" customHeight="1" x14ac:dyDescent="0.25">
      <c r="A485" s="47"/>
    </row>
    <row r="486" spans="1:1" ht="15.75" customHeight="1" x14ac:dyDescent="0.25">
      <c r="A486" s="47"/>
    </row>
    <row r="487" spans="1:1" ht="15.75" customHeight="1" x14ac:dyDescent="0.25">
      <c r="A487" s="47"/>
    </row>
    <row r="488" spans="1:1" ht="15.75" customHeight="1" x14ac:dyDescent="0.25">
      <c r="A488" s="47"/>
    </row>
    <row r="489" spans="1:1" ht="15.75" customHeight="1" x14ac:dyDescent="0.25">
      <c r="A489" s="47"/>
    </row>
    <row r="490" spans="1:1" ht="15.75" customHeight="1" x14ac:dyDescent="0.25">
      <c r="A490" s="47"/>
    </row>
    <row r="491" spans="1:1" ht="15.75" customHeight="1" x14ac:dyDescent="0.25">
      <c r="A491" s="47"/>
    </row>
    <row r="492" spans="1:1" ht="15.75" customHeight="1" x14ac:dyDescent="0.25">
      <c r="A492" s="47"/>
    </row>
    <row r="493" spans="1:1" ht="15.75" customHeight="1" x14ac:dyDescent="0.25">
      <c r="A493" s="47"/>
    </row>
    <row r="494" spans="1:1" ht="15.75" customHeight="1" x14ac:dyDescent="0.25">
      <c r="A494" s="47"/>
    </row>
    <row r="495" spans="1:1" ht="15.75" customHeight="1" x14ac:dyDescent="0.25">
      <c r="A495" s="47"/>
    </row>
    <row r="496" spans="1:1" ht="15.75" customHeight="1" x14ac:dyDescent="0.25">
      <c r="A496" s="47"/>
    </row>
    <row r="497" spans="1:1" ht="15.75" customHeight="1" x14ac:dyDescent="0.25">
      <c r="A497" s="47"/>
    </row>
    <row r="498" spans="1:1" ht="15.75" customHeight="1" x14ac:dyDescent="0.25">
      <c r="A498" s="47"/>
    </row>
    <row r="499" spans="1:1" ht="15.75" customHeight="1" x14ac:dyDescent="0.25">
      <c r="A499" s="47"/>
    </row>
    <row r="500" spans="1:1" ht="15.75" customHeight="1" x14ac:dyDescent="0.25">
      <c r="A500" s="47"/>
    </row>
    <row r="501" spans="1:1" ht="15.75" customHeight="1" x14ac:dyDescent="0.25">
      <c r="A501" s="47"/>
    </row>
    <row r="502" spans="1:1" ht="15.75" customHeight="1" x14ac:dyDescent="0.25">
      <c r="A502" s="47"/>
    </row>
    <row r="503" spans="1:1" ht="15.75" customHeight="1" x14ac:dyDescent="0.25">
      <c r="A503" s="47"/>
    </row>
    <row r="504" spans="1:1" ht="15.75" customHeight="1" x14ac:dyDescent="0.25">
      <c r="A504" s="47"/>
    </row>
    <row r="505" spans="1:1" ht="15.75" customHeight="1" x14ac:dyDescent="0.25">
      <c r="A505" s="47"/>
    </row>
    <row r="506" spans="1:1" ht="15.75" customHeight="1" x14ac:dyDescent="0.25">
      <c r="A506" s="47"/>
    </row>
    <row r="507" spans="1:1" ht="15.75" customHeight="1" x14ac:dyDescent="0.25">
      <c r="A507" s="47"/>
    </row>
    <row r="508" spans="1:1" ht="15.75" customHeight="1" x14ac:dyDescent="0.25">
      <c r="A508" s="47"/>
    </row>
    <row r="509" spans="1:1" ht="15.75" customHeight="1" x14ac:dyDescent="0.25">
      <c r="A509" s="47"/>
    </row>
    <row r="510" spans="1:1" ht="15.75" customHeight="1" x14ac:dyDescent="0.25">
      <c r="A510" s="47"/>
    </row>
    <row r="511" spans="1:1" ht="15.75" customHeight="1" x14ac:dyDescent="0.25">
      <c r="A511" s="47"/>
    </row>
    <row r="512" spans="1:1" ht="15.75" customHeight="1" x14ac:dyDescent="0.25">
      <c r="A512" s="47"/>
    </row>
    <row r="513" spans="1:1" ht="15.75" customHeight="1" x14ac:dyDescent="0.25">
      <c r="A513" s="47"/>
    </row>
    <row r="514" spans="1:1" ht="15.75" customHeight="1" x14ac:dyDescent="0.25">
      <c r="A514" s="47"/>
    </row>
    <row r="515" spans="1:1" ht="15.75" customHeight="1" x14ac:dyDescent="0.25">
      <c r="A515" s="47"/>
    </row>
    <row r="516" spans="1:1" ht="15.75" customHeight="1" x14ac:dyDescent="0.25">
      <c r="A516" s="47"/>
    </row>
    <row r="517" spans="1:1" ht="15.75" customHeight="1" x14ac:dyDescent="0.25">
      <c r="A517" s="47"/>
    </row>
    <row r="518" spans="1:1" ht="15.75" customHeight="1" x14ac:dyDescent="0.25">
      <c r="A518" s="47"/>
    </row>
    <row r="519" spans="1:1" ht="15.75" customHeight="1" x14ac:dyDescent="0.25">
      <c r="A519" s="47"/>
    </row>
    <row r="520" spans="1:1" ht="15.75" customHeight="1" x14ac:dyDescent="0.25">
      <c r="A520" s="47"/>
    </row>
    <row r="521" spans="1:1" ht="15.75" customHeight="1" x14ac:dyDescent="0.25">
      <c r="A521" s="47"/>
    </row>
    <row r="522" spans="1:1" ht="15.75" customHeight="1" x14ac:dyDescent="0.25">
      <c r="A522" s="47"/>
    </row>
    <row r="523" spans="1:1" ht="15.75" customHeight="1" x14ac:dyDescent="0.25">
      <c r="A523" s="47"/>
    </row>
    <row r="524" spans="1:1" ht="15.75" customHeight="1" x14ac:dyDescent="0.25">
      <c r="A524" s="47"/>
    </row>
    <row r="525" spans="1:1" ht="15.75" customHeight="1" x14ac:dyDescent="0.25">
      <c r="A525" s="47"/>
    </row>
    <row r="526" spans="1:1" ht="15.75" customHeight="1" x14ac:dyDescent="0.25">
      <c r="A526" s="47"/>
    </row>
    <row r="527" spans="1:1" ht="15.75" customHeight="1" x14ac:dyDescent="0.25">
      <c r="A527" s="47"/>
    </row>
    <row r="528" spans="1:1" ht="15.75" customHeight="1" x14ac:dyDescent="0.25">
      <c r="A528" s="47"/>
    </row>
    <row r="529" spans="1:1" ht="15.75" customHeight="1" x14ac:dyDescent="0.25">
      <c r="A529" s="47"/>
    </row>
    <row r="530" spans="1:1" ht="15.75" customHeight="1" x14ac:dyDescent="0.25">
      <c r="A530" s="47"/>
    </row>
    <row r="531" spans="1:1" ht="15.75" customHeight="1" x14ac:dyDescent="0.25">
      <c r="A531" s="47"/>
    </row>
    <row r="532" spans="1:1" ht="15.75" customHeight="1" x14ac:dyDescent="0.25">
      <c r="A532" s="47"/>
    </row>
    <row r="533" spans="1:1" ht="15.75" customHeight="1" x14ac:dyDescent="0.25">
      <c r="A533" s="47"/>
    </row>
    <row r="534" spans="1:1" ht="15.75" customHeight="1" x14ac:dyDescent="0.25">
      <c r="A534" s="47"/>
    </row>
    <row r="535" spans="1:1" ht="15.75" customHeight="1" x14ac:dyDescent="0.25">
      <c r="A535" s="47"/>
    </row>
    <row r="536" spans="1:1" ht="15.75" customHeight="1" x14ac:dyDescent="0.25">
      <c r="A536" s="47"/>
    </row>
    <row r="537" spans="1:1" ht="15.75" customHeight="1" x14ac:dyDescent="0.25">
      <c r="A537" s="47"/>
    </row>
    <row r="538" spans="1:1" ht="15.75" customHeight="1" x14ac:dyDescent="0.25">
      <c r="A538" s="47"/>
    </row>
    <row r="539" spans="1:1" ht="15.75" customHeight="1" x14ac:dyDescent="0.25">
      <c r="A539" s="47"/>
    </row>
    <row r="540" spans="1:1" ht="15.75" customHeight="1" x14ac:dyDescent="0.25">
      <c r="A540" s="47"/>
    </row>
    <row r="541" spans="1:1" ht="15.75" customHeight="1" x14ac:dyDescent="0.25">
      <c r="A541" s="47"/>
    </row>
    <row r="542" spans="1:1" ht="15.75" customHeight="1" x14ac:dyDescent="0.25">
      <c r="A542" s="47"/>
    </row>
    <row r="543" spans="1:1" ht="15.75" customHeight="1" x14ac:dyDescent="0.25">
      <c r="A543" s="47"/>
    </row>
    <row r="544" spans="1:1" ht="15.75" customHeight="1" x14ac:dyDescent="0.25">
      <c r="A544" s="47"/>
    </row>
    <row r="545" spans="1:1" ht="15.75" customHeight="1" x14ac:dyDescent="0.25">
      <c r="A545" s="47"/>
    </row>
    <row r="546" spans="1:1" ht="15.75" customHeight="1" x14ac:dyDescent="0.25">
      <c r="A546" s="47"/>
    </row>
    <row r="547" spans="1:1" ht="15.75" customHeight="1" x14ac:dyDescent="0.25">
      <c r="A547" s="47"/>
    </row>
    <row r="548" spans="1:1" ht="15.75" customHeight="1" x14ac:dyDescent="0.25">
      <c r="A548" s="47"/>
    </row>
    <row r="549" spans="1:1" ht="15.75" customHeight="1" x14ac:dyDescent="0.25">
      <c r="A549" s="47"/>
    </row>
    <row r="550" spans="1:1" ht="15.75" customHeight="1" x14ac:dyDescent="0.25">
      <c r="A550" s="47"/>
    </row>
    <row r="551" spans="1:1" ht="15.75" customHeight="1" x14ac:dyDescent="0.25">
      <c r="A551" s="47"/>
    </row>
    <row r="552" spans="1:1" ht="15.75" customHeight="1" x14ac:dyDescent="0.25">
      <c r="A552" s="47"/>
    </row>
    <row r="553" spans="1:1" ht="15.75" customHeight="1" x14ac:dyDescent="0.25">
      <c r="A553" s="47"/>
    </row>
    <row r="554" spans="1:1" ht="15.75" customHeight="1" x14ac:dyDescent="0.25">
      <c r="A554" s="47"/>
    </row>
    <row r="555" spans="1:1" ht="15.75" customHeight="1" x14ac:dyDescent="0.25">
      <c r="A555" s="47"/>
    </row>
    <row r="556" spans="1:1" ht="15.75" customHeight="1" x14ac:dyDescent="0.25">
      <c r="A556" s="47"/>
    </row>
    <row r="557" spans="1:1" ht="15.75" customHeight="1" x14ac:dyDescent="0.25">
      <c r="A557" s="47"/>
    </row>
    <row r="558" spans="1:1" ht="15.75" customHeight="1" x14ac:dyDescent="0.25">
      <c r="A558" s="47"/>
    </row>
    <row r="559" spans="1:1" ht="15.75" customHeight="1" x14ac:dyDescent="0.25">
      <c r="A559" s="47"/>
    </row>
    <row r="560" spans="1:1" ht="15.75" customHeight="1" x14ac:dyDescent="0.25">
      <c r="A560" s="47"/>
    </row>
    <row r="561" spans="1:1" ht="15.75" customHeight="1" x14ac:dyDescent="0.25">
      <c r="A561" s="47"/>
    </row>
    <row r="562" spans="1:1" ht="15.75" customHeight="1" x14ac:dyDescent="0.25">
      <c r="A562" s="47"/>
    </row>
    <row r="563" spans="1:1" ht="15.75" customHeight="1" x14ac:dyDescent="0.25">
      <c r="A563" s="47"/>
    </row>
    <row r="564" spans="1:1" ht="15.75" customHeight="1" x14ac:dyDescent="0.25">
      <c r="A564" s="47"/>
    </row>
    <row r="565" spans="1:1" ht="15.75" customHeight="1" x14ac:dyDescent="0.25">
      <c r="A565" s="47"/>
    </row>
    <row r="566" spans="1:1" ht="15.75" customHeight="1" x14ac:dyDescent="0.25">
      <c r="A566" s="47"/>
    </row>
    <row r="567" spans="1:1" ht="15.75" customHeight="1" x14ac:dyDescent="0.25">
      <c r="A567" s="47"/>
    </row>
    <row r="568" spans="1:1" ht="15.75" customHeight="1" x14ac:dyDescent="0.25">
      <c r="A568" s="47"/>
    </row>
    <row r="569" spans="1:1" ht="15.75" customHeight="1" x14ac:dyDescent="0.25">
      <c r="A569" s="47"/>
    </row>
    <row r="570" spans="1:1" ht="15.75" customHeight="1" x14ac:dyDescent="0.25">
      <c r="A570" s="47"/>
    </row>
    <row r="571" spans="1:1" ht="15.75" customHeight="1" x14ac:dyDescent="0.25">
      <c r="A571" s="47"/>
    </row>
    <row r="572" spans="1:1" ht="15.75" customHeight="1" x14ac:dyDescent="0.25">
      <c r="A572" s="47"/>
    </row>
    <row r="573" spans="1:1" ht="15.75" customHeight="1" x14ac:dyDescent="0.25">
      <c r="A573" s="47"/>
    </row>
    <row r="574" spans="1:1" ht="15.75" customHeight="1" x14ac:dyDescent="0.25">
      <c r="A574" s="47"/>
    </row>
    <row r="575" spans="1:1" ht="15.75" customHeight="1" x14ac:dyDescent="0.25">
      <c r="A575" s="47"/>
    </row>
    <row r="576" spans="1:1" ht="15.75" customHeight="1" x14ac:dyDescent="0.25">
      <c r="A576" s="47"/>
    </row>
    <row r="577" spans="1:1" ht="15.75" customHeight="1" x14ac:dyDescent="0.25">
      <c r="A577" s="47"/>
    </row>
    <row r="578" spans="1:1" ht="15.75" customHeight="1" x14ac:dyDescent="0.25">
      <c r="A578" s="47"/>
    </row>
    <row r="579" spans="1:1" ht="15.75" customHeight="1" x14ac:dyDescent="0.25">
      <c r="A579" s="47"/>
    </row>
    <row r="580" spans="1:1" ht="15.75" customHeight="1" x14ac:dyDescent="0.25">
      <c r="A580" s="47"/>
    </row>
    <row r="581" spans="1:1" ht="15.75" customHeight="1" x14ac:dyDescent="0.25">
      <c r="A581" s="47"/>
    </row>
    <row r="582" spans="1:1" ht="15.75" customHeight="1" x14ac:dyDescent="0.25">
      <c r="A582" s="47"/>
    </row>
    <row r="583" spans="1:1" ht="15.75" customHeight="1" x14ac:dyDescent="0.25">
      <c r="A583" s="47"/>
    </row>
    <row r="584" spans="1:1" ht="15.75" customHeight="1" x14ac:dyDescent="0.25">
      <c r="A584" s="47"/>
    </row>
    <row r="585" spans="1:1" ht="15.75" customHeight="1" x14ac:dyDescent="0.25">
      <c r="A585" s="47"/>
    </row>
    <row r="586" spans="1:1" ht="15.75" customHeight="1" x14ac:dyDescent="0.25">
      <c r="A586" s="47"/>
    </row>
    <row r="587" spans="1:1" ht="15.75" customHeight="1" x14ac:dyDescent="0.25">
      <c r="A587" s="47"/>
    </row>
    <row r="588" spans="1:1" ht="15.75" customHeight="1" x14ac:dyDescent="0.25">
      <c r="A588" s="47"/>
    </row>
    <row r="589" spans="1:1" ht="15.75" customHeight="1" x14ac:dyDescent="0.25">
      <c r="A589" s="47"/>
    </row>
    <row r="590" spans="1:1" ht="15.75" customHeight="1" x14ac:dyDescent="0.25">
      <c r="A590" s="47"/>
    </row>
    <row r="591" spans="1:1" ht="15.75" customHeight="1" x14ac:dyDescent="0.25">
      <c r="A591" s="47"/>
    </row>
    <row r="592" spans="1:1" ht="15.75" customHeight="1" x14ac:dyDescent="0.25">
      <c r="A592" s="47"/>
    </row>
    <row r="593" spans="1:1" ht="15.75" customHeight="1" x14ac:dyDescent="0.25">
      <c r="A593" s="47"/>
    </row>
    <row r="594" spans="1:1" ht="15.75" customHeight="1" x14ac:dyDescent="0.25">
      <c r="A594" s="47"/>
    </row>
    <row r="595" spans="1:1" ht="15.75" customHeight="1" x14ac:dyDescent="0.25">
      <c r="A595" s="47"/>
    </row>
    <row r="596" spans="1:1" ht="15.75" customHeight="1" x14ac:dyDescent="0.25">
      <c r="A596" s="47"/>
    </row>
    <row r="597" spans="1:1" ht="15.75" customHeight="1" x14ac:dyDescent="0.25">
      <c r="A597" s="47"/>
    </row>
    <row r="598" spans="1:1" ht="15.75" customHeight="1" x14ac:dyDescent="0.25">
      <c r="A598" s="47"/>
    </row>
    <row r="599" spans="1:1" ht="15.75" customHeight="1" x14ac:dyDescent="0.25">
      <c r="A599" s="47"/>
    </row>
    <row r="600" spans="1:1" ht="15.75" customHeight="1" x14ac:dyDescent="0.25">
      <c r="A600" s="47"/>
    </row>
    <row r="601" spans="1:1" ht="15.75" customHeight="1" x14ac:dyDescent="0.25">
      <c r="A601" s="47"/>
    </row>
    <row r="602" spans="1:1" ht="15.75" customHeight="1" x14ac:dyDescent="0.25">
      <c r="A602" s="47"/>
    </row>
    <row r="603" spans="1:1" ht="15.75" customHeight="1" x14ac:dyDescent="0.25">
      <c r="A603" s="47"/>
    </row>
    <row r="604" spans="1:1" ht="15.75" customHeight="1" x14ac:dyDescent="0.25">
      <c r="A604" s="47"/>
    </row>
    <row r="605" spans="1:1" ht="15.75" customHeight="1" x14ac:dyDescent="0.25">
      <c r="A605" s="47"/>
    </row>
    <row r="606" spans="1:1" ht="15.75" customHeight="1" x14ac:dyDescent="0.25">
      <c r="A606" s="47"/>
    </row>
    <row r="607" spans="1:1" ht="15.75" customHeight="1" x14ac:dyDescent="0.25">
      <c r="A607" s="47"/>
    </row>
    <row r="608" spans="1:1" ht="15.75" customHeight="1" x14ac:dyDescent="0.25">
      <c r="A608" s="47"/>
    </row>
    <row r="609" spans="1:1" ht="15.75" customHeight="1" x14ac:dyDescent="0.25">
      <c r="A609" s="47"/>
    </row>
    <row r="610" spans="1:1" ht="15.75" customHeight="1" x14ac:dyDescent="0.25">
      <c r="A610" s="47"/>
    </row>
    <row r="611" spans="1:1" ht="15.75" customHeight="1" x14ac:dyDescent="0.25">
      <c r="A611" s="47"/>
    </row>
    <row r="612" spans="1:1" ht="15.75" customHeight="1" x14ac:dyDescent="0.25">
      <c r="A612" s="47"/>
    </row>
    <row r="613" spans="1:1" ht="15.75" customHeight="1" x14ac:dyDescent="0.25">
      <c r="A613" s="47"/>
    </row>
    <row r="614" spans="1:1" ht="15.75" customHeight="1" x14ac:dyDescent="0.25">
      <c r="A614" s="47"/>
    </row>
    <row r="615" spans="1:1" ht="15.75" customHeight="1" x14ac:dyDescent="0.25">
      <c r="A615" s="47"/>
    </row>
    <row r="616" spans="1:1" ht="15.75" customHeight="1" x14ac:dyDescent="0.25">
      <c r="A616" s="47"/>
    </row>
    <row r="617" spans="1:1" ht="15.75" customHeight="1" x14ac:dyDescent="0.25">
      <c r="A617" s="47"/>
    </row>
    <row r="618" spans="1:1" ht="15.75" customHeight="1" x14ac:dyDescent="0.25">
      <c r="A618" s="47"/>
    </row>
    <row r="619" spans="1:1" ht="15.75" customHeight="1" x14ac:dyDescent="0.25">
      <c r="A619" s="47"/>
    </row>
    <row r="620" spans="1:1" ht="15.75" customHeight="1" x14ac:dyDescent="0.25">
      <c r="A620" s="47"/>
    </row>
    <row r="621" spans="1:1" ht="15.75" customHeight="1" x14ac:dyDescent="0.25">
      <c r="A621" s="47"/>
    </row>
    <row r="622" spans="1:1" ht="15.75" customHeight="1" x14ac:dyDescent="0.25">
      <c r="A622" s="47"/>
    </row>
    <row r="623" spans="1:1" ht="15.75" customHeight="1" x14ac:dyDescent="0.25">
      <c r="A623" s="47"/>
    </row>
    <row r="624" spans="1:1" ht="15.75" customHeight="1" x14ac:dyDescent="0.25">
      <c r="A624" s="47"/>
    </row>
    <row r="625" spans="1:1" ht="15.75" customHeight="1" x14ac:dyDescent="0.25">
      <c r="A625" s="47"/>
    </row>
    <row r="626" spans="1:1" ht="15.75" customHeight="1" x14ac:dyDescent="0.25">
      <c r="A626" s="47"/>
    </row>
    <row r="627" spans="1:1" ht="15.75" customHeight="1" x14ac:dyDescent="0.25">
      <c r="A627" s="47"/>
    </row>
    <row r="628" spans="1:1" ht="15.75" customHeight="1" x14ac:dyDescent="0.25">
      <c r="A628" s="47"/>
    </row>
    <row r="629" spans="1:1" ht="15.75" customHeight="1" x14ac:dyDescent="0.25">
      <c r="A629" s="47"/>
    </row>
    <row r="630" spans="1:1" ht="15.75" customHeight="1" x14ac:dyDescent="0.25">
      <c r="A630" s="47"/>
    </row>
    <row r="631" spans="1:1" ht="15.75" customHeight="1" x14ac:dyDescent="0.25">
      <c r="A631" s="47"/>
    </row>
    <row r="632" spans="1:1" ht="15.75" customHeight="1" x14ac:dyDescent="0.25">
      <c r="A632" s="47"/>
    </row>
    <row r="633" spans="1:1" ht="15.75" customHeight="1" x14ac:dyDescent="0.25">
      <c r="A633" s="47"/>
    </row>
    <row r="634" spans="1:1" ht="15.75" customHeight="1" x14ac:dyDescent="0.25">
      <c r="A634" s="47"/>
    </row>
    <row r="635" spans="1:1" ht="15.75" customHeight="1" x14ac:dyDescent="0.25">
      <c r="A635" s="47"/>
    </row>
    <row r="636" spans="1:1" ht="15.75" customHeight="1" x14ac:dyDescent="0.25">
      <c r="A636" s="47"/>
    </row>
    <row r="637" spans="1:1" ht="15.75" customHeight="1" x14ac:dyDescent="0.25">
      <c r="A637" s="47"/>
    </row>
    <row r="638" spans="1:1" ht="15.75" customHeight="1" x14ac:dyDescent="0.25">
      <c r="A638" s="47"/>
    </row>
    <row r="639" spans="1:1" ht="15.75" customHeight="1" x14ac:dyDescent="0.25">
      <c r="A639" s="47"/>
    </row>
    <row r="640" spans="1:1" ht="15.75" customHeight="1" x14ac:dyDescent="0.25">
      <c r="A640" s="47"/>
    </row>
    <row r="641" spans="1:1" ht="15.75" customHeight="1" x14ac:dyDescent="0.25">
      <c r="A641" s="47"/>
    </row>
    <row r="642" spans="1:1" ht="15.75" customHeight="1" x14ac:dyDescent="0.25">
      <c r="A642" s="47"/>
    </row>
    <row r="643" spans="1:1" ht="15.75" customHeight="1" x14ac:dyDescent="0.25">
      <c r="A643" s="47"/>
    </row>
    <row r="644" spans="1:1" ht="15.75" customHeight="1" x14ac:dyDescent="0.25">
      <c r="A644" s="47"/>
    </row>
    <row r="645" spans="1:1" ht="15.75" customHeight="1" x14ac:dyDescent="0.25">
      <c r="A645" s="47"/>
    </row>
    <row r="646" spans="1:1" ht="15.75" customHeight="1" x14ac:dyDescent="0.25">
      <c r="A646" s="47"/>
    </row>
    <row r="647" spans="1:1" ht="15.75" customHeight="1" x14ac:dyDescent="0.25">
      <c r="A647" s="47"/>
    </row>
    <row r="648" spans="1:1" ht="15.75" customHeight="1" x14ac:dyDescent="0.25">
      <c r="A648" s="47"/>
    </row>
    <row r="649" spans="1:1" ht="15.75" customHeight="1" x14ac:dyDescent="0.25">
      <c r="A649" s="47"/>
    </row>
    <row r="650" spans="1:1" ht="15.75" customHeight="1" x14ac:dyDescent="0.25">
      <c r="A650" s="47"/>
    </row>
    <row r="651" spans="1:1" ht="15.75" customHeight="1" x14ac:dyDescent="0.25">
      <c r="A651" s="47"/>
    </row>
    <row r="652" spans="1:1" ht="15.75" customHeight="1" x14ac:dyDescent="0.25">
      <c r="A652" s="47"/>
    </row>
    <row r="653" spans="1:1" ht="15.75" customHeight="1" x14ac:dyDescent="0.25">
      <c r="A653" s="47"/>
    </row>
    <row r="654" spans="1:1" ht="15.75" customHeight="1" x14ac:dyDescent="0.25">
      <c r="A654" s="47"/>
    </row>
    <row r="655" spans="1:1" ht="15.75" customHeight="1" x14ac:dyDescent="0.25">
      <c r="A655" s="47"/>
    </row>
    <row r="656" spans="1:1" ht="15.75" customHeight="1" x14ac:dyDescent="0.25">
      <c r="A656" s="47"/>
    </row>
    <row r="657" spans="1:1" ht="15.75" customHeight="1" x14ac:dyDescent="0.25">
      <c r="A657" s="47"/>
    </row>
    <row r="658" spans="1:1" ht="15.75" customHeight="1" x14ac:dyDescent="0.25">
      <c r="A658" s="47"/>
    </row>
    <row r="659" spans="1:1" ht="15.75" customHeight="1" x14ac:dyDescent="0.25">
      <c r="A659" s="47"/>
    </row>
    <row r="660" spans="1:1" ht="15.75" customHeight="1" x14ac:dyDescent="0.25">
      <c r="A660" s="47"/>
    </row>
    <row r="661" spans="1:1" ht="15.75" customHeight="1" x14ac:dyDescent="0.25">
      <c r="A661" s="47"/>
    </row>
    <row r="662" spans="1:1" ht="15.75" customHeight="1" x14ac:dyDescent="0.25">
      <c r="A662" s="47"/>
    </row>
    <row r="663" spans="1:1" ht="15.75" customHeight="1" x14ac:dyDescent="0.25">
      <c r="A663" s="47"/>
    </row>
    <row r="664" spans="1:1" ht="15.75" customHeight="1" x14ac:dyDescent="0.25">
      <c r="A664" s="47"/>
    </row>
    <row r="665" spans="1:1" ht="15.75" customHeight="1" x14ac:dyDescent="0.25">
      <c r="A665" s="47"/>
    </row>
    <row r="666" spans="1:1" ht="15.75" customHeight="1" x14ac:dyDescent="0.25">
      <c r="A666" s="47"/>
    </row>
    <row r="667" spans="1:1" ht="15.75" customHeight="1" x14ac:dyDescent="0.25">
      <c r="A667" s="47"/>
    </row>
    <row r="668" spans="1:1" ht="15.75" customHeight="1" x14ac:dyDescent="0.25">
      <c r="A668" s="47"/>
    </row>
    <row r="669" spans="1:1" ht="15.75" customHeight="1" x14ac:dyDescent="0.25">
      <c r="A669" s="47"/>
    </row>
    <row r="670" spans="1:1" ht="15.75" customHeight="1" x14ac:dyDescent="0.25">
      <c r="A670" s="47"/>
    </row>
    <row r="671" spans="1:1" ht="15.75" customHeight="1" x14ac:dyDescent="0.25">
      <c r="A671" s="47"/>
    </row>
    <row r="672" spans="1:1" ht="15.75" customHeight="1" x14ac:dyDescent="0.25">
      <c r="A672" s="47"/>
    </row>
    <row r="673" spans="1:1" ht="15.75" customHeight="1" x14ac:dyDescent="0.25">
      <c r="A673" s="47"/>
    </row>
    <row r="674" spans="1:1" ht="15.75" customHeight="1" x14ac:dyDescent="0.25">
      <c r="A674" s="47"/>
    </row>
    <row r="675" spans="1:1" ht="15.75" customHeight="1" x14ac:dyDescent="0.25">
      <c r="A675" s="47"/>
    </row>
    <row r="676" spans="1:1" ht="15.75" customHeight="1" x14ac:dyDescent="0.25">
      <c r="A676" s="47"/>
    </row>
    <row r="677" spans="1:1" ht="15.75" customHeight="1" x14ac:dyDescent="0.25">
      <c r="A677" s="47"/>
    </row>
    <row r="678" spans="1:1" ht="15.75" customHeight="1" x14ac:dyDescent="0.25">
      <c r="A678" s="47"/>
    </row>
    <row r="679" spans="1:1" ht="15.75" customHeight="1" x14ac:dyDescent="0.25">
      <c r="A679" s="47"/>
    </row>
    <row r="680" spans="1:1" ht="15.75" customHeight="1" x14ac:dyDescent="0.25">
      <c r="A680" s="47"/>
    </row>
    <row r="681" spans="1:1" ht="15.75" customHeight="1" x14ac:dyDescent="0.25">
      <c r="A681" s="47"/>
    </row>
    <row r="682" spans="1:1" ht="15.75" customHeight="1" x14ac:dyDescent="0.25">
      <c r="A682" s="47"/>
    </row>
    <row r="683" spans="1:1" ht="15.75" customHeight="1" x14ac:dyDescent="0.25">
      <c r="A683" s="47"/>
    </row>
    <row r="684" spans="1:1" ht="15.75" customHeight="1" x14ac:dyDescent="0.25">
      <c r="A684" s="47"/>
    </row>
    <row r="685" spans="1:1" ht="15.75" customHeight="1" x14ac:dyDescent="0.25">
      <c r="A685" s="47"/>
    </row>
    <row r="686" spans="1:1" ht="15.75" customHeight="1" x14ac:dyDescent="0.25">
      <c r="A686" s="47"/>
    </row>
    <row r="687" spans="1:1" ht="15.75" customHeight="1" x14ac:dyDescent="0.25">
      <c r="A687" s="47"/>
    </row>
    <row r="688" spans="1:1" ht="15.75" customHeight="1" x14ac:dyDescent="0.25">
      <c r="A688" s="47"/>
    </row>
    <row r="689" spans="1:1" ht="15.75" customHeight="1" x14ac:dyDescent="0.25">
      <c r="A689" s="47"/>
    </row>
    <row r="690" spans="1:1" ht="15.75" customHeight="1" x14ac:dyDescent="0.25">
      <c r="A690" s="47"/>
    </row>
    <row r="691" spans="1:1" ht="15.75" customHeight="1" x14ac:dyDescent="0.25">
      <c r="A691" s="47"/>
    </row>
    <row r="692" spans="1:1" ht="15.75" customHeight="1" x14ac:dyDescent="0.25">
      <c r="A692" s="47"/>
    </row>
    <row r="693" spans="1:1" ht="15.75" customHeight="1" x14ac:dyDescent="0.25">
      <c r="A693" s="47"/>
    </row>
    <row r="694" spans="1:1" ht="15.75" customHeight="1" x14ac:dyDescent="0.25">
      <c r="A694" s="47"/>
    </row>
    <row r="695" spans="1:1" ht="15.75" customHeight="1" x14ac:dyDescent="0.25">
      <c r="A695" s="47"/>
    </row>
    <row r="696" spans="1:1" ht="15.75" customHeight="1" x14ac:dyDescent="0.25">
      <c r="A696" s="47"/>
    </row>
    <row r="697" spans="1:1" ht="15.75" customHeight="1" x14ac:dyDescent="0.25">
      <c r="A697" s="47"/>
    </row>
    <row r="698" spans="1:1" ht="15.75" customHeight="1" x14ac:dyDescent="0.25">
      <c r="A698" s="47"/>
    </row>
    <row r="699" spans="1:1" ht="15.75" customHeight="1" x14ac:dyDescent="0.25">
      <c r="A699" s="47"/>
    </row>
    <row r="700" spans="1:1" ht="15.75" customHeight="1" x14ac:dyDescent="0.25">
      <c r="A700" s="47"/>
    </row>
    <row r="701" spans="1:1" ht="15.75" customHeight="1" x14ac:dyDescent="0.25">
      <c r="A701" s="47"/>
    </row>
    <row r="702" spans="1:1" ht="15.75" customHeight="1" x14ac:dyDescent="0.25">
      <c r="A702" s="47"/>
    </row>
    <row r="703" spans="1:1" ht="15.75" customHeight="1" x14ac:dyDescent="0.25">
      <c r="A703" s="47"/>
    </row>
    <row r="704" spans="1:1" ht="15.75" customHeight="1" x14ac:dyDescent="0.25">
      <c r="A704" s="47"/>
    </row>
    <row r="705" spans="1:1" ht="15.75" customHeight="1" x14ac:dyDescent="0.25">
      <c r="A705" s="47"/>
    </row>
    <row r="706" spans="1:1" ht="15.75" customHeight="1" x14ac:dyDescent="0.25">
      <c r="A706" s="47"/>
    </row>
    <row r="707" spans="1:1" ht="15.75" customHeight="1" x14ac:dyDescent="0.25">
      <c r="A707" s="47"/>
    </row>
    <row r="708" spans="1:1" ht="15.75" customHeight="1" x14ac:dyDescent="0.25">
      <c r="A708" s="47"/>
    </row>
    <row r="709" spans="1:1" ht="15.75" customHeight="1" x14ac:dyDescent="0.25">
      <c r="A709" s="47"/>
    </row>
    <row r="710" spans="1:1" ht="15.75" customHeight="1" x14ac:dyDescent="0.25">
      <c r="A710" s="47"/>
    </row>
    <row r="711" spans="1:1" ht="15.75" customHeight="1" x14ac:dyDescent="0.25">
      <c r="A711" s="47"/>
    </row>
    <row r="712" spans="1:1" ht="15.75" customHeight="1" x14ac:dyDescent="0.25">
      <c r="A712" s="47"/>
    </row>
    <row r="713" spans="1:1" ht="15.75" customHeight="1" x14ac:dyDescent="0.25">
      <c r="A713" s="47"/>
    </row>
    <row r="714" spans="1:1" ht="15.75" customHeight="1" x14ac:dyDescent="0.25">
      <c r="A714" s="47"/>
    </row>
    <row r="715" spans="1:1" ht="15.75" customHeight="1" x14ac:dyDescent="0.25">
      <c r="A715" s="47"/>
    </row>
    <row r="716" spans="1:1" ht="15.75" customHeight="1" x14ac:dyDescent="0.25">
      <c r="A716" s="47"/>
    </row>
    <row r="717" spans="1:1" ht="15.75" customHeight="1" x14ac:dyDescent="0.25">
      <c r="A717" s="47"/>
    </row>
    <row r="718" spans="1:1" ht="15.75" customHeight="1" x14ac:dyDescent="0.25">
      <c r="A718" s="47"/>
    </row>
    <row r="719" spans="1:1" ht="15.75" customHeight="1" x14ac:dyDescent="0.25">
      <c r="A719" s="47"/>
    </row>
    <row r="720" spans="1:1" ht="15.75" customHeight="1" x14ac:dyDescent="0.25">
      <c r="A720" s="47"/>
    </row>
    <row r="721" spans="1:1" ht="15.75" customHeight="1" x14ac:dyDescent="0.25">
      <c r="A721" s="47"/>
    </row>
    <row r="722" spans="1:1" ht="15.75" customHeight="1" x14ac:dyDescent="0.25">
      <c r="A722" s="47"/>
    </row>
    <row r="723" spans="1:1" ht="15.75" customHeight="1" x14ac:dyDescent="0.25">
      <c r="A723" s="47"/>
    </row>
    <row r="724" spans="1:1" ht="15.75" customHeight="1" x14ac:dyDescent="0.25">
      <c r="A724" s="47"/>
    </row>
    <row r="725" spans="1:1" ht="15.75" customHeight="1" x14ac:dyDescent="0.25">
      <c r="A725" s="47"/>
    </row>
    <row r="726" spans="1:1" ht="15.75" customHeight="1" x14ac:dyDescent="0.25">
      <c r="A726" s="47"/>
    </row>
    <row r="727" spans="1:1" ht="15.75" customHeight="1" x14ac:dyDescent="0.25">
      <c r="A727" s="47"/>
    </row>
    <row r="728" spans="1:1" ht="15.75" customHeight="1" x14ac:dyDescent="0.25">
      <c r="A728" s="47"/>
    </row>
    <row r="729" spans="1:1" ht="15.75" customHeight="1" x14ac:dyDescent="0.25">
      <c r="A729" s="47"/>
    </row>
    <row r="730" spans="1:1" ht="15.75" customHeight="1" x14ac:dyDescent="0.25">
      <c r="A730" s="47"/>
    </row>
    <row r="731" spans="1:1" ht="15.75" customHeight="1" x14ac:dyDescent="0.25">
      <c r="A731" s="47"/>
    </row>
    <row r="732" spans="1:1" ht="15.75" customHeight="1" x14ac:dyDescent="0.25">
      <c r="A732" s="47"/>
    </row>
    <row r="733" spans="1:1" ht="15.75" customHeight="1" x14ac:dyDescent="0.25">
      <c r="A733" s="47"/>
    </row>
    <row r="734" spans="1:1" ht="15.75" customHeight="1" x14ac:dyDescent="0.25">
      <c r="A734" s="47"/>
    </row>
    <row r="735" spans="1:1" ht="15.75" customHeight="1" x14ac:dyDescent="0.25">
      <c r="A735" s="47"/>
    </row>
    <row r="736" spans="1:1" ht="15.75" customHeight="1" x14ac:dyDescent="0.25">
      <c r="A736" s="47"/>
    </row>
    <row r="737" spans="1:1" ht="15.75" customHeight="1" x14ac:dyDescent="0.25">
      <c r="A737" s="47"/>
    </row>
    <row r="738" spans="1:1" ht="15.75" customHeight="1" x14ac:dyDescent="0.25">
      <c r="A738" s="47"/>
    </row>
    <row r="739" spans="1:1" ht="15.75" customHeight="1" x14ac:dyDescent="0.25">
      <c r="A739" s="47"/>
    </row>
    <row r="740" spans="1:1" ht="15.75" customHeight="1" x14ac:dyDescent="0.25">
      <c r="A740" s="47"/>
    </row>
    <row r="741" spans="1:1" ht="15.75" customHeight="1" x14ac:dyDescent="0.25">
      <c r="A741" s="47"/>
    </row>
    <row r="742" spans="1:1" ht="15.75" customHeight="1" x14ac:dyDescent="0.25">
      <c r="A742" s="47"/>
    </row>
    <row r="743" spans="1:1" ht="15.75" customHeight="1" x14ac:dyDescent="0.25">
      <c r="A743" s="47"/>
    </row>
    <row r="744" spans="1:1" ht="15.75" customHeight="1" x14ac:dyDescent="0.25">
      <c r="A744" s="47"/>
    </row>
    <row r="745" spans="1:1" ht="15.75" customHeight="1" x14ac:dyDescent="0.25">
      <c r="A745" s="47"/>
    </row>
    <row r="746" spans="1:1" ht="15.75" customHeight="1" x14ac:dyDescent="0.25">
      <c r="A746" s="47"/>
    </row>
    <row r="747" spans="1:1" ht="15.75" customHeight="1" x14ac:dyDescent="0.25">
      <c r="A747" s="47"/>
    </row>
    <row r="748" spans="1:1" ht="15.75" customHeight="1" x14ac:dyDescent="0.25">
      <c r="A748" s="47"/>
    </row>
    <row r="749" spans="1:1" ht="15.75" customHeight="1" x14ac:dyDescent="0.25">
      <c r="A749" s="47"/>
    </row>
    <row r="750" spans="1:1" ht="15.75" customHeight="1" x14ac:dyDescent="0.25">
      <c r="A750" s="47"/>
    </row>
    <row r="751" spans="1:1" ht="15.75" customHeight="1" x14ac:dyDescent="0.25">
      <c r="A751" s="47"/>
    </row>
    <row r="752" spans="1:1" ht="15.75" customHeight="1" x14ac:dyDescent="0.25">
      <c r="A752" s="47"/>
    </row>
    <row r="753" spans="1:1" ht="15.75" customHeight="1" x14ac:dyDescent="0.25">
      <c r="A753" s="47"/>
    </row>
    <row r="754" spans="1:1" ht="15.75" customHeight="1" x14ac:dyDescent="0.25">
      <c r="A754" s="47"/>
    </row>
    <row r="755" spans="1:1" ht="15.75" customHeight="1" x14ac:dyDescent="0.25">
      <c r="A755" s="47"/>
    </row>
    <row r="756" spans="1:1" ht="15.75" customHeight="1" x14ac:dyDescent="0.25">
      <c r="A756" s="47"/>
    </row>
    <row r="757" spans="1:1" ht="15.75" customHeight="1" x14ac:dyDescent="0.25">
      <c r="A757" s="47"/>
    </row>
    <row r="758" spans="1:1" ht="15.75" customHeight="1" x14ac:dyDescent="0.25">
      <c r="A758" s="47"/>
    </row>
    <row r="759" spans="1:1" ht="15.75" customHeight="1" x14ac:dyDescent="0.25">
      <c r="A759" s="47"/>
    </row>
    <row r="760" spans="1:1" ht="15.75" customHeight="1" x14ac:dyDescent="0.25">
      <c r="A760" s="47"/>
    </row>
    <row r="761" spans="1:1" ht="15.75" customHeight="1" x14ac:dyDescent="0.25">
      <c r="A761" s="47"/>
    </row>
    <row r="762" spans="1:1" ht="15.75" customHeight="1" x14ac:dyDescent="0.25">
      <c r="A762" s="47"/>
    </row>
    <row r="763" spans="1:1" ht="15.75" customHeight="1" x14ac:dyDescent="0.25">
      <c r="A763" s="47"/>
    </row>
    <row r="764" spans="1:1" ht="15.75" customHeight="1" x14ac:dyDescent="0.25">
      <c r="A764" s="47"/>
    </row>
    <row r="765" spans="1:1" ht="15.75" customHeight="1" x14ac:dyDescent="0.25">
      <c r="A765" s="47"/>
    </row>
    <row r="766" spans="1:1" ht="15.75" customHeight="1" x14ac:dyDescent="0.25">
      <c r="A766" s="47"/>
    </row>
    <row r="767" spans="1:1" ht="15.75" customHeight="1" x14ac:dyDescent="0.25">
      <c r="A767" s="47"/>
    </row>
    <row r="768" spans="1:1" ht="15.75" customHeight="1" x14ac:dyDescent="0.25">
      <c r="A768" s="47"/>
    </row>
    <row r="769" spans="1:1" ht="15.75" customHeight="1" x14ac:dyDescent="0.25">
      <c r="A769" s="47"/>
    </row>
    <row r="770" spans="1:1" ht="15.75" customHeight="1" x14ac:dyDescent="0.25">
      <c r="A770" s="47"/>
    </row>
    <row r="771" spans="1:1" ht="15.75" customHeight="1" x14ac:dyDescent="0.25">
      <c r="A771" s="47"/>
    </row>
    <row r="772" spans="1:1" ht="15.75" customHeight="1" x14ac:dyDescent="0.25">
      <c r="A772" s="47"/>
    </row>
    <row r="773" spans="1:1" ht="15.75" customHeight="1" x14ac:dyDescent="0.25">
      <c r="A773" s="47"/>
    </row>
    <row r="774" spans="1:1" ht="15.75" customHeight="1" x14ac:dyDescent="0.25">
      <c r="A774" s="47"/>
    </row>
    <row r="775" spans="1:1" ht="15.75" customHeight="1" x14ac:dyDescent="0.25">
      <c r="A775" s="47"/>
    </row>
    <row r="776" spans="1:1" ht="15.75" customHeight="1" x14ac:dyDescent="0.25">
      <c r="A776" s="47"/>
    </row>
    <row r="777" spans="1:1" ht="15.75" customHeight="1" x14ac:dyDescent="0.25">
      <c r="A777" s="47"/>
    </row>
    <row r="778" spans="1:1" ht="15.75" customHeight="1" x14ac:dyDescent="0.25">
      <c r="A778" s="47"/>
    </row>
    <row r="779" spans="1:1" ht="15.75" customHeight="1" x14ac:dyDescent="0.25">
      <c r="A779" s="47"/>
    </row>
    <row r="780" spans="1:1" ht="15.75" customHeight="1" x14ac:dyDescent="0.25">
      <c r="A780" s="47"/>
    </row>
    <row r="781" spans="1:1" ht="15.75" customHeight="1" x14ac:dyDescent="0.25">
      <c r="A781" s="47"/>
    </row>
    <row r="782" spans="1:1" ht="15.75" customHeight="1" x14ac:dyDescent="0.25">
      <c r="A782" s="47"/>
    </row>
    <row r="783" spans="1:1" ht="15.75" customHeight="1" x14ac:dyDescent="0.25">
      <c r="A783" s="47"/>
    </row>
    <row r="784" spans="1:1" ht="15.75" customHeight="1" x14ac:dyDescent="0.25">
      <c r="A784" s="47"/>
    </row>
    <row r="785" spans="1:1" ht="15.75" customHeight="1" x14ac:dyDescent="0.25">
      <c r="A785" s="47"/>
    </row>
    <row r="786" spans="1:1" ht="15.75" customHeight="1" x14ac:dyDescent="0.25">
      <c r="A786" s="47"/>
    </row>
    <row r="787" spans="1:1" ht="15.75" customHeight="1" x14ac:dyDescent="0.25">
      <c r="A787" s="47"/>
    </row>
    <row r="788" spans="1:1" ht="15.75" customHeight="1" x14ac:dyDescent="0.25">
      <c r="A788" s="47"/>
    </row>
    <row r="789" spans="1:1" ht="15.75" customHeight="1" x14ac:dyDescent="0.25">
      <c r="A789" s="47"/>
    </row>
    <row r="790" spans="1:1" ht="15.75" customHeight="1" x14ac:dyDescent="0.25">
      <c r="A790" s="47"/>
    </row>
    <row r="791" spans="1:1" ht="15.75" customHeight="1" x14ac:dyDescent="0.25">
      <c r="A791" s="47"/>
    </row>
    <row r="792" spans="1:1" ht="15.75" customHeight="1" x14ac:dyDescent="0.25">
      <c r="A792" s="47"/>
    </row>
    <row r="793" spans="1:1" ht="15.75" customHeight="1" x14ac:dyDescent="0.25">
      <c r="A793" s="47"/>
    </row>
    <row r="794" spans="1:1" ht="15.75" customHeight="1" x14ac:dyDescent="0.25">
      <c r="A794" s="47"/>
    </row>
    <row r="795" spans="1:1" ht="15.75" customHeight="1" x14ac:dyDescent="0.25">
      <c r="A795" s="47"/>
    </row>
    <row r="796" spans="1:1" ht="15.75" customHeight="1" x14ac:dyDescent="0.25">
      <c r="A796" s="47"/>
    </row>
    <row r="797" spans="1:1" ht="15.75" customHeight="1" x14ac:dyDescent="0.25">
      <c r="A797" s="47"/>
    </row>
    <row r="798" spans="1:1" ht="15.75" customHeight="1" x14ac:dyDescent="0.25">
      <c r="A798" s="47"/>
    </row>
    <row r="799" spans="1:1" ht="15.75" customHeight="1" x14ac:dyDescent="0.25">
      <c r="A799" s="47"/>
    </row>
    <row r="800" spans="1:1" ht="15.75" customHeight="1" x14ac:dyDescent="0.25">
      <c r="A800" s="47"/>
    </row>
    <row r="801" spans="1:1" ht="15.75" customHeight="1" x14ac:dyDescent="0.25">
      <c r="A801" s="47"/>
    </row>
    <row r="802" spans="1:1" ht="15.75" customHeight="1" x14ac:dyDescent="0.25">
      <c r="A802" s="47"/>
    </row>
    <row r="803" spans="1:1" ht="15.75" customHeight="1" x14ac:dyDescent="0.25">
      <c r="A803" s="47"/>
    </row>
    <row r="804" spans="1:1" ht="15.75" customHeight="1" x14ac:dyDescent="0.25">
      <c r="A804" s="47"/>
    </row>
    <row r="805" spans="1:1" ht="15.75" customHeight="1" x14ac:dyDescent="0.25">
      <c r="A805" s="47"/>
    </row>
    <row r="806" spans="1:1" ht="15.75" customHeight="1" x14ac:dyDescent="0.25">
      <c r="A806" s="47"/>
    </row>
    <row r="807" spans="1:1" ht="15.75" customHeight="1" x14ac:dyDescent="0.25">
      <c r="A807" s="47"/>
    </row>
    <row r="808" spans="1:1" ht="15.75" customHeight="1" x14ac:dyDescent="0.25">
      <c r="A808" s="47"/>
    </row>
    <row r="809" spans="1:1" ht="15.75" customHeight="1" x14ac:dyDescent="0.25">
      <c r="A809" s="47"/>
    </row>
    <row r="810" spans="1:1" ht="15.75" customHeight="1" x14ac:dyDescent="0.25">
      <c r="A810" s="47"/>
    </row>
    <row r="811" spans="1:1" ht="15.75" customHeight="1" x14ac:dyDescent="0.25">
      <c r="A811" s="47"/>
    </row>
    <row r="812" spans="1:1" ht="15.75" customHeight="1" x14ac:dyDescent="0.25">
      <c r="A812" s="47"/>
    </row>
    <row r="813" spans="1:1" ht="15.75" customHeight="1" x14ac:dyDescent="0.25">
      <c r="A813" s="47"/>
    </row>
    <row r="814" spans="1:1" ht="15.75" customHeight="1" x14ac:dyDescent="0.25">
      <c r="A814" s="47"/>
    </row>
    <row r="815" spans="1:1" ht="15.75" customHeight="1" x14ac:dyDescent="0.25">
      <c r="A815" s="47"/>
    </row>
    <row r="816" spans="1:1" ht="15.75" customHeight="1" x14ac:dyDescent="0.25">
      <c r="A816" s="47"/>
    </row>
    <row r="817" spans="1:1" ht="15.75" customHeight="1" x14ac:dyDescent="0.25">
      <c r="A817" s="47"/>
    </row>
    <row r="818" spans="1:1" ht="15.75" customHeight="1" x14ac:dyDescent="0.25">
      <c r="A818" s="47"/>
    </row>
    <row r="819" spans="1:1" ht="15.75" customHeight="1" x14ac:dyDescent="0.25">
      <c r="A819" s="47"/>
    </row>
    <row r="820" spans="1:1" ht="15.75" customHeight="1" x14ac:dyDescent="0.25">
      <c r="A820" s="47"/>
    </row>
    <row r="821" spans="1:1" ht="15.75" customHeight="1" x14ac:dyDescent="0.25">
      <c r="A821" s="47"/>
    </row>
    <row r="822" spans="1:1" ht="15.75" customHeight="1" x14ac:dyDescent="0.25">
      <c r="A822" s="47"/>
    </row>
    <row r="823" spans="1:1" ht="15.75" customHeight="1" x14ac:dyDescent="0.25">
      <c r="A823" s="47"/>
    </row>
    <row r="824" spans="1:1" ht="15.75" customHeight="1" x14ac:dyDescent="0.25">
      <c r="A824" s="47"/>
    </row>
    <row r="825" spans="1:1" ht="15.75" customHeight="1" x14ac:dyDescent="0.25">
      <c r="A825" s="47"/>
    </row>
    <row r="826" spans="1:1" ht="15.75" customHeight="1" x14ac:dyDescent="0.25">
      <c r="A826" s="47"/>
    </row>
    <row r="827" spans="1:1" ht="15.75" customHeight="1" x14ac:dyDescent="0.25">
      <c r="A827" s="47"/>
    </row>
    <row r="828" spans="1:1" ht="15.75" customHeight="1" x14ac:dyDescent="0.25">
      <c r="A828" s="47"/>
    </row>
    <row r="829" spans="1:1" ht="15.75" customHeight="1" x14ac:dyDescent="0.25">
      <c r="A829" s="47"/>
    </row>
    <row r="830" spans="1:1" ht="15.75" customHeight="1" x14ac:dyDescent="0.25">
      <c r="A830" s="47"/>
    </row>
    <row r="831" spans="1:1" ht="15.75" customHeight="1" x14ac:dyDescent="0.25">
      <c r="A831" s="47"/>
    </row>
    <row r="832" spans="1:1" ht="15.75" customHeight="1" x14ac:dyDescent="0.25">
      <c r="A832" s="47"/>
    </row>
    <row r="833" spans="1:1" ht="15.75" customHeight="1" x14ac:dyDescent="0.25">
      <c r="A833" s="47"/>
    </row>
    <row r="834" spans="1:1" ht="15.75" customHeight="1" x14ac:dyDescent="0.25">
      <c r="A834" s="47"/>
    </row>
    <row r="835" spans="1:1" ht="15.75" customHeight="1" x14ac:dyDescent="0.25">
      <c r="A835" s="47"/>
    </row>
    <row r="836" spans="1:1" ht="15.75" customHeight="1" x14ac:dyDescent="0.25">
      <c r="A836" s="47"/>
    </row>
    <row r="837" spans="1:1" ht="15.75" customHeight="1" x14ac:dyDescent="0.25">
      <c r="A837" s="47"/>
    </row>
    <row r="838" spans="1:1" ht="15.75" customHeight="1" x14ac:dyDescent="0.25">
      <c r="A838" s="47"/>
    </row>
    <row r="839" spans="1:1" ht="15.75" customHeight="1" x14ac:dyDescent="0.25">
      <c r="A839" s="47"/>
    </row>
    <row r="840" spans="1:1" ht="15.75" customHeight="1" x14ac:dyDescent="0.25">
      <c r="A840" s="47"/>
    </row>
    <row r="841" spans="1:1" ht="15.75" customHeight="1" x14ac:dyDescent="0.25">
      <c r="A841" s="47"/>
    </row>
    <row r="842" spans="1:1" ht="15.75" customHeight="1" x14ac:dyDescent="0.25">
      <c r="A842" s="47"/>
    </row>
    <row r="843" spans="1:1" ht="15.75" customHeight="1" x14ac:dyDescent="0.25">
      <c r="A843" s="47"/>
    </row>
    <row r="844" spans="1:1" ht="15.75" customHeight="1" x14ac:dyDescent="0.25">
      <c r="A844" s="47"/>
    </row>
    <row r="845" spans="1:1" ht="15.75" customHeight="1" x14ac:dyDescent="0.25">
      <c r="A845" s="47"/>
    </row>
    <row r="846" spans="1:1" ht="15.75" customHeight="1" x14ac:dyDescent="0.25">
      <c r="A846" s="47"/>
    </row>
    <row r="847" spans="1:1" ht="15.75" customHeight="1" x14ac:dyDescent="0.25">
      <c r="A847" s="47"/>
    </row>
    <row r="848" spans="1:1" ht="15.75" customHeight="1" x14ac:dyDescent="0.25">
      <c r="A848" s="47"/>
    </row>
    <row r="849" spans="1:1" ht="15.75" customHeight="1" x14ac:dyDescent="0.25">
      <c r="A849" s="47"/>
    </row>
    <row r="850" spans="1:1" ht="15.75" customHeight="1" x14ac:dyDescent="0.25">
      <c r="A850" s="47"/>
    </row>
    <row r="851" spans="1:1" ht="15.75" customHeight="1" x14ac:dyDescent="0.25">
      <c r="A851" s="47"/>
    </row>
    <row r="852" spans="1:1" ht="15.75" customHeight="1" x14ac:dyDescent="0.25">
      <c r="A852" s="47"/>
    </row>
    <row r="853" spans="1:1" ht="15.75" customHeight="1" x14ac:dyDescent="0.25">
      <c r="A853" s="47"/>
    </row>
    <row r="854" spans="1:1" ht="15.75" customHeight="1" x14ac:dyDescent="0.25">
      <c r="A854" s="47"/>
    </row>
    <row r="855" spans="1:1" ht="15.75" customHeight="1" x14ac:dyDescent="0.25">
      <c r="A855" s="47"/>
    </row>
    <row r="856" spans="1:1" ht="15.75" customHeight="1" x14ac:dyDescent="0.25">
      <c r="A856" s="47"/>
    </row>
    <row r="857" spans="1:1" ht="15.75" customHeight="1" x14ac:dyDescent="0.25">
      <c r="A857" s="47"/>
    </row>
    <row r="858" spans="1:1" ht="15.75" customHeight="1" x14ac:dyDescent="0.25">
      <c r="A858" s="47"/>
    </row>
    <row r="859" spans="1:1" ht="15.75" customHeight="1" x14ac:dyDescent="0.25">
      <c r="A859" s="47"/>
    </row>
    <row r="860" spans="1:1" ht="15.75" customHeight="1" x14ac:dyDescent="0.25">
      <c r="A860" s="47"/>
    </row>
    <row r="861" spans="1:1" ht="15.75" customHeight="1" x14ac:dyDescent="0.25">
      <c r="A861" s="47"/>
    </row>
    <row r="862" spans="1:1" ht="15.75" customHeight="1" x14ac:dyDescent="0.25">
      <c r="A862" s="47"/>
    </row>
    <row r="863" spans="1:1" ht="15.75" customHeight="1" x14ac:dyDescent="0.25">
      <c r="A863" s="47"/>
    </row>
    <row r="864" spans="1:1" ht="15.75" customHeight="1" x14ac:dyDescent="0.25">
      <c r="A864" s="47"/>
    </row>
    <row r="865" spans="1:1" ht="15.75" customHeight="1" x14ac:dyDescent="0.25">
      <c r="A865" s="47"/>
    </row>
    <row r="866" spans="1:1" ht="15.75" customHeight="1" x14ac:dyDescent="0.25">
      <c r="A866" s="47"/>
    </row>
    <row r="867" spans="1:1" ht="15.75" customHeight="1" x14ac:dyDescent="0.25">
      <c r="A867" s="47"/>
    </row>
    <row r="868" spans="1:1" ht="15.75" customHeight="1" x14ac:dyDescent="0.25">
      <c r="A868" s="47"/>
    </row>
    <row r="869" spans="1:1" ht="15.75" customHeight="1" x14ac:dyDescent="0.25">
      <c r="A869" s="47"/>
    </row>
    <row r="870" spans="1:1" ht="15.75" customHeight="1" x14ac:dyDescent="0.25">
      <c r="A870" s="47"/>
    </row>
    <row r="871" spans="1:1" ht="15.75" customHeight="1" x14ac:dyDescent="0.25">
      <c r="A871" s="47"/>
    </row>
    <row r="872" spans="1:1" ht="15.75" customHeight="1" x14ac:dyDescent="0.25">
      <c r="A872" s="47"/>
    </row>
    <row r="873" spans="1:1" ht="15.75" customHeight="1" x14ac:dyDescent="0.25">
      <c r="A873" s="47"/>
    </row>
    <row r="874" spans="1:1" ht="15.75" customHeight="1" x14ac:dyDescent="0.25">
      <c r="A874" s="47"/>
    </row>
    <row r="875" spans="1:1" ht="15.75" customHeight="1" x14ac:dyDescent="0.25">
      <c r="A875" s="47"/>
    </row>
    <row r="876" spans="1:1" ht="15.75" customHeight="1" x14ac:dyDescent="0.25">
      <c r="A876" s="47"/>
    </row>
    <row r="877" spans="1:1" ht="15.75" customHeight="1" x14ac:dyDescent="0.25">
      <c r="A877" s="47"/>
    </row>
    <row r="878" spans="1:1" ht="15.75" customHeight="1" x14ac:dyDescent="0.25">
      <c r="A878" s="47"/>
    </row>
    <row r="879" spans="1:1" ht="15.75" customHeight="1" x14ac:dyDescent="0.25">
      <c r="A879" s="47"/>
    </row>
    <row r="880" spans="1:1" ht="15.75" customHeight="1" x14ac:dyDescent="0.25">
      <c r="A880" s="47"/>
    </row>
    <row r="881" spans="1:1" ht="15.75" customHeight="1" x14ac:dyDescent="0.25">
      <c r="A881" s="47"/>
    </row>
    <row r="882" spans="1:1" ht="15.75" customHeight="1" x14ac:dyDescent="0.25">
      <c r="A882" s="47"/>
    </row>
    <row r="883" spans="1:1" ht="15.75" customHeight="1" x14ac:dyDescent="0.25">
      <c r="A883" s="47"/>
    </row>
    <row r="884" spans="1:1" ht="15.75" customHeight="1" x14ac:dyDescent="0.25">
      <c r="A884" s="47"/>
    </row>
    <row r="885" spans="1:1" ht="15.75" customHeight="1" x14ac:dyDescent="0.25">
      <c r="A885" s="47"/>
    </row>
    <row r="886" spans="1:1" ht="15.75" customHeight="1" x14ac:dyDescent="0.25">
      <c r="A886" s="47"/>
    </row>
    <row r="887" spans="1:1" ht="15.75" customHeight="1" x14ac:dyDescent="0.25">
      <c r="A887" s="47"/>
    </row>
    <row r="888" spans="1:1" ht="15.75" customHeight="1" x14ac:dyDescent="0.25">
      <c r="A888" s="47"/>
    </row>
    <row r="889" spans="1:1" ht="15.75" customHeight="1" x14ac:dyDescent="0.25">
      <c r="A889" s="47"/>
    </row>
    <row r="890" spans="1:1" ht="15.75" customHeight="1" x14ac:dyDescent="0.25">
      <c r="A890" s="47"/>
    </row>
    <row r="891" spans="1:1" ht="15.75" customHeight="1" x14ac:dyDescent="0.25">
      <c r="A891" s="47"/>
    </row>
    <row r="892" spans="1:1" ht="15.75" customHeight="1" x14ac:dyDescent="0.25">
      <c r="A892" s="47"/>
    </row>
    <row r="893" spans="1:1" ht="15.75" customHeight="1" x14ac:dyDescent="0.25">
      <c r="A893" s="47"/>
    </row>
    <row r="894" spans="1:1" ht="15.75" customHeight="1" x14ac:dyDescent="0.25">
      <c r="A894" s="47"/>
    </row>
    <row r="895" spans="1:1" ht="15.75" customHeight="1" x14ac:dyDescent="0.25">
      <c r="A895" s="47"/>
    </row>
    <row r="896" spans="1:1" ht="15.75" customHeight="1" x14ac:dyDescent="0.25">
      <c r="A896" s="47"/>
    </row>
    <row r="897" spans="1:1" ht="15.75" customHeight="1" x14ac:dyDescent="0.25">
      <c r="A897" s="47"/>
    </row>
    <row r="898" spans="1:1" ht="15.75" customHeight="1" x14ac:dyDescent="0.25">
      <c r="A898" s="47"/>
    </row>
    <row r="899" spans="1:1" ht="15.75" customHeight="1" x14ac:dyDescent="0.25">
      <c r="A899" s="47"/>
    </row>
    <row r="900" spans="1:1" ht="15.75" customHeight="1" x14ac:dyDescent="0.25">
      <c r="A900" s="47"/>
    </row>
    <row r="901" spans="1:1" ht="15.75" customHeight="1" x14ac:dyDescent="0.25">
      <c r="A901" s="47"/>
    </row>
    <row r="902" spans="1:1" ht="15.75" customHeight="1" x14ac:dyDescent="0.25">
      <c r="A902" s="47"/>
    </row>
    <row r="903" spans="1:1" ht="15.75" customHeight="1" x14ac:dyDescent="0.25">
      <c r="A903" s="47"/>
    </row>
    <row r="904" spans="1:1" ht="15.75" customHeight="1" x14ac:dyDescent="0.25">
      <c r="A904" s="47"/>
    </row>
    <row r="905" spans="1:1" ht="15.75" customHeight="1" x14ac:dyDescent="0.25">
      <c r="A905" s="47"/>
    </row>
    <row r="906" spans="1:1" ht="15.75" customHeight="1" x14ac:dyDescent="0.25">
      <c r="A906" s="47"/>
    </row>
    <row r="907" spans="1:1" ht="15.75" customHeight="1" x14ac:dyDescent="0.25">
      <c r="A907" s="47"/>
    </row>
    <row r="908" spans="1:1" ht="15.75" customHeight="1" x14ac:dyDescent="0.25">
      <c r="A908" s="47"/>
    </row>
    <row r="909" spans="1:1" ht="15.75" customHeight="1" x14ac:dyDescent="0.25">
      <c r="A909" s="47"/>
    </row>
    <row r="910" spans="1:1" ht="15.75" customHeight="1" x14ac:dyDescent="0.25">
      <c r="A910" s="47"/>
    </row>
    <row r="911" spans="1:1" ht="15.75" customHeight="1" x14ac:dyDescent="0.25">
      <c r="A911" s="47"/>
    </row>
    <row r="912" spans="1:1" ht="15.75" customHeight="1" x14ac:dyDescent="0.25">
      <c r="A912" s="47"/>
    </row>
    <row r="913" spans="1:1" ht="15.75" customHeight="1" x14ac:dyDescent="0.25">
      <c r="A913" s="47"/>
    </row>
    <row r="914" spans="1:1" ht="15.75" customHeight="1" x14ac:dyDescent="0.25">
      <c r="A914" s="47"/>
    </row>
    <row r="915" spans="1:1" ht="15.75" customHeight="1" x14ac:dyDescent="0.25">
      <c r="A915" s="47"/>
    </row>
    <row r="916" spans="1:1" ht="15.75" customHeight="1" x14ac:dyDescent="0.25">
      <c r="A916" s="47"/>
    </row>
    <row r="917" spans="1:1" ht="15.75" customHeight="1" x14ac:dyDescent="0.25">
      <c r="A917" s="47"/>
    </row>
    <row r="918" spans="1:1" ht="15.75" customHeight="1" x14ac:dyDescent="0.25">
      <c r="A918" s="47"/>
    </row>
    <row r="919" spans="1:1" ht="15.75" customHeight="1" x14ac:dyDescent="0.25">
      <c r="A919" s="47"/>
    </row>
    <row r="920" spans="1:1" ht="15.75" customHeight="1" x14ac:dyDescent="0.25">
      <c r="A920" s="47"/>
    </row>
    <row r="921" spans="1:1" ht="15.75" customHeight="1" x14ac:dyDescent="0.25">
      <c r="A921" s="47"/>
    </row>
    <row r="922" spans="1:1" ht="15.75" customHeight="1" x14ac:dyDescent="0.25">
      <c r="A922" s="47"/>
    </row>
    <row r="923" spans="1:1" ht="15.75" customHeight="1" x14ac:dyDescent="0.25">
      <c r="A923" s="47"/>
    </row>
    <row r="924" spans="1:1" ht="15.75" customHeight="1" x14ac:dyDescent="0.25">
      <c r="A924" s="47"/>
    </row>
    <row r="925" spans="1:1" ht="15.75" customHeight="1" x14ac:dyDescent="0.25">
      <c r="A925" s="47"/>
    </row>
    <row r="926" spans="1:1" ht="15.75" customHeight="1" x14ac:dyDescent="0.25">
      <c r="A926" s="47"/>
    </row>
    <row r="927" spans="1:1" ht="15.75" customHeight="1" x14ac:dyDescent="0.25">
      <c r="A927" s="47"/>
    </row>
    <row r="928" spans="1:1" ht="15.75" customHeight="1" x14ac:dyDescent="0.25">
      <c r="A928" s="47"/>
    </row>
    <row r="929" spans="1:1" ht="15.75" customHeight="1" x14ac:dyDescent="0.25">
      <c r="A929" s="47"/>
    </row>
    <row r="930" spans="1:1" ht="15.75" customHeight="1" x14ac:dyDescent="0.25">
      <c r="A930" s="47"/>
    </row>
    <row r="931" spans="1:1" ht="15.75" customHeight="1" x14ac:dyDescent="0.25">
      <c r="A931" s="47"/>
    </row>
    <row r="932" spans="1:1" ht="15.75" customHeight="1" x14ac:dyDescent="0.25">
      <c r="A932" s="47"/>
    </row>
    <row r="933" spans="1:1" ht="15.75" customHeight="1" x14ac:dyDescent="0.25">
      <c r="A933" s="47"/>
    </row>
    <row r="934" spans="1:1" ht="15.75" customHeight="1" x14ac:dyDescent="0.25">
      <c r="A934" s="47"/>
    </row>
    <row r="935" spans="1:1" ht="15.75" customHeight="1" x14ac:dyDescent="0.25">
      <c r="A935" s="47"/>
    </row>
    <row r="936" spans="1:1" ht="15.75" customHeight="1" x14ac:dyDescent="0.25">
      <c r="A936" s="47"/>
    </row>
    <row r="937" spans="1:1" ht="15.75" customHeight="1" x14ac:dyDescent="0.25">
      <c r="A937" s="47"/>
    </row>
    <row r="938" spans="1:1" ht="15.75" customHeight="1" x14ac:dyDescent="0.25">
      <c r="A938" s="47"/>
    </row>
    <row r="939" spans="1:1" ht="15.75" customHeight="1" x14ac:dyDescent="0.25">
      <c r="A939" s="47"/>
    </row>
    <row r="940" spans="1:1" ht="15.75" customHeight="1" x14ac:dyDescent="0.25">
      <c r="A940" s="47"/>
    </row>
    <row r="941" spans="1:1" ht="15.75" customHeight="1" x14ac:dyDescent="0.25">
      <c r="A941" s="47"/>
    </row>
    <row r="942" spans="1:1" ht="15.75" customHeight="1" x14ac:dyDescent="0.25">
      <c r="A942" s="47"/>
    </row>
    <row r="943" spans="1:1" ht="15.75" customHeight="1" x14ac:dyDescent="0.25">
      <c r="A943" s="47"/>
    </row>
    <row r="944" spans="1:1" ht="15.75" customHeight="1" x14ac:dyDescent="0.25">
      <c r="A944" s="47"/>
    </row>
    <row r="945" spans="1:1" ht="15.75" customHeight="1" x14ac:dyDescent="0.25">
      <c r="A945" s="47"/>
    </row>
    <row r="946" spans="1:1" ht="15.75" customHeight="1" x14ac:dyDescent="0.25">
      <c r="A946" s="47"/>
    </row>
    <row r="947" spans="1:1" ht="15.75" customHeight="1" x14ac:dyDescent="0.25">
      <c r="A947" s="47"/>
    </row>
    <row r="948" spans="1:1" ht="15.75" customHeight="1" x14ac:dyDescent="0.25">
      <c r="A948" s="47"/>
    </row>
    <row r="949" spans="1:1" ht="15.75" customHeight="1" x14ac:dyDescent="0.25">
      <c r="A949" s="47"/>
    </row>
    <row r="950" spans="1:1" ht="15.75" customHeight="1" x14ac:dyDescent="0.25">
      <c r="A950" s="47"/>
    </row>
    <row r="951" spans="1:1" ht="15.75" customHeight="1" x14ac:dyDescent="0.25">
      <c r="A951" s="47"/>
    </row>
    <row r="952" spans="1:1" ht="15.75" customHeight="1" x14ac:dyDescent="0.25">
      <c r="A952" s="47"/>
    </row>
    <row r="953" spans="1:1" ht="15.75" customHeight="1" x14ac:dyDescent="0.25">
      <c r="A953" s="47"/>
    </row>
    <row r="954" spans="1:1" ht="15.75" customHeight="1" x14ac:dyDescent="0.25">
      <c r="A954" s="47"/>
    </row>
    <row r="955" spans="1:1" ht="15.75" customHeight="1" x14ac:dyDescent="0.25">
      <c r="A955" s="47"/>
    </row>
    <row r="956" spans="1:1" ht="15.75" customHeight="1" x14ac:dyDescent="0.25">
      <c r="A956" s="47"/>
    </row>
    <row r="957" spans="1:1" ht="15.75" customHeight="1" x14ac:dyDescent="0.25">
      <c r="A957" s="47"/>
    </row>
    <row r="958" spans="1:1" ht="15.75" customHeight="1" x14ac:dyDescent="0.25">
      <c r="A958" s="47"/>
    </row>
    <row r="959" spans="1:1" ht="15.75" customHeight="1" x14ac:dyDescent="0.25">
      <c r="A959" s="47"/>
    </row>
    <row r="960" spans="1:1" ht="15.75" customHeight="1" x14ac:dyDescent="0.25">
      <c r="A960" s="47"/>
    </row>
    <row r="961" spans="1:1" ht="15.75" customHeight="1" x14ac:dyDescent="0.25">
      <c r="A961" s="47"/>
    </row>
    <row r="962" spans="1:1" ht="15.75" customHeight="1" x14ac:dyDescent="0.25">
      <c r="A962" s="47"/>
    </row>
    <row r="963" spans="1:1" ht="15.75" customHeight="1" x14ac:dyDescent="0.25">
      <c r="A963" s="47"/>
    </row>
    <row r="964" spans="1:1" ht="15.75" customHeight="1" x14ac:dyDescent="0.25">
      <c r="A964" s="47"/>
    </row>
    <row r="965" spans="1:1" ht="15.75" customHeight="1" x14ac:dyDescent="0.25">
      <c r="A965" s="47"/>
    </row>
    <row r="966" spans="1:1" ht="15.75" customHeight="1" x14ac:dyDescent="0.25">
      <c r="A966" s="47"/>
    </row>
    <row r="967" spans="1:1" ht="15.75" customHeight="1" x14ac:dyDescent="0.25">
      <c r="A967" s="47"/>
    </row>
    <row r="968" spans="1:1" ht="15.75" customHeight="1" x14ac:dyDescent="0.25">
      <c r="A968" s="47"/>
    </row>
    <row r="969" spans="1:1" ht="15.75" customHeight="1" x14ac:dyDescent="0.25">
      <c r="A969" s="47"/>
    </row>
    <row r="970" spans="1:1" ht="15.75" customHeight="1" x14ac:dyDescent="0.25">
      <c r="A970" s="47"/>
    </row>
    <row r="971" spans="1:1" ht="15.75" customHeight="1" x14ac:dyDescent="0.25">
      <c r="A971" s="47"/>
    </row>
    <row r="972" spans="1:1" ht="15.75" customHeight="1" x14ac:dyDescent="0.25">
      <c r="A972" s="47"/>
    </row>
    <row r="973" spans="1:1" ht="15.75" customHeight="1" x14ac:dyDescent="0.25">
      <c r="A973" s="47"/>
    </row>
    <row r="974" spans="1:1" ht="15.75" customHeight="1" x14ac:dyDescent="0.25">
      <c r="A974" s="47"/>
    </row>
    <row r="975" spans="1:1" ht="15.75" customHeight="1" x14ac:dyDescent="0.25">
      <c r="A975" s="47"/>
    </row>
    <row r="976" spans="1:1" ht="15.75" customHeight="1" x14ac:dyDescent="0.25">
      <c r="A976" s="47"/>
    </row>
    <row r="977" spans="1:1" ht="15.75" customHeight="1" x14ac:dyDescent="0.25">
      <c r="A977" s="47"/>
    </row>
    <row r="978" spans="1:1" ht="15.75" customHeight="1" x14ac:dyDescent="0.25">
      <c r="A978" s="47"/>
    </row>
    <row r="979" spans="1:1" ht="15.75" customHeight="1" x14ac:dyDescent="0.25">
      <c r="A979" s="47"/>
    </row>
    <row r="980" spans="1:1" ht="15.75" customHeight="1" x14ac:dyDescent="0.25">
      <c r="A980" s="47"/>
    </row>
    <row r="981" spans="1:1" ht="15.75" customHeight="1" x14ac:dyDescent="0.25">
      <c r="A981" s="47"/>
    </row>
    <row r="982" spans="1:1" ht="15.75" customHeight="1" x14ac:dyDescent="0.25">
      <c r="A982" s="47"/>
    </row>
    <row r="983" spans="1:1" ht="15.75" customHeight="1" x14ac:dyDescent="0.25">
      <c r="A983" s="47"/>
    </row>
    <row r="984" spans="1:1" ht="15.75" customHeight="1" x14ac:dyDescent="0.25">
      <c r="A984" s="47"/>
    </row>
    <row r="985" spans="1:1" ht="15.75" customHeight="1" x14ac:dyDescent="0.25">
      <c r="A985" s="47"/>
    </row>
    <row r="986" spans="1:1" ht="15.75" customHeight="1" x14ac:dyDescent="0.25">
      <c r="A986" s="47"/>
    </row>
    <row r="987" spans="1:1" ht="15.75" customHeight="1" x14ac:dyDescent="0.25">
      <c r="A987" s="47"/>
    </row>
    <row r="988" spans="1:1" ht="15.75" customHeight="1" x14ac:dyDescent="0.25">
      <c r="A988" s="47"/>
    </row>
    <row r="989" spans="1:1" ht="15.75" customHeight="1" x14ac:dyDescent="0.25">
      <c r="A989" s="47"/>
    </row>
    <row r="990" spans="1:1" ht="15.75" customHeight="1" x14ac:dyDescent="0.25">
      <c r="A990" s="47"/>
    </row>
    <row r="991" spans="1:1" ht="15.75" customHeight="1" x14ac:dyDescent="0.25">
      <c r="A991" s="47"/>
    </row>
    <row r="992" spans="1:1" ht="15.75" customHeight="1" x14ac:dyDescent="0.25">
      <c r="A992" s="47"/>
    </row>
    <row r="993" spans="1:1" ht="15.75" customHeight="1" x14ac:dyDescent="0.25">
      <c r="A993" s="47"/>
    </row>
    <row r="994" spans="1:1" ht="15.75" customHeight="1" x14ac:dyDescent="0.25">
      <c r="A994" s="47"/>
    </row>
    <row r="995" spans="1:1" ht="15.75" customHeight="1" x14ac:dyDescent="0.25">
      <c r="A995" s="47"/>
    </row>
    <row r="996" spans="1:1" ht="15.75" customHeight="1" x14ac:dyDescent="0.25">
      <c r="A996" s="47"/>
    </row>
    <row r="997" spans="1:1" ht="15.75" customHeight="1" x14ac:dyDescent="0.25">
      <c r="A997" s="47"/>
    </row>
    <row r="998" spans="1:1" ht="15.75" customHeight="1" x14ac:dyDescent="0.25">
      <c r="A998" s="47"/>
    </row>
    <row r="999" spans="1:1" ht="15.75" customHeight="1" x14ac:dyDescent="0.25">
      <c r="A999" s="47"/>
    </row>
    <row r="1000" spans="1:1" ht="15.75" customHeight="1" x14ac:dyDescent="0.25">
      <c r="A1000" s="4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0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ColWidth="14.42578125" defaultRowHeight="15" x14ac:dyDescent="0.25"/>
  <cols>
    <col min="1" max="1" width="5" style="1" customWidth="1"/>
    <col min="2" max="2" width="11" style="1" customWidth="1"/>
    <col min="3" max="3" width="34" style="1" customWidth="1"/>
    <col min="4" max="33" width="16" style="1" customWidth="1"/>
  </cols>
  <sheetData>
    <row r="1" spans="1:33" ht="17.25" customHeight="1" x14ac:dyDescent="0.3">
      <c r="A1" s="2" t="s">
        <v>162</v>
      </c>
    </row>
    <row r="2" spans="1:33" ht="15" customHeight="1" x14ac:dyDescent="0.25">
      <c r="A2" s="3" t="s">
        <v>163</v>
      </c>
    </row>
    <row r="3" spans="1:33" ht="15" customHeight="1" x14ac:dyDescent="0.25">
      <c r="A3" s="4" t="s">
        <v>2</v>
      </c>
      <c r="B3" s="5" t="str">
        <f>Assumptions!B7</f>
        <v>Base</v>
      </c>
      <c r="C3" s="6" t="str">
        <f>Assumptions!B10&amp;" used for road base prices"</f>
        <v>Mean used for road base prices</v>
      </c>
    </row>
    <row r="4" spans="1:33" ht="15" customHeight="1" x14ac:dyDescent="0.25"/>
    <row r="5" spans="1:33" ht="31.5" customHeight="1" x14ac:dyDescent="0.25">
      <c r="A5" s="24" t="s">
        <v>116</v>
      </c>
      <c r="B5" s="39" t="s">
        <v>4</v>
      </c>
      <c r="C5" s="39" t="s">
        <v>5</v>
      </c>
      <c r="D5" s="39" t="s">
        <v>160</v>
      </c>
      <c r="E5" s="54">
        <f>Assumptions!$B$4</f>
        <v>2022</v>
      </c>
      <c r="F5" s="54">
        <f t="shared" ref="F5:AG5" si="0">E5+1</f>
        <v>2023</v>
      </c>
      <c r="G5" s="54">
        <f t="shared" si="0"/>
        <v>2024</v>
      </c>
      <c r="H5" s="54">
        <f t="shared" si="0"/>
        <v>2025</v>
      </c>
      <c r="I5" s="54">
        <f t="shared" si="0"/>
        <v>2026</v>
      </c>
      <c r="J5" s="54">
        <f t="shared" si="0"/>
        <v>2027</v>
      </c>
      <c r="K5" s="54">
        <f t="shared" si="0"/>
        <v>2028</v>
      </c>
      <c r="L5" s="54">
        <f t="shared" si="0"/>
        <v>2029</v>
      </c>
      <c r="M5" s="54">
        <f t="shared" si="0"/>
        <v>2030</v>
      </c>
      <c r="N5" s="54">
        <f t="shared" si="0"/>
        <v>2031</v>
      </c>
      <c r="O5" s="54">
        <f t="shared" si="0"/>
        <v>2032</v>
      </c>
      <c r="P5" s="54">
        <f t="shared" si="0"/>
        <v>2033</v>
      </c>
      <c r="Q5" s="54">
        <f t="shared" si="0"/>
        <v>2034</v>
      </c>
      <c r="R5" s="54">
        <f t="shared" si="0"/>
        <v>2035</v>
      </c>
      <c r="S5" s="54">
        <f t="shared" si="0"/>
        <v>2036</v>
      </c>
      <c r="T5" s="54">
        <f t="shared" si="0"/>
        <v>2037</v>
      </c>
      <c r="U5" s="54">
        <f t="shared" si="0"/>
        <v>2038</v>
      </c>
      <c r="V5" s="54">
        <f t="shared" si="0"/>
        <v>2039</v>
      </c>
      <c r="W5" s="54">
        <f t="shared" si="0"/>
        <v>2040</v>
      </c>
      <c r="X5" s="54">
        <f t="shared" si="0"/>
        <v>2041</v>
      </c>
      <c r="Y5" s="54">
        <f t="shared" si="0"/>
        <v>2042</v>
      </c>
      <c r="Z5" s="54">
        <f t="shared" si="0"/>
        <v>2043</v>
      </c>
      <c r="AA5" s="54">
        <f t="shared" si="0"/>
        <v>2044</v>
      </c>
      <c r="AB5" s="54">
        <f t="shared" si="0"/>
        <v>2045</v>
      </c>
      <c r="AC5" s="54">
        <f t="shared" si="0"/>
        <v>2046</v>
      </c>
      <c r="AD5" s="54">
        <f t="shared" si="0"/>
        <v>2047</v>
      </c>
      <c r="AE5" s="54">
        <f t="shared" si="0"/>
        <v>2048</v>
      </c>
      <c r="AF5" s="54">
        <f t="shared" si="0"/>
        <v>2049</v>
      </c>
      <c r="AG5" s="54">
        <f t="shared" si="0"/>
        <v>2050</v>
      </c>
    </row>
    <row r="6" spans="1:33" ht="15" customHeight="1" x14ac:dyDescent="0.25">
      <c r="C6" s="4" t="s">
        <v>164</v>
      </c>
      <c r="E6" s="11"/>
      <c r="F6" s="17">
        <f t="array" ref="F6">IF(F$5&lt;=Assumptions!$B$13,INDEX(Macro!$O$6:$O$17,MATCH(F$5,Macro!$K$6:$K$17,0)),Assumptions!$B$8)</f>
        <v>4.6199999999999998E-2</v>
      </c>
      <c r="G6" s="17">
        <f t="array" ref="G6">IF(G$5&lt;=Assumptions!$B$13,INDEX(Macro!$O$6:$O$17,MATCH(G$5,Macro!$K$6:$K$17,0)),Assumptions!$B$8)</f>
        <v>4.8300000000000003E-2</v>
      </c>
      <c r="H6" s="17">
        <f t="array" ref="H6">IF(H$5&lt;=Assumptions!$B$13,INDEX(Macro!$O$6:$O$17,MATCH(H$5,Macro!$K$6:$K$17,0)),Assumptions!$B$8)</f>
        <v>4.2599999999999999E-2</v>
      </c>
      <c r="I6" s="17">
        <f t="array" ref="I6">IF(I$5&lt;=Assumptions!$B$13,INDEX(Macro!$O$6:$O$17,MATCH(I$5,Macro!$K$6:$K$17,0)),Assumptions!$B$8)</f>
        <v>4.2199999999999994E-2</v>
      </c>
      <c r="J6" s="17">
        <f t="array" ref="J6">IF(J$5&lt;=Assumptions!$B$13,INDEX(Macro!$O$6:$O$17,MATCH(J$5,Macro!$K$6:$K$17,0)),Assumptions!$B$8)</f>
        <v>0.03</v>
      </c>
      <c r="K6" s="17">
        <f t="array" ref="K6">IF(K$5&lt;=Assumptions!$B$13,INDEX(Macro!$O$6:$O$17,MATCH(K$5,Macro!$K$6:$K$17,0)),Assumptions!$B$8)</f>
        <v>0.03</v>
      </c>
      <c r="L6" s="17">
        <f t="array" ref="L6">IF(L$5&lt;=Assumptions!$B$13,INDEX(Macro!$O$6:$O$17,MATCH(L$5,Macro!$K$6:$K$17,0)),Assumptions!$B$8)</f>
        <v>0.03</v>
      </c>
      <c r="M6" s="17">
        <f t="array" ref="M6">IF(M$5&lt;=Assumptions!$B$13,INDEX(Macro!$O$6:$O$17,MATCH(M$5,Macro!$K$6:$K$17,0)),Assumptions!$B$8)</f>
        <v>0.03</v>
      </c>
      <c r="N6" s="17">
        <f t="array" ref="N6">IF(N$5&lt;=Assumptions!$B$13,INDEX(Macro!$O$6:$O$17,MATCH(N$5,Macro!$K$6:$K$17,0)),Assumptions!$B$8)</f>
        <v>0.03</v>
      </c>
      <c r="O6" s="17">
        <f t="array" ref="O6">IF(O$5&lt;=Assumptions!$B$13,INDEX(Macro!$O$6:$O$17,MATCH(O$5,Macro!$K$6:$K$17,0)),Assumptions!$B$8)</f>
        <v>0.03</v>
      </c>
      <c r="P6" s="17">
        <f t="array" ref="P6">IF(P$5&lt;=Assumptions!$B$13,INDEX(Macro!$O$6:$O$17,MATCH(P$5,Macro!$K$6:$K$17,0)),Assumptions!$B$8)</f>
        <v>0.03</v>
      </c>
      <c r="Q6" s="17">
        <f t="array" ref="Q6">IF(Q$5&lt;=Assumptions!$B$13,INDEX(Macro!$O$6:$O$17,MATCH(Q$5,Macro!$K$6:$K$17,0)),Assumptions!$B$8)</f>
        <v>0.03</v>
      </c>
      <c r="R6" s="17">
        <f t="array" ref="R6">IF(R$5&lt;=Assumptions!$B$13,INDEX(Macro!$O$6:$O$17,MATCH(R$5,Macro!$K$6:$K$17,0)),Assumptions!$B$8)</f>
        <v>0.03</v>
      </c>
      <c r="S6" s="17">
        <f t="array" ref="S6">IF(S$5&lt;=Assumptions!$B$13,INDEX(Macro!$O$6:$O$17,MATCH(S$5,Macro!$K$6:$K$17,0)),Assumptions!$B$8)</f>
        <v>0.03</v>
      </c>
      <c r="T6" s="17">
        <f t="array" ref="T6">IF(T$5&lt;=Assumptions!$B$13,INDEX(Macro!$O$6:$O$17,MATCH(T$5,Macro!$K$6:$K$17,0)),Assumptions!$B$8)</f>
        <v>0.03</v>
      </c>
      <c r="U6" s="17">
        <f t="array" ref="U6">IF(U$5&lt;=Assumptions!$B$13,INDEX(Macro!$O$6:$O$17,MATCH(U$5,Macro!$K$6:$K$17,0)),Assumptions!$B$8)</f>
        <v>0.03</v>
      </c>
      <c r="V6" s="17">
        <f t="array" ref="V6">IF(V$5&lt;=Assumptions!$B$13,INDEX(Macro!$O$6:$O$17,MATCH(V$5,Macro!$K$6:$K$17,0)),Assumptions!$B$8)</f>
        <v>0.03</v>
      </c>
      <c r="W6" s="17">
        <f t="array" ref="W6">IF(W$5&lt;=Assumptions!$B$13,INDEX(Macro!$O$6:$O$17,MATCH(W$5,Macro!$K$6:$K$17,0)),Assumptions!$B$8)</f>
        <v>0.03</v>
      </c>
      <c r="X6" s="17">
        <f t="array" ref="X6">IF(X$5&lt;=Assumptions!$B$13,INDEX(Macro!$O$6:$O$17,MATCH(X$5,Macro!$K$6:$K$17,0)),Assumptions!$B$8)</f>
        <v>0.03</v>
      </c>
      <c r="Y6" s="17">
        <f t="array" ref="Y6">IF(Y$5&lt;=Assumptions!$B$13,INDEX(Macro!$O$6:$O$17,MATCH(Y$5,Macro!$K$6:$K$17,0)),Assumptions!$B$8)</f>
        <v>0.03</v>
      </c>
      <c r="Z6" s="17">
        <f t="array" ref="Z6">IF(Z$5&lt;=Assumptions!$B$13,INDEX(Macro!$O$6:$O$17,MATCH(Z$5,Macro!$K$6:$K$17,0)),Assumptions!$B$8)</f>
        <v>0.03</v>
      </c>
      <c r="AA6" s="17">
        <f t="array" ref="AA6">IF(AA$5&lt;=Assumptions!$B$13,INDEX(Macro!$O$6:$O$17,MATCH(AA$5,Macro!$K$6:$K$17,0)),Assumptions!$B$8)</f>
        <v>0.03</v>
      </c>
      <c r="AB6" s="17">
        <f t="array" ref="AB6">IF(AB$5&lt;=Assumptions!$B$13,INDEX(Macro!$O$6:$O$17,MATCH(AB$5,Macro!$K$6:$K$17,0)),Assumptions!$B$8)</f>
        <v>0.03</v>
      </c>
      <c r="AC6" s="17">
        <f t="array" ref="AC6">IF(AC$5&lt;=Assumptions!$B$13,INDEX(Macro!$O$6:$O$17,MATCH(AC$5,Macro!$K$6:$K$17,0)),Assumptions!$B$8)</f>
        <v>0.03</v>
      </c>
      <c r="AD6" s="17">
        <f t="array" ref="AD6">IF(AD$5&lt;=Assumptions!$B$13,INDEX(Macro!$O$6:$O$17,MATCH(AD$5,Macro!$K$6:$K$17,0)),Assumptions!$B$8)</f>
        <v>0.03</v>
      </c>
      <c r="AE6" s="17">
        <f t="array" ref="AE6">IF(AE$5&lt;=Assumptions!$B$13,INDEX(Macro!$O$6:$O$17,MATCH(AE$5,Macro!$K$6:$K$17,0)),Assumptions!$B$8)</f>
        <v>0.03</v>
      </c>
      <c r="AF6" s="17">
        <f t="array" ref="AF6">IF(AF$5&lt;=Assumptions!$B$13,INDEX(Macro!$O$6:$O$17,MATCH(AF$5,Macro!$K$6:$K$17,0)),Assumptions!$B$8)</f>
        <v>0.03</v>
      </c>
      <c r="AG6" s="17">
        <f t="array" ref="AG6">IF(AG$5&lt;=Assumptions!$B$13,INDEX(Macro!$O$6:$O$17,MATCH(AG$5,Macro!$K$6:$K$17,0)),Assumptions!$B$8)</f>
        <v>0.03</v>
      </c>
    </row>
    <row r="7" spans="1:33" ht="15" customHeight="1" x14ac:dyDescent="0.25">
      <c r="C7" s="4" t="s">
        <v>165</v>
      </c>
      <c r="E7" s="55">
        <v>1</v>
      </c>
      <c r="F7" s="55">
        <f t="shared" ref="F7:AG7" si="1">E7*(1+F6)</f>
        <v>1.0462</v>
      </c>
      <c r="G7" s="55">
        <f t="shared" si="1"/>
        <v>1.09673146</v>
      </c>
      <c r="H7" s="55">
        <f t="shared" si="1"/>
        <v>1.143452220196</v>
      </c>
      <c r="I7" s="55">
        <f t="shared" si="1"/>
        <v>1.1917059038882711</v>
      </c>
      <c r="J7" s="55">
        <f t="shared" si="1"/>
        <v>1.2274570810049192</v>
      </c>
      <c r="K7" s="55">
        <f t="shared" si="1"/>
        <v>1.2642807934350668</v>
      </c>
      <c r="L7" s="55">
        <f t="shared" si="1"/>
        <v>1.3022092172381188</v>
      </c>
      <c r="M7" s="55">
        <f t="shared" si="1"/>
        <v>1.3412754937552624</v>
      </c>
      <c r="N7" s="55">
        <f t="shared" si="1"/>
        <v>1.3815137585679205</v>
      </c>
      <c r="O7" s="55">
        <f t="shared" si="1"/>
        <v>1.4229591713249581</v>
      </c>
      <c r="P7" s="55">
        <f t="shared" si="1"/>
        <v>1.465647946464707</v>
      </c>
      <c r="Q7" s="55">
        <f t="shared" si="1"/>
        <v>1.5096173848586483</v>
      </c>
      <c r="R7" s="55">
        <f t="shared" si="1"/>
        <v>1.5549059064044077</v>
      </c>
      <c r="S7" s="55">
        <f t="shared" si="1"/>
        <v>1.6015530835965399</v>
      </c>
      <c r="T7" s="55">
        <f t="shared" si="1"/>
        <v>1.6495996761044363</v>
      </c>
      <c r="U7" s="55">
        <f t="shared" si="1"/>
        <v>1.6990876663875694</v>
      </c>
      <c r="V7" s="55">
        <f t="shared" si="1"/>
        <v>1.7500602963791965</v>
      </c>
      <c r="W7" s="55">
        <f t="shared" si="1"/>
        <v>1.8025621052705725</v>
      </c>
      <c r="X7" s="55">
        <f t="shared" si="1"/>
        <v>1.8566389684286897</v>
      </c>
      <c r="Y7" s="55">
        <f t="shared" si="1"/>
        <v>1.9123381374815505</v>
      </c>
      <c r="Z7" s="55">
        <f t="shared" si="1"/>
        <v>1.969708281605997</v>
      </c>
      <c r="AA7" s="55">
        <f t="shared" si="1"/>
        <v>2.0287995300541768</v>
      </c>
      <c r="AB7" s="55">
        <f t="shared" si="1"/>
        <v>2.0896635159558024</v>
      </c>
      <c r="AC7" s="55">
        <f t="shared" si="1"/>
        <v>2.1523534214344764</v>
      </c>
      <c r="AD7" s="55">
        <f t="shared" si="1"/>
        <v>2.2169240240775108</v>
      </c>
      <c r="AE7" s="55">
        <f t="shared" si="1"/>
        <v>2.2834317447998362</v>
      </c>
      <c r="AF7" s="55">
        <f t="shared" si="1"/>
        <v>2.3519346971438315</v>
      </c>
      <c r="AG7" s="55">
        <f t="shared" si="1"/>
        <v>2.4224927380581467</v>
      </c>
    </row>
    <row r="8" spans="1:33" ht="15" customHeight="1" x14ac:dyDescent="0.25"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3" ht="15" customHeight="1" x14ac:dyDescent="0.25">
      <c r="A9" s="18" t="s">
        <v>166</v>
      </c>
      <c r="B9" s="26"/>
      <c r="C9" s="26"/>
      <c r="D9" s="56" t="s">
        <v>167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0" spans="1:33" ht="15" customHeight="1" x14ac:dyDescent="0.25">
      <c r="A10" s="11">
        <v>1</v>
      </c>
      <c r="B10" s="11" t="s">
        <v>14</v>
      </c>
      <c r="C10" s="11" t="s">
        <v>15</v>
      </c>
      <c r="D10" s="17">
        <f>Assumptions!$E$18</f>
        <v>0</v>
      </c>
      <c r="E10" s="16">
        <f>CHOOSE(Assumptions!$B$9,'Road Avg'!$D$6,'Road Avg'!$E$6)</f>
        <v>427911.78858162358</v>
      </c>
      <c r="F10" s="16">
        <f t="shared" ref="F10:AG10" si="2">E10*(1+$D10)</f>
        <v>427911.78858162358</v>
      </c>
      <c r="G10" s="16">
        <f t="shared" si="2"/>
        <v>427911.78858162358</v>
      </c>
      <c r="H10" s="16">
        <f t="shared" si="2"/>
        <v>427911.78858162358</v>
      </c>
      <c r="I10" s="16">
        <f t="shared" si="2"/>
        <v>427911.78858162358</v>
      </c>
      <c r="J10" s="16">
        <f t="shared" si="2"/>
        <v>427911.78858162358</v>
      </c>
      <c r="K10" s="16">
        <f t="shared" si="2"/>
        <v>427911.78858162358</v>
      </c>
      <c r="L10" s="16">
        <f t="shared" si="2"/>
        <v>427911.78858162358</v>
      </c>
      <c r="M10" s="16">
        <f t="shared" si="2"/>
        <v>427911.78858162358</v>
      </c>
      <c r="N10" s="16">
        <f t="shared" si="2"/>
        <v>427911.78858162358</v>
      </c>
      <c r="O10" s="16">
        <f t="shared" si="2"/>
        <v>427911.78858162358</v>
      </c>
      <c r="P10" s="16">
        <f t="shared" si="2"/>
        <v>427911.78858162358</v>
      </c>
      <c r="Q10" s="16">
        <f t="shared" si="2"/>
        <v>427911.78858162358</v>
      </c>
      <c r="R10" s="16">
        <f t="shared" si="2"/>
        <v>427911.78858162358</v>
      </c>
      <c r="S10" s="16">
        <f t="shared" si="2"/>
        <v>427911.78858162358</v>
      </c>
      <c r="T10" s="16">
        <f t="shared" si="2"/>
        <v>427911.78858162358</v>
      </c>
      <c r="U10" s="16">
        <f t="shared" si="2"/>
        <v>427911.78858162358</v>
      </c>
      <c r="V10" s="16">
        <f t="shared" si="2"/>
        <v>427911.78858162358</v>
      </c>
      <c r="W10" s="16">
        <f t="shared" si="2"/>
        <v>427911.78858162358</v>
      </c>
      <c r="X10" s="16">
        <f t="shared" si="2"/>
        <v>427911.78858162358</v>
      </c>
      <c r="Y10" s="16">
        <f t="shared" si="2"/>
        <v>427911.78858162358</v>
      </c>
      <c r="Z10" s="16">
        <f t="shared" si="2"/>
        <v>427911.78858162358</v>
      </c>
      <c r="AA10" s="16">
        <f t="shared" si="2"/>
        <v>427911.78858162358</v>
      </c>
      <c r="AB10" s="16">
        <f t="shared" si="2"/>
        <v>427911.78858162358</v>
      </c>
      <c r="AC10" s="16">
        <f t="shared" si="2"/>
        <v>427911.78858162358</v>
      </c>
      <c r="AD10" s="16">
        <f t="shared" si="2"/>
        <v>427911.78858162358</v>
      </c>
      <c r="AE10" s="16">
        <f t="shared" si="2"/>
        <v>427911.78858162358</v>
      </c>
      <c r="AF10" s="16">
        <f t="shared" si="2"/>
        <v>427911.78858162358</v>
      </c>
      <c r="AG10" s="16">
        <f t="shared" si="2"/>
        <v>427911.78858162358</v>
      </c>
    </row>
    <row r="11" spans="1:33" ht="15" customHeight="1" x14ac:dyDescent="0.25">
      <c r="A11" s="11">
        <v>2</v>
      </c>
      <c r="B11" s="11" t="s">
        <v>14</v>
      </c>
      <c r="C11" s="11" t="s">
        <v>19</v>
      </c>
      <c r="D11" s="17">
        <f>Assumptions!$E$19</f>
        <v>0</v>
      </c>
      <c r="E11" s="16">
        <f>CHOOSE(Assumptions!$B$9,'Road Avg'!$D$7,'Road Avg'!$E$7)</f>
        <v>298836.74377224199</v>
      </c>
      <c r="F11" s="16">
        <f t="shared" ref="F11:AG11" si="3">E11*(1+$D11)</f>
        <v>298836.74377224199</v>
      </c>
      <c r="G11" s="16">
        <f t="shared" si="3"/>
        <v>298836.74377224199</v>
      </c>
      <c r="H11" s="16">
        <f t="shared" si="3"/>
        <v>298836.74377224199</v>
      </c>
      <c r="I11" s="16">
        <f t="shared" si="3"/>
        <v>298836.74377224199</v>
      </c>
      <c r="J11" s="16">
        <f t="shared" si="3"/>
        <v>298836.74377224199</v>
      </c>
      <c r="K11" s="16">
        <f t="shared" si="3"/>
        <v>298836.74377224199</v>
      </c>
      <c r="L11" s="16">
        <f t="shared" si="3"/>
        <v>298836.74377224199</v>
      </c>
      <c r="M11" s="16">
        <f t="shared" si="3"/>
        <v>298836.74377224199</v>
      </c>
      <c r="N11" s="16">
        <f t="shared" si="3"/>
        <v>298836.74377224199</v>
      </c>
      <c r="O11" s="16">
        <f t="shared" si="3"/>
        <v>298836.74377224199</v>
      </c>
      <c r="P11" s="16">
        <f t="shared" si="3"/>
        <v>298836.74377224199</v>
      </c>
      <c r="Q11" s="16">
        <f t="shared" si="3"/>
        <v>298836.74377224199</v>
      </c>
      <c r="R11" s="16">
        <f t="shared" si="3"/>
        <v>298836.74377224199</v>
      </c>
      <c r="S11" s="16">
        <f t="shared" si="3"/>
        <v>298836.74377224199</v>
      </c>
      <c r="T11" s="16">
        <f t="shared" si="3"/>
        <v>298836.74377224199</v>
      </c>
      <c r="U11" s="16">
        <f t="shared" si="3"/>
        <v>298836.74377224199</v>
      </c>
      <c r="V11" s="16">
        <f t="shared" si="3"/>
        <v>298836.74377224199</v>
      </c>
      <c r="W11" s="16">
        <f t="shared" si="3"/>
        <v>298836.74377224199</v>
      </c>
      <c r="X11" s="16">
        <f t="shared" si="3"/>
        <v>298836.74377224199</v>
      </c>
      <c r="Y11" s="16">
        <f t="shared" si="3"/>
        <v>298836.74377224199</v>
      </c>
      <c r="Z11" s="16">
        <f t="shared" si="3"/>
        <v>298836.74377224199</v>
      </c>
      <c r="AA11" s="16">
        <f t="shared" si="3"/>
        <v>298836.74377224199</v>
      </c>
      <c r="AB11" s="16">
        <f t="shared" si="3"/>
        <v>298836.74377224199</v>
      </c>
      <c r="AC11" s="16">
        <f t="shared" si="3"/>
        <v>298836.74377224199</v>
      </c>
      <c r="AD11" s="16">
        <f t="shared" si="3"/>
        <v>298836.74377224199</v>
      </c>
      <c r="AE11" s="16">
        <f t="shared" si="3"/>
        <v>298836.74377224199</v>
      </c>
      <c r="AF11" s="16">
        <f t="shared" si="3"/>
        <v>298836.74377224199</v>
      </c>
      <c r="AG11" s="16">
        <f t="shared" si="3"/>
        <v>298836.74377224199</v>
      </c>
    </row>
    <row r="12" spans="1:33" ht="15" customHeight="1" x14ac:dyDescent="0.25">
      <c r="A12" s="11">
        <v>3</v>
      </c>
      <c r="B12" s="11" t="s">
        <v>14</v>
      </c>
      <c r="C12" s="11" t="s">
        <v>22</v>
      </c>
      <c r="D12" s="17">
        <f>Assumptions!$E$20</f>
        <v>0</v>
      </c>
      <c r="E12" s="16">
        <f>CHOOSE(Assumptions!$B$9,'Road Avg'!$D$8,'Road Avg'!$E$8)</f>
        <v>212826.34679802955</v>
      </c>
      <c r="F12" s="16">
        <f t="shared" ref="F12:AG12" si="4">E12*(1+$D12)</f>
        <v>212826.34679802955</v>
      </c>
      <c r="G12" s="16">
        <f t="shared" si="4"/>
        <v>212826.34679802955</v>
      </c>
      <c r="H12" s="16">
        <f t="shared" si="4"/>
        <v>212826.34679802955</v>
      </c>
      <c r="I12" s="16">
        <f t="shared" si="4"/>
        <v>212826.34679802955</v>
      </c>
      <c r="J12" s="16">
        <f t="shared" si="4"/>
        <v>212826.34679802955</v>
      </c>
      <c r="K12" s="16">
        <f t="shared" si="4"/>
        <v>212826.34679802955</v>
      </c>
      <c r="L12" s="16">
        <f t="shared" si="4"/>
        <v>212826.34679802955</v>
      </c>
      <c r="M12" s="16">
        <f t="shared" si="4"/>
        <v>212826.34679802955</v>
      </c>
      <c r="N12" s="16">
        <f t="shared" si="4"/>
        <v>212826.34679802955</v>
      </c>
      <c r="O12" s="16">
        <f t="shared" si="4"/>
        <v>212826.34679802955</v>
      </c>
      <c r="P12" s="16">
        <f t="shared" si="4"/>
        <v>212826.34679802955</v>
      </c>
      <c r="Q12" s="16">
        <f t="shared" si="4"/>
        <v>212826.34679802955</v>
      </c>
      <c r="R12" s="16">
        <f t="shared" si="4"/>
        <v>212826.34679802955</v>
      </c>
      <c r="S12" s="16">
        <f t="shared" si="4"/>
        <v>212826.34679802955</v>
      </c>
      <c r="T12" s="16">
        <f t="shared" si="4"/>
        <v>212826.34679802955</v>
      </c>
      <c r="U12" s="16">
        <f t="shared" si="4"/>
        <v>212826.34679802955</v>
      </c>
      <c r="V12" s="16">
        <f t="shared" si="4"/>
        <v>212826.34679802955</v>
      </c>
      <c r="W12" s="16">
        <f t="shared" si="4"/>
        <v>212826.34679802955</v>
      </c>
      <c r="X12" s="16">
        <f t="shared" si="4"/>
        <v>212826.34679802955</v>
      </c>
      <c r="Y12" s="16">
        <f t="shared" si="4"/>
        <v>212826.34679802955</v>
      </c>
      <c r="Z12" s="16">
        <f t="shared" si="4"/>
        <v>212826.34679802955</v>
      </c>
      <c r="AA12" s="16">
        <f t="shared" si="4"/>
        <v>212826.34679802955</v>
      </c>
      <c r="AB12" s="16">
        <f t="shared" si="4"/>
        <v>212826.34679802955</v>
      </c>
      <c r="AC12" s="16">
        <f t="shared" si="4"/>
        <v>212826.34679802955</v>
      </c>
      <c r="AD12" s="16">
        <f t="shared" si="4"/>
        <v>212826.34679802955</v>
      </c>
      <c r="AE12" s="16">
        <f t="shared" si="4"/>
        <v>212826.34679802955</v>
      </c>
      <c r="AF12" s="16">
        <f t="shared" si="4"/>
        <v>212826.34679802955</v>
      </c>
      <c r="AG12" s="16">
        <f t="shared" si="4"/>
        <v>212826.34679802955</v>
      </c>
    </row>
    <row r="13" spans="1:33" ht="15" customHeight="1" x14ac:dyDescent="0.25">
      <c r="A13" s="11">
        <v>4</v>
      </c>
      <c r="B13" s="11" t="s">
        <v>14</v>
      </c>
      <c r="C13" s="11" t="s">
        <v>24</v>
      </c>
      <c r="D13" s="17">
        <f>Assumptions!$E$21</f>
        <v>0</v>
      </c>
      <c r="E13" s="16">
        <f>CHOOSE(Assumptions!$B$9,'Road Avg'!$D$9,'Road Avg'!$E$9)</f>
        <v>295851.611898017</v>
      </c>
      <c r="F13" s="16">
        <f t="shared" ref="F13:AG13" si="5">E13*(1+$D13)</f>
        <v>295851.611898017</v>
      </c>
      <c r="G13" s="16">
        <f t="shared" si="5"/>
        <v>295851.611898017</v>
      </c>
      <c r="H13" s="16">
        <f t="shared" si="5"/>
        <v>295851.611898017</v>
      </c>
      <c r="I13" s="16">
        <f t="shared" si="5"/>
        <v>295851.611898017</v>
      </c>
      <c r="J13" s="16">
        <f t="shared" si="5"/>
        <v>295851.611898017</v>
      </c>
      <c r="K13" s="16">
        <f t="shared" si="5"/>
        <v>295851.611898017</v>
      </c>
      <c r="L13" s="16">
        <f t="shared" si="5"/>
        <v>295851.611898017</v>
      </c>
      <c r="M13" s="16">
        <f t="shared" si="5"/>
        <v>295851.611898017</v>
      </c>
      <c r="N13" s="16">
        <f t="shared" si="5"/>
        <v>295851.611898017</v>
      </c>
      <c r="O13" s="16">
        <f t="shared" si="5"/>
        <v>295851.611898017</v>
      </c>
      <c r="P13" s="16">
        <f t="shared" si="5"/>
        <v>295851.611898017</v>
      </c>
      <c r="Q13" s="16">
        <f t="shared" si="5"/>
        <v>295851.611898017</v>
      </c>
      <c r="R13" s="16">
        <f t="shared" si="5"/>
        <v>295851.611898017</v>
      </c>
      <c r="S13" s="16">
        <f t="shared" si="5"/>
        <v>295851.611898017</v>
      </c>
      <c r="T13" s="16">
        <f t="shared" si="5"/>
        <v>295851.611898017</v>
      </c>
      <c r="U13" s="16">
        <f t="shared" si="5"/>
        <v>295851.611898017</v>
      </c>
      <c r="V13" s="16">
        <f t="shared" si="5"/>
        <v>295851.611898017</v>
      </c>
      <c r="W13" s="16">
        <f t="shared" si="5"/>
        <v>295851.611898017</v>
      </c>
      <c r="X13" s="16">
        <f t="shared" si="5"/>
        <v>295851.611898017</v>
      </c>
      <c r="Y13" s="16">
        <f t="shared" si="5"/>
        <v>295851.611898017</v>
      </c>
      <c r="Z13" s="16">
        <f t="shared" si="5"/>
        <v>295851.611898017</v>
      </c>
      <c r="AA13" s="16">
        <f t="shared" si="5"/>
        <v>295851.611898017</v>
      </c>
      <c r="AB13" s="16">
        <f t="shared" si="5"/>
        <v>295851.611898017</v>
      </c>
      <c r="AC13" s="16">
        <f t="shared" si="5"/>
        <v>295851.611898017</v>
      </c>
      <c r="AD13" s="16">
        <f t="shared" si="5"/>
        <v>295851.611898017</v>
      </c>
      <c r="AE13" s="16">
        <f t="shared" si="5"/>
        <v>295851.611898017</v>
      </c>
      <c r="AF13" s="16">
        <f t="shared" si="5"/>
        <v>295851.611898017</v>
      </c>
      <c r="AG13" s="16">
        <f t="shared" si="5"/>
        <v>295851.611898017</v>
      </c>
    </row>
    <row r="14" spans="1:33" ht="15" customHeight="1" x14ac:dyDescent="0.25">
      <c r="A14" s="11">
        <v>5</v>
      </c>
      <c r="B14" s="11" t="s">
        <v>26</v>
      </c>
      <c r="C14" s="11" t="s">
        <v>27</v>
      </c>
      <c r="D14" s="17">
        <f>Assumptions!$E$22</f>
        <v>0</v>
      </c>
      <c r="E14" s="16">
        <f>'NonRoad Avg'!$D$6</f>
        <v>11475.444781486234</v>
      </c>
      <c r="F14" s="16">
        <f t="shared" ref="F14:AG14" si="6">E14*(1+$D14)</f>
        <v>11475.444781486234</v>
      </c>
      <c r="G14" s="16">
        <f t="shared" si="6"/>
        <v>11475.444781486234</v>
      </c>
      <c r="H14" s="16">
        <f t="shared" si="6"/>
        <v>11475.444781486234</v>
      </c>
      <c r="I14" s="16">
        <f t="shared" si="6"/>
        <v>11475.444781486234</v>
      </c>
      <c r="J14" s="16">
        <f t="shared" si="6"/>
        <v>11475.444781486234</v>
      </c>
      <c r="K14" s="16">
        <f t="shared" si="6"/>
        <v>11475.444781486234</v>
      </c>
      <c r="L14" s="16">
        <f t="shared" si="6"/>
        <v>11475.444781486234</v>
      </c>
      <c r="M14" s="16">
        <f t="shared" si="6"/>
        <v>11475.444781486234</v>
      </c>
      <c r="N14" s="16">
        <f t="shared" si="6"/>
        <v>11475.444781486234</v>
      </c>
      <c r="O14" s="16">
        <f t="shared" si="6"/>
        <v>11475.444781486234</v>
      </c>
      <c r="P14" s="16">
        <f t="shared" si="6"/>
        <v>11475.444781486234</v>
      </c>
      <c r="Q14" s="16">
        <f t="shared" si="6"/>
        <v>11475.444781486234</v>
      </c>
      <c r="R14" s="16">
        <f t="shared" si="6"/>
        <v>11475.444781486234</v>
      </c>
      <c r="S14" s="16">
        <f t="shared" si="6"/>
        <v>11475.444781486234</v>
      </c>
      <c r="T14" s="16">
        <f t="shared" si="6"/>
        <v>11475.444781486234</v>
      </c>
      <c r="U14" s="16">
        <f t="shared" si="6"/>
        <v>11475.444781486234</v>
      </c>
      <c r="V14" s="16">
        <f t="shared" si="6"/>
        <v>11475.444781486234</v>
      </c>
      <c r="W14" s="16">
        <f t="shared" si="6"/>
        <v>11475.444781486234</v>
      </c>
      <c r="X14" s="16">
        <f t="shared" si="6"/>
        <v>11475.444781486234</v>
      </c>
      <c r="Y14" s="16">
        <f t="shared" si="6"/>
        <v>11475.444781486234</v>
      </c>
      <c r="Z14" s="16">
        <f t="shared" si="6"/>
        <v>11475.444781486234</v>
      </c>
      <c r="AA14" s="16">
        <f t="shared" si="6"/>
        <v>11475.444781486234</v>
      </c>
      <c r="AB14" s="16">
        <f t="shared" si="6"/>
        <v>11475.444781486234</v>
      </c>
      <c r="AC14" s="16">
        <f t="shared" si="6"/>
        <v>11475.444781486234</v>
      </c>
      <c r="AD14" s="16">
        <f t="shared" si="6"/>
        <v>11475.444781486234</v>
      </c>
      <c r="AE14" s="16">
        <f t="shared" si="6"/>
        <v>11475.444781486234</v>
      </c>
      <c r="AF14" s="16">
        <f t="shared" si="6"/>
        <v>11475.444781486234</v>
      </c>
      <c r="AG14" s="16">
        <f t="shared" si="6"/>
        <v>11475.444781486234</v>
      </c>
    </row>
    <row r="15" spans="1:33" ht="15" customHeight="1" x14ac:dyDescent="0.25">
      <c r="A15" s="11">
        <v>6</v>
      </c>
      <c r="B15" s="11" t="s">
        <v>26</v>
      </c>
      <c r="C15" s="11" t="s">
        <v>30</v>
      </c>
      <c r="D15" s="17">
        <f>Assumptions!$E$23</f>
        <v>0</v>
      </c>
      <c r="E15" s="16">
        <f>'NonRoad Avg'!$D$7</f>
        <v>12587.820000000002</v>
      </c>
      <c r="F15" s="16">
        <f t="shared" ref="F15:AG15" si="7">E15*(1+$D15)</f>
        <v>12587.820000000002</v>
      </c>
      <c r="G15" s="16">
        <f t="shared" si="7"/>
        <v>12587.820000000002</v>
      </c>
      <c r="H15" s="16">
        <f t="shared" si="7"/>
        <v>12587.820000000002</v>
      </c>
      <c r="I15" s="16">
        <f t="shared" si="7"/>
        <v>12587.820000000002</v>
      </c>
      <c r="J15" s="16">
        <f t="shared" si="7"/>
        <v>12587.820000000002</v>
      </c>
      <c r="K15" s="16">
        <f t="shared" si="7"/>
        <v>12587.820000000002</v>
      </c>
      <c r="L15" s="16">
        <f t="shared" si="7"/>
        <v>12587.820000000002</v>
      </c>
      <c r="M15" s="16">
        <f t="shared" si="7"/>
        <v>12587.820000000002</v>
      </c>
      <c r="N15" s="16">
        <f t="shared" si="7"/>
        <v>12587.820000000002</v>
      </c>
      <c r="O15" s="16">
        <f t="shared" si="7"/>
        <v>12587.820000000002</v>
      </c>
      <c r="P15" s="16">
        <f t="shared" si="7"/>
        <v>12587.820000000002</v>
      </c>
      <c r="Q15" s="16">
        <f t="shared" si="7"/>
        <v>12587.820000000002</v>
      </c>
      <c r="R15" s="16">
        <f t="shared" si="7"/>
        <v>12587.820000000002</v>
      </c>
      <c r="S15" s="16">
        <f t="shared" si="7"/>
        <v>12587.820000000002</v>
      </c>
      <c r="T15" s="16">
        <f t="shared" si="7"/>
        <v>12587.820000000002</v>
      </c>
      <c r="U15" s="16">
        <f t="shared" si="7"/>
        <v>12587.820000000002</v>
      </c>
      <c r="V15" s="16">
        <f t="shared" si="7"/>
        <v>12587.820000000002</v>
      </c>
      <c r="W15" s="16">
        <f t="shared" si="7"/>
        <v>12587.820000000002</v>
      </c>
      <c r="X15" s="16">
        <f t="shared" si="7"/>
        <v>12587.820000000002</v>
      </c>
      <c r="Y15" s="16">
        <f t="shared" si="7"/>
        <v>12587.820000000002</v>
      </c>
      <c r="Z15" s="16">
        <f t="shared" si="7"/>
        <v>12587.820000000002</v>
      </c>
      <c r="AA15" s="16">
        <f t="shared" si="7"/>
        <v>12587.820000000002</v>
      </c>
      <c r="AB15" s="16">
        <f t="shared" si="7"/>
        <v>12587.820000000002</v>
      </c>
      <c r="AC15" s="16">
        <f t="shared" si="7"/>
        <v>12587.820000000002</v>
      </c>
      <c r="AD15" s="16">
        <f t="shared" si="7"/>
        <v>12587.820000000002</v>
      </c>
      <c r="AE15" s="16">
        <f t="shared" si="7"/>
        <v>12587.820000000002</v>
      </c>
      <c r="AF15" s="16">
        <f t="shared" si="7"/>
        <v>12587.820000000002</v>
      </c>
      <c r="AG15" s="16">
        <f t="shared" si="7"/>
        <v>12587.820000000002</v>
      </c>
    </row>
    <row r="16" spans="1:33" ht="15" customHeight="1" x14ac:dyDescent="0.25">
      <c r="A16" s="11">
        <v>7</v>
      </c>
      <c r="B16" s="11" t="s">
        <v>34</v>
      </c>
      <c r="C16" s="11" t="s">
        <v>35</v>
      </c>
      <c r="D16" s="17">
        <f>Assumptions!$E$24</f>
        <v>0</v>
      </c>
      <c r="E16" s="16">
        <f>'NonRoad Avg'!$D$8</f>
        <v>223544080.85428905</v>
      </c>
      <c r="F16" s="16">
        <f t="shared" ref="F16:AG16" si="8">E16*(1+$D16)</f>
        <v>223544080.85428905</v>
      </c>
      <c r="G16" s="16">
        <f t="shared" si="8"/>
        <v>223544080.85428905</v>
      </c>
      <c r="H16" s="16">
        <f t="shared" si="8"/>
        <v>223544080.85428905</v>
      </c>
      <c r="I16" s="16">
        <f t="shared" si="8"/>
        <v>223544080.85428905</v>
      </c>
      <c r="J16" s="16">
        <f t="shared" si="8"/>
        <v>223544080.85428905</v>
      </c>
      <c r="K16" s="16">
        <f t="shared" si="8"/>
        <v>223544080.85428905</v>
      </c>
      <c r="L16" s="16">
        <f t="shared" si="8"/>
        <v>223544080.85428905</v>
      </c>
      <c r="M16" s="16">
        <f t="shared" si="8"/>
        <v>223544080.85428905</v>
      </c>
      <c r="N16" s="16">
        <f t="shared" si="8"/>
        <v>223544080.85428905</v>
      </c>
      <c r="O16" s="16">
        <f t="shared" si="8"/>
        <v>223544080.85428905</v>
      </c>
      <c r="P16" s="16">
        <f t="shared" si="8"/>
        <v>223544080.85428905</v>
      </c>
      <c r="Q16" s="16">
        <f t="shared" si="8"/>
        <v>223544080.85428905</v>
      </c>
      <c r="R16" s="16">
        <f t="shared" si="8"/>
        <v>223544080.85428905</v>
      </c>
      <c r="S16" s="16">
        <f t="shared" si="8"/>
        <v>223544080.85428905</v>
      </c>
      <c r="T16" s="16">
        <f t="shared" si="8"/>
        <v>223544080.85428905</v>
      </c>
      <c r="U16" s="16">
        <f t="shared" si="8"/>
        <v>223544080.85428905</v>
      </c>
      <c r="V16" s="16">
        <f t="shared" si="8"/>
        <v>223544080.85428905</v>
      </c>
      <c r="W16" s="16">
        <f t="shared" si="8"/>
        <v>223544080.85428905</v>
      </c>
      <c r="X16" s="16">
        <f t="shared" si="8"/>
        <v>223544080.85428905</v>
      </c>
      <c r="Y16" s="16">
        <f t="shared" si="8"/>
        <v>223544080.85428905</v>
      </c>
      <c r="Z16" s="16">
        <f t="shared" si="8"/>
        <v>223544080.85428905</v>
      </c>
      <c r="AA16" s="16">
        <f t="shared" si="8"/>
        <v>223544080.85428905</v>
      </c>
      <c r="AB16" s="16">
        <f t="shared" si="8"/>
        <v>223544080.85428905</v>
      </c>
      <c r="AC16" s="16">
        <f t="shared" si="8"/>
        <v>223544080.85428905</v>
      </c>
      <c r="AD16" s="16">
        <f t="shared" si="8"/>
        <v>223544080.85428905</v>
      </c>
      <c r="AE16" s="16">
        <f t="shared" si="8"/>
        <v>223544080.85428905</v>
      </c>
      <c r="AF16" s="16">
        <f t="shared" si="8"/>
        <v>223544080.85428905</v>
      </c>
      <c r="AG16" s="16">
        <f t="shared" si="8"/>
        <v>223544080.85428905</v>
      </c>
    </row>
    <row r="17" spans="1:33" ht="15" customHeight="1" x14ac:dyDescent="0.25">
      <c r="A17" s="11">
        <v>8</v>
      </c>
      <c r="B17" s="11" t="s">
        <v>34</v>
      </c>
      <c r="C17" s="11" t="s">
        <v>38</v>
      </c>
      <c r="D17" s="17">
        <f>Assumptions!$E$25</f>
        <v>0</v>
      </c>
      <c r="E17" s="16">
        <f>'NonRoad Avg'!$D$9</f>
        <v>113676514.33333331</v>
      </c>
      <c r="F17" s="16">
        <f t="shared" ref="F17:AG17" si="9">E17*(1+$D17)</f>
        <v>113676514.33333331</v>
      </c>
      <c r="G17" s="16">
        <f t="shared" si="9"/>
        <v>113676514.33333331</v>
      </c>
      <c r="H17" s="16">
        <f t="shared" si="9"/>
        <v>113676514.33333331</v>
      </c>
      <c r="I17" s="16">
        <f t="shared" si="9"/>
        <v>113676514.33333331</v>
      </c>
      <c r="J17" s="16">
        <f t="shared" si="9"/>
        <v>113676514.33333331</v>
      </c>
      <c r="K17" s="16">
        <f t="shared" si="9"/>
        <v>113676514.33333331</v>
      </c>
      <c r="L17" s="16">
        <f t="shared" si="9"/>
        <v>113676514.33333331</v>
      </c>
      <c r="M17" s="16">
        <f t="shared" si="9"/>
        <v>113676514.33333331</v>
      </c>
      <c r="N17" s="16">
        <f t="shared" si="9"/>
        <v>113676514.33333331</v>
      </c>
      <c r="O17" s="16">
        <f t="shared" si="9"/>
        <v>113676514.33333331</v>
      </c>
      <c r="P17" s="16">
        <f t="shared" si="9"/>
        <v>113676514.33333331</v>
      </c>
      <c r="Q17" s="16">
        <f t="shared" si="9"/>
        <v>113676514.33333331</v>
      </c>
      <c r="R17" s="16">
        <f t="shared" si="9"/>
        <v>113676514.33333331</v>
      </c>
      <c r="S17" s="16">
        <f t="shared" si="9"/>
        <v>113676514.33333331</v>
      </c>
      <c r="T17" s="16">
        <f t="shared" si="9"/>
        <v>113676514.33333331</v>
      </c>
      <c r="U17" s="16">
        <f t="shared" si="9"/>
        <v>113676514.33333331</v>
      </c>
      <c r="V17" s="16">
        <f t="shared" si="9"/>
        <v>113676514.33333331</v>
      </c>
      <c r="W17" s="16">
        <f t="shared" si="9"/>
        <v>113676514.33333331</v>
      </c>
      <c r="X17" s="16">
        <f t="shared" si="9"/>
        <v>113676514.33333331</v>
      </c>
      <c r="Y17" s="16">
        <f t="shared" si="9"/>
        <v>113676514.33333331</v>
      </c>
      <c r="Z17" s="16">
        <f t="shared" si="9"/>
        <v>113676514.33333331</v>
      </c>
      <c r="AA17" s="16">
        <f t="shared" si="9"/>
        <v>113676514.33333331</v>
      </c>
      <c r="AB17" s="16">
        <f t="shared" si="9"/>
        <v>113676514.33333331</v>
      </c>
      <c r="AC17" s="16">
        <f t="shared" si="9"/>
        <v>113676514.33333331</v>
      </c>
      <c r="AD17" s="16">
        <f t="shared" si="9"/>
        <v>113676514.33333331</v>
      </c>
      <c r="AE17" s="16">
        <f t="shared" si="9"/>
        <v>113676514.33333331</v>
      </c>
      <c r="AF17" s="16">
        <f t="shared" si="9"/>
        <v>113676514.33333331</v>
      </c>
      <c r="AG17" s="16">
        <f t="shared" si="9"/>
        <v>113676514.33333331</v>
      </c>
    </row>
    <row r="18" spans="1:33" ht="15" customHeight="1" x14ac:dyDescent="0.25">
      <c r="A18" s="11">
        <v>9</v>
      </c>
      <c r="B18" s="11" t="s">
        <v>41</v>
      </c>
      <c r="C18" s="11" t="s">
        <v>42</v>
      </c>
      <c r="D18" s="17">
        <f>Assumptions!$E$26</f>
        <v>0</v>
      </c>
      <c r="E18" s="16">
        <f>'NonRoad Avg'!$D$10</f>
        <v>75018508.936061889</v>
      </c>
      <c r="F18" s="16">
        <f t="shared" ref="F18:AG18" si="10">E18*(1+$D18)</f>
        <v>75018508.936061889</v>
      </c>
      <c r="G18" s="16">
        <f t="shared" si="10"/>
        <v>75018508.936061889</v>
      </c>
      <c r="H18" s="16">
        <f t="shared" si="10"/>
        <v>75018508.936061889</v>
      </c>
      <c r="I18" s="16">
        <f t="shared" si="10"/>
        <v>75018508.936061889</v>
      </c>
      <c r="J18" s="16">
        <f t="shared" si="10"/>
        <v>75018508.936061889</v>
      </c>
      <c r="K18" s="16">
        <f t="shared" si="10"/>
        <v>75018508.936061889</v>
      </c>
      <c r="L18" s="16">
        <f t="shared" si="10"/>
        <v>75018508.936061889</v>
      </c>
      <c r="M18" s="16">
        <f t="shared" si="10"/>
        <v>75018508.936061889</v>
      </c>
      <c r="N18" s="16">
        <f t="shared" si="10"/>
        <v>75018508.936061889</v>
      </c>
      <c r="O18" s="16">
        <f t="shared" si="10"/>
        <v>75018508.936061889</v>
      </c>
      <c r="P18" s="16">
        <f t="shared" si="10"/>
        <v>75018508.936061889</v>
      </c>
      <c r="Q18" s="16">
        <f t="shared" si="10"/>
        <v>75018508.936061889</v>
      </c>
      <c r="R18" s="16">
        <f t="shared" si="10"/>
        <v>75018508.936061889</v>
      </c>
      <c r="S18" s="16">
        <f t="shared" si="10"/>
        <v>75018508.936061889</v>
      </c>
      <c r="T18" s="16">
        <f t="shared" si="10"/>
        <v>75018508.936061889</v>
      </c>
      <c r="U18" s="16">
        <f t="shared" si="10"/>
        <v>75018508.936061889</v>
      </c>
      <c r="V18" s="16">
        <f t="shared" si="10"/>
        <v>75018508.936061889</v>
      </c>
      <c r="W18" s="16">
        <f t="shared" si="10"/>
        <v>75018508.936061889</v>
      </c>
      <c r="X18" s="16">
        <f t="shared" si="10"/>
        <v>75018508.936061889</v>
      </c>
      <c r="Y18" s="16">
        <f t="shared" si="10"/>
        <v>75018508.936061889</v>
      </c>
      <c r="Z18" s="16">
        <f t="shared" si="10"/>
        <v>75018508.936061889</v>
      </c>
      <c r="AA18" s="16">
        <f t="shared" si="10"/>
        <v>75018508.936061889</v>
      </c>
      <c r="AB18" s="16">
        <f t="shared" si="10"/>
        <v>75018508.936061889</v>
      </c>
      <c r="AC18" s="16">
        <f t="shared" si="10"/>
        <v>75018508.936061889</v>
      </c>
      <c r="AD18" s="16">
        <f t="shared" si="10"/>
        <v>75018508.936061889</v>
      </c>
      <c r="AE18" s="16">
        <f t="shared" si="10"/>
        <v>75018508.936061889</v>
      </c>
      <c r="AF18" s="16">
        <f t="shared" si="10"/>
        <v>75018508.936061889</v>
      </c>
      <c r="AG18" s="16">
        <f t="shared" si="10"/>
        <v>75018508.936061889</v>
      </c>
    </row>
    <row r="19" spans="1:33" ht="15" customHeight="1" x14ac:dyDescent="0.25">
      <c r="A19" s="11">
        <v>10</v>
      </c>
      <c r="B19" s="11" t="s">
        <v>41</v>
      </c>
      <c r="C19" s="11" t="s">
        <v>45</v>
      </c>
      <c r="D19" s="17">
        <f>Assumptions!$E$27</f>
        <v>0</v>
      </c>
      <c r="E19" s="16">
        <f>'NonRoad Avg'!$D$11</f>
        <v>400377939.12237239</v>
      </c>
      <c r="F19" s="16">
        <f t="shared" ref="F19:AG19" si="11">E19*(1+$D19)</f>
        <v>400377939.12237239</v>
      </c>
      <c r="G19" s="16">
        <f t="shared" si="11"/>
        <v>400377939.12237239</v>
      </c>
      <c r="H19" s="16">
        <f t="shared" si="11"/>
        <v>400377939.12237239</v>
      </c>
      <c r="I19" s="16">
        <f t="shared" si="11"/>
        <v>400377939.12237239</v>
      </c>
      <c r="J19" s="16">
        <f t="shared" si="11"/>
        <v>400377939.12237239</v>
      </c>
      <c r="K19" s="16">
        <f t="shared" si="11"/>
        <v>400377939.12237239</v>
      </c>
      <c r="L19" s="16">
        <f t="shared" si="11"/>
        <v>400377939.12237239</v>
      </c>
      <c r="M19" s="16">
        <f t="shared" si="11"/>
        <v>400377939.12237239</v>
      </c>
      <c r="N19" s="16">
        <f t="shared" si="11"/>
        <v>400377939.12237239</v>
      </c>
      <c r="O19" s="16">
        <f t="shared" si="11"/>
        <v>400377939.12237239</v>
      </c>
      <c r="P19" s="16">
        <f t="shared" si="11"/>
        <v>400377939.12237239</v>
      </c>
      <c r="Q19" s="16">
        <f t="shared" si="11"/>
        <v>400377939.12237239</v>
      </c>
      <c r="R19" s="16">
        <f t="shared" si="11"/>
        <v>400377939.12237239</v>
      </c>
      <c r="S19" s="16">
        <f t="shared" si="11"/>
        <v>400377939.12237239</v>
      </c>
      <c r="T19" s="16">
        <f t="shared" si="11"/>
        <v>400377939.12237239</v>
      </c>
      <c r="U19" s="16">
        <f t="shared" si="11"/>
        <v>400377939.12237239</v>
      </c>
      <c r="V19" s="16">
        <f t="shared" si="11"/>
        <v>400377939.12237239</v>
      </c>
      <c r="W19" s="16">
        <f t="shared" si="11"/>
        <v>400377939.12237239</v>
      </c>
      <c r="X19" s="16">
        <f t="shared" si="11"/>
        <v>400377939.12237239</v>
      </c>
      <c r="Y19" s="16">
        <f t="shared" si="11"/>
        <v>400377939.12237239</v>
      </c>
      <c r="Z19" s="16">
        <f t="shared" si="11"/>
        <v>400377939.12237239</v>
      </c>
      <c r="AA19" s="16">
        <f t="shared" si="11"/>
        <v>400377939.12237239</v>
      </c>
      <c r="AB19" s="16">
        <f t="shared" si="11"/>
        <v>400377939.12237239</v>
      </c>
      <c r="AC19" s="16">
        <f t="shared" si="11"/>
        <v>400377939.12237239</v>
      </c>
      <c r="AD19" s="16">
        <f t="shared" si="11"/>
        <v>400377939.12237239</v>
      </c>
      <c r="AE19" s="16">
        <f t="shared" si="11"/>
        <v>400377939.12237239</v>
      </c>
      <c r="AF19" s="16">
        <f t="shared" si="11"/>
        <v>400377939.12237239</v>
      </c>
      <c r="AG19" s="16">
        <f t="shared" si="11"/>
        <v>400377939.12237239</v>
      </c>
    </row>
    <row r="20" spans="1:33" ht="15" customHeight="1" x14ac:dyDescent="0.25">
      <c r="A20" s="11">
        <v>11</v>
      </c>
      <c r="B20" s="11" t="s">
        <v>48</v>
      </c>
      <c r="C20" s="11" t="s">
        <v>49</v>
      </c>
      <c r="D20" s="17">
        <f>Assumptions!$E$28</f>
        <v>0</v>
      </c>
      <c r="E20" s="16">
        <f>'NonRoad Avg'!$D$12</f>
        <v>64329557.934396684</v>
      </c>
      <c r="F20" s="16">
        <f t="shared" ref="F20:AG20" si="12">E20*(1+$D20)</f>
        <v>64329557.934396684</v>
      </c>
      <c r="G20" s="16">
        <f t="shared" si="12"/>
        <v>64329557.934396684</v>
      </c>
      <c r="H20" s="16">
        <f t="shared" si="12"/>
        <v>64329557.934396684</v>
      </c>
      <c r="I20" s="16">
        <f t="shared" si="12"/>
        <v>64329557.934396684</v>
      </c>
      <c r="J20" s="16">
        <f t="shared" si="12"/>
        <v>64329557.934396684</v>
      </c>
      <c r="K20" s="16">
        <f t="shared" si="12"/>
        <v>64329557.934396684</v>
      </c>
      <c r="L20" s="16">
        <f t="shared" si="12"/>
        <v>64329557.934396684</v>
      </c>
      <c r="M20" s="16">
        <f t="shared" si="12"/>
        <v>64329557.934396684</v>
      </c>
      <c r="N20" s="16">
        <f t="shared" si="12"/>
        <v>64329557.934396684</v>
      </c>
      <c r="O20" s="16">
        <f t="shared" si="12"/>
        <v>64329557.934396684</v>
      </c>
      <c r="P20" s="16">
        <f t="shared" si="12"/>
        <v>64329557.934396684</v>
      </c>
      <c r="Q20" s="16">
        <f t="shared" si="12"/>
        <v>64329557.934396684</v>
      </c>
      <c r="R20" s="16">
        <f t="shared" si="12"/>
        <v>64329557.934396684</v>
      </c>
      <c r="S20" s="16">
        <f t="shared" si="12"/>
        <v>64329557.934396684</v>
      </c>
      <c r="T20" s="16">
        <f t="shared" si="12"/>
        <v>64329557.934396684</v>
      </c>
      <c r="U20" s="16">
        <f t="shared" si="12"/>
        <v>64329557.934396684</v>
      </c>
      <c r="V20" s="16">
        <f t="shared" si="12"/>
        <v>64329557.934396684</v>
      </c>
      <c r="W20" s="16">
        <f t="shared" si="12"/>
        <v>64329557.934396684</v>
      </c>
      <c r="X20" s="16">
        <f t="shared" si="12"/>
        <v>64329557.934396684</v>
      </c>
      <c r="Y20" s="16">
        <f t="shared" si="12"/>
        <v>64329557.934396684</v>
      </c>
      <c r="Z20" s="16">
        <f t="shared" si="12"/>
        <v>64329557.934396684</v>
      </c>
      <c r="AA20" s="16">
        <f t="shared" si="12"/>
        <v>64329557.934396684</v>
      </c>
      <c r="AB20" s="16">
        <f t="shared" si="12"/>
        <v>64329557.934396684</v>
      </c>
      <c r="AC20" s="16">
        <f t="shared" si="12"/>
        <v>64329557.934396684</v>
      </c>
      <c r="AD20" s="16">
        <f t="shared" si="12"/>
        <v>64329557.934396684</v>
      </c>
      <c r="AE20" s="16">
        <f t="shared" si="12"/>
        <v>64329557.934396684</v>
      </c>
      <c r="AF20" s="16">
        <f t="shared" si="12"/>
        <v>64329557.934396684</v>
      </c>
      <c r="AG20" s="16">
        <f t="shared" si="12"/>
        <v>64329557.934396684</v>
      </c>
    </row>
    <row r="21" spans="1:33" ht="15" customHeight="1" x14ac:dyDescent="0.25">
      <c r="A21" s="11">
        <v>12</v>
      </c>
      <c r="B21" s="11" t="s">
        <v>48</v>
      </c>
      <c r="C21" s="11" t="s">
        <v>52</v>
      </c>
      <c r="D21" s="17">
        <f>Assumptions!$E$29</f>
        <v>0</v>
      </c>
      <c r="E21" s="16">
        <f>'NonRoad Avg'!$D$13</f>
        <v>19501751.617309786</v>
      </c>
      <c r="F21" s="16">
        <f t="shared" ref="F21:AG21" si="13">E21*(1+$D21)</f>
        <v>19501751.617309786</v>
      </c>
      <c r="G21" s="16">
        <f t="shared" si="13"/>
        <v>19501751.617309786</v>
      </c>
      <c r="H21" s="16">
        <f t="shared" si="13"/>
        <v>19501751.617309786</v>
      </c>
      <c r="I21" s="16">
        <f t="shared" si="13"/>
        <v>19501751.617309786</v>
      </c>
      <c r="J21" s="16">
        <f t="shared" si="13"/>
        <v>19501751.617309786</v>
      </c>
      <c r="K21" s="16">
        <f t="shared" si="13"/>
        <v>19501751.617309786</v>
      </c>
      <c r="L21" s="16">
        <f t="shared" si="13"/>
        <v>19501751.617309786</v>
      </c>
      <c r="M21" s="16">
        <f t="shared" si="13"/>
        <v>19501751.617309786</v>
      </c>
      <c r="N21" s="16">
        <f t="shared" si="13"/>
        <v>19501751.617309786</v>
      </c>
      <c r="O21" s="16">
        <f t="shared" si="13"/>
        <v>19501751.617309786</v>
      </c>
      <c r="P21" s="16">
        <f t="shared" si="13"/>
        <v>19501751.617309786</v>
      </c>
      <c r="Q21" s="16">
        <f t="shared" si="13"/>
        <v>19501751.617309786</v>
      </c>
      <c r="R21" s="16">
        <f t="shared" si="13"/>
        <v>19501751.617309786</v>
      </c>
      <c r="S21" s="16">
        <f t="shared" si="13"/>
        <v>19501751.617309786</v>
      </c>
      <c r="T21" s="16">
        <f t="shared" si="13"/>
        <v>19501751.617309786</v>
      </c>
      <c r="U21" s="16">
        <f t="shared" si="13"/>
        <v>19501751.617309786</v>
      </c>
      <c r="V21" s="16">
        <f t="shared" si="13"/>
        <v>19501751.617309786</v>
      </c>
      <c r="W21" s="16">
        <f t="shared" si="13"/>
        <v>19501751.617309786</v>
      </c>
      <c r="X21" s="16">
        <f t="shared" si="13"/>
        <v>19501751.617309786</v>
      </c>
      <c r="Y21" s="16">
        <f t="shared" si="13"/>
        <v>19501751.617309786</v>
      </c>
      <c r="Z21" s="16">
        <f t="shared" si="13"/>
        <v>19501751.617309786</v>
      </c>
      <c r="AA21" s="16">
        <f t="shared" si="13"/>
        <v>19501751.617309786</v>
      </c>
      <c r="AB21" s="16">
        <f t="shared" si="13"/>
        <v>19501751.617309786</v>
      </c>
      <c r="AC21" s="16">
        <f t="shared" si="13"/>
        <v>19501751.617309786</v>
      </c>
      <c r="AD21" s="16">
        <f t="shared" si="13"/>
        <v>19501751.617309786</v>
      </c>
      <c r="AE21" s="16">
        <f t="shared" si="13"/>
        <v>19501751.617309786</v>
      </c>
      <c r="AF21" s="16">
        <f t="shared" si="13"/>
        <v>19501751.617309786</v>
      </c>
      <c r="AG21" s="16">
        <f t="shared" si="13"/>
        <v>19501751.617309786</v>
      </c>
    </row>
    <row r="22" spans="1:33" ht="15.75" customHeight="1" x14ac:dyDescent="0.25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3" ht="15" customHeight="1" x14ac:dyDescent="0.25">
      <c r="A23" s="18" t="s">
        <v>168</v>
      </c>
      <c r="B23" s="26"/>
      <c r="C23" s="26"/>
      <c r="D23" s="56" t="s">
        <v>167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</row>
    <row r="24" spans="1:33" ht="15" customHeight="1" x14ac:dyDescent="0.25">
      <c r="A24" s="11">
        <v>1</v>
      </c>
      <c r="B24" s="11" t="s">
        <v>14</v>
      </c>
      <c r="C24" s="11" t="s">
        <v>15</v>
      </c>
      <c r="D24" s="11"/>
      <c r="E24" s="16">
        <f t="shared" ref="E24:AG24" si="14">E10*E$7</f>
        <v>427911.78858162358</v>
      </c>
      <c r="F24" s="16">
        <f t="shared" si="14"/>
        <v>447681.31321409461</v>
      </c>
      <c r="G24" s="16">
        <f t="shared" si="14"/>
        <v>469304.32064233534</v>
      </c>
      <c r="H24" s="16">
        <f t="shared" si="14"/>
        <v>489296.68470169883</v>
      </c>
      <c r="I24" s="16">
        <f t="shared" si="14"/>
        <v>509945.0047961105</v>
      </c>
      <c r="J24" s="16">
        <f t="shared" si="14"/>
        <v>525243.35493999382</v>
      </c>
      <c r="K24" s="16">
        <f t="shared" si="14"/>
        <v>541000.65558819368</v>
      </c>
      <c r="L24" s="16">
        <f t="shared" si="14"/>
        <v>557230.67525583936</v>
      </c>
      <c r="M24" s="16">
        <f t="shared" si="14"/>
        <v>573947.59551351459</v>
      </c>
      <c r="N24" s="16">
        <f t="shared" si="14"/>
        <v>591166.02337892016</v>
      </c>
      <c r="O24" s="16">
        <f t="shared" si="14"/>
        <v>608901.00408028776</v>
      </c>
      <c r="P24" s="16">
        <f t="shared" si="14"/>
        <v>627168.03420269641</v>
      </c>
      <c r="Q24" s="16">
        <f t="shared" si="14"/>
        <v>645983.07522877736</v>
      </c>
      <c r="R24" s="16">
        <f t="shared" si="14"/>
        <v>665362.56748564076</v>
      </c>
      <c r="S24" s="16">
        <f t="shared" si="14"/>
        <v>685323.44451020996</v>
      </c>
      <c r="T24" s="16">
        <f t="shared" si="14"/>
        <v>705883.14784551621</v>
      </c>
      <c r="U24" s="16">
        <f t="shared" si="14"/>
        <v>727059.64228088176</v>
      </c>
      <c r="V24" s="16">
        <f t="shared" si="14"/>
        <v>748871.43154930824</v>
      </c>
      <c r="W24" s="16">
        <f t="shared" si="14"/>
        <v>771337.5744957875</v>
      </c>
      <c r="X24" s="16">
        <f t="shared" si="14"/>
        <v>794477.70173066121</v>
      </c>
      <c r="Y24" s="16">
        <f t="shared" si="14"/>
        <v>818312.03278258105</v>
      </c>
      <c r="Z24" s="16">
        <f t="shared" si="14"/>
        <v>842861.39376605849</v>
      </c>
      <c r="AA24" s="16">
        <f t="shared" si="14"/>
        <v>868147.23557904013</v>
      </c>
      <c r="AB24" s="16">
        <f t="shared" si="14"/>
        <v>894191.65264641144</v>
      </c>
      <c r="AC24" s="16">
        <f t="shared" si="14"/>
        <v>921017.40222580382</v>
      </c>
      <c r="AD24" s="16">
        <f t="shared" si="14"/>
        <v>948647.92429257801</v>
      </c>
      <c r="AE24" s="16">
        <f t="shared" si="14"/>
        <v>977107.36202135542</v>
      </c>
      <c r="AF24" s="16">
        <f t="shared" si="14"/>
        <v>1006420.5828819961</v>
      </c>
      <c r="AG24" s="16">
        <f t="shared" si="14"/>
        <v>1036613.2003684561</v>
      </c>
    </row>
    <row r="25" spans="1:33" ht="15" customHeight="1" x14ac:dyDescent="0.25">
      <c r="A25" s="11">
        <v>2</v>
      </c>
      <c r="B25" s="11" t="s">
        <v>14</v>
      </c>
      <c r="C25" s="11" t="s">
        <v>19</v>
      </c>
      <c r="D25" s="11"/>
      <c r="E25" s="16">
        <f t="shared" ref="E25:AG25" si="15">E11*E$7</f>
        <v>298836.74377224199</v>
      </c>
      <c r="F25" s="16">
        <f t="shared" si="15"/>
        <v>312643.00133451959</v>
      </c>
      <c r="G25" s="16">
        <f t="shared" si="15"/>
        <v>327743.65829897684</v>
      </c>
      <c r="H25" s="16">
        <f t="shared" si="15"/>
        <v>341705.53814251325</v>
      </c>
      <c r="I25" s="16">
        <f t="shared" si="15"/>
        <v>356125.51185212733</v>
      </c>
      <c r="J25" s="16">
        <f t="shared" si="15"/>
        <v>366809.27720769111</v>
      </c>
      <c r="K25" s="16">
        <f t="shared" si="15"/>
        <v>377813.55552392185</v>
      </c>
      <c r="L25" s="16">
        <f t="shared" si="15"/>
        <v>389147.96218963951</v>
      </c>
      <c r="M25" s="16">
        <f t="shared" si="15"/>
        <v>400822.40105532872</v>
      </c>
      <c r="N25" s="16">
        <f t="shared" si="15"/>
        <v>412847.07308698865</v>
      </c>
      <c r="O25" s="16">
        <f t="shared" si="15"/>
        <v>425232.48527959827</v>
      </c>
      <c r="P25" s="16">
        <f t="shared" si="15"/>
        <v>437989.45983798627</v>
      </c>
      <c r="Q25" s="16">
        <f t="shared" si="15"/>
        <v>451129.14363312587</v>
      </c>
      <c r="R25" s="16">
        <f t="shared" si="15"/>
        <v>464663.01794211968</v>
      </c>
      <c r="S25" s="16">
        <f t="shared" si="15"/>
        <v>478602.90848038322</v>
      </c>
      <c r="T25" s="16">
        <f t="shared" si="15"/>
        <v>492960.99573479476</v>
      </c>
      <c r="U25" s="16">
        <f t="shared" si="15"/>
        <v>507749.82560683863</v>
      </c>
      <c r="V25" s="16">
        <f t="shared" si="15"/>
        <v>522982.32037504378</v>
      </c>
      <c r="W25" s="16">
        <f t="shared" si="15"/>
        <v>538671.78998629516</v>
      </c>
      <c r="X25" s="16">
        <f t="shared" si="15"/>
        <v>554831.94368588401</v>
      </c>
      <c r="Y25" s="16">
        <f t="shared" si="15"/>
        <v>571476.90199646051</v>
      </c>
      <c r="Z25" s="16">
        <f t="shared" si="15"/>
        <v>588621.20905635436</v>
      </c>
      <c r="AA25" s="16">
        <f t="shared" si="15"/>
        <v>606279.84532804496</v>
      </c>
      <c r="AB25" s="16">
        <f t="shared" si="15"/>
        <v>624468.24068788637</v>
      </c>
      <c r="AC25" s="16">
        <f t="shared" si="15"/>
        <v>643202.28790852299</v>
      </c>
      <c r="AD25" s="16">
        <f t="shared" si="15"/>
        <v>662498.35654577869</v>
      </c>
      <c r="AE25" s="16">
        <f t="shared" si="15"/>
        <v>682373.30724215216</v>
      </c>
      <c r="AF25" s="16">
        <f t="shared" si="15"/>
        <v>702844.50645941671</v>
      </c>
      <c r="AG25" s="16">
        <f t="shared" si="15"/>
        <v>723929.84165319928</v>
      </c>
    </row>
    <row r="26" spans="1:33" ht="15" customHeight="1" x14ac:dyDescent="0.25">
      <c r="A26" s="11">
        <v>3</v>
      </c>
      <c r="B26" s="11" t="s">
        <v>14</v>
      </c>
      <c r="C26" s="11" t="s">
        <v>22</v>
      </c>
      <c r="D26" s="11"/>
      <c r="E26" s="16">
        <f t="shared" ref="E26:AG26" si="16">E12*E$7</f>
        <v>212826.34679802955</v>
      </c>
      <c r="F26" s="16">
        <f t="shared" si="16"/>
        <v>222658.92402009852</v>
      </c>
      <c r="G26" s="16">
        <f t="shared" si="16"/>
        <v>233413.35005026928</v>
      </c>
      <c r="H26" s="16">
        <f t="shared" si="16"/>
        <v>243356.75876241075</v>
      </c>
      <c r="I26" s="16">
        <f t="shared" si="16"/>
        <v>253626.41398218446</v>
      </c>
      <c r="J26" s="16">
        <f t="shared" si="16"/>
        <v>261235.20640165001</v>
      </c>
      <c r="K26" s="16">
        <f t="shared" si="16"/>
        <v>269072.2625936995</v>
      </c>
      <c r="L26" s="16">
        <f t="shared" si="16"/>
        <v>277144.43047151045</v>
      </c>
      <c r="M26" s="16">
        <f t="shared" si="16"/>
        <v>285458.76338565582</v>
      </c>
      <c r="N26" s="16">
        <f t="shared" si="16"/>
        <v>294022.52628722554</v>
      </c>
      <c r="O26" s="16">
        <f t="shared" si="16"/>
        <v>302843.2020758423</v>
      </c>
      <c r="P26" s="16">
        <f t="shared" si="16"/>
        <v>311928.4981381176</v>
      </c>
      <c r="Q26" s="16">
        <f t="shared" si="16"/>
        <v>321286.35308226111</v>
      </c>
      <c r="R26" s="16">
        <f t="shared" si="16"/>
        <v>330924.94367472897</v>
      </c>
      <c r="S26" s="16">
        <f t="shared" si="16"/>
        <v>340852.69198497082</v>
      </c>
      <c r="T26" s="16">
        <f t="shared" si="16"/>
        <v>351078.27274451999</v>
      </c>
      <c r="U26" s="16">
        <f t="shared" si="16"/>
        <v>361610.6209268556</v>
      </c>
      <c r="V26" s="16">
        <f t="shared" si="16"/>
        <v>372458.93955466128</v>
      </c>
      <c r="W26" s="16">
        <f t="shared" si="16"/>
        <v>383632.7077413011</v>
      </c>
      <c r="X26" s="16">
        <f t="shared" si="16"/>
        <v>395141.68897354015</v>
      </c>
      <c r="Y26" s="16">
        <f t="shared" si="16"/>
        <v>406995.93964274635</v>
      </c>
      <c r="Z26" s="16">
        <f t="shared" si="16"/>
        <v>419205.81783202878</v>
      </c>
      <c r="AA26" s="16">
        <f t="shared" si="16"/>
        <v>431781.99236698961</v>
      </c>
      <c r="AB26" s="16">
        <f t="shared" si="16"/>
        <v>444735.45213799935</v>
      </c>
      <c r="AC26" s="16">
        <f t="shared" si="16"/>
        <v>458077.51570213935</v>
      </c>
      <c r="AD26" s="16">
        <f t="shared" si="16"/>
        <v>471819.84117320355</v>
      </c>
      <c r="AE26" s="16">
        <f t="shared" si="16"/>
        <v>485974.43640839966</v>
      </c>
      <c r="AF26" s="16">
        <f t="shared" si="16"/>
        <v>500553.66950065171</v>
      </c>
      <c r="AG26" s="16">
        <f t="shared" si="16"/>
        <v>515570.27958567132</v>
      </c>
    </row>
    <row r="27" spans="1:33" ht="15" customHeight="1" x14ac:dyDescent="0.25">
      <c r="A27" s="11">
        <v>4</v>
      </c>
      <c r="B27" s="11" t="s">
        <v>14</v>
      </c>
      <c r="C27" s="11" t="s">
        <v>24</v>
      </c>
      <c r="D27" s="11"/>
      <c r="E27" s="16">
        <f t="shared" ref="E27:AG27" si="17">E13*E$7</f>
        <v>295851.611898017</v>
      </c>
      <c r="F27" s="16">
        <f t="shared" si="17"/>
        <v>309519.95636770537</v>
      </c>
      <c r="G27" s="16">
        <f t="shared" si="17"/>
        <v>324469.77026026556</v>
      </c>
      <c r="H27" s="16">
        <f t="shared" si="17"/>
        <v>338292.18247335288</v>
      </c>
      <c r="I27" s="16">
        <f t="shared" si="17"/>
        <v>352568.11257372831</v>
      </c>
      <c r="J27" s="16">
        <f t="shared" si="17"/>
        <v>363145.15595094016</v>
      </c>
      <c r="K27" s="16">
        <f t="shared" si="17"/>
        <v>374039.51062946836</v>
      </c>
      <c r="L27" s="16">
        <f t="shared" si="17"/>
        <v>385260.6959483524</v>
      </c>
      <c r="M27" s="16">
        <f t="shared" si="17"/>
        <v>396818.51682680304</v>
      </c>
      <c r="N27" s="16">
        <f t="shared" si="17"/>
        <v>408723.07233160717</v>
      </c>
      <c r="O27" s="16">
        <f t="shared" si="17"/>
        <v>420984.76450155536</v>
      </c>
      <c r="P27" s="16">
        <f t="shared" si="17"/>
        <v>433614.30743660207</v>
      </c>
      <c r="Q27" s="16">
        <f t="shared" si="17"/>
        <v>446622.73665970017</v>
      </c>
      <c r="R27" s="16">
        <f t="shared" si="17"/>
        <v>460021.41875949118</v>
      </c>
      <c r="S27" s="16">
        <f t="shared" si="17"/>
        <v>473822.0613222759</v>
      </c>
      <c r="T27" s="16">
        <f t="shared" si="17"/>
        <v>488036.72316194425</v>
      </c>
      <c r="U27" s="16">
        <f t="shared" si="17"/>
        <v>502677.82485680253</v>
      </c>
      <c r="V27" s="16">
        <f t="shared" si="17"/>
        <v>517758.15960250661</v>
      </c>
      <c r="W27" s="16">
        <f t="shared" si="17"/>
        <v>533290.90439058188</v>
      </c>
      <c r="X27" s="16">
        <f t="shared" si="17"/>
        <v>549289.63152229937</v>
      </c>
      <c r="Y27" s="16">
        <f t="shared" si="17"/>
        <v>565768.32046796835</v>
      </c>
      <c r="Z27" s="16">
        <f t="shared" si="17"/>
        <v>582741.37008200737</v>
      </c>
      <c r="AA27" s="16">
        <f t="shared" si="17"/>
        <v>600223.61118446756</v>
      </c>
      <c r="AB27" s="16">
        <f t="shared" si="17"/>
        <v>618230.31952000165</v>
      </c>
      <c r="AC27" s="16">
        <f t="shared" si="17"/>
        <v>636777.22910560179</v>
      </c>
      <c r="AD27" s="16">
        <f t="shared" si="17"/>
        <v>655880.54597876978</v>
      </c>
      <c r="AE27" s="16">
        <f t="shared" si="17"/>
        <v>675556.96235813294</v>
      </c>
      <c r="AF27" s="16">
        <f t="shared" si="17"/>
        <v>695823.67122887704</v>
      </c>
      <c r="AG27" s="16">
        <f t="shared" si="17"/>
        <v>716698.38136574335</v>
      </c>
    </row>
    <row r="28" spans="1:33" ht="15" customHeight="1" x14ac:dyDescent="0.25">
      <c r="A28" s="11">
        <v>5</v>
      </c>
      <c r="B28" s="11" t="s">
        <v>26</v>
      </c>
      <c r="C28" s="11" t="s">
        <v>27</v>
      </c>
      <c r="D28" s="11"/>
      <c r="E28" s="16">
        <f t="shared" ref="E28:AG28" si="18">E14*E$7</f>
        <v>11475.444781486234</v>
      </c>
      <c r="F28" s="16">
        <f t="shared" si="18"/>
        <v>12005.610330390899</v>
      </c>
      <c r="G28" s="16">
        <f t="shared" si="18"/>
        <v>12585.481309348779</v>
      </c>
      <c r="H28" s="16">
        <f t="shared" si="18"/>
        <v>13121.622813127036</v>
      </c>
      <c r="I28" s="16">
        <f t="shared" si="18"/>
        <v>13675.355295840996</v>
      </c>
      <c r="J28" s="16">
        <f t="shared" si="18"/>
        <v>14085.615954716226</v>
      </c>
      <c r="K28" s="16">
        <f t="shared" si="18"/>
        <v>14508.184433357714</v>
      </c>
      <c r="L28" s="16">
        <f t="shared" si="18"/>
        <v>14943.429966358444</v>
      </c>
      <c r="M28" s="16">
        <f t="shared" si="18"/>
        <v>15391.732865349199</v>
      </c>
      <c r="N28" s="16">
        <f t="shared" si="18"/>
        <v>15853.484851309677</v>
      </c>
      <c r="O28" s="16">
        <f t="shared" si="18"/>
        <v>16329.089396848967</v>
      </c>
      <c r="P28" s="16">
        <f t="shared" si="18"/>
        <v>16818.962078754437</v>
      </c>
      <c r="Q28" s="16">
        <f t="shared" si="18"/>
        <v>17323.530941117071</v>
      </c>
      <c r="R28" s="16">
        <f t="shared" si="18"/>
        <v>17843.236869350585</v>
      </c>
      <c r="S28" s="16">
        <f t="shared" si="18"/>
        <v>18378.533975431099</v>
      </c>
      <c r="T28" s="16">
        <f t="shared" si="18"/>
        <v>18929.889994694036</v>
      </c>
      <c r="U28" s="16">
        <f t="shared" si="18"/>
        <v>19497.786694534858</v>
      </c>
      <c r="V28" s="16">
        <f t="shared" si="18"/>
        <v>20082.720295370902</v>
      </c>
      <c r="W28" s="16">
        <f t="shared" si="18"/>
        <v>20685.201904232032</v>
      </c>
      <c r="X28" s="16">
        <f t="shared" si="18"/>
        <v>21305.757961358991</v>
      </c>
      <c r="Y28" s="16">
        <f t="shared" si="18"/>
        <v>21944.930700199762</v>
      </c>
      <c r="Z28" s="16">
        <f t="shared" si="18"/>
        <v>22603.278621205754</v>
      </c>
      <c r="AA28" s="16">
        <f t="shared" si="18"/>
        <v>23281.376979841927</v>
      </c>
      <c r="AB28" s="16">
        <f t="shared" si="18"/>
        <v>23979.818289237188</v>
      </c>
      <c r="AC28" s="16">
        <f t="shared" si="18"/>
        <v>24699.212837914303</v>
      </c>
      <c r="AD28" s="16">
        <f t="shared" si="18"/>
        <v>25440.189223051733</v>
      </c>
      <c r="AE28" s="16">
        <f t="shared" si="18"/>
        <v>26203.394899743289</v>
      </c>
      <c r="AF28" s="16">
        <f t="shared" si="18"/>
        <v>26989.496746735589</v>
      </c>
      <c r="AG28" s="16">
        <f t="shared" si="18"/>
        <v>27799.181649137659</v>
      </c>
    </row>
    <row r="29" spans="1:33" ht="15" customHeight="1" x14ac:dyDescent="0.25">
      <c r="A29" s="11">
        <v>6</v>
      </c>
      <c r="B29" s="11" t="s">
        <v>26</v>
      </c>
      <c r="C29" s="11" t="s">
        <v>30</v>
      </c>
      <c r="D29" s="11"/>
      <c r="E29" s="16">
        <f t="shared" ref="E29:AG29" si="19">E15*E$7</f>
        <v>12587.820000000002</v>
      </c>
      <c r="F29" s="16">
        <f t="shared" si="19"/>
        <v>13169.377284000002</v>
      </c>
      <c r="G29" s="16">
        <f t="shared" si="19"/>
        <v>13805.458206817202</v>
      </c>
      <c r="H29" s="16">
        <f t="shared" si="19"/>
        <v>14393.570726427615</v>
      </c>
      <c r="I29" s="16">
        <f t="shared" si="19"/>
        <v>15000.979411082859</v>
      </c>
      <c r="J29" s="16">
        <f t="shared" si="19"/>
        <v>15451.008793415343</v>
      </c>
      <c r="K29" s="16">
        <f t="shared" si="19"/>
        <v>15914.539057217806</v>
      </c>
      <c r="L29" s="16">
        <f t="shared" si="19"/>
        <v>16391.975228934338</v>
      </c>
      <c r="M29" s="16">
        <f t="shared" si="19"/>
        <v>16883.734485802368</v>
      </c>
      <c r="N29" s="16">
        <f t="shared" si="19"/>
        <v>17390.246520376444</v>
      </c>
      <c r="O29" s="16">
        <f t="shared" si="19"/>
        <v>17911.953915987735</v>
      </c>
      <c r="P29" s="16">
        <f t="shared" si="19"/>
        <v>18449.312533467371</v>
      </c>
      <c r="Q29" s="16">
        <f t="shared" si="19"/>
        <v>19002.791909471391</v>
      </c>
      <c r="R29" s="16">
        <f t="shared" si="19"/>
        <v>19572.875666755535</v>
      </c>
      <c r="S29" s="16">
        <f t="shared" si="19"/>
        <v>20160.0619367582</v>
      </c>
      <c r="T29" s="16">
        <f t="shared" si="19"/>
        <v>20764.863794860947</v>
      </c>
      <c r="U29" s="16">
        <f t="shared" si="19"/>
        <v>21387.809708706776</v>
      </c>
      <c r="V29" s="16">
        <f t="shared" si="19"/>
        <v>22029.443999967978</v>
      </c>
      <c r="W29" s="16">
        <f t="shared" si="19"/>
        <v>22690.327319967022</v>
      </c>
      <c r="X29" s="16">
        <f t="shared" si="19"/>
        <v>23371.037139566033</v>
      </c>
      <c r="Y29" s="16">
        <f t="shared" si="19"/>
        <v>24072.168253753014</v>
      </c>
      <c r="Z29" s="16">
        <f t="shared" si="19"/>
        <v>24794.333301365605</v>
      </c>
      <c r="AA29" s="16">
        <f t="shared" si="19"/>
        <v>25538.16330040657</v>
      </c>
      <c r="AB29" s="16">
        <f t="shared" si="19"/>
        <v>26304.308199418771</v>
      </c>
      <c r="AC29" s="16">
        <f t="shared" si="19"/>
        <v>27093.437445401334</v>
      </c>
      <c r="AD29" s="16">
        <f t="shared" si="19"/>
        <v>27906.240568763376</v>
      </c>
      <c r="AE29" s="16">
        <f t="shared" si="19"/>
        <v>28743.427785826279</v>
      </c>
      <c r="AF29" s="16">
        <f t="shared" si="19"/>
        <v>29605.730619401067</v>
      </c>
      <c r="AG29" s="16">
        <f t="shared" si="19"/>
        <v>30493.902537983104</v>
      </c>
    </row>
    <row r="30" spans="1:33" ht="15" customHeight="1" x14ac:dyDescent="0.25">
      <c r="A30" s="11">
        <v>7</v>
      </c>
      <c r="B30" s="11" t="s">
        <v>34</v>
      </c>
      <c r="C30" s="11" t="s">
        <v>35</v>
      </c>
      <c r="D30" s="11"/>
      <c r="E30" s="16">
        <f t="shared" ref="E30:AG30" si="20">E16*E$7</f>
        <v>223544080.85428905</v>
      </c>
      <c r="F30" s="16">
        <f t="shared" si="20"/>
        <v>233871817.38975722</v>
      </c>
      <c r="G30" s="16">
        <f t="shared" si="20"/>
        <v>245167826.16968247</v>
      </c>
      <c r="H30" s="16">
        <f t="shared" si="20"/>
        <v>255611975.56451097</v>
      </c>
      <c r="I30" s="16">
        <f t="shared" si="20"/>
        <v>266398800.93333331</v>
      </c>
      <c r="J30" s="16">
        <f t="shared" si="20"/>
        <v>274390764.96133327</v>
      </c>
      <c r="K30" s="16">
        <f t="shared" si="20"/>
        <v>282622487.9101733</v>
      </c>
      <c r="L30" s="16">
        <f t="shared" si="20"/>
        <v>291101162.5474785</v>
      </c>
      <c r="M30" s="16">
        <f t="shared" si="20"/>
        <v>299834197.42390287</v>
      </c>
      <c r="N30" s="16">
        <f t="shared" si="20"/>
        <v>308829223.34661996</v>
      </c>
      <c r="O30" s="16">
        <f t="shared" si="20"/>
        <v>318094100.04701859</v>
      </c>
      <c r="P30" s="16">
        <f t="shared" si="20"/>
        <v>327636923.04842919</v>
      </c>
      <c r="Q30" s="16">
        <f t="shared" si="20"/>
        <v>337466030.73988205</v>
      </c>
      <c r="R30" s="16">
        <f t="shared" si="20"/>
        <v>347590011.66207856</v>
      </c>
      <c r="S30" s="16">
        <f t="shared" si="20"/>
        <v>358017712.0119409</v>
      </c>
      <c r="T30" s="16">
        <f t="shared" si="20"/>
        <v>368758243.37229913</v>
      </c>
      <c r="U30" s="16">
        <f t="shared" si="20"/>
        <v>379820990.67346811</v>
      </c>
      <c r="V30" s="16">
        <f t="shared" si="20"/>
        <v>391215620.39367217</v>
      </c>
      <c r="W30" s="16">
        <f t="shared" si="20"/>
        <v>402952089.00548238</v>
      </c>
      <c r="X30" s="16">
        <f t="shared" si="20"/>
        <v>415040651.67564684</v>
      </c>
      <c r="Y30" s="16">
        <f t="shared" si="20"/>
        <v>427491871.22591627</v>
      </c>
      <c r="Z30" s="16">
        <f t="shared" si="20"/>
        <v>440316627.36269373</v>
      </c>
      <c r="AA30" s="16">
        <f t="shared" si="20"/>
        <v>453526126.18357456</v>
      </c>
      <c r="AB30" s="16">
        <f t="shared" si="20"/>
        <v>467131909.96908182</v>
      </c>
      <c r="AC30" s="16">
        <f t="shared" si="20"/>
        <v>481145867.26815426</v>
      </c>
      <c r="AD30" s="16">
        <f t="shared" si="20"/>
        <v>495580243.28619891</v>
      </c>
      <c r="AE30" s="16">
        <f t="shared" si="20"/>
        <v>510447650.58478492</v>
      </c>
      <c r="AF30" s="16">
        <f t="shared" si="20"/>
        <v>525761080.10232854</v>
      </c>
      <c r="AG30" s="16">
        <f t="shared" si="20"/>
        <v>541533912.50539839</v>
      </c>
    </row>
    <row r="31" spans="1:33" ht="15" customHeight="1" x14ac:dyDescent="0.25">
      <c r="A31" s="11">
        <v>8</v>
      </c>
      <c r="B31" s="11" t="s">
        <v>34</v>
      </c>
      <c r="C31" s="11" t="s">
        <v>38</v>
      </c>
      <c r="D31" s="11"/>
      <c r="E31" s="16">
        <f t="shared" ref="E31:AG31" si="21">E17*E$7</f>
        <v>113676514.33333331</v>
      </c>
      <c r="F31" s="16">
        <f t="shared" si="21"/>
        <v>118928369.29553331</v>
      </c>
      <c r="G31" s="16">
        <f t="shared" si="21"/>
        <v>124672609.53250757</v>
      </c>
      <c r="H31" s="16">
        <f t="shared" si="21"/>
        <v>129983662.69859239</v>
      </c>
      <c r="I31" s="16">
        <f t="shared" si="21"/>
        <v>135468973.26447299</v>
      </c>
      <c r="J31" s="16">
        <f t="shared" si="21"/>
        <v>139533042.46240717</v>
      </c>
      <c r="K31" s="16">
        <f t="shared" si="21"/>
        <v>143719033.7362794</v>
      </c>
      <c r="L31" s="16">
        <f t="shared" si="21"/>
        <v>148030604.74836776</v>
      </c>
      <c r="M31" s="16">
        <f t="shared" si="21"/>
        <v>152471522.8908188</v>
      </c>
      <c r="N31" s="16">
        <f t="shared" si="21"/>
        <v>157045668.57754338</v>
      </c>
      <c r="O31" s="16">
        <f t="shared" si="21"/>
        <v>161757038.63486969</v>
      </c>
      <c r="P31" s="16">
        <f t="shared" si="21"/>
        <v>166609749.79391581</v>
      </c>
      <c r="Q31" s="16">
        <f t="shared" si="21"/>
        <v>171608042.28773329</v>
      </c>
      <c r="R31" s="16">
        <f t="shared" si="21"/>
        <v>176756283.55636528</v>
      </c>
      <c r="S31" s="16">
        <f t="shared" si="21"/>
        <v>182058972.06305623</v>
      </c>
      <c r="T31" s="16">
        <f t="shared" si="21"/>
        <v>187520741.22494793</v>
      </c>
      <c r="U31" s="16">
        <f t="shared" si="21"/>
        <v>193146363.46169639</v>
      </c>
      <c r="V31" s="16">
        <f t="shared" si="21"/>
        <v>198940754.36554727</v>
      </c>
      <c r="W31" s="16">
        <f t="shared" si="21"/>
        <v>204908976.99651369</v>
      </c>
      <c r="X31" s="16">
        <f t="shared" si="21"/>
        <v>211056246.30640912</v>
      </c>
      <c r="Y31" s="16">
        <f t="shared" si="21"/>
        <v>217387933.6956014</v>
      </c>
      <c r="Z31" s="16">
        <f t="shared" si="21"/>
        <v>223909571.70646945</v>
      </c>
      <c r="AA31" s="16">
        <f t="shared" si="21"/>
        <v>230626858.85766351</v>
      </c>
      <c r="AB31" s="16">
        <f t="shared" si="21"/>
        <v>237545664.62339345</v>
      </c>
      <c r="AC31" s="16">
        <f t="shared" si="21"/>
        <v>244672034.56209525</v>
      </c>
      <c r="AD31" s="16">
        <f t="shared" si="21"/>
        <v>252012195.59895813</v>
      </c>
      <c r="AE31" s="16">
        <f t="shared" si="21"/>
        <v>259572561.46692687</v>
      </c>
      <c r="AF31" s="16">
        <f t="shared" si="21"/>
        <v>267359738.31093472</v>
      </c>
      <c r="AG31" s="16">
        <f t="shared" si="21"/>
        <v>275380530.46026278</v>
      </c>
    </row>
    <row r="32" spans="1:33" ht="15" customHeight="1" x14ac:dyDescent="0.25">
      <c r="A32" s="11">
        <v>9</v>
      </c>
      <c r="B32" s="11" t="s">
        <v>41</v>
      </c>
      <c r="C32" s="11" t="s">
        <v>42</v>
      </c>
      <c r="D32" s="11"/>
      <c r="E32" s="16">
        <f t="shared" ref="E32:AG32" si="22">E18*E$7</f>
        <v>75018508.936061889</v>
      </c>
      <c r="F32" s="16">
        <f t="shared" si="22"/>
        <v>78484364.048907951</v>
      </c>
      <c r="G32" s="16">
        <f t="shared" si="22"/>
        <v>82275158.832470208</v>
      </c>
      <c r="H32" s="16">
        <f t="shared" si="22"/>
        <v>85780080.59873344</v>
      </c>
      <c r="I32" s="16">
        <f t="shared" si="22"/>
        <v>89399999.999999985</v>
      </c>
      <c r="J32" s="16">
        <f t="shared" si="22"/>
        <v>92081999.99999997</v>
      </c>
      <c r="K32" s="16">
        <f t="shared" si="22"/>
        <v>94844459.99999997</v>
      </c>
      <c r="L32" s="16">
        <f t="shared" si="22"/>
        <v>97689793.799999967</v>
      </c>
      <c r="M32" s="16">
        <f t="shared" si="22"/>
        <v>100620487.61399998</v>
      </c>
      <c r="N32" s="16">
        <f t="shared" si="22"/>
        <v>103639102.24241999</v>
      </c>
      <c r="O32" s="16">
        <f t="shared" si="22"/>
        <v>106748275.30969259</v>
      </c>
      <c r="P32" s="16">
        <f t="shared" si="22"/>
        <v>109950723.56898338</v>
      </c>
      <c r="Q32" s="16">
        <f t="shared" si="22"/>
        <v>113249245.27605289</v>
      </c>
      <c r="R32" s="16">
        <f t="shared" si="22"/>
        <v>116646722.63433447</v>
      </c>
      <c r="S32" s="16">
        <f t="shared" si="22"/>
        <v>120146124.31336451</v>
      </c>
      <c r="T32" s="16">
        <f t="shared" si="22"/>
        <v>123750508.04276545</v>
      </c>
      <c r="U32" s="16">
        <f t="shared" si="22"/>
        <v>127463023.28404841</v>
      </c>
      <c r="V32" s="16">
        <f t="shared" si="22"/>
        <v>131286913.98256987</v>
      </c>
      <c r="W32" s="16">
        <f t="shared" si="22"/>
        <v>135225521.40204698</v>
      </c>
      <c r="X32" s="16">
        <f t="shared" si="22"/>
        <v>139282287.04410839</v>
      </c>
      <c r="Y32" s="16">
        <f t="shared" si="22"/>
        <v>143460755.65543163</v>
      </c>
      <c r="Z32" s="16">
        <f t="shared" si="22"/>
        <v>147764578.32509458</v>
      </c>
      <c r="AA32" s="16">
        <f t="shared" si="22"/>
        <v>152197515.67484742</v>
      </c>
      <c r="AB32" s="16">
        <f t="shared" si="22"/>
        <v>156763441.14509287</v>
      </c>
      <c r="AC32" s="16">
        <f t="shared" si="22"/>
        <v>161466344.37944564</v>
      </c>
      <c r="AD32" s="16">
        <f t="shared" si="22"/>
        <v>166310334.71082902</v>
      </c>
      <c r="AE32" s="16">
        <f t="shared" si="22"/>
        <v>171299644.7521539</v>
      </c>
      <c r="AF32" s="16">
        <f t="shared" si="22"/>
        <v>176438634.09471855</v>
      </c>
      <c r="AG32" s="16">
        <f t="shared" si="22"/>
        <v>181731793.11756012</v>
      </c>
    </row>
    <row r="33" spans="1:33" ht="15" customHeight="1" x14ac:dyDescent="0.25">
      <c r="A33" s="11">
        <v>10</v>
      </c>
      <c r="B33" s="11" t="s">
        <v>41</v>
      </c>
      <c r="C33" s="11" t="s">
        <v>45</v>
      </c>
      <c r="D33" s="11"/>
      <c r="E33" s="16">
        <f t="shared" ref="E33:AG33" si="23">E19*E$7</f>
        <v>400377939.12237239</v>
      </c>
      <c r="F33" s="16">
        <f t="shared" si="23"/>
        <v>418875399.90982598</v>
      </c>
      <c r="G33" s="16">
        <f t="shared" si="23"/>
        <v>439107081.7254706</v>
      </c>
      <c r="H33" s="16">
        <f t="shared" si="23"/>
        <v>457813043.40697563</v>
      </c>
      <c r="I33" s="16">
        <f t="shared" si="23"/>
        <v>477132753.83875</v>
      </c>
      <c r="J33" s="16">
        <f t="shared" si="23"/>
        <v>491446736.4539125</v>
      </c>
      <c r="K33" s="16">
        <f t="shared" si="23"/>
        <v>506190138.54752988</v>
      </c>
      <c r="L33" s="16">
        <f t="shared" si="23"/>
        <v>521375842.70395571</v>
      </c>
      <c r="M33" s="16">
        <f t="shared" si="23"/>
        <v>537017117.9850744</v>
      </c>
      <c r="N33" s="16">
        <f t="shared" si="23"/>
        <v>553127631.52462673</v>
      </c>
      <c r="O33" s="16">
        <f t="shared" si="23"/>
        <v>569721460.47036552</v>
      </c>
      <c r="P33" s="16">
        <f t="shared" si="23"/>
        <v>586813104.28447652</v>
      </c>
      <c r="Q33" s="16">
        <f t="shared" si="23"/>
        <v>604417497.41301084</v>
      </c>
      <c r="R33" s="16">
        <f t="shared" si="23"/>
        <v>622550022.33540118</v>
      </c>
      <c r="S33" s="16">
        <f t="shared" si="23"/>
        <v>641226523.00546324</v>
      </c>
      <c r="T33" s="16">
        <f t="shared" si="23"/>
        <v>660463318.69562721</v>
      </c>
      <c r="U33" s="16">
        <f t="shared" si="23"/>
        <v>680277218.25649607</v>
      </c>
      <c r="V33" s="16">
        <f t="shared" si="23"/>
        <v>700685534.80419087</v>
      </c>
      <c r="W33" s="16">
        <f t="shared" si="23"/>
        <v>721706100.84831667</v>
      </c>
      <c r="X33" s="16">
        <f t="shared" si="23"/>
        <v>743357283.87376618</v>
      </c>
      <c r="Y33" s="16">
        <f t="shared" si="23"/>
        <v>765658002.38997924</v>
      </c>
      <c r="Z33" s="16">
        <f t="shared" si="23"/>
        <v>788627742.46167862</v>
      </c>
      <c r="AA33" s="16">
        <f t="shared" si="23"/>
        <v>812286574.73552895</v>
      </c>
      <c r="AB33" s="16">
        <f t="shared" si="23"/>
        <v>836655171.97759485</v>
      </c>
      <c r="AC33" s="16">
        <f t="shared" si="23"/>
        <v>861754827.13692272</v>
      </c>
      <c r="AD33" s="16">
        <f t="shared" si="23"/>
        <v>887607471.95103037</v>
      </c>
      <c r="AE33" s="16">
        <f t="shared" si="23"/>
        <v>914235696.10956144</v>
      </c>
      <c r="AF33" s="16">
        <f t="shared" si="23"/>
        <v>941662766.99284828</v>
      </c>
      <c r="AG33" s="16">
        <f t="shared" si="23"/>
        <v>969912650.00263381</v>
      </c>
    </row>
    <row r="34" spans="1:33" ht="15" customHeight="1" x14ac:dyDescent="0.25">
      <c r="A34" s="11">
        <v>11</v>
      </c>
      <c r="B34" s="11" t="s">
        <v>48</v>
      </c>
      <c r="C34" s="11" t="s">
        <v>49</v>
      </c>
      <c r="D34" s="11"/>
      <c r="E34" s="16">
        <f t="shared" ref="E34:AG34" si="24">E20*E$7</f>
        <v>64329557.934396684</v>
      </c>
      <c r="F34" s="16">
        <f t="shared" si="24"/>
        <v>67301583.510965809</v>
      </c>
      <c r="G34" s="16">
        <f t="shared" si="24"/>
        <v>70552249.99454546</v>
      </c>
      <c r="H34" s="16">
        <f t="shared" si="24"/>
        <v>73557775.8443131</v>
      </c>
      <c r="I34" s="16">
        <f t="shared" si="24"/>
        <v>76661913.984943107</v>
      </c>
      <c r="J34" s="16">
        <f t="shared" si="24"/>
        <v>78961771.404491395</v>
      </c>
      <c r="K34" s="16">
        <f t="shared" si="24"/>
        <v>81330624.546626136</v>
      </c>
      <c r="L34" s="16">
        <f t="shared" si="24"/>
        <v>83770543.283024922</v>
      </c>
      <c r="M34" s="16">
        <f t="shared" si="24"/>
        <v>86283659.58151567</v>
      </c>
      <c r="N34" s="16">
        <f t="shared" si="24"/>
        <v>88872169.368961155</v>
      </c>
      <c r="O34" s="16">
        <f t="shared" si="24"/>
        <v>91538334.450029984</v>
      </c>
      <c r="P34" s="16">
        <f t="shared" si="24"/>
        <v>94284484.483530894</v>
      </c>
      <c r="Q34" s="16">
        <f t="shared" si="24"/>
        <v>97113019.018036827</v>
      </c>
      <c r="R34" s="16">
        <f t="shared" si="24"/>
        <v>100026409.58857794</v>
      </c>
      <c r="S34" s="16">
        <f t="shared" si="24"/>
        <v>103027201.87623528</v>
      </c>
      <c r="T34" s="16">
        <f t="shared" si="24"/>
        <v>106118017.93252234</v>
      </c>
      <c r="U34" s="16">
        <f t="shared" si="24"/>
        <v>109301558.47049801</v>
      </c>
      <c r="V34" s="16">
        <f t="shared" si="24"/>
        <v>112580605.22461295</v>
      </c>
      <c r="W34" s="16">
        <f t="shared" si="24"/>
        <v>115958023.38135135</v>
      </c>
      <c r="X34" s="16">
        <f t="shared" si="24"/>
        <v>119436764.08279189</v>
      </c>
      <c r="Y34" s="16">
        <f t="shared" si="24"/>
        <v>123019867.00527565</v>
      </c>
      <c r="Z34" s="16">
        <f t="shared" si="24"/>
        <v>126710463.01543392</v>
      </c>
      <c r="AA34" s="16">
        <f t="shared" si="24"/>
        <v>130511776.90589693</v>
      </c>
      <c r="AB34" s="16">
        <f t="shared" si="24"/>
        <v>134427130.21307385</v>
      </c>
      <c r="AC34" s="16">
        <f t="shared" si="24"/>
        <v>138459944.11946607</v>
      </c>
      <c r="AD34" s="16">
        <f t="shared" si="24"/>
        <v>142613742.44305006</v>
      </c>
      <c r="AE34" s="16">
        <f t="shared" si="24"/>
        <v>146892154.71634156</v>
      </c>
      <c r="AF34" s="16">
        <f t="shared" si="24"/>
        <v>151298919.35783184</v>
      </c>
      <c r="AG34" s="16">
        <f t="shared" si="24"/>
        <v>155837886.9385668</v>
      </c>
    </row>
    <row r="35" spans="1:33" ht="15" customHeight="1" x14ac:dyDescent="0.25">
      <c r="A35" s="11">
        <v>12</v>
      </c>
      <c r="B35" s="11" t="s">
        <v>48</v>
      </c>
      <c r="C35" s="11" t="s">
        <v>52</v>
      </c>
      <c r="D35" s="11"/>
      <c r="E35" s="16">
        <f t="shared" ref="E35:AG35" si="25">E21*E$7</f>
        <v>19501751.617309786</v>
      </c>
      <c r="F35" s="16">
        <f t="shared" si="25"/>
        <v>20402732.5420295</v>
      </c>
      <c r="G35" s="16">
        <f t="shared" si="25"/>
        <v>21388184.523809522</v>
      </c>
      <c r="H35" s="16">
        <f t="shared" si="25"/>
        <v>22299321.18452381</v>
      </c>
      <c r="I35" s="16">
        <f t="shared" si="25"/>
        <v>23240352.538510714</v>
      </c>
      <c r="J35" s="16">
        <f t="shared" si="25"/>
        <v>23937563.114666034</v>
      </c>
      <c r="K35" s="16">
        <f t="shared" si="25"/>
        <v>24655690.008106016</v>
      </c>
      <c r="L35" s="16">
        <f t="shared" si="25"/>
        <v>25395360.708349194</v>
      </c>
      <c r="M35" s="16">
        <f t="shared" si="25"/>
        <v>26157221.52959967</v>
      </c>
      <c r="N35" s="16">
        <f t="shared" si="25"/>
        <v>26941938.175487664</v>
      </c>
      <c r="O35" s="16">
        <f t="shared" si="25"/>
        <v>27750196.320752293</v>
      </c>
      <c r="P35" s="16">
        <f t="shared" si="25"/>
        <v>28582702.210374866</v>
      </c>
      <c r="Q35" s="16">
        <f t="shared" si="25"/>
        <v>29440183.276686113</v>
      </c>
      <c r="R35" s="16">
        <f t="shared" si="25"/>
        <v>30323388.774986699</v>
      </c>
      <c r="S35" s="16">
        <f t="shared" si="25"/>
        <v>31233090.438236296</v>
      </c>
      <c r="T35" s="16">
        <f t="shared" si="25"/>
        <v>32170083.151383389</v>
      </c>
      <c r="U35" s="16">
        <f t="shared" si="25"/>
        <v>33135185.645924892</v>
      </c>
      <c r="V35" s="16">
        <f t="shared" si="25"/>
        <v>34129241.215302639</v>
      </c>
      <c r="W35" s="16">
        <f t="shared" si="25"/>
        <v>35153118.451761723</v>
      </c>
      <c r="X35" s="16">
        <f t="shared" si="25"/>
        <v>36207712.005314574</v>
      </c>
      <c r="Y35" s="16">
        <f t="shared" si="25"/>
        <v>37293943.365474008</v>
      </c>
      <c r="Z35" s="16">
        <f t="shared" si="25"/>
        <v>38412761.666438229</v>
      </c>
      <c r="AA35" s="16">
        <f t="shared" si="25"/>
        <v>39565144.516431376</v>
      </c>
      <c r="AB35" s="16">
        <f t="shared" si="25"/>
        <v>40752098.851924323</v>
      </c>
      <c r="AC35" s="16">
        <f t="shared" si="25"/>
        <v>41974661.817482054</v>
      </c>
      <c r="AD35" s="16">
        <f t="shared" si="25"/>
        <v>43233901.672006518</v>
      </c>
      <c r="AE35" s="16">
        <f t="shared" si="25"/>
        <v>44530918.722166717</v>
      </c>
      <c r="AF35" s="16">
        <f t="shared" si="25"/>
        <v>45866846.283831716</v>
      </c>
      <c r="AG35" s="16">
        <f t="shared" si="25"/>
        <v>47242851.672346674</v>
      </c>
    </row>
    <row r="36" spans="1:33" ht="15.75" customHeight="1" x14ac:dyDescent="0.25"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spans="1:33" ht="15" customHeight="1" x14ac:dyDescent="0.25">
      <c r="A37" s="18" t="s">
        <v>169</v>
      </c>
      <c r="B37" s="26"/>
      <c r="C37" s="26"/>
      <c r="D37" s="56" t="s">
        <v>170</v>
      </c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</row>
    <row r="38" spans="1:33" ht="15" customHeight="1" x14ac:dyDescent="0.25">
      <c r="A38" s="11">
        <v>1</v>
      </c>
      <c r="B38" s="11" t="s">
        <v>14</v>
      </c>
      <c r="C38" s="11" t="s">
        <v>15</v>
      </c>
      <c r="D38" s="11"/>
      <c r="E38" s="15">
        <f>E10/Assumptions!$B$12</f>
        <v>82852.104693007816</v>
      </c>
      <c r="F38" s="15">
        <f>F10/Assumptions!$B$12</f>
        <v>82852.104693007816</v>
      </c>
      <c r="G38" s="15">
        <f>G10/Assumptions!$B$12</f>
        <v>82852.104693007816</v>
      </c>
      <c r="H38" s="15">
        <f>H10/Assumptions!$B$12</f>
        <v>82852.104693007816</v>
      </c>
      <c r="I38" s="15">
        <f>I10/Assumptions!$B$12</f>
        <v>82852.104693007816</v>
      </c>
      <c r="J38" s="15">
        <f>J10/Assumptions!$B$12</f>
        <v>82852.104693007816</v>
      </c>
      <c r="K38" s="15">
        <f>K10/Assumptions!$B$12</f>
        <v>82852.104693007816</v>
      </c>
      <c r="L38" s="15">
        <f>L10/Assumptions!$B$12</f>
        <v>82852.104693007816</v>
      </c>
      <c r="M38" s="15">
        <f>M10/Assumptions!$B$12</f>
        <v>82852.104693007816</v>
      </c>
      <c r="N38" s="15">
        <f>N10/Assumptions!$B$12</f>
        <v>82852.104693007816</v>
      </c>
      <c r="O38" s="15">
        <f>O10/Assumptions!$B$12</f>
        <v>82852.104693007816</v>
      </c>
      <c r="P38" s="15">
        <f>P10/Assumptions!$B$12</f>
        <v>82852.104693007816</v>
      </c>
      <c r="Q38" s="15">
        <f>Q10/Assumptions!$B$12</f>
        <v>82852.104693007816</v>
      </c>
      <c r="R38" s="15">
        <f>R10/Assumptions!$B$12</f>
        <v>82852.104693007816</v>
      </c>
      <c r="S38" s="15">
        <f>S10/Assumptions!$B$12</f>
        <v>82852.104693007816</v>
      </c>
      <c r="T38" s="15">
        <f>T10/Assumptions!$B$12</f>
        <v>82852.104693007816</v>
      </c>
      <c r="U38" s="15">
        <f>U10/Assumptions!$B$12</f>
        <v>82852.104693007816</v>
      </c>
      <c r="V38" s="15">
        <f>V10/Assumptions!$B$12</f>
        <v>82852.104693007816</v>
      </c>
      <c r="W38" s="15">
        <f>W10/Assumptions!$B$12</f>
        <v>82852.104693007816</v>
      </c>
      <c r="X38" s="15">
        <f>X10/Assumptions!$B$12</f>
        <v>82852.104693007816</v>
      </c>
      <c r="Y38" s="15">
        <f>Y10/Assumptions!$B$12</f>
        <v>82852.104693007816</v>
      </c>
      <c r="Z38" s="15">
        <f>Z10/Assumptions!$B$12</f>
        <v>82852.104693007816</v>
      </c>
      <c r="AA38" s="15">
        <f>AA10/Assumptions!$B$12</f>
        <v>82852.104693007816</v>
      </c>
      <c r="AB38" s="15">
        <f>AB10/Assumptions!$B$12</f>
        <v>82852.104693007816</v>
      </c>
      <c r="AC38" s="15">
        <f>AC10/Assumptions!$B$12</f>
        <v>82852.104693007816</v>
      </c>
      <c r="AD38" s="15">
        <f>AD10/Assumptions!$B$12</f>
        <v>82852.104693007816</v>
      </c>
      <c r="AE38" s="15">
        <f>AE10/Assumptions!$B$12</f>
        <v>82852.104693007816</v>
      </c>
      <c r="AF38" s="15">
        <f>AF10/Assumptions!$B$12</f>
        <v>82852.104693007816</v>
      </c>
      <c r="AG38" s="15">
        <f>AG10/Assumptions!$B$12</f>
        <v>82852.104693007816</v>
      </c>
    </row>
    <row r="39" spans="1:33" ht="15" customHeight="1" x14ac:dyDescent="0.25">
      <c r="A39" s="11">
        <v>2</v>
      </c>
      <c r="B39" s="11" t="s">
        <v>14</v>
      </c>
      <c r="C39" s="11" t="s">
        <v>19</v>
      </c>
      <c r="D39" s="11"/>
      <c r="E39" s="15">
        <f>E11/Assumptions!$B$12</f>
        <v>57860.647548887398</v>
      </c>
      <c r="F39" s="15">
        <f>F11/Assumptions!$B$12</f>
        <v>57860.647548887398</v>
      </c>
      <c r="G39" s="15">
        <f>G11/Assumptions!$B$12</f>
        <v>57860.647548887398</v>
      </c>
      <c r="H39" s="15">
        <f>H11/Assumptions!$B$12</f>
        <v>57860.647548887398</v>
      </c>
      <c r="I39" s="15">
        <f>I11/Assumptions!$B$12</f>
        <v>57860.647548887398</v>
      </c>
      <c r="J39" s="15">
        <f>J11/Assumptions!$B$12</f>
        <v>57860.647548887398</v>
      </c>
      <c r="K39" s="15">
        <f>K11/Assumptions!$B$12</f>
        <v>57860.647548887398</v>
      </c>
      <c r="L39" s="15">
        <f>L11/Assumptions!$B$12</f>
        <v>57860.647548887398</v>
      </c>
      <c r="M39" s="15">
        <f>M11/Assumptions!$B$12</f>
        <v>57860.647548887398</v>
      </c>
      <c r="N39" s="15">
        <f>N11/Assumptions!$B$12</f>
        <v>57860.647548887398</v>
      </c>
      <c r="O39" s="15">
        <f>O11/Assumptions!$B$12</f>
        <v>57860.647548887398</v>
      </c>
      <c r="P39" s="15">
        <f>P11/Assumptions!$B$12</f>
        <v>57860.647548887398</v>
      </c>
      <c r="Q39" s="15">
        <f>Q11/Assumptions!$B$12</f>
        <v>57860.647548887398</v>
      </c>
      <c r="R39" s="15">
        <f>R11/Assumptions!$B$12</f>
        <v>57860.647548887398</v>
      </c>
      <c r="S39" s="15">
        <f>S11/Assumptions!$B$12</f>
        <v>57860.647548887398</v>
      </c>
      <c r="T39" s="15">
        <f>T11/Assumptions!$B$12</f>
        <v>57860.647548887398</v>
      </c>
      <c r="U39" s="15">
        <f>U11/Assumptions!$B$12</f>
        <v>57860.647548887398</v>
      </c>
      <c r="V39" s="15">
        <f>V11/Assumptions!$B$12</f>
        <v>57860.647548887398</v>
      </c>
      <c r="W39" s="15">
        <f>W11/Assumptions!$B$12</f>
        <v>57860.647548887398</v>
      </c>
      <c r="X39" s="15">
        <f>X11/Assumptions!$B$12</f>
        <v>57860.647548887398</v>
      </c>
      <c r="Y39" s="15">
        <f>Y11/Assumptions!$B$12</f>
        <v>57860.647548887398</v>
      </c>
      <c r="Z39" s="15">
        <f>Z11/Assumptions!$B$12</f>
        <v>57860.647548887398</v>
      </c>
      <c r="AA39" s="15">
        <f>AA11/Assumptions!$B$12</f>
        <v>57860.647548887398</v>
      </c>
      <c r="AB39" s="15">
        <f>AB11/Assumptions!$B$12</f>
        <v>57860.647548887398</v>
      </c>
      <c r="AC39" s="15">
        <f>AC11/Assumptions!$B$12</f>
        <v>57860.647548887398</v>
      </c>
      <c r="AD39" s="15">
        <f>AD11/Assumptions!$B$12</f>
        <v>57860.647548887398</v>
      </c>
      <c r="AE39" s="15">
        <f>AE11/Assumptions!$B$12</f>
        <v>57860.647548887398</v>
      </c>
      <c r="AF39" s="15">
        <f>AF11/Assumptions!$B$12</f>
        <v>57860.647548887398</v>
      </c>
      <c r="AG39" s="15">
        <f>AG11/Assumptions!$B$12</f>
        <v>57860.647548887398</v>
      </c>
    </row>
    <row r="40" spans="1:33" ht="15" customHeight="1" x14ac:dyDescent="0.25">
      <c r="A40" s="11">
        <v>3</v>
      </c>
      <c r="B40" s="11" t="s">
        <v>14</v>
      </c>
      <c r="C40" s="11" t="s">
        <v>22</v>
      </c>
      <c r="D40" s="11"/>
      <c r="E40" s="15">
        <f>E12/Assumptions!$B$12</f>
        <v>41207.34982503816</v>
      </c>
      <c r="F40" s="15">
        <f>F12/Assumptions!$B$12</f>
        <v>41207.34982503816</v>
      </c>
      <c r="G40" s="15">
        <f>G12/Assumptions!$B$12</f>
        <v>41207.34982503816</v>
      </c>
      <c r="H40" s="15">
        <f>H12/Assumptions!$B$12</f>
        <v>41207.34982503816</v>
      </c>
      <c r="I40" s="15">
        <f>I12/Assumptions!$B$12</f>
        <v>41207.34982503816</v>
      </c>
      <c r="J40" s="15">
        <f>J12/Assumptions!$B$12</f>
        <v>41207.34982503816</v>
      </c>
      <c r="K40" s="15">
        <f>K12/Assumptions!$B$12</f>
        <v>41207.34982503816</v>
      </c>
      <c r="L40" s="15">
        <f>L12/Assumptions!$B$12</f>
        <v>41207.34982503816</v>
      </c>
      <c r="M40" s="15">
        <f>M12/Assumptions!$B$12</f>
        <v>41207.34982503816</v>
      </c>
      <c r="N40" s="15">
        <f>N12/Assumptions!$B$12</f>
        <v>41207.34982503816</v>
      </c>
      <c r="O40" s="15">
        <f>O12/Assumptions!$B$12</f>
        <v>41207.34982503816</v>
      </c>
      <c r="P40" s="15">
        <f>P12/Assumptions!$B$12</f>
        <v>41207.34982503816</v>
      </c>
      <c r="Q40" s="15">
        <f>Q12/Assumptions!$B$12</f>
        <v>41207.34982503816</v>
      </c>
      <c r="R40" s="15">
        <f>R12/Assumptions!$B$12</f>
        <v>41207.34982503816</v>
      </c>
      <c r="S40" s="15">
        <f>S12/Assumptions!$B$12</f>
        <v>41207.34982503816</v>
      </c>
      <c r="T40" s="15">
        <f>T12/Assumptions!$B$12</f>
        <v>41207.34982503816</v>
      </c>
      <c r="U40" s="15">
        <f>U12/Assumptions!$B$12</f>
        <v>41207.34982503816</v>
      </c>
      <c r="V40" s="15">
        <f>V12/Assumptions!$B$12</f>
        <v>41207.34982503816</v>
      </c>
      <c r="W40" s="15">
        <f>W12/Assumptions!$B$12</f>
        <v>41207.34982503816</v>
      </c>
      <c r="X40" s="15">
        <f>X12/Assumptions!$B$12</f>
        <v>41207.34982503816</v>
      </c>
      <c r="Y40" s="15">
        <f>Y12/Assumptions!$B$12</f>
        <v>41207.34982503816</v>
      </c>
      <c r="Z40" s="15">
        <f>Z12/Assumptions!$B$12</f>
        <v>41207.34982503816</v>
      </c>
      <c r="AA40" s="15">
        <f>AA12/Assumptions!$B$12</f>
        <v>41207.34982503816</v>
      </c>
      <c r="AB40" s="15">
        <f>AB12/Assumptions!$B$12</f>
        <v>41207.34982503816</v>
      </c>
      <c r="AC40" s="15">
        <f>AC12/Assumptions!$B$12</f>
        <v>41207.34982503816</v>
      </c>
      <c r="AD40" s="15">
        <f>AD12/Assumptions!$B$12</f>
        <v>41207.34982503816</v>
      </c>
      <c r="AE40" s="15">
        <f>AE12/Assumptions!$B$12</f>
        <v>41207.34982503816</v>
      </c>
      <c r="AF40" s="15">
        <f>AF12/Assumptions!$B$12</f>
        <v>41207.34982503816</v>
      </c>
      <c r="AG40" s="15">
        <f>AG12/Assumptions!$B$12</f>
        <v>41207.34982503816</v>
      </c>
    </row>
    <row r="41" spans="1:33" ht="15" customHeight="1" x14ac:dyDescent="0.25">
      <c r="A41" s="11">
        <v>4</v>
      </c>
      <c r="B41" s="11" t="s">
        <v>14</v>
      </c>
      <c r="C41" s="11" t="s">
        <v>24</v>
      </c>
      <c r="D41" s="11"/>
      <c r="E41" s="15">
        <f>E13/Assumptions!$B$12</f>
        <v>57282.667541873532</v>
      </c>
      <c r="F41" s="15">
        <f>F13/Assumptions!$B$12</f>
        <v>57282.667541873532</v>
      </c>
      <c r="G41" s="15">
        <f>G13/Assumptions!$B$12</f>
        <v>57282.667541873532</v>
      </c>
      <c r="H41" s="15">
        <f>H13/Assumptions!$B$12</f>
        <v>57282.667541873532</v>
      </c>
      <c r="I41" s="15">
        <f>I13/Assumptions!$B$12</f>
        <v>57282.667541873532</v>
      </c>
      <c r="J41" s="15">
        <f>J13/Assumptions!$B$12</f>
        <v>57282.667541873532</v>
      </c>
      <c r="K41" s="15">
        <f>K13/Assumptions!$B$12</f>
        <v>57282.667541873532</v>
      </c>
      <c r="L41" s="15">
        <f>L13/Assumptions!$B$12</f>
        <v>57282.667541873532</v>
      </c>
      <c r="M41" s="15">
        <f>M13/Assumptions!$B$12</f>
        <v>57282.667541873532</v>
      </c>
      <c r="N41" s="15">
        <f>N13/Assumptions!$B$12</f>
        <v>57282.667541873532</v>
      </c>
      <c r="O41" s="15">
        <f>O13/Assumptions!$B$12</f>
        <v>57282.667541873532</v>
      </c>
      <c r="P41" s="15">
        <f>P13/Assumptions!$B$12</f>
        <v>57282.667541873532</v>
      </c>
      <c r="Q41" s="15">
        <f>Q13/Assumptions!$B$12</f>
        <v>57282.667541873532</v>
      </c>
      <c r="R41" s="15">
        <f>R13/Assumptions!$B$12</f>
        <v>57282.667541873532</v>
      </c>
      <c r="S41" s="15">
        <f>S13/Assumptions!$B$12</f>
        <v>57282.667541873532</v>
      </c>
      <c r="T41" s="15">
        <f>T13/Assumptions!$B$12</f>
        <v>57282.667541873532</v>
      </c>
      <c r="U41" s="15">
        <f>U13/Assumptions!$B$12</f>
        <v>57282.667541873532</v>
      </c>
      <c r="V41" s="15">
        <f>V13/Assumptions!$B$12</f>
        <v>57282.667541873532</v>
      </c>
      <c r="W41" s="15">
        <f>W13/Assumptions!$B$12</f>
        <v>57282.667541873532</v>
      </c>
      <c r="X41" s="15">
        <f>X13/Assumptions!$B$12</f>
        <v>57282.667541873532</v>
      </c>
      <c r="Y41" s="15">
        <f>Y13/Assumptions!$B$12</f>
        <v>57282.667541873532</v>
      </c>
      <c r="Z41" s="15">
        <f>Z13/Assumptions!$B$12</f>
        <v>57282.667541873532</v>
      </c>
      <c r="AA41" s="15">
        <f>AA13/Assumptions!$B$12</f>
        <v>57282.667541873532</v>
      </c>
      <c r="AB41" s="15">
        <f>AB13/Assumptions!$B$12</f>
        <v>57282.667541873532</v>
      </c>
      <c r="AC41" s="15">
        <f>AC13/Assumptions!$B$12</f>
        <v>57282.667541873532</v>
      </c>
      <c r="AD41" s="15">
        <f>AD13/Assumptions!$B$12</f>
        <v>57282.667541873532</v>
      </c>
      <c r="AE41" s="15">
        <f>AE13/Assumptions!$B$12</f>
        <v>57282.667541873532</v>
      </c>
      <c r="AF41" s="15">
        <f>AF13/Assumptions!$B$12</f>
        <v>57282.667541873532</v>
      </c>
      <c r="AG41" s="15">
        <f>AG13/Assumptions!$B$12</f>
        <v>57282.667541873532</v>
      </c>
    </row>
    <row r="42" spans="1:33" ht="15" customHeight="1" x14ac:dyDescent="0.25">
      <c r="A42" s="11">
        <v>5</v>
      </c>
      <c r="B42" s="11" t="s">
        <v>26</v>
      </c>
      <c r="C42" s="11" t="s">
        <v>27</v>
      </c>
      <c r="D42" s="11"/>
      <c r="E42" s="15">
        <f>E14/Assumptions!$B$12</f>
        <v>2221.8709037813069</v>
      </c>
      <c r="F42" s="15">
        <f>F14/Assumptions!$B$12</f>
        <v>2221.8709037813069</v>
      </c>
      <c r="G42" s="15">
        <f>G14/Assumptions!$B$12</f>
        <v>2221.8709037813069</v>
      </c>
      <c r="H42" s="15">
        <f>H14/Assumptions!$B$12</f>
        <v>2221.8709037813069</v>
      </c>
      <c r="I42" s="15">
        <f>I14/Assumptions!$B$12</f>
        <v>2221.8709037813069</v>
      </c>
      <c r="J42" s="15">
        <f>J14/Assumptions!$B$12</f>
        <v>2221.8709037813069</v>
      </c>
      <c r="K42" s="15">
        <f>K14/Assumptions!$B$12</f>
        <v>2221.8709037813069</v>
      </c>
      <c r="L42" s="15">
        <f>L14/Assumptions!$B$12</f>
        <v>2221.8709037813069</v>
      </c>
      <c r="M42" s="15">
        <f>M14/Assumptions!$B$12</f>
        <v>2221.8709037813069</v>
      </c>
      <c r="N42" s="15">
        <f>N14/Assumptions!$B$12</f>
        <v>2221.8709037813069</v>
      </c>
      <c r="O42" s="15">
        <f>O14/Assumptions!$B$12</f>
        <v>2221.8709037813069</v>
      </c>
      <c r="P42" s="15">
        <f>P14/Assumptions!$B$12</f>
        <v>2221.8709037813069</v>
      </c>
      <c r="Q42" s="15">
        <f>Q14/Assumptions!$B$12</f>
        <v>2221.8709037813069</v>
      </c>
      <c r="R42" s="15">
        <f>R14/Assumptions!$B$12</f>
        <v>2221.8709037813069</v>
      </c>
      <c r="S42" s="15">
        <f>S14/Assumptions!$B$12</f>
        <v>2221.8709037813069</v>
      </c>
      <c r="T42" s="15">
        <f>T14/Assumptions!$B$12</f>
        <v>2221.8709037813069</v>
      </c>
      <c r="U42" s="15">
        <f>U14/Assumptions!$B$12</f>
        <v>2221.8709037813069</v>
      </c>
      <c r="V42" s="15">
        <f>V14/Assumptions!$B$12</f>
        <v>2221.8709037813069</v>
      </c>
      <c r="W42" s="15">
        <f>W14/Assumptions!$B$12</f>
        <v>2221.8709037813069</v>
      </c>
      <c r="X42" s="15">
        <f>X14/Assumptions!$B$12</f>
        <v>2221.8709037813069</v>
      </c>
      <c r="Y42" s="15">
        <f>Y14/Assumptions!$B$12</f>
        <v>2221.8709037813069</v>
      </c>
      <c r="Z42" s="15">
        <f>Z14/Assumptions!$B$12</f>
        <v>2221.8709037813069</v>
      </c>
      <c r="AA42" s="15">
        <f>AA14/Assumptions!$B$12</f>
        <v>2221.8709037813069</v>
      </c>
      <c r="AB42" s="15">
        <f>AB14/Assumptions!$B$12</f>
        <v>2221.8709037813069</v>
      </c>
      <c r="AC42" s="15">
        <f>AC14/Assumptions!$B$12</f>
        <v>2221.8709037813069</v>
      </c>
      <c r="AD42" s="15">
        <f>AD14/Assumptions!$B$12</f>
        <v>2221.8709037813069</v>
      </c>
      <c r="AE42" s="15">
        <f>AE14/Assumptions!$B$12</f>
        <v>2221.8709037813069</v>
      </c>
      <c r="AF42" s="15">
        <f>AF14/Assumptions!$B$12</f>
        <v>2221.8709037813069</v>
      </c>
      <c r="AG42" s="15">
        <f>AG14/Assumptions!$B$12</f>
        <v>2221.8709037813069</v>
      </c>
    </row>
    <row r="43" spans="1:33" ht="15" customHeight="1" x14ac:dyDescent="0.25">
      <c r="A43" s="11">
        <v>6</v>
      </c>
      <c r="B43" s="11" t="s">
        <v>26</v>
      </c>
      <c r="C43" s="11" t="s">
        <v>30</v>
      </c>
      <c r="D43" s="11"/>
      <c r="E43" s="15">
        <f>E15/Assumptions!$B$12</f>
        <v>2437.2485365586058</v>
      </c>
      <c r="F43" s="15">
        <f>F15/Assumptions!$B$12</f>
        <v>2437.2485365586058</v>
      </c>
      <c r="G43" s="15">
        <f>G15/Assumptions!$B$12</f>
        <v>2437.2485365586058</v>
      </c>
      <c r="H43" s="15">
        <f>H15/Assumptions!$B$12</f>
        <v>2437.2485365586058</v>
      </c>
      <c r="I43" s="15">
        <f>I15/Assumptions!$B$12</f>
        <v>2437.2485365586058</v>
      </c>
      <c r="J43" s="15">
        <f>J15/Assumptions!$B$12</f>
        <v>2437.2485365586058</v>
      </c>
      <c r="K43" s="15">
        <f>K15/Assumptions!$B$12</f>
        <v>2437.2485365586058</v>
      </c>
      <c r="L43" s="15">
        <f>L15/Assumptions!$B$12</f>
        <v>2437.2485365586058</v>
      </c>
      <c r="M43" s="15">
        <f>M15/Assumptions!$B$12</f>
        <v>2437.2485365586058</v>
      </c>
      <c r="N43" s="15">
        <f>N15/Assumptions!$B$12</f>
        <v>2437.2485365586058</v>
      </c>
      <c r="O43" s="15">
        <f>O15/Assumptions!$B$12</f>
        <v>2437.2485365586058</v>
      </c>
      <c r="P43" s="15">
        <f>P15/Assumptions!$B$12</f>
        <v>2437.2485365586058</v>
      </c>
      <c r="Q43" s="15">
        <f>Q15/Assumptions!$B$12</f>
        <v>2437.2485365586058</v>
      </c>
      <c r="R43" s="15">
        <f>R15/Assumptions!$B$12</f>
        <v>2437.2485365586058</v>
      </c>
      <c r="S43" s="15">
        <f>S15/Assumptions!$B$12</f>
        <v>2437.2485365586058</v>
      </c>
      <c r="T43" s="15">
        <f>T15/Assumptions!$B$12</f>
        <v>2437.2485365586058</v>
      </c>
      <c r="U43" s="15">
        <f>U15/Assumptions!$B$12</f>
        <v>2437.2485365586058</v>
      </c>
      <c r="V43" s="15">
        <f>V15/Assumptions!$B$12</f>
        <v>2437.2485365586058</v>
      </c>
      <c r="W43" s="15">
        <f>W15/Assumptions!$B$12</f>
        <v>2437.2485365586058</v>
      </c>
      <c r="X43" s="15">
        <f>X15/Assumptions!$B$12</f>
        <v>2437.2485365586058</v>
      </c>
      <c r="Y43" s="15">
        <f>Y15/Assumptions!$B$12</f>
        <v>2437.2485365586058</v>
      </c>
      <c r="Z43" s="15">
        <f>Z15/Assumptions!$B$12</f>
        <v>2437.2485365586058</v>
      </c>
      <c r="AA43" s="15">
        <f>AA15/Assumptions!$B$12</f>
        <v>2437.2485365586058</v>
      </c>
      <c r="AB43" s="15">
        <f>AB15/Assumptions!$B$12</f>
        <v>2437.2485365586058</v>
      </c>
      <c r="AC43" s="15">
        <f>AC15/Assumptions!$B$12</f>
        <v>2437.2485365586058</v>
      </c>
      <c r="AD43" s="15">
        <f>AD15/Assumptions!$B$12</f>
        <v>2437.2485365586058</v>
      </c>
      <c r="AE43" s="15">
        <f>AE15/Assumptions!$B$12</f>
        <v>2437.2485365586058</v>
      </c>
      <c r="AF43" s="15">
        <f>AF15/Assumptions!$B$12</f>
        <v>2437.2485365586058</v>
      </c>
      <c r="AG43" s="15">
        <f>AG15/Assumptions!$B$12</f>
        <v>2437.2485365586058</v>
      </c>
    </row>
    <row r="44" spans="1:33" ht="15" customHeight="1" x14ac:dyDescent="0.25">
      <c r="A44" s="11">
        <v>7</v>
      </c>
      <c r="B44" s="11" t="s">
        <v>34</v>
      </c>
      <c r="C44" s="11" t="s">
        <v>35</v>
      </c>
      <c r="D44" s="11"/>
      <c r="E44" s="15">
        <f>E16/Assumptions!$B$12</f>
        <v>43282513.089514673</v>
      </c>
      <c r="F44" s="15">
        <f>F16/Assumptions!$B$12</f>
        <v>43282513.089514673</v>
      </c>
      <c r="G44" s="15">
        <f>G16/Assumptions!$B$12</f>
        <v>43282513.089514673</v>
      </c>
      <c r="H44" s="15">
        <f>H16/Assumptions!$B$12</f>
        <v>43282513.089514673</v>
      </c>
      <c r="I44" s="15">
        <f>I16/Assumptions!$B$12</f>
        <v>43282513.089514673</v>
      </c>
      <c r="J44" s="15">
        <f>J16/Assumptions!$B$12</f>
        <v>43282513.089514673</v>
      </c>
      <c r="K44" s="15">
        <f>K16/Assumptions!$B$12</f>
        <v>43282513.089514673</v>
      </c>
      <c r="L44" s="15">
        <f>L16/Assumptions!$B$12</f>
        <v>43282513.089514673</v>
      </c>
      <c r="M44" s="15">
        <f>M16/Assumptions!$B$12</f>
        <v>43282513.089514673</v>
      </c>
      <c r="N44" s="15">
        <f>N16/Assumptions!$B$12</f>
        <v>43282513.089514673</v>
      </c>
      <c r="O44" s="15">
        <f>O16/Assumptions!$B$12</f>
        <v>43282513.089514673</v>
      </c>
      <c r="P44" s="15">
        <f>P16/Assumptions!$B$12</f>
        <v>43282513.089514673</v>
      </c>
      <c r="Q44" s="15">
        <f>Q16/Assumptions!$B$12</f>
        <v>43282513.089514673</v>
      </c>
      <c r="R44" s="15">
        <f>R16/Assumptions!$B$12</f>
        <v>43282513.089514673</v>
      </c>
      <c r="S44" s="15">
        <f>S16/Assumptions!$B$12</f>
        <v>43282513.089514673</v>
      </c>
      <c r="T44" s="15">
        <f>T16/Assumptions!$B$12</f>
        <v>43282513.089514673</v>
      </c>
      <c r="U44" s="15">
        <f>U16/Assumptions!$B$12</f>
        <v>43282513.089514673</v>
      </c>
      <c r="V44" s="15">
        <f>V16/Assumptions!$B$12</f>
        <v>43282513.089514673</v>
      </c>
      <c r="W44" s="15">
        <f>W16/Assumptions!$B$12</f>
        <v>43282513.089514673</v>
      </c>
      <c r="X44" s="15">
        <f>X16/Assumptions!$B$12</f>
        <v>43282513.089514673</v>
      </c>
      <c r="Y44" s="15">
        <f>Y16/Assumptions!$B$12</f>
        <v>43282513.089514673</v>
      </c>
      <c r="Z44" s="15">
        <f>Z16/Assumptions!$B$12</f>
        <v>43282513.089514673</v>
      </c>
      <c r="AA44" s="15">
        <f>AA16/Assumptions!$B$12</f>
        <v>43282513.089514673</v>
      </c>
      <c r="AB44" s="15">
        <f>AB16/Assumptions!$B$12</f>
        <v>43282513.089514673</v>
      </c>
      <c r="AC44" s="15">
        <f>AC16/Assumptions!$B$12</f>
        <v>43282513.089514673</v>
      </c>
      <c r="AD44" s="15">
        <f>AD16/Assumptions!$B$12</f>
        <v>43282513.089514673</v>
      </c>
      <c r="AE44" s="15">
        <f>AE16/Assumptions!$B$12</f>
        <v>43282513.089514673</v>
      </c>
      <c r="AF44" s="15">
        <f>AF16/Assumptions!$B$12</f>
        <v>43282513.089514673</v>
      </c>
      <c r="AG44" s="15">
        <f>AG16/Assumptions!$B$12</f>
        <v>43282513.089514673</v>
      </c>
    </row>
    <row r="45" spans="1:33" ht="15" customHeight="1" x14ac:dyDescent="0.25">
      <c r="A45" s="11">
        <v>8</v>
      </c>
      <c r="B45" s="11" t="s">
        <v>34</v>
      </c>
      <c r="C45" s="11" t="s">
        <v>38</v>
      </c>
      <c r="D45" s="11"/>
      <c r="E45" s="15">
        <f>E17/Assumptions!$B$12</f>
        <v>22010000</v>
      </c>
      <c r="F45" s="15">
        <f>F17/Assumptions!$B$12</f>
        <v>22010000</v>
      </c>
      <c r="G45" s="15">
        <f>G17/Assumptions!$B$12</f>
        <v>22010000</v>
      </c>
      <c r="H45" s="15">
        <f>H17/Assumptions!$B$12</f>
        <v>22010000</v>
      </c>
      <c r="I45" s="15">
        <f>I17/Assumptions!$B$12</f>
        <v>22010000</v>
      </c>
      <c r="J45" s="15">
        <f>J17/Assumptions!$B$12</f>
        <v>22010000</v>
      </c>
      <c r="K45" s="15">
        <f>K17/Assumptions!$B$12</f>
        <v>22010000</v>
      </c>
      <c r="L45" s="15">
        <f>L17/Assumptions!$B$12</f>
        <v>22010000</v>
      </c>
      <c r="M45" s="15">
        <f>M17/Assumptions!$B$12</f>
        <v>22010000</v>
      </c>
      <c r="N45" s="15">
        <f>N17/Assumptions!$B$12</f>
        <v>22010000</v>
      </c>
      <c r="O45" s="15">
        <f>O17/Assumptions!$B$12</f>
        <v>22010000</v>
      </c>
      <c r="P45" s="15">
        <f>P17/Assumptions!$B$12</f>
        <v>22010000</v>
      </c>
      <c r="Q45" s="15">
        <f>Q17/Assumptions!$B$12</f>
        <v>22010000</v>
      </c>
      <c r="R45" s="15">
        <f>R17/Assumptions!$B$12</f>
        <v>22010000</v>
      </c>
      <c r="S45" s="15">
        <f>S17/Assumptions!$B$12</f>
        <v>22010000</v>
      </c>
      <c r="T45" s="15">
        <f>T17/Assumptions!$B$12</f>
        <v>22010000</v>
      </c>
      <c r="U45" s="15">
        <f>U17/Assumptions!$B$12</f>
        <v>22010000</v>
      </c>
      <c r="V45" s="15">
        <f>V17/Assumptions!$B$12</f>
        <v>22010000</v>
      </c>
      <c r="W45" s="15">
        <f>W17/Assumptions!$B$12</f>
        <v>22010000</v>
      </c>
      <c r="X45" s="15">
        <f>X17/Assumptions!$B$12</f>
        <v>22010000</v>
      </c>
      <c r="Y45" s="15">
        <f>Y17/Assumptions!$B$12</f>
        <v>22010000</v>
      </c>
      <c r="Z45" s="15">
        <f>Z17/Assumptions!$B$12</f>
        <v>22010000</v>
      </c>
      <c r="AA45" s="15">
        <f>AA17/Assumptions!$B$12</f>
        <v>22010000</v>
      </c>
      <c r="AB45" s="15">
        <f>AB17/Assumptions!$B$12</f>
        <v>22010000</v>
      </c>
      <c r="AC45" s="15">
        <f>AC17/Assumptions!$B$12</f>
        <v>22010000</v>
      </c>
      <c r="AD45" s="15">
        <f>AD17/Assumptions!$B$12</f>
        <v>22010000</v>
      </c>
      <c r="AE45" s="15">
        <f>AE17/Assumptions!$B$12</f>
        <v>22010000</v>
      </c>
      <c r="AF45" s="15">
        <f>AF17/Assumptions!$B$12</f>
        <v>22010000</v>
      </c>
      <c r="AG45" s="15">
        <f>AG17/Assumptions!$B$12</f>
        <v>22010000</v>
      </c>
    </row>
    <row r="46" spans="1:33" ht="15" customHeight="1" x14ac:dyDescent="0.25">
      <c r="A46" s="11">
        <v>9</v>
      </c>
      <c r="B46" s="11" t="s">
        <v>41</v>
      </c>
      <c r="C46" s="11" t="s">
        <v>42</v>
      </c>
      <c r="D46" s="11"/>
      <c r="E46" s="15">
        <f>E18/Assumptions!$B$12</f>
        <v>14525052.878038097</v>
      </c>
      <c r="F46" s="15">
        <f>F18/Assumptions!$B$12</f>
        <v>14525052.878038097</v>
      </c>
      <c r="G46" s="15">
        <f>G18/Assumptions!$B$12</f>
        <v>14525052.878038097</v>
      </c>
      <c r="H46" s="15">
        <f>H18/Assumptions!$B$12</f>
        <v>14525052.878038097</v>
      </c>
      <c r="I46" s="15">
        <f>I18/Assumptions!$B$12</f>
        <v>14525052.878038097</v>
      </c>
      <c r="J46" s="15">
        <f>J18/Assumptions!$B$12</f>
        <v>14525052.878038097</v>
      </c>
      <c r="K46" s="15">
        <f>K18/Assumptions!$B$12</f>
        <v>14525052.878038097</v>
      </c>
      <c r="L46" s="15">
        <f>L18/Assumptions!$B$12</f>
        <v>14525052.878038097</v>
      </c>
      <c r="M46" s="15">
        <f>M18/Assumptions!$B$12</f>
        <v>14525052.878038097</v>
      </c>
      <c r="N46" s="15">
        <f>N18/Assumptions!$B$12</f>
        <v>14525052.878038097</v>
      </c>
      <c r="O46" s="15">
        <f>O18/Assumptions!$B$12</f>
        <v>14525052.878038097</v>
      </c>
      <c r="P46" s="15">
        <f>P18/Assumptions!$B$12</f>
        <v>14525052.878038097</v>
      </c>
      <c r="Q46" s="15">
        <f>Q18/Assumptions!$B$12</f>
        <v>14525052.878038097</v>
      </c>
      <c r="R46" s="15">
        <f>R18/Assumptions!$B$12</f>
        <v>14525052.878038097</v>
      </c>
      <c r="S46" s="15">
        <f>S18/Assumptions!$B$12</f>
        <v>14525052.878038097</v>
      </c>
      <c r="T46" s="15">
        <f>T18/Assumptions!$B$12</f>
        <v>14525052.878038097</v>
      </c>
      <c r="U46" s="15">
        <f>U18/Assumptions!$B$12</f>
        <v>14525052.878038097</v>
      </c>
      <c r="V46" s="15">
        <f>V18/Assumptions!$B$12</f>
        <v>14525052.878038097</v>
      </c>
      <c r="W46" s="15">
        <f>W18/Assumptions!$B$12</f>
        <v>14525052.878038097</v>
      </c>
      <c r="X46" s="15">
        <f>X18/Assumptions!$B$12</f>
        <v>14525052.878038097</v>
      </c>
      <c r="Y46" s="15">
        <f>Y18/Assumptions!$B$12</f>
        <v>14525052.878038097</v>
      </c>
      <c r="Z46" s="15">
        <f>Z18/Assumptions!$B$12</f>
        <v>14525052.878038097</v>
      </c>
      <c r="AA46" s="15">
        <f>AA18/Assumptions!$B$12</f>
        <v>14525052.878038097</v>
      </c>
      <c r="AB46" s="15">
        <f>AB18/Assumptions!$B$12</f>
        <v>14525052.878038097</v>
      </c>
      <c r="AC46" s="15">
        <f>AC18/Assumptions!$B$12</f>
        <v>14525052.878038097</v>
      </c>
      <c r="AD46" s="15">
        <f>AD18/Assumptions!$B$12</f>
        <v>14525052.878038097</v>
      </c>
      <c r="AE46" s="15">
        <f>AE18/Assumptions!$B$12</f>
        <v>14525052.878038097</v>
      </c>
      <c r="AF46" s="15">
        <f>AF18/Assumptions!$B$12</f>
        <v>14525052.878038097</v>
      </c>
      <c r="AG46" s="15">
        <f>AG18/Assumptions!$B$12</f>
        <v>14525052.878038097</v>
      </c>
    </row>
    <row r="47" spans="1:33" ht="15" customHeight="1" x14ac:dyDescent="0.25">
      <c r="A47" s="11">
        <v>10</v>
      </c>
      <c r="B47" s="11" t="s">
        <v>41</v>
      </c>
      <c r="C47" s="11" t="s">
        <v>45</v>
      </c>
      <c r="D47" s="11"/>
      <c r="E47" s="15">
        <f>E19/Assumptions!$B$12</f>
        <v>77521012.073286131</v>
      </c>
      <c r="F47" s="15">
        <f>F19/Assumptions!$B$12</f>
        <v>77521012.073286131</v>
      </c>
      <c r="G47" s="15">
        <f>G19/Assumptions!$B$12</f>
        <v>77521012.073286131</v>
      </c>
      <c r="H47" s="15">
        <f>H19/Assumptions!$B$12</f>
        <v>77521012.073286131</v>
      </c>
      <c r="I47" s="15">
        <f>I19/Assumptions!$B$12</f>
        <v>77521012.073286131</v>
      </c>
      <c r="J47" s="15">
        <f>J19/Assumptions!$B$12</f>
        <v>77521012.073286131</v>
      </c>
      <c r="K47" s="15">
        <f>K19/Assumptions!$B$12</f>
        <v>77521012.073286131</v>
      </c>
      <c r="L47" s="15">
        <f>L19/Assumptions!$B$12</f>
        <v>77521012.073286131</v>
      </c>
      <c r="M47" s="15">
        <f>M19/Assumptions!$B$12</f>
        <v>77521012.073286131</v>
      </c>
      <c r="N47" s="15">
        <f>N19/Assumptions!$B$12</f>
        <v>77521012.073286131</v>
      </c>
      <c r="O47" s="15">
        <f>O19/Assumptions!$B$12</f>
        <v>77521012.073286131</v>
      </c>
      <c r="P47" s="15">
        <f>P19/Assumptions!$B$12</f>
        <v>77521012.073286131</v>
      </c>
      <c r="Q47" s="15">
        <f>Q19/Assumptions!$B$12</f>
        <v>77521012.073286131</v>
      </c>
      <c r="R47" s="15">
        <f>R19/Assumptions!$B$12</f>
        <v>77521012.073286131</v>
      </c>
      <c r="S47" s="15">
        <f>S19/Assumptions!$B$12</f>
        <v>77521012.073286131</v>
      </c>
      <c r="T47" s="15">
        <f>T19/Assumptions!$B$12</f>
        <v>77521012.073286131</v>
      </c>
      <c r="U47" s="15">
        <f>U19/Assumptions!$B$12</f>
        <v>77521012.073286131</v>
      </c>
      <c r="V47" s="15">
        <f>V19/Assumptions!$B$12</f>
        <v>77521012.073286131</v>
      </c>
      <c r="W47" s="15">
        <f>W19/Assumptions!$B$12</f>
        <v>77521012.073286131</v>
      </c>
      <c r="X47" s="15">
        <f>X19/Assumptions!$B$12</f>
        <v>77521012.073286131</v>
      </c>
      <c r="Y47" s="15">
        <f>Y19/Assumptions!$B$12</f>
        <v>77521012.073286131</v>
      </c>
      <c r="Z47" s="15">
        <f>Z19/Assumptions!$B$12</f>
        <v>77521012.073286131</v>
      </c>
      <c r="AA47" s="15">
        <f>AA19/Assumptions!$B$12</f>
        <v>77521012.073286131</v>
      </c>
      <c r="AB47" s="15">
        <f>AB19/Assumptions!$B$12</f>
        <v>77521012.073286131</v>
      </c>
      <c r="AC47" s="15">
        <f>AC19/Assumptions!$B$12</f>
        <v>77521012.073286131</v>
      </c>
      <c r="AD47" s="15">
        <f>AD19/Assumptions!$B$12</f>
        <v>77521012.073286131</v>
      </c>
      <c r="AE47" s="15">
        <f>AE19/Assumptions!$B$12</f>
        <v>77521012.073286131</v>
      </c>
      <c r="AF47" s="15">
        <f>AF19/Assumptions!$B$12</f>
        <v>77521012.073286131</v>
      </c>
      <c r="AG47" s="15">
        <f>AG19/Assumptions!$B$12</f>
        <v>77521012.073286131</v>
      </c>
    </row>
    <row r="48" spans="1:33" ht="15" customHeight="1" x14ac:dyDescent="0.25">
      <c r="A48" s="11">
        <v>11</v>
      </c>
      <c r="B48" s="11" t="s">
        <v>48</v>
      </c>
      <c r="C48" s="11" t="s">
        <v>49</v>
      </c>
      <c r="D48" s="11"/>
      <c r="E48" s="15">
        <f>E20/Assumptions!$B$12</f>
        <v>12455462.576766299</v>
      </c>
      <c r="F48" s="15">
        <f>F20/Assumptions!$B$12</f>
        <v>12455462.576766299</v>
      </c>
      <c r="G48" s="15">
        <f>G20/Assumptions!$B$12</f>
        <v>12455462.576766299</v>
      </c>
      <c r="H48" s="15">
        <f>H20/Assumptions!$B$12</f>
        <v>12455462.576766299</v>
      </c>
      <c r="I48" s="15">
        <f>I20/Assumptions!$B$12</f>
        <v>12455462.576766299</v>
      </c>
      <c r="J48" s="15">
        <f>J20/Assumptions!$B$12</f>
        <v>12455462.576766299</v>
      </c>
      <c r="K48" s="15">
        <f>K20/Assumptions!$B$12</f>
        <v>12455462.576766299</v>
      </c>
      <c r="L48" s="15">
        <f>L20/Assumptions!$B$12</f>
        <v>12455462.576766299</v>
      </c>
      <c r="M48" s="15">
        <f>M20/Assumptions!$B$12</f>
        <v>12455462.576766299</v>
      </c>
      <c r="N48" s="15">
        <f>N20/Assumptions!$B$12</f>
        <v>12455462.576766299</v>
      </c>
      <c r="O48" s="15">
        <f>O20/Assumptions!$B$12</f>
        <v>12455462.576766299</v>
      </c>
      <c r="P48" s="15">
        <f>P20/Assumptions!$B$12</f>
        <v>12455462.576766299</v>
      </c>
      <c r="Q48" s="15">
        <f>Q20/Assumptions!$B$12</f>
        <v>12455462.576766299</v>
      </c>
      <c r="R48" s="15">
        <f>R20/Assumptions!$B$12</f>
        <v>12455462.576766299</v>
      </c>
      <c r="S48" s="15">
        <f>S20/Assumptions!$B$12</f>
        <v>12455462.576766299</v>
      </c>
      <c r="T48" s="15">
        <f>T20/Assumptions!$B$12</f>
        <v>12455462.576766299</v>
      </c>
      <c r="U48" s="15">
        <f>U20/Assumptions!$B$12</f>
        <v>12455462.576766299</v>
      </c>
      <c r="V48" s="15">
        <f>V20/Assumptions!$B$12</f>
        <v>12455462.576766299</v>
      </c>
      <c r="W48" s="15">
        <f>W20/Assumptions!$B$12</f>
        <v>12455462.576766299</v>
      </c>
      <c r="X48" s="15">
        <f>X20/Assumptions!$B$12</f>
        <v>12455462.576766299</v>
      </c>
      <c r="Y48" s="15">
        <f>Y20/Assumptions!$B$12</f>
        <v>12455462.576766299</v>
      </c>
      <c r="Z48" s="15">
        <f>Z20/Assumptions!$B$12</f>
        <v>12455462.576766299</v>
      </c>
      <c r="AA48" s="15">
        <f>AA20/Assumptions!$B$12</f>
        <v>12455462.576766299</v>
      </c>
      <c r="AB48" s="15">
        <f>AB20/Assumptions!$B$12</f>
        <v>12455462.576766299</v>
      </c>
      <c r="AC48" s="15">
        <f>AC20/Assumptions!$B$12</f>
        <v>12455462.576766299</v>
      </c>
      <c r="AD48" s="15">
        <f>AD20/Assumptions!$B$12</f>
        <v>12455462.576766299</v>
      </c>
      <c r="AE48" s="15">
        <f>AE20/Assumptions!$B$12</f>
        <v>12455462.576766299</v>
      </c>
      <c r="AF48" s="15">
        <f>AF20/Assumptions!$B$12</f>
        <v>12455462.576766299</v>
      </c>
      <c r="AG48" s="15">
        <f>AG20/Assumptions!$B$12</f>
        <v>12455462.576766299</v>
      </c>
    </row>
    <row r="49" spans="1:33" ht="15" customHeight="1" x14ac:dyDescent="0.25">
      <c r="A49" s="11">
        <v>12</v>
      </c>
      <c r="B49" s="11" t="s">
        <v>48</v>
      </c>
      <c r="C49" s="11" t="s">
        <v>52</v>
      </c>
      <c r="D49" s="11"/>
      <c r="E49" s="15">
        <f>E21/Assumptions!$B$12</f>
        <v>3775921.1356388712</v>
      </c>
      <c r="F49" s="15">
        <f>F21/Assumptions!$B$12</f>
        <v>3775921.1356388712</v>
      </c>
      <c r="G49" s="15">
        <f>G21/Assumptions!$B$12</f>
        <v>3775921.1356388712</v>
      </c>
      <c r="H49" s="15">
        <f>H21/Assumptions!$B$12</f>
        <v>3775921.1356388712</v>
      </c>
      <c r="I49" s="15">
        <f>I21/Assumptions!$B$12</f>
        <v>3775921.1356388712</v>
      </c>
      <c r="J49" s="15">
        <f>J21/Assumptions!$B$12</f>
        <v>3775921.1356388712</v>
      </c>
      <c r="K49" s="15">
        <f>K21/Assumptions!$B$12</f>
        <v>3775921.1356388712</v>
      </c>
      <c r="L49" s="15">
        <f>L21/Assumptions!$B$12</f>
        <v>3775921.1356388712</v>
      </c>
      <c r="M49" s="15">
        <f>M21/Assumptions!$B$12</f>
        <v>3775921.1356388712</v>
      </c>
      <c r="N49" s="15">
        <f>N21/Assumptions!$B$12</f>
        <v>3775921.1356388712</v>
      </c>
      <c r="O49" s="15">
        <f>O21/Assumptions!$B$12</f>
        <v>3775921.1356388712</v>
      </c>
      <c r="P49" s="15">
        <f>P21/Assumptions!$B$12</f>
        <v>3775921.1356388712</v>
      </c>
      <c r="Q49" s="15">
        <f>Q21/Assumptions!$B$12</f>
        <v>3775921.1356388712</v>
      </c>
      <c r="R49" s="15">
        <f>R21/Assumptions!$B$12</f>
        <v>3775921.1356388712</v>
      </c>
      <c r="S49" s="15">
        <f>S21/Assumptions!$B$12</f>
        <v>3775921.1356388712</v>
      </c>
      <c r="T49" s="15">
        <f>T21/Assumptions!$B$12</f>
        <v>3775921.1356388712</v>
      </c>
      <c r="U49" s="15">
        <f>U21/Assumptions!$B$12</f>
        <v>3775921.1356388712</v>
      </c>
      <c r="V49" s="15">
        <f>V21/Assumptions!$B$12</f>
        <v>3775921.1356388712</v>
      </c>
      <c r="W49" s="15">
        <f>W21/Assumptions!$B$12</f>
        <v>3775921.1356388712</v>
      </c>
      <c r="X49" s="15">
        <f>X21/Assumptions!$B$12</f>
        <v>3775921.1356388712</v>
      </c>
      <c r="Y49" s="15">
        <f>Y21/Assumptions!$B$12</f>
        <v>3775921.1356388712</v>
      </c>
      <c r="Z49" s="15">
        <f>Z21/Assumptions!$B$12</f>
        <v>3775921.1356388712</v>
      </c>
      <c r="AA49" s="15">
        <f>AA21/Assumptions!$B$12</f>
        <v>3775921.1356388712</v>
      </c>
      <c r="AB49" s="15">
        <f>AB21/Assumptions!$B$12</f>
        <v>3775921.1356388712</v>
      </c>
      <c r="AC49" s="15">
        <f>AC21/Assumptions!$B$12</f>
        <v>3775921.1356388712</v>
      </c>
      <c r="AD49" s="15">
        <f>AD21/Assumptions!$B$12</f>
        <v>3775921.1356388712</v>
      </c>
      <c r="AE49" s="15">
        <f>AE21/Assumptions!$B$12</f>
        <v>3775921.1356388712</v>
      </c>
      <c r="AF49" s="15">
        <f>AF21/Assumptions!$B$12</f>
        <v>3775921.1356388712</v>
      </c>
      <c r="AG49" s="15">
        <f>AG21/Assumptions!$B$12</f>
        <v>3775921.1356388712</v>
      </c>
    </row>
    <row r="50" spans="1:33" ht="15.75" customHeight="1" x14ac:dyDescent="0.25"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spans="1:33" ht="15.75" customHeight="1" x14ac:dyDescent="0.25"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1:33" ht="15.75" customHeight="1" x14ac:dyDescent="0.25"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1:33" ht="15.75" customHeight="1" x14ac:dyDescent="0.25"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spans="1:33" ht="15.75" customHeight="1" x14ac:dyDescent="0.25"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spans="1:33" ht="15.75" customHeight="1" x14ac:dyDescent="0.25"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1:33" ht="15.75" customHeight="1" x14ac:dyDescent="0.25"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1:33" ht="15.75" customHeight="1" x14ac:dyDescent="0.25"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spans="1:33" ht="15.75" customHeight="1" x14ac:dyDescent="0.25"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spans="1:33" ht="15.75" customHeight="1" x14ac:dyDescent="0.25"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spans="1:33" ht="15.75" customHeight="1" x14ac:dyDescent="0.25"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spans="1:33" ht="15.75" customHeight="1" x14ac:dyDescent="0.25"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spans="1:33" ht="15.75" customHeight="1" x14ac:dyDescent="0.25"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spans="1:33" ht="15.75" customHeight="1" x14ac:dyDescent="0.25"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spans="1:33" ht="15.75" customHeight="1" x14ac:dyDescent="0.25"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spans="5:33" ht="15.75" customHeight="1" x14ac:dyDescent="0.25"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5:33" ht="15.75" customHeight="1" x14ac:dyDescent="0.25"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spans="5:33" ht="15.75" customHeight="1" x14ac:dyDescent="0.25"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spans="5:33" ht="15.75" customHeight="1" x14ac:dyDescent="0.25"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spans="5:33" ht="15.75" customHeight="1" x14ac:dyDescent="0.25"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5:33" ht="15.75" customHeight="1" x14ac:dyDescent="0.25"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5:33" ht="15.75" customHeight="1" x14ac:dyDescent="0.25"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spans="5:33" ht="15.75" customHeight="1" x14ac:dyDescent="0.25"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5:33" ht="15.75" customHeight="1" x14ac:dyDescent="0.25"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spans="5:33" ht="15.75" customHeight="1" x14ac:dyDescent="0.25"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spans="5:33" ht="15.75" customHeight="1" x14ac:dyDescent="0.25"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spans="5:33" ht="15.75" customHeight="1" x14ac:dyDescent="0.25"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spans="5:33" ht="15.75" customHeight="1" x14ac:dyDescent="0.25"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spans="5:33" ht="15.75" customHeight="1" x14ac:dyDescent="0.25"/>
    <row r="79" spans="5:33" ht="15.75" customHeight="1" x14ac:dyDescent="0.25"/>
    <row r="80" spans="5:3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42578125" defaultRowHeight="15" x14ac:dyDescent="0.25"/>
  <cols>
    <col min="1" max="1" width="9" style="1" customWidth="1"/>
    <col min="2" max="2" width="46" style="1" customWidth="1"/>
    <col min="3" max="3" width="10" style="1" customWidth="1"/>
    <col min="4" max="4" width="34" style="1" customWidth="1"/>
    <col min="5" max="5" width="20" style="1" customWidth="1"/>
    <col min="6" max="6" width="9" style="1" customWidth="1"/>
    <col min="7" max="7" width="14" style="1" customWidth="1"/>
    <col min="8" max="8" width="9" style="1" customWidth="1"/>
    <col min="9" max="9" width="12" style="1" customWidth="1"/>
    <col min="10" max="10" width="17" style="1" customWidth="1"/>
    <col min="11" max="11" width="52" style="1" customWidth="1"/>
    <col min="12" max="12" width="34" style="1" customWidth="1"/>
    <col min="13" max="13" width="70" style="1" customWidth="1"/>
    <col min="14" max="26" width="8.7109375" style="1" customWidth="1"/>
  </cols>
  <sheetData>
    <row r="1" spans="1:26" ht="17.25" customHeight="1" x14ac:dyDescent="0.3">
      <c r="A1" s="2" t="s">
        <v>171</v>
      </c>
    </row>
    <row r="2" spans="1:26" ht="15" customHeight="1" x14ac:dyDescent="0.25">
      <c r="A2" s="3" t="s">
        <v>172</v>
      </c>
    </row>
    <row r="3" spans="1:26" ht="15" customHeight="1" x14ac:dyDescent="0.25"/>
    <row r="4" spans="1:26" ht="15" customHeight="1" x14ac:dyDescent="0.25"/>
    <row r="5" spans="1:26" ht="48" customHeight="1" x14ac:dyDescent="0.25">
      <c r="A5" s="49" t="s">
        <v>116</v>
      </c>
      <c r="B5" s="39" t="s">
        <v>173</v>
      </c>
      <c r="C5" s="39" t="s">
        <v>97</v>
      </c>
      <c r="D5" s="39" t="s">
        <v>174</v>
      </c>
      <c r="E5" s="39" t="s">
        <v>175</v>
      </c>
      <c r="F5" s="39" t="s">
        <v>176</v>
      </c>
      <c r="G5" s="39" t="s">
        <v>177</v>
      </c>
      <c r="H5" s="39" t="s">
        <v>178</v>
      </c>
      <c r="I5" s="39" t="s">
        <v>179</v>
      </c>
      <c r="J5" s="39" t="s">
        <v>180</v>
      </c>
      <c r="K5" s="39" t="s">
        <v>181</v>
      </c>
      <c r="L5" s="39" t="s">
        <v>182</v>
      </c>
      <c r="M5" s="39" t="s">
        <v>183</v>
      </c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8"/>
    </row>
    <row r="6" spans="1:26" ht="41.25" customHeight="1" x14ac:dyDescent="0.25">
      <c r="A6" s="11" t="s">
        <v>184</v>
      </c>
      <c r="B6" s="59" t="s">
        <v>185</v>
      </c>
      <c r="C6" s="36" t="s">
        <v>99</v>
      </c>
      <c r="D6" s="36" t="s">
        <v>186</v>
      </c>
      <c r="E6" s="36" t="s">
        <v>187</v>
      </c>
      <c r="F6" s="36" t="s">
        <v>188</v>
      </c>
      <c r="G6" s="60">
        <v>99990</v>
      </c>
      <c r="H6" s="36">
        <v>2024</v>
      </c>
      <c r="I6" s="61">
        <f t="array" ref="I6">INDEX(Macro!$Q$6:$Q$17,MATCH($H6,Macro!$K$6:$K$17,0))</f>
        <v>0.9118002323011688</v>
      </c>
      <c r="J6" s="35">
        <f t="shared" ref="J6:J15" si="0">$G6*$I6</f>
        <v>91170.905227793875</v>
      </c>
      <c r="K6" s="59" t="s">
        <v>189</v>
      </c>
      <c r="L6" s="59" t="s">
        <v>190</v>
      </c>
      <c r="M6" s="23" t="s">
        <v>191</v>
      </c>
    </row>
    <row r="7" spans="1:26" ht="15" customHeight="1" x14ac:dyDescent="0.25">
      <c r="A7" s="11" t="s">
        <v>192</v>
      </c>
      <c r="B7" s="59" t="s">
        <v>193</v>
      </c>
      <c r="C7" s="36" t="s">
        <v>99</v>
      </c>
      <c r="D7" s="36" t="s">
        <v>186</v>
      </c>
      <c r="E7" s="36" t="s">
        <v>187</v>
      </c>
      <c r="F7" s="36" t="s">
        <v>188</v>
      </c>
      <c r="G7" s="60">
        <v>115800</v>
      </c>
      <c r="H7" s="36">
        <v>2024</v>
      </c>
      <c r="I7" s="61">
        <f t="array" ref="I7">INDEX(Macro!$Q$6:$Q$17,MATCH($H7,Macro!$K$6:$K$17,0))</f>
        <v>0.9118002323011688</v>
      </c>
      <c r="J7" s="35">
        <f t="shared" si="0"/>
        <v>105586.46690047535</v>
      </c>
      <c r="K7" s="59"/>
      <c r="L7" s="59" t="s">
        <v>190</v>
      </c>
      <c r="M7" s="23" t="s">
        <v>191</v>
      </c>
    </row>
    <row r="8" spans="1:26" ht="15" customHeight="1" x14ac:dyDescent="0.25">
      <c r="A8" s="11" t="s">
        <v>194</v>
      </c>
      <c r="B8" s="59" t="s">
        <v>195</v>
      </c>
      <c r="C8" s="36" t="s">
        <v>99</v>
      </c>
      <c r="D8" s="36" t="s">
        <v>186</v>
      </c>
      <c r="E8" s="36" t="s">
        <v>187</v>
      </c>
      <c r="F8" s="36" t="s">
        <v>188</v>
      </c>
      <c r="G8" s="60">
        <v>119990</v>
      </c>
      <c r="H8" s="36">
        <v>2024</v>
      </c>
      <c r="I8" s="61">
        <f t="array" ref="I8">INDEX(Macro!$Q$6:$Q$17,MATCH($H8,Macro!$K$6:$K$17,0))</f>
        <v>0.9118002323011688</v>
      </c>
      <c r="J8" s="35">
        <f t="shared" si="0"/>
        <v>109406.90987381725</v>
      </c>
      <c r="K8" s="59"/>
      <c r="L8" s="59" t="s">
        <v>190</v>
      </c>
      <c r="M8" s="23" t="s">
        <v>191</v>
      </c>
    </row>
    <row r="9" spans="1:26" ht="15" customHeight="1" x14ac:dyDescent="0.25">
      <c r="A9" s="11" t="s">
        <v>196</v>
      </c>
      <c r="B9" s="59" t="s">
        <v>197</v>
      </c>
      <c r="C9" s="36" t="s">
        <v>99</v>
      </c>
      <c r="D9" s="36" t="s">
        <v>186</v>
      </c>
      <c r="E9" s="36" t="s">
        <v>187</v>
      </c>
      <c r="F9" s="36" t="s">
        <v>188</v>
      </c>
      <c r="G9" s="60">
        <v>126900</v>
      </c>
      <c r="H9" s="36">
        <v>2024</v>
      </c>
      <c r="I9" s="61">
        <f t="array" ref="I9">INDEX(Macro!$Q$6:$Q$17,MATCH($H9,Macro!$K$6:$K$17,0))</f>
        <v>0.9118002323011688</v>
      </c>
      <c r="J9" s="35">
        <f t="shared" si="0"/>
        <v>115707.44947901832</v>
      </c>
      <c r="K9" s="59"/>
      <c r="L9" s="59" t="s">
        <v>190</v>
      </c>
      <c r="M9" s="23" t="s">
        <v>191</v>
      </c>
    </row>
    <row r="10" spans="1:26" ht="15" customHeight="1" x14ac:dyDescent="0.25">
      <c r="A10" s="11" t="s">
        <v>198</v>
      </c>
      <c r="B10" s="59" t="s">
        <v>199</v>
      </c>
      <c r="C10" s="36" t="s">
        <v>99</v>
      </c>
      <c r="D10" s="36" t="s">
        <v>186</v>
      </c>
      <c r="E10" s="36" t="s">
        <v>187</v>
      </c>
      <c r="F10" s="36" t="s">
        <v>188</v>
      </c>
      <c r="G10" s="60">
        <v>150000</v>
      </c>
      <c r="H10" s="36">
        <v>2024</v>
      </c>
      <c r="I10" s="61">
        <f t="array" ref="I10">INDEX(Macro!$Q$6:$Q$17,MATCH($H10,Macro!$K$6:$K$17,0))</f>
        <v>0.9118002323011688</v>
      </c>
      <c r="J10" s="35">
        <f t="shared" si="0"/>
        <v>136770.03484517531</v>
      </c>
      <c r="K10" s="59"/>
      <c r="L10" s="59" t="s">
        <v>190</v>
      </c>
      <c r="M10" s="23" t="s">
        <v>191</v>
      </c>
    </row>
    <row r="11" spans="1:26" ht="15" customHeight="1" x14ac:dyDescent="0.25">
      <c r="A11" s="11" t="s">
        <v>200</v>
      </c>
      <c r="B11" s="59" t="s">
        <v>201</v>
      </c>
      <c r="C11" s="36" t="s">
        <v>99</v>
      </c>
      <c r="D11" s="36" t="s">
        <v>186</v>
      </c>
      <c r="E11" s="36" t="s">
        <v>187</v>
      </c>
      <c r="F11" s="36" t="s">
        <v>188</v>
      </c>
      <c r="G11" s="60">
        <v>169990</v>
      </c>
      <c r="H11" s="36">
        <v>2024</v>
      </c>
      <c r="I11" s="61">
        <f t="array" ref="I11">INDEX(Macro!$Q$6:$Q$17,MATCH($H11,Macro!$K$6:$K$17,0))</f>
        <v>0.9118002323011688</v>
      </c>
      <c r="J11" s="35">
        <f t="shared" si="0"/>
        <v>154996.9214888757</v>
      </c>
      <c r="K11" s="59"/>
      <c r="L11" s="59" t="s">
        <v>190</v>
      </c>
      <c r="M11" s="23" t="s">
        <v>191</v>
      </c>
    </row>
    <row r="12" spans="1:26" ht="15" customHeight="1" x14ac:dyDescent="0.25">
      <c r="A12" s="11" t="s">
        <v>202</v>
      </c>
      <c r="B12" s="59" t="s">
        <v>203</v>
      </c>
      <c r="C12" s="36" t="s">
        <v>99</v>
      </c>
      <c r="D12" s="36" t="s">
        <v>186</v>
      </c>
      <c r="E12" s="36" t="s">
        <v>187</v>
      </c>
      <c r="F12" s="36" t="s">
        <v>188</v>
      </c>
      <c r="G12" s="60">
        <v>189990</v>
      </c>
      <c r="H12" s="36">
        <v>2024</v>
      </c>
      <c r="I12" s="61">
        <f t="array" ref="I12">INDEX(Macro!$Q$6:$Q$17,MATCH($H12,Macro!$K$6:$K$17,0))</f>
        <v>0.9118002323011688</v>
      </c>
      <c r="J12" s="35">
        <f t="shared" si="0"/>
        <v>173232.92613489905</v>
      </c>
      <c r="K12" s="59"/>
      <c r="L12" s="59" t="s">
        <v>190</v>
      </c>
      <c r="M12" s="23" t="s">
        <v>191</v>
      </c>
    </row>
    <row r="13" spans="1:26" ht="15" customHeight="1" x14ac:dyDescent="0.25">
      <c r="A13" s="11" t="s">
        <v>204</v>
      </c>
      <c r="B13" s="59" t="s">
        <v>205</v>
      </c>
      <c r="C13" s="36" t="s">
        <v>99</v>
      </c>
      <c r="D13" s="36" t="s">
        <v>186</v>
      </c>
      <c r="E13" s="36" t="s">
        <v>187</v>
      </c>
      <c r="F13" s="36" t="s">
        <v>188</v>
      </c>
      <c r="G13" s="60">
        <v>199990</v>
      </c>
      <c r="H13" s="36">
        <v>2024</v>
      </c>
      <c r="I13" s="61">
        <f t="array" ref="I13">INDEX(Macro!$Q$6:$Q$17,MATCH($H13,Macro!$K$6:$K$17,0))</f>
        <v>0.9118002323011688</v>
      </c>
      <c r="J13" s="35">
        <f t="shared" si="0"/>
        <v>182350.92845791075</v>
      </c>
      <c r="K13" s="59"/>
      <c r="L13" s="59" t="s">
        <v>190</v>
      </c>
      <c r="M13" s="23" t="s">
        <v>191</v>
      </c>
    </row>
    <row r="14" spans="1:26" ht="15" customHeight="1" x14ac:dyDescent="0.25">
      <c r="A14" s="11" t="s">
        <v>206</v>
      </c>
      <c r="B14" s="59" t="s">
        <v>207</v>
      </c>
      <c r="C14" s="36" t="s">
        <v>99</v>
      </c>
      <c r="D14" s="36" t="s">
        <v>186</v>
      </c>
      <c r="E14" s="36" t="s">
        <v>187</v>
      </c>
      <c r="F14" s="36" t="s">
        <v>188</v>
      </c>
      <c r="G14" s="60">
        <v>214990</v>
      </c>
      <c r="H14" s="36">
        <v>2024</v>
      </c>
      <c r="I14" s="61">
        <f t="array" ref="I14">INDEX(Macro!$Q$6:$Q$17,MATCH($H14,Macro!$K$6:$K$17,0))</f>
        <v>0.9118002323011688</v>
      </c>
      <c r="J14" s="35">
        <f t="shared" si="0"/>
        <v>196027.93194242829</v>
      </c>
      <c r="K14" s="59"/>
      <c r="L14" s="59" t="s">
        <v>190</v>
      </c>
      <c r="M14" s="23" t="s">
        <v>191</v>
      </c>
    </row>
    <row r="15" spans="1:26" ht="15" customHeight="1" x14ac:dyDescent="0.25">
      <c r="A15" s="11" t="s">
        <v>208</v>
      </c>
      <c r="B15" s="59" t="s">
        <v>209</v>
      </c>
      <c r="C15" s="36" t="s">
        <v>99</v>
      </c>
      <c r="D15" s="36" t="s">
        <v>186</v>
      </c>
      <c r="E15" s="36" t="s">
        <v>187</v>
      </c>
      <c r="F15" s="36" t="s">
        <v>188</v>
      </c>
      <c r="G15" s="60">
        <v>229900</v>
      </c>
      <c r="H15" s="36">
        <v>2024</v>
      </c>
      <c r="I15" s="61">
        <f t="array" ref="I15">INDEX(Macro!$Q$6:$Q$17,MATCH($H15,Macro!$K$6:$K$17,0))</f>
        <v>0.9118002323011688</v>
      </c>
      <c r="J15" s="35">
        <f t="shared" si="0"/>
        <v>209622.87340603871</v>
      </c>
      <c r="K15" s="59"/>
      <c r="L15" s="59" t="s">
        <v>190</v>
      </c>
      <c r="M15" s="23" t="s">
        <v>191</v>
      </c>
    </row>
    <row r="16" spans="1:26" ht="15" customHeight="1" x14ac:dyDescent="0.25">
      <c r="A16" s="11" t="s">
        <v>210</v>
      </c>
      <c r="B16" s="36" t="s">
        <v>211</v>
      </c>
      <c r="C16" s="36" t="s">
        <v>99</v>
      </c>
      <c r="D16" s="36" t="s">
        <v>186</v>
      </c>
      <c r="E16" s="36" t="s">
        <v>212</v>
      </c>
      <c r="F16" s="36"/>
      <c r="G16" s="36"/>
      <c r="H16" s="36"/>
      <c r="I16" s="36"/>
      <c r="J16" s="40">
        <f>AVERAGE(J6:J15)</f>
        <v>147487.33477564325</v>
      </c>
      <c r="K16" s="36"/>
      <c r="L16" s="36"/>
    </row>
    <row r="17" spans="1:26" ht="27.75" customHeight="1" x14ac:dyDescent="0.25">
      <c r="A17" s="11" t="s">
        <v>213</v>
      </c>
      <c r="B17" s="59" t="s">
        <v>214</v>
      </c>
      <c r="C17" s="36" t="s">
        <v>101</v>
      </c>
      <c r="D17" s="59" t="s">
        <v>215</v>
      </c>
      <c r="E17" s="59" t="s">
        <v>216</v>
      </c>
      <c r="F17" s="36" t="s">
        <v>188</v>
      </c>
      <c r="G17" s="60">
        <v>5000</v>
      </c>
      <c r="H17" s="62">
        <v>2022</v>
      </c>
      <c r="I17" s="61">
        <f t="array" ref="I17">INDEX(Macro!$Q$6:$Q$17,MATCH($H17,Macro!$K$6:$K$17,0))</f>
        <v>1</v>
      </c>
      <c r="J17" s="40">
        <f>$G17*$I17</f>
        <v>5000</v>
      </c>
      <c r="K17" s="59" t="s">
        <v>217</v>
      </c>
      <c r="L17" s="59" t="s">
        <v>218</v>
      </c>
      <c r="M17" s="23" t="s">
        <v>219</v>
      </c>
    </row>
    <row r="18" spans="1:26" ht="41.25" customHeight="1" x14ac:dyDescent="0.25">
      <c r="A18" s="11" t="s">
        <v>220</v>
      </c>
      <c r="B18" s="59" t="s">
        <v>221</v>
      </c>
      <c r="C18" s="36" t="s">
        <v>99</v>
      </c>
      <c r="D18" s="59" t="s">
        <v>222</v>
      </c>
      <c r="E18" s="59" t="s">
        <v>223</v>
      </c>
      <c r="F18" s="36" t="s">
        <v>224</v>
      </c>
      <c r="G18" s="37">
        <v>3</v>
      </c>
      <c r="H18" s="62">
        <v>2026</v>
      </c>
      <c r="I18" s="36"/>
      <c r="J18" s="63">
        <f>$G18</f>
        <v>3</v>
      </c>
      <c r="K18" s="59" t="s">
        <v>225</v>
      </c>
      <c r="L18" s="59" t="s">
        <v>226</v>
      </c>
      <c r="M18" s="23" t="s">
        <v>227</v>
      </c>
    </row>
    <row r="19" spans="1:26" ht="41.25" customHeight="1" x14ac:dyDescent="0.25">
      <c r="A19" s="11" t="s">
        <v>228</v>
      </c>
      <c r="B19" s="59" t="s">
        <v>229</v>
      </c>
      <c r="C19" s="36" t="s">
        <v>99</v>
      </c>
      <c r="D19" s="59" t="s">
        <v>230</v>
      </c>
      <c r="E19" s="59" t="s">
        <v>231</v>
      </c>
      <c r="F19" s="36" t="s">
        <v>188</v>
      </c>
      <c r="G19" s="60">
        <v>800000</v>
      </c>
      <c r="H19" s="62">
        <v>2021</v>
      </c>
      <c r="I19" s="61">
        <f t="array" ref="I19">INDEX(Macro!$Q$6:$Q$17,MATCH($H19,Macro!$K$6:$K$17,0))</f>
        <v>1.0578000000000001</v>
      </c>
      <c r="J19" s="40">
        <f>$G19*$I19</f>
        <v>846240.00000000012</v>
      </c>
      <c r="K19" s="59" t="s">
        <v>232</v>
      </c>
      <c r="L19" s="59" t="s">
        <v>233</v>
      </c>
      <c r="M19" s="23" t="s">
        <v>234</v>
      </c>
    </row>
    <row r="20" spans="1:26" ht="27.75" customHeight="1" x14ac:dyDescent="0.25">
      <c r="A20" s="11" t="s">
        <v>235</v>
      </c>
      <c r="B20" s="59" t="s">
        <v>236</v>
      </c>
      <c r="C20" s="36" t="s">
        <v>99</v>
      </c>
      <c r="D20" s="59" t="s">
        <v>237</v>
      </c>
      <c r="E20" s="59" t="s">
        <v>238</v>
      </c>
      <c r="F20" s="36" t="s">
        <v>188</v>
      </c>
      <c r="G20" s="60">
        <v>16014</v>
      </c>
      <c r="H20" s="62">
        <v>2022</v>
      </c>
      <c r="I20" s="61">
        <f t="array" ref="I20">INDEX(Macro!$Q$6:$Q$17,MATCH($H20,Macro!$K$6:$K$17,0))</f>
        <v>1</v>
      </c>
      <c r="J20" s="40">
        <f>$G20*$I20</f>
        <v>16014</v>
      </c>
      <c r="K20" s="59" t="s">
        <v>239</v>
      </c>
      <c r="L20" s="59" t="s">
        <v>240</v>
      </c>
      <c r="M20" s="23" t="s">
        <v>241</v>
      </c>
    </row>
    <row r="21" spans="1:26" ht="27.75" customHeight="1" x14ac:dyDescent="0.25">
      <c r="A21" s="11" t="s">
        <v>242</v>
      </c>
      <c r="B21" s="59" t="s">
        <v>243</v>
      </c>
      <c r="C21" s="36" t="s">
        <v>109</v>
      </c>
      <c r="D21" s="59" t="s">
        <v>244</v>
      </c>
      <c r="E21" s="59" t="s">
        <v>231</v>
      </c>
      <c r="F21" s="36" t="s">
        <v>245</v>
      </c>
      <c r="G21" s="60">
        <v>49500</v>
      </c>
      <c r="H21" s="62">
        <v>2022</v>
      </c>
      <c r="I21" s="36"/>
      <c r="J21" s="64">
        <f>$G21</f>
        <v>49500</v>
      </c>
      <c r="K21" s="59" t="s">
        <v>246</v>
      </c>
      <c r="L21" s="59" t="s">
        <v>247</v>
      </c>
      <c r="M21" s="23" t="s">
        <v>248</v>
      </c>
    </row>
    <row r="22" spans="1:26" ht="27.75" customHeight="1" x14ac:dyDescent="0.25">
      <c r="A22" s="11" t="s">
        <v>249</v>
      </c>
      <c r="B22" s="59" t="s">
        <v>250</v>
      </c>
      <c r="C22" s="36" t="s">
        <v>109</v>
      </c>
      <c r="D22" s="59" t="s">
        <v>251</v>
      </c>
      <c r="E22" s="59" t="s">
        <v>231</v>
      </c>
      <c r="F22" s="36" t="s">
        <v>245</v>
      </c>
      <c r="G22" s="60">
        <v>24050</v>
      </c>
      <c r="H22" s="62">
        <v>2022</v>
      </c>
      <c r="I22" s="36"/>
      <c r="J22" s="64">
        <f>$G22</f>
        <v>24050</v>
      </c>
      <c r="K22" s="59" t="s">
        <v>252</v>
      </c>
      <c r="L22" s="59" t="s">
        <v>247</v>
      </c>
      <c r="M22" s="23" t="s">
        <v>248</v>
      </c>
    </row>
    <row r="23" spans="1:26" ht="15" customHeight="1" x14ac:dyDescent="0.25">
      <c r="A23" s="11" t="s">
        <v>253</v>
      </c>
      <c r="B23" s="36" t="s">
        <v>254</v>
      </c>
      <c r="C23" s="36" t="s">
        <v>109</v>
      </c>
      <c r="D23" s="36" t="s">
        <v>255</v>
      </c>
      <c r="E23" s="36" t="s">
        <v>256</v>
      </c>
      <c r="F23" s="36"/>
      <c r="G23" s="36"/>
      <c r="H23" s="36"/>
      <c r="I23" s="36"/>
      <c r="J23" s="63">
        <f>G21/G22</f>
        <v>2.058212058212058</v>
      </c>
      <c r="K23" s="36"/>
      <c r="L23" s="36"/>
    </row>
    <row r="24" spans="1:26" ht="27.75" customHeight="1" x14ac:dyDescent="0.25">
      <c r="A24" s="11" t="s">
        <v>257</v>
      </c>
      <c r="B24" s="59" t="s">
        <v>258</v>
      </c>
      <c r="C24" s="36" t="s">
        <v>99</v>
      </c>
      <c r="D24" s="59" t="s">
        <v>259</v>
      </c>
      <c r="E24" s="59" t="s">
        <v>187</v>
      </c>
      <c r="F24" s="36" t="s">
        <v>188</v>
      </c>
      <c r="G24" s="60">
        <v>99990</v>
      </c>
      <c r="H24" s="62">
        <v>2024</v>
      </c>
      <c r="I24" s="61">
        <f t="array" ref="I24">INDEX(Macro!$Q$6:$Q$17,MATCH($H24,Macro!$K$6:$K$17,0))</f>
        <v>0.9118002323011688</v>
      </c>
      <c r="J24" s="40">
        <f>$G24*$I24</f>
        <v>91170.905227793875</v>
      </c>
      <c r="K24" s="59"/>
      <c r="L24" s="59" t="s">
        <v>190</v>
      </c>
      <c r="M24" s="23" t="s">
        <v>191</v>
      </c>
    </row>
    <row r="25" spans="1:26" ht="15" customHeight="1" x14ac:dyDescent="0.25">
      <c r="A25" s="11" t="s">
        <v>260</v>
      </c>
      <c r="B25" s="59" t="s">
        <v>261</v>
      </c>
      <c r="C25" s="36" t="s">
        <v>103</v>
      </c>
      <c r="D25" s="36"/>
      <c r="E25" s="36" t="s">
        <v>262</v>
      </c>
      <c r="F25" s="36" t="s">
        <v>188</v>
      </c>
      <c r="G25" s="35">
        <f>IFERROR(AVERAGEIFS('Vehicle Price'!$K$2:$K$11633,'Vehicle Price'!$E$2:$E$11633,"Renault",'Vehicle Price'!$F$2:$F$11633,"*KWID*"),"n/a")</f>
        <v>63711.819444444445</v>
      </c>
      <c r="H25" s="36">
        <v>2022</v>
      </c>
      <c r="I25" s="36"/>
      <c r="J25" s="35">
        <f>G25</f>
        <v>63711.819444444445</v>
      </c>
      <c r="K25" s="59" t="s">
        <v>263</v>
      </c>
      <c r="L25" s="36"/>
    </row>
    <row r="26" spans="1:26" ht="15" customHeight="1" x14ac:dyDescent="0.25">
      <c r="A26" s="11" t="s">
        <v>264</v>
      </c>
      <c r="B26" s="36" t="s">
        <v>265</v>
      </c>
      <c r="C26" s="36"/>
      <c r="D26" s="36"/>
      <c r="E26" s="36" t="s">
        <v>266</v>
      </c>
      <c r="F26" s="36"/>
      <c r="G26" s="36"/>
      <c r="H26" s="36"/>
      <c r="I26" s="36"/>
      <c r="J26" s="63">
        <f>J24/J25</f>
        <v>1.4309888812278113</v>
      </c>
      <c r="K26" s="36"/>
      <c r="L26" s="36"/>
    </row>
    <row r="27" spans="1:26" ht="27.75" customHeight="1" x14ac:dyDescent="0.25">
      <c r="A27" s="11" t="s">
        <v>267</v>
      </c>
      <c r="B27" s="59" t="s">
        <v>268</v>
      </c>
      <c r="C27" s="36" t="s">
        <v>99</v>
      </c>
      <c r="D27" s="59" t="s">
        <v>259</v>
      </c>
      <c r="E27" s="59" t="s">
        <v>187</v>
      </c>
      <c r="F27" s="36" t="s">
        <v>188</v>
      </c>
      <c r="G27" s="60">
        <v>169990</v>
      </c>
      <c r="H27" s="62">
        <v>2024</v>
      </c>
      <c r="I27" s="61">
        <f t="array" ref="I27">INDEX(Macro!$Q$6:$Q$17,MATCH($H27,Macro!$K$6:$K$17,0))</f>
        <v>0.9118002323011688</v>
      </c>
      <c r="J27" s="40">
        <f>$G27*$I27</f>
        <v>154996.9214888757</v>
      </c>
      <c r="K27" s="59"/>
      <c r="L27" s="59" t="s">
        <v>190</v>
      </c>
      <c r="M27" s="23" t="s">
        <v>191</v>
      </c>
    </row>
    <row r="28" spans="1:26" ht="27.75" customHeight="1" x14ac:dyDescent="0.25">
      <c r="A28" s="11" t="s">
        <v>269</v>
      </c>
      <c r="B28" s="59" t="s">
        <v>270</v>
      </c>
      <c r="C28" s="36" t="s">
        <v>103</v>
      </c>
      <c r="D28" s="36"/>
      <c r="E28" s="36" t="s">
        <v>262</v>
      </c>
      <c r="F28" s="36" t="s">
        <v>188</v>
      </c>
      <c r="G28" s="35">
        <f>IFERROR(AVERAGEIFS('Vehicle Price'!$K$2:$K$11633,'Vehicle Price'!$E$2:$E$11633,"Peugeot",'Vehicle Price'!$F$2:$F$11633,"*2008*"),"n/a")</f>
        <v>111368.22972972973</v>
      </c>
      <c r="H28" s="36">
        <v>2022</v>
      </c>
      <c r="I28" s="36"/>
      <c r="J28" s="35">
        <f>G28</f>
        <v>111368.22972972973</v>
      </c>
      <c r="K28" s="59" t="s">
        <v>271</v>
      </c>
      <c r="L28" s="36"/>
    </row>
    <row r="29" spans="1:26" ht="15" customHeight="1" x14ac:dyDescent="0.25">
      <c r="A29" s="11" t="s">
        <v>272</v>
      </c>
      <c r="B29" s="36" t="s">
        <v>273</v>
      </c>
      <c r="C29" s="36"/>
      <c r="D29" s="36"/>
      <c r="E29" s="36" t="s">
        <v>266</v>
      </c>
      <c r="F29" s="36"/>
      <c r="G29" s="36"/>
      <c r="H29" s="36"/>
      <c r="I29" s="36"/>
      <c r="J29" s="63">
        <f>J27/J28</f>
        <v>1.3917516859612906</v>
      </c>
      <c r="K29" s="36"/>
      <c r="L29" s="36"/>
    </row>
    <row r="30" spans="1:26" ht="27.75" customHeight="1" x14ac:dyDescent="0.25">
      <c r="A30" s="11" t="s">
        <v>274</v>
      </c>
      <c r="B30" s="59" t="s">
        <v>275</v>
      </c>
      <c r="C30" s="36" t="s">
        <v>99</v>
      </c>
      <c r="D30" s="36" t="s">
        <v>276</v>
      </c>
      <c r="E30" s="36" t="s">
        <v>256</v>
      </c>
      <c r="F30" s="36"/>
      <c r="G30" s="36"/>
      <c r="H30" s="36"/>
      <c r="I30" s="36"/>
      <c r="J30" s="63">
        <f>AVERAGE(J26,J29)</f>
        <v>1.411370283594551</v>
      </c>
      <c r="K30" s="36"/>
      <c r="L30" s="36"/>
    </row>
    <row r="31" spans="1:26" ht="15.75" customHeight="1" x14ac:dyDescent="0.25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 spans="1:26" ht="15" customHeight="1" x14ac:dyDescent="0.25">
      <c r="A32" s="11" t="s">
        <v>277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2:12" ht="15.75" customHeight="1" x14ac:dyDescent="0.25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</row>
    <row r="34" spans="2:12" ht="15.75" customHeight="1" x14ac:dyDescent="0.25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5" spans="2:12" ht="15.75" customHeight="1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spans="2:12" ht="15.75" customHeight="1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2:12" ht="15.75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</row>
    <row r="38" spans="2:12" ht="15.75" customHeight="1" x14ac:dyDescent="0.25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spans="2:12" ht="15.75" customHeight="1" x14ac:dyDescent="0.25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</row>
    <row r="40" spans="2:12" ht="15.75" customHeight="1" x14ac:dyDescent="0.25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</row>
    <row r="41" spans="2:12" ht="15.75" customHeight="1" x14ac:dyDescent="0.25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</row>
    <row r="42" spans="2:12" ht="15.75" customHeight="1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</row>
    <row r="43" spans="2:12" ht="15.75" customHeight="1" x14ac:dyDescent="0.2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</row>
    <row r="44" spans="2:12" ht="15.75" customHeight="1" x14ac:dyDescent="0.25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</row>
    <row r="45" spans="2:12" ht="15.75" customHeight="1" x14ac:dyDescent="0.25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</row>
    <row r="46" spans="2:12" ht="15.75" customHeight="1" x14ac:dyDescent="0.25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</row>
    <row r="47" spans="2:12" ht="15.75" customHeight="1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</row>
    <row r="48" spans="2:12" ht="15.75" customHeight="1" x14ac:dyDescent="0.25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</row>
    <row r="49" spans="2:12" ht="15.75" customHeight="1" x14ac:dyDescent="0.25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</row>
    <row r="50" spans="2:12" ht="15.75" customHeight="1" x14ac:dyDescent="0.25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</row>
    <row r="51" spans="2:12" ht="15.75" customHeight="1" x14ac:dyDescent="0.25"/>
    <row r="52" spans="2:12" ht="15.75" customHeight="1" x14ac:dyDescent="0.25"/>
    <row r="53" spans="2:12" ht="15.75" customHeight="1" x14ac:dyDescent="0.25"/>
    <row r="54" spans="2:12" ht="15.75" customHeight="1" x14ac:dyDescent="0.25"/>
    <row r="55" spans="2:12" ht="15.75" customHeight="1" x14ac:dyDescent="0.25"/>
    <row r="56" spans="2:12" ht="15.75" customHeight="1" x14ac:dyDescent="0.25"/>
    <row r="57" spans="2:12" ht="15.75" customHeight="1" x14ac:dyDescent="0.25"/>
    <row r="58" spans="2:12" ht="15.75" customHeight="1" x14ac:dyDescent="0.25"/>
    <row r="59" spans="2:12" ht="15.75" customHeight="1" x14ac:dyDescent="0.25"/>
    <row r="60" spans="2:12" ht="15.75" customHeight="1" x14ac:dyDescent="0.25"/>
    <row r="61" spans="2:12" ht="15.75" customHeight="1" x14ac:dyDescent="0.25"/>
    <row r="62" spans="2:12" ht="15.75" customHeight="1" x14ac:dyDescent="0.25"/>
    <row r="63" spans="2:12" ht="15.75" customHeight="1" x14ac:dyDescent="0.25"/>
    <row r="64" spans="2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M6" r:id="rId1"/>
    <hyperlink ref="M7" r:id="rId2"/>
    <hyperlink ref="M8" r:id="rId3"/>
    <hyperlink ref="M9" r:id="rId4"/>
    <hyperlink ref="M10" r:id="rId5"/>
    <hyperlink ref="M11" r:id="rId6"/>
    <hyperlink ref="M12" r:id="rId7"/>
    <hyperlink ref="M13" r:id="rId8"/>
    <hyperlink ref="M14" r:id="rId9"/>
    <hyperlink ref="M15" r:id="rId10"/>
    <hyperlink ref="M17" r:id="rId11"/>
    <hyperlink ref="M18" r:id="rId12"/>
    <hyperlink ref="M19" r:id="rId13"/>
    <hyperlink ref="M20" r:id="rId14"/>
    <hyperlink ref="M21" r:id="rId15"/>
    <hyperlink ref="M22" r:id="rId16"/>
    <hyperlink ref="M24" r:id="rId17"/>
    <hyperlink ref="M27" r:id="rId18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33"/>
  <sheetViews>
    <sheetView zoomScaleNormal="100" workbookViewId="0"/>
  </sheetViews>
  <sheetFormatPr baseColWidth="10" defaultColWidth="14.42578125" defaultRowHeight="15" x14ac:dyDescent="0.25"/>
  <cols>
    <col min="1" max="12" width="10.7109375" style="1" customWidth="1"/>
    <col min="13" max="13" width="9" style="1" customWidth="1"/>
    <col min="14" max="15" width="15" style="1" customWidth="1"/>
  </cols>
  <sheetData>
    <row r="1" spans="1:15" ht="15" customHeight="1" x14ac:dyDescent="0.25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</row>
    <row r="2" spans="1:15" ht="15" customHeight="1" x14ac:dyDescent="0.25">
      <c r="A2" s="1">
        <v>2022</v>
      </c>
      <c r="B2" s="1" t="s">
        <v>293</v>
      </c>
      <c r="C2" s="1" t="s">
        <v>294</v>
      </c>
      <c r="D2" s="1" t="s">
        <v>295</v>
      </c>
      <c r="E2" s="1" t="s">
        <v>296</v>
      </c>
      <c r="F2" s="1" t="s">
        <v>297</v>
      </c>
      <c r="G2" s="1" t="s">
        <v>105</v>
      </c>
      <c r="H2" s="1" t="s">
        <v>298</v>
      </c>
      <c r="I2" s="1">
        <v>2.8</v>
      </c>
      <c r="J2" s="1">
        <v>2023</v>
      </c>
      <c r="K2" s="1">
        <v>376788</v>
      </c>
      <c r="L2" s="1">
        <v>0</v>
      </c>
      <c r="M2" s="1">
        <f t="array" ref="M2">SUMPRODUCT(MAX(ISNUMBER(SEARCH('Class Rules'!$B$6:$B$85,$E2))*ISNUMBER(SEARCH('Class Rules'!$C$6:$C$85,$F2))*'Class Rules'!$A$6:$A$85))</f>
        <v>36</v>
      </c>
      <c r="N2" s="1" t="str">
        <f t="array" ref="N2">IF($M2=0,'Class Rules'!$D$3,INDEX('Class Rules'!$D$6:$D$85,MATCH($M2,'Class Rules'!$A$6:$A$85,0)))</f>
        <v>Freight LDV</v>
      </c>
      <c r="O2" s="1" t="str">
        <f t="array" ref="O2">IF(SUMPRODUCT(MAX(ISNUMBER(SEARCH(Fuel_Rules!$A$6:$A$30,$E2))*ISNUMBER(SEARCH(Fuel_Rules!$B$6:$B$30,$F2))*(Fuel_Rules!$A$6:$A$30&lt;&gt;"")))&gt;0,"Plug-in hybrid",IF($G2="Diesel","Diesel","Gasoline"))</f>
        <v>Diesel</v>
      </c>
    </row>
    <row r="3" spans="1:15" ht="15" customHeight="1" x14ac:dyDescent="0.25">
      <c r="A3" s="1">
        <v>2022</v>
      </c>
      <c r="B3" s="1" t="s">
        <v>293</v>
      </c>
      <c r="C3" s="1" t="s">
        <v>299</v>
      </c>
      <c r="D3" s="1" t="s">
        <v>300</v>
      </c>
      <c r="E3" s="1" t="s">
        <v>296</v>
      </c>
      <c r="F3" s="1" t="s">
        <v>301</v>
      </c>
      <c r="G3" s="1" t="s">
        <v>105</v>
      </c>
      <c r="H3" s="1" t="s">
        <v>298</v>
      </c>
      <c r="I3" s="1">
        <v>2.8</v>
      </c>
      <c r="J3" s="1">
        <v>2023</v>
      </c>
      <c r="K3" s="1">
        <v>415360</v>
      </c>
      <c r="L3" s="1">
        <v>0</v>
      </c>
      <c r="M3" s="1">
        <f t="array" ref="M3">SUMPRODUCT(MAX(ISNUMBER(SEARCH('Class Rules'!$B$6:$B$85,$E3))*ISNUMBER(SEARCH('Class Rules'!$C$6:$C$85,$F3))*'Class Rules'!$A$6:$A$85))</f>
        <v>37</v>
      </c>
      <c r="N3" s="1" t="str">
        <f t="array" ref="N3">IF($M3=0,'Class Rules'!$D$3,INDEX('Class Rules'!$D$6:$D$85,MATCH($M3,'Class Rules'!$A$6:$A$85,0)))</f>
        <v>Freight LDV</v>
      </c>
      <c r="O3" s="1" t="str">
        <f t="array" ref="O3">IF(SUMPRODUCT(MAX(ISNUMBER(SEARCH(Fuel_Rules!$A$6:$A$30,$E3))*ISNUMBER(SEARCH(Fuel_Rules!$B$6:$B$30,$F3))*(Fuel_Rules!$A$6:$A$30&lt;&gt;"")))&gt;0,"Plug-in hybrid",IF($G3="Diesel","Diesel","Gasoline"))</f>
        <v>Diesel</v>
      </c>
    </row>
    <row r="4" spans="1:15" ht="15" customHeight="1" x14ac:dyDescent="0.25">
      <c r="A4" s="1">
        <v>2022</v>
      </c>
      <c r="B4" s="1" t="s">
        <v>293</v>
      </c>
      <c r="C4" s="1" t="s">
        <v>302</v>
      </c>
      <c r="D4" s="1" t="s">
        <v>303</v>
      </c>
      <c r="E4" s="1" t="s">
        <v>296</v>
      </c>
      <c r="F4" s="1" t="s">
        <v>304</v>
      </c>
      <c r="G4" s="1" t="s">
        <v>105</v>
      </c>
      <c r="H4" s="1" t="s">
        <v>298</v>
      </c>
      <c r="I4" s="1">
        <v>2.8</v>
      </c>
      <c r="J4" s="1">
        <v>2023</v>
      </c>
      <c r="K4" s="1">
        <v>553850</v>
      </c>
      <c r="L4" s="1">
        <v>0</v>
      </c>
      <c r="M4" s="1">
        <f t="array" ref="M4">SUMPRODUCT(MAX(ISNUMBER(SEARCH('Class Rules'!$B$6:$B$85,$E4))*ISNUMBER(SEARCH('Class Rules'!$C$6:$C$85,$F4))*'Class Rules'!$A$6:$A$85))</f>
        <v>68</v>
      </c>
      <c r="N4" s="1" t="str">
        <f t="array" ref="N4">IF($M4=0,'Class Rules'!$D$3,INDEX('Class Rules'!$D$6:$D$85,MATCH($M4,'Class Rules'!$A$6:$A$85,0)))</f>
        <v>Passenger HDV</v>
      </c>
      <c r="O4" s="1" t="str">
        <f t="array" ref="O4">IF(SUMPRODUCT(MAX(ISNUMBER(SEARCH(Fuel_Rules!$A$6:$A$30,$E4))*ISNUMBER(SEARCH(Fuel_Rules!$B$6:$B$30,$F4))*(Fuel_Rules!$A$6:$A$30&lt;&gt;"")))&gt;0,"Plug-in hybrid",IF($G4="Diesel","Diesel","Gasoline"))</f>
        <v>Diesel</v>
      </c>
    </row>
    <row r="5" spans="1:15" ht="15" customHeight="1" x14ac:dyDescent="0.25">
      <c r="A5" s="1">
        <v>2022</v>
      </c>
      <c r="B5" s="1" t="s">
        <v>293</v>
      </c>
      <c r="C5" s="1" t="s">
        <v>305</v>
      </c>
      <c r="D5" s="1" t="s">
        <v>306</v>
      </c>
      <c r="E5" s="1" t="s">
        <v>296</v>
      </c>
      <c r="F5" s="1" t="s">
        <v>307</v>
      </c>
      <c r="G5" s="1" t="s">
        <v>105</v>
      </c>
      <c r="H5" s="1" t="s">
        <v>298</v>
      </c>
      <c r="I5" s="1">
        <v>2.8</v>
      </c>
      <c r="J5" s="1">
        <v>2023</v>
      </c>
      <c r="K5" s="1">
        <v>500812</v>
      </c>
      <c r="L5" s="1">
        <v>0</v>
      </c>
      <c r="M5" s="1">
        <f t="array" ref="M5">SUMPRODUCT(MAX(ISNUMBER(SEARCH('Class Rules'!$B$6:$B$85,$E5))*ISNUMBER(SEARCH('Class Rules'!$C$6:$C$85,$F5))*'Class Rules'!$A$6:$A$85))</f>
        <v>69</v>
      </c>
      <c r="N5" s="1" t="str">
        <f t="array" ref="N5">IF($M5=0,'Class Rules'!$D$3,INDEX('Class Rules'!$D$6:$D$85,MATCH($M5,'Class Rules'!$A$6:$A$85,0)))</f>
        <v>Passenger HDV</v>
      </c>
      <c r="O5" s="1" t="str">
        <f t="array" ref="O5">IF(SUMPRODUCT(MAX(ISNUMBER(SEARCH(Fuel_Rules!$A$6:$A$30,$E5))*ISNUMBER(SEARCH(Fuel_Rules!$B$6:$B$30,$F5))*(Fuel_Rules!$A$6:$A$30&lt;&gt;"")))&gt;0,"Plug-in hybrid",IF($G5="Diesel","Diesel","Gasoline"))</f>
        <v>Diesel</v>
      </c>
    </row>
    <row r="6" spans="1:15" ht="15" customHeight="1" x14ac:dyDescent="0.25">
      <c r="A6" s="1">
        <v>2022</v>
      </c>
      <c r="B6" s="1" t="s">
        <v>293</v>
      </c>
      <c r="C6" s="1" t="s">
        <v>308</v>
      </c>
      <c r="D6" s="1" t="s">
        <v>309</v>
      </c>
      <c r="E6" s="1" t="s">
        <v>310</v>
      </c>
      <c r="F6" s="1" t="s">
        <v>311</v>
      </c>
      <c r="G6" s="1" t="s">
        <v>103</v>
      </c>
      <c r="H6" s="1" t="s">
        <v>298</v>
      </c>
      <c r="I6" s="1">
        <v>5.2</v>
      </c>
      <c r="J6" s="1">
        <v>2023</v>
      </c>
      <c r="K6" s="1">
        <v>1684762</v>
      </c>
      <c r="L6" s="1">
        <v>0</v>
      </c>
      <c r="M6" s="1">
        <f t="array" ref="M6">SUMPRODUCT(MAX(ISNUMBER(SEARCH('Class Rules'!$B$6:$B$85,$E6))*ISNUMBER(SEARCH('Class Rules'!$C$6:$C$85,$F6))*'Class Rules'!$A$6:$A$85))</f>
        <v>0</v>
      </c>
      <c r="N6" s="1" t="str">
        <f t="array" ref="N6">IF($M6=0,'Class Rules'!$D$3,INDEX('Class Rules'!$D$6:$D$85,MATCH($M6,'Class Rules'!$A$6:$A$85,0)))</f>
        <v>Passenger LDV</v>
      </c>
      <c r="O6" s="1" t="str">
        <f t="array" ref="O6">IF(SUMPRODUCT(MAX(ISNUMBER(SEARCH(Fuel_Rules!$A$6:$A$30,$E6))*ISNUMBER(SEARCH(Fuel_Rules!$B$6:$B$30,$F6))*(Fuel_Rules!$A$6:$A$30&lt;&gt;"")))&gt;0,"Plug-in hybrid",IF($G6="Diesel","Diesel","Gasoline"))</f>
        <v>Gasoline</v>
      </c>
    </row>
    <row r="7" spans="1:15" ht="15" customHeight="1" x14ac:dyDescent="0.25">
      <c r="A7" s="1">
        <v>2022</v>
      </c>
      <c r="B7" s="1" t="s">
        <v>293</v>
      </c>
      <c r="C7" s="1" t="s">
        <v>312</v>
      </c>
      <c r="D7" s="1" t="s">
        <v>313</v>
      </c>
      <c r="E7" s="1" t="s">
        <v>310</v>
      </c>
      <c r="F7" s="1" t="s">
        <v>314</v>
      </c>
      <c r="G7" s="1" t="s">
        <v>103</v>
      </c>
      <c r="H7" s="1" t="s">
        <v>298</v>
      </c>
      <c r="I7" s="1">
        <v>3</v>
      </c>
      <c r="J7" s="1">
        <v>2023</v>
      </c>
      <c r="K7" s="1">
        <v>554512</v>
      </c>
      <c r="L7" s="1">
        <v>0</v>
      </c>
      <c r="M7" s="1">
        <f t="array" ref="M7">SUMPRODUCT(MAX(ISNUMBER(SEARCH('Class Rules'!$B$6:$B$85,$E7))*ISNUMBER(SEARCH('Class Rules'!$C$6:$C$85,$F7))*'Class Rules'!$A$6:$A$85))</f>
        <v>0</v>
      </c>
      <c r="N7" s="1" t="str">
        <f t="array" ref="N7">IF($M7=0,'Class Rules'!$D$3,INDEX('Class Rules'!$D$6:$D$85,MATCH($M7,'Class Rules'!$A$6:$A$85,0)))</f>
        <v>Passenger LDV</v>
      </c>
      <c r="O7" s="1" t="str">
        <f t="array" ref="O7">IF(SUMPRODUCT(MAX(ISNUMBER(SEARCH(Fuel_Rules!$A$6:$A$30,$E7))*ISNUMBER(SEARCH(Fuel_Rules!$B$6:$B$30,$F7))*(Fuel_Rules!$A$6:$A$30&lt;&gt;"")))&gt;0,"Plug-in hybrid",IF($G7="Diesel","Diesel","Gasoline"))</f>
        <v>Gasoline</v>
      </c>
    </row>
    <row r="8" spans="1:15" ht="15" customHeight="1" x14ac:dyDescent="0.25">
      <c r="A8" s="1">
        <v>2022</v>
      </c>
      <c r="B8" s="1" t="s">
        <v>293</v>
      </c>
      <c r="C8" s="1" t="s">
        <v>315</v>
      </c>
      <c r="D8" s="1" t="s">
        <v>316</v>
      </c>
      <c r="E8" s="1" t="s">
        <v>310</v>
      </c>
      <c r="F8" s="1" t="s">
        <v>317</v>
      </c>
      <c r="G8" s="1" t="s">
        <v>103</v>
      </c>
      <c r="H8" s="1" t="s">
        <v>298</v>
      </c>
      <c r="I8" s="1">
        <v>2.5</v>
      </c>
      <c r="J8" s="1">
        <v>2023</v>
      </c>
      <c r="K8" s="1">
        <v>579983</v>
      </c>
      <c r="L8" s="1">
        <v>0</v>
      </c>
      <c r="M8" s="1">
        <f t="array" ref="M8">SUMPRODUCT(MAX(ISNUMBER(SEARCH('Class Rules'!$B$6:$B$85,$E8))*ISNUMBER(SEARCH('Class Rules'!$C$6:$C$85,$F8))*'Class Rules'!$A$6:$A$85))</f>
        <v>0</v>
      </c>
      <c r="N8" s="1" t="str">
        <f t="array" ref="N8">IF($M8=0,'Class Rules'!$D$3,INDEX('Class Rules'!$D$6:$D$85,MATCH($M8,'Class Rules'!$A$6:$A$85,0)))</f>
        <v>Passenger LDV</v>
      </c>
      <c r="O8" s="1" t="str">
        <f t="array" ref="O8">IF(SUMPRODUCT(MAX(ISNUMBER(SEARCH(Fuel_Rules!$A$6:$A$30,$E8))*ISNUMBER(SEARCH(Fuel_Rules!$B$6:$B$30,$F8))*(Fuel_Rules!$A$6:$A$30&lt;&gt;"")))&gt;0,"Plug-in hybrid",IF($G8="Diesel","Diesel","Gasoline"))</f>
        <v>Gasoline</v>
      </c>
    </row>
    <row r="9" spans="1:15" ht="15" customHeight="1" x14ac:dyDescent="0.25">
      <c r="A9" s="1">
        <v>2022</v>
      </c>
      <c r="B9" s="1" t="s">
        <v>293</v>
      </c>
      <c r="C9" s="1" t="s">
        <v>318</v>
      </c>
      <c r="D9" s="1" t="s">
        <v>319</v>
      </c>
      <c r="E9" s="1" t="s">
        <v>310</v>
      </c>
      <c r="F9" s="1" t="s">
        <v>320</v>
      </c>
      <c r="G9" s="1" t="s">
        <v>103</v>
      </c>
      <c r="H9" s="1" t="s">
        <v>298</v>
      </c>
      <c r="I9" s="1">
        <v>4</v>
      </c>
      <c r="J9" s="1">
        <v>2023</v>
      </c>
      <c r="K9" s="1">
        <v>1074585</v>
      </c>
      <c r="L9" s="1">
        <v>0</v>
      </c>
      <c r="M9" s="1">
        <f t="array" ref="M9">SUMPRODUCT(MAX(ISNUMBER(SEARCH('Class Rules'!$B$6:$B$85,$E9))*ISNUMBER(SEARCH('Class Rules'!$C$6:$C$85,$F9))*'Class Rules'!$A$6:$A$85))</f>
        <v>0</v>
      </c>
      <c r="N9" s="1" t="str">
        <f t="array" ref="N9">IF($M9=0,'Class Rules'!$D$3,INDEX('Class Rules'!$D$6:$D$85,MATCH($M9,'Class Rules'!$A$6:$A$85,0)))</f>
        <v>Passenger LDV</v>
      </c>
      <c r="O9" s="1" t="str">
        <f t="array" ref="O9">IF(SUMPRODUCT(MAX(ISNUMBER(SEARCH(Fuel_Rules!$A$6:$A$30,$E9))*ISNUMBER(SEARCH(Fuel_Rules!$B$6:$B$30,$F9))*(Fuel_Rules!$A$6:$A$30&lt;&gt;"")))&gt;0,"Plug-in hybrid",IF($G9="Diesel","Diesel","Gasoline"))</f>
        <v>Gasoline</v>
      </c>
    </row>
    <row r="10" spans="1:15" ht="15" customHeight="1" x14ac:dyDescent="0.25">
      <c r="A10" s="1">
        <v>2022</v>
      </c>
      <c r="B10" s="1" t="s">
        <v>293</v>
      </c>
      <c r="C10" s="1" t="s">
        <v>321</v>
      </c>
      <c r="D10" s="1" t="s">
        <v>322</v>
      </c>
      <c r="E10" s="1" t="s">
        <v>310</v>
      </c>
      <c r="F10" s="1" t="s">
        <v>323</v>
      </c>
      <c r="G10" s="1" t="s">
        <v>103</v>
      </c>
      <c r="H10" s="1" t="s">
        <v>298</v>
      </c>
      <c r="I10" s="1">
        <v>2.5</v>
      </c>
      <c r="J10" s="1">
        <v>2023</v>
      </c>
      <c r="K10" s="1">
        <v>609083</v>
      </c>
      <c r="L10" s="1">
        <v>0</v>
      </c>
      <c r="M10" s="1">
        <f t="array" ref="M10">SUMPRODUCT(MAX(ISNUMBER(SEARCH('Class Rules'!$B$6:$B$85,$E10))*ISNUMBER(SEARCH('Class Rules'!$C$6:$C$85,$F10))*'Class Rules'!$A$6:$A$85))</f>
        <v>0</v>
      </c>
      <c r="N10" s="1" t="str">
        <f t="array" ref="N10">IF($M10=0,'Class Rules'!$D$3,INDEX('Class Rules'!$D$6:$D$85,MATCH($M10,'Class Rules'!$A$6:$A$85,0)))</f>
        <v>Passenger LDV</v>
      </c>
      <c r="O10" s="1" t="str">
        <f t="array" ref="O10">IF(SUMPRODUCT(MAX(ISNUMBER(SEARCH(Fuel_Rules!$A$6:$A$30,$E10))*ISNUMBER(SEARCH(Fuel_Rules!$B$6:$B$30,$F10))*(Fuel_Rules!$A$6:$A$30&lt;&gt;"")))&gt;0,"Plug-in hybrid",IF($G10="Diesel","Diesel","Gasoline"))</f>
        <v>Gasoline</v>
      </c>
    </row>
    <row r="11" spans="1:15" ht="15" customHeight="1" x14ac:dyDescent="0.25">
      <c r="A11" s="1">
        <v>2022</v>
      </c>
      <c r="B11" s="1" t="s">
        <v>293</v>
      </c>
      <c r="C11" s="1" t="s">
        <v>324</v>
      </c>
      <c r="D11" s="1" t="s">
        <v>325</v>
      </c>
      <c r="E11" s="1" t="s">
        <v>310</v>
      </c>
      <c r="F11" s="1" t="s">
        <v>326</v>
      </c>
      <c r="G11" s="1" t="s">
        <v>103</v>
      </c>
      <c r="H11" s="1" t="s">
        <v>298</v>
      </c>
      <c r="I11" s="1">
        <v>4</v>
      </c>
      <c r="J11" s="1">
        <v>2023</v>
      </c>
      <c r="K11" s="1">
        <v>1096751</v>
      </c>
      <c r="L11" s="1">
        <v>0</v>
      </c>
      <c r="M11" s="1">
        <f t="array" ref="M11">SUMPRODUCT(MAX(ISNUMBER(SEARCH('Class Rules'!$B$6:$B$85,$E11))*ISNUMBER(SEARCH('Class Rules'!$C$6:$C$85,$F11))*'Class Rules'!$A$6:$A$85))</f>
        <v>0</v>
      </c>
      <c r="N11" s="1" t="str">
        <f t="array" ref="N11">IF($M11=0,'Class Rules'!$D$3,INDEX('Class Rules'!$D$6:$D$85,MATCH($M11,'Class Rules'!$A$6:$A$85,0)))</f>
        <v>Passenger LDV</v>
      </c>
      <c r="O11" s="1" t="str">
        <f t="array" ref="O11">IF(SUMPRODUCT(MAX(ISNUMBER(SEARCH(Fuel_Rules!$A$6:$A$30,$E11))*ISNUMBER(SEARCH(Fuel_Rules!$B$6:$B$30,$F11))*(Fuel_Rules!$A$6:$A$30&lt;&gt;"")))&gt;0,"Plug-in hybrid",IF($G11="Diesel","Diesel","Gasoline"))</f>
        <v>Gasoline</v>
      </c>
    </row>
    <row r="12" spans="1:15" ht="15" customHeight="1" x14ac:dyDescent="0.25">
      <c r="A12" s="1">
        <v>2022</v>
      </c>
      <c r="B12" s="1" t="s">
        <v>293</v>
      </c>
      <c r="C12" s="1" t="s">
        <v>327</v>
      </c>
      <c r="D12" s="1" t="s">
        <v>328</v>
      </c>
      <c r="E12" s="1" t="s">
        <v>310</v>
      </c>
      <c r="F12" s="1" t="s">
        <v>329</v>
      </c>
      <c r="G12" s="1" t="s">
        <v>103</v>
      </c>
      <c r="H12" s="1" t="s">
        <v>298</v>
      </c>
      <c r="I12" s="1">
        <v>1.4</v>
      </c>
      <c r="J12" s="1">
        <v>2023</v>
      </c>
      <c r="K12" s="1">
        <v>289233</v>
      </c>
      <c r="L12" s="1">
        <v>0</v>
      </c>
      <c r="M12" s="1">
        <f t="array" ref="M12">SUMPRODUCT(MAX(ISNUMBER(SEARCH('Class Rules'!$B$6:$B$85,$E12))*ISNUMBER(SEARCH('Class Rules'!$C$6:$C$85,$F12))*'Class Rules'!$A$6:$A$85))</f>
        <v>0</v>
      </c>
      <c r="N12" s="1" t="str">
        <f t="array" ref="N12">IF($M12=0,'Class Rules'!$D$3,INDEX('Class Rules'!$D$6:$D$85,MATCH($M12,'Class Rules'!$A$6:$A$85,0)))</f>
        <v>Passenger LDV</v>
      </c>
      <c r="O12" s="1" t="str">
        <f t="array" ref="O12">IF(SUMPRODUCT(MAX(ISNUMBER(SEARCH(Fuel_Rules!$A$6:$A$30,$E12))*ISNUMBER(SEARCH(Fuel_Rules!$B$6:$B$30,$F12))*(Fuel_Rules!$A$6:$A$30&lt;&gt;"")))&gt;0,"Plug-in hybrid",IF($G12="Diesel","Diesel","Gasoline"))</f>
        <v>Gasoline</v>
      </c>
    </row>
    <row r="13" spans="1:15" ht="15" customHeight="1" x14ac:dyDescent="0.25">
      <c r="A13" s="1">
        <v>2022</v>
      </c>
      <c r="B13" s="1" t="s">
        <v>293</v>
      </c>
      <c r="C13" s="1" t="s">
        <v>330</v>
      </c>
      <c r="D13" s="1" t="s">
        <v>331</v>
      </c>
      <c r="E13" s="1" t="s">
        <v>310</v>
      </c>
      <c r="F13" s="1" t="s">
        <v>332</v>
      </c>
      <c r="G13" s="1" t="s">
        <v>103</v>
      </c>
      <c r="H13" s="1" t="s">
        <v>298</v>
      </c>
      <c r="I13" s="1">
        <v>1.4</v>
      </c>
      <c r="J13" s="1">
        <v>2023</v>
      </c>
      <c r="K13" s="1">
        <v>251466</v>
      </c>
      <c r="L13" s="1">
        <v>0</v>
      </c>
      <c r="M13" s="1">
        <f t="array" ref="M13">SUMPRODUCT(MAX(ISNUMBER(SEARCH('Class Rules'!$B$6:$B$85,$E13))*ISNUMBER(SEARCH('Class Rules'!$C$6:$C$85,$F13))*'Class Rules'!$A$6:$A$85))</f>
        <v>0</v>
      </c>
      <c r="N13" s="1" t="str">
        <f t="array" ref="N13">IF($M13=0,'Class Rules'!$D$3,INDEX('Class Rules'!$D$6:$D$85,MATCH($M13,'Class Rules'!$A$6:$A$85,0)))</f>
        <v>Passenger LDV</v>
      </c>
      <c r="O13" s="1" t="str">
        <f t="array" ref="O13">IF(SUMPRODUCT(MAX(ISNUMBER(SEARCH(Fuel_Rules!$A$6:$A$30,$E13))*ISNUMBER(SEARCH(Fuel_Rules!$B$6:$B$30,$F13))*(Fuel_Rules!$A$6:$A$30&lt;&gt;"")))&gt;0,"Plug-in hybrid",IF($G13="Diesel","Diesel","Gasoline"))</f>
        <v>Gasoline</v>
      </c>
    </row>
    <row r="14" spans="1:15" ht="15" customHeight="1" x14ac:dyDescent="0.25">
      <c r="A14" s="1">
        <v>2022</v>
      </c>
      <c r="B14" s="1" t="s">
        <v>293</v>
      </c>
      <c r="C14" s="1" t="s">
        <v>333</v>
      </c>
      <c r="D14" s="1" t="s">
        <v>334</v>
      </c>
      <c r="E14" s="1" t="s">
        <v>310</v>
      </c>
      <c r="F14" s="1" t="s">
        <v>335</v>
      </c>
      <c r="G14" s="1" t="s">
        <v>103</v>
      </c>
      <c r="H14" s="1" t="s">
        <v>298</v>
      </c>
      <c r="I14" s="1">
        <v>1.4</v>
      </c>
      <c r="J14" s="1">
        <v>2023</v>
      </c>
      <c r="K14" s="1">
        <v>273265</v>
      </c>
      <c r="L14" s="1">
        <v>0</v>
      </c>
      <c r="M14" s="1">
        <f t="array" ref="M14">SUMPRODUCT(MAX(ISNUMBER(SEARCH('Class Rules'!$B$6:$B$85,$E14))*ISNUMBER(SEARCH('Class Rules'!$C$6:$C$85,$F14))*'Class Rules'!$A$6:$A$85))</f>
        <v>0</v>
      </c>
      <c r="N14" s="1" t="str">
        <f t="array" ref="N14">IF($M14=0,'Class Rules'!$D$3,INDEX('Class Rules'!$D$6:$D$85,MATCH($M14,'Class Rules'!$A$6:$A$85,0)))</f>
        <v>Passenger LDV</v>
      </c>
      <c r="O14" s="1" t="str">
        <f t="array" ref="O14">IF(SUMPRODUCT(MAX(ISNUMBER(SEARCH(Fuel_Rules!$A$6:$A$30,$E14))*ISNUMBER(SEARCH(Fuel_Rules!$B$6:$B$30,$F14))*(Fuel_Rules!$A$6:$A$30&lt;&gt;"")))&gt;0,"Plug-in hybrid",IF($G14="Diesel","Diesel","Gasoline"))</f>
        <v>Gasoline</v>
      </c>
    </row>
    <row r="15" spans="1:15" ht="15" customHeight="1" x14ac:dyDescent="0.25">
      <c r="A15" s="1">
        <v>2022</v>
      </c>
      <c r="B15" s="1" t="s">
        <v>293</v>
      </c>
      <c r="C15" s="1" t="s">
        <v>336</v>
      </c>
      <c r="D15" s="1" t="s">
        <v>337</v>
      </c>
      <c r="E15" s="1" t="s">
        <v>310</v>
      </c>
      <c r="F15" s="1" t="s">
        <v>338</v>
      </c>
      <c r="G15" s="1" t="s">
        <v>103</v>
      </c>
      <c r="H15" s="1" t="s">
        <v>298</v>
      </c>
      <c r="I15" s="1">
        <v>2</v>
      </c>
      <c r="J15" s="1">
        <v>2023</v>
      </c>
      <c r="K15" s="1">
        <v>394733</v>
      </c>
      <c r="L15" s="1">
        <v>0</v>
      </c>
      <c r="M15" s="1">
        <f t="array" ref="M15">SUMPRODUCT(MAX(ISNUMBER(SEARCH('Class Rules'!$B$6:$B$85,$E15))*ISNUMBER(SEARCH('Class Rules'!$C$6:$C$85,$F15))*'Class Rules'!$A$6:$A$85))</f>
        <v>0</v>
      </c>
      <c r="N15" s="1" t="str">
        <f t="array" ref="N15">IF($M15=0,'Class Rules'!$D$3,INDEX('Class Rules'!$D$6:$D$85,MATCH($M15,'Class Rules'!$A$6:$A$85,0)))</f>
        <v>Passenger LDV</v>
      </c>
      <c r="O15" s="1" t="str">
        <f t="array" ref="O15">IF(SUMPRODUCT(MAX(ISNUMBER(SEARCH(Fuel_Rules!$A$6:$A$30,$E15))*ISNUMBER(SEARCH(Fuel_Rules!$B$6:$B$30,$F15))*(Fuel_Rules!$A$6:$A$30&lt;&gt;"")))&gt;0,"Plug-in hybrid",IF($G15="Diesel","Diesel","Gasoline"))</f>
        <v>Gasoline</v>
      </c>
    </row>
    <row r="16" spans="1:15" ht="15" customHeight="1" x14ac:dyDescent="0.25">
      <c r="A16" s="1">
        <v>2022</v>
      </c>
      <c r="B16" s="1" t="s">
        <v>293</v>
      </c>
      <c r="C16" s="1" t="s">
        <v>339</v>
      </c>
      <c r="D16" s="1" t="s">
        <v>340</v>
      </c>
      <c r="E16" s="1" t="s">
        <v>310</v>
      </c>
      <c r="F16" s="1" t="s">
        <v>341</v>
      </c>
      <c r="G16" s="1" t="s">
        <v>103</v>
      </c>
      <c r="H16" s="1" t="s">
        <v>298</v>
      </c>
      <c r="I16" s="1">
        <v>2</v>
      </c>
      <c r="J16" s="1">
        <v>2023</v>
      </c>
      <c r="K16" s="1">
        <v>345733</v>
      </c>
      <c r="L16" s="1">
        <v>0</v>
      </c>
      <c r="M16" s="1">
        <f t="array" ref="M16">SUMPRODUCT(MAX(ISNUMBER(SEARCH('Class Rules'!$B$6:$B$85,$E16))*ISNUMBER(SEARCH('Class Rules'!$C$6:$C$85,$F16))*'Class Rules'!$A$6:$A$85))</f>
        <v>0</v>
      </c>
      <c r="N16" s="1" t="str">
        <f t="array" ref="N16">IF($M16=0,'Class Rules'!$D$3,INDEX('Class Rules'!$D$6:$D$85,MATCH($M16,'Class Rules'!$A$6:$A$85,0)))</f>
        <v>Passenger LDV</v>
      </c>
      <c r="O16" s="1" t="str">
        <f t="array" ref="O16">IF(SUMPRODUCT(MAX(ISNUMBER(SEARCH(Fuel_Rules!$A$6:$A$30,$E16))*ISNUMBER(SEARCH(Fuel_Rules!$B$6:$B$30,$F16))*(Fuel_Rules!$A$6:$A$30&lt;&gt;"")))&gt;0,"Plug-in hybrid",IF($G16="Diesel","Diesel","Gasoline"))</f>
        <v>Gasoline</v>
      </c>
    </row>
    <row r="17" spans="1:15" ht="15" customHeight="1" x14ac:dyDescent="0.25">
      <c r="A17" s="1">
        <v>2022</v>
      </c>
      <c r="B17" s="1" t="s">
        <v>293</v>
      </c>
      <c r="C17" s="1" t="s">
        <v>342</v>
      </c>
      <c r="D17" s="1" t="s">
        <v>343</v>
      </c>
      <c r="E17" s="1" t="s">
        <v>310</v>
      </c>
      <c r="F17" s="1" t="s">
        <v>344</v>
      </c>
      <c r="G17" s="1" t="s">
        <v>103</v>
      </c>
      <c r="H17" s="1" t="s">
        <v>298</v>
      </c>
      <c r="I17" s="1">
        <v>1.4</v>
      </c>
      <c r="J17" s="1">
        <v>2023</v>
      </c>
      <c r="K17" s="1">
        <v>166116</v>
      </c>
      <c r="L17" s="1">
        <v>0</v>
      </c>
      <c r="M17" s="1">
        <f t="array" ref="M17">SUMPRODUCT(MAX(ISNUMBER(SEARCH('Class Rules'!$B$6:$B$85,$E17))*ISNUMBER(SEARCH('Class Rules'!$C$6:$C$85,$F17))*'Class Rules'!$A$6:$A$85))</f>
        <v>0</v>
      </c>
      <c r="N17" s="1" t="str">
        <f t="array" ref="N17">IF($M17=0,'Class Rules'!$D$3,INDEX('Class Rules'!$D$6:$D$85,MATCH($M17,'Class Rules'!$A$6:$A$85,0)))</f>
        <v>Passenger LDV</v>
      </c>
      <c r="O17" s="1" t="str">
        <f t="array" ref="O17">IF(SUMPRODUCT(MAX(ISNUMBER(SEARCH(Fuel_Rules!$A$6:$A$30,$E17))*ISNUMBER(SEARCH(Fuel_Rules!$B$6:$B$30,$F17))*(Fuel_Rules!$A$6:$A$30&lt;&gt;"")))&gt;0,"Plug-in hybrid",IF($G17="Diesel","Diesel","Gasoline"))</f>
        <v>Gasoline</v>
      </c>
    </row>
    <row r="18" spans="1:15" ht="15" customHeight="1" x14ac:dyDescent="0.25">
      <c r="A18" s="1">
        <v>2022</v>
      </c>
      <c r="B18" s="1" t="s">
        <v>293</v>
      </c>
      <c r="C18" s="1" t="s">
        <v>345</v>
      </c>
      <c r="D18" s="1" t="s">
        <v>346</v>
      </c>
      <c r="E18" s="1" t="s">
        <v>310</v>
      </c>
      <c r="F18" s="1" t="s">
        <v>347</v>
      </c>
      <c r="G18" s="1" t="s">
        <v>103</v>
      </c>
      <c r="H18" s="1" t="s">
        <v>298</v>
      </c>
      <c r="I18" s="1">
        <v>1.4</v>
      </c>
      <c r="J18" s="1">
        <v>2023</v>
      </c>
      <c r="K18" s="1">
        <v>181215</v>
      </c>
      <c r="L18" s="1">
        <v>0</v>
      </c>
      <c r="M18" s="1">
        <f t="array" ref="M18">SUMPRODUCT(MAX(ISNUMBER(SEARCH('Class Rules'!$B$6:$B$85,$E18))*ISNUMBER(SEARCH('Class Rules'!$C$6:$C$85,$F18))*'Class Rules'!$A$6:$A$85))</f>
        <v>0</v>
      </c>
      <c r="N18" s="1" t="str">
        <f t="array" ref="N18">IF($M18=0,'Class Rules'!$D$3,INDEX('Class Rules'!$D$6:$D$85,MATCH($M18,'Class Rules'!$A$6:$A$85,0)))</f>
        <v>Passenger LDV</v>
      </c>
      <c r="O18" s="1" t="str">
        <f t="array" ref="O18">IF(SUMPRODUCT(MAX(ISNUMBER(SEARCH(Fuel_Rules!$A$6:$A$30,$E18))*ISNUMBER(SEARCH(Fuel_Rules!$B$6:$B$30,$F18))*(Fuel_Rules!$A$6:$A$30&lt;&gt;"")))&gt;0,"Plug-in hybrid",IF($G18="Diesel","Diesel","Gasoline"))</f>
        <v>Gasoline</v>
      </c>
    </row>
    <row r="19" spans="1:15" ht="15" customHeight="1" x14ac:dyDescent="0.25">
      <c r="A19" s="1">
        <v>2022</v>
      </c>
      <c r="B19" s="1" t="s">
        <v>293</v>
      </c>
      <c r="C19" s="1" t="s">
        <v>348</v>
      </c>
      <c r="D19" s="1" t="s">
        <v>349</v>
      </c>
      <c r="E19" s="1" t="s">
        <v>310</v>
      </c>
      <c r="F19" s="1" t="s">
        <v>350</v>
      </c>
      <c r="G19" s="1" t="s">
        <v>103</v>
      </c>
      <c r="H19" s="1" t="s">
        <v>298</v>
      </c>
      <c r="I19" s="1">
        <v>2</v>
      </c>
      <c r="J19" s="1">
        <v>2023</v>
      </c>
      <c r="K19" s="1">
        <v>207845</v>
      </c>
      <c r="L19" s="1">
        <v>0</v>
      </c>
      <c r="M19" s="1">
        <f t="array" ref="M19">SUMPRODUCT(MAX(ISNUMBER(SEARCH('Class Rules'!$B$6:$B$85,$E19))*ISNUMBER(SEARCH('Class Rules'!$C$6:$C$85,$F19))*'Class Rules'!$A$6:$A$85))</f>
        <v>0</v>
      </c>
      <c r="N19" s="1" t="str">
        <f t="array" ref="N19">IF($M19=0,'Class Rules'!$D$3,INDEX('Class Rules'!$D$6:$D$85,MATCH($M19,'Class Rules'!$A$6:$A$85,0)))</f>
        <v>Passenger LDV</v>
      </c>
      <c r="O19" s="1" t="str">
        <f t="array" ref="O19">IF(SUMPRODUCT(MAX(ISNUMBER(SEARCH(Fuel_Rules!$A$6:$A$30,$E19))*ISNUMBER(SEARCH(Fuel_Rules!$B$6:$B$30,$F19))*(Fuel_Rules!$A$6:$A$30&lt;&gt;"")))&gt;0,"Plug-in hybrid",IF($G19="Diesel","Diesel","Gasoline"))</f>
        <v>Gasoline</v>
      </c>
    </row>
    <row r="20" spans="1:15" ht="15" customHeight="1" x14ac:dyDescent="0.25">
      <c r="A20" s="1">
        <v>2022</v>
      </c>
      <c r="B20" s="1" t="s">
        <v>293</v>
      </c>
      <c r="C20" s="1" t="s">
        <v>351</v>
      </c>
      <c r="D20" s="1" t="s">
        <v>352</v>
      </c>
      <c r="E20" s="1" t="s">
        <v>310</v>
      </c>
      <c r="F20" s="1" t="s">
        <v>353</v>
      </c>
      <c r="G20" s="1" t="s">
        <v>103</v>
      </c>
      <c r="H20" s="1" t="s">
        <v>298</v>
      </c>
      <c r="I20" s="1">
        <v>2</v>
      </c>
      <c r="J20" s="1">
        <v>2023</v>
      </c>
      <c r="K20" s="1">
        <v>358233</v>
      </c>
      <c r="L20" s="1">
        <v>0</v>
      </c>
      <c r="M20" s="1">
        <f t="array" ref="M20">SUMPRODUCT(MAX(ISNUMBER(SEARCH('Class Rules'!$B$6:$B$85,$E20))*ISNUMBER(SEARCH('Class Rules'!$C$6:$C$85,$F20))*'Class Rules'!$A$6:$A$85))</f>
        <v>0</v>
      </c>
      <c r="N20" s="1" t="str">
        <f t="array" ref="N20">IF($M20=0,'Class Rules'!$D$3,INDEX('Class Rules'!$D$6:$D$85,MATCH($M20,'Class Rules'!$A$6:$A$85,0)))</f>
        <v>Passenger LDV</v>
      </c>
      <c r="O20" s="1" t="str">
        <f t="array" ref="O20">IF(SUMPRODUCT(MAX(ISNUMBER(SEARCH(Fuel_Rules!$A$6:$A$30,$E20))*ISNUMBER(SEARCH(Fuel_Rules!$B$6:$B$30,$F20))*(Fuel_Rules!$A$6:$A$30&lt;&gt;"")))&gt;0,"Plug-in hybrid",IF($G20="Diesel","Diesel","Gasoline"))</f>
        <v>Gasoline</v>
      </c>
    </row>
    <row r="21" spans="1:15" ht="15" customHeight="1" x14ac:dyDescent="0.25">
      <c r="A21" s="1">
        <v>2022</v>
      </c>
      <c r="B21" s="1" t="s">
        <v>293</v>
      </c>
      <c r="C21" s="1" t="s">
        <v>354</v>
      </c>
      <c r="D21" s="1" t="s">
        <v>355</v>
      </c>
      <c r="E21" s="1" t="s">
        <v>310</v>
      </c>
      <c r="F21" s="1" t="s">
        <v>356</v>
      </c>
      <c r="G21" s="1" t="s">
        <v>103</v>
      </c>
      <c r="H21" s="1" t="s">
        <v>298</v>
      </c>
      <c r="I21" s="1">
        <v>2.9</v>
      </c>
      <c r="J21" s="1">
        <v>2023</v>
      </c>
      <c r="K21" s="1">
        <v>735013</v>
      </c>
      <c r="L21" s="1">
        <v>0</v>
      </c>
      <c r="M21" s="1">
        <f t="array" ref="M21">SUMPRODUCT(MAX(ISNUMBER(SEARCH('Class Rules'!$B$6:$B$85,$E21))*ISNUMBER(SEARCH('Class Rules'!$C$6:$C$85,$F21))*'Class Rules'!$A$6:$A$85))</f>
        <v>0</v>
      </c>
      <c r="N21" s="1" t="str">
        <f t="array" ref="N21">IF($M21=0,'Class Rules'!$D$3,INDEX('Class Rules'!$D$6:$D$85,MATCH($M21,'Class Rules'!$A$6:$A$85,0)))</f>
        <v>Passenger LDV</v>
      </c>
      <c r="O21" s="1" t="str">
        <f t="array" ref="O21">IF(SUMPRODUCT(MAX(ISNUMBER(SEARCH(Fuel_Rules!$A$6:$A$30,$E21))*ISNUMBER(SEARCH(Fuel_Rules!$B$6:$B$30,$F21))*(Fuel_Rules!$A$6:$A$30&lt;&gt;"")))&gt;0,"Plug-in hybrid",IF($G21="Diesel","Diesel","Gasoline"))</f>
        <v>Gasoline</v>
      </c>
    </row>
    <row r="22" spans="1:15" ht="15" customHeight="1" x14ac:dyDescent="0.25">
      <c r="A22" s="1">
        <v>2022</v>
      </c>
      <c r="B22" s="1" t="s">
        <v>293</v>
      </c>
      <c r="C22" s="1" t="s">
        <v>357</v>
      </c>
      <c r="D22" s="1" t="s">
        <v>358</v>
      </c>
      <c r="E22" s="1" t="s">
        <v>310</v>
      </c>
      <c r="F22" s="1" t="s">
        <v>359</v>
      </c>
      <c r="G22" s="1" t="s">
        <v>103</v>
      </c>
      <c r="H22" s="1" t="s">
        <v>298</v>
      </c>
      <c r="I22" s="1">
        <v>2</v>
      </c>
      <c r="J22" s="1">
        <v>2023</v>
      </c>
      <c r="K22" s="1">
        <v>315566</v>
      </c>
      <c r="L22" s="1">
        <v>0</v>
      </c>
      <c r="M22" s="1">
        <f t="array" ref="M22">SUMPRODUCT(MAX(ISNUMBER(SEARCH('Class Rules'!$B$6:$B$85,$E22))*ISNUMBER(SEARCH('Class Rules'!$C$6:$C$85,$F22))*'Class Rules'!$A$6:$A$85))</f>
        <v>0</v>
      </c>
      <c r="N22" s="1" t="str">
        <f t="array" ref="N22">IF($M22=0,'Class Rules'!$D$3,INDEX('Class Rules'!$D$6:$D$85,MATCH($M22,'Class Rules'!$A$6:$A$85,0)))</f>
        <v>Passenger LDV</v>
      </c>
      <c r="O22" s="1" t="str">
        <f t="array" ref="O22">IF(SUMPRODUCT(MAX(ISNUMBER(SEARCH(Fuel_Rules!$A$6:$A$30,$E22))*ISNUMBER(SEARCH(Fuel_Rules!$B$6:$B$30,$F22))*(Fuel_Rules!$A$6:$A$30&lt;&gt;"")))&gt;0,"Plug-in hybrid",IF($G22="Diesel","Diesel","Gasoline"))</f>
        <v>Gasoline</v>
      </c>
    </row>
    <row r="23" spans="1:15" ht="15" customHeight="1" x14ac:dyDescent="0.25">
      <c r="A23" s="1">
        <v>2022</v>
      </c>
      <c r="B23" s="1" t="s">
        <v>293</v>
      </c>
      <c r="C23" s="1" t="s">
        <v>360</v>
      </c>
      <c r="D23" s="1" t="s">
        <v>361</v>
      </c>
      <c r="E23" s="1" t="s">
        <v>310</v>
      </c>
      <c r="F23" s="1" t="s">
        <v>362</v>
      </c>
      <c r="G23" s="1" t="s">
        <v>103</v>
      </c>
      <c r="H23" s="1" t="s">
        <v>298</v>
      </c>
      <c r="I23" s="1">
        <v>2</v>
      </c>
      <c r="J23" s="1">
        <v>2023</v>
      </c>
      <c r="K23" s="1">
        <v>290393</v>
      </c>
      <c r="L23" s="1">
        <v>0</v>
      </c>
      <c r="M23" s="1">
        <f t="array" ref="M23">SUMPRODUCT(MAX(ISNUMBER(SEARCH('Class Rules'!$B$6:$B$85,$E23))*ISNUMBER(SEARCH('Class Rules'!$C$6:$C$85,$F23))*'Class Rules'!$A$6:$A$85))</f>
        <v>0</v>
      </c>
      <c r="N23" s="1" t="str">
        <f t="array" ref="N23">IF($M23=0,'Class Rules'!$D$3,INDEX('Class Rules'!$D$6:$D$85,MATCH($M23,'Class Rules'!$A$6:$A$85,0)))</f>
        <v>Passenger LDV</v>
      </c>
      <c r="O23" s="1" t="str">
        <f t="array" ref="O23">IF(SUMPRODUCT(MAX(ISNUMBER(SEARCH(Fuel_Rules!$A$6:$A$30,$E23))*ISNUMBER(SEARCH(Fuel_Rules!$B$6:$B$30,$F23))*(Fuel_Rules!$A$6:$A$30&lt;&gt;"")))&gt;0,"Plug-in hybrid",IF($G23="Diesel","Diesel","Gasoline"))</f>
        <v>Gasoline</v>
      </c>
    </row>
    <row r="24" spans="1:15" ht="15" customHeight="1" x14ac:dyDescent="0.25">
      <c r="A24" s="1">
        <v>2022</v>
      </c>
      <c r="B24" s="1" t="s">
        <v>293</v>
      </c>
      <c r="C24" s="1" t="s">
        <v>363</v>
      </c>
      <c r="D24" s="1" t="s">
        <v>364</v>
      </c>
      <c r="E24" s="1" t="s">
        <v>310</v>
      </c>
      <c r="F24" s="1" t="s">
        <v>365</v>
      </c>
      <c r="G24" s="1" t="s">
        <v>103</v>
      </c>
      <c r="H24" s="1" t="s">
        <v>298</v>
      </c>
      <c r="I24" s="1">
        <v>2</v>
      </c>
      <c r="J24" s="1">
        <v>2023</v>
      </c>
      <c r="K24" s="1">
        <v>393233</v>
      </c>
      <c r="L24" s="1">
        <v>0</v>
      </c>
      <c r="M24" s="1">
        <f t="array" ref="M24">SUMPRODUCT(MAX(ISNUMBER(SEARCH('Class Rules'!$B$6:$B$85,$E24))*ISNUMBER(SEARCH('Class Rules'!$C$6:$C$85,$F24))*'Class Rules'!$A$6:$A$85))</f>
        <v>0</v>
      </c>
      <c r="N24" s="1" t="str">
        <f t="array" ref="N24">IF($M24=0,'Class Rules'!$D$3,INDEX('Class Rules'!$D$6:$D$85,MATCH($M24,'Class Rules'!$A$6:$A$85,0)))</f>
        <v>Passenger LDV</v>
      </c>
      <c r="O24" s="1" t="str">
        <f t="array" ref="O24">IF(SUMPRODUCT(MAX(ISNUMBER(SEARCH(Fuel_Rules!$A$6:$A$30,$E24))*ISNUMBER(SEARCH(Fuel_Rules!$B$6:$B$30,$F24))*(Fuel_Rules!$A$6:$A$30&lt;&gt;"")))&gt;0,"Plug-in hybrid",IF($G24="Diesel","Diesel","Gasoline"))</f>
        <v>Gasoline</v>
      </c>
    </row>
    <row r="25" spans="1:15" ht="15" customHeight="1" x14ac:dyDescent="0.25">
      <c r="A25" s="1">
        <v>2022</v>
      </c>
      <c r="B25" s="1" t="s">
        <v>293</v>
      </c>
      <c r="C25" s="1" t="s">
        <v>366</v>
      </c>
      <c r="D25" s="1" t="s">
        <v>367</v>
      </c>
      <c r="E25" s="1" t="s">
        <v>310</v>
      </c>
      <c r="F25" s="1" t="s">
        <v>368</v>
      </c>
      <c r="G25" s="1" t="s">
        <v>103</v>
      </c>
      <c r="H25" s="1" t="s">
        <v>298</v>
      </c>
      <c r="I25" s="1">
        <v>3</v>
      </c>
      <c r="J25" s="1">
        <v>2023</v>
      </c>
      <c r="K25" s="1">
        <v>708458</v>
      </c>
      <c r="L25" s="1">
        <v>0</v>
      </c>
      <c r="M25" s="1">
        <f t="array" ref="M25">SUMPRODUCT(MAX(ISNUMBER(SEARCH('Class Rules'!$B$6:$B$85,$E25))*ISNUMBER(SEARCH('Class Rules'!$C$6:$C$85,$F25))*'Class Rules'!$A$6:$A$85))</f>
        <v>0</v>
      </c>
      <c r="N25" s="1" t="str">
        <f t="array" ref="N25">IF($M25=0,'Class Rules'!$D$3,INDEX('Class Rules'!$D$6:$D$85,MATCH($M25,'Class Rules'!$A$6:$A$85,0)))</f>
        <v>Passenger LDV</v>
      </c>
      <c r="O25" s="1" t="str">
        <f t="array" ref="O25">IF(SUMPRODUCT(MAX(ISNUMBER(SEARCH(Fuel_Rules!$A$6:$A$30,$E25))*ISNUMBER(SEARCH(Fuel_Rules!$B$6:$B$30,$F25))*(Fuel_Rules!$A$6:$A$30&lt;&gt;"")))&gt;0,"Plug-in hybrid",IF($G25="Diesel","Diesel","Gasoline"))</f>
        <v>Gasoline</v>
      </c>
    </row>
    <row r="26" spans="1:15" ht="15" customHeight="1" x14ac:dyDescent="0.25">
      <c r="A26" s="1">
        <v>2022</v>
      </c>
      <c r="B26" s="1" t="s">
        <v>293</v>
      </c>
      <c r="C26" s="1" t="s">
        <v>369</v>
      </c>
      <c r="D26" s="1" t="s">
        <v>370</v>
      </c>
      <c r="E26" s="1" t="s">
        <v>310</v>
      </c>
      <c r="F26" s="1" t="s">
        <v>371</v>
      </c>
      <c r="G26" s="1" t="s">
        <v>103</v>
      </c>
      <c r="H26" s="1" t="s">
        <v>298</v>
      </c>
      <c r="I26" s="1">
        <v>3</v>
      </c>
      <c r="J26" s="1">
        <v>2023</v>
      </c>
      <c r="K26" s="1">
        <v>659845</v>
      </c>
      <c r="L26" s="1">
        <v>0</v>
      </c>
      <c r="M26" s="1">
        <f t="array" ref="M26">SUMPRODUCT(MAX(ISNUMBER(SEARCH('Class Rules'!$B$6:$B$85,$E26))*ISNUMBER(SEARCH('Class Rules'!$C$6:$C$85,$F26))*'Class Rules'!$A$6:$A$85))</f>
        <v>0</v>
      </c>
      <c r="N26" s="1" t="str">
        <f t="array" ref="N26">IF($M26=0,'Class Rules'!$D$3,INDEX('Class Rules'!$D$6:$D$85,MATCH($M26,'Class Rules'!$A$6:$A$85,0)))</f>
        <v>Passenger LDV</v>
      </c>
      <c r="O26" s="1" t="str">
        <f t="array" ref="O26">IF(SUMPRODUCT(MAX(ISNUMBER(SEARCH(Fuel_Rules!$A$6:$A$30,$E26))*ISNUMBER(SEARCH(Fuel_Rules!$B$6:$B$30,$F26))*(Fuel_Rules!$A$6:$A$30&lt;&gt;"")))&gt;0,"Plug-in hybrid",IF($G26="Diesel","Diesel","Gasoline"))</f>
        <v>Gasoline</v>
      </c>
    </row>
    <row r="27" spans="1:15" ht="15" customHeight="1" x14ac:dyDescent="0.25">
      <c r="A27" s="1">
        <v>2022</v>
      </c>
      <c r="B27" s="1" t="s">
        <v>293</v>
      </c>
      <c r="C27" s="1" t="s">
        <v>372</v>
      </c>
      <c r="D27" s="1" t="s">
        <v>373</v>
      </c>
      <c r="E27" s="1" t="s">
        <v>310</v>
      </c>
      <c r="F27" s="1" t="s">
        <v>374</v>
      </c>
      <c r="G27" s="1" t="s">
        <v>103</v>
      </c>
      <c r="H27" s="1" t="s">
        <v>298</v>
      </c>
      <c r="I27" s="1">
        <v>3</v>
      </c>
      <c r="J27" s="1">
        <v>2023</v>
      </c>
      <c r="K27" s="1">
        <v>507691</v>
      </c>
      <c r="L27" s="1">
        <v>0</v>
      </c>
      <c r="M27" s="1">
        <f t="array" ref="M27">SUMPRODUCT(MAX(ISNUMBER(SEARCH('Class Rules'!$B$6:$B$85,$E27))*ISNUMBER(SEARCH('Class Rules'!$C$6:$C$85,$F27))*'Class Rules'!$A$6:$A$85))</f>
        <v>0</v>
      </c>
      <c r="N27" s="1" t="str">
        <f t="array" ref="N27">IF($M27=0,'Class Rules'!$D$3,INDEX('Class Rules'!$D$6:$D$85,MATCH($M27,'Class Rules'!$A$6:$A$85,0)))</f>
        <v>Passenger LDV</v>
      </c>
      <c r="O27" s="1" t="str">
        <f t="array" ref="O27">IF(SUMPRODUCT(MAX(ISNUMBER(SEARCH(Fuel_Rules!$A$6:$A$30,$E27))*ISNUMBER(SEARCH(Fuel_Rules!$B$6:$B$30,$F27))*(Fuel_Rules!$A$6:$A$30&lt;&gt;"")))&gt;0,"Plug-in hybrid",IF($G27="Diesel","Diesel","Gasoline"))</f>
        <v>Gasoline</v>
      </c>
    </row>
    <row r="28" spans="1:15" ht="15" customHeight="1" x14ac:dyDescent="0.25">
      <c r="A28" s="1">
        <v>2022</v>
      </c>
      <c r="B28" s="1" t="s">
        <v>293</v>
      </c>
      <c r="C28" s="1" t="s">
        <v>375</v>
      </c>
      <c r="D28" s="1" t="s">
        <v>376</v>
      </c>
      <c r="E28" s="1" t="s">
        <v>310</v>
      </c>
      <c r="F28" s="1" t="s">
        <v>377</v>
      </c>
      <c r="G28" s="1" t="s">
        <v>103</v>
      </c>
      <c r="H28" s="1" t="s">
        <v>298</v>
      </c>
      <c r="I28" s="1">
        <v>1.4</v>
      </c>
      <c r="J28" s="1">
        <v>2023</v>
      </c>
      <c r="K28" s="1">
        <v>198458</v>
      </c>
      <c r="L28" s="1">
        <v>0</v>
      </c>
      <c r="M28" s="1">
        <f t="array" ref="M28">SUMPRODUCT(MAX(ISNUMBER(SEARCH('Class Rules'!$B$6:$B$85,$E28))*ISNUMBER(SEARCH('Class Rules'!$C$6:$C$85,$F28))*'Class Rules'!$A$6:$A$85))</f>
        <v>0</v>
      </c>
      <c r="N28" s="1" t="str">
        <f t="array" ref="N28">IF($M28=0,'Class Rules'!$D$3,INDEX('Class Rules'!$D$6:$D$85,MATCH($M28,'Class Rules'!$A$6:$A$85,0)))</f>
        <v>Passenger LDV</v>
      </c>
      <c r="O28" s="1" t="str">
        <f t="array" ref="O28">IF(SUMPRODUCT(MAX(ISNUMBER(SEARCH(Fuel_Rules!$A$6:$A$30,$E28))*ISNUMBER(SEARCH(Fuel_Rules!$B$6:$B$30,$F28))*(Fuel_Rules!$A$6:$A$30&lt;&gt;"")))&gt;0,"Plug-in hybrid",IF($G28="Diesel","Diesel","Gasoline"))</f>
        <v>Gasoline</v>
      </c>
    </row>
    <row r="29" spans="1:15" ht="15" customHeight="1" x14ac:dyDescent="0.25">
      <c r="A29" s="1">
        <v>2022</v>
      </c>
      <c r="B29" s="1" t="s">
        <v>293</v>
      </c>
      <c r="C29" s="1" t="s">
        <v>378</v>
      </c>
      <c r="D29" s="1" t="s">
        <v>379</v>
      </c>
      <c r="E29" s="1" t="s">
        <v>310</v>
      </c>
      <c r="F29" s="1" t="s">
        <v>380</v>
      </c>
      <c r="G29" s="1" t="s">
        <v>103</v>
      </c>
      <c r="H29" s="1" t="s">
        <v>298</v>
      </c>
      <c r="I29" s="1">
        <v>2</v>
      </c>
      <c r="J29" s="1">
        <v>2023</v>
      </c>
      <c r="K29" s="1">
        <v>295658</v>
      </c>
      <c r="L29" s="1">
        <v>0</v>
      </c>
      <c r="M29" s="1">
        <f t="array" ref="M29">SUMPRODUCT(MAX(ISNUMBER(SEARCH('Class Rules'!$B$6:$B$85,$E29))*ISNUMBER(SEARCH('Class Rules'!$C$6:$C$85,$F29))*'Class Rules'!$A$6:$A$85))</f>
        <v>0</v>
      </c>
      <c r="N29" s="1" t="str">
        <f t="array" ref="N29">IF($M29=0,'Class Rules'!$D$3,INDEX('Class Rules'!$D$6:$D$85,MATCH($M29,'Class Rules'!$A$6:$A$85,0)))</f>
        <v>Passenger LDV</v>
      </c>
      <c r="O29" s="1" t="str">
        <f t="array" ref="O29">IF(SUMPRODUCT(MAX(ISNUMBER(SEARCH(Fuel_Rules!$A$6:$A$30,$E29))*ISNUMBER(SEARCH(Fuel_Rules!$B$6:$B$30,$F29))*(Fuel_Rules!$A$6:$A$30&lt;&gt;"")))&gt;0,"Plug-in hybrid",IF($G29="Diesel","Diesel","Gasoline"))</f>
        <v>Gasoline</v>
      </c>
    </row>
    <row r="30" spans="1:15" ht="15" customHeight="1" x14ac:dyDescent="0.25">
      <c r="A30" s="1">
        <v>2022</v>
      </c>
      <c r="B30" s="1" t="s">
        <v>293</v>
      </c>
      <c r="C30" s="1" t="s">
        <v>381</v>
      </c>
      <c r="D30" s="1" t="s">
        <v>382</v>
      </c>
      <c r="E30" s="1" t="s">
        <v>310</v>
      </c>
      <c r="F30" s="1" t="s">
        <v>383</v>
      </c>
      <c r="G30" s="1" t="s">
        <v>103</v>
      </c>
      <c r="H30" s="1" t="s">
        <v>298</v>
      </c>
      <c r="I30" s="1">
        <v>3</v>
      </c>
      <c r="J30" s="1">
        <v>2023</v>
      </c>
      <c r="K30" s="1">
        <v>599249</v>
      </c>
      <c r="L30" s="1">
        <v>0</v>
      </c>
      <c r="M30" s="1">
        <f t="array" ref="M30">SUMPRODUCT(MAX(ISNUMBER(SEARCH('Class Rules'!$B$6:$B$85,$E30))*ISNUMBER(SEARCH('Class Rules'!$C$6:$C$85,$F30))*'Class Rules'!$A$6:$A$85))</f>
        <v>0</v>
      </c>
      <c r="N30" s="1" t="str">
        <f t="array" ref="N30">IF($M30=0,'Class Rules'!$D$3,INDEX('Class Rules'!$D$6:$D$85,MATCH($M30,'Class Rules'!$A$6:$A$85,0)))</f>
        <v>Passenger LDV</v>
      </c>
      <c r="O30" s="1" t="str">
        <f t="array" ref="O30">IF(SUMPRODUCT(MAX(ISNUMBER(SEARCH(Fuel_Rules!$A$6:$A$30,$E30))*ISNUMBER(SEARCH(Fuel_Rules!$B$6:$B$30,$F30))*(Fuel_Rules!$A$6:$A$30&lt;&gt;"")))&gt;0,"Plug-in hybrid",IF($G30="Diesel","Diesel","Gasoline"))</f>
        <v>Gasoline</v>
      </c>
    </row>
    <row r="31" spans="1:15" ht="15" customHeight="1" x14ac:dyDescent="0.25">
      <c r="A31" s="1">
        <v>2022</v>
      </c>
      <c r="B31" s="1" t="s">
        <v>293</v>
      </c>
      <c r="C31" s="1" t="s">
        <v>384</v>
      </c>
      <c r="D31" s="1" t="s">
        <v>385</v>
      </c>
      <c r="E31" s="1" t="s">
        <v>310</v>
      </c>
      <c r="F31" s="1" t="s">
        <v>386</v>
      </c>
      <c r="G31" s="1" t="s">
        <v>103</v>
      </c>
      <c r="H31" s="1" t="s">
        <v>298</v>
      </c>
      <c r="I31" s="1">
        <v>4</v>
      </c>
      <c r="J31" s="1">
        <v>2023</v>
      </c>
      <c r="K31" s="1">
        <v>1202845</v>
      </c>
      <c r="L31" s="1">
        <v>0</v>
      </c>
      <c r="M31" s="1">
        <f t="array" ref="M31">SUMPRODUCT(MAX(ISNUMBER(SEARCH('Class Rules'!$B$6:$B$85,$E31))*ISNUMBER(SEARCH('Class Rules'!$C$6:$C$85,$F31))*'Class Rules'!$A$6:$A$85))</f>
        <v>0</v>
      </c>
      <c r="N31" s="1" t="str">
        <f t="array" ref="N31">IF($M31=0,'Class Rules'!$D$3,INDEX('Class Rules'!$D$6:$D$85,MATCH($M31,'Class Rules'!$A$6:$A$85,0)))</f>
        <v>Passenger LDV</v>
      </c>
      <c r="O31" s="1" t="str">
        <f t="array" ref="O31">IF(SUMPRODUCT(MAX(ISNUMBER(SEARCH(Fuel_Rules!$A$6:$A$30,$E31))*ISNUMBER(SEARCH(Fuel_Rules!$B$6:$B$30,$F31))*(Fuel_Rules!$A$6:$A$30&lt;&gt;"")))&gt;0,"Plug-in hybrid",IF($G31="Diesel","Diesel","Gasoline"))</f>
        <v>Gasoline</v>
      </c>
    </row>
    <row r="32" spans="1:15" ht="15" customHeight="1" x14ac:dyDescent="0.25">
      <c r="A32" s="1">
        <v>2022</v>
      </c>
      <c r="B32" s="1" t="s">
        <v>293</v>
      </c>
      <c r="C32" s="1" t="s">
        <v>387</v>
      </c>
      <c r="D32" s="1" t="s">
        <v>388</v>
      </c>
      <c r="E32" s="1" t="s">
        <v>310</v>
      </c>
      <c r="F32" s="1" t="s">
        <v>389</v>
      </c>
      <c r="G32" s="1" t="s">
        <v>103</v>
      </c>
      <c r="H32" s="1" t="s">
        <v>298</v>
      </c>
      <c r="I32" s="1">
        <v>2.9</v>
      </c>
      <c r="J32" s="1">
        <v>2023</v>
      </c>
      <c r="K32" s="1">
        <v>757591</v>
      </c>
      <c r="L32" s="1">
        <v>0</v>
      </c>
      <c r="M32" s="1">
        <f t="array" ref="M32">SUMPRODUCT(MAX(ISNUMBER(SEARCH('Class Rules'!$B$6:$B$85,$E32))*ISNUMBER(SEARCH('Class Rules'!$C$6:$C$85,$F32))*'Class Rules'!$A$6:$A$85))</f>
        <v>0</v>
      </c>
      <c r="N32" s="1" t="str">
        <f t="array" ref="N32">IF($M32=0,'Class Rules'!$D$3,INDEX('Class Rules'!$D$6:$D$85,MATCH($M32,'Class Rules'!$A$6:$A$85,0)))</f>
        <v>Passenger LDV</v>
      </c>
      <c r="O32" s="1" t="str">
        <f t="array" ref="O32">IF(SUMPRODUCT(MAX(ISNUMBER(SEARCH(Fuel_Rules!$A$6:$A$30,$E32))*ISNUMBER(SEARCH(Fuel_Rules!$B$6:$B$30,$F32))*(Fuel_Rules!$A$6:$A$30&lt;&gt;"")))&gt;0,"Plug-in hybrid",IF($G32="Diesel","Diesel","Gasoline"))</f>
        <v>Gasoline</v>
      </c>
    </row>
    <row r="33" spans="1:15" ht="15" customHeight="1" x14ac:dyDescent="0.25">
      <c r="A33" s="1">
        <v>2022</v>
      </c>
      <c r="B33" s="1" t="s">
        <v>293</v>
      </c>
      <c r="C33" s="1" t="s">
        <v>390</v>
      </c>
      <c r="D33" s="1" t="s">
        <v>391</v>
      </c>
      <c r="E33" s="1" t="s">
        <v>310</v>
      </c>
      <c r="F33" s="1" t="s">
        <v>392</v>
      </c>
      <c r="G33" s="1" t="s">
        <v>103</v>
      </c>
      <c r="H33" s="1" t="s">
        <v>298</v>
      </c>
      <c r="I33" s="1">
        <v>2</v>
      </c>
      <c r="J33" s="1">
        <v>2023</v>
      </c>
      <c r="K33" s="1">
        <v>366654</v>
      </c>
      <c r="L33" s="1">
        <v>0</v>
      </c>
      <c r="M33" s="1">
        <f t="array" ref="M33">SUMPRODUCT(MAX(ISNUMBER(SEARCH('Class Rules'!$B$6:$B$85,$E33))*ISNUMBER(SEARCH('Class Rules'!$C$6:$C$85,$F33))*'Class Rules'!$A$6:$A$85))</f>
        <v>0</v>
      </c>
      <c r="N33" s="1" t="str">
        <f t="array" ref="N33">IF($M33=0,'Class Rules'!$D$3,INDEX('Class Rules'!$D$6:$D$85,MATCH($M33,'Class Rules'!$A$6:$A$85,0)))</f>
        <v>Passenger LDV</v>
      </c>
      <c r="O33" s="1" t="str">
        <f t="array" ref="O33">IF(SUMPRODUCT(MAX(ISNUMBER(SEARCH(Fuel_Rules!$A$6:$A$30,$E33))*ISNUMBER(SEARCH(Fuel_Rules!$B$6:$B$30,$F33))*(Fuel_Rules!$A$6:$A$30&lt;&gt;"")))&gt;0,"Plug-in hybrid",IF($G33="Diesel","Diesel","Gasoline"))</f>
        <v>Gasoline</v>
      </c>
    </row>
    <row r="34" spans="1:15" ht="15" customHeight="1" x14ac:dyDescent="0.25">
      <c r="A34" s="1">
        <v>2022</v>
      </c>
      <c r="B34" s="1" t="s">
        <v>293</v>
      </c>
      <c r="C34" s="1" t="s">
        <v>393</v>
      </c>
      <c r="D34" s="1" t="s">
        <v>394</v>
      </c>
      <c r="E34" s="1" t="s">
        <v>310</v>
      </c>
      <c r="F34" s="1" t="s">
        <v>395</v>
      </c>
      <c r="G34" s="1" t="s">
        <v>103</v>
      </c>
      <c r="H34" s="1" t="s">
        <v>298</v>
      </c>
      <c r="I34" s="1">
        <v>2.5</v>
      </c>
      <c r="J34" s="1">
        <v>2023</v>
      </c>
      <c r="K34" s="1">
        <v>639186</v>
      </c>
      <c r="L34" s="1">
        <v>0</v>
      </c>
      <c r="M34" s="1">
        <f t="array" ref="M34">SUMPRODUCT(MAX(ISNUMBER(SEARCH('Class Rules'!$B$6:$B$85,$E34))*ISNUMBER(SEARCH('Class Rules'!$C$6:$C$85,$F34))*'Class Rules'!$A$6:$A$85))</f>
        <v>0</v>
      </c>
      <c r="N34" s="1" t="str">
        <f t="array" ref="N34">IF($M34=0,'Class Rules'!$D$3,INDEX('Class Rules'!$D$6:$D$85,MATCH($M34,'Class Rules'!$A$6:$A$85,0)))</f>
        <v>Passenger LDV</v>
      </c>
      <c r="O34" s="1" t="str">
        <f t="array" ref="O34">IF(SUMPRODUCT(MAX(ISNUMBER(SEARCH(Fuel_Rules!$A$6:$A$30,$E34))*ISNUMBER(SEARCH(Fuel_Rules!$B$6:$B$30,$F34))*(Fuel_Rules!$A$6:$A$30&lt;&gt;"")))&gt;0,"Plug-in hybrid",IF($G34="Diesel","Diesel","Gasoline"))</f>
        <v>Gasoline</v>
      </c>
    </row>
    <row r="35" spans="1:15" ht="15" customHeight="1" x14ac:dyDescent="0.25">
      <c r="A35" s="1">
        <v>2022</v>
      </c>
      <c r="B35" s="1" t="s">
        <v>293</v>
      </c>
      <c r="C35" s="1" t="s">
        <v>396</v>
      </c>
      <c r="D35" s="1" t="s">
        <v>397</v>
      </c>
      <c r="E35" s="1" t="s">
        <v>310</v>
      </c>
      <c r="F35" s="1" t="s">
        <v>398</v>
      </c>
      <c r="G35" s="1" t="s">
        <v>103</v>
      </c>
      <c r="H35" s="1" t="s">
        <v>298</v>
      </c>
      <c r="I35" s="1">
        <v>3</v>
      </c>
      <c r="J35" s="1">
        <v>2023</v>
      </c>
      <c r="K35" s="1">
        <v>592866</v>
      </c>
      <c r="L35" s="1">
        <v>0</v>
      </c>
      <c r="M35" s="1">
        <f t="array" ref="M35">SUMPRODUCT(MAX(ISNUMBER(SEARCH('Class Rules'!$B$6:$B$85,$E35))*ISNUMBER(SEARCH('Class Rules'!$C$6:$C$85,$F35))*'Class Rules'!$A$6:$A$85))</f>
        <v>0</v>
      </c>
      <c r="N35" s="1" t="str">
        <f t="array" ref="N35">IF($M35=0,'Class Rules'!$D$3,INDEX('Class Rules'!$D$6:$D$85,MATCH($M35,'Class Rules'!$A$6:$A$85,0)))</f>
        <v>Passenger LDV</v>
      </c>
      <c r="O35" s="1" t="str">
        <f t="array" ref="O35">IF(SUMPRODUCT(MAX(ISNUMBER(SEARCH(Fuel_Rules!$A$6:$A$30,$E35))*ISNUMBER(SEARCH(Fuel_Rules!$B$6:$B$30,$F35))*(Fuel_Rules!$A$6:$A$30&lt;&gt;"")))&gt;0,"Plug-in hybrid",IF($G35="Diesel","Diesel","Gasoline"))</f>
        <v>Gasoline</v>
      </c>
    </row>
    <row r="36" spans="1:15" ht="15" customHeight="1" x14ac:dyDescent="0.25">
      <c r="A36" s="1">
        <v>2022</v>
      </c>
      <c r="B36" s="1" t="s">
        <v>293</v>
      </c>
      <c r="C36" s="1" t="s">
        <v>399</v>
      </c>
      <c r="D36" s="1" t="s">
        <v>400</v>
      </c>
      <c r="E36" s="1" t="s">
        <v>310</v>
      </c>
      <c r="F36" s="1" t="s">
        <v>401</v>
      </c>
      <c r="G36" s="1" t="s">
        <v>103</v>
      </c>
      <c r="H36" s="1" t="s">
        <v>298</v>
      </c>
      <c r="I36" s="1">
        <v>1.4</v>
      </c>
      <c r="J36" s="1">
        <v>2023</v>
      </c>
      <c r="K36" s="1">
        <v>282515</v>
      </c>
      <c r="L36" s="1">
        <v>0</v>
      </c>
      <c r="M36" s="1">
        <f t="array" ref="M36">SUMPRODUCT(MAX(ISNUMBER(SEARCH('Class Rules'!$B$6:$B$85,$E36))*ISNUMBER(SEARCH('Class Rules'!$C$6:$C$85,$F36))*'Class Rules'!$A$6:$A$85))</f>
        <v>0</v>
      </c>
      <c r="N36" s="1" t="str">
        <f t="array" ref="N36">IF($M36=0,'Class Rules'!$D$3,INDEX('Class Rules'!$D$6:$D$85,MATCH($M36,'Class Rules'!$A$6:$A$85,0)))</f>
        <v>Passenger LDV</v>
      </c>
      <c r="O36" s="1" t="str">
        <f t="array" ref="O36">IF(SUMPRODUCT(MAX(ISNUMBER(SEARCH(Fuel_Rules!$A$6:$A$30,$E36))*ISNUMBER(SEARCH(Fuel_Rules!$B$6:$B$30,$F36))*(Fuel_Rules!$A$6:$A$30&lt;&gt;"")))&gt;0,"Plug-in hybrid",IF($G36="Diesel","Diesel","Gasoline"))</f>
        <v>Gasoline</v>
      </c>
    </row>
    <row r="37" spans="1:15" ht="15" customHeight="1" x14ac:dyDescent="0.25">
      <c r="A37" s="1">
        <v>2022</v>
      </c>
      <c r="B37" s="1" t="s">
        <v>293</v>
      </c>
      <c r="C37" s="1" t="s">
        <v>402</v>
      </c>
      <c r="D37" s="1" t="s">
        <v>403</v>
      </c>
      <c r="E37" s="1" t="s">
        <v>310</v>
      </c>
      <c r="F37" s="1" t="s">
        <v>404</v>
      </c>
      <c r="G37" s="1" t="s">
        <v>103</v>
      </c>
      <c r="H37" s="1" t="s">
        <v>298</v>
      </c>
      <c r="I37" s="1">
        <v>3</v>
      </c>
      <c r="J37" s="1">
        <v>2023</v>
      </c>
      <c r="K37" s="1">
        <v>641366</v>
      </c>
      <c r="L37" s="1">
        <v>0</v>
      </c>
      <c r="M37" s="1">
        <f t="array" ref="M37">SUMPRODUCT(MAX(ISNUMBER(SEARCH('Class Rules'!$B$6:$B$85,$E37))*ISNUMBER(SEARCH('Class Rules'!$C$6:$C$85,$F37))*'Class Rules'!$A$6:$A$85))</f>
        <v>0</v>
      </c>
      <c r="N37" s="1" t="str">
        <f t="array" ref="N37">IF($M37=0,'Class Rules'!$D$3,INDEX('Class Rules'!$D$6:$D$85,MATCH($M37,'Class Rules'!$A$6:$A$85,0)))</f>
        <v>Passenger LDV</v>
      </c>
      <c r="O37" s="1" t="str">
        <f t="array" ref="O37">IF(SUMPRODUCT(MAX(ISNUMBER(SEARCH(Fuel_Rules!$A$6:$A$30,$E37))*ISNUMBER(SEARCH(Fuel_Rules!$B$6:$B$30,$F37))*(Fuel_Rules!$A$6:$A$30&lt;&gt;"")))&gt;0,"Plug-in hybrid",IF($G37="Diesel","Diesel","Gasoline"))</f>
        <v>Gasoline</v>
      </c>
    </row>
    <row r="38" spans="1:15" ht="15" customHeight="1" x14ac:dyDescent="0.25">
      <c r="A38" s="1">
        <v>2022</v>
      </c>
      <c r="B38" s="1" t="s">
        <v>293</v>
      </c>
      <c r="C38" s="1" t="s">
        <v>405</v>
      </c>
      <c r="D38" s="1" t="s">
        <v>406</v>
      </c>
      <c r="E38" s="1" t="s">
        <v>310</v>
      </c>
      <c r="F38" s="1" t="s">
        <v>407</v>
      </c>
      <c r="G38" s="1" t="s">
        <v>103</v>
      </c>
      <c r="H38" s="1" t="s">
        <v>298</v>
      </c>
      <c r="I38" s="1">
        <v>2</v>
      </c>
      <c r="J38" s="1">
        <v>2023</v>
      </c>
      <c r="K38" s="1">
        <v>484866</v>
      </c>
      <c r="L38" s="1">
        <v>0</v>
      </c>
      <c r="M38" s="1">
        <f t="array" ref="M38">SUMPRODUCT(MAX(ISNUMBER(SEARCH('Class Rules'!$B$6:$B$85,$E38))*ISNUMBER(SEARCH('Class Rules'!$C$6:$C$85,$F38))*'Class Rules'!$A$6:$A$85))</f>
        <v>0</v>
      </c>
      <c r="N38" s="1" t="str">
        <f t="array" ref="N38">IF($M38=0,'Class Rules'!$D$3,INDEX('Class Rules'!$D$6:$D$85,MATCH($M38,'Class Rules'!$A$6:$A$85,0)))</f>
        <v>Passenger LDV</v>
      </c>
      <c r="O38" s="1" t="str">
        <f t="array" ref="O38">IF(SUMPRODUCT(MAX(ISNUMBER(SEARCH(Fuel_Rules!$A$6:$A$30,$E38))*ISNUMBER(SEARCH(Fuel_Rules!$B$6:$B$30,$F38))*(Fuel_Rules!$A$6:$A$30&lt;&gt;"")))&gt;0,"Plug-in hybrid",IF($G38="Diesel","Diesel","Gasoline"))</f>
        <v>Gasoline</v>
      </c>
    </row>
    <row r="39" spans="1:15" ht="15" customHeight="1" x14ac:dyDescent="0.25">
      <c r="A39" s="1">
        <v>2022</v>
      </c>
      <c r="B39" s="1" t="s">
        <v>293</v>
      </c>
      <c r="C39" s="1" t="s">
        <v>408</v>
      </c>
      <c r="D39" s="1" t="s">
        <v>409</v>
      </c>
      <c r="E39" s="1" t="s">
        <v>310</v>
      </c>
      <c r="F39" s="1" t="s">
        <v>410</v>
      </c>
      <c r="G39" s="1" t="s">
        <v>103</v>
      </c>
      <c r="H39" s="1" t="s">
        <v>298</v>
      </c>
      <c r="I39" s="1">
        <v>2</v>
      </c>
      <c r="J39" s="1">
        <v>2023</v>
      </c>
      <c r="K39" s="1">
        <v>419233</v>
      </c>
      <c r="L39" s="1">
        <v>0</v>
      </c>
      <c r="M39" s="1">
        <f t="array" ref="M39">SUMPRODUCT(MAX(ISNUMBER(SEARCH('Class Rules'!$B$6:$B$85,$E39))*ISNUMBER(SEARCH('Class Rules'!$C$6:$C$85,$F39))*'Class Rules'!$A$6:$A$85))</f>
        <v>0</v>
      </c>
      <c r="N39" s="1" t="str">
        <f t="array" ref="N39">IF($M39=0,'Class Rules'!$D$3,INDEX('Class Rules'!$D$6:$D$85,MATCH($M39,'Class Rules'!$A$6:$A$85,0)))</f>
        <v>Passenger LDV</v>
      </c>
      <c r="O39" s="1" t="str">
        <f t="array" ref="O39">IF(SUMPRODUCT(MAX(ISNUMBER(SEARCH(Fuel_Rules!$A$6:$A$30,$E39))*ISNUMBER(SEARCH(Fuel_Rules!$B$6:$B$30,$F39))*(Fuel_Rules!$A$6:$A$30&lt;&gt;"")))&gt;0,"Plug-in hybrid",IF($G39="Diesel","Diesel","Gasoline"))</f>
        <v>Gasoline</v>
      </c>
    </row>
    <row r="40" spans="1:15" ht="15" customHeight="1" x14ac:dyDescent="0.25">
      <c r="A40" s="1">
        <v>2022</v>
      </c>
      <c r="B40" s="1" t="s">
        <v>293</v>
      </c>
      <c r="C40" s="1" t="s">
        <v>411</v>
      </c>
      <c r="D40" s="1" t="s">
        <v>412</v>
      </c>
      <c r="E40" s="1" t="s">
        <v>310</v>
      </c>
      <c r="F40" s="1" t="s">
        <v>413</v>
      </c>
      <c r="G40" s="1" t="s">
        <v>103</v>
      </c>
      <c r="H40" s="1" t="s">
        <v>298</v>
      </c>
      <c r="I40" s="1">
        <v>2</v>
      </c>
      <c r="J40" s="1">
        <v>2023</v>
      </c>
      <c r="K40" s="1">
        <v>424566</v>
      </c>
      <c r="L40" s="1">
        <v>0</v>
      </c>
      <c r="M40" s="1">
        <f t="array" ref="M40">SUMPRODUCT(MAX(ISNUMBER(SEARCH('Class Rules'!$B$6:$B$85,$E40))*ISNUMBER(SEARCH('Class Rules'!$C$6:$C$85,$F40))*'Class Rules'!$A$6:$A$85))</f>
        <v>0</v>
      </c>
      <c r="N40" s="1" t="str">
        <f t="array" ref="N40">IF($M40=0,'Class Rules'!$D$3,INDEX('Class Rules'!$D$6:$D$85,MATCH($M40,'Class Rules'!$A$6:$A$85,0)))</f>
        <v>Passenger LDV</v>
      </c>
      <c r="O40" s="1" t="str">
        <f t="array" ref="O40">IF(SUMPRODUCT(MAX(ISNUMBER(SEARCH(Fuel_Rules!$A$6:$A$30,$E40))*ISNUMBER(SEARCH(Fuel_Rules!$B$6:$B$30,$F40))*(Fuel_Rules!$A$6:$A$30&lt;&gt;"")))&gt;0,"Plug-in hybrid",IF($G40="Diesel","Diesel","Gasoline"))</f>
        <v>Gasoline</v>
      </c>
    </row>
    <row r="41" spans="1:15" ht="15" customHeight="1" x14ac:dyDescent="0.25">
      <c r="A41" s="1">
        <v>2022</v>
      </c>
      <c r="B41" s="1" t="s">
        <v>293</v>
      </c>
      <c r="C41" s="1" t="s">
        <v>414</v>
      </c>
      <c r="D41" s="1" t="s">
        <v>415</v>
      </c>
      <c r="E41" s="1" t="s">
        <v>310</v>
      </c>
      <c r="F41" s="1" t="s">
        <v>416</v>
      </c>
      <c r="G41" s="1" t="s">
        <v>103</v>
      </c>
      <c r="H41" s="1" t="s">
        <v>298</v>
      </c>
      <c r="I41" s="1">
        <v>2</v>
      </c>
      <c r="J41" s="1">
        <v>2023</v>
      </c>
      <c r="K41" s="1">
        <v>452845</v>
      </c>
      <c r="L41" s="1">
        <v>0</v>
      </c>
      <c r="M41" s="1">
        <f t="array" ref="M41">SUMPRODUCT(MAX(ISNUMBER(SEARCH('Class Rules'!$B$6:$B$85,$E41))*ISNUMBER(SEARCH('Class Rules'!$C$6:$C$85,$F41))*'Class Rules'!$A$6:$A$85))</f>
        <v>0</v>
      </c>
      <c r="N41" s="1" t="str">
        <f t="array" ref="N41">IF($M41=0,'Class Rules'!$D$3,INDEX('Class Rules'!$D$6:$D$85,MATCH($M41,'Class Rules'!$A$6:$A$85,0)))</f>
        <v>Passenger LDV</v>
      </c>
      <c r="O41" s="1" t="str">
        <f t="array" ref="O41">IF(SUMPRODUCT(MAX(ISNUMBER(SEARCH(Fuel_Rules!$A$6:$A$30,$E41))*ISNUMBER(SEARCH(Fuel_Rules!$B$6:$B$30,$F41))*(Fuel_Rules!$A$6:$A$30&lt;&gt;"")))&gt;0,"Plug-in hybrid",IF($G41="Diesel","Diesel","Gasoline"))</f>
        <v>Gasoline</v>
      </c>
    </row>
    <row r="42" spans="1:15" ht="15" customHeight="1" x14ac:dyDescent="0.25">
      <c r="A42" s="1">
        <v>2022</v>
      </c>
      <c r="B42" s="1" t="s">
        <v>293</v>
      </c>
      <c r="C42" s="1" t="s">
        <v>417</v>
      </c>
      <c r="D42" s="1" t="s">
        <v>418</v>
      </c>
      <c r="E42" s="1" t="s">
        <v>310</v>
      </c>
      <c r="F42" s="1" t="s">
        <v>419</v>
      </c>
      <c r="G42" s="1" t="s">
        <v>103</v>
      </c>
      <c r="H42" s="1" t="s">
        <v>298</v>
      </c>
      <c r="I42" s="1">
        <v>2</v>
      </c>
      <c r="J42" s="1">
        <v>2023</v>
      </c>
      <c r="K42" s="1">
        <v>287566</v>
      </c>
      <c r="L42" s="1">
        <v>0</v>
      </c>
      <c r="M42" s="1">
        <f t="array" ref="M42">SUMPRODUCT(MAX(ISNUMBER(SEARCH('Class Rules'!$B$6:$B$85,$E42))*ISNUMBER(SEARCH('Class Rules'!$C$6:$C$85,$F42))*'Class Rules'!$A$6:$A$85))</f>
        <v>0</v>
      </c>
      <c r="N42" s="1" t="str">
        <f t="array" ref="N42">IF($M42=0,'Class Rules'!$D$3,INDEX('Class Rules'!$D$6:$D$85,MATCH($M42,'Class Rules'!$A$6:$A$85,0)))</f>
        <v>Passenger LDV</v>
      </c>
      <c r="O42" s="1" t="str">
        <f t="array" ref="O42">IF(SUMPRODUCT(MAX(ISNUMBER(SEARCH(Fuel_Rules!$A$6:$A$30,$E42))*ISNUMBER(SEARCH(Fuel_Rules!$B$6:$B$30,$F42))*(Fuel_Rules!$A$6:$A$30&lt;&gt;"")))&gt;0,"Plug-in hybrid",IF($G42="Diesel","Diesel","Gasoline"))</f>
        <v>Gasoline</v>
      </c>
    </row>
    <row r="43" spans="1:15" ht="15" customHeight="1" x14ac:dyDescent="0.25">
      <c r="A43" s="1">
        <v>2022</v>
      </c>
      <c r="B43" s="1" t="s">
        <v>293</v>
      </c>
      <c r="C43" s="1" t="s">
        <v>420</v>
      </c>
      <c r="D43" s="1" t="s">
        <v>421</v>
      </c>
      <c r="E43" s="1" t="s">
        <v>310</v>
      </c>
      <c r="F43" s="1" t="s">
        <v>422</v>
      </c>
      <c r="G43" s="1" t="s">
        <v>103</v>
      </c>
      <c r="H43" s="1" t="s">
        <v>298</v>
      </c>
      <c r="I43" s="1">
        <v>1.4</v>
      </c>
      <c r="J43" s="1">
        <v>2023</v>
      </c>
      <c r="K43" s="1">
        <v>252566</v>
      </c>
      <c r="L43" s="1">
        <v>0</v>
      </c>
      <c r="M43" s="1">
        <f t="array" ref="M43">SUMPRODUCT(MAX(ISNUMBER(SEARCH('Class Rules'!$B$6:$B$85,$E43))*ISNUMBER(SEARCH('Class Rules'!$C$6:$C$85,$F43))*'Class Rules'!$A$6:$A$85))</f>
        <v>0</v>
      </c>
      <c r="N43" s="1" t="str">
        <f t="array" ref="N43">IF($M43=0,'Class Rules'!$D$3,INDEX('Class Rules'!$D$6:$D$85,MATCH($M43,'Class Rules'!$A$6:$A$85,0)))</f>
        <v>Passenger LDV</v>
      </c>
      <c r="O43" s="1" t="str">
        <f t="array" ref="O43">IF(SUMPRODUCT(MAX(ISNUMBER(SEARCH(Fuel_Rules!$A$6:$A$30,$E43))*ISNUMBER(SEARCH(Fuel_Rules!$B$6:$B$30,$F43))*(Fuel_Rules!$A$6:$A$30&lt;&gt;"")))&gt;0,"Plug-in hybrid",IF($G43="Diesel","Diesel","Gasoline"))</f>
        <v>Gasoline</v>
      </c>
    </row>
    <row r="44" spans="1:15" ht="15" customHeight="1" x14ac:dyDescent="0.25">
      <c r="A44" s="1">
        <v>2022</v>
      </c>
      <c r="B44" s="1" t="s">
        <v>293</v>
      </c>
      <c r="C44" s="1" t="s">
        <v>423</v>
      </c>
      <c r="D44" s="1" t="s">
        <v>424</v>
      </c>
      <c r="E44" s="1" t="s">
        <v>310</v>
      </c>
      <c r="F44" s="1" t="s">
        <v>425</v>
      </c>
      <c r="G44" s="1" t="s">
        <v>103</v>
      </c>
      <c r="H44" s="1" t="s">
        <v>298</v>
      </c>
      <c r="I44" s="1">
        <v>1.4</v>
      </c>
      <c r="J44" s="1">
        <v>2023</v>
      </c>
      <c r="K44" s="1">
        <v>252566</v>
      </c>
      <c r="L44" s="1">
        <v>0</v>
      </c>
      <c r="M44" s="1">
        <f t="array" ref="M44">SUMPRODUCT(MAX(ISNUMBER(SEARCH('Class Rules'!$B$6:$B$85,$E44))*ISNUMBER(SEARCH('Class Rules'!$C$6:$C$85,$F44))*'Class Rules'!$A$6:$A$85))</f>
        <v>0</v>
      </c>
      <c r="N44" s="1" t="str">
        <f t="array" ref="N44">IF($M44=0,'Class Rules'!$D$3,INDEX('Class Rules'!$D$6:$D$85,MATCH($M44,'Class Rules'!$A$6:$A$85,0)))</f>
        <v>Passenger LDV</v>
      </c>
      <c r="O44" s="1" t="str">
        <f t="array" ref="O44">IF(SUMPRODUCT(MAX(ISNUMBER(SEARCH(Fuel_Rules!$A$6:$A$30,$E44))*ISNUMBER(SEARCH(Fuel_Rules!$B$6:$B$30,$F44))*(Fuel_Rules!$A$6:$A$30&lt;&gt;"")))&gt;0,"Plug-in hybrid",IF($G44="Diesel","Diesel","Gasoline"))</f>
        <v>Gasoline</v>
      </c>
    </row>
    <row r="45" spans="1:15" ht="15" customHeight="1" x14ac:dyDescent="0.25">
      <c r="A45" s="1">
        <v>2022</v>
      </c>
      <c r="B45" s="1" t="s">
        <v>293</v>
      </c>
      <c r="C45" s="1" t="s">
        <v>426</v>
      </c>
      <c r="D45" s="1" t="s">
        <v>427</v>
      </c>
      <c r="E45" s="1" t="s">
        <v>428</v>
      </c>
      <c r="F45" s="1" t="s">
        <v>429</v>
      </c>
      <c r="G45" s="1" t="s">
        <v>103</v>
      </c>
      <c r="H45" s="1" t="s">
        <v>298</v>
      </c>
      <c r="I45" s="1">
        <v>1.6</v>
      </c>
      <c r="J45" s="1">
        <v>2023</v>
      </c>
      <c r="K45" s="1">
        <v>45154</v>
      </c>
      <c r="L45" s="1">
        <v>0</v>
      </c>
      <c r="M45" s="1">
        <f t="array" ref="M45">SUMPRODUCT(MAX(ISNUMBER(SEARCH('Class Rules'!$B$6:$B$85,$E45))*ISNUMBER(SEARCH('Class Rules'!$C$6:$C$85,$F45))*'Class Rules'!$A$6:$A$85))</f>
        <v>0</v>
      </c>
      <c r="N45" s="1" t="str">
        <f t="array" ref="N45">IF($M45=0,'Class Rules'!$D$3,INDEX('Class Rules'!$D$6:$D$85,MATCH($M45,'Class Rules'!$A$6:$A$85,0)))</f>
        <v>Passenger LDV</v>
      </c>
      <c r="O45" s="1" t="str">
        <f t="array" ref="O45">IF(SUMPRODUCT(MAX(ISNUMBER(SEARCH(Fuel_Rules!$A$6:$A$30,$E45))*ISNUMBER(SEARCH(Fuel_Rules!$B$6:$B$30,$F45))*(Fuel_Rules!$A$6:$A$30&lt;&gt;"")))&gt;0,"Plug-in hybrid",IF($G45="Diesel","Diesel","Gasoline"))</f>
        <v>Gasoline</v>
      </c>
    </row>
    <row r="46" spans="1:15" ht="15" customHeight="1" x14ac:dyDescent="0.25">
      <c r="A46" s="1">
        <v>2022</v>
      </c>
      <c r="B46" s="1" t="s">
        <v>293</v>
      </c>
      <c r="C46" s="1" t="s">
        <v>430</v>
      </c>
      <c r="D46" s="1" t="s">
        <v>431</v>
      </c>
      <c r="E46" s="1" t="s">
        <v>428</v>
      </c>
      <c r="F46" s="1" t="s">
        <v>432</v>
      </c>
      <c r="G46" s="1" t="s">
        <v>103</v>
      </c>
      <c r="H46" s="1" t="s">
        <v>298</v>
      </c>
      <c r="I46" s="1">
        <v>1.8</v>
      </c>
      <c r="J46" s="1">
        <v>2023</v>
      </c>
      <c r="K46" s="1">
        <v>60205</v>
      </c>
      <c r="L46" s="1">
        <v>0</v>
      </c>
      <c r="M46" s="1">
        <f t="array" ref="M46">SUMPRODUCT(MAX(ISNUMBER(SEARCH('Class Rules'!$B$6:$B$85,$E46))*ISNUMBER(SEARCH('Class Rules'!$C$6:$C$85,$F46))*'Class Rules'!$A$6:$A$85))</f>
        <v>0</v>
      </c>
      <c r="N46" s="1" t="str">
        <f t="array" ref="N46">IF($M46=0,'Class Rules'!$D$3,INDEX('Class Rules'!$D$6:$D$85,MATCH($M46,'Class Rules'!$A$6:$A$85,0)))</f>
        <v>Passenger LDV</v>
      </c>
      <c r="O46" s="1" t="str">
        <f t="array" ref="O46">IF(SUMPRODUCT(MAX(ISNUMBER(SEARCH(Fuel_Rules!$A$6:$A$30,$E46))*ISNUMBER(SEARCH(Fuel_Rules!$B$6:$B$30,$F46))*(Fuel_Rules!$A$6:$A$30&lt;&gt;"")))&gt;0,"Plug-in hybrid",IF($G46="Diesel","Diesel","Gasoline"))</f>
        <v>Gasoline</v>
      </c>
    </row>
    <row r="47" spans="1:15" ht="15" customHeight="1" x14ac:dyDescent="0.25">
      <c r="A47" s="1">
        <v>2022</v>
      </c>
      <c r="B47" s="1" t="s">
        <v>293</v>
      </c>
      <c r="C47" s="1" t="s">
        <v>433</v>
      </c>
      <c r="D47" s="1" t="s">
        <v>434</v>
      </c>
      <c r="E47" s="1" t="s">
        <v>435</v>
      </c>
      <c r="F47" s="1" t="s">
        <v>436</v>
      </c>
      <c r="G47" s="1" t="s">
        <v>103</v>
      </c>
      <c r="H47" s="1" t="s">
        <v>437</v>
      </c>
      <c r="I47" s="1">
        <v>4.4000000000000004</v>
      </c>
      <c r="J47" s="1">
        <v>2023</v>
      </c>
      <c r="K47" s="1">
        <v>1089900</v>
      </c>
      <c r="L47" s="1">
        <v>0</v>
      </c>
      <c r="M47" s="1">
        <f t="array" ref="M47">SUMPRODUCT(MAX(ISNUMBER(SEARCH('Class Rules'!$B$6:$B$85,$E47))*ISNUMBER(SEARCH('Class Rules'!$C$6:$C$85,$F47))*'Class Rules'!$A$6:$A$85))</f>
        <v>0</v>
      </c>
      <c r="N47" s="1" t="str">
        <f t="array" ref="N47">IF($M47=0,'Class Rules'!$D$3,INDEX('Class Rules'!$D$6:$D$85,MATCH($M47,'Class Rules'!$A$6:$A$85,0)))</f>
        <v>Passenger LDV</v>
      </c>
      <c r="O47" s="1" t="str">
        <f t="array" ref="O47">IF(SUMPRODUCT(MAX(ISNUMBER(SEARCH(Fuel_Rules!$A$6:$A$30,$E47))*ISNUMBER(SEARCH(Fuel_Rules!$B$6:$B$30,$F47))*(Fuel_Rules!$A$6:$A$30&lt;&gt;"")))&gt;0,"Plug-in hybrid",IF($G47="Diesel","Diesel","Gasoline"))</f>
        <v>Gasoline</v>
      </c>
    </row>
    <row r="48" spans="1:15" ht="15" customHeight="1" x14ac:dyDescent="0.25">
      <c r="A48" s="1">
        <v>2022</v>
      </c>
      <c r="B48" s="1" t="s">
        <v>293</v>
      </c>
      <c r="C48" s="1" t="s">
        <v>438</v>
      </c>
      <c r="D48" s="1" t="s">
        <v>439</v>
      </c>
      <c r="E48" s="1" t="s">
        <v>435</v>
      </c>
      <c r="F48" s="1" t="s">
        <v>440</v>
      </c>
      <c r="G48" s="1" t="s">
        <v>103</v>
      </c>
      <c r="H48" s="1" t="s">
        <v>298</v>
      </c>
      <c r="I48" s="1">
        <v>2</v>
      </c>
      <c r="J48" s="1">
        <v>2023</v>
      </c>
      <c r="K48" s="1">
        <v>280120</v>
      </c>
      <c r="L48" s="1">
        <v>0</v>
      </c>
      <c r="M48" s="1">
        <f t="array" ref="M48">SUMPRODUCT(MAX(ISNUMBER(SEARCH('Class Rules'!$B$6:$B$85,$E48))*ISNUMBER(SEARCH('Class Rules'!$C$6:$C$85,$F48))*'Class Rules'!$A$6:$A$85))</f>
        <v>0</v>
      </c>
      <c r="N48" s="1" t="str">
        <f t="array" ref="N48">IF($M48=0,'Class Rules'!$D$3,INDEX('Class Rules'!$D$6:$D$85,MATCH($M48,'Class Rules'!$A$6:$A$85,0)))</f>
        <v>Passenger LDV</v>
      </c>
      <c r="O48" s="1" t="str">
        <f t="array" ref="O48">IF(SUMPRODUCT(MAX(ISNUMBER(SEARCH(Fuel_Rules!$A$6:$A$30,$E48))*ISNUMBER(SEARCH(Fuel_Rules!$B$6:$B$30,$F48))*(Fuel_Rules!$A$6:$A$30&lt;&gt;"")))&gt;0,"Plug-in hybrid",IF($G48="Diesel","Diesel","Gasoline"))</f>
        <v>Gasoline</v>
      </c>
    </row>
    <row r="49" spans="1:15" ht="15" customHeight="1" x14ac:dyDescent="0.25">
      <c r="A49" s="1">
        <v>2022</v>
      </c>
      <c r="B49" s="1" t="s">
        <v>293</v>
      </c>
      <c r="C49" s="1" t="s">
        <v>441</v>
      </c>
      <c r="D49" s="1" t="s">
        <v>442</v>
      </c>
      <c r="E49" s="1" t="s">
        <v>435</v>
      </c>
      <c r="F49" s="1" t="s">
        <v>443</v>
      </c>
      <c r="G49" s="1" t="s">
        <v>103</v>
      </c>
      <c r="H49" s="1" t="s">
        <v>298</v>
      </c>
      <c r="I49" s="1">
        <v>2</v>
      </c>
      <c r="J49" s="1">
        <v>2023</v>
      </c>
      <c r="K49" s="1">
        <v>299965</v>
      </c>
      <c r="L49" s="1">
        <v>0</v>
      </c>
      <c r="M49" s="1">
        <f t="array" ref="M49">SUMPRODUCT(MAX(ISNUMBER(SEARCH('Class Rules'!$B$6:$B$85,$E49))*ISNUMBER(SEARCH('Class Rules'!$C$6:$C$85,$F49))*'Class Rules'!$A$6:$A$85))</f>
        <v>0</v>
      </c>
      <c r="N49" s="1" t="str">
        <f t="array" ref="N49">IF($M49=0,'Class Rules'!$D$3,INDEX('Class Rules'!$D$6:$D$85,MATCH($M49,'Class Rules'!$A$6:$A$85,0)))</f>
        <v>Passenger LDV</v>
      </c>
      <c r="O49" s="1" t="str">
        <f t="array" ref="O49">IF(SUMPRODUCT(MAX(ISNUMBER(SEARCH(Fuel_Rules!$A$6:$A$30,$E49))*ISNUMBER(SEARCH(Fuel_Rules!$B$6:$B$30,$F49))*(Fuel_Rules!$A$6:$A$30&lt;&gt;"")))&gt;0,"Plug-in hybrid",IF($G49="Diesel","Diesel","Gasoline"))</f>
        <v>Gasoline</v>
      </c>
    </row>
    <row r="50" spans="1:15" ht="15" customHeight="1" x14ac:dyDescent="0.25">
      <c r="A50" s="1">
        <v>2022</v>
      </c>
      <c r="B50" s="1" t="s">
        <v>293</v>
      </c>
      <c r="C50" s="1" t="s">
        <v>444</v>
      </c>
      <c r="D50" s="1" t="s">
        <v>445</v>
      </c>
      <c r="E50" s="1" t="s">
        <v>435</v>
      </c>
      <c r="F50" s="1" t="s">
        <v>446</v>
      </c>
      <c r="G50" s="1" t="s">
        <v>103</v>
      </c>
      <c r="H50" s="1" t="s">
        <v>437</v>
      </c>
      <c r="I50" s="1">
        <v>2</v>
      </c>
      <c r="J50" s="1">
        <v>2023</v>
      </c>
      <c r="K50" s="1">
        <v>272545</v>
      </c>
      <c r="L50" s="1">
        <v>0</v>
      </c>
      <c r="M50" s="1">
        <f t="array" ref="M50">SUMPRODUCT(MAX(ISNUMBER(SEARCH('Class Rules'!$B$6:$B$85,$E50))*ISNUMBER(SEARCH('Class Rules'!$C$6:$C$85,$F50))*'Class Rules'!$A$6:$A$85))</f>
        <v>0</v>
      </c>
      <c r="N50" s="1" t="str">
        <f t="array" ref="N50">IF($M50=0,'Class Rules'!$D$3,INDEX('Class Rules'!$D$6:$D$85,MATCH($M50,'Class Rules'!$A$6:$A$85,0)))</f>
        <v>Passenger LDV</v>
      </c>
      <c r="O50" s="1" t="str">
        <f t="array" ref="O50">IF(SUMPRODUCT(MAX(ISNUMBER(SEARCH(Fuel_Rules!$A$6:$A$30,$E50))*ISNUMBER(SEARCH(Fuel_Rules!$B$6:$B$30,$F50))*(Fuel_Rules!$A$6:$A$30&lt;&gt;"")))&gt;0,"Plug-in hybrid",IF($G50="Diesel","Diesel","Gasoline"))</f>
        <v>Gasoline</v>
      </c>
    </row>
    <row r="51" spans="1:15" ht="15" customHeight="1" x14ac:dyDescent="0.25">
      <c r="A51" s="1">
        <v>2022</v>
      </c>
      <c r="B51" s="1" t="s">
        <v>293</v>
      </c>
      <c r="C51" s="1" t="s">
        <v>447</v>
      </c>
      <c r="D51" s="1" t="s">
        <v>448</v>
      </c>
      <c r="E51" s="1" t="s">
        <v>435</v>
      </c>
      <c r="F51" s="1" t="s">
        <v>449</v>
      </c>
      <c r="G51" s="1" t="s">
        <v>103</v>
      </c>
      <c r="H51" s="1" t="s">
        <v>437</v>
      </c>
      <c r="I51" s="1">
        <v>2</v>
      </c>
      <c r="J51" s="1">
        <v>2023</v>
      </c>
      <c r="K51" s="1">
        <v>351953</v>
      </c>
      <c r="L51" s="1">
        <v>0</v>
      </c>
      <c r="M51" s="1">
        <f t="array" ref="M51">SUMPRODUCT(MAX(ISNUMBER(SEARCH('Class Rules'!$B$6:$B$85,$E51))*ISNUMBER(SEARCH('Class Rules'!$C$6:$C$85,$F51))*'Class Rules'!$A$6:$A$85))</f>
        <v>0</v>
      </c>
      <c r="N51" s="1" t="str">
        <f t="array" ref="N51">IF($M51=0,'Class Rules'!$D$3,INDEX('Class Rules'!$D$6:$D$85,MATCH($M51,'Class Rules'!$A$6:$A$85,0)))</f>
        <v>Passenger LDV</v>
      </c>
      <c r="O51" s="1" t="str">
        <f t="array" ref="O51">IF(SUMPRODUCT(MAX(ISNUMBER(SEARCH(Fuel_Rules!$A$6:$A$30,$E51))*ISNUMBER(SEARCH(Fuel_Rules!$B$6:$B$30,$F51))*(Fuel_Rules!$A$6:$A$30&lt;&gt;"")))&gt;0,"Plug-in hybrid",IF($G51="Diesel","Diesel","Gasoline"))</f>
        <v>Gasoline</v>
      </c>
    </row>
    <row r="52" spans="1:15" ht="15" customHeight="1" x14ac:dyDescent="0.25">
      <c r="A52" s="1">
        <v>2022</v>
      </c>
      <c r="B52" s="1" t="s">
        <v>293</v>
      </c>
      <c r="C52" s="1" t="s">
        <v>450</v>
      </c>
      <c r="D52" s="1" t="s">
        <v>451</v>
      </c>
      <c r="E52" s="1" t="s">
        <v>435</v>
      </c>
      <c r="F52" s="1" t="s">
        <v>452</v>
      </c>
      <c r="G52" s="1" t="s">
        <v>103</v>
      </c>
      <c r="H52" s="1" t="s">
        <v>298</v>
      </c>
      <c r="I52" s="1">
        <v>2</v>
      </c>
      <c r="J52" s="1">
        <v>2023</v>
      </c>
      <c r="K52" s="1">
        <v>324789</v>
      </c>
      <c r="L52" s="1">
        <v>0</v>
      </c>
      <c r="M52" s="1">
        <f t="array" ref="M52">SUMPRODUCT(MAX(ISNUMBER(SEARCH('Class Rules'!$B$6:$B$85,$E52))*ISNUMBER(SEARCH('Class Rules'!$C$6:$C$85,$F52))*'Class Rules'!$A$6:$A$85))</f>
        <v>0</v>
      </c>
      <c r="N52" s="1" t="str">
        <f t="array" ref="N52">IF($M52=0,'Class Rules'!$D$3,INDEX('Class Rules'!$D$6:$D$85,MATCH($M52,'Class Rules'!$A$6:$A$85,0)))</f>
        <v>Passenger LDV</v>
      </c>
      <c r="O52" s="1" t="str">
        <f t="array" ref="O52">IF(SUMPRODUCT(MAX(ISNUMBER(SEARCH(Fuel_Rules!$A$6:$A$30,$E52))*ISNUMBER(SEARCH(Fuel_Rules!$B$6:$B$30,$F52))*(Fuel_Rules!$A$6:$A$30&lt;&gt;"")))&gt;0,"Plug-in hybrid",IF($G52="Diesel","Diesel","Gasoline"))</f>
        <v>Gasoline</v>
      </c>
    </row>
    <row r="53" spans="1:15" ht="15" customHeight="1" x14ac:dyDescent="0.25">
      <c r="A53" s="1">
        <v>2022</v>
      </c>
      <c r="B53" s="1" t="s">
        <v>293</v>
      </c>
      <c r="C53" s="1" t="s">
        <v>453</v>
      </c>
      <c r="D53" s="1" t="s">
        <v>454</v>
      </c>
      <c r="E53" s="1" t="s">
        <v>435</v>
      </c>
      <c r="F53" s="1" t="s">
        <v>455</v>
      </c>
      <c r="G53" s="1" t="s">
        <v>103</v>
      </c>
      <c r="H53" s="1" t="s">
        <v>437</v>
      </c>
      <c r="I53" s="1">
        <v>2</v>
      </c>
      <c r="J53" s="1">
        <v>2023</v>
      </c>
      <c r="K53" s="1">
        <v>315236</v>
      </c>
      <c r="L53" s="1">
        <v>0</v>
      </c>
      <c r="M53" s="1">
        <f t="array" ref="M53">SUMPRODUCT(MAX(ISNUMBER(SEARCH('Class Rules'!$B$6:$B$85,$E53))*ISNUMBER(SEARCH('Class Rules'!$C$6:$C$85,$F53))*'Class Rules'!$A$6:$A$85))</f>
        <v>0</v>
      </c>
      <c r="N53" s="1" t="str">
        <f t="array" ref="N53">IF($M53=0,'Class Rules'!$D$3,INDEX('Class Rules'!$D$6:$D$85,MATCH($M53,'Class Rules'!$A$6:$A$85,0)))</f>
        <v>Passenger LDV</v>
      </c>
      <c r="O53" s="1" t="str">
        <f t="array" ref="O53">IF(SUMPRODUCT(MAX(ISNUMBER(SEARCH(Fuel_Rules!$A$6:$A$30,$E53))*ISNUMBER(SEARCH(Fuel_Rules!$B$6:$B$30,$F53))*(Fuel_Rules!$A$6:$A$30&lt;&gt;"")))&gt;0,"Plug-in hybrid",IF($G53="Diesel","Diesel","Gasoline"))</f>
        <v>Gasoline</v>
      </c>
    </row>
    <row r="54" spans="1:15" ht="15" customHeight="1" x14ac:dyDescent="0.25">
      <c r="A54" s="1">
        <v>2022</v>
      </c>
      <c r="B54" s="1" t="s">
        <v>293</v>
      </c>
      <c r="C54" s="1" t="s">
        <v>456</v>
      </c>
      <c r="D54" s="1" t="s">
        <v>457</v>
      </c>
      <c r="E54" s="1" t="s">
        <v>435</v>
      </c>
      <c r="F54" s="1" t="s">
        <v>458</v>
      </c>
      <c r="G54" s="1" t="s">
        <v>103</v>
      </c>
      <c r="H54" s="1" t="s">
        <v>298</v>
      </c>
      <c r="I54" s="1">
        <v>2</v>
      </c>
      <c r="J54" s="1">
        <v>2023</v>
      </c>
      <c r="K54" s="1">
        <v>376945</v>
      </c>
      <c r="L54" s="1">
        <v>0</v>
      </c>
      <c r="M54" s="1">
        <f t="array" ref="M54">SUMPRODUCT(MAX(ISNUMBER(SEARCH('Class Rules'!$B$6:$B$85,$E54))*ISNUMBER(SEARCH('Class Rules'!$C$6:$C$85,$F54))*'Class Rules'!$A$6:$A$85))</f>
        <v>0</v>
      </c>
      <c r="N54" s="1" t="str">
        <f t="array" ref="N54">IF($M54=0,'Class Rules'!$D$3,INDEX('Class Rules'!$D$6:$D$85,MATCH($M54,'Class Rules'!$A$6:$A$85,0)))</f>
        <v>Passenger LDV</v>
      </c>
      <c r="O54" s="1" t="str">
        <f t="array" ref="O54">IF(SUMPRODUCT(MAX(ISNUMBER(SEARCH(Fuel_Rules!$A$6:$A$30,$E54))*ISNUMBER(SEARCH(Fuel_Rules!$B$6:$B$30,$F54))*(Fuel_Rules!$A$6:$A$30&lt;&gt;"")))&gt;0,"Plug-in hybrid",IF($G54="Diesel","Diesel","Gasoline"))</f>
        <v>Gasoline</v>
      </c>
    </row>
    <row r="55" spans="1:15" ht="15" customHeight="1" x14ac:dyDescent="0.25">
      <c r="A55" s="1">
        <v>2022</v>
      </c>
      <c r="B55" s="1" t="s">
        <v>293</v>
      </c>
      <c r="C55" s="1" t="s">
        <v>459</v>
      </c>
      <c r="D55" s="1" t="s">
        <v>460</v>
      </c>
      <c r="E55" s="1" t="s">
        <v>435</v>
      </c>
      <c r="F55" s="1" t="s">
        <v>461</v>
      </c>
      <c r="G55" s="1" t="s">
        <v>103</v>
      </c>
      <c r="H55" s="1" t="s">
        <v>437</v>
      </c>
      <c r="I55" s="1">
        <v>3</v>
      </c>
      <c r="J55" s="1">
        <v>2023</v>
      </c>
      <c r="K55" s="1">
        <v>548965</v>
      </c>
      <c r="L55" s="1">
        <v>0</v>
      </c>
      <c r="M55" s="1">
        <f t="array" ref="M55">SUMPRODUCT(MAX(ISNUMBER(SEARCH('Class Rules'!$B$6:$B$85,$E55))*ISNUMBER(SEARCH('Class Rules'!$C$6:$C$85,$F55))*'Class Rules'!$A$6:$A$85))</f>
        <v>0</v>
      </c>
      <c r="N55" s="1" t="str">
        <f t="array" ref="N55">IF($M55=0,'Class Rules'!$D$3,INDEX('Class Rules'!$D$6:$D$85,MATCH($M55,'Class Rules'!$A$6:$A$85,0)))</f>
        <v>Passenger LDV</v>
      </c>
      <c r="O55" s="1" t="str">
        <f t="array" ref="O55">IF(SUMPRODUCT(MAX(ISNUMBER(SEARCH(Fuel_Rules!$A$6:$A$30,$E55))*ISNUMBER(SEARCH(Fuel_Rules!$B$6:$B$30,$F55))*(Fuel_Rules!$A$6:$A$30&lt;&gt;"")))&gt;0,"Plug-in hybrid",IF($G55="Diesel","Diesel","Gasoline"))</f>
        <v>Gasoline</v>
      </c>
    </row>
    <row r="56" spans="1:15" ht="15" customHeight="1" x14ac:dyDescent="0.25">
      <c r="A56" s="1">
        <v>2022</v>
      </c>
      <c r="B56" s="1" t="s">
        <v>293</v>
      </c>
      <c r="C56" s="1" t="s">
        <v>462</v>
      </c>
      <c r="D56" s="1" t="s">
        <v>463</v>
      </c>
      <c r="E56" s="1" t="s">
        <v>435</v>
      </c>
      <c r="F56" s="1" t="s">
        <v>464</v>
      </c>
      <c r="G56" s="1" t="s">
        <v>103</v>
      </c>
      <c r="H56" s="1" t="s">
        <v>437</v>
      </c>
      <c r="I56" s="1">
        <v>2</v>
      </c>
      <c r="J56" s="1">
        <v>2023</v>
      </c>
      <c r="K56" s="1">
        <v>398145</v>
      </c>
      <c r="L56" s="1">
        <v>0</v>
      </c>
      <c r="M56" s="1">
        <f t="array" ref="M56">SUMPRODUCT(MAX(ISNUMBER(SEARCH('Class Rules'!$B$6:$B$85,$E56))*ISNUMBER(SEARCH('Class Rules'!$C$6:$C$85,$F56))*'Class Rules'!$A$6:$A$85))</f>
        <v>0</v>
      </c>
      <c r="N56" s="1" t="str">
        <f t="array" ref="N56">IF($M56=0,'Class Rules'!$D$3,INDEX('Class Rules'!$D$6:$D$85,MATCH($M56,'Class Rules'!$A$6:$A$85,0)))</f>
        <v>Passenger LDV</v>
      </c>
      <c r="O56" s="1" t="str">
        <f t="array" ref="O56">IF(SUMPRODUCT(MAX(ISNUMBER(SEARCH(Fuel_Rules!$A$6:$A$30,$E56))*ISNUMBER(SEARCH(Fuel_Rules!$B$6:$B$30,$F56))*(Fuel_Rules!$A$6:$A$30&lt;&gt;"")))&gt;0,"Plug-in hybrid",IF($G56="Diesel","Diesel","Gasoline"))</f>
        <v>Gasoline</v>
      </c>
    </row>
    <row r="57" spans="1:15" ht="15" customHeight="1" x14ac:dyDescent="0.25">
      <c r="A57" s="1">
        <v>2022</v>
      </c>
      <c r="B57" s="1" t="s">
        <v>293</v>
      </c>
      <c r="C57" s="1" t="s">
        <v>465</v>
      </c>
      <c r="D57" s="1" t="s">
        <v>466</v>
      </c>
      <c r="E57" s="1" t="s">
        <v>435</v>
      </c>
      <c r="F57" s="1" t="s">
        <v>467</v>
      </c>
      <c r="G57" s="1" t="s">
        <v>103</v>
      </c>
      <c r="H57" s="1" t="s">
        <v>437</v>
      </c>
      <c r="I57" s="1">
        <v>2</v>
      </c>
      <c r="J57" s="1">
        <v>2023</v>
      </c>
      <c r="K57" s="1">
        <v>311866</v>
      </c>
      <c r="L57" s="1">
        <v>0</v>
      </c>
      <c r="M57" s="1">
        <f t="array" ref="M57">SUMPRODUCT(MAX(ISNUMBER(SEARCH('Class Rules'!$B$6:$B$85,$E57))*ISNUMBER(SEARCH('Class Rules'!$C$6:$C$85,$F57))*'Class Rules'!$A$6:$A$85))</f>
        <v>0</v>
      </c>
      <c r="N57" s="1" t="str">
        <f t="array" ref="N57">IF($M57=0,'Class Rules'!$D$3,INDEX('Class Rules'!$D$6:$D$85,MATCH($M57,'Class Rules'!$A$6:$A$85,0)))</f>
        <v>Passenger LDV</v>
      </c>
      <c r="O57" s="1" t="str">
        <f t="array" ref="O57">IF(SUMPRODUCT(MAX(ISNUMBER(SEARCH(Fuel_Rules!$A$6:$A$30,$E57))*ISNUMBER(SEARCH(Fuel_Rules!$B$6:$B$30,$F57))*(Fuel_Rules!$A$6:$A$30&lt;&gt;"")))&gt;0,"Plug-in hybrid",IF($G57="Diesel","Diesel","Gasoline"))</f>
        <v>Gasoline</v>
      </c>
    </row>
    <row r="58" spans="1:15" ht="15" customHeight="1" x14ac:dyDescent="0.25">
      <c r="A58" s="1">
        <v>2022</v>
      </c>
      <c r="B58" s="1" t="s">
        <v>293</v>
      </c>
      <c r="C58" s="1" t="s">
        <v>468</v>
      </c>
      <c r="D58" s="1" t="s">
        <v>469</v>
      </c>
      <c r="E58" s="1" t="s">
        <v>435</v>
      </c>
      <c r="F58" s="1" t="s">
        <v>470</v>
      </c>
      <c r="G58" s="1" t="s">
        <v>103</v>
      </c>
      <c r="H58" s="1" t="s">
        <v>298</v>
      </c>
      <c r="I58" s="1">
        <v>4.4000000000000004</v>
      </c>
      <c r="J58" s="1">
        <v>2023</v>
      </c>
      <c r="K58" s="1">
        <v>912661</v>
      </c>
      <c r="L58" s="1">
        <v>0</v>
      </c>
      <c r="M58" s="1">
        <f t="array" ref="M58">SUMPRODUCT(MAX(ISNUMBER(SEARCH('Class Rules'!$B$6:$B$85,$E58))*ISNUMBER(SEARCH('Class Rules'!$C$6:$C$85,$F58))*'Class Rules'!$A$6:$A$85))</f>
        <v>0</v>
      </c>
      <c r="N58" s="1" t="str">
        <f t="array" ref="N58">IF($M58=0,'Class Rules'!$D$3,INDEX('Class Rules'!$D$6:$D$85,MATCH($M58,'Class Rules'!$A$6:$A$85,0)))</f>
        <v>Passenger LDV</v>
      </c>
      <c r="O58" s="1" t="str">
        <f t="array" ref="O58">IF(SUMPRODUCT(MAX(ISNUMBER(SEARCH(Fuel_Rules!$A$6:$A$30,$E58))*ISNUMBER(SEARCH(Fuel_Rules!$B$6:$B$30,$F58))*(Fuel_Rules!$A$6:$A$30&lt;&gt;"")))&gt;0,"Plug-in hybrid",IF($G58="Diesel","Diesel","Gasoline"))</f>
        <v>Gasoline</v>
      </c>
    </row>
    <row r="59" spans="1:15" ht="15" customHeight="1" x14ac:dyDescent="0.25">
      <c r="A59" s="1">
        <v>2022</v>
      </c>
      <c r="B59" s="1" t="s">
        <v>293</v>
      </c>
      <c r="C59" s="1" t="s">
        <v>471</v>
      </c>
      <c r="D59" s="1" t="s">
        <v>472</v>
      </c>
      <c r="E59" s="1" t="s">
        <v>435</v>
      </c>
      <c r="F59" s="1" t="s">
        <v>473</v>
      </c>
      <c r="G59" s="1" t="s">
        <v>103</v>
      </c>
      <c r="H59" s="1" t="s">
        <v>437</v>
      </c>
      <c r="I59" s="1">
        <v>3</v>
      </c>
      <c r="J59" s="1">
        <v>2023</v>
      </c>
      <c r="K59" s="1">
        <v>579320</v>
      </c>
      <c r="L59" s="1">
        <v>0</v>
      </c>
      <c r="M59" s="1">
        <f t="array" ref="M59">SUMPRODUCT(MAX(ISNUMBER(SEARCH('Class Rules'!$B$6:$B$85,$E59))*ISNUMBER(SEARCH('Class Rules'!$C$6:$C$85,$F59))*'Class Rules'!$A$6:$A$85))</f>
        <v>0</v>
      </c>
      <c r="N59" s="1" t="str">
        <f t="array" ref="N59">IF($M59=0,'Class Rules'!$D$3,INDEX('Class Rules'!$D$6:$D$85,MATCH($M59,'Class Rules'!$A$6:$A$85,0)))</f>
        <v>Passenger LDV</v>
      </c>
      <c r="O59" s="1" t="str">
        <f t="array" ref="O59">IF(SUMPRODUCT(MAX(ISNUMBER(SEARCH(Fuel_Rules!$A$6:$A$30,$E59))*ISNUMBER(SEARCH(Fuel_Rules!$B$6:$B$30,$F59))*(Fuel_Rules!$A$6:$A$30&lt;&gt;"")))&gt;0,"Plug-in hybrid",IF($G59="Diesel","Diesel","Gasoline"))</f>
        <v>Gasoline</v>
      </c>
    </row>
    <row r="60" spans="1:15" ht="15" customHeight="1" x14ac:dyDescent="0.25">
      <c r="A60" s="1">
        <v>2022</v>
      </c>
      <c r="B60" s="1" t="s">
        <v>293</v>
      </c>
      <c r="C60" s="1" t="s">
        <v>474</v>
      </c>
      <c r="D60" s="1" t="s">
        <v>475</v>
      </c>
      <c r="E60" s="1" t="s">
        <v>435</v>
      </c>
      <c r="F60" s="1" t="s">
        <v>476</v>
      </c>
      <c r="G60" s="1" t="s">
        <v>103</v>
      </c>
      <c r="H60" s="1" t="s">
        <v>437</v>
      </c>
      <c r="I60" s="1">
        <v>1.5</v>
      </c>
      <c r="J60" s="1">
        <v>2023</v>
      </c>
      <c r="K60" s="1">
        <v>295120</v>
      </c>
      <c r="L60" s="1">
        <v>0</v>
      </c>
      <c r="M60" s="1">
        <f t="array" ref="M60">SUMPRODUCT(MAX(ISNUMBER(SEARCH('Class Rules'!$B$6:$B$85,$E60))*ISNUMBER(SEARCH('Class Rules'!$C$6:$C$85,$F60))*'Class Rules'!$A$6:$A$85))</f>
        <v>0</v>
      </c>
      <c r="N60" s="1" t="str">
        <f t="array" ref="N60">IF($M60=0,'Class Rules'!$D$3,INDEX('Class Rules'!$D$6:$D$85,MATCH($M60,'Class Rules'!$A$6:$A$85,0)))</f>
        <v>Passenger LDV</v>
      </c>
      <c r="O60" s="1" t="str">
        <f t="array" ref="O60">IF(SUMPRODUCT(MAX(ISNUMBER(SEARCH(Fuel_Rules!$A$6:$A$30,$E60))*ISNUMBER(SEARCH(Fuel_Rules!$B$6:$B$30,$F60))*(Fuel_Rules!$A$6:$A$30&lt;&gt;"")))&gt;0,"Plug-in hybrid",IF($G60="Diesel","Diesel","Gasoline"))</f>
        <v>Gasoline</v>
      </c>
    </row>
    <row r="61" spans="1:15" ht="15" customHeight="1" x14ac:dyDescent="0.25">
      <c r="A61" s="1">
        <v>2022</v>
      </c>
      <c r="B61" s="1" t="s">
        <v>293</v>
      </c>
      <c r="C61" s="1" t="s">
        <v>477</v>
      </c>
      <c r="D61" s="1" t="s">
        <v>478</v>
      </c>
      <c r="E61" s="1" t="s">
        <v>435</v>
      </c>
      <c r="F61" s="1" t="s">
        <v>479</v>
      </c>
      <c r="G61" s="1" t="s">
        <v>103</v>
      </c>
      <c r="H61" s="1" t="s">
        <v>437</v>
      </c>
      <c r="I61" s="1">
        <v>2</v>
      </c>
      <c r="J61" s="1">
        <v>2023</v>
      </c>
      <c r="K61" s="1">
        <v>476349</v>
      </c>
      <c r="L61" s="1">
        <v>0</v>
      </c>
      <c r="M61" s="1">
        <f t="array" ref="M61">SUMPRODUCT(MAX(ISNUMBER(SEARCH('Class Rules'!$B$6:$B$85,$E61))*ISNUMBER(SEARCH('Class Rules'!$C$6:$C$85,$F61))*'Class Rules'!$A$6:$A$85))</f>
        <v>0</v>
      </c>
      <c r="N61" s="1" t="str">
        <f t="array" ref="N61">IF($M61=0,'Class Rules'!$D$3,INDEX('Class Rules'!$D$6:$D$85,MATCH($M61,'Class Rules'!$A$6:$A$85,0)))</f>
        <v>Passenger LDV</v>
      </c>
      <c r="O61" s="1" t="str">
        <f t="array" ref="O61">IF(SUMPRODUCT(MAX(ISNUMBER(SEARCH(Fuel_Rules!$A$6:$A$30,$E61))*ISNUMBER(SEARCH(Fuel_Rules!$B$6:$B$30,$F61))*(Fuel_Rules!$A$6:$A$30&lt;&gt;"")))&gt;0,"Plug-in hybrid",IF($G61="Diesel","Diesel","Gasoline"))</f>
        <v>Gasoline</v>
      </c>
    </row>
    <row r="62" spans="1:15" ht="15" customHeight="1" x14ac:dyDescent="0.25">
      <c r="A62" s="1">
        <v>2022</v>
      </c>
      <c r="B62" s="1" t="s">
        <v>293</v>
      </c>
      <c r="C62" s="1" t="s">
        <v>480</v>
      </c>
      <c r="D62" s="1" t="s">
        <v>481</v>
      </c>
      <c r="E62" s="1" t="s">
        <v>435</v>
      </c>
      <c r="F62" s="1" t="s">
        <v>482</v>
      </c>
      <c r="G62" s="1" t="s">
        <v>103</v>
      </c>
      <c r="H62" s="1" t="s">
        <v>437</v>
      </c>
      <c r="I62" s="1">
        <v>3</v>
      </c>
      <c r="J62" s="1">
        <v>2023</v>
      </c>
      <c r="K62" s="1">
        <v>560536</v>
      </c>
      <c r="L62" s="1">
        <v>0</v>
      </c>
      <c r="M62" s="1">
        <f t="array" ref="M62">SUMPRODUCT(MAX(ISNUMBER(SEARCH('Class Rules'!$B$6:$B$85,$E62))*ISNUMBER(SEARCH('Class Rules'!$C$6:$C$85,$F62))*'Class Rules'!$A$6:$A$85))</f>
        <v>0</v>
      </c>
      <c r="N62" s="1" t="str">
        <f t="array" ref="N62">IF($M62=0,'Class Rules'!$D$3,INDEX('Class Rules'!$D$6:$D$85,MATCH($M62,'Class Rules'!$A$6:$A$85,0)))</f>
        <v>Passenger LDV</v>
      </c>
      <c r="O62" s="1" t="str">
        <f t="array" ref="O62">IF(SUMPRODUCT(MAX(ISNUMBER(SEARCH(Fuel_Rules!$A$6:$A$30,$E62))*ISNUMBER(SEARCH(Fuel_Rules!$B$6:$B$30,$F62))*(Fuel_Rules!$A$6:$A$30&lt;&gt;"")))&gt;0,"Plug-in hybrid",IF($G62="Diesel","Diesel","Gasoline"))</f>
        <v>Gasoline</v>
      </c>
    </row>
    <row r="63" spans="1:15" ht="15" customHeight="1" x14ac:dyDescent="0.25">
      <c r="A63" s="1">
        <v>2022</v>
      </c>
      <c r="B63" s="1" t="s">
        <v>293</v>
      </c>
      <c r="C63" s="1" t="s">
        <v>483</v>
      </c>
      <c r="D63" s="1" t="s">
        <v>484</v>
      </c>
      <c r="E63" s="1" t="s">
        <v>435</v>
      </c>
      <c r="F63" s="1" t="s">
        <v>485</v>
      </c>
      <c r="G63" s="1" t="s">
        <v>103</v>
      </c>
      <c r="H63" s="1" t="s">
        <v>437</v>
      </c>
      <c r="I63" s="1">
        <v>2</v>
      </c>
      <c r="J63" s="1">
        <v>2023</v>
      </c>
      <c r="K63" s="1">
        <v>445582</v>
      </c>
      <c r="L63" s="1">
        <v>0</v>
      </c>
      <c r="M63" s="1">
        <f t="array" ref="M63">SUMPRODUCT(MAX(ISNUMBER(SEARCH('Class Rules'!$B$6:$B$85,$E63))*ISNUMBER(SEARCH('Class Rules'!$C$6:$C$85,$F63))*'Class Rules'!$A$6:$A$85))</f>
        <v>0</v>
      </c>
      <c r="N63" s="1" t="str">
        <f t="array" ref="N63">IF($M63=0,'Class Rules'!$D$3,INDEX('Class Rules'!$D$6:$D$85,MATCH($M63,'Class Rules'!$A$6:$A$85,0)))</f>
        <v>Passenger LDV</v>
      </c>
      <c r="O63" s="1" t="str">
        <f t="array" ref="O63">IF(SUMPRODUCT(MAX(ISNUMBER(SEARCH(Fuel_Rules!$A$6:$A$30,$E63))*ISNUMBER(SEARCH(Fuel_Rules!$B$6:$B$30,$F63))*(Fuel_Rules!$A$6:$A$30&lt;&gt;"")))&gt;0,"Plug-in hybrid",IF($G63="Diesel","Diesel","Gasoline"))</f>
        <v>Plug-in hybrid</v>
      </c>
    </row>
    <row r="64" spans="1:15" ht="15" customHeight="1" x14ac:dyDescent="0.25">
      <c r="A64" s="1">
        <v>2022</v>
      </c>
      <c r="B64" s="1" t="s">
        <v>293</v>
      </c>
      <c r="C64" s="1" t="s">
        <v>486</v>
      </c>
      <c r="D64" s="1" t="s">
        <v>487</v>
      </c>
      <c r="E64" s="1" t="s">
        <v>435</v>
      </c>
      <c r="F64" s="1" t="s">
        <v>488</v>
      </c>
      <c r="G64" s="1" t="s">
        <v>103</v>
      </c>
      <c r="H64" s="1" t="s">
        <v>298</v>
      </c>
      <c r="I64" s="1">
        <v>2</v>
      </c>
      <c r="J64" s="1">
        <v>2023</v>
      </c>
      <c r="K64" s="1">
        <v>286279</v>
      </c>
      <c r="L64" s="1">
        <v>0</v>
      </c>
      <c r="M64" s="1">
        <f t="array" ref="M64">SUMPRODUCT(MAX(ISNUMBER(SEARCH('Class Rules'!$B$6:$B$85,$E64))*ISNUMBER(SEARCH('Class Rules'!$C$6:$C$85,$F64))*'Class Rules'!$A$6:$A$85))</f>
        <v>0</v>
      </c>
      <c r="N64" s="1" t="str">
        <f t="array" ref="N64">IF($M64=0,'Class Rules'!$D$3,INDEX('Class Rules'!$D$6:$D$85,MATCH($M64,'Class Rules'!$A$6:$A$85,0)))</f>
        <v>Passenger LDV</v>
      </c>
      <c r="O64" s="1" t="str">
        <f t="array" ref="O64">IF(SUMPRODUCT(MAX(ISNUMBER(SEARCH(Fuel_Rules!$A$6:$A$30,$E64))*ISNUMBER(SEARCH(Fuel_Rules!$B$6:$B$30,$F64))*(Fuel_Rules!$A$6:$A$30&lt;&gt;"")))&gt;0,"Plug-in hybrid",IF($G64="Diesel","Diesel","Gasoline"))</f>
        <v>Gasoline</v>
      </c>
    </row>
    <row r="65" spans="1:15" ht="15" customHeight="1" x14ac:dyDescent="0.25">
      <c r="A65" s="1">
        <v>2022</v>
      </c>
      <c r="B65" s="1" t="s">
        <v>293</v>
      </c>
      <c r="C65" s="1" t="s">
        <v>489</v>
      </c>
      <c r="D65" s="1" t="s">
        <v>490</v>
      </c>
      <c r="E65" s="1" t="s">
        <v>435</v>
      </c>
      <c r="F65" s="1" t="s">
        <v>491</v>
      </c>
      <c r="G65" s="1" t="s">
        <v>103</v>
      </c>
      <c r="H65" s="1" t="s">
        <v>298</v>
      </c>
      <c r="I65" s="1">
        <v>2</v>
      </c>
      <c r="J65" s="1">
        <v>2023</v>
      </c>
      <c r="K65" s="1">
        <v>351651</v>
      </c>
      <c r="L65" s="1">
        <v>0</v>
      </c>
      <c r="M65" s="1">
        <f t="array" ref="M65">SUMPRODUCT(MAX(ISNUMBER(SEARCH('Class Rules'!$B$6:$B$85,$E65))*ISNUMBER(SEARCH('Class Rules'!$C$6:$C$85,$F65))*'Class Rules'!$A$6:$A$85))</f>
        <v>0</v>
      </c>
      <c r="N65" s="1" t="str">
        <f t="array" ref="N65">IF($M65=0,'Class Rules'!$D$3,INDEX('Class Rules'!$D$6:$D$85,MATCH($M65,'Class Rules'!$A$6:$A$85,0)))</f>
        <v>Passenger LDV</v>
      </c>
      <c r="O65" s="1" t="str">
        <f t="array" ref="O65">IF(SUMPRODUCT(MAX(ISNUMBER(SEARCH(Fuel_Rules!$A$6:$A$30,$E65))*ISNUMBER(SEARCH(Fuel_Rules!$B$6:$B$30,$F65))*(Fuel_Rules!$A$6:$A$30&lt;&gt;"")))&gt;0,"Plug-in hybrid",IF($G65="Diesel","Diesel","Gasoline"))</f>
        <v>Gasoline</v>
      </c>
    </row>
    <row r="66" spans="1:15" ht="15" customHeight="1" x14ac:dyDescent="0.25">
      <c r="A66" s="1">
        <v>2022</v>
      </c>
      <c r="B66" s="1" t="s">
        <v>293</v>
      </c>
      <c r="C66" s="1" t="s">
        <v>492</v>
      </c>
      <c r="D66" s="1" t="s">
        <v>493</v>
      </c>
      <c r="E66" s="1" t="s">
        <v>435</v>
      </c>
      <c r="F66" s="1" t="s">
        <v>494</v>
      </c>
      <c r="G66" s="1" t="s">
        <v>103</v>
      </c>
      <c r="H66" s="1" t="s">
        <v>437</v>
      </c>
      <c r="I66" s="1">
        <v>2</v>
      </c>
      <c r="J66" s="1">
        <v>2023</v>
      </c>
      <c r="K66" s="1">
        <v>440625</v>
      </c>
      <c r="L66" s="1">
        <v>0</v>
      </c>
      <c r="M66" s="1">
        <f t="array" ref="M66">SUMPRODUCT(MAX(ISNUMBER(SEARCH('Class Rules'!$B$6:$B$85,$E66))*ISNUMBER(SEARCH('Class Rules'!$C$6:$C$85,$F66))*'Class Rules'!$A$6:$A$85))</f>
        <v>0</v>
      </c>
      <c r="N66" s="1" t="str">
        <f t="array" ref="N66">IF($M66=0,'Class Rules'!$D$3,INDEX('Class Rules'!$D$6:$D$85,MATCH($M66,'Class Rules'!$A$6:$A$85,0)))</f>
        <v>Passenger LDV</v>
      </c>
      <c r="O66" s="1" t="str">
        <f t="array" ref="O66">IF(SUMPRODUCT(MAX(ISNUMBER(SEARCH(Fuel_Rules!$A$6:$A$30,$E66))*ISNUMBER(SEARCH(Fuel_Rules!$B$6:$B$30,$F66))*(Fuel_Rules!$A$6:$A$30&lt;&gt;"")))&gt;0,"Plug-in hybrid",IF($G66="Diesel","Diesel","Gasoline"))</f>
        <v>Gasoline</v>
      </c>
    </row>
    <row r="67" spans="1:15" ht="15" customHeight="1" x14ac:dyDescent="0.25">
      <c r="A67" s="1">
        <v>2022</v>
      </c>
      <c r="B67" s="1" t="s">
        <v>293</v>
      </c>
      <c r="C67" s="1" t="s">
        <v>495</v>
      </c>
      <c r="D67" s="1" t="s">
        <v>496</v>
      </c>
      <c r="E67" s="1" t="s">
        <v>435</v>
      </c>
      <c r="F67" s="1" t="s">
        <v>497</v>
      </c>
      <c r="G67" s="1" t="s">
        <v>103</v>
      </c>
      <c r="H67" s="1" t="s">
        <v>437</v>
      </c>
      <c r="I67" s="1">
        <v>4.4000000000000004</v>
      </c>
      <c r="J67" s="1">
        <v>2023</v>
      </c>
      <c r="K67" s="1">
        <v>832911</v>
      </c>
      <c r="L67" s="1">
        <v>0</v>
      </c>
      <c r="M67" s="1">
        <f t="array" ref="M67">SUMPRODUCT(MAX(ISNUMBER(SEARCH('Class Rules'!$B$6:$B$85,$E67))*ISNUMBER(SEARCH('Class Rules'!$C$6:$C$85,$F67))*'Class Rules'!$A$6:$A$85))</f>
        <v>0</v>
      </c>
      <c r="N67" s="1" t="str">
        <f t="array" ref="N67">IF($M67=0,'Class Rules'!$D$3,INDEX('Class Rules'!$D$6:$D$85,MATCH($M67,'Class Rules'!$A$6:$A$85,0)))</f>
        <v>Passenger LDV</v>
      </c>
      <c r="O67" s="1" t="str">
        <f t="array" ref="O67">IF(SUMPRODUCT(MAX(ISNUMBER(SEARCH(Fuel_Rules!$A$6:$A$30,$E67))*ISNUMBER(SEARCH(Fuel_Rules!$B$6:$B$30,$F67))*(Fuel_Rules!$A$6:$A$30&lt;&gt;"")))&gt;0,"Plug-in hybrid",IF($G67="Diesel","Diesel","Gasoline"))</f>
        <v>Gasoline</v>
      </c>
    </row>
    <row r="68" spans="1:15" ht="15" customHeight="1" x14ac:dyDescent="0.25">
      <c r="A68" s="1">
        <v>2022</v>
      </c>
      <c r="B68" s="1" t="s">
        <v>293</v>
      </c>
      <c r="C68" s="1" t="s">
        <v>498</v>
      </c>
      <c r="D68" s="1" t="s">
        <v>499</v>
      </c>
      <c r="E68" s="1" t="s">
        <v>435</v>
      </c>
      <c r="F68" s="1" t="s">
        <v>500</v>
      </c>
      <c r="G68" s="1" t="s">
        <v>103</v>
      </c>
      <c r="H68" s="1" t="s">
        <v>437</v>
      </c>
      <c r="I68" s="1">
        <v>6.6</v>
      </c>
      <c r="J68" s="1">
        <v>2023</v>
      </c>
      <c r="K68" s="1">
        <v>1099845</v>
      </c>
      <c r="L68" s="1">
        <v>0</v>
      </c>
      <c r="M68" s="1">
        <f t="array" ref="M68">SUMPRODUCT(MAX(ISNUMBER(SEARCH('Class Rules'!$B$6:$B$85,$E68))*ISNUMBER(SEARCH('Class Rules'!$C$6:$C$85,$F68))*'Class Rules'!$A$6:$A$85))</f>
        <v>0</v>
      </c>
      <c r="N68" s="1" t="str">
        <f t="array" ref="N68">IF($M68=0,'Class Rules'!$D$3,INDEX('Class Rules'!$D$6:$D$85,MATCH($M68,'Class Rules'!$A$6:$A$85,0)))</f>
        <v>Passenger LDV</v>
      </c>
      <c r="O68" s="1" t="str">
        <f t="array" ref="O68">IF(SUMPRODUCT(MAX(ISNUMBER(SEARCH(Fuel_Rules!$A$6:$A$30,$E68))*ISNUMBER(SEARCH(Fuel_Rules!$B$6:$B$30,$F68))*(Fuel_Rules!$A$6:$A$30&lt;&gt;"")))&gt;0,"Plug-in hybrid",IF($G68="Diesel","Diesel","Gasoline"))</f>
        <v>Gasoline</v>
      </c>
    </row>
    <row r="69" spans="1:15" ht="15" customHeight="1" x14ac:dyDescent="0.25">
      <c r="A69" s="1">
        <v>2022</v>
      </c>
      <c r="B69" s="1" t="s">
        <v>293</v>
      </c>
      <c r="C69" s="1" t="s">
        <v>501</v>
      </c>
      <c r="D69" s="1" t="s">
        <v>502</v>
      </c>
      <c r="E69" s="1" t="s">
        <v>435</v>
      </c>
      <c r="F69" s="1" t="s">
        <v>503</v>
      </c>
      <c r="G69" s="1" t="s">
        <v>103</v>
      </c>
      <c r="H69" s="1" t="s">
        <v>437</v>
      </c>
      <c r="I69" s="1">
        <v>3</v>
      </c>
      <c r="J69" s="1">
        <v>2023</v>
      </c>
      <c r="K69" s="1">
        <v>531050</v>
      </c>
      <c r="L69" s="1">
        <v>0</v>
      </c>
      <c r="M69" s="1">
        <f t="array" ref="M69">SUMPRODUCT(MAX(ISNUMBER(SEARCH('Class Rules'!$B$6:$B$85,$E69))*ISNUMBER(SEARCH('Class Rules'!$C$6:$C$85,$F69))*'Class Rules'!$A$6:$A$85))</f>
        <v>0</v>
      </c>
      <c r="N69" s="1" t="str">
        <f t="array" ref="N69">IF($M69=0,'Class Rules'!$D$3,INDEX('Class Rules'!$D$6:$D$85,MATCH($M69,'Class Rules'!$A$6:$A$85,0)))</f>
        <v>Passenger LDV</v>
      </c>
      <c r="O69" s="1" t="str">
        <f t="array" ref="O69">IF(SUMPRODUCT(MAX(ISNUMBER(SEARCH(Fuel_Rules!$A$6:$A$30,$E69))*ISNUMBER(SEARCH(Fuel_Rules!$B$6:$B$30,$F69))*(Fuel_Rules!$A$6:$A$30&lt;&gt;"")))&gt;0,"Plug-in hybrid",IF($G69="Diesel","Diesel","Gasoline"))</f>
        <v>Gasoline</v>
      </c>
    </row>
    <row r="70" spans="1:15" ht="15" customHeight="1" x14ac:dyDescent="0.25">
      <c r="A70" s="1">
        <v>2022</v>
      </c>
      <c r="B70" s="1" t="s">
        <v>293</v>
      </c>
      <c r="C70" s="1" t="s">
        <v>504</v>
      </c>
      <c r="D70" s="1" t="s">
        <v>505</v>
      </c>
      <c r="E70" s="1" t="s">
        <v>435</v>
      </c>
      <c r="F70" s="1" t="s">
        <v>506</v>
      </c>
      <c r="G70" s="1" t="s">
        <v>103</v>
      </c>
      <c r="H70" s="1" t="s">
        <v>437</v>
      </c>
      <c r="I70" s="1">
        <v>2</v>
      </c>
      <c r="J70" s="1">
        <v>2023</v>
      </c>
      <c r="K70" s="1">
        <v>363567</v>
      </c>
      <c r="L70" s="1">
        <v>0</v>
      </c>
      <c r="M70" s="1">
        <f t="array" ref="M70">SUMPRODUCT(MAX(ISNUMBER(SEARCH('Class Rules'!$B$6:$B$85,$E70))*ISNUMBER(SEARCH('Class Rules'!$C$6:$C$85,$F70))*'Class Rules'!$A$6:$A$85))</f>
        <v>0</v>
      </c>
      <c r="N70" s="1" t="str">
        <f t="array" ref="N70">IF($M70=0,'Class Rules'!$D$3,INDEX('Class Rules'!$D$6:$D$85,MATCH($M70,'Class Rules'!$A$6:$A$85,0)))</f>
        <v>Passenger LDV</v>
      </c>
      <c r="O70" s="1" t="str">
        <f t="array" ref="O70">IF(SUMPRODUCT(MAX(ISNUMBER(SEARCH(Fuel_Rules!$A$6:$A$30,$E70))*ISNUMBER(SEARCH(Fuel_Rules!$B$6:$B$30,$F70))*(Fuel_Rules!$A$6:$A$30&lt;&gt;"")))&gt;0,"Plug-in hybrid",IF($G70="Diesel","Diesel","Gasoline"))</f>
        <v>Gasoline</v>
      </c>
    </row>
    <row r="71" spans="1:15" ht="15" customHeight="1" x14ac:dyDescent="0.25">
      <c r="A71" s="1">
        <v>2022</v>
      </c>
      <c r="B71" s="1" t="s">
        <v>293</v>
      </c>
      <c r="C71" s="1" t="s">
        <v>507</v>
      </c>
      <c r="D71" s="1" t="s">
        <v>508</v>
      </c>
      <c r="E71" s="1" t="s">
        <v>435</v>
      </c>
      <c r="F71" s="1" t="s">
        <v>509</v>
      </c>
      <c r="G71" s="1" t="s">
        <v>103</v>
      </c>
      <c r="H71" s="1" t="s">
        <v>437</v>
      </c>
      <c r="I71" s="1">
        <v>3</v>
      </c>
      <c r="J71" s="1">
        <v>2023</v>
      </c>
      <c r="K71" s="1">
        <v>776016</v>
      </c>
      <c r="L71" s="1">
        <v>0</v>
      </c>
      <c r="M71" s="1">
        <f t="array" ref="M71">SUMPRODUCT(MAX(ISNUMBER(SEARCH('Class Rules'!$B$6:$B$85,$E71))*ISNUMBER(SEARCH('Class Rules'!$C$6:$C$85,$F71))*'Class Rules'!$A$6:$A$85))</f>
        <v>0</v>
      </c>
      <c r="N71" s="1" t="str">
        <f t="array" ref="N71">IF($M71=0,'Class Rules'!$D$3,INDEX('Class Rules'!$D$6:$D$85,MATCH($M71,'Class Rules'!$A$6:$A$85,0)))</f>
        <v>Passenger LDV</v>
      </c>
      <c r="O71" s="1" t="str">
        <f t="array" ref="O71">IF(SUMPRODUCT(MAX(ISNUMBER(SEARCH(Fuel_Rules!$A$6:$A$30,$E71))*ISNUMBER(SEARCH(Fuel_Rules!$B$6:$B$30,$F71))*(Fuel_Rules!$A$6:$A$30&lt;&gt;"")))&gt;0,"Plug-in hybrid",IF($G71="Diesel","Diesel","Gasoline"))</f>
        <v>Gasoline</v>
      </c>
    </row>
    <row r="72" spans="1:15" ht="15" customHeight="1" x14ac:dyDescent="0.25">
      <c r="A72" s="1">
        <v>2022</v>
      </c>
      <c r="B72" s="1" t="s">
        <v>293</v>
      </c>
      <c r="C72" s="1" t="s">
        <v>510</v>
      </c>
      <c r="D72" s="1" t="s">
        <v>511</v>
      </c>
      <c r="E72" s="1" t="s">
        <v>435</v>
      </c>
      <c r="F72" s="1" t="s">
        <v>512</v>
      </c>
      <c r="G72" s="1" t="s">
        <v>103</v>
      </c>
      <c r="H72" s="1" t="s">
        <v>437</v>
      </c>
      <c r="I72" s="1">
        <v>3</v>
      </c>
      <c r="J72" s="1">
        <v>2023</v>
      </c>
      <c r="K72" s="1">
        <v>691025</v>
      </c>
      <c r="L72" s="1">
        <v>0</v>
      </c>
      <c r="M72" s="1">
        <f t="array" ref="M72">SUMPRODUCT(MAX(ISNUMBER(SEARCH('Class Rules'!$B$6:$B$85,$E72))*ISNUMBER(SEARCH('Class Rules'!$C$6:$C$85,$F72))*'Class Rules'!$A$6:$A$85))</f>
        <v>0</v>
      </c>
      <c r="N72" s="1" t="str">
        <f t="array" ref="N72">IF($M72=0,'Class Rules'!$D$3,INDEX('Class Rules'!$D$6:$D$85,MATCH($M72,'Class Rules'!$A$6:$A$85,0)))</f>
        <v>Passenger LDV</v>
      </c>
      <c r="O72" s="1" t="str">
        <f t="array" ref="O72">IF(SUMPRODUCT(MAX(ISNUMBER(SEARCH(Fuel_Rules!$A$6:$A$30,$E72))*ISNUMBER(SEARCH(Fuel_Rules!$B$6:$B$30,$F72))*(Fuel_Rules!$A$6:$A$30&lt;&gt;"")))&gt;0,"Plug-in hybrid",IF($G72="Diesel","Diesel","Gasoline"))</f>
        <v>Gasoline</v>
      </c>
    </row>
    <row r="73" spans="1:15" ht="15" customHeight="1" x14ac:dyDescent="0.25">
      <c r="A73" s="1">
        <v>2022</v>
      </c>
      <c r="B73" s="1" t="s">
        <v>293</v>
      </c>
      <c r="C73" s="1" t="s">
        <v>513</v>
      </c>
      <c r="D73" s="1" t="s">
        <v>514</v>
      </c>
      <c r="E73" s="1" t="s">
        <v>435</v>
      </c>
      <c r="F73" s="1" t="s">
        <v>515</v>
      </c>
      <c r="G73" s="1" t="s">
        <v>103</v>
      </c>
      <c r="H73" s="1" t="s">
        <v>437</v>
      </c>
      <c r="I73" s="1">
        <v>1.5</v>
      </c>
      <c r="J73" s="1">
        <v>2023</v>
      </c>
      <c r="K73" s="1">
        <v>266784</v>
      </c>
      <c r="L73" s="1">
        <v>0</v>
      </c>
      <c r="M73" s="1">
        <f t="array" ref="M73">SUMPRODUCT(MAX(ISNUMBER(SEARCH('Class Rules'!$B$6:$B$85,$E73))*ISNUMBER(SEARCH('Class Rules'!$C$6:$C$85,$F73))*'Class Rules'!$A$6:$A$85))</f>
        <v>0</v>
      </c>
      <c r="N73" s="1" t="str">
        <f t="array" ref="N73">IF($M73=0,'Class Rules'!$D$3,INDEX('Class Rules'!$D$6:$D$85,MATCH($M73,'Class Rules'!$A$6:$A$85,0)))</f>
        <v>Passenger LDV</v>
      </c>
      <c r="O73" s="1" t="str">
        <f t="array" ref="O73">IF(SUMPRODUCT(MAX(ISNUMBER(SEARCH(Fuel_Rules!$A$6:$A$30,$E73))*ISNUMBER(SEARCH(Fuel_Rules!$B$6:$B$30,$F73))*(Fuel_Rules!$A$6:$A$30&lt;&gt;"")))&gt;0,"Plug-in hybrid",IF($G73="Diesel","Diesel","Gasoline"))</f>
        <v>Gasoline</v>
      </c>
    </row>
    <row r="74" spans="1:15" ht="15" customHeight="1" x14ac:dyDescent="0.25">
      <c r="A74" s="1">
        <v>2022</v>
      </c>
      <c r="B74" s="1" t="s">
        <v>293</v>
      </c>
      <c r="C74" s="1" t="s">
        <v>516</v>
      </c>
      <c r="D74" s="1" t="s">
        <v>517</v>
      </c>
      <c r="E74" s="1" t="s">
        <v>435</v>
      </c>
      <c r="F74" s="1" t="s">
        <v>518</v>
      </c>
      <c r="G74" s="1" t="s">
        <v>103</v>
      </c>
      <c r="H74" s="1" t="s">
        <v>437</v>
      </c>
      <c r="I74" s="1">
        <v>3</v>
      </c>
      <c r="J74" s="1">
        <v>2023</v>
      </c>
      <c r="K74" s="1">
        <v>793776</v>
      </c>
      <c r="L74" s="1">
        <v>0</v>
      </c>
      <c r="M74" s="1">
        <f t="array" ref="M74">SUMPRODUCT(MAX(ISNUMBER(SEARCH('Class Rules'!$B$6:$B$85,$E74))*ISNUMBER(SEARCH('Class Rules'!$C$6:$C$85,$F74))*'Class Rules'!$A$6:$A$85))</f>
        <v>0</v>
      </c>
      <c r="N74" s="1" t="str">
        <f t="array" ref="N74">IF($M74=0,'Class Rules'!$D$3,INDEX('Class Rules'!$D$6:$D$85,MATCH($M74,'Class Rules'!$A$6:$A$85,0)))</f>
        <v>Passenger LDV</v>
      </c>
      <c r="O74" s="1" t="str">
        <f t="array" ref="O74">IF(SUMPRODUCT(MAX(ISNUMBER(SEARCH(Fuel_Rules!$A$6:$A$30,$E74))*ISNUMBER(SEARCH(Fuel_Rules!$B$6:$B$30,$F74))*(Fuel_Rules!$A$6:$A$30&lt;&gt;"")))&gt;0,"Plug-in hybrid",IF($G74="Diesel","Diesel","Gasoline"))</f>
        <v>Gasoline</v>
      </c>
    </row>
    <row r="75" spans="1:15" ht="15" customHeight="1" x14ac:dyDescent="0.25">
      <c r="A75" s="1">
        <v>2022</v>
      </c>
      <c r="B75" s="1" t="s">
        <v>293</v>
      </c>
      <c r="C75" s="1" t="s">
        <v>519</v>
      </c>
      <c r="D75" s="1" t="s">
        <v>520</v>
      </c>
      <c r="E75" s="1" t="s">
        <v>435</v>
      </c>
      <c r="F75" s="1" t="s">
        <v>521</v>
      </c>
      <c r="G75" s="1" t="s">
        <v>103</v>
      </c>
      <c r="H75" s="1" t="s">
        <v>437</v>
      </c>
      <c r="I75" s="1">
        <v>2</v>
      </c>
      <c r="J75" s="1">
        <v>2023</v>
      </c>
      <c r="K75" s="1">
        <v>390021</v>
      </c>
      <c r="L75" s="1">
        <v>0</v>
      </c>
      <c r="M75" s="1">
        <f t="array" ref="M75">SUMPRODUCT(MAX(ISNUMBER(SEARCH('Class Rules'!$B$6:$B$85,$E75))*ISNUMBER(SEARCH('Class Rules'!$C$6:$C$85,$F75))*'Class Rules'!$A$6:$A$85))</f>
        <v>0</v>
      </c>
      <c r="N75" s="1" t="str">
        <f t="array" ref="N75">IF($M75=0,'Class Rules'!$D$3,INDEX('Class Rules'!$D$6:$D$85,MATCH($M75,'Class Rules'!$A$6:$A$85,0)))</f>
        <v>Passenger LDV</v>
      </c>
      <c r="O75" s="1" t="str">
        <f t="array" ref="O75">IF(SUMPRODUCT(MAX(ISNUMBER(SEARCH(Fuel_Rules!$A$6:$A$30,$E75))*ISNUMBER(SEARCH(Fuel_Rules!$B$6:$B$30,$F75))*(Fuel_Rules!$A$6:$A$30&lt;&gt;"")))&gt;0,"Plug-in hybrid",IF($G75="Diesel","Diesel","Gasoline"))</f>
        <v>Gasoline</v>
      </c>
    </row>
    <row r="76" spans="1:15" ht="15" customHeight="1" x14ac:dyDescent="0.25">
      <c r="A76" s="1">
        <v>2022</v>
      </c>
      <c r="B76" s="1" t="s">
        <v>293</v>
      </c>
      <c r="C76" s="1" t="s">
        <v>522</v>
      </c>
      <c r="D76" s="1" t="s">
        <v>523</v>
      </c>
      <c r="E76" s="1" t="s">
        <v>435</v>
      </c>
      <c r="F76" s="1" t="s">
        <v>524</v>
      </c>
      <c r="G76" s="1" t="s">
        <v>103</v>
      </c>
      <c r="H76" s="1" t="s">
        <v>437</v>
      </c>
      <c r="I76" s="1">
        <v>3</v>
      </c>
      <c r="J76" s="1">
        <v>2023</v>
      </c>
      <c r="K76" s="1">
        <v>644120</v>
      </c>
      <c r="L76" s="1">
        <v>0</v>
      </c>
      <c r="M76" s="1">
        <f t="array" ref="M76">SUMPRODUCT(MAX(ISNUMBER(SEARCH('Class Rules'!$B$6:$B$85,$E76))*ISNUMBER(SEARCH('Class Rules'!$C$6:$C$85,$F76))*'Class Rules'!$A$6:$A$85))</f>
        <v>0</v>
      </c>
      <c r="N76" s="1" t="str">
        <f t="array" ref="N76">IF($M76=0,'Class Rules'!$D$3,INDEX('Class Rules'!$D$6:$D$85,MATCH($M76,'Class Rules'!$A$6:$A$85,0)))</f>
        <v>Passenger LDV</v>
      </c>
      <c r="O76" s="1" t="str">
        <f t="array" ref="O76">IF(SUMPRODUCT(MAX(ISNUMBER(SEARCH(Fuel_Rules!$A$6:$A$30,$E76))*ISNUMBER(SEARCH(Fuel_Rules!$B$6:$B$30,$F76))*(Fuel_Rules!$A$6:$A$30&lt;&gt;"")))&gt;0,"Plug-in hybrid",IF($G76="Diesel","Diesel","Gasoline"))</f>
        <v>Plug-in hybrid</v>
      </c>
    </row>
    <row r="77" spans="1:15" ht="15" customHeight="1" x14ac:dyDescent="0.25">
      <c r="A77" s="1">
        <v>2022</v>
      </c>
      <c r="B77" s="1" t="s">
        <v>293</v>
      </c>
      <c r="C77" s="1" t="s">
        <v>525</v>
      </c>
      <c r="D77" s="1" t="s">
        <v>526</v>
      </c>
      <c r="E77" s="1" t="s">
        <v>435</v>
      </c>
      <c r="F77" s="1" t="s">
        <v>527</v>
      </c>
      <c r="G77" s="1" t="s">
        <v>103</v>
      </c>
      <c r="H77" s="1" t="s">
        <v>298</v>
      </c>
      <c r="I77" s="1">
        <v>3</v>
      </c>
      <c r="J77" s="1">
        <v>2023</v>
      </c>
      <c r="K77" s="1">
        <v>692294</v>
      </c>
      <c r="L77" s="1">
        <v>0</v>
      </c>
      <c r="M77" s="1">
        <f t="array" ref="M77">SUMPRODUCT(MAX(ISNUMBER(SEARCH('Class Rules'!$B$6:$B$85,$E77))*ISNUMBER(SEARCH('Class Rules'!$C$6:$C$85,$F77))*'Class Rules'!$A$6:$A$85))</f>
        <v>0</v>
      </c>
      <c r="N77" s="1" t="str">
        <f t="array" ref="N77">IF($M77=0,'Class Rules'!$D$3,INDEX('Class Rules'!$D$6:$D$85,MATCH($M77,'Class Rules'!$A$6:$A$85,0)))</f>
        <v>Passenger LDV</v>
      </c>
      <c r="O77" s="1" t="str">
        <f t="array" ref="O77">IF(SUMPRODUCT(MAX(ISNUMBER(SEARCH(Fuel_Rules!$A$6:$A$30,$E77))*ISNUMBER(SEARCH(Fuel_Rules!$B$6:$B$30,$F77))*(Fuel_Rules!$A$6:$A$30&lt;&gt;"")))&gt;0,"Plug-in hybrid",IF($G77="Diesel","Diesel","Gasoline"))</f>
        <v>Gasoline</v>
      </c>
    </row>
    <row r="78" spans="1:15" ht="15" customHeight="1" x14ac:dyDescent="0.25">
      <c r="A78" s="1">
        <v>2022</v>
      </c>
      <c r="B78" s="1" t="s">
        <v>293</v>
      </c>
      <c r="C78" s="1" t="s">
        <v>528</v>
      </c>
      <c r="D78" s="1" t="s">
        <v>529</v>
      </c>
      <c r="E78" s="1" t="s">
        <v>435</v>
      </c>
      <c r="F78" s="1" t="s">
        <v>530</v>
      </c>
      <c r="G78" s="1" t="s">
        <v>103</v>
      </c>
      <c r="H78" s="1" t="s">
        <v>298</v>
      </c>
      <c r="I78" s="1">
        <v>1.5</v>
      </c>
      <c r="J78" s="1">
        <v>2023</v>
      </c>
      <c r="K78" s="1">
        <v>279130</v>
      </c>
      <c r="L78" s="1">
        <v>0</v>
      </c>
      <c r="M78" s="1">
        <f t="array" ref="M78">SUMPRODUCT(MAX(ISNUMBER(SEARCH('Class Rules'!$B$6:$B$85,$E78))*ISNUMBER(SEARCH('Class Rules'!$C$6:$C$85,$F78))*'Class Rules'!$A$6:$A$85))</f>
        <v>0</v>
      </c>
      <c r="N78" s="1" t="str">
        <f t="array" ref="N78">IF($M78=0,'Class Rules'!$D$3,INDEX('Class Rules'!$D$6:$D$85,MATCH($M78,'Class Rules'!$A$6:$A$85,0)))</f>
        <v>Passenger LDV</v>
      </c>
      <c r="O78" s="1" t="str">
        <f t="array" ref="O78">IF(SUMPRODUCT(MAX(ISNUMBER(SEARCH(Fuel_Rules!$A$6:$A$30,$E78))*ISNUMBER(SEARCH(Fuel_Rules!$B$6:$B$30,$F78))*(Fuel_Rules!$A$6:$A$30&lt;&gt;"")))&gt;0,"Plug-in hybrid",IF($G78="Diesel","Diesel","Gasoline"))</f>
        <v>Gasoline</v>
      </c>
    </row>
    <row r="79" spans="1:15" ht="15" customHeight="1" x14ac:dyDescent="0.25">
      <c r="A79" s="1">
        <v>2022</v>
      </c>
      <c r="B79" s="1" t="s">
        <v>293</v>
      </c>
      <c r="C79" s="1" t="s">
        <v>531</v>
      </c>
      <c r="D79" s="1" t="s">
        <v>532</v>
      </c>
      <c r="E79" s="1" t="s">
        <v>435</v>
      </c>
      <c r="F79" s="1" t="s">
        <v>533</v>
      </c>
      <c r="G79" s="1" t="s">
        <v>103</v>
      </c>
      <c r="H79" s="1" t="s">
        <v>437</v>
      </c>
      <c r="I79" s="1">
        <v>4.4000000000000004</v>
      </c>
      <c r="J79" s="1">
        <v>2023</v>
      </c>
      <c r="K79" s="1">
        <v>1111826</v>
      </c>
      <c r="L79" s="1">
        <v>0</v>
      </c>
      <c r="M79" s="1">
        <f t="array" ref="M79">SUMPRODUCT(MAX(ISNUMBER(SEARCH('Class Rules'!$B$6:$B$85,$E79))*ISNUMBER(SEARCH('Class Rules'!$C$6:$C$85,$F79))*'Class Rules'!$A$6:$A$85))</f>
        <v>0</v>
      </c>
      <c r="N79" s="1" t="str">
        <f t="array" ref="N79">IF($M79=0,'Class Rules'!$D$3,INDEX('Class Rules'!$D$6:$D$85,MATCH($M79,'Class Rules'!$A$6:$A$85,0)))</f>
        <v>Passenger LDV</v>
      </c>
      <c r="O79" s="1" t="str">
        <f t="array" ref="O79">IF(SUMPRODUCT(MAX(ISNUMBER(SEARCH(Fuel_Rules!$A$6:$A$30,$E79))*ISNUMBER(SEARCH(Fuel_Rules!$B$6:$B$30,$F79))*(Fuel_Rules!$A$6:$A$30&lt;&gt;"")))&gt;0,"Plug-in hybrid",IF($G79="Diesel","Diesel","Gasoline"))</f>
        <v>Gasoline</v>
      </c>
    </row>
    <row r="80" spans="1:15" ht="15" customHeight="1" x14ac:dyDescent="0.25">
      <c r="A80" s="1">
        <v>2022</v>
      </c>
      <c r="B80" s="1" t="s">
        <v>293</v>
      </c>
      <c r="C80" s="1" t="s">
        <v>534</v>
      </c>
      <c r="D80" s="1" t="s">
        <v>535</v>
      </c>
      <c r="E80" s="1" t="s">
        <v>435</v>
      </c>
      <c r="F80" s="1" t="s">
        <v>536</v>
      </c>
      <c r="G80" s="1" t="s">
        <v>103</v>
      </c>
      <c r="H80" s="1" t="s">
        <v>437</v>
      </c>
      <c r="I80" s="1">
        <v>2</v>
      </c>
      <c r="J80" s="1">
        <v>2023</v>
      </c>
      <c r="K80" s="1">
        <v>374588</v>
      </c>
      <c r="L80" s="1">
        <v>0</v>
      </c>
      <c r="M80" s="1">
        <f t="array" ref="M80">SUMPRODUCT(MAX(ISNUMBER(SEARCH('Class Rules'!$B$6:$B$85,$E80))*ISNUMBER(SEARCH('Class Rules'!$C$6:$C$85,$F80))*'Class Rules'!$A$6:$A$85))</f>
        <v>0</v>
      </c>
      <c r="N80" s="1" t="str">
        <f t="array" ref="N80">IF($M80=0,'Class Rules'!$D$3,INDEX('Class Rules'!$D$6:$D$85,MATCH($M80,'Class Rules'!$A$6:$A$85,0)))</f>
        <v>Passenger LDV</v>
      </c>
      <c r="O80" s="1" t="str">
        <f t="array" ref="O80">IF(SUMPRODUCT(MAX(ISNUMBER(SEARCH(Fuel_Rules!$A$6:$A$30,$E80))*ISNUMBER(SEARCH(Fuel_Rules!$B$6:$B$30,$F80))*(Fuel_Rules!$A$6:$A$30&lt;&gt;"")))&gt;0,"Plug-in hybrid",IF($G80="Diesel","Diesel","Gasoline"))</f>
        <v>Plug-in hybrid</v>
      </c>
    </row>
    <row r="81" spans="1:15" ht="15" customHeight="1" x14ac:dyDescent="0.25">
      <c r="A81" s="1">
        <v>2022</v>
      </c>
      <c r="B81" s="1" t="s">
        <v>293</v>
      </c>
      <c r="C81" s="1" t="s">
        <v>537</v>
      </c>
      <c r="D81" s="1" t="s">
        <v>538</v>
      </c>
      <c r="E81" s="1" t="s">
        <v>435</v>
      </c>
      <c r="F81" s="1" t="s">
        <v>539</v>
      </c>
      <c r="G81" s="1" t="s">
        <v>103</v>
      </c>
      <c r="H81" s="1" t="s">
        <v>437</v>
      </c>
      <c r="I81" s="1">
        <v>3</v>
      </c>
      <c r="J81" s="1">
        <v>2023</v>
      </c>
      <c r="K81" s="1">
        <v>568644</v>
      </c>
      <c r="L81" s="1">
        <v>0</v>
      </c>
      <c r="M81" s="1">
        <f t="array" ref="M81">SUMPRODUCT(MAX(ISNUMBER(SEARCH('Class Rules'!$B$6:$B$85,$E81))*ISNUMBER(SEARCH('Class Rules'!$C$6:$C$85,$F81))*'Class Rules'!$A$6:$A$85))</f>
        <v>0</v>
      </c>
      <c r="N81" s="1" t="str">
        <f t="array" ref="N81">IF($M81=0,'Class Rules'!$D$3,INDEX('Class Rules'!$D$6:$D$85,MATCH($M81,'Class Rules'!$A$6:$A$85,0)))</f>
        <v>Passenger LDV</v>
      </c>
      <c r="O81" s="1" t="str">
        <f t="array" ref="O81">IF(SUMPRODUCT(MAX(ISNUMBER(SEARCH(Fuel_Rules!$A$6:$A$30,$E81))*ISNUMBER(SEARCH(Fuel_Rules!$B$6:$B$30,$F81))*(Fuel_Rules!$A$6:$A$30&lt;&gt;"")))&gt;0,"Plug-in hybrid",IF($G81="Diesel","Diesel","Gasoline"))</f>
        <v>Gasoline</v>
      </c>
    </row>
    <row r="82" spans="1:15" ht="15" customHeight="1" x14ac:dyDescent="0.25">
      <c r="A82" s="1">
        <v>2022</v>
      </c>
      <c r="B82" s="1" t="s">
        <v>293</v>
      </c>
      <c r="C82" s="1" t="s">
        <v>540</v>
      </c>
      <c r="D82" s="1" t="s">
        <v>541</v>
      </c>
      <c r="E82" s="1" t="s">
        <v>435</v>
      </c>
      <c r="F82" s="1" t="s">
        <v>542</v>
      </c>
      <c r="G82" s="1" t="s">
        <v>103</v>
      </c>
      <c r="H82" s="1" t="s">
        <v>437</v>
      </c>
      <c r="I82" s="1">
        <v>2</v>
      </c>
      <c r="J82" s="1">
        <v>2023</v>
      </c>
      <c r="K82" s="1">
        <v>401202</v>
      </c>
      <c r="L82" s="1">
        <v>0</v>
      </c>
      <c r="M82" s="1">
        <f t="array" ref="M82">SUMPRODUCT(MAX(ISNUMBER(SEARCH('Class Rules'!$B$6:$B$85,$E82))*ISNUMBER(SEARCH('Class Rules'!$C$6:$C$85,$F82))*'Class Rules'!$A$6:$A$85))</f>
        <v>0</v>
      </c>
      <c r="N82" s="1" t="str">
        <f t="array" ref="N82">IF($M82=0,'Class Rules'!$D$3,INDEX('Class Rules'!$D$6:$D$85,MATCH($M82,'Class Rules'!$A$6:$A$85,0)))</f>
        <v>Passenger LDV</v>
      </c>
      <c r="O82" s="1" t="str">
        <f t="array" ref="O82">IF(SUMPRODUCT(MAX(ISNUMBER(SEARCH(Fuel_Rules!$A$6:$A$30,$E82))*ISNUMBER(SEARCH(Fuel_Rules!$B$6:$B$30,$F82))*(Fuel_Rules!$A$6:$A$30&lt;&gt;"")))&gt;0,"Plug-in hybrid",IF($G82="Diesel","Diesel","Gasoline"))</f>
        <v>Gasoline</v>
      </c>
    </row>
    <row r="83" spans="1:15" ht="15" customHeight="1" x14ac:dyDescent="0.25">
      <c r="A83" s="1">
        <v>2022</v>
      </c>
      <c r="B83" s="1" t="s">
        <v>293</v>
      </c>
      <c r="C83" s="1" t="s">
        <v>543</v>
      </c>
      <c r="D83" s="1" t="s">
        <v>544</v>
      </c>
      <c r="E83" s="1" t="s">
        <v>435</v>
      </c>
      <c r="F83" s="1" t="s">
        <v>545</v>
      </c>
      <c r="G83" s="1" t="s">
        <v>103</v>
      </c>
      <c r="H83" s="1" t="s">
        <v>298</v>
      </c>
      <c r="I83" s="1">
        <v>4.4000000000000004</v>
      </c>
      <c r="J83" s="1">
        <v>2023</v>
      </c>
      <c r="K83" s="1">
        <v>1269562</v>
      </c>
      <c r="L83" s="1">
        <v>0</v>
      </c>
      <c r="M83" s="1">
        <f t="array" ref="M83">SUMPRODUCT(MAX(ISNUMBER(SEARCH('Class Rules'!$B$6:$B$85,$E83))*ISNUMBER(SEARCH('Class Rules'!$C$6:$C$85,$F83))*'Class Rules'!$A$6:$A$85))</f>
        <v>0</v>
      </c>
      <c r="N83" s="1" t="str">
        <f t="array" ref="N83">IF($M83=0,'Class Rules'!$D$3,INDEX('Class Rules'!$D$6:$D$85,MATCH($M83,'Class Rules'!$A$6:$A$85,0)))</f>
        <v>Passenger LDV</v>
      </c>
      <c r="O83" s="1" t="str">
        <f t="array" ref="O83">IF(SUMPRODUCT(MAX(ISNUMBER(SEARCH(Fuel_Rules!$A$6:$A$30,$E83))*ISNUMBER(SEARCH(Fuel_Rules!$B$6:$B$30,$F83))*(Fuel_Rules!$A$6:$A$30&lt;&gt;"")))&gt;0,"Plug-in hybrid",IF($G83="Diesel","Diesel","Gasoline"))</f>
        <v>Gasoline</v>
      </c>
    </row>
    <row r="84" spans="1:15" ht="15" customHeight="1" x14ac:dyDescent="0.25">
      <c r="A84" s="1">
        <v>2022</v>
      </c>
      <c r="B84" s="1" t="s">
        <v>293</v>
      </c>
      <c r="C84" s="1" t="s">
        <v>546</v>
      </c>
      <c r="D84" s="1" t="s">
        <v>547</v>
      </c>
      <c r="E84" s="1" t="s">
        <v>435</v>
      </c>
      <c r="F84" s="1" t="s">
        <v>548</v>
      </c>
      <c r="G84" s="1" t="s">
        <v>103</v>
      </c>
      <c r="H84" s="1" t="s">
        <v>298</v>
      </c>
      <c r="I84" s="1">
        <v>2</v>
      </c>
      <c r="J84" s="1">
        <v>2023</v>
      </c>
      <c r="K84" s="1">
        <v>295615</v>
      </c>
      <c r="L84" s="1">
        <v>0</v>
      </c>
      <c r="M84" s="1">
        <f t="array" ref="M84">SUMPRODUCT(MAX(ISNUMBER(SEARCH('Class Rules'!$B$6:$B$85,$E84))*ISNUMBER(SEARCH('Class Rules'!$C$6:$C$85,$F84))*'Class Rules'!$A$6:$A$85))</f>
        <v>0</v>
      </c>
      <c r="N84" s="1" t="str">
        <f t="array" ref="N84">IF($M84=0,'Class Rules'!$D$3,INDEX('Class Rules'!$D$6:$D$85,MATCH($M84,'Class Rules'!$A$6:$A$85,0)))</f>
        <v>Passenger LDV</v>
      </c>
      <c r="O84" s="1" t="str">
        <f t="array" ref="O84">IF(SUMPRODUCT(MAX(ISNUMBER(SEARCH(Fuel_Rules!$A$6:$A$30,$E84))*ISNUMBER(SEARCH(Fuel_Rules!$B$6:$B$30,$F84))*(Fuel_Rules!$A$6:$A$30&lt;&gt;"")))&gt;0,"Plug-in hybrid",IF($G84="Diesel","Diesel","Gasoline"))</f>
        <v>Gasoline</v>
      </c>
    </row>
    <row r="85" spans="1:15" ht="15" customHeight="1" x14ac:dyDescent="0.25">
      <c r="A85" s="1">
        <v>2022</v>
      </c>
      <c r="B85" s="1" t="s">
        <v>293</v>
      </c>
      <c r="C85" s="1" t="s">
        <v>549</v>
      </c>
      <c r="D85" s="1" t="s">
        <v>550</v>
      </c>
      <c r="E85" s="1" t="s">
        <v>435</v>
      </c>
      <c r="F85" s="1" t="s">
        <v>551</v>
      </c>
      <c r="G85" s="1" t="s">
        <v>103</v>
      </c>
      <c r="H85" s="1" t="s">
        <v>437</v>
      </c>
      <c r="I85" s="1">
        <v>4.4000000000000004</v>
      </c>
      <c r="J85" s="1">
        <v>2023</v>
      </c>
      <c r="K85" s="1">
        <v>1209100</v>
      </c>
      <c r="L85" s="1">
        <v>0</v>
      </c>
      <c r="M85" s="1">
        <f t="array" ref="M85">SUMPRODUCT(MAX(ISNUMBER(SEARCH('Class Rules'!$B$6:$B$85,$E85))*ISNUMBER(SEARCH('Class Rules'!$C$6:$C$85,$F85))*'Class Rules'!$A$6:$A$85))</f>
        <v>0</v>
      </c>
      <c r="N85" s="1" t="str">
        <f t="array" ref="N85">IF($M85=0,'Class Rules'!$D$3,INDEX('Class Rules'!$D$6:$D$85,MATCH($M85,'Class Rules'!$A$6:$A$85,0)))</f>
        <v>Passenger LDV</v>
      </c>
      <c r="O85" s="1" t="str">
        <f t="array" ref="O85">IF(SUMPRODUCT(MAX(ISNUMBER(SEARCH(Fuel_Rules!$A$6:$A$30,$E85))*ISNUMBER(SEARCH(Fuel_Rules!$B$6:$B$30,$F85))*(Fuel_Rules!$A$6:$A$30&lt;&gt;"")))&gt;0,"Plug-in hybrid",IF($G85="Diesel","Diesel","Gasoline"))</f>
        <v>Gasoline</v>
      </c>
    </row>
    <row r="86" spans="1:15" ht="15" customHeight="1" x14ac:dyDescent="0.25">
      <c r="A86" s="1">
        <v>2022</v>
      </c>
      <c r="B86" s="1" t="s">
        <v>293</v>
      </c>
      <c r="C86" s="1" t="s">
        <v>552</v>
      </c>
      <c r="D86" s="1" t="s">
        <v>553</v>
      </c>
      <c r="E86" s="1" t="s">
        <v>435</v>
      </c>
      <c r="F86" s="1" t="s">
        <v>554</v>
      </c>
      <c r="G86" s="1" t="s">
        <v>103</v>
      </c>
      <c r="H86" s="1" t="s">
        <v>298</v>
      </c>
      <c r="I86" s="1">
        <v>2</v>
      </c>
      <c r="J86" s="1">
        <v>2023</v>
      </c>
      <c r="K86" s="1">
        <v>480916</v>
      </c>
      <c r="L86" s="1">
        <v>0</v>
      </c>
      <c r="M86" s="1">
        <f t="array" ref="M86">SUMPRODUCT(MAX(ISNUMBER(SEARCH('Class Rules'!$B$6:$B$85,$E86))*ISNUMBER(SEARCH('Class Rules'!$C$6:$C$85,$F86))*'Class Rules'!$A$6:$A$85))</f>
        <v>0</v>
      </c>
      <c r="N86" s="1" t="str">
        <f t="array" ref="N86">IF($M86=0,'Class Rules'!$D$3,INDEX('Class Rules'!$D$6:$D$85,MATCH($M86,'Class Rules'!$A$6:$A$85,0)))</f>
        <v>Passenger LDV</v>
      </c>
      <c r="O86" s="1" t="str">
        <f t="array" ref="O86">IF(SUMPRODUCT(MAX(ISNUMBER(SEARCH(Fuel_Rules!$A$6:$A$30,$E86))*ISNUMBER(SEARCH(Fuel_Rules!$B$6:$B$30,$F86))*(Fuel_Rules!$A$6:$A$30&lt;&gt;"")))&gt;0,"Plug-in hybrid",IF($G86="Diesel","Diesel","Gasoline"))</f>
        <v>Gasoline</v>
      </c>
    </row>
    <row r="87" spans="1:15" ht="15" customHeight="1" x14ac:dyDescent="0.25">
      <c r="A87" s="1">
        <v>2022</v>
      </c>
      <c r="B87" s="1" t="s">
        <v>293</v>
      </c>
      <c r="C87" s="1" t="s">
        <v>555</v>
      </c>
      <c r="D87" s="1" t="s">
        <v>556</v>
      </c>
      <c r="E87" s="1" t="s">
        <v>435</v>
      </c>
      <c r="F87" s="1" t="s">
        <v>557</v>
      </c>
      <c r="G87" s="1" t="s">
        <v>103</v>
      </c>
      <c r="H87" s="1" t="s">
        <v>298</v>
      </c>
      <c r="I87" s="1">
        <v>4.4000000000000004</v>
      </c>
      <c r="J87" s="1">
        <v>2023</v>
      </c>
      <c r="K87" s="1">
        <v>1051481</v>
      </c>
      <c r="L87" s="1">
        <v>0</v>
      </c>
      <c r="M87" s="1">
        <f t="array" ref="M87">SUMPRODUCT(MAX(ISNUMBER(SEARCH('Class Rules'!$B$6:$B$85,$E87))*ISNUMBER(SEARCH('Class Rules'!$C$6:$C$85,$F87))*'Class Rules'!$A$6:$A$85))</f>
        <v>0</v>
      </c>
      <c r="N87" s="1" t="str">
        <f t="array" ref="N87">IF($M87=0,'Class Rules'!$D$3,INDEX('Class Rules'!$D$6:$D$85,MATCH($M87,'Class Rules'!$A$6:$A$85,0)))</f>
        <v>Passenger LDV</v>
      </c>
      <c r="O87" s="1" t="str">
        <f t="array" ref="O87">IF(SUMPRODUCT(MAX(ISNUMBER(SEARCH(Fuel_Rules!$A$6:$A$30,$E87))*ISNUMBER(SEARCH(Fuel_Rules!$B$6:$B$30,$F87))*(Fuel_Rules!$A$6:$A$30&lt;&gt;"")))&gt;0,"Plug-in hybrid",IF($G87="Diesel","Diesel","Gasoline"))</f>
        <v>Gasoline</v>
      </c>
    </row>
    <row r="88" spans="1:15" ht="15" customHeight="1" x14ac:dyDescent="0.25">
      <c r="A88" s="1">
        <v>2022</v>
      </c>
      <c r="B88" s="1" t="s">
        <v>293</v>
      </c>
      <c r="C88" s="1" t="s">
        <v>558</v>
      </c>
      <c r="D88" s="1" t="s">
        <v>559</v>
      </c>
      <c r="E88" s="1" t="s">
        <v>435</v>
      </c>
      <c r="F88" s="1" t="s">
        <v>560</v>
      </c>
      <c r="G88" s="1" t="s">
        <v>103</v>
      </c>
      <c r="H88" s="1" t="s">
        <v>298</v>
      </c>
      <c r="I88" s="1">
        <v>3</v>
      </c>
      <c r="J88" s="1">
        <v>2023</v>
      </c>
      <c r="K88" s="1">
        <v>800215</v>
      </c>
      <c r="L88" s="1">
        <v>0</v>
      </c>
      <c r="M88" s="1">
        <f t="array" ref="M88">SUMPRODUCT(MAX(ISNUMBER(SEARCH('Class Rules'!$B$6:$B$85,$E88))*ISNUMBER(SEARCH('Class Rules'!$C$6:$C$85,$F88))*'Class Rules'!$A$6:$A$85))</f>
        <v>0</v>
      </c>
      <c r="N88" s="1" t="str">
        <f t="array" ref="N88">IF($M88=0,'Class Rules'!$D$3,INDEX('Class Rules'!$D$6:$D$85,MATCH($M88,'Class Rules'!$A$6:$A$85,0)))</f>
        <v>Passenger LDV</v>
      </c>
      <c r="O88" s="1" t="str">
        <f t="array" ref="O88">IF(SUMPRODUCT(MAX(ISNUMBER(SEARCH(Fuel_Rules!$A$6:$A$30,$E88))*ISNUMBER(SEARCH(Fuel_Rules!$B$6:$B$30,$F88))*(Fuel_Rules!$A$6:$A$30&lt;&gt;"")))&gt;0,"Plug-in hybrid",IF($G88="Diesel","Diesel","Gasoline"))</f>
        <v>Gasoline</v>
      </c>
    </row>
    <row r="89" spans="1:15" ht="15" customHeight="1" x14ac:dyDescent="0.25">
      <c r="A89" s="1">
        <v>2022</v>
      </c>
      <c r="B89" s="1" t="s">
        <v>293</v>
      </c>
      <c r="C89" s="1" t="s">
        <v>561</v>
      </c>
      <c r="D89" s="1" t="s">
        <v>562</v>
      </c>
      <c r="E89" s="1" t="s">
        <v>435</v>
      </c>
      <c r="F89" s="1" t="s">
        <v>563</v>
      </c>
      <c r="G89" s="1" t="s">
        <v>103</v>
      </c>
      <c r="H89" s="1" t="s">
        <v>298</v>
      </c>
      <c r="I89" s="1">
        <v>3</v>
      </c>
      <c r="J89" s="1">
        <v>2023</v>
      </c>
      <c r="K89" s="1">
        <v>855900</v>
      </c>
      <c r="L89" s="1">
        <v>0</v>
      </c>
      <c r="M89" s="1">
        <f t="array" ref="M89">SUMPRODUCT(MAX(ISNUMBER(SEARCH('Class Rules'!$B$6:$B$85,$E89))*ISNUMBER(SEARCH('Class Rules'!$C$6:$C$85,$F89))*'Class Rules'!$A$6:$A$85))</f>
        <v>0</v>
      </c>
      <c r="N89" s="1" t="str">
        <f t="array" ref="N89">IF($M89=0,'Class Rules'!$D$3,INDEX('Class Rules'!$D$6:$D$85,MATCH($M89,'Class Rules'!$A$6:$A$85,0)))</f>
        <v>Passenger LDV</v>
      </c>
      <c r="O89" s="1" t="str">
        <f t="array" ref="O89">IF(SUMPRODUCT(MAX(ISNUMBER(SEARCH(Fuel_Rules!$A$6:$A$30,$E89))*ISNUMBER(SEARCH(Fuel_Rules!$B$6:$B$30,$F89))*(Fuel_Rules!$A$6:$A$30&lt;&gt;"")))&gt;0,"Plug-in hybrid",IF($G89="Diesel","Diesel","Gasoline"))</f>
        <v>Gasoline</v>
      </c>
    </row>
    <row r="90" spans="1:15" ht="15" customHeight="1" x14ac:dyDescent="0.25">
      <c r="A90" s="1">
        <v>2022</v>
      </c>
      <c r="B90" s="1" t="s">
        <v>293</v>
      </c>
      <c r="C90" s="1" t="s">
        <v>564</v>
      </c>
      <c r="D90" s="1" t="s">
        <v>565</v>
      </c>
      <c r="E90" s="1" t="s">
        <v>435</v>
      </c>
      <c r="F90" s="1" t="s">
        <v>566</v>
      </c>
      <c r="G90" s="1" t="s">
        <v>103</v>
      </c>
      <c r="H90" s="1" t="s">
        <v>437</v>
      </c>
      <c r="I90" s="1">
        <v>4.4000000000000004</v>
      </c>
      <c r="J90" s="1">
        <v>2023</v>
      </c>
      <c r="K90" s="1">
        <v>1022900</v>
      </c>
      <c r="L90" s="1">
        <v>0</v>
      </c>
      <c r="M90" s="1">
        <f t="array" ref="M90">SUMPRODUCT(MAX(ISNUMBER(SEARCH('Class Rules'!$B$6:$B$85,$E90))*ISNUMBER(SEARCH('Class Rules'!$C$6:$C$85,$F90))*'Class Rules'!$A$6:$A$85))</f>
        <v>0</v>
      </c>
      <c r="N90" s="1" t="str">
        <f t="array" ref="N90">IF($M90=0,'Class Rules'!$D$3,INDEX('Class Rules'!$D$6:$D$85,MATCH($M90,'Class Rules'!$A$6:$A$85,0)))</f>
        <v>Passenger LDV</v>
      </c>
      <c r="O90" s="1" t="str">
        <f t="array" ref="O90">IF(SUMPRODUCT(MAX(ISNUMBER(SEARCH(Fuel_Rules!$A$6:$A$30,$E90))*ISNUMBER(SEARCH(Fuel_Rules!$B$6:$B$30,$F90))*(Fuel_Rules!$A$6:$A$30&lt;&gt;"")))&gt;0,"Plug-in hybrid",IF($G90="Diesel","Diesel","Gasoline"))</f>
        <v>Gasoline</v>
      </c>
    </row>
    <row r="91" spans="1:15" ht="15" customHeight="1" x14ac:dyDescent="0.25">
      <c r="A91" s="1">
        <v>2022</v>
      </c>
      <c r="B91" s="1" t="s">
        <v>293</v>
      </c>
      <c r="C91" s="1" t="s">
        <v>567</v>
      </c>
      <c r="D91" s="1" t="s">
        <v>568</v>
      </c>
      <c r="E91" s="1" t="s">
        <v>435</v>
      </c>
      <c r="F91" s="1" t="s">
        <v>569</v>
      </c>
      <c r="G91" s="1" t="s">
        <v>103</v>
      </c>
      <c r="H91" s="1" t="s">
        <v>298</v>
      </c>
      <c r="I91" s="1">
        <v>4.4000000000000004</v>
      </c>
      <c r="J91" s="1">
        <v>2023</v>
      </c>
      <c r="K91" s="1">
        <v>1324170</v>
      </c>
      <c r="L91" s="1">
        <v>0</v>
      </c>
      <c r="M91" s="1">
        <f t="array" ref="M91">SUMPRODUCT(MAX(ISNUMBER(SEARCH('Class Rules'!$B$6:$B$85,$E91))*ISNUMBER(SEARCH('Class Rules'!$C$6:$C$85,$F91))*'Class Rules'!$A$6:$A$85))</f>
        <v>0</v>
      </c>
      <c r="N91" s="1" t="str">
        <f t="array" ref="N91">IF($M91=0,'Class Rules'!$D$3,INDEX('Class Rules'!$D$6:$D$85,MATCH($M91,'Class Rules'!$A$6:$A$85,0)))</f>
        <v>Passenger LDV</v>
      </c>
      <c r="O91" s="1" t="str">
        <f t="array" ref="O91">IF(SUMPRODUCT(MAX(ISNUMBER(SEARCH(Fuel_Rules!$A$6:$A$30,$E91))*ISNUMBER(SEARCH(Fuel_Rules!$B$6:$B$30,$F91))*(Fuel_Rules!$A$6:$A$30&lt;&gt;"")))&gt;0,"Plug-in hybrid",IF($G91="Diesel","Diesel","Gasoline"))</f>
        <v>Gasoline</v>
      </c>
    </row>
    <row r="92" spans="1:15" ht="15" customHeight="1" x14ac:dyDescent="0.25">
      <c r="A92" s="1">
        <v>2022</v>
      </c>
      <c r="B92" s="1" t="s">
        <v>293</v>
      </c>
      <c r="C92" s="1" t="s">
        <v>570</v>
      </c>
      <c r="D92" s="1" t="s">
        <v>571</v>
      </c>
      <c r="E92" s="1" t="s">
        <v>435</v>
      </c>
      <c r="F92" s="1" t="s">
        <v>572</v>
      </c>
      <c r="G92" s="1" t="s">
        <v>103</v>
      </c>
      <c r="H92" s="1" t="s">
        <v>437</v>
      </c>
      <c r="I92" s="1">
        <v>3</v>
      </c>
      <c r="J92" s="1">
        <v>2023</v>
      </c>
      <c r="K92" s="1">
        <v>601490</v>
      </c>
      <c r="L92" s="1">
        <v>0</v>
      </c>
      <c r="M92" s="1">
        <f t="array" ref="M92">SUMPRODUCT(MAX(ISNUMBER(SEARCH('Class Rules'!$B$6:$B$85,$E92))*ISNUMBER(SEARCH('Class Rules'!$C$6:$C$85,$F92))*'Class Rules'!$A$6:$A$85))</f>
        <v>0</v>
      </c>
      <c r="N92" s="1" t="str">
        <f t="array" ref="N92">IF($M92=0,'Class Rules'!$D$3,INDEX('Class Rules'!$D$6:$D$85,MATCH($M92,'Class Rules'!$A$6:$A$85,0)))</f>
        <v>Passenger LDV</v>
      </c>
      <c r="O92" s="1" t="str">
        <f t="array" ref="O92">IF(SUMPRODUCT(MAX(ISNUMBER(SEARCH(Fuel_Rules!$A$6:$A$30,$E92))*ISNUMBER(SEARCH(Fuel_Rules!$B$6:$B$30,$F92))*(Fuel_Rules!$A$6:$A$30&lt;&gt;"")))&gt;0,"Plug-in hybrid",IF($G92="Diesel","Diesel","Gasoline"))</f>
        <v>Gasoline</v>
      </c>
    </row>
    <row r="93" spans="1:15" ht="15" customHeight="1" x14ac:dyDescent="0.25">
      <c r="A93" s="1">
        <v>2022</v>
      </c>
      <c r="B93" s="1" t="s">
        <v>293</v>
      </c>
      <c r="C93" s="1" t="s">
        <v>573</v>
      </c>
      <c r="D93" s="1" t="s">
        <v>574</v>
      </c>
      <c r="E93" s="1" t="s">
        <v>435</v>
      </c>
      <c r="F93" s="1" t="s">
        <v>575</v>
      </c>
      <c r="G93" s="1" t="s">
        <v>103</v>
      </c>
      <c r="H93" s="1" t="s">
        <v>437</v>
      </c>
      <c r="I93" s="1">
        <v>4.4000000000000004</v>
      </c>
      <c r="J93" s="1">
        <v>2023</v>
      </c>
      <c r="K93" s="1">
        <v>1069633</v>
      </c>
      <c r="L93" s="1">
        <v>0</v>
      </c>
      <c r="M93" s="1">
        <f t="array" ref="M93">SUMPRODUCT(MAX(ISNUMBER(SEARCH('Class Rules'!$B$6:$B$85,$E93))*ISNUMBER(SEARCH('Class Rules'!$C$6:$C$85,$F93))*'Class Rules'!$A$6:$A$85))</f>
        <v>0</v>
      </c>
      <c r="N93" s="1" t="str">
        <f t="array" ref="N93">IF($M93=0,'Class Rules'!$D$3,INDEX('Class Rules'!$D$6:$D$85,MATCH($M93,'Class Rules'!$A$6:$A$85,0)))</f>
        <v>Passenger LDV</v>
      </c>
      <c r="O93" s="1" t="str">
        <f t="array" ref="O93">IF(SUMPRODUCT(MAX(ISNUMBER(SEARCH(Fuel_Rules!$A$6:$A$30,$E93))*ISNUMBER(SEARCH(Fuel_Rules!$B$6:$B$30,$F93))*(Fuel_Rules!$A$6:$A$30&lt;&gt;"")))&gt;0,"Plug-in hybrid",IF($G93="Diesel","Diesel","Gasoline"))</f>
        <v>Gasoline</v>
      </c>
    </row>
    <row r="94" spans="1:15" ht="15" customHeight="1" x14ac:dyDescent="0.25">
      <c r="A94" s="1">
        <v>2022</v>
      </c>
      <c r="B94" s="1" t="s">
        <v>293</v>
      </c>
      <c r="C94" s="1" t="s">
        <v>576</v>
      </c>
      <c r="D94" s="1" t="s">
        <v>577</v>
      </c>
      <c r="E94" s="1" t="s">
        <v>435</v>
      </c>
      <c r="F94" s="1" t="s">
        <v>578</v>
      </c>
      <c r="G94" s="1" t="s">
        <v>103</v>
      </c>
      <c r="H94" s="1" t="s">
        <v>437</v>
      </c>
      <c r="I94" s="1">
        <v>2</v>
      </c>
      <c r="J94" s="1">
        <v>2023</v>
      </c>
      <c r="K94" s="1">
        <v>309477</v>
      </c>
      <c r="L94" s="1">
        <v>0</v>
      </c>
      <c r="M94" s="1">
        <f t="array" ref="M94">SUMPRODUCT(MAX(ISNUMBER(SEARCH('Class Rules'!$B$6:$B$85,$E94))*ISNUMBER(SEARCH('Class Rules'!$C$6:$C$85,$F94))*'Class Rules'!$A$6:$A$85))</f>
        <v>0</v>
      </c>
      <c r="N94" s="1" t="str">
        <f t="array" ref="N94">IF($M94=0,'Class Rules'!$D$3,INDEX('Class Rules'!$D$6:$D$85,MATCH($M94,'Class Rules'!$A$6:$A$85,0)))</f>
        <v>Passenger LDV</v>
      </c>
      <c r="O94" s="1" t="str">
        <f t="array" ref="O94">IF(SUMPRODUCT(MAX(ISNUMBER(SEARCH(Fuel_Rules!$A$6:$A$30,$E94))*ISNUMBER(SEARCH(Fuel_Rules!$B$6:$B$30,$F94))*(Fuel_Rules!$A$6:$A$30&lt;&gt;"")))&gt;0,"Plug-in hybrid",IF($G94="Diesel","Diesel","Gasoline"))</f>
        <v>Gasoline</v>
      </c>
    </row>
    <row r="95" spans="1:15" ht="15" customHeight="1" x14ac:dyDescent="0.25">
      <c r="A95" s="1">
        <v>2022</v>
      </c>
      <c r="B95" s="1" t="s">
        <v>293</v>
      </c>
      <c r="C95" s="1" t="s">
        <v>579</v>
      </c>
      <c r="D95" s="1" t="s">
        <v>580</v>
      </c>
      <c r="E95" s="1" t="s">
        <v>581</v>
      </c>
      <c r="F95" s="1" t="s">
        <v>582</v>
      </c>
      <c r="G95" s="1" t="s">
        <v>103</v>
      </c>
      <c r="H95" s="1" t="s">
        <v>298</v>
      </c>
      <c r="I95" s="1">
        <v>1.6</v>
      </c>
      <c r="J95" s="1">
        <v>2023</v>
      </c>
      <c r="K95" s="1">
        <v>58749</v>
      </c>
      <c r="L95" s="1">
        <v>0</v>
      </c>
      <c r="M95" s="1">
        <f t="array" ref="M95">SUMPRODUCT(MAX(ISNUMBER(SEARCH('Class Rules'!$B$6:$B$85,$E95))*ISNUMBER(SEARCH('Class Rules'!$C$6:$C$85,$F95))*'Class Rules'!$A$6:$A$85))</f>
        <v>0</v>
      </c>
      <c r="N95" s="1" t="str">
        <f t="array" ref="N95">IF($M95=0,'Class Rules'!$D$3,INDEX('Class Rules'!$D$6:$D$85,MATCH($M95,'Class Rules'!$A$6:$A$85,0)))</f>
        <v>Passenger LDV</v>
      </c>
      <c r="O95" s="1" t="str">
        <f t="array" ref="O95">IF(SUMPRODUCT(MAX(ISNUMBER(SEARCH(Fuel_Rules!$A$6:$A$30,$E95))*ISNUMBER(SEARCH(Fuel_Rules!$B$6:$B$30,$F95))*(Fuel_Rules!$A$6:$A$30&lt;&gt;"")))&gt;0,"Plug-in hybrid",IF($G95="Diesel","Diesel","Gasoline"))</f>
        <v>Gasoline</v>
      </c>
    </row>
    <row r="96" spans="1:15" ht="15" customHeight="1" x14ac:dyDescent="0.25">
      <c r="A96" s="1">
        <v>2022</v>
      </c>
      <c r="B96" s="1" t="s">
        <v>293</v>
      </c>
      <c r="C96" s="1" t="s">
        <v>583</v>
      </c>
      <c r="D96" s="1" t="s">
        <v>584</v>
      </c>
      <c r="E96" s="1" t="s">
        <v>581</v>
      </c>
      <c r="F96" s="1" t="s">
        <v>585</v>
      </c>
      <c r="G96" s="1" t="s">
        <v>103</v>
      </c>
      <c r="H96" s="1" t="s">
        <v>298</v>
      </c>
      <c r="I96" s="1">
        <v>1.6</v>
      </c>
      <c r="J96" s="1">
        <v>2023</v>
      </c>
      <c r="K96" s="1">
        <v>82901</v>
      </c>
      <c r="L96" s="1">
        <v>0</v>
      </c>
      <c r="M96" s="1">
        <f t="array" ref="M96">SUMPRODUCT(MAX(ISNUMBER(SEARCH('Class Rules'!$B$6:$B$85,$E96))*ISNUMBER(SEARCH('Class Rules'!$C$6:$C$85,$F96))*'Class Rules'!$A$6:$A$85))</f>
        <v>0</v>
      </c>
      <c r="N96" s="1" t="str">
        <f t="array" ref="N96">IF($M96=0,'Class Rules'!$D$3,INDEX('Class Rules'!$D$6:$D$85,MATCH($M96,'Class Rules'!$A$6:$A$85,0)))</f>
        <v>Passenger LDV</v>
      </c>
      <c r="O96" s="1" t="str">
        <f t="array" ref="O96">IF(SUMPRODUCT(MAX(ISNUMBER(SEARCH(Fuel_Rules!$A$6:$A$30,$E96))*ISNUMBER(SEARCH(Fuel_Rules!$B$6:$B$30,$F96))*(Fuel_Rules!$A$6:$A$30&lt;&gt;"")))&gt;0,"Plug-in hybrid",IF($G96="Diesel","Diesel","Gasoline"))</f>
        <v>Gasoline</v>
      </c>
    </row>
    <row r="97" spans="1:15" ht="15" customHeight="1" x14ac:dyDescent="0.25">
      <c r="A97" s="1">
        <v>2022</v>
      </c>
      <c r="B97" s="1" t="s">
        <v>293</v>
      </c>
      <c r="C97" s="1" t="s">
        <v>586</v>
      </c>
      <c r="D97" s="1" t="s">
        <v>587</v>
      </c>
      <c r="E97" s="1" t="s">
        <v>588</v>
      </c>
      <c r="F97" s="1" t="s">
        <v>589</v>
      </c>
      <c r="G97" s="1" t="s">
        <v>105</v>
      </c>
      <c r="H97" s="1" t="s">
        <v>298</v>
      </c>
      <c r="I97" s="1">
        <v>2.2999999999999998</v>
      </c>
      <c r="J97" s="1">
        <v>2023</v>
      </c>
      <c r="K97" s="1">
        <v>195669</v>
      </c>
      <c r="L97" s="1">
        <v>0</v>
      </c>
      <c r="M97" s="1">
        <f t="array" ref="M97">SUMPRODUCT(MAX(ISNUMBER(SEARCH('Class Rules'!$B$6:$B$85,$E97))*ISNUMBER(SEARCH('Class Rules'!$C$6:$C$85,$F97))*'Class Rules'!$A$6:$A$85))</f>
        <v>0</v>
      </c>
      <c r="N97" s="1" t="str">
        <f t="array" ref="N97">IF($M97=0,'Class Rules'!$D$3,INDEX('Class Rules'!$D$6:$D$85,MATCH($M97,'Class Rules'!$A$6:$A$85,0)))</f>
        <v>Passenger LDV</v>
      </c>
      <c r="O97" s="1" t="str">
        <f t="array" ref="O97">IF(SUMPRODUCT(MAX(ISNUMBER(SEARCH(Fuel_Rules!$A$6:$A$30,$E97))*ISNUMBER(SEARCH(Fuel_Rules!$B$6:$B$30,$F97))*(Fuel_Rules!$A$6:$A$30&lt;&gt;"")))&gt;0,"Plug-in hybrid",IF($G97="Diesel","Diesel","Gasoline"))</f>
        <v>Diesel</v>
      </c>
    </row>
    <row r="98" spans="1:15" ht="15" customHeight="1" x14ac:dyDescent="0.25">
      <c r="A98" s="1">
        <v>2022</v>
      </c>
      <c r="B98" s="1" t="s">
        <v>293</v>
      </c>
      <c r="C98" s="1" t="s">
        <v>590</v>
      </c>
      <c r="D98" s="1" t="s">
        <v>591</v>
      </c>
      <c r="E98" s="1" t="s">
        <v>588</v>
      </c>
      <c r="F98" s="1" t="s">
        <v>592</v>
      </c>
      <c r="G98" s="1" t="s">
        <v>105</v>
      </c>
      <c r="H98" s="1" t="s">
        <v>298</v>
      </c>
      <c r="I98" s="1">
        <v>2.2999999999999998</v>
      </c>
      <c r="J98" s="1">
        <v>2023</v>
      </c>
      <c r="K98" s="1">
        <v>215737</v>
      </c>
      <c r="L98" s="1">
        <v>0</v>
      </c>
      <c r="M98" s="1">
        <f t="array" ref="M98">SUMPRODUCT(MAX(ISNUMBER(SEARCH('Class Rules'!$B$6:$B$85,$E98))*ISNUMBER(SEARCH('Class Rules'!$C$6:$C$85,$F98))*'Class Rules'!$A$6:$A$85))</f>
        <v>0</v>
      </c>
      <c r="N98" s="1" t="str">
        <f t="array" ref="N98">IF($M98=0,'Class Rules'!$D$3,INDEX('Class Rules'!$D$6:$D$85,MATCH($M98,'Class Rules'!$A$6:$A$85,0)))</f>
        <v>Passenger LDV</v>
      </c>
      <c r="O98" s="1" t="str">
        <f t="array" ref="O98">IF(SUMPRODUCT(MAX(ISNUMBER(SEARCH(Fuel_Rules!$A$6:$A$30,$E98))*ISNUMBER(SEARCH(Fuel_Rules!$B$6:$B$30,$F98))*(Fuel_Rules!$A$6:$A$30&lt;&gt;"")))&gt;0,"Plug-in hybrid",IF($G98="Diesel","Diesel","Gasoline"))</f>
        <v>Diesel</v>
      </c>
    </row>
    <row r="99" spans="1:15" ht="15" customHeight="1" x14ac:dyDescent="0.25">
      <c r="A99" s="1">
        <v>2022</v>
      </c>
      <c r="B99" s="1" t="s">
        <v>293</v>
      </c>
      <c r="C99" s="1" t="s">
        <v>593</v>
      </c>
      <c r="D99" s="1" t="s">
        <v>594</v>
      </c>
      <c r="E99" s="1" t="s">
        <v>595</v>
      </c>
      <c r="F99" s="1" t="s">
        <v>596</v>
      </c>
      <c r="G99" s="1" t="s">
        <v>103</v>
      </c>
      <c r="H99" s="1" t="s">
        <v>298</v>
      </c>
      <c r="I99" s="1">
        <v>1.5</v>
      </c>
      <c r="J99" s="1">
        <v>2023</v>
      </c>
      <c r="K99" s="1">
        <v>85568</v>
      </c>
      <c r="L99" s="1">
        <v>0</v>
      </c>
      <c r="M99" s="1">
        <f t="array" ref="M99">SUMPRODUCT(MAX(ISNUMBER(SEARCH('Class Rules'!$B$6:$B$85,$E99))*ISNUMBER(SEARCH('Class Rules'!$C$6:$C$85,$F99))*'Class Rules'!$A$6:$A$85))</f>
        <v>0</v>
      </c>
      <c r="N99" s="1" t="str">
        <f t="array" ref="N99">IF($M99=0,'Class Rules'!$D$3,INDEX('Class Rules'!$D$6:$D$85,MATCH($M99,'Class Rules'!$A$6:$A$85,0)))</f>
        <v>Passenger LDV</v>
      </c>
      <c r="O99" s="1" t="str">
        <f t="array" ref="O99">IF(SUMPRODUCT(MAX(ISNUMBER(SEARCH(Fuel_Rules!$A$6:$A$30,$E99))*ISNUMBER(SEARCH(Fuel_Rules!$B$6:$B$30,$F99))*(Fuel_Rules!$A$6:$A$30&lt;&gt;"")))&gt;0,"Plug-in hybrid",IF($G99="Diesel","Diesel","Gasoline"))</f>
        <v>Gasoline</v>
      </c>
    </row>
    <row r="100" spans="1:15" ht="15" customHeight="1" x14ac:dyDescent="0.25">
      <c r="A100" s="1">
        <v>2022</v>
      </c>
      <c r="B100" s="1" t="s">
        <v>293</v>
      </c>
      <c r="C100" s="1" t="s">
        <v>597</v>
      </c>
      <c r="D100" s="1" t="s">
        <v>598</v>
      </c>
      <c r="E100" s="1" t="s">
        <v>595</v>
      </c>
      <c r="F100" s="1" t="s">
        <v>599</v>
      </c>
      <c r="G100" s="1" t="s">
        <v>103</v>
      </c>
      <c r="H100" s="1" t="s">
        <v>437</v>
      </c>
      <c r="I100" s="1">
        <v>1.5</v>
      </c>
      <c r="J100" s="1">
        <v>2023</v>
      </c>
      <c r="K100" s="1">
        <v>97807</v>
      </c>
      <c r="L100" s="1">
        <v>0</v>
      </c>
      <c r="M100" s="1">
        <f t="array" ref="M100">SUMPRODUCT(MAX(ISNUMBER(SEARCH('Class Rules'!$B$6:$B$85,$E100))*ISNUMBER(SEARCH('Class Rules'!$C$6:$C$85,$F100))*'Class Rules'!$A$6:$A$85))</f>
        <v>0</v>
      </c>
      <c r="N100" s="1" t="str">
        <f t="array" ref="N100">IF($M100=0,'Class Rules'!$D$3,INDEX('Class Rules'!$D$6:$D$85,MATCH($M100,'Class Rules'!$A$6:$A$85,0)))</f>
        <v>Passenger LDV</v>
      </c>
      <c r="O100" s="1" t="str">
        <f t="array" ref="O100">IF(SUMPRODUCT(MAX(ISNUMBER(SEARCH(Fuel_Rules!$A$6:$A$30,$E100))*ISNUMBER(SEARCH(Fuel_Rules!$B$6:$B$30,$F100))*(Fuel_Rules!$A$6:$A$30&lt;&gt;"")))&gt;0,"Plug-in hybrid",IF($G100="Diesel","Diesel","Gasoline"))</f>
        <v>Gasoline</v>
      </c>
    </row>
    <row r="101" spans="1:15" ht="15" customHeight="1" x14ac:dyDescent="0.25">
      <c r="A101" s="1">
        <v>2022</v>
      </c>
      <c r="B101" s="1" t="s">
        <v>293</v>
      </c>
      <c r="C101" s="1" t="s">
        <v>600</v>
      </c>
      <c r="D101" s="1" t="s">
        <v>601</v>
      </c>
      <c r="E101" s="1" t="s">
        <v>595</v>
      </c>
      <c r="F101" s="1" t="s">
        <v>602</v>
      </c>
      <c r="G101" s="1" t="s">
        <v>103</v>
      </c>
      <c r="H101" s="1" t="s">
        <v>437</v>
      </c>
      <c r="I101" s="1">
        <v>1.5</v>
      </c>
      <c r="J101" s="1">
        <v>2023</v>
      </c>
      <c r="K101" s="1">
        <v>91785</v>
      </c>
      <c r="L101" s="1">
        <v>0</v>
      </c>
      <c r="M101" s="1">
        <f t="array" ref="M101">SUMPRODUCT(MAX(ISNUMBER(SEARCH('Class Rules'!$B$6:$B$85,$E101))*ISNUMBER(SEARCH('Class Rules'!$C$6:$C$85,$F101))*'Class Rules'!$A$6:$A$85))</f>
        <v>0</v>
      </c>
      <c r="N101" s="1" t="str">
        <f t="array" ref="N101">IF($M101=0,'Class Rules'!$D$3,INDEX('Class Rules'!$D$6:$D$85,MATCH($M101,'Class Rules'!$A$6:$A$85,0)))</f>
        <v>Passenger LDV</v>
      </c>
      <c r="O101" s="1" t="str">
        <f t="array" ref="O101">IF(SUMPRODUCT(MAX(ISNUMBER(SEARCH(Fuel_Rules!$A$6:$A$30,$E101))*ISNUMBER(SEARCH(Fuel_Rules!$B$6:$B$30,$F101))*(Fuel_Rules!$A$6:$A$30&lt;&gt;"")))&gt;0,"Plug-in hybrid",IF($G101="Diesel","Diesel","Gasoline"))</f>
        <v>Gasoline</v>
      </c>
    </row>
    <row r="102" spans="1:15" ht="15" customHeight="1" x14ac:dyDescent="0.25">
      <c r="A102" s="1">
        <v>2022</v>
      </c>
      <c r="B102" s="1" t="s">
        <v>293</v>
      </c>
      <c r="C102" s="1" t="s">
        <v>603</v>
      </c>
      <c r="D102" s="1" t="s">
        <v>604</v>
      </c>
      <c r="E102" s="1" t="s">
        <v>595</v>
      </c>
      <c r="F102" s="1" t="s">
        <v>605</v>
      </c>
      <c r="G102" s="1" t="s">
        <v>103</v>
      </c>
      <c r="H102" s="1" t="s">
        <v>437</v>
      </c>
      <c r="I102" s="1">
        <v>1.5</v>
      </c>
      <c r="J102" s="1">
        <v>2023</v>
      </c>
      <c r="K102" s="1">
        <v>134222</v>
      </c>
      <c r="L102" s="1">
        <v>0</v>
      </c>
      <c r="M102" s="1">
        <f t="array" ref="M102">SUMPRODUCT(MAX(ISNUMBER(SEARCH('Class Rules'!$B$6:$B$85,$E102))*ISNUMBER(SEARCH('Class Rules'!$C$6:$C$85,$F102))*'Class Rules'!$A$6:$A$85))</f>
        <v>0</v>
      </c>
      <c r="N102" s="1" t="str">
        <f t="array" ref="N102">IF($M102=0,'Class Rules'!$D$3,INDEX('Class Rules'!$D$6:$D$85,MATCH($M102,'Class Rules'!$A$6:$A$85,0)))</f>
        <v>Passenger LDV</v>
      </c>
      <c r="O102" s="1" t="str">
        <f t="array" ref="O102">IF(SUMPRODUCT(MAX(ISNUMBER(SEARCH(Fuel_Rules!$A$6:$A$30,$E102))*ISNUMBER(SEARCH(Fuel_Rules!$B$6:$B$30,$F102))*(Fuel_Rules!$A$6:$A$30&lt;&gt;"")))&gt;0,"Plug-in hybrid",IF($G102="Diesel","Diesel","Gasoline"))</f>
        <v>Gasoline</v>
      </c>
    </row>
    <row r="103" spans="1:15" ht="15" customHeight="1" x14ac:dyDescent="0.25">
      <c r="A103" s="1">
        <v>2022</v>
      </c>
      <c r="B103" s="1" t="s">
        <v>293</v>
      </c>
      <c r="C103" s="1" t="s">
        <v>606</v>
      </c>
      <c r="D103" s="1" t="s">
        <v>607</v>
      </c>
      <c r="E103" s="1" t="s">
        <v>595</v>
      </c>
      <c r="F103" s="1" t="s">
        <v>608</v>
      </c>
      <c r="G103" s="1" t="s">
        <v>103</v>
      </c>
      <c r="H103" s="1" t="s">
        <v>437</v>
      </c>
      <c r="I103" s="1">
        <v>1.5</v>
      </c>
      <c r="J103" s="1">
        <v>2023</v>
      </c>
      <c r="K103" s="1">
        <v>109984</v>
      </c>
      <c r="L103" s="1">
        <v>0</v>
      </c>
      <c r="M103" s="1">
        <f t="array" ref="M103">SUMPRODUCT(MAX(ISNUMBER(SEARCH('Class Rules'!$B$6:$B$85,$E103))*ISNUMBER(SEARCH('Class Rules'!$C$6:$C$85,$F103))*'Class Rules'!$A$6:$A$85))</f>
        <v>0</v>
      </c>
      <c r="N103" s="1" t="str">
        <f t="array" ref="N103">IF($M103=0,'Class Rules'!$D$3,INDEX('Class Rules'!$D$6:$D$85,MATCH($M103,'Class Rules'!$A$6:$A$85,0)))</f>
        <v>Passenger LDV</v>
      </c>
      <c r="O103" s="1" t="str">
        <f t="array" ref="O103">IF(SUMPRODUCT(MAX(ISNUMBER(SEARCH(Fuel_Rules!$A$6:$A$30,$E103))*ISNUMBER(SEARCH(Fuel_Rules!$B$6:$B$30,$F103))*(Fuel_Rules!$A$6:$A$30&lt;&gt;"")))&gt;0,"Plug-in hybrid",IF($G103="Diesel","Diesel","Gasoline"))</f>
        <v>Gasoline</v>
      </c>
    </row>
    <row r="104" spans="1:15" ht="15" customHeight="1" x14ac:dyDescent="0.25">
      <c r="A104" s="1">
        <v>2022</v>
      </c>
      <c r="B104" s="1" t="s">
        <v>293</v>
      </c>
      <c r="C104" s="1" t="s">
        <v>609</v>
      </c>
      <c r="D104" s="1" t="s">
        <v>610</v>
      </c>
      <c r="E104" s="1" t="s">
        <v>595</v>
      </c>
      <c r="F104" s="1" t="s">
        <v>611</v>
      </c>
      <c r="G104" s="1" t="s">
        <v>103</v>
      </c>
      <c r="H104" s="1" t="s">
        <v>437</v>
      </c>
      <c r="I104" s="1">
        <v>1.5</v>
      </c>
      <c r="J104" s="1">
        <v>2023</v>
      </c>
      <c r="K104" s="1">
        <v>147222</v>
      </c>
      <c r="L104" s="1">
        <v>0</v>
      </c>
      <c r="M104" s="1">
        <f t="array" ref="M104">SUMPRODUCT(MAX(ISNUMBER(SEARCH('Class Rules'!$B$6:$B$85,$E104))*ISNUMBER(SEARCH('Class Rules'!$C$6:$C$85,$F104))*'Class Rules'!$A$6:$A$85))</f>
        <v>0</v>
      </c>
      <c r="N104" s="1" t="str">
        <f t="array" ref="N104">IF($M104=0,'Class Rules'!$D$3,INDEX('Class Rules'!$D$6:$D$85,MATCH($M104,'Class Rules'!$A$6:$A$85,0)))</f>
        <v>Passenger LDV</v>
      </c>
      <c r="O104" s="1" t="str">
        <f t="array" ref="O104">IF(SUMPRODUCT(MAX(ISNUMBER(SEARCH(Fuel_Rules!$A$6:$A$30,$E104))*ISNUMBER(SEARCH(Fuel_Rules!$B$6:$B$30,$F104))*(Fuel_Rules!$A$6:$A$30&lt;&gt;"")))&gt;0,"Plug-in hybrid",IF($G104="Diesel","Diesel","Gasoline"))</f>
        <v>Gasoline</v>
      </c>
    </row>
    <row r="105" spans="1:15" ht="15" customHeight="1" x14ac:dyDescent="0.25">
      <c r="A105" s="1">
        <v>2022</v>
      </c>
      <c r="B105" s="1" t="s">
        <v>293</v>
      </c>
      <c r="C105" s="1" t="s">
        <v>612</v>
      </c>
      <c r="D105" s="1" t="s">
        <v>613</v>
      </c>
      <c r="E105" s="1" t="s">
        <v>595</v>
      </c>
      <c r="F105" s="1" t="s">
        <v>614</v>
      </c>
      <c r="G105" s="1" t="s">
        <v>103</v>
      </c>
      <c r="H105" s="1" t="s">
        <v>437</v>
      </c>
      <c r="I105" s="1">
        <v>1.5</v>
      </c>
      <c r="J105" s="1">
        <v>2023</v>
      </c>
      <c r="K105" s="1">
        <v>82958</v>
      </c>
      <c r="L105" s="1">
        <v>0</v>
      </c>
      <c r="M105" s="1">
        <f t="array" ref="M105">SUMPRODUCT(MAX(ISNUMBER(SEARCH('Class Rules'!$B$6:$B$85,$E105))*ISNUMBER(SEARCH('Class Rules'!$C$6:$C$85,$F105))*'Class Rules'!$A$6:$A$85))</f>
        <v>0</v>
      </c>
      <c r="N105" s="1" t="str">
        <f t="array" ref="N105">IF($M105=0,'Class Rules'!$D$3,INDEX('Class Rules'!$D$6:$D$85,MATCH($M105,'Class Rules'!$A$6:$A$85,0)))</f>
        <v>Passenger LDV</v>
      </c>
      <c r="O105" s="1" t="str">
        <f t="array" ref="O105">IF(SUMPRODUCT(MAX(ISNUMBER(SEARCH(Fuel_Rules!$A$6:$A$30,$E105))*ISNUMBER(SEARCH(Fuel_Rules!$B$6:$B$30,$F105))*(Fuel_Rules!$A$6:$A$30&lt;&gt;"")))&gt;0,"Plug-in hybrid",IF($G105="Diesel","Diesel","Gasoline"))</f>
        <v>Gasoline</v>
      </c>
    </row>
    <row r="106" spans="1:15" ht="15" customHeight="1" x14ac:dyDescent="0.25">
      <c r="A106" s="1">
        <v>2022</v>
      </c>
      <c r="B106" s="1" t="s">
        <v>293</v>
      </c>
      <c r="C106" s="1" t="s">
        <v>615</v>
      </c>
      <c r="D106" s="1" t="s">
        <v>616</v>
      </c>
      <c r="E106" s="1" t="s">
        <v>595</v>
      </c>
      <c r="F106" s="1" t="s">
        <v>617</v>
      </c>
      <c r="G106" s="1" t="s">
        <v>103</v>
      </c>
      <c r="H106" s="1" t="s">
        <v>437</v>
      </c>
      <c r="I106" s="1">
        <v>1.5</v>
      </c>
      <c r="J106" s="1">
        <v>2023</v>
      </c>
      <c r="K106" s="1">
        <v>90887</v>
      </c>
      <c r="L106" s="1">
        <v>0</v>
      </c>
      <c r="M106" s="1">
        <f t="array" ref="M106">SUMPRODUCT(MAX(ISNUMBER(SEARCH('Class Rules'!$B$6:$B$85,$E106))*ISNUMBER(SEARCH('Class Rules'!$C$6:$C$85,$F106))*'Class Rules'!$A$6:$A$85))</f>
        <v>0</v>
      </c>
      <c r="N106" s="1" t="str">
        <f t="array" ref="N106">IF($M106=0,'Class Rules'!$D$3,INDEX('Class Rules'!$D$6:$D$85,MATCH($M106,'Class Rules'!$A$6:$A$85,0)))</f>
        <v>Passenger LDV</v>
      </c>
      <c r="O106" s="1" t="str">
        <f t="array" ref="O106">IF(SUMPRODUCT(MAX(ISNUMBER(SEARCH(Fuel_Rules!$A$6:$A$30,$E106))*ISNUMBER(SEARCH(Fuel_Rules!$B$6:$B$30,$F106))*(Fuel_Rules!$A$6:$A$30&lt;&gt;"")))&gt;0,"Plug-in hybrid",IF($G106="Diesel","Diesel","Gasoline"))</f>
        <v>Gasoline</v>
      </c>
    </row>
    <row r="107" spans="1:15" ht="15" customHeight="1" x14ac:dyDescent="0.25">
      <c r="A107" s="1">
        <v>2022</v>
      </c>
      <c r="B107" s="1" t="s">
        <v>293</v>
      </c>
      <c r="C107" s="1" t="s">
        <v>618</v>
      </c>
      <c r="D107" s="1" t="s">
        <v>619</v>
      </c>
      <c r="E107" s="1" t="s">
        <v>595</v>
      </c>
      <c r="F107" s="1" t="s">
        <v>620</v>
      </c>
      <c r="G107" s="1" t="s">
        <v>103</v>
      </c>
      <c r="H107" s="1" t="s">
        <v>437</v>
      </c>
      <c r="I107" s="1">
        <v>1.5</v>
      </c>
      <c r="J107" s="1">
        <v>2023</v>
      </c>
      <c r="K107" s="1">
        <v>126807</v>
      </c>
      <c r="L107" s="1">
        <v>0</v>
      </c>
      <c r="M107" s="1">
        <f t="array" ref="M107">SUMPRODUCT(MAX(ISNUMBER(SEARCH('Class Rules'!$B$6:$B$85,$E107))*ISNUMBER(SEARCH('Class Rules'!$C$6:$C$85,$F107))*'Class Rules'!$A$6:$A$85))</f>
        <v>0</v>
      </c>
      <c r="N107" s="1" t="str">
        <f t="array" ref="N107">IF($M107=0,'Class Rules'!$D$3,INDEX('Class Rules'!$D$6:$D$85,MATCH($M107,'Class Rules'!$A$6:$A$85,0)))</f>
        <v>Passenger LDV</v>
      </c>
      <c r="O107" s="1" t="str">
        <f t="array" ref="O107">IF(SUMPRODUCT(MAX(ISNUMBER(SEARCH(Fuel_Rules!$A$6:$A$30,$E107))*ISNUMBER(SEARCH(Fuel_Rules!$B$6:$B$30,$F107))*(Fuel_Rules!$A$6:$A$30&lt;&gt;"")))&gt;0,"Plug-in hybrid",IF($G107="Diesel","Diesel","Gasoline"))</f>
        <v>Gasoline</v>
      </c>
    </row>
    <row r="108" spans="1:15" ht="15" customHeight="1" x14ac:dyDescent="0.25">
      <c r="A108" s="1">
        <v>2022</v>
      </c>
      <c r="B108" s="1" t="s">
        <v>293</v>
      </c>
      <c r="C108" s="1" t="s">
        <v>621</v>
      </c>
      <c r="D108" s="1" t="s">
        <v>622</v>
      </c>
      <c r="E108" s="1" t="s">
        <v>595</v>
      </c>
      <c r="F108" s="1" t="s">
        <v>623</v>
      </c>
      <c r="G108" s="1" t="s">
        <v>103</v>
      </c>
      <c r="H108" s="1" t="s">
        <v>437</v>
      </c>
      <c r="I108" s="1">
        <v>1.6</v>
      </c>
      <c r="J108" s="1">
        <v>2023</v>
      </c>
      <c r="K108" s="1">
        <v>196222</v>
      </c>
      <c r="L108" s="1">
        <v>0</v>
      </c>
      <c r="M108" s="1">
        <f t="array" ref="M108">SUMPRODUCT(MAX(ISNUMBER(SEARCH('Class Rules'!$B$6:$B$85,$E108))*ISNUMBER(SEARCH('Class Rules'!$C$6:$C$85,$F108))*'Class Rules'!$A$6:$A$85))</f>
        <v>0</v>
      </c>
      <c r="N108" s="1" t="str">
        <f t="array" ref="N108">IF($M108=0,'Class Rules'!$D$3,INDEX('Class Rules'!$D$6:$D$85,MATCH($M108,'Class Rules'!$A$6:$A$85,0)))</f>
        <v>Passenger LDV</v>
      </c>
      <c r="O108" s="1" t="str">
        <f t="array" ref="O108">IF(SUMPRODUCT(MAX(ISNUMBER(SEARCH(Fuel_Rules!$A$6:$A$30,$E108))*ISNUMBER(SEARCH(Fuel_Rules!$B$6:$B$30,$F108))*(Fuel_Rules!$A$6:$A$30&lt;&gt;"")))&gt;0,"Plug-in hybrid",IF($G108="Diesel","Diesel","Gasoline"))</f>
        <v>Gasoline</v>
      </c>
    </row>
    <row r="109" spans="1:15" ht="15" customHeight="1" x14ac:dyDescent="0.25">
      <c r="A109" s="1">
        <v>2022</v>
      </c>
      <c r="B109" s="1" t="s">
        <v>293</v>
      </c>
      <c r="C109" s="1" t="s">
        <v>624</v>
      </c>
      <c r="D109" s="1" t="s">
        <v>625</v>
      </c>
      <c r="E109" s="1" t="s">
        <v>595</v>
      </c>
      <c r="F109" s="1" t="s">
        <v>626</v>
      </c>
      <c r="G109" s="1" t="s">
        <v>103</v>
      </c>
      <c r="H109" s="1" t="s">
        <v>437</v>
      </c>
      <c r="I109" s="1">
        <v>1.5</v>
      </c>
      <c r="J109" s="1">
        <v>2023</v>
      </c>
      <c r="K109" s="1">
        <v>76985</v>
      </c>
      <c r="L109" s="1">
        <v>0</v>
      </c>
      <c r="M109" s="1">
        <f t="array" ref="M109">SUMPRODUCT(MAX(ISNUMBER(SEARCH('Class Rules'!$B$6:$B$85,$E109))*ISNUMBER(SEARCH('Class Rules'!$C$6:$C$85,$F109))*'Class Rules'!$A$6:$A$85))</f>
        <v>0</v>
      </c>
      <c r="N109" s="1" t="str">
        <f t="array" ref="N109">IF($M109=0,'Class Rules'!$D$3,INDEX('Class Rules'!$D$6:$D$85,MATCH($M109,'Class Rules'!$A$6:$A$85,0)))</f>
        <v>Passenger LDV</v>
      </c>
      <c r="O109" s="1" t="str">
        <f t="array" ref="O109">IF(SUMPRODUCT(MAX(ISNUMBER(SEARCH(Fuel_Rules!$A$6:$A$30,$E109))*ISNUMBER(SEARCH(Fuel_Rules!$B$6:$B$30,$F109))*(Fuel_Rules!$A$6:$A$30&lt;&gt;"")))&gt;0,"Plug-in hybrid",IF($G109="Diesel","Diesel","Gasoline"))</f>
        <v>Gasoline</v>
      </c>
    </row>
    <row r="110" spans="1:15" ht="15" customHeight="1" x14ac:dyDescent="0.25">
      <c r="A110" s="1">
        <v>2022</v>
      </c>
      <c r="B110" s="1" t="s">
        <v>293</v>
      </c>
      <c r="C110" s="1" t="s">
        <v>627</v>
      </c>
      <c r="D110" s="1" t="s">
        <v>628</v>
      </c>
      <c r="E110" s="1" t="s">
        <v>595</v>
      </c>
      <c r="F110" s="1" t="s">
        <v>629</v>
      </c>
      <c r="G110" s="1" t="s">
        <v>103</v>
      </c>
      <c r="H110" s="1" t="s">
        <v>437</v>
      </c>
      <c r="I110" s="1">
        <v>1.5</v>
      </c>
      <c r="J110" s="1">
        <v>2023</v>
      </c>
      <c r="K110" s="1">
        <v>92845</v>
      </c>
      <c r="L110" s="1">
        <v>0</v>
      </c>
      <c r="M110" s="1">
        <f t="array" ref="M110">SUMPRODUCT(MAX(ISNUMBER(SEARCH('Class Rules'!$B$6:$B$85,$E110))*ISNUMBER(SEARCH('Class Rules'!$C$6:$C$85,$F110))*'Class Rules'!$A$6:$A$85))</f>
        <v>0</v>
      </c>
      <c r="N110" s="1" t="str">
        <f t="array" ref="N110">IF($M110=0,'Class Rules'!$D$3,INDEX('Class Rules'!$D$6:$D$85,MATCH($M110,'Class Rules'!$A$6:$A$85,0)))</f>
        <v>Passenger LDV</v>
      </c>
      <c r="O110" s="1" t="str">
        <f t="array" ref="O110">IF(SUMPRODUCT(MAX(ISNUMBER(SEARCH(Fuel_Rules!$A$6:$A$30,$E110))*ISNUMBER(SEARCH(Fuel_Rules!$B$6:$B$30,$F110))*(Fuel_Rules!$A$6:$A$30&lt;&gt;"")))&gt;0,"Plug-in hybrid",IF($G110="Diesel","Diesel","Gasoline"))</f>
        <v>Gasoline</v>
      </c>
    </row>
    <row r="111" spans="1:15" ht="15" customHeight="1" x14ac:dyDescent="0.25">
      <c r="A111" s="1">
        <v>2022</v>
      </c>
      <c r="B111" s="1" t="s">
        <v>293</v>
      </c>
      <c r="C111" s="1" t="s">
        <v>630</v>
      </c>
      <c r="D111" s="1" t="s">
        <v>631</v>
      </c>
      <c r="E111" s="1" t="s">
        <v>595</v>
      </c>
      <c r="F111" s="1" t="s">
        <v>632</v>
      </c>
      <c r="G111" s="1" t="s">
        <v>103</v>
      </c>
      <c r="H111" s="1" t="s">
        <v>437</v>
      </c>
      <c r="I111" s="1">
        <v>1.5</v>
      </c>
      <c r="J111" s="1">
        <v>2023</v>
      </c>
      <c r="K111" s="1">
        <v>80884</v>
      </c>
      <c r="L111" s="1">
        <v>0</v>
      </c>
      <c r="M111" s="1">
        <f t="array" ref="M111">SUMPRODUCT(MAX(ISNUMBER(SEARCH('Class Rules'!$B$6:$B$85,$E111))*ISNUMBER(SEARCH('Class Rules'!$C$6:$C$85,$F111))*'Class Rules'!$A$6:$A$85))</f>
        <v>0</v>
      </c>
      <c r="N111" s="1" t="str">
        <f t="array" ref="N111">IF($M111=0,'Class Rules'!$D$3,INDEX('Class Rules'!$D$6:$D$85,MATCH($M111,'Class Rules'!$A$6:$A$85,0)))</f>
        <v>Passenger LDV</v>
      </c>
      <c r="O111" s="1" t="str">
        <f t="array" ref="O111">IF(SUMPRODUCT(MAX(ISNUMBER(SEARCH(Fuel_Rules!$A$6:$A$30,$E111))*ISNUMBER(SEARCH(Fuel_Rules!$B$6:$B$30,$F111))*(Fuel_Rules!$A$6:$A$30&lt;&gt;"")))&gt;0,"Plug-in hybrid",IF($G111="Diesel","Diesel","Gasoline"))</f>
        <v>Gasoline</v>
      </c>
    </row>
    <row r="112" spans="1:15" ht="15" customHeight="1" x14ac:dyDescent="0.25">
      <c r="A112" s="1">
        <v>2022</v>
      </c>
      <c r="B112" s="1" t="s">
        <v>293</v>
      </c>
      <c r="C112" s="1" t="s">
        <v>633</v>
      </c>
      <c r="D112" s="1" t="s">
        <v>634</v>
      </c>
      <c r="E112" s="1" t="s">
        <v>595</v>
      </c>
      <c r="F112" s="1" t="s">
        <v>635</v>
      </c>
      <c r="G112" s="1" t="s">
        <v>103</v>
      </c>
      <c r="H112" s="1" t="s">
        <v>437</v>
      </c>
      <c r="I112" s="1">
        <v>1</v>
      </c>
      <c r="J112" s="1">
        <v>2023</v>
      </c>
      <c r="K112" s="1">
        <v>101193</v>
      </c>
      <c r="L112" s="1">
        <v>0</v>
      </c>
      <c r="M112" s="1">
        <f t="array" ref="M112">SUMPRODUCT(MAX(ISNUMBER(SEARCH('Class Rules'!$B$6:$B$85,$E112))*ISNUMBER(SEARCH('Class Rules'!$C$6:$C$85,$F112))*'Class Rules'!$A$6:$A$85))</f>
        <v>0</v>
      </c>
      <c r="N112" s="1" t="str">
        <f t="array" ref="N112">IF($M112=0,'Class Rules'!$D$3,INDEX('Class Rules'!$D$6:$D$85,MATCH($M112,'Class Rules'!$A$6:$A$85,0)))</f>
        <v>Passenger LDV</v>
      </c>
      <c r="O112" s="1" t="str">
        <f t="array" ref="O112">IF(SUMPRODUCT(MAX(ISNUMBER(SEARCH(Fuel_Rules!$A$6:$A$30,$E112))*ISNUMBER(SEARCH(Fuel_Rules!$B$6:$B$30,$F112))*(Fuel_Rules!$A$6:$A$30&lt;&gt;"")))&gt;0,"Plug-in hybrid",IF($G112="Diesel","Diesel","Gasoline"))</f>
        <v>Gasoline</v>
      </c>
    </row>
    <row r="113" spans="1:15" ht="15" customHeight="1" x14ac:dyDescent="0.25">
      <c r="A113" s="1">
        <v>2022</v>
      </c>
      <c r="B113" s="1" t="s">
        <v>293</v>
      </c>
      <c r="C113" s="1" t="s">
        <v>636</v>
      </c>
      <c r="D113" s="1" t="s">
        <v>637</v>
      </c>
      <c r="E113" s="1" t="s">
        <v>595</v>
      </c>
      <c r="F113" s="1" t="s">
        <v>638</v>
      </c>
      <c r="G113" s="1" t="s">
        <v>103</v>
      </c>
      <c r="H113" s="1" t="s">
        <v>437</v>
      </c>
      <c r="I113" s="1">
        <v>1</v>
      </c>
      <c r="J113" s="1">
        <v>2023</v>
      </c>
      <c r="K113" s="1">
        <v>108807</v>
      </c>
      <c r="L113" s="1">
        <v>0</v>
      </c>
      <c r="M113" s="1">
        <f t="array" ref="M113">SUMPRODUCT(MAX(ISNUMBER(SEARCH('Class Rules'!$B$6:$B$85,$E113))*ISNUMBER(SEARCH('Class Rules'!$C$6:$C$85,$F113))*'Class Rules'!$A$6:$A$85))</f>
        <v>0</v>
      </c>
      <c r="N113" s="1" t="str">
        <f t="array" ref="N113">IF($M113=0,'Class Rules'!$D$3,INDEX('Class Rules'!$D$6:$D$85,MATCH($M113,'Class Rules'!$A$6:$A$85,0)))</f>
        <v>Passenger LDV</v>
      </c>
      <c r="O113" s="1" t="str">
        <f t="array" ref="O113">IF(SUMPRODUCT(MAX(ISNUMBER(SEARCH(Fuel_Rules!$A$6:$A$30,$E113))*ISNUMBER(SEARCH(Fuel_Rules!$B$6:$B$30,$F113))*(Fuel_Rules!$A$6:$A$30&lt;&gt;"")))&gt;0,"Plug-in hybrid",IF($G113="Diesel","Diesel","Gasoline"))</f>
        <v>Gasoline</v>
      </c>
    </row>
    <row r="114" spans="1:15" ht="15" customHeight="1" x14ac:dyDescent="0.25">
      <c r="A114" s="1">
        <v>2022</v>
      </c>
      <c r="B114" s="1" t="s">
        <v>293</v>
      </c>
      <c r="C114" s="1" t="s">
        <v>639</v>
      </c>
      <c r="D114" s="1" t="s">
        <v>640</v>
      </c>
      <c r="E114" s="1" t="s">
        <v>595</v>
      </c>
      <c r="F114" s="1" t="s">
        <v>641</v>
      </c>
      <c r="G114" s="1" t="s">
        <v>103</v>
      </c>
      <c r="H114" s="1" t="s">
        <v>437</v>
      </c>
      <c r="I114" s="1">
        <v>1.5</v>
      </c>
      <c r="J114" s="1">
        <v>2023</v>
      </c>
      <c r="K114" s="1">
        <v>139593</v>
      </c>
      <c r="L114" s="1">
        <v>0</v>
      </c>
      <c r="M114" s="1">
        <f t="array" ref="M114">SUMPRODUCT(MAX(ISNUMBER(SEARCH('Class Rules'!$B$6:$B$85,$E114))*ISNUMBER(SEARCH('Class Rules'!$C$6:$C$85,$F114))*'Class Rules'!$A$6:$A$85))</f>
        <v>0</v>
      </c>
      <c r="N114" s="1" t="str">
        <f t="array" ref="N114">IF($M114=0,'Class Rules'!$D$3,INDEX('Class Rules'!$D$6:$D$85,MATCH($M114,'Class Rules'!$A$6:$A$85,0)))</f>
        <v>Passenger LDV</v>
      </c>
      <c r="O114" s="1" t="str">
        <f t="array" ref="O114">IF(SUMPRODUCT(MAX(ISNUMBER(SEARCH(Fuel_Rules!$A$6:$A$30,$E114))*ISNUMBER(SEARCH(Fuel_Rules!$B$6:$B$30,$F114))*(Fuel_Rules!$A$6:$A$30&lt;&gt;"")))&gt;0,"Plug-in hybrid",IF($G114="Diesel","Diesel","Gasoline"))</f>
        <v>Gasoline</v>
      </c>
    </row>
    <row r="115" spans="1:15" ht="15" customHeight="1" x14ac:dyDescent="0.25">
      <c r="A115" s="1">
        <v>2022</v>
      </c>
      <c r="B115" s="1" t="s">
        <v>293</v>
      </c>
      <c r="C115" s="1" t="s">
        <v>642</v>
      </c>
      <c r="D115" s="1" t="s">
        <v>643</v>
      </c>
      <c r="E115" s="1" t="s">
        <v>595</v>
      </c>
      <c r="F115" s="1" t="s">
        <v>644</v>
      </c>
      <c r="G115" s="1" t="s">
        <v>103</v>
      </c>
      <c r="H115" s="1" t="s">
        <v>437</v>
      </c>
      <c r="I115" s="1">
        <v>1.6</v>
      </c>
      <c r="J115" s="1">
        <v>2023</v>
      </c>
      <c r="K115" s="1">
        <v>183240</v>
      </c>
      <c r="L115" s="1">
        <v>0</v>
      </c>
      <c r="M115" s="1">
        <f t="array" ref="M115">SUMPRODUCT(MAX(ISNUMBER(SEARCH('Class Rules'!$B$6:$B$85,$E115))*ISNUMBER(SEARCH('Class Rules'!$C$6:$C$85,$F115))*'Class Rules'!$A$6:$A$85))</f>
        <v>0</v>
      </c>
      <c r="N115" s="1" t="str">
        <f t="array" ref="N115">IF($M115=0,'Class Rules'!$D$3,INDEX('Class Rules'!$D$6:$D$85,MATCH($M115,'Class Rules'!$A$6:$A$85,0)))</f>
        <v>Passenger LDV</v>
      </c>
      <c r="O115" s="1" t="str">
        <f t="array" ref="O115">IF(SUMPRODUCT(MAX(ISNUMBER(SEARCH(Fuel_Rules!$A$6:$A$30,$E115))*ISNUMBER(SEARCH(Fuel_Rules!$B$6:$B$30,$F115))*(Fuel_Rules!$A$6:$A$30&lt;&gt;"")))&gt;0,"Plug-in hybrid",IF($G115="Diesel","Diesel","Gasoline"))</f>
        <v>Gasoline</v>
      </c>
    </row>
    <row r="116" spans="1:15" ht="15" customHeight="1" x14ac:dyDescent="0.25">
      <c r="A116" s="1">
        <v>2022</v>
      </c>
      <c r="B116" s="1" t="s">
        <v>293</v>
      </c>
      <c r="C116" s="1" t="s">
        <v>645</v>
      </c>
      <c r="D116" s="1" t="s">
        <v>646</v>
      </c>
      <c r="E116" s="1" t="s">
        <v>647</v>
      </c>
      <c r="F116" s="1" t="s">
        <v>648</v>
      </c>
      <c r="G116" s="1" t="s">
        <v>103</v>
      </c>
      <c r="H116" s="1" t="s">
        <v>298</v>
      </c>
      <c r="I116" s="1">
        <v>1.4</v>
      </c>
      <c r="J116" s="1">
        <v>2023</v>
      </c>
      <c r="K116" s="1">
        <v>79326</v>
      </c>
      <c r="L116" s="1">
        <v>0</v>
      </c>
      <c r="M116" s="1">
        <f t="array" ref="M116">SUMPRODUCT(MAX(ISNUMBER(SEARCH('Class Rules'!$B$6:$B$85,$E116))*ISNUMBER(SEARCH('Class Rules'!$C$6:$C$85,$F116))*'Class Rules'!$A$6:$A$85))</f>
        <v>0</v>
      </c>
      <c r="N116" s="1" t="str">
        <f t="array" ref="N116">IF($M116=0,'Class Rules'!$D$3,INDEX('Class Rules'!$D$6:$D$85,MATCH($M116,'Class Rules'!$A$6:$A$85,0)))</f>
        <v>Passenger LDV</v>
      </c>
      <c r="O116" s="1" t="str">
        <f t="array" ref="O116">IF(SUMPRODUCT(MAX(ISNUMBER(SEARCH(Fuel_Rules!$A$6:$A$30,$E116))*ISNUMBER(SEARCH(Fuel_Rules!$B$6:$B$30,$F116))*(Fuel_Rules!$A$6:$A$30&lt;&gt;"")))&gt;0,"Plug-in hybrid",IF($G116="Diesel","Diesel","Gasoline"))</f>
        <v>Gasoline</v>
      </c>
    </row>
    <row r="117" spans="1:15" ht="15" customHeight="1" x14ac:dyDescent="0.25">
      <c r="A117" s="1">
        <v>2022</v>
      </c>
      <c r="B117" s="1" t="s">
        <v>293</v>
      </c>
      <c r="C117" s="1" t="s">
        <v>649</v>
      </c>
      <c r="D117" s="1" t="s">
        <v>650</v>
      </c>
      <c r="E117" s="1" t="s">
        <v>647</v>
      </c>
      <c r="F117" s="1" t="s">
        <v>651</v>
      </c>
      <c r="G117" s="1" t="s">
        <v>103</v>
      </c>
      <c r="H117" s="1" t="s">
        <v>298</v>
      </c>
      <c r="I117" s="1">
        <v>6.2</v>
      </c>
      <c r="J117" s="1">
        <v>2023</v>
      </c>
      <c r="K117" s="1">
        <v>406160</v>
      </c>
      <c r="L117" s="1">
        <v>0</v>
      </c>
      <c r="M117" s="1">
        <f t="array" ref="M117">SUMPRODUCT(MAX(ISNUMBER(SEARCH('Class Rules'!$B$6:$B$85,$E117))*ISNUMBER(SEARCH('Class Rules'!$C$6:$C$85,$F117))*'Class Rules'!$A$6:$A$85))</f>
        <v>0</v>
      </c>
      <c r="N117" s="1" t="str">
        <f t="array" ref="N117">IF($M117=0,'Class Rules'!$D$3,INDEX('Class Rules'!$D$6:$D$85,MATCH($M117,'Class Rules'!$A$6:$A$85,0)))</f>
        <v>Passenger LDV</v>
      </c>
      <c r="O117" s="1" t="str">
        <f t="array" ref="O117">IF(SUMPRODUCT(MAX(ISNUMBER(SEARCH(Fuel_Rules!$A$6:$A$30,$E117))*ISNUMBER(SEARCH(Fuel_Rules!$B$6:$B$30,$F117))*(Fuel_Rules!$A$6:$A$30&lt;&gt;"")))&gt;0,"Plug-in hybrid",IF($G117="Diesel","Diesel","Gasoline"))</f>
        <v>Gasoline</v>
      </c>
    </row>
    <row r="118" spans="1:15" ht="15" customHeight="1" x14ac:dyDescent="0.25">
      <c r="A118" s="1">
        <v>2022</v>
      </c>
      <c r="B118" s="1" t="s">
        <v>293</v>
      </c>
      <c r="C118" s="1" t="s">
        <v>652</v>
      </c>
      <c r="D118" s="1" t="s">
        <v>653</v>
      </c>
      <c r="E118" s="1" t="s">
        <v>647</v>
      </c>
      <c r="F118" s="1" t="s">
        <v>654</v>
      </c>
      <c r="G118" s="1" t="s">
        <v>105</v>
      </c>
      <c r="H118" s="1" t="s">
        <v>298</v>
      </c>
      <c r="I118" s="1">
        <v>2.8</v>
      </c>
      <c r="J118" s="1">
        <v>2023</v>
      </c>
      <c r="K118" s="1">
        <v>219250</v>
      </c>
      <c r="L118" s="1">
        <v>0</v>
      </c>
      <c r="M118" s="1">
        <f t="array" ref="M118">SUMPRODUCT(MAX(ISNUMBER(SEARCH('Class Rules'!$B$6:$B$85,$E118))*ISNUMBER(SEARCH('Class Rules'!$C$6:$C$85,$F118))*'Class Rules'!$A$6:$A$85))</f>
        <v>15</v>
      </c>
      <c r="N118" s="1" t="str">
        <f t="array" ref="N118">IF($M118=0,'Class Rules'!$D$3,INDEX('Class Rules'!$D$6:$D$85,MATCH($M118,'Class Rules'!$A$6:$A$85,0)))</f>
        <v>Freight LDV</v>
      </c>
      <c r="O118" s="1" t="str">
        <f t="array" ref="O118">IF(SUMPRODUCT(MAX(ISNUMBER(SEARCH(Fuel_Rules!$A$6:$A$30,$E118))*ISNUMBER(SEARCH(Fuel_Rules!$B$6:$B$30,$F118))*(Fuel_Rules!$A$6:$A$30&lt;&gt;"")))&gt;0,"Plug-in hybrid",IF($G118="Diesel","Diesel","Gasoline"))</f>
        <v>Diesel</v>
      </c>
    </row>
    <row r="119" spans="1:15" ht="15" customHeight="1" x14ac:dyDescent="0.25">
      <c r="A119" s="1">
        <v>2022</v>
      </c>
      <c r="B119" s="1" t="s">
        <v>293</v>
      </c>
      <c r="C119" s="1" t="s">
        <v>655</v>
      </c>
      <c r="D119" s="1" t="s">
        <v>656</v>
      </c>
      <c r="E119" s="1" t="s">
        <v>647</v>
      </c>
      <c r="F119" s="1" t="s">
        <v>657</v>
      </c>
      <c r="G119" s="1" t="s">
        <v>105</v>
      </c>
      <c r="H119" s="1" t="s">
        <v>298</v>
      </c>
      <c r="I119" s="1">
        <v>2.8</v>
      </c>
      <c r="J119" s="1">
        <v>2023</v>
      </c>
      <c r="K119" s="1">
        <v>178936</v>
      </c>
      <c r="L119" s="1">
        <v>0</v>
      </c>
      <c r="M119" s="1">
        <f t="array" ref="M119">SUMPRODUCT(MAX(ISNUMBER(SEARCH('Class Rules'!$B$6:$B$85,$E119))*ISNUMBER(SEARCH('Class Rules'!$C$6:$C$85,$F119))*'Class Rules'!$A$6:$A$85))</f>
        <v>15</v>
      </c>
      <c r="N119" s="1" t="str">
        <f t="array" ref="N119">IF($M119=0,'Class Rules'!$D$3,INDEX('Class Rules'!$D$6:$D$85,MATCH($M119,'Class Rules'!$A$6:$A$85,0)))</f>
        <v>Freight LDV</v>
      </c>
      <c r="O119" s="1" t="str">
        <f t="array" ref="O119">IF(SUMPRODUCT(MAX(ISNUMBER(SEARCH(Fuel_Rules!$A$6:$A$30,$E119))*ISNUMBER(SEARCH(Fuel_Rules!$B$6:$B$30,$F119))*(Fuel_Rules!$A$6:$A$30&lt;&gt;"")))&gt;0,"Plug-in hybrid",IF($G119="Diesel","Diesel","Gasoline"))</f>
        <v>Diesel</v>
      </c>
    </row>
    <row r="120" spans="1:15" ht="15" customHeight="1" x14ac:dyDescent="0.25">
      <c r="A120" s="1">
        <v>2022</v>
      </c>
      <c r="B120" s="1" t="s">
        <v>293</v>
      </c>
      <c r="C120" s="1" t="s">
        <v>658</v>
      </c>
      <c r="D120" s="1" t="s">
        <v>659</v>
      </c>
      <c r="E120" s="1" t="s">
        <v>647</v>
      </c>
      <c r="F120" s="1" t="s">
        <v>660</v>
      </c>
      <c r="G120" s="1" t="s">
        <v>105</v>
      </c>
      <c r="H120" s="1" t="s">
        <v>437</v>
      </c>
      <c r="I120" s="1">
        <v>2.8</v>
      </c>
      <c r="J120" s="1">
        <v>2023</v>
      </c>
      <c r="K120" s="1">
        <v>253140</v>
      </c>
      <c r="L120" s="1">
        <v>0</v>
      </c>
      <c r="M120" s="1">
        <f t="array" ref="M120">SUMPRODUCT(MAX(ISNUMBER(SEARCH('Class Rules'!$B$6:$B$85,$E120))*ISNUMBER(SEARCH('Class Rules'!$C$6:$C$85,$F120))*'Class Rules'!$A$6:$A$85))</f>
        <v>15</v>
      </c>
      <c r="N120" s="1" t="str">
        <f t="array" ref="N120">IF($M120=0,'Class Rules'!$D$3,INDEX('Class Rules'!$D$6:$D$85,MATCH($M120,'Class Rules'!$A$6:$A$85,0)))</f>
        <v>Freight LDV</v>
      </c>
      <c r="O120" s="1" t="str">
        <f t="array" ref="O120">IF(SUMPRODUCT(MAX(ISNUMBER(SEARCH(Fuel_Rules!$A$6:$A$30,$E120))*ISNUMBER(SEARCH(Fuel_Rules!$B$6:$B$30,$F120))*(Fuel_Rules!$A$6:$A$30&lt;&gt;"")))&gt;0,"Plug-in hybrid",IF($G120="Diesel","Diesel","Gasoline"))</f>
        <v>Diesel</v>
      </c>
    </row>
    <row r="121" spans="1:15" ht="15" customHeight="1" x14ac:dyDescent="0.25">
      <c r="A121" s="1">
        <v>2022</v>
      </c>
      <c r="B121" s="1" t="s">
        <v>293</v>
      </c>
      <c r="C121" s="1" t="s">
        <v>661</v>
      </c>
      <c r="D121" s="1" t="s">
        <v>662</v>
      </c>
      <c r="E121" s="1" t="s">
        <v>647</v>
      </c>
      <c r="F121" s="1" t="s">
        <v>663</v>
      </c>
      <c r="G121" s="1" t="s">
        <v>105</v>
      </c>
      <c r="H121" s="1" t="s">
        <v>437</v>
      </c>
      <c r="I121" s="1">
        <v>2.8</v>
      </c>
      <c r="J121" s="1">
        <v>2023</v>
      </c>
      <c r="K121" s="1">
        <v>275281</v>
      </c>
      <c r="L121" s="1">
        <v>0</v>
      </c>
      <c r="M121" s="1">
        <f t="array" ref="M121">SUMPRODUCT(MAX(ISNUMBER(SEARCH('Class Rules'!$B$6:$B$85,$E121))*ISNUMBER(SEARCH('Class Rules'!$C$6:$C$85,$F121))*'Class Rules'!$A$6:$A$85))</f>
        <v>15</v>
      </c>
      <c r="N121" s="1" t="str">
        <f t="array" ref="N121">IF($M121=0,'Class Rules'!$D$3,INDEX('Class Rules'!$D$6:$D$85,MATCH($M121,'Class Rules'!$A$6:$A$85,0)))</f>
        <v>Freight LDV</v>
      </c>
      <c r="O121" s="1" t="str">
        <f t="array" ref="O121">IF(SUMPRODUCT(MAX(ISNUMBER(SEARCH(Fuel_Rules!$A$6:$A$30,$E121))*ISNUMBER(SEARCH(Fuel_Rules!$B$6:$B$30,$F121))*(Fuel_Rules!$A$6:$A$30&lt;&gt;"")))&gt;0,"Plug-in hybrid",IF($G121="Diesel","Diesel","Gasoline"))</f>
        <v>Diesel</v>
      </c>
    </row>
    <row r="122" spans="1:15" ht="15" customHeight="1" x14ac:dyDescent="0.25">
      <c r="A122" s="1">
        <v>2022</v>
      </c>
      <c r="B122" s="1" t="s">
        <v>293</v>
      </c>
      <c r="C122" s="1" t="s">
        <v>664</v>
      </c>
      <c r="D122" s="1" t="s">
        <v>665</v>
      </c>
      <c r="E122" s="1" t="s">
        <v>647</v>
      </c>
      <c r="F122" s="1" t="s">
        <v>666</v>
      </c>
      <c r="G122" s="1" t="s">
        <v>105</v>
      </c>
      <c r="H122" s="1" t="s">
        <v>298</v>
      </c>
      <c r="I122" s="1">
        <v>2.8</v>
      </c>
      <c r="J122" s="1">
        <v>2023</v>
      </c>
      <c r="K122" s="1">
        <v>224565</v>
      </c>
      <c r="L122" s="1">
        <v>0</v>
      </c>
      <c r="M122" s="1">
        <f t="array" ref="M122">SUMPRODUCT(MAX(ISNUMBER(SEARCH('Class Rules'!$B$6:$B$85,$E122))*ISNUMBER(SEARCH('Class Rules'!$C$6:$C$85,$F122))*'Class Rules'!$A$6:$A$85))</f>
        <v>15</v>
      </c>
      <c r="N122" s="1" t="str">
        <f t="array" ref="N122">IF($M122=0,'Class Rules'!$D$3,INDEX('Class Rules'!$D$6:$D$85,MATCH($M122,'Class Rules'!$A$6:$A$85,0)))</f>
        <v>Freight LDV</v>
      </c>
      <c r="O122" s="1" t="str">
        <f t="array" ref="O122">IF(SUMPRODUCT(MAX(ISNUMBER(SEARCH(Fuel_Rules!$A$6:$A$30,$E122))*ISNUMBER(SEARCH(Fuel_Rules!$B$6:$B$30,$F122))*(Fuel_Rules!$A$6:$A$30&lt;&gt;"")))&gt;0,"Plug-in hybrid",IF($G122="Diesel","Diesel","Gasoline"))</f>
        <v>Diesel</v>
      </c>
    </row>
    <row r="123" spans="1:15" ht="15" customHeight="1" x14ac:dyDescent="0.25">
      <c r="A123" s="1">
        <v>2022</v>
      </c>
      <c r="B123" s="1" t="s">
        <v>293</v>
      </c>
      <c r="C123" s="1" t="s">
        <v>667</v>
      </c>
      <c r="D123" s="1" t="s">
        <v>668</v>
      </c>
      <c r="E123" s="1" t="s">
        <v>647</v>
      </c>
      <c r="F123" s="1" t="s">
        <v>669</v>
      </c>
      <c r="G123" s="1" t="s">
        <v>103</v>
      </c>
      <c r="H123" s="1" t="s">
        <v>298</v>
      </c>
      <c r="I123" s="1">
        <v>1.8</v>
      </c>
      <c r="J123" s="1">
        <v>2023</v>
      </c>
      <c r="K123" s="1">
        <v>98790</v>
      </c>
      <c r="L123" s="1">
        <v>0</v>
      </c>
      <c r="M123" s="1">
        <f t="array" ref="M123">SUMPRODUCT(MAX(ISNUMBER(SEARCH('Class Rules'!$B$6:$B$85,$E123))*ISNUMBER(SEARCH('Class Rules'!$C$6:$C$85,$F123))*'Class Rules'!$A$6:$A$85))</f>
        <v>0</v>
      </c>
      <c r="N123" s="1" t="str">
        <f t="array" ref="N123">IF($M123=0,'Class Rules'!$D$3,INDEX('Class Rules'!$D$6:$D$85,MATCH($M123,'Class Rules'!$A$6:$A$85,0)))</f>
        <v>Passenger LDV</v>
      </c>
      <c r="O123" s="1" t="str">
        <f t="array" ref="O123">IF(SUMPRODUCT(MAX(ISNUMBER(SEARCH(Fuel_Rules!$A$6:$A$30,$E123))*ISNUMBER(SEARCH(Fuel_Rules!$B$6:$B$30,$F123))*(Fuel_Rules!$A$6:$A$30&lt;&gt;"")))&gt;0,"Plug-in hybrid",IF($G123="Diesel","Diesel","Gasoline"))</f>
        <v>Gasoline</v>
      </c>
    </row>
    <row r="124" spans="1:15" ht="15" customHeight="1" x14ac:dyDescent="0.25">
      <c r="A124" s="1">
        <v>2022</v>
      </c>
      <c r="B124" s="1" t="s">
        <v>293</v>
      </c>
      <c r="C124" s="1" t="s">
        <v>670</v>
      </c>
      <c r="D124" s="1" t="s">
        <v>671</v>
      </c>
      <c r="E124" s="1" t="s">
        <v>647</v>
      </c>
      <c r="F124" s="1" t="s">
        <v>672</v>
      </c>
      <c r="G124" s="1" t="s">
        <v>103</v>
      </c>
      <c r="H124" s="1" t="s">
        <v>437</v>
      </c>
      <c r="I124" s="1">
        <v>1.8</v>
      </c>
      <c r="J124" s="1">
        <v>2023</v>
      </c>
      <c r="K124" s="1">
        <v>98854</v>
      </c>
      <c r="L124" s="1">
        <v>0</v>
      </c>
      <c r="M124" s="1">
        <f t="array" ref="M124">SUMPRODUCT(MAX(ISNUMBER(SEARCH('Class Rules'!$B$6:$B$85,$E124))*ISNUMBER(SEARCH('Class Rules'!$C$6:$C$85,$F124))*'Class Rules'!$A$6:$A$85))</f>
        <v>0</v>
      </c>
      <c r="N124" s="1" t="str">
        <f t="array" ref="N124">IF($M124=0,'Class Rules'!$D$3,INDEX('Class Rules'!$D$6:$D$85,MATCH($M124,'Class Rules'!$A$6:$A$85,0)))</f>
        <v>Passenger LDV</v>
      </c>
      <c r="O124" s="1" t="str">
        <f t="array" ref="O124">IF(SUMPRODUCT(MAX(ISNUMBER(SEARCH(Fuel_Rules!$A$6:$A$30,$E124))*ISNUMBER(SEARCH(Fuel_Rules!$B$6:$B$30,$F124))*(Fuel_Rules!$A$6:$A$30&lt;&gt;"")))&gt;0,"Plug-in hybrid",IF($G124="Diesel","Diesel","Gasoline"))</f>
        <v>Gasoline</v>
      </c>
    </row>
    <row r="125" spans="1:15" ht="15" customHeight="1" x14ac:dyDescent="0.25">
      <c r="A125" s="1">
        <v>2022</v>
      </c>
      <c r="B125" s="1" t="s">
        <v>293</v>
      </c>
      <c r="C125" s="1" t="s">
        <v>673</v>
      </c>
      <c r="D125" s="1" t="s">
        <v>674</v>
      </c>
      <c r="E125" s="1" t="s">
        <v>647</v>
      </c>
      <c r="F125" s="1" t="s">
        <v>675</v>
      </c>
      <c r="G125" s="1" t="s">
        <v>103</v>
      </c>
      <c r="H125" s="1" t="s">
        <v>298</v>
      </c>
      <c r="I125" s="1">
        <v>1.8</v>
      </c>
      <c r="J125" s="1">
        <v>2023</v>
      </c>
      <c r="K125" s="1">
        <v>92995</v>
      </c>
      <c r="L125" s="1">
        <v>0</v>
      </c>
      <c r="M125" s="1">
        <f t="array" ref="M125">SUMPRODUCT(MAX(ISNUMBER(SEARCH('Class Rules'!$B$6:$B$85,$E125))*ISNUMBER(SEARCH('Class Rules'!$C$6:$C$85,$F125))*'Class Rules'!$A$6:$A$85))</f>
        <v>0</v>
      </c>
      <c r="N125" s="1" t="str">
        <f t="array" ref="N125">IF($M125=0,'Class Rules'!$D$3,INDEX('Class Rules'!$D$6:$D$85,MATCH($M125,'Class Rules'!$A$6:$A$85,0)))</f>
        <v>Passenger LDV</v>
      </c>
      <c r="O125" s="1" t="str">
        <f t="array" ref="O125">IF(SUMPRODUCT(MAX(ISNUMBER(SEARCH(Fuel_Rules!$A$6:$A$30,$E125))*ISNUMBER(SEARCH(Fuel_Rules!$B$6:$B$30,$F125))*(Fuel_Rules!$A$6:$A$30&lt;&gt;"")))&gt;0,"Plug-in hybrid",IF($G125="Diesel","Diesel","Gasoline"))</f>
        <v>Gasoline</v>
      </c>
    </row>
    <row r="126" spans="1:15" ht="15" customHeight="1" x14ac:dyDescent="0.25">
      <c r="A126" s="1">
        <v>2022</v>
      </c>
      <c r="B126" s="1" t="s">
        <v>293</v>
      </c>
      <c r="C126" s="1" t="s">
        <v>676</v>
      </c>
      <c r="D126" s="1" t="s">
        <v>677</v>
      </c>
      <c r="E126" s="1" t="s">
        <v>647</v>
      </c>
      <c r="F126" s="1" t="s">
        <v>678</v>
      </c>
      <c r="G126" s="1" t="s">
        <v>103</v>
      </c>
      <c r="H126" s="1" t="s">
        <v>298</v>
      </c>
      <c r="I126" s="1">
        <v>6.2</v>
      </c>
      <c r="J126" s="1">
        <v>2023</v>
      </c>
      <c r="K126" s="1">
        <v>451890</v>
      </c>
      <c r="L126" s="1">
        <v>0</v>
      </c>
      <c r="M126" s="1">
        <f t="array" ref="M126">SUMPRODUCT(MAX(ISNUMBER(SEARCH('Class Rules'!$B$6:$B$85,$E126))*ISNUMBER(SEARCH('Class Rules'!$C$6:$C$85,$F126))*'Class Rules'!$A$6:$A$85))</f>
        <v>0</v>
      </c>
      <c r="N126" s="1" t="str">
        <f t="array" ref="N126">IF($M126=0,'Class Rules'!$D$3,INDEX('Class Rules'!$D$6:$D$85,MATCH($M126,'Class Rules'!$A$6:$A$85,0)))</f>
        <v>Passenger LDV</v>
      </c>
      <c r="O126" s="1" t="str">
        <f t="array" ref="O126">IF(SUMPRODUCT(MAX(ISNUMBER(SEARCH(Fuel_Rules!$A$6:$A$30,$E126))*ISNUMBER(SEARCH(Fuel_Rules!$B$6:$B$30,$F126))*(Fuel_Rules!$A$6:$A$30&lt;&gt;"")))&gt;0,"Plug-in hybrid",IF($G126="Diesel","Diesel","Gasoline"))</f>
        <v>Gasoline</v>
      </c>
    </row>
    <row r="127" spans="1:15" ht="15" customHeight="1" x14ac:dyDescent="0.25">
      <c r="A127" s="1">
        <v>2022</v>
      </c>
      <c r="B127" s="1" t="s">
        <v>293</v>
      </c>
      <c r="C127" s="1" t="s">
        <v>679</v>
      </c>
      <c r="D127" s="1" t="s">
        <v>680</v>
      </c>
      <c r="E127" s="1" t="s">
        <v>647</v>
      </c>
      <c r="F127" s="1" t="s">
        <v>681</v>
      </c>
      <c r="G127" s="1" t="s">
        <v>103</v>
      </c>
      <c r="H127" s="1" t="s">
        <v>437</v>
      </c>
      <c r="I127" s="1">
        <v>1.8</v>
      </c>
      <c r="J127" s="1">
        <v>2023</v>
      </c>
      <c r="K127" s="1">
        <v>116718</v>
      </c>
      <c r="L127" s="1">
        <v>0</v>
      </c>
      <c r="M127" s="1">
        <f t="array" ref="M127">SUMPRODUCT(MAX(ISNUMBER(SEARCH('Class Rules'!$B$6:$B$85,$E127))*ISNUMBER(SEARCH('Class Rules'!$C$6:$C$85,$F127))*'Class Rules'!$A$6:$A$85))</f>
        <v>0</v>
      </c>
      <c r="N127" s="1" t="str">
        <f t="array" ref="N127">IF($M127=0,'Class Rules'!$D$3,INDEX('Class Rules'!$D$6:$D$85,MATCH($M127,'Class Rules'!$A$6:$A$85,0)))</f>
        <v>Passenger LDV</v>
      </c>
      <c r="O127" s="1" t="str">
        <f t="array" ref="O127">IF(SUMPRODUCT(MAX(ISNUMBER(SEARCH(Fuel_Rules!$A$6:$A$30,$E127))*ISNUMBER(SEARCH(Fuel_Rules!$B$6:$B$30,$F127))*(Fuel_Rules!$A$6:$A$30&lt;&gt;"")))&gt;0,"Plug-in hybrid",IF($G127="Diesel","Diesel","Gasoline"))</f>
        <v>Gasoline</v>
      </c>
    </row>
    <row r="128" spans="1:15" ht="15" customHeight="1" x14ac:dyDescent="0.25">
      <c r="A128" s="1">
        <v>2022</v>
      </c>
      <c r="B128" s="1" t="s">
        <v>293</v>
      </c>
      <c r="C128" s="1" t="s">
        <v>682</v>
      </c>
      <c r="D128" s="1" t="s">
        <v>683</v>
      </c>
      <c r="E128" s="1" t="s">
        <v>647</v>
      </c>
      <c r="F128" s="1" t="s">
        <v>684</v>
      </c>
      <c r="G128" s="1" t="s">
        <v>105</v>
      </c>
      <c r="H128" s="1" t="s">
        <v>437</v>
      </c>
      <c r="I128" s="1">
        <v>2.8</v>
      </c>
      <c r="J128" s="1">
        <v>2023</v>
      </c>
      <c r="K128" s="1">
        <v>284816</v>
      </c>
      <c r="L128" s="1">
        <v>0</v>
      </c>
      <c r="M128" s="1">
        <f t="array" ref="M128">SUMPRODUCT(MAX(ISNUMBER(SEARCH('Class Rules'!$B$6:$B$85,$E128))*ISNUMBER(SEARCH('Class Rules'!$C$6:$C$85,$F128))*'Class Rules'!$A$6:$A$85))</f>
        <v>15</v>
      </c>
      <c r="N128" s="1" t="str">
        <f t="array" ref="N128">IF($M128=0,'Class Rules'!$D$3,INDEX('Class Rules'!$D$6:$D$85,MATCH($M128,'Class Rules'!$A$6:$A$85,0)))</f>
        <v>Freight LDV</v>
      </c>
      <c r="O128" s="1" t="str">
        <f t="array" ref="O128">IF(SUMPRODUCT(MAX(ISNUMBER(SEARCH(Fuel_Rules!$A$6:$A$30,$E128))*ISNUMBER(SEARCH(Fuel_Rules!$B$6:$B$30,$F128))*(Fuel_Rules!$A$6:$A$30&lt;&gt;"")))&gt;0,"Plug-in hybrid",IF($G128="Diesel","Diesel","Gasoline"))</f>
        <v>Diesel</v>
      </c>
    </row>
    <row r="129" spans="1:15" ht="15" customHeight="1" x14ac:dyDescent="0.25">
      <c r="A129" s="1">
        <v>2022</v>
      </c>
      <c r="B129" s="1" t="s">
        <v>293</v>
      </c>
      <c r="C129" s="1" t="s">
        <v>685</v>
      </c>
      <c r="D129" s="1" t="s">
        <v>686</v>
      </c>
      <c r="E129" s="1" t="s">
        <v>647</v>
      </c>
      <c r="F129" s="1" t="s">
        <v>687</v>
      </c>
      <c r="G129" s="1" t="s">
        <v>103</v>
      </c>
      <c r="H129" s="1" t="s">
        <v>437</v>
      </c>
      <c r="I129" s="1">
        <v>1.4</v>
      </c>
      <c r="J129" s="1">
        <v>2023</v>
      </c>
      <c r="K129" s="1">
        <v>146210</v>
      </c>
      <c r="L129" s="1">
        <v>0</v>
      </c>
      <c r="M129" s="1">
        <f t="array" ref="M129">SUMPRODUCT(MAX(ISNUMBER(SEARCH('Class Rules'!$B$6:$B$85,$E129))*ISNUMBER(SEARCH('Class Rules'!$C$6:$C$85,$F129))*'Class Rules'!$A$6:$A$85))</f>
        <v>0</v>
      </c>
      <c r="N129" s="1" t="str">
        <f t="array" ref="N129">IF($M129=0,'Class Rules'!$D$3,INDEX('Class Rules'!$D$6:$D$85,MATCH($M129,'Class Rules'!$A$6:$A$85,0)))</f>
        <v>Passenger LDV</v>
      </c>
      <c r="O129" s="1" t="str">
        <f t="array" ref="O129">IF(SUMPRODUCT(MAX(ISNUMBER(SEARCH(Fuel_Rules!$A$6:$A$30,$E129))*ISNUMBER(SEARCH(Fuel_Rules!$B$6:$B$30,$F129))*(Fuel_Rules!$A$6:$A$30&lt;&gt;"")))&gt;0,"Plug-in hybrid",IF($G129="Diesel","Diesel","Gasoline"))</f>
        <v>Gasoline</v>
      </c>
    </row>
    <row r="130" spans="1:15" ht="15" customHeight="1" x14ac:dyDescent="0.25">
      <c r="A130" s="1">
        <v>2022</v>
      </c>
      <c r="B130" s="1" t="s">
        <v>293</v>
      </c>
      <c r="C130" s="1" t="s">
        <v>688</v>
      </c>
      <c r="D130" s="1" t="s">
        <v>689</v>
      </c>
      <c r="E130" s="1" t="s">
        <v>647</v>
      </c>
      <c r="F130" s="1" t="s">
        <v>690</v>
      </c>
      <c r="G130" s="1" t="s">
        <v>103</v>
      </c>
      <c r="H130" s="1" t="s">
        <v>437</v>
      </c>
      <c r="I130" s="1">
        <v>1.4</v>
      </c>
      <c r="J130" s="1">
        <v>2023</v>
      </c>
      <c r="K130" s="1">
        <v>131670</v>
      </c>
      <c r="L130" s="1">
        <v>0</v>
      </c>
      <c r="M130" s="1">
        <f t="array" ref="M130">SUMPRODUCT(MAX(ISNUMBER(SEARCH('Class Rules'!$B$6:$B$85,$E130))*ISNUMBER(SEARCH('Class Rules'!$C$6:$C$85,$F130))*'Class Rules'!$A$6:$A$85))</f>
        <v>0</v>
      </c>
      <c r="N130" s="1" t="str">
        <f t="array" ref="N130">IF($M130=0,'Class Rules'!$D$3,INDEX('Class Rules'!$D$6:$D$85,MATCH($M130,'Class Rules'!$A$6:$A$85,0)))</f>
        <v>Passenger LDV</v>
      </c>
      <c r="O130" s="1" t="str">
        <f t="array" ref="O130">IF(SUMPRODUCT(MAX(ISNUMBER(SEARCH(Fuel_Rules!$A$6:$A$30,$E130))*ISNUMBER(SEARCH(Fuel_Rules!$B$6:$B$30,$F130))*(Fuel_Rules!$A$6:$A$30&lt;&gt;"")))&gt;0,"Plug-in hybrid",IF($G130="Diesel","Diesel","Gasoline"))</f>
        <v>Gasoline</v>
      </c>
    </row>
    <row r="131" spans="1:15" ht="15" customHeight="1" x14ac:dyDescent="0.25">
      <c r="A131" s="1">
        <v>2022</v>
      </c>
      <c r="B131" s="1" t="s">
        <v>293</v>
      </c>
      <c r="C131" s="1" t="s">
        <v>691</v>
      </c>
      <c r="D131" s="1" t="s">
        <v>692</v>
      </c>
      <c r="E131" s="1" t="s">
        <v>647</v>
      </c>
      <c r="F131" s="1" t="s">
        <v>693</v>
      </c>
      <c r="G131" s="1" t="s">
        <v>103</v>
      </c>
      <c r="H131" s="1" t="s">
        <v>298</v>
      </c>
      <c r="I131" s="1">
        <v>2.5</v>
      </c>
      <c r="J131" s="1">
        <v>2023</v>
      </c>
      <c r="K131" s="1">
        <v>183142</v>
      </c>
      <c r="L131" s="1">
        <v>0</v>
      </c>
      <c r="M131" s="1">
        <f t="array" ref="M131">SUMPRODUCT(MAX(ISNUMBER(SEARCH('Class Rules'!$B$6:$B$85,$E131))*ISNUMBER(SEARCH('Class Rules'!$C$6:$C$85,$F131))*'Class Rules'!$A$6:$A$85))</f>
        <v>15</v>
      </c>
      <c r="N131" s="1" t="str">
        <f t="array" ref="N131">IF($M131=0,'Class Rules'!$D$3,INDEX('Class Rules'!$D$6:$D$85,MATCH($M131,'Class Rules'!$A$6:$A$85,0)))</f>
        <v>Freight LDV</v>
      </c>
      <c r="O131" s="1" t="str">
        <f t="array" ref="O131">IF(SUMPRODUCT(MAX(ISNUMBER(SEARCH(Fuel_Rules!$A$6:$A$30,$E131))*ISNUMBER(SEARCH(Fuel_Rules!$B$6:$B$30,$F131))*(Fuel_Rules!$A$6:$A$30&lt;&gt;"")))&gt;0,"Plug-in hybrid",IF($G131="Diesel","Diesel","Gasoline"))</f>
        <v>Gasoline</v>
      </c>
    </row>
    <row r="132" spans="1:15" ht="15" customHeight="1" x14ac:dyDescent="0.25">
      <c r="A132" s="1">
        <v>2022</v>
      </c>
      <c r="B132" s="1" t="s">
        <v>293</v>
      </c>
      <c r="C132" s="1" t="s">
        <v>694</v>
      </c>
      <c r="D132" s="1" t="s">
        <v>695</v>
      </c>
      <c r="E132" s="1" t="s">
        <v>647</v>
      </c>
      <c r="F132" s="1" t="s">
        <v>696</v>
      </c>
      <c r="G132" s="1" t="s">
        <v>103</v>
      </c>
      <c r="H132" s="1" t="s">
        <v>437</v>
      </c>
      <c r="I132" s="1">
        <v>1.4</v>
      </c>
      <c r="J132" s="1">
        <v>2023</v>
      </c>
      <c r="K132" s="1">
        <v>92052</v>
      </c>
      <c r="L132" s="1">
        <v>0</v>
      </c>
      <c r="M132" s="1">
        <f t="array" ref="M132">SUMPRODUCT(MAX(ISNUMBER(SEARCH('Class Rules'!$B$6:$B$85,$E132))*ISNUMBER(SEARCH('Class Rules'!$C$6:$C$85,$F132))*'Class Rules'!$A$6:$A$85))</f>
        <v>0</v>
      </c>
      <c r="N132" s="1" t="str">
        <f t="array" ref="N132">IF($M132=0,'Class Rules'!$D$3,INDEX('Class Rules'!$D$6:$D$85,MATCH($M132,'Class Rules'!$A$6:$A$85,0)))</f>
        <v>Passenger LDV</v>
      </c>
      <c r="O132" s="1" t="str">
        <f t="array" ref="O132">IF(SUMPRODUCT(MAX(ISNUMBER(SEARCH(Fuel_Rules!$A$6:$A$30,$E132))*ISNUMBER(SEARCH(Fuel_Rules!$B$6:$B$30,$F132))*(Fuel_Rules!$A$6:$A$30&lt;&gt;"")))&gt;0,"Plug-in hybrid",IF($G132="Diesel","Diesel","Gasoline"))</f>
        <v>Gasoline</v>
      </c>
    </row>
    <row r="133" spans="1:15" ht="15" customHeight="1" x14ac:dyDescent="0.25">
      <c r="A133" s="1">
        <v>2022</v>
      </c>
      <c r="B133" s="1" t="s">
        <v>293</v>
      </c>
      <c r="C133" s="1" t="s">
        <v>697</v>
      </c>
      <c r="D133" s="1" t="s">
        <v>698</v>
      </c>
      <c r="E133" s="1" t="s">
        <v>647</v>
      </c>
      <c r="F133" s="1" t="s">
        <v>699</v>
      </c>
      <c r="G133" s="1" t="s">
        <v>103</v>
      </c>
      <c r="H133" s="1" t="s">
        <v>437</v>
      </c>
      <c r="I133" s="1">
        <v>1.4</v>
      </c>
      <c r="J133" s="1">
        <v>2023</v>
      </c>
      <c r="K133" s="1">
        <v>131670</v>
      </c>
      <c r="L133" s="1">
        <v>0</v>
      </c>
      <c r="M133" s="1">
        <f t="array" ref="M133">SUMPRODUCT(MAX(ISNUMBER(SEARCH('Class Rules'!$B$6:$B$85,$E133))*ISNUMBER(SEARCH('Class Rules'!$C$6:$C$85,$F133))*'Class Rules'!$A$6:$A$85))</f>
        <v>0</v>
      </c>
      <c r="N133" s="1" t="str">
        <f t="array" ref="N133">IF($M133=0,'Class Rules'!$D$3,INDEX('Class Rules'!$D$6:$D$85,MATCH($M133,'Class Rules'!$A$6:$A$85,0)))</f>
        <v>Passenger LDV</v>
      </c>
      <c r="O133" s="1" t="str">
        <f t="array" ref="O133">IF(SUMPRODUCT(MAX(ISNUMBER(SEARCH(Fuel_Rules!$A$6:$A$30,$E133))*ISNUMBER(SEARCH(Fuel_Rules!$B$6:$B$30,$F133))*(Fuel_Rules!$A$6:$A$30&lt;&gt;"")))&gt;0,"Plug-in hybrid",IF($G133="Diesel","Diesel","Gasoline"))</f>
        <v>Gasoline</v>
      </c>
    </row>
    <row r="134" spans="1:15" ht="15" customHeight="1" x14ac:dyDescent="0.25">
      <c r="A134" s="1">
        <v>2022</v>
      </c>
      <c r="B134" s="1" t="s">
        <v>293</v>
      </c>
      <c r="C134" s="1" t="s">
        <v>700</v>
      </c>
      <c r="D134" s="1" t="s">
        <v>701</v>
      </c>
      <c r="E134" s="1" t="s">
        <v>647</v>
      </c>
      <c r="F134" s="1" t="s">
        <v>702</v>
      </c>
      <c r="G134" s="1" t="s">
        <v>103</v>
      </c>
      <c r="H134" s="1" t="s">
        <v>437</v>
      </c>
      <c r="I134" s="1">
        <v>1.4</v>
      </c>
      <c r="J134" s="1">
        <v>2023</v>
      </c>
      <c r="K134" s="1">
        <v>147138</v>
      </c>
      <c r="L134" s="1">
        <v>0</v>
      </c>
      <c r="M134" s="1">
        <f t="array" ref="M134">SUMPRODUCT(MAX(ISNUMBER(SEARCH('Class Rules'!$B$6:$B$85,$E134))*ISNUMBER(SEARCH('Class Rules'!$C$6:$C$85,$F134))*'Class Rules'!$A$6:$A$85))</f>
        <v>0</v>
      </c>
      <c r="N134" s="1" t="str">
        <f t="array" ref="N134">IF($M134=0,'Class Rules'!$D$3,INDEX('Class Rules'!$D$6:$D$85,MATCH($M134,'Class Rules'!$A$6:$A$85,0)))</f>
        <v>Passenger LDV</v>
      </c>
      <c r="O134" s="1" t="str">
        <f t="array" ref="O134">IF(SUMPRODUCT(MAX(ISNUMBER(SEARCH(Fuel_Rules!$A$6:$A$30,$E134))*ISNUMBER(SEARCH(Fuel_Rules!$B$6:$B$30,$F134))*(Fuel_Rules!$A$6:$A$30&lt;&gt;"")))&gt;0,"Plug-in hybrid",IF($G134="Diesel","Diesel","Gasoline"))</f>
        <v>Gasoline</v>
      </c>
    </row>
    <row r="135" spans="1:15" ht="15" customHeight="1" x14ac:dyDescent="0.25">
      <c r="A135" s="1">
        <v>2022</v>
      </c>
      <c r="B135" s="1" t="s">
        <v>293</v>
      </c>
      <c r="C135" s="1" t="s">
        <v>703</v>
      </c>
      <c r="D135" s="1" t="s">
        <v>704</v>
      </c>
      <c r="E135" s="1" t="s">
        <v>647</v>
      </c>
      <c r="F135" s="1" t="s">
        <v>705</v>
      </c>
      <c r="G135" s="1" t="s">
        <v>103</v>
      </c>
      <c r="H135" s="1" t="s">
        <v>437</v>
      </c>
      <c r="I135" s="1">
        <v>2.5</v>
      </c>
      <c r="J135" s="1">
        <v>2023</v>
      </c>
      <c r="K135" s="1">
        <v>185451</v>
      </c>
      <c r="L135" s="1">
        <v>0</v>
      </c>
      <c r="M135" s="1">
        <f t="array" ref="M135">SUMPRODUCT(MAX(ISNUMBER(SEARCH('Class Rules'!$B$6:$B$85,$E135))*ISNUMBER(SEARCH('Class Rules'!$C$6:$C$85,$F135))*'Class Rules'!$A$6:$A$85))</f>
        <v>15</v>
      </c>
      <c r="N135" s="1" t="str">
        <f t="array" ref="N135">IF($M135=0,'Class Rules'!$D$3,INDEX('Class Rules'!$D$6:$D$85,MATCH($M135,'Class Rules'!$A$6:$A$85,0)))</f>
        <v>Freight LDV</v>
      </c>
      <c r="O135" s="1" t="str">
        <f t="array" ref="O135">IF(SUMPRODUCT(MAX(ISNUMBER(SEARCH(Fuel_Rules!$A$6:$A$30,$E135))*ISNUMBER(SEARCH(Fuel_Rules!$B$6:$B$30,$F135))*(Fuel_Rules!$A$6:$A$30&lt;&gt;"")))&gt;0,"Plug-in hybrid",IF($G135="Diesel","Diesel","Gasoline"))</f>
        <v>Gasoline</v>
      </c>
    </row>
    <row r="136" spans="1:15" ht="15" customHeight="1" x14ac:dyDescent="0.25">
      <c r="A136" s="1">
        <v>2022</v>
      </c>
      <c r="B136" s="1" t="s">
        <v>293</v>
      </c>
      <c r="C136" s="1" t="s">
        <v>706</v>
      </c>
      <c r="D136" s="1" t="s">
        <v>707</v>
      </c>
      <c r="E136" s="1" t="s">
        <v>647</v>
      </c>
      <c r="F136" s="1" t="s">
        <v>708</v>
      </c>
      <c r="G136" s="1" t="s">
        <v>103</v>
      </c>
      <c r="H136" s="1" t="s">
        <v>437</v>
      </c>
      <c r="I136" s="1">
        <v>2.5</v>
      </c>
      <c r="J136" s="1">
        <v>2023</v>
      </c>
      <c r="K136" s="1">
        <v>228431</v>
      </c>
      <c r="L136" s="1">
        <v>0</v>
      </c>
      <c r="M136" s="1">
        <f t="array" ref="M136">SUMPRODUCT(MAX(ISNUMBER(SEARCH('Class Rules'!$B$6:$B$85,$E136))*ISNUMBER(SEARCH('Class Rules'!$C$6:$C$85,$F136))*'Class Rules'!$A$6:$A$85))</f>
        <v>15</v>
      </c>
      <c r="N136" s="1" t="str">
        <f t="array" ref="N136">IF($M136=0,'Class Rules'!$D$3,INDEX('Class Rules'!$D$6:$D$85,MATCH($M136,'Class Rules'!$A$6:$A$85,0)))</f>
        <v>Freight LDV</v>
      </c>
      <c r="O136" s="1" t="str">
        <f t="array" ref="O136">IF(SUMPRODUCT(MAX(ISNUMBER(SEARCH(Fuel_Rules!$A$6:$A$30,$E136))*ISNUMBER(SEARCH(Fuel_Rules!$B$6:$B$30,$F136))*(Fuel_Rules!$A$6:$A$30&lt;&gt;"")))&gt;0,"Plug-in hybrid",IF($G136="Diesel","Diesel","Gasoline"))</f>
        <v>Gasoline</v>
      </c>
    </row>
    <row r="137" spans="1:15" ht="15" customHeight="1" x14ac:dyDescent="0.25">
      <c r="A137" s="1">
        <v>2022</v>
      </c>
      <c r="B137" s="1" t="s">
        <v>293</v>
      </c>
      <c r="C137" s="1" t="s">
        <v>709</v>
      </c>
      <c r="D137" s="1" t="s">
        <v>710</v>
      </c>
      <c r="E137" s="1" t="s">
        <v>647</v>
      </c>
      <c r="F137" s="1" t="s">
        <v>711</v>
      </c>
      <c r="G137" s="1" t="s">
        <v>103</v>
      </c>
      <c r="H137" s="1" t="s">
        <v>437</v>
      </c>
      <c r="I137" s="1">
        <v>2.5</v>
      </c>
      <c r="J137" s="1">
        <v>2023</v>
      </c>
      <c r="K137" s="1">
        <v>184451</v>
      </c>
      <c r="L137" s="1">
        <v>0</v>
      </c>
      <c r="M137" s="1">
        <f t="array" ref="M137">SUMPRODUCT(MAX(ISNUMBER(SEARCH('Class Rules'!$B$6:$B$85,$E137))*ISNUMBER(SEARCH('Class Rules'!$C$6:$C$85,$F137))*'Class Rules'!$A$6:$A$85))</f>
        <v>15</v>
      </c>
      <c r="N137" s="1" t="str">
        <f t="array" ref="N137">IF($M137=0,'Class Rules'!$D$3,INDEX('Class Rules'!$D$6:$D$85,MATCH($M137,'Class Rules'!$A$6:$A$85,0)))</f>
        <v>Freight LDV</v>
      </c>
      <c r="O137" s="1" t="str">
        <f t="array" ref="O137">IF(SUMPRODUCT(MAX(ISNUMBER(SEARCH(Fuel_Rules!$A$6:$A$30,$E137))*ISNUMBER(SEARCH(Fuel_Rules!$B$6:$B$30,$F137))*(Fuel_Rules!$A$6:$A$30&lt;&gt;"")))&gt;0,"Plug-in hybrid",IF($G137="Diesel","Diesel","Gasoline"))</f>
        <v>Gasoline</v>
      </c>
    </row>
    <row r="138" spans="1:15" ht="15" customHeight="1" x14ac:dyDescent="0.25">
      <c r="A138" s="1">
        <v>2022</v>
      </c>
      <c r="B138" s="1" t="s">
        <v>293</v>
      </c>
      <c r="C138" s="1" t="s">
        <v>712</v>
      </c>
      <c r="D138" s="1" t="s">
        <v>713</v>
      </c>
      <c r="E138" s="1" t="s">
        <v>647</v>
      </c>
      <c r="F138" s="1" t="s">
        <v>714</v>
      </c>
      <c r="G138" s="1" t="s">
        <v>103</v>
      </c>
      <c r="H138" s="1" t="s">
        <v>437</v>
      </c>
      <c r="I138" s="1">
        <v>2</v>
      </c>
      <c r="J138" s="1">
        <v>2023</v>
      </c>
      <c r="K138" s="1">
        <v>192142</v>
      </c>
      <c r="L138" s="1">
        <v>0</v>
      </c>
      <c r="M138" s="1">
        <f t="array" ref="M138">SUMPRODUCT(MAX(ISNUMBER(SEARCH('Class Rules'!$B$6:$B$85,$E138))*ISNUMBER(SEARCH('Class Rules'!$C$6:$C$85,$F138))*'Class Rules'!$A$6:$A$85))</f>
        <v>0</v>
      </c>
      <c r="N138" s="1" t="str">
        <f t="array" ref="N138">IF($M138=0,'Class Rules'!$D$3,INDEX('Class Rules'!$D$6:$D$85,MATCH($M138,'Class Rules'!$A$6:$A$85,0)))</f>
        <v>Passenger LDV</v>
      </c>
      <c r="O138" s="1" t="str">
        <f t="array" ref="O138">IF(SUMPRODUCT(MAX(ISNUMBER(SEARCH(Fuel_Rules!$A$6:$A$30,$E138))*ISNUMBER(SEARCH(Fuel_Rules!$B$6:$B$30,$F138))*(Fuel_Rules!$A$6:$A$30&lt;&gt;"")))&gt;0,"Plug-in hybrid",IF($G138="Diesel","Diesel","Gasoline"))</f>
        <v>Gasoline</v>
      </c>
    </row>
    <row r="139" spans="1:15" ht="15" customHeight="1" x14ac:dyDescent="0.25">
      <c r="A139" s="1">
        <v>2022</v>
      </c>
      <c r="B139" s="1" t="s">
        <v>293</v>
      </c>
      <c r="C139" s="1" t="s">
        <v>715</v>
      </c>
      <c r="D139" s="1" t="s">
        <v>716</v>
      </c>
      <c r="E139" s="1" t="s">
        <v>647</v>
      </c>
      <c r="F139" s="1" t="s">
        <v>717</v>
      </c>
      <c r="G139" s="1" t="s">
        <v>103</v>
      </c>
      <c r="H139" s="1" t="s">
        <v>437</v>
      </c>
      <c r="I139" s="1">
        <v>1.8</v>
      </c>
      <c r="J139" s="1">
        <v>2023</v>
      </c>
      <c r="K139" s="1">
        <v>121002</v>
      </c>
      <c r="L139" s="1">
        <v>0</v>
      </c>
      <c r="M139" s="1">
        <f t="array" ref="M139">SUMPRODUCT(MAX(ISNUMBER(SEARCH('Class Rules'!$B$6:$B$85,$E139))*ISNUMBER(SEARCH('Class Rules'!$C$6:$C$85,$F139))*'Class Rules'!$A$6:$A$85))</f>
        <v>0</v>
      </c>
      <c r="N139" s="1" t="str">
        <f t="array" ref="N139">IF($M139=0,'Class Rules'!$D$3,INDEX('Class Rules'!$D$6:$D$85,MATCH($M139,'Class Rules'!$A$6:$A$85,0)))</f>
        <v>Passenger LDV</v>
      </c>
      <c r="O139" s="1" t="str">
        <f t="array" ref="O139">IF(SUMPRODUCT(MAX(ISNUMBER(SEARCH(Fuel_Rules!$A$6:$A$30,$E139))*ISNUMBER(SEARCH(Fuel_Rules!$B$6:$B$30,$F139))*(Fuel_Rules!$A$6:$A$30&lt;&gt;"")))&gt;0,"Plug-in hybrid",IF($G139="Diesel","Diesel","Gasoline"))</f>
        <v>Gasoline</v>
      </c>
    </row>
    <row r="140" spans="1:15" ht="15" customHeight="1" x14ac:dyDescent="0.25">
      <c r="A140" s="1">
        <v>2022</v>
      </c>
      <c r="B140" s="1" t="s">
        <v>293</v>
      </c>
      <c r="C140" s="1" t="s">
        <v>718</v>
      </c>
      <c r="D140" s="1" t="s">
        <v>719</v>
      </c>
      <c r="E140" s="1" t="s">
        <v>647</v>
      </c>
      <c r="F140" s="1" t="s">
        <v>720</v>
      </c>
      <c r="G140" s="1" t="s">
        <v>103</v>
      </c>
      <c r="H140" s="1" t="s">
        <v>437</v>
      </c>
      <c r="I140" s="1">
        <v>1.8</v>
      </c>
      <c r="J140" s="1">
        <v>2023</v>
      </c>
      <c r="K140" s="1">
        <v>118842</v>
      </c>
      <c r="L140" s="1">
        <v>0</v>
      </c>
      <c r="M140" s="1">
        <f t="array" ref="M140">SUMPRODUCT(MAX(ISNUMBER(SEARCH('Class Rules'!$B$6:$B$85,$E140))*ISNUMBER(SEARCH('Class Rules'!$C$6:$C$85,$F140))*'Class Rules'!$A$6:$A$85))</f>
        <v>0</v>
      </c>
      <c r="N140" s="1" t="str">
        <f t="array" ref="N140">IF($M140=0,'Class Rules'!$D$3,INDEX('Class Rules'!$D$6:$D$85,MATCH($M140,'Class Rules'!$A$6:$A$85,0)))</f>
        <v>Passenger LDV</v>
      </c>
      <c r="O140" s="1" t="str">
        <f t="array" ref="O140">IF(SUMPRODUCT(MAX(ISNUMBER(SEARCH(Fuel_Rules!$A$6:$A$30,$E140))*ISNUMBER(SEARCH(Fuel_Rules!$B$6:$B$30,$F140))*(Fuel_Rules!$A$6:$A$30&lt;&gt;"")))&gt;0,"Plug-in hybrid",IF($G140="Diesel","Diesel","Gasoline"))</f>
        <v>Gasoline</v>
      </c>
    </row>
    <row r="141" spans="1:15" ht="15" customHeight="1" x14ac:dyDescent="0.25">
      <c r="A141" s="1">
        <v>2022</v>
      </c>
      <c r="B141" s="1" t="s">
        <v>293</v>
      </c>
      <c r="C141" s="1" t="s">
        <v>721</v>
      </c>
      <c r="D141" s="1" t="s">
        <v>722</v>
      </c>
      <c r="E141" s="1" t="s">
        <v>647</v>
      </c>
      <c r="F141" s="1" t="s">
        <v>723</v>
      </c>
      <c r="G141" s="1" t="s">
        <v>103</v>
      </c>
      <c r="H141" s="1" t="s">
        <v>298</v>
      </c>
      <c r="I141" s="1">
        <v>1.8</v>
      </c>
      <c r="J141" s="1">
        <v>2023</v>
      </c>
      <c r="K141" s="1">
        <v>113164</v>
      </c>
      <c r="L141" s="1">
        <v>0</v>
      </c>
      <c r="M141" s="1">
        <f t="array" ref="M141">SUMPRODUCT(MAX(ISNUMBER(SEARCH('Class Rules'!$B$6:$B$85,$E141))*ISNUMBER(SEARCH('Class Rules'!$C$6:$C$85,$F141))*'Class Rules'!$A$6:$A$85))</f>
        <v>0</v>
      </c>
      <c r="N141" s="1" t="str">
        <f t="array" ref="N141">IF($M141=0,'Class Rules'!$D$3,INDEX('Class Rules'!$D$6:$D$85,MATCH($M141,'Class Rules'!$A$6:$A$85,0)))</f>
        <v>Passenger LDV</v>
      </c>
      <c r="O141" s="1" t="str">
        <f t="array" ref="O141">IF(SUMPRODUCT(MAX(ISNUMBER(SEARCH(Fuel_Rules!$A$6:$A$30,$E141))*ISNUMBER(SEARCH(Fuel_Rules!$B$6:$B$30,$F141))*(Fuel_Rules!$A$6:$A$30&lt;&gt;"")))&gt;0,"Plug-in hybrid",IF($G141="Diesel","Diesel","Gasoline"))</f>
        <v>Gasoline</v>
      </c>
    </row>
    <row r="142" spans="1:15" ht="15" customHeight="1" x14ac:dyDescent="0.25">
      <c r="A142" s="1">
        <v>2022</v>
      </c>
      <c r="B142" s="1" t="s">
        <v>293</v>
      </c>
      <c r="C142" s="1" t="s">
        <v>724</v>
      </c>
      <c r="D142" s="1" t="s">
        <v>725</v>
      </c>
      <c r="E142" s="1" t="s">
        <v>647</v>
      </c>
      <c r="F142" s="1" t="s">
        <v>726</v>
      </c>
      <c r="G142" s="1" t="s">
        <v>105</v>
      </c>
      <c r="H142" s="1" t="s">
        <v>437</v>
      </c>
      <c r="I142" s="1">
        <v>2.8</v>
      </c>
      <c r="J142" s="1">
        <v>2023</v>
      </c>
      <c r="K142" s="1">
        <v>359961</v>
      </c>
      <c r="L142" s="1">
        <v>0</v>
      </c>
      <c r="M142" s="1">
        <f t="array" ref="M142">SUMPRODUCT(MAX(ISNUMBER(SEARCH('Class Rules'!$B$6:$B$85,$E142))*ISNUMBER(SEARCH('Class Rules'!$C$6:$C$85,$F142))*'Class Rules'!$A$6:$A$85))</f>
        <v>0</v>
      </c>
      <c r="N142" s="1" t="str">
        <f t="array" ref="N142">IF($M142=0,'Class Rules'!$D$3,INDEX('Class Rules'!$D$6:$D$85,MATCH($M142,'Class Rules'!$A$6:$A$85,0)))</f>
        <v>Passenger LDV</v>
      </c>
      <c r="O142" s="1" t="str">
        <f t="array" ref="O142">IF(SUMPRODUCT(MAX(ISNUMBER(SEARCH(Fuel_Rules!$A$6:$A$30,$E142))*ISNUMBER(SEARCH(Fuel_Rules!$B$6:$B$30,$F142))*(Fuel_Rules!$A$6:$A$30&lt;&gt;"")))&gt;0,"Plug-in hybrid",IF($G142="Diesel","Diesel","Gasoline"))</f>
        <v>Diesel</v>
      </c>
    </row>
    <row r="143" spans="1:15" ht="15" customHeight="1" x14ac:dyDescent="0.25">
      <c r="A143" s="1">
        <v>2022</v>
      </c>
      <c r="B143" s="1" t="s">
        <v>293</v>
      </c>
      <c r="C143" s="1" t="s">
        <v>727</v>
      </c>
      <c r="D143" s="1" t="s">
        <v>728</v>
      </c>
      <c r="E143" s="1" t="s">
        <v>647</v>
      </c>
      <c r="F143" s="1" t="s">
        <v>729</v>
      </c>
      <c r="G143" s="1" t="s">
        <v>103</v>
      </c>
      <c r="H143" s="1" t="s">
        <v>437</v>
      </c>
      <c r="I143" s="1">
        <v>1</v>
      </c>
      <c r="J143" s="1">
        <v>2023</v>
      </c>
      <c r="K143" s="1">
        <v>69990</v>
      </c>
      <c r="L143" s="1">
        <v>0</v>
      </c>
      <c r="M143" s="1">
        <f t="array" ref="M143">SUMPRODUCT(MAX(ISNUMBER(SEARCH('Class Rules'!$B$6:$B$85,$E143))*ISNUMBER(SEARCH('Class Rules'!$C$6:$C$85,$F143))*'Class Rules'!$A$6:$A$85))</f>
        <v>0</v>
      </c>
      <c r="N143" s="1" t="str">
        <f t="array" ref="N143">IF($M143=0,'Class Rules'!$D$3,INDEX('Class Rules'!$D$6:$D$85,MATCH($M143,'Class Rules'!$A$6:$A$85,0)))</f>
        <v>Passenger LDV</v>
      </c>
      <c r="O143" s="1" t="str">
        <f t="array" ref="O143">IF(SUMPRODUCT(MAX(ISNUMBER(SEARCH(Fuel_Rules!$A$6:$A$30,$E143))*ISNUMBER(SEARCH(Fuel_Rules!$B$6:$B$30,$F143))*(Fuel_Rules!$A$6:$A$30&lt;&gt;"")))&gt;0,"Plug-in hybrid",IF($G143="Diesel","Diesel","Gasoline"))</f>
        <v>Gasoline</v>
      </c>
    </row>
    <row r="144" spans="1:15" ht="15" customHeight="1" x14ac:dyDescent="0.25">
      <c r="A144" s="1">
        <v>2022</v>
      </c>
      <c r="B144" s="1" t="s">
        <v>293</v>
      </c>
      <c r="C144" s="1" t="s">
        <v>730</v>
      </c>
      <c r="D144" s="1" t="s">
        <v>731</v>
      </c>
      <c r="E144" s="1" t="s">
        <v>647</v>
      </c>
      <c r="F144" s="1" t="s">
        <v>732</v>
      </c>
      <c r="G144" s="1" t="s">
        <v>103</v>
      </c>
      <c r="H144" s="1" t="s">
        <v>298</v>
      </c>
      <c r="I144" s="1">
        <v>1</v>
      </c>
      <c r="J144" s="1">
        <v>2023</v>
      </c>
      <c r="K144" s="1">
        <v>86201</v>
      </c>
      <c r="L144" s="1">
        <v>0</v>
      </c>
      <c r="M144" s="1">
        <f t="array" ref="M144">SUMPRODUCT(MAX(ISNUMBER(SEARCH('Class Rules'!$B$6:$B$85,$E144))*ISNUMBER(SEARCH('Class Rules'!$C$6:$C$85,$F144))*'Class Rules'!$A$6:$A$85))</f>
        <v>0</v>
      </c>
      <c r="N144" s="1" t="str">
        <f t="array" ref="N144">IF($M144=0,'Class Rules'!$D$3,INDEX('Class Rules'!$D$6:$D$85,MATCH($M144,'Class Rules'!$A$6:$A$85,0)))</f>
        <v>Passenger LDV</v>
      </c>
      <c r="O144" s="1" t="str">
        <f t="array" ref="O144">IF(SUMPRODUCT(MAX(ISNUMBER(SEARCH(Fuel_Rules!$A$6:$A$30,$E144))*ISNUMBER(SEARCH(Fuel_Rules!$B$6:$B$30,$F144))*(Fuel_Rules!$A$6:$A$30&lt;&gt;"")))&gt;0,"Plug-in hybrid",IF($G144="Diesel","Diesel","Gasoline"))</f>
        <v>Gasoline</v>
      </c>
    </row>
    <row r="145" spans="1:15" ht="15" customHeight="1" x14ac:dyDescent="0.25">
      <c r="A145" s="1">
        <v>2022</v>
      </c>
      <c r="B145" s="1" t="s">
        <v>293</v>
      </c>
      <c r="C145" s="1" t="s">
        <v>733</v>
      </c>
      <c r="D145" s="1" t="s">
        <v>734</v>
      </c>
      <c r="E145" s="1" t="s">
        <v>647</v>
      </c>
      <c r="F145" s="1" t="s">
        <v>735</v>
      </c>
      <c r="G145" s="1" t="s">
        <v>103</v>
      </c>
      <c r="H145" s="1" t="s">
        <v>437</v>
      </c>
      <c r="I145" s="1">
        <v>1</v>
      </c>
      <c r="J145" s="1">
        <v>2023</v>
      </c>
      <c r="K145" s="1">
        <v>92763</v>
      </c>
      <c r="L145" s="1">
        <v>0</v>
      </c>
      <c r="M145" s="1">
        <f t="array" ref="M145">SUMPRODUCT(MAX(ISNUMBER(SEARCH('Class Rules'!$B$6:$B$85,$E145))*ISNUMBER(SEARCH('Class Rules'!$C$6:$C$85,$F145))*'Class Rules'!$A$6:$A$85))</f>
        <v>0</v>
      </c>
      <c r="N145" s="1" t="str">
        <f t="array" ref="N145">IF($M145=0,'Class Rules'!$D$3,INDEX('Class Rules'!$D$6:$D$85,MATCH($M145,'Class Rules'!$A$6:$A$85,0)))</f>
        <v>Passenger LDV</v>
      </c>
      <c r="O145" s="1" t="str">
        <f t="array" ref="O145">IF(SUMPRODUCT(MAX(ISNUMBER(SEARCH(Fuel_Rules!$A$6:$A$30,$E145))*ISNUMBER(SEARCH(Fuel_Rules!$B$6:$B$30,$F145))*(Fuel_Rules!$A$6:$A$30&lt;&gt;"")))&gt;0,"Plug-in hybrid",IF($G145="Diesel","Diesel","Gasoline"))</f>
        <v>Gasoline</v>
      </c>
    </row>
    <row r="146" spans="1:15" ht="15" customHeight="1" x14ac:dyDescent="0.25">
      <c r="A146" s="1">
        <v>2022</v>
      </c>
      <c r="B146" s="1" t="s">
        <v>293</v>
      </c>
      <c r="C146" s="1" t="s">
        <v>736</v>
      </c>
      <c r="D146" s="1" t="s">
        <v>737</v>
      </c>
      <c r="E146" s="1" t="s">
        <v>647</v>
      </c>
      <c r="F146" s="1" t="s">
        <v>738</v>
      </c>
      <c r="G146" s="1" t="s">
        <v>103</v>
      </c>
      <c r="H146" s="1" t="s">
        <v>437</v>
      </c>
      <c r="I146" s="1">
        <v>1</v>
      </c>
      <c r="J146" s="1">
        <v>2023</v>
      </c>
      <c r="K146" s="1">
        <v>96755</v>
      </c>
      <c r="L146" s="1">
        <v>0</v>
      </c>
      <c r="M146" s="1">
        <f t="array" ref="M146">SUMPRODUCT(MAX(ISNUMBER(SEARCH('Class Rules'!$B$6:$B$85,$E146))*ISNUMBER(SEARCH('Class Rules'!$C$6:$C$85,$F146))*'Class Rules'!$A$6:$A$85))</f>
        <v>0</v>
      </c>
      <c r="N146" s="1" t="str">
        <f t="array" ref="N146">IF($M146=0,'Class Rules'!$D$3,INDEX('Class Rules'!$D$6:$D$85,MATCH($M146,'Class Rules'!$A$6:$A$85,0)))</f>
        <v>Passenger LDV</v>
      </c>
      <c r="O146" s="1" t="str">
        <f t="array" ref="O146">IF(SUMPRODUCT(MAX(ISNUMBER(SEARCH(Fuel_Rules!$A$6:$A$30,$E146))*ISNUMBER(SEARCH(Fuel_Rules!$B$6:$B$30,$F146))*(Fuel_Rules!$A$6:$A$30&lt;&gt;"")))&gt;0,"Plug-in hybrid",IF($G146="Diesel","Diesel","Gasoline"))</f>
        <v>Gasoline</v>
      </c>
    </row>
    <row r="147" spans="1:15" ht="15" customHeight="1" x14ac:dyDescent="0.25">
      <c r="A147" s="1">
        <v>2022</v>
      </c>
      <c r="B147" s="1" t="s">
        <v>293</v>
      </c>
      <c r="C147" s="1" t="s">
        <v>739</v>
      </c>
      <c r="D147" s="1" t="s">
        <v>740</v>
      </c>
      <c r="E147" s="1" t="s">
        <v>647</v>
      </c>
      <c r="F147" s="1" t="s">
        <v>741</v>
      </c>
      <c r="G147" s="1" t="s">
        <v>103</v>
      </c>
      <c r="H147" s="1" t="s">
        <v>298</v>
      </c>
      <c r="I147" s="1">
        <v>1</v>
      </c>
      <c r="J147" s="1">
        <v>2023</v>
      </c>
      <c r="K147" s="1">
        <v>90326</v>
      </c>
      <c r="L147" s="1">
        <v>0</v>
      </c>
      <c r="M147" s="1">
        <f t="array" ref="M147">SUMPRODUCT(MAX(ISNUMBER(SEARCH('Class Rules'!$B$6:$B$85,$E147))*ISNUMBER(SEARCH('Class Rules'!$C$6:$C$85,$F147))*'Class Rules'!$A$6:$A$85))</f>
        <v>0</v>
      </c>
      <c r="N147" s="1" t="str">
        <f t="array" ref="N147">IF($M147=0,'Class Rules'!$D$3,INDEX('Class Rules'!$D$6:$D$85,MATCH($M147,'Class Rules'!$A$6:$A$85,0)))</f>
        <v>Passenger LDV</v>
      </c>
      <c r="O147" s="1" t="str">
        <f t="array" ref="O147">IF(SUMPRODUCT(MAX(ISNUMBER(SEARCH(Fuel_Rules!$A$6:$A$30,$E147))*ISNUMBER(SEARCH(Fuel_Rules!$B$6:$B$30,$F147))*(Fuel_Rules!$A$6:$A$30&lt;&gt;"")))&gt;0,"Plug-in hybrid",IF($G147="Diesel","Diesel","Gasoline"))</f>
        <v>Gasoline</v>
      </c>
    </row>
    <row r="148" spans="1:15" ht="15" customHeight="1" x14ac:dyDescent="0.25">
      <c r="A148" s="1">
        <v>2022</v>
      </c>
      <c r="B148" s="1" t="s">
        <v>293</v>
      </c>
      <c r="C148" s="1" t="s">
        <v>742</v>
      </c>
      <c r="D148" s="1" t="s">
        <v>743</v>
      </c>
      <c r="E148" s="1" t="s">
        <v>647</v>
      </c>
      <c r="F148" s="1" t="s">
        <v>744</v>
      </c>
      <c r="G148" s="1" t="s">
        <v>103</v>
      </c>
      <c r="H148" s="1" t="s">
        <v>437</v>
      </c>
      <c r="I148" s="1">
        <v>1</v>
      </c>
      <c r="J148" s="1">
        <v>2023</v>
      </c>
      <c r="K148" s="1">
        <v>102029</v>
      </c>
      <c r="L148" s="1">
        <v>0</v>
      </c>
      <c r="M148" s="1">
        <f t="array" ref="M148">SUMPRODUCT(MAX(ISNUMBER(SEARCH('Class Rules'!$B$6:$B$85,$E148))*ISNUMBER(SEARCH('Class Rules'!$C$6:$C$85,$F148))*'Class Rules'!$A$6:$A$85))</f>
        <v>0</v>
      </c>
      <c r="N148" s="1" t="str">
        <f t="array" ref="N148">IF($M148=0,'Class Rules'!$D$3,INDEX('Class Rules'!$D$6:$D$85,MATCH($M148,'Class Rules'!$A$6:$A$85,0)))</f>
        <v>Passenger LDV</v>
      </c>
      <c r="O148" s="1" t="str">
        <f t="array" ref="O148">IF(SUMPRODUCT(MAX(ISNUMBER(SEARCH(Fuel_Rules!$A$6:$A$30,$E148))*ISNUMBER(SEARCH(Fuel_Rules!$B$6:$B$30,$F148))*(Fuel_Rules!$A$6:$A$30&lt;&gt;"")))&gt;0,"Plug-in hybrid",IF($G148="Diesel","Diesel","Gasoline"))</f>
        <v>Gasoline</v>
      </c>
    </row>
    <row r="149" spans="1:15" ht="15" customHeight="1" x14ac:dyDescent="0.25">
      <c r="A149" s="1">
        <v>2022</v>
      </c>
      <c r="B149" s="1" t="s">
        <v>293</v>
      </c>
      <c r="C149" s="1" t="s">
        <v>745</v>
      </c>
      <c r="D149" s="1" t="s">
        <v>746</v>
      </c>
      <c r="E149" s="1" t="s">
        <v>647</v>
      </c>
      <c r="F149" s="1" t="s">
        <v>747</v>
      </c>
      <c r="G149" s="1" t="s">
        <v>103</v>
      </c>
      <c r="H149" s="1" t="s">
        <v>298</v>
      </c>
      <c r="I149" s="1">
        <v>1</v>
      </c>
      <c r="J149" s="1">
        <v>2023</v>
      </c>
      <c r="K149" s="1">
        <v>60447</v>
      </c>
      <c r="L149" s="1">
        <v>0</v>
      </c>
      <c r="M149" s="1">
        <f t="array" ref="M149">SUMPRODUCT(MAX(ISNUMBER(SEARCH('Class Rules'!$B$6:$B$85,$E149))*ISNUMBER(SEARCH('Class Rules'!$C$6:$C$85,$F149))*'Class Rules'!$A$6:$A$85))</f>
        <v>0</v>
      </c>
      <c r="N149" s="1" t="str">
        <f t="array" ref="N149">IF($M149=0,'Class Rules'!$D$3,INDEX('Class Rules'!$D$6:$D$85,MATCH($M149,'Class Rules'!$A$6:$A$85,0)))</f>
        <v>Passenger LDV</v>
      </c>
      <c r="O149" s="1" t="str">
        <f t="array" ref="O149">IF(SUMPRODUCT(MAX(ISNUMBER(SEARCH(Fuel_Rules!$A$6:$A$30,$E149))*ISNUMBER(SEARCH(Fuel_Rules!$B$6:$B$30,$F149))*(Fuel_Rules!$A$6:$A$30&lt;&gt;"")))&gt;0,"Plug-in hybrid",IF($G149="Diesel","Diesel","Gasoline"))</f>
        <v>Gasoline</v>
      </c>
    </row>
    <row r="150" spans="1:15" ht="15" customHeight="1" x14ac:dyDescent="0.25">
      <c r="A150" s="1">
        <v>2022</v>
      </c>
      <c r="B150" s="1" t="s">
        <v>293</v>
      </c>
      <c r="C150" s="1" t="s">
        <v>748</v>
      </c>
      <c r="D150" s="1" t="s">
        <v>749</v>
      </c>
      <c r="E150" s="1" t="s">
        <v>647</v>
      </c>
      <c r="F150" s="1" t="s">
        <v>750</v>
      </c>
      <c r="G150" s="1" t="s">
        <v>103</v>
      </c>
      <c r="H150" s="1" t="s">
        <v>298</v>
      </c>
      <c r="I150" s="1">
        <v>1</v>
      </c>
      <c r="J150" s="1">
        <v>2023</v>
      </c>
      <c r="K150" s="1">
        <v>63714</v>
      </c>
      <c r="L150" s="1">
        <v>0</v>
      </c>
      <c r="M150" s="1">
        <f t="array" ref="M150">SUMPRODUCT(MAX(ISNUMBER(SEARCH('Class Rules'!$B$6:$B$85,$E150))*ISNUMBER(SEARCH('Class Rules'!$C$6:$C$85,$F150))*'Class Rules'!$A$6:$A$85))</f>
        <v>0</v>
      </c>
      <c r="N150" s="1" t="str">
        <f t="array" ref="N150">IF($M150=0,'Class Rules'!$D$3,INDEX('Class Rules'!$D$6:$D$85,MATCH($M150,'Class Rules'!$A$6:$A$85,0)))</f>
        <v>Passenger LDV</v>
      </c>
      <c r="O150" s="1" t="str">
        <f t="array" ref="O150">IF(SUMPRODUCT(MAX(ISNUMBER(SEARCH(Fuel_Rules!$A$6:$A$30,$E150))*ISNUMBER(SEARCH(Fuel_Rules!$B$6:$B$30,$F150))*(Fuel_Rules!$A$6:$A$30&lt;&gt;"")))&gt;0,"Plug-in hybrid",IF($G150="Diesel","Diesel","Gasoline"))</f>
        <v>Gasoline</v>
      </c>
    </row>
    <row r="151" spans="1:15" ht="15" customHeight="1" x14ac:dyDescent="0.25">
      <c r="A151" s="1">
        <v>2022</v>
      </c>
      <c r="B151" s="1" t="s">
        <v>293</v>
      </c>
      <c r="C151" s="1" t="s">
        <v>751</v>
      </c>
      <c r="D151" s="1" t="s">
        <v>752</v>
      </c>
      <c r="E151" s="1" t="s">
        <v>647</v>
      </c>
      <c r="F151" s="1" t="s">
        <v>753</v>
      </c>
      <c r="G151" s="1" t="s">
        <v>103</v>
      </c>
      <c r="H151" s="1" t="s">
        <v>298</v>
      </c>
      <c r="I151" s="1">
        <v>1</v>
      </c>
      <c r="J151" s="1">
        <v>2023</v>
      </c>
      <c r="K151" s="1">
        <v>54200</v>
      </c>
      <c r="L151" s="1">
        <v>0</v>
      </c>
      <c r="M151" s="1">
        <f t="array" ref="M151">SUMPRODUCT(MAX(ISNUMBER(SEARCH('Class Rules'!$B$6:$B$85,$E151))*ISNUMBER(SEARCH('Class Rules'!$C$6:$C$85,$F151))*'Class Rules'!$A$6:$A$85))</f>
        <v>0</v>
      </c>
      <c r="N151" s="1" t="str">
        <f t="array" ref="N151">IF($M151=0,'Class Rules'!$D$3,INDEX('Class Rules'!$D$6:$D$85,MATCH($M151,'Class Rules'!$A$6:$A$85,0)))</f>
        <v>Passenger LDV</v>
      </c>
      <c r="O151" s="1" t="str">
        <f t="array" ref="O151">IF(SUMPRODUCT(MAX(ISNUMBER(SEARCH(Fuel_Rules!$A$6:$A$30,$E151))*ISNUMBER(SEARCH(Fuel_Rules!$B$6:$B$30,$F151))*(Fuel_Rules!$A$6:$A$30&lt;&gt;"")))&gt;0,"Plug-in hybrid",IF($G151="Diesel","Diesel","Gasoline"))</f>
        <v>Gasoline</v>
      </c>
    </row>
    <row r="152" spans="1:15" ht="15" customHeight="1" x14ac:dyDescent="0.25">
      <c r="A152" s="1">
        <v>2022</v>
      </c>
      <c r="B152" s="1" t="s">
        <v>293</v>
      </c>
      <c r="C152" s="1" t="s">
        <v>754</v>
      </c>
      <c r="D152" s="1" t="s">
        <v>755</v>
      </c>
      <c r="E152" s="1" t="s">
        <v>647</v>
      </c>
      <c r="F152" s="1" t="s">
        <v>756</v>
      </c>
      <c r="G152" s="1" t="s">
        <v>103</v>
      </c>
      <c r="H152" s="1" t="s">
        <v>298</v>
      </c>
      <c r="I152" s="1">
        <v>1</v>
      </c>
      <c r="J152" s="1">
        <v>2023</v>
      </c>
      <c r="K152" s="1">
        <v>67985</v>
      </c>
      <c r="L152" s="1">
        <v>0</v>
      </c>
      <c r="M152" s="1">
        <f t="array" ref="M152">SUMPRODUCT(MAX(ISNUMBER(SEARCH('Class Rules'!$B$6:$B$85,$E152))*ISNUMBER(SEARCH('Class Rules'!$C$6:$C$85,$F152))*'Class Rules'!$A$6:$A$85))</f>
        <v>0</v>
      </c>
      <c r="N152" s="1" t="str">
        <f t="array" ref="N152">IF($M152=0,'Class Rules'!$D$3,INDEX('Class Rules'!$D$6:$D$85,MATCH($M152,'Class Rules'!$A$6:$A$85,0)))</f>
        <v>Passenger LDV</v>
      </c>
      <c r="O152" s="1" t="str">
        <f t="array" ref="O152">IF(SUMPRODUCT(MAX(ISNUMBER(SEARCH(Fuel_Rules!$A$6:$A$30,$E152))*ISNUMBER(SEARCH(Fuel_Rules!$B$6:$B$30,$F152))*(Fuel_Rules!$A$6:$A$30&lt;&gt;"")))&gt;0,"Plug-in hybrid",IF($G152="Diesel","Diesel","Gasoline"))</f>
        <v>Gasoline</v>
      </c>
    </row>
    <row r="153" spans="1:15" ht="15" customHeight="1" x14ac:dyDescent="0.25">
      <c r="A153" s="1">
        <v>2022</v>
      </c>
      <c r="B153" s="1" t="s">
        <v>293</v>
      </c>
      <c r="C153" s="1" t="s">
        <v>757</v>
      </c>
      <c r="D153" s="1" t="s">
        <v>758</v>
      </c>
      <c r="E153" s="1" t="s">
        <v>647</v>
      </c>
      <c r="F153" s="1" t="s">
        <v>759</v>
      </c>
      <c r="G153" s="1" t="s">
        <v>103</v>
      </c>
      <c r="H153" s="1" t="s">
        <v>437</v>
      </c>
      <c r="I153" s="1">
        <v>1.4</v>
      </c>
      <c r="J153" s="1">
        <v>2023</v>
      </c>
      <c r="K153" s="1">
        <v>158701</v>
      </c>
      <c r="L153" s="1">
        <v>0</v>
      </c>
      <c r="M153" s="1">
        <f t="array" ref="M153">SUMPRODUCT(MAX(ISNUMBER(SEARCH('Class Rules'!$B$6:$B$85,$E153))*ISNUMBER(SEARCH('Class Rules'!$C$6:$C$85,$F153))*'Class Rules'!$A$6:$A$85))</f>
        <v>0</v>
      </c>
      <c r="N153" s="1" t="str">
        <f t="array" ref="N153">IF($M153=0,'Class Rules'!$D$3,INDEX('Class Rules'!$D$6:$D$85,MATCH($M153,'Class Rules'!$A$6:$A$85,0)))</f>
        <v>Passenger LDV</v>
      </c>
      <c r="O153" s="1" t="str">
        <f t="array" ref="O153">IF(SUMPRODUCT(MAX(ISNUMBER(SEARCH(Fuel_Rules!$A$6:$A$30,$E153))*ISNUMBER(SEARCH(Fuel_Rules!$B$6:$B$30,$F153))*(Fuel_Rules!$A$6:$A$30&lt;&gt;"")))&gt;0,"Plug-in hybrid",IF($G153="Diesel","Diesel","Gasoline"))</f>
        <v>Gasoline</v>
      </c>
    </row>
    <row r="154" spans="1:15" ht="15" customHeight="1" x14ac:dyDescent="0.25">
      <c r="A154" s="1">
        <v>2022</v>
      </c>
      <c r="B154" s="1" t="s">
        <v>293</v>
      </c>
      <c r="C154" s="1" t="s">
        <v>760</v>
      </c>
      <c r="D154" s="1" t="s">
        <v>761</v>
      </c>
      <c r="E154" s="1" t="s">
        <v>647</v>
      </c>
      <c r="F154" s="1" t="s">
        <v>762</v>
      </c>
      <c r="G154" s="1" t="s">
        <v>103</v>
      </c>
      <c r="H154" s="1" t="s">
        <v>437</v>
      </c>
      <c r="I154" s="1">
        <v>1.4</v>
      </c>
      <c r="J154" s="1">
        <v>2023</v>
      </c>
      <c r="K154" s="1">
        <v>159981</v>
      </c>
      <c r="L154" s="1">
        <v>0</v>
      </c>
      <c r="M154" s="1">
        <f t="array" ref="M154">SUMPRODUCT(MAX(ISNUMBER(SEARCH('Class Rules'!$B$6:$B$85,$E154))*ISNUMBER(SEARCH('Class Rules'!$C$6:$C$85,$F154))*'Class Rules'!$A$6:$A$85))</f>
        <v>0</v>
      </c>
      <c r="N154" s="1" t="str">
        <f t="array" ref="N154">IF($M154=0,'Class Rules'!$D$3,INDEX('Class Rules'!$D$6:$D$85,MATCH($M154,'Class Rules'!$A$6:$A$85,0)))</f>
        <v>Passenger LDV</v>
      </c>
      <c r="O154" s="1" t="str">
        <f t="array" ref="O154">IF(SUMPRODUCT(MAX(ISNUMBER(SEARCH(Fuel_Rules!$A$6:$A$30,$E154))*ISNUMBER(SEARCH(Fuel_Rules!$B$6:$B$30,$F154))*(Fuel_Rules!$A$6:$A$30&lt;&gt;"")))&gt;0,"Plug-in hybrid",IF($G154="Diesel","Diesel","Gasoline"))</f>
        <v>Gasoline</v>
      </c>
    </row>
    <row r="155" spans="1:15" ht="15" customHeight="1" x14ac:dyDescent="0.25">
      <c r="A155" s="1">
        <v>2022</v>
      </c>
      <c r="B155" s="1" t="s">
        <v>293</v>
      </c>
      <c r="C155" s="1" t="s">
        <v>763</v>
      </c>
      <c r="D155" s="1" t="s">
        <v>764</v>
      </c>
      <c r="E155" s="1" t="s">
        <v>647</v>
      </c>
      <c r="F155" s="1" t="s">
        <v>765</v>
      </c>
      <c r="G155" s="1" t="s">
        <v>103</v>
      </c>
      <c r="H155" s="1" t="s">
        <v>437</v>
      </c>
      <c r="I155" s="1">
        <v>1</v>
      </c>
      <c r="J155" s="1">
        <v>2023</v>
      </c>
      <c r="K155" s="1">
        <v>69920</v>
      </c>
      <c r="L155" s="1">
        <v>0</v>
      </c>
      <c r="M155" s="1">
        <f t="array" ref="M155">SUMPRODUCT(MAX(ISNUMBER(SEARCH('Class Rules'!$B$6:$B$85,$E155))*ISNUMBER(SEARCH('Class Rules'!$C$6:$C$85,$F155))*'Class Rules'!$A$6:$A$85))</f>
        <v>0</v>
      </c>
      <c r="N155" s="1" t="str">
        <f t="array" ref="N155">IF($M155=0,'Class Rules'!$D$3,INDEX('Class Rules'!$D$6:$D$85,MATCH($M155,'Class Rules'!$A$6:$A$85,0)))</f>
        <v>Passenger LDV</v>
      </c>
      <c r="O155" s="1" t="str">
        <f t="array" ref="O155">IF(SUMPRODUCT(MAX(ISNUMBER(SEARCH(Fuel_Rules!$A$6:$A$30,$E155))*ISNUMBER(SEARCH(Fuel_Rules!$B$6:$B$30,$F155))*(Fuel_Rules!$A$6:$A$30&lt;&gt;"")))&gt;0,"Plug-in hybrid",IF($G155="Diesel","Diesel","Gasoline"))</f>
        <v>Gasoline</v>
      </c>
    </row>
    <row r="156" spans="1:15" ht="15" customHeight="1" x14ac:dyDescent="0.25">
      <c r="A156" s="1">
        <v>2022</v>
      </c>
      <c r="B156" s="1" t="s">
        <v>293</v>
      </c>
      <c r="C156" s="1" t="s">
        <v>766</v>
      </c>
      <c r="D156" s="1" t="s">
        <v>767</v>
      </c>
      <c r="E156" s="1" t="s">
        <v>647</v>
      </c>
      <c r="F156" s="1" t="s">
        <v>768</v>
      </c>
      <c r="G156" s="1" t="s">
        <v>103</v>
      </c>
      <c r="H156" s="1" t="s">
        <v>298</v>
      </c>
      <c r="I156" s="1">
        <v>1</v>
      </c>
      <c r="J156" s="1">
        <v>2023</v>
      </c>
      <c r="K156" s="1">
        <v>80725</v>
      </c>
      <c r="L156" s="1">
        <v>0</v>
      </c>
      <c r="M156" s="1">
        <f t="array" ref="M156">SUMPRODUCT(MAX(ISNUMBER(SEARCH('Class Rules'!$B$6:$B$85,$E156))*ISNUMBER(SEARCH('Class Rules'!$C$6:$C$85,$F156))*'Class Rules'!$A$6:$A$85))</f>
        <v>0</v>
      </c>
      <c r="N156" s="1" t="str">
        <f t="array" ref="N156">IF($M156=0,'Class Rules'!$D$3,INDEX('Class Rules'!$D$6:$D$85,MATCH($M156,'Class Rules'!$A$6:$A$85,0)))</f>
        <v>Passenger LDV</v>
      </c>
      <c r="O156" s="1" t="str">
        <f t="array" ref="O156">IF(SUMPRODUCT(MAX(ISNUMBER(SEARCH(Fuel_Rules!$A$6:$A$30,$E156))*ISNUMBER(SEARCH(Fuel_Rules!$B$6:$B$30,$F156))*(Fuel_Rules!$A$6:$A$30&lt;&gt;"")))&gt;0,"Plug-in hybrid",IF($G156="Diesel","Diesel","Gasoline"))</f>
        <v>Gasoline</v>
      </c>
    </row>
    <row r="157" spans="1:15" ht="15" customHeight="1" x14ac:dyDescent="0.25">
      <c r="A157" s="1">
        <v>2022</v>
      </c>
      <c r="B157" s="1" t="s">
        <v>293</v>
      </c>
      <c r="C157" s="1" t="s">
        <v>769</v>
      </c>
      <c r="D157" s="1" t="s">
        <v>770</v>
      </c>
      <c r="E157" s="1" t="s">
        <v>647</v>
      </c>
      <c r="F157" s="1" t="s">
        <v>771</v>
      </c>
      <c r="G157" s="1" t="s">
        <v>103</v>
      </c>
      <c r="H157" s="1" t="s">
        <v>298</v>
      </c>
      <c r="I157" s="1">
        <v>1</v>
      </c>
      <c r="J157" s="1">
        <v>2023</v>
      </c>
      <c r="K157" s="1">
        <v>84815</v>
      </c>
      <c r="L157" s="1">
        <v>0</v>
      </c>
      <c r="M157" s="1">
        <f t="array" ref="M157">SUMPRODUCT(MAX(ISNUMBER(SEARCH('Class Rules'!$B$6:$B$85,$E157))*ISNUMBER(SEARCH('Class Rules'!$C$6:$C$85,$F157))*'Class Rules'!$A$6:$A$85))</f>
        <v>0</v>
      </c>
      <c r="N157" s="1" t="str">
        <f t="array" ref="N157">IF($M157=0,'Class Rules'!$D$3,INDEX('Class Rules'!$D$6:$D$85,MATCH($M157,'Class Rules'!$A$6:$A$85,0)))</f>
        <v>Passenger LDV</v>
      </c>
      <c r="O157" s="1" t="str">
        <f t="array" ref="O157">IF(SUMPRODUCT(MAX(ISNUMBER(SEARCH(Fuel_Rules!$A$6:$A$30,$E157))*ISNUMBER(SEARCH(Fuel_Rules!$B$6:$B$30,$F157))*(Fuel_Rules!$A$6:$A$30&lt;&gt;"")))&gt;0,"Plug-in hybrid",IF($G157="Diesel","Diesel","Gasoline"))</f>
        <v>Gasoline</v>
      </c>
    </row>
    <row r="158" spans="1:15" ht="15" customHeight="1" x14ac:dyDescent="0.25">
      <c r="A158" s="1">
        <v>2022</v>
      </c>
      <c r="B158" s="1" t="s">
        <v>293</v>
      </c>
      <c r="C158" s="1" t="s">
        <v>772</v>
      </c>
      <c r="D158" s="1" t="s">
        <v>773</v>
      </c>
      <c r="E158" s="1" t="s">
        <v>647</v>
      </c>
      <c r="F158" s="1" t="s">
        <v>774</v>
      </c>
      <c r="G158" s="1" t="s">
        <v>103</v>
      </c>
      <c r="H158" s="1" t="s">
        <v>437</v>
      </c>
      <c r="I158" s="1">
        <v>1</v>
      </c>
      <c r="J158" s="1">
        <v>2023</v>
      </c>
      <c r="K158" s="1">
        <v>87178</v>
      </c>
      <c r="L158" s="1">
        <v>0</v>
      </c>
      <c r="M158" s="1">
        <f t="array" ref="M158">SUMPRODUCT(MAX(ISNUMBER(SEARCH('Class Rules'!$B$6:$B$85,$E158))*ISNUMBER(SEARCH('Class Rules'!$C$6:$C$85,$F158))*'Class Rules'!$A$6:$A$85))</f>
        <v>0</v>
      </c>
      <c r="N158" s="1" t="str">
        <f t="array" ref="N158">IF($M158=0,'Class Rules'!$D$3,INDEX('Class Rules'!$D$6:$D$85,MATCH($M158,'Class Rules'!$A$6:$A$85,0)))</f>
        <v>Passenger LDV</v>
      </c>
      <c r="O158" s="1" t="str">
        <f t="array" ref="O158">IF(SUMPRODUCT(MAX(ISNUMBER(SEARCH(Fuel_Rules!$A$6:$A$30,$E158))*ISNUMBER(SEARCH(Fuel_Rules!$B$6:$B$30,$F158))*(Fuel_Rules!$A$6:$A$30&lt;&gt;"")))&gt;0,"Plug-in hybrid",IF($G158="Diesel","Diesel","Gasoline"))</f>
        <v>Gasoline</v>
      </c>
    </row>
    <row r="159" spans="1:15" ht="15" customHeight="1" x14ac:dyDescent="0.25">
      <c r="A159" s="1">
        <v>2022</v>
      </c>
      <c r="B159" s="1" t="s">
        <v>293</v>
      </c>
      <c r="C159" s="1" t="s">
        <v>775</v>
      </c>
      <c r="D159" s="1" t="s">
        <v>776</v>
      </c>
      <c r="E159" s="1" t="s">
        <v>647</v>
      </c>
      <c r="F159" s="1" t="s">
        <v>777</v>
      </c>
      <c r="G159" s="1" t="s">
        <v>103</v>
      </c>
      <c r="H159" s="1" t="s">
        <v>437</v>
      </c>
      <c r="I159" s="1">
        <v>1</v>
      </c>
      <c r="J159" s="1">
        <v>2023</v>
      </c>
      <c r="K159" s="1">
        <v>91128</v>
      </c>
      <c r="L159" s="1">
        <v>0</v>
      </c>
      <c r="M159" s="1">
        <f t="array" ref="M159">SUMPRODUCT(MAX(ISNUMBER(SEARCH('Class Rules'!$B$6:$B$85,$E159))*ISNUMBER(SEARCH('Class Rules'!$C$6:$C$85,$F159))*'Class Rules'!$A$6:$A$85))</f>
        <v>0</v>
      </c>
      <c r="N159" s="1" t="str">
        <f t="array" ref="N159">IF($M159=0,'Class Rules'!$D$3,INDEX('Class Rules'!$D$6:$D$85,MATCH($M159,'Class Rules'!$A$6:$A$85,0)))</f>
        <v>Passenger LDV</v>
      </c>
      <c r="O159" s="1" t="str">
        <f t="array" ref="O159">IF(SUMPRODUCT(MAX(ISNUMBER(SEARCH(Fuel_Rules!$A$6:$A$30,$E159))*ISNUMBER(SEARCH(Fuel_Rules!$B$6:$B$30,$F159))*(Fuel_Rules!$A$6:$A$30&lt;&gt;"")))&gt;0,"Plug-in hybrid",IF($G159="Diesel","Diesel","Gasoline"))</f>
        <v>Gasoline</v>
      </c>
    </row>
    <row r="160" spans="1:15" ht="15" customHeight="1" x14ac:dyDescent="0.25">
      <c r="A160" s="1">
        <v>2022</v>
      </c>
      <c r="B160" s="1" t="s">
        <v>293</v>
      </c>
      <c r="C160" s="1" t="s">
        <v>778</v>
      </c>
      <c r="D160" s="1" t="s">
        <v>779</v>
      </c>
      <c r="E160" s="1" t="s">
        <v>647</v>
      </c>
      <c r="F160" s="1" t="s">
        <v>780</v>
      </c>
      <c r="G160" s="1" t="s">
        <v>103</v>
      </c>
      <c r="H160" s="1" t="s">
        <v>437</v>
      </c>
      <c r="I160" s="1">
        <v>1</v>
      </c>
      <c r="J160" s="1">
        <v>2023</v>
      </c>
      <c r="K160" s="1">
        <v>98994</v>
      </c>
      <c r="L160" s="1">
        <v>0</v>
      </c>
      <c r="M160" s="1">
        <f t="array" ref="M160">SUMPRODUCT(MAX(ISNUMBER(SEARCH('Class Rules'!$B$6:$B$85,$E160))*ISNUMBER(SEARCH('Class Rules'!$C$6:$C$85,$F160))*'Class Rules'!$A$6:$A$85))</f>
        <v>0</v>
      </c>
      <c r="N160" s="1" t="str">
        <f t="array" ref="N160">IF($M160=0,'Class Rules'!$D$3,INDEX('Class Rules'!$D$6:$D$85,MATCH($M160,'Class Rules'!$A$6:$A$85,0)))</f>
        <v>Passenger LDV</v>
      </c>
      <c r="O160" s="1" t="str">
        <f t="array" ref="O160">IF(SUMPRODUCT(MAX(ISNUMBER(SEARCH(Fuel_Rules!$A$6:$A$30,$E160))*ISNUMBER(SEARCH(Fuel_Rules!$B$6:$B$30,$F160))*(Fuel_Rules!$A$6:$A$30&lt;&gt;"")))&gt;0,"Plug-in hybrid",IF($G160="Diesel","Diesel","Gasoline"))</f>
        <v>Gasoline</v>
      </c>
    </row>
    <row r="161" spans="1:15" ht="15" customHeight="1" x14ac:dyDescent="0.25">
      <c r="A161" s="1">
        <v>2022</v>
      </c>
      <c r="B161" s="1" t="s">
        <v>293</v>
      </c>
      <c r="C161" s="1" t="s">
        <v>781</v>
      </c>
      <c r="D161" s="1" t="s">
        <v>782</v>
      </c>
      <c r="E161" s="1" t="s">
        <v>647</v>
      </c>
      <c r="F161" s="1" t="s">
        <v>783</v>
      </c>
      <c r="G161" s="1" t="s">
        <v>103</v>
      </c>
      <c r="H161" s="1" t="s">
        <v>298</v>
      </c>
      <c r="I161" s="1">
        <v>1</v>
      </c>
      <c r="J161" s="1">
        <v>2023</v>
      </c>
      <c r="K161" s="1">
        <v>74937</v>
      </c>
      <c r="L161" s="1">
        <v>0</v>
      </c>
      <c r="M161" s="1">
        <f t="array" ref="M161">SUMPRODUCT(MAX(ISNUMBER(SEARCH('Class Rules'!$B$6:$B$85,$E161))*ISNUMBER(SEARCH('Class Rules'!$C$6:$C$85,$F161))*'Class Rules'!$A$6:$A$85))</f>
        <v>0</v>
      </c>
      <c r="N161" s="1" t="str">
        <f t="array" ref="N161">IF($M161=0,'Class Rules'!$D$3,INDEX('Class Rules'!$D$6:$D$85,MATCH($M161,'Class Rules'!$A$6:$A$85,0)))</f>
        <v>Passenger LDV</v>
      </c>
      <c r="O161" s="1" t="str">
        <f t="array" ref="O161">IF(SUMPRODUCT(MAX(ISNUMBER(SEARCH(Fuel_Rules!$A$6:$A$30,$E161))*ISNUMBER(SEARCH(Fuel_Rules!$B$6:$B$30,$F161))*(Fuel_Rules!$A$6:$A$30&lt;&gt;"")))&gt;0,"Plug-in hybrid",IF($G161="Diesel","Diesel","Gasoline"))</f>
        <v>Gasoline</v>
      </c>
    </row>
    <row r="162" spans="1:15" ht="15" customHeight="1" x14ac:dyDescent="0.25">
      <c r="A162" s="1">
        <v>2022</v>
      </c>
      <c r="B162" s="1" t="s">
        <v>293</v>
      </c>
      <c r="C162" s="1" t="s">
        <v>784</v>
      </c>
      <c r="D162" s="1" t="s">
        <v>785</v>
      </c>
      <c r="E162" s="1" t="s">
        <v>647</v>
      </c>
      <c r="F162" s="1" t="s">
        <v>786</v>
      </c>
      <c r="G162" s="1" t="s">
        <v>103</v>
      </c>
      <c r="H162" s="1" t="s">
        <v>298</v>
      </c>
      <c r="I162" s="1">
        <v>1</v>
      </c>
      <c r="J162" s="1">
        <v>2023</v>
      </c>
      <c r="K162" s="1">
        <v>78953</v>
      </c>
      <c r="L162" s="1">
        <v>0</v>
      </c>
      <c r="M162" s="1">
        <f t="array" ref="M162">SUMPRODUCT(MAX(ISNUMBER(SEARCH('Class Rules'!$B$6:$B$85,$E162))*ISNUMBER(SEARCH('Class Rules'!$C$6:$C$85,$F162))*'Class Rules'!$A$6:$A$85))</f>
        <v>0</v>
      </c>
      <c r="N162" s="1" t="str">
        <f t="array" ref="N162">IF($M162=0,'Class Rules'!$D$3,INDEX('Class Rules'!$D$6:$D$85,MATCH($M162,'Class Rules'!$A$6:$A$85,0)))</f>
        <v>Passenger LDV</v>
      </c>
      <c r="O162" s="1" t="str">
        <f t="array" ref="O162">IF(SUMPRODUCT(MAX(ISNUMBER(SEARCH(Fuel_Rules!$A$6:$A$30,$E162))*ISNUMBER(SEARCH(Fuel_Rules!$B$6:$B$30,$F162))*(Fuel_Rules!$A$6:$A$30&lt;&gt;"")))&gt;0,"Plug-in hybrid",IF($G162="Diesel","Diesel","Gasoline"))</f>
        <v>Gasoline</v>
      </c>
    </row>
    <row r="163" spans="1:15" ht="15" customHeight="1" x14ac:dyDescent="0.25">
      <c r="A163" s="1">
        <v>2022</v>
      </c>
      <c r="B163" s="1" t="s">
        <v>293</v>
      </c>
      <c r="C163" s="1" t="s">
        <v>787</v>
      </c>
      <c r="D163" s="1" t="s">
        <v>788</v>
      </c>
      <c r="E163" s="1" t="s">
        <v>647</v>
      </c>
      <c r="F163" s="1" t="s">
        <v>789</v>
      </c>
      <c r="G163" s="1" t="s">
        <v>103</v>
      </c>
      <c r="H163" s="1" t="s">
        <v>298</v>
      </c>
      <c r="I163" s="1">
        <v>1</v>
      </c>
      <c r="J163" s="1">
        <v>2023</v>
      </c>
      <c r="K163" s="1">
        <v>72098</v>
      </c>
      <c r="L163" s="1">
        <v>0</v>
      </c>
      <c r="M163" s="1">
        <f t="array" ref="M163">SUMPRODUCT(MAX(ISNUMBER(SEARCH('Class Rules'!$B$6:$B$85,$E163))*ISNUMBER(SEARCH('Class Rules'!$C$6:$C$85,$F163))*'Class Rules'!$A$6:$A$85))</f>
        <v>0</v>
      </c>
      <c r="N163" s="1" t="str">
        <f t="array" ref="N163">IF($M163=0,'Class Rules'!$D$3,INDEX('Class Rules'!$D$6:$D$85,MATCH($M163,'Class Rules'!$A$6:$A$85,0)))</f>
        <v>Passenger LDV</v>
      </c>
      <c r="O163" s="1" t="str">
        <f t="array" ref="O163">IF(SUMPRODUCT(MAX(ISNUMBER(SEARCH(Fuel_Rules!$A$6:$A$30,$E163))*ISNUMBER(SEARCH(Fuel_Rules!$B$6:$B$30,$F163))*(Fuel_Rules!$A$6:$A$30&lt;&gt;"")))&gt;0,"Plug-in hybrid",IF($G163="Diesel","Diesel","Gasoline"))</f>
        <v>Gasoline</v>
      </c>
    </row>
    <row r="164" spans="1:15" ht="15" customHeight="1" x14ac:dyDescent="0.25">
      <c r="A164" s="1">
        <v>2022</v>
      </c>
      <c r="B164" s="1" t="s">
        <v>293</v>
      </c>
      <c r="C164" s="1" t="s">
        <v>790</v>
      </c>
      <c r="D164" s="1" t="s">
        <v>791</v>
      </c>
      <c r="E164" s="1" t="s">
        <v>647</v>
      </c>
      <c r="F164" s="1" t="s">
        <v>792</v>
      </c>
      <c r="G164" s="1" t="s">
        <v>103</v>
      </c>
      <c r="H164" s="1" t="s">
        <v>298</v>
      </c>
      <c r="I164" s="1">
        <v>1</v>
      </c>
      <c r="J164" s="1">
        <v>2023</v>
      </c>
      <c r="K164" s="1">
        <v>107814</v>
      </c>
      <c r="L164" s="1">
        <v>0</v>
      </c>
      <c r="M164" s="1">
        <f t="array" ref="M164">SUMPRODUCT(MAX(ISNUMBER(SEARCH('Class Rules'!$B$6:$B$85,$E164))*ISNUMBER(SEARCH('Class Rules'!$C$6:$C$85,$F164))*'Class Rules'!$A$6:$A$85))</f>
        <v>0</v>
      </c>
      <c r="N164" s="1" t="str">
        <f t="array" ref="N164">IF($M164=0,'Class Rules'!$D$3,INDEX('Class Rules'!$D$6:$D$85,MATCH($M164,'Class Rules'!$A$6:$A$85,0)))</f>
        <v>Passenger LDV</v>
      </c>
      <c r="O164" s="1" t="str">
        <f t="array" ref="O164">IF(SUMPRODUCT(MAX(ISNUMBER(SEARCH(Fuel_Rules!$A$6:$A$30,$E164))*ISNUMBER(SEARCH(Fuel_Rules!$B$6:$B$30,$F164))*(Fuel_Rules!$A$6:$A$30&lt;&gt;"")))&gt;0,"Plug-in hybrid",IF($G164="Diesel","Diesel","Gasoline"))</f>
        <v>Gasoline</v>
      </c>
    </row>
    <row r="165" spans="1:15" ht="15" customHeight="1" x14ac:dyDescent="0.25">
      <c r="A165" s="1">
        <v>2022</v>
      </c>
      <c r="B165" s="1" t="s">
        <v>293</v>
      </c>
      <c r="C165" s="1" t="s">
        <v>793</v>
      </c>
      <c r="D165" s="1" t="s">
        <v>794</v>
      </c>
      <c r="E165" s="1" t="s">
        <v>647</v>
      </c>
      <c r="F165" s="1" t="s">
        <v>795</v>
      </c>
      <c r="G165" s="1" t="s">
        <v>103</v>
      </c>
      <c r="H165" s="1" t="s">
        <v>437</v>
      </c>
      <c r="I165" s="1">
        <v>1</v>
      </c>
      <c r="J165" s="1">
        <v>2023</v>
      </c>
      <c r="K165" s="1">
        <v>116510</v>
      </c>
      <c r="L165" s="1">
        <v>0</v>
      </c>
      <c r="M165" s="1">
        <f t="array" ref="M165">SUMPRODUCT(MAX(ISNUMBER(SEARCH('Class Rules'!$B$6:$B$85,$E165))*ISNUMBER(SEARCH('Class Rules'!$C$6:$C$85,$F165))*'Class Rules'!$A$6:$A$85))</f>
        <v>0</v>
      </c>
      <c r="N165" s="1" t="str">
        <f t="array" ref="N165">IF($M165=0,'Class Rules'!$D$3,INDEX('Class Rules'!$D$6:$D$85,MATCH($M165,'Class Rules'!$A$6:$A$85,0)))</f>
        <v>Passenger LDV</v>
      </c>
      <c r="O165" s="1" t="str">
        <f t="array" ref="O165">IF(SUMPRODUCT(MAX(ISNUMBER(SEARCH(Fuel_Rules!$A$6:$A$30,$E165))*ISNUMBER(SEARCH(Fuel_Rules!$B$6:$B$30,$F165))*(Fuel_Rules!$A$6:$A$30&lt;&gt;"")))&gt;0,"Plug-in hybrid",IF($G165="Diesel","Diesel","Gasoline"))</f>
        <v>Gasoline</v>
      </c>
    </row>
    <row r="166" spans="1:15" ht="15" customHeight="1" x14ac:dyDescent="0.25">
      <c r="A166" s="1">
        <v>2022</v>
      </c>
      <c r="B166" s="1" t="s">
        <v>293</v>
      </c>
      <c r="C166" s="1" t="s">
        <v>796</v>
      </c>
      <c r="D166" s="1" t="s">
        <v>797</v>
      </c>
      <c r="E166" s="1" t="s">
        <v>647</v>
      </c>
      <c r="F166" s="1" t="s">
        <v>798</v>
      </c>
      <c r="G166" s="1" t="s">
        <v>103</v>
      </c>
      <c r="H166" s="1" t="s">
        <v>437</v>
      </c>
      <c r="I166" s="1">
        <v>1.2</v>
      </c>
      <c r="J166" s="1">
        <v>2023</v>
      </c>
      <c r="K166" s="1">
        <v>128244</v>
      </c>
      <c r="L166" s="1">
        <v>0</v>
      </c>
      <c r="M166" s="1">
        <f t="array" ref="M166">SUMPRODUCT(MAX(ISNUMBER(SEARCH('Class Rules'!$B$6:$B$85,$E166))*ISNUMBER(SEARCH('Class Rules'!$C$6:$C$85,$F166))*'Class Rules'!$A$6:$A$85))</f>
        <v>0</v>
      </c>
      <c r="N166" s="1" t="str">
        <f t="array" ref="N166">IF($M166=0,'Class Rules'!$D$3,INDEX('Class Rules'!$D$6:$D$85,MATCH($M166,'Class Rules'!$A$6:$A$85,0)))</f>
        <v>Passenger LDV</v>
      </c>
      <c r="O166" s="1" t="str">
        <f t="array" ref="O166">IF(SUMPRODUCT(MAX(ISNUMBER(SEARCH(Fuel_Rules!$A$6:$A$30,$E166))*ISNUMBER(SEARCH(Fuel_Rules!$B$6:$B$30,$F166))*(Fuel_Rules!$A$6:$A$30&lt;&gt;"")))&gt;0,"Plug-in hybrid",IF($G166="Diesel","Diesel","Gasoline"))</f>
        <v>Gasoline</v>
      </c>
    </row>
    <row r="167" spans="1:15" ht="15" customHeight="1" x14ac:dyDescent="0.25">
      <c r="A167" s="1">
        <v>2022</v>
      </c>
      <c r="B167" s="1" t="s">
        <v>293</v>
      </c>
      <c r="C167" s="1" t="s">
        <v>799</v>
      </c>
      <c r="D167" s="1" t="s">
        <v>800</v>
      </c>
      <c r="E167" s="1" t="s">
        <v>647</v>
      </c>
      <c r="F167" s="1" t="s">
        <v>801</v>
      </c>
      <c r="G167" s="1" t="s">
        <v>103</v>
      </c>
      <c r="H167" s="1" t="s">
        <v>437</v>
      </c>
      <c r="I167" s="1">
        <v>1.2</v>
      </c>
      <c r="J167" s="1">
        <v>2023</v>
      </c>
      <c r="K167" s="1">
        <v>117545</v>
      </c>
      <c r="L167" s="1">
        <v>0</v>
      </c>
      <c r="M167" s="1">
        <f t="array" ref="M167">SUMPRODUCT(MAX(ISNUMBER(SEARCH('Class Rules'!$B$6:$B$85,$E167))*ISNUMBER(SEARCH('Class Rules'!$C$6:$C$85,$F167))*'Class Rules'!$A$6:$A$85))</f>
        <v>0</v>
      </c>
      <c r="N167" s="1" t="str">
        <f t="array" ref="N167">IF($M167=0,'Class Rules'!$D$3,INDEX('Class Rules'!$D$6:$D$85,MATCH($M167,'Class Rules'!$A$6:$A$85,0)))</f>
        <v>Passenger LDV</v>
      </c>
      <c r="O167" s="1" t="str">
        <f t="array" ref="O167">IF(SUMPRODUCT(MAX(ISNUMBER(SEARCH(Fuel_Rules!$A$6:$A$30,$E167))*ISNUMBER(SEARCH(Fuel_Rules!$B$6:$B$30,$F167))*(Fuel_Rules!$A$6:$A$30&lt;&gt;"")))&gt;0,"Plug-in hybrid",IF($G167="Diesel","Diesel","Gasoline"))</f>
        <v>Gasoline</v>
      </c>
    </row>
    <row r="168" spans="1:15" ht="15" customHeight="1" x14ac:dyDescent="0.25">
      <c r="A168" s="1">
        <v>2022</v>
      </c>
      <c r="B168" s="1" t="s">
        <v>293</v>
      </c>
      <c r="C168" s="1" t="s">
        <v>802</v>
      </c>
      <c r="D168" s="1" t="s">
        <v>803</v>
      </c>
      <c r="E168" s="1" t="s">
        <v>647</v>
      </c>
      <c r="F168" s="1" t="s">
        <v>804</v>
      </c>
      <c r="G168" s="1" t="s">
        <v>103</v>
      </c>
      <c r="H168" s="1" t="s">
        <v>437</v>
      </c>
      <c r="I168" s="1">
        <v>1.2</v>
      </c>
      <c r="J168" s="1">
        <v>2023</v>
      </c>
      <c r="K168" s="1">
        <v>145313</v>
      </c>
      <c r="L168" s="1">
        <v>0</v>
      </c>
      <c r="M168" s="1">
        <f t="array" ref="M168">SUMPRODUCT(MAX(ISNUMBER(SEARCH('Class Rules'!$B$6:$B$85,$E168))*ISNUMBER(SEARCH('Class Rules'!$C$6:$C$85,$F168))*'Class Rules'!$A$6:$A$85))</f>
        <v>0</v>
      </c>
      <c r="N168" s="1" t="str">
        <f t="array" ref="N168">IF($M168=0,'Class Rules'!$D$3,INDEX('Class Rules'!$D$6:$D$85,MATCH($M168,'Class Rules'!$A$6:$A$85,0)))</f>
        <v>Passenger LDV</v>
      </c>
      <c r="O168" s="1" t="str">
        <f t="array" ref="O168">IF(SUMPRODUCT(MAX(ISNUMBER(SEARCH(Fuel_Rules!$A$6:$A$30,$E168))*ISNUMBER(SEARCH(Fuel_Rules!$B$6:$B$30,$F168))*(Fuel_Rules!$A$6:$A$30&lt;&gt;"")))&gt;0,"Plug-in hybrid",IF($G168="Diesel","Diesel","Gasoline"))</f>
        <v>Gasoline</v>
      </c>
    </row>
    <row r="169" spans="1:15" ht="15" customHeight="1" x14ac:dyDescent="0.25">
      <c r="A169" s="1">
        <v>2022</v>
      </c>
      <c r="B169" s="1" t="s">
        <v>293</v>
      </c>
      <c r="C169" s="1" t="s">
        <v>805</v>
      </c>
      <c r="D169" s="1" t="s">
        <v>806</v>
      </c>
      <c r="E169" s="1" t="s">
        <v>647</v>
      </c>
      <c r="F169" s="1" t="s">
        <v>807</v>
      </c>
      <c r="G169" s="1" t="s">
        <v>103</v>
      </c>
      <c r="H169" s="1" t="s">
        <v>437</v>
      </c>
      <c r="I169" s="1">
        <v>1.5</v>
      </c>
      <c r="J169" s="1">
        <v>2023</v>
      </c>
      <c r="K169" s="1">
        <v>152711</v>
      </c>
      <c r="L169" s="1">
        <v>0</v>
      </c>
      <c r="M169" s="1">
        <f t="array" ref="M169">SUMPRODUCT(MAX(ISNUMBER(SEARCH('Class Rules'!$B$6:$B$85,$E169))*ISNUMBER(SEARCH('Class Rules'!$C$6:$C$85,$F169))*'Class Rules'!$A$6:$A$85))</f>
        <v>0</v>
      </c>
      <c r="N169" s="1" t="str">
        <f t="array" ref="N169">IF($M169=0,'Class Rules'!$D$3,INDEX('Class Rules'!$D$6:$D$85,MATCH($M169,'Class Rules'!$A$6:$A$85,0)))</f>
        <v>Passenger LDV</v>
      </c>
      <c r="O169" s="1" t="str">
        <f t="array" ref="O169">IF(SUMPRODUCT(MAX(ISNUMBER(SEARCH(Fuel_Rules!$A$6:$A$30,$E169))*ISNUMBER(SEARCH(Fuel_Rules!$B$6:$B$30,$F169))*(Fuel_Rules!$A$6:$A$30&lt;&gt;"")))&gt;0,"Plug-in hybrid",IF($G169="Diesel","Diesel","Gasoline"))</f>
        <v>Gasoline</v>
      </c>
    </row>
    <row r="170" spans="1:15" ht="15" customHeight="1" x14ac:dyDescent="0.25">
      <c r="A170" s="1">
        <v>2022</v>
      </c>
      <c r="B170" s="1" t="s">
        <v>293</v>
      </c>
      <c r="C170" s="1" t="s">
        <v>808</v>
      </c>
      <c r="D170" s="1" t="s">
        <v>809</v>
      </c>
      <c r="E170" s="1" t="s">
        <v>647</v>
      </c>
      <c r="F170" s="1" t="s">
        <v>810</v>
      </c>
      <c r="G170" s="1" t="s">
        <v>103</v>
      </c>
      <c r="H170" s="1" t="s">
        <v>437</v>
      </c>
      <c r="I170" s="1">
        <v>1.5</v>
      </c>
      <c r="J170" s="1">
        <v>2023</v>
      </c>
      <c r="K170" s="1">
        <v>208018</v>
      </c>
      <c r="L170" s="1">
        <v>0</v>
      </c>
      <c r="M170" s="1">
        <f t="array" ref="M170">SUMPRODUCT(MAX(ISNUMBER(SEARCH('Class Rules'!$B$6:$B$85,$E170))*ISNUMBER(SEARCH('Class Rules'!$C$6:$C$85,$F170))*'Class Rules'!$A$6:$A$85))</f>
        <v>0</v>
      </c>
      <c r="N170" s="1" t="str">
        <f t="array" ref="N170">IF($M170=0,'Class Rules'!$D$3,INDEX('Class Rules'!$D$6:$D$85,MATCH($M170,'Class Rules'!$A$6:$A$85,0)))</f>
        <v>Passenger LDV</v>
      </c>
      <c r="O170" s="1" t="str">
        <f t="array" ref="O170">IF(SUMPRODUCT(MAX(ISNUMBER(SEARCH(Fuel_Rules!$A$6:$A$30,$E170))*ISNUMBER(SEARCH(Fuel_Rules!$B$6:$B$30,$F170))*(Fuel_Rules!$A$6:$A$30&lt;&gt;"")))&gt;0,"Plug-in hybrid",IF($G170="Diesel","Diesel","Gasoline"))</f>
        <v>Gasoline</v>
      </c>
    </row>
    <row r="171" spans="1:15" ht="15" customHeight="1" x14ac:dyDescent="0.25">
      <c r="A171" s="1">
        <v>2022</v>
      </c>
      <c r="B171" s="1" t="s">
        <v>293</v>
      </c>
      <c r="C171" s="1" t="s">
        <v>811</v>
      </c>
      <c r="D171" s="1" t="s">
        <v>812</v>
      </c>
      <c r="E171" s="1" t="s">
        <v>647</v>
      </c>
      <c r="F171" s="1" t="s">
        <v>813</v>
      </c>
      <c r="G171" s="1" t="s">
        <v>103</v>
      </c>
      <c r="H171" s="1" t="s">
        <v>437</v>
      </c>
      <c r="I171" s="1">
        <v>1</v>
      </c>
      <c r="J171" s="1">
        <v>2023</v>
      </c>
      <c r="K171" s="1">
        <v>92238</v>
      </c>
      <c r="L171" s="1">
        <v>0</v>
      </c>
      <c r="M171" s="1">
        <f t="array" ref="M171">SUMPRODUCT(MAX(ISNUMBER(SEARCH('Class Rules'!$B$6:$B$85,$E171))*ISNUMBER(SEARCH('Class Rules'!$C$6:$C$85,$F171))*'Class Rules'!$A$6:$A$85))</f>
        <v>0</v>
      </c>
      <c r="N171" s="1" t="str">
        <f t="array" ref="N171">IF($M171=0,'Class Rules'!$D$3,INDEX('Class Rules'!$D$6:$D$85,MATCH($M171,'Class Rules'!$A$6:$A$85,0)))</f>
        <v>Passenger LDV</v>
      </c>
      <c r="O171" s="1" t="str">
        <f t="array" ref="O171">IF(SUMPRODUCT(MAX(ISNUMBER(SEARCH(Fuel_Rules!$A$6:$A$30,$E171))*ISNUMBER(SEARCH(Fuel_Rules!$B$6:$B$30,$F171))*(Fuel_Rules!$A$6:$A$30&lt;&gt;"")))&gt;0,"Plug-in hybrid",IF($G171="Diesel","Diesel","Gasoline"))</f>
        <v>Gasoline</v>
      </c>
    </row>
    <row r="172" spans="1:15" ht="15" customHeight="1" x14ac:dyDescent="0.25">
      <c r="A172" s="1">
        <v>2022</v>
      </c>
      <c r="B172" s="1" t="s">
        <v>293</v>
      </c>
      <c r="C172" s="1" t="s">
        <v>814</v>
      </c>
      <c r="D172" s="1" t="s">
        <v>815</v>
      </c>
      <c r="E172" s="1" t="s">
        <v>647</v>
      </c>
      <c r="F172" s="1" t="s">
        <v>816</v>
      </c>
      <c r="G172" s="1" t="s">
        <v>103</v>
      </c>
      <c r="H172" s="1" t="s">
        <v>437</v>
      </c>
      <c r="I172" s="1">
        <v>1</v>
      </c>
      <c r="J172" s="1">
        <v>2023</v>
      </c>
      <c r="K172" s="1">
        <v>100151</v>
      </c>
      <c r="L172" s="1">
        <v>0</v>
      </c>
      <c r="M172" s="1">
        <f t="array" ref="M172">SUMPRODUCT(MAX(ISNUMBER(SEARCH('Class Rules'!$B$6:$B$85,$E172))*ISNUMBER(SEARCH('Class Rules'!$C$6:$C$85,$F172))*'Class Rules'!$A$6:$A$85))</f>
        <v>0</v>
      </c>
      <c r="N172" s="1" t="str">
        <f t="array" ref="N172">IF($M172=0,'Class Rules'!$D$3,INDEX('Class Rules'!$D$6:$D$85,MATCH($M172,'Class Rules'!$A$6:$A$85,0)))</f>
        <v>Passenger LDV</v>
      </c>
      <c r="O172" s="1" t="str">
        <f t="array" ref="O172">IF(SUMPRODUCT(MAX(ISNUMBER(SEARCH(Fuel_Rules!$A$6:$A$30,$E172))*ISNUMBER(SEARCH(Fuel_Rules!$B$6:$B$30,$F172))*(Fuel_Rules!$A$6:$A$30&lt;&gt;"")))&gt;0,"Plug-in hybrid",IF($G172="Diesel","Diesel","Gasoline"))</f>
        <v>Gasoline</v>
      </c>
    </row>
    <row r="173" spans="1:15" ht="15" customHeight="1" x14ac:dyDescent="0.25">
      <c r="A173" s="1">
        <v>2022</v>
      </c>
      <c r="B173" s="1" t="s">
        <v>293</v>
      </c>
      <c r="C173" s="1" t="s">
        <v>817</v>
      </c>
      <c r="D173" s="1" t="s">
        <v>818</v>
      </c>
      <c r="E173" s="1" t="s">
        <v>647</v>
      </c>
      <c r="F173" s="1" t="s">
        <v>819</v>
      </c>
      <c r="G173" s="1" t="s">
        <v>103</v>
      </c>
      <c r="H173" s="1" t="s">
        <v>437</v>
      </c>
      <c r="I173" s="1">
        <v>1</v>
      </c>
      <c r="J173" s="1">
        <v>2023</v>
      </c>
      <c r="K173" s="1">
        <v>125905</v>
      </c>
      <c r="L173" s="1">
        <v>0</v>
      </c>
      <c r="M173" s="1">
        <f t="array" ref="M173">SUMPRODUCT(MAX(ISNUMBER(SEARCH('Class Rules'!$B$6:$B$85,$E173))*ISNUMBER(SEARCH('Class Rules'!$C$6:$C$85,$F173))*'Class Rules'!$A$6:$A$85))</f>
        <v>0</v>
      </c>
      <c r="N173" s="1" t="str">
        <f t="array" ref="N173">IF($M173=0,'Class Rules'!$D$3,INDEX('Class Rules'!$D$6:$D$85,MATCH($M173,'Class Rules'!$A$6:$A$85,0)))</f>
        <v>Passenger LDV</v>
      </c>
      <c r="O173" s="1" t="str">
        <f t="array" ref="O173">IF(SUMPRODUCT(MAX(ISNUMBER(SEARCH(Fuel_Rules!$A$6:$A$30,$E173))*ISNUMBER(SEARCH(Fuel_Rules!$B$6:$B$30,$F173))*(Fuel_Rules!$A$6:$A$30&lt;&gt;"")))&gt;0,"Plug-in hybrid",IF($G173="Diesel","Diesel","Gasoline"))</f>
        <v>Gasoline</v>
      </c>
    </row>
    <row r="174" spans="1:15" ht="15" customHeight="1" x14ac:dyDescent="0.25">
      <c r="A174" s="1">
        <v>2022</v>
      </c>
      <c r="B174" s="1" t="s">
        <v>293</v>
      </c>
      <c r="C174" s="1" t="s">
        <v>820</v>
      </c>
      <c r="D174" s="1" t="s">
        <v>821</v>
      </c>
      <c r="E174" s="1" t="s">
        <v>647</v>
      </c>
      <c r="F174" s="1" t="s">
        <v>822</v>
      </c>
      <c r="G174" s="1" t="s">
        <v>103</v>
      </c>
      <c r="H174" s="1" t="s">
        <v>437</v>
      </c>
      <c r="I174" s="1">
        <v>1</v>
      </c>
      <c r="J174" s="1">
        <v>2023</v>
      </c>
      <c r="K174" s="1">
        <v>136525</v>
      </c>
      <c r="L174" s="1">
        <v>0</v>
      </c>
      <c r="M174" s="1">
        <f t="array" ref="M174">SUMPRODUCT(MAX(ISNUMBER(SEARCH('Class Rules'!$B$6:$B$85,$E174))*ISNUMBER(SEARCH('Class Rules'!$C$6:$C$85,$F174))*'Class Rules'!$A$6:$A$85))</f>
        <v>0</v>
      </c>
      <c r="N174" s="1" t="str">
        <f t="array" ref="N174">IF($M174=0,'Class Rules'!$D$3,INDEX('Class Rules'!$D$6:$D$85,MATCH($M174,'Class Rules'!$A$6:$A$85,0)))</f>
        <v>Passenger LDV</v>
      </c>
      <c r="O174" s="1" t="str">
        <f t="array" ref="O174">IF(SUMPRODUCT(MAX(ISNUMBER(SEARCH(Fuel_Rules!$A$6:$A$30,$E174))*ISNUMBER(SEARCH(Fuel_Rules!$B$6:$B$30,$F174))*(Fuel_Rules!$A$6:$A$30&lt;&gt;"")))&gt;0,"Plug-in hybrid",IF($G174="Diesel","Diesel","Gasoline"))</f>
        <v>Gasoline</v>
      </c>
    </row>
    <row r="175" spans="1:15" ht="15" customHeight="1" x14ac:dyDescent="0.25">
      <c r="A175" s="1">
        <v>2022</v>
      </c>
      <c r="B175" s="1" t="s">
        <v>293</v>
      </c>
      <c r="C175" s="1" t="s">
        <v>823</v>
      </c>
      <c r="D175" s="1" t="s">
        <v>824</v>
      </c>
      <c r="E175" s="1" t="s">
        <v>647</v>
      </c>
      <c r="F175" s="1" t="s">
        <v>825</v>
      </c>
      <c r="G175" s="1" t="s">
        <v>103</v>
      </c>
      <c r="H175" s="1" t="s">
        <v>437</v>
      </c>
      <c r="I175" s="1">
        <v>1.8</v>
      </c>
      <c r="J175" s="1">
        <v>2023</v>
      </c>
      <c r="K175" s="1">
        <v>98368</v>
      </c>
      <c r="L175" s="1">
        <v>0</v>
      </c>
      <c r="M175" s="1">
        <f t="array" ref="M175">SUMPRODUCT(MAX(ISNUMBER(SEARCH('Class Rules'!$B$6:$B$85,$E175))*ISNUMBER(SEARCH('Class Rules'!$C$6:$C$85,$F175))*'Class Rules'!$A$6:$A$85))</f>
        <v>0</v>
      </c>
      <c r="N175" s="1" t="str">
        <f t="array" ref="N175">IF($M175=0,'Class Rules'!$D$3,INDEX('Class Rules'!$D$6:$D$85,MATCH($M175,'Class Rules'!$A$6:$A$85,0)))</f>
        <v>Passenger LDV</v>
      </c>
      <c r="O175" s="1" t="str">
        <f t="array" ref="O175">IF(SUMPRODUCT(MAX(ISNUMBER(SEARCH(Fuel_Rules!$A$6:$A$30,$E175))*ISNUMBER(SEARCH(Fuel_Rules!$B$6:$B$30,$F175))*(Fuel_Rules!$A$6:$A$30&lt;&gt;"")))&gt;0,"Plug-in hybrid",IF($G175="Diesel","Diesel","Gasoline"))</f>
        <v>Gasoline</v>
      </c>
    </row>
    <row r="176" spans="1:15" ht="15" customHeight="1" x14ac:dyDescent="0.25">
      <c r="A176" s="1">
        <v>2022</v>
      </c>
      <c r="B176" s="1" t="s">
        <v>293</v>
      </c>
      <c r="C176" s="1" t="s">
        <v>826</v>
      </c>
      <c r="D176" s="1" t="s">
        <v>827</v>
      </c>
      <c r="E176" s="1" t="s">
        <v>647</v>
      </c>
      <c r="F176" s="1" t="s">
        <v>828</v>
      </c>
      <c r="G176" s="1" t="s">
        <v>105</v>
      </c>
      <c r="H176" s="1" t="s">
        <v>437</v>
      </c>
      <c r="I176" s="1">
        <v>2.8</v>
      </c>
      <c r="J176" s="1">
        <v>2023</v>
      </c>
      <c r="K176" s="1">
        <v>265271</v>
      </c>
      <c r="L176" s="1">
        <v>0</v>
      </c>
      <c r="M176" s="1">
        <f t="array" ref="M176">SUMPRODUCT(MAX(ISNUMBER(SEARCH('Class Rules'!$B$6:$B$85,$E176))*ISNUMBER(SEARCH('Class Rules'!$C$6:$C$85,$F176))*'Class Rules'!$A$6:$A$85))</f>
        <v>15</v>
      </c>
      <c r="N176" s="1" t="str">
        <f t="array" ref="N176">IF($M176=0,'Class Rules'!$D$3,INDEX('Class Rules'!$D$6:$D$85,MATCH($M176,'Class Rules'!$A$6:$A$85,0)))</f>
        <v>Freight LDV</v>
      </c>
      <c r="O176" s="1" t="str">
        <f t="array" ref="O176">IF(SUMPRODUCT(MAX(ISNUMBER(SEARCH(Fuel_Rules!$A$6:$A$30,$E176))*ISNUMBER(SEARCH(Fuel_Rules!$B$6:$B$30,$F176))*(Fuel_Rules!$A$6:$A$30&lt;&gt;"")))&gt;0,"Plug-in hybrid",IF($G176="Diesel","Diesel","Gasoline"))</f>
        <v>Diesel</v>
      </c>
    </row>
    <row r="177" spans="1:15" ht="15" customHeight="1" x14ac:dyDescent="0.25">
      <c r="A177" s="1">
        <v>2022</v>
      </c>
      <c r="B177" s="1" t="s">
        <v>293</v>
      </c>
      <c r="C177" s="1" t="s">
        <v>829</v>
      </c>
      <c r="D177" s="1" t="s">
        <v>830</v>
      </c>
      <c r="E177" s="1" t="s">
        <v>831</v>
      </c>
      <c r="F177" s="1" t="s">
        <v>832</v>
      </c>
      <c r="G177" s="1" t="s">
        <v>103</v>
      </c>
      <c r="H177" s="1" t="s">
        <v>298</v>
      </c>
      <c r="I177" s="1">
        <v>1.2</v>
      </c>
      <c r="J177" s="1">
        <v>2023</v>
      </c>
      <c r="K177" s="1">
        <v>62910</v>
      </c>
      <c r="L177" s="1">
        <v>0</v>
      </c>
      <c r="M177" s="1">
        <f t="array" ref="M177">SUMPRODUCT(MAX(ISNUMBER(SEARCH('Class Rules'!$B$6:$B$85,$E177))*ISNUMBER(SEARCH('Class Rules'!$C$6:$C$85,$F177))*'Class Rules'!$A$6:$A$85))</f>
        <v>0</v>
      </c>
      <c r="N177" s="1" t="str">
        <f t="array" ref="N177">IF($M177=0,'Class Rules'!$D$3,INDEX('Class Rules'!$D$6:$D$85,MATCH($M177,'Class Rules'!$A$6:$A$85,0)))</f>
        <v>Passenger LDV</v>
      </c>
      <c r="O177" s="1" t="str">
        <f t="array" ref="O177">IF(SUMPRODUCT(MAX(ISNUMBER(SEARCH(Fuel_Rules!$A$6:$A$30,$E177))*ISNUMBER(SEARCH(Fuel_Rules!$B$6:$B$30,$F177))*(Fuel_Rules!$A$6:$A$30&lt;&gt;"")))&gt;0,"Plug-in hybrid",IF($G177="Diesel","Diesel","Gasoline"))</f>
        <v>Gasoline</v>
      </c>
    </row>
    <row r="178" spans="1:15" ht="15" customHeight="1" x14ac:dyDescent="0.25">
      <c r="A178" s="1">
        <v>2022</v>
      </c>
      <c r="B178" s="1" t="s">
        <v>293</v>
      </c>
      <c r="C178" s="1" t="s">
        <v>833</v>
      </c>
      <c r="D178" s="1" t="s">
        <v>834</v>
      </c>
      <c r="E178" s="1" t="s">
        <v>831</v>
      </c>
      <c r="F178" s="1" t="s">
        <v>835</v>
      </c>
      <c r="G178" s="1" t="s">
        <v>103</v>
      </c>
      <c r="H178" s="1" t="s">
        <v>437</v>
      </c>
      <c r="I178" s="1">
        <v>1.6</v>
      </c>
      <c r="J178" s="1">
        <v>2023</v>
      </c>
      <c r="K178" s="1">
        <v>67798</v>
      </c>
      <c r="L178" s="1">
        <v>0</v>
      </c>
      <c r="M178" s="1">
        <f t="array" ref="M178">SUMPRODUCT(MAX(ISNUMBER(SEARCH('Class Rules'!$B$6:$B$85,$E178))*ISNUMBER(SEARCH('Class Rules'!$C$6:$C$85,$F178))*'Class Rules'!$A$6:$A$85))</f>
        <v>0</v>
      </c>
      <c r="N178" s="1" t="str">
        <f t="array" ref="N178">IF($M178=0,'Class Rules'!$D$3,INDEX('Class Rules'!$D$6:$D$85,MATCH($M178,'Class Rules'!$A$6:$A$85,0)))</f>
        <v>Passenger LDV</v>
      </c>
      <c r="O178" s="1" t="str">
        <f t="array" ref="O178">IF(SUMPRODUCT(MAX(ISNUMBER(SEARCH(Fuel_Rules!$A$6:$A$30,$E178))*ISNUMBER(SEARCH(Fuel_Rules!$B$6:$B$30,$F178))*(Fuel_Rules!$A$6:$A$30&lt;&gt;"")))&gt;0,"Plug-in hybrid",IF($G178="Diesel","Diesel","Gasoline"))</f>
        <v>Gasoline</v>
      </c>
    </row>
    <row r="179" spans="1:15" ht="15" customHeight="1" x14ac:dyDescent="0.25">
      <c r="A179" s="1">
        <v>2022</v>
      </c>
      <c r="B179" s="1" t="s">
        <v>293</v>
      </c>
      <c r="C179" s="1" t="s">
        <v>836</v>
      </c>
      <c r="D179" s="1" t="s">
        <v>837</v>
      </c>
      <c r="E179" s="1" t="s">
        <v>831</v>
      </c>
      <c r="F179" s="1" t="s">
        <v>838</v>
      </c>
      <c r="G179" s="1" t="s">
        <v>105</v>
      </c>
      <c r="H179" s="1" t="s">
        <v>298</v>
      </c>
      <c r="I179" s="1">
        <v>1.6</v>
      </c>
      <c r="J179" s="1">
        <v>2023</v>
      </c>
      <c r="K179" s="1">
        <v>158597</v>
      </c>
      <c r="L179" s="1">
        <v>0</v>
      </c>
      <c r="M179" s="1">
        <f t="array" ref="M179">SUMPRODUCT(MAX(ISNUMBER(SEARCH('Class Rules'!$B$6:$B$85,$E179))*ISNUMBER(SEARCH('Class Rules'!$C$6:$C$85,$F179))*'Class Rules'!$A$6:$A$85))</f>
        <v>30</v>
      </c>
      <c r="N179" s="1" t="str">
        <f t="array" ref="N179">IF($M179=0,'Class Rules'!$D$3,INDEX('Class Rules'!$D$6:$D$85,MATCH($M179,'Class Rules'!$A$6:$A$85,0)))</f>
        <v>Freight LDV</v>
      </c>
      <c r="O179" s="1" t="str">
        <f t="array" ref="O179">IF(SUMPRODUCT(MAX(ISNUMBER(SEARCH(Fuel_Rules!$A$6:$A$30,$E179))*ISNUMBER(SEARCH(Fuel_Rules!$B$6:$B$30,$F179))*(Fuel_Rules!$A$6:$A$30&lt;&gt;"")))&gt;0,"Plug-in hybrid",IF($G179="Diesel","Diesel","Gasoline"))</f>
        <v>Diesel</v>
      </c>
    </row>
    <row r="180" spans="1:15" ht="15" customHeight="1" x14ac:dyDescent="0.25">
      <c r="A180" s="1">
        <v>2022</v>
      </c>
      <c r="B180" s="1" t="s">
        <v>293</v>
      </c>
      <c r="C180" s="1" t="s">
        <v>839</v>
      </c>
      <c r="D180" s="1" t="s">
        <v>840</v>
      </c>
      <c r="E180" s="1" t="s">
        <v>831</v>
      </c>
      <c r="F180" s="1" t="s">
        <v>841</v>
      </c>
      <c r="G180" s="1" t="s">
        <v>105</v>
      </c>
      <c r="H180" s="1" t="s">
        <v>298</v>
      </c>
      <c r="I180" s="1">
        <v>1.6</v>
      </c>
      <c r="J180" s="1">
        <v>2023</v>
      </c>
      <c r="K180" s="1">
        <v>182307</v>
      </c>
      <c r="L180" s="1">
        <v>0</v>
      </c>
      <c r="M180" s="1">
        <f t="array" ref="M180">SUMPRODUCT(MAX(ISNUMBER(SEARCH('Class Rules'!$B$6:$B$85,$E180))*ISNUMBER(SEARCH('Class Rules'!$C$6:$C$85,$F180))*'Class Rules'!$A$6:$A$85))</f>
        <v>0</v>
      </c>
      <c r="N180" s="1" t="str">
        <f t="array" ref="N180">IF($M180=0,'Class Rules'!$D$3,INDEX('Class Rules'!$D$6:$D$85,MATCH($M180,'Class Rules'!$A$6:$A$85,0)))</f>
        <v>Passenger LDV</v>
      </c>
      <c r="O180" s="1" t="str">
        <f t="array" ref="O180">IF(SUMPRODUCT(MAX(ISNUMBER(SEARCH(Fuel_Rules!$A$6:$A$30,$E180))*ISNUMBER(SEARCH(Fuel_Rules!$B$6:$B$30,$F180))*(Fuel_Rules!$A$6:$A$30&lt;&gt;"")))&gt;0,"Plug-in hybrid",IF($G180="Diesel","Diesel","Gasoline"))</f>
        <v>Diesel</v>
      </c>
    </row>
    <row r="181" spans="1:15" ht="15" customHeight="1" x14ac:dyDescent="0.25">
      <c r="A181" s="1">
        <v>2022</v>
      </c>
      <c r="B181" s="1" t="s">
        <v>293</v>
      </c>
      <c r="C181" s="1" t="s">
        <v>842</v>
      </c>
      <c r="D181" s="1" t="s">
        <v>843</v>
      </c>
      <c r="E181" s="1" t="s">
        <v>831</v>
      </c>
      <c r="F181" s="1" t="s">
        <v>844</v>
      </c>
      <c r="G181" s="1" t="s">
        <v>103</v>
      </c>
      <c r="H181" s="1" t="s">
        <v>437</v>
      </c>
      <c r="I181" s="1">
        <v>1.6</v>
      </c>
      <c r="J181" s="1">
        <v>2023</v>
      </c>
      <c r="K181" s="1">
        <v>127253</v>
      </c>
      <c r="L181" s="1">
        <v>0</v>
      </c>
      <c r="M181" s="1">
        <f t="array" ref="M181">SUMPRODUCT(MAX(ISNUMBER(SEARCH('Class Rules'!$B$6:$B$85,$E181))*ISNUMBER(SEARCH('Class Rules'!$C$6:$C$85,$F181))*'Class Rules'!$A$6:$A$85))</f>
        <v>0</v>
      </c>
      <c r="N181" s="1" t="str">
        <f t="array" ref="N181">IF($M181=0,'Class Rules'!$D$3,INDEX('Class Rules'!$D$6:$D$85,MATCH($M181,'Class Rules'!$A$6:$A$85,0)))</f>
        <v>Passenger LDV</v>
      </c>
      <c r="O181" s="1" t="str">
        <f t="array" ref="O181">IF(SUMPRODUCT(MAX(ISNUMBER(SEARCH(Fuel_Rules!$A$6:$A$30,$E181))*ISNUMBER(SEARCH(Fuel_Rules!$B$6:$B$30,$F181))*(Fuel_Rules!$A$6:$A$30&lt;&gt;"")))&gt;0,"Plug-in hybrid",IF($G181="Diesel","Diesel","Gasoline"))</f>
        <v>Gasoline</v>
      </c>
    </row>
    <row r="182" spans="1:15" ht="15" customHeight="1" x14ac:dyDescent="0.25">
      <c r="A182" s="1">
        <v>2022</v>
      </c>
      <c r="B182" s="1" t="s">
        <v>293</v>
      </c>
      <c r="C182" s="1" t="s">
        <v>845</v>
      </c>
      <c r="D182" s="1" t="s">
        <v>846</v>
      </c>
      <c r="E182" s="1" t="s">
        <v>831</v>
      </c>
      <c r="F182" s="1" t="s">
        <v>847</v>
      </c>
      <c r="G182" s="1" t="s">
        <v>103</v>
      </c>
      <c r="H182" s="1" t="s">
        <v>437</v>
      </c>
      <c r="I182" s="1">
        <v>1.6</v>
      </c>
      <c r="J182" s="1">
        <v>2023</v>
      </c>
      <c r="K182" s="1">
        <v>118895</v>
      </c>
      <c r="L182" s="1">
        <v>0</v>
      </c>
      <c r="M182" s="1">
        <f t="array" ref="M182">SUMPRODUCT(MAX(ISNUMBER(SEARCH('Class Rules'!$B$6:$B$85,$E182))*ISNUMBER(SEARCH('Class Rules'!$C$6:$C$85,$F182))*'Class Rules'!$A$6:$A$85))</f>
        <v>0</v>
      </c>
      <c r="N182" s="1" t="str">
        <f t="array" ref="N182">IF($M182=0,'Class Rules'!$D$3,INDEX('Class Rules'!$D$6:$D$85,MATCH($M182,'Class Rules'!$A$6:$A$85,0)))</f>
        <v>Passenger LDV</v>
      </c>
      <c r="O182" s="1" t="str">
        <f t="array" ref="O182">IF(SUMPRODUCT(MAX(ISNUMBER(SEARCH(Fuel_Rules!$A$6:$A$30,$E182))*ISNUMBER(SEARCH(Fuel_Rules!$B$6:$B$30,$F182))*(Fuel_Rules!$A$6:$A$30&lt;&gt;"")))&gt;0,"Plug-in hybrid",IF($G182="Diesel","Diesel","Gasoline"))</f>
        <v>Gasoline</v>
      </c>
    </row>
    <row r="183" spans="1:15" ht="15" customHeight="1" x14ac:dyDescent="0.25">
      <c r="A183" s="1">
        <v>2022</v>
      </c>
      <c r="B183" s="1" t="s">
        <v>293</v>
      </c>
      <c r="C183" s="1" t="s">
        <v>848</v>
      </c>
      <c r="D183" s="1" t="s">
        <v>849</v>
      </c>
      <c r="E183" s="1" t="s">
        <v>831</v>
      </c>
      <c r="F183" s="1" t="s">
        <v>850</v>
      </c>
      <c r="G183" s="1" t="s">
        <v>103</v>
      </c>
      <c r="H183" s="1" t="s">
        <v>437</v>
      </c>
      <c r="I183" s="1">
        <v>1.6</v>
      </c>
      <c r="J183" s="1">
        <v>2023</v>
      </c>
      <c r="K183" s="1">
        <v>112183</v>
      </c>
      <c r="L183" s="1">
        <v>0</v>
      </c>
      <c r="M183" s="1">
        <f t="array" ref="M183">SUMPRODUCT(MAX(ISNUMBER(SEARCH('Class Rules'!$B$6:$B$85,$E183))*ISNUMBER(SEARCH('Class Rules'!$C$6:$C$85,$F183))*'Class Rules'!$A$6:$A$85))</f>
        <v>0</v>
      </c>
      <c r="N183" s="1" t="str">
        <f t="array" ref="N183">IF($M183=0,'Class Rules'!$D$3,INDEX('Class Rules'!$D$6:$D$85,MATCH($M183,'Class Rules'!$A$6:$A$85,0)))</f>
        <v>Passenger LDV</v>
      </c>
      <c r="O183" s="1" t="str">
        <f t="array" ref="O183">IF(SUMPRODUCT(MAX(ISNUMBER(SEARCH(Fuel_Rules!$A$6:$A$30,$E183))*ISNUMBER(SEARCH(Fuel_Rules!$B$6:$B$30,$F183))*(Fuel_Rules!$A$6:$A$30&lt;&gt;"")))&gt;0,"Plug-in hybrid",IF($G183="Diesel","Diesel","Gasoline"))</f>
        <v>Gasoline</v>
      </c>
    </row>
    <row r="184" spans="1:15" ht="15" customHeight="1" x14ac:dyDescent="0.25">
      <c r="A184" s="1">
        <v>2022</v>
      </c>
      <c r="B184" s="1" t="s">
        <v>293</v>
      </c>
      <c r="C184" s="1" t="s">
        <v>851</v>
      </c>
      <c r="D184" s="1" t="s">
        <v>852</v>
      </c>
      <c r="E184" s="1" t="s">
        <v>831</v>
      </c>
      <c r="F184" s="1" t="s">
        <v>853</v>
      </c>
      <c r="G184" s="1" t="s">
        <v>103</v>
      </c>
      <c r="H184" s="1" t="s">
        <v>437</v>
      </c>
      <c r="I184" s="1">
        <v>1.6</v>
      </c>
      <c r="J184" s="1">
        <v>2023</v>
      </c>
      <c r="K184" s="1">
        <v>108723</v>
      </c>
      <c r="L184" s="1">
        <v>0</v>
      </c>
      <c r="M184" s="1">
        <f t="array" ref="M184">SUMPRODUCT(MAX(ISNUMBER(SEARCH('Class Rules'!$B$6:$B$85,$E184))*ISNUMBER(SEARCH('Class Rules'!$C$6:$C$85,$F184))*'Class Rules'!$A$6:$A$85))</f>
        <v>0</v>
      </c>
      <c r="N184" s="1" t="str">
        <f t="array" ref="N184">IF($M184=0,'Class Rules'!$D$3,INDEX('Class Rules'!$D$6:$D$85,MATCH($M184,'Class Rules'!$A$6:$A$85,0)))</f>
        <v>Passenger LDV</v>
      </c>
      <c r="O184" s="1" t="str">
        <f t="array" ref="O184">IF(SUMPRODUCT(MAX(ISNUMBER(SEARCH(Fuel_Rules!$A$6:$A$30,$E184))*ISNUMBER(SEARCH(Fuel_Rules!$B$6:$B$30,$F184))*(Fuel_Rules!$A$6:$A$30&lt;&gt;"")))&gt;0,"Plug-in hybrid",IF($G184="Diesel","Diesel","Gasoline"))</f>
        <v>Gasoline</v>
      </c>
    </row>
    <row r="185" spans="1:15" ht="15" customHeight="1" x14ac:dyDescent="0.25">
      <c r="A185" s="1">
        <v>2022</v>
      </c>
      <c r="B185" s="1" t="s">
        <v>293</v>
      </c>
      <c r="C185" s="1" t="s">
        <v>854</v>
      </c>
      <c r="D185" s="1" t="s">
        <v>855</v>
      </c>
      <c r="E185" s="1" t="s">
        <v>831</v>
      </c>
      <c r="F185" s="1" t="s">
        <v>856</v>
      </c>
      <c r="G185" s="1" t="s">
        <v>103</v>
      </c>
      <c r="H185" s="1" t="s">
        <v>298</v>
      </c>
      <c r="I185" s="1">
        <v>1.6</v>
      </c>
      <c r="J185" s="1">
        <v>2023</v>
      </c>
      <c r="K185" s="1">
        <v>85121</v>
      </c>
      <c r="L185" s="1">
        <v>0</v>
      </c>
      <c r="M185" s="1">
        <f t="array" ref="M185">SUMPRODUCT(MAX(ISNUMBER(SEARCH('Class Rules'!$B$6:$B$85,$E185))*ISNUMBER(SEARCH('Class Rules'!$C$6:$C$85,$F185))*'Class Rules'!$A$6:$A$85))</f>
        <v>0</v>
      </c>
      <c r="N185" s="1" t="str">
        <f t="array" ref="N185">IF($M185=0,'Class Rules'!$D$3,INDEX('Class Rules'!$D$6:$D$85,MATCH($M185,'Class Rules'!$A$6:$A$85,0)))</f>
        <v>Passenger LDV</v>
      </c>
      <c r="O185" s="1" t="str">
        <f t="array" ref="O185">IF(SUMPRODUCT(MAX(ISNUMBER(SEARCH(Fuel_Rules!$A$6:$A$30,$E185))*ISNUMBER(SEARCH(Fuel_Rules!$B$6:$B$30,$F185))*(Fuel_Rules!$A$6:$A$30&lt;&gt;"")))&gt;0,"Plug-in hybrid",IF($G185="Diesel","Diesel","Gasoline"))</f>
        <v>Gasoline</v>
      </c>
    </row>
    <row r="186" spans="1:15" ht="15" customHeight="1" x14ac:dyDescent="0.25">
      <c r="A186" s="1">
        <v>2022</v>
      </c>
      <c r="B186" s="1" t="s">
        <v>293</v>
      </c>
      <c r="C186" s="1" t="s">
        <v>857</v>
      </c>
      <c r="D186" s="1" t="s">
        <v>858</v>
      </c>
      <c r="E186" s="1" t="s">
        <v>831</v>
      </c>
      <c r="F186" s="1" t="s">
        <v>859</v>
      </c>
      <c r="G186" s="1" t="s">
        <v>103</v>
      </c>
      <c r="H186" s="1" t="s">
        <v>298</v>
      </c>
      <c r="I186" s="1">
        <v>1.6</v>
      </c>
      <c r="J186" s="1">
        <v>2023</v>
      </c>
      <c r="K186" s="1">
        <v>84121</v>
      </c>
      <c r="L186" s="1">
        <v>0</v>
      </c>
      <c r="M186" s="1">
        <f t="array" ref="M186">SUMPRODUCT(MAX(ISNUMBER(SEARCH('Class Rules'!$B$6:$B$85,$E186))*ISNUMBER(SEARCH('Class Rules'!$C$6:$C$85,$F186))*'Class Rules'!$A$6:$A$85))</f>
        <v>0</v>
      </c>
      <c r="N186" s="1" t="str">
        <f t="array" ref="N186">IF($M186=0,'Class Rules'!$D$3,INDEX('Class Rules'!$D$6:$D$85,MATCH($M186,'Class Rules'!$A$6:$A$85,0)))</f>
        <v>Passenger LDV</v>
      </c>
      <c r="O186" s="1" t="str">
        <f t="array" ref="O186">IF(SUMPRODUCT(MAX(ISNUMBER(SEARCH(Fuel_Rules!$A$6:$A$30,$E186))*ISNUMBER(SEARCH(Fuel_Rules!$B$6:$B$30,$F186))*(Fuel_Rules!$A$6:$A$30&lt;&gt;"")))&gt;0,"Plug-in hybrid",IF($G186="Diesel","Diesel","Gasoline"))</f>
        <v>Gasoline</v>
      </c>
    </row>
    <row r="187" spans="1:15" ht="15" customHeight="1" x14ac:dyDescent="0.25">
      <c r="A187" s="1">
        <v>2022</v>
      </c>
      <c r="B187" s="1" t="s">
        <v>293</v>
      </c>
      <c r="C187" s="1" t="s">
        <v>860</v>
      </c>
      <c r="D187" s="1" t="s">
        <v>861</v>
      </c>
      <c r="E187" s="1" t="s">
        <v>831</v>
      </c>
      <c r="F187" s="1" t="s">
        <v>862</v>
      </c>
      <c r="G187" s="1" t="s">
        <v>105</v>
      </c>
      <c r="H187" s="1" t="s">
        <v>298</v>
      </c>
      <c r="I187" s="1">
        <v>2</v>
      </c>
      <c r="J187" s="1">
        <v>2023</v>
      </c>
      <c r="K187" s="1">
        <v>202993</v>
      </c>
      <c r="L187" s="1">
        <v>0</v>
      </c>
      <c r="M187" s="1">
        <f t="array" ref="M187">SUMPRODUCT(MAX(ISNUMBER(SEARCH('Class Rules'!$B$6:$B$85,$E187))*ISNUMBER(SEARCH('Class Rules'!$C$6:$C$85,$F187))*'Class Rules'!$A$6:$A$85))</f>
        <v>30</v>
      </c>
      <c r="N187" s="1" t="str">
        <f t="array" ref="N187">IF($M187=0,'Class Rules'!$D$3,INDEX('Class Rules'!$D$6:$D$85,MATCH($M187,'Class Rules'!$A$6:$A$85,0)))</f>
        <v>Freight LDV</v>
      </c>
      <c r="O187" s="1" t="str">
        <f t="array" ref="O187">IF(SUMPRODUCT(MAX(ISNUMBER(SEARCH(Fuel_Rules!$A$6:$A$30,$E187))*ISNUMBER(SEARCH(Fuel_Rules!$B$6:$B$30,$F187))*(Fuel_Rules!$A$6:$A$30&lt;&gt;"")))&gt;0,"Plug-in hybrid",IF($G187="Diesel","Diesel","Gasoline"))</f>
        <v>Diesel</v>
      </c>
    </row>
    <row r="188" spans="1:15" ht="15" customHeight="1" x14ac:dyDescent="0.25">
      <c r="A188" s="1">
        <v>2022</v>
      </c>
      <c r="B188" s="1" t="s">
        <v>293</v>
      </c>
      <c r="C188" s="1" t="s">
        <v>863</v>
      </c>
      <c r="D188" s="1" t="s">
        <v>864</v>
      </c>
      <c r="E188" s="1" t="s">
        <v>831</v>
      </c>
      <c r="F188" s="1" t="s">
        <v>865</v>
      </c>
      <c r="G188" s="1" t="s">
        <v>105</v>
      </c>
      <c r="H188" s="1" t="s">
        <v>298</v>
      </c>
      <c r="I188" s="1">
        <v>2</v>
      </c>
      <c r="J188" s="1">
        <v>2023</v>
      </c>
      <c r="K188" s="1">
        <v>233980</v>
      </c>
      <c r="L188" s="1">
        <v>0</v>
      </c>
      <c r="M188" s="1">
        <f t="array" ref="M188">SUMPRODUCT(MAX(ISNUMBER(SEARCH('Class Rules'!$B$6:$B$85,$E188))*ISNUMBER(SEARCH('Class Rules'!$C$6:$C$85,$F188))*'Class Rules'!$A$6:$A$85))</f>
        <v>66</v>
      </c>
      <c r="N188" s="1" t="str">
        <f t="array" ref="N188">IF($M188=0,'Class Rules'!$D$3,INDEX('Class Rules'!$D$6:$D$85,MATCH($M188,'Class Rules'!$A$6:$A$85,0)))</f>
        <v>Passenger HDV</v>
      </c>
      <c r="O188" s="1" t="str">
        <f t="array" ref="O188">IF(SUMPRODUCT(MAX(ISNUMBER(SEARCH(Fuel_Rules!$A$6:$A$30,$E188))*ISNUMBER(SEARCH(Fuel_Rules!$B$6:$B$30,$F188))*(Fuel_Rules!$A$6:$A$30&lt;&gt;"")))&gt;0,"Plug-in hybrid",IF($G188="Diesel","Diesel","Gasoline"))</f>
        <v>Diesel</v>
      </c>
    </row>
    <row r="189" spans="1:15" ht="15" customHeight="1" x14ac:dyDescent="0.25">
      <c r="A189" s="1">
        <v>2022</v>
      </c>
      <c r="B189" s="1" t="s">
        <v>293</v>
      </c>
      <c r="C189" s="1" t="s">
        <v>866</v>
      </c>
      <c r="D189" s="1" t="s">
        <v>867</v>
      </c>
      <c r="E189" s="1" t="s">
        <v>831</v>
      </c>
      <c r="F189" s="1" t="s">
        <v>868</v>
      </c>
      <c r="G189" s="1" t="s">
        <v>105</v>
      </c>
      <c r="H189" s="1" t="s">
        <v>298</v>
      </c>
      <c r="I189" s="1">
        <v>1.6</v>
      </c>
      <c r="J189" s="1">
        <v>2023</v>
      </c>
      <c r="K189" s="1">
        <v>161655</v>
      </c>
      <c r="L189" s="1">
        <v>0</v>
      </c>
      <c r="M189" s="1">
        <f t="array" ref="M189">SUMPRODUCT(MAX(ISNUMBER(SEARCH('Class Rules'!$B$6:$B$85,$E189))*ISNUMBER(SEARCH('Class Rules'!$C$6:$C$85,$F189))*'Class Rules'!$A$6:$A$85))</f>
        <v>0</v>
      </c>
      <c r="N189" s="1" t="str">
        <f t="array" ref="N189">IF($M189=0,'Class Rules'!$D$3,INDEX('Class Rules'!$D$6:$D$85,MATCH($M189,'Class Rules'!$A$6:$A$85,0)))</f>
        <v>Passenger LDV</v>
      </c>
      <c r="O189" s="1" t="str">
        <f t="array" ref="O189">IF(SUMPRODUCT(MAX(ISNUMBER(SEARCH(Fuel_Rules!$A$6:$A$30,$E189))*ISNUMBER(SEARCH(Fuel_Rules!$B$6:$B$30,$F189))*(Fuel_Rules!$A$6:$A$30&lt;&gt;"")))&gt;0,"Plug-in hybrid",IF($G189="Diesel","Diesel","Gasoline"))</f>
        <v>Diesel</v>
      </c>
    </row>
    <row r="190" spans="1:15" ht="15" customHeight="1" x14ac:dyDescent="0.25">
      <c r="A190" s="1">
        <v>2022</v>
      </c>
      <c r="B190" s="1" t="s">
        <v>293</v>
      </c>
      <c r="C190" s="1" t="s">
        <v>869</v>
      </c>
      <c r="D190" s="1" t="s">
        <v>870</v>
      </c>
      <c r="E190" s="1" t="s">
        <v>831</v>
      </c>
      <c r="F190" s="1" t="s">
        <v>871</v>
      </c>
      <c r="G190" s="1" t="s">
        <v>103</v>
      </c>
      <c r="H190" s="1" t="s">
        <v>437</v>
      </c>
      <c r="I190" s="1">
        <v>1.6</v>
      </c>
      <c r="J190" s="1">
        <v>2023</v>
      </c>
      <c r="K190" s="1">
        <v>100526</v>
      </c>
      <c r="L190" s="1">
        <v>0</v>
      </c>
      <c r="M190" s="1">
        <f t="array" ref="M190">SUMPRODUCT(MAX(ISNUMBER(SEARCH('Class Rules'!$B$6:$B$85,$E190))*ISNUMBER(SEARCH('Class Rules'!$C$6:$C$85,$F190))*'Class Rules'!$A$6:$A$85))</f>
        <v>0</v>
      </c>
      <c r="N190" s="1" t="str">
        <f t="array" ref="N190">IF($M190=0,'Class Rules'!$D$3,INDEX('Class Rules'!$D$6:$D$85,MATCH($M190,'Class Rules'!$A$6:$A$85,0)))</f>
        <v>Passenger LDV</v>
      </c>
      <c r="O190" s="1" t="str">
        <f t="array" ref="O190">IF(SUMPRODUCT(MAX(ISNUMBER(SEARCH(Fuel_Rules!$A$6:$A$30,$E190))*ISNUMBER(SEARCH(Fuel_Rules!$B$6:$B$30,$F190))*(Fuel_Rules!$A$6:$A$30&lt;&gt;"")))&gt;0,"Plug-in hybrid",IF($G190="Diesel","Diesel","Gasoline"))</f>
        <v>Gasoline</v>
      </c>
    </row>
    <row r="191" spans="1:15" ht="15" customHeight="1" x14ac:dyDescent="0.25">
      <c r="A191" s="1">
        <v>2022</v>
      </c>
      <c r="B191" s="1" t="s">
        <v>293</v>
      </c>
      <c r="C191" s="1" t="s">
        <v>872</v>
      </c>
      <c r="D191" s="1" t="s">
        <v>873</v>
      </c>
      <c r="E191" s="1" t="s">
        <v>831</v>
      </c>
      <c r="F191" s="1" t="s">
        <v>874</v>
      </c>
      <c r="G191" s="1" t="s">
        <v>103</v>
      </c>
      <c r="H191" s="1" t="s">
        <v>437</v>
      </c>
      <c r="I191" s="1">
        <v>1.6</v>
      </c>
      <c r="J191" s="1">
        <v>2023</v>
      </c>
      <c r="K191" s="1">
        <v>100884</v>
      </c>
      <c r="L191" s="1">
        <v>0</v>
      </c>
      <c r="M191" s="1">
        <f t="array" ref="M191">SUMPRODUCT(MAX(ISNUMBER(SEARCH('Class Rules'!$B$6:$B$85,$E191))*ISNUMBER(SEARCH('Class Rules'!$C$6:$C$85,$F191))*'Class Rules'!$A$6:$A$85))</f>
        <v>0</v>
      </c>
      <c r="N191" s="1" t="str">
        <f t="array" ref="N191">IF($M191=0,'Class Rules'!$D$3,INDEX('Class Rules'!$D$6:$D$85,MATCH($M191,'Class Rules'!$A$6:$A$85,0)))</f>
        <v>Passenger LDV</v>
      </c>
      <c r="O191" s="1" t="str">
        <f t="array" ref="O191">IF(SUMPRODUCT(MAX(ISNUMBER(SEARCH(Fuel_Rules!$A$6:$A$30,$E191))*ISNUMBER(SEARCH(Fuel_Rules!$B$6:$B$30,$F191))*(Fuel_Rules!$A$6:$A$30&lt;&gt;"")))&gt;0,"Plug-in hybrid",IF($G191="Diesel","Diesel","Gasoline"))</f>
        <v>Gasoline</v>
      </c>
    </row>
    <row r="192" spans="1:15" ht="15" customHeight="1" x14ac:dyDescent="0.25">
      <c r="A192" s="1">
        <v>2022</v>
      </c>
      <c r="B192" s="1" t="s">
        <v>293</v>
      </c>
      <c r="C192" s="1" t="s">
        <v>875</v>
      </c>
      <c r="D192" s="1" t="s">
        <v>876</v>
      </c>
      <c r="E192" s="1" t="s">
        <v>831</v>
      </c>
      <c r="F192" s="1" t="s">
        <v>877</v>
      </c>
      <c r="G192" s="1" t="s">
        <v>103</v>
      </c>
      <c r="H192" s="1" t="s">
        <v>437</v>
      </c>
      <c r="I192" s="1">
        <v>1.6</v>
      </c>
      <c r="J192" s="1">
        <v>2023</v>
      </c>
      <c r="K192" s="1">
        <v>113202</v>
      </c>
      <c r="L192" s="1">
        <v>0</v>
      </c>
      <c r="M192" s="1">
        <f t="array" ref="M192">SUMPRODUCT(MAX(ISNUMBER(SEARCH('Class Rules'!$B$6:$B$85,$E192))*ISNUMBER(SEARCH('Class Rules'!$C$6:$C$85,$F192))*'Class Rules'!$A$6:$A$85))</f>
        <v>0</v>
      </c>
      <c r="N192" s="1" t="str">
        <f t="array" ref="N192">IF($M192=0,'Class Rules'!$D$3,INDEX('Class Rules'!$D$6:$D$85,MATCH($M192,'Class Rules'!$A$6:$A$85,0)))</f>
        <v>Passenger LDV</v>
      </c>
      <c r="O192" s="1" t="str">
        <f t="array" ref="O192">IF(SUMPRODUCT(MAX(ISNUMBER(SEARCH(Fuel_Rules!$A$6:$A$30,$E192))*ISNUMBER(SEARCH(Fuel_Rules!$B$6:$B$30,$F192))*(Fuel_Rules!$A$6:$A$30&lt;&gt;"")))&gt;0,"Plug-in hybrid",IF($G192="Diesel","Diesel","Gasoline"))</f>
        <v>Gasoline</v>
      </c>
    </row>
    <row r="193" spans="1:15" ht="15" customHeight="1" x14ac:dyDescent="0.25">
      <c r="A193" s="1">
        <v>2022</v>
      </c>
      <c r="B193" s="1" t="s">
        <v>293</v>
      </c>
      <c r="C193" s="1" t="s">
        <v>878</v>
      </c>
      <c r="D193" s="1" t="s">
        <v>879</v>
      </c>
      <c r="E193" s="1" t="s">
        <v>831</v>
      </c>
      <c r="F193" s="1" t="s">
        <v>880</v>
      </c>
      <c r="G193" s="1" t="s">
        <v>105</v>
      </c>
      <c r="H193" s="1" t="s">
        <v>298</v>
      </c>
      <c r="I193" s="1">
        <v>2</v>
      </c>
      <c r="J193" s="1">
        <v>2023</v>
      </c>
      <c r="K193" s="1">
        <v>218787</v>
      </c>
      <c r="L193" s="1">
        <v>0</v>
      </c>
      <c r="M193" s="1">
        <f t="array" ref="M193">SUMPRODUCT(MAX(ISNUMBER(SEARCH('Class Rules'!$B$6:$B$85,$E193))*ISNUMBER(SEARCH('Class Rules'!$C$6:$C$85,$F193))*'Class Rules'!$A$6:$A$85))</f>
        <v>31</v>
      </c>
      <c r="N193" s="1" t="str">
        <f t="array" ref="N193">IF($M193=0,'Class Rules'!$D$3,INDEX('Class Rules'!$D$6:$D$85,MATCH($M193,'Class Rules'!$A$6:$A$85,0)))</f>
        <v>Freight LDV</v>
      </c>
      <c r="O193" s="1" t="str">
        <f t="array" ref="O193">IF(SUMPRODUCT(MAX(ISNUMBER(SEARCH(Fuel_Rules!$A$6:$A$30,$E193))*ISNUMBER(SEARCH(Fuel_Rules!$B$6:$B$30,$F193))*(Fuel_Rules!$A$6:$A$30&lt;&gt;"")))&gt;0,"Plug-in hybrid",IF($G193="Diesel","Diesel","Gasoline"))</f>
        <v>Diesel</v>
      </c>
    </row>
    <row r="194" spans="1:15" ht="15" customHeight="1" x14ac:dyDescent="0.25">
      <c r="A194" s="1">
        <v>2022</v>
      </c>
      <c r="B194" s="1" t="s">
        <v>293</v>
      </c>
      <c r="C194" s="1" t="s">
        <v>881</v>
      </c>
      <c r="D194" s="1" t="s">
        <v>882</v>
      </c>
      <c r="E194" s="1" t="s">
        <v>831</v>
      </c>
      <c r="F194" s="1" t="s">
        <v>883</v>
      </c>
      <c r="G194" s="1" t="s">
        <v>103</v>
      </c>
      <c r="H194" s="1" t="s">
        <v>437</v>
      </c>
      <c r="I194" s="1">
        <v>1.6</v>
      </c>
      <c r="J194" s="1">
        <v>2023</v>
      </c>
      <c r="K194" s="1">
        <v>104895</v>
      </c>
      <c r="L194" s="1">
        <v>0</v>
      </c>
      <c r="M194" s="1">
        <f t="array" ref="M194">SUMPRODUCT(MAX(ISNUMBER(SEARCH('Class Rules'!$B$6:$B$85,$E194))*ISNUMBER(SEARCH('Class Rules'!$C$6:$C$85,$F194))*'Class Rules'!$A$6:$A$85))</f>
        <v>0</v>
      </c>
      <c r="N194" s="1" t="str">
        <f t="array" ref="N194">IF($M194=0,'Class Rules'!$D$3,INDEX('Class Rules'!$D$6:$D$85,MATCH($M194,'Class Rules'!$A$6:$A$85,0)))</f>
        <v>Passenger LDV</v>
      </c>
      <c r="O194" s="1" t="str">
        <f t="array" ref="O194">IF(SUMPRODUCT(MAX(ISNUMBER(SEARCH(Fuel_Rules!$A$6:$A$30,$E194))*ISNUMBER(SEARCH(Fuel_Rules!$B$6:$B$30,$F194))*(Fuel_Rules!$A$6:$A$30&lt;&gt;"")))&gt;0,"Plug-in hybrid",IF($G194="Diesel","Diesel","Gasoline"))</f>
        <v>Gasoline</v>
      </c>
    </row>
    <row r="195" spans="1:15" ht="15" customHeight="1" x14ac:dyDescent="0.25">
      <c r="A195" s="1">
        <v>2022</v>
      </c>
      <c r="B195" s="1" t="s">
        <v>293</v>
      </c>
      <c r="C195" s="1" t="s">
        <v>884</v>
      </c>
      <c r="D195" s="1" t="s">
        <v>885</v>
      </c>
      <c r="E195" s="1" t="s">
        <v>886</v>
      </c>
      <c r="F195" s="1" t="s">
        <v>887</v>
      </c>
      <c r="G195" s="1" t="s">
        <v>103</v>
      </c>
      <c r="H195" s="1" t="s">
        <v>298</v>
      </c>
      <c r="I195" s="1">
        <v>1.3</v>
      </c>
      <c r="J195" s="1">
        <v>2023</v>
      </c>
      <c r="K195" s="1">
        <v>76956</v>
      </c>
      <c r="L195" s="1">
        <v>0</v>
      </c>
      <c r="M195" s="1">
        <f t="array" ref="M195">SUMPRODUCT(MAX(ISNUMBER(SEARCH('Class Rules'!$B$6:$B$85,$E195))*ISNUMBER(SEARCH('Class Rules'!$C$6:$C$85,$F195))*'Class Rules'!$A$6:$A$85))</f>
        <v>35</v>
      </c>
      <c r="N195" s="1" t="str">
        <f t="array" ref="N195">IF($M195=0,'Class Rules'!$D$3,INDEX('Class Rules'!$D$6:$D$85,MATCH($M195,'Class Rules'!$A$6:$A$85,0)))</f>
        <v>Freight LDV</v>
      </c>
      <c r="O195" s="1" t="str">
        <f t="array" ref="O195">IF(SUMPRODUCT(MAX(ISNUMBER(SEARCH(Fuel_Rules!$A$6:$A$30,$E195))*ISNUMBER(SEARCH(Fuel_Rules!$B$6:$B$30,$F195))*(Fuel_Rules!$A$6:$A$30&lt;&gt;"")))&gt;0,"Plug-in hybrid",IF($G195="Diesel","Diesel","Gasoline"))</f>
        <v>Gasoline</v>
      </c>
    </row>
    <row r="196" spans="1:15" ht="15" customHeight="1" x14ac:dyDescent="0.25">
      <c r="A196" s="1">
        <v>2022</v>
      </c>
      <c r="B196" s="1" t="s">
        <v>293</v>
      </c>
      <c r="C196" s="1" t="s">
        <v>888</v>
      </c>
      <c r="D196" s="1" t="s">
        <v>889</v>
      </c>
      <c r="E196" s="1" t="s">
        <v>886</v>
      </c>
      <c r="F196" s="1" t="s">
        <v>890</v>
      </c>
      <c r="G196" s="1" t="s">
        <v>103</v>
      </c>
      <c r="H196" s="1" t="s">
        <v>298</v>
      </c>
      <c r="I196" s="1">
        <v>1.3</v>
      </c>
      <c r="J196" s="1">
        <v>2023</v>
      </c>
      <c r="K196" s="1">
        <v>84120</v>
      </c>
      <c r="L196" s="1">
        <v>0</v>
      </c>
      <c r="M196" s="1">
        <f t="array" ref="M196">SUMPRODUCT(MAX(ISNUMBER(SEARCH('Class Rules'!$B$6:$B$85,$E196))*ISNUMBER(SEARCH('Class Rules'!$C$6:$C$85,$F196))*'Class Rules'!$A$6:$A$85))</f>
        <v>35</v>
      </c>
      <c r="N196" s="1" t="str">
        <f t="array" ref="N196">IF($M196=0,'Class Rules'!$D$3,INDEX('Class Rules'!$D$6:$D$85,MATCH($M196,'Class Rules'!$A$6:$A$85,0)))</f>
        <v>Freight LDV</v>
      </c>
      <c r="O196" s="1" t="str">
        <f t="array" ref="O196">IF(SUMPRODUCT(MAX(ISNUMBER(SEARCH(Fuel_Rules!$A$6:$A$30,$E196))*ISNUMBER(SEARCH(Fuel_Rules!$B$6:$B$30,$F196))*(Fuel_Rules!$A$6:$A$30&lt;&gt;"")))&gt;0,"Plug-in hybrid",IF($G196="Diesel","Diesel","Gasoline"))</f>
        <v>Gasoline</v>
      </c>
    </row>
    <row r="197" spans="1:15" ht="15" customHeight="1" x14ac:dyDescent="0.25">
      <c r="A197" s="1">
        <v>2022</v>
      </c>
      <c r="B197" s="1" t="s">
        <v>293</v>
      </c>
      <c r="C197" s="1" t="s">
        <v>891</v>
      </c>
      <c r="D197" s="1" t="s">
        <v>892</v>
      </c>
      <c r="E197" s="1" t="s">
        <v>886</v>
      </c>
      <c r="F197" s="1" t="s">
        <v>893</v>
      </c>
      <c r="G197" s="1" t="s">
        <v>103</v>
      </c>
      <c r="H197" s="1" t="s">
        <v>298</v>
      </c>
      <c r="I197" s="1">
        <v>1.3</v>
      </c>
      <c r="J197" s="1">
        <v>2023</v>
      </c>
      <c r="K197" s="1">
        <v>86415</v>
      </c>
      <c r="L197" s="1">
        <v>0</v>
      </c>
      <c r="M197" s="1">
        <f t="array" ref="M197">SUMPRODUCT(MAX(ISNUMBER(SEARCH('Class Rules'!$B$6:$B$85,$E197))*ISNUMBER(SEARCH('Class Rules'!$C$6:$C$85,$F197))*'Class Rules'!$A$6:$A$85))</f>
        <v>35</v>
      </c>
      <c r="N197" s="1" t="str">
        <f t="array" ref="N197">IF($M197=0,'Class Rules'!$D$3,INDEX('Class Rules'!$D$6:$D$85,MATCH($M197,'Class Rules'!$A$6:$A$85,0)))</f>
        <v>Freight LDV</v>
      </c>
      <c r="O197" s="1" t="str">
        <f t="array" ref="O197">IF(SUMPRODUCT(MAX(ISNUMBER(SEARCH(Fuel_Rules!$A$6:$A$30,$E197))*ISNUMBER(SEARCH(Fuel_Rules!$B$6:$B$30,$F197))*(Fuel_Rules!$A$6:$A$30&lt;&gt;"")))&gt;0,"Plug-in hybrid",IF($G197="Diesel","Diesel","Gasoline"))</f>
        <v>Gasoline</v>
      </c>
    </row>
    <row r="198" spans="1:15" ht="15" customHeight="1" x14ac:dyDescent="0.25">
      <c r="A198" s="1">
        <v>2022</v>
      </c>
      <c r="B198" s="1" t="s">
        <v>293</v>
      </c>
      <c r="C198" s="1" t="s">
        <v>894</v>
      </c>
      <c r="D198" s="1" t="s">
        <v>895</v>
      </c>
      <c r="E198" s="1" t="s">
        <v>896</v>
      </c>
      <c r="F198" s="1" t="s">
        <v>897</v>
      </c>
      <c r="G198" s="1" t="s">
        <v>103</v>
      </c>
      <c r="H198" s="1" t="s">
        <v>298</v>
      </c>
      <c r="I198" s="1">
        <v>3.9</v>
      </c>
      <c r="J198" s="1">
        <v>2023</v>
      </c>
      <c r="K198" s="1">
        <v>4114071</v>
      </c>
      <c r="L198" s="1">
        <v>0</v>
      </c>
      <c r="M198" s="1">
        <f t="array" ref="M198">SUMPRODUCT(MAX(ISNUMBER(SEARCH('Class Rules'!$B$6:$B$85,$E198))*ISNUMBER(SEARCH('Class Rules'!$C$6:$C$85,$F198))*'Class Rules'!$A$6:$A$85))</f>
        <v>0</v>
      </c>
      <c r="N198" s="1" t="str">
        <f t="array" ref="N198">IF($M198=0,'Class Rules'!$D$3,INDEX('Class Rules'!$D$6:$D$85,MATCH($M198,'Class Rules'!$A$6:$A$85,0)))</f>
        <v>Passenger LDV</v>
      </c>
      <c r="O198" s="1" t="str">
        <f t="array" ref="O198">IF(SUMPRODUCT(MAX(ISNUMBER(SEARCH(Fuel_Rules!$A$6:$A$30,$E198))*ISNUMBER(SEARCH(Fuel_Rules!$B$6:$B$30,$F198))*(Fuel_Rules!$A$6:$A$30&lt;&gt;"")))&gt;0,"Plug-in hybrid",IF($G198="Diesel","Diesel","Gasoline"))</f>
        <v>Gasoline</v>
      </c>
    </row>
    <row r="199" spans="1:15" ht="15" customHeight="1" x14ac:dyDescent="0.25">
      <c r="A199" s="1">
        <v>2022</v>
      </c>
      <c r="B199" s="1" t="s">
        <v>293</v>
      </c>
      <c r="C199" s="1" t="s">
        <v>898</v>
      </c>
      <c r="D199" s="1" t="s">
        <v>899</v>
      </c>
      <c r="E199" s="1" t="s">
        <v>896</v>
      </c>
      <c r="F199" s="1" t="s">
        <v>900</v>
      </c>
      <c r="G199" s="1" t="s">
        <v>103</v>
      </c>
      <c r="H199" s="1" t="s">
        <v>298</v>
      </c>
      <c r="I199" s="1">
        <v>3.9</v>
      </c>
      <c r="J199" s="1">
        <v>2023</v>
      </c>
      <c r="K199" s="1">
        <v>4916816</v>
      </c>
      <c r="L199" s="1">
        <v>0</v>
      </c>
      <c r="M199" s="1">
        <f t="array" ref="M199">SUMPRODUCT(MAX(ISNUMBER(SEARCH('Class Rules'!$B$6:$B$85,$E199))*ISNUMBER(SEARCH('Class Rules'!$C$6:$C$85,$F199))*'Class Rules'!$A$6:$A$85))</f>
        <v>0</v>
      </c>
      <c r="N199" s="1" t="str">
        <f t="array" ref="N199">IF($M199=0,'Class Rules'!$D$3,INDEX('Class Rules'!$D$6:$D$85,MATCH($M199,'Class Rules'!$A$6:$A$85,0)))</f>
        <v>Passenger LDV</v>
      </c>
      <c r="O199" s="1" t="str">
        <f t="array" ref="O199">IF(SUMPRODUCT(MAX(ISNUMBER(SEARCH(Fuel_Rules!$A$6:$A$30,$E199))*ISNUMBER(SEARCH(Fuel_Rules!$B$6:$B$30,$F199))*(Fuel_Rules!$A$6:$A$30&lt;&gt;"")))&gt;0,"Plug-in hybrid",IF($G199="Diesel","Diesel","Gasoline"))</f>
        <v>Gasoline</v>
      </c>
    </row>
    <row r="200" spans="1:15" ht="15" customHeight="1" x14ac:dyDescent="0.25">
      <c r="A200" s="1">
        <v>2022</v>
      </c>
      <c r="B200" s="1" t="s">
        <v>293</v>
      </c>
      <c r="C200" s="1" t="s">
        <v>901</v>
      </c>
      <c r="D200" s="1" t="s">
        <v>902</v>
      </c>
      <c r="E200" s="1" t="s">
        <v>896</v>
      </c>
      <c r="F200" s="1" t="s">
        <v>903</v>
      </c>
      <c r="G200" s="1" t="s">
        <v>103</v>
      </c>
      <c r="H200" s="1" t="s">
        <v>298</v>
      </c>
      <c r="I200" s="1">
        <v>4</v>
      </c>
      <c r="J200" s="1">
        <v>2023</v>
      </c>
      <c r="K200" s="1">
        <v>7284510</v>
      </c>
      <c r="L200" s="1">
        <v>0</v>
      </c>
      <c r="M200" s="1">
        <f t="array" ref="M200">SUMPRODUCT(MAX(ISNUMBER(SEARCH('Class Rules'!$B$6:$B$85,$E200))*ISNUMBER(SEARCH('Class Rules'!$C$6:$C$85,$F200))*'Class Rules'!$A$6:$A$85))</f>
        <v>0</v>
      </c>
      <c r="N200" s="1" t="str">
        <f t="array" ref="N200">IF($M200=0,'Class Rules'!$D$3,INDEX('Class Rules'!$D$6:$D$85,MATCH($M200,'Class Rules'!$A$6:$A$85,0)))</f>
        <v>Passenger LDV</v>
      </c>
      <c r="O200" s="1" t="str">
        <f t="array" ref="O200">IF(SUMPRODUCT(MAX(ISNUMBER(SEARCH(Fuel_Rules!$A$6:$A$30,$E200))*ISNUMBER(SEARCH(Fuel_Rules!$B$6:$B$30,$F200))*(Fuel_Rules!$A$6:$A$30&lt;&gt;"")))&gt;0,"Plug-in hybrid",IF($G200="Diesel","Diesel","Gasoline"))</f>
        <v>Gasoline</v>
      </c>
    </row>
    <row r="201" spans="1:15" ht="15" customHeight="1" x14ac:dyDescent="0.25">
      <c r="A201" s="1">
        <v>2022</v>
      </c>
      <c r="B201" s="1" t="s">
        <v>293</v>
      </c>
      <c r="C201" s="1" t="s">
        <v>904</v>
      </c>
      <c r="D201" s="1" t="s">
        <v>905</v>
      </c>
      <c r="E201" s="1" t="s">
        <v>896</v>
      </c>
      <c r="F201" s="1" t="s">
        <v>906</v>
      </c>
      <c r="G201" s="1" t="s">
        <v>103</v>
      </c>
      <c r="H201" s="1" t="s">
        <v>298</v>
      </c>
      <c r="I201" s="1">
        <v>6.5</v>
      </c>
      <c r="J201" s="1">
        <v>2023</v>
      </c>
      <c r="K201" s="1">
        <v>6923680</v>
      </c>
      <c r="L201" s="1">
        <v>0</v>
      </c>
      <c r="M201" s="1">
        <f t="array" ref="M201">SUMPRODUCT(MAX(ISNUMBER(SEARCH('Class Rules'!$B$6:$B$85,$E201))*ISNUMBER(SEARCH('Class Rules'!$C$6:$C$85,$F201))*'Class Rules'!$A$6:$A$85))</f>
        <v>0</v>
      </c>
      <c r="N201" s="1" t="str">
        <f t="array" ref="N201">IF($M201=0,'Class Rules'!$D$3,INDEX('Class Rules'!$D$6:$D$85,MATCH($M201,'Class Rules'!$A$6:$A$85,0)))</f>
        <v>Passenger LDV</v>
      </c>
      <c r="O201" s="1" t="str">
        <f t="array" ref="O201">IF(SUMPRODUCT(MAX(ISNUMBER(SEARCH(Fuel_Rules!$A$6:$A$30,$E201))*ISNUMBER(SEARCH(Fuel_Rules!$B$6:$B$30,$F201))*(Fuel_Rules!$A$6:$A$30&lt;&gt;"")))&gt;0,"Plug-in hybrid",IF($G201="Diesel","Diesel","Gasoline"))</f>
        <v>Gasoline</v>
      </c>
    </row>
    <row r="202" spans="1:15" ht="15" customHeight="1" x14ac:dyDescent="0.25">
      <c r="A202" s="1">
        <v>2022</v>
      </c>
      <c r="B202" s="1" t="s">
        <v>293</v>
      </c>
      <c r="C202" s="1" t="s">
        <v>907</v>
      </c>
      <c r="D202" s="1" t="s">
        <v>908</v>
      </c>
      <c r="E202" s="1" t="s">
        <v>896</v>
      </c>
      <c r="F202" s="1" t="s">
        <v>909</v>
      </c>
      <c r="G202" s="1" t="s">
        <v>103</v>
      </c>
      <c r="H202" s="1" t="s">
        <v>298</v>
      </c>
      <c r="I202" s="1">
        <v>3.9</v>
      </c>
      <c r="J202" s="1">
        <v>2023</v>
      </c>
      <c r="K202" s="1">
        <v>3411668</v>
      </c>
      <c r="L202" s="1">
        <v>0</v>
      </c>
      <c r="M202" s="1">
        <f t="array" ref="M202">SUMPRODUCT(MAX(ISNUMBER(SEARCH('Class Rules'!$B$6:$B$85,$E202))*ISNUMBER(SEARCH('Class Rules'!$C$6:$C$85,$F202))*'Class Rules'!$A$6:$A$85))</f>
        <v>0</v>
      </c>
      <c r="N202" s="1" t="str">
        <f t="array" ref="N202">IF($M202=0,'Class Rules'!$D$3,INDEX('Class Rules'!$D$6:$D$85,MATCH($M202,'Class Rules'!$A$6:$A$85,0)))</f>
        <v>Passenger LDV</v>
      </c>
      <c r="O202" s="1" t="str">
        <f t="array" ref="O202">IF(SUMPRODUCT(MAX(ISNUMBER(SEARCH(Fuel_Rules!$A$6:$A$30,$E202))*ISNUMBER(SEARCH(Fuel_Rules!$B$6:$B$30,$F202))*(Fuel_Rules!$A$6:$A$30&lt;&gt;"")))&gt;0,"Plug-in hybrid",IF($G202="Diesel","Diesel","Gasoline"))</f>
        <v>Gasoline</v>
      </c>
    </row>
    <row r="203" spans="1:15" ht="15" customHeight="1" x14ac:dyDescent="0.25">
      <c r="A203" s="1">
        <v>2022</v>
      </c>
      <c r="B203" s="1" t="s">
        <v>293</v>
      </c>
      <c r="C203" s="1" t="s">
        <v>910</v>
      </c>
      <c r="D203" s="1" t="s">
        <v>911</v>
      </c>
      <c r="E203" s="1" t="s">
        <v>896</v>
      </c>
      <c r="F203" s="1" t="s">
        <v>912</v>
      </c>
      <c r="G203" s="1" t="s">
        <v>103</v>
      </c>
      <c r="H203" s="1" t="s">
        <v>298</v>
      </c>
      <c r="I203" s="1">
        <v>3.9</v>
      </c>
      <c r="J203" s="1">
        <v>2023</v>
      </c>
      <c r="K203" s="1">
        <v>3515236</v>
      </c>
      <c r="L203" s="1">
        <v>0</v>
      </c>
      <c r="M203" s="1">
        <f t="array" ref="M203">SUMPRODUCT(MAX(ISNUMBER(SEARCH('Class Rules'!$B$6:$B$85,$E203))*ISNUMBER(SEARCH('Class Rules'!$C$6:$C$85,$F203))*'Class Rules'!$A$6:$A$85))</f>
        <v>0</v>
      </c>
      <c r="N203" s="1" t="str">
        <f t="array" ref="N203">IF($M203=0,'Class Rules'!$D$3,INDEX('Class Rules'!$D$6:$D$85,MATCH($M203,'Class Rules'!$A$6:$A$85,0)))</f>
        <v>Passenger LDV</v>
      </c>
      <c r="O203" s="1" t="str">
        <f t="array" ref="O203">IF(SUMPRODUCT(MAX(ISNUMBER(SEARCH(Fuel_Rules!$A$6:$A$30,$E203))*ISNUMBER(SEARCH(Fuel_Rules!$B$6:$B$30,$F203))*(Fuel_Rules!$A$6:$A$30&lt;&gt;"")))&gt;0,"Plug-in hybrid",IF($G203="Diesel","Diesel","Gasoline"))</f>
        <v>Gasoline</v>
      </c>
    </row>
    <row r="204" spans="1:15" ht="15" customHeight="1" x14ac:dyDescent="0.25">
      <c r="A204" s="1">
        <v>2022</v>
      </c>
      <c r="B204" s="1" t="s">
        <v>293</v>
      </c>
      <c r="C204" s="1" t="s">
        <v>913</v>
      </c>
      <c r="D204" s="1" t="s">
        <v>914</v>
      </c>
      <c r="E204" s="1" t="s">
        <v>915</v>
      </c>
      <c r="F204" s="1" t="s">
        <v>916</v>
      </c>
      <c r="G204" s="1" t="s">
        <v>103</v>
      </c>
      <c r="H204" s="1" t="s">
        <v>298</v>
      </c>
      <c r="I204" s="1">
        <v>1.8</v>
      </c>
      <c r="J204" s="1">
        <v>2023</v>
      </c>
      <c r="K204" s="1">
        <v>122014</v>
      </c>
      <c r="L204" s="1">
        <v>0</v>
      </c>
      <c r="M204" s="1">
        <f t="array" ref="M204">SUMPRODUCT(MAX(ISNUMBER(SEARCH('Class Rules'!$B$6:$B$85,$E204))*ISNUMBER(SEARCH('Class Rules'!$C$6:$C$85,$F204))*'Class Rules'!$A$6:$A$85))</f>
        <v>8</v>
      </c>
      <c r="N204" s="1" t="str">
        <f t="array" ref="N204">IF($M204=0,'Class Rules'!$D$3,INDEX('Class Rules'!$D$6:$D$85,MATCH($M204,'Class Rules'!$A$6:$A$85,0)))</f>
        <v>Freight LDV</v>
      </c>
      <c r="O204" s="1" t="str">
        <f t="array" ref="O204">IF(SUMPRODUCT(MAX(ISNUMBER(SEARCH(Fuel_Rules!$A$6:$A$30,$E204))*ISNUMBER(SEARCH(Fuel_Rules!$B$6:$B$30,$F204))*(Fuel_Rules!$A$6:$A$30&lt;&gt;"")))&gt;0,"Plug-in hybrid",IF($G204="Diesel","Diesel","Gasoline"))</f>
        <v>Gasoline</v>
      </c>
    </row>
    <row r="205" spans="1:15" ht="15" customHeight="1" x14ac:dyDescent="0.25">
      <c r="A205" s="1">
        <v>2022</v>
      </c>
      <c r="B205" s="1" t="s">
        <v>293</v>
      </c>
      <c r="C205" s="1" t="s">
        <v>917</v>
      </c>
      <c r="D205" s="1" t="s">
        <v>918</v>
      </c>
      <c r="E205" s="1" t="s">
        <v>915</v>
      </c>
      <c r="F205" s="1" t="s">
        <v>919</v>
      </c>
      <c r="G205" s="1" t="s">
        <v>103</v>
      </c>
      <c r="H205" s="1" t="s">
        <v>298</v>
      </c>
      <c r="I205" s="1">
        <v>1.8</v>
      </c>
      <c r="J205" s="1">
        <v>2023</v>
      </c>
      <c r="K205" s="1">
        <v>132771</v>
      </c>
      <c r="L205" s="1">
        <v>0</v>
      </c>
      <c r="M205" s="1">
        <f t="array" ref="M205">SUMPRODUCT(MAX(ISNUMBER(SEARCH('Class Rules'!$B$6:$B$85,$E205))*ISNUMBER(SEARCH('Class Rules'!$C$6:$C$85,$F205))*'Class Rules'!$A$6:$A$85))</f>
        <v>0</v>
      </c>
      <c r="N205" s="1" t="str">
        <f t="array" ref="N205">IF($M205=0,'Class Rules'!$D$3,INDEX('Class Rules'!$D$6:$D$85,MATCH($M205,'Class Rules'!$A$6:$A$85,0)))</f>
        <v>Passenger LDV</v>
      </c>
      <c r="O205" s="1" t="str">
        <f t="array" ref="O205">IF(SUMPRODUCT(MAX(ISNUMBER(SEARCH(Fuel_Rules!$A$6:$A$30,$E205))*ISNUMBER(SEARCH(Fuel_Rules!$B$6:$B$30,$F205))*(Fuel_Rules!$A$6:$A$30&lt;&gt;"")))&gt;0,"Plug-in hybrid",IF($G205="Diesel","Diesel","Gasoline"))</f>
        <v>Gasoline</v>
      </c>
    </row>
    <row r="206" spans="1:15" ht="15" customHeight="1" x14ac:dyDescent="0.25">
      <c r="A206" s="1">
        <v>2022</v>
      </c>
      <c r="B206" s="1" t="s">
        <v>293</v>
      </c>
      <c r="C206" s="1" t="s">
        <v>920</v>
      </c>
      <c r="D206" s="1" t="s">
        <v>921</v>
      </c>
      <c r="E206" s="1" t="s">
        <v>915</v>
      </c>
      <c r="F206" s="1" t="s">
        <v>922</v>
      </c>
      <c r="G206" s="1" t="s">
        <v>103</v>
      </c>
      <c r="H206" s="1" t="s">
        <v>298</v>
      </c>
      <c r="I206" s="1">
        <v>1.4</v>
      </c>
      <c r="J206" s="1">
        <v>2023</v>
      </c>
      <c r="K206" s="1">
        <v>61595</v>
      </c>
      <c r="L206" s="1">
        <v>0</v>
      </c>
      <c r="M206" s="1">
        <f t="array" ref="M206">SUMPRODUCT(MAX(ISNUMBER(SEARCH('Class Rules'!$B$6:$B$85,$E206))*ISNUMBER(SEARCH('Class Rules'!$C$6:$C$85,$F206))*'Class Rules'!$A$6:$A$85))</f>
        <v>0</v>
      </c>
      <c r="N206" s="1" t="str">
        <f t="array" ref="N206">IF($M206=0,'Class Rules'!$D$3,INDEX('Class Rules'!$D$6:$D$85,MATCH($M206,'Class Rules'!$A$6:$A$85,0)))</f>
        <v>Passenger LDV</v>
      </c>
      <c r="O206" s="1" t="str">
        <f t="array" ref="O206">IF(SUMPRODUCT(MAX(ISNUMBER(SEARCH(Fuel_Rules!$A$6:$A$30,$E206))*ISNUMBER(SEARCH(Fuel_Rules!$B$6:$B$30,$F206))*(Fuel_Rules!$A$6:$A$30&lt;&gt;"")))&gt;0,"Plug-in hybrid",IF($G206="Diesel","Diesel","Gasoline"))</f>
        <v>Gasoline</v>
      </c>
    </row>
    <row r="207" spans="1:15" ht="15" customHeight="1" x14ac:dyDescent="0.25">
      <c r="A207" s="1">
        <v>2022</v>
      </c>
      <c r="B207" s="1" t="s">
        <v>293</v>
      </c>
      <c r="C207" s="1" t="s">
        <v>923</v>
      </c>
      <c r="D207" s="1" t="s">
        <v>924</v>
      </c>
      <c r="E207" s="1" t="s">
        <v>915</v>
      </c>
      <c r="F207" s="1" t="s">
        <v>925</v>
      </c>
      <c r="G207" s="1" t="s">
        <v>103</v>
      </c>
      <c r="H207" s="1" t="s">
        <v>298</v>
      </c>
      <c r="I207" s="1">
        <v>1.4</v>
      </c>
      <c r="J207" s="1">
        <v>2023</v>
      </c>
      <c r="K207" s="1">
        <v>77300</v>
      </c>
      <c r="L207" s="1">
        <v>0</v>
      </c>
      <c r="M207" s="1">
        <f t="array" ref="M207">SUMPRODUCT(MAX(ISNUMBER(SEARCH('Class Rules'!$B$6:$B$85,$E207))*ISNUMBER(SEARCH('Class Rules'!$C$6:$C$85,$F207))*'Class Rules'!$A$6:$A$85))</f>
        <v>3</v>
      </c>
      <c r="N207" s="1" t="str">
        <f t="array" ref="N207">IF($M207=0,'Class Rules'!$D$3,INDEX('Class Rules'!$D$6:$D$85,MATCH($M207,'Class Rules'!$A$6:$A$85,0)))</f>
        <v>Freight LDV</v>
      </c>
      <c r="O207" s="1" t="str">
        <f t="array" ref="O207">IF(SUMPRODUCT(MAX(ISNUMBER(SEARCH(Fuel_Rules!$A$6:$A$30,$E207))*ISNUMBER(SEARCH(Fuel_Rules!$B$6:$B$30,$F207))*(Fuel_Rules!$A$6:$A$30&lt;&gt;"")))&gt;0,"Plug-in hybrid",IF($G207="Diesel","Diesel","Gasoline"))</f>
        <v>Gasoline</v>
      </c>
    </row>
    <row r="208" spans="1:15" ht="15" customHeight="1" x14ac:dyDescent="0.25">
      <c r="A208" s="1">
        <v>2022</v>
      </c>
      <c r="B208" s="1" t="s">
        <v>293</v>
      </c>
      <c r="C208" s="1" t="s">
        <v>926</v>
      </c>
      <c r="D208" s="1" t="s">
        <v>927</v>
      </c>
      <c r="E208" s="1" t="s">
        <v>915</v>
      </c>
      <c r="F208" s="1" t="s">
        <v>928</v>
      </c>
      <c r="G208" s="1" t="s">
        <v>103</v>
      </c>
      <c r="H208" s="1" t="s">
        <v>298</v>
      </c>
      <c r="I208" s="1">
        <v>1</v>
      </c>
      <c r="J208" s="1">
        <v>2023</v>
      </c>
      <c r="K208" s="1">
        <v>68695</v>
      </c>
      <c r="L208" s="1">
        <v>0</v>
      </c>
      <c r="M208" s="1">
        <f t="array" ref="M208">SUMPRODUCT(MAX(ISNUMBER(SEARCH('Class Rules'!$B$6:$B$85,$E208))*ISNUMBER(SEARCH('Class Rules'!$C$6:$C$85,$F208))*'Class Rules'!$A$6:$A$85))</f>
        <v>0</v>
      </c>
      <c r="N208" s="1" t="str">
        <f t="array" ref="N208">IF($M208=0,'Class Rules'!$D$3,INDEX('Class Rules'!$D$6:$D$85,MATCH($M208,'Class Rules'!$A$6:$A$85,0)))</f>
        <v>Passenger LDV</v>
      </c>
      <c r="O208" s="1" t="str">
        <f t="array" ref="O208">IF(SUMPRODUCT(MAX(ISNUMBER(SEARCH(Fuel_Rules!$A$6:$A$30,$E208))*ISNUMBER(SEARCH(Fuel_Rules!$B$6:$B$30,$F208))*(Fuel_Rules!$A$6:$A$30&lt;&gt;"")))&gt;0,"Plug-in hybrid",IF($G208="Diesel","Diesel","Gasoline"))</f>
        <v>Gasoline</v>
      </c>
    </row>
    <row r="209" spans="1:15" ht="15" customHeight="1" x14ac:dyDescent="0.25">
      <c r="A209" s="1">
        <v>2022</v>
      </c>
      <c r="B209" s="1" t="s">
        <v>293</v>
      </c>
      <c r="C209" s="1" t="s">
        <v>929</v>
      </c>
      <c r="D209" s="1" t="s">
        <v>930</v>
      </c>
      <c r="E209" s="1" t="s">
        <v>915</v>
      </c>
      <c r="F209" s="1" t="s">
        <v>931</v>
      </c>
      <c r="G209" s="1" t="s">
        <v>103</v>
      </c>
      <c r="H209" s="1" t="s">
        <v>298</v>
      </c>
      <c r="I209" s="1">
        <v>1.4</v>
      </c>
      <c r="J209" s="1">
        <v>2023</v>
      </c>
      <c r="K209" s="1">
        <v>65745</v>
      </c>
      <c r="L209" s="1">
        <v>0</v>
      </c>
      <c r="M209" s="1">
        <f t="array" ref="M209">SUMPRODUCT(MAX(ISNUMBER(SEARCH('Class Rules'!$B$6:$B$85,$E209))*ISNUMBER(SEARCH('Class Rules'!$C$6:$C$85,$F209))*'Class Rules'!$A$6:$A$85))</f>
        <v>1</v>
      </c>
      <c r="N209" s="1" t="str">
        <f t="array" ref="N209">IF($M209=0,'Class Rules'!$D$3,INDEX('Class Rules'!$D$6:$D$85,MATCH($M209,'Class Rules'!$A$6:$A$85,0)))</f>
        <v>Freight LDV</v>
      </c>
      <c r="O209" s="1" t="str">
        <f t="array" ref="O209">IF(SUMPRODUCT(MAX(ISNUMBER(SEARCH(Fuel_Rules!$A$6:$A$30,$E209))*ISNUMBER(SEARCH(Fuel_Rules!$B$6:$B$30,$F209))*(Fuel_Rules!$A$6:$A$30&lt;&gt;"")))&gt;0,"Plug-in hybrid",IF($G209="Diesel","Diesel","Gasoline"))</f>
        <v>Gasoline</v>
      </c>
    </row>
    <row r="210" spans="1:15" ht="15" customHeight="1" x14ac:dyDescent="0.25">
      <c r="A210" s="1">
        <v>2022</v>
      </c>
      <c r="B210" s="1" t="s">
        <v>293</v>
      </c>
      <c r="C210" s="1" t="s">
        <v>932</v>
      </c>
      <c r="D210" s="1" t="s">
        <v>933</v>
      </c>
      <c r="E210" s="1" t="s">
        <v>915</v>
      </c>
      <c r="F210" s="1" t="s">
        <v>934</v>
      </c>
      <c r="G210" s="1" t="s">
        <v>103</v>
      </c>
      <c r="H210" s="1" t="s">
        <v>437</v>
      </c>
      <c r="I210" s="1">
        <v>1.8</v>
      </c>
      <c r="J210" s="1">
        <v>2023</v>
      </c>
      <c r="K210" s="1">
        <v>123978</v>
      </c>
      <c r="L210" s="1">
        <v>0</v>
      </c>
      <c r="M210" s="1">
        <f t="array" ref="M210">SUMPRODUCT(MAX(ISNUMBER(SEARCH('Class Rules'!$B$6:$B$85,$E210))*ISNUMBER(SEARCH('Class Rules'!$C$6:$C$85,$F210))*'Class Rules'!$A$6:$A$85))</f>
        <v>2</v>
      </c>
      <c r="N210" s="1" t="str">
        <f t="array" ref="N210">IF($M210=0,'Class Rules'!$D$3,INDEX('Class Rules'!$D$6:$D$85,MATCH($M210,'Class Rules'!$A$6:$A$85,0)))</f>
        <v>Freight LDV</v>
      </c>
      <c r="O210" s="1" t="str">
        <f t="array" ref="O210">IF(SUMPRODUCT(MAX(ISNUMBER(SEARCH(Fuel_Rules!$A$6:$A$30,$E210))*ISNUMBER(SEARCH(Fuel_Rules!$B$6:$B$30,$F210))*(Fuel_Rules!$A$6:$A$30&lt;&gt;"")))&gt;0,"Plug-in hybrid",IF($G210="Diesel","Diesel","Gasoline"))</f>
        <v>Gasoline</v>
      </c>
    </row>
    <row r="211" spans="1:15" ht="15" customHeight="1" x14ac:dyDescent="0.25">
      <c r="A211" s="1">
        <v>2022</v>
      </c>
      <c r="B211" s="1" t="s">
        <v>293</v>
      </c>
      <c r="C211" s="1" t="s">
        <v>935</v>
      </c>
      <c r="D211" s="1" t="s">
        <v>936</v>
      </c>
      <c r="E211" s="1" t="s">
        <v>915</v>
      </c>
      <c r="F211" s="1" t="s">
        <v>937</v>
      </c>
      <c r="G211" s="1" t="s">
        <v>105</v>
      </c>
      <c r="H211" s="1" t="s">
        <v>437</v>
      </c>
      <c r="I211" s="1">
        <v>2</v>
      </c>
      <c r="J211" s="1">
        <v>2023</v>
      </c>
      <c r="K211" s="1">
        <v>198610</v>
      </c>
      <c r="L211" s="1">
        <v>0</v>
      </c>
      <c r="M211" s="1">
        <f t="array" ref="M211">SUMPRODUCT(MAX(ISNUMBER(SEARCH('Class Rules'!$B$6:$B$85,$E211))*ISNUMBER(SEARCH('Class Rules'!$C$6:$C$85,$F211))*'Class Rules'!$A$6:$A$85))</f>
        <v>2</v>
      </c>
      <c r="N211" s="1" t="str">
        <f t="array" ref="N211">IF($M211=0,'Class Rules'!$D$3,INDEX('Class Rules'!$D$6:$D$85,MATCH($M211,'Class Rules'!$A$6:$A$85,0)))</f>
        <v>Freight LDV</v>
      </c>
      <c r="O211" s="1" t="str">
        <f t="array" ref="O211">IF(SUMPRODUCT(MAX(ISNUMBER(SEARCH(Fuel_Rules!$A$6:$A$30,$E211))*ISNUMBER(SEARCH(Fuel_Rules!$B$6:$B$30,$F211))*(Fuel_Rules!$A$6:$A$30&lt;&gt;"")))&gt;0,"Plug-in hybrid",IF($G211="Diesel","Diesel","Gasoline"))</f>
        <v>Diesel</v>
      </c>
    </row>
    <row r="212" spans="1:15" ht="15" customHeight="1" x14ac:dyDescent="0.25">
      <c r="A212" s="1">
        <v>2022</v>
      </c>
      <c r="B212" s="1" t="s">
        <v>293</v>
      </c>
      <c r="C212" s="1" t="s">
        <v>938</v>
      </c>
      <c r="D212" s="1" t="s">
        <v>939</v>
      </c>
      <c r="E212" s="1" t="s">
        <v>915</v>
      </c>
      <c r="F212" s="1" t="s">
        <v>940</v>
      </c>
      <c r="G212" s="1" t="s">
        <v>103</v>
      </c>
      <c r="H212" s="1" t="s">
        <v>298</v>
      </c>
      <c r="I212" s="1">
        <v>1</v>
      </c>
      <c r="J212" s="1">
        <v>2023</v>
      </c>
      <c r="K212" s="1">
        <v>59805</v>
      </c>
      <c r="L212" s="1">
        <v>0</v>
      </c>
      <c r="M212" s="1">
        <f t="array" ref="M212">SUMPRODUCT(MAX(ISNUMBER(SEARCH('Class Rules'!$B$6:$B$85,$E212))*ISNUMBER(SEARCH('Class Rules'!$C$6:$C$85,$F212))*'Class Rules'!$A$6:$A$85))</f>
        <v>0</v>
      </c>
      <c r="N212" s="1" t="str">
        <f t="array" ref="N212">IF($M212=0,'Class Rules'!$D$3,INDEX('Class Rules'!$D$6:$D$85,MATCH($M212,'Class Rules'!$A$6:$A$85,0)))</f>
        <v>Passenger LDV</v>
      </c>
      <c r="O212" s="1" t="str">
        <f t="array" ref="O212">IF(SUMPRODUCT(MAX(ISNUMBER(SEARCH(Fuel_Rules!$A$6:$A$30,$E212))*ISNUMBER(SEARCH(Fuel_Rules!$B$6:$B$30,$F212))*(Fuel_Rules!$A$6:$A$30&lt;&gt;"")))&gt;0,"Plug-in hybrid",IF($G212="Diesel","Diesel","Gasoline"))</f>
        <v>Gasoline</v>
      </c>
    </row>
    <row r="213" spans="1:15" ht="15" customHeight="1" x14ac:dyDescent="0.25">
      <c r="A213" s="1">
        <v>2022</v>
      </c>
      <c r="B213" s="1" t="s">
        <v>293</v>
      </c>
      <c r="C213" s="1" t="s">
        <v>941</v>
      </c>
      <c r="D213" s="1" t="s">
        <v>942</v>
      </c>
      <c r="E213" s="1" t="s">
        <v>915</v>
      </c>
      <c r="F213" s="1" t="s">
        <v>943</v>
      </c>
      <c r="G213" s="1" t="s">
        <v>103</v>
      </c>
      <c r="H213" s="1" t="s">
        <v>298</v>
      </c>
      <c r="I213" s="1">
        <v>1</v>
      </c>
      <c r="J213" s="1">
        <v>2023</v>
      </c>
      <c r="K213" s="1">
        <v>49949</v>
      </c>
      <c r="L213" s="1">
        <v>0</v>
      </c>
      <c r="M213" s="1">
        <f t="array" ref="M213">SUMPRODUCT(MAX(ISNUMBER(SEARCH('Class Rules'!$B$6:$B$85,$E213))*ISNUMBER(SEARCH('Class Rules'!$C$6:$C$85,$F213))*'Class Rules'!$A$6:$A$85))</f>
        <v>0</v>
      </c>
      <c r="N213" s="1" t="str">
        <f t="array" ref="N213">IF($M213=0,'Class Rules'!$D$3,INDEX('Class Rules'!$D$6:$D$85,MATCH($M213,'Class Rules'!$A$6:$A$85,0)))</f>
        <v>Passenger LDV</v>
      </c>
      <c r="O213" s="1" t="str">
        <f t="array" ref="O213">IF(SUMPRODUCT(MAX(ISNUMBER(SEARCH(Fuel_Rules!$A$6:$A$30,$E213))*ISNUMBER(SEARCH(Fuel_Rules!$B$6:$B$30,$F213))*(Fuel_Rules!$A$6:$A$30&lt;&gt;"")))&gt;0,"Plug-in hybrid",IF($G213="Diesel","Diesel","Gasoline"))</f>
        <v>Gasoline</v>
      </c>
    </row>
    <row r="214" spans="1:15" ht="15" customHeight="1" x14ac:dyDescent="0.25">
      <c r="A214" s="1">
        <v>2022</v>
      </c>
      <c r="B214" s="1" t="s">
        <v>293</v>
      </c>
      <c r="C214" s="1" t="s">
        <v>944</v>
      </c>
      <c r="D214" s="1" t="s">
        <v>945</v>
      </c>
      <c r="E214" s="1" t="s">
        <v>915</v>
      </c>
      <c r="F214" s="1" t="s">
        <v>946</v>
      </c>
      <c r="G214" s="1" t="s">
        <v>103</v>
      </c>
      <c r="H214" s="1" t="s">
        <v>298</v>
      </c>
      <c r="I214" s="1">
        <v>1</v>
      </c>
      <c r="J214" s="1">
        <v>2023</v>
      </c>
      <c r="K214" s="1">
        <v>58810</v>
      </c>
      <c r="L214" s="1">
        <v>0</v>
      </c>
      <c r="M214" s="1">
        <f t="array" ref="M214">SUMPRODUCT(MAX(ISNUMBER(SEARCH('Class Rules'!$B$6:$B$85,$E214))*ISNUMBER(SEARCH('Class Rules'!$C$6:$C$85,$F214))*'Class Rules'!$A$6:$A$85))</f>
        <v>0</v>
      </c>
      <c r="N214" s="1" t="str">
        <f t="array" ref="N214">IF($M214=0,'Class Rules'!$D$3,INDEX('Class Rules'!$D$6:$D$85,MATCH($M214,'Class Rules'!$A$6:$A$85,0)))</f>
        <v>Passenger LDV</v>
      </c>
      <c r="O214" s="1" t="str">
        <f t="array" ref="O214">IF(SUMPRODUCT(MAX(ISNUMBER(SEARCH(Fuel_Rules!$A$6:$A$30,$E214))*ISNUMBER(SEARCH(Fuel_Rules!$B$6:$B$30,$F214))*(Fuel_Rules!$A$6:$A$30&lt;&gt;"")))&gt;0,"Plug-in hybrid",IF($G214="Diesel","Diesel","Gasoline"))</f>
        <v>Gasoline</v>
      </c>
    </row>
    <row r="215" spans="1:15" ht="15" customHeight="1" x14ac:dyDescent="0.25">
      <c r="A215" s="1">
        <v>2022</v>
      </c>
      <c r="B215" s="1" t="s">
        <v>293</v>
      </c>
      <c r="C215" s="1" t="s">
        <v>947</v>
      </c>
      <c r="D215" s="1" t="s">
        <v>948</v>
      </c>
      <c r="E215" s="1" t="s">
        <v>915</v>
      </c>
      <c r="F215" s="1" t="s">
        <v>949</v>
      </c>
      <c r="G215" s="1" t="s">
        <v>103</v>
      </c>
      <c r="H215" s="1" t="s">
        <v>298</v>
      </c>
      <c r="I215" s="1">
        <v>1.4</v>
      </c>
      <c r="J215" s="1">
        <v>2023</v>
      </c>
      <c r="K215" s="1">
        <v>81590</v>
      </c>
      <c r="L215" s="1">
        <v>0</v>
      </c>
      <c r="M215" s="1">
        <f t="array" ref="M215">SUMPRODUCT(MAX(ISNUMBER(SEARCH('Class Rules'!$B$6:$B$85,$E215))*ISNUMBER(SEARCH('Class Rules'!$C$6:$C$85,$F215))*'Class Rules'!$A$6:$A$85))</f>
        <v>3</v>
      </c>
      <c r="N215" s="1" t="str">
        <f t="array" ref="N215">IF($M215=0,'Class Rules'!$D$3,INDEX('Class Rules'!$D$6:$D$85,MATCH($M215,'Class Rules'!$A$6:$A$85,0)))</f>
        <v>Freight LDV</v>
      </c>
      <c r="O215" s="1" t="str">
        <f t="array" ref="O215">IF(SUMPRODUCT(MAX(ISNUMBER(SEARCH(Fuel_Rules!$A$6:$A$30,$E215))*ISNUMBER(SEARCH(Fuel_Rules!$B$6:$B$30,$F215))*(Fuel_Rules!$A$6:$A$30&lt;&gt;"")))&gt;0,"Plug-in hybrid",IF($G215="Diesel","Diesel","Gasoline"))</f>
        <v>Gasoline</v>
      </c>
    </row>
    <row r="216" spans="1:15" ht="15" customHeight="1" x14ac:dyDescent="0.25">
      <c r="A216" s="1">
        <v>2022</v>
      </c>
      <c r="B216" s="1" t="s">
        <v>293</v>
      </c>
      <c r="C216" s="1" t="s">
        <v>950</v>
      </c>
      <c r="D216" s="1" t="s">
        <v>951</v>
      </c>
      <c r="E216" s="1" t="s">
        <v>915</v>
      </c>
      <c r="F216" s="1" t="s">
        <v>952</v>
      </c>
      <c r="G216" s="1" t="s">
        <v>103</v>
      </c>
      <c r="H216" s="1" t="s">
        <v>298</v>
      </c>
      <c r="I216" s="1">
        <v>1</v>
      </c>
      <c r="J216" s="1">
        <v>2023</v>
      </c>
      <c r="K216" s="1">
        <v>58416</v>
      </c>
      <c r="L216" s="1">
        <v>0</v>
      </c>
      <c r="M216" s="1">
        <f t="array" ref="M216">SUMPRODUCT(MAX(ISNUMBER(SEARCH('Class Rules'!$B$6:$B$85,$E216))*ISNUMBER(SEARCH('Class Rules'!$C$6:$C$85,$F216))*'Class Rules'!$A$6:$A$85))</f>
        <v>0</v>
      </c>
      <c r="N216" s="1" t="str">
        <f t="array" ref="N216">IF($M216=0,'Class Rules'!$D$3,INDEX('Class Rules'!$D$6:$D$85,MATCH($M216,'Class Rules'!$A$6:$A$85,0)))</f>
        <v>Passenger LDV</v>
      </c>
      <c r="O216" s="1" t="str">
        <f t="array" ref="O216">IF(SUMPRODUCT(MAX(ISNUMBER(SEARCH(Fuel_Rules!$A$6:$A$30,$E216))*ISNUMBER(SEARCH(Fuel_Rules!$B$6:$B$30,$F216))*(Fuel_Rules!$A$6:$A$30&lt;&gt;"")))&gt;0,"Plug-in hybrid",IF($G216="Diesel","Diesel","Gasoline"))</f>
        <v>Gasoline</v>
      </c>
    </row>
    <row r="217" spans="1:15" ht="15" customHeight="1" x14ac:dyDescent="0.25">
      <c r="A217" s="1">
        <v>2022</v>
      </c>
      <c r="B217" s="1" t="s">
        <v>293</v>
      </c>
      <c r="C217" s="1" t="s">
        <v>953</v>
      </c>
      <c r="D217" s="1" t="s">
        <v>954</v>
      </c>
      <c r="E217" s="1" t="s">
        <v>915</v>
      </c>
      <c r="F217" s="1" t="s">
        <v>955</v>
      </c>
      <c r="G217" s="1" t="s">
        <v>103</v>
      </c>
      <c r="H217" s="1" t="s">
        <v>298</v>
      </c>
      <c r="I217" s="1">
        <v>1</v>
      </c>
      <c r="J217" s="1">
        <v>2023</v>
      </c>
      <c r="K217" s="1">
        <v>57814</v>
      </c>
      <c r="L217" s="1">
        <v>0</v>
      </c>
      <c r="M217" s="1">
        <f t="array" ref="M217">SUMPRODUCT(MAX(ISNUMBER(SEARCH('Class Rules'!$B$6:$B$85,$E217))*ISNUMBER(SEARCH('Class Rules'!$C$6:$C$85,$F217))*'Class Rules'!$A$6:$A$85))</f>
        <v>0</v>
      </c>
      <c r="N217" s="1" t="str">
        <f t="array" ref="N217">IF($M217=0,'Class Rules'!$D$3,INDEX('Class Rules'!$D$6:$D$85,MATCH($M217,'Class Rules'!$A$6:$A$85,0)))</f>
        <v>Passenger LDV</v>
      </c>
      <c r="O217" s="1" t="str">
        <f t="array" ref="O217">IF(SUMPRODUCT(MAX(ISNUMBER(SEARCH(Fuel_Rules!$A$6:$A$30,$E217))*ISNUMBER(SEARCH(Fuel_Rules!$B$6:$B$30,$F217))*(Fuel_Rules!$A$6:$A$30&lt;&gt;"")))&gt;0,"Plug-in hybrid",IF($G217="Diesel","Diesel","Gasoline"))</f>
        <v>Gasoline</v>
      </c>
    </row>
    <row r="218" spans="1:15" ht="15" customHeight="1" x14ac:dyDescent="0.25">
      <c r="A218" s="1">
        <v>2022</v>
      </c>
      <c r="B218" s="1" t="s">
        <v>293</v>
      </c>
      <c r="C218" s="1" t="s">
        <v>956</v>
      </c>
      <c r="D218" s="1" t="s">
        <v>957</v>
      </c>
      <c r="E218" s="1" t="s">
        <v>915</v>
      </c>
      <c r="F218" s="1" t="s">
        <v>958</v>
      </c>
      <c r="G218" s="1" t="s">
        <v>105</v>
      </c>
      <c r="H218" s="1" t="s">
        <v>437</v>
      </c>
      <c r="I218" s="1">
        <v>2</v>
      </c>
      <c r="J218" s="1">
        <v>2023</v>
      </c>
      <c r="K218" s="1">
        <v>182465</v>
      </c>
      <c r="L218" s="1">
        <v>0</v>
      </c>
      <c r="M218" s="1">
        <f t="array" ref="M218">SUMPRODUCT(MAX(ISNUMBER(SEARCH('Class Rules'!$B$6:$B$85,$E218))*ISNUMBER(SEARCH('Class Rules'!$C$6:$C$85,$F218))*'Class Rules'!$A$6:$A$85))</f>
        <v>2</v>
      </c>
      <c r="N218" s="1" t="str">
        <f t="array" ref="N218">IF($M218=0,'Class Rules'!$D$3,INDEX('Class Rules'!$D$6:$D$85,MATCH($M218,'Class Rules'!$A$6:$A$85,0)))</f>
        <v>Freight LDV</v>
      </c>
      <c r="O218" s="1" t="str">
        <f t="array" ref="O218">IF(SUMPRODUCT(MAX(ISNUMBER(SEARCH(Fuel_Rules!$A$6:$A$30,$E218))*ISNUMBER(SEARCH(Fuel_Rules!$B$6:$B$30,$F218))*(Fuel_Rules!$A$6:$A$30&lt;&gt;"")))&gt;0,"Plug-in hybrid",IF($G218="Diesel","Diesel","Gasoline"))</f>
        <v>Diesel</v>
      </c>
    </row>
    <row r="219" spans="1:15" ht="15" customHeight="1" x14ac:dyDescent="0.25">
      <c r="A219" s="1">
        <v>2022</v>
      </c>
      <c r="B219" s="1" t="s">
        <v>293</v>
      </c>
      <c r="C219" s="1" t="s">
        <v>959</v>
      </c>
      <c r="D219" s="1" t="s">
        <v>960</v>
      </c>
      <c r="E219" s="1" t="s">
        <v>915</v>
      </c>
      <c r="F219" s="1" t="s">
        <v>961</v>
      </c>
      <c r="G219" s="1" t="s">
        <v>103</v>
      </c>
      <c r="H219" s="1" t="s">
        <v>437</v>
      </c>
      <c r="I219" s="1">
        <v>1.8</v>
      </c>
      <c r="J219" s="1">
        <v>2023</v>
      </c>
      <c r="K219" s="1">
        <v>100174</v>
      </c>
      <c r="L219" s="1">
        <v>0</v>
      </c>
      <c r="M219" s="1">
        <f t="array" ref="M219">SUMPRODUCT(MAX(ISNUMBER(SEARCH('Class Rules'!$B$6:$B$85,$E219))*ISNUMBER(SEARCH('Class Rules'!$C$6:$C$85,$F219))*'Class Rules'!$A$6:$A$85))</f>
        <v>0</v>
      </c>
      <c r="N219" s="1" t="str">
        <f t="array" ref="N219">IF($M219=0,'Class Rules'!$D$3,INDEX('Class Rules'!$D$6:$D$85,MATCH($M219,'Class Rules'!$A$6:$A$85,0)))</f>
        <v>Passenger LDV</v>
      </c>
      <c r="O219" s="1" t="str">
        <f t="array" ref="O219">IF(SUMPRODUCT(MAX(ISNUMBER(SEARCH(Fuel_Rules!$A$6:$A$30,$E219))*ISNUMBER(SEARCH(Fuel_Rules!$B$6:$B$30,$F219))*(Fuel_Rules!$A$6:$A$30&lt;&gt;"")))&gt;0,"Plug-in hybrid",IF($G219="Diesel","Diesel","Gasoline"))</f>
        <v>Gasoline</v>
      </c>
    </row>
    <row r="220" spans="1:15" ht="15" customHeight="1" x14ac:dyDescent="0.25">
      <c r="A220" s="1">
        <v>2022</v>
      </c>
      <c r="B220" s="1" t="s">
        <v>293</v>
      </c>
      <c r="C220" s="1" t="s">
        <v>962</v>
      </c>
      <c r="D220" s="1" t="s">
        <v>963</v>
      </c>
      <c r="E220" s="1" t="s">
        <v>915</v>
      </c>
      <c r="F220" s="1" t="s">
        <v>964</v>
      </c>
      <c r="G220" s="1" t="s">
        <v>103</v>
      </c>
      <c r="H220" s="1" t="s">
        <v>298</v>
      </c>
      <c r="I220" s="1">
        <v>1.3</v>
      </c>
      <c r="J220" s="1">
        <v>2023</v>
      </c>
      <c r="K220" s="1">
        <v>73850</v>
      </c>
      <c r="L220" s="1">
        <v>0</v>
      </c>
      <c r="M220" s="1">
        <f t="array" ref="M220">SUMPRODUCT(MAX(ISNUMBER(SEARCH('Class Rules'!$B$6:$B$85,$E220))*ISNUMBER(SEARCH('Class Rules'!$C$6:$C$85,$F220))*'Class Rules'!$A$6:$A$85))</f>
        <v>0</v>
      </c>
      <c r="N220" s="1" t="str">
        <f t="array" ref="N220">IF($M220=0,'Class Rules'!$D$3,INDEX('Class Rules'!$D$6:$D$85,MATCH($M220,'Class Rules'!$A$6:$A$85,0)))</f>
        <v>Passenger LDV</v>
      </c>
      <c r="O220" s="1" t="str">
        <f t="array" ref="O220">IF(SUMPRODUCT(MAX(ISNUMBER(SEARCH(Fuel_Rules!$A$6:$A$30,$E220))*ISNUMBER(SEARCH(Fuel_Rules!$B$6:$B$30,$F220))*(Fuel_Rules!$A$6:$A$30&lt;&gt;"")))&gt;0,"Plug-in hybrid",IF($G220="Diesel","Diesel","Gasoline"))</f>
        <v>Gasoline</v>
      </c>
    </row>
    <row r="221" spans="1:15" ht="15" customHeight="1" x14ac:dyDescent="0.25">
      <c r="A221" s="1">
        <v>2022</v>
      </c>
      <c r="B221" s="1" t="s">
        <v>293</v>
      </c>
      <c r="C221" s="1" t="s">
        <v>965</v>
      </c>
      <c r="D221" s="1" t="s">
        <v>966</v>
      </c>
      <c r="E221" s="1" t="s">
        <v>915</v>
      </c>
      <c r="F221" s="1" t="s">
        <v>967</v>
      </c>
      <c r="G221" s="1" t="s">
        <v>103</v>
      </c>
      <c r="H221" s="1" t="s">
        <v>298</v>
      </c>
      <c r="I221" s="1">
        <v>1</v>
      </c>
      <c r="J221" s="1">
        <v>2023</v>
      </c>
      <c r="K221" s="1">
        <v>75668</v>
      </c>
      <c r="L221" s="1">
        <v>0</v>
      </c>
      <c r="M221" s="1">
        <f t="array" ref="M221">SUMPRODUCT(MAX(ISNUMBER(SEARCH('Class Rules'!$B$6:$B$85,$E221))*ISNUMBER(SEARCH('Class Rules'!$C$6:$C$85,$F221))*'Class Rules'!$A$6:$A$85))</f>
        <v>0</v>
      </c>
      <c r="N221" s="1" t="str">
        <f t="array" ref="N221">IF($M221=0,'Class Rules'!$D$3,INDEX('Class Rules'!$D$6:$D$85,MATCH($M221,'Class Rules'!$A$6:$A$85,0)))</f>
        <v>Passenger LDV</v>
      </c>
      <c r="O221" s="1" t="str">
        <f t="array" ref="O221">IF(SUMPRODUCT(MAX(ISNUMBER(SEARCH(Fuel_Rules!$A$6:$A$30,$E221))*ISNUMBER(SEARCH(Fuel_Rules!$B$6:$B$30,$F221))*(Fuel_Rules!$A$6:$A$30&lt;&gt;"")))&gt;0,"Plug-in hybrid",IF($G221="Diesel","Diesel","Gasoline"))</f>
        <v>Gasoline</v>
      </c>
    </row>
    <row r="222" spans="1:15" ht="15" customHeight="1" x14ac:dyDescent="0.25">
      <c r="A222" s="1">
        <v>2022</v>
      </c>
      <c r="B222" s="1" t="s">
        <v>293</v>
      </c>
      <c r="C222" s="1" t="s">
        <v>968</v>
      </c>
      <c r="D222" s="1" t="s">
        <v>969</v>
      </c>
      <c r="E222" s="1" t="s">
        <v>915</v>
      </c>
      <c r="F222" s="1" t="s">
        <v>970</v>
      </c>
      <c r="G222" s="1" t="s">
        <v>105</v>
      </c>
      <c r="H222" s="1" t="s">
        <v>298</v>
      </c>
      <c r="I222" s="1">
        <v>2.2999999999999998</v>
      </c>
      <c r="J222" s="1">
        <v>2023</v>
      </c>
      <c r="K222" s="1">
        <v>183168</v>
      </c>
      <c r="L222" s="1">
        <v>0</v>
      </c>
      <c r="M222" s="1">
        <f t="array" ref="M222">SUMPRODUCT(MAX(ISNUMBER(SEARCH('Class Rules'!$B$6:$B$85,$E222))*ISNUMBER(SEARCH('Class Rules'!$C$6:$C$85,$F222))*'Class Rules'!$A$6:$A$85))</f>
        <v>4</v>
      </c>
      <c r="N222" s="1" t="str">
        <f t="array" ref="N222">IF($M222=0,'Class Rules'!$D$3,INDEX('Class Rules'!$D$6:$D$85,MATCH($M222,'Class Rules'!$A$6:$A$85,0)))</f>
        <v>Freight LDV</v>
      </c>
      <c r="O222" s="1" t="str">
        <f t="array" ref="O222">IF(SUMPRODUCT(MAX(ISNUMBER(SEARCH(Fuel_Rules!$A$6:$A$30,$E222))*ISNUMBER(SEARCH(Fuel_Rules!$B$6:$B$30,$F222))*(Fuel_Rules!$A$6:$A$30&lt;&gt;"")))&gt;0,"Plug-in hybrid",IF($G222="Diesel","Diesel","Gasoline"))</f>
        <v>Diesel</v>
      </c>
    </row>
    <row r="223" spans="1:15" ht="15" customHeight="1" x14ac:dyDescent="0.25">
      <c r="A223" s="1">
        <v>2022</v>
      </c>
      <c r="B223" s="1" t="s">
        <v>293</v>
      </c>
      <c r="C223" s="1" t="s">
        <v>971</v>
      </c>
      <c r="D223" s="1" t="s">
        <v>972</v>
      </c>
      <c r="E223" s="1" t="s">
        <v>915</v>
      </c>
      <c r="F223" s="1" t="s">
        <v>973</v>
      </c>
      <c r="G223" s="1" t="s">
        <v>105</v>
      </c>
      <c r="H223" s="1" t="s">
        <v>298</v>
      </c>
      <c r="I223" s="1">
        <v>2.2999999999999998</v>
      </c>
      <c r="J223" s="1">
        <v>2023</v>
      </c>
      <c r="K223" s="1">
        <v>195814</v>
      </c>
      <c r="L223" s="1">
        <v>0</v>
      </c>
      <c r="M223" s="1">
        <f t="array" ref="M223">SUMPRODUCT(MAX(ISNUMBER(SEARCH('Class Rules'!$B$6:$B$85,$E223))*ISNUMBER(SEARCH('Class Rules'!$C$6:$C$85,$F223))*'Class Rules'!$A$6:$A$85))</f>
        <v>5</v>
      </c>
      <c r="N223" s="1" t="str">
        <f t="array" ref="N223">IF($M223=0,'Class Rules'!$D$3,INDEX('Class Rules'!$D$6:$D$85,MATCH($M223,'Class Rules'!$A$6:$A$85,0)))</f>
        <v>Freight LDV</v>
      </c>
      <c r="O223" s="1" t="str">
        <f t="array" ref="O223">IF(SUMPRODUCT(MAX(ISNUMBER(SEARCH(Fuel_Rules!$A$6:$A$30,$E223))*ISNUMBER(SEARCH(Fuel_Rules!$B$6:$B$30,$F223))*(Fuel_Rules!$A$6:$A$30&lt;&gt;"")))&gt;0,"Plug-in hybrid",IF($G223="Diesel","Diesel","Gasoline"))</f>
        <v>Diesel</v>
      </c>
    </row>
    <row r="224" spans="1:15" ht="15" customHeight="1" x14ac:dyDescent="0.25">
      <c r="A224" s="1">
        <v>2022</v>
      </c>
      <c r="B224" s="1" t="s">
        <v>293</v>
      </c>
      <c r="C224" s="1" t="s">
        <v>974</v>
      </c>
      <c r="D224" s="1" t="s">
        <v>975</v>
      </c>
      <c r="E224" s="1" t="s">
        <v>915</v>
      </c>
      <c r="F224" s="1" t="s">
        <v>976</v>
      </c>
      <c r="G224" s="1" t="s">
        <v>105</v>
      </c>
      <c r="H224" s="1" t="s">
        <v>298</v>
      </c>
      <c r="I224" s="1">
        <v>2.2999999999999998</v>
      </c>
      <c r="J224" s="1">
        <v>2023</v>
      </c>
      <c r="K224" s="1">
        <v>205189</v>
      </c>
      <c r="L224" s="1">
        <v>0</v>
      </c>
      <c r="M224" s="1">
        <f t="array" ref="M224">SUMPRODUCT(MAX(ISNUMBER(SEARCH('Class Rules'!$B$6:$B$85,$E224))*ISNUMBER(SEARCH('Class Rules'!$C$6:$C$85,$F224))*'Class Rules'!$A$6:$A$85))</f>
        <v>5</v>
      </c>
      <c r="N224" s="1" t="str">
        <f t="array" ref="N224">IF($M224=0,'Class Rules'!$D$3,INDEX('Class Rules'!$D$6:$D$85,MATCH($M224,'Class Rules'!$A$6:$A$85,0)))</f>
        <v>Freight LDV</v>
      </c>
      <c r="O224" s="1" t="str">
        <f t="array" ref="O224">IF(SUMPRODUCT(MAX(ISNUMBER(SEARCH(Fuel_Rules!$A$6:$A$30,$E224))*ISNUMBER(SEARCH(Fuel_Rules!$B$6:$B$30,$F224))*(Fuel_Rules!$A$6:$A$30&lt;&gt;"")))&gt;0,"Plug-in hybrid",IF($G224="Diesel","Diesel","Gasoline"))</f>
        <v>Diesel</v>
      </c>
    </row>
    <row r="225" spans="1:15" ht="15" customHeight="1" x14ac:dyDescent="0.25">
      <c r="A225" s="1">
        <v>2022</v>
      </c>
      <c r="B225" s="1" t="s">
        <v>293</v>
      </c>
      <c r="C225" s="1" t="s">
        <v>977</v>
      </c>
      <c r="D225" s="1" t="s">
        <v>978</v>
      </c>
      <c r="E225" s="1" t="s">
        <v>915</v>
      </c>
      <c r="F225" s="1" t="s">
        <v>979</v>
      </c>
      <c r="G225" s="1" t="s">
        <v>105</v>
      </c>
      <c r="H225" s="1" t="s">
        <v>298</v>
      </c>
      <c r="I225" s="1">
        <v>2.2999999999999998</v>
      </c>
      <c r="J225" s="1">
        <v>2023</v>
      </c>
      <c r="K225" s="1">
        <v>213184</v>
      </c>
      <c r="L225" s="1">
        <v>0</v>
      </c>
      <c r="M225" s="1">
        <f t="array" ref="M225">SUMPRODUCT(MAX(ISNUMBER(SEARCH('Class Rules'!$B$6:$B$85,$E225))*ISNUMBER(SEARCH('Class Rules'!$C$6:$C$85,$F225))*'Class Rules'!$A$6:$A$85))</f>
        <v>63</v>
      </c>
      <c r="N225" s="1" t="str">
        <f t="array" ref="N225">IF($M225=0,'Class Rules'!$D$3,INDEX('Class Rules'!$D$6:$D$85,MATCH($M225,'Class Rules'!$A$6:$A$85,0)))</f>
        <v>Passenger HDV</v>
      </c>
      <c r="O225" s="1" t="str">
        <f t="array" ref="O225">IF(SUMPRODUCT(MAX(ISNUMBER(SEARCH(Fuel_Rules!$A$6:$A$30,$E225))*ISNUMBER(SEARCH(Fuel_Rules!$B$6:$B$30,$F225))*(Fuel_Rules!$A$6:$A$30&lt;&gt;"")))&gt;0,"Plug-in hybrid",IF($G225="Diesel","Diesel","Gasoline"))</f>
        <v>Diesel</v>
      </c>
    </row>
    <row r="226" spans="1:15" ht="15" customHeight="1" x14ac:dyDescent="0.25">
      <c r="A226" s="1">
        <v>2022</v>
      </c>
      <c r="B226" s="1" t="s">
        <v>293</v>
      </c>
      <c r="C226" s="1" t="s">
        <v>980</v>
      </c>
      <c r="D226" s="1" t="s">
        <v>981</v>
      </c>
      <c r="E226" s="1" t="s">
        <v>915</v>
      </c>
      <c r="F226" s="1" t="s">
        <v>982</v>
      </c>
      <c r="G226" s="1" t="s">
        <v>105</v>
      </c>
      <c r="H226" s="1" t="s">
        <v>298</v>
      </c>
      <c r="I226" s="1">
        <v>2.2999999999999998</v>
      </c>
      <c r="J226" s="1">
        <v>2023</v>
      </c>
      <c r="K226" s="1">
        <v>209646</v>
      </c>
      <c r="L226" s="1">
        <v>0</v>
      </c>
      <c r="M226" s="1">
        <f t="array" ref="M226">SUMPRODUCT(MAX(ISNUMBER(SEARCH('Class Rules'!$B$6:$B$85,$E226))*ISNUMBER(SEARCH('Class Rules'!$C$6:$C$85,$F226))*'Class Rules'!$A$6:$A$85))</f>
        <v>6</v>
      </c>
      <c r="N226" s="1" t="str">
        <f t="array" ref="N226">IF($M226=0,'Class Rules'!$D$3,INDEX('Class Rules'!$D$6:$D$85,MATCH($M226,'Class Rules'!$A$6:$A$85,0)))</f>
        <v>Freight LDV</v>
      </c>
      <c r="O226" s="1" t="str">
        <f t="array" ref="O226">IF(SUMPRODUCT(MAX(ISNUMBER(SEARCH(Fuel_Rules!$A$6:$A$30,$E226))*ISNUMBER(SEARCH(Fuel_Rules!$B$6:$B$30,$F226))*(Fuel_Rules!$A$6:$A$30&lt;&gt;"")))&gt;0,"Plug-in hybrid",IF($G226="Diesel","Diesel","Gasoline"))</f>
        <v>Diesel</v>
      </c>
    </row>
    <row r="227" spans="1:15" ht="15" customHeight="1" x14ac:dyDescent="0.25">
      <c r="A227" s="1">
        <v>2022</v>
      </c>
      <c r="B227" s="1" t="s">
        <v>293</v>
      </c>
      <c r="C227" s="1" t="s">
        <v>983</v>
      </c>
      <c r="D227" s="1" t="s">
        <v>984</v>
      </c>
      <c r="E227" s="1" t="s">
        <v>915</v>
      </c>
      <c r="F227" s="1" t="s">
        <v>985</v>
      </c>
      <c r="G227" s="1" t="s">
        <v>105</v>
      </c>
      <c r="H227" s="1" t="s">
        <v>298</v>
      </c>
      <c r="I227" s="1">
        <v>2.2999999999999998</v>
      </c>
      <c r="J227" s="1">
        <v>2023</v>
      </c>
      <c r="K227" s="1">
        <v>239079</v>
      </c>
      <c r="L227" s="1">
        <v>0</v>
      </c>
      <c r="M227" s="1">
        <f t="array" ref="M227">SUMPRODUCT(MAX(ISNUMBER(SEARCH('Class Rules'!$B$6:$B$85,$E227))*ISNUMBER(SEARCH('Class Rules'!$C$6:$C$85,$F227))*'Class Rules'!$A$6:$A$85))</f>
        <v>64</v>
      </c>
      <c r="N227" s="1" t="str">
        <f t="array" ref="N227">IF($M227=0,'Class Rules'!$D$3,INDEX('Class Rules'!$D$6:$D$85,MATCH($M227,'Class Rules'!$A$6:$A$85,0)))</f>
        <v>Passenger HDV</v>
      </c>
      <c r="O227" s="1" t="str">
        <f t="array" ref="O227">IF(SUMPRODUCT(MAX(ISNUMBER(SEARCH(Fuel_Rules!$A$6:$A$30,$E227))*ISNUMBER(SEARCH(Fuel_Rules!$B$6:$B$30,$F227))*(Fuel_Rules!$A$6:$A$30&lt;&gt;"")))&gt;0,"Plug-in hybrid",IF($G227="Diesel","Diesel","Gasoline"))</f>
        <v>Diesel</v>
      </c>
    </row>
    <row r="228" spans="1:15" ht="15" customHeight="1" x14ac:dyDescent="0.25">
      <c r="A228" s="1">
        <v>2022</v>
      </c>
      <c r="B228" s="1" t="s">
        <v>293</v>
      </c>
      <c r="C228" s="1" t="s">
        <v>986</v>
      </c>
      <c r="D228" s="1" t="s">
        <v>987</v>
      </c>
      <c r="E228" s="1" t="s">
        <v>915</v>
      </c>
      <c r="F228" s="1" t="s">
        <v>988</v>
      </c>
      <c r="G228" s="1" t="s">
        <v>103</v>
      </c>
      <c r="H228" s="1" t="s">
        <v>437</v>
      </c>
      <c r="I228" s="1">
        <v>1.8</v>
      </c>
      <c r="J228" s="1">
        <v>2023</v>
      </c>
      <c r="K228" s="1">
        <v>102523</v>
      </c>
      <c r="L228" s="1">
        <v>0</v>
      </c>
      <c r="M228" s="1">
        <f t="array" ref="M228">SUMPRODUCT(MAX(ISNUMBER(SEARCH('Class Rules'!$B$6:$B$85,$E228))*ISNUMBER(SEARCH('Class Rules'!$C$6:$C$85,$F228))*'Class Rules'!$A$6:$A$85))</f>
        <v>0</v>
      </c>
      <c r="N228" s="1" t="str">
        <f t="array" ref="N228">IF($M228=0,'Class Rules'!$D$3,INDEX('Class Rules'!$D$6:$D$85,MATCH($M228,'Class Rules'!$A$6:$A$85,0)))</f>
        <v>Passenger LDV</v>
      </c>
      <c r="O228" s="1" t="str">
        <f t="array" ref="O228">IF(SUMPRODUCT(MAX(ISNUMBER(SEARCH(Fuel_Rules!$A$6:$A$30,$E228))*ISNUMBER(SEARCH(Fuel_Rules!$B$6:$B$30,$F228))*(Fuel_Rules!$A$6:$A$30&lt;&gt;"")))&gt;0,"Plug-in hybrid",IF($G228="Diesel","Diesel","Gasoline"))</f>
        <v>Gasoline</v>
      </c>
    </row>
    <row r="229" spans="1:15" ht="15" customHeight="1" x14ac:dyDescent="0.25">
      <c r="A229" s="1">
        <v>2022</v>
      </c>
      <c r="B229" s="1" t="s">
        <v>293</v>
      </c>
      <c r="C229" s="1" t="s">
        <v>989</v>
      </c>
      <c r="D229" s="1" t="s">
        <v>990</v>
      </c>
      <c r="E229" s="1" t="s">
        <v>915</v>
      </c>
      <c r="F229" s="1" t="s">
        <v>991</v>
      </c>
      <c r="G229" s="1" t="s">
        <v>103</v>
      </c>
      <c r="H229" s="1" t="s">
        <v>298</v>
      </c>
      <c r="I229" s="1">
        <v>1.3</v>
      </c>
      <c r="J229" s="1">
        <v>2023</v>
      </c>
      <c r="K229" s="1">
        <v>83981</v>
      </c>
      <c r="L229" s="1">
        <v>0</v>
      </c>
      <c r="M229" s="1">
        <f t="array" ref="M229">SUMPRODUCT(MAX(ISNUMBER(SEARCH('Class Rules'!$B$6:$B$85,$E229))*ISNUMBER(SEARCH('Class Rules'!$C$6:$C$85,$F229))*'Class Rules'!$A$6:$A$85))</f>
        <v>0</v>
      </c>
      <c r="N229" s="1" t="str">
        <f t="array" ref="N229">IF($M229=0,'Class Rules'!$D$3,INDEX('Class Rules'!$D$6:$D$85,MATCH($M229,'Class Rules'!$A$6:$A$85,0)))</f>
        <v>Passenger LDV</v>
      </c>
      <c r="O229" s="1" t="str">
        <f t="array" ref="O229">IF(SUMPRODUCT(MAX(ISNUMBER(SEARCH(Fuel_Rules!$A$6:$A$30,$E229))*ISNUMBER(SEARCH(Fuel_Rules!$B$6:$B$30,$F229))*(Fuel_Rules!$A$6:$A$30&lt;&gt;"")))&gt;0,"Plug-in hybrid",IF($G229="Diesel","Diesel","Gasoline"))</f>
        <v>Gasoline</v>
      </c>
    </row>
    <row r="230" spans="1:15" ht="15" customHeight="1" x14ac:dyDescent="0.25">
      <c r="A230" s="1">
        <v>2022</v>
      </c>
      <c r="B230" s="1" t="s">
        <v>293</v>
      </c>
      <c r="C230" s="1" t="s">
        <v>992</v>
      </c>
      <c r="D230" s="1" t="s">
        <v>993</v>
      </c>
      <c r="E230" s="1" t="s">
        <v>915</v>
      </c>
      <c r="F230" s="1" t="s">
        <v>994</v>
      </c>
      <c r="G230" s="1" t="s">
        <v>103</v>
      </c>
      <c r="H230" s="1" t="s">
        <v>298</v>
      </c>
      <c r="I230" s="1">
        <v>1.3</v>
      </c>
      <c r="J230" s="1">
        <v>2023</v>
      </c>
      <c r="K230" s="1">
        <v>79156</v>
      </c>
      <c r="L230" s="1">
        <v>0</v>
      </c>
      <c r="M230" s="1">
        <f t="array" ref="M230">SUMPRODUCT(MAX(ISNUMBER(SEARCH('Class Rules'!$B$6:$B$85,$E230))*ISNUMBER(SEARCH('Class Rules'!$C$6:$C$85,$F230))*'Class Rules'!$A$6:$A$85))</f>
        <v>0</v>
      </c>
      <c r="N230" s="1" t="str">
        <f t="array" ref="N230">IF($M230=0,'Class Rules'!$D$3,INDEX('Class Rules'!$D$6:$D$85,MATCH($M230,'Class Rules'!$A$6:$A$85,0)))</f>
        <v>Passenger LDV</v>
      </c>
      <c r="O230" s="1" t="str">
        <f t="array" ref="O230">IF(SUMPRODUCT(MAX(ISNUMBER(SEARCH(Fuel_Rules!$A$6:$A$30,$E230))*ISNUMBER(SEARCH(Fuel_Rules!$B$6:$B$30,$F230))*(Fuel_Rules!$A$6:$A$30&lt;&gt;"")))&gt;0,"Plug-in hybrid",IF($G230="Diesel","Diesel","Gasoline"))</f>
        <v>Gasoline</v>
      </c>
    </row>
    <row r="231" spans="1:15" ht="15" customHeight="1" x14ac:dyDescent="0.25">
      <c r="A231" s="1">
        <v>2022</v>
      </c>
      <c r="B231" s="1" t="s">
        <v>293</v>
      </c>
      <c r="C231" s="1" t="s">
        <v>995</v>
      </c>
      <c r="D231" s="1" t="s">
        <v>996</v>
      </c>
      <c r="E231" s="1" t="s">
        <v>915</v>
      </c>
      <c r="F231" s="1" t="s">
        <v>997</v>
      </c>
      <c r="G231" s="1" t="s">
        <v>103</v>
      </c>
      <c r="H231" s="1" t="s">
        <v>437</v>
      </c>
      <c r="I231" s="1">
        <v>2.4</v>
      </c>
      <c r="J231" s="1">
        <v>2023</v>
      </c>
      <c r="K231" s="1">
        <v>129895</v>
      </c>
      <c r="L231" s="1">
        <v>0</v>
      </c>
      <c r="M231" s="1">
        <f t="array" ref="M231">SUMPRODUCT(MAX(ISNUMBER(SEARCH('Class Rules'!$B$6:$B$85,$E231))*ISNUMBER(SEARCH('Class Rules'!$C$6:$C$85,$F231))*'Class Rules'!$A$6:$A$85))</f>
        <v>2</v>
      </c>
      <c r="N231" s="1" t="str">
        <f t="array" ref="N231">IF($M231=0,'Class Rules'!$D$3,INDEX('Class Rules'!$D$6:$D$85,MATCH($M231,'Class Rules'!$A$6:$A$85,0)))</f>
        <v>Freight LDV</v>
      </c>
      <c r="O231" s="1" t="str">
        <f t="array" ref="O231">IF(SUMPRODUCT(MAX(ISNUMBER(SEARCH(Fuel_Rules!$A$6:$A$30,$E231))*ISNUMBER(SEARCH(Fuel_Rules!$B$6:$B$30,$F231))*(Fuel_Rules!$A$6:$A$30&lt;&gt;"")))&gt;0,"Plug-in hybrid",IF($G231="Diesel","Diesel","Gasoline"))</f>
        <v>Gasoline</v>
      </c>
    </row>
    <row r="232" spans="1:15" ht="15" customHeight="1" x14ac:dyDescent="0.25">
      <c r="A232" s="1">
        <v>2022</v>
      </c>
      <c r="B232" s="1" t="s">
        <v>293</v>
      </c>
      <c r="C232" s="1" t="s">
        <v>998</v>
      </c>
      <c r="D232" s="1" t="s">
        <v>999</v>
      </c>
      <c r="E232" s="1" t="s">
        <v>915</v>
      </c>
      <c r="F232" s="1" t="s">
        <v>1000</v>
      </c>
      <c r="G232" s="1" t="s">
        <v>103</v>
      </c>
      <c r="H232" s="1" t="s">
        <v>437</v>
      </c>
      <c r="I232" s="1">
        <v>1.8</v>
      </c>
      <c r="J232" s="1">
        <v>2023</v>
      </c>
      <c r="K232" s="1">
        <v>130047</v>
      </c>
      <c r="L232" s="1">
        <v>0</v>
      </c>
      <c r="M232" s="1">
        <f t="array" ref="M232">SUMPRODUCT(MAX(ISNUMBER(SEARCH('Class Rules'!$B$6:$B$85,$E232))*ISNUMBER(SEARCH('Class Rules'!$C$6:$C$85,$F232))*'Class Rules'!$A$6:$A$85))</f>
        <v>2</v>
      </c>
      <c r="N232" s="1" t="str">
        <f t="array" ref="N232">IF($M232=0,'Class Rules'!$D$3,INDEX('Class Rules'!$D$6:$D$85,MATCH($M232,'Class Rules'!$A$6:$A$85,0)))</f>
        <v>Freight LDV</v>
      </c>
      <c r="O232" s="1" t="str">
        <f t="array" ref="O232">IF(SUMPRODUCT(MAX(ISNUMBER(SEARCH(Fuel_Rules!$A$6:$A$30,$E232))*ISNUMBER(SEARCH(Fuel_Rules!$B$6:$B$30,$F232))*(Fuel_Rules!$A$6:$A$30&lt;&gt;"")))&gt;0,"Plug-in hybrid",IF($G232="Diesel","Diesel","Gasoline"))</f>
        <v>Gasoline</v>
      </c>
    </row>
    <row r="233" spans="1:15" ht="15" customHeight="1" x14ac:dyDescent="0.25">
      <c r="A233" s="1">
        <v>2022</v>
      </c>
      <c r="B233" s="1" t="s">
        <v>293</v>
      </c>
      <c r="C233" s="1" t="s">
        <v>1001</v>
      </c>
      <c r="D233" s="1" t="s">
        <v>1002</v>
      </c>
      <c r="E233" s="1" t="s">
        <v>915</v>
      </c>
      <c r="F233" s="1" t="s">
        <v>1003</v>
      </c>
      <c r="G233" s="1" t="s">
        <v>103</v>
      </c>
      <c r="H233" s="1" t="s">
        <v>298</v>
      </c>
      <c r="I233" s="1">
        <v>1</v>
      </c>
      <c r="J233" s="1">
        <v>2023</v>
      </c>
      <c r="K233" s="1">
        <v>70708</v>
      </c>
      <c r="L233" s="1">
        <v>0</v>
      </c>
      <c r="M233" s="1">
        <f t="array" ref="M233">SUMPRODUCT(MAX(ISNUMBER(SEARCH('Class Rules'!$B$6:$B$85,$E233))*ISNUMBER(SEARCH('Class Rules'!$C$6:$C$85,$F233))*'Class Rules'!$A$6:$A$85))</f>
        <v>0</v>
      </c>
      <c r="N233" s="1" t="str">
        <f t="array" ref="N233">IF($M233=0,'Class Rules'!$D$3,INDEX('Class Rules'!$D$6:$D$85,MATCH($M233,'Class Rules'!$A$6:$A$85,0)))</f>
        <v>Passenger LDV</v>
      </c>
      <c r="O233" s="1" t="str">
        <f t="array" ref="O233">IF(SUMPRODUCT(MAX(ISNUMBER(SEARCH(Fuel_Rules!$A$6:$A$30,$E233))*ISNUMBER(SEARCH(Fuel_Rules!$B$6:$B$30,$F233))*(Fuel_Rules!$A$6:$A$30&lt;&gt;"")))&gt;0,"Plug-in hybrid",IF($G233="Diesel","Diesel","Gasoline"))</f>
        <v>Gasoline</v>
      </c>
    </row>
    <row r="234" spans="1:15" ht="15" customHeight="1" x14ac:dyDescent="0.25">
      <c r="A234" s="1">
        <v>2022</v>
      </c>
      <c r="B234" s="1" t="s">
        <v>293</v>
      </c>
      <c r="C234" s="1" t="s">
        <v>1004</v>
      </c>
      <c r="D234" s="1" t="s">
        <v>1005</v>
      </c>
      <c r="E234" s="1" t="s">
        <v>915</v>
      </c>
      <c r="F234" s="1" t="s">
        <v>1006</v>
      </c>
      <c r="G234" s="1" t="s">
        <v>105</v>
      </c>
      <c r="H234" s="1" t="s">
        <v>298</v>
      </c>
      <c r="I234" s="1">
        <v>2.2999999999999998</v>
      </c>
      <c r="J234" s="1">
        <v>2023</v>
      </c>
      <c r="K234" s="1">
        <v>260608</v>
      </c>
      <c r="L234" s="1">
        <v>0</v>
      </c>
      <c r="M234" s="1">
        <f t="array" ref="M234">SUMPRODUCT(MAX(ISNUMBER(SEARCH('Class Rules'!$B$6:$B$85,$E234))*ISNUMBER(SEARCH('Class Rules'!$C$6:$C$85,$F234))*'Class Rules'!$A$6:$A$85))</f>
        <v>0</v>
      </c>
      <c r="N234" s="1" t="str">
        <f t="array" ref="N234">IF($M234=0,'Class Rules'!$D$3,INDEX('Class Rules'!$D$6:$D$85,MATCH($M234,'Class Rules'!$A$6:$A$85,0)))</f>
        <v>Passenger LDV</v>
      </c>
      <c r="O234" s="1" t="str">
        <f t="array" ref="O234">IF(SUMPRODUCT(MAX(ISNUMBER(SEARCH(Fuel_Rules!$A$6:$A$30,$E234))*ISNUMBER(SEARCH(Fuel_Rules!$B$6:$B$30,$F234))*(Fuel_Rules!$A$6:$A$30&lt;&gt;"")))&gt;0,"Plug-in hybrid",IF($G234="Diesel","Diesel","Gasoline"))</f>
        <v>Diesel</v>
      </c>
    </row>
    <row r="235" spans="1:15" ht="15" customHeight="1" x14ac:dyDescent="0.25">
      <c r="A235" s="1">
        <v>2022</v>
      </c>
      <c r="B235" s="1" t="s">
        <v>293</v>
      </c>
      <c r="C235" s="1" t="s">
        <v>1007</v>
      </c>
      <c r="D235" s="1" t="s">
        <v>1008</v>
      </c>
      <c r="E235" s="1" t="s">
        <v>915</v>
      </c>
      <c r="F235" s="1" t="s">
        <v>1009</v>
      </c>
      <c r="G235" s="1" t="s">
        <v>105</v>
      </c>
      <c r="H235" s="1" t="s">
        <v>298</v>
      </c>
      <c r="I235" s="1">
        <v>2.2999999999999998</v>
      </c>
      <c r="J235" s="1">
        <v>2023</v>
      </c>
      <c r="K235" s="1">
        <v>235085</v>
      </c>
      <c r="L235" s="1">
        <v>0</v>
      </c>
      <c r="M235" s="1">
        <f t="array" ref="M235">SUMPRODUCT(MAX(ISNUMBER(SEARCH('Class Rules'!$B$6:$B$85,$E235))*ISNUMBER(SEARCH('Class Rules'!$C$6:$C$85,$F235))*'Class Rules'!$A$6:$A$85))</f>
        <v>62</v>
      </c>
      <c r="N235" s="1" t="str">
        <f t="array" ref="N235">IF($M235=0,'Class Rules'!$D$3,INDEX('Class Rules'!$D$6:$D$85,MATCH($M235,'Class Rules'!$A$6:$A$85,0)))</f>
        <v>Passenger HDV</v>
      </c>
      <c r="O235" s="1" t="str">
        <f t="array" ref="O235">IF(SUMPRODUCT(MAX(ISNUMBER(SEARCH(Fuel_Rules!$A$6:$A$30,$E235))*ISNUMBER(SEARCH(Fuel_Rules!$B$6:$B$30,$F235))*(Fuel_Rules!$A$6:$A$30&lt;&gt;"")))&gt;0,"Plug-in hybrid",IF($G235="Diesel","Diesel","Gasoline"))</f>
        <v>Diesel</v>
      </c>
    </row>
    <row r="236" spans="1:15" ht="15" customHeight="1" x14ac:dyDescent="0.25">
      <c r="A236" s="1">
        <v>2022</v>
      </c>
      <c r="B236" s="1" t="s">
        <v>293</v>
      </c>
      <c r="C236" s="1" t="s">
        <v>1010</v>
      </c>
      <c r="D236" s="1" t="s">
        <v>1011</v>
      </c>
      <c r="E236" s="1" t="s">
        <v>915</v>
      </c>
      <c r="F236" s="1" t="s">
        <v>1012</v>
      </c>
      <c r="G236" s="1" t="s">
        <v>105</v>
      </c>
      <c r="H236" s="1" t="s">
        <v>437</v>
      </c>
      <c r="I236" s="1">
        <v>2</v>
      </c>
      <c r="J236" s="1">
        <v>2023</v>
      </c>
      <c r="K236" s="1">
        <v>206841</v>
      </c>
      <c r="L236" s="1">
        <v>0</v>
      </c>
      <c r="M236" s="1">
        <f t="array" ref="M236">SUMPRODUCT(MAX(ISNUMBER(SEARCH('Class Rules'!$B$6:$B$85,$E236))*ISNUMBER(SEARCH('Class Rules'!$C$6:$C$85,$F236))*'Class Rules'!$A$6:$A$85))</f>
        <v>2</v>
      </c>
      <c r="N236" s="1" t="str">
        <f t="array" ref="N236">IF($M236=0,'Class Rules'!$D$3,INDEX('Class Rules'!$D$6:$D$85,MATCH($M236,'Class Rules'!$A$6:$A$85,0)))</f>
        <v>Freight LDV</v>
      </c>
      <c r="O236" s="1" t="str">
        <f t="array" ref="O236">IF(SUMPRODUCT(MAX(ISNUMBER(SEARCH(Fuel_Rules!$A$6:$A$30,$E236))*ISNUMBER(SEARCH(Fuel_Rules!$B$6:$B$30,$F236))*(Fuel_Rules!$A$6:$A$30&lt;&gt;"")))&gt;0,"Plug-in hybrid",IF($G236="Diesel","Diesel","Gasoline"))</f>
        <v>Diesel</v>
      </c>
    </row>
    <row r="237" spans="1:15" ht="15" customHeight="1" x14ac:dyDescent="0.25">
      <c r="A237" s="1">
        <v>2022</v>
      </c>
      <c r="B237" s="1" t="s">
        <v>293</v>
      </c>
      <c r="C237" s="1" t="s">
        <v>1013</v>
      </c>
      <c r="D237" s="1" t="s">
        <v>1014</v>
      </c>
      <c r="E237" s="1" t="s">
        <v>915</v>
      </c>
      <c r="F237" s="1" t="s">
        <v>1015</v>
      </c>
      <c r="G237" s="1" t="s">
        <v>103</v>
      </c>
      <c r="H237" s="1" t="s">
        <v>437</v>
      </c>
      <c r="I237" s="1">
        <v>1.8</v>
      </c>
      <c r="J237" s="1">
        <v>2023</v>
      </c>
      <c r="K237" s="1">
        <v>90610</v>
      </c>
      <c r="L237" s="1">
        <v>0</v>
      </c>
      <c r="M237" s="1">
        <f t="array" ref="M237">SUMPRODUCT(MAX(ISNUMBER(SEARCH('Class Rules'!$B$6:$B$85,$E237))*ISNUMBER(SEARCH('Class Rules'!$C$6:$C$85,$F237))*'Class Rules'!$A$6:$A$85))</f>
        <v>0</v>
      </c>
      <c r="N237" s="1" t="str">
        <f t="array" ref="N237">IF($M237=0,'Class Rules'!$D$3,INDEX('Class Rules'!$D$6:$D$85,MATCH($M237,'Class Rules'!$A$6:$A$85,0)))</f>
        <v>Passenger LDV</v>
      </c>
      <c r="O237" s="1" t="str">
        <f t="array" ref="O237">IF(SUMPRODUCT(MAX(ISNUMBER(SEARCH(Fuel_Rules!$A$6:$A$30,$E237))*ISNUMBER(SEARCH(Fuel_Rules!$B$6:$B$30,$F237))*(Fuel_Rules!$A$6:$A$30&lt;&gt;"")))&gt;0,"Plug-in hybrid",IF($G237="Diesel","Diesel","Gasoline"))</f>
        <v>Gasoline</v>
      </c>
    </row>
    <row r="238" spans="1:15" ht="15" customHeight="1" x14ac:dyDescent="0.25">
      <c r="A238" s="1">
        <v>2022</v>
      </c>
      <c r="B238" s="1" t="s">
        <v>293</v>
      </c>
      <c r="C238" s="1" t="s">
        <v>1016</v>
      </c>
      <c r="D238" s="1" t="s">
        <v>1017</v>
      </c>
      <c r="E238" s="1" t="s">
        <v>915</v>
      </c>
      <c r="F238" s="1" t="s">
        <v>1018</v>
      </c>
      <c r="G238" s="1" t="s">
        <v>103</v>
      </c>
      <c r="H238" s="1" t="s">
        <v>298</v>
      </c>
      <c r="I238" s="1">
        <v>1.3</v>
      </c>
      <c r="J238" s="1">
        <v>2023</v>
      </c>
      <c r="K238" s="1">
        <v>82039</v>
      </c>
      <c r="L238" s="1">
        <v>0</v>
      </c>
      <c r="M238" s="1">
        <f t="array" ref="M238">SUMPRODUCT(MAX(ISNUMBER(SEARCH('Class Rules'!$B$6:$B$85,$E238))*ISNUMBER(SEARCH('Class Rules'!$C$6:$C$85,$F238))*'Class Rules'!$A$6:$A$85))</f>
        <v>0</v>
      </c>
      <c r="N238" s="1" t="str">
        <f t="array" ref="N238">IF($M238=0,'Class Rules'!$D$3,INDEX('Class Rules'!$D$6:$D$85,MATCH($M238,'Class Rules'!$A$6:$A$85,0)))</f>
        <v>Passenger LDV</v>
      </c>
      <c r="O238" s="1" t="str">
        <f t="array" ref="O238">IF(SUMPRODUCT(MAX(ISNUMBER(SEARCH(Fuel_Rules!$A$6:$A$30,$E238))*ISNUMBER(SEARCH(Fuel_Rules!$B$6:$B$30,$F238))*(Fuel_Rules!$A$6:$A$30&lt;&gt;"")))&gt;0,"Plug-in hybrid",IF($G238="Diesel","Diesel","Gasoline"))</f>
        <v>Gasoline</v>
      </c>
    </row>
    <row r="239" spans="1:15" ht="15" customHeight="1" x14ac:dyDescent="0.25">
      <c r="A239" s="1">
        <v>2022</v>
      </c>
      <c r="B239" s="1" t="s">
        <v>293</v>
      </c>
      <c r="C239" s="1" t="s">
        <v>1019</v>
      </c>
      <c r="D239" s="1" t="s">
        <v>1020</v>
      </c>
      <c r="E239" s="1" t="s">
        <v>915</v>
      </c>
      <c r="F239" s="1" t="s">
        <v>1021</v>
      </c>
      <c r="G239" s="1" t="s">
        <v>105</v>
      </c>
      <c r="H239" s="1" t="s">
        <v>437</v>
      </c>
      <c r="I239" s="1">
        <v>2</v>
      </c>
      <c r="J239" s="1">
        <v>2023</v>
      </c>
      <c r="K239" s="1">
        <v>171627</v>
      </c>
      <c r="L239" s="1">
        <v>0</v>
      </c>
      <c r="M239" s="1">
        <f t="array" ref="M239">SUMPRODUCT(MAX(ISNUMBER(SEARCH('Class Rules'!$B$6:$B$85,$E239))*ISNUMBER(SEARCH('Class Rules'!$C$6:$C$85,$F239))*'Class Rules'!$A$6:$A$85))</f>
        <v>2</v>
      </c>
      <c r="N239" s="1" t="str">
        <f t="array" ref="N239">IF($M239=0,'Class Rules'!$D$3,INDEX('Class Rules'!$D$6:$D$85,MATCH($M239,'Class Rules'!$A$6:$A$85,0)))</f>
        <v>Freight LDV</v>
      </c>
      <c r="O239" s="1" t="str">
        <f t="array" ref="O239">IF(SUMPRODUCT(MAX(ISNUMBER(SEARCH(Fuel_Rules!$A$6:$A$30,$E239))*ISNUMBER(SEARCH(Fuel_Rules!$B$6:$B$30,$F239))*(Fuel_Rules!$A$6:$A$30&lt;&gt;"")))&gt;0,"Plug-in hybrid",IF($G239="Diesel","Diesel","Gasoline"))</f>
        <v>Diesel</v>
      </c>
    </row>
    <row r="240" spans="1:15" ht="15" customHeight="1" x14ac:dyDescent="0.25">
      <c r="A240" s="1">
        <v>2022</v>
      </c>
      <c r="B240" s="1" t="s">
        <v>293</v>
      </c>
      <c r="C240" s="1" t="s">
        <v>1022</v>
      </c>
      <c r="D240" s="1" t="s">
        <v>1023</v>
      </c>
      <c r="E240" s="1" t="s">
        <v>915</v>
      </c>
      <c r="F240" s="1" t="s">
        <v>1024</v>
      </c>
      <c r="G240" s="1" t="s">
        <v>103</v>
      </c>
      <c r="H240" s="1" t="s">
        <v>298</v>
      </c>
      <c r="I240" s="1">
        <v>1.8</v>
      </c>
      <c r="J240" s="1">
        <v>2023</v>
      </c>
      <c r="K240" s="1">
        <v>104899</v>
      </c>
      <c r="L240" s="1">
        <v>0</v>
      </c>
      <c r="M240" s="1">
        <f t="array" ref="M240">SUMPRODUCT(MAX(ISNUMBER(SEARCH('Class Rules'!$B$6:$B$85,$E240))*ISNUMBER(SEARCH('Class Rules'!$C$6:$C$85,$F240))*'Class Rules'!$A$6:$A$85))</f>
        <v>2</v>
      </c>
      <c r="N240" s="1" t="str">
        <f t="array" ref="N240">IF($M240=0,'Class Rules'!$D$3,INDEX('Class Rules'!$D$6:$D$85,MATCH($M240,'Class Rules'!$A$6:$A$85,0)))</f>
        <v>Freight LDV</v>
      </c>
      <c r="O240" s="1" t="str">
        <f t="array" ref="O240">IF(SUMPRODUCT(MAX(ISNUMBER(SEARCH(Fuel_Rules!$A$6:$A$30,$E240))*ISNUMBER(SEARCH(Fuel_Rules!$B$6:$B$30,$F240))*(Fuel_Rules!$A$6:$A$30&lt;&gt;"")))&gt;0,"Plug-in hybrid",IF($G240="Diesel","Diesel","Gasoline"))</f>
        <v>Gasoline</v>
      </c>
    </row>
    <row r="241" spans="1:15" ht="15" customHeight="1" x14ac:dyDescent="0.25">
      <c r="A241" s="1">
        <v>2022</v>
      </c>
      <c r="B241" s="1" t="s">
        <v>293</v>
      </c>
      <c r="C241" s="1" t="s">
        <v>1025</v>
      </c>
      <c r="D241" s="1" t="s">
        <v>1026</v>
      </c>
      <c r="E241" s="1" t="s">
        <v>915</v>
      </c>
      <c r="F241" s="1" t="s">
        <v>1027</v>
      </c>
      <c r="G241" s="1" t="s">
        <v>103</v>
      </c>
      <c r="H241" s="1" t="s">
        <v>437</v>
      </c>
      <c r="I241" s="1">
        <v>1.8</v>
      </c>
      <c r="J241" s="1">
        <v>2023</v>
      </c>
      <c r="K241" s="1">
        <v>107516</v>
      </c>
      <c r="L241" s="1">
        <v>0</v>
      </c>
      <c r="M241" s="1">
        <f t="array" ref="M241">SUMPRODUCT(MAX(ISNUMBER(SEARCH('Class Rules'!$B$6:$B$85,$E241))*ISNUMBER(SEARCH('Class Rules'!$C$6:$C$85,$F241))*'Class Rules'!$A$6:$A$85))</f>
        <v>0</v>
      </c>
      <c r="N241" s="1" t="str">
        <f t="array" ref="N241">IF($M241=0,'Class Rules'!$D$3,INDEX('Class Rules'!$D$6:$D$85,MATCH($M241,'Class Rules'!$A$6:$A$85,0)))</f>
        <v>Passenger LDV</v>
      </c>
      <c r="O241" s="1" t="str">
        <f t="array" ref="O241">IF(SUMPRODUCT(MAX(ISNUMBER(SEARCH(Fuel_Rules!$A$6:$A$30,$E241))*ISNUMBER(SEARCH(Fuel_Rules!$B$6:$B$30,$F241))*(Fuel_Rules!$A$6:$A$30&lt;&gt;"")))&gt;0,"Plug-in hybrid",IF($G241="Diesel","Diesel","Gasoline"))</f>
        <v>Gasoline</v>
      </c>
    </row>
    <row r="242" spans="1:15" ht="15" customHeight="1" x14ac:dyDescent="0.25">
      <c r="A242" s="1">
        <v>2022</v>
      </c>
      <c r="B242" s="1" t="s">
        <v>293</v>
      </c>
      <c r="C242" s="1" t="s">
        <v>1028</v>
      </c>
      <c r="D242" s="1" t="s">
        <v>1029</v>
      </c>
      <c r="E242" s="1" t="s">
        <v>915</v>
      </c>
      <c r="F242" s="1" t="s">
        <v>1030</v>
      </c>
      <c r="G242" s="1" t="s">
        <v>103</v>
      </c>
      <c r="H242" s="1" t="s">
        <v>437</v>
      </c>
      <c r="I242" s="1">
        <v>1.8</v>
      </c>
      <c r="J242" s="1">
        <v>2023</v>
      </c>
      <c r="K242" s="1">
        <v>100279</v>
      </c>
      <c r="L242" s="1">
        <v>0</v>
      </c>
      <c r="M242" s="1">
        <f t="array" ref="M242">SUMPRODUCT(MAX(ISNUMBER(SEARCH('Class Rules'!$B$6:$B$85,$E242))*ISNUMBER(SEARCH('Class Rules'!$C$6:$C$85,$F242))*'Class Rules'!$A$6:$A$85))</f>
        <v>0</v>
      </c>
      <c r="N242" s="1" t="str">
        <f t="array" ref="N242">IF($M242=0,'Class Rules'!$D$3,INDEX('Class Rules'!$D$6:$D$85,MATCH($M242,'Class Rules'!$A$6:$A$85,0)))</f>
        <v>Passenger LDV</v>
      </c>
      <c r="O242" s="1" t="str">
        <f t="array" ref="O242">IF(SUMPRODUCT(MAX(ISNUMBER(SEARCH(Fuel_Rules!$A$6:$A$30,$E242))*ISNUMBER(SEARCH(Fuel_Rules!$B$6:$B$30,$F242))*(Fuel_Rules!$A$6:$A$30&lt;&gt;"")))&gt;0,"Plug-in hybrid",IF($G242="Diesel","Diesel","Gasoline"))</f>
        <v>Gasoline</v>
      </c>
    </row>
    <row r="243" spans="1:15" ht="15" customHeight="1" x14ac:dyDescent="0.25">
      <c r="A243" s="1">
        <v>2022</v>
      </c>
      <c r="B243" s="1" t="s">
        <v>293</v>
      </c>
      <c r="C243" s="1" t="s">
        <v>1031</v>
      </c>
      <c r="D243" s="1" t="s">
        <v>1032</v>
      </c>
      <c r="E243" s="1" t="s">
        <v>915</v>
      </c>
      <c r="F243" s="1" t="s">
        <v>1033</v>
      </c>
      <c r="G243" s="1" t="s">
        <v>105</v>
      </c>
      <c r="H243" s="1" t="s">
        <v>437</v>
      </c>
      <c r="I243" s="1">
        <v>2</v>
      </c>
      <c r="J243" s="1">
        <v>2023</v>
      </c>
      <c r="K243" s="1">
        <v>208844</v>
      </c>
      <c r="L243" s="1">
        <v>0</v>
      </c>
      <c r="M243" s="1">
        <f t="array" ref="M243">SUMPRODUCT(MAX(ISNUMBER(SEARCH('Class Rules'!$B$6:$B$85,$E243))*ISNUMBER(SEARCH('Class Rules'!$C$6:$C$85,$F243))*'Class Rules'!$A$6:$A$85))</f>
        <v>2</v>
      </c>
      <c r="N243" s="1" t="str">
        <f t="array" ref="N243">IF($M243=0,'Class Rules'!$D$3,INDEX('Class Rules'!$D$6:$D$85,MATCH($M243,'Class Rules'!$A$6:$A$85,0)))</f>
        <v>Freight LDV</v>
      </c>
      <c r="O243" s="1" t="str">
        <f t="array" ref="O243">IF(SUMPRODUCT(MAX(ISNUMBER(SEARCH(Fuel_Rules!$A$6:$A$30,$E243))*ISNUMBER(SEARCH(Fuel_Rules!$B$6:$B$30,$F243))*(Fuel_Rules!$A$6:$A$30&lt;&gt;"")))&gt;0,"Plug-in hybrid",IF($G243="Diesel","Diesel","Gasoline"))</f>
        <v>Diesel</v>
      </c>
    </row>
    <row r="244" spans="1:15" ht="15" customHeight="1" x14ac:dyDescent="0.25">
      <c r="A244" s="1">
        <v>2022</v>
      </c>
      <c r="B244" s="1" t="s">
        <v>293</v>
      </c>
      <c r="C244" s="1" t="s">
        <v>1034</v>
      </c>
      <c r="D244" s="1" t="s">
        <v>1035</v>
      </c>
      <c r="E244" s="1" t="s">
        <v>915</v>
      </c>
      <c r="F244" s="1" t="s">
        <v>1036</v>
      </c>
      <c r="G244" s="1" t="s">
        <v>103</v>
      </c>
      <c r="H244" s="1" t="s">
        <v>298</v>
      </c>
      <c r="I244" s="1">
        <v>1.4</v>
      </c>
      <c r="J244" s="1">
        <v>2023</v>
      </c>
      <c r="K244" s="1">
        <v>92118</v>
      </c>
      <c r="L244" s="1">
        <v>0</v>
      </c>
      <c r="M244" s="1">
        <f t="array" ref="M244">SUMPRODUCT(MAX(ISNUMBER(SEARCH('Class Rules'!$B$6:$B$85,$E244))*ISNUMBER(SEARCH('Class Rules'!$C$6:$C$85,$F244))*'Class Rules'!$A$6:$A$85))</f>
        <v>1</v>
      </c>
      <c r="N244" s="1" t="str">
        <f t="array" ref="N244">IF($M244=0,'Class Rules'!$D$3,INDEX('Class Rules'!$D$6:$D$85,MATCH($M244,'Class Rules'!$A$6:$A$85,0)))</f>
        <v>Freight LDV</v>
      </c>
      <c r="O244" s="1" t="str">
        <f t="array" ref="O244">IF(SUMPRODUCT(MAX(ISNUMBER(SEARCH(Fuel_Rules!$A$6:$A$30,$E244))*ISNUMBER(SEARCH(Fuel_Rules!$B$6:$B$30,$F244))*(Fuel_Rules!$A$6:$A$30&lt;&gt;"")))&gt;0,"Plug-in hybrid",IF($G244="Diesel","Diesel","Gasoline"))</f>
        <v>Gasoline</v>
      </c>
    </row>
    <row r="245" spans="1:15" ht="15" customHeight="1" x14ac:dyDescent="0.25">
      <c r="A245" s="1">
        <v>2022</v>
      </c>
      <c r="B245" s="1" t="s">
        <v>293</v>
      </c>
      <c r="C245" s="1" t="s">
        <v>1037</v>
      </c>
      <c r="D245" s="1" t="s">
        <v>1038</v>
      </c>
      <c r="E245" s="1" t="s">
        <v>915</v>
      </c>
      <c r="F245" s="1" t="s">
        <v>1039</v>
      </c>
      <c r="G245" s="1" t="s">
        <v>103</v>
      </c>
      <c r="H245" s="1" t="s">
        <v>298</v>
      </c>
      <c r="I245" s="1">
        <v>1.3</v>
      </c>
      <c r="J245" s="1">
        <v>2023</v>
      </c>
      <c r="K245" s="1">
        <v>98286</v>
      </c>
      <c r="L245" s="1">
        <v>0</v>
      </c>
      <c r="M245" s="1">
        <f t="array" ref="M245">SUMPRODUCT(MAX(ISNUMBER(SEARCH('Class Rules'!$B$6:$B$85,$E245))*ISNUMBER(SEARCH('Class Rules'!$C$6:$C$85,$F245))*'Class Rules'!$A$6:$A$85))</f>
        <v>1</v>
      </c>
      <c r="N245" s="1" t="str">
        <f t="array" ref="N245">IF($M245=0,'Class Rules'!$D$3,INDEX('Class Rules'!$D$6:$D$85,MATCH($M245,'Class Rules'!$A$6:$A$85,0)))</f>
        <v>Freight LDV</v>
      </c>
      <c r="O245" s="1" t="str">
        <f t="array" ref="O245">IF(SUMPRODUCT(MAX(ISNUMBER(SEARCH(Fuel_Rules!$A$6:$A$30,$E245))*ISNUMBER(SEARCH(Fuel_Rules!$B$6:$B$30,$F245))*(Fuel_Rules!$A$6:$A$30&lt;&gt;"")))&gt;0,"Plug-in hybrid",IF($G245="Diesel","Diesel","Gasoline"))</f>
        <v>Gasoline</v>
      </c>
    </row>
    <row r="246" spans="1:15" ht="15" customHeight="1" x14ac:dyDescent="0.25">
      <c r="A246" s="1">
        <v>2022</v>
      </c>
      <c r="B246" s="1" t="s">
        <v>293</v>
      </c>
      <c r="C246" s="1" t="s">
        <v>1040</v>
      </c>
      <c r="D246" s="1" t="s">
        <v>1041</v>
      </c>
      <c r="E246" s="1" t="s">
        <v>915</v>
      </c>
      <c r="F246" s="1" t="s">
        <v>1042</v>
      </c>
      <c r="G246" s="1" t="s">
        <v>103</v>
      </c>
      <c r="H246" s="1" t="s">
        <v>298</v>
      </c>
      <c r="I246" s="1">
        <v>1.3</v>
      </c>
      <c r="J246" s="1">
        <v>2023</v>
      </c>
      <c r="K246" s="1">
        <v>107998</v>
      </c>
      <c r="L246" s="1">
        <v>0</v>
      </c>
      <c r="M246" s="1">
        <f t="array" ref="M246">SUMPRODUCT(MAX(ISNUMBER(SEARCH('Class Rules'!$B$6:$B$85,$E246))*ISNUMBER(SEARCH('Class Rules'!$C$6:$C$85,$F246))*'Class Rules'!$A$6:$A$85))</f>
        <v>1</v>
      </c>
      <c r="N246" s="1" t="str">
        <f t="array" ref="N246">IF($M246=0,'Class Rules'!$D$3,INDEX('Class Rules'!$D$6:$D$85,MATCH($M246,'Class Rules'!$A$6:$A$85,0)))</f>
        <v>Freight LDV</v>
      </c>
      <c r="O246" s="1" t="str">
        <f t="array" ref="O246">IF(SUMPRODUCT(MAX(ISNUMBER(SEARCH(Fuel_Rules!$A$6:$A$30,$E246))*ISNUMBER(SEARCH(Fuel_Rules!$B$6:$B$30,$F246))*(Fuel_Rules!$A$6:$A$30&lt;&gt;"")))&gt;0,"Plug-in hybrid",IF($G246="Diesel","Diesel","Gasoline"))</f>
        <v>Gasoline</v>
      </c>
    </row>
    <row r="247" spans="1:15" ht="15" customHeight="1" x14ac:dyDescent="0.25">
      <c r="A247" s="1">
        <v>2022</v>
      </c>
      <c r="B247" s="1" t="s">
        <v>293</v>
      </c>
      <c r="C247" s="1" t="s">
        <v>1043</v>
      </c>
      <c r="D247" s="1" t="s">
        <v>1044</v>
      </c>
      <c r="E247" s="1" t="s">
        <v>915</v>
      </c>
      <c r="F247" s="1" t="s">
        <v>1045</v>
      </c>
      <c r="G247" s="1" t="s">
        <v>103</v>
      </c>
      <c r="H247" s="1" t="s">
        <v>298</v>
      </c>
      <c r="I247" s="1">
        <v>1.4</v>
      </c>
      <c r="J247" s="1">
        <v>2023</v>
      </c>
      <c r="K247" s="1">
        <v>99938</v>
      </c>
      <c r="L247" s="1">
        <v>0</v>
      </c>
      <c r="M247" s="1">
        <f t="array" ref="M247">SUMPRODUCT(MAX(ISNUMBER(SEARCH('Class Rules'!$B$6:$B$85,$E247))*ISNUMBER(SEARCH('Class Rules'!$C$6:$C$85,$F247))*'Class Rules'!$A$6:$A$85))</f>
        <v>1</v>
      </c>
      <c r="N247" s="1" t="str">
        <f t="array" ref="N247">IF($M247=0,'Class Rules'!$D$3,INDEX('Class Rules'!$D$6:$D$85,MATCH($M247,'Class Rules'!$A$6:$A$85,0)))</f>
        <v>Freight LDV</v>
      </c>
      <c r="O247" s="1" t="str">
        <f t="array" ref="O247">IF(SUMPRODUCT(MAX(ISNUMBER(SEARCH(Fuel_Rules!$A$6:$A$30,$E247))*ISNUMBER(SEARCH(Fuel_Rules!$B$6:$B$30,$F247))*(Fuel_Rules!$A$6:$A$30&lt;&gt;"")))&gt;0,"Plug-in hybrid",IF($G247="Diesel","Diesel","Gasoline"))</f>
        <v>Gasoline</v>
      </c>
    </row>
    <row r="248" spans="1:15" ht="15" customHeight="1" x14ac:dyDescent="0.25">
      <c r="A248" s="1">
        <v>2022</v>
      </c>
      <c r="B248" s="1" t="s">
        <v>293</v>
      </c>
      <c r="C248" s="1" t="s">
        <v>1046</v>
      </c>
      <c r="D248" s="1" t="s">
        <v>1047</v>
      </c>
      <c r="E248" s="1" t="s">
        <v>915</v>
      </c>
      <c r="F248" s="1" t="s">
        <v>1048</v>
      </c>
      <c r="G248" s="1" t="s">
        <v>103</v>
      </c>
      <c r="H248" s="1" t="s">
        <v>298</v>
      </c>
      <c r="I248" s="1">
        <v>1.3</v>
      </c>
      <c r="J248" s="1">
        <v>2023</v>
      </c>
      <c r="K248" s="1">
        <v>103630</v>
      </c>
      <c r="L248" s="1">
        <v>0</v>
      </c>
      <c r="M248" s="1">
        <f t="array" ref="M248">SUMPRODUCT(MAX(ISNUMBER(SEARCH('Class Rules'!$B$6:$B$85,$E248))*ISNUMBER(SEARCH('Class Rules'!$C$6:$C$85,$F248))*'Class Rules'!$A$6:$A$85))</f>
        <v>1</v>
      </c>
      <c r="N248" s="1" t="str">
        <f t="array" ref="N248">IF($M248=0,'Class Rules'!$D$3,INDEX('Class Rules'!$D$6:$D$85,MATCH($M248,'Class Rules'!$A$6:$A$85,0)))</f>
        <v>Freight LDV</v>
      </c>
      <c r="O248" s="1" t="str">
        <f t="array" ref="O248">IF(SUMPRODUCT(MAX(ISNUMBER(SEARCH(Fuel_Rules!$A$6:$A$30,$E248))*ISNUMBER(SEARCH(Fuel_Rules!$B$6:$B$30,$F248))*(Fuel_Rules!$A$6:$A$30&lt;&gt;"")))&gt;0,"Plug-in hybrid",IF($G248="Diesel","Diesel","Gasoline"))</f>
        <v>Gasoline</v>
      </c>
    </row>
    <row r="249" spans="1:15" ht="15" customHeight="1" x14ac:dyDescent="0.25">
      <c r="A249" s="1">
        <v>2022</v>
      </c>
      <c r="B249" s="1" t="s">
        <v>293</v>
      </c>
      <c r="C249" s="1" t="s">
        <v>1049</v>
      </c>
      <c r="D249" s="1" t="s">
        <v>1050</v>
      </c>
      <c r="E249" s="1" t="s">
        <v>915</v>
      </c>
      <c r="F249" s="1" t="s">
        <v>1051</v>
      </c>
      <c r="G249" s="1" t="s">
        <v>103</v>
      </c>
      <c r="H249" s="1" t="s">
        <v>298</v>
      </c>
      <c r="I249" s="1">
        <v>1.4</v>
      </c>
      <c r="J249" s="1">
        <v>2023</v>
      </c>
      <c r="K249" s="1">
        <v>97122</v>
      </c>
      <c r="L249" s="1">
        <v>0</v>
      </c>
      <c r="M249" s="1">
        <f t="array" ref="M249">SUMPRODUCT(MAX(ISNUMBER(SEARCH('Class Rules'!$B$6:$B$85,$E249))*ISNUMBER(SEARCH('Class Rules'!$C$6:$C$85,$F249))*'Class Rules'!$A$6:$A$85))</f>
        <v>3</v>
      </c>
      <c r="N249" s="1" t="str">
        <f t="array" ref="N249">IF($M249=0,'Class Rules'!$D$3,INDEX('Class Rules'!$D$6:$D$85,MATCH($M249,'Class Rules'!$A$6:$A$85,0)))</f>
        <v>Freight LDV</v>
      </c>
      <c r="O249" s="1" t="str">
        <f t="array" ref="O249">IF(SUMPRODUCT(MAX(ISNUMBER(SEARCH(Fuel_Rules!$A$6:$A$30,$E249))*ISNUMBER(SEARCH(Fuel_Rules!$B$6:$B$30,$F249))*(Fuel_Rules!$A$6:$A$30&lt;&gt;"")))&gt;0,"Plug-in hybrid",IF($G249="Diesel","Diesel","Gasoline"))</f>
        <v>Gasoline</v>
      </c>
    </row>
    <row r="250" spans="1:15" ht="15" customHeight="1" x14ac:dyDescent="0.25">
      <c r="A250" s="1">
        <v>2022</v>
      </c>
      <c r="B250" s="1" t="s">
        <v>293</v>
      </c>
      <c r="C250" s="1" t="s">
        <v>1052</v>
      </c>
      <c r="D250" s="1" t="s">
        <v>1053</v>
      </c>
      <c r="E250" s="1" t="s">
        <v>915</v>
      </c>
      <c r="F250" s="1" t="s">
        <v>1054</v>
      </c>
      <c r="G250" s="1" t="s">
        <v>103</v>
      </c>
      <c r="H250" s="1" t="s">
        <v>298</v>
      </c>
      <c r="I250" s="1">
        <v>1.4</v>
      </c>
      <c r="J250" s="1">
        <v>2023</v>
      </c>
      <c r="K250" s="1">
        <v>73991</v>
      </c>
      <c r="L250" s="1">
        <v>0</v>
      </c>
      <c r="M250" s="1">
        <f t="array" ref="M250">SUMPRODUCT(MAX(ISNUMBER(SEARCH('Class Rules'!$B$6:$B$85,$E250))*ISNUMBER(SEARCH('Class Rules'!$C$6:$C$85,$F250))*'Class Rules'!$A$6:$A$85))</f>
        <v>0</v>
      </c>
      <c r="N250" s="1" t="str">
        <f t="array" ref="N250">IF($M250=0,'Class Rules'!$D$3,INDEX('Class Rules'!$D$6:$D$85,MATCH($M250,'Class Rules'!$A$6:$A$85,0)))</f>
        <v>Passenger LDV</v>
      </c>
      <c r="O250" s="1" t="str">
        <f t="array" ref="O250">IF(SUMPRODUCT(MAX(ISNUMBER(SEARCH(Fuel_Rules!$A$6:$A$30,$E250))*ISNUMBER(SEARCH(Fuel_Rules!$B$6:$B$30,$F250))*(Fuel_Rules!$A$6:$A$30&lt;&gt;"")))&gt;0,"Plug-in hybrid",IF($G250="Diesel","Diesel","Gasoline"))</f>
        <v>Gasoline</v>
      </c>
    </row>
    <row r="251" spans="1:15" ht="15" customHeight="1" x14ac:dyDescent="0.25">
      <c r="A251" s="1">
        <v>2022</v>
      </c>
      <c r="B251" s="1" t="s">
        <v>293</v>
      </c>
      <c r="C251" s="1" t="s">
        <v>1055</v>
      </c>
      <c r="D251" s="1" t="s">
        <v>1056</v>
      </c>
      <c r="E251" s="1" t="s">
        <v>915</v>
      </c>
      <c r="F251" s="1" t="s">
        <v>1057</v>
      </c>
      <c r="G251" s="1" t="s">
        <v>103</v>
      </c>
      <c r="H251" s="1" t="s">
        <v>298</v>
      </c>
      <c r="I251" s="1">
        <v>1</v>
      </c>
      <c r="J251" s="1">
        <v>2023</v>
      </c>
      <c r="K251" s="1">
        <v>69125</v>
      </c>
      <c r="L251" s="1">
        <v>0</v>
      </c>
      <c r="M251" s="1">
        <f t="array" ref="M251">SUMPRODUCT(MAX(ISNUMBER(SEARCH('Class Rules'!$B$6:$B$85,$E251))*ISNUMBER(SEARCH('Class Rules'!$C$6:$C$85,$F251))*'Class Rules'!$A$6:$A$85))</f>
        <v>0</v>
      </c>
      <c r="N251" s="1" t="str">
        <f t="array" ref="N251">IF($M251=0,'Class Rules'!$D$3,INDEX('Class Rules'!$D$6:$D$85,MATCH($M251,'Class Rules'!$A$6:$A$85,0)))</f>
        <v>Passenger LDV</v>
      </c>
      <c r="O251" s="1" t="str">
        <f t="array" ref="O251">IF(SUMPRODUCT(MAX(ISNUMBER(SEARCH(Fuel_Rules!$A$6:$A$30,$E251))*ISNUMBER(SEARCH(Fuel_Rules!$B$6:$B$30,$F251))*(Fuel_Rules!$A$6:$A$30&lt;&gt;"")))&gt;0,"Plug-in hybrid",IF($G251="Diesel","Diesel","Gasoline"))</f>
        <v>Gasoline</v>
      </c>
    </row>
    <row r="252" spans="1:15" ht="15" customHeight="1" x14ac:dyDescent="0.25">
      <c r="A252" s="1">
        <v>2022</v>
      </c>
      <c r="B252" s="1" t="s">
        <v>293</v>
      </c>
      <c r="C252" s="1" t="s">
        <v>1058</v>
      </c>
      <c r="D252" s="1" t="s">
        <v>1059</v>
      </c>
      <c r="E252" s="1" t="s">
        <v>915</v>
      </c>
      <c r="F252" s="1" t="s">
        <v>1060</v>
      </c>
      <c r="G252" s="1" t="s">
        <v>103</v>
      </c>
      <c r="H252" s="1" t="s">
        <v>298</v>
      </c>
      <c r="I252" s="1">
        <v>1.4</v>
      </c>
      <c r="J252" s="1">
        <v>2023</v>
      </c>
      <c r="K252" s="1">
        <v>92016</v>
      </c>
      <c r="L252" s="1">
        <v>0</v>
      </c>
      <c r="M252" s="1">
        <f t="array" ref="M252">SUMPRODUCT(MAX(ISNUMBER(SEARCH('Class Rules'!$B$6:$B$85,$E252))*ISNUMBER(SEARCH('Class Rules'!$C$6:$C$85,$F252))*'Class Rules'!$A$6:$A$85))</f>
        <v>3</v>
      </c>
      <c r="N252" s="1" t="str">
        <f t="array" ref="N252">IF($M252=0,'Class Rules'!$D$3,INDEX('Class Rules'!$D$6:$D$85,MATCH($M252,'Class Rules'!$A$6:$A$85,0)))</f>
        <v>Freight LDV</v>
      </c>
      <c r="O252" s="1" t="str">
        <f t="array" ref="O252">IF(SUMPRODUCT(MAX(ISNUMBER(SEARCH(Fuel_Rules!$A$6:$A$30,$E252))*ISNUMBER(SEARCH(Fuel_Rules!$B$6:$B$30,$F252))*(Fuel_Rules!$A$6:$A$30&lt;&gt;"")))&gt;0,"Plug-in hybrid",IF($G252="Diesel","Diesel","Gasoline"))</f>
        <v>Gasoline</v>
      </c>
    </row>
    <row r="253" spans="1:15" ht="15" customHeight="1" x14ac:dyDescent="0.25">
      <c r="A253" s="1">
        <v>2022</v>
      </c>
      <c r="B253" s="1" t="s">
        <v>293</v>
      </c>
      <c r="C253" s="1" t="s">
        <v>1061</v>
      </c>
      <c r="D253" s="1" t="s">
        <v>1062</v>
      </c>
      <c r="E253" s="1" t="s">
        <v>915</v>
      </c>
      <c r="F253" s="1" t="s">
        <v>1063</v>
      </c>
      <c r="G253" s="1" t="s">
        <v>103</v>
      </c>
      <c r="H253" s="1" t="s">
        <v>298</v>
      </c>
      <c r="I253" s="1">
        <v>1</v>
      </c>
      <c r="J253" s="1">
        <v>2023</v>
      </c>
      <c r="K253" s="1">
        <v>62543</v>
      </c>
      <c r="L253" s="1">
        <v>0</v>
      </c>
      <c r="M253" s="1">
        <f t="array" ref="M253">SUMPRODUCT(MAX(ISNUMBER(SEARCH('Class Rules'!$B$6:$B$85,$E253))*ISNUMBER(SEARCH('Class Rules'!$C$6:$C$85,$F253))*'Class Rules'!$A$6:$A$85))</f>
        <v>0</v>
      </c>
      <c r="N253" s="1" t="str">
        <f t="array" ref="N253">IF($M253=0,'Class Rules'!$D$3,INDEX('Class Rules'!$D$6:$D$85,MATCH($M253,'Class Rules'!$A$6:$A$85,0)))</f>
        <v>Passenger LDV</v>
      </c>
      <c r="O253" s="1" t="str">
        <f t="array" ref="O253">IF(SUMPRODUCT(MAX(ISNUMBER(SEARCH(Fuel_Rules!$A$6:$A$30,$E253))*ISNUMBER(SEARCH(Fuel_Rules!$B$6:$B$30,$F253))*(Fuel_Rules!$A$6:$A$30&lt;&gt;"")))&gt;0,"Plug-in hybrid",IF($G253="Diesel","Diesel","Gasoline"))</f>
        <v>Gasoline</v>
      </c>
    </row>
    <row r="254" spans="1:15" ht="15" customHeight="1" x14ac:dyDescent="0.25">
      <c r="A254" s="1">
        <v>2022</v>
      </c>
      <c r="B254" s="1" t="s">
        <v>293</v>
      </c>
      <c r="C254" s="1" t="s">
        <v>1064</v>
      </c>
      <c r="D254" s="1" t="s">
        <v>1065</v>
      </c>
      <c r="E254" s="1" t="s">
        <v>915</v>
      </c>
      <c r="F254" s="1" t="s">
        <v>1066</v>
      </c>
      <c r="G254" s="1" t="s">
        <v>103</v>
      </c>
      <c r="H254" s="1" t="s">
        <v>437</v>
      </c>
      <c r="I254" s="1">
        <v>1.3</v>
      </c>
      <c r="J254" s="1">
        <v>2023</v>
      </c>
      <c r="K254" s="1">
        <v>135273</v>
      </c>
      <c r="L254" s="1">
        <v>0</v>
      </c>
      <c r="M254" s="1">
        <f t="array" ref="M254">SUMPRODUCT(MAX(ISNUMBER(SEARCH('Class Rules'!$B$6:$B$85,$E254))*ISNUMBER(SEARCH('Class Rules'!$C$6:$C$85,$F254))*'Class Rules'!$A$6:$A$85))</f>
        <v>2</v>
      </c>
      <c r="N254" s="1" t="str">
        <f t="array" ref="N254">IF($M254=0,'Class Rules'!$D$3,INDEX('Class Rules'!$D$6:$D$85,MATCH($M254,'Class Rules'!$A$6:$A$85,0)))</f>
        <v>Freight LDV</v>
      </c>
      <c r="O254" s="1" t="str">
        <f t="array" ref="O254">IF(SUMPRODUCT(MAX(ISNUMBER(SEARCH(Fuel_Rules!$A$6:$A$30,$E254))*ISNUMBER(SEARCH(Fuel_Rules!$B$6:$B$30,$F254))*(Fuel_Rules!$A$6:$A$30&lt;&gt;"")))&gt;0,"Plug-in hybrid",IF($G254="Diesel","Diesel","Gasoline"))</f>
        <v>Gasoline</v>
      </c>
    </row>
    <row r="255" spans="1:15" ht="15" customHeight="1" x14ac:dyDescent="0.25">
      <c r="A255" s="1">
        <v>2022</v>
      </c>
      <c r="B255" s="1" t="s">
        <v>293</v>
      </c>
      <c r="C255" s="1" t="s">
        <v>1067</v>
      </c>
      <c r="D255" s="1" t="s">
        <v>1068</v>
      </c>
      <c r="E255" s="1" t="s">
        <v>915</v>
      </c>
      <c r="F255" s="1" t="s">
        <v>1069</v>
      </c>
      <c r="G255" s="1" t="s">
        <v>103</v>
      </c>
      <c r="H255" s="1" t="s">
        <v>437</v>
      </c>
      <c r="I255" s="1">
        <v>1.3</v>
      </c>
      <c r="J255" s="1">
        <v>2023</v>
      </c>
      <c r="K255" s="1">
        <v>147409</v>
      </c>
      <c r="L255" s="1">
        <v>0</v>
      </c>
      <c r="M255" s="1">
        <f t="array" ref="M255">SUMPRODUCT(MAX(ISNUMBER(SEARCH('Class Rules'!$B$6:$B$85,$E255))*ISNUMBER(SEARCH('Class Rules'!$C$6:$C$85,$F255))*'Class Rules'!$A$6:$A$85))</f>
        <v>2</v>
      </c>
      <c r="N255" s="1" t="str">
        <f t="array" ref="N255">IF($M255=0,'Class Rules'!$D$3,INDEX('Class Rules'!$D$6:$D$85,MATCH($M255,'Class Rules'!$A$6:$A$85,0)))</f>
        <v>Freight LDV</v>
      </c>
      <c r="O255" s="1" t="str">
        <f t="array" ref="O255">IF(SUMPRODUCT(MAX(ISNUMBER(SEARCH(Fuel_Rules!$A$6:$A$30,$E255))*ISNUMBER(SEARCH(Fuel_Rules!$B$6:$B$30,$F255))*(Fuel_Rules!$A$6:$A$30&lt;&gt;"")))&gt;0,"Plug-in hybrid",IF($G255="Diesel","Diesel","Gasoline"))</f>
        <v>Gasoline</v>
      </c>
    </row>
    <row r="256" spans="1:15" ht="15" customHeight="1" x14ac:dyDescent="0.25">
      <c r="A256" s="1">
        <v>2022</v>
      </c>
      <c r="B256" s="1" t="s">
        <v>293</v>
      </c>
      <c r="C256" s="1" t="s">
        <v>1070</v>
      </c>
      <c r="D256" s="1" t="s">
        <v>1071</v>
      </c>
      <c r="E256" s="1" t="s">
        <v>915</v>
      </c>
      <c r="F256" s="1" t="s">
        <v>1072</v>
      </c>
      <c r="G256" s="1" t="s">
        <v>103</v>
      </c>
      <c r="H256" s="1" t="s">
        <v>437</v>
      </c>
      <c r="I256" s="1">
        <v>1.3</v>
      </c>
      <c r="J256" s="1">
        <v>2023</v>
      </c>
      <c r="K256" s="1">
        <v>163366</v>
      </c>
      <c r="L256" s="1">
        <v>0</v>
      </c>
      <c r="M256" s="1">
        <f t="array" ref="M256">SUMPRODUCT(MAX(ISNUMBER(SEARCH('Class Rules'!$B$6:$B$85,$E256))*ISNUMBER(SEARCH('Class Rules'!$C$6:$C$85,$F256))*'Class Rules'!$A$6:$A$85))</f>
        <v>2</v>
      </c>
      <c r="N256" s="1" t="str">
        <f t="array" ref="N256">IF($M256=0,'Class Rules'!$D$3,INDEX('Class Rules'!$D$6:$D$85,MATCH($M256,'Class Rules'!$A$6:$A$85,0)))</f>
        <v>Freight LDV</v>
      </c>
      <c r="O256" s="1" t="str">
        <f t="array" ref="O256">IF(SUMPRODUCT(MAX(ISNUMBER(SEARCH(Fuel_Rules!$A$6:$A$30,$E256))*ISNUMBER(SEARCH(Fuel_Rules!$B$6:$B$30,$F256))*(Fuel_Rules!$A$6:$A$30&lt;&gt;"")))&gt;0,"Plug-in hybrid",IF($G256="Diesel","Diesel","Gasoline"))</f>
        <v>Gasoline</v>
      </c>
    </row>
    <row r="257" spans="1:15" ht="15" customHeight="1" x14ac:dyDescent="0.25">
      <c r="A257" s="1">
        <v>2022</v>
      </c>
      <c r="B257" s="1" t="s">
        <v>293</v>
      </c>
      <c r="C257" s="1" t="s">
        <v>1073</v>
      </c>
      <c r="D257" s="1" t="s">
        <v>1074</v>
      </c>
      <c r="E257" s="1" t="s">
        <v>915</v>
      </c>
      <c r="F257" s="1" t="s">
        <v>1075</v>
      </c>
      <c r="G257" s="1" t="s">
        <v>103</v>
      </c>
      <c r="H257" s="1" t="s">
        <v>298</v>
      </c>
      <c r="I257" s="1">
        <v>1.3</v>
      </c>
      <c r="J257" s="1">
        <v>2023</v>
      </c>
      <c r="K257" s="1">
        <v>80244</v>
      </c>
      <c r="L257" s="1">
        <v>0</v>
      </c>
      <c r="M257" s="1">
        <f t="array" ref="M257">SUMPRODUCT(MAX(ISNUMBER(SEARCH('Class Rules'!$B$6:$B$85,$E257))*ISNUMBER(SEARCH('Class Rules'!$C$6:$C$85,$F257))*'Class Rules'!$A$6:$A$85))</f>
        <v>0</v>
      </c>
      <c r="N257" s="1" t="str">
        <f t="array" ref="N257">IF($M257=0,'Class Rules'!$D$3,INDEX('Class Rules'!$D$6:$D$85,MATCH($M257,'Class Rules'!$A$6:$A$85,0)))</f>
        <v>Passenger LDV</v>
      </c>
      <c r="O257" s="1" t="str">
        <f t="array" ref="O257">IF(SUMPRODUCT(MAX(ISNUMBER(SEARCH(Fuel_Rules!$A$6:$A$30,$E257))*ISNUMBER(SEARCH(Fuel_Rules!$B$6:$B$30,$F257))*(Fuel_Rules!$A$6:$A$30&lt;&gt;"")))&gt;0,"Plug-in hybrid",IF($G257="Diesel","Diesel","Gasoline"))</f>
        <v>Gasoline</v>
      </c>
    </row>
    <row r="258" spans="1:15" ht="15" customHeight="1" x14ac:dyDescent="0.25">
      <c r="A258" s="1">
        <v>2022</v>
      </c>
      <c r="B258" s="1" t="s">
        <v>293</v>
      </c>
      <c r="C258" s="1" t="s">
        <v>1076</v>
      </c>
      <c r="D258" s="1" t="s">
        <v>1077</v>
      </c>
      <c r="E258" s="1" t="s">
        <v>915</v>
      </c>
      <c r="F258" s="1" t="s">
        <v>1078</v>
      </c>
      <c r="G258" s="1" t="s">
        <v>103</v>
      </c>
      <c r="H258" s="1" t="s">
        <v>437</v>
      </c>
      <c r="I258" s="1">
        <v>1</v>
      </c>
      <c r="J258" s="1">
        <v>2023</v>
      </c>
      <c r="K258" s="1">
        <v>115899</v>
      </c>
      <c r="L258" s="1">
        <v>0</v>
      </c>
      <c r="M258" s="1">
        <f t="array" ref="M258">SUMPRODUCT(MAX(ISNUMBER(SEARCH('Class Rules'!$B$6:$B$85,$E258))*ISNUMBER(SEARCH('Class Rules'!$C$6:$C$85,$F258))*'Class Rules'!$A$6:$A$85))</f>
        <v>0</v>
      </c>
      <c r="N258" s="1" t="str">
        <f t="array" ref="N258">IF($M258=0,'Class Rules'!$D$3,INDEX('Class Rules'!$D$6:$D$85,MATCH($M258,'Class Rules'!$A$6:$A$85,0)))</f>
        <v>Passenger LDV</v>
      </c>
      <c r="O258" s="1" t="str">
        <f t="array" ref="O258">IF(SUMPRODUCT(MAX(ISNUMBER(SEARCH(Fuel_Rules!$A$6:$A$30,$E258))*ISNUMBER(SEARCH(Fuel_Rules!$B$6:$B$30,$F258))*(Fuel_Rules!$A$6:$A$30&lt;&gt;"")))&gt;0,"Plug-in hybrid",IF($G258="Diesel","Diesel","Gasoline"))</f>
        <v>Gasoline</v>
      </c>
    </row>
    <row r="259" spans="1:15" ht="15" customHeight="1" x14ac:dyDescent="0.25">
      <c r="A259" s="1">
        <v>2022</v>
      </c>
      <c r="B259" s="1" t="s">
        <v>293</v>
      </c>
      <c r="C259" s="1" t="s">
        <v>1079</v>
      </c>
      <c r="D259" s="1" t="s">
        <v>1080</v>
      </c>
      <c r="E259" s="1" t="s">
        <v>915</v>
      </c>
      <c r="F259" s="1" t="s">
        <v>1081</v>
      </c>
      <c r="G259" s="1" t="s">
        <v>103</v>
      </c>
      <c r="H259" s="1" t="s">
        <v>437</v>
      </c>
      <c r="I259" s="1">
        <v>1</v>
      </c>
      <c r="J259" s="1">
        <v>2023</v>
      </c>
      <c r="K259" s="1">
        <v>105874</v>
      </c>
      <c r="L259" s="1">
        <v>0</v>
      </c>
      <c r="M259" s="1">
        <f t="array" ref="M259">SUMPRODUCT(MAX(ISNUMBER(SEARCH('Class Rules'!$B$6:$B$85,$E259))*ISNUMBER(SEARCH('Class Rules'!$C$6:$C$85,$F259))*'Class Rules'!$A$6:$A$85))</f>
        <v>0</v>
      </c>
      <c r="N259" s="1" t="str">
        <f t="array" ref="N259">IF($M259=0,'Class Rules'!$D$3,INDEX('Class Rules'!$D$6:$D$85,MATCH($M259,'Class Rules'!$A$6:$A$85,0)))</f>
        <v>Passenger LDV</v>
      </c>
      <c r="O259" s="1" t="str">
        <f t="array" ref="O259">IF(SUMPRODUCT(MAX(ISNUMBER(SEARCH(Fuel_Rules!$A$6:$A$30,$E259))*ISNUMBER(SEARCH(Fuel_Rules!$B$6:$B$30,$F259))*(Fuel_Rules!$A$6:$A$30&lt;&gt;"")))&gt;0,"Plug-in hybrid",IF($G259="Diesel","Diesel","Gasoline"))</f>
        <v>Gasoline</v>
      </c>
    </row>
    <row r="260" spans="1:15" ht="15" customHeight="1" x14ac:dyDescent="0.25">
      <c r="A260" s="1">
        <v>2022</v>
      </c>
      <c r="B260" s="1" t="s">
        <v>293</v>
      </c>
      <c r="C260" s="1" t="s">
        <v>1082</v>
      </c>
      <c r="D260" s="1" t="s">
        <v>1083</v>
      </c>
      <c r="E260" s="1" t="s">
        <v>915</v>
      </c>
      <c r="F260" s="1" t="s">
        <v>1084</v>
      </c>
      <c r="G260" s="1" t="s">
        <v>103</v>
      </c>
      <c r="H260" s="1" t="s">
        <v>437</v>
      </c>
      <c r="I260" s="1">
        <v>1.3</v>
      </c>
      <c r="J260" s="1">
        <v>2023</v>
      </c>
      <c r="K260" s="1">
        <v>96478</v>
      </c>
      <c r="L260" s="1">
        <v>0</v>
      </c>
      <c r="M260" s="1">
        <f t="array" ref="M260">SUMPRODUCT(MAX(ISNUMBER(SEARCH('Class Rules'!$B$6:$B$85,$E260))*ISNUMBER(SEARCH('Class Rules'!$C$6:$C$85,$F260))*'Class Rules'!$A$6:$A$85))</f>
        <v>0</v>
      </c>
      <c r="N260" s="1" t="str">
        <f t="array" ref="N260">IF($M260=0,'Class Rules'!$D$3,INDEX('Class Rules'!$D$6:$D$85,MATCH($M260,'Class Rules'!$A$6:$A$85,0)))</f>
        <v>Passenger LDV</v>
      </c>
      <c r="O260" s="1" t="str">
        <f t="array" ref="O260">IF(SUMPRODUCT(MAX(ISNUMBER(SEARCH(Fuel_Rules!$A$6:$A$30,$E260))*ISNUMBER(SEARCH(Fuel_Rules!$B$6:$B$30,$F260))*(Fuel_Rules!$A$6:$A$30&lt;&gt;"")))&gt;0,"Plug-in hybrid",IF($G260="Diesel","Diesel","Gasoline"))</f>
        <v>Gasoline</v>
      </c>
    </row>
    <row r="261" spans="1:15" ht="15" customHeight="1" x14ac:dyDescent="0.25">
      <c r="A261" s="1">
        <v>2022</v>
      </c>
      <c r="B261" s="1" t="s">
        <v>293</v>
      </c>
      <c r="C261" s="1" t="s">
        <v>1085</v>
      </c>
      <c r="D261" s="1" t="s">
        <v>1086</v>
      </c>
      <c r="E261" s="1" t="s">
        <v>915</v>
      </c>
      <c r="F261" s="1" t="s">
        <v>1087</v>
      </c>
      <c r="G261" s="1" t="s">
        <v>103</v>
      </c>
      <c r="H261" s="1" t="s">
        <v>298</v>
      </c>
      <c r="I261" s="1">
        <v>1.3</v>
      </c>
      <c r="J261" s="1">
        <v>2023</v>
      </c>
      <c r="K261" s="1">
        <v>83744</v>
      </c>
      <c r="L261" s="1">
        <v>0</v>
      </c>
      <c r="M261" s="1">
        <f t="array" ref="M261">SUMPRODUCT(MAX(ISNUMBER(SEARCH('Class Rules'!$B$6:$B$85,$E261))*ISNUMBER(SEARCH('Class Rules'!$C$6:$C$85,$F261))*'Class Rules'!$A$6:$A$85))</f>
        <v>0</v>
      </c>
      <c r="N261" s="1" t="str">
        <f t="array" ref="N261">IF($M261=0,'Class Rules'!$D$3,INDEX('Class Rules'!$D$6:$D$85,MATCH($M261,'Class Rules'!$A$6:$A$85,0)))</f>
        <v>Passenger LDV</v>
      </c>
      <c r="O261" s="1" t="str">
        <f t="array" ref="O261">IF(SUMPRODUCT(MAX(ISNUMBER(SEARCH(Fuel_Rules!$A$6:$A$30,$E261))*ISNUMBER(SEARCH(Fuel_Rules!$B$6:$B$30,$F261))*(Fuel_Rules!$A$6:$A$30&lt;&gt;"")))&gt;0,"Plug-in hybrid",IF($G261="Diesel","Diesel","Gasoline"))</f>
        <v>Gasoline</v>
      </c>
    </row>
    <row r="262" spans="1:15" ht="15" customHeight="1" x14ac:dyDescent="0.25">
      <c r="A262" s="1">
        <v>2022</v>
      </c>
      <c r="B262" s="1" t="s">
        <v>293</v>
      </c>
      <c r="C262" s="1" t="s">
        <v>1088</v>
      </c>
      <c r="D262" s="1" t="s">
        <v>1089</v>
      </c>
      <c r="E262" s="1" t="s">
        <v>915</v>
      </c>
      <c r="F262" s="1" t="s">
        <v>1090</v>
      </c>
      <c r="G262" s="1" t="s">
        <v>103</v>
      </c>
      <c r="H262" s="1" t="s">
        <v>437</v>
      </c>
      <c r="I262" s="1">
        <v>1</v>
      </c>
      <c r="J262" s="1">
        <v>2023</v>
      </c>
      <c r="K262" s="1">
        <v>121845</v>
      </c>
      <c r="L262" s="1">
        <v>0</v>
      </c>
      <c r="M262" s="1">
        <f t="array" ref="M262">SUMPRODUCT(MAX(ISNUMBER(SEARCH('Class Rules'!$B$6:$B$85,$E262))*ISNUMBER(SEARCH('Class Rules'!$C$6:$C$85,$F262))*'Class Rules'!$A$6:$A$85))</f>
        <v>0</v>
      </c>
      <c r="N262" s="1" t="str">
        <f t="array" ref="N262">IF($M262=0,'Class Rules'!$D$3,INDEX('Class Rules'!$D$6:$D$85,MATCH($M262,'Class Rules'!$A$6:$A$85,0)))</f>
        <v>Passenger LDV</v>
      </c>
      <c r="O262" s="1" t="str">
        <f t="array" ref="O262">IF(SUMPRODUCT(MAX(ISNUMBER(SEARCH(Fuel_Rules!$A$6:$A$30,$E262))*ISNUMBER(SEARCH(Fuel_Rules!$B$6:$B$30,$F262))*(Fuel_Rules!$A$6:$A$30&lt;&gt;"")))&gt;0,"Plug-in hybrid",IF($G262="Diesel","Diesel","Gasoline"))</f>
        <v>Gasoline</v>
      </c>
    </row>
    <row r="263" spans="1:15" ht="15" customHeight="1" x14ac:dyDescent="0.25">
      <c r="A263" s="1">
        <v>2022</v>
      </c>
      <c r="B263" s="1" t="s">
        <v>293</v>
      </c>
      <c r="C263" s="1" t="s">
        <v>1091</v>
      </c>
      <c r="D263" s="1" t="s">
        <v>1092</v>
      </c>
      <c r="E263" s="1" t="s">
        <v>1093</v>
      </c>
      <c r="F263" s="1" t="s">
        <v>1094</v>
      </c>
      <c r="G263" s="1" t="s">
        <v>103</v>
      </c>
      <c r="H263" s="1" t="s">
        <v>298</v>
      </c>
      <c r="I263" s="1">
        <v>1.6</v>
      </c>
      <c r="J263" s="1">
        <v>2023</v>
      </c>
      <c r="K263" s="1">
        <v>69905</v>
      </c>
      <c r="L263" s="1">
        <v>0</v>
      </c>
      <c r="M263" s="1">
        <f t="array" ref="M263">SUMPRODUCT(MAX(ISNUMBER(SEARCH('Class Rules'!$B$6:$B$85,$E263))*ISNUMBER(SEARCH('Class Rules'!$C$6:$C$85,$F263))*'Class Rules'!$A$6:$A$85))</f>
        <v>0</v>
      </c>
      <c r="N263" s="1" t="str">
        <f t="array" ref="N263">IF($M263=0,'Class Rules'!$D$3,INDEX('Class Rules'!$D$6:$D$85,MATCH($M263,'Class Rules'!$A$6:$A$85,0)))</f>
        <v>Passenger LDV</v>
      </c>
      <c r="O263" s="1" t="str">
        <f t="array" ref="O263">IF(SUMPRODUCT(MAX(ISNUMBER(SEARCH(Fuel_Rules!$A$6:$A$30,$E263))*ISNUMBER(SEARCH(Fuel_Rules!$B$6:$B$30,$F263))*(Fuel_Rules!$A$6:$A$30&lt;&gt;"")))&gt;0,"Plug-in hybrid",IF($G263="Diesel","Diesel","Gasoline"))</f>
        <v>Gasoline</v>
      </c>
    </row>
    <row r="264" spans="1:15" ht="15" customHeight="1" x14ac:dyDescent="0.25">
      <c r="A264" s="1">
        <v>2022</v>
      </c>
      <c r="B264" s="1" t="s">
        <v>293</v>
      </c>
      <c r="C264" s="1" t="s">
        <v>1095</v>
      </c>
      <c r="D264" s="1" t="s">
        <v>1096</v>
      </c>
      <c r="E264" s="1" t="s">
        <v>1093</v>
      </c>
      <c r="F264" s="1" t="s">
        <v>1097</v>
      </c>
      <c r="G264" s="1" t="s">
        <v>103</v>
      </c>
      <c r="H264" s="1" t="s">
        <v>298</v>
      </c>
      <c r="I264" s="1">
        <v>1.8</v>
      </c>
      <c r="J264" s="1">
        <v>2023</v>
      </c>
      <c r="K264" s="1">
        <v>81162</v>
      </c>
      <c r="L264" s="1">
        <v>0</v>
      </c>
      <c r="M264" s="1">
        <f t="array" ref="M264">SUMPRODUCT(MAX(ISNUMBER(SEARCH('Class Rules'!$B$6:$B$85,$E264))*ISNUMBER(SEARCH('Class Rules'!$C$6:$C$85,$F264))*'Class Rules'!$A$6:$A$85))</f>
        <v>0</v>
      </c>
      <c r="N264" s="1" t="str">
        <f t="array" ref="N264">IF($M264=0,'Class Rules'!$D$3,INDEX('Class Rules'!$D$6:$D$85,MATCH($M264,'Class Rules'!$A$6:$A$85,0)))</f>
        <v>Passenger LDV</v>
      </c>
      <c r="O264" s="1" t="str">
        <f t="array" ref="O264">IF(SUMPRODUCT(MAX(ISNUMBER(SEARCH(Fuel_Rules!$A$6:$A$30,$E264))*ISNUMBER(SEARCH(Fuel_Rules!$B$6:$B$30,$F264))*(Fuel_Rules!$A$6:$A$30&lt;&gt;"")))&gt;0,"Plug-in hybrid",IF($G264="Diesel","Diesel","Gasoline"))</f>
        <v>Gasoline</v>
      </c>
    </row>
    <row r="265" spans="1:15" ht="15" customHeight="1" x14ac:dyDescent="0.25">
      <c r="A265" s="1">
        <v>2022</v>
      </c>
      <c r="B265" s="1" t="s">
        <v>293</v>
      </c>
      <c r="C265" s="1" t="s">
        <v>1098</v>
      </c>
      <c r="D265" s="1" t="s">
        <v>1099</v>
      </c>
      <c r="E265" s="1" t="s">
        <v>1093</v>
      </c>
      <c r="F265" s="1" t="s">
        <v>1100</v>
      </c>
      <c r="G265" s="1" t="s">
        <v>103</v>
      </c>
      <c r="H265" s="1" t="s">
        <v>298</v>
      </c>
      <c r="I265" s="1">
        <v>1.8</v>
      </c>
      <c r="J265" s="1">
        <v>2023</v>
      </c>
      <c r="K265" s="1">
        <v>85176</v>
      </c>
      <c r="L265" s="1">
        <v>0</v>
      </c>
      <c r="M265" s="1">
        <f t="array" ref="M265">SUMPRODUCT(MAX(ISNUMBER(SEARCH('Class Rules'!$B$6:$B$85,$E265))*ISNUMBER(SEARCH('Class Rules'!$C$6:$C$85,$F265))*'Class Rules'!$A$6:$A$85))</f>
        <v>0</v>
      </c>
      <c r="N265" s="1" t="str">
        <f t="array" ref="N265">IF($M265=0,'Class Rules'!$D$3,INDEX('Class Rules'!$D$6:$D$85,MATCH($M265,'Class Rules'!$A$6:$A$85,0)))</f>
        <v>Passenger LDV</v>
      </c>
      <c r="O265" s="1" t="str">
        <f t="array" ref="O265">IF(SUMPRODUCT(MAX(ISNUMBER(SEARCH(Fuel_Rules!$A$6:$A$30,$E265))*ISNUMBER(SEARCH(Fuel_Rules!$B$6:$B$30,$F265))*(Fuel_Rules!$A$6:$A$30&lt;&gt;"")))&gt;0,"Plug-in hybrid",IF($G265="Diesel","Diesel","Gasoline"))</f>
        <v>Gasoline</v>
      </c>
    </row>
    <row r="266" spans="1:15" ht="15" customHeight="1" x14ac:dyDescent="0.25">
      <c r="A266" s="1">
        <v>2022</v>
      </c>
      <c r="B266" s="1" t="s">
        <v>293</v>
      </c>
      <c r="C266" s="1" t="s">
        <v>1101</v>
      </c>
      <c r="D266" s="1" t="s">
        <v>1102</v>
      </c>
      <c r="E266" s="1" t="s">
        <v>1103</v>
      </c>
      <c r="F266" s="1" t="s">
        <v>1104</v>
      </c>
      <c r="G266" s="1" t="s">
        <v>105</v>
      </c>
      <c r="H266" s="1" t="s">
        <v>437</v>
      </c>
      <c r="I266" s="1">
        <v>3.2</v>
      </c>
      <c r="J266" s="1">
        <v>2023</v>
      </c>
      <c r="K266" s="1">
        <v>263833</v>
      </c>
      <c r="L266" s="1">
        <v>0</v>
      </c>
      <c r="M266" s="1">
        <f t="array" ref="M266">SUMPRODUCT(MAX(ISNUMBER(SEARCH('Class Rules'!$B$6:$B$85,$E266))*ISNUMBER(SEARCH('Class Rules'!$C$6:$C$85,$F266))*'Class Rules'!$A$6:$A$85))</f>
        <v>9</v>
      </c>
      <c r="N266" s="1" t="str">
        <f t="array" ref="N266">IF($M266=0,'Class Rules'!$D$3,INDEX('Class Rules'!$D$6:$D$85,MATCH($M266,'Class Rules'!$A$6:$A$85,0)))</f>
        <v>Freight LDV</v>
      </c>
      <c r="O266" s="1" t="str">
        <f t="array" ref="O266">IF(SUMPRODUCT(MAX(ISNUMBER(SEARCH(Fuel_Rules!$A$6:$A$30,$E266))*ISNUMBER(SEARCH(Fuel_Rules!$B$6:$B$30,$F266))*(Fuel_Rules!$A$6:$A$30&lt;&gt;"")))&gt;0,"Plug-in hybrid",IF($G266="Diesel","Diesel","Gasoline"))</f>
        <v>Diesel</v>
      </c>
    </row>
    <row r="267" spans="1:15" ht="15" customHeight="1" x14ac:dyDescent="0.25">
      <c r="A267" s="1">
        <v>2022</v>
      </c>
      <c r="B267" s="1" t="s">
        <v>293</v>
      </c>
      <c r="C267" s="1" t="s">
        <v>1105</v>
      </c>
      <c r="D267" s="1" t="s">
        <v>1106</v>
      </c>
      <c r="E267" s="1" t="s">
        <v>1103</v>
      </c>
      <c r="F267" s="1" t="s">
        <v>1107</v>
      </c>
      <c r="G267" s="1" t="s">
        <v>105</v>
      </c>
      <c r="H267" s="1" t="s">
        <v>437</v>
      </c>
      <c r="I267" s="1">
        <v>3.2</v>
      </c>
      <c r="J267" s="1">
        <v>2023</v>
      </c>
      <c r="K267" s="1">
        <v>303852</v>
      </c>
      <c r="L267" s="1">
        <v>0</v>
      </c>
      <c r="M267" s="1">
        <f t="array" ref="M267">SUMPRODUCT(MAX(ISNUMBER(SEARCH('Class Rules'!$B$6:$B$85,$E267))*ISNUMBER(SEARCH('Class Rules'!$C$6:$C$85,$F267))*'Class Rules'!$A$6:$A$85))</f>
        <v>9</v>
      </c>
      <c r="N267" s="1" t="str">
        <f t="array" ref="N267">IF($M267=0,'Class Rules'!$D$3,INDEX('Class Rules'!$D$6:$D$85,MATCH($M267,'Class Rules'!$A$6:$A$85,0)))</f>
        <v>Freight LDV</v>
      </c>
      <c r="O267" s="1" t="str">
        <f t="array" ref="O267">IF(SUMPRODUCT(MAX(ISNUMBER(SEARCH(Fuel_Rules!$A$6:$A$30,$E267))*ISNUMBER(SEARCH(Fuel_Rules!$B$6:$B$30,$F267))*(Fuel_Rules!$A$6:$A$30&lt;&gt;"")))&gt;0,"Plug-in hybrid",IF($G267="Diesel","Diesel","Gasoline"))</f>
        <v>Diesel</v>
      </c>
    </row>
    <row r="268" spans="1:15" ht="15" customHeight="1" x14ac:dyDescent="0.25">
      <c r="A268" s="1">
        <v>2022</v>
      </c>
      <c r="B268" s="1" t="s">
        <v>293</v>
      </c>
      <c r="C268" s="1" t="s">
        <v>1108</v>
      </c>
      <c r="D268" s="1" t="s">
        <v>1109</v>
      </c>
      <c r="E268" s="1" t="s">
        <v>1103</v>
      </c>
      <c r="F268" s="1" t="s">
        <v>1110</v>
      </c>
      <c r="G268" s="1" t="s">
        <v>103</v>
      </c>
      <c r="H268" s="1" t="s">
        <v>298</v>
      </c>
      <c r="I268" s="1">
        <v>1</v>
      </c>
      <c r="J268" s="1">
        <v>2023</v>
      </c>
      <c r="K268" s="1">
        <v>57284</v>
      </c>
      <c r="L268" s="1">
        <v>0</v>
      </c>
      <c r="M268" s="1">
        <f t="array" ref="M268">SUMPRODUCT(MAX(ISNUMBER(SEARCH('Class Rules'!$B$6:$B$85,$E268))*ISNUMBER(SEARCH('Class Rules'!$C$6:$C$85,$F268))*'Class Rules'!$A$6:$A$85))</f>
        <v>0</v>
      </c>
      <c r="N268" s="1" t="str">
        <f t="array" ref="N268">IF($M268=0,'Class Rules'!$D$3,INDEX('Class Rules'!$D$6:$D$85,MATCH($M268,'Class Rules'!$A$6:$A$85,0)))</f>
        <v>Passenger LDV</v>
      </c>
      <c r="O268" s="1" t="str">
        <f t="array" ref="O268">IF(SUMPRODUCT(MAX(ISNUMBER(SEARCH(Fuel_Rules!$A$6:$A$30,$E268))*ISNUMBER(SEARCH(Fuel_Rules!$B$6:$B$30,$F268))*(Fuel_Rules!$A$6:$A$30&lt;&gt;"")))&gt;0,"Plug-in hybrid",IF($G268="Diesel","Diesel","Gasoline"))</f>
        <v>Gasoline</v>
      </c>
    </row>
    <row r="269" spans="1:15" ht="15" customHeight="1" x14ac:dyDescent="0.25">
      <c r="A269" s="1">
        <v>2022</v>
      </c>
      <c r="B269" s="1" t="s">
        <v>293</v>
      </c>
      <c r="C269" s="1" t="s">
        <v>1111</v>
      </c>
      <c r="D269" s="1" t="s">
        <v>1112</v>
      </c>
      <c r="E269" s="1" t="s">
        <v>1103</v>
      </c>
      <c r="F269" s="1" t="s">
        <v>1113</v>
      </c>
      <c r="G269" s="1" t="s">
        <v>103</v>
      </c>
      <c r="H269" s="1" t="s">
        <v>298</v>
      </c>
      <c r="I269" s="1">
        <v>1</v>
      </c>
      <c r="J269" s="1">
        <v>2023</v>
      </c>
      <c r="K269" s="1">
        <v>58362</v>
      </c>
      <c r="L269" s="1">
        <v>0</v>
      </c>
      <c r="M269" s="1">
        <f t="array" ref="M269">SUMPRODUCT(MAX(ISNUMBER(SEARCH('Class Rules'!$B$6:$B$85,$E269))*ISNUMBER(SEARCH('Class Rules'!$C$6:$C$85,$F269))*'Class Rules'!$A$6:$A$85))</f>
        <v>0</v>
      </c>
      <c r="N269" s="1" t="str">
        <f t="array" ref="N269">IF($M269=0,'Class Rules'!$D$3,INDEX('Class Rules'!$D$6:$D$85,MATCH($M269,'Class Rules'!$A$6:$A$85,0)))</f>
        <v>Passenger LDV</v>
      </c>
      <c r="O269" s="1" t="str">
        <f t="array" ref="O269">IF(SUMPRODUCT(MAX(ISNUMBER(SEARCH(Fuel_Rules!$A$6:$A$30,$E269))*ISNUMBER(SEARCH(Fuel_Rules!$B$6:$B$30,$F269))*(Fuel_Rules!$A$6:$A$30&lt;&gt;"")))&gt;0,"Plug-in hybrid",IF($G269="Diesel","Diesel","Gasoline"))</f>
        <v>Gasoline</v>
      </c>
    </row>
    <row r="270" spans="1:15" ht="15" customHeight="1" x14ac:dyDescent="0.25">
      <c r="A270" s="1">
        <v>2022</v>
      </c>
      <c r="B270" s="1" t="s">
        <v>293</v>
      </c>
      <c r="C270" s="1" t="s">
        <v>1114</v>
      </c>
      <c r="D270" s="1" t="s">
        <v>1115</v>
      </c>
      <c r="E270" s="1" t="s">
        <v>1103</v>
      </c>
      <c r="F270" s="1" t="s">
        <v>1116</v>
      </c>
      <c r="G270" s="1" t="s">
        <v>105</v>
      </c>
      <c r="H270" s="1" t="s">
        <v>437</v>
      </c>
      <c r="I270" s="1">
        <v>2.2000000000000002</v>
      </c>
      <c r="J270" s="1">
        <v>2023</v>
      </c>
      <c r="K270" s="1">
        <v>234565</v>
      </c>
      <c r="L270" s="1">
        <v>0</v>
      </c>
      <c r="M270" s="1">
        <f t="array" ref="M270">SUMPRODUCT(MAX(ISNUMBER(SEARCH('Class Rules'!$B$6:$B$85,$E270))*ISNUMBER(SEARCH('Class Rules'!$C$6:$C$85,$F270))*'Class Rules'!$A$6:$A$85))</f>
        <v>9</v>
      </c>
      <c r="N270" s="1" t="str">
        <f t="array" ref="N270">IF($M270=0,'Class Rules'!$D$3,INDEX('Class Rules'!$D$6:$D$85,MATCH($M270,'Class Rules'!$A$6:$A$85,0)))</f>
        <v>Freight LDV</v>
      </c>
      <c r="O270" s="1" t="str">
        <f t="array" ref="O270">IF(SUMPRODUCT(MAX(ISNUMBER(SEARCH(Fuel_Rules!$A$6:$A$30,$E270))*ISNUMBER(SEARCH(Fuel_Rules!$B$6:$B$30,$F270))*(Fuel_Rules!$A$6:$A$30&lt;&gt;"")))&gt;0,"Plug-in hybrid",IF($G270="Diesel","Diesel","Gasoline"))</f>
        <v>Diesel</v>
      </c>
    </row>
    <row r="271" spans="1:15" ht="15" customHeight="1" x14ac:dyDescent="0.25">
      <c r="A271" s="1">
        <v>2022</v>
      </c>
      <c r="B271" s="1" t="s">
        <v>293</v>
      </c>
      <c r="C271" s="1" t="s">
        <v>1117</v>
      </c>
      <c r="D271" s="1" t="s">
        <v>1118</v>
      </c>
      <c r="E271" s="1" t="s">
        <v>1103</v>
      </c>
      <c r="F271" s="1" t="s">
        <v>1119</v>
      </c>
      <c r="G271" s="1" t="s">
        <v>105</v>
      </c>
      <c r="H271" s="1" t="s">
        <v>298</v>
      </c>
      <c r="I271" s="1">
        <v>2.2000000000000002</v>
      </c>
      <c r="J271" s="1">
        <v>2023</v>
      </c>
      <c r="K271" s="1">
        <v>207511</v>
      </c>
      <c r="L271" s="1">
        <v>0</v>
      </c>
      <c r="M271" s="1">
        <f t="array" ref="M271">SUMPRODUCT(MAX(ISNUMBER(SEARCH('Class Rules'!$B$6:$B$85,$E271))*ISNUMBER(SEARCH('Class Rules'!$C$6:$C$85,$F271))*'Class Rules'!$A$6:$A$85))</f>
        <v>9</v>
      </c>
      <c r="N271" s="1" t="str">
        <f t="array" ref="N271">IF($M271=0,'Class Rules'!$D$3,INDEX('Class Rules'!$D$6:$D$85,MATCH($M271,'Class Rules'!$A$6:$A$85,0)))</f>
        <v>Freight LDV</v>
      </c>
      <c r="O271" s="1" t="str">
        <f t="array" ref="O271">IF(SUMPRODUCT(MAX(ISNUMBER(SEARCH(Fuel_Rules!$A$6:$A$30,$E271))*ISNUMBER(SEARCH(Fuel_Rules!$B$6:$B$30,$F271))*(Fuel_Rules!$A$6:$A$30&lt;&gt;"")))&gt;0,"Plug-in hybrid",IF($G271="Diesel","Diesel","Gasoline"))</f>
        <v>Diesel</v>
      </c>
    </row>
    <row r="272" spans="1:15" ht="15" customHeight="1" x14ac:dyDescent="0.25">
      <c r="A272" s="1">
        <v>2022</v>
      </c>
      <c r="B272" s="1" t="s">
        <v>293</v>
      </c>
      <c r="C272" s="1" t="s">
        <v>1120</v>
      </c>
      <c r="D272" s="1" t="s">
        <v>1121</v>
      </c>
      <c r="E272" s="1" t="s">
        <v>1103</v>
      </c>
      <c r="F272" s="1" t="s">
        <v>1122</v>
      </c>
      <c r="G272" s="1" t="s">
        <v>105</v>
      </c>
      <c r="H272" s="1" t="s">
        <v>298</v>
      </c>
      <c r="I272" s="1">
        <v>2.2000000000000002</v>
      </c>
      <c r="J272" s="1">
        <v>2023</v>
      </c>
      <c r="K272" s="1">
        <v>196821</v>
      </c>
      <c r="L272" s="1">
        <v>0</v>
      </c>
      <c r="M272" s="1">
        <f t="array" ref="M272">SUMPRODUCT(MAX(ISNUMBER(SEARCH('Class Rules'!$B$6:$B$85,$E272))*ISNUMBER(SEARCH('Class Rules'!$C$6:$C$85,$F272))*'Class Rules'!$A$6:$A$85))</f>
        <v>9</v>
      </c>
      <c r="N272" s="1" t="str">
        <f t="array" ref="N272">IF($M272=0,'Class Rules'!$D$3,INDEX('Class Rules'!$D$6:$D$85,MATCH($M272,'Class Rules'!$A$6:$A$85,0)))</f>
        <v>Freight LDV</v>
      </c>
      <c r="O272" s="1" t="str">
        <f t="array" ref="O272">IF(SUMPRODUCT(MAX(ISNUMBER(SEARCH(Fuel_Rules!$A$6:$A$30,$E272))*ISNUMBER(SEARCH(Fuel_Rules!$B$6:$B$30,$F272))*(Fuel_Rules!$A$6:$A$30&lt;&gt;"")))&gt;0,"Plug-in hybrid",IF($G272="Diesel","Diesel","Gasoline"))</f>
        <v>Diesel</v>
      </c>
    </row>
    <row r="273" spans="1:15" ht="15" customHeight="1" x14ac:dyDescent="0.25">
      <c r="A273" s="1">
        <v>2022</v>
      </c>
      <c r="B273" s="1" t="s">
        <v>293</v>
      </c>
      <c r="C273" s="1" t="s">
        <v>1123</v>
      </c>
      <c r="D273" s="1" t="s">
        <v>1124</v>
      </c>
      <c r="E273" s="1" t="s">
        <v>1103</v>
      </c>
      <c r="F273" s="1" t="s">
        <v>1125</v>
      </c>
      <c r="G273" s="1" t="s">
        <v>103</v>
      </c>
      <c r="H273" s="1" t="s">
        <v>437</v>
      </c>
      <c r="I273" s="1">
        <v>1.5</v>
      </c>
      <c r="J273" s="1">
        <v>2023</v>
      </c>
      <c r="K273" s="1">
        <v>92155</v>
      </c>
      <c r="L273" s="1">
        <v>0</v>
      </c>
      <c r="M273" s="1">
        <f t="array" ref="M273">SUMPRODUCT(MAX(ISNUMBER(SEARCH('Class Rules'!$B$6:$B$85,$E273))*ISNUMBER(SEARCH('Class Rules'!$C$6:$C$85,$F273))*'Class Rules'!$A$6:$A$85))</f>
        <v>0</v>
      </c>
      <c r="N273" s="1" t="str">
        <f t="array" ref="N273">IF($M273=0,'Class Rules'!$D$3,INDEX('Class Rules'!$D$6:$D$85,MATCH($M273,'Class Rules'!$A$6:$A$85,0)))</f>
        <v>Passenger LDV</v>
      </c>
      <c r="O273" s="1" t="str">
        <f t="array" ref="O273">IF(SUMPRODUCT(MAX(ISNUMBER(SEARCH(Fuel_Rules!$A$6:$A$30,$E273))*ISNUMBER(SEARCH(Fuel_Rules!$B$6:$B$30,$F273))*(Fuel_Rules!$A$6:$A$30&lt;&gt;"")))&gt;0,"Plug-in hybrid",IF($G273="Diesel","Diesel","Gasoline"))</f>
        <v>Gasoline</v>
      </c>
    </row>
    <row r="274" spans="1:15" ht="15" customHeight="1" x14ac:dyDescent="0.25">
      <c r="A274" s="1">
        <v>2022</v>
      </c>
      <c r="B274" s="1" t="s">
        <v>293</v>
      </c>
      <c r="C274" s="1" t="s">
        <v>1126</v>
      </c>
      <c r="D274" s="1" t="s">
        <v>1127</v>
      </c>
      <c r="E274" s="1" t="s">
        <v>1103</v>
      </c>
      <c r="F274" s="1" t="s">
        <v>1128</v>
      </c>
      <c r="G274" s="1" t="s">
        <v>103</v>
      </c>
      <c r="H274" s="1" t="s">
        <v>298</v>
      </c>
      <c r="I274" s="1">
        <v>1.5</v>
      </c>
      <c r="J274" s="1">
        <v>2023</v>
      </c>
      <c r="K274" s="1">
        <v>87365</v>
      </c>
      <c r="L274" s="1">
        <v>0</v>
      </c>
      <c r="M274" s="1">
        <f t="array" ref="M274">SUMPRODUCT(MAX(ISNUMBER(SEARCH('Class Rules'!$B$6:$B$85,$E274))*ISNUMBER(SEARCH('Class Rules'!$C$6:$C$85,$F274))*'Class Rules'!$A$6:$A$85))</f>
        <v>0</v>
      </c>
      <c r="N274" s="1" t="str">
        <f t="array" ref="N274">IF($M274=0,'Class Rules'!$D$3,INDEX('Class Rules'!$D$6:$D$85,MATCH($M274,'Class Rules'!$A$6:$A$85,0)))</f>
        <v>Passenger LDV</v>
      </c>
      <c r="O274" s="1" t="str">
        <f t="array" ref="O274">IF(SUMPRODUCT(MAX(ISNUMBER(SEARCH(Fuel_Rules!$A$6:$A$30,$E274))*ISNUMBER(SEARCH(Fuel_Rules!$B$6:$B$30,$F274))*(Fuel_Rules!$A$6:$A$30&lt;&gt;"")))&gt;0,"Plug-in hybrid",IF($G274="Diesel","Diesel","Gasoline"))</f>
        <v>Gasoline</v>
      </c>
    </row>
    <row r="275" spans="1:15" ht="15" customHeight="1" x14ac:dyDescent="0.25">
      <c r="A275" s="1">
        <v>2022</v>
      </c>
      <c r="B275" s="1" t="s">
        <v>293</v>
      </c>
      <c r="C275" s="1" t="s">
        <v>1129</v>
      </c>
      <c r="D275" s="1" t="s">
        <v>1130</v>
      </c>
      <c r="E275" s="1" t="s">
        <v>1103</v>
      </c>
      <c r="F275" s="1" t="s">
        <v>1131</v>
      </c>
      <c r="G275" s="1" t="s">
        <v>103</v>
      </c>
      <c r="H275" s="1" t="s">
        <v>437</v>
      </c>
      <c r="I275" s="1">
        <v>1.5</v>
      </c>
      <c r="J275" s="1">
        <v>2023</v>
      </c>
      <c r="K275" s="1">
        <v>86112</v>
      </c>
      <c r="L275" s="1">
        <v>0</v>
      </c>
      <c r="M275" s="1">
        <f t="array" ref="M275">SUMPRODUCT(MAX(ISNUMBER(SEARCH('Class Rules'!$B$6:$B$85,$E275))*ISNUMBER(SEARCH('Class Rules'!$C$6:$C$85,$F275))*'Class Rules'!$A$6:$A$85))</f>
        <v>0</v>
      </c>
      <c r="N275" s="1" t="str">
        <f t="array" ref="N275">IF($M275=0,'Class Rules'!$D$3,INDEX('Class Rules'!$D$6:$D$85,MATCH($M275,'Class Rules'!$A$6:$A$85,0)))</f>
        <v>Passenger LDV</v>
      </c>
      <c r="O275" s="1" t="str">
        <f t="array" ref="O275">IF(SUMPRODUCT(MAX(ISNUMBER(SEARCH(Fuel_Rules!$A$6:$A$30,$E275))*ISNUMBER(SEARCH(Fuel_Rules!$B$6:$B$30,$F275))*(Fuel_Rules!$A$6:$A$30&lt;&gt;"")))&gt;0,"Plug-in hybrid",IF($G275="Diesel","Diesel","Gasoline"))</f>
        <v>Gasoline</v>
      </c>
    </row>
    <row r="276" spans="1:15" ht="15" customHeight="1" x14ac:dyDescent="0.25">
      <c r="A276" s="1">
        <v>2022</v>
      </c>
      <c r="B276" s="1" t="s">
        <v>293</v>
      </c>
      <c r="C276" s="1" t="s">
        <v>1132</v>
      </c>
      <c r="D276" s="1" t="s">
        <v>1133</v>
      </c>
      <c r="E276" s="1" t="s">
        <v>1103</v>
      </c>
      <c r="F276" s="1" t="s">
        <v>1134</v>
      </c>
      <c r="G276" s="1" t="s">
        <v>103</v>
      </c>
      <c r="H276" s="1" t="s">
        <v>298</v>
      </c>
      <c r="I276" s="1">
        <v>1.5</v>
      </c>
      <c r="J276" s="1">
        <v>2023</v>
      </c>
      <c r="K276" s="1">
        <v>82126</v>
      </c>
      <c r="L276" s="1">
        <v>0</v>
      </c>
      <c r="M276" s="1">
        <f t="array" ref="M276">SUMPRODUCT(MAX(ISNUMBER(SEARCH('Class Rules'!$B$6:$B$85,$E276))*ISNUMBER(SEARCH('Class Rules'!$C$6:$C$85,$F276))*'Class Rules'!$A$6:$A$85))</f>
        <v>0</v>
      </c>
      <c r="N276" s="1" t="str">
        <f t="array" ref="N276">IF($M276=0,'Class Rules'!$D$3,INDEX('Class Rules'!$D$6:$D$85,MATCH($M276,'Class Rules'!$A$6:$A$85,0)))</f>
        <v>Passenger LDV</v>
      </c>
      <c r="O276" s="1" t="str">
        <f t="array" ref="O276">IF(SUMPRODUCT(MAX(ISNUMBER(SEARCH(Fuel_Rules!$A$6:$A$30,$E276))*ISNUMBER(SEARCH(Fuel_Rules!$B$6:$B$30,$F276))*(Fuel_Rules!$A$6:$A$30&lt;&gt;"")))&gt;0,"Plug-in hybrid",IF($G276="Diesel","Diesel","Gasoline"))</f>
        <v>Gasoline</v>
      </c>
    </row>
    <row r="277" spans="1:15" ht="15" customHeight="1" x14ac:dyDescent="0.25">
      <c r="A277" s="1">
        <v>2022</v>
      </c>
      <c r="B277" s="1" t="s">
        <v>293</v>
      </c>
      <c r="C277" s="1" t="s">
        <v>1135</v>
      </c>
      <c r="D277" s="1" t="s">
        <v>1136</v>
      </c>
      <c r="E277" s="1" t="s">
        <v>1103</v>
      </c>
      <c r="F277" s="1" t="s">
        <v>1137</v>
      </c>
      <c r="G277" s="1" t="s">
        <v>103</v>
      </c>
      <c r="H277" s="1" t="s">
        <v>298</v>
      </c>
      <c r="I277" s="1">
        <v>1</v>
      </c>
      <c r="J277" s="1">
        <v>2023</v>
      </c>
      <c r="K277" s="1">
        <v>52694</v>
      </c>
      <c r="L277" s="1">
        <v>0</v>
      </c>
      <c r="M277" s="1">
        <f t="array" ref="M277">SUMPRODUCT(MAX(ISNUMBER(SEARCH('Class Rules'!$B$6:$B$85,$E277))*ISNUMBER(SEARCH('Class Rules'!$C$6:$C$85,$F277))*'Class Rules'!$A$6:$A$85))</f>
        <v>0</v>
      </c>
      <c r="N277" s="1" t="str">
        <f t="array" ref="N277">IF($M277=0,'Class Rules'!$D$3,INDEX('Class Rules'!$D$6:$D$85,MATCH($M277,'Class Rules'!$A$6:$A$85,0)))</f>
        <v>Passenger LDV</v>
      </c>
      <c r="O277" s="1" t="str">
        <f t="array" ref="O277">IF(SUMPRODUCT(MAX(ISNUMBER(SEARCH(Fuel_Rules!$A$6:$A$30,$E277))*ISNUMBER(SEARCH(Fuel_Rules!$B$6:$B$30,$F277))*(Fuel_Rules!$A$6:$A$30&lt;&gt;"")))&gt;0,"Plug-in hybrid",IF($G277="Diesel","Diesel","Gasoline"))</f>
        <v>Gasoline</v>
      </c>
    </row>
    <row r="278" spans="1:15" ht="15" customHeight="1" x14ac:dyDescent="0.25">
      <c r="A278" s="1">
        <v>2022</v>
      </c>
      <c r="B278" s="1" t="s">
        <v>293</v>
      </c>
      <c r="C278" s="1" t="s">
        <v>1138</v>
      </c>
      <c r="D278" s="1" t="s">
        <v>1139</v>
      </c>
      <c r="E278" s="1" t="s">
        <v>1103</v>
      </c>
      <c r="F278" s="1" t="s">
        <v>1140</v>
      </c>
      <c r="G278" s="1" t="s">
        <v>103</v>
      </c>
      <c r="H278" s="1" t="s">
        <v>437</v>
      </c>
      <c r="I278" s="1">
        <v>2</v>
      </c>
      <c r="J278" s="1">
        <v>2023</v>
      </c>
      <c r="K278" s="1">
        <v>109711</v>
      </c>
      <c r="L278" s="1">
        <v>0</v>
      </c>
      <c r="M278" s="1">
        <f t="array" ref="M278">SUMPRODUCT(MAX(ISNUMBER(SEARCH('Class Rules'!$B$6:$B$85,$E278))*ISNUMBER(SEARCH('Class Rules'!$C$6:$C$85,$F278))*'Class Rules'!$A$6:$A$85))</f>
        <v>0</v>
      </c>
      <c r="N278" s="1" t="str">
        <f t="array" ref="N278">IF($M278=0,'Class Rules'!$D$3,INDEX('Class Rules'!$D$6:$D$85,MATCH($M278,'Class Rules'!$A$6:$A$85,0)))</f>
        <v>Passenger LDV</v>
      </c>
      <c r="O278" s="1" t="str">
        <f t="array" ref="O278">IF(SUMPRODUCT(MAX(ISNUMBER(SEARCH(Fuel_Rules!$A$6:$A$30,$E278))*ISNUMBER(SEARCH(Fuel_Rules!$B$6:$B$30,$F278))*(Fuel_Rules!$A$6:$A$30&lt;&gt;"")))&gt;0,"Plug-in hybrid",IF($G278="Diesel","Diesel","Gasoline"))</f>
        <v>Gasoline</v>
      </c>
    </row>
    <row r="279" spans="1:15" ht="15" customHeight="1" x14ac:dyDescent="0.25">
      <c r="A279" s="1">
        <v>2022</v>
      </c>
      <c r="B279" s="1" t="s">
        <v>293</v>
      </c>
      <c r="C279" s="1" t="s">
        <v>1141</v>
      </c>
      <c r="D279" s="1" t="s">
        <v>1142</v>
      </c>
      <c r="E279" s="1" t="s">
        <v>1103</v>
      </c>
      <c r="F279" s="1" t="s">
        <v>1143</v>
      </c>
      <c r="G279" s="1" t="s">
        <v>105</v>
      </c>
      <c r="H279" s="1" t="s">
        <v>437</v>
      </c>
      <c r="I279" s="1">
        <v>2.2000000000000002</v>
      </c>
      <c r="J279" s="1">
        <v>2023</v>
      </c>
      <c r="K279" s="1">
        <v>201867</v>
      </c>
      <c r="L279" s="1">
        <v>0</v>
      </c>
      <c r="M279" s="1">
        <f t="array" ref="M279">SUMPRODUCT(MAX(ISNUMBER(SEARCH('Class Rules'!$B$6:$B$85,$E279))*ISNUMBER(SEARCH('Class Rules'!$C$6:$C$85,$F279))*'Class Rules'!$A$6:$A$85))</f>
        <v>9</v>
      </c>
      <c r="N279" s="1" t="str">
        <f t="array" ref="N279">IF($M279=0,'Class Rules'!$D$3,INDEX('Class Rules'!$D$6:$D$85,MATCH($M279,'Class Rules'!$A$6:$A$85,0)))</f>
        <v>Freight LDV</v>
      </c>
      <c r="O279" s="1" t="str">
        <f t="array" ref="O279">IF(SUMPRODUCT(MAX(ISNUMBER(SEARCH(Fuel_Rules!$A$6:$A$30,$E279))*ISNUMBER(SEARCH(Fuel_Rules!$B$6:$B$30,$F279))*(Fuel_Rules!$A$6:$A$30&lt;&gt;"")))&gt;0,"Plug-in hybrid",IF($G279="Diesel","Diesel","Gasoline"))</f>
        <v>Diesel</v>
      </c>
    </row>
    <row r="280" spans="1:15" ht="15" customHeight="1" x14ac:dyDescent="0.25">
      <c r="A280" s="1">
        <v>2022</v>
      </c>
      <c r="B280" s="1" t="s">
        <v>293</v>
      </c>
      <c r="C280" s="1" t="s">
        <v>1144</v>
      </c>
      <c r="D280" s="1" t="s">
        <v>1145</v>
      </c>
      <c r="E280" s="1" t="s">
        <v>1103</v>
      </c>
      <c r="F280" s="1" t="s">
        <v>1146</v>
      </c>
      <c r="G280" s="1" t="s">
        <v>103</v>
      </c>
      <c r="H280" s="1" t="s">
        <v>437</v>
      </c>
      <c r="I280" s="1">
        <v>1.5</v>
      </c>
      <c r="J280" s="1">
        <v>2023</v>
      </c>
      <c r="K280" s="1">
        <v>81740</v>
      </c>
      <c r="L280" s="1">
        <v>0</v>
      </c>
      <c r="M280" s="1">
        <f t="array" ref="M280">SUMPRODUCT(MAX(ISNUMBER(SEARCH('Class Rules'!$B$6:$B$85,$E280))*ISNUMBER(SEARCH('Class Rules'!$C$6:$C$85,$F280))*'Class Rules'!$A$6:$A$85))</f>
        <v>0</v>
      </c>
      <c r="N280" s="1" t="str">
        <f t="array" ref="N280">IF($M280=0,'Class Rules'!$D$3,INDEX('Class Rules'!$D$6:$D$85,MATCH($M280,'Class Rules'!$A$6:$A$85,0)))</f>
        <v>Passenger LDV</v>
      </c>
      <c r="O280" s="1" t="str">
        <f t="array" ref="O280">IF(SUMPRODUCT(MAX(ISNUMBER(SEARCH(Fuel_Rules!$A$6:$A$30,$E280))*ISNUMBER(SEARCH(Fuel_Rules!$B$6:$B$30,$F280))*(Fuel_Rules!$A$6:$A$30&lt;&gt;"")))&gt;0,"Plug-in hybrid",IF($G280="Diesel","Diesel","Gasoline"))</f>
        <v>Gasoline</v>
      </c>
    </row>
    <row r="281" spans="1:15" ht="15" customHeight="1" x14ac:dyDescent="0.25">
      <c r="A281" s="1">
        <v>2022</v>
      </c>
      <c r="B281" s="1" t="s">
        <v>293</v>
      </c>
      <c r="C281" s="1" t="s">
        <v>1147</v>
      </c>
      <c r="D281" s="1" t="s">
        <v>1148</v>
      </c>
      <c r="E281" s="1" t="s">
        <v>1103</v>
      </c>
      <c r="F281" s="1" t="s">
        <v>1149</v>
      </c>
      <c r="G281" s="1" t="s">
        <v>103</v>
      </c>
      <c r="H281" s="1" t="s">
        <v>437</v>
      </c>
      <c r="I281" s="1">
        <v>1.5</v>
      </c>
      <c r="J281" s="1">
        <v>2023</v>
      </c>
      <c r="K281" s="1">
        <v>71804</v>
      </c>
      <c r="L281" s="1">
        <v>0</v>
      </c>
      <c r="M281" s="1">
        <f t="array" ref="M281">SUMPRODUCT(MAX(ISNUMBER(SEARCH('Class Rules'!$B$6:$B$85,$E281))*ISNUMBER(SEARCH('Class Rules'!$C$6:$C$85,$F281))*'Class Rules'!$A$6:$A$85))</f>
        <v>0</v>
      </c>
      <c r="N281" s="1" t="str">
        <f t="array" ref="N281">IF($M281=0,'Class Rules'!$D$3,INDEX('Class Rules'!$D$6:$D$85,MATCH($M281,'Class Rules'!$A$6:$A$85,0)))</f>
        <v>Passenger LDV</v>
      </c>
      <c r="O281" s="1" t="str">
        <f t="array" ref="O281">IF(SUMPRODUCT(MAX(ISNUMBER(SEARCH(Fuel_Rules!$A$6:$A$30,$E281))*ISNUMBER(SEARCH(Fuel_Rules!$B$6:$B$30,$F281))*(Fuel_Rules!$A$6:$A$30&lt;&gt;"")))&gt;0,"Plug-in hybrid",IF($G281="Diesel","Diesel","Gasoline"))</f>
        <v>Gasoline</v>
      </c>
    </row>
    <row r="282" spans="1:15" ht="15" customHeight="1" x14ac:dyDescent="0.25">
      <c r="A282" s="1">
        <v>2022</v>
      </c>
      <c r="B282" s="1" t="s">
        <v>293</v>
      </c>
      <c r="C282" s="1" t="s">
        <v>1150</v>
      </c>
      <c r="D282" s="1" t="s">
        <v>1151</v>
      </c>
      <c r="E282" s="1" t="s">
        <v>1103</v>
      </c>
      <c r="F282" s="1" t="s">
        <v>1152</v>
      </c>
      <c r="G282" s="1" t="s">
        <v>103</v>
      </c>
      <c r="H282" s="1" t="s">
        <v>437</v>
      </c>
      <c r="I282" s="1">
        <v>1.5</v>
      </c>
      <c r="J282" s="1">
        <v>2023</v>
      </c>
      <c r="K282" s="1">
        <v>61887</v>
      </c>
      <c r="L282" s="1">
        <v>0</v>
      </c>
      <c r="M282" s="1">
        <f t="array" ref="M282">SUMPRODUCT(MAX(ISNUMBER(SEARCH('Class Rules'!$B$6:$B$85,$E282))*ISNUMBER(SEARCH('Class Rules'!$C$6:$C$85,$F282))*'Class Rules'!$A$6:$A$85))</f>
        <v>0</v>
      </c>
      <c r="N282" s="1" t="str">
        <f t="array" ref="N282">IF($M282=0,'Class Rules'!$D$3,INDEX('Class Rules'!$D$6:$D$85,MATCH($M282,'Class Rules'!$A$6:$A$85,0)))</f>
        <v>Passenger LDV</v>
      </c>
      <c r="O282" s="1" t="str">
        <f t="array" ref="O282">IF(SUMPRODUCT(MAX(ISNUMBER(SEARCH(Fuel_Rules!$A$6:$A$30,$E282))*ISNUMBER(SEARCH(Fuel_Rules!$B$6:$B$30,$F282))*(Fuel_Rules!$A$6:$A$30&lt;&gt;"")))&gt;0,"Plug-in hybrid",IF($G282="Diesel","Diesel","Gasoline"))</f>
        <v>Gasoline</v>
      </c>
    </row>
    <row r="283" spans="1:15" ht="15" customHeight="1" x14ac:dyDescent="0.25">
      <c r="A283" s="1">
        <v>2022</v>
      </c>
      <c r="B283" s="1" t="s">
        <v>293</v>
      </c>
      <c r="C283" s="1" t="s">
        <v>1153</v>
      </c>
      <c r="D283" s="1" t="s">
        <v>1154</v>
      </c>
      <c r="E283" s="1" t="s">
        <v>1103</v>
      </c>
      <c r="F283" s="1" t="s">
        <v>1155</v>
      </c>
      <c r="G283" s="1" t="s">
        <v>103</v>
      </c>
      <c r="H283" s="1" t="s">
        <v>437</v>
      </c>
      <c r="I283" s="1">
        <v>1.5</v>
      </c>
      <c r="J283" s="1">
        <v>2023</v>
      </c>
      <c r="K283" s="1">
        <v>67788</v>
      </c>
      <c r="L283" s="1">
        <v>0</v>
      </c>
      <c r="M283" s="1">
        <f t="array" ref="M283">SUMPRODUCT(MAX(ISNUMBER(SEARCH('Class Rules'!$B$6:$B$85,$E283))*ISNUMBER(SEARCH('Class Rules'!$C$6:$C$85,$F283))*'Class Rules'!$A$6:$A$85))</f>
        <v>0</v>
      </c>
      <c r="N283" s="1" t="str">
        <f t="array" ref="N283">IF($M283=0,'Class Rules'!$D$3,INDEX('Class Rules'!$D$6:$D$85,MATCH($M283,'Class Rules'!$A$6:$A$85,0)))</f>
        <v>Passenger LDV</v>
      </c>
      <c r="O283" s="1" t="str">
        <f t="array" ref="O283">IF(SUMPRODUCT(MAX(ISNUMBER(SEARCH(Fuel_Rules!$A$6:$A$30,$E283))*ISNUMBER(SEARCH(Fuel_Rules!$B$6:$B$30,$F283))*(Fuel_Rules!$A$6:$A$30&lt;&gt;"")))&gt;0,"Plug-in hybrid",IF($G283="Diesel","Diesel","Gasoline"))</f>
        <v>Gasoline</v>
      </c>
    </row>
    <row r="284" spans="1:15" ht="15" customHeight="1" x14ac:dyDescent="0.25">
      <c r="A284" s="1">
        <v>2022</v>
      </c>
      <c r="B284" s="1" t="s">
        <v>293</v>
      </c>
      <c r="C284" s="1" t="s">
        <v>1156</v>
      </c>
      <c r="D284" s="1" t="s">
        <v>1157</v>
      </c>
      <c r="E284" s="1" t="s">
        <v>1103</v>
      </c>
      <c r="F284" s="1" t="s">
        <v>1158</v>
      </c>
      <c r="G284" s="1" t="s">
        <v>103</v>
      </c>
      <c r="H284" s="1" t="s">
        <v>298</v>
      </c>
      <c r="I284" s="1">
        <v>1.5</v>
      </c>
      <c r="J284" s="1">
        <v>2023</v>
      </c>
      <c r="K284" s="1">
        <v>64439</v>
      </c>
      <c r="L284" s="1">
        <v>0</v>
      </c>
      <c r="M284" s="1">
        <f t="array" ref="M284">SUMPRODUCT(MAX(ISNUMBER(SEARCH('Class Rules'!$B$6:$B$85,$E284))*ISNUMBER(SEARCH('Class Rules'!$C$6:$C$85,$F284))*'Class Rules'!$A$6:$A$85))</f>
        <v>0</v>
      </c>
      <c r="N284" s="1" t="str">
        <f t="array" ref="N284">IF($M284=0,'Class Rules'!$D$3,INDEX('Class Rules'!$D$6:$D$85,MATCH($M284,'Class Rules'!$A$6:$A$85,0)))</f>
        <v>Passenger LDV</v>
      </c>
      <c r="O284" s="1" t="str">
        <f t="array" ref="O284">IF(SUMPRODUCT(MAX(ISNUMBER(SEARCH(Fuel_Rules!$A$6:$A$30,$E284))*ISNUMBER(SEARCH(Fuel_Rules!$B$6:$B$30,$F284))*(Fuel_Rules!$A$6:$A$30&lt;&gt;"")))&gt;0,"Plug-in hybrid",IF($G284="Diesel","Diesel","Gasoline"))</f>
        <v>Gasoline</v>
      </c>
    </row>
    <row r="285" spans="1:15" ht="15" customHeight="1" x14ac:dyDescent="0.25">
      <c r="A285" s="1">
        <v>2022</v>
      </c>
      <c r="B285" s="1" t="s">
        <v>293</v>
      </c>
      <c r="C285" s="1" t="s">
        <v>1159</v>
      </c>
      <c r="D285" s="1" t="s">
        <v>1160</v>
      </c>
      <c r="E285" s="1" t="s">
        <v>1103</v>
      </c>
      <c r="F285" s="1" t="s">
        <v>1161</v>
      </c>
      <c r="G285" s="1" t="s">
        <v>103</v>
      </c>
      <c r="H285" s="1" t="s">
        <v>298</v>
      </c>
      <c r="I285" s="1">
        <v>1.5</v>
      </c>
      <c r="J285" s="1">
        <v>2023</v>
      </c>
      <c r="K285" s="1">
        <v>63652</v>
      </c>
      <c r="L285" s="1">
        <v>0</v>
      </c>
      <c r="M285" s="1">
        <f t="array" ref="M285">SUMPRODUCT(MAX(ISNUMBER(SEARCH('Class Rules'!$B$6:$B$85,$E285))*ISNUMBER(SEARCH('Class Rules'!$C$6:$C$85,$F285))*'Class Rules'!$A$6:$A$85))</f>
        <v>0</v>
      </c>
      <c r="N285" s="1" t="str">
        <f t="array" ref="N285">IF($M285=0,'Class Rules'!$D$3,INDEX('Class Rules'!$D$6:$D$85,MATCH($M285,'Class Rules'!$A$6:$A$85,0)))</f>
        <v>Passenger LDV</v>
      </c>
      <c r="O285" s="1" t="str">
        <f t="array" ref="O285">IF(SUMPRODUCT(MAX(ISNUMBER(SEARCH(Fuel_Rules!$A$6:$A$30,$E285))*ISNUMBER(SEARCH(Fuel_Rules!$B$6:$B$30,$F285))*(Fuel_Rules!$A$6:$A$30&lt;&gt;"")))&gt;0,"Plug-in hybrid",IF($G285="Diesel","Diesel","Gasoline"))</f>
        <v>Gasoline</v>
      </c>
    </row>
    <row r="286" spans="1:15" ht="15" customHeight="1" x14ac:dyDescent="0.25">
      <c r="A286" s="1">
        <v>2022</v>
      </c>
      <c r="B286" s="1" t="s">
        <v>293</v>
      </c>
      <c r="C286" s="1" t="s">
        <v>1162</v>
      </c>
      <c r="D286" s="1" t="s">
        <v>1163</v>
      </c>
      <c r="E286" s="1" t="s">
        <v>1103</v>
      </c>
      <c r="F286" s="1" t="s">
        <v>1164</v>
      </c>
      <c r="G286" s="1" t="s">
        <v>103</v>
      </c>
      <c r="H286" s="1" t="s">
        <v>437</v>
      </c>
      <c r="I286" s="1">
        <v>1.5</v>
      </c>
      <c r="J286" s="1">
        <v>2023</v>
      </c>
      <c r="K286" s="1">
        <v>70320</v>
      </c>
      <c r="L286" s="1">
        <v>0</v>
      </c>
      <c r="M286" s="1">
        <f t="array" ref="M286">SUMPRODUCT(MAX(ISNUMBER(SEARCH('Class Rules'!$B$6:$B$85,$E286))*ISNUMBER(SEARCH('Class Rules'!$C$6:$C$85,$F286))*'Class Rules'!$A$6:$A$85))</f>
        <v>0</v>
      </c>
      <c r="N286" s="1" t="str">
        <f t="array" ref="N286">IF($M286=0,'Class Rules'!$D$3,INDEX('Class Rules'!$D$6:$D$85,MATCH($M286,'Class Rules'!$A$6:$A$85,0)))</f>
        <v>Passenger LDV</v>
      </c>
      <c r="O286" s="1" t="str">
        <f t="array" ref="O286">IF(SUMPRODUCT(MAX(ISNUMBER(SEARCH(Fuel_Rules!$A$6:$A$30,$E286))*ISNUMBER(SEARCH(Fuel_Rules!$B$6:$B$30,$F286))*(Fuel_Rules!$A$6:$A$30&lt;&gt;"")))&gt;0,"Plug-in hybrid",IF($G286="Diesel","Diesel","Gasoline"))</f>
        <v>Gasoline</v>
      </c>
    </row>
    <row r="287" spans="1:15" ht="15" customHeight="1" x14ac:dyDescent="0.25">
      <c r="A287" s="1">
        <v>2022</v>
      </c>
      <c r="B287" s="1" t="s">
        <v>293</v>
      </c>
      <c r="C287" s="1" t="s">
        <v>1165</v>
      </c>
      <c r="D287" s="1" t="s">
        <v>1166</v>
      </c>
      <c r="E287" s="1" t="s">
        <v>1103</v>
      </c>
      <c r="F287" s="1" t="s">
        <v>1167</v>
      </c>
      <c r="G287" s="1" t="s">
        <v>103</v>
      </c>
      <c r="H287" s="1" t="s">
        <v>298</v>
      </c>
      <c r="I287" s="1">
        <v>1.5</v>
      </c>
      <c r="J287" s="1">
        <v>2023</v>
      </c>
      <c r="K287" s="1">
        <v>65402</v>
      </c>
      <c r="L287" s="1">
        <v>0</v>
      </c>
      <c r="M287" s="1">
        <f t="array" ref="M287">SUMPRODUCT(MAX(ISNUMBER(SEARCH('Class Rules'!$B$6:$B$85,$E287))*ISNUMBER(SEARCH('Class Rules'!$C$6:$C$85,$F287))*'Class Rules'!$A$6:$A$85))</f>
        <v>0</v>
      </c>
      <c r="N287" s="1" t="str">
        <f t="array" ref="N287">IF($M287=0,'Class Rules'!$D$3,INDEX('Class Rules'!$D$6:$D$85,MATCH($M287,'Class Rules'!$A$6:$A$85,0)))</f>
        <v>Passenger LDV</v>
      </c>
      <c r="O287" s="1" t="str">
        <f t="array" ref="O287">IF(SUMPRODUCT(MAX(ISNUMBER(SEARCH(Fuel_Rules!$A$6:$A$30,$E287))*ISNUMBER(SEARCH(Fuel_Rules!$B$6:$B$30,$F287))*(Fuel_Rules!$A$6:$A$30&lt;&gt;"")))&gt;0,"Plug-in hybrid",IF($G287="Diesel","Diesel","Gasoline"))</f>
        <v>Gasoline</v>
      </c>
    </row>
    <row r="288" spans="1:15" ht="15" customHeight="1" x14ac:dyDescent="0.25">
      <c r="A288" s="1">
        <v>2022</v>
      </c>
      <c r="B288" s="1" t="s">
        <v>293</v>
      </c>
      <c r="C288" s="1" t="s">
        <v>1168</v>
      </c>
      <c r="D288" s="1" t="s">
        <v>1169</v>
      </c>
      <c r="E288" s="1" t="s">
        <v>1103</v>
      </c>
      <c r="F288" s="1" t="s">
        <v>1170</v>
      </c>
      <c r="G288" s="1" t="s">
        <v>103</v>
      </c>
      <c r="H288" s="1" t="s">
        <v>437</v>
      </c>
      <c r="I288" s="1">
        <v>2.7</v>
      </c>
      <c r="J288" s="1">
        <v>2023</v>
      </c>
      <c r="K288" s="1">
        <v>351004</v>
      </c>
      <c r="L288" s="1">
        <v>0</v>
      </c>
      <c r="M288" s="1">
        <f t="array" ref="M288">SUMPRODUCT(MAX(ISNUMBER(SEARCH('Class Rules'!$B$6:$B$85,$E288))*ISNUMBER(SEARCH('Class Rules'!$C$6:$C$85,$F288))*'Class Rules'!$A$6:$A$85))</f>
        <v>0</v>
      </c>
      <c r="N288" s="1" t="str">
        <f t="array" ref="N288">IF($M288=0,'Class Rules'!$D$3,INDEX('Class Rules'!$D$6:$D$85,MATCH($M288,'Class Rules'!$A$6:$A$85,0)))</f>
        <v>Passenger LDV</v>
      </c>
      <c r="O288" s="1" t="str">
        <f t="array" ref="O288">IF(SUMPRODUCT(MAX(ISNUMBER(SEARCH(Fuel_Rules!$A$6:$A$30,$E288))*ISNUMBER(SEARCH(Fuel_Rules!$B$6:$B$30,$F288))*(Fuel_Rules!$A$6:$A$30&lt;&gt;"")))&gt;0,"Plug-in hybrid",IF($G288="Diesel","Diesel","Gasoline"))</f>
        <v>Gasoline</v>
      </c>
    </row>
    <row r="289" spans="1:15" ht="15" customHeight="1" x14ac:dyDescent="0.25">
      <c r="A289" s="1">
        <v>2022</v>
      </c>
      <c r="B289" s="1" t="s">
        <v>293</v>
      </c>
      <c r="C289" s="1" t="s">
        <v>1171</v>
      </c>
      <c r="D289" s="1" t="s">
        <v>1172</v>
      </c>
      <c r="E289" s="1" t="s">
        <v>1103</v>
      </c>
      <c r="F289" s="1" t="s">
        <v>1173</v>
      </c>
      <c r="G289" s="1" t="s">
        <v>103</v>
      </c>
      <c r="H289" s="1" t="s">
        <v>437</v>
      </c>
      <c r="I289" s="1">
        <v>1.5</v>
      </c>
      <c r="J289" s="1">
        <v>2023</v>
      </c>
      <c r="K289" s="1">
        <v>97515</v>
      </c>
      <c r="L289" s="1">
        <v>0</v>
      </c>
      <c r="M289" s="1">
        <f t="array" ref="M289">SUMPRODUCT(MAX(ISNUMBER(SEARCH('Class Rules'!$B$6:$B$85,$E289))*ISNUMBER(SEARCH('Class Rules'!$C$6:$C$85,$F289))*'Class Rules'!$A$6:$A$85))</f>
        <v>0</v>
      </c>
      <c r="N289" s="1" t="str">
        <f t="array" ref="N289">IF($M289=0,'Class Rules'!$D$3,INDEX('Class Rules'!$D$6:$D$85,MATCH($M289,'Class Rules'!$A$6:$A$85,0)))</f>
        <v>Passenger LDV</v>
      </c>
      <c r="O289" s="1" t="str">
        <f t="array" ref="O289">IF(SUMPRODUCT(MAX(ISNUMBER(SEARCH(Fuel_Rules!$A$6:$A$30,$E289))*ISNUMBER(SEARCH(Fuel_Rules!$B$6:$B$30,$F289))*(Fuel_Rules!$A$6:$A$30&lt;&gt;"")))&gt;0,"Plug-in hybrid",IF($G289="Diesel","Diesel","Gasoline"))</f>
        <v>Gasoline</v>
      </c>
    </row>
    <row r="290" spans="1:15" ht="15" customHeight="1" x14ac:dyDescent="0.25">
      <c r="A290" s="1">
        <v>2022</v>
      </c>
      <c r="B290" s="1" t="s">
        <v>293</v>
      </c>
      <c r="C290" s="1" t="s">
        <v>1174</v>
      </c>
      <c r="D290" s="1" t="s">
        <v>1175</v>
      </c>
      <c r="E290" s="1" t="s">
        <v>1103</v>
      </c>
      <c r="F290" s="1" t="s">
        <v>1176</v>
      </c>
      <c r="G290" s="1" t="s">
        <v>103</v>
      </c>
      <c r="H290" s="1" t="s">
        <v>298</v>
      </c>
      <c r="I290" s="1">
        <v>1</v>
      </c>
      <c r="J290" s="1">
        <v>2023</v>
      </c>
      <c r="K290" s="1">
        <v>62378</v>
      </c>
      <c r="L290" s="1">
        <v>0</v>
      </c>
      <c r="M290" s="1">
        <f t="array" ref="M290">SUMPRODUCT(MAX(ISNUMBER(SEARCH('Class Rules'!$B$6:$B$85,$E290))*ISNUMBER(SEARCH('Class Rules'!$C$6:$C$85,$F290))*'Class Rules'!$A$6:$A$85))</f>
        <v>0</v>
      </c>
      <c r="N290" s="1" t="str">
        <f t="array" ref="N290">IF($M290=0,'Class Rules'!$D$3,INDEX('Class Rules'!$D$6:$D$85,MATCH($M290,'Class Rules'!$A$6:$A$85,0)))</f>
        <v>Passenger LDV</v>
      </c>
      <c r="O290" s="1" t="str">
        <f t="array" ref="O290">IF(SUMPRODUCT(MAX(ISNUMBER(SEARCH(Fuel_Rules!$A$6:$A$30,$E290))*ISNUMBER(SEARCH(Fuel_Rules!$B$6:$B$30,$F290))*(Fuel_Rules!$A$6:$A$30&lt;&gt;"")))&gt;0,"Plug-in hybrid",IF($G290="Diesel","Diesel","Gasoline"))</f>
        <v>Gasoline</v>
      </c>
    </row>
    <row r="291" spans="1:15" ht="15" customHeight="1" x14ac:dyDescent="0.25">
      <c r="A291" s="1">
        <v>2022</v>
      </c>
      <c r="B291" s="1" t="s">
        <v>293</v>
      </c>
      <c r="C291" s="1" t="s">
        <v>1177</v>
      </c>
      <c r="D291" s="1" t="s">
        <v>1178</v>
      </c>
      <c r="E291" s="1" t="s">
        <v>1103</v>
      </c>
      <c r="F291" s="1" t="s">
        <v>1179</v>
      </c>
      <c r="G291" s="1" t="s">
        <v>103</v>
      </c>
      <c r="H291" s="1" t="s">
        <v>298</v>
      </c>
      <c r="I291" s="1">
        <v>5</v>
      </c>
      <c r="J291" s="1">
        <v>2023</v>
      </c>
      <c r="K291" s="1">
        <v>472584</v>
      </c>
      <c r="L291" s="1">
        <v>0</v>
      </c>
      <c r="M291" s="1">
        <f t="array" ref="M291">SUMPRODUCT(MAX(ISNUMBER(SEARCH('Class Rules'!$B$6:$B$85,$E291))*ISNUMBER(SEARCH('Class Rules'!$C$6:$C$85,$F291))*'Class Rules'!$A$6:$A$85))</f>
        <v>0</v>
      </c>
      <c r="N291" s="1" t="str">
        <f t="array" ref="N291">IF($M291=0,'Class Rules'!$D$3,INDEX('Class Rules'!$D$6:$D$85,MATCH($M291,'Class Rules'!$A$6:$A$85,0)))</f>
        <v>Passenger LDV</v>
      </c>
      <c r="O291" s="1" t="str">
        <f t="array" ref="O291">IF(SUMPRODUCT(MAX(ISNUMBER(SEARCH(Fuel_Rules!$A$6:$A$30,$E291))*ISNUMBER(SEARCH(Fuel_Rules!$B$6:$B$30,$F291))*(Fuel_Rules!$A$6:$A$30&lt;&gt;"")))&gt;0,"Plug-in hybrid",IF($G291="Diesel","Diesel","Gasoline"))</f>
        <v>Gasoline</v>
      </c>
    </row>
    <row r="292" spans="1:15" ht="15" customHeight="1" x14ac:dyDescent="0.25">
      <c r="A292" s="1">
        <v>2022</v>
      </c>
      <c r="B292" s="1" t="s">
        <v>293</v>
      </c>
      <c r="C292" s="1" t="s">
        <v>1180</v>
      </c>
      <c r="D292" s="1" t="s">
        <v>1181</v>
      </c>
      <c r="E292" s="1" t="s">
        <v>1103</v>
      </c>
      <c r="F292" s="1" t="s">
        <v>1182</v>
      </c>
      <c r="G292" s="1" t="s">
        <v>105</v>
      </c>
      <c r="H292" s="1" t="s">
        <v>437</v>
      </c>
      <c r="I292" s="1">
        <v>3.2</v>
      </c>
      <c r="J292" s="1">
        <v>2023</v>
      </c>
      <c r="K292" s="1">
        <v>244311</v>
      </c>
      <c r="L292" s="1">
        <v>0</v>
      </c>
      <c r="M292" s="1">
        <f t="array" ref="M292">SUMPRODUCT(MAX(ISNUMBER(SEARCH('Class Rules'!$B$6:$B$85,$E292))*ISNUMBER(SEARCH('Class Rules'!$C$6:$C$85,$F292))*'Class Rules'!$A$6:$A$85))</f>
        <v>9</v>
      </c>
      <c r="N292" s="1" t="str">
        <f t="array" ref="N292">IF($M292=0,'Class Rules'!$D$3,INDEX('Class Rules'!$D$6:$D$85,MATCH($M292,'Class Rules'!$A$6:$A$85,0)))</f>
        <v>Freight LDV</v>
      </c>
      <c r="O292" s="1" t="str">
        <f t="array" ref="O292">IF(SUMPRODUCT(MAX(ISNUMBER(SEARCH(Fuel_Rules!$A$6:$A$30,$E292))*ISNUMBER(SEARCH(Fuel_Rules!$B$6:$B$30,$F292))*(Fuel_Rules!$A$6:$A$30&lt;&gt;"")))&gt;0,"Plug-in hybrid",IF($G292="Diesel","Diesel","Gasoline"))</f>
        <v>Diesel</v>
      </c>
    </row>
    <row r="293" spans="1:15" ht="15" customHeight="1" x14ac:dyDescent="0.25">
      <c r="A293" s="1">
        <v>2022</v>
      </c>
      <c r="B293" s="1" t="s">
        <v>293</v>
      </c>
      <c r="C293" s="1" t="s">
        <v>1183</v>
      </c>
      <c r="D293" s="1" t="s">
        <v>1184</v>
      </c>
      <c r="E293" s="1" t="s">
        <v>1103</v>
      </c>
      <c r="F293" s="1" t="s">
        <v>1185</v>
      </c>
      <c r="G293" s="1" t="s">
        <v>103</v>
      </c>
      <c r="H293" s="1" t="s">
        <v>437</v>
      </c>
      <c r="I293" s="1">
        <v>1.5</v>
      </c>
      <c r="J293" s="1">
        <v>2023</v>
      </c>
      <c r="K293" s="1">
        <v>181732</v>
      </c>
      <c r="L293" s="1">
        <v>0</v>
      </c>
      <c r="M293" s="1">
        <f t="array" ref="M293">SUMPRODUCT(MAX(ISNUMBER(SEARCH('Class Rules'!$B$6:$B$85,$E293))*ISNUMBER(SEARCH('Class Rules'!$C$6:$C$85,$F293))*'Class Rules'!$A$6:$A$85))</f>
        <v>0</v>
      </c>
      <c r="N293" s="1" t="str">
        <f t="array" ref="N293">IF($M293=0,'Class Rules'!$D$3,INDEX('Class Rules'!$D$6:$D$85,MATCH($M293,'Class Rules'!$A$6:$A$85,0)))</f>
        <v>Passenger LDV</v>
      </c>
      <c r="O293" s="1" t="str">
        <f t="array" ref="O293">IF(SUMPRODUCT(MAX(ISNUMBER(SEARCH(Fuel_Rules!$A$6:$A$30,$E293))*ISNUMBER(SEARCH(Fuel_Rules!$B$6:$B$30,$F293))*(Fuel_Rules!$A$6:$A$30&lt;&gt;"")))&gt;0,"Plug-in hybrid",IF($G293="Diesel","Diesel","Gasoline"))</f>
        <v>Gasoline</v>
      </c>
    </row>
    <row r="294" spans="1:15" ht="15" customHeight="1" x14ac:dyDescent="0.25">
      <c r="A294" s="1">
        <v>2022</v>
      </c>
      <c r="B294" s="1" t="s">
        <v>293</v>
      </c>
      <c r="C294" s="1" t="s">
        <v>1186</v>
      </c>
      <c r="D294" s="1" t="s">
        <v>1187</v>
      </c>
      <c r="E294" s="1" t="s">
        <v>1103</v>
      </c>
      <c r="F294" s="1" t="s">
        <v>1188</v>
      </c>
      <c r="G294" s="1" t="s">
        <v>103</v>
      </c>
      <c r="H294" s="1" t="s">
        <v>437</v>
      </c>
      <c r="I294" s="1">
        <v>1.5</v>
      </c>
      <c r="J294" s="1">
        <v>2023</v>
      </c>
      <c r="K294" s="1">
        <v>221630</v>
      </c>
      <c r="L294" s="1">
        <v>0</v>
      </c>
      <c r="M294" s="1">
        <f t="array" ref="M294">SUMPRODUCT(MAX(ISNUMBER(SEARCH('Class Rules'!$B$6:$B$85,$E294))*ISNUMBER(SEARCH('Class Rules'!$C$6:$C$85,$F294))*'Class Rules'!$A$6:$A$85))</f>
        <v>0</v>
      </c>
      <c r="N294" s="1" t="str">
        <f t="array" ref="N294">IF($M294=0,'Class Rules'!$D$3,INDEX('Class Rules'!$D$6:$D$85,MATCH($M294,'Class Rules'!$A$6:$A$85,0)))</f>
        <v>Passenger LDV</v>
      </c>
      <c r="O294" s="1" t="str">
        <f t="array" ref="O294">IF(SUMPRODUCT(MAX(ISNUMBER(SEARCH(Fuel_Rules!$A$6:$A$30,$E294))*ISNUMBER(SEARCH(Fuel_Rules!$B$6:$B$30,$F294))*(Fuel_Rules!$A$6:$A$30&lt;&gt;"")))&gt;0,"Plug-in hybrid",IF($G294="Diesel","Diesel","Gasoline"))</f>
        <v>Gasoline</v>
      </c>
    </row>
    <row r="295" spans="1:15" ht="15" customHeight="1" x14ac:dyDescent="0.25">
      <c r="A295" s="1">
        <v>2022</v>
      </c>
      <c r="B295" s="1" t="s">
        <v>293</v>
      </c>
      <c r="C295" s="1" t="s">
        <v>1189</v>
      </c>
      <c r="D295" s="1" t="s">
        <v>1190</v>
      </c>
      <c r="E295" s="1" t="s">
        <v>1103</v>
      </c>
      <c r="F295" s="1" t="s">
        <v>1191</v>
      </c>
      <c r="G295" s="1" t="s">
        <v>105</v>
      </c>
      <c r="H295" s="1" t="s">
        <v>437</v>
      </c>
      <c r="I295" s="1">
        <v>2.2000000000000002</v>
      </c>
      <c r="J295" s="1">
        <v>2023</v>
      </c>
      <c r="K295" s="1">
        <v>212145</v>
      </c>
      <c r="L295" s="1">
        <v>0</v>
      </c>
      <c r="M295" s="1">
        <f t="array" ref="M295">SUMPRODUCT(MAX(ISNUMBER(SEARCH('Class Rules'!$B$6:$B$85,$E295))*ISNUMBER(SEARCH('Class Rules'!$C$6:$C$85,$F295))*'Class Rules'!$A$6:$A$85))</f>
        <v>9</v>
      </c>
      <c r="N295" s="1" t="str">
        <f t="array" ref="N295">IF($M295=0,'Class Rules'!$D$3,INDEX('Class Rules'!$D$6:$D$85,MATCH($M295,'Class Rules'!$A$6:$A$85,0)))</f>
        <v>Freight LDV</v>
      </c>
      <c r="O295" s="1" t="str">
        <f t="array" ref="O295">IF(SUMPRODUCT(MAX(ISNUMBER(SEARCH(Fuel_Rules!$A$6:$A$30,$E295))*ISNUMBER(SEARCH(Fuel_Rules!$B$6:$B$30,$F295))*(Fuel_Rules!$A$6:$A$30&lt;&gt;"")))&gt;0,"Plug-in hybrid",IF($G295="Diesel","Diesel","Gasoline"))</f>
        <v>Diesel</v>
      </c>
    </row>
    <row r="296" spans="1:15" ht="15" customHeight="1" x14ac:dyDescent="0.25">
      <c r="A296" s="1">
        <v>2022</v>
      </c>
      <c r="B296" s="1" t="s">
        <v>293</v>
      </c>
      <c r="C296" s="1" t="s">
        <v>1192</v>
      </c>
      <c r="D296" s="1" t="s">
        <v>1193</v>
      </c>
      <c r="E296" s="1" t="s">
        <v>1103</v>
      </c>
      <c r="F296" s="1" t="s">
        <v>1194</v>
      </c>
      <c r="G296" s="1" t="s">
        <v>103</v>
      </c>
      <c r="H296" s="1" t="s">
        <v>298</v>
      </c>
      <c r="I296" s="1">
        <v>5</v>
      </c>
      <c r="J296" s="1">
        <v>2023</v>
      </c>
      <c r="K296" s="1">
        <v>557845</v>
      </c>
      <c r="L296" s="1">
        <v>0</v>
      </c>
      <c r="M296" s="1">
        <f t="array" ref="M296">SUMPRODUCT(MAX(ISNUMBER(SEARCH('Class Rules'!$B$6:$B$85,$E296))*ISNUMBER(SEARCH('Class Rules'!$C$6:$C$85,$F296))*'Class Rules'!$A$6:$A$85))</f>
        <v>0</v>
      </c>
      <c r="N296" s="1" t="str">
        <f t="array" ref="N296">IF($M296=0,'Class Rules'!$D$3,INDEX('Class Rules'!$D$6:$D$85,MATCH($M296,'Class Rules'!$A$6:$A$85,0)))</f>
        <v>Passenger LDV</v>
      </c>
      <c r="O296" s="1" t="str">
        <f t="array" ref="O296">IF(SUMPRODUCT(MAX(ISNUMBER(SEARCH(Fuel_Rules!$A$6:$A$30,$E296))*ISNUMBER(SEARCH(Fuel_Rules!$B$6:$B$30,$F296))*(Fuel_Rules!$A$6:$A$30&lt;&gt;"")))&gt;0,"Plug-in hybrid",IF($G296="Diesel","Diesel","Gasoline"))</f>
        <v>Gasoline</v>
      </c>
    </row>
    <row r="297" spans="1:15" ht="15" customHeight="1" x14ac:dyDescent="0.25">
      <c r="A297" s="1">
        <v>2022</v>
      </c>
      <c r="B297" s="1" t="s">
        <v>293</v>
      </c>
      <c r="C297" s="1" t="s">
        <v>1195</v>
      </c>
      <c r="D297" s="1" t="s">
        <v>1196</v>
      </c>
      <c r="E297" s="1" t="s">
        <v>1103</v>
      </c>
      <c r="F297" s="1" t="s">
        <v>1197</v>
      </c>
      <c r="G297" s="1" t="s">
        <v>103</v>
      </c>
      <c r="H297" s="1" t="s">
        <v>437</v>
      </c>
      <c r="I297" s="1">
        <v>2</v>
      </c>
      <c r="J297" s="1">
        <v>2023</v>
      </c>
      <c r="K297" s="1">
        <v>274766</v>
      </c>
      <c r="L297" s="1">
        <v>0</v>
      </c>
      <c r="M297" s="1">
        <f t="array" ref="M297">SUMPRODUCT(MAX(ISNUMBER(SEARCH('Class Rules'!$B$6:$B$85,$E297))*ISNUMBER(SEARCH('Class Rules'!$C$6:$C$85,$F297))*'Class Rules'!$A$6:$A$85))</f>
        <v>0</v>
      </c>
      <c r="N297" s="1" t="str">
        <f t="array" ref="N297">IF($M297=0,'Class Rules'!$D$3,INDEX('Class Rules'!$D$6:$D$85,MATCH($M297,'Class Rules'!$A$6:$A$85,0)))</f>
        <v>Passenger LDV</v>
      </c>
      <c r="O297" s="1" t="str">
        <f t="array" ref="O297">IF(SUMPRODUCT(MAX(ISNUMBER(SEARCH(Fuel_Rules!$A$6:$A$30,$E297))*ISNUMBER(SEARCH(Fuel_Rules!$B$6:$B$30,$F297))*(Fuel_Rules!$A$6:$A$30&lt;&gt;"")))&gt;0,"Plug-in hybrid",IF($G297="Diesel","Diesel","Gasoline"))</f>
        <v>Gasoline</v>
      </c>
    </row>
    <row r="298" spans="1:15" ht="15" customHeight="1" x14ac:dyDescent="0.25">
      <c r="A298" s="1">
        <v>2022</v>
      </c>
      <c r="B298" s="1" t="s">
        <v>293</v>
      </c>
      <c r="C298" s="1" t="s">
        <v>1198</v>
      </c>
      <c r="D298" s="1" t="s">
        <v>1199</v>
      </c>
      <c r="E298" s="1" t="s">
        <v>1103</v>
      </c>
      <c r="F298" s="1" t="s">
        <v>1200</v>
      </c>
      <c r="G298" s="1" t="s">
        <v>105</v>
      </c>
      <c r="H298" s="1" t="s">
        <v>298</v>
      </c>
      <c r="I298" s="1">
        <v>2</v>
      </c>
      <c r="J298" s="1">
        <v>2023</v>
      </c>
      <c r="K298" s="1">
        <v>237150</v>
      </c>
      <c r="L298" s="1">
        <v>0</v>
      </c>
      <c r="M298" s="1">
        <f t="array" ref="M298">SUMPRODUCT(MAX(ISNUMBER(SEARCH('Class Rules'!$B$6:$B$85,$E298))*ISNUMBER(SEARCH('Class Rules'!$C$6:$C$85,$F298))*'Class Rules'!$A$6:$A$85))</f>
        <v>61</v>
      </c>
      <c r="N298" s="1" t="str">
        <f t="array" ref="N298">IF($M298=0,'Class Rules'!$D$3,INDEX('Class Rules'!$D$6:$D$85,MATCH($M298,'Class Rules'!$A$6:$A$85,0)))</f>
        <v>Passenger HDV</v>
      </c>
      <c r="O298" s="1" t="str">
        <f t="array" ref="O298">IF(SUMPRODUCT(MAX(ISNUMBER(SEARCH(Fuel_Rules!$A$6:$A$30,$E298))*ISNUMBER(SEARCH(Fuel_Rules!$B$6:$B$30,$F298))*(Fuel_Rules!$A$6:$A$30&lt;&gt;"")))&gt;0,"Plug-in hybrid",IF($G298="Diesel","Diesel","Gasoline"))</f>
        <v>Diesel</v>
      </c>
    </row>
    <row r="299" spans="1:15" ht="15" customHeight="1" x14ac:dyDescent="0.25">
      <c r="A299" s="1">
        <v>2022</v>
      </c>
      <c r="B299" s="1" t="s">
        <v>293</v>
      </c>
      <c r="C299" s="1" t="s">
        <v>1201</v>
      </c>
      <c r="D299" s="1" t="s">
        <v>1202</v>
      </c>
      <c r="E299" s="1" t="s">
        <v>1103</v>
      </c>
      <c r="F299" s="1" t="s">
        <v>1203</v>
      </c>
      <c r="G299" s="1" t="s">
        <v>105</v>
      </c>
      <c r="H299" s="1" t="s">
        <v>298</v>
      </c>
      <c r="I299" s="1">
        <v>2</v>
      </c>
      <c r="J299" s="1">
        <v>2023</v>
      </c>
      <c r="K299" s="1">
        <v>260250</v>
      </c>
      <c r="L299" s="1">
        <v>0</v>
      </c>
      <c r="M299" s="1">
        <f t="array" ref="M299">SUMPRODUCT(MAX(ISNUMBER(SEARCH('Class Rules'!$B$6:$B$85,$E299))*ISNUMBER(SEARCH('Class Rules'!$C$6:$C$85,$F299))*'Class Rules'!$A$6:$A$85))</f>
        <v>61</v>
      </c>
      <c r="N299" s="1" t="str">
        <f t="array" ref="N299">IF($M299=0,'Class Rules'!$D$3,INDEX('Class Rules'!$D$6:$D$85,MATCH($M299,'Class Rules'!$A$6:$A$85,0)))</f>
        <v>Passenger HDV</v>
      </c>
      <c r="O299" s="1" t="str">
        <f t="array" ref="O299">IF(SUMPRODUCT(MAX(ISNUMBER(SEARCH(Fuel_Rules!$A$6:$A$30,$E299))*ISNUMBER(SEARCH(Fuel_Rules!$B$6:$B$30,$F299))*(Fuel_Rules!$A$6:$A$30&lt;&gt;"")))&gt;0,"Plug-in hybrid",IF($G299="Diesel","Diesel","Gasoline"))</f>
        <v>Diesel</v>
      </c>
    </row>
    <row r="300" spans="1:15" ht="15" customHeight="1" x14ac:dyDescent="0.25">
      <c r="A300" s="1">
        <v>2022</v>
      </c>
      <c r="B300" s="1" t="s">
        <v>293</v>
      </c>
      <c r="C300" s="1" t="s">
        <v>1204</v>
      </c>
      <c r="D300" s="1" t="s">
        <v>1205</v>
      </c>
      <c r="E300" s="1" t="s">
        <v>1103</v>
      </c>
      <c r="F300" s="1" t="s">
        <v>1206</v>
      </c>
      <c r="G300" s="1" t="s">
        <v>105</v>
      </c>
      <c r="H300" s="1" t="s">
        <v>298</v>
      </c>
      <c r="I300" s="1">
        <v>2</v>
      </c>
      <c r="J300" s="1">
        <v>2023</v>
      </c>
      <c r="K300" s="1">
        <v>280760</v>
      </c>
      <c r="L300" s="1">
        <v>0</v>
      </c>
      <c r="M300" s="1">
        <f t="array" ref="M300">SUMPRODUCT(MAX(ISNUMBER(SEARCH('Class Rules'!$B$6:$B$85,$E300))*ISNUMBER(SEARCH('Class Rules'!$C$6:$C$85,$F300))*'Class Rules'!$A$6:$A$85))</f>
        <v>61</v>
      </c>
      <c r="N300" s="1" t="str">
        <f t="array" ref="N300">IF($M300=0,'Class Rules'!$D$3,INDEX('Class Rules'!$D$6:$D$85,MATCH($M300,'Class Rules'!$A$6:$A$85,0)))</f>
        <v>Passenger HDV</v>
      </c>
      <c r="O300" s="1" t="str">
        <f t="array" ref="O300">IF(SUMPRODUCT(MAX(ISNUMBER(SEARCH(Fuel_Rules!$A$6:$A$30,$E300))*ISNUMBER(SEARCH(Fuel_Rules!$B$6:$B$30,$F300))*(Fuel_Rules!$A$6:$A$30&lt;&gt;"")))&gt;0,"Plug-in hybrid",IF($G300="Diesel","Diesel","Gasoline"))</f>
        <v>Diesel</v>
      </c>
    </row>
    <row r="301" spans="1:15" ht="15" customHeight="1" x14ac:dyDescent="0.25">
      <c r="A301" s="1">
        <v>2022</v>
      </c>
      <c r="B301" s="1" t="s">
        <v>293</v>
      </c>
      <c r="C301" s="1" t="s">
        <v>1207</v>
      </c>
      <c r="D301" s="1" t="s">
        <v>1208</v>
      </c>
      <c r="E301" s="1" t="s">
        <v>1209</v>
      </c>
      <c r="F301" s="1" t="s">
        <v>1210</v>
      </c>
      <c r="G301" s="1" t="s">
        <v>105</v>
      </c>
      <c r="H301" s="1" t="s">
        <v>298</v>
      </c>
      <c r="I301" s="1">
        <v>3.5</v>
      </c>
      <c r="J301" s="1">
        <v>2023</v>
      </c>
      <c r="K301" s="1">
        <v>171887</v>
      </c>
      <c r="L301" s="1">
        <v>0</v>
      </c>
      <c r="M301" s="1">
        <f t="array" ref="M301">SUMPRODUCT(MAX(ISNUMBER(SEARCH('Class Rules'!$B$6:$B$85,$E301))*ISNUMBER(SEARCH('Class Rules'!$C$6:$C$85,$F301))*'Class Rules'!$A$6:$A$85))</f>
        <v>34</v>
      </c>
      <c r="N301" s="1" t="str">
        <f t="array" ref="N301">IF($M301=0,'Class Rules'!$D$3,INDEX('Class Rules'!$D$6:$D$85,MATCH($M301,'Class Rules'!$A$6:$A$85,0)))</f>
        <v>Freight LDV</v>
      </c>
      <c r="O301" s="1" t="str">
        <f t="array" ref="O301">IF(SUMPRODUCT(MAX(ISNUMBER(SEARCH(Fuel_Rules!$A$6:$A$30,$E301))*ISNUMBER(SEARCH(Fuel_Rules!$B$6:$B$30,$F301))*(Fuel_Rules!$A$6:$A$30&lt;&gt;"")))&gt;0,"Plug-in hybrid",IF($G301="Diesel","Diesel","Gasoline"))</f>
        <v>Diesel</v>
      </c>
    </row>
    <row r="302" spans="1:15" ht="15" customHeight="1" x14ac:dyDescent="0.25">
      <c r="A302" s="1">
        <v>2022</v>
      </c>
      <c r="B302" s="1" t="s">
        <v>293</v>
      </c>
      <c r="C302" s="1" t="s">
        <v>1211</v>
      </c>
      <c r="D302" s="1" t="s">
        <v>1212</v>
      </c>
      <c r="E302" s="1" t="s">
        <v>1209</v>
      </c>
      <c r="F302" s="1" t="s">
        <v>1213</v>
      </c>
      <c r="G302" s="1" t="s">
        <v>105</v>
      </c>
      <c r="H302" s="1" t="s">
        <v>298</v>
      </c>
      <c r="I302" s="1">
        <v>3.5</v>
      </c>
      <c r="J302" s="1">
        <v>2023</v>
      </c>
      <c r="K302" s="1">
        <v>182624</v>
      </c>
      <c r="L302" s="1">
        <v>0</v>
      </c>
      <c r="M302" s="1">
        <f t="array" ref="M302">SUMPRODUCT(MAX(ISNUMBER(SEARCH('Class Rules'!$B$6:$B$85,$E302))*ISNUMBER(SEARCH('Class Rules'!$C$6:$C$85,$F302))*'Class Rules'!$A$6:$A$85))</f>
        <v>34</v>
      </c>
      <c r="N302" s="1" t="str">
        <f t="array" ref="N302">IF($M302=0,'Class Rules'!$D$3,INDEX('Class Rules'!$D$6:$D$85,MATCH($M302,'Class Rules'!$A$6:$A$85,0)))</f>
        <v>Freight LDV</v>
      </c>
      <c r="O302" s="1" t="str">
        <f t="array" ref="O302">IF(SUMPRODUCT(MAX(ISNUMBER(SEARCH(Fuel_Rules!$A$6:$A$30,$E302))*ISNUMBER(SEARCH(Fuel_Rules!$B$6:$B$30,$F302))*(Fuel_Rules!$A$6:$A$30&lt;&gt;"")))&gt;0,"Plug-in hybrid",IF($G302="Diesel","Diesel","Gasoline"))</f>
        <v>Diesel</v>
      </c>
    </row>
    <row r="303" spans="1:15" ht="15" customHeight="1" x14ac:dyDescent="0.25">
      <c r="A303" s="1">
        <v>2022</v>
      </c>
      <c r="B303" s="1" t="s">
        <v>293</v>
      </c>
      <c r="C303" s="1" t="s">
        <v>1214</v>
      </c>
      <c r="D303" s="1" t="s">
        <v>1215</v>
      </c>
      <c r="E303" s="1" t="s">
        <v>1209</v>
      </c>
      <c r="F303" s="1" t="s">
        <v>1216</v>
      </c>
      <c r="G303" s="1" t="s">
        <v>105</v>
      </c>
      <c r="H303" s="1" t="s">
        <v>298</v>
      </c>
      <c r="I303" s="1">
        <v>3.5</v>
      </c>
      <c r="J303" s="1">
        <v>2023</v>
      </c>
      <c r="K303" s="1">
        <v>160966</v>
      </c>
      <c r="L303" s="1">
        <v>0</v>
      </c>
      <c r="M303" s="1">
        <f t="array" ref="M303">SUMPRODUCT(MAX(ISNUMBER(SEARCH('Class Rules'!$B$6:$B$85,$E303))*ISNUMBER(SEARCH('Class Rules'!$C$6:$C$85,$F303))*'Class Rules'!$A$6:$A$85))</f>
        <v>34</v>
      </c>
      <c r="N303" s="1" t="str">
        <f t="array" ref="N303">IF($M303=0,'Class Rules'!$D$3,INDEX('Class Rules'!$D$6:$D$85,MATCH($M303,'Class Rules'!$A$6:$A$85,0)))</f>
        <v>Freight LDV</v>
      </c>
      <c r="O303" s="1" t="str">
        <f t="array" ref="O303">IF(SUMPRODUCT(MAX(ISNUMBER(SEARCH(Fuel_Rules!$A$6:$A$30,$E303))*ISNUMBER(SEARCH(Fuel_Rules!$B$6:$B$30,$F303))*(Fuel_Rules!$A$6:$A$30&lt;&gt;"")))&gt;0,"Plug-in hybrid",IF($G303="Diesel","Diesel","Gasoline"))</f>
        <v>Diesel</v>
      </c>
    </row>
    <row r="304" spans="1:15" ht="15" customHeight="1" x14ac:dyDescent="0.25">
      <c r="A304" s="1">
        <v>2022</v>
      </c>
      <c r="B304" s="1" t="s">
        <v>293</v>
      </c>
      <c r="C304" s="1" t="s">
        <v>1217</v>
      </c>
      <c r="D304" s="1" t="s">
        <v>1218</v>
      </c>
      <c r="E304" s="1" t="s">
        <v>1219</v>
      </c>
      <c r="F304" s="1" t="s">
        <v>1220</v>
      </c>
      <c r="G304" s="1" t="s">
        <v>103</v>
      </c>
      <c r="H304" s="1" t="s">
        <v>298</v>
      </c>
      <c r="I304" s="1">
        <v>1.8</v>
      </c>
      <c r="J304" s="1">
        <v>2023</v>
      </c>
      <c r="K304" s="1">
        <v>73250</v>
      </c>
      <c r="L304" s="1">
        <v>0</v>
      </c>
      <c r="M304" s="1">
        <f t="array" ref="M304">SUMPRODUCT(MAX(ISNUMBER(SEARCH('Class Rules'!$B$6:$B$85,$E304))*ISNUMBER(SEARCH('Class Rules'!$C$6:$C$85,$F304))*'Class Rules'!$A$6:$A$85))</f>
        <v>0</v>
      </c>
      <c r="N304" s="1" t="str">
        <f t="array" ref="N304">IF($M304=0,'Class Rules'!$D$3,INDEX('Class Rules'!$D$6:$D$85,MATCH($M304,'Class Rules'!$A$6:$A$85,0)))</f>
        <v>Passenger LDV</v>
      </c>
      <c r="O304" s="1" t="str">
        <f t="array" ref="O304">IF(SUMPRODUCT(MAX(ISNUMBER(SEARCH(Fuel_Rules!$A$6:$A$30,$E304))*ISNUMBER(SEARCH(Fuel_Rules!$B$6:$B$30,$F304))*(Fuel_Rules!$A$6:$A$30&lt;&gt;"")))&gt;0,"Plug-in hybrid",IF($G304="Diesel","Diesel","Gasoline"))</f>
        <v>Gasoline</v>
      </c>
    </row>
    <row r="305" spans="1:15" ht="15" customHeight="1" x14ac:dyDescent="0.25">
      <c r="A305" s="1">
        <v>2022</v>
      </c>
      <c r="B305" s="1" t="s">
        <v>293</v>
      </c>
      <c r="C305" s="1" t="s">
        <v>1221</v>
      </c>
      <c r="D305" s="1" t="s">
        <v>1222</v>
      </c>
      <c r="E305" s="1" t="s">
        <v>1219</v>
      </c>
      <c r="F305" s="1" t="s">
        <v>1223</v>
      </c>
      <c r="G305" s="1" t="s">
        <v>103</v>
      </c>
      <c r="H305" s="1" t="s">
        <v>298</v>
      </c>
      <c r="I305" s="1">
        <v>1.6</v>
      </c>
      <c r="J305" s="1">
        <v>2023</v>
      </c>
      <c r="K305" s="1">
        <v>65223</v>
      </c>
      <c r="L305" s="1">
        <v>0</v>
      </c>
      <c r="M305" s="1">
        <f t="array" ref="M305">SUMPRODUCT(MAX(ISNUMBER(SEARCH('Class Rules'!$B$6:$B$85,$E305))*ISNUMBER(SEARCH('Class Rules'!$C$6:$C$85,$F305))*'Class Rules'!$A$6:$A$85))</f>
        <v>0</v>
      </c>
      <c r="N305" s="1" t="str">
        <f t="array" ref="N305">IF($M305=0,'Class Rules'!$D$3,INDEX('Class Rules'!$D$6:$D$85,MATCH($M305,'Class Rules'!$A$6:$A$85,0)))</f>
        <v>Passenger LDV</v>
      </c>
      <c r="O305" s="1" t="str">
        <f t="array" ref="O305">IF(SUMPRODUCT(MAX(ISNUMBER(SEARCH(Fuel_Rules!$A$6:$A$30,$E305))*ISNUMBER(SEARCH(Fuel_Rules!$B$6:$B$30,$F305))*(Fuel_Rules!$A$6:$A$30&lt;&gt;"")))&gt;0,"Plug-in hybrid",IF($G305="Diesel","Diesel","Gasoline"))</f>
        <v>Gasoline</v>
      </c>
    </row>
    <row r="306" spans="1:15" ht="15" customHeight="1" x14ac:dyDescent="0.25">
      <c r="A306" s="1">
        <v>2022</v>
      </c>
      <c r="B306" s="1" t="s">
        <v>293</v>
      </c>
      <c r="C306" s="1" t="s">
        <v>1224</v>
      </c>
      <c r="D306" s="1" t="s">
        <v>1225</v>
      </c>
      <c r="E306" s="1" t="s">
        <v>1226</v>
      </c>
      <c r="F306" s="1" t="s">
        <v>1227</v>
      </c>
      <c r="G306" s="1" t="s">
        <v>103</v>
      </c>
      <c r="H306" s="1" t="s">
        <v>437</v>
      </c>
      <c r="I306" s="1">
        <v>1.5</v>
      </c>
      <c r="J306" s="1">
        <v>2023</v>
      </c>
      <c r="K306" s="1">
        <v>100761</v>
      </c>
      <c r="L306" s="1">
        <v>0</v>
      </c>
      <c r="M306" s="1">
        <f t="array" ref="M306">SUMPRODUCT(MAX(ISNUMBER(SEARCH('Class Rules'!$B$6:$B$85,$E306))*ISNUMBER(SEARCH('Class Rules'!$C$6:$C$85,$F306))*'Class Rules'!$A$6:$A$85))</f>
        <v>0</v>
      </c>
      <c r="N306" s="1" t="str">
        <f t="array" ref="N306">IF($M306=0,'Class Rules'!$D$3,INDEX('Class Rules'!$D$6:$D$85,MATCH($M306,'Class Rules'!$A$6:$A$85,0)))</f>
        <v>Passenger LDV</v>
      </c>
      <c r="O306" s="1" t="str">
        <f t="array" ref="O306">IF(SUMPRODUCT(MAX(ISNUMBER(SEARCH(Fuel_Rules!$A$6:$A$30,$E306))*ISNUMBER(SEARCH(Fuel_Rules!$B$6:$B$30,$F306))*(Fuel_Rules!$A$6:$A$30&lt;&gt;"")))&gt;0,"Plug-in hybrid",IF($G306="Diesel","Diesel","Gasoline"))</f>
        <v>Gasoline</v>
      </c>
    </row>
    <row r="307" spans="1:15" ht="15" customHeight="1" x14ac:dyDescent="0.25">
      <c r="A307" s="1">
        <v>2022</v>
      </c>
      <c r="B307" s="1" t="s">
        <v>293</v>
      </c>
      <c r="C307" s="1" t="s">
        <v>1228</v>
      </c>
      <c r="D307" s="1" t="s">
        <v>1229</v>
      </c>
      <c r="E307" s="1" t="s">
        <v>1226</v>
      </c>
      <c r="F307" s="1" t="s">
        <v>1230</v>
      </c>
      <c r="G307" s="1" t="s">
        <v>103</v>
      </c>
      <c r="H307" s="1" t="s">
        <v>437</v>
      </c>
      <c r="I307" s="1">
        <v>1.5</v>
      </c>
      <c r="J307" s="1">
        <v>2023</v>
      </c>
      <c r="K307" s="1">
        <v>106994</v>
      </c>
      <c r="L307" s="1">
        <v>0</v>
      </c>
      <c r="M307" s="1">
        <f t="array" ref="M307">SUMPRODUCT(MAX(ISNUMBER(SEARCH('Class Rules'!$B$6:$B$85,$E307))*ISNUMBER(SEARCH('Class Rules'!$C$6:$C$85,$F307))*'Class Rules'!$A$6:$A$85))</f>
        <v>0</v>
      </c>
      <c r="N307" s="1" t="str">
        <f t="array" ref="N307">IF($M307=0,'Class Rules'!$D$3,INDEX('Class Rules'!$D$6:$D$85,MATCH($M307,'Class Rules'!$A$6:$A$85,0)))</f>
        <v>Passenger LDV</v>
      </c>
      <c r="O307" s="1" t="str">
        <f t="array" ref="O307">IF(SUMPRODUCT(MAX(ISNUMBER(SEARCH(Fuel_Rules!$A$6:$A$30,$E307))*ISNUMBER(SEARCH(Fuel_Rules!$B$6:$B$30,$F307))*(Fuel_Rules!$A$6:$A$30&lt;&gt;"")))&gt;0,"Plug-in hybrid",IF($G307="Diesel","Diesel","Gasoline"))</f>
        <v>Gasoline</v>
      </c>
    </row>
    <row r="308" spans="1:15" ht="15" customHeight="1" x14ac:dyDescent="0.25">
      <c r="A308" s="1">
        <v>2022</v>
      </c>
      <c r="B308" s="1" t="s">
        <v>293</v>
      </c>
      <c r="C308" s="1" t="s">
        <v>1231</v>
      </c>
      <c r="D308" s="1" t="s">
        <v>1232</v>
      </c>
      <c r="E308" s="1" t="s">
        <v>1226</v>
      </c>
      <c r="F308" s="1" t="s">
        <v>1233</v>
      </c>
      <c r="G308" s="1" t="s">
        <v>103</v>
      </c>
      <c r="H308" s="1" t="s">
        <v>437</v>
      </c>
      <c r="I308" s="1">
        <v>1.5</v>
      </c>
      <c r="J308" s="1">
        <v>2023</v>
      </c>
      <c r="K308" s="1">
        <v>96932</v>
      </c>
      <c r="L308" s="1">
        <v>0</v>
      </c>
      <c r="M308" s="1">
        <f t="array" ref="M308">SUMPRODUCT(MAX(ISNUMBER(SEARCH('Class Rules'!$B$6:$B$85,$E308))*ISNUMBER(SEARCH('Class Rules'!$C$6:$C$85,$F308))*'Class Rules'!$A$6:$A$85))</f>
        <v>0</v>
      </c>
      <c r="N308" s="1" t="str">
        <f t="array" ref="N308">IF($M308=0,'Class Rules'!$D$3,INDEX('Class Rules'!$D$6:$D$85,MATCH($M308,'Class Rules'!$A$6:$A$85,0)))</f>
        <v>Passenger LDV</v>
      </c>
      <c r="O308" s="1" t="str">
        <f t="array" ref="O308">IF(SUMPRODUCT(MAX(ISNUMBER(SEARCH(Fuel_Rules!$A$6:$A$30,$E308))*ISNUMBER(SEARCH(Fuel_Rules!$B$6:$B$30,$F308))*(Fuel_Rules!$A$6:$A$30&lt;&gt;"")))&gt;0,"Plug-in hybrid",IF($G308="Diesel","Diesel","Gasoline"))</f>
        <v>Gasoline</v>
      </c>
    </row>
    <row r="309" spans="1:15" ht="15" customHeight="1" x14ac:dyDescent="0.25">
      <c r="A309" s="1">
        <v>2022</v>
      </c>
      <c r="B309" s="1" t="s">
        <v>293</v>
      </c>
      <c r="C309" s="1" t="s">
        <v>1234</v>
      </c>
      <c r="D309" s="1" t="s">
        <v>1235</v>
      </c>
      <c r="E309" s="1" t="s">
        <v>1226</v>
      </c>
      <c r="F309" s="1" t="s">
        <v>1236</v>
      </c>
      <c r="G309" s="1" t="s">
        <v>103</v>
      </c>
      <c r="H309" s="1" t="s">
        <v>437</v>
      </c>
      <c r="I309" s="1">
        <v>1.5</v>
      </c>
      <c r="J309" s="1">
        <v>2023</v>
      </c>
      <c r="K309" s="1">
        <v>111538</v>
      </c>
      <c r="L309" s="1">
        <v>0</v>
      </c>
      <c r="M309" s="1">
        <f t="array" ref="M309">SUMPRODUCT(MAX(ISNUMBER(SEARCH('Class Rules'!$B$6:$B$85,$E309))*ISNUMBER(SEARCH('Class Rules'!$C$6:$C$85,$F309))*'Class Rules'!$A$6:$A$85))</f>
        <v>0</v>
      </c>
      <c r="N309" s="1" t="str">
        <f t="array" ref="N309">IF($M309=0,'Class Rules'!$D$3,INDEX('Class Rules'!$D$6:$D$85,MATCH($M309,'Class Rules'!$A$6:$A$85,0)))</f>
        <v>Passenger LDV</v>
      </c>
      <c r="O309" s="1" t="str">
        <f t="array" ref="O309">IF(SUMPRODUCT(MAX(ISNUMBER(SEARCH(Fuel_Rules!$A$6:$A$30,$E309))*ISNUMBER(SEARCH(Fuel_Rules!$B$6:$B$30,$F309))*(Fuel_Rules!$A$6:$A$30&lt;&gt;"")))&gt;0,"Plug-in hybrid",IF($G309="Diesel","Diesel","Gasoline"))</f>
        <v>Gasoline</v>
      </c>
    </row>
    <row r="310" spans="1:15" ht="15" customHeight="1" x14ac:dyDescent="0.25">
      <c r="A310" s="1">
        <v>2022</v>
      </c>
      <c r="B310" s="1" t="s">
        <v>293</v>
      </c>
      <c r="C310" s="1" t="s">
        <v>1237</v>
      </c>
      <c r="D310" s="1" t="s">
        <v>1238</v>
      </c>
      <c r="E310" s="1" t="s">
        <v>1226</v>
      </c>
      <c r="F310" s="1" t="s">
        <v>1239</v>
      </c>
      <c r="G310" s="1" t="s">
        <v>103</v>
      </c>
      <c r="H310" s="1" t="s">
        <v>437</v>
      </c>
      <c r="I310" s="1">
        <v>1.5</v>
      </c>
      <c r="J310" s="1">
        <v>2023</v>
      </c>
      <c r="K310" s="1">
        <v>118031</v>
      </c>
      <c r="L310" s="1">
        <v>0</v>
      </c>
      <c r="M310" s="1">
        <f t="array" ref="M310">SUMPRODUCT(MAX(ISNUMBER(SEARCH('Class Rules'!$B$6:$B$85,$E310))*ISNUMBER(SEARCH('Class Rules'!$C$6:$C$85,$F310))*'Class Rules'!$A$6:$A$85))</f>
        <v>0</v>
      </c>
      <c r="N310" s="1" t="str">
        <f t="array" ref="N310">IF($M310=0,'Class Rules'!$D$3,INDEX('Class Rules'!$D$6:$D$85,MATCH($M310,'Class Rules'!$A$6:$A$85,0)))</f>
        <v>Passenger LDV</v>
      </c>
      <c r="O310" s="1" t="str">
        <f t="array" ref="O310">IF(SUMPRODUCT(MAX(ISNUMBER(SEARCH(Fuel_Rules!$A$6:$A$30,$E310))*ISNUMBER(SEARCH(Fuel_Rules!$B$6:$B$30,$F310))*(Fuel_Rules!$A$6:$A$30&lt;&gt;"")))&gt;0,"Plug-in hybrid",IF($G310="Diesel","Diesel","Gasoline"))</f>
        <v>Gasoline</v>
      </c>
    </row>
    <row r="311" spans="1:15" ht="15" customHeight="1" x14ac:dyDescent="0.25">
      <c r="A311" s="1">
        <v>2022</v>
      </c>
      <c r="B311" s="1" t="s">
        <v>293</v>
      </c>
      <c r="C311" s="1" t="s">
        <v>1240</v>
      </c>
      <c r="D311" s="1" t="s">
        <v>1241</v>
      </c>
      <c r="E311" s="1" t="s">
        <v>1226</v>
      </c>
      <c r="F311" s="1" t="s">
        <v>1242</v>
      </c>
      <c r="G311" s="1" t="s">
        <v>103</v>
      </c>
      <c r="H311" s="1" t="s">
        <v>298</v>
      </c>
      <c r="I311" s="1">
        <v>1.5</v>
      </c>
      <c r="J311" s="1">
        <v>2023</v>
      </c>
      <c r="K311" s="1">
        <v>80675</v>
      </c>
      <c r="L311" s="1">
        <v>0</v>
      </c>
      <c r="M311" s="1">
        <f t="array" ref="M311">SUMPRODUCT(MAX(ISNUMBER(SEARCH('Class Rules'!$B$6:$B$85,$E311))*ISNUMBER(SEARCH('Class Rules'!$C$6:$C$85,$F311))*'Class Rules'!$A$6:$A$85))</f>
        <v>0</v>
      </c>
      <c r="N311" s="1" t="str">
        <f t="array" ref="N311">IF($M311=0,'Class Rules'!$D$3,INDEX('Class Rules'!$D$6:$D$85,MATCH($M311,'Class Rules'!$A$6:$A$85,0)))</f>
        <v>Passenger LDV</v>
      </c>
      <c r="O311" s="1" t="str">
        <f t="array" ref="O311">IF(SUMPRODUCT(MAX(ISNUMBER(SEARCH(Fuel_Rules!$A$6:$A$30,$E311))*ISNUMBER(SEARCH(Fuel_Rules!$B$6:$B$30,$F311))*(Fuel_Rules!$A$6:$A$30&lt;&gt;"")))&gt;0,"Plug-in hybrid",IF($G311="Diesel","Diesel","Gasoline"))</f>
        <v>Gasoline</v>
      </c>
    </row>
    <row r="312" spans="1:15" ht="15" customHeight="1" x14ac:dyDescent="0.25">
      <c r="A312" s="1">
        <v>2022</v>
      </c>
      <c r="B312" s="1" t="s">
        <v>293</v>
      </c>
      <c r="C312" s="1" t="s">
        <v>1243</v>
      </c>
      <c r="D312" s="1" t="s">
        <v>1244</v>
      </c>
      <c r="E312" s="1" t="s">
        <v>1226</v>
      </c>
      <c r="F312" s="1" t="s">
        <v>1245</v>
      </c>
      <c r="G312" s="1" t="s">
        <v>103</v>
      </c>
      <c r="H312" s="1" t="s">
        <v>437</v>
      </c>
      <c r="I312" s="1">
        <v>1.5</v>
      </c>
      <c r="J312" s="1">
        <v>2023</v>
      </c>
      <c r="K312" s="1">
        <v>95620</v>
      </c>
      <c r="L312" s="1">
        <v>0</v>
      </c>
      <c r="M312" s="1">
        <f t="array" ref="M312">SUMPRODUCT(MAX(ISNUMBER(SEARCH('Class Rules'!$B$6:$B$85,$E312))*ISNUMBER(SEARCH('Class Rules'!$C$6:$C$85,$F312))*'Class Rules'!$A$6:$A$85))</f>
        <v>0</v>
      </c>
      <c r="N312" s="1" t="str">
        <f t="array" ref="N312">IF($M312=0,'Class Rules'!$D$3,INDEX('Class Rules'!$D$6:$D$85,MATCH($M312,'Class Rules'!$A$6:$A$85,0)))</f>
        <v>Passenger LDV</v>
      </c>
      <c r="O312" s="1" t="str">
        <f t="array" ref="O312">IF(SUMPRODUCT(MAX(ISNUMBER(SEARCH(Fuel_Rules!$A$6:$A$30,$E312))*ISNUMBER(SEARCH(Fuel_Rules!$B$6:$B$30,$F312))*(Fuel_Rules!$A$6:$A$30&lt;&gt;"")))&gt;0,"Plug-in hybrid",IF($G312="Diesel","Diesel","Gasoline"))</f>
        <v>Gasoline</v>
      </c>
    </row>
    <row r="313" spans="1:15" ht="15" customHeight="1" x14ac:dyDescent="0.25">
      <c r="A313" s="1">
        <v>2022</v>
      </c>
      <c r="B313" s="1" t="s">
        <v>293</v>
      </c>
      <c r="C313" s="1" t="s">
        <v>1246</v>
      </c>
      <c r="D313" s="1" t="s">
        <v>1247</v>
      </c>
      <c r="E313" s="1" t="s">
        <v>1226</v>
      </c>
      <c r="F313" s="1" t="s">
        <v>1248</v>
      </c>
      <c r="G313" s="1" t="s">
        <v>103</v>
      </c>
      <c r="H313" s="1" t="s">
        <v>298</v>
      </c>
      <c r="I313" s="1">
        <v>1.5</v>
      </c>
      <c r="J313" s="1">
        <v>2023</v>
      </c>
      <c r="K313" s="1">
        <v>80894</v>
      </c>
      <c r="L313" s="1">
        <v>0</v>
      </c>
      <c r="M313" s="1">
        <f t="array" ref="M313">SUMPRODUCT(MAX(ISNUMBER(SEARCH('Class Rules'!$B$6:$B$85,$E313))*ISNUMBER(SEARCH('Class Rules'!$C$6:$C$85,$F313))*'Class Rules'!$A$6:$A$85))</f>
        <v>0</v>
      </c>
      <c r="N313" s="1" t="str">
        <f t="array" ref="N313">IF($M313=0,'Class Rules'!$D$3,INDEX('Class Rules'!$D$6:$D$85,MATCH($M313,'Class Rules'!$A$6:$A$85,0)))</f>
        <v>Passenger LDV</v>
      </c>
      <c r="O313" s="1" t="str">
        <f t="array" ref="O313">IF(SUMPRODUCT(MAX(ISNUMBER(SEARCH(Fuel_Rules!$A$6:$A$30,$E313))*ISNUMBER(SEARCH(Fuel_Rules!$B$6:$B$30,$F313))*(Fuel_Rules!$A$6:$A$30&lt;&gt;"")))&gt;0,"Plug-in hybrid",IF($G313="Diesel","Diesel","Gasoline"))</f>
        <v>Gasoline</v>
      </c>
    </row>
    <row r="314" spans="1:15" ht="15" customHeight="1" x14ac:dyDescent="0.25">
      <c r="A314" s="1">
        <v>2022</v>
      </c>
      <c r="B314" s="1" t="s">
        <v>293</v>
      </c>
      <c r="C314" s="1" t="s">
        <v>1249</v>
      </c>
      <c r="D314" s="1" t="s">
        <v>1250</v>
      </c>
      <c r="E314" s="1" t="s">
        <v>1226</v>
      </c>
      <c r="F314" s="1" t="s">
        <v>1251</v>
      </c>
      <c r="G314" s="1" t="s">
        <v>103</v>
      </c>
      <c r="H314" s="1" t="s">
        <v>437</v>
      </c>
      <c r="I314" s="1">
        <v>1.8</v>
      </c>
      <c r="J314" s="1">
        <v>2023</v>
      </c>
      <c r="K314" s="1">
        <v>122232</v>
      </c>
      <c r="L314" s="1">
        <v>0</v>
      </c>
      <c r="M314" s="1">
        <f t="array" ref="M314">SUMPRODUCT(MAX(ISNUMBER(SEARCH('Class Rules'!$B$6:$B$85,$E314))*ISNUMBER(SEARCH('Class Rules'!$C$6:$C$85,$F314))*'Class Rules'!$A$6:$A$85))</f>
        <v>0</v>
      </c>
      <c r="N314" s="1" t="str">
        <f t="array" ref="N314">IF($M314=0,'Class Rules'!$D$3,INDEX('Class Rules'!$D$6:$D$85,MATCH($M314,'Class Rules'!$A$6:$A$85,0)))</f>
        <v>Passenger LDV</v>
      </c>
      <c r="O314" s="1" t="str">
        <f t="array" ref="O314">IF(SUMPRODUCT(MAX(ISNUMBER(SEARCH(Fuel_Rules!$A$6:$A$30,$E314))*ISNUMBER(SEARCH(Fuel_Rules!$B$6:$B$30,$F314))*(Fuel_Rules!$A$6:$A$30&lt;&gt;"")))&gt;0,"Plug-in hybrid",IF($G314="Diesel","Diesel","Gasoline"))</f>
        <v>Gasoline</v>
      </c>
    </row>
    <row r="315" spans="1:15" ht="15" customHeight="1" x14ac:dyDescent="0.25">
      <c r="A315" s="1">
        <v>2022</v>
      </c>
      <c r="B315" s="1" t="s">
        <v>293</v>
      </c>
      <c r="C315" s="1" t="s">
        <v>1252</v>
      </c>
      <c r="D315" s="1" t="s">
        <v>1253</v>
      </c>
      <c r="E315" s="1" t="s">
        <v>1226</v>
      </c>
      <c r="F315" s="1" t="s">
        <v>1254</v>
      </c>
      <c r="G315" s="1" t="s">
        <v>103</v>
      </c>
      <c r="H315" s="1" t="s">
        <v>437</v>
      </c>
      <c r="I315" s="1">
        <v>1.8</v>
      </c>
      <c r="J315" s="1">
        <v>2023</v>
      </c>
      <c r="K315" s="1">
        <v>130595</v>
      </c>
      <c r="L315" s="1">
        <v>0</v>
      </c>
      <c r="M315" s="1">
        <f t="array" ref="M315">SUMPRODUCT(MAX(ISNUMBER(SEARCH('Class Rules'!$B$6:$B$85,$E315))*ISNUMBER(SEARCH('Class Rules'!$C$6:$C$85,$F315))*'Class Rules'!$A$6:$A$85))</f>
        <v>0</v>
      </c>
      <c r="N315" s="1" t="str">
        <f t="array" ref="N315">IF($M315=0,'Class Rules'!$D$3,INDEX('Class Rules'!$D$6:$D$85,MATCH($M315,'Class Rules'!$A$6:$A$85,0)))</f>
        <v>Passenger LDV</v>
      </c>
      <c r="O315" s="1" t="str">
        <f t="array" ref="O315">IF(SUMPRODUCT(MAX(ISNUMBER(SEARCH(Fuel_Rules!$A$6:$A$30,$E315))*ISNUMBER(SEARCH(Fuel_Rules!$B$6:$B$30,$F315))*(Fuel_Rules!$A$6:$A$30&lt;&gt;"")))&gt;0,"Plug-in hybrid",IF($G315="Diesel","Diesel","Gasoline"))</f>
        <v>Gasoline</v>
      </c>
    </row>
    <row r="316" spans="1:15" ht="15" customHeight="1" x14ac:dyDescent="0.25">
      <c r="A316" s="1">
        <v>2022</v>
      </c>
      <c r="B316" s="1" t="s">
        <v>293</v>
      </c>
      <c r="C316" s="1" t="s">
        <v>1255</v>
      </c>
      <c r="D316" s="1" t="s">
        <v>1256</v>
      </c>
      <c r="E316" s="1" t="s">
        <v>1226</v>
      </c>
      <c r="F316" s="1" t="s">
        <v>1257</v>
      </c>
      <c r="G316" s="1" t="s">
        <v>103</v>
      </c>
      <c r="H316" s="1" t="s">
        <v>437</v>
      </c>
      <c r="I316" s="1">
        <v>1.8</v>
      </c>
      <c r="J316" s="1">
        <v>2023</v>
      </c>
      <c r="K316" s="1">
        <v>143966</v>
      </c>
      <c r="L316" s="1">
        <v>0</v>
      </c>
      <c r="M316" s="1">
        <f t="array" ref="M316">SUMPRODUCT(MAX(ISNUMBER(SEARCH('Class Rules'!$B$6:$B$85,$E316))*ISNUMBER(SEARCH('Class Rules'!$C$6:$C$85,$F316))*'Class Rules'!$A$6:$A$85))</f>
        <v>0</v>
      </c>
      <c r="N316" s="1" t="str">
        <f t="array" ref="N316">IF($M316=0,'Class Rules'!$D$3,INDEX('Class Rules'!$D$6:$D$85,MATCH($M316,'Class Rules'!$A$6:$A$85,0)))</f>
        <v>Passenger LDV</v>
      </c>
      <c r="O316" s="1" t="str">
        <f t="array" ref="O316">IF(SUMPRODUCT(MAX(ISNUMBER(SEARCH(Fuel_Rules!$A$6:$A$30,$E316))*ISNUMBER(SEARCH(Fuel_Rules!$B$6:$B$30,$F316))*(Fuel_Rules!$A$6:$A$30&lt;&gt;"")))&gt;0,"Plug-in hybrid",IF($G316="Diesel","Diesel","Gasoline"))</f>
        <v>Gasoline</v>
      </c>
    </row>
    <row r="317" spans="1:15" ht="15" customHeight="1" x14ac:dyDescent="0.25">
      <c r="A317" s="1">
        <v>2022</v>
      </c>
      <c r="B317" s="1" t="s">
        <v>293</v>
      </c>
      <c r="C317" s="1" t="s">
        <v>1258</v>
      </c>
      <c r="D317" s="1" t="s">
        <v>1259</v>
      </c>
      <c r="E317" s="1" t="s">
        <v>1226</v>
      </c>
      <c r="F317" s="1" t="s">
        <v>1260</v>
      </c>
      <c r="G317" s="1" t="s">
        <v>103</v>
      </c>
      <c r="H317" s="1" t="s">
        <v>437</v>
      </c>
      <c r="I317" s="1">
        <v>1.5</v>
      </c>
      <c r="J317" s="1">
        <v>2023</v>
      </c>
      <c r="K317" s="1">
        <v>167990</v>
      </c>
      <c r="L317" s="1">
        <v>0</v>
      </c>
      <c r="M317" s="1">
        <f t="array" ref="M317">SUMPRODUCT(MAX(ISNUMBER(SEARCH('Class Rules'!$B$6:$B$85,$E317))*ISNUMBER(SEARCH('Class Rules'!$C$6:$C$85,$F317))*'Class Rules'!$A$6:$A$85))</f>
        <v>0</v>
      </c>
      <c r="N317" s="1" t="str">
        <f t="array" ref="N317">IF($M317=0,'Class Rules'!$D$3,INDEX('Class Rules'!$D$6:$D$85,MATCH($M317,'Class Rules'!$A$6:$A$85,0)))</f>
        <v>Passenger LDV</v>
      </c>
      <c r="O317" s="1" t="str">
        <f t="array" ref="O317">IF(SUMPRODUCT(MAX(ISNUMBER(SEARCH(Fuel_Rules!$A$6:$A$30,$E317))*ISNUMBER(SEARCH(Fuel_Rules!$B$6:$B$30,$F317))*(Fuel_Rules!$A$6:$A$30&lt;&gt;"")))&gt;0,"Plug-in hybrid",IF($G317="Diesel","Diesel","Gasoline"))</f>
        <v>Gasoline</v>
      </c>
    </row>
    <row r="318" spans="1:15" ht="15" customHeight="1" x14ac:dyDescent="0.25">
      <c r="A318" s="1">
        <v>2022</v>
      </c>
      <c r="B318" s="1" t="s">
        <v>293</v>
      </c>
      <c r="C318" s="1" t="s">
        <v>1261</v>
      </c>
      <c r="D318" s="1" t="s">
        <v>1262</v>
      </c>
      <c r="E318" s="1" t="s">
        <v>1226</v>
      </c>
      <c r="F318" s="1" t="s">
        <v>1263</v>
      </c>
      <c r="G318" s="1" t="s">
        <v>103</v>
      </c>
      <c r="H318" s="1" t="s">
        <v>437</v>
      </c>
      <c r="I318" s="1">
        <v>2</v>
      </c>
      <c r="J318" s="1">
        <v>2023</v>
      </c>
      <c r="K318" s="1">
        <v>143223</v>
      </c>
      <c r="L318" s="1">
        <v>0</v>
      </c>
      <c r="M318" s="1">
        <f t="array" ref="M318">SUMPRODUCT(MAX(ISNUMBER(SEARCH('Class Rules'!$B$6:$B$85,$E318))*ISNUMBER(SEARCH('Class Rules'!$C$6:$C$85,$F318))*'Class Rules'!$A$6:$A$85))</f>
        <v>0</v>
      </c>
      <c r="N318" s="1" t="str">
        <f t="array" ref="N318">IF($M318=0,'Class Rules'!$D$3,INDEX('Class Rules'!$D$6:$D$85,MATCH($M318,'Class Rules'!$A$6:$A$85,0)))</f>
        <v>Passenger LDV</v>
      </c>
      <c r="O318" s="1" t="str">
        <f t="array" ref="O318">IF(SUMPRODUCT(MAX(ISNUMBER(SEARCH(Fuel_Rules!$A$6:$A$30,$E318))*ISNUMBER(SEARCH(Fuel_Rules!$B$6:$B$30,$F318))*(Fuel_Rules!$A$6:$A$30&lt;&gt;"")))&gt;0,"Plug-in hybrid",IF($G318="Diesel","Diesel","Gasoline"))</f>
        <v>Gasoline</v>
      </c>
    </row>
    <row r="319" spans="1:15" ht="15" customHeight="1" x14ac:dyDescent="0.25">
      <c r="A319" s="1">
        <v>2022</v>
      </c>
      <c r="B319" s="1" t="s">
        <v>293</v>
      </c>
      <c r="C319" s="1" t="s">
        <v>1264</v>
      </c>
      <c r="D319" s="1" t="s">
        <v>1265</v>
      </c>
      <c r="E319" s="1" t="s">
        <v>1226</v>
      </c>
      <c r="F319" s="1" t="s">
        <v>1266</v>
      </c>
      <c r="G319" s="1" t="s">
        <v>103</v>
      </c>
      <c r="H319" s="1" t="s">
        <v>437</v>
      </c>
      <c r="I319" s="1">
        <v>2</v>
      </c>
      <c r="J319" s="1">
        <v>2023</v>
      </c>
      <c r="K319" s="1">
        <v>135664</v>
      </c>
      <c r="L319" s="1">
        <v>0</v>
      </c>
      <c r="M319" s="1">
        <f t="array" ref="M319">SUMPRODUCT(MAX(ISNUMBER(SEARCH('Class Rules'!$B$6:$B$85,$E319))*ISNUMBER(SEARCH('Class Rules'!$C$6:$C$85,$F319))*'Class Rules'!$A$6:$A$85))</f>
        <v>0</v>
      </c>
      <c r="N319" s="1" t="str">
        <f t="array" ref="N319">IF($M319=0,'Class Rules'!$D$3,INDEX('Class Rules'!$D$6:$D$85,MATCH($M319,'Class Rules'!$A$6:$A$85,0)))</f>
        <v>Passenger LDV</v>
      </c>
      <c r="O319" s="1" t="str">
        <f t="array" ref="O319">IF(SUMPRODUCT(MAX(ISNUMBER(SEARCH(Fuel_Rules!$A$6:$A$30,$E319))*ISNUMBER(SEARCH(Fuel_Rules!$B$6:$B$30,$F319))*(Fuel_Rules!$A$6:$A$30&lt;&gt;"")))&gt;0,"Plug-in hybrid",IF($G319="Diesel","Diesel","Gasoline"))</f>
        <v>Gasoline</v>
      </c>
    </row>
    <row r="320" spans="1:15" ht="15" customHeight="1" x14ac:dyDescent="0.25">
      <c r="A320" s="1">
        <v>2022</v>
      </c>
      <c r="B320" s="1" t="s">
        <v>293</v>
      </c>
      <c r="C320" s="1" t="s">
        <v>1267</v>
      </c>
      <c r="D320" s="1" t="s">
        <v>1268</v>
      </c>
      <c r="E320" s="1" t="s">
        <v>1226</v>
      </c>
      <c r="F320" s="1" t="s">
        <v>1269</v>
      </c>
      <c r="G320" s="1" t="s">
        <v>103</v>
      </c>
      <c r="H320" s="1" t="s">
        <v>437</v>
      </c>
      <c r="I320" s="1">
        <v>2</v>
      </c>
      <c r="J320" s="1">
        <v>2023</v>
      </c>
      <c r="K320" s="1">
        <v>131087</v>
      </c>
      <c r="L320" s="1">
        <v>0</v>
      </c>
      <c r="M320" s="1">
        <f t="array" ref="M320">SUMPRODUCT(MAX(ISNUMBER(SEARCH('Class Rules'!$B$6:$B$85,$E320))*ISNUMBER(SEARCH('Class Rules'!$C$6:$C$85,$F320))*'Class Rules'!$A$6:$A$85))</f>
        <v>0</v>
      </c>
      <c r="N320" s="1" t="str">
        <f t="array" ref="N320">IF($M320=0,'Class Rules'!$D$3,INDEX('Class Rules'!$D$6:$D$85,MATCH($M320,'Class Rules'!$A$6:$A$85,0)))</f>
        <v>Passenger LDV</v>
      </c>
      <c r="O320" s="1" t="str">
        <f t="array" ref="O320">IF(SUMPRODUCT(MAX(ISNUMBER(SEARCH(Fuel_Rules!$A$6:$A$30,$E320))*ISNUMBER(SEARCH(Fuel_Rules!$B$6:$B$30,$F320))*(Fuel_Rules!$A$6:$A$30&lt;&gt;"")))&gt;0,"Plug-in hybrid",IF($G320="Diesel","Diesel","Gasoline"))</f>
        <v>Gasoline</v>
      </c>
    </row>
    <row r="321" spans="1:15" ht="15" customHeight="1" x14ac:dyDescent="0.25">
      <c r="A321" s="1">
        <v>2022</v>
      </c>
      <c r="B321" s="1" t="s">
        <v>293</v>
      </c>
      <c r="C321" s="1" t="s">
        <v>1270</v>
      </c>
      <c r="D321" s="1" t="s">
        <v>1271</v>
      </c>
      <c r="E321" s="1" t="s">
        <v>1226</v>
      </c>
      <c r="F321" s="1" t="s">
        <v>1272</v>
      </c>
      <c r="G321" s="1" t="s">
        <v>103</v>
      </c>
      <c r="H321" s="1" t="s">
        <v>437</v>
      </c>
      <c r="I321" s="1">
        <v>1.5</v>
      </c>
      <c r="J321" s="1">
        <v>2023</v>
      </c>
      <c r="K321" s="1">
        <v>105997</v>
      </c>
      <c r="L321" s="1">
        <v>0</v>
      </c>
      <c r="M321" s="1">
        <f t="array" ref="M321">SUMPRODUCT(MAX(ISNUMBER(SEARCH('Class Rules'!$B$6:$B$85,$E321))*ISNUMBER(SEARCH('Class Rules'!$C$6:$C$85,$F321))*'Class Rules'!$A$6:$A$85))</f>
        <v>0</v>
      </c>
      <c r="N321" s="1" t="str">
        <f t="array" ref="N321">IF($M321=0,'Class Rules'!$D$3,INDEX('Class Rules'!$D$6:$D$85,MATCH($M321,'Class Rules'!$A$6:$A$85,0)))</f>
        <v>Passenger LDV</v>
      </c>
      <c r="O321" s="1" t="str">
        <f t="array" ref="O321">IF(SUMPRODUCT(MAX(ISNUMBER(SEARCH(Fuel_Rules!$A$6:$A$30,$E321))*ISNUMBER(SEARCH(Fuel_Rules!$B$6:$B$30,$F321))*(Fuel_Rules!$A$6:$A$30&lt;&gt;"")))&gt;0,"Plug-in hybrid",IF($G321="Diesel","Diesel","Gasoline"))</f>
        <v>Gasoline</v>
      </c>
    </row>
    <row r="322" spans="1:15" ht="15" customHeight="1" x14ac:dyDescent="0.25">
      <c r="A322" s="1">
        <v>2022</v>
      </c>
      <c r="B322" s="1" t="s">
        <v>293</v>
      </c>
      <c r="C322" s="1" t="s">
        <v>1273</v>
      </c>
      <c r="D322" s="1" t="s">
        <v>1274</v>
      </c>
      <c r="E322" s="1" t="s">
        <v>1226</v>
      </c>
      <c r="F322" s="1" t="s">
        <v>1275</v>
      </c>
      <c r="G322" s="1" t="s">
        <v>103</v>
      </c>
      <c r="H322" s="1" t="s">
        <v>437</v>
      </c>
      <c r="I322" s="1">
        <v>1.5</v>
      </c>
      <c r="J322" s="1">
        <v>2023</v>
      </c>
      <c r="K322" s="1">
        <v>110894</v>
      </c>
      <c r="L322" s="1">
        <v>0</v>
      </c>
      <c r="M322" s="1">
        <f t="array" ref="M322">SUMPRODUCT(MAX(ISNUMBER(SEARCH('Class Rules'!$B$6:$B$85,$E322))*ISNUMBER(SEARCH('Class Rules'!$C$6:$C$85,$F322))*'Class Rules'!$A$6:$A$85))</f>
        <v>0</v>
      </c>
      <c r="N322" s="1" t="str">
        <f t="array" ref="N322">IF($M322=0,'Class Rules'!$D$3,INDEX('Class Rules'!$D$6:$D$85,MATCH($M322,'Class Rules'!$A$6:$A$85,0)))</f>
        <v>Passenger LDV</v>
      </c>
      <c r="O322" s="1" t="str">
        <f t="array" ref="O322">IF(SUMPRODUCT(MAX(ISNUMBER(SEARCH(Fuel_Rules!$A$6:$A$30,$E322))*ISNUMBER(SEARCH(Fuel_Rules!$B$6:$B$30,$F322))*(Fuel_Rules!$A$6:$A$30&lt;&gt;"")))&gt;0,"Plug-in hybrid",IF($G322="Diesel","Diesel","Gasoline"))</f>
        <v>Gasoline</v>
      </c>
    </row>
    <row r="323" spans="1:15" ht="15" customHeight="1" x14ac:dyDescent="0.25">
      <c r="A323" s="1">
        <v>2022</v>
      </c>
      <c r="B323" s="1" t="s">
        <v>293</v>
      </c>
      <c r="C323" s="1" t="s">
        <v>1276</v>
      </c>
      <c r="D323" s="1" t="s">
        <v>1277</v>
      </c>
      <c r="E323" s="1" t="s">
        <v>1226</v>
      </c>
      <c r="F323" s="1" t="s">
        <v>1278</v>
      </c>
      <c r="G323" s="1" t="s">
        <v>103</v>
      </c>
      <c r="H323" s="1" t="s">
        <v>437</v>
      </c>
      <c r="I323" s="1">
        <v>1.5</v>
      </c>
      <c r="J323" s="1">
        <v>2023</v>
      </c>
      <c r="K323" s="1">
        <v>85492</v>
      </c>
      <c r="L323" s="1">
        <v>0</v>
      </c>
      <c r="M323" s="1">
        <f t="array" ref="M323">SUMPRODUCT(MAX(ISNUMBER(SEARCH('Class Rules'!$B$6:$B$85,$E323))*ISNUMBER(SEARCH('Class Rules'!$C$6:$C$85,$F323))*'Class Rules'!$A$6:$A$85))</f>
        <v>0</v>
      </c>
      <c r="N323" s="1" t="str">
        <f t="array" ref="N323">IF($M323=0,'Class Rules'!$D$3,INDEX('Class Rules'!$D$6:$D$85,MATCH($M323,'Class Rules'!$A$6:$A$85,0)))</f>
        <v>Passenger LDV</v>
      </c>
      <c r="O323" s="1" t="str">
        <f t="array" ref="O323">IF(SUMPRODUCT(MAX(ISNUMBER(SEARCH(Fuel_Rules!$A$6:$A$30,$E323))*ISNUMBER(SEARCH(Fuel_Rules!$B$6:$B$30,$F323))*(Fuel_Rules!$A$6:$A$30&lt;&gt;"")))&gt;0,"Plug-in hybrid",IF($G323="Diesel","Diesel","Gasoline"))</f>
        <v>Gasoline</v>
      </c>
    </row>
    <row r="324" spans="1:15" ht="15" customHeight="1" x14ac:dyDescent="0.25">
      <c r="A324" s="1">
        <v>2022</v>
      </c>
      <c r="B324" s="1" t="s">
        <v>293</v>
      </c>
      <c r="C324" s="1" t="s">
        <v>1279</v>
      </c>
      <c r="D324" s="1" t="s">
        <v>1280</v>
      </c>
      <c r="E324" s="1" t="s">
        <v>1226</v>
      </c>
      <c r="F324" s="1" t="s">
        <v>1281</v>
      </c>
      <c r="G324" s="1" t="s">
        <v>103</v>
      </c>
      <c r="H324" s="1" t="s">
        <v>437</v>
      </c>
      <c r="I324" s="1">
        <v>1.5</v>
      </c>
      <c r="J324" s="1">
        <v>2023</v>
      </c>
      <c r="K324" s="1">
        <v>86295</v>
      </c>
      <c r="L324" s="1">
        <v>0</v>
      </c>
      <c r="M324" s="1">
        <f t="array" ref="M324">SUMPRODUCT(MAX(ISNUMBER(SEARCH('Class Rules'!$B$6:$B$85,$E324))*ISNUMBER(SEARCH('Class Rules'!$C$6:$C$85,$F324))*'Class Rules'!$A$6:$A$85))</f>
        <v>0</v>
      </c>
      <c r="N324" s="1" t="str">
        <f t="array" ref="N324">IF($M324=0,'Class Rules'!$D$3,INDEX('Class Rules'!$D$6:$D$85,MATCH($M324,'Class Rules'!$A$6:$A$85,0)))</f>
        <v>Passenger LDV</v>
      </c>
      <c r="O324" s="1" t="str">
        <f t="array" ref="O324">IF(SUMPRODUCT(MAX(ISNUMBER(SEARCH(Fuel_Rules!$A$6:$A$30,$E324))*ISNUMBER(SEARCH(Fuel_Rules!$B$6:$B$30,$F324))*(Fuel_Rules!$A$6:$A$30&lt;&gt;"")))&gt;0,"Plug-in hybrid",IF($G324="Diesel","Diesel","Gasoline"))</f>
        <v>Gasoline</v>
      </c>
    </row>
    <row r="325" spans="1:15" ht="15" customHeight="1" x14ac:dyDescent="0.25">
      <c r="A325" s="1">
        <v>2022</v>
      </c>
      <c r="B325" s="1" t="s">
        <v>293</v>
      </c>
      <c r="C325" s="1" t="s">
        <v>1282</v>
      </c>
      <c r="D325" s="1" t="s">
        <v>1283</v>
      </c>
      <c r="E325" s="1" t="s">
        <v>1226</v>
      </c>
      <c r="F325" s="1" t="s">
        <v>1284</v>
      </c>
      <c r="G325" s="1" t="s">
        <v>103</v>
      </c>
      <c r="H325" s="1" t="s">
        <v>437</v>
      </c>
      <c r="I325" s="1">
        <v>1.5</v>
      </c>
      <c r="J325" s="1">
        <v>2023</v>
      </c>
      <c r="K325" s="1">
        <v>278325</v>
      </c>
      <c r="L325" s="1">
        <v>0</v>
      </c>
      <c r="M325" s="1">
        <f t="array" ref="M325">SUMPRODUCT(MAX(ISNUMBER(SEARCH('Class Rules'!$B$6:$B$85,$E325))*ISNUMBER(SEARCH('Class Rules'!$C$6:$C$85,$F325))*'Class Rules'!$A$6:$A$85))</f>
        <v>0</v>
      </c>
      <c r="N325" s="1" t="str">
        <f t="array" ref="N325">IF($M325=0,'Class Rules'!$D$3,INDEX('Class Rules'!$D$6:$D$85,MATCH($M325,'Class Rules'!$A$6:$A$85,0)))</f>
        <v>Passenger LDV</v>
      </c>
      <c r="O325" s="1" t="str">
        <f t="array" ref="O325">IF(SUMPRODUCT(MAX(ISNUMBER(SEARCH(Fuel_Rules!$A$6:$A$30,$E325))*ISNUMBER(SEARCH(Fuel_Rules!$B$6:$B$30,$F325))*(Fuel_Rules!$A$6:$A$30&lt;&gt;"")))&gt;0,"Plug-in hybrid",IF($G325="Diesel","Diesel","Gasoline"))</f>
        <v>Gasoline</v>
      </c>
    </row>
    <row r="326" spans="1:15" ht="15" customHeight="1" x14ac:dyDescent="0.25">
      <c r="A326" s="1">
        <v>2022</v>
      </c>
      <c r="B326" s="1" t="s">
        <v>293</v>
      </c>
      <c r="C326" s="1" t="s">
        <v>1285</v>
      </c>
      <c r="D326" s="1" t="s">
        <v>1286</v>
      </c>
      <c r="E326" s="1" t="s">
        <v>1226</v>
      </c>
      <c r="F326" s="1" t="s">
        <v>1287</v>
      </c>
      <c r="G326" s="1" t="s">
        <v>103</v>
      </c>
      <c r="H326" s="1" t="s">
        <v>437</v>
      </c>
      <c r="I326" s="1">
        <v>2</v>
      </c>
      <c r="J326" s="1">
        <v>2023</v>
      </c>
      <c r="K326" s="1">
        <v>259458</v>
      </c>
      <c r="L326" s="1">
        <v>0</v>
      </c>
      <c r="M326" s="1">
        <f t="array" ref="M326">SUMPRODUCT(MAX(ISNUMBER(SEARCH('Class Rules'!$B$6:$B$85,$E326))*ISNUMBER(SEARCH('Class Rules'!$C$6:$C$85,$F326))*'Class Rules'!$A$6:$A$85))</f>
        <v>0</v>
      </c>
      <c r="N326" s="1" t="str">
        <f t="array" ref="N326">IF($M326=0,'Class Rules'!$D$3,INDEX('Class Rules'!$D$6:$D$85,MATCH($M326,'Class Rules'!$A$6:$A$85,0)))</f>
        <v>Passenger LDV</v>
      </c>
      <c r="O326" s="1" t="str">
        <f t="array" ref="O326">IF(SUMPRODUCT(MAX(ISNUMBER(SEARCH(Fuel_Rules!$A$6:$A$30,$E326))*ISNUMBER(SEARCH(Fuel_Rules!$B$6:$B$30,$F326))*(Fuel_Rules!$A$6:$A$30&lt;&gt;"")))&gt;0,"Plug-in hybrid",IF($G326="Diesel","Diesel","Gasoline"))</f>
        <v>Gasoline</v>
      </c>
    </row>
    <row r="327" spans="1:15" ht="15" customHeight="1" x14ac:dyDescent="0.25">
      <c r="A327" s="1">
        <v>2022</v>
      </c>
      <c r="B327" s="1" t="s">
        <v>293</v>
      </c>
      <c r="C327" s="1" t="s">
        <v>1288</v>
      </c>
      <c r="D327" s="1" t="s">
        <v>1289</v>
      </c>
      <c r="E327" s="1" t="s">
        <v>1226</v>
      </c>
      <c r="F327" s="1" t="s">
        <v>1290</v>
      </c>
      <c r="G327" s="1" t="s">
        <v>103</v>
      </c>
      <c r="H327" s="1" t="s">
        <v>437</v>
      </c>
      <c r="I327" s="1">
        <v>1.5</v>
      </c>
      <c r="J327" s="1">
        <v>2023</v>
      </c>
      <c r="K327" s="1">
        <v>168522</v>
      </c>
      <c r="L327" s="1">
        <v>0</v>
      </c>
      <c r="M327" s="1">
        <f t="array" ref="M327">SUMPRODUCT(MAX(ISNUMBER(SEARCH('Class Rules'!$B$6:$B$85,$E327))*ISNUMBER(SEARCH('Class Rules'!$C$6:$C$85,$F327))*'Class Rules'!$A$6:$A$85))</f>
        <v>0</v>
      </c>
      <c r="N327" s="1" t="str">
        <f t="array" ref="N327">IF($M327=0,'Class Rules'!$D$3,INDEX('Class Rules'!$D$6:$D$85,MATCH($M327,'Class Rules'!$A$6:$A$85,0)))</f>
        <v>Passenger LDV</v>
      </c>
      <c r="O327" s="1" t="str">
        <f t="array" ref="O327">IF(SUMPRODUCT(MAX(ISNUMBER(SEARCH(Fuel_Rules!$A$6:$A$30,$E327))*ISNUMBER(SEARCH(Fuel_Rules!$B$6:$B$30,$F327))*(Fuel_Rules!$A$6:$A$30&lt;&gt;"")))&gt;0,"Plug-in hybrid",IF($G327="Diesel","Diesel","Gasoline"))</f>
        <v>Gasoline</v>
      </c>
    </row>
    <row r="328" spans="1:15" ht="15" customHeight="1" x14ac:dyDescent="0.25">
      <c r="A328" s="1">
        <v>2022</v>
      </c>
      <c r="B328" s="1" t="s">
        <v>293</v>
      </c>
      <c r="C328" s="1" t="s">
        <v>1291</v>
      </c>
      <c r="D328" s="1" t="s">
        <v>1292</v>
      </c>
      <c r="E328" s="1" t="s">
        <v>1226</v>
      </c>
      <c r="F328" s="1" t="s">
        <v>1293</v>
      </c>
      <c r="G328" s="1" t="s">
        <v>103</v>
      </c>
      <c r="H328" s="1" t="s">
        <v>437</v>
      </c>
      <c r="I328" s="1">
        <v>2</v>
      </c>
      <c r="J328" s="1">
        <v>2023</v>
      </c>
      <c r="K328" s="1">
        <v>125845</v>
      </c>
      <c r="L328" s="1">
        <v>0</v>
      </c>
      <c r="M328" s="1">
        <f t="array" ref="M328">SUMPRODUCT(MAX(ISNUMBER(SEARCH('Class Rules'!$B$6:$B$85,$E328))*ISNUMBER(SEARCH('Class Rules'!$C$6:$C$85,$F328))*'Class Rules'!$A$6:$A$85))</f>
        <v>0</v>
      </c>
      <c r="N328" s="1" t="str">
        <f t="array" ref="N328">IF($M328=0,'Class Rules'!$D$3,INDEX('Class Rules'!$D$6:$D$85,MATCH($M328,'Class Rules'!$A$6:$A$85,0)))</f>
        <v>Passenger LDV</v>
      </c>
      <c r="O328" s="1" t="str">
        <f t="array" ref="O328">IF(SUMPRODUCT(MAX(ISNUMBER(SEARCH(Fuel_Rules!$A$6:$A$30,$E328))*ISNUMBER(SEARCH(Fuel_Rules!$B$6:$B$30,$F328))*(Fuel_Rules!$A$6:$A$30&lt;&gt;"")))&gt;0,"Plug-in hybrid",IF($G328="Diesel","Diesel","Gasoline"))</f>
        <v>Gasoline</v>
      </c>
    </row>
    <row r="329" spans="1:15" ht="15" customHeight="1" x14ac:dyDescent="0.25">
      <c r="A329" s="1">
        <v>2022</v>
      </c>
      <c r="B329" s="1" t="s">
        <v>293</v>
      </c>
      <c r="C329" s="1" t="s">
        <v>1294</v>
      </c>
      <c r="D329" s="1" t="s">
        <v>1295</v>
      </c>
      <c r="E329" s="1" t="s">
        <v>1226</v>
      </c>
      <c r="F329" s="1" t="s">
        <v>1296</v>
      </c>
      <c r="G329" s="1" t="s">
        <v>103</v>
      </c>
      <c r="H329" s="1" t="s">
        <v>437</v>
      </c>
      <c r="I329" s="1">
        <v>1.5</v>
      </c>
      <c r="J329" s="1">
        <v>2023</v>
      </c>
      <c r="K329" s="1">
        <v>98326</v>
      </c>
      <c r="L329" s="1">
        <v>0</v>
      </c>
      <c r="M329" s="1">
        <f t="array" ref="M329">SUMPRODUCT(MAX(ISNUMBER(SEARCH('Class Rules'!$B$6:$B$85,$E329))*ISNUMBER(SEARCH('Class Rules'!$C$6:$C$85,$F329))*'Class Rules'!$A$6:$A$85))</f>
        <v>0</v>
      </c>
      <c r="N329" s="1" t="str">
        <f t="array" ref="N329">IF($M329=0,'Class Rules'!$D$3,INDEX('Class Rules'!$D$6:$D$85,MATCH($M329,'Class Rules'!$A$6:$A$85,0)))</f>
        <v>Passenger LDV</v>
      </c>
      <c r="O329" s="1" t="str">
        <f t="array" ref="O329">IF(SUMPRODUCT(MAX(ISNUMBER(SEARCH(Fuel_Rules!$A$6:$A$30,$E329))*ISNUMBER(SEARCH(Fuel_Rules!$B$6:$B$30,$F329))*(Fuel_Rules!$A$6:$A$30&lt;&gt;"")))&gt;0,"Plug-in hybrid",IF($G329="Diesel","Diesel","Gasoline"))</f>
        <v>Gasoline</v>
      </c>
    </row>
    <row r="330" spans="1:15" ht="15" customHeight="1" x14ac:dyDescent="0.25">
      <c r="A330" s="1">
        <v>2022</v>
      </c>
      <c r="B330" s="1" t="s">
        <v>293</v>
      </c>
      <c r="C330" s="1" t="s">
        <v>1297</v>
      </c>
      <c r="D330" s="1" t="s">
        <v>1298</v>
      </c>
      <c r="E330" s="1" t="s">
        <v>1226</v>
      </c>
      <c r="F330" s="1" t="s">
        <v>1299</v>
      </c>
      <c r="G330" s="1" t="s">
        <v>103</v>
      </c>
      <c r="H330" s="1" t="s">
        <v>437</v>
      </c>
      <c r="I330" s="1">
        <v>2</v>
      </c>
      <c r="J330" s="1">
        <v>2023</v>
      </c>
      <c r="K330" s="1">
        <v>311967</v>
      </c>
      <c r="L330" s="1">
        <v>0</v>
      </c>
      <c r="M330" s="1">
        <f t="array" ref="M330">SUMPRODUCT(MAX(ISNUMBER(SEARCH('Class Rules'!$B$6:$B$85,$E330))*ISNUMBER(SEARCH('Class Rules'!$C$6:$C$85,$F330))*'Class Rules'!$A$6:$A$85))</f>
        <v>0</v>
      </c>
      <c r="N330" s="1" t="str">
        <f t="array" ref="N330">IF($M330=0,'Class Rules'!$D$3,INDEX('Class Rules'!$D$6:$D$85,MATCH($M330,'Class Rules'!$A$6:$A$85,0)))</f>
        <v>Passenger LDV</v>
      </c>
      <c r="O330" s="1" t="str">
        <f t="array" ref="O330">IF(SUMPRODUCT(MAX(ISNUMBER(SEARCH(Fuel_Rules!$A$6:$A$30,$E330))*ISNUMBER(SEARCH(Fuel_Rules!$B$6:$B$30,$F330))*(Fuel_Rules!$A$6:$A$30&lt;&gt;"")))&gt;0,"Plug-in hybrid",IF($G330="Diesel","Diesel","Gasoline"))</f>
        <v>Gasoline</v>
      </c>
    </row>
    <row r="331" spans="1:15" ht="15" customHeight="1" x14ac:dyDescent="0.25">
      <c r="A331" s="1">
        <v>2022</v>
      </c>
      <c r="B331" s="1" t="s">
        <v>293</v>
      </c>
      <c r="C331" s="1" t="s">
        <v>1300</v>
      </c>
      <c r="D331" s="1" t="s">
        <v>1301</v>
      </c>
      <c r="E331" s="1" t="s">
        <v>1226</v>
      </c>
      <c r="F331" s="1" t="s">
        <v>1302</v>
      </c>
      <c r="G331" s="1" t="s">
        <v>103</v>
      </c>
      <c r="H331" s="1" t="s">
        <v>437</v>
      </c>
      <c r="I331" s="1">
        <v>1.5</v>
      </c>
      <c r="J331" s="1">
        <v>2023</v>
      </c>
      <c r="K331" s="1">
        <v>127199</v>
      </c>
      <c r="L331" s="1">
        <v>0</v>
      </c>
      <c r="M331" s="1">
        <f t="array" ref="M331">SUMPRODUCT(MAX(ISNUMBER(SEARCH('Class Rules'!$B$6:$B$85,$E331))*ISNUMBER(SEARCH('Class Rules'!$C$6:$C$85,$F331))*'Class Rules'!$A$6:$A$85))</f>
        <v>0</v>
      </c>
      <c r="N331" s="1" t="str">
        <f t="array" ref="N331">IF($M331=0,'Class Rules'!$D$3,INDEX('Class Rules'!$D$6:$D$85,MATCH($M331,'Class Rules'!$A$6:$A$85,0)))</f>
        <v>Passenger LDV</v>
      </c>
      <c r="O331" s="1" t="str">
        <f t="array" ref="O331">IF(SUMPRODUCT(MAX(ISNUMBER(SEARCH(Fuel_Rules!$A$6:$A$30,$E331))*ISNUMBER(SEARCH(Fuel_Rules!$B$6:$B$30,$F331))*(Fuel_Rules!$A$6:$A$30&lt;&gt;"")))&gt;0,"Plug-in hybrid",IF($G331="Diesel","Diesel","Gasoline"))</f>
        <v>Gasoline</v>
      </c>
    </row>
    <row r="332" spans="1:15" ht="15" customHeight="1" x14ac:dyDescent="0.25">
      <c r="A332" s="1">
        <v>2022</v>
      </c>
      <c r="B332" s="1" t="s">
        <v>293</v>
      </c>
      <c r="C332" s="1" t="s">
        <v>1303</v>
      </c>
      <c r="D332" s="1" t="s">
        <v>1304</v>
      </c>
      <c r="E332" s="1" t="s">
        <v>1305</v>
      </c>
      <c r="F332" s="1" t="s">
        <v>1306</v>
      </c>
      <c r="G332" s="1" t="s">
        <v>105</v>
      </c>
      <c r="H332" s="1" t="s">
        <v>298</v>
      </c>
      <c r="I332" s="1">
        <v>2.5</v>
      </c>
      <c r="J332" s="1">
        <v>2023</v>
      </c>
      <c r="K332" s="1">
        <v>147546</v>
      </c>
      <c r="L332" s="1">
        <v>0</v>
      </c>
      <c r="M332" s="1">
        <f t="array" ref="M332">SUMPRODUCT(MAX(ISNUMBER(SEARCH('Class Rules'!$B$6:$B$85,$E332))*ISNUMBER(SEARCH('Class Rules'!$C$6:$C$85,$F332))*'Class Rules'!$A$6:$A$85))</f>
        <v>33</v>
      </c>
      <c r="N332" s="1" t="str">
        <f t="array" ref="N332">IF($M332=0,'Class Rules'!$D$3,INDEX('Class Rules'!$D$6:$D$85,MATCH($M332,'Class Rules'!$A$6:$A$85,0)))</f>
        <v>Freight LDV</v>
      </c>
      <c r="O332" s="1" t="str">
        <f t="array" ref="O332">IF(SUMPRODUCT(MAX(ISNUMBER(SEARCH(Fuel_Rules!$A$6:$A$30,$E332))*ISNUMBER(SEARCH(Fuel_Rules!$B$6:$B$30,$F332))*(Fuel_Rules!$A$6:$A$30&lt;&gt;"")))&gt;0,"Plug-in hybrid",IF($G332="Diesel","Diesel","Gasoline"))</f>
        <v>Diesel</v>
      </c>
    </row>
    <row r="333" spans="1:15" ht="15" customHeight="1" x14ac:dyDescent="0.25">
      <c r="A333" s="1">
        <v>2022</v>
      </c>
      <c r="B333" s="1" t="s">
        <v>293</v>
      </c>
      <c r="C333" s="1" t="s">
        <v>1307</v>
      </c>
      <c r="D333" s="1" t="s">
        <v>1308</v>
      </c>
      <c r="E333" s="1" t="s">
        <v>1305</v>
      </c>
      <c r="F333" s="1" t="s">
        <v>1309</v>
      </c>
      <c r="G333" s="1" t="s">
        <v>103</v>
      </c>
      <c r="H333" s="1" t="s">
        <v>437</v>
      </c>
      <c r="I333" s="1">
        <v>3</v>
      </c>
      <c r="J333" s="1">
        <v>2023</v>
      </c>
      <c r="K333" s="1">
        <v>287630</v>
      </c>
      <c r="L333" s="1">
        <v>0</v>
      </c>
      <c r="M333" s="1">
        <f t="array" ref="M333">SUMPRODUCT(MAX(ISNUMBER(SEARCH('Class Rules'!$B$6:$B$85,$E333))*ISNUMBER(SEARCH('Class Rules'!$C$6:$C$85,$F333))*'Class Rules'!$A$6:$A$85))</f>
        <v>0</v>
      </c>
      <c r="N333" s="1" t="str">
        <f t="array" ref="N333">IF($M333=0,'Class Rules'!$D$3,INDEX('Class Rules'!$D$6:$D$85,MATCH($M333,'Class Rules'!$A$6:$A$85,0)))</f>
        <v>Passenger LDV</v>
      </c>
      <c r="O333" s="1" t="str">
        <f t="array" ref="O333">IF(SUMPRODUCT(MAX(ISNUMBER(SEARCH(Fuel_Rules!$A$6:$A$30,$E333))*ISNUMBER(SEARCH(Fuel_Rules!$B$6:$B$30,$F333))*(Fuel_Rules!$A$6:$A$30&lt;&gt;"")))&gt;0,"Plug-in hybrid",IF($G333="Diesel","Diesel","Gasoline"))</f>
        <v>Gasoline</v>
      </c>
    </row>
    <row r="334" spans="1:15" ht="15" customHeight="1" x14ac:dyDescent="0.25">
      <c r="A334" s="1">
        <v>2022</v>
      </c>
      <c r="B334" s="1" t="s">
        <v>293</v>
      </c>
      <c r="C334" s="1" t="s">
        <v>1310</v>
      </c>
      <c r="D334" s="1" t="s">
        <v>1311</v>
      </c>
      <c r="E334" s="1" t="s">
        <v>1305</v>
      </c>
      <c r="F334" s="1" t="s">
        <v>1312</v>
      </c>
      <c r="G334" s="1" t="s">
        <v>103</v>
      </c>
      <c r="H334" s="1" t="s">
        <v>437</v>
      </c>
      <c r="I334" s="1">
        <v>1.6</v>
      </c>
      <c r="J334" s="1">
        <v>2023</v>
      </c>
      <c r="K334" s="1">
        <v>196722</v>
      </c>
      <c r="L334" s="1">
        <v>0</v>
      </c>
      <c r="M334" s="1">
        <f t="array" ref="M334">SUMPRODUCT(MAX(ISNUMBER(SEARCH('Class Rules'!$B$6:$B$85,$E334))*ISNUMBER(SEARCH('Class Rules'!$C$6:$C$85,$F334))*'Class Rules'!$A$6:$A$85))</f>
        <v>0</v>
      </c>
      <c r="N334" s="1" t="str">
        <f t="array" ref="N334">IF($M334=0,'Class Rules'!$D$3,INDEX('Class Rules'!$D$6:$D$85,MATCH($M334,'Class Rules'!$A$6:$A$85,0)))</f>
        <v>Passenger LDV</v>
      </c>
      <c r="O334" s="1" t="str">
        <f t="array" ref="O334">IF(SUMPRODUCT(MAX(ISNUMBER(SEARCH(Fuel_Rules!$A$6:$A$30,$E334))*ISNUMBER(SEARCH(Fuel_Rules!$B$6:$B$30,$F334))*(Fuel_Rules!$A$6:$A$30&lt;&gt;"")))&gt;0,"Plug-in hybrid",IF($G334="Diesel","Diesel","Gasoline"))</f>
        <v>Gasoline</v>
      </c>
    </row>
    <row r="335" spans="1:15" ht="15" customHeight="1" x14ac:dyDescent="0.25">
      <c r="A335" s="1">
        <v>2022</v>
      </c>
      <c r="B335" s="1" t="s">
        <v>293</v>
      </c>
      <c r="C335" s="1" t="s">
        <v>1313</v>
      </c>
      <c r="D335" s="1" t="s">
        <v>1314</v>
      </c>
      <c r="E335" s="1" t="s">
        <v>1305</v>
      </c>
      <c r="F335" s="1" t="s">
        <v>1315</v>
      </c>
      <c r="G335" s="1" t="s">
        <v>103</v>
      </c>
      <c r="H335" s="1" t="s">
        <v>298</v>
      </c>
      <c r="I335" s="1">
        <v>1.6</v>
      </c>
      <c r="J335" s="1">
        <v>2023</v>
      </c>
      <c r="K335" s="1">
        <v>94702</v>
      </c>
      <c r="L335" s="1">
        <v>0</v>
      </c>
      <c r="M335" s="1">
        <f t="array" ref="M335">SUMPRODUCT(MAX(ISNUMBER(SEARCH('Class Rules'!$B$6:$B$85,$E335))*ISNUMBER(SEARCH('Class Rules'!$C$6:$C$85,$F335))*'Class Rules'!$A$6:$A$85))</f>
        <v>0</v>
      </c>
      <c r="N335" s="1" t="str">
        <f t="array" ref="N335">IF($M335=0,'Class Rules'!$D$3,INDEX('Class Rules'!$D$6:$D$85,MATCH($M335,'Class Rules'!$A$6:$A$85,0)))</f>
        <v>Passenger LDV</v>
      </c>
      <c r="O335" s="1" t="str">
        <f t="array" ref="O335">IF(SUMPRODUCT(MAX(ISNUMBER(SEARCH(Fuel_Rules!$A$6:$A$30,$E335))*ISNUMBER(SEARCH(Fuel_Rules!$B$6:$B$30,$F335))*(Fuel_Rules!$A$6:$A$30&lt;&gt;"")))&gt;0,"Plug-in hybrid",IF($G335="Diesel","Diesel","Gasoline"))</f>
        <v>Gasoline</v>
      </c>
    </row>
    <row r="336" spans="1:15" ht="15" customHeight="1" x14ac:dyDescent="0.25">
      <c r="A336" s="1">
        <v>2022</v>
      </c>
      <c r="B336" s="1" t="s">
        <v>293</v>
      </c>
      <c r="C336" s="1" t="s">
        <v>1316</v>
      </c>
      <c r="D336" s="1" t="s">
        <v>1317</v>
      </c>
      <c r="E336" s="1" t="s">
        <v>1305</v>
      </c>
      <c r="F336" s="1" t="s">
        <v>1318</v>
      </c>
      <c r="G336" s="1" t="s">
        <v>103</v>
      </c>
      <c r="H336" s="1" t="s">
        <v>437</v>
      </c>
      <c r="I336" s="1">
        <v>2</v>
      </c>
      <c r="J336" s="1">
        <v>2023</v>
      </c>
      <c r="K336" s="1">
        <v>123696</v>
      </c>
      <c r="L336" s="1">
        <v>0</v>
      </c>
      <c r="M336" s="1">
        <f t="array" ref="M336">SUMPRODUCT(MAX(ISNUMBER(SEARCH('Class Rules'!$B$6:$B$85,$E336))*ISNUMBER(SEARCH('Class Rules'!$C$6:$C$85,$F336))*'Class Rules'!$A$6:$A$85))</f>
        <v>0</v>
      </c>
      <c r="N336" s="1" t="str">
        <f t="array" ref="N336">IF($M336=0,'Class Rules'!$D$3,INDEX('Class Rules'!$D$6:$D$85,MATCH($M336,'Class Rules'!$A$6:$A$85,0)))</f>
        <v>Passenger LDV</v>
      </c>
      <c r="O336" s="1" t="str">
        <f t="array" ref="O336">IF(SUMPRODUCT(MAX(ISNUMBER(SEARCH(Fuel_Rules!$A$6:$A$30,$E336))*ISNUMBER(SEARCH(Fuel_Rules!$B$6:$B$30,$F336))*(Fuel_Rules!$A$6:$A$30&lt;&gt;"")))&gt;0,"Plug-in hybrid",IF($G336="Diesel","Diesel","Gasoline"))</f>
        <v>Gasoline</v>
      </c>
    </row>
    <row r="337" spans="1:15" ht="15" customHeight="1" x14ac:dyDescent="0.25">
      <c r="A337" s="1">
        <v>2022</v>
      </c>
      <c r="B337" s="1" t="s">
        <v>293</v>
      </c>
      <c r="C337" s="1" t="s">
        <v>1319</v>
      </c>
      <c r="D337" s="1" t="s">
        <v>1320</v>
      </c>
      <c r="E337" s="1" t="s">
        <v>1305</v>
      </c>
      <c r="F337" s="1" t="s">
        <v>1321</v>
      </c>
      <c r="G337" s="1" t="s">
        <v>103</v>
      </c>
      <c r="H337" s="1" t="s">
        <v>437</v>
      </c>
      <c r="I337" s="1">
        <v>2</v>
      </c>
      <c r="J337" s="1">
        <v>2023</v>
      </c>
      <c r="K337" s="1">
        <v>151347</v>
      </c>
      <c r="L337" s="1">
        <v>0</v>
      </c>
      <c r="M337" s="1">
        <f t="array" ref="M337">SUMPRODUCT(MAX(ISNUMBER(SEARCH('Class Rules'!$B$6:$B$85,$E337))*ISNUMBER(SEARCH('Class Rules'!$C$6:$C$85,$F337))*'Class Rules'!$A$6:$A$85))</f>
        <v>0</v>
      </c>
      <c r="N337" s="1" t="str">
        <f t="array" ref="N337">IF($M337=0,'Class Rules'!$D$3,INDEX('Class Rules'!$D$6:$D$85,MATCH($M337,'Class Rules'!$A$6:$A$85,0)))</f>
        <v>Passenger LDV</v>
      </c>
      <c r="O337" s="1" t="str">
        <f t="array" ref="O337">IF(SUMPRODUCT(MAX(ISNUMBER(SEARCH(Fuel_Rules!$A$6:$A$30,$E337))*ISNUMBER(SEARCH(Fuel_Rules!$B$6:$B$30,$F337))*(Fuel_Rules!$A$6:$A$30&lt;&gt;"")))&gt;0,"Plug-in hybrid",IF($G337="Diesel","Diesel","Gasoline"))</f>
        <v>Gasoline</v>
      </c>
    </row>
    <row r="338" spans="1:15" ht="15" customHeight="1" x14ac:dyDescent="0.25">
      <c r="A338" s="1">
        <v>2022</v>
      </c>
      <c r="B338" s="1" t="s">
        <v>293</v>
      </c>
      <c r="C338" s="1" t="s">
        <v>1322</v>
      </c>
      <c r="D338" s="1" t="s">
        <v>1323</v>
      </c>
      <c r="E338" s="1" t="s">
        <v>1305</v>
      </c>
      <c r="F338" s="1" t="s">
        <v>1324</v>
      </c>
      <c r="G338" s="1" t="s">
        <v>103</v>
      </c>
      <c r="H338" s="1" t="s">
        <v>437</v>
      </c>
      <c r="I338" s="1">
        <v>1.6</v>
      </c>
      <c r="J338" s="1">
        <v>2023</v>
      </c>
      <c r="K338" s="1">
        <v>218722</v>
      </c>
      <c r="L338" s="1">
        <v>0</v>
      </c>
      <c r="M338" s="1">
        <f t="array" ref="M338">SUMPRODUCT(MAX(ISNUMBER(SEARCH('Class Rules'!$B$6:$B$85,$E338))*ISNUMBER(SEARCH('Class Rules'!$C$6:$C$85,$F338))*'Class Rules'!$A$6:$A$85))</f>
        <v>0</v>
      </c>
      <c r="N338" s="1" t="str">
        <f t="array" ref="N338">IF($M338=0,'Class Rules'!$D$3,INDEX('Class Rules'!$D$6:$D$85,MATCH($M338,'Class Rules'!$A$6:$A$85,0)))</f>
        <v>Passenger LDV</v>
      </c>
      <c r="O338" s="1" t="str">
        <f t="array" ref="O338">IF(SUMPRODUCT(MAX(ISNUMBER(SEARCH(Fuel_Rules!$A$6:$A$30,$E338))*ISNUMBER(SEARCH(Fuel_Rules!$B$6:$B$30,$F338))*(Fuel_Rules!$A$6:$A$30&lt;&gt;"")))&gt;0,"Plug-in hybrid",IF($G338="Diesel","Diesel","Gasoline"))</f>
        <v>Gasoline</v>
      </c>
    </row>
    <row r="339" spans="1:15" ht="15" customHeight="1" x14ac:dyDescent="0.25">
      <c r="A339" s="1">
        <v>2022</v>
      </c>
      <c r="B339" s="1" t="s">
        <v>293</v>
      </c>
      <c r="C339" s="1" t="s">
        <v>1325</v>
      </c>
      <c r="D339" s="1" t="s">
        <v>1326</v>
      </c>
      <c r="E339" s="1" t="s">
        <v>1305</v>
      </c>
      <c r="F339" s="1" t="s">
        <v>1327</v>
      </c>
      <c r="G339" s="1" t="s">
        <v>103</v>
      </c>
      <c r="H339" s="1" t="s">
        <v>437</v>
      </c>
      <c r="I339" s="1">
        <v>1.6</v>
      </c>
      <c r="J339" s="1">
        <v>2023</v>
      </c>
      <c r="K339" s="1">
        <v>107454</v>
      </c>
      <c r="L339" s="1">
        <v>0</v>
      </c>
      <c r="M339" s="1">
        <f t="array" ref="M339">SUMPRODUCT(MAX(ISNUMBER(SEARCH('Class Rules'!$B$6:$B$85,$E339))*ISNUMBER(SEARCH('Class Rules'!$C$6:$C$85,$F339))*'Class Rules'!$A$6:$A$85))</f>
        <v>0</v>
      </c>
      <c r="N339" s="1" t="str">
        <f t="array" ref="N339">IF($M339=0,'Class Rules'!$D$3,INDEX('Class Rules'!$D$6:$D$85,MATCH($M339,'Class Rules'!$A$6:$A$85,0)))</f>
        <v>Passenger LDV</v>
      </c>
      <c r="O339" s="1" t="str">
        <f t="array" ref="O339">IF(SUMPRODUCT(MAX(ISNUMBER(SEARCH(Fuel_Rules!$A$6:$A$30,$E339))*ISNUMBER(SEARCH(Fuel_Rules!$B$6:$B$30,$F339))*(Fuel_Rules!$A$6:$A$30&lt;&gt;"")))&gt;0,"Plug-in hybrid",IF($G339="Diesel","Diesel","Gasoline"))</f>
        <v>Gasoline</v>
      </c>
    </row>
    <row r="340" spans="1:15" ht="15" customHeight="1" x14ac:dyDescent="0.25">
      <c r="A340" s="1">
        <v>2022</v>
      </c>
      <c r="B340" s="1" t="s">
        <v>293</v>
      </c>
      <c r="C340" s="1" t="s">
        <v>1328</v>
      </c>
      <c r="D340" s="1" t="s">
        <v>1329</v>
      </c>
      <c r="E340" s="1" t="s">
        <v>1305</v>
      </c>
      <c r="F340" s="1" t="s">
        <v>1330</v>
      </c>
      <c r="G340" s="1" t="s">
        <v>103</v>
      </c>
      <c r="H340" s="1" t="s">
        <v>298</v>
      </c>
      <c r="I340" s="1">
        <v>1</v>
      </c>
      <c r="J340" s="1">
        <v>2023</v>
      </c>
      <c r="K340" s="1">
        <v>75856</v>
      </c>
      <c r="L340" s="1">
        <v>0</v>
      </c>
      <c r="M340" s="1">
        <f t="array" ref="M340">SUMPRODUCT(MAX(ISNUMBER(SEARCH('Class Rules'!$B$6:$B$85,$E340))*ISNUMBER(SEARCH('Class Rules'!$C$6:$C$85,$F340))*'Class Rules'!$A$6:$A$85))</f>
        <v>0</v>
      </c>
      <c r="N340" s="1" t="str">
        <f t="array" ref="N340">IF($M340=0,'Class Rules'!$D$3,INDEX('Class Rules'!$D$6:$D$85,MATCH($M340,'Class Rules'!$A$6:$A$85,0)))</f>
        <v>Passenger LDV</v>
      </c>
      <c r="O340" s="1" t="str">
        <f t="array" ref="O340">IF(SUMPRODUCT(MAX(ISNUMBER(SEARCH(Fuel_Rules!$A$6:$A$30,$E340))*ISNUMBER(SEARCH(Fuel_Rules!$B$6:$B$30,$F340))*(Fuel_Rules!$A$6:$A$30&lt;&gt;"")))&gt;0,"Plug-in hybrid",IF($G340="Diesel","Diesel","Gasoline"))</f>
        <v>Gasoline</v>
      </c>
    </row>
    <row r="341" spans="1:15" ht="15" customHeight="1" x14ac:dyDescent="0.25">
      <c r="A341" s="1">
        <v>2022</v>
      </c>
      <c r="B341" s="1" t="s">
        <v>293</v>
      </c>
      <c r="C341" s="1" t="s">
        <v>1331</v>
      </c>
      <c r="D341" s="1" t="s">
        <v>1332</v>
      </c>
      <c r="E341" s="1" t="s">
        <v>1305</v>
      </c>
      <c r="F341" s="1" t="s">
        <v>1333</v>
      </c>
      <c r="G341" s="1" t="s">
        <v>103</v>
      </c>
      <c r="H341" s="1" t="s">
        <v>298</v>
      </c>
      <c r="I341" s="1">
        <v>1</v>
      </c>
      <c r="J341" s="1">
        <v>2023</v>
      </c>
      <c r="K341" s="1">
        <v>68225</v>
      </c>
      <c r="L341" s="1">
        <v>0</v>
      </c>
      <c r="M341" s="1">
        <f t="array" ref="M341">SUMPRODUCT(MAX(ISNUMBER(SEARCH('Class Rules'!$B$6:$B$85,$E341))*ISNUMBER(SEARCH('Class Rules'!$C$6:$C$85,$F341))*'Class Rules'!$A$6:$A$85))</f>
        <v>0</v>
      </c>
      <c r="N341" s="1" t="str">
        <f t="array" ref="N341">IF($M341=0,'Class Rules'!$D$3,INDEX('Class Rules'!$D$6:$D$85,MATCH($M341,'Class Rules'!$A$6:$A$85,0)))</f>
        <v>Passenger LDV</v>
      </c>
      <c r="O341" s="1" t="str">
        <f t="array" ref="O341">IF(SUMPRODUCT(MAX(ISNUMBER(SEARCH(Fuel_Rules!$A$6:$A$30,$E341))*ISNUMBER(SEARCH(Fuel_Rules!$B$6:$B$30,$F341))*(Fuel_Rules!$A$6:$A$30&lt;&gt;"")))&gt;0,"Plug-in hybrid",IF($G341="Diesel","Diesel","Gasoline"))</f>
        <v>Gasoline</v>
      </c>
    </row>
    <row r="342" spans="1:15" ht="15" customHeight="1" x14ac:dyDescent="0.25">
      <c r="A342" s="1">
        <v>2022</v>
      </c>
      <c r="B342" s="1" t="s">
        <v>293</v>
      </c>
      <c r="C342" s="1" t="s">
        <v>1334</v>
      </c>
      <c r="D342" s="1" t="s">
        <v>1335</v>
      </c>
      <c r="E342" s="1" t="s">
        <v>1305</v>
      </c>
      <c r="F342" s="1" t="s">
        <v>1336</v>
      </c>
      <c r="G342" s="1" t="s">
        <v>103</v>
      </c>
      <c r="H342" s="1" t="s">
        <v>437</v>
      </c>
      <c r="I342" s="1">
        <v>1.6</v>
      </c>
      <c r="J342" s="1">
        <v>2023</v>
      </c>
      <c r="K342" s="1">
        <v>83659</v>
      </c>
      <c r="L342" s="1">
        <v>0</v>
      </c>
      <c r="M342" s="1">
        <f t="array" ref="M342">SUMPRODUCT(MAX(ISNUMBER(SEARCH('Class Rules'!$B$6:$B$85,$E342))*ISNUMBER(SEARCH('Class Rules'!$C$6:$C$85,$F342))*'Class Rules'!$A$6:$A$85))</f>
        <v>0</v>
      </c>
      <c r="N342" s="1" t="str">
        <f t="array" ref="N342">IF($M342=0,'Class Rules'!$D$3,INDEX('Class Rules'!$D$6:$D$85,MATCH($M342,'Class Rules'!$A$6:$A$85,0)))</f>
        <v>Passenger LDV</v>
      </c>
      <c r="O342" s="1" t="str">
        <f t="array" ref="O342">IF(SUMPRODUCT(MAX(ISNUMBER(SEARCH(Fuel_Rules!$A$6:$A$30,$E342))*ISNUMBER(SEARCH(Fuel_Rules!$B$6:$B$30,$F342))*(Fuel_Rules!$A$6:$A$30&lt;&gt;"")))&gt;0,"Plug-in hybrid",IF($G342="Diesel","Diesel","Gasoline"))</f>
        <v>Gasoline</v>
      </c>
    </row>
    <row r="343" spans="1:15" ht="15" customHeight="1" x14ac:dyDescent="0.25">
      <c r="A343" s="1">
        <v>2022</v>
      </c>
      <c r="B343" s="1" t="s">
        <v>293</v>
      </c>
      <c r="C343" s="1" t="s">
        <v>1337</v>
      </c>
      <c r="D343" s="1" t="s">
        <v>1338</v>
      </c>
      <c r="E343" s="1" t="s">
        <v>1305</v>
      </c>
      <c r="F343" s="1" t="s">
        <v>1339</v>
      </c>
      <c r="G343" s="1" t="s">
        <v>103</v>
      </c>
      <c r="H343" s="1" t="s">
        <v>298</v>
      </c>
      <c r="I343" s="1">
        <v>1</v>
      </c>
      <c r="J343" s="1">
        <v>2023</v>
      </c>
      <c r="K343" s="1">
        <v>71776</v>
      </c>
      <c r="L343" s="1">
        <v>0</v>
      </c>
      <c r="M343" s="1">
        <f t="array" ref="M343">SUMPRODUCT(MAX(ISNUMBER(SEARCH('Class Rules'!$B$6:$B$85,$E343))*ISNUMBER(SEARCH('Class Rules'!$C$6:$C$85,$F343))*'Class Rules'!$A$6:$A$85))</f>
        <v>0</v>
      </c>
      <c r="N343" s="1" t="str">
        <f t="array" ref="N343">IF($M343=0,'Class Rules'!$D$3,INDEX('Class Rules'!$D$6:$D$85,MATCH($M343,'Class Rules'!$A$6:$A$85,0)))</f>
        <v>Passenger LDV</v>
      </c>
      <c r="O343" s="1" t="str">
        <f t="array" ref="O343">IF(SUMPRODUCT(MAX(ISNUMBER(SEARCH(Fuel_Rules!$A$6:$A$30,$E343))*ISNUMBER(SEARCH(Fuel_Rules!$B$6:$B$30,$F343))*(Fuel_Rules!$A$6:$A$30&lt;&gt;"")))&gt;0,"Plug-in hybrid",IF($G343="Diesel","Diesel","Gasoline"))</f>
        <v>Gasoline</v>
      </c>
    </row>
    <row r="344" spans="1:15" ht="15" customHeight="1" x14ac:dyDescent="0.25">
      <c r="A344" s="1">
        <v>2022</v>
      </c>
      <c r="B344" s="1" t="s">
        <v>293</v>
      </c>
      <c r="C344" s="1" t="s">
        <v>1340</v>
      </c>
      <c r="D344" s="1" t="s">
        <v>1341</v>
      </c>
      <c r="E344" s="1" t="s">
        <v>1305</v>
      </c>
      <c r="F344" s="1" t="s">
        <v>1342</v>
      </c>
      <c r="G344" s="1" t="s">
        <v>103</v>
      </c>
      <c r="H344" s="1" t="s">
        <v>298</v>
      </c>
      <c r="I344" s="1">
        <v>1.6</v>
      </c>
      <c r="J344" s="1">
        <v>2023</v>
      </c>
      <c r="K344" s="1">
        <v>77845</v>
      </c>
      <c r="L344" s="1">
        <v>0</v>
      </c>
      <c r="M344" s="1">
        <f t="array" ref="M344">SUMPRODUCT(MAX(ISNUMBER(SEARCH('Class Rules'!$B$6:$B$85,$E344))*ISNUMBER(SEARCH('Class Rules'!$C$6:$C$85,$F344))*'Class Rules'!$A$6:$A$85))</f>
        <v>0</v>
      </c>
      <c r="N344" s="1" t="str">
        <f t="array" ref="N344">IF($M344=0,'Class Rules'!$D$3,INDEX('Class Rules'!$D$6:$D$85,MATCH($M344,'Class Rules'!$A$6:$A$85,0)))</f>
        <v>Passenger LDV</v>
      </c>
      <c r="O344" s="1" t="str">
        <f t="array" ref="O344">IF(SUMPRODUCT(MAX(ISNUMBER(SEARCH(Fuel_Rules!$A$6:$A$30,$E344))*ISNUMBER(SEARCH(Fuel_Rules!$B$6:$B$30,$F344))*(Fuel_Rules!$A$6:$A$30&lt;&gt;"")))&gt;0,"Plug-in hybrid",IF($G344="Diesel","Diesel","Gasoline"))</f>
        <v>Gasoline</v>
      </c>
    </row>
    <row r="345" spans="1:15" ht="15" customHeight="1" x14ac:dyDescent="0.25">
      <c r="A345" s="1">
        <v>2022</v>
      </c>
      <c r="B345" s="1" t="s">
        <v>293</v>
      </c>
      <c r="C345" s="1" t="s">
        <v>1343</v>
      </c>
      <c r="D345" s="1" t="s">
        <v>1344</v>
      </c>
      <c r="E345" s="1" t="s">
        <v>1305</v>
      </c>
      <c r="F345" s="1" t="s">
        <v>1345</v>
      </c>
      <c r="G345" s="1" t="s">
        <v>103</v>
      </c>
      <c r="H345" s="1" t="s">
        <v>437</v>
      </c>
      <c r="I345" s="1">
        <v>1</v>
      </c>
      <c r="J345" s="1">
        <v>2023</v>
      </c>
      <c r="K345" s="1">
        <v>88784</v>
      </c>
      <c r="L345" s="1">
        <v>0</v>
      </c>
      <c r="M345" s="1">
        <f t="array" ref="M345">SUMPRODUCT(MAX(ISNUMBER(SEARCH('Class Rules'!$B$6:$B$85,$E345))*ISNUMBER(SEARCH('Class Rules'!$C$6:$C$85,$F345))*'Class Rules'!$A$6:$A$85))</f>
        <v>0</v>
      </c>
      <c r="N345" s="1" t="str">
        <f t="array" ref="N345">IF($M345=0,'Class Rules'!$D$3,INDEX('Class Rules'!$D$6:$D$85,MATCH($M345,'Class Rules'!$A$6:$A$85,0)))</f>
        <v>Passenger LDV</v>
      </c>
      <c r="O345" s="1" t="str">
        <f t="array" ref="O345">IF(SUMPRODUCT(MAX(ISNUMBER(SEARCH(Fuel_Rules!$A$6:$A$30,$E345))*ISNUMBER(SEARCH(Fuel_Rules!$B$6:$B$30,$F345))*(Fuel_Rules!$A$6:$A$30&lt;&gt;"")))&gt;0,"Plug-in hybrid",IF($G345="Diesel","Diesel","Gasoline"))</f>
        <v>Gasoline</v>
      </c>
    </row>
    <row r="346" spans="1:15" ht="15" customHeight="1" x14ac:dyDescent="0.25">
      <c r="A346" s="1">
        <v>2022</v>
      </c>
      <c r="B346" s="1" t="s">
        <v>293</v>
      </c>
      <c r="C346" s="1" t="s">
        <v>1346</v>
      </c>
      <c r="D346" s="1" t="s">
        <v>1347</v>
      </c>
      <c r="E346" s="1" t="s">
        <v>1305</v>
      </c>
      <c r="F346" s="1" t="s">
        <v>1348</v>
      </c>
      <c r="G346" s="1" t="s">
        <v>103</v>
      </c>
      <c r="H346" s="1" t="s">
        <v>437</v>
      </c>
      <c r="I346" s="1">
        <v>1</v>
      </c>
      <c r="J346" s="1">
        <v>2023</v>
      </c>
      <c r="K346" s="1">
        <v>94821</v>
      </c>
      <c r="L346" s="1">
        <v>0</v>
      </c>
      <c r="M346" s="1">
        <f t="array" ref="M346">SUMPRODUCT(MAX(ISNUMBER(SEARCH('Class Rules'!$B$6:$B$85,$E346))*ISNUMBER(SEARCH('Class Rules'!$C$6:$C$85,$F346))*'Class Rules'!$A$6:$A$85))</f>
        <v>0</v>
      </c>
      <c r="N346" s="1" t="str">
        <f t="array" ref="N346">IF($M346=0,'Class Rules'!$D$3,INDEX('Class Rules'!$D$6:$D$85,MATCH($M346,'Class Rules'!$A$6:$A$85,0)))</f>
        <v>Passenger LDV</v>
      </c>
      <c r="O346" s="1" t="str">
        <f t="array" ref="O346">IF(SUMPRODUCT(MAX(ISNUMBER(SEARCH(Fuel_Rules!$A$6:$A$30,$E346))*ISNUMBER(SEARCH(Fuel_Rules!$B$6:$B$30,$F346))*(Fuel_Rules!$A$6:$A$30&lt;&gt;"")))&gt;0,"Plug-in hybrid",IF($G346="Diesel","Diesel","Gasoline"))</f>
        <v>Gasoline</v>
      </c>
    </row>
    <row r="347" spans="1:15" ht="15" customHeight="1" x14ac:dyDescent="0.25">
      <c r="A347" s="1">
        <v>2022</v>
      </c>
      <c r="B347" s="1" t="s">
        <v>293</v>
      </c>
      <c r="C347" s="1" t="s">
        <v>1349</v>
      </c>
      <c r="D347" s="1" t="s">
        <v>1350</v>
      </c>
      <c r="E347" s="1" t="s">
        <v>1305</v>
      </c>
      <c r="F347" s="1" t="s">
        <v>1351</v>
      </c>
      <c r="G347" s="1" t="s">
        <v>103</v>
      </c>
      <c r="H347" s="1" t="s">
        <v>437</v>
      </c>
      <c r="I347" s="1">
        <v>1</v>
      </c>
      <c r="J347" s="1">
        <v>2023</v>
      </c>
      <c r="K347" s="1">
        <v>94894</v>
      </c>
      <c r="L347" s="1">
        <v>0</v>
      </c>
      <c r="M347" s="1">
        <f t="array" ref="M347">SUMPRODUCT(MAX(ISNUMBER(SEARCH('Class Rules'!$B$6:$B$85,$E347))*ISNUMBER(SEARCH('Class Rules'!$C$6:$C$85,$F347))*'Class Rules'!$A$6:$A$85))</f>
        <v>0</v>
      </c>
      <c r="N347" s="1" t="str">
        <f t="array" ref="N347">IF($M347=0,'Class Rules'!$D$3,INDEX('Class Rules'!$D$6:$D$85,MATCH($M347,'Class Rules'!$A$6:$A$85,0)))</f>
        <v>Passenger LDV</v>
      </c>
      <c r="O347" s="1" t="str">
        <f t="array" ref="O347">IF(SUMPRODUCT(MAX(ISNUMBER(SEARCH(Fuel_Rules!$A$6:$A$30,$E347))*ISNUMBER(SEARCH(Fuel_Rules!$B$6:$B$30,$F347))*(Fuel_Rules!$A$6:$A$30&lt;&gt;"")))&gt;0,"Plug-in hybrid",IF($G347="Diesel","Diesel","Gasoline"))</f>
        <v>Gasoline</v>
      </c>
    </row>
    <row r="348" spans="1:15" ht="15" customHeight="1" x14ac:dyDescent="0.25">
      <c r="A348" s="1">
        <v>2022</v>
      </c>
      <c r="B348" s="1" t="s">
        <v>293</v>
      </c>
      <c r="C348" s="1" t="s">
        <v>1352</v>
      </c>
      <c r="D348" s="1" t="s">
        <v>1353</v>
      </c>
      <c r="E348" s="1" t="s">
        <v>1305</v>
      </c>
      <c r="F348" s="1" t="s">
        <v>1354</v>
      </c>
      <c r="G348" s="1" t="s">
        <v>103</v>
      </c>
      <c r="H348" s="1" t="s">
        <v>437</v>
      </c>
      <c r="I348" s="1">
        <v>1.6</v>
      </c>
      <c r="J348" s="1">
        <v>2023</v>
      </c>
      <c r="K348" s="1">
        <v>87294</v>
      </c>
      <c r="L348" s="1">
        <v>0</v>
      </c>
      <c r="M348" s="1">
        <f t="array" ref="M348">SUMPRODUCT(MAX(ISNUMBER(SEARCH('Class Rules'!$B$6:$B$85,$E348))*ISNUMBER(SEARCH('Class Rules'!$C$6:$C$85,$F348))*'Class Rules'!$A$6:$A$85))</f>
        <v>0</v>
      </c>
      <c r="N348" s="1" t="str">
        <f t="array" ref="N348">IF($M348=0,'Class Rules'!$D$3,INDEX('Class Rules'!$D$6:$D$85,MATCH($M348,'Class Rules'!$A$6:$A$85,0)))</f>
        <v>Passenger LDV</v>
      </c>
      <c r="O348" s="1" t="str">
        <f t="array" ref="O348">IF(SUMPRODUCT(MAX(ISNUMBER(SEARCH(Fuel_Rules!$A$6:$A$30,$E348))*ISNUMBER(SEARCH(Fuel_Rules!$B$6:$B$30,$F348))*(Fuel_Rules!$A$6:$A$30&lt;&gt;"")))&gt;0,"Plug-in hybrid",IF($G348="Diesel","Diesel","Gasoline"))</f>
        <v>Gasoline</v>
      </c>
    </row>
    <row r="349" spans="1:15" ht="15" customHeight="1" x14ac:dyDescent="0.25">
      <c r="A349" s="1">
        <v>2022</v>
      </c>
      <c r="B349" s="1" t="s">
        <v>293</v>
      </c>
      <c r="C349" s="1" t="s">
        <v>1355</v>
      </c>
      <c r="D349" s="1" t="s">
        <v>1356</v>
      </c>
      <c r="E349" s="1" t="s">
        <v>1305</v>
      </c>
      <c r="F349" s="1" t="s">
        <v>1357</v>
      </c>
      <c r="G349" s="1" t="s">
        <v>103</v>
      </c>
      <c r="H349" s="1" t="s">
        <v>298</v>
      </c>
      <c r="I349" s="1">
        <v>1</v>
      </c>
      <c r="J349" s="1">
        <v>2023</v>
      </c>
      <c r="K349" s="1">
        <v>75976</v>
      </c>
      <c r="L349" s="1">
        <v>0</v>
      </c>
      <c r="M349" s="1">
        <f t="array" ref="M349">SUMPRODUCT(MAX(ISNUMBER(SEARCH('Class Rules'!$B$6:$B$85,$E349))*ISNUMBER(SEARCH('Class Rules'!$C$6:$C$85,$F349))*'Class Rules'!$A$6:$A$85))</f>
        <v>0</v>
      </c>
      <c r="N349" s="1" t="str">
        <f t="array" ref="N349">IF($M349=0,'Class Rules'!$D$3,INDEX('Class Rules'!$D$6:$D$85,MATCH($M349,'Class Rules'!$A$6:$A$85,0)))</f>
        <v>Passenger LDV</v>
      </c>
      <c r="O349" s="1" t="str">
        <f t="array" ref="O349">IF(SUMPRODUCT(MAX(ISNUMBER(SEARCH(Fuel_Rules!$A$6:$A$30,$E349))*ISNUMBER(SEARCH(Fuel_Rules!$B$6:$B$30,$F349))*(Fuel_Rules!$A$6:$A$30&lt;&gt;"")))&gt;0,"Plug-in hybrid",IF($G349="Diesel","Diesel","Gasoline"))</f>
        <v>Gasoline</v>
      </c>
    </row>
    <row r="350" spans="1:15" ht="15" customHeight="1" x14ac:dyDescent="0.25">
      <c r="A350" s="1">
        <v>2022</v>
      </c>
      <c r="B350" s="1" t="s">
        <v>293</v>
      </c>
      <c r="C350" s="1" t="s">
        <v>1358</v>
      </c>
      <c r="D350" s="1" t="s">
        <v>1359</v>
      </c>
      <c r="E350" s="1" t="s">
        <v>1305</v>
      </c>
      <c r="F350" s="1" t="s">
        <v>1360</v>
      </c>
      <c r="G350" s="1" t="s">
        <v>103</v>
      </c>
      <c r="H350" s="1" t="s">
        <v>437</v>
      </c>
      <c r="I350" s="1">
        <v>3.5</v>
      </c>
      <c r="J350" s="1">
        <v>2023</v>
      </c>
      <c r="K350" s="1">
        <v>315944</v>
      </c>
      <c r="L350" s="1">
        <v>0</v>
      </c>
      <c r="M350" s="1">
        <f t="array" ref="M350">SUMPRODUCT(MAX(ISNUMBER(SEARCH('Class Rules'!$B$6:$B$85,$E350))*ISNUMBER(SEARCH('Class Rules'!$C$6:$C$85,$F350))*'Class Rules'!$A$6:$A$85))</f>
        <v>0</v>
      </c>
      <c r="N350" s="1" t="str">
        <f t="array" ref="N350">IF($M350=0,'Class Rules'!$D$3,INDEX('Class Rules'!$D$6:$D$85,MATCH($M350,'Class Rules'!$A$6:$A$85,0)))</f>
        <v>Passenger LDV</v>
      </c>
      <c r="O350" s="1" t="str">
        <f t="array" ref="O350">IF(SUMPRODUCT(MAX(ISNUMBER(SEARCH(Fuel_Rules!$A$6:$A$30,$E350))*ISNUMBER(SEARCH(Fuel_Rules!$B$6:$B$30,$F350))*(Fuel_Rules!$A$6:$A$30&lt;&gt;"")))&gt;0,"Plug-in hybrid",IF($G350="Diesel","Diesel","Gasoline"))</f>
        <v>Gasoline</v>
      </c>
    </row>
    <row r="351" spans="1:15" ht="15" customHeight="1" x14ac:dyDescent="0.25">
      <c r="A351" s="1">
        <v>2022</v>
      </c>
      <c r="B351" s="1" t="s">
        <v>293</v>
      </c>
      <c r="C351" s="1" t="s">
        <v>1361</v>
      </c>
      <c r="D351" s="1" t="s">
        <v>1362</v>
      </c>
      <c r="E351" s="1" t="s">
        <v>1305</v>
      </c>
      <c r="F351" s="1" t="s">
        <v>1363</v>
      </c>
      <c r="G351" s="1" t="s">
        <v>103</v>
      </c>
      <c r="H351" s="1" t="s">
        <v>298</v>
      </c>
      <c r="I351" s="1">
        <v>1</v>
      </c>
      <c r="J351" s="1">
        <v>2023</v>
      </c>
      <c r="K351" s="1">
        <v>80056</v>
      </c>
      <c r="L351" s="1">
        <v>0</v>
      </c>
      <c r="M351" s="1">
        <f t="array" ref="M351">SUMPRODUCT(MAX(ISNUMBER(SEARCH('Class Rules'!$B$6:$B$85,$E351))*ISNUMBER(SEARCH('Class Rules'!$C$6:$C$85,$F351))*'Class Rules'!$A$6:$A$85))</f>
        <v>0</v>
      </c>
      <c r="N351" s="1" t="str">
        <f t="array" ref="N351">IF($M351=0,'Class Rules'!$D$3,INDEX('Class Rules'!$D$6:$D$85,MATCH($M351,'Class Rules'!$A$6:$A$85,0)))</f>
        <v>Passenger LDV</v>
      </c>
      <c r="O351" s="1" t="str">
        <f t="array" ref="O351">IF(SUMPRODUCT(MAX(ISNUMBER(SEARCH(Fuel_Rules!$A$6:$A$30,$E351))*ISNUMBER(SEARCH(Fuel_Rules!$B$6:$B$30,$F351))*(Fuel_Rules!$A$6:$A$30&lt;&gt;"")))&gt;0,"Plug-in hybrid",IF($G351="Diesel","Diesel","Gasoline"))</f>
        <v>Gasoline</v>
      </c>
    </row>
    <row r="352" spans="1:15" ht="15" customHeight="1" x14ac:dyDescent="0.25">
      <c r="A352" s="1">
        <v>2022</v>
      </c>
      <c r="B352" s="1" t="s">
        <v>293</v>
      </c>
      <c r="C352" s="1" t="s">
        <v>1364</v>
      </c>
      <c r="D352" s="1" t="s">
        <v>1365</v>
      </c>
      <c r="E352" s="1" t="s">
        <v>1305</v>
      </c>
      <c r="F352" s="1" t="s">
        <v>1366</v>
      </c>
      <c r="G352" s="1" t="s">
        <v>103</v>
      </c>
      <c r="H352" s="1" t="s">
        <v>298</v>
      </c>
      <c r="I352" s="1">
        <v>1.6</v>
      </c>
      <c r="J352" s="1">
        <v>2023</v>
      </c>
      <c r="K352" s="1">
        <v>79769</v>
      </c>
      <c r="L352" s="1">
        <v>0</v>
      </c>
      <c r="M352" s="1">
        <f t="array" ref="M352">SUMPRODUCT(MAX(ISNUMBER(SEARCH('Class Rules'!$B$6:$B$85,$E352))*ISNUMBER(SEARCH('Class Rules'!$C$6:$C$85,$F352))*'Class Rules'!$A$6:$A$85))</f>
        <v>0</v>
      </c>
      <c r="N352" s="1" t="str">
        <f t="array" ref="N352">IF($M352=0,'Class Rules'!$D$3,INDEX('Class Rules'!$D$6:$D$85,MATCH($M352,'Class Rules'!$A$6:$A$85,0)))</f>
        <v>Passenger LDV</v>
      </c>
      <c r="O352" s="1" t="str">
        <f t="array" ref="O352">IF(SUMPRODUCT(MAX(ISNUMBER(SEARCH(Fuel_Rules!$A$6:$A$30,$E352))*ISNUMBER(SEARCH(Fuel_Rules!$B$6:$B$30,$F352))*(Fuel_Rules!$A$6:$A$30&lt;&gt;"")))&gt;0,"Plug-in hybrid",IF($G352="Diesel","Diesel","Gasoline"))</f>
        <v>Gasoline</v>
      </c>
    </row>
    <row r="353" spans="1:15" ht="15" customHeight="1" x14ac:dyDescent="0.25">
      <c r="A353" s="1">
        <v>2022</v>
      </c>
      <c r="B353" s="1" t="s">
        <v>293</v>
      </c>
      <c r="C353" s="1" t="s">
        <v>1367</v>
      </c>
      <c r="D353" s="1" t="s">
        <v>1368</v>
      </c>
      <c r="E353" s="1" t="s">
        <v>1305</v>
      </c>
      <c r="F353" s="1" t="s">
        <v>1369</v>
      </c>
      <c r="G353" s="1" t="s">
        <v>103</v>
      </c>
      <c r="H353" s="1" t="s">
        <v>437</v>
      </c>
      <c r="I353" s="1">
        <v>1</v>
      </c>
      <c r="J353" s="1">
        <v>2023</v>
      </c>
      <c r="K353" s="1">
        <v>92515</v>
      </c>
      <c r="L353" s="1">
        <v>0</v>
      </c>
      <c r="M353" s="1">
        <f t="array" ref="M353">SUMPRODUCT(MAX(ISNUMBER(SEARCH('Class Rules'!$B$6:$B$85,$E353))*ISNUMBER(SEARCH('Class Rules'!$C$6:$C$85,$F353))*'Class Rules'!$A$6:$A$85))</f>
        <v>0</v>
      </c>
      <c r="N353" s="1" t="str">
        <f t="array" ref="N353">IF($M353=0,'Class Rules'!$D$3,INDEX('Class Rules'!$D$6:$D$85,MATCH($M353,'Class Rules'!$A$6:$A$85,0)))</f>
        <v>Passenger LDV</v>
      </c>
      <c r="O353" s="1" t="str">
        <f t="array" ref="O353">IF(SUMPRODUCT(MAX(ISNUMBER(SEARCH(Fuel_Rules!$A$6:$A$30,$E353))*ISNUMBER(SEARCH(Fuel_Rules!$B$6:$B$30,$F353))*(Fuel_Rules!$A$6:$A$30&lt;&gt;"")))&gt;0,"Plug-in hybrid",IF($G353="Diesel","Diesel","Gasoline"))</f>
        <v>Gasoline</v>
      </c>
    </row>
    <row r="354" spans="1:15" ht="15" customHeight="1" x14ac:dyDescent="0.25">
      <c r="A354" s="1">
        <v>2022</v>
      </c>
      <c r="B354" s="1" t="s">
        <v>293</v>
      </c>
      <c r="C354" s="1" t="s">
        <v>1370</v>
      </c>
      <c r="D354" s="1" t="s">
        <v>1371</v>
      </c>
      <c r="E354" s="1" t="s">
        <v>1305</v>
      </c>
      <c r="F354" s="1" t="s">
        <v>1372</v>
      </c>
      <c r="G354" s="1" t="s">
        <v>103</v>
      </c>
      <c r="H354" s="1" t="s">
        <v>437</v>
      </c>
      <c r="I354" s="1">
        <v>1</v>
      </c>
      <c r="J354" s="1">
        <v>2023</v>
      </c>
      <c r="K354" s="1">
        <v>95997</v>
      </c>
      <c r="L354" s="1">
        <v>0</v>
      </c>
      <c r="M354" s="1">
        <f t="array" ref="M354">SUMPRODUCT(MAX(ISNUMBER(SEARCH('Class Rules'!$B$6:$B$85,$E354))*ISNUMBER(SEARCH('Class Rules'!$C$6:$C$85,$F354))*'Class Rules'!$A$6:$A$85))</f>
        <v>0</v>
      </c>
      <c r="N354" s="1" t="str">
        <f t="array" ref="N354">IF($M354=0,'Class Rules'!$D$3,INDEX('Class Rules'!$D$6:$D$85,MATCH($M354,'Class Rules'!$A$6:$A$85,0)))</f>
        <v>Passenger LDV</v>
      </c>
      <c r="O354" s="1" t="str">
        <f t="array" ref="O354">IF(SUMPRODUCT(MAX(ISNUMBER(SEARCH(Fuel_Rules!$A$6:$A$30,$E354))*ISNUMBER(SEARCH(Fuel_Rules!$B$6:$B$30,$F354))*(Fuel_Rules!$A$6:$A$30&lt;&gt;"")))&gt;0,"Plug-in hybrid",IF($G354="Diesel","Diesel","Gasoline"))</f>
        <v>Gasoline</v>
      </c>
    </row>
    <row r="355" spans="1:15" ht="15" customHeight="1" x14ac:dyDescent="0.25">
      <c r="A355" s="1">
        <v>2022</v>
      </c>
      <c r="B355" s="1" t="s">
        <v>293</v>
      </c>
      <c r="C355" s="1" t="s">
        <v>1373</v>
      </c>
      <c r="D355" s="1" t="s">
        <v>1374</v>
      </c>
      <c r="E355" s="1" t="s">
        <v>1305</v>
      </c>
      <c r="F355" s="1" t="s">
        <v>1375</v>
      </c>
      <c r="G355" s="1" t="s">
        <v>103</v>
      </c>
      <c r="H355" s="1" t="s">
        <v>437</v>
      </c>
      <c r="I355" s="1">
        <v>1</v>
      </c>
      <c r="J355" s="1">
        <v>2023</v>
      </c>
      <c r="K355" s="1">
        <v>92699</v>
      </c>
      <c r="L355" s="1">
        <v>0</v>
      </c>
      <c r="M355" s="1">
        <f t="array" ref="M355">SUMPRODUCT(MAX(ISNUMBER(SEARCH('Class Rules'!$B$6:$B$85,$E355))*ISNUMBER(SEARCH('Class Rules'!$C$6:$C$85,$F355))*'Class Rules'!$A$6:$A$85))</f>
        <v>0</v>
      </c>
      <c r="N355" s="1" t="str">
        <f t="array" ref="N355">IF($M355=0,'Class Rules'!$D$3,INDEX('Class Rules'!$D$6:$D$85,MATCH($M355,'Class Rules'!$A$6:$A$85,0)))</f>
        <v>Passenger LDV</v>
      </c>
      <c r="O355" s="1" t="str">
        <f t="array" ref="O355">IF(SUMPRODUCT(MAX(ISNUMBER(SEARCH(Fuel_Rules!$A$6:$A$30,$E355))*ISNUMBER(SEARCH(Fuel_Rules!$B$6:$B$30,$F355))*(Fuel_Rules!$A$6:$A$30&lt;&gt;"")))&gt;0,"Plug-in hybrid",IF($G355="Diesel","Diesel","Gasoline"))</f>
        <v>Gasoline</v>
      </c>
    </row>
    <row r="356" spans="1:15" ht="15" customHeight="1" x14ac:dyDescent="0.25">
      <c r="A356" s="1">
        <v>2022</v>
      </c>
      <c r="B356" s="1" t="s">
        <v>293</v>
      </c>
      <c r="C356" s="1" t="s">
        <v>1376</v>
      </c>
      <c r="D356" s="1" t="s">
        <v>1377</v>
      </c>
      <c r="E356" s="1" t="s">
        <v>1305</v>
      </c>
      <c r="F356" s="1" t="s">
        <v>1378</v>
      </c>
      <c r="G356" s="1" t="s">
        <v>103</v>
      </c>
      <c r="H356" s="1" t="s">
        <v>437</v>
      </c>
      <c r="I356" s="1">
        <v>1.6</v>
      </c>
      <c r="J356" s="1">
        <v>2023</v>
      </c>
      <c r="K356" s="1">
        <v>101997</v>
      </c>
      <c r="L356" s="1">
        <v>0</v>
      </c>
      <c r="M356" s="1">
        <f t="array" ref="M356">SUMPRODUCT(MAX(ISNUMBER(SEARCH('Class Rules'!$B$6:$B$85,$E356))*ISNUMBER(SEARCH('Class Rules'!$C$6:$C$85,$F356))*'Class Rules'!$A$6:$A$85))</f>
        <v>0</v>
      </c>
      <c r="N356" s="1" t="str">
        <f t="array" ref="N356">IF($M356=0,'Class Rules'!$D$3,INDEX('Class Rules'!$D$6:$D$85,MATCH($M356,'Class Rules'!$A$6:$A$85,0)))</f>
        <v>Passenger LDV</v>
      </c>
      <c r="O356" s="1" t="str">
        <f t="array" ref="O356">IF(SUMPRODUCT(MAX(ISNUMBER(SEARCH(Fuel_Rules!$A$6:$A$30,$E356))*ISNUMBER(SEARCH(Fuel_Rules!$B$6:$B$30,$F356))*(Fuel_Rules!$A$6:$A$30&lt;&gt;"")))&gt;0,"Plug-in hybrid",IF($G356="Diesel","Diesel","Gasoline"))</f>
        <v>Gasoline</v>
      </c>
    </row>
    <row r="357" spans="1:15" ht="15" customHeight="1" x14ac:dyDescent="0.25">
      <c r="A357" s="1">
        <v>2022</v>
      </c>
      <c r="B357" s="1" t="s">
        <v>293</v>
      </c>
      <c r="C357" s="1" t="s">
        <v>1379</v>
      </c>
      <c r="D357" s="1" t="s">
        <v>1380</v>
      </c>
      <c r="E357" s="1" t="s">
        <v>1305</v>
      </c>
      <c r="F357" s="1" t="s">
        <v>1381</v>
      </c>
      <c r="G357" s="1" t="s">
        <v>103</v>
      </c>
      <c r="H357" s="1" t="s">
        <v>437</v>
      </c>
      <c r="I357" s="1">
        <v>1.6</v>
      </c>
      <c r="J357" s="1">
        <v>2023</v>
      </c>
      <c r="K357" s="1">
        <v>100976</v>
      </c>
      <c r="L357" s="1">
        <v>0</v>
      </c>
      <c r="M357" s="1">
        <f t="array" ref="M357">SUMPRODUCT(MAX(ISNUMBER(SEARCH('Class Rules'!$B$6:$B$85,$E357))*ISNUMBER(SEARCH('Class Rules'!$C$6:$C$85,$F357))*'Class Rules'!$A$6:$A$85))</f>
        <v>0</v>
      </c>
      <c r="N357" s="1" t="str">
        <f t="array" ref="N357">IF($M357=0,'Class Rules'!$D$3,INDEX('Class Rules'!$D$6:$D$85,MATCH($M357,'Class Rules'!$A$6:$A$85,0)))</f>
        <v>Passenger LDV</v>
      </c>
      <c r="O357" s="1" t="str">
        <f t="array" ref="O357">IF(SUMPRODUCT(MAX(ISNUMBER(SEARCH(Fuel_Rules!$A$6:$A$30,$E357))*ISNUMBER(SEARCH(Fuel_Rules!$B$6:$B$30,$F357))*(Fuel_Rules!$A$6:$A$30&lt;&gt;"")))&gt;0,"Plug-in hybrid",IF($G357="Diesel","Diesel","Gasoline"))</f>
        <v>Gasoline</v>
      </c>
    </row>
    <row r="358" spans="1:15" ht="15" customHeight="1" x14ac:dyDescent="0.25">
      <c r="A358" s="1">
        <v>2022</v>
      </c>
      <c r="B358" s="1" t="s">
        <v>293</v>
      </c>
      <c r="C358" s="1" t="s">
        <v>1382</v>
      </c>
      <c r="D358" s="1" t="s">
        <v>1383</v>
      </c>
      <c r="E358" s="1" t="s">
        <v>1305</v>
      </c>
      <c r="F358" s="1" t="s">
        <v>1384</v>
      </c>
      <c r="G358" s="1" t="s">
        <v>103</v>
      </c>
      <c r="H358" s="1" t="s">
        <v>437</v>
      </c>
      <c r="I358" s="1">
        <v>1.6</v>
      </c>
      <c r="J358" s="1">
        <v>2023</v>
      </c>
      <c r="K358" s="1">
        <v>95276</v>
      </c>
      <c r="L358" s="1">
        <v>0</v>
      </c>
      <c r="M358" s="1">
        <f t="array" ref="M358">SUMPRODUCT(MAX(ISNUMBER(SEARCH('Class Rules'!$B$6:$B$85,$E358))*ISNUMBER(SEARCH('Class Rules'!$C$6:$C$85,$F358))*'Class Rules'!$A$6:$A$85))</f>
        <v>0</v>
      </c>
      <c r="N358" s="1" t="str">
        <f t="array" ref="N358">IF($M358=0,'Class Rules'!$D$3,INDEX('Class Rules'!$D$6:$D$85,MATCH($M358,'Class Rules'!$A$6:$A$85,0)))</f>
        <v>Passenger LDV</v>
      </c>
      <c r="O358" s="1" t="str">
        <f t="array" ref="O358">IF(SUMPRODUCT(MAX(ISNUMBER(SEARCH(Fuel_Rules!$A$6:$A$30,$E358))*ISNUMBER(SEARCH(Fuel_Rules!$B$6:$B$30,$F358))*(Fuel_Rules!$A$6:$A$30&lt;&gt;"")))&gt;0,"Plug-in hybrid",IF($G358="Diesel","Diesel","Gasoline"))</f>
        <v>Gasoline</v>
      </c>
    </row>
    <row r="359" spans="1:15" ht="15" customHeight="1" x14ac:dyDescent="0.25">
      <c r="A359" s="1">
        <v>2022</v>
      </c>
      <c r="B359" s="1" t="s">
        <v>293</v>
      </c>
      <c r="C359" s="1" t="s">
        <v>1385</v>
      </c>
      <c r="D359" s="1" t="s">
        <v>1386</v>
      </c>
      <c r="E359" s="1" t="s">
        <v>1305</v>
      </c>
      <c r="F359" s="1" t="s">
        <v>1387</v>
      </c>
      <c r="G359" s="1" t="s">
        <v>103</v>
      </c>
      <c r="H359" s="1" t="s">
        <v>437</v>
      </c>
      <c r="I359" s="1">
        <v>1.6</v>
      </c>
      <c r="J359" s="1">
        <v>2023</v>
      </c>
      <c r="K359" s="1">
        <v>90016</v>
      </c>
      <c r="L359" s="1">
        <v>0</v>
      </c>
      <c r="M359" s="1">
        <f t="array" ref="M359">SUMPRODUCT(MAX(ISNUMBER(SEARCH('Class Rules'!$B$6:$B$85,$E359))*ISNUMBER(SEARCH('Class Rules'!$C$6:$C$85,$F359))*'Class Rules'!$A$6:$A$85))</f>
        <v>0</v>
      </c>
      <c r="N359" s="1" t="str">
        <f t="array" ref="N359">IF($M359=0,'Class Rules'!$D$3,INDEX('Class Rules'!$D$6:$D$85,MATCH($M359,'Class Rules'!$A$6:$A$85,0)))</f>
        <v>Passenger LDV</v>
      </c>
      <c r="O359" s="1" t="str">
        <f t="array" ref="O359">IF(SUMPRODUCT(MAX(ISNUMBER(SEARCH(Fuel_Rules!$A$6:$A$30,$E359))*ISNUMBER(SEARCH(Fuel_Rules!$B$6:$B$30,$F359))*(Fuel_Rules!$A$6:$A$30&lt;&gt;"")))&gt;0,"Plug-in hybrid",IF($G359="Diesel","Diesel","Gasoline"))</f>
        <v>Gasoline</v>
      </c>
    </row>
    <row r="360" spans="1:15" ht="15" customHeight="1" x14ac:dyDescent="0.25">
      <c r="A360" s="1">
        <v>2022</v>
      </c>
      <c r="B360" s="1" t="s">
        <v>293</v>
      </c>
      <c r="C360" s="1" t="s">
        <v>1388</v>
      </c>
      <c r="D360" s="1" t="s">
        <v>1389</v>
      </c>
      <c r="E360" s="1" t="s">
        <v>1305</v>
      </c>
      <c r="F360" s="1" t="s">
        <v>1390</v>
      </c>
      <c r="G360" s="1" t="s">
        <v>103</v>
      </c>
      <c r="H360" s="1" t="s">
        <v>298</v>
      </c>
      <c r="I360" s="1">
        <v>1.6</v>
      </c>
      <c r="J360" s="1">
        <v>2023</v>
      </c>
      <c r="K360" s="1">
        <v>83896</v>
      </c>
      <c r="L360" s="1">
        <v>0</v>
      </c>
      <c r="M360" s="1">
        <f t="array" ref="M360">SUMPRODUCT(MAX(ISNUMBER(SEARCH('Class Rules'!$B$6:$B$85,$E360))*ISNUMBER(SEARCH('Class Rules'!$C$6:$C$85,$F360))*'Class Rules'!$A$6:$A$85))</f>
        <v>0</v>
      </c>
      <c r="N360" s="1" t="str">
        <f t="array" ref="N360">IF($M360=0,'Class Rules'!$D$3,INDEX('Class Rules'!$D$6:$D$85,MATCH($M360,'Class Rules'!$A$6:$A$85,0)))</f>
        <v>Passenger LDV</v>
      </c>
      <c r="O360" s="1" t="str">
        <f t="array" ref="O360">IF(SUMPRODUCT(MAX(ISNUMBER(SEARCH(Fuel_Rules!$A$6:$A$30,$E360))*ISNUMBER(SEARCH(Fuel_Rules!$B$6:$B$30,$F360))*(Fuel_Rules!$A$6:$A$30&lt;&gt;"")))&gt;0,"Plug-in hybrid",IF($G360="Diesel","Diesel","Gasoline"))</f>
        <v>Gasoline</v>
      </c>
    </row>
    <row r="361" spans="1:15" ht="15" customHeight="1" x14ac:dyDescent="0.25">
      <c r="A361" s="1">
        <v>2022</v>
      </c>
      <c r="B361" s="1" t="s">
        <v>293</v>
      </c>
      <c r="C361" s="1" t="s">
        <v>1391</v>
      </c>
      <c r="D361" s="1" t="s">
        <v>1392</v>
      </c>
      <c r="E361" s="1" t="s">
        <v>1305</v>
      </c>
      <c r="F361" s="1" t="s">
        <v>1393</v>
      </c>
      <c r="G361" s="1" t="s">
        <v>103</v>
      </c>
      <c r="H361" s="1" t="s">
        <v>437</v>
      </c>
      <c r="I361" s="1">
        <v>1</v>
      </c>
      <c r="J361" s="1">
        <v>2023</v>
      </c>
      <c r="K361" s="1">
        <v>97296</v>
      </c>
      <c r="L361" s="1">
        <v>0</v>
      </c>
      <c r="M361" s="1">
        <f t="array" ref="M361">SUMPRODUCT(MAX(ISNUMBER(SEARCH('Class Rules'!$B$6:$B$85,$E361))*ISNUMBER(SEARCH('Class Rules'!$C$6:$C$85,$F361))*'Class Rules'!$A$6:$A$85))</f>
        <v>0</v>
      </c>
      <c r="N361" s="1" t="str">
        <f t="array" ref="N361">IF($M361=0,'Class Rules'!$D$3,INDEX('Class Rules'!$D$6:$D$85,MATCH($M361,'Class Rules'!$A$6:$A$85,0)))</f>
        <v>Passenger LDV</v>
      </c>
      <c r="O361" s="1" t="str">
        <f t="array" ref="O361">IF(SUMPRODUCT(MAX(ISNUMBER(SEARCH(Fuel_Rules!$A$6:$A$30,$E361))*ISNUMBER(SEARCH(Fuel_Rules!$B$6:$B$30,$F361))*(Fuel_Rules!$A$6:$A$30&lt;&gt;"")))&gt;0,"Plug-in hybrid",IF($G361="Diesel","Diesel","Gasoline"))</f>
        <v>Gasoline</v>
      </c>
    </row>
    <row r="362" spans="1:15" ht="15" customHeight="1" x14ac:dyDescent="0.25">
      <c r="A362" s="1">
        <v>2022</v>
      </c>
      <c r="B362" s="1" t="s">
        <v>293</v>
      </c>
      <c r="C362" s="1" t="s">
        <v>1394</v>
      </c>
      <c r="D362" s="1" t="s">
        <v>1395</v>
      </c>
      <c r="E362" s="1" t="s">
        <v>1305</v>
      </c>
      <c r="F362" s="1" t="s">
        <v>1396</v>
      </c>
      <c r="G362" s="1" t="s">
        <v>103</v>
      </c>
      <c r="H362" s="1" t="s">
        <v>437</v>
      </c>
      <c r="I362" s="1">
        <v>1.6</v>
      </c>
      <c r="J362" s="1">
        <v>2023</v>
      </c>
      <c r="K362" s="1">
        <v>107326</v>
      </c>
      <c r="L362" s="1">
        <v>0</v>
      </c>
      <c r="M362" s="1">
        <f t="array" ref="M362">SUMPRODUCT(MAX(ISNUMBER(SEARCH('Class Rules'!$B$6:$B$85,$E362))*ISNUMBER(SEARCH('Class Rules'!$C$6:$C$85,$F362))*'Class Rules'!$A$6:$A$85))</f>
        <v>0</v>
      </c>
      <c r="N362" s="1" t="str">
        <f t="array" ref="N362">IF($M362=0,'Class Rules'!$D$3,INDEX('Class Rules'!$D$6:$D$85,MATCH($M362,'Class Rules'!$A$6:$A$85,0)))</f>
        <v>Passenger LDV</v>
      </c>
      <c r="O362" s="1" t="str">
        <f t="array" ref="O362">IF(SUMPRODUCT(MAX(ISNUMBER(SEARCH(Fuel_Rules!$A$6:$A$30,$E362))*ISNUMBER(SEARCH(Fuel_Rules!$B$6:$B$30,$F362))*(Fuel_Rules!$A$6:$A$30&lt;&gt;"")))&gt;0,"Plug-in hybrid",IF($G362="Diesel","Diesel","Gasoline"))</f>
        <v>Gasoline</v>
      </c>
    </row>
    <row r="363" spans="1:15" ht="15" customHeight="1" x14ac:dyDescent="0.25">
      <c r="A363" s="1">
        <v>2022</v>
      </c>
      <c r="B363" s="1" t="s">
        <v>293</v>
      </c>
      <c r="C363" s="1" t="s">
        <v>1397</v>
      </c>
      <c r="D363" s="1" t="s">
        <v>1398</v>
      </c>
      <c r="E363" s="1" t="s">
        <v>1305</v>
      </c>
      <c r="F363" s="1" t="s">
        <v>1399</v>
      </c>
      <c r="G363" s="1" t="s">
        <v>103</v>
      </c>
      <c r="H363" s="1" t="s">
        <v>437</v>
      </c>
      <c r="I363" s="1">
        <v>1.6</v>
      </c>
      <c r="J363" s="1">
        <v>2023</v>
      </c>
      <c r="K363" s="1">
        <v>113656</v>
      </c>
      <c r="L363" s="1">
        <v>0</v>
      </c>
      <c r="M363" s="1">
        <f t="array" ref="M363">SUMPRODUCT(MAX(ISNUMBER(SEARCH('Class Rules'!$B$6:$B$85,$E363))*ISNUMBER(SEARCH('Class Rules'!$C$6:$C$85,$F363))*'Class Rules'!$A$6:$A$85))</f>
        <v>0</v>
      </c>
      <c r="N363" s="1" t="str">
        <f t="array" ref="N363">IF($M363=0,'Class Rules'!$D$3,INDEX('Class Rules'!$D$6:$D$85,MATCH($M363,'Class Rules'!$A$6:$A$85,0)))</f>
        <v>Passenger LDV</v>
      </c>
      <c r="O363" s="1" t="str">
        <f t="array" ref="O363">IF(SUMPRODUCT(MAX(ISNUMBER(SEARCH(Fuel_Rules!$A$6:$A$30,$E363))*ISNUMBER(SEARCH(Fuel_Rules!$B$6:$B$30,$F363))*(Fuel_Rules!$A$6:$A$30&lt;&gt;"")))&gt;0,"Plug-in hybrid",IF($G363="Diesel","Diesel","Gasoline"))</f>
        <v>Gasoline</v>
      </c>
    </row>
    <row r="364" spans="1:15" ht="15" customHeight="1" x14ac:dyDescent="0.25">
      <c r="A364" s="1">
        <v>2022</v>
      </c>
      <c r="B364" s="1" t="s">
        <v>293</v>
      </c>
      <c r="C364" s="1" t="s">
        <v>1400</v>
      </c>
      <c r="D364" s="1" t="s">
        <v>1401</v>
      </c>
      <c r="E364" s="1" t="s">
        <v>1305</v>
      </c>
      <c r="F364" s="1" t="s">
        <v>1402</v>
      </c>
      <c r="G364" s="1" t="s">
        <v>103</v>
      </c>
      <c r="H364" s="1" t="s">
        <v>437</v>
      </c>
      <c r="I364" s="1">
        <v>1.6</v>
      </c>
      <c r="J364" s="1">
        <v>2023</v>
      </c>
      <c r="K364" s="1">
        <v>104756</v>
      </c>
      <c r="L364" s="1">
        <v>0</v>
      </c>
      <c r="M364" s="1">
        <f t="array" ref="M364">SUMPRODUCT(MAX(ISNUMBER(SEARCH('Class Rules'!$B$6:$B$85,$E364))*ISNUMBER(SEARCH('Class Rules'!$C$6:$C$85,$F364))*'Class Rules'!$A$6:$A$85))</f>
        <v>0</v>
      </c>
      <c r="N364" s="1" t="str">
        <f t="array" ref="N364">IF($M364=0,'Class Rules'!$D$3,INDEX('Class Rules'!$D$6:$D$85,MATCH($M364,'Class Rules'!$A$6:$A$85,0)))</f>
        <v>Passenger LDV</v>
      </c>
      <c r="O364" s="1" t="str">
        <f t="array" ref="O364">IF(SUMPRODUCT(MAX(ISNUMBER(SEARCH(Fuel_Rules!$A$6:$A$30,$E364))*ISNUMBER(SEARCH(Fuel_Rules!$B$6:$B$30,$F364))*(Fuel_Rules!$A$6:$A$30&lt;&gt;"")))&gt;0,"Plug-in hybrid",IF($G364="Diesel","Diesel","Gasoline"))</f>
        <v>Gasoline</v>
      </c>
    </row>
    <row r="365" spans="1:15" ht="15" customHeight="1" x14ac:dyDescent="0.25">
      <c r="A365" s="1">
        <v>2022</v>
      </c>
      <c r="B365" s="1" t="s">
        <v>293</v>
      </c>
      <c r="C365" s="1" t="s">
        <v>1403</v>
      </c>
      <c r="D365" s="1" t="s">
        <v>1404</v>
      </c>
      <c r="E365" s="1" t="s">
        <v>1305</v>
      </c>
      <c r="F365" s="1" t="s">
        <v>1405</v>
      </c>
      <c r="G365" s="1" t="s">
        <v>103</v>
      </c>
      <c r="H365" s="1" t="s">
        <v>298</v>
      </c>
      <c r="I365" s="1">
        <v>1</v>
      </c>
      <c r="J365" s="1">
        <v>2023</v>
      </c>
      <c r="K365" s="1">
        <v>70415</v>
      </c>
      <c r="L365" s="1">
        <v>0</v>
      </c>
      <c r="M365" s="1">
        <f t="array" ref="M365">SUMPRODUCT(MAX(ISNUMBER(SEARCH('Class Rules'!$B$6:$B$85,$E365))*ISNUMBER(SEARCH('Class Rules'!$C$6:$C$85,$F365))*'Class Rules'!$A$6:$A$85))</f>
        <v>0</v>
      </c>
      <c r="N365" s="1" t="str">
        <f t="array" ref="N365">IF($M365=0,'Class Rules'!$D$3,INDEX('Class Rules'!$D$6:$D$85,MATCH($M365,'Class Rules'!$A$6:$A$85,0)))</f>
        <v>Passenger LDV</v>
      </c>
      <c r="O365" s="1" t="str">
        <f t="array" ref="O365">IF(SUMPRODUCT(MAX(ISNUMBER(SEARCH(Fuel_Rules!$A$6:$A$30,$E365))*ISNUMBER(SEARCH(Fuel_Rules!$B$6:$B$30,$F365))*(Fuel_Rules!$A$6:$A$30&lt;&gt;"")))&gt;0,"Plug-in hybrid",IF($G365="Diesel","Diesel","Gasoline"))</f>
        <v>Gasoline</v>
      </c>
    </row>
    <row r="366" spans="1:15" ht="15" customHeight="1" x14ac:dyDescent="0.25">
      <c r="A366" s="1">
        <v>2022</v>
      </c>
      <c r="B366" s="1" t="s">
        <v>293</v>
      </c>
      <c r="C366" s="1" t="s">
        <v>1406</v>
      </c>
      <c r="D366" s="1" t="s">
        <v>1407</v>
      </c>
      <c r="E366" s="1" t="s">
        <v>1305</v>
      </c>
      <c r="F366" s="1" t="s">
        <v>1408</v>
      </c>
      <c r="G366" s="1" t="s">
        <v>103</v>
      </c>
      <c r="H366" s="1" t="s">
        <v>437</v>
      </c>
      <c r="I366" s="1">
        <v>1</v>
      </c>
      <c r="J366" s="1">
        <v>2023</v>
      </c>
      <c r="K366" s="1">
        <v>85785</v>
      </c>
      <c r="L366" s="1">
        <v>0</v>
      </c>
      <c r="M366" s="1">
        <f t="array" ref="M366">SUMPRODUCT(MAX(ISNUMBER(SEARCH('Class Rules'!$B$6:$B$85,$E366))*ISNUMBER(SEARCH('Class Rules'!$C$6:$C$85,$F366))*'Class Rules'!$A$6:$A$85))</f>
        <v>0</v>
      </c>
      <c r="N366" s="1" t="str">
        <f t="array" ref="N366">IF($M366=0,'Class Rules'!$D$3,INDEX('Class Rules'!$D$6:$D$85,MATCH($M366,'Class Rules'!$A$6:$A$85,0)))</f>
        <v>Passenger LDV</v>
      </c>
      <c r="O366" s="1" t="str">
        <f t="array" ref="O366">IF(SUMPRODUCT(MAX(ISNUMBER(SEARCH(Fuel_Rules!$A$6:$A$30,$E366))*ISNUMBER(SEARCH(Fuel_Rules!$B$6:$B$30,$F366))*(Fuel_Rules!$A$6:$A$30&lt;&gt;"")))&gt;0,"Plug-in hybrid",IF($G366="Diesel","Diesel","Gasoline"))</f>
        <v>Gasoline</v>
      </c>
    </row>
    <row r="367" spans="1:15" ht="15" customHeight="1" x14ac:dyDescent="0.25">
      <c r="A367" s="1">
        <v>2022</v>
      </c>
      <c r="B367" s="1" t="s">
        <v>293</v>
      </c>
      <c r="C367" s="1" t="s">
        <v>1409</v>
      </c>
      <c r="D367" s="1" t="s">
        <v>1410</v>
      </c>
      <c r="E367" s="1" t="s">
        <v>1305</v>
      </c>
      <c r="F367" s="1" t="s">
        <v>1411</v>
      </c>
      <c r="G367" s="1" t="s">
        <v>103</v>
      </c>
      <c r="H367" s="1" t="s">
        <v>298</v>
      </c>
      <c r="I367" s="1">
        <v>1</v>
      </c>
      <c r="J367" s="1">
        <v>2023</v>
      </c>
      <c r="K367" s="1">
        <v>74295</v>
      </c>
      <c r="L367" s="1">
        <v>0</v>
      </c>
      <c r="M367" s="1">
        <f t="array" ref="M367">SUMPRODUCT(MAX(ISNUMBER(SEARCH('Class Rules'!$B$6:$B$85,$E367))*ISNUMBER(SEARCH('Class Rules'!$C$6:$C$85,$F367))*'Class Rules'!$A$6:$A$85))</f>
        <v>0</v>
      </c>
      <c r="N367" s="1" t="str">
        <f t="array" ref="N367">IF($M367=0,'Class Rules'!$D$3,INDEX('Class Rules'!$D$6:$D$85,MATCH($M367,'Class Rules'!$A$6:$A$85,0)))</f>
        <v>Passenger LDV</v>
      </c>
      <c r="O367" s="1" t="str">
        <f t="array" ref="O367">IF(SUMPRODUCT(MAX(ISNUMBER(SEARCH(Fuel_Rules!$A$6:$A$30,$E367))*ISNUMBER(SEARCH(Fuel_Rules!$B$6:$B$30,$F367))*(Fuel_Rules!$A$6:$A$30&lt;&gt;"")))&gt;0,"Plug-in hybrid",IF($G367="Diesel","Diesel","Gasoline"))</f>
        <v>Gasoline</v>
      </c>
    </row>
    <row r="368" spans="1:15" ht="15" customHeight="1" x14ac:dyDescent="0.25">
      <c r="A368" s="1">
        <v>2022</v>
      </c>
      <c r="B368" s="1" t="s">
        <v>293</v>
      </c>
      <c r="C368" s="1" t="s">
        <v>1412</v>
      </c>
      <c r="D368" s="1" t="s">
        <v>1413</v>
      </c>
      <c r="E368" s="1" t="s">
        <v>1305</v>
      </c>
      <c r="F368" s="1" t="s">
        <v>1414</v>
      </c>
      <c r="G368" s="1" t="s">
        <v>103</v>
      </c>
      <c r="H368" s="1" t="s">
        <v>437</v>
      </c>
      <c r="I368" s="1">
        <v>1</v>
      </c>
      <c r="J368" s="1">
        <v>2023</v>
      </c>
      <c r="K368" s="1">
        <v>91680</v>
      </c>
      <c r="L368" s="1">
        <v>0</v>
      </c>
      <c r="M368" s="1">
        <f t="array" ref="M368">SUMPRODUCT(MAX(ISNUMBER(SEARCH('Class Rules'!$B$6:$B$85,$E368))*ISNUMBER(SEARCH('Class Rules'!$C$6:$C$85,$F368))*'Class Rules'!$A$6:$A$85))</f>
        <v>0</v>
      </c>
      <c r="N368" s="1" t="str">
        <f t="array" ref="N368">IF($M368=0,'Class Rules'!$D$3,INDEX('Class Rules'!$D$6:$D$85,MATCH($M368,'Class Rules'!$A$6:$A$85,0)))</f>
        <v>Passenger LDV</v>
      </c>
      <c r="O368" s="1" t="str">
        <f t="array" ref="O368">IF(SUMPRODUCT(MAX(ISNUMBER(SEARCH(Fuel_Rules!$A$6:$A$30,$E368))*ISNUMBER(SEARCH(Fuel_Rules!$B$6:$B$30,$F368))*(Fuel_Rules!$A$6:$A$30&lt;&gt;"")))&gt;0,"Plug-in hybrid",IF($G368="Diesel","Diesel","Gasoline"))</f>
        <v>Gasoline</v>
      </c>
    </row>
    <row r="369" spans="1:15" ht="15" customHeight="1" x14ac:dyDescent="0.25">
      <c r="A369" s="1">
        <v>2022</v>
      </c>
      <c r="B369" s="1" t="s">
        <v>293</v>
      </c>
      <c r="C369" s="1" t="s">
        <v>1415</v>
      </c>
      <c r="D369" s="1" t="s">
        <v>1416</v>
      </c>
      <c r="E369" s="1" t="s">
        <v>1305</v>
      </c>
      <c r="F369" s="1" t="s">
        <v>1417</v>
      </c>
      <c r="G369" s="1" t="s">
        <v>103</v>
      </c>
      <c r="H369" s="1" t="s">
        <v>437</v>
      </c>
      <c r="I369" s="1">
        <v>1.6</v>
      </c>
      <c r="J369" s="1">
        <v>2023</v>
      </c>
      <c r="K369" s="1">
        <v>86718</v>
      </c>
      <c r="L369" s="1">
        <v>0</v>
      </c>
      <c r="M369" s="1">
        <f t="array" ref="M369">SUMPRODUCT(MAX(ISNUMBER(SEARCH('Class Rules'!$B$6:$B$85,$E369))*ISNUMBER(SEARCH('Class Rules'!$C$6:$C$85,$F369))*'Class Rules'!$A$6:$A$85))</f>
        <v>0</v>
      </c>
      <c r="N369" s="1" t="str">
        <f t="array" ref="N369">IF($M369=0,'Class Rules'!$D$3,INDEX('Class Rules'!$D$6:$D$85,MATCH($M369,'Class Rules'!$A$6:$A$85,0)))</f>
        <v>Passenger LDV</v>
      </c>
      <c r="O369" s="1" t="str">
        <f t="array" ref="O369">IF(SUMPRODUCT(MAX(ISNUMBER(SEARCH(Fuel_Rules!$A$6:$A$30,$E369))*ISNUMBER(SEARCH(Fuel_Rules!$B$6:$B$30,$F369))*(Fuel_Rules!$A$6:$A$30&lt;&gt;"")))&gt;0,"Plug-in hybrid",IF($G369="Diesel","Diesel","Gasoline"))</f>
        <v>Gasoline</v>
      </c>
    </row>
    <row r="370" spans="1:15" ht="15" customHeight="1" x14ac:dyDescent="0.25">
      <c r="A370" s="1">
        <v>2022</v>
      </c>
      <c r="B370" s="1" t="s">
        <v>293</v>
      </c>
      <c r="C370" s="1" t="s">
        <v>1418</v>
      </c>
      <c r="D370" s="1" t="s">
        <v>1419</v>
      </c>
      <c r="E370" s="1" t="s">
        <v>1305</v>
      </c>
      <c r="F370" s="1" t="s">
        <v>1420</v>
      </c>
      <c r="G370" s="1" t="s">
        <v>103</v>
      </c>
      <c r="H370" s="1" t="s">
        <v>298</v>
      </c>
      <c r="I370" s="1">
        <v>1.6</v>
      </c>
      <c r="J370" s="1">
        <v>2023</v>
      </c>
      <c r="K370" s="1">
        <v>81784</v>
      </c>
      <c r="L370" s="1">
        <v>0</v>
      </c>
      <c r="M370" s="1">
        <f t="array" ref="M370">SUMPRODUCT(MAX(ISNUMBER(SEARCH('Class Rules'!$B$6:$B$85,$E370))*ISNUMBER(SEARCH('Class Rules'!$C$6:$C$85,$F370))*'Class Rules'!$A$6:$A$85))</f>
        <v>0</v>
      </c>
      <c r="N370" s="1" t="str">
        <f t="array" ref="N370">IF($M370=0,'Class Rules'!$D$3,INDEX('Class Rules'!$D$6:$D$85,MATCH($M370,'Class Rules'!$A$6:$A$85,0)))</f>
        <v>Passenger LDV</v>
      </c>
      <c r="O370" s="1" t="str">
        <f t="array" ref="O370">IF(SUMPRODUCT(MAX(ISNUMBER(SEARCH(Fuel_Rules!$A$6:$A$30,$E370))*ISNUMBER(SEARCH(Fuel_Rules!$B$6:$B$30,$F370))*(Fuel_Rules!$A$6:$A$30&lt;&gt;"")))&gt;0,"Plug-in hybrid",IF($G370="Diesel","Diesel","Gasoline"))</f>
        <v>Gasoline</v>
      </c>
    </row>
    <row r="371" spans="1:15" ht="15" customHeight="1" x14ac:dyDescent="0.25">
      <c r="A371" s="1">
        <v>2022</v>
      </c>
      <c r="B371" s="1" t="s">
        <v>293</v>
      </c>
      <c r="C371" s="1" t="s">
        <v>1421</v>
      </c>
      <c r="D371" s="1" t="s">
        <v>1422</v>
      </c>
      <c r="E371" s="1" t="s">
        <v>1305</v>
      </c>
      <c r="F371" s="1" t="s">
        <v>1423</v>
      </c>
      <c r="G371" s="1" t="s">
        <v>103</v>
      </c>
      <c r="H371" s="1" t="s">
        <v>437</v>
      </c>
      <c r="I371" s="1">
        <v>1.6</v>
      </c>
      <c r="J371" s="1">
        <v>2023</v>
      </c>
      <c r="K371" s="1">
        <v>82985</v>
      </c>
      <c r="L371" s="1">
        <v>0</v>
      </c>
      <c r="M371" s="1">
        <f t="array" ref="M371">SUMPRODUCT(MAX(ISNUMBER(SEARCH('Class Rules'!$B$6:$B$85,$E371))*ISNUMBER(SEARCH('Class Rules'!$C$6:$C$85,$F371))*'Class Rules'!$A$6:$A$85))</f>
        <v>0</v>
      </c>
      <c r="N371" s="1" t="str">
        <f t="array" ref="N371">IF($M371=0,'Class Rules'!$D$3,INDEX('Class Rules'!$D$6:$D$85,MATCH($M371,'Class Rules'!$A$6:$A$85,0)))</f>
        <v>Passenger LDV</v>
      </c>
      <c r="O371" s="1" t="str">
        <f t="array" ref="O371">IF(SUMPRODUCT(MAX(ISNUMBER(SEARCH(Fuel_Rules!$A$6:$A$30,$E371))*ISNUMBER(SEARCH(Fuel_Rules!$B$6:$B$30,$F371))*(Fuel_Rules!$A$6:$A$30&lt;&gt;"")))&gt;0,"Plug-in hybrid",IF($G371="Diesel","Diesel","Gasoline"))</f>
        <v>Gasoline</v>
      </c>
    </row>
    <row r="372" spans="1:15" ht="15" customHeight="1" x14ac:dyDescent="0.25">
      <c r="A372" s="1">
        <v>2022</v>
      </c>
      <c r="B372" s="1" t="s">
        <v>293</v>
      </c>
      <c r="C372" s="1" t="s">
        <v>1424</v>
      </c>
      <c r="D372" s="1" t="s">
        <v>1425</v>
      </c>
      <c r="E372" s="1" t="s">
        <v>1305</v>
      </c>
      <c r="F372" s="1" t="s">
        <v>1426</v>
      </c>
      <c r="G372" s="1" t="s">
        <v>103</v>
      </c>
      <c r="H372" s="1" t="s">
        <v>298</v>
      </c>
      <c r="I372" s="1">
        <v>1.6</v>
      </c>
      <c r="J372" s="1">
        <v>2023</v>
      </c>
      <c r="K372" s="1">
        <v>77285</v>
      </c>
      <c r="L372" s="1">
        <v>0</v>
      </c>
      <c r="M372" s="1">
        <f t="array" ref="M372">SUMPRODUCT(MAX(ISNUMBER(SEARCH('Class Rules'!$B$6:$B$85,$E372))*ISNUMBER(SEARCH('Class Rules'!$C$6:$C$85,$F372))*'Class Rules'!$A$6:$A$85))</f>
        <v>0</v>
      </c>
      <c r="N372" s="1" t="str">
        <f t="array" ref="N372">IF($M372=0,'Class Rules'!$D$3,INDEX('Class Rules'!$D$6:$D$85,MATCH($M372,'Class Rules'!$A$6:$A$85,0)))</f>
        <v>Passenger LDV</v>
      </c>
      <c r="O372" s="1" t="str">
        <f t="array" ref="O372">IF(SUMPRODUCT(MAX(ISNUMBER(SEARCH(Fuel_Rules!$A$6:$A$30,$E372))*ISNUMBER(SEARCH(Fuel_Rules!$B$6:$B$30,$F372))*(Fuel_Rules!$A$6:$A$30&lt;&gt;"")))&gt;0,"Plug-in hybrid",IF($G372="Diesel","Diesel","Gasoline"))</f>
        <v>Gasoline</v>
      </c>
    </row>
    <row r="373" spans="1:15" ht="15" customHeight="1" x14ac:dyDescent="0.25">
      <c r="A373" s="1">
        <v>2022</v>
      </c>
      <c r="B373" s="1" t="s">
        <v>293</v>
      </c>
      <c r="C373" s="1" t="s">
        <v>1427</v>
      </c>
      <c r="D373" s="1" t="s">
        <v>1428</v>
      </c>
      <c r="E373" s="1" t="s">
        <v>1305</v>
      </c>
      <c r="F373" s="1" t="s">
        <v>1429</v>
      </c>
      <c r="G373" s="1" t="s">
        <v>103</v>
      </c>
      <c r="H373" s="1" t="s">
        <v>437</v>
      </c>
      <c r="I373" s="1">
        <v>1.6</v>
      </c>
      <c r="J373" s="1">
        <v>2023</v>
      </c>
      <c r="K373" s="1">
        <v>96940</v>
      </c>
      <c r="L373" s="1">
        <v>0</v>
      </c>
      <c r="M373" s="1">
        <f t="array" ref="M373">SUMPRODUCT(MAX(ISNUMBER(SEARCH('Class Rules'!$B$6:$B$85,$E373))*ISNUMBER(SEARCH('Class Rules'!$C$6:$C$85,$F373))*'Class Rules'!$A$6:$A$85))</f>
        <v>0</v>
      </c>
      <c r="N373" s="1" t="str">
        <f t="array" ref="N373">IF($M373=0,'Class Rules'!$D$3,INDEX('Class Rules'!$D$6:$D$85,MATCH($M373,'Class Rules'!$A$6:$A$85,0)))</f>
        <v>Passenger LDV</v>
      </c>
      <c r="O373" s="1" t="str">
        <f t="array" ref="O373">IF(SUMPRODUCT(MAX(ISNUMBER(SEARCH(Fuel_Rules!$A$6:$A$30,$E373))*ISNUMBER(SEARCH(Fuel_Rules!$B$6:$B$30,$F373))*(Fuel_Rules!$A$6:$A$30&lt;&gt;"")))&gt;0,"Plug-in hybrid",IF($G373="Diesel","Diesel","Gasoline"))</f>
        <v>Gasoline</v>
      </c>
    </row>
    <row r="374" spans="1:15" ht="15" customHeight="1" x14ac:dyDescent="0.25">
      <c r="A374" s="1">
        <v>2022</v>
      </c>
      <c r="B374" s="1" t="s">
        <v>293</v>
      </c>
      <c r="C374" s="1" t="s">
        <v>1430</v>
      </c>
      <c r="D374" s="1" t="s">
        <v>1431</v>
      </c>
      <c r="E374" s="1" t="s">
        <v>1305</v>
      </c>
      <c r="F374" s="1" t="s">
        <v>1432</v>
      </c>
      <c r="G374" s="1" t="s">
        <v>103</v>
      </c>
      <c r="H374" s="1" t="s">
        <v>437</v>
      </c>
      <c r="I374" s="1">
        <v>1</v>
      </c>
      <c r="J374" s="1">
        <v>2023</v>
      </c>
      <c r="K374" s="1">
        <v>117596</v>
      </c>
      <c r="L374" s="1">
        <v>0</v>
      </c>
      <c r="M374" s="1">
        <f t="array" ref="M374">SUMPRODUCT(MAX(ISNUMBER(SEARCH('Class Rules'!$B$6:$B$85,$E374))*ISNUMBER(SEARCH('Class Rules'!$C$6:$C$85,$F374))*'Class Rules'!$A$6:$A$85))</f>
        <v>0</v>
      </c>
      <c r="N374" s="1" t="str">
        <f t="array" ref="N374">IF($M374=0,'Class Rules'!$D$3,INDEX('Class Rules'!$D$6:$D$85,MATCH($M374,'Class Rules'!$A$6:$A$85,0)))</f>
        <v>Passenger LDV</v>
      </c>
      <c r="O374" s="1" t="str">
        <f t="array" ref="O374">IF(SUMPRODUCT(MAX(ISNUMBER(SEARCH(Fuel_Rules!$A$6:$A$30,$E374))*ISNUMBER(SEARCH(Fuel_Rules!$B$6:$B$30,$F374))*(Fuel_Rules!$A$6:$A$30&lt;&gt;"")))&gt;0,"Plug-in hybrid",IF($G374="Diesel","Diesel","Gasoline"))</f>
        <v>Gasoline</v>
      </c>
    </row>
    <row r="375" spans="1:15" ht="15" customHeight="1" x14ac:dyDescent="0.25">
      <c r="A375" s="1">
        <v>2022</v>
      </c>
      <c r="B375" s="1" t="s">
        <v>293</v>
      </c>
      <c r="C375" s="1" t="s">
        <v>1433</v>
      </c>
      <c r="D375" s="1" t="s">
        <v>1434</v>
      </c>
      <c r="E375" s="1" t="s">
        <v>1305</v>
      </c>
      <c r="F375" s="1" t="s">
        <v>1435</v>
      </c>
      <c r="G375" s="1" t="s">
        <v>103</v>
      </c>
      <c r="H375" s="1" t="s">
        <v>437</v>
      </c>
      <c r="I375" s="1">
        <v>2</v>
      </c>
      <c r="J375" s="1">
        <v>2023</v>
      </c>
      <c r="K375" s="1">
        <v>164316</v>
      </c>
      <c r="L375" s="1">
        <v>0</v>
      </c>
      <c r="M375" s="1">
        <f t="array" ref="M375">SUMPRODUCT(MAX(ISNUMBER(SEARCH('Class Rules'!$B$6:$B$85,$E375))*ISNUMBER(SEARCH('Class Rules'!$C$6:$C$85,$F375))*'Class Rules'!$A$6:$A$85))</f>
        <v>0</v>
      </c>
      <c r="N375" s="1" t="str">
        <f t="array" ref="N375">IF($M375=0,'Class Rules'!$D$3,INDEX('Class Rules'!$D$6:$D$85,MATCH($M375,'Class Rules'!$A$6:$A$85,0)))</f>
        <v>Passenger LDV</v>
      </c>
      <c r="O375" s="1" t="str">
        <f t="array" ref="O375">IF(SUMPRODUCT(MAX(ISNUMBER(SEARCH(Fuel_Rules!$A$6:$A$30,$E375))*ISNUMBER(SEARCH(Fuel_Rules!$B$6:$B$30,$F375))*(Fuel_Rules!$A$6:$A$30&lt;&gt;"")))&gt;0,"Plug-in hybrid",IF($G375="Diesel","Diesel","Gasoline"))</f>
        <v>Gasoline</v>
      </c>
    </row>
    <row r="376" spans="1:15" ht="15" customHeight="1" x14ac:dyDescent="0.25">
      <c r="A376" s="1">
        <v>2022</v>
      </c>
      <c r="B376" s="1" t="s">
        <v>293</v>
      </c>
      <c r="C376" s="1" t="s">
        <v>1436</v>
      </c>
      <c r="D376" s="1" t="s">
        <v>1437</v>
      </c>
      <c r="E376" s="1" t="s">
        <v>1305</v>
      </c>
      <c r="F376" s="1" t="s">
        <v>1438</v>
      </c>
      <c r="G376" s="1" t="s">
        <v>103</v>
      </c>
      <c r="H376" s="1" t="s">
        <v>437</v>
      </c>
      <c r="I376" s="1">
        <v>1</v>
      </c>
      <c r="J376" s="1">
        <v>2023</v>
      </c>
      <c r="K376" s="1">
        <v>147596</v>
      </c>
      <c r="L376" s="1">
        <v>0</v>
      </c>
      <c r="M376" s="1">
        <f t="array" ref="M376">SUMPRODUCT(MAX(ISNUMBER(SEARCH('Class Rules'!$B$6:$B$85,$E376))*ISNUMBER(SEARCH('Class Rules'!$C$6:$C$85,$F376))*'Class Rules'!$A$6:$A$85))</f>
        <v>0</v>
      </c>
      <c r="N376" s="1" t="str">
        <f t="array" ref="N376">IF($M376=0,'Class Rules'!$D$3,INDEX('Class Rules'!$D$6:$D$85,MATCH($M376,'Class Rules'!$A$6:$A$85,0)))</f>
        <v>Passenger LDV</v>
      </c>
      <c r="O376" s="1" t="str">
        <f t="array" ref="O376">IF(SUMPRODUCT(MAX(ISNUMBER(SEARCH(Fuel_Rules!$A$6:$A$30,$E376))*ISNUMBER(SEARCH(Fuel_Rules!$B$6:$B$30,$F376))*(Fuel_Rules!$A$6:$A$30&lt;&gt;"")))&gt;0,"Plug-in hybrid",IF($G376="Diesel","Diesel","Gasoline"))</f>
        <v>Gasoline</v>
      </c>
    </row>
    <row r="377" spans="1:15" ht="15" customHeight="1" x14ac:dyDescent="0.25">
      <c r="A377" s="1">
        <v>2022</v>
      </c>
      <c r="B377" s="1" t="s">
        <v>293</v>
      </c>
      <c r="C377" s="1" t="s">
        <v>1439</v>
      </c>
      <c r="D377" s="1" t="s">
        <v>1440</v>
      </c>
      <c r="E377" s="1" t="s">
        <v>1305</v>
      </c>
      <c r="F377" s="1" t="s">
        <v>1441</v>
      </c>
      <c r="G377" s="1" t="s">
        <v>103</v>
      </c>
      <c r="H377" s="1" t="s">
        <v>437</v>
      </c>
      <c r="I377" s="1">
        <v>1</v>
      </c>
      <c r="J377" s="1">
        <v>2023</v>
      </c>
      <c r="K377" s="1">
        <v>131596</v>
      </c>
      <c r="L377" s="1">
        <v>0</v>
      </c>
      <c r="M377" s="1">
        <f t="array" ref="M377">SUMPRODUCT(MAX(ISNUMBER(SEARCH('Class Rules'!$B$6:$B$85,$E377))*ISNUMBER(SEARCH('Class Rules'!$C$6:$C$85,$F377))*'Class Rules'!$A$6:$A$85))</f>
        <v>0</v>
      </c>
      <c r="N377" s="1" t="str">
        <f t="array" ref="N377">IF($M377=0,'Class Rules'!$D$3,INDEX('Class Rules'!$D$6:$D$85,MATCH($M377,'Class Rules'!$A$6:$A$85,0)))</f>
        <v>Passenger LDV</v>
      </c>
      <c r="O377" s="1" t="str">
        <f t="array" ref="O377">IF(SUMPRODUCT(MAX(ISNUMBER(SEARCH(Fuel_Rules!$A$6:$A$30,$E377))*ISNUMBER(SEARCH(Fuel_Rules!$B$6:$B$30,$F377))*(Fuel_Rules!$A$6:$A$30&lt;&gt;"")))&gt;0,"Plug-in hybrid",IF($G377="Diesel","Diesel","Gasoline"))</f>
        <v>Gasoline</v>
      </c>
    </row>
    <row r="378" spans="1:15" ht="15" customHeight="1" x14ac:dyDescent="0.25">
      <c r="A378" s="1">
        <v>2022</v>
      </c>
      <c r="B378" s="1" t="s">
        <v>293</v>
      </c>
      <c r="C378" s="1" t="s">
        <v>1442</v>
      </c>
      <c r="D378" s="1" t="s">
        <v>1443</v>
      </c>
      <c r="E378" s="1" t="s">
        <v>1305</v>
      </c>
      <c r="F378" s="1" t="s">
        <v>1444</v>
      </c>
      <c r="G378" s="1" t="s">
        <v>103</v>
      </c>
      <c r="H378" s="1" t="s">
        <v>298</v>
      </c>
      <c r="I378" s="1">
        <v>1</v>
      </c>
      <c r="J378" s="1">
        <v>2023</v>
      </c>
      <c r="K378" s="1">
        <v>86976</v>
      </c>
      <c r="L378" s="1">
        <v>0</v>
      </c>
      <c r="M378" s="1">
        <f t="array" ref="M378">SUMPRODUCT(MAX(ISNUMBER(SEARCH('Class Rules'!$B$6:$B$85,$E378))*ISNUMBER(SEARCH('Class Rules'!$C$6:$C$85,$F378))*'Class Rules'!$A$6:$A$85))</f>
        <v>0</v>
      </c>
      <c r="N378" s="1" t="str">
        <f t="array" ref="N378">IF($M378=0,'Class Rules'!$D$3,INDEX('Class Rules'!$D$6:$D$85,MATCH($M378,'Class Rules'!$A$6:$A$85,0)))</f>
        <v>Passenger LDV</v>
      </c>
      <c r="O378" s="1" t="str">
        <f t="array" ref="O378">IF(SUMPRODUCT(MAX(ISNUMBER(SEARCH(Fuel_Rules!$A$6:$A$30,$E378))*ISNUMBER(SEARCH(Fuel_Rules!$B$6:$B$30,$F378))*(Fuel_Rules!$A$6:$A$30&lt;&gt;"")))&gt;0,"Plug-in hybrid",IF($G378="Diesel","Diesel","Gasoline"))</f>
        <v>Gasoline</v>
      </c>
    </row>
    <row r="379" spans="1:15" ht="15" customHeight="1" x14ac:dyDescent="0.25">
      <c r="A379" s="1">
        <v>2022</v>
      </c>
      <c r="B379" s="1" t="s">
        <v>293</v>
      </c>
      <c r="C379" s="1" t="s">
        <v>1445</v>
      </c>
      <c r="D379" s="1" t="s">
        <v>1446</v>
      </c>
      <c r="E379" s="1" t="s">
        <v>1305</v>
      </c>
      <c r="F379" s="1" t="s">
        <v>1447</v>
      </c>
      <c r="G379" s="1" t="s">
        <v>103</v>
      </c>
      <c r="H379" s="1" t="s">
        <v>437</v>
      </c>
      <c r="I379" s="1">
        <v>1</v>
      </c>
      <c r="J379" s="1">
        <v>2023</v>
      </c>
      <c r="K379" s="1">
        <v>104776</v>
      </c>
      <c r="L379" s="1">
        <v>0</v>
      </c>
      <c r="M379" s="1">
        <f t="array" ref="M379">SUMPRODUCT(MAX(ISNUMBER(SEARCH('Class Rules'!$B$6:$B$85,$E379))*ISNUMBER(SEARCH('Class Rules'!$C$6:$C$85,$F379))*'Class Rules'!$A$6:$A$85))</f>
        <v>0</v>
      </c>
      <c r="N379" s="1" t="str">
        <f t="array" ref="N379">IF($M379=0,'Class Rules'!$D$3,INDEX('Class Rules'!$D$6:$D$85,MATCH($M379,'Class Rules'!$A$6:$A$85,0)))</f>
        <v>Passenger LDV</v>
      </c>
      <c r="O379" s="1" t="str">
        <f t="array" ref="O379">IF(SUMPRODUCT(MAX(ISNUMBER(SEARCH(Fuel_Rules!$A$6:$A$30,$E379))*ISNUMBER(SEARCH(Fuel_Rules!$B$6:$B$30,$F379))*(Fuel_Rules!$A$6:$A$30&lt;&gt;"")))&gt;0,"Plug-in hybrid",IF($G379="Diesel","Diesel","Gasoline"))</f>
        <v>Gasoline</v>
      </c>
    </row>
    <row r="380" spans="1:15" ht="15" customHeight="1" x14ac:dyDescent="0.25">
      <c r="A380" s="1">
        <v>2022</v>
      </c>
      <c r="B380" s="1" t="s">
        <v>293</v>
      </c>
      <c r="C380" s="1" t="s">
        <v>1448</v>
      </c>
      <c r="D380" s="1" t="s">
        <v>1449</v>
      </c>
      <c r="E380" s="1" t="s">
        <v>1305</v>
      </c>
      <c r="F380" s="1" t="s">
        <v>1450</v>
      </c>
      <c r="G380" s="1" t="s">
        <v>103</v>
      </c>
      <c r="H380" s="1" t="s">
        <v>437</v>
      </c>
      <c r="I380" s="1">
        <v>1</v>
      </c>
      <c r="J380" s="1">
        <v>2023</v>
      </c>
      <c r="K380" s="1">
        <v>97311</v>
      </c>
      <c r="L380" s="1">
        <v>0</v>
      </c>
      <c r="M380" s="1">
        <f t="array" ref="M380">SUMPRODUCT(MAX(ISNUMBER(SEARCH('Class Rules'!$B$6:$B$85,$E380))*ISNUMBER(SEARCH('Class Rules'!$C$6:$C$85,$F380))*'Class Rules'!$A$6:$A$85))</f>
        <v>0</v>
      </c>
      <c r="N380" s="1" t="str">
        <f t="array" ref="N380">IF($M380=0,'Class Rules'!$D$3,INDEX('Class Rules'!$D$6:$D$85,MATCH($M380,'Class Rules'!$A$6:$A$85,0)))</f>
        <v>Passenger LDV</v>
      </c>
      <c r="O380" s="1" t="str">
        <f t="array" ref="O380">IF(SUMPRODUCT(MAX(ISNUMBER(SEARCH(Fuel_Rules!$A$6:$A$30,$E380))*ISNUMBER(SEARCH(Fuel_Rules!$B$6:$B$30,$F380))*(Fuel_Rules!$A$6:$A$30&lt;&gt;"")))&gt;0,"Plug-in hybrid",IF($G380="Diesel","Diesel","Gasoline"))</f>
        <v>Gasoline</v>
      </c>
    </row>
    <row r="381" spans="1:15" ht="15" customHeight="1" x14ac:dyDescent="0.25">
      <c r="A381" s="1">
        <v>2022</v>
      </c>
      <c r="B381" s="1" t="s">
        <v>293</v>
      </c>
      <c r="C381" s="1" t="s">
        <v>1451</v>
      </c>
      <c r="D381" s="1" t="s">
        <v>1452</v>
      </c>
      <c r="E381" s="1" t="s">
        <v>1305</v>
      </c>
      <c r="F381" s="1" t="s">
        <v>1453</v>
      </c>
      <c r="G381" s="1" t="s">
        <v>103</v>
      </c>
      <c r="H381" s="1" t="s">
        <v>298</v>
      </c>
      <c r="I381" s="1">
        <v>1</v>
      </c>
      <c r="J381" s="1">
        <v>2023</v>
      </c>
      <c r="K381" s="1">
        <v>90976</v>
      </c>
      <c r="L381" s="1">
        <v>0</v>
      </c>
      <c r="M381" s="1">
        <f t="array" ref="M381">SUMPRODUCT(MAX(ISNUMBER(SEARCH('Class Rules'!$B$6:$B$85,$E381))*ISNUMBER(SEARCH('Class Rules'!$C$6:$C$85,$F381))*'Class Rules'!$A$6:$A$85))</f>
        <v>0</v>
      </c>
      <c r="N381" s="1" t="str">
        <f t="array" ref="N381">IF($M381=0,'Class Rules'!$D$3,INDEX('Class Rules'!$D$6:$D$85,MATCH($M381,'Class Rules'!$A$6:$A$85,0)))</f>
        <v>Passenger LDV</v>
      </c>
      <c r="O381" s="1" t="str">
        <f t="array" ref="O381">IF(SUMPRODUCT(MAX(ISNUMBER(SEARCH(Fuel_Rules!$A$6:$A$30,$E381))*ISNUMBER(SEARCH(Fuel_Rules!$B$6:$B$30,$F381))*(Fuel_Rules!$A$6:$A$30&lt;&gt;"")))&gt;0,"Plug-in hybrid",IF($G381="Diesel","Diesel","Gasoline"))</f>
        <v>Gasoline</v>
      </c>
    </row>
    <row r="382" spans="1:15" ht="15" customHeight="1" x14ac:dyDescent="0.25">
      <c r="A382" s="1">
        <v>2022</v>
      </c>
      <c r="B382" s="1" t="s">
        <v>293</v>
      </c>
      <c r="C382" s="1" t="s">
        <v>1454</v>
      </c>
      <c r="D382" s="1" t="s">
        <v>1455</v>
      </c>
      <c r="E382" s="1" t="s">
        <v>1305</v>
      </c>
      <c r="F382" s="1" t="s">
        <v>1456</v>
      </c>
      <c r="G382" s="1" t="s">
        <v>103</v>
      </c>
      <c r="H382" s="1" t="s">
        <v>437</v>
      </c>
      <c r="I382" s="1">
        <v>1</v>
      </c>
      <c r="J382" s="1">
        <v>2023</v>
      </c>
      <c r="K382" s="1">
        <v>101016</v>
      </c>
      <c r="L382" s="1">
        <v>0</v>
      </c>
      <c r="M382" s="1">
        <f t="array" ref="M382">SUMPRODUCT(MAX(ISNUMBER(SEARCH('Class Rules'!$B$6:$B$85,$E382))*ISNUMBER(SEARCH('Class Rules'!$C$6:$C$85,$F382))*'Class Rules'!$A$6:$A$85))</f>
        <v>0</v>
      </c>
      <c r="N382" s="1" t="str">
        <f t="array" ref="N382">IF($M382=0,'Class Rules'!$D$3,INDEX('Class Rules'!$D$6:$D$85,MATCH($M382,'Class Rules'!$A$6:$A$85,0)))</f>
        <v>Passenger LDV</v>
      </c>
      <c r="O382" s="1" t="str">
        <f t="array" ref="O382">IF(SUMPRODUCT(MAX(ISNUMBER(SEARCH(Fuel_Rules!$A$6:$A$30,$E382))*ISNUMBER(SEARCH(Fuel_Rules!$B$6:$B$30,$F382))*(Fuel_Rules!$A$6:$A$30&lt;&gt;"")))&gt;0,"Plug-in hybrid",IF($G382="Diesel","Diesel","Gasoline"))</f>
        <v>Gasoline</v>
      </c>
    </row>
    <row r="383" spans="1:15" ht="15" customHeight="1" x14ac:dyDescent="0.25">
      <c r="A383" s="1">
        <v>2022</v>
      </c>
      <c r="B383" s="1" t="s">
        <v>293</v>
      </c>
      <c r="C383" s="1" t="s">
        <v>1457</v>
      </c>
      <c r="D383" s="1" t="s">
        <v>1458</v>
      </c>
      <c r="E383" s="1" t="s">
        <v>1305</v>
      </c>
      <c r="F383" s="1" t="s">
        <v>1459</v>
      </c>
      <c r="G383" s="1" t="s">
        <v>103</v>
      </c>
      <c r="H383" s="1" t="s">
        <v>437</v>
      </c>
      <c r="I383" s="1">
        <v>1</v>
      </c>
      <c r="J383" s="1">
        <v>2023</v>
      </c>
      <c r="K383" s="1">
        <v>93096</v>
      </c>
      <c r="L383" s="1">
        <v>0</v>
      </c>
      <c r="M383" s="1">
        <f t="array" ref="M383">SUMPRODUCT(MAX(ISNUMBER(SEARCH('Class Rules'!$B$6:$B$85,$E383))*ISNUMBER(SEARCH('Class Rules'!$C$6:$C$85,$F383))*'Class Rules'!$A$6:$A$85))</f>
        <v>0</v>
      </c>
      <c r="N383" s="1" t="str">
        <f t="array" ref="N383">IF($M383=0,'Class Rules'!$D$3,INDEX('Class Rules'!$D$6:$D$85,MATCH($M383,'Class Rules'!$A$6:$A$85,0)))</f>
        <v>Passenger LDV</v>
      </c>
      <c r="O383" s="1" t="str">
        <f t="array" ref="O383">IF(SUMPRODUCT(MAX(ISNUMBER(SEARCH(Fuel_Rules!$A$6:$A$30,$E383))*ISNUMBER(SEARCH(Fuel_Rules!$B$6:$B$30,$F383))*(Fuel_Rules!$A$6:$A$30&lt;&gt;"")))&gt;0,"Plug-in hybrid",IF($G383="Diesel","Diesel","Gasoline"))</f>
        <v>Gasoline</v>
      </c>
    </row>
    <row r="384" spans="1:15" ht="15" customHeight="1" x14ac:dyDescent="0.25">
      <c r="A384" s="1">
        <v>2022</v>
      </c>
      <c r="B384" s="1" t="s">
        <v>293</v>
      </c>
      <c r="C384" s="1" t="s">
        <v>1460</v>
      </c>
      <c r="D384" s="1" t="s">
        <v>1461</v>
      </c>
      <c r="E384" s="1" t="s">
        <v>1462</v>
      </c>
      <c r="F384" s="1" t="s">
        <v>1463</v>
      </c>
      <c r="G384" s="1" t="s">
        <v>105</v>
      </c>
      <c r="H384" s="1" t="s">
        <v>298</v>
      </c>
      <c r="I384" s="1">
        <v>3</v>
      </c>
      <c r="J384" s="1">
        <v>2023</v>
      </c>
      <c r="K384" s="1">
        <v>219052</v>
      </c>
      <c r="L384" s="1">
        <v>0</v>
      </c>
      <c r="M384" s="1">
        <f t="array" ref="M384">SUMPRODUCT(MAX(ISNUMBER(SEARCH('Class Rules'!$B$6:$B$85,$E384))*ISNUMBER(SEARCH('Class Rules'!$C$6:$C$85,$F384))*'Class Rules'!$A$6:$A$85))</f>
        <v>42</v>
      </c>
      <c r="N384" s="1" t="str">
        <f t="array" ref="N384">IF($M384=0,'Class Rules'!$D$3,INDEX('Class Rules'!$D$6:$D$85,MATCH($M384,'Class Rules'!$A$6:$A$85,0)))</f>
        <v>Freight LDV</v>
      </c>
      <c r="O384" s="1" t="str">
        <f t="array" ref="O384">IF(SUMPRODUCT(MAX(ISNUMBER(SEARCH(Fuel_Rules!$A$6:$A$30,$E384))*ISNUMBER(SEARCH(Fuel_Rules!$B$6:$B$30,$F384))*(Fuel_Rules!$A$6:$A$30&lt;&gt;"")))&gt;0,"Plug-in hybrid",IF($G384="Diesel","Diesel","Gasoline"))</f>
        <v>Diesel</v>
      </c>
    </row>
    <row r="385" spans="1:15" ht="15" customHeight="1" x14ac:dyDescent="0.25">
      <c r="A385" s="1">
        <v>2022</v>
      </c>
      <c r="B385" s="1" t="s">
        <v>293</v>
      </c>
      <c r="C385" s="1" t="s">
        <v>1464</v>
      </c>
      <c r="D385" s="1" t="s">
        <v>1465</v>
      </c>
      <c r="E385" s="1" t="s">
        <v>1462</v>
      </c>
      <c r="F385" s="1" t="s">
        <v>1466</v>
      </c>
      <c r="G385" s="1" t="s">
        <v>105</v>
      </c>
      <c r="H385" s="1" t="s">
        <v>298</v>
      </c>
      <c r="I385" s="1">
        <v>3</v>
      </c>
      <c r="J385" s="1">
        <v>2023</v>
      </c>
      <c r="K385" s="1">
        <v>222052</v>
      </c>
      <c r="L385" s="1">
        <v>0</v>
      </c>
      <c r="M385" s="1">
        <f t="array" ref="M385">SUMPRODUCT(MAX(ISNUMBER(SEARCH('Class Rules'!$B$6:$B$85,$E385))*ISNUMBER(SEARCH('Class Rules'!$C$6:$C$85,$F385))*'Class Rules'!$A$6:$A$85))</f>
        <v>42</v>
      </c>
      <c r="N385" s="1" t="str">
        <f t="array" ref="N385">IF($M385=0,'Class Rules'!$D$3,INDEX('Class Rules'!$D$6:$D$85,MATCH($M385,'Class Rules'!$A$6:$A$85,0)))</f>
        <v>Freight LDV</v>
      </c>
      <c r="O385" s="1" t="str">
        <f t="array" ref="O385">IF(SUMPRODUCT(MAX(ISNUMBER(SEARCH(Fuel_Rules!$A$6:$A$30,$E385))*ISNUMBER(SEARCH(Fuel_Rules!$B$6:$B$30,$F385))*(Fuel_Rules!$A$6:$A$30&lt;&gt;"")))&gt;0,"Plug-in hybrid",IF($G385="Diesel","Diesel","Gasoline"))</f>
        <v>Diesel</v>
      </c>
    </row>
    <row r="386" spans="1:15" ht="15" customHeight="1" x14ac:dyDescent="0.25">
      <c r="A386" s="1">
        <v>2022</v>
      </c>
      <c r="B386" s="1" t="s">
        <v>293</v>
      </c>
      <c r="C386" s="1" t="s">
        <v>1467</v>
      </c>
      <c r="D386" s="1" t="s">
        <v>1468</v>
      </c>
      <c r="E386" s="1" t="s">
        <v>1462</v>
      </c>
      <c r="F386" s="1" t="s">
        <v>1469</v>
      </c>
      <c r="G386" s="1" t="s">
        <v>105</v>
      </c>
      <c r="H386" s="1" t="s">
        <v>298</v>
      </c>
      <c r="I386" s="1">
        <v>3</v>
      </c>
      <c r="J386" s="1">
        <v>2023</v>
      </c>
      <c r="K386" s="1">
        <v>229904</v>
      </c>
      <c r="L386" s="1">
        <v>0</v>
      </c>
      <c r="M386" s="1">
        <f t="array" ref="M386">SUMPRODUCT(MAX(ISNUMBER(SEARCH('Class Rules'!$B$6:$B$85,$E386))*ISNUMBER(SEARCH('Class Rules'!$C$6:$C$85,$F386))*'Class Rules'!$A$6:$A$85))</f>
        <v>54</v>
      </c>
      <c r="N386" s="1" t="str">
        <f t="array" ref="N386">IF($M386=0,'Class Rules'!$D$3,INDEX('Class Rules'!$D$6:$D$85,MATCH($M386,'Class Rules'!$A$6:$A$85,0)))</f>
        <v>Freight HDV</v>
      </c>
      <c r="O386" s="1" t="str">
        <f t="array" ref="O386">IF(SUMPRODUCT(MAX(ISNUMBER(SEARCH(Fuel_Rules!$A$6:$A$30,$E386))*ISNUMBER(SEARCH(Fuel_Rules!$B$6:$B$30,$F386))*(Fuel_Rules!$A$6:$A$30&lt;&gt;"")))&gt;0,"Plug-in hybrid",IF($G386="Diesel","Diesel","Gasoline"))</f>
        <v>Diesel</v>
      </c>
    </row>
    <row r="387" spans="1:15" ht="15" customHeight="1" x14ac:dyDescent="0.25">
      <c r="A387" s="1">
        <v>2022</v>
      </c>
      <c r="B387" s="1" t="s">
        <v>293</v>
      </c>
      <c r="C387" s="1" t="s">
        <v>1470</v>
      </c>
      <c r="D387" s="1" t="s">
        <v>1471</v>
      </c>
      <c r="E387" s="1" t="s">
        <v>1462</v>
      </c>
      <c r="F387" s="1" t="s">
        <v>1472</v>
      </c>
      <c r="G387" s="1" t="s">
        <v>105</v>
      </c>
      <c r="H387" s="1" t="s">
        <v>298</v>
      </c>
      <c r="I387" s="1">
        <v>3</v>
      </c>
      <c r="J387" s="1">
        <v>2023</v>
      </c>
      <c r="K387" s="1">
        <v>250850</v>
      </c>
      <c r="L387" s="1">
        <v>0</v>
      </c>
      <c r="M387" s="1">
        <f t="array" ref="M387">SUMPRODUCT(MAX(ISNUMBER(SEARCH('Class Rules'!$B$6:$B$85,$E387))*ISNUMBER(SEARCH('Class Rules'!$C$6:$C$85,$F387))*'Class Rules'!$A$6:$A$85))</f>
        <v>54</v>
      </c>
      <c r="N387" s="1" t="str">
        <f t="array" ref="N387">IF($M387=0,'Class Rules'!$D$3,INDEX('Class Rules'!$D$6:$D$85,MATCH($M387,'Class Rules'!$A$6:$A$85,0)))</f>
        <v>Freight HDV</v>
      </c>
      <c r="O387" s="1" t="str">
        <f t="array" ref="O387">IF(SUMPRODUCT(MAX(ISNUMBER(SEARCH(Fuel_Rules!$A$6:$A$30,$E387))*ISNUMBER(SEARCH(Fuel_Rules!$B$6:$B$30,$F387))*(Fuel_Rules!$A$6:$A$30&lt;&gt;"")))&gt;0,"Plug-in hybrid",IF($G387="Diesel","Diesel","Gasoline"))</f>
        <v>Diesel</v>
      </c>
    </row>
    <row r="388" spans="1:15" ht="15" customHeight="1" x14ac:dyDescent="0.25">
      <c r="A388" s="1">
        <v>2022</v>
      </c>
      <c r="B388" s="1" t="s">
        <v>293</v>
      </c>
      <c r="C388" s="1" t="s">
        <v>1473</v>
      </c>
      <c r="D388" s="1" t="s">
        <v>1474</v>
      </c>
      <c r="E388" s="1" t="s">
        <v>1462</v>
      </c>
      <c r="F388" s="1" t="s">
        <v>1475</v>
      </c>
      <c r="G388" s="1" t="s">
        <v>105</v>
      </c>
      <c r="H388" s="1" t="s">
        <v>298</v>
      </c>
      <c r="I388" s="1">
        <v>3</v>
      </c>
      <c r="J388" s="1">
        <v>2023</v>
      </c>
      <c r="K388" s="1">
        <v>204840</v>
      </c>
      <c r="L388" s="1">
        <v>0</v>
      </c>
      <c r="M388" s="1">
        <f t="array" ref="M388">SUMPRODUCT(MAX(ISNUMBER(SEARCH('Class Rules'!$B$6:$B$85,$E388))*ISNUMBER(SEARCH('Class Rules'!$C$6:$C$85,$F388))*'Class Rules'!$A$6:$A$85))</f>
        <v>51</v>
      </c>
      <c r="N388" s="1" t="str">
        <f t="array" ref="N388">IF($M388=0,'Class Rules'!$D$3,INDEX('Class Rules'!$D$6:$D$85,MATCH($M388,'Class Rules'!$A$6:$A$85,0)))</f>
        <v>Freight HDV</v>
      </c>
      <c r="O388" s="1" t="str">
        <f t="array" ref="O388">IF(SUMPRODUCT(MAX(ISNUMBER(SEARCH(Fuel_Rules!$A$6:$A$30,$E388))*ISNUMBER(SEARCH(Fuel_Rules!$B$6:$B$30,$F388))*(Fuel_Rules!$A$6:$A$30&lt;&gt;"")))&gt;0,"Plug-in hybrid",IF($G388="Diesel","Diesel","Gasoline"))</f>
        <v>Diesel</v>
      </c>
    </row>
    <row r="389" spans="1:15" ht="15" customHeight="1" x14ac:dyDescent="0.25">
      <c r="A389" s="1">
        <v>2022</v>
      </c>
      <c r="B389" s="1" t="s">
        <v>293</v>
      </c>
      <c r="C389" s="1" t="s">
        <v>1476</v>
      </c>
      <c r="D389" s="1" t="s">
        <v>1477</v>
      </c>
      <c r="E389" s="1" t="s">
        <v>1462</v>
      </c>
      <c r="F389" s="1" t="s">
        <v>1478</v>
      </c>
      <c r="G389" s="1" t="s">
        <v>105</v>
      </c>
      <c r="H389" s="1" t="s">
        <v>298</v>
      </c>
      <c r="I389" s="1">
        <v>3</v>
      </c>
      <c r="J389" s="1">
        <v>2023</v>
      </c>
      <c r="K389" s="1">
        <v>212595</v>
      </c>
      <c r="L389" s="1">
        <v>0</v>
      </c>
      <c r="M389" s="1">
        <f t="array" ref="M389">SUMPRODUCT(MAX(ISNUMBER(SEARCH('Class Rules'!$B$6:$B$85,$E389))*ISNUMBER(SEARCH('Class Rules'!$C$6:$C$85,$F389))*'Class Rules'!$A$6:$A$85))</f>
        <v>52</v>
      </c>
      <c r="N389" s="1" t="str">
        <f t="array" ref="N389">IF($M389=0,'Class Rules'!$D$3,INDEX('Class Rules'!$D$6:$D$85,MATCH($M389,'Class Rules'!$A$6:$A$85,0)))</f>
        <v>Freight HDV</v>
      </c>
      <c r="O389" s="1" t="str">
        <f t="array" ref="O389">IF(SUMPRODUCT(MAX(ISNUMBER(SEARCH(Fuel_Rules!$A$6:$A$30,$E389))*ISNUMBER(SEARCH(Fuel_Rules!$B$6:$B$30,$F389))*(Fuel_Rules!$A$6:$A$30&lt;&gt;"")))&gt;0,"Plug-in hybrid",IF($G389="Diesel","Diesel","Gasoline"))</f>
        <v>Diesel</v>
      </c>
    </row>
    <row r="390" spans="1:15" ht="15" customHeight="1" x14ac:dyDescent="0.25">
      <c r="A390" s="1">
        <v>2022</v>
      </c>
      <c r="B390" s="1" t="s">
        <v>293</v>
      </c>
      <c r="C390" s="1" t="s">
        <v>1479</v>
      </c>
      <c r="D390" s="1" t="s">
        <v>1480</v>
      </c>
      <c r="E390" s="1" t="s">
        <v>1462</v>
      </c>
      <c r="F390" s="1" t="s">
        <v>1481</v>
      </c>
      <c r="G390" s="1" t="s">
        <v>105</v>
      </c>
      <c r="H390" s="1" t="s">
        <v>298</v>
      </c>
      <c r="I390" s="1">
        <v>3</v>
      </c>
      <c r="J390" s="1">
        <v>2023</v>
      </c>
      <c r="K390" s="1">
        <v>227047</v>
      </c>
      <c r="L390" s="1">
        <v>0</v>
      </c>
      <c r="M390" s="1">
        <f t="array" ref="M390">SUMPRODUCT(MAX(ISNUMBER(SEARCH('Class Rules'!$B$6:$B$85,$E390))*ISNUMBER(SEARCH('Class Rules'!$C$6:$C$85,$F390))*'Class Rules'!$A$6:$A$85))</f>
        <v>51</v>
      </c>
      <c r="N390" s="1" t="str">
        <f t="array" ref="N390">IF($M390=0,'Class Rules'!$D$3,INDEX('Class Rules'!$D$6:$D$85,MATCH($M390,'Class Rules'!$A$6:$A$85,0)))</f>
        <v>Freight HDV</v>
      </c>
      <c r="O390" s="1" t="str">
        <f t="array" ref="O390">IF(SUMPRODUCT(MAX(ISNUMBER(SEARCH(Fuel_Rules!$A$6:$A$30,$E390))*ISNUMBER(SEARCH(Fuel_Rules!$B$6:$B$30,$F390))*(Fuel_Rules!$A$6:$A$30&lt;&gt;"")))&gt;0,"Plug-in hybrid",IF($G390="Diesel","Diesel","Gasoline"))</f>
        <v>Diesel</v>
      </c>
    </row>
    <row r="391" spans="1:15" ht="15" customHeight="1" x14ac:dyDescent="0.25">
      <c r="A391" s="1">
        <v>2022</v>
      </c>
      <c r="B391" s="1" t="s">
        <v>293</v>
      </c>
      <c r="C391" s="1" t="s">
        <v>1482</v>
      </c>
      <c r="D391" s="1" t="s">
        <v>1483</v>
      </c>
      <c r="E391" s="1" t="s">
        <v>1462</v>
      </c>
      <c r="F391" s="1" t="s">
        <v>1484</v>
      </c>
      <c r="G391" s="1" t="s">
        <v>105</v>
      </c>
      <c r="H391" s="1" t="s">
        <v>298</v>
      </c>
      <c r="I391" s="1">
        <v>3</v>
      </c>
      <c r="J391" s="1">
        <v>2023</v>
      </c>
      <c r="K391" s="1">
        <v>236150</v>
      </c>
      <c r="L391" s="1">
        <v>0</v>
      </c>
      <c r="M391" s="1">
        <f t="array" ref="M391">SUMPRODUCT(MAX(ISNUMBER(SEARCH('Class Rules'!$B$6:$B$85,$E391))*ISNUMBER(SEARCH('Class Rules'!$C$6:$C$85,$F391))*'Class Rules'!$A$6:$A$85))</f>
        <v>52</v>
      </c>
      <c r="N391" s="1" t="str">
        <f t="array" ref="N391">IF($M391=0,'Class Rules'!$D$3,INDEX('Class Rules'!$D$6:$D$85,MATCH($M391,'Class Rules'!$A$6:$A$85,0)))</f>
        <v>Freight HDV</v>
      </c>
      <c r="O391" s="1" t="str">
        <f t="array" ref="O391">IF(SUMPRODUCT(MAX(ISNUMBER(SEARCH(Fuel_Rules!$A$6:$A$30,$E391))*ISNUMBER(SEARCH(Fuel_Rules!$B$6:$B$30,$F391))*(Fuel_Rules!$A$6:$A$30&lt;&gt;"")))&gt;0,"Plug-in hybrid",IF($G391="Diesel","Diesel","Gasoline"))</f>
        <v>Diesel</v>
      </c>
    </row>
    <row r="392" spans="1:15" ht="15" customHeight="1" x14ac:dyDescent="0.25">
      <c r="A392" s="1">
        <v>2022</v>
      </c>
      <c r="B392" s="1" t="s">
        <v>293</v>
      </c>
      <c r="C392" s="1" t="s">
        <v>1485</v>
      </c>
      <c r="D392" s="1" t="s">
        <v>1486</v>
      </c>
      <c r="E392" s="1" t="s">
        <v>1462</v>
      </c>
      <c r="F392" s="1" t="s">
        <v>1487</v>
      </c>
      <c r="G392" s="1" t="s">
        <v>105</v>
      </c>
      <c r="H392" s="1" t="s">
        <v>298</v>
      </c>
      <c r="I392" s="1">
        <v>3</v>
      </c>
      <c r="J392" s="1">
        <v>2023</v>
      </c>
      <c r="K392" s="1">
        <v>240464</v>
      </c>
      <c r="L392" s="1">
        <v>0</v>
      </c>
      <c r="M392" s="1">
        <f t="array" ref="M392">SUMPRODUCT(MAX(ISNUMBER(SEARCH('Class Rules'!$B$6:$B$85,$E392))*ISNUMBER(SEARCH('Class Rules'!$C$6:$C$85,$F392))*'Class Rules'!$A$6:$A$85))</f>
        <v>55</v>
      </c>
      <c r="N392" s="1" t="str">
        <f t="array" ref="N392">IF($M392=0,'Class Rules'!$D$3,INDEX('Class Rules'!$D$6:$D$85,MATCH($M392,'Class Rules'!$A$6:$A$85,0)))</f>
        <v>Freight HDV</v>
      </c>
      <c r="O392" s="1" t="str">
        <f t="array" ref="O392">IF(SUMPRODUCT(MAX(ISNUMBER(SEARCH(Fuel_Rules!$A$6:$A$30,$E392))*ISNUMBER(SEARCH(Fuel_Rules!$B$6:$B$30,$F392))*(Fuel_Rules!$A$6:$A$30&lt;&gt;"")))&gt;0,"Plug-in hybrid",IF($G392="Diesel","Diesel","Gasoline"))</f>
        <v>Diesel</v>
      </c>
    </row>
    <row r="393" spans="1:15" ht="15" customHeight="1" x14ac:dyDescent="0.25">
      <c r="A393" s="1">
        <v>2022</v>
      </c>
      <c r="B393" s="1" t="s">
        <v>293</v>
      </c>
      <c r="C393" s="1" t="s">
        <v>1488</v>
      </c>
      <c r="D393" s="1" t="s">
        <v>1489</v>
      </c>
      <c r="E393" s="1" t="s">
        <v>1462</v>
      </c>
      <c r="F393" s="1" t="s">
        <v>1490</v>
      </c>
      <c r="G393" s="1" t="s">
        <v>105</v>
      </c>
      <c r="H393" s="1" t="s">
        <v>298</v>
      </c>
      <c r="I393" s="1">
        <v>3</v>
      </c>
      <c r="J393" s="1">
        <v>2023</v>
      </c>
      <c r="K393" s="1">
        <v>264523</v>
      </c>
      <c r="L393" s="1">
        <v>0</v>
      </c>
      <c r="M393" s="1">
        <f t="array" ref="M393">SUMPRODUCT(MAX(ISNUMBER(SEARCH('Class Rules'!$B$6:$B$85,$E393))*ISNUMBER(SEARCH('Class Rules'!$C$6:$C$85,$F393))*'Class Rules'!$A$6:$A$85))</f>
        <v>52</v>
      </c>
      <c r="N393" s="1" t="str">
        <f t="array" ref="N393">IF($M393=0,'Class Rules'!$D$3,INDEX('Class Rules'!$D$6:$D$85,MATCH($M393,'Class Rules'!$A$6:$A$85,0)))</f>
        <v>Freight HDV</v>
      </c>
      <c r="O393" s="1" t="str">
        <f t="array" ref="O393">IF(SUMPRODUCT(MAX(ISNUMBER(SEARCH(Fuel_Rules!$A$6:$A$30,$E393))*ISNUMBER(SEARCH(Fuel_Rules!$B$6:$B$30,$F393))*(Fuel_Rules!$A$6:$A$30&lt;&gt;"")))&gt;0,"Plug-in hybrid",IF($G393="Diesel","Diesel","Gasoline"))</f>
        <v>Diesel</v>
      </c>
    </row>
    <row r="394" spans="1:15" ht="15" customHeight="1" x14ac:dyDescent="0.25">
      <c r="A394" s="1">
        <v>2022</v>
      </c>
      <c r="B394" s="1" t="s">
        <v>293</v>
      </c>
      <c r="C394" s="1" t="s">
        <v>1491</v>
      </c>
      <c r="D394" s="1" t="s">
        <v>1492</v>
      </c>
      <c r="E394" s="1" t="s">
        <v>1462</v>
      </c>
      <c r="F394" s="1" t="s">
        <v>1493</v>
      </c>
      <c r="G394" s="1" t="s">
        <v>105</v>
      </c>
      <c r="H394" s="1" t="s">
        <v>298</v>
      </c>
      <c r="I394" s="1">
        <v>3</v>
      </c>
      <c r="J394" s="1">
        <v>2023</v>
      </c>
      <c r="K394" s="1">
        <v>267738</v>
      </c>
      <c r="L394" s="1">
        <v>0</v>
      </c>
      <c r="M394" s="1">
        <f t="array" ref="M394">SUMPRODUCT(MAX(ISNUMBER(SEARCH('Class Rules'!$B$6:$B$85,$E394))*ISNUMBER(SEARCH('Class Rules'!$C$6:$C$85,$F394))*'Class Rules'!$A$6:$A$85))</f>
        <v>52</v>
      </c>
      <c r="N394" s="1" t="str">
        <f t="array" ref="N394">IF($M394=0,'Class Rules'!$D$3,INDEX('Class Rules'!$D$6:$D$85,MATCH($M394,'Class Rules'!$A$6:$A$85,0)))</f>
        <v>Freight HDV</v>
      </c>
      <c r="O394" s="1" t="str">
        <f t="array" ref="O394">IF(SUMPRODUCT(MAX(ISNUMBER(SEARCH(Fuel_Rules!$A$6:$A$30,$E394))*ISNUMBER(SEARCH(Fuel_Rules!$B$6:$B$30,$F394))*(Fuel_Rules!$A$6:$A$30&lt;&gt;"")))&gt;0,"Plug-in hybrid",IF($G394="Diesel","Diesel","Gasoline"))</f>
        <v>Diesel</v>
      </c>
    </row>
    <row r="395" spans="1:15" ht="15" customHeight="1" x14ac:dyDescent="0.25">
      <c r="A395" s="1">
        <v>2022</v>
      </c>
      <c r="B395" s="1" t="s">
        <v>293</v>
      </c>
      <c r="C395" s="1" t="s">
        <v>1494</v>
      </c>
      <c r="D395" s="1" t="s">
        <v>1495</v>
      </c>
      <c r="E395" s="1" t="s">
        <v>1462</v>
      </c>
      <c r="F395" s="1" t="s">
        <v>1496</v>
      </c>
      <c r="G395" s="1" t="s">
        <v>105</v>
      </c>
      <c r="H395" s="1" t="s">
        <v>298</v>
      </c>
      <c r="I395" s="1">
        <v>2.2999999999999998</v>
      </c>
      <c r="J395" s="1">
        <v>2023</v>
      </c>
      <c r="K395" s="1">
        <v>242676</v>
      </c>
      <c r="L395" s="1">
        <v>0</v>
      </c>
      <c r="M395" s="1">
        <f t="array" ref="M395">SUMPRODUCT(MAX(ISNUMBER(SEARCH('Class Rules'!$B$6:$B$85,$E395))*ISNUMBER(SEARCH('Class Rules'!$C$6:$C$85,$F395))*'Class Rules'!$A$6:$A$85))</f>
        <v>40</v>
      </c>
      <c r="N395" s="1" t="str">
        <f t="array" ref="N395">IF($M395=0,'Class Rules'!$D$3,INDEX('Class Rules'!$D$6:$D$85,MATCH($M395,'Class Rules'!$A$6:$A$85,0)))</f>
        <v>Freight LDV</v>
      </c>
      <c r="O395" s="1" t="str">
        <f t="array" ref="O395">IF(SUMPRODUCT(MAX(ISNUMBER(SEARCH(Fuel_Rules!$A$6:$A$30,$E395))*ISNUMBER(SEARCH(Fuel_Rules!$B$6:$B$30,$F395))*(Fuel_Rules!$A$6:$A$30&lt;&gt;"")))&gt;0,"Plug-in hybrid",IF($G395="Diesel","Diesel","Gasoline"))</f>
        <v>Diesel</v>
      </c>
    </row>
    <row r="396" spans="1:15" ht="15" customHeight="1" x14ac:dyDescent="0.25">
      <c r="A396" s="1">
        <v>2022</v>
      </c>
      <c r="B396" s="1" t="s">
        <v>293</v>
      </c>
      <c r="C396" s="1" t="s">
        <v>1497</v>
      </c>
      <c r="D396" s="1" t="s">
        <v>1498</v>
      </c>
      <c r="E396" s="1" t="s">
        <v>1462</v>
      </c>
      <c r="F396" s="1" t="s">
        <v>1499</v>
      </c>
      <c r="G396" s="1" t="s">
        <v>105</v>
      </c>
      <c r="H396" s="1" t="s">
        <v>298</v>
      </c>
      <c r="I396" s="1">
        <v>2.2999999999999998</v>
      </c>
      <c r="J396" s="1">
        <v>2023</v>
      </c>
      <c r="K396" s="1">
        <v>237970</v>
      </c>
      <c r="L396" s="1">
        <v>0</v>
      </c>
      <c r="M396" s="1">
        <f t="array" ref="M396">SUMPRODUCT(MAX(ISNUMBER(SEARCH('Class Rules'!$B$6:$B$85,$E396))*ISNUMBER(SEARCH('Class Rules'!$C$6:$C$85,$F396))*'Class Rules'!$A$6:$A$85))</f>
        <v>40</v>
      </c>
      <c r="N396" s="1" t="str">
        <f t="array" ref="N396">IF($M396=0,'Class Rules'!$D$3,INDEX('Class Rules'!$D$6:$D$85,MATCH($M396,'Class Rules'!$A$6:$A$85,0)))</f>
        <v>Freight LDV</v>
      </c>
      <c r="O396" s="1" t="str">
        <f t="array" ref="O396">IF(SUMPRODUCT(MAX(ISNUMBER(SEARCH(Fuel_Rules!$A$6:$A$30,$E396))*ISNUMBER(SEARCH(Fuel_Rules!$B$6:$B$30,$F396))*(Fuel_Rules!$A$6:$A$30&lt;&gt;"")))&gt;0,"Plug-in hybrid",IF($G396="Diesel","Diesel","Gasoline"))</f>
        <v>Diesel</v>
      </c>
    </row>
    <row r="397" spans="1:15" ht="15" customHeight="1" x14ac:dyDescent="0.25">
      <c r="A397" s="1">
        <v>2022</v>
      </c>
      <c r="B397" s="1" t="s">
        <v>293</v>
      </c>
      <c r="C397" s="1" t="s">
        <v>1500</v>
      </c>
      <c r="D397" s="1" t="s">
        <v>1501</v>
      </c>
      <c r="E397" s="1" t="s">
        <v>1462</v>
      </c>
      <c r="F397" s="1" t="s">
        <v>1502</v>
      </c>
      <c r="G397" s="1" t="s">
        <v>105</v>
      </c>
      <c r="H397" s="1" t="s">
        <v>298</v>
      </c>
      <c r="I397" s="1">
        <v>2.2999999999999998</v>
      </c>
      <c r="J397" s="1">
        <v>2023</v>
      </c>
      <c r="K397" s="1">
        <v>237343</v>
      </c>
      <c r="L397" s="1">
        <v>0</v>
      </c>
      <c r="M397" s="1">
        <f t="array" ref="M397">SUMPRODUCT(MAX(ISNUMBER(SEARCH('Class Rules'!$B$6:$B$85,$E397))*ISNUMBER(SEARCH('Class Rules'!$C$6:$C$85,$F397))*'Class Rules'!$A$6:$A$85))</f>
        <v>40</v>
      </c>
      <c r="N397" s="1" t="str">
        <f t="array" ref="N397">IF($M397=0,'Class Rules'!$D$3,INDEX('Class Rules'!$D$6:$D$85,MATCH($M397,'Class Rules'!$A$6:$A$85,0)))</f>
        <v>Freight LDV</v>
      </c>
      <c r="O397" s="1" t="str">
        <f t="array" ref="O397">IF(SUMPRODUCT(MAX(ISNUMBER(SEARCH(Fuel_Rules!$A$6:$A$30,$E397))*ISNUMBER(SEARCH(Fuel_Rules!$B$6:$B$30,$F397))*(Fuel_Rules!$A$6:$A$30&lt;&gt;"")))&gt;0,"Plug-in hybrid",IF($G397="Diesel","Diesel","Gasoline"))</f>
        <v>Diesel</v>
      </c>
    </row>
    <row r="398" spans="1:15" ht="15" customHeight="1" x14ac:dyDescent="0.25">
      <c r="A398" s="1">
        <v>2022</v>
      </c>
      <c r="B398" s="1" t="s">
        <v>293</v>
      </c>
      <c r="C398" s="1" t="s">
        <v>1503</v>
      </c>
      <c r="D398" s="1" t="s">
        <v>1504</v>
      </c>
      <c r="E398" s="1" t="s">
        <v>1462</v>
      </c>
      <c r="F398" s="1" t="s">
        <v>1505</v>
      </c>
      <c r="G398" s="1" t="s">
        <v>105</v>
      </c>
      <c r="H398" s="1" t="s">
        <v>298</v>
      </c>
      <c r="I398" s="1">
        <v>2.2999999999999998</v>
      </c>
      <c r="J398" s="1">
        <v>2023</v>
      </c>
      <c r="K398" s="1">
        <v>234615</v>
      </c>
      <c r="L398" s="1">
        <v>0</v>
      </c>
      <c r="M398" s="1">
        <f t="array" ref="M398">SUMPRODUCT(MAX(ISNUMBER(SEARCH('Class Rules'!$B$6:$B$85,$E398))*ISNUMBER(SEARCH('Class Rules'!$C$6:$C$85,$F398))*'Class Rules'!$A$6:$A$85))</f>
        <v>40</v>
      </c>
      <c r="N398" s="1" t="str">
        <f t="array" ref="N398">IF($M398=0,'Class Rules'!$D$3,INDEX('Class Rules'!$D$6:$D$85,MATCH($M398,'Class Rules'!$A$6:$A$85,0)))</f>
        <v>Freight LDV</v>
      </c>
      <c r="O398" s="1" t="str">
        <f t="array" ref="O398">IF(SUMPRODUCT(MAX(ISNUMBER(SEARCH(Fuel_Rules!$A$6:$A$30,$E398))*ISNUMBER(SEARCH(Fuel_Rules!$B$6:$B$30,$F398))*(Fuel_Rules!$A$6:$A$30&lt;&gt;"")))&gt;0,"Plug-in hybrid",IF($G398="Diesel","Diesel","Gasoline"))</f>
        <v>Diesel</v>
      </c>
    </row>
    <row r="399" spans="1:15" ht="15" customHeight="1" x14ac:dyDescent="0.25">
      <c r="A399" s="1">
        <v>2022</v>
      </c>
      <c r="B399" s="1" t="s">
        <v>293</v>
      </c>
      <c r="C399" s="1" t="s">
        <v>1506</v>
      </c>
      <c r="D399" s="1" t="s">
        <v>1507</v>
      </c>
      <c r="E399" s="1" t="s">
        <v>1462</v>
      </c>
      <c r="F399" s="1" t="s">
        <v>1508</v>
      </c>
      <c r="G399" s="1" t="s">
        <v>105</v>
      </c>
      <c r="H399" s="1" t="s">
        <v>298</v>
      </c>
      <c r="I399" s="1">
        <v>2.2999999999999998</v>
      </c>
      <c r="J399" s="1">
        <v>2023</v>
      </c>
      <c r="K399" s="1">
        <v>197576</v>
      </c>
      <c r="L399" s="1">
        <v>0</v>
      </c>
      <c r="M399" s="1">
        <f t="array" ref="M399">SUMPRODUCT(MAX(ISNUMBER(SEARCH('Class Rules'!$B$6:$B$85,$E399))*ISNUMBER(SEARCH('Class Rules'!$C$6:$C$85,$F399))*'Class Rules'!$A$6:$A$85))</f>
        <v>40</v>
      </c>
      <c r="N399" s="1" t="str">
        <f t="array" ref="N399">IF($M399=0,'Class Rules'!$D$3,INDEX('Class Rules'!$D$6:$D$85,MATCH($M399,'Class Rules'!$A$6:$A$85,0)))</f>
        <v>Freight LDV</v>
      </c>
      <c r="O399" s="1" t="str">
        <f t="array" ref="O399">IF(SUMPRODUCT(MAX(ISNUMBER(SEARCH(Fuel_Rules!$A$6:$A$30,$E399))*ISNUMBER(SEARCH(Fuel_Rules!$B$6:$B$30,$F399))*(Fuel_Rules!$A$6:$A$30&lt;&gt;"")))&gt;0,"Plug-in hybrid",IF($G399="Diesel","Diesel","Gasoline"))</f>
        <v>Diesel</v>
      </c>
    </row>
    <row r="400" spans="1:15" ht="15" customHeight="1" x14ac:dyDescent="0.25">
      <c r="A400" s="1">
        <v>2022</v>
      </c>
      <c r="B400" s="1" t="s">
        <v>293</v>
      </c>
      <c r="C400" s="1" t="s">
        <v>1509</v>
      </c>
      <c r="D400" s="1" t="s">
        <v>1510</v>
      </c>
      <c r="E400" s="1" t="s">
        <v>1462</v>
      </c>
      <c r="F400" s="1" t="s">
        <v>1511</v>
      </c>
      <c r="G400" s="1" t="s">
        <v>105</v>
      </c>
      <c r="H400" s="1" t="s">
        <v>298</v>
      </c>
      <c r="I400" s="1">
        <v>3</v>
      </c>
      <c r="J400" s="1">
        <v>2023</v>
      </c>
      <c r="K400" s="1">
        <v>243326</v>
      </c>
      <c r="L400" s="1">
        <v>0</v>
      </c>
      <c r="M400" s="1">
        <f t="array" ref="M400">SUMPRODUCT(MAX(ISNUMBER(SEARCH('Class Rules'!$B$6:$B$85,$E400))*ISNUMBER(SEARCH('Class Rules'!$C$6:$C$85,$F400))*'Class Rules'!$A$6:$A$85))</f>
        <v>51</v>
      </c>
      <c r="N400" s="1" t="str">
        <f t="array" ref="N400">IF($M400=0,'Class Rules'!$D$3,INDEX('Class Rules'!$D$6:$D$85,MATCH($M400,'Class Rules'!$A$6:$A$85,0)))</f>
        <v>Freight HDV</v>
      </c>
      <c r="O400" s="1" t="str">
        <f t="array" ref="O400">IF(SUMPRODUCT(MAX(ISNUMBER(SEARCH(Fuel_Rules!$A$6:$A$30,$E400))*ISNUMBER(SEARCH(Fuel_Rules!$B$6:$B$30,$F400))*(Fuel_Rules!$A$6:$A$30&lt;&gt;"")))&gt;0,"Plug-in hybrid",IF($G400="Diesel","Diesel","Gasoline"))</f>
        <v>Diesel</v>
      </c>
    </row>
    <row r="401" spans="1:15" ht="15" customHeight="1" x14ac:dyDescent="0.25">
      <c r="A401" s="1">
        <v>2022</v>
      </c>
      <c r="B401" s="1" t="s">
        <v>293</v>
      </c>
      <c r="C401" s="1" t="s">
        <v>1512</v>
      </c>
      <c r="D401" s="1" t="s">
        <v>1513</v>
      </c>
      <c r="E401" s="1" t="s">
        <v>1462</v>
      </c>
      <c r="F401" s="1" t="s">
        <v>1514</v>
      </c>
      <c r="G401" s="1" t="s">
        <v>105</v>
      </c>
      <c r="H401" s="1" t="s">
        <v>298</v>
      </c>
      <c r="I401" s="1">
        <v>3</v>
      </c>
      <c r="J401" s="1">
        <v>2023</v>
      </c>
      <c r="K401" s="1">
        <v>234602</v>
      </c>
      <c r="L401" s="1">
        <v>0</v>
      </c>
      <c r="M401" s="1">
        <f t="array" ref="M401">SUMPRODUCT(MAX(ISNUMBER(SEARCH('Class Rules'!$B$6:$B$85,$E401))*ISNUMBER(SEARCH('Class Rules'!$C$6:$C$85,$F401))*'Class Rules'!$A$6:$A$85))</f>
        <v>53</v>
      </c>
      <c r="N401" s="1" t="str">
        <f t="array" ref="N401">IF($M401=0,'Class Rules'!$D$3,INDEX('Class Rules'!$D$6:$D$85,MATCH($M401,'Class Rules'!$A$6:$A$85,0)))</f>
        <v>Freight HDV</v>
      </c>
      <c r="O401" s="1" t="str">
        <f t="array" ref="O401">IF(SUMPRODUCT(MAX(ISNUMBER(SEARCH(Fuel_Rules!$A$6:$A$30,$E401))*ISNUMBER(SEARCH(Fuel_Rules!$B$6:$B$30,$F401))*(Fuel_Rules!$A$6:$A$30&lt;&gt;"")))&gt;0,"Plug-in hybrid",IF($G401="Diesel","Diesel","Gasoline"))</f>
        <v>Diesel</v>
      </c>
    </row>
    <row r="402" spans="1:15" ht="15" customHeight="1" x14ac:dyDescent="0.25">
      <c r="A402" s="1">
        <v>2022</v>
      </c>
      <c r="B402" s="1" t="s">
        <v>293</v>
      </c>
      <c r="C402" s="1" t="s">
        <v>1515</v>
      </c>
      <c r="D402" s="1" t="s">
        <v>1516</v>
      </c>
      <c r="E402" s="1" t="s">
        <v>1517</v>
      </c>
      <c r="F402" s="1" t="s">
        <v>1518</v>
      </c>
      <c r="G402" s="1" t="s">
        <v>103</v>
      </c>
      <c r="H402" s="1" t="s">
        <v>298</v>
      </c>
      <c r="I402" s="1">
        <v>1.5</v>
      </c>
      <c r="J402" s="1">
        <v>2023</v>
      </c>
      <c r="K402" s="1">
        <v>76664</v>
      </c>
      <c r="L402" s="1">
        <v>0</v>
      </c>
      <c r="M402" s="1">
        <f t="array" ref="M402">SUMPRODUCT(MAX(ISNUMBER(SEARCH('Class Rules'!$B$6:$B$85,$E402))*ISNUMBER(SEARCH('Class Rules'!$C$6:$C$85,$F402))*'Class Rules'!$A$6:$A$85))</f>
        <v>0</v>
      </c>
      <c r="N402" s="1" t="str">
        <f t="array" ref="N402">IF($M402=0,'Class Rules'!$D$3,INDEX('Class Rules'!$D$6:$D$85,MATCH($M402,'Class Rules'!$A$6:$A$85,0)))</f>
        <v>Passenger LDV</v>
      </c>
      <c r="O402" s="1" t="str">
        <f t="array" ref="O402">IF(SUMPRODUCT(MAX(ISNUMBER(SEARCH(Fuel_Rules!$A$6:$A$30,$E402))*ISNUMBER(SEARCH(Fuel_Rules!$B$6:$B$30,$F402))*(Fuel_Rules!$A$6:$A$30&lt;&gt;"")))&gt;0,"Plug-in hybrid",IF($G402="Diesel","Diesel","Gasoline"))</f>
        <v>Gasoline</v>
      </c>
    </row>
    <row r="403" spans="1:15" ht="15" customHeight="1" x14ac:dyDescent="0.25">
      <c r="A403" s="1">
        <v>2022</v>
      </c>
      <c r="B403" s="1" t="s">
        <v>293</v>
      </c>
      <c r="C403" s="1" t="s">
        <v>1519</v>
      </c>
      <c r="D403" s="1" t="s">
        <v>1520</v>
      </c>
      <c r="E403" s="1" t="s">
        <v>1517</v>
      </c>
      <c r="F403" s="1" t="s">
        <v>1521</v>
      </c>
      <c r="G403" s="1" t="s">
        <v>105</v>
      </c>
      <c r="H403" s="1" t="s">
        <v>298</v>
      </c>
      <c r="I403" s="1">
        <v>2</v>
      </c>
      <c r="J403" s="1">
        <v>2023</v>
      </c>
      <c r="K403" s="1">
        <v>133990</v>
      </c>
      <c r="L403" s="1">
        <v>0</v>
      </c>
      <c r="M403" s="1">
        <f t="array" ref="M403">SUMPRODUCT(MAX(ISNUMBER(SEARCH('Class Rules'!$B$6:$B$85,$E403))*ISNUMBER(SEARCH('Class Rules'!$C$6:$C$85,$F403))*'Class Rules'!$A$6:$A$85))</f>
        <v>0</v>
      </c>
      <c r="N403" s="1" t="str">
        <f t="array" ref="N403">IF($M403=0,'Class Rules'!$D$3,INDEX('Class Rules'!$D$6:$D$85,MATCH($M403,'Class Rules'!$A$6:$A$85,0)))</f>
        <v>Passenger LDV</v>
      </c>
      <c r="O403" s="1" t="str">
        <f t="array" ref="O403">IF(SUMPRODUCT(MAX(ISNUMBER(SEARCH(Fuel_Rules!$A$6:$A$30,$E403))*ISNUMBER(SEARCH(Fuel_Rules!$B$6:$B$30,$F403))*(Fuel_Rules!$A$6:$A$30&lt;&gt;"")))&gt;0,"Plug-in hybrid",IF($G403="Diesel","Diesel","Gasoline"))</f>
        <v>Diesel</v>
      </c>
    </row>
    <row r="404" spans="1:15" ht="15" customHeight="1" x14ac:dyDescent="0.25">
      <c r="A404" s="1">
        <v>2022</v>
      </c>
      <c r="B404" s="1" t="s">
        <v>293</v>
      </c>
      <c r="C404" s="1" t="s">
        <v>1522</v>
      </c>
      <c r="D404" s="1" t="s">
        <v>1523</v>
      </c>
      <c r="E404" s="1" t="s">
        <v>1517</v>
      </c>
      <c r="F404" s="1" t="s">
        <v>1524</v>
      </c>
      <c r="G404" s="1" t="s">
        <v>103</v>
      </c>
      <c r="H404" s="1" t="s">
        <v>437</v>
      </c>
      <c r="I404" s="1">
        <v>1.6</v>
      </c>
      <c r="J404" s="1">
        <v>2023</v>
      </c>
      <c r="K404" s="1">
        <v>90895</v>
      </c>
      <c r="L404" s="1">
        <v>0</v>
      </c>
      <c r="M404" s="1">
        <f t="array" ref="M404">SUMPRODUCT(MAX(ISNUMBER(SEARCH('Class Rules'!$B$6:$B$85,$E404))*ISNUMBER(SEARCH('Class Rules'!$C$6:$C$85,$F404))*'Class Rules'!$A$6:$A$85))</f>
        <v>0</v>
      </c>
      <c r="N404" s="1" t="str">
        <f t="array" ref="N404">IF($M404=0,'Class Rules'!$D$3,INDEX('Class Rules'!$D$6:$D$85,MATCH($M404,'Class Rules'!$A$6:$A$85,0)))</f>
        <v>Passenger LDV</v>
      </c>
      <c r="O404" s="1" t="str">
        <f t="array" ref="O404">IF(SUMPRODUCT(MAX(ISNUMBER(SEARCH(Fuel_Rules!$A$6:$A$30,$E404))*ISNUMBER(SEARCH(Fuel_Rules!$B$6:$B$30,$F404))*(Fuel_Rules!$A$6:$A$30&lt;&gt;"")))&gt;0,"Plug-in hybrid",IF($G404="Diesel","Diesel","Gasoline"))</f>
        <v>Gasoline</v>
      </c>
    </row>
    <row r="405" spans="1:15" ht="15" customHeight="1" x14ac:dyDescent="0.25">
      <c r="A405" s="1">
        <v>2022</v>
      </c>
      <c r="B405" s="1" t="s">
        <v>293</v>
      </c>
      <c r="C405" s="1" t="s">
        <v>1525</v>
      </c>
      <c r="D405" s="1" t="s">
        <v>1526</v>
      </c>
      <c r="E405" s="1" t="s">
        <v>1517</v>
      </c>
      <c r="F405" s="1" t="s">
        <v>1527</v>
      </c>
      <c r="G405" s="1" t="s">
        <v>103</v>
      </c>
      <c r="H405" s="1" t="s">
        <v>437</v>
      </c>
      <c r="I405" s="1">
        <v>1.6</v>
      </c>
      <c r="J405" s="1">
        <v>2023</v>
      </c>
      <c r="K405" s="1">
        <v>111295</v>
      </c>
      <c r="L405" s="1">
        <v>0</v>
      </c>
      <c r="M405" s="1">
        <f t="array" ref="M405">SUMPRODUCT(MAX(ISNUMBER(SEARCH('Class Rules'!$B$6:$B$85,$E405))*ISNUMBER(SEARCH('Class Rules'!$C$6:$C$85,$F405))*'Class Rules'!$A$6:$A$85))</f>
        <v>0</v>
      </c>
      <c r="N405" s="1" t="str">
        <f t="array" ref="N405">IF($M405=0,'Class Rules'!$D$3,INDEX('Class Rules'!$D$6:$D$85,MATCH($M405,'Class Rules'!$A$6:$A$85,0)))</f>
        <v>Passenger LDV</v>
      </c>
      <c r="O405" s="1" t="str">
        <f t="array" ref="O405">IF(SUMPRODUCT(MAX(ISNUMBER(SEARCH(Fuel_Rules!$A$6:$A$30,$E405))*ISNUMBER(SEARCH(Fuel_Rules!$B$6:$B$30,$F405))*(Fuel_Rules!$A$6:$A$30&lt;&gt;"")))&gt;0,"Plug-in hybrid",IF($G405="Diesel","Diesel","Gasoline"))</f>
        <v>Gasoline</v>
      </c>
    </row>
    <row r="406" spans="1:15" ht="15" customHeight="1" x14ac:dyDescent="0.25">
      <c r="A406" s="1">
        <v>2022</v>
      </c>
      <c r="B406" s="1" t="s">
        <v>293</v>
      </c>
      <c r="C406" s="1" t="s">
        <v>1528</v>
      </c>
      <c r="D406" s="1" t="s">
        <v>1529</v>
      </c>
      <c r="E406" s="1" t="s">
        <v>1517</v>
      </c>
      <c r="F406" s="1" t="s">
        <v>1530</v>
      </c>
      <c r="G406" s="1" t="s">
        <v>103</v>
      </c>
      <c r="H406" s="1" t="s">
        <v>437</v>
      </c>
      <c r="I406" s="1">
        <v>2</v>
      </c>
      <c r="J406" s="1">
        <v>2023</v>
      </c>
      <c r="K406" s="1">
        <v>161530</v>
      </c>
      <c r="L406" s="1">
        <v>0</v>
      </c>
      <c r="M406" s="1">
        <f t="array" ref="M406">SUMPRODUCT(MAX(ISNUMBER(SEARCH('Class Rules'!$B$6:$B$85,$E406))*ISNUMBER(SEARCH('Class Rules'!$C$6:$C$85,$F406))*'Class Rules'!$A$6:$A$85))</f>
        <v>0</v>
      </c>
      <c r="N406" s="1" t="str">
        <f t="array" ref="N406">IF($M406=0,'Class Rules'!$D$3,INDEX('Class Rules'!$D$6:$D$85,MATCH($M406,'Class Rules'!$A$6:$A$85,0)))</f>
        <v>Passenger LDV</v>
      </c>
      <c r="O406" s="1" t="str">
        <f t="array" ref="O406">IF(SUMPRODUCT(MAX(ISNUMBER(SEARCH(Fuel_Rules!$A$6:$A$30,$E406))*ISNUMBER(SEARCH(Fuel_Rules!$B$6:$B$30,$F406))*(Fuel_Rules!$A$6:$A$30&lt;&gt;"")))&gt;0,"Plug-in hybrid",IF($G406="Diesel","Diesel","Gasoline"))</f>
        <v>Gasoline</v>
      </c>
    </row>
    <row r="407" spans="1:15" ht="15" customHeight="1" x14ac:dyDescent="0.25">
      <c r="A407" s="1">
        <v>2022</v>
      </c>
      <c r="B407" s="1" t="s">
        <v>293</v>
      </c>
      <c r="C407" s="1" t="s">
        <v>1531</v>
      </c>
      <c r="D407" s="1" t="s">
        <v>1532</v>
      </c>
      <c r="E407" s="1" t="s">
        <v>1517</v>
      </c>
      <c r="F407" s="1" t="s">
        <v>1533</v>
      </c>
      <c r="G407" s="1" t="s">
        <v>103</v>
      </c>
      <c r="H407" s="1" t="s">
        <v>437</v>
      </c>
      <c r="I407" s="1">
        <v>1.5</v>
      </c>
      <c r="J407" s="1">
        <v>2023</v>
      </c>
      <c r="K407" s="1">
        <v>125085</v>
      </c>
      <c r="L407" s="1">
        <v>0</v>
      </c>
      <c r="M407" s="1">
        <f t="array" ref="M407">SUMPRODUCT(MAX(ISNUMBER(SEARCH('Class Rules'!$B$6:$B$85,$E407))*ISNUMBER(SEARCH('Class Rules'!$C$6:$C$85,$F407))*'Class Rules'!$A$6:$A$85))</f>
        <v>0</v>
      </c>
      <c r="N407" s="1" t="str">
        <f t="array" ref="N407">IF($M407=0,'Class Rules'!$D$3,INDEX('Class Rules'!$D$6:$D$85,MATCH($M407,'Class Rules'!$A$6:$A$85,0)))</f>
        <v>Passenger LDV</v>
      </c>
      <c r="O407" s="1" t="str">
        <f t="array" ref="O407">IF(SUMPRODUCT(MAX(ISNUMBER(SEARCH(Fuel_Rules!$A$6:$A$30,$E407))*ISNUMBER(SEARCH(Fuel_Rules!$B$6:$B$30,$F407))*(Fuel_Rules!$A$6:$A$30&lt;&gt;"")))&gt;0,"Plug-in hybrid",IF($G407="Diesel","Diesel","Gasoline"))</f>
        <v>Gasoline</v>
      </c>
    </row>
    <row r="408" spans="1:15" ht="15" customHeight="1" x14ac:dyDescent="0.25">
      <c r="A408" s="1">
        <v>2022</v>
      </c>
      <c r="B408" s="1" t="s">
        <v>293</v>
      </c>
      <c r="C408" s="1" t="s">
        <v>1534</v>
      </c>
      <c r="D408" s="1" t="s">
        <v>1535</v>
      </c>
      <c r="E408" s="1" t="s">
        <v>1517</v>
      </c>
      <c r="F408" s="1" t="s">
        <v>1536</v>
      </c>
      <c r="G408" s="1" t="s">
        <v>103</v>
      </c>
      <c r="H408" s="1" t="s">
        <v>298</v>
      </c>
      <c r="I408" s="1">
        <v>1.5</v>
      </c>
      <c r="J408" s="1">
        <v>2023</v>
      </c>
      <c r="K408" s="1">
        <v>98990</v>
      </c>
      <c r="L408" s="1">
        <v>0</v>
      </c>
      <c r="M408" s="1">
        <f t="array" ref="M408">SUMPRODUCT(MAX(ISNUMBER(SEARCH('Class Rules'!$B$6:$B$85,$E408))*ISNUMBER(SEARCH('Class Rules'!$C$6:$C$85,$F408))*'Class Rules'!$A$6:$A$85))</f>
        <v>0</v>
      </c>
      <c r="N408" s="1" t="str">
        <f t="array" ref="N408">IF($M408=0,'Class Rules'!$D$3,INDEX('Class Rules'!$D$6:$D$85,MATCH($M408,'Class Rules'!$A$6:$A$85,0)))</f>
        <v>Passenger LDV</v>
      </c>
      <c r="O408" s="1" t="str">
        <f t="array" ref="O408">IF(SUMPRODUCT(MAX(ISNUMBER(SEARCH(Fuel_Rules!$A$6:$A$30,$E408))*ISNUMBER(SEARCH(Fuel_Rules!$B$6:$B$30,$F408))*(Fuel_Rules!$A$6:$A$30&lt;&gt;"")))&gt;0,"Plug-in hybrid",IF($G408="Diesel","Diesel","Gasoline"))</f>
        <v>Gasoline</v>
      </c>
    </row>
    <row r="409" spans="1:15" ht="15" customHeight="1" x14ac:dyDescent="0.25">
      <c r="A409" s="1">
        <v>2022</v>
      </c>
      <c r="B409" s="1" t="s">
        <v>293</v>
      </c>
      <c r="C409" s="1" t="s">
        <v>1537</v>
      </c>
      <c r="D409" s="1" t="s">
        <v>1538</v>
      </c>
      <c r="E409" s="1" t="s">
        <v>1517</v>
      </c>
      <c r="F409" s="1" t="s">
        <v>1539</v>
      </c>
      <c r="G409" s="1" t="s">
        <v>103</v>
      </c>
      <c r="H409" s="1" t="s">
        <v>437</v>
      </c>
      <c r="I409" s="1">
        <v>1.6</v>
      </c>
      <c r="J409" s="1">
        <v>2023</v>
      </c>
      <c r="K409" s="1">
        <v>110490</v>
      </c>
      <c r="L409" s="1">
        <v>0</v>
      </c>
      <c r="M409" s="1">
        <f t="array" ref="M409">SUMPRODUCT(MAX(ISNUMBER(SEARCH('Class Rules'!$B$6:$B$85,$E409))*ISNUMBER(SEARCH('Class Rules'!$C$6:$C$85,$F409))*'Class Rules'!$A$6:$A$85))</f>
        <v>0</v>
      </c>
      <c r="N409" s="1" t="str">
        <f t="array" ref="N409">IF($M409=0,'Class Rules'!$D$3,INDEX('Class Rules'!$D$6:$D$85,MATCH($M409,'Class Rules'!$A$6:$A$85,0)))</f>
        <v>Passenger LDV</v>
      </c>
      <c r="O409" s="1" t="str">
        <f t="array" ref="O409">IF(SUMPRODUCT(MAX(ISNUMBER(SEARCH(Fuel_Rules!$A$6:$A$30,$E409))*ISNUMBER(SEARCH(Fuel_Rules!$B$6:$B$30,$F409))*(Fuel_Rules!$A$6:$A$30&lt;&gt;"")))&gt;0,"Plug-in hybrid",IF($G409="Diesel","Diesel","Gasoline"))</f>
        <v>Gasoline</v>
      </c>
    </row>
    <row r="410" spans="1:15" ht="15" customHeight="1" x14ac:dyDescent="0.25">
      <c r="A410" s="1">
        <v>2022</v>
      </c>
      <c r="B410" s="1" t="s">
        <v>293</v>
      </c>
      <c r="C410" s="1" t="s">
        <v>1540</v>
      </c>
      <c r="D410" s="1" t="s">
        <v>1541</v>
      </c>
      <c r="E410" s="1" t="s">
        <v>1517</v>
      </c>
      <c r="F410" s="1" t="s">
        <v>1542</v>
      </c>
      <c r="G410" s="1" t="s">
        <v>103</v>
      </c>
      <c r="H410" s="1" t="s">
        <v>437</v>
      </c>
      <c r="I410" s="1">
        <v>1.6</v>
      </c>
      <c r="J410" s="1">
        <v>2023</v>
      </c>
      <c r="K410" s="1">
        <v>128990</v>
      </c>
      <c r="L410" s="1">
        <v>0</v>
      </c>
      <c r="M410" s="1">
        <f t="array" ref="M410">SUMPRODUCT(MAX(ISNUMBER(SEARCH('Class Rules'!$B$6:$B$85,$E410))*ISNUMBER(SEARCH('Class Rules'!$C$6:$C$85,$F410))*'Class Rules'!$A$6:$A$85))</f>
        <v>0</v>
      </c>
      <c r="N410" s="1" t="str">
        <f t="array" ref="N410">IF($M410=0,'Class Rules'!$D$3,INDEX('Class Rules'!$D$6:$D$85,MATCH($M410,'Class Rules'!$A$6:$A$85,0)))</f>
        <v>Passenger LDV</v>
      </c>
      <c r="O410" s="1" t="str">
        <f t="array" ref="O410">IF(SUMPRODUCT(MAX(ISNUMBER(SEARCH(Fuel_Rules!$A$6:$A$30,$E410))*ISNUMBER(SEARCH(Fuel_Rules!$B$6:$B$30,$F410))*(Fuel_Rules!$A$6:$A$30&lt;&gt;"")))&gt;0,"Plug-in hybrid",IF($G410="Diesel","Diesel","Gasoline"))</f>
        <v>Gasoline</v>
      </c>
    </row>
    <row r="411" spans="1:15" ht="15" customHeight="1" x14ac:dyDescent="0.25">
      <c r="A411" s="1">
        <v>2022</v>
      </c>
      <c r="B411" s="1" t="s">
        <v>293</v>
      </c>
      <c r="C411" s="1" t="s">
        <v>1543</v>
      </c>
      <c r="D411" s="1" t="s">
        <v>1544</v>
      </c>
      <c r="E411" s="1" t="s">
        <v>1517</v>
      </c>
      <c r="F411" s="1" t="s">
        <v>1545</v>
      </c>
      <c r="G411" s="1" t="s">
        <v>103</v>
      </c>
      <c r="H411" s="1" t="s">
        <v>437</v>
      </c>
      <c r="I411" s="1">
        <v>1.5</v>
      </c>
      <c r="J411" s="1">
        <v>2023</v>
      </c>
      <c r="K411" s="1">
        <v>143990</v>
      </c>
      <c r="L411" s="1">
        <v>0</v>
      </c>
      <c r="M411" s="1">
        <f t="array" ref="M411">SUMPRODUCT(MAX(ISNUMBER(SEARCH('Class Rules'!$B$6:$B$85,$E411))*ISNUMBER(SEARCH('Class Rules'!$C$6:$C$85,$F411))*'Class Rules'!$A$6:$A$85))</f>
        <v>0</v>
      </c>
      <c r="N411" s="1" t="str">
        <f t="array" ref="N411">IF($M411=0,'Class Rules'!$D$3,INDEX('Class Rules'!$D$6:$D$85,MATCH($M411,'Class Rules'!$A$6:$A$85,0)))</f>
        <v>Passenger LDV</v>
      </c>
      <c r="O411" s="1" t="str">
        <f t="array" ref="O411">IF(SUMPRODUCT(MAX(ISNUMBER(SEARCH(Fuel_Rules!$A$6:$A$30,$E411))*ISNUMBER(SEARCH(Fuel_Rules!$B$6:$B$30,$F411))*(Fuel_Rules!$A$6:$A$30&lt;&gt;"")))&gt;0,"Plug-in hybrid",IF($G411="Diesel","Diesel","Gasoline"))</f>
        <v>Gasoline</v>
      </c>
    </row>
    <row r="412" spans="1:15" ht="15" customHeight="1" x14ac:dyDescent="0.25">
      <c r="A412" s="1">
        <v>2022</v>
      </c>
      <c r="B412" s="1" t="s">
        <v>293</v>
      </c>
      <c r="C412" s="1" t="s">
        <v>1546</v>
      </c>
      <c r="D412" s="1" t="s">
        <v>1547</v>
      </c>
      <c r="E412" s="1" t="s">
        <v>1548</v>
      </c>
      <c r="F412" s="1" t="s">
        <v>1549</v>
      </c>
      <c r="G412" s="1" t="s">
        <v>103</v>
      </c>
      <c r="H412" s="1" t="s">
        <v>437</v>
      </c>
      <c r="I412" s="1">
        <v>3</v>
      </c>
      <c r="J412" s="1">
        <v>2023</v>
      </c>
      <c r="K412" s="1">
        <v>495708</v>
      </c>
      <c r="L412" s="1">
        <v>0</v>
      </c>
      <c r="M412" s="1">
        <f t="array" ref="M412">SUMPRODUCT(MAX(ISNUMBER(SEARCH('Class Rules'!$B$6:$B$85,$E412))*ISNUMBER(SEARCH('Class Rules'!$C$6:$C$85,$F412))*'Class Rules'!$A$6:$A$85))</f>
        <v>0</v>
      </c>
      <c r="N412" s="1" t="str">
        <f t="array" ref="N412">IF($M412=0,'Class Rules'!$D$3,INDEX('Class Rules'!$D$6:$D$85,MATCH($M412,'Class Rules'!$A$6:$A$85,0)))</f>
        <v>Passenger LDV</v>
      </c>
      <c r="O412" s="1" t="str">
        <f t="array" ref="O412">IF(SUMPRODUCT(MAX(ISNUMBER(SEARCH(Fuel_Rules!$A$6:$A$30,$E412))*ISNUMBER(SEARCH(Fuel_Rules!$B$6:$B$30,$F412))*(Fuel_Rules!$A$6:$A$30&lt;&gt;"")))&gt;0,"Plug-in hybrid",IF($G412="Diesel","Diesel","Gasoline"))</f>
        <v>Gasoline</v>
      </c>
    </row>
    <row r="413" spans="1:15" ht="15" customHeight="1" x14ac:dyDescent="0.25">
      <c r="A413" s="1">
        <v>2022</v>
      </c>
      <c r="B413" s="1" t="s">
        <v>293</v>
      </c>
      <c r="C413" s="1" t="s">
        <v>1550</v>
      </c>
      <c r="D413" s="1" t="s">
        <v>1551</v>
      </c>
      <c r="E413" s="1" t="s">
        <v>1548</v>
      </c>
      <c r="F413" s="1" t="s">
        <v>1552</v>
      </c>
      <c r="G413" s="1" t="s">
        <v>105</v>
      </c>
      <c r="H413" s="1" t="s">
        <v>437</v>
      </c>
      <c r="I413" s="1">
        <v>2</v>
      </c>
      <c r="J413" s="1">
        <v>2023</v>
      </c>
      <c r="K413" s="1">
        <v>460898</v>
      </c>
      <c r="L413" s="1">
        <v>0</v>
      </c>
      <c r="M413" s="1">
        <f t="array" ref="M413">SUMPRODUCT(MAX(ISNUMBER(SEARCH('Class Rules'!$B$6:$B$85,$E413))*ISNUMBER(SEARCH('Class Rules'!$C$6:$C$85,$F413))*'Class Rules'!$A$6:$A$85))</f>
        <v>0</v>
      </c>
      <c r="N413" s="1" t="str">
        <f t="array" ref="N413">IF($M413=0,'Class Rules'!$D$3,INDEX('Class Rules'!$D$6:$D$85,MATCH($M413,'Class Rules'!$A$6:$A$85,0)))</f>
        <v>Passenger LDV</v>
      </c>
      <c r="O413" s="1" t="str">
        <f t="array" ref="O413">IF(SUMPRODUCT(MAX(ISNUMBER(SEARCH(Fuel_Rules!$A$6:$A$30,$E413))*ISNUMBER(SEARCH(Fuel_Rules!$B$6:$B$30,$F413))*(Fuel_Rules!$A$6:$A$30&lt;&gt;"")))&gt;0,"Plug-in hybrid",IF($G413="Diesel","Diesel","Gasoline"))</f>
        <v>Diesel</v>
      </c>
    </row>
    <row r="414" spans="1:15" ht="15" customHeight="1" x14ac:dyDescent="0.25">
      <c r="A414" s="1">
        <v>2022</v>
      </c>
      <c r="B414" s="1" t="s">
        <v>293</v>
      </c>
      <c r="C414" s="1" t="s">
        <v>1553</v>
      </c>
      <c r="D414" s="1" t="s">
        <v>1554</v>
      </c>
      <c r="E414" s="1" t="s">
        <v>1548</v>
      </c>
      <c r="F414" s="1" t="s">
        <v>1555</v>
      </c>
      <c r="G414" s="1" t="s">
        <v>103</v>
      </c>
      <c r="H414" s="1" t="s">
        <v>437</v>
      </c>
      <c r="I414" s="1">
        <v>2</v>
      </c>
      <c r="J414" s="1">
        <v>2023</v>
      </c>
      <c r="K414" s="1">
        <v>429985</v>
      </c>
      <c r="L414" s="1">
        <v>0</v>
      </c>
      <c r="M414" s="1">
        <f t="array" ref="M414">SUMPRODUCT(MAX(ISNUMBER(SEARCH('Class Rules'!$B$6:$B$85,$E414))*ISNUMBER(SEARCH('Class Rules'!$C$6:$C$85,$F414))*'Class Rules'!$A$6:$A$85))</f>
        <v>0</v>
      </c>
      <c r="N414" s="1" t="str">
        <f t="array" ref="N414">IF($M414=0,'Class Rules'!$D$3,INDEX('Class Rules'!$D$6:$D$85,MATCH($M414,'Class Rules'!$A$6:$A$85,0)))</f>
        <v>Passenger LDV</v>
      </c>
      <c r="O414" s="1" t="str">
        <f t="array" ref="O414">IF(SUMPRODUCT(MAX(ISNUMBER(SEARCH(Fuel_Rules!$A$6:$A$30,$E414))*ISNUMBER(SEARCH(Fuel_Rules!$B$6:$B$30,$F414))*(Fuel_Rules!$A$6:$A$30&lt;&gt;"")))&gt;0,"Plug-in hybrid",IF($G414="Diesel","Diesel","Gasoline"))</f>
        <v>Gasoline</v>
      </c>
    </row>
    <row r="415" spans="1:15" ht="15" customHeight="1" x14ac:dyDescent="0.25">
      <c r="A415" s="1">
        <v>2022</v>
      </c>
      <c r="B415" s="1" t="s">
        <v>293</v>
      </c>
      <c r="C415" s="1" t="s">
        <v>1556</v>
      </c>
      <c r="D415" s="1" t="s">
        <v>1557</v>
      </c>
      <c r="E415" s="1" t="s">
        <v>1548</v>
      </c>
      <c r="F415" s="1" t="s">
        <v>1558</v>
      </c>
      <c r="G415" s="1" t="s">
        <v>103</v>
      </c>
      <c r="H415" s="1" t="s">
        <v>298</v>
      </c>
      <c r="I415" s="1">
        <v>2</v>
      </c>
      <c r="J415" s="1">
        <v>2023</v>
      </c>
      <c r="K415" s="1">
        <v>386985</v>
      </c>
      <c r="L415" s="1">
        <v>0</v>
      </c>
      <c r="M415" s="1">
        <f t="array" ref="M415">SUMPRODUCT(MAX(ISNUMBER(SEARCH('Class Rules'!$B$6:$B$85,$E415))*ISNUMBER(SEARCH('Class Rules'!$C$6:$C$85,$F415))*'Class Rules'!$A$6:$A$85))</f>
        <v>0</v>
      </c>
      <c r="N415" s="1" t="str">
        <f t="array" ref="N415">IF($M415=0,'Class Rules'!$D$3,INDEX('Class Rules'!$D$6:$D$85,MATCH($M415,'Class Rules'!$A$6:$A$85,0)))</f>
        <v>Passenger LDV</v>
      </c>
      <c r="O415" s="1" t="str">
        <f t="array" ref="O415">IF(SUMPRODUCT(MAX(ISNUMBER(SEARCH(Fuel_Rules!$A$6:$A$30,$E415))*ISNUMBER(SEARCH(Fuel_Rules!$B$6:$B$30,$F415))*(Fuel_Rules!$A$6:$A$30&lt;&gt;"")))&gt;0,"Plug-in hybrid",IF($G415="Diesel","Diesel","Gasoline"))</f>
        <v>Gasoline</v>
      </c>
    </row>
    <row r="416" spans="1:15" ht="15" customHeight="1" x14ac:dyDescent="0.25">
      <c r="A416" s="1">
        <v>2022</v>
      </c>
      <c r="B416" s="1" t="s">
        <v>293</v>
      </c>
      <c r="C416" s="1" t="s">
        <v>1559</v>
      </c>
      <c r="D416" s="1" t="s">
        <v>1560</v>
      </c>
      <c r="E416" s="1" t="s">
        <v>1548</v>
      </c>
      <c r="F416" s="1" t="s">
        <v>1561</v>
      </c>
      <c r="G416" s="1" t="s">
        <v>103</v>
      </c>
      <c r="H416" s="1" t="s">
        <v>437</v>
      </c>
      <c r="I416" s="1">
        <v>2</v>
      </c>
      <c r="J416" s="1">
        <v>2023</v>
      </c>
      <c r="K416" s="1">
        <v>509748</v>
      </c>
      <c r="L416" s="1">
        <v>0</v>
      </c>
      <c r="M416" s="1">
        <f t="array" ref="M416">SUMPRODUCT(MAX(ISNUMBER(SEARCH('Class Rules'!$B$6:$B$85,$E416))*ISNUMBER(SEARCH('Class Rules'!$C$6:$C$85,$F416))*'Class Rules'!$A$6:$A$85))</f>
        <v>0</v>
      </c>
      <c r="N416" s="1" t="str">
        <f t="array" ref="N416">IF($M416=0,'Class Rules'!$D$3,INDEX('Class Rules'!$D$6:$D$85,MATCH($M416,'Class Rules'!$A$6:$A$85,0)))</f>
        <v>Passenger LDV</v>
      </c>
      <c r="O416" s="1" t="str">
        <f t="array" ref="O416">IF(SUMPRODUCT(MAX(ISNUMBER(SEARCH(Fuel_Rules!$A$6:$A$30,$E416))*ISNUMBER(SEARCH(Fuel_Rules!$B$6:$B$30,$F416))*(Fuel_Rules!$A$6:$A$30&lt;&gt;"")))&gt;0,"Plug-in hybrid",IF($G416="Diesel","Diesel","Gasoline"))</f>
        <v>Gasoline</v>
      </c>
    </row>
    <row r="417" spans="1:15" ht="15" customHeight="1" x14ac:dyDescent="0.25">
      <c r="A417" s="1">
        <v>2022</v>
      </c>
      <c r="B417" s="1" t="s">
        <v>293</v>
      </c>
      <c r="C417" s="1" t="s">
        <v>1562</v>
      </c>
      <c r="D417" s="1" t="s">
        <v>1563</v>
      </c>
      <c r="E417" s="1" t="s">
        <v>1548</v>
      </c>
      <c r="F417" s="1" t="s">
        <v>1564</v>
      </c>
      <c r="G417" s="1" t="s">
        <v>103</v>
      </c>
      <c r="H417" s="1" t="s">
        <v>437</v>
      </c>
      <c r="I417" s="1">
        <v>3</v>
      </c>
      <c r="J417" s="1">
        <v>2023</v>
      </c>
      <c r="K417" s="1">
        <v>660284</v>
      </c>
      <c r="L417" s="1">
        <v>0</v>
      </c>
      <c r="M417" s="1">
        <f t="array" ref="M417">SUMPRODUCT(MAX(ISNUMBER(SEARCH('Class Rules'!$B$6:$B$85,$E417))*ISNUMBER(SEARCH('Class Rules'!$C$6:$C$85,$F417))*'Class Rules'!$A$6:$A$85))</f>
        <v>0</v>
      </c>
      <c r="N417" s="1" t="str">
        <f t="array" ref="N417">IF($M417=0,'Class Rules'!$D$3,INDEX('Class Rules'!$D$6:$D$85,MATCH($M417,'Class Rules'!$A$6:$A$85,0)))</f>
        <v>Passenger LDV</v>
      </c>
      <c r="O417" s="1" t="str">
        <f t="array" ref="O417">IF(SUMPRODUCT(MAX(ISNUMBER(SEARCH(Fuel_Rules!$A$6:$A$30,$E417))*ISNUMBER(SEARCH(Fuel_Rules!$B$6:$B$30,$F417))*(Fuel_Rules!$A$6:$A$30&lt;&gt;"")))&gt;0,"Plug-in hybrid",IF($G417="Diesel","Diesel","Gasoline"))</f>
        <v>Gasoline</v>
      </c>
    </row>
    <row r="418" spans="1:15" ht="15" customHeight="1" x14ac:dyDescent="0.25">
      <c r="A418" s="1">
        <v>2022</v>
      </c>
      <c r="B418" s="1" t="s">
        <v>293</v>
      </c>
      <c r="C418" s="1" t="s">
        <v>1565</v>
      </c>
      <c r="D418" s="1" t="s">
        <v>1566</v>
      </c>
      <c r="E418" s="1" t="s">
        <v>1548</v>
      </c>
      <c r="F418" s="1" t="s">
        <v>1567</v>
      </c>
      <c r="G418" s="1" t="s">
        <v>103</v>
      </c>
      <c r="H418" s="1" t="s">
        <v>437</v>
      </c>
      <c r="I418" s="1">
        <v>3</v>
      </c>
      <c r="J418" s="1">
        <v>2023</v>
      </c>
      <c r="K418" s="1">
        <v>646857</v>
      </c>
      <c r="L418" s="1">
        <v>0</v>
      </c>
      <c r="M418" s="1">
        <f t="array" ref="M418">SUMPRODUCT(MAX(ISNUMBER(SEARCH('Class Rules'!$B$6:$B$85,$E418))*ISNUMBER(SEARCH('Class Rules'!$C$6:$C$85,$F418))*'Class Rules'!$A$6:$A$85))</f>
        <v>0</v>
      </c>
      <c r="N418" s="1" t="str">
        <f t="array" ref="N418">IF($M418=0,'Class Rules'!$D$3,INDEX('Class Rules'!$D$6:$D$85,MATCH($M418,'Class Rules'!$A$6:$A$85,0)))</f>
        <v>Passenger LDV</v>
      </c>
      <c r="O418" s="1" t="str">
        <f t="array" ref="O418">IF(SUMPRODUCT(MAX(ISNUMBER(SEARCH(Fuel_Rules!$A$6:$A$30,$E418))*ISNUMBER(SEARCH(Fuel_Rules!$B$6:$B$30,$F418))*(Fuel_Rules!$A$6:$A$30&lt;&gt;"")))&gt;0,"Plug-in hybrid",IF($G418="Diesel","Diesel","Gasoline"))</f>
        <v>Gasoline</v>
      </c>
    </row>
    <row r="419" spans="1:15" ht="15" customHeight="1" x14ac:dyDescent="0.25">
      <c r="A419" s="1">
        <v>2022</v>
      </c>
      <c r="B419" s="1" t="s">
        <v>293</v>
      </c>
      <c r="C419" s="1" t="s">
        <v>1568</v>
      </c>
      <c r="D419" s="1" t="s">
        <v>1569</v>
      </c>
      <c r="E419" s="1" t="s">
        <v>1548</v>
      </c>
      <c r="F419" s="1" t="s">
        <v>1570</v>
      </c>
      <c r="G419" s="1" t="s">
        <v>103</v>
      </c>
      <c r="H419" s="1" t="s">
        <v>437</v>
      </c>
      <c r="I419" s="1">
        <v>2</v>
      </c>
      <c r="J419" s="1">
        <v>2023</v>
      </c>
      <c r="K419" s="1">
        <v>531225</v>
      </c>
      <c r="L419" s="1">
        <v>0</v>
      </c>
      <c r="M419" s="1">
        <f t="array" ref="M419">SUMPRODUCT(MAX(ISNUMBER(SEARCH('Class Rules'!$B$6:$B$85,$E419))*ISNUMBER(SEARCH('Class Rules'!$C$6:$C$85,$F419))*'Class Rules'!$A$6:$A$85))</f>
        <v>0</v>
      </c>
      <c r="N419" s="1" t="str">
        <f t="array" ref="N419">IF($M419=0,'Class Rules'!$D$3,INDEX('Class Rules'!$D$6:$D$85,MATCH($M419,'Class Rules'!$A$6:$A$85,0)))</f>
        <v>Passenger LDV</v>
      </c>
      <c r="O419" s="1" t="str">
        <f t="array" ref="O419">IF(SUMPRODUCT(MAX(ISNUMBER(SEARCH(Fuel_Rules!$A$6:$A$30,$E419))*ISNUMBER(SEARCH(Fuel_Rules!$B$6:$B$30,$F419))*(Fuel_Rules!$A$6:$A$30&lt;&gt;"")))&gt;0,"Plug-in hybrid",IF($G419="Diesel","Diesel","Gasoline"))</f>
        <v>Gasoline</v>
      </c>
    </row>
    <row r="420" spans="1:15" ht="15" customHeight="1" x14ac:dyDescent="0.25">
      <c r="A420" s="1">
        <v>2022</v>
      </c>
      <c r="B420" s="1" t="s">
        <v>293</v>
      </c>
      <c r="C420" s="1" t="s">
        <v>1571</v>
      </c>
      <c r="D420" s="1" t="s">
        <v>1572</v>
      </c>
      <c r="E420" s="1" t="s">
        <v>1548</v>
      </c>
      <c r="F420" s="1" t="s">
        <v>1573</v>
      </c>
      <c r="G420" s="1" t="s">
        <v>103</v>
      </c>
      <c r="H420" s="1" t="s">
        <v>437</v>
      </c>
      <c r="I420" s="1">
        <v>2</v>
      </c>
      <c r="J420" s="1">
        <v>2023</v>
      </c>
      <c r="K420" s="1">
        <v>346887</v>
      </c>
      <c r="L420" s="1">
        <v>0</v>
      </c>
      <c r="M420" s="1">
        <f t="array" ref="M420">SUMPRODUCT(MAX(ISNUMBER(SEARCH('Class Rules'!$B$6:$B$85,$E420))*ISNUMBER(SEARCH('Class Rules'!$C$6:$C$85,$F420))*'Class Rules'!$A$6:$A$85))</f>
        <v>0</v>
      </c>
      <c r="N420" s="1" t="str">
        <f t="array" ref="N420">IF($M420=0,'Class Rules'!$D$3,INDEX('Class Rules'!$D$6:$D$85,MATCH($M420,'Class Rules'!$A$6:$A$85,0)))</f>
        <v>Passenger LDV</v>
      </c>
      <c r="O420" s="1" t="str">
        <f t="array" ref="O420">IF(SUMPRODUCT(MAX(ISNUMBER(SEARCH(Fuel_Rules!$A$6:$A$30,$E420))*ISNUMBER(SEARCH(Fuel_Rules!$B$6:$B$30,$F420))*(Fuel_Rules!$A$6:$A$30&lt;&gt;"")))&gt;0,"Plug-in hybrid",IF($G420="Diesel","Diesel","Gasoline"))</f>
        <v>Gasoline</v>
      </c>
    </row>
    <row r="421" spans="1:15" ht="15" customHeight="1" x14ac:dyDescent="0.25">
      <c r="A421" s="1">
        <v>2022</v>
      </c>
      <c r="B421" s="1" t="s">
        <v>293</v>
      </c>
      <c r="C421" s="1" t="s">
        <v>1574</v>
      </c>
      <c r="D421" s="1" t="s">
        <v>1575</v>
      </c>
      <c r="E421" s="1" t="s">
        <v>1548</v>
      </c>
      <c r="F421" s="1" t="s">
        <v>1576</v>
      </c>
      <c r="G421" s="1" t="s">
        <v>103</v>
      </c>
      <c r="H421" s="1" t="s">
        <v>437</v>
      </c>
      <c r="I421" s="1">
        <v>2</v>
      </c>
      <c r="J421" s="1">
        <v>2023</v>
      </c>
      <c r="K421" s="1">
        <v>371283</v>
      </c>
      <c r="L421" s="1">
        <v>0</v>
      </c>
      <c r="M421" s="1">
        <f t="array" ref="M421">SUMPRODUCT(MAX(ISNUMBER(SEARCH('Class Rules'!$B$6:$B$85,$E421))*ISNUMBER(SEARCH('Class Rules'!$C$6:$C$85,$F421))*'Class Rules'!$A$6:$A$85))</f>
        <v>0</v>
      </c>
      <c r="N421" s="1" t="str">
        <f t="array" ref="N421">IF($M421=0,'Class Rules'!$D$3,INDEX('Class Rules'!$D$6:$D$85,MATCH($M421,'Class Rules'!$A$6:$A$85,0)))</f>
        <v>Passenger LDV</v>
      </c>
      <c r="O421" s="1" t="str">
        <f t="array" ref="O421">IF(SUMPRODUCT(MAX(ISNUMBER(SEARCH(Fuel_Rules!$A$6:$A$30,$E421))*ISNUMBER(SEARCH(Fuel_Rules!$B$6:$B$30,$F421))*(Fuel_Rules!$A$6:$A$30&lt;&gt;"")))&gt;0,"Plug-in hybrid",IF($G421="Diesel","Diesel","Gasoline"))</f>
        <v>Gasoline</v>
      </c>
    </row>
    <row r="422" spans="1:15" ht="15" customHeight="1" x14ac:dyDescent="0.25">
      <c r="A422" s="1">
        <v>2022</v>
      </c>
      <c r="B422" s="1" t="s">
        <v>293</v>
      </c>
      <c r="C422" s="1" t="s">
        <v>1577</v>
      </c>
      <c r="D422" s="1" t="s">
        <v>1578</v>
      </c>
      <c r="E422" s="1" t="s">
        <v>1548</v>
      </c>
      <c r="F422" s="1" t="s">
        <v>1579</v>
      </c>
      <c r="G422" s="1" t="s">
        <v>103</v>
      </c>
      <c r="H422" s="1" t="s">
        <v>298</v>
      </c>
      <c r="I422" s="1">
        <v>5</v>
      </c>
      <c r="J422" s="1">
        <v>2023</v>
      </c>
      <c r="K422" s="1">
        <v>758950</v>
      </c>
      <c r="L422" s="1">
        <v>0</v>
      </c>
      <c r="M422" s="1">
        <f t="array" ref="M422">SUMPRODUCT(MAX(ISNUMBER(SEARCH('Class Rules'!$B$6:$B$85,$E422))*ISNUMBER(SEARCH('Class Rules'!$C$6:$C$85,$F422))*'Class Rules'!$A$6:$A$85))</f>
        <v>0</v>
      </c>
      <c r="N422" s="1" t="str">
        <f t="array" ref="N422">IF($M422=0,'Class Rules'!$D$3,INDEX('Class Rules'!$D$6:$D$85,MATCH($M422,'Class Rules'!$A$6:$A$85,0)))</f>
        <v>Passenger LDV</v>
      </c>
      <c r="O422" s="1" t="str">
        <f t="array" ref="O422">IF(SUMPRODUCT(MAX(ISNUMBER(SEARCH(Fuel_Rules!$A$6:$A$30,$E422))*ISNUMBER(SEARCH(Fuel_Rules!$B$6:$B$30,$F422))*(Fuel_Rules!$A$6:$A$30&lt;&gt;"")))&gt;0,"Plug-in hybrid",IF($G422="Diesel","Diesel","Gasoline"))</f>
        <v>Gasoline</v>
      </c>
    </row>
    <row r="423" spans="1:15" ht="15" customHeight="1" x14ac:dyDescent="0.25">
      <c r="A423" s="1">
        <v>2022</v>
      </c>
      <c r="B423" s="1" t="s">
        <v>293</v>
      </c>
      <c r="C423" s="1" t="s">
        <v>1580</v>
      </c>
      <c r="D423" s="1" t="s">
        <v>1581</v>
      </c>
      <c r="E423" s="1" t="s">
        <v>1548</v>
      </c>
      <c r="F423" s="1" t="s">
        <v>1582</v>
      </c>
      <c r="G423" s="1" t="s">
        <v>103</v>
      </c>
      <c r="H423" s="1" t="s">
        <v>437</v>
      </c>
      <c r="I423" s="1">
        <v>3</v>
      </c>
      <c r="J423" s="1">
        <v>2023</v>
      </c>
      <c r="K423" s="1">
        <v>508940</v>
      </c>
      <c r="L423" s="1">
        <v>0</v>
      </c>
      <c r="M423" s="1">
        <f t="array" ref="M423">SUMPRODUCT(MAX(ISNUMBER(SEARCH('Class Rules'!$B$6:$B$85,$E423))*ISNUMBER(SEARCH('Class Rules'!$C$6:$C$85,$F423))*'Class Rules'!$A$6:$A$85))</f>
        <v>0</v>
      </c>
      <c r="N423" s="1" t="str">
        <f t="array" ref="N423">IF($M423=0,'Class Rules'!$D$3,INDEX('Class Rules'!$D$6:$D$85,MATCH($M423,'Class Rules'!$A$6:$A$85,0)))</f>
        <v>Passenger LDV</v>
      </c>
      <c r="O423" s="1" t="str">
        <f t="array" ref="O423">IF(SUMPRODUCT(MAX(ISNUMBER(SEARCH(Fuel_Rules!$A$6:$A$30,$E423))*ISNUMBER(SEARCH(Fuel_Rules!$B$6:$B$30,$F423))*(Fuel_Rules!$A$6:$A$30&lt;&gt;"")))&gt;0,"Plug-in hybrid",IF($G423="Diesel","Diesel","Gasoline"))</f>
        <v>Gasoline</v>
      </c>
    </row>
    <row r="424" spans="1:15" ht="15" customHeight="1" x14ac:dyDescent="0.25">
      <c r="A424" s="1">
        <v>2022</v>
      </c>
      <c r="B424" s="1" t="s">
        <v>293</v>
      </c>
      <c r="C424" s="1" t="s">
        <v>1583</v>
      </c>
      <c r="D424" s="1" t="s">
        <v>1584</v>
      </c>
      <c r="E424" s="1" t="s">
        <v>1548</v>
      </c>
      <c r="F424" s="1" t="s">
        <v>1585</v>
      </c>
      <c r="G424" s="1" t="s">
        <v>103</v>
      </c>
      <c r="H424" s="1" t="s">
        <v>437</v>
      </c>
      <c r="I424" s="1">
        <v>3</v>
      </c>
      <c r="J424" s="1">
        <v>2023</v>
      </c>
      <c r="K424" s="1">
        <v>539043</v>
      </c>
      <c r="L424" s="1">
        <v>0</v>
      </c>
      <c r="M424" s="1">
        <f t="array" ref="M424">SUMPRODUCT(MAX(ISNUMBER(SEARCH('Class Rules'!$B$6:$B$85,$E424))*ISNUMBER(SEARCH('Class Rules'!$C$6:$C$85,$F424))*'Class Rules'!$A$6:$A$85))</f>
        <v>0</v>
      </c>
      <c r="N424" s="1" t="str">
        <f t="array" ref="N424">IF($M424=0,'Class Rules'!$D$3,INDEX('Class Rules'!$D$6:$D$85,MATCH($M424,'Class Rules'!$A$6:$A$85,0)))</f>
        <v>Passenger LDV</v>
      </c>
      <c r="O424" s="1" t="str">
        <f t="array" ref="O424">IF(SUMPRODUCT(MAX(ISNUMBER(SEARCH(Fuel_Rules!$A$6:$A$30,$E424))*ISNUMBER(SEARCH(Fuel_Rules!$B$6:$B$30,$F424))*(Fuel_Rules!$A$6:$A$30&lt;&gt;"")))&gt;0,"Plug-in hybrid",IF($G424="Diesel","Diesel","Gasoline"))</f>
        <v>Gasoline</v>
      </c>
    </row>
    <row r="425" spans="1:15" ht="15" customHeight="1" x14ac:dyDescent="0.25">
      <c r="A425" s="1">
        <v>2022</v>
      </c>
      <c r="B425" s="1" t="s">
        <v>293</v>
      </c>
      <c r="C425" s="1" t="s">
        <v>1586</v>
      </c>
      <c r="D425" s="1" t="s">
        <v>1587</v>
      </c>
      <c r="E425" s="1" t="s">
        <v>1588</v>
      </c>
      <c r="F425" s="1" t="s">
        <v>1589</v>
      </c>
      <c r="G425" s="1" t="s">
        <v>105</v>
      </c>
      <c r="H425" s="1" t="s">
        <v>437</v>
      </c>
      <c r="I425" s="1">
        <v>3</v>
      </c>
      <c r="J425" s="1">
        <v>2023</v>
      </c>
      <c r="K425" s="1">
        <v>513231</v>
      </c>
      <c r="L425" s="1">
        <v>0</v>
      </c>
      <c r="M425" s="1">
        <f t="array" ref="M425">SUMPRODUCT(MAX(ISNUMBER(SEARCH('Class Rules'!$B$6:$B$85,$E425))*ISNUMBER(SEARCH('Class Rules'!$C$6:$C$85,$F425))*'Class Rules'!$A$6:$A$85))</f>
        <v>0</v>
      </c>
      <c r="N425" s="1" t="str">
        <f t="array" ref="N425">IF($M425=0,'Class Rules'!$D$3,INDEX('Class Rules'!$D$6:$D$85,MATCH($M425,'Class Rules'!$A$6:$A$85,0)))</f>
        <v>Passenger LDV</v>
      </c>
      <c r="O425" s="1" t="str">
        <f t="array" ref="O425">IF(SUMPRODUCT(MAX(ISNUMBER(SEARCH(Fuel_Rules!$A$6:$A$30,$E425))*ISNUMBER(SEARCH(Fuel_Rules!$B$6:$B$30,$F425))*(Fuel_Rules!$A$6:$A$30&lt;&gt;"")))&gt;0,"Plug-in hybrid",IF($G425="Diesel","Diesel","Gasoline"))</f>
        <v>Diesel</v>
      </c>
    </row>
    <row r="426" spans="1:15" ht="15" customHeight="1" x14ac:dyDescent="0.25">
      <c r="A426" s="1">
        <v>2022</v>
      </c>
      <c r="B426" s="1" t="s">
        <v>293</v>
      </c>
      <c r="C426" s="1" t="s">
        <v>1590</v>
      </c>
      <c r="D426" s="1" t="s">
        <v>1591</v>
      </c>
      <c r="E426" s="1" t="s">
        <v>1588</v>
      </c>
      <c r="F426" s="1" t="s">
        <v>1592</v>
      </c>
      <c r="G426" s="1" t="s">
        <v>103</v>
      </c>
      <c r="H426" s="1" t="s">
        <v>437</v>
      </c>
      <c r="I426" s="1">
        <v>1.8</v>
      </c>
      <c r="J426" s="1">
        <v>2023</v>
      </c>
      <c r="K426" s="1">
        <v>112227</v>
      </c>
      <c r="L426" s="1">
        <v>0</v>
      </c>
      <c r="M426" s="1">
        <f t="array" ref="M426">SUMPRODUCT(MAX(ISNUMBER(SEARCH('Class Rules'!$B$6:$B$85,$E426))*ISNUMBER(SEARCH('Class Rules'!$C$6:$C$85,$F426))*'Class Rules'!$A$6:$A$85))</f>
        <v>0</v>
      </c>
      <c r="N426" s="1" t="str">
        <f t="array" ref="N426">IF($M426=0,'Class Rules'!$D$3,INDEX('Class Rules'!$D$6:$D$85,MATCH($M426,'Class Rules'!$A$6:$A$85,0)))</f>
        <v>Passenger LDV</v>
      </c>
      <c r="O426" s="1" t="str">
        <f t="array" ref="O426">IF(SUMPRODUCT(MAX(ISNUMBER(SEARCH(Fuel_Rules!$A$6:$A$30,$E426))*ISNUMBER(SEARCH(Fuel_Rules!$B$6:$B$30,$F426))*(Fuel_Rules!$A$6:$A$30&lt;&gt;"")))&gt;0,"Plug-in hybrid",IF($G426="Diesel","Diesel","Gasoline"))</f>
        <v>Gasoline</v>
      </c>
    </row>
    <row r="427" spans="1:15" ht="15" customHeight="1" x14ac:dyDescent="0.25">
      <c r="A427" s="1">
        <v>2022</v>
      </c>
      <c r="B427" s="1" t="s">
        <v>293</v>
      </c>
      <c r="C427" s="1" t="s">
        <v>1593</v>
      </c>
      <c r="D427" s="1" t="s">
        <v>1594</v>
      </c>
      <c r="E427" s="1" t="s">
        <v>1588</v>
      </c>
      <c r="F427" s="1" t="s">
        <v>1595</v>
      </c>
      <c r="G427" s="1" t="s">
        <v>103</v>
      </c>
      <c r="H427" s="1" t="s">
        <v>437</v>
      </c>
      <c r="I427" s="1">
        <v>1.8</v>
      </c>
      <c r="J427" s="1">
        <v>2023</v>
      </c>
      <c r="K427" s="1">
        <v>131879</v>
      </c>
      <c r="L427" s="1">
        <v>0</v>
      </c>
      <c r="M427" s="1">
        <f t="array" ref="M427">SUMPRODUCT(MAX(ISNUMBER(SEARCH('Class Rules'!$B$6:$B$85,$E427))*ISNUMBER(SEARCH('Class Rules'!$C$6:$C$85,$F427))*'Class Rules'!$A$6:$A$85))</f>
        <v>0</v>
      </c>
      <c r="N427" s="1" t="str">
        <f t="array" ref="N427">IF($M427=0,'Class Rules'!$D$3,INDEX('Class Rules'!$D$6:$D$85,MATCH($M427,'Class Rules'!$A$6:$A$85,0)))</f>
        <v>Passenger LDV</v>
      </c>
      <c r="O427" s="1" t="str">
        <f t="array" ref="O427">IF(SUMPRODUCT(MAX(ISNUMBER(SEARCH(Fuel_Rules!$A$6:$A$30,$E427))*ISNUMBER(SEARCH(Fuel_Rules!$B$6:$B$30,$F427))*(Fuel_Rules!$A$6:$A$30&lt;&gt;"")))&gt;0,"Plug-in hybrid",IF($G427="Diesel","Diesel","Gasoline"))</f>
        <v>Gasoline</v>
      </c>
    </row>
    <row r="428" spans="1:15" ht="15" customHeight="1" x14ac:dyDescent="0.25">
      <c r="A428" s="1">
        <v>2022</v>
      </c>
      <c r="B428" s="1" t="s">
        <v>293</v>
      </c>
      <c r="C428" s="1" t="s">
        <v>1596</v>
      </c>
      <c r="D428" s="1" t="s">
        <v>1597</v>
      </c>
      <c r="E428" s="1" t="s">
        <v>1588</v>
      </c>
      <c r="F428" s="1" t="s">
        <v>1598</v>
      </c>
      <c r="G428" s="1" t="s">
        <v>105</v>
      </c>
      <c r="H428" s="1" t="s">
        <v>437</v>
      </c>
      <c r="I428" s="1">
        <v>2</v>
      </c>
      <c r="J428" s="1">
        <v>2023</v>
      </c>
      <c r="K428" s="1">
        <v>175996</v>
      </c>
      <c r="L428" s="1">
        <v>0</v>
      </c>
      <c r="M428" s="1">
        <f t="array" ref="M428">SUMPRODUCT(MAX(ISNUMBER(SEARCH('Class Rules'!$B$6:$B$85,$E428))*ISNUMBER(SEARCH('Class Rules'!$C$6:$C$85,$F428))*'Class Rules'!$A$6:$A$85))</f>
        <v>0</v>
      </c>
      <c r="N428" s="1" t="str">
        <f t="array" ref="N428">IF($M428=0,'Class Rules'!$D$3,INDEX('Class Rules'!$D$6:$D$85,MATCH($M428,'Class Rules'!$A$6:$A$85,0)))</f>
        <v>Passenger LDV</v>
      </c>
      <c r="O428" s="1" t="str">
        <f t="array" ref="O428">IF(SUMPRODUCT(MAX(ISNUMBER(SEARCH(Fuel_Rules!$A$6:$A$30,$E428))*ISNUMBER(SEARCH(Fuel_Rules!$B$6:$B$30,$F428))*(Fuel_Rules!$A$6:$A$30&lt;&gt;"")))&gt;0,"Plug-in hybrid",IF($G428="Diesel","Diesel","Gasoline"))</f>
        <v>Diesel</v>
      </c>
    </row>
    <row r="429" spans="1:15" ht="15" customHeight="1" x14ac:dyDescent="0.25">
      <c r="A429" s="1">
        <v>2022</v>
      </c>
      <c r="B429" s="1" t="s">
        <v>293</v>
      </c>
      <c r="C429" s="1" t="s">
        <v>1599</v>
      </c>
      <c r="D429" s="1" t="s">
        <v>1600</v>
      </c>
      <c r="E429" s="1" t="s">
        <v>1588</v>
      </c>
      <c r="F429" s="1" t="s">
        <v>1601</v>
      </c>
      <c r="G429" s="1" t="s">
        <v>105</v>
      </c>
      <c r="H429" s="1" t="s">
        <v>437</v>
      </c>
      <c r="I429" s="1">
        <v>2</v>
      </c>
      <c r="J429" s="1">
        <v>2023</v>
      </c>
      <c r="K429" s="1">
        <v>186580</v>
      </c>
      <c r="L429" s="1">
        <v>0</v>
      </c>
      <c r="M429" s="1">
        <f t="array" ref="M429">SUMPRODUCT(MAX(ISNUMBER(SEARCH('Class Rules'!$B$6:$B$85,$E429))*ISNUMBER(SEARCH('Class Rules'!$C$6:$C$85,$F429))*'Class Rules'!$A$6:$A$85))</f>
        <v>0</v>
      </c>
      <c r="N429" s="1" t="str">
        <f t="array" ref="N429">IF($M429=0,'Class Rules'!$D$3,INDEX('Class Rules'!$D$6:$D$85,MATCH($M429,'Class Rules'!$A$6:$A$85,0)))</f>
        <v>Passenger LDV</v>
      </c>
      <c r="O429" s="1" t="str">
        <f t="array" ref="O429">IF(SUMPRODUCT(MAX(ISNUMBER(SEARCH(Fuel_Rules!$A$6:$A$30,$E429))*ISNUMBER(SEARCH(Fuel_Rules!$B$6:$B$30,$F429))*(Fuel_Rules!$A$6:$A$30&lt;&gt;"")))&gt;0,"Plug-in hybrid",IF($G429="Diesel","Diesel","Gasoline"))</f>
        <v>Diesel</v>
      </c>
    </row>
    <row r="430" spans="1:15" ht="15" customHeight="1" x14ac:dyDescent="0.25">
      <c r="A430" s="1">
        <v>2022</v>
      </c>
      <c r="B430" s="1" t="s">
        <v>293</v>
      </c>
      <c r="C430" s="1" t="s">
        <v>1602</v>
      </c>
      <c r="D430" s="1" t="s">
        <v>1603</v>
      </c>
      <c r="E430" s="1" t="s">
        <v>1588</v>
      </c>
      <c r="F430" s="1" t="s">
        <v>1604</v>
      </c>
      <c r="G430" s="1" t="s">
        <v>105</v>
      </c>
      <c r="H430" s="1" t="s">
        <v>437</v>
      </c>
      <c r="I430" s="1">
        <v>2</v>
      </c>
      <c r="J430" s="1">
        <v>2023</v>
      </c>
      <c r="K430" s="1">
        <v>216985</v>
      </c>
      <c r="L430" s="1">
        <v>0</v>
      </c>
      <c r="M430" s="1">
        <f t="array" ref="M430">SUMPRODUCT(MAX(ISNUMBER(SEARCH('Class Rules'!$B$6:$B$85,$E430))*ISNUMBER(SEARCH('Class Rules'!$C$6:$C$85,$F430))*'Class Rules'!$A$6:$A$85))</f>
        <v>0</v>
      </c>
      <c r="N430" s="1" t="str">
        <f t="array" ref="N430">IF($M430=0,'Class Rules'!$D$3,INDEX('Class Rules'!$D$6:$D$85,MATCH($M430,'Class Rules'!$A$6:$A$85,0)))</f>
        <v>Passenger LDV</v>
      </c>
      <c r="O430" s="1" t="str">
        <f t="array" ref="O430">IF(SUMPRODUCT(MAX(ISNUMBER(SEARCH(Fuel_Rules!$A$6:$A$30,$E430))*ISNUMBER(SEARCH(Fuel_Rules!$B$6:$B$30,$F430))*(Fuel_Rules!$A$6:$A$30&lt;&gt;"")))&gt;0,"Plug-in hybrid",IF($G430="Diesel","Diesel","Gasoline"))</f>
        <v>Diesel</v>
      </c>
    </row>
    <row r="431" spans="1:15" ht="15" customHeight="1" x14ac:dyDescent="0.25">
      <c r="A431" s="1">
        <v>2022</v>
      </c>
      <c r="B431" s="1" t="s">
        <v>293</v>
      </c>
      <c r="C431" s="1" t="s">
        <v>1605</v>
      </c>
      <c r="D431" s="1" t="s">
        <v>1606</v>
      </c>
      <c r="E431" s="1" t="s">
        <v>1588</v>
      </c>
      <c r="F431" s="1" t="s">
        <v>1607</v>
      </c>
      <c r="G431" s="1" t="s">
        <v>105</v>
      </c>
      <c r="H431" s="1" t="s">
        <v>437</v>
      </c>
      <c r="I431" s="1">
        <v>2</v>
      </c>
      <c r="J431" s="1">
        <v>2023</v>
      </c>
      <c r="K431" s="1">
        <v>197845</v>
      </c>
      <c r="L431" s="1">
        <v>0</v>
      </c>
      <c r="M431" s="1">
        <f t="array" ref="M431">SUMPRODUCT(MAX(ISNUMBER(SEARCH('Class Rules'!$B$6:$B$85,$E431))*ISNUMBER(SEARCH('Class Rules'!$C$6:$C$85,$F431))*'Class Rules'!$A$6:$A$85))</f>
        <v>0</v>
      </c>
      <c r="N431" s="1" t="str">
        <f t="array" ref="N431">IF($M431=0,'Class Rules'!$D$3,INDEX('Class Rules'!$D$6:$D$85,MATCH($M431,'Class Rules'!$A$6:$A$85,0)))</f>
        <v>Passenger LDV</v>
      </c>
      <c r="O431" s="1" t="str">
        <f t="array" ref="O431">IF(SUMPRODUCT(MAX(ISNUMBER(SEARCH(Fuel_Rules!$A$6:$A$30,$E431))*ISNUMBER(SEARCH(Fuel_Rules!$B$6:$B$30,$F431))*(Fuel_Rules!$A$6:$A$30&lt;&gt;"")))&gt;0,"Plug-in hybrid",IF($G431="Diesel","Diesel","Gasoline"))</f>
        <v>Diesel</v>
      </c>
    </row>
    <row r="432" spans="1:15" ht="15" customHeight="1" x14ac:dyDescent="0.25">
      <c r="A432" s="1">
        <v>2022</v>
      </c>
      <c r="B432" s="1" t="s">
        <v>293</v>
      </c>
      <c r="C432" s="1" t="s">
        <v>1608</v>
      </c>
      <c r="D432" s="1" t="s">
        <v>1609</v>
      </c>
      <c r="E432" s="1" t="s">
        <v>1588</v>
      </c>
      <c r="F432" s="1" t="s">
        <v>1610</v>
      </c>
      <c r="G432" s="1" t="s">
        <v>103</v>
      </c>
      <c r="H432" s="1" t="s">
        <v>437</v>
      </c>
      <c r="I432" s="1">
        <v>2</v>
      </c>
      <c r="J432" s="1">
        <v>2023</v>
      </c>
      <c r="K432" s="1">
        <v>157849</v>
      </c>
      <c r="L432" s="1">
        <v>0</v>
      </c>
      <c r="M432" s="1">
        <f t="array" ref="M432">SUMPRODUCT(MAX(ISNUMBER(SEARCH('Class Rules'!$B$6:$B$85,$E432))*ISNUMBER(SEARCH('Class Rules'!$C$6:$C$85,$F432))*'Class Rules'!$A$6:$A$85))</f>
        <v>0</v>
      </c>
      <c r="N432" s="1" t="str">
        <f t="array" ref="N432">IF($M432=0,'Class Rules'!$D$3,INDEX('Class Rules'!$D$6:$D$85,MATCH($M432,'Class Rules'!$A$6:$A$85,0)))</f>
        <v>Passenger LDV</v>
      </c>
      <c r="O432" s="1" t="str">
        <f t="array" ref="O432">IF(SUMPRODUCT(MAX(ISNUMBER(SEARCH(Fuel_Rules!$A$6:$A$30,$E432))*ISNUMBER(SEARCH(Fuel_Rules!$B$6:$B$30,$F432))*(Fuel_Rules!$A$6:$A$30&lt;&gt;"")))&gt;0,"Plug-in hybrid",IF($G432="Diesel","Diesel","Gasoline"))</f>
        <v>Gasoline</v>
      </c>
    </row>
    <row r="433" spans="1:15" ht="15" customHeight="1" x14ac:dyDescent="0.25">
      <c r="A433" s="1">
        <v>2022</v>
      </c>
      <c r="B433" s="1" t="s">
        <v>293</v>
      </c>
      <c r="C433" s="1" t="s">
        <v>1611</v>
      </c>
      <c r="D433" s="1" t="s">
        <v>1612</v>
      </c>
      <c r="E433" s="1" t="s">
        <v>1588</v>
      </c>
      <c r="F433" s="1" t="s">
        <v>1613</v>
      </c>
      <c r="G433" s="1" t="s">
        <v>103</v>
      </c>
      <c r="H433" s="1" t="s">
        <v>437</v>
      </c>
      <c r="I433" s="1">
        <v>2</v>
      </c>
      <c r="J433" s="1">
        <v>2023</v>
      </c>
      <c r="K433" s="1">
        <v>175458</v>
      </c>
      <c r="L433" s="1">
        <v>0</v>
      </c>
      <c r="M433" s="1">
        <f t="array" ref="M433">SUMPRODUCT(MAX(ISNUMBER(SEARCH('Class Rules'!$B$6:$B$85,$E433))*ISNUMBER(SEARCH('Class Rules'!$C$6:$C$85,$F433))*'Class Rules'!$A$6:$A$85))</f>
        <v>0</v>
      </c>
      <c r="N433" s="1" t="str">
        <f t="array" ref="N433">IF($M433=0,'Class Rules'!$D$3,INDEX('Class Rules'!$D$6:$D$85,MATCH($M433,'Class Rules'!$A$6:$A$85,0)))</f>
        <v>Passenger LDV</v>
      </c>
      <c r="O433" s="1" t="str">
        <f t="array" ref="O433">IF(SUMPRODUCT(MAX(ISNUMBER(SEARCH(Fuel_Rules!$A$6:$A$30,$E433))*ISNUMBER(SEARCH(Fuel_Rules!$B$6:$B$30,$F433))*(Fuel_Rules!$A$6:$A$30&lt;&gt;"")))&gt;0,"Plug-in hybrid",IF($G433="Diesel","Diesel","Gasoline"))</f>
        <v>Gasoline</v>
      </c>
    </row>
    <row r="434" spans="1:15" ht="15" customHeight="1" x14ac:dyDescent="0.25">
      <c r="A434" s="1">
        <v>2022</v>
      </c>
      <c r="B434" s="1" t="s">
        <v>293</v>
      </c>
      <c r="C434" s="1" t="s">
        <v>1614</v>
      </c>
      <c r="D434" s="1" t="s">
        <v>1615</v>
      </c>
      <c r="E434" s="1" t="s">
        <v>1588</v>
      </c>
      <c r="F434" s="1" t="s">
        <v>1616</v>
      </c>
      <c r="G434" s="1" t="s">
        <v>103</v>
      </c>
      <c r="H434" s="1" t="s">
        <v>437</v>
      </c>
      <c r="I434" s="1">
        <v>2</v>
      </c>
      <c r="J434" s="1">
        <v>2023</v>
      </c>
      <c r="K434" s="1">
        <v>144333</v>
      </c>
      <c r="L434" s="1">
        <v>0</v>
      </c>
      <c r="M434" s="1">
        <f t="array" ref="M434">SUMPRODUCT(MAX(ISNUMBER(SEARCH('Class Rules'!$B$6:$B$85,$E434))*ISNUMBER(SEARCH('Class Rules'!$C$6:$C$85,$F434))*'Class Rules'!$A$6:$A$85))</f>
        <v>0</v>
      </c>
      <c r="N434" s="1" t="str">
        <f t="array" ref="N434">IF($M434=0,'Class Rules'!$D$3,INDEX('Class Rules'!$D$6:$D$85,MATCH($M434,'Class Rules'!$A$6:$A$85,0)))</f>
        <v>Passenger LDV</v>
      </c>
      <c r="O434" s="1" t="str">
        <f t="array" ref="O434">IF(SUMPRODUCT(MAX(ISNUMBER(SEARCH(Fuel_Rules!$A$6:$A$30,$E434))*ISNUMBER(SEARCH(Fuel_Rules!$B$6:$B$30,$F434))*(Fuel_Rules!$A$6:$A$30&lt;&gt;"")))&gt;0,"Plug-in hybrid",IF($G434="Diesel","Diesel","Gasoline"))</f>
        <v>Gasoline</v>
      </c>
    </row>
    <row r="435" spans="1:15" ht="15" customHeight="1" x14ac:dyDescent="0.25">
      <c r="A435" s="1">
        <v>2022</v>
      </c>
      <c r="B435" s="1" t="s">
        <v>293</v>
      </c>
      <c r="C435" s="1" t="s">
        <v>1617</v>
      </c>
      <c r="D435" s="1" t="s">
        <v>1618</v>
      </c>
      <c r="E435" s="1" t="s">
        <v>1588</v>
      </c>
      <c r="F435" s="1" t="s">
        <v>1619</v>
      </c>
      <c r="G435" s="1" t="s">
        <v>105</v>
      </c>
      <c r="H435" s="1" t="s">
        <v>437</v>
      </c>
      <c r="I435" s="1">
        <v>2</v>
      </c>
      <c r="J435" s="1">
        <v>2023</v>
      </c>
      <c r="K435" s="1">
        <v>215489</v>
      </c>
      <c r="L435" s="1">
        <v>0</v>
      </c>
      <c r="M435" s="1">
        <f t="array" ref="M435">SUMPRODUCT(MAX(ISNUMBER(SEARCH('Class Rules'!$B$6:$B$85,$E435))*ISNUMBER(SEARCH('Class Rules'!$C$6:$C$85,$F435))*'Class Rules'!$A$6:$A$85))</f>
        <v>0</v>
      </c>
      <c r="N435" s="1" t="str">
        <f t="array" ref="N435">IF($M435=0,'Class Rules'!$D$3,INDEX('Class Rules'!$D$6:$D$85,MATCH($M435,'Class Rules'!$A$6:$A$85,0)))</f>
        <v>Passenger LDV</v>
      </c>
      <c r="O435" s="1" t="str">
        <f t="array" ref="O435">IF(SUMPRODUCT(MAX(ISNUMBER(SEARCH(Fuel_Rules!$A$6:$A$30,$E435))*ISNUMBER(SEARCH(Fuel_Rules!$B$6:$B$30,$F435))*(Fuel_Rules!$A$6:$A$30&lt;&gt;"")))&gt;0,"Plug-in hybrid",IF($G435="Diesel","Diesel","Gasoline"))</f>
        <v>Diesel</v>
      </c>
    </row>
    <row r="436" spans="1:15" ht="15" customHeight="1" x14ac:dyDescent="0.25">
      <c r="A436" s="1">
        <v>2022</v>
      </c>
      <c r="B436" s="1" t="s">
        <v>293</v>
      </c>
      <c r="C436" s="1" t="s">
        <v>1620</v>
      </c>
      <c r="D436" s="1" t="s">
        <v>1621</v>
      </c>
      <c r="E436" s="1" t="s">
        <v>1588</v>
      </c>
      <c r="F436" s="1" t="s">
        <v>1622</v>
      </c>
      <c r="G436" s="1" t="s">
        <v>103</v>
      </c>
      <c r="H436" s="1" t="s">
        <v>437</v>
      </c>
      <c r="I436" s="1">
        <v>1.8</v>
      </c>
      <c r="J436" s="1">
        <v>2023</v>
      </c>
      <c r="K436" s="1">
        <v>139453</v>
      </c>
      <c r="L436" s="1">
        <v>0</v>
      </c>
      <c r="M436" s="1">
        <f t="array" ref="M436">SUMPRODUCT(MAX(ISNUMBER(SEARCH('Class Rules'!$B$6:$B$85,$E436))*ISNUMBER(SEARCH('Class Rules'!$C$6:$C$85,$F436))*'Class Rules'!$A$6:$A$85))</f>
        <v>0</v>
      </c>
      <c r="N436" s="1" t="str">
        <f t="array" ref="N436">IF($M436=0,'Class Rules'!$D$3,INDEX('Class Rules'!$D$6:$D$85,MATCH($M436,'Class Rules'!$A$6:$A$85,0)))</f>
        <v>Passenger LDV</v>
      </c>
      <c r="O436" s="1" t="str">
        <f t="array" ref="O436">IF(SUMPRODUCT(MAX(ISNUMBER(SEARCH(Fuel_Rules!$A$6:$A$30,$E436))*ISNUMBER(SEARCH(Fuel_Rules!$B$6:$B$30,$F436))*(Fuel_Rules!$A$6:$A$30&lt;&gt;"")))&gt;0,"Plug-in hybrid",IF($G436="Diesel","Diesel","Gasoline"))</f>
        <v>Gasoline</v>
      </c>
    </row>
    <row r="437" spans="1:15" ht="15" customHeight="1" x14ac:dyDescent="0.25">
      <c r="A437" s="1">
        <v>2022</v>
      </c>
      <c r="B437" s="1" t="s">
        <v>293</v>
      </c>
      <c r="C437" s="1" t="s">
        <v>1623</v>
      </c>
      <c r="D437" s="1" t="s">
        <v>1624</v>
      </c>
      <c r="E437" s="1" t="s">
        <v>1588</v>
      </c>
      <c r="F437" s="1" t="s">
        <v>1625</v>
      </c>
      <c r="G437" s="1" t="s">
        <v>103</v>
      </c>
      <c r="H437" s="1" t="s">
        <v>437</v>
      </c>
      <c r="I437" s="1">
        <v>2</v>
      </c>
      <c r="J437" s="1">
        <v>2023</v>
      </c>
      <c r="K437" s="1">
        <v>417884</v>
      </c>
      <c r="L437" s="1">
        <v>0</v>
      </c>
      <c r="M437" s="1">
        <f t="array" ref="M437">SUMPRODUCT(MAX(ISNUMBER(SEARCH('Class Rules'!$B$6:$B$85,$E437))*ISNUMBER(SEARCH('Class Rules'!$C$6:$C$85,$F437))*'Class Rules'!$A$6:$A$85))</f>
        <v>0</v>
      </c>
      <c r="N437" s="1" t="str">
        <f t="array" ref="N437">IF($M437=0,'Class Rules'!$D$3,INDEX('Class Rules'!$D$6:$D$85,MATCH($M437,'Class Rules'!$A$6:$A$85,0)))</f>
        <v>Passenger LDV</v>
      </c>
      <c r="O437" s="1" t="str">
        <f t="array" ref="O437">IF(SUMPRODUCT(MAX(ISNUMBER(SEARCH(Fuel_Rules!$A$6:$A$30,$E437))*ISNUMBER(SEARCH(Fuel_Rules!$B$6:$B$30,$F437))*(Fuel_Rules!$A$6:$A$30&lt;&gt;"")))&gt;0,"Plug-in hybrid",IF($G437="Diesel","Diesel","Gasoline"))</f>
        <v>Gasoline</v>
      </c>
    </row>
    <row r="438" spans="1:15" ht="15" customHeight="1" x14ac:dyDescent="0.25">
      <c r="A438" s="1">
        <v>2022</v>
      </c>
      <c r="B438" s="1" t="s">
        <v>293</v>
      </c>
      <c r="C438" s="1" t="s">
        <v>1626</v>
      </c>
      <c r="D438" s="1" t="s">
        <v>1627</v>
      </c>
      <c r="E438" s="1" t="s">
        <v>1588</v>
      </c>
      <c r="F438" s="1" t="s">
        <v>1628</v>
      </c>
      <c r="G438" s="1" t="s">
        <v>103</v>
      </c>
      <c r="H438" s="1" t="s">
        <v>437</v>
      </c>
      <c r="I438" s="1">
        <v>2</v>
      </c>
      <c r="J438" s="1">
        <v>2023</v>
      </c>
      <c r="K438" s="1">
        <v>384515</v>
      </c>
      <c r="L438" s="1">
        <v>0</v>
      </c>
      <c r="M438" s="1">
        <f t="array" ref="M438">SUMPRODUCT(MAX(ISNUMBER(SEARCH('Class Rules'!$B$6:$B$85,$E438))*ISNUMBER(SEARCH('Class Rules'!$C$6:$C$85,$F438))*'Class Rules'!$A$6:$A$85))</f>
        <v>0</v>
      </c>
      <c r="N438" s="1" t="str">
        <f t="array" ref="N438">IF($M438=0,'Class Rules'!$D$3,INDEX('Class Rules'!$D$6:$D$85,MATCH($M438,'Class Rules'!$A$6:$A$85,0)))</f>
        <v>Passenger LDV</v>
      </c>
      <c r="O438" s="1" t="str">
        <f t="array" ref="O438">IF(SUMPRODUCT(MAX(ISNUMBER(SEARCH(Fuel_Rules!$A$6:$A$30,$E438))*ISNUMBER(SEARCH(Fuel_Rules!$B$6:$B$30,$F438))*(Fuel_Rules!$A$6:$A$30&lt;&gt;"")))&gt;0,"Plug-in hybrid",IF($G438="Diesel","Diesel","Gasoline"))</f>
        <v>Gasoline</v>
      </c>
    </row>
    <row r="439" spans="1:15" ht="15" customHeight="1" x14ac:dyDescent="0.25">
      <c r="A439" s="1">
        <v>2022</v>
      </c>
      <c r="B439" s="1" t="s">
        <v>293</v>
      </c>
      <c r="C439" s="1" t="s">
        <v>1629</v>
      </c>
      <c r="D439" s="1" t="s">
        <v>1630</v>
      </c>
      <c r="E439" s="1" t="s">
        <v>1588</v>
      </c>
      <c r="F439" s="1" t="s">
        <v>1631</v>
      </c>
      <c r="G439" s="1" t="s">
        <v>105</v>
      </c>
      <c r="H439" s="1" t="s">
        <v>437</v>
      </c>
      <c r="I439" s="1">
        <v>2</v>
      </c>
      <c r="J439" s="1">
        <v>2023</v>
      </c>
      <c r="K439" s="1">
        <v>229904</v>
      </c>
      <c r="L439" s="1">
        <v>0</v>
      </c>
      <c r="M439" s="1">
        <f t="array" ref="M439">SUMPRODUCT(MAX(ISNUMBER(SEARCH('Class Rules'!$B$6:$B$85,$E439))*ISNUMBER(SEARCH('Class Rules'!$C$6:$C$85,$F439))*'Class Rules'!$A$6:$A$85))</f>
        <v>0</v>
      </c>
      <c r="N439" s="1" t="str">
        <f t="array" ref="N439">IF($M439=0,'Class Rules'!$D$3,INDEX('Class Rules'!$D$6:$D$85,MATCH($M439,'Class Rules'!$A$6:$A$85,0)))</f>
        <v>Passenger LDV</v>
      </c>
      <c r="O439" s="1" t="str">
        <f t="array" ref="O439">IF(SUMPRODUCT(MAX(ISNUMBER(SEARCH(Fuel_Rules!$A$6:$A$30,$E439))*ISNUMBER(SEARCH(Fuel_Rules!$B$6:$B$30,$F439))*(Fuel_Rules!$A$6:$A$30&lt;&gt;"")))&gt;0,"Plug-in hybrid",IF($G439="Diesel","Diesel","Gasoline"))</f>
        <v>Diesel</v>
      </c>
    </row>
    <row r="440" spans="1:15" ht="15" customHeight="1" x14ac:dyDescent="0.25">
      <c r="A440" s="1">
        <v>2022</v>
      </c>
      <c r="B440" s="1" t="s">
        <v>293</v>
      </c>
      <c r="C440" s="1" t="s">
        <v>1632</v>
      </c>
      <c r="D440" s="1" t="s">
        <v>1633</v>
      </c>
      <c r="E440" s="1" t="s">
        <v>1588</v>
      </c>
      <c r="F440" s="1" t="s">
        <v>1634</v>
      </c>
      <c r="G440" s="1" t="s">
        <v>103</v>
      </c>
      <c r="H440" s="1" t="s">
        <v>437</v>
      </c>
      <c r="I440" s="1">
        <v>1.8</v>
      </c>
      <c r="J440" s="1">
        <v>2023</v>
      </c>
      <c r="K440" s="1">
        <v>101885</v>
      </c>
      <c r="L440" s="1">
        <v>0</v>
      </c>
      <c r="M440" s="1">
        <f t="array" ref="M440">SUMPRODUCT(MAX(ISNUMBER(SEARCH('Class Rules'!$B$6:$B$85,$E440))*ISNUMBER(SEARCH('Class Rules'!$C$6:$C$85,$F440))*'Class Rules'!$A$6:$A$85))</f>
        <v>0</v>
      </c>
      <c r="N440" s="1" t="str">
        <f t="array" ref="N440">IF($M440=0,'Class Rules'!$D$3,INDEX('Class Rules'!$D$6:$D$85,MATCH($M440,'Class Rules'!$A$6:$A$85,0)))</f>
        <v>Passenger LDV</v>
      </c>
      <c r="O440" s="1" t="str">
        <f t="array" ref="O440">IF(SUMPRODUCT(MAX(ISNUMBER(SEARCH(Fuel_Rules!$A$6:$A$30,$E440))*ISNUMBER(SEARCH(Fuel_Rules!$B$6:$B$30,$F440))*(Fuel_Rules!$A$6:$A$30&lt;&gt;"")))&gt;0,"Plug-in hybrid",IF($G440="Diesel","Diesel","Gasoline"))</f>
        <v>Gasoline</v>
      </c>
    </row>
    <row r="441" spans="1:15" ht="15" customHeight="1" x14ac:dyDescent="0.25">
      <c r="A441" s="1">
        <v>2022</v>
      </c>
      <c r="B441" s="1" t="s">
        <v>293</v>
      </c>
      <c r="C441" s="1" t="s">
        <v>1635</v>
      </c>
      <c r="D441" s="1" t="s">
        <v>1636</v>
      </c>
      <c r="E441" s="1" t="s">
        <v>1588</v>
      </c>
      <c r="F441" s="1" t="s">
        <v>1637</v>
      </c>
      <c r="G441" s="1" t="s">
        <v>103</v>
      </c>
      <c r="H441" s="1" t="s">
        <v>437</v>
      </c>
      <c r="I441" s="1">
        <v>2</v>
      </c>
      <c r="J441" s="1">
        <v>2023</v>
      </c>
      <c r="K441" s="1">
        <v>459895</v>
      </c>
      <c r="L441" s="1">
        <v>0</v>
      </c>
      <c r="M441" s="1">
        <f t="array" ref="M441">SUMPRODUCT(MAX(ISNUMBER(SEARCH('Class Rules'!$B$6:$B$85,$E441))*ISNUMBER(SEARCH('Class Rules'!$C$6:$C$85,$F441))*'Class Rules'!$A$6:$A$85))</f>
        <v>0</v>
      </c>
      <c r="N441" s="1" t="str">
        <f t="array" ref="N441">IF($M441=0,'Class Rules'!$D$3,INDEX('Class Rules'!$D$6:$D$85,MATCH($M441,'Class Rules'!$A$6:$A$85,0)))</f>
        <v>Passenger LDV</v>
      </c>
      <c r="O441" s="1" t="str">
        <f t="array" ref="O441">IF(SUMPRODUCT(MAX(ISNUMBER(SEARCH(Fuel_Rules!$A$6:$A$30,$E441))*ISNUMBER(SEARCH(Fuel_Rules!$B$6:$B$30,$F441))*(Fuel_Rules!$A$6:$A$30&lt;&gt;"")))&gt;0,"Plug-in hybrid",IF($G441="Diesel","Diesel","Gasoline"))</f>
        <v>Gasoline</v>
      </c>
    </row>
    <row r="442" spans="1:15" ht="15" customHeight="1" x14ac:dyDescent="0.25">
      <c r="A442" s="1">
        <v>2022</v>
      </c>
      <c r="B442" s="1" t="s">
        <v>293</v>
      </c>
      <c r="C442" s="1" t="s">
        <v>1638</v>
      </c>
      <c r="D442" s="1" t="s">
        <v>1639</v>
      </c>
      <c r="E442" s="1" t="s">
        <v>1588</v>
      </c>
      <c r="F442" s="1" t="s">
        <v>1640</v>
      </c>
      <c r="G442" s="1" t="s">
        <v>105</v>
      </c>
      <c r="H442" s="1" t="s">
        <v>437</v>
      </c>
      <c r="I442" s="1">
        <v>2</v>
      </c>
      <c r="J442" s="1">
        <v>2023</v>
      </c>
      <c r="K442" s="1">
        <v>164523</v>
      </c>
      <c r="L442" s="1">
        <v>0</v>
      </c>
      <c r="M442" s="1">
        <f t="array" ref="M442">SUMPRODUCT(MAX(ISNUMBER(SEARCH('Class Rules'!$B$6:$B$85,$E442))*ISNUMBER(SEARCH('Class Rules'!$C$6:$C$85,$F442))*'Class Rules'!$A$6:$A$85))</f>
        <v>0</v>
      </c>
      <c r="N442" s="1" t="str">
        <f t="array" ref="N442">IF($M442=0,'Class Rules'!$D$3,INDEX('Class Rules'!$D$6:$D$85,MATCH($M442,'Class Rules'!$A$6:$A$85,0)))</f>
        <v>Passenger LDV</v>
      </c>
      <c r="O442" s="1" t="str">
        <f t="array" ref="O442">IF(SUMPRODUCT(MAX(ISNUMBER(SEARCH(Fuel_Rules!$A$6:$A$30,$E442))*ISNUMBER(SEARCH(Fuel_Rules!$B$6:$B$30,$F442))*(Fuel_Rules!$A$6:$A$30&lt;&gt;"")))&gt;0,"Plug-in hybrid",IF($G442="Diesel","Diesel","Gasoline"))</f>
        <v>Diesel</v>
      </c>
    </row>
    <row r="443" spans="1:15" ht="15" customHeight="1" x14ac:dyDescent="0.25">
      <c r="A443" s="1">
        <v>2022</v>
      </c>
      <c r="B443" s="1" t="s">
        <v>293</v>
      </c>
      <c r="C443" s="1" t="s">
        <v>1641</v>
      </c>
      <c r="D443" s="1" t="s">
        <v>1642</v>
      </c>
      <c r="E443" s="1" t="s">
        <v>1588</v>
      </c>
      <c r="F443" s="1" t="s">
        <v>1643</v>
      </c>
      <c r="G443" s="1" t="s">
        <v>103</v>
      </c>
      <c r="H443" s="1" t="s">
        <v>437</v>
      </c>
      <c r="I443" s="1">
        <v>1.3</v>
      </c>
      <c r="J443" s="1">
        <v>2023</v>
      </c>
      <c r="K443" s="1">
        <v>196995</v>
      </c>
      <c r="L443" s="1">
        <v>0</v>
      </c>
      <c r="M443" s="1">
        <f t="array" ref="M443">SUMPRODUCT(MAX(ISNUMBER(SEARCH('Class Rules'!$B$6:$B$85,$E443))*ISNUMBER(SEARCH('Class Rules'!$C$6:$C$85,$F443))*'Class Rules'!$A$6:$A$85))</f>
        <v>0</v>
      </c>
      <c r="N443" s="1" t="str">
        <f t="array" ref="N443">IF($M443=0,'Class Rules'!$D$3,INDEX('Class Rules'!$D$6:$D$85,MATCH($M443,'Class Rules'!$A$6:$A$85,0)))</f>
        <v>Passenger LDV</v>
      </c>
      <c r="O443" s="1" t="str">
        <f t="array" ref="O443">IF(SUMPRODUCT(MAX(ISNUMBER(SEARCH(Fuel_Rules!$A$6:$A$30,$E443))*ISNUMBER(SEARCH(Fuel_Rules!$B$6:$B$30,$F443))*(Fuel_Rules!$A$6:$A$30&lt;&gt;"")))&gt;0,"Plug-in hybrid",IF($G443="Diesel","Diesel","Gasoline"))</f>
        <v>Gasoline</v>
      </c>
    </row>
    <row r="444" spans="1:15" ht="15" customHeight="1" x14ac:dyDescent="0.25">
      <c r="A444" s="1">
        <v>2022</v>
      </c>
      <c r="B444" s="1" t="s">
        <v>293</v>
      </c>
      <c r="C444" s="1" t="s">
        <v>1644</v>
      </c>
      <c r="D444" s="1" t="s">
        <v>1645</v>
      </c>
      <c r="E444" s="1" t="s">
        <v>1588</v>
      </c>
      <c r="F444" s="1" t="s">
        <v>1646</v>
      </c>
      <c r="G444" s="1" t="s">
        <v>103</v>
      </c>
      <c r="H444" s="1" t="s">
        <v>437</v>
      </c>
      <c r="I444" s="1">
        <v>1.3</v>
      </c>
      <c r="J444" s="1">
        <v>2023</v>
      </c>
      <c r="K444" s="1">
        <v>177845</v>
      </c>
      <c r="L444" s="1">
        <v>0</v>
      </c>
      <c r="M444" s="1">
        <f t="array" ref="M444">SUMPRODUCT(MAX(ISNUMBER(SEARCH('Class Rules'!$B$6:$B$85,$E444))*ISNUMBER(SEARCH('Class Rules'!$C$6:$C$85,$F444))*'Class Rules'!$A$6:$A$85))</f>
        <v>0</v>
      </c>
      <c r="N444" s="1" t="str">
        <f t="array" ref="N444">IF($M444=0,'Class Rules'!$D$3,INDEX('Class Rules'!$D$6:$D$85,MATCH($M444,'Class Rules'!$A$6:$A$85,0)))</f>
        <v>Passenger LDV</v>
      </c>
      <c r="O444" s="1" t="str">
        <f t="array" ref="O444">IF(SUMPRODUCT(MAX(ISNUMBER(SEARCH(Fuel_Rules!$A$6:$A$30,$E444))*ISNUMBER(SEARCH(Fuel_Rules!$B$6:$B$30,$F444))*(Fuel_Rules!$A$6:$A$30&lt;&gt;"")))&gt;0,"Plug-in hybrid",IF($G444="Diesel","Diesel","Gasoline"))</f>
        <v>Gasoline</v>
      </c>
    </row>
    <row r="445" spans="1:15" ht="15" customHeight="1" x14ac:dyDescent="0.25">
      <c r="A445" s="1">
        <v>2022</v>
      </c>
      <c r="B445" s="1" t="s">
        <v>293</v>
      </c>
      <c r="C445" s="1" t="s">
        <v>1647</v>
      </c>
      <c r="D445" s="1" t="s">
        <v>1648</v>
      </c>
      <c r="E445" s="1" t="s">
        <v>1588</v>
      </c>
      <c r="F445" s="1" t="s">
        <v>1649</v>
      </c>
      <c r="G445" s="1" t="s">
        <v>103</v>
      </c>
      <c r="H445" s="1" t="s">
        <v>437</v>
      </c>
      <c r="I445" s="1">
        <v>1.3</v>
      </c>
      <c r="J445" s="1">
        <v>2023</v>
      </c>
      <c r="K445" s="1">
        <v>160598</v>
      </c>
      <c r="L445" s="1">
        <v>0</v>
      </c>
      <c r="M445" s="1">
        <f t="array" ref="M445">SUMPRODUCT(MAX(ISNUMBER(SEARCH('Class Rules'!$B$6:$B$85,$E445))*ISNUMBER(SEARCH('Class Rules'!$C$6:$C$85,$F445))*'Class Rules'!$A$6:$A$85))</f>
        <v>0</v>
      </c>
      <c r="N445" s="1" t="str">
        <f t="array" ref="N445">IF($M445=0,'Class Rules'!$D$3,INDEX('Class Rules'!$D$6:$D$85,MATCH($M445,'Class Rules'!$A$6:$A$85,0)))</f>
        <v>Passenger LDV</v>
      </c>
      <c r="O445" s="1" t="str">
        <f t="array" ref="O445">IF(SUMPRODUCT(MAX(ISNUMBER(SEARCH(Fuel_Rules!$A$6:$A$30,$E445))*ISNUMBER(SEARCH(Fuel_Rules!$B$6:$B$30,$F445))*(Fuel_Rules!$A$6:$A$30&lt;&gt;"")))&gt;0,"Plug-in hybrid",IF($G445="Diesel","Diesel","Gasoline"))</f>
        <v>Gasoline</v>
      </c>
    </row>
    <row r="446" spans="1:15" ht="15" customHeight="1" x14ac:dyDescent="0.25">
      <c r="A446" s="1">
        <v>2022</v>
      </c>
      <c r="B446" s="1" t="s">
        <v>293</v>
      </c>
      <c r="C446" s="1" t="s">
        <v>1650</v>
      </c>
      <c r="D446" s="1" t="s">
        <v>1651</v>
      </c>
      <c r="E446" s="1" t="s">
        <v>1588</v>
      </c>
      <c r="F446" s="1" t="s">
        <v>1652</v>
      </c>
      <c r="G446" s="1" t="s">
        <v>103</v>
      </c>
      <c r="H446" s="1" t="s">
        <v>437</v>
      </c>
      <c r="I446" s="1">
        <v>1.3</v>
      </c>
      <c r="J446" s="1">
        <v>2023</v>
      </c>
      <c r="K446" s="1">
        <v>185215</v>
      </c>
      <c r="L446" s="1">
        <v>0</v>
      </c>
      <c r="M446" s="1">
        <f t="array" ref="M446">SUMPRODUCT(MAX(ISNUMBER(SEARCH('Class Rules'!$B$6:$B$85,$E446))*ISNUMBER(SEARCH('Class Rules'!$C$6:$C$85,$F446))*'Class Rules'!$A$6:$A$85))</f>
        <v>0</v>
      </c>
      <c r="N446" s="1" t="str">
        <f t="array" ref="N446">IF($M446=0,'Class Rules'!$D$3,INDEX('Class Rules'!$D$6:$D$85,MATCH($M446,'Class Rules'!$A$6:$A$85,0)))</f>
        <v>Passenger LDV</v>
      </c>
      <c r="O446" s="1" t="str">
        <f t="array" ref="O446">IF(SUMPRODUCT(MAX(ISNUMBER(SEARCH(Fuel_Rules!$A$6:$A$30,$E446))*ISNUMBER(SEARCH(Fuel_Rules!$B$6:$B$30,$F446))*(Fuel_Rules!$A$6:$A$30&lt;&gt;"")))&gt;0,"Plug-in hybrid",IF($G446="Diesel","Diesel","Gasoline"))</f>
        <v>Gasoline</v>
      </c>
    </row>
    <row r="447" spans="1:15" ht="15" customHeight="1" x14ac:dyDescent="0.25">
      <c r="A447" s="1">
        <v>2022</v>
      </c>
      <c r="B447" s="1" t="s">
        <v>293</v>
      </c>
      <c r="C447" s="1" t="s">
        <v>1653</v>
      </c>
      <c r="D447" s="1" t="s">
        <v>1654</v>
      </c>
      <c r="E447" s="1" t="s">
        <v>1588</v>
      </c>
      <c r="F447" s="1" t="s">
        <v>1655</v>
      </c>
      <c r="G447" s="1" t="s">
        <v>103</v>
      </c>
      <c r="H447" s="1" t="s">
        <v>437</v>
      </c>
      <c r="I447" s="1">
        <v>1.3</v>
      </c>
      <c r="J447" s="1">
        <v>2023</v>
      </c>
      <c r="K447" s="1">
        <v>215996</v>
      </c>
      <c r="L447" s="1">
        <v>0</v>
      </c>
      <c r="M447" s="1">
        <f t="array" ref="M447">SUMPRODUCT(MAX(ISNUMBER(SEARCH('Class Rules'!$B$6:$B$85,$E447))*ISNUMBER(SEARCH('Class Rules'!$C$6:$C$85,$F447))*'Class Rules'!$A$6:$A$85))</f>
        <v>0</v>
      </c>
      <c r="N447" s="1" t="str">
        <f t="array" ref="N447">IF($M447=0,'Class Rules'!$D$3,INDEX('Class Rules'!$D$6:$D$85,MATCH($M447,'Class Rules'!$A$6:$A$85,0)))</f>
        <v>Passenger LDV</v>
      </c>
      <c r="O447" s="1" t="str">
        <f t="array" ref="O447">IF(SUMPRODUCT(MAX(ISNUMBER(SEARCH(Fuel_Rules!$A$6:$A$30,$E447))*ISNUMBER(SEARCH(Fuel_Rules!$B$6:$B$30,$F447))*(Fuel_Rules!$A$6:$A$30&lt;&gt;"")))&gt;0,"Plug-in hybrid",IF($G447="Diesel","Diesel","Gasoline"))</f>
        <v>Gasoline</v>
      </c>
    </row>
    <row r="448" spans="1:15" ht="15" customHeight="1" x14ac:dyDescent="0.25">
      <c r="A448" s="1">
        <v>2022</v>
      </c>
      <c r="B448" s="1" t="s">
        <v>293</v>
      </c>
      <c r="C448" s="1" t="s">
        <v>1656</v>
      </c>
      <c r="D448" s="1" t="s">
        <v>1657</v>
      </c>
      <c r="E448" s="1" t="s">
        <v>1588</v>
      </c>
      <c r="F448" s="1" t="s">
        <v>1658</v>
      </c>
      <c r="G448" s="1" t="s">
        <v>105</v>
      </c>
      <c r="H448" s="1" t="s">
        <v>437</v>
      </c>
      <c r="I448" s="1">
        <v>2</v>
      </c>
      <c r="J448" s="1">
        <v>2023</v>
      </c>
      <c r="K448" s="1">
        <v>222585</v>
      </c>
      <c r="L448" s="1">
        <v>0</v>
      </c>
      <c r="M448" s="1">
        <f t="array" ref="M448">SUMPRODUCT(MAX(ISNUMBER(SEARCH('Class Rules'!$B$6:$B$85,$E448))*ISNUMBER(SEARCH('Class Rules'!$C$6:$C$85,$F448))*'Class Rules'!$A$6:$A$85))</f>
        <v>0</v>
      </c>
      <c r="N448" s="1" t="str">
        <f t="array" ref="N448">IF($M448=0,'Class Rules'!$D$3,INDEX('Class Rules'!$D$6:$D$85,MATCH($M448,'Class Rules'!$A$6:$A$85,0)))</f>
        <v>Passenger LDV</v>
      </c>
      <c r="O448" s="1" t="str">
        <f t="array" ref="O448">IF(SUMPRODUCT(MAX(ISNUMBER(SEARCH(Fuel_Rules!$A$6:$A$30,$E448))*ISNUMBER(SEARCH(Fuel_Rules!$B$6:$B$30,$F448))*(Fuel_Rules!$A$6:$A$30&lt;&gt;"")))&gt;0,"Plug-in hybrid",IF($G448="Diesel","Diesel","Gasoline"))</f>
        <v>Diesel</v>
      </c>
    </row>
    <row r="449" spans="1:15" ht="15" customHeight="1" x14ac:dyDescent="0.25">
      <c r="A449" s="1">
        <v>2022</v>
      </c>
      <c r="B449" s="1" t="s">
        <v>293</v>
      </c>
      <c r="C449" s="1" t="s">
        <v>1659</v>
      </c>
      <c r="D449" s="1" t="s">
        <v>1660</v>
      </c>
      <c r="E449" s="1" t="s">
        <v>1588</v>
      </c>
      <c r="F449" s="1" t="s">
        <v>1661</v>
      </c>
      <c r="G449" s="1" t="s">
        <v>105</v>
      </c>
      <c r="H449" s="1" t="s">
        <v>437</v>
      </c>
      <c r="I449" s="1">
        <v>2</v>
      </c>
      <c r="J449" s="1">
        <v>2023</v>
      </c>
      <c r="K449" s="1">
        <v>234585</v>
      </c>
      <c r="L449" s="1">
        <v>0</v>
      </c>
      <c r="M449" s="1">
        <f t="array" ref="M449">SUMPRODUCT(MAX(ISNUMBER(SEARCH('Class Rules'!$B$6:$B$85,$E449))*ISNUMBER(SEARCH('Class Rules'!$C$6:$C$85,$F449))*'Class Rules'!$A$6:$A$85))</f>
        <v>0</v>
      </c>
      <c r="N449" s="1" t="str">
        <f t="array" ref="N449">IF($M449=0,'Class Rules'!$D$3,INDEX('Class Rules'!$D$6:$D$85,MATCH($M449,'Class Rules'!$A$6:$A$85,0)))</f>
        <v>Passenger LDV</v>
      </c>
      <c r="O449" s="1" t="str">
        <f t="array" ref="O449">IF(SUMPRODUCT(MAX(ISNUMBER(SEARCH(Fuel_Rules!$A$6:$A$30,$E449))*ISNUMBER(SEARCH(Fuel_Rules!$B$6:$B$30,$F449))*(Fuel_Rules!$A$6:$A$30&lt;&gt;"")))&gt;0,"Plug-in hybrid",IF($G449="Diesel","Diesel","Gasoline"))</f>
        <v>Diesel</v>
      </c>
    </row>
    <row r="450" spans="1:15" ht="15" customHeight="1" x14ac:dyDescent="0.25">
      <c r="A450" s="1">
        <v>2022</v>
      </c>
      <c r="B450" s="1" t="s">
        <v>293</v>
      </c>
      <c r="C450" s="1" t="s">
        <v>1662</v>
      </c>
      <c r="D450" s="1" t="s">
        <v>1663</v>
      </c>
      <c r="E450" s="1" t="s">
        <v>1588</v>
      </c>
      <c r="F450" s="1" t="s">
        <v>1664</v>
      </c>
      <c r="G450" s="1" t="s">
        <v>105</v>
      </c>
      <c r="H450" s="1" t="s">
        <v>437</v>
      </c>
      <c r="I450" s="1">
        <v>2</v>
      </c>
      <c r="J450" s="1">
        <v>2023</v>
      </c>
      <c r="K450" s="1">
        <v>244515</v>
      </c>
      <c r="L450" s="1">
        <v>0</v>
      </c>
      <c r="M450" s="1">
        <f t="array" ref="M450">SUMPRODUCT(MAX(ISNUMBER(SEARCH('Class Rules'!$B$6:$B$85,$E450))*ISNUMBER(SEARCH('Class Rules'!$C$6:$C$85,$F450))*'Class Rules'!$A$6:$A$85))</f>
        <v>0</v>
      </c>
      <c r="N450" s="1" t="str">
        <f t="array" ref="N450">IF($M450=0,'Class Rules'!$D$3,INDEX('Class Rules'!$D$6:$D$85,MATCH($M450,'Class Rules'!$A$6:$A$85,0)))</f>
        <v>Passenger LDV</v>
      </c>
      <c r="O450" s="1" t="str">
        <f t="array" ref="O450">IF(SUMPRODUCT(MAX(ISNUMBER(SEARCH(Fuel_Rules!$A$6:$A$30,$E450))*ISNUMBER(SEARCH(Fuel_Rules!$B$6:$B$30,$F450))*(Fuel_Rules!$A$6:$A$30&lt;&gt;"")))&gt;0,"Plug-in hybrid",IF($G450="Diesel","Diesel","Gasoline"))</f>
        <v>Diesel</v>
      </c>
    </row>
    <row r="451" spans="1:15" ht="15" customHeight="1" x14ac:dyDescent="0.25">
      <c r="A451" s="1">
        <v>2022</v>
      </c>
      <c r="B451" s="1" t="s">
        <v>293</v>
      </c>
      <c r="C451" s="1" t="s">
        <v>1665</v>
      </c>
      <c r="D451" s="1" t="s">
        <v>1666</v>
      </c>
      <c r="E451" s="1" t="s">
        <v>1588</v>
      </c>
      <c r="F451" s="1" t="s">
        <v>1667</v>
      </c>
      <c r="G451" s="1" t="s">
        <v>105</v>
      </c>
      <c r="H451" s="1" t="s">
        <v>437</v>
      </c>
      <c r="I451" s="1">
        <v>2</v>
      </c>
      <c r="J451" s="1">
        <v>2023</v>
      </c>
      <c r="K451" s="1">
        <v>245154</v>
      </c>
      <c r="L451" s="1">
        <v>0</v>
      </c>
      <c r="M451" s="1">
        <f t="array" ref="M451">SUMPRODUCT(MAX(ISNUMBER(SEARCH('Class Rules'!$B$6:$B$85,$E451))*ISNUMBER(SEARCH('Class Rules'!$C$6:$C$85,$F451))*'Class Rules'!$A$6:$A$85))</f>
        <v>0</v>
      </c>
      <c r="N451" s="1" t="str">
        <f t="array" ref="N451">IF($M451=0,'Class Rules'!$D$3,INDEX('Class Rules'!$D$6:$D$85,MATCH($M451,'Class Rules'!$A$6:$A$85,0)))</f>
        <v>Passenger LDV</v>
      </c>
      <c r="O451" s="1" t="str">
        <f t="array" ref="O451">IF(SUMPRODUCT(MAX(ISNUMBER(SEARCH(Fuel_Rules!$A$6:$A$30,$E451))*ISNUMBER(SEARCH(Fuel_Rules!$B$6:$B$30,$F451))*(Fuel_Rules!$A$6:$A$30&lt;&gt;"")))&gt;0,"Plug-in hybrid",IF($G451="Diesel","Diesel","Gasoline"))</f>
        <v>Diesel</v>
      </c>
    </row>
    <row r="452" spans="1:15" ht="15" customHeight="1" x14ac:dyDescent="0.25">
      <c r="A452" s="1">
        <v>2022</v>
      </c>
      <c r="B452" s="1" t="s">
        <v>293</v>
      </c>
      <c r="C452" s="1" t="s">
        <v>1668</v>
      </c>
      <c r="D452" s="1" t="s">
        <v>1669</v>
      </c>
      <c r="E452" s="1" t="s">
        <v>1588</v>
      </c>
      <c r="F452" s="1" t="s">
        <v>1670</v>
      </c>
      <c r="G452" s="1" t="s">
        <v>103</v>
      </c>
      <c r="H452" s="1" t="s">
        <v>298</v>
      </c>
      <c r="I452" s="1">
        <v>2</v>
      </c>
      <c r="J452" s="1">
        <v>2023</v>
      </c>
      <c r="K452" s="1">
        <v>404726</v>
      </c>
      <c r="L452" s="1">
        <v>0</v>
      </c>
      <c r="M452" s="1">
        <f t="array" ref="M452">SUMPRODUCT(MAX(ISNUMBER(SEARCH('Class Rules'!$B$6:$B$85,$E452))*ISNUMBER(SEARCH('Class Rules'!$C$6:$C$85,$F452))*'Class Rules'!$A$6:$A$85))</f>
        <v>0</v>
      </c>
      <c r="N452" s="1" t="str">
        <f t="array" ref="N452">IF($M452=0,'Class Rules'!$D$3,INDEX('Class Rules'!$D$6:$D$85,MATCH($M452,'Class Rules'!$A$6:$A$85,0)))</f>
        <v>Passenger LDV</v>
      </c>
      <c r="O452" s="1" t="str">
        <f t="array" ref="O452">IF(SUMPRODUCT(MAX(ISNUMBER(SEARCH(Fuel_Rules!$A$6:$A$30,$E452))*ISNUMBER(SEARCH(Fuel_Rules!$B$6:$B$30,$F452))*(Fuel_Rules!$A$6:$A$30&lt;&gt;"")))&gt;0,"Plug-in hybrid",IF($G452="Diesel","Diesel","Gasoline"))</f>
        <v>Gasoline</v>
      </c>
    </row>
    <row r="453" spans="1:15" ht="15" customHeight="1" x14ac:dyDescent="0.25">
      <c r="A453" s="1">
        <v>2022</v>
      </c>
      <c r="B453" s="1" t="s">
        <v>293</v>
      </c>
      <c r="C453" s="1" t="s">
        <v>1671</v>
      </c>
      <c r="D453" s="1" t="s">
        <v>1672</v>
      </c>
      <c r="E453" s="1" t="s">
        <v>1588</v>
      </c>
      <c r="F453" s="1" t="s">
        <v>1673</v>
      </c>
      <c r="G453" s="1" t="s">
        <v>105</v>
      </c>
      <c r="H453" s="1" t="s">
        <v>437</v>
      </c>
      <c r="I453" s="1">
        <v>2</v>
      </c>
      <c r="J453" s="1">
        <v>2023</v>
      </c>
      <c r="K453" s="1">
        <v>277326</v>
      </c>
      <c r="L453" s="1">
        <v>0</v>
      </c>
      <c r="M453" s="1">
        <f t="array" ref="M453">SUMPRODUCT(MAX(ISNUMBER(SEARCH('Class Rules'!$B$6:$B$85,$E453))*ISNUMBER(SEARCH('Class Rules'!$C$6:$C$85,$F453))*'Class Rules'!$A$6:$A$85))</f>
        <v>0</v>
      </c>
      <c r="N453" s="1" t="str">
        <f t="array" ref="N453">IF($M453=0,'Class Rules'!$D$3,INDEX('Class Rules'!$D$6:$D$85,MATCH($M453,'Class Rules'!$A$6:$A$85,0)))</f>
        <v>Passenger LDV</v>
      </c>
      <c r="O453" s="1" t="str">
        <f t="array" ref="O453">IF(SUMPRODUCT(MAX(ISNUMBER(SEARCH(Fuel_Rules!$A$6:$A$30,$E453))*ISNUMBER(SEARCH(Fuel_Rules!$B$6:$B$30,$F453))*(Fuel_Rules!$A$6:$A$30&lt;&gt;"")))&gt;0,"Plug-in hybrid",IF($G453="Diesel","Diesel","Gasoline"))</f>
        <v>Diesel</v>
      </c>
    </row>
    <row r="454" spans="1:15" ht="15" customHeight="1" x14ac:dyDescent="0.25">
      <c r="A454" s="1">
        <v>2022</v>
      </c>
      <c r="B454" s="1" t="s">
        <v>293</v>
      </c>
      <c r="C454" s="1" t="s">
        <v>1674</v>
      </c>
      <c r="D454" s="1" t="s">
        <v>1675</v>
      </c>
      <c r="E454" s="1" t="s">
        <v>1588</v>
      </c>
      <c r="F454" s="1" t="s">
        <v>1676</v>
      </c>
      <c r="G454" s="1" t="s">
        <v>103</v>
      </c>
      <c r="H454" s="1" t="s">
        <v>437</v>
      </c>
      <c r="I454" s="1">
        <v>1.3</v>
      </c>
      <c r="J454" s="1">
        <v>2023</v>
      </c>
      <c r="K454" s="1">
        <v>216529</v>
      </c>
      <c r="L454" s="1">
        <v>0</v>
      </c>
      <c r="M454" s="1">
        <f t="array" ref="M454">SUMPRODUCT(MAX(ISNUMBER(SEARCH('Class Rules'!$B$6:$B$85,$E454))*ISNUMBER(SEARCH('Class Rules'!$C$6:$C$85,$F454))*'Class Rules'!$A$6:$A$85))</f>
        <v>0</v>
      </c>
      <c r="N454" s="1" t="str">
        <f t="array" ref="N454">IF($M454=0,'Class Rules'!$D$3,INDEX('Class Rules'!$D$6:$D$85,MATCH($M454,'Class Rules'!$A$6:$A$85,0)))</f>
        <v>Passenger LDV</v>
      </c>
      <c r="O454" s="1" t="str">
        <f t="array" ref="O454">IF(SUMPRODUCT(MAX(ISNUMBER(SEARCH(Fuel_Rules!$A$6:$A$30,$E454))*ISNUMBER(SEARCH(Fuel_Rules!$B$6:$B$30,$F454))*(Fuel_Rules!$A$6:$A$30&lt;&gt;"")))&gt;0,"Plug-in hybrid",IF($G454="Diesel","Diesel","Gasoline"))</f>
        <v>Gasoline</v>
      </c>
    </row>
    <row r="455" spans="1:15" ht="15" customHeight="1" x14ac:dyDescent="0.25">
      <c r="A455" s="1">
        <v>2022</v>
      </c>
      <c r="B455" s="1" t="s">
        <v>293</v>
      </c>
      <c r="C455" s="1" t="s">
        <v>1677</v>
      </c>
      <c r="D455" s="1" t="s">
        <v>1678</v>
      </c>
      <c r="E455" s="1" t="s">
        <v>1588</v>
      </c>
      <c r="F455" s="1" t="s">
        <v>1679</v>
      </c>
      <c r="G455" s="1" t="s">
        <v>103</v>
      </c>
      <c r="H455" s="1" t="s">
        <v>437</v>
      </c>
      <c r="I455" s="1">
        <v>1.3</v>
      </c>
      <c r="J455" s="1">
        <v>2023</v>
      </c>
      <c r="K455" s="1">
        <v>238081</v>
      </c>
      <c r="L455" s="1">
        <v>0</v>
      </c>
      <c r="M455" s="1">
        <f t="array" ref="M455">SUMPRODUCT(MAX(ISNUMBER(SEARCH('Class Rules'!$B$6:$B$85,$E455))*ISNUMBER(SEARCH('Class Rules'!$C$6:$C$85,$F455))*'Class Rules'!$A$6:$A$85))</f>
        <v>0</v>
      </c>
      <c r="N455" s="1" t="str">
        <f t="array" ref="N455">IF($M455=0,'Class Rules'!$D$3,INDEX('Class Rules'!$D$6:$D$85,MATCH($M455,'Class Rules'!$A$6:$A$85,0)))</f>
        <v>Passenger LDV</v>
      </c>
      <c r="O455" s="1" t="str">
        <f t="array" ref="O455">IF(SUMPRODUCT(MAX(ISNUMBER(SEARCH(Fuel_Rules!$A$6:$A$30,$E455))*ISNUMBER(SEARCH(Fuel_Rules!$B$6:$B$30,$F455))*(Fuel_Rules!$A$6:$A$30&lt;&gt;"")))&gt;0,"Plug-in hybrid",IF($G455="Diesel","Diesel","Gasoline"))</f>
        <v>Gasoline</v>
      </c>
    </row>
    <row r="456" spans="1:15" ht="15" customHeight="1" x14ac:dyDescent="0.25">
      <c r="A456" s="1">
        <v>2022</v>
      </c>
      <c r="B456" s="1" t="s">
        <v>293</v>
      </c>
      <c r="C456" s="1" t="s">
        <v>1680</v>
      </c>
      <c r="D456" s="1" t="s">
        <v>1681</v>
      </c>
      <c r="E456" s="1" t="s">
        <v>1588</v>
      </c>
      <c r="F456" s="1" t="s">
        <v>1682</v>
      </c>
      <c r="G456" s="1" t="s">
        <v>105</v>
      </c>
      <c r="H456" s="1" t="s">
        <v>437</v>
      </c>
      <c r="I456" s="1">
        <v>2</v>
      </c>
      <c r="J456" s="1">
        <v>2023</v>
      </c>
      <c r="K456" s="1">
        <v>306984</v>
      </c>
      <c r="L456" s="1">
        <v>0</v>
      </c>
      <c r="M456" s="1">
        <f t="array" ref="M456">SUMPRODUCT(MAX(ISNUMBER(SEARCH('Class Rules'!$B$6:$B$85,$E456))*ISNUMBER(SEARCH('Class Rules'!$C$6:$C$85,$F456))*'Class Rules'!$A$6:$A$85))</f>
        <v>0</v>
      </c>
      <c r="N456" s="1" t="str">
        <f t="array" ref="N456">IF($M456=0,'Class Rules'!$D$3,INDEX('Class Rules'!$D$6:$D$85,MATCH($M456,'Class Rules'!$A$6:$A$85,0)))</f>
        <v>Passenger LDV</v>
      </c>
      <c r="O456" s="1" t="str">
        <f t="array" ref="O456">IF(SUMPRODUCT(MAX(ISNUMBER(SEARCH(Fuel_Rules!$A$6:$A$30,$E456))*ISNUMBER(SEARCH(Fuel_Rules!$B$6:$B$30,$F456))*(Fuel_Rules!$A$6:$A$30&lt;&gt;"")))&gt;0,"Plug-in hybrid",IF($G456="Diesel","Diesel","Gasoline"))</f>
        <v>Diesel</v>
      </c>
    </row>
    <row r="457" spans="1:15" ht="15" customHeight="1" x14ac:dyDescent="0.25">
      <c r="A457" s="1">
        <v>2022</v>
      </c>
      <c r="B457" s="1" t="s">
        <v>293</v>
      </c>
      <c r="C457" s="1" t="s">
        <v>1683</v>
      </c>
      <c r="D457" s="1" t="s">
        <v>1684</v>
      </c>
      <c r="E457" s="1" t="s">
        <v>1588</v>
      </c>
      <c r="F457" s="1" t="s">
        <v>1685</v>
      </c>
      <c r="G457" s="1" t="s">
        <v>105</v>
      </c>
      <c r="H457" s="1" t="s">
        <v>437</v>
      </c>
      <c r="I457" s="1">
        <v>3</v>
      </c>
      <c r="J457" s="1">
        <v>2023</v>
      </c>
      <c r="K457" s="1">
        <v>513208</v>
      </c>
      <c r="L457" s="1">
        <v>0</v>
      </c>
      <c r="M457" s="1">
        <f t="array" ref="M457">SUMPRODUCT(MAX(ISNUMBER(SEARCH('Class Rules'!$B$6:$B$85,$E457))*ISNUMBER(SEARCH('Class Rules'!$C$6:$C$85,$F457))*'Class Rules'!$A$6:$A$85))</f>
        <v>0</v>
      </c>
      <c r="N457" s="1" t="str">
        <f t="array" ref="N457">IF($M457=0,'Class Rules'!$D$3,INDEX('Class Rules'!$D$6:$D$85,MATCH($M457,'Class Rules'!$A$6:$A$85,0)))</f>
        <v>Passenger LDV</v>
      </c>
      <c r="O457" s="1" t="str">
        <f t="array" ref="O457">IF(SUMPRODUCT(MAX(ISNUMBER(SEARCH(Fuel_Rules!$A$6:$A$30,$E457))*ISNUMBER(SEARCH(Fuel_Rules!$B$6:$B$30,$F457))*(Fuel_Rules!$A$6:$A$30&lt;&gt;"")))&gt;0,"Plug-in hybrid",IF($G457="Diesel","Diesel","Gasoline"))</f>
        <v>Diesel</v>
      </c>
    </row>
    <row r="458" spans="1:15" ht="15" customHeight="1" x14ac:dyDescent="0.25">
      <c r="A458" s="1">
        <v>2022</v>
      </c>
      <c r="B458" s="1" t="s">
        <v>293</v>
      </c>
      <c r="C458" s="1" t="s">
        <v>1686</v>
      </c>
      <c r="D458" s="1" t="s">
        <v>1687</v>
      </c>
      <c r="E458" s="1" t="s">
        <v>1688</v>
      </c>
      <c r="F458" s="1" t="s">
        <v>1689</v>
      </c>
      <c r="G458" s="1" t="s">
        <v>105</v>
      </c>
      <c r="H458" s="1" t="s">
        <v>298</v>
      </c>
      <c r="I458" s="1">
        <v>2.5</v>
      </c>
      <c r="J458" s="1">
        <v>2023</v>
      </c>
      <c r="K458" s="1">
        <v>139822</v>
      </c>
      <c r="L458" s="1">
        <v>0</v>
      </c>
      <c r="M458" s="1">
        <f t="array" ref="M458">SUMPRODUCT(MAX(ISNUMBER(SEARCH('Class Rules'!$B$6:$B$85,$E458))*ISNUMBER(SEARCH('Class Rules'!$C$6:$C$85,$F458))*'Class Rules'!$A$6:$A$85))</f>
        <v>32</v>
      </c>
      <c r="N458" s="1" t="str">
        <f t="array" ref="N458">IF($M458=0,'Class Rules'!$D$3,INDEX('Class Rules'!$D$6:$D$85,MATCH($M458,'Class Rules'!$A$6:$A$85,0)))</f>
        <v>Freight LDV</v>
      </c>
      <c r="O458" s="1" t="str">
        <f t="array" ref="O458">IF(SUMPRODUCT(MAX(ISNUMBER(SEARCH(Fuel_Rules!$A$6:$A$30,$E458))*ISNUMBER(SEARCH(Fuel_Rules!$B$6:$B$30,$F458))*(Fuel_Rules!$A$6:$A$30&lt;&gt;"")))&gt;0,"Plug-in hybrid",IF($G458="Diesel","Diesel","Gasoline"))</f>
        <v>Diesel</v>
      </c>
    </row>
    <row r="459" spans="1:15" ht="15" customHeight="1" x14ac:dyDescent="0.25">
      <c r="A459" s="1">
        <v>2022</v>
      </c>
      <c r="B459" s="1" t="s">
        <v>293</v>
      </c>
      <c r="C459" s="1" t="s">
        <v>1690</v>
      </c>
      <c r="D459" s="1" t="s">
        <v>1691</v>
      </c>
      <c r="E459" s="1" t="s">
        <v>1688</v>
      </c>
      <c r="F459" s="1" t="s">
        <v>1692</v>
      </c>
      <c r="G459" s="1" t="s">
        <v>103</v>
      </c>
      <c r="H459" s="1" t="s">
        <v>437</v>
      </c>
      <c r="I459" s="1">
        <v>2.4</v>
      </c>
      <c r="J459" s="1">
        <v>2023</v>
      </c>
      <c r="K459" s="1">
        <v>209458</v>
      </c>
      <c r="L459" s="1">
        <v>0</v>
      </c>
      <c r="M459" s="1">
        <f t="array" ref="M459">SUMPRODUCT(MAX(ISNUMBER(SEARCH('Class Rules'!$B$6:$B$85,$E459))*ISNUMBER(SEARCH('Class Rules'!$C$6:$C$85,$F459))*'Class Rules'!$A$6:$A$85))</f>
        <v>0</v>
      </c>
      <c r="N459" s="1" t="str">
        <f t="array" ref="N459">IF($M459=0,'Class Rules'!$D$3,INDEX('Class Rules'!$D$6:$D$85,MATCH($M459,'Class Rules'!$A$6:$A$85,0)))</f>
        <v>Passenger LDV</v>
      </c>
      <c r="O459" s="1" t="str">
        <f t="array" ref="O459">IF(SUMPRODUCT(MAX(ISNUMBER(SEARCH(Fuel_Rules!$A$6:$A$30,$E459))*ISNUMBER(SEARCH(Fuel_Rules!$B$6:$B$30,$F459))*(Fuel_Rules!$A$6:$A$30&lt;&gt;"")))&gt;0,"Plug-in hybrid",IF($G459="Diesel","Diesel","Gasoline"))</f>
        <v>Gasoline</v>
      </c>
    </row>
    <row r="460" spans="1:15" ht="15" customHeight="1" x14ac:dyDescent="0.25">
      <c r="A460" s="1">
        <v>2022</v>
      </c>
      <c r="B460" s="1" t="s">
        <v>293</v>
      </c>
      <c r="C460" s="1" t="s">
        <v>1693</v>
      </c>
      <c r="D460" s="1" t="s">
        <v>1694</v>
      </c>
      <c r="E460" s="1" t="s">
        <v>1688</v>
      </c>
      <c r="F460" s="1" t="s">
        <v>1695</v>
      </c>
      <c r="G460" s="1" t="s">
        <v>103</v>
      </c>
      <c r="H460" s="1" t="s">
        <v>437</v>
      </c>
      <c r="I460" s="1">
        <v>3.5</v>
      </c>
      <c r="J460" s="1">
        <v>2023</v>
      </c>
      <c r="K460" s="1">
        <v>293520</v>
      </c>
      <c r="L460" s="1">
        <v>0</v>
      </c>
      <c r="M460" s="1">
        <f t="array" ref="M460">SUMPRODUCT(MAX(ISNUMBER(SEARCH('Class Rules'!$B$6:$B$85,$E460))*ISNUMBER(SEARCH('Class Rules'!$C$6:$C$85,$F460))*'Class Rules'!$A$6:$A$85))</f>
        <v>0</v>
      </c>
      <c r="N460" s="1" t="str">
        <f t="array" ref="N460">IF($M460=0,'Class Rules'!$D$3,INDEX('Class Rules'!$D$6:$D$85,MATCH($M460,'Class Rules'!$A$6:$A$85,0)))</f>
        <v>Passenger LDV</v>
      </c>
      <c r="O460" s="1" t="str">
        <f t="array" ref="O460">IF(SUMPRODUCT(MAX(ISNUMBER(SEARCH(Fuel_Rules!$A$6:$A$30,$E460))*ISNUMBER(SEARCH(Fuel_Rules!$B$6:$B$30,$F460))*(Fuel_Rules!$A$6:$A$30&lt;&gt;"")))&gt;0,"Plug-in hybrid",IF($G460="Diesel","Diesel","Gasoline"))</f>
        <v>Gasoline</v>
      </c>
    </row>
    <row r="461" spans="1:15" ht="15" customHeight="1" x14ac:dyDescent="0.25">
      <c r="A461" s="1">
        <v>2022</v>
      </c>
      <c r="B461" s="1" t="s">
        <v>293</v>
      </c>
      <c r="C461" s="1" t="s">
        <v>1696</v>
      </c>
      <c r="D461" s="1" t="s">
        <v>1697</v>
      </c>
      <c r="E461" s="1" t="s">
        <v>1688</v>
      </c>
      <c r="F461" s="1" t="s">
        <v>1698</v>
      </c>
      <c r="G461" s="1" t="s">
        <v>103</v>
      </c>
      <c r="H461" s="1" t="s">
        <v>437</v>
      </c>
      <c r="I461" s="1">
        <v>2</v>
      </c>
      <c r="J461" s="1">
        <v>2023</v>
      </c>
      <c r="K461" s="1">
        <v>153623</v>
      </c>
      <c r="L461" s="1">
        <v>0</v>
      </c>
      <c r="M461" s="1">
        <f t="array" ref="M461">SUMPRODUCT(MAX(ISNUMBER(SEARCH('Class Rules'!$B$6:$B$85,$E461))*ISNUMBER(SEARCH('Class Rules'!$C$6:$C$85,$F461))*'Class Rules'!$A$6:$A$85))</f>
        <v>0</v>
      </c>
      <c r="N461" s="1" t="str">
        <f t="array" ref="N461">IF($M461=0,'Class Rules'!$D$3,INDEX('Class Rules'!$D$6:$D$85,MATCH($M461,'Class Rules'!$A$6:$A$85,0)))</f>
        <v>Passenger LDV</v>
      </c>
      <c r="O461" s="1" t="str">
        <f t="array" ref="O461">IF(SUMPRODUCT(MAX(ISNUMBER(SEARCH(Fuel_Rules!$A$6:$A$30,$E461))*ISNUMBER(SEARCH(Fuel_Rules!$B$6:$B$30,$F461))*(Fuel_Rules!$A$6:$A$30&lt;&gt;"")))&gt;0,"Plug-in hybrid",IF($G461="Diesel","Diesel","Gasoline"))</f>
        <v>Gasoline</v>
      </c>
    </row>
    <row r="462" spans="1:15" ht="15" customHeight="1" x14ac:dyDescent="0.25">
      <c r="A462" s="1">
        <v>2022</v>
      </c>
      <c r="B462" s="1" t="s">
        <v>293</v>
      </c>
      <c r="C462" s="1" t="s">
        <v>1699</v>
      </c>
      <c r="D462" s="1" t="s">
        <v>1700</v>
      </c>
      <c r="E462" s="1" t="s">
        <v>1688</v>
      </c>
      <c r="F462" s="1" t="s">
        <v>1701</v>
      </c>
      <c r="G462" s="1" t="s">
        <v>103</v>
      </c>
      <c r="H462" s="1" t="s">
        <v>437</v>
      </c>
      <c r="I462" s="1">
        <v>2</v>
      </c>
      <c r="J462" s="1">
        <v>2023</v>
      </c>
      <c r="K462" s="1">
        <v>211458</v>
      </c>
      <c r="L462" s="1">
        <v>0</v>
      </c>
      <c r="M462" s="1">
        <f t="array" ref="M462">SUMPRODUCT(MAX(ISNUMBER(SEARCH('Class Rules'!$B$6:$B$85,$E462))*ISNUMBER(SEARCH('Class Rules'!$C$6:$C$85,$F462))*'Class Rules'!$A$6:$A$85))</f>
        <v>0</v>
      </c>
      <c r="N462" s="1" t="str">
        <f t="array" ref="N462">IF($M462=0,'Class Rules'!$D$3,INDEX('Class Rules'!$D$6:$D$85,MATCH($M462,'Class Rules'!$A$6:$A$85,0)))</f>
        <v>Passenger LDV</v>
      </c>
      <c r="O462" s="1" t="str">
        <f t="array" ref="O462">IF(SUMPRODUCT(MAX(ISNUMBER(SEARCH(Fuel_Rules!$A$6:$A$30,$E462))*ISNUMBER(SEARCH(Fuel_Rules!$B$6:$B$30,$F462))*(Fuel_Rules!$A$6:$A$30&lt;&gt;"")))&gt;0,"Plug-in hybrid",IF($G462="Diesel","Diesel","Gasoline"))</f>
        <v>Gasoline</v>
      </c>
    </row>
    <row r="463" spans="1:15" ht="15" customHeight="1" x14ac:dyDescent="0.25">
      <c r="A463" s="1">
        <v>2022</v>
      </c>
      <c r="B463" s="1" t="s">
        <v>293</v>
      </c>
      <c r="C463" s="1" t="s">
        <v>1702</v>
      </c>
      <c r="D463" s="1" t="s">
        <v>1703</v>
      </c>
      <c r="E463" s="1" t="s">
        <v>1688</v>
      </c>
      <c r="F463" s="1" t="s">
        <v>1704</v>
      </c>
      <c r="G463" s="1" t="s">
        <v>103</v>
      </c>
      <c r="H463" s="1" t="s">
        <v>437</v>
      </c>
      <c r="I463" s="1">
        <v>3.5</v>
      </c>
      <c r="J463" s="1">
        <v>2023</v>
      </c>
      <c r="K463" s="1">
        <v>529740</v>
      </c>
      <c r="L463" s="1">
        <v>0</v>
      </c>
      <c r="M463" s="1">
        <f t="array" ref="M463">SUMPRODUCT(MAX(ISNUMBER(SEARCH('Class Rules'!$B$6:$B$85,$E463))*ISNUMBER(SEARCH('Class Rules'!$C$6:$C$85,$F463))*'Class Rules'!$A$6:$A$85))</f>
        <v>0</v>
      </c>
      <c r="N463" s="1" t="str">
        <f t="array" ref="N463">IF($M463=0,'Class Rules'!$D$3,INDEX('Class Rules'!$D$6:$D$85,MATCH($M463,'Class Rules'!$A$6:$A$85,0)))</f>
        <v>Passenger LDV</v>
      </c>
      <c r="O463" s="1" t="str">
        <f t="array" ref="O463">IF(SUMPRODUCT(MAX(ISNUMBER(SEARCH(Fuel_Rules!$A$6:$A$30,$E463))*ISNUMBER(SEARCH(Fuel_Rules!$B$6:$B$30,$F463))*(Fuel_Rules!$A$6:$A$30&lt;&gt;"")))&gt;0,"Plug-in hybrid",IF($G463="Diesel","Diesel","Gasoline"))</f>
        <v>Gasoline</v>
      </c>
    </row>
    <row r="464" spans="1:15" ht="15" customHeight="1" x14ac:dyDescent="0.25">
      <c r="A464" s="1">
        <v>2022</v>
      </c>
      <c r="B464" s="1" t="s">
        <v>293</v>
      </c>
      <c r="C464" s="1" t="s">
        <v>1705</v>
      </c>
      <c r="D464" s="1" t="s">
        <v>1706</v>
      </c>
      <c r="E464" s="1" t="s">
        <v>1688</v>
      </c>
      <c r="F464" s="1" t="s">
        <v>1707</v>
      </c>
      <c r="G464" s="1" t="s">
        <v>103</v>
      </c>
      <c r="H464" s="1" t="s">
        <v>437</v>
      </c>
      <c r="I464" s="1">
        <v>3.3</v>
      </c>
      <c r="J464" s="1">
        <v>2023</v>
      </c>
      <c r="K464" s="1">
        <v>378368</v>
      </c>
      <c r="L464" s="1">
        <v>0</v>
      </c>
      <c r="M464" s="1">
        <f t="array" ref="M464">SUMPRODUCT(MAX(ISNUMBER(SEARCH('Class Rules'!$B$6:$B$85,$E464))*ISNUMBER(SEARCH('Class Rules'!$C$6:$C$85,$F464))*'Class Rules'!$A$6:$A$85))</f>
        <v>0</v>
      </c>
      <c r="N464" s="1" t="str">
        <f t="array" ref="N464">IF($M464=0,'Class Rules'!$D$3,INDEX('Class Rules'!$D$6:$D$85,MATCH($M464,'Class Rules'!$A$6:$A$85,0)))</f>
        <v>Passenger LDV</v>
      </c>
      <c r="O464" s="1" t="str">
        <f t="array" ref="O464">IF(SUMPRODUCT(MAX(ISNUMBER(SEARCH(Fuel_Rules!$A$6:$A$30,$E464))*ISNUMBER(SEARCH(Fuel_Rules!$B$6:$B$30,$F464))*(Fuel_Rules!$A$6:$A$30&lt;&gt;"")))&gt;0,"Plug-in hybrid",IF($G464="Diesel","Diesel","Gasoline"))</f>
        <v>Gasoline</v>
      </c>
    </row>
    <row r="465" spans="1:15" ht="15" customHeight="1" x14ac:dyDescent="0.25">
      <c r="A465" s="1">
        <v>2022</v>
      </c>
      <c r="B465" s="1" t="s">
        <v>293</v>
      </c>
      <c r="C465" s="1" t="s">
        <v>1708</v>
      </c>
      <c r="D465" s="1" t="s">
        <v>1709</v>
      </c>
      <c r="E465" s="1" t="s">
        <v>1688</v>
      </c>
      <c r="F465" s="1" t="s">
        <v>1710</v>
      </c>
      <c r="G465" s="1" t="s">
        <v>103</v>
      </c>
      <c r="H465" s="1" t="s">
        <v>437</v>
      </c>
      <c r="I465" s="1">
        <v>3.3</v>
      </c>
      <c r="J465" s="1">
        <v>2023</v>
      </c>
      <c r="K465" s="1">
        <v>400250</v>
      </c>
      <c r="L465" s="1">
        <v>0</v>
      </c>
      <c r="M465" s="1">
        <f t="array" ref="M465">SUMPRODUCT(MAX(ISNUMBER(SEARCH('Class Rules'!$B$6:$B$85,$E465))*ISNUMBER(SEARCH('Class Rules'!$C$6:$C$85,$F465))*'Class Rules'!$A$6:$A$85))</f>
        <v>0</v>
      </c>
      <c r="N465" s="1" t="str">
        <f t="array" ref="N465">IF($M465=0,'Class Rules'!$D$3,INDEX('Class Rules'!$D$6:$D$85,MATCH($M465,'Class Rules'!$A$6:$A$85,0)))</f>
        <v>Passenger LDV</v>
      </c>
      <c r="O465" s="1" t="str">
        <f t="array" ref="O465">IF(SUMPRODUCT(MAX(ISNUMBER(SEARCH(Fuel_Rules!$A$6:$A$30,$E465))*ISNUMBER(SEARCH(Fuel_Rules!$B$6:$B$30,$F465))*(Fuel_Rules!$A$6:$A$30&lt;&gt;"")))&gt;0,"Plug-in hybrid",IF($G465="Diesel","Diesel","Gasoline"))</f>
        <v>Gasoline</v>
      </c>
    </row>
    <row r="466" spans="1:15" ht="15" customHeight="1" x14ac:dyDescent="0.25">
      <c r="A466" s="1">
        <v>2022</v>
      </c>
      <c r="B466" s="1" t="s">
        <v>293</v>
      </c>
      <c r="C466" s="1" t="s">
        <v>1711</v>
      </c>
      <c r="D466" s="1" t="s">
        <v>1712</v>
      </c>
      <c r="E466" s="1" t="s">
        <v>1688</v>
      </c>
      <c r="F466" s="1" t="s">
        <v>1713</v>
      </c>
      <c r="G466" s="1" t="s">
        <v>103</v>
      </c>
      <c r="H466" s="1" t="s">
        <v>437</v>
      </c>
      <c r="I466" s="1">
        <v>2</v>
      </c>
      <c r="J466" s="1">
        <v>2023</v>
      </c>
      <c r="K466" s="1">
        <v>140232</v>
      </c>
      <c r="L466" s="1">
        <v>0</v>
      </c>
      <c r="M466" s="1">
        <f t="array" ref="M466">SUMPRODUCT(MAX(ISNUMBER(SEARCH('Class Rules'!$B$6:$B$85,$E466))*ISNUMBER(SEARCH('Class Rules'!$C$6:$C$85,$F466))*'Class Rules'!$A$6:$A$85))</f>
        <v>0</v>
      </c>
      <c r="N466" s="1" t="str">
        <f t="array" ref="N466">IF($M466=0,'Class Rules'!$D$3,INDEX('Class Rules'!$D$6:$D$85,MATCH($M466,'Class Rules'!$A$6:$A$85,0)))</f>
        <v>Passenger LDV</v>
      </c>
      <c r="O466" s="1" t="str">
        <f t="array" ref="O466">IF(SUMPRODUCT(MAX(ISNUMBER(SEARCH(Fuel_Rules!$A$6:$A$30,$E466))*ISNUMBER(SEARCH(Fuel_Rules!$B$6:$B$30,$F466))*(Fuel_Rules!$A$6:$A$30&lt;&gt;"")))&gt;0,"Plug-in hybrid",IF($G466="Diesel","Diesel","Gasoline"))</f>
        <v>Gasoline</v>
      </c>
    </row>
    <row r="467" spans="1:15" ht="15" customHeight="1" x14ac:dyDescent="0.25">
      <c r="A467" s="1">
        <v>2022</v>
      </c>
      <c r="B467" s="1" t="s">
        <v>293</v>
      </c>
      <c r="C467" s="1" t="s">
        <v>1714</v>
      </c>
      <c r="D467" s="1" t="s">
        <v>1715</v>
      </c>
      <c r="E467" s="1" t="s">
        <v>1688</v>
      </c>
      <c r="F467" s="1" t="s">
        <v>1716</v>
      </c>
      <c r="G467" s="1" t="s">
        <v>103</v>
      </c>
      <c r="H467" s="1" t="s">
        <v>437</v>
      </c>
      <c r="I467" s="1">
        <v>2</v>
      </c>
      <c r="J467" s="1">
        <v>2023</v>
      </c>
      <c r="K467" s="1">
        <v>124454</v>
      </c>
      <c r="L467" s="1">
        <v>0</v>
      </c>
      <c r="M467" s="1">
        <f t="array" ref="M467">SUMPRODUCT(MAX(ISNUMBER(SEARCH('Class Rules'!$B$6:$B$85,$E467))*ISNUMBER(SEARCH('Class Rules'!$C$6:$C$85,$F467))*'Class Rules'!$A$6:$A$85))</f>
        <v>0</v>
      </c>
      <c r="N467" s="1" t="str">
        <f t="array" ref="N467">IF($M467=0,'Class Rules'!$D$3,INDEX('Class Rules'!$D$6:$D$85,MATCH($M467,'Class Rules'!$A$6:$A$85,0)))</f>
        <v>Passenger LDV</v>
      </c>
      <c r="O467" s="1" t="str">
        <f t="array" ref="O467">IF(SUMPRODUCT(MAX(ISNUMBER(SEARCH(Fuel_Rules!$A$6:$A$30,$E467))*ISNUMBER(SEARCH(Fuel_Rules!$B$6:$B$30,$F467))*(Fuel_Rules!$A$6:$A$30&lt;&gt;"")))&gt;0,"Plug-in hybrid",IF($G467="Diesel","Diesel","Gasoline"))</f>
        <v>Gasoline</v>
      </c>
    </row>
    <row r="468" spans="1:15" ht="15" customHeight="1" x14ac:dyDescent="0.25">
      <c r="A468" s="1">
        <v>2022</v>
      </c>
      <c r="B468" s="1" t="s">
        <v>293</v>
      </c>
      <c r="C468" s="1" t="s">
        <v>1717</v>
      </c>
      <c r="D468" s="1" t="s">
        <v>1718</v>
      </c>
      <c r="E468" s="1" t="s">
        <v>1688</v>
      </c>
      <c r="F468" s="1" t="s">
        <v>1719</v>
      </c>
      <c r="G468" s="1" t="s">
        <v>103</v>
      </c>
      <c r="H468" s="1" t="s">
        <v>437</v>
      </c>
      <c r="I468" s="1">
        <v>1.6</v>
      </c>
      <c r="J468" s="1">
        <v>2023</v>
      </c>
      <c r="K468" s="1">
        <v>93681</v>
      </c>
      <c r="L468" s="1">
        <v>0</v>
      </c>
      <c r="M468" s="1">
        <f t="array" ref="M468">SUMPRODUCT(MAX(ISNUMBER(SEARCH('Class Rules'!$B$6:$B$85,$E468))*ISNUMBER(SEARCH('Class Rules'!$C$6:$C$85,$F468))*'Class Rules'!$A$6:$A$85))</f>
        <v>0</v>
      </c>
      <c r="N468" s="1" t="str">
        <f t="array" ref="N468">IF($M468=0,'Class Rules'!$D$3,INDEX('Class Rules'!$D$6:$D$85,MATCH($M468,'Class Rules'!$A$6:$A$85,0)))</f>
        <v>Passenger LDV</v>
      </c>
      <c r="O468" s="1" t="str">
        <f t="array" ref="O468">IF(SUMPRODUCT(MAX(ISNUMBER(SEARCH(Fuel_Rules!$A$6:$A$30,$E468))*ISNUMBER(SEARCH(Fuel_Rules!$B$6:$B$30,$F468))*(Fuel_Rules!$A$6:$A$30&lt;&gt;"")))&gt;0,"Plug-in hybrid",IF($G468="Diesel","Diesel","Gasoline"))</f>
        <v>Gasoline</v>
      </c>
    </row>
    <row r="469" spans="1:15" ht="15" customHeight="1" x14ac:dyDescent="0.25">
      <c r="A469" s="1">
        <v>2022</v>
      </c>
      <c r="B469" s="1" t="s">
        <v>293</v>
      </c>
      <c r="C469" s="1" t="s">
        <v>1720</v>
      </c>
      <c r="D469" s="1" t="s">
        <v>1721</v>
      </c>
      <c r="E469" s="1" t="s">
        <v>1688</v>
      </c>
      <c r="F469" s="1" t="s">
        <v>1722</v>
      </c>
      <c r="G469" s="1" t="s">
        <v>103</v>
      </c>
      <c r="H469" s="1" t="s">
        <v>437</v>
      </c>
      <c r="I469" s="1">
        <v>1</v>
      </c>
      <c r="J469" s="1">
        <v>2023</v>
      </c>
      <c r="K469" s="1">
        <v>151974</v>
      </c>
      <c r="L469" s="1">
        <v>0</v>
      </c>
      <c r="M469" s="1">
        <f t="array" ref="M469">SUMPRODUCT(MAX(ISNUMBER(SEARCH('Class Rules'!$B$6:$B$85,$E469))*ISNUMBER(SEARCH('Class Rules'!$C$6:$C$85,$F469))*'Class Rules'!$A$6:$A$85))</f>
        <v>0</v>
      </c>
      <c r="N469" s="1" t="str">
        <f t="array" ref="N469">IF($M469=0,'Class Rules'!$D$3,INDEX('Class Rules'!$D$6:$D$85,MATCH($M469,'Class Rules'!$A$6:$A$85,0)))</f>
        <v>Passenger LDV</v>
      </c>
      <c r="O469" s="1" t="str">
        <f t="array" ref="O469">IF(SUMPRODUCT(MAX(ISNUMBER(SEARCH(Fuel_Rules!$A$6:$A$30,$E469))*ISNUMBER(SEARCH(Fuel_Rules!$B$6:$B$30,$F469))*(Fuel_Rules!$A$6:$A$30&lt;&gt;"")))&gt;0,"Plug-in hybrid",IF($G469="Diesel","Diesel","Gasoline"))</f>
        <v>Gasoline</v>
      </c>
    </row>
    <row r="470" spans="1:15" ht="15" customHeight="1" x14ac:dyDescent="0.25">
      <c r="A470" s="1">
        <v>2022</v>
      </c>
      <c r="B470" s="1" t="s">
        <v>293</v>
      </c>
      <c r="C470" s="1" t="s">
        <v>1723</v>
      </c>
      <c r="D470" s="1" t="s">
        <v>1724</v>
      </c>
      <c r="E470" s="1" t="s">
        <v>1725</v>
      </c>
      <c r="F470" s="1" t="s">
        <v>1726</v>
      </c>
      <c r="G470" s="1" t="s">
        <v>105</v>
      </c>
      <c r="H470" s="1" t="s">
        <v>298</v>
      </c>
      <c r="I470" s="1">
        <v>3</v>
      </c>
      <c r="J470" s="1">
        <v>2023</v>
      </c>
      <c r="K470" s="1">
        <v>666250</v>
      </c>
      <c r="L470" s="1">
        <v>0</v>
      </c>
      <c r="M470" s="1">
        <f t="array" ref="M470">SUMPRODUCT(MAX(ISNUMBER(SEARCH('Class Rules'!$B$6:$B$85,$E470))*ISNUMBER(SEARCH('Class Rules'!$C$6:$C$85,$F470))*'Class Rules'!$A$6:$A$85))</f>
        <v>0</v>
      </c>
      <c r="N470" s="1" t="str">
        <f t="array" ref="N470">IF($M470=0,'Class Rules'!$D$3,INDEX('Class Rules'!$D$6:$D$85,MATCH($M470,'Class Rules'!$A$6:$A$85,0)))</f>
        <v>Passenger LDV</v>
      </c>
      <c r="O470" s="1" t="str">
        <f t="array" ref="O470">IF(SUMPRODUCT(MAX(ISNUMBER(SEARCH(Fuel_Rules!$A$6:$A$30,$E470))*ISNUMBER(SEARCH(Fuel_Rules!$B$6:$B$30,$F470))*(Fuel_Rules!$A$6:$A$30&lt;&gt;"")))&gt;0,"Plug-in hybrid",IF($G470="Diesel","Diesel","Gasoline"))</f>
        <v>Diesel</v>
      </c>
    </row>
    <row r="471" spans="1:15" ht="15" customHeight="1" x14ac:dyDescent="0.25">
      <c r="A471" s="1">
        <v>2022</v>
      </c>
      <c r="B471" s="1" t="s">
        <v>293</v>
      </c>
      <c r="C471" s="1" t="s">
        <v>1727</v>
      </c>
      <c r="D471" s="1" t="s">
        <v>1728</v>
      </c>
      <c r="E471" s="1" t="s">
        <v>1725</v>
      </c>
      <c r="F471" s="1" t="s">
        <v>1729</v>
      </c>
      <c r="G471" s="1" t="s">
        <v>105</v>
      </c>
      <c r="H471" s="1" t="s">
        <v>298</v>
      </c>
      <c r="I471" s="1">
        <v>3</v>
      </c>
      <c r="J471" s="1">
        <v>2023</v>
      </c>
      <c r="K471" s="1">
        <v>679945</v>
      </c>
      <c r="L471" s="1">
        <v>0</v>
      </c>
      <c r="M471" s="1">
        <f t="array" ref="M471">SUMPRODUCT(MAX(ISNUMBER(SEARCH('Class Rules'!$B$6:$B$85,$E471))*ISNUMBER(SEARCH('Class Rules'!$C$6:$C$85,$F471))*'Class Rules'!$A$6:$A$85))</f>
        <v>0</v>
      </c>
      <c r="N471" s="1" t="str">
        <f t="array" ref="N471">IF($M471=0,'Class Rules'!$D$3,INDEX('Class Rules'!$D$6:$D$85,MATCH($M471,'Class Rules'!$A$6:$A$85,0)))</f>
        <v>Passenger LDV</v>
      </c>
      <c r="O471" s="1" t="str">
        <f t="array" ref="O471">IF(SUMPRODUCT(MAX(ISNUMBER(SEARCH(Fuel_Rules!$A$6:$A$30,$E471))*ISNUMBER(SEARCH(Fuel_Rules!$B$6:$B$30,$F471))*(Fuel_Rules!$A$6:$A$30&lt;&gt;"")))&gt;0,"Plug-in hybrid",IF($G471="Diesel","Diesel","Gasoline"))</f>
        <v>Diesel</v>
      </c>
    </row>
    <row r="472" spans="1:15" ht="15" customHeight="1" x14ac:dyDescent="0.25">
      <c r="A472" s="1">
        <v>2022</v>
      </c>
      <c r="B472" s="1" t="s">
        <v>293</v>
      </c>
      <c r="C472" s="1" t="s">
        <v>1730</v>
      </c>
      <c r="D472" s="1" t="s">
        <v>1731</v>
      </c>
      <c r="E472" s="1" t="s">
        <v>1725</v>
      </c>
      <c r="F472" s="1" t="s">
        <v>1732</v>
      </c>
      <c r="G472" s="1" t="s">
        <v>105</v>
      </c>
      <c r="H472" s="1" t="s">
        <v>437</v>
      </c>
      <c r="I472" s="1">
        <v>4.4000000000000004</v>
      </c>
      <c r="J472" s="1">
        <v>2023</v>
      </c>
      <c r="K472" s="1">
        <v>989885</v>
      </c>
      <c r="L472" s="1">
        <v>0</v>
      </c>
      <c r="M472" s="1">
        <f t="array" ref="M472">SUMPRODUCT(MAX(ISNUMBER(SEARCH('Class Rules'!$B$6:$B$85,$E472))*ISNUMBER(SEARCH('Class Rules'!$C$6:$C$85,$F472))*'Class Rules'!$A$6:$A$85))</f>
        <v>0</v>
      </c>
      <c r="N472" s="1" t="str">
        <f t="array" ref="N472">IF($M472=0,'Class Rules'!$D$3,INDEX('Class Rules'!$D$6:$D$85,MATCH($M472,'Class Rules'!$A$6:$A$85,0)))</f>
        <v>Passenger LDV</v>
      </c>
      <c r="O472" s="1" t="str">
        <f t="array" ref="O472">IF(SUMPRODUCT(MAX(ISNUMBER(SEARCH(Fuel_Rules!$A$6:$A$30,$E472))*ISNUMBER(SEARCH(Fuel_Rules!$B$6:$B$30,$F472))*(Fuel_Rules!$A$6:$A$30&lt;&gt;"")))&gt;0,"Plug-in hybrid",IF($G472="Diesel","Diesel","Gasoline"))</f>
        <v>Diesel</v>
      </c>
    </row>
    <row r="473" spans="1:15" ht="15" customHeight="1" x14ac:dyDescent="0.25">
      <c r="A473" s="1">
        <v>2022</v>
      </c>
      <c r="B473" s="1" t="s">
        <v>293</v>
      </c>
      <c r="C473" s="1" t="s">
        <v>1733</v>
      </c>
      <c r="D473" s="1" t="s">
        <v>1734</v>
      </c>
      <c r="E473" s="1" t="s">
        <v>1725</v>
      </c>
      <c r="F473" s="1" t="s">
        <v>1735</v>
      </c>
      <c r="G473" s="1" t="s">
        <v>105</v>
      </c>
      <c r="H473" s="1" t="s">
        <v>437</v>
      </c>
      <c r="I473" s="1">
        <v>4.4000000000000004</v>
      </c>
      <c r="J473" s="1">
        <v>2023</v>
      </c>
      <c r="K473" s="1">
        <v>932188</v>
      </c>
      <c r="L473" s="1">
        <v>0</v>
      </c>
      <c r="M473" s="1">
        <f t="array" ref="M473">SUMPRODUCT(MAX(ISNUMBER(SEARCH('Class Rules'!$B$6:$B$85,$E473))*ISNUMBER(SEARCH('Class Rules'!$C$6:$C$85,$F473))*'Class Rules'!$A$6:$A$85))</f>
        <v>0</v>
      </c>
      <c r="N473" s="1" t="str">
        <f t="array" ref="N473">IF($M473=0,'Class Rules'!$D$3,INDEX('Class Rules'!$D$6:$D$85,MATCH($M473,'Class Rules'!$A$6:$A$85,0)))</f>
        <v>Passenger LDV</v>
      </c>
      <c r="O473" s="1" t="str">
        <f t="array" ref="O473">IF(SUMPRODUCT(MAX(ISNUMBER(SEARCH(Fuel_Rules!$A$6:$A$30,$E473))*ISNUMBER(SEARCH(Fuel_Rules!$B$6:$B$30,$F473))*(Fuel_Rules!$A$6:$A$30&lt;&gt;"")))&gt;0,"Plug-in hybrid",IF($G473="Diesel","Diesel","Gasoline"))</f>
        <v>Diesel</v>
      </c>
    </row>
    <row r="474" spans="1:15" ht="15" customHeight="1" x14ac:dyDescent="0.25">
      <c r="A474" s="1">
        <v>2022</v>
      </c>
      <c r="B474" s="1" t="s">
        <v>293</v>
      </c>
      <c r="C474" s="1" t="s">
        <v>1736</v>
      </c>
      <c r="D474" s="1" t="s">
        <v>1737</v>
      </c>
      <c r="E474" s="1" t="s">
        <v>1725</v>
      </c>
      <c r="F474" s="1" t="s">
        <v>1738</v>
      </c>
      <c r="G474" s="1" t="s">
        <v>105</v>
      </c>
      <c r="H474" s="1" t="s">
        <v>437</v>
      </c>
      <c r="I474" s="1">
        <v>3</v>
      </c>
      <c r="J474" s="1">
        <v>2023</v>
      </c>
      <c r="K474" s="1">
        <v>792458</v>
      </c>
      <c r="L474" s="1">
        <v>0</v>
      </c>
      <c r="M474" s="1">
        <f t="array" ref="M474">SUMPRODUCT(MAX(ISNUMBER(SEARCH('Class Rules'!$B$6:$B$85,$E474))*ISNUMBER(SEARCH('Class Rules'!$C$6:$C$85,$F474))*'Class Rules'!$A$6:$A$85))</f>
        <v>0</v>
      </c>
      <c r="N474" s="1" t="str">
        <f t="array" ref="N474">IF($M474=0,'Class Rules'!$D$3,INDEX('Class Rules'!$D$6:$D$85,MATCH($M474,'Class Rules'!$A$6:$A$85,0)))</f>
        <v>Passenger LDV</v>
      </c>
      <c r="O474" s="1" t="str">
        <f t="array" ref="O474">IF(SUMPRODUCT(MAX(ISNUMBER(SEARCH(Fuel_Rules!$A$6:$A$30,$E474))*ISNUMBER(SEARCH(Fuel_Rules!$B$6:$B$30,$F474))*(Fuel_Rules!$A$6:$A$30&lt;&gt;"")))&gt;0,"Plug-in hybrid",IF($G474="Diesel","Diesel","Gasoline"))</f>
        <v>Diesel</v>
      </c>
    </row>
    <row r="475" spans="1:15" ht="15" customHeight="1" x14ac:dyDescent="0.25">
      <c r="A475" s="1">
        <v>2022</v>
      </c>
      <c r="B475" s="1" t="s">
        <v>293</v>
      </c>
      <c r="C475" s="1" t="s">
        <v>1739</v>
      </c>
      <c r="D475" s="1" t="s">
        <v>1740</v>
      </c>
      <c r="E475" s="1" t="s">
        <v>1725</v>
      </c>
      <c r="F475" s="1" t="s">
        <v>1741</v>
      </c>
      <c r="G475" s="1" t="s">
        <v>103</v>
      </c>
      <c r="H475" s="1" t="s">
        <v>298</v>
      </c>
      <c r="I475" s="1">
        <v>5</v>
      </c>
      <c r="J475" s="1">
        <v>2023</v>
      </c>
      <c r="K475" s="1">
        <v>1018659</v>
      </c>
      <c r="L475" s="1">
        <v>0</v>
      </c>
      <c r="M475" s="1">
        <f t="array" ref="M475">SUMPRODUCT(MAX(ISNUMBER(SEARCH('Class Rules'!$B$6:$B$85,$E475))*ISNUMBER(SEARCH('Class Rules'!$C$6:$C$85,$F475))*'Class Rules'!$A$6:$A$85))</f>
        <v>0</v>
      </c>
      <c r="N475" s="1" t="str">
        <f t="array" ref="N475">IF($M475=0,'Class Rules'!$D$3,INDEX('Class Rules'!$D$6:$D$85,MATCH($M475,'Class Rules'!$A$6:$A$85,0)))</f>
        <v>Passenger LDV</v>
      </c>
      <c r="O475" s="1" t="str">
        <f t="array" ref="O475">IF(SUMPRODUCT(MAX(ISNUMBER(SEARCH(Fuel_Rules!$A$6:$A$30,$E475))*ISNUMBER(SEARCH(Fuel_Rules!$B$6:$B$30,$F475))*(Fuel_Rules!$A$6:$A$30&lt;&gt;"")))&gt;0,"Plug-in hybrid",IF($G475="Diesel","Diesel","Gasoline"))</f>
        <v>Gasoline</v>
      </c>
    </row>
    <row r="476" spans="1:15" ht="15" customHeight="1" x14ac:dyDescent="0.25">
      <c r="A476" s="1">
        <v>2022</v>
      </c>
      <c r="B476" s="1" t="s">
        <v>293</v>
      </c>
      <c r="C476" s="1" t="s">
        <v>1742</v>
      </c>
      <c r="D476" s="1" t="s">
        <v>1743</v>
      </c>
      <c r="E476" s="1" t="s">
        <v>1725</v>
      </c>
      <c r="F476" s="1" t="s">
        <v>1744</v>
      </c>
      <c r="G476" s="1" t="s">
        <v>103</v>
      </c>
      <c r="H476" s="1" t="s">
        <v>437</v>
      </c>
      <c r="I476" s="1">
        <v>2</v>
      </c>
      <c r="J476" s="1">
        <v>2023</v>
      </c>
      <c r="K476" s="1">
        <v>344515</v>
      </c>
      <c r="L476" s="1">
        <v>0</v>
      </c>
      <c r="M476" s="1">
        <f t="array" ref="M476">SUMPRODUCT(MAX(ISNUMBER(SEARCH('Class Rules'!$B$6:$B$85,$E476))*ISNUMBER(SEARCH('Class Rules'!$C$6:$C$85,$F476))*'Class Rules'!$A$6:$A$85))</f>
        <v>0</v>
      </c>
      <c r="N476" s="1" t="str">
        <f t="array" ref="N476">IF($M476=0,'Class Rules'!$D$3,INDEX('Class Rules'!$D$6:$D$85,MATCH($M476,'Class Rules'!$A$6:$A$85,0)))</f>
        <v>Passenger LDV</v>
      </c>
      <c r="O476" s="1" t="str">
        <f t="array" ref="O476">IF(SUMPRODUCT(MAX(ISNUMBER(SEARCH(Fuel_Rules!$A$6:$A$30,$E476))*ISNUMBER(SEARCH(Fuel_Rules!$B$6:$B$30,$F476))*(Fuel_Rules!$A$6:$A$30&lt;&gt;"")))&gt;0,"Plug-in hybrid",IF($G476="Diesel","Diesel","Gasoline"))</f>
        <v>Gasoline</v>
      </c>
    </row>
    <row r="477" spans="1:15" ht="15" customHeight="1" x14ac:dyDescent="0.25">
      <c r="A477" s="1">
        <v>2022</v>
      </c>
      <c r="B477" s="1" t="s">
        <v>293</v>
      </c>
      <c r="C477" s="1" t="s">
        <v>1745</v>
      </c>
      <c r="D477" s="1" t="s">
        <v>1746</v>
      </c>
      <c r="E477" s="1" t="s">
        <v>1725</v>
      </c>
      <c r="F477" s="1" t="s">
        <v>1747</v>
      </c>
      <c r="G477" s="1" t="s">
        <v>103</v>
      </c>
      <c r="H477" s="1" t="s">
        <v>437</v>
      </c>
      <c r="I477" s="1">
        <v>2</v>
      </c>
      <c r="J477" s="1">
        <v>2023</v>
      </c>
      <c r="K477" s="1">
        <v>376062</v>
      </c>
      <c r="L477" s="1">
        <v>0</v>
      </c>
      <c r="M477" s="1">
        <f t="array" ref="M477">SUMPRODUCT(MAX(ISNUMBER(SEARCH('Class Rules'!$B$6:$B$85,$E477))*ISNUMBER(SEARCH('Class Rules'!$C$6:$C$85,$F477))*'Class Rules'!$A$6:$A$85))</f>
        <v>0</v>
      </c>
      <c r="N477" s="1" t="str">
        <f t="array" ref="N477">IF($M477=0,'Class Rules'!$D$3,INDEX('Class Rules'!$D$6:$D$85,MATCH($M477,'Class Rules'!$A$6:$A$85,0)))</f>
        <v>Passenger LDV</v>
      </c>
      <c r="O477" s="1" t="str">
        <f t="array" ref="O477">IF(SUMPRODUCT(MAX(ISNUMBER(SEARCH(Fuel_Rules!$A$6:$A$30,$E477))*ISNUMBER(SEARCH(Fuel_Rules!$B$6:$B$30,$F477))*(Fuel_Rules!$A$6:$A$30&lt;&gt;"")))&gt;0,"Plug-in hybrid",IF($G477="Diesel","Diesel","Gasoline"))</f>
        <v>Gasoline</v>
      </c>
    </row>
    <row r="478" spans="1:15" ht="15" customHeight="1" x14ac:dyDescent="0.25">
      <c r="A478" s="1">
        <v>2022</v>
      </c>
      <c r="B478" s="1" t="s">
        <v>293</v>
      </c>
      <c r="C478" s="1" t="s">
        <v>1748</v>
      </c>
      <c r="D478" s="1" t="s">
        <v>1749</v>
      </c>
      <c r="E478" s="1" t="s">
        <v>1725</v>
      </c>
      <c r="F478" s="1" t="s">
        <v>1750</v>
      </c>
      <c r="G478" s="1" t="s">
        <v>103</v>
      </c>
      <c r="H478" s="1" t="s">
        <v>437</v>
      </c>
      <c r="I478" s="1">
        <v>2</v>
      </c>
      <c r="J478" s="1">
        <v>2023</v>
      </c>
      <c r="K478" s="1">
        <v>405213</v>
      </c>
      <c r="L478" s="1">
        <v>0</v>
      </c>
      <c r="M478" s="1">
        <f t="array" ref="M478">SUMPRODUCT(MAX(ISNUMBER(SEARCH('Class Rules'!$B$6:$B$85,$E478))*ISNUMBER(SEARCH('Class Rules'!$C$6:$C$85,$F478))*'Class Rules'!$A$6:$A$85))</f>
        <v>0</v>
      </c>
      <c r="N478" s="1" t="str">
        <f t="array" ref="N478">IF($M478=0,'Class Rules'!$D$3,INDEX('Class Rules'!$D$6:$D$85,MATCH($M478,'Class Rules'!$A$6:$A$85,0)))</f>
        <v>Passenger LDV</v>
      </c>
      <c r="O478" s="1" t="str">
        <f t="array" ref="O478">IF(SUMPRODUCT(MAX(ISNUMBER(SEARCH(Fuel_Rules!$A$6:$A$30,$E478))*ISNUMBER(SEARCH(Fuel_Rules!$B$6:$B$30,$F478))*(Fuel_Rules!$A$6:$A$30&lt;&gt;"")))&gt;0,"Plug-in hybrid",IF($G478="Diesel","Diesel","Gasoline"))</f>
        <v>Gasoline</v>
      </c>
    </row>
    <row r="479" spans="1:15" ht="15" customHeight="1" x14ac:dyDescent="0.25">
      <c r="A479" s="1">
        <v>2022</v>
      </c>
      <c r="B479" s="1" t="s">
        <v>293</v>
      </c>
      <c r="C479" s="1" t="s">
        <v>1751</v>
      </c>
      <c r="D479" s="1" t="s">
        <v>1752</v>
      </c>
      <c r="E479" s="1" t="s">
        <v>1725</v>
      </c>
      <c r="F479" s="1" t="s">
        <v>1753</v>
      </c>
      <c r="G479" s="1" t="s">
        <v>105</v>
      </c>
      <c r="H479" s="1" t="s">
        <v>437</v>
      </c>
      <c r="I479" s="1">
        <v>2</v>
      </c>
      <c r="J479" s="1">
        <v>2023</v>
      </c>
      <c r="K479" s="1">
        <v>379845</v>
      </c>
      <c r="L479" s="1">
        <v>0</v>
      </c>
      <c r="M479" s="1">
        <f t="array" ref="M479">SUMPRODUCT(MAX(ISNUMBER(SEARCH('Class Rules'!$B$6:$B$85,$E479))*ISNUMBER(SEARCH('Class Rules'!$C$6:$C$85,$F479))*'Class Rules'!$A$6:$A$85))</f>
        <v>0</v>
      </c>
      <c r="N479" s="1" t="str">
        <f t="array" ref="N479">IF($M479=0,'Class Rules'!$D$3,INDEX('Class Rules'!$D$6:$D$85,MATCH($M479,'Class Rules'!$A$6:$A$85,0)))</f>
        <v>Passenger LDV</v>
      </c>
      <c r="O479" s="1" t="str">
        <f t="array" ref="O479">IF(SUMPRODUCT(MAX(ISNUMBER(SEARCH(Fuel_Rules!$A$6:$A$30,$E479))*ISNUMBER(SEARCH(Fuel_Rules!$B$6:$B$30,$F479))*(Fuel_Rules!$A$6:$A$30&lt;&gt;"")))&gt;0,"Plug-in hybrid",IF($G479="Diesel","Diesel","Gasoline"))</f>
        <v>Diesel</v>
      </c>
    </row>
    <row r="480" spans="1:15" ht="15" customHeight="1" x14ac:dyDescent="0.25">
      <c r="A480" s="1">
        <v>2022</v>
      </c>
      <c r="B480" s="1" t="s">
        <v>293</v>
      </c>
      <c r="C480" s="1" t="s">
        <v>1754</v>
      </c>
      <c r="D480" s="1" t="s">
        <v>1755</v>
      </c>
      <c r="E480" s="1" t="s">
        <v>1725</v>
      </c>
      <c r="F480" s="1" t="s">
        <v>1756</v>
      </c>
      <c r="G480" s="1" t="s">
        <v>105</v>
      </c>
      <c r="H480" s="1" t="s">
        <v>437</v>
      </c>
      <c r="I480" s="1">
        <v>3</v>
      </c>
      <c r="J480" s="1">
        <v>2023</v>
      </c>
      <c r="K480" s="1">
        <v>622470</v>
      </c>
      <c r="L480" s="1">
        <v>0</v>
      </c>
      <c r="M480" s="1">
        <f t="array" ref="M480">SUMPRODUCT(MAX(ISNUMBER(SEARCH('Class Rules'!$B$6:$B$85,$E480))*ISNUMBER(SEARCH('Class Rules'!$C$6:$C$85,$F480))*'Class Rules'!$A$6:$A$85))</f>
        <v>0</v>
      </c>
      <c r="N480" s="1" t="str">
        <f t="array" ref="N480">IF($M480=0,'Class Rules'!$D$3,INDEX('Class Rules'!$D$6:$D$85,MATCH($M480,'Class Rules'!$A$6:$A$85,0)))</f>
        <v>Passenger LDV</v>
      </c>
      <c r="O480" s="1" t="str">
        <f t="array" ref="O480">IF(SUMPRODUCT(MAX(ISNUMBER(SEARCH(Fuel_Rules!$A$6:$A$30,$E480))*ISNUMBER(SEARCH(Fuel_Rules!$B$6:$B$30,$F480))*(Fuel_Rules!$A$6:$A$30&lt;&gt;"")))&gt;0,"Plug-in hybrid",IF($G480="Diesel","Diesel","Gasoline"))</f>
        <v>Diesel</v>
      </c>
    </row>
    <row r="481" spans="1:15" ht="15" customHeight="1" x14ac:dyDescent="0.25">
      <c r="A481" s="1">
        <v>2022</v>
      </c>
      <c r="B481" s="1" t="s">
        <v>293</v>
      </c>
      <c r="C481" s="1" t="s">
        <v>1757</v>
      </c>
      <c r="D481" s="1" t="s">
        <v>1758</v>
      </c>
      <c r="E481" s="1" t="s">
        <v>1725</v>
      </c>
      <c r="F481" s="1" t="s">
        <v>1759</v>
      </c>
      <c r="G481" s="1" t="s">
        <v>103</v>
      </c>
      <c r="H481" s="1" t="s">
        <v>437</v>
      </c>
      <c r="I481" s="1">
        <v>3</v>
      </c>
      <c r="J481" s="1">
        <v>2023</v>
      </c>
      <c r="K481" s="1">
        <v>594611</v>
      </c>
      <c r="L481" s="1">
        <v>0</v>
      </c>
      <c r="M481" s="1">
        <f t="array" ref="M481">SUMPRODUCT(MAX(ISNUMBER(SEARCH('Class Rules'!$B$6:$B$85,$E481))*ISNUMBER(SEARCH('Class Rules'!$C$6:$C$85,$F481))*'Class Rules'!$A$6:$A$85))</f>
        <v>0</v>
      </c>
      <c r="N481" s="1" t="str">
        <f t="array" ref="N481">IF($M481=0,'Class Rules'!$D$3,INDEX('Class Rules'!$D$6:$D$85,MATCH($M481,'Class Rules'!$A$6:$A$85,0)))</f>
        <v>Passenger LDV</v>
      </c>
      <c r="O481" s="1" t="str">
        <f t="array" ref="O481">IF(SUMPRODUCT(MAX(ISNUMBER(SEARCH(Fuel_Rules!$A$6:$A$30,$E481))*ISNUMBER(SEARCH(Fuel_Rules!$B$6:$B$30,$F481))*(Fuel_Rules!$A$6:$A$30&lt;&gt;"")))&gt;0,"Plug-in hybrid",IF($G481="Diesel","Diesel","Gasoline"))</f>
        <v>Gasoline</v>
      </c>
    </row>
    <row r="482" spans="1:15" ht="15" customHeight="1" x14ac:dyDescent="0.25">
      <c r="A482" s="1">
        <v>2022</v>
      </c>
      <c r="B482" s="1" t="s">
        <v>293</v>
      </c>
      <c r="C482" s="1" t="s">
        <v>1760</v>
      </c>
      <c r="D482" s="1" t="s">
        <v>1761</v>
      </c>
      <c r="E482" s="1" t="s">
        <v>1725</v>
      </c>
      <c r="F482" s="1" t="s">
        <v>1762</v>
      </c>
      <c r="G482" s="1" t="s">
        <v>103</v>
      </c>
      <c r="H482" s="1" t="s">
        <v>437</v>
      </c>
      <c r="I482" s="1">
        <v>2</v>
      </c>
      <c r="J482" s="1">
        <v>2023</v>
      </c>
      <c r="K482" s="1">
        <v>386985</v>
      </c>
      <c r="L482" s="1">
        <v>0</v>
      </c>
      <c r="M482" s="1">
        <f t="array" ref="M482">SUMPRODUCT(MAX(ISNUMBER(SEARCH('Class Rules'!$B$6:$B$85,$E482))*ISNUMBER(SEARCH('Class Rules'!$C$6:$C$85,$F482))*'Class Rules'!$A$6:$A$85))</f>
        <v>0</v>
      </c>
      <c r="N482" s="1" t="str">
        <f t="array" ref="N482">IF($M482=0,'Class Rules'!$D$3,INDEX('Class Rules'!$D$6:$D$85,MATCH($M482,'Class Rules'!$A$6:$A$85,0)))</f>
        <v>Passenger LDV</v>
      </c>
      <c r="O482" s="1" t="str">
        <f t="array" ref="O482">IF(SUMPRODUCT(MAX(ISNUMBER(SEARCH(Fuel_Rules!$A$6:$A$30,$E482))*ISNUMBER(SEARCH(Fuel_Rules!$B$6:$B$30,$F482))*(Fuel_Rules!$A$6:$A$30&lt;&gt;"")))&gt;0,"Plug-in hybrid",IF($G482="Diesel","Diesel","Gasoline"))</f>
        <v>Gasoline</v>
      </c>
    </row>
    <row r="483" spans="1:15" ht="15" customHeight="1" x14ac:dyDescent="0.25">
      <c r="A483" s="1">
        <v>2022</v>
      </c>
      <c r="B483" s="1" t="s">
        <v>293</v>
      </c>
      <c r="C483" s="1" t="s">
        <v>1763</v>
      </c>
      <c r="D483" s="1" t="s">
        <v>1764</v>
      </c>
      <c r="E483" s="1" t="s">
        <v>1725</v>
      </c>
      <c r="F483" s="1" t="s">
        <v>1765</v>
      </c>
      <c r="G483" s="1" t="s">
        <v>103</v>
      </c>
      <c r="H483" s="1" t="s">
        <v>437</v>
      </c>
      <c r="I483" s="1">
        <v>2</v>
      </c>
      <c r="J483" s="1">
        <v>2023</v>
      </c>
      <c r="K483" s="1">
        <v>392845</v>
      </c>
      <c r="L483" s="1">
        <v>0</v>
      </c>
      <c r="M483" s="1">
        <f t="array" ref="M483">SUMPRODUCT(MAX(ISNUMBER(SEARCH('Class Rules'!$B$6:$B$85,$E483))*ISNUMBER(SEARCH('Class Rules'!$C$6:$C$85,$F483))*'Class Rules'!$A$6:$A$85))</f>
        <v>0</v>
      </c>
      <c r="N483" s="1" t="str">
        <f t="array" ref="N483">IF($M483=0,'Class Rules'!$D$3,INDEX('Class Rules'!$D$6:$D$85,MATCH($M483,'Class Rules'!$A$6:$A$85,0)))</f>
        <v>Passenger LDV</v>
      </c>
      <c r="O483" s="1" t="str">
        <f t="array" ref="O483">IF(SUMPRODUCT(MAX(ISNUMBER(SEARCH(Fuel_Rules!$A$6:$A$30,$E483))*ISNUMBER(SEARCH(Fuel_Rules!$B$6:$B$30,$F483))*(Fuel_Rules!$A$6:$A$30&lt;&gt;"")))&gt;0,"Plug-in hybrid",IF($G483="Diesel","Diesel","Gasoline"))</f>
        <v>Gasoline</v>
      </c>
    </row>
    <row r="484" spans="1:15" ht="15" customHeight="1" x14ac:dyDescent="0.25">
      <c r="A484" s="1">
        <v>2022</v>
      </c>
      <c r="B484" s="1" t="s">
        <v>293</v>
      </c>
      <c r="C484" s="1" t="s">
        <v>1766</v>
      </c>
      <c r="D484" s="1" t="s">
        <v>1767</v>
      </c>
      <c r="E484" s="1" t="s">
        <v>1725</v>
      </c>
      <c r="F484" s="1" t="s">
        <v>1768</v>
      </c>
      <c r="G484" s="1" t="s">
        <v>105</v>
      </c>
      <c r="H484" s="1" t="s">
        <v>298</v>
      </c>
      <c r="I484" s="1">
        <v>2</v>
      </c>
      <c r="J484" s="1">
        <v>2023</v>
      </c>
      <c r="K484" s="1">
        <v>405879</v>
      </c>
      <c r="L484" s="1">
        <v>0</v>
      </c>
      <c r="M484" s="1">
        <f t="array" ref="M484">SUMPRODUCT(MAX(ISNUMBER(SEARCH('Class Rules'!$B$6:$B$85,$E484))*ISNUMBER(SEARCH('Class Rules'!$C$6:$C$85,$F484))*'Class Rules'!$A$6:$A$85))</f>
        <v>0</v>
      </c>
      <c r="N484" s="1" t="str">
        <f t="array" ref="N484">IF($M484=0,'Class Rules'!$D$3,INDEX('Class Rules'!$D$6:$D$85,MATCH($M484,'Class Rules'!$A$6:$A$85,0)))</f>
        <v>Passenger LDV</v>
      </c>
      <c r="O484" s="1" t="str">
        <f t="array" ref="O484">IF(SUMPRODUCT(MAX(ISNUMBER(SEARCH(Fuel_Rules!$A$6:$A$30,$E484))*ISNUMBER(SEARCH(Fuel_Rules!$B$6:$B$30,$F484))*(Fuel_Rules!$A$6:$A$30&lt;&gt;"")))&gt;0,"Plug-in hybrid",IF($G484="Diesel","Diesel","Gasoline"))</f>
        <v>Diesel</v>
      </c>
    </row>
    <row r="485" spans="1:15" ht="15" customHeight="1" x14ac:dyDescent="0.25">
      <c r="A485" s="1">
        <v>2022</v>
      </c>
      <c r="B485" s="1" t="s">
        <v>293</v>
      </c>
      <c r="C485" s="1" t="s">
        <v>1769</v>
      </c>
      <c r="D485" s="1" t="s">
        <v>1770</v>
      </c>
      <c r="E485" s="1" t="s">
        <v>1725</v>
      </c>
      <c r="F485" s="1" t="s">
        <v>1771</v>
      </c>
      <c r="G485" s="1" t="s">
        <v>105</v>
      </c>
      <c r="H485" s="1" t="s">
        <v>437</v>
      </c>
      <c r="I485" s="1">
        <v>2</v>
      </c>
      <c r="J485" s="1">
        <v>2023</v>
      </c>
      <c r="K485" s="1">
        <v>354784</v>
      </c>
      <c r="L485" s="1">
        <v>0</v>
      </c>
      <c r="M485" s="1">
        <f t="array" ref="M485">SUMPRODUCT(MAX(ISNUMBER(SEARCH('Class Rules'!$B$6:$B$85,$E485))*ISNUMBER(SEARCH('Class Rules'!$C$6:$C$85,$F485))*'Class Rules'!$A$6:$A$85))</f>
        <v>0</v>
      </c>
      <c r="N485" s="1" t="str">
        <f t="array" ref="N485">IF($M485=0,'Class Rules'!$D$3,INDEX('Class Rules'!$D$6:$D$85,MATCH($M485,'Class Rules'!$A$6:$A$85,0)))</f>
        <v>Passenger LDV</v>
      </c>
      <c r="O485" s="1" t="str">
        <f t="array" ref="O485">IF(SUMPRODUCT(MAX(ISNUMBER(SEARCH(Fuel_Rules!$A$6:$A$30,$E485))*ISNUMBER(SEARCH(Fuel_Rules!$B$6:$B$30,$F485))*(Fuel_Rules!$A$6:$A$30&lt;&gt;"")))&gt;0,"Plug-in hybrid",IF($G485="Diesel","Diesel","Gasoline"))</f>
        <v>Diesel</v>
      </c>
    </row>
    <row r="486" spans="1:15" ht="15" customHeight="1" x14ac:dyDescent="0.25">
      <c r="A486" s="1">
        <v>2022</v>
      </c>
      <c r="B486" s="1" t="s">
        <v>293</v>
      </c>
      <c r="C486" s="1" t="s">
        <v>1772</v>
      </c>
      <c r="D486" s="1" t="s">
        <v>1773</v>
      </c>
      <c r="E486" s="1" t="s">
        <v>1725</v>
      </c>
      <c r="F486" s="1" t="s">
        <v>1774</v>
      </c>
      <c r="G486" s="1" t="s">
        <v>103</v>
      </c>
      <c r="H486" s="1" t="s">
        <v>298</v>
      </c>
      <c r="I486" s="1">
        <v>2</v>
      </c>
      <c r="J486" s="1">
        <v>2023</v>
      </c>
      <c r="K486" s="1">
        <v>660541</v>
      </c>
      <c r="L486" s="1">
        <v>0</v>
      </c>
      <c r="M486" s="1">
        <f t="array" ref="M486">SUMPRODUCT(MAX(ISNUMBER(SEARCH('Class Rules'!$B$6:$B$85,$E486))*ISNUMBER(SEARCH('Class Rules'!$C$6:$C$85,$F486))*'Class Rules'!$A$6:$A$85))</f>
        <v>0</v>
      </c>
      <c r="N486" s="1" t="str">
        <f t="array" ref="N486">IF($M486=0,'Class Rules'!$D$3,INDEX('Class Rules'!$D$6:$D$85,MATCH($M486,'Class Rules'!$A$6:$A$85,0)))</f>
        <v>Passenger LDV</v>
      </c>
      <c r="O486" s="1" t="str">
        <f t="array" ref="O486">IF(SUMPRODUCT(MAX(ISNUMBER(SEARCH(Fuel_Rules!$A$6:$A$30,$E486))*ISNUMBER(SEARCH(Fuel_Rules!$B$6:$B$30,$F486))*(Fuel_Rules!$A$6:$A$30&lt;&gt;"")))&gt;0,"Plug-in hybrid",IF($G486="Diesel","Diesel","Gasoline"))</f>
        <v>Plug-in hybrid</v>
      </c>
    </row>
    <row r="487" spans="1:15" ht="15" customHeight="1" x14ac:dyDescent="0.25">
      <c r="A487" s="1">
        <v>2022</v>
      </c>
      <c r="B487" s="1" t="s">
        <v>293</v>
      </c>
      <c r="C487" s="1" t="s">
        <v>1775</v>
      </c>
      <c r="D487" s="1" t="s">
        <v>1776</v>
      </c>
      <c r="E487" s="1" t="s">
        <v>1725</v>
      </c>
      <c r="F487" s="1" t="s">
        <v>1777</v>
      </c>
      <c r="G487" s="1" t="s">
        <v>103</v>
      </c>
      <c r="H487" s="1" t="s">
        <v>298</v>
      </c>
      <c r="I487" s="1">
        <v>2</v>
      </c>
      <c r="J487" s="1">
        <v>2023</v>
      </c>
      <c r="K487" s="1">
        <v>372548</v>
      </c>
      <c r="L487" s="1">
        <v>0</v>
      </c>
      <c r="M487" s="1">
        <f t="array" ref="M487">SUMPRODUCT(MAX(ISNUMBER(SEARCH('Class Rules'!$B$6:$B$85,$E487))*ISNUMBER(SEARCH('Class Rules'!$C$6:$C$85,$F487))*'Class Rules'!$A$6:$A$85))</f>
        <v>0</v>
      </c>
      <c r="N487" s="1" t="str">
        <f t="array" ref="N487">IF($M487=0,'Class Rules'!$D$3,INDEX('Class Rules'!$D$6:$D$85,MATCH($M487,'Class Rules'!$A$6:$A$85,0)))</f>
        <v>Passenger LDV</v>
      </c>
      <c r="O487" s="1" t="str">
        <f t="array" ref="O487">IF(SUMPRODUCT(MAX(ISNUMBER(SEARCH(Fuel_Rules!$A$6:$A$30,$E487))*ISNUMBER(SEARCH(Fuel_Rules!$B$6:$B$30,$F487))*(Fuel_Rules!$A$6:$A$30&lt;&gt;"")))&gt;0,"Plug-in hybrid",IF($G487="Diesel","Diesel","Gasoline"))</f>
        <v>Gasoline</v>
      </c>
    </row>
    <row r="488" spans="1:15" ht="15" customHeight="1" x14ac:dyDescent="0.25">
      <c r="A488" s="1">
        <v>2022</v>
      </c>
      <c r="B488" s="1" t="s">
        <v>293</v>
      </c>
      <c r="C488" s="1" t="s">
        <v>1778</v>
      </c>
      <c r="D488" s="1" t="s">
        <v>1779</v>
      </c>
      <c r="E488" s="1" t="s">
        <v>1725</v>
      </c>
      <c r="F488" s="1" t="s">
        <v>1780</v>
      </c>
      <c r="G488" s="1" t="s">
        <v>103</v>
      </c>
      <c r="H488" s="1" t="s">
        <v>437</v>
      </c>
      <c r="I488" s="1">
        <v>2</v>
      </c>
      <c r="J488" s="1">
        <v>2023</v>
      </c>
      <c r="K488" s="1">
        <v>319845</v>
      </c>
      <c r="L488" s="1">
        <v>0</v>
      </c>
      <c r="M488" s="1">
        <f t="array" ref="M488">SUMPRODUCT(MAX(ISNUMBER(SEARCH('Class Rules'!$B$6:$B$85,$E488))*ISNUMBER(SEARCH('Class Rules'!$C$6:$C$85,$F488))*'Class Rules'!$A$6:$A$85))</f>
        <v>0</v>
      </c>
      <c r="N488" s="1" t="str">
        <f t="array" ref="N488">IF($M488=0,'Class Rules'!$D$3,INDEX('Class Rules'!$D$6:$D$85,MATCH($M488,'Class Rules'!$A$6:$A$85,0)))</f>
        <v>Passenger LDV</v>
      </c>
      <c r="O488" s="1" t="str">
        <f t="array" ref="O488">IF(SUMPRODUCT(MAX(ISNUMBER(SEARCH(Fuel_Rules!$A$6:$A$30,$E488))*ISNUMBER(SEARCH(Fuel_Rules!$B$6:$B$30,$F488))*(Fuel_Rules!$A$6:$A$30&lt;&gt;"")))&gt;0,"Plug-in hybrid",IF($G488="Diesel","Diesel","Gasoline"))</f>
        <v>Gasoline</v>
      </c>
    </row>
    <row r="489" spans="1:15" ht="15" customHeight="1" x14ac:dyDescent="0.25">
      <c r="A489" s="1">
        <v>2022</v>
      </c>
      <c r="B489" s="1" t="s">
        <v>293</v>
      </c>
      <c r="C489" s="1" t="s">
        <v>1781</v>
      </c>
      <c r="D489" s="1" t="s">
        <v>1782</v>
      </c>
      <c r="E489" s="1" t="s">
        <v>1725</v>
      </c>
      <c r="F489" s="1" t="s">
        <v>1783</v>
      </c>
      <c r="G489" s="1" t="s">
        <v>103</v>
      </c>
      <c r="H489" s="1" t="s">
        <v>437</v>
      </c>
      <c r="I489" s="1">
        <v>5</v>
      </c>
      <c r="J489" s="1">
        <v>2023</v>
      </c>
      <c r="K489" s="1">
        <v>1499950</v>
      </c>
      <c r="L489" s="1">
        <v>0</v>
      </c>
      <c r="M489" s="1">
        <f t="array" ref="M489">SUMPRODUCT(MAX(ISNUMBER(SEARCH('Class Rules'!$B$6:$B$85,$E489))*ISNUMBER(SEARCH('Class Rules'!$C$6:$C$85,$F489))*'Class Rules'!$A$6:$A$85))</f>
        <v>0</v>
      </c>
      <c r="N489" s="1" t="str">
        <f t="array" ref="N489">IF($M489=0,'Class Rules'!$D$3,INDEX('Class Rules'!$D$6:$D$85,MATCH($M489,'Class Rules'!$A$6:$A$85,0)))</f>
        <v>Passenger LDV</v>
      </c>
      <c r="O489" s="1" t="str">
        <f t="array" ref="O489">IF(SUMPRODUCT(MAX(ISNUMBER(SEARCH(Fuel_Rules!$A$6:$A$30,$E489))*ISNUMBER(SEARCH(Fuel_Rules!$B$6:$B$30,$F489))*(Fuel_Rules!$A$6:$A$30&lt;&gt;"")))&gt;0,"Plug-in hybrid",IF($G489="Diesel","Diesel","Gasoline"))</f>
        <v>Gasoline</v>
      </c>
    </row>
    <row r="490" spans="1:15" ht="15" customHeight="1" x14ac:dyDescent="0.25">
      <c r="A490" s="1">
        <v>2022</v>
      </c>
      <c r="B490" s="1" t="s">
        <v>293</v>
      </c>
      <c r="C490" s="1" t="s">
        <v>1784</v>
      </c>
      <c r="D490" s="1" t="s">
        <v>1785</v>
      </c>
      <c r="E490" s="1" t="s">
        <v>1725</v>
      </c>
      <c r="F490" s="1" t="s">
        <v>1786</v>
      </c>
      <c r="G490" s="1" t="s">
        <v>103</v>
      </c>
      <c r="H490" s="1" t="s">
        <v>298</v>
      </c>
      <c r="I490" s="1">
        <v>2</v>
      </c>
      <c r="J490" s="1">
        <v>2023</v>
      </c>
      <c r="K490" s="1">
        <v>829336</v>
      </c>
      <c r="L490" s="1">
        <v>0</v>
      </c>
      <c r="M490" s="1">
        <f t="array" ref="M490">SUMPRODUCT(MAX(ISNUMBER(SEARCH('Class Rules'!$B$6:$B$85,$E490))*ISNUMBER(SEARCH('Class Rules'!$C$6:$C$85,$F490))*'Class Rules'!$A$6:$A$85))</f>
        <v>0</v>
      </c>
      <c r="N490" s="1" t="str">
        <f t="array" ref="N490">IF($M490=0,'Class Rules'!$D$3,INDEX('Class Rules'!$D$6:$D$85,MATCH($M490,'Class Rules'!$A$6:$A$85,0)))</f>
        <v>Passenger LDV</v>
      </c>
      <c r="O490" s="1" t="str">
        <f t="array" ref="O490">IF(SUMPRODUCT(MAX(ISNUMBER(SEARCH(Fuel_Rules!$A$6:$A$30,$E490))*ISNUMBER(SEARCH(Fuel_Rules!$B$6:$B$30,$F490))*(Fuel_Rules!$A$6:$A$30&lt;&gt;"")))&gt;0,"Plug-in hybrid",IF($G490="Diesel","Diesel","Gasoline"))</f>
        <v>Plug-in hybrid</v>
      </c>
    </row>
    <row r="491" spans="1:15" ht="15" customHeight="1" x14ac:dyDescent="0.25">
      <c r="A491" s="1">
        <v>2022</v>
      </c>
      <c r="B491" s="1" t="s">
        <v>293</v>
      </c>
      <c r="C491" s="1" t="s">
        <v>1787</v>
      </c>
      <c r="D491" s="1" t="s">
        <v>1788</v>
      </c>
      <c r="E491" s="1" t="s">
        <v>1725</v>
      </c>
      <c r="F491" s="1" t="s">
        <v>1789</v>
      </c>
      <c r="G491" s="1" t="s">
        <v>103</v>
      </c>
      <c r="H491" s="1" t="s">
        <v>437</v>
      </c>
      <c r="I491" s="1">
        <v>2</v>
      </c>
      <c r="J491" s="1">
        <v>2023</v>
      </c>
      <c r="K491" s="1">
        <v>611215</v>
      </c>
      <c r="L491" s="1">
        <v>0</v>
      </c>
      <c r="M491" s="1">
        <f t="array" ref="M491">SUMPRODUCT(MAX(ISNUMBER(SEARCH('Class Rules'!$B$6:$B$85,$E491))*ISNUMBER(SEARCH('Class Rules'!$C$6:$C$85,$F491))*'Class Rules'!$A$6:$A$85))</f>
        <v>0</v>
      </c>
      <c r="N491" s="1" t="str">
        <f t="array" ref="N491">IF($M491=0,'Class Rules'!$D$3,INDEX('Class Rules'!$D$6:$D$85,MATCH($M491,'Class Rules'!$A$6:$A$85,0)))</f>
        <v>Passenger LDV</v>
      </c>
      <c r="O491" s="1" t="str">
        <f t="array" ref="O491">IF(SUMPRODUCT(MAX(ISNUMBER(SEARCH(Fuel_Rules!$A$6:$A$30,$E491))*ISNUMBER(SEARCH(Fuel_Rules!$B$6:$B$30,$F491))*(Fuel_Rules!$A$6:$A$30&lt;&gt;"")))&gt;0,"Plug-in hybrid",IF($G491="Diesel","Diesel","Gasoline"))</f>
        <v>Gasoline</v>
      </c>
    </row>
    <row r="492" spans="1:15" ht="15" customHeight="1" x14ac:dyDescent="0.25">
      <c r="A492" s="1">
        <v>2022</v>
      </c>
      <c r="B492" s="1" t="s">
        <v>293</v>
      </c>
      <c r="C492" s="1" t="s">
        <v>1790</v>
      </c>
      <c r="D492" s="1" t="s">
        <v>1791</v>
      </c>
      <c r="E492" s="1" t="s">
        <v>1725</v>
      </c>
      <c r="F492" s="1" t="s">
        <v>1792</v>
      </c>
      <c r="G492" s="1" t="s">
        <v>103</v>
      </c>
      <c r="H492" s="1" t="s">
        <v>437</v>
      </c>
      <c r="I492" s="1">
        <v>2</v>
      </c>
      <c r="J492" s="1">
        <v>2023</v>
      </c>
      <c r="K492" s="1">
        <v>584125</v>
      </c>
      <c r="L492" s="1">
        <v>0</v>
      </c>
      <c r="M492" s="1">
        <f t="array" ref="M492">SUMPRODUCT(MAX(ISNUMBER(SEARCH('Class Rules'!$B$6:$B$85,$E492))*ISNUMBER(SEARCH('Class Rules'!$C$6:$C$85,$F492))*'Class Rules'!$A$6:$A$85))</f>
        <v>0</v>
      </c>
      <c r="N492" s="1" t="str">
        <f t="array" ref="N492">IF($M492=0,'Class Rules'!$D$3,INDEX('Class Rules'!$D$6:$D$85,MATCH($M492,'Class Rules'!$A$6:$A$85,0)))</f>
        <v>Passenger LDV</v>
      </c>
      <c r="O492" s="1" t="str">
        <f t="array" ref="O492">IF(SUMPRODUCT(MAX(ISNUMBER(SEARCH(Fuel_Rules!$A$6:$A$30,$E492))*ISNUMBER(SEARCH(Fuel_Rules!$B$6:$B$30,$F492))*(Fuel_Rules!$A$6:$A$30&lt;&gt;"")))&gt;0,"Plug-in hybrid",IF($G492="Diesel","Diesel","Gasoline"))</f>
        <v>Gasoline</v>
      </c>
    </row>
    <row r="493" spans="1:15" ht="15" customHeight="1" x14ac:dyDescent="0.25">
      <c r="A493" s="1">
        <v>2022</v>
      </c>
      <c r="B493" s="1" t="s">
        <v>293</v>
      </c>
      <c r="C493" s="1" t="s">
        <v>1793</v>
      </c>
      <c r="D493" s="1" t="s">
        <v>1794</v>
      </c>
      <c r="E493" s="1" t="s">
        <v>1725</v>
      </c>
      <c r="F493" s="1" t="s">
        <v>1795</v>
      </c>
      <c r="G493" s="1" t="s">
        <v>103</v>
      </c>
      <c r="H493" s="1" t="s">
        <v>298</v>
      </c>
      <c r="I493" s="1">
        <v>2</v>
      </c>
      <c r="J493" s="1">
        <v>2023</v>
      </c>
      <c r="K493" s="1">
        <v>692869</v>
      </c>
      <c r="L493" s="1">
        <v>0</v>
      </c>
      <c r="M493" s="1">
        <f t="array" ref="M493">SUMPRODUCT(MAX(ISNUMBER(SEARCH('Class Rules'!$B$6:$B$85,$E493))*ISNUMBER(SEARCH('Class Rules'!$C$6:$C$85,$F493))*'Class Rules'!$A$6:$A$85))</f>
        <v>0</v>
      </c>
      <c r="N493" s="1" t="str">
        <f t="array" ref="N493">IF($M493=0,'Class Rules'!$D$3,INDEX('Class Rules'!$D$6:$D$85,MATCH($M493,'Class Rules'!$A$6:$A$85,0)))</f>
        <v>Passenger LDV</v>
      </c>
      <c r="O493" s="1" t="str">
        <f t="array" ref="O493">IF(SUMPRODUCT(MAX(ISNUMBER(SEARCH(Fuel_Rules!$A$6:$A$30,$E493))*ISNUMBER(SEARCH(Fuel_Rules!$B$6:$B$30,$F493))*(Fuel_Rules!$A$6:$A$30&lt;&gt;"")))&gt;0,"Plug-in hybrid",IF($G493="Diesel","Diesel","Gasoline"))</f>
        <v>Plug-in hybrid</v>
      </c>
    </row>
    <row r="494" spans="1:15" ht="15" customHeight="1" x14ac:dyDescent="0.25">
      <c r="A494" s="1">
        <v>2022</v>
      </c>
      <c r="B494" s="1" t="s">
        <v>293</v>
      </c>
      <c r="C494" s="1" t="s">
        <v>1796</v>
      </c>
      <c r="D494" s="1" t="s">
        <v>1797</v>
      </c>
      <c r="E494" s="1" t="s">
        <v>1725</v>
      </c>
      <c r="F494" s="1" t="s">
        <v>1798</v>
      </c>
      <c r="G494" s="1" t="s">
        <v>103</v>
      </c>
      <c r="H494" s="1" t="s">
        <v>437</v>
      </c>
      <c r="I494" s="1">
        <v>5</v>
      </c>
      <c r="J494" s="1">
        <v>2023</v>
      </c>
      <c r="K494" s="1">
        <v>1258950</v>
      </c>
      <c r="L494" s="1">
        <v>0</v>
      </c>
      <c r="M494" s="1">
        <f t="array" ref="M494">SUMPRODUCT(MAX(ISNUMBER(SEARCH('Class Rules'!$B$6:$B$85,$E494))*ISNUMBER(SEARCH('Class Rules'!$C$6:$C$85,$F494))*'Class Rules'!$A$6:$A$85))</f>
        <v>0</v>
      </c>
      <c r="N494" s="1" t="str">
        <f t="array" ref="N494">IF($M494=0,'Class Rules'!$D$3,INDEX('Class Rules'!$D$6:$D$85,MATCH($M494,'Class Rules'!$A$6:$A$85,0)))</f>
        <v>Passenger LDV</v>
      </c>
      <c r="O494" s="1" t="str">
        <f t="array" ref="O494">IF(SUMPRODUCT(MAX(ISNUMBER(SEARCH(Fuel_Rules!$A$6:$A$30,$E494))*ISNUMBER(SEARCH(Fuel_Rules!$B$6:$B$30,$F494))*(Fuel_Rules!$A$6:$A$30&lt;&gt;"")))&gt;0,"Plug-in hybrid",IF($G494="Diesel","Diesel","Gasoline"))</f>
        <v>Gasoline</v>
      </c>
    </row>
    <row r="495" spans="1:15" ht="15" customHeight="1" x14ac:dyDescent="0.25">
      <c r="A495" s="1">
        <v>2022</v>
      </c>
      <c r="B495" s="1" t="s">
        <v>293</v>
      </c>
      <c r="C495" s="1" t="s">
        <v>1799</v>
      </c>
      <c r="D495" s="1" t="s">
        <v>1800</v>
      </c>
      <c r="E495" s="1" t="s">
        <v>1725</v>
      </c>
      <c r="F495" s="1" t="s">
        <v>1801</v>
      </c>
      <c r="G495" s="1" t="s">
        <v>103</v>
      </c>
      <c r="H495" s="1" t="s">
        <v>437</v>
      </c>
      <c r="I495" s="1">
        <v>3</v>
      </c>
      <c r="J495" s="1">
        <v>2023</v>
      </c>
      <c r="K495" s="1">
        <v>593265</v>
      </c>
      <c r="L495" s="1">
        <v>0</v>
      </c>
      <c r="M495" s="1">
        <f t="array" ref="M495">SUMPRODUCT(MAX(ISNUMBER(SEARCH('Class Rules'!$B$6:$B$85,$E495))*ISNUMBER(SEARCH('Class Rules'!$C$6:$C$85,$F495))*'Class Rules'!$A$6:$A$85))</f>
        <v>0</v>
      </c>
      <c r="N495" s="1" t="str">
        <f t="array" ref="N495">IF($M495=0,'Class Rules'!$D$3,INDEX('Class Rules'!$D$6:$D$85,MATCH($M495,'Class Rules'!$A$6:$A$85,0)))</f>
        <v>Passenger LDV</v>
      </c>
      <c r="O495" s="1" t="str">
        <f t="array" ref="O495">IF(SUMPRODUCT(MAX(ISNUMBER(SEARCH(Fuel_Rules!$A$6:$A$30,$E495))*ISNUMBER(SEARCH(Fuel_Rules!$B$6:$B$30,$F495))*(Fuel_Rules!$A$6:$A$30&lt;&gt;"")))&gt;0,"Plug-in hybrid",IF($G495="Diesel","Diesel","Gasoline"))</f>
        <v>Gasoline</v>
      </c>
    </row>
    <row r="496" spans="1:15" ht="15" customHeight="1" x14ac:dyDescent="0.25">
      <c r="A496" s="1">
        <v>2022</v>
      </c>
      <c r="B496" s="1" t="s">
        <v>293</v>
      </c>
      <c r="C496" s="1" t="s">
        <v>1802</v>
      </c>
      <c r="D496" s="1" t="s">
        <v>1803</v>
      </c>
      <c r="E496" s="1" t="s">
        <v>1725</v>
      </c>
      <c r="F496" s="1" t="s">
        <v>1804</v>
      </c>
      <c r="G496" s="1" t="s">
        <v>103</v>
      </c>
      <c r="H496" s="1" t="s">
        <v>437</v>
      </c>
      <c r="I496" s="1">
        <v>3</v>
      </c>
      <c r="J496" s="1">
        <v>2023</v>
      </c>
      <c r="K496" s="1">
        <v>636450</v>
      </c>
      <c r="L496" s="1">
        <v>0</v>
      </c>
      <c r="M496" s="1">
        <f t="array" ref="M496">SUMPRODUCT(MAX(ISNUMBER(SEARCH('Class Rules'!$B$6:$B$85,$E496))*ISNUMBER(SEARCH('Class Rules'!$C$6:$C$85,$F496))*'Class Rules'!$A$6:$A$85))</f>
        <v>0</v>
      </c>
      <c r="N496" s="1" t="str">
        <f t="array" ref="N496">IF($M496=0,'Class Rules'!$D$3,INDEX('Class Rules'!$D$6:$D$85,MATCH($M496,'Class Rules'!$A$6:$A$85,0)))</f>
        <v>Passenger LDV</v>
      </c>
      <c r="O496" s="1" t="str">
        <f t="array" ref="O496">IF(SUMPRODUCT(MAX(ISNUMBER(SEARCH(Fuel_Rules!$A$6:$A$30,$E496))*ISNUMBER(SEARCH(Fuel_Rules!$B$6:$B$30,$F496))*(Fuel_Rules!$A$6:$A$30&lt;&gt;"")))&gt;0,"Plug-in hybrid",IF($G496="Diesel","Diesel","Gasoline"))</f>
        <v>Gasoline</v>
      </c>
    </row>
    <row r="497" spans="1:15" ht="15" customHeight="1" x14ac:dyDescent="0.25">
      <c r="A497" s="1">
        <v>2022</v>
      </c>
      <c r="B497" s="1" t="s">
        <v>293</v>
      </c>
      <c r="C497" s="1" t="s">
        <v>1805</v>
      </c>
      <c r="D497" s="1" t="s">
        <v>1806</v>
      </c>
      <c r="E497" s="1" t="s">
        <v>1725</v>
      </c>
      <c r="F497" s="1" t="s">
        <v>1807</v>
      </c>
      <c r="G497" s="1" t="s">
        <v>105</v>
      </c>
      <c r="H497" s="1" t="s">
        <v>298</v>
      </c>
      <c r="I497" s="1">
        <v>3</v>
      </c>
      <c r="J497" s="1">
        <v>2023</v>
      </c>
      <c r="K497" s="1">
        <v>676950</v>
      </c>
      <c r="L497" s="1">
        <v>0</v>
      </c>
      <c r="M497" s="1">
        <f t="array" ref="M497">SUMPRODUCT(MAX(ISNUMBER(SEARCH('Class Rules'!$B$6:$B$85,$E497))*ISNUMBER(SEARCH('Class Rules'!$C$6:$C$85,$F497))*'Class Rules'!$A$6:$A$85))</f>
        <v>0</v>
      </c>
      <c r="N497" s="1" t="str">
        <f t="array" ref="N497">IF($M497=0,'Class Rules'!$D$3,INDEX('Class Rules'!$D$6:$D$85,MATCH($M497,'Class Rules'!$A$6:$A$85,0)))</f>
        <v>Passenger LDV</v>
      </c>
      <c r="O497" s="1" t="str">
        <f t="array" ref="O497">IF(SUMPRODUCT(MAX(ISNUMBER(SEARCH(Fuel_Rules!$A$6:$A$30,$E497))*ISNUMBER(SEARCH(Fuel_Rules!$B$6:$B$30,$F497))*(Fuel_Rules!$A$6:$A$30&lt;&gt;"")))&gt;0,"Plug-in hybrid",IF($G497="Diesel","Diesel","Gasoline"))</f>
        <v>Diesel</v>
      </c>
    </row>
    <row r="498" spans="1:15" ht="15" customHeight="1" x14ac:dyDescent="0.25">
      <c r="A498" s="1">
        <v>2022</v>
      </c>
      <c r="B498" s="1" t="s">
        <v>293</v>
      </c>
      <c r="C498" s="1" t="s">
        <v>1808</v>
      </c>
      <c r="D498" s="1" t="s">
        <v>1809</v>
      </c>
      <c r="E498" s="1" t="s">
        <v>1725</v>
      </c>
      <c r="F498" s="1" t="s">
        <v>1810</v>
      </c>
      <c r="G498" s="1" t="s">
        <v>105</v>
      </c>
      <c r="H498" s="1" t="s">
        <v>298</v>
      </c>
      <c r="I498" s="1">
        <v>3</v>
      </c>
      <c r="J498" s="1">
        <v>2023</v>
      </c>
      <c r="K498" s="1">
        <v>614802</v>
      </c>
      <c r="L498" s="1">
        <v>0</v>
      </c>
      <c r="M498" s="1">
        <f t="array" ref="M498">SUMPRODUCT(MAX(ISNUMBER(SEARCH('Class Rules'!$B$6:$B$85,$E498))*ISNUMBER(SEARCH('Class Rules'!$C$6:$C$85,$F498))*'Class Rules'!$A$6:$A$85))</f>
        <v>0</v>
      </c>
      <c r="N498" s="1" t="str">
        <f t="array" ref="N498">IF($M498=0,'Class Rules'!$D$3,INDEX('Class Rules'!$D$6:$D$85,MATCH($M498,'Class Rules'!$A$6:$A$85,0)))</f>
        <v>Passenger LDV</v>
      </c>
      <c r="O498" s="1" t="str">
        <f t="array" ref="O498">IF(SUMPRODUCT(MAX(ISNUMBER(SEARCH(Fuel_Rules!$A$6:$A$30,$E498))*ISNUMBER(SEARCH(Fuel_Rules!$B$6:$B$30,$F498))*(Fuel_Rules!$A$6:$A$30&lt;&gt;"")))&gt;0,"Plug-in hybrid",IF($G498="Diesel","Diesel","Gasoline"))</f>
        <v>Diesel</v>
      </c>
    </row>
    <row r="499" spans="1:15" ht="15" customHeight="1" x14ac:dyDescent="0.25">
      <c r="A499" s="1">
        <v>2022</v>
      </c>
      <c r="B499" s="1" t="s">
        <v>293</v>
      </c>
      <c r="C499" s="1" t="s">
        <v>1811</v>
      </c>
      <c r="D499" s="1" t="s">
        <v>1812</v>
      </c>
      <c r="E499" s="1" t="s">
        <v>1725</v>
      </c>
      <c r="F499" s="1" t="s">
        <v>1813</v>
      </c>
      <c r="G499" s="1" t="s">
        <v>105</v>
      </c>
      <c r="H499" s="1" t="s">
        <v>437</v>
      </c>
      <c r="I499" s="1">
        <v>3</v>
      </c>
      <c r="J499" s="1">
        <v>2023</v>
      </c>
      <c r="K499" s="1">
        <v>632950</v>
      </c>
      <c r="L499" s="1">
        <v>0</v>
      </c>
      <c r="M499" s="1">
        <f t="array" ref="M499">SUMPRODUCT(MAX(ISNUMBER(SEARCH('Class Rules'!$B$6:$B$85,$E499))*ISNUMBER(SEARCH('Class Rules'!$C$6:$C$85,$F499))*'Class Rules'!$A$6:$A$85))</f>
        <v>0</v>
      </c>
      <c r="N499" s="1" t="str">
        <f t="array" ref="N499">IF($M499=0,'Class Rules'!$D$3,INDEX('Class Rules'!$D$6:$D$85,MATCH($M499,'Class Rules'!$A$6:$A$85,0)))</f>
        <v>Passenger LDV</v>
      </c>
      <c r="O499" s="1" t="str">
        <f t="array" ref="O499">IF(SUMPRODUCT(MAX(ISNUMBER(SEARCH(Fuel_Rules!$A$6:$A$30,$E499))*ISNUMBER(SEARCH(Fuel_Rules!$B$6:$B$30,$F499))*(Fuel_Rules!$A$6:$A$30&lt;&gt;"")))&gt;0,"Plug-in hybrid",IF($G499="Diesel","Diesel","Gasoline"))</f>
        <v>Diesel</v>
      </c>
    </row>
    <row r="500" spans="1:15" ht="15" customHeight="1" x14ac:dyDescent="0.25">
      <c r="A500" s="1">
        <v>2022</v>
      </c>
      <c r="B500" s="1" t="s">
        <v>293</v>
      </c>
      <c r="C500" s="1" t="s">
        <v>1814</v>
      </c>
      <c r="D500" s="1" t="s">
        <v>1815</v>
      </c>
      <c r="E500" s="1" t="s">
        <v>1725</v>
      </c>
      <c r="F500" s="1" t="s">
        <v>1816</v>
      </c>
      <c r="G500" s="1" t="s">
        <v>105</v>
      </c>
      <c r="H500" s="1" t="s">
        <v>437</v>
      </c>
      <c r="I500" s="1">
        <v>3</v>
      </c>
      <c r="J500" s="1">
        <v>2023</v>
      </c>
      <c r="K500" s="1">
        <v>689451</v>
      </c>
      <c r="L500" s="1">
        <v>0</v>
      </c>
      <c r="M500" s="1">
        <f t="array" ref="M500">SUMPRODUCT(MAX(ISNUMBER(SEARCH('Class Rules'!$B$6:$B$85,$E500))*ISNUMBER(SEARCH('Class Rules'!$C$6:$C$85,$F500))*'Class Rules'!$A$6:$A$85))</f>
        <v>0</v>
      </c>
      <c r="N500" s="1" t="str">
        <f t="array" ref="N500">IF($M500=0,'Class Rules'!$D$3,INDEX('Class Rules'!$D$6:$D$85,MATCH($M500,'Class Rules'!$A$6:$A$85,0)))</f>
        <v>Passenger LDV</v>
      </c>
      <c r="O500" s="1" t="str">
        <f t="array" ref="O500">IF(SUMPRODUCT(MAX(ISNUMBER(SEARCH(Fuel_Rules!$A$6:$A$30,$E500))*ISNUMBER(SEARCH(Fuel_Rules!$B$6:$B$30,$F500))*(Fuel_Rules!$A$6:$A$30&lt;&gt;"")))&gt;0,"Plug-in hybrid",IF($G500="Diesel","Diesel","Gasoline"))</f>
        <v>Diesel</v>
      </c>
    </row>
    <row r="501" spans="1:15" ht="15" customHeight="1" x14ac:dyDescent="0.25">
      <c r="A501" s="1">
        <v>2022</v>
      </c>
      <c r="B501" s="1" t="s">
        <v>293</v>
      </c>
      <c r="C501" s="1" t="s">
        <v>1817</v>
      </c>
      <c r="D501" s="1" t="s">
        <v>1818</v>
      </c>
      <c r="E501" s="1" t="s">
        <v>1725</v>
      </c>
      <c r="F501" s="1" t="s">
        <v>1819</v>
      </c>
      <c r="G501" s="1" t="s">
        <v>105</v>
      </c>
      <c r="H501" s="1" t="s">
        <v>298</v>
      </c>
      <c r="I501" s="1">
        <v>3</v>
      </c>
      <c r="J501" s="1">
        <v>2023</v>
      </c>
      <c r="K501" s="1">
        <v>716950</v>
      </c>
      <c r="L501" s="1">
        <v>0</v>
      </c>
      <c r="M501" s="1">
        <f t="array" ref="M501">SUMPRODUCT(MAX(ISNUMBER(SEARCH('Class Rules'!$B$6:$B$85,$E501))*ISNUMBER(SEARCH('Class Rules'!$C$6:$C$85,$F501))*'Class Rules'!$A$6:$A$85))</f>
        <v>0</v>
      </c>
      <c r="N501" s="1" t="str">
        <f t="array" ref="N501">IF($M501=0,'Class Rules'!$D$3,INDEX('Class Rules'!$D$6:$D$85,MATCH($M501,'Class Rules'!$A$6:$A$85,0)))</f>
        <v>Passenger LDV</v>
      </c>
      <c r="O501" s="1" t="str">
        <f t="array" ref="O501">IF(SUMPRODUCT(MAX(ISNUMBER(SEARCH(Fuel_Rules!$A$6:$A$30,$E501))*ISNUMBER(SEARCH(Fuel_Rules!$B$6:$B$30,$F501))*(Fuel_Rules!$A$6:$A$30&lt;&gt;"")))&gt;0,"Plug-in hybrid",IF($G501="Diesel","Diesel","Gasoline"))</f>
        <v>Diesel</v>
      </c>
    </row>
    <row r="502" spans="1:15" ht="15" customHeight="1" x14ac:dyDescent="0.25">
      <c r="A502" s="1">
        <v>2022</v>
      </c>
      <c r="B502" s="1" t="s">
        <v>293</v>
      </c>
      <c r="C502" s="1" t="s">
        <v>1820</v>
      </c>
      <c r="D502" s="1" t="s">
        <v>1821</v>
      </c>
      <c r="E502" s="1" t="s">
        <v>1725</v>
      </c>
      <c r="F502" s="1" t="s">
        <v>1822</v>
      </c>
      <c r="G502" s="1" t="s">
        <v>103</v>
      </c>
      <c r="H502" s="1" t="s">
        <v>437</v>
      </c>
      <c r="I502" s="1">
        <v>2</v>
      </c>
      <c r="J502" s="1">
        <v>2023</v>
      </c>
      <c r="K502" s="1">
        <v>894559</v>
      </c>
      <c r="L502" s="1">
        <v>0</v>
      </c>
      <c r="M502" s="1">
        <f t="array" ref="M502">SUMPRODUCT(MAX(ISNUMBER(SEARCH('Class Rules'!$B$6:$B$85,$E502))*ISNUMBER(SEARCH('Class Rules'!$C$6:$C$85,$F502))*'Class Rules'!$A$6:$A$85))</f>
        <v>0</v>
      </c>
      <c r="N502" s="1" t="str">
        <f t="array" ref="N502">IF($M502=0,'Class Rules'!$D$3,INDEX('Class Rules'!$D$6:$D$85,MATCH($M502,'Class Rules'!$A$6:$A$85,0)))</f>
        <v>Passenger LDV</v>
      </c>
      <c r="O502" s="1" t="str">
        <f t="array" ref="O502">IF(SUMPRODUCT(MAX(ISNUMBER(SEARCH(Fuel_Rules!$A$6:$A$30,$E502))*ISNUMBER(SEARCH(Fuel_Rules!$B$6:$B$30,$F502))*(Fuel_Rules!$A$6:$A$30&lt;&gt;"")))&gt;0,"Plug-in hybrid",IF($G502="Diesel","Diesel","Gasoline"))</f>
        <v>Plug-in hybrid</v>
      </c>
    </row>
    <row r="503" spans="1:15" ht="15" customHeight="1" x14ac:dyDescent="0.25">
      <c r="A503" s="1">
        <v>2022</v>
      </c>
      <c r="B503" s="1" t="s">
        <v>293</v>
      </c>
      <c r="C503" s="1" t="s">
        <v>1823</v>
      </c>
      <c r="D503" s="1" t="s">
        <v>1824</v>
      </c>
      <c r="E503" s="1" t="s">
        <v>1725</v>
      </c>
      <c r="F503" s="1" t="s">
        <v>1825</v>
      </c>
      <c r="G503" s="1" t="s">
        <v>103</v>
      </c>
      <c r="H503" s="1" t="s">
        <v>437</v>
      </c>
      <c r="I503" s="1">
        <v>5</v>
      </c>
      <c r="J503" s="1">
        <v>2023</v>
      </c>
      <c r="K503" s="1">
        <v>1033925</v>
      </c>
      <c r="L503" s="1">
        <v>0</v>
      </c>
      <c r="M503" s="1">
        <f t="array" ref="M503">SUMPRODUCT(MAX(ISNUMBER(SEARCH('Class Rules'!$B$6:$B$85,$E503))*ISNUMBER(SEARCH('Class Rules'!$C$6:$C$85,$F503))*'Class Rules'!$A$6:$A$85))</f>
        <v>0</v>
      </c>
      <c r="N503" s="1" t="str">
        <f t="array" ref="N503">IF($M503=0,'Class Rules'!$D$3,INDEX('Class Rules'!$D$6:$D$85,MATCH($M503,'Class Rules'!$A$6:$A$85,0)))</f>
        <v>Passenger LDV</v>
      </c>
      <c r="O503" s="1" t="str">
        <f t="array" ref="O503">IF(SUMPRODUCT(MAX(ISNUMBER(SEARCH(Fuel_Rules!$A$6:$A$30,$E503))*ISNUMBER(SEARCH(Fuel_Rules!$B$6:$B$30,$F503))*(Fuel_Rules!$A$6:$A$30&lt;&gt;"")))&gt;0,"Plug-in hybrid",IF($G503="Diesel","Diesel","Gasoline"))</f>
        <v>Gasoline</v>
      </c>
    </row>
    <row r="504" spans="1:15" ht="15" customHeight="1" x14ac:dyDescent="0.25">
      <c r="A504" s="1">
        <v>2022</v>
      </c>
      <c r="B504" s="1" t="s">
        <v>293</v>
      </c>
      <c r="C504" s="1" t="s">
        <v>1826</v>
      </c>
      <c r="D504" s="1" t="s">
        <v>1827</v>
      </c>
      <c r="E504" s="1" t="s">
        <v>1725</v>
      </c>
      <c r="F504" s="1" t="s">
        <v>1828</v>
      </c>
      <c r="G504" s="1" t="s">
        <v>103</v>
      </c>
      <c r="H504" s="1" t="s">
        <v>437</v>
      </c>
      <c r="I504" s="1">
        <v>2</v>
      </c>
      <c r="J504" s="1">
        <v>2023</v>
      </c>
      <c r="K504" s="1">
        <v>543326</v>
      </c>
      <c r="L504" s="1">
        <v>0</v>
      </c>
      <c r="M504" s="1">
        <f t="array" ref="M504">SUMPRODUCT(MAX(ISNUMBER(SEARCH('Class Rules'!$B$6:$B$85,$E504))*ISNUMBER(SEARCH('Class Rules'!$C$6:$C$85,$F504))*'Class Rules'!$A$6:$A$85))</f>
        <v>0</v>
      </c>
      <c r="N504" s="1" t="str">
        <f t="array" ref="N504">IF($M504=0,'Class Rules'!$D$3,INDEX('Class Rules'!$D$6:$D$85,MATCH($M504,'Class Rules'!$A$6:$A$85,0)))</f>
        <v>Passenger LDV</v>
      </c>
      <c r="O504" s="1" t="str">
        <f t="array" ref="O504">IF(SUMPRODUCT(MAX(ISNUMBER(SEARCH(Fuel_Rules!$A$6:$A$30,$E504))*ISNUMBER(SEARCH(Fuel_Rules!$B$6:$B$30,$F504))*(Fuel_Rules!$A$6:$A$30&lt;&gt;"")))&gt;0,"Plug-in hybrid",IF($G504="Diesel","Diesel","Gasoline"))</f>
        <v>Gasoline</v>
      </c>
    </row>
    <row r="505" spans="1:15" ht="15" customHeight="1" x14ac:dyDescent="0.25">
      <c r="A505" s="1">
        <v>2022</v>
      </c>
      <c r="B505" s="1" t="s">
        <v>293</v>
      </c>
      <c r="C505" s="1" t="s">
        <v>1829</v>
      </c>
      <c r="D505" s="1" t="s">
        <v>1830</v>
      </c>
      <c r="E505" s="1" t="s">
        <v>1831</v>
      </c>
      <c r="F505" s="1" t="s">
        <v>1832</v>
      </c>
      <c r="G505" s="1" t="s">
        <v>103</v>
      </c>
      <c r="H505" s="1" t="s">
        <v>437</v>
      </c>
      <c r="I505" s="1">
        <v>3.5</v>
      </c>
      <c r="J505" s="1">
        <v>2023</v>
      </c>
      <c r="K505" s="1">
        <v>973830</v>
      </c>
      <c r="L505" s="1">
        <v>0</v>
      </c>
      <c r="M505" s="1">
        <f t="array" ref="M505">SUMPRODUCT(MAX(ISNUMBER(SEARCH('Class Rules'!$B$6:$B$85,$E505))*ISNUMBER(SEARCH('Class Rules'!$C$6:$C$85,$F505))*'Class Rules'!$A$6:$A$85))</f>
        <v>0</v>
      </c>
      <c r="N505" s="1" t="str">
        <f t="array" ref="N505">IF($M505=0,'Class Rules'!$D$3,INDEX('Class Rules'!$D$6:$D$85,MATCH($M505,'Class Rules'!$A$6:$A$85,0)))</f>
        <v>Passenger LDV</v>
      </c>
      <c r="O505" s="1" t="str">
        <f t="array" ref="O505">IF(SUMPRODUCT(MAX(ISNUMBER(SEARCH(Fuel_Rules!$A$6:$A$30,$E505))*ISNUMBER(SEARCH(Fuel_Rules!$B$6:$B$30,$F505))*(Fuel_Rules!$A$6:$A$30&lt;&gt;"")))&gt;0,"Plug-in hybrid",IF($G505="Diesel","Diesel","Gasoline"))</f>
        <v>Gasoline</v>
      </c>
    </row>
    <row r="506" spans="1:15" ht="15" customHeight="1" x14ac:dyDescent="0.25">
      <c r="A506" s="1">
        <v>2022</v>
      </c>
      <c r="B506" s="1" t="s">
        <v>293</v>
      </c>
      <c r="C506" s="1" t="s">
        <v>1833</v>
      </c>
      <c r="D506" s="1" t="s">
        <v>1834</v>
      </c>
      <c r="E506" s="1" t="s">
        <v>1831</v>
      </c>
      <c r="F506" s="1" t="s">
        <v>1835</v>
      </c>
      <c r="G506" s="1" t="s">
        <v>103</v>
      </c>
      <c r="H506" s="1" t="s">
        <v>437</v>
      </c>
      <c r="I506" s="1">
        <v>2.5</v>
      </c>
      <c r="J506" s="1">
        <v>2023</v>
      </c>
      <c r="K506" s="1">
        <v>391487</v>
      </c>
      <c r="L506" s="1">
        <v>0</v>
      </c>
      <c r="M506" s="1">
        <f t="array" ref="M506">SUMPRODUCT(MAX(ISNUMBER(SEARCH('Class Rules'!$B$6:$B$85,$E506))*ISNUMBER(SEARCH('Class Rules'!$C$6:$C$85,$F506))*'Class Rules'!$A$6:$A$85))</f>
        <v>0</v>
      </c>
      <c r="N506" s="1" t="str">
        <f t="array" ref="N506">IF($M506=0,'Class Rules'!$D$3,INDEX('Class Rules'!$D$6:$D$85,MATCH($M506,'Class Rules'!$A$6:$A$85,0)))</f>
        <v>Passenger LDV</v>
      </c>
      <c r="O506" s="1" t="str">
        <f t="array" ref="O506">IF(SUMPRODUCT(MAX(ISNUMBER(SEARCH(Fuel_Rules!$A$6:$A$30,$E506))*ISNUMBER(SEARCH(Fuel_Rules!$B$6:$B$30,$F506))*(Fuel_Rules!$A$6:$A$30&lt;&gt;"")))&gt;0,"Plug-in hybrid",IF($G506="Diesel","Diesel","Gasoline"))</f>
        <v>Gasoline</v>
      </c>
    </row>
    <row r="507" spans="1:15" ht="15" customHeight="1" x14ac:dyDescent="0.25">
      <c r="A507" s="1">
        <v>2022</v>
      </c>
      <c r="B507" s="1" t="s">
        <v>293</v>
      </c>
      <c r="C507" s="1" t="s">
        <v>1836</v>
      </c>
      <c r="D507" s="1" t="s">
        <v>1837</v>
      </c>
      <c r="E507" s="1" t="s">
        <v>1831</v>
      </c>
      <c r="F507" s="1" t="s">
        <v>1838</v>
      </c>
      <c r="G507" s="1" t="s">
        <v>103</v>
      </c>
      <c r="H507" s="1" t="s">
        <v>437</v>
      </c>
      <c r="I507" s="1">
        <v>2.5</v>
      </c>
      <c r="J507" s="1">
        <v>2023</v>
      </c>
      <c r="K507" s="1">
        <v>324233</v>
      </c>
      <c r="L507" s="1">
        <v>0</v>
      </c>
      <c r="M507" s="1">
        <f t="array" ref="M507">SUMPRODUCT(MAX(ISNUMBER(SEARCH('Class Rules'!$B$6:$B$85,$E507))*ISNUMBER(SEARCH('Class Rules'!$C$6:$C$85,$F507))*'Class Rules'!$A$6:$A$85))</f>
        <v>0</v>
      </c>
      <c r="N507" s="1" t="str">
        <f t="array" ref="N507">IF($M507=0,'Class Rules'!$D$3,INDEX('Class Rules'!$D$6:$D$85,MATCH($M507,'Class Rules'!$A$6:$A$85,0)))</f>
        <v>Passenger LDV</v>
      </c>
      <c r="O507" s="1" t="str">
        <f t="array" ref="O507">IF(SUMPRODUCT(MAX(ISNUMBER(SEARCH(Fuel_Rules!$A$6:$A$30,$E507))*ISNUMBER(SEARCH(Fuel_Rules!$B$6:$B$30,$F507))*(Fuel_Rules!$A$6:$A$30&lt;&gt;"")))&gt;0,"Plug-in hybrid",IF($G507="Diesel","Diesel","Gasoline"))</f>
        <v>Gasoline</v>
      </c>
    </row>
    <row r="508" spans="1:15" ht="15" customHeight="1" x14ac:dyDescent="0.25">
      <c r="A508" s="1">
        <v>2022</v>
      </c>
      <c r="B508" s="1" t="s">
        <v>293</v>
      </c>
      <c r="C508" s="1" t="s">
        <v>1839</v>
      </c>
      <c r="D508" s="1" t="s">
        <v>1840</v>
      </c>
      <c r="E508" s="1" t="s">
        <v>1831</v>
      </c>
      <c r="F508" s="1" t="s">
        <v>1841</v>
      </c>
      <c r="G508" s="1" t="s">
        <v>103</v>
      </c>
      <c r="H508" s="1" t="s">
        <v>437</v>
      </c>
      <c r="I508" s="1">
        <v>2.5</v>
      </c>
      <c r="J508" s="1">
        <v>2023</v>
      </c>
      <c r="K508" s="1">
        <v>351289</v>
      </c>
      <c r="L508" s="1">
        <v>0</v>
      </c>
      <c r="M508" s="1">
        <f t="array" ref="M508">SUMPRODUCT(MAX(ISNUMBER(SEARCH('Class Rules'!$B$6:$B$85,$E508))*ISNUMBER(SEARCH('Class Rules'!$C$6:$C$85,$F508))*'Class Rules'!$A$6:$A$85))</f>
        <v>0</v>
      </c>
      <c r="N508" s="1" t="str">
        <f t="array" ref="N508">IF($M508=0,'Class Rules'!$D$3,INDEX('Class Rules'!$D$6:$D$85,MATCH($M508,'Class Rules'!$A$6:$A$85,0)))</f>
        <v>Passenger LDV</v>
      </c>
      <c r="O508" s="1" t="str">
        <f t="array" ref="O508">IF(SUMPRODUCT(MAX(ISNUMBER(SEARCH(Fuel_Rules!$A$6:$A$30,$E508))*ISNUMBER(SEARCH(Fuel_Rules!$B$6:$B$30,$F508))*(Fuel_Rules!$A$6:$A$30&lt;&gt;"")))&gt;0,"Plug-in hybrid",IF($G508="Diesel","Diesel","Gasoline"))</f>
        <v>Gasoline</v>
      </c>
    </row>
    <row r="509" spans="1:15" ht="15" customHeight="1" x14ac:dyDescent="0.25">
      <c r="A509" s="1">
        <v>2022</v>
      </c>
      <c r="B509" s="1" t="s">
        <v>293</v>
      </c>
      <c r="C509" s="1" t="s">
        <v>1842</v>
      </c>
      <c r="D509" s="1" t="s">
        <v>1843</v>
      </c>
      <c r="E509" s="1" t="s">
        <v>1831</v>
      </c>
      <c r="F509" s="1" t="s">
        <v>1844</v>
      </c>
      <c r="G509" s="1" t="s">
        <v>103</v>
      </c>
      <c r="H509" s="1" t="s">
        <v>437</v>
      </c>
      <c r="I509" s="1">
        <v>2.5</v>
      </c>
      <c r="J509" s="1">
        <v>2023</v>
      </c>
      <c r="K509" s="1">
        <v>345265</v>
      </c>
      <c r="L509" s="1">
        <v>0</v>
      </c>
      <c r="M509" s="1">
        <f t="array" ref="M509">SUMPRODUCT(MAX(ISNUMBER(SEARCH('Class Rules'!$B$6:$B$85,$E509))*ISNUMBER(SEARCH('Class Rules'!$C$6:$C$85,$F509))*'Class Rules'!$A$6:$A$85))</f>
        <v>0</v>
      </c>
      <c r="N509" s="1" t="str">
        <f t="array" ref="N509">IF($M509=0,'Class Rules'!$D$3,INDEX('Class Rules'!$D$6:$D$85,MATCH($M509,'Class Rules'!$A$6:$A$85,0)))</f>
        <v>Passenger LDV</v>
      </c>
      <c r="O509" s="1" t="str">
        <f t="array" ref="O509">IF(SUMPRODUCT(MAX(ISNUMBER(SEARCH(Fuel_Rules!$A$6:$A$30,$E509))*ISNUMBER(SEARCH(Fuel_Rules!$B$6:$B$30,$F509))*(Fuel_Rules!$A$6:$A$30&lt;&gt;"")))&gt;0,"Plug-in hybrid",IF($G509="Diesel","Diesel","Gasoline"))</f>
        <v>Gasoline</v>
      </c>
    </row>
    <row r="510" spans="1:15" ht="15" customHeight="1" x14ac:dyDescent="0.25">
      <c r="A510" s="1">
        <v>2022</v>
      </c>
      <c r="B510" s="1" t="s">
        <v>293</v>
      </c>
      <c r="C510" s="1" t="s">
        <v>1845</v>
      </c>
      <c r="D510" s="1" t="s">
        <v>1846</v>
      </c>
      <c r="E510" s="1" t="s">
        <v>1831</v>
      </c>
      <c r="F510" s="1" t="s">
        <v>1847</v>
      </c>
      <c r="G510" s="1" t="s">
        <v>103</v>
      </c>
      <c r="H510" s="1" t="s">
        <v>437</v>
      </c>
      <c r="I510" s="1">
        <v>2</v>
      </c>
      <c r="J510" s="1">
        <v>2023</v>
      </c>
      <c r="K510" s="1">
        <v>305393</v>
      </c>
      <c r="L510" s="1">
        <v>0</v>
      </c>
      <c r="M510" s="1">
        <f t="array" ref="M510">SUMPRODUCT(MAX(ISNUMBER(SEARCH('Class Rules'!$B$6:$B$85,$E510))*ISNUMBER(SEARCH('Class Rules'!$C$6:$C$85,$F510))*'Class Rules'!$A$6:$A$85))</f>
        <v>0</v>
      </c>
      <c r="N510" s="1" t="str">
        <f t="array" ref="N510">IF($M510=0,'Class Rules'!$D$3,INDEX('Class Rules'!$D$6:$D$85,MATCH($M510,'Class Rules'!$A$6:$A$85,0)))</f>
        <v>Passenger LDV</v>
      </c>
      <c r="O510" s="1" t="str">
        <f t="array" ref="O510">IF(SUMPRODUCT(MAX(ISNUMBER(SEARCH(Fuel_Rules!$A$6:$A$30,$E510))*ISNUMBER(SEARCH(Fuel_Rules!$B$6:$B$30,$F510))*(Fuel_Rules!$A$6:$A$30&lt;&gt;"")))&gt;0,"Plug-in hybrid",IF($G510="Diesel","Diesel","Gasoline"))</f>
        <v>Gasoline</v>
      </c>
    </row>
    <row r="511" spans="1:15" ht="15" customHeight="1" x14ac:dyDescent="0.25">
      <c r="A511" s="1">
        <v>2022</v>
      </c>
      <c r="B511" s="1" t="s">
        <v>293</v>
      </c>
      <c r="C511" s="1" t="s">
        <v>1848</v>
      </c>
      <c r="D511" s="1" t="s">
        <v>1849</v>
      </c>
      <c r="E511" s="1" t="s">
        <v>1831</v>
      </c>
      <c r="F511" s="1" t="s">
        <v>1850</v>
      </c>
      <c r="G511" s="1" t="s">
        <v>103</v>
      </c>
      <c r="H511" s="1" t="s">
        <v>437</v>
      </c>
      <c r="I511" s="1">
        <v>2</v>
      </c>
      <c r="J511" s="1">
        <v>2023</v>
      </c>
      <c r="K511" s="1">
        <v>266810</v>
      </c>
      <c r="L511" s="1">
        <v>0</v>
      </c>
      <c r="M511" s="1">
        <f t="array" ref="M511">SUMPRODUCT(MAX(ISNUMBER(SEARCH('Class Rules'!$B$6:$B$85,$E511))*ISNUMBER(SEARCH('Class Rules'!$C$6:$C$85,$F511))*'Class Rules'!$A$6:$A$85))</f>
        <v>0</v>
      </c>
      <c r="N511" s="1" t="str">
        <f t="array" ref="N511">IF($M511=0,'Class Rules'!$D$3,INDEX('Class Rules'!$D$6:$D$85,MATCH($M511,'Class Rules'!$A$6:$A$85,0)))</f>
        <v>Passenger LDV</v>
      </c>
      <c r="O511" s="1" t="str">
        <f t="array" ref="O511">IF(SUMPRODUCT(MAX(ISNUMBER(SEARCH(Fuel_Rules!$A$6:$A$30,$E511))*ISNUMBER(SEARCH(Fuel_Rules!$B$6:$B$30,$F511))*(Fuel_Rules!$A$6:$A$30&lt;&gt;"")))&gt;0,"Plug-in hybrid",IF($G511="Diesel","Diesel","Gasoline"))</f>
        <v>Gasoline</v>
      </c>
    </row>
    <row r="512" spans="1:15" ht="15" customHeight="1" x14ac:dyDescent="0.25">
      <c r="A512" s="1">
        <v>2022</v>
      </c>
      <c r="B512" s="1" t="s">
        <v>293</v>
      </c>
      <c r="C512" s="1" t="s">
        <v>1851</v>
      </c>
      <c r="D512" s="1" t="s">
        <v>1852</v>
      </c>
      <c r="E512" s="1" t="s">
        <v>1831</v>
      </c>
      <c r="F512" s="1" t="s">
        <v>1853</v>
      </c>
      <c r="G512" s="1" t="s">
        <v>103</v>
      </c>
      <c r="H512" s="1" t="s">
        <v>437</v>
      </c>
      <c r="I512" s="1">
        <v>3.5</v>
      </c>
      <c r="J512" s="1">
        <v>2023</v>
      </c>
      <c r="K512" s="1">
        <v>491625</v>
      </c>
      <c r="L512" s="1">
        <v>0</v>
      </c>
      <c r="M512" s="1">
        <f t="array" ref="M512">SUMPRODUCT(MAX(ISNUMBER(SEARCH('Class Rules'!$B$6:$B$85,$E512))*ISNUMBER(SEARCH('Class Rules'!$C$6:$C$85,$F512))*'Class Rules'!$A$6:$A$85))</f>
        <v>0</v>
      </c>
      <c r="N512" s="1" t="str">
        <f t="array" ref="N512">IF($M512=0,'Class Rules'!$D$3,INDEX('Class Rules'!$D$6:$D$85,MATCH($M512,'Class Rules'!$A$6:$A$85,0)))</f>
        <v>Passenger LDV</v>
      </c>
      <c r="O512" s="1" t="str">
        <f t="array" ref="O512">IF(SUMPRODUCT(MAX(ISNUMBER(SEARCH(Fuel_Rules!$A$6:$A$30,$E512))*ISNUMBER(SEARCH(Fuel_Rules!$B$6:$B$30,$F512))*(Fuel_Rules!$A$6:$A$30&lt;&gt;"")))&gt;0,"Plug-in hybrid",IF($G512="Diesel","Diesel","Gasoline"))</f>
        <v>Gasoline</v>
      </c>
    </row>
    <row r="513" spans="1:15" ht="15" customHeight="1" x14ac:dyDescent="0.25">
      <c r="A513" s="1">
        <v>2022</v>
      </c>
      <c r="B513" s="1" t="s">
        <v>293</v>
      </c>
      <c r="C513" s="1" t="s">
        <v>1854</v>
      </c>
      <c r="D513" s="1" t="s">
        <v>1855</v>
      </c>
      <c r="E513" s="1" t="s">
        <v>1831</v>
      </c>
      <c r="F513" s="1" t="s">
        <v>1856</v>
      </c>
      <c r="G513" s="1" t="s">
        <v>103</v>
      </c>
      <c r="H513" s="1" t="s">
        <v>437</v>
      </c>
      <c r="I513" s="1">
        <v>3.5</v>
      </c>
      <c r="J513" s="1">
        <v>2023</v>
      </c>
      <c r="K513" s="1">
        <v>501772</v>
      </c>
      <c r="L513" s="1">
        <v>0</v>
      </c>
      <c r="M513" s="1">
        <f t="array" ref="M513">SUMPRODUCT(MAX(ISNUMBER(SEARCH('Class Rules'!$B$6:$B$85,$E513))*ISNUMBER(SEARCH('Class Rules'!$C$6:$C$85,$F513))*'Class Rules'!$A$6:$A$85))</f>
        <v>0</v>
      </c>
      <c r="N513" s="1" t="str">
        <f t="array" ref="N513">IF($M513=0,'Class Rules'!$D$3,INDEX('Class Rules'!$D$6:$D$85,MATCH($M513,'Class Rules'!$A$6:$A$85,0)))</f>
        <v>Passenger LDV</v>
      </c>
      <c r="O513" s="1" t="str">
        <f t="array" ref="O513">IF(SUMPRODUCT(MAX(ISNUMBER(SEARCH(Fuel_Rules!$A$6:$A$30,$E513))*ISNUMBER(SEARCH(Fuel_Rules!$B$6:$B$30,$F513))*(Fuel_Rules!$A$6:$A$30&lt;&gt;"")))&gt;0,"Plug-in hybrid",IF($G513="Diesel","Diesel","Gasoline"))</f>
        <v>Gasoline</v>
      </c>
    </row>
    <row r="514" spans="1:15" ht="15" customHeight="1" x14ac:dyDescent="0.25">
      <c r="A514" s="1">
        <v>2022</v>
      </c>
      <c r="B514" s="1" t="s">
        <v>293</v>
      </c>
      <c r="C514" s="1" t="s">
        <v>1857</v>
      </c>
      <c r="D514" s="1" t="s">
        <v>1858</v>
      </c>
      <c r="E514" s="1" t="s">
        <v>1859</v>
      </c>
      <c r="F514" s="1" t="s">
        <v>1860</v>
      </c>
      <c r="G514" s="1" t="s">
        <v>103</v>
      </c>
      <c r="H514" s="1" t="s">
        <v>298</v>
      </c>
      <c r="I514" s="1">
        <v>1.8</v>
      </c>
      <c r="J514" s="1">
        <v>2023</v>
      </c>
      <c r="K514" s="1">
        <v>76205</v>
      </c>
      <c r="L514" s="1">
        <v>0</v>
      </c>
      <c r="M514" s="1">
        <f t="array" ref="M514">SUMPRODUCT(MAX(ISNUMBER(SEARCH('Class Rules'!$B$6:$B$85,$E514))*ISNUMBER(SEARCH('Class Rules'!$C$6:$C$85,$F514))*'Class Rules'!$A$6:$A$85))</f>
        <v>0</v>
      </c>
      <c r="N514" s="1" t="str">
        <f t="array" ref="N514">IF($M514=0,'Class Rules'!$D$3,INDEX('Class Rules'!$D$6:$D$85,MATCH($M514,'Class Rules'!$A$6:$A$85,0)))</f>
        <v>Passenger LDV</v>
      </c>
      <c r="O514" s="1" t="str">
        <f t="array" ref="O514">IF(SUMPRODUCT(MAX(ISNUMBER(SEARCH(Fuel_Rules!$A$6:$A$30,$E514))*ISNUMBER(SEARCH(Fuel_Rules!$B$6:$B$30,$F514))*(Fuel_Rules!$A$6:$A$30&lt;&gt;"")))&gt;0,"Plug-in hybrid",IF($G514="Diesel","Diesel","Gasoline"))</f>
        <v>Gasoline</v>
      </c>
    </row>
    <row r="515" spans="1:15" ht="15" customHeight="1" x14ac:dyDescent="0.25">
      <c r="A515" s="1">
        <v>2022</v>
      </c>
      <c r="B515" s="1" t="s">
        <v>293</v>
      </c>
      <c r="C515" s="1" t="s">
        <v>1861</v>
      </c>
      <c r="D515" s="1" t="s">
        <v>1862</v>
      </c>
      <c r="E515" s="1" t="s">
        <v>1859</v>
      </c>
      <c r="F515" s="1" t="s">
        <v>1863</v>
      </c>
      <c r="G515" s="1" t="s">
        <v>103</v>
      </c>
      <c r="H515" s="1" t="s">
        <v>298</v>
      </c>
      <c r="I515" s="1">
        <v>1.5</v>
      </c>
      <c r="J515" s="1">
        <v>2023</v>
      </c>
      <c r="K515" s="1">
        <v>44495</v>
      </c>
      <c r="L515" s="1">
        <v>0</v>
      </c>
      <c r="M515" s="1">
        <f t="array" ref="M515">SUMPRODUCT(MAX(ISNUMBER(SEARCH('Class Rules'!$B$6:$B$85,$E515))*ISNUMBER(SEARCH('Class Rules'!$C$6:$C$85,$F515))*'Class Rules'!$A$6:$A$85))</f>
        <v>0</v>
      </c>
      <c r="N515" s="1" t="str">
        <f t="array" ref="N515">IF($M515=0,'Class Rules'!$D$3,INDEX('Class Rules'!$D$6:$D$85,MATCH($M515,'Class Rules'!$A$6:$A$85,0)))</f>
        <v>Passenger LDV</v>
      </c>
      <c r="O515" s="1" t="str">
        <f t="array" ref="O515">IF(SUMPRODUCT(MAX(ISNUMBER(SEARCH(Fuel_Rules!$A$6:$A$30,$E515))*ISNUMBER(SEARCH(Fuel_Rules!$B$6:$B$30,$F515))*(Fuel_Rules!$A$6:$A$30&lt;&gt;"")))&gt;0,"Plug-in hybrid",IF($G515="Diesel","Diesel","Gasoline"))</f>
        <v>Gasoline</v>
      </c>
    </row>
    <row r="516" spans="1:15" ht="15" customHeight="1" x14ac:dyDescent="0.25">
      <c r="A516" s="1">
        <v>2022</v>
      </c>
      <c r="B516" s="1" t="s">
        <v>293</v>
      </c>
      <c r="C516" s="1" t="s">
        <v>1864</v>
      </c>
      <c r="D516" s="1" t="s">
        <v>1865</v>
      </c>
      <c r="E516" s="1" t="s">
        <v>1859</v>
      </c>
      <c r="F516" s="1" t="s">
        <v>1866</v>
      </c>
      <c r="G516" s="1" t="s">
        <v>103</v>
      </c>
      <c r="H516" s="1" t="s">
        <v>437</v>
      </c>
      <c r="I516" s="1">
        <v>1.8</v>
      </c>
      <c r="J516" s="1">
        <v>2023</v>
      </c>
      <c r="K516" s="1">
        <v>83244</v>
      </c>
      <c r="L516" s="1">
        <v>0</v>
      </c>
      <c r="M516" s="1">
        <f t="array" ref="M516">SUMPRODUCT(MAX(ISNUMBER(SEARCH('Class Rules'!$B$6:$B$85,$E516))*ISNUMBER(SEARCH('Class Rules'!$C$6:$C$85,$F516))*'Class Rules'!$A$6:$A$85))</f>
        <v>0</v>
      </c>
      <c r="N516" s="1" t="str">
        <f t="array" ref="N516">IF($M516=0,'Class Rules'!$D$3,INDEX('Class Rules'!$D$6:$D$85,MATCH($M516,'Class Rules'!$A$6:$A$85,0)))</f>
        <v>Passenger LDV</v>
      </c>
      <c r="O516" s="1" t="str">
        <f t="array" ref="O516">IF(SUMPRODUCT(MAX(ISNUMBER(SEARCH(Fuel_Rules!$A$6:$A$30,$E516))*ISNUMBER(SEARCH(Fuel_Rules!$B$6:$B$30,$F516))*(Fuel_Rules!$A$6:$A$30&lt;&gt;"")))&gt;0,"Plug-in hybrid",IF($G516="Diesel","Diesel","Gasoline"))</f>
        <v>Gasoline</v>
      </c>
    </row>
    <row r="517" spans="1:15" ht="15" customHeight="1" x14ac:dyDescent="0.25">
      <c r="A517" s="1">
        <v>2022</v>
      </c>
      <c r="B517" s="1" t="s">
        <v>293</v>
      </c>
      <c r="C517" s="1" t="s">
        <v>1867</v>
      </c>
      <c r="D517" s="1" t="s">
        <v>1868</v>
      </c>
      <c r="E517" s="1" t="s">
        <v>1859</v>
      </c>
      <c r="F517" s="1" t="s">
        <v>1869</v>
      </c>
      <c r="G517" s="1" t="s">
        <v>103</v>
      </c>
      <c r="H517" s="1" t="s">
        <v>437</v>
      </c>
      <c r="I517" s="1">
        <v>2</v>
      </c>
      <c r="J517" s="1">
        <v>2023</v>
      </c>
      <c r="K517" s="1">
        <v>140545</v>
      </c>
      <c r="L517" s="1">
        <v>0</v>
      </c>
      <c r="M517" s="1">
        <f t="array" ref="M517">SUMPRODUCT(MAX(ISNUMBER(SEARCH('Class Rules'!$B$6:$B$85,$E517))*ISNUMBER(SEARCH('Class Rules'!$C$6:$C$85,$F517))*'Class Rules'!$A$6:$A$85))</f>
        <v>0</v>
      </c>
      <c r="N517" s="1" t="str">
        <f t="array" ref="N517">IF($M517=0,'Class Rules'!$D$3,INDEX('Class Rules'!$D$6:$D$85,MATCH($M517,'Class Rules'!$A$6:$A$85,0)))</f>
        <v>Passenger LDV</v>
      </c>
      <c r="O517" s="1" t="str">
        <f t="array" ref="O517">IF(SUMPRODUCT(MAX(ISNUMBER(SEARCH(Fuel_Rules!$A$6:$A$30,$E517))*ISNUMBER(SEARCH(Fuel_Rules!$B$6:$B$30,$F517))*(Fuel_Rules!$A$6:$A$30&lt;&gt;"")))&gt;0,"Plug-in hybrid",IF($G517="Diesel","Diesel","Gasoline"))</f>
        <v>Gasoline</v>
      </c>
    </row>
    <row r="518" spans="1:15" ht="15" customHeight="1" x14ac:dyDescent="0.25">
      <c r="A518" s="1">
        <v>2022</v>
      </c>
      <c r="B518" s="1" t="s">
        <v>293</v>
      </c>
      <c r="C518" s="1" t="s">
        <v>1870</v>
      </c>
      <c r="D518" s="1" t="s">
        <v>1871</v>
      </c>
      <c r="E518" s="1" t="s">
        <v>1872</v>
      </c>
      <c r="F518" s="1" t="s">
        <v>1873</v>
      </c>
      <c r="G518" s="1" t="s">
        <v>103</v>
      </c>
      <c r="H518" s="1" t="s">
        <v>298</v>
      </c>
      <c r="I518" s="1">
        <v>3.8</v>
      </c>
      <c r="J518" s="1">
        <v>2023</v>
      </c>
      <c r="K518" s="1">
        <v>1789921</v>
      </c>
      <c r="L518" s="1">
        <v>0</v>
      </c>
      <c r="M518" s="1">
        <f t="array" ref="M518">SUMPRODUCT(MAX(ISNUMBER(SEARCH('Class Rules'!$B$6:$B$85,$E518))*ISNUMBER(SEARCH('Class Rules'!$C$6:$C$85,$F518))*'Class Rules'!$A$6:$A$85))</f>
        <v>0</v>
      </c>
      <c r="N518" s="1" t="str">
        <f t="array" ref="N518">IF($M518=0,'Class Rules'!$D$3,INDEX('Class Rules'!$D$6:$D$85,MATCH($M518,'Class Rules'!$A$6:$A$85,0)))</f>
        <v>Passenger LDV</v>
      </c>
      <c r="O518" s="1" t="str">
        <f t="array" ref="O518">IF(SUMPRODUCT(MAX(ISNUMBER(SEARCH(Fuel_Rules!$A$6:$A$30,$E518))*ISNUMBER(SEARCH(Fuel_Rules!$B$6:$B$30,$F518))*(Fuel_Rules!$A$6:$A$30&lt;&gt;"")))&gt;0,"Plug-in hybrid",IF($G518="Diesel","Diesel","Gasoline"))</f>
        <v>Gasoline</v>
      </c>
    </row>
    <row r="519" spans="1:15" ht="15" customHeight="1" x14ac:dyDescent="0.25">
      <c r="A519" s="1">
        <v>2022</v>
      </c>
      <c r="B519" s="1" t="s">
        <v>293</v>
      </c>
      <c r="C519" s="1" t="s">
        <v>1874</v>
      </c>
      <c r="D519" s="1" t="s">
        <v>1875</v>
      </c>
      <c r="E519" s="1" t="s">
        <v>1872</v>
      </c>
      <c r="F519" s="1" t="s">
        <v>1876</v>
      </c>
      <c r="G519" s="1" t="s">
        <v>103</v>
      </c>
      <c r="H519" s="1" t="s">
        <v>437</v>
      </c>
      <c r="I519" s="1">
        <v>3</v>
      </c>
      <c r="J519" s="1">
        <v>2023</v>
      </c>
      <c r="K519" s="1">
        <v>993397</v>
      </c>
      <c r="L519" s="1">
        <v>0</v>
      </c>
      <c r="M519" s="1">
        <f t="array" ref="M519">SUMPRODUCT(MAX(ISNUMBER(SEARCH('Class Rules'!$B$6:$B$85,$E519))*ISNUMBER(SEARCH('Class Rules'!$C$6:$C$85,$F519))*'Class Rules'!$A$6:$A$85))</f>
        <v>0</v>
      </c>
      <c r="N519" s="1" t="str">
        <f t="array" ref="N519">IF($M519=0,'Class Rules'!$D$3,INDEX('Class Rules'!$D$6:$D$85,MATCH($M519,'Class Rules'!$A$6:$A$85,0)))</f>
        <v>Passenger LDV</v>
      </c>
      <c r="O519" s="1" t="str">
        <f t="array" ref="O519">IF(SUMPRODUCT(MAX(ISNUMBER(SEARCH(Fuel_Rules!$A$6:$A$30,$E519))*ISNUMBER(SEARCH(Fuel_Rules!$B$6:$B$30,$F519))*(Fuel_Rules!$A$6:$A$30&lt;&gt;"")))&gt;0,"Plug-in hybrid",IF($G519="Diesel","Diesel","Gasoline"))</f>
        <v>Gasoline</v>
      </c>
    </row>
    <row r="520" spans="1:15" ht="15" customHeight="1" x14ac:dyDescent="0.25">
      <c r="A520" s="1">
        <v>2022</v>
      </c>
      <c r="B520" s="1" t="s">
        <v>293</v>
      </c>
      <c r="C520" s="1" t="s">
        <v>1877</v>
      </c>
      <c r="D520" s="1" t="s">
        <v>1878</v>
      </c>
      <c r="E520" s="1" t="s">
        <v>1872</v>
      </c>
      <c r="F520" s="1" t="s">
        <v>1879</v>
      </c>
      <c r="G520" s="1" t="s">
        <v>103</v>
      </c>
      <c r="H520" s="1" t="s">
        <v>437</v>
      </c>
      <c r="I520" s="1">
        <v>3</v>
      </c>
      <c r="J520" s="1">
        <v>2023</v>
      </c>
      <c r="K520" s="1">
        <v>1194084</v>
      </c>
      <c r="L520" s="1">
        <v>0</v>
      </c>
      <c r="M520" s="1">
        <f t="array" ref="M520">SUMPRODUCT(MAX(ISNUMBER(SEARCH('Class Rules'!$B$6:$B$85,$E520))*ISNUMBER(SEARCH('Class Rules'!$C$6:$C$85,$F520))*'Class Rules'!$A$6:$A$85))</f>
        <v>0</v>
      </c>
      <c r="N520" s="1" t="str">
        <f t="array" ref="N520">IF($M520=0,'Class Rules'!$D$3,INDEX('Class Rules'!$D$6:$D$85,MATCH($M520,'Class Rules'!$A$6:$A$85,0)))</f>
        <v>Passenger LDV</v>
      </c>
      <c r="O520" s="1" t="str">
        <f t="array" ref="O520">IF(SUMPRODUCT(MAX(ISNUMBER(SEARCH(Fuel_Rules!$A$6:$A$30,$E520))*ISNUMBER(SEARCH(Fuel_Rules!$B$6:$B$30,$F520))*(Fuel_Rules!$A$6:$A$30&lt;&gt;"")))&gt;0,"Plug-in hybrid",IF($G520="Diesel","Diesel","Gasoline"))</f>
        <v>Gasoline</v>
      </c>
    </row>
    <row r="521" spans="1:15" ht="15" customHeight="1" x14ac:dyDescent="0.25">
      <c r="A521" s="1">
        <v>2022</v>
      </c>
      <c r="B521" s="1" t="s">
        <v>293</v>
      </c>
      <c r="C521" s="1" t="s">
        <v>1880</v>
      </c>
      <c r="D521" s="1" t="s">
        <v>1881</v>
      </c>
      <c r="E521" s="1" t="s">
        <v>1872</v>
      </c>
      <c r="F521" s="1" t="s">
        <v>1882</v>
      </c>
      <c r="G521" s="1" t="s">
        <v>103</v>
      </c>
      <c r="H521" s="1" t="s">
        <v>437</v>
      </c>
      <c r="I521" s="1">
        <v>3.8</v>
      </c>
      <c r="J521" s="1">
        <v>2023</v>
      </c>
      <c r="K521" s="1">
        <v>1996829</v>
      </c>
      <c r="L521" s="1">
        <v>0</v>
      </c>
      <c r="M521" s="1">
        <f t="array" ref="M521">SUMPRODUCT(MAX(ISNUMBER(SEARCH('Class Rules'!$B$6:$B$85,$E521))*ISNUMBER(SEARCH('Class Rules'!$C$6:$C$85,$F521))*'Class Rules'!$A$6:$A$85))</f>
        <v>0</v>
      </c>
      <c r="N521" s="1" t="str">
        <f t="array" ref="N521">IF($M521=0,'Class Rules'!$D$3,INDEX('Class Rules'!$D$6:$D$85,MATCH($M521,'Class Rules'!$A$6:$A$85,0)))</f>
        <v>Passenger LDV</v>
      </c>
      <c r="O521" s="1" t="str">
        <f t="array" ref="O521">IF(SUMPRODUCT(MAX(ISNUMBER(SEARCH(Fuel_Rules!$A$6:$A$30,$E521))*ISNUMBER(SEARCH(Fuel_Rules!$B$6:$B$30,$F521))*(Fuel_Rules!$A$6:$A$30&lt;&gt;"")))&gt;0,"Plug-in hybrid",IF($G521="Diesel","Diesel","Gasoline"))</f>
        <v>Gasoline</v>
      </c>
    </row>
    <row r="522" spans="1:15" ht="15" customHeight="1" x14ac:dyDescent="0.25">
      <c r="A522" s="1">
        <v>2022</v>
      </c>
      <c r="B522" s="1" t="s">
        <v>293</v>
      </c>
      <c r="C522" s="1" t="s">
        <v>1883</v>
      </c>
      <c r="D522" s="1" t="s">
        <v>1884</v>
      </c>
      <c r="E522" s="1" t="s">
        <v>1885</v>
      </c>
      <c r="F522" s="1" t="s">
        <v>1886</v>
      </c>
      <c r="G522" s="1" t="s">
        <v>103</v>
      </c>
      <c r="H522" s="1" t="s">
        <v>298</v>
      </c>
      <c r="I522" s="1">
        <v>4</v>
      </c>
      <c r="J522" s="1">
        <v>2023</v>
      </c>
      <c r="K522" s="1">
        <v>4800121</v>
      </c>
      <c r="L522" s="1">
        <v>0</v>
      </c>
      <c r="M522" s="1">
        <f t="array" ref="M522">SUMPRODUCT(MAX(ISNUMBER(SEARCH('Class Rules'!$B$6:$B$85,$E522))*ISNUMBER(SEARCH('Class Rules'!$C$6:$C$85,$F522))*'Class Rules'!$A$6:$A$85))</f>
        <v>0</v>
      </c>
      <c r="N522" s="1" t="str">
        <f t="array" ref="N522">IF($M522=0,'Class Rules'!$D$3,INDEX('Class Rules'!$D$6:$D$85,MATCH($M522,'Class Rules'!$A$6:$A$85,0)))</f>
        <v>Passenger LDV</v>
      </c>
      <c r="O522" s="1" t="str">
        <f t="array" ref="O522">IF(SUMPRODUCT(MAX(ISNUMBER(SEARCH(Fuel_Rules!$A$6:$A$30,$E522))*ISNUMBER(SEARCH(Fuel_Rules!$B$6:$B$30,$F522))*(Fuel_Rules!$A$6:$A$30&lt;&gt;"")))&gt;0,"Plug-in hybrid",IF($G522="Diesel","Diesel","Gasoline"))</f>
        <v>Gasoline</v>
      </c>
    </row>
    <row r="523" spans="1:15" ht="15" customHeight="1" x14ac:dyDescent="0.25">
      <c r="A523" s="1">
        <v>2022</v>
      </c>
      <c r="B523" s="1" t="s">
        <v>293</v>
      </c>
      <c r="C523" s="1" t="s">
        <v>1887</v>
      </c>
      <c r="D523" s="1" t="s">
        <v>1888</v>
      </c>
      <c r="E523" s="1" t="s">
        <v>1885</v>
      </c>
      <c r="F523" s="1" t="s">
        <v>1889</v>
      </c>
      <c r="G523" s="1" t="s">
        <v>103</v>
      </c>
      <c r="H523" s="1" t="s">
        <v>298</v>
      </c>
      <c r="I523" s="1">
        <v>4</v>
      </c>
      <c r="J523" s="1">
        <v>2023</v>
      </c>
      <c r="K523" s="1">
        <v>5012451</v>
      </c>
      <c r="L523" s="1">
        <v>0</v>
      </c>
      <c r="M523" s="1">
        <f t="array" ref="M523">SUMPRODUCT(MAX(ISNUMBER(SEARCH('Class Rules'!$B$6:$B$85,$E523))*ISNUMBER(SEARCH('Class Rules'!$C$6:$C$85,$F523))*'Class Rules'!$A$6:$A$85))</f>
        <v>0</v>
      </c>
      <c r="N523" s="1" t="str">
        <f t="array" ref="N523">IF($M523=0,'Class Rules'!$D$3,INDEX('Class Rules'!$D$6:$D$85,MATCH($M523,'Class Rules'!$A$6:$A$85,0)))</f>
        <v>Passenger LDV</v>
      </c>
      <c r="O523" s="1" t="str">
        <f t="array" ref="O523">IF(SUMPRODUCT(MAX(ISNUMBER(SEARCH(Fuel_Rules!$A$6:$A$30,$E523))*ISNUMBER(SEARCH(Fuel_Rules!$B$6:$B$30,$F523))*(Fuel_Rules!$A$6:$A$30&lt;&gt;"")))&gt;0,"Plug-in hybrid",IF($G523="Diesel","Diesel","Gasoline"))</f>
        <v>Gasoline</v>
      </c>
    </row>
    <row r="524" spans="1:15" ht="15" customHeight="1" x14ac:dyDescent="0.25">
      <c r="A524" s="1">
        <v>2022</v>
      </c>
      <c r="B524" s="1" t="s">
        <v>293</v>
      </c>
      <c r="C524" s="1" t="s">
        <v>1890</v>
      </c>
      <c r="D524" s="1" t="s">
        <v>1891</v>
      </c>
      <c r="E524" s="1" t="s">
        <v>1885</v>
      </c>
      <c r="F524" s="1" t="s">
        <v>1892</v>
      </c>
      <c r="G524" s="1" t="s">
        <v>103</v>
      </c>
      <c r="H524" s="1" t="s">
        <v>298</v>
      </c>
      <c r="I524" s="1">
        <v>4</v>
      </c>
      <c r="J524" s="1">
        <v>2023</v>
      </c>
      <c r="K524" s="1">
        <v>3301525</v>
      </c>
      <c r="L524" s="1">
        <v>0</v>
      </c>
      <c r="M524" s="1">
        <f t="array" ref="M524">SUMPRODUCT(MAX(ISNUMBER(SEARCH('Class Rules'!$B$6:$B$85,$E524))*ISNUMBER(SEARCH('Class Rules'!$C$6:$C$85,$F524))*'Class Rules'!$A$6:$A$85))</f>
        <v>0</v>
      </c>
      <c r="N524" s="1" t="str">
        <f t="array" ref="N524">IF($M524=0,'Class Rules'!$D$3,INDEX('Class Rules'!$D$6:$D$85,MATCH($M524,'Class Rules'!$A$6:$A$85,0)))</f>
        <v>Passenger LDV</v>
      </c>
      <c r="O524" s="1" t="str">
        <f t="array" ref="O524">IF(SUMPRODUCT(MAX(ISNUMBER(SEARCH(Fuel_Rules!$A$6:$A$30,$E524))*ISNUMBER(SEARCH(Fuel_Rules!$B$6:$B$30,$F524))*(Fuel_Rules!$A$6:$A$30&lt;&gt;"")))&gt;0,"Plug-in hybrid",IF($G524="Diesel","Diesel","Gasoline"))</f>
        <v>Gasoline</v>
      </c>
    </row>
    <row r="525" spans="1:15" ht="15" customHeight="1" x14ac:dyDescent="0.25">
      <c r="A525" s="1">
        <v>2022</v>
      </c>
      <c r="B525" s="1" t="s">
        <v>293</v>
      </c>
      <c r="C525" s="1" t="s">
        <v>1893</v>
      </c>
      <c r="D525" s="1" t="s">
        <v>1894</v>
      </c>
      <c r="E525" s="1" t="s">
        <v>1885</v>
      </c>
      <c r="F525" s="1" t="s">
        <v>1895</v>
      </c>
      <c r="G525" s="1" t="s">
        <v>103</v>
      </c>
      <c r="H525" s="1" t="s">
        <v>298</v>
      </c>
      <c r="I525" s="1">
        <v>4</v>
      </c>
      <c r="J525" s="1">
        <v>2023</v>
      </c>
      <c r="K525" s="1">
        <v>6591215</v>
      </c>
      <c r="L525" s="1">
        <v>0</v>
      </c>
      <c r="M525" s="1">
        <f t="array" ref="M525">SUMPRODUCT(MAX(ISNUMBER(SEARCH('Class Rules'!$B$6:$B$85,$E525))*ISNUMBER(SEARCH('Class Rules'!$C$6:$C$85,$F525))*'Class Rules'!$A$6:$A$85))</f>
        <v>0</v>
      </c>
      <c r="N525" s="1" t="str">
        <f t="array" ref="N525">IF($M525=0,'Class Rules'!$D$3,INDEX('Class Rules'!$D$6:$D$85,MATCH($M525,'Class Rules'!$A$6:$A$85,0)))</f>
        <v>Passenger LDV</v>
      </c>
      <c r="O525" s="1" t="str">
        <f t="array" ref="O525">IF(SUMPRODUCT(MAX(ISNUMBER(SEARCH(Fuel_Rules!$A$6:$A$30,$E525))*ISNUMBER(SEARCH(Fuel_Rules!$B$6:$B$30,$F525))*(Fuel_Rules!$A$6:$A$30&lt;&gt;"")))&gt;0,"Plug-in hybrid",IF($G525="Diesel","Diesel","Gasoline"))</f>
        <v>Gasoline</v>
      </c>
    </row>
    <row r="526" spans="1:15" ht="15" customHeight="1" x14ac:dyDescent="0.25">
      <c r="A526" s="1">
        <v>2022</v>
      </c>
      <c r="B526" s="1" t="s">
        <v>293</v>
      </c>
      <c r="C526" s="1" t="s">
        <v>1896</v>
      </c>
      <c r="D526" s="1" t="s">
        <v>1897</v>
      </c>
      <c r="E526" s="1" t="s">
        <v>1885</v>
      </c>
      <c r="F526" s="1" t="s">
        <v>1898</v>
      </c>
      <c r="G526" s="1" t="s">
        <v>103</v>
      </c>
      <c r="H526" s="1" t="s">
        <v>298</v>
      </c>
      <c r="I526" s="1">
        <v>3.8</v>
      </c>
      <c r="J526" s="1">
        <v>2023</v>
      </c>
      <c r="K526" s="1">
        <v>2962300</v>
      </c>
      <c r="L526" s="1">
        <v>0</v>
      </c>
      <c r="M526" s="1">
        <f t="array" ref="M526">SUMPRODUCT(MAX(ISNUMBER(SEARCH('Class Rules'!$B$6:$B$85,$E526))*ISNUMBER(SEARCH('Class Rules'!$C$6:$C$85,$F526))*'Class Rules'!$A$6:$A$85))</f>
        <v>0</v>
      </c>
      <c r="N526" s="1" t="str">
        <f t="array" ref="N526">IF($M526=0,'Class Rules'!$D$3,INDEX('Class Rules'!$D$6:$D$85,MATCH($M526,'Class Rules'!$A$6:$A$85,0)))</f>
        <v>Passenger LDV</v>
      </c>
      <c r="O526" s="1" t="str">
        <f t="array" ref="O526">IF(SUMPRODUCT(MAX(ISNUMBER(SEARCH(Fuel_Rules!$A$6:$A$30,$E526))*ISNUMBER(SEARCH(Fuel_Rules!$B$6:$B$30,$F526))*(Fuel_Rules!$A$6:$A$30&lt;&gt;"")))&gt;0,"Plug-in hybrid",IF($G526="Diesel","Diesel","Gasoline"))</f>
        <v>Gasoline</v>
      </c>
    </row>
    <row r="527" spans="1:15" ht="15" customHeight="1" x14ac:dyDescent="0.25">
      <c r="A527" s="1">
        <v>2022</v>
      </c>
      <c r="B527" s="1" t="s">
        <v>293</v>
      </c>
      <c r="C527" s="1" t="s">
        <v>1899</v>
      </c>
      <c r="D527" s="1" t="s">
        <v>1900</v>
      </c>
      <c r="E527" s="1" t="s">
        <v>1901</v>
      </c>
      <c r="F527" s="1" t="s">
        <v>1902</v>
      </c>
      <c r="G527" s="1" t="s">
        <v>103</v>
      </c>
      <c r="H527" s="1" t="s">
        <v>437</v>
      </c>
      <c r="I527" s="1">
        <v>1.6</v>
      </c>
      <c r="J527" s="1">
        <v>2023</v>
      </c>
      <c r="K527" s="1">
        <v>250827</v>
      </c>
      <c r="L527" s="1">
        <v>0</v>
      </c>
      <c r="M527" s="1">
        <f t="array" ref="M527">SUMPRODUCT(MAX(ISNUMBER(SEARCH('Class Rules'!$B$6:$B$85,$E527))*ISNUMBER(SEARCH('Class Rules'!$C$6:$C$85,$F527))*'Class Rules'!$A$6:$A$85))</f>
        <v>0</v>
      </c>
      <c r="N527" s="1" t="str">
        <f t="array" ref="N527">IF($M527=0,'Class Rules'!$D$3,INDEX('Class Rules'!$D$6:$D$85,MATCH($M527,'Class Rules'!$A$6:$A$85,0)))</f>
        <v>Passenger LDV</v>
      </c>
      <c r="O527" s="1" t="str">
        <f t="array" ref="O527">IF(SUMPRODUCT(MAX(ISNUMBER(SEARCH(Fuel_Rules!$A$6:$A$30,$E527))*ISNUMBER(SEARCH(Fuel_Rules!$B$6:$B$30,$F527))*(Fuel_Rules!$A$6:$A$30&lt;&gt;"")))&gt;0,"Plug-in hybrid",IF($G527="Diesel","Diesel","Gasoline"))</f>
        <v>Gasoline</v>
      </c>
    </row>
    <row r="528" spans="1:15" ht="15" customHeight="1" x14ac:dyDescent="0.25">
      <c r="A528" s="1">
        <v>2022</v>
      </c>
      <c r="B528" s="1" t="s">
        <v>293</v>
      </c>
      <c r="C528" s="1" t="s">
        <v>1903</v>
      </c>
      <c r="D528" s="1" t="s">
        <v>1904</v>
      </c>
      <c r="E528" s="1" t="s">
        <v>1901</v>
      </c>
      <c r="F528" s="1" t="s">
        <v>1905</v>
      </c>
      <c r="G528" s="1" t="s">
        <v>103</v>
      </c>
      <c r="H528" s="1" t="s">
        <v>437</v>
      </c>
      <c r="I528" s="1">
        <v>1.6</v>
      </c>
      <c r="J528" s="1">
        <v>2023</v>
      </c>
      <c r="K528" s="1">
        <v>235845</v>
      </c>
      <c r="L528" s="1">
        <v>0</v>
      </c>
      <c r="M528" s="1">
        <f t="array" ref="M528">SUMPRODUCT(MAX(ISNUMBER(SEARCH('Class Rules'!$B$6:$B$85,$E528))*ISNUMBER(SEARCH('Class Rules'!$C$6:$C$85,$F528))*'Class Rules'!$A$6:$A$85))</f>
        <v>0</v>
      </c>
      <c r="N528" s="1" t="str">
        <f t="array" ref="N528">IF($M528=0,'Class Rules'!$D$3,INDEX('Class Rules'!$D$6:$D$85,MATCH($M528,'Class Rules'!$A$6:$A$85,0)))</f>
        <v>Passenger LDV</v>
      </c>
      <c r="O528" s="1" t="str">
        <f t="array" ref="O528">IF(SUMPRODUCT(MAX(ISNUMBER(SEARCH(Fuel_Rules!$A$6:$A$30,$E528))*ISNUMBER(SEARCH(Fuel_Rules!$B$6:$B$30,$F528))*(Fuel_Rules!$A$6:$A$30&lt;&gt;"")))&gt;0,"Plug-in hybrid",IF($G528="Diesel","Diesel","Gasoline"))</f>
        <v>Gasoline</v>
      </c>
    </row>
    <row r="529" spans="1:15" ht="15" customHeight="1" x14ac:dyDescent="0.25">
      <c r="A529" s="1">
        <v>2022</v>
      </c>
      <c r="B529" s="1" t="s">
        <v>293</v>
      </c>
      <c r="C529" s="1" t="s">
        <v>1906</v>
      </c>
      <c r="D529" s="1" t="s">
        <v>1907</v>
      </c>
      <c r="E529" s="1" t="s">
        <v>1901</v>
      </c>
      <c r="F529" s="1" t="s">
        <v>1908</v>
      </c>
      <c r="G529" s="1" t="s">
        <v>103</v>
      </c>
      <c r="H529" s="1" t="s">
        <v>437</v>
      </c>
      <c r="I529" s="1">
        <v>1.6</v>
      </c>
      <c r="J529" s="1">
        <v>2023</v>
      </c>
      <c r="K529" s="1">
        <v>223899</v>
      </c>
      <c r="L529" s="1">
        <v>0</v>
      </c>
      <c r="M529" s="1">
        <f t="array" ref="M529">SUMPRODUCT(MAX(ISNUMBER(SEARCH('Class Rules'!$B$6:$B$85,$E529))*ISNUMBER(SEARCH('Class Rules'!$C$6:$C$85,$F529))*'Class Rules'!$A$6:$A$85))</f>
        <v>0</v>
      </c>
      <c r="N529" s="1" t="str">
        <f t="array" ref="N529">IF($M529=0,'Class Rules'!$D$3,INDEX('Class Rules'!$D$6:$D$85,MATCH($M529,'Class Rules'!$A$6:$A$85,0)))</f>
        <v>Passenger LDV</v>
      </c>
      <c r="O529" s="1" t="str">
        <f t="array" ref="O529">IF(SUMPRODUCT(MAX(ISNUMBER(SEARCH(Fuel_Rules!$A$6:$A$30,$E529))*ISNUMBER(SEARCH(Fuel_Rules!$B$6:$B$30,$F529))*(Fuel_Rules!$A$6:$A$30&lt;&gt;"")))&gt;0,"Plug-in hybrid",IF($G529="Diesel","Diesel","Gasoline"))</f>
        <v>Gasoline</v>
      </c>
    </row>
    <row r="530" spans="1:15" ht="15" customHeight="1" x14ac:dyDescent="0.25">
      <c r="A530" s="1">
        <v>2022</v>
      </c>
      <c r="B530" s="1" t="s">
        <v>293</v>
      </c>
      <c r="C530" s="1" t="s">
        <v>1909</v>
      </c>
      <c r="D530" s="1" t="s">
        <v>1910</v>
      </c>
      <c r="E530" s="1" t="s">
        <v>1901</v>
      </c>
      <c r="F530" s="1" t="s">
        <v>1911</v>
      </c>
      <c r="G530" s="1" t="s">
        <v>103</v>
      </c>
      <c r="H530" s="1" t="s">
        <v>437</v>
      </c>
      <c r="I530" s="1">
        <v>3</v>
      </c>
      <c r="J530" s="1">
        <v>2023</v>
      </c>
      <c r="K530" s="1">
        <v>626041</v>
      </c>
      <c r="L530" s="1">
        <v>0</v>
      </c>
      <c r="M530" s="1">
        <f t="array" ref="M530">SUMPRODUCT(MAX(ISNUMBER(SEARCH('Class Rules'!$B$6:$B$85,$E530))*ISNUMBER(SEARCH('Class Rules'!$C$6:$C$85,$F530))*'Class Rules'!$A$6:$A$85))</f>
        <v>0</v>
      </c>
      <c r="N530" s="1" t="str">
        <f t="array" ref="N530">IF($M530=0,'Class Rules'!$D$3,INDEX('Class Rules'!$D$6:$D$85,MATCH($M530,'Class Rules'!$A$6:$A$85,0)))</f>
        <v>Passenger LDV</v>
      </c>
      <c r="O530" s="1" t="str">
        <f t="array" ref="O530">IF(SUMPRODUCT(MAX(ISNUMBER(SEARCH(Fuel_Rules!$A$6:$A$30,$E530))*ISNUMBER(SEARCH(Fuel_Rules!$B$6:$B$30,$F530))*(Fuel_Rules!$A$6:$A$30&lt;&gt;"")))&gt;0,"Plug-in hybrid",IF($G530="Diesel","Diesel","Gasoline"))</f>
        <v>Gasoline</v>
      </c>
    </row>
    <row r="531" spans="1:15" ht="15" customHeight="1" x14ac:dyDescent="0.25">
      <c r="A531" s="1">
        <v>2022</v>
      </c>
      <c r="B531" s="1" t="s">
        <v>293</v>
      </c>
      <c r="C531" s="1" t="s">
        <v>1912</v>
      </c>
      <c r="D531" s="1" t="s">
        <v>1913</v>
      </c>
      <c r="E531" s="1" t="s">
        <v>1901</v>
      </c>
      <c r="F531" s="1" t="s">
        <v>1914</v>
      </c>
      <c r="G531" s="1" t="s">
        <v>103</v>
      </c>
      <c r="H531" s="1" t="s">
        <v>437</v>
      </c>
      <c r="I531" s="1">
        <v>2</v>
      </c>
      <c r="J531" s="1">
        <v>2023</v>
      </c>
      <c r="K531" s="1">
        <v>502719</v>
      </c>
      <c r="L531" s="1">
        <v>0</v>
      </c>
      <c r="M531" s="1">
        <f t="array" ref="M531">SUMPRODUCT(MAX(ISNUMBER(SEARCH('Class Rules'!$B$6:$B$85,$E531))*ISNUMBER(SEARCH('Class Rules'!$C$6:$C$85,$F531))*'Class Rules'!$A$6:$A$85))</f>
        <v>0</v>
      </c>
      <c r="N531" s="1" t="str">
        <f t="array" ref="N531">IF($M531=0,'Class Rules'!$D$3,INDEX('Class Rules'!$D$6:$D$85,MATCH($M531,'Class Rules'!$A$6:$A$85,0)))</f>
        <v>Passenger LDV</v>
      </c>
      <c r="O531" s="1" t="str">
        <f t="array" ref="O531">IF(SUMPRODUCT(MAX(ISNUMBER(SEARCH(Fuel_Rules!$A$6:$A$30,$E531))*ISNUMBER(SEARCH(Fuel_Rules!$B$6:$B$30,$F531))*(Fuel_Rules!$A$6:$A$30&lt;&gt;"")))&gt;0,"Plug-in hybrid",IF($G531="Diesel","Diesel","Gasoline"))</f>
        <v>Gasoline</v>
      </c>
    </row>
    <row r="532" spans="1:15" ht="15" customHeight="1" x14ac:dyDescent="0.25">
      <c r="A532" s="1">
        <v>2022</v>
      </c>
      <c r="B532" s="1" t="s">
        <v>293</v>
      </c>
      <c r="C532" s="1" t="s">
        <v>1915</v>
      </c>
      <c r="D532" s="1" t="s">
        <v>1916</v>
      </c>
      <c r="E532" s="1" t="s">
        <v>1901</v>
      </c>
      <c r="F532" s="1" t="s">
        <v>1917</v>
      </c>
      <c r="G532" s="1" t="s">
        <v>103</v>
      </c>
      <c r="H532" s="1" t="s">
        <v>437</v>
      </c>
      <c r="I532" s="1">
        <v>2</v>
      </c>
      <c r="J532" s="1">
        <v>2023</v>
      </c>
      <c r="K532" s="1">
        <v>323112</v>
      </c>
      <c r="L532" s="1">
        <v>0</v>
      </c>
      <c r="M532" s="1">
        <f t="array" ref="M532">SUMPRODUCT(MAX(ISNUMBER(SEARCH('Class Rules'!$B$6:$B$85,$E532))*ISNUMBER(SEARCH('Class Rules'!$C$6:$C$85,$F532))*'Class Rules'!$A$6:$A$85))</f>
        <v>0</v>
      </c>
      <c r="N532" s="1" t="str">
        <f t="array" ref="N532">IF($M532=0,'Class Rules'!$D$3,INDEX('Class Rules'!$D$6:$D$85,MATCH($M532,'Class Rules'!$A$6:$A$85,0)))</f>
        <v>Passenger LDV</v>
      </c>
      <c r="O532" s="1" t="str">
        <f t="array" ref="O532">IF(SUMPRODUCT(MAX(ISNUMBER(SEARCH(Fuel_Rules!$A$6:$A$30,$E532))*ISNUMBER(SEARCH(Fuel_Rules!$B$6:$B$30,$F532))*(Fuel_Rules!$A$6:$A$30&lt;&gt;"")))&gt;0,"Plug-in hybrid",IF($G532="Diesel","Diesel","Gasoline"))</f>
        <v>Gasoline</v>
      </c>
    </row>
    <row r="533" spans="1:15" ht="15" customHeight="1" x14ac:dyDescent="0.25">
      <c r="A533" s="1">
        <v>2022</v>
      </c>
      <c r="B533" s="1" t="s">
        <v>293</v>
      </c>
      <c r="C533" s="1" t="s">
        <v>1918</v>
      </c>
      <c r="D533" s="1" t="s">
        <v>1919</v>
      </c>
      <c r="E533" s="1" t="s">
        <v>1901</v>
      </c>
      <c r="F533" s="1" t="s">
        <v>1920</v>
      </c>
      <c r="G533" s="1" t="s">
        <v>103</v>
      </c>
      <c r="H533" s="1" t="s">
        <v>298</v>
      </c>
      <c r="I533" s="1">
        <v>4</v>
      </c>
      <c r="J533" s="1">
        <v>2023</v>
      </c>
      <c r="K533" s="1">
        <v>1415894</v>
      </c>
      <c r="L533" s="1">
        <v>0</v>
      </c>
      <c r="M533" s="1">
        <f t="array" ref="M533">SUMPRODUCT(MAX(ISNUMBER(SEARCH('Class Rules'!$B$6:$B$85,$E533))*ISNUMBER(SEARCH('Class Rules'!$C$6:$C$85,$F533))*'Class Rules'!$A$6:$A$85))</f>
        <v>0</v>
      </c>
      <c r="N533" s="1" t="str">
        <f t="array" ref="N533">IF($M533=0,'Class Rules'!$D$3,INDEX('Class Rules'!$D$6:$D$85,MATCH($M533,'Class Rules'!$A$6:$A$85,0)))</f>
        <v>Passenger LDV</v>
      </c>
      <c r="O533" s="1" t="str">
        <f t="array" ref="O533">IF(SUMPRODUCT(MAX(ISNUMBER(SEARCH(Fuel_Rules!$A$6:$A$30,$E533))*ISNUMBER(SEARCH(Fuel_Rules!$B$6:$B$30,$F533))*(Fuel_Rules!$A$6:$A$30&lt;&gt;"")))&gt;0,"Plug-in hybrid",IF($G533="Diesel","Diesel","Gasoline"))</f>
        <v>Gasoline</v>
      </c>
    </row>
    <row r="534" spans="1:15" ht="15" customHeight="1" x14ac:dyDescent="0.25">
      <c r="A534" s="1">
        <v>2022</v>
      </c>
      <c r="B534" s="1" t="s">
        <v>293</v>
      </c>
      <c r="C534" s="1" t="s">
        <v>1921</v>
      </c>
      <c r="D534" s="1" t="s">
        <v>1922</v>
      </c>
      <c r="E534" s="1" t="s">
        <v>1901</v>
      </c>
      <c r="F534" s="1" t="s">
        <v>1923</v>
      </c>
      <c r="G534" s="1" t="s">
        <v>103</v>
      </c>
      <c r="H534" s="1" t="s">
        <v>437</v>
      </c>
      <c r="I534" s="1">
        <v>3</v>
      </c>
      <c r="J534" s="1">
        <v>2023</v>
      </c>
      <c r="K534" s="1">
        <v>664266</v>
      </c>
      <c r="L534" s="1">
        <v>0</v>
      </c>
      <c r="M534" s="1">
        <f t="array" ref="M534">SUMPRODUCT(MAX(ISNUMBER(SEARCH('Class Rules'!$B$6:$B$85,$E534))*ISNUMBER(SEARCH('Class Rules'!$C$6:$C$85,$F534))*'Class Rules'!$A$6:$A$85))</f>
        <v>0</v>
      </c>
      <c r="N534" s="1" t="str">
        <f t="array" ref="N534">IF($M534=0,'Class Rules'!$D$3,INDEX('Class Rules'!$D$6:$D$85,MATCH($M534,'Class Rules'!$A$6:$A$85,0)))</f>
        <v>Passenger LDV</v>
      </c>
      <c r="O534" s="1" t="str">
        <f t="array" ref="O534">IF(SUMPRODUCT(MAX(ISNUMBER(SEARCH(Fuel_Rules!$A$6:$A$30,$E534))*ISNUMBER(SEARCH(Fuel_Rules!$B$6:$B$30,$F534))*(Fuel_Rules!$A$6:$A$30&lt;&gt;"")))&gt;0,"Plug-in hybrid",IF($G534="Diesel","Diesel","Gasoline"))</f>
        <v>Gasoline</v>
      </c>
    </row>
    <row r="535" spans="1:15" ht="15" customHeight="1" x14ac:dyDescent="0.25">
      <c r="A535" s="1">
        <v>2022</v>
      </c>
      <c r="B535" s="1" t="s">
        <v>293</v>
      </c>
      <c r="C535" s="1" t="s">
        <v>1924</v>
      </c>
      <c r="D535" s="1" t="s">
        <v>1925</v>
      </c>
      <c r="E535" s="1" t="s">
        <v>1901</v>
      </c>
      <c r="F535" s="1" t="s">
        <v>1926</v>
      </c>
      <c r="G535" s="1" t="s">
        <v>103</v>
      </c>
      <c r="H535" s="1" t="s">
        <v>298</v>
      </c>
      <c r="I535" s="1">
        <v>4</v>
      </c>
      <c r="J535" s="1">
        <v>2023</v>
      </c>
      <c r="K535" s="1">
        <v>2191266</v>
      </c>
      <c r="L535" s="1">
        <v>0</v>
      </c>
      <c r="M535" s="1">
        <f t="array" ref="M535">SUMPRODUCT(MAX(ISNUMBER(SEARCH('Class Rules'!$B$6:$B$85,$E535))*ISNUMBER(SEARCH('Class Rules'!$C$6:$C$85,$F535))*'Class Rules'!$A$6:$A$85))</f>
        <v>0</v>
      </c>
      <c r="N535" s="1" t="str">
        <f t="array" ref="N535">IF($M535=0,'Class Rules'!$D$3,INDEX('Class Rules'!$D$6:$D$85,MATCH($M535,'Class Rules'!$A$6:$A$85,0)))</f>
        <v>Passenger LDV</v>
      </c>
      <c r="O535" s="1" t="str">
        <f t="array" ref="O535">IF(SUMPRODUCT(MAX(ISNUMBER(SEARCH(Fuel_Rules!$A$6:$A$30,$E535))*ISNUMBER(SEARCH(Fuel_Rules!$B$6:$B$30,$F535))*(Fuel_Rules!$A$6:$A$30&lt;&gt;"")))&gt;0,"Plug-in hybrid",IF($G535="Diesel","Diesel","Gasoline"))</f>
        <v>Gasoline</v>
      </c>
    </row>
    <row r="536" spans="1:15" ht="15" customHeight="1" x14ac:dyDescent="0.25">
      <c r="A536" s="1">
        <v>2022</v>
      </c>
      <c r="B536" s="1" t="s">
        <v>293</v>
      </c>
      <c r="C536" s="1" t="s">
        <v>1927</v>
      </c>
      <c r="D536" s="1" t="s">
        <v>1928</v>
      </c>
      <c r="E536" s="1" t="s">
        <v>1901</v>
      </c>
      <c r="F536" s="1" t="s">
        <v>1929</v>
      </c>
      <c r="G536" s="1" t="s">
        <v>103</v>
      </c>
      <c r="H536" s="1" t="s">
        <v>298</v>
      </c>
      <c r="I536" s="1">
        <v>4</v>
      </c>
      <c r="J536" s="1">
        <v>2023</v>
      </c>
      <c r="K536" s="1">
        <v>1882338</v>
      </c>
      <c r="L536" s="1">
        <v>0</v>
      </c>
      <c r="M536" s="1">
        <f t="array" ref="M536">SUMPRODUCT(MAX(ISNUMBER(SEARCH('Class Rules'!$B$6:$B$85,$E536))*ISNUMBER(SEARCH('Class Rules'!$C$6:$C$85,$F536))*'Class Rules'!$A$6:$A$85))</f>
        <v>0</v>
      </c>
      <c r="N536" s="1" t="str">
        <f t="array" ref="N536">IF($M536=0,'Class Rules'!$D$3,INDEX('Class Rules'!$D$6:$D$85,MATCH($M536,'Class Rules'!$A$6:$A$85,0)))</f>
        <v>Passenger LDV</v>
      </c>
      <c r="O536" s="1" t="str">
        <f t="array" ref="O536">IF(SUMPRODUCT(MAX(ISNUMBER(SEARCH(Fuel_Rules!$A$6:$A$30,$E536))*ISNUMBER(SEARCH(Fuel_Rules!$B$6:$B$30,$F536))*(Fuel_Rules!$A$6:$A$30&lt;&gt;"")))&gt;0,"Plug-in hybrid",IF($G536="Diesel","Diesel","Gasoline"))</f>
        <v>Gasoline</v>
      </c>
    </row>
    <row r="537" spans="1:15" ht="15" customHeight="1" x14ac:dyDescent="0.25">
      <c r="A537" s="1">
        <v>2022</v>
      </c>
      <c r="B537" s="1" t="s">
        <v>293</v>
      </c>
      <c r="C537" s="1" t="s">
        <v>1930</v>
      </c>
      <c r="D537" s="1" t="s">
        <v>1931</v>
      </c>
      <c r="E537" s="1" t="s">
        <v>1901</v>
      </c>
      <c r="F537" s="1" t="s">
        <v>1932</v>
      </c>
      <c r="G537" s="1" t="s">
        <v>103</v>
      </c>
      <c r="H537" s="1" t="s">
        <v>298</v>
      </c>
      <c r="I537" s="1">
        <v>4</v>
      </c>
      <c r="J537" s="1">
        <v>2023</v>
      </c>
      <c r="K537" s="1">
        <v>900150</v>
      </c>
      <c r="L537" s="1">
        <v>0</v>
      </c>
      <c r="M537" s="1">
        <f t="array" ref="M537">SUMPRODUCT(MAX(ISNUMBER(SEARCH('Class Rules'!$B$6:$B$85,$E537))*ISNUMBER(SEARCH('Class Rules'!$C$6:$C$85,$F537))*'Class Rules'!$A$6:$A$85))</f>
        <v>0</v>
      </c>
      <c r="N537" s="1" t="str">
        <f t="array" ref="N537">IF($M537=0,'Class Rules'!$D$3,INDEX('Class Rules'!$D$6:$D$85,MATCH($M537,'Class Rules'!$A$6:$A$85,0)))</f>
        <v>Passenger LDV</v>
      </c>
      <c r="O537" s="1" t="str">
        <f t="array" ref="O537">IF(SUMPRODUCT(MAX(ISNUMBER(SEARCH(Fuel_Rules!$A$6:$A$30,$E537))*ISNUMBER(SEARCH(Fuel_Rules!$B$6:$B$30,$F537))*(Fuel_Rules!$A$6:$A$30&lt;&gt;"")))&gt;0,"Plug-in hybrid",IF($G537="Diesel","Diesel","Gasoline"))</f>
        <v>Gasoline</v>
      </c>
    </row>
    <row r="538" spans="1:15" ht="15" customHeight="1" x14ac:dyDescent="0.25">
      <c r="A538" s="1">
        <v>2022</v>
      </c>
      <c r="B538" s="1" t="s">
        <v>293</v>
      </c>
      <c r="C538" s="1" t="s">
        <v>1933</v>
      </c>
      <c r="D538" s="1" t="s">
        <v>1934</v>
      </c>
      <c r="E538" s="1" t="s">
        <v>1901</v>
      </c>
      <c r="F538" s="1" t="s">
        <v>1935</v>
      </c>
      <c r="G538" s="1" t="s">
        <v>103</v>
      </c>
      <c r="H538" s="1" t="s">
        <v>437</v>
      </c>
      <c r="I538" s="1">
        <v>4</v>
      </c>
      <c r="J538" s="1">
        <v>2023</v>
      </c>
      <c r="K538" s="1">
        <v>1770020</v>
      </c>
      <c r="L538" s="1">
        <v>0</v>
      </c>
      <c r="M538" s="1">
        <f t="array" ref="M538">SUMPRODUCT(MAX(ISNUMBER(SEARCH('Class Rules'!$B$6:$B$85,$E538))*ISNUMBER(SEARCH('Class Rules'!$C$6:$C$85,$F538))*'Class Rules'!$A$6:$A$85))</f>
        <v>0</v>
      </c>
      <c r="N538" s="1" t="str">
        <f t="array" ref="N538">IF($M538=0,'Class Rules'!$D$3,INDEX('Class Rules'!$D$6:$D$85,MATCH($M538,'Class Rules'!$A$6:$A$85,0)))</f>
        <v>Passenger LDV</v>
      </c>
      <c r="O538" s="1" t="str">
        <f t="array" ref="O538">IF(SUMPRODUCT(MAX(ISNUMBER(SEARCH(Fuel_Rules!$A$6:$A$30,$E538))*ISNUMBER(SEARCH(Fuel_Rules!$B$6:$B$30,$F538))*(Fuel_Rules!$A$6:$A$30&lt;&gt;"")))&gt;0,"Plug-in hybrid",IF($G538="Diesel","Diesel","Gasoline"))</f>
        <v>Gasoline</v>
      </c>
    </row>
    <row r="539" spans="1:15" ht="15" customHeight="1" x14ac:dyDescent="0.25">
      <c r="A539" s="1">
        <v>2022</v>
      </c>
      <c r="B539" s="1" t="s">
        <v>293</v>
      </c>
      <c r="C539" s="1" t="s">
        <v>1936</v>
      </c>
      <c r="D539" s="1" t="s">
        <v>1937</v>
      </c>
      <c r="E539" s="1" t="s">
        <v>1901</v>
      </c>
      <c r="F539" s="1" t="s">
        <v>1938</v>
      </c>
      <c r="G539" s="1" t="s">
        <v>103</v>
      </c>
      <c r="H539" s="1" t="s">
        <v>437</v>
      </c>
      <c r="I539" s="1">
        <v>1.5</v>
      </c>
      <c r="J539" s="1">
        <v>2023</v>
      </c>
      <c r="K539" s="1">
        <v>285260</v>
      </c>
      <c r="L539" s="1">
        <v>0</v>
      </c>
      <c r="M539" s="1">
        <f t="array" ref="M539">SUMPRODUCT(MAX(ISNUMBER(SEARCH('Class Rules'!$B$6:$B$85,$E539))*ISNUMBER(SEARCH('Class Rules'!$C$6:$C$85,$F539))*'Class Rules'!$A$6:$A$85))</f>
        <v>0</v>
      </c>
      <c r="N539" s="1" t="str">
        <f t="array" ref="N539">IF($M539=0,'Class Rules'!$D$3,INDEX('Class Rules'!$D$6:$D$85,MATCH($M539,'Class Rules'!$A$6:$A$85,0)))</f>
        <v>Passenger LDV</v>
      </c>
      <c r="O539" s="1" t="str">
        <f t="array" ref="O539">IF(SUMPRODUCT(MAX(ISNUMBER(SEARCH(Fuel_Rules!$A$6:$A$30,$E539))*ISNUMBER(SEARCH(Fuel_Rules!$B$6:$B$30,$F539))*(Fuel_Rules!$A$6:$A$30&lt;&gt;"")))&gt;0,"Plug-in hybrid",IF($G539="Diesel","Diesel","Gasoline"))</f>
        <v>Gasoline</v>
      </c>
    </row>
    <row r="540" spans="1:15" ht="15" customHeight="1" x14ac:dyDescent="0.25">
      <c r="A540" s="1">
        <v>2022</v>
      </c>
      <c r="B540" s="1" t="s">
        <v>293</v>
      </c>
      <c r="C540" s="1" t="s">
        <v>1939</v>
      </c>
      <c r="D540" s="1" t="s">
        <v>1940</v>
      </c>
      <c r="E540" s="1" t="s">
        <v>1901</v>
      </c>
      <c r="F540" s="1" t="s">
        <v>1941</v>
      </c>
      <c r="G540" s="1" t="s">
        <v>103</v>
      </c>
      <c r="H540" s="1" t="s">
        <v>298</v>
      </c>
      <c r="I540" s="1">
        <v>2</v>
      </c>
      <c r="J540" s="1">
        <v>2023</v>
      </c>
      <c r="K540" s="1">
        <v>258949</v>
      </c>
      <c r="L540" s="1">
        <v>0</v>
      </c>
      <c r="M540" s="1">
        <f t="array" ref="M540">SUMPRODUCT(MAX(ISNUMBER(SEARCH('Class Rules'!$B$6:$B$85,$E540))*ISNUMBER(SEARCH('Class Rules'!$C$6:$C$85,$F540))*'Class Rules'!$A$6:$A$85))</f>
        <v>0</v>
      </c>
      <c r="N540" s="1" t="str">
        <f t="array" ref="N540">IF($M540=0,'Class Rules'!$D$3,INDEX('Class Rules'!$D$6:$D$85,MATCH($M540,'Class Rules'!$A$6:$A$85,0)))</f>
        <v>Passenger LDV</v>
      </c>
      <c r="O540" s="1" t="str">
        <f t="array" ref="O540">IF(SUMPRODUCT(MAX(ISNUMBER(SEARCH(Fuel_Rules!$A$6:$A$30,$E540))*ISNUMBER(SEARCH(Fuel_Rules!$B$6:$B$30,$F540))*(Fuel_Rules!$A$6:$A$30&lt;&gt;"")))&gt;0,"Plug-in hybrid",IF($G540="Diesel","Diesel","Gasoline"))</f>
        <v>Gasoline</v>
      </c>
    </row>
    <row r="541" spans="1:15" ht="15" customHeight="1" x14ac:dyDescent="0.25">
      <c r="A541" s="1">
        <v>2022</v>
      </c>
      <c r="B541" s="1" t="s">
        <v>293</v>
      </c>
      <c r="C541" s="1" t="s">
        <v>1942</v>
      </c>
      <c r="D541" s="1" t="s">
        <v>1943</v>
      </c>
      <c r="E541" s="1" t="s">
        <v>1901</v>
      </c>
      <c r="F541" s="1" t="s">
        <v>1944</v>
      </c>
      <c r="G541" s="1" t="s">
        <v>103</v>
      </c>
      <c r="H541" s="1" t="s">
        <v>298</v>
      </c>
      <c r="I541" s="1">
        <v>4</v>
      </c>
      <c r="J541" s="1">
        <v>2023</v>
      </c>
      <c r="K541" s="1">
        <v>826066</v>
      </c>
      <c r="L541" s="1">
        <v>0</v>
      </c>
      <c r="M541" s="1">
        <f t="array" ref="M541">SUMPRODUCT(MAX(ISNUMBER(SEARCH('Class Rules'!$B$6:$B$85,$E541))*ISNUMBER(SEARCH('Class Rules'!$C$6:$C$85,$F541))*'Class Rules'!$A$6:$A$85))</f>
        <v>0</v>
      </c>
      <c r="N541" s="1" t="str">
        <f t="array" ref="N541">IF($M541=0,'Class Rules'!$D$3,INDEX('Class Rules'!$D$6:$D$85,MATCH($M541,'Class Rules'!$A$6:$A$85,0)))</f>
        <v>Passenger LDV</v>
      </c>
      <c r="O541" s="1" t="str">
        <f t="array" ref="O541">IF(SUMPRODUCT(MAX(ISNUMBER(SEARCH(Fuel_Rules!$A$6:$A$30,$E541))*ISNUMBER(SEARCH(Fuel_Rules!$B$6:$B$30,$F541))*(Fuel_Rules!$A$6:$A$30&lt;&gt;"")))&gt;0,"Plug-in hybrid",IF($G541="Diesel","Diesel","Gasoline"))</f>
        <v>Gasoline</v>
      </c>
    </row>
    <row r="542" spans="1:15" ht="15" customHeight="1" x14ac:dyDescent="0.25">
      <c r="A542" s="1">
        <v>2022</v>
      </c>
      <c r="B542" s="1" t="s">
        <v>293</v>
      </c>
      <c r="C542" s="1" t="s">
        <v>1945</v>
      </c>
      <c r="D542" s="1" t="s">
        <v>1946</v>
      </c>
      <c r="E542" s="1" t="s">
        <v>1901</v>
      </c>
      <c r="F542" s="1" t="s">
        <v>1947</v>
      </c>
      <c r="G542" s="1" t="s">
        <v>103</v>
      </c>
      <c r="H542" s="1" t="s">
        <v>298</v>
      </c>
      <c r="I542" s="1">
        <v>4</v>
      </c>
      <c r="J542" s="1">
        <v>2023</v>
      </c>
      <c r="K542" s="1">
        <v>1754601</v>
      </c>
      <c r="L542" s="1">
        <v>0</v>
      </c>
      <c r="M542" s="1">
        <f t="array" ref="M542">SUMPRODUCT(MAX(ISNUMBER(SEARCH('Class Rules'!$B$6:$B$85,$E542))*ISNUMBER(SEARCH('Class Rules'!$C$6:$C$85,$F542))*'Class Rules'!$A$6:$A$85))</f>
        <v>0</v>
      </c>
      <c r="N542" s="1" t="str">
        <f t="array" ref="N542">IF($M542=0,'Class Rules'!$D$3,INDEX('Class Rules'!$D$6:$D$85,MATCH($M542,'Class Rules'!$A$6:$A$85,0)))</f>
        <v>Passenger LDV</v>
      </c>
      <c r="O542" s="1" t="str">
        <f t="array" ref="O542">IF(SUMPRODUCT(MAX(ISNUMBER(SEARCH(Fuel_Rules!$A$6:$A$30,$E542))*ISNUMBER(SEARCH(Fuel_Rules!$B$6:$B$30,$F542))*(Fuel_Rules!$A$6:$A$30&lt;&gt;"")))&gt;0,"Plug-in hybrid",IF($G542="Diesel","Diesel","Gasoline"))</f>
        <v>Gasoline</v>
      </c>
    </row>
    <row r="543" spans="1:15" ht="15" customHeight="1" x14ac:dyDescent="0.25">
      <c r="A543" s="1">
        <v>2022</v>
      </c>
      <c r="B543" s="1" t="s">
        <v>293</v>
      </c>
      <c r="C543" s="1" t="s">
        <v>1948</v>
      </c>
      <c r="D543" s="1" t="s">
        <v>1949</v>
      </c>
      <c r="E543" s="1" t="s">
        <v>1901</v>
      </c>
      <c r="F543" s="1" t="s">
        <v>1950</v>
      </c>
      <c r="G543" s="1" t="s">
        <v>103</v>
      </c>
      <c r="H543" s="1" t="s">
        <v>437</v>
      </c>
      <c r="I543" s="1">
        <v>1.3</v>
      </c>
      <c r="J543" s="1">
        <v>2023</v>
      </c>
      <c r="K543" s="1">
        <v>211894</v>
      </c>
      <c r="L543" s="1">
        <v>0</v>
      </c>
      <c r="M543" s="1">
        <f t="array" ref="M543">SUMPRODUCT(MAX(ISNUMBER(SEARCH('Class Rules'!$B$6:$B$85,$E543))*ISNUMBER(SEARCH('Class Rules'!$C$6:$C$85,$F543))*'Class Rules'!$A$6:$A$85))</f>
        <v>0</v>
      </c>
      <c r="N543" s="1" t="str">
        <f t="array" ref="N543">IF($M543=0,'Class Rules'!$D$3,INDEX('Class Rules'!$D$6:$D$85,MATCH($M543,'Class Rules'!$A$6:$A$85,0)))</f>
        <v>Passenger LDV</v>
      </c>
      <c r="O543" s="1" t="str">
        <f t="array" ref="O543">IF(SUMPRODUCT(MAX(ISNUMBER(SEARCH(Fuel_Rules!$A$6:$A$30,$E543))*ISNUMBER(SEARCH(Fuel_Rules!$B$6:$B$30,$F543))*(Fuel_Rules!$A$6:$A$30&lt;&gt;"")))&gt;0,"Plug-in hybrid",IF($G543="Diesel","Diesel","Gasoline"))</f>
        <v>Gasoline</v>
      </c>
    </row>
    <row r="544" spans="1:15" ht="15" customHeight="1" x14ac:dyDescent="0.25">
      <c r="A544" s="1">
        <v>2022</v>
      </c>
      <c r="B544" s="1" t="s">
        <v>293</v>
      </c>
      <c r="C544" s="1" t="s">
        <v>1951</v>
      </c>
      <c r="D544" s="1" t="s">
        <v>1952</v>
      </c>
      <c r="E544" s="1" t="s">
        <v>1901</v>
      </c>
      <c r="F544" s="1" t="s">
        <v>1953</v>
      </c>
      <c r="G544" s="1" t="s">
        <v>103</v>
      </c>
      <c r="H544" s="1" t="s">
        <v>437</v>
      </c>
      <c r="I544" s="1">
        <v>1.3</v>
      </c>
      <c r="J544" s="1">
        <v>2023</v>
      </c>
      <c r="K544" s="1">
        <v>292154</v>
      </c>
      <c r="L544" s="1">
        <v>0</v>
      </c>
      <c r="M544" s="1">
        <f t="array" ref="M544">SUMPRODUCT(MAX(ISNUMBER(SEARCH('Class Rules'!$B$6:$B$85,$E544))*ISNUMBER(SEARCH('Class Rules'!$C$6:$C$85,$F544))*'Class Rules'!$A$6:$A$85))</f>
        <v>0</v>
      </c>
      <c r="N544" s="1" t="str">
        <f t="array" ref="N544">IF($M544=0,'Class Rules'!$D$3,INDEX('Class Rules'!$D$6:$D$85,MATCH($M544,'Class Rules'!$A$6:$A$85,0)))</f>
        <v>Passenger LDV</v>
      </c>
      <c r="O544" s="1" t="str">
        <f t="array" ref="O544">IF(SUMPRODUCT(MAX(ISNUMBER(SEARCH(Fuel_Rules!$A$6:$A$30,$E544))*ISNUMBER(SEARCH(Fuel_Rules!$B$6:$B$30,$F544))*(Fuel_Rules!$A$6:$A$30&lt;&gt;"")))&gt;0,"Plug-in hybrid",IF($G544="Diesel","Diesel","Gasoline"))</f>
        <v>Gasoline</v>
      </c>
    </row>
    <row r="545" spans="1:15" ht="15" customHeight="1" x14ac:dyDescent="0.25">
      <c r="A545" s="1">
        <v>2022</v>
      </c>
      <c r="B545" s="1" t="s">
        <v>293</v>
      </c>
      <c r="C545" s="1" t="s">
        <v>1954</v>
      </c>
      <c r="D545" s="1" t="s">
        <v>1955</v>
      </c>
      <c r="E545" s="1" t="s">
        <v>1901</v>
      </c>
      <c r="F545" s="1" t="s">
        <v>1956</v>
      </c>
      <c r="G545" s="1" t="s">
        <v>103</v>
      </c>
      <c r="H545" s="1" t="s">
        <v>437</v>
      </c>
      <c r="I545" s="1">
        <v>2</v>
      </c>
      <c r="J545" s="1">
        <v>2023</v>
      </c>
      <c r="K545" s="1">
        <v>560985</v>
      </c>
      <c r="L545" s="1">
        <v>0</v>
      </c>
      <c r="M545" s="1">
        <f t="array" ref="M545">SUMPRODUCT(MAX(ISNUMBER(SEARCH('Class Rules'!$B$6:$B$85,$E545))*ISNUMBER(SEARCH('Class Rules'!$C$6:$C$85,$F545))*'Class Rules'!$A$6:$A$85))</f>
        <v>0</v>
      </c>
      <c r="N545" s="1" t="str">
        <f t="array" ref="N545">IF($M545=0,'Class Rules'!$D$3,INDEX('Class Rules'!$D$6:$D$85,MATCH($M545,'Class Rules'!$A$6:$A$85,0)))</f>
        <v>Passenger LDV</v>
      </c>
      <c r="O545" s="1" t="str">
        <f t="array" ref="O545">IF(SUMPRODUCT(MAX(ISNUMBER(SEARCH(Fuel_Rules!$A$6:$A$30,$E545))*ISNUMBER(SEARCH(Fuel_Rules!$B$6:$B$30,$F545))*(Fuel_Rules!$A$6:$A$30&lt;&gt;"")))&gt;0,"Plug-in hybrid",IF($G545="Diesel","Diesel","Gasoline"))</f>
        <v>Gasoline</v>
      </c>
    </row>
    <row r="546" spans="1:15" ht="15" customHeight="1" x14ac:dyDescent="0.25">
      <c r="A546" s="1">
        <v>2022</v>
      </c>
      <c r="B546" s="1" t="s">
        <v>293</v>
      </c>
      <c r="C546" s="1" t="s">
        <v>1957</v>
      </c>
      <c r="D546" s="1" t="s">
        <v>1958</v>
      </c>
      <c r="E546" s="1" t="s">
        <v>1901</v>
      </c>
      <c r="F546" s="1" t="s">
        <v>1959</v>
      </c>
      <c r="G546" s="1" t="s">
        <v>103</v>
      </c>
      <c r="H546" s="1" t="s">
        <v>437</v>
      </c>
      <c r="I546" s="1">
        <v>2</v>
      </c>
      <c r="J546" s="1">
        <v>2023</v>
      </c>
      <c r="K546" s="1">
        <v>426149</v>
      </c>
      <c r="L546" s="1">
        <v>0</v>
      </c>
      <c r="M546" s="1">
        <f t="array" ref="M546">SUMPRODUCT(MAX(ISNUMBER(SEARCH('Class Rules'!$B$6:$B$85,$E546))*ISNUMBER(SEARCH('Class Rules'!$C$6:$C$85,$F546))*'Class Rules'!$A$6:$A$85))</f>
        <v>0</v>
      </c>
      <c r="N546" s="1" t="str">
        <f t="array" ref="N546">IF($M546=0,'Class Rules'!$D$3,INDEX('Class Rules'!$D$6:$D$85,MATCH($M546,'Class Rules'!$A$6:$A$85,0)))</f>
        <v>Passenger LDV</v>
      </c>
      <c r="O546" s="1" t="str">
        <f t="array" ref="O546">IF(SUMPRODUCT(MAX(ISNUMBER(SEARCH(Fuel_Rules!$A$6:$A$30,$E546))*ISNUMBER(SEARCH(Fuel_Rules!$B$6:$B$30,$F546))*(Fuel_Rules!$A$6:$A$30&lt;&gt;"")))&gt;0,"Plug-in hybrid",IF($G546="Diesel","Diesel","Gasoline"))</f>
        <v>Gasoline</v>
      </c>
    </row>
    <row r="547" spans="1:15" ht="15" customHeight="1" x14ac:dyDescent="0.25">
      <c r="A547" s="1">
        <v>2022</v>
      </c>
      <c r="B547" s="1" t="s">
        <v>293</v>
      </c>
      <c r="C547" s="1" t="s">
        <v>1960</v>
      </c>
      <c r="D547" s="1" t="s">
        <v>1961</v>
      </c>
      <c r="E547" s="1" t="s">
        <v>1901</v>
      </c>
      <c r="F547" s="1" t="s">
        <v>1962</v>
      </c>
      <c r="G547" s="1" t="s">
        <v>103</v>
      </c>
      <c r="H547" s="1" t="s">
        <v>437</v>
      </c>
      <c r="I547" s="1">
        <v>2</v>
      </c>
      <c r="J547" s="1">
        <v>2023</v>
      </c>
      <c r="K547" s="1">
        <v>327821</v>
      </c>
      <c r="L547" s="1">
        <v>0</v>
      </c>
      <c r="M547" s="1">
        <f t="array" ref="M547">SUMPRODUCT(MAX(ISNUMBER(SEARCH('Class Rules'!$B$6:$B$85,$E547))*ISNUMBER(SEARCH('Class Rules'!$C$6:$C$85,$F547))*'Class Rules'!$A$6:$A$85))</f>
        <v>0</v>
      </c>
      <c r="N547" s="1" t="str">
        <f t="array" ref="N547">IF($M547=0,'Class Rules'!$D$3,INDEX('Class Rules'!$D$6:$D$85,MATCH($M547,'Class Rules'!$A$6:$A$85,0)))</f>
        <v>Passenger LDV</v>
      </c>
      <c r="O547" s="1" t="str">
        <f t="array" ref="O547">IF(SUMPRODUCT(MAX(ISNUMBER(SEARCH(Fuel_Rules!$A$6:$A$30,$E547))*ISNUMBER(SEARCH(Fuel_Rules!$B$6:$B$30,$F547))*(Fuel_Rules!$A$6:$A$30&lt;&gt;"")))&gt;0,"Plug-in hybrid",IF($G547="Diesel","Diesel","Gasoline"))</f>
        <v>Gasoline</v>
      </c>
    </row>
    <row r="548" spans="1:15" ht="15" customHeight="1" x14ac:dyDescent="0.25">
      <c r="A548" s="1">
        <v>2022</v>
      </c>
      <c r="B548" s="1" t="s">
        <v>293</v>
      </c>
      <c r="C548" s="1" t="s">
        <v>1963</v>
      </c>
      <c r="D548" s="1" t="s">
        <v>1964</v>
      </c>
      <c r="E548" s="1" t="s">
        <v>1901</v>
      </c>
      <c r="F548" s="1" t="s">
        <v>1965</v>
      </c>
      <c r="G548" s="1" t="s">
        <v>105</v>
      </c>
      <c r="H548" s="1" t="s">
        <v>298</v>
      </c>
      <c r="I548" s="1">
        <v>2</v>
      </c>
      <c r="J548" s="1">
        <v>2023</v>
      </c>
      <c r="K548" s="1">
        <v>443985</v>
      </c>
      <c r="L548" s="1">
        <v>0</v>
      </c>
      <c r="M548" s="1">
        <f t="array" ref="M548">SUMPRODUCT(MAX(ISNUMBER(SEARCH('Class Rules'!$B$6:$B$85,$E548))*ISNUMBER(SEARCH('Class Rules'!$C$6:$C$85,$F548))*'Class Rules'!$A$6:$A$85))</f>
        <v>0</v>
      </c>
      <c r="N548" s="1" t="str">
        <f t="array" ref="N548">IF($M548=0,'Class Rules'!$D$3,INDEX('Class Rules'!$D$6:$D$85,MATCH($M548,'Class Rules'!$A$6:$A$85,0)))</f>
        <v>Passenger LDV</v>
      </c>
      <c r="O548" s="1" t="str">
        <f t="array" ref="O548">IF(SUMPRODUCT(MAX(ISNUMBER(SEARCH(Fuel_Rules!$A$6:$A$30,$E548))*ISNUMBER(SEARCH(Fuel_Rules!$B$6:$B$30,$F548))*(Fuel_Rules!$A$6:$A$30&lt;&gt;"")))&gt;0,"Plug-in hybrid",IF($G548="Diesel","Diesel","Gasoline"))</f>
        <v>Diesel</v>
      </c>
    </row>
    <row r="549" spans="1:15" ht="15" customHeight="1" x14ac:dyDescent="0.25">
      <c r="A549" s="1">
        <v>2022</v>
      </c>
      <c r="B549" s="1" t="s">
        <v>293</v>
      </c>
      <c r="C549" s="1" t="s">
        <v>1966</v>
      </c>
      <c r="D549" s="1" t="s">
        <v>1967</v>
      </c>
      <c r="E549" s="1" t="s">
        <v>1901</v>
      </c>
      <c r="F549" s="1" t="s">
        <v>1968</v>
      </c>
      <c r="G549" s="1" t="s">
        <v>105</v>
      </c>
      <c r="H549" s="1" t="s">
        <v>298</v>
      </c>
      <c r="I549" s="1">
        <v>2</v>
      </c>
      <c r="J549" s="1">
        <v>2023</v>
      </c>
      <c r="K549" s="1">
        <v>498784</v>
      </c>
      <c r="L549" s="1">
        <v>0</v>
      </c>
      <c r="M549" s="1">
        <f t="array" ref="M549">SUMPRODUCT(MAX(ISNUMBER(SEARCH('Class Rules'!$B$6:$B$85,$E549))*ISNUMBER(SEARCH('Class Rules'!$C$6:$C$85,$F549))*'Class Rules'!$A$6:$A$85))</f>
        <v>0</v>
      </c>
      <c r="N549" s="1" t="str">
        <f t="array" ref="N549">IF($M549=0,'Class Rules'!$D$3,INDEX('Class Rules'!$D$6:$D$85,MATCH($M549,'Class Rules'!$A$6:$A$85,0)))</f>
        <v>Passenger LDV</v>
      </c>
      <c r="O549" s="1" t="str">
        <f t="array" ref="O549">IF(SUMPRODUCT(MAX(ISNUMBER(SEARCH(Fuel_Rules!$A$6:$A$30,$E549))*ISNUMBER(SEARCH(Fuel_Rules!$B$6:$B$30,$F549))*(Fuel_Rules!$A$6:$A$30&lt;&gt;"")))&gt;0,"Plug-in hybrid",IF($G549="Diesel","Diesel","Gasoline"))</f>
        <v>Diesel</v>
      </c>
    </row>
    <row r="550" spans="1:15" ht="15" customHeight="1" x14ac:dyDescent="0.25">
      <c r="A550" s="1">
        <v>2022</v>
      </c>
      <c r="B550" s="1" t="s">
        <v>293</v>
      </c>
      <c r="C550" s="1" t="s">
        <v>1969</v>
      </c>
      <c r="D550" s="1" t="s">
        <v>1970</v>
      </c>
      <c r="E550" s="1" t="s">
        <v>1901</v>
      </c>
      <c r="F550" s="1" t="s">
        <v>1971</v>
      </c>
      <c r="G550" s="1" t="s">
        <v>105</v>
      </c>
      <c r="H550" s="1" t="s">
        <v>298</v>
      </c>
      <c r="I550" s="1">
        <v>2.2000000000000002</v>
      </c>
      <c r="J550" s="1">
        <v>2023</v>
      </c>
      <c r="K550" s="1">
        <v>268113</v>
      </c>
      <c r="L550" s="1">
        <v>0</v>
      </c>
      <c r="M550" s="1">
        <f t="array" ref="M550">SUMPRODUCT(MAX(ISNUMBER(SEARCH('Class Rules'!$B$6:$B$85,$E550))*ISNUMBER(SEARCH('Class Rules'!$C$6:$C$85,$F550))*'Class Rules'!$A$6:$A$85))</f>
        <v>58</v>
      </c>
      <c r="N550" s="1" t="str">
        <f t="array" ref="N550">IF($M550=0,'Class Rules'!$D$3,INDEX('Class Rules'!$D$6:$D$85,MATCH($M550,'Class Rules'!$A$6:$A$85,0)))</f>
        <v>Passenger HDV</v>
      </c>
      <c r="O550" s="1" t="str">
        <f t="array" ref="O550">IF(SUMPRODUCT(MAX(ISNUMBER(SEARCH(Fuel_Rules!$A$6:$A$30,$E550))*ISNUMBER(SEARCH(Fuel_Rules!$B$6:$B$30,$F550))*(Fuel_Rules!$A$6:$A$30&lt;&gt;"")))&gt;0,"Plug-in hybrid",IF($G550="Diesel","Diesel","Gasoline"))</f>
        <v>Diesel</v>
      </c>
    </row>
    <row r="551" spans="1:15" ht="15" customHeight="1" x14ac:dyDescent="0.25">
      <c r="A551" s="1">
        <v>2022</v>
      </c>
      <c r="B551" s="1" t="s">
        <v>293</v>
      </c>
      <c r="C551" s="1" t="s">
        <v>1972</v>
      </c>
      <c r="D551" s="1" t="s">
        <v>1973</v>
      </c>
      <c r="E551" s="1" t="s">
        <v>1901</v>
      </c>
      <c r="F551" s="1" t="s">
        <v>1974</v>
      </c>
      <c r="G551" s="1" t="s">
        <v>105</v>
      </c>
      <c r="H551" s="1" t="s">
        <v>298</v>
      </c>
      <c r="I551" s="1">
        <v>2.2000000000000002</v>
      </c>
      <c r="J551" s="1">
        <v>2023</v>
      </c>
      <c r="K551" s="1">
        <v>285157</v>
      </c>
      <c r="L551" s="1">
        <v>0</v>
      </c>
      <c r="M551" s="1">
        <f t="array" ref="M551">SUMPRODUCT(MAX(ISNUMBER(SEARCH('Class Rules'!$B$6:$B$85,$E551))*ISNUMBER(SEARCH('Class Rules'!$C$6:$C$85,$F551))*'Class Rules'!$A$6:$A$85))</f>
        <v>58</v>
      </c>
      <c r="N551" s="1" t="str">
        <f t="array" ref="N551">IF($M551=0,'Class Rules'!$D$3,INDEX('Class Rules'!$D$6:$D$85,MATCH($M551,'Class Rules'!$A$6:$A$85,0)))</f>
        <v>Passenger HDV</v>
      </c>
      <c r="O551" s="1" t="str">
        <f t="array" ref="O551">IF(SUMPRODUCT(MAX(ISNUMBER(SEARCH(Fuel_Rules!$A$6:$A$30,$E551))*ISNUMBER(SEARCH(Fuel_Rules!$B$6:$B$30,$F551))*(Fuel_Rules!$A$6:$A$30&lt;&gt;"")))&gt;0,"Plug-in hybrid",IF($G551="Diesel","Diesel","Gasoline"))</f>
        <v>Diesel</v>
      </c>
    </row>
    <row r="552" spans="1:15" ht="15" customHeight="1" x14ac:dyDescent="0.25">
      <c r="A552" s="1">
        <v>2022</v>
      </c>
      <c r="B552" s="1" t="s">
        <v>293</v>
      </c>
      <c r="C552" s="1" t="s">
        <v>1975</v>
      </c>
      <c r="D552" s="1" t="s">
        <v>1976</v>
      </c>
      <c r="E552" s="1" t="s">
        <v>1901</v>
      </c>
      <c r="F552" s="1" t="s">
        <v>1977</v>
      </c>
      <c r="G552" s="1" t="s">
        <v>105</v>
      </c>
      <c r="H552" s="1" t="s">
        <v>298</v>
      </c>
      <c r="I552" s="1">
        <v>2.2000000000000002</v>
      </c>
      <c r="J552" s="1">
        <v>2023</v>
      </c>
      <c r="K552" s="1">
        <v>292453</v>
      </c>
      <c r="L552" s="1">
        <v>0</v>
      </c>
      <c r="M552" s="1">
        <f t="array" ref="M552">SUMPRODUCT(MAX(ISNUMBER(SEARCH('Class Rules'!$B$6:$B$85,$E552))*ISNUMBER(SEARCH('Class Rules'!$C$6:$C$85,$F552))*'Class Rules'!$A$6:$A$85))</f>
        <v>58</v>
      </c>
      <c r="N552" s="1" t="str">
        <f t="array" ref="N552">IF($M552=0,'Class Rules'!$D$3,INDEX('Class Rules'!$D$6:$D$85,MATCH($M552,'Class Rules'!$A$6:$A$85,0)))</f>
        <v>Passenger HDV</v>
      </c>
      <c r="O552" s="1" t="str">
        <f t="array" ref="O552">IF(SUMPRODUCT(MAX(ISNUMBER(SEARCH(Fuel_Rules!$A$6:$A$30,$E552))*ISNUMBER(SEARCH(Fuel_Rules!$B$6:$B$30,$F552))*(Fuel_Rules!$A$6:$A$30&lt;&gt;"")))&gt;0,"Plug-in hybrid",IF($G552="Diesel","Diesel","Gasoline"))</f>
        <v>Diesel</v>
      </c>
    </row>
    <row r="553" spans="1:15" ht="15" customHeight="1" x14ac:dyDescent="0.25">
      <c r="A553" s="1">
        <v>2022</v>
      </c>
      <c r="B553" s="1" t="s">
        <v>293</v>
      </c>
      <c r="C553" s="1" t="s">
        <v>1978</v>
      </c>
      <c r="D553" s="1" t="s">
        <v>1979</v>
      </c>
      <c r="E553" s="1" t="s">
        <v>1901</v>
      </c>
      <c r="F553" s="1" t="s">
        <v>1980</v>
      </c>
      <c r="G553" s="1" t="s">
        <v>105</v>
      </c>
      <c r="H553" s="1" t="s">
        <v>298</v>
      </c>
      <c r="I553" s="1">
        <v>2.2000000000000002</v>
      </c>
      <c r="J553" s="1">
        <v>2023</v>
      </c>
      <c r="K553" s="1">
        <v>275158</v>
      </c>
      <c r="L553" s="1">
        <v>0</v>
      </c>
      <c r="M553" s="1">
        <f t="array" ref="M553">SUMPRODUCT(MAX(ISNUMBER(SEARCH('Class Rules'!$B$6:$B$85,$E553))*ISNUMBER(SEARCH('Class Rules'!$C$6:$C$85,$F553))*'Class Rules'!$A$6:$A$85))</f>
        <v>58</v>
      </c>
      <c r="N553" s="1" t="str">
        <f t="array" ref="N553">IF($M553=0,'Class Rules'!$D$3,INDEX('Class Rules'!$D$6:$D$85,MATCH($M553,'Class Rules'!$A$6:$A$85,0)))</f>
        <v>Passenger HDV</v>
      </c>
      <c r="O553" s="1" t="str">
        <f t="array" ref="O553">IF(SUMPRODUCT(MAX(ISNUMBER(SEARCH(Fuel_Rules!$A$6:$A$30,$E553))*ISNUMBER(SEARCH(Fuel_Rules!$B$6:$B$30,$F553))*(Fuel_Rules!$A$6:$A$30&lt;&gt;"")))&gt;0,"Plug-in hybrid",IF($G553="Diesel","Diesel","Gasoline"))</f>
        <v>Diesel</v>
      </c>
    </row>
    <row r="554" spans="1:15" ht="15" customHeight="1" x14ac:dyDescent="0.25">
      <c r="A554" s="1">
        <v>2022</v>
      </c>
      <c r="B554" s="1" t="s">
        <v>293</v>
      </c>
      <c r="C554" s="1" t="s">
        <v>1981</v>
      </c>
      <c r="D554" s="1" t="s">
        <v>1982</v>
      </c>
      <c r="E554" s="1" t="s">
        <v>1901</v>
      </c>
      <c r="F554" s="1" t="s">
        <v>1983</v>
      </c>
      <c r="G554" s="1" t="s">
        <v>103</v>
      </c>
      <c r="H554" s="1" t="s">
        <v>437</v>
      </c>
      <c r="I554" s="1">
        <v>2</v>
      </c>
      <c r="J554" s="1">
        <v>2023</v>
      </c>
      <c r="K554" s="1">
        <v>542756</v>
      </c>
      <c r="L554" s="1">
        <v>0</v>
      </c>
      <c r="M554" s="1">
        <f t="array" ref="M554">SUMPRODUCT(MAX(ISNUMBER(SEARCH('Class Rules'!$B$6:$B$85,$E554))*ISNUMBER(SEARCH('Class Rules'!$C$6:$C$85,$F554))*'Class Rules'!$A$6:$A$85))</f>
        <v>0</v>
      </c>
      <c r="N554" s="1" t="str">
        <f t="array" ref="N554">IF($M554=0,'Class Rules'!$D$3,INDEX('Class Rules'!$D$6:$D$85,MATCH($M554,'Class Rules'!$A$6:$A$85,0)))</f>
        <v>Passenger LDV</v>
      </c>
      <c r="O554" s="1" t="str">
        <f t="array" ref="O554">IF(SUMPRODUCT(MAX(ISNUMBER(SEARCH(Fuel_Rules!$A$6:$A$30,$E554))*ISNUMBER(SEARCH(Fuel_Rules!$B$6:$B$30,$F554))*(Fuel_Rules!$A$6:$A$30&lt;&gt;"")))&gt;0,"Plug-in hybrid",IF($G554="Diesel","Diesel","Gasoline"))</f>
        <v>Gasoline</v>
      </c>
    </row>
    <row r="555" spans="1:15" ht="15" customHeight="1" x14ac:dyDescent="0.25">
      <c r="A555" s="1">
        <v>2022</v>
      </c>
      <c r="B555" s="1" t="s">
        <v>293</v>
      </c>
      <c r="C555" s="1" t="s">
        <v>1984</v>
      </c>
      <c r="D555" s="1" t="s">
        <v>1985</v>
      </c>
      <c r="E555" s="1" t="s">
        <v>1901</v>
      </c>
      <c r="F555" s="1" t="s">
        <v>1986</v>
      </c>
      <c r="G555" s="1" t="s">
        <v>105</v>
      </c>
      <c r="H555" s="1" t="s">
        <v>298</v>
      </c>
      <c r="I555" s="1">
        <v>2.2000000000000002</v>
      </c>
      <c r="J555" s="1">
        <v>2023</v>
      </c>
      <c r="K555" s="1">
        <v>243641</v>
      </c>
      <c r="L555" s="1">
        <v>0</v>
      </c>
      <c r="M555" s="1">
        <f t="array" ref="M555">SUMPRODUCT(MAX(ISNUMBER(SEARCH('Class Rules'!$B$6:$B$85,$E555))*ISNUMBER(SEARCH('Class Rules'!$C$6:$C$85,$F555))*'Class Rules'!$A$6:$A$85))</f>
        <v>38</v>
      </c>
      <c r="N555" s="1" t="str">
        <f t="array" ref="N555">IF($M555=0,'Class Rules'!$D$3,INDEX('Class Rules'!$D$6:$D$85,MATCH($M555,'Class Rules'!$A$6:$A$85,0)))</f>
        <v>Freight LDV</v>
      </c>
      <c r="O555" s="1" t="str">
        <f t="array" ref="O555">IF(SUMPRODUCT(MAX(ISNUMBER(SEARCH(Fuel_Rules!$A$6:$A$30,$E555))*ISNUMBER(SEARCH(Fuel_Rules!$B$6:$B$30,$F555))*(Fuel_Rules!$A$6:$A$30&lt;&gt;"")))&gt;0,"Plug-in hybrid",IF($G555="Diesel","Diesel","Gasoline"))</f>
        <v>Diesel</v>
      </c>
    </row>
    <row r="556" spans="1:15" ht="15" customHeight="1" x14ac:dyDescent="0.25">
      <c r="A556" s="1">
        <v>2022</v>
      </c>
      <c r="B556" s="1" t="s">
        <v>293</v>
      </c>
      <c r="C556" s="1" t="s">
        <v>1987</v>
      </c>
      <c r="D556" s="1" t="s">
        <v>1988</v>
      </c>
      <c r="E556" s="1" t="s">
        <v>1901</v>
      </c>
      <c r="F556" s="1" t="s">
        <v>1989</v>
      </c>
      <c r="G556" s="1" t="s">
        <v>105</v>
      </c>
      <c r="H556" s="1" t="s">
        <v>298</v>
      </c>
      <c r="I556" s="1">
        <v>2.2000000000000002</v>
      </c>
      <c r="J556" s="1">
        <v>2023</v>
      </c>
      <c r="K556" s="1">
        <v>237618</v>
      </c>
      <c r="L556" s="1">
        <v>0</v>
      </c>
      <c r="M556" s="1">
        <f t="array" ref="M556">SUMPRODUCT(MAX(ISNUMBER(SEARCH('Class Rules'!$B$6:$B$85,$E556))*ISNUMBER(SEARCH('Class Rules'!$C$6:$C$85,$F556))*'Class Rules'!$A$6:$A$85))</f>
        <v>38</v>
      </c>
      <c r="N556" s="1" t="str">
        <f t="array" ref="N556">IF($M556=0,'Class Rules'!$D$3,INDEX('Class Rules'!$D$6:$D$85,MATCH($M556,'Class Rules'!$A$6:$A$85,0)))</f>
        <v>Freight LDV</v>
      </c>
      <c r="O556" s="1" t="str">
        <f t="array" ref="O556">IF(SUMPRODUCT(MAX(ISNUMBER(SEARCH(Fuel_Rules!$A$6:$A$30,$E556))*ISNUMBER(SEARCH(Fuel_Rules!$B$6:$B$30,$F556))*(Fuel_Rules!$A$6:$A$30&lt;&gt;"")))&gt;0,"Plug-in hybrid",IF($G556="Diesel","Diesel","Gasoline"))</f>
        <v>Diesel</v>
      </c>
    </row>
    <row r="557" spans="1:15" ht="15" customHeight="1" x14ac:dyDescent="0.25">
      <c r="A557" s="1">
        <v>2022</v>
      </c>
      <c r="B557" s="1" t="s">
        <v>293</v>
      </c>
      <c r="C557" s="1" t="s">
        <v>1990</v>
      </c>
      <c r="D557" s="1" t="s">
        <v>1991</v>
      </c>
      <c r="E557" s="1" t="s">
        <v>1901</v>
      </c>
      <c r="F557" s="1" t="s">
        <v>1992</v>
      </c>
      <c r="G557" s="1" t="s">
        <v>105</v>
      </c>
      <c r="H557" s="1" t="s">
        <v>298</v>
      </c>
      <c r="I557" s="1">
        <v>2.2000000000000002</v>
      </c>
      <c r="J557" s="1">
        <v>2023</v>
      </c>
      <c r="K557" s="1">
        <v>248509</v>
      </c>
      <c r="L557" s="1">
        <v>0</v>
      </c>
      <c r="M557" s="1">
        <f t="array" ref="M557">SUMPRODUCT(MAX(ISNUMBER(SEARCH('Class Rules'!$B$6:$B$85,$E557))*ISNUMBER(SEARCH('Class Rules'!$C$6:$C$85,$F557))*'Class Rules'!$A$6:$A$85))</f>
        <v>38</v>
      </c>
      <c r="N557" s="1" t="str">
        <f t="array" ref="N557">IF($M557=0,'Class Rules'!$D$3,INDEX('Class Rules'!$D$6:$D$85,MATCH($M557,'Class Rules'!$A$6:$A$85,0)))</f>
        <v>Freight LDV</v>
      </c>
      <c r="O557" s="1" t="str">
        <f t="array" ref="O557">IF(SUMPRODUCT(MAX(ISNUMBER(SEARCH(Fuel_Rules!$A$6:$A$30,$E557))*ISNUMBER(SEARCH(Fuel_Rules!$B$6:$B$30,$F557))*(Fuel_Rules!$A$6:$A$30&lt;&gt;"")))&gt;0,"Plug-in hybrid",IF($G557="Diesel","Diesel","Gasoline"))</f>
        <v>Diesel</v>
      </c>
    </row>
    <row r="558" spans="1:15" ht="15" customHeight="1" x14ac:dyDescent="0.25">
      <c r="A558" s="1">
        <v>2022</v>
      </c>
      <c r="B558" s="1" t="s">
        <v>293</v>
      </c>
      <c r="C558" s="1" t="s">
        <v>1993</v>
      </c>
      <c r="D558" s="1" t="s">
        <v>1994</v>
      </c>
      <c r="E558" s="1" t="s">
        <v>1901</v>
      </c>
      <c r="F558" s="1" t="s">
        <v>1995</v>
      </c>
      <c r="G558" s="1" t="s">
        <v>105</v>
      </c>
      <c r="H558" s="1" t="s">
        <v>298</v>
      </c>
      <c r="I558" s="1">
        <v>2.2000000000000002</v>
      </c>
      <c r="J558" s="1">
        <v>2023</v>
      </c>
      <c r="K558" s="1">
        <v>191438</v>
      </c>
      <c r="L558" s="1">
        <v>0</v>
      </c>
      <c r="M558" s="1">
        <f t="array" ref="M558">SUMPRODUCT(MAX(ISNUMBER(SEARCH('Class Rules'!$B$6:$B$85,$E558))*ISNUMBER(SEARCH('Class Rules'!$C$6:$C$85,$F558))*'Class Rules'!$A$6:$A$85))</f>
        <v>47</v>
      </c>
      <c r="N558" s="1" t="str">
        <f t="array" ref="N558">IF($M558=0,'Class Rules'!$D$3,INDEX('Class Rules'!$D$6:$D$85,MATCH($M558,'Class Rules'!$A$6:$A$85,0)))</f>
        <v>Freight HDV</v>
      </c>
      <c r="O558" s="1" t="str">
        <f t="array" ref="O558">IF(SUMPRODUCT(MAX(ISNUMBER(SEARCH(Fuel_Rules!$A$6:$A$30,$E558))*ISNUMBER(SEARCH(Fuel_Rules!$B$6:$B$30,$F558))*(Fuel_Rules!$A$6:$A$30&lt;&gt;"")))&gt;0,"Plug-in hybrid",IF($G558="Diesel","Diesel","Gasoline"))</f>
        <v>Diesel</v>
      </c>
    </row>
    <row r="559" spans="1:15" ht="15" customHeight="1" x14ac:dyDescent="0.25">
      <c r="A559" s="1">
        <v>2022</v>
      </c>
      <c r="B559" s="1" t="s">
        <v>293</v>
      </c>
      <c r="C559" s="1" t="s">
        <v>1996</v>
      </c>
      <c r="D559" s="1" t="s">
        <v>1997</v>
      </c>
      <c r="E559" s="1" t="s">
        <v>1901</v>
      </c>
      <c r="F559" s="1" t="s">
        <v>1998</v>
      </c>
      <c r="G559" s="1" t="s">
        <v>105</v>
      </c>
      <c r="H559" s="1" t="s">
        <v>298</v>
      </c>
      <c r="I559" s="1">
        <v>2.2000000000000002</v>
      </c>
      <c r="J559" s="1">
        <v>2023</v>
      </c>
      <c r="K559" s="1">
        <v>202529</v>
      </c>
      <c r="L559" s="1">
        <v>0</v>
      </c>
      <c r="M559" s="1">
        <f t="array" ref="M559">SUMPRODUCT(MAX(ISNUMBER(SEARCH('Class Rules'!$B$6:$B$85,$E559))*ISNUMBER(SEARCH('Class Rules'!$C$6:$C$85,$F559))*'Class Rules'!$A$6:$A$85))</f>
        <v>48</v>
      </c>
      <c r="N559" s="1" t="str">
        <f t="array" ref="N559">IF($M559=0,'Class Rules'!$D$3,INDEX('Class Rules'!$D$6:$D$85,MATCH($M559,'Class Rules'!$A$6:$A$85,0)))</f>
        <v>Freight HDV</v>
      </c>
      <c r="O559" s="1" t="str">
        <f t="array" ref="O559">IF(SUMPRODUCT(MAX(ISNUMBER(SEARCH(Fuel_Rules!$A$6:$A$30,$E559))*ISNUMBER(SEARCH(Fuel_Rules!$B$6:$B$30,$F559))*(Fuel_Rules!$A$6:$A$30&lt;&gt;"")))&gt;0,"Plug-in hybrid",IF($G559="Diesel","Diesel","Gasoline"))</f>
        <v>Diesel</v>
      </c>
    </row>
    <row r="560" spans="1:15" ht="15" customHeight="1" x14ac:dyDescent="0.25">
      <c r="A560" s="1">
        <v>2022</v>
      </c>
      <c r="B560" s="1" t="s">
        <v>293</v>
      </c>
      <c r="C560" s="1" t="s">
        <v>1999</v>
      </c>
      <c r="D560" s="1" t="s">
        <v>2000</v>
      </c>
      <c r="E560" s="1" t="s">
        <v>1901</v>
      </c>
      <c r="F560" s="1" t="s">
        <v>2001</v>
      </c>
      <c r="G560" s="1" t="s">
        <v>105</v>
      </c>
      <c r="H560" s="1" t="s">
        <v>298</v>
      </c>
      <c r="I560" s="1">
        <v>2.2000000000000002</v>
      </c>
      <c r="J560" s="1">
        <v>2023</v>
      </c>
      <c r="K560" s="1">
        <v>205704</v>
      </c>
      <c r="L560" s="1">
        <v>0</v>
      </c>
      <c r="M560" s="1">
        <f t="array" ref="M560">SUMPRODUCT(MAX(ISNUMBER(SEARCH('Class Rules'!$B$6:$B$85,$E560))*ISNUMBER(SEARCH('Class Rules'!$C$6:$C$85,$F560))*'Class Rules'!$A$6:$A$85))</f>
        <v>48</v>
      </c>
      <c r="N560" s="1" t="str">
        <f t="array" ref="N560">IF($M560=0,'Class Rules'!$D$3,INDEX('Class Rules'!$D$6:$D$85,MATCH($M560,'Class Rules'!$A$6:$A$85,0)))</f>
        <v>Freight HDV</v>
      </c>
      <c r="O560" s="1" t="str">
        <f t="array" ref="O560">IF(SUMPRODUCT(MAX(ISNUMBER(SEARCH(Fuel_Rules!$A$6:$A$30,$E560))*ISNUMBER(SEARCH(Fuel_Rules!$B$6:$B$30,$F560))*(Fuel_Rules!$A$6:$A$30&lt;&gt;"")))&gt;0,"Plug-in hybrid",IF($G560="Diesel","Diesel","Gasoline"))</f>
        <v>Diesel</v>
      </c>
    </row>
    <row r="561" spans="1:15" ht="15" customHeight="1" x14ac:dyDescent="0.25">
      <c r="A561" s="1">
        <v>2022</v>
      </c>
      <c r="B561" s="1" t="s">
        <v>293</v>
      </c>
      <c r="C561" s="1" t="s">
        <v>2002</v>
      </c>
      <c r="D561" s="1" t="s">
        <v>2003</v>
      </c>
      <c r="E561" s="1" t="s">
        <v>1901</v>
      </c>
      <c r="F561" s="1" t="s">
        <v>2004</v>
      </c>
      <c r="G561" s="1" t="s">
        <v>105</v>
      </c>
      <c r="H561" s="1" t="s">
        <v>298</v>
      </c>
      <c r="I561" s="1">
        <v>2.2000000000000002</v>
      </c>
      <c r="J561" s="1">
        <v>2023</v>
      </c>
      <c r="K561" s="1">
        <v>237813</v>
      </c>
      <c r="L561" s="1">
        <v>0</v>
      </c>
      <c r="M561" s="1">
        <f t="array" ref="M561">SUMPRODUCT(MAX(ISNUMBER(SEARCH('Class Rules'!$B$6:$B$85,$E561))*ISNUMBER(SEARCH('Class Rules'!$C$6:$C$85,$F561))*'Class Rules'!$A$6:$A$85))</f>
        <v>38</v>
      </c>
      <c r="N561" s="1" t="str">
        <f t="array" ref="N561">IF($M561=0,'Class Rules'!$D$3,INDEX('Class Rules'!$D$6:$D$85,MATCH($M561,'Class Rules'!$A$6:$A$85,0)))</f>
        <v>Freight LDV</v>
      </c>
      <c r="O561" s="1" t="str">
        <f t="array" ref="O561">IF(SUMPRODUCT(MAX(ISNUMBER(SEARCH(Fuel_Rules!$A$6:$A$30,$E561))*ISNUMBER(SEARCH(Fuel_Rules!$B$6:$B$30,$F561))*(Fuel_Rules!$A$6:$A$30&lt;&gt;"")))&gt;0,"Plug-in hybrid",IF($G561="Diesel","Diesel","Gasoline"))</f>
        <v>Diesel</v>
      </c>
    </row>
    <row r="562" spans="1:15" ht="15" customHeight="1" x14ac:dyDescent="0.25">
      <c r="A562" s="1">
        <v>2022</v>
      </c>
      <c r="B562" s="1" t="s">
        <v>293</v>
      </c>
      <c r="C562" s="1" t="s">
        <v>2005</v>
      </c>
      <c r="D562" s="1" t="s">
        <v>2006</v>
      </c>
      <c r="E562" s="1" t="s">
        <v>1901</v>
      </c>
      <c r="F562" s="1" t="s">
        <v>2007</v>
      </c>
      <c r="G562" s="1" t="s">
        <v>105</v>
      </c>
      <c r="H562" s="1" t="s">
        <v>298</v>
      </c>
      <c r="I562" s="1">
        <v>2.2000000000000002</v>
      </c>
      <c r="J562" s="1">
        <v>2023</v>
      </c>
      <c r="K562" s="1">
        <v>232210</v>
      </c>
      <c r="L562" s="1">
        <v>0</v>
      </c>
      <c r="M562" s="1">
        <f t="array" ref="M562">SUMPRODUCT(MAX(ISNUMBER(SEARCH('Class Rules'!$B$6:$B$85,$E562))*ISNUMBER(SEARCH('Class Rules'!$C$6:$C$85,$F562))*'Class Rules'!$A$6:$A$85))</f>
        <v>49</v>
      </c>
      <c r="N562" s="1" t="str">
        <f t="array" ref="N562">IF($M562=0,'Class Rules'!$D$3,INDEX('Class Rules'!$D$6:$D$85,MATCH($M562,'Class Rules'!$A$6:$A$85,0)))</f>
        <v>Freight HDV</v>
      </c>
      <c r="O562" s="1" t="str">
        <f t="array" ref="O562">IF(SUMPRODUCT(MAX(ISNUMBER(SEARCH(Fuel_Rules!$A$6:$A$30,$E562))*ISNUMBER(SEARCH(Fuel_Rules!$B$6:$B$30,$F562))*(Fuel_Rules!$A$6:$A$30&lt;&gt;"")))&gt;0,"Plug-in hybrid",IF($G562="Diesel","Diesel","Gasoline"))</f>
        <v>Diesel</v>
      </c>
    </row>
    <row r="563" spans="1:15" ht="15" customHeight="1" x14ac:dyDescent="0.25">
      <c r="A563" s="1">
        <v>2022</v>
      </c>
      <c r="B563" s="1" t="s">
        <v>293</v>
      </c>
      <c r="C563" s="1" t="s">
        <v>2008</v>
      </c>
      <c r="D563" s="1" t="s">
        <v>2009</v>
      </c>
      <c r="E563" s="1" t="s">
        <v>1901</v>
      </c>
      <c r="F563" s="1" t="s">
        <v>2010</v>
      </c>
      <c r="G563" s="1" t="s">
        <v>105</v>
      </c>
      <c r="H563" s="1" t="s">
        <v>298</v>
      </c>
      <c r="I563" s="1">
        <v>2.2000000000000002</v>
      </c>
      <c r="J563" s="1">
        <v>2023</v>
      </c>
      <c r="K563" s="1">
        <v>224908</v>
      </c>
      <c r="L563" s="1">
        <v>0</v>
      </c>
      <c r="M563" s="1">
        <f t="array" ref="M563">SUMPRODUCT(MAX(ISNUMBER(SEARCH('Class Rules'!$B$6:$B$85,$E563))*ISNUMBER(SEARCH('Class Rules'!$C$6:$C$85,$F563))*'Class Rules'!$A$6:$A$85))</f>
        <v>49</v>
      </c>
      <c r="N563" s="1" t="str">
        <f t="array" ref="N563">IF($M563=0,'Class Rules'!$D$3,INDEX('Class Rules'!$D$6:$D$85,MATCH($M563,'Class Rules'!$A$6:$A$85,0)))</f>
        <v>Freight HDV</v>
      </c>
      <c r="O563" s="1" t="str">
        <f t="array" ref="O563">IF(SUMPRODUCT(MAX(ISNUMBER(SEARCH(Fuel_Rules!$A$6:$A$30,$E563))*ISNUMBER(SEARCH(Fuel_Rules!$B$6:$B$30,$F563))*(Fuel_Rules!$A$6:$A$30&lt;&gt;"")))&gt;0,"Plug-in hybrid",IF($G563="Diesel","Diesel","Gasoline"))</f>
        <v>Diesel</v>
      </c>
    </row>
    <row r="564" spans="1:15" ht="15" customHeight="1" x14ac:dyDescent="0.25">
      <c r="A564" s="1">
        <v>2022</v>
      </c>
      <c r="B564" s="1" t="s">
        <v>293</v>
      </c>
      <c r="C564" s="1" t="s">
        <v>2011</v>
      </c>
      <c r="D564" s="1" t="s">
        <v>2012</v>
      </c>
      <c r="E564" s="1" t="s">
        <v>1901</v>
      </c>
      <c r="F564" s="1" t="s">
        <v>2013</v>
      </c>
      <c r="G564" s="1" t="s">
        <v>105</v>
      </c>
      <c r="H564" s="1" t="s">
        <v>298</v>
      </c>
      <c r="I564" s="1">
        <v>2.2000000000000002</v>
      </c>
      <c r="J564" s="1">
        <v>2023</v>
      </c>
      <c r="K564" s="1">
        <v>217090</v>
      </c>
      <c r="L564" s="1">
        <v>0</v>
      </c>
      <c r="M564" s="1">
        <f t="array" ref="M564">SUMPRODUCT(MAX(ISNUMBER(SEARCH('Class Rules'!$B$6:$B$85,$E564))*ISNUMBER(SEARCH('Class Rules'!$C$6:$C$85,$F564))*'Class Rules'!$A$6:$A$85))</f>
        <v>49</v>
      </c>
      <c r="N564" s="1" t="str">
        <f t="array" ref="N564">IF($M564=0,'Class Rules'!$D$3,INDEX('Class Rules'!$D$6:$D$85,MATCH($M564,'Class Rules'!$A$6:$A$85,0)))</f>
        <v>Freight HDV</v>
      </c>
      <c r="O564" s="1" t="str">
        <f t="array" ref="O564">IF(SUMPRODUCT(MAX(ISNUMBER(SEARCH(Fuel_Rules!$A$6:$A$30,$E564))*ISNUMBER(SEARCH(Fuel_Rules!$B$6:$B$30,$F564))*(Fuel_Rules!$A$6:$A$30&lt;&gt;"")))&gt;0,"Plug-in hybrid",IF($G564="Diesel","Diesel","Gasoline"))</f>
        <v>Diesel</v>
      </c>
    </row>
    <row r="565" spans="1:15" ht="15" customHeight="1" x14ac:dyDescent="0.25">
      <c r="A565" s="1">
        <v>2022</v>
      </c>
      <c r="B565" s="1" t="s">
        <v>293</v>
      </c>
      <c r="C565" s="1" t="s">
        <v>2014</v>
      </c>
      <c r="D565" s="1" t="s">
        <v>2015</v>
      </c>
      <c r="E565" s="1" t="s">
        <v>1901</v>
      </c>
      <c r="F565" s="1" t="s">
        <v>2016</v>
      </c>
      <c r="G565" s="1" t="s">
        <v>105</v>
      </c>
      <c r="H565" s="1" t="s">
        <v>298</v>
      </c>
      <c r="I565" s="1">
        <v>2.2000000000000002</v>
      </c>
      <c r="J565" s="1">
        <v>2023</v>
      </c>
      <c r="K565" s="1">
        <v>243305</v>
      </c>
      <c r="L565" s="1">
        <v>0</v>
      </c>
      <c r="M565" s="1">
        <f t="array" ref="M565">SUMPRODUCT(MAX(ISNUMBER(SEARCH('Class Rules'!$B$6:$B$85,$E565))*ISNUMBER(SEARCH('Class Rules'!$C$6:$C$85,$F565))*'Class Rules'!$A$6:$A$85))</f>
        <v>49</v>
      </c>
      <c r="N565" s="1" t="str">
        <f t="array" ref="N565">IF($M565=0,'Class Rules'!$D$3,INDEX('Class Rules'!$D$6:$D$85,MATCH($M565,'Class Rules'!$A$6:$A$85,0)))</f>
        <v>Freight HDV</v>
      </c>
      <c r="O565" s="1" t="str">
        <f t="array" ref="O565">IF(SUMPRODUCT(MAX(ISNUMBER(SEARCH(Fuel_Rules!$A$6:$A$30,$E565))*ISNUMBER(SEARCH(Fuel_Rules!$B$6:$B$30,$F565))*(Fuel_Rules!$A$6:$A$30&lt;&gt;"")))&gt;0,"Plug-in hybrid",IF($G565="Diesel","Diesel","Gasoline"))</f>
        <v>Diesel</v>
      </c>
    </row>
    <row r="566" spans="1:15" ht="15" customHeight="1" x14ac:dyDescent="0.25">
      <c r="A566" s="1">
        <v>2022</v>
      </c>
      <c r="B566" s="1" t="s">
        <v>293</v>
      </c>
      <c r="C566" s="1" t="s">
        <v>2017</v>
      </c>
      <c r="D566" s="1" t="s">
        <v>2018</v>
      </c>
      <c r="E566" s="1" t="s">
        <v>1901</v>
      </c>
      <c r="F566" s="1" t="s">
        <v>2019</v>
      </c>
      <c r="G566" s="1" t="s">
        <v>105</v>
      </c>
      <c r="H566" s="1" t="s">
        <v>298</v>
      </c>
      <c r="I566" s="1">
        <v>2.2000000000000002</v>
      </c>
      <c r="J566" s="1">
        <v>2023</v>
      </c>
      <c r="K566" s="1">
        <v>262086</v>
      </c>
      <c r="L566" s="1">
        <v>0</v>
      </c>
      <c r="M566" s="1">
        <f t="array" ref="M566">SUMPRODUCT(MAX(ISNUMBER(SEARCH('Class Rules'!$B$6:$B$85,$E566))*ISNUMBER(SEARCH('Class Rules'!$C$6:$C$85,$F566))*'Class Rules'!$A$6:$A$85))</f>
        <v>50</v>
      </c>
      <c r="N566" s="1" t="str">
        <f t="array" ref="N566">IF($M566=0,'Class Rules'!$D$3,INDEX('Class Rules'!$D$6:$D$85,MATCH($M566,'Class Rules'!$A$6:$A$85,0)))</f>
        <v>Freight HDV</v>
      </c>
      <c r="O566" s="1" t="str">
        <f t="array" ref="O566">IF(SUMPRODUCT(MAX(ISNUMBER(SEARCH(Fuel_Rules!$A$6:$A$30,$E566))*ISNUMBER(SEARCH(Fuel_Rules!$B$6:$B$30,$F566))*(Fuel_Rules!$A$6:$A$30&lt;&gt;"")))&gt;0,"Plug-in hybrid",IF($G566="Diesel","Diesel","Gasoline"))</f>
        <v>Diesel</v>
      </c>
    </row>
    <row r="567" spans="1:15" ht="15" customHeight="1" x14ac:dyDescent="0.25">
      <c r="A567" s="1">
        <v>2022</v>
      </c>
      <c r="B567" s="1" t="s">
        <v>293</v>
      </c>
      <c r="C567" s="1" t="s">
        <v>2020</v>
      </c>
      <c r="D567" s="1" t="s">
        <v>2021</v>
      </c>
      <c r="E567" s="1" t="s">
        <v>1901</v>
      </c>
      <c r="F567" s="1" t="s">
        <v>2022</v>
      </c>
      <c r="G567" s="1" t="s">
        <v>105</v>
      </c>
      <c r="H567" s="1" t="s">
        <v>298</v>
      </c>
      <c r="I567" s="1">
        <v>2.2000000000000002</v>
      </c>
      <c r="J567" s="1">
        <v>2023</v>
      </c>
      <c r="K567" s="1">
        <v>298553</v>
      </c>
      <c r="L567" s="1">
        <v>0</v>
      </c>
      <c r="M567" s="1">
        <f t="array" ref="M567">SUMPRODUCT(MAX(ISNUMBER(SEARCH('Class Rules'!$B$6:$B$85,$E567))*ISNUMBER(SEARCH('Class Rules'!$C$6:$C$85,$F567))*'Class Rules'!$A$6:$A$85))</f>
        <v>59</v>
      </c>
      <c r="N567" s="1" t="str">
        <f t="array" ref="N567">IF($M567=0,'Class Rules'!$D$3,INDEX('Class Rules'!$D$6:$D$85,MATCH($M567,'Class Rules'!$A$6:$A$85,0)))</f>
        <v>Passenger HDV</v>
      </c>
      <c r="O567" s="1" t="str">
        <f t="array" ref="O567">IF(SUMPRODUCT(MAX(ISNUMBER(SEARCH(Fuel_Rules!$A$6:$A$30,$E567))*ISNUMBER(SEARCH(Fuel_Rules!$B$6:$B$30,$F567))*(Fuel_Rules!$A$6:$A$30&lt;&gt;"")))&gt;0,"Plug-in hybrid",IF($G567="Diesel","Diesel","Gasoline"))</f>
        <v>Diesel</v>
      </c>
    </row>
    <row r="568" spans="1:15" ht="15" customHeight="1" x14ac:dyDescent="0.25">
      <c r="A568" s="1">
        <v>2022</v>
      </c>
      <c r="B568" s="1" t="s">
        <v>293</v>
      </c>
      <c r="C568" s="1" t="s">
        <v>2023</v>
      </c>
      <c r="D568" s="1" t="s">
        <v>2024</v>
      </c>
      <c r="E568" s="1" t="s">
        <v>1901</v>
      </c>
      <c r="F568" s="1" t="s">
        <v>2025</v>
      </c>
      <c r="G568" s="1" t="s">
        <v>105</v>
      </c>
      <c r="H568" s="1" t="s">
        <v>298</v>
      </c>
      <c r="I568" s="1">
        <v>2.2000000000000002</v>
      </c>
      <c r="J568" s="1">
        <v>2023</v>
      </c>
      <c r="K568" s="1">
        <v>320280</v>
      </c>
      <c r="L568" s="1">
        <v>0</v>
      </c>
      <c r="M568" s="1">
        <f t="array" ref="M568">SUMPRODUCT(MAX(ISNUMBER(SEARCH('Class Rules'!$B$6:$B$85,$E568))*ISNUMBER(SEARCH('Class Rules'!$C$6:$C$85,$F568))*'Class Rules'!$A$6:$A$85))</f>
        <v>59</v>
      </c>
      <c r="N568" s="1" t="str">
        <f t="array" ref="N568">IF($M568=0,'Class Rules'!$D$3,INDEX('Class Rules'!$D$6:$D$85,MATCH($M568,'Class Rules'!$A$6:$A$85,0)))</f>
        <v>Passenger HDV</v>
      </c>
      <c r="O568" s="1" t="str">
        <f t="array" ref="O568">IF(SUMPRODUCT(MAX(ISNUMBER(SEARCH(Fuel_Rules!$A$6:$A$30,$E568))*ISNUMBER(SEARCH(Fuel_Rules!$B$6:$B$30,$F568))*(Fuel_Rules!$A$6:$A$30&lt;&gt;"")))&gt;0,"Plug-in hybrid",IF($G568="Diesel","Diesel","Gasoline"))</f>
        <v>Diesel</v>
      </c>
    </row>
    <row r="569" spans="1:15" ht="15" customHeight="1" x14ac:dyDescent="0.25">
      <c r="A569" s="1">
        <v>2022</v>
      </c>
      <c r="B569" s="1" t="s">
        <v>293</v>
      </c>
      <c r="C569" s="1" t="s">
        <v>2026</v>
      </c>
      <c r="D569" s="1" t="s">
        <v>2027</v>
      </c>
      <c r="E569" s="1" t="s">
        <v>1901</v>
      </c>
      <c r="F569" s="1" t="s">
        <v>2028</v>
      </c>
      <c r="G569" s="1" t="s">
        <v>105</v>
      </c>
      <c r="H569" s="1" t="s">
        <v>298</v>
      </c>
      <c r="I569" s="1">
        <v>2.2000000000000002</v>
      </c>
      <c r="J569" s="1">
        <v>2023</v>
      </c>
      <c r="K569" s="1">
        <v>229585</v>
      </c>
      <c r="L569" s="1">
        <v>0</v>
      </c>
      <c r="M569" s="1">
        <f t="array" ref="M569">SUMPRODUCT(MAX(ISNUMBER(SEARCH('Class Rules'!$B$6:$B$85,$E569))*ISNUMBER(SEARCH('Class Rules'!$C$6:$C$85,$F569))*'Class Rules'!$A$6:$A$85))</f>
        <v>38</v>
      </c>
      <c r="N569" s="1" t="str">
        <f t="array" ref="N569">IF($M569=0,'Class Rules'!$D$3,INDEX('Class Rules'!$D$6:$D$85,MATCH($M569,'Class Rules'!$A$6:$A$85,0)))</f>
        <v>Freight LDV</v>
      </c>
      <c r="O569" s="1" t="str">
        <f t="array" ref="O569">IF(SUMPRODUCT(MAX(ISNUMBER(SEARCH(Fuel_Rules!$A$6:$A$30,$E569))*ISNUMBER(SEARCH(Fuel_Rules!$B$6:$B$30,$F569))*(Fuel_Rules!$A$6:$A$30&lt;&gt;"")))&gt;0,"Plug-in hybrid",IF($G569="Diesel","Diesel","Gasoline"))</f>
        <v>Diesel</v>
      </c>
    </row>
    <row r="570" spans="1:15" ht="15" customHeight="1" x14ac:dyDescent="0.25">
      <c r="A570" s="1">
        <v>2022</v>
      </c>
      <c r="B570" s="1" t="s">
        <v>293</v>
      </c>
      <c r="C570" s="1" t="s">
        <v>2029</v>
      </c>
      <c r="D570" s="1" t="s">
        <v>2030</v>
      </c>
      <c r="E570" s="1" t="s">
        <v>1901</v>
      </c>
      <c r="F570" s="1" t="s">
        <v>2031</v>
      </c>
      <c r="G570" s="1" t="s">
        <v>105</v>
      </c>
      <c r="H570" s="1" t="s">
        <v>298</v>
      </c>
      <c r="I570" s="1">
        <v>2.2000000000000002</v>
      </c>
      <c r="J570" s="1">
        <v>2023</v>
      </c>
      <c r="K570" s="1">
        <v>233799</v>
      </c>
      <c r="L570" s="1">
        <v>0</v>
      </c>
      <c r="M570" s="1">
        <f t="array" ref="M570">SUMPRODUCT(MAX(ISNUMBER(SEARCH('Class Rules'!$B$6:$B$85,$E570))*ISNUMBER(SEARCH('Class Rules'!$C$6:$C$85,$F570))*'Class Rules'!$A$6:$A$85))</f>
        <v>38</v>
      </c>
      <c r="N570" s="1" t="str">
        <f t="array" ref="N570">IF($M570=0,'Class Rules'!$D$3,INDEX('Class Rules'!$D$6:$D$85,MATCH($M570,'Class Rules'!$A$6:$A$85,0)))</f>
        <v>Freight LDV</v>
      </c>
      <c r="O570" s="1" t="str">
        <f t="array" ref="O570">IF(SUMPRODUCT(MAX(ISNUMBER(SEARCH(Fuel_Rules!$A$6:$A$30,$E570))*ISNUMBER(SEARCH(Fuel_Rules!$B$6:$B$30,$F570))*(Fuel_Rules!$A$6:$A$30&lt;&gt;"")))&gt;0,"Plug-in hybrid",IF($G570="Diesel","Diesel","Gasoline"))</f>
        <v>Diesel</v>
      </c>
    </row>
    <row r="571" spans="1:15" ht="15" customHeight="1" x14ac:dyDescent="0.25">
      <c r="A571" s="1">
        <v>2022</v>
      </c>
      <c r="B571" s="1" t="s">
        <v>293</v>
      </c>
      <c r="C571" s="1" t="s">
        <v>2032</v>
      </c>
      <c r="D571" s="1" t="s">
        <v>2033</v>
      </c>
      <c r="E571" s="1" t="s">
        <v>1901</v>
      </c>
      <c r="F571" s="1" t="s">
        <v>2034</v>
      </c>
      <c r="G571" s="1" t="s">
        <v>105</v>
      </c>
      <c r="H571" s="1" t="s">
        <v>437</v>
      </c>
      <c r="I571" s="1">
        <v>3</v>
      </c>
      <c r="J571" s="1">
        <v>2023</v>
      </c>
      <c r="K571" s="1">
        <v>715120</v>
      </c>
      <c r="L571" s="1">
        <v>0</v>
      </c>
      <c r="M571" s="1">
        <f t="array" ref="M571">SUMPRODUCT(MAX(ISNUMBER(SEARCH('Class Rules'!$B$6:$B$85,$E571))*ISNUMBER(SEARCH('Class Rules'!$C$6:$C$85,$F571))*'Class Rules'!$A$6:$A$85))</f>
        <v>0</v>
      </c>
      <c r="N571" s="1" t="str">
        <f t="array" ref="N571">IF($M571=0,'Class Rules'!$D$3,INDEX('Class Rules'!$D$6:$D$85,MATCH($M571,'Class Rules'!$A$6:$A$85,0)))</f>
        <v>Passenger LDV</v>
      </c>
      <c r="O571" s="1" t="str">
        <f t="array" ref="O571">IF(SUMPRODUCT(MAX(ISNUMBER(SEARCH(Fuel_Rules!$A$6:$A$30,$E571))*ISNUMBER(SEARCH(Fuel_Rules!$B$6:$B$30,$F571))*(Fuel_Rules!$A$6:$A$30&lt;&gt;"")))&gt;0,"Plug-in hybrid",IF($G571="Diesel","Diesel","Gasoline"))</f>
        <v>Diesel</v>
      </c>
    </row>
    <row r="572" spans="1:15" ht="15" customHeight="1" x14ac:dyDescent="0.25">
      <c r="A572" s="1">
        <v>2022</v>
      </c>
      <c r="B572" s="1" t="s">
        <v>293</v>
      </c>
      <c r="C572" s="1" t="s">
        <v>2035</v>
      </c>
      <c r="D572" s="1" t="s">
        <v>2036</v>
      </c>
      <c r="E572" s="1" t="s">
        <v>1901</v>
      </c>
      <c r="F572" s="1" t="s">
        <v>2037</v>
      </c>
      <c r="G572" s="1" t="s">
        <v>103</v>
      </c>
      <c r="H572" s="1" t="s">
        <v>298</v>
      </c>
      <c r="I572" s="1">
        <v>3</v>
      </c>
      <c r="J572" s="1">
        <v>2023</v>
      </c>
      <c r="K572" s="1">
        <v>822154</v>
      </c>
      <c r="L572" s="1">
        <v>0</v>
      </c>
      <c r="M572" s="1">
        <f t="array" ref="M572">SUMPRODUCT(MAX(ISNUMBER(SEARCH('Class Rules'!$B$6:$B$85,$E572))*ISNUMBER(SEARCH('Class Rules'!$C$6:$C$85,$F572))*'Class Rules'!$A$6:$A$85))</f>
        <v>0</v>
      </c>
      <c r="N572" s="1" t="str">
        <f t="array" ref="N572">IF($M572=0,'Class Rules'!$D$3,INDEX('Class Rules'!$D$6:$D$85,MATCH($M572,'Class Rules'!$A$6:$A$85,0)))</f>
        <v>Passenger LDV</v>
      </c>
      <c r="O572" s="1" t="str">
        <f t="array" ref="O572">IF(SUMPRODUCT(MAX(ISNUMBER(SEARCH(Fuel_Rules!$A$6:$A$30,$E572))*ISNUMBER(SEARCH(Fuel_Rules!$B$6:$B$30,$F572))*(Fuel_Rules!$A$6:$A$30&lt;&gt;"")))&gt;0,"Plug-in hybrid",IF($G572="Diesel","Diesel","Gasoline"))</f>
        <v>Gasoline</v>
      </c>
    </row>
    <row r="573" spans="1:15" ht="15" customHeight="1" x14ac:dyDescent="0.25">
      <c r="A573" s="1">
        <v>2022</v>
      </c>
      <c r="B573" s="1" t="s">
        <v>293</v>
      </c>
      <c r="C573" s="1" t="s">
        <v>2038</v>
      </c>
      <c r="D573" s="1" t="s">
        <v>2039</v>
      </c>
      <c r="E573" s="1" t="s">
        <v>1901</v>
      </c>
      <c r="F573" s="1" t="s">
        <v>2040</v>
      </c>
      <c r="G573" s="1" t="s">
        <v>105</v>
      </c>
      <c r="H573" s="1" t="s">
        <v>298</v>
      </c>
      <c r="I573" s="1">
        <v>2.2000000000000002</v>
      </c>
      <c r="J573" s="1">
        <v>2023</v>
      </c>
      <c r="K573" s="1">
        <v>262065</v>
      </c>
      <c r="L573" s="1">
        <v>0</v>
      </c>
      <c r="M573" s="1">
        <f t="array" ref="M573">SUMPRODUCT(MAX(ISNUMBER(SEARCH('Class Rules'!$B$6:$B$85,$E573))*ISNUMBER(SEARCH('Class Rules'!$C$6:$C$85,$F573))*'Class Rules'!$A$6:$A$85))</f>
        <v>60</v>
      </c>
      <c r="N573" s="1" t="str">
        <f t="array" ref="N573">IF($M573=0,'Class Rules'!$D$3,INDEX('Class Rules'!$D$6:$D$85,MATCH($M573,'Class Rules'!$A$6:$A$85,0)))</f>
        <v>Passenger HDV</v>
      </c>
      <c r="O573" s="1" t="str">
        <f t="array" ref="O573">IF(SUMPRODUCT(MAX(ISNUMBER(SEARCH(Fuel_Rules!$A$6:$A$30,$E573))*ISNUMBER(SEARCH(Fuel_Rules!$B$6:$B$30,$F573))*(Fuel_Rules!$A$6:$A$30&lt;&gt;"")))&gt;0,"Plug-in hybrid",IF($G573="Diesel","Diesel","Gasoline"))</f>
        <v>Diesel</v>
      </c>
    </row>
    <row r="574" spans="1:15" ht="15" customHeight="1" x14ac:dyDescent="0.25">
      <c r="A574" s="1">
        <v>2022</v>
      </c>
      <c r="B574" s="1" t="s">
        <v>293</v>
      </c>
      <c r="C574" s="1" t="s">
        <v>2041</v>
      </c>
      <c r="D574" s="1" t="s">
        <v>2042</v>
      </c>
      <c r="E574" s="1" t="s">
        <v>1901</v>
      </c>
      <c r="F574" s="1" t="s">
        <v>2043</v>
      </c>
      <c r="G574" s="1" t="s">
        <v>105</v>
      </c>
      <c r="H574" s="1" t="s">
        <v>298</v>
      </c>
      <c r="I574" s="1">
        <v>2.2000000000000002</v>
      </c>
      <c r="J574" s="1">
        <v>2023</v>
      </c>
      <c r="K574" s="1">
        <v>246510</v>
      </c>
      <c r="L574" s="1">
        <v>0</v>
      </c>
      <c r="M574" s="1">
        <f t="array" ref="M574">SUMPRODUCT(MAX(ISNUMBER(SEARCH('Class Rules'!$B$6:$B$85,$E574))*ISNUMBER(SEARCH('Class Rules'!$C$6:$C$85,$F574))*'Class Rules'!$A$6:$A$85))</f>
        <v>60</v>
      </c>
      <c r="N574" s="1" t="str">
        <f t="array" ref="N574">IF($M574=0,'Class Rules'!$D$3,INDEX('Class Rules'!$D$6:$D$85,MATCH($M574,'Class Rules'!$A$6:$A$85,0)))</f>
        <v>Passenger HDV</v>
      </c>
      <c r="O574" s="1" t="str">
        <f t="array" ref="O574">IF(SUMPRODUCT(MAX(ISNUMBER(SEARCH(Fuel_Rules!$A$6:$A$30,$E574))*ISNUMBER(SEARCH(Fuel_Rules!$B$6:$B$30,$F574))*(Fuel_Rules!$A$6:$A$30&lt;&gt;"")))&gt;0,"Plug-in hybrid",IF($G574="Diesel","Diesel","Gasoline"))</f>
        <v>Diesel</v>
      </c>
    </row>
    <row r="575" spans="1:15" ht="15" customHeight="1" x14ac:dyDescent="0.25">
      <c r="A575" s="1">
        <v>2022</v>
      </c>
      <c r="B575" s="1" t="s">
        <v>293</v>
      </c>
      <c r="C575" s="1" t="s">
        <v>2044</v>
      </c>
      <c r="D575" s="1" t="s">
        <v>2045</v>
      </c>
      <c r="E575" s="1" t="s">
        <v>1901</v>
      </c>
      <c r="F575" s="1" t="s">
        <v>2046</v>
      </c>
      <c r="G575" s="1" t="s">
        <v>105</v>
      </c>
      <c r="H575" s="1" t="s">
        <v>298</v>
      </c>
      <c r="I575" s="1">
        <v>2.2000000000000002</v>
      </c>
      <c r="J575" s="1">
        <v>2023</v>
      </c>
      <c r="K575" s="1">
        <v>272154</v>
      </c>
      <c r="L575" s="1">
        <v>0</v>
      </c>
      <c r="M575" s="1">
        <f t="array" ref="M575">SUMPRODUCT(MAX(ISNUMBER(SEARCH('Class Rules'!$B$6:$B$85,$E575))*ISNUMBER(SEARCH('Class Rules'!$C$6:$C$85,$F575))*'Class Rules'!$A$6:$A$85))</f>
        <v>60</v>
      </c>
      <c r="N575" s="1" t="str">
        <f t="array" ref="N575">IF($M575=0,'Class Rules'!$D$3,INDEX('Class Rules'!$D$6:$D$85,MATCH($M575,'Class Rules'!$A$6:$A$85,0)))</f>
        <v>Passenger HDV</v>
      </c>
      <c r="O575" s="1" t="str">
        <f t="array" ref="O575">IF(SUMPRODUCT(MAX(ISNUMBER(SEARCH(Fuel_Rules!$A$6:$A$30,$E575))*ISNUMBER(SEARCH(Fuel_Rules!$B$6:$B$30,$F575))*(Fuel_Rules!$A$6:$A$30&lt;&gt;"")))&gt;0,"Plug-in hybrid",IF($G575="Diesel","Diesel","Gasoline"))</f>
        <v>Diesel</v>
      </c>
    </row>
    <row r="576" spans="1:15" ht="15" customHeight="1" x14ac:dyDescent="0.25">
      <c r="A576" s="1">
        <v>2022</v>
      </c>
      <c r="B576" s="1" t="s">
        <v>293</v>
      </c>
      <c r="C576" s="1" t="s">
        <v>2047</v>
      </c>
      <c r="D576" s="1" t="s">
        <v>2048</v>
      </c>
      <c r="E576" s="1" t="s">
        <v>1901</v>
      </c>
      <c r="F576" s="1" t="s">
        <v>2049</v>
      </c>
      <c r="G576" s="1" t="s">
        <v>103</v>
      </c>
      <c r="H576" s="1" t="s">
        <v>437</v>
      </c>
      <c r="I576" s="1">
        <v>2</v>
      </c>
      <c r="J576" s="1">
        <v>2023</v>
      </c>
      <c r="K576" s="1">
        <v>433081</v>
      </c>
      <c r="L576" s="1">
        <v>0</v>
      </c>
      <c r="M576" s="1">
        <f t="array" ref="M576">SUMPRODUCT(MAX(ISNUMBER(SEARCH('Class Rules'!$B$6:$B$85,$E576))*ISNUMBER(SEARCH('Class Rules'!$C$6:$C$85,$F576))*'Class Rules'!$A$6:$A$85))</f>
        <v>0</v>
      </c>
      <c r="N576" s="1" t="str">
        <f t="array" ref="N576">IF($M576=0,'Class Rules'!$D$3,INDEX('Class Rules'!$D$6:$D$85,MATCH($M576,'Class Rules'!$A$6:$A$85,0)))</f>
        <v>Passenger LDV</v>
      </c>
      <c r="O576" s="1" t="str">
        <f t="array" ref="O576">IF(SUMPRODUCT(MAX(ISNUMBER(SEARCH(Fuel_Rules!$A$6:$A$30,$E576))*ISNUMBER(SEARCH(Fuel_Rules!$B$6:$B$30,$F576))*(Fuel_Rules!$A$6:$A$30&lt;&gt;"")))&gt;0,"Plug-in hybrid",IF($G576="Diesel","Diesel","Gasoline"))</f>
        <v>Gasoline</v>
      </c>
    </row>
    <row r="577" spans="1:15" ht="15" customHeight="1" x14ac:dyDescent="0.25">
      <c r="A577" s="1">
        <v>2022</v>
      </c>
      <c r="B577" s="1" t="s">
        <v>293</v>
      </c>
      <c r="C577" s="1" t="s">
        <v>2050</v>
      </c>
      <c r="D577" s="1" t="s">
        <v>2051</v>
      </c>
      <c r="E577" s="1" t="s">
        <v>1901</v>
      </c>
      <c r="F577" s="1" t="s">
        <v>2052</v>
      </c>
      <c r="G577" s="1" t="s">
        <v>103</v>
      </c>
      <c r="H577" s="1" t="s">
        <v>437</v>
      </c>
      <c r="I577" s="1">
        <v>2</v>
      </c>
      <c r="J577" s="1">
        <v>2023</v>
      </c>
      <c r="K577" s="1">
        <v>438411</v>
      </c>
      <c r="L577" s="1">
        <v>0</v>
      </c>
      <c r="M577" s="1">
        <f t="array" ref="M577">SUMPRODUCT(MAX(ISNUMBER(SEARCH('Class Rules'!$B$6:$B$85,$E577))*ISNUMBER(SEARCH('Class Rules'!$C$6:$C$85,$F577))*'Class Rules'!$A$6:$A$85))</f>
        <v>0</v>
      </c>
      <c r="N577" s="1" t="str">
        <f t="array" ref="N577">IF($M577=0,'Class Rules'!$D$3,INDEX('Class Rules'!$D$6:$D$85,MATCH($M577,'Class Rules'!$A$6:$A$85,0)))</f>
        <v>Passenger LDV</v>
      </c>
      <c r="O577" s="1" t="str">
        <f t="array" ref="O577">IF(SUMPRODUCT(MAX(ISNUMBER(SEARCH(Fuel_Rules!$A$6:$A$30,$E577))*ISNUMBER(SEARCH(Fuel_Rules!$B$6:$B$30,$F577))*(Fuel_Rules!$A$6:$A$30&lt;&gt;"")))&gt;0,"Plug-in hybrid",IF($G577="Diesel","Diesel","Gasoline"))</f>
        <v>Gasoline</v>
      </c>
    </row>
    <row r="578" spans="1:15" ht="15" customHeight="1" x14ac:dyDescent="0.25">
      <c r="A578" s="1">
        <v>2022</v>
      </c>
      <c r="B578" s="1" t="s">
        <v>293</v>
      </c>
      <c r="C578" s="1" t="s">
        <v>2053</v>
      </c>
      <c r="D578" s="1" t="s">
        <v>2054</v>
      </c>
      <c r="E578" s="1" t="s">
        <v>1901</v>
      </c>
      <c r="F578" s="1" t="s">
        <v>2055</v>
      </c>
      <c r="G578" s="1" t="s">
        <v>103</v>
      </c>
      <c r="H578" s="1" t="s">
        <v>437</v>
      </c>
      <c r="I578" s="1">
        <v>3</v>
      </c>
      <c r="J578" s="1">
        <v>2023</v>
      </c>
      <c r="K578" s="1">
        <v>821710</v>
      </c>
      <c r="L578" s="1">
        <v>0</v>
      </c>
      <c r="M578" s="1">
        <f t="array" ref="M578">SUMPRODUCT(MAX(ISNUMBER(SEARCH('Class Rules'!$B$6:$B$85,$E578))*ISNUMBER(SEARCH('Class Rules'!$C$6:$C$85,$F578))*'Class Rules'!$A$6:$A$85))</f>
        <v>0</v>
      </c>
      <c r="N578" s="1" t="str">
        <f t="array" ref="N578">IF($M578=0,'Class Rules'!$D$3,INDEX('Class Rules'!$D$6:$D$85,MATCH($M578,'Class Rules'!$A$6:$A$85,0)))</f>
        <v>Passenger LDV</v>
      </c>
      <c r="O578" s="1" t="str">
        <f t="array" ref="O578">IF(SUMPRODUCT(MAX(ISNUMBER(SEARCH(Fuel_Rules!$A$6:$A$30,$E578))*ISNUMBER(SEARCH(Fuel_Rules!$B$6:$B$30,$F578))*(Fuel_Rules!$A$6:$A$30&lt;&gt;"")))&gt;0,"Plug-in hybrid",IF($G578="Diesel","Diesel","Gasoline"))</f>
        <v>Gasoline</v>
      </c>
    </row>
    <row r="579" spans="1:15" ht="15" customHeight="1" x14ac:dyDescent="0.25">
      <c r="A579" s="1">
        <v>2022</v>
      </c>
      <c r="B579" s="1" t="s">
        <v>293</v>
      </c>
      <c r="C579" s="1" t="s">
        <v>2056</v>
      </c>
      <c r="D579" s="1" t="s">
        <v>2057</v>
      </c>
      <c r="E579" s="1" t="s">
        <v>1901</v>
      </c>
      <c r="F579" s="1" t="s">
        <v>2058</v>
      </c>
      <c r="G579" s="1" t="s">
        <v>103</v>
      </c>
      <c r="H579" s="1" t="s">
        <v>437</v>
      </c>
      <c r="I579" s="1">
        <v>2</v>
      </c>
      <c r="J579" s="1">
        <v>2023</v>
      </c>
      <c r="K579" s="1">
        <v>433988</v>
      </c>
      <c r="L579" s="1">
        <v>0</v>
      </c>
      <c r="M579" s="1">
        <f t="array" ref="M579">SUMPRODUCT(MAX(ISNUMBER(SEARCH('Class Rules'!$B$6:$B$85,$E579))*ISNUMBER(SEARCH('Class Rules'!$C$6:$C$85,$F579))*'Class Rules'!$A$6:$A$85))</f>
        <v>0</v>
      </c>
      <c r="N579" s="1" t="str">
        <f t="array" ref="N579">IF($M579=0,'Class Rules'!$D$3,INDEX('Class Rules'!$D$6:$D$85,MATCH($M579,'Class Rules'!$A$6:$A$85,0)))</f>
        <v>Passenger LDV</v>
      </c>
      <c r="O579" s="1" t="str">
        <f t="array" ref="O579">IF(SUMPRODUCT(MAX(ISNUMBER(SEARCH(Fuel_Rules!$A$6:$A$30,$E579))*ISNUMBER(SEARCH(Fuel_Rules!$B$6:$B$30,$F579))*(Fuel_Rules!$A$6:$A$30&lt;&gt;"")))&gt;0,"Plug-in hybrid",IF($G579="Diesel","Diesel","Gasoline"))</f>
        <v>Gasoline</v>
      </c>
    </row>
    <row r="580" spans="1:15" ht="15" customHeight="1" x14ac:dyDescent="0.25">
      <c r="A580" s="1">
        <v>2022</v>
      </c>
      <c r="B580" s="1" t="s">
        <v>293</v>
      </c>
      <c r="C580" s="1" t="s">
        <v>2059</v>
      </c>
      <c r="D580" s="1" t="s">
        <v>2060</v>
      </c>
      <c r="E580" s="1" t="s">
        <v>1901</v>
      </c>
      <c r="F580" s="1" t="s">
        <v>2061</v>
      </c>
      <c r="G580" s="1" t="s">
        <v>103</v>
      </c>
      <c r="H580" s="1" t="s">
        <v>437</v>
      </c>
      <c r="I580" s="1">
        <v>2</v>
      </c>
      <c r="J580" s="1">
        <v>2023</v>
      </c>
      <c r="K580" s="1">
        <v>549824</v>
      </c>
      <c r="L580" s="1">
        <v>0</v>
      </c>
      <c r="M580" s="1">
        <f t="array" ref="M580">SUMPRODUCT(MAX(ISNUMBER(SEARCH('Class Rules'!$B$6:$B$85,$E580))*ISNUMBER(SEARCH('Class Rules'!$C$6:$C$85,$F580))*'Class Rules'!$A$6:$A$85))</f>
        <v>0</v>
      </c>
      <c r="N580" s="1" t="str">
        <f t="array" ref="N580">IF($M580=0,'Class Rules'!$D$3,INDEX('Class Rules'!$D$6:$D$85,MATCH($M580,'Class Rules'!$A$6:$A$85,0)))</f>
        <v>Passenger LDV</v>
      </c>
      <c r="O580" s="1" t="str">
        <f t="array" ref="O580">IF(SUMPRODUCT(MAX(ISNUMBER(SEARCH(Fuel_Rules!$A$6:$A$30,$E580))*ISNUMBER(SEARCH(Fuel_Rules!$B$6:$B$30,$F580))*(Fuel_Rules!$A$6:$A$30&lt;&gt;"")))&gt;0,"Plug-in hybrid",IF($G580="Diesel","Diesel","Gasoline"))</f>
        <v>Gasoline</v>
      </c>
    </row>
    <row r="581" spans="1:15" ht="15" customHeight="1" x14ac:dyDescent="0.25">
      <c r="A581" s="1">
        <v>2022</v>
      </c>
      <c r="B581" s="1" t="s">
        <v>293</v>
      </c>
      <c r="C581" s="1" t="s">
        <v>2062</v>
      </c>
      <c r="D581" s="1" t="s">
        <v>2063</v>
      </c>
      <c r="E581" s="1" t="s">
        <v>1901</v>
      </c>
      <c r="F581" s="1" t="s">
        <v>2064</v>
      </c>
      <c r="G581" s="1" t="s">
        <v>103</v>
      </c>
      <c r="H581" s="1" t="s">
        <v>437</v>
      </c>
      <c r="I581" s="1">
        <v>2</v>
      </c>
      <c r="J581" s="1">
        <v>2023</v>
      </c>
      <c r="K581" s="1">
        <v>527704</v>
      </c>
      <c r="L581" s="1">
        <v>0</v>
      </c>
      <c r="M581" s="1">
        <f t="array" ref="M581">SUMPRODUCT(MAX(ISNUMBER(SEARCH('Class Rules'!$B$6:$B$85,$E581))*ISNUMBER(SEARCH('Class Rules'!$C$6:$C$85,$F581))*'Class Rules'!$A$6:$A$85))</f>
        <v>0</v>
      </c>
      <c r="N581" s="1" t="str">
        <f t="array" ref="N581">IF($M581=0,'Class Rules'!$D$3,INDEX('Class Rules'!$D$6:$D$85,MATCH($M581,'Class Rules'!$A$6:$A$85,0)))</f>
        <v>Passenger LDV</v>
      </c>
      <c r="O581" s="1" t="str">
        <f t="array" ref="O581">IF(SUMPRODUCT(MAX(ISNUMBER(SEARCH(Fuel_Rules!$A$6:$A$30,$E581))*ISNUMBER(SEARCH(Fuel_Rules!$B$6:$B$30,$F581))*(Fuel_Rules!$A$6:$A$30&lt;&gt;"")))&gt;0,"Plug-in hybrid",IF($G581="Diesel","Diesel","Gasoline"))</f>
        <v>Gasoline</v>
      </c>
    </row>
    <row r="582" spans="1:15" ht="15" customHeight="1" x14ac:dyDescent="0.25">
      <c r="A582" s="1">
        <v>2022</v>
      </c>
      <c r="B582" s="1" t="s">
        <v>293</v>
      </c>
      <c r="C582" s="1" t="s">
        <v>2065</v>
      </c>
      <c r="D582" s="1" t="s">
        <v>2066</v>
      </c>
      <c r="E582" s="1" t="s">
        <v>1901</v>
      </c>
      <c r="F582" s="1" t="s">
        <v>2067</v>
      </c>
      <c r="G582" s="1" t="s">
        <v>105</v>
      </c>
      <c r="H582" s="1" t="s">
        <v>298</v>
      </c>
      <c r="I582" s="1">
        <v>2.2000000000000002</v>
      </c>
      <c r="J582" s="1">
        <v>2023</v>
      </c>
      <c r="K582" s="1">
        <v>312967</v>
      </c>
      <c r="L582" s="1">
        <v>0</v>
      </c>
      <c r="M582" s="1">
        <f t="array" ref="M582">SUMPRODUCT(MAX(ISNUMBER(SEARCH('Class Rules'!$B$6:$B$85,$E582))*ISNUMBER(SEARCH('Class Rules'!$C$6:$C$85,$F582))*'Class Rules'!$A$6:$A$85))</f>
        <v>59</v>
      </c>
      <c r="N582" s="1" t="str">
        <f t="array" ref="N582">IF($M582=0,'Class Rules'!$D$3,INDEX('Class Rules'!$D$6:$D$85,MATCH($M582,'Class Rules'!$A$6:$A$85,0)))</f>
        <v>Passenger HDV</v>
      </c>
      <c r="O582" s="1" t="str">
        <f t="array" ref="O582">IF(SUMPRODUCT(MAX(ISNUMBER(SEARCH(Fuel_Rules!$A$6:$A$30,$E582))*ISNUMBER(SEARCH(Fuel_Rules!$B$6:$B$30,$F582))*(Fuel_Rules!$A$6:$A$30&lt;&gt;"")))&gt;0,"Plug-in hybrid",IF($G582="Diesel","Diesel","Gasoline"))</f>
        <v>Diesel</v>
      </c>
    </row>
    <row r="583" spans="1:15" ht="15" customHeight="1" x14ac:dyDescent="0.25">
      <c r="A583" s="1">
        <v>2022</v>
      </c>
      <c r="B583" s="1" t="s">
        <v>293</v>
      </c>
      <c r="C583" s="1" t="s">
        <v>2068</v>
      </c>
      <c r="D583" s="1" t="s">
        <v>2069</v>
      </c>
      <c r="E583" s="1" t="s">
        <v>1901</v>
      </c>
      <c r="F583" s="1" t="s">
        <v>2070</v>
      </c>
      <c r="G583" s="1" t="s">
        <v>103</v>
      </c>
      <c r="H583" s="1" t="s">
        <v>437</v>
      </c>
      <c r="I583" s="1">
        <v>1.3</v>
      </c>
      <c r="J583" s="1">
        <v>2023</v>
      </c>
      <c r="K583" s="1">
        <v>337845</v>
      </c>
      <c r="L583" s="1">
        <v>0</v>
      </c>
      <c r="M583" s="1">
        <f t="array" ref="M583">SUMPRODUCT(MAX(ISNUMBER(SEARCH('Class Rules'!$B$6:$B$85,$E583))*ISNUMBER(SEARCH('Class Rules'!$C$6:$C$85,$F583))*'Class Rules'!$A$6:$A$85))</f>
        <v>0</v>
      </c>
      <c r="N583" s="1" t="str">
        <f t="array" ref="N583">IF($M583=0,'Class Rules'!$D$3,INDEX('Class Rules'!$D$6:$D$85,MATCH($M583,'Class Rules'!$A$6:$A$85,0)))</f>
        <v>Passenger LDV</v>
      </c>
      <c r="O583" s="1" t="str">
        <f t="array" ref="O583">IF(SUMPRODUCT(MAX(ISNUMBER(SEARCH(Fuel_Rules!$A$6:$A$30,$E583))*ISNUMBER(SEARCH(Fuel_Rules!$B$6:$B$30,$F583))*(Fuel_Rules!$A$6:$A$30&lt;&gt;"")))&gt;0,"Plug-in hybrid",IF($G583="Diesel","Diesel","Gasoline"))</f>
        <v>Gasoline</v>
      </c>
    </row>
    <row r="584" spans="1:15" ht="15" customHeight="1" x14ac:dyDescent="0.25">
      <c r="A584" s="1">
        <v>2022</v>
      </c>
      <c r="B584" s="1" t="s">
        <v>293</v>
      </c>
      <c r="C584" s="1" t="s">
        <v>2071</v>
      </c>
      <c r="D584" s="1" t="s">
        <v>2072</v>
      </c>
      <c r="E584" s="1" t="s">
        <v>1901</v>
      </c>
      <c r="F584" s="1" t="s">
        <v>2073</v>
      </c>
      <c r="G584" s="1" t="s">
        <v>105</v>
      </c>
      <c r="H584" s="1" t="s">
        <v>437</v>
      </c>
      <c r="I584" s="1">
        <v>3</v>
      </c>
      <c r="J584" s="1">
        <v>2023</v>
      </c>
      <c r="K584" s="1">
        <v>769956</v>
      </c>
      <c r="L584" s="1">
        <v>0</v>
      </c>
      <c r="M584" s="1">
        <f t="array" ref="M584">SUMPRODUCT(MAX(ISNUMBER(SEARCH('Class Rules'!$B$6:$B$85,$E584))*ISNUMBER(SEARCH('Class Rules'!$C$6:$C$85,$F584))*'Class Rules'!$A$6:$A$85))</f>
        <v>0</v>
      </c>
      <c r="N584" s="1" t="str">
        <f t="array" ref="N584">IF($M584=0,'Class Rules'!$D$3,INDEX('Class Rules'!$D$6:$D$85,MATCH($M584,'Class Rules'!$A$6:$A$85,0)))</f>
        <v>Passenger LDV</v>
      </c>
      <c r="O584" s="1" t="str">
        <f t="array" ref="O584">IF(SUMPRODUCT(MAX(ISNUMBER(SEARCH(Fuel_Rules!$A$6:$A$30,$E584))*ISNUMBER(SEARCH(Fuel_Rules!$B$6:$B$30,$F584))*(Fuel_Rules!$A$6:$A$30&lt;&gt;"")))&gt;0,"Plug-in hybrid",IF($G584="Diesel","Diesel","Gasoline"))</f>
        <v>Diesel</v>
      </c>
    </row>
    <row r="585" spans="1:15" ht="15" customHeight="1" x14ac:dyDescent="0.25">
      <c r="A585" s="1">
        <v>2022</v>
      </c>
      <c r="B585" s="1" t="s">
        <v>293</v>
      </c>
      <c r="C585" s="1" t="s">
        <v>2074</v>
      </c>
      <c r="D585" s="1" t="s">
        <v>2075</v>
      </c>
      <c r="E585" s="1" t="s">
        <v>1901</v>
      </c>
      <c r="F585" s="1" t="s">
        <v>2076</v>
      </c>
      <c r="G585" s="1" t="s">
        <v>103</v>
      </c>
      <c r="H585" s="1" t="s">
        <v>437</v>
      </c>
      <c r="I585" s="1">
        <v>2</v>
      </c>
      <c r="J585" s="1">
        <v>2023</v>
      </c>
      <c r="K585" s="1">
        <v>430475</v>
      </c>
      <c r="L585" s="1">
        <v>0</v>
      </c>
      <c r="M585" s="1">
        <f t="array" ref="M585">SUMPRODUCT(MAX(ISNUMBER(SEARCH('Class Rules'!$B$6:$B$85,$E585))*ISNUMBER(SEARCH('Class Rules'!$C$6:$C$85,$F585))*'Class Rules'!$A$6:$A$85))</f>
        <v>0</v>
      </c>
      <c r="N585" s="1" t="str">
        <f t="array" ref="N585">IF($M585=0,'Class Rules'!$D$3,INDEX('Class Rules'!$D$6:$D$85,MATCH($M585,'Class Rules'!$A$6:$A$85,0)))</f>
        <v>Passenger LDV</v>
      </c>
      <c r="O585" s="1" t="str">
        <f t="array" ref="O585">IF(SUMPRODUCT(MAX(ISNUMBER(SEARCH(Fuel_Rules!$A$6:$A$30,$E585))*ISNUMBER(SEARCH(Fuel_Rules!$B$6:$B$30,$F585))*(Fuel_Rules!$A$6:$A$30&lt;&gt;"")))&gt;0,"Plug-in hybrid",IF($G585="Diesel","Diesel","Gasoline"))</f>
        <v>Gasoline</v>
      </c>
    </row>
    <row r="586" spans="1:15" ht="15" customHeight="1" x14ac:dyDescent="0.25">
      <c r="A586" s="1">
        <v>2022</v>
      </c>
      <c r="B586" s="1" t="s">
        <v>293</v>
      </c>
      <c r="C586" s="1" t="s">
        <v>2077</v>
      </c>
      <c r="D586" s="1" t="s">
        <v>2078</v>
      </c>
      <c r="E586" s="1" t="s">
        <v>1901</v>
      </c>
      <c r="F586" s="1" t="s">
        <v>2079</v>
      </c>
      <c r="G586" s="1" t="s">
        <v>103</v>
      </c>
      <c r="H586" s="1" t="s">
        <v>298</v>
      </c>
      <c r="I586" s="1">
        <v>2</v>
      </c>
      <c r="J586" s="1">
        <v>2023</v>
      </c>
      <c r="K586" s="1">
        <v>319990</v>
      </c>
      <c r="L586" s="1">
        <v>0</v>
      </c>
      <c r="M586" s="1">
        <f t="array" ref="M586">SUMPRODUCT(MAX(ISNUMBER(SEARCH('Class Rules'!$B$6:$B$85,$E586))*ISNUMBER(SEARCH('Class Rules'!$C$6:$C$85,$F586))*'Class Rules'!$A$6:$A$85))</f>
        <v>0</v>
      </c>
      <c r="N586" s="1" t="str">
        <f t="array" ref="N586">IF($M586=0,'Class Rules'!$D$3,INDEX('Class Rules'!$D$6:$D$85,MATCH($M586,'Class Rules'!$A$6:$A$85,0)))</f>
        <v>Passenger LDV</v>
      </c>
      <c r="O586" s="1" t="str">
        <f t="array" ref="O586">IF(SUMPRODUCT(MAX(ISNUMBER(SEARCH(Fuel_Rules!$A$6:$A$30,$E586))*ISNUMBER(SEARCH(Fuel_Rules!$B$6:$B$30,$F586))*(Fuel_Rules!$A$6:$A$30&lt;&gt;"")))&gt;0,"Plug-in hybrid",IF($G586="Diesel","Diesel","Gasoline"))</f>
        <v>Gasoline</v>
      </c>
    </row>
    <row r="587" spans="1:15" ht="15" customHeight="1" x14ac:dyDescent="0.25">
      <c r="A587" s="1">
        <v>2022</v>
      </c>
      <c r="B587" s="1" t="s">
        <v>293</v>
      </c>
      <c r="C587" s="1" t="s">
        <v>2080</v>
      </c>
      <c r="D587" s="1" t="s">
        <v>2081</v>
      </c>
      <c r="E587" s="1" t="s">
        <v>1901</v>
      </c>
      <c r="F587" s="1" t="s">
        <v>2082</v>
      </c>
      <c r="G587" s="1" t="s">
        <v>103</v>
      </c>
      <c r="H587" s="1" t="s">
        <v>437</v>
      </c>
      <c r="I587" s="1">
        <v>1.3</v>
      </c>
      <c r="J587" s="1">
        <v>2023</v>
      </c>
      <c r="K587" s="1">
        <v>328150</v>
      </c>
      <c r="L587" s="1">
        <v>0</v>
      </c>
      <c r="M587" s="1">
        <f t="array" ref="M587">SUMPRODUCT(MAX(ISNUMBER(SEARCH('Class Rules'!$B$6:$B$85,$E587))*ISNUMBER(SEARCH('Class Rules'!$C$6:$C$85,$F587))*'Class Rules'!$A$6:$A$85))</f>
        <v>0</v>
      </c>
      <c r="N587" s="1" t="str">
        <f t="array" ref="N587">IF($M587=0,'Class Rules'!$D$3,INDEX('Class Rules'!$D$6:$D$85,MATCH($M587,'Class Rules'!$A$6:$A$85,0)))</f>
        <v>Passenger LDV</v>
      </c>
      <c r="O587" s="1" t="str">
        <f t="array" ref="O587">IF(SUMPRODUCT(MAX(ISNUMBER(SEARCH(Fuel_Rules!$A$6:$A$30,$E587))*ISNUMBER(SEARCH(Fuel_Rules!$B$6:$B$30,$F587))*(Fuel_Rules!$A$6:$A$30&lt;&gt;"")))&gt;0,"Plug-in hybrid",IF($G587="Diesel","Diesel","Gasoline"))</f>
        <v>Gasoline</v>
      </c>
    </row>
    <row r="588" spans="1:15" ht="15" customHeight="1" x14ac:dyDescent="0.25">
      <c r="A588" s="1">
        <v>2022</v>
      </c>
      <c r="B588" s="1" t="s">
        <v>293</v>
      </c>
      <c r="C588" s="1" t="s">
        <v>2083</v>
      </c>
      <c r="D588" s="1" t="s">
        <v>2084</v>
      </c>
      <c r="E588" s="1" t="s">
        <v>1901</v>
      </c>
      <c r="F588" s="1" t="s">
        <v>2085</v>
      </c>
      <c r="G588" s="1" t="s">
        <v>103</v>
      </c>
      <c r="H588" s="1" t="s">
        <v>437</v>
      </c>
      <c r="I588" s="1">
        <v>3</v>
      </c>
      <c r="J588" s="1">
        <v>2023</v>
      </c>
      <c r="K588" s="1">
        <v>940576</v>
      </c>
      <c r="L588" s="1">
        <v>0</v>
      </c>
      <c r="M588" s="1">
        <f t="array" ref="M588">SUMPRODUCT(MAX(ISNUMBER(SEARCH('Class Rules'!$B$6:$B$85,$E588))*ISNUMBER(SEARCH('Class Rules'!$C$6:$C$85,$F588))*'Class Rules'!$A$6:$A$85))</f>
        <v>0</v>
      </c>
      <c r="N588" s="1" t="str">
        <f t="array" ref="N588">IF($M588=0,'Class Rules'!$D$3,INDEX('Class Rules'!$D$6:$D$85,MATCH($M588,'Class Rules'!$A$6:$A$85,0)))</f>
        <v>Passenger LDV</v>
      </c>
      <c r="O588" s="1" t="str">
        <f t="array" ref="O588">IF(SUMPRODUCT(MAX(ISNUMBER(SEARCH(Fuel_Rules!$A$6:$A$30,$E588))*ISNUMBER(SEARCH(Fuel_Rules!$B$6:$B$30,$F588))*(Fuel_Rules!$A$6:$A$30&lt;&gt;"")))&gt;0,"Plug-in hybrid",IF($G588="Diesel","Diesel","Gasoline"))</f>
        <v>Gasoline</v>
      </c>
    </row>
    <row r="589" spans="1:15" ht="15" customHeight="1" x14ac:dyDescent="0.25">
      <c r="A589" s="1">
        <v>2022</v>
      </c>
      <c r="B589" s="1" t="s">
        <v>293</v>
      </c>
      <c r="C589" s="1" t="s">
        <v>2086</v>
      </c>
      <c r="D589" s="1" t="s">
        <v>2087</v>
      </c>
      <c r="E589" s="1" t="s">
        <v>1901</v>
      </c>
      <c r="F589" s="1" t="s">
        <v>2088</v>
      </c>
      <c r="G589" s="1" t="s">
        <v>103</v>
      </c>
      <c r="H589" s="1" t="s">
        <v>437</v>
      </c>
      <c r="I589" s="1">
        <v>4</v>
      </c>
      <c r="J589" s="1">
        <v>2023</v>
      </c>
      <c r="K589" s="1">
        <v>1192766</v>
      </c>
      <c r="L589" s="1">
        <v>0</v>
      </c>
      <c r="M589" s="1">
        <f t="array" ref="M589">SUMPRODUCT(MAX(ISNUMBER(SEARCH('Class Rules'!$B$6:$B$85,$E589))*ISNUMBER(SEARCH('Class Rules'!$C$6:$C$85,$F589))*'Class Rules'!$A$6:$A$85))</f>
        <v>0</v>
      </c>
      <c r="N589" s="1" t="str">
        <f t="array" ref="N589">IF($M589=0,'Class Rules'!$D$3,INDEX('Class Rules'!$D$6:$D$85,MATCH($M589,'Class Rules'!$A$6:$A$85,0)))</f>
        <v>Passenger LDV</v>
      </c>
      <c r="O589" s="1" t="str">
        <f t="array" ref="O589">IF(SUMPRODUCT(MAX(ISNUMBER(SEARCH(Fuel_Rules!$A$6:$A$30,$E589))*ISNUMBER(SEARCH(Fuel_Rules!$B$6:$B$30,$F589))*(Fuel_Rules!$A$6:$A$30&lt;&gt;"")))&gt;0,"Plug-in hybrid",IF($G589="Diesel","Diesel","Gasoline"))</f>
        <v>Gasoline</v>
      </c>
    </row>
    <row r="590" spans="1:15" ht="15" customHeight="1" x14ac:dyDescent="0.25">
      <c r="A590" s="1">
        <v>2022</v>
      </c>
      <c r="B590" s="1" t="s">
        <v>293</v>
      </c>
      <c r="C590" s="1" t="s">
        <v>2089</v>
      </c>
      <c r="D590" s="1" t="s">
        <v>2090</v>
      </c>
      <c r="E590" s="1" t="s">
        <v>1901</v>
      </c>
      <c r="F590" s="1" t="s">
        <v>2091</v>
      </c>
      <c r="G590" s="1" t="s">
        <v>103</v>
      </c>
      <c r="H590" s="1" t="s">
        <v>437</v>
      </c>
      <c r="I590" s="1">
        <v>1.3</v>
      </c>
      <c r="J590" s="1">
        <v>2023</v>
      </c>
      <c r="K590" s="1">
        <v>285340</v>
      </c>
      <c r="L590" s="1">
        <v>0</v>
      </c>
      <c r="M590" s="1">
        <f t="array" ref="M590">SUMPRODUCT(MAX(ISNUMBER(SEARCH('Class Rules'!$B$6:$B$85,$E590))*ISNUMBER(SEARCH('Class Rules'!$C$6:$C$85,$F590))*'Class Rules'!$A$6:$A$85))</f>
        <v>0</v>
      </c>
      <c r="N590" s="1" t="str">
        <f t="array" ref="N590">IF($M590=0,'Class Rules'!$D$3,INDEX('Class Rules'!$D$6:$D$85,MATCH($M590,'Class Rules'!$A$6:$A$85,0)))</f>
        <v>Passenger LDV</v>
      </c>
      <c r="O590" s="1" t="str">
        <f t="array" ref="O590">IF(SUMPRODUCT(MAX(ISNUMBER(SEARCH(Fuel_Rules!$A$6:$A$30,$E590))*ISNUMBER(SEARCH(Fuel_Rules!$B$6:$B$30,$F590))*(Fuel_Rules!$A$6:$A$30&lt;&gt;"")))&gt;0,"Plug-in hybrid",IF($G590="Diesel","Diesel","Gasoline"))</f>
        <v>Gasoline</v>
      </c>
    </row>
    <row r="591" spans="1:15" ht="15" customHeight="1" x14ac:dyDescent="0.25">
      <c r="A591" s="1">
        <v>2022</v>
      </c>
      <c r="B591" s="1" t="s">
        <v>293</v>
      </c>
      <c r="C591" s="1" t="s">
        <v>2092</v>
      </c>
      <c r="D591" s="1" t="s">
        <v>2093</v>
      </c>
      <c r="E591" s="1" t="s">
        <v>1901</v>
      </c>
      <c r="F591" s="1" t="s">
        <v>2094</v>
      </c>
      <c r="G591" s="1" t="s">
        <v>103</v>
      </c>
      <c r="H591" s="1" t="s">
        <v>437</v>
      </c>
      <c r="I591" s="1">
        <v>1.3</v>
      </c>
      <c r="J591" s="1">
        <v>2023</v>
      </c>
      <c r="K591" s="1">
        <v>309303</v>
      </c>
      <c r="L591" s="1">
        <v>0</v>
      </c>
      <c r="M591" s="1">
        <f t="array" ref="M591">SUMPRODUCT(MAX(ISNUMBER(SEARCH('Class Rules'!$B$6:$B$85,$E591))*ISNUMBER(SEARCH('Class Rules'!$C$6:$C$85,$F591))*'Class Rules'!$A$6:$A$85))</f>
        <v>0</v>
      </c>
      <c r="N591" s="1" t="str">
        <f t="array" ref="N591">IF($M591=0,'Class Rules'!$D$3,INDEX('Class Rules'!$D$6:$D$85,MATCH($M591,'Class Rules'!$A$6:$A$85,0)))</f>
        <v>Passenger LDV</v>
      </c>
      <c r="O591" s="1" t="str">
        <f t="array" ref="O591">IF(SUMPRODUCT(MAX(ISNUMBER(SEARCH(Fuel_Rules!$A$6:$A$30,$E591))*ISNUMBER(SEARCH(Fuel_Rules!$B$6:$B$30,$F591))*(Fuel_Rules!$A$6:$A$30&lt;&gt;"")))&gt;0,"Plug-in hybrid",IF($G591="Diesel","Diesel","Gasoline"))</f>
        <v>Gasoline</v>
      </c>
    </row>
    <row r="592" spans="1:15" ht="15" customHeight="1" x14ac:dyDescent="0.25">
      <c r="A592" s="1">
        <v>2022</v>
      </c>
      <c r="B592" s="1" t="s">
        <v>293</v>
      </c>
      <c r="C592" s="1" t="s">
        <v>2095</v>
      </c>
      <c r="D592" s="1" t="s">
        <v>2096</v>
      </c>
      <c r="E592" s="1" t="s">
        <v>1901</v>
      </c>
      <c r="F592" s="1" t="s">
        <v>2097</v>
      </c>
      <c r="G592" s="1" t="s">
        <v>103</v>
      </c>
      <c r="H592" s="1" t="s">
        <v>437</v>
      </c>
      <c r="I592" s="1">
        <v>4</v>
      </c>
      <c r="J592" s="1">
        <v>2023</v>
      </c>
      <c r="K592" s="1">
        <v>2012633</v>
      </c>
      <c r="L592" s="1">
        <v>0</v>
      </c>
      <c r="M592" s="1">
        <f t="array" ref="M592">SUMPRODUCT(MAX(ISNUMBER(SEARCH('Class Rules'!$B$6:$B$85,$E592))*ISNUMBER(SEARCH('Class Rules'!$C$6:$C$85,$F592))*'Class Rules'!$A$6:$A$85))</f>
        <v>0</v>
      </c>
      <c r="N592" s="1" t="str">
        <f t="array" ref="N592">IF($M592=0,'Class Rules'!$D$3,INDEX('Class Rules'!$D$6:$D$85,MATCH($M592,'Class Rules'!$A$6:$A$85,0)))</f>
        <v>Passenger LDV</v>
      </c>
      <c r="O592" s="1" t="str">
        <f t="array" ref="O592">IF(SUMPRODUCT(MAX(ISNUMBER(SEARCH(Fuel_Rules!$A$6:$A$30,$E592))*ISNUMBER(SEARCH(Fuel_Rules!$B$6:$B$30,$F592))*(Fuel_Rules!$A$6:$A$30&lt;&gt;"")))&gt;0,"Plug-in hybrid",IF($G592="Diesel","Diesel","Gasoline"))</f>
        <v>Gasoline</v>
      </c>
    </row>
    <row r="593" spans="1:15" ht="15" customHeight="1" x14ac:dyDescent="0.25">
      <c r="A593" s="1">
        <v>2022</v>
      </c>
      <c r="B593" s="1" t="s">
        <v>293</v>
      </c>
      <c r="C593" s="1" t="s">
        <v>2098</v>
      </c>
      <c r="D593" s="1" t="s">
        <v>2099</v>
      </c>
      <c r="E593" s="1" t="s">
        <v>1901</v>
      </c>
      <c r="F593" s="1" t="s">
        <v>2100</v>
      </c>
      <c r="G593" s="1" t="s">
        <v>103</v>
      </c>
      <c r="H593" s="1" t="s">
        <v>437</v>
      </c>
      <c r="I593" s="1">
        <v>2</v>
      </c>
      <c r="J593" s="1">
        <v>2023</v>
      </c>
      <c r="K593" s="1">
        <v>557807</v>
      </c>
      <c r="L593" s="1">
        <v>0</v>
      </c>
      <c r="M593" s="1">
        <f t="array" ref="M593">SUMPRODUCT(MAX(ISNUMBER(SEARCH('Class Rules'!$B$6:$B$85,$E593))*ISNUMBER(SEARCH('Class Rules'!$C$6:$C$85,$F593))*'Class Rules'!$A$6:$A$85))</f>
        <v>0</v>
      </c>
      <c r="N593" s="1" t="str">
        <f t="array" ref="N593">IF($M593=0,'Class Rules'!$D$3,INDEX('Class Rules'!$D$6:$D$85,MATCH($M593,'Class Rules'!$A$6:$A$85,0)))</f>
        <v>Passenger LDV</v>
      </c>
      <c r="O593" s="1" t="str">
        <f t="array" ref="O593">IF(SUMPRODUCT(MAX(ISNUMBER(SEARCH(Fuel_Rules!$A$6:$A$30,$E593))*ISNUMBER(SEARCH(Fuel_Rules!$B$6:$B$30,$F593))*(Fuel_Rules!$A$6:$A$30&lt;&gt;"")))&gt;0,"Plug-in hybrid",IF($G593="Diesel","Diesel","Gasoline"))</f>
        <v>Gasoline</v>
      </c>
    </row>
    <row r="594" spans="1:15" ht="15" customHeight="1" x14ac:dyDescent="0.25">
      <c r="A594" s="1">
        <v>2022</v>
      </c>
      <c r="B594" s="1" t="s">
        <v>293</v>
      </c>
      <c r="C594" s="1" t="s">
        <v>2101</v>
      </c>
      <c r="D594" s="1" t="s">
        <v>2102</v>
      </c>
      <c r="E594" s="1" t="s">
        <v>1901</v>
      </c>
      <c r="F594" s="1" t="s">
        <v>2103</v>
      </c>
      <c r="G594" s="1" t="s">
        <v>103</v>
      </c>
      <c r="H594" s="1" t="s">
        <v>298</v>
      </c>
      <c r="I594" s="1">
        <v>4</v>
      </c>
      <c r="J594" s="1">
        <v>2023</v>
      </c>
      <c r="K594" s="1">
        <v>1641766</v>
      </c>
      <c r="L594" s="1">
        <v>0</v>
      </c>
      <c r="M594" s="1">
        <f t="array" ref="M594">SUMPRODUCT(MAX(ISNUMBER(SEARCH('Class Rules'!$B$6:$B$85,$E594))*ISNUMBER(SEARCH('Class Rules'!$C$6:$C$85,$F594))*'Class Rules'!$A$6:$A$85))</f>
        <v>0</v>
      </c>
      <c r="N594" s="1" t="str">
        <f t="array" ref="N594">IF($M594=0,'Class Rules'!$D$3,INDEX('Class Rules'!$D$6:$D$85,MATCH($M594,'Class Rules'!$A$6:$A$85,0)))</f>
        <v>Passenger LDV</v>
      </c>
      <c r="O594" s="1" t="str">
        <f t="array" ref="O594">IF(SUMPRODUCT(MAX(ISNUMBER(SEARCH(Fuel_Rules!$A$6:$A$30,$E594))*ISNUMBER(SEARCH(Fuel_Rules!$B$6:$B$30,$F594))*(Fuel_Rules!$A$6:$A$30&lt;&gt;"")))&gt;0,"Plug-in hybrid",IF($G594="Diesel","Diesel","Gasoline"))</f>
        <v>Gasoline</v>
      </c>
    </row>
    <row r="595" spans="1:15" ht="15" customHeight="1" x14ac:dyDescent="0.25">
      <c r="A595" s="1">
        <v>2022</v>
      </c>
      <c r="B595" s="1" t="s">
        <v>293</v>
      </c>
      <c r="C595" s="1" t="s">
        <v>2104</v>
      </c>
      <c r="D595" s="1" t="s">
        <v>2105</v>
      </c>
      <c r="E595" s="1" t="s">
        <v>2106</v>
      </c>
      <c r="F595" s="1" t="s">
        <v>2107</v>
      </c>
      <c r="G595" s="1" t="s">
        <v>103</v>
      </c>
      <c r="H595" s="1" t="s">
        <v>437</v>
      </c>
      <c r="I595" s="1">
        <v>1.5</v>
      </c>
      <c r="J595" s="1">
        <v>2023</v>
      </c>
      <c r="K595" s="1">
        <v>174595</v>
      </c>
      <c r="L595" s="1">
        <v>0</v>
      </c>
      <c r="M595" s="1">
        <f t="array" ref="M595">SUMPRODUCT(MAX(ISNUMBER(SEARCH('Class Rules'!$B$6:$B$85,$E595))*ISNUMBER(SEARCH('Class Rules'!$C$6:$C$85,$F595))*'Class Rules'!$A$6:$A$85))</f>
        <v>0</v>
      </c>
      <c r="N595" s="1" t="str">
        <f t="array" ref="N595">IF($M595=0,'Class Rules'!$D$3,INDEX('Class Rules'!$D$6:$D$85,MATCH($M595,'Class Rules'!$A$6:$A$85,0)))</f>
        <v>Passenger LDV</v>
      </c>
      <c r="O595" s="1" t="str">
        <f t="array" ref="O595">IF(SUMPRODUCT(MAX(ISNUMBER(SEARCH(Fuel_Rules!$A$6:$A$30,$E595))*ISNUMBER(SEARCH(Fuel_Rules!$B$6:$B$30,$F595))*(Fuel_Rules!$A$6:$A$30&lt;&gt;"")))&gt;0,"Plug-in hybrid",IF($G595="Diesel","Diesel","Gasoline"))</f>
        <v>Gasoline</v>
      </c>
    </row>
    <row r="596" spans="1:15" ht="15" customHeight="1" x14ac:dyDescent="0.25">
      <c r="A596" s="1">
        <v>2022</v>
      </c>
      <c r="B596" s="1" t="s">
        <v>293</v>
      </c>
      <c r="C596" s="1" t="s">
        <v>2108</v>
      </c>
      <c r="D596" s="1" t="s">
        <v>2109</v>
      </c>
      <c r="E596" s="1" t="s">
        <v>2106</v>
      </c>
      <c r="F596" s="1" t="s">
        <v>2110</v>
      </c>
      <c r="G596" s="1" t="s">
        <v>103</v>
      </c>
      <c r="H596" s="1" t="s">
        <v>437</v>
      </c>
      <c r="I596" s="1">
        <v>2</v>
      </c>
      <c r="J596" s="1">
        <v>2023</v>
      </c>
      <c r="K596" s="1">
        <v>245133</v>
      </c>
      <c r="L596" s="1">
        <v>0</v>
      </c>
      <c r="M596" s="1">
        <f t="array" ref="M596">SUMPRODUCT(MAX(ISNUMBER(SEARCH('Class Rules'!$B$6:$B$85,$E596))*ISNUMBER(SEARCH('Class Rules'!$C$6:$C$85,$F596))*'Class Rules'!$A$6:$A$85))</f>
        <v>0</v>
      </c>
      <c r="N596" s="1" t="str">
        <f t="array" ref="N596">IF($M596=0,'Class Rules'!$D$3,INDEX('Class Rules'!$D$6:$D$85,MATCH($M596,'Class Rules'!$A$6:$A$85,0)))</f>
        <v>Passenger LDV</v>
      </c>
      <c r="O596" s="1" t="str">
        <f t="array" ref="O596">IF(SUMPRODUCT(MAX(ISNUMBER(SEARCH(Fuel_Rules!$A$6:$A$30,$E596))*ISNUMBER(SEARCH(Fuel_Rules!$B$6:$B$30,$F596))*(Fuel_Rules!$A$6:$A$30&lt;&gt;"")))&gt;0,"Plug-in hybrid",IF($G596="Diesel","Diesel","Gasoline"))</f>
        <v>Gasoline</v>
      </c>
    </row>
    <row r="597" spans="1:15" ht="15" customHeight="1" x14ac:dyDescent="0.25">
      <c r="A597" s="1">
        <v>2022</v>
      </c>
      <c r="B597" s="1" t="s">
        <v>293</v>
      </c>
      <c r="C597" s="1" t="s">
        <v>2111</v>
      </c>
      <c r="D597" s="1" t="s">
        <v>2112</v>
      </c>
      <c r="E597" s="1" t="s">
        <v>2106</v>
      </c>
      <c r="F597" s="1" t="s">
        <v>2113</v>
      </c>
      <c r="G597" s="1" t="s">
        <v>103</v>
      </c>
      <c r="H597" s="1" t="s">
        <v>437</v>
      </c>
      <c r="I597" s="1">
        <v>2</v>
      </c>
      <c r="J597" s="1">
        <v>2023</v>
      </c>
      <c r="K597" s="1">
        <v>255133</v>
      </c>
      <c r="L597" s="1">
        <v>0</v>
      </c>
      <c r="M597" s="1">
        <f t="array" ref="M597">SUMPRODUCT(MAX(ISNUMBER(SEARCH('Class Rules'!$B$6:$B$85,$E597))*ISNUMBER(SEARCH('Class Rules'!$C$6:$C$85,$F597))*'Class Rules'!$A$6:$A$85))</f>
        <v>0</v>
      </c>
      <c r="N597" s="1" t="str">
        <f t="array" ref="N597">IF($M597=0,'Class Rules'!$D$3,INDEX('Class Rules'!$D$6:$D$85,MATCH($M597,'Class Rules'!$A$6:$A$85,0)))</f>
        <v>Passenger LDV</v>
      </c>
      <c r="O597" s="1" t="str">
        <f t="array" ref="O597">IF(SUMPRODUCT(MAX(ISNUMBER(SEARCH(Fuel_Rules!$A$6:$A$30,$E597))*ISNUMBER(SEARCH(Fuel_Rules!$B$6:$B$30,$F597))*(Fuel_Rules!$A$6:$A$30&lt;&gt;"")))&gt;0,"Plug-in hybrid",IF($G597="Diesel","Diesel","Gasoline"))</f>
        <v>Gasoline</v>
      </c>
    </row>
    <row r="598" spans="1:15" ht="15" customHeight="1" x14ac:dyDescent="0.25">
      <c r="A598" s="1">
        <v>2022</v>
      </c>
      <c r="B598" s="1" t="s">
        <v>293</v>
      </c>
      <c r="C598" s="1" t="s">
        <v>2114</v>
      </c>
      <c r="D598" s="1" t="s">
        <v>2115</v>
      </c>
      <c r="E598" s="1" t="s">
        <v>2106</v>
      </c>
      <c r="F598" s="1" t="s">
        <v>2116</v>
      </c>
      <c r="G598" s="1" t="s">
        <v>103</v>
      </c>
      <c r="H598" s="1" t="s">
        <v>437</v>
      </c>
      <c r="I598" s="1">
        <v>1.5</v>
      </c>
      <c r="J598" s="1">
        <v>2023</v>
      </c>
      <c r="K598" s="1">
        <v>180295</v>
      </c>
      <c r="L598" s="1">
        <v>0</v>
      </c>
      <c r="M598" s="1">
        <f t="array" ref="M598">SUMPRODUCT(MAX(ISNUMBER(SEARCH('Class Rules'!$B$6:$B$85,$E598))*ISNUMBER(SEARCH('Class Rules'!$C$6:$C$85,$F598))*'Class Rules'!$A$6:$A$85))</f>
        <v>0</v>
      </c>
      <c r="N598" s="1" t="str">
        <f t="array" ref="N598">IF($M598=0,'Class Rules'!$D$3,INDEX('Class Rules'!$D$6:$D$85,MATCH($M598,'Class Rules'!$A$6:$A$85,0)))</f>
        <v>Passenger LDV</v>
      </c>
      <c r="O598" s="1" t="str">
        <f t="array" ref="O598">IF(SUMPRODUCT(MAX(ISNUMBER(SEARCH(Fuel_Rules!$A$6:$A$30,$E598))*ISNUMBER(SEARCH(Fuel_Rules!$B$6:$B$30,$F598))*(Fuel_Rules!$A$6:$A$30&lt;&gt;"")))&gt;0,"Plug-in hybrid",IF($G598="Diesel","Diesel","Gasoline"))</f>
        <v>Gasoline</v>
      </c>
    </row>
    <row r="599" spans="1:15" ht="15" customHeight="1" x14ac:dyDescent="0.25">
      <c r="A599" s="1">
        <v>2022</v>
      </c>
      <c r="B599" s="1" t="s">
        <v>293</v>
      </c>
      <c r="C599" s="1" t="s">
        <v>2117</v>
      </c>
      <c r="D599" s="1" t="s">
        <v>2118</v>
      </c>
      <c r="E599" s="1" t="s">
        <v>2106</v>
      </c>
      <c r="F599" s="1" t="s">
        <v>2119</v>
      </c>
      <c r="G599" s="1" t="s">
        <v>103</v>
      </c>
      <c r="H599" s="1" t="s">
        <v>437</v>
      </c>
      <c r="I599" s="1">
        <v>2</v>
      </c>
      <c r="J599" s="1">
        <v>2023</v>
      </c>
      <c r="K599" s="1">
        <v>276562</v>
      </c>
      <c r="L599" s="1">
        <v>0</v>
      </c>
      <c r="M599" s="1">
        <f t="array" ref="M599">SUMPRODUCT(MAX(ISNUMBER(SEARCH('Class Rules'!$B$6:$B$85,$E599))*ISNUMBER(SEARCH('Class Rules'!$C$6:$C$85,$F599))*'Class Rules'!$A$6:$A$85))</f>
        <v>0</v>
      </c>
      <c r="N599" s="1" t="str">
        <f t="array" ref="N599">IF($M599=0,'Class Rules'!$D$3,INDEX('Class Rules'!$D$6:$D$85,MATCH($M599,'Class Rules'!$A$6:$A$85,0)))</f>
        <v>Passenger LDV</v>
      </c>
      <c r="O599" s="1" t="str">
        <f t="array" ref="O599">IF(SUMPRODUCT(MAX(ISNUMBER(SEARCH(Fuel_Rules!$A$6:$A$30,$E599))*ISNUMBER(SEARCH(Fuel_Rules!$B$6:$B$30,$F599))*(Fuel_Rules!$A$6:$A$30&lt;&gt;"")))&gt;0,"Plug-in hybrid",IF($G599="Diesel","Diesel","Gasoline"))</f>
        <v>Gasoline</v>
      </c>
    </row>
    <row r="600" spans="1:15" ht="15" customHeight="1" x14ac:dyDescent="0.25">
      <c r="A600" s="1">
        <v>2022</v>
      </c>
      <c r="B600" s="1" t="s">
        <v>293</v>
      </c>
      <c r="C600" s="1" t="s">
        <v>2120</v>
      </c>
      <c r="D600" s="1" t="s">
        <v>2121</v>
      </c>
      <c r="E600" s="1" t="s">
        <v>2106</v>
      </c>
      <c r="F600" s="1" t="s">
        <v>2122</v>
      </c>
      <c r="G600" s="1" t="s">
        <v>103</v>
      </c>
      <c r="H600" s="1" t="s">
        <v>437</v>
      </c>
      <c r="I600" s="1">
        <v>2</v>
      </c>
      <c r="J600" s="1">
        <v>2023</v>
      </c>
      <c r="K600" s="1">
        <v>275133</v>
      </c>
      <c r="L600" s="1">
        <v>0</v>
      </c>
      <c r="M600" s="1">
        <f t="array" ref="M600">SUMPRODUCT(MAX(ISNUMBER(SEARCH('Class Rules'!$B$6:$B$85,$E600))*ISNUMBER(SEARCH('Class Rules'!$C$6:$C$85,$F600))*'Class Rules'!$A$6:$A$85))</f>
        <v>0</v>
      </c>
      <c r="N600" s="1" t="str">
        <f t="array" ref="N600">IF($M600=0,'Class Rules'!$D$3,INDEX('Class Rules'!$D$6:$D$85,MATCH($M600,'Class Rules'!$A$6:$A$85,0)))</f>
        <v>Passenger LDV</v>
      </c>
      <c r="O600" s="1" t="str">
        <f t="array" ref="O600">IF(SUMPRODUCT(MAX(ISNUMBER(SEARCH(Fuel_Rules!$A$6:$A$30,$E600))*ISNUMBER(SEARCH(Fuel_Rules!$B$6:$B$30,$F600))*(Fuel_Rules!$A$6:$A$30&lt;&gt;"")))&gt;0,"Plug-in hybrid",IF($G600="Diesel","Diesel","Gasoline"))</f>
        <v>Gasoline</v>
      </c>
    </row>
    <row r="601" spans="1:15" ht="15" customHeight="1" x14ac:dyDescent="0.25">
      <c r="A601" s="1">
        <v>2022</v>
      </c>
      <c r="B601" s="1" t="s">
        <v>293</v>
      </c>
      <c r="C601" s="1" t="s">
        <v>2123</v>
      </c>
      <c r="D601" s="1" t="s">
        <v>2124</v>
      </c>
      <c r="E601" s="1" t="s">
        <v>2106</v>
      </c>
      <c r="F601" s="1" t="s">
        <v>2125</v>
      </c>
      <c r="G601" s="1" t="s">
        <v>103</v>
      </c>
      <c r="H601" s="1" t="s">
        <v>437</v>
      </c>
      <c r="I601" s="1">
        <v>1.5</v>
      </c>
      <c r="J601" s="1">
        <v>2023</v>
      </c>
      <c r="K601" s="1">
        <v>220133</v>
      </c>
      <c r="L601" s="1">
        <v>0</v>
      </c>
      <c r="M601" s="1">
        <f t="array" ref="M601">SUMPRODUCT(MAX(ISNUMBER(SEARCH('Class Rules'!$B$6:$B$85,$E601))*ISNUMBER(SEARCH('Class Rules'!$C$6:$C$85,$F601))*'Class Rules'!$A$6:$A$85))</f>
        <v>0</v>
      </c>
      <c r="N601" s="1" t="str">
        <f t="array" ref="N601">IF($M601=0,'Class Rules'!$D$3,INDEX('Class Rules'!$D$6:$D$85,MATCH($M601,'Class Rules'!$A$6:$A$85,0)))</f>
        <v>Passenger LDV</v>
      </c>
      <c r="O601" s="1" t="str">
        <f t="array" ref="O601">IF(SUMPRODUCT(MAX(ISNUMBER(SEARCH(Fuel_Rules!$A$6:$A$30,$E601))*ISNUMBER(SEARCH(Fuel_Rules!$B$6:$B$30,$F601))*(Fuel_Rules!$A$6:$A$30&lt;&gt;"")))&gt;0,"Plug-in hybrid",IF($G601="Diesel","Diesel","Gasoline"))</f>
        <v>Gasoline</v>
      </c>
    </row>
    <row r="602" spans="1:15" ht="15" customHeight="1" x14ac:dyDescent="0.25">
      <c r="A602" s="1">
        <v>2022</v>
      </c>
      <c r="B602" s="1" t="s">
        <v>293</v>
      </c>
      <c r="C602" s="1" t="s">
        <v>2126</v>
      </c>
      <c r="D602" s="1" t="s">
        <v>2127</v>
      </c>
      <c r="E602" s="1" t="s">
        <v>2106</v>
      </c>
      <c r="F602" s="1" t="s">
        <v>2128</v>
      </c>
      <c r="G602" s="1" t="s">
        <v>103</v>
      </c>
      <c r="H602" s="1" t="s">
        <v>437</v>
      </c>
      <c r="I602" s="1">
        <v>2</v>
      </c>
      <c r="J602" s="1">
        <v>2023</v>
      </c>
      <c r="K602" s="1">
        <v>330133</v>
      </c>
      <c r="L602" s="1">
        <v>0</v>
      </c>
      <c r="M602" s="1">
        <f t="array" ref="M602">SUMPRODUCT(MAX(ISNUMBER(SEARCH('Class Rules'!$B$6:$B$85,$E602))*ISNUMBER(SEARCH('Class Rules'!$C$6:$C$85,$F602))*'Class Rules'!$A$6:$A$85))</f>
        <v>0</v>
      </c>
      <c r="N602" s="1" t="str">
        <f t="array" ref="N602">IF($M602=0,'Class Rules'!$D$3,INDEX('Class Rules'!$D$6:$D$85,MATCH($M602,'Class Rules'!$A$6:$A$85,0)))</f>
        <v>Passenger LDV</v>
      </c>
      <c r="O602" s="1" t="str">
        <f t="array" ref="O602">IF(SUMPRODUCT(MAX(ISNUMBER(SEARCH(Fuel_Rules!$A$6:$A$30,$E602))*ISNUMBER(SEARCH(Fuel_Rules!$B$6:$B$30,$F602))*(Fuel_Rules!$A$6:$A$30&lt;&gt;"")))&gt;0,"Plug-in hybrid",IF($G602="Diesel","Diesel","Gasoline"))</f>
        <v>Gasoline</v>
      </c>
    </row>
    <row r="603" spans="1:15" ht="15" customHeight="1" x14ac:dyDescent="0.25">
      <c r="A603" s="1">
        <v>2022</v>
      </c>
      <c r="B603" s="1" t="s">
        <v>293</v>
      </c>
      <c r="C603" s="1" t="s">
        <v>2129</v>
      </c>
      <c r="D603" s="1" t="s">
        <v>2130</v>
      </c>
      <c r="E603" s="1" t="s">
        <v>2106</v>
      </c>
      <c r="F603" s="1" t="s">
        <v>2131</v>
      </c>
      <c r="G603" s="1" t="s">
        <v>103</v>
      </c>
      <c r="H603" s="1" t="s">
        <v>298</v>
      </c>
      <c r="I603" s="1">
        <v>1.5</v>
      </c>
      <c r="J603" s="1">
        <v>2023</v>
      </c>
      <c r="K603" s="1">
        <v>290133</v>
      </c>
      <c r="L603" s="1">
        <v>0</v>
      </c>
      <c r="M603" s="1">
        <f t="array" ref="M603">SUMPRODUCT(MAX(ISNUMBER(SEARCH('Class Rules'!$B$6:$B$85,$E603))*ISNUMBER(SEARCH('Class Rules'!$C$6:$C$85,$F603))*'Class Rules'!$A$6:$A$85))</f>
        <v>0</v>
      </c>
      <c r="N603" s="1" t="str">
        <f t="array" ref="N603">IF($M603=0,'Class Rules'!$D$3,INDEX('Class Rules'!$D$6:$D$85,MATCH($M603,'Class Rules'!$A$6:$A$85,0)))</f>
        <v>Passenger LDV</v>
      </c>
      <c r="O603" s="1" t="str">
        <f t="array" ref="O603">IF(SUMPRODUCT(MAX(ISNUMBER(SEARCH(Fuel_Rules!$A$6:$A$30,$E603))*ISNUMBER(SEARCH(Fuel_Rules!$B$6:$B$30,$F603))*(Fuel_Rules!$A$6:$A$30&lt;&gt;"")))&gt;0,"Plug-in hybrid",IF($G603="Diesel","Diesel","Gasoline"))</f>
        <v>Gasoline</v>
      </c>
    </row>
    <row r="604" spans="1:15" ht="15" customHeight="1" x14ac:dyDescent="0.25">
      <c r="A604" s="1">
        <v>2022</v>
      </c>
      <c r="B604" s="1" t="s">
        <v>293</v>
      </c>
      <c r="C604" s="1" t="s">
        <v>2132</v>
      </c>
      <c r="D604" s="1" t="s">
        <v>2133</v>
      </c>
      <c r="E604" s="1" t="s">
        <v>2106</v>
      </c>
      <c r="F604" s="1" t="s">
        <v>2134</v>
      </c>
      <c r="G604" s="1" t="s">
        <v>103</v>
      </c>
      <c r="H604" s="1" t="s">
        <v>437</v>
      </c>
      <c r="I604" s="1">
        <v>2</v>
      </c>
      <c r="J604" s="1">
        <v>2023</v>
      </c>
      <c r="K604" s="1">
        <v>310133</v>
      </c>
      <c r="L604" s="1">
        <v>0</v>
      </c>
      <c r="M604" s="1">
        <f t="array" ref="M604">SUMPRODUCT(MAX(ISNUMBER(SEARCH('Class Rules'!$B$6:$B$85,$E604))*ISNUMBER(SEARCH('Class Rules'!$C$6:$C$85,$F604))*'Class Rules'!$A$6:$A$85))</f>
        <v>0</v>
      </c>
      <c r="N604" s="1" t="str">
        <f t="array" ref="N604">IF($M604=0,'Class Rules'!$D$3,INDEX('Class Rules'!$D$6:$D$85,MATCH($M604,'Class Rules'!$A$6:$A$85,0)))</f>
        <v>Passenger LDV</v>
      </c>
      <c r="O604" s="1" t="str">
        <f t="array" ref="O604">IF(SUMPRODUCT(MAX(ISNUMBER(SEARCH(Fuel_Rules!$A$6:$A$30,$E604))*ISNUMBER(SEARCH(Fuel_Rules!$B$6:$B$30,$F604))*(Fuel_Rules!$A$6:$A$30&lt;&gt;"")))&gt;0,"Plug-in hybrid",IF($G604="Diesel","Diesel","Gasoline"))</f>
        <v>Gasoline</v>
      </c>
    </row>
    <row r="605" spans="1:15" ht="15" customHeight="1" x14ac:dyDescent="0.25">
      <c r="A605" s="1">
        <v>2022</v>
      </c>
      <c r="B605" s="1" t="s">
        <v>293</v>
      </c>
      <c r="C605" s="1" t="s">
        <v>2135</v>
      </c>
      <c r="D605" s="1" t="s">
        <v>2136</v>
      </c>
      <c r="E605" s="1" t="s">
        <v>2137</v>
      </c>
      <c r="F605" s="1" t="s">
        <v>2138</v>
      </c>
      <c r="G605" s="1" t="s">
        <v>105</v>
      </c>
      <c r="H605" s="1" t="s">
        <v>437</v>
      </c>
      <c r="I605" s="1">
        <v>3.2</v>
      </c>
      <c r="J605" s="1">
        <v>2023</v>
      </c>
      <c r="K605" s="1">
        <v>353519</v>
      </c>
      <c r="L605" s="1">
        <v>0</v>
      </c>
      <c r="M605" s="1">
        <f t="array" ref="M605">SUMPRODUCT(MAX(ISNUMBER(SEARCH('Class Rules'!$B$6:$B$85,$E605))*ISNUMBER(SEARCH('Class Rules'!$C$6:$C$85,$F605))*'Class Rules'!$A$6:$A$85))</f>
        <v>0</v>
      </c>
      <c r="N605" s="1" t="str">
        <f t="array" ref="N605">IF($M605=0,'Class Rules'!$D$3,INDEX('Class Rules'!$D$6:$D$85,MATCH($M605,'Class Rules'!$A$6:$A$85,0)))</f>
        <v>Passenger LDV</v>
      </c>
      <c r="O605" s="1" t="str">
        <f t="array" ref="O605">IF(SUMPRODUCT(MAX(ISNUMBER(SEARCH(Fuel_Rules!$A$6:$A$30,$E605))*ISNUMBER(SEARCH(Fuel_Rules!$B$6:$B$30,$F605))*(Fuel_Rules!$A$6:$A$30&lt;&gt;"")))&gt;0,"Plug-in hybrid",IF($G605="Diesel","Diesel","Gasoline"))</f>
        <v>Diesel</v>
      </c>
    </row>
    <row r="606" spans="1:15" ht="15" customHeight="1" x14ac:dyDescent="0.25">
      <c r="A606" s="1">
        <v>2022</v>
      </c>
      <c r="B606" s="1" t="s">
        <v>293</v>
      </c>
      <c r="C606" s="1" t="s">
        <v>2139</v>
      </c>
      <c r="D606" s="1" t="s">
        <v>2140</v>
      </c>
      <c r="E606" s="1" t="s">
        <v>2137</v>
      </c>
      <c r="F606" s="1" t="s">
        <v>2141</v>
      </c>
      <c r="G606" s="1" t="s">
        <v>105</v>
      </c>
      <c r="H606" s="1" t="s">
        <v>437</v>
      </c>
      <c r="I606" s="1">
        <v>2.4</v>
      </c>
      <c r="J606" s="1">
        <v>2023</v>
      </c>
      <c r="K606" s="1">
        <v>271538</v>
      </c>
      <c r="L606" s="1">
        <v>0</v>
      </c>
      <c r="M606" s="1">
        <f t="array" ref="M606">SUMPRODUCT(MAX(ISNUMBER(SEARCH('Class Rules'!$B$6:$B$85,$E606))*ISNUMBER(SEARCH('Class Rules'!$C$6:$C$85,$F606))*'Class Rules'!$A$6:$A$85))</f>
        <v>16</v>
      </c>
      <c r="N606" s="1" t="str">
        <f t="array" ref="N606">IF($M606=0,'Class Rules'!$D$3,INDEX('Class Rules'!$D$6:$D$85,MATCH($M606,'Class Rules'!$A$6:$A$85,0)))</f>
        <v>Freight LDV</v>
      </c>
      <c r="O606" s="1" t="str">
        <f t="array" ref="O606">IF(SUMPRODUCT(MAX(ISNUMBER(SEARCH(Fuel_Rules!$A$6:$A$30,$E606))*ISNUMBER(SEARCH(Fuel_Rules!$B$6:$B$30,$F606))*(Fuel_Rules!$A$6:$A$30&lt;&gt;"")))&gt;0,"Plug-in hybrid",IF($G606="Diesel","Diesel","Gasoline"))</f>
        <v>Diesel</v>
      </c>
    </row>
    <row r="607" spans="1:15" ht="15" customHeight="1" x14ac:dyDescent="0.25">
      <c r="A607" s="1">
        <v>2022</v>
      </c>
      <c r="B607" s="1" t="s">
        <v>293</v>
      </c>
      <c r="C607" s="1" t="s">
        <v>2142</v>
      </c>
      <c r="D607" s="1" t="s">
        <v>2143</v>
      </c>
      <c r="E607" s="1" t="s">
        <v>2137</v>
      </c>
      <c r="F607" s="1" t="s">
        <v>2144</v>
      </c>
      <c r="G607" s="1" t="s">
        <v>105</v>
      </c>
      <c r="H607" s="1" t="s">
        <v>437</v>
      </c>
      <c r="I607" s="1">
        <v>2.4</v>
      </c>
      <c r="J607" s="1">
        <v>2023</v>
      </c>
      <c r="K607" s="1">
        <v>246590</v>
      </c>
      <c r="L607" s="1">
        <v>0</v>
      </c>
      <c r="M607" s="1">
        <f t="array" ref="M607">SUMPRODUCT(MAX(ISNUMBER(SEARCH('Class Rules'!$B$6:$B$85,$E607))*ISNUMBER(SEARCH('Class Rules'!$C$6:$C$85,$F607))*'Class Rules'!$A$6:$A$85))</f>
        <v>16</v>
      </c>
      <c r="N607" s="1" t="str">
        <f t="array" ref="N607">IF($M607=0,'Class Rules'!$D$3,INDEX('Class Rules'!$D$6:$D$85,MATCH($M607,'Class Rules'!$A$6:$A$85,0)))</f>
        <v>Freight LDV</v>
      </c>
      <c r="O607" s="1" t="str">
        <f t="array" ref="O607">IF(SUMPRODUCT(MAX(ISNUMBER(SEARCH(Fuel_Rules!$A$6:$A$30,$E607))*ISNUMBER(SEARCH(Fuel_Rules!$B$6:$B$30,$F607))*(Fuel_Rules!$A$6:$A$30&lt;&gt;"")))&gt;0,"Plug-in hybrid",IF($G607="Diesel","Diesel","Gasoline"))</f>
        <v>Diesel</v>
      </c>
    </row>
    <row r="608" spans="1:15" ht="15" customHeight="1" x14ac:dyDescent="0.25">
      <c r="A608" s="1">
        <v>2022</v>
      </c>
      <c r="B608" s="1" t="s">
        <v>293</v>
      </c>
      <c r="C608" s="1" t="s">
        <v>2145</v>
      </c>
      <c r="D608" s="1" t="s">
        <v>2146</v>
      </c>
      <c r="E608" s="1" t="s">
        <v>2137</v>
      </c>
      <c r="F608" s="1" t="s">
        <v>2147</v>
      </c>
      <c r="G608" s="1" t="s">
        <v>105</v>
      </c>
      <c r="H608" s="1" t="s">
        <v>437</v>
      </c>
      <c r="I608" s="1">
        <v>2.4</v>
      </c>
      <c r="J608" s="1">
        <v>2023</v>
      </c>
      <c r="K608" s="1">
        <v>299512</v>
      </c>
      <c r="L608" s="1">
        <v>0</v>
      </c>
      <c r="M608" s="1">
        <f t="array" ref="M608">SUMPRODUCT(MAX(ISNUMBER(SEARCH('Class Rules'!$B$6:$B$85,$E608))*ISNUMBER(SEARCH('Class Rules'!$C$6:$C$85,$F608))*'Class Rules'!$A$6:$A$85))</f>
        <v>16</v>
      </c>
      <c r="N608" s="1" t="str">
        <f t="array" ref="N608">IF($M608=0,'Class Rules'!$D$3,INDEX('Class Rules'!$D$6:$D$85,MATCH($M608,'Class Rules'!$A$6:$A$85,0)))</f>
        <v>Freight LDV</v>
      </c>
      <c r="O608" s="1" t="str">
        <f t="array" ref="O608">IF(SUMPRODUCT(MAX(ISNUMBER(SEARCH(Fuel_Rules!$A$6:$A$30,$E608))*ISNUMBER(SEARCH(Fuel_Rules!$B$6:$B$30,$F608))*(Fuel_Rules!$A$6:$A$30&lt;&gt;"")))&gt;0,"Plug-in hybrid",IF($G608="Diesel","Diesel","Gasoline"))</f>
        <v>Diesel</v>
      </c>
    </row>
    <row r="609" spans="1:15" ht="15" customHeight="1" x14ac:dyDescent="0.25">
      <c r="A609" s="1">
        <v>2022</v>
      </c>
      <c r="B609" s="1" t="s">
        <v>293</v>
      </c>
      <c r="C609" s="1" t="s">
        <v>2148</v>
      </c>
      <c r="D609" s="1" t="s">
        <v>2149</v>
      </c>
      <c r="E609" s="1" t="s">
        <v>2137</v>
      </c>
      <c r="F609" s="1" t="s">
        <v>2150</v>
      </c>
      <c r="G609" s="1" t="s">
        <v>103</v>
      </c>
      <c r="H609" s="1" t="s">
        <v>437</v>
      </c>
      <c r="I609" s="1">
        <v>1.5</v>
      </c>
      <c r="J609" s="1">
        <v>2023</v>
      </c>
      <c r="K609" s="1">
        <v>221233</v>
      </c>
      <c r="L609" s="1">
        <v>0</v>
      </c>
      <c r="M609" s="1">
        <f t="array" ref="M609">SUMPRODUCT(MAX(ISNUMBER(SEARCH('Class Rules'!$B$6:$B$85,$E609))*ISNUMBER(SEARCH('Class Rules'!$C$6:$C$85,$F609))*'Class Rules'!$A$6:$A$85))</f>
        <v>0</v>
      </c>
      <c r="N609" s="1" t="str">
        <f t="array" ref="N609">IF($M609=0,'Class Rules'!$D$3,INDEX('Class Rules'!$D$6:$D$85,MATCH($M609,'Class Rules'!$A$6:$A$85,0)))</f>
        <v>Passenger LDV</v>
      </c>
      <c r="O609" s="1" t="str">
        <f t="array" ref="O609">IF(SUMPRODUCT(MAX(ISNUMBER(SEARCH(Fuel_Rules!$A$6:$A$30,$E609))*ISNUMBER(SEARCH(Fuel_Rules!$B$6:$B$30,$F609))*(Fuel_Rules!$A$6:$A$30&lt;&gt;"")))&gt;0,"Plug-in hybrid",IF($G609="Diesel","Diesel","Gasoline"))</f>
        <v>Gasoline</v>
      </c>
    </row>
    <row r="610" spans="1:15" ht="15" customHeight="1" x14ac:dyDescent="0.25">
      <c r="A610" s="1">
        <v>2022</v>
      </c>
      <c r="B610" s="1" t="s">
        <v>293</v>
      </c>
      <c r="C610" s="1" t="s">
        <v>2151</v>
      </c>
      <c r="D610" s="1" t="s">
        <v>2152</v>
      </c>
      <c r="E610" s="1" t="s">
        <v>2137</v>
      </c>
      <c r="F610" s="1" t="s">
        <v>2153</v>
      </c>
      <c r="G610" s="1" t="s">
        <v>103</v>
      </c>
      <c r="H610" s="1" t="s">
        <v>437</v>
      </c>
      <c r="I610" s="1">
        <v>1.5</v>
      </c>
      <c r="J610" s="1">
        <v>2023</v>
      </c>
      <c r="K610" s="1">
        <v>209392</v>
      </c>
      <c r="L610" s="1">
        <v>0</v>
      </c>
      <c r="M610" s="1">
        <f t="array" ref="M610">SUMPRODUCT(MAX(ISNUMBER(SEARCH('Class Rules'!$B$6:$B$85,$E610))*ISNUMBER(SEARCH('Class Rules'!$C$6:$C$85,$F610))*'Class Rules'!$A$6:$A$85))</f>
        <v>0</v>
      </c>
      <c r="N610" s="1" t="str">
        <f t="array" ref="N610">IF($M610=0,'Class Rules'!$D$3,INDEX('Class Rules'!$D$6:$D$85,MATCH($M610,'Class Rules'!$A$6:$A$85,0)))</f>
        <v>Passenger LDV</v>
      </c>
      <c r="O610" s="1" t="str">
        <f t="array" ref="O610">IF(SUMPRODUCT(MAX(ISNUMBER(SEARCH(Fuel_Rules!$A$6:$A$30,$E610))*ISNUMBER(SEARCH(Fuel_Rules!$B$6:$B$30,$F610))*(Fuel_Rules!$A$6:$A$30&lt;&gt;"")))&gt;0,"Plug-in hybrid",IF($G610="Diesel","Diesel","Gasoline"))</f>
        <v>Gasoline</v>
      </c>
    </row>
    <row r="611" spans="1:15" ht="15" customHeight="1" x14ac:dyDescent="0.25">
      <c r="A611" s="1">
        <v>2022</v>
      </c>
      <c r="B611" s="1" t="s">
        <v>293</v>
      </c>
      <c r="C611" s="1" t="s">
        <v>2154</v>
      </c>
      <c r="D611" s="1" t="s">
        <v>2155</v>
      </c>
      <c r="E611" s="1" t="s">
        <v>2137</v>
      </c>
      <c r="F611" s="1" t="s">
        <v>2156</v>
      </c>
      <c r="G611" s="1" t="s">
        <v>103</v>
      </c>
      <c r="H611" s="1" t="s">
        <v>437</v>
      </c>
      <c r="I611" s="1">
        <v>2</v>
      </c>
      <c r="J611" s="1">
        <v>2023</v>
      </c>
      <c r="K611" s="1">
        <v>224166</v>
      </c>
      <c r="L611" s="1">
        <v>0</v>
      </c>
      <c r="M611" s="1">
        <f t="array" ref="M611">SUMPRODUCT(MAX(ISNUMBER(SEARCH('Class Rules'!$B$6:$B$85,$E611))*ISNUMBER(SEARCH('Class Rules'!$C$6:$C$85,$F611))*'Class Rules'!$A$6:$A$85))</f>
        <v>0</v>
      </c>
      <c r="N611" s="1" t="str">
        <f t="array" ref="N611">IF($M611=0,'Class Rules'!$D$3,INDEX('Class Rules'!$D$6:$D$85,MATCH($M611,'Class Rules'!$A$6:$A$85,0)))</f>
        <v>Passenger LDV</v>
      </c>
      <c r="O611" s="1" t="str">
        <f t="array" ref="O611">IF(SUMPRODUCT(MAX(ISNUMBER(SEARCH(Fuel_Rules!$A$6:$A$30,$E611))*ISNUMBER(SEARCH(Fuel_Rules!$B$6:$B$30,$F611))*(Fuel_Rules!$A$6:$A$30&lt;&gt;"")))&gt;0,"Plug-in hybrid",IF($G611="Diesel","Diesel","Gasoline"))</f>
        <v>Gasoline</v>
      </c>
    </row>
    <row r="612" spans="1:15" ht="15" customHeight="1" x14ac:dyDescent="0.25">
      <c r="A612" s="1">
        <v>2022</v>
      </c>
      <c r="B612" s="1" t="s">
        <v>293</v>
      </c>
      <c r="C612" s="1" t="s">
        <v>2157</v>
      </c>
      <c r="D612" s="1" t="s">
        <v>2158</v>
      </c>
      <c r="E612" s="1" t="s">
        <v>2137</v>
      </c>
      <c r="F612" s="1" t="s">
        <v>2159</v>
      </c>
      <c r="G612" s="1" t="s">
        <v>103</v>
      </c>
      <c r="H612" s="1" t="s">
        <v>437</v>
      </c>
      <c r="I612" s="1">
        <v>3</v>
      </c>
      <c r="J612" s="1">
        <v>2023</v>
      </c>
      <c r="K612" s="1">
        <v>272547</v>
      </c>
      <c r="L612" s="1">
        <v>0</v>
      </c>
      <c r="M612" s="1">
        <f t="array" ref="M612">SUMPRODUCT(MAX(ISNUMBER(SEARCH('Class Rules'!$B$6:$B$85,$E612))*ISNUMBER(SEARCH('Class Rules'!$C$6:$C$85,$F612))*'Class Rules'!$A$6:$A$85))</f>
        <v>0</v>
      </c>
      <c r="N612" s="1" t="str">
        <f t="array" ref="N612">IF($M612=0,'Class Rules'!$D$3,INDEX('Class Rules'!$D$6:$D$85,MATCH($M612,'Class Rules'!$A$6:$A$85,0)))</f>
        <v>Passenger LDV</v>
      </c>
      <c r="O612" s="1" t="str">
        <f t="array" ref="O612">IF(SUMPRODUCT(MAX(ISNUMBER(SEARCH(Fuel_Rules!$A$6:$A$30,$E612))*ISNUMBER(SEARCH(Fuel_Rules!$B$6:$B$30,$F612))*(Fuel_Rules!$A$6:$A$30&lt;&gt;"")))&gt;0,"Plug-in hybrid",IF($G612="Diesel","Diesel","Gasoline"))</f>
        <v>Gasoline</v>
      </c>
    </row>
    <row r="613" spans="1:15" ht="15" customHeight="1" x14ac:dyDescent="0.25">
      <c r="A613" s="1">
        <v>2022</v>
      </c>
      <c r="B613" s="1" t="s">
        <v>293</v>
      </c>
      <c r="C613" s="1" t="s">
        <v>2160</v>
      </c>
      <c r="D613" s="1" t="s">
        <v>2161</v>
      </c>
      <c r="E613" s="1" t="s">
        <v>2137</v>
      </c>
      <c r="F613" s="1" t="s">
        <v>2162</v>
      </c>
      <c r="G613" s="1" t="s">
        <v>105</v>
      </c>
      <c r="H613" s="1" t="s">
        <v>437</v>
      </c>
      <c r="I613" s="1">
        <v>2.2000000000000002</v>
      </c>
      <c r="J613" s="1">
        <v>2023</v>
      </c>
      <c r="K613" s="1">
        <v>304553</v>
      </c>
      <c r="L613" s="1">
        <v>0</v>
      </c>
      <c r="M613" s="1">
        <f t="array" ref="M613">SUMPRODUCT(MAX(ISNUMBER(SEARCH('Class Rules'!$B$6:$B$85,$E613))*ISNUMBER(SEARCH('Class Rules'!$C$6:$C$85,$F613))*'Class Rules'!$A$6:$A$85))</f>
        <v>0</v>
      </c>
      <c r="N613" s="1" t="str">
        <f t="array" ref="N613">IF($M613=0,'Class Rules'!$D$3,INDEX('Class Rules'!$D$6:$D$85,MATCH($M613,'Class Rules'!$A$6:$A$85,0)))</f>
        <v>Passenger LDV</v>
      </c>
      <c r="O613" s="1" t="str">
        <f t="array" ref="O613">IF(SUMPRODUCT(MAX(ISNUMBER(SEARCH(Fuel_Rules!$A$6:$A$30,$E613))*ISNUMBER(SEARCH(Fuel_Rules!$B$6:$B$30,$F613))*(Fuel_Rules!$A$6:$A$30&lt;&gt;"")))&gt;0,"Plug-in hybrid",IF($G613="Diesel","Diesel","Gasoline"))</f>
        <v>Diesel</v>
      </c>
    </row>
    <row r="614" spans="1:15" ht="15" customHeight="1" x14ac:dyDescent="0.25">
      <c r="A614" s="1">
        <v>2022</v>
      </c>
      <c r="B614" s="1" t="s">
        <v>293</v>
      </c>
      <c r="C614" s="1" t="s">
        <v>2163</v>
      </c>
      <c r="D614" s="1" t="s">
        <v>2164</v>
      </c>
      <c r="E614" s="1" t="s">
        <v>2137</v>
      </c>
      <c r="F614" s="1" t="s">
        <v>2165</v>
      </c>
      <c r="G614" s="1" t="s">
        <v>103</v>
      </c>
      <c r="H614" s="1" t="s">
        <v>437</v>
      </c>
      <c r="I614" s="1">
        <v>2</v>
      </c>
      <c r="J614" s="1">
        <v>2023</v>
      </c>
      <c r="K614" s="1">
        <v>138458</v>
      </c>
      <c r="L614" s="1">
        <v>0</v>
      </c>
      <c r="M614" s="1">
        <f t="array" ref="M614">SUMPRODUCT(MAX(ISNUMBER(SEARCH('Class Rules'!$B$6:$B$85,$E614))*ISNUMBER(SEARCH('Class Rules'!$C$6:$C$85,$F614))*'Class Rules'!$A$6:$A$85))</f>
        <v>0</v>
      </c>
      <c r="N614" s="1" t="str">
        <f t="array" ref="N614">IF($M614=0,'Class Rules'!$D$3,INDEX('Class Rules'!$D$6:$D$85,MATCH($M614,'Class Rules'!$A$6:$A$85,0)))</f>
        <v>Passenger LDV</v>
      </c>
      <c r="O614" s="1" t="str">
        <f t="array" ref="O614">IF(SUMPRODUCT(MAX(ISNUMBER(SEARCH(Fuel_Rules!$A$6:$A$30,$E614))*ISNUMBER(SEARCH(Fuel_Rules!$B$6:$B$30,$F614))*(Fuel_Rules!$A$6:$A$30&lt;&gt;"")))&gt;0,"Plug-in hybrid",IF($G614="Diesel","Diesel","Gasoline"))</f>
        <v>Gasoline</v>
      </c>
    </row>
    <row r="615" spans="1:15" ht="15" customHeight="1" x14ac:dyDescent="0.25">
      <c r="A615" s="1">
        <v>2022</v>
      </c>
      <c r="B615" s="1" t="s">
        <v>293</v>
      </c>
      <c r="C615" s="1" t="s">
        <v>2166</v>
      </c>
      <c r="D615" s="1" t="s">
        <v>2167</v>
      </c>
      <c r="E615" s="1" t="s">
        <v>2137</v>
      </c>
      <c r="F615" s="1" t="s">
        <v>2168</v>
      </c>
      <c r="G615" s="1" t="s">
        <v>105</v>
      </c>
      <c r="H615" s="1" t="s">
        <v>437</v>
      </c>
      <c r="I615" s="1">
        <v>2.4</v>
      </c>
      <c r="J615" s="1">
        <v>2023</v>
      </c>
      <c r="K615" s="1">
        <v>360346</v>
      </c>
      <c r="L615" s="1">
        <v>0</v>
      </c>
      <c r="M615" s="1">
        <f t="array" ref="M615">SUMPRODUCT(MAX(ISNUMBER(SEARCH('Class Rules'!$B$6:$B$85,$E615))*ISNUMBER(SEARCH('Class Rules'!$C$6:$C$85,$F615))*'Class Rules'!$A$6:$A$85))</f>
        <v>0</v>
      </c>
      <c r="N615" s="1" t="str">
        <f t="array" ref="N615">IF($M615=0,'Class Rules'!$D$3,INDEX('Class Rules'!$D$6:$D$85,MATCH($M615,'Class Rules'!$A$6:$A$85,0)))</f>
        <v>Passenger LDV</v>
      </c>
      <c r="O615" s="1" t="str">
        <f t="array" ref="O615">IF(SUMPRODUCT(MAX(ISNUMBER(SEARCH(Fuel_Rules!$A$6:$A$30,$E615))*ISNUMBER(SEARCH(Fuel_Rules!$B$6:$B$30,$F615))*(Fuel_Rules!$A$6:$A$30&lt;&gt;"")))&gt;0,"Plug-in hybrid",IF($G615="Diesel","Diesel","Gasoline"))</f>
        <v>Diesel</v>
      </c>
    </row>
    <row r="616" spans="1:15" ht="15" customHeight="1" x14ac:dyDescent="0.25">
      <c r="A616" s="1">
        <v>2022</v>
      </c>
      <c r="B616" s="1" t="s">
        <v>293</v>
      </c>
      <c r="C616" s="1" t="s">
        <v>2169</v>
      </c>
      <c r="D616" s="1" t="s">
        <v>2170</v>
      </c>
      <c r="E616" s="1" t="s">
        <v>2137</v>
      </c>
      <c r="F616" s="1" t="s">
        <v>2171</v>
      </c>
      <c r="G616" s="1" t="s">
        <v>103</v>
      </c>
      <c r="H616" s="1" t="s">
        <v>437</v>
      </c>
      <c r="I616" s="1">
        <v>1.5</v>
      </c>
      <c r="J616" s="1">
        <v>2023</v>
      </c>
      <c r="K616" s="1">
        <v>189227</v>
      </c>
      <c r="L616" s="1">
        <v>0</v>
      </c>
      <c r="M616" s="1">
        <f t="array" ref="M616">SUMPRODUCT(MAX(ISNUMBER(SEARCH('Class Rules'!$B$6:$B$85,$E616))*ISNUMBER(SEARCH('Class Rules'!$C$6:$C$85,$F616))*'Class Rules'!$A$6:$A$85))</f>
        <v>0</v>
      </c>
      <c r="N616" s="1" t="str">
        <f t="array" ref="N616">IF($M616=0,'Class Rules'!$D$3,INDEX('Class Rules'!$D$6:$D$85,MATCH($M616,'Class Rules'!$A$6:$A$85,0)))</f>
        <v>Passenger LDV</v>
      </c>
      <c r="O616" s="1" t="str">
        <f t="array" ref="O616">IF(SUMPRODUCT(MAX(ISNUMBER(SEARCH(Fuel_Rules!$A$6:$A$30,$E616))*ISNUMBER(SEARCH(Fuel_Rules!$B$6:$B$30,$F616))*(Fuel_Rules!$A$6:$A$30&lt;&gt;"")))&gt;0,"Plug-in hybrid",IF($G616="Diesel","Diesel","Gasoline"))</f>
        <v>Gasoline</v>
      </c>
    </row>
    <row r="617" spans="1:15" ht="15" customHeight="1" x14ac:dyDescent="0.25">
      <c r="A617" s="1">
        <v>2022</v>
      </c>
      <c r="B617" s="1" t="s">
        <v>293</v>
      </c>
      <c r="C617" s="1" t="s">
        <v>2172</v>
      </c>
      <c r="D617" s="1" t="s">
        <v>2173</v>
      </c>
      <c r="E617" s="1" t="s">
        <v>2137</v>
      </c>
      <c r="F617" s="1" t="s">
        <v>2174</v>
      </c>
      <c r="G617" s="1" t="s">
        <v>103</v>
      </c>
      <c r="H617" s="1" t="s">
        <v>437</v>
      </c>
      <c r="I617" s="1">
        <v>1.5</v>
      </c>
      <c r="J617" s="1">
        <v>2023</v>
      </c>
      <c r="K617" s="1">
        <v>170328</v>
      </c>
      <c r="L617" s="1">
        <v>0</v>
      </c>
      <c r="M617" s="1">
        <f t="array" ref="M617">SUMPRODUCT(MAX(ISNUMBER(SEARCH('Class Rules'!$B$6:$B$85,$E617))*ISNUMBER(SEARCH('Class Rules'!$C$6:$C$85,$F617))*'Class Rules'!$A$6:$A$85))</f>
        <v>0</v>
      </c>
      <c r="N617" s="1" t="str">
        <f t="array" ref="N617">IF($M617=0,'Class Rules'!$D$3,INDEX('Class Rules'!$D$6:$D$85,MATCH($M617,'Class Rules'!$A$6:$A$85,0)))</f>
        <v>Passenger LDV</v>
      </c>
      <c r="O617" s="1" t="str">
        <f t="array" ref="O617">IF(SUMPRODUCT(MAX(ISNUMBER(SEARCH(Fuel_Rules!$A$6:$A$30,$E617))*ISNUMBER(SEARCH(Fuel_Rules!$B$6:$B$30,$F617))*(Fuel_Rules!$A$6:$A$30&lt;&gt;"")))&gt;0,"Plug-in hybrid",IF($G617="Diesel","Diesel","Gasoline"))</f>
        <v>Gasoline</v>
      </c>
    </row>
    <row r="618" spans="1:15" ht="15" customHeight="1" x14ac:dyDescent="0.25">
      <c r="A618" s="1">
        <v>2022</v>
      </c>
      <c r="B618" s="1" t="s">
        <v>293</v>
      </c>
      <c r="C618" s="1" t="s">
        <v>2175</v>
      </c>
      <c r="D618" s="1" t="s">
        <v>2176</v>
      </c>
      <c r="E618" s="1" t="s">
        <v>2137</v>
      </c>
      <c r="F618" s="1" t="s">
        <v>2177</v>
      </c>
      <c r="G618" s="1" t="s">
        <v>105</v>
      </c>
      <c r="H618" s="1" t="s">
        <v>437</v>
      </c>
      <c r="I618" s="1">
        <v>2.4</v>
      </c>
      <c r="J618" s="1">
        <v>2023</v>
      </c>
      <c r="K618" s="1">
        <v>394139</v>
      </c>
      <c r="L618" s="1">
        <v>0</v>
      </c>
      <c r="M618" s="1">
        <f t="array" ref="M618">SUMPRODUCT(MAX(ISNUMBER(SEARCH('Class Rules'!$B$6:$B$85,$E618))*ISNUMBER(SEARCH('Class Rules'!$C$6:$C$85,$F618))*'Class Rules'!$A$6:$A$85))</f>
        <v>0</v>
      </c>
      <c r="N618" s="1" t="str">
        <f t="array" ref="N618">IF($M618=0,'Class Rules'!$D$3,INDEX('Class Rules'!$D$6:$D$85,MATCH($M618,'Class Rules'!$A$6:$A$85,0)))</f>
        <v>Passenger LDV</v>
      </c>
      <c r="O618" s="1" t="str">
        <f t="array" ref="O618">IF(SUMPRODUCT(MAX(ISNUMBER(SEARCH(Fuel_Rules!$A$6:$A$30,$E618))*ISNUMBER(SEARCH(Fuel_Rules!$B$6:$B$30,$F618))*(Fuel_Rules!$A$6:$A$30&lt;&gt;"")))&gt;0,"Plug-in hybrid",IF($G618="Diesel","Diesel","Gasoline"))</f>
        <v>Diesel</v>
      </c>
    </row>
    <row r="619" spans="1:15" ht="15" customHeight="1" x14ac:dyDescent="0.25">
      <c r="A619" s="1">
        <v>2022</v>
      </c>
      <c r="B619" s="1" t="s">
        <v>293</v>
      </c>
      <c r="C619" s="1" t="s">
        <v>2178</v>
      </c>
      <c r="D619" s="1" t="s">
        <v>2179</v>
      </c>
      <c r="E619" s="1" t="s">
        <v>2137</v>
      </c>
      <c r="F619" s="1" t="s">
        <v>2180</v>
      </c>
      <c r="G619" s="1" t="s">
        <v>105</v>
      </c>
      <c r="H619" s="1" t="s">
        <v>437</v>
      </c>
      <c r="I619" s="1">
        <v>2.4</v>
      </c>
      <c r="J619" s="1">
        <v>2023</v>
      </c>
      <c r="K619" s="1">
        <v>211556</v>
      </c>
      <c r="L619" s="1">
        <v>0</v>
      </c>
      <c r="M619" s="1">
        <f t="array" ref="M619">SUMPRODUCT(MAX(ISNUMBER(SEARCH('Class Rules'!$B$6:$B$85,$E619))*ISNUMBER(SEARCH('Class Rules'!$C$6:$C$85,$F619))*'Class Rules'!$A$6:$A$85))</f>
        <v>16</v>
      </c>
      <c r="N619" s="1" t="str">
        <f t="array" ref="N619">IF($M619=0,'Class Rules'!$D$3,INDEX('Class Rules'!$D$6:$D$85,MATCH($M619,'Class Rules'!$A$6:$A$85,0)))</f>
        <v>Freight LDV</v>
      </c>
      <c r="O619" s="1" t="str">
        <f t="array" ref="O619">IF(SUMPRODUCT(MAX(ISNUMBER(SEARCH(Fuel_Rules!$A$6:$A$30,$E619))*ISNUMBER(SEARCH(Fuel_Rules!$B$6:$B$30,$F619))*(Fuel_Rules!$A$6:$A$30&lt;&gt;"")))&gt;0,"Plug-in hybrid",IF($G619="Diesel","Diesel","Gasoline"))</f>
        <v>Diesel</v>
      </c>
    </row>
    <row r="620" spans="1:15" ht="15" customHeight="1" x14ac:dyDescent="0.25">
      <c r="A620" s="1">
        <v>2022</v>
      </c>
      <c r="B620" s="1" t="s">
        <v>293</v>
      </c>
      <c r="C620" s="1" t="s">
        <v>2181</v>
      </c>
      <c r="D620" s="1" t="s">
        <v>2182</v>
      </c>
      <c r="E620" s="1" t="s">
        <v>2137</v>
      </c>
      <c r="F620" s="1" t="s">
        <v>2183</v>
      </c>
      <c r="G620" s="1" t="s">
        <v>105</v>
      </c>
      <c r="H620" s="1" t="s">
        <v>437</v>
      </c>
      <c r="I620" s="1">
        <v>2.4</v>
      </c>
      <c r="J620" s="1">
        <v>2023</v>
      </c>
      <c r="K620" s="1">
        <v>230458</v>
      </c>
      <c r="L620" s="1">
        <v>0</v>
      </c>
      <c r="M620" s="1">
        <f t="array" ref="M620">SUMPRODUCT(MAX(ISNUMBER(SEARCH('Class Rules'!$B$6:$B$85,$E620))*ISNUMBER(SEARCH('Class Rules'!$C$6:$C$85,$F620))*'Class Rules'!$A$6:$A$85))</f>
        <v>16</v>
      </c>
      <c r="N620" s="1" t="str">
        <f t="array" ref="N620">IF($M620=0,'Class Rules'!$D$3,INDEX('Class Rules'!$D$6:$D$85,MATCH($M620,'Class Rules'!$A$6:$A$85,0)))</f>
        <v>Freight LDV</v>
      </c>
      <c r="O620" s="1" t="str">
        <f t="array" ref="O620">IF(SUMPRODUCT(MAX(ISNUMBER(SEARCH(Fuel_Rules!$A$6:$A$30,$E620))*ISNUMBER(SEARCH(Fuel_Rules!$B$6:$B$30,$F620))*(Fuel_Rules!$A$6:$A$30&lt;&gt;"")))&gt;0,"Plug-in hybrid",IF($G620="Diesel","Diesel","Gasoline"))</f>
        <v>Diesel</v>
      </c>
    </row>
    <row r="621" spans="1:15" ht="15" customHeight="1" x14ac:dyDescent="0.25">
      <c r="A621" s="1">
        <v>2022</v>
      </c>
      <c r="B621" s="1" t="s">
        <v>293</v>
      </c>
      <c r="C621" s="1" t="s">
        <v>2184</v>
      </c>
      <c r="D621" s="1" t="s">
        <v>2185</v>
      </c>
      <c r="E621" s="1" t="s">
        <v>2137</v>
      </c>
      <c r="F621" s="1" t="s">
        <v>2186</v>
      </c>
      <c r="G621" s="1" t="s">
        <v>105</v>
      </c>
      <c r="H621" s="1" t="s">
        <v>298</v>
      </c>
      <c r="I621" s="1">
        <v>2.4</v>
      </c>
      <c r="J621" s="1">
        <v>2023</v>
      </c>
      <c r="K621" s="1">
        <v>210551</v>
      </c>
      <c r="L621" s="1">
        <v>0</v>
      </c>
      <c r="M621" s="1">
        <f t="array" ref="M621">SUMPRODUCT(MAX(ISNUMBER(SEARCH('Class Rules'!$B$6:$B$85,$E621))*ISNUMBER(SEARCH('Class Rules'!$C$6:$C$85,$F621))*'Class Rules'!$A$6:$A$85))</f>
        <v>16</v>
      </c>
      <c r="N621" s="1" t="str">
        <f t="array" ref="N621">IF($M621=0,'Class Rules'!$D$3,INDEX('Class Rules'!$D$6:$D$85,MATCH($M621,'Class Rules'!$A$6:$A$85,0)))</f>
        <v>Freight LDV</v>
      </c>
      <c r="O621" s="1" t="str">
        <f t="array" ref="O621">IF(SUMPRODUCT(MAX(ISNUMBER(SEARCH(Fuel_Rules!$A$6:$A$30,$E621))*ISNUMBER(SEARCH(Fuel_Rules!$B$6:$B$30,$F621))*(Fuel_Rules!$A$6:$A$30&lt;&gt;"")))&gt;0,"Plug-in hybrid",IF($G621="Diesel","Diesel","Gasoline"))</f>
        <v>Diesel</v>
      </c>
    </row>
    <row r="622" spans="1:15" ht="15" customHeight="1" x14ac:dyDescent="0.25">
      <c r="A622" s="1">
        <v>2022</v>
      </c>
      <c r="B622" s="1" t="s">
        <v>293</v>
      </c>
      <c r="C622" s="1" t="s">
        <v>2187</v>
      </c>
      <c r="D622" s="1" t="s">
        <v>2188</v>
      </c>
      <c r="E622" s="1" t="s">
        <v>2137</v>
      </c>
      <c r="F622" s="1" t="s">
        <v>2189</v>
      </c>
      <c r="G622" s="1" t="s">
        <v>103</v>
      </c>
      <c r="H622" s="1" t="s">
        <v>437</v>
      </c>
      <c r="I622" s="1">
        <v>2</v>
      </c>
      <c r="J622" s="1">
        <v>2023</v>
      </c>
      <c r="K622" s="1">
        <v>150878</v>
      </c>
      <c r="L622" s="1">
        <v>0</v>
      </c>
      <c r="M622" s="1">
        <f t="array" ref="M622">SUMPRODUCT(MAX(ISNUMBER(SEARCH('Class Rules'!$B$6:$B$85,$E622))*ISNUMBER(SEARCH('Class Rules'!$C$6:$C$85,$F622))*'Class Rules'!$A$6:$A$85))</f>
        <v>0</v>
      </c>
      <c r="N622" s="1" t="str">
        <f t="array" ref="N622">IF($M622=0,'Class Rules'!$D$3,INDEX('Class Rules'!$D$6:$D$85,MATCH($M622,'Class Rules'!$A$6:$A$85,0)))</f>
        <v>Passenger LDV</v>
      </c>
      <c r="O622" s="1" t="str">
        <f t="array" ref="O622">IF(SUMPRODUCT(MAX(ISNUMBER(SEARCH(Fuel_Rules!$A$6:$A$30,$E622))*ISNUMBER(SEARCH(Fuel_Rules!$B$6:$B$30,$F622))*(Fuel_Rules!$A$6:$A$30&lt;&gt;"")))&gt;0,"Plug-in hybrid",IF($G622="Diesel","Diesel","Gasoline"))</f>
        <v>Gasoline</v>
      </c>
    </row>
    <row r="623" spans="1:15" ht="15" customHeight="1" x14ac:dyDescent="0.25">
      <c r="A623" s="1">
        <v>2022</v>
      </c>
      <c r="B623" s="1" t="s">
        <v>293</v>
      </c>
      <c r="C623" s="1" t="s">
        <v>2190</v>
      </c>
      <c r="D623" s="1" t="s">
        <v>2191</v>
      </c>
      <c r="E623" s="1" t="s">
        <v>2137</v>
      </c>
      <c r="F623" s="1" t="s">
        <v>2192</v>
      </c>
      <c r="G623" s="1" t="s">
        <v>103</v>
      </c>
      <c r="H623" s="1" t="s">
        <v>437</v>
      </c>
      <c r="I623" s="1">
        <v>2</v>
      </c>
      <c r="J623" s="1">
        <v>2023</v>
      </c>
      <c r="K623" s="1">
        <v>178544</v>
      </c>
      <c r="L623" s="1">
        <v>0</v>
      </c>
      <c r="M623" s="1">
        <f t="array" ref="M623">SUMPRODUCT(MAX(ISNUMBER(SEARCH('Class Rules'!$B$6:$B$85,$E623))*ISNUMBER(SEARCH('Class Rules'!$C$6:$C$85,$F623))*'Class Rules'!$A$6:$A$85))</f>
        <v>0</v>
      </c>
      <c r="N623" s="1" t="str">
        <f t="array" ref="N623">IF($M623=0,'Class Rules'!$D$3,INDEX('Class Rules'!$D$6:$D$85,MATCH($M623,'Class Rules'!$A$6:$A$85,0)))</f>
        <v>Passenger LDV</v>
      </c>
      <c r="O623" s="1" t="str">
        <f t="array" ref="O623">IF(SUMPRODUCT(MAX(ISNUMBER(SEARCH(Fuel_Rules!$A$6:$A$30,$E623))*ISNUMBER(SEARCH(Fuel_Rules!$B$6:$B$30,$F623))*(Fuel_Rules!$A$6:$A$30&lt;&gt;"")))&gt;0,"Plug-in hybrid",IF($G623="Diesel","Diesel","Gasoline"))</f>
        <v>Gasoline</v>
      </c>
    </row>
    <row r="624" spans="1:15" ht="15" customHeight="1" x14ac:dyDescent="0.25">
      <c r="A624" s="1">
        <v>2022</v>
      </c>
      <c r="B624" s="1" t="s">
        <v>293</v>
      </c>
      <c r="C624" s="1" t="s">
        <v>2193</v>
      </c>
      <c r="D624" s="1" t="s">
        <v>2194</v>
      </c>
      <c r="E624" s="1" t="s">
        <v>2137</v>
      </c>
      <c r="F624" s="1" t="s">
        <v>2195</v>
      </c>
      <c r="G624" s="1" t="s">
        <v>103</v>
      </c>
      <c r="H624" s="1" t="s">
        <v>437</v>
      </c>
      <c r="I624" s="1">
        <v>2</v>
      </c>
      <c r="J624" s="1">
        <v>2023</v>
      </c>
      <c r="K624" s="1">
        <v>171494</v>
      </c>
      <c r="L624" s="1">
        <v>0</v>
      </c>
      <c r="M624" s="1">
        <f t="array" ref="M624">SUMPRODUCT(MAX(ISNUMBER(SEARCH('Class Rules'!$B$6:$B$85,$E624))*ISNUMBER(SEARCH('Class Rules'!$C$6:$C$85,$F624))*'Class Rules'!$A$6:$A$85))</f>
        <v>0</v>
      </c>
      <c r="N624" s="1" t="str">
        <f t="array" ref="N624">IF($M624=0,'Class Rules'!$D$3,INDEX('Class Rules'!$D$6:$D$85,MATCH($M624,'Class Rules'!$A$6:$A$85,0)))</f>
        <v>Passenger LDV</v>
      </c>
      <c r="O624" s="1" t="str">
        <f t="array" ref="O624">IF(SUMPRODUCT(MAX(ISNUMBER(SEARCH(Fuel_Rules!$A$6:$A$30,$E624))*ISNUMBER(SEARCH(Fuel_Rules!$B$6:$B$30,$F624))*(Fuel_Rules!$A$6:$A$30&lt;&gt;"")))&gt;0,"Plug-in hybrid",IF($G624="Diesel","Diesel","Gasoline"))</f>
        <v>Gasoline</v>
      </c>
    </row>
    <row r="625" spans="1:15" ht="15" customHeight="1" x14ac:dyDescent="0.25">
      <c r="A625" s="1">
        <v>2022</v>
      </c>
      <c r="B625" s="1" t="s">
        <v>293</v>
      </c>
      <c r="C625" s="1" t="s">
        <v>2196</v>
      </c>
      <c r="D625" s="1" t="s">
        <v>2197</v>
      </c>
      <c r="E625" s="1" t="s">
        <v>2137</v>
      </c>
      <c r="F625" s="1" t="s">
        <v>2198</v>
      </c>
      <c r="G625" s="1" t="s">
        <v>103</v>
      </c>
      <c r="H625" s="1" t="s">
        <v>437</v>
      </c>
      <c r="I625" s="1">
        <v>1.5</v>
      </c>
      <c r="J625" s="1">
        <v>2023</v>
      </c>
      <c r="K625" s="1">
        <v>183220</v>
      </c>
      <c r="L625" s="1">
        <v>0</v>
      </c>
      <c r="M625" s="1">
        <f t="array" ref="M625">SUMPRODUCT(MAX(ISNUMBER(SEARCH('Class Rules'!$B$6:$B$85,$E625))*ISNUMBER(SEARCH('Class Rules'!$C$6:$C$85,$F625))*'Class Rules'!$A$6:$A$85))</f>
        <v>0</v>
      </c>
      <c r="N625" s="1" t="str">
        <f t="array" ref="N625">IF($M625=0,'Class Rules'!$D$3,INDEX('Class Rules'!$D$6:$D$85,MATCH($M625,'Class Rules'!$A$6:$A$85,0)))</f>
        <v>Passenger LDV</v>
      </c>
      <c r="O625" s="1" t="str">
        <f t="array" ref="O625">IF(SUMPRODUCT(MAX(ISNUMBER(SEARCH(Fuel_Rules!$A$6:$A$30,$E625))*ISNUMBER(SEARCH(Fuel_Rules!$B$6:$B$30,$F625))*(Fuel_Rules!$A$6:$A$30&lt;&gt;"")))&gt;0,"Plug-in hybrid",IF($G625="Diesel","Diesel","Gasoline"))</f>
        <v>Gasoline</v>
      </c>
    </row>
    <row r="626" spans="1:15" ht="15" customHeight="1" x14ac:dyDescent="0.25">
      <c r="A626" s="1">
        <v>2022</v>
      </c>
      <c r="B626" s="1" t="s">
        <v>293</v>
      </c>
      <c r="C626" s="1" t="s">
        <v>2199</v>
      </c>
      <c r="D626" s="1" t="s">
        <v>2200</v>
      </c>
      <c r="E626" s="1" t="s">
        <v>2137</v>
      </c>
      <c r="F626" s="1" t="s">
        <v>2201</v>
      </c>
      <c r="G626" s="1" t="s">
        <v>103</v>
      </c>
      <c r="H626" s="1" t="s">
        <v>437</v>
      </c>
      <c r="I626" s="1">
        <v>1.5</v>
      </c>
      <c r="J626" s="1">
        <v>2023</v>
      </c>
      <c r="K626" s="1">
        <v>231316</v>
      </c>
      <c r="L626" s="1">
        <v>0</v>
      </c>
      <c r="M626" s="1">
        <f t="array" ref="M626">SUMPRODUCT(MAX(ISNUMBER(SEARCH('Class Rules'!$B$6:$B$85,$E626))*ISNUMBER(SEARCH('Class Rules'!$C$6:$C$85,$F626))*'Class Rules'!$A$6:$A$85))</f>
        <v>0</v>
      </c>
      <c r="N626" s="1" t="str">
        <f t="array" ref="N626">IF($M626=0,'Class Rules'!$D$3,INDEX('Class Rules'!$D$6:$D$85,MATCH($M626,'Class Rules'!$A$6:$A$85,0)))</f>
        <v>Passenger LDV</v>
      </c>
      <c r="O626" s="1" t="str">
        <f t="array" ref="O626">IF(SUMPRODUCT(MAX(ISNUMBER(SEARCH(Fuel_Rules!$A$6:$A$30,$E626))*ISNUMBER(SEARCH(Fuel_Rules!$B$6:$B$30,$F626))*(Fuel_Rules!$A$6:$A$30&lt;&gt;"")))&gt;0,"Plug-in hybrid",IF($G626="Diesel","Diesel","Gasoline"))</f>
        <v>Gasoline</v>
      </c>
    </row>
    <row r="627" spans="1:15" ht="15" customHeight="1" x14ac:dyDescent="0.25">
      <c r="A627" s="1">
        <v>2022</v>
      </c>
      <c r="B627" s="1" t="s">
        <v>293</v>
      </c>
      <c r="C627" s="1" t="s">
        <v>2202</v>
      </c>
      <c r="D627" s="1" t="s">
        <v>2203</v>
      </c>
      <c r="E627" s="1" t="s">
        <v>2137</v>
      </c>
      <c r="F627" s="1" t="s">
        <v>2204</v>
      </c>
      <c r="G627" s="1" t="s">
        <v>105</v>
      </c>
      <c r="H627" s="1" t="s">
        <v>437</v>
      </c>
      <c r="I627" s="1">
        <v>2.4</v>
      </c>
      <c r="J627" s="1">
        <v>2023</v>
      </c>
      <c r="K627" s="1">
        <v>232474</v>
      </c>
      <c r="L627" s="1">
        <v>0</v>
      </c>
      <c r="M627" s="1">
        <f t="array" ref="M627">SUMPRODUCT(MAX(ISNUMBER(SEARCH('Class Rules'!$B$6:$B$85,$E627))*ISNUMBER(SEARCH('Class Rules'!$C$6:$C$85,$F627))*'Class Rules'!$A$6:$A$85))</f>
        <v>16</v>
      </c>
      <c r="N627" s="1" t="str">
        <f t="array" ref="N627">IF($M627=0,'Class Rules'!$D$3,INDEX('Class Rules'!$D$6:$D$85,MATCH($M627,'Class Rules'!$A$6:$A$85,0)))</f>
        <v>Freight LDV</v>
      </c>
      <c r="O627" s="1" t="str">
        <f t="array" ref="O627">IF(SUMPRODUCT(MAX(ISNUMBER(SEARCH(Fuel_Rules!$A$6:$A$30,$E627))*ISNUMBER(SEARCH(Fuel_Rules!$B$6:$B$30,$F627))*(Fuel_Rules!$A$6:$A$30&lt;&gt;"")))&gt;0,"Plug-in hybrid",IF($G627="Diesel","Diesel","Gasoline"))</f>
        <v>Diesel</v>
      </c>
    </row>
    <row r="628" spans="1:15" ht="15" customHeight="1" x14ac:dyDescent="0.25">
      <c r="A628" s="1">
        <v>2022</v>
      </c>
      <c r="B628" s="1" t="s">
        <v>293</v>
      </c>
      <c r="C628" s="1" t="s">
        <v>2205</v>
      </c>
      <c r="D628" s="1" t="s">
        <v>2206</v>
      </c>
      <c r="E628" s="1" t="s">
        <v>2137</v>
      </c>
      <c r="F628" s="1" t="s">
        <v>2207</v>
      </c>
      <c r="G628" s="1" t="s">
        <v>105</v>
      </c>
      <c r="H628" s="1" t="s">
        <v>437</v>
      </c>
      <c r="I628" s="1">
        <v>3.2</v>
      </c>
      <c r="J628" s="1">
        <v>2023</v>
      </c>
      <c r="K628" s="1">
        <v>356989</v>
      </c>
      <c r="L628" s="1">
        <v>0</v>
      </c>
      <c r="M628" s="1">
        <f t="array" ref="M628">SUMPRODUCT(MAX(ISNUMBER(SEARCH('Class Rules'!$B$6:$B$85,$E628))*ISNUMBER(SEARCH('Class Rules'!$C$6:$C$85,$F628))*'Class Rules'!$A$6:$A$85))</f>
        <v>0</v>
      </c>
      <c r="N628" s="1" t="str">
        <f t="array" ref="N628">IF($M628=0,'Class Rules'!$D$3,INDEX('Class Rules'!$D$6:$D$85,MATCH($M628,'Class Rules'!$A$6:$A$85,0)))</f>
        <v>Passenger LDV</v>
      </c>
      <c r="O628" s="1" t="str">
        <f t="array" ref="O628">IF(SUMPRODUCT(MAX(ISNUMBER(SEARCH(Fuel_Rules!$A$6:$A$30,$E628))*ISNUMBER(SEARCH(Fuel_Rules!$B$6:$B$30,$F628))*(Fuel_Rules!$A$6:$A$30&lt;&gt;"")))&gt;0,"Plug-in hybrid",IF($G628="Diesel","Diesel","Gasoline"))</f>
        <v>Diesel</v>
      </c>
    </row>
    <row r="629" spans="1:15" ht="15" customHeight="1" x14ac:dyDescent="0.25">
      <c r="A629" s="1">
        <v>2022</v>
      </c>
      <c r="B629" s="1" t="s">
        <v>293</v>
      </c>
      <c r="C629" s="1" t="s">
        <v>2208</v>
      </c>
      <c r="D629" s="1" t="s">
        <v>2209</v>
      </c>
      <c r="E629" s="1" t="s">
        <v>2137</v>
      </c>
      <c r="F629" s="1" t="s">
        <v>2210</v>
      </c>
      <c r="G629" s="1" t="s">
        <v>103</v>
      </c>
      <c r="H629" s="1" t="s">
        <v>437</v>
      </c>
      <c r="I629" s="1">
        <v>1.5</v>
      </c>
      <c r="J629" s="1">
        <v>2023</v>
      </c>
      <c r="K629" s="1">
        <v>223250</v>
      </c>
      <c r="L629" s="1">
        <v>0</v>
      </c>
      <c r="M629" s="1">
        <f t="array" ref="M629">SUMPRODUCT(MAX(ISNUMBER(SEARCH('Class Rules'!$B$6:$B$85,$E629))*ISNUMBER(SEARCH('Class Rules'!$C$6:$C$85,$F629))*'Class Rules'!$A$6:$A$85))</f>
        <v>0</v>
      </c>
      <c r="N629" s="1" t="str">
        <f t="array" ref="N629">IF($M629=0,'Class Rules'!$D$3,INDEX('Class Rules'!$D$6:$D$85,MATCH($M629,'Class Rules'!$A$6:$A$85,0)))</f>
        <v>Passenger LDV</v>
      </c>
      <c r="O629" s="1" t="str">
        <f t="array" ref="O629">IF(SUMPRODUCT(MAX(ISNUMBER(SEARCH(Fuel_Rules!$A$6:$A$30,$E629))*ISNUMBER(SEARCH(Fuel_Rules!$B$6:$B$30,$F629))*(Fuel_Rules!$A$6:$A$30&lt;&gt;"")))&gt;0,"Plug-in hybrid",IF($G629="Diesel","Diesel","Gasoline"))</f>
        <v>Gasoline</v>
      </c>
    </row>
    <row r="630" spans="1:15" ht="15" customHeight="1" x14ac:dyDescent="0.25">
      <c r="A630" s="1">
        <v>2022</v>
      </c>
      <c r="B630" s="1" t="s">
        <v>293</v>
      </c>
      <c r="C630" s="1" t="s">
        <v>2211</v>
      </c>
      <c r="D630" s="1" t="s">
        <v>2212</v>
      </c>
      <c r="E630" s="1" t="s">
        <v>2137</v>
      </c>
      <c r="F630" s="1" t="s">
        <v>2213</v>
      </c>
      <c r="G630" s="1" t="s">
        <v>103</v>
      </c>
      <c r="H630" s="1" t="s">
        <v>437</v>
      </c>
      <c r="I630" s="1">
        <v>2</v>
      </c>
      <c r="J630" s="1">
        <v>2023</v>
      </c>
      <c r="K630" s="1">
        <v>185602</v>
      </c>
      <c r="L630" s="1">
        <v>0</v>
      </c>
      <c r="M630" s="1">
        <f t="array" ref="M630">SUMPRODUCT(MAX(ISNUMBER(SEARCH('Class Rules'!$B$6:$B$85,$E630))*ISNUMBER(SEARCH('Class Rules'!$C$6:$C$85,$F630))*'Class Rules'!$A$6:$A$85))</f>
        <v>0</v>
      </c>
      <c r="N630" s="1" t="str">
        <f t="array" ref="N630">IF($M630=0,'Class Rules'!$D$3,INDEX('Class Rules'!$D$6:$D$85,MATCH($M630,'Class Rules'!$A$6:$A$85,0)))</f>
        <v>Passenger LDV</v>
      </c>
      <c r="O630" s="1" t="str">
        <f t="array" ref="O630">IF(SUMPRODUCT(MAX(ISNUMBER(SEARCH(Fuel_Rules!$A$6:$A$30,$E630))*ISNUMBER(SEARCH(Fuel_Rules!$B$6:$B$30,$F630))*(Fuel_Rules!$A$6:$A$30&lt;&gt;"")))&gt;0,"Plug-in hybrid",IF($G630="Diesel","Diesel","Gasoline"))</f>
        <v>Gasoline</v>
      </c>
    </row>
    <row r="631" spans="1:15" ht="15" customHeight="1" x14ac:dyDescent="0.25">
      <c r="A631" s="1">
        <v>2022</v>
      </c>
      <c r="B631" s="1" t="s">
        <v>293</v>
      </c>
      <c r="C631" s="1" t="s">
        <v>2214</v>
      </c>
      <c r="D631" s="1" t="s">
        <v>2215</v>
      </c>
      <c r="E631" s="1" t="s">
        <v>2137</v>
      </c>
      <c r="F631" s="1" t="s">
        <v>2216</v>
      </c>
      <c r="G631" s="1" t="s">
        <v>103</v>
      </c>
      <c r="H631" s="1" t="s">
        <v>437</v>
      </c>
      <c r="I631" s="1">
        <v>2</v>
      </c>
      <c r="J631" s="1">
        <v>2023</v>
      </c>
      <c r="K631" s="1">
        <v>178544</v>
      </c>
      <c r="L631" s="1">
        <v>0</v>
      </c>
      <c r="M631" s="1">
        <f t="array" ref="M631">SUMPRODUCT(MAX(ISNUMBER(SEARCH('Class Rules'!$B$6:$B$85,$E631))*ISNUMBER(SEARCH('Class Rules'!$C$6:$C$85,$F631))*'Class Rules'!$A$6:$A$85))</f>
        <v>0</v>
      </c>
      <c r="N631" s="1" t="str">
        <f t="array" ref="N631">IF($M631=0,'Class Rules'!$D$3,INDEX('Class Rules'!$D$6:$D$85,MATCH($M631,'Class Rules'!$A$6:$A$85,0)))</f>
        <v>Passenger LDV</v>
      </c>
      <c r="O631" s="1" t="str">
        <f t="array" ref="O631">IF(SUMPRODUCT(MAX(ISNUMBER(SEARCH(Fuel_Rules!$A$6:$A$30,$E631))*ISNUMBER(SEARCH(Fuel_Rules!$B$6:$B$30,$F631))*(Fuel_Rules!$A$6:$A$30&lt;&gt;"")))&gt;0,"Plug-in hybrid",IF($G631="Diesel","Diesel","Gasoline"))</f>
        <v>Gasoline</v>
      </c>
    </row>
    <row r="632" spans="1:15" ht="15" customHeight="1" x14ac:dyDescent="0.25">
      <c r="A632" s="1">
        <v>2022</v>
      </c>
      <c r="B632" s="1" t="s">
        <v>293</v>
      </c>
      <c r="C632" s="1" t="s">
        <v>2217</v>
      </c>
      <c r="D632" s="1" t="s">
        <v>2218</v>
      </c>
      <c r="E632" s="1" t="s">
        <v>2137</v>
      </c>
      <c r="F632" s="1" t="s">
        <v>2219</v>
      </c>
      <c r="G632" s="1" t="s">
        <v>103</v>
      </c>
      <c r="H632" s="1" t="s">
        <v>437</v>
      </c>
      <c r="I632" s="1">
        <v>3</v>
      </c>
      <c r="J632" s="1">
        <v>2023</v>
      </c>
      <c r="K632" s="1">
        <v>281121</v>
      </c>
      <c r="L632" s="1">
        <v>0</v>
      </c>
      <c r="M632" s="1">
        <f t="array" ref="M632">SUMPRODUCT(MAX(ISNUMBER(SEARCH('Class Rules'!$B$6:$B$85,$E632))*ISNUMBER(SEARCH('Class Rules'!$C$6:$C$85,$F632))*'Class Rules'!$A$6:$A$85))</f>
        <v>0</v>
      </c>
      <c r="N632" s="1" t="str">
        <f t="array" ref="N632">IF($M632=0,'Class Rules'!$D$3,INDEX('Class Rules'!$D$6:$D$85,MATCH($M632,'Class Rules'!$A$6:$A$85,0)))</f>
        <v>Passenger LDV</v>
      </c>
      <c r="O632" s="1" t="str">
        <f t="array" ref="O632">IF(SUMPRODUCT(MAX(ISNUMBER(SEARCH(Fuel_Rules!$A$6:$A$30,$E632))*ISNUMBER(SEARCH(Fuel_Rules!$B$6:$B$30,$F632))*(Fuel_Rules!$A$6:$A$30&lt;&gt;"")))&gt;0,"Plug-in hybrid",IF($G632="Diesel","Diesel","Gasoline"))</f>
        <v>Gasoline</v>
      </c>
    </row>
    <row r="633" spans="1:15" ht="15" customHeight="1" x14ac:dyDescent="0.25">
      <c r="A633" s="1">
        <v>2022</v>
      </c>
      <c r="B633" s="1" t="s">
        <v>293</v>
      </c>
      <c r="C633" s="1" t="s">
        <v>2220</v>
      </c>
      <c r="D633" s="1" t="s">
        <v>2221</v>
      </c>
      <c r="E633" s="1" t="s">
        <v>2222</v>
      </c>
      <c r="F633" s="1" t="s">
        <v>2223</v>
      </c>
      <c r="G633" s="1" t="s">
        <v>103</v>
      </c>
      <c r="H633" s="1" t="s">
        <v>437</v>
      </c>
      <c r="I633" s="1">
        <v>2</v>
      </c>
      <c r="J633" s="1">
        <v>2023</v>
      </c>
      <c r="K633" s="1">
        <v>98552</v>
      </c>
      <c r="L633" s="1">
        <v>0</v>
      </c>
      <c r="M633" s="1">
        <f t="array" ref="M633">SUMPRODUCT(MAX(ISNUMBER(SEARCH('Class Rules'!$B$6:$B$85,$E633))*ISNUMBER(SEARCH('Class Rules'!$C$6:$C$85,$F633))*'Class Rules'!$A$6:$A$85))</f>
        <v>0</v>
      </c>
      <c r="N633" s="1" t="str">
        <f t="array" ref="N633">IF($M633=0,'Class Rules'!$D$3,INDEX('Class Rules'!$D$6:$D$85,MATCH($M633,'Class Rules'!$A$6:$A$85,0)))</f>
        <v>Passenger LDV</v>
      </c>
      <c r="O633" s="1" t="str">
        <f t="array" ref="O633">IF(SUMPRODUCT(MAX(ISNUMBER(SEARCH(Fuel_Rules!$A$6:$A$30,$E633))*ISNUMBER(SEARCH(Fuel_Rules!$B$6:$B$30,$F633))*(Fuel_Rules!$A$6:$A$30&lt;&gt;"")))&gt;0,"Plug-in hybrid",IF($G633="Diesel","Diesel","Gasoline"))</f>
        <v>Gasoline</v>
      </c>
    </row>
    <row r="634" spans="1:15" ht="15" customHeight="1" x14ac:dyDescent="0.25">
      <c r="A634" s="1">
        <v>2022</v>
      </c>
      <c r="B634" s="1" t="s">
        <v>293</v>
      </c>
      <c r="C634" s="1" t="s">
        <v>2224</v>
      </c>
      <c r="D634" s="1" t="s">
        <v>2225</v>
      </c>
      <c r="E634" s="1" t="s">
        <v>2222</v>
      </c>
      <c r="F634" s="1" t="s">
        <v>2226</v>
      </c>
      <c r="G634" s="1" t="s">
        <v>103</v>
      </c>
      <c r="H634" s="1" t="s">
        <v>298</v>
      </c>
      <c r="I634" s="1">
        <v>1</v>
      </c>
      <c r="J634" s="1">
        <v>2023</v>
      </c>
      <c r="K634" s="1">
        <v>61521</v>
      </c>
      <c r="L634" s="1">
        <v>0</v>
      </c>
      <c r="M634" s="1">
        <f t="array" ref="M634">SUMPRODUCT(MAX(ISNUMBER(SEARCH('Class Rules'!$B$6:$B$85,$E634))*ISNUMBER(SEARCH('Class Rules'!$C$6:$C$85,$F634))*'Class Rules'!$A$6:$A$85))</f>
        <v>0</v>
      </c>
      <c r="N634" s="1" t="str">
        <f t="array" ref="N634">IF($M634=0,'Class Rules'!$D$3,INDEX('Class Rules'!$D$6:$D$85,MATCH($M634,'Class Rules'!$A$6:$A$85,0)))</f>
        <v>Passenger LDV</v>
      </c>
      <c r="O634" s="1" t="str">
        <f t="array" ref="O634">IF(SUMPRODUCT(MAX(ISNUMBER(SEARCH(Fuel_Rules!$A$6:$A$30,$E634))*ISNUMBER(SEARCH(Fuel_Rules!$B$6:$B$30,$F634))*(Fuel_Rules!$A$6:$A$30&lt;&gt;"")))&gt;0,"Plug-in hybrid",IF($G634="Diesel","Diesel","Gasoline"))</f>
        <v>Gasoline</v>
      </c>
    </row>
    <row r="635" spans="1:15" ht="15" customHeight="1" x14ac:dyDescent="0.25">
      <c r="A635" s="1">
        <v>2022</v>
      </c>
      <c r="B635" s="1" t="s">
        <v>293</v>
      </c>
      <c r="C635" s="1" t="s">
        <v>2227</v>
      </c>
      <c r="D635" s="1" t="s">
        <v>2228</v>
      </c>
      <c r="E635" s="1" t="s">
        <v>2222</v>
      </c>
      <c r="F635" s="1" t="s">
        <v>2229</v>
      </c>
      <c r="G635" s="1" t="s">
        <v>103</v>
      </c>
      <c r="H635" s="1" t="s">
        <v>437</v>
      </c>
      <c r="I635" s="1">
        <v>2</v>
      </c>
      <c r="J635" s="1">
        <v>2023</v>
      </c>
      <c r="K635" s="1">
        <v>90120</v>
      </c>
      <c r="L635" s="1">
        <v>0</v>
      </c>
      <c r="M635" s="1">
        <f t="array" ref="M635">SUMPRODUCT(MAX(ISNUMBER(SEARCH('Class Rules'!$B$6:$B$85,$E635))*ISNUMBER(SEARCH('Class Rules'!$C$6:$C$85,$F635))*'Class Rules'!$A$6:$A$85))</f>
        <v>0</v>
      </c>
      <c r="N635" s="1" t="str">
        <f t="array" ref="N635">IF($M635=0,'Class Rules'!$D$3,INDEX('Class Rules'!$D$6:$D$85,MATCH($M635,'Class Rules'!$A$6:$A$85,0)))</f>
        <v>Passenger LDV</v>
      </c>
      <c r="O635" s="1" t="str">
        <f t="array" ref="O635">IF(SUMPRODUCT(MAX(ISNUMBER(SEARCH(Fuel_Rules!$A$6:$A$30,$E635))*ISNUMBER(SEARCH(Fuel_Rules!$B$6:$B$30,$F635))*(Fuel_Rules!$A$6:$A$30&lt;&gt;"")))&gt;0,"Plug-in hybrid",IF($G635="Diesel","Diesel","Gasoline"))</f>
        <v>Gasoline</v>
      </c>
    </row>
    <row r="636" spans="1:15" ht="15" customHeight="1" x14ac:dyDescent="0.25">
      <c r="A636" s="1">
        <v>2022</v>
      </c>
      <c r="B636" s="1" t="s">
        <v>293</v>
      </c>
      <c r="C636" s="1" t="s">
        <v>2230</v>
      </c>
      <c r="D636" s="1" t="s">
        <v>2231</v>
      </c>
      <c r="E636" s="1" t="s">
        <v>2222</v>
      </c>
      <c r="F636" s="1" t="s">
        <v>2232</v>
      </c>
      <c r="G636" s="1" t="s">
        <v>103</v>
      </c>
      <c r="H636" s="1" t="s">
        <v>437</v>
      </c>
      <c r="I636" s="1">
        <v>2</v>
      </c>
      <c r="J636" s="1">
        <v>2023</v>
      </c>
      <c r="K636" s="1">
        <v>106891</v>
      </c>
      <c r="L636" s="1">
        <v>0</v>
      </c>
      <c r="M636" s="1">
        <f t="array" ref="M636">SUMPRODUCT(MAX(ISNUMBER(SEARCH('Class Rules'!$B$6:$B$85,$E636))*ISNUMBER(SEARCH('Class Rules'!$C$6:$C$85,$F636))*'Class Rules'!$A$6:$A$85))</f>
        <v>0</v>
      </c>
      <c r="N636" s="1" t="str">
        <f t="array" ref="N636">IF($M636=0,'Class Rules'!$D$3,INDEX('Class Rules'!$D$6:$D$85,MATCH($M636,'Class Rules'!$A$6:$A$85,0)))</f>
        <v>Passenger LDV</v>
      </c>
      <c r="O636" s="1" t="str">
        <f t="array" ref="O636">IF(SUMPRODUCT(MAX(ISNUMBER(SEARCH(Fuel_Rules!$A$6:$A$30,$E636))*ISNUMBER(SEARCH(Fuel_Rules!$B$6:$B$30,$F636))*(Fuel_Rules!$A$6:$A$30&lt;&gt;"")))&gt;0,"Plug-in hybrid",IF($G636="Diesel","Diesel","Gasoline"))</f>
        <v>Gasoline</v>
      </c>
    </row>
    <row r="637" spans="1:15" ht="15" customHeight="1" x14ac:dyDescent="0.25">
      <c r="A637" s="1">
        <v>2022</v>
      </c>
      <c r="B637" s="1" t="s">
        <v>293</v>
      </c>
      <c r="C637" s="1" t="s">
        <v>2233</v>
      </c>
      <c r="D637" s="1" t="s">
        <v>2234</v>
      </c>
      <c r="E637" s="1" t="s">
        <v>2222</v>
      </c>
      <c r="F637" s="1" t="s">
        <v>2235</v>
      </c>
      <c r="G637" s="1" t="s">
        <v>103</v>
      </c>
      <c r="H637" s="1" t="s">
        <v>298</v>
      </c>
      <c r="I637" s="1">
        <v>1.6</v>
      </c>
      <c r="J637" s="1">
        <v>2023</v>
      </c>
      <c r="K637" s="1">
        <v>66632</v>
      </c>
      <c r="L637" s="1">
        <v>0</v>
      </c>
      <c r="M637" s="1">
        <f t="array" ref="M637">SUMPRODUCT(MAX(ISNUMBER(SEARCH('Class Rules'!$B$6:$B$85,$E637))*ISNUMBER(SEARCH('Class Rules'!$C$6:$C$85,$F637))*'Class Rules'!$A$6:$A$85))</f>
        <v>0</v>
      </c>
      <c r="N637" s="1" t="str">
        <f t="array" ref="N637">IF($M637=0,'Class Rules'!$D$3,INDEX('Class Rules'!$D$6:$D$85,MATCH($M637,'Class Rules'!$A$6:$A$85,0)))</f>
        <v>Passenger LDV</v>
      </c>
      <c r="O637" s="1" t="str">
        <f t="array" ref="O637">IF(SUMPRODUCT(MAX(ISNUMBER(SEARCH(Fuel_Rules!$A$6:$A$30,$E637))*ISNUMBER(SEARCH(Fuel_Rules!$B$6:$B$30,$F637))*(Fuel_Rules!$A$6:$A$30&lt;&gt;"")))&gt;0,"Plug-in hybrid",IF($G637="Diesel","Diesel","Gasoline"))</f>
        <v>Gasoline</v>
      </c>
    </row>
    <row r="638" spans="1:15" ht="15" customHeight="1" x14ac:dyDescent="0.25">
      <c r="A638" s="1">
        <v>2022</v>
      </c>
      <c r="B638" s="1" t="s">
        <v>293</v>
      </c>
      <c r="C638" s="1" t="s">
        <v>2236</v>
      </c>
      <c r="D638" s="1" t="s">
        <v>2237</v>
      </c>
      <c r="E638" s="1" t="s">
        <v>2222</v>
      </c>
      <c r="F638" s="1" t="s">
        <v>2238</v>
      </c>
      <c r="G638" s="1" t="s">
        <v>103</v>
      </c>
      <c r="H638" s="1" t="s">
        <v>437</v>
      </c>
      <c r="I638" s="1">
        <v>1.6</v>
      </c>
      <c r="J638" s="1">
        <v>2023</v>
      </c>
      <c r="K638" s="1">
        <v>78854</v>
      </c>
      <c r="L638" s="1">
        <v>0</v>
      </c>
      <c r="M638" s="1">
        <f t="array" ref="M638">SUMPRODUCT(MAX(ISNUMBER(SEARCH('Class Rules'!$B$6:$B$85,$E638))*ISNUMBER(SEARCH('Class Rules'!$C$6:$C$85,$F638))*'Class Rules'!$A$6:$A$85))</f>
        <v>0</v>
      </c>
      <c r="N638" s="1" t="str">
        <f t="array" ref="N638">IF($M638=0,'Class Rules'!$D$3,INDEX('Class Rules'!$D$6:$D$85,MATCH($M638,'Class Rules'!$A$6:$A$85,0)))</f>
        <v>Passenger LDV</v>
      </c>
      <c r="O638" s="1" t="str">
        <f t="array" ref="O638">IF(SUMPRODUCT(MAX(ISNUMBER(SEARCH(Fuel_Rules!$A$6:$A$30,$E638))*ISNUMBER(SEARCH(Fuel_Rules!$B$6:$B$30,$F638))*(Fuel_Rules!$A$6:$A$30&lt;&gt;"")))&gt;0,"Plug-in hybrid",IF($G638="Diesel","Diesel","Gasoline"))</f>
        <v>Gasoline</v>
      </c>
    </row>
    <row r="639" spans="1:15" ht="15" customHeight="1" x14ac:dyDescent="0.25">
      <c r="A639" s="1">
        <v>2022</v>
      </c>
      <c r="B639" s="1" t="s">
        <v>293</v>
      </c>
      <c r="C639" s="1" t="s">
        <v>2239</v>
      </c>
      <c r="D639" s="1" t="s">
        <v>2240</v>
      </c>
      <c r="E639" s="1" t="s">
        <v>2222</v>
      </c>
      <c r="F639" s="1" t="s">
        <v>2241</v>
      </c>
      <c r="G639" s="1" t="s">
        <v>103</v>
      </c>
      <c r="H639" s="1" t="s">
        <v>298</v>
      </c>
      <c r="I639" s="1">
        <v>1.6</v>
      </c>
      <c r="J639" s="1">
        <v>2023</v>
      </c>
      <c r="K639" s="1">
        <v>63854</v>
      </c>
      <c r="L639" s="1">
        <v>0</v>
      </c>
      <c r="M639" s="1">
        <f t="array" ref="M639">SUMPRODUCT(MAX(ISNUMBER(SEARCH('Class Rules'!$B$6:$B$85,$E639))*ISNUMBER(SEARCH('Class Rules'!$C$6:$C$85,$F639))*'Class Rules'!$A$6:$A$85))</f>
        <v>0</v>
      </c>
      <c r="N639" s="1" t="str">
        <f t="array" ref="N639">IF($M639=0,'Class Rules'!$D$3,INDEX('Class Rules'!$D$6:$D$85,MATCH($M639,'Class Rules'!$A$6:$A$85,0)))</f>
        <v>Passenger LDV</v>
      </c>
      <c r="O639" s="1" t="str">
        <f t="array" ref="O639">IF(SUMPRODUCT(MAX(ISNUMBER(SEARCH(Fuel_Rules!$A$6:$A$30,$E639))*ISNUMBER(SEARCH(Fuel_Rules!$B$6:$B$30,$F639))*(Fuel_Rules!$A$6:$A$30&lt;&gt;"")))&gt;0,"Plug-in hybrid",IF($G639="Diesel","Diesel","Gasoline"))</f>
        <v>Gasoline</v>
      </c>
    </row>
    <row r="640" spans="1:15" ht="15" customHeight="1" x14ac:dyDescent="0.25">
      <c r="A640" s="1">
        <v>2022</v>
      </c>
      <c r="B640" s="1" t="s">
        <v>293</v>
      </c>
      <c r="C640" s="1" t="s">
        <v>2242</v>
      </c>
      <c r="D640" s="1" t="s">
        <v>2243</v>
      </c>
      <c r="E640" s="1" t="s">
        <v>2222</v>
      </c>
      <c r="F640" s="1" t="s">
        <v>2244</v>
      </c>
      <c r="G640" s="1" t="s">
        <v>103</v>
      </c>
      <c r="H640" s="1" t="s">
        <v>437</v>
      </c>
      <c r="I640" s="1">
        <v>1.6</v>
      </c>
      <c r="J640" s="1">
        <v>2023</v>
      </c>
      <c r="K640" s="1">
        <v>72854</v>
      </c>
      <c r="L640" s="1">
        <v>0</v>
      </c>
      <c r="M640" s="1">
        <f t="array" ref="M640">SUMPRODUCT(MAX(ISNUMBER(SEARCH('Class Rules'!$B$6:$B$85,$E640))*ISNUMBER(SEARCH('Class Rules'!$C$6:$C$85,$F640))*'Class Rules'!$A$6:$A$85))</f>
        <v>0</v>
      </c>
      <c r="N640" s="1" t="str">
        <f t="array" ref="N640">IF($M640=0,'Class Rules'!$D$3,INDEX('Class Rules'!$D$6:$D$85,MATCH($M640,'Class Rules'!$A$6:$A$85,0)))</f>
        <v>Passenger LDV</v>
      </c>
      <c r="O640" s="1" t="str">
        <f t="array" ref="O640">IF(SUMPRODUCT(MAX(ISNUMBER(SEARCH(Fuel_Rules!$A$6:$A$30,$E640))*ISNUMBER(SEARCH(Fuel_Rules!$B$6:$B$30,$F640))*(Fuel_Rules!$A$6:$A$30&lt;&gt;"")))&gt;0,"Plug-in hybrid",IF($G640="Diesel","Diesel","Gasoline"))</f>
        <v>Gasoline</v>
      </c>
    </row>
    <row r="641" spans="1:15" ht="15" customHeight="1" x14ac:dyDescent="0.25">
      <c r="A641" s="1">
        <v>2022</v>
      </c>
      <c r="B641" s="1" t="s">
        <v>293</v>
      </c>
      <c r="C641" s="1" t="s">
        <v>2245</v>
      </c>
      <c r="D641" s="1" t="s">
        <v>2246</v>
      </c>
      <c r="E641" s="1" t="s">
        <v>2222</v>
      </c>
      <c r="F641" s="1" t="s">
        <v>2247</v>
      </c>
      <c r="G641" s="1" t="s">
        <v>103</v>
      </c>
      <c r="H641" s="1" t="s">
        <v>298</v>
      </c>
      <c r="I641" s="1">
        <v>1.6</v>
      </c>
      <c r="J641" s="1">
        <v>2023</v>
      </c>
      <c r="K641" s="1">
        <v>64230</v>
      </c>
      <c r="L641" s="1">
        <v>0</v>
      </c>
      <c r="M641" s="1">
        <f t="array" ref="M641">SUMPRODUCT(MAX(ISNUMBER(SEARCH('Class Rules'!$B$6:$B$85,$E641))*ISNUMBER(SEARCH('Class Rules'!$C$6:$C$85,$F641))*'Class Rules'!$A$6:$A$85))</f>
        <v>0</v>
      </c>
      <c r="N641" s="1" t="str">
        <f t="array" ref="N641">IF($M641=0,'Class Rules'!$D$3,INDEX('Class Rules'!$D$6:$D$85,MATCH($M641,'Class Rules'!$A$6:$A$85,0)))</f>
        <v>Passenger LDV</v>
      </c>
      <c r="O641" s="1" t="str">
        <f t="array" ref="O641">IF(SUMPRODUCT(MAX(ISNUMBER(SEARCH(Fuel_Rules!$A$6:$A$30,$E641))*ISNUMBER(SEARCH(Fuel_Rules!$B$6:$B$30,$F641))*(Fuel_Rules!$A$6:$A$30&lt;&gt;"")))&gt;0,"Plug-in hybrid",IF($G641="Diesel","Diesel","Gasoline"))</f>
        <v>Gasoline</v>
      </c>
    </row>
    <row r="642" spans="1:15" ht="15" customHeight="1" x14ac:dyDescent="0.25">
      <c r="A642" s="1">
        <v>2022</v>
      </c>
      <c r="B642" s="1" t="s">
        <v>293</v>
      </c>
      <c r="C642" s="1" t="s">
        <v>2248</v>
      </c>
      <c r="D642" s="1" t="s">
        <v>2249</v>
      </c>
      <c r="E642" s="1" t="s">
        <v>2222</v>
      </c>
      <c r="F642" s="1" t="s">
        <v>2250</v>
      </c>
      <c r="G642" s="1" t="s">
        <v>103</v>
      </c>
      <c r="H642" s="1" t="s">
        <v>437</v>
      </c>
      <c r="I642" s="1">
        <v>1.6</v>
      </c>
      <c r="J642" s="1">
        <v>2023</v>
      </c>
      <c r="K642" s="1">
        <v>127100</v>
      </c>
      <c r="L642" s="1">
        <v>0</v>
      </c>
      <c r="M642" s="1">
        <f t="array" ref="M642">SUMPRODUCT(MAX(ISNUMBER(SEARCH('Class Rules'!$B$6:$B$85,$E642))*ISNUMBER(SEARCH('Class Rules'!$C$6:$C$85,$F642))*'Class Rules'!$A$6:$A$85))</f>
        <v>0</v>
      </c>
      <c r="N642" s="1" t="str">
        <f t="array" ref="N642">IF($M642=0,'Class Rules'!$D$3,INDEX('Class Rules'!$D$6:$D$85,MATCH($M642,'Class Rules'!$A$6:$A$85,0)))</f>
        <v>Passenger LDV</v>
      </c>
      <c r="O642" s="1" t="str">
        <f t="array" ref="O642">IF(SUMPRODUCT(MAX(ISNUMBER(SEARCH(Fuel_Rules!$A$6:$A$30,$E642))*ISNUMBER(SEARCH(Fuel_Rules!$B$6:$B$30,$F642))*(Fuel_Rules!$A$6:$A$30&lt;&gt;"")))&gt;0,"Plug-in hybrid",IF($G642="Diesel","Diesel","Gasoline"))</f>
        <v>Gasoline</v>
      </c>
    </row>
    <row r="643" spans="1:15" ht="15" customHeight="1" x14ac:dyDescent="0.25">
      <c r="A643" s="1">
        <v>2022</v>
      </c>
      <c r="B643" s="1" t="s">
        <v>293</v>
      </c>
      <c r="C643" s="1" t="s">
        <v>2251</v>
      </c>
      <c r="D643" s="1" t="s">
        <v>2252</v>
      </c>
      <c r="E643" s="1" t="s">
        <v>2222</v>
      </c>
      <c r="F643" s="1" t="s">
        <v>2253</v>
      </c>
      <c r="G643" s="1" t="s">
        <v>105</v>
      </c>
      <c r="H643" s="1" t="s">
        <v>437</v>
      </c>
      <c r="I643" s="1">
        <v>2.2999999999999998</v>
      </c>
      <c r="J643" s="1">
        <v>2023</v>
      </c>
      <c r="K643" s="1">
        <v>292621</v>
      </c>
      <c r="L643" s="1">
        <v>0</v>
      </c>
      <c r="M643" s="1">
        <f t="array" ref="M643">SUMPRODUCT(MAX(ISNUMBER(SEARCH('Class Rules'!$B$6:$B$85,$E643))*ISNUMBER(SEARCH('Class Rules'!$C$6:$C$85,$F643))*'Class Rules'!$A$6:$A$85))</f>
        <v>17</v>
      </c>
      <c r="N643" s="1" t="str">
        <f t="array" ref="N643">IF($M643=0,'Class Rules'!$D$3,INDEX('Class Rules'!$D$6:$D$85,MATCH($M643,'Class Rules'!$A$6:$A$85,0)))</f>
        <v>Freight LDV</v>
      </c>
      <c r="O643" s="1" t="str">
        <f t="array" ref="O643">IF(SUMPRODUCT(MAX(ISNUMBER(SEARCH(Fuel_Rules!$A$6:$A$30,$E643))*ISNUMBER(SEARCH(Fuel_Rules!$B$6:$B$30,$F643))*(Fuel_Rules!$A$6:$A$30&lt;&gt;"")))&gt;0,"Plug-in hybrid",IF($G643="Diesel","Diesel","Gasoline"))</f>
        <v>Diesel</v>
      </c>
    </row>
    <row r="644" spans="1:15" ht="15" customHeight="1" x14ac:dyDescent="0.25">
      <c r="A644" s="1">
        <v>2022</v>
      </c>
      <c r="B644" s="1" t="s">
        <v>293</v>
      </c>
      <c r="C644" s="1" t="s">
        <v>2254</v>
      </c>
      <c r="D644" s="1" t="s">
        <v>2255</v>
      </c>
      <c r="E644" s="1" t="s">
        <v>2222</v>
      </c>
      <c r="F644" s="1" t="s">
        <v>2256</v>
      </c>
      <c r="G644" s="1" t="s">
        <v>103</v>
      </c>
      <c r="H644" s="1" t="s">
        <v>437</v>
      </c>
      <c r="I644" s="1">
        <v>1.6</v>
      </c>
      <c r="J644" s="1">
        <v>2023</v>
      </c>
      <c r="K644" s="1">
        <v>113521</v>
      </c>
      <c r="L644" s="1">
        <v>0</v>
      </c>
      <c r="M644" s="1">
        <f t="array" ref="M644">SUMPRODUCT(MAX(ISNUMBER(SEARCH('Class Rules'!$B$6:$B$85,$E644))*ISNUMBER(SEARCH('Class Rules'!$C$6:$C$85,$F644))*'Class Rules'!$A$6:$A$85))</f>
        <v>0</v>
      </c>
      <c r="N644" s="1" t="str">
        <f t="array" ref="N644">IF($M644=0,'Class Rules'!$D$3,INDEX('Class Rules'!$D$6:$D$85,MATCH($M644,'Class Rules'!$A$6:$A$85,0)))</f>
        <v>Passenger LDV</v>
      </c>
      <c r="O644" s="1" t="str">
        <f t="array" ref="O644">IF(SUMPRODUCT(MAX(ISNUMBER(SEARCH(Fuel_Rules!$A$6:$A$30,$E644))*ISNUMBER(SEARCH(Fuel_Rules!$B$6:$B$30,$F644))*(Fuel_Rules!$A$6:$A$30&lt;&gt;"")))&gt;0,"Plug-in hybrid",IF($G644="Diesel","Diesel","Gasoline"))</f>
        <v>Gasoline</v>
      </c>
    </row>
    <row r="645" spans="1:15" ht="15" customHeight="1" x14ac:dyDescent="0.25">
      <c r="A645" s="1">
        <v>2022</v>
      </c>
      <c r="B645" s="1" t="s">
        <v>293</v>
      </c>
      <c r="C645" s="1" t="s">
        <v>2257</v>
      </c>
      <c r="D645" s="1" t="s">
        <v>2258</v>
      </c>
      <c r="E645" s="1" t="s">
        <v>2222</v>
      </c>
      <c r="F645" s="1" t="s">
        <v>2259</v>
      </c>
      <c r="G645" s="1" t="s">
        <v>103</v>
      </c>
      <c r="H645" s="1" t="s">
        <v>298</v>
      </c>
      <c r="I645" s="1">
        <v>1.6</v>
      </c>
      <c r="J645" s="1">
        <v>2023</v>
      </c>
      <c r="K645" s="1">
        <v>95681</v>
      </c>
      <c r="L645" s="1">
        <v>0</v>
      </c>
      <c r="M645" s="1">
        <f t="array" ref="M645">SUMPRODUCT(MAX(ISNUMBER(SEARCH('Class Rules'!$B$6:$B$85,$E645))*ISNUMBER(SEARCH('Class Rules'!$C$6:$C$85,$F645))*'Class Rules'!$A$6:$A$85))</f>
        <v>0</v>
      </c>
      <c r="N645" s="1" t="str">
        <f t="array" ref="N645">IF($M645=0,'Class Rules'!$D$3,INDEX('Class Rules'!$D$6:$D$85,MATCH($M645,'Class Rules'!$A$6:$A$85,0)))</f>
        <v>Passenger LDV</v>
      </c>
      <c r="O645" s="1" t="str">
        <f t="array" ref="O645">IF(SUMPRODUCT(MAX(ISNUMBER(SEARCH(Fuel_Rules!$A$6:$A$30,$E645))*ISNUMBER(SEARCH(Fuel_Rules!$B$6:$B$30,$F645))*(Fuel_Rules!$A$6:$A$30&lt;&gt;"")))&gt;0,"Plug-in hybrid",IF($G645="Diesel","Diesel","Gasoline"))</f>
        <v>Gasoline</v>
      </c>
    </row>
    <row r="646" spans="1:15" ht="15" customHeight="1" x14ac:dyDescent="0.25">
      <c r="A646" s="1">
        <v>2022</v>
      </c>
      <c r="B646" s="1" t="s">
        <v>293</v>
      </c>
      <c r="C646" s="1" t="s">
        <v>2260</v>
      </c>
      <c r="D646" s="1" t="s">
        <v>2261</v>
      </c>
      <c r="E646" s="1" t="s">
        <v>2222</v>
      </c>
      <c r="F646" s="1" t="s">
        <v>2262</v>
      </c>
      <c r="G646" s="1" t="s">
        <v>103</v>
      </c>
      <c r="H646" s="1" t="s">
        <v>437</v>
      </c>
      <c r="I646" s="1">
        <v>1.6</v>
      </c>
      <c r="J646" s="1">
        <v>2023</v>
      </c>
      <c r="K646" s="1">
        <v>105784</v>
      </c>
      <c r="L646" s="1">
        <v>0</v>
      </c>
      <c r="M646" s="1">
        <f t="array" ref="M646">SUMPRODUCT(MAX(ISNUMBER(SEARCH('Class Rules'!$B$6:$B$85,$E646))*ISNUMBER(SEARCH('Class Rules'!$C$6:$C$85,$F646))*'Class Rules'!$A$6:$A$85))</f>
        <v>0</v>
      </c>
      <c r="N646" s="1" t="str">
        <f t="array" ref="N646">IF($M646=0,'Class Rules'!$D$3,INDEX('Class Rules'!$D$6:$D$85,MATCH($M646,'Class Rules'!$A$6:$A$85,0)))</f>
        <v>Passenger LDV</v>
      </c>
      <c r="O646" s="1" t="str">
        <f t="array" ref="O646">IF(SUMPRODUCT(MAX(ISNUMBER(SEARCH(Fuel_Rules!$A$6:$A$30,$E646))*ISNUMBER(SEARCH(Fuel_Rules!$B$6:$B$30,$F646))*(Fuel_Rules!$A$6:$A$30&lt;&gt;"")))&gt;0,"Plug-in hybrid",IF($G646="Diesel","Diesel","Gasoline"))</f>
        <v>Gasoline</v>
      </c>
    </row>
    <row r="647" spans="1:15" ht="15" customHeight="1" x14ac:dyDescent="0.25">
      <c r="A647" s="1">
        <v>2022</v>
      </c>
      <c r="B647" s="1" t="s">
        <v>293</v>
      </c>
      <c r="C647" s="1" t="s">
        <v>2263</v>
      </c>
      <c r="D647" s="1" t="s">
        <v>2264</v>
      </c>
      <c r="E647" s="1" t="s">
        <v>2222</v>
      </c>
      <c r="F647" s="1" t="s">
        <v>2265</v>
      </c>
      <c r="G647" s="1" t="s">
        <v>105</v>
      </c>
      <c r="H647" s="1" t="s">
        <v>437</v>
      </c>
      <c r="I647" s="1">
        <v>2.2999999999999998</v>
      </c>
      <c r="J647" s="1">
        <v>2023</v>
      </c>
      <c r="K647" s="1">
        <v>261960</v>
      </c>
      <c r="L647" s="1">
        <v>0</v>
      </c>
      <c r="M647" s="1">
        <f t="array" ref="M647">SUMPRODUCT(MAX(ISNUMBER(SEARCH('Class Rules'!$B$6:$B$85,$E647))*ISNUMBER(SEARCH('Class Rules'!$C$6:$C$85,$F647))*'Class Rules'!$A$6:$A$85))</f>
        <v>17</v>
      </c>
      <c r="N647" s="1" t="str">
        <f t="array" ref="N647">IF($M647=0,'Class Rules'!$D$3,INDEX('Class Rules'!$D$6:$D$85,MATCH($M647,'Class Rules'!$A$6:$A$85,0)))</f>
        <v>Freight LDV</v>
      </c>
      <c r="O647" s="1" t="str">
        <f t="array" ref="O647">IF(SUMPRODUCT(MAX(ISNUMBER(SEARCH(Fuel_Rules!$A$6:$A$30,$E647))*ISNUMBER(SEARCH(Fuel_Rules!$B$6:$B$30,$F647))*(Fuel_Rules!$A$6:$A$30&lt;&gt;"")))&gt;0,"Plug-in hybrid",IF($G647="Diesel","Diesel","Gasoline"))</f>
        <v>Diesel</v>
      </c>
    </row>
    <row r="648" spans="1:15" ht="15" customHeight="1" x14ac:dyDescent="0.25">
      <c r="A648" s="1">
        <v>2022</v>
      </c>
      <c r="B648" s="1" t="s">
        <v>293</v>
      </c>
      <c r="C648" s="1" t="s">
        <v>2266</v>
      </c>
      <c r="D648" s="1" t="s">
        <v>2267</v>
      </c>
      <c r="E648" s="1" t="s">
        <v>2222</v>
      </c>
      <c r="F648" s="1" t="s">
        <v>2268</v>
      </c>
      <c r="G648" s="1" t="s">
        <v>105</v>
      </c>
      <c r="H648" s="1" t="s">
        <v>437</v>
      </c>
      <c r="I648" s="1">
        <v>2.2999999999999998</v>
      </c>
      <c r="J648" s="1">
        <v>2023</v>
      </c>
      <c r="K648" s="1">
        <v>243120</v>
      </c>
      <c r="L648" s="1">
        <v>0</v>
      </c>
      <c r="M648" s="1">
        <f t="array" ref="M648">SUMPRODUCT(MAX(ISNUMBER(SEARCH('Class Rules'!$B$6:$B$85,$E648))*ISNUMBER(SEARCH('Class Rules'!$C$6:$C$85,$F648))*'Class Rules'!$A$6:$A$85))</f>
        <v>17</v>
      </c>
      <c r="N648" s="1" t="str">
        <f t="array" ref="N648">IF($M648=0,'Class Rules'!$D$3,INDEX('Class Rules'!$D$6:$D$85,MATCH($M648,'Class Rules'!$A$6:$A$85,0)))</f>
        <v>Freight LDV</v>
      </c>
      <c r="O648" s="1" t="str">
        <f t="array" ref="O648">IF(SUMPRODUCT(MAX(ISNUMBER(SEARCH(Fuel_Rules!$A$6:$A$30,$E648))*ISNUMBER(SEARCH(Fuel_Rules!$B$6:$B$30,$F648))*(Fuel_Rules!$A$6:$A$30&lt;&gt;"")))&gt;0,"Plug-in hybrid",IF($G648="Diesel","Diesel","Gasoline"))</f>
        <v>Diesel</v>
      </c>
    </row>
    <row r="649" spans="1:15" ht="15" customHeight="1" x14ac:dyDescent="0.25">
      <c r="A649" s="1">
        <v>2022</v>
      </c>
      <c r="B649" s="1" t="s">
        <v>293</v>
      </c>
      <c r="C649" s="1" t="s">
        <v>2269</v>
      </c>
      <c r="D649" s="1" t="s">
        <v>2270</v>
      </c>
      <c r="E649" s="1" t="s">
        <v>2222</v>
      </c>
      <c r="F649" s="1" t="s">
        <v>2271</v>
      </c>
      <c r="G649" s="1" t="s">
        <v>105</v>
      </c>
      <c r="H649" s="1" t="s">
        <v>298</v>
      </c>
      <c r="I649" s="1">
        <v>2.2999999999999998</v>
      </c>
      <c r="J649" s="1">
        <v>2023</v>
      </c>
      <c r="K649" s="1">
        <v>217810</v>
      </c>
      <c r="L649" s="1">
        <v>0</v>
      </c>
      <c r="M649" s="1">
        <f t="array" ref="M649">SUMPRODUCT(MAX(ISNUMBER(SEARCH('Class Rules'!$B$6:$B$85,$E649))*ISNUMBER(SEARCH('Class Rules'!$C$6:$C$85,$F649))*'Class Rules'!$A$6:$A$85))</f>
        <v>17</v>
      </c>
      <c r="N649" s="1" t="str">
        <f t="array" ref="N649">IF($M649=0,'Class Rules'!$D$3,INDEX('Class Rules'!$D$6:$D$85,MATCH($M649,'Class Rules'!$A$6:$A$85,0)))</f>
        <v>Freight LDV</v>
      </c>
      <c r="O649" s="1" t="str">
        <f t="array" ref="O649">IF(SUMPRODUCT(MAX(ISNUMBER(SEARCH(Fuel_Rules!$A$6:$A$30,$E649))*ISNUMBER(SEARCH(Fuel_Rules!$B$6:$B$30,$F649))*(Fuel_Rules!$A$6:$A$30&lt;&gt;"")))&gt;0,"Plug-in hybrid",IF($G649="Diesel","Diesel","Gasoline"))</f>
        <v>Diesel</v>
      </c>
    </row>
    <row r="650" spans="1:15" ht="15" customHeight="1" x14ac:dyDescent="0.25">
      <c r="A650" s="1">
        <v>2022</v>
      </c>
      <c r="B650" s="1" t="s">
        <v>293</v>
      </c>
      <c r="C650" s="1" t="s">
        <v>2272</v>
      </c>
      <c r="D650" s="1" t="s">
        <v>2273</v>
      </c>
      <c r="E650" s="1" t="s">
        <v>2222</v>
      </c>
      <c r="F650" s="1" t="s">
        <v>2274</v>
      </c>
      <c r="G650" s="1" t="s">
        <v>103</v>
      </c>
      <c r="H650" s="1" t="s">
        <v>437</v>
      </c>
      <c r="I650" s="1">
        <v>1.6</v>
      </c>
      <c r="J650" s="1">
        <v>2023</v>
      </c>
      <c r="K650" s="1">
        <v>108692</v>
      </c>
      <c r="L650" s="1">
        <v>0</v>
      </c>
      <c r="M650" s="1">
        <f t="array" ref="M650">SUMPRODUCT(MAX(ISNUMBER(SEARCH('Class Rules'!$B$6:$B$85,$E650))*ISNUMBER(SEARCH('Class Rules'!$C$6:$C$85,$F650))*'Class Rules'!$A$6:$A$85))</f>
        <v>0</v>
      </c>
      <c r="N650" s="1" t="str">
        <f t="array" ref="N650">IF($M650=0,'Class Rules'!$D$3,INDEX('Class Rules'!$D$6:$D$85,MATCH($M650,'Class Rules'!$A$6:$A$85,0)))</f>
        <v>Passenger LDV</v>
      </c>
      <c r="O650" s="1" t="str">
        <f t="array" ref="O650">IF(SUMPRODUCT(MAX(ISNUMBER(SEARCH(Fuel_Rules!$A$6:$A$30,$E650))*ISNUMBER(SEARCH(Fuel_Rules!$B$6:$B$30,$F650))*(Fuel_Rules!$A$6:$A$30&lt;&gt;"")))&gt;0,"Plug-in hybrid",IF($G650="Diesel","Diesel","Gasoline"))</f>
        <v>Gasoline</v>
      </c>
    </row>
    <row r="651" spans="1:15" ht="15" customHeight="1" x14ac:dyDescent="0.25">
      <c r="A651" s="1">
        <v>2022</v>
      </c>
      <c r="B651" s="1" t="s">
        <v>293</v>
      </c>
      <c r="C651" s="1" t="s">
        <v>2275</v>
      </c>
      <c r="D651" s="1" t="s">
        <v>2276</v>
      </c>
      <c r="E651" s="1" t="s">
        <v>2222</v>
      </c>
      <c r="F651" s="1" t="s">
        <v>2277</v>
      </c>
      <c r="G651" s="1" t="s">
        <v>103</v>
      </c>
      <c r="H651" s="1" t="s">
        <v>437</v>
      </c>
      <c r="I651" s="1">
        <v>1.6</v>
      </c>
      <c r="J651" s="1">
        <v>2023</v>
      </c>
      <c r="K651" s="1">
        <v>70639</v>
      </c>
      <c r="L651" s="1">
        <v>0</v>
      </c>
      <c r="M651" s="1">
        <f t="array" ref="M651">SUMPRODUCT(MAX(ISNUMBER(SEARCH('Class Rules'!$B$6:$B$85,$E651))*ISNUMBER(SEARCH('Class Rules'!$C$6:$C$85,$F651))*'Class Rules'!$A$6:$A$85))</f>
        <v>0</v>
      </c>
      <c r="N651" s="1" t="str">
        <f t="array" ref="N651">IF($M651=0,'Class Rules'!$D$3,INDEX('Class Rules'!$D$6:$D$85,MATCH($M651,'Class Rules'!$A$6:$A$85,0)))</f>
        <v>Passenger LDV</v>
      </c>
      <c r="O651" s="1" t="str">
        <f t="array" ref="O651">IF(SUMPRODUCT(MAX(ISNUMBER(SEARCH(Fuel_Rules!$A$6:$A$30,$E651))*ISNUMBER(SEARCH(Fuel_Rules!$B$6:$B$30,$F651))*(Fuel_Rules!$A$6:$A$30&lt;&gt;"")))&gt;0,"Plug-in hybrid",IF($G651="Diesel","Diesel","Gasoline"))</f>
        <v>Gasoline</v>
      </c>
    </row>
    <row r="652" spans="1:15" ht="15" customHeight="1" x14ac:dyDescent="0.25">
      <c r="A652" s="1">
        <v>2022</v>
      </c>
      <c r="B652" s="1" t="s">
        <v>293</v>
      </c>
      <c r="C652" s="1" t="s">
        <v>2278</v>
      </c>
      <c r="D652" s="1" t="s">
        <v>2279</v>
      </c>
      <c r="E652" s="1" t="s">
        <v>2222</v>
      </c>
      <c r="F652" s="1" t="s">
        <v>2280</v>
      </c>
      <c r="G652" s="1" t="s">
        <v>103</v>
      </c>
      <c r="H652" s="1" t="s">
        <v>437</v>
      </c>
      <c r="I652" s="1">
        <v>1.6</v>
      </c>
      <c r="J652" s="1">
        <v>2023</v>
      </c>
      <c r="K652" s="1">
        <v>76365</v>
      </c>
      <c r="L652" s="1">
        <v>0</v>
      </c>
      <c r="M652" s="1">
        <f t="array" ref="M652">SUMPRODUCT(MAX(ISNUMBER(SEARCH('Class Rules'!$B$6:$B$85,$E652))*ISNUMBER(SEARCH('Class Rules'!$C$6:$C$85,$F652))*'Class Rules'!$A$6:$A$85))</f>
        <v>0</v>
      </c>
      <c r="N652" s="1" t="str">
        <f t="array" ref="N652">IF($M652=0,'Class Rules'!$D$3,INDEX('Class Rules'!$D$6:$D$85,MATCH($M652,'Class Rules'!$A$6:$A$85,0)))</f>
        <v>Passenger LDV</v>
      </c>
      <c r="O652" s="1" t="str">
        <f t="array" ref="O652">IF(SUMPRODUCT(MAX(ISNUMBER(SEARCH(Fuel_Rules!$A$6:$A$30,$E652))*ISNUMBER(SEARCH(Fuel_Rules!$B$6:$B$30,$F652))*(Fuel_Rules!$A$6:$A$30&lt;&gt;"")))&gt;0,"Plug-in hybrid",IF($G652="Diesel","Diesel","Gasoline"))</f>
        <v>Gasoline</v>
      </c>
    </row>
    <row r="653" spans="1:15" ht="15" customHeight="1" x14ac:dyDescent="0.25">
      <c r="A653" s="1">
        <v>2022</v>
      </c>
      <c r="B653" s="1" t="s">
        <v>293</v>
      </c>
      <c r="C653" s="1" t="s">
        <v>2281</v>
      </c>
      <c r="D653" s="1" t="s">
        <v>2282</v>
      </c>
      <c r="E653" s="1" t="s">
        <v>2222</v>
      </c>
      <c r="F653" s="1" t="s">
        <v>2283</v>
      </c>
      <c r="G653" s="1" t="s">
        <v>103</v>
      </c>
      <c r="H653" s="1" t="s">
        <v>298</v>
      </c>
      <c r="I653" s="1">
        <v>1</v>
      </c>
      <c r="J653" s="1">
        <v>2023</v>
      </c>
      <c r="K653" s="1">
        <v>68314</v>
      </c>
      <c r="L653" s="1">
        <v>0</v>
      </c>
      <c r="M653" s="1">
        <f t="array" ref="M653">SUMPRODUCT(MAX(ISNUMBER(SEARCH('Class Rules'!$B$6:$B$85,$E653))*ISNUMBER(SEARCH('Class Rules'!$C$6:$C$85,$F653))*'Class Rules'!$A$6:$A$85))</f>
        <v>0</v>
      </c>
      <c r="N653" s="1" t="str">
        <f t="array" ref="N653">IF($M653=0,'Class Rules'!$D$3,INDEX('Class Rules'!$D$6:$D$85,MATCH($M653,'Class Rules'!$A$6:$A$85,0)))</f>
        <v>Passenger LDV</v>
      </c>
      <c r="O653" s="1" t="str">
        <f t="array" ref="O653">IF(SUMPRODUCT(MAX(ISNUMBER(SEARCH(Fuel_Rules!$A$6:$A$30,$E653))*ISNUMBER(SEARCH(Fuel_Rules!$B$6:$B$30,$F653))*(Fuel_Rules!$A$6:$A$30&lt;&gt;"")))&gt;0,"Plug-in hybrid",IF($G653="Diesel","Diesel","Gasoline"))</f>
        <v>Gasoline</v>
      </c>
    </row>
    <row r="654" spans="1:15" ht="15" customHeight="1" x14ac:dyDescent="0.25">
      <c r="A654" s="1">
        <v>2022</v>
      </c>
      <c r="B654" s="1" t="s">
        <v>293</v>
      </c>
      <c r="C654" s="1" t="s">
        <v>2284</v>
      </c>
      <c r="D654" s="1" t="s">
        <v>2285</v>
      </c>
      <c r="E654" s="1" t="s">
        <v>2222</v>
      </c>
      <c r="F654" s="1" t="s">
        <v>2286</v>
      </c>
      <c r="G654" s="1" t="s">
        <v>103</v>
      </c>
      <c r="H654" s="1" t="s">
        <v>298</v>
      </c>
      <c r="I654" s="1">
        <v>1.6</v>
      </c>
      <c r="J654" s="1">
        <v>2023</v>
      </c>
      <c r="K654" s="1">
        <v>72365</v>
      </c>
      <c r="L654" s="1">
        <v>0</v>
      </c>
      <c r="M654" s="1">
        <f t="array" ref="M654">SUMPRODUCT(MAX(ISNUMBER(SEARCH('Class Rules'!$B$6:$B$85,$E654))*ISNUMBER(SEARCH('Class Rules'!$C$6:$C$85,$F654))*'Class Rules'!$A$6:$A$85))</f>
        <v>0</v>
      </c>
      <c r="N654" s="1" t="str">
        <f t="array" ref="N654">IF($M654=0,'Class Rules'!$D$3,INDEX('Class Rules'!$D$6:$D$85,MATCH($M654,'Class Rules'!$A$6:$A$85,0)))</f>
        <v>Passenger LDV</v>
      </c>
      <c r="O654" s="1" t="str">
        <f t="array" ref="O654">IF(SUMPRODUCT(MAX(ISNUMBER(SEARCH(Fuel_Rules!$A$6:$A$30,$E654))*ISNUMBER(SEARCH(Fuel_Rules!$B$6:$B$30,$F654))*(Fuel_Rules!$A$6:$A$30&lt;&gt;"")))&gt;0,"Plug-in hybrid",IF($G654="Diesel","Diesel","Gasoline"))</f>
        <v>Gasoline</v>
      </c>
    </row>
    <row r="655" spans="1:15" ht="15" customHeight="1" x14ac:dyDescent="0.25">
      <c r="A655" s="1">
        <v>2022</v>
      </c>
      <c r="B655" s="1" t="s">
        <v>293</v>
      </c>
      <c r="C655" s="1" t="s">
        <v>2287</v>
      </c>
      <c r="D655" s="1" t="s">
        <v>2288</v>
      </c>
      <c r="E655" s="1" t="s">
        <v>2222</v>
      </c>
      <c r="F655" s="1" t="s">
        <v>2289</v>
      </c>
      <c r="G655" s="1" t="s">
        <v>103</v>
      </c>
      <c r="H655" s="1" t="s">
        <v>437</v>
      </c>
      <c r="I655" s="1">
        <v>1.6</v>
      </c>
      <c r="J655" s="1">
        <v>2023</v>
      </c>
      <c r="K655" s="1">
        <v>81854</v>
      </c>
      <c r="L655" s="1">
        <v>0</v>
      </c>
      <c r="M655" s="1">
        <f t="array" ref="M655">SUMPRODUCT(MAX(ISNUMBER(SEARCH('Class Rules'!$B$6:$B$85,$E655))*ISNUMBER(SEARCH('Class Rules'!$C$6:$C$85,$F655))*'Class Rules'!$A$6:$A$85))</f>
        <v>0</v>
      </c>
      <c r="N655" s="1" t="str">
        <f t="array" ref="N655">IF($M655=0,'Class Rules'!$D$3,INDEX('Class Rules'!$D$6:$D$85,MATCH($M655,'Class Rules'!$A$6:$A$85,0)))</f>
        <v>Passenger LDV</v>
      </c>
      <c r="O655" s="1" t="str">
        <f t="array" ref="O655">IF(SUMPRODUCT(MAX(ISNUMBER(SEARCH(Fuel_Rules!$A$6:$A$30,$E655))*ISNUMBER(SEARCH(Fuel_Rules!$B$6:$B$30,$F655))*(Fuel_Rules!$A$6:$A$30&lt;&gt;"")))&gt;0,"Plug-in hybrid",IF($G655="Diesel","Diesel","Gasoline"))</f>
        <v>Gasoline</v>
      </c>
    </row>
    <row r="656" spans="1:15" ht="15" customHeight="1" x14ac:dyDescent="0.25">
      <c r="A656" s="1">
        <v>2022</v>
      </c>
      <c r="B656" s="1" t="s">
        <v>293</v>
      </c>
      <c r="C656" s="1" t="s">
        <v>2290</v>
      </c>
      <c r="D656" s="1" t="s">
        <v>2291</v>
      </c>
      <c r="E656" s="1" t="s">
        <v>2222</v>
      </c>
      <c r="F656" s="1" t="s">
        <v>2292</v>
      </c>
      <c r="G656" s="1" t="s">
        <v>103</v>
      </c>
      <c r="H656" s="1" t="s">
        <v>437</v>
      </c>
      <c r="I656" s="1">
        <v>1.6</v>
      </c>
      <c r="J656" s="1">
        <v>2023</v>
      </c>
      <c r="K656" s="1">
        <v>86656</v>
      </c>
      <c r="L656" s="1">
        <v>0</v>
      </c>
      <c r="M656" s="1">
        <f t="array" ref="M656">SUMPRODUCT(MAX(ISNUMBER(SEARCH('Class Rules'!$B$6:$B$85,$E656))*ISNUMBER(SEARCH('Class Rules'!$C$6:$C$85,$F656))*'Class Rules'!$A$6:$A$85))</f>
        <v>0</v>
      </c>
      <c r="N656" s="1" t="str">
        <f t="array" ref="N656">IF($M656=0,'Class Rules'!$D$3,INDEX('Class Rules'!$D$6:$D$85,MATCH($M656,'Class Rules'!$A$6:$A$85,0)))</f>
        <v>Passenger LDV</v>
      </c>
      <c r="O656" s="1" t="str">
        <f t="array" ref="O656">IF(SUMPRODUCT(MAX(ISNUMBER(SEARCH(Fuel_Rules!$A$6:$A$30,$E656))*ISNUMBER(SEARCH(Fuel_Rules!$B$6:$B$30,$F656))*(Fuel_Rules!$A$6:$A$30&lt;&gt;"")))&gt;0,"Plug-in hybrid",IF($G656="Diesel","Diesel","Gasoline"))</f>
        <v>Gasoline</v>
      </c>
    </row>
    <row r="657" spans="1:15" ht="15" customHeight="1" x14ac:dyDescent="0.25">
      <c r="A657" s="1">
        <v>2022</v>
      </c>
      <c r="B657" s="1" t="s">
        <v>293</v>
      </c>
      <c r="C657" s="1" t="s">
        <v>2293</v>
      </c>
      <c r="D657" s="1" t="s">
        <v>2294</v>
      </c>
      <c r="E657" s="1" t="s">
        <v>2222</v>
      </c>
      <c r="F657" s="1" t="s">
        <v>2295</v>
      </c>
      <c r="G657" s="1" t="s">
        <v>103</v>
      </c>
      <c r="H657" s="1" t="s">
        <v>437</v>
      </c>
      <c r="I657" s="1">
        <v>1.6</v>
      </c>
      <c r="J657" s="1">
        <v>2023</v>
      </c>
      <c r="K657" s="1">
        <v>118860</v>
      </c>
      <c r="L657" s="1">
        <v>0</v>
      </c>
      <c r="M657" s="1">
        <f t="array" ref="M657">SUMPRODUCT(MAX(ISNUMBER(SEARCH('Class Rules'!$B$6:$B$85,$E657))*ISNUMBER(SEARCH('Class Rules'!$C$6:$C$85,$F657))*'Class Rules'!$A$6:$A$85))</f>
        <v>0</v>
      </c>
      <c r="N657" s="1" t="str">
        <f t="array" ref="N657">IF($M657=0,'Class Rules'!$D$3,INDEX('Class Rules'!$D$6:$D$85,MATCH($M657,'Class Rules'!$A$6:$A$85,0)))</f>
        <v>Passenger LDV</v>
      </c>
      <c r="O657" s="1" t="str">
        <f t="array" ref="O657">IF(SUMPRODUCT(MAX(ISNUMBER(SEARCH(Fuel_Rules!$A$6:$A$30,$E657))*ISNUMBER(SEARCH(Fuel_Rules!$B$6:$B$30,$F657))*(Fuel_Rules!$A$6:$A$30&lt;&gt;"")))&gt;0,"Plug-in hybrid",IF($G657="Diesel","Diesel","Gasoline"))</f>
        <v>Gasoline</v>
      </c>
    </row>
    <row r="658" spans="1:15" ht="15" customHeight="1" x14ac:dyDescent="0.25">
      <c r="A658" s="1">
        <v>2022</v>
      </c>
      <c r="B658" s="1" t="s">
        <v>293</v>
      </c>
      <c r="C658" s="1" t="s">
        <v>2296</v>
      </c>
      <c r="D658" s="1" t="s">
        <v>2297</v>
      </c>
      <c r="E658" s="1" t="s">
        <v>2222</v>
      </c>
      <c r="F658" s="1" t="s">
        <v>2298</v>
      </c>
      <c r="G658" s="1" t="s">
        <v>103</v>
      </c>
      <c r="H658" s="1" t="s">
        <v>437</v>
      </c>
      <c r="I658" s="1">
        <v>1.6</v>
      </c>
      <c r="J658" s="1">
        <v>2023</v>
      </c>
      <c r="K658" s="1">
        <v>107769</v>
      </c>
      <c r="L658" s="1">
        <v>0</v>
      </c>
      <c r="M658" s="1">
        <f t="array" ref="M658">SUMPRODUCT(MAX(ISNUMBER(SEARCH('Class Rules'!$B$6:$B$85,$E658))*ISNUMBER(SEARCH('Class Rules'!$C$6:$C$85,$F658))*'Class Rules'!$A$6:$A$85))</f>
        <v>0</v>
      </c>
      <c r="N658" s="1" t="str">
        <f t="array" ref="N658">IF($M658=0,'Class Rules'!$D$3,INDEX('Class Rules'!$D$6:$D$85,MATCH($M658,'Class Rules'!$A$6:$A$85,0)))</f>
        <v>Passenger LDV</v>
      </c>
      <c r="O658" s="1" t="str">
        <f t="array" ref="O658">IF(SUMPRODUCT(MAX(ISNUMBER(SEARCH(Fuel_Rules!$A$6:$A$30,$E658))*ISNUMBER(SEARCH(Fuel_Rules!$B$6:$B$30,$F658))*(Fuel_Rules!$A$6:$A$30&lt;&gt;"")))&gt;0,"Plug-in hybrid",IF($G658="Diesel","Diesel","Gasoline"))</f>
        <v>Gasoline</v>
      </c>
    </row>
    <row r="659" spans="1:15" ht="15" customHeight="1" x14ac:dyDescent="0.25">
      <c r="A659" s="1">
        <v>2022</v>
      </c>
      <c r="B659" s="1" t="s">
        <v>293</v>
      </c>
      <c r="C659" s="1" t="s">
        <v>2299</v>
      </c>
      <c r="D659" s="1" t="s">
        <v>2300</v>
      </c>
      <c r="E659" s="1" t="s">
        <v>2222</v>
      </c>
      <c r="F659" s="1" t="s">
        <v>2301</v>
      </c>
      <c r="G659" s="1" t="s">
        <v>103</v>
      </c>
      <c r="H659" s="1" t="s">
        <v>437</v>
      </c>
      <c r="I659" s="1">
        <v>1.6</v>
      </c>
      <c r="J659" s="1">
        <v>2023</v>
      </c>
      <c r="K659" s="1">
        <v>99623</v>
      </c>
      <c r="L659" s="1">
        <v>0</v>
      </c>
      <c r="M659" s="1">
        <f t="array" ref="M659">SUMPRODUCT(MAX(ISNUMBER(SEARCH('Class Rules'!$B$6:$B$85,$E659))*ISNUMBER(SEARCH('Class Rules'!$C$6:$C$85,$F659))*'Class Rules'!$A$6:$A$85))</f>
        <v>0</v>
      </c>
      <c r="N659" s="1" t="str">
        <f t="array" ref="N659">IF($M659=0,'Class Rules'!$D$3,INDEX('Class Rules'!$D$6:$D$85,MATCH($M659,'Class Rules'!$A$6:$A$85,0)))</f>
        <v>Passenger LDV</v>
      </c>
      <c r="O659" s="1" t="str">
        <f t="array" ref="O659">IF(SUMPRODUCT(MAX(ISNUMBER(SEARCH(Fuel_Rules!$A$6:$A$30,$E659))*ISNUMBER(SEARCH(Fuel_Rules!$B$6:$B$30,$F659))*(Fuel_Rules!$A$6:$A$30&lt;&gt;"")))&gt;0,"Plug-in hybrid",IF($G659="Diesel","Diesel","Gasoline"))</f>
        <v>Gasoline</v>
      </c>
    </row>
    <row r="660" spans="1:15" ht="15" customHeight="1" x14ac:dyDescent="0.25">
      <c r="A660" s="1">
        <v>2022</v>
      </c>
      <c r="B660" s="1" t="s">
        <v>293</v>
      </c>
      <c r="C660" s="1" t="s">
        <v>2302</v>
      </c>
      <c r="D660" s="1" t="s">
        <v>2303</v>
      </c>
      <c r="E660" s="1" t="s">
        <v>2222</v>
      </c>
      <c r="F660" s="1" t="s">
        <v>2304</v>
      </c>
      <c r="G660" s="1" t="s">
        <v>103</v>
      </c>
      <c r="H660" s="1" t="s">
        <v>298</v>
      </c>
      <c r="I660" s="1">
        <v>1.6</v>
      </c>
      <c r="J660" s="1">
        <v>2023</v>
      </c>
      <c r="K660" s="1">
        <v>93775</v>
      </c>
      <c r="L660" s="1">
        <v>0</v>
      </c>
      <c r="M660" s="1">
        <f t="array" ref="M660">SUMPRODUCT(MAX(ISNUMBER(SEARCH('Class Rules'!$B$6:$B$85,$E660))*ISNUMBER(SEARCH('Class Rules'!$C$6:$C$85,$F660))*'Class Rules'!$A$6:$A$85))</f>
        <v>0</v>
      </c>
      <c r="N660" s="1" t="str">
        <f t="array" ref="N660">IF($M660=0,'Class Rules'!$D$3,INDEX('Class Rules'!$D$6:$D$85,MATCH($M660,'Class Rules'!$A$6:$A$85,0)))</f>
        <v>Passenger LDV</v>
      </c>
      <c r="O660" s="1" t="str">
        <f t="array" ref="O660">IF(SUMPRODUCT(MAX(ISNUMBER(SEARCH(Fuel_Rules!$A$6:$A$30,$E660))*ISNUMBER(SEARCH(Fuel_Rules!$B$6:$B$30,$F660))*(Fuel_Rules!$A$6:$A$30&lt;&gt;"")))&gt;0,"Plug-in hybrid",IF($G660="Diesel","Diesel","Gasoline"))</f>
        <v>Gasoline</v>
      </c>
    </row>
    <row r="661" spans="1:15" ht="15" customHeight="1" x14ac:dyDescent="0.25">
      <c r="A661" s="1">
        <v>2022</v>
      </c>
      <c r="B661" s="1" t="s">
        <v>293</v>
      </c>
      <c r="C661" s="1" t="s">
        <v>2305</v>
      </c>
      <c r="D661" s="1" t="s">
        <v>2306</v>
      </c>
      <c r="E661" s="1" t="s">
        <v>2222</v>
      </c>
      <c r="F661" s="1" t="s">
        <v>2307</v>
      </c>
      <c r="G661" s="1" t="s">
        <v>103</v>
      </c>
      <c r="H661" s="1" t="s">
        <v>437</v>
      </c>
      <c r="I661" s="1">
        <v>1.6</v>
      </c>
      <c r="J661" s="1">
        <v>2023</v>
      </c>
      <c r="K661" s="1">
        <v>114970</v>
      </c>
      <c r="L661" s="1">
        <v>0</v>
      </c>
      <c r="M661" s="1">
        <f t="array" ref="M661">SUMPRODUCT(MAX(ISNUMBER(SEARCH('Class Rules'!$B$6:$B$85,$E661))*ISNUMBER(SEARCH('Class Rules'!$C$6:$C$85,$F661))*'Class Rules'!$A$6:$A$85))</f>
        <v>0</v>
      </c>
      <c r="N661" s="1" t="str">
        <f t="array" ref="N661">IF($M661=0,'Class Rules'!$D$3,INDEX('Class Rules'!$D$6:$D$85,MATCH($M661,'Class Rules'!$A$6:$A$85,0)))</f>
        <v>Passenger LDV</v>
      </c>
      <c r="O661" s="1" t="str">
        <f t="array" ref="O661">IF(SUMPRODUCT(MAX(ISNUMBER(SEARCH(Fuel_Rules!$A$6:$A$30,$E661))*ISNUMBER(SEARCH(Fuel_Rules!$B$6:$B$30,$F661))*(Fuel_Rules!$A$6:$A$30&lt;&gt;"")))&gt;0,"Plug-in hybrid",IF($G661="Diesel","Diesel","Gasoline"))</f>
        <v>Gasoline</v>
      </c>
    </row>
    <row r="662" spans="1:15" ht="15" customHeight="1" x14ac:dyDescent="0.25">
      <c r="A662" s="1">
        <v>2022</v>
      </c>
      <c r="B662" s="1" t="s">
        <v>293</v>
      </c>
      <c r="C662" s="1" t="s">
        <v>2308</v>
      </c>
      <c r="D662" s="1" t="s">
        <v>2309</v>
      </c>
      <c r="E662" s="1" t="s">
        <v>2222</v>
      </c>
      <c r="F662" s="1" t="s">
        <v>2310</v>
      </c>
      <c r="G662" s="1" t="s">
        <v>103</v>
      </c>
      <c r="H662" s="1" t="s">
        <v>298</v>
      </c>
      <c r="I662" s="1">
        <v>1.6</v>
      </c>
      <c r="J662" s="1">
        <v>2023</v>
      </c>
      <c r="K662" s="1">
        <v>107308</v>
      </c>
      <c r="L662" s="1">
        <v>0</v>
      </c>
      <c r="M662" s="1">
        <f t="array" ref="M662">SUMPRODUCT(MAX(ISNUMBER(SEARCH('Class Rules'!$B$6:$B$85,$E662))*ISNUMBER(SEARCH('Class Rules'!$C$6:$C$85,$F662))*'Class Rules'!$A$6:$A$85))</f>
        <v>0</v>
      </c>
      <c r="N662" s="1" t="str">
        <f t="array" ref="N662">IF($M662=0,'Class Rules'!$D$3,INDEX('Class Rules'!$D$6:$D$85,MATCH($M662,'Class Rules'!$A$6:$A$85,0)))</f>
        <v>Passenger LDV</v>
      </c>
      <c r="O662" s="1" t="str">
        <f t="array" ref="O662">IF(SUMPRODUCT(MAX(ISNUMBER(SEARCH(Fuel_Rules!$A$6:$A$30,$E662))*ISNUMBER(SEARCH(Fuel_Rules!$B$6:$B$30,$F662))*(Fuel_Rules!$A$6:$A$30&lt;&gt;"")))&gt;0,"Plug-in hybrid",IF($G662="Diesel","Diesel","Gasoline"))</f>
        <v>Gasoline</v>
      </c>
    </row>
    <row r="663" spans="1:15" ht="15" customHeight="1" x14ac:dyDescent="0.25">
      <c r="A663" s="1">
        <v>2022</v>
      </c>
      <c r="B663" s="1" t="s">
        <v>293</v>
      </c>
      <c r="C663" s="1" t="s">
        <v>2311</v>
      </c>
      <c r="D663" s="1" t="s">
        <v>2312</v>
      </c>
      <c r="E663" s="1" t="s">
        <v>2222</v>
      </c>
      <c r="F663" s="1" t="s">
        <v>2313</v>
      </c>
      <c r="G663" s="1" t="s">
        <v>103</v>
      </c>
      <c r="H663" s="1" t="s">
        <v>437</v>
      </c>
      <c r="I663" s="1">
        <v>1.6</v>
      </c>
      <c r="J663" s="1">
        <v>2023</v>
      </c>
      <c r="K663" s="1">
        <v>124920</v>
      </c>
      <c r="L663" s="1">
        <v>0</v>
      </c>
      <c r="M663" s="1">
        <f t="array" ref="M663">SUMPRODUCT(MAX(ISNUMBER(SEARCH('Class Rules'!$B$6:$B$85,$E663))*ISNUMBER(SEARCH('Class Rules'!$C$6:$C$85,$F663))*'Class Rules'!$A$6:$A$85))</f>
        <v>0</v>
      </c>
      <c r="N663" s="1" t="str">
        <f t="array" ref="N663">IF($M663=0,'Class Rules'!$D$3,INDEX('Class Rules'!$D$6:$D$85,MATCH($M663,'Class Rules'!$A$6:$A$85,0)))</f>
        <v>Passenger LDV</v>
      </c>
      <c r="O663" s="1" t="str">
        <f t="array" ref="O663">IF(SUMPRODUCT(MAX(ISNUMBER(SEARCH(Fuel_Rules!$A$6:$A$30,$E663))*ISNUMBER(SEARCH(Fuel_Rules!$B$6:$B$30,$F663))*(Fuel_Rules!$A$6:$A$30&lt;&gt;"")))&gt;0,"Plug-in hybrid",IF($G663="Diesel","Diesel","Gasoline"))</f>
        <v>Gasoline</v>
      </c>
    </row>
    <row r="664" spans="1:15" ht="15" customHeight="1" x14ac:dyDescent="0.25">
      <c r="A664" s="1">
        <v>2022</v>
      </c>
      <c r="B664" s="1" t="s">
        <v>293</v>
      </c>
      <c r="C664" s="1" t="s">
        <v>2314</v>
      </c>
      <c r="D664" s="1" t="s">
        <v>2315</v>
      </c>
      <c r="E664" s="1" t="s">
        <v>2222</v>
      </c>
      <c r="F664" s="1" t="s">
        <v>2316</v>
      </c>
      <c r="G664" s="1" t="s">
        <v>103</v>
      </c>
      <c r="H664" s="1" t="s">
        <v>437</v>
      </c>
      <c r="I664" s="1">
        <v>1.6</v>
      </c>
      <c r="J664" s="1">
        <v>2023</v>
      </c>
      <c r="K664" s="1">
        <v>135497</v>
      </c>
      <c r="L664" s="1">
        <v>0</v>
      </c>
      <c r="M664" s="1">
        <f t="array" ref="M664">SUMPRODUCT(MAX(ISNUMBER(SEARCH('Class Rules'!$B$6:$B$85,$E664))*ISNUMBER(SEARCH('Class Rules'!$C$6:$C$85,$F664))*'Class Rules'!$A$6:$A$85))</f>
        <v>0</v>
      </c>
      <c r="N664" s="1" t="str">
        <f t="array" ref="N664">IF($M664=0,'Class Rules'!$D$3,INDEX('Class Rules'!$D$6:$D$85,MATCH($M664,'Class Rules'!$A$6:$A$85,0)))</f>
        <v>Passenger LDV</v>
      </c>
      <c r="O664" s="1" t="str">
        <f t="array" ref="O664">IF(SUMPRODUCT(MAX(ISNUMBER(SEARCH(Fuel_Rules!$A$6:$A$30,$E664))*ISNUMBER(SEARCH(Fuel_Rules!$B$6:$B$30,$F664))*(Fuel_Rules!$A$6:$A$30&lt;&gt;"")))&gt;0,"Plug-in hybrid",IF($G664="Diesel","Diesel","Gasoline"))</f>
        <v>Gasoline</v>
      </c>
    </row>
    <row r="665" spans="1:15" ht="15" customHeight="1" x14ac:dyDescent="0.25">
      <c r="A665" s="1">
        <v>2022</v>
      </c>
      <c r="B665" s="1" t="s">
        <v>293</v>
      </c>
      <c r="C665" s="1" t="s">
        <v>2317</v>
      </c>
      <c r="D665" s="1" t="s">
        <v>2318</v>
      </c>
      <c r="E665" s="1" t="s">
        <v>2222</v>
      </c>
      <c r="F665" s="1" t="s">
        <v>2319</v>
      </c>
      <c r="G665" s="1" t="s">
        <v>103</v>
      </c>
      <c r="H665" s="1" t="s">
        <v>437</v>
      </c>
      <c r="I665" s="1">
        <v>1.6</v>
      </c>
      <c r="J665" s="1">
        <v>2023</v>
      </c>
      <c r="K665" s="1">
        <v>132169</v>
      </c>
      <c r="L665" s="1">
        <v>0</v>
      </c>
      <c r="M665" s="1">
        <f t="array" ref="M665">SUMPRODUCT(MAX(ISNUMBER(SEARCH('Class Rules'!$B$6:$B$85,$E665))*ISNUMBER(SEARCH('Class Rules'!$C$6:$C$85,$F665))*'Class Rules'!$A$6:$A$85))</f>
        <v>0</v>
      </c>
      <c r="N665" s="1" t="str">
        <f t="array" ref="N665">IF($M665=0,'Class Rules'!$D$3,INDEX('Class Rules'!$D$6:$D$85,MATCH($M665,'Class Rules'!$A$6:$A$85,0)))</f>
        <v>Passenger LDV</v>
      </c>
      <c r="O665" s="1" t="str">
        <f t="array" ref="O665">IF(SUMPRODUCT(MAX(ISNUMBER(SEARCH(Fuel_Rules!$A$6:$A$30,$E665))*ISNUMBER(SEARCH(Fuel_Rules!$B$6:$B$30,$F665))*(Fuel_Rules!$A$6:$A$30&lt;&gt;"")))&gt;0,"Plug-in hybrid",IF($G665="Diesel","Diesel","Gasoline"))</f>
        <v>Gasoline</v>
      </c>
    </row>
    <row r="666" spans="1:15" ht="15" customHeight="1" x14ac:dyDescent="0.25">
      <c r="A666" s="1">
        <v>2022</v>
      </c>
      <c r="B666" s="1" t="s">
        <v>293</v>
      </c>
      <c r="C666" s="1" t="s">
        <v>2320</v>
      </c>
      <c r="D666" s="1" t="s">
        <v>2321</v>
      </c>
      <c r="E666" s="1" t="s">
        <v>2222</v>
      </c>
      <c r="F666" s="1" t="s">
        <v>2322</v>
      </c>
      <c r="G666" s="1" t="s">
        <v>105</v>
      </c>
      <c r="H666" s="1" t="s">
        <v>437</v>
      </c>
      <c r="I666" s="1">
        <v>2.2999999999999998</v>
      </c>
      <c r="J666" s="1">
        <v>2023</v>
      </c>
      <c r="K666" s="1">
        <v>266568</v>
      </c>
      <c r="L666" s="1">
        <v>0</v>
      </c>
      <c r="M666" s="1">
        <f t="array" ref="M666">SUMPRODUCT(MAX(ISNUMBER(SEARCH('Class Rules'!$B$6:$B$85,$E666))*ISNUMBER(SEARCH('Class Rules'!$C$6:$C$85,$F666))*'Class Rules'!$A$6:$A$85))</f>
        <v>17</v>
      </c>
      <c r="N666" s="1" t="str">
        <f t="array" ref="N666">IF($M666=0,'Class Rules'!$D$3,INDEX('Class Rules'!$D$6:$D$85,MATCH($M666,'Class Rules'!$A$6:$A$85,0)))</f>
        <v>Freight LDV</v>
      </c>
      <c r="O666" s="1" t="str">
        <f t="array" ref="O666">IF(SUMPRODUCT(MAX(ISNUMBER(SEARCH(Fuel_Rules!$A$6:$A$30,$E666))*ISNUMBER(SEARCH(Fuel_Rules!$B$6:$B$30,$F666))*(Fuel_Rules!$A$6:$A$30&lt;&gt;"")))&gt;0,"Plug-in hybrid",IF($G666="Diesel","Diesel","Gasoline"))</f>
        <v>Diesel</v>
      </c>
    </row>
    <row r="667" spans="1:15" ht="15" customHeight="1" x14ac:dyDescent="0.25">
      <c r="A667" s="1">
        <v>2022</v>
      </c>
      <c r="B667" s="1" t="s">
        <v>293</v>
      </c>
      <c r="C667" s="1" t="s">
        <v>2323</v>
      </c>
      <c r="D667" s="1" t="s">
        <v>2324</v>
      </c>
      <c r="E667" s="1" t="s">
        <v>2325</v>
      </c>
      <c r="F667" s="1" t="s">
        <v>2326</v>
      </c>
      <c r="G667" s="1" t="s">
        <v>103</v>
      </c>
      <c r="H667" s="1" t="s">
        <v>298</v>
      </c>
      <c r="I667" s="1">
        <v>1.6</v>
      </c>
      <c r="J667" s="1">
        <v>2023</v>
      </c>
      <c r="K667" s="1">
        <v>90585</v>
      </c>
      <c r="L667" s="1">
        <v>0</v>
      </c>
      <c r="M667" s="1">
        <f t="array" ref="M667">SUMPRODUCT(MAX(ISNUMBER(SEARCH('Class Rules'!$B$6:$B$85,$E667))*ISNUMBER(SEARCH('Class Rules'!$C$6:$C$85,$F667))*'Class Rules'!$A$6:$A$85))</f>
        <v>23</v>
      </c>
      <c r="N667" s="1" t="str">
        <f t="array" ref="N667">IF($M667=0,'Class Rules'!$D$3,INDEX('Class Rules'!$D$6:$D$85,MATCH($M667,'Class Rules'!$A$6:$A$85,0)))</f>
        <v>Freight LDV</v>
      </c>
      <c r="O667" s="1" t="str">
        <f t="array" ref="O667">IF(SUMPRODUCT(MAX(ISNUMBER(SEARCH(Fuel_Rules!$A$6:$A$30,$E667))*ISNUMBER(SEARCH(Fuel_Rules!$B$6:$B$30,$F667))*(Fuel_Rules!$A$6:$A$30&lt;&gt;"")))&gt;0,"Plug-in hybrid",IF($G667="Diesel","Diesel","Gasoline"))</f>
        <v>Gasoline</v>
      </c>
    </row>
    <row r="668" spans="1:15" ht="15" customHeight="1" x14ac:dyDescent="0.25">
      <c r="A668" s="1">
        <v>2022</v>
      </c>
      <c r="B668" s="1" t="s">
        <v>293</v>
      </c>
      <c r="C668" s="1" t="s">
        <v>2327</v>
      </c>
      <c r="D668" s="1" t="s">
        <v>2328</v>
      </c>
      <c r="E668" s="1" t="s">
        <v>2325</v>
      </c>
      <c r="F668" s="1" t="s">
        <v>2329</v>
      </c>
      <c r="G668" s="1" t="s">
        <v>103</v>
      </c>
      <c r="H668" s="1" t="s">
        <v>437</v>
      </c>
      <c r="I668" s="1">
        <v>1.6</v>
      </c>
      <c r="J668" s="1">
        <v>2023</v>
      </c>
      <c r="K668" s="1">
        <v>206189</v>
      </c>
      <c r="L668" s="1">
        <v>0</v>
      </c>
      <c r="M668" s="1">
        <f t="array" ref="M668">SUMPRODUCT(MAX(ISNUMBER(SEARCH('Class Rules'!$B$6:$B$85,$E668))*ISNUMBER(SEARCH('Class Rules'!$C$6:$C$85,$F668))*'Class Rules'!$A$6:$A$85))</f>
        <v>0</v>
      </c>
      <c r="N668" s="1" t="str">
        <f t="array" ref="N668">IF($M668=0,'Class Rules'!$D$3,INDEX('Class Rules'!$D$6:$D$85,MATCH($M668,'Class Rules'!$A$6:$A$85,0)))</f>
        <v>Passenger LDV</v>
      </c>
      <c r="O668" s="1" t="str">
        <f t="array" ref="O668">IF(SUMPRODUCT(MAX(ISNUMBER(SEARCH(Fuel_Rules!$A$6:$A$30,$E668))*ISNUMBER(SEARCH(Fuel_Rules!$B$6:$B$30,$F668))*(Fuel_Rules!$A$6:$A$30&lt;&gt;"")))&gt;0,"Plug-in hybrid",IF($G668="Diesel","Diesel","Gasoline"))</f>
        <v>Gasoline</v>
      </c>
    </row>
    <row r="669" spans="1:15" ht="15" customHeight="1" x14ac:dyDescent="0.25">
      <c r="A669" s="1">
        <v>2022</v>
      </c>
      <c r="B669" s="1" t="s">
        <v>293</v>
      </c>
      <c r="C669" s="1" t="s">
        <v>2330</v>
      </c>
      <c r="D669" s="1" t="s">
        <v>2331</v>
      </c>
      <c r="E669" s="1" t="s">
        <v>2325</v>
      </c>
      <c r="F669" s="1" t="s">
        <v>2332</v>
      </c>
      <c r="G669" s="1" t="s">
        <v>103</v>
      </c>
      <c r="H669" s="1" t="s">
        <v>437</v>
      </c>
      <c r="I669" s="1">
        <v>1.6</v>
      </c>
      <c r="J669" s="1">
        <v>2023</v>
      </c>
      <c r="K669" s="1">
        <v>238845</v>
      </c>
      <c r="L669" s="1">
        <v>0</v>
      </c>
      <c r="M669" s="1">
        <f t="array" ref="M669">SUMPRODUCT(MAX(ISNUMBER(SEARCH('Class Rules'!$B$6:$B$85,$E669))*ISNUMBER(SEARCH('Class Rules'!$C$6:$C$85,$F669))*'Class Rules'!$A$6:$A$85))</f>
        <v>0</v>
      </c>
      <c r="N669" s="1" t="str">
        <f t="array" ref="N669">IF($M669=0,'Class Rules'!$D$3,INDEX('Class Rules'!$D$6:$D$85,MATCH($M669,'Class Rules'!$A$6:$A$85,0)))</f>
        <v>Passenger LDV</v>
      </c>
      <c r="O669" s="1" t="str">
        <f t="array" ref="O669">IF(SUMPRODUCT(MAX(ISNUMBER(SEARCH(Fuel_Rules!$A$6:$A$30,$E669))*ISNUMBER(SEARCH(Fuel_Rules!$B$6:$B$30,$F669))*(Fuel_Rules!$A$6:$A$30&lt;&gt;"")))&gt;0,"Plug-in hybrid",IF($G669="Diesel","Diesel","Gasoline"))</f>
        <v>Gasoline</v>
      </c>
    </row>
    <row r="670" spans="1:15" ht="15" customHeight="1" x14ac:dyDescent="0.25">
      <c r="A670" s="1">
        <v>2022</v>
      </c>
      <c r="B670" s="1" t="s">
        <v>293</v>
      </c>
      <c r="C670" s="1" t="s">
        <v>2333</v>
      </c>
      <c r="D670" s="1" t="s">
        <v>2334</v>
      </c>
      <c r="E670" s="1" t="s">
        <v>2325</v>
      </c>
      <c r="F670" s="1" t="s">
        <v>2335</v>
      </c>
      <c r="G670" s="1" t="s">
        <v>103</v>
      </c>
      <c r="H670" s="1" t="s">
        <v>437</v>
      </c>
      <c r="I670" s="1">
        <v>1.6</v>
      </c>
      <c r="J670" s="1">
        <v>2023</v>
      </c>
      <c r="K670" s="1">
        <v>102819</v>
      </c>
      <c r="L670" s="1">
        <v>0</v>
      </c>
      <c r="M670" s="1">
        <f t="array" ref="M670">SUMPRODUCT(MAX(ISNUMBER(SEARCH('Class Rules'!$B$6:$B$85,$E670))*ISNUMBER(SEARCH('Class Rules'!$C$6:$C$85,$F670))*'Class Rules'!$A$6:$A$85))</f>
        <v>0</v>
      </c>
      <c r="N670" s="1" t="str">
        <f t="array" ref="N670">IF($M670=0,'Class Rules'!$D$3,INDEX('Class Rules'!$D$6:$D$85,MATCH($M670,'Class Rules'!$A$6:$A$85,0)))</f>
        <v>Passenger LDV</v>
      </c>
      <c r="O670" s="1" t="str">
        <f t="array" ref="O670">IF(SUMPRODUCT(MAX(ISNUMBER(SEARCH(Fuel_Rules!$A$6:$A$30,$E670))*ISNUMBER(SEARCH(Fuel_Rules!$B$6:$B$30,$F670))*(Fuel_Rules!$A$6:$A$30&lt;&gt;"")))&gt;0,"Plug-in hybrid",IF($G670="Diesel","Diesel","Gasoline"))</f>
        <v>Gasoline</v>
      </c>
    </row>
    <row r="671" spans="1:15" ht="15" customHeight="1" x14ac:dyDescent="0.25">
      <c r="A671" s="1">
        <v>2022</v>
      </c>
      <c r="B671" s="1" t="s">
        <v>293</v>
      </c>
      <c r="C671" s="1" t="s">
        <v>2336</v>
      </c>
      <c r="D671" s="1" t="s">
        <v>2337</v>
      </c>
      <c r="E671" s="1" t="s">
        <v>2325</v>
      </c>
      <c r="F671" s="1" t="s">
        <v>2338</v>
      </c>
      <c r="G671" s="1" t="s">
        <v>103</v>
      </c>
      <c r="H671" s="1" t="s">
        <v>437</v>
      </c>
      <c r="I671" s="1">
        <v>1.6</v>
      </c>
      <c r="J671" s="1">
        <v>2023</v>
      </c>
      <c r="K671" s="1">
        <v>91990</v>
      </c>
      <c r="L671" s="1">
        <v>0</v>
      </c>
      <c r="M671" s="1">
        <f t="array" ref="M671">SUMPRODUCT(MAX(ISNUMBER(SEARCH('Class Rules'!$B$6:$B$85,$E671))*ISNUMBER(SEARCH('Class Rules'!$C$6:$C$85,$F671))*'Class Rules'!$A$6:$A$85))</f>
        <v>0</v>
      </c>
      <c r="N671" s="1" t="str">
        <f t="array" ref="N671">IF($M671=0,'Class Rules'!$D$3,INDEX('Class Rules'!$D$6:$D$85,MATCH($M671,'Class Rules'!$A$6:$A$85,0)))</f>
        <v>Passenger LDV</v>
      </c>
      <c r="O671" s="1" t="str">
        <f t="array" ref="O671">IF(SUMPRODUCT(MAX(ISNUMBER(SEARCH(Fuel_Rules!$A$6:$A$30,$E671))*ISNUMBER(SEARCH(Fuel_Rules!$B$6:$B$30,$F671))*(Fuel_Rules!$A$6:$A$30&lt;&gt;"")))&gt;0,"Plug-in hybrid",IF($G671="Diesel","Diesel","Gasoline"))</f>
        <v>Gasoline</v>
      </c>
    </row>
    <row r="672" spans="1:15" ht="15" customHeight="1" x14ac:dyDescent="0.25">
      <c r="A672" s="1">
        <v>2022</v>
      </c>
      <c r="B672" s="1" t="s">
        <v>293</v>
      </c>
      <c r="C672" s="1" t="s">
        <v>2339</v>
      </c>
      <c r="D672" s="1" t="s">
        <v>2340</v>
      </c>
      <c r="E672" s="1" t="s">
        <v>2325</v>
      </c>
      <c r="F672" s="1" t="s">
        <v>2341</v>
      </c>
      <c r="G672" s="1" t="s">
        <v>103</v>
      </c>
      <c r="H672" s="1" t="s">
        <v>437</v>
      </c>
      <c r="I672" s="1">
        <v>1.6</v>
      </c>
      <c r="J672" s="1">
        <v>2023</v>
      </c>
      <c r="K672" s="1">
        <v>89537</v>
      </c>
      <c r="L672" s="1">
        <v>0</v>
      </c>
      <c r="M672" s="1">
        <f t="array" ref="M672">SUMPRODUCT(MAX(ISNUMBER(SEARCH('Class Rules'!$B$6:$B$85,$E672))*ISNUMBER(SEARCH('Class Rules'!$C$6:$C$85,$F672))*'Class Rules'!$A$6:$A$85))</f>
        <v>0</v>
      </c>
      <c r="N672" s="1" t="str">
        <f t="array" ref="N672">IF($M672=0,'Class Rules'!$D$3,INDEX('Class Rules'!$D$6:$D$85,MATCH($M672,'Class Rules'!$A$6:$A$85,0)))</f>
        <v>Passenger LDV</v>
      </c>
      <c r="O672" s="1" t="str">
        <f t="array" ref="O672">IF(SUMPRODUCT(MAX(ISNUMBER(SEARCH(Fuel_Rules!$A$6:$A$30,$E672))*ISNUMBER(SEARCH(Fuel_Rules!$B$6:$B$30,$F672))*(Fuel_Rules!$A$6:$A$30&lt;&gt;"")))&gt;0,"Plug-in hybrid",IF($G672="Diesel","Diesel","Gasoline"))</f>
        <v>Gasoline</v>
      </c>
    </row>
    <row r="673" spans="1:15" ht="15" customHeight="1" x14ac:dyDescent="0.25">
      <c r="A673" s="1">
        <v>2022</v>
      </c>
      <c r="B673" s="1" t="s">
        <v>293</v>
      </c>
      <c r="C673" s="1" t="s">
        <v>2342</v>
      </c>
      <c r="D673" s="1" t="s">
        <v>2343</v>
      </c>
      <c r="E673" s="1" t="s">
        <v>2325</v>
      </c>
      <c r="F673" s="1" t="s">
        <v>2344</v>
      </c>
      <c r="G673" s="1" t="s">
        <v>103</v>
      </c>
      <c r="H673" s="1" t="s">
        <v>437</v>
      </c>
      <c r="I673" s="1">
        <v>1.6</v>
      </c>
      <c r="J673" s="1">
        <v>2023</v>
      </c>
      <c r="K673" s="1">
        <v>100294</v>
      </c>
      <c r="L673" s="1">
        <v>0</v>
      </c>
      <c r="M673" s="1">
        <f t="array" ref="M673">SUMPRODUCT(MAX(ISNUMBER(SEARCH('Class Rules'!$B$6:$B$85,$E673))*ISNUMBER(SEARCH('Class Rules'!$C$6:$C$85,$F673))*'Class Rules'!$A$6:$A$85))</f>
        <v>0</v>
      </c>
      <c r="N673" s="1" t="str">
        <f t="array" ref="N673">IF($M673=0,'Class Rules'!$D$3,INDEX('Class Rules'!$D$6:$D$85,MATCH($M673,'Class Rules'!$A$6:$A$85,0)))</f>
        <v>Passenger LDV</v>
      </c>
      <c r="O673" s="1" t="str">
        <f t="array" ref="O673">IF(SUMPRODUCT(MAX(ISNUMBER(SEARCH(Fuel_Rules!$A$6:$A$30,$E673))*ISNUMBER(SEARCH(Fuel_Rules!$B$6:$B$30,$F673))*(Fuel_Rules!$A$6:$A$30&lt;&gt;"")))&gt;0,"Plug-in hybrid",IF($G673="Diesel","Diesel","Gasoline"))</f>
        <v>Gasoline</v>
      </c>
    </row>
    <row r="674" spans="1:15" ht="15" customHeight="1" x14ac:dyDescent="0.25">
      <c r="A674" s="1">
        <v>2022</v>
      </c>
      <c r="B674" s="1" t="s">
        <v>293</v>
      </c>
      <c r="C674" s="1" t="s">
        <v>2345</v>
      </c>
      <c r="D674" s="1" t="s">
        <v>2346</v>
      </c>
      <c r="E674" s="1" t="s">
        <v>2325</v>
      </c>
      <c r="F674" s="1" t="s">
        <v>2347</v>
      </c>
      <c r="G674" s="1" t="s">
        <v>103</v>
      </c>
      <c r="H674" s="1" t="s">
        <v>298</v>
      </c>
      <c r="I674" s="1">
        <v>1.2</v>
      </c>
      <c r="J674" s="1">
        <v>2023</v>
      </c>
      <c r="K674" s="1">
        <v>56320</v>
      </c>
      <c r="L674" s="1">
        <v>0</v>
      </c>
      <c r="M674" s="1">
        <f t="array" ref="M674">SUMPRODUCT(MAX(ISNUMBER(SEARCH('Class Rules'!$B$6:$B$85,$E674))*ISNUMBER(SEARCH('Class Rules'!$C$6:$C$85,$F674))*'Class Rules'!$A$6:$A$85))</f>
        <v>0</v>
      </c>
      <c r="N674" s="1" t="str">
        <f t="array" ref="N674">IF($M674=0,'Class Rules'!$D$3,INDEX('Class Rules'!$D$6:$D$85,MATCH($M674,'Class Rules'!$A$6:$A$85,0)))</f>
        <v>Passenger LDV</v>
      </c>
      <c r="O674" s="1" t="str">
        <f t="array" ref="O674">IF(SUMPRODUCT(MAX(ISNUMBER(SEARCH(Fuel_Rules!$A$6:$A$30,$E674))*ISNUMBER(SEARCH(Fuel_Rules!$B$6:$B$30,$F674))*(Fuel_Rules!$A$6:$A$30&lt;&gt;"")))&gt;0,"Plug-in hybrid",IF($G674="Diesel","Diesel","Gasoline"))</f>
        <v>Gasoline</v>
      </c>
    </row>
    <row r="675" spans="1:15" ht="15" customHeight="1" x14ac:dyDescent="0.25">
      <c r="A675" s="1">
        <v>2022</v>
      </c>
      <c r="B675" s="1" t="s">
        <v>293</v>
      </c>
      <c r="C675" s="1" t="s">
        <v>2348</v>
      </c>
      <c r="D675" s="1" t="s">
        <v>2349</v>
      </c>
      <c r="E675" s="1" t="s">
        <v>2325</v>
      </c>
      <c r="F675" s="1" t="s">
        <v>2350</v>
      </c>
      <c r="G675" s="1" t="s">
        <v>105</v>
      </c>
      <c r="H675" s="1" t="s">
        <v>298</v>
      </c>
      <c r="I675" s="1">
        <v>1.6</v>
      </c>
      <c r="J675" s="1">
        <v>2023</v>
      </c>
      <c r="K675" s="1">
        <v>153814</v>
      </c>
      <c r="L675" s="1">
        <v>0</v>
      </c>
      <c r="M675" s="1">
        <f t="array" ref="M675">SUMPRODUCT(MAX(ISNUMBER(SEARCH('Class Rules'!$B$6:$B$85,$E675))*ISNUMBER(SEARCH('Class Rules'!$C$6:$C$85,$F675))*'Class Rules'!$A$6:$A$85))</f>
        <v>25</v>
      </c>
      <c r="N675" s="1" t="str">
        <f t="array" ref="N675">IF($M675=0,'Class Rules'!$D$3,INDEX('Class Rules'!$D$6:$D$85,MATCH($M675,'Class Rules'!$A$6:$A$85,0)))</f>
        <v>Freight LDV</v>
      </c>
      <c r="O675" s="1" t="str">
        <f t="array" ref="O675">IF(SUMPRODUCT(MAX(ISNUMBER(SEARCH(Fuel_Rules!$A$6:$A$30,$E675))*ISNUMBER(SEARCH(Fuel_Rules!$B$6:$B$30,$F675))*(Fuel_Rules!$A$6:$A$30&lt;&gt;"")))&gt;0,"Plug-in hybrid",IF($G675="Diesel","Diesel","Gasoline"))</f>
        <v>Diesel</v>
      </c>
    </row>
    <row r="676" spans="1:15" ht="15" customHeight="1" x14ac:dyDescent="0.25">
      <c r="A676" s="1">
        <v>2022</v>
      </c>
      <c r="B676" s="1" t="s">
        <v>293</v>
      </c>
      <c r="C676" s="1" t="s">
        <v>2351</v>
      </c>
      <c r="D676" s="1" t="s">
        <v>2352</v>
      </c>
      <c r="E676" s="1" t="s">
        <v>2325</v>
      </c>
      <c r="F676" s="1" t="s">
        <v>2353</v>
      </c>
      <c r="G676" s="1" t="s">
        <v>105</v>
      </c>
      <c r="H676" s="1" t="s">
        <v>298</v>
      </c>
      <c r="I676" s="1">
        <v>1.6</v>
      </c>
      <c r="J676" s="1">
        <v>2023</v>
      </c>
      <c r="K676" s="1">
        <v>136562</v>
      </c>
      <c r="L676" s="1">
        <v>0</v>
      </c>
      <c r="M676" s="1">
        <f t="array" ref="M676">SUMPRODUCT(MAX(ISNUMBER(SEARCH('Class Rules'!$B$6:$B$85,$E676))*ISNUMBER(SEARCH('Class Rules'!$C$6:$C$85,$F676))*'Class Rules'!$A$6:$A$85))</f>
        <v>25</v>
      </c>
      <c r="N676" s="1" t="str">
        <f t="array" ref="N676">IF($M676=0,'Class Rules'!$D$3,INDEX('Class Rules'!$D$6:$D$85,MATCH($M676,'Class Rules'!$A$6:$A$85,0)))</f>
        <v>Freight LDV</v>
      </c>
      <c r="O676" s="1" t="str">
        <f t="array" ref="O676">IF(SUMPRODUCT(MAX(ISNUMBER(SEARCH(Fuel_Rules!$A$6:$A$30,$E676))*ISNUMBER(SEARCH(Fuel_Rules!$B$6:$B$30,$F676))*(Fuel_Rules!$A$6:$A$30&lt;&gt;"")))&gt;0,"Plug-in hybrid",IF($G676="Diesel","Diesel","Gasoline"))</f>
        <v>Diesel</v>
      </c>
    </row>
    <row r="677" spans="1:15" ht="15" customHeight="1" x14ac:dyDescent="0.25">
      <c r="A677" s="1">
        <v>2022</v>
      </c>
      <c r="B677" s="1" t="s">
        <v>293</v>
      </c>
      <c r="C677" s="1" t="s">
        <v>2354</v>
      </c>
      <c r="D677" s="1" t="s">
        <v>2355</v>
      </c>
      <c r="E677" s="1" t="s">
        <v>2325</v>
      </c>
      <c r="F677" s="1" t="s">
        <v>2356</v>
      </c>
      <c r="G677" s="1" t="s">
        <v>103</v>
      </c>
      <c r="H677" s="1" t="s">
        <v>437</v>
      </c>
      <c r="I677" s="1">
        <v>1.6</v>
      </c>
      <c r="J677" s="1">
        <v>2023</v>
      </c>
      <c r="K677" s="1">
        <v>223396</v>
      </c>
      <c r="L677" s="1">
        <v>0</v>
      </c>
      <c r="M677" s="1">
        <f t="array" ref="M677">SUMPRODUCT(MAX(ISNUMBER(SEARCH('Class Rules'!$B$6:$B$85,$E677))*ISNUMBER(SEARCH('Class Rules'!$C$6:$C$85,$F677))*'Class Rules'!$A$6:$A$85))</f>
        <v>0</v>
      </c>
      <c r="N677" s="1" t="str">
        <f t="array" ref="N677">IF($M677=0,'Class Rules'!$D$3,INDEX('Class Rules'!$D$6:$D$85,MATCH($M677,'Class Rules'!$A$6:$A$85,0)))</f>
        <v>Passenger LDV</v>
      </c>
      <c r="O677" s="1" t="str">
        <f t="array" ref="O677">IF(SUMPRODUCT(MAX(ISNUMBER(SEARCH(Fuel_Rules!$A$6:$A$30,$E677))*ISNUMBER(SEARCH(Fuel_Rules!$B$6:$B$30,$F677))*(Fuel_Rules!$A$6:$A$30&lt;&gt;"")))&gt;0,"Plug-in hybrid",IF($G677="Diesel","Diesel","Gasoline"))</f>
        <v>Gasoline</v>
      </c>
    </row>
    <row r="678" spans="1:15" ht="15" customHeight="1" x14ac:dyDescent="0.25">
      <c r="A678" s="1">
        <v>2022</v>
      </c>
      <c r="B678" s="1" t="s">
        <v>293</v>
      </c>
      <c r="C678" s="1" t="s">
        <v>2357</v>
      </c>
      <c r="D678" s="1" t="s">
        <v>2358</v>
      </c>
      <c r="E678" s="1" t="s">
        <v>2325</v>
      </c>
      <c r="F678" s="1" t="s">
        <v>2359</v>
      </c>
      <c r="G678" s="1" t="s">
        <v>105</v>
      </c>
      <c r="H678" s="1" t="s">
        <v>298</v>
      </c>
      <c r="I678" s="1">
        <v>1.6</v>
      </c>
      <c r="J678" s="1">
        <v>2023</v>
      </c>
      <c r="K678" s="1">
        <v>175776</v>
      </c>
      <c r="L678" s="1">
        <v>0</v>
      </c>
      <c r="M678" s="1">
        <f t="array" ref="M678">SUMPRODUCT(MAX(ISNUMBER(SEARCH('Class Rules'!$B$6:$B$85,$E678))*ISNUMBER(SEARCH('Class Rules'!$C$6:$C$85,$F678))*'Class Rules'!$A$6:$A$85))</f>
        <v>0</v>
      </c>
      <c r="N678" s="1" t="str">
        <f t="array" ref="N678">IF($M678=0,'Class Rules'!$D$3,INDEX('Class Rules'!$D$6:$D$85,MATCH($M678,'Class Rules'!$A$6:$A$85,0)))</f>
        <v>Passenger LDV</v>
      </c>
      <c r="O678" s="1" t="str">
        <f t="array" ref="O678">IF(SUMPRODUCT(MAX(ISNUMBER(SEARCH(Fuel_Rules!$A$6:$A$30,$E678))*ISNUMBER(SEARCH(Fuel_Rules!$B$6:$B$30,$F678))*(Fuel_Rules!$A$6:$A$30&lt;&gt;"")))&gt;0,"Plug-in hybrid",IF($G678="Diesel","Diesel","Gasoline"))</f>
        <v>Diesel</v>
      </c>
    </row>
    <row r="679" spans="1:15" ht="15" customHeight="1" x14ac:dyDescent="0.25">
      <c r="A679" s="1">
        <v>2022</v>
      </c>
      <c r="B679" s="1" t="s">
        <v>293</v>
      </c>
      <c r="C679" s="1" t="s">
        <v>2360</v>
      </c>
      <c r="D679" s="1" t="s">
        <v>2361</v>
      </c>
      <c r="E679" s="1" t="s">
        <v>2325</v>
      </c>
      <c r="F679" s="1" t="s">
        <v>2362</v>
      </c>
      <c r="G679" s="1" t="s">
        <v>105</v>
      </c>
      <c r="H679" s="1" t="s">
        <v>298</v>
      </c>
      <c r="I679" s="1">
        <v>2</v>
      </c>
      <c r="J679" s="1">
        <v>2023</v>
      </c>
      <c r="K679" s="1">
        <v>200922</v>
      </c>
      <c r="L679" s="1">
        <v>0</v>
      </c>
      <c r="M679" s="1">
        <f t="array" ref="M679">SUMPRODUCT(MAX(ISNUMBER(SEARCH('Class Rules'!$B$6:$B$85,$E679))*ISNUMBER(SEARCH('Class Rules'!$C$6:$C$85,$F679))*'Class Rules'!$A$6:$A$85))</f>
        <v>27</v>
      </c>
      <c r="N679" s="1" t="str">
        <f t="array" ref="N679">IF($M679=0,'Class Rules'!$D$3,INDEX('Class Rules'!$D$6:$D$85,MATCH($M679,'Class Rules'!$A$6:$A$85,0)))</f>
        <v>Freight LDV</v>
      </c>
      <c r="O679" s="1" t="str">
        <f t="array" ref="O679">IF(SUMPRODUCT(MAX(ISNUMBER(SEARCH(Fuel_Rules!$A$6:$A$30,$E679))*ISNUMBER(SEARCH(Fuel_Rules!$B$6:$B$30,$F679))*(Fuel_Rules!$A$6:$A$30&lt;&gt;"")))&gt;0,"Plug-in hybrid",IF($G679="Diesel","Diesel","Gasoline"))</f>
        <v>Diesel</v>
      </c>
    </row>
    <row r="680" spans="1:15" ht="15" customHeight="1" x14ac:dyDescent="0.25">
      <c r="A680" s="1">
        <v>2022</v>
      </c>
      <c r="B680" s="1" t="s">
        <v>293</v>
      </c>
      <c r="C680" s="1" t="s">
        <v>2363</v>
      </c>
      <c r="D680" s="1" t="s">
        <v>2364</v>
      </c>
      <c r="E680" s="1" t="s">
        <v>2325</v>
      </c>
      <c r="F680" s="1" t="s">
        <v>2365</v>
      </c>
      <c r="G680" s="1" t="s">
        <v>103</v>
      </c>
      <c r="H680" s="1" t="s">
        <v>437</v>
      </c>
      <c r="I680" s="1">
        <v>1.6</v>
      </c>
      <c r="J680" s="1">
        <v>2023</v>
      </c>
      <c r="K680" s="1">
        <v>101037</v>
      </c>
      <c r="L680" s="1">
        <v>0</v>
      </c>
      <c r="M680" s="1">
        <f t="array" ref="M680">SUMPRODUCT(MAX(ISNUMBER(SEARCH('Class Rules'!$B$6:$B$85,$E680))*ISNUMBER(SEARCH('Class Rules'!$C$6:$C$85,$F680))*'Class Rules'!$A$6:$A$85))</f>
        <v>0</v>
      </c>
      <c r="N680" s="1" t="str">
        <f t="array" ref="N680">IF($M680=0,'Class Rules'!$D$3,INDEX('Class Rules'!$D$6:$D$85,MATCH($M680,'Class Rules'!$A$6:$A$85,0)))</f>
        <v>Passenger LDV</v>
      </c>
      <c r="O680" s="1" t="str">
        <f t="array" ref="O680">IF(SUMPRODUCT(MAX(ISNUMBER(SEARCH(Fuel_Rules!$A$6:$A$30,$E680))*ISNUMBER(SEARCH(Fuel_Rules!$B$6:$B$30,$F680))*(Fuel_Rules!$A$6:$A$30&lt;&gt;"")))&gt;0,"Plug-in hybrid",IF($G680="Diesel","Diesel","Gasoline"))</f>
        <v>Gasoline</v>
      </c>
    </row>
    <row r="681" spans="1:15" ht="15" customHeight="1" x14ac:dyDescent="0.25">
      <c r="A681" s="1">
        <v>2022</v>
      </c>
      <c r="B681" s="1" t="s">
        <v>293</v>
      </c>
      <c r="C681" s="1" t="s">
        <v>2366</v>
      </c>
      <c r="D681" s="1" t="s">
        <v>2367</v>
      </c>
      <c r="E681" s="1" t="s">
        <v>2325</v>
      </c>
      <c r="F681" s="1" t="s">
        <v>2368</v>
      </c>
      <c r="G681" s="1" t="s">
        <v>103</v>
      </c>
      <c r="H681" s="1" t="s">
        <v>437</v>
      </c>
      <c r="I681" s="1">
        <v>1.6</v>
      </c>
      <c r="J681" s="1">
        <v>2023</v>
      </c>
      <c r="K681" s="1">
        <v>115812</v>
      </c>
      <c r="L681" s="1">
        <v>0</v>
      </c>
      <c r="M681" s="1">
        <f t="array" ref="M681">SUMPRODUCT(MAX(ISNUMBER(SEARCH('Class Rules'!$B$6:$B$85,$E681))*ISNUMBER(SEARCH('Class Rules'!$C$6:$C$85,$F681))*'Class Rules'!$A$6:$A$85))</f>
        <v>0</v>
      </c>
      <c r="N681" s="1" t="str">
        <f t="array" ref="N681">IF($M681=0,'Class Rules'!$D$3,INDEX('Class Rules'!$D$6:$D$85,MATCH($M681,'Class Rules'!$A$6:$A$85,0)))</f>
        <v>Passenger LDV</v>
      </c>
      <c r="O681" s="1" t="str">
        <f t="array" ref="O681">IF(SUMPRODUCT(MAX(ISNUMBER(SEARCH(Fuel_Rules!$A$6:$A$30,$E681))*ISNUMBER(SEARCH(Fuel_Rules!$B$6:$B$30,$F681))*(Fuel_Rules!$A$6:$A$30&lt;&gt;"")))&gt;0,"Plug-in hybrid",IF($G681="Diesel","Diesel","Gasoline"))</f>
        <v>Gasoline</v>
      </c>
    </row>
    <row r="682" spans="1:15" ht="15" customHeight="1" x14ac:dyDescent="0.25">
      <c r="A682" s="1">
        <v>2022</v>
      </c>
      <c r="B682" s="1" t="s">
        <v>293</v>
      </c>
      <c r="C682" s="1" t="s">
        <v>2369</v>
      </c>
      <c r="D682" s="1" t="s">
        <v>2370</v>
      </c>
      <c r="E682" s="1" t="s">
        <v>2325</v>
      </c>
      <c r="F682" s="1" t="s">
        <v>2371</v>
      </c>
      <c r="G682" s="1" t="s">
        <v>105</v>
      </c>
      <c r="H682" s="1" t="s">
        <v>298</v>
      </c>
      <c r="I682" s="1">
        <v>2</v>
      </c>
      <c r="J682" s="1">
        <v>2023</v>
      </c>
      <c r="K682" s="1">
        <v>239458</v>
      </c>
      <c r="L682" s="1">
        <v>0</v>
      </c>
      <c r="M682" s="1">
        <f t="array" ref="M682">SUMPRODUCT(MAX(ISNUMBER(SEARCH('Class Rules'!$B$6:$B$85,$E682))*ISNUMBER(SEARCH('Class Rules'!$C$6:$C$85,$F682))*'Class Rules'!$A$6:$A$85))</f>
        <v>65</v>
      </c>
      <c r="N682" s="1" t="str">
        <f t="array" ref="N682">IF($M682=0,'Class Rules'!$D$3,INDEX('Class Rules'!$D$6:$D$85,MATCH($M682,'Class Rules'!$A$6:$A$85,0)))</f>
        <v>Passenger HDV</v>
      </c>
      <c r="O682" s="1" t="str">
        <f t="array" ref="O682">IF(SUMPRODUCT(MAX(ISNUMBER(SEARCH(Fuel_Rules!$A$6:$A$30,$E682))*ISNUMBER(SEARCH(Fuel_Rules!$B$6:$B$30,$F682))*(Fuel_Rules!$A$6:$A$30&lt;&gt;"")))&gt;0,"Plug-in hybrid",IF($G682="Diesel","Diesel","Gasoline"))</f>
        <v>Diesel</v>
      </c>
    </row>
    <row r="683" spans="1:15" ht="15" customHeight="1" x14ac:dyDescent="0.25">
      <c r="A683" s="1">
        <v>2022</v>
      </c>
      <c r="B683" s="1" t="s">
        <v>293</v>
      </c>
      <c r="C683" s="1" t="s">
        <v>2372</v>
      </c>
      <c r="D683" s="1" t="s">
        <v>2373</v>
      </c>
      <c r="E683" s="1" t="s">
        <v>2325</v>
      </c>
      <c r="F683" s="1" t="s">
        <v>2374</v>
      </c>
      <c r="G683" s="1" t="s">
        <v>103</v>
      </c>
      <c r="H683" s="1" t="s">
        <v>437</v>
      </c>
      <c r="I683" s="1">
        <v>1.6</v>
      </c>
      <c r="J683" s="1">
        <v>2023</v>
      </c>
      <c r="K683" s="1">
        <v>89652</v>
      </c>
      <c r="L683" s="1">
        <v>0</v>
      </c>
      <c r="M683" s="1">
        <f t="array" ref="M683">SUMPRODUCT(MAX(ISNUMBER(SEARCH('Class Rules'!$B$6:$B$85,$E683))*ISNUMBER(SEARCH('Class Rules'!$C$6:$C$85,$F683))*'Class Rules'!$A$6:$A$85))</f>
        <v>0</v>
      </c>
      <c r="N683" s="1" t="str">
        <f t="array" ref="N683">IF($M683=0,'Class Rules'!$D$3,INDEX('Class Rules'!$D$6:$D$85,MATCH($M683,'Class Rules'!$A$6:$A$85,0)))</f>
        <v>Passenger LDV</v>
      </c>
      <c r="O683" s="1" t="str">
        <f t="array" ref="O683">IF(SUMPRODUCT(MAX(ISNUMBER(SEARCH(Fuel_Rules!$A$6:$A$30,$E683))*ISNUMBER(SEARCH(Fuel_Rules!$B$6:$B$30,$F683))*(Fuel_Rules!$A$6:$A$30&lt;&gt;"")))&gt;0,"Plug-in hybrid",IF($G683="Diesel","Diesel","Gasoline"))</f>
        <v>Gasoline</v>
      </c>
    </row>
    <row r="684" spans="1:15" ht="15" customHeight="1" x14ac:dyDescent="0.25">
      <c r="A684" s="1">
        <v>2022</v>
      </c>
      <c r="B684" s="1" t="s">
        <v>293</v>
      </c>
      <c r="C684" s="1" t="s">
        <v>2375</v>
      </c>
      <c r="D684" s="1" t="s">
        <v>2376</v>
      </c>
      <c r="E684" s="1" t="s">
        <v>2325</v>
      </c>
      <c r="F684" s="1" t="s">
        <v>2377</v>
      </c>
      <c r="G684" s="1" t="s">
        <v>105</v>
      </c>
      <c r="H684" s="1" t="s">
        <v>298</v>
      </c>
      <c r="I684" s="1">
        <v>1.6</v>
      </c>
      <c r="J684" s="1">
        <v>2023</v>
      </c>
      <c r="K684" s="1">
        <v>160146</v>
      </c>
      <c r="L684" s="1">
        <v>0</v>
      </c>
      <c r="M684" s="1">
        <f t="array" ref="M684">SUMPRODUCT(MAX(ISNUMBER(SEARCH('Class Rules'!$B$6:$B$85,$E684))*ISNUMBER(SEARCH('Class Rules'!$C$6:$C$85,$F684))*'Class Rules'!$A$6:$A$85))</f>
        <v>0</v>
      </c>
      <c r="N684" s="1" t="str">
        <f t="array" ref="N684">IF($M684=0,'Class Rules'!$D$3,INDEX('Class Rules'!$D$6:$D$85,MATCH($M684,'Class Rules'!$A$6:$A$85,0)))</f>
        <v>Passenger LDV</v>
      </c>
      <c r="O684" s="1" t="str">
        <f t="array" ref="O684">IF(SUMPRODUCT(MAX(ISNUMBER(SEARCH(Fuel_Rules!$A$6:$A$30,$E684))*ISNUMBER(SEARCH(Fuel_Rules!$B$6:$B$30,$F684))*(Fuel_Rules!$A$6:$A$30&lt;&gt;"")))&gt;0,"Plug-in hybrid",IF($G684="Diesel","Diesel","Gasoline"))</f>
        <v>Diesel</v>
      </c>
    </row>
    <row r="685" spans="1:15" ht="15" customHeight="1" x14ac:dyDescent="0.25">
      <c r="A685" s="1">
        <v>2022</v>
      </c>
      <c r="B685" s="1" t="s">
        <v>293</v>
      </c>
      <c r="C685" s="1" t="s">
        <v>2378</v>
      </c>
      <c r="D685" s="1" t="s">
        <v>2379</v>
      </c>
      <c r="E685" s="1" t="s">
        <v>2325</v>
      </c>
      <c r="F685" s="1" t="s">
        <v>2380</v>
      </c>
      <c r="G685" s="1" t="s">
        <v>103</v>
      </c>
      <c r="H685" s="1" t="s">
        <v>298</v>
      </c>
      <c r="I685" s="1">
        <v>1.6</v>
      </c>
      <c r="J685" s="1">
        <v>2023</v>
      </c>
      <c r="K685" s="1">
        <v>77607</v>
      </c>
      <c r="L685" s="1">
        <v>0</v>
      </c>
      <c r="M685" s="1">
        <f t="array" ref="M685">SUMPRODUCT(MAX(ISNUMBER(SEARCH('Class Rules'!$B$6:$B$85,$E685))*ISNUMBER(SEARCH('Class Rules'!$C$6:$C$85,$F685))*'Class Rules'!$A$6:$A$85))</f>
        <v>0</v>
      </c>
      <c r="N685" s="1" t="str">
        <f t="array" ref="N685">IF($M685=0,'Class Rules'!$D$3,INDEX('Class Rules'!$D$6:$D$85,MATCH($M685,'Class Rules'!$A$6:$A$85,0)))</f>
        <v>Passenger LDV</v>
      </c>
      <c r="O685" s="1" t="str">
        <f t="array" ref="O685">IF(SUMPRODUCT(MAX(ISNUMBER(SEARCH(Fuel_Rules!$A$6:$A$30,$E685))*ISNUMBER(SEARCH(Fuel_Rules!$B$6:$B$30,$F685))*(Fuel_Rules!$A$6:$A$30&lt;&gt;"")))&gt;0,"Plug-in hybrid",IF($G685="Diesel","Diesel","Gasoline"))</f>
        <v>Gasoline</v>
      </c>
    </row>
    <row r="686" spans="1:15" ht="15" customHeight="1" x14ac:dyDescent="0.25">
      <c r="A686" s="1">
        <v>2022</v>
      </c>
      <c r="B686" s="1" t="s">
        <v>293</v>
      </c>
      <c r="C686" s="1" t="s">
        <v>2381</v>
      </c>
      <c r="D686" s="1" t="s">
        <v>2382</v>
      </c>
      <c r="E686" s="1" t="s">
        <v>2325</v>
      </c>
      <c r="F686" s="1" t="s">
        <v>2383</v>
      </c>
      <c r="G686" s="1" t="s">
        <v>103</v>
      </c>
      <c r="H686" s="1" t="s">
        <v>437</v>
      </c>
      <c r="I686" s="1">
        <v>1.6</v>
      </c>
      <c r="J686" s="1">
        <v>2023</v>
      </c>
      <c r="K686" s="1">
        <v>115833</v>
      </c>
      <c r="L686" s="1">
        <v>0</v>
      </c>
      <c r="M686" s="1">
        <f t="array" ref="M686">SUMPRODUCT(MAX(ISNUMBER(SEARCH('Class Rules'!$B$6:$B$85,$E686))*ISNUMBER(SEARCH('Class Rules'!$C$6:$C$85,$F686))*'Class Rules'!$A$6:$A$85))</f>
        <v>0</v>
      </c>
      <c r="N686" s="1" t="str">
        <f t="array" ref="N686">IF($M686=0,'Class Rules'!$D$3,INDEX('Class Rules'!$D$6:$D$85,MATCH($M686,'Class Rules'!$A$6:$A$85,0)))</f>
        <v>Passenger LDV</v>
      </c>
      <c r="O686" s="1" t="str">
        <f t="array" ref="O686">IF(SUMPRODUCT(MAX(ISNUMBER(SEARCH(Fuel_Rules!$A$6:$A$30,$E686))*ISNUMBER(SEARCH(Fuel_Rules!$B$6:$B$30,$F686))*(Fuel_Rules!$A$6:$A$30&lt;&gt;"")))&gt;0,"Plug-in hybrid",IF($G686="Diesel","Diesel","Gasoline"))</f>
        <v>Gasoline</v>
      </c>
    </row>
    <row r="687" spans="1:15" ht="15" customHeight="1" x14ac:dyDescent="0.25">
      <c r="A687" s="1">
        <v>2022</v>
      </c>
      <c r="B687" s="1" t="s">
        <v>293</v>
      </c>
      <c r="C687" s="1" t="s">
        <v>2384</v>
      </c>
      <c r="D687" s="1" t="s">
        <v>2385</v>
      </c>
      <c r="E687" s="1" t="s">
        <v>2325</v>
      </c>
      <c r="F687" s="1" t="s">
        <v>2386</v>
      </c>
      <c r="G687" s="1" t="s">
        <v>103</v>
      </c>
      <c r="H687" s="1" t="s">
        <v>437</v>
      </c>
      <c r="I687" s="1">
        <v>1.6</v>
      </c>
      <c r="J687" s="1">
        <v>2023</v>
      </c>
      <c r="K687" s="1">
        <v>260548</v>
      </c>
      <c r="L687" s="1">
        <v>0</v>
      </c>
      <c r="M687" s="1">
        <f t="array" ref="M687">SUMPRODUCT(MAX(ISNUMBER(SEARCH('Class Rules'!$B$6:$B$85,$E687))*ISNUMBER(SEARCH('Class Rules'!$C$6:$C$85,$F687))*'Class Rules'!$A$6:$A$85))</f>
        <v>0</v>
      </c>
      <c r="N687" s="1" t="str">
        <f t="array" ref="N687">IF($M687=0,'Class Rules'!$D$3,INDEX('Class Rules'!$D$6:$D$85,MATCH($M687,'Class Rules'!$A$6:$A$85,0)))</f>
        <v>Passenger LDV</v>
      </c>
      <c r="O687" s="1" t="str">
        <f t="array" ref="O687">IF(SUMPRODUCT(MAX(ISNUMBER(SEARCH(Fuel_Rules!$A$6:$A$30,$E687))*ISNUMBER(SEARCH(Fuel_Rules!$B$6:$B$30,$F687))*(Fuel_Rules!$A$6:$A$30&lt;&gt;"")))&gt;0,"Plug-in hybrid",IF($G687="Diesel","Diesel","Gasoline"))</f>
        <v>Gasoline</v>
      </c>
    </row>
    <row r="688" spans="1:15" ht="15" customHeight="1" x14ac:dyDescent="0.25">
      <c r="A688" s="1">
        <v>2022</v>
      </c>
      <c r="B688" s="1" t="s">
        <v>293</v>
      </c>
      <c r="C688" s="1" t="s">
        <v>2387</v>
      </c>
      <c r="D688" s="1" t="s">
        <v>2388</v>
      </c>
      <c r="E688" s="1" t="s">
        <v>2325</v>
      </c>
      <c r="F688" s="1" t="s">
        <v>2389</v>
      </c>
      <c r="G688" s="1" t="s">
        <v>105</v>
      </c>
      <c r="H688" s="1" t="s">
        <v>298</v>
      </c>
      <c r="I688" s="1">
        <v>2</v>
      </c>
      <c r="J688" s="1">
        <v>2023</v>
      </c>
      <c r="K688" s="1">
        <v>208536</v>
      </c>
      <c r="L688" s="1">
        <v>0</v>
      </c>
      <c r="M688" s="1">
        <f t="array" ref="M688">SUMPRODUCT(MAX(ISNUMBER(SEARCH('Class Rules'!$B$6:$B$85,$E688))*ISNUMBER(SEARCH('Class Rules'!$C$6:$C$85,$F688))*'Class Rules'!$A$6:$A$85))</f>
        <v>28</v>
      </c>
      <c r="N688" s="1" t="str">
        <f t="array" ref="N688">IF($M688=0,'Class Rules'!$D$3,INDEX('Class Rules'!$D$6:$D$85,MATCH($M688,'Class Rules'!$A$6:$A$85,0)))</f>
        <v>Freight LDV</v>
      </c>
      <c r="O688" s="1" t="str">
        <f t="array" ref="O688">IF(SUMPRODUCT(MAX(ISNUMBER(SEARCH(Fuel_Rules!$A$6:$A$30,$E688))*ISNUMBER(SEARCH(Fuel_Rules!$B$6:$B$30,$F688))*(Fuel_Rules!$A$6:$A$30&lt;&gt;"")))&gt;0,"Plug-in hybrid",IF($G688="Diesel","Diesel","Gasoline"))</f>
        <v>Diesel</v>
      </c>
    </row>
    <row r="689" spans="1:15" ht="15" customHeight="1" x14ac:dyDescent="0.25">
      <c r="A689" s="1">
        <v>2022</v>
      </c>
      <c r="B689" s="1" t="s">
        <v>293</v>
      </c>
      <c r="C689" s="1" t="s">
        <v>2390</v>
      </c>
      <c r="D689" s="1" t="s">
        <v>2391</v>
      </c>
      <c r="E689" s="1" t="s">
        <v>2325</v>
      </c>
      <c r="F689" s="1" t="s">
        <v>2392</v>
      </c>
      <c r="G689" s="1" t="s">
        <v>103</v>
      </c>
      <c r="H689" s="1" t="s">
        <v>298</v>
      </c>
      <c r="I689" s="1">
        <v>1.6</v>
      </c>
      <c r="J689" s="1">
        <v>2023</v>
      </c>
      <c r="K689" s="1">
        <v>76595</v>
      </c>
      <c r="L689" s="1">
        <v>0</v>
      </c>
      <c r="M689" s="1">
        <f t="array" ref="M689">SUMPRODUCT(MAX(ISNUMBER(SEARCH('Class Rules'!$B$6:$B$85,$E689))*ISNUMBER(SEARCH('Class Rules'!$C$6:$C$85,$F689))*'Class Rules'!$A$6:$A$85))</f>
        <v>0</v>
      </c>
      <c r="N689" s="1" t="str">
        <f t="array" ref="N689">IF($M689=0,'Class Rules'!$D$3,INDEX('Class Rules'!$D$6:$D$85,MATCH($M689,'Class Rules'!$A$6:$A$85,0)))</f>
        <v>Passenger LDV</v>
      </c>
      <c r="O689" s="1" t="str">
        <f t="array" ref="O689">IF(SUMPRODUCT(MAX(ISNUMBER(SEARCH(Fuel_Rules!$A$6:$A$30,$E689))*ISNUMBER(SEARCH(Fuel_Rules!$B$6:$B$30,$F689))*(Fuel_Rules!$A$6:$A$30&lt;&gt;"")))&gt;0,"Plug-in hybrid",IF($G689="Diesel","Diesel","Gasoline"))</f>
        <v>Gasoline</v>
      </c>
    </row>
    <row r="690" spans="1:15" ht="15" customHeight="1" x14ac:dyDescent="0.25">
      <c r="A690" s="1">
        <v>2022</v>
      </c>
      <c r="B690" s="1" t="s">
        <v>293</v>
      </c>
      <c r="C690" s="1" t="s">
        <v>2393</v>
      </c>
      <c r="D690" s="1" t="s">
        <v>2394</v>
      </c>
      <c r="E690" s="1" t="s">
        <v>2325</v>
      </c>
      <c r="F690" s="1" t="s">
        <v>2395</v>
      </c>
      <c r="G690" s="1" t="s">
        <v>103</v>
      </c>
      <c r="H690" s="1" t="s">
        <v>437</v>
      </c>
      <c r="I690" s="1">
        <v>1.6</v>
      </c>
      <c r="J690" s="1">
        <v>2023</v>
      </c>
      <c r="K690" s="1">
        <v>98456</v>
      </c>
      <c r="L690" s="1">
        <v>0</v>
      </c>
      <c r="M690" s="1">
        <f t="array" ref="M690">SUMPRODUCT(MAX(ISNUMBER(SEARCH('Class Rules'!$B$6:$B$85,$E690))*ISNUMBER(SEARCH('Class Rules'!$C$6:$C$85,$F690))*'Class Rules'!$A$6:$A$85))</f>
        <v>0</v>
      </c>
      <c r="N690" s="1" t="str">
        <f t="array" ref="N690">IF($M690=0,'Class Rules'!$D$3,INDEX('Class Rules'!$D$6:$D$85,MATCH($M690,'Class Rules'!$A$6:$A$85,0)))</f>
        <v>Passenger LDV</v>
      </c>
      <c r="O690" s="1" t="str">
        <f t="array" ref="O690">IF(SUMPRODUCT(MAX(ISNUMBER(SEARCH(Fuel_Rules!$A$6:$A$30,$E690))*ISNUMBER(SEARCH(Fuel_Rules!$B$6:$B$30,$F690))*(Fuel_Rules!$A$6:$A$30&lt;&gt;"")))&gt;0,"Plug-in hybrid",IF($G690="Diesel","Diesel","Gasoline"))</f>
        <v>Gasoline</v>
      </c>
    </row>
    <row r="691" spans="1:15" ht="15" customHeight="1" x14ac:dyDescent="0.25">
      <c r="A691" s="1">
        <v>2022</v>
      </c>
      <c r="B691" s="1" t="s">
        <v>293</v>
      </c>
      <c r="C691" s="1" t="s">
        <v>2396</v>
      </c>
      <c r="D691" s="1" t="s">
        <v>2397</v>
      </c>
      <c r="E691" s="1" t="s">
        <v>2398</v>
      </c>
      <c r="F691" s="1" t="s">
        <v>2399</v>
      </c>
      <c r="G691" s="1" t="s">
        <v>103</v>
      </c>
      <c r="H691" s="1" t="s">
        <v>298</v>
      </c>
      <c r="I691" s="1">
        <v>3.6</v>
      </c>
      <c r="J691" s="1">
        <v>2023</v>
      </c>
      <c r="K691" s="1">
        <v>1405125</v>
      </c>
      <c r="L691" s="1">
        <v>0</v>
      </c>
      <c r="M691" s="1">
        <f t="array" ref="M691">SUMPRODUCT(MAX(ISNUMBER(SEARCH('Class Rules'!$B$6:$B$85,$E691))*ISNUMBER(SEARCH('Class Rules'!$C$6:$C$85,$F691))*'Class Rules'!$A$6:$A$85))</f>
        <v>0</v>
      </c>
      <c r="N691" s="1" t="str">
        <f t="array" ref="N691">IF($M691=0,'Class Rules'!$D$3,INDEX('Class Rules'!$D$6:$D$85,MATCH($M691,'Class Rules'!$A$6:$A$85,0)))</f>
        <v>Passenger LDV</v>
      </c>
      <c r="O691" s="1" t="str">
        <f t="array" ref="O691">IF(SUMPRODUCT(MAX(ISNUMBER(SEARCH(Fuel_Rules!$A$6:$A$30,$E691))*ISNUMBER(SEARCH(Fuel_Rules!$B$6:$B$30,$F691))*(Fuel_Rules!$A$6:$A$30&lt;&gt;"")))&gt;0,"Plug-in hybrid",IF($G691="Diesel","Diesel","Gasoline"))</f>
        <v>Gasoline</v>
      </c>
    </row>
    <row r="692" spans="1:15" ht="15" customHeight="1" x14ac:dyDescent="0.25">
      <c r="A692" s="1">
        <v>2022</v>
      </c>
      <c r="B692" s="1" t="s">
        <v>293</v>
      </c>
      <c r="C692" s="1" t="s">
        <v>2400</v>
      </c>
      <c r="D692" s="1" t="s">
        <v>2401</v>
      </c>
      <c r="E692" s="1" t="s">
        <v>2398</v>
      </c>
      <c r="F692" s="1" t="s">
        <v>2402</v>
      </c>
      <c r="G692" s="1" t="s">
        <v>103</v>
      </c>
      <c r="H692" s="1" t="s">
        <v>298</v>
      </c>
      <c r="I692" s="1">
        <v>3.6</v>
      </c>
      <c r="J692" s="1">
        <v>2023</v>
      </c>
      <c r="K692" s="1">
        <v>1461375</v>
      </c>
      <c r="L692" s="1">
        <v>0</v>
      </c>
      <c r="M692" s="1">
        <f t="array" ref="M692">SUMPRODUCT(MAX(ISNUMBER(SEARCH('Class Rules'!$B$6:$B$85,$E692))*ISNUMBER(SEARCH('Class Rules'!$C$6:$C$85,$F692))*'Class Rules'!$A$6:$A$85))</f>
        <v>0</v>
      </c>
      <c r="N692" s="1" t="str">
        <f t="array" ref="N692">IF($M692=0,'Class Rules'!$D$3,INDEX('Class Rules'!$D$6:$D$85,MATCH($M692,'Class Rules'!$A$6:$A$85,0)))</f>
        <v>Passenger LDV</v>
      </c>
      <c r="O692" s="1" t="str">
        <f t="array" ref="O692">IF(SUMPRODUCT(MAX(ISNUMBER(SEARCH(Fuel_Rules!$A$6:$A$30,$E692))*ISNUMBER(SEARCH(Fuel_Rules!$B$6:$B$30,$F692))*(Fuel_Rules!$A$6:$A$30&lt;&gt;"")))&gt;0,"Plug-in hybrid",IF($G692="Diesel","Diesel","Gasoline"))</f>
        <v>Gasoline</v>
      </c>
    </row>
    <row r="693" spans="1:15" ht="15" customHeight="1" x14ac:dyDescent="0.25">
      <c r="A693" s="1">
        <v>2022</v>
      </c>
      <c r="B693" s="1" t="s">
        <v>293</v>
      </c>
      <c r="C693" s="1" t="s">
        <v>2403</v>
      </c>
      <c r="D693" s="1" t="s">
        <v>2404</v>
      </c>
      <c r="E693" s="1" t="s">
        <v>2398</v>
      </c>
      <c r="F693" s="1" t="s">
        <v>2405</v>
      </c>
      <c r="G693" s="1" t="s">
        <v>103</v>
      </c>
      <c r="H693" s="1" t="s">
        <v>298</v>
      </c>
      <c r="I693" s="1">
        <v>3.6</v>
      </c>
      <c r="J693" s="1">
        <v>2023</v>
      </c>
      <c r="K693" s="1">
        <v>1622175</v>
      </c>
      <c r="L693" s="1">
        <v>0</v>
      </c>
      <c r="M693" s="1">
        <f t="array" ref="M693">SUMPRODUCT(MAX(ISNUMBER(SEARCH('Class Rules'!$B$6:$B$85,$E693))*ISNUMBER(SEARCH('Class Rules'!$C$6:$C$85,$F693))*'Class Rules'!$A$6:$A$85))</f>
        <v>0</v>
      </c>
      <c r="N693" s="1" t="str">
        <f t="array" ref="N693">IF($M693=0,'Class Rules'!$D$3,INDEX('Class Rules'!$D$6:$D$85,MATCH($M693,'Class Rules'!$A$6:$A$85,0)))</f>
        <v>Passenger LDV</v>
      </c>
      <c r="O693" s="1" t="str">
        <f t="array" ref="O693">IF(SUMPRODUCT(MAX(ISNUMBER(SEARCH(Fuel_Rules!$A$6:$A$30,$E693))*ISNUMBER(SEARCH(Fuel_Rules!$B$6:$B$30,$F693))*(Fuel_Rules!$A$6:$A$30&lt;&gt;"")))&gt;0,"Plug-in hybrid",IF($G693="Diesel","Diesel","Gasoline"))</f>
        <v>Gasoline</v>
      </c>
    </row>
    <row r="694" spans="1:15" ht="15" customHeight="1" x14ac:dyDescent="0.25">
      <c r="A694" s="1">
        <v>2022</v>
      </c>
      <c r="B694" s="1" t="s">
        <v>293</v>
      </c>
      <c r="C694" s="1" t="s">
        <v>2406</v>
      </c>
      <c r="D694" s="1" t="s">
        <v>2407</v>
      </c>
      <c r="E694" s="1" t="s">
        <v>2398</v>
      </c>
      <c r="F694" s="1" t="s">
        <v>2408</v>
      </c>
      <c r="G694" s="1" t="s">
        <v>103</v>
      </c>
      <c r="H694" s="1" t="s">
        <v>298</v>
      </c>
      <c r="I694" s="1">
        <v>3.6</v>
      </c>
      <c r="J694" s="1">
        <v>2023</v>
      </c>
      <c r="K694" s="1">
        <v>1675925</v>
      </c>
      <c r="L694" s="1">
        <v>0</v>
      </c>
      <c r="M694" s="1">
        <f t="array" ref="M694">SUMPRODUCT(MAX(ISNUMBER(SEARCH('Class Rules'!$B$6:$B$85,$E694))*ISNUMBER(SEARCH('Class Rules'!$C$6:$C$85,$F694))*'Class Rules'!$A$6:$A$85))</f>
        <v>0</v>
      </c>
      <c r="N694" s="1" t="str">
        <f t="array" ref="N694">IF($M694=0,'Class Rules'!$D$3,INDEX('Class Rules'!$D$6:$D$85,MATCH($M694,'Class Rules'!$A$6:$A$85,0)))</f>
        <v>Passenger LDV</v>
      </c>
      <c r="O694" s="1" t="str">
        <f t="array" ref="O694">IF(SUMPRODUCT(MAX(ISNUMBER(SEARCH(Fuel_Rules!$A$6:$A$30,$E694))*ISNUMBER(SEARCH(Fuel_Rules!$B$6:$B$30,$F694))*(Fuel_Rules!$A$6:$A$30&lt;&gt;"")))&gt;0,"Plug-in hybrid",IF($G694="Diesel","Diesel","Gasoline"))</f>
        <v>Gasoline</v>
      </c>
    </row>
    <row r="695" spans="1:15" ht="15" customHeight="1" x14ac:dyDescent="0.25">
      <c r="A695" s="1">
        <v>2022</v>
      </c>
      <c r="B695" s="1" t="s">
        <v>293</v>
      </c>
      <c r="C695" s="1" t="s">
        <v>2409</v>
      </c>
      <c r="D695" s="1" t="s">
        <v>2410</v>
      </c>
      <c r="E695" s="1" t="s">
        <v>2398</v>
      </c>
      <c r="F695" s="1" t="s">
        <v>2411</v>
      </c>
      <c r="G695" s="1" t="s">
        <v>103</v>
      </c>
      <c r="H695" s="1" t="s">
        <v>298</v>
      </c>
      <c r="I695" s="1">
        <v>3</v>
      </c>
      <c r="J695" s="1">
        <v>2023</v>
      </c>
      <c r="K695" s="1">
        <v>673750</v>
      </c>
      <c r="L695" s="1">
        <v>0</v>
      </c>
      <c r="M695" s="1">
        <f t="array" ref="M695">SUMPRODUCT(MAX(ISNUMBER(SEARCH('Class Rules'!$B$6:$B$85,$E695))*ISNUMBER(SEARCH('Class Rules'!$C$6:$C$85,$F695))*'Class Rules'!$A$6:$A$85))</f>
        <v>0</v>
      </c>
      <c r="N695" s="1" t="str">
        <f t="array" ref="N695">IF($M695=0,'Class Rules'!$D$3,INDEX('Class Rules'!$D$6:$D$85,MATCH($M695,'Class Rules'!$A$6:$A$85,0)))</f>
        <v>Passenger LDV</v>
      </c>
      <c r="O695" s="1" t="str">
        <f t="array" ref="O695">IF(SUMPRODUCT(MAX(ISNUMBER(SEARCH(Fuel_Rules!$A$6:$A$30,$E695))*ISNUMBER(SEARCH(Fuel_Rules!$B$6:$B$30,$F695))*(Fuel_Rules!$A$6:$A$30&lt;&gt;"")))&gt;0,"Plug-in hybrid",IF($G695="Diesel","Diesel","Gasoline"))</f>
        <v>Gasoline</v>
      </c>
    </row>
    <row r="696" spans="1:15" ht="15" customHeight="1" x14ac:dyDescent="0.25">
      <c r="A696" s="1">
        <v>2022</v>
      </c>
      <c r="B696" s="1" t="s">
        <v>293</v>
      </c>
      <c r="C696" s="1" t="s">
        <v>2412</v>
      </c>
      <c r="D696" s="1" t="s">
        <v>2413</v>
      </c>
      <c r="E696" s="1" t="s">
        <v>2398</v>
      </c>
      <c r="F696" s="1" t="s">
        <v>2414</v>
      </c>
      <c r="G696" s="1" t="s">
        <v>103</v>
      </c>
      <c r="H696" s="1" t="s">
        <v>298</v>
      </c>
      <c r="I696" s="1">
        <v>2</v>
      </c>
      <c r="J696" s="1">
        <v>2023</v>
      </c>
      <c r="K696" s="1">
        <v>518750</v>
      </c>
      <c r="L696" s="1">
        <v>0</v>
      </c>
      <c r="M696" s="1">
        <f t="array" ref="M696">SUMPRODUCT(MAX(ISNUMBER(SEARCH('Class Rules'!$B$6:$B$85,$E696))*ISNUMBER(SEARCH('Class Rules'!$C$6:$C$85,$F696))*'Class Rules'!$A$6:$A$85))</f>
        <v>0</v>
      </c>
      <c r="N696" s="1" t="str">
        <f t="array" ref="N696">IF($M696=0,'Class Rules'!$D$3,INDEX('Class Rules'!$D$6:$D$85,MATCH($M696,'Class Rules'!$A$6:$A$85,0)))</f>
        <v>Passenger LDV</v>
      </c>
      <c r="O696" s="1" t="str">
        <f t="array" ref="O696">IF(SUMPRODUCT(MAX(ISNUMBER(SEARCH(Fuel_Rules!$A$6:$A$30,$E696))*ISNUMBER(SEARCH(Fuel_Rules!$B$6:$B$30,$F696))*(Fuel_Rules!$A$6:$A$30&lt;&gt;"")))&gt;0,"Plug-in hybrid",IF($G696="Diesel","Diesel","Gasoline"))</f>
        <v>Gasoline</v>
      </c>
    </row>
    <row r="697" spans="1:15" ht="15" customHeight="1" x14ac:dyDescent="0.25">
      <c r="A697" s="1">
        <v>2022</v>
      </c>
      <c r="B697" s="1" t="s">
        <v>293</v>
      </c>
      <c r="C697" s="1" t="s">
        <v>2415</v>
      </c>
      <c r="D697" s="1" t="s">
        <v>2416</v>
      </c>
      <c r="E697" s="1" t="s">
        <v>2398</v>
      </c>
      <c r="F697" s="1" t="s">
        <v>2417</v>
      </c>
      <c r="G697" s="1" t="s">
        <v>103</v>
      </c>
      <c r="H697" s="1" t="s">
        <v>298</v>
      </c>
      <c r="I697" s="1">
        <v>2</v>
      </c>
      <c r="J697" s="1">
        <v>2023</v>
      </c>
      <c r="K697" s="1">
        <v>593750</v>
      </c>
      <c r="L697" s="1">
        <v>0</v>
      </c>
      <c r="M697" s="1">
        <f t="array" ref="M697">SUMPRODUCT(MAX(ISNUMBER(SEARCH('Class Rules'!$B$6:$B$85,$E697))*ISNUMBER(SEARCH('Class Rules'!$C$6:$C$85,$F697))*'Class Rules'!$A$6:$A$85))</f>
        <v>0</v>
      </c>
      <c r="N697" s="1" t="str">
        <f t="array" ref="N697">IF($M697=0,'Class Rules'!$D$3,INDEX('Class Rules'!$D$6:$D$85,MATCH($M697,'Class Rules'!$A$6:$A$85,0)))</f>
        <v>Passenger LDV</v>
      </c>
      <c r="O697" s="1" t="str">
        <f t="array" ref="O697">IF(SUMPRODUCT(MAX(ISNUMBER(SEARCH(Fuel_Rules!$A$6:$A$30,$E697))*ISNUMBER(SEARCH(Fuel_Rules!$B$6:$B$30,$F697))*(Fuel_Rules!$A$6:$A$30&lt;&gt;"")))&gt;0,"Plug-in hybrid",IF($G697="Diesel","Diesel","Gasoline"))</f>
        <v>Gasoline</v>
      </c>
    </row>
    <row r="698" spans="1:15" ht="15" customHeight="1" x14ac:dyDescent="0.25">
      <c r="A698" s="1">
        <v>2022</v>
      </c>
      <c r="B698" s="1" t="s">
        <v>293</v>
      </c>
      <c r="C698" s="1" t="s">
        <v>2418</v>
      </c>
      <c r="D698" s="1" t="s">
        <v>2419</v>
      </c>
      <c r="E698" s="1" t="s">
        <v>2398</v>
      </c>
      <c r="F698" s="1" t="s">
        <v>2420</v>
      </c>
      <c r="G698" s="1" t="s">
        <v>103</v>
      </c>
      <c r="H698" s="1" t="s">
        <v>298</v>
      </c>
      <c r="I698" s="1">
        <v>2.5</v>
      </c>
      <c r="J698" s="1">
        <v>2023</v>
      </c>
      <c r="K698" s="1">
        <v>644270</v>
      </c>
      <c r="L698" s="1">
        <v>0</v>
      </c>
      <c r="M698" s="1">
        <f t="array" ref="M698">SUMPRODUCT(MAX(ISNUMBER(SEARCH('Class Rules'!$B$6:$B$85,$E698))*ISNUMBER(SEARCH('Class Rules'!$C$6:$C$85,$F698))*'Class Rules'!$A$6:$A$85))</f>
        <v>0</v>
      </c>
      <c r="N698" s="1" t="str">
        <f t="array" ref="N698">IF($M698=0,'Class Rules'!$D$3,INDEX('Class Rules'!$D$6:$D$85,MATCH($M698,'Class Rules'!$A$6:$A$85,0)))</f>
        <v>Passenger LDV</v>
      </c>
      <c r="O698" s="1" t="str">
        <f t="array" ref="O698">IF(SUMPRODUCT(MAX(ISNUMBER(SEARCH(Fuel_Rules!$A$6:$A$30,$E698))*ISNUMBER(SEARCH(Fuel_Rules!$B$6:$B$30,$F698))*(Fuel_Rules!$A$6:$A$30&lt;&gt;"")))&gt;0,"Plug-in hybrid",IF($G698="Diesel","Diesel","Gasoline"))</f>
        <v>Gasoline</v>
      </c>
    </row>
    <row r="699" spans="1:15" ht="15" customHeight="1" x14ac:dyDescent="0.25">
      <c r="A699" s="1">
        <v>2022</v>
      </c>
      <c r="B699" s="1" t="s">
        <v>293</v>
      </c>
      <c r="C699" s="1" t="s">
        <v>2421</v>
      </c>
      <c r="D699" s="1" t="s">
        <v>2422</v>
      </c>
      <c r="E699" s="1" t="s">
        <v>2398</v>
      </c>
      <c r="F699" s="1" t="s">
        <v>2423</v>
      </c>
      <c r="G699" s="1" t="s">
        <v>103</v>
      </c>
      <c r="H699" s="1" t="s">
        <v>298</v>
      </c>
      <c r="I699" s="1">
        <v>3</v>
      </c>
      <c r="J699" s="1">
        <v>2023</v>
      </c>
      <c r="K699" s="1">
        <v>1094543</v>
      </c>
      <c r="L699" s="1">
        <v>0</v>
      </c>
      <c r="M699" s="1">
        <f t="array" ref="M699">SUMPRODUCT(MAX(ISNUMBER(SEARCH('Class Rules'!$B$6:$B$85,$E699))*ISNUMBER(SEARCH('Class Rules'!$C$6:$C$85,$F699))*'Class Rules'!$A$6:$A$85))</f>
        <v>0</v>
      </c>
      <c r="N699" s="1" t="str">
        <f t="array" ref="N699">IF($M699=0,'Class Rules'!$D$3,INDEX('Class Rules'!$D$6:$D$85,MATCH($M699,'Class Rules'!$A$6:$A$85,0)))</f>
        <v>Passenger LDV</v>
      </c>
      <c r="O699" s="1" t="str">
        <f t="array" ref="O699">IF(SUMPRODUCT(MAX(ISNUMBER(SEARCH(Fuel_Rules!$A$6:$A$30,$E699))*ISNUMBER(SEARCH(Fuel_Rules!$B$6:$B$30,$F699))*(Fuel_Rules!$A$6:$A$30&lt;&gt;"")))&gt;0,"Plug-in hybrid",IF($G699="Diesel","Diesel","Gasoline"))</f>
        <v>Gasoline</v>
      </c>
    </row>
    <row r="700" spans="1:15" ht="15" customHeight="1" x14ac:dyDescent="0.25">
      <c r="A700" s="1">
        <v>2022</v>
      </c>
      <c r="B700" s="1" t="s">
        <v>293</v>
      </c>
      <c r="C700" s="1" t="s">
        <v>2424</v>
      </c>
      <c r="D700" s="1" t="s">
        <v>2425</v>
      </c>
      <c r="E700" s="1" t="s">
        <v>2398</v>
      </c>
      <c r="F700" s="1" t="s">
        <v>2426</v>
      </c>
      <c r="G700" s="1" t="s">
        <v>103</v>
      </c>
      <c r="H700" s="1" t="s">
        <v>298</v>
      </c>
      <c r="I700" s="1">
        <v>3</v>
      </c>
      <c r="J700" s="1">
        <v>2023</v>
      </c>
      <c r="K700" s="1">
        <v>948750</v>
      </c>
      <c r="L700" s="1">
        <v>0</v>
      </c>
      <c r="M700" s="1">
        <f t="array" ref="M700">SUMPRODUCT(MAX(ISNUMBER(SEARCH('Class Rules'!$B$6:$B$85,$E700))*ISNUMBER(SEARCH('Class Rules'!$C$6:$C$85,$F700))*'Class Rules'!$A$6:$A$85))</f>
        <v>0</v>
      </c>
      <c r="N700" s="1" t="str">
        <f t="array" ref="N700">IF($M700=0,'Class Rules'!$D$3,INDEX('Class Rules'!$D$6:$D$85,MATCH($M700,'Class Rules'!$A$6:$A$85,0)))</f>
        <v>Passenger LDV</v>
      </c>
      <c r="O700" s="1" t="str">
        <f t="array" ref="O700">IF(SUMPRODUCT(MAX(ISNUMBER(SEARCH(Fuel_Rules!$A$6:$A$30,$E700))*ISNUMBER(SEARCH(Fuel_Rules!$B$6:$B$30,$F700))*(Fuel_Rules!$A$6:$A$30&lt;&gt;"")))&gt;0,"Plug-in hybrid",IF($G700="Diesel","Diesel","Gasoline"))</f>
        <v>Gasoline</v>
      </c>
    </row>
    <row r="701" spans="1:15" ht="15" customHeight="1" x14ac:dyDescent="0.25">
      <c r="A701" s="1">
        <v>2022</v>
      </c>
      <c r="B701" s="1" t="s">
        <v>293</v>
      </c>
      <c r="C701" s="1" t="s">
        <v>2427</v>
      </c>
      <c r="D701" s="1" t="s">
        <v>2428</v>
      </c>
      <c r="E701" s="1" t="s">
        <v>2398</v>
      </c>
      <c r="F701" s="1" t="s">
        <v>2429</v>
      </c>
      <c r="G701" s="1" t="s">
        <v>103</v>
      </c>
      <c r="H701" s="1" t="s">
        <v>298</v>
      </c>
      <c r="I701" s="1">
        <v>3</v>
      </c>
      <c r="J701" s="1">
        <v>2023</v>
      </c>
      <c r="K701" s="1">
        <v>924863</v>
      </c>
      <c r="L701" s="1">
        <v>0</v>
      </c>
      <c r="M701" s="1">
        <f t="array" ref="M701">SUMPRODUCT(MAX(ISNUMBER(SEARCH('Class Rules'!$B$6:$B$85,$E701))*ISNUMBER(SEARCH('Class Rules'!$C$6:$C$85,$F701))*'Class Rules'!$A$6:$A$85))</f>
        <v>0</v>
      </c>
      <c r="N701" s="1" t="str">
        <f t="array" ref="N701">IF($M701=0,'Class Rules'!$D$3,INDEX('Class Rules'!$D$6:$D$85,MATCH($M701,'Class Rules'!$A$6:$A$85,0)))</f>
        <v>Passenger LDV</v>
      </c>
      <c r="O701" s="1" t="str">
        <f t="array" ref="O701">IF(SUMPRODUCT(MAX(ISNUMBER(SEARCH(Fuel_Rules!$A$6:$A$30,$E701))*ISNUMBER(SEARCH(Fuel_Rules!$B$6:$B$30,$F701))*(Fuel_Rules!$A$6:$A$30&lt;&gt;"")))&gt;0,"Plug-in hybrid",IF($G701="Diesel","Diesel","Gasoline"))</f>
        <v>Gasoline</v>
      </c>
    </row>
    <row r="702" spans="1:15" ht="15" customHeight="1" x14ac:dyDescent="0.25">
      <c r="A702" s="1">
        <v>2022</v>
      </c>
      <c r="B702" s="1" t="s">
        <v>293</v>
      </c>
      <c r="C702" s="1" t="s">
        <v>2430</v>
      </c>
      <c r="D702" s="1" t="s">
        <v>2431</v>
      </c>
      <c r="E702" s="1" t="s">
        <v>2398</v>
      </c>
      <c r="F702" s="1" t="s">
        <v>2432</v>
      </c>
      <c r="G702" s="1" t="s">
        <v>103</v>
      </c>
      <c r="H702" s="1" t="s">
        <v>298</v>
      </c>
      <c r="I702" s="1">
        <v>3</v>
      </c>
      <c r="J702" s="1">
        <v>2023</v>
      </c>
      <c r="K702" s="1">
        <v>1073750</v>
      </c>
      <c r="L702" s="1">
        <v>0</v>
      </c>
      <c r="M702" s="1">
        <f t="array" ref="M702">SUMPRODUCT(MAX(ISNUMBER(SEARCH('Class Rules'!$B$6:$B$85,$E702))*ISNUMBER(SEARCH('Class Rules'!$C$6:$C$85,$F702))*'Class Rules'!$A$6:$A$85))</f>
        <v>0</v>
      </c>
      <c r="N702" s="1" t="str">
        <f t="array" ref="N702">IF($M702=0,'Class Rules'!$D$3,INDEX('Class Rules'!$D$6:$D$85,MATCH($M702,'Class Rules'!$A$6:$A$85,0)))</f>
        <v>Passenger LDV</v>
      </c>
      <c r="O702" s="1" t="str">
        <f t="array" ref="O702">IF(SUMPRODUCT(MAX(ISNUMBER(SEARCH(Fuel_Rules!$A$6:$A$30,$E702))*ISNUMBER(SEARCH(Fuel_Rules!$B$6:$B$30,$F702))*(Fuel_Rules!$A$6:$A$30&lt;&gt;"")))&gt;0,"Plug-in hybrid",IF($G702="Diesel","Diesel","Gasoline"))</f>
        <v>Gasoline</v>
      </c>
    </row>
    <row r="703" spans="1:15" ht="15" customHeight="1" x14ac:dyDescent="0.25">
      <c r="A703" s="1">
        <v>2022</v>
      </c>
      <c r="B703" s="1" t="s">
        <v>293</v>
      </c>
      <c r="C703" s="1" t="s">
        <v>2433</v>
      </c>
      <c r="D703" s="1" t="s">
        <v>2434</v>
      </c>
      <c r="E703" s="1" t="s">
        <v>2398</v>
      </c>
      <c r="F703" s="1" t="s">
        <v>2435</v>
      </c>
      <c r="G703" s="1" t="s">
        <v>103</v>
      </c>
      <c r="H703" s="1" t="s">
        <v>298</v>
      </c>
      <c r="I703" s="1">
        <v>2</v>
      </c>
      <c r="J703" s="1">
        <v>2023</v>
      </c>
      <c r="K703" s="1">
        <v>568750</v>
      </c>
      <c r="L703" s="1">
        <v>0</v>
      </c>
      <c r="M703" s="1">
        <f t="array" ref="M703">SUMPRODUCT(MAX(ISNUMBER(SEARCH('Class Rules'!$B$6:$B$85,$E703))*ISNUMBER(SEARCH('Class Rules'!$C$6:$C$85,$F703))*'Class Rules'!$A$6:$A$85))</f>
        <v>0</v>
      </c>
      <c r="N703" s="1" t="str">
        <f t="array" ref="N703">IF($M703=0,'Class Rules'!$D$3,INDEX('Class Rules'!$D$6:$D$85,MATCH($M703,'Class Rules'!$A$6:$A$85,0)))</f>
        <v>Passenger LDV</v>
      </c>
      <c r="O703" s="1" t="str">
        <f t="array" ref="O703">IF(SUMPRODUCT(MAX(ISNUMBER(SEARCH(Fuel_Rules!$A$6:$A$30,$E703))*ISNUMBER(SEARCH(Fuel_Rules!$B$6:$B$30,$F703))*(Fuel_Rules!$A$6:$A$30&lt;&gt;"")))&gt;0,"Plug-in hybrid",IF($G703="Diesel","Diesel","Gasoline"))</f>
        <v>Gasoline</v>
      </c>
    </row>
    <row r="704" spans="1:15" ht="15" customHeight="1" x14ac:dyDescent="0.25">
      <c r="A704" s="1">
        <v>2022</v>
      </c>
      <c r="B704" s="1" t="s">
        <v>293</v>
      </c>
      <c r="C704" s="1" t="s">
        <v>2436</v>
      </c>
      <c r="D704" s="1" t="s">
        <v>2437</v>
      </c>
      <c r="E704" s="1" t="s">
        <v>2398</v>
      </c>
      <c r="F704" s="1" t="s">
        <v>2438</v>
      </c>
      <c r="G704" s="1" t="s">
        <v>103</v>
      </c>
      <c r="H704" s="1" t="s">
        <v>298</v>
      </c>
      <c r="I704" s="1">
        <v>3</v>
      </c>
      <c r="J704" s="1">
        <v>2023</v>
      </c>
      <c r="K704" s="1">
        <v>1124243</v>
      </c>
      <c r="L704" s="1">
        <v>0</v>
      </c>
      <c r="M704" s="1">
        <f t="array" ref="M704">SUMPRODUCT(MAX(ISNUMBER(SEARCH('Class Rules'!$B$6:$B$85,$E704))*ISNUMBER(SEARCH('Class Rules'!$C$6:$C$85,$F704))*'Class Rules'!$A$6:$A$85))</f>
        <v>0</v>
      </c>
      <c r="N704" s="1" t="str">
        <f t="array" ref="N704">IF($M704=0,'Class Rules'!$D$3,INDEX('Class Rules'!$D$6:$D$85,MATCH($M704,'Class Rules'!$A$6:$A$85,0)))</f>
        <v>Passenger LDV</v>
      </c>
      <c r="O704" s="1" t="str">
        <f t="array" ref="O704">IF(SUMPRODUCT(MAX(ISNUMBER(SEARCH(Fuel_Rules!$A$6:$A$30,$E704))*ISNUMBER(SEARCH(Fuel_Rules!$B$6:$B$30,$F704))*(Fuel_Rules!$A$6:$A$30&lt;&gt;"")))&gt;0,"Plug-in hybrid",IF($G704="Diesel","Diesel","Gasoline"))</f>
        <v>Gasoline</v>
      </c>
    </row>
    <row r="705" spans="1:15" ht="15" customHeight="1" x14ac:dyDescent="0.25">
      <c r="A705" s="1">
        <v>2022</v>
      </c>
      <c r="B705" s="1" t="s">
        <v>293</v>
      </c>
      <c r="C705" s="1" t="s">
        <v>2439</v>
      </c>
      <c r="D705" s="1" t="s">
        <v>2440</v>
      </c>
      <c r="E705" s="1" t="s">
        <v>2398</v>
      </c>
      <c r="F705" s="1" t="s">
        <v>2441</v>
      </c>
      <c r="G705" s="1" t="s">
        <v>103</v>
      </c>
      <c r="H705" s="1" t="s">
        <v>298</v>
      </c>
      <c r="I705" s="1">
        <v>3</v>
      </c>
      <c r="J705" s="1">
        <v>2023</v>
      </c>
      <c r="K705" s="1">
        <v>1173176</v>
      </c>
      <c r="L705" s="1">
        <v>0</v>
      </c>
      <c r="M705" s="1">
        <f t="array" ref="M705">SUMPRODUCT(MAX(ISNUMBER(SEARCH('Class Rules'!$B$6:$B$85,$E705))*ISNUMBER(SEARCH('Class Rules'!$C$6:$C$85,$F705))*'Class Rules'!$A$6:$A$85))</f>
        <v>0</v>
      </c>
      <c r="N705" s="1" t="str">
        <f t="array" ref="N705">IF($M705=0,'Class Rules'!$D$3,INDEX('Class Rules'!$D$6:$D$85,MATCH($M705,'Class Rules'!$A$6:$A$85,0)))</f>
        <v>Passenger LDV</v>
      </c>
      <c r="O705" s="1" t="str">
        <f t="array" ref="O705">IF(SUMPRODUCT(MAX(ISNUMBER(SEARCH(Fuel_Rules!$A$6:$A$30,$E705))*ISNUMBER(SEARCH(Fuel_Rules!$B$6:$B$30,$F705))*(Fuel_Rules!$A$6:$A$30&lt;&gt;"")))&gt;0,"Plug-in hybrid",IF($G705="Diesel","Diesel","Gasoline"))</f>
        <v>Gasoline</v>
      </c>
    </row>
    <row r="706" spans="1:15" ht="15" customHeight="1" x14ac:dyDescent="0.25">
      <c r="A706" s="1">
        <v>2022</v>
      </c>
      <c r="B706" s="1" t="s">
        <v>293</v>
      </c>
      <c r="C706" s="1" t="s">
        <v>2442</v>
      </c>
      <c r="D706" s="1" t="s">
        <v>2443</v>
      </c>
      <c r="E706" s="1" t="s">
        <v>2398</v>
      </c>
      <c r="F706" s="1" t="s">
        <v>2444</v>
      </c>
      <c r="G706" s="1" t="s">
        <v>103</v>
      </c>
      <c r="H706" s="1" t="s">
        <v>298</v>
      </c>
      <c r="I706" s="1">
        <v>3</v>
      </c>
      <c r="J706" s="1">
        <v>2023</v>
      </c>
      <c r="K706" s="1">
        <v>1185410</v>
      </c>
      <c r="L706" s="1">
        <v>0</v>
      </c>
      <c r="M706" s="1">
        <f t="array" ref="M706">SUMPRODUCT(MAX(ISNUMBER(SEARCH('Class Rules'!$B$6:$B$85,$E706))*ISNUMBER(SEARCH('Class Rules'!$C$6:$C$85,$F706))*'Class Rules'!$A$6:$A$85))</f>
        <v>0</v>
      </c>
      <c r="N706" s="1" t="str">
        <f t="array" ref="N706">IF($M706=0,'Class Rules'!$D$3,INDEX('Class Rules'!$D$6:$D$85,MATCH($M706,'Class Rules'!$A$6:$A$85,0)))</f>
        <v>Passenger LDV</v>
      </c>
      <c r="O706" s="1" t="str">
        <f t="array" ref="O706">IF(SUMPRODUCT(MAX(ISNUMBER(SEARCH(Fuel_Rules!$A$6:$A$30,$E706))*ISNUMBER(SEARCH(Fuel_Rules!$B$6:$B$30,$F706))*(Fuel_Rules!$A$6:$A$30&lt;&gt;"")))&gt;0,"Plug-in hybrid",IF($G706="Diesel","Diesel","Gasoline"))</f>
        <v>Gasoline</v>
      </c>
    </row>
    <row r="707" spans="1:15" ht="15" customHeight="1" x14ac:dyDescent="0.25">
      <c r="A707" s="1">
        <v>2022</v>
      </c>
      <c r="B707" s="1" t="s">
        <v>293</v>
      </c>
      <c r="C707" s="1" t="s">
        <v>2445</v>
      </c>
      <c r="D707" s="1" t="s">
        <v>2446</v>
      </c>
      <c r="E707" s="1" t="s">
        <v>2398</v>
      </c>
      <c r="F707" s="1" t="s">
        <v>2447</v>
      </c>
      <c r="G707" s="1" t="s">
        <v>103</v>
      </c>
      <c r="H707" s="1" t="s">
        <v>298</v>
      </c>
      <c r="I707" s="1">
        <v>2.9</v>
      </c>
      <c r="J707" s="1">
        <v>2023</v>
      </c>
      <c r="K707" s="1">
        <v>762575</v>
      </c>
      <c r="L707" s="1">
        <v>0</v>
      </c>
      <c r="M707" s="1">
        <f t="array" ref="M707">SUMPRODUCT(MAX(ISNUMBER(SEARCH('Class Rules'!$B$6:$B$85,$E707))*ISNUMBER(SEARCH('Class Rules'!$C$6:$C$85,$F707))*'Class Rules'!$A$6:$A$85))</f>
        <v>0</v>
      </c>
      <c r="N707" s="1" t="str">
        <f t="array" ref="N707">IF($M707=0,'Class Rules'!$D$3,INDEX('Class Rules'!$D$6:$D$85,MATCH($M707,'Class Rules'!$A$6:$A$85,0)))</f>
        <v>Passenger LDV</v>
      </c>
      <c r="O707" s="1" t="str">
        <f t="array" ref="O707">IF(SUMPRODUCT(MAX(ISNUMBER(SEARCH(Fuel_Rules!$A$6:$A$30,$E707))*ISNUMBER(SEARCH(Fuel_Rules!$B$6:$B$30,$F707))*(Fuel_Rules!$A$6:$A$30&lt;&gt;"")))&gt;0,"Plug-in hybrid",IF($G707="Diesel","Diesel","Gasoline"))</f>
        <v>Plug-in hybrid</v>
      </c>
    </row>
    <row r="708" spans="1:15" ht="15" customHeight="1" x14ac:dyDescent="0.25">
      <c r="A708" s="1">
        <v>2022</v>
      </c>
      <c r="B708" s="1" t="s">
        <v>293</v>
      </c>
      <c r="C708" s="1" t="s">
        <v>2448</v>
      </c>
      <c r="D708" s="1" t="s">
        <v>2449</v>
      </c>
      <c r="E708" s="1" t="s">
        <v>2398</v>
      </c>
      <c r="F708" s="1" t="s">
        <v>2450</v>
      </c>
      <c r="G708" s="1" t="s">
        <v>103</v>
      </c>
      <c r="H708" s="1" t="s">
        <v>298</v>
      </c>
      <c r="I708" s="1">
        <v>4</v>
      </c>
      <c r="J708" s="1">
        <v>2023</v>
      </c>
      <c r="K708" s="1">
        <v>1268237</v>
      </c>
      <c r="L708" s="1">
        <v>0</v>
      </c>
      <c r="M708" s="1">
        <f t="array" ref="M708">SUMPRODUCT(MAX(ISNUMBER(SEARCH('Class Rules'!$B$6:$B$85,$E708))*ISNUMBER(SEARCH('Class Rules'!$C$6:$C$85,$F708))*'Class Rules'!$A$6:$A$85))</f>
        <v>0</v>
      </c>
      <c r="N708" s="1" t="str">
        <f t="array" ref="N708">IF($M708=0,'Class Rules'!$D$3,INDEX('Class Rules'!$D$6:$D$85,MATCH($M708,'Class Rules'!$A$6:$A$85,0)))</f>
        <v>Passenger LDV</v>
      </c>
      <c r="O708" s="1" t="str">
        <f t="array" ref="O708">IF(SUMPRODUCT(MAX(ISNUMBER(SEARCH(Fuel_Rules!$A$6:$A$30,$E708))*ISNUMBER(SEARCH(Fuel_Rules!$B$6:$B$30,$F708))*(Fuel_Rules!$A$6:$A$30&lt;&gt;"")))&gt;0,"Plug-in hybrid",IF($G708="Diesel","Diesel","Gasoline"))</f>
        <v>Gasoline</v>
      </c>
    </row>
    <row r="709" spans="1:15" ht="15" customHeight="1" x14ac:dyDescent="0.25">
      <c r="A709" s="1">
        <v>2022</v>
      </c>
      <c r="B709" s="1" t="s">
        <v>293</v>
      </c>
      <c r="C709" s="1" t="s">
        <v>2451</v>
      </c>
      <c r="D709" s="1" t="s">
        <v>2452</v>
      </c>
      <c r="E709" s="1" t="s">
        <v>2398</v>
      </c>
      <c r="F709" s="1" t="s">
        <v>2453</v>
      </c>
      <c r="G709" s="1" t="s">
        <v>103</v>
      </c>
      <c r="H709" s="1" t="s">
        <v>298</v>
      </c>
      <c r="I709" s="1">
        <v>4</v>
      </c>
      <c r="J709" s="1">
        <v>2023</v>
      </c>
      <c r="K709" s="1">
        <v>1309850</v>
      </c>
      <c r="L709" s="1">
        <v>0</v>
      </c>
      <c r="M709" s="1">
        <f t="array" ref="M709">SUMPRODUCT(MAX(ISNUMBER(SEARCH('Class Rules'!$B$6:$B$85,$E709))*ISNUMBER(SEARCH('Class Rules'!$C$6:$C$85,$F709))*'Class Rules'!$A$6:$A$85))</f>
        <v>0</v>
      </c>
      <c r="N709" s="1" t="str">
        <f t="array" ref="N709">IF($M709=0,'Class Rules'!$D$3,INDEX('Class Rules'!$D$6:$D$85,MATCH($M709,'Class Rules'!$A$6:$A$85,0)))</f>
        <v>Passenger LDV</v>
      </c>
      <c r="O709" s="1" t="str">
        <f t="array" ref="O709">IF(SUMPRODUCT(MAX(ISNUMBER(SEARCH(Fuel_Rules!$A$6:$A$30,$E709))*ISNUMBER(SEARCH(Fuel_Rules!$B$6:$B$30,$F709))*(Fuel_Rules!$A$6:$A$30&lt;&gt;"")))&gt;0,"Plug-in hybrid",IF($G709="Diesel","Diesel","Gasoline"))</f>
        <v>Plug-in hybrid</v>
      </c>
    </row>
    <row r="710" spans="1:15" ht="15" customHeight="1" x14ac:dyDescent="0.25">
      <c r="A710" s="1">
        <v>2022</v>
      </c>
      <c r="B710" s="1" t="s">
        <v>293</v>
      </c>
      <c r="C710" s="1" t="s">
        <v>2454</v>
      </c>
      <c r="D710" s="1" t="s">
        <v>2455</v>
      </c>
      <c r="E710" s="1" t="s">
        <v>2398</v>
      </c>
      <c r="F710" s="1" t="s">
        <v>2456</v>
      </c>
      <c r="G710" s="1" t="s">
        <v>103</v>
      </c>
      <c r="H710" s="1" t="s">
        <v>298</v>
      </c>
      <c r="I710" s="1">
        <v>2.9</v>
      </c>
      <c r="J710" s="1">
        <v>2023</v>
      </c>
      <c r="K710" s="1">
        <v>823750</v>
      </c>
      <c r="L710" s="1">
        <v>0</v>
      </c>
      <c r="M710" s="1">
        <f t="array" ref="M710">SUMPRODUCT(MAX(ISNUMBER(SEARCH('Class Rules'!$B$6:$B$85,$E710))*ISNUMBER(SEARCH('Class Rules'!$C$6:$C$85,$F710))*'Class Rules'!$A$6:$A$85))</f>
        <v>0</v>
      </c>
      <c r="N710" s="1" t="str">
        <f t="array" ref="N710">IF($M710=0,'Class Rules'!$D$3,INDEX('Class Rules'!$D$6:$D$85,MATCH($M710,'Class Rules'!$A$6:$A$85,0)))</f>
        <v>Passenger LDV</v>
      </c>
      <c r="O710" s="1" t="str">
        <f t="array" ref="O710">IF(SUMPRODUCT(MAX(ISNUMBER(SEARCH(Fuel_Rules!$A$6:$A$30,$E710))*ISNUMBER(SEARCH(Fuel_Rules!$B$6:$B$30,$F710))*(Fuel_Rules!$A$6:$A$30&lt;&gt;"")))&gt;0,"Plug-in hybrid",IF($G710="Diesel","Diesel","Gasoline"))</f>
        <v>Plug-in hybrid</v>
      </c>
    </row>
    <row r="711" spans="1:15" ht="15" customHeight="1" x14ac:dyDescent="0.25">
      <c r="A711" s="1">
        <v>2022</v>
      </c>
      <c r="B711" s="1" t="s">
        <v>293</v>
      </c>
      <c r="C711" s="1" t="s">
        <v>2457</v>
      </c>
      <c r="D711" s="1" t="s">
        <v>2458</v>
      </c>
      <c r="E711" s="1" t="s">
        <v>2398</v>
      </c>
      <c r="F711" s="1" t="s">
        <v>2459</v>
      </c>
      <c r="G711" s="1" t="s">
        <v>103</v>
      </c>
      <c r="H711" s="1" t="s">
        <v>298</v>
      </c>
      <c r="I711" s="1">
        <v>3</v>
      </c>
      <c r="J711" s="1">
        <v>2023</v>
      </c>
      <c r="K711" s="1">
        <v>1234343</v>
      </c>
      <c r="L711" s="1">
        <v>0</v>
      </c>
      <c r="M711" s="1">
        <f t="array" ref="M711">SUMPRODUCT(MAX(ISNUMBER(SEARCH('Class Rules'!$B$6:$B$85,$E711))*ISNUMBER(SEARCH('Class Rules'!$C$6:$C$85,$F711))*'Class Rules'!$A$6:$A$85))</f>
        <v>0</v>
      </c>
      <c r="N711" s="1" t="str">
        <f t="array" ref="N711">IF($M711=0,'Class Rules'!$D$3,INDEX('Class Rules'!$D$6:$D$85,MATCH($M711,'Class Rules'!$A$6:$A$85,0)))</f>
        <v>Passenger LDV</v>
      </c>
      <c r="O711" s="1" t="str">
        <f t="array" ref="O711">IF(SUMPRODUCT(MAX(ISNUMBER(SEARCH(Fuel_Rules!$A$6:$A$30,$E711))*ISNUMBER(SEARCH(Fuel_Rules!$B$6:$B$30,$F711))*(Fuel_Rules!$A$6:$A$30&lt;&gt;"")))&gt;0,"Plug-in hybrid",IF($G711="Diesel","Diesel","Gasoline"))</f>
        <v>Gasoline</v>
      </c>
    </row>
    <row r="712" spans="1:15" ht="15" customHeight="1" x14ac:dyDescent="0.25">
      <c r="A712" s="1">
        <v>2022</v>
      </c>
      <c r="B712" s="1" t="s">
        <v>293</v>
      </c>
      <c r="C712" s="1" t="s">
        <v>2460</v>
      </c>
      <c r="D712" s="1" t="s">
        <v>2461</v>
      </c>
      <c r="E712" s="1" t="s">
        <v>2398</v>
      </c>
      <c r="F712" s="1" t="s">
        <v>2462</v>
      </c>
      <c r="G712" s="1" t="s">
        <v>103</v>
      </c>
      <c r="H712" s="1" t="s">
        <v>298</v>
      </c>
      <c r="I712" s="1">
        <v>4</v>
      </c>
      <c r="J712" s="1">
        <v>2023</v>
      </c>
      <c r="K712" s="1">
        <v>1070461</v>
      </c>
      <c r="L712" s="1">
        <v>0</v>
      </c>
      <c r="M712" s="1">
        <f t="array" ref="M712">SUMPRODUCT(MAX(ISNUMBER(SEARCH('Class Rules'!$B$6:$B$85,$E712))*ISNUMBER(SEARCH('Class Rules'!$C$6:$C$85,$F712))*'Class Rules'!$A$6:$A$85))</f>
        <v>0</v>
      </c>
      <c r="N712" s="1" t="str">
        <f t="array" ref="N712">IF($M712=0,'Class Rules'!$D$3,INDEX('Class Rules'!$D$6:$D$85,MATCH($M712,'Class Rules'!$A$6:$A$85,0)))</f>
        <v>Passenger LDV</v>
      </c>
      <c r="O712" s="1" t="str">
        <f t="array" ref="O712">IF(SUMPRODUCT(MAX(ISNUMBER(SEARCH(Fuel_Rules!$A$6:$A$30,$E712))*ISNUMBER(SEARCH(Fuel_Rules!$B$6:$B$30,$F712))*(Fuel_Rules!$A$6:$A$30&lt;&gt;"")))&gt;0,"Plug-in hybrid",IF($G712="Diesel","Diesel","Gasoline"))</f>
        <v>Gasoline</v>
      </c>
    </row>
    <row r="713" spans="1:15" ht="15" customHeight="1" x14ac:dyDescent="0.25">
      <c r="A713" s="1">
        <v>2022</v>
      </c>
      <c r="B713" s="1" t="s">
        <v>293</v>
      </c>
      <c r="C713" s="1" t="s">
        <v>2463</v>
      </c>
      <c r="D713" s="1" t="s">
        <v>2464</v>
      </c>
      <c r="E713" s="1" t="s">
        <v>2398</v>
      </c>
      <c r="F713" s="1" t="s">
        <v>2465</v>
      </c>
      <c r="G713" s="1" t="s">
        <v>103</v>
      </c>
      <c r="H713" s="1" t="s">
        <v>298</v>
      </c>
      <c r="I713" s="1">
        <v>3</v>
      </c>
      <c r="J713" s="1">
        <v>2023</v>
      </c>
      <c r="K713" s="1">
        <v>1261250</v>
      </c>
      <c r="L713" s="1">
        <v>0</v>
      </c>
      <c r="M713" s="1">
        <f t="array" ref="M713">SUMPRODUCT(MAX(ISNUMBER(SEARCH('Class Rules'!$B$6:$B$85,$E713))*ISNUMBER(SEARCH('Class Rules'!$C$6:$C$85,$F713))*'Class Rules'!$A$6:$A$85))</f>
        <v>0</v>
      </c>
      <c r="N713" s="1" t="str">
        <f t="array" ref="N713">IF($M713=0,'Class Rules'!$D$3,INDEX('Class Rules'!$D$6:$D$85,MATCH($M713,'Class Rules'!$A$6:$A$85,0)))</f>
        <v>Passenger LDV</v>
      </c>
      <c r="O713" s="1" t="str">
        <f t="array" ref="O713">IF(SUMPRODUCT(MAX(ISNUMBER(SEARCH(Fuel_Rules!$A$6:$A$30,$E713))*ISNUMBER(SEARCH(Fuel_Rules!$B$6:$B$30,$F713))*(Fuel_Rules!$A$6:$A$30&lt;&gt;"")))&gt;0,"Plug-in hybrid",IF($G713="Diesel","Diesel","Gasoline"))</f>
        <v>Gasoline</v>
      </c>
    </row>
    <row r="714" spans="1:15" ht="15" customHeight="1" x14ac:dyDescent="0.25">
      <c r="A714" s="1">
        <v>2022</v>
      </c>
      <c r="B714" s="1" t="s">
        <v>293</v>
      </c>
      <c r="C714" s="1" t="s">
        <v>2466</v>
      </c>
      <c r="D714" s="1" t="s">
        <v>2467</v>
      </c>
      <c r="E714" s="1" t="s">
        <v>2398</v>
      </c>
      <c r="F714" s="1" t="s">
        <v>2468</v>
      </c>
      <c r="G714" s="1" t="s">
        <v>103</v>
      </c>
      <c r="H714" s="1" t="s">
        <v>298</v>
      </c>
      <c r="I714" s="1">
        <v>3</v>
      </c>
      <c r="J714" s="1">
        <v>2023</v>
      </c>
      <c r="K714" s="1">
        <v>721525</v>
      </c>
      <c r="L714" s="1">
        <v>0</v>
      </c>
      <c r="M714" s="1">
        <f t="array" ref="M714">SUMPRODUCT(MAX(ISNUMBER(SEARCH('Class Rules'!$B$6:$B$85,$E714))*ISNUMBER(SEARCH('Class Rules'!$C$6:$C$85,$F714))*'Class Rules'!$A$6:$A$85))</f>
        <v>0</v>
      </c>
      <c r="N714" s="1" t="str">
        <f t="array" ref="N714">IF($M714=0,'Class Rules'!$D$3,INDEX('Class Rules'!$D$6:$D$85,MATCH($M714,'Class Rules'!$A$6:$A$85,0)))</f>
        <v>Passenger LDV</v>
      </c>
      <c r="O714" s="1" t="str">
        <f t="array" ref="O714">IF(SUMPRODUCT(MAX(ISNUMBER(SEARCH(Fuel_Rules!$A$6:$A$30,$E714))*ISNUMBER(SEARCH(Fuel_Rules!$B$6:$B$30,$F714))*(Fuel_Rules!$A$6:$A$30&lt;&gt;"")))&gt;0,"Plug-in hybrid",IF($G714="Diesel","Diesel","Gasoline"))</f>
        <v>Plug-in hybrid</v>
      </c>
    </row>
    <row r="715" spans="1:15" ht="15" customHeight="1" x14ac:dyDescent="0.25">
      <c r="A715" s="1">
        <v>2022</v>
      </c>
      <c r="B715" s="1" t="s">
        <v>293</v>
      </c>
      <c r="C715" s="1" t="s">
        <v>2469</v>
      </c>
      <c r="D715" s="1" t="s">
        <v>2470</v>
      </c>
      <c r="E715" s="1" t="s">
        <v>2398</v>
      </c>
      <c r="F715" s="1" t="s">
        <v>2471</v>
      </c>
      <c r="G715" s="1" t="s">
        <v>103</v>
      </c>
      <c r="H715" s="1" t="s">
        <v>298</v>
      </c>
      <c r="I715" s="1">
        <v>4</v>
      </c>
      <c r="J715" s="1">
        <v>2023</v>
      </c>
      <c r="K715" s="1">
        <v>1322326</v>
      </c>
      <c r="L715" s="1">
        <v>0</v>
      </c>
      <c r="M715" s="1">
        <f t="array" ref="M715">SUMPRODUCT(MAX(ISNUMBER(SEARCH('Class Rules'!$B$6:$B$85,$E715))*ISNUMBER(SEARCH('Class Rules'!$C$6:$C$85,$F715))*'Class Rules'!$A$6:$A$85))</f>
        <v>0</v>
      </c>
      <c r="N715" s="1" t="str">
        <f t="array" ref="N715">IF($M715=0,'Class Rules'!$D$3,INDEX('Class Rules'!$D$6:$D$85,MATCH($M715,'Class Rules'!$A$6:$A$85,0)))</f>
        <v>Passenger LDV</v>
      </c>
      <c r="O715" s="1" t="str">
        <f t="array" ref="O715">IF(SUMPRODUCT(MAX(ISNUMBER(SEARCH(Fuel_Rules!$A$6:$A$30,$E715))*ISNUMBER(SEARCH(Fuel_Rules!$B$6:$B$30,$F715))*(Fuel_Rules!$A$6:$A$30&lt;&gt;"")))&gt;0,"Plug-in hybrid",IF($G715="Diesel","Diesel","Gasoline"))</f>
        <v>Plug-in hybrid</v>
      </c>
    </row>
    <row r="716" spans="1:15" ht="15" customHeight="1" x14ac:dyDescent="0.25">
      <c r="A716" s="1">
        <v>2022</v>
      </c>
      <c r="B716" s="1" t="s">
        <v>293</v>
      </c>
      <c r="C716" s="1" t="s">
        <v>2472</v>
      </c>
      <c r="D716" s="1" t="s">
        <v>2473</v>
      </c>
      <c r="E716" s="1" t="s">
        <v>2398</v>
      </c>
      <c r="F716" s="1" t="s">
        <v>2474</v>
      </c>
      <c r="G716" s="1" t="s">
        <v>103</v>
      </c>
      <c r="H716" s="1" t="s">
        <v>298</v>
      </c>
      <c r="I716" s="1">
        <v>2.9</v>
      </c>
      <c r="J716" s="1">
        <v>2023</v>
      </c>
      <c r="K716" s="1">
        <v>777875</v>
      </c>
      <c r="L716" s="1">
        <v>0</v>
      </c>
      <c r="M716" s="1">
        <f t="array" ref="M716">SUMPRODUCT(MAX(ISNUMBER(SEARCH('Class Rules'!$B$6:$B$85,$E716))*ISNUMBER(SEARCH('Class Rules'!$C$6:$C$85,$F716))*'Class Rules'!$A$6:$A$85))</f>
        <v>0</v>
      </c>
      <c r="N716" s="1" t="str">
        <f t="array" ref="N716">IF($M716=0,'Class Rules'!$D$3,INDEX('Class Rules'!$D$6:$D$85,MATCH($M716,'Class Rules'!$A$6:$A$85,0)))</f>
        <v>Passenger LDV</v>
      </c>
      <c r="O716" s="1" t="str">
        <f t="array" ref="O716">IF(SUMPRODUCT(MAX(ISNUMBER(SEARCH(Fuel_Rules!$A$6:$A$30,$E716))*ISNUMBER(SEARCH(Fuel_Rules!$B$6:$B$30,$F716))*(Fuel_Rules!$A$6:$A$30&lt;&gt;"")))&gt;0,"Plug-in hybrid",IF($G716="Diesel","Diesel","Gasoline"))</f>
        <v>Gasoline</v>
      </c>
    </row>
    <row r="717" spans="1:15" ht="15" customHeight="1" x14ac:dyDescent="0.25">
      <c r="A717" s="1">
        <v>2022</v>
      </c>
      <c r="B717" s="1" t="s">
        <v>293</v>
      </c>
      <c r="C717" s="1" t="s">
        <v>2475</v>
      </c>
      <c r="D717" s="1" t="s">
        <v>2476</v>
      </c>
      <c r="E717" s="1" t="s">
        <v>2398</v>
      </c>
      <c r="F717" s="1" t="s">
        <v>2477</v>
      </c>
      <c r="G717" s="1" t="s">
        <v>103</v>
      </c>
      <c r="H717" s="1" t="s">
        <v>298</v>
      </c>
      <c r="I717" s="1">
        <v>4</v>
      </c>
      <c r="J717" s="1">
        <v>2023</v>
      </c>
      <c r="K717" s="1">
        <v>700350</v>
      </c>
      <c r="L717" s="1">
        <v>0</v>
      </c>
      <c r="M717" s="1">
        <f t="array" ref="M717">SUMPRODUCT(MAX(ISNUMBER(SEARCH('Class Rules'!$B$6:$B$85,$E717))*ISNUMBER(SEARCH('Class Rules'!$C$6:$C$85,$F717))*'Class Rules'!$A$6:$A$85))</f>
        <v>0</v>
      </c>
      <c r="N717" s="1" t="str">
        <f t="array" ref="N717">IF($M717=0,'Class Rules'!$D$3,INDEX('Class Rules'!$D$6:$D$85,MATCH($M717,'Class Rules'!$A$6:$A$85,0)))</f>
        <v>Passenger LDV</v>
      </c>
      <c r="O717" s="1" t="str">
        <f t="array" ref="O717">IF(SUMPRODUCT(MAX(ISNUMBER(SEARCH(Fuel_Rules!$A$6:$A$30,$E717))*ISNUMBER(SEARCH(Fuel_Rules!$B$6:$B$30,$F717))*(Fuel_Rules!$A$6:$A$30&lt;&gt;"")))&gt;0,"Plug-in hybrid",IF($G717="Diesel","Diesel","Gasoline"))</f>
        <v>Gasoline</v>
      </c>
    </row>
    <row r="718" spans="1:15" ht="15" customHeight="1" x14ac:dyDescent="0.25">
      <c r="A718" s="1">
        <v>2022</v>
      </c>
      <c r="B718" s="1" t="s">
        <v>293</v>
      </c>
      <c r="C718" s="1" t="s">
        <v>2478</v>
      </c>
      <c r="D718" s="1" t="s">
        <v>2479</v>
      </c>
      <c r="E718" s="1" t="s">
        <v>2398</v>
      </c>
      <c r="F718" s="1" t="s">
        <v>2480</v>
      </c>
      <c r="G718" s="1" t="s">
        <v>103</v>
      </c>
      <c r="H718" s="1" t="s">
        <v>298</v>
      </c>
      <c r="I718" s="1">
        <v>4</v>
      </c>
      <c r="J718" s="1">
        <v>2023</v>
      </c>
      <c r="K718" s="1">
        <v>793125</v>
      </c>
      <c r="L718" s="1">
        <v>0</v>
      </c>
      <c r="M718" s="1">
        <f t="array" ref="M718">SUMPRODUCT(MAX(ISNUMBER(SEARCH('Class Rules'!$B$6:$B$85,$E718))*ISNUMBER(SEARCH('Class Rules'!$C$6:$C$85,$F718))*'Class Rules'!$A$6:$A$85))</f>
        <v>0</v>
      </c>
      <c r="N718" s="1" t="str">
        <f t="array" ref="N718">IF($M718=0,'Class Rules'!$D$3,INDEX('Class Rules'!$D$6:$D$85,MATCH($M718,'Class Rules'!$A$6:$A$85,0)))</f>
        <v>Passenger LDV</v>
      </c>
      <c r="O718" s="1" t="str">
        <f t="array" ref="O718">IF(SUMPRODUCT(MAX(ISNUMBER(SEARCH(Fuel_Rules!$A$6:$A$30,$E718))*ISNUMBER(SEARCH(Fuel_Rules!$B$6:$B$30,$F718))*(Fuel_Rules!$A$6:$A$30&lt;&gt;"")))&gt;0,"Plug-in hybrid",IF($G718="Diesel","Diesel","Gasoline"))</f>
        <v>Gasoline</v>
      </c>
    </row>
    <row r="719" spans="1:15" ht="15" customHeight="1" x14ac:dyDescent="0.25">
      <c r="A719" s="1">
        <v>2022</v>
      </c>
      <c r="B719" s="1" t="s">
        <v>293</v>
      </c>
      <c r="C719" s="1" t="s">
        <v>2481</v>
      </c>
      <c r="D719" s="1" t="s">
        <v>2482</v>
      </c>
      <c r="E719" s="1" t="s">
        <v>2398</v>
      </c>
      <c r="F719" s="1" t="s">
        <v>2483</v>
      </c>
      <c r="G719" s="1" t="s">
        <v>103</v>
      </c>
      <c r="H719" s="1" t="s">
        <v>298</v>
      </c>
      <c r="I719" s="1">
        <v>3</v>
      </c>
      <c r="J719" s="1">
        <v>2023</v>
      </c>
      <c r="K719" s="1">
        <v>719850</v>
      </c>
      <c r="L719" s="1">
        <v>0</v>
      </c>
      <c r="M719" s="1">
        <f t="array" ref="M719">SUMPRODUCT(MAX(ISNUMBER(SEARCH('Class Rules'!$B$6:$B$85,$E719))*ISNUMBER(SEARCH('Class Rules'!$C$6:$C$85,$F719))*'Class Rules'!$A$6:$A$85))</f>
        <v>0</v>
      </c>
      <c r="N719" s="1" t="str">
        <f t="array" ref="N719">IF($M719=0,'Class Rules'!$D$3,INDEX('Class Rules'!$D$6:$D$85,MATCH($M719,'Class Rules'!$A$6:$A$85,0)))</f>
        <v>Passenger LDV</v>
      </c>
      <c r="O719" s="1" t="str">
        <f t="array" ref="O719">IF(SUMPRODUCT(MAX(ISNUMBER(SEARCH(Fuel_Rules!$A$6:$A$30,$E719))*ISNUMBER(SEARCH(Fuel_Rules!$B$6:$B$30,$F719))*(Fuel_Rules!$A$6:$A$30&lt;&gt;"")))&gt;0,"Plug-in hybrid",IF($G719="Diesel","Diesel","Gasoline"))</f>
        <v>Plug-in hybrid</v>
      </c>
    </row>
    <row r="720" spans="1:15" ht="15" customHeight="1" x14ac:dyDescent="0.25">
      <c r="A720" s="1">
        <v>2022</v>
      </c>
      <c r="B720" s="1" t="s">
        <v>293</v>
      </c>
      <c r="C720" s="1" t="s">
        <v>2484</v>
      </c>
      <c r="D720" s="1" t="s">
        <v>2485</v>
      </c>
      <c r="E720" s="1" t="s">
        <v>2398</v>
      </c>
      <c r="F720" s="1" t="s">
        <v>2486</v>
      </c>
      <c r="G720" s="1" t="s">
        <v>103</v>
      </c>
      <c r="H720" s="1" t="s">
        <v>298</v>
      </c>
      <c r="I720" s="1">
        <v>2.9</v>
      </c>
      <c r="J720" s="1">
        <v>2023</v>
      </c>
      <c r="K720" s="1">
        <v>861350</v>
      </c>
      <c r="L720" s="1">
        <v>0</v>
      </c>
      <c r="M720" s="1">
        <f t="array" ref="M720">SUMPRODUCT(MAX(ISNUMBER(SEARCH('Class Rules'!$B$6:$B$85,$E720))*ISNUMBER(SEARCH('Class Rules'!$C$6:$C$85,$F720))*'Class Rules'!$A$6:$A$85))</f>
        <v>0</v>
      </c>
      <c r="N720" s="1" t="str">
        <f t="array" ref="N720">IF($M720=0,'Class Rules'!$D$3,INDEX('Class Rules'!$D$6:$D$85,MATCH($M720,'Class Rules'!$A$6:$A$85,0)))</f>
        <v>Passenger LDV</v>
      </c>
      <c r="O720" s="1" t="str">
        <f t="array" ref="O720">IF(SUMPRODUCT(MAX(ISNUMBER(SEARCH(Fuel_Rules!$A$6:$A$30,$E720))*ISNUMBER(SEARCH(Fuel_Rules!$B$6:$B$30,$F720))*(Fuel_Rules!$A$6:$A$30&lt;&gt;"")))&gt;0,"Plug-in hybrid",IF($G720="Diesel","Diesel","Gasoline"))</f>
        <v>Plug-in hybrid</v>
      </c>
    </row>
    <row r="721" spans="1:15" ht="15" customHeight="1" x14ac:dyDescent="0.25">
      <c r="A721" s="1">
        <v>2022</v>
      </c>
      <c r="B721" s="1" t="s">
        <v>293</v>
      </c>
      <c r="C721" s="1" t="s">
        <v>2487</v>
      </c>
      <c r="D721" s="1" t="s">
        <v>2488</v>
      </c>
      <c r="E721" s="1" t="s">
        <v>2398</v>
      </c>
      <c r="F721" s="1" t="s">
        <v>2489</v>
      </c>
      <c r="G721" s="1" t="s">
        <v>103</v>
      </c>
      <c r="H721" s="1" t="s">
        <v>298</v>
      </c>
      <c r="I721" s="1">
        <v>4</v>
      </c>
      <c r="J721" s="1">
        <v>2023</v>
      </c>
      <c r="K721" s="1">
        <v>1094543</v>
      </c>
      <c r="L721" s="1">
        <v>0</v>
      </c>
      <c r="M721" s="1">
        <f t="array" ref="M721">SUMPRODUCT(MAX(ISNUMBER(SEARCH('Class Rules'!$B$6:$B$85,$E721))*ISNUMBER(SEARCH('Class Rules'!$C$6:$C$85,$F721))*'Class Rules'!$A$6:$A$85))</f>
        <v>0</v>
      </c>
      <c r="N721" s="1" t="str">
        <f t="array" ref="N721">IF($M721=0,'Class Rules'!$D$3,INDEX('Class Rules'!$D$6:$D$85,MATCH($M721,'Class Rules'!$A$6:$A$85,0)))</f>
        <v>Passenger LDV</v>
      </c>
      <c r="O721" s="1" t="str">
        <f t="array" ref="O721">IF(SUMPRODUCT(MAX(ISNUMBER(SEARCH(Fuel_Rules!$A$6:$A$30,$E721))*ISNUMBER(SEARCH(Fuel_Rules!$B$6:$B$30,$F721))*(Fuel_Rules!$A$6:$A$30&lt;&gt;"")))&gt;0,"Plug-in hybrid",IF($G721="Diesel","Diesel","Gasoline"))</f>
        <v>Gasoline</v>
      </c>
    </row>
    <row r="722" spans="1:15" ht="15" customHeight="1" x14ac:dyDescent="0.25">
      <c r="A722" s="1">
        <v>2022</v>
      </c>
      <c r="B722" s="1" t="s">
        <v>293</v>
      </c>
      <c r="C722" s="1" t="s">
        <v>2490</v>
      </c>
      <c r="D722" s="1" t="s">
        <v>2491</v>
      </c>
      <c r="E722" s="1" t="s">
        <v>2398</v>
      </c>
      <c r="F722" s="1" t="s">
        <v>2492</v>
      </c>
      <c r="G722" s="1" t="s">
        <v>103</v>
      </c>
      <c r="H722" s="1" t="s">
        <v>298</v>
      </c>
      <c r="I722" s="1">
        <v>4</v>
      </c>
      <c r="J722" s="1">
        <v>2023</v>
      </c>
      <c r="K722" s="1">
        <v>671460</v>
      </c>
      <c r="L722" s="1">
        <v>0</v>
      </c>
      <c r="M722" s="1">
        <f t="array" ref="M722">SUMPRODUCT(MAX(ISNUMBER(SEARCH('Class Rules'!$B$6:$B$85,$E722))*ISNUMBER(SEARCH('Class Rules'!$C$6:$C$85,$F722))*'Class Rules'!$A$6:$A$85))</f>
        <v>0</v>
      </c>
      <c r="N722" s="1" t="str">
        <f t="array" ref="N722">IF($M722=0,'Class Rules'!$D$3,INDEX('Class Rules'!$D$6:$D$85,MATCH($M722,'Class Rules'!$A$6:$A$85,0)))</f>
        <v>Passenger LDV</v>
      </c>
      <c r="O722" s="1" t="str">
        <f t="array" ref="O722">IF(SUMPRODUCT(MAX(ISNUMBER(SEARCH(Fuel_Rules!$A$6:$A$30,$E722))*ISNUMBER(SEARCH(Fuel_Rules!$B$6:$B$30,$F722))*(Fuel_Rules!$A$6:$A$30&lt;&gt;"")))&gt;0,"Plug-in hybrid",IF($G722="Diesel","Diesel","Gasoline"))</f>
        <v>Gasoline</v>
      </c>
    </row>
    <row r="723" spans="1:15" ht="15" customHeight="1" x14ac:dyDescent="0.25">
      <c r="A723" s="1">
        <v>2022</v>
      </c>
      <c r="B723" s="1" t="s">
        <v>293</v>
      </c>
      <c r="C723" s="1" t="s">
        <v>2493</v>
      </c>
      <c r="D723" s="1" t="s">
        <v>2494</v>
      </c>
      <c r="E723" s="1" t="s">
        <v>2398</v>
      </c>
      <c r="F723" s="1" t="s">
        <v>2495</v>
      </c>
      <c r="G723" s="1" t="s">
        <v>103</v>
      </c>
      <c r="H723" s="1" t="s">
        <v>298</v>
      </c>
      <c r="I723" s="1">
        <v>4</v>
      </c>
      <c r="J723" s="1">
        <v>2023</v>
      </c>
      <c r="K723" s="1">
        <v>1194850</v>
      </c>
      <c r="L723" s="1">
        <v>0</v>
      </c>
      <c r="M723" s="1">
        <f t="array" ref="M723">SUMPRODUCT(MAX(ISNUMBER(SEARCH('Class Rules'!$B$6:$B$85,$E723))*ISNUMBER(SEARCH('Class Rules'!$C$6:$C$85,$F723))*'Class Rules'!$A$6:$A$85))</f>
        <v>0</v>
      </c>
      <c r="N723" s="1" t="str">
        <f t="array" ref="N723">IF($M723=0,'Class Rules'!$D$3,INDEX('Class Rules'!$D$6:$D$85,MATCH($M723,'Class Rules'!$A$6:$A$85,0)))</f>
        <v>Passenger LDV</v>
      </c>
      <c r="O723" s="1" t="str">
        <f t="array" ref="O723">IF(SUMPRODUCT(MAX(ISNUMBER(SEARCH(Fuel_Rules!$A$6:$A$30,$E723))*ISNUMBER(SEARCH(Fuel_Rules!$B$6:$B$30,$F723))*(Fuel_Rules!$A$6:$A$30&lt;&gt;"")))&gt;0,"Plug-in hybrid",IF($G723="Diesel","Diesel","Gasoline"))</f>
        <v>Plug-in hybrid</v>
      </c>
    </row>
    <row r="724" spans="1:15" ht="15" customHeight="1" x14ac:dyDescent="0.25">
      <c r="A724" s="1">
        <v>2022</v>
      </c>
      <c r="B724" s="1" t="s">
        <v>293</v>
      </c>
      <c r="C724" s="1" t="s">
        <v>2496</v>
      </c>
      <c r="D724" s="1" t="s">
        <v>2497</v>
      </c>
      <c r="E724" s="1" t="s">
        <v>2398</v>
      </c>
      <c r="F724" s="1" t="s">
        <v>2498</v>
      </c>
      <c r="G724" s="1" t="s">
        <v>103</v>
      </c>
      <c r="H724" s="1" t="s">
        <v>298</v>
      </c>
      <c r="I724" s="1">
        <v>2</v>
      </c>
      <c r="J724" s="1">
        <v>2023</v>
      </c>
      <c r="K724" s="1">
        <v>600855</v>
      </c>
      <c r="L724" s="1">
        <v>0</v>
      </c>
      <c r="M724" s="1">
        <f t="array" ref="M724">SUMPRODUCT(MAX(ISNUMBER(SEARCH('Class Rules'!$B$6:$B$85,$E724))*ISNUMBER(SEARCH('Class Rules'!$C$6:$C$85,$F724))*'Class Rules'!$A$6:$A$85))</f>
        <v>0</v>
      </c>
      <c r="N724" s="1" t="str">
        <f t="array" ref="N724">IF($M724=0,'Class Rules'!$D$3,INDEX('Class Rules'!$D$6:$D$85,MATCH($M724,'Class Rules'!$A$6:$A$85,0)))</f>
        <v>Passenger LDV</v>
      </c>
      <c r="O724" s="1" t="str">
        <f t="array" ref="O724">IF(SUMPRODUCT(MAX(ISNUMBER(SEARCH(Fuel_Rules!$A$6:$A$30,$E724))*ISNUMBER(SEARCH(Fuel_Rules!$B$6:$B$30,$F724))*(Fuel_Rules!$A$6:$A$30&lt;&gt;"")))&gt;0,"Plug-in hybrid",IF($G724="Diesel","Diesel","Gasoline"))</f>
        <v>Gasoline</v>
      </c>
    </row>
    <row r="725" spans="1:15" ht="15" customHeight="1" x14ac:dyDescent="0.25">
      <c r="A725" s="1">
        <v>2022</v>
      </c>
      <c r="B725" s="1" t="s">
        <v>293</v>
      </c>
      <c r="C725" s="1" t="s">
        <v>2499</v>
      </c>
      <c r="D725" s="1" t="s">
        <v>2500</v>
      </c>
      <c r="E725" s="1" t="s">
        <v>2398</v>
      </c>
      <c r="F725" s="1" t="s">
        <v>2501</v>
      </c>
      <c r="G725" s="1" t="s">
        <v>103</v>
      </c>
      <c r="H725" s="1" t="s">
        <v>298</v>
      </c>
      <c r="I725" s="1">
        <v>4</v>
      </c>
      <c r="J725" s="1">
        <v>2023</v>
      </c>
      <c r="K725" s="1">
        <v>849850</v>
      </c>
      <c r="L725" s="1">
        <v>0</v>
      </c>
      <c r="M725" s="1">
        <f t="array" ref="M725">SUMPRODUCT(MAX(ISNUMBER(SEARCH('Class Rules'!$B$6:$B$85,$E725))*ISNUMBER(SEARCH('Class Rules'!$C$6:$C$85,$F725))*'Class Rules'!$A$6:$A$85))</f>
        <v>0</v>
      </c>
      <c r="N725" s="1" t="str">
        <f t="array" ref="N725">IF($M725=0,'Class Rules'!$D$3,INDEX('Class Rules'!$D$6:$D$85,MATCH($M725,'Class Rules'!$A$6:$A$85,0)))</f>
        <v>Passenger LDV</v>
      </c>
      <c r="O725" s="1" t="str">
        <f t="array" ref="O725">IF(SUMPRODUCT(MAX(ISNUMBER(SEARCH(Fuel_Rules!$A$6:$A$30,$E725))*ISNUMBER(SEARCH(Fuel_Rules!$B$6:$B$30,$F725))*(Fuel_Rules!$A$6:$A$30&lt;&gt;"")))&gt;0,"Plug-in hybrid",IF($G725="Diesel","Diesel","Gasoline"))</f>
        <v>Gasoline</v>
      </c>
    </row>
    <row r="726" spans="1:15" ht="15" customHeight="1" x14ac:dyDescent="0.25">
      <c r="A726" s="1">
        <v>2022</v>
      </c>
      <c r="B726" s="1" t="s">
        <v>293</v>
      </c>
      <c r="C726" s="1" t="s">
        <v>2502</v>
      </c>
      <c r="D726" s="1" t="s">
        <v>2503</v>
      </c>
      <c r="E726" s="1" t="s">
        <v>2398</v>
      </c>
      <c r="F726" s="1" t="s">
        <v>2504</v>
      </c>
      <c r="G726" s="1" t="s">
        <v>103</v>
      </c>
      <c r="H726" s="1" t="s">
        <v>298</v>
      </c>
      <c r="I726" s="1">
        <v>4</v>
      </c>
      <c r="J726" s="1">
        <v>2023</v>
      </c>
      <c r="K726" s="1">
        <v>734850</v>
      </c>
      <c r="L726" s="1">
        <v>0</v>
      </c>
      <c r="M726" s="1">
        <f t="array" ref="M726">SUMPRODUCT(MAX(ISNUMBER(SEARCH('Class Rules'!$B$6:$B$85,$E726))*ISNUMBER(SEARCH('Class Rules'!$C$6:$C$85,$F726))*'Class Rules'!$A$6:$A$85))</f>
        <v>0</v>
      </c>
      <c r="N726" s="1" t="str">
        <f t="array" ref="N726">IF($M726=0,'Class Rules'!$D$3,INDEX('Class Rules'!$D$6:$D$85,MATCH($M726,'Class Rules'!$A$6:$A$85,0)))</f>
        <v>Passenger LDV</v>
      </c>
      <c r="O726" s="1" t="str">
        <f t="array" ref="O726">IF(SUMPRODUCT(MAX(ISNUMBER(SEARCH(Fuel_Rules!$A$6:$A$30,$E726))*ISNUMBER(SEARCH(Fuel_Rules!$B$6:$B$30,$F726))*(Fuel_Rules!$A$6:$A$30&lt;&gt;"")))&gt;0,"Plug-in hybrid",IF($G726="Diesel","Diesel","Gasoline"))</f>
        <v>Gasoline</v>
      </c>
    </row>
    <row r="727" spans="1:15" ht="15" customHeight="1" x14ac:dyDescent="0.25">
      <c r="A727" s="1">
        <v>2022</v>
      </c>
      <c r="B727" s="1" t="s">
        <v>293</v>
      </c>
      <c r="C727" s="1" t="s">
        <v>2505</v>
      </c>
      <c r="D727" s="1" t="s">
        <v>2506</v>
      </c>
      <c r="E727" s="1" t="s">
        <v>2398</v>
      </c>
      <c r="F727" s="1" t="s">
        <v>2507</v>
      </c>
      <c r="G727" s="1" t="s">
        <v>103</v>
      </c>
      <c r="H727" s="1" t="s">
        <v>298</v>
      </c>
      <c r="I727" s="1">
        <v>2</v>
      </c>
      <c r="J727" s="1">
        <v>2023</v>
      </c>
      <c r="K727" s="1">
        <v>576772</v>
      </c>
      <c r="L727" s="1">
        <v>0</v>
      </c>
      <c r="M727" s="1">
        <f t="array" ref="M727">SUMPRODUCT(MAX(ISNUMBER(SEARCH('Class Rules'!$B$6:$B$85,$E727))*ISNUMBER(SEARCH('Class Rules'!$C$6:$C$85,$F727))*'Class Rules'!$A$6:$A$85))</f>
        <v>0</v>
      </c>
      <c r="N727" s="1" t="str">
        <f t="array" ref="N727">IF($M727=0,'Class Rules'!$D$3,INDEX('Class Rules'!$D$6:$D$85,MATCH($M727,'Class Rules'!$A$6:$A$85,0)))</f>
        <v>Passenger LDV</v>
      </c>
      <c r="O727" s="1" t="str">
        <f t="array" ref="O727">IF(SUMPRODUCT(MAX(ISNUMBER(SEARCH(Fuel_Rules!$A$6:$A$30,$E727))*ISNUMBER(SEARCH(Fuel_Rules!$B$6:$B$30,$F727))*(Fuel_Rules!$A$6:$A$30&lt;&gt;"")))&gt;0,"Plug-in hybrid",IF($G727="Diesel","Diesel","Gasoline"))</f>
        <v>Gasoline</v>
      </c>
    </row>
    <row r="728" spans="1:15" ht="15" customHeight="1" x14ac:dyDescent="0.25">
      <c r="A728" s="1">
        <v>2022</v>
      </c>
      <c r="B728" s="1" t="s">
        <v>293</v>
      </c>
      <c r="C728" s="1" t="s">
        <v>2508</v>
      </c>
      <c r="D728" s="1" t="s">
        <v>2509</v>
      </c>
      <c r="E728" s="1" t="s">
        <v>2398</v>
      </c>
      <c r="F728" s="1" t="s">
        <v>2510</v>
      </c>
      <c r="G728" s="1" t="s">
        <v>103</v>
      </c>
      <c r="H728" s="1" t="s">
        <v>298</v>
      </c>
      <c r="I728" s="1">
        <v>4</v>
      </c>
      <c r="J728" s="1">
        <v>2023</v>
      </c>
      <c r="K728" s="1">
        <v>1236266</v>
      </c>
      <c r="L728" s="1">
        <v>0</v>
      </c>
      <c r="M728" s="1">
        <f t="array" ref="M728">SUMPRODUCT(MAX(ISNUMBER(SEARCH('Class Rules'!$B$6:$B$85,$E728))*ISNUMBER(SEARCH('Class Rules'!$C$6:$C$85,$F728))*'Class Rules'!$A$6:$A$85))</f>
        <v>0</v>
      </c>
      <c r="N728" s="1" t="str">
        <f t="array" ref="N728">IF($M728=0,'Class Rules'!$D$3,INDEX('Class Rules'!$D$6:$D$85,MATCH($M728,'Class Rules'!$A$6:$A$85,0)))</f>
        <v>Passenger LDV</v>
      </c>
      <c r="O728" s="1" t="str">
        <f t="array" ref="O728">IF(SUMPRODUCT(MAX(ISNUMBER(SEARCH(Fuel_Rules!$A$6:$A$30,$E728))*ISNUMBER(SEARCH(Fuel_Rules!$B$6:$B$30,$F728))*(Fuel_Rules!$A$6:$A$30&lt;&gt;"")))&gt;0,"Plug-in hybrid",IF($G728="Diesel","Diesel","Gasoline"))</f>
        <v>Gasoline</v>
      </c>
    </row>
    <row r="729" spans="1:15" ht="15" customHeight="1" x14ac:dyDescent="0.25">
      <c r="A729" s="1">
        <v>2022</v>
      </c>
      <c r="B729" s="1" t="s">
        <v>293</v>
      </c>
      <c r="C729" s="1" t="s">
        <v>2511</v>
      </c>
      <c r="D729" s="1" t="s">
        <v>2512</v>
      </c>
      <c r="E729" s="1" t="s">
        <v>2513</v>
      </c>
      <c r="F729" s="1" t="s">
        <v>2514</v>
      </c>
      <c r="G729" s="1" t="s">
        <v>105</v>
      </c>
      <c r="H729" s="1" t="s">
        <v>298</v>
      </c>
      <c r="I729" s="1">
        <v>6.7</v>
      </c>
      <c r="J729" s="1">
        <v>2023</v>
      </c>
      <c r="K729" s="1">
        <v>441215</v>
      </c>
      <c r="L729" s="1">
        <v>0</v>
      </c>
      <c r="M729" s="1">
        <f t="array" ref="M729">SUMPRODUCT(MAX(ISNUMBER(SEARCH('Class Rules'!$B$6:$B$85,$E729))*ISNUMBER(SEARCH('Class Rules'!$C$6:$C$85,$F729))*'Class Rules'!$A$6:$A$85))</f>
        <v>56</v>
      </c>
      <c r="N729" s="1" t="str">
        <f t="array" ref="N729">IF($M729=0,'Class Rules'!$D$3,INDEX('Class Rules'!$D$6:$D$85,MATCH($M729,'Class Rules'!$A$6:$A$85,0)))</f>
        <v>Freight HDV</v>
      </c>
      <c r="O729" s="1" t="str">
        <f t="array" ref="O729">IF(SUMPRODUCT(MAX(ISNUMBER(SEARCH(Fuel_Rules!$A$6:$A$30,$E729))*ISNUMBER(SEARCH(Fuel_Rules!$B$6:$B$30,$F729))*(Fuel_Rules!$A$6:$A$30&lt;&gt;"")))&gt;0,"Plug-in hybrid",IF($G729="Diesel","Diesel","Gasoline"))</f>
        <v>Diesel</v>
      </c>
    </row>
    <row r="730" spans="1:15" ht="15" customHeight="1" x14ac:dyDescent="0.25">
      <c r="A730" s="1">
        <v>2022</v>
      </c>
      <c r="B730" s="1" t="s">
        <v>293</v>
      </c>
      <c r="C730" s="1" t="s">
        <v>2515</v>
      </c>
      <c r="D730" s="1" t="s">
        <v>2516</v>
      </c>
      <c r="E730" s="1" t="s">
        <v>2513</v>
      </c>
      <c r="F730" s="1" t="s">
        <v>2517</v>
      </c>
      <c r="G730" s="1" t="s">
        <v>105</v>
      </c>
      <c r="H730" s="1" t="s">
        <v>298</v>
      </c>
      <c r="I730" s="1">
        <v>6.7</v>
      </c>
      <c r="J730" s="1">
        <v>2023</v>
      </c>
      <c r="K730" s="1">
        <v>479965</v>
      </c>
      <c r="L730" s="1">
        <v>0</v>
      </c>
      <c r="M730" s="1">
        <f t="array" ref="M730">SUMPRODUCT(MAX(ISNUMBER(SEARCH('Class Rules'!$B$6:$B$85,$E730))*ISNUMBER(SEARCH('Class Rules'!$C$6:$C$85,$F730))*'Class Rules'!$A$6:$A$85))</f>
        <v>56</v>
      </c>
      <c r="N730" s="1" t="str">
        <f t="array" ref="N730">IF($M730=0,'Class Rules'!$D$3,INDEX('Class Rules'!$D$6:$D$85,MATCH($M730,'Class Rules'!$A$6:$A$85,0)))</f>
        <v>Freight HDV</v>
      </c>
      <c r="O730" s="1" t="str">
        <f t="array" ref="O730">IF(SUMPRODUCT(MAX(ISNUMBER(SEARCH(Fuel_Rules!$A$6:$A$30,$E730))*ISNUMBER(SEARCH(Fuel_Rules!$B$6:$B$30,$F730))*(Fuel_Rules!$A$6:$A$30&lt;&gt;"")))&gt;0,"Plug-in hybrid",IF($G730="Diesel","Diesel","Gasoline"))</f>
        <v>Diesel</v>
      </c>
    </row>
    <row r="731" spans="1:15" ht="15" customHeight="1" x14ac:dyDescent="0.25">
      <c r="A731" s="1">
        <v>2022</v>
      </c>
      <c r="B731" s="1" t="s">
        <v>293</v>
      </c>
      <c r="C731" s="1" t="s">
        <v>2518</v>
      </c>
      <c r="D731" s="1" t="s">
        <v>2519</v>
      </c>
      <c r="E731" s="1" t="s">
        <v>2513</v>
      </c>
      <c r="F731" s="1" t="s">
        <v>2520</v>
      </c>
      <c r="G731" s="1" t="s">
        <v>103</v>
      </c>
      <c r="H731" s="1" t="s">
        <v>437</v>
      </c>
      <c r="I731" s="1">
        <v>5.7</v>
      </c>
      <c r="J731" s="1">
        <v>2023</v>
      </c>
      <c r="K731" s="1">
        <v>448152</v>
      </c>
      <c r="L731" s="1">
        <v>0</v>
      </c>
      <c r="M731" s="1">
        <f t="array" ref="M731">SUMPRODUCT(MAX(ISNUMBER(SEARCH('Class Rules'!$B$6:$B$85,$E731))*ISNUMBER(SEARCH('Class Rules'!$C$6:$C$85,$F731))*'Class Rules'!$A$6:$A$85))</f>
        <v>44</v>
      </c>
      <c r="N731" s="1" t="str">
        <f t="array" ref="N731">IF($M731=0,'Class Rules'!$D$3,INDEX('Class Rules'!$D$6:$D$85,MATCH($M731,'Class Rules'!$A$6:$A$85,0)))</f>
        <v>Freight LDV</v>
      </c>
      <c r="O731" s="1" t="str">
        <f t="array" ref="O731">IF(SUMPRODUCT(MAX(ISNUMBER(SEARCH(Fuel_Rules!$A$6:$A$30,$E731))*ISNUMBER(SEARCH(Fuel_Rules!$B$6:$B$30,$F731))*(Fuel_Rules!$A$6:$A$30&lt;&gt;"")))&gt;0,"Plug-in hybrid",IF($G731="Diesel","Diesel","Gasoline"))</f>
        <v>Gasoline</v>
      </c>
    </row>
    <row r="732" spans="1:15" ht="15" customHeight="1" x14ac:dyDescent="0.25">
      <c r="A732" s="1">
        <v>2022</v>
      </c>
      <c r="B732" s="1" t="s">
        <v>293</v>
      </c>
      <c r="C732" s="1" t="s">
        <v>2521</v>
      </c>
      <c r="D732" s="1" t="s">
        <v>2522</v>
      </c>
      <c r="E732" s="1" t="s">
        <v>2513</v>
      </c>
      <c r="F732" s="1" t="s">
        <v>2523</v>
      </c>
      <c r="G732" s="1" t="s">
        <v>105</v>
      </c>
      <c r="H732" s="1" t="s">
        <v>298</v>
      </c>
      <c r="I732" s="1">
        <v>6.7</v>
      </c>
      <c r="J732" s="1">
        <v>2023</v>
      </c>
      <c r="K732" s="1">
        <v>461215</v>
      </c>
      <c r="L732" s="1">
        <v>0</v>
      </c>
      <c r="M732" s="1">
        <f t="array" ref="M732">SUMPRODUCT(MAX(ISNUMBER(SEARCH('Class Rules'!$B$6:$B$85,$E732))*ISNUMBER(SEARCH('Class Rules'!$C$6:$C$85,$F732))*'Class Rules'!$A$6:$A$85))</f>
        <v>56</v>
      </c>
      <c r="N732" s="1" t="str">
        <f t="array" ref="N732">IF($M732=0,'Class Rules'!$D$3,INDEX('Class Rules'!$D$6:$D$85,MATCH($M732,'Class Rules'!$A$6:$A$85,0)))</f>
        <v>Freight HDV</v>
      </c>
      <c r="O732" s="1" t="str">
        <f t="array" ref="O732">IF(SUMPRODUCT(MAX(ISNUMBER(SEARCH(Fuel_Rules!$A$6:$A$30,$E732))*ISNUMBER(SEARCH(Fuel_Rules!$B$6:$B$30,$F732))*(Fuel_Rules!$A$6:$A$30&lt;&gt;"")))&gt;0,"Plug-in hybrid",IF($G732="Diesel","Diesel","Gasoline"))</f>
        <v>Diesel</v>
      </c>
    </row>
    <row r="733" spans="1:15" ht="15" customHeight="1" x14ac:dyDescent="0.25">
      <c r="A733" s="1">
        <v>2022</v>
      </c>
      <c r="B733" s="1" t="s">
        <v>293</v>
      </c>
      <c r="C733" s="1" t="s">
        <v>2524</v>
      </c>
      <c r="D733" s="1" t="s">
        <v>2525</v>
      </c>
      <c r="E733" s="1" t="s">
        <v>2526</v>
      </c>
      <c r="F733" s="1" t="s">
        <v>2527</v>
      </c>
      <c r="G733" s="1" t="s">
        <v>105</v>
      </c>
      <c r="H733" s="1" t="s">
        <v>298</v>
      </c>
      <c r="I733" s="1">
        <v>2.2999999999999998</v>
      </c>
      <c r="J733" s="1">
        <v>2023</v>
      </c>
      <c r="K733" s="1">
        <v>187458</v>
      </c>
      <c r="L733" s="1">
        <v>0</v>
      </c>
      <c r="M733" s="1">
        <f t="array" ref="M733">SUMPRODUCT(MAX(ISNUMBER(SEARCH('Class Rules'!$B$6:$B$85,$E733))*ISNUMBER(SEARCH('Class Rules'!$C$6:$C$85,$F733))*'Class Rules'!$A$6:$A$85))</f>
        <v>21</v>
      </c>
      <c r="N733" s="1" t="str">
        <f t="array" ref="N733">IF($M733=0,'Class Rules'!$D$3,INDEX('Class Rules'!$D$6:$D$85,MATCH($M733,'Class Rules'!$A$6:$A$85,0)))</f>
        <v>Freight LDV</v>
      </c>
      <c r="O733" s="1" t="str">
        <f t="array" ref="O733">IF(SUMPRODUCT(MAX(ISNUMBER(SEARCH(Fuel_Rules!$A$6:$A$30,$E733))*ISNUMBER(SEARCH(Fuel_Rules!$B$6:$B$30,$F733))*(Fuel_Rules!$A$6:$A$30&lt;&gt;"")))&gt;0,"Plug-in hybrid",IF($G733="Diesel","Diesel","Gasoline"))</f>
        <v>Diesel</v>
      </c>
    </row>
    <row r="734" spans="1:15" ht="15" customHeight="1" x14ac:dyDescent="0.25">
      <c r="A734" s="1">
        <v>2022</v>
      </c>
      <c r="B734" s="1" t="s">
        <v>293</v>
      </c>
      <c r="C734" s="1" t="s">
        <v>2528</v>
      </c>
      <c r="D734" s="1" t="s">
        <v>2529</v>
      </c>
      <c r="E734" s="1" t="s">
        <v>2526</v>
      </c>
      <c r="F734" s="1" t="s">
        <v>2530</v>
      </c>
      <c r="G734" s="1" t="s">
        <v>105</v>
      </c>
      <c r="H734" s="1" t="s">
        <v>298</v>
      </c>
      <c r="I734" s="1">
        <v>2.2999999999999998</v>
      </c>
      <c r="J734" s="1">
        <v>2023</v>
      </c>
      <c r="K734" s="1">
        <v>188541</v>
      </c>
      <c r="L734" s="1">
        <v>0</v>
      </c>
      <c r="M734" s="1">
        <f t="array" ref="M734">SUMPRODUCT(MAX(ISNUMBER(SEARCH('Class Rules'!$B$6:$B$85,$E734))*ISNUMBER(SEARCH('Class Rules'!$C$6:$C$85,$F734))*'Class Rules'!$A$6:$A$85))</f>
        <v>21</v>
      </c>
      <c r="N734" s="1" t="str">
        <f t="array" ref="N734">IF($M734=0,'Class Rules'!$D$3,INDEX('Class Rules'!$D$6:$D$85,MATCH($M734,'Class Rules'!$A$6:$A$85,0)))</f>
        <v>Freight LDV</v>
      </c>
      <c r="O734" s="1" t="str">
        <f t="array" ref="O734">IF(SUMPRODUCT(MAX(ISNUMBER(SEARCH(Fuel_Rules!$A$6:$A$30,$E734))*ISNUMBER(SEARCH(Fuel_Rules!$B$6:$B$30,$F734))*(Fuel_Rules!$A$6:$A$30&lt;&gt;"")))&gt;0,"Plug-in hybrid",IF($G734="Diesel","Diesel","Gasoline"))</f>
        <v>Diesel</v>
      </c>
    </row>
    <row r="735" spans="1:15" ht="15" customHeight="1" x14ac:dyDescent="0.25">
      <c r="A735" s="1">
        <v>2022</v>
      </c>
      <c r="B735" s="1" t="s">
        <v>293</v>
      </c>
      <c r="C735" s="1" t="s">
        <v>2531</v>
      </c>
      <c r="D735" s="1" t="s">
        <v>2532</v>
      </c>
      <c r="E735" s="1" t="s">
        <v>2526</v>
      </c>
      <c r="F735" s="1" t="s">
        <v>2533</v>
      </c>
      <c r="G735" s="1" t="s">
        <v>105</v>
      </c>
      <c r="H735" s="1" t="s">
        <v>298</v>
      </c>
      <c r="I735" s="1">
        <v>2.2999999999999998</v>
      </c>
      <c r="J735" s="1">
        <v>2023</v>
      </c>
      <c r="K735" s="1">
        <v>192565</v>
      </c>
      <c r="L735" s="1">
        <v>0</v>
      </c>
      <c r="M735" s="1">
        <f t="array" ref="M735">SUMPRODUCT(MAX(ISNUMBER(SEARCH('Class Rules'!$B$6:$B$85,$E735))*ISNUMBER(SEARCH('Class Rules'!$C$6:$C$85,$F735))*'Class Rules'!$A$6:$A$85))</f>
        <v>21</v>
      </c>
      <c r="N735" s="1" t="str">
        <f t="array" ref="N735">IF($M735=0,'Class Rules'!$D$3,INDEX('Class Rules'!$D$6:$D$85,MATCH($M735,'Class Rules'!$A$6:$A$85,0)))</f>
        <v>Freight LDV</v>
      </c>
      <c r="O735" s="1" t="str">
        <f t="array" ref="O735">IF(SUMPRODUCT(MAX(ISNUMBER(SEARCH(Fuel_Rules!$A$6:$A$30,$E735))*ISNUMBER(SEARCH(Fuel_Rules!$B$6:$B$30,$F735))*(Fuel_Rules!$A$6:$A$30&lt;&gt;"")))&gt;0,"Plug-in hybrid",IF($G735="Diesel","Diesel","Gasoline"))</f>
        <v>Diesel</v>
      </c>
    </row>
    <row r="736" spans="1:15" ht="15" customHeight="1" x14ac:dyDescent="0.25">
      <c r="A736" s="1">
        <v>2022</v>
      </c>
      <c r="B736" s="1" t="s">
        <v>293</v>
      </c>
      <c r="C736" s="1" t="s">
        <v>2534</v>
      </c>
      <c r="D736" s="1" t="s">
        <v>2535</v>
      </c>
      <c r="E736" s="1" t="s">
        <v>2526</v>
      </c>
      <c r="F736" s="1" t="s">
        <v>2536</v>
      </c>
      <c r="G736" s="1" t="s">
        <v>105</v>
      </c>
      <c r="H736" s="1" t="s">
        <v>298</v>
      </c>
      <c r="I736" s="1">
        <v>2.2999999999999998</v>
      </c>
      <c r="J736" s="1">
        <v>2023</v>
      </c>
      <c r="K736" s="1">
        <v>218346</v>
      </c>
      <c r="L736" s="1">
        <v>0</v>
      </c>
      <c r="M736" s="1">
        <f t="array" ref="M736">SUMPRODUCT(MAX(ISNUMBER(SEARCH('Class Rules'!$B$6:$B$85,$E736))*ISNUMBER(SEARCH('Class Rules'!$C$6:$C$85,$F736))*'Class Rules'!$A$6:$A$85))</f>
        <v>21</v>
      </c>
      <c r="N736" s="1" t="str">
        <f t="array" ref="N736">IF($M736=0,'Class Rules'!$D$3,INDEX('Class Rules'!$D$6:$D$85,MATCH($M736,'Class Rules'!$A$6:$A$85,0)))</f>
        <v>Freight LDV</v>
      </c>
      <c r="O736" s="1" t="str">
        <f t="array" ref="O736">IF(SUMPRODUCT(MAX(ISNUMBER(SEARCH(Fuel_Rules!$A$6:$A$30,$E736))*ISNUMBER(SEARCH(Fuel_Rules!$B$6:$B$30,$F736))*(Fuel_Rules!$A$6:$A$30&lt;&gt;"")))&gt;0,"Plug-in hybrid",IF($G736="Diesel","Diesel","Gasoline"))</f>
        <v>Diesel</v>
      </c>
    </row>
    <row r="737" spans="1:15" ht="15" customHeight="1" x14ac:dyDescent="0.25">
      <c r="A737" s="1">
        <v>2022</v>
      </c>
      <c r="B737" s="1" t="s">
        <v>293</v>
      </c>
      <c r="C737" s="1" t="s">
        <v>2537</v>
      </c>
      <c r="D737" s="1" t="s">
        <v>2538</v>
      </c>
      <c r="E737" s="1" t="s">
        <v>2526</v>
      </c>
      <c r="F737" s="1" t="s">
        <v>2539</v>
      </c>
      <c r="G737" s="1" t="s">
        <v>105</v>
      </c>
      <c r="H737" s="1" t="s">
        <v>298</v>
      </c>
      <c r="I737" s="1">
        <v>2.2999999999999998</v>
      </c>
      <c r="J737" s="1">
        <v>2023</v>
      </c>
      <c r="K737" s="1">
        <v>219854</v>
      </c>
      <c r="L737" s="1">
        <v>0</v>
      </c>
      <c r="M737" s="1">
        <f t="array" ref="M737">SUMPRODUCT(MAX(ISNUMBER(SEARCH('Class Rules'!$B$6:$B$85,$E737))*ISNUMBER(SEARCH('Class Rules'!$C$6:$C$85,$F737))*'Class Rules'!$A$6:$A$85))</f>
        <v>71</v>
      </c>
      <c r="N737" s="1" t="str">
        <f t="array" ref="N737">IF($M737=0,'Class Rules'!$D$3,INDEX('Class Rules'!$D$6:$D$85,MATCH($M737,'Class Rules'!$A$6:$A$85,0)))</f>
        <v>Passenger LDV</v>
      </c>
      <c r="O737" s="1" t="str">
        <f t="array" ref="O737">IF(SUMPRODUCT(MAX(ISNUMBER(SEARCH(Fuel_Rules!$A$6:$A$30,$E737))*ISNUMBER(SEARCH(Fuel_Rules!$B$6:$B$30,$F737))*(Fuel_Rules!$A$6:$A$30&lt;&gt;"")))&gt;0,"Plug-in hybrid",IF($G737="Diesel","Diesel","Gasoline"))</f>
        <v>Diesel</v>
      </c>
    </row>
    <row r="738" spans="1:15" ht="15" customHeight="1" x14ac:dyDescent="0.25">
      <c r="A738" s="1">
        <v>2022</v>
      </c>
      <c r="B738" s="1" t="s">
        <v>293</v>
      </c>
      <c r="C738" s="1" t="s">
        <v>2540</v>
      </c>
      <c r="D738" s="1" t="s">
        <v>2541</v>
      </c>
      <c r="E738" s="1" t="s">
        <v>2526</v>
      </c>
      <c r="F738" s="1" t="s">
        <v>2542</v>
      </c>
      <c r="G738" s="1" t="s">
        <v>105</v>
      </c>
      <c r="H738" s="1" t="s">
        <v>298</v>
      </c>
      <c r="I738" s="1">
        <v>2.2999999999999998</v>
      </c>
      <c r="J738" s="1">
        <v>2023</v>
      </c>
      <c r="K738" s="1">
        <v>220120</v>
      </c>
      <c r="L738" s="1">
        <v>0</v>
      </c>
      <c r="M738" s="1">
        <f t="array" ref="M738">SUMPRODUCT(MAX(ISNUMBER(SEARCH('Class Rules'!$B$6:$B$85,$E738))*ISNUMBER(SEARCH('Class Rules'!$C$6:$C$85,$F738))*'Class Rules'!$A$6:$A$85))</f>
        <v>71</v>
      </c>
      <c r="N738" s="1" t="str">
        <f t="array" ref="N738">IF($M738=0,'Class Rules'!$D$3,INDEX('Class Rules'!$D$6:$D$85,MATCH($M738,'Class Rules'!$A$6:$A$85,0)))</f>
        <v>Passenger LDV</v>
      </c>
      <c r="O738" s="1" t="str">
        <f t="array" ref="O738">IF(SUMPRODUCT(MAX(ISNUMBER(SEARCH(Fuel_Rules!$A$6:$A$30,$E738))*ISNUMBER(SEARCH(Fuel_Rules!$B$6:$B$30,$F738))*(Fuel_Rules!$A$6:$A$30&lt;&gt;"")))&gt;0,"Plug-in hybrid",IF($G738="Diesel","Diesel","Gasoline"))</f>
        <v>Diesel</v>
      </c>
    </row>
    <row r="739" spans="1:15" ht="15" customHeight="1" x14ac:dyDescent="0.25">
      <c r="A739" s="1">
        <v>2022</v>
      </c>
      <c r="B739" s="1" t="s">
        <v>293</v>
      </c>
      <c r="C739" s="1" t="s">
        <v>2543</v>
      </c>
      <c r="D739" s="1" t="s">
        <v>2544</v>
      </c>
      <c r="E739" s="1" t="s">
        <v>2526</v>
      </c>
      <c r="F739" s="1" t="s">
        <v>2545</v>
      </c>
      <c r="G739" s="1" t="s">
        <v>105</v>
      </c>
      <c r="H739" s="1" t="s">
        <v>298</v>
      </c>
      <c r="I739" s="1">
        <v>2.2999999999999998</v>
      </c>
      <c r="J739" s="1">
        <v>2023</v>
      </c>
      <c r="K739" s="1">
        <v>237678</v>
      </c>
      <c r="L739" s="1">
        <v>0</v>
      </c>
      <c r="M739" s="1">
        <f t="array" ref="M739">SUMPRODUCT(MAX(ISNUMBER(SEARCH('Class Rules'!$B$6:$B$85,$E739))*ISNUMBER(SEARCH('Class Rules'!$C$6:$C$85,$F739))*'Class Rules'!$A$6:$A$85))</f>
        <v>67</v>
      </c>
      <c r="N739" s="1" t="str">
        <f t="array" ref="N739">IF($M739=0,'Class Rules'!$D$3,INDEX('Class Rules'!$D$6:$D$85,MATCH($M739,'Class Rules'!$A$6:$A$85,0)))</f>
        <v>Passenger HDV</v>
      </c>
      <c r="O739" s="1" t="str">
        <f t="array" ref="O739">IF(SUMPRODUCT(MAX(ISNUMBER(SEARCH(Fuel_Rules!$A$6:$A$30,$E739))*ISNUMBER(SEARCH(Fuel_Rules!$B$6:$B$30,$F739))*(Fuel_Rules!$A$6:$A$30&lt;&gt;"")))&gt;0,"Plug-in hybrid",IF($G739="Diesel","Diesel","Gasoline"))</f>
        <v>Diesel</v>
      </c>
    </row>
    <row r="740" spans="1:15" ht="15" customHeight="1" x14ac:dyDescent="0.25">
      <c r="A740" s="1">
        <v>2022</v>
      </c>
      <c r="B740" s="1" t="s">
        <v>293</v>
      </c>
      <c r="C740" s="1" t="s">
        <v>2546</v>
      </c>
      <c r="D740" s="1" t="s">
        <v>2547</v>
      </c>
      <c r="E740" s="1" t="s">
        <v>2526</v>
      </c>
      <c r="F740" s="1" t="s">
        <v>2548</v>
      </c>
      <c r="G740" s="1" t="s">
        <v>103</v>
      </c>
      <c r="H740" s="1" t="s">
        <v>298</v>
      </c>
      <c r="I740" s="1">
        <v>2</v>
      </c>
      <c r="J740" s="1">
        <v>2023</v>
      </c>
      <c r="K740" s="1">
        <v>93649</v>
      </c>
      <c r="L740" s="1">
        <v>0</v>
      </c>
      <c r="M740" s="1">
        <f t="array" ref="M740">SUMPRODUCT(MAX(ISNUMBER(SEARCH('Class Rules'!$B$6:$B$85,$E740))*ISNUMBER(SEARCH('Class Rules'!$C$6:$C$85,$F740))*'Class Rules'!$A$6:$A$85))</f>
        <v>0</v>
      </c>
      <c r="N740" s="1" t="str">
        <f t="array" ref="N740">IF($M740=0,'Class Rules'!$D$3,INDEX('Class Rules'!$D$6:$D$85,MATCH($M740,'Class Rules'!$A$6:$A$85,0)))</f>
        <v>Passenger LDV</v>
      </c>
      <c r="O740" s="1" t="str">
        <f t="array" ref="O740">IF(SUMPRODUCT(MAX(ISNUMBER(SEARCH(Fuel_Rules!$A$6:$A$30,$E740))*ISNUMBER(SEARCH(Fuel_Rules!$B$6:$B$30,$F740))*(Fuel_Rules!$A$6:$A$30&lt;&gt;"")))&gt;0,"Plug-in hybrid",IF($G740="Diesel","Diesel","Gasoline"))</f>
        <v>Gasoline</v>
      </c>
    </row>
    <row r="741" spans="1:15" ht="15" customHeight="1" x14ac:dyDescent="0.25">
      <c r="A741" s="1">
        <v>2022</v>
      </c>
      <c r="B741" s="1" t="s">
        <v>293</v>
      </c>
      <c r="C741" s="1" t="s">
        <v>2549</v>
      </c>
      <c r="D741" s="1" t="s">
        <v>2550</v>
      </c>
      <c r="E741" s="1" t="s">
        <v>2526</v>
      </c>
      <c r="F741" s="1" t="s">
        <v>2551</v>
      </c>
      <c r="G741" s="1" t="s">
        <v>103</v>
      </c>
      <c r="H741" s="1" t="s">
        <v>298</v>
      </c>
      <c r="I741" s="1">
        <v>1.6</v>
      </c>
      <c r="J741" s="1">
        <v>2023</v>
      </c>
      <c r="K741" s="1">
        <v>100115</v>
      </c>
      <c r="L741" s="1">
        <v>0</v>
      </c>
      <c r="M741" s="1">
        <f t="array" ref="M741">SUMPRODUCT(MAX(ISNUMBER(SEARCH('Class Rules'!$B$6:$B$85,$E741))*ISNUMBER(SEARCH('Class Rules'!$C$6:$C$85,$F741))*'Class Rules'!$A$6:$A$85))</f>
        <v>22</v>
      </c>
      <c r="N741" s="1" t="str">
        <f t="array" ref="N741">IF($M741=0,'Class Rules'!$D$3,INDEX('Class Rules'!$D$6:$D$85,MATCH($M741,'Class Rules'!$A$6:$A$85,0)))</f>
        <v>Freight LDV</v>
      </c>
      <c r="O741" s="1" t="str">
        <f t="array" ref="O741">IF(SUMPRODUCT(MAX(ISNUMBER(SEARCH(Fuel_Rules!$A$6:$A$30,$E741))*ISNUMBER(SEARCH(Fuel_Rules!$B$6:$B$30,$F741))*(Fuel_Rules!$A$6:$A$30&lt;&gt;"")))&gt;0,"Plug-in hybrid",IF($G741="Diesel","Diesel","Gasoline"))</f>
        <v>Gasoline</v>
      </c>
    </row>
    <row r="742" spans="1:15" ht="15" customHeight="1" x14ac:dyDescent="0.25">
      <c r="A742" s="1">
        <v>2022</v>
      </c>
      <c r="B742" s="1" t="s">
        <v>293</v>
      </c>
      <c r="C742" s="1" t="s">
        <v>2552</v>
      </c>
      <c r="D742" s="1" t="s">
        <v>2553</v>
      </c>
      <c r="E742" s="1" t="s">
        <v>2526</v>
      </c>
      <c r="F742" s="1" t="s">
        <v>2554</v>
      </c>
      <c r="G742" s="1" t="s">
        <v>103</v>
      </c>
      <c r="H742" s="1" t="s">
        <v>298</v>
      </c>
      <c r="I742" s="1">
        <v>1.6</v>
      </c>
      <c r="J742" s="1">
        <v>2023</v>
      </c>
      <c r="K742" s="1">
        <v>105022</v>
      </c>
      <c r="L742" s="1">
        <v>0</v>
      </c>
      <c r="M742" s="1">
        <f t="array" ref="M742">SUMPRODUCT(MAX(ISNUMBER(SEARCH('Class Rules'!$B$6:$B$85,$E742))*ISNUMBER(SEARCH('Class Rules'!$C$6:$C$85,$F742))*'Class Rules'!$A$6:$A$85))</f>
        <v>22</v>
      </c>
      <c r="N742" s="1" t="str">
        <f t="array" ref="N742">IF($M742=0,'Class Rules'!$D$3,INDEX('Class Rules'!$D$6:$D$85,MATCH($M742,'Class Rules'!$A$6:$A$85,0)))</f>
        <v>Freight LDV</v>
      </c>
      <c r="O742" s="1" t="str">
        <f t="array" ref="O742">IF(SUMPRODUCT(MAX(ISNUMBER(SEARCH(Fuel_Rules!$A$6:$A$30,$E742))*ISNUMBER(SEARCH(Fuel_Rules!$B$6:$B$30,$F742))*(Fuel_Rules!$A$6:$A$30&lt;&gt;"")))&gt;0,"Plug-in hybrid",IF($G742="Diesel","Diesel","Gasoline"))</f>
        <v>Gasoline</v>
      </c>
    </row>
    <row r="743" spans="1:15" ht="15" customHeight="1" x14ac:dyDescent="0.25">
      <c r="A743" s="1">
        <v>2022</v>
      </c>
      <c r="B743" s="1" t="s">
        <v>293</v>
      </c>
      <c r="C743" s="1" t="s">
        <v>2555</v>
      </c>
      <c r="D743" s="1" t="s">
        <v>2556</v>
      </c>
      <c r="E743" s="1" t="s">
        <v>2526</v>
      </c>
      <c r="F743" s="1" t="s">
        <v>2557</v>
      </c>
      <c r="G743" s="1" t="s">
        <v>103</v>
      </c>
      <c r="H743" s="1" t="s">
        <v>298</v>
      </c>
      <c r="I743" s="1">
        <v>2</v>
      </c>
      <c r="J743" s="1">
        <v>2023</v>
      </c>
      <c r="K743" s="1">
        <v>107411</v>
      </c>
      <c r="L743" s="1">
        <v>0</v>
      </c>
      <c r="M743" s="1">
        <f t="array" ref="M743">SUMPRODUCT(MAX(ISNUMBER(SEARCH('Class Rules'!$B$6:$B$85,$E743))*ISNUMBER(SEARCH('Class Rules'!$C$6:$C$85,$F743))*'Class Rules'!$A$6:$A$85))</f>
        <v>22</v>
      </c>
      <c r="N743" s="1" t="str">
        <f t="array" ref="N743">IF($M743=0,'Class Rules'!$D$3,INDEX('Class Rules'!$D$6:$D$85,MATCH($M743,'Class Rules'!$A$6:$A$85,0)))</f>
        <v>Freight LDV</v>
      </c>
      <c r="O743" s="1" t="str">
        <f t="array" ref="O743">IF(SUMPRODUCT(MAX(ISNUMBER(SEARCH(Fuel_Rules!$A$6:$A$30,$E743))*ISNUMBER(SEARCH(Fuel_Rules!$B$6:$B$30,$F743))*(Fuel_Rules!$A$6:$A$30&lt;&gt;"")))&gt;0,"Plug-in hybrid",IF($G743="Diesel","Diesel","Gasoline"))</f>
        <v>Gasoline</v>
      </c>
    </row>
    <row r="744" spans="1:15" ht="15" customHeight="1" x14ac:dyDescent="0.25">
      <c r="A744" s="1">
        <v>2022</v>
      </c>
      <c r="B744" s="1" t="s">
        <v>293</v>
      </c>
      <c r="C744" s="1" t="s">
        <v>2558</v>
      </c>
      <c r="D744" s="1" t="s">
        <v>2559</v>
      </c>
      <c r="E744" s="1" t="s">
        <v>2526</v>
      </c>
      <c r="F744" s="1" t="s">
        <v>2560</v>
      </c>
      <c r="G744" s="1" t="s">
        <v>103</v>
      </c>
      <c r="H744" s="1" t="s">
        <v>437</v>
      </c>
      <c r="I744" s="1">
        <v>2</v>
      </c>
      <c r="J744" s="1">
        <v>2023</v>
      </c>
      <c r="K744" s="1">
        <v>111784</v>
      </c>
      <c r="L744" s="1">
        <v>0</v>
      </c>
      <c r="M744" s="1">
        <f t="array" ref="M744">SUMPRODUCT(MAX(ISNUMBER(SEARCH('Class Rules'!$B$6:$B$85,$E744))*ISNUMBER(SEARCH('Class Rules'!$C$6:$C$85,$F744))*'Class Rules'!$A$6:$A$85))</f>
        <v>22</v>
      </c>
      <c r="N744" s="1" t="str">
        <f t="array" ref="N744">IF($M744=0,'Class Rules'!$D$3,INDEX('Class Rules'!$D$6:$D$85,MATCH($M744,'Class Rules'!$A$6:$A$85,0)))</f>
        <v>Freight LDV</v>
      </c>
      <c r="O744" s="1" t="str">
        <f t="array" ref="O744">IF(SUMPRODUCT(MAX(ISNUMBER(SEARCH(Fuel_Rules!$A$6:$A$30,$E744))*ISNUMBER(SEARCH(Fuel_Rules!$B$6:$B$30,$F744))*(Fuel_Rules!$A$6:$A$30&lt;&gt;"")))&gt;0,"Plug-in hybrid",IF($G744="Diesel","Diesel","Gasoline"))</f>
        <v>Gasoline</v>
      </c>
    </row>
    <row r="745" spans="1:15" ht="15" customHeight="1" x14ac:dyDescent="0.25">
      <c r="A745" s="1">
        <v>2022</v>
      </c>
      <c r="B745" s="1" t="s">
        <v>293</v>
      </c>
      <c r="C745" s="1" t="s">
        <v>2561</v>
      </c>
      <c r="D745" s="1" t="s">
        <v>2562</v>
      </c>
      <c r="E745" s="1" t="s">
        <v>2526</v>
      </c>
      <c r="F745" s="1" t="s">
        <v>2563</v>
      </c>
      <c r="G745" s="1" t="s">
        <v>103</v>
      </c>
      <c r="H745" s="1" t="s">
        <v>298</v>
      </c>
      <c r="I745" s="1">
        <v>1.6</v>
      </c>
      <c r="J745" s="1">
        <v>2023</v>
      </c>
      <c r="K745" s="1">
        <v>98458</v>
      </c>
      <c r="L745" s="1">
        <v>0</v>
      </c>
      <c r="M745" s="1">
        <f t="array" ref="M745">SUMPRODUCT(MAX(ISNUMBER(SEARCH('Class Rules'!$B$6:$B$85,$E745))*ISNUMBER(SEARCH('Class Rules'!$C$6:$C$85,$F745))*'Class Rules'!$A$6:$A$85))</f>
        <v>0</v>
      </c>
      <c r="N745" s="1" t="str">
        <f t="array" ref="N745">IF($M745=0,'Class Rules'!$D$3,INDEX('Class Rules'!$D$6:$D$85,MATCH($M745,'Class Rules'!$A$6:$A$85,0)))</f>
        <v>Passenger LDV</v>
      </c>
      <c r="O745" s="1" t="str">
        <f t="array" ref="O745">IF(SUMPRODUCT(MAX(ISNUMBER(SEARCH(Fuel_Rules!$A$6:$A$30,$E745))*ISNUMBER(SEARCH(Fuel_Rules!$B$6:$B$30,$F745))*(Fuel_Rules!$A$6:$A$30&lt;&gt;"")))&gt;0,"Plug-in hybrid",IF($G745="Diesel","Diesel","Gasoline"))</f>
        <v>Gasoline</v>
      </c>
    </row>
    <row r="746" spans="1:15" ht="15" customHeight="1" x14ac:dyDescent="0.25">
      <c r="A746" s="1">
        <v>2022</v>
      </c>
      <c r="B746" s="1" t="s">
        <v>293</v>
      </c>
      <c r="C746" s="1" t="s">
        <v>2564</v>
      </c>
      <c r="D746" s="1" t="s">
        <v>2565</v>
      </c>
      <c r="E746" s="1" t="s">
        <v>2526</v>
      </c>
      <c r="F746" s="1" t="s">
        <v>2566</v>
      </c>
      <c r="G746" s="1" t="s">
        <v>103</v>
      </c>
      <c r="H746" s="1" t="s">
        <v>437</v>
      </c>
      <c r="I746" s="1">
        <v>2</v>
      </c>
      <c r="J746" s="1">
        <v>2023</v>
      </c>
      <c r="K746" s="1">
        <v>108325</v>
      </c>
      <c r="L746" s="1">
        <v>0</v>
      </c>
      <c r="M746" s="1">
        <f t="array" ref="M746">SUMPRODUCT(MAX(ISNUMBER(SEARCH('Class Rules'!$B$6:$B$85,$E746))*ISNUMBER(SEARCH('Class Rules'!$C$6:$C$85,$F746))*'Class Rules'!$A$6:$A$85))</f>
        <v>0</v>
      </c>
      <c r="N746" s="1" t="str">
        <f t="array" ref="N746">IF($M746=0,'Class Rules'!$D$3,INDEX('Class Rules'!$D$6:$D$85,MATCH($M746,'Class Rules'!$A$6:$A$85,0)))</f>
        <v>Passenger LDV</v>
      </c>
      <c r="O746" s="1" t="str">
        <f t="array" ref="O746">IF(SUMPRODUCT(MAX(ISNUMBER(SEARCH(Fuel_Rules!$A$6:$A$30,$E746))*ISNUMBER(SEARCH(Fuel_Rules!$B$6:$B$30,$F746))*(Fuel_Rules!$A$6:$A$30&lt;&gt;"")))&gt;0,"Plug-in hybrid",IF($G746="Diesel","Diesel","Gasoline"))</f>
        <v>Gasoline</v>
      </c>
    </row>
    <row r="747" spans="1:15" ht="15" customHeight="1" x14ac:dyDescent="0.25">
      <c r="A747" s="1">
        <v>2022</v>
      </c>
      <c r="B747" s="1" t="s">
        <v>293</v>
      </c>
      <c r="C747" s="1" t="s">
        <v>2567</v>
      </c>
      <c r="D747" s="1" t="s">
        <v>2568</v>
      </c>
      <c r="E747" s="1" t="s">
        <v>2526</v>
      </c>
      <c r="F747" s="1" t="s">
        <v>2569</v>
      </c>
      <c r="G747" s="1" t="s">
        <v>103</v>
      </c>
      <c r="H747" s="1" t="s">
        <v>437</v>
      </c>
      <c r="I747" s="1">
        <v>1.6</v>
      </c>
      <c r="J747" s="1">
        <v>2023</v>
      </c>
      <c r="K747" s="1">
        <v>106822</v>
      </c>
      <c r="L747" s="1">
        <v>0</v>
      </c>
      <c r="M747" s="1">
        <f t="array" ref="M747">SUMPRODUCT(MAX(ISNUMBER(SEARCH('Class Rules'!$B$6:$B$85,$E747))*ISNUMBER(SEARCH('Class Rules'!$C$6:$C$85,$F747))*'Class Rules'!$A$6:$A$85))</f>
        <v>0</v>
      </c>
      <c r="N747" s="1" t="str">
        <f t="array" ref="N747">IF($M747=0,'Class Rules'!$D$3,INDEX('Class Rules'!$D$6:$D$85,MATCH($M747,'Class Rules'!$A$6:$A$85,0)))</f>
        <v>Passenger LDV</v>
      </c>
      <c r="O747" s="1" t="str">
        <f t="array" ref="O747">IF(SUMPRODUCT(MAX(ISNUMBER(SEARCH(Fuel_Rules!$A$6:$A$30,$E747))*ISNUMBER(SEARCH(Fuel_Rules!$B$6:$B$30,$F747))*(Fuel_Rules!$A$6:$A$30&lt;&gt;"")))&gt;0,"Plug-in hybrid",IF($G747="Diesel","Diesel","Gasoline"))</f>
        <v>Gasoline</v>
      </c>
    </row>
    <row r="748" spans="1:15" ht="15" customHeight="1" x14ac:dyDescent="0.25">
      <c r="A748" s="1">
        <v>2022</v>
      </c>
      <c r="B748" s="1" t="s">
        <v>293</v>
      </c>
      <c r="C748" s="1" t="s">
        <v>2570</v>
      </c>
      <c r="D748" s="1" t="s">
        <v>2571</v>
      </c>
      <c r="E748" s="1" t="s">
        <v>2526</v>
      </c>
      <c r="F748" s="1" t="s">
        <v>2572</v>
      </c>
      <c r="G748" s="1" t="s">
        <v>103</v>
      </c>
      <c r="H748" s="1" t="s">
        <v>298</v>
      </c>
      <c r="I748" s="1">
        <v>1</v>
      </c>
      <c r="J748" s="1">
        <v>2023</v>
      </c>
      <c r="K748" s="1">
        <v>50240</v>
      </c>
      <c r="L748" s="1">
        <v>0</v>
      </c>
      <c r="M748" s="1">
        <f t="array" ref="M748">SUMPRODUCT(MAX(ISNUMBER(SEARCH('Class Rules'!$B$6:$B$85,$E748))*ISNUMBER(SEARCH('Class Rules'!$C$6:$C$85,$F748))*'Class Rules'!$A$6:$A$85))</f>
        <v>0</v>
      </c>
      <c r="N748" s="1" t="str">
        <f t="array" ref="N748">IF($M748=0,'Class Rules'!$D$3,INDEX('Class Rules'!$D$6:$D$85,MATCH($M748,'Class Rules'!$A$6:$A$85,0)))</f>
        <v>Passenger LDV</v>
      </c>
      <c r="O748" s="1" t="str">
        <f t="array" ref="O748">IF(SUMPRODUCT(MAX(ISNUMBER(SEARCH(Fuel_Rules!$A$6:$A$30,$E748))*ISNUMBER(SEARCH(Fuel_Rules!$B$6:$B$30,$F748))*(Fuel_Rules!$A$6:$A$30&lt;&gt;"")))&gt;0,"Plug-in hybrid",IF($G748="Diesel","Diesel","Gasoline"))</f>
        <v>Gasoline</v>
      </c>
    </row>
    <row r="749" spans="1:15" ht="15" customHeight="1" x14ac:dyDescent="0.25">
      <c r="A749" s="1">
        <v>2022</v>
      </c>
      <c r="B749" s="1" t="s">
        <v>293</v>
      </c>
      <c r="C749" s="1" t="s">
        <v>2573</v>
      </c>
      <c r="D749" s="1" t="s">
        <v>2574</v>
      </c>
      <c r="E749" s="1" t="s">
        <v>2526</v>
      </c>
      <c r="F749" s="1" t="s">
        <v>2575</v>
      </c>
      <c r="G749" s="1" t="s">
        <v>103</v>
      </c>
      <c r="H749" s="1" t="s">
        <v>298</v>
      </c>
      <c r="I749" s="1">
        <v>1</v>
      </c>
      <c r="J749" s="1">
        <v>2023</v>
      </c>
      <c r="K749" s="1">
        <v>58399</v>
      </c>
      <c r="L749" s="1">
        <v>0</v>
      </c>
      <c r="M749" s="1">
        <f t="array" ref="M749">SUMPRODUCT(MAX(ISNUMBER(SEARCH('Class Rules'!$B$6:$B$85,$E749))*ISNUMBER(SEARCH('Class Rules'!$C$6:$C$85,$F749))*'Class Rules'!$A$6:$A$85))</f>
        <v>0</v>
      </c>
      <c r="N749" s="1" t="str">
        <f t="array" ref="N749">IF($M749=0,'Class Rules'!$D$3,INDEX('Class Rules'!$D$6:$D$85,MATCH($M749,'Class Rules'!$A$6:$A$85,0)))</f>
        <v>Passenger LDV</v>
      </c>
      <c r="O749" s="1" t="str">
        <f t="array" ref="O749">IF(SUMPRODUCT(MAX(ISNUMBER(SEARCH(Fuel_Rules!$A$6:$A$30,$E749))*ISNUMBER(SEARCH(Fuel_Rules!$B$6:$B$30,$F749))*(Fuel_Rules!$A$6:$A$30&lt;&gt;"")))&gt;0,"Plug-in hybrid",IF($G749="Diesel","Diesel","Gasoline"))</f>
        <v>Gasoline</v>
      </c>
    </row>
    <row r="750" spans="1:15" ht="15" customHeight="1" x14ac:dyDescent="0.25">
      <c r="A750" s="1">
        <v>2022</v>
      </c>
      <c r="B750" s="1" t="s">
        <v>293</v>
      </c>
      <c r="C750" s="1" t="s">
        <v>2576</v>
      </c>
      <c r="D750" s="1" t="s">
        <v>2577</v>
      </c>
      <c r="E750" s="1" t="s">
        <v>2526</v>
      </c>
      <c r="F750" s="1" t="s">
        <v>2578</v>
      </c>
      <c r="G750" s="1" t="s">
        <v>103</v>
      </c>
      <c r="H750" s="1" t="s">
        <v>298</v>
      </c>
      <c r="I750" s="1">
        <v>1</v>
      </c>
      <c r="J750" s="1">
        <v>2023</v>
      </c>
      <c r="K750" s="1">
        <v>61171</v>
      </c>
      <c r="L750" s="1">
        <v>0</v>
      </c>
      <c r="M750" s="1">
        <f t="array" ref="M750">SUMPRODUCT(MAX(ISNUMBER(SEARCH('Class Rules'!$B$6:$B$85,$E750))*ISNUMBER(SEARCH('Class Rules'!$C$6:$C$85,$F750))*'Class Rules'!$A$6:$A$85))</f>
        <v>0</v>
      </c>
      <c r="N750" s="1" t="str">
        <f t="array" ref="N750">IF($M750=0,'Class Rules'!$D$3,INDEX('Class Rules'!$D$6:$D$85,MATCH($M750,'Class Rules'!$A$6:$A$85,0)))</f>
        <v>Passenger LDV</v>
      </c>
      <c r="O750" s="1" t="str">
        <f t="array" ref="O750">IF(SUMPRODUCT(MAX(ISNUMBER(SEARCH(Fuel_Rules!$A$6:$A$30,$E750))*ISNUMBER(SEARCH(Fuel_Rules!$B$6:$B$30,$F750))*(Fuel_Rules!$A$6:$A$30&lt;&gt;"")))&gt;0,"Plug-in hybrid",IF($G750="Diesel","Diesel","Gasoline"))</f>
        <v>Gasoline</v>
      </c>
    </row>
    <row r="751" spans="1:15" ht="15" customHeight="1" x14ac:dyDescent="0.25">
      <c r="A751" s="1">
        <v>2022</v>
      </c>
      <c r="B751" s="1" t="s">
        <v>293</v>
      </c>
      <c r="C751" s="1" t="s">
        <v>2579</v>
      </c>
      <c r="D751" s="1" t="s">
        <v>2580</v>
      </c>
      <c r="E751" s="1" t="s">
        <v>2526</v>
      </c>
      <c r="F751" s="1" t="s">
        <v>2581</v>
      </c>
      <c r="G751" s="1" t="s">
        <v>103</v>
      </c>
      <c r="H751" s="1" t="s">
        <v>298</v>
      </c>
      <c r="I751" s="1">
        <v>1</v>
      </c>
      <c r="J751" s="1">
        <v>2023</v>
      </c>
      <c r="K751" s="1">
        <v>77197</v>
      </c>
      <c r="L751" s="1">
        <v>0</v>
      </c>
      <c r="M751" s="1">
        <f t="array" ref="M751">SUMPRODUCT(MAX(ISNUMBER(SEARCH('Class Rules'!$B$6:$B$85,$E751))*ISNUMBER(SEARCH('Class Rules'!$C$6:$C$85,$F751))*'Class Rules'!$A$6:$A$85))</f>
        <v>0</v>
      </c>
      <c r="N751" s="1" t="str">
        <f t="array" ref="N751">IF($M751=0,'Class Rules'!$D$3,INDEX('Class Rules'!$D$6:$D$85,MATCH($M751,'Class Rules'!$A$6:$A$85,0)))</f>
        <v>Passenger LDV</v>
      </c>
      <c r="O751" s="1" t="str">
        <f t="array" ref="O751">IF(SUMPRODUCT(MAX(ISNUMBER(SEARCH(Fuel_Rules!$A$6:$A$30,$E751))*ISNUMBER(SEARCH(Fuel_Rules!$B$6:$B$30,$F751))*(Fuel_Rules!$A$6:$A$30&lt;&gt;"")))&gt;0,"Plug-in hybrid",IF($G751="Diesel","Diesel","Gasoline"))</f>
        <v>Gasoline</v>
      </c>
    </row>
    <row r="752" spans="1:15" ht="15" customHeight="1" x14ac:dyDescent="0.25">
      <c r="A752" s="1">
        <v>2022</v>
      </c>
      <c r="B752" s="1" t="s">
        <v>293</v>
      </c>
      <c r="C752" s="1" t="s">
        <v>2582</v>
      </c>
      <c r="D752" s="1" t="s">
        <v>2583</v>
      </c>
      <c r="E752" s="1" t="s">
        <v>2526</v>
      </c>
      <c r="F752" s="1" t="s">
        <v>2584</v>
      </c>
      <c r="G752" s="1" t="s">
        <v>103</v>
      </c>
      <c r="H752" s="1" t="s">
        <v>298</v>
      </c>
      <c r="I752" s="1">
        <v>1.6</v>
      </c>
      <c r="J752" s="1">
        <v>2023</v>
      </c>
      <c r="K752" s="1">
        <v>90890</v>
      </c>
      <c r="L752" s="1">
        <v>0</v>
      </c>
      <c r="M752" s="1">
        <f t="array" ref="M752">SUMPRODUCT(MAX(ISNUMBER(SEARCH('Class Rules'!$B$6:$B$85,$E752))*ISNUMBER(SEARCH('Class Rules'!$C$6:$C$85,$F752))*'Class Rules'!$A$6:$A$85))</f>
        <v>22</v>
      </c>
      <c r="N752" s="1" t="str">
        <f t="array" ref="N752">IF($M752=0,'Class Rules'!$D$3,INDEX('Class Rules'!$D$6:$D$85,MATCH($M752,'Class Rules'!$A$6:$A$85,0)))</f>
        <v>Freight LDV</v>
      </c>
      <c r="O752" s="1" t="str">
        <f t="array" ref="O752">IF(SUMPRODUCT(MAX(ISNUMBER(SEARCH(Fuel_Rules!$A$6:$A$30,$E752))*ISNUMBER(SEARCH(Fuel_Rules!$B$6:$B$30,$F752))*(Fuel_Rules!$A$6:$A$30&lt;&gt;"")))&gt;0,"Plug-in hybrid",IF($G752="Diesel","Diesel","Gasoline"))</f>
        <v>Gasoline</v>
      </c>
    </row>
    <row r="753" spans="1:15" ht="15" customHeight="1" x14ac:dyDescent="0.25">
      <c r="A753" s="1">
        <v>2022</v>
      </c>
      <c r="B753" s="1" t="s">
        <v>293</v>
      </c>
      <c r="C753" s="1" t="s">
        <v>2585</v>
      </c>
      <c r="D753" s="1" t="s">
        <v>2586</v>
      </c>
      <c r="E753" s="1" t="s">
        <v>2526</v>
      </c>
      <c r="F753" s="1" t="s">
        <v>2587</v>
      </c>
      <c r="G753" s="1" t="s">
        <v>103</v>
      </c>
      <c r="H753" s="1" t="s">
        <v>298</v>
      </c>
      <c r="I753" s="1">
        <v>1</v>
      </c>
      <c r="J753" s="1">
        <v>2023</v>
      </c>
      <c r="K753" s="1">
        <v>62874</v>
      </c>
      <c r="L753" s="1">
        <v>0</v>
      </c>
      <c r="M753" s="1">
        <f t="array" ref="M753">SUMPRODUCT(MAX(ISNUMBER(SEARCH('Class Rules'!$B$6:$B$85,$E753))*ISNUMBER(SEARCH('Class Rules'!$C$6:$C$85,$F753))*'Class Rules'!$A$6:$A$85))</f>
        <v>0</v>
      </c>
      <c r="N753" s="1" t="str">
        <f t="array" ref="N753">IF($M753=0,'Class Rules'!$D$3,INDEX('Class Rules'!$D$6:$D$85,MATCH($M753,'Class Rules'!$A$6:$A$85,0)))</f>
        <v>Passenger LDV</v>
      </c>
      <c r="O753" s="1" t="str">
        <f t="array" ref="O753">IF(SUMPRODUCT(MAX(ISNUMBER(SEARCH(Fuel_Rules!$A$6:$A$30,$E753))*ISNUMBER(SEARCH(Fuel_Rules!$B$6:$B$30,$F753))*(Fuel_Rules!$A$6:$A$30&lt;&gt;"")))&gt;0,"Plug-in hybrid",IF($G753="Diesel","Diesel","Gasoline"))</f>
        <v>Gasoline</v>
      </c>
    </row>
    <row r="754" spans="1:15" ht="15" customHeight="1" x14ac:dyDescent="0.25">
      <c r="A754" s="1">
        <v>2022</v>
      </c>
      <c r="B754" s="1" t="s">
        <v>293</v>
      </c>
      <c r="C754" s="1" t="s">
        <v>2588</v>
      </c>
      <c r="D754" s="1" t="s">
        <v>2589</v>
      </c>
      <c r="E754" s="1" t="s">
        <v>2526</v>
      </c>
      <c r="F754" s="1" t="s">
        <v>2590</v>
      </c>
      <c r="G754" s="1" t="s">
        <v>103</v>
      </c>
      <c r="H754" s="1" t="s">
        <v>298</v>
      </c>
      <c r="I754" s="1">
        <v>1.6</v>
      </c>
      <c r="J754" s="1">
        <v>2023</v>
      </c>
      <c r="K754" s="1">
        <v>86353</v>
      </c>
      <c r="L754" s="1">
        <v>0</v>
      </c>
      <c r="M754" s="1">
        <f t="array" ref="M754">SUMPRODUCT(MAX(ISNUMBER(SEARCH('Class Rules'!$B$6:$B$85,$E754))*ISNUMBER(SEARCH('Class Rules'!$C$6:$C$85,$F754))*'Class Rules'!$A$6:$A$85))</f>
        <v>0</v>
      </c>
      <c r="N754" s="1" t="str">
        <f t="array" ref="N754">IF($M754=0,'Class Rules'!$D$3,INDEX('Class Rules'!$D$6:$D$85,MATCH($M754,'Class Rules'!$A$6:$A$85,0)))</f>
        <v>Passenger LDV</v>
      </c>
      <c r="O754" s="1" t="str">
        <f t="array" ref="O754">IF(SUMPRODUCT(MAX(ISNUMBER(SEARCH(Fuel_Rules!$A$6:$A$30,$E754))*ISNUMBER(SEARCH(Fuel_Rules!$B$6:$B$30,$F754))*(Fuel_Rules!$A$6:$A$30&lt;&gt;"")))&gt;0,"Plug-in hybrid",IF($G754="Diesel","Diesel","Gasoline"))</f>
        <v>Gasoline</v>
      </c>
    </row>
    <row r="755" spans="1:15" ht="15" customHeight="1" x14ac:dyDescent="0.25">
      <c r="A755" s="1">
        <v>2022</v>
      </c>
      <c r="B755" s="1" t="s">
        <v>293</v>
      </c>
      <c r="C755" s="1" t="s">
        <v>2591</v>
      </c>
      <c r="D755" s="1" t="s">
        <v>2592</v>
      </c>
      <c r="E755" s="1" t="s">
        <v>2526</v>
      </c>
      <c r="F755" s="1" t="s">
        <v>2593</v>
      </c>
      <c r="G755" s="1" t="s">
        <v>103</v>
      </c>
      <c r="H755" s="1" t="s">
        <v>437</v>
      </c>
      <c r="I755" s="1">
        <v>1.6</v>
      </c>
      <c r="J755" s="1">
        <v>2023</v>
      </c>
      <c r="K755" s="1">
        <v>87350</v>
      </c>
      <c r="L755" s="1">
        <v>0</v>
      </c>
      <c r="M755" s="1">
        <f t="array" ref="M755">SUMPRODUCT(MAX(ISNUMBER(SEARCH('Class Rules'!$B$6:$B$85,$E755))*ISNUMBER(SEARCH('Class Rules'!$C$6:$C$85,$F755))*'Class Rules'!$A$6:$A$85))</f>
        <v>0</v>
      </c>
      <c r="N755" s="1" t="str">
        <f t="array" ref="N755">IF($M755=0,'Class Rules'!$D$3,INDEX('Class Rules'!$D$6:$D$85,MATCH($M755,'Class Rules'!$A$6:$A$85,0)))</f>
        <v>Passenger LDV</v>
      </c>
      <c r="O755" s="1" t="str">
        <f t="array" ref="O755">IF(SUMPRODUCT(MAX(ISNUMBER(SEARCH(Fuel_Rules!$A$6:$A$30,$E755))*ISNUMBER(SEARCH(Fuel_Rules!$B$6:$B$30,$F755))*(Fuel_Rules!$A$6:$A$30&lt;&gt;"")))&gt;0,"Plug-in hybrid",IF($G755="Diesel","Diesel","Gasoline"))</f>
        <v>Gasoline</v>
      </c>
    </row>
    <row r="756" spans="1:15" ht="15" customHeight="1" x14ac:dyDescent="0.25">
      <c r="A756" s="1">
        <v>2022</v>
      </c>
      <c r="B756" s="1" t="s">
        <v>293</v>
      </c>
      <c r="C756" s="1" t="s">
        <v>2594</v>
      </c>
      <c r="D756" s="1" t="s">
        <v>2595</v>
      </c>
      <c r="E756" s="1" t="s">
        <v>2526</v>
      </c>
      <c r="F756" s="1" t="s">
        <v>2596</v>
      </c>
      <c r="G756" s="1" t="s">
        <v>103</v>
      </c>
      <c r="H756" s="1" t="s">
        <v>437</v>
      </c>
      <c r="I756" s="1">
        <v>1.6</v>
      </c>
      <c r="J756" s="1">
        <v>2023</v>
      </c>
      <c r="K756" s="1">
        <v>98003</v>
      </c>
      <c r="L756" s="1">
        <v>0</v>
      </c>
      <c r="M756" s="1">
        <f t="array" ref="M756">SUMPRODUCT(MAX(ISNUMBER(SEARCH('Class Rules'!$B$6:$B$85,$E756))*ISNUMBER(SEARCH('Class Rules'!$C$6:$C$85,$F756))*'Class Rules'!$A$6:$A$85))</f>
        <v>0</v>
      </c>
      <c r="N756" s="1" t="str">
        <f t="array" ref="N756">IF($M756=0,'Class Rules'!$D$3,INDEX('Class Rules'!$D$6:$D$85,MATCH($M756,'Class Rules'!$A$6:$A$85,0)))</f>
        <v>Passenger LDV</v>
      </c>
      <c r="O756" s="1" t="str">
        <f t="array" ref="O756">IF(SUMPRODUCT(MAX(ISNUMBER(SEARCH(Fuel_Rules!$A$6:$A$30,$E756))*ISNUMBER(SEARCH(Fuel_Rules!$B$6:$B$30,$F756))*(Fuel_Rules!$A$6:$A$30&lt;&gt;"")))&gt;0,"Plug-in hybrid",IF($G756="Diesel","Diesel","Gasoline"))</f>
        <v>Gasoline</v>
      </c>
    </row>
    <row r="757" spans="1:15" ht="15" customHeight="1" x14ac:dyDescent="0.25">
      <c r="A757" s="1">
        <v>2022</v>
      </c>
      <c r="B757" s="1" t="s">
        <v>293</v>
      </c>
      <c r="C757" s="1" t="s">
        <v>2597</v>
      </c>
      <c r="D757" s="1" t="s">
        <v>2598</v>
      </c>
      <c r="E757" s="1" t="s">
        <v>2526</v>
      </c>
      <c r="F757" s="1" t="s">
        <v>2599</v>
      </c>
      <c r="G757" s="1" t="s">
        <v>103</v>
      </c>
      <c r="H757" s="1" t="s">
        <v>298</v>
      </c>
      <c r="I757" s="1">
        <v>1</v>
      </c>
      <c r="J757" s="1">
        <v>2023</v>
      </c>
      <c r="K757" s="1">
        <v>67987</v>
      </c>
      <c r="L757" s="1">
        <v>0</v>
      </c>
      <c r="M757" s="1">
        <f t="array" ref="M757">SUMPRODUCT(MAX(ISNUMBER(SEARCH('Class Rules'!$B$6:$B$85,$E757))*ISNUMBER(SEARCH('Class Rules'!$C$6:$C$85,$F757))*'Class Rules'!$A$6:$A$85))</f>
        <v>0</v>
      </c>
      <c r="N757" s="1" t="str">
        <f t="array" ref="N757">IF($M757=0,'Class Rules'!$D$3,INDEX('Class Rules'!$D$6:$D$85,MATCH($M757,'Class Rules'!$A$6:$A$85,0)))</f>
        <v>Passenger LDV</v>
      </c>
      <c r="O757" s="1" t="str">
        <f t="array" ref="O757">IF(SUMPRODUCT(MAX(ISNUMBER(SEARCH(Fuel_Rules!$A$6:$A$30,$E757))*ISNUMBER(SEARCH(Fuel_Rules!$B$6:$B$30,$F757))*(Fuel_Rules!$A$6:$A$30&lt;&gt;"")))&gt;0,"Plug-in hybrid",IF($G757="Diesel","Diesel","Gasoline"))</f>
        <v>Gasoline</v>
      </c>
    </row>
    <row r="758" spans="1:15" ht="15" customHeight="1" x14ac:dyDescent="0.25">
      <c r="A758" s="1">
        <v>2022</v>
      </c>
      <c r="B758" s="1" t="s">
        <v>293</v>
      </c>
      <c r="C758" s="1" t="s">
        <v>2600</v>
      </c>
      <c r="D758" s="1" t="s">
        <v>2601</v>
      </c>
      <c r="E758" s="1" t="s">
        <v>2526</v>
      </c>
      <c r="F758" s="1" t="s">
        <v>2602</v>
      </c>
      <c r="G758" s="1" t="s">
        <v>103</v>
      </c>
      <c r="H758" s="1" t="s">
        <v>298</v>
      </c>
      <c r="I758" s="1">
        <v>1.6</v>
      </c>
      <c r="J758" s="1">
        <v>2023</v>
      </c>
      <c r="K758" s="1">
        <v>70120</v>
      </c>
      <c r="L758" s="1">
        <v>0</v>
      </c>
      <c r="M758" s="1">
        <f t="array" ref="M758">SUMPRODUCT(MAX(ISNUMBER(SEARCH('Class Rules'!$B$6:$B$85,$E758))*ISNUMBER(SEARCH('Class Rules'!$C$6:$C$85,$F758))*'Class Rules'!$A$6:$A$85))</f>
        <v>0</v>
      </c>
      <c r="N758" s="1" t="str">
        <f t="array" ref="N758">IF($M758=0,'Class Rules'!$D$3,INDEX('Class Rules'!$D$6:$D$85,MATCH($M758,'Class Rules'!$A$6:$A$85,0)))</f>
        <v>Passenger LDV</v>
      </c>
      <c r="O758" s="1" t="str">
        <f t="array" ref="O758">IF(SUMPRODUCT(MAX(ISNUMBER(SEARCH(Fuel_Rules!$A$6:$A$30,$E758))*ISNUMBER(SEARCH(Fuel_Rules!$B$6:$B$30,$F758))*(Fuel_Rules!$A$6:$A$30&lt;&gt;"")))&gt;0,"Plug-in hybrid",IF($G758="Diesel","Diesel","Gasoline"))</f>
        <v>Gasoline</v>
      </c>
    </row>
    <row r="759" spans="1:15" ht="15" customHeight="1" x14ac:dyDescent="0.25">
      <c r="A759" s="1">
        <v>2022</v>
      </c>
      <c r="B759" s="1" t="s">
        <v>293</v>
      </c>
      <c r="C759" s="1" t="s">
        <v>2603</v>
      </c>
      <c r="D759" s="1" t="s">
        <v>2604</v>
      </c>
      <c r="E759" s="1" t="s">
        <v>2526</v>
      </c>
      <c r="F759" s="1" t="s">
        <v>2605</v>
      </c>
      <c r="G759" s="1" t="s">
        <v>103</v>
      </c>
      <c r="H759" s="1" t="s">
        <v>437</v>
      </c>
      <c r="I759" s="1">
        <v>1.6</v>
      </c>
      <c r="J759" s="1">
        <v>2023</v>
      </c>
      <c r="K759" s="1">
        <v>76229</v>
      </c>
      <c r="L759" s="1">
        <v>0</v>
      </c>
      <c r="M759" s="1">
        <f t="array" ref="M759">SUMPRODUCT(MAX(ISNUMBER(SEARCH('Class Rules'!$B$6:$B$85,$E759))*ISNUMBER(SEARCH('Class Rules'!$C$6:$C$85,$F759))*'Class Rules'!$A$6:$A$85))</f>
        <v>0</v>
      </c>
      <c r="N759" s="1" t="str">
        <f t="array" ref="N759">IF($M759=0,'Class Rules'!$D$3,INDEX('Class Rules'!$D$6:$D$85,MATCH($M759,'Class Rules'!$A$6:$A$85,0)))</f>
        <v>Passenger LDV</v>
      </c>
      <c r="O759" s="1" t="str">
        <f t="array" ref="O759">IF(SUMPRODUCT(MAX(ISNUMBER(SEARCH(Fuel_Rules!$A$6:$A$30,$E759))*ISNUMBER(SEARCH(Fuel_Rules!$B$6:$B$30,$F759))*(Fuel_Rules!$A$6:$A$30&lt;&gt;"")))&gt;0,"Plug-in hybrid",IF($G759="Diesel","Diesel","Gasoline"))</f>
        <v>Gasoline</v>
      </c>
    </row>
    <row r="760" spans="1:15" ht="15" customHeight="1" x14ac:dyDescent="0.25">
      <c r="A760" s="1">
        <v>2022</v>
      </c>
      <c r="B760" s="1" t="s">
        <v>293</v>
      </c>
      <c r="C760" s="1" t="s">
        <v>2606</v>
      </c>
      <c r="D760" s="1" t="s">
        <v>2607</v>
      </c>
      <c r="E760" s="1" t="s">
        <v>2526</v>
      </c>
      <c r="F760" s="1" t="s">
        <v>2608</v>
      </c>
      <c r="G760" s="1" t="s">
        <v>103</v>
      </c>
      <c r="H760" s="1" t="s">
        <v>437</v>
      </c>
      <c r="I760" s="1">
        <v>1.6</v>
      </c>
      <c r="J760" s="1">
        <v>2023</v>
      </c>
      <c r="K760" s="1">
        <v>83745</v>
      </c>
      <c r="L760" s="1">
        <v>0</v>
      </c>
      <c r="M760" s="1">
        <f t="array" ref="M760">SUMPRODUCT(MAX(ISNUMBER(SEARCH('Class Rules'!$B$6:$B$85,$E760))*ISNUMBER(SEARCH('Class Rules'!$C$6:$C$85,$F760))*'Class Rules'!$A$6:$A$85))</f>
        <v>0</v>
      </c>
      <c r="N760" s="1" t="str">
        <f t="array" ref="N760">IF($M760=0,'Class Rules'!$D$3,INDEX('Class Rules'!$D$6:$D$85,MATCH($M760,'Class Rules'!$A$6:$A$85,0)))</f>
        <v>Passenger LDV</v>
      </c>
      <c r="O760" s="1" t="str">
        <f t="array" ref="O760">IF(SUMPRODUCT(MAX(ISNUMBER(SEARCH(Fuel_Rules!$A$6:$A$30,$E760))*ISNUMBER(SEARCH(Fuel_Rules!$B$6:$B$30,$F760))*(Fuel_Rules!$A$6:$A$30&lt;&gt;"")))&gt;0,"Plug-in hybrid",IF($G760="Diesel","Diesel","Gasoline"))</f>
        <v>Gasoline</v>
      </c>
    </row>
    <row r="761" spans="1:15" ht="15" customHeight="1" x14ac:dyDescent="0.25">
      <c r="A761" s="1">
        <v>2022</v>
      </c>
      <c r="B761" s="1" t="s">
        <v>293</v>
      </c>
      <c r="C761" s="1" t="s">
        <v>2609</v>
      </c>
      <c r="D761" s="1" t="s">
        <v>2610</v>
      </c>
      <c r="E761" s="1" t="s">
        <v>2526</v>
      </c>
      <c r="F761" s="1" t="s">
        <v>2611</v>
      </c>
      <c r="G761" s="1" t="s">
        <v>103</v>
      </c>
      <c r="H761" s="1" t="s">
        <v>298</v>
      </c>
      <c r="I761" s="1">
        <v>1</v>
      </c>
      <c r="J761" s="1">
        <v>2023</v>
      </c>
      <c r="K761" s="1">
        <v>73611</v>
      </c>
      <c r="L761" s="1">
        <v>0</v>
      </c>
      <c r="M761" s="1">
        <f t="array" ref="M761">SUMPRODUCT(MAX(ISNUMBER(SEARCH('Class Rules'!$B$6:$B$85,$E761))*ISNUMBER(SEARCH('Class Rules'!$C$6:$C$85,$F761))*'Class Rules'!$A$6:$A$85))</f>
        <v>0</v>
      </c>
      <c r="N761" s="1" t="str">
        <f t="array" ref="N761">IF($M761=0,'Class Rules'!$D$3,INDEX('Class Rules'!$D$6:$D$85,MATCH($M761,'Class Rules'!$A$6:$A$85,0)))</f>
        <v>Passenger LDV</v>
      </c>
      <c r="O761" s="1" t="str">
        <f t="array" ref="O761">IF(SUMPRODUCT(MAX(ISNUMBER(SEARCH(Fuel_Rules!$A$6:$A$30,$E761))*ISNUMBER(SEARCH(Fuel_Rules!$B$6:$B$30,$F761))*(Fuel_Rules!$A$6:$A$30&lt;&gt;"")))&gt;0,"Plug-in hybrid",IF($G761="Diesel","Diesel","Gasoline"))</f>
        <v>Gasoline</v>
      </c>
    </row>
    <row r="762" spans="1:15" ht="15" customHeight="1" x14ac:dyDescent="0.25">
      <c r="A762" s="1">
        <v>2022</v>
      </c>
      <c r="B762" s="1" t="s">
        <v>293</v>
      </c>
      <c r="C762" s="1" t="s">
        <v>2612</v>
      </c>
      <c r="D762" s="1" t="s">
        <v>2613</v>
      </c>
      <c r="E762" s="1" t="s">
        <v>2526</v>
      </c>
      <c r="F762" s="1" t="s">
        <v>2614</v>
      </c>
      <c r="G762" s="1" t="s">
        <v>103</v>
      </c>
      <c r="H762" s="1" t="s">
        <v>298</v>
      </c>
      <c r="I762" s="1">
        <v>1</v>
      </c>
      <c r="J762" s="1">
        <v>2023</v>
      </c>
      <c r="K762" s="1">
        <v>74492</v>
      </c>
      <c r="L762" s="1">
        <v>0</v>
      </c>
      <c r="M762" s="1">
        <f t="array" ref="M762">SUMPRODUCT(MAX(ISNUMBER(SEARCH('Class Rules'!$B$6:$B$85,$E762))*ISNUMBER(SEARCH('Class Rules'!$C$6:$C$85,$F762))*'Class Rules'!$A$6:$A$85))</f>
        <v>0</v>
      </c>
      <c r="N762" s="1" t="str">
        <f t="array" ref="N762">IF($M762=0,'Class Rules'!$D$3,INDEX('Class Rules'!$D$6:$D$85,MATCH($M762,'Class Rules'!$A$6:$A$85,0)))</f>
        <v>Passenger LDV</v>
      </c>
      <c r="O762" s="1" t="str">
        <f t="array" ref="O762">IF(SUMPRODUCT(MAX(ISNUMBER(SEARCH(Fuel_Rules!$A$6:$A$30,$E762))*ISNUMBER(SEARCH(Fuel_Rules!$B$6:$B$30,$F762))*(Fuel_Rules!$A$6:$A$30&lt;&gt;"")))&gt;0,"Plug-in hybrid",IF($G762="Diesel","Diesel","Gasoline"))</f>
        <v>Gasoline</v>
      </c>
    </row>
    <row r="763" spans="1:15" ht="15" customHeight="1" x14ac:dyDescent="0.25">
      <c r="A763" s="1">
        <v>2022</v>
      </c>
      <c r="B763" s="1" t="s">
        <v>293</v>
      </c>
      <c r="C763" s="1" t="s">
        <v>2615</v>
      </c>
      <c r="D763" s="1" t="s">
        <v>2616</v>
      </c>
      <c r="E763" s="1" t="s">
        <v>2526</v>
      </c>
      <c r="F763" s="1" t="s">
        <v>2617</v>
      </c>
      <c r="G763" s="1" t="s">
        <v>103</v>
      </c>
      <c r="H763" s="1" t="s">
        <v>298</v>
      </c>
      <c r="I763" s="1">
        <v>1</v>
      </c>
      <c r="J763" s="1">
        <v>2023</v>
      </c>
      <c r="K763" s="1">
        <v>76137</v>
      </c>
      <c r="L763" s="1">
        <v>0</v>
      </c>
      <c r="M763" s="1">
        <f t="array" ref="M763">SUMPRODUCT(MAX(ISNUMBER(SEARCH('Class Rules'!$B$6:$B$85,$E763))*ISNUMBER(SEARCH('Class Rules'!$C$6:$C$85,$F763))*'Class Rules'!$A$6:$A$85))</f>
        <v>0</v>
      </c>
      <c r="N763" s="1" t="str">
        <f t="array" ref="N763">IF($M763=0,'Class Rules'!$D$3,INDEX('Class Rules'!$D$6:$D$85,MATCH($M763,'Class Rules'!$A$6:$A$85,0)))</f>
        <v>Passenger LDV</v>
      </c>
      <c r="O763" s="1" t="str">
        <f t="array" ref="O763">IF(SUMPRODUCT(MAX(ISNUMBER(SEARCH(Fuel_Rules!$A$6:$A$30,$E763))*ISNUMBER(SEARCH(Fuel_Rules!$B$6:$B$30,$F763))*(Fuel_Rules!$A$6:$A$30&lt;&gt;"")))&gt;0,"Plug-in hybrid",IF($G763="Diesel","Diesel","Gasoline"))</f>
        <v>Gasoline</v>
      </c>
    </row>
    <row r="764" spans="1:15" ht="15" customHeight="1" x14ac:dyDescent="0.25">
      <c r="A764" s="1">
        <v>2022</v>
      </c>
      <c r="B764" s="1" t="s">
        <v>293</v>
      </c>
      <c r="C764" s="1" t="s">
        <v>2618</v>
      </c>
      <c r="D764" s="1" t="s">
        <v>2619</v>
      </c>
      <c r="E764" s="1" t="s">
        <v>2526</v>
      </c>
      <c r="F764" s="1" t="s">
        <v>2620</v>
      </c>
      <c r="G764" s="1" t="s">
        <v>103</v>
      </c>
      <c r="H764" s="1" t="s">
        <v>298</v>
      </c>
      <c r="I764" s="1">
        <v>1.6</v>
      </c>
      <c r="J764" s="1">
        <v>2023</v>
      </c>
      <c r="K764" s="1">
        <v>84902</v>
      </c>
      <c r="L764" s="1">
        <v>0</v>
      </c>
      <c r="M764" s="1">
        <f t="array" ref="M764">SUMPRODUCT(MAX(ISNUMBER(SEARCH('Class Rules'!$B$6:$B$85,$E764))*ISNUMBER(SEARCH('Class Rules'!$C$6:$C$85,$F764))*'Class Rules'!$A$6:$A$85))</f>
        <v>0</v>
      </c>
      <c r="N764" s="1" t="str">
        <f t="array" ref="N764">IF($M764=0,'Class Rules'!$D$3,INDEX('Class Rules'!$D$6:$D$85,MATCH($M764,'Class Rules'!$A$6:$A$85,0)))</f>
        <v>Passenger LDV</v>
      </c>
      <c r="O764" s="1" t="str">
        <f t="array" ref="O764">IF(SUMPRODUCT(MAX(ISNUMBER(SEARCH(Fuel_Rules!$A$6:$A$30,$E764))*ISNUMBER(SEARCH(Fuel_Rules!$B$6:$B$30,$F764))*(Fuel_Rules!$A$6:$A$30&lt;&gt;"")))&gt;0,"Plug-in hybrid",IF($G764="Diesel","Diesel","Gasoline"))</f>
        <v>Gasoline</v>
      </c>
    </row>
    <row r="765" spans="1:15" ht="15" customHeight="1" x14ac:dyDescent="0.25">
      <c r="A765" s="1">
        <v>2022</v>
      </c>
      <c r="B765" s="1" t="s">
        <v>293</v>
      </c>
      <c r="C765" s="1" t="s">
        <v>2621</v>
      </c>
      <c r="D765" s="1" t="s">
        <v>2622</v>
      </c>
      <c r="E765" s="1" t="s">
        <v>2526</v>
      </c>
      <c r="F765" s="1" t="s">
        <v>2623</v>
      </c>
      <c r="G765" s="1" t="s">
        <v>103</v>
      </c>
      <c r="H765" s="1" t="s">
        <v>437</v>
      </c>
      <c r="I765" s="1">
        <v>1.6</v>
      </c>
      <c r="J765" s="1">
        <v>2023</v>
      </c>
      <c r="K765" s="1">
        <v>85021</v>
      </c>
      <c r="L765" s="1">
        <v>0</v>
      </c>
      <c r="M765" s="1">
        <f t="array" ref="M765">SUMPRODUCT(MAX(ISNUMBER(SEARCH('Class Rules'!$B$6:$B$85,$E765))*ISNUMBER(SEARCH('Class Rules'!$C$6:$C$85,$F765))*'Class Rules'!$A$6:$A$85))</f>
        <v>0</v>
      </c>
      <c r="N765" s="1" t="str">
        <f t="array" ref="N765">IF($M765=0,'Class Rules'!$D$3,INDEX('Class Rules'!$D$6:$D$85,MATCH($M765,'Class Rules'!$A$6:$A$85,0)))</f>
        <v>Passenger LDV</v>
      </c>
      <c r="O765" s="1" t="str">
        <f t="array" ref="O765">IF(SUMPRODUCT(MAX(ISNUMBER(SEARCH(Fuel_Rules!$A$6:$A$30,$E765))*ISNUMBER(SEARCH(Fuel_Rules!$B$6:$B$30,$F765))*(Fuel_Rules!$A$6:$A$30&lt;&gt;"")))&gt;0,"Plug-in hybrid",IF($G765="Diesel","Diesel","Gasoline"))</f>
        <v>Gasoline</v>
      </c>
    </row>
    <row r="766" spans="1:15" ht="15" customHeight="1" x14ac:dyDescent="0.25">
      <c r="A766" s="1">
        <v>2022</v>
      </c>
      <c r="B766" s="1" t="s">
        <v>293</v>
      </c>
      <c r="C766" s="1" t="s">
        <v>2624</v>
      </c>
      <c r="D766" s="1" t="s">
        <v>2625</v>
      </c>
      <c r="E766" s="1" t="s">
        <v>2526</v>
      </c>
      <c r="F766" s="1" t="s">
        <v>2626</v>
      </c>
      <c r="G766" s="1" t="s">
        <v>103</v>
      </c>
      <c r="H766" s="1" t="s">
        <v>437</v>
      </c>
      <c r="I766" s="1">
        <v>1.6</v>
      </c>
      <c r="J766" s="1">
        <v>2023</v>
      </c>
      <c r="K766" s="1">
        <v>85152</v>
      </c>
      <c r="L766" s="1">
        <v>0</v>
      </c>
      <c r="M766" s="1">
        <f t="array" ref="M766">SUMPRODUCT(MAX(ISNUMBER(SEARCH('Class Rules'!$B$6:$B$85,$E766))*ISNUMBER(SEARCH('Class Rules'!$C$6:$C$85,$F766))*'Class Rules'!$A$6:$A$85))</f>
        <v>0</v>
      </c>
      <c r="N766" s="1" t="str">
        <f t="array" ref="N766">IF($M766=0,'Class Rules'!$D$3,INDEX('Class Rules'!$D$6:$D$85,MATCH($M766,'Class Rules'!$A$6:$A$85,0)))</f>
        <v>Passenger LDV</v>
      </c>
      <c r="O766" s="1" t="str">
        <f t="array" ref="O766">IF(SUMPRODUCT(MAX(ISNUMBER(SEARCH(Fuel_Rules!$A$6:$A$30,$E766))*ISNUMBER(SEARCH(Fuel_Rules!$B$6:$B$30,$F766))*(Fuel_Rules!$A$6:$A$30&lt;&gt;"")))&gt;0,"Plug-in hybrid",IF($G766="Diesel","Diesel","Gasoline"))</f>
        <v>Gasoline</v>
      </c>
    </row>
    <row r="767" spans="1:15" ht="15" customHeight="1" x14ac:dyDescent="0.25">
      <c r="A767" s="1">
        <v>2022</v>
      </c>
      <c r="B767" s="1" t="s">
        <v>293</v>
      </c>
      <c r="C767" s="1" t="s">
        <v>2627</v>
      </c>
      <c r="D767" s="1" t="s">
        <v>2628</v>
      </c>
      <c r="E767" s="1" t="s">
        <v>2526</v>
      </c>
      <c r="F767" s="1" t="s">
        <v>2629</v>
      </c>
      <c r="G767" s="1" t="s">
        <v>103</v>
      </c>
      <c r="H767" s="1" t="s">
        <v>437</v>
      </c>
      <c r="I767" s="1">
        <v>1.6</v>
      </c>
      <c r="J767" s="1">
        <v>2023</v>
      </c>
      <c r="K767" s="1">
        <v>85985</v>
      </c>
      <c r="L767" s="1">
        <v>0</v>
      </c>
      <c r="M767" s="1">
        <f t="array" ref="M767">SUMPRODUCT(MAX(ISNUMBER(SEARCH('Class Rules'!$B$6:$B$85,$E767))*ISNUMBER(SEARCH('Class Rules'!$C$6:$C$85,$F767))*'Class Rules'!$A$6:$A$85))</f>
        <v>0</v>
      </c>
      <c r="N767" s="1" t="str">
        <f t="array" ref="N767">IF($M767=0,'Class Rules'!$D$3,INDEX('Class Rules'!$D$6:$D$85,MATCH($M767,'Class Rules'!$A$6:$A$85,0)))</f>
        <v>Passenger LDV</v>
      </c>
      <c r="O767" s="1" t="str">
        <f t="array" ref="O767">IF(SUMPRODUCT(MAX(ISNUMBER(SEARCH(Fuel_Rules!$A$6:$A$30,$E767))*ISNUMBER(SEARCH(Fuel_Rules!$B$6:$B$30,$F767))*(Fuel_Rules!$A$6:$A$30&lt;&gt;"")))&gt;0,"Plug-in hybrid",IF($G767="Diesel","Diesel","Gasoline"))</f>
        <v>Gasoline</v>
      </c>
    </row>
    <row r="768" spans="1:15" ht="15" customHeight="1" x14ac:dyDescent="0.25">
      <c r="A768" s="1">
        <v>2022</v>
      </c>
      <c r="B768" s="1" t="s">
        <v>293</v>
      </c>
      <c r="C768" s="1" t="s">
        <v>2630</v>
      </c>
      <c r="D768" s="1" t="s">
        <v>2631</v>
      </c>
      <c r="E768" s="1" t="s">
        <v>2526</v>
      </c>
      <c r="F768" s="1" t="s">
        <v>2632</v>
      </c>
      <c r="G768" s="1" t="s">
        <v>103</v>
      </c>
      <c r="H768" s="1" t="s">
        <v>437</v>
      </c>
      <c r="I768" s="1">
        <v>1.6</v>
      </c>
      <c r="J768" s="1">
        <v>2023</v>
      </c>
      <c r="K768" s="1">
        <v>119864</v>
      </c>
      <c r="L768" s="1">
        <v>0</v>
      </c>
      <c r="M768" s="1">
        <f t="array" ref="M768">SUMPRODUCT(MAX(ISNUMBER(SEARCH('Class Rules'!$B$6:$B$85,$E768))*ISNUMBER(SEARCH('Class Rules'!$C$6:$C$85,$F768))*'Class Rules'!$A$6:$A$85))</f>
        <v>0</v>
      </c>
      <c r="N768" s="1" t="str">
        <f t="array" ref="N768">IF($M768=0,'Class Rules'!$D$3,INDEX('Class Rules'!$D$6:$D$85,MATCH($M768,'Class Rules'!$A$6:$A$85,0)))</f>
        <v>Passenger LDV</v>
      </c>
      <c r="O768" s="1" t="str">
        <f t="array" ref="O768">IF(SUMPRODUCT(MAX(ISNUMBER(SEARCH(Fuel_Rules!$A$6:$A$30,$E768))*ISNUMBER(SEARCH(Fuel_Rules!$B$6:$B$30,$F768))*(Fuel_Rules!$A$6:$A$30&lt;&gt;"")))&gt;0,"Plug-in hybrid",IF($G768="Diesel","Diesel","Gasoline"))</f>
        <v>Gasoline</v>
      </c>
    </row>
    <row r="769" spans="1:15" ht="15" customHeight="1" x14ac:dyDescent="0.25">
      <c r="A769" s="1">
        <v>2022</v>
      </c>
      <c r="B769" s="1" t="s">
        <v>293</v>
      </c>
      <c r="C769" s="1" t="s">
        <v>2633</v>
      </c>
      <c r="D769" s="1" t="s">
        <v>2634</v>
      </c>
      <c r="E769" s="1" t="s">
        <v>2526</v>
      </c>
      <c r="F769" s="1" t="s">
        <v>2635</v>
      </c>
      <c r="G769" s="1" t="s">
        <v>103</v>
      </c>
      <c r="H769" s="1" t="s">
        <v>437</v>
      </c>
      <c r="I769" s="1">
        <v>2</v>
      </c>
      <c r="J769" s="1">
        <v>2023</v>
      </c>
      <c r="K769" s="1">
        <v>120145</v>
      </c>
      <c r="L769" s="1">
        <v>0</v>
      </c>
      <c r="M769" s="1">
        <f t="array" ref="M769">SUMPRODUCT(MAX(ISNUMBER(SEARCH('Class Rules'!$B$6:$B$85,$E769))*ISNUMBER(SEARCH('Class Rules'!$C$6:$C$85,$F769))*'Class Rules'!$A$6:$A$85))</f>
        <v>0</v>
      </c>
      <c r="N769" s="1" t="str">
        <f t="array" ref="N769">IF($M769=0,'Class Rules'!$D$3,INDEX('Class Rules'!$D$6:$D$85,MATCH($M769,'Class Rules'!$A$6:$A$85,0)))</f>
        <v>Passenger LDV</v>
      </c>
      <c r="O769" s="1" t="str">
        <f t="array" ref="O769">IF(SUMPRODUCT(MAX(ISNUMBER(SEARCH(Fuel_Rules!$A$6:$A$30,$E769))*ISNUMBER(SEARCH(Fuel_Rules!$B$6:$B$30,$F769))*(Fuel_Rules!$A$6:$A$30&lt;&gt;"")))&gt;0,"Plug-in hybrid",IF($G769="Diesel","Diesel","Gasoline"))</f>
        <v>Gasoline</v>
      </c>
    </row>
    <row r="770" spans="1:15" ht="15" customHeight="1" x14ac:dyDescent="0.25">
      <c r="A770" s="1">
        <v>2022</v>
      </c>
      <c r="B770" s="1" t="s">
        <v>293</v>
      </c>
      <c r="C770" s="1" t="s">
        <v>2636</v>
      </c>
      <c r="D770" s="1" t="s">
        <v>2637</v>
      </c>
      <c r="E770" s="1" t="s">
        <v>2526</v>
      </c>
      <c r="F770" s="1" t="s">
        <v>2638</v>
      </c>
      <c r="G770" s="1" t="s">
        <v>103</v>
      </c>
      <c r="H770" s="1" t="s">
        <v>437</v>
      </c>
      <c r="I770" s="1">
        <v>1.6</v>
      </c>
      <c r="J770" s="1">
        <v>2023</v>
      </c>
      <c r="K770" s="1">
        <v>118188</v>
      </c>
      <c r="L770" s="1">
        <v>0</v>
      </c>
      <c r="M770" s="1">
        <f t="array" ref="M770">SUMPRODUCT(MAX(ISNUMBER(SEARCH('Class Rules'!$B$6:$B$85,$E770))*ISNUMBER(SEARCH('Class Rules'!$C$6:$C$85,$F770))*'Class Rules'!$A$6:$A$85))</f>
        <v>0</v>
      </c>
      <c r="N770" s="1" t="str">
        <f t="array" ref="N770">IF($M770=0,'Class Rules'!$D$3,INDEX('Class Rules'!$D$6:$D$85,MATCH($M770,'Class Rules'!$A$6:$A$85,0)))</f>
        <v>Passenger LDV</v>
      </c>
      <c r="O770" s="1" t="str">
        <f t="array" ref="O770">IF(SUMPRODUCT(MAX(ISNUMBER(SEARCH(Fuel_Rules!$A$6:$A$30,$E770))*ISNUMBER(SEARCH(Fuel_Rules!$B$6:$B$30,$F770))*(Fuel_Rules!$A$6:$A$30&lt;&gt;"")))&gt;0,"Plug-in hybrid",IF($G770="Diesel","Diesel","Gasoline"))</f>
        <v>Gasoline</v>
      </c>
    </row>
    <row r="771" spans="1:15" ht="15" customHeight="1" x14ac:dyDescent="0.25">
      <c r="A771" s="1">
        <v>2022</v>
      </c>
      <c r="B771" s="1" t="s">
        <v>293</v>
      </c>
      <c r="C771" s="1" t="s">
        <v>2639</v>
      </c>
      <c r="D771" s="1" t="s">
        <v>2640</v>
      </c>
      <c r="E771" s="1" t="s">
        <v>2526</v>
      </c>
      <c r="F771" s="1" t="s">
        <v>2641</v>
      </c>
      <c r="G771" s="1" t="s">
        <v>103</v>
      </c>
      <c r="H771" s="1" t="s">
        <v>437</v>
      </c>
      <c r="I771" s="1">
        <v>1.6</v>
      </c>
      <c r="J771" s="1">
        <v>2023</v>
      </c>
      <c r="K771" s="1">
        <v>112487</v>
      </c>
      <c r="L771" s="1">
        <v>0</v>
      </c>
      <c r="M771" s="1">
        <f t="array" ref="M771">SUMPRODUCT(MAX(ISNUMBER(SEARCH('Class Rules'!$B$6:$B$85,$E771))*ISNUMBER(SEARCH('Class Rules'!$C$6:$C$85,$F771))*'Class Rules'!$A$6:$A$85))</f>
        <v>0</v>
      </c>
      <c r="N771" s="1" t="str">
        <f t="array" ref="N771">IF($M771=0,'Class Rules'!$D$3,INDEX('Class Rules'!$D$6:$D$85,MATCH($M771,'Class Rules'!$A$6:$A$85,0)))</f>
        <v>Passenger LDV</v>
      </c>
      <c r="O771" s="1" t="str">
        <f t="array" ref="O771">IF(SUMPRODUCT(MAX(ISNUMBER(SEARCH(Fuel_Rules!$A$6:$A$30,$E771))*ISNUMBER(SEARCH(Fuel_Rules!$B$6:$B$30,$F771))*(Fuel_Rules!$A$6:$A$30&lt;&gt;"")))&gt;0,"Plug-in hybrid",IF($G771="Diesel","Diesel","Gasoline"))</f>
        <v>Gasoline</v>
      </c>
    </row>
    <row r="772" spans="1:15" ht="15" customHeight="1" x14ac:dyDescent="0.25">
      <c r="A772" s="1">
        <v>2022</v>
      </c>
      <c r="B772" s="1" t="s">
        <v>293</v>
      </c>
      <c r="C772" s="1" t="s">
        <v>2642</v>
      </c>
      <c r="D772" s="1" t="s">
        <v>2643</v>
      </c>
      <c r="E772" s="1" t="s">
        <v>2526</v>
      </c>
      <c r="F772" s="1" t="s">
        <v>2644</v>
      </c>
      <c r="G772" s="1" t="s">
        <v>103</v>
      </c>
      <c r="H772" s="1" t="s">
        <v>437</v>
      </c>
      <c r="I772" s="1">
        <v>1.6</v>
      </c>
      <c r="J772" s="1">
        <v>2023</v>
      </c>
      <c r="K772" s="1">
        <v>105215</v>
      </c>
      <c r="L772" s="1">
        <v>0</v>
      </c>
      <c r="M772" s="1">
        <f t="array" ref="M772">SUMPRODUCT(MAX(ISNUMBER(SEARCH('Class Rules'!$B$6:$B$85,$E772))*ISNUMBER(SEARCH('Class Rules'!$C$6:$C$85,$F772))*'Class Rules'!$A$6:$A$85))</f>
        <v>0</v>
      </c>
      <c r="N772" s="1" t="str">
        <f t="array" ref="N772">IF($M772=0,'Class Rules'!$D$3,INDEX('Class Rules'!$D$6:$D$85,MATCH($M772,'Class Rules'!$A$6:$A$85,0)))</f>
        <v>Passenger LDV</v>
      </c>
      <c r="O772" s="1" t="str">
        <f t="array" ref="O772">IF(SUMPRODUCT(MAX(ISNUMBER(SEARCH(Fuel_Rules!$A$6:$A$30,$E772))*ISNUMBER(SEARCH(Fuel_Rules!$B$6:$B$30,$F772))*(Fuel_Rules!$A$6:$A$30&lt;&gt;"")))&gt;0,"Plug-in hybrid",IF($G772="Diesel","Diesel","Gasoline"))</f>
        <v>Gasoline</v>
      </c>
    </row>
    <row r="773" spans="1:15" ht="15" customHeight="1" x14ac:dyDescent="0.25">
      <c r="A773" s="1">
        <v>2022</v>
      </c>
      <c r="B773" s="1" t="s">
        <v>293</v>
      </c>
      <c r="C773" s="1" t="s">
        <v>2645</v>
      </c>
      <c r="D773" s="1" t="s">
        <v>2646</v>
      </c>
      <c r="E773" s="1" t="s">
        <v>2526</v>
      </c>
      <c r="F773" s="1" t="s">
        <v>2647</v>
      </c>
      <c r="G773" s="1" t="s">
        <v>103</v>
      </c>
      <c r="H773" s="1" t="s">
        <v>298</v>
      </c>
      <c r="I773" s="1">
        <v>1.6</v>
      </c>
      <c r="J773" s="1">
        <v>2023</v>
      </c>
      <c r="K773" s="1">
        <v>97547</v>
      </c>
      <c r="L773" s="1">
        <v>0</v>
      </c>
      <c r="M773" s="1">
        <f t="array" ref="M773">SUMPRODUCT(MAX(ISNUMBER(SEARCH('Class Rules'!$B$6:$B$85,$E773))*ISNUMBER(SEARCH('Class Rules'!$C$6:$C$85,$F773))*'Class Rules'!$A$6:$A$85))</f>
        <v>0</v>
      </c>
      <c r="N773" s="1" t="str">
        <f t="array" ref="N773">IF($M773=0,'Class Rules'!$D$3,INDEX('Class Rules'!$D$6:$D$85,MATCH($M773,'Class Rules'!$A$6:$A$85,0)))</f>
        <v>Passenger LDV</v>
      </c>
      <c r="O773" s="1" t="str">
        <f t="array" ref="O773">IF(SUMPRODUCT(MAX(ISNUMBER(SEARCH(Fuel_Rules!$A$6:$A$30,$E773))*ISNUMBER(SEARCH(Fuel_Rules!$B$6:$B$30,$F773))*(Fuel_Rules!$A$6:$A$30&lt;&gt;"")))&gt;0,"Plug-in hybrid",IF($G773="Diesel","Diesel","Gasoline"))</f>
        <v>Gasoline</v>
      </c>
    </row>
    <row r="774" spans="1:15" ht="15" customHeight="1" x14ac:dyDescent="0.25">
      <c r="A774" s="1">
        <v>2022</v>
      </c>
      <c r="B774" s="1" t="s">
        <v>293</v>
      </c>
      <c r="C774" s="1" t="s">
        <v>2648</v>
      </c>
      <c r="D774" s="1" t="s">
        <v>2649</v>
      </c>
      <c r="E774" s="1" t="s">
        <v>2526</v>
      </c>
      <c r="F774" s="1" t="s">
        <v>2650</v>
      </c>
      <c r="G774" s="1" t="s">
        <v>103</v>
      </c>
      <c r="H774" s="1" t="s">
        <v>437</v>
      </c>
      <c r="I774" s="1">
        <v>1.6</v>
      </c>
      <c r="J774" s="1">
        <v>2023</v>
      </c>
      <c r="K774" s="1">
        <v>80885</v>
      </c>
      <c r="L774" s="1">
        <v>0</v>
      </c>
      <c r="M774" s="1">
        <f t="array" ref="M774">SUMPRODUCT(MAX(ISNUMBER(SEARCH('Class Rules'!$B$6:$B$85,$E774))*ISNUMBER(SEARCH('Class Rules'!$C$6:$C$85,$F774))*'Class Rules'!$A$6:$A$85))</f>
        <v>0</v>
      </c>
      <c r="N774" s="1" t="str">
        <f t="array" ref="N774">IF($M774=0,'Class Rules'!$D$3,INDEX('Class Rules'!$D$6:$D$85,MATCH($M774,'Class Rules'!$A$6:$A$85,0)))</f>
        <v>Passenger LDV</v>
      </c>
      <c r="O774" s="1" t="str">
        <f t="array" ref="O774">IF(SUMPRODUCT(MAX(ISNUMBER(SEARCH(Fuel_Rules!$A$6:$A$30,$E774))*ISNUMBER(SEARCH(Fuel_Rules!$B$6:$B$30,$F774))*(Fuel_Rules!$A$6:$A$30&lt;&gt;"")))&gt;0,"Plug-in hybrid",IF($G774="Diesel","Diesel","Gasoline"))</f>
        <v>Gasoline</v>
      </c>
    </row>
    <row r="775" spans="1:15" ht="15" customHeight="1" x14ac:dyDescent="0.25">
      <c r="A775" s="1">
        <v>2022</v>
      </c>
      <c r="B775" s="1" t="s">
        <v>293</v>
      </c>
      <c r="C775" s="1" t="s">
        <v>2651</v>
      </c>
      <c r="D775" s="1" t="s">
        <v>2652</v>
      </c>
      <c r="E775" s="1" t="s">
        <v>2526</v>
      </c>
      <c r="F775" s="1" t="s">
        <v>2653</v>
      </c>
      <c r="G775" s="1" t="s">
        <v>103</v>
      </c>
      <c r="H775" s="1" t="s">
        <v>437</v>
      </c>
      <c r="I775" s="1">
        <v>1.3</v>
      </c>
      <c r="J775" s="1">
        <v>2023</v>
      </c>
      <c r="K775" s="1">
        <v>141545</v>
      </c>
      <c r="L775" s="1">
        <v>0</v>
      </c>
      <c r="M775" s="1">
        <f t="array" ref="M775">SUMPRODUCT(MAX(ISNUMBER(SEARCH('Class Rules'!$B$6:$B$85,$E775))*ISNUMBER(SEARCH('Class Rules'!$C$6:$C$85,$F775))*'Class Rules'!$A$6:$A$85))</f>
        <v>0</v>
      </c>
      <c r="N775" s="1" t="str">
        <f t="array" ref="N775">IF($M775=0,'Class Rules'!$D$3,INDEX('Class Rules'!$D$6:$D$85,MATCH($M775,'Class Rules'!$A$6:$A$85,0)))</f>
        <v>Passenger LDV</v>
      </c>
      <c r="O775" s="1" t="str">
        <f t="array" ref="O775">IF(SUMPRODUCT(MAX(ISNUMBER(SEARCH(Fuel_Rules!$A$6:$A$30,$E775))*ISNUMBER(SEARCH(Fuel_Rules!$B$6:$B$30,$F775))*(Fuel_Rules!$A$6:$A$30&lt;&gt;"")))&gt;0,"Plug-in hybrid",IF($G775="Diesel","Diesel","Gasoline"))</f>
        <v>Gasoline</v>
      </c>
    </row>
    <row r="776" spans="1:15" ht="15" customHeight="1" x14ac:dyDescent="0.25">
      <c r="A776" s="1">
        <v>2022</v>
      </c>
      <c r="B776" s="1" t="s">
        <v>293</v>
      </c>
      <c r="C776" s="1" t="s">
        <v>2654</v>
      </c>
      <c r="D776" s="1" t="s">
        <v>2655</v>
      </c>
      <c r="E776" s="1" t="s">
        <v>2526</v>
      </c>
      <c r="F776" s="1" t="s">
        <v>2656</v>
      </c>
      <c r="G776" s="1" t="s">
        <v>103</v>
      </c>
      <c r="H776" s="1" t="s">
        <v>437</v>
      </c>
      <c r="I776" s="1">
        <v>1.3</v>
      </c>
      <c r="J776" s="1">
        <v>2023</v>
      </c>
      <c r="K776" s="1">
        <v>133985</v>
      </c>
      <c r="L776" s="1">
        <v>0</v>
      </c>
      <c r="M776" s="1">
        <f t="array" ref="M776">SUMPRODUCT(MAX(ISNUMBER(SEARCH('Class Rules'!$B$6:$B$85,$E776))*ISNUMBER(SEARCH('Class Rules'!$C$6:$C$85,$F776))*'Class Rules'!$A$6:$A$85))</f>
        <v>0</v>
      </c>
      <c r="N776" s="1" t="str">
        <f t="array" ref="N776">IF($M776=0,'Class Rules'!$D$3,INDEX('Class Rules'!$D$6:$D$85,MATCH($M776,'Class Rules'!$A$6:$A$85,0)))</f>
        <v>Passenger LDV</v>
      </c>
      <c r="O776" s="1" t="str">
        <f t="array" ref="O776">IF(SUMPRODUCT(MAX(ISNUMBER(SEARCH(Fuel_Rules!$A$6:$A$30,$E776))*ISNUMBER(SEARCH(Fuel_Rules!$B$6:$B$30,$F776))*(Fuel_Rules!$A$6:$A$30&lt;&gt;"")))&gt;0,"Plug-in hybrid",IF($G776="Diesel","Diesel","Gasoline"))</f>
        <v>Gasoline</v>
      </c>
    </row>
    <row r="777" spans="1:15" ht="15" customHeight="1" x14ac:dyDescent="0.25">
      <c r="A777" s="1">
        <v>2022</v>
      </c>
      <c r="B777" s="1" t="s">
        <v>293</v>
      </c>
      <c r="C777" s="1" t="s">
        <v>2657</v>
      </c>
      <c r="D777" s="1" t="s">
        <v>2658</v>
      </c>
      <c r="E777" s="1" t="s">
        <v>2526</v>
      </c>
      <c r="F777" s="1" t="s">
        <v>2659</v>
      </c>
      <c r="G777" s="1" t="s">
        <v>103</v>
      </c>
      <c r="H777" s="1" t="s">
        <v>437</v>
      </c>
      <c r="I777" s="1">
        <v>1.3</v>
      </c>
      <c r="J777" s="1">
        <v>2023</v>
      </c>
      <c r="K777" s="1">
        <v>125860</v>
      </c>
      <c r="L777" s="1">
        <v>0</v>
      </c>
      <c r="M777" s="1">
        <f t="array" ref="M777">SUMPRODUCT(MAX(ISNUMBER(SEARCH('Class Rules'!$B$6:$B$85,$E777))*ISNUMBER(SEARCH('Class Rules'!$C$6:$C$85,$F777))*'Class Rules'!$A$6:$A$85))</f>
        <v>0</v>
      </c>
      <c r="N777" s="1" t="str">
        <f t="array" ref="N777">IF($M777=0,'Class Rules'!$D$3,INDEX('Class Rules'!$D$6:$D$85,MATCH($M777,'Class Rules'!$A$6:$A$85,0)))</f>
        <v>Passenger LDV</v>
      </c>
      <c r="O777" s="1" t="str">
        <f t="array" ref="O777">IF(SUMPRODUCT(MAX(ISNUMBER(SEARCH(Fuel_Rules!$A$6:$A$30,$E777))*ISNUMBER(SEARCH(Fuel_Rules!$B$6:$B$30,$F777))*(Fuel_Rules!$A$6:$A$30&lt;&gt;"")))&gt;0,"Plug-in hybrid",IF($G777="Diesel","Diesel","Gasoline"))</f>
        <v>Gasoline</v>
      </c>
    </row>
    <row r="778" spans="1:15" ht="15" customHeight="1" x14ac:dyDescent="0.25">
      <c r="A778" s="1">
        <v>2022</v>
      </c>
      <c r="B778" s="1" t="s">
        <v>293</v>
      </c>
      <c r="C778" s="1" t="s">
        <v>2660</v>
      </c>
      <c r="D778" s="1" t="s">
        <v>2661</v>
      </c>
      <c r="E778" s="1" t="s">
        <v>2526</v>
      </c>
      <c r="F778" s="1" t="s">
        <v>2662</v>
      </c>
      <c r="G778" s="1" t="s">
        <v>103</v>
      </c>
      <c r="H778" s="1" t="s">
        <v>298</v>
      </c>
      <c r="I778" s="1">
        <v>1</v>
      </c>
      <c r="J778" s="1">
        <v>2023</v>
      </c>
      <c r="K778" s="1">
        <v>76632</v>
      </c>
      <c r="L778" s="1">
        <v>0</v>
      </c>
      <c r="M778" s="1">
        <f t="array" ref="M778">SUMPRODUCT(MAX(ISNUMBER(SEARCH('Class Rules'!$B$6:$B$85,$E778))*ISNUMBER(SEARCH('Class Rules'!$C$6:$C$85,$F778))*'Class Rules'!$A$6:$A$85))</f>
        <v>0</v>
      </c>
      <c r="N778" s="1" t="str">
        <f t="array" ref="N778">IF($M778=0,'Class Rules'!$D$3,INDEX('Class Rules'!$D$6:$D$85,MATCH($M778,'Class Rules'!$A$6:$A$85,0)))</f>
        <v>Passenger LDV</v>
      </c>
      <c r="O778" s="1" t="str">
        <f t="array" ref="O778">IF(SUMPRODUCT(MAX(ISNUMBER(SEARCH(Fuel_Rules!$A$6:$A$30,$E778))*ISNUMBER(SEARCH(Fuel_Rules!$B$6:$B$30,$F778))*(Fuel_Rules!$A$6:$A$30&lt;&gt;"")))&gt;0,"Plug-in hybrid",IF($G778="Diesel","Diesel","Gasoline"))</f>
        <v>Gasoline</v>
      </c>
    </row>
    <row r="779" spans="1:15" ht="15" customHeight="1" x14ac:dyDescent="0.25">
      <c r="A779" s="1">
        <v>2022</v>
      </c>
      <c r="B779" s="1" t="s">
        <v>293</v>
      </c>
      <c r="C779" s="1" t="s">
        <v>2663</v>
      </c>
      <c r="D779" s="1" t="s">
        <v>2664</v>
      </c>
      <c r="E779" s="1" t="s">
        <v>2665</v>
      </c>
      <c r="F779" s="1" t="s">
        <v>2666</v>
      </c>
      <c r="G779" s="1" t="s">
        <v>103</v>
      </c>
      <c r="H779" s="1" t="s">
        <v>437</v>
      </c>
      <c r="I779" s="1">
        <v>6.7</v>
      </c>
      <c r="J779" s="1">
        <v>2023</v>
      </c>
      <c r="K779" s="1">
        <v>5951230</v>
      </c>
      <c r="L779" s="1">
        <v>0</v>
      </c>
      <c r="M779" s="1">
        <f t="array" ref="M779">SUMPRODUCT(MAX(ISNUMBER(SEARCH('Class Rules'!$B$6:$B$85,$E779))*ISNUMBER(SEARCH('Class Rules'!$C$6:$C$85,$F779))*'Class Rules'!$A$6:$A$85))</f>
        <v>0</v>
      </c>
      <c r="N779" s="1" t="str">
        <f t="array" ref="N779">IF($M779=0,'Class Rules'!$D$3,INDEX('Class Rules'!$D$6:$D$85,MATCH($M779,'Class Rules'!$A$6:$A$85,0)))</f>
        <v>Passenger LDV</v>
      </c>
      <c r="O779" s="1" t="str">
        <f t="array" ref="O779">IF(SUMPRODUCT(MAX(ISNUMBER(SEARCH(Fuel_Rules!$A$6:$A$30,$E779))*ISNUMBER(SEARCH(Fuel_Rules!$B$6:$B$30,$F779))*(Fuel_Rules!$A$6:$A$30&lt;&gt;"")))&gt;0,"Plug-in hybrid",IF($G779="Diesel","Diesel","Gasoline"))</f>
        <v>Gasoline</v>
      </c>
    </row>
    <row r="780" spans="1:15" ht="15" customHeight="1" x14ac:dyDescent="0.25">
      <c r="A780" s="1">
        <v>2022</v>
      </c>
      <c r="B780" s="1" t="s">
        <v>293</v>
      </c>
      <c r="C780" s="1" t="s">
        <v>2667</v>
      </c>
      <c r="D780" s="1" t="s">
        <v>2668</v>
      </c>
      <c r="E780" s="1" t="s">
        <v>2665</v>
      </c>
      <c r="F780" s="1" t="s">
        <v>2669</v>
      </c>
      <c r="G780" s="1" t="s">
        <v>103</v>
      </c>
      <c r="H780" s="1" t="s">
        <v>437</v>
      </c>
      <c r="I780" s="1">
        <v>6.7</v>
      </c>
      <c r="J780" s="1">
        <v>2023</v>
      </c>
      <c r="K780" s="1">
        <v>7695250</v>
      </c>
      <c r="L780" s="1">
        <v>0</v>
      </c>
      <c r="M780" s="1">
        <f t="array" ref="M780">SUMPRODUCT(MAX(ISNUMBER(SEARCH('Class Rules'!$B$6:$B$85,$E780))*ISNUMBER(SEARCH('Class Rules'!$C$6:$C$85,$F780))*'Class Rules'!$A$6:$A$85))</f>
        <v>0</v>
      </c>
      <c r="N780" s="1" t="str">
        <f t="array" ref="N780">IF($M780=0,'Class Rules'!$D$3,INDEX('Class Rules'!$D$6:$D$85,MATCH($M780,'Class Rules'!$A$6:$A$85,0)))</f>
        <v>Passenger LDV</v>
      </c>
      <c r="O780" s="1" t="str">
        <f t="array" ref="O780">IF(SUMPRODUCT(MAX(ISNUMBER(SEARCH(Fuel_Rules!$A$6:$A$30,$E780))*ISNUMBER(SEARCH(Fuel_Rules!$B$6:$B$30,$F780))*(Fuel_Rules!$A$6:$A$30&lt;&gt;"")))&gt;0,"Plug-in hybrid",IF($G780="Diesel","Diesel","Gasoline"))</f>
        <v>Gasoline</v>
      </c>
    </row>
    <row r="781" spans="1:15" ht="15" customHeight="1" x14ac:dyDescent="0.25">
      <c r="A781" s="1">
        <v>2022</v>
      </c>
      <c r="B781" s="1" t="s">
        <v>293</v>
      </c>
      <c r="C781" s="1" t="s">
        <v>2670</v>
      </c>
      <c r="D781" s="1" t="s">
        <v>2671</v>
      </c>
      <c r="E781" s="1" t="s">
        <v>2665</v>
      </c>
      <c r="F781" s="1" t="s">
        <v>2672</v>
      </c>
      <c r="G781" s="1" t="s">
        <v>103</v>
      </c>
      <c r="H781" s="1" t="s">
        <v>437</v>
      </c>
      <c r="I781" s="1">
        <v>6.7</v>
      </c>
      <c r="J781" s="1">
        <v>2023</v>
      </c>
      <c r="K781" s="1">
        <v>7224710</v>
      </c>
      <c r="L781" s="1">
        <v>0</v>
      </c>
      <c r="M781" s="1">
        <f t="array" ref="M781">SUMPRODUCT(MAX(ISNUMBER(SEARCH('Class Rules'!$B$6:$B$85,$E781))*ISNUMBER(SEARCH('Class Rules'!$C$6:$C$85,$F781))*'Class Rules'!$A$6:$A$85))</f>
        <v>0</v>
      </c>
      <c r="N781" s="1" t="str">
        <f t="array" ref="N781">IF($M781=0,'Class Rules'!$D$3,INDEX('Class Rules'!$D$6:$D$85,MATCH($M781,'Class Rules'!$A$6:$A$85,0)))</f>
        <v>Passenger LDV</v>
      </c>
      <c r="O781" s="1" t="str">
        <f t="array" ref="O781">IF(SUMPRODUCT(MAX(ISNUMBER(SEARCH(Fuel_Rules!$A$6:$A$30,$E781))*ISNUMBER(SEARCH(Fuel_Rules!$B$6:$B$30,$F781))*(Fuel_Rules!$A$6:$A$30&lt;&gt;"")))&gt;0,"Plug-in hybrid",IF($G781="Diesel","Diesel","Gasoline"))</f>
        <v>Gasoline</v>
      </c>
    </row>
    <row r="782" spans="1:15" ht="15" customHeight="1" x14ac:dyDescent="0.25">
      <c r="A782" s="1">
        <v>2022</v>
      </c>
      <c r="B782" s="1" t="s">
        <v>293</v>
      </c>
      <c r="C782" s="1" t="s">
        <v>2673</v>
      </c>
      <c r="D782" s="1" t="s">
        <v>2674</v>
      </c>
      <c r="E782" s="1" t="s">
        <v>2675</v>
      </c>
      <c r="F782" s="1" t="s">
        <v>2676</v>
      </c>
      <c r="G782" s="1" t="s">
        <v>103</v>
      </c>
      <c r="H782" s="1" t="s">
        <v>437</v>
      </c>
      <c r="I782" s="1">
        <v>1.6</v>
      </c>
      <c r="J782" s="1">
        <v>2023</v>
      </c>
      <c r="K782" s="1">
        <v>105260</v>
      </c>
      <c r="L782" s="1">
        <v>0</v>
      </c>
      <c r="M782" s="1">
        <f t="array" ref="M782">SUMPRODUCT(MAX(ISNUMBER(SEARCH('Class Rules'!$B$6:$B$85,$E782))*ISNUMBER(SEARCH('Class Rules'!$C$6:$C$85,$F782))*'Class Rules'!$A$6:$A$85))</f>
        <v>0</v>
      </c>
      <c r="N782" s="1" t="str">
        <f t="array" ref="N782">IF($M782=0,'Class Rules'!$D$3,INDEX('Class Rules'!$D$6:$D$85,MATCH($M782,'Class Rules'!$A$6:$A$85,0)))</f>
        <v>Passenger LDV</v>
      </c>
      <c r="O782" s="1" t="str">
        <f t="array" ref="O782">IF(SUMPRODUCT(MAX(ISNUMBER(SEARCH(Fuel_Rules!$A$6:$A$30,$E782))*ISNUMBER(SEARCH(Fuel_Rules!$B$6:$B$30,$F782))*(Fuel_Rules!$A$6:$A$30&lt;&gt;"")))&gt;0,"Plug-in hybrid",IF($G782="Diesel","Diesel","Gasoline"))</f>
        <v>Gasoline</v>
      </c>
    </row>
    <row r="783" spans="1:15" ht="15" customHeight="1" x14ac:dyDescent="0.25">
      <c r="A783" s="1">
        <v>2022</v>
      </c>
      <c r="B783" s="1" t="s">
        <v>293</v>
      </c>
      <c r="C783" s="1" t="s">
        <v>2677</v>
      </c>
      <c r="D783" s="1" t="s">
        <v>2678</v>
      </c>
      <c r="E783" s="1" t="s">
        <v>2675</v>
      </c>
      <c r="F783" s="1" t="s">
        <v>2679</v>
      </c>
      <c r="G783" s="1" t="s">
        <v>103</v>
      </c>
      <c r="H783" s="1" t="s">
        <v>437</v>
      </c>
      <c r="I783" s="1">
        <v>1.6</v>
      </c>
      <c r="J783" s="1">
        <v>2023</v>
      </c>
      <c r="K783" s="1">
        <v>109890</v>
      </c>
      <c r="L783" s="1">
        <v>0</v>
      </c>
      <c r="M783" s="1">
        <f t="array" ref="M783">SUMPRODUCT(MAX(ISNUMBER(SEARCH('Class Rules'!$B$6:$B$85,$E783))*ISNUMBER(SEARCH('Class Rules'!$C$6:$C$85,$F783))*'Class Rules'!$A$6:$A$85))</f>
        <v>0</v>
      </c>
      <c r="N783" s="1" t="str">
        <f t="array" ref="N783">IF($M783=0,'Class Rules'!$D$3,INDEX('Class Rules'!$D$6:$D$85,MATCH($M783,'Class Rules'!$A$6:$A$85,0)))</f>
        <v>Passenger LDV</v>
      </c>
      <c r="O783" s="1" t="str">
        <f t="array" ref="O783">IF(SUMPRODUCT(MAX(ISNUMBER(SEARCH(Fuel_Rules!$A$6:$A$30,$E783))*ISNUMBER(SEARCH(Fuel_Rules!$B$6:$B$30,$F783))*(Fuel_Rules!$A$6:$A$30&lt;&gt;"")))&gt;0,"Plug-in hybrid",IF($G783="Diesel","Diesel","Gasoline"))</f>
        <v>Gasoline</v>
      </c>
    </row>
    <row r="784" spans="1:15" ht="15" customHeight="1" x14ac:dyDescent="0.25">
      <c r="A784" s="1">
        <v>2022</v>
      </c>
      <c r="B784" s="1" t="s">
        <v>293</v>
      </c>
      <c r="C784" s="1" t="s">
        <v>2680</v>
      </c>
      <c r="D784" s="1" t="s">
        <v>2681</v>
      </c>
      <c r="E784" s="1" t="s">
        <v>2682</v>
      </c>
      <c r="F784" s="1" t="s">
        <v>2683</v>
      </c>
      <c r="G784" s="1" t="s">
        <v>103</v>
      </c>
      <c r="H784" s="1" t="s">
        <v>437</v>
      </c>
      <c r="I784" s="1">
        <v>2</v>
      </c>
      <c r="J784" s="1">
        <v>2023</v>
      </c>
      <c r="K784" s="1">
        <v>204599</v>
      </c>
      <c r="L784" s="1">
        <v>0</v>
      </c>
      <c r="M784" s="1">
        <f t="array" ref="M784">SUMPRODUCT(MAX(ISNUMBER(SEARCH('Class Rules'!$B$6:$B$85,$E784))*ISNUMBER(SEARCH('Class Rules'!$C$6:$C$85,$F784))*'Class Rules'!$A$6:$A$85))</f>
        <v>0</v>
      </c>
      <c r="N784" s="1" t="str">
        <f t="array" ref="N784">IF($M784=0,'Class Rules'!$D$3,INDEX('Class Rules'!$D$6:$D$85,MATCH($M784,'Class Rules'!$A$6:$A$85,0)))</f>
        <v>Passenger LDV</v>
      </c>
      <c r="O784" s="1" t="str">
        <f t="array" ref="O784">IF(SUMPRODUCT(MAX(ISNUMBER(SEARCH(Fuel_Rules!$A$6:$A$30,$E784))*ISNUMBER(SEARCH(Fuel_Rules!$B$6:$B$30,$F784))*(Fuel_Rules!$A$6:$A$30&lt;&gt;"")))&gt;0,"Plug-in hybrid",IF($G784="Diesel","Diesel","Gasoline"))</f>
        <v>Gasoline</v>
      </c>
    </row>
    <row r="785" spans="1:15" ht="15" customHeight="1" x14ac:dyDescent="0.25">
      <c r="A785" s="1">
        <v>2022</v>
      </c>
      <c r="B785" s="1" t="s">
        <v>293</v>
      </c>
      <c r="C785" s="1" t="s">
        <v>2684</v>
      </c>
      <c r="D785" s="1" t="s">
        <v>2685</v>
      </c>
      <c r="E785" s="1" t="s">
        <v>2682</v>
      </c>
      <c r="F785" s="1" t="s">
        <v>2686</v>
      </c>
      <c r="G785" s="1" t="s">
        <v>103</v>
      </c>
      <c r="H785" s="1" t="s">
        <v>298</v>
      </c>
      <c r="I785" s="1">
        <v>2.5</v>
      </c>
      <c r="J785" s="1">
        <v>2023</v>
      </c>
      <c r="K785" s="1">
        <v>309960</v>
      </c>
      <c r="L785" s="1">
        <v>0</v>
      </c>
      <c r="M785" s="1">
        <f t="array" ref="M785">SUMPRODUCT(MAX(ISNUMBER(SEARCH('Class Rules'!$B$6:$B$85,$E785))*ISNUMBER(SEARCH('Class Rules'!$C$6:$C$85,$F785))*'Class Rules'!$A$6:$A$85))</f>
        <v>0</v>
      </c>
      <c r="N785" s="1" t="str">
        <f t="array" ref="N785">IF($M785=0,'Class Rules'!$D$3,INDEX('Class Rules'!$D$6:$D$85,MATCH($M785,'Class Rules'!$A$6:$A$85,0)))</f>
        <v>Passenger LDV</v>
      </c>
      <c r="O785" s="1" t="str">
        <f t="array" ref="O785">IF(SUMPRODUCT(MAX(ISNUMBER(SEARCH(Fuel_Rules!$A$6:$A$30,$E785))*ISNUMBER(SEARCH(Fuel_Rules!$B$6:$B$30,$F785))*(Fuel_Rules!$A$6:$A$30&lt;&gt;"")))&gt;0,"Plug-in hybrid",IF($G785="Diesel","Diesel","Gasoline"))</f>
        <v>Gasoline</v>
      </c>
    </row>
    <row r="786" spans="1:15" ht="15" customHeight="1" x14ac:dyDescent="0.25">
      <c r="A786" s="1">
        <v>2022</v>
      </c>
      <c r="B786" s="1" t="s">
        <v>293</v>
      </c>
      <c r="C786" s="1" t="s">
        <v>2687</v>
      </c>
      <c r="D786" s="1" t="s">
        <v>2688</v>
      </c>
      <c r="E786" s="1" t="s">
        <v>2682</v>
      </c>
      <c r="F786" s="1" t="s">
        <v>2689</v>
      </c>
      <c r="G786" s="1" t="s">
        <v>103</v>
      </c>
      <c r="H786" s="1" t="s">
        <v>437</v>
      </c>
      <c r="I786" s="1">
        <v>2</v>
      </c>
      <c r="J786" s="1">
        <v>2023</v>
      </c>
      <c r="K786" s="1">
        <v>181925</v>
      </c>
      <c r="L786" s="1">
        <v>0</v>
      </c>
      <c r="M786" s="1">
        <f t="array" ref="M786">SUMPRODUCT(MAX(ISNUMBER(SEARCH('Class Rules'!$B$6:$B$85,$E786))*ISNUMBER(SEARCH('Class Rules'!$C$6:$C$85,$F786))*'Class Rules'!$A$6:$A$85))</f>
        <v>0</v>
      </c>
      <c r="N786" s="1" t="str">
        <f t="array" ref="N786">IF($M786=0,'Class Rules'!$D$3,INDEX('Class Rules'!$D$6:$D$85,MATCH($M786,'Class Rules'!$A$6:$A$85,0)))</f>
        <v>Passenger LDV</v>
      </c>
      <c r="O786" s="1" t="str">
        <f t="array" ref="O786">IF(SUMPRODUCT(MAX(ISNUMBER(SEARCH(Fuel_Rules!$A$6:$A$30,$E786))*ISNUMBER(SEARCH(Fuel_Rules!$B$6:$B$30,$F786))*(Fuel_Rules!$A$6:$A$30&lt;&gt;"")))&gt;0,"Plug-in hybrid",IF($G786="Diesel","Diesel","Gasoline"))</f>
        <v>Gasoline</v>
      </c>
    </row>
    <row r="787" spans="1:15" ht="15" customHeight="1" x14ac:dyDescent="0.25">
      <c r="A787" s="1">
        <v>2022</v>
      </c>
      <c r="B787" s="1" t="s">
        <v>293</v>
      </c>
      <c r="C787" s="1" t="s">
        <v>2690</v>
      </c>
      <c r="D787" s="1" t="s">
        <v>2691</v>
      </c>
      <c r="E787" s="1" t="s">
        <v>2682</v>
      </c>
      <c r="F787" s="1" t="s">
        <v>2692</v>
      </c>
      <c r="G787" s="1" t="s">
        <v>103</v>
      </c>
      <c r="H787" s="1" t="s">
        <v>437</v>
      </c>
      <c r="I787" s="1">
        <v>2</v>
      </c>
      <c r="J787" s="1">
        <v>2023</v>
      </c>
      <c r="K787" s="1">
        <v>241726</v>
      </c>
      <c r="L787" s="1">
        <v>0</v>
      </c>
      <c r="M787" s="1">
        <f t="array" ref="M787">SUMPRODUCT(MAX(ISNUMBER(SEARCH('Class Rules'!$B$6:$B$85,$E787))*ISNUMBER(SEARCH('Class Rules'!$C$6:$C$85,$F787))*'Class Rules'!$A$6:$A$85))</f>
        <v>0</v>
      </c>
      <c r="N787" s="1" t="str">
        <f t="array" ref="N787">IF($M787=0,'Class Rules'!$D$3,INDEX('Class Rules'!$D$6:$D$85,MATCH($M787,'Class Rules'!$A$6:$A$85,0)))</f>
        <v>Passenger LDV</v>
      </c>
      <c r="O787" s="1" t="str">
        <f t="array" ref="O787">IF(SUMPRODUCT(MAX(ISNUMBER(SEARCH(Fuel_Rules!$A$6:$A$30,$E787))*ISNUMBER(SEARCH(Fuel_Rules!$B$6:$B$30,$F787))*(Fuel_Rules!$A$6:$A$30&lt;&gt;"")))&gt;0,"Plug-in hybrid",IF($G787="Diesel","Diesel","Gasoline"))</f>
        <v>Gasoline</v>
      </c>
    </row>
    <row r="788" spans="1:15" ht="15" customHeight="1" x14ac:dyDescent="0.25">
      <c r="A788" s="1">
        <v>2022</v>
      </c>
      <c r="B788" s="1" t="s">
        <v>293</v>
      </c>
      <c r="C788" s="1" t="s">
        <v>2693</v>
      </c>
      <c r="D788" s="1" t="s">
        <v>2694</v>
      </c>
      <c r="E788" s="1" t="s">
        <v>2695</v>
      </c>
      <c r="F788" s="1" t="s">
        <v>2696</v>
      </c>
      <c r="G788" s="1" t="s">
        <v>103</v>
      </c>
      <c r="H788" s="1" t="s">
        <v>298</v>
      </c>
      <c r="I788" s="1">
        <v>1.3</v>
      </c>
      <c r="J788" s="1">
        <v>2023</v>
      </c>
      <c r="K788" s="1">
        <v>119270</v>
      </c>
      <c r="L788" s="1">
        <v>0</v>
      </c>
      <c r="M788" s="1">
        <f t="array" ref="M788">SUMPRODUCT(MAX(ISNUMBER(SEARCH('Class Rules'!$B$6:$B$85,$E788))*ISNUMBER(SEARCH('Class Rules'!$C$6:$C$85,$F788))*'Class Rules'!$A$6:$A$85))</f>
        <v>0</v>
      </c>
      <c r="N788" s="1" t="str">
        <f t="array" ref="N788">IF($M788=0,'Class Rules'!$D$3,INDEX('Class Rules'!$D$6:$D$85,MATCH($M788,'Class Rules'!$A$6:$A$85,0)))</f>
        <v>Passenger LDV</v>
      </c>
      <c r="O788" s="1" t="str">
        <f t="array" ref="O788">IF(SUMPRODUCT(MAX(ISNUMBER(SEARCH(Fuel_Rules!$A$6:$A$30,$E788))*ISNUMBER(SEARCH(Fuel_Rules!$B$6:$B$30,$F788))*(Fuel_Rules!$A$6:$A$30&lt;&gt;"")))&gt;0,"Plug-in hybrid",IF($G788="Diesel","Diesel","Gasoline"))</f>
        <v>Gasoline</v>
      </c>
    </row>
    <row r="789" spans="1:15" ht="15" customHeight="1" x14ac:dyDescent="0.25">
      <c r="A789" s="1">
        <v>2022</v>
      </c>
      <c r="B789" s="1" t="s">
        <v>293</v>
      </c>
      <c r="C789" s="1" t="s">
        <v>2697</v>
      </c>
      <c r="D789" s="1" t="s">
        <v>2698</v>
      </c>
      <c r="E789" s="1" t="s">
        <v>2695</v>
      </c>
      <c r="F789" s="1" t="s">
        <v>2699</v>
      </c>
      <c r="G789" s="1" t="s">
        <v>103</v>
      </c>
      <c r="H789" s="1" t="s">
        <v>298</v>
      </c>
      <c r="I789" s="1">
        <v>1.3</v>
      </c>
      <c r="J789" s="1">
        <v>2023</v>
      </c>
      <c r="K789" s="1">
        <v>119809</v>
      </c>
      <c r="L789" s="1">
        <v>0</v>
      </c>
      <c r="M789" s="1">
        <f t="array" ref="M789">SUMPRODUCT(MAX(ISNUMBER(SEARCH('Class Rules'!$B$6:$B$85,$E789))*ISNUMBER(SEARCH('Class Rules'!$C$6:$C$85,$F789))*'Class Rules'!$A$6:$A$85))</f>
        <v>0</v>
      </c>
      <c r="N789" s="1" t="str">
        <f t="array" ref="N789">IF($M789=0,'Class Rules'!$D$3,INDEX('Class Rules'!$D$6:$D$85,MATCH($M789,'Class Rules'!$A$6:$A$85,0)))</f>
        <v>Passenger LDV</v>
      </c>
      <c r="O789" s="1" t="str">
        <f t="array" ref="O789">IF(SUMPRODUCT(MAX(ISNUMBER(SEARCH(Fuel_Rules!$A$6:$A$30,$E789))*ISNUMBER(SEARCH(Fuel_Rules!$B$6:$B$30,$F789))*(Fuel_Rules!$A$6:$A$30&lt;&gt;"")))&gt;0,"Plug-in hybrid",IF($G789="Diesel","Diesel","Gasoline"))</f>
        <v>Gasoline</v>
      </c>
    </row>
    <row r="790" spans="1:15" ht="15" customHeight="1" x14ac:dyDescent="0.25">
      <c r="A790" s="1">
        <v>2022</v>
      </c>
      <c r="B790" s="1" t="s">
        <v>293</v>
      </c>
      <c r="C790" s="1" t="s">
        <v>2700</v>
      </c>
      <c r="D790" s="1" t="s">
        <v>2701</v>
      </c>
      <c r="E790" s="1" t="s">
        <v>2695</v>
      </c>
      <c r="F790" s="1" t="s">
        <v>2702</v>
      </c>
      <c r="G790" s="1" t="s">
        <v>103</v>
      </c>
      <c r="H790" s="1" t="s">
        <v>437</v>
      </c>
      <c r="I790" s="1">
        <v>1.6</v>
      </c>
      <c r="J790" s="1">
        <v>2023</v>
      </c>
      <c r="K790" s="1">
        <v>118780</v>
      </c>
      <c r="L790" s="1">
        <v>0</v>
      </c>
      <c r="M790" s="1">
        <f t="array" ref="M790">SUMPRODUCT(MAX(ISNUMBER(SEARCH('Class Rules'!$B$6:$B$85,$E790))*ISNUMBER(SEARCH('Class Rules'!$C$6:$C$85,$F790))*'Class Rules'!$A$6:$A$85))</f>
        <v>0</v>
      </c>
      <c r="N790" s="1" t="str">
        <f t="array" ref="N790">IF($M790=0,'Class Rules'!$D$3,INDEX('Class Rules'!$D$6:$D$85,MATCH($M790,'Class Rules'!$A$6:$A$85,0)))</f>
        <v>Passenger LDV</v>
      </c>
      <c r="O790" s="1" t="str">
        <f t="array" ref="O790">IF(SUMPRODUCT(MAX(ISNUMBER(SEARCH(Fuel_Rules!$A$6:$A$30,$E790))*ISNUMBER(SEARCH(Fuel_Rules!$B$6:$B$30,$F790))*(Fuel_Rules!$A$6:$A$30&lt;&gt;"")))&gt;0,"Plug-in hybrid",IF($G790="Diesel","Diesel","Gasoline"))</f>
        <v>Gasoline</v>
      </c>
    </row>
    <row r="791" spans="1:15" ht="15" customHeight="1" x14ac:dyDescent="0.25">
      <c r="A791" s="1">
        <v>2022</v>
      </c>
      <c r="B791" s="1" t="s">
        <v>293</v>
      </c>
      <c r="C791" s="1" t="s">
        <v>2703</v>
      </c>
      <c r="D791" s="1" t="s">
        <v>2704</v>
      </c>
      <c r="E791" s="1" t="s">
        <v>2695</v>
      </c>
      <c r="F791" s="1" t="s">
        <v>2705</v>
      </c>
      <c r="G791" s="1" t="s">
        <v>103</v>
      </c>
      <c r="H791" s="1" t="s">
        <v>437</v>
      </c>
      <c r="I791" s="1">
        <v>1.6</v>
      </c>
      <c r="J791" s="1">
        <v>2023</v>
      </c>
      <c r="K791" s="1">
        <v>125854</v>
      </c>
      <c r="L791" s="1">
        <v>0</v>
      </c>
      <c r="M791" s="1">
        <f t="array" ref="M791">SUMPRODUCT(MAX(ISNUMBER(SEARCH('Class Rules'!$B$6:$B$85,$E791))*ISNUMBER(SEARCH('Class Rules'!$C$6:$C$85,$F791))*'Class Rules'!$A$6:$A$85))</f>
        <v>0</v>
      </c>
      <c r="N791" s="1" t="str">
        <f t="array" ref="N791">IF($M791=0,'Class Rules'!$D$3,INDEX('Class Rules'!$D$6:$D$85,MATCH($M791,'Class Rules'!$A$6:$A$85,0)))</f>
        <v>Passenger LDV</v>
      </c>
      <c r="O791" s="1" t="str">
        <f t="array" ref="O791">IF(SUMPRODUCT(MAX(ISNUMBER(SEARCH(Fuel_Rules!$A$6:$A$30,$E791))*ISNUMBER(SEARCH(Fuel_Rules!$B$6:$B$30,$F791))*(Fuel_Rules!$A$6:$A$30&lt;&gt;"")))&gt;0,"Plug-in hybrid",IF($G791="Diesel","Diesel","Gasoline"))</f>
        <v>Gasoline</v>
      </c>
    </row>
    <row r="792" spans="1:15" ht="15" customHeight="1" x14ac:dyDescent="0.25">
      <c r="A792" s="1">
        <v>2022</v>
      </c>
      <c r="B792" s="1" t="s">
        <v>293</v>
      </c>
      <c r="C792" s="1" t="s">
        <v>2706</v>
      </c>
      <c r="D792" s="1" t="s">
        <v>2707</v>
      </c>
      <c r="E792" s="1" t="s">
        <v>2695</v>
      </c>
      <c r="F792" s="1" t="s">
        <v>2708</v>
      </c>
      <c r="G792" s="1" t="s">
        <v>103</v>
      </c>
      <c r="H792" s="1" t="s">
        <v>437</v>
      </c>
      <c r="I792" s="1">
        <v>1.4</v>
      </c>
      <c r="J792" s="1">
        <v>2023</v>
      </c>
      <c r="K792" s="1">
        <v>169130</v>
      </c>
      <c r="L792" s="1">
        <v>0</v>
      </c>
      <c r="M792" s="1">
        <f t="array" ref="M792">SUMPRODUCT(MAX(ISNUMBER(SEARCH('Class Rules'!$B$6:$B$85,$E792))*ISNUMBER(SEARCH('Class Rules'!$C$6:$C$85,$F792))*'Class Rules'!$A$6:$A$85))</f>
        <v>0</v>
      </c>
      <c r="N792" s="1" t="str">
        <f t="array" ref="N792">IF($M792=0,'Class Rules'!$D$3,INDEX('Class Rules'!$D$6:$D$85,MATCH($M792,'Class Rules'!$A$6:$A$85,0)))</f>
        <v>Passenger LDV</v>
      </c>
      <c r="O792" s="1" t="str">
        <f t="array" ref="O792">IF(SUMPRODUCT(MAX(ISNUMBER(SEARCH(Fuel_Rules!$A$6:$A$30,$E792))*ISNUMBER(SEARCH(Fuel_Rules!$B$6:$B$30,$F792))*(Fuel_Rules!$A$6:$A$30&lt;&gt;"")))&gt;0,"Plug-in hybrid",IF($G792="Diesel","Diesel","Gasoline"))</f>
        <v>Gasoline</v>
      </c>
    </row>
    <row r="793" spans="1:15" ht="15" customHeight="1" x14ac:dyDescent="0.25">
      <c r="A793" s="1">
        <v>2022</v>
      </c>
      <c r="B793" s="1" t="s">
        <v>293</v>
      </c>
      <c r="C793" s="1" t="s">
        <v>2709</v>
      </c>
      <c r="D793" s="1" t="s">
        <v>2710</v>
      </c>
      <c r="E793" s="1" t="s">
        <v>2695</v>
      </c>
      <c r="F793" s="1" t="s">
        <v>2711</v>
      </c>
      <c r="G793" s="1" t="s">
        <v>103</v>
      </c>
      <c r="H793" s="1" t="s">
        <v>437</v>
      </c>
      <c r="I793" s="1">
        <v>1.4</v>
      </c>
      <c r="J793" s="1">
        <v>2023</v>
      </c>
      <c r="K793" s="1">
        <v>156141</v>
      </c>
      <c r="L793" s="1">
        <v>0</v>
      </c>
      <c r="M793" s="1">
        <f t="array" ref="M793">SUMPRODUCT(MAX(ISNUMBER(SEARCH('Class Rules'!$B$6:$B$85,$E793))*ISNUMBER(SEARCH('Class Rules'!$C$6:$C$85,$F793))*'Class Rules'!$A$6:$A$85))</f>
        <v>0</v>
      </c>
      <c r="N793" s="1" t="str">
        <f t="array" ref="N793">IF($M793=0,'Class Rules'!$D$3,INDEX('Class Rules'!$D$6:$D$85,MATCH($M793,'Class Rules'!$A$6:$A$85,0)))</f>
        <v>Passenger LDV</v>
      </c>
      <c r="O793" s="1" t="str">
        <f t="array" ref="O793">IF(SUMPRODUCT(MAX(ISNUMBER(SEARCH(Fuel_Rules!$A$6:$A$30,$E793))*ISNUMBER(SEARCH(Fuel_Rules!$B$6:$B$30,$F793))*(Fuel_Rules!$A$6:$A$30&lt;&gt;"")))&gt;0,"Plug-in hybrid",IF($G793="Diesel","Diesel","Gasoline"))</f>
        <v>Gasoline</v>
      </c>
    </row>
    <row r="794" spans="1:15" ht="15" customHeight="1" x14ac:dyDescent="0.25">
      <c r="A794" s="1">
        <v>2022</v>
      </c>
      <c r="B794" s="1" t="s">
        <v>293</v>
      </c>
      <c r="C794" s="1" t="s">
        <v>2712</v>
      </c>
      <c r="D794" s="1" t="s">
        <v>2713</v>
      </c>
      <c r="E794" s="1" t="s">
        <v>2695</v>
      </c>
      <c r="F794" s="1" t="s">
        <v>2714</v>
      </c>
      <c r="G794" s="1" t="s">
        <v>103</v>
      </c>
      <c r="H794" s="1" t="s">
        <v>437</v>
      </c>
      <c r="I794" s="1">
        <v>1.4</v>
      </c>
      <c r="J794" s="1">
        <v>2023</v>
      </c>
      <c r="K794" s="1">
        <v>178610</v>
      </c>
      <c r="L794" s="1">
        <v>0</v>
      </c>
      <c r="M794" s="1">
        <f t="array" ref="M794">SUMPRODUCT(MAX(ISNUMBER(SEARCH('Class Rules'!$B$6:$B$85,$E794))*ISNUMBER(SEARCH('Class Rules'!$C$6:$C$85,$F794))*'Class Rules'!$A$6:$A$85))</f>
        <v>0</v>
      </c>
      <c r="N794" s="1" t="str">
        <f t="array" ref="N794">IF($M794=0,'Class Rules'!$D$3,INDEX('Class Rules'!$D$6:$D$85,MATCH($M794,'Class Rules'!$A$6:$A$85,0)))</f>
        <v>Passenger LDV</v>
      </c>
      <c r="O794" s="1" t="str">
        <f t="array" ref="O794">IF(SUMPRODUCT(MAX(ISNUMBER(SEARCH(Fuel_Rules!$A$6:$A$30,$E794))*ISNUMBER(SEARCH(Fuel_Rules!$B$6:$B$30,$F794))*(Fuel_Rules!$A$6:$A$30&lt;&gt;"")))&gt;0,"Plug-in hybrid",IF($G794="Diesel","Diesel","Gasoline"))</f>
        <v>Gasoline</v>
      </c>
    </row>
    <row r="795" spans="1:15" ht="15" customHeight="1" x14ac:dyDescent="0.25">
      <c r="A795" s="1">
        <v>2022</v>
      </c>
      <c r="B795" s="1" t="s">
        <v>293</v>
      </c>
      <c r="C795" s="1" t="s">
        <v>2715</v>
      </c>
      <c r="D795" s="1" t="s">
        <v>2716</v>
      </c>
      <c r="E795" s="1" t="s">
        <v>2695</v>
      </c>
      <c r="F795" s="1" t="s">
        <v>2717</v>
      </c>
      <c r="G795" s="1" t="s">
        <v>103</v>
      </c>
      <c r="H795" s="1" t="s">
        <v>437</v>
      </c>
      <c r="I795" s="1">
        <v>1.4</v>
      </c>
      <c r="J795" s="1">
        <v>2023</v>
      </c>
      <c r="K795" s="1">
        <v>177220</v>
      </c>
      <c r="L795" s="1">
        <v>0</v>
      </c>
      <c r="M795" s="1">
        <f t="array" ref="M795">SUMPRODUCT(MAX(ISNUMBER(SEARCH('Class Rules'!$B$6:$B$85,$E795))*ISNUMBER(SEARCH('Class Rules'!$C$6:$C$85,$F795))*'Class Rules'!$A$6:$A$85))</f>
        <v>0</v>
      </c>
      <c r="N795" s="1" t="str">
        <f t="array" ref="N795">IF($M795=0,'Class Rules'!$D$3,INDEX('Class Rules'!$D$6:$D$85,MATCH($M795,'Class Rules'!$A$6:$A$85,0)))</f>
        <v>Passenger LDV</v>
      </c>
      <c r="O795" s="1" t="str">
        <f t="array" ref="O795">IF(SUMPRODUCT(MAX(ISNUMBER(SEARCH(Fuel_Rules!$A$6:$A$30,$E795))*ISNUMBER(SEARCH(Fuel_Rules!$B$6:$B$30,$F795))*(Fuel_Rules!$A$6:$A$30&lt;&gt;"")))&gt;0,"Plug-in hybrid",IF($G795="Diesel","Diesel","Gasoline"))</f>
        <v>Gasoline</v>
      </c>
    </row>
    <row r="796" spans="1:15" ht="15" customHeight="1" x14ac:dyDescent="0.25">
      <c r="A796" s="1">
        <v>2022</v>
      </c>
      <c r="B796" s="1" t="s">
        <v>293</v>
      </c>
      <c r="C796" s="1" t="s">
        <v>2718</v>
      </c>
      <c r="D796" s="1" t="s">
        <v>2719</v>
      </c>
      <c r="E796" s="1" t="s">
        <v>2695</v>
      </c>
      <c r="F796" s="1" t="s">
        <v>2720</v>
      </c>
      <c r="G796" s="1" t="s">
        <v>103</v>
      </c>
      <c r="H796" s="1" t="s">
        <v>298</v>
      </c>
      <c r="I796" s="1">
        <v>1.5</v>
      </c>
      <c r="J796" s="1">
        <v>2023</v>
      </c>
      <c r="K796" s="1">
        <v>151618</v>
      </c>
      <c r="L796" s="1">
        <v>0</v>
      </c>
      <c r="M796" s="1">
        <f t="array" ref="M796">SUMPRODUCT(MAX(ISNUMBER(SEARCH('Class Rules'!$B$6:$B$85,$E796))*ISNUMBER(SEARCH('Class Rules'!$C$6:$C$85,$F796))*'Class Rules'!$A$6:$A$85))</f>
        <v>0</v>
      </c>
      <c r="N796" s="1" t="str">
        <f t="array" ref="N796">IF($M796=0,'Class Rules'!$D$3,INDEX('Class Rules'!$D$6:$D$85,MATCH($M796,'Class Rules'!$A$6:$A$85,0)))</f>
        <v>Passenger LDV</v>
      </c>
      <c r="O796" s="1" t="str">
        <f t="array" ref="O796">IF(SUMPRODUCT(MAX(ISNUMBER(SEARCH(Fuel_Rules!$A$6:$A$30,$E796))*ISNUMBER(SEARCH(Fuel_Rules!$B$6:$B$30,$F796))*(Fuel_Rules!$A$6:$A$30&lt;&gt;"")))&gt;0,"Plug-in hybrid",IF($G796="Diesel","Diesel","Gasoline"))</f>
        <v>Gasoline</v>
      </c>
    </row>
    <row r="797" spans="1:15" ht="15" customHeight="1" x14ac:dyDescent="0.25">
      <c r="A797" s="1">
        <v>2022</v>
      </c>
      <c r="B797" s="1" t="s">
        <v>293</v>
      </c>
      <c r="C797" s="1" t="s">
        <v>2721</v>
      </c>
      <c r="D797" s="1" t="s">
        <v>2722</v>
      </c>
      <c r="E797" s="1" t="s">
        <v>2695</v>
      </c>
      <c r="F797" s="1" t="s">
        <v>2723</v>
      </c>
      <c r="G797" s="1" t="s">
        <v>103</v>
      </c>
      <c r="H797" s="1" t="s">
        <v>437</v>
      </c>
      <c r="I797" s="1">
        <v>1.5</v>
      </c>
      <c r="J797" s="1">
        <v>2023</v>
      </c>
      <c r="K797" s="1">
        <v>160350</v>
      </c>
      <c r="L797" s="1">
        <v>0</v>
      </c>
      <c r="M797" s="1">
        <f t="array" ref="M797">SUMPRODUCT(MAX(ISNUMBER(SEARCH('Class Rules'!$B$6:$B$85,$E797))*ISNUMBER(SEARCH('Class Rules'!$C$6:$C$85,$F797))*'Class Rules'!$A$6:$A$85))</f>
        <v>0</v>
      </c>
      <c r="N797" s="1" t="str">
        <f t="array" ref="N797">IF($M797=0,'Class Rules'!$D$3,INDEX('Class Rules'!$D$6:$D$85,MATCH($M797,'Class Rules'!$A$6:$A$85,0)))</f>
        <v>Passenger LDV</v>
      </c>
      <c r="O797" s="1" t="str">
        <f t="array" ref="O797">IF(SUMPRODUCT(MAX(ISNUMBER(SEARCH(Fuel_Rules!$A$6:$A$30,$E797))*ISNUMBER(SEARCH(Fuel_Rules!$B$6:$B$30,$F797))*(Fuel_Rules!$A$6:$A$30&lt;&gt;"")))&gt;0,"Plug-in hybrid",IF($G797="Diesel","Diesel","Gasoline"))</f>
        <v>Gasoline</v>
      </c>
    </row>
    <row r="798" spans="1:15" ht="15" customHeight="1" x14ac:dyDescent="0.25">
      <c r="A798" s="1">
        <v>2022</v>
      </c>
      <c r="B798" s="1" t="s">
        <v>293</v>
      </c>
      <c r="C798" s="1" t="s">
        <v>2724</v>
      </c>
      <c r="D798" s="1" t="s">
        <v>2725</v>
      </c>
      <c r="E798" s="1" t="s">
        <v>2695</v>
      </c>
      <c r="F798" s="1" t="s">
        <v>2726</v>
      </c>
      <c r="G798" s="1" t="s">
        <v>103</v>
      </c>
      <c r="H798" s="1" t="s">
        <v>437</v>
      </c>
      <c r="I798" s="1">
        <v>1.5</v>
      </c>
      <c r="J798" s="1">
        <v>2023</v>
      </c>
      <c r="K798" s="1">
        <v>173475</v>
      </c>
      <c r="L798" s="1">
        <v>0</v>
      </c>
      <c r="M798" s="1">
        <f t="array" ref="M798">SUMPRODUCT(MAX(ISNUMBER(SEARCH('Class Rules'!$B$6:$B$85,$E798))*ISNUMBER(SEARCH('Class Rules'!$C$6:$C$85,$F798))*'Class Rules'!$A$6:$A$85))</f>
        <v>0</v>
      </c>
      <c r="N798" s="1" t="str">
        <f t="array" ref="N798">IF($M798=0,'Class Rules'!$D$3,INDEX('Class Rules'!$D$6:$D$85,MATCH($M798,'Class Rules'!$A$6:$A$85,0)))</f>
        <v>Passenger LDV</v>
      </c>
      <c r="O798" s="1" t="str">
        <f t="array" ref="O798">IF(SUMPRODUCT(MAX(ISNUMBER(SEARCH(Fuel_Rules!$A$6:$A$30,$E798))*ISNUMBER(SEARCH(Fuel_Rules!$B$6:$B$30,$F798))*(Fuel_Rules!$A$6:$A$30&lt;&gt;"")))&gt;0,"Plug-in hybrid",IF($G798="Diesel","Diesel","Gasoline"))</f>
        <v>Gasoline</v>
      </c>
    </row>
    <row r="799" spans="1:15" ht="15" customHeight="1" x14ac:dyDescent="0.25">
      <c r="A799" s="1">
        <v>2022</v>
      </c>
      <c r="B799" s="1" t="s">
        <v>293</v>
      </c>
      <c r="C799" s="1" t="s">
        <v>2727</v>
      </c>
      <c r="D799" s="1" t="s">
        <v>2728</v>
      </c>
      <c r="E799" s="1" t="s">
        <v>2695</v>
      </c>
      <c r="F799" s="1" t="s">
        <v>2729</v>
      </c>
      <c r="G799" s="1" t="s">
        <v>103</v>
      </c>
      <c r="H799" s="1" t="s">
        <v>298</v>
      </c>
      <c r="I799" s="1">
        <v>1.3</v>
      </c>
      <c r="J799" s="1">
        <v>2023</v>
      </c>
      <c r="K799" s="1">
        <v>135563</v>
      </c>
      <c r="L799" s="1">
        <v>0</v>
      </c>
      <c r="M799" s="1">
        <f t="array" ref="M799">SUMPRODUCT(MAX(ISNUMBER(SEARCH('Class Rules'!$B$6:$B$85,$E799))*ISNUMBER(SEARCH('Class Rules'!$C$6:$C$85,$F799))*'Class Rules'!$A$6:$A$85))</f>
        <v>0</v>
      </c>
      <c r="N799" s="1" t="str">
        <f t="array" ref="N799">IF($M799=0,'Class Rules'!$D$3,INDEX('Class Rules'!$D$6:$D$85,MATCH($M799,'Class Rules'!$A$6:$A$85,0)))</f>
        <v>Passenger LDV</v>
      </c>
      <c r="O799" s="1" t="str">
        <f t="array" ref="O799">IF(SUMPRODUCT(MAX(ISNUMBER(SEARCH(Fuel_Rules!$A$6:$A$30,$E799))*ISNUMBER(SEARCH(Fuel_Rules!$B$6:$B$30,$F799))*(Fuel_Rules!$A$6:$A$30&lt;&gt;"")))&gt;0,"Plug-in hybrid",IF($G799="Diesel","Diesel","Gasoline"))</f>
        <v>Gasoline</v>
      </c>
    </row>
    <row r="800" spans="1:15" ht="15" customHeight="1" x14ac:dyDescent="0.25">
      <c r="A800" s="1">
        <v>2022</v>
      </c>
      <c r="B800" s="1" t="s">
        <v>293</v>
      </c>
      <c r="C800" s="1" t="s">
        <v>2730</v>
      </c>
      <c r="D800" s="1" t="s">
        <v>2731</v>
      </c>
      <c r="E800" s="1" t="s">
        <v>2732</v>
      </c>
      <c r="F800" s="1" t="s">
        <v>2733</v>
      </c>
      <c r="G800" s="1" t="s">
        <v>105</v>
      </c>
      <c r="H800" s="1" t="s">
        <v>298</v>
      </c>
      <c r="I800" s="1">
        <v>2.8</v>
      </c>
      <c r="J800" s="1">
        <v>2023</v>
      </c>
      <c r="K800" s="1">
        <v>234584</v>
      </c>
      <c r="L800" s="1">
        <v>0</v>
      </c>
      <c r="M800" s="1">
        <f t="array" ref="M800">SUMPRODUCT(MAX(ISNUMBER(SEARCH('Class Rules'!$B$6:$B$85,$E800))*ISNUMBER(SEARCH('Class Rules'!$C$6:$C$85,$F800))*'Class Rules'!$A$6:$A$85))</f>
        <v>12</v>
      </c>
      <c r="N800" s="1" t="str">
        <f t="array" ref="N800">IF($M800=0,'Class Rules'!$D$3,INDEX('Class Rules'!$D$6:$D$85,MATCH($M800,'Class Rules'!$A$6:$A$85,0)))</f>
        <v>Freight LDV</v>
      </c>
      <c r="O800" s="1" t="str">
        <f t="array" ref="O800">IF(SUMPRODUCT(MAX(ISNUMBER(SEARCH(Fuel_Rules!$A$6:$A$30,$E800))*ISNUMBER(SEARCH(Fuel_Rules!$B$6:$B$30,$F800))*(Fuel_Rules!$A$6:$A$30&lt;&gt;"")))&gt;0,"Plug-in hybrid",IF($G800="Diesel","Diesel","Gasoline"))</f>
        <v>Diesel</v>
      </c>
    </row>
    <row r="801" spans="1:15" ht="15" customHeight="1" x14ac:dyDescent="0.25">
      <c r="A801" s="1">
        <v>2022</v>
      </c>
      <c r="B801" s="1" t="s">
        <v>293</v>
      </c>
      <c r="C801" s="1" t="s">
        <v>2734</v>
      </c>
      <c r="D801" s="1" t="s">
        <v>2735</v>
      </c>
      <c r="E801" s="1" t="s">
        <v>2732</v>
      </c>
      <c r="F801" s="1" t="s">
        <v>2736</v>
      </c>
      <c r="G801" s="1" t="s">
        <v>103</v>
      </c>
      <c r="H801" s="1" t="s">
        <v>437</v>
      </c>
      <c r="I801" s="1">
        <v>3.5</v>
      </c>
      <c r="J801" s="1">
        <v>2023</v>
      </c>
      <c r="K801" s="1">
        <v>320676</v>
      </c>
      <c r="L801" s="1">
        <v>0</v>
      </c>
      <c r="M801" s="1">
        <f t="array" ref="M801">SUMPRODUCT(MAX(ISNUMBER(SEARCH('Class Rules'!$B$6:$B$85,$E801))*ISNUMBER(SEARCH('Class Rules'!$C$6:$C$85,$F801))*'Class Rules'!$A$6:$A$85))</f>
        <v>0</v>
      </c>
      <c r="N801" s="1" t="str">
        <f t="array" ref="N801">IF($M801=0,'Class Rules'!$D$3,INDEX('Class Rules'!$D$6:$D$85,MATCH($M801,'Class Rules'!$A$6:$A$85,0)))</f>
        <v>Passenger LDV</v>
      </c>
      <c r="O801" s="1" t="str">
        <f t="array" ref="O801">IF(SUMPRODUCT(MAX(ISNUMBER(SEARCH(Fuel_Rules!$A$6:$A$30,$E801))*ISNUMBER(SEARCH(Fuel_Rules!$B$6:$B$30,$F801))*(Fuel_Rules!$A$6:$A$30&lt;&gt;"")))&gt;0,"Plug-in hybrid",IF($G801="Diesel","Diesel","Gasoline"))</f>
        <v>Gasoline</v>
      </c>
    </row>
    <row r="802" spans="1:15" ht="15" customHeight="1" x14ac:dyDescent="0.25">
      <c r="A802" s="1">
        <v>2022</v>
      </c>
      <c r="B802" s="1" t="s">
        <v>293</v>
      </c>
      <c r="C802" s="1" t="s">
        <v>2737</v>
      </c>
      <c r="D802" s="1" t="s">
        <v>2738</v>
      </c>
      <c r="E802" s="1" t="s">
        <v>2732</v>
      </c>
      <c r="F802" s="1" t="s">
        <v>2739</v>
      </c>
      <c r="G802" s="1" t="s">
        <v>103</v>
      </c>
      <c r="H802" s="1" t="s">
        <v>437</v>
      </c>
      <c r="I802" s="1">
        <v>2.7</v>
      </c>
      <c r="J802" s="1">
        <v>2023</v>
      </c>
      <c r="K802" s="1">
        <v>242120</v>
      </c>
      <c r="L802" s="1">
        <v>0</v>
      </c>
      <c r="M802" s="1">
        <f t="array" ref="M802">SUMPRODUCT(MAX(ISNUMBER(SEARCH('Class Rules'!$B$6:$B$85,$E802))*ISNUMBER(SEARCH('Class Rules'!$C$6:$C$85,$F802))*'Class Rules'!$A$6:$A$85))</f>
        <v>0</v>
      </c>
      <c r="N802" s="1" t="str">
        <f t="array" ref="N802">IF($M802=0,'Class Rules'!$D$3,INDEX('Class Rules'!$D$6:$D$85,MATCH($M802,'Class Rules'!$A$6:$A$85,0)))</f>
        <v>Passenger LDV</v>
      </c>
      <c r="O802" s="1" t="str">
        <f t="array" ref="O802">IF(SUMPRODUCT(MAX(ISNUMBER(SEARCH(Fuel_Rules!$A$6:$A$30,$E802))*ISNUMBER(SEARCH(Fuel_Rules!$B$6:$B$30,$F802))*(Fuel_Rules!$A$6:$A$30&lt;&gt;"")))&gt;0,"Plug-in hybrid",IF($G802="Diesel","Diesel","Gasoline"))</f>
        <v>Gasoline</v>
      </c>
    </row>
    <row r="803" spans="1:15" ht="15" customHeight="1" x14ac:dyDescent="0.25">
      <c r="A803" s="1">
        <v>2022</v>
      </c>
      <c r="B803" s="1" t="s">
        <v>293</v>
      </c>
      <c r="C803" s="1" t="s">
        <v>2740</v>
      </c>
      <c r="D803" s="1" t="s">
        <v>2741</v>
      </c>
      <c r="E803" s="1" t="s">
        <v>2732</v>
      </c>
      <c r="F803" s="1" t="s">
        <v>2742</v>
      </c>
      <c r="G803" s="1" t="s">
        <v>103</v>
      </c>
      <c r="H803" s="1" t="s">
        <v>437</v>
      </c>
      <c r="I803" s="1">
        <v>2.7</v>
      </c>
      <c r="J803" s="1">
        <v>2023</v>
      </c>
      <c r="K803" s="1">
        <v>196562</v>
      </c>
      <c r="L803" s="1">
        <v>0</v>
      </c>
      <c r="M803" s="1">
        <f t="array" ref="M803">SUMPRODUCT(MAX(ISNUMBER(SEARCH('Class Rules'!$B$6:$B$85,$E803))*ISNUMBER(SEARCH('Class Rules'!$C$6:$C$85,$F803))*'Class Rules'!$A$6:$A$85))</f>
        <v>12</v>
      </c>
      <c r="N803" s="1" t="str">
        <f t="array" ref="N803">IF($M803=0,'Class Rules'!$D$3,INDEX('Class Rules'!$D$6:$D$85,MATCH($M803,'Class Rules'!$A$6:$A$85,0)))</f>
        <v>Freight LDV</v>
      </c>
      <c r="O803" s="1" t="str">
        <f t="array" ref="O803">IF(SUMPRODUCT(MAX(ISNUMBER(SEARCH(Fuel_Rules!$A$6:$A$30,$E803))*ISNUMBER(SEARCH(Fuel_Rules!$B$6:$B$30,$F803))*(Fuel_Rules!$A$6:$A$30&lt;&gt;"")))&gt;0,"Plug-in hybrid",IF($G803="Diesel","Diesel","Gasoline"))</f>
        <v>Gasoline</v>
      </c>
    </row>
    <row r="804" spans="1:15" ht="15" customHeight="1" x14ac:dyDescent="0.25">
      <c r="A804" s="1">
        <v>2022</v>
      </c>
      <c r="B804" s="1" t="s">
        <v>293</v>
      </c>
      <c r="C804" s="1" t="s">
        <v>2743</v>
      </c>
      <c r="D804" s="1" t="s">
        <v>2744</v>
      </c>
      <c r="E804" s="1" t="s">
        <v>2732</v>
      </c>
      <c r="F804" s="1" t="s">
        <v>2745</v>
      </c>
      <c r="G804" s="1" t="s">
        <v>103</v>
      </c>
      <c r="H804" s="1" t="s">
        <v>437</v>
      </c>
      <c r="I804" s="1">
        <v>2</v>
      </c>
      <c r="J804" s="1">
        <v>2023</v>
      </c>
      <c r="K804" s="1">
        <v>149576</v>
      </c>
      <c r="L804" s="1">
        <v>0</v>
      </c>
      <c r="M804" s="1">
        <f t="array" ref="M804">SUMPRODUCT(MAX(ISNUMBER(SEARCH('Class Rules'!$B$6:$B$85,$E804))*ISNUMBER(SEARCH('Class Rules'!$C$6:$C$85,$F804))*'Class Rules'!$A$6:$A$85))</f>
        <v>0</v>
      </c>
      <c r="N804" s="1" t="str">
        <f t="array" ref="N804">IF($M804=0,'Class Rules'!$D$3,INDEX('Class Rules'!$D$6:$D$85,MATCH($M804,'Class Rules'!$A$6:$A$85,0)))</f>
        <v>Passenger LDV</v>
      </c>
      <c r="O804" s="1" t="str">
        <f t="array" ref="O804">IF(SUMPRODUCT(MAX(ISNUMBER(SEARCH(Fuel_Rules!$A$6:$A$30,$E804))*ISNUMBER(SEARCH(Fuel_Rules!$B$6:$B$30,$F804))*(Fuel_Rules!$A$6:$A$30&lt;&gt;"")))&gt;0,"Plug-in hybrid",IF($G804="Diesel","Diesel","Gasoline"))</f>
        <v>Gasoline</v>
      </c>
    </row>
    <row r="805" spans="1:15" ht="15" customHeight="1" x14ac:dyDescent="0.25">
      <c r="A805" s="1">
        <v>2022</v>
      </c>
      <c r="B805" s="1" t="s">
        <v>293</v>
      </c>
      <c r="C805" s="1" t="s">
        <v>2746</v>
      </c>
      <c r="D805" s="1" t="s">
        <v>2747</v>
      </c>
      <c r="E805" s="1" t="s">
        <v>2732</v>
      </c>
      <c r="F805" s="1" t="s">
        <v>2748</v>
      </c>
      <c r="G805" s="1" t="s">
        <v>103</v>
      </c>
      <c r="H805" s="1" t="s">
        <v>437</v>
      </c>
      <c r="I805" s="1">
        <v>2</v>
      </c>
      <c r="J805" s="1">
        <v>2023</v>
      </c>
      <c r="K805" s="1">
        <v>174360</v>
      </c>
      <c r="L805" s="1">
        <v>0</v>
      </c>
      <c r="M805" s="1">
        <f t="array" ref="M805">SUMPRODUCT(MAX(ISNUMBER(SEARCH('Class Rules'!$B$6:$B$85,$E805))*ISNUMBER(SEARCH('Class Rules'!$C$6:$C$85,$F805))*'Class Rules'!$A$6:$A$85))</f>
        <v>0</v>
      </c>
      <c r="N805" s="1" t="str">
        <f t="array" ref="N805">IF($M805=0,'Class Rules'!$D$3,INDEX('Class Rules'!$D$6:$D$85,MATCH($M805,'Class Rules'!$A$6:$A$85,0)))</f>
        <v>Passenger LDV</v>
      </c>
      <c r="O805" s="1" t="str">
        <f t="array" ref="O805">IF(SUMPRODUCT(MAX(ISNUMBER(SEARCH(Fuel_Rules!$A$6:$A$30,$E805))*ISNUMBER(SEARCH(Fuel_Rules!$B$6:$B$30,$F805))*(Fuel_Rules!$A$6:$A$30&lt;&gt;"")))&gt;0,"Plug-in hybrid",IF($G805="Diesel","Diesel","Gasoline"))</f>
        <v>Gasoline</v>
      </c>
    </row>
    <row r="806" spans="1:15" ht="15" customHeight="1" x14ac:dyDescent="0.25">
      <c r="A806" s="1">
        <v>2022</v>
      </c>
      <c r="B806" s="1" t="s">
        <v>293</v>
      </c>
      <c r="C806" s="1" t="s">
        <v>2749</v>
      </c>
      <c r="D806" s="1" t="s">
        <v>2750</v>
      </c>
      <c r="E806" s="1" t="s">
        <v>2732</v>
      </c>
      <c r="F806" s="1" t="s">
        <v>2751</v>
      </c>
      <c r="G806" s="1" t="s">
        <v>103</v>
      </c>
      <c r="H806" s="1" t="s">
        <v>437</v>
      </c>
      <c r="I806" s="1">
        <v>2.7</v>
      </c>
      <c r="J806" s="1">
        <v>2023</v>
      </c>
      <c r="K806" s="1">
        <v>229252</v>
      </c>
      <c r="L806" s="1">
        <v>0</v>
      </c>
      <c r="M806" s="1">
        <f t="array" ref="M806">SUMPRODUCT(MAX(ISNUMBER(SEARCH('Class Rules'!$B$6:$B$85,$E806))*ISNUMBER(SEARCH('Class Rules'!$C$6:$C$85,$F806))*'Class Rules'!$A$6:$A$85))</f>
        <v>12</v>
      </c>
      <c r="N806" s="1" t="str">
        <f t="array" ref="N806">IF($M806=0,'Class Rules'!$D$3,INDEX('Class Rules'!$D$6:$D$85,MATCH($M806,'Class Rules'!$A$6:$A$85,0)))</f>
        <v>Freight LDV</v>
      </c>
      <c r="O806" s="1" t="str">
        <f t="array" ref="O806">IF(SUMPRODUCT(MAX(ISNUMBER(SEARCH(Fuel_Rules!$A$6:$A$30,$E806))*ISNUMBER(SEARCH(Fuel_Rules!$B$6:$B$30,$F806))*(Fuel_Rules!$A$6:$A$30&lt;&gt;"")))&gt;0,"Plug-in hybrid",IF($G806="Diesel","Diesel","Gasoline"))</f>
        <v>Gasoline</v>
      </c>
    </row>
    <row r="807" spans="1:15" ht="15" customHeight="1" x14ac:dyDescent="0.25">
      <c r="A807" s="1">
        <v>2022</v>
      </c>
      <c r="B807" s="1" t="s">
        <v>293</v>
      </c>
      <c r="C807" s="1" t="s">
        <v>2752</v>
      </c>
      <c r="D807" s="1" t="s">
        <v>2753</v>
      </c>
      <c r="E807" s="1" t="s">
        <v>2732</v>
      </c>
      <c r="F807" s="1" t="s">
        <v>2754</v>
      </c>
      <c r="G807" s="1" t="s">
        <v>103</v>
      </c>
      <c r="H807" s="1" t="s">
        <v>298</v>
      </c>
      <c r="I807" s="1">
        <v>1.3</v>
      </c>
      <c r="J807" s="1">
        <v>2023</v>
      </c>
      <c r="K807" s="1">
        <v>58691</v>
      </c>
      <c r="L807" s="1">
        <v>0</v>
      </c>
      <c r="M807" s="1">
        <f t="array" ref="M807">SUMPRODUCT(MAX(ISNUMBER(SEARCH('Class Rules'!$B$6:$B$85,$E807))*ISNUMBER(SEARCH('Class Rules'!$C$6:$C$85,$F807))*'Class Rules'!$A$6:$A$85))</f>
        <v>0</v>
      </c>
      <c r="N807" s="1" t="str">
        <f t="array" ref="N807">IF($M807=0,'Class Rules'!$D$3,INDEX('Class Rules'!$D$6:$D$85,MATCH($M807,'Class Rules'!$A$6:$A$85,0)))</f>
        <v>Passenger LDV</v>
      </c>
      <c r="O807" s="1" t="str">
        <f t="array" ref="O807">IF(SUMPRODUCT(MAX(ISNUMBER(SEARCH(Fuel_Rules!$A$6:$A$30,$E807))*ISNUMBER(SEARCH(Fuel_Rules!$B$6:$B$30,$F807))*(Fuel_Rules!$A$6:$A$30&lt;&gt;"")))&gt;0,"Plug-in hybrid",IF($G807="Diesel","Diesel","Gasoline"))</f>
        <v>Gasoline</v>
      </c>
    </row>
    <row r="808" spans="1:15" ht="15" customHeight="1" x14ac:dyDescent="0.25">
      <c r="A808" s="1">
        <v>2022</v>
      </c>
      <c r="B808" s="1" t="s">
        <v>293</v>
      </c>
      <c r="C808" s="1" t="s">
        <v>2755</v>
      </c>
      <c r="D808" s="1" t="s">
        <v>2756</v>
      </c>
      <c r="E808" s="1" t="s">
        <v>2732</v>
      </c>
      <c r="F808" s="1" t="s">
        <v>2757</v>
      </c>
      <c r="G808" s="1" t="s">
        <v>103</v>
      </c>
      <c r="H808" s="1" t="s">
        <v>298</v>
      </c>
      <c r="I808" s="1">
        <v>1.5</v>
      </c>
      <c r="J808" s="1">
        <v>2023</v>
      </c>
      <c r="K808" s="1">
        <v>66895</v>
      </c>
      <c r="L808" s="1">
        <v>0</v>
      </c>
      <c r="M808" s="1">
        <f t="array" ref="M808">SUMPRODUCT(MAX(ISNUMBER(SEARCH('Class Rules'!$B$6:$B$85,$E808))*ISNUMBER(SEARCH('Class Rules'!$C$6:$C$85,$F808))*'Class Rules'!$A$6:$A$85))</f>
        <v>0</v>
      </c>
      <c r="N808" s="1" t="str">
        <f t="array" ref="N808">IF($M808=0,'Class Rules'!$D$3,INDEX('Class Rules'!$D$6:$D$85,MATCH($M808,'Class Rules'!$A$6:$A$85,0)))</f>
        <v>Passenger LDV</v>
      </c>
      <c r="O808" s="1" t="str">
        <f t="array" ref="O808">IF(SUMPRODUCT(MAX(ISNUMBER(SEARCH(Fuel_Rules!$A$6:$A$30,$E808))*ISNUMBER(SEARCH(Fuel_Rules!$B$6:$B$30,$F808))*(Fuel_Rules!$A$6:$A$30&lt;&gt;"")))&gt;0,"Plug-in hybrid",IF($G808="Diesel","Diesel","Gasoline"))</f>
        <v>Gasoline</v>
      </c>
    </row>
    <row r="809" spans="1:15" ht="15" customHeight="1" x14ac:dyDescent="0.25">
      <c r="A809" s="1">
        <v>2022</v>
      </c>
      <c r="B809" s="1" t="s">
        <v>293</v>
      </c>
      <c r="C809" s="1" t="s">
        <v>2758</v>
      </c>
      <c r="D809" s="1" t="s">
        <v>2759</v>
      </c>
      <c r="E809" s="1" t="s">
        <v>2732</v>
      </c>
      <c r="F809" s="1" t="s">
        <v>2760</v>
      </c>
      <c r="G809" s="1" t="s">
        <v>103</v>
      </c>
      <c r="H809" s="1" t="s">
        <v>437</v>
      </c>
      <c r="I809" s="1">
        <v>1.8</v>
      </c>
      <c r="J809" s="1">
        <v>2023</v>
      </c>
      <c r="K809" s="1">
        <v>196790</v>
      </c>
      <c r="L809" s="1">
        <v>0</v>
      </c>
      <c r="M809" s="1">
        <f t="array" ref="M809">SUMPRODUCT(MAX(ISNUMBER(SEARCH('Class Rules'!$B$6:$B$85,$E809))*ISNUMBER(SEARCH('Class Rules'!$C$6:$C$85,$F809))*'Class Rules'!$A$6:$A$85))</f>
        <v>0</v>
      </c>
      <c r="N809" s="1" t="str">
        <f t="array" ref="N809">IF($M809=0,'Class Rules'!$D$3,INDEX('Class Rules'!$D$6:$D$85,MATCH($M809,'Class Rules'!$A$6:$A$85,0)))</f>
        <v>Passenger LDV</v>
      </c>
      <c r="O809" s="1" t="str">
        <f t="array" ref="O809">IF(SUMPRODUCT(MAX(ISNUMBER(SEARCH(Fuel_Rules!$A$6:$A$30,$E809))*ISNUMBER(SEARCH(Fuel_Rules!$B$6:$B$30,$F809))*(Fuel_Rules!$A$6:$A$30&lt;&gt;"")))&gt;0,"Plug-in hybrid",IF($G809="Diesel","Diesel","Gasoline"))</f>
        <v>Gasoline</v>
      </c>
    </row>
    <row r="810" spans="1:15" ht="15" customHeight="1" x14ac:dyDescent="0.25">
      <c r="A810" s="1">
        <v>2022</v>
      </c>
      <c r="B810" s="1" t="s">
        <v>293</v>
      </c>
      <c r="C810" s="1" t="s">
        <v>2761</v>
      </c>
      <c r="D810" s="1" t="s">
        <v>2762</v>
      </c>
      <c r="E810" s="1" t="s">
        <v>2732</v>
      </c>
      <c r="F810" s="1" t="s">
        <v>2763</v>
      </c>
      <c r="G810" s="1" t="s">
        <v>103</v>
      </c>
      <c r="H810" s="1" t="s">
        <v>437</v>
      </c>
      <c r="I810" s="1">
        <v>2.7</v>
      </c>
      <c r="J810" s="1">
        <v>2023</v>
      </c>
      <c r="K810" s="1">
        <v>212754</v>
      </c>
      <c r="L810" s="1">
        <v>0</v>
      </c>
      <c r="M810" s="1">
        <f t="array" ref="M810">SUMPRODUCT(MAX(ISNUMBER(SEARCH('Class Rules'!$B$6:$B$85,$E810))*ISNUMBER(SEARCH('Class Rules'!$C$6:$C$85,$F810))*'Class Rules'!$A$6:$A$85))</f>
        <v>12</v>
      </c>
      <c r="N810" s="1" t="str">
        <f t="array" ref="N810">IF($M810=0,'Class Rules'!$D$3,INDEX('Class Rules'!$D$6:$D$85,MATCH($M810,'Class Rules'!$A$6:$A$85,0)))</f>
        <v>Freight LDV</v>
      </c>
      <c r="O810" s="1" t="str">
        <f t="array" ref="O810">IF(SUMPRODUCT(MAX(ISNUMBER(SEARCH(Fuel_Rules!$A$6:$A$30,$E810))*ISNUMBER(SEARCH(Fuel_Rules!$B$6:$B$30,$F810))*(Fuel_Rules!$A$6:$A$30&lt;&gt;"")))&gt;0,"Plug-in hybrid",IF($G810="Diesel","Diesel","Gasoline"))</f>
        <v>Gasoline</v>
      </c>
    </row>
    <row r="811" spans="1:15" ht="15" customHeight="1" x14ac:dyDescent="0.25">
      <c r="A811" s="1">
        <v>2022</v>
      </c>
      <c r="B811" s="1" t="s">
        <v>293</v>
      </c>
      <c r="C811" s="1" t="s">
        <v>2764</v>
      </c>
      <c r="D811" s="1" t="s">
        <v>2765</v>
      </c>
      <c r="E811" s="1" t="s">
        <v>2732</v>
      </c>
      <c r="F811" s="1" t="s">
        <v>2766</v>
      </c>
      <c r="G811" s="1" t="s">
        <v>105</v>
      </c>
      <c r="H811" s="1" t="s">
        <v>437</v>
      </c>
      <c r="I811" s="1">
        <v>2.8</v>
      </c>
      <c r="J811" s="1">
        <v>2023</v>
      </c>
      <c r="K811" s="1">
        <v>314784</v>
      </c>
      <c r="L811" s="1">
        <v>0</v>
      </c>
      <c r="M811" s="1">
        <f t="array" ref="M811">SUMPRODUCT(MAX(ISNUMBER(SEARCH('Class Rules'!$B$6:$B$85,$E811))*ISNUMBER(SEARCH('Class Rules'!$C$6:$C$85,$F811))*'Class Rules'!$A$6:$A$85))</f>
        <v>12</v>
      </c>
      <c r="N811" s="1" t="str">
        <f t="array" ref="N811">IF($M811=0,'Class Rules'!$D$3,INDEX('Class Rules'!$D$6:$D$85,MATCH($M811,'Class Rules'!$A$6:$A$85,0)))</f>
        <v>Freight LDV</v>
      </c>
      <c r="O811" s="1" t="str">
        <f t="array" ref="O811">IF(SUMPRODUCT(MAX(ISNUMBER(SEARCH(Fuel_Rules!$A$6:$A$30,$E811))*ISNUMBER(SEARCH(Fuel_Rules!$B$6:$B$30,$F811))*(Fuel_Rules!$A$6:$A$30&lt;&gt;"")))&gt;0,"Plug-in hybrid",IF($G811="Diesel","Diesel","Gasoline"))</f>
        <v>Diesel</v>
      </c>
    </row>
    <row r="812" spans="1:15" ht="15" customHeight="1" x14ac:dyDescent="0.25">
      <c r="A812" s="1">
        <v>2022</v>
      </c>
      <c r="B812" s="1" t="s">
        <v>293</v>
      </c>
      <c r="C812" s="1" t="s">
        <v>2767</v>
      </c>
      <c r="D812" s="1" t="s">
        <v>2768</v>
      </c>
      <c r="E812" s="1" t="s">
        <v>2732</v>
      </c>
      <c r="F812" s="1" t="s">
        <v>2769</v>
      </c>
      <c r="G812" s="1" t="s">
        <v>105</v>
      </c>
      <c r="H812" s="1" t="s">
        <v>437</v>
      </c>
      <c r="I812" s="1">
        <v>2.8</v>
      </c>
      <c r="J812" s="1">
        <v>2023</v>
      </c>
      <c r="K812" s="1">
        <v>264589</v>
      </c>
      <c r="L812" s="1">
        <v>0</v>
      </c>
      <c r="M812" s="1">
        <f t="array" ref="M812">SUMPRODUCT(MAX(ISNUMBER(SEARCH('Class Rules'!$B$6:$B$85,$E812))*ISNUMBER(SEARCH('Class Rules'!$C$6:$C$85,$F812))*'Class Rules'!$A$6:$A$85))</f>
        <v>12</v>
      </c>
      <c r="N812" s="1" t="str">
        <f t="array" ref="N812">IF($M812=0,'Class Rules'!$D$3,INDEX('Class Rules'!$D$6:$D$85,MATCH($M812,'Class Rules'!$A$6:$A$85,0)))</f>
        <v>Freight LDV</v>
      </c>
      <c r="O812" s="1" t="str">
        <f t="array" ref="O812">IF(SUMPRODUCT(MAX(ISNUMBER(SEARCH(Fuel_Rules!$A$6:$A$30,$E812))*ISNUMBER(SEARCH(Fuel_Rules!$B$6:$B$30,$F812))*(Fuel_Rules!$A$6:$A$30&lt;&gt;"")))&gt;0,"Plug-in hybrid",IF($G812="Diesel","Diesel","Gasoline"))</f>
        <v>Diesel</v>
      </c>
    </row>
    <row r="813" spans="1:15" ht="15" customHeight="1" x14ac:dyDescent="0.25">
      <c r="A813" s="1">
        <v>2022</v>
      </c>
      <c r="B813" s="1" t="s">
        <v>293</v>
      </c>
      <c r="C813" s="1" t="s">
        <v>2770</v>
      </c>
      <c r="D813" s="1" t="s">
        <v>2771</v>
      </c>
      <c r="E813" s="1" t="s">
        <v>2732</v>
      </c>
      <c r="F813" s="1" t="s">
        <v>2772</v>
      </c>
      <c r="G813" s="1" t="s">
        <v>105</v>
      </c>
      <c r="H813" s="1" t="s">
        <v>437</v>
      </c>
      <c r="I813" s="1">
        <v>2.8</v>
      </c>
      <c r="J813" s="1">
        <v>2023</v>
      </c>
      <c r="K813" s="1">
        <v>281411</v>
      </c>
      <c r="L813" s="1">
        <v>0</v>
      </c>
      <c r="M813" s="1">
        <f t="array" ref="M813">SUMPRODUCT(MAX(ISNUMBER(SEARCH('Class Rules'!$B$6:$B$85,$E813))*ISNUMBER(SEARCH('Class Rules'!$C$6:$C$85,$F813))*'Class Rules'!$A$6:$A$85))</f>
        <v>12</v>
      </c>
      <c r="N813" s="1" t="str">
        <f t="array" ref="N813">IF($M813=0,'Class Rules'!$D$3,INDEX('Class Rules'!$D$6:$D$85,MATCH($M813,'Class Rules'!$A$6:$A$85,0)))</f>
        <v>Freight LDV</v>
      </c>
      <c r="O813" s="1" t="str">
        <f t="array" ref="O813">IF(SUMPRODUCT(MAX(ISNUMBER(SEARCH(Fuel_Rules!$A$6:$A$30,$E813))*ISNUMBER(SEARCH(Fuel_Rules!$B$6:$B$30,$F813))*(Fuel_Rules!$A$6:$A$30&lt;&gt;"")))&gt;0,"Plug-in hybrid",IF($G813="Diesel","Diesel","Gasoline"))</f>
        <v>Diesel</v>
      </c>
    </row>
    <row r="814" spans="1:15" ht="15" customHeight="1" x14ac:dyDescent="0.25">
      <c r="A814" s="1">
        <v>2022</v>
      </c>
      <c r="B814" s="1" t="s">
        <v>293</v>
      </c>
      <c r="C814" s="1" t="s">
        <v>2773</v>
      </c>
      <c r="D814" s="1" t="s">
        <v>2774</v>
      </c>
      <c r="E814" s="1" t="s">
        <v>2732</v>
      </c>
      <c r="F814" s="1" t="s">
        <v>2775</v>
      </c>
      <c r="G814" s="1" t="s">
        <v>105</v>
      </c>
      <c r="H814" s="1" t="s">
        <v>298</v>
      </c>
      <c r="I814" s="1">
        <v>2.8</v>
      </c>
      <c r="J814" s="1">
        <v>2023</v>
      </c>
      <c r="K814" s="1">
        <v>217785</v>
      </c>
      <c r="L814" s="1">
        <v>0</v>
      </c>
      <c r="M814" s="1">
        <f t="array" ref="M814">SUMPRODUCT(MAX(ISNUMBER(SEARCH('Class Rules'!$B$6:$B$85,$E814))*ISNUMBER(SEARCH('Class Rules'!$C$6:$C$85,$F814))*'Class Rules'!$A$6:$A$85))</f>
        <v>13</v>
      </c>
      <c r="N814" s="1" t="str">
        <f t="array" ref="N814">IF($M814=0,'Class Rules'!$D$3,INDEX('Class Rules'!$D$6:$D$85,MATCH($M814,'Class Rules'!$A$6:$A$85,0)))</f>
        <v>Freight LDV</v>
      </c>
      <c r="O814" s="1" t="str">
        <f t="array" ref="O814">IF(SUMPRODUCT(MAX(ISNUMBER(SEARCH(Fuel_Rules!$A$6:$A$30,$E814))*ISNUMBER(SEARCH(Fuel_Rules!$B$6:$B$30,$F814))*(Fuel_Rules!$A$6:$A$30&lt;&gt;"")))&gt;0,"Plug-in hybrid",IF($G814="Diesel","Diesel","Gasoline"))</f>
        <v>Diesel</v>
      </c>
    </row>
    <row r="815" spans="1:15" ht="15" customHeight="1" x14ac:dyDescent="0.25">
      <c r="A815" s="1">
        <v>2022</v>
      </c>
      <c r="B815" s="1" t="s">
        <v>293</v>
      </c>
      <c r="C815" s="1" t="s">
        <v>2776</v>
      </c>
      <c r="D815" s="1" t="s">
        <v>2777</v>
      </c>
      <c r="E815" s="1" t="s">
        <v>2732</v>
      </c>
      <c r="F815" s="1" t="s">
        <v>2778</v>
      </c>
      <c r="G815" s="1" t="s">
        <v>105</v>
      </c>
      <c r="H815" s="1" t="s">
        <v>298</v>
      </c>
      <c r="I815" s="1">
        <v>2.8</v>
      </c>
      <c r="J815" s="1">
        <v>2023</v>
      </c>
      <c r="K815" s="1">
        <v>211487</v>
      </c>
      <c r="L815" s="1">
        <v>0</v>
      </c>
      <c r="M815" s="1">
        <f t="array" ref="M815">SUMPRODUCT(MAX(ISNUMBER(SEARCH('Class Rules'!$B$6:$B$85,$E815))*ISNUMBER(SEARCH('Class Rules'!$C$6:$C$85,$F815))*'Class Rules'!$A$6:$A$85))</f>
        <v>14</v>
      </c>
      <c r="N815" s="1" t="str">
        <f t="array" ref="N815">IF($M815=0,'Class Rules'!$D$3,INDEX('Class Rules'!$D$6:$D$85,MATCH($M815,'Class Rules'!$A$6:$A$85,0)))</f>
        <v>Freight LDV</v>
      </c>
      <c r="O815" s="1" t="str">
        <f t="array" ref="O815">IF(SUMPRODUCT(MAX(ISNUMBER(SEARCH(Fuel_Rules!$A$6:$A$30,$E815))*ISNUMBER(SEARCH(Fuel_Rules!$B$6:$B$30,$F815))*(Fuel_Rules!$A$6:$A$30&lt;&gt;"")))&gt;0,"Plug-in hybrid",IF($G815="Diesel","Diesel","Gasoline"))</f>
        <v>Diesel</v>
      </c>
    </row>
    <row r="816" spans="1:15" ht="15" customHeight="1" x14ac:dyDescent="0.25">
      <c r="A816" s="1">
        <v>2022</v>
      </c>
      <c r="B816" s="1" t="s">
        <v>293</v>
      </c>
      <c r="C816" s="1" t="s">
        <v>2779</v>
      </c>
      <c r="D816" s="1" t="s">
        <v>2780</v>
      </c>
      <c r="E816" s="1" t="s">
        <v>2732</v>
      </c>
      <c r="F816" s="1" t="s">
        <v>2781</v>
      </c>
      <c r="G816" s="1" t="s">
        <v>105</v>
      </c>
      <c r="H816" s="1" t="s">
        <v>437</v>
      </c>
      <c r="I816" s="1">
        <v>2.8</v>
      </c>
      <c r="J816" s="1">
        <v>2023</v>
      </c>
      <c r="K816" s="1">
        <v>397363</v>
      </c>
      <c r="L816" s="1">
        <v>0</v>
      </c>
      <c r="M816" s="1">
        <f t="array" ref="M816">SUMPRODUCT(MAX(ISNUMBER(SEARCH('Class Rules'!$B$6:$B$85,$E816))*ISNUMBER(SEARCH('Class Rules'!$C$6:$C$85,$F816))*'Class Rules'!$A$6:$A$85))</f>
        <v>0</v>
      </c>
      <c r="N816" s="1" t="str">
        <f t="array" ref="N816">IF($M816=0,'Class Rules'!$D$3,INDEX('Class Rules'!$D$6:$D$85,MATCH($M816,'Class Rules'!$A$6:$A$85,0)))</f>
        <v>Passenger LDV</v>
      </c>
      <c r="O816" s="1" t="str">
        <f t="array" ref="O816">IF(SUMPRODUCT(MAX(ISNUMBER(SEARCH(Fuel_Rules!$A$6:$A$30,$E816))*ISNUMBER(SEARCH(Fuel_Rules!$B$6:$B$30,$F816))*(Fuel_Rules!$A$6:$A$30&lt;&gt;"")))&gt;0,"Plug-in hybrid",IF($G816="Diesel","Diesel","Gasoline"))</f>
        <v>Diesel</v>
      </c>
    </row>
    <row r="817" spans="1:15" ht="15" customHeight="1" x14ac:dyDescent="0.25">
      <c r="A817" s="1">
        <v>2022</v>
      </c>
      <c r="B817" s="1" t="s">
        <v>293</v>
      </c>
      <c r="C817" s="1" t="s">
        <v>2782</v>
      </c>
      <c r="D817" s="1" t="s">
        <v>2783</v>
      </c>
      <c r="E817" s="1" t="s">
        <v>2732</v>
      </c>
      <c r="F817" s="1" t="s">
        <v>2784</v>
      </c>
      <c r="G817" s="1" t="s">
        <v>103</v>
      </c>
      <c r="H817" s="1" t="s">
        <v>437</v>
      </c>
      <c r="I817" s="1">
        <v>1.5</v>
      </c>
      <c r="J817" s="1">
        <v>2023</v>
      </c>
      <c r="K817" s="1">
        <v>69854</v>
      </c>
      <c r="L817" s="1">
        <v>0</v>
      </c>
      <c r="M817" s="1">
        <f t="array" ref="M817">SUMPRODUCT(MAX(ISNUMBER(SEARCH('Class Rules'!$B$6:$B$85,$E817))*ISNUMBER(SEARCH('Class Rules'!$C$6:$C$85,$F817))*'Class Rules'!$A$6:$A$85))</f>
        <v>0</v>
      </c>
      <c r="N817" s="1" t="str">
        <f t="array" ref="N817">IF($M817=0,'Class Rules'!$D$3,INDEX('Class Rules'!$D$6:$D$85,MATCH($M817,'Class Rules'!$A$6:$A$85,0)))</f>
        <v>Passenger LDV</v>
      </c>
      <c r="O817" s="1" t="str">
        <f t="array" ref="O817">IF(SUMPRODUCT(MAX(ISNUMBER(SEARCH(Fuel_Rules!$A$6:$A$30,$E817))*ISNUMBER(SEARCH(Fuel_Rules!$B$6:$B$30,$F817))*(Fuel_Rules!$A$6:$A$30&lt;&gt;"")))&gt;0,"Plug-in hybrid",IF($G817="Diesel","Diesel","Gasoline"))</f>
        <v>Gasoline</v>
      </c>
    </row>
    <row r="818" spans="1:15" ht="15" customHeight="1" x14ac:dyDescent="0.25">
      <c r="A818" s="1">
        <v>2022</v>
      </c>
      <c r="B818" s="1" t="s">
        <v>293</v>
      </c>
      <c r="C818" s="1" t="s">
        <v>2785</v>
      </c>
      <c r="D818" s="1" t="s">
        <v>2786</v>
      </c>
      <c r="E818" s="1" t="s">
        <v>2732</v>
      </c>
      <c r="F818" s="1" t="s">
        <v>2787</v>
      </c>
      <c r="G818" s="1" t="s">
        <v>103</v>
      </c>
      <c r="H818" s="1" t="s">
        <v>437</v>
      </c>
      <c r="I818" s="1">
        <v>1.3</v>
      </c>
      <c r="J818" s="1">
        <v>2023</v>
      </c>
      <c r="K818" s="1">
        <v>66854</v>
      </c>
      <c r="L818" s="1">
        <v>0</v>
      </c>
      <c r="M818" s="1">
        <f t="array" ref="M818">SUMPRODUCT(MAX(ISNUMBER(SEARCH('Class Rules'!$B$6:$B$85,$E818))*ISNUMBER(SEARCH('Class Rules'!$C$6:$C$85,$F818))*'Class Rules'!$A$6:$A$85))</f>
        <v>0</v>
      </c>
      <c r="N818" s="1" t="str">
        <f t="array" ref="N818">IF($M818=0,'Class Rules'!$D$3,INDEX('Class Rules'!$D$6:$D$85,MATCH($M818,'Class Rules'!$A$6:$A$85,0)))</f>
        <v>Passenger LDV</v>
      </c>
      <c r="O818" s="1" t="str">
        <f t="array" ref="O818">IF(SUMPRODUCT(MAX(ISNUMBER(SEARCH(Fuel_Rules!$A$6:$A$30,$E818))*ISNUMBER(SEARCH(Fuel_Rules!$B$6:$B$30,$F818))*(Fuel_Rules!$A$6:$A$30&lt;&gt;"")))&gt;0,"Plug-in hybrid",IF($G818="Diesel","Diesel","Gasoline"))</f>
        <v>Gasoline</v>
      </c>
    </row>
    <row r="819" spans="1:15" ht="15" customHeight="1" x14ac:dyDescent="0.25">
      <c r="A819" s="1">
        <v>2022</v>
      </c>
      <c r="B819" s="1" t="s">
        <v>293</v>
      </c>
      <c r="C819" s="1" t="s">
        <v>2788</v>
      </c>
      <c r="D819" s="1" t="s">
        <v>2789</v>
      </c>
      <c r="E819" s="1" t="s">
        <v>2732</v>
      </c>
      <c r="F819" s="1" t="s">
        <v>2790</v>
      </c>
      <c r="G819" s="1" t="s">
        <v>103</v>
      </c>
      <c r="H819" s="1" t="s">
        <v>437</v>
      </c>
      <c r="I819" s="1">
        <v>2.7</v>
      </c>
      <c r="J819" s="1">
        <v>2023</v>
      </c>
      <c r="K819" s="1">
        <v>275693</v>
      </c>
      <c r="L819" s="1">
        <v>0</v>
      </c>
      <c r="M819" s="1">
        <f t="array" ref="M819">SUMPRODUCT(MAX(ISNUMBER(SEARCH('Class Rules'!$B$6:$B$85,$E819))*ISNUMBER(SEARCH('Class Rules'!$C$6:$C$85,$F819))*'Class Rules'!$A$6:$A$85))</f>
        <v>0</v>
      </c>
      <c r="N819" s="1" t="str">
        <f t="array" ref="N819">IF($M819=0,'Class Rules'!$D$3,INDEX('Class Rules'!$D$6:$D$85,MATCH($M819,'Class Rules'!$A$6:$A$85,0)))</f>
        <v>Passenger LDV</v>
      </c>
      <c r="O819" s="1" t="str">
        <f t="array" ref="O819">IF(SUMPRODUCT(MAX(ISNUMBER(SEARCH(Fuel_Rules!$A$6:$A$30,$E819))*ISNUMBER(SEARCH(Fuel_Rules!$B$6:$B$30,$F819))*(Fuel_Rules!$A$6:$A$30&lt;&gt;"")))&gt;0,"Plug-in hybrid",IF($G819="Diesel","Diesel","Gasoline"))</f>
        <v>Gasoline</v>
      </c>
    </row>
    <row r="820" spans="1:15" ht="15" customHeight="1" x14ac:dyDescent="0.25">
      <c r="A820" s="1">
        <v>2022</v>
      </c>
      <c r="B820" s="1" t="s">
        <v>293</v>
      </c>
      <c r="C820" s="1" t="s">
        <v>2791</v>
      </c>
      <c r="D820" s="1" t="s">
        <v>2792</v>
      </c>
      <c r="E820" s="1" t="s">
        <v>2732</v>
      </c>
      <c r="F820" s="1" t="s">
        <v>2793</v>
      </c>
      <c r="G820" s="1" t="s">
        <v>103</v>
      </c>
      <c r="H820" s="1" t="s">
        <v>437</v>
      </c>
      <c r="I820" s="1">
        <v>1.5</v>
      </c>
      <c r="J820" s="1">
        <v>2023</v>
      </c>
      <c r="K820" s="1">
        <v>73685</v>
      </c>
      <c r="L820" s="1">
        <v>0</v>
      </c>
      <c r="M820" s="1">
        <f t="array" ref="M820">SUMPRODUCT(MAX(ISNUMBER(SEARCH('Class Rules'!$B$6:$B$85,$E820))*ISNUMBER(SEARCH('Class Rules'!$C$6:$C$85,$F820))*'Class Rules'!$A$6:$A$85))</f>
        <v>0</v>
      </c>
      <c r="N820" s="1" t="str">
        <f t="array" ref="N820">IF($M820=0,'Class Rules'!$D$3,INDEX('Class Rules'!$D$6:$D$85,MATCH($M820,'Class Rules'!$A$6:$A$85,0)))</f>
        <v>Passenger LDV</v>
      </c>
      <c r="O820" s="1" t="str">
        <f t="array" ref="O820">IF(SUMPRODUCT(MAX(ISNUMBER(SEARCH(Fuel_Rules!$A$6:$A$30,$E820))*ISNUMBER(SEARCH(Fuel_Rules!$B$6:$B$30,$F820))*(Fuel_Rules!$A$6:$A$30&lt;&gt;"")))&gt;0,"Plug-in hybrid",IF($G820="Diesel","Diesel","Gasoline"))</f>
        <v>Gasoline</v>
      </c>
    </row>
    <row r="821" spans="1:15" ht="15" customHeight="1" x14ac:dyDescent="0.25">
      <c r="A821" s="1">
        <v>2022</v>
      </c>
      <c r="B821" s="1" t="s">
        <v>293</v>
      </c>
      <c r="C821" s="1" t="s">
        <v>2794</v>
      </c>
      <c r="D821" s="1" t="s">
        <v>2795</v>
      </c>
      <c r="E821" s="1" t="s">
        <v>2732</v>
      </c>
      <c r="F821" s="1" t="s">
        <v>2796</v>
      </c>
      <c r="G821" s="1" t="s">
        <v>103</v>
      </c>
      <c r="H821" s="1" t="s">
        <v>298</v>
      </c>
      <c r="I821" s="1">
        <v>1.5</v>
      </c>
      <c r="J821" s="1">
        <v>2023</v>
      </c>
      <c r="K821" s="1">
        <v>66148</v>
      </c>
      <c r="L821" s="1">
        <v>0</v>
      </c>
      <c r="M821" s="1">
        <f t="array" ref="M821">SUMPRODUCT(MAX(ISNUMBER(SEARCH('Class Rules'!$B$6:$B$85,$E821))*ISNUMBER(SEARCH('Class Rules'!$C$6:$C$85,$F821))*'Class Rules'!$A$6:$A$85))</f>
        <v>0</v>
      </c>
      <c r="N821" s="1" t="str">
        <f t="array" ref="N821">IF($M821=0,'Class Rules'!$D$3,INDEX('Class Rules'!$D$6:$D$85,MATCH($M821,'Class Rules'!$A$6:$A$85,0)))</f>
        <v>Passenger LDV</v>
      </c>
      <c r="O821" s="1" t="str">
        <f t="array" ref="O821">IF(SUMPRODUCT(MAX(ISNUMBER(SEARCH(Fuel_Rules!$A$6:$A$30,$E821))*ISNUMBER(SEARCH(Fuel_Rules!$B$6:$B$30,$F821))*(Fuel_Rules!$A$6:$A$30&lt;&gt;"")))&gt;0,"Plug-in hybrid",IF($G821="Diesel","Diesel","Gasoline"))</f>
        <v>Gasoline</v>
      </c>
    </row>
    <row r="822" spans="1:15" ht="15" customHeight="1" x14ac:dyDescent="0.25">
      <c r="A822" s="1">
        <v>2022</v>
      </c>
      <c r="B822" s="1" t="s">
        <v>293</v>
      </c>
      <c r="C822" s="1" t="s">
        <v>2797</v>
      </c>
      <c r="D822" s="1" t="s">
        <v>2798</v>
      </c>
      <c r="E822" s="1" t="s">
        <v>2732</v>
      </c>
      <c r="F822" s="1" t="s">
        <v>2799</v>
      </c>
      <c r="G822" s="1" t="s">
        <v>103</v>
      </c>
      <c r="H822" s="1" t="s">
        <v>437</v>
      </c>
      <c r="I822" s="1">
        <v>1.5</v>
      </c>
      <c r="J822" s="1">
        <v>2023</v>
      </c>
      <c r="K822" s="1">
        <v>83911</v>
      </c>
      <c r="L822" s="1">
        <v>0</v>
      </c>
      <c r="M822" s="1">
        <f t="array" ref="M822">SUMPRODUCT(MAX(ISNUMBER(SEARCH('Class Rules'!$B$6:$B$85,$E822))*ISNUMBER(SEARCH('Class Rules'!$C$6:$C$85,$F822))*'Class Rules'!$A$6:$A$85))</f>
        <v>0</v>
      </c>
      <c r="N822" s="1" t="str">
        <f t="array" ref="N822">IF($M822=0,'Class Rules'!$D$3,INDEX('Class Rules'!$D$6:$D$85,MATCH($M822,'Class Rules'!$A$6:$A$85,0)))</f>
        <v>Passenger LDV</v>
      </c>
      <c r="O822" s="1" t="str">
        <f t="array" ref="O822">IF(SUMPRODUCT(MAX(ISNUMBER(SEARCH(Fuel_Rules!$A$6:$A$30,$E822))*ISNUMBER(SEARCH(Fuel_Rules!$B$6:$B$30,$F822))*(Fuel_Rules!$A$6:$A$30&lt;&gt;"")))&gt;0,"Plug-in hybrid",IF($G822="Diesel","Diesel","Gasoline"))</f>
        <v>Gasoline</v>
      </c>
    </row>
    <row r="823" spans="1:15" ht="15" customHeight="1" x14ac:dyDescent="0.25">
      <c r="A823" s="1">
        <v>2022</v>
      </c>
      <c r="B823" s="1" t="s">
        <v>293</v>
      </c>
      <c r="C823" s="1" t="s">
        <v>2800</v>
      </c>
      <c r="D823" s="1" t="s">
        <v>2801</v>
      </c>
      <c r="E823" s="1" t="s">
        <v>2732</v>
      </c>
      <c r="F823" s="1" t="s">
        <v>2802</v>
      </c>
      <c r="G823" s="1" t="s">
        <v>103</v>
      </c>
      <c r="H823" s="1" t="s">
        <v>298</v>
      </c>
      <c r="I823" s="1">
        <v>1.5</v>
      </c>
      <c r="J823" s="1">
        <v>2023</v>
      </c>
      <c r="K823" s="1">
        <v>70685</v>
      </c>
      <c r="L823" s="1">
        <v>0</v>
      </c>
      <c r="M823" s="1">
        <f t="array" ref="M823">SUMPRODUCT(MAX(ISNUMBER(SEARCH('Class Rules'!$B$6:$B$85,$E823))*ISNUMBER(SEARCH('Class Rules'!$C$6:$C$85,$F823))*'Class Rules'!$A$6:$A$85))</f>
        <v>0</v>
      </c>
      <c r="N823" s="1" t="str">
        <f t="array" ref="N823">IF($M823=0,'Class Rules'!$D$3,INDEX('Class Rules'!$D$6:$D$85,MATCH($M823,'Class Rules'!$A$6:$A$85,0)))</f>
        <v>Passenger LDV</v>
      </c>
      <c r="O823" s="1" t="str">
        <f t="array" ref="O823">IF(SUMPRODUCT(MAX(ISNUMBER(SEARCH(Fuel_Rules!$A$6:$A$30,$E823))*ISNUMBER(SEARCH(Fuel_Rules!$B$6:$B$30,$F823))*(Fuel_Rules!$A$6:$A$30&lt;&gt;"")))&gt;0,"Plug-in hybrid",IF($G823="Diesel","Diesel","Gasoline"))</f>
        <v>Gasoline</v>
      </c>
    </row>
    <row r="824" spans="1:15" ht="15" customHeight="1" x14ac:dyDescent="0.25">
      <c r="A824" s="1">
        <v>2022</v>
      </c>
      <c r="B824" s="1" t="s">
        <v>293</v>
      </c>
      <c r="C824" s="1" t="s">
        <v>2803</v>
      </c>
      <c r="D824" s="1" t="s">
        <v>2804</v>
      </c>
      <c r="E824" s="1" t="s">
        <v>2732</v>
      </c>
      <c r="F824" s="1" t="s">
        <v>2805</v>
      </c>
      <c r="G824" s="1" t="s">
        <v>105</v>
      </c>
      <c r="H824" s="1" t="s">
        <v>437</v>
      </c>
      <c r="I824" s="1">
        <v>2.8</v>
      </c>
      <c r="J824" s="1">
        <v>2023</v>
      </c>
      <c r="K824" s="1">
        <v>352521</v>
      </c>
      <c r="L824" s="1">
        <v>0</v>
      </c>
      <c r="M824" s="1">
        <f t="array" ref="M824">SUMPRODUCT(MAX(ISNUMBER(SEARCH('Class Rules'!$B$6:$B$85,$E824))*ISNUMBER(SEARCH('Class Rules'!$C$6:$C$85,$F824))*'Class Rules'!$A$6:$A$85))</f>
        <v>0</v>
      </c>
      <c r="N824" s="1" t="str">
        <f t="array" ref="N824">IF($M824=0,'Class Rules'!$D$3,INDEX('Class Rules'!$D$6:$D$85,MATCH($M824,'Class Rules'!$A$6:$A$85,0)))</f>
        <v>Passenger LDV</v>
      </c>
      <c r="O824" s="1" t="str">
        <f t="array" ref="O824">IF(SUMPRODUCT(MAX(ISNUMBER(SEARCH(Fuel_Rules!$A$6:$A$30,$E824))*ISNUMBER(SEARCH(Fuel_Rules!$B$6:$B$30,$F824))*(Fuel_Rules!$A$6:$A$30&lt;&gt;"")))&gt;0,"Plug-in hybrid",IF($G824="Diesel","Diesel","Gasoline"))</f>
        <v>Diesel</v>
      </c>
    </row>
    <row r="825" spans="1:15" ht="15" customHeight="1" x14ac:dyDescent="0.25">
      <c r="A825" s="1">
        <v>2022</v>
      </c>
      <c r="B825" s="1" t="s">
        <v>293</v>
      </c>
      <c r="C825" s="1" t="s">
        <v>2806</v>
      </c>
      <c r="D825" s="1" t="s">
        <v>2807</v>
      </c>
      <c r="E825" s="1" t="s">
        <v>2732</v>
      </c>
      <c r="F825" s="1" t="s">
        <v>2808</v>
      </c>
      <c r="G825" s="1" t="s">
        <v>103</v>
      </c>
      <c r="H825" s="1" t="s">
        <v>437</v>
      </c>
      <c r="I825" s="1">
        <v>2.5</v>
      </c>
      <c r="J825" s="1">
        <v>2023</v>
      </c>
      <c r="K825" s="1">
        <v>255316</v>
      </c>
      <c r="L825" s="1">
        <v>0</v>
      </c>
      <c r="M825" s="1">
        <f t="array" ref="M825">SUMPRODUCT(MAX(ISNUMBER(SEARCH('Class Rules'!$B$6:$B$85,$E825))*ISNUMBER(SEARCH('Class Rules'!$C$6:$C$85,$F825))*'Class Rules'!$A$6:$A$85))</f>
        <v>0</v>
      </c>
      <c r="N825" s="1" t="str">
        <f t="array" ref="N825">IF($M825=0,'Class Rules'!$D$3,INDEX('Class Rules'!$D$6:$D$85,MATCH($M825,'Class Rules'!$A$6:$A$85,0)))</f>
        <v>Passenger LDV</v>
      </c>
      <c r="O825" s="1" t="str">
        <f t="array" ref="O825">IF(SUMPRODUCT(MAX(ISNUMBER(SEARCH(Fuel_Rules!$A$6:$A$30,$E825))*ISNUMBER(SEARCH(Fuel_Rules!$B$6:$B$30,$F825))*(Fuel_Rules!$A$6:$A$30&lt;&gt;"")))&gt;0,"Plug-in hybrid",IF($G825="Diesel","Diesel","Gasoline"))</f>
        <v>Gasoline</v>
      </c>
    </row>
    <row r="826" spans="1:15" ht="15" customHeight="1" x14ac:dyDescent="0.25">
      <c r="A826" s="1">
        <v>2022</v>
      </c>
      <c r="B826" s="1" t="s">
        <v>293</v>
      </c>
      <c r="C826" s="1" t="s">
        <v>2809</v>
      </c>
      <c r="D826" s="1" t="s">
        <v>2810</v>
      </c>
      <c r="E826" s="1" t="s">
        <v>2732</v>
      </c>
      <c r="F826" s="1" t="s">
        <v>2811</v>
      </c>
      <c r="G826" s="1" t="s">
        <v>103</v>
      </c>
      <c r="H826" s="1" t="s">
        <v>437</v>
      </c>
      <c r="I826" s="1">
        <v>2.5</v>
      </c>
      <c r="J826" s="1">
        <v>2023</v>
      </c>
      <c r="K826" s="1">
        <v>271554</v>
      </c>
      <c r="L826" s="1">
        <v>0</v>
      </c>
      <c r="M826" s="1">
        <f t="array" ref="M826">SUMPRODUCT(MAX(ISNUMBER(SEARCH('Class Rules'!$B$6:$B$85,$E826))*ISNUMBER(SEARCH('Class Rules'!$C$6:$C$85,$F826))*'Class Rules'!$A$6:$A$85))</f>
        <v>0</v>
      </c>
      <c r="N826" s="1" t="str">
        <f t="array" ref="N826">IF($M826=0,'Class Rules'!$D$3,INDEX('Class Rules'!$D$6:$D$85,MATCH($M826,'Class Rules'!$A$6:$A$85,0)))</f>
        <v>Passenger LDV</v>
      </c>
      <c r="O826" s="1" t="str">
        <f t="array" ref="O826">IF(SUMPRODUCT(MAX(ISNUMBER(SEARCH(Fuel_Rules!$A$6:$A$30,$E826))*ISNUMBER(SEARCH(Fuel_Rules!$B$6:$B$30,$F826))*(Fuel_Rules!$A$6:$A$30&lt;&gt;"")))&gt;0,"Plug-in hybrid",IF($G826="Diesel","Diesel","Gasoline"))</f>
        <v>Gasoline</v>
      </c>
    </row>
    <row r="827" spans="1:15" ht="15" customHeight="1" x14ac:dyDescent="0.25">
      <c r="A827" s="1">
        <v>2022</v>
      </c>
      <c r="B827" s="1" t="s">
        <v>293</v>
      </c>
      <c r="C827" s="1" t="s">
        <v>2812</v>
      </c>
      <c r="D827" s="1" t="s">
        <v>2813</v>
      </c>
      <c r="E827" s="1" t="s">
        <v>2732</v>
      </c>
      <c r="F827" s="1" t="s">
        <v>2814</v>
      </c>
      <c r="G827" s="1" t="s">
        <v>103</v>
      </c>
      <c r="H827" s="1" t="s">
        <v>437</v>
      </c>
      <c r="I827" s="1">
        <v>2</v>
      </c>
      <c r="J827" s="1">
        <v>2023</v>
      </c>
      <c r="K827" s="1">
        <v>136513</v>
      </c>
      <c r="L827" s="1">
        <v>0</v>
      </c>
      <c r="M827" s="1">
        <f t="array" ref="M827">SUMPRODUCT(MAX(ISNUMBER(SEARCH('Class Rules'!$B$6:$B$85,$E827))*ISNUMBER(SEARCH('Class Rules'!$C$6:$C$85,$F827))*'Class Rules'!$A$6:$A$85))</f>
        <v>0</v>
      </c>
      <c r="N827" s="1" t="str">
        <f t="array" ref="N827">IF($M827=0,'Class Rules'!$D$3,INDEX('Class Rules'!$D$6:$D$85,MATCH($M827,'Class Rules'!$A$6:$A$85,0)))</f>
        <v>Passenger LDV</v>
      </c>
      <c r="O827" s="1" t="str">
        <f t="array" ref="O827">IF(SUMPRODUCT(MAX(ISNUMBER(SEARCH(Fuel_Rules!$A$6:$A$30,$E827))*ISNUMBER(SEARCH(Fuel_Rules!$B$6:$B$30,$F827))*(Fuel_Rules!$A$6:$A$30&lt;&gt;"")))&gt;0,"Plug-in hybrid",IF($G827="Diesel","Diesel","Gasoline"))</f>
        <v>Gasoline</v>
      </c>
    </row>
    <row r="828" spans="1:15" ht="15" customHeight="1" x14ac:dyDescent="0.25">
      <c r="A828" s="1">
        <v>2022</v>
      </c>
      <c r="B828" s="1" t="s">
        <v>293</v>
      </c>
      <c r="C828" s="1" t="s">
        <v>2815</v>
      </c>
      <c r="D828" s="1" t="s">
        <v>2816</v>
      </c>
      <c r="E828" s="1" t="s">
        <v>2732</v>
      </c>
      <c r="F828" s="1" t="s">
        <v>2817</v>
      </c>
      <c r="G828" s="1" t="s">
        <v>103</v>
      </c>
      <c r="H828" s="1" t="s">
        <v>437</v>
      </c>
      <c r="I828" s="1">
        <v>1.8</v>
      </c>
      <c r="J828" s="1">
        <v>2023</v>
      </c>
      <c r="K828" s="1">
        <v>174624</v>
      </c>
      <c r="L828" s="1">
        <v>0</v>
      </c>
      <c r="M828" s="1">
        <f t="array" ref="M828">SUMPRODUCT(MAX(ISNUMBER(SEARCH('Class Rules'!$B$6:$B$85,$E828))*ISNUMBER(SEARCH('Class Rules'!$C$6:$C$85,$F828))*'Class Rules'!$A$6:$A$85))</f>
        <v>0</v>
      </c>
      <c r="N828" s="1" t="str">
        <f t="array" ref="N828">IF($M828=0,'Class Rules'!$D$3,INDEX('Class Rules'!$D$6:$D$85,MATCH($M828,'Class Rules'!$A$6:$A$85,0)))</f>
        <v>Passenger LDV</v>
      </c>
      <c r="O828" s="1" t="str">
        <f t="array" ref="O828">IF(SUMPRODUCT(MAX(ISNUMBER(SEARCH(Fuel_Rules!$A$6:$A$30,$E828))*ISNUMBER(SEARCH(Fuel_Rules!$B$6:$B$30,$F828))*(Fuel_Rules!$A$6:$A$30&lt;&gt;"")))&gt;0,"Plug-in hybrid",IF($G828="Diesel","Diesel","Gasoline"))</f>
        <v>Gasoline</v>
      </c>
    </row>
    <row r="829" spans="1:15" ht="15" customHeight="1" x14ac:dyDescent="0.25">
      <c r="A829" s="1">
        <v>2022</v>
      </c>
      <c r="B829" s="1" t="s">
        <v>293</v>
      </c>
      <c r="C829" s="1" t="s">
        <v>2818</v>
      </c>
      <c r="D829" s="1" t="s">
        <v>2819</v>
      </c>
      <c r="E829" s="1" t="s">
        <v>2732</v>
      </c>
      <c r="F829" s="1" t="s">
        <v>2820</v>
      </c>
      <c r="G829" s="1" t="s">
        <v>103</v>
      </c>
      <c r="H829" s="1" t="s">
        <v>437</v>
      </c>
      <c r="I829" s="1">
        <v>1.8</v>
      </c>
      <c r="J829" s="1">
        <v>2023</v>
      </c>
      <c r="K829" s="1">
        <v>183469</v>
      </c>
      <c r="L829" s="1">
        <v>0</v>
      </c>
      <c r="M829" s="1">
        <f t="array" ref="M829">SUMPRODUCT(MAX(ISNUMBER(SEARCH('Class Rules'!$B$6:$B$85,$E829))*ISNUMBER(SEARCH('Class Rules'!$C$6:$C$85,$F829))*'Class Rules'!$A$6:$A$85))</f>
        <v>0</v>
      </c>
      <c r="N829" s="1" t="str">
        <f t="array" ref="N829">IF($M829=0,'Class Rules'!$D$3,INDEX('Class Rules'!$D$6:$D$85,MATCH($M829,'Class Rules'!$A$6:$A$85,0)))</f>
        <v>Passenger LDV</v>
      </c>
      <c r="O829" s="1" t="str">
        <f t="array" ref="O829">IF(SUMPRODUCT(MAX(ISNUMBER(SEARCH(Fuel_Rules!$A$6:$A$30,$E829))*ISNUMBER(SEARCH(Fuel_Rules!$B$6:$B$30,$F829))*(Fuel_Rules!$A$6:$A$30&lt;&gt;"")))&gt;0,"Plug-in hybrid",IF($G829="Diesel","Diesel","Gasoline"))</f>
        <v>Gasoline</v>
      </c>
    </row>
    <row r="830" spans="1:15" ht="15" customHeight="1" x14ac:dyDescent="0.25">
      <c r="A830" s="1">
        <v>2022</v>
      </c>
      <c r="B830" s="1" t="s">
        <v>293</v>
      </c>
      <c r="C830" s="1" t="s">
        <v>2821</v>
      </c>
      <c r="D830" s="1" t="s">
        <v>2822</v>
      </c>
      <c r="E830" s="1" t="s">
        <v>2732</v>
      </c>
      <c r="F830" s="1" t="s">
        <v>2823</v>
      </c>
      <c r="G830" s="1" t="s">
        <v>103</v>
      </c>
      <c r="H830" s="1" t="s">
        <v>437</v>
      </c>
      <c r="I830" s="1">
        <v>1.3</v>
      </c>
      <c r="J830" s="1">
        <v>2023</v>
      </c>
      <c r="K830" s="1">
        <v>90146</v>
      </c>
      <c r="L830" s="1">
        <v>0</v>
      </c>
      <c r="M830" s="1">
        <f t="array" ref="M830">SUMPRODUCT(MAX(ISNUMBER(SEARCH('Class Rules'!$B$6:$B$85,$E830))*ISNUMBER(SEARCH('Class Rules'!$C$6:$C$85,$F830))*'Class Rules'!$A$6:$A$85))</f>
        <v>0</v>
      </c>
      <c r="N830" s="1" t="str">
        <f t="array" ref="N830">IF($M830=0,'Class Rules'!$D$3,INDEX('Class Rules'!$D$6:$D$85,MATCH($M830,'Class Rules'!$A$6:$A$85,0)))</f>
        <v>Passenger LDV</v>
      </c>
      <c r="O830" s="1" t="str">
        <f t="array" ref="O830">IF(SUMPRODUCT(MAX(ISNUMBER(SEARCH(Fuel_Rules!$A$6:$A$30,$E830))*ISNUMBER(SEARCH(Fuel_Rules!$B$6:$B$30,$F830))*(Fuel_Rules!$A$6:$A$30&lt;&gt;"")))&gt;0,"Plug-in hybrid",IF($G830="Diesel","Diesel","Gasoline"))</f>
        <v>Gasoline</v>
      </c>
    </row>
    <row r="831" spans="1:15" ht="15" customHeight="1" x14ac:dyDescent="0.25">
      <c r="A831" s="1">
        <v>2022</v>
      </c>
      <c r="B831" s="1" t="s">
        <v>293</v>
      </c>
      <c r="C831" s="1" t="s">
        <v>2824</v>
      </c>
      <c r="D831" s="1" t="s">
        <v>2825</v>
      </c>
      <c r="E831" s="1" t="s">
        <v>2732</v>
      </c>
      <c r="F831" s="1" t="s">
        <v>2826</v>
      </c>
      <c r="G831" s="1" t="s">
        <v>103</v>
      </c>
      <c r="H831" s="1" t="s">
        <v>437</v>
      </c>
      <c r="I831" s="1">
        <v>1.5</v>
      </c>
      <c r="J831" s="1">
        <v>2023</v>
      </c>
      <c r="K831" s="1">
        <v>94274</v>
      </c>
      <c r="L831" s="1">
        <v>0</v>
      </c>
      <c r="M831" s="1">
        <f t="array" ref="M831">SUMPRODUCT(MAX(ISNUMBER(SEARCH('Class Rules'!$B$6:$B$85,$E831))*ISNUMBER(SEARCH('Class Rules'!$C$6:$C$85,$F831))*'Class Rules'!$A$6:$A$85))</f>
        <v>0</v>
      </c>
      <c r="N831" s="1" t="str">
        <f t="array" ref="N831">IF($M831=0,'Class Rules'!$D$3,INDEX('Class Rules'!$D$6:$D$85,MATCH($M831,'Class Rules'!$A$6:$A$85,0)))</f>
        <v>Passenger LDV</v>
      </c>
      <c r="O831" s="1" t="str">
        <f t="array" ref="O831">IF(SUMPRODUCT(MAX(ISNUMBER(SEARCH(Fuel_Rules!$A$6:$A$30,$E831))*ISNUMBER(SEARCH(Fuel_Rules!$B$6:$B$30,$F831))*(Fuel_Rules!$A$6:$A$30&lt;&gt;"")))&gt;0,"Plug-in hybrid",IF($G831="Diesel","Diesel","Gasoline"))</f>
        <v>Gasoline</v>
      </c>
    </row>
    <row r="832" spans="1:15" ht="15" customHeight="1" x14ac:dyDescent="0.25">
      <c r="A832" s="1">
        <v>2022</v>
      </c>
      <c r="B832" s="1" t="s">
        <v>293</v>
      </c>
      <c r="C832" s="1" t="s">
        <v>2827</v>
      </c>
      <c r="D832" s="1" t="s">
        <v>2828</v>
      </c>
      <c r="E832" s="1" t="s">
        <v>2732</v>
      </c>
      <c r="F832" s="1" t="s">
        <v>2829</v>
      </c>
      <c r="G832" s="1" t="s">
        <v>103</v>
      </c>
      <c r="H832" s="1" t="s">
        <v>437</v>
      </c>
      <c r="I832" s="1">
        <v>1.5</v>
      </c>
      <c r="J832" s="1">
        <v>2023</v>
      </c>
      <c r="K832" s="1">
        <v>96570</v>
      </c>
      <c r="L832" s="1">
        <v>0</v>
      </c>
      <c r="M832" s="1">
        <f t="array" ref="M832">SUMPRODUCT(MAX(ISNUMBER(SEARCH('Class Rules'!$B$6:$B$85,$E832))*ISNUMBER(SEARCH('Class Rules'!$C$6:$C$85,$F832))*'Class Rules'!$A$6:$A$85))</f>
        <v>0</v>
      </c>
      <c r="N832" s="1" t="str">
        <f t="array" ref="N832">IF($M832=0,'Class Rules'!$D$3,INDEX('Class Rules'!$D$6:$D$85,MATCH($M832,'Class Rules'!$A$6:$A$85,0)))</f>
        <v>Passenger LDV</v>
      </c>
      <c r="O832" s="1" t="str">
        <f t="array" ref="O832">IF(SUMPRODUCT(MAX(ISNUMBER(SEARCH(Fuel_Rules!$A$6:$A$30,$E832))*ISNUMBER(SEARCH(Fuel_Rules!$B$6:$B$30,$F832))*(Fuel_Rules!$A$6:$A$30&lt;&gt;"")))&gt;0,"Plug-in hybrid",IF($G832="Diesel","Diesel","Gasoline"))</f>
        <v>Gasoline</v>
      </c>
    </row>
    <row r="833" spans="1:15" ht="15" customHeight="1" x14ac:dyDescent="0.25">
      <c r="A833" s="1">
        <v>2022</v>
      </c>
      <c r="B833" s="1" t="s">
        <v>293</v>
      </c>
      <c r="C833" s="1" t="s">
        <v>2830</v>
      </c>
      <c r="D833" s="1" t="s">
        <v>2831</v>
      </c>
      <c r="E833" s="1" t="s">
        <v>2732</v>
      </c>
      <c r="F833" s="1" t="s">
        <v>2832</v>
      </c>
      <c r="G833" s="1" t="s">
        <v>103</v>
      </c>
      <c r="H833" s="1" t="s">
        <v>437</v>
      </c>
      <c r="I833" s="1">
        <v>1.5</v>
      </c>
      <c r="J833" s="1">
        <v>2023</v>
      </c>
      <c r="K833" s="1">
        <v>100662</v>
      </c>
      <c r="L833" s="1">
        <v>0</v>
      </c>
      <c r="M833" s="1">
        <f t="array" ref="M833">SUMPRODUCT(MAX(ISNUMBER(SEARCH('Class Rules'!$B$6:$B$85,$E833))*ISNUMBER(SEARCH('Class Rules'!$C$6:$C$85,$F833))*'Class Rules'!$A$6:$A$85))</f>
        <v>0</v>
      </c>
      <c r="N833" s="1" t="str">
        <f t="array" ref="N833">IF($M833=0,'Class Rules'!$D$3,INDEX('Class Rules'!$D$6:$D$85,MATCH($M833,'Class Rules'!$A$6:$A$85,0)))</f>
        <v>Passenger LDV</v>
      </c>
      <c r="O833" s="1" t="str">
        <f t="array" ref="O833">IF(SUMPRODUCT(MAX(ISNUMBER(SEARCH(Fuel_Rules!$A$6:$A$30,$E833))*ISNUMBER(SEARCH(Fuel_Rules!$B$6:$B$30,$F833))*(Fuel_Rules!$A$6:$A$30&lt;&gt;"")))&gt;0,"Plug-in hybrid",IF($G833="Diesel","Diesel","Gasoline"))</f>
        <v>Gasoline</v>
      </c>
    </row>
    <row r="834" spans="1:15" ht="15" customHeight="1" x14ac:dyDescent="0.25">
      <c r="A834" s="1">
        <v>2022</v>
      </c>
      <c r="B834" s="1" t="s">
        <v>293</v>
      </c>
      <c r="C834" s="1" t="s">
        <v>2833</v>
      </c>
      <c r="D834" s="1" t="s">
        <v>2834</v>
      </c>
      <c r="E834" s="1" t="s">
        <v>2732</v>
      </c>
      <c r="F834" s="1" t="s">
        <v>2835</v>
      </c>
      <c r="G834" s="1" t="s">
        <v>103</v>
      </c>
      <c r="H834" s="1" t="s">
        <v>437</v>
      </c>
      <c r="I834" s="1">
        <v>1.5</v>
      </c>
      <c r="J834" s="1">
        <v>2023</v>
      </c>
      <c r="K834" s="1">
        <v>103845</v>
      </c>
      <c r="L834" s="1">
        <v>0</v>
      </c>
      <c r="M834" s="1">
        <f t="array" ref="M834">SUMPRODUCT(MAX(ISNUMBER(SEARCH('Class Rules'!$B$6:$B$85,$E834))*ISNUMBER(SEARCH('Class Rules'!$C$6:$C$85,$F834))*'Class Rules'!$A$6:$A$85))</f>
        <v>0</v>
      </c>
      <c r="N834" s="1" t="str">
        <f t="array" ref="N834">IF($M834=0,'Class Rules'!$D$3,INDEX('Class Rules'!$D$6:$D$85,MATCH($M834,'Class Rules'!$A$6:$A$85,0)))</f>
        <v>Passenger LDV</v>
      </c>
      <c r="O834" s="1" t="str">
        <f t="array" ref="O834">IF(SUMPRODUCT(MAX(ISNUMBER(SEARCH(Fuel_Rules!$A$6:$A$30,$E834))*ISNUMBER(SEARCH(Fuel_Rules!$B$6:$B$30,$F834))*(Fuel_Rules!$A$6:$A$30&lt;&gt;"")))&gt;0,"Plug-in hybrid",IF($G834="Diesel","Diesel","Gasoline"))</f>
        <v>Gasoline</v>
      </c>
    </row>
    <row r="835" spans="1:15" ht="15" customHeight="1" x14ac:dyDescent="0.25">
      <c r="A835" s="1">
        <v>2022</v>
      </c>
      <c r="B835" s="1" t="s">
        <v>293</v>
      </c>
      <c r="C835" s="1" t="s">
        <v>2836</v>
      </c>
      <c r="D835" s="1" t="s">
        <v>2837</v>
      </c>
      <c r="E835" s="1" t="s">
        <v>2732</v>
      </c>
      <c r="F835" s="1" t="s">
        <v>2838</v>
      </c>
      <c r="G835" s="1" t="s">
        <v>103</v>
      </c>
      <c r="H835" s="1" t="s">
        <v>437</v>
      </c>
      <c r="I835" s="1">
        <v>1.5</v>
      </c>
      <c r="J835" s="1">
        <v>2023</v>
      </c>
      <c r="K835" s="1">
        <v>107104</v>
      </c>
      <c r="L835" s="1">
        <v>0</v>
      </c>
      <c r="M835" s="1">
        <f t="array" ref="M835">SUMPRODUCT(MAX(ISNUMBER(SEARCH('Class Rules'!$B$6:$B$85,$E835))*ISNUMBER(SEARCH('Class Rules'!$C$6:$C$85,$F835))*'Class Rules'!$A$6:$A$85))</f>
        <v>0</v>
      </c>
      <c r="N835" s="1" t="str">
        <f t="array" ref="N835">IF($M835=0,'Class Rules'!$D$3,INDEX('Class Rules'!$D$6:$D$85,MATCH($M835,'Class Rules'!$A$6:$A$85,0)))</f>
        <v>Passenger LDV</v>
      </c>
      <c r="O835" s="1" t="str">
        <f t="array" ref="O835">IF(SUMPRODUCT(MAX(ISNUMBER(SEARCH(Fuel_Rules!$A$6:$A$30,$E835))*ISNUMBER(SEARCH(Fuel_Rules!$B$6:$B$30,$F835))*(Fuel_Rules!$A$6:$A$30&lt;&gt;"")))&gt;0,"Plug-in hybrid",IF($G835="Diesel","Diesel","Gasoline"))</f>
        <v>Gasoline</v>
      </c>
    </row>
    <row r="836" spans="1:15" ht="15" customHeight="1" x14ac:dyDescent="0.25">
      <c r="A836" s="1">
        <v>2022</v>
      </c>
      <c r="B836" s="1" t="s">
        <v>293</v>
      </c>
      <c r="C836" s="1" t="s">
        <v>2839</v>
      </c>
      <c r="D836" s="1" t="s">
        <v>2840</v>
      </c>
      <c r="E836" s="1" t="s">
        <v>2732</v>
      </c>
      <c r="F836" s="1" t="s">
        <v>2841</v>
      </c>
      <c r="G836" s="1" t="s">
        <v>103</v>
      </c>
      <c r="H836" s="1" t="s">
        <v>437</v>
      </c>
      <c r="I836" s="1">
        <v>1.5</v>
      </c>
      <c r="J836" s="1">
        <v>2023</v>
      </c>
      <c r="K836" s="1">
        <v>107824</v>
      </c>
      <c r="L836" s="1">
        <v>0</v>
      </c>
      <c r="M836" s="1">
        <f t="array" ref="M836">SUMPRODUCT(MAX(ISNUMBER(SEARCH('Class Rules'!$B$6:$B$85,$E836))*ISNUMBER(SEARCH('Class Rules'!$C$6:$C$85,$F836))*'Class Rules'!$A$6:$A$85))</f>
        <v>0</v>
      </c>
      <c r="N836" s="1" t="str">
        <f t="array" ref="N836">IF($M836=0,'Class Rules'!$D$3,INDEX('Class Rules'!$D$6:$D$85,MATCH($M836,'Class Rules'!$A$6:$A$85,0)))</f>
        <v>Passenger LDV</v>
      </c>
      <c r="O836" s="1" t="str">
        <f t="array" ref="O836">IF(SUMPRODUCT(MAX(ISNUMBER(SEARCH(Fuel_Rules!$A$6:$A$30,$E836))*ISNUMBER(SEARCH(Fuel_Rules!$B$6:$B$30,$F836))*(Fuel_Rules!$A$6:$A$30&lt;&gt;"")))&gt;0,"Plug-in hybrid",IF($G836="Diesel","Diesel","Gasoline"))</f>
        <v>Gasoline</v>
      </c>
    </row>
    <row r="837" spans="1:15" ht="15" customHeight="1" x14ac:dyDescent="0.25">
      <c r="A837" s="1">
        <v>2022</v>
      </c>
      <c r="B837" s="1" t="s">
        <v>293</v>
      </c>
      <c r="C837" s="1" t="s">
        <v>2842</v>
      </c>
      <c r="D837" s="1" t="s">
        <v>2843</v>
      </c>
      <c r="E837" s="1" t="s">
        <v>2732</v>
      </c>
      <c r="F837" s="1" t="s">
        <v>2844</v>
      </c>
      <c r="G837" s="1" t="s">
        <v>103</v>
      </c>
      <c r="H837" s="1" t="s">
        <v>437</v>
      </c>
      <c r="I837" s="1">
        <v>1.5</v>
      </c>
      <c r="J837" s="1">
        <v>2023</v>
      </c>
      <c r="K837" s="1">
        <v>110236</v>
      </c>
      <c r="L837" s="1">
        <v>0</v>
      </c>
      <c r="M837" s="1">
        <f t="array" ref="M837">SUMPRODUCT(MAX(ISNUMBER(SEARCH('Class Rules'!$B$6:$B$85,$E837))*ISNUMBER(SEARCH('Class Rules'!$C$6:$C$85,$F837))*'Class Rules'!$A$6:$A$85))</f>
        <v>0</v>
      </c>
      <c r="N837" s="1" t="str">
        <f t="array" ref="N837">IF($M837=0,'Class Rules'!$D$3,INDEX('Class Rules'!$D$6:$D$85,MATCH($M837,'Class Rules'!$A$6:$A$85,0)))</f>
        <v>Passenger LDV</v>
      </c>
      <c r="O837" s="1" t="str">
        <f t="array" ref="O837">IF(SUMPRODUCT(MAX(ISNUMBER(SEARCH(Fuel_Rules!$A$6:$A$30,$E837))*ISNUMBER(SEARCH(Fuel_Rules!$B$6:$B$30,$F837))*(Fuel_Rules!$A$6:$A$30&lt;&gt;"")))&gt;0,"Plug-in hybrid",IF($G837="Diesel","Diesel","Gasoline"))</f>
        <v>Gasoline</v>
      </c>
    </row>
    <row r="838" spans="1:15" ht="15" customHeight="1" x14ac:dyDescent="0.25">
      <c r="A838" s="1">
        <v>2022</v>
      </c>
      <c r="B838" s="1" t="s">
        <v>293</v>
      </c>
      <c r="C838" s="1" t="s">
        <v>2845</v>
      </c>
      <c r="D838" s="1" t="s">
        <v>2846</v>
      </c>
      <c r="E838" s="1" t="s">
        <v>2732</v>
      </c>
      <c r="F838" s="1" t="s">
        <v>2847</v>
      </c>
      <c r="G838" s="1" t="s">
        <v>103</v>
      </c>
      <c r="H838" s="1" t="s">
        <v>437</v>
      </c>
      <c r="I838" s="1">
        <v>1.5</v>
      </c>
      <c r="J838" s="1">
        <v>2023</v>
      </c>
      <c r="K838" s="1">
        <v>114491</v>
      </c>
      <c r="L838" s="1">
        <v>0</v>
      </c>
      <c r="M838" s="1">
        <f t="array" ref="M838">SUMPRODUCT(MAX(ISNUMBER(SEARCH('Class Rules'!$B$6:$B$85,$E838))*ISNUMBER(SEARCH('Class Rules'!$C$6:$C$85,$F838))*'Class Rules'!$A$6:$A$85))</f>
        <v>0</v>
      </c>
      <c r="N838" s="1" t="str">
        <f t="array" ref="N838">IF($M838=0,'Class Rules'!$D$3,INDEX('Class Rules'!$D$6:$D$85,MATCH($M838,'Class Rules'!$A$6:$A$85,0)))</f>
        <v>Passenger LDV</v>
      </c>
      <c r="O838" s="1" t="str">
        <f t="array" ref="O838">IF(SUMPRODUCT(MAX(ISNUMBER(SEARCH(Fuel_Rules!$A$6:$A$30,$E838))*ISNUMBER(SEARCH(Fuel_Rules!$B$6:$B$30,$F838))*(Fuel_Rules!$A$6:$A$30&lt;&gt;"")))&gt;0,"Plug-in hybrid",IF($G838="Diesel","Diesel","Gasoline"))</f>
        <v>Gasoline</v>
      </c>
    </row>
    <row r="839" spans="1:15" ht="15" customHeight="1" x14ac:dyDescent="0.25">
      <c r="A839" s="1">
        <v>2022</v>
      </c>
      <c r="B839" s="1" t="s">
        <v>293</v>
      </c>
      <c r="C839" s="1" t="s">
        <v>2848</v>
      </c>
      <c r="D839" s="1" t="s">
        <v>2849</v>
      </c>
      <c r="E839" s="1" t="s">
        <v>2732</v>
      </c>
      <c r="F839" s="1" t="s">
        <v>2850</v>
      </c>
      <c r="G839" s="1" t="s">
        <v>103</v>
      </c>
      <c r="H839" s="1" t="s">
        <v>437</v>
      </c>
      <c r="I839" s="1">
        <v>4</v>
      </c>
      <c r="J839" s="1">
        <v>2023</v>
      </c>
      <c r="K839" s="1">
        <v>217451</v>
      </c>
      <c r="L839" s="1">
        <v>0</v>
      </c>
      <c r="M839" s="1">
        <f t="array" ref="M839">SUMPRODUCT(MAX(ISNUMBER(SEARCH('Class Rules'!$B$6:$B$85,$E839))*ISNUMBER(SEARCH('Class Rules'!$C$6:$C$85,$F839))*'Class Rules'!$A$6:$A$85))</f>
        <v>12</v>
      </c>
      <c r="N839" s="1" t="str">
        <f t="array" ref="N839">IF($M839=0,'Class Rules'!$D$3,INDEX('Class Rules'!$D$6:$D$85,MATCH($M839,'Class Rules'!$A$6:$A$85,0)))</f>
        <v>Freight LDV</v>
      </c>
      <c r="O839" s="1" t="str">
        <f t="array" ref="O839">IF(SUMPRODUCT(MAX(ISNUMBER(SEARCH(Fuel_Rules!$A$6:$A$30,$E839))*ISNUMBER(SEARCH(Fuel_Rules!$B$6:$B$30,$F839))*(Fuel_Rules!$A$6:$A$30&lt;&gt;"")))&gt;0,"Plug-in hybrid",IF($G839="Diesel","Diesel","Gasoline"))</f>
        <v>Gasoline</v>
      </c>
    </row>
    <row r="840" spans="1:15" ht="15" customHeight="1" x14ac:dyDescent="0.25">
      <c r="A840" s="1">
        <v>2022</v>
      </c>
      <c r="B840" s="1" t="s">
        <v>293</v>
      </c>
      <c r="C840" s="1" t="s">
        <v>2851</v>
      </c>
      <c r="D840" s="1" t="s">
        <v>2852</v>
      </c>
      <c r="E840" s="1" t="s">
        <v>2732</v>
      </c>
      <c r="F840" s="1" t="s">
        <v>2853</v>
      </c>
      <c r="G840" s="1" t="s">
        <v>103</v>
      </c>
      <c r="H840" s="1" t="s">
        <v>437</v>
      </c>
      <c r="I840" s="1">
        <v>2.5</v>
      </c>
      <c r="J840" s="1">
        <v>2023</v>
      </c>
      <c r="K840" s="1">
        <v>292670</v>
      </c>
      <c r="L840" s="1">
        <v>0</v>
      </c>
      <c r="M840" s="1">
        <f t="array" ref="M840">SUMPRODUCT(MAX(ISNUMBER(SEARCH('Class Rules'!$B$6:$B$85,$E840))*ISNUMBER(SEARCH('Class Rules'!$C$6:$C$85,$F840))*'Class Rules'!$A$6:$A$85))</f>
        <v>0</v>
      </c>
      <c r="N840" s="1" t="str">
        <f t="array" ref="N840">IF($M840=0,'Class Rules'!$D$3,INDEX('Class Rules'!$D$6:$D$85,MATCH($M840,'Class Rules'!$A$6:$A$85,0)))</f>
        <v>Passenger LDV</v>
      </c>
      <c r="O840" s="1" t="str">
        <f t="array" ref="O840">IF(SUMPRODUCT(MAX(ISNUMBER(SEARCH(Fuel_Rules!$A$6:$A$30,$E840))*ISNUMBER(SEARCH(Fuel_Rules!$B$6:$B$30,$F840))*(Fuel_Rules!$A$6:$A$30&lt;&gt;"")))&gt;0,"Plug-in hybrid",IF($G840="Diesel","Diesel","Gasoline"))</f>
        <v>Gasoline</v>
      </c>
    </row>
    <row r="841" spans="1:15" ht="15" customHeight="1" x14ac:dyDescent="0.25">
      <c r="A841" s="1">
        <v>2022</v>
      </c>
      <c r="B841" s="1" t="s">
        <v>293</v>
      </c>
      <c r="C841" s="1" t="s">
        <v>2854</v>
      </c>
      <c r="D841" s="1" t="s">
        <v>2855</v>
      </c>
      <c r="E841" s="1" t="s">
        <v>2732</v>
      </c>
      <c r="F841" s="1" t="s">
        <v>2856</v>
      </c>
      <c r="G841" s="1" t="s">
        <v>103</v>
      </c>
      <c r="H841" s="1" t="s">
        <v>437</v>
      </c>
      <c r="I841" s="1">
        <v>2.5</v>
      </c>
      <c r="J841" s="1">
        <v>2023</v>
      </c>
      <c r="K841" s="1">
        <v>247103</v>
      </c>
      <c r="L841" s="1">
        <v>0</v>
      </c>
      <c r="M841" s="1">
        <f t="array" ref="M841">SUMPRODUCT(MAX(ISNUMBER(SEARCH('Class Rules'!$B$6:$B$85,$E841))*ISNUMBER(SEARCH('Class Rules'!$C$6:$C$85,$F841))*'Class Rules'!$A$6:$A$85))</f>
        <v>0</v>
      </c>
      <c r="N841" s="1" t="str">
        <f t="array" ref="N841">IF($M841=0,'Class Rules'!$D$3,INDEX('Class Rules'!$D$6:$D$85,MATCH($M841,'Class Rules'!$A$6:$A$85,0)))</f>
        <v>Passenger LDV</v>
      </c>
      <c r="O841" s="1" t="str">
        <f t="array" ref="O841">IF(SUMPRODUCT(MAX(ISNUMBER(SEARCH(Fuel_Rules!$A$6:$A$30,$E841))*ISNUMBER(SEARCH(Fuel_Rules!$B$6:$B$30,$F841))*(Fuel_Rules!$A$6:$A$30&lt;&gt;"")))&gt;0,"Plug-in hybrid",IF($G841="Diesel","Diesel","Gasoline"))</f>
        <v>Gasoline</v>
      </c>
    </row>
    <row r="842" spans="1:15" ht="15" customHeight="1" x14ac:dyDescent="0.25">
      <c r="A842" s="1">
        <v>2022</v>
      </c>
      <c r="B842" s="1" t="s">
        <v>293</v>
      </c>
      <c r="C842" s="1" t="s">
        <v>2857</v>
      </c>
      <c r="D842" s="1" t="s">
        <v>2858</v>
      </c>
      <c r="E842" s="1" t="s">
        <v>2732</v>
      </c>
      <c r="F842" s="1" t="s">
        <v>2859</v>
      </c>
      <c r="G842" s="1" t="s">
        <v>103</v>
      </c>
      <c r="H842" s="1" t="s">
        <v>437</v>
      </c>
      <c r="I842" s="1">
        <v>1.5</v>
      </c>
      <c r="J842" s="1">
        <v>2023</v>
      </c>
      <c r="K842" s="1">
        <v>98074</v>
      </c>
      <c r="L842" s="1">
        <v>0</v>
      </c>
      <c r="M842" s="1">
        <f t="array" ref="M842">SUMPRODUCT(MAX(ISNUMBER(SEARCH('Class Rules'!$B$6:$B$85,$E842))*ISNUMBER(SEARCH('Class Rules'!$C$6:$C$85,$F842))*'Class Rules'!$A$6:$A$85))</f>
        <v>0</v>
      </c>
      <c r="N842" s="1" t="str">
        <f t="array" ref="N842">IF($M842=0,'Class Rules'!$D$3,INDEX('Class Rules'!$D$6:$D$85,MATCH($M842,'Class Rules'!$A$6:$A$85,0)))</f>
        <v>Passenger LDV</v>
      </c>
      <c r="O842" s="1" t="str">
        <f t="array" ref="O842">IF(SUMPRODUCT(MAX(ISNUMBER(SEARCH(Fuel_Rules!$A$6:$A$30,$E842))*ISNUMBER(SEARCH(Fuel_Rules!$B$6:$B$30,$F842))*(Fuel_Rules!$A$6:$A$30&lt;&gt;"")))&gt;0,"Plug-in hybrid",IF($G842="Diesel","Diesel","Gasoline"))</f>
        <v>Gasoline</v>
      </c>
    </row>
    <row r="843" spans="1:15" ht="15" customHeight="1" x14ac:dyDescent="0.25">
      <c r="A843" s="1">
        <v>2022</v>
      </c>
      <c r="B843" s="1" t="s">
        <v>293</v>
      </c>
      <c r="C843" s="1" t="s">
        <v>2860</v>
      </c>
      <c r="D843" s="1" t="s">
        <v>2861</v>
      </c>
      <c r="E843" s="1" t="s">
        <v>2732</v>
      </c>
      <c r="F843" s="1" t="s">
        <v>2862</v>
      </c>
      <c r="G843" s="1" t="s">
        <v>103</v>
      </c>
      <c r="H843" s="1" t="s">
        <v>437</v>
      </c>
      <c r="I843" s="1">
        <v>2</v>
      </c>
      <c r="J843" s="1">
        <v>2023</v>
      </c>
      <c r="K843" s="1">
        <v>174790</v>
      </c>
      <c r="L843" s="1">
        <v>0</v>
      </c>
      <c r="M843" s="1">
        <f t="array" ref="M843">SUMPRODUCT(MAX(ISNUMBER(SEARCH('Class Rules'!$B$6:$B$85,$E843))*ISNUMBER(SEARCH('Class Rules'!$C$6:$C$85,$F843))*'Class Rules'!$A$6:$A$85))</f>
        <v>0</v>
      </c>
      <c r="N843" s="1" t="str">
        <f t="array" ref="N843">IF($M843=0,'Class Rules'!$D$3,INDEX('Class Rules'!$D$6:$D$85,MATCH($M843,'Class Rules'!$A$6:$A$85,0)))</f>
        <v>Passenger LDV</v>
      </c>
      <c r="O843" s="1" t="str">
        <f t="array" ref="O843">IF(SUMPRODUCT(MAX(ISNUMBER(SEARCH(Fuel_Rules!$A$6:$A$30,$E843))*ISNUMBER(SEARCH(Fuel_Rules!$B$6:$B$30,$F843))*(Fuel_Rules!$A$6:$A$30&lt;&gt;"")))&gt;0,"Plug-in hybrid",IF($G843="Diesel","Diesel","Gasoline"))</f>
        <v>Gasoline</v>
      </c>
    </row>
    <row r="844" spans="1:15" ht="15" customHeight="1" x14ac:dyDescent="0.25">
      <c r="A844" s="1">
        <v>2022</v>
      </c>
      <c r="B844" s="1" t="s">
        <v>293</v>
      </c>
      <c r="C844" s="1" t="s">
        <v>2863</v>
      </c>
      <c r="D844" s="1" t="s">
        <v>2864</v>
      </c>
      <c r="E844" s="1" t="s">
        <v>2732</v>
      </c>
      <c r="F844" s="1" t="s">
        <v>2865</v>
      </c>
      <c r="G844" s="1" t="s">
        <v>103</v>
      </c>
      <c r="H844" s="1" t="s">
        <v>437</v>
      </c>
      <c r="I844" s="1">
        <v>1.8</v>
      </c>
      <c r="J844" s="1">
        <v>2023</v>
      </c>
      <c r="K844" s="1">
        <v>194822</v>
      </c>
      <c r="L844" s="1">
        <v>0</v>
      </c>
      <c r="M844" s="1">
        <f t="array" ref="M844">SUMPRODUCT(MAX(ISNUMBER(SEARCH('Class Rules'!$B$6:$B$85,$E844))*ISNUMBER(SEARCH('Class Rules'!$C$6:$C$85,$F844))*'Class Rules'!$A$6:$A$85))</f>
        <v>0</v>
      </c>
      <c r="N844" s="1" t="str">
        <f t="array" ref="N844">IF($M844=0,'Class Rules'!$D$3,INDEX('Class Rules'!$D$6:$D$85,MATCH($M844,'Class Rules'!$A$6:$A$85,0)))</f>
        <v>Passenger LDV</v>
      </c>
      <c r="O844" s="1" t="str">
        <f t="array" ref="O844">IF(SUMPRODUCT(MAX(ISNUMBER(SEARCH(Fuel_Rules!$A$6:$A$30,$E844))*ISNUMBER(SEARCH(Fuel_Rules!$B$6:$B$30,$F844))*(Fuel_Rules!$A$6:$A$30&lt;&gt;"")))&gt;0,"Plug-in hybrid",IF($G844="Diesel","Diesel","Gasoline"))</f>
        <v>Gasoline</v>
      </c>
    </row>
    <row r="845" spans="1:15" ht="15" customHeight="1" x14ac:dyDescent="0.25">
      <c r="A845" s="1">
        <v>2022</v>
      </c>
      <c r="B845" s="1" t="s">
        <v>293</v>
      </c>
      <c r="C845" s="1" t="s">
        <v>2866</v>
      </c>
      <c r="D845" s="1" t="s">
        <v>2867</v>
      </c>
      <c r="E845" s="1" t="s">
        <v>2732</v>
      </c>
      <c r="F845" s="1" t="s">
        <v>2868</v>
      </c>
      <c r="G845" s="1" t="s">
        <v>103</v>
      </c>
      <c r="H845" s="1" t="s">
        <v>437</v>
      </c>
      <c r="I845" s="1">
        <v>2</v>
      </c>
      <c r="J845" s="1">
        <v>2023</v>
      </c>
      <c r="K845" s="1">
        <v>157450</v>
      </c>
      <c r="L845" s="1">
        <v>0</v>
      </c>
      <c r="M845" s="1">
        <f t="array" ref="M845">SUMPRODUCT(MAX(ISNUMBER(SEARCH('Class Rules'!$B$6:$B$85,$E845))*ISNUMBER(SEARCH('Class Rules'!$C$6:$C$85,$F845))*'Class Rules'!$A$6:$A$85))</f>
        <v>0</v>
      </c>
      <c r="N845" s="1" t="str">
        <f t="array" ref="N845">IF($M845=0,'Class Rules'!$D$3,INDEX('Class Rules'!$D$6:$D$85,MATCH($M845,'Class Rules'!$A$6:$A$85,0)))</f>
        <v>Passenger LDV</v>
      </c>
      <c r="O845" s="1" t="str">
        <f t="array" ref="O845">IF(SUMPRODUCT(MAX(ISNUMBER(SEARCH(Fuel_Rules!$A$6:$A$30,$E845))*ISNUMBER(SEARCH(Fuel_Rules!$B$6:$B$30,$F845))*(Fuel_Rules!$A$6:$A$30&lt;&gt;"")))&gt;0,"Plug-in hybrid",IF($G845="Diesel","Diesel","Gasoline"))</f>
        <v>Gasoline</v>
      </c>
    </row>
    <row r="846" spans="1:15" ht="15" customHeight="1" x14ac:dyDescent="0.25">
      <c r="A846" s="1">
        <v>2022</v>
      </c>
      <c r="B846" s="1" t="s">
        <v>293</v>
      </c>
      <c r="C846" s="1" t="s">
        <v>2869</v>
      </c>
      <c r="D846" s="1" t="s">
        <v>2870</v>
      </c>
      <c r="E846" s="1" t="s">
        <v>2732</v>
      </c>
      <c r="F846" s="1" t="s">
        <v>2871</v>
      </c>
      <c r="G846" s="1" t="s">
        <v>103</v>
      </c>
      <c r="H846" s="1" t="s">
        <v>437</v>
      </c>
      <c r="I846" s="1">
        <v>1.8</v>
      </c>
      <c r="J846" s="1">
        <v>2023</v>
      </c>
      <c r="K846" s="1">
        <v>206440</v>
      </c>
      <c r="L846" s="1">
        <v>0</v>
      </c>
      <c r="M846" s="1">
        <f t="array" ref="M846">SUMPRODUCT(MAX(ISNUMBER(SEARCH('Class Rules'!$B$6:$B$85,$E846))*ISNUMBER(SEARCH('Class Rules'!$C$6:$C$85,$F846))*'Class Rules'!$A$6:$A$85))</f>
        <v>0</v>
      </c>
      <c r="N846" s="1" t="str">
        <f t="array" ref="N846">IF($M846=0,'Class Rules'!$D$3,INDEX('Class Rules'!$D$6:$D$85,MATCH($M846,'Class Rules'!$A$6:$A$85,0)))</f>
        <v>Passenger LDV</v>
      </c>
      <c r="O846" s="1" t="str">
        <f t="array" ref="O846">IF(SUMPRODUCT(MAX(ISNUMBER(SEARCH(Fuel_Rules!$A$6:$A$30,$E846))*ISNUMBER(SEARCH(Fuel_Rules!$B$6:$B$30,$F846))*(Fuel_Rules!$A$6:$A$30&lt;&gt;"")))&gt;0,"Plug-in hybrid",IF($G846="Diesel","Diesel","Gasoline"))</f>
        <v>Gasoline</v>
      </c>
    </row>
    <row r="847" spans="1:15" ht="15" customHeight="1" x14ac:dyDescent="0.25">
      <c r="A847" s="1">
        <v>2022</v>
      </c>
      <c r="B847" s="1" t="s">
        <v>293</v>
      </c>
      <c r="C847" s="1" t="s">
        <v>2872</v>
      </c>
      <c r="D847" s="1" t="s">
        <v>2873</v>
      </c>
      <c r="E847" s="1" t="s">
        <v>2732</v>
      </c>
      <c r="F847" s="1" t="s">
        <v>2874</v>
      </c>
      <c r="G847" s="1" t="s">
        <v>103</v>
      </c>
      <c r="H847" s="1" t="s">
        <v>437</v>
      </c>
      <c r="I847" s="1">
        <v>2</v>
      </c>
      <c r="J847" s="1">
        <v>2023</v>
      </c>
      <c r="K847" s="1">
        <v>168647</v>
      </c>
      <c r="L847" s="1">
        <v>0</v>
      </c>
      <c r="M847" s="1">
        <f t="array" ref="M847">SUMPRODUCT(MAX(ISNUMBER(SEARCH('Class Rules'!$B$6:$B$85,$E847))*ISNUMBER(SEARCH('Class Rules'!$C$6:$C$85,$F847))*'Class Rules'!$A$6:$A$85))</f>
        <v>0</v>
      </c>
      <c r="N847" s="1" t="str">
        <f t="array" ref="N847">IF($M847=0,'Class Rules'!$D$3,INDEX('Class Rules'!$D$6:$D$85,MATCH($M847,'Class Rules'!$A$6:$A$85,0)))</f>
        <v>Passenger LDV</v>
      </c>
      <c r="O847" s="1" t="str">
        <f t="array" ref="O847">IF(SUMPRODUCT(MAX(ISNUMBER(SEARCH(Fuel_Rules!$A$6:$A$30,$E847))*ISNUMBER(SEARCH(Fuel_Rules!$B$6:$B$30,$F847))*(Fuel_Rules!$A$6:$A$30&lt;&gt;"")))&gt;0,"Plug-in hybrid",IF($G847="Diesel","Diesel","Gasoline"))</f>
        <v>Gasoline</v>
      </c>
    </row>
    <row r="848" spans="1:15" ht="15" customHeight="1" x14ac:dyDescent="0.25">
      <c r="A848" s="1">
        <v>2022</v>
      </c>
      <c r="B848" s="1" t="s">
        <v>293</v>
      </c>
      <c r="C848" s="1" t="s">
        <v>2875</v>
      </c>
      <c r="D848" s="1" t="s">
        <v>2876</v>
      </c>
      <c r="E848" s="1" t="s">
        <v>2732</v>
      </c>
      <c r="F848" s="1" t="s">
        <v>2877</v>
      </c>
      <c r="G848" s="1" t="s">
        <v>103</v>
      </c>
      <c r="H848" s="1" t="s">
        <v>437</v>
      </c>
      <c r="I848" s="1">
        <v>1.8</v>
      </c>
      <c r="J848" s="1">
        <v>2023</v>
      </c>
      <c r="K848" s="1">
        <v>202796</v>
      </c>
      <c r="L848" s="1">
        <v>0</v>
      </c>
      <c r="M848" s="1">
        <f t="array" ref="M848">SUMPRODUCT(MAX(ISNUMBER(SEARCH('Class Rules'!$B$6:$B$85,$E848))*ISNUMBER(SEARCH('Class Rules'!$C$6:$C$85,$F848))*'Class Rules'!$A$6:$A$85))</f>
        <v>0</v>
      </c>
      <c r="N848" s="1" t="str">
        <f t="array" ref="N848">IF($M848=0,'Class Rules'!$D$3,INDEX('Class Rules'!$D$6:$D$85,MATCH($M848,'Class Rules'!$A$6:$A$85,0)))</f>
        <v>Passenger LDV</v>
      </c>
      <c r="O848" s="1" t="str">
        <f t="array" ref="O848">IF(SUMPRODUCT(MAX(ISNUMBER(SEARCH(Fuel_Rules!$A$6:$A$30,$E848))*ISNUMBER(SEARCH(Fuel_Rules!$B$6:$B$30,$F848))*(Fuel_Rules!$A$6:$A$30&lt;&gt;"")))&gt;0,"Plug-in hybrid",IF($G848="Diesel","Diesel","Gasoline"))</f>
        <v>Gasoline</v>
      </c>
    </row>
    <row r="849" spans="1:15" ht="15" customHeight="1" x14ac:dyDescent="0.25">
      <c r="A849" s="1">
        <v>2022</v>
      </c>
      <c r="B849" s="1" t="s">
        <v>293</v>
      </c>
      <c r="C849" s="1" t="s">
        <v>2878</v>
      </c>
      <c r="D849" s="1" t="s">
        <v>2879</v>
      </c>
      <c r="E849" s="1" t="s">
        <v>2732</v>
      </c>
      <c r="F849" s="1" t="s">
        <v>2880</v>
      </c>
      <c r="G849" s="1" t="s">
        <v>105</v>
      </c>
      <c r="H849" s="1" t="s">
        <v>437</v>
      </c>
      <c r="I849" s="1">
        <v>2.8</v>
      </c>
      <c r="J849" s="1">
        <v>2023</v>
      </c>
      <c r="K849" s="1">
        <v>421441</v>
      </c>
      <c r="L849" s="1">
        <v>0</v>
      </c>
      <c r="M849" s="1">
        <f t="array" ref="M849">SUMPRODUCT(MAX(ISNUMBER(SEARCH('Class Rules'!$B$6:$B$85,$E849))*ISNUMBER(SEARCH('Class Rules'!$C$6:$C$85,$F849))*'Class Rules'!$A$6:$A$85))</f>
        <v>0</v>
      </c>
      <c r="N849" s="1" t="str">
        <f t="array" ref="N849">IF($M849=0,'Class Rules'!$D$3,INDEX('Class Rules'!$D$6:$D$85,MATCH($M849,'Class Rules'!$A$6:$A$85,0)))</f>
        <v>Passenger LDV</v>
      </c>
      <c r="O849" s="1" t="str">
        <f t="array" ref="O849">IF(SUMPRODUCT(MAX(ISNUMBER(SEARCH(Fuel_Rules!$A$6:$A$30,$E849))*ISNUMBER(SEARCH(Fuel_Rules!$B$6:$B$30,$F849))*(Fuel_Rules!$A$6:$A$30&lt;&gt;"")))&gt;0,"Plug-in hybrid",IF($G849="Diesel","Diesel","Gasoline"))</f>
        <v>Diesel</v>
      </c>
    </row>
    <row r="850" spans="1:15" ht="15" customHeight="1" x14ac:dyDescent="0.25">
      <c r="A850" s="1">
        <v>2022</v>
      </c>
      <c r="B850" s="1" t="s">
        <v>293</v>
      </c>
      <c r="C850" s="1" t="s">
        <v>2881</v>
      </c>
      <c r="D850" s="1" t="s">
        <v>2882</v>
      </c>
      <c r="E850" s="1" t="s">
        <v>2732</v>
      </c>
      <c r="F850" s="1" t="s">
        <v>2883</v>
      </c>
      <c r="G850" s="1" t="s">
        <v>105</v>
      </c>
      <c r="H850" s="1" t="s">
        <v>437</v>
      </c>
      <c r="I850" s="1">
        <v>2.8</v>
      </c>
      <c r="J850" s="1">
        <v>2023</v>
      </c>
      <c r="K850" s="1">
        <v>419865</v>
      </c>
      <c r="L850" s="1">
        <v>0</v>
      </c>
      <c r="M850" s="1">
        <f t="array" ref="M850">SUMPRODUCT(MAX(ISNUMBER(SEARCH('Class Rules'!$B$6:$B$85,$E850))*ISNUMBER(SEARCH('Class Rules'!$C$6:$C$85,$F850))*'Class Rules'!$A$6:$A$85))</f>
        <v>0</v>
      </c>
      <c r="N850" s="1" t="str">
        <f t="array" ref="N850">IF($M850=0,'Class Rules'!$D$3,INDEX('Class Rules'!$D$6:$D$85,MATCH($M850,'Class Rules'!$A$6:$A$85,0)))</f>
        <v>Passenger LDV</v>
      </c>
      <c r="O850" s="1" t="str">
        <f t="array" ref="O850">IF(SUMPRODUCT(MAX(ISNUMBER(SEARCH(Fuel_Rules!$A$6:$A$30,$E850))*ISNUMBER(SEARCH(Fuel_Rules!$B$6:$B$30,$F850))*(Fuel_Rules!$A$6:$A$30&lt;&gt;"")))&gt;0,"Plug-in hybrid",IF($G850="Diesel","Diesel","Gasoline"))</f>
        <v>Diesel</v>
      </c>
    </row>
    <row r="851" spans="1:15" ht="15" customHeight="1" x14ac:dyDescent="0.25">
      <c r="A851" s="1">
        <v>2022</v>
      </c>
      <c r="B851" s="1" t="s">
        <v>293</v>
      </c>
      <c r="C851" s="1" t="s">
        <v>2884</v>
      </c>
      <c r="D851" s="1" t="s">
        <v>2885</v>
      </c>
      <c r="E851" s="1" t="s">
        <v>2886</v>
      </c>
      <c r="F851" s="1" t="s">
        <v>2887</v>
      </c>
      <c r="G851" s="1" t="s">
        <v>105</v>
      </c>
      <c r="H851" s="1" t="s">
        <v>298</v>
      </c>
      <c r="I851" s="1">
        <v>3.2</v>
      </c>
      <c r="J851" s="1">
        <v>2023</v>
      </c>
      <c r="K851" s="1">
        <v>184525</v>
      </c>
      <c r="L851" s="1">
        <v>0</v>
      </c>
      <c r="M851" s="1">
        <f t="array" ref="M851">SUMPRODUCT(MAX(ISNUMBER(SEARCH('Class Rules'!$B$6:$B$85,$E851))*ISNUMBER(SEARCH('Class Rules'!$C$6:$C$85,$F851))*'Class Rules'!$A$6:$A$85))</f>
        <v>0</v>
      </c>
      <c r="N851" s="1" t="str">
        <f t="array" ref="N851">IF($M851=0,'Class Rules'!$D$3,INDEX('Class Rules'!$D$6:$D$85,MATCH($M851,'Class Rules'!$A$6:$A$85,0)))</f>
        <v>Passenger LDV</v>
      </c>
      <c r="O851" s="1" t="str">
        <f t="array" ref="O851">IF(SUMPRODUCT(MAX(ISNUMBER(SEARCH(Fuel_Rules!$A$6:$A$30,$E851))*ISNUMBER(SEARCH(Fuel_Rules!$B$6:$B$30,$F851))*(Fuel_Rules!$A$6:$A$30&lt;&gt;"")))&gt;0,"Plug-in hybrid",IF($G851="Diesel","Diesel","Gasoline"))</f>
        <v>Diesel</v>
      </c>
    </row>
    <row r="852" spans="1:15" ht="15" customHeight="1" x14ac:dyDescent="0.25">
      <c r="A852" s="1">
        <v>2022</v>
      </c>
      <c r="B852" s="1" t="s">
        <v>293</v>
      </c>
      <c r="C852" s="1" t="s">
        <v>2888</v>
      </c>
      <c r="D852" s="1" t="s">
        <v>2889</v>
      </c>
      <c r="E852" s="1" t="s">
        <v>2886</v>
      </c>
      <c r="F852" s="1" t="s">
        <v>2890</v>
      </c>
      <c r="G852" s="1" t="s">
        <v>105</v>
      </c>
      <c r="H852" s="1" t="s">
        <v>437</v>
      </c>
      <c r="I852" s="1">
        <v>3.2</v>
      </c>
      <c r="J852" s="1">
        <v>2023</v>
      </c>
      <c r="K852" s="1">
        <v>227454</v>
      </c>
      <c r="L852" s="1">
        <v>0</v>
      </c>
      <c r="M852" s="1">
        <f t="array" ref="M852">SUMPRODUCT(MAX(ISNUMBER(SEARCH('Class Rules'!$B$6:$B$85,$E852))*ISNUMBER(SEARCH('Class Rules'!$C$6:$C$85,$F852))*'Class Rules'!$A$6:$A$85))</f>
        <v>0</v>
      </c>
      <c r="N852" s="1" t="str">
        <f t="array" ref="N852">IF($M852=0,'Class Rules'!$D$3,INDEX('Class Rules'!$D$6:$D$85,MATCH($M852,'Class Rules'!$A$6:$A$85,0)))</f>
        <v>Passenger LDV</v>
      </c>
      <c r="O852" s="1" t="str">
        <f t="array" ref="O852">IF(SUMPRODUCT(MAX(ISNUMBER(SEARCH(Fuel_Rules!$A$6:$A$30,$E852))*ISNUMBER(SEARCH(Fuel_Rules!$B$6:$B$30,$F852))*(Fuel_Rules!$A$6:$A$30&lt;&gt;"")))&gt;0,"Plug-in hybrid",IF($G852="Diesel","Diesel","Gasoline"))</f>
        <v>Diesel</v>
      </c>
    </row>
    <row r="853" spans="1:15" ht="15" customHeight="1" x14ac:dyDescent="0.25">
      <c r="A853" s="1">
        <v>2022</v>
      </c>
      <c r="B853" s="1" t="s">
        <v>293</v>
      </c>
      <c r="C853" s="1" t="s">
        <v>2891</v>
      </c>
      <c r="D853" s="1" t="s">
        <v>2892</v>
      </c>
      <c r="E853" s="1" t="s">
        <v>2886</v>
      </c>
      <c r="F853" s="1" t="s">
        <v>2893</v>
      </c>
      <c r="G853" s="1" t="s">
        <v>105</v>
      </c>
      <c r="H853" s="1" t="s">
        <v>298</v>
      </c>
      <c r="I853" s="1">
        <v>3.2</v>
      </c>
      <c r="J853" s="1">
        <v>2023</v>
      </c>
      <c r="K853" s="1">
        <v>218565</v>
      </c>
      <c r="L853" s="1">
        <v>0</v>
      </c>
      <c r="M853" s="1">
        <f t="array" ref="M853">SUMPRODUCT(MAX(ISNUMBER(SEARCH('Class Rules'!$B$6:$B$85,$E853))*ISNUMBER(SEARCH('Class Rules'!$C$6:$C$85,$F853))*'Class Rules'!$A$6:$A$85))</f>
        <v>0</v>
      </c>
      <c r="N853" s="1" t="str">
        <f t="array" ref="N853">IF($M853=0,'Class Rules'!$D$3,INDEX('Class Rules'!$D$6:$D$85,MATCH($M853,'Class Rules'!$A$6:$A$85,0)))</f>
        <v>Passenger LDV</v>
      </c>
      <c r="O853" s="1" t="str">
        <f t="array" ref="O853">IF(SUMPRODUCT(MAX(ISNUMBER(SEARCH(Fuel_Rules!$A$6:$A$30,$E853))*ISNUMBER(SEARCH(Fuel_Rules!$B$6:$B$30,$F853))*(Fuel_Rules!$A$6:$A$30&lt;&gt;"")))&gt;0,"Plug-in hybrid",IF($G853="Diesel","Diesel","Gasoline"))</f>
        <v>Diesel</v>
      </c>
    </row>
    <row r="854" spans="1:15" ht="15" customHeight="1" x14ac:dyDescent="0.25">
      <c r="A854" s="1">
        <v>2022</v>
      </c>
      <c r="B854" s="1" t="s">
        <v>293</v>
      </c>
      <c r="C854" s="1" t="s">
        <v>2894</v>
      </c>
      <c r="D854" s="1" t="s">
        <v>2895</v>
      </c>
      <c r="E854" s="1" t="s">
        <v>2886</v>
      </c>
      <c r="F854" s="1" t="s">
        <v>2896</v>
      </c>
      <c r="G854" s="1" t="s">
        <v>105</v>
      </c>
      <c r="H854" s="1" t="s">
        <v>437</v>
      </c>
      <c r="I854" s="1">
        <v>3.2</v>
      </c>
      <c r="J854" s="1">
        <v>2023</v>
      </c>
      <c r="K854" s="1">
        <v>217451</v>
      </c>
      <c r="L854" s="1">
        <v>0</v>
      </c>
      <c r="M854" s="1">
        <f t="array" ref="M854">SUMPRODUCT(MAX(ISNUMBER(SEARCH('Class Rules'!$B$6:$B$85,$E854))*ISNUMBER(SEARCH('Class Rules'!$C$6:$C$85,$F854))*'Class Rules'!$A$6:$A$85))</f>
        <v>0</v>
      </c>
      <c r="N854" s="1" t="str">
        <f t="array" ref="N854">IF($M854=0,'Class Rules'!$D$3,INDEX('Class Rules'!$D$6:$D$85,MATCH($M854,'Class Rules'!$A$6:$A$85,0)))</f>
        <v>Passenger LDV</v>
      </c>
      <c r="O854" s="1" t="str">
        <f t="array" ref="O854">IF(SUMPRODUCT(MAX(ISNUMBER(SEARCH(Fuel_Rules!$A$6:$A$30,$E854))*ISNUMBER(SEARCH(Fuel_Rules!$B$6:$B$30,$F854))*(Fuel_Rules!$A$6:$A$30&lt;&gt;"")))&gt;0,"Plug-in hybrid",IF($G854="Diesel","Diesel","Gasoline"))</f>
        <v>Diesel</v>
      </c>
    </row>
    <row r="855" spans="1:15" ht="15" customHeight="1" x14ac:dyDescent="0.25">
      <c r="A855" s="1">
        <v>2022</v>
      </c>
      <c r="B855" s="1" t="s">
        <v>293</v>
      </c>
      <c r="C855" s="1" t="s">
        <v>2897</v>
      </c>
      <c r="D855" s="1" t="s">
        <v>2898</v>
      </c>
      <c r="E855" s="1" t="s">
        <v>2886</v>
      </c>
      <c r="F855" s="1" t="s">
        <v>2899</v>
      </c>
      <c r="G855" s="1" t="s">
        <v>105</v>
      </c>
      <c r="H855" s="1" t="s">
        <v>437</v>
      </c>
      <c r="I855" s="1">
        <v>3.2</v>
      </c>
      <c r="J855" s="1">
        <v>2023</v>
      </c>
      <c r="K855" s="1">
        <v>230287</v>
      </c>
      <c r="L855" s="1">
        <v>0</v>
      </c>
      <c r="M855" s="1">
        <f t="array" ref="M855">SUMPRODUCT(MAX(ISNUMBER(SEARCH('Class Rules'!$B$6:$B$85,$E855))*ISNUMBER(SEARCH('Class Rules'!$C$6:$C$85,$F855))*'Class Rules'!$A$6:$A$85))</f>
        <v>0</v>
      </c>
      <c r="N855" s="1" t="str">
        <f t="array" ref="N855">IF($M855=0,'Class Rules'!$D$3,INDEX('Class Rules'!$D$6:$D$85,MATCH($M855,'Class Rules'!$A$6:$A$85,0)))</f>
        <v>Passenger LDV</v>
      </c>
      <c r="O855" s="1" t="str">
        <f t="array" ref="O855">IF(SUMPRODUCT(MAX(ISNUMBER(SEARCH(Fuel_Rules!$A$6:$A$30,$E855))*ISNUMBER(SEARCH(Fuel_Rules!$B$6:$B$30,$F855))*(Fuel_Rules!$A$6:$A$30&lt;&gt;"")))&gt;0,"Plug-in hybrid",IF($G855="Diesel","Diesel","Gasoline"))</f>
        <v>Diesel</v>
      </c>
    </row>
    <row r="856" spans="1:15" ht="15" customHeight="1" x14ac:dyDescent="0.25">
      <c r="A856" s="1">
        <v>2022</v>
      </c>
      <c r="B856" s="1" t="s">
        <v>293</v>
      </c>
      <c r="C856" s="1" t="s">
        <v>2900</v>
      </c>
      <c r="D856" s="1" t="s">
        <v>2901</v>
      </c>
      <c r="E856" s="1" t="s">
        <v>2886</v>
      </c>
      <c r="F856" s="1" t="s">
        <v>2902</v>
      </c>
      <c r="G856" s="1" t="s">
        <v>105</v>
      </c>
      <c r="H856" s="1" t="s">
        <v>298</v>
      </c>
      <c r="I856" s="1">
        <v>3.2</v>
      </c>
      <c r="J856" s="1">
        <v>2023</v>
      </c>
      <c r="K856" s="1">
        <v>220454</v>
      </c>
      <c r="L856" s="1">
        <v>0</v>
      </c>
      <c r="M856" s="1">
        <f t="array" ref="M856">SUMPRODUCT(MAX(ISNUMBER(SEARCH('Class Rules'!$B$6:$B$85,$E856))*ISNUMBER(SEARCH('Class Rules'!$C$6:$C$85,$F856))*'Class Rules'!$A$6:$A$85))</f>
        <v>0</v>
      </c>
      <c r="N856" s="1" t="str">
        <f t="array" ref="N856">IF($M856=0,'Class Rules'!$D$3,INDEX('Class Rules'!$D$6:$D$85,MATCH($M856,'Class Rules'!$A$6:$A$85,0)))</f>
        <v>Passenger LDV</v>
      </c>
      <c r="O856" s="1" t="str">
        <f t="array" ref="O856">IF(SUMPRODUCT(MAX(ISNUMBER(SEARCH(Fuel_Rules!$A$6:$A$30,$E856))*ISNUMBER(SEARCH(Fuel_Rules!$B$6:$B$30,$F856))*(Fuel_Rules!$A$6:$A$30&lt;&gt;"")))&gt;0,"Plug-in hybrid",IF($G856="Diesel","Diesel","Gasoline"))</f>
        <v>Diesel</v>
      </c>
    </row>
    <row r="857" spans="1:15" ht="15" customHeight="1" x14ac:dyDescent="0.25">
      <c r="A857" s="1">
        <v>2022</v>
      </c>
      <c r="B857" s="1" t="s">
        <v>293</v>
      </c>
      <c r="C857" s="1" t="s">
        <v>2903</v>
      </c>
      <c r="D857" s="1" t="s">
        <v>2904</v>
      </c>
      <c r="E857" s="1" t="s">
        <v>2886</v>
      </c>
      <c r="F857" s="1" t="s">
        <v>2905</v>
      </c>
      <c r="G857" s="1" t="s">
        <v>105</v>
      </c>
      <c r="H857" s="1" t="s">
        <v>298</v>
      </c>
      <c r="I857" s="1">
        <v>3.2</v>
      </c>
      <c r="J857" s="1">
        <v>2023</v>
      </c>
      <c r="K857" s="1">
        <v>202121</v>
      </c>
      <c r="L857" s="1">
        <v>0</v>
      </c>
      <c r="M857" s="1">
        <f t="array" ref="M857">SUMPRODUCT(MAX(ISNUMBER(SEARCH('Class Rules'!$B$6:$B$85,$E857))*ISNUMBER(SEARCH('Class Rules'!$C$6:$C$85,$F857))*'Class Rules'!$A$6:$A$85))</f>
        <v>0</v>
      </c>
      <c r="N857" s="1" t="str">
        <f t="array" ref="N857">IF($M857=0,'Class Rules'!$D$3,INDEX('Class Rules'!$D$6:$D$85,MATCH($M857,'Class Rules'!$A$6:$A$85,0)))</f>
        <v>Passenger LDV</v>
      </c>
      <c r="O857" s="1" t="str">
        <f t="array" ref="O857">IF(SUMPRODUCT(MAX(ISNUMBER(SEARCH(Fuel_Rules!$A$6:$A$30,$E857))*ISNUMBER(SEARCH(Fuel_Rules!$B$6:$B$30,$F857))*(Fuel_Rules!$A$6:$A$30&lt;&gt;"")))&gt;0,"Plug-in hybrid",IF($G857="Diesel","Diesel","Gasoline"))</f>
        <v>Diesel</v>
      </c>
    </row>
    <row r="858" spans="1:15" ht="15" customHeight="1" x14ac:dyDescent="0.25">
      <c r="A858" s="1">
        <v>2022</v>
      </c>
      <c r="B858" s="1" t="s">
        <v>293</v>
      </c>
      <c r="C858" s="1" t="s">
        <v>2906</v>
      </c>
      <c r="D858" s="1" t="s">
        <v>2907</v>
      </c>
      <c r="E858" s="1" t="s">
        <v>2908</v>
      </c>
      <c r="F858" s="1" t="s">
        <v>2909</v>
      </c>
      <c r="G858" s="1" t="s">
        <v>105</v>
      </c>
      <c r="H858" s="1" t="s">
        <v>298</v>
      </c>
      <c r="I858" s="1">
        <v>2</v>
      </c>
      <c r="J858" s="1">
        <v>2023</v>
      </c>
      <c r="K858" s="1">
        <v>156320</v>
      </c>
      <c r="L858" s="1">
        <v>0</v>
      </c>
      <c r="M858" s="1">
        <f t="array" ref="M858">SUMPRODUCT(MAX(ISNUMBER(SEARCH('Class Rules'!$B$6:$B$85,$E858))*ISNUMBER(SEARCH('Class Rules'!$C$6:$C$85,$F858))*'Class Rules'!$A$6:$A$85))</f>
        <v>19</v>
      </c>
      <c r="N858" s="1" t="str">
        <f t="array" ref="N858">IF($M858=0,'Class Rules'!$D$3,INDEX('Class Rules'!$D$6:$D$85,MATCH($M858,'Class Rules'!$A$6:$A$85,0)))</f>
        <v>Freight LDV</v>
      </c>
      <c r="O858" s="1" t="str">
        <f t="array" ref="O858">IF(SUMPRODUCT(MAX(ISNUMBER(SEARCH(Fuel_Rules!$A$6:$A$30,$E858))*ISNUMBER(SEARCH(Fuel_Rules!$B$6:$B$30,$F858))*(Fuel_Rules!$A$6:$A$30&lt;&gt;"")))&gt;0,"Plug-in hybrid",IF($G858="Diesel","Diesel","Gasoline"))</f>
        <v>Diesel</v>
      </c>
    </row>
    <row r="859" spans="1:15" ht="15" customHeight="1" x14ac:dyDescent="0.25">
      <c r="A859" s="1">
        <v>2022</v>
      </c>
      <c r="B859" s="1" t="s">
        <v>293</v>
      </c>
      <c r="C859" s="1" t="s">
        <v>2910</v>
      </c>
      <c r="D859" s="1" t="s">
        <v>2911</v>
      </c>
      <c r="E859" s="1" t="s">
        <v>2908</v>
      </c>
      <c r="F859" s="1" t="s">
        <v>2912</v>
      </c>
      <c r="G859" s="1" t="s">
        <v>105</v>
      </c>
      <c r="H859" s="1" t="s">
        <v>437</v>
      </c>
      <c r="I859" s="1">
        <v>2</v>
      </c>
      <c r="J859" s="1">
        <v>2023</v>
      </c>
      <c r="K859" s="1">
        <v>277442</v>
      </c>
      <c r="L859" s="1">
        <v>0</v>
      </c>
      <c r="M859" s="1">
        <f t="array" ref="M859">SUMPRODUCT(MAX(ISNUMBER(SEARCH('Class Rules'!$B$6:$B$85,$E859))*ISNUMBER(SEARCH('Class Rules'!$C$6:$C$85,$F859))*'Class Rules'!$A$6:$A$85))</f>
        <v>19</v>
      </c>
      <c r="N859" s="1" t="str">
        <f t="array" ref="N859">IF($M859=0,'Class Rules'!$D$3,INDEX('Class Rules'!$D$6:$D$85,MATCH($M859,'Class Rules'!$A$6:$A$85,0)))</f>
        <v>Freight LDV</v>
      </c>
      <c r="O859" s="1" t="str">
        <f t="array" ref="O859">IF(SUMPRODUCT(MAX(ISNUMBER(SEARCH(Fuel_Rules!$A$6:$A$30,$E859))*ISNUMBER(SEARCH(Fuel_Rules!$B$6:$B$30,$F859))*(Fuel_Rules!$A$6:$A$30&lt;&gt;"")))&gt;0,"Plug-in hybrid",IF($G859="Diesel","Diesel","Gasoline"))</f>
        <v>Diesel</v>
      </c>
    </row>
    <row r="860" spans="1:15" ht="15" customHeight="1" x14ac:dyDescent="0.25">
      <c r="A860" s="1">
        <v>2022</v>
      </c>
      <c r="B860" s="1" t="s">
        <v>293</v>
      </c>
      <c r="C860" s="1" t="s">
        <v>2913</v>
      </c>
      <c r="D860" s="1" t="s">
        <v>2914</v>
      </c>
      <c r="E860" s="1" t="s">
        <v>2908</v>
      </c>
      <c r="F860" s="1" t="s">
        <v>2915</v>
      </c>
      <c r="G860" s="1" t="s">
        <v>103</v>
      </c>
      <c r="H860" s="1" t="s">
        <v>298</v>
      </c>
      <c r="I860" s="1">
        <v>1.6</v>
      </c>
      <c r="J860" s="1">
        <v>2023</v>
      </c>
      <c r="K860" s="1">
        <v>89343</v>
      </c>
      <c r="L860" s="1">
        <v>0</v>
      </c>
      <c r="M860" s="1">
        <f t="array" ref="M860">SUMPRODUCT(MAX(ISNUMBER(SEARCH('Class Rules'!$B$6:$B$85,$E860))*ISNUMBER(SEARCH('Class Rules'!$C$6:$C$85,$F860))*'Class Rules'!$A$6:$A$85))</f>
        <v>18</v>
      </c>
      <c r="N860" s="1" t="str">
        <f t="array" ref="N860">IF($M860=0,'Class Rules'!$D$3,INDEX('Class Rules'!$D$6:$D$85,MATCH($M860,'Class Rules'!$A$6:$A$85,0)))</f>
        <v>Freight LDV</v>
      </c>
      <c r="O860" s="1" t="str">
        <f t="array" ref="O860">IF(SUMPRODUCT(MAX(ISNUMBER(SEARCH(Fuel_Rules!$A$6:$A$30,$E860))*ISNUMBER(SEARCH(Fuel_Rules!$B$6:$B$30,$F860))*(Fuel_Rules!$A$6:$A$30&lt;&gt;"")))&gt;0,"Plug-in hybrid",IF($G860="Diesel","Diesel","Gasoline"))</f>
        <v>Gasoline</v>
      </c>
    </row>
    <row r="861" spans="1:15" ht="15" customHeight="1" x14ac:dyDescent="0.25">
      <c r="A861" s="1">
        <v>2022</v>
      </c>
      <c r="B861" s="1" t="s">
        <v>293</v>
      </c>
      <c r="C861" s="1" t="s">
        <v>2916</v>
      </c>
      <c r="D861" s="1" t="s">
        <v>2917</v>
      </c>
      <c r="E861" s="1" t="s">
        <v>2908</v>
      </c>
      <c r="F861" s="1" t="s">
        <v>2918</v>
      </c>
      <c r="G861" s="1" t="s">
        <v>103</v>
      </c>
      <c r="H861" s="1" t="s">
        <v>298</v>
      </c>
      <c r="I861" s="1">
        <v>1.6</v>
      </c>
      <c r="J861" s="1">
        <v>2023</v>
      </c>
      <c r="K861" s="1">
        <v>113934</v>
      </c>
      <c r="L861" s="1">
        <v>0</v>
      </c>
      <c r="M861" s="1">
        <f t="array" ref="M861">SUMPRODUCT(MAX(ISNUMBER(SEARCH('Class Rules'!$B$6:$B$85,$E861))*ISNUMBER(SEARCH('Class Rules'!$C$6:$C$85,$F861))*'Class Rules'!$A$6:$A$85))</f>
        <v>18</v>
      </c>
      <c r="N861" s="1" t="str">
        <f t="array" ref="N861">IF($M861=0,'Class Rules'!$D$3,INDEX('Class Rules'!$D$6:$D$85,MATCH($M861,'Class Rules'!$A$6:$A$85,0)))</f>
        <v>Freight LDV</v>
      </c>
      <c r="O861" s="1" t="str">
        <f t="array" ref="O861">IF(SUMPRODUCT(MAX(ISNUMBER(SEARCH(Fuel_Rules!$A$6:$A$30,$E861))*ISNUMBER(SEARCH(Fuel_Rules!$B$6:$B$30,$F861))*(Fuel_Rules!$A$6:$A$30&lt;&gt;"")))&gt;0,"Plug-in hybrid",IF($G861="Diesel","Diesel","Gasoline"))</f>
        <v>Gasoline</v>
      </c>
    </row>
    <row r="862" spans="1:15" ht="15" customHeight="1" x14ac:dyDescent="0.25">
      <c r="A862" s="1">
        <v>2022</v>
      </c>
      <c r="B862" s="1" t="s">
        <v>293</v>
      </c>
      <c r="C862" s="1" t="s">
        <v>2919</v>
      </c>
      <c r="D862" s="1" t="s">
        <v>2920</v>
      </c>
      <c r="E862" s="1" t="s">
        <v>2908</v>
      </c>
      <c r="F862" s="1" t="s">
        <v>2921</v>
      </c>
      <c r="G862" s="1" t="s">
        <v>103</v>
      </c>
      <c r="H862" s="1" t="s">
        <v>298</v>
      </c>
      <c r="I862" s="1">
        <v>1.6</v>
      </c>
      <c r="J862" s="1">
        <v>2023</v>
      </c>
      <c r="K862" s="1">
        <v>77322</v>
      </c>
      <c r="L862" s="1">
        <v>0</v>
      </c>
      <c r="M862" s="1">
        <f t="array" ref="M862">SUMPRODUCT(MAX(ISNUMBER(SEARCH('Class Rules'!$B$6:$B$85,$E862))*ISNUMBER(SEARCH('Class Rules'!$C$6:$C$85,$F862))*'Class Rules'!$A$6:$A$85))</f>
        <v>18</v>
      </c>
      <c r="N862" s="1" t="str">
        <f t="array" ref="N862">IF($M862=0,'Class Rules'!$D$3,INDEX('Class Rules'!$D$6:$D$85,MATCH($M862,'Class Rules'!$A$6:$A$85,0)))</f>
        <v>Freight LDV</v>
      </c>
      <c r="O862" s="1" t="str">
        <f t="array" ref="O862">IF(SUMPRODUCT(MAX(ISNUMBER(SEARCH(Fuel_Rules!$A$6:$A$30,$E862))*ISNUMBER(SEARCH(Fuel_Rules!$B$6:$B$30,$F862))*(Fuel_Rules!$A$6:$A$30&lt;&gt;"")))&gt;0,"Plug-in hybrid",IF($G862="Diesel","Diesel","Gasoline"))</f>
        <v>Gasoline</v>
      </c>
    </row>
    <row r="863" spans="1:15" ht="15" customHeight="1" x14ac:dyDescent="0.25">
      <c r="A863" s="1">
        <v>2022</v>
      </c>
      <c r="B863" s="1" t="s">
        <v>293</v>
      </c>
      <c r="C863" s="1" t="s">
        <v>2922</v>
      </c>
      <c r="D863" s="1" t="s">
        <v>2923</v>
      </c>
      <c r="E863" s="1" t="s">
        <v>2908</v>
      </c>
      <c r="F863" s="1" t="s">
        <v>2924</v>
      </c>
      <c r="G863" s="1" t="s">
        <v>103</v>
      </c>
      <c r="H863" s="1" t="s">
        <v>298</v>
      </c>
      <c r="I863" s="1">
        <v>1.6</v>
      </c>
      <c r="J863" s="1">
        <v>2023</v>
      </c>
      <c r="K863" s="1">
        <v>94048</v>
      </c>
      <c r="L863" s="1">
        <v>0</v>
      </c>
      <c r="M863" s="1">
        <f t="array" ref="M863">SUMPRODUCT(MAX(ISNUMBER(SEARCH('Class Rules'!$B$6:$B$85,$E863))*ISNUMBER(SEARCH('Class Rules'!$C$6:$C$85,$F863))*'Class Rules'!$A$6:$A$85))</f>
        <v>18</v>
      </c>
      <c r="N863" s="1" t="str">
        <f t="array" ref="N863">IF($M863=0,'Class Rules'!$D$3,INDEX('Class Rules'!$D$6:$D$85,MATCH($M863,'Class Rules'!$A$6:$A$85,0)))</f>
        <v>Freight LDV</v>
      </c>
      <c r="O863" s="1" t="str">
        <f t="array" ref="O863">IF(SUMPRODUCT(MAX(ISNUMBER(SEARCH(Fuel_Rules!$A$6:$A$30,$E863))*ISNUMBER(SEARCH(Fuel_Rules!$B$6:$B$30,$F863))*(Fuel_Rules!$A$6:$A$30&lt;&gt;"")))&gt;0,"Plug-in hybrid",IF($G863="Diesel","Diesel","Gasoline"))</f>
        <v>Gasoline</v>
      </c>
    </row>
    <row r="864" spans="1:15" ht="15" customHeight="1" x14ac:dyDescent="0.25">
      <c r="A864" s="1">
        <v>2022</v>
      </c>
      <c r="B864" s="1" t="s">
        <v>293</v>
      </c>
      <c r="C864" s="1" t="s">
        <v>2925</v>
      </c>
      <c r="D864" s="1" t="s">
        <v>2926</v>
      </c>
      <c r="E864" s="1" t="s">
        <v>2908</v>
      </c>
      <c r="F864" s="1" t="s">
        <v>2927</v>
      </c>
      <c r="G864" s="1" t="s">
        <v>103</v>
      </c>
      <c r="H864" s="1" t="s">
        <v>437</v>
      </c>
      <c r="I864" s="1">
        <v>1</v>
      </c>
      <c r="J864" s="1">
        <v>2023</v>
      </c>
      <c r="K864" s="1">
        <v>110486</v>
      </c>
      <c r="L864" s="1">
        <v>0</v>
      </c>
      <c r="M864" s="1">
        <f t="array" ref="M864">SUMPRODUCT(MAX(ISNUMBER(SEARCH('Class Rules'!$B$6:$B$85,$E864))*ISNUMBER(SEARCH('Class Rules'!$C$6:$C$85,$F864))*'Class Rules'!$A$6:$A$85))</f>
        <v>0</v>
      </c>
      <c r="N864" s="1" t="str">
        <f t="array" ref="N864">IF($M864=0,'Class Rules'!$D$3,INDEX('Class Rules'!$D$6:$D$85,MATCH($M864,'Class Rules'!$A$6:$A$85,0)))</f>
        <v>Passenger LDV</v>
      </c>
      <c r="O864" s="1" t="str">
        <f t="array" ref="O864">IF(SUMPRODUCT(MAX(ISNUMBER(SEARCH(Fuel_Rules!$A$6:$A$30,$E864))*ISNUMBER(SEARCH(Fuel_Rules!$B$6:$B$30,$F864))*(Fuel_Rules!$A$6:$A$30&lt;&gt;"")))&gt;0,"Plug-in hybrid",IF($G864="Diesel","Diesel","Gasoline"))</f>
        <v>Gasoline</v>
      </c>
    </row>
    <row r="865" spans="1:15" ht="15" customHeight="1" x14ac:dyDescent="0.25">
      <c r="A865" s="1">
        <v>2022</v>
      </c>
      <c r="B865" s="1" t="s">
        <v>293</v>
      </c>
      <c r="C865" s="1" t="s">
        <v>2928</v>
      </c>
      <c r="D865" s="1" t="s">
        <v>2929</v>
      </c>
      <c r="E865" s="1" t="s">
        <v>2908</v>
      </c>
      <c r="F865" s="1" t="s">
        <v>2930</v>
      </c>
      <c r="G865" s="1" t="s">
        <v>103</v>
      </c>
      <c r="H865" s="1" t="s">
        <v>437</v>
      </c>
      <c r="I865" s="1">
        <v>1</v>
      </c>
      <c r="J865" s="1">
        <v>2023</v>
      </c>
      <c r="K865" s="1">
        <v>102596</v>
      </c>
      <c r="L865" s="1">
        <v>0</v>
      </c>
      <c r="M865" s="1">
        <f t="array" ref="M865">SUMPRODUCT(MAX(ISNUMBER(SEARCH('Class Rules'!$B$6:$B$85,$E865))*ISNUMBER(SEARCH('Class Rules'!$C$6:$C$85,$F865))*'Class Rules'!$A$6:$A$85))</f>
        <v>0</v>
      </c>
      <c r="N865" s="1" t="str">
        <f t="array" ref="N865">IF($M865=0,'Class Rules'!$D$3,INDEX('Class Rules'!$D$6:$D$85,MATCH($M865,'Class Rules'!$A$6:$A$85,0)))</f>
        <v>Passenger LDV</v>
      </c>
      <c r="O865" s="1" t="str">
        <f t="array" ref="O865">IF(SUMPRODUCT(MAX(ISNUMBER(SEARCH(Fuel_Rules!$A$6:$A$30,$E865))*ISNUMBER(SEARCH(Fuel_Rules!$B$6:$B$30,$F865))*(Fuel_Rules!$A$6:$A$30&lt;&gt;"")))&gt;0,"Plug-in hybrid",IF($G865="Diesel","Diesel","Gasoline"))</f>
        <v>Gasoline</v>
      </c>
    </row>
    <row r="866" spans="1:15" ht="15" customHeight="1" x14ac:dyDescent="0.25">
      <c r="A866" s="1">
        <v>2022</v>
      </c>
      <c r="B866" s="1" t="s">
        <v>293</v>
      </c>
      <c r="C866" s="1" t="s">
        <v>2931</v>
      </c>
      <c r="D866" s="1" t="s">
        <v>2932</v>
      </c>
      <c r="E866" s="1" t="s">
        <v>2908</v>
      </c>
      <c r="F866" s="1" t="s">
        <v>2933</v>
      </c>
      <c r="G866" s="1" t="s">
        <v>103</v>
      </c>
      <c r="H866" s="1" t="s">
        <v>298</v>
      </c>
      <c r="I866" s="1">
        <v>1.6</v>
      </c>
      <c r="J866" s="1">
        <v>2023</v>
      </c>
      <c r="K866" s="1">
        <v>86206</v>
      </c>
      <c r="L866" s="1">
        <v>0</v>
      </c>
      <c r="M866" s="1">
        <f t="array" ref="M866">SUMPRODUCT(MAX(ISNUMBER(SEARCH('Class Rules'!$B$6:$B$85,$E866))*ISNUMBER(SEARCH('Class Rules'!$C$6:$C$85,$F866))*'Class Rules'!$A$6:$A$85))</f>
        <v>0</v>
      </c>
      <c r="N866" s="1" t="str">
        <f t="array" ref="N866">IF($M866=0,'Class Rules'!$D$3,INDEX('Class Rules'!$D$6:$D$85,MATCH($M866,'Class Rules'!$A$6:$A$85,0)))</f>
        <v>Passenger LDV</v>
      </c>
      <c r="O866" s="1" t="str">
        <f t="array" ref="O866">IF(SUMPRODUCT(MAX(ISNUMBER(SEARCH(Fuel_Rules!$A$6:$A$30,$E866))*ISNUMBER(SEARCH(Fuel_Rules!$B$6:$B$30,$F866))*(Fuel_Rules!$A$6:$A$30&lt;&gt;"")))&gt;0,"Plug-in hybrid",IF($G866="Diesel","Diesel","Gasoline"))</f>
        <v>Gasoline</v>
      </c>
    </row>
    <row r="867" spans="1:15" ht="15" customHeight="1" x14ac:dyDescent="0.25">
      <c r="A867" s="1">
        <v>2022</v>
      </c>
      <c r="B867" s="1" t="s">
        <v>293</v>
      </c>
      <c r="C867" s="1" t="s">
        <v>2934</v>
      </c>
      <c r="D867" s="1" t="s">
        <v>2935</v>
      </c>
      <c r="E867" s="1" t="s">
        <v>2908</v>
      </c>
      <c r="F867" s="1" t="s">
        <v>2936</v>
      </c>
      <c r="G867" s="1" t="s">
        <v>103</v>
      </c>
      <c r="H867" s="1" t="s">
        <v>298</v>
      </c>
      <c r="I867" s="1">
        <v>1</v>
      </c>
      <c r="J867" s="1">
        <v>2023</v>
      </c>
      <c r="K867" s="1">
        <v>74972</v>
      </c>
      <c r="L867" s="1">
        <v>0</v>
      </c>
      <c r="M867" s="1">
        <f t="array" ref="M867">SUMPRODUCT(MAX(ISNUMBER(SEARCH('Class Rules'!$B$6:$B$85,$E867))*ISNUMBER(SEARCH('Class Rules'!$C$6:$C$85,$F867))*'Class Rules'!$A$6:$A$85))</f>
        <v>0</v>
      </c>
      <c r="N867" s="1" t="str">
        <f t="array" ref="N867">IF($M867=0,'Class Rules'!$D$3,INDEX('Class Rules'!$D$6:$D$85,MATCH($M867,'Class Rules'!$A$6:$A$85,0)))</f>
        <v>Passenger LDV</v>
      </c>
      <c r="O867" s="1" t="str">
        <f t="array" ref="O867">IF(SUMPRODUCT(MAX(ISNUMBER(SEARCH(Fuel_Rules!$A$6:$A$30,$E867))*ISNUMBER(SEARCH(Fuel_Rules!$B$6:$B$30,$F867))*(Fuel_Rules!$A$6:$A$30&lt;&gt;"")))&gt;0,"Plug-in hybrid",IF($G867="Diesel","Diesel","Gasoline"))</f>
        <v>Gasoline</v>
      </c>
    </row>
    <row r="868" spans="1:15" ht="15" customHeight="1" x14ac:dyDescent="0.25">
      <c r="A868" s="1">
        <v>2022</v>
      </c>
      <c r="B868" s="1" t="s">
        <v>293</v>
      </c>
      <c r="C868" s="1" t="s">
        <v>2937</v>
      </c>
      <c r="D868" s="1" t="s">
        <v>2938</v>
      </c>
      <c r="E868" s="1" t="s">
        <v>2908</v>
      </c>
      <c r="F868" s="1" t="s">
        <v>2939</v>
      </c>
      <c r="G868" s="1" t="s">
        <v>103</v>
      </c>
      <c r="H868" s="1" t="s">
        <v>298</v>
      </c>
      <c r="I868" s="1">
        <v>1.6</v>
      </c>
      <c r="J868" s="1">
        <v>2023</v>
      </c>
      <c r="K868" s="1">
        <v>71454</v>
      </c>
      <c r="L868" s="1">
        <v>0</v>
      </c>
      <c r="M868" s="1">
        <f t="array" ref="M868">SUMPRODUCT(MAX(ISNUMBER(SEARCH('Class Rules'!$B$6:$B$85,$E868))*ISNUMBER(SEARCH('Class Rules'!$C$6:$C$85,$F868))*'Class Rules'!$A$6:$A$85))</f>
        <v>0</v>
      </c>
      <c r="N868" s="1" t="str">
        <f t="array" ref="N868">IF($M868=0,'Class Rules'!$D$3,INDEX('Class Rules'!$D$6:$D$85,MATCH($M868,'Class Rules'!$A$6:$A$85,0)))</f>
        <v>Passenger LDV</v>
      </c>
      <c r="O868" s="1" t="str">
        <f t="array" ref="O868">IF(SUMPRODUCT(MAX(ISNUMBER(SEARCH(Fuel_Rules!$A$6:$A$30,$E868))*ISNUMBER(SEARCH(Fuel_Rules!$B$6:$B$30,$F868))*(Fuel_Rules!$A$6:$A$30&lt;&gt;"")))&gt;0,"Plug-in hybrid",IF($G868="Diesel","Diesel","Gasoline"))</f>
        <v>Gasoline</v>
      </c>
    </row>
    <row r="869" spans="1:15" ht="15" customHeight="1" x14ac:dyDescent="0.25">
      <c r="A869" s="1">
        <v>2022</v>
      </c>
      <c r="B869" s="1" t="s">
        <v>293</v>
      </c>
      <c r="C869" s="1" t="s">
        <v>2940</v>
      </c>
      <c r="D869" s="1" t="s">
        <v>2941</v>
      </c>
      <c r="E869" s="1" t="s">
        <v>2908</v>
      </c>
      <c r="F869" s="1" t="s">
        <v>2942</v>
      </c>
      <c r="G869" s="1" t="s">
        <v>103</v>
      </c>
      <c r="H869" s="1" t="s">
        <v>298</v>
      </c>
      <c r="I869" s="1">
        <v>1.6</v>
      </c>
      <c r="J869" s="1">
        <v>2023</v>
      </c>
      <c r="K869" s="1">
        <v>64120</v>
      </c>
      <c r="L869" s="1">
        <v>0</v>
      </c>
      <c r="M869" s="1">
        <f t="array" ref="M869">SUMPRODUCT(MAX(ISNUMBER(SEARCH('Class Rules'!$B$6:$B$85,$E869))*ISNUMBER(SEARCH('Class Rules'!$C$6:$C$85,$F869))*'Class Rules'!$A$6:$A$85))</f>
        <v>0</v>
      </c>
      <c r="N869" s="1" t="str">
        <f t="array" ref="N869">IF($M869=0,'Class Rules'!$D$3,INDEX('Class Rules'!$D$6:$D$85,MATCH($M869,'Class Rules'!$A$6:$A$85,0)))</f>
        <v>Passenger LDV</v>
      </c>
      <c r="O869" s="1" t="str">
        <f t="array" ref="O869">IF(SUMPRODUCT(MAX(ISNUMBER(SEARCH(Fuel_Rules!$A$6:$A$30,$E869))*ISNUMBER(SEARCH(Fuel_Rules!$B$6:$B$30,$F869))*(Fuel_Rules!$A$6:$A$30&lt;&gt;"")))&gt;0,"Plug-in hybrid",IF($G869="Diesel","Diesel","Gasoline"))</f>
        <v>Gasoline</v>
      </c>
    </row>
    <row r="870" spans="1:15" ht="15" customHeight="1" x14ac:dyDescent="0.25">
      <c r="A870" s="1">
        <v>2022</v>
      </c>
      <c r="B870" s="1" t="s">
        <v>293</v>
      </c>
      <c r="C870" s="1" t="s">
        <v>2943</v>
      </c>
      <c r="D870" s="1" t="s">
        <v>2944</v>
      </c>
      <c r="E870" s="1" t="s">
        <v>2908</v>
      </c>
      <c r="F870" s="1" t="s">
        <v>2945</v>
      </c>
      <c r="G870" s="1" t="s">
        <v>105</v>
      </c>
      <c r="H870" s="1" t="s">
        <v>437</v>
      </c>
      <c r="I870" s="1">
        <v>3</v>
      </c>
      <c r="J870" s="1">
        <v>2023</v>
      </c>
      <c r="K870" s="1">
        <v>297733</v>
      </c>
      <c r="L870" s="1">
        <v>0</v>
      </c>
      <c r="M870" s="1">
        <f t="array" ref="M870">SUMPRODUCT(MAX(ISNUMBER(SEARCH('Class Rules'!$B$6:$B$85,$E870))*ISNUMBER(SEARCH('Class Rules'!$C$6:$C$85,$F870))*'Class Rules'!$A$6:$A$85))</f>
        <v>19</v>
      </c>
      <c r="N870" s="1" t="str">
        <f t="array" ref="N870">IF($M870=0,'Class Rules'!$D$3,INDEX('Class Rules'!$D$6:$D$85,MATCH($M870,'Class Rules'!$A$6:$A$85,0)))</f>
        <v>Freight LDV</v>
      </c>
      <c r="O870" s="1" t="str">
        <f t="array" ref="O870">IF(SUMPRODUCT(MAX(ISNUMBER(SEARCH(Fuel_Rules!$A$6:$A$30,$E870))*ISNUMBER(SEARCH(Fuel_Rules!$B$6:$B$30,$F870))*(Fuel_Rules!$A$6:$A$30&lt;&gt;"")))&gt;0,"Plug-in hybrid",IF($G870="Diesel","Diesel","Gasoline"))</f>
        <v>Diesel</v>
      </c>
    </row>
    <row r="871" spans="1:15" ht="15" customHeight="1" x14ac:dyDescent="0.25">
      <c r="A871" s="1">
        <v>2022</v>
      </c>
      <c r="B871" s="1" t="s">
        <v>293</v>
      </c>
      <c r="C871" s="1" t="s">
        <v>2946</v>
      </c>
      <c r="D871" s="1" t="s">
        <v>2947</v>
      </c>
      <c r="E871" s="1" t="s">
        <v>2908</v>
      </c>
      <c r="F871" s="1" t="s">
        <v>2948</v>
      </c>
      <c r="G871" s="1" t="s">
        <v>103</v>
      </c>
      <c r="H871" s="1" t="s">
        <v>437</v>
      </c>
      <c r="I871" s="1">
        <v>1</v>
      </c>
      <c r="J871" s="1">
        <v>2023</v>
      </c>
      <c r="K871" s="1">
        <v>122840</v>
      </c>
      <c r="L871" s="1">
        <v>0</v>
      </c>
      <c r="M871" s="1">
        <f t="array" ref="M871">SUMPRODUCT(MAX(ISNUMBER(SEARCH('Class Rules'!$B$6:$B$85,$E871))*ISNUMBER(SEARCH('Class Rules'!$C$6:$C$85,$F871))*'Class Rules'!$A$6:$A$85))</f>
        <v>0</v>
      </c>
      <c r="N871" s="1" t="str">
        <f t="array" ref="N871">IF($M871=0,'Class Rules'!$D$3,INDEX('Class Rules'!$D$6:$D$85,MATCH($M871,'Class Rules'!$A$6:$A$85,0)))</f>
        <v>Passenger LDV</v>
      </c>
      <c r="O871" s="1" t="str">
        <f t="array" ref="O871">IF(SUMPRODUCT(MAX(ISNUMBER(SEARCH(Fuel_Rules!$A$6:$A$30,$E871))*ISNUMBER(SEARCH(Fuel_Rules!$B$6:$B$30,$F871))*(Fuel_Rules!$A$6:$A$30&lt;&gt;"")))&gt;0,"Plug-in hybrid",IF($G871="Diesel","Diesel","Gasoline"))</f>
        <v>Gasoline</v>
      </c>
    </row>
    <row r="872" spans="1:15" ht="15" customHeight="1" x14ac:dyDescent="0.25">
      <c r="A872" s="1">
        <v>2022</v>
      </c>
      <c r="B872" s="1" t="s">
        <v>293</v>
      </c>
      <c r="C872" s="1" t="s">
        <v>2949</v>
      </c>
      <c r="D872" s="1" t="s">
        <v>2950</v>
      </c>
      <c r="E872" s="1" t="s">
        <v>2908</v>
      </c>
      <c r="F872" s="1" t="s">
        <v>2951</v>
      </c>
      <c r="G872" s="1" t="s">
        <v>103</v>
      </c>
      <c r="H872" s="1" t="s">
        <v>437</v>
      </c>
      <c r="I872" s="1">
        <v>1</v>
      </c>
      <c r="J872" s="1">
        <v>2023</v>
      </c>
      <c r="K872" s="1">
        <v>109844</v>
      </c>
      <c r="L872" s="1">
        <v>0</v>
      </c>
      <c r="M872" s="1">
        <f t="array" ref="M872">SUMPRODUCT(MAX(ISNUMBER(SEARCH('Class Rules'!$B$6:$B$85,$E872))*ISNUMBER(SEARCH('Class Rules'!$C$6:$C$85,$F872))*'Class Rules'!$A$6:$A$85))</f>
        <v>0</v>
      </c>
      <c r="N872" s="1" t="str">
        <f t="array" ref="N872">IF($M872=0,'Class Rules'!$D$3,INDEX('Class Rules'!$D$6:$D$85,MATCH($M872,'Class Rules'!$A$6:$A$85,0)))</f>
        <v>Passenger LDV</v>
      </c>
      <c r="O872" s="1" t="str">
        <f t="array" ref="O872">IF(SUMPRODUCT(MAX(ISNUMBER(SEARCH(Fuel_Rules!$A$6:$A$30,$E872))*ISNUMBER(SEARCH(Fuel_Rules!$B$6:$B$30,$F872))*(Fuel_Rules!$A$6:$A$30&lt;&gt;"")))&gt;0,"Plug-in hybrid",IF($G872="Diesel","Diesel","Gasoline"))</f>
        <v>Gasoline</v>
      </c>
    </row>
    <row r="873" spans="1:15" ht="15" customHeight="1" x14ac:dyDescent="0.25">
      <c r="A873" s="1">
        <v>2022</v>
      </c>
      <c r="B873" s="1" t="s">
        <v>293</v>
      </c>
      <c r="C873" s="1" t="s">
        <v>2952</v>
      </c>
      <c r="D873" s="1" t="s">
        <v>2953</v>
      </c>
      <c r="E873" s="1" t="s">
        <v>2908</v>
      </c>
      <c r="F873" s="1" t="s">
        <v>2954</v>
      </c>
      <c r="G873" s="1" t="s">
        <v>103</v>
      </c>
      <c r="H873" s="1" t="s">
        <v>298</v>
      </c>
      <c r="I873" s="1">
        <v>1.6</v>
      </c>
      <c r="J873" s="1">
        <v>2023</v>
      </c>
      <c r="K873" s="1">
        <v>92890</v>
      </c>
      <c r="L873" s="1">
        <v>0</v>
      </c>
      <c r="M873" s="1">
        <f t="array" ref="M873">SUMPRODUCT(MAX(ISNUMBER(SEARCH('Class Rules'!$B$6:$B$85,$E873))*ISNUMBER(SEARCH('Class Rules'!$C$6:$C$85,$F873))*'Class Rules'!$A$6:$A$85))</f>
        <v>0</v>
      </c>
      <c r="N873" s="1" t="str">
        <f t="array" ref="N873">IF($M873=0,'Class Rules'!$D$3,INDEX('Class Rules'!$D$6:$D$85,MATCH($M873,'Class Rules'!$A$6:$A$85,0)))</f>
        <v>Passenger LDV</v>
      </c>
      <c r="O873" s="1" t="str">
        <f t="array" ref="O873">IF(SUMPRODUCT(MAX(ISNUMBER(SEARCH(Fuel_Rules!$A$6:$A$30,$E873))*ISNUMBER(SEARCH(Fuel_Rules!$B$6:$B$30,$F873))*(Fuel_Rules!$A$6:$A$30&lt;&gt;"")))&gt;0,"Plug-in hybrid",IF($G873="Diesel","Diesel","Gasoline"))</f>
        <v>Gasoline</v>
      </c>
    </row>
    <row r="874" spans="1:15" ht="15" customHeight="1" x14ac:dyDescent="0.25">
      <c r="A874" s="1">
        <v>2022</v>
      </c>
      <c r="B874" s="1" t="s">
        <v>293</v>
      </c>
      <c r="C874" s="1" t="s">
        <v>2955</v>
      </c>
      <c r="D874" s="1" t="s">
        <v>2956</v>
      </c>
      <c r="E874" s="1" t="s">
        <v>2908</v>
      </c>
      <c r="F874" s="1" t="s">
        <v>2957</v>
      </c>
      <c r="G874" s="1" t="s">
        <v>103</v>
      </c>
      <c r="H874" s="1" t="s">
        <v>298</v>
      </c>
      <c r="I874" s="1">
        <v>1.4</v>
      </c>
      <c r="J874" s="1">
        <v>2023</v>
      </c>
      <c r="K874" s="1">
        <v>193812</v>
      </c>
      <c r="L874" s="1">
        <v>0</v>
      </c>
      <c r="M874" s="1">
        <f t="array" ref="M874">SUMPRODUCT(MAX(ISNUMBER(SEARCH('Class Rules'!$B$6:$B$85,$E874))*ISNUMBER(SEARCH('Class Rules'!$C$6:$C$85,$F874))*'Class Rules'!$A$6:$A$85))</f>
        <v>0</v>
      </c>
      <c r="N874" s="1" t="str">
        <f t="array" ref="N874">IF($M874=0,'Class Rules'!$D$3,INDEX('Class Rules'!$D$6:$D$85,MATCH($M874,'Class Rules'!$A$6:$A$85,0)))</f>
        <v>Passenger LDV</v>
      </c>
      <c r="O874" s="1" t="str">
        <f t="array" ref="O874">IF(SUMPRODUCT(MAX(ISNUMBER(SEARCH(Fuel_Rules!$A$6:$A$30,$E874))*ISNUMBER(SEARCH(Fuel_Rules!$B$6:$B$30,$F874))*(Fuel_Rules!$A$6:$A$30&lt;&gt;"")))&gt;0,"Plug-in hybrid",IF($G874="Diesel","Diesel","Gasoline"))</f>
        <v>Gasoline</v>
      </c>
    </row>
    <row r="875" spans="1:15" ht="15" customHeight="1" x14ac:dyDescent="0.25">
      <c r="A875" s="1">
        <v>2022</v>
      </c>
      <c r="B875" s="1" t="s">
        <v>293</v>
      </c>
      <c r="C875" s="1" t="s">
        <v>2958</v>
      </c>
      <c r="D875" s="1" t="s">
        <v>2959</v>
      </c>
      <c r="E875" s="1" t="s">
        <v>2908</v>
      </c>
      <c r="F875" s="1" t="s">
        <v>2960</v>
      </c>
      <c r="G875" s="1" t="s">
        <v>103</v>
      </c>
      <c r="H875" s="1" t="s">
        <v>298</v>
      </c>
      <c r="I875" s="1">
        <v>2</v>
      </c>
      <c r="J875" s="1">
        <v>2023</v>
      </c>
      <c r="K875" s="1">
        <v>256590</v>
      </c>
      <c r="L875" s="1">
        <v>0</v>
      </c>
      <c r="M875" s="1">
        <f t="array" ref="M875">SUMPRODUCT(MAX(ISNUMBER(SEARCH('Class Rules'!$B$6:$B$85,$E875))*ISNUMBER(SEARCH('Class Rules'!$C$6:$C$85,$F875))*'Class Rules'!$A$6:$A$85))</f>
        <v>0</v>
      </c>
      <c r="N875" s="1" t="str">
        <f t="array" ref="N875">IF($M875=0,'Class Rules'!$D$3,INDEX('Class Rules'!$D$6:$D$85,MATCH($M875,'Class Rules'!$A$6:$A$85,0)))</f>
        <v>Passenger LDV</v>
      </c>
      <c r="O875" s="1" t="str">
        <f t="array" ref="O875">IF(SUMPRODUCT(MAX(ISNUMBER(SEARCH(Fuel_Rules!$A$6:$A$30,$E875))*ISNUMBER(SEARCH(Fuel_Rules!$B$6:$B$30,$F875))*(Fuel_Rules!$A$6:$A$30&lt;&gt;"")))&gt;0,"Plug-in hybrid",IF($G875="Diesel","Diesel","Gasoline"))</f>
        <v>Gasoline</v>
      </c>
    </row>
    <row r="876" spans="1:15" ht="15" customHeight="1" x14ac:dyDescent="0.25">
      <c r="A876" s="1">
        <v>2022</v>
      </c>
      <c r="B876" s="1" t="s">
        <v>293</v>
      </c>
      <c r="C876" s="1" t="s">
        <v>2961</v>
      </c>
      <c r="D876" s="1" t="s">
        <v>2962</v>
      </c>
      <c r="E876" s="1" t="s">
        <v>2908</v>
      </c>
      <c r="F876" s="1" t="s">
        <v>2963</v>
      </c>
      <c r="G876" s="1" t="s">
        <v>103</v>
      </c>
      <c r="H876" s="1" t="s">
        <v>298</v>
      </c>
      <c r="I876" s="1">
        <v>1</v>
      </c>
      <c r="J876" s="1">
        <v>2023</v>
      </c>
      <c r="K876" s="1">
        <v>71009</v>
      </c>
      <c r="L876" s="1">
        <v>0</v>
      </c>
      <c r="M876" s="1">
        <f t="array" ref="M876">SUMPRODUCT(MAX(ISNUMBER(SEARCH('Class Rules'!$B$6:$B$85,$E876))*ISNUMBER(SEARCH('Class Rules'!$C$6:$C$85,$F876))*'Class Rules'!$A$6:$A$85))</f>
        <v>0</v>
      </c>
      <c r="N876" s="1" t="str">
        <f t="array" ref="N876">IF($M876=0,'Class Rules'!$D$3,INDEX('Class Rules'!$D$6:$D$85,MATCH($M876,'Class Rules'!$A$6:$A$85,0)))</f>
        <v>Passenger LDV</v>
      </c>
      <c r="O876" s="1" t="str">
        <f t="array" ref="O876">IF(SUMPRODUCT(MAX(ISNUMBER(SEARCH(Fuel_Rules!$A$6:$A$30,$E876))*ISNUMBER(SEARCH(Fuel_Rules!$B$6:$B$30,$F876))*(Fuel_Rules!$A$6:$A$30&lt;&gt;"")))&gt;0,"Plug-in hybrid",IF($G876="Diesel","Diesel","Gasoline"))</f>
        <v>Gasoline</v>
      </c>
    </row>
    <row r="877" spans="1:15" ht="15" customHeight="1" x14ac:dyDescent="0.25">
      <c r="A877" s="1">
        <v>2022</v>
      </c>
      <c r="B877" s="1" t="s">
        <v>293</v>
      </c>
      <c r="C877" s="1" t="s">
        <v>2964</v>
      </c>
      <c r="D877" s="1" t="s">
        <v>2965</v>
      </c>
      <c r="E877" s="1" t="s">
        <v>2908</v>
      </c>
      <c r="F877" s="1" t="s">
        <v>2966</v>
      </c>
      <c r="G877" s="1" t="s">
        <v>103</v>
      </c>
      <c r="H877" s="1" t="s">
        <v>298</v>
      </c>
      <c r="I877" s="1">
        <v>1.6</v>
      </c>
      <c r="J877" s="1">
        <v>2023</v>
      </c>
      <c r="K877" s="1">
        <v>78758</v>
      </c>
      <c r="L877" s="1">
        <v>0</v>
      </c>
      <c r="M877" s="1">
        <f t="array" ref="M877">SUMPRODUCT(MAX(ISNUMBER(SEARCH('Class Rules'!$B$6:$B$85,$E877))*ISNUMBER(SEARCH('Class Rules'!$C$6:$C$85,$F877))*'Class Rules'!$A$6:$A$85))</f>
        <v>0</v>
      </c>
      <c r="N877" s="1" t="str">
        <f t="array" ref="N877">IF($M877=0,'Class Rules'!$D$3,INDEX('Class Rules'!$D$6:$D$85,MATCH($M877,'Class Rules'!$A$6:$A$85,0)))</f>
        <v>Passenger LDV</v>
      </c>
      <c r="O877" s="1" t="str">
        <f t="array" ref="O877">IF(SUMPRODUCT(MAX(ISNUMBER(SEARCH(Fuel_Rules!$A$6:$A$30,$E877))*ISNUMBER(SEARCH(Fuel_Rules!$B$6:$B$30,$F877))*(Fuel_Rules!$A$6:$A$30&lt;&gt;"")))&gt;0,"Plug-in hybrid",IF($G877="Diesel","Diesel","Gasoline"))</f>
        <v>Gasoline</v>
      </c>
    </row>
    <row r="878" spans="1:15" ht="15" customHeight="1" x14ac:dyDescent="0.25">
      <c r="A878" s="1">
        <v>2022</v>
      </c>
      <c r="B878" s="1" t="s">
        <v>293</v>
      </c>
      <c r="C878" s="1" t="s">
        <v>2967</v>
      </c>
      <c r="D878" s="1" t="s">
        <v>2968</v>
      </c>
      <c r="E878" s="1" t="s">
        <v>2908</v>
      </c>
      <c r="F878" s="1" t="s">
        <v>2969</v>
      </c>
      <c r="G878" s="1" t="s">
        <v>103</v>
      </c>
      <c r="H878" s="1" t="s">
        <v>298</v>
      </c>
      <c r="I878" s="1">
        <v>1</v>
      </c>
      <c r="J878" s="1">
        <v>2023</v>
      </c>
      <c r="K878" s="1">
        <v>80094</v>
      </c>
      <c r="L878" s="1">
        <v>0</v>
      </c>
      <c r="M878" s="1">
        <f t="array" ref="M878">SUMPRODUCT(MAX(ISNUMBER(SEARCH('Class Rules'!$B$6:$B$85,$E878))*ISNUMBER(SEARCH('Class Rules'!$C$6:$C$85,$F878))*'Class Rules'!$A$6:$A$85))</f>
        <v>0</v>
      </c>
      <c r="N878" s="1" t="str">
        <f t="array" ref="N878">IF($M878=0,'Class Rules'!$D$3,INDEX('Class Rules'!$D$6:$D$85,MATCH($M878,'Class Rules'!$A$6:$A$85,0)))</f>
        <v>Passenger LDV</v>
      </c>
      <c r="O878" s="1" t="str">
        <f t="array" ref="O878">IF(SUMPRODUCT(MAX(ISNUMBER(SEARCH(Fuel_Rules!$A$6:$A$30,$E878))*ISNUMBER(SEARCH(Fuel_Rules!$B$6:$B$30,$F878))*(Fuel_Rules!$A$6:$A$30&lt;&gt;"")))&gt;0,"Plug-in hybrid",IF($G878="Diesel","Diesel","Gasoline"))</f>
        <v>Gasoline</v>
      </c>
    </row>
    <row r="879" spans="1:15" ht="15" customHeight="1" x14ac:dyDescent="0.25">
      <c r="A879" s="1">
        <v>2022</v>
      </c>
      <c r="B879" s="1" t="s">
        <v>293</v>
      </c>
      <c r="C879" s="1" t="s">
        <v>2970</v>
      </c>
      <c r="D879" s="1" t="s">
        <v>2971</v>
      </c>
      <c r="E879" s="1" t="s">
        <v>2908</v>
      </c>
      <c r="F879" s="1" t="s">
        <v>2972</v>
      </c>
      <c r="G879" s="1" t="s">
        <v>103</v>
      </c>
      <c r="H879" s="1" t="s">
        <v>298</v>
      </c>
      <c r="I879" s="1">
        <v>1.6</v>
      </c>
      <c r="J879" s="1">
        <v>2023</v>
      </c>
      <c r="K879" s="1">
        <v>87134</v>
      </c>
      <c r="L879" s="1">
        <v>0</v>
      </c>
      <c r="M879" s="1">
        <f t="array" ref="M879">SUMPRODUCT(MAX(ISNUMBER(SEARCH('Class Rules'!$B$6:$B$85,$E879))*ISNUMBER(SEARCH('Class Rules'!$C$6:$C$85,$F879))*'Class Rules'!$A$6:$A$85))</f>
        <v>0</v>
      </c>
      <c r="N879" s="1" t="str">
        <f t="array" ref="N879">IF($M879=0,'Class Rules'!$D$3,INDEX('Class Rules'!$D$6:$D$85,MATCH($M879,'Class Rules'!$A$6:$A$85,0)))</f>
        <v>Passenger LDV</v>
      </c>
      <c r="O879" s="1" t="str">
        <f t="array" ref="O879">IF(SUMPRODUCT(MAX(ISNUMBER(SEARCH(Fuel_Rules!$A$6:$A$30,$E879))*ISNUMBER(SEARCH(Fuel_Rules!$B$6:$B$30,$F879))*(Fuel_Rules!$A$6:$A$30&lt;&gt;"")))&gt;0,"Plug-in hybrid",IF($G879="Diesel","Diesel","Gasoline"))</f>
        <v>Gasoline</v>
      </c>
    </row>
    <row r="880" spans="1:15" ht="15" customHeight="1" x14ac:dyDescent="0.25">
      <c r="A880" s="1">
        <v>2022</v>
      </c>
      <c r="B880" s="1" t="s">
        <v>293</v>
      </c>
      <c r="C880" s="1" t="s">
        <v>2973</v>
      </c>
      <c r="D880" s="1" t="s">
        <v>2974</v>
      </c>
      <c r="E880" s="1" t="s">
        <v>2908</v>
      </c>
      <c r="F880" s="1" t="s">
        <v>2975</v>
      </c>
      <c r="G880" s="1" t="s">
        <v>103</v>
      </c>
      <c r="H880" s="1" t="s">
        <v>437</v>
      </c>
      <c r="I880" s="1">
        <v>1.6</v>
      </c>
      <c r="J880" s="1">
        <v>2023</v>
      </c>
      <c r="K880" s="1">
        <v>88014</v>
      </c>
      <c r="L880" s="1">
        <v>0</v>
      </c>
      <c r="M880" s="1">
        <f t="array" ref="M880">SUMPRODUCT(MAX(ISNUMBER(SEARCH('Class Rules'!$B$6:$B$85,$E880))*ISNUMBER(SEARCH('Class Rules'!$C$6:$C$85,$F880))*'Class Rules'!$A$6:$A$85))</f>
        <v>0</v>
      </c>
      <c r="N880" s="1" t="str">
        <f t="array" ref="N880">IF($M880=0,'Class Rules'!$D$3,INDEX('Class Rules'!$D$6:$D$85,MATCH($M880,'Class Rules'!$A$6:$A$85,0)))</f>
        <v>Passenger LDV</v>
      </c>
      <c r="O880" s="1" t="str">
        <f t="array" ref="O880">IF(SUMPRODUCT(MAX(ISNUMBER(SEARCH(Fuel_Rules!$A$6:$A$30,$E880))*ISNUMBER(SEARCH(Fuel_Rules!$B$6:$B$30,$F880))*(Fuel_Rules!$A$6:$A$30&lt;&gt;"")))&gt;0,"Plug-in hybrid",IF($G880="Diesel","Diesel","Gasoline"))</f>
        <v>Gasoline</v>
      </c>
    </row>
    <row r="881" spans="1:15" ht="15" customHeight="1" x14ac:dyDescent="0.25">
      <c r="A881" s="1">
        <v>2022</v>
      </c>
      <c r="B881" s="1" t="s">
        <v>293</v>
      </c>
      <c r="C881" s="1" t="s">
        <v>2976</v>
      </c>
      <c r="D881" s="1" t="s">
        <v>2977</v>
      </c>
      <c r="E881" s="1" t="s">
        <v>2908</v>
      </c>
      <c r="F881" s="1" t="s">
        <v>2978</v>
      </c>
      <c r="G881" s="1" t="s">
        <v>103</v>
      </c>
      <c r="H881" s="1" t="s">
        <v>437</v>
      </c>
      <c r="I881" s="1">
        <v>1.6</v>
      </c>
      <c r="J881" s="1">
        <v>2023</v>
      </c>
      <c r="K881" s="1">
        <v>100884</v>
      </c>
      <c r="L881" s="1">
        <v>0</v>
      </c>
      <c r="M881" s="1">
        <f t="array" ref="M881">SUMPRODUCT(MAX(ISNUMBER(SEARCH('Class Rules'!$B$6:$B$85,$E881))*ISNUMBER(SEARCH('Class Rules'!$C$6:$C$85,$F881))*'Class Rules'!$A$6:$A$85))</f>
        <v>0</v>
      </c>
      <c r="N881" s="1" t="str">
        <f t="array" ref="N881">IF($M881=0,'Class Rules'!$D$3,INDEX('Class Rules'!$D$6:$D$85,MATCH($M881,'Class Rules'!$A$6:$A$85,0)))</f>
        <v>Passenger LDV</v>
      </c>
      <c r="O881" s="1" t="str">
        <f t="array" ref="O881">IF(SUMPRODUCT(MAX(ISNUMBER(SEARCH(Fuel_Rules!$A$6:$A$30,$E881))*ISNUMBER(SEARCH(Fuel_Rules!$B$6:$B$30,$F881))*(Fuel_Rules!$A$6:$A$30&lt;&gt;"")))&gt;0,"Plug-in hybrid",IF($G881="Diesel","Diesel","Gasoline"))</f>
        <v>Gasoline</v>
      </c>
    </row>
    <row r="882" spans="1:15" ht="15" customHeight="1" x14ac:dyDescent="0.25">
      <c r="A882" s="1">
        <v>2022</v>
      </c>
      <c r="B882" s="1" t="s">
        <v>293</v>
      </c>
      <c r="C882" s="1" t="s">
        <v>2979</v>
      </c>
      <c r="D882" s="1" t="s">
        <v>2980</v>
      </c>
      <c r="E882" s="1" t="s">
        <v>2908</v>
      </c>
      <c r="F882" s="1" t="s">
        <v>2981</v>
      </c>
      <c r="G882" s="1" t="s">
        <v>103</v>
      </c>
      <c r="H882" s="1" t="s">
        <v>437</v>
      </c>
      <c r="I882" s="1">
        <v>1.6</v>
      </c>
      <c r="J882" s="1">
        <v>2023</v>
      </c>
      <c r="K882" s="1">
        <v>93894</v>
      </c>
      <c r="L882" s="1">
        <v>0</v>
      </c>
      <c r="M882" s="1">
        <f t="array" ref="M882">SUMPRODUCT(MAX(ISNUMBER(SEARCH('Class Rules'!$B$6:$B$85,$E882))*ISNUMBER(SEARCH('Class Rules'!$C$6:$C$85,$F882))*'Class Rules'!$A$6:$A$85))</f>
        <v>0</v>
      </c>
      <c r="N882" s="1" t="str">
        <f t="array" ref="N882">IF($M882=0,'Class Rules'!$D$3,INDEX('Class Rules'!$D$6:$D$85,MATCH($M882,'Class Rules'!$A$6:$A$85,0)))</f>
        <v>Passenger LDV</v>
      </c>
      <c r="O882" s="1" t="str">
        <f t="array" ref="O882">IF(SUMPRODUCT(MAX(ISNUMBER(SEARCH(Fuel_Rules!$A$6:$A$30,$E882))*ISNUMBER(SEARCH(Fuel_Rules!$B$6:$B$30,$F882))*(Fuel_Rules!$A$6:$A$30&lt;&gt;"")))&gt;0,"Plug-in hybrid",IF($G882="Diesel","Diesel","Gasoline"))</f>
        <v>Gasoline</v>
      </c>
    </row>
    <row r="883" spans="1:15" ht="15" customHeight="1" x14ac:dyDescent="0.25">
      <c r="A883" s="1">
        <v>2022</v>
      </c>
      <c r="B883" s="1" t="s">
        <v>293</v>
      </c>
      <c r="C883" s="1" t="s">
        <v>2982</v>
      </c>
      <c r="D883" s="1" t="s">
        <v>2983</v>
      </c>
      <c r="E883" s="1" t="s">
        <v>2908</v>
      </c>
      <c r="F883" s="1" t="s">
        <v>2984</v>
      </c>
      <c r="G883" s="1" t="s">
        <v>103</v>
      </c>
      <c r="H883" s="1" t="s">
        <v>437</v>
      </c>
      <c r="I883" s="1">
        <v>1.6</v>
      </c>
      <c r="J883" s="1">
        <v>2023</v>
      </c>
      <c r="K883" s="1">
        <v>87063</v>
      </c>
      <c r="L883" s="1">
        <v>0</v>
      </c>
      <c r="M883" s="1">
        <f t="array" ref="M883">SUMPRODUCT(MAX(ISNUMBER(SEARCH('Class Rules'!$B$6:$B$85,$E883))*ISNUMBER(SEARCH('Class Rules'!$C$6:$C$85,$F883))*'Class Rules'!$A$6:$A$85))</f>
        <v>0</v>
      </c>
      <c r="N883" s="1" t="str">
        <f t="array" ref="N883">IF($M883=0,'Class Rules'!$D$3,INDEX('Class Rules'!$D$6:$D$85,MATCH($M883,'Class Rules'!$A$6:$A$85,0)))</f>
        <v>Passenger LDV</v>
      </c>
      <c r="O883" s="1" t="str">
        <f t="array" ref="O883">IF(SUMPRODUCT(MAX(ISNUMBER(SEARCH(Fuel_Rules!$A$6:$A$30,$E883))*ISNUMBER(SEARCH(Fuel_Rules!$B$6:$B$30,$F883))*(Fuel_Rules!$A$6:$A$30&lt;&gt;"")))&gt;0,"Plug-in hybrid",IF($G883="Diesel","Diesel","Gasoline"))</f>
        <v>Gasoline</v>
      </c>
    </row>
    <row r="884" spans="1:15" ht="15" customHeight="1" x14ac:dyDescent="0.25">
      <c r="A884" s="1">
        <v>2022</v>
      </c>
      <c r="B884" s="1" t="s">
        <v>293</v>
      </c>
      <c r="C884" s="1" t="s">
        <v>2985</v>
      </c>
      <c r="D884" s="1" t="s">
        <v>2986</v>
      </c>
      <c r="E884" s="1" t="s">
        <v>2908</v>
      </c>
      <c r="F884" s="1" t="s">
        <v>2987</v>
      </c>
      <c r="G884" s="1" t="s">
        <v>103</v>
      </c>
      <c r="H884" s="1" t="s">
        <v>437</v>
      </c>
      <c r="I884" s="1">
        <v>1.4</v>
      </c>
      <c r="J884" s="1">
        <v>2023</v>
      </c>
      <c r="K884" s="1">
        <v>156057</v>
      </c>
      <c r="L884" s="1">
        <v>0</v>
      </c>
      <c r="M884" s="1">
        <f t="array" ref="M884">SUMPRODUCT(MAX(ISNUMBER(SEARCH('Class Rules'!$B$6:$B$85,$E884))*ISNUMBER(SEARCH('Class Rules'!$C$6:$C$85,$F884))*'Class Rules'!$A$6:$A$85))</f>
        <v>0</v>
      </c>
      <c r="N884" s="1" t="str">
        <f t="array" ref="N884">IF($M884=0,'Class Rules'!$D$3,INDEX('Class Rules'!$D$6:$D$85,MATCH($M884,'Class Rules'!$A$6:$A$85,0)))</f>
        <v>Passenger LDV</v>
      </c>
      <c r="O884" s="1" t="str">
        <f t="array" ref="O884">IF(SUMPRODUCT(MAX(ISNUMBER(SEARCH(Fuel_Rules!$A$6:$A$30,$E884))*ISNUMBER(SEARCH(Fuel_Rules!$B$6:$B$30,$F884))*(Fuel_Rules!$A$6:$A$30&lt;&gt;"")))&gt;0,"Plug-in hybrid",IF($G884="Diesel","Diesel","Gasoline"))</f>
        <v>Gasoline</v>
      </c>
    </row>
    <row r="885" spans="1:15" ht="15" customHeight="1" x14ac:dyDescent="0.25">
      <c r="A885" s="1">
        <v>2022</v>
      </c>
      <c r="B885" s="1" t="s">
        <v>293</v>
      </c>
      <c r="C885" s="1" t="s">
        <v>2988</v>
      </c>
      <c r="D885" s="1" t="s">
        <v>2989</v>
      </c>
      <c r="E885" s="1" t="s">
        <v>2908</v>
      </c>
      <c r="F885" s="1" t="s">
        <v>2990</v>
      </c>
      <c r="G885" s="1" t="s">
        <v>103</v>
      </c>
      <c r="H885" s="1" t="s">
        <v>437</v>
      </c>
      <c r="I885" s="1">
        <v>1.4</v>
      </c>
      <c r="J885" s="1">
        <v>2023</v>
      </c>
      <c r="K885" s="1">
        <v>139341</v>
      </c>
      <c r="L885" s="1">
        <v>0</v>
      </c>
      <c r="M885" s="1">
        <f t="array" ref="M885">SUMPRODUCT(MAX(ISNUMBER(SEARCH('Class Rules'!$B$6:$B$85,$E885))*ISNUMBER(SEARCH('Class Rules'!$C$6:$C$85,$F885))*'Class Rules'!$A$6:$A$85))</f>
        <v>0</v>
      </c>
      <c r="N885" s="1" t="str">
        <f t="array" ref="N885">IF($M885=0,'Class Rules'!$D$3,INDEX('Class Rules'!$D$6:$D$85,MATCH($M885,'Class Rules'!$A$6:$A$85,0)))</f>
        <v>Passenger LDV</v>
      </c>
      <c r="O885" s="1" t="str">
        <f t="array" ref="O885">IF(SUMPRODUCT(MAX(ISNUMBER(SEARCH(Fuel_Rules!$A$6:$A$30,$E885))*ISNUMBER(SEARCH(Fuel_Rules!$B$6:$B$30,$F885))*(Fuel_Rules!$A$6:$A$30&lt;&gt;"")))&gt;0,"Plug-in hybrid",IF($G885="Diesel","Diesel","Gasoline"))</f>
        <v>Gasoline</v>
      </c>
    </row>
    <row r="886" spans="1:15" ht="15" customHeight="1" x14ac:dyDescent="0.25">
      <c r="A886" s="1">
        <v>2022</v>
      </c>
      <c r="B886" s="1" t="s">
        <v>293</v>
      </c>
      <c r="C886" s="1" t="s">
        <v>2991</v>
      </c>
      <c r="D886" s="1" t="s">
        <v>2992</v>
      </c>
      <c r="E886" s="1" t="s">
        <v>2908</v>
      </c>
      <c r="F886" s="1" t="s">
        <v>2993</v>
      </c>
      <c r="G886" s="1" t="s">
        <v>105</v>
      </c>
      <c r="H886" s="1" t="s">
        <v>437</v>
      </c>
      <c r="I886" s="1">
        <v>2</v>
      </c>
      <c r="J886" s="1">
        <v>2023</v>
      </c>
      <c r="K886" s="1">
        <v>247746</v>
      </c>
      <c r="L886" s="1">
        <v>0</v>
      </c>
      <c r="M886" s="1">
        <f t="array" ref="M886">SUMPRODUCT(MAX(ISNUMBER(SEARCH('Class Rules'!$B$6:$B$85,$E886))*ISNUMBER(SEARCH('Class Rules'!$C$6:$C$85,$F886))*'Class Rules'!$A$6:$A$85))</f>
        <v>19</v>
      </c>
      <c r="N886" s="1" t="str">
        <f t="array" ref="N886">IF($M886=0,'Class Rules'!$D$3,INDEX('Class Rules'!$D$6:$D$85,MATCH($M886,'Class Rules'!$A$6:$A$85,0)))</f>
        <v>Freight LDV</v>
      </c>
      <c r="O886" s="1" t="str">
        <f t="array" ref="O886">IF(SUMPRODUCT(MAX(ISNUMBER(SEARCH(Fuel_Rules!$A$6:$A$30,$E886))*ISNUMBER(SEARCH(Fuel_Rules!$B$6:$B$30,$F886))*(Fuel_Rules!$A$6:$A$30&lt;&gt;"")))&gt;0,"Plug-in hybrid",IF($G886="Diesel","Diesel","Gasoline"))</f>
        <v>Diesel</v>
      </c>
    </row>
    <row r="887" spans="1:15" ht="15" customHeight="1" x14ac:dyDescent="0.25">
      <c r="A887" s="1">
        <v>2022</v>
      </c>
      <c r="B887" s="1" t="s">
        <v>293</v>
      </c>
      <c r="C887" s="1" t="s">
        <v>2994</v>
      </c>
      <c r="D887" s="1" t="s">
        <v>2995</v>
      </c>
      <c r="E887" s="1" t="s">
        <v>2908</v>
      </c>
      <c r="F887" s="1" t="s">
        <v>2996</v>
      </c>
      <c r="G887" s="1" t="s">
        <v>105</v>
      </c>
      <c r="H887" s="1" t="s">
        <v>437</v>
      </c>
      <c r="I887" s="1">
        <v>3</v>
      </c>
      <c r="J887" s="1">
        <v>2023</v>
      </c>
      <c r="K887" s="1">
        <v>313186</v>
      </c>
      <c r="L887" s="1">
        <v>0</v>
      </c>
      <c r="M887" s="1">
        <f t="array" ref="M887">SUMPRODUCT(MAX(ISNUMBER(SEARCH('Class Rules'!$B$6:$B$85,$E887))*ISNUMBER(SEARCH('Class Rules'!$C$6:$C$85,$F887))*'Class Rules'!$A$6:$A$85))</f>
        <v>19</v>
      </c>
      <c r="N887" s="1" t="str">
        <f t="array" ref="N887">IF($M887=0,'Class Rules'!$D$3,INDEX('Class Rules'!$D$6:$D$85,MATCH($M887,'Class Rules'!$A$6:$A$85,0)))</f>
        <v>Freight LDV</v>
      </c>
      <c r="O887" s="1" t="str">
        <f t="array" ref="O887">IF(SUMPRODUCT(MAX(ISNUMBER(SEARCH(Fuel_Rules!$A$6:$A$30,$E887))*ISNUMBER(SEARCH(Fuel_Rules!$B$6:$B$30,$F887))*(Fuel_Rules!$A$6:$A$30&lt;&gt;"")))&gt;0,"Plug-in hybrid",IF($G887="Diesel","Diesel","Gasoline"))</f>
        <v>Diesel</v>
      </c>
    </row>
    <row r="888" spans="1:15" ht="15" customHeight="1" x14ac:dyDescent="0.25">
      <c r="A888" s="1">
        <v>2022</v>
      </c>
      <c r="B888" s="1" t="s">
        <v>293</v>
      </c>
      <c r="C888" s="1" t="s">
        <v>2997</v>
      </c>
      <c r="D888" s="1" t="s">
        <v>2998</v>
      </c>
      <c r="E888" s="1" t="s">
        <v>2908</v>
      </c>
      <c r="F888" s="1" t="s">
        <v>2999</v>
      </c>
      <c r="G888" s="1" t="s">
        <v>103</v>
      </c>
      <c r="H888" s="1" t="s">
        <v>437</v>
      </c>
      <c r="I888" s="1">
        <v>1.4</v>
      </c>
      <c r="J888" s="1">
        <v>2023</v>
      </c>
      <c r="K888" s="1">
        <v>156261</v>
      </c>
      <c r="L888" s="1">
        <v>0</v>
      </c>
      <c r="M888" s="1">
        <f t="array" ref="M888">SUMPRODUCT(MAX(ISNUMBER(SEARCH('Class Rules'!$B$6:$B$85,$E888))*ISNUMBER(SEARCH('Class Rules'!$C$6:$C$85,$F888))*'Class Rules'!$A$6:$A$85))</f>
        <v>0</v>
      </c>
      <c r="N888" s="1" t="str">
        <f t="array" ref="N888">IF($M888=0,'Class Rules'!$D$3,INDEX('Class Rules'!$D$6:$D$85,MATCH($M888,'Class Rules'!$A$6:$A$85,0)))</f>
        <v>Passenger LDV</v>
      </c>
      <c r="O888" s="1" t="str">
        <f t="array" ref="O888">IF(SUMPRODUCT(MAX(ISNUMBER(SEARCH(Fuel_Rules!$A$6:$A$30,$E888))*ISNUMBER(SEARCH(Fuel_Rules!$B$6:$B$30,$F888))*(Fuel_Rules!$A$6:$A$30&lt;&gt;"")))&gt;0,"Plug-in hybrid",IF($G888="Diesel","Diesel","Gasoline"))</f>
        <v>Gasoline</v>
      </c>
    </row>
    <row r="889" spans="1:15" ht="15" customHeight="1" x14ac:dyDescent="0.25">
      <c r="A889" s="1">
        <v>2022</v>
      </c>
      <c r="B889" s="1" t="s">
        <v>293</v>
      </c>
      <c r="C889" s="1" t="s">
        <v>3000</v>
      </c>
      <c r="D889" s="1" t="s">
        <v>3001</v>
      </c>
      <c r="E889" s="1" t="s">
        <v>2908</v>
      </c>
      <c r="F889" s="1" t="s">
        <v>3002</v>
      </c>
      <c r="G889" s="1" t="s">
        <v>103</v>
      </c>
      <c r="H889" s="1" t="s">
        <v>437</v>
      </c>
      <c r="I889" s="1">
        <v>1</v>
      </c>
      <c r="J889" s="1">
        <v>2023</v>
      </c>
      <c r="K889" s="1">
        <v>144194</v>
      </c>
      <c r="L889" s="1">
        <v>0</v>
      </c>
      <c r="M889" s="1">
        <f t="array" ref="M889">SUMPRODUCT(MAX(ISNUMBER(SEARCH('Class Rules'!$B$6:$B$85,$E889))*ISNUMBER(SEARCH('Class Rules'!$C$6:$C$85,$F889))*'Class Rules'!$A$6:$A$85))</f>
        <v>0</v>
      </c>
      <c r="N889" s="1" t="str">
        <f t="array" ref="N889">IF($M889=0,'Class Rules'!$D$3,INDEX('Class Rules'!$D$6:$D$85,MATCH($M889,'Class Rules'!$A$6:$A$85,0)))</f>
        <v>Passenger LDV</v>
      </c>
      <c r="O889" s="1" t="str">
        <f t="array" ref="O889">IF(SUMPRODUCT(MAX(ISNUMBER(SEARCH(Fuel_Rules!$A$6:$A$30,$E889))*ISNUMBER(SEARCH(Fuel_Rules!$B$6:$B$30,$F889))*(Fuel_Rules!$A$6:$A$30&lt;&gt;"")))&gt;0,"Plug-in hybrid",IF($G889="Diesel","Diesel","Gasoline"))</f>
        <v>Gasoline</v>
      </c>
    </row>
    <row r="890" spans="1:15" ht="15" customHeight="1" x14ac:dyDescent="0.25">
      <c r="A890" s="1">
        <v>2022</v>
      </c>
      <c r="B890" s="1" t="s">
        <v>293</v>
      </c>
      <c r="C890" s="1" t="s">
        <v>3003</v>
      </c>
      <c r="D890" s="1" t="s">
        <v>3004</v>
      </c>
      <c r="E890" s="1" t="s">
        <v>2908</v>
      </c>
      <c r="F890" s="1" t="s">
        <v>3005</v>
      </c>
      <c r="G890" s="1" t="s">
        <v>103</v>
      </c>
      <c r="H890" s="1" t="s">
        <v>437</v>
      </c>
      <c r="I890" s="1">
        <v>1</v>
      </c>
      <c r="J890" s="1">
        <v>2023</v>
      </c>
      <c r="K890" s="1">
        <v>129034</v>
      </c>
      <c r="L890" s="1">
        <v>0</v>
      </c>
      <c r="M890" s="1">
        <f t="array" ref="M890">SUMPRODUCT(MAX(ISNUMBER(SEARCH('Class Rules'!$B$6:$B$85,$E890))*ISNUMBER(SEARCH('Class Rules'!$C$6:$C$85,$F890))*'Class Rules'!$A$6:$A$85))</f>
        <v>0</v>
      </c>
      <c r="N890" s="1" t="str">
        <f t="array" ref="N890">IF($M890=0,'Class Rules'!$D$3,INDEX('Class Rules'!$D$6:$D$85,MATCH($M890,'Class Rules'!$A$6:$A$85,0)))</f>
        <v>Passenger LDV</v>
      </c>
      <c r="O890" s="1" t="str">
        <f t="array" ref="O890">IF(SUMPRODUCT(MAX(ISNUMBER(SEARCH(Fuel_Rules!$A$6:$A$30,$E890))*ISNUMBER(SEARCH(Fuel_Rules!$B$6:$B$30,$F890))*(Fuel_Rules!$A$6:$A$30&lt;&gt;"")))&gt;0,"Plug-in hybrid",IF($G890="Diesel","Diesel","Gasoline"))</f>
        <v>Gasoline</v>
      </c>
    </row>
    <row r="891" spans="1:15" ht="15" customHeight="1" x14ac:dyDescent="0.25">
      <c r="A891" s="1">
        <v>2022</v>
      </c>
      <c r="B891" s="1" t="s">
        <v>293</v>
      </c>
      <c r="C891" s="1" t="s">
        <v>3006</v>
      </c>
      <c r="D891" s="1" t="s">
        <v>3007</v>
      </c>
      <c r="E891" s="1" t="s">
        <v>2908</v>
      </c>
      <c r="F891" s="1" t="s">
        <v>3008</v>
      </c>
      <c r="G891" s="1" t="s">
        <v>103</v>
      </c>
      <c r="H891" s="1" t="s">
        <v>298</v>
      </c>
      <c r="I891" s="1">
        <v>1</v>
      </c>
      <c r="J891" s="1">
        <v>2023</v>
      </c>
      <c r="K891" s="1">
        <v>112061</v>
      </c>
      <c r="L891" s="1">
        <v>0</v>
      </c>
      <c r="M891" s="1">
        <f t="array" ref="M891">SUMPRODUCT(MAX(ISNUMBER(SEARCH('Class Rules'!$B$6:$B$85,$E891))*ISNUMBER(SEARCH('Class Rules'!$C$6:$C$85,$F891))*'Class Rules'!$A$6:$A$85))</f>
        <v>0</v>
      </c>
      <c r="N891" s="1" t="str">
        <f t="array" ref="N891">IF($M891=0,'Class Rules'!$D$3,INDEX('Class Rules'!$D$6:$D$85,MATCH($M891,'Class Rules'!$A$6:$A$85,0)))</f>
        <v>Passenger LDV</v>
      </c>
      <c r="O891" s="1" t="str">
        <f t="array" ref="O891">IF(SUMPRODUCT(MAX(ISNUMBER(SEARCH(Fuel_Rules!$A$6:$A$30,$E891))*ISNUMBER(SEARCH(Fuel_Rules!$B$6:$B$30,$F891))*(Fuel_Rules!$A$6:$A$30&lt;&gt;"")))&gt;0,"Plug-in hybrid",IF($G891="Diesel","Diesel","Gasoline"))</f>
        <v>Gasoline</v>
      </c>
    </row>
    <row r="892" spans="1:15" ht="15" customHeight="1" x14ac:dyDescent="0.25">
      <c r="A892" s="1">
        <v>2022</v>
      </c>
      <c r="B892" s="1" t="s">
        <v>293</v>
      </c>
      <c r="C892" s="1" t="s">
        <v>3009</v>
      </c>
      <c r="D892" s="1" t="s">
        <v>3010</v>
      </c>
      <c r="E892" s="1" t="s">
        <v>2908</v>
      </c>
      <c r="F892" s="1" t="s">
        <v>3011</v>
      </c>
      <c r="G892" s="1" t="s">
        <v>103</v>
      </c>
      <c r="H892" s="1" t="s">
        <v>298</v>
      </c>
      <c r="I892" s="1">
        <v>1</v>
      </c>
      <c r="J892" s="1">
        <v>2023</v>
      </c>
      <c r="K892" s="1">
        <v>57854</v>
      </c>
      <c r="L892" s="1">
        <v>0</v>
      </c>
      <c r="M892" s="1">
        <f t="array" ref="M892">SUMPRODUCT(MAX(ISNUMBER(SEARCH('Class Rules'!$B$6:$B$85,$E892))*ISNUMBER(SEARCH('Class Rules'!$C$6:$C$85,$F892))*'Class Rules'!$A$6:$A$85))</f>
        <v>0</v>
      </c>
      <c r="N892" s="1" t="str">
        <f t="array" ref="N892">IF($M892=0,'Class Rules'!$D$3,INDEX('Class Rules'!$D$6:$D$85,MATCH($M892,'Class Rules'!$A$6:$A$85,0)))</f>
        <v>Passenger LDV</v>
      </c>
      <c r="O892" s="1" t="str">
        <f t="array" ref="O892">IF(SUMPRODUCT(MAX(ISNUMBER(SEARCH(Fuel_Rules!$A$6:$A$30,$E892))*ISNUMBER(SEARCH(Fuel_Rules!$B$6:$B$30,$F892))*(Fuel_Rules!$A$6:$A$30&lt;&gt;"")))&gt;0,"Plug-in hybrid",IF($G892="Diesel","Diesel","Gasoline"))</f>
        <v>Gasoline</v>
      </c>
    </row>
    <row r="893" spans="1:15" ht="15" customHeight="1" x14ac:dyDescent="0.25">
      <c r="A893" s="1">
        <v>2022</v>
      </c>
      <c r="B893" s="1" t="s">
        <v>293</v>
      </c>
      <c r="C893" s="1" t="s">
        <v>3012</v>
      </c>
      <c r="D893" s="1" t="s">
        <v>3013</v>
      </c>
      <c r="E893" s="1" t="s">
        <v>2908</v>
      </c>
      <c r="F893" s="1" t="s">
        <v>3014</v>
      </c>
      <c r="G893" s="1" t="s">
        <v>103</v>
      </c>
      <c r="H893" s="1" t="s">
        <v>298</v>
      </c>
      <c r="I893" s="1">
        <v>1</v>
      </c>
      <c r="J893" s="1">
        <v>2023</v>
      </c>
      <c r="K893" s="1">
        <v>62232</v>
      </c>
      <c r="L893" s="1">
        <v>0</v>
      </c>
      <c r="M893" s="1">
        <f t="array" ref="M893">SUMPRODUCT(MAX(ISNUMBER(SEARCH('Class Rules'!$B$6:$B$85,$E893))*ISNUMBER(SEARCH('Class Rules'!$C$6:$C$85,$F893))*'Class Rules'!$A$6:$A$85))</f>
        <v>0</v>
      </c>
      <c r="N893" s="1" t="str">
        <f t="array" ref="N893">IF($M893=0,'Class Rules'!$D$3,INDEX('Class Rules'!$D$6:$D$85,MATCH($M893,'Class Rules'!$A$6:$A$85,0)))</f>
        <v>Passenger LDV</v>
      </c>
      <c r="O893" s="1" t="str">
        <f t="array" ref="O893">IF(SUMPRODUCT(MAX(ISNUMBER(SEARCH(Fuel_Rules!$A$6:$A$30,$E893))*ISNUMBER(SEARCH(Fuel_Rules!$B$6:$B$30,$F893))*(Fuel_Rules!$A$6:$A$30&lt;&gt;"")))&gt;0,"Plug-in hybrid",IF($G893="Diesel","Diesel","Gasoline"))</f>
        <v>Gasoline</v>
      </c>
    </row>
    <row r="894" spans="1:15" ht="15" customHeight="1" x14ac:dyDescent="0.25">
      <c r="A894" s="1">
        <v>2022</v>
      </c>
      <c r="B894" s="1" t="s">
        <v>293</v>
      </c>
      <c r="C894" s="1" t="s">
        <v>3015</v>
      </c>
      <c r="D894" s="1" t="s">
        <v>3016</v>
      </c>
      <c r="E894" s="1" t="s">
        <v>2908</v>
      </c>
      <c r="F894" s="1" t="s">
        <v>3017</v>
      </c>
      <c r="G894" s="1" t="s">
        <v>103</v>
      </c>
      <c r="H894" s="1" t="s">
        <v>298</v>
      </c>
      <c r="I894" s="1">
        <v>1</v>
      </c>
      <c r="J894" s="1">
        <v>2023</v>
      </c>
      <c r="K894" s="1">
        <v>75524</v>
      </c>
      <c r="L894" s="1">
        <v>0</v>
      </c>
      <c r="M894" s="1">
        <f t="array" ref="M894">SUMPRODUCT(MAX(ISNUMBER(SEARCH('Class Rules'!$B$6:$B$85,$E894))*ISNUMBER(SEARCH('Class Rules'!$C$6:$C$85,$F894))*'Class Rules'!$A$6:$A$85))</f>
        <v>0</v>
      </c>
      <c r="N894" s="1" t="str">
        <f t="array" ref="N894">IF($M894=0,'Class Rules'!$D$3,INDEX('Class Rules'!$D$6:$D$85,MATCH($M894,'Class Rules'!$A$6:$A$85,0)))</f>
        <v>Passenger LDV</v>
      </c>
      <c r="O894" s="1" t="str">
        <f t="array" ref="O894">IF(SUMPRODUCT(MAX(ISNUMBER(SEARCH(Fuel_Rules!$A$6:$A$30,$E894))*ISNUMBER(SEARCH(Fuel_Rules!$B$6:$B$30,$F894))*(Fuel_Rules!$A$6:$A$30&lt;&gt;"")))&gt;0,"Plug-in hybrid",IF($G894="Diesel","Diesel","Gasoline"))</f>
        <v>Gasoline</v>
      </c>
    </row>
    <row r="895" spans="1:15" ht="15" customHeight="1" x14ac:dyDescent="0.25">
      <c r="A895" s="1">
        <v>2022</v>
      </c>
      <c r="B895" s="1" t="s">
        <v>293</v>
      </c>
      <c r="C895" s="1" t="s">
        <v>3018</v>
      </c>
      <c r="D895" s="1" t="s">
        <v>3019</v>
      </c>
      <c r="E895" s="1" t="s">
        <v>2908</v>
      </c>
      <c r="F895" s="1" t="s">
        <v>3020</v>
      </c>
      <c r="G895" s="1" t="s">
        <v>103</v>
      </c>
      <c r="H895" s="1" t="s">
        <v>437</v>
      </c>
      <c r="I895" s="1">
        <v>2</v>
      </c>
      <c r="J895" s="1">
        <v>2023</v>
      </c>
      <c r="K895" s="1">
        <v>206084</v>
      </c>
      <c r="L895" s="1">
        <v>0</v>
      </c>
      <c r="M895" s="1">
        <f t="array" ref="M895">SUMPRODUCT(MAX(ISNUMBER(SEARCH('Class Rules'!$B$6:$B$85,$E895))*ISNUMBER(SEARCH('Class Rules'!$C$6:$C$85,$F895))*'Class Rules'!$A$6:$A$85))</f>
        <v>0</v>
      </c>
      <c r="N895" s="1" t="str">
        <f t="array" ref="N895">IF($M895=0,'Class Rules'!$D$3,INDEX('Class Rules'!$D$6:$D$85,MATCH($M895,'Class Rules'!$A$6:$A$85,0)))</f>
        <v>Passenger LDV</v>
      </c>
      <c r="O895" s="1" t="str">
        <f t="array" ref="O895">IF(SUMPRODUCT(MAX(ISNUMBER(SEARCH(Fuel_Rules!$A$6:$A$30,$E895))*ISNUMBER(SEARCH(Fuel_Rules!$B$6:$B$30,$F895))*(Fuel_Rules!$A$6:$A$30&lt;&gt;"")))&gt;0,"Plug-in hybrid",IF($G895="Diesel","Diesel","Gasoline"))</f>
        <v>Gasoline</v>
      </c>
    </row>
    <row r="896" spans="1:15" ht="15" customHeight="1" x14ac:dyDescent="0.25">
      <c r="A896" s="1">
        <v>2022</v>
      </c>
      <c r="B896" s="1" t="s">
        <v>293</v>
      </c>
      <c r="C896" s="1" t="s">
        <v>3021</v>
      </c>
      <c r="D896" s="1" t="s">
        <v>3022</v>
      </c>
      <c r="E896" s="1" t="s">
        <v>2908</v>
      </c>
      <c r="F896" s="1" t="s">
        <v>3023</v>
      </c>
      <c r="G896" s="1" t="s">
        <v>103</v>
      </c>
      <c r="H896" s="1" t="s">
        <v>437</v>
      </c>
      <c r="I896" s="1">
        <v>1</v>
      </c>
      <c r="J896" s="1">
        <v>2023</v>
      </c>
      <c r="K896" s="1">
        <v>103180</v>
      </c>
      <c r="L896" s="1">
        <v>0</v>
      </c>
      <c r="M896" s="1">
        <f t="array" ref="M896">SUMPRODUCT(MAX(ISNUMBER(SEARCH('Class Rules'!$B$6:$B$85,$E896))*ISNUMBER(SEARCH('Class Rules'!$C$6:$C$85,$F896))*'Class Rules'!$A$6:$A$85))</f>
        <v>0</v>
      </c>
      <c r="N896" s="1" t="str">
        <f t="array" ref="N896">IF($M896=0,'Class Rules'!$D$3,INDEX('Class Rules'!$D$6:$D$85,MATCH($M896,'Class Rules'!$A$6:$A$85,0)))</f>
        <v>Passenger LDV</v>
      </c>
      <c r="O896" s="1" t="str">
        <f t="array" ref="O896">IF(SUMPRODUCT(MAX(ISNUMBER(SEARCH(Fuel_Rules!$A$6:$A$30,$E896))*ISNUMBER(SEARCH(Fuel_Rules!$B$6:$B$30,$F896))*(Fuel_Rules!$A$6:$A$30&lt;&gt;"")))&gt;0,"Plug-in hybrid",IF($G896="Diesel","Diesel","Gasoline"))</f>
        <v>Gasoline</v>
      </c>
    </row>
    <row r="897" spans="1:15" ht="15" customHeight="1" x14ac:dyDescent="0.25">
      <c r="A897" s="1">
        <v>2022</v>
      </c>
      <c r="B897" s="1" t="s">
        <v>293</v>
      </c>
      <c r="C897" s="1" t="s">
        <v>3024</v>
      </c>
      <c r="D897" s="1" t="s">
        <v>3025</v>
      </c>
      <c r="E897" s="1" t="s">
        <v>2908</v>
      </c>
      <c r="F897" s="1" t="s">
        <v>3026</v>
      </c>
      <c r="G897" s="1" t="s">
        <v>103</v>
      </c>
      <c r="H897" s="1" t="s">
        <v>298</v>
      </c>
      <c r="I897" s="1">
        <v>1.4</v>
      </c>
      <c r="J897" s="1">
        <v>2023</v>
      </c>
      <c r="K897" s="1">
        <v>135378</v>
      </c>
      <c r="L897" s="1">
        <v>0</v>
      </c>
      <c r="M897" s="1">
        <f t="array" ref="M897">SUMPRODUCT(MAX(ISNUMBER(SEARCH('Class Rules'!$B$6:$B$85,$E897))*ISNUMBER(SEARCH('Class Rules'!$C$6:$C$85,$F897))*'Class Rules'!$A$6:$A$85))</f>
        <v>0</v>
      </c>
      <c r="N897" s="1" t="str">
        <f t="array" ref="N897">IF($M897=0,'Class Rules'!$D$3,INDEX('Class Rules'!$D$6:$D$85,MATCH($M897,'Class Rules'!$A$6:$A$85,0)))</f>
        <v>Passenger LDV</v>
      </c>
      <c r="O897" s="1" t="str">
        <f t="array" ref="O897">IF(SUMPRODUCT(MAX(ISNUMBER(SEARCH(Fuel_Rules!$A$6:$A$30,$E897))*ISNUMBER(SEARCH(Fuel_Rules!$B$6:$B$30,$F897))*(Fuel_Rules!$A$6:$A$30&lt;&gt;"")))&gt;0,"Plug-in hybrid",IF($G897="Diesel","Diesel","Gasoline"))</f>
        <v>Gasoline</v>
      </c>
    </row>
    <row r="898" spans="1:15" ht="15" customHeight="1" x14ac:dyDescent="0.25">
      <c r="A898" s="1">
        <v>2022</v>
      </c>
      <c r="B898" s="1" t="s">
        <v>293</v>
      </c>
      <c r="C898" s="1" t="s">
        <v>3027</v>
      </c>
      <c r="D898" s="1" t="s">
        <v>3028</v>
      </c>
      <c r="E898" s="1" t="s">
        <v>2908</v>
      </c>
      <c r="F898" s="1" t="s">
        <v>3029</v>
      </c>
      <c r="G898" s="1" t="s">
        <v>103</v>
      </c>
      <c r="H898" s="1" t="s">
        <v>298</v>
      </c>
      <c r="I898" s="1">
        <v>1.4</v>
      </c>
      <c r="J898" s="1">
        <v>2023</v>
      </c>
      <c r="K898" s="1">
        <v>142478</v>
      </c>
      <c r="L898" s="1">
        <v>0</v>
      </c>
      <c r="M898" s="1">
        <f t="array" ref="M898">SUMPRODUCT(MAX(ISNUMBER(SEARCH('Class Rules'!$B$6:$B$85,$E898))*ISNUMBER(SEARCH('Class Rules'!$C$6:$C$85,$F898))*'Class Rules'!$A$6:$A$85))</f>
        <v>0</v>
      </c>
      <c r="N898" s="1" t="str">
        <f t="array" ref="N898">IF($M898=0,'Class Rules'!$D$3,INDEX('Class Rules'!$D$6:$D$85,MATCH($M898,'Class Rules'!$A$6:$A$85,0)))</f>
        <v>Passenger LDV</v>
      </c>
      <c r="O898" s="1" t="str">
        <f t="array" ref="O898">IF(SUMPRODUCT(MAX(ISNUMBER(SEARCH(Fuel_Rules!$A$6:$A$30,$E898))*ISNUMBER(SEARCH(Fuel_Rules!$B$6:$B$30,$F898))*(Fuel_Rules!$A$6:$A$30&lt;&gt;"")))&gt;0,"Plug-in hybrid",IF($G898="Diesel","Diesel","Gasoline"))</f>
        <v>Gasoline</v>
      </c>
    </row>
    <row r="899" spans="1:15" ht="15" customHeight="1" x14ac:dyDescent="0.25">
      <c r="A899" s="1">
        <v>2022</v>
      </c>
      <c r="B899" s="1" t="s">
        <v>293</v>
      </c>
      <c r="C899" s="1" t="s">
        <v>3030</v>
      </c>
      <c r="D899" s="1" t="s">
        <v>3031</v>
      </c>
      <c r="E899" s="1" t="s">
        <v>2908</v>
      </c>
      <c r="F899" s="1" t="s">
        <v>3032</v>
      </c>
      <c r="G899" s="1" t="s">
        <v>103</v>
      </c>
      <c r="H899" s="1" t="s">
        <v>437</v>
      </c>
      <c r="I899" s="1">
        <v>1</v>
      </c>
      <c r="J899" s="1">
        <v>2023</v>
      </c>
      <c r="K899" s="1">
        <v>130521</v>
      </c>
      <c r="L899" s="1">
        <v>0</v>
      </c>
      <c r="M899" s="1">
        <f t="array" ref="M899">SUMPRODUCT(MAX(ISNUMBER(SEARCH('Class Rules'!$B$6:$B$85,$E899))*ISNUMBER(SEARCH('Class Rules'!$C$6:$C$85,$F899))*'Class Rules'!$A$6:$A$85))</f>
        <v>0</v>
      </c>
      <c r="N899" s="1" t="str">
        <f t="array" ref="N899">IF($M899=0,'Class Rules'!$D$3,INDEX('Class Rules'!$D$6:$D$85,MATCH($M899,'Class Rules'!$A$6:$A$85,0)))</f>
        <v>Passenger LDV</v>
      </c>
      <c r="O899" s="1" t="str">
        <f t="array" ref="O899">IF(SUMPRODUCT(MAX(ISNUMBER(SEARCH(Fuel_Rules!$A$6:$A$30,$E899))*ISNUMBER(SEARCH(Fuel_Rules!$B$6:$B$30,$F899))*(Fuel_Rules!$A$6:$A$30&lt;&gt;"")))&gt;0,"Plug-in hybrid",IF($G899="Diesel","Diesel","Gasoline"))</f>
        <v>Gasoline</v>
      </c>
    </row>
    <row r="900" spans="1:15" ht="15" customHeight="1" x14ac:dyDescent="0.25">
      <c r="A900" s="1">
        <v>2022</v>
      </c>
      <c r="B900" s="1" t="s">
        <v>293</v>
      </c>
      <c r="C900" s="1" t="s">
        <v>3033</v>
      </c>
      <c r="D900" s="1" t="s">
        <v>3034</v>
      </c>
      <c r="E900" s="1" t="s">
        <v>2908</v>
      </c>
      <c r="F900" s="1" t="s">
        <v>3035</v>
      </c>
      <c r="G900" s="1" t="s">
        <v>103</v>
      </c>
      <c r="H900" s="1" t="s">
        <v>437</v>
      </c>
      <c r="I900" s="1">
        <v>1</v>
      </c>
      <c r="J900" s="1">
        <v>2023</v>
      </c>
      <c r="K900" s="1">
        <v>112778</v>
      </c>
      <c r="L900" s="1">
        <v>0</v>
      </c>
      <c r="M900" s="1">
        <f t="array" ref="M900">SUMPRODUCT(MAX(ISNUMBER(SEARCH('Class Rules'!$B$6:$B$85,$E900))*ISNUMBER(SEARCH('Class Rules'!$C$6:$C$85,$F900))*'Class Rules'!$A$6:$A$85))</f>
        <v>0</v>
      </c>
      <c r="N900" s="1" t="str">
        <f t="array" ref="N900">IF($M900=0,'Class Rules'!$D$3,INDEX('Class Rules'!$D$6:$D$85,MATCH($M900,'Class Rules'!$A$6:$A$85,0)))</f>
        <v>Passenger LDV</v>
      </c>
      <c r="O900" s="1" t="str">
        <f t="array" ref="O900">IF(SUMPRODUCT(MAX(ISNUMBER(SEARCH(Fuel_Rules!$A$6:$A$30,$E900))*ISNUMBER(SEARCH(Fuel_Rules!$B$6:$B$30,$F900))*(Fuel_Rules!$A$6:$A$30&lt;&gt;"")))&gt;0,"Plug-in hybrid",IF($G900="Diesel","Diesel","Gasoline"))</f>
        <v>Gasoline</v>
      </c>
    </row>
    <row r="901" spans="1:15" ht="15" customHeight="1" x14ac:dyDescent="0.25">
      <c r="A901" s="1">
        <v>2022</v>
      </c>
      <c r="B901" s="1" t="s">
        <v>293</v>
      </c>
      <c r="C901" s="1" t="s">
        <v>3036</v>
      </c>
      <c r="D901" s="1" t="s">
        <v>3037</v>
      </c>
      <c r="E901" s="1" t="s">
        <v>2908</v>
      </c>
      <c r="F901" s="1" t="s">
        <v>3038</v>
      </c>
      <c r="G901" s="1" t="s">
        <v>103</v>
      </c>
      <c r="H901" s="1" t="s">
        <v>437</v>
      </c>
      <c r="I901" s="1">
        <v>1</v>
      </c>
      <c r="J901" s="1">
        <v>2023</v>
      </c>
      <c r="K901" s="1">
        <v>129728</v>
      </c>
      <c r="L901" s="1">
        <v>0</v>
      </c>
      <c r="M901" s="1">
        <f t="array" ref="M901">SUMPRODUCT(MAX(ISNUMBER(SEARCH('Class Rules'!$B$6:$B$85,$E901))*ISNUMBER(SEARCH('Class Rules'!$C$6:$C$85,$F901))*'Class Rules'!$A$6:$A$85))</f>
        <v>0</v>
      </c>
      <c r="N901" s="1" t="str">
        <f t="array" ref="N901">IF($M901=0,'Class Rules'!$D$3,INDEX('Class Rules'!$D$6:$D$85,MATCH($M901,'Class Rules'!$A$6:$A$85,0)))</f>
        <v>Passenger LDV</v>
      </c>
      <c r="O901" s="1" t="str">
        <f t="array" ref="O901">IF(SUMPRODUCT(MAX(ISNUMBER(SEARCH(Fuel_Rules!$A$6:$A$30,$E901))*ISNUMBER(SEARCH(Fuel_Rules!$B$6:$B$30,$F901))*(Fuel_Rules!$A$6:$A$30&lt;&gt;"")))&gt;0,"Plug-in hybrid",IF($G901="Diesel","Diesel","Gasoline"))</f>
        <v>Gasoline</v>
      </c>
    </row>
    <row r="902" spans="1:15" ht="15" customHeight="1" x14ac:dyDescent="0.25">
      <c r="A902" s="1">
        <v>2022</v>
      </c>
      <c r="B902" s="1" t="s">
        <v>293</v>
      </c>
      <c r="C902" s="1" t="s">
        <v>3039</v>
      </c>
      <c r="D902" s="1" t="s">
        <v>3040</v>
      </c>
      <c r="E902" s="1" t="s">
        <v>2908</v>
      </c>
      <c r="F902" s="1" t="s">
        <v>3041</v>
      </c>
      <c r="G902" s="1" t="s">
        <v>103</v>
      </c>
      <c r="H902" s="1" t="s">
        <v>437</v>
      </c>
      <c r="I902" s="1">
        <v>1.4</v>
      </c>
      <c r="J902" s="1">
        <v>2023</v>
      </c>
      <c r="K902" s="1">
        <v>171516</v>
      </c>
      <c r="L902" s="1">
        <v>0</v>
      </c>
      <c r="M902" s="1">
        <f t="array" ref="M902">SUMPRODUCT(MAX(ISNUMBER(SEARCH('Class Rules'!$B$6:$B$85,$E902))*ISNUMBER(SEARCH('Class Rules'!$C$6:$C$85,$F902))*'Class Rules'!$A$6:$A$85))</f>
        <v>0</v>
      </c>
      <c r="N902" s="1" t="str">
        <f t="array" ref="N902">IF($M902=0,'Class Rules'!$D$3,INDEX('Class Rules'!$D$6:$D$85,MATCH($M902,'Class Rules'!$A$6:$A$85,0)))</f>
        <v>Passenger LDV</v>
      </c>
      <c r="O902" s="1" t="str">
        <f t="array" ref="O902">IF(SUMPRODUCT(MAX(ISNUMBER(SEARCH(Fuel_Rules!$A$6:$A$30,$E902))*ISNUMBER(SEARCH(Fuel_Rules!$B$6:$B$30,$F902))*(Fuel_Rules!$A$6:$A$30&lt;&gt;"")))&gt;0,"Plug-in hybrid",IF($G902="Diesel","Diesel","Gasoline"))</f>
        <v>Gasoline</v>
      </c>
    </row>
    <row r="903" spans="1:15" ht="15" customHeight="1" x14ac:dyDescent="0.25">
      <c r="A903" s="1">
        <v>2022</v>
      </c>
      <c r="B903" s="1" t="s">
        <v>293</v>
      </c>
      <c r="C903" s="1" t="s">
        <v>3042</v>
      </c>
      <c r="D903" s="1" t="s">
        <v>3043</v>
      </c>
      <c r="E903" s="1" t="s">
        <v>2908</v>
      </c>
      <c r="F903" s="1" t="s">
        <v>3044</v>
      </c>
      <c r="G903" s="1" t="s">
        <v>103</v>
      </c>
      <c r="H903" s="1" t="s">
        <v>437</v>
      </c>
      <c r="I903" s="1">
        <v>1.4</v>
      </c>
      <c r="J903" s="1">
        <v>2023</v>
      </c>
      <c r="K903" s="1">
        <v>202015</v>
      </c>
      <c r="L903" s="1">
        <v>0</v>
      </c>
      <c r="M903" s="1">
        <f t="array" ref="M903">SUMPRODUCT(MAX(ISNUMBER(SEARCH('Class Rules'!$B$6:$B$85,$E903))*ISNUMBER(SEARCH('Class Rules'!$C$6:$C$85,$F903))*'Class Rules'!$A$6:$A$85))</f>
        <v>0</v>
      </c>
      <c r="N903" s="1" t="str">
        <f t="array" ref="N903">IF($M903=0,'Class Rules'!$D$3,INDEX('Class Rules'!$D$6:$D$85,MATCH($M903,'Class Rules'!$A$6:$A$85,0)))</f>
        <v>Passenger LDV</v>
      </c>
      <c r="O903" s="1" t="str">
        <f t="array" ref="O903">IF(SUMPRODUCT(MAX(ISNUMBER(SEARCH(Fuel_Rules!$A$6:$A$30,$E903))*ISNUMBER(SEARCH(Fuel_Rules!$B$6:$B$30,$F903))*(Fuel_Rules!$A$6:$A$30&lt;&gt;"")))&gt;0,"Plug-in hybrid",IF($G903="Diesel","Diesel","Gasoline"))</f>
        <v>Gasoline</v>
      </c>
    </row>
    <row r="904" spans="1:15" ht="15" customHeight="1" x14ac:dyDescent="0.25">
      <c r="A904" s="1">
        <v>2022</v>
      </c>
      <c r="B904" s="1" t="s">
        <v>293</v>
      </c>
      <c r="C904" s="1" t="s">
        <v>3045</v>
      </c>
      <c r="D904" s="1" t="s">
        <v>3046</v>
      </c>
      <c r="E904" s="1" t="s">
        <v>2908</v>
      </c>
      <c r="F904" s="1" t="s">
        <v>3047</v>
      </c>
      <c r="G904" s="1" t="s">
        <v>103</v>
      </c>
      <c r="H904" s="1" t="s">
        <v>437</v>
      </c>
      <c r="I904" s="1">
        <v>1.4</v>
      </c>
      <c r="J904" s="1">
        <v>2023</v>
      </c>
      <c r="K904" s="1">
        <v>189272</v>
      </c>
      <c r="L904" s="1">
        <v>0</v>
      </c>
      <c r="M904" s="1">
        <f t="array" ref="M904">SUMPRODUCT(MAX(ISNUMBER(SEARCH('Class Rules'!$B$6:$B$85,$E904))*ISNUMBER(SEARCH('Class Rules'!$C$6:$C$85,$F904))*'Class Rules'!$A$6:$A$85))</f>
        <v>0</v>
      </c>
      <c r="N904" s="1" t="str">
        <f t="array" ref="N904">IF($M904=0,'Class Rules'!$D$3,INDEX('Class Rules'!$D$6:$D$85,MATCH($M904,'Class Rules'!$A$6:$A$85,0)))</f>
        <v>Passenger LDV</v>
      </c>
      <c r="O904" s="1" t="str">
        <f t="array" ref="O904">IF(SUMPRODUCT(MAX(ISNUMBER(SEARCH(Fuel_Rules!$A$6:$A$30,$E904))*ISNUMBER(SEARCH(Fuel_Rules!$B$6:$B$30,$F904))*(Fuel_Rules!$A$6:$A$30&lt;&gt;"")))&gt;0,"Plug-in hybrid",IF($G904="Diesel","Diesel","Gasoline"))</f>
        <v>Gasoline</v>
      </c>
    </row>
    <row r="905" spans="1:15" ht="15" customHeight="1" x14ac:dyDescent="0.25">
      <c r="A905" s="1">
        <v>2022</v>
      </c>
      <c r="B905" s="1" t="s">
        <v>293</v>
      </c>
      <c r="C905" s="1" t="s">
        <v>3048</v>
      </c>
      <c r="D905" s="1" t="s">
        <v>3049</v>
      </c>
      <c r="E905" s="1" t="s">
        <v>3050</v>
      </c>
      <c r="F905" s="1" t="s">
        <v>3051</v>
      </c>
      <c r="G905" s="1" t="s">
        <v>103</v>
      </c>
      <c r="H905" s="1" t="s">
        <v>298</v>
      </c>
      <c r="I905" s="1">
        <v>2</v>
      </c>
      <c r="J905" s="1">
        <v>2023</v>
      </c>
      <c r="K905" s="1">
        <v>207451</v>
      </c>
      <c r="L905" s="1">
        <v>0</v>
      </c>
      <c r="M905" s="1">
        <f t="array" ref="M905">SUMPRODUCT(MAX(ISNUMBER(SEARCH('Class Rules'!$B$6:$B$85,$E905))*ISNUMBER(SEARCH('Class Rules'!$C$6:$C$85,$F905))*'Class Rules'!$A$6:$A$85))</f>
        <v>0</v>
      </c>
      <c r="N905" s="1" t="str">
        <f t="array" ref="N905">IF($M905=0,'Class Rules'!$D$3,INDEX('Class Rules'!$D$6:$D$85,MATCH($M905,'Class Rules'!$A$6:$A$85,0)))</f>
        <v>Passenger LDV</v>
      </c>
      <c r="O905" s="1" t="str">
        <f t="array" ref="O905">IF(SUMPRODUCT(MAX(ISNUMBER(SEARCH(Fuel_Rules!$A$6:$A$30,$E905))*ISNUMBER(SEARCH(Fuel_Rules!$B$6:$B$30,$F905))*(Fuel_Rules!$A$6:$A$30&lt;&gt;"")))&gt;0,"Plug-in hybrid",IF($G905="Diesel","Diesel","Gasoline"))</f>
        <v>Gasoline</v>
      </c>
    </row>
    <row r="906" spans="1:15" ht="15" customHeight="1" x14ac:dyDescent="0.25">
      <c r="A906" s="1">
        <v>2022</v>
      </c>
      <c r="B906" s="1" t="s">
        <v>293</v>
      </c>
      <c r="C906" s="1" t="s">
        <v>3052</v>
      </c>
      <c r="D906" s="1" t="s">
        <v>3053</v>
      </c>
      <c r="E906" s="1" t="s">
        <v>3050</v>
      </c>
      <c r="F906" s="1" t="s">
        <v>3054</v>
      </c>
      <c r="G906" s="1" t="s">
        <v>103</v>
      </c>
      <c r="H906" s="1" t="s">
        <v>298</v>
      </c>
      <c r="I906" s="1">
        <v>2</v>
      </c>
      <c r="J906" s="1">
        <v>2023</v>
      </c>
      <c r="K906" s="1">
        <v>560015</v>
      </c>
      <c r="L906" s="1">
        <v>0</v>
      </c>
      <c r="M906" s="1">
        <f t="array" ref="M906">SUMPRODUCT(MAX(ISNUMBER(SEARCH('Class Rules'!$B$6:$B$85,$E906))*ISNUMBER(SEARCH('Class Rules'!$C$6:$C$85,$F906))*'Class Rules'!$A$6:$A$85))</f>
        <v>0</v>
      </c>
      <c r="N906" s="1" t="str">
        <f t="array" ref="N906">IF($M906=0,'Class Rules'!$D$3,INDEX('Class Rules'!$D$6:$D$85,MATCH($M906,'Class Rules'!$A$6:$A$85,0)))</f>
        <v>Passenger LDV</v>
      </c>
      <c r="O906" s="1" t="str">
        <f t="array" ref="O906">IF(SUMPRODUCT(MAX(ISNUMBER(SEARCH(Fuel_Rules!$A$6:$A$30,$E906))*ISNUMBER(SEARCH(Fuel_Rules!$B$6:$B$30,$F906))*(Fuel_Rules!$A$6:$A$30&lt;&gt;"")))&gt;0,"Plug-in hybrid",IF($G906="Diesel","Diesel","Gasoline"))</f>
        <v>Plug-in hybrid</v>
      </c>
    </row>
    <row r="907" spans="1:15" ht="15" customHeight="1" x14ac:dyDescent="0.25">
      <c r="A907" s="1">
        <v>2022</v>
      </c>
      <c r="B907" s="1" t="s">
        <v>293</v>
      </c>
      <c r="C907" s="1" t="s">
        <v>3055</v>
      </c>
      <c r="D907" s="1" t="s">
        <v>3056</v>
      </c>
      <c r="E907" s="1" t="s">
        <v>3050</v>
      </c>
      <c r="F907" s="1" t="s">
        <v>3057</v>
      </c>
      <c r="G907" s="1" t="s">
        <v>103</v>
      </c>
      <c r="H907" s="1" t="s">
        <v>298</v>
      </c>
      <c r="I907" s="1">
        <v>2</v>
      </c>
      <c r="J907" s="1">
        <v>2023</v>
      </c>
      <c r="K907" s="1">
        <v>326985</v>
      </c>
      <c r="L907" s="1">
        <v>0</v>
      </c>
      <c r="M907" s="1">
        <f t="array" ref="M907">SUMPRODUCT(MAX(ISNUMBER(SEARCH('Class Rules'!$B$6:$B$85,$E907))*ISNUMBER(SEARCH('Class Rules'!$C$6:$C$85,$F907))*'Class Rules'!$A$6:$A$85))</f>
        <v>0</v>
      </c>
      <c r="N907" s="1" t="str">
        <f t="array" ref="N907">IF($M907=0,'Class Rules'!$D$3,INDEX('Class Rules'!$D$6:$D$85,MATCH($M907,'Class Rules'!$A$6:$A$85,0)))</f>
        <v>Passenger LDV</v>
      </c>
      <c r="O907" s="1" t="str">
        <f t="array" ref="O907">IF(SUMPRODUCT(MAX(ISNUMBER(SEARCH(Fuel_Rules!$A$6:$A$30,$E907))*ISNUMBER(SEARCH(Fuel_Rules!$B$6:$B$30,$F907))*(Fuel_Rules!$A$6:$A$30&lt;&gt;"")))&gt;0,"Plug-in hybrid",IF($G907="Diesel","Diesel","Gasoline"))</f>
        <v>Gasoline</v>
      </c>
    </row>
    <row r="908" spans="1:15" ht="15" customHeight="1" x14ac:dyDescent="0.25">
      <c r="A908" s="1">
        <v>2022</v>
      </c>
      <c r="B908" s="1" t="s">
        <v>293</v>
      </c>
      <c r="C908" s="1" t="s">
        <v>3058</v>
      </c>
      <c r="D908" s="1" t="s">
        <v>3059</v>
      </c>
      <c r="E908" s="1" t="s">
        <v>3050</v>
      </c>
      <c r="F908" s="1" t="s">
        <v>3060</v>
      </c>
      <c r="G908" s="1" t="s">
        <v>105</v>
      </c>
      <c r="H908" s="1" t="s">
        <v>298</v>
      </c>
      <c r="I908" s="1">
        <v>2</v>
      </c>
      <c r="J908" s="1">
        <v>2023</v>
      </c>
      <c r="K908" s="1">
        <v>330201</v>
      </c>
      <c r="L908" s="1">
        <v>0</v>
      </c>
      <c r="M908" s="1">
        <f t="array" ref="M908">SUMPRODUCT(MAX(ISNUMBER(SEARCH('Class Rules'!$B$6:$B$85,$E908))*ISNUMBER(SEARCH('Class Rules'!$C$6:$C$85,$F908))*'Class Rules'!$A$6:$A$85))</f>
        <v>0</v>
      </c>
      <c r="N908" s="1" t="str">
        <f t="array" ref="N908">IF($M908=0,'Class Rules'!$D$3,INDEX('Class Rules'!$D$6:$D$85,MATCH($M908,'Class Rules'!$A$6:$A$85,0)))</f>
        <v>Passenger LDV</v>
      </c>
      <c r="O908" s="1" t="str">
        <f t="array" ref="O908">IF(SUMPRODUCT(MAX(ISNUMBER(SEARCH(Fuel_Rules!$A$6:$A$30,$E908))*ISNUMBER(SEARCH(Fuel_Rules!$B$6:$B$30,$F908))*(Fuel_Rules!$A$6:$A$30&lt;&gt;"")))&gt;0,"Plug-in hybrid",IF($G908="Diesel","Diesel","Gasoline"))</f>
        <v>Diesel</v>
      </c>
    </row>
    <row r="909" spans="1:15" ht="15" customHeight="1" x14ac:dyDescent="0.25">
      <c r="A909" s="1">
        <v>2022</v>
      </c>
      <c r="B909" s="1" t="s">
        <v>293</v>
      </c>
      <c r="C909" s="1" t="s">
        <v>3061</v>
      </c>
      <c r="D909" s="1" t="s">
        <v>3062</v>
      </c>
      <c r="E909" s="1" t="s">
        <v>3050</v>
      </c>
      <c r="F909" s="1" t="s">
        <v>3063</v>
      </c>
      <c r="G909" s="1" t="s">
        <v>103</v>
      </c>
      <c r="H909" s="1" t="s">
        <v>298</v>
      </c>
      <c r="I909" s="1">
        <v>2</v>
      </c>
      <c r="J909" s="1">
        <v>2023</v>
      </c>
      <c r="K909" s="1">
        <v>444166</v>
      </c>
      <c r="L909" s="1">
        <v>0</v>
      </c>
      <c r="M909" s="1">
        <f t="array" ref="M909">SUMPRODUCT(MAX(ISNUMBER(SEARCH('Class Rules'!$B$6:$B$85,$E909))*ISNUMBER(SEARCH('Class Rules'!$C$6:$C$85,$F909))*'Class Rules'!$A$6:$A$85))</f>
        <v>0</v>
      </c>
      <c r="N909" s="1" t="str">
        <f t="array" ref="N909">IF($M909=0,'Class Rules'!$D$3,INDEX('Class Rules'!$D$6:$D$85,MATCH($M909,'Class Rules'!$A$6:$A$85,0)))</f>
        <v>Passenger LDV</v>
      </c>
      <c r="O909" s="1" t="str">
        <f t="array" ref="O909">IF(SUMPRODUCT(MAX(ISNUMBER(SEARCH(Fuel_Rules!$A$6:$A$30,$E909))*ISNUMBER(SEARCH(Fuel_Rules!$B$6:$B$30,$F909))*(Fuel_Rules!$A$6:$A$30&lt;&gt;"")))&gt;0,"Plug-in hybrid",IF($G909="Diesel","Diesel","Gasoline"))</f>
        <v>Plug-in hybrid</v>
      </c>
    </row>
    <row r="910" spans="1:15" ht="15" customHeight="1" x14ac:dyDescent="0.25">
      <c r="A910" s="1">
        <v>2022</v>
      </c>
      <c r="B910" s="1" t="s">
        <v>293</v>
      </c>
      <c r="C910" s="1" t="s">
        <v>3064</v>
      </c>
      <c r="D910" s="1" t="s">
        <v>3065</v>
      </c>
      <c r="E910" s="1" t="s">
        <v>3050</v>
      </c>
      <c r="F910" s="1" t="s">
        <v>3066</v>
      </c>
      <c r="G910" s="1" t="s">
        <v>103</v>
      </c>
      <c r="H910" s="1" t="s">
        <v>298</v>
      </c>
      <c r="I910" s="1">
        <v>2</v>
      </c>
      <c r="J910" s="1">
        <v>2023</v>
      </c>
      <c r="K910" s="1">
        <v>399450</v>
      </c>
      <c r="L910" s="1">
        <v>0</v>
      </c>
      <c r="M910" s="1">
        <f t="array" ref="M910">SUMPRODUCT(MAX(ISNUMBER(SEARCH('Class Rules'!$B$6:$B$85,$E910))*ISNUMBER(SEARCH('Class Rules'!$C$6:$C$85,$F910))*'Class Rules'!$A$6:$A$85))</f>
        <v>0</v>
      </c>
      <c r="N910" s="1" t="str">
        <f t="array" ref="N910">IF($M910=0,'Class Rules'!$D$3,INDEX('Class Rules'!$D$6:$D$85,MATCH($M910,'Class Rules'!$A$6:$A$85,0)))</f>
        <v>Passenger LDV</v>
      </c>
      <c r="O910" s="1" t="str">
        <f t="array" ref="O910">IF(SUMPRODUCT(MAX(ISNUMBER(SEARCH(Fuel_Rules!$A$6:$A$30,$E910))*ISNUMBER(SEARCH(Fuel_Rules!$B$6:$B$30,$F910))*(Fuel_Rules!$A$6:$A$30&lt;&gt;"")))&gt;0,"Plug-in hybrid",IF($G910="Diesel","Diesel","Gasoline"))</f>
        <v>Plug-in hybrid</v>
      </c>
    </row>
    <row r="911" spans="1:15" ht="15" customHeight="1" x14ac:dyDescent="0.25">
      <c r="A911" s="1">
        <v>2022</v>
      </c>
      <c r="B911" s="1" t="s">
        <v>293</v>
      </c>
      <c r="C911" s="1" t="s">
        <v>3067</v>
      </c>
      <c r="D911" s="1" t="s">
        <v>3068</v>
      </c>
      <c r="E911" s="1" t="s">
        <v>3050</v>
      </c>
      <c r="F911" s="1" t="s">
        <v>3069</v>
      </c>
      <c r="G911" s="1" t="s">
        <v>103</v>
      </c>
      <c r="H911" s="1" t="s">
        <v>298</v>
      </c>
      <c r="I911" s="1">
        <v>2</v>
      </c>
      <c r="J911" s="1">
        <v>2023</v>
      </c>
      <c r="K911" s="1">
        <v>434166</v>
      </c>
      <c r="L911" s="1">
        <v>0</v>
      </c>
      <c r="M911" s="1">
        <f t="array" ref="M911">SUMPRODUCT(MAX(ISNUMBER(SEARCH('Class Rules'!$B$6:$B$85,$E911))*ISNUMBER(SEARCH('Class Rules'!$C$6:$C$85,$F911))*'Class Rules'!$A$6:$A$85))</f>
        <v>0</v>
      </c>
      <c r="N911" s="1" t="str">
        <f t="array" ref="N911">IF($M911=0,'Class Rules'!$D$3,INDEX('Class Rules'!$D$6:$D$85,MATCH($M911,'Class Rules'!$A$6:$A$85,0)))</f>
        <v>Passenger LDV</v>
      </c>
      <c r="O911" s="1" t="str">
        <f t="array" ref="O911">IF(SUMPRODUCT(MAX(ISNUMBER(SEARCH(Fuel_Rules!$A$6:$A$30,$E911))*ISNUMBER(SEARCH(Fuel_Rules!$B$6:$B$30,$F911))*(Fuel_Rules!$A$6:$A$30&lt;&gt;"")))&gt;0,"Plug-in hybrid",IF($G911="Diesel","Diesel","Gasoline"))</f>
        <v>Plug-in hybrid</v>
      </c>
    </row>
    <row r="912" spans="1:15" ht="15" customHeight="1" x14ac:dyDescent="0.25">
      <c r="A912" s="1">
        <v>2022</v>
      </c>
      <c r="B912" s="1" t="s">
        <v>293</v>
      </c>
      <c r="C912" s="1" t="s">
        <v>3070</v>
      </c>
      <c r="D912" s="1" t="s">
        <v>3071</v>
      </c>
      <c r="E912" s="1" t="s">
        <v>3050</v>
      </c>
      <c r="F912" s="1" t="s">
        <v>3072</v>
      </c>
      <c r="G912" s="1" t="s">
        <v>103</v>
      </c>
      <c r="H912" s="1" t="s">
        <v>298</v>
      </c>
      <c r="I912" s="1">
        <v>2</v>
      </c>
      <c r="J912" s="1">
        <v>2023</v>
      </c>
      <c r="K912" s="1">
        <v>571433</v>
      </c>
      <c r="L912" s="1">
        <v>0</v>
      </c>
      <c r="M912" s="1">
        <f t="array" ref="M912">SUMPRODUCT(MAX(ISNUMBER(SEARCH('Class Rules'!$B$6:$B$85,$E912))*ISNUMBER(SEARCH('Class Rules'!$C$6:$C$85,$F912))*'Class Rules'!$A$6:$A$85))</f>
        <v>0</v>
      </c>
      <c r="N912" s="1" t="str">
        <f t="array" ref="N912">IF($M912=0,'Class Rules'!$D$3,INDEX('Class Rules'!$D$6:$D$85,MATCH($M912,'Class Rules'!$A$6:$A$85,0)))</f>
        <v>Passenger LDV</v>
      </c>
      <c r="O912" s="1" t="str">
        <f t="array" ref="O912">IF(SUMPRODUCT(MAX(ISNUMBER(SEARCH(Fuel_Rules!$A$6:$A$30,$E912))*ISNUMBER(SEARCH(Fuel_Rules!$B$6:$B$30,$F912))*(Fuel_Rules!$A$6:$A$30&lt;&gt;"")))&gt;0,"Plug-in hybrid",IF($G912="Diesel","Diesel","Gasoline"))</f>
        <v>Plug-in hybrid</v>
      </c>
    </row>
    <row r="913" spans="1:15" ht="15" customHeight="1" x14ac:dyDescent="0.25">
      <c r="A913" s="1">
        <v>2022</v>
      </c>
      <c r="B913" s="1" t="s">
        <v>293</v>
      </c>
      <c r="C913" s="1" t="s">
        <v>3073</v>
      </c>
      <c r="D913" s="1" t="s">
        <v>3074</v>
      </c>
      <c r="E913" s="1" t="s">
        <v>3050</v>
      </c>
      <c r="F913" s="1" t="s">
        <v>3075</v>
      </c>
      <c r="G913" s="1" t="s">
        <v>103</v>
      </c>
      <c r="H913" s="1" t="s">
        <v>298</v>
      </c>
      <c r="I913" s="1">
        <v>2</v>
      </c>
      <c r="J913" s="1">
        <v>2023</v>
      </c>
      <c r="K913" s="1">
        <v>347666</v>
      </c>
      <c r="L913" s="1">
        <v>0</v>
      </c>
      <c r="M913" s="1">
        <f t="array" ref="M913">SUMPRODUCT(MAX(ISNUMBER(SEARCH('Class Rules'!$B$6:$B$85,$E913))*ISNUMBER(SEARCH('Class Rules'!$C$6:$C$85,$F913))*'Class Rules'!$A$6:$A$85))</f>
        <v>0</v>
      </c>
      <c r="N913" s="1" t="str">
        <f t="array" ref="N913">IF($M913=0,'Class Rules'!$D$3,INDEX('Class Rules'!$D$6:$D$85,MATCH($M913,'Class Rules'!$A$6:$A$85,0)))</f>
        <v>Passenger LDV</v>
      </c>
      <c r="O913" s="1" t="str">
        <f t="array" ref="O913">IF(SUMPRODUCT(MAX(ISNUMBER(SEARCH(Fuel_Rules!$A$6:$A$30,$E913))*ISNUMBER(SEARCH(Fuel_Rules!$B$6:$B$30,$F913))*(Fuel_Rules!$A$6:$A$30&lt;&gt;"")))&gt;0,"Plug-in hybrid",IF($G913="Diesel","Diesel","Gasoline"))</f>
        <v>Plug-in hybrid</v>
      </c>
    </row>
    <row r="914" spans="1:15" ht="15" customHeight="1" x14ac:dyDescent="0.25">
      <c r="A914" s="1">
        <v>2022</v>
      </c>
      <c r="B914" s="1" t="s">
        <v>293</v>
      </c>
      <c r="C914" s="1" t="s">
        <v>3076</v>
      </c>
      <c r="D914" s="1" t="s">
        <v>3077</v>
      </c>
      <c r="E914" s="1" t="s">
        <v>3050</v>
      </c>
      <c r="F914" s="1" t="s">
        <v>3078</v>
      </c>
      <c r="G914" s="1" t="s">
        <v>103</v>
      </c>
      <c r="H914" s="1" t="s">
        <v>298</v>
      </c>
      <c r="I914" s="1">
        <v>2</v>
      </c>
      <c r="J914" s="1">
        <v>2023</v>
      </c>
      <c r="K914" s="1">
        <v>229120</v>
      </c>
      <c r="L914" s="1">
        <v>0</v>
      </c>
      <c r="M914" s="1">
        <f t="array" ref="M914">SUMPRODUCT(MAX(ISNUMBER(SEARCH('Class Rules'!$B$6:$B$85,$E914))*ISNUMBER(SEARCH('Class Rules'!$C$6:$C$85,$F914))*'Class Rules'!$A$6:$A$85))</f>
        <v>0</v>
      </c>
      <c r="N914" s="1" t="str">
        <f t="array" ref="N914">IF($M914=0,'Class Rules'!$D$3,INDEX('Class Rules'!$D$6:$D$85,MATCH($M914,'Class Rules'!$A$6:$A$85,0)))</f>
        <v>Passenger LDV</v>
      </c>
      <c r="O914" s="1" t="str">
        <f t="array" ref="O914">IF(SUMPRODUCT(MAX(ISNUMBER(SEARCH(Fuel_Rules!$A$6:$A$30,$E914))*ISNUMBER(SEARCH(Fuel_Rules!$B$6:$B$30,$F914))*(Fuel_Rules!$A$6:$A$30&lt;&gt;"")))&gt;0,"Plug-in hybrid",IF($G914="Diesel","Diesel","Gasoline"))</f>
        <v>Gasoline</v>
      </c>
    </row>
    <row r="915" spans="1:15" ht="15" customHeight="1" x14ac:dyDescent="0.25">
      <c r="A915" s="1">
        <v>2022</v>
      </c>
      <c r="B915" s="1" t="s">
        <v>293</v>
      </c>
      <c r="C915" s="1" t="s">
        <v>3079</v>
      </c>
      <c r="D915" s="1" t="s">
        <v>3080</v>
      </c>
      <c r="E915" s="1" t="s">
        <v>3050</v>
      </c>
      <c r="F915" s="1" t="s">
        <v>3081</v>
      </c>
      <c r="G915" s="1" t="s">
        <v>103</v>
      </c>
      <c r="H915" s="1" t="s">
        <v>298</v>
      </c>
      <c r="I915" s="1">
        <v>2</v>
      </c>
      <c r="J915" s="1">
        <v>2023</v>
      </c>
      <c r="K915" s="1">
        <v>386666</v>
      </c>
      <c r="L915" s="1">
        <v>0</v>
      </c>
      <c r="M915" s="1">
        <f t="array" ref="M915">SUMPRODUCT(MAX(ISNUMBER(SEARCH('Class Rules'!$B$6:$B$85,$E915))*ISNUMBER(SEARCH('Class Rules'!$C$6:$C$85,$F915))*'Class Rules'!$A$6:$A$85))</f>
        <v>0</v>
      </c>
      <c r="N915" s="1" t="str">
        <f t="array" ref="N915">IF($M915=0,'Class Rules'!$D$3,INDEX('Class Rules'!$D$6:$D$85,MATCH($M915,'Class Rules'!$A$6:$A$85,0)))</f>
        <v>Passenger LDV</v>
      </c>
      <c r="O915" s="1" t="str">
        <f t="array" ref="O915">IF(SUMPRODUCT(MAX(ISNUMBER(SEARCH(Fuel_Rules!$A$6:$A$30,$E915))*ISNUMBER(SEARCH(Fuel_Rules!$B$6:$B$30,$F915))*(Fuel_Rules!$A$6:$A$30&lt;&gt;"")))&gt;0,"Plug-in hybrid",IF($G915="Diesel","Diesel","Gasoline"))</f>
        <v>Plug-in hybrid</v>
      </c>
    </row>
    <row r="916" spans="1:15" ht="15" customHeight="1" x14ac:dyDescent="0.25">
      <c r="A916" s="1">
        <v>2022</v>
      </c>
      <c r="B916" s="1" t="s">
        <v>293</v>
      </c>
      <c r="C916" s="1" t="s">
        <v>3082</v>
      </c>
      <c r="D916" s="1" t="s">
        <v>3083</v>
      </c>
      <c r="E916" s="1" t="s">
        <v>3050</v>
      </c>
      <c r="F916" s="1" t="s">
        <v>3084</v>
      </c>
      <c r="G916" s="1" t="s">
        <v>103</v>
      </c>
      <c r="H916" s="1" t="s">
        <v>298</v>
      </c>
      <c r="I916" s="1">
        <v>2</v>
      </c>
      <c r="J916" s="1">
        <v>2023</v>
      </c>
      <c r="K916" s="1">
        <v>471166</v>
      </c>
      <c r="L916" s="1">
        <v>0</v>
      </c>
      <c r="M916" s="1">
        <f t="array" ref="M916">SUMPRODUCT(MAX(ISNUMBER(SEARCH('Class Rules'!$B$6:$B$85,$E916))*ISNUMBER(SEARCH('Class Rules'!$C$6:$C$85,$F916))*'Class Rules'!$A$6:$A$85))</f>
        <v>0</v>
      </c>
      <c r="N916" s="1" t="str">
        <f t="array" ref="N916">IF($M916=0,'Class Rules'!$D$3,INDEX('Class Rules'!$D$6:$D$85,MATCH($M916,'Class Rules'!$A$6:$A$85,0)))</f>
        <v>Passenger LDV</v>
      </c>
      <c r="O916" s="1" t="str">
        <f t="array" ref="O916">IF(SUMPRODUCT(MAX(ISNUMBER(SEARCH(Fuel_Rules!$A$6:$A$30,$E916))*ISNUMBER(SEARCH(Fuel_Rules!$B$6:$B$30,$F916))*(Fuel_Rules!$A$6:$A$30&lt;&gt;"")))&gt;0,"Plug-in hybrid",IF($G916="Diesel","Diesel","Gasoline"))</f>
        <v>Plug-in hybrid</v>
      </c>
    </row>
    <row r="917" spans="1:15" ht="15" customHeight="1" x14ac:dyDescent="0.25">
      <c r="A917" s="1">
        <v>2022</v>
      </c>
      <c r="B917" s="1" t="s">
        <v>293</v>
      </c>
      <c r="C917" s="1" t="s">
        <v>3085</v>
      </c>
      <c r="D917" s="1" t="s">
        <v>3086</v>
      </c>
      <c r="E917" s="1" t="s">
        <v>3050</v>
      </c>
      <c r="F917" s="1" t="s">
        <v>3087</v>
      </c>
      <c r="G917" s="1" t="s">
        <v>103</v>
      </c>
      <c r="H917" s="1" t="s">
        <v>298</v>
      </c>
      <c r="I917" s="1">
        <v>2</v>
      </c>
      <c r="J917" s="1">
        <v>2023</v>
      </c>
      <c r="K917" s="1">
        <v>456255</v>
      </c>
      <c r="L917" s="1">
        <v>0</v>
      </c>
      <c r="M917" s="1">
        <f t="array" ref="M917">SUMPRODUCT(MAX(ISNUMBER(SEARCH('Class Rules'!$B$6:$B$85,$E917))*ISNUMBER(SEARCH('Class Rules'!$C$6:$C$85,$F917))*'Class Rules'!$A$6:$A$85))</f>
        <v>0</v>
      </c>
      <c r="N917" s="1" t="str">
        <f t="array" ref="N917">IF($M917=0,'Class Rules'!$D$3,INDEX('Class Rules'!$D$6:$D$85,MATCH($M917,'Class Rules'!$A$6:$A$85,0)))</f>
        <v>Passenger LDV</v>
      </c>
      <c r="O917" s="1" t="str">
        <f t="array" ref="O917">IF(SUMPRODUCT(MAX(ISNUMBER(SEARCH(Fuel_Rules!$A$6:$A$30,$E917))*ISNUMBER(SEARCH(Fuel_Rules!$B$6:$B$30,$F917))*(Fuel_Rules!$A$6:$A$30&lt;&gt;"")))&gt;0,"Plug-in hybrid",IF($G917="Diesel","Diesel","Gasoline"))</f>
        <v>Plug-in hybrid</v>
      </c>
    </row>
    <row r="918" spans="1:15" ht="15" customHeight="1" x14ac:dyDescent="0.25">
      <c r="A918" s="1">
        <v>2022</v>
      </c>
      <c r="B918" s="1" t="s">
        <v>293</v>
      </c>
      <c r="C918" s="1" t="s">
        <v>3088</v>
      </c>
      <c r="D918" s="1" t="s">
        <v>3089</v>
      </c>
      <c r="E918" s="1" t="s">
        <v>3050</v>
      </c>
      <c r="F918" s="1" t="s">
        <v>3090</v>
      </c>
      <c r="G918" s="1" t="s">
        <v>103</v>
      </c>
      <c r="H918" s="1" t="s">
        <v>298</v>
      </c>
      <c r="I918" s="1">
        <v>2</v>
      </c>
      <c r="J918" s="1">
        <v>2023</v>
      </c>
      <c r="K918" s="1">
        <v>367845</v>
      </c>
      <c r="L918" s="1">
        <v>0</v>
      </c>
      <c r="M918" s="1">
        <f t="array" ref="M918">SUMPRODUCT(MAX(ISNUMBER(SEARCH('Class Rules'!$B$6:$B$85,$E918))*ISNUMBER(SEARCH('Class Rules'!$C$6:$C$85,$F918))*'Class Rules'!$A$6:$A$85))</f>
        <v>0</v>
      </c>
      <c r="N918" s="1" t="str">
        <f t="array" ref="N918">IF($M918=0,'Class Rules'!$D$3,INDEX('Class Rules'!$D$6:$D$85,MATCH($M918,'Class Rules'!$A$6:$A$85,0)))</f>
        <v>Passenger LDV</v>
      </c>
      <c r="O918" s="1" t="str">
        <f t="array" ref="O918">IF(SUMPRODUCT(MAX(ISNUMBER(SEARCH(Fuel_Rules!$A$6:$A$30,$E918))*ISNUMBER(SEARCH(Fuel_Rules!$B$6:$B$30,$F918))*(Fuel_Rules!$A$6:$A$30&lt;&gt;"")))&gt;0,"Plug-in hybrid",IF($G918="Diesel","Diesel","Gasoline"))</f>
        <v>Plug-in hybrid</v>
      </c>
    </row>
    <row r="919" spans="1:15" ht="15" customHeight="1" x14ac:dyDescent="0.25">
      <c r="A919" s="1">
        <v>2022</v>
      </c>
      <c r="B919" s="1" t="s">
        <v>293</v>
      </c>
      <c r="C919" s="1" t="s">
        <v>3091</v>
      </c>
      <c r="D919" s="1" t="s">
        <v>3092</v>
      </c>
      <c r="E919" s="1" t="s">
        <v>3050</v>
      </c>
      <c r="F919" s="1" t="s">
        <v>3093</v>
      </c>
      <c r="G919" s="1" t="s">
        <v>103</v>
      </c>
      <c r="H919" s="1" t="s">
        <v>298</v>
      </c>
      <c r="I919" s="1">
        <v>2</v>
      </c>
      <c r="J919" s="1">
        <v>2023</v>
      </c>
      <c r="K919" s="1">
        <v>262230</v>
      </c>
      <c r="L919" s="1">
        <v>0</v>
      </c>
      <c r="M919" s="1">
        <f t="array" ref="M919">SUMPRODUCT(MAX(ISNUMBER(SEARCH('Class Rules'!$B$6:$B$85,$E919))*ISNUMBER(SEARCH('Class Rules'!$C$6:$C$85,$F919))*'Class Rules'!$A$6:$A$85))</f>
        <v>0</v>
      </c>
      <c r="N919" s="1" t="str">
        <f t="array" ref="N919">IF($M919=0,'Class Rules'!$D$3,INDEX('Class Rules'!$D$6:$D$85,MATCH($M919,'Class Rules'!$A$6:$A$85,0)))</f>
        <v>Passenger LDV</v>
      </c>
      <c r="O919" s="1" t="str">
        <f t="array" ref="O919">IF(SUMPRODUCT(MAX(ISNUMBER(SEARCH(Fuel_Rules!$A$6:$A$30,$E919))*ISNUMBER(SEARCH(Fuel_Rules!$B$6:$B$30,$F919))*(Fuel_Rules!$A$6:$A$30&lt;&gt;"")))&gt;0,"Plug-in hybrid",IF($G919="Diesel","Diesel","Gasoline"))</f>
        <v>Gasoline</v>
      </c>
    </row>
    <row r="920" spans="1:15" ht="15" customHeight="1" x14ac:dyDescent="0.25">
      <c r="A920" s="1">
        <v>2022</v>
      </c>
      <c r="B920" s="1" t="s">
        <v>293</v>
      </c>
      <c r="C920" s="1" t="s">
        <v>3094</v>
      </c>
      <c r="D920" s="1" t="s">
        <v>3095</v>
      </c>
      <c r="E920" s="1" t="s">
        <v>3050</v>
      </c>
      <c r="F920" s="1" t="s">
        <v>3096</v>
      </c>
      <c r="G920" s="1" t="s">
        <v>103</v>
      </c>
      <c r="H920" s="1" t="s">
        <v>298</v>
      </c>
      <c r="I920" s="1">
        <v>1.5</v>
      </c>
      <c r="J920" s="1">
        <v>2023</v>
      </c>
      <c r="K920" s="1">
        <v>309166</v>
      </c>
      <c r="L920" s="1">
        <v>0</v>
      </c>
      <c r="M920" s="1">
        <f t="array" ref="M920">SUMPRODUCT(MAX(ISNUMBER(SEARCH('Class Rules'!$B$6:$B$85,$E920))*ISNUMBER(SEARCH('Class Rules'!$C$6:$C$85,$F920))*'Class Rules'!$A$6:$A$85))</f>
        <v>0</v>
      </c>
      <c r="N920" s="1" t="str">
        <f t="array" ref="N920">IF($M920=0,'Class Rules'!$D$3,INDEX('Class Rules'!$D$6:$D$85,MATCH($M920,'Class Rules'!$A$6:$A$85,0)))</f>
        <v>Passenger LDV</v>
      </c>
      <c r="O920" s="1" t="str">
        <f t="array" ref="O920">IF(SUMPRODUCT(MAX(ISNUMBER(SEARCH(Fuel_Rules!$A$6:$A$30,$E920))*ISNUMBER(SEARCH(Fuel_Rules!$B$6:$B$30,$F920))*(Fuel_Rules!$A$6:$A$30&lt;&gt;"")))&gt;0,"Plug-in hybrid",IF($G920="Diesel","Diesel","Gasoline"))</f>
        <v>Gasoline</v>
      </c>
    </row>
    <row r="921" spans="1:15" ht="15" customHeight="1" x14ac:dyDescent="0.25">
      <c r="A921" s="1">
        <v>2022</v>
      </c>
      <c r="B921" s="1" t="s">
        <v>293</v>
      </c>
      <c r="C921" s="1" t="s">
        <v>3097</v>
      </c>
      <c r="D921" s="1" t="s">
        <v>3098</v>
      </c>
      <c r="E921" s="1" t="s">
        <v>3050</v>
      </c>
      <c r="F921" s="1" t="s">
        <v>3099</v>
      </c>
      <c r="G921" s="1" t="s">
        <v>103</v>
      </c>
      <c r="H921" s="1" t="s">
        <v>298</v>
      </c>
      <c r="I921" s="1">
        <v>2</v>
      </c>
      <c r="J921" s="1">
        <v>2023</v>
      </c>
      <c r="K921" s="1">
        <v>230302</v>
      </c>
      <c r="L921" s="1">
        <v>0</v>
      </c>
      <c r="M921" s="1">
        <f t="array" ref="M921">SUMPRODUCT(MAX(ISNUMBER(SEARCH('Class Rules'!$B$6:$B$85,$E921))*ISNUMBER(SEARCH('Class Rules'!$C$6:$C$85,$F921))*'Class Rules'!$A$6:$A$85))</f>
        <v>0</v>
      </c>
      <c r="N921" s="1" t="str">
        <f t="array" ref="N921">IF($M921=0,'Class Rules'!$D$3,INDEX('Class Rules'!$D$6:$D$85,MATCH($M921,'Class Rules'!$A$6:$A$85,0)))</f>
        <v>Passenger LDV</v>
      </c>
      <c r="O921" s="1" t="str">
        <f t="array" ref="O921">IF(SUMPRODUCT(MAX(ISNUMBER(SEARCH(Fuel_Rules!$A$6:$A$30,$E921))*ISNUMBER(SEARCH(Fuel_Rules!$B$6:$B$30,$F921))*(Fuel_Rules!$A$6:$A$30&lt;&gt;"")))&gt;0,"Plug-in hybrid",IF($G921="Diesel","Diesel","Gasoline"))</f>
        <v>Gasoline</v>
      </c>
    </row>
    <row r="922" spans="1:15" ht="15" customHeight="1" x14ac:dyDescent="0.25">
      <c r="A922" s="1">
        <v>2022</v>
      </c>
      <c r="B922" s="1" t="s">
        <v>293</v>
      </c>
      <c r="C922" s="1" t="s">
        <v>3100</v>
      </c>
      <c r="D922" s="1" t="s">
        <v>3101</v>
      </c>
      <c r="E922" s="1" t="s">
        <v>3050</v>
      </c>
      <c r="F922" s="1" t="s">
        <v>3102</v>
      </c>
      <c r="G922" s="1" t="s">
        <v>103</v>
      </c>
      <c r="H922" s="1" t="s">
        <v>298</v>
      </c>
      <c r="I922" s="1">
        <v>1.5</v>
      </c>
      <c r="J922" s="1">
        <v>2023</v>
      </c>
      <c r="K922" s="1">
        <v>275451</v>
      </c>
      <c r="L922" s="1">
        <v>0</v>
      </c>
      <c r="M922" s="1">
        <f t="array" ref="M922">SUMPRODUCT(MAX(ISNUMBER(SEARCH('Class Rules'!$B$6:$B$85,$E922))*ISNUMBER(SEARCH('Class Rules'!$C$6:$C$85,$F922))*'Class Rules'!$A$6:$A$85))</f>
        <v>0</v>
      </c>
      <c r="N922" s="1" t="str">
        <f t="array" ref="N922">IF($M922=0,'Class Rules'!$D$3,INDEX('Class Rules'!$D$6:$D$85,MATCH($M922,'Class Rules'!$A$6:$A$85,0)))</f>
        <v>Passenger LDV</v>
      </c>
      <c r="O922" s="1" t="str">
        <f t="array" ref="O922">IF(SUMPRODUCT(MAX(ISNUMBER(SEARCH(Fuel_Rules!$A$6:$A$30,$E922))*ISNUMBER(SEARCH(Fuel_Rules!$B$6:$B$30,$F922))*(Fuel_Rules!$A$6:$A$30&lt;&gt;"")))&gt;0,"Plug-in hybrid",IF($G922="Diesel","Diesel","Gasoline"))</f>
        <v>Gasoline</v>
      </c>
    </row>
    <row r="923" spans="1:15" ht="15" customHeight="1" x14ac:dyDescent="0.25">
      <c r="A923" s="1">
        <v>2022</v>
      </c>
      <c r="B923" s="1" t="s">
        <v>293</v>
      </c>
      <c r="C923" s="1" t="s">
        <v>3103</v>
      </c>
      <c r="D923" s="1" t="s">
        <v>3104</v>
      </c>
      <c r="E923" s="1" t="s">
        <v>3050</v>
      </c>
      <c r="F923" s="1" t="s">
        <v>3105</v>
      </c>
      <c r="G923" s="1" t="s">
        <v>103</v>
      </c>
      <c r="H923" s="1" t="s">
        <v>298</v>
      </c>
      <c r="I923" s="1">
        <v>1.5</v>
      </c>
      <c r="J923" s="1">
        <v>2023</v>
      </c>
      <c r="K923" s="1">
        <v>304166</v>
      </c>
      <c r="L923" s="1">
        <v>0</v>
      </c>
      <c r="M923" s="1">
        <f t="array" ref="M923">SUMPRODUCT(MAX(ISNUMBER(SEARCH('Class Rules'!$B$6:$B$85,$E923))*ISNUMBER(SEARCH('Class Rules'!$C$6:$C$85,$F923))*'Class Rules'!$A$6:$A$85))</f>
        <v>0</v>
      </c>
      <c r="N923" s="1" t="str">
        <f t="array" ref="N923">IF($M923=0,'Class Rules'!$D$3,INDEX('Class Rules'!$D$6:$D$85,MATCH($M923,'Class Rules'!$A$6:$A$85,0)))</f>
        <v>Passenger LDV</v>
      </c>
      <c r="O923" s="1" t="str">
        <f t="array" ref="O923">IF(SUMPRODUCT(MAX(ISNUMBER(SEARCH(Fuel_Rules!$A$6:$A$30,$E923))*ISNUMBER(SEARCH(Fuel_Rules!$B$6:$B$30,$F923))*(Fuel_Rules!$A$6:$A$30&lt;&gt;"")))&gt;0,"Plug-in hybrid",IF($G923="Diesel","Diesel","Gasoline"))</f>
        <v>Gasoline</v>
      </c>
    </row>
    <row r="924" spans="1:15" ht="15" customHeight="1" x14ac:dyDescent="0.25">
      <c r="A924" s="1">
        <v>2022</v>
      </c>
      <c r="B924" s="1" t="s">
        <v>293</v>
      </c>
      <c r="C924" s="1" t="s">
        <v>3106</v>
      </c>
      <c r="D924" s="1" t="s">
        <v>3107</v>
      </c>
      <c r="E924" s="1" t="s">
        <v>3050</v>
      </c>
      <c r="F924" s="1" t="s">
        <v>3108</v>
      </c>
      <c r="G924" s="1" t="s">
        <v>103</v>
      </c>
      <c r="H924" s="1" t="s">
        <v>298</v>
      </c>
      <c r="I924" s="1">
        <v>1.5</v>
      </c>
      <c r="J924" s="1">
        <v>2023</v>
      </c>
      <c r="K924" s="1">
        <v>279166</v>
      </c>
      <c r="L924" s="1">
        <v>0</v>
      </c>
      <c r="M924" s="1">
        <f t="array" ref="M924">SUMPRODUCT(MAX(ISNUMBER(SEARCH('Class Rules'!$B$6:$B$85,$E924))*ISNUMBER(SEARCH('Class Rules'!$C$6:$C$85,$F924))*'Class Rules'!$A$6:$A$85))</f>
        <v>0</v>
      </c>
      <c r="N924" s="1" t="str">
        <f t="array" ref="N924">IF($M924=0,'Class Rules'!$D$3,INDEX('Class Rules'!$D$6:$D$85,MATCH($M924,'Class Rules'!$A$6:$A$85,0)))</f>
        <v>Passenger LDV</v>
      </c>
      <c r="O924" s="1" t="str">
        <f t="array" ref="O924">IF(SUMPRODUCT(MAX(ISNUMBER(SEARCH(Fuel_Rules!$A$6:$A$30,$E924))*ISNUMBER(SEARCH(Fuel_Rules!$B$6:$B$30,$F924))*(Fuel_Rules!$A$6:$A$30&lt;&gt;"")))&gt;0,"Plug-in hybrid",IF($G924="Diesel","Diesel","Gasoline"))</f>
        <v>Gasoline</v>
      </c>
    </row>
    <row r="925" spans="1:15" ht="15" customHeight="1" x14ac:dyDescent="0.25">
      <c r="A925" s="1">
        <v>2022</v>
      </c>
      <c r="B925" s="1" t="s">
        <v>293</v>
      </c>
      <c r="C925" s="1" t="s">
        <v>3109</v>
      </c>
      <c r="D925" s="1" t="s">
        <v>3110</v>
      </c>
      <c r="E925" s="1" t="s">
        <v>3050</v>
      </c>
      <c r="F925" s="1" t="s">
        <v>3111</v>
      </c>
      <c r="G925" s="1" t="s">
        <v>103</v>
      </c>
      <c r="H925" s="1" t="s">
        <v>298</v>
      </c>
      <c r="I925" s="1">
        <v>2</v>
      </c>
      <c r="J925" s="1">
        <v>2023</v>
      </c>
      <c r="K925" s="1">
        <v>501433</v>
      </c>
      <c r="L925" s="1">
        <v>0</v>
      </c>
      <c r="M925" s="1">
        <f t="array" ref="M925">SUMPRODUCT(MAX(ISNUMBER(SEARCH('Class Rules'!$B$6:$B$85,$E925))*ISNUMBER(SEARCH('Class Rules'!$C$6:$C$85,$F925))*'Class Rules'!$A$6:$A$85))</f>
        <v>0</v>
      </c>
      <c r="N925" s="1" t="str">
        <f t="array" ref="N925">IF($M925=0,'Class Rules'!$D$3,INDEX('Class Rules'!$D$6:$D$85,MATCH($M925,'Class Rules'!$A$6:$A$85,0)))</f>
        <v>Passenger LDV</v>
      </c>
      <c r="O925" s="1" t="str">
        <f t="array" ref="O925">IF(SUMPRODUCT(MAX(ISNUMBER(SEARCH(Fuel_Rules!$A$6:$A$30,$E925))*ISNUMBER(SEARCH(Fuel_Rules!$B$6:$B$30,$F925))*(Fuel_Rules!$A$6:$A$30&lt;&gt;"")))&gt;0,"Plug-in hybrid",IF($G925="Diesel","Diesel","Gasoline"))</f>
        <v>Plug-in hybrid</v>
      </c>
    </row>
    <row r="926" spans="1:15" ht="15" customHeight="1" x14ac:dyDescent="0.25">
      <c r="A926" s="1">
        <v>2022</v>
      </c>
      <c r="B926" s="1" t="s">
        <v>293</v>
      </c>
      <c r="C926" s="1" t="s">
        <v>3112</v>
      </c>
      <c r="D926" s="1" t="s">
        <v>3113</v>
      </c>
      <c r="E926" s="1" t="s">
        <v>3050</v>
      </c>
      <c r="F926" s="1" t="s">
        <v>3114</v>
      </c>
      <c r="G926" s="1" t="s">
        <v>103</v>
      </c>
      <c r="H926" s="1" t="s">
        <v>298</v>
      </c>
      <c r="I926" s="1">
        <v>2</v>
      </c>
      <c r="J926" s="1">
        <v>2023</v>
      </c>
      <c r="K926" s="1">
        <v>404166</v>
      </c>
      <c r="L926" s="1">
        <v>0</v>
      </c>
      <c r="M926" s="1">
        <f t="array" ref="M926">SUMPRODUCT(MAX(ISNUMBER(SEARCH('Class Rules'!$B$6:$B$85,$E926))*ISNUMBER(SEARCH('Class Rules'!$C$6:$C$85,$F926))*'Class Rules'!$A$6:$A$85))</f>
        <v>0</v>
      </c>
      <c r="N926" s="1" t="str">
        <f t="array" ref="N926">IF($M926=0,'Class Rules'!$D$3,INDEX('Class Rules'!$D$6:$D$85,MATCH($M926,'Class Rules'!$A$6:$A$85,0)))</f>
        <v>Passenger LDV</v>
      </c>
      <c r="O926" s="1" t="str">
        <f t="array" ref="O926">IF(SUMPRODUCT(MAX(ISNUMBER(SEARCH(Fuel_Rules!$A$6:$A$30,$E926))*ISNUMBER(SEARCH(Fuel_Rules!$B$6:$B$30,$F926))*(Fuel_Rules!$A$6:$A$30&lt;&gt;"")))&gt;0,"Plug-in hybrid",IF($G926="Diesel","Diesel","Gasoline"))</f>
        <v>Plug-in hybrid</v>
      </c>
    </row>
    <row r="927" spans="1:15" ht="15" customHeight="1" x14ac:dyDescent="0.25">
      <c r="A927" s="1">
        <v>2022</v>
      </c>
      <c r="B927" s="1" t="s">
        <v>293</v>
      </c>
      <c r="C927" s="1" t="s">
        <v>3115</v>
      </c>
      <c r="D927" s="1" t="s">
        <v>3116</v>
      </c>
      <c r="E927" s="1" t="s">
        <v>3117</v>
      </c>
      <c r="F927" s="1" t="s">
        <v>3118</v>
      </c>
      <c r="G927" s="1" t="s">
        <v>103</v>
      </c>
      <c r="H927" s="1" t="s">
        <v>298</v>
      </c>
      <c r="I927" s="1">
        <v>1.6</v>
      </c>
      <c r="J927" s="1">
        <v>2023</v>
      </c>
      <c r="K927" s="1">
        <v>78541</v>
      </c>
      <c r="L927" s="1">
        <v>0</v>
      </c>
      <c r="M927" s="1">
        <f t="array" ref="M927">SUMPRODUCT(MAX(ISNUMBER(SEARCH('Class Rules'!$B$6:$B$85,$E927))*ISNUMBER(SEARCH('Class Rules'!$C$6:$C$85,$F927))*'Class Rules'!$A$6:$A$85))</f>
        <v>0</v>
      </c>
      <c r="N927" s="1" t="str">
        <f t="array" ref="N927">IF($M927=0,'Class Rules'!$D$3,INDEX('Class Rules'!$D$6:$D$85,MATCH($M927,'Class Rules'!$A$6:$A$85,0)))</f>
        <v>Passenger LDV</v>
      </c>
      <c r="O927" s="1" t="str">
        <f t="array" ref="O927">IF(SUMPRODUCT(MAX(ISNUMBER(SEARCH(Fuel_Rules!$A$6:$A$30,$E927))*ISNUMBER(SEARCH(Fuel_Rules!$B$6:$B$30,$F927))*(Fuel_Rules!$A$6:$A$30&lt;&gt;"")))&gt;0,"Plug-in hybrid",IF($G927="Diesel","Diesel","Gasoline"))</f>
        <v>Gasoline</v>
      </c>
    </row>
    <row r="928" spans="1:15" ht="15" customHeight="1" x14ac:dyDescent="0.25">
      <c r="A928" s="1">
        <v>2022</v>
      </c>
      <c r="B928" s="1" t="s">
        <v>293</v>
      </c>
      <c r="C928" s="1" t="s">
        <v>3119</v>
      </c>
      <c r="D928" s="1" t="s">
        <v>3120</v>
      </c>
      <c r="E928" s="1" t="s">
        <v>3117</v>
      </c>
      <c r="F928" s="1" t="s">
        <v>3121</v>
      </c>
      <c r="G928" s="1" t="s">
        <v>103</v>
      </c>
      <c r="H928" s="1" t="s">
        <v>298</v>
      </c>
      <c r="I928" s="1">
        <v>1</v>
      </c>
      <c r="J928" s="1">
        <v>2023</v>
      </c>
      <c r="K928" s="1">
        <v>197636</v>
      </c>
      <c r="L928" s="1">
        <v>0</v>
      </c>
      <c r="M928" s="1">
        <f t="array" ref="M928">SUMPRODUCT(MAX(ISNUMBER(SEARCH('Class Rules'!$B$6:$B$85,$E928))*ISNUMBER(SEARCH('Class Rules'!$C$6:$C$85,$F928))*'Class Rules'!$A$6:$A$85))</f>
        <v>0</v>
      </c>
      <c r="N928" s="1" t="str">
        <f t="array" ref="N928">IF($M928=0,'Class Rules'!$D$3,INDEX('Class Rules'!$D$6:$D$85,MATCH($M928,'Class Rules'!$A$6:$A$85,0)))</f>
        <v>Passenger LDV</v>
      </c>
      <c r="O928" s="1" t="str">
        <f t="array" ref="O928">IF(SUMPRODUCT(MAX(ISNUMBER(SEARCH(Fuel_Rules!$A$6:$A$30,$E928))*ISNUMBER(SEARCH(Fuel_Rules!$B$6:$B$30,$F928))*(Fuel_Rules!$A$6:$A$30&lt;&gt;"")))&gt;0,"Plug-in hybrid",IF($G928="Diesel","Diesel","Gasoline"))</f>
        <v>Gasoline</v>
      </c>
    </row>
    <row r="929" spans="1:15" ht="15" customHeight="1" x14ac:dyDescent="0.25">
      <c r="A929" s="1">
        <v>2022</v>
      </c>
      <c r="B929" s="1" t="s">
        <v>293</v>
      </c>
      <c r="C929" s="1" t="s">
        <v>3122</v>
      </c>
      <c r="D929" s="1" t="s">
        <v>3123</v>
      </c>
      <c r="E929" s="1" t="s">
        <v>3124</v>
      </c>
      <c r="F929" s="1" t="s">
        <v>3125</v>
      </c>
      <c r="G929" s="1" t="s">
        <v>103</v>
      </c>
      <c r="H929" s="1" t="s">
        <v>298</v>
      </c>
      <c r="I929" s="1">
        <v>1.6</v>
      </c>
      <c r="J929" s="1">
        <v>2023</v>
      </c>
      <c r="K929" s="1">
        <v>84288</v>
      </c>
      <c r="L929" s="1">
        <v>0</v>
      </c>
      <c r="M929" s="1">
        <f t="array" ref="M929">SUMPRODUCT(MAX(ISNUMBER(SEARCH('Class Rules'!$B$6:$B$85,$E929))*ISNUMBER(SEARCH('Class Rules'!$C$6:$C$85,$F929))*'Class Rules'!$A$6:$A$85))</f>
        <v>0</v>
      </c>
      <c r="N929" s="1" t="str">
        <f t="array" ref="N929">IF($M929=0,'Class Rules'!$D$3,INDEX('Class Rules'!$D$6:$D$85,MATCH($M929,'Class Rules'!$A$6:$A$85,0)))</f>
        <v>Passenger LDV</v>
      </c>
      <c r="O929" s="1" t="str">
        <f t="array" ref="O929">IF(SUMPRODUCT(MAX(ISNUMBER(SEARCH(Fuel_Rules!$A$6:$A$30,$E929))*ISNUMBER(SEARCH(Fuel_Rules!$B$6:$B$30,$F929))*(Fuel_Rules!$A$6:$A$30&lt;&gt;"")))&gt;0,"Plug-in hybrid",IF($G929="Diesel","Diesel","Gasoline"))</f>
        <v>Gasoline</v>
      </c>
    </row>
    <row r="930" spans="1:15" ht="15" customHeight="1" x14ac:dyDescent="0.25">
      <c r="A930" s="1">
        <v>2022</v>
      </c>
      <c r="B930" s="1" t="s">
        <v>3126</v>
      </c>
      <c r="C930" s="1" t="s">
        <v>294</v>
      </c>
      <c r="D930" s="1" t="s">
        <v>3127</v>
      </c>
      <c r="E930" s="1" t="s">
        <v>296</v>
      </c>
      <c r="F930" s="1" t="s">
        <v>297</v>
      </c>
      <c r="G930" s="1" t="s">
        <v>105</v>
      </c>
      <c r="H930" s="1" t="s">
        <v>298</v>
      </c>
      <c r="I930" s="1">
        <v>2.8</v>
      </c>
      <c r="J930" s="1">
        <v>2023</v>
      </c>
      <c r="K930" s="1">
        <v>394715</v>
      </c>
      <c r="L930" s="1">
        <v>0</v>
      </c>
      <c r="M930" s="1">
        <f t="array" ref="M930">SUMPRODUCT(MAX(ISNUMBER(SEARCH('Class Rules'!$B$6:$B$85,$E930))*ISNUMBER(SEARCH('Class Rules'!$C$6:$C$85,$F930))*'Class Rules'!$A$6:$A$85))</f>
        <v>36</v>
      </c>
      <c r="N930" s="1" t="str">
        <f t="array" ref="N930">IF($M930=0,'Class Rules'!$D$3,INDEX('Class Rules'!$D$6:$D$85,MATCH($M930,'Class Rules'!$A$6:$A$85,0)))</f>
        <v>Freight LDV</v>
      </c>
      <c r="O930" s="1" t="str">
        <f t="array" ref="O930">IF(SUMPRODUCT(MAX(ISNUMBER(SEARCH(Fuel_Rules!$A$6:$A$30,$E930))*ISNUMBER(SEARCH(Fuel_Rules!$B$6:$B$30,$F930))*(Fuel_Rules!$A$6:$A$30&lt;&gt;"")))&gt;0,"Plug-in hybrid",IF($G930="Diesel","Diesel","Gasoline"))</f>
        <v>Diesel</v>
      </c>
    </row>
    <row r="931" spans="1:15" ht="15" customHeight="1" x14ac:dyDescent="0.25">
      <c r="A931" s="1">
        <v>2022</v>
      </c>
      <c r="B931" s="1" t="s">
        <v>3126</v>
      </c>
      <c r="C931" s="1" t="s">
        <v>299</v>
      </c>
      <c r="D931" s="1" t="s">
        <v>3128</v>
      </c>
      <c r="E931" s="1" t="s">
        <v>296</v>
      </c>
      <c r="F931" s="1" t="s">
        <v>301</v>
      </c>
      <c r="G931" s="1" t="s">
        <v>105</v>
      </c>
      <c r="H931" s="1" t="s">
        <v>298</v>
      </c>
      <c r="I931" s="1">
        <v>2.8</v>
      </c>
      <c r="J931" s="1">
        <v>2023</v>
      </c>
      <c r="K931" s="1">
        <v>418560</v>
      </c>
      <c r="L931" s="1">
        <v>0</v>
      </c>
      <c r="M931" s="1">
        <f t="array" ref="M931">SUMPRODUCT(MAX(ISNUMBER(SEARCH('Class Rules'!$B$6:$B$85,$E931))*ISNUMBER(SEARCH('Class Rules'!$C$6:$C$85,$F931))*'Class Rules'!$A$6:$A$85))</f>
        <v>37</v>
      </c>
      <c r="N931" s="1" t="str">
        <f t="array" ref="N931">IF($M931=0,'Class Rules'!$D$3,INDEX('Class Rules'!$D$6:$D$85,MATCH($M931,'Class Rules'!$A$6:$A$85,0)))</f>
        <v>Freight LDV</v>
      </c>
      <c r="O931" s="1" t="str">
        <f t="array" ref="O931">IF(SUMPRODUCT(MAX(ISNUMBER(SEARCH(Fuel_Rules!$A$6:$A$30,$E931))*ISNUMBER(SEARCH(Fuel_Rules!$B$6:$B$30,$F931))*(Fuel_Rules!$A$6:$A$30&lt;&gt;"")))&gt;0,"Plug-in hybrid",IF($G931="Diesel","Diesel","Gasoline"))</f>
        <v>Diesel</v>
      </c>
    </row>
    <row r="932" spans="1:15" ht="15" customHeight="1" x14ac:dyDescent="0.25">
      <c r="A932" s="1">
        <v>2022</v>
      </c>
      <c r="B932" s="1" t="s">
        <v>3126</v>
      </c>
      <c r="C932" s="1" t="s">
        <v>302</v>
      </c>
      <c r="D932" s="1" t="s">
        <v>3129</v>
      </c>
      <c r="E932" s="1" t="s">
        <v>296</v>
      </c>
      <c r="F932" s="1" t="s">
        <v>304</v>
      </c>
      <c r="G932" s="1" t="s">
        <v>105</v>
      </c>
      <c r="H932" s="1" t="s">
        <v>298</v>
      </c>
      <c r="I932" s="1">
        <v>2.8</v>
      </c>
      <c r="J932" s="1">
        <v>2023</v>
      </c>
      <c r="K932" s="1">
        <v>562550</v>
      </c>
      <c r="L932" s="1">
        <v>0</v>
      </c>
      <c r="M932" s="1">
        <f t="array" ref="M932">SUMPRODUCT(MAX(ISNUMBER(SEARCH('Class Rules'!$B$6:$B$85,$E932))*ISNUMBER(SEARCH('Class Rules'!$C$6:$C$85,$F932))*'Class Rules'!$A$6:$A$85))</f>
        <v>68</v>
      </c>
      <c r="N932" s="1" t="str">
        <f t="array" ref="N932">IF($M932=0,'Class Rules'!$D$3,INDEX('Class Rules'!$D$6:$D$85,MATCH($M932,'Class Rules'!$A$6:$A$85,0)))</f>
        <v>Passenger HDV</v>
      </c>
      <c r="O932" s="1" t="str">
        <f t="array" ref="O932">IF(SUMPRODUCT(MAX(ISNUMBER(SEARCH(Fuel_Rules!$A$6:$A$30,$E932))*ISNUMBER(SEARCH(Fuel_Rules!$B$6:$B$30,$F932))*(Fuel_Rules!$A$6:$A$30&lt;&gt;"")))&gt;0,"Plug-in hybrid",IF($G932="Diesel","Diesel","Gasoline"))</f>
        <v>Diesel</v>
      </c>
    </row>
    <row r="933" spans="1:15" ht="15" customHeight="1" x14ac:dyDescent="0.25">
      <c r="A933" s="1">
        <v>2022</v>
      </c>
      <c r="B933" s="1" t="s">
        <v>3126</v>
      </c>
      <c r="C933" s="1" t="s">
        <v>305</v>
      </c>
      <c r="D933" s="1" t="s">
        <v>3130</v>
      </c>
      <c r="E933" s="1" t="s">
        <v>296</v>
      </c>
      <c r="F933" s="1" t="s">
        <v>307</v>
      </c>
      <c r="G933" s="1" t="s">
        <v>105</v>
      </c>
      <c r="H933" s="1" t="s">
        <v>298</v>
      </c>
      <c r="I933" s="1">
        <v>2.8</v>
      </c>
      <c r="J933" s="1">
        <v>2023</v>
      </c>
      <c r="K933" s="1">
        <v>523675</v>
      </c>
      <c r="L933" s="1">
        <v>0</v>
      </c>
      <c r="M933" s="1">
        <f t="array" ref="M933">SUMPRODUCT(MAX(ISNUMBER(SEARCH('Class Rules'!$B$6:$B$85,$E933))*ISNUMBER(SEARCH('Class Rules'!$C$6:$C$85,$F933))*'Class Rules'!$A$6:$A$85))</f>
        <v>69</v>
      </c>
      <c r="N933" s="1" t="str">
        <f t="array" ref="N933">IF($M933=0,'Class Rules'!$D$3,INDEX('Class Rules'!$D$6:$D$85,MATCH($M933,'Class Rules'!$A$6:$A$85,0)))</f>
        <v>Passenger HDV</v>
      </c>
      <c r="O933" s="1" t="str">
        <f t="array" ref="O933">IF(SUMPRODUCT(MAX(ISNUMBER(SEARCH(Fuel_Rules!$A$6:$A$30,$E933))*ISNUMBER(SEARCH(Fuel_Rules!$B$6:$B$30,$F933))*(Fuel_Rules!$A$6:$A$30&lt;&gt;"")))&gt;0,"Plug-in hybrid",IF($G933="Diesel","Diesel","Gasoline"))</f>
        <v>Diesel</v>
      </c>
    </row>
    <row r="934" spans="1:15" ht="15" customHeight="1" x14ac:dyDescent="0.25">
      <c r="A934" s="1">
        <v>2022</v>
      </c>
      <c r="B934" s="1" t="s">
        <v>3126</v>
      </c>
      <c r="C934" s="1" t="s">
        <v>308</v>
      </c>
      <c r="D934" s="1" t="s">
        <v>3131</v>
      </c>
      <c r="E934" s="1" t="s">
        <v>310</v>
      </c>
      <c r="F934" s="1" t="s">
        <v>311</v>
      </c>
      <c r="G934" s="1" t="s">
        <v>103</v>
      </c>
      <c r="H934" s="1" t="s">
        <v>298</v>
      </c>
      <c r="I934" s="1">
        <v>5.2</v>
      </c>
      <c r="J934" s="1">
        <v>2023</v>
      </c>
      <c r="K934" s="1">
        <v>1685254</v>
      </c>
      <c r="L934" s="1">
        <v>0</v>
      </c>
      <c r="M934" s="1">
        <f t="array" ref="M934">SUMPRODUCT(MAX(ISNUMBER(SEARCH('Class Rules'!$B$6:$B$85,$E934))*ISNUMBER(SEARCH('Class Rules'!$C$6:$C$85,$F934))*'Class Rules'!$A$6:$A$85))</f>
        <v>0</v>
      </c>
      <c r="N934" s="1" t="str">
        <f t="array" ref="N934">IF($M934=0,'Class Rules'!$D$3,INDEX('Class Rules'!$D$6:$D$85,MATCH($M934,'Class Rules'!$A$6:$A$85,0)))</f>
        <v>Passenger LDV</v>
      </c>
      <c r="O934" s="1" t="str">
        <f t="array" ref="O934">IF(SUMPRODUCT(MAX(ISNUMBER(SEARCH(Fuel_Rules!$A$6:$A$30,$E934))*ISNUMBER(SEARCH(Fuel_Rules!$B$6:$B$30,$F934))*(Fuel_Rules!$A$6:$A$30&lt;&gt;"")))&gt;0,"Plug-in hybrid",IF($G934="Diesel","Diesel","Gasoline"))</f>
        <v>Gasoline</v>
      </c>
    </row>
    <row r="935" spans="1:15" ht="15" customHeight="1" x14ac:dyDescent="0.25">
      <c r="A935" s="1">
        <v>2022</v>
      </c>
      <c r="B935" s="1" t="s">
        <v>3126</v>
      </c>
      <c r="C935" s="1" t="s">
        <v>312</v>
      </c>
      <c r="D935" s="1" t="s">
        <v>3132</v>
      </c>
      <c r="E935" s="1" t="s">
        <v>310</v>
      </c>
      <c r="F935" s="1" t="s">
        <v>314</v>
      </c>
      <c r="G935" s="1" t="s">
        <v>103</v>
      </c>
      <c r="H935" s="1" t="s">
        <v>298</v>
      </c>
      <c r="I935" s="1">
        <v>3</v>
      </c>
      <c r="J935" s="1">
        <v>2023</v>
      </c>
      <c r="K935" s="1">
        <v>555020</v>
      </c>
      <c r="L935" s="1">
        <v>0</v>
      </c>
      <c r="M935" s="1">
        <f t="array" ref="M935">SUMPRODUCT(MAX(ISNUMBER(SEARCH('Class Rules'!$B$6:$B$85,$E935))*ISNUMBER(SEARCH('Class Rules'!$C$6:$C$85,$F935))*'Class Rules'!$A$6:$A$85))</f>
        <v>0</v>
      </c>
      <c r="N935" s="1" t="str">
        <f t="array" ref="N935">IF($M935=0,'Class Rules'!$D$3,INDEX('Class Rules'!$D$6:$D$85,MATCH($M935,'Class Rules'!$A$6:$A$85,0)))</f>
        <v>Passenger LDV</v>
      </c>
      <c r="O935" s="1" t="str">
        <f t="array" ref="O935">IF(SUMPRODUCT(MAX(ISNUMBER(SEARCH(Fuel_Rules!$A$6:$A$30,$E935))*ISNUMBER(SEARCH(Fuel_Rules!$B$6:$B$30,$F935))*(Fuel_Rules!$A$6:$A$30&lt;&gt;"")))&gt;0,"Plug-in hybrid",IF($G935="Diesel","Diesel","Gasoline"))</f>
        <v>Gasoline</v>
      </c>
    </row>
    <row r="936" spans="1:15" ht="15" customHeight="1" x14ac:dyDescent="0.25">
      <c r="A936" s="1">
        <v>2022</v>
      </c>
      <c r="B936" s="1" t="s">
        <v>3126</v>
      </c>
      <c r="C936" s="1" t="s">
        <v>315</v>
      </c>
      <c r="D936" s="1" t="s">
        <v>3133</v>
      </c>
      <c r="E936" s="1" t="s">
        <v>310</v>
      </c>
      <c r="F936" s="1" t="s">
        <v>317</v>
      </c>
      <c r="G936" s="1" t="s">
        <v>103</v>
      </c>
      <c r="H936" s="1" t="s">
        <v>298</v>
      </c>
      <c r="I936" s="1">
        <v>2.5</v>
      </c>
      <c r="J936" s="1">
        <v>2023</v>
      </c>
      <c r="K936" s="1">
        <v>575995</v>
      </c>
      <c r="L936" s="1">
        <v>0</v>
      </c>
      <c r="M936" s="1">
        <f t="array" ref="M936">SUMPRODUCT(MAX(ISNUMBER(SEARCH('Class Rules'!$B$6:$B$85,$E936))*ISNUMBER(SEARCH('Class Rules'!$C$6:$C$85,$F936))*'Class Rules'!$A$6:$A$85))</f>
        <v>0</v>
      </c>
      <c r="N936" s="1" t="str">
        <f t="array" ref="N936">IF($M936=0,'Class Rules'!$D$3,INDEX('Class Rules'!$D$6:$D$85,MATCH($M936,'Class Rules'!$A$6:$A$85,0)))</f>
        <v>Passenger LDV</v>
      </c>
      <c r="O936" s="1" t="str">
        <f t="array" ref="O936">IF(SUMPRODUCT(MAX(ISNUMBER(SEARCH(Fuel_Rules!$A$6:$A$30,$E936))*ISNUMBER(SEARCH(Fuel_Rules!$B$6:$B$30,$F936))*(Fuel_Rules!$A$6:$A$30&lt;&gt;"")))&gt;0,"Plug-in hybrid",IF($G936="Diesel","Diesel","Gasoline"))</f>
        <v>Gasoline</v>
      </c>
    </row>
    <row r="937" spans="1:15" ht="15" customHeight="1" x14ac:dyDescent="0.25">
      <c r="A937" s="1">
        <v>2022</v>
      </c>
      <c r="B937" s="1" t="s">
        <v>3126</v>
      </c>
      <c r="C937" s="1" t="s">
        <v>318</v>
      </c>
      <c r="D937" s="1" t="s">
        <v>3134</v>
      </c>
      <c r="E937" s="1" t="s">
        <v>310</v>
      </c>
      <c r="F937" s="1" t="s">
        <v>320</v>
      </c>
      <c r="G937" s="1" t="s">
        <v>103</v>
      </c>
      <c r="H937" s="1" t="s">
        <v>298</v>
      </c>
      <c r="I937" s="1">
        <v>4</v>
      </c>
      <c r="J937" s="1">
        <v>2023</v>
      </c>
      <c r="K937" s="1">
        <v>1084320</v>
      </c>
      <c r="L937" s="1">
        <v>0</v>
      </c>
      <c r="M937" s="1">
        <f t="array" ref="M937">SUMPRODUCT(MAX(ISNUMBER(SEARCH('Class Rules'!$B$6:$B$85,$E937))*ISNUMBER(SEARCH('Class Rules'!$C$6:$C$85,$F937))*'Class Rules'!$A$6:$A$85))</f>
        <v>0</v>
      </c>
      <c r="N937" s="1" t="str">
        <f t="array" ref="N937">IF($M937=0,'Class Rules'!$D$3,INDEX('Class Rules'!$D$6:$D$85,MATCH($M937,'Class Rules'!$A$6:$A$85,0)))</f>
        <v>Passenger LDV</v>
      </c>
      <c r="O937" s="1" t="str">
        <f t="array" ref="O937">IF(SUMPRODUCT(MAX(ISNUMBER(SEARCH(Fuel_Rules!$A$6:$A$30,$E937))*ISNUMBER(SEARCH(Fuel_Rules!$B$6:$B$30,$F937))*(Fuel_Rules!$A$6:$A$30&lt;&gt;"")))&gt;0,"Plug-in hybrid",IF($G937="Diesel","Diesel","Gasoline"))</f>
        <v>Gasoline</v>
      </c>
    </row>
    <row r="938" spans="1:15" ht="15" customHeight="1" x14ac:dyDescent="0.25">
      <c r="A938" s="1">
        <v>2022</v>
      </c>
      <c r="B938" s="1" t="s">
        <v>3126</v>
      </c>
      <c r="C938" s="1" t="s">
        <v>321</v>
      </c>
      <c r="D938" s="1" t="s">
        <v>3135</v>
      </c>
      <c r="E938" s="1" t="s">
        <v>310</v>
      </c>
      <c r="F938" s="1" t="s">
        <v>323</v>
      </c>
      <c r="G938" s="1" t="s">
        <v>103</v>
      </c>
      <c r="H938" s="1" t="s">
        <v>298</v>
      </c>
      <c r="I938" s="1">
        <v>2.5</v>
      </c>
      <c r="J938" s="1">
        <v>2023</v>
      </c>
      <c r="K938" s="1">
        <v>614525</v>
      </c>
      <c r="L938" s="1">
        <v>0</v>
      </c>
      <c r="M938" s="1">
        <f t="array" ref="M938">SUMPRODUCT(MAX(ISNUMBER(SEARCH('Class Rules'!$B$6:$B$85,$E938))*ISNUMBER(SEARCH('Class Rules'!$C$6:$C$85,$F938))*'Class Rules'!$A$6:$A$85))</f>
        <v>0</v>
      </c>
      <c r="N938" s="1" t="str">
        <f t="array" ref="N938">IF($M938=0,'Class Rules'!$D$3,INDEX('Class Rules'!$D$6:$D$85,MATCH($M938,'Class Rules'!$A$6:$A$85,0)))</f>
        <v>Passenger LDV</v>
      </c>
      <c r="O938" s="1" t="str">
        <f t="array" ref="O938">IF(SUMPRODUCT(MAX(ISNUMBER(SEARCH(Fuel_Rules!$A$6:$A$30,$E938))*ISNUMBER(SEARCH(Fuel_Rules!$B$6:$B$30,$F938))*(Fuel_Rules!$A$6:$A$30&lt;&gt;"")))&gt;0,"Plug-in hybrid",IF($G938="Diesel","Diesel","Gasoline"))</f>
        <v>Gasoline</v>
      </c>
    </row>
    <row r="939" spans="1:15" ht="15" customHeight="1" x14ac:dyDescent="0.25">
      <c r="A939" s="1">
        <v>2022</v>
      </c>
      <c r="B939" s="1" t="s">
        <v>3126</v>
      </c>
      <c r="C939" s="1" t="s">
        <v>324</v>
      </c>
      <c r="D939" s="1" t="s">
        <v>3136</v>
      </c>
      <c r="E939" s="1" t="s">
        <v>310</v>
      </c>
      <c r="F939" s="1" t="s">
        <v>326</v>
      </c>
      <c r="G939" s="1" t="s">
        <v>103</v>
      </c>
      <c r="H939" s="1" t="s">
        <v>298</v>
      </c>
      <c r="I939" s="1">
        <v>4</v>
      </c>
      <c r="J939" s="1">
        <v>2023</v>
      </c>
      <c r="K939" s="1">
        <v>1105495</v>
      </c>
      <c r="L939" s="1">
        <v>0</v>
      </c>
      <c r="M939" s="1">
        <f t="array" ref="M939">SUMPRODUCT(MAX(ISNUMBER(SEARCH('Class Rules'!$B$6:$B$85,$E939))*ISNUMBER(SEARCH('Class Rules'!$C$6:$C$85,$F939))*'Class Rules'!$A$6:$A$85))</f>
        <v>0</v>
      </c>
      <c r="N939" s="1" t="str">
        <f t="array" ref="N939">IF($M939=0,'Class Rules'!$D$3,INDEX('Class Rules'!$D$6:$D$85,MATCH($M939,'Class Rules'!$A$6:$A$85,0)))</f>
        <v>Passenger LDV</v>
      </c>
      <c r="O939" s="1" t="str">
        <f t="array" ref="O939">IF(SUMPRODUCT(MAX(ISNUMBER(SEARCH(Fuel_Rules!$A$6:$A$30,$E939))*ISNUMBER(SEARCH(Fuel_Rules!$B$6:$B$30,$F939))*(Fuel_Rules!$A$6:$A$30&lt;&gt;"")))&gt;0,"Plug-in hybrid",IF($G939="Diesel","Diesel","Gasoline"))</f>
        <v>Gasoline</v>
      </c>
    </row>
    <row r="940" spans="1:15" ht="15" customHeight="1" x14ac:dyDescent="0.25">
      <c r="A940" s="1">
        <v>2022</v>
      </c>
      <c r="B940" s="1" t="s">
        <v>3126</v>
      </c>
      <c r="C940" s="1" t="s">
        <v>327</v>
      </c>
      <c r="D940" s="1" t="s">
        <v>3137</v>
      </c>
      <c r="E940" s="1" t="s">
        <v>310</v>
      </c>
      <c r="F940" s="1" t="s">
        <v>329</v>
      </c>
      <c r="G940" s="1" t="s">
        <v>103</v>
      </c>
      <c r="H940" s="1" t="s">
        <v>298</v>
      </c>
      <c r="I940" s="1">
        <v>1.4</v>
      </c>
      <c r="J940" s="1">
        <v>2023</v>
      </c>
      <c r="K940" s="1">
        <v>292150</v>
      </c>
      <c r="L940" s="1">
        <v>0</v>
      </c>
      <c r="M940" s="1">
        <f t="array" ref="M940">SUMPRODUCT(MAX(ISNUMBER(SEARCH('Class Rules'!$B$6:$B$85,$E940))*ISNUMBER(SEARCH('Class Rules'!$C$6:$C$85,$F940))*'Class Rules'!$A$6:$A$85))</f>
        <v>0</v>
      </c>
      <c r="N940" s="1" t="str">
        <f t="array" ref="N940">IF($M940=0,'Class Rules'!$D$3,INDEX('Class Rules'!$D$6:$D$85,MATCH($M940,'Class Rules'!$A$6:$A$85,0)))</f>
        <v>Passenger LDV</v>
      </c>
      <c r="O940" s="1" t="str">
        <f t="array" ref="O940">IF(SUMPRODUCT(MAX(ISNUMBER(SEARCH(Fuel_Rules!$A$6:$A$30,$E940))*ISNUMBER(SEARCH(Fuel_Rules!$B$6:$B$30,$F940))*(Fuel_Rules!$A$6:$A$30&lt;&gt;"")))&gt;0,"Plug-in hybrid",IF($G940="Diesel","Diesel","Gasoline"))</f>
        <v>Gasoline</v>
      </c>
    </row>
    <row r="941" spans="1:15" ht="15" customHeight="1" x14ac:dyDescent="0.25">
      <c r="A941" s="1">
        <v>2022</v>
      </c>
      <c r="B941" s="1" t="s">
        <v>3126</v>
      </c>
      <c r="C941" s="1" t="s">
        <v>330</v>
      </c>
      <c r="D941" s="1" t="s">
        <v>3138</v>
      </c>
      <c r="E941" s="1" t="s">
        <v>310</v>
      </c>
      <c r="F941" s="1" t="s">
        <v>332</v>
      </c>
      <c r="G941" s="1" t="s">
        <v>103</v>
      </c>
      <c r="H941" s="1" t="s">
        <v>298</v>
      </c>
      <c r="I941" s="1">
        <v>1.4</v>
      </c>
      <c r="J941" s="1">
        <v>2023</v>
      </c>
      <c r="K941" s="1">
        <v>252095</v>
      </c>
      <c r="L941" s="1">
        <v>0</v>
      </c>
      <c r="M941" s="1">
        <f t="array" ref="M941">SUMPRODUCT(MAX(ISNUMBER(SEARCH('Class Rules'!$B$6:$B$85,$E941))*ISNUMBER(SEARCH('Class Rules'!$C$6:$C$85,$F941))*'Class Rules'!$A$6:$A$85))</f>
        <v>0</v>
      </c>
      <c r="N941" s="1" t="str">
        <f t="array" ref="N941">IF($M941=0,'Class Rules'!$D$3,INDEX('Class Rules'!$D$6:$D$85,MATCH($M941,'Class Rules'!$A$6:$A$85,0)))</f>
        <v>Passenger LDV</v>
      </c>
      <c r="O941" s="1" t="str">
        <f t="array" ref="O941">IF(SUMPRODUCT(MAX(ISNUMBER(SEARCH(Fuel_Rules!$A$6:$A$30,$E941))*ISNUMBER(SEARCH(Fuel_Rules!$B$6:$B$30,$F941))*(Fuel_Rules!$A$6:$A$30&lt;&gt;"")))&gt;0,"Plug-in hybrid",IF($G941="Diesel","Diesel","Gasoline"))</f>
        <v>Gasoline</v>
      </c>
    </row>
    <row r="942" spans="1:15" ht="15" customHeight="1" x14ac:dyDescent="0.25">
      <c r="A942" s="1">
        <v>2022</v>
      </c>
      <c r="B942" s="1" t="s">
        <v>3126</v>
      </c>
      <c r="C942" s="1" t="s">
        <v>333</v>
      </c>
      <c r="D942" s="1" t="s">
        <v>3139</v>
      </c>
      <c r="E942" s="1" t="s">
        <v>310</v>
      </c>
      <c r="F942" s="1" t="s">
        <v>335</v>
      </c>
      <c r="G942" s="1" t="s">
        <v>103</v>
      </c>
      <c r="H942" s="1" t="s">
        <v>298</v>
      </c>
      <c r="I942" s="1">
        <v>1.4</v>
      </c>
      <c r="J942" s="1">
        <v>2023</v>
      </c>
      <c r="K942" s="1">
        <v>275530</v>
      </c>
      <c r="L942" s="1">
        <v>0</v>
      </c>
      <c r="M942" s="1">
        <f t="array" ref="M942">SUMPRODUCT(MAX(ISNUMBER(SEARCH('Class Rules'!$B$6:$B$85,$E942))*ISNUMBER(SEARCH('Class Rules'!$C$6:$C$85,$F942))*'Class Rules'!$A$6:$A$85))</f>
        <v>0</v>
      </c>
      <c r="N942" s="1" t="str">
        <f t="array" ref="N942">IF($M942=0,'Class Rules'!$D$3,INDEX('Class Rules'!$D$6:$D$85,MATCH($M942,'Class Rules'!$A$6:$A$85,0)))</f>
        <v>Passenger LDV</v>
      </c>
      <c r="O942" s="1" t="str">
        <f t="array" ref="O942">IF(SUMPRODUCT(MAX(ISNUMBER(SEARCH(Fuel_Rules!$A$6:$A$30,$E942))*ISNUMBER(SEARCH(Fuel_Rules!$B$6:$B$30,$F942))*(Fuel_Rules!$A$6:$A$30&lt;&gt;"")))&gt;0,"Plug-in hybrid",IF($G942="Diesel","Diesel","Gasoline"))</f>
        <v>Gasoline</v>
      </c>
    </row>
    <row r="943" spans="1:15" ht="15" customHeight="1" x14ac:dyDescent="0.25">
      <c r="A943" s="1">
        <v>2022</v>
      </c>
      <c r="B943" s="1" t="s">
        <v>3126</v>
      </c>
      <c r="C943" s="1" t="s">
        <v>336</v>
      </c>
      <c r="D943" s="1" t="s">
        <v>3140</v>
      </c>
      <c r="E943" s="1" t="s">
        <v>310</v>
      </c>
      <c r="F943" s="1" t="s">
        <v>338</v>
      </c>
      <c r="G943" s="1" t="s">
        <v>103</v>
      </c>
      <c r="H943" s="1" t="s">
        <v>298</v>
      </c>
      <c r="I943" s="1">
        <v>2</v>
      </c>
      <c r="J943" s="1">
        <v>2023</v>
      </c>
      <c r="K943" s="1">
        <v>396650</v>
      </c>
      <c r="L943" s="1">
        <v>0</v>
      </c>
      <c r="M943" s="1">
        <f t="array" ref="M943">SUMPRODUCT(MAX(ISNUMBER(SEARCH('Class Rules'!$B$6:$B$85,$E943))*ISNUMBER(SEARCH('Class Rules'!$C$6:$C$85,$F943))*'Class Rules'!$A$6:$A$85))</f>
        <v>0</v>
      </c>
      <c r="N943" s="1" t="str">
        <f t="array" ref="N943">IF($M943=0,'Class Rules'!$D$3,INDEX('Class Rules'!$D$6:$D$85,MATCH($M943,'Class Rules'!$A$6:$A$85,0)))</f>
        <v>Passenger LDV</v>
      </c>
      <c r="O943" s="1" t="str">
        <f t="array" ref="O943">IF(SUMPRODUCT(MAX(ISNUMBER(SEARCH(Fuel_Rules!$A$6:$A$30,$E943))*ISNUMBER(SEARCH(Fuel_Rules!$B$6:$B$30,$F943))*(Fuel_Rules!$A$6:$A$30&lt;&gt;"")))&gt;0,"Plug-in hybrid",IF($G943="Diesel","Diesel","Gasoline"))</f>
        <v>Gasoline</v>
      </c>
    </row>
    <row r="944" spans="1:15" ht="15" customHeight="1" x14ac:dyDescent="0.25">
      <c r="A944" s="1">
        <v>2022</v>
      </c>
      <c r="B944" s="1" t="s">
        <v>3126</v>
      </c>
      <c r="C944" s="1" t="s">
        <v>339</v>
      </c>
      <c r="D944" s="1" t="s">
        <v>3141</v>
      </c>
      <c r="E944" s="1" t="s">
        <v>310</v>
      </c>
      <c r="F944" s="1" t="s">
        <v>341</v>
      </c>
      <c r="G944" s="1" t="s">
        <v>103</v>
      </c>
      <c r="H944" s="1" t="s">
        <v>298</v>
      </c>
      <c r="I944" s="1">
        <v>2</v>
      </c>
      <c r="J944" s="1">
        <v>2023</v>
      </c>
      <c r="K944" s="1">
        <v>346510</v>
      </c>
      <c r="L944" s="1">
        <v>0</v>
      </c>
      <c r="M944" s="1">
        <f t="array" ref="M944">SUMPRODUCT(MAX(ISNUMBER(SEARCH('Class Rules'!$B$6:$B$85,$E944))*ISNUMBER(SEARCH('Class Rules'!$C$6:$C$85,$F944))*'Class Rules'!$A$6:$A$85))</f>
        <v>0</v>
      </c>
      <c r="N944" s="1" t="str">
        <f t="array" ref="N944">IF($M944=0,'Class Rules'!$D$3,INDEX('Class Rules'!$D$6:$D$85,MATCH($M944,'Class Rules'!$A$6:$A$85,0)))</f>
        <v>Passenger LDV</v>
      </c>
      <c r="O944" s="1" t="str">
        <f t="array" ref="O944">IF(SUMPRODUCT(MAX(ISNUMBER(SEARCH(Fuel_Rules!$A$6:$A$30,$E944))*ISNUMBER(SEARCH(Fuel_Rules!$B$6:$B$30,$F944))*(Fuel_Rules!$A$6:$A$30&lt;&gt;"")))&gt;0,"Plug-in hybrid",IF($G944="Diesel","Diesel","Gasoline"))</f>
        <v>Gasoline</v>
      </c>
    </row>
    <row r="945" spans="1:15" ht="15" customHeight="1" x14ac:dyDescent="0.25">
      <c r="A945" s="1">
        <v>2022</v>
      </c>
      <c r="B945" s="1" t="s">
        <v>3126</v>
      </c>
      <c r="C945" s="1" t="s">
        <v>342</v>
      </c>
      <c r="D945" s="1" t="s">
        <v>3142</v>
      </c>
      <c r="E945" s="1" t="s">
        <v>310</v>
      </c>
      <c r="F945" s="1" t="s">
        <v>344</v>
      </c>
      <c r="G945" s="1" t="s">
        <v>103</v>
      </c>
      <c r="H945" s="1" t="s">
        <v>298</v>
      </c>
      <c r="I945" s="1">
        <v>1.4</v>
      </c>
      <c r="J945" s="1">
        <v>2023</v>
      </c>
      <c r="K945" s="1">
        <v>164620</v>
      </c>
      <c r="L945" s="1">
        <v>0</v>
      </c>
      <c r="M945" s="1">
        <f t="array" ref="M945">SUMPRODUCT(MAX(ISNUMBER(SEARCH('Class Rules'!$B$6:$B$85,$E945))*ISNUMBER(SEARCH('Class Rules'!$C$6:$C$85,$F945))*'Class Rules'!$A$6:$A$85))</f>
        <v>0</v>
      </c>
      <c r="N945" s="1" t="str">
        <f t="array" ref="N945">IF($M945=0,'Class Rules'!$D$3,INDEX('Class Rules'!$D$6:$D$85,MATCH($M945,'Class Rules'!$A$6:$A$85,0)))</f>
        <v>Passenger LDV</v>
      </c>
      <c r="O945" s="1" t="str">
        <f t="array" ref="O945">IF(SUMPRODUCT(MAX(ISNUMBER(SEARCH(Fuel_Rules!$A$6:$A$30,$E945))*ISNUMBER(SEARCH(Fuel_Rules!$B$6:$B$30,$F945))*(Fuel_Rules!$A$6:$A$30&lt;&gt;"")))&gt;0,"Plug-in hybrid",IF($G945="Diesel","Diesel","Gasoline"))</f>
        <v>Gasoline</v>
      </c>
    </row>
    <row r="946" spans="1:15" ht="15" customHeight="1" x14ac:dyDescent="0.25">
      <c r="A946" s="1">
        <v>2022</v>
      </c>
      <c r="B946" s="1" t="s">
        <v>3126</v>
      </c>
      <c r="C946" s="1" t="s">
        <v>345</v>
      </c>
      <c r="D946" s="1" t="s">
        <v>3143</v>
      </c>
      <c r="E946" s="1" t="s">
        <v>310</v>
      </c>
      <c r="F946" s="1" t="s">
        <v>347</v>
      </c>
      <c r="G946" s="1" t="s">
        <v>103</v>
      </c>
      <c r="H946" s="1" t="s">
        <v>298</v>
      </c>
      <c r="I946" s="1">
        <v>1.4</v>
      </c>
      <c r="J946" s="1">
        <v>2023</v>
      </c>
      <c r="K946" s="1">
        <v>182100</v>
      </c>
      <c r="L946" s="1">
        <v>0</v>
      </c>
      <c r="M946" s="1">
        <f t="array" ref="M946">SUMPRODUCT(MAX(ISNUMBER(SEARCH('Class Rules'!$B$6:$B$85,$E946))*ISNUMBER(SEARCH('Class Rules'!$C$6:$C$85,$F946))*'Class Rules'!$A$6:$A$85))</f>
        <v>0</v>
      </c>
      <c r="N946" s="1" t="str">
        <f t="array" ref="N946">IF($M946=0,'Class Rules'!$D$3,INDEX('Class Rules'!$D$6:$D$85,MATCH($M946,'Class Rules'!$A$6:$A$85,0)))</f>
        <v>Passenger LDV</v>
      </c>
      <c r="O946" s="1" t="str">
        <f t="array" ref="O946">IF(SUMPRODUCT(MAX(ISNUMBER(SEARCH(Fuel_Rules!$A$6:$A$30,$E946))*ISNUMBER(SEARCH(Fuel_Rules!$B$6:$B$30,$F946))*(Fuel_Rules!$A$6:$A$30&lt;&gt;"")))&gt;0,"Plug-in hybrid",IF($G946="Diesel","Diesel","Gasoline"))</f>
        <v>Gasoline</v>
      </c>
    </row>
    <row r="947" spans="1:15" ht="15" customHeight="1" x14ac:dyDescent="0.25">
      <c r="A947" s="1">
        <v>2022</v>
      </c>
      <c r="B947" s="1" t="s">
        <v>3126</v>
      </c>
      <c r="C947" s="1" t="s">
        <v>348</v>
      </c>
      <c r="D947" s="1" t="s">
        <v>3144</v>
      </c>
      <c r="E947" s="1" t="s">
        <v>310</v>
      </c>
      <c r="F947" s="1" t="s">
        <v>350</v>
      </c>
      <c r="G947" s="1" t="s">
        <v>103</v>
      </c>
      <c r="H947" s="1" t="s">
        <v>298</v>
      </c>
      <c r="I947" s="1">
        <v>2</v>
      </c>
      <c r="J947" s="1">
        <v>2023</v>
      </c>
      <c r="K947" s="1">
        <v>210215</v>
      </c>
      <c r="L947" s="1">
        <v>0</v>
      </c>
      <c r="M947" s="1">
        <f t="array" ref="M947">SUMPRODUCT(MAX(ISNUMBER(SEARCH('Class Rules'!$B$6:$B$85,$E947))*ISNUMBER(SEARCH('Class Rules'!$C$6:$C$85,$F947))*'Class Rules'!$A$6:$A$85))</f>
        <v>0</v>
      </c>
      <c r="N947" s="1" t="str">
        <f t="array" ref="N947">IF($M947=0,'Class Rules'!$D$3,INDEX('Class Rules'!$D$6:$D$85,MATCH($M947,'Class Rules'!$A$6:$A$85,0)))</f>
        <v>Passenger LDV</v>
      </c>
      <c r="O947" s="1" t="str">
        <f t="array" ref="O947">IF(SUMPRODUCT(MAX(ISNUMBER(SEARCH(Fuel_Rules!$A$6:$A$30,$E947))*ISNUMBER(SEARCH(Fuel_Rules!$B$6:$B$30,$F947))*(Fuel_Rules!$A$6:$A$30&lt;&gt;"")))&gt;0,"Plug-in hybrid",IF($G947="Diesel","Diesel","Gasoline"))</f>
        <v>Gasoline</v>
      </c>
    </row>
    <row r="948" spans="1:15" ht="15" customHeight="1" x14ac:dyDescent="0.25">
      <c r="A948" s="1">
        <v>2022</v>
      </c>
      <c r="B948" s="1" t="s">
        <v>3126</v>
      </c>
      <c r="C948" s="1" t="s">
        <v>351</v>
      </c>
      <c r="D948" s="1" t="s">
        <v>3145</v>
      </c>
      <c r="E948" s="1" t="s">
        <v>310</v>
      </c>
      <c r="F948" s="1" t="s">
        <v>353</v>
      </c>
      <c r="G948" s="1" t="s">
        <v>103</v>
      </c>
      <c r="H948" s="1" t="s">
        <v>298</v>
      </c>
      <c r="I948" s="1">
        <v>2</v>
      </c>
      <c r="J948" s="1">
        <v>2023</v>
      </c>
      <c r="K948" s="1">
        <v>358100</v>
      </c>
      <c r="L948" s="1">
        <v>0</v>
      </c>
      <c r="M948" s="1">
        <f t="array" ref="M948">SUMPRODUCT(MAX(ISNUMBER(SEARCH('Class Rules'!$B$6:$B$85,$E948))*ISNUMBER(SEARCH('Class Rules'!$C$6:$C$85,$F948))*'Class Rules'!$A$6:$A$85))</f>
        <v>0</v>
      </c>
      <c r="N948" s="1" t="str">
        <f t="array" ref="N948">IF($M948=0,'Class Rules'!$D$3,INDEX('Class Rules'!$D$6:$D$85,MATCH($M948,'Class Rules'!$A$6:$A$85,0)))</f>
        <v>Passenger LDV</v>
      </c>
      <c r="O948" s="1" t="str">
        <f t="array" ref="O948">IF(SUMPRODUCT(MAX(ISNUMBER(SEARCH(Fuel_Rules!$A$6:$A$30,$E948))*ISNUMBER(SEARCH(Fuel_Rules!$B$6:$B$30,$F948))*(Fuel_Rules!$A$6:$A$30&lt;&gt;"")))&gt;0,"Plug-in hybrid",IF($G948="Diesel","Diesel","Gasoline"))</f>
        <v>Gasoline</v>
      </c>
    </row>
    <row r="949" spans="1:15" ht="15" customHeight="1" x14ac:dyDescent="0.25">
      <c r="A949" s="1">
        <v>2022</v>
      </c>
      <c r="B949" s="1" t="s">
        <v>3126</v>
      </c>
      <c r="C949" s="1" t="s">
        <v>354</v>
      </c>
      <c r="D949" s="1" t="s">
        <v>3146</v>
      </c>
      <c r="E949" s="1" t="s">
        <v>310</v>
      </c>
      <c r="F949" s="1" t="s">
        <v>356</v>
      </c>
      <c r="G949" s="1" t="s">
        <v>103</v>
      </c>
      <c r="H949" s="1" t="s">
        <v>298</v>
      </c>
      <c r="I949" s="1">
        <v>2.9</v>
      </c>
      <c r="J949" s="1">
        <v>2023</v>
      </c>
      <c r="K949" s="1">
        <v>740594</v>
      </c>
      <c r="L949" s="1">
        <v>0</v>
      </c>
      <c r="M949" s="1">
        <f t="array" ref="M949">SUMPRODUCT(MAX(ISNUMBER(SEARCH('Class Rules'!$B$6:$B$85,$E949))*ISNUMBER(SEARCH('Class Rules'!$C$6:$C$85,$F949))*'Class Rules'!$A$6:$A$85))</f>
        <v>0</v>
      </c>
      <c r="N949" s="1" t="str">
        <f t="array" ref="N949">IF($M949=0,'Class Rules'!$D$3,INDEX('Class Rules'!$D$6:$D$85,MATCH($M949,'Class Rules'!$A$6:$A$85,0)))</f>
        <v>Passenger LDV</v>
      </c>
      <c r="O949" s="1" t="str">
        <f t="array" ref="O949">IF(SUMPRODUCT(MAX(ISNUMBER(SEARCH(Fuel_Rules!$A$6:$A$30,$E949))*ISNUMBER(SEARCH(Fuel_Rules!$B$6:$B$30,$F949))*(Fuel_Rules!$A$6:$A$30&lt;&gt;"")))&gt;0,"Plug-in hybrid",IF($G949="Diesel","Diesel","Gasoline"))</f>
        <v>Gasoline</v>
      </c>
    </row>
    <row r="950" spans="1:15" ht="15" customHeight="1" x14ac:dyDescent="0.25">
      <c r="A950" s="1">
        <v>2022</v>
      </c>
      <c r="B950" s="1" t="s">
        <v>3126</v>
      </c>
      <c r="C950" s="1" t="s">
        <v>357</v>
      </c>
      <c r="D950" s="1" t="s">
        <v>3147</v>
      </c>
      <c r="E950" s="1" t="s">
        <v>310</v>
      </c>
      <c r="F950" s="1" t="s">
        <v>359</v>
      </c>
      <c r="G950" s="1" t="s">
        <v>103</v>
      </c>
      <c r="H950" s="1" t="s">
        <v>298</v>
      </c>
      <c r="I950" s="1">
        <v>2</v>
      </c>
      <c r="J950" s="1">
        <v>2023</v>
      </c>
      <c r="K950" s="1">
        <v>316859</v>
      </c>
      <c r="L950" s="1">
        <v>0</v>
      </c>
      <c r="M950" s="1">
        <f t="array" ref="M950">SUMPRODUCT(MAX(ISNUMBER(SEARCH('Class Rules'!$B$6:$B$85,$E950))*ISNUMBER(SEARCH('Class Rules'!$C$6:$C$85,$F950))*'Class Rules'!$A$6:$A$85))</f>
        <v>0</v>
      </c>
      <c r="N950" s="1" t="str">
        <f t="array" ref="N950">IF($M950=0,'Class Rules'!$D$3,INDEX('Class Rules'!$D$6:$D$85,MATCH($M950,'Class Rules'!$A$6:$A$85,0)))</f>
        <v>Passenger LDV</v>
      </c>
      <c r="O950" s="1" t="str">
        <f t="array" ref="O950">IF(SUMPRODUCT(MAX(ISNUMBER(SEARCH(Fuel_Rules!$A$6:$A$30,$E950))*ISNUMBER(SEARCH(Fuel_Rules!$B$6:$B$30,$F950))*(Fuel_Rules!$A$6:$A$30&lt;&gt;"")))&gt;0,"Plug-in hybrid",IF($G950="Diesel","Diesel","Gasoline"))</f>
        <v>Gasoline</v>
      </c>
    </row>
    <row r="951" spans="1:15" ht="15" customHeight="1" x14ac:dyDescent="0.25">
      <c r="A951" s="1">
        <v>2022</v>
      </c>
      <c r="B951" s="1" t="s">
        <v>3126</v>
      </c>
      <c r="C951" s="1" t="s">
        <v>360</v>
      </c>
      <c r="D951" s="1" t="s">
        <v>3148</v>
      </c>
      <c r="E951" s="1" t="s">
        <v>310</v>
      </c>
      <c r="F951" s="1" t="s">
        <v>362</v>
      </c>
      <c r="G951" s="1" t="s">
        <v>103</v>
      </c>
      <c r="H951" s="1" t="s">
        <v>298</v>
      </c>
      <c r="I951" s="1">
        <v>2</v>
      </c>
      <c r="J951" s="1">
        <v>2023</v>
      </c>
      <c r="K951" s="1">
        <v>290142</v>
      </c>
      <c r="L951" s="1">
        <v>0</v>
      </c>
      <c r="M951" s="1">
        <f t="array" ref="M951">SUMPRODUCT(MAX(ISNUMBER(SEARCH('Class Rules'!$B$6:$B$85,$E951))*ISNUMBER(SEARCH('Class Rules'!$C$6:$C$85,$F951))*'Class Rules'!$A$6:$A$85))</f>
        <v>0</v>
      </c>
      <c r="N951" s="1" t="str">
        <f t="array" ref="N951">IF($M951=0,'Class Rules'!$D$3,INDEX('Class Rules'!$D$6:$D$85,MATCH($M951,'Class Rules'!$A$6:$A$85,0)))</f>
        <v>Passenger LDV</v>
      </c>
      <c r="O951" s="1" t="str">
        <f t="array" ref="O951">IF(SUMPRODUCT(MAX(ISNUMBER(SEARCH(Fuel_Rules!$A$6:$A$30,$E951))*ISNUMBER(SEARCH(Fuel_Rules!$B$6:$B$30,$F951))*(Fuel_Rules!$A$6:$A$30&lt;&gt;"")))&gt;0,"Plug-in hybrid",IF($G951="Diesel","Diesel","Gasoline"))</f>
        <v>Gasoline</v>
      </c>
    </row>
    <row r="952" spans="1:15" ht="15" customHeight="1" x14ac:dyDescent="0.25">
      <c r="A952" s="1">
        <v>2022</v>
      </c>
      <c r="B952" s="1" t="s">
        <v>3126</v>
      </c>
      <c r="C952" s="1" t="s">
        <v>363</v>
      </c>
      <c r="D952" s="1" t="s">
        <v>3149</v>
      </c>
      <c r="E952" s="1" t="s">
        <v>310</v>
      </c>
      <c r="F952" s="1" t="s">
        <v>365</v>
      </c>
      <c r="G952" s="1" t="s">
        <v>103</v>
      </c>
      <c r="H952" s="1" t="s">
        <v>298</v>
      </c>
      <c r="I952" s="1">
        <v>2</v>
      </c>
      <c r="J952" s="1">
        <v>2023</v>
      </c>
      <c r="K952" s="1">
        <v>393249</v>
      </c>
      <c r="L952" s="1">
        <v>0</v>
      </c>
      <c r="M952" s="1">
        <f t="array" ref="M952">SUMPRODUCT(MAX(ISNUMBER(SEARCH('Class Rules'!$B$6:$B$85,$E952))*ISNUMBER(SEARCH('Class Rules'!$C$6:$C$85,$F952))*'Class Rules'!$A$6:$A$85))</f>
        <v>0</v>
      </c>
      <c r="N952" s="1" t="str">
        <f t="array" ref="N952">IF($M952=0,'Class Rules'!$D$3,INDEX('Class Rules'!$D$6:$D$85,MATCH($M952,'Class Rules'!$A$6:$A$85,0)))</f>
        <v>Passenger LDV</v>
      </c>
      <c r="O952" s="1" t="str">
        <f t="array" ref="O952">IF(SUMPRODUCT(MAX(ISNUMBER(SEARCH(Fuel_Rules!$A$6:$A$30,$E952))*ISNUMBER(SEARCH(Fuel_Rules!$B$6:$B$30,$F952))*(Fuel_Rules!$A$6:$A$30&lt;&gt;"")))&gt;0,"Plug-in hybrid",IF($G952="Diesel","Diesel","Gasoline"))</f>
        <v>Gasoline</v>
      </c>
    </row>
    <row r="953" spans="1:15" ht="15" customHeight="1" x14ac:dyDescent="0.25">
      <c r="A953" s="1">
        <v>2022</v>
      </c>
      <c r="B953" s="1" t="s">
        <v>3126</v>
      </c>
      <c r="C953" s="1" t="s">
        <v>366</v>
      </c>
      <c r="D953" s="1" t="s">
        <v>3150</v>
      </c>
      <c r="E953" s="1" t="s">
        <v>310</v>
      </c>
      <c r="F953" s="1" t="s">
        <v>368</v>
      </c>
      <c r="G953" s="1" t="s">
        <v>103</v>
      </c>
      <c r="H953" s="1" t="s">
        <v>298</v>
      </c>
      <c r="I953" s="1">
        <v>3</v>
      </c>
      <c r="J953" s="1">
        <v>2023</v>
      </c>
      <c r="K953" s="1">
        <v>708812</v>
      </c>
      <c r="L953" s="1">
        <v>0</v>
      </c>
      <c r="M953" s="1">
        <f t="array" ref="M953">SUMPRODUCT(MAX(ISNUMBER(SEARCH('Class Rules'!$B$6:$B$85,$E953))*ISNUMBER(SEARCH('Class Rules'!$C$6:$C$85,$F953))*'Class Rules'!$A$6:$A$85))</f>
        <v>0</v>
      </c>
      <c r="N953" s="1" t="str">
        <f t="array" ref="N953">IF($M953=0,'Class Rules'!$D$3,INDEX('Class Rules'!$D$6:$D$85,MATCH($M953,'Class Rules'!$A$6:$A$85,0)))</f>
        <v>Passenger LDV</v>
      </c>
      <c r="O953" s="1" t="str">
        <f t="array" ref="O953">IF(SUMPRODUCT(MAX(ISNUMBER(SEARCH(Fuel_Rules!$A$6:$A$30,$E953))*ISNUMBER(SEARCH(Fuel_Rules!$B$6:$B$30,$F953))*(Fuel_Rules!$A$6:$A$30&lt;&gt;"")))&gt;0,"Plug-in hybrid",IF($G953="Diesel","Diesel","Gasoline"))</f>
        <v>Gasoline</v>
      </c>
    </row>
    <row r="954" spans="1:15" ht="15" customHeight="1" x14ac:dyDescent="0.25">
      <c r="A954" s="1">
        <v>2022</v>
      </c>
      <c r="B954" s="1" t="s">
        <v>3126</v>
      </c>
      <c r="C954" s="1" t="s">
        <v>369</v>
      </c>
      <c r="D954" s="1" t="s">
        <v>3151</v>
      </c>
      <c r="E954" s="1" t="s">
        <v>310</v>
      </c>
      <c r="F954" s="1" t="s">
        <v>371</v>
      </c>
      <c r="G954" s="1" t="s">
        <v>103</v>
      </c>
      <c r="H954" s="1" t="s">
        <v>298</v>
      </c>
      <c r="I954" s="1">
        <v>3</v>
      </c>
      <c r="J954" s="1">
        <v>2023</v>
      </c>
      <c r="K954" s="1">
        <v>660012</v>
      </c>
      <c r="L954" s="1">
        <v>0</v>
      </c>
      <c r="M954" s="1">
        <f t="array" ref="M954">SUMPRODUCT(MAX(ISNUMBER(SEARCH('Class Rules'!$B$6:$B$85,$E954))*ISNUMBER(SEARCH('Class Rules'!$C$6:$C$85,$F954))*'Class Rules'!$A$6:$A$85))</f>
        <v>0</v>
      </c>
      <c r="N954" s="1" t="str">
        <f t="array" ref="N954">IF($M954=0,'Class Rules'!$D$3,INDEX('Class Rules'!$D$6:$D$85,MATCH($M954,'Class Rules'!$A$6:$A$85,0)))</f>
        <v>Passenger LDV</v>
      </c>
      <c r="O954" s="1" t="str">
        <f t="array" ref="O954">IF(SUMPRODUCT(MAX(ISNUMBER(SEARCH(Fuel_Rules!$A$6:$A$30,$E954))*ISNUMBER(SEARCH(Fuel_Rules!$B$6:$B$30,$F954))*(Fuel_Rules!$A$6:$A$30&lt;&gt;"")))&gt;0,"Plug-in hybrid",IF($G954="Diesel","Diesel","Gasoline"))</f>
        <v>Gasoline</v>
      </c>
    </row>
    <row r="955" spans="1:15" ht="15" customHeight="1" x14ac:dyDescent="0.25">
      <c r="A955" s="1">
        <v>2022</v>
      </c>
      <c r="B955" s="1" t="s">
        <v>3126</v>
      </c>
      <c r="C955" s="1" t="s">
        <v>372</v>
      </c>
      <c r="D955" s="1" t="s">
        <v>3152</v>
      </c>
      <c r="E955" s="1" t="s">
        <v>310</v>
      </c>
      <c r="F955" s="1" t="s">
        <v>374</v>
      </c>
      <c r="G955" s="1" t="s">
        <v>103</v>
      </c>
      <c r="H955" s="1" t="s">
        <v>298</v>
      </c>
      <c r="I955" s="1">
        <v>3</v>
      </c>
      <c r="J955" s="1">
        <v>2023</v>
      </c>
      <c r="K955" s="1">
        <v>507994</v>
      </c>
      <c r="L955" s="1">
        <v>0</v>
      </c>
      <c r="M955" s="1">
        <f t="array" ref="M955">SUMPRODUCT(MAX(ISNUMBER(SEARCH('Class Rules'!$B$6:$B$85,$E955))*ISNUMBER(SEARCH('Class Rules'!$C$6:$C$85,$F955))*'Class Rules'!$A$6:$A$85))</f>
        <v>0</v>
      </c>
      <c r="N955" s="1" t="str">
        <f t="array" ref="N955">IF($M955=0,'Class Rules'!$D$3,INDEX('Class Rules'!$D$6:$D$85,MATCH($M955,'Class Rules'!$A$6:$A$85,0)))</f>
        <v>Passenger LDV</v>
      </c>
      <c r="O955" s="1" t="str">
        <f t="array" ref="O955">IF(SUMPRODUCT(MAX(ISNUMBER(SEARCH(Fuel_Rules!$A$6:$A$30,$E955))*ISNUMBER(SEARCH(Fuel_Rules!$B$6:$B$30,$F955))*(Fuel_Rules!$A$6:$A$30&lt;&gt;"")))&gt;0,"Plug-in hybrid",IF($G955="Diesel","Diesel","Gasoline"))</f>
        <v>Gasoline</v>
      </c>
    </row>
    <row r="956" spans="1:15" ht="15" customHeight="1" x14ac:dyDescent="0.25">
      <c r="A956" s="1">
        <v>2022</v>
      </c>
      <c r="B956" s="1" t="s">
        <v>3126</v>
      </c>
      <c r="C956" s="1" t="s">
        <v>375</v>
      </c>
      <c r="D956" s="1" t="s">
        <v>3153</v>
      </c>
      <c r="E956" s="1" t="s">
        <v>310</v>
      </c>
      <c r="F956" s="1" t="s">
        <v>377</v>
      </c>
      <c r="G956" s="1" t="s">
        <v>103</v>
      </c>
      <c r="H956" s="1" t="s">
        <v>298</v>
      </c>
      <c r="I956" s="1">
        <v>1.4</v>
      </c>
      <c r="J956" s="1">
        <v>2023</v>
      </c>
      <c r="K956" s="1">
        <v>197847</v>
      </c>
      <c r="L956" s="1">
        <v>0</v>
      </c>
      <c r="M956" s="1">
        <f t="array" ref="M956">SUMPRODUCT(MAX(ISNUMBER(SEARCH('Class Rules'!$B$6:$B$85,$E956))*ISNUMBER(SEARCH('Class Rules'!$C$6:$C$85,$F956))*'Class Rules'!$A$6:$A$85))</f>
        <v>0</v>
      </c>
      <c r="N956" s="1" t="str">
        <f t="array" ref="N956">IF($M956=0,'Class Rules'!$D$3,INDEX('Class Rules'!$D$6:$D$85,MATCH($M956,'Class Rules'!$A$6:$A$85,0)))</f>
        <v>Passenger LDV</v>
      </c>
      <c r="O956" s="1" t="str">
        <f t="array" ref="O956">IF(SUMPRODUCT(MAX(ISNUMBER(SEARCH(Fuel_Rules!$A$6:$A$30,$E956))*ISNUMBER(SEARCH(Fuel_Rules!$B$6:$B$30,$F956))*(Fuel_Rules!$A$6:$A$30&lt;&gt;"")))&gt;0,"Plug-in hybrid",IF($G956="Diesel","Diesel","Gasoline"))</f>
        <v>Gasoline</v>
      </c>
    </row>
    <row r="957" spans="1:15" ht="15" customHeight="1" x14ac:dyDescent="0.25">
      <c r="A957" s="1">
        <v>2022</v>
      </c>
      <c r="B957" s="1" t="s">
        <v>3126</v>
      </c>
      <c r="C957" s="1" t="s">
        <v>378</v>
      </c>
      <c r="D957" s="1" t="s">
        <v>3154</v>
      </c>
      <c r="E957" s="1" t="s">
        <v>310</v>
      </c>
      <c r="F957" s="1" t="s">
        <v>380</v>
      </c>
      <c r="G957" s="1" t="s">
        <v>103</v>
      </c>
      <c r="H957" s="1" t="s">
        <v>298</v>
      </c>
      <c r="I957" s="1">
        <v>2</v>
      </c>
      <c r="J957" s="1">
        <v>2023</v>
      </c>
      <c r="K957" s="1">
        <v>291254</v>
      </c>
      <c r="L957" s="1">
        <v>0</v>
      </c>
      <c r="M957" s="1">
        <f t="array" ref="M957">SUMPRODUCT(MAX(ISNUMBER(SEARCH('Class Rules'!$B$6:$B$85,$E957))*ISNUMBER(SEARCH('Class Rules'!$C$6:$C$85,$F957))*'Class Rules'!$A$6:$A$85))</f>
        <v>0</v>
      </c>
      <c r="N957" s="1" t="str">
        <f t="array" ref="N957">IF($M957=0,'Class Rules'!$D$3,INDEX('Class Rules'!$D$6:$D$85,MATCH($M957,'Class Rules'!$A$6:$A$85,0)))</f>
        <v>Passenger LDV</v>
      </c>
      <c r="O957" s="1" t="str">
        <f t="array" ref="O957">IF(SUMPRODUCT(MAX(ISNUMBER(SEARCH(Fuel_Rules!$A$6:$A$30,$E957))*ISNUMBER(SEARCH(Fuel_Rules!$B$6:$B$30,$F957))*(Fuel_Rules!$A$6:$A$30&lt;&gt;"")))&gt;0,"Plug-in hybrid",IF($G957="Diesel","Diesel","Gasoline"))</f>
        <v>Gasoline</v>
      </c>
    </row>
    <row r="958" spans="1:15" ht="15" customHeight="1" x14ac:dyDescent="0.25">
      <c r="A958" s="1">
        <v>2022</v>
      </c>
      <c r="B958" s="1" t="s">
        <v>3126</v>
      </c>
      <c r="C958" s="1" t="s">
        <v>381</v>
      </c>
      <c r="D958" s="1" t="s">
        <v>3155</v>
      </c>
      <c r="E958" s="1" t="s">
        <v>310</v>
      </c>
      <c r="F958" s="1" t="s">
        <v>383</v>
      </c>
      <c r="G958" s="1" t="s">
        <v>103</v>
      </c>
      <c r="H958" s="1" t="s">
        <v>298</v>
      </c>
      <c r="I958" s="1">
        <v>3</v>
      </c>
      <c r="J958" s="1">
        <v>2023</v>
      </c>
      <c r="K958" s="1">
        <v>603200</v>
      </c>
      <c r="L958" s="1">
        <v>0</v>
      </c>
      <c r="M958" s="1">
        <f t="array" ref="M958">SUMPRODUCT(MAX(ISNUMBER(SEARCH('Class Rules'!$B$6:$B$85,$E958))*ISNUMBER(SEARCH('Class Rules'!$C$6:$C$85,$F958))*'Class Rules'!$A$6:$A$85))</f>
        <v>0</v>
      </c>
      <c r="N958" s="1" t="str">
        <f t="array" ref="N958">IF($M958=0,'Class Rules'!$D$3,INDEX('Class Rules'!$D$6:$D$85,MATCH($M958,'Class Rules'!$A$6:$A$85,0)))</f>
        <v>Passenger LDV</v>
      </c>
      <c r="O958" s="1" t="str">
        <f t="array" ref="O958">IF(SUMPRODUCT(MAX(ISNUMBER(SEARCH(Fuel_Rules!$A$6:$A$30,$E958))*ISNUMBER(SEARCH(Fuel_Rules!$B$6:$B$30,$F958))*(Fuel_Rules!$A$6:$A$30&lt;&gt;"")))&gt;0,"Plug-in hybrid",IF($G958="Diesel","Diesel","Gasoline"))</f>
        <v>Gasoline</v>
      </c>
    </row>
    <row r="959" spans="1:15" ht="15" customHeight="1" x14ac:dyDescent="0.25">
      <c r="A959" s="1">
        <v>2022</v>
      </c>
      <c r="B959" s="1" t="s">
        <v>3126</v>
      </c>
      <c r="C959" s="1" t="s">
        <v>384</v>
      </c>
      <c r="D959" s="1" t="s">
        <v>3156</v>
      </c>
      <c r="E959" s="1" t="s">
        <v>310</v>
      </c>
      <c r="F959" s="1" t="s">
        <v>386</v>
      </c>
      <c r="G959" s="1" t="s">
        <v>103</v>
      </c>
      <c r="H959" s="1" t="s">
        <v>298</v>
      </c>
      <c r="I959" s="1">
        <v>4</v>
      </c>
      <c r="J959" s="1">
        <v>2023</v>
      </c>
      <c r="K959" s="1">
        <v>1214521</v>
      </c>
      <c r="L959" s="1">
        <v>0</v>
      </c>
      <c r="M959" s="1">
        <f t="array" ref="M959">SUMPRODUCT(MAX(ISNUMBER(SEARCH('Class Rules'!$B$6:$B$85,$E959))*ISNUMBER(SEARCH('Class Rules'!$C$6:$C$85,$F959))*'Class Rules'!$A$6:$A$85))</f>
        <v>0</v>
      </c>
      <c r="N959" s="1" t="str">
        <f t="array" ref="N959">IF($M959=0,'Class Rules'!$D$3,INDEX('Class Rules'!$D$6:$D$85,MATCH($M959,'Class Rules'!$A$6:$A$85,0)))</f>
        <v>Passenger LDV</v>
      </c>
      <c r="O959" s="1" t="str">
        <f t="array" ref="O959">IF(SUMPRODUCT(MAX(ISNUMBER(SEARCH(Fuel_Rules!$A$6:$A$30,$E959))*ISNUMBER(SEARCH(Fuel_Rules!$B$6:$B$30,$F959))*(Fuel_Rules!$A$6:$A$30&lt;&gt;"")))&gt;0,"Plug-in hybrid",IF($G959="Diesel","Diesel","Gasoline"))</f>
        <v>Gasoline</v>
      </c>
    </row>
    <row r="960" spans="1:15" ht="15" customHeight="1" x14ac:dyDescent="0.25">
      <c r="A960" s="1">
        <v>2022</v>
      </c>
      <c r="B960" s="1" t="s">
        <v>3126</v>
      </c>
      <c r="C960" s="1" t="s">
        <v>387</v>
      </c>
      <c r="D960" s="1" t="s">
        <v>3157</v>
      </c>
      <c r="E960" s="1" t="s">
        <v>310</v>
      </c>
      <c r="F960" s="1" t="s">
        <v>389</v>
      </c>
      <c r="G960" s="1" t="s">
        <v>103</v>
      </c>
      <c r="H960" s="1" t="s">
        <v>298</v>
      </c>
      <c r="I960" s="1">
        <v>2.9</v>
      </c>
      <c r="J960" s="1">
        <v>2023</v>
      </c>
      <c r="K960" s="1">
        <v>745100</v>
      </c>
      <c r="L960" s="1">
        <v>0</v>
      </c>
      <c r="M960" s="1">
        <f t="array" ref="M960">SUMPRODUCT(MAX(ISNUMBER(SEARCH('Class Rules'!$B$6:$B$85,$E960))*ISNUMBER(SEARCH('Class Rules'!$C$6:$C$85,$F960))*'Class Rules'!$A$6:$A$85))</f>
        <v>0</v>
      </c>
      <c r="N960" s="1" t="str">
        <f t="array" ref="N960">IF($M960=0,'Class Rules'!$D$3,INDEX('Class Rules'!$D$6:$D$85,MATCH($M960,'Class Rules'!$A$6:$A$85,0)))</f>
        <v>Passenger LDV</v>
      </c>
      <c r="O960" s="1" t="str">
        <f t="array" ref="O960">IF(SUMPRODUCT(MAX(ISNUMBER(SEARCH(Fuel_Rules!$A$6:$A$30,$E960))*ISNUMBER(SEARCH(Fuel_Rules!$B$6:$B$30,$F960))*(Fuel_Rules!$A$6:$A$30&lt;&gt;"")))&gt;0,"Plug-in hybrid",IF($G960="Diesel","Diesel","Gasoline"))</f>
        <v>Gasoline</v>
      </c>
    </row>
    <row r="961" spans="1:15" ht="15" customHeight="1" x14ac:dyDescent="0.25">
      <c r="A961" s="1">
        <v>2022</v>
      </c>
      <c r="B961" s="1" t="s">
        <v>3126</v>
      </c>
      <c r="C961" s="1" t="s">
        <v>390</v>
      </c>
      <c r="D961" s="1" t="s">
        <v>3158</v>
      </c>
      <c r="E961" s="1" t="s">
        <v>310</v>
      </c>
      <c r="F961" s="1" t="s">
        <v>392</v>
      </c>
      <c r="G961" s="1" t="s">
        <v>103</v>
      </c>
      <c r="H961" s="1" t="s">
        <v>298</v>
      </c>
      <c r="I961" s="1">
        <v>2</v>
      </c>
      <c r="J961" s="1">
        <v>2023</v>
      </c>
      <c r="K961" s="1">
        <v>366817</v>
      </c>
      <c r="L961" s="1">
        <v>0</v>
      </c>
      <c r="M961" s="1">
        <f t="array" ref="M961">SUMPRODUCT(MAX(ISNUMBER(SEARCH('Class Rules'!$B$6:$B$85,$E961))*ISNUMBER(SEARCH('Class Rules'!$C$6:$C$85,$F961))*'Class Rules'!$A$6:$A$85))</f>
        <v>0</v>
      </c>
      <c r="N961" s="1" t="str">
        <f t="array" ref="N961">IF($M961=0,'Class Rules'!$D$3,INDEX('Class Rules'!$D$6:$D$85,MATCH($M961,'Class Rules'!$A$6:$A$85,0)))</f>
        <v>Passenger LDV</v>
      </c>
      <c r="O961" s="1" t="str">
        <f t="array" ref="O961">IF(SUMPRODUCT(MAX(ISNUMBER(SEARCH(Fuel_Rules!$A$6:$A$30,$E961))*ISNUMBER(SEARCH(Fuel_Rules!$B$6:$B$30,$F961))*(Fuel_Rules!$A$6:$A$30&lt;&gt;"")))&gt;0,"Plug-in hybrid",IF($G961="Diesel","Diesel","Gasoline"))</f>
        <v>Gasoline</v>
      </c>
    </row>
    <row r="962" spans="1:15" ht="15" customHeight="1" x14ac:dyDescent="0.25">
      <c r="A962" s="1">
        <v>2022</v>
      </c>
      <c r="B962" s="1" t="s">
        <v>3126</v>
      </c>
      <c r="C962" s="1" t="s">
        <v>393</v>
      </c>
      <c r="D962" s="1" t="s">
        <v>3159</v>
      </c>
      <c r="E962" s="1" t="s">
        <v>310</v>
      </c>
      <c r="F962" s="1" t="s">
        <v>395</v>
      </c>
      <c r="G962" s="1" t="s">
        <v>103</v>
      </c>
      <c r="H962" s="1" t="s">
        <v>298</v>
      </c>
      <c r="I962" s="1">
        <v>2.5</v>
      </c>
      <c r="J962" s="1">
        <v>2023</v>
      </c>
      <c r="K962" s="1">
        <v>627242</v>
      </c>
      <c r="L962" s="1">
        <v>0</v>
      </c>
      <c r="M962" s="1">
        <f t="array" ref="M962">SUMPRODUCT(MAX(ISNUMBER(SEARCH('Class Rules'!$B$6:$B$85,$E962))*ISNUMBER(SEARCH('Class Rules'!$C$6:$C$85,$F962))*'Class Rules'!$A$6:$A$85))</f>
        <v>0</v>
      </c>
      <c r="N962" s="1" t="str">
        <f t="array" ref="N962">IF($M962=0,'Class Rules'!$D$3,INDEX('Class Rules'!$D$6:$D$85,MATCH($M962,'Class Rules'!$A$6:$A$85,0)))</f>
        <v>Passenger LDV</v>
      </c>
      <c r="O962" s="1" t="str">
        <f t="array" ref="O962">IF(SUMPRODUCT(MAX(ISNUMBER(SEARCH(Fuel_Rules!$A$6:$A$30,$E962))*ISNUMBER(SEARCH(Fuel_Rules!$B$6:$B$30,$F962))*(Fuel_Rules!$A$6:$A$30&lt;&gt;"")))&gt;0,"Plug-in hybrid",IF($G962="Diesel","Diesel","Gasoline"))</f>
        <v>Gasoline</v>
      </c>
    </row>
    <row r="963" spans="1:15" ht="15" customHeight="1" x14ac:dyDescent="0.25">
      <c r="A963" s="1">
        <v>2022</v>
      </c>
      <c r="B963" s="1" t="s">
        <v>3126</v>
      </c>
      <c r="C963" s="1" t="s">
        <v>396</v>
      </c>
      <c r="D963" s="1" t="s">
        <v>3160</v>
      </c>
      <c r="E963" s="1" t="s">
        <v>310</v>
      </c>
      <c r="F963" s="1" t="s">
        <v>398</v>
      </c>
      <c r="G963" s="1" t="s">
        <v>103</v>
      </c>
      <c r="H963" s="1" t="s">
        <v>298</v>
      </c>
      <c r="I963" s="1">
        <v>3</v>
      </c>
      <c r="J963" s="1">
        <v>2023</v>
      </c>
      <c r="K963" s="1">
        <v>588545</v>
      </c>
      <c r="L963" s="1">
        <v>0</v>
      </c>
      <c r="M963" s="1">
        <f t="array" ref="M963">SUMPRODUCT(MAX(ISNUMBER(SEARCH('Class Rules'!$B$6:$B$85,$E963))*ISNUMBER(SEARCH('Class Rules'!$C$6:$C$85,$F963))*'Class Rules'!$A$6:$A$85))</f>
        <v>0</v>
      </c>
      <c r="N963" s="1" t="str">
        <f t="array" ref="N963">IF($M963=0,'Class Rules'!$D$3,INDEX('Class Rules'!$D$6:$D$85,MATCH($M963,'Class Rules'!$A$6:$A$85,0)))</f>
        <v>Passenger LDV</v>
      </c>
      <c r="O963" s="1" t="str">
        <f t="array" ref="O963">IF(SUMPRODUCT(MAX(ISNUMBER(SEARCH(Fuel_Rules!$A$6:$A$30,$E963))*ISNUMBER(SEARCH(Fuel_Rules!$B$6:$B$30,$F963))*(Fuel_Rules!$A$6:$A$30&lt;&gt;"")))&gt;0,"Plug-in hybrid",IF($G963="Diesel","Diesel","Gasoline"))</f>
        <v>Gasoline</v>
      </c>
    </row>
    <row r="964" spans="1:15" ht="15" customHeight="1" x14ac:dyDescent="0.25">
      <c r="A964" s="1">
        <v>2022</v>
      </c>
      <c r="B964" s="1" t="s">
        <v>3126</v>
      </c>
      <c r="C964" s="1" t="s">
        <v>399</v>
      </c>
      <c r="D964" s="1" t="s">
        <v>3161</v>
      </c>
      <c r="E964" s="1" t="s">
        <v>310</v>
      </c>
      <c r="F964" s="1" t="s">
        <v>401</v>
      </c>
      <c r="G964" s="1" t="s">
        <v>103</v>
      </c>
      <c r="H964" s="1" t="s">
        <v>298</v>
      </c>
      <c r="I964" s="1">
        <v>1.4</v>
      </c>
      <c r="J964" s="1">
        <v>2023</v>
      </c>
      <c r="K964" s="1">
        <v>283076</v>
      </c>
      <c r="L964" s="1">
        <v>0</v>
      </c>
      <c r="M964" s="1">
        <f t="array" ref="M964">SUMPRODUCT(MAX(ISNUMBER(SEARCH('Class Rules'!$B$6:$B$85,$E964))*ISNUMBER(SEARCH('Class Rules'!$C$6:$C$85,$F964))*'Class Rules'!$A$6:$A$85))</f>
        <v>0</v>
      </c>
      <c r="N964" s="1" t="str">
        <f t="array" ref="N964">IF($M964=0,'Class Rules'!$D$3,INDEX('Class Rules'!$D$6:$D$85,MATCH($M964,'Class Rules'!$A$6:$A$85,0)))</f>
        <v>Passenger LDV</v>
      </c>
      <c r="O964" s="1" t="str">
        <f t="array" ref="O964">IF(SUMPRODUCT(MAX(ISNUMBER(SEARCH(Fuel_Rules!$A$6:$A$30,$E964))*ISNUMBER(SEARCH(Fuel_Rules!$B$6:$B$30,$F964))*(Fuel_Rules!$A$6:$A$30&lt;&gt;"")))&gt;0,"Plug-in hybrid",IF($G964="Diesel","Diesel","Gasoline"))</f>
        <v>Gasoline</v>
      </c>
    </row>
    <row r="965" spans="1:15" ht="15" customHeight="1" x14ac:dyDescent="0.25">
      <c r="A965" s="1">
        <v>2022</v>
      </c>
      <c r="B965" s="1" t="s">
        <v>3126</v>
      </c>
      <c r="C965" s="1" t="s">
        <v>402</v>
      </c>
      <c r="D965" s="1" t="s">
        <v>3162</v>
      </c>
      <c r="E965" s="1" t="s">
        <v>310</v>
      </c>
      <c r="F965" s="1" t="s">
        <v>404</v>
      </c>
      <c r="G965" s="1" t="s">
        <v>103</v>
      </c>
      <c r="H965" s="1" t="s">
        <v>298</v>
      </c>
      <c r="I965" s="1">
        <v>3</v>
      </c>
      <c r="J965" s="1">
        <v>2023</v>
      </c>
      <c r="K965" s="1">
        <v>633256</v>
      </c>
      <c r="L965" s="1">
        <v>0</v>
      </c>
      <c r="M965" s="1">
        <f t="array" ref="M965">SUMPRODUCT(MAX(ISNUMBER(SEARCH('Class Rules'!$B$6:$B$85,$E965))*ISNUMBER(SEARCH('Class Rules'!$C$6:$C$85,$F965))*'Class Rules'!$A$6:$A$85))</f>
        <v>0</v>
      </c>
      <c r="N965" s="1" t="str">
        <f t="array" ref="N965">IF($M965=0,'Class Rules'!$D$3,INDEX('Class Rules'!$D$6:$D$85,MATCH($M965,'Class Rules'!$A$6:$A$85,0)))</f>
        <v>Passenger LDV</v>
      </c>
      <c r="O965" s="1" t="str">
        <f t="array" ref="O965">IF(SUMPRODUCT(MAX(ISNUMBER(SEARCH(Fuel_Rules!$A$6:$A$30,$E965))*ISNUMBER(SEARCH(Fuel_Rules!$B$6:$B$30,$F965))*(Fuel_Rules!$A$6:$A$30&lt;&gt;"")))&gt;0,"Plug-in hybrid",IF($G965="Diesel","Diesel","Gasoline"))</f>
        <v>Gasoline</v>
      </c>
    </row>
    <row r="966" spans="1:15" ht="15" customHeight="1" x14ac:dyDescent="0.25">
      <c r="A966" s="1">
        <v>2022</v>
      </c>
      <c r="B966" s="1" t="s">
        <v>3126</v>
      </c>
      <c r="C966" s="1" t="s">
        <v>405</v>
      </c>
      <c r="D966" s="1" t="s">
        <v>3163</v>
      </c>
      <c r="E966" s="1" t="s">
        <v>310</v>
      </c>
      <c r="F966" s="1" t="s">
        <v>407</v>
      </c>
      <c r="G966" s="1" t="s">
        <v>103</v>
      </c>
      <c r="H966" s="1" t="s">
        <v>298</v>
      </c>
      <c r="I966" s="1">
        <v>2</v>
      </c>
      <c r="J966" s="1">
        <v>2023</v>
      </c>
      <c r="K966" s="1">
        <v>478590</v>
      </c>
      <c r="L966" s="1">
        <v>0</v>
      </c>
      <c r="M966" s="1">
        <f t="array" ref="M966">SUMPRODUCT(MAX(ISNUMBER(SEARCH('Class Rules'!$B$6:$B$85,$E966))*ISNUMBER(SEARCH('Class Rules'!$C$6:$C$85,$F966))*'Class Rules'!$A$6:$A$85))</f>
        <v>0</v>
      </c>
      <c r="N966" s="1" t="str">
        <f t="array" ref="N966">IF($M966=0,'Class Rules'!$D$3,INDEX('Class Rules'!$D$6:$D$85,MATCH($M966,'Class Rules'!$A$6:$A$85,0)))</f>
        <v>Passenger LDV</v>
      </c>
      <c r="O966" s="1" t="str">
        <f t="array" ref="O966">IF(SUMPRODUCT(MAX(ISNUMBER(SEARCH(Fuel_Rules!$A$6:$A$30,$E966))*ISNUMBER(SEARCH(Fuel_Rules!$B$6:$B$30,$F966))*(Fuel_Rules!$A$6:$A$30&lt;&gt;"")))&gt;0,"Plug-in hybrid",IF($G966="Diesel","Diesel","Gasoline"))</f>
        <v>Gasoline</v>
      </c>
    </row>
    <row r="967" spans="1:15" ht="15" customHeight="1" x14ac:dyDescent="0.25">
      <c r="A967" s="1">
        <v>2022</v>
      </c>
      <c r="B967" s="1" t="s">
        <v>3126</v>
      </c>
      <c r="C967" s="1" t="s">
        <v>408</v>
      </c>
      <c r="D967" s="1" t="s">
        <v>3164</v>
      </c>
      <c r="E967" s="1" t="s">
        <v>310</v>
      </c>
      <c r="F967" s="1" t="s">
        <v>410</v>
      </c>
      <c r="G967" s="1" t="s">
        <v>103</v>
      </c>
      <c r="H967" s="1" t="s">
        <v>298</v>
      </c>
      <c r="I967" s="1">
        <v>2</v>
      </c>
      <c r="J967" s="1">
        <v>2023</v>
      </c>
      <c r="K967" s="1">
        <v>419522</v>
      </c>
      <c r="L967" s="1">
        <v>0</v>
      </c>
      <c r="M967" s="1">
        <f t="array" ref="M967">SUMPRODUCT(MAX(ISNUMBER(SEARCH('Class Rules'!$B$6:$B$85,$E967))*ISNUMBER(SEARCH('Class Rules'!$C$6:$C$85,$F967))*'Class Rules'!$A$6:$A$85))</f>
        <v>0</v>
      </c>
      <c r="N967" s="1" t="str">
        <f t="array" ref="N967">IF($M967=0,'Class Rules'!$D$3,INDEX('Class Rules'!$D$6:$D$85,MATCH($M967,'Class Rules'!$A$6:$A$85,0)))</f>
        <v>Passenger LDV</v>
      </c>
      <c r="O967" s="1" t="str">
        <f t="array" ref="O967">IF(SUMPRODUCT(MAX(ISNUMBER(SEARCH(Fuel_Rules!$A$6:$A$30,$E967))*ISNUMBER(SEARCH(Fuel_Rules!$B$6:$B$30,$F967))*(Fuel_Rules!$A$6:$A$30&lt;&gt;"")))&gt;0,"Plug-in hybrid",IF($G967="Diesel","Diesel","Gasoline"))</f>
        <v>Gasoline</v>
      </c>
    </row>
    <row r="968" spans="1:15" ht="15" customHeight="1" x14ac:dyDescent="0.25">
      <c r="A968" s="1">
        <v>2022</v>
      </c>
      <c r="B968" s="1" t="s">
        <v>3126</v>
      </c>
      <c r="C968" s="1" t="s">
        <v>411</v>
      </c>
      <c r="D968" s="1" t="s">
        <v>3165</v>
      </c>
      <c r="E968" s="1" t="s">
        <v>310</v>
      </c>
      <c r="F968" s="1" t="s">
        <v>413</v>
      </c>
      <c r="G968" s="1" t="s">
        <v>103</v>
      </c>
      <c r="H968" s="1" t="s">
        <v>298</v>
      </c>
      <c r="I968" s="1">
        <v>2</v>
      </c>
      <c r="J968" s="1">
        <v>2023</v>
      </c>
      <c r="K968" s="1">
        <v>417628</v>
      </c>
      <c r="L968" s="1">
        <v>0</v>
      </c>
      <c r="M968" s="1">
        <f t="array" ref="M968">SUMPRODUCT(MAX(ISNUMBER(SEARCH('Class Rules'!$B$6:$B$85,$E968))*ISNUMBER(SEARCH('Class Rules'!$C$6:$C$85,$F968))*'Class Rules'!$A$6:$A$85))</f>
        <v>0</v>
      </c>
      <c r="N968" s="1" t="str">
        <f t="array" ref="N968">IF($M968=0,'Class Rules'!$D$3,INDEX('Class Rules'!$D$6:$D$85,MATCH($M968,'Class Rules'!$A$6:$A$85,0)))</f>
        <v>Passenger LDV</v>
      </c>
      <c r="O968" s="1" t="str">
        <f t="array" ref="O968">IF(SUMPRODUCT(MAX(ISNUMBER(SEARCH(Fuel_Rules!$A$6:$A$30,$E968))*ISNUMBER(SEARCH(Fuel_Rules!$B$6:$B$30,$F968))*(Fuel_Rules!$A$6:$A$30&lt;&gt;"")))&gt;0,"Plug-in hybrid",IF($G968="Diesel","Diesel","Gasoline"))</f>
        <v>Gasoline</v>
      </c>
    </row>
    <row r="969" spans="1:15" ht="15" customHeight="1" x14ac:dyDescent="0.25">
      <c r="A969" s="1">
        <v>2022</v>
      </c>
      <c r="B969" s="1" t="s">
        <v>3126</v>
      </c>
      <c r="C969" s="1" t="s">
        <v>414</v>
      </c>
      <c r="D969" s="1" t="s">
        <v>3166</v>
      </c>
      <c r="E969" s="1" t="s">
        <v>310</v>
      </c>
      <c r="F969" s="1" t="s">
        <v>416</v>
      </c>
      <c r="G969" s="1" t="s">
        <v>103</v>
      </c>
      <c r="H969" s="1" t="s">
        <v>298</v>
      </c>
      <c r="I969" s="1">
        <v>2</v>
      </c>
      <c r="J969" s="1">
        <v>2023</v>
      </c>
      <c r="K969" s="1">
        <v>452905</v>
      </c>
      <c r="L969" s="1">
        <v>0</v>
      </c>
      <c r="M969" s="1">
        <f t="array" ref="M969">SUMPRODUCT(MAX(ISNUMBER(SEARCH('Class Rules'!$B$6:$B$85,$E969))*ISNUMBER(SEARCH('Class Rules'!$C$6:$C$85,$F969))*'Class Rules'!$A$6:$A$85))</f>
        <v>0</v>
      </c>
      <c r="N969" s="1" t="str">
        <f t="array" ref="N969">IF($M969=0,'Class Rules'!$D$3,INDEX('Class Rules'!$D$6:$D$85,MATCH($M969,'Class Rules'!$A$6:$A$85,0)))</f>
        <v>Passenger LDV</v>
      </c>
      <c r="O969" s="1" t="str">
        <f t="array" ref="O969">IF(SUMPRODUCT(MAX(ISNUMBER(SEARCH(Fuel_Rules!$A$6:$A$30,$E969))*ISNUMBER(SEARCH(Fuel_Rules!$B$6:$B$30,$F969))*(Fuel_Rules!$A$6:$A$30&lt;&gt;"")))&gt;0,"Plug-in hybrid",IF($G969="Diesel","Diesel","Gasoline"))</f>
        <v>Gasoline</v>
      </c>
    </row>
    <row r="970" spans="1:15" ht="15" customHeight="1" x14ac:dyDescent="0.25">
      <c r="A970" s="1">
        <v>2022</v>
      </c>
      <c r="B970" s="1" t="s">
        <v>3126</v>
      </c>
      <c r="C970" s="1" t="s">
        <v>417</v>
      </c>
      <c r="D970" s="1" t="s">
        <v>3167</v>
      </c>
      <c r="E970" s="1" t="s">
        <v>310</v>
      </c>
      <c r="F970" s="1" t="s">
        <v>419</v>
      </c>
      <c r="G970" s="1" t="s">
        <v>103</v>
      </c>
      <c r="H970" s="1" t="s">
        <v>298</v>
      </c>
      <c r="I970" s="1">
        <v>2</v>
      </c>
      <c r="J970" s="1">
        <v>2023</v>
      </c>
      <c r="K970" s="1">
        <v>288458</v>
      </c>
      <c r="L970" s="1">
        <v>0</v>
      </c>
      <c r="M970" s="1">
        <f t="array" ref="M970">SUMPRODUCT(MAX(ISNUMBER(SEARCH('Class Rules'!$B$6:$B$85,$E970))*ISNUMBER(SEARCH('Class Rules'!$C$6:$C$85,$F970))*'Class Rules'!$A$6:$A$85))</f>
        <v>0</v>
      </c>
      <c r="N970" s="1" t="str">
        <f t="array" ref="N970">IF($M970=0,'Class Rules'!$D$3,INDEX('Class Rules'!$D$6:$D$85,MATCH($M970,'Class Rules'!$A$6:$A$85,0)))</f>
        <v>Passenger LDV</v>
      </c>
      <c r="O970" s="1" t="str">
        <f t="array" ref="O970">IF(SUMPRODUCT(MAX(ISNUMBER(SEARCH(Fuel_Rules!$A$6:$A$30,$E970))*ISNUMBER(SEARCH(Fuel_Rules!$B$6:$B$30,$F970))*(Fuel_Rules!$A$6:$A$30&lt;&gt;"")))&gt;0,"Plug-in hybrid",IF($G970="Diesel","Diesel","Gasoline"))</f>
        <v>Gasoline</v>
      </c>
    </row>
    <row r="971" spans="1:15" ht="15" customHeight="1" x14ac:dyDescent="0.25">
      <c r="A971" s="1">
        <v>2022</v>
      </c>
      <c r="B971" s="1" t="s">
        <v>3126</v>
      </c>
      <c r="C971" s="1" t="s">
        <v>420</v>
      </c>
      <c r="D971" s="1" t="s">
        <v>3168</v>
      </c>
      <c r="E971" s="1" t="s">
        <v>310</v>
      </c>
      <c r="F971" s="1" t="s">
        <v>422</v>
      </c>
      <c r="G971" s="1" t="s">
        <v>103</v>
      </c>
      <c r="H971" s="1" t="s">
        <v>298</v>
      </c>
      <c r="I971" s="1">
        <v>1.4</v>
      </c>
      <c r="J971" s="1">
        <v>2023</v>
      </c>
      <c r="K971" s="1">
        <v>250125</v>
      </c>
      <c r="L971" s="1">
        <v>0</v>
      </c>
      <c r="M971" s="1">
        <f t="array" ref="M971">SUMPRODUCT(MAX(ISNUMBER(SEARCH('Class Rules'!$B$6:$B$85,$E971))*ISNUMBER(SEARCH('Class Rules'!$C$6:$C$85,$F971))*'Class Rules'!$A$6:$A$85))</f>
        <v>0</v>
      </c>
      <c r="N971" s="1" t="str">
        <f t="array" ref="N971">IF($M971=0,'Class Rules'!$D$3,INDEX('Class Rules'!$D$6:$D$85,MATCH($M971,'Class Rules'!$A$6:$A$85,0)))</f>
        <v>Passenger LDV</v>
      </c>
      <c r="O971" s="1" t="str">
        <f t="array" ref="O971">IF(SUMPRODUCT(MAX(ISNUMBER(SEARCH(Fuel_Rules!$A$6:$A$30,$E971))*ISNUMBER(SEARCH(Fuel_Rules!$B$6:$B$30,$F971))*(Fuel_Rules!$A$6:$A$30&lt;&gt;"")))&gt;0,"Plug-in hybrid",IF($G971="Diesel","Diesel","Gasoline"))</f>
        <v>Gasoline</v>
      </c>
    </row>
    <row r="972" spans="1:15" ht="15" customHeight="1" x14ac:dyDescent="0.25">
      <c r="A972" s="1">
        <v>2022</v>
      </c>
      <c r="B972" s="1" t="s">
        <v>3126</v>
      </c>
      <c r="C972" s="1" t="s">
        <v>423</v>
      </c>
      <c r="D972" s="1" t="s">
        <v>3169</v>
      </c>
      <c r="E972" s="1" t="s">
        <v>310</v>
      </c>
      <c r="F972" s="1" t="s">
        <v>425</v>
      </c>
      <c r="G972" s="1" t="s">
        <v>103</v>
      </c>
      <c r="H972" s="1" t="s">
        <v>298</v>
      </c>
      <c r="I972" s="1">
        <v>1.4</v>
      </c>
      <c r="J972" s="1">
        <v>2023</v>
      </c>
      <c r="K972" s="1">
        <v>251965</v>
      </c>
      <c r="L972" s="1">
        <v>0</v>
      </c>
      <c r="M972" s="1">
        <f t="array" ref="M972">SUMPRODUCT(MAX(ISNUMBER(SEARCH('Class Rules'!$B$6:$B$85,$E972))*ISNUMBER(SEARCH('Class Rules'!$C$6:$C$85,$F972))*'Class Rules'!$A$6:$A$85))</f>
        <v>0</v>
      </c>
      <c r="N972" s="1" t="str">
        <f t="array" ref="N972">IF($M972=0,'Class Rules'!$D$3,INDEX('Class Rules'!$D$6:$D$85,MATCH($M972,'Class Rules'!$A$6:$A$85,0)))</f>
        <v>Passenger LDV</v>
      </c>
      <c r="O972" s="1" t="str">
        <f t="array" ref="O972">IF(SUMPRODUCT(MAX(ISNUMBER(SEARCH(Fuel_Rules!$A$6:$A$30,$E972))*ISNUMBER(SEARCH(Fuel_Rules!$B$6:$B$30,$F972))*(Fuel_Rules!$A$6:$A$30&lt;&gt;"")))&gt;0,"Plug-in hybrid",IF($G972="Diesel","Diesel","Gasoline"))</f>
        <v>Gasoline</v>
      </c>
    </row>
    <row r="973" spans="1:15" ht="15" customHeight="1" x14ac:dyDescent="0.25">
      <c r="A973" s="1">
        <v>2022</v>
      </c>
      <c r="B973" s="1" t="s">
        <v>3126</v>
      </c>
      <c r="C973" s="1" t="s">
        <v>3170</v>
      </c>
      <c r="D973" s="1" t="s">
        <v>3171</v>
      </c>
      <c r="E973" s="1" t="s">
        <v>310</v>
      </c>
      <c r="F973" s="1" t="s">
        <v>3172</v>
      </c>
      <c r="G973" s="1" t="s">
        <v>103</v>
      </c>
      <c r="H973" s="1" t="s">
        <v>298</v>
      </c>
      <c r="I973" s="1">
        <v>2</v>
      </c>
      <c r="J973" s="1">
        <v>2023</v>
      </c>
      <c r="K973" s="1">
        <v>274075</v>
      </c>
      <c r="L973" s="1">
        <v>0</v>
      </c>
      <c r="M973" s="1">
        <f t="array" ref="M973">SUMPRODUCT(MAX(ISNUMBER(SEARCH('Class Rules'!$B$6:$B$85,$E973))*ISNUMBER(SEARCH('Class Rules'!$C$6:$C$85,$F973))*'Class Rules'!$A$6:$A$85))</f>
        <v>0</v>
      </c>
      <c r="N973" s="1" t="str">
        <f t="array" ref="N973">IF($M973=0,'Class Rules'!$D$3,INDEX('Class Rules'!$D$6:$D$85,MATCH($M973,'Class Rules'!$A$6:$A$85,0)))</f>
        <v>Passenger LDV</v>
      </c>
      <c r="O973" s="1" t="str">
        <f t="array" ref="O973">IF(SUMPRODUCT(MAX(ISNUMBER(SEARCH(Fuel_Rules!$A$6:$A$30,$E973))*ISNUMBER(SEARCH(Fuel_Rules!$B$6:$B$30,$F973))*(Fuel_Rules!$A$6:$A$30&lt;&gt;"")))&gt;0,"Plug-in hybrid",IF($G973="Diesel","Diesel","Gasoline"))</f>
        <v>Gasoline</v>
      </c>
    </row>
    <row r="974" spans="1:15" ht="15" customHeight="1" x14ac:dyDescent="0.25">
      <c r="A974" s="1">
        <v>2022</v>
      </c>
      <c r="B974" s="1" t="s">
        <v>3126</v>
      </c>
      <c r="C974" s="1" t="s">
        <v>3173</v>
      </c>
      <c r="D974" s="1" t="s">
        <v>3174</v>
      </c>
      <c r="E974" s="1" t="s">
        <v>310</v>
      </c>
      <c r="F974" s="1" t="s">
        <v>3175</v>
      </c>
      <c r="G974" s="1" t="s">
        <v>103</v>
      </c>
      <c r="H974" s="1" t="s">
        <v>298</v>
      </c>
      <c r="I974" s="1">
        <v>2</v>
      </c>
      <c r="J974" s="1">
        <v>2023</v>
      </c>
      <c r="K974" s="1">
        <v>274175</v>
      </c>
      <c r="L974" s="1">
        <v>0</v>
      </c>
      <c r="M974" s="1">
        <f t="array" ref="M974">SUMPRODUCT(MAX(ISNUMBER(SEARCH('Class Rules'!$B$6:$B$85,$E974))*ISNUMBER(SEARCH('Class Rules'!$C$6:$C$85,$F974))*'Class Rules'!$A$6:$A$85))</f>
        <v>0</v>
      </c>
      <c r="N974" s="1" t="str">
        <f t="array" ref="N974">IF($M974=0,'Class Rules'!$D$3,INDEX('Class Rules'!$D$6:$D$85,MATCH($M974,'Class Rules'!$A$6:$A$85,0)))</f>
        <v>Passenger LDV</v>
      </c>
      <c r="O974" s="1" t="str">
        <f t="array" ref="O974">IF(SUMPRODUCT(MAX(ISNUMBER(SEARCH(Fuel_Rules!$A$6:$A$30,$E974))*ISNUMBER(SEARCH(Fuel_Rules!$B$6:$B$30,$F974))*(Fuel_Rules!$A$6:$A$30&lt;&gt;"")))&gt;0,"Plug-in hybrid",IF($G974="Diesel","Diesel","Gasoline"))</f>
        <v>Gasoline</v>
      </c>
    </row>
    <row r="975" spans="1:15" ht="15" customHeight="1" x14ac:dyDescent="0.25">
      <c r="A975" s="1">
        <v>2022</v>
      </c>
      <c r="B975" s="1" t="s">
        <v>3126</v>
      </c>
      <c r="C975" s="1" t="s">
        <v>426</v>
      </c>
      <c r="D975" s="1" t="s">
        <v>3176</v>
      </c>
      <c r="E975" s="1" t="s">
        <v>428</v>
      </c>
      <c r="F975" s="1" t="s">
        <v>429</v>
      </c>
      <c r="G975" s="1" t="s">
        <v>103</v>
      </c>
      <c r="H975" s="1" t="s">
        <v>298</v>
      </c>
      <c r="I975" s="1">
        <v>1.6</v>
      </c>
      <c r="J975" s="1">
        <v>2023</v>
      </c>
      <c r="K975" s="1">
        <v>45037</v>
      </c>
      <c r="L975" s="1">
        <v>0</v>
      </c>
      <c r="M975" s="1">
        <f t="array" ref="M975">SUMPRODUCT(MAX(ISNUMBER(SEARCH('Class Rules'!$B$6:$B$85,$E975))*ISNUMBER(SEARCH('Class Rules'!$C$6:$C$85,$F975))*'Class Rules'!$A$6:$A$85))</f>
        <v>0</v>
      </c>
      <c r="N975" s="1" t="str">
        <f t="array" ref="N975">IF($M975=0,'Class Rules'!$D$3,INDEX('Class Rules'!$D$6:$D$85,MATCH($M975,'Class Rules'!$A$6:$A$85,0)))</f>
        <v>Passenger LDV</v>
      </c>
      <c r="O975" s="1" t="str">
        <f t="array" ref="O975">IF(SUMPRODUCT(MAX(ISNUMBER(SEARCH(Fuel_Rules!$A$6:$A$30,$E975))*ISNUMBER(SEARCH(Fuel_Rules!$B$6:$B$30,$F975))*(Fuel_Rules!$A$6:$A$30&lt;&gt;"")))&gt;0,"Plug-in hybrid",IF($G975="Diesel","Diesel","Gasoline"))</f>
        <v>Gasoline</v>
      </c>
    </row>
    <row r="976" spans="1:15" ht="15" customHeight="1" x14ac:dyDescent="0.25">
      <c r="A976" s="1">
        <v>2022</v>
      </c>
      <c r="B976" s="1" t="s">
        <v>3126</v>
      </c>
      <c r="C976" s="1" t="s">
        <v>430</v>
      </c>
      <c r="D976" s="1" t="s">
        <v>3177</v>
      </c>
      <c r="E976" s="1" t="s">
        <v>428</v>
      </c>
      <c r="F976" s="1" t="s">
        <v>432</v>
      </c>
      <c r="G976" s="1" t="s">
        <v>103</v>
      </c>
      <c r="H976" s="1" t="s">
        <v>298</v>
      </c>
      <c r="I976" s="1">
        <v>1.8</v>
      </c>
      <c r="J976" s="1">
        <v>2023</v>
      </c>
      <c r="K976" s="1">
        <v>60050</v>
      </c>
      <c r="L976" s="1">
        <v>0</v>
      </c>
      <c r="M976" s="1">
        <f t="array" ref="M976">SUMPRODUCT(MAX(ISNUMBER(SEARCH('Class Rules'!$B$6:$B$85,$E976))*ISNUMBER(SEARCH('Class Rules'!$C$6:$C$85,$F976))*'Class Rules'!$A$6:$A$85))</f>
        <v>0</v>
      </c>
      <c r="N976" s="1" t="str">
        <f t="array" ref="N976">IF($M976=0,'Class Rules'!$D$3,INDEX('Class Rules'!$D$6:$D$85,MATCH($M976,'Class Rules'!$A$6:$A$85,0)))</f>
        <v>Passenger LDV</v>
      </c>
      <c r="O976" s="1" t="str">
        <f t="array" ref="O976">IF(SUMPRODUCT(MAX(ISNUMBER(SEARCH(Fuel_Rules!$A$6:$A$30,$E976))*ISNUMBER(SEARCH(Fuel_Rules!$B$6:$B$30,$F976))*(Fuel_Rules!$A$6:$A$30&lt;&gt;"")))&gt;0,"Plug-in hybrid",IF($G976="Diesel","Diesel","Gasoline"))</f>
        <v>Gasoline</v>
      </c>
    </row>
    <row r="977" spans="1:15" ht="15" customHeight="1" x14ac:dyDescent="0.25">
      <c r="A977" s="1">
        <v>2022</v>
      </c>
      <c r="B977" s="1" t="s">
        <v>3126</v>
      </c>
      <c r="C977" s="1" t="s">
        <v>433</v>
      </c>
      <c r="D977" s="1" t="s">
        <v>3178</v>
      </c>
      <c r="E977" s="1" t="s">
        <v>435</v>
      </c>
      <c r="F977" s="1" t="s">
        <v>436</v>
      </c>
      <c r="G977" s="1" t="s">
        <v>103</v>
      </c>
      <c r="H977" s="1" t="s">
        <v>437</v>
      </c>
      <c r="I977" s="1">
        <v>4.4000000000000004</v>
      </c>
      <c r="J977" s="1">
        <v>2023</v>
      </c>
      <c r="K977" s="1">
        <v>1093652</v>
      </c>
      <c r="L977" s="1">
        <v>0</v>
      </c>
      <c r="M977" s="1">
        <f t="array" ref="M977">SUMPRODUCT(MAX(ISNUMBER(SEARCH('Class Rules'!$B$6:$B$85,$E977))*ISNUMBER(SEARCH('Class Rules'!$C$6:$C$85,$F977))*'Class Rules'!$A$6:$A$85))</f>
        <v>0</v>
      </c>
      <c r="N977" s="1" t="str">
        <f t="array" ref="N977">IF($M977=0,'Class Rules'!$D$3,INDEX('Class Rules'!$D$6:$D$85,MATCH($M977,'Class Rules'!$A$6:$A$85,0)))</f>
        <v>Passenger LDV</v>
      </c>
      <c r="O977" s="1" t="str">
        <f t="array" ref="O977">IF(SUMPRODUCT(MAX(ISNUMBER(SEARCH(Fuel_Rules!$A$6:$A$30,$E977))*ISNUMBER(SEARCH(Fuel_Rules!$B$6:$B$30,$F977))*(Fuel_Rules!$A$6:$A$30&lt;&gt;"")))&gt;0,"Plug-in hybrid",IF($G977="Diesel","Diesel","Gasoline"))</f>
        <v>Gasoline</v>
      </c>
    </row>
    <row r="978" spans="1:15" ht="15" customHeight="1" x14ac:dyDescent="0.25">
      <c r="A978" s="1">
        <v>2022</v>
      </c>
      <c r="B978" s="1" t="s">
        <v>3126</v>
      </c>
      <c r="C978" s="1" t="s">
        <v>438</v>
      </c>
      <c r="D978" s="1" t="s">
        <v>3179</v>
      </c>
      <c r="E978" s="1" t="s">
        <v>435</v>
      </c>
      <c r="F978" s="1" t="s">
        <v>440</v>
      </c>
      <c r="G978" s="1" t="s">
        <v>103</v>
      </c>
      <c r="H978" s="1" t="s">
        <v>298</v>
      </c>
      <c r="I978" s="1">
        <v>2</v>
      </c>
      <c r="J978" s="1">
        <v>2023</v>
      </c>
      <c r="K978" s="1">
        <v>281978</v>
      </c>
      <c r="L978" s="1">
        <v>0</v>
      </c>
      <c r="M978" s="1">
        <f t="array" ref="M978">SUMPRODUCT(MAX(ISNUMBER(SEARCH('Class Rules'!$B$6:$B$85,$E978))*ISNUMBER(SEARCH('Class Rules'!$C$6:$C$85,$F978))*'Class Rules'!$A$6:$A$85))</f>
        <v>0</v>
      </c>
      <c r="N978" s="1" t="str">
        <f t="array" ref="N978">IF($M978=0,'Class Rules'!$D$3,INDEX('Class Rules'!$D$6:$D$85,MATCH($M978,'Class Rules'!$A$6:$A$85,0)))</f>
        <v>Passenger LDV</v>
      </c>
      <c r="O978" s="1" t="str">
        <f t="array" ref="O978">IF(SUMPRODUCT(MAX(ISNUMBER(SEARCH(Fuel_Rules!$A$6:$A$30,$E978))*ISNUMBER(SEARCH(Fuel_Rules!$B$6:$B$30,$F978))*(Fuel_Rules!$A$6:$A$30&lt;&gt;"")))&gt;0,"Plug-in hybrid",IF($G978="Diesel","Diesel","Gasoline"))</f>
        <v>Gasoline</v>
      </c>
    </row>
    <row r="979" spans="1:15" ht="15" customHeight="1" x14ac:dyDescent="0.25">
      <c r="A979" s="1">
        <v>2022</v>
      </c>
      <c r="B979" s="1" t="s">
        <v>3126</v>
      </c>
      <c r="C979" s="1" t="s">
        <v>441</v>
      </c>
      <c r="D979" s="1" t="s">
        <v>3180</v>
      </c>
      <c r="E979" s="1" t="s">
        <v>435</v>
      </c>
      <c r="F979" s="1" t="s">
        <v>443</v>
      </c>
      <c r="G979" s="1" t="s">
        <v>103</v>
      </c>
      <c r="H979" s="1" t="s">
        <v>298</v>
      </c>
      <c r="I979" s="1">
        <v>2</v>
      </c>
      <c r="J979" s="1">
        <v>2023</v>
      </c>
      <c r="K979" s="1">
        <v>300152</v>
      </c>
      <c r="L979" s="1">
        <v>0</v>
      </c>
      <c r="M979" s="1">
        <f t="array" ref="M979">SUMPRODUCT(MAX(ISNUMBER(SEARCH('Class Rules'!$B$6:$B$85,$E979))*ISNUMBER(SEARCH('Class Rules'!$C$6:$C$85,$F979))*'Class Rules'!$A$6:$A$85))</f>
        <v>0</v>
      </c>
      <c r="N979" s="1" t="str">
        <f t="array" ref="N979">IF($M979=0,'Class Rules'!$D$3,INDEX('Class Rules'!$D$6:$D$85,MATCH($M979,'Class Rules'!$A$6:$A$85,0)))</f>
        <v>Passenger LDV</v>
      </c>
      <c r="O979" s="1" t="str">
        <f t="array" ref="O979">IF(SUMPRODUCT(MAX(ISNUMBER(SEARCH(Fuel_Rules!$A$6:$A$30,$E979))*ISNUMBER(SEARCH(Fuel_Rules!$B$6:$B$30,$F979))*(Fuel_Rules!$A$6:$A$30&lt;&gt;"")))&gt;0,"Plug-in hybrid",IF($G979="Diesel","Diesel","Gasoline"))</f>
        <v>Gasoline</v>
      </c>
    </row>
    <row r="980" spans="1:15" ht="15" customHeight="1" x14ac:dyDescent="0.25">
      <c r="A980" s="1">
        <v>2022</v>
      </c>
      <c r="B980" s="1" t="s">
        <v>3126</v>
      </c>
      <c r="C980" s="1" t="s">
        <v>444</v>
      </c>
      <c r="D980" s="1" t="s">
        <v>3181</v>
      </c>
      <c r="E980" s="1" t="s">
        <v>435</v>
      </c>
      <c r="F980" s="1" t="s">
        <v>446</v>
      </c>
      <c r="G980" s="1" t="s">
        <v>103</v>
      </c>
      <c r="H980" s="1" t="s">
        <v>437</v>
      </c>
      <c r="I980" s="1">
        <v>2</v>
      </c>
      <c r="J980" s="1">
        <v>2023</v>
      </c>
      <c r="K980" s="1">
        <v>272914</v>
      </c>
      <c r="L980" s="1">
        <v>0</v>
      </c>
      <c r="M980" s="1">
        <f t="array" ref="M980">SUMPRODUCT(MAX(ISNUMBER(SEARCH('Class Rules'!$B$6:$B$85,$E980))*ISNUMBER(SEARCH('Class Rules'!$C$6:$C$85,$F980))*'Class Rules'!$A$6:$A$85))</f>
        <v>0</v>
      </c>
      <c r="N980" s="1" t="str">
        <f t="array" ref="N980">IF($M980=0,'Class Rules'!$D$3,INDEX('Class Rules'!$D$6:$D$85,MATCH($M980,'Class Rules'!$A$6:$A$85,0)))</f>
        <v>Passenger LDV</v>
      </c>
      <c r="O980" s="1" t="str">
        <f t="array" ref="O980">IF(SUMPRODUCT(MAX(ISNUMBER(SEARCH(Fuel_Rules!$A$6:$A$30,$E980))*ISNUMBER(SEARCH(Fuel_Rules!$B$6:$B$30,$F980))*(Fuel_Rules!$A$6:$A$30&lt;&gt;"")))&gt;0,"Plug-in hybrid",IF($G980="Diesel","Diesel","Gasoline"))</f>
        <v>Gasoline</v>
      </c>
    </row>
    <row r="981" spans="1:15" ht="15" customHeight="1" x14ac:dyDescent="0.25">
      <c r="A981" s="1">
        <v>2022</v>
      </c>
      <c r="B981" s="1" t="s">
        <v>3126</v>
      </c>
      <c r="C981" s="1" t="s">
        <v>447</v>
      </c>
      <c r="D981" s="1" t="s">
        <v>3182</v>
      </c>
      <c r="E981" s="1" t="s">
        <v>435</v>
      </c>
      <c r="F981" s="1" t="s">
        <v>449</v>
      </c>
      <c r="G981" s="1" t="s">
        <v>103</v>
      </c>
      <c r="H981" s="1" t="s">
        <v>437</v>
      </c>
      <c r="I981" s="1">
        <v>2</v>
      </c>
      <c r="J981" s="1">
        <v>2023</v>
      </c>
      <c r="K981" s="1">
        <v>348785</v>
      </c>
      <c r="L981" s="1">
        <v>0</v>
      </c>
      <c r="M981" s="1">
        <f t="array" ref="M981">SUMPRODUCT(MAX(ISNUMBER(SEARCH('Class Rules'!$B$6:$B$85,$E981))*ISNUMBER(SEARCH('Class Rules'!$C$6:$C$85,$F981))*'Class Rules'!$A$6:$A$85))</f>
        <v>0</v>
      </c>
      <c r="N981" s="1" t="str">
        <f t="array" ref="N981">IF($M981=0,'Class Rules'!$D$3,INDEX('Class Rules'!$D$6:$D$85,MATCH($M981,'Class Rules'!$A$6:$A$85,0)))</f>
        <v>Passenger LDV</v>
      </c>
      <c r="O981" s="1" t="str">
        <f t="array" ref="O981">IF(SUMPRODUCT(MAX(ISNUMBER(SEARCH(Fuel_Rules!$A$6:$A$30,$E981))*ISNUMBER(SEARCH(Fuel_Rules!$B$6:$B$30,$F981))*(Fuel_Rules!$A$6:$A$30&lt;&gt;"")))&gt;0,"Plug-in hybrid",IF($G981="Diesel","Diesel","Gasoline"))</f>
        <v>Gasoline</v>
      </c>
    </row>
    <row r="982" spans="1:15" ht="15" customHeight="1" x14ac:dyDescent="0.25">
      <c r="A982" s="1">
        <v>2022</v>
      </c>
      <c r="B982" s="1" t="s">
        <v>3126</v>
      </c>
      <c r="C982" s="1" t="s">
        <v>450</v>
      </c>
      <c r="D982" s="1" t="s">
        <v>3183</v>
      </c>
      <c r="E982" s="1" t="s">
        <v>435</v>
      </c>
      <c r="F982" s="1" t="s">
        <v>452</v>
      </c>
      <c r="G982" s="1" t="s">
        <v>103</v>
      </c>
      <c r="H982" s="1" t="s">
        <v>298</v>
      </c>
      <c r="I982" s="1">
        <v>2</v>
      </c>
      <c r="J982" s="1">
        <v>2023</v>
      </c>
      <c r="K982" s="1">
        <v>325145</v>
      </c>
      <c r="L982" s="1">
        <v>0</v>
      </c>
      <c r="M982" s="1">
        <f t="array" ref="M982">SUMPRODUCT(MAX(ISNUMBER(SEARCH('Class Rules'!$B$6:$B$85,$E982))*ISNUMBER(SEARCH('Class Rules'!$C$6:$C$85,$F982))*'Class Rules'!$A$6:$A$85))</f>
        <v>0</v>
      </c>
      <c r="N982" s="1" t="str">
        <f t="array" ref="N982">IF($M982=0,'Class Rules'!$D$3,INDEX('Class Rules'!$D$6:$D$85,MATCH($M982,'Class Rules'!$A$6:$A$85,0)))</f>
        <v>Passenger LDV</v>
      </c>
      <c r="O982" s="1" t="str">
        <f t="array" ref="O982">IF(SUMPRODUCT(MAX(ISNUMBER(SEARCH(Fuel_Rules!$A$6:$A$30,$E982))*ISNUMBER(SEARCH(Fuel_Rules!$B$6:$B$30,$F982))*(Fuel_Rules!$A$6:$A$30&lt;&gt;"")))&gt;0,"Plug-in hybrid",IF($G982="Diesel","Diesel","Gasoline"))</f>
        <v>Gasoline</v>
      </c>
    </row>
    <row r="983" spans="1:15" ht="15" customHeight="1" x14ac:dyDescent="0.25">
      <c r="A983" s="1">
        <v>2022</v>
      </c>
      <c r="B983" s="1" t="s">
        <v>3126</v>
      </c>
      <c r="C983" s="1" t="s">
        <v>453</v>
      </c>
      <c r="D983" s="1" t="s">
        <v>3184</v>
      </c>
      <c r="E983" s="1" t="s">
        <v>435</v>
      </c>
      <c r="F983" s="1" t="s">
        <v>455</v>
      </c>
      <c r="G983" s="1" t="s">
        <v>103</v>
      </c>
      <c r="H983" s="1" t="s">
        <v>437</v>
      </c>
      <c r="I983" s="1">
        <v>2</v>
      </c>
      <c r="J983" s="1">
        <v>2023</v>
      </c>
      <c r="K983" s="1">
        <v>316085</v>
      </c>
      <c r="L983" s="1">
        <v>0</v>
      </c>
      <c r="M983" s="1">
        <f t="array" ref="M983">SUMPRODUCT(MAX(ISNUMBER(SEARCH('Class Rules'!$B$6:$B$85,$E983))*ISNUMBER(SEARCH('Class Rules'!$C$6:$C$85,$F983))*'Class Rules'!$A$6:$A$85))</f>
        <v>0</v>
      </c>
      <c r="N983" s="1" t="str">
        <f t="array" ref="N983">IF($M983=0,'Class Rules'!$D$3,INDEX('Class Rules'!$D$6:$D$85,MATCH($M983,'Class Rules'!$A$6:$A$85,0)))</f>
        <v>Passenger LDV</v>
      </c>
      <c r="O983" s="1" t="str">
        <f t="array" ref="O983">IF(SUMPRODUCT(MAX(ISNUMBER(SEARCH(Fuel_Rules!$A$6:$A$30,$E983))*ISNUMBER(SEARCH(Fuel_Rules!$B$6:$B$30,$F983))*(Fuel_Rules!$A$6:$A$30&lt;&gt;"")))&gt;0,"Plug-in hybrid",IF($G983="Diesel","Diesel","Gasoline"))</f>
        <v>Gasoline</v>
      </c>
    </row>
    <row r="984" spans="1:15" ht="15" customHeight="1" x14ac:dyDescent="0.25">
      <c r="A984" s="1">
        <v>2022</v>
      </c>
      <c r="B984" s="1" t="s">
        <v>3126</v>
      </c>
      <c r="C984" s="1" t="s">
        <v>459</v>
      </c>
      <c r="D984" s="1" t="s">
        <v>3185</v>
      </c>
      <c r="E984" s="1" t="s">
        <v>435</v>
      </c>
      <c r="F984" s="1" t="s">
        <v>461</v>
      </c>
      <c r="G984" s="1" t="s">
        <v>103</v>
      </c>
      <c r="H984" s="1" t="s">
        <v>437</v>
      </c>
      <c r="I984" s="1">
        <v>3</v>
      </c>
      <c r="J984" s="1">
        <v>2023</v>
      </c>
      <c r="K984" s="1">
        <v>549202</v>
      </c>
      <c r="L984" s="1">
        <v>0</v>
      </c>
      <c r="M984" s="1">
        <f t="array" ref="M984">SUMPRODUCT(MAX(ISNUMBER(SEARCH('Class Rules'!$B$6:$B$85,$E984))*ISNUMBER(SEARCH('Class Rules'!$C$6:$C$85,$F984))*'Class Rules'!$A$6:$A$85))</f>
        <v>0</v>
      </c>
      <c r="N984" s="1" t="str">
        <f t="array" ref="N984">IF($M984=0,'Class Rules'!$D$3,INDEX('Class Rules'!$D$6:$D$85,MATCH($M984,'Class Rules'!$A$6:$A$85,0)))</f>
        <v>Passenger LDV</v>
      </c>
      <c r="O984" s="1" t="str">
        <f t="array" ref="O984">IF(SUMPRODUCT(MAX(ISNUMBER(SEARCH(Fuel_Rules!$A$6:$A$30,$E984))*ISNUMBER(SEARCH(Fuel_Rules!$B$6:$B$30,$F984))*(Fuel_Rules!$A$6:$A$30&lt;&gt;"")))&gt;0,"Plug-in hybrid",IF($G984="Diesel","Diesel","Gasoline"))</f>
        <v>Gasoline</v>
      </c>
    </row>
    <row r="985" spans="1:15" ht="15" customHeight="1" x14ac:dyDescent="0.25">
      <c r="A985" s="1">
        <v>2022</v>
      </c>
      <c r="B985" s="1" t="s">
        <v>3126</v>
      </c>
      <c r="C985" s="1" t="s">
        <v>462</v>
      </c>
      <c r="D985" s="1" t="s">
        <v>3186</v>
      </c>
      <c r="E985" s="1" t="s">
        <v>435</v>
      </c>
      <c r="F985" s="1" t="s">
        <v>464</v>
      </c>
      <c r="G985" s="1" t="s">
        <v>103</v>
      </c>
      <c r="H985" s="1" t="s">
        <v>437</v>
      </c>
      <c r="I985" s="1">
        <v>2</v>
      </c>
      <c r="J985" s="1">
        <v>2023</v>
      </c>
      <c r="K985" s="1">
        <v>398526</v>
      </c>
      <c r="L985" s="1">
        <v>0</v>
      </c>
      <c r="M985" s="1">
        <f t="array" ref="M985">SUMPRODUCT(MAX(ISNUMBER(SEARCH('Class Rules'!$B$6:$B$85,$E985))*ISNUMBER(SEARCH('Class Rules'!$C$6:$C$85,$F985))*'Class Rules'!$A$6:$A$85))</f>
        <v>0</v>
      </c>
      <c r="N985" s="1" t="str">
        <f t="array" ref="N985">IF($M985=0,'Class Rules'!$D$3,INDEX('Class Rules'!$D$6:$D$85,MATCH($M985,'Class Rules'!$A$6:$A$85,0)))</f>
        <v>Passenger LDV</v>
      </c>
      <c r="O985" s="1" t="str">
        <f t="array" ref="O985">IF(SUMPRODUCT(MAX(ISNUMBER(SEARCH(Fuel_Rules!$A$6:$A$30,$E985))*ISNUMBER(SEARCH(Fuel_Rules!$B$6:$B$30,$F985))*(Fuel_Rules!$A$6:$A$30&lt;&gt;"")))&gt;0,"Plug-in hybrid",IF($G985="Diesel","Diesel","Gasoline"))</f>
        <v>Gasoline</v>
      </c>
    </row>
    <row r="986" spans="1:15" ht="15" customHeight="1" x14ac:dyDescent="0.25">
      <c r="A986" s="1">
        <v>2022</v>
      </c>
      <c r="B986" s="1" t="s">
        <v>3126</v>
      </c>
      <c r="C986" s="1" t="s">
        <v>465</v>
      </c>
      <c r="D986" s="1" t="s">
        <v>3187</v>
      </c>
      <c r="E986" s="1" t="s">
        <v>435</v>
      </c>
      <c r="F986" s="1" t="s">
        <v>467</v>
      </c>
      <c r="G986" s="1" t="s">
        <v>103</v>
      </c>
      <c r="H986" s="1" t="s">
        <v>437</v>
      </c>
      <c r="I986" s="1">
        <v>2</v>
      </c>
      <c r="J986" s="1">
        <v>2023</v>
      </c>
      <c r="K986" s="1">
        <v>312154</v>
      </c>
      <c r="L986" s="1">
        <v>0</v>
      </c>
      <c r="M986" s="1">
        <f t="array" ref="M986">SUMPRODUCT(MAX(ISNUMBER(SEARCH('Class Rules'!$B$6:$B$85,$E986))*ISNUMBER(SEARCH('Class Rules'!$C$6:$C$85,$F986))*'Class Rules'!$A$6:$A$85))</f>
        <v>0</v>
      </c>
      <c r="N986" s="1" t="str">
        <f t="array" ref="N986">IF($M986=0,'Class Rules'!$D$3,INDEX('Class Rules'!$D$6:$D$85,MATCH($M986,'Class Rules'!$A$6:$A$85,0)))</f>
        <v>Passenger LDV</v>
      </c>
      <c r="O986" s="1" t="str">
        <f t="array" ref="O986">IF(SUMPRODUCT(MAX(ISNUMBER(SEARCH(Fuel_Rules!$A$6:$A$30,$E986))*ISNUMBER(SEARCH(Fuel_Rules!$B$6:$B$30,$F986))*(Fuel_Rules!$A$6:$A$30&lt;&gt;"")))&gt;0,"Plug-in hybrid",IF($G986="Diesel","Diesel","Gasoline"))</f>
        <v>Gasoline</v>
      </c>
    </row>
    <row r="987" spans="1:15" ht="15" customHeight="1" x14ac:dyDescent="0.25">
      <c r="A987" s="1">
        <v>2022</v>
      </c>
      <c r="B987" s="1" t="s">
        <v>3126</v>
      </c>
      <c r="C987" s="1" t="s">
        <v>468</v>
      </c>
      <c r="D987" s="1" t="s">
        <v>3188</v>
      </c>
      <c r="E987" s="1" t="s">
        <v>435</v>
      </c>
      <c r="F987" s="1" t="s">
        <v>470</v>
      </c>
      <c r="G987" s="1" t="s">
        <v>103</v>
      </c>
      <c r="H987" s="1" t="s">
        <v>298</v>
      </c>
      <c r="I987" s="1">
        <v>4.4000000000000004</v>
      </c>
      <c r="J987" s="1">
        <v>2023</v>
      </c>
      <c r="K987" s="1">
        <v>912215</v>
      </c>
      <c r="L987" s="1">
        <v>0</v>
      </c>
      <c r="M987" s="1">
        <f t="array" ref="M987">SUMPRODUCT(MAX(ISNUMBER(SEARCH('Class Rules'!$B$6:$B$85,$E987))*ISNUMBER(SEARCH('Class Rules'!$C$6:$C$85,$F987))*'Class Rules'!$A$6:$A$85))</f>
        <v>0</v>
      </c>
      <c r="N987" s="1" t="str">
        <f t="array" ref="N987">IF($M987=0,'Class Rules'!$D$3,INDEX('Class Rules'!$D$6:$D$85,MATCH($M987,'Class Rules'!$A$6:$A$85,0)))</f>
        <v>Passenger LDV</v>
      </c>
      <c r="O987" s="1" t="str">
        <f t="array" ref="O987">IF(SUMPRODUCT(MAX(ISNUMBER(SEARCH(Fuel_Rules!$A$6:$A$30,$E987))*ISNUMBER(SEARCH(Fuel_Rules!$B$6:$B$30,$F987))*(Fuel_Rules!$A$6:$A$30&lt;&gt;"")))&gt;0,"Plug-in hybrid",IF($G987="Diesel","Diesel","Gasoline"))</f>
        <v>Gasoline</v>
      </c>
    </row>
    <row r="988" spans="1:15" ht="15" customHeight="1" x14ac:dyDescent="0.25">
      <c r="A988" s="1">
        <v>2022</v>
      </c>
      <c r="B988" s="1" t="s">
        <v>3126</v>
      </c>
      <c r="C988" s="1" t="s">
        <v>471</v>
      </c>
      <c r="D988" s="1" t="s">
        <v>3189</v>
      </c>
      <c r="E988" s="1" t="s">
        <v>435</v>
      </c>
      <c r="F988" s="1" t="s">
        <v>473</v>
      </c>
      <c r="G988" s="1" t="s">
        <v>103</v>
      </c>
      <c r="H988" s="1" t="s">
        <v>437</v>
      </c>
      <c r="I988" s="1">
        <v>3</v>
      </c>
      <c r="J988" s="1">
        <v>2023</v>
      </c>
      <c r="K988" s="1">
        <v>581304</v>
      </c>
      <c r="L988" s="1">
        <v>0</v>
      </c>
      <c r="M988" s="1">
        <f t="array" ref="M988">SUMPRODUCT(MAX(ISNUMBER(SEARCH('Class Rules'!$B$6:$B$85,$E988))*ISNUMBER(SEARCH('Class Rules'!$C$6:$C$85,$F988))*'Class Rules'!$A$6:$A$85))</f>
        <v>0</v>
      </c>
      <c r="N988" s="1" t="str">
        <f t="array" ref="N988">IF($M988=0,'Class Rules'!$D$3,INDEX('Class Rules'!$D$6:$D$85,MATCH($M988,'Class Rules'!$A$6:$A$85,0)))</f>
        <v>Passenger LDV</v>
      </c>
      <c r="O988" s="1" t="str">
        <f t="array" ref="O988">IF(SUMPRODUCT(MAX(ISNUMBER(SEARCH(Fuel_Rules!$A$6:$A$30,$E988))*ISNUMBER(SEARCH(Fuel_Rules!$B$6:$B$30,$F988))*(Fuel_Rules!$A$6:$A$30&lt;&gt;"")))&gt;0,"Plug-in hybrid",IF($G988="Diesel","Diesel","Gasoline"))</f>
        <v>Gasoline</v>
      </c>
    </row>
    <row r="989" spans="1:15" ht="15" customHeight="1" x14ac:dyDescent="0.25">
      <c r="A989" s="1">
        <v>2022</v>
      </c>
      <c r="B989" s="1" t="s">
        <v>3126</v>
      </c>
      <c r="C989" s="1" t="s">
        <v>474</v>
      </c>
      <c r="D989" s="1" t="s">
        <v>3190</v>
      </c>
      <c r="E989" s="1" t="s">
        <v>435</v>
      </c>
      <c r="F989" s="1" t="s">
        <v>476</v>
      </c>
      <c r="G989" s="1" t="s">
        <v>103</v>
      </c>
      <c r="H989" s="1" t="s">
        <v>437</v>
      </c>
      <c r="I989" s="1">
        <v>1.5</v>
      </c>
      <c r="J989" s="1">
        <v>2023</v>
      </c>
      <c r="K989" s="1">
        <v>298435</v>
      </c>
      <c r="L989" s="1">
        <v>0</v>
      </c>
      <c r="M989" s="1">
        <f t="array" ref="M989">SUMPRODUCT(MAX(ISNUMBER(SEARCH('Class Rules'!$B$6:$B$85,$E989))*ISNUMBER(SEARCH('Class Rules'!$C$6:$C$85,$F989))*'Class Rules'!$A$6:$A$85))</f>
        <v>0</v>
      </c>
      <c r="N989" s="1" t="str">
        <f t="array" ref="N989">IF($M989=0,'Class Rules'!$D$3,INDEX('Class Rules'!$D$6:$D$85,MATCH($M989,'Class Rules'!$A$6:$A$85,0)))</f>
        <v>Passenger LDV</v>
      </c>
      <c r="O989" s="1" t="str">
        <f t="array" ref="O989">IF(SUMPRODUCT(MAX(ISNUMBER(SEARCH(Fuel_Rules!$A$6:$A$30,$E989))*ISNUMBER(SEARCH(Fuel_Rules!$B$6:$B$30,$F989))*(Fuel_Rules!$A$6:$A$30&lt;&gt;"")))&gt;0,"Plug-in hybrid",IF($G989="Diesel","Diesel","Gasoline"))</f>
        <v>Gasoline</v>
      </c>
    </row>
    <row r="990" spans="1:15" ht="15" customHeight="1" x14ac:dyDescent="0.25">
      <c r="A990" s="1">
        <v>2022</v>
      </c>
      <c r="B990" s="1" t="s">
        <v>3126</v>
      </c>
      <c r="C990" s="1" t="s">
        <v>477</v>
      </c>
      <c r="D990" s="1" t="s">
        <v>3191</v>
      </c>
      <c r="E990" s="1" t="s">
        <v>435</v>
      </c>
      <c r="F990" s="1" t="s">
        <v>479</v>
      </c>
      <c r="G990" s="1" t="s">
        <v>103</v>
      </c>
      <c r="H990" s="1" t="s">
        <v>437</v>
      </c>
      <c r="I990" s="1">
        <v>2</v>
      </c>
      <c r="J990" s="1">
        <v>2023</v>
      </c>
      <c r="K990" s="1">
        <v>462998</v>
      </c>
      <c r="L990" s="1">
        <v>0</v>
      </c>
      <c r="M990" s="1">
        <f t="array" ref="M990">SUMPRODUCT(MAX(ISNUMBER(SEARCH('Class Rules'!$B$6:$B$85,$E990))*ISNUMBER(SEARCH('Class Rules'!$C$6:$C$85,$F990))*'Class Rules'!$A$6:$A$85))</f>
        <v>0</v>
      </c>
      <c r="N990" s="1" t="str">
        <f t="array" ref="N990">IF($M990=0,'Class Rules'!$D$3,INDEX('Class Rules'!$D$6:$D$85,MATCH($M990,'Class Rules'!$A$6:$A$85,0)))</f>
        <v>Passenger LDV</v>
      </c>
      <c r="O990" s="1" t="str">
        <f t="array" ref="O990">IF(SUMPRODUCT(MAX(ISNUMBER(SEARCH(Fuel_Rules!$A$6:$A$30,$E990))*ISNUMBER(SEARCH(Fuel_Rules!$B$6:$B$30,$F990))*(Fuel_Rules!$A$6:$A$30&lt;&gt;"")))&gt;0,"Plug-in hybrid",IF($G990="Diesel","Diesel","Gasoline"))</f>
        <v>Gasoline</v>
      </c>
    </row>
    <row r="991" spans="1:15" ht="15" customHeight="1" x14ac:dyDescent="0.25">
      <c r="A991" s="1">
        <v>2022</v>
      </c>
      <c r="B991" s="1" t="s">
        <v>3126</v>
      </c>
      <c r="C991" s="1" t="s">
        <v>480</v>
      </c>
      <c r="D991" s="1" t="s">
        <v>3192</v>
      </c>
      <c r="E991" s="1" t="s">
        <v>435</v>
      </c>
      <c r="F991" s="1" t="s">
        <v>482</v>
      </c>
      <c r="G991" s="1" t="s">
        <v>103</v>
      </c>
      <c r="H991" s="1" t="s">
        <v>437</v>
      </c>
      <c r="I991" s="1">
        <v>3</v>
      </c>
      <c r="J991" s="1">
        <v>2023</v>
      </c>
      <c r="K991" s="1">
        <v>566355</v>
      </c>
      <c r="L991" s="1">
        <v>0</v>
      </c>
      <c r="M991" s="1">
        <f t="array" ref="M991">SUMPRODUCT(MAX(ISNUMBER(SEARCH('Class Rules'!$B$6:$B$85,$E991))*ISNUMBER(SEARCH('Class Rules'!$C$6:$C$85,$F991))*'Class Rules'!$A$6:$A$85))</f>
        <v>0</v>
      </c>
      <c r="N991" s="1" t="str">
        <f t="array" ref="N991">IF($M991=0,'Class Rules'!$D$3,INDEX('Class Rules'!$D$6:$D$85,MATCH($M991,'Class Rules'!$A$6:$A$85,0)))</f>
        <v>Passenger LDV</v>
      </c>
      <c r="O991" s="1" t="str">
        <f t="array" ref="O991">IF(SUMPRODUCT(MAX(ISNUMBER(SEARCH(Fuel_Rules!$A$6:$A$30,$E991))*ISNUMBER(SEARCH(Fuel_Rules!$B$6:$B$30,$F991))*(Fuel_Rules!$A$6:$A$30&lt;&gt;"")))&gt;0,"Plug-in hybrid",IF($G991="Diesel","Diesel","Gasoline"))</f>
        <v>Gasoline</v>
      </c>
    </row>
    <row r="992" spans="1:15" ht="15" customHeight="1" x14ac:dyDescent="0.25">
      <c r="A992" s="1">
        <v>2022</v>
      </c>
      <c r="B992" s="1" t="s">
        <v>3126</v>
      </c>
      <c r="C992" s="1" t="s">
        <v>483</v>
      </c>
      <c r="D992" s="1" t="s">
        <v>3193</v>
      </c>
      <c r="E992" s="1" t="s">
        <v>435</v>
      </c>
      <c r="F992" s="1" t="s">
        <v>485</v>
      </c>
      <c r="G992" s="1" t="s">
        <v>103</v>
      </c>
      <c r="H992" s="1" t="s">
        <v>437</v>
      </c>
      <c r="I992" s="1">
        <v>2</v>
      </c>
      <c r="J992" s="1">
        <v>2023</v>
      </c>
      <c r="K992" s="1">
        <v>446976</v>
      </c>
      <c r="L992" s="1">
        <v>0</v>
      </c>
      <c r="M992" s="1">
        <f t="array" ref="M992">SUMPRODUCT(MAX(ISNUMBER(SEARCH('Class Rules'!$B$6:$B$85,$E992))*ISNUMBER(SEARCH('Class Rules'!$C$6:$C$85,$F992))*'Class Rules'!$A$6:$A$85))</f>
        <v>0</v>
      </c>
      <c r="N992" s="1" t="str">
        <f t="array" ref="N992">IF($M992=0,'Class Rules'!$D$3,INDEX('Class Rules'!$D$6:$D$85,MATCH($M992,'Class Rules'!$A$6:$A$85,0)))</f>
        <v>Passenger LDV</v>
      </c>
      <c r="O992" s="1" t="str">
        <f t="array" ref="O992">IF(SUMPRODUCT(MAX(ISNUMBER(SEARCH(Fuel_Rules!$A$6:$A$30,$E992))*ISNUMBER(SEARCH(Fuel_Rules!$B$6:$B$30,$F992))*(Fuel_Rules!$A$6:$A$30&lt;&gt;"")))&gt;0,"Plug-in hybrid",IF($G992="Diesel","Diesel","Gasoline"))</f>
        <v>Plug-in hybrid</v>
      </c>
    </row>
    <row r="993" spans="1:15" ht="15" customHeight="1" x14ac:dyDescent="0.25">
      <c r="A993" s="1">
        <v>2022</v>
      </c>
      <c r="B993" s="1" t="s">
        <v>3126</v>
      </c>
      <c r="C993" s="1" t="s">
        <v>486</v>
      </c>
      <c r="D993" s="1" t="s">
        <v>3194</v>
      </c>
      <c r="E993" s="1" t="s">
        <v>435</v>
      </c>
      <c r="F993" s="1" t="s">
        <v>488</v>
      </c>
      <c r="G993" s="1" t="s">
        <v>103</v>
      </c>
      <c r="H993" s="1" t="s">
        <v>298</v>
      </c>
      <c r="I993" s="1">
        <v>2</v>
      </c>
      <c r="J993" s="1">
        <v>2023</v>
      </c>
      <c r="K993" s="1">
        <v>287966</v>
      </c>
      <c r="L993" s="1">
        <v>0</v>
      </c>
      <c r="M993" s="1">
        <f t="array" ref="M993">SUMPRODUCT(MAX(ISNUMBER(SEARCH('Class Rules'!$B$6:$B$85,$E993))*ISNUMBER(SEARCH('Class Rules'!$C$6:$C$85,$F993))*'Class Rules'!$A$6:$A$85))</f>
        <v>0</v>
      </c>
      <c r="N993" s="1" t="str">
        <f t="array" ref="N993">IF($M993=0,'Class Rules'!$D$3,INDEX('Class Rules'!$D$6:$D$85,MATCH($M993,'Class Rules'!$A$6:$A$85,0)))</f>
        <v>Passenger LDV</v>
      </c>
      <c r="O993" s="1" t="str">
        <f t="array" ref="O993">IF(SUMPRODUCT(MAX(ISNUMBER(SEARCH(Fuel_Rules!$A$6:$A$30,$E993))*ISNUMBER(SEARCH(Fuel_Rules!$B$6:$B$30,$F993))*(Fuel_Rules!$A$6:$A$30&lt;&gt;"")))&gt;0,"Plug-in hybrid",IF($G993="Diesel","Diesel","Gasoline"))</f>
        <v>Gasoline</v>
      </c>
    </row>
    <row r="994" spans="1:15" ht="15" customHeight="1" x14ac:dyDescent="0.25">
      <c r="A994" s="1">
        <v>2022</v>
      </c>
      <c r="B994" s="1" t="s">
        <v>3126</v>
      </c>
      <c r="C994" s="1" t="s">
        <v>489</v>
      </c>
      <c r="D994" s="1" t="s">
        <v>3195</v>
      </c>
      <c r="E994" s="1" t="s">
        <v>435</v>
      </c>
      <c r="F994" s="1" t="s">
        <v>491</v>
      </c>
      <c r="G994" s="1" t="s">
        <v>103</v>
      </c>
      <c r="H994" s="1" t="s">
        <v>298</v>
      </c>
      <c r="I994" s="1">
        <v>2</v>
      </c>
      <c r="J994" s="1">
        <v>2023</v>
      </c>
      <c r="K994" s="1">
        <v>351401</v>
      </c>
      <c r="L994" s="1">
        <v>0</v>
      </c>
      <c r="M994" s="1">
        <f t="array" ref="M994">SUMPRODUCT(MAX(ISNUMBER(SEARCH('Class Rules'!$B$6:$B$85,$E994))*ISNUMBER(SEARCH('Class Rules'!$C$6:$C$85,$F994))*'Class Rules'!$A$6:$A$85))</f>
        <v>0</v>
      </c>
      <c r="N994" s="1" t="str">
        <f t="array" ref="N994">IF($M994=0,'Class Rules'!$D$3,INDEX('Class Rules'!$D$6:$D$85,MATCH($M994,'Class Rules'!$A$6:$A$85,0)))</f>
        <v>Passenger LDV</v>
      </c>
      <c r="O994" s="1" t="str">
        <f t="array" ref="O994">IF(SUMPRODUCT(MAX(ISNUMBER(SEARCH(Fuel_Rules!$A$6:$A$30,$E994))*ISNUMBER(SEARCH(Fuel_Rules!$B$6:$B$30,$F994))*(Fuel_Rules!$A$6:$A$30&lt;&gt;"")))&gt;0,"Plug-in hybrid",IF($G994="Diesel","Diesel","Gasoline"))</f>
        <v>Gasoline</v>
      </c>
    </row>
    <row r="995" spans="1:15" ht="15" customHeight="1" x14ac:dyDescent="0.25">
      <c r="A995" s="1">
        <v>2022</v>
      </c>
      <c r="B995" s="1" t="s">
        <v>3126</v>
      </c>
      <c r="C995" s="1" t="s">
        <v>492</v>
      </c>
      <c r="D995" s="1" t="s">
        <v>3196</v>
      </c>
      <c r="E995" s="1" t="s">
        <v>435</v>
      </c>
      <c r="F995" s="1" t="s">
        <v>494</v>
      </c>
      <c r="G995" s="1" t="s">
        <v>103</v>
      </c>
      <c r="H995" s="1" t="s">
        <v>437</v>
      </c>
      <c r="I995" s="1">
        <v>2</v>
      </c>
      <c r="J995" s="1">
        <v>2023</v>
      </c>
      <c r="K995" s="1">
        <v>445316</v>
      </c>
      <c r="L995" s="1">
        <v>0</v>
      </c>
      <c r="M995" s="1">
        <f t="array" ref="M995">SUMPRODUCT(MAX(ISNUMBER(SEARCH('Class Rules'!$B$6:$B$85,$E995))*ISNUMBER(SEARCH('Class Rules'!$C$6:$C$85,$F995))*'Class Rules'!$A$6:$A$85))</f>
        <v>0</v>
      </c>
      <c r="N995" s="1" t="str">
        <f t="array" ref="N995">IF($M995=0,'Class Rules'!$D$3,INDEX('Class Rules'!$D$6:$D$85,MATCH($M995,'Class Rules'!$A$6:$A$85,0)))</f>
        <v>Passenger LDV</v>
      </c>
      <c r="O995" s="1" t="str">
        <f t="array" ref="O995">IF(SUMPRODUCT(MAX(ISNUMBER(SEARCH(Fuel_Rules!$A$6:$A$30,$E995))*ISNUMBER(SEARCH(Fuel_Rules!$B$6:$B$30,$F995))*(Fuel_Rules!$A$6:$A$30&lt;&gt;"")))&gt;0,"Plug-in hybrid",IF($G995="Diesel","Diesel","Gasoline"))</f>
        <v>Gasoline</v>
      </c>
    </row>
    <row r="996" spans="1:15" ht="15" customHeight="1" x14ac:dyDescent="0.25">
      <c r="A996" s="1">
        <v>2022</v>
      </c>
      <c r="B996" s="1" t="s">
        <v>3126</v>
      </c>
      <c r="C996" s="1" t="s">
        <v>495</v>
      </c>
      <c r="D996" s="1" t="s">
        <v>3197</v>
      </c>
      <c r="E996" s="1" t="s">
        <v>435</v>
      </c>
      <c r="F996" s="1" t="s">
        <v>497</v>
      </c>
      <c r="G996" s="1" t="s">
        <v>103</v>
      </c>
      <c r="H996" s="1" t="s">
        <v>437</v>
      </c>
      <c r="I996" s="1">
        <v>4.4000000000000004</v>
      </c>
      <c r="J996" s="1">
        <v>2023</v>
      </c>
      <c r="K996" s="1">
        <v>825414</v>
      </c>
      <c r="L996" s="1">
        <v>0</v>
      </c>
      <c r="M996" s="1">
        <f t="array" ref="M996">SUMPRODUCT(MAX(ISNUMBER(SEARCH('Class Rules'!$B$6:$B$85,$E996))*ISNUMBER(SEARCH('Class Rules'!$C$6:$C$85,$F996))*'Class Rules'!$A$6:$A$85))</f>
        <v>0</v>
      </c>
      <c r="N996" s="1" t="str">
        <f t="array" ref="N996">IF($M996=0,'Class Rules'!$D$3,INDEX('Class Rules'!$D$6:$D$85,MATCH($M996,'Class Rules'!$A$6:$A$85,0)))</f>
        <v>Passenger LDV</v>
      </c>
      <c r="O996" s="1" t="str">
        <f t="array" ref="O996">IF(SUMPRODUCT(MAX(ISNUMBER(SEARCH(Fuel_Rules!$A$6:$A$30,$E996))*ISNUMBER(SEARCH(Fuel_Rules!$B$6:$B$30,$F996))*(Fuel_Rules!$A$6:$A$30&lt;&gt;"")))&gt;0,"Plug-in hybrid",IF($G996="Diesel","Diesel","Gasoline"))</f>
        <v>Gasoline</v>
      </c>
    </row>
    <row r="997" spans="1:15" ht="15" customHeight="1" x14ac:dyDescent="0.25">
      <c r="A997" s="1">
        <v>2022</v>
      </c>
      <c r="B997" s="1" t="s">
        <v>3126</v>
      </c>
      <c r="C997" s="1" t="s">
        <v>498</v>
      </c>
      <c r="D997" s="1" t="s">
        <v>3198</v>
      </c>
      <c r="E997" s="1" t="s">
        <v>435</v>
      </c>
      <c r="F997" s="1" t="s">
        <v>500</v>
      </c>
      <c r="G997" s="1" t="s">
        <v>103</v>
      </c>
      <c r="H997" s="1" t="s">
        <v>437</v>
      </c>
      <c r="I997" s="1">
        <v>6.6</v>
      </c>
      <c r="J997" s="1">
        <v>2023</v>
      </c>
      <c r="K997" s="1">
        <v>1111415</v>
      </c>
      <c r="L997" s="1">
        <v>0</v>
      </c>
      <c r="M997" s="1">
        <f t="array" ref="M997">SUMPRODUCT(MAX(ISNUMBER(SEARCH('Class Rules'!$B$6:$B$85,$E997))*ISNUMBER(SEARCH('Class Rules'!$C$6:$C$85,$F997))*'Class Rules'!$A$6:$A$85))</f>
        <v>0</v>
      </c>
      <c r="N997" s="1" t="str">
        <f t="array" ref="N997">IF($M997=0,'Class Rules'!$D$3,INDEX('Class Rules'!$D$6:$D$85,MATCH($M997,'Class Rules'!$A$6:$A$85,0)))</f>
        <v>Passenger LDV</v>
      </c>
      <c r="O997" s="1" t="str">
        <f t="array" ref="O997">IF(SUMPRODUCT(MAX(ISNUMBER(SEARCH(Fuel_Rules!$A$6:$A$30,$E997))*ISNUMBER(SEARCH(Fuel_Rules!$B$6:$B$30,$F997))*(Fuel_Rules!$A$6:$A$30&lt;&gt;"")))&gt;0,"Plug-in hybrid",IF($G997="Diesel","Diesel","Gasoline"))</f>
        <v>Gasoline</v>
      </c>
    </row>
    <row r="998" spans="1:15" ht="15" customHeight="1" x14ac:dyDescent="0.25">
      <c r="A998" s="1">
        <v>2022</v>
      </c>
      <c r="B998" s="1" t="s">
        <v>3126</v>
      </c>
      <c r="C998" s="1" t="s">
        <v>501</v>
      </c>
      <c r="D998" s="1" t="s">
        <v>3199</v>
      </c>
      <c r="E998" s="1" t="s">
        <v>435</v>
      </c>
      <c r="F998" s="1" t="s">
        <v>503</v>
      </c>
      <c r="G998" s="1" t="s">
        <v>103</v>
      </c>
      <c r="H998" s="1" t="s">
        <v>437</v>
      </c>
      <c r="I998" s="1">
        <v>3</v>
      </c>
      <c r="J998" s="1">
        <v>2023</v>
      </c>
      <c r="K998" s="1">
        <v>535021</v>
      </c>
      <c r="L998" s="1">
        <v>0</v>
      </c>
      <c r="M998" s="1">
        <f t="array" ref="M998">SUMPRODUCT(MAX(ISNUMBER(SEARCH('Class Rules'!$B$6:$B$85,$E998))*ISNUMBER(SEARCH('Class Rules'!$C$6:$C$85,$F998))*'Class Rules'!$A$6:$A$85))</f>
        <v>0</v>
      </c>
      <c r="N998" s="1" t="str">
        <f t="array" ref="N998">IF($M998=0,'Class Rules'!$D$3,INDEX('Class Rules'!$D$6:$D$85,MATCH($M998,'Class Rules'!$A$6:$A$85,0)))</f>
        <v>Passenger LDV</v>
      </c>
      <c r="O998" s="1" t="str">
        <f t="array" ref="O998">IF(SUMPRODUCT(MAX(ISNUMBER(SEARCH(Fuel_Rules!$A$6:$A$30,$E998))*ISNUMBER(SEARCH(Fuel_Rules!$B$6:$B$30,$F998))*(Fuel_Rules!$A$6:$A$30&lt;&gt;"")))&gt;0,"Plug-in hybrid",IF($G998="Diesel","Diesel","Gasoline"))</f>
        <v>Gasoline</v>
      </c>
    </row>
    <row r="999" spans="1:15" ht="15" customHeight="1" x14ac:dyDescent="0.25">
      <c r="A999" s="1">
        <v>2022</v>
      </c>
      <c r="B999" s="1" t="s">
        <v>3126</v>
      </c>
      <c r="C999" s="1" t="s">
        <v>507</v>
      </c>
      <c r="D999" s="1" t="s">
        <v>3200</v>
      </c>
      <c r="E999" s="1" t="s">
        <v>435</v>
      </c>
      <c r="F999" s="1" t="s">
        <v>509</v>
      </c>
      <c r="G999" s="1" t="s">
        <v>103</v>
      </c>
      <c r="H999" s="1" t="s">
        <v>437</v>
      </c>
      <c r="I999" s="1">
        <v>3</v>
      </c>
      <c r="J999" s="1">
        <v>2023</v>
      </c>
      <c r="K999" s="1">
        <v>777327</v>
      </c>
      <c r="L999" s="1">
        <v>0</v>
      </c>
      <c r="M999" s="1">
        <f t="array" ref="M999">SUMPRODUCT(MAX(ISNUMBER(SEARCH('Class Rules'!$B$6:$B$85,$E999))*ISNUMBER(SEARCH('Class Rules'!$C$6:$C$85,$F999))*'Class Rules'!$A$6:$A$85))</f>
        <v>0</v>
      </c>
      <c r="N999" s="1" t="str">
        <f t="array" ref="N999">IF($M999=0,'Class Rules'!$D$3,INDEX('Class Rules'!$D$6:$D$85,MATCH($M999,'Class Rules'!$A$6:$A$85,0)))</f>
        <v>Passenger LDV</v>
      </c>
      <c r="O999" s="1" t="str">
        <f t="array" ref="O999">IF(SUMPRODUCT(MAX(ISNUMBER(SEARCH(Fuel_Rules!$A$6:$A$30,$E999))*ISNUMBER(SEARCH(Fuel_Rules!$B$6:$B$30,$F999))*(Fuel_Rules!$A$6:$A$30&lt;&gt;"")))&gt;0,"Plug-in hybrid",IF($G999="Diesel","Diesel","Gasoline"))</f>
        <v>Gasoline</v>
      </c>
    </row>
    <row r="1000" spans="1:15" ht="15" customHeight="1" x14ac:dyDescent="0.25">
      <c r="A1000" s="1">
        <v>2022</v>
      </c>
      <c r="B1000" s="1" t="s">
        <v>3126</v>
      </c>
      <c r="C1000" s="1" t="s">
        <v>510</v>
      </c>
      <c r="D1000" s="1" t="s">
        <v>3201</v>
      </c>
      <c r="E1000" s="1" t="s">
        <v>435</v>
      </c>
      <c r="F1000" s="1" t="s">
        <v>512</v>
      </c>
      <c r="G1000" s="1" t="s">
        <v>103</v>
      </c>
      <c r="H1000" s="1" t="s">
        <v>437</v>
      </c>
      <c r="I1000" s="1">
        <v>3</v>
      </c>
      <c r="J1000" s="1">
        <v>2023</v>
      </c>
      <c r="K1000" s="1">
        <v>695755</v>
      </c>
      <c r="L1000" s="1">
        <v>0</v>
      </c>
      <c r="M1000" s="1">
        <f t="array" ref="M1000">SUMPRODUCT(MAX(ISNUMBER(SEARCH('Class Rules'!$B$6:$B$85,$E1000))*ISNUMBER(SEARCH('Class Rules'!$C$6:$C$85,$F1000))*'Class Rules'!$A$6:$A$85))</f>
        <v>0</v>
      </c>
      <c r="N1000" s="1" t="str">
        <f t="array" ref="N1000">IF($M1000=0,'Class Rules'!$D$3,INDEX('Class Rules'!$D$6:$D$85,MATCH($M1000,'Class Rules'!$A$6:$A$85,0)))</f>
        <v>Passenger LDV</v>
      </c>
      <c r="O1000" s="1" t="str">
        <f t="array" ref="O1000">IF(SUMPRODUCT(MAX(ISNUMBER(SEARCH(Fuel_Rules!$A$6:$A$30,$E1000))*ISNUMBER(SEARCH(Fuel_Rules!$B$6:$B$30,$F1000))*(Fuel_Rules!$A$6:$A$30&lt;&gt;"")))&gt;0,"Plug-in hybrid",IF($G1000="Diesel","Diesel","Gasoline"))</f>
        <v>Gasoline</v>
      </c>
    </row>
    <row r="1001" spans="1:15" ht="15" customHeight="1" x14ac:dyDescent="0.25">
      <c r="A1001" s="1">
        <v>2022</v>
      </c>
      <c r="B1001" s="1" t="s">
        <v>3126</v>
      </c>
      <c r="C1001" s="1" t="s">
        <v>513</v>
      </c>
      <c r="D1001" s="1" t="s">
        <v>3202</v>
      </c>
      <c r="E1001" s="1" t="s">
        <v>435</v>
      </c>
      <c r="F1001" s="1" t="s">
        <v>515</v>
      </c>
      <c r="G1001" s="1" t="s">
        <v>103</v>
      </c>
      <c r="H1001" s="1" t="s">
        <v>437</v>
      </c>
      <c r="I1001" s="1">
        <v>1.5</v>
      </c>
      <c r="J1001" s="1">
        <v>2023</v>
      </c>
      <c r="K1001" s="1">
        <v>271785</v>
      </c>
      <c r="L1001" s="1">
        <v>0</v>
      </c>
      <c r="M1001" s="1">
        <f t="array" ref="M1001">SUMPRODUCT(MAX(ISNUMBER(SEARCH('Class Rules'!$B$6:$B$85,$E1001))*ISNUMBER(SEARCH('Class Rules'!$C$6:$C$85,$F1001))*'Class Rules'!$A$6:$A$85))</f>
        <v>0</v>
      </c>
      <c r="N1001" s="1" t="str">
        <f t="array" ref="N1001">IF($M1001=0,'Class Rules'!$D$3,INDEX('Class Rules'!$D$6:$D$85,MATCH($M1001,'Class Rules'!$A$6:$A$85,0)))</f>
        <v>Passenger LDV</v>
      </c>
      <c r="O1001" s="1" t="str">
        <f t="array" ref="O1001">IF(SUMPRODUCT(MAX(ISNUMBER(SEARCH(Fuel_Rules!$A$6:$A$30,$E1001))*ISNUMBER(SEARCH(Fuel_Rules!$B$6:$B$30,$F1001))*(Fuel_Rules!$A$6:$A$30&lt;&gt;"")))&gt;0,"Plug-in hybrid",IF($G1001="Diesel","Diesel","Gasoline"))</f>
        <v>Gasoline</v>
      </c>
    </row>
    <row r="1002" spans="1:15" ht="15" customHeight="1" x14ac:dyDescent="0.25">
      <c r="A1002" s="1">
        <v>2022</v>
      </c>
      <c r="B1002" s="1" t="s">
        <v>3126</v>
      </c>
      <c r="C1002" s="1" t="s">
        <v>516</v>
      </c>
      <c r="D1002" s="1" t="s">
        <v>3203</v>
      </c>
      <c r="E1002" s="1" t="s">
        <v>435</v>
      </c>
      <c r="F1002" s="1" t="s">
        <v>518</v>
      </c>
      <c r="G1002" s="1" t="s">
        <v>103</v>
      </c>
      <c r="H1002" s="1" t="s">
        <v>437</v>
      </c>
      <c r="I1002" s="1">
        <v>3</v>
      </c>
      <c r="J1002" s="1">
        <v>2023</v>
      </c>
      <c r="K1002" s="1">
        <v>801825</v>
      </c>
      <c r="L1002" s="1">
        <v>0</v>
      </c>
      <c r="M1002" s="1">
        <f t="array" ref="M1002">SUMPRODUCT(MAX(ISNUMBER(SEARCH('Class Rules'!$B$6:$B$85,$E1002))*ISNUMBER(SEARCH('Class Rules'!$C$6:$C$85,$F1002))*'Class Rules'!$A$6:$A$85))</f>
        <v>0</v>
      </c>
      <c r="N1002" s="1" t="str">
        <f t="array" ref="N1002">IF($M1002=0,'Class Rules'!$D$3,INDEX('Class Rules'!$D$6:$D$85,MATCH($M1002,'Class Rules'!$A$6:$A$85,0)))</f>
        <v>Passenger LDV</v>
      </c>
      <c r="O1002" s="1" t="str">
        <f t="array" ref="O1002">IF(SUMPRODUCT(MAX(ISNUMBER(SEARCH(Fuel_Rules!$A$6:$A$30,$E1002))*ISNUMBER(SEARCH(Fuel_Rules!$B$6:$B$30,$F1002))*(Fuel_Rules!$A$6:$A$30&lt;&gt;"")))&gt;0,"Plug-in hybrid",IF($G1002="Diesel","Diesel","Gasoline"))</f>
        <v>Gasoline</v>
      </c>
    </row>
    <row r="1003" spans="1:15" ht="15" customHeight="1" x14ac:dyDescent="0.25">
      <c r="A1003" s="1">
        <v>2022</v>
      </c>
      <c r="B1003" s="1" t="s">
        <v>3126</v>
      </c>
      <c r="C1003" s="1" t="s">
        <v>519</v>
      </c>
      <c r="D1003" s="1" t="s">
        <v>3204</v>
      </c>
      <c r="E1003" s="1" t="s">
        <v>435</v>
      </c>
      <c r="F1003" s="1" t="s">
        <v>521</v>
      </c>
      <c r="G1003" s="1" t="s">
        <v>103</v>
      </c>
      <c r="H1003" s="1" t="s">
        <v>437</v>
      </c>
      <c r="I1003" s="1">
        <v>2</v>
      </c>
      <c r="J1003" s="1">
        <v>2023</v>
      </c>
      <c r="K1003" s="1">
        <v>391784</v>
      </c>
      <c r="L1003" s="1">
        <v>0</v>
      </c>
      <c r="M1003" s="1">
        <f t="array" ref="M1003">SUMPRODUCT(MAX(ISNUMBER(SEARCH('Class Rules'!$B$6:$B$85,$E1003))*ISNUMBER(SEARCH('Class Rules'!$C$6:$C$85,$F1003))*'Class Rules'!$A$6:$A$85))</f>
        <v>0</v>
      </c>
      <c r="N1003" s="1" t="str">
        <f t="array" ref="N1003">IF($M1003=0,'Class Rules'!$D$3,INDEX('Class Rules'!$D$6:$D$85,MATCH($M1003,'Class Rules'!$A$6:$A$85,0)))</f>
        <v>Passenger LDV</v>
      </c>
      <c r="O1003" s="1" t="str">
        <f t="array" ref="O1003">IF(SUMPRODUCT(MAX(ISNUMBER(SEARCH(Fuel_Rules!$A$6:$A$30,$E1003))*ISNUMBER(SEARCH(Fuel_Rules!$B$6:$B$30,$F1003))*(Fuel_Rules!$A$6:$A$30&lt;&gt;"")))&gt;0,"Plug-in hybrid",IF($G1003="Diesel","Diesel","Gasoline"))</f>
        <v>Gasoline</v>
      </c>
    </row>
    <row r="1004" spans="1:15" ht="15" customHeight="1" x14ac:dyDescent="0.25">
      <c r="A1004" s="1">
        <v>2022</v>
      </c>
      <c r="B1004" s="1" t="s">
        <v>3126</v>
      </c>
      <c r="C1004" s="1" t="s">
        <v>522</v>
      </c>
      <c r="D1004" s="1" t="s">
        <v>3205</v>
      </c>
      <c r="E1004" s="1" t="s">
        <v>435</v>
      </c>
      <c r="F1004" s="1" t="s">
        <v>524</v>
      </c>
      <c r="G1004" s="1" t="s">
        <v>103</v>
      </c>
      <c r="H1004" s="1" t="s">
        <v>437</v>
      </c>
      <c r="I1004" s="1">
        <v>3</v>
      </c>
      <c r="J1004" s="1">
        <v>2023</v>
      </c>
      <c r="K1004" s="1">
        <v>669236</v>
      </c>
      <c r="L1004" s="1">
        <v>0</v>
      </c>
      <c r="M1004" s="1">
        <f t="array" ref="M1004">SUMPRODUCT(MAX(ISNUMBER(SEARCH('Class Rules'!$B$6:$B$85,$E1004))*ISNUMBER(SEARCH('Class Rules'!$C$6:$C$85,$F1004))*'Class Rules'!$A$6:$A$85))</f>
        <v>0</v>
      </c>
      <c r="N1004" s="1" t="str">
        <f t="array" ref="N1004">IF($M1004=0,'Class Rules'!$D$3,INDEX('Class Rules'!$D$6:$D$85,MATCH($M1004,'Class Rules'!$A$6:$A$85,0)))</f>
        <v>Passenger LDV</v>
      </c>
      <c r="O1004" s="1" t="str">
        <f t="array" ref="O1004">IF(SUMPRODUCT(MAX(ISNUMBER(SEARCH(Fuel_Rules!$A$6:$A$30,$E1004))*ISNUMBER(SEARCH(Fuel_Rules!$B$6:$B$30,$F1004))*(Fuel_Rules!$A$6:$A$30&lt;&gt;"")))&gt;0,"Plug-in hybrid",IF($G1004="Diesel","Diesel","Gasoline"))</f>
        <v>Plug-in hybrid</v>
      </c>
    </row>
    <row r="1005" spans="1:15" ht="15" customHeight="1" x14ac:dyDescent="0.25">
      <c r="A1005" s="1">
        <v>2022</v>
      </c>
      <c r="B1005" s="1" t="s">
        <v>3126</v>
      </c>
      <c r="C1005" s="1" t="s">
        <v>525</v>
      </c>
      <c r="D1005" s="1" t="s">
        <v>3206</v>
      </c>
      <c r="E1005" s="1" t="s">
        <v>435</v>
      </c>
      <c r="F1005" s="1" t="s">
        <v>527</v>
      </c>
      <c r="G1005" s="1" t="s">
        <v>103</v>
      </c>
      <c r="H1005" s="1" t="s">
        <v>298</v>
      </c>
      <c r="I1005" s="1">
        <v>3</v>
      </c>
      <c r="J1005" s="1">
        <v>2023</v>
      </c>
      <c r="K1005" s="1">
        <v>699989</v>
      </c>
      <c r="L1005" s="1">
        <v>0</v>
      </c>
      <c r="M1005" s="1">
        <f t="array" ref="M1005">SUMPRODUCT(MAX(ISNUMBER(SEARCH('Class Rules'!$B$6:$B$85,$E1005))*ISNUMBER(SEARCH('Class Rules'!$C$6:$C$85,$F1005))*'Class Rules'!$A$6:$A$85))</f>
        <v>0</v>
      </c>
      <c r="N1005" s="1" t="str">
        <f t="array" ref="N1005">IF($M1005=0,'Class Rules'!$D$3,INDEX('Class Rules'!$D$6:$D$85,MATCH($M1005,'Class Rules'!$A$6:$A$85,0)))</f>
        <v>Passenger LDV</v>
      </c>
      <c r="O1005" s="1" t="str">
        <f t="array" ref="O1005">IF(SUMPRODUCT(MAX(ISNUMBER(SEARCH(Fuel_Rules!$A$6:$A$30,$E1005))*ISNUMBER(SEARCH(Fuel_Rules!$B$6:$B$30,$F1005))*(Fuel_Rules!$A$6:$A$30&lt;&gt;"")))&gt;0,"Plug-in hybrid",IF($G1005="Diesel","Diesel","Gasoline"))</f>
        <v>Gasoline</v>
      </c>
    </row>
    <row r="1006" spans="1:15" ht="15" customHeight="1" x14ac:dyDescent="0.25">
      <c r="A1006" s="1">
        <v>2022</v>
      </c>
      <c r="B1006" s="1" t="s">
        <v>3126</v>
      </c>
      <c r="C1006" s="1" t="s">
        <v>528</v>
      </c>
      <c r="D1006" s="1" t="s">
        <v>3207</v>
      </c>
      <c r="E1006" s="1" t="s">
        <v>435</v>
      </c>
      <c r="F1006" s="1" t="s">
        <v>530</v>
      </c>
      <c r="G1006" s="1" t="s">
        <v>103</v>
      </c>
      <c r="H1006" s="1" t="s">
        <v>298</v>
      </c>
      <c r="I1006" s="1">
        <v>1.5</v>
      </c>
      <c r="J1006" s="1">
        <v>2023</v>
      </c>
      <c r="K1006" s="1">
        <v>279006</v>
      </c>
      <c r="L1006" s="1">
        <v>0</v>
      </c>
      <c r="M1006" s="1">
        <f t="array" ref="M1006">SUMPRODUCT(MAX(ISNUMBER(SEARCH('Class Rules'!$B$6:$B$85,$E1006))*ISNUMBER(SEARCH('Class Rules'!$C$6:$C$85,$F1006))*'Class Rules'!$A$6:$A$85))</f>
        <v>0</v>
      </c>
      <c r="N1006" s="1" t="str">
        <f t="array" ref="N1006">IF($M1006=0,'Class Rules'!$D$3,INDEX('Class Rules'!$D$6:$D$85,MATCH($M1006,'Class Rules'!$A$6:$A$85,0)))</f>
        <v>Passenger LDV</v>
      </c>
      <c r="O1006" s="1" t="str">
        <f t="array" ref="O1006">IF(SUMPRODUCT(MAX(ISNUMBER(SEARCH(Fuel_Rules!$A$6:$A$30,$E1006))*ISNUMBER(SEARCH(Fuel_Rules!$B$6:$B$30,$F1006))*(Fuel_Rules!$A$6:$A$30&lt;&gt;"")))&gt;0,"Plug-in hybrid",IF($G1006="Diesel","Diesel","Gasoline"))</f>
        <v>Gasoline</v>
      </c>
    </row>
    <row r="1007" spans="1:15" ht="15" customHeight="1" x14ac:dyDescent="0.25">
      <c r="A1007" s="1">
        <v>2022</v>
      </c>
      <c r="B1007" s="1" t="s">
        <v>3126</v>
      </c>
      <c r="C1007" s="1" t="s">
        <v>531</v>
      </c>
      <c r="D1007" s="1" t="s">
        <v>3208</v>
      </c>
      <c r="E1007" s="1" t="s">
        <v>435</v>
      </c>
      <c r="F1007" s="1" t="s">
        <v>533</v>
      </c>
      <c r="G1007" s="1" t="s">
        <v>103</v>
      </c>
      <c r="H1007" s="1" t="s">
        <v>437</v>
      </c>
      <c r="I1007" s="1">
        <v>4.4000000000000004</v>
      </c>
      <c r="J1007" s="1">
        <v>2023</v>
      </c>
      <c r="K1007" s="1">
        <v>1111995</v>
      </c>
      <c r="L1007" s="1">
        <v>0</v>
      </c>
      <c r="M1007" s="1">
        <f t="array" ref="M1007">SUMPRODUCT(MAX(ISNUMBER(SEARCH('Class Rules'!$B$6:$B$85,$E1007))*ISNUMBER(SEARCH('Class Rules'!$C$6:$C$85,$F1007))*'Class Rules'!$A$6:$A$85))</f>
        <v>0</v>
      </c>
      <c r="N1007" s="1" t="str">
        <f t="array" ref="N1007">IF($M1007=0,'Class Rules'!$D$3,INDEX('Class Rules'!$D$6:$D$85,MATCH($M1007,'Class Rules'!$A$6:$A$85,0)))</f>
        <v>Passenger LDV</v>
      </c>
      <c r="O1007" s="1" t="str">
        <f t="array" ref="O1007">IF(SUMPRODUCT(MAX(ISNUMBER(SEARCH(Fuel_Rules!$A$6:$A$30,$E1007))*ISNUMBER(SEARCH(Fuel_Rules!$B$6:$B$30,$F1007))*(Fuel_Rules!$A$6:$A$30&lt;&gt;"")))&gt;0,"Plug-in hybrid",IF($G1007="Diesel","Diesel","Gasoline"))</f>
        <v>Gasoline</v>
      </c>
    </row>
    <row r="1008" spans="1:15" ht="15" customHeight="1" x14ac:dyDescent="0.25">
      <c r="A1008" s="1">
        <v>2022</v>
      </c>
      <c r="B1008" s="1" t="s">
        <v>3126</v>
      </c>
      <c r="C1008" s="1" t="s">
        <v>534</v>
      </c>
      <c r="D1008" s="1" t="s">
        <v>3209</v>
      </c>
      <c r="E1008" s="1" t="s">
        <v>435</v>
      </c>
      <c r="F1008" s="1" t="s">
        <v>536</v>
      </c>
      <c r="G1008" s="1" t="s">
        <v>103</v>
      </c>
      <c r="H1008" s="1" t="s">
        <v>437</v>
      </c>
      <c r="I1008" s="1">
        <v>2</v>
      </c>
      <c r="J1008" s="1">
        <v>2023</v>
      </c>
      <c r="K1008" s="1">
        <v>378955</v>
      </c>
      <c r="L1008" s="1">
        <v>0</v>
      </c>
      <c r="M1008" s="1">
        <f t="array" ref="M1008">SUMPRODUCT(MAX(ISNUMBER(SEARCH('Class Rules'!$B$6:$B$85,$E1008))*ISNUMBER(SEARCH('Class Rules'!$C$6:$C$85,$F1008))*'Class Rules'!$A$6:$A$85))</f>
        <v>0</v>
      </c>
      <c r="N1008" s="1" t="str">
        <f t="array" ref="N1008">IF($M1008=0,'Class Rules'!$D$3,INDEX('Class Rules'!$D$6:$D$85,MATCH($M1008,'Class Rules'!$A$6:$A$85,0)))</f>
        <v>Passenger LDV</v>
      </c>
      <c r="O1008" s="1" t="str">
        <f t="array" ref="O1008">IF(SUMPRODUCT(MAX(ISNUMBER(SEARCH(Fuel_Rules!$A$6:$A$30,$E1008))*ISNUMBER(SEARCH(Fuel_Rules!$B$6:$B$30,$F1008))*(Fuel_Rules!$A$6:$A$30&lt;&gt;"")))&gt;0,"Plug-in hybrid",IF($G1008="Diesel","Diesel","Gasoline"))</f>
        <v>Plug-in hybrid</v>
      </c>
    </row>
    <row r="1009" spans="1:15" ht="15" customHeight="1" x14ac:dyDescent="0.25">
      <c r="A1009" s="1">
        <v>2022</v>
      </c>
      <c r="B1009" s="1" t="s">
        <v>3126</v>
      </c>
      <c r="C1009" s="1" t="s">
        <v>537</v>
      </c>
      <c r="D1009" s="1" t="s">
        <v>3210</v>
      </c>
      <c r="E1009" s="1" t="s">
        <v>435</v>
      </c>
      <c r="F1009" s="1" t="s">
        <v>539</v>
      </c>
      <c r="G1009" s="1" t="s">
        <v>103</v>
      </c>
      <c r="H1009" s="1" t="s">
        <v>437</v>
      </c>
      <c r="I1009" s="1">
        <v>3</v>
      </c>
      <c r="J1009" s="1">
        <v>2023</v>
      </c>
      <c r="K1009" s="1">
        <v>571215</v>
      </c>
      <c r="L1009" s="1">
        <v>0</v>
      </c>
      <c r="M1009" s="1">
        <f t="array" ref="M1009">SUMPRODUCT(MAX(ISNUMBER(SEARCH('Class Rules'!$B$6:$B$85,$E1009))*ISNUMBER(SEARCH('Class Rules'!$C$6:$C$85,$F1009))*'Class Rules'!$A$6:$A$85))</f>
        <v>0</v>
      </c>
      <c r="N1009" s="1" t="str">
        <f t="array" ref="N1009">IF($M1009=0,'Class Rules'!$D$3,INDEX('Class Rules'!$D$6:$D$85,MATCH($M1009,'Class Rules'!$A$6:$A$85,0)))</f>
        <v>Passenger LDV</v>
      </c>
      <c r="O1009" s="1" t="str">
        <f t="array" ref="O1009">IF(SUMPRODUCT(MAX(ISNUMBER(SEARCH(Fuel_Rules!$A$6:$A$30,$E1009))*ISNUMBER(SEARCH(Fuel_Rules!$B$6:$B$30,$F1009))*(Fuel_Rules!$A$6:$A$30&lt;&gt;"")))&gt;0,"Plug-in hybrid",IF($G1009="Diesel","Diesel","Gasoline"))</f>
        <v>Gasoline</v>
      </c>
    </row>
    <row r="1010" spans="1:15" ht="15" customHeight="1" x14ac:dyDescent="0.25">
      <c r="A1010" s="1">
        <v>2022</v>
      </c>
      <c r="B1010" s="1" t="s">
        <v>3126</v>
      </c>
      <c r="C1010" s="1" t="s">
        <v>540</v>
      </c>
      <c r="D1010" s="1" t="s">
        <v>3211</v>
      </c>
      <c r="E1010" s="1" t="s">
        <v>435</v>
      </c>
      <c r="F1010" s="1" t="s">
        <v>542</v>
      </c>
      <c r="G1010" s="1" t="s">
        <v>103</v>
      </c>
      <c r="H1010" s="1" t="s">
        <v>437</v>
      </c>
      <c r="I1010" s="1">
        <v>2</v>
      </c>
      <c r="J1010" s="1">
        <v>2023</v>
      </c>
      <c r="K1010" s="1">
        <v>401545</v>
      </c>
      <c r="L1010" s="1">
        <v>0</v>
      </c>
      <c r="M1010" s="1">
        <f t="array" ref="M1010">SUMPRODUCT(MAX(ISNUMBER(SEARCH('Class Rules'!$B$6:$B$85,$E1010))*ISNUMBER(SEARCH('Class Rules'!$C$6:$C$85,$F1010))*'Class Rules'!$A$6:$A$85))</f>
        <v>0</v>
      </c>
      <c r="N1010" s="1" t="str">
        <f t="array" ref="N1010">IF($M1010=0,'Class Rules'!$D$3,INDEX('Class Rules'!$D$6:$D$85,MATCH($M1010,'Class Rules'!$A$6:$A$85,0)))</f>
        <v>Passenger LDV</v>
      </c>
      <c r="O1010" s="1" t="str">
        <f t="array" ref="O1010">IF(SUMPRODUCT(MAX(ISNUMBER(SEARCH(Fuel_Rules!$A$6:$A$30,$E1010))*ISNUMBER(SEARCH(Fuel_Rules!$B$6:$B$30,$F1010))*(Fuel_Rules!$A$6:$A$30&lt;&gt;"")))&gt;0,"Plug-in hybrid",IF($G1010="Diesel","Diesel","Gasoline"))</f>
        <v>Gasoline</v>
      </c>
    </row>
    <row r="1011" spans="1:15" ht="15" customHeight="1" x14ac:dyDescent="0.25">
      <c r="A1011" s="1">
        <v>2022</v>
      </c>
      <c r="B1011" s="1" t="s">
        <v>3126</v>
      </c>
      <c r="C1011" s="1" t="s">
        <v>543</v>
      </c>
      <c r="D1011" s="1" t="s">
        <v>3212</v>
      </c>
      <c r="E1011" s="1" t="s">
        <v>435</v>
      </c>
      <c r="F1011" s="1" t="s">
        <v>545</v>
      </c>
      <c r="G1011" s="1" t="s">
        <v>103</v>
      </c>
      <c r="H1011" s="1" t="s">
        <v>298</v>
      </c>
      <c r="I1011" s="1">
        <v>4.4000000000000004</v>
      </c>
      <c r="J1011" s="1">
        <v>2023</v>
      </c>
      <c r="K1011" s="1">
        <v>1269414</v>
      </c>
      <c r="L1011" s="1">
        <v>0</v>
      </c>
      <c r="M1011" s="1">
        <f t="array" ref="M1011">SUMPRODUCT(MAX(ISNUMBER(SEARCH('Class Rules'!$B$6:$B$85,$E1011))*ISNUMBER(SEARCH('Class Rules'!$C$6:$C$85,$F1011))*'Class Rules'!$A$6:$A$85))</f>
        <v>0</v>
      </c>
      <c r="N1011" s="1" t="str">
        <f t="array" ref="N1011">IF($M1011=0,'Class Rules'!$D$3,INDEX('Class Rules'!$D$6:$D$85,MATCH($M1011,'Class Rules'!$A$6:$A$85,0)))</f>
        <v>Passenger LDV</v>
      </c>
      <c r="O1011" s="1" t="str">
        <f t="array" ref="O1011">IF(SUMPRODUCT(MAX(ISNUMBER(SEARCH(Fuel_Rules!$A$6:$A$30,$E1011))*ISNUMBER(SEARCH(Fuel_Rules!$B$6:$B$30,$F1011))*(Fuel_Rules!$A$6:$A$30&lt;&gt;"")))&gt;0,"Plug-in hybrid",IF($G1011="Diesel","Diesel","Gasoline"))</f>
        <v>Gasoline</v>
      </c>
    </row>
    <row r="1012" spans="1:15" ht="15" customHeight="1" x14ac:dyDescent="0.25">
      <c r="A1012" s="1">
        <v>2022</v>
      </c>
      <c r="B1012" s="1" t="s">
        <v>3126</v>
      </c>
      <c r="C1012" s="1" t="s">
        <v>546</v>
      </c>
      <c r="D1012" s="1" t="s">
        <v>3213</v>
      </c>
      <c r="E1012" s="1" t="s">
        <v>435</v>
      </c>
      <c r="F1012" s="1" t="s">
        <v>548</v>
      </c>
      <c r="G1012" s="1" t="s">
        <v>103</v>
      </c>
      <c r="H1012" s="1" t="s">
        <v>298</v>
      </c>
      <c r="I1012" s="1">
        <v>2</v>
      </c>
      <c r="J1012" s="1">
        <v>2023</v>
      </c>
      <c r="K1012" s="1">
        <v>306138</v>
      </c>
      <c r="L1012" s="1">
        <v>0</v>
      </c>
      <c r="M1012" s="1">
        <f t="array" ref="M1012">SUMPRODUCT(MAX(ISNUMBER(SEARCH('Class Rules'!$B$6:$B$85,$E1012))*ISNUMBER(SEARCH('Class Rules'!$C$6:$C$85,$F1012))*'Class Rules'!$A$6:$A$85))</f>
        <v>0</v>
      </c>
      <c r="N1012" s="1" t="str">
        <f t="array" ref="N1012">IF($M1012=0,'Class Rules'!$D$3,INDEX('Class Rules'!$D$6:$D$85,MATCH($M1012,'Class Rules'!$A$6:$A$85,0)))</f>
        <v>Passenger LDV</v>
      </c>
      <c r="O1012" s="1" t="str">
        <f t="array" ref="O1012">IF(SUMPRODUCT(MAX(ISNUMBER(SEARCH(Fuel_Rules!$A$6:$A$30,$E1012))*ISNUMBER(SEARCH(Fuel_Rules!$B$6:$B$30,$F1012))*(Fuel_Rules!$A$6:$A$30&lt;&gt;"")))&gt;0,"Plug-in hybrid",IF($G1012="Diesel","Diesel","Gasoline"))</f>
        <v>Gasoline</v>
      </c>
    </row>
    <row r="1013" spans="1:15" ht="15" customHeight="1" x14ac:dyDescent="0.25">
      <c r="A1013" s="1">
        <v>2022</v>
      </c>
      <c r="B1013" s="1" t="s">
        <v>3126</v>
      </c>
      <c r="C1013" s="1" t="s">
        <v>549</v>
      </c>
      <c r="D1013" s="1" t="s">
        <v>3214</v>
      </c>
      <c r="E1013" s="1" t="s">
        <v>435</v>
      </c>
      <c r="F1013" s="1" t="s">
        <v>551</v>
      </c>
      <c r="G1013" s="1" t="s">
        <v>103</v>
      </c>
      <c r="H1013" s="1" t="s">
        <v>437</v>
      </c>
      <c r="I1013" s="1">
        <v>4.4000000000000004</v>
      </c>
      <c r="J1013" s="1">
        <v>2023</v>
      </c>
      <c r="K1013" s="1">
        <v>1214520</v>
      </c>
      <c r="L1013" s="1">
        <v>0</v>
      </c>
      <c r="M1013" s="1">
        <f t="array" ref="M1013">SUMPRODUCT(MAX(ISNUMBER(SEARCH('Class Rules'!$B$6:$B$85,$E1013))*ISNUMBER(SEARCH('Class Rules'!$C$6:$C$85,$F1013))*'Class Rules'!$A$6:$A$85))</f>
        <v>0</v>
      </c>
      <c r="N1013" s="1" t="str">
        <f t="array" ref="N1013">IF($M1013=0,'Class Rules'!$D$3,INDEX('Class Rules'!$D$6:$D$85,MATCH($M1013,'Class Rules'!$A$6:$A$85,0)))</f>
        <v>Passenger LDV</v>
      </c>
      <c r="O1013" s="1" t="str">
        <f t="array" ref="O1013">IF(SUMPRODUCT(MAX(ISNUMBER(SEARCH(Fuel_Rules!$A$6:$A$30,$E1013))*ISNUMBER(SEARCH(Fuel_Rules!$B$6:$B$30,$F1013))*(Fuel_Rules!$A$6:$A$30&lt;&gt;"")))&gt;0,"Plug-in hybrid",IF($G1013="Diesel","Diesel","Gasoline"))</f>
        <v>Gasoline</v>
      </c>
    </row>
    <row r="1014" spans="1:15" ht="15" customHeight="1" x14ac:dyDescent="0.25">
      <c r="A1014" s="1">
        <v>2022</v>
      </c>
      <c r="B1014" s="1" t="s">
        <v>3126</v>
      </c>
      <c r="C1014" s="1" t="s">
        <v>552</v>
      </c>
      <c r="D1014" s="1" t="s">
        <v>3215</v>
      </c>
      <c r="E1014" s="1" t="s">
        <v>435</v>
      </c>
      <c r="F1014" s="1" t="s">
        <v>554</v>
      </c>
      <c r="G1014" s="1" t="s">
        <v>103</v>
      </c>
      <c r="H1014" s="1" t="s">
        <v>298</v>
      </c>
      <c r="I1014" s="1">
        <v>2</v>
      </c>
      <c r="J1014" s="1">
        <v>2023</v>
      </c>
      <c r="K1014" s="1">
        <v>486520</v>
      </c>
      <c r="L1014" s="1">
        <v>0</v>
      </c>
      <c r="M1014" s="1">
        <f t="array" ref="M1014">SUMPRODUCT(MAX(ISNUMBER(SEARCH('Class Rules'!$B$6:$B$85,$E1014))*ISNUMBER(SEARCH('Class Rules'!$C$6:$C$85,$F1014))*'Class Rules'!$A$6:$A$85))</f>
        <v>0</v>
      </c>
      <c r="N1014" s="1" t="str">
        <f t="array" ref="N1014">IF($M1014=0,'Class Rules'!$D$3,INDEX('Class Rules'!$D$6:$D$85,MATCH($M1014,'Class Rules'!$A$6:$A$85,0)))</f>
        <v>Passenger LDV</v>
      </c>
      <c r="O1014" s="1" t="str">
        <f t="array" ref="O1014">IF(SUMPRODUCT(MAX(ISNUMBER(SEARCH(Fuel_Rules!$A$6:$A$30,$E1014))*ISNUMBER(SEARCH(Fuel_Rules!$B$6:$B$30,$F1014))*(Fuel_Rules!$A$6:$A$30&lt;&gt;"")))&gt;0,"Plug-in hybrid",IF($G1014="Diesel","Diesel","Gasoline"))</f>
        <v>Gasoline</v>
      </c>
    </row>
    <row r="1015" spans="1:15" ht="15" customHeight="1" x14ac:dyDescent="0.25">
      <c r="A1015" s="1">
        <v>2022</v>
      </c>
      <c r="B1015" s="1" t="s">
        <v>3126</v>
      </c>
      <c r="C1015" s="1" t="s">
        <v>555</v>
      </c>
      <c r="D1015" s="1" t="s">
        <v>3216</v>
      </c>
      <c r="E1015" s="1" t="s">
        <v>435</v>
      </c>
      <c r="F1015" s="1" t="s">
        <v>557</v>
      </c>
      <c r="G1015" s="1" t="s">
        <v>103</v>
      </c>
      <c r="H1015" s="1" t="s">
        <v>298</v>
      </c>
      <c r="I1015" s="1">
        <v>4.4000000000000004</v>
      </c>
      <c r="J1015" s="1">
        <v>2023</v>
      </c>
      <c r="K1015" s="1">
        <v>1063652</v>
      </c>
      <c r="L1015" s="1">
        <v>0</v>
      </c>
      <c r="M1015" s="1">
        <f t="array" ref="M1015">SUMPRODUCT(MAX(ISNUMBER(SEARCH('Class Rules'!$B$6:$B$85,$E1015))*ISNUMBER(SEARCH('Class Rules'!$C$6:$C$85,$F1015))*'Class Rules'!$A$6:$A$85))</f>
        <v>0</v>
      </c>
      <c r="N1015" s="1" t="str">
        <f t="array" ref="N1015">IF($M1015=0,'Class Rules'!$D$3,INDEX('Class Rules'!$D$6:$D$85,MATCH($M1015,'Class Rules'!$A$6:$A$85,0)))</f>
        <v>Passenger LDV</v>
      </c>
      <c r="O1015" s="1" t="str">
        <f t="array" ref="O1015">IF(SUMPRODUCT(MAX(ISNUMBER(SEARCH(Fuel_Rules!$A$6:$A$30,$E1015))*ISNUMBER(SEARCH(Fuel_Rules!$B$6:$B$30,$F1015))*(Fuel_Rules!$A$6:$A$30&lt;&gt;"")))&gt;0,"Plug-in hybrid",IF($G1015="Diesel","Diesel","Gasoline"))</f>
        <v>Gasoline</v>
      </c>
    </row>
    <row r="1016" spans="1:15" ht="15" customHeight="1" x14ac:dyDescent="0.25">
      <c r="A1016" s="1">
        <v>2022</v>
      </c>
      <c r="B1016" s="1" t="s">
        <v>3126</v>
      </c>
      <c r="C1016" s="1" t="s">
        <v>558</v>
      </c>
      <c r="D1016" s="1" t="s">
        <v>3217</v>
      </c>
      <c r="E1016" s="1" t="s">
        <v>435</v>
      </c>
      <c r="F1016" s="1" t="s">
        <v>560</v>
      </c>
      <c r="G1016" s="1" t="s">
        <v>103</v>
      </c>
      <c r="H1016" s="1" t="s">
        <v>298</v>
      </c>
      <c r="I1016" s="1">
        <v>3</v>
      </c>
      <c r="J1016" s="1">
        <v>2023</v>
      </c>
      <c r="K1016" s="1">
        <v>827998</v>
      </c>
      <c r="L1016" s="1">
        <v>0</v>
      </c>
      <c r="M1016" s="1">
        <f t="array" ref="M1016">SUMPRODUCT(MAX(ISNUMBER(SEARCH('Class Rules'!$B$6:$B$85,$E1016))*ISNUMBER(SEARCH('Class Rules'!$C$6:$C$85,$F1016))*'Class Rules'!$A$6:$A$85))</f>
        <v>0</v>
      </c>
      <c r="N1016" s="1" t="str">
        <f t="array" ref="N1016">IF($M1016=0,'Class Rules'!$D$3,INDEX('Class Rules'!$D$6:$D$85,MATCH($M1016,'Class Rules'!$A$6:$A$85,0)))</f>
        <v>Passenger LDV</v>
      </c>
      <c r="O1016" s="1" t="str">
        <f t="array" ref="O1016">IF(SUMPRODUCT(MAX(ISNUMBER(SEARCH(Fuel_Rules!$A$6:$A$30,$E1016))*ISNUMBER(SEARCH(Fuel_Rules!$B$6:$B$30,$F1016))*(Fuel_Rules!$A$6:$A$30&lt;&gt;"")))&gt;0,"Plug-in hybrid",IF($G1016="Diesel","Diesel","Gasoline"))</f>
        <v>Gasoline</v>
      </c>
    </row>
    <row r="1017" spans="1:15" ht="15" customHeight="1" x14ac:dyDescent="0.25">
      <c r="A1017" s="1">
        <v>2022</v>
      </c>
      <c r="B1017" s="1" t="s">
        <v>3126</v>
      </c>
      <c r="C1017" s="1" t="s">
        <v>561</v>
      </c>
      <c r="D1017" s="1" t="s">
        <v>3218</v>
      </c>
      <c r="E1017" s="1" t="s">
        <v>435</v>
      </c>
      <c r="F1017" s="1" t="s">
        <v>563</v>
      </c>
      <c r="G1017" s="1" t="s">
        <v>103</v>
      </c>
      <c r="H1017" s="1" t="s">
        <v>298</v>
      </c>
      <c r="I1017" s="1">
        <v>3</v>
      </c>
      <c r="J1017" s="1">
        <v>2023</v>
      </c>
      <c r="K1017" s="1">
        <v>875489</v>
      </c>
      <c r="L1017" s="1">
        <v>0</v>
      </c>
      <c r="M1017" s="1">
        <f t="array" ref="M1017">SUMPRODUCT(MAX(ISNUMBER(SEARCH('Class Rules'!$B$6:$B$85,$E1017))*ISNUMBER(SEARCH('Class Rules'!$C$6:$C$85,$F1017))*'Class Rules'!$A$6:$A$85))</f>
        <v>0</v>
      </c>
      <c r="N1017" s="1" t="str">
        <f t="array" ref="N1017">IF($M1017=0,'Class Rules'!$D$3,INDEX('Class Rules'!$D$6:$D$85,MATCH($M1017,'Class Rules'!$A$6:$A$85,0)))</f>
        <v>Passenger LDV</v>
      </c>
      <c r="O1017" s="1" t="str">
        <f t="array" ref="O1017">IF(SUMPRODUCT(MAX(ISNUMBER(SEARCH(Fuel_Rules!$A$6:$A$30,$E1017))*ISNUMBER(SEARCH(Fuel_Rules!$B$6:$B$30,$F1017))*(Fuel_Rules!$A$6:$A$30&lt;&gt;"")))&gt;0,"Plug-in hybrid",IF($G1017="Diesel","Diesel","Gasoline"))</f>
        <v>Gasoline</v>
      </c>
    </row>
    <row r="1018" spans="1:15" ht="15" customHeight="1" x14ac:dyDescent="0.25">
      <c r="A1018" s="1">
        <v>2022</v>
      </c>
      <c r="B1018" s="1" t="s">
        <v>3126</v>
      </c>
      <c r="C1018" s="1" t="s">
        <v>564</v>
      </c>
      <c r="D1018" s="1" t="s">
        <v>3219</v>
      </c>
      <c r="E1018" s="1" t="s">
        <v>435</v>
      </c>
      <c r="F1018" s="1" t="s">
        <v>566</v>
      </c>
      <c r="G1018" s="1" t="s">
        <v>103</v>
      </c>
      <c r="H1018" s="1" t="s">
        <v>437</v>
      </c>
      <c r="I1018" s="1">
        <v>4.4000000000000004</v>
      </c>
      <c r="J1018" s="1">
        <v>2023</v>
      </c>
      <c r="K1018" s="1">
        <v>1054585</v>
      </c>
      <c r="L1018" s="1">
        <v>0</v>
      </c>
      <c r="M1018" s="1">
        <f t="array" ref="M1018">SUMPRODUCT(MAX(ISNUMBER(SEARCH('Class Rules'!$B$6:$B$85,$E1018))*ISNUMBER(SEARCH('Class Rules'!$C$6:$C$85,$F1018))*'Class Rules'!$A$6:$A$85))</f>
        <v>0</v>
      </c>
      <c r="N1018" s="1" t="str">
        <f t="array" ref="N1018">IF($M1018=0,'Class Rules'!$D$3,INDEX('Class Rules'!$D$6:$D$85,MATCH($M1018,'Class Rules'!$A$6:$A$85,0)))</f>
        <v>Passenger LDV</v>
      </c>
      <c r="O1018" s="1" t="str">
        <f t="array" ref="O1018">IF(SUMPRODUCT(MAX(ISNUMBER(SEARCH(Fuel_Rules!$A$6:$A$30,$E1018))*ISNUMBER(SEARCH(Fuel_Rules!$B$6:$B$30,$F1018))*(Fuel_Rules!$A$6:$A$30&lt;&gt;"")))&gt;0,"Plug-in hybrid",IF($G1018="Diesel","Diesel","Gasoline"))</f>
        <v>Gasoline</v>
      </c>
    </row>
    <row r="1019" spans="1:15" ht="15" customHeight="1" x14ac:dyDescent="0.25">
      <c r="A1019" s="1">
        <v>2022</v>
      </c>
      <c r="B1019" s="1" t="s">
        <v>3126</v>
      </c>
      <c r="C1019" s="1" t="s">
        <v>567</v>
      </c>
      <c r="D1019" s="1" t="s">
        <v>3220</v>
      </c>
      <c r="E1019" s="1" t="s">
        <v>435</v>
      </c>
      <c r="F1019" s="1" t="s">
        <v>569</v>
      </c>
      <c r="G1019" s="1" t="s">
        <v>103</v>
      </c>
      <c r="H1019" s="1" t="s">
        <v>298</v>
      </c>
      <c r="I1019" s="1">
        <v>4.4000000000000004</v>
      </c>
      <c r="J1019" s="1">
        <v>2023</v>
      </c>
      <c r="K1019" s="1">
        <v>1316530</v>
      </c>
      <c r="L1019" s="1">
        <v>0</v>
      </c>
      <c r="M1019" s="1">
        <f t="array" ref="M1019">SUMPRODUCT(MAX(ISNUMBER(SEARCH('Class Rules'!$B$6:$B$85,$E1019))*ISNUMBER(SEARCH('Class Rules'!$C$6:$C$85,$F1019))*'Class Rules'!$A$6:$A$85))</f>
        <v>0</v>
      </c>
      <c r="N1019" s="1" t="str">
        <f t="array" ref="N1019">IF($M1019=0,'Class Rules'!$D$3,INDEX('Class Rules'!$D$6:$D$85,MATCH($M1019,'Class Rules'!$A$6:$A$85,0)))</f>
        <v>Passenger LDV</v>
      </c>
      <c r="O1019" s="1" t="str">
        <f t="array" ref="O1019">IF(SUMPRODUCT(MAX(ISNUMBER(SEARCH(Fuel_Rules!$A$6:$A$30,$E1019))*ISNUMBER(SEARCH(Fuel_Rules!$B$6:$B$30,$F1019))*(Fuel_Rules!$A$6:$A$30&lt;&gt;"")))&gt;0,"Plug-in hybrid",IF($G1019="Diesel","Diesel","Gasoline"))</f>
        <v>Gasoline</v>
      </c>
    </row>
    <row r="1020" spans="1:15" ht="15" customHeight="1" x14ac:dyDescent="0.25">
      <c r="A1020" s="1">
        <v>2022</v>
      </c>
      <c r="B1020" s="1" t="s">
        <v>3126</v>
      </c>
      <c r="C1020" s="1" t="s">
        <v>570</v>
      </c>
      <c r="D1020" s="1" t="s">
        <v>3221</v>
      </c>
      <c r="E1020" s="1" t="s">
        <v>435</v>
      </c>
      <c r="F1020" s="1" t="s">
        <v>572</v>
      </c>
      <c r="G1020" s="1" t="s">
        <v>103</v>
      </c>
      <c r="H1020" s="1" t="s">
        <v>437</v>
      </c>
      <c r="I1020" s="1">
        <v>3</v>
      </c>
      <c r="J1020" s="1">
        <v>2023</v>
      </c>
      <c r="K1020" s="1">
        <v>603708</v>
      </c>
      <c r="L1020" s="1">
        <v>0</v>
      </c>
      <c r="M1020" s="1">
        <f t="array" ref="M1020">SUMPRODUCT(MAX(ISNUMBER(SEARCH('Class Rules'!$B$6:$B$85,$E1020))*ISNUMBER(SEARCH('Class Rules'!$C$6:$C$85,$F1020))*'Class Rules'!$A$6:$A$85))</f>
        <v>0</v>
      </c>
      <c r="N1020" s="1" t="str">
        <f t="array" ref="N1020">IF($M1020=0,'Class Rules'!$D$3,INDEX('Class Rules'!$D$6:$D$85,MATCH($M1020,'Class Rules'!$A$6:$A$85,0)))</f>
        <v>Passenger LDV</v>
      </c>
      <c r="O1020" s="1" t="str">
        <f t="array" ref="O1020">IF(SUMPRODUCT(MAX(ISNUMBER(SEARCH(Fuel_Rules!$A$6:$A$30,$E1020))*ISNUMBER(SEARCH(Fuel_Rules!$B$6:$B$30,$F1020))*(Fuel_Rules!$A$6:$A$30&lt;&gt;"")))&gt;0,"Plug-in hybrid",IF($G1020="Diesel","Diesel","Gasoline"))</f>
        <v>Gasoline</v>
      </c>
    </row>
    <row r="1021" spans="1:15" ht="15" customHeight="1" x14ac:dyDescent="0.25">
      <c r="A1021" s="1">
        <v>2022</v>
      </c>
      <c r="B1021" s="1" t="s">
        <v>3126</v>
      </c>
      <c r="C1021" s="1" t="s">
        <v>573</v>
      </c>
      <c r="D1021" s="1" t="s">
        <v>3222</v>
      </c>
      <c r="E1021" s="1" t="s">
        <v>435</v>
      </c>
      <c r="F1021" s="1" t="s">
        <v>575</v>
      </c>
      <c r="G1021" s="1" t="s">
        <v>103</v>
      </c>
      <c r="H1021" s="1" t="s">
        <v>437</v>
      </c>
      <c r="I1021" s="1">
        <v>4.4000000000000004</v>
      </c>
      <c r="J1021" s="1">
        <v>2023</v>
      </c>
      <c r="K1021" s="1">
        <v>1092154</v>
      </c>
      <c r="L1021" s="1">
        <v>0</v>
      </c>
      <c r="M1021" s="1">
        <f t="array" ref="M1021">SUMPRODUCT(MAX(ISNUMBER(SEARCH('Class Rules'!$B$6:$B$85,$E1021))*ISNUMBER(SEARCH('Class Rules'!$C$6:$C$85,$F1021))*'Class Rules'!$A$6:$A$85))</f>
        <v>0</v>
      </c>
      <c r="N1021" s="1" t="str">
        <f t="array" ref="N1021">IF($M1021=0,'Class Rules'!$D$3,INDEX('Class Rules'!$D$6:$D$85,MATCH($M1021,'Class Rules'!$A$6:$A$85,0)))</f>
        <v>Passenger LDV</v>
      </c>
      <c r="O1021" s="1" t="str">
        <f t="array" ref="O1021">IF(SUMPRODUCT(MAX(ISNUMBER(SEARCH(Fuel_Rules!$A$6:$A$30,$E1021))*ISNUMBER(SEARCH(Fuel_Rules!$B$6:$B$30,$F1021))*(Fuel_Rules!$A$6:$A$30&lt;&gt;"")))&gt;0,"Plug-in hybrid",IF($G1021="Diesel","Diesel","Gasoline"))</f>
        <v>Gasoline</v>
      </c>
    </row>
    <row r="1022" spans="1:15" ht="15" customHeight="1" x14ac:dyDescent="0.25">
      <c r="A1022" s="1">
        <v>2022</v>
      </c>
      <c r="B1022" s="1" t="s">
        <v>3126</v>
      </c>
      <c r="C1022" s="1" t="s">
        <v>576</v>
      </c>
      <c r="D1022" s="1" t="s">
        <v>3223</v>
      </c>
      <c r="E1022" s="1" t="s">
        <v>435</v>
      </c>
      <c r="F1022" s="1" t="s">
        <v>578</v>
      </c>
      <c r="G1022" s="1" t="s">
        <v>103</v>
      </c>
      <c r="H1022" s="1" t="s">
        <v>437</v>
      </c>
      <c r="I1022" s="1">
        <v>2</v>
      </c>
      <c r="J1022" s="1">
        <v>2023</v>
      </c>
      <c r="K1022" s="1">
        <v>312304</v>
      </c>
      <c r="L1022" s="1">
        <v>0</v>
      </c>
      <c r="M1022" s="1">
        <f t="array" ref="M1022">SUMPRODUCT(MAX(ISNUMBER(SEARCH('Class Rules'!$B$6:$B$85,$E1022))*ISNUMBER(SEARCH('Class Rules'!$C$6:$C$85,$F1022))*'Class Rules'!$A$6:$A$85))</f>
        <v>0</v>
      </c>
      <c r="N1022" s="1" t="str">
        <f t="array" ref="N1022">IF($M1022=0,'Class Rules'!$D$3,INDEX('Class Rules'!$D$6:$D$85,MATCH($M1022,'Class Rules'!$A$6:$A$85,0)))</f>
        <v>Passenger LDV</v>
      </c>
      <c r="O1022" s="1" t="str">
        <f t="array" ref="O1022">IF(SUMPRODUCT(MAX(ISNUMBER(SEARCH(Fuel_Rules!$A$6:$A$30,$E1022))*ISNUMBER(SEARCH(Fuel_Rules!$B$6:$B$30,$F1022))*(Fuel_Rules!$A$6:$A$30&lt;&gt;"")))&gt;0,"Plug-in hybrid",IF($G1022="Diesel","Diesel","Gasoline"))</f>
        <v>Gasoline</v>
      </c>
    </row>
    <row r="1023" spans="1:15" ht="15" customHeight="1" x14ac:dyDescent="0.25">
      <c r="A1023" s="1">
        <v>2022</v>
      </c>
      <c r="B1023" s="1" t="s">
        <v>3126</v>
      </c>
      <c r="C1023" s="1" t="s">
        <v>579</v>
      </c>
      <c r="D1023" s="1" t="s">
        <v>3224</v>
      </c>
      <c r="E1023" s="1" t="s">
        <v>581</v>
      </c>
      <c r="F1023" s="1" t="s">
        <v>582</v>
      </c>
      <c r="G1023" s="1" t="s">
        <v>103</v>
      </c>
      <c r="H1023" s="1" t="s">
        <v>298</v>
      </c>
      <c r="I1023" s="1">
        <v>1.6</v>
      </c>
      <c r="J1023" s="1">
        <v>2023</v>
      </c>
      <c r="K1023" s="1">
        <v>59562</v>
      </c>
      <c r="L1023" s="1">
        <v>0</v>
      </c>
      <c r="M1023" s="1">
        <f t="array" ref="M1023">SUMPRODUCT(MAX(ISNUMBER(SEARCH('Class Rules'!$B$6:$B$85,$E1023))*ISNUMBER(SEARCH('Class Rules'!$C$6:$C$85,$F1023))*'Class Rules'!$A$6:$A$85))</f>
        <v>0</v>
      </c>
      <c r="N1023" s="1" t="str">
        <f t="array" ref="N1023">IF($M1023=0,'Class Rules'!$D$3,INDEX('Class Rules'!$D$6:$D$85,MATCH($M1023,'Class Rules'!$A$6:$A$85,0)))</f>
        <v>Passenger LDV</v>
      </c>
      <c r="O1023" s="1" t="str">
        <f t="array" ref="O1023">IF(SUMPRODUCT(MAX(ISNUMBER(SEARCH(Fuel_Rules!$A$6:$A$30,$E1023))*ISNUMBER(SEARCH(Fuel_Rules!$B$6:$B$30,$F1023))*(Fuel_Rules!$A$6:$A$30&lt;&gt;"")))&gt;0,"Plug-in hybrid",IF($G1023="Diesel","Diesel","Gasoline"))</f>
        <v>Gasoline</v>
      </c>
    </row>
    <row r="1024" spans="1:15" ht="15" customHeight="1" x14ac:dyDescent="0.25">
      <c r="A1024" s="1">
        <v>2022</v>
      </c>
      <c r="B1024" s="1" t="s">
        <v>3126</v>
      </c>
      <c r="C1024" s="1" t="s">
        <v>583</v>
      </c>
      <c r="D1024" s="1" t="s">
        <v>3225</v>
      </c>
      <c r="E1024" s="1" t="s">
        <v>581</v>
      </c>
      <c r="F1024" s="1" t="s">
        <v>585</v>
      </c>
      <c r="G1024" s="1" t="s">
        <v>103</v>
      </c>
      <c r="H1024" s="1" t="s">
        <v>298</v>
      </c>
      <c r="I1024" s="1">
        <v>1.6</v>
      </c>
      <c r="J1024" s="1">
        <v>2023</v>
      </c>
      <c r="K1024" s="1">
        <v>85451</v>
      </c>
      <c r="L1024" s="1">
        <v>0</v>
      </c>
      <c r="M1024" s="1">
        <f t="array" ref="M1024">SUMPRODUCT(MAX(ISNUMBER(SEARCH('Class Rules'!$B$6:$B$85,$E1024))*ISNUMBER(SEARCH('Class Rules'!$C$6:$C$85,$F1024))*'Class Rules'!$A$6:$A$85))</f>
        <v>0</v>
      </c>
      <c r="N1024" s="1" t="str">
        <f t="array" ref="N1024">IF($M1024=0,'Class Rules'!$D$3,INDEX('Class Rules'!$D$6:$D$85,MATCH($M1024,'Class Rules'!$A$6:$A$85,0)))</f>
        <v>Passenger LDV</v>
      </c>
      <c r="O1024" s="1" t="str">
        <f t="array" ref="O1024">IF(SUMPRODUCT(MAX(ISNUMBER(SEARCH(Fuel_Rules!$A$6:$A$30,$E1024))*ISNUMBER(SEARCH(Fuel_Rules!$B$6:$B$30,$F1024))*(Fuel_Rules!$A$6:$A$30&lt;&gt;"")))&gt;0,"Plug-in hybrid",IF($G1024="Diesel","Diesel","Gasoline"))</f>
        <v>Gasoline</v>
      </c>
    </row>
    <row r="1025" spans="1:15" ht="15" customHeight="1" x14ac:dyDescent="0.25">
      <c r="A1025" s="1">
        <v>2022</v>
      </c>
      <c r="B1025" s="1" t="s">
        <v>3126</v>
      </c>
      <c r="C1025" s="1" t="s">
        <v>586</v>
      </c>
      <c r="D1025" s="1" t="s">
        <v>3226</v>
      </c>
      <c r="E1025" s="1" t="s">
        <v>588</v>
      </c>
      <c r="F1025" s="1" t="s">
        <v>589</v>
      </c>
      <c r="G1025" s="1" t="s">
        <v>105</v>
      </c>
      <c r="H1025" s="1" t="s">
        <v>298</v>
      </c>
      <c r="I1025" s="1">
        <v>2.2999999999999998</v>
      </c>
      <c r="J1025" s="1">
        <v>2023</v>
      </c>
      <c r="K1025" s="1">
        <v>195164</v>
      </c>
      <c r="L1025" s="1">
        <v>0</v>
      </c>
      <c r="M1025" s="1">
        <f t="array" ref="M1025">SUMPRODUCT(MAX(ISNUMBER(SEARCH('Class Rules'!$B$6:$B$85,$E1025))*ISNUMBER(SEARCH('Class Rules'!$C$6:$C$85,$F1025))*'Class Rules'!$A$6:$A$85))</f>
        <v>0</v>
      </c>
      <c r="N1025" s="1" t="str">
        <f t="array" ref="N1025">IF($M1025=0,'Class Rules'!$D$3,INDEX('Class Rules'!$D$6:$D$85,MATCH($M1025,'Class Rules'!$A$6:$A$85,0)))</f>
        <v>Passenger LDV</v>
      </c>
      <c r="O1025" s="1" t="str">
        <f t="array" ref="O1025">IF(SUMPRODUCT(MAX(ISNUMBER(SEARCH(Fuel_Rules!$A$6:$A$30,$E1025))*ISNUMBER(SEARCH(Fuel_Rules!$B$6:$B$30,$F1025))*(Fuel_Rules!$A$6:$A$30&lt;&gt;"")))&gt;0,"Plug-in hybrid",IF($G1025="Diesel","Diesel","Gasoline"))</f>
        <v>Diesel</v>
      </c>
    </row>
    <row r="1026" spans="1:15" ht="15" customHeight="1" x14ac:dyDescent="0.25">
      <c r="A1026" s="1">
        <v>2022</v>
      </c>
      <c r="B1026" s="1" t="s">
        <v>3126</v>
      </c>
      <c r="C1026" s="1" t="s">
        <v>590</v>
      </c>
      <c r="D1026" s="1" t="s">
        <v>3227</v>
      </c>
      <c r="E1026" s="1" t="s">
        <v>588</v>
      </c>
      <c r="F1026" s="1" t="s">
        <v>592</v>
      </c>
      <c r="G1026" s="1" t="s">
        <v>105</v>
      </c>
      <c r="H1026" s="1" t="s">
        <v>298</v>
      </c>
      <c r="I1026" s="1">
        <v>2.2999999999999998</v>
      </c>
      <c r="J1026" s="1">
        <v>2023</v>
      </c>
      <c r="K1026" s="1">
        <v>215181</v>
      </c>
      <c r="L1026" s="1">
        <v>0</v>
      </c>
      <c r="M1026" s="1">
        <f t="array" ref="M1026">SUMPRODUCT(MAX(ISNUMBER(SEARCH('Class Rules'!$B$6:$B$85,$E1026))*ISNUMBER(SEARCH('Class Rules'!$C$6:$C$85,$F1026))*'Class Rules'!$A$6:$A$85))</f>
        <v>0</v>
      </c>
      <c r="N1026" s="1" t="str">
        <f t="array" ref="N1026">IF($M1026=0,'Class Rules'!$D$3,INDEX('Class Rules'!$D$6:$D$85,MATCH($M1026,'Class Rules'!$A$6:$A$85,0)))</f>
        <v>Passenger LDV</v>
      </c>
      <c r="O1026" s="1" t="str">
        <f t="array" ref="O1026">IF(SUMPRODUCT(MAX(ISNUMBER(SEARCH(Fuel_Rules!$A$6:$A$30,$E1026))*ISNUMBER(SEARCH(Fuel_Rules!$B$6:$B$30,$F1026))*(Fuel_Rules!$A$6:$A$30&lt;&gt;"")))&gt;0,"Plug-in hybrid",IF($G1026="Diesel","Diesel","Gasoline"))</f>
        <v>Diesel</v>
      </c>
    </row>
    <row r="1027" spans="1:15" ht="15" customHeight="1" x14ac:dyDescent="0.25">
      <c r="A1027" s="1">
        <v>2022</v>
      </c>
      <c r="B1027" s="1" t="s">
        <v>3126</v>
      </c>
      <c r="C1027" s="1" t="s">
        <v>593</v>
      </c>
      <c r="D1027" s="1" t="s">
        <v>3228</v>
      </c>
      <c r="E1027" s="1" t="s">
        <v>595</v>
      </c>
      <c r="F1027" s="1" t="s">
        <v>596</v>
      </c>
      <c r="G1027" s="1" t="s">
        <v>103</v>
      </c>
      <c r="H1027" s="1" t="s">
        <v>298</v>
      </c>
      <c r="I1027" s="1">
        <v>1.5</v>
      </c>
      <c r="J1027" s="1">
        <v>2023</v>
      </c>
      <c r="K1027" s="1">
        <v>85445</v>
      </c>
      <c r="L1027" s="1">
        <v>0</v>
      </c>
      <c r="M1027" s="1">
        <f t="array" ref="M1027">SUMPRODUCT(MAX(ISNUMBER(SEARCH('Class Rules'!$B$6:$B$85,$E1027))*ISNUMBER(SEARCH('Class Rules'!$C$6:$C$85,$F1027))*'Class Rules'!$A$6:$A$85))</f>
        <v>0</v>
      </c>
      <c r="N1027" s="1" t="str">
        <f t="array" ref="N1027">IF($M1027=0,'Class Rules'!$D$3,INDEX('Class Rules'!$D$6:$D$85,MATCH($M1027,'Class Rules'!$A$6:$A$85,0)))</f>
        <v>Passenger LDV</v>
      </c>
      <c r="O1027" s="1" t="str">
        <f t="array" ref="O1027">IF(SUMPRODUCT(MAX(ISNUMBER(SEARCH(Fuel_Rules!$A$6:$A$30,$E1027))*ISNUMBER(SEARCH(Fuel_Rules!$B$6:$B$30,$F1027))*(Fuel_Rules!$A$6:$A$30&lt;&gt;"")))&gt;0,"Plug-in hybrid",IF($G1027="Diesel","Diesel","Gasoline"))</f>
        <v>Gasoline</v>
      </c>
    </row>
    <row r="1028" spans="1:15" ht="15" customHeight="1" x14ac:dyDescent="0.25">
      <c r="A1028" s="1">
        <v>2022</v>
      </c>
      <c r="B1028" s="1" t="s">
        <v>3126</v>
      </c>
      <c r="C1028" s="1" t="s">
        <v>597</v>
      </c>
      <c r="D1028" s="1" t="s">
        <v>3229</v>
      </c>
      <c r="E1028" s="1" t="s">
        <v>595</v>
      </c>
      <c r="F1028" s="1" t="s">
        <v>599</v>
      </c>
      <c r="G1028" s="1" t="s">
        <v>103</v>
      </c>
      <c r="H1028" s="1" t="s">
        <v>437</v>
      </c>
      <c r="I1028" s="1">
        <v>1.5</v>
      </c>
      <c r="J1028" s="1">
        <v>2023</v>
      </c>
      <c r="K1028" s="1">
        <v>97795</v>
      </c>
      <c r="L1028" s="1">
        <v>0</v>
      </c>
      <c r="M1028" s="1">
        <f t="array" ref="M1028">SUMPRODUCT(MAX(ISNUMBER(SEARCH('Class Rules'!$B$6:$B$85,$E1028))*ISNUMBER(SEARCH('Class Rules'!$C$6:$C$85,$F1028))*'Class Rules'!$A$6:$A$85))</f>
        <v>0</v>
      </c>
      <c r="N1028" s="1" t="str">
        <f t="array" ref="N1028">IF($M1028=0,'Class Rules'!$D$3,INDEX('Class Rules'!$D$6:$D$85,MATCH($M1028,'Class Rules'!$A$6:$A$85,0)))</f>
        <v>Passenger LDV</v>
      </c>
      <c r="O1028" s="1" t="str">
        <f t="array" ref="O1028">IF(SUMPRODUCT(MAX(ISNUMBER(SEARCH(Fuel_Rules!$A$6:$A$30,$E1028))*ISNUMBER(SEARCH(Fuel_Rules!$B$6:$B$30,$F1028))*(Fuel_Rules!$A$6:$A$30&lt;&gt;"")))&gt;0,"Plug-in hybrid",IF($G1028="Diesel","Diesel","Gasoline"))</f>
        <v>Gasoline</v>
      </c>
    </row>
    <row r="1029" spans="1:15" ht="15" customHeight="1" x14ac:dyDescent="0.25">
      <c r="A1029" s="1">
        <v>2022</v>
      </c>
      <c r="B1029" s="1" t="s">
        <v>3126</v>
      </c>
      <c r="C1029" s="1" t="s">
        <v>600</v>
      </c>
      <c r="D1029" s="1" t="s">
        <v>3230</v>
      </c>
      <c r="E1029" s="1" t="s">
        <v>595</v>
      </c>
      <c r="F1029" s="1" t="s">
        <v>602</v>
      </c>
      <c r="G1029" s="1" t="s">
        <v>103</v>
      </c>
      <c r="H1029" s="1" t="s">
        <v>437</v>
      </c>
      <c r="I1029" s="1">
        <v>1.5</v>
      </c>
      <c r="J1029" s="1">
        <v>2023</v>
      </c>
      <c r="K1029" s="1">
        <v>91761</v>
      </c>
      <c r="L1029" s="1">
        <v>0</v>
      </c>
      <c r="M1029" s="1">
        <f t="array" ref="M1029">SUMPRODUCT(MAX(ISNUMBER(SEARCH('Class Rules'!$B$6:$B$85,$E1029))*ISNUMBER(SEARCH('Class Rules'!$C$6:$C$85,$F1029))*'Class Rules'!$A$6:$A$85))</f>
        <v>0</v>
      </c>
      <c r="N1029" s="1" t="str">
        <f t="array" ref="N1029">IF($M1029=0,'Class Rules'!$D$3,INDEX('Class Rules'!$D$6:$D$85,MATCH($M1029,'Class Rules'!$A$6:$A$85,0)))</f>
        <v>Passenger LDV</v>
      </c>
      <c r="O1029" s="1" t="str">
        <f t="array" ref="O1029">IF(SUMPRODUCT(MAX(ISNUMBER(SEARCH(Fuel_Rules!$A$6:$A$30,$E1029))*ISNUMBER(SEARCH(Fuel_Rules!$B$6:$B$30,$F1029))*(Fuel_Rules!$A$6:$A$30&lt;&gt;"")))&gt;0,"Plug-in hybrid",IF($G1029="Diesel","Diesel","Gasoline"))</f>
        <v>Gasoline</v>
      </c>
    </row>
    <row r="1030" spans="1:15" ht="15" customHeight="1" x14ac:dyDescent="0.25">
      <c r="A1030" s="1">
        <v>2022</v>
      </c>
      <c r="B1030" s="1" t="s">
        <v>3126</v>
      </c>
      <c r="C1030" s="1" t="s">
        <v>603</v>
      </c>
      <c r="D1030" s="1" t="s">
        <v>3231</v>
      </c>
      <c r="E1030" s="1" t="s">
        <v>595</v>
      </c>
      <c r="F1030" s="1" t="s">
        <v>605</v>
      </c>
      <c r="G1030" s="1" t="s">
        <v>103</v>
      </c>
      <c r="H1030" s="1" t="s">
        <v>437</v>
      </c>
      <c r="I1030" s="1">
        <v>1.5</v>
      </c>
      <c r="J1030" s="1">
        <v>2023</v>
      </c>
      <c r="K1030" s="1">
        <v>138330</v>
      </c>
      <c r="L1030" s="1">
        <v>0</v>
      </c>
      <c r="M1030" s="1">
        <f t="array" ref="M1030">SUMPRODUCT(MAX(ISNUMBER(SEARCH('Class Rules'!$B$6:$B$85,$E1030))*ISNUMBER(SEARCH('Class Rules'!$C$6:$C$85,$F1030))*'Class Rules'!$A$6:$A$85))</f>
        <v>0</v>
      </c>
      <c r="N1030" s="1" t="str">
        <f t="array" ref="N1030">IF($M1030=0,'Class Rules'!$D$3,INDEX('Class Rules'!$D$6:$D$85,MATCH($M1030,'Class Rules'!$A$6:$A$85,0)))</f>
        <v>Passenger LDV</v>
      </c>
      <c r="O1030" s="1" t="str">
        <f t="array" ref="O1030">IF(SUMPRODUCT(MAX(ISNUMBER(SEARCH(Fuel_Rules!$A$6:$A$30,$E1030))*ISNUMBER(SEARCH(Fuel_Rules!$B$6:$B$30,$F1030))*(Fuel_Rules!$A$6:$A$30&lt;&gt;"")))&gt;0,"Plug-in hybrid",IF($G1030="Diesel","Diesel","Gasoline"))</f>
        <v>Gasoline</v>
      </c>
    </row>
    <row r="1031" spans="1:15" ht="15" customHeight="1" x14ac:dyDescent="0.25">
      <c r="A1031" s="1">
        <v>2022</v>
      </c>
      <c r="B1031" s="1" t="s">
        <v>3126</v>
      </c>
      <c r="C1031" s="1" t="s">
        <v>606</v>
      </c>
      <c r="D1031" s="1" t="s">
        <v>3232</v>
      </c>
      <c r="E1031" s="1" t="s">
        <v>595</v>
      </c>
      <c r="F1031" s="1" t="s">
        <v>608</v>
      </c>
      <c r="G1031" s="1" t="s">
        <v>103</v>
      </c>
      <c r="H1031" s="1" t="s">
        <v>437</v>
      </c>
      <c r="I1031" s="1">
        <v>1.5</v>
      </c>
      <c r="J1031" s="1">
        <v>2023</v>
      </c>
      <c r="K1031" s="1">
        <v>108994</v>
      </c>
      <c r="L1031" s="1">
        <v>0</v>
      </c>
      <c r="M1031" s="1">
        <f t="array" ref="M1031">SUMPRODUCT(MAX(ISNUMBER(SEARCH('Class Rules'!$B$6:$B$85,$E1031))*ISNUMBER(SEARCH('Class Rules'!$C$6:$C$85,$F1031))*'Class Rules'!$A$6:$A$85))</f>
        <v>0</v>
      </c>
      <c r="N1031" s="1" t="str">
        <f t="array" ref="N1031">IF($M1031=0,'Class Rules'!$D$3,INDEX('Class Rules'!$D$6:$D$85,MATCH($M1031,'Class Rules'!$A$6:$A$85,0)))</f>
        <v>Passenger LDV</v>
      </c>
      <c r="O1031" s="1" t="str">
        <f t="array" ref="O1031">IF(SUMPRODUCT(MAX(ISNUMBER(SEARCH(Fuel_Rules!$A$6:$A$30,$E1031))*ISNUMBER(SEARCH(Fuel_Rules!$B$6:$B$30,$F1031))*(Fuel_Rules!$A$6:$A$30&lt;&gt;"")))&gt;0,"Plug-in hybrid",IF($G1031="Diesel","Diesel","Gasoline"))</f>
        <v>Gasoline</v>
      </c>
    </row>
    <row r="1032" spans="1:15" ht="15" customHeight="1" x14ac:dyDescent="0.25">
      <c r="A1032" s="1">
        <v>2022</v>
      </c>
      <c r="B1032" s="1" t="s">
        <v>3126</v>
      </c>
      <c r="C1032" s="1" t="s">
        <v>609</v>
      </c>
      <c r="D1032" s="1" t="s">
        <v>3233</v>
      </c>
      <c r="E1032" s="1" t="s">
        <v>595</v>
      </c>
      <c r="F1032" s="1" t="s">
        <v>611</v>
      </c>
      <c r="G1032" s="1" t="s">
        <v>103</v>
      </c>
      <c r="H1032" s="1" t="s">
        <v>437</v>
      </c>
      <c r="I1032" s="1">
        <v>1.5</v>
      </c>
      <c r="J1032" s="1">
        <v>2023</v>
      </c>
      <c r="K1032" s="1">
        <v>155330</v>
      </c>
      <c r="L1032" s="1">
        <v>0</v>
      </c>
      <c r="M1032" s="1">
        <f t="array" ref="M1032">SUMPRODUCT(MAX(ISNUMBER(SEARCH('Class Rules'!$B$6:$B$85,$E1032))*ISNUMBER(SEARCH('Class Rules'!$C$6:$C$85,$F1032))*'Class Rules'!$A$6:$A$85))</f>
        <v>0</v>
      </c>
      <c r="N1032" s="1" t="str">
        <f t="array" ref="N1032">IF($M1032=0,'Class Rules'!$D$3,INDEX('Class Rules'!$D$6:$D$85,MATCH($M1032,'Class Rules'!$A$6:$A$85,0)))</f>
        <v>Passenger LDV</v>
      </c>
      <c r="O1032" s="1" t="str">
        <f t="array" ref="O1032">IF(SUMPRODUCT(MAX(ISNUMBER(SEARCH(Fuel_Rules!$A$6:$A$30,$E1032))*ISNUMBER(SEARCH(Fuel_Rules!$B$6:$B$30,$F1032))*(Fuel_Rules!$A$6:$A$30&lt;&gt;"")))&gt;0,"Plug-in hybrid",IF($G1032="Diesel","Diesel","Gasoline"))</f>
        <v>Gasoline</v>
      </c>
    </row>
    <row r="1033" spans="1:15" ht="15" customHeight="1" x14ac:dyDescent="0.25">
      <c r="A1033" s="1">
        <v>2022</v>
      </c>
      <c r="B1033" s="1" t="s">
        <v>3126</v>
      </c>
      <c r="C1033" s="1" t="s">
        <v>612</v>
      </c>
      <c r="D1033" s="1" t="s">
        <v>3234</v>
      </c>
      <c r="E1033" s="1" t="s">
        <v>595</v>
      </c>
      <c r="F1033" s="1" t="s">
        <v>614</v>
      </c>
      <c r="G1033" s="1" t="s">
        <v>103</v>
      </c>
      <c r="H1033" s="1" t="s">
        <v>437</v>
      </c>
      <c r="I1033" s="1">
        <v>1.5</v>
      </c>
      <c r="J1033" s="1">
        <v>2023</v>
      </c>
      <c r="K1033" s="1">
        <v>83065</v>
      </c>
      <c r="L1033" s="1">
        <v>0</v>
      </c>
      <c r="M1033" s="1">
        <f t="array" ref="M1033">SUMPRODUCT(MAX(ISNUMBER(SEARCH('Class Rules'!$B$6:$B$85,$E1033))*ISNUMBER(SEARCH('Class Rules'!$C$6:$C$85,$F1033))*'Class Rules'!$A$6:$A$85))</f>
        <v>0</v>
      </c>
      <c r="N1033" s="1" t="str">
        <f t="array" ref="N1033">IF($M1033=0,'Class Rules'!$D$3,INDEX('Class Rules'!$D$6:$D$85,MATCH($M1033,'Class Rules'!$A$6:$A$85,0)))</f>
        <v>Passenger LDV</v>
      </c>
      <c r="O1033" s="1" t="str">
        <f t="array" ref="O1033">IF(SUMPRODUCT(MAX(ISNUMBER(SEARCH(Fuel_Rules!$A$6:$A$30,$E1033))*ISNUMBER(SEARCH(Fuel_Rules!$B$6:$B$30,$F1033))*(Fuel_Rules!$A$6:$A$30&lt;&gt;"")))&gt;0,"Plug-in hybrid",IF($G1033="Diesel","Diesel","Gasoline"))</f>
        <v>Gasoline</v>
      </c>
    </row>
    <row r="1034" spans="1:15" ht="15" customHeight="1" x14ac:dyDescent="0.25">
      <c r="A1034" s="1">
        <v>2022</v>
      </c>
      <c r="B1034" s="1" t="s">
        <v>3126</v>
      </c>
      <c r="C1034" s="1" t="s">
        <v>615</v>
      </c>
      <c r="D1034" s="1" t="s">
        <v>3235</v>
      </c>
      <c r="E1034" s="1" t="s">
        <v>595</v>
      </c>
      <c r="F1034" s="1" t="s">
        <v>617</v>
      </c>
      <c r="G1034" s="1" t="s">
        <v>103</v>
      </c>
      <c r="H1034" s="1" t="s">
        <v>437</v>
      </c>
      <c r="I1034" s="1">
        <v>1.5</v>
      </c>
      <c r="J1034" s="1">
        <v>2023</v>
      </c>
      <c r="K1034" s="1">
        <v>91455</v>
      </c>
      <c r="L1034" s="1">
        <v>0</v>
      </c>
      <c r="M1034" s="1">
        <f t="array" ref="M1034">SUMPRODUCT(MAX(ISNUMBER(SEARCH('Class Rules'!$B$6:$B$85,$E1034))*ISNUMBER(SEARCH('Class Rules'!$C$6:$C$85,$F1034))*'Class Rules'!$A$6:$A$85))</f>
        <v>0</v>
      </c>
      <c r="N1034" s="1" t="str">
        <f t="array" ref="N1034">IF($M1034=0,'Class Rules'!$D$3,INDEX('Class Rules'!$D$6:$D$85,MATCH($M1034,'Class Rules'!$A$6:$A$85,0)))</f>
        <v>Passenger LDV</v>
      </c>
      <c r="O1034" s="1" t="str">
        <f t="array" ref="O1034">IF(SUMPRODUCT(MAX(ISNUMBER(SEARCH(Fuel_Rules!$A$6:$A$30,$E1034))*ISNUMBER(SEARCH(Fuel_Rules!$B$6:$B$30,$F1034))*(Fuel_Rules!$A$6:$A$30&lt;&gt;"")))&gt;0,"Plug-in hybrid",IF($G1034="Diesel","Diesel","Gasoline"))</f>
        <v>Gasoline</v>
      </c>
    </row>
    <row r="1035" spans="1:15" ht="15" customHeight="1" x14ac:dyDescent="0.25">
      <c r="A1035" s="1">
        <v>2022</v>
      </c>
      <c r="B1035" s="1" t="s">
        <v>3126</v>
      </c>
      <c r="C1035" s="1" t="s">
        <v>618</v>
      </c>
      <c r="D1035" s="1" t="s">
        <v>3236</v>
      </c>
      <c r="E1035" s="1" t="s">
        <v>595</v>
      </c>
      <c r="F1035" s="1" t="s">
        <v>620</v>
      </c>
      <c r="G1035" s="1" t="s">
        <v>103</v>
      </c>
      <c r="H1035" s="1" t="s">
        <v>437</v>
      </c>
      <c r="I1035" s="1">
        <v>1.5</v>
      </c>
      <c r="J1035" s="1">
        <v>2023</v>
      </c>
      <c r="K1035" s="1">
        <v>127778</v>
      </c>
      <c r="L1035" s="1">
        <v>0</v>
      </c>
      <c r="M1035" s="1">
        <f t="array" ref="M1035">SUMPRODUCT(MAX(ISNUMBER(SEARCH('Class Rules'!$B$6:$B$85,$E1035))*ISNUMBER(SEARCH('Class Rules'!$C$6:$C$85,$F1035))*'Class Rules'!$A$6:$A$85))</f>
        <v>0</v>
      </c>
      <c r="N1035" s="1" t="str">
        <f t="array" ref="N1035">IF($M1035=0,'Class Rules'!$D$3,INDEX('Class Rules'!$D$6:$D$85,MATCH($M1035,'Class Rules'!$A$6:$A$85,0)))</f>
        <v>Passenger LDV</v>
      </c>
      <c r="O1035" s="1" t="str">
        <f t="array" ref="O1035">IF(SUMPRODUCT(MAX(ISNUMBER(SEARCH(Fuel_Rules!$A$6:$A$30,$E1035))*ISNUMBER(SEARCH(Fuel_Rules!$B$6:$B$30,$F1035))*(Fuel_Rules!$A$6:$A$30&lt;&gt;"")))&gt;0,"Plug-in hybrid",IF($G1035="Diesel","Diesel","Gasoline"))</f>
        <v>Gasoline</v>
      </c>
    </row>
    <row r="1036" spans="1:15" ht="15" customHeight="1" x14ac:dyDescent="0.25">
      <c r="A1036" s="1">
        <v>2022</v>
      </c>
      <c r="B1036" s="1" t="s">
        <v>3126</v>
      </c>
      <c r="C1036" s="1" t="s">
        <v>621</v>
      </c>
      <c r="D1036" s="1" t="s">
        <v>3237</v>
      </c>
      <c r="E1036" s="1" t="s">
        <v>595</v>
      </c>
      <c r="F1036" s="1" t="s">
        <v>623</v>
      </c>
      <c r="G1036" s="1" t="s">
        <v>103</v>
      </c>
      <c r="H1036" s="1" t="s">
        <v>437</v>
      </c>
      <c r="I1036" s="1">
        <v>1.6</v>
      </c>
      <c r="J1036" s="1">
        <v>2023</v>
      </c>
      <c r="K1036" s="1">
        <v>198330</v>
      </c>
      <c r="L1036" s="1">
        <v>0</v>
      </c>
      <c r="M1036" s="1">
        <f t="array" ref="M1036">SUMPRODUCT(MAX(ISNUMBER(SEARCH('Class Rules'!$B$6:$B$85,$E1036))*ISNUMBER(SEARCH('Class Rules'!$C$6:$C$85,$F1036))*'Class Rules'!$A$6:$A$85))</f>
        <v>0</v>
      </c>
      <c r="N1036" s="1" t="str">
        <f t="array" ref="N1036">IF($M1036=0,'Class Rules'!$D$3,INDEX('Class Rules'!$D$6:$D$85,MATCH($M1036,'Class Rules'!$A$6:$A$85,0)))</f>
        <v>Passenger LDV</v>
      </c>
      <c r="O1036" s="1" t="str">
        <f t="array" ref="O1036">IF(SUMPRODUCT(MAX(ISNUMBER(SEARCH(Fuel_Rules!$A$6:$A$30,$E1036))*ISNUMBER(SEARCH(Fuel_Rules!$B$6:$B$30,$F1036))*(Fuel_Rules!$A$6:$A$30&lt;&gt;"")))&gt;0,"Plug-in hybrid",IF($G1036="Diesel","Diesel","Gasoline"))</f>
        <v>Gasoline</v>
      </c>
    </row>
    <row r="1037" spans="1:15" ht="15" customHeight="1" x14ac:dyDescent="0.25">
      <c r="A1037" s="1">
        <v>2022</v>
      </c>
      <c r="B1037" s="1" t="s">
        <v>3126</v>
      </c>
      <c r="C1037" s="1" t="s">
        <v>624</v>
      </c>
      <c r="D1037" s="1" t="s">
        <v>3238</v>
      </c>
      <c r="E1037" s="1" t="s">
        <v>595</v>
      </c>
      <c r="F1037" s="1" t="s">
        <v>626</v>
      </c>
      <c r="G1037" s="1" t="s">
        <v>103</v>
      </c>
      <c r="H1037" s="1" t="s">
        <v>437</v>
      </c>
      <c r="I1037" s="1">
        <v>1.5</v>
      </c>
      <c r="J1037" s="1">
        <v>2023</v>
      </c>
      <c r="K1037" s="1">
        <v>76811</v>
      </c>
      <c r="L1037" s="1">
        <v>0</v>
      </c>
      <c r="M1037" s="1">
        <f t="array" ref="M1037">SUMPRODUCT(MAX(ISNUMBER(SEARCH('Class Rules'!$B$6:$B$85,$E1037))*ISNUMBER(SEARCH('Class Rules'!$C$6:$C$85,$F1037))*'Class Rules'!$A$6:$A$85))</f>
        <v>0</v>
      </c>
      <c r="N1037" s="1" t="str">
        <f t="array" ref="N1037">IF($M1037=0,'Class Rules'!$D$3,INDEX('Class Rules'!$D$6:$D$85,MATCH($M1037,'Class Rules'!$A$6:$A$85,0)))</f>
        <v>Passenger LDV</v>
      </c>
      <c r="O1037" s="1" t="str">
        <f t="array" ref="O1037">IF(SUMPRODUCT(MAX(ISNUMBER(SEARCH(Fuel_Rules!$A$6:$A$30,$E1037))*ISNUMBER(SEARCH(Fuel_Rules!$B$6:$B$30,$F1037))*(Fuel_Rules!$A$6:$A$30&lt;&gt;"")))&gt;0,"Plug-in hybrid",IF($G1037="Diesel","Diesel","Gasoline"))</f>
        <v>Gasoline</v>
      </c>
    </row>
    <row r="1038" spans="1:15" ht="15" customHeight="1" x14ac:dyDescent="0.25">
      <c r="A1038" s="1">
        <v>2022</v>
      </c>
      <c r="B1038" s="1" t="s">
        <v>3126</v>
      </c>
      <c r="C1038" s="1" t="s">
        <v>627</v>
      </c>
      <c r="D1038" s="1" t="s">
        <v>3239</v>
      </c>
      <c r="E1038" s="1" t="s">
        <v>595</v>
      </c>
      <c r="F1038" s="1" t="s">
        <v>629</v>
      </c>
      <c r="G1038" s="1" t="s">
        <v>103</v>
      </c>
      <c r="H1038" s="1" t="s">
        <v>437</v>
      </c>
      <c r="I1038" s="1">
        <v>1.5</v>
      </c>
      <c r="J1038" s="1">
        <v>2023</v>
      </c>
      <c r="K1038" s="1">
        <v>92950</v>
      </c>
      <c r="L1038" s="1">
        <v>0</v>
      </c>
      <c r="M1038" s="1">
        <f t="array" ref="M1038">SUMPRODUCT(MAX(ISNUMBER(SEARCH('Class Rules'!$B$6:$B$85,$E1038))*ISNUMBER(SEARCH('Class Rules'!$C$6:$C$85,$F1038))*'Class Rules'!$A$6:$A$85))</f>
        <v>0</v>
      </c>
      <c r="N1038" s="1" t="str">
        <f t="array" ref="N1038">IF($M1038=0,'Class Rules'!$D$3,INDEX('Class Rules'!$D$6:$D$85,MATCH($M1038,'Class Rules'!$A$6:$A$85,0)))</f>
        <v>Passenger LDV</v>
      </c>
      <c r="O1038" s="1" t="str">
        <f t="array" ref="O1038">IF(SUMPRODUCT(MAX(ISNUMBER(SEARCH(Fuel_Rules!$A$6:$A$30,$E1038))*ISNUMBER(SEARCH(Fuel_Rules!$B$6:$B$30,$F1038))*(Fuel_Rules!$A$6:$A$30&lt;&gt;"")))&gt;0,"Plug-in hybrid",IF($G1038="Diesel","Diesel","Gasoline"))</f>
        <v>Gasoline</v>
      </c>
    </row>
    <row r="1039" spans="1:15" ht="15" customHeight="1" x14ac:dyDescent="0.25">
      <c r="A1039" s="1">
        <v>2022</v>
      </c>
      <c r="B1039" s="1" t="s">
        <v>3126</v>
      </c>
      <c r="C1039" s="1" t="s">
        <v>630</v>
      </c>
      <c r="D1039" s="1" t="s">
        <v>3240</v>
      </c>
      <c r="E1039" s="1" t="s">
        <v>595</v>
      </c>
      <c r="F1039" s="1" t="s">
        <v>632</v>
      </c>
      <c r="G1039" s="1" t="s">
        <v>103</v>
      </c>
      <c r="H1039" s="1" t="s">
        <v>437</v>
      </c>
      <c r="I1039" s="1">
        <v>1.5</v>
      </c>
      <c r="J1039" s="1">
        <v>2023</v>
      </c>
      <c r="K1039" s="1">
        <v>80784</v>
      </c>
      <c r="L1039" s="1">
        <v>0</v>
      </c>
      <c r="M1039" s="1">
        <f t="array" ref="M1039">SUMPRODUCT(MAX(ISNUMBER(SEARCH('Class Rules'!$B$6:$B$85,$E1039))*ISNUMBER(SEARCH('Class Rules'!$C$6:$C$85,$F1039))*'Class Rules'!$A$6:$A$85))</f>
        <v>0</v>
      </c>
      <c r="N1039" s="1" t="str">
        <f t="array" ref="N1039">IF($M1039=0,'Class Rules'!$D$3,INDEX('Class Rules'!$D$6:$D$85,MATCH($M1039,'Class Rules'!$A$6:$A$85,0)))</f>
        <v>Passenger LDV</v>
      </c>
      <c r="O1039" s="1" t="str">
        <f t="array" ref="O1039">IF(SUMPRODUCT(MAX(ISNUMBER(SEARCH(Fuel_Rules!$A$6:$A$30,$E1039))*ISNUMBER(SEARCH(Fuel_Rules!$B$6:$B$30,$F1039))*(Fuel_Rules!$A$6:$A$30&lt;&gt;"")))&gt;0,"Plug-in hybrid",IF($G1039="Diesel","Diesel","Gasoline"))</f>
        <v>Gasoline</v>
      </c>
    </row>
    <row r="1040" spans="1:15" ht="15" customHeight="1" x14ac:dyDescent="0.25">
      <c r="A1040" s="1">
        <v>2022</v>
      </c>
      <c r="B1040" s="1" t="s">
        <v>3126</v>
      </c>
      <c r="C1040" s="1" t="s">
        <v>633</v>
      </c>
      <c r="D1040" s="1" t="s">
        <v>3241</v>
      </c>
      <c r="E1040" s="1" t="s">
        <v>595</v>
      </c>
      <c r="F1040" s="1" t="s">
        <v>635</v>
      </c>
      <c r="G1040" s="1" t="s">
        <v>103</v>
      </c>
      <c r="H1040" s="1" t="s">
        <v>437</v>
      </c>
      <c r="I1040" s="1">
        <v>1</v>
      </c>
      <c r="J1040" s="1">
        <v>2023</v>
      </c>
      <c r="K1040" s="1">
        <v>102778</v>
      </c>
      <c r="L1040" s="1">
        <v>0</v>
      </c>
      <c r="M1040" s="1">
        <f t="array" ref="M1040">SUMPRODUCT(MAX(ISNUMBER(SEARCH('Class Rules'!$B$6:$B$85,$E1040))*ISNUMBER(SEARCH('Class Rules'!$C$6:$C$85,$F1040))*'Class Rules'!$A$6:$A$85))</f>
        <v>0</v>
      </c>
      <c r="N1040" s="1" t="str">
        <f t="array" ref="N1040">IF($M1040=0,'Class Rules'!$D$3,INDEX('Class Rules'!$D$6:$D$85,MATCH($M1040,'Class Rules'!$A$6:$A$85,0)))</f>
        <v>Passenger LDV</v>
      </c>
      <c r="O1040" s="1" t="str">
        <f t="array" ref="O1040">IF(SUMPRODUCT(MAX(ISNUMBER(SEARCH(Fuel_Rules!$A$6:$A$30,$E1040))*ISNUMBER(SEARCH(Fuel_Rules!$B$6:$B$30,$F1040))*(Fuel_Rules!$A$6:$A$30&lt;&gt;"")))&gt;0,"Plug-in hybrid",IF($G1040="Diesel","Diesel","Gasoline"))</f>
        <v>Gasoline</v>
      </c>
    </row>
    <row r="1041" spans="1:15" ht="15" customHeight="1" x14ac:dyDescent="0.25">
      <c r="A1041" s="1">
        <v>2022</v>
      </c>
      <c r="B1041" s="1" t="s">
        <v>3126</v>
      </c>
      <c r="C1041" s="1" t="s">
        <v>636</v>
      </c>
      <c r="D1041" s="1" t="s">
        <v>3242</v>
      </c>
      <c r="E1041" s="1" t="s">
        <v>595</v>
      </c>
      <c r="F1041" s="1" t="s">
        <v>638</v>
      </c>
      <c r="G1041" s="1" t="s">
        <v>103</v>
      </c>
      <c r="H1041" s="1" t="s">
        <v>437</v>
      </c>
      <c r="I1041" s="1">
        <v>1</v>
      </c>
      <c r="J1041" s="1">
        <v>2023</v>
      </c>
      <c r="K1041" s="1">
        <v>110445</v>
      </c>
      <c r="L1041" s="1">
        <v>0</v>
      </c>
      <c r="M1041" s="1">
        <f t="array" ref="M1041">SUMPRODUCT(MAX(ISNUMBER(SEARCH('Class Rules'!$B$6:$B$85,$E1041))*ISNUMBER(SEARCH('Class Rules'!$C$6:$C$85,$F1041))*'Class Rules'!$A$6:$A$85))</f>
        <v>0</v>
      </c>
      <c r="N1041" s="1" t="str">
        <f t="array" ref="N1041">IF($M1041=0,'Class Rules'!$D$3,INDEX('Class Rules'!$D$6:$D$85,MATCH($M1041,'Class Rules'!$A$6:$A$85,0)))</f>
        <v>Passenger LDV</v>
      </c>
      <c r="O1041" s="1" t="str">
        <f t="array" ref="O1041">IF(SUMPRODUCT(MAX(ISNUMBER(SEARCH(Fuel_Rules!$A$6:$A$30,$E1041))*ISNUMBER(SEARCH(Fuel_Rules!$B$6:$B$30,$F1041))*(Fuel_Rules!$A$6:$A$30&lt;&gt;"")))&gt;0,"Plug-in hybrid",IF($G1041="Diesel","Diesel","Gasoline"))</f>
        <v>Gasoline</v>
      </c>
    </row>
    <row r="1042" spans="1:15" ht="15" customHeight="1" x14ac:dyDescent="0.25">
      <c r="A1042" s="1">
        <v>2022</v>
      </c>
      <c r="B1042" s="1" t="s">
        <v>3126</v>
      </c>
      <c r="C1042" s="1" t="s">
        <v>639</v>
      </c>
      <c r="D1042" s="1" t="s">
        <v>3243</v>
      </c>
      <c r="E1042" s="1" t="s">
        <v>595</v>
      </c>
      <c r="F1042" s="1" t="s">
        <v>641</v>
      </c>
      <c r="G1042" s="1" t="s">
        <v>103</v>
      </c>
      <c r="H1042" s="1" t="s">
        <v>437</v>
      </c>
      <c r="I1042" s="1">
        <v>1.5</v>
      </c>
      <c r="J1042" s="1">
        <v>2023</v>
      </c>
      <c r="K1042" s="1">
        <v>141778</v>
      </c>
      <c r="L1042" s="1">
        <v>0</v>
      </c>
      <c r="M1042" s="1">
        <f t="array" ref="M1042">SUMPRODUCT(MAX(ISNUMBER(SEARCH('Class Rules'!$B$6:$B$85,$E1042))*ISNUMBER(SEARCH('Class Rules'!$C$6:$C$85,$F1042))*'Class Rules'!$A$6:$A$85))</f>
        <v>0</v>
      </c>
      <c r="N1042" s="1" t="str">
        <f t="array" ref="N1042">IF($M1042=0,'Class Rules'!$D$3,INDEX('Class Rules'!$D$6:$D$85,MATCH($M1042,'Class Rules'!$A$6:$A$85,0)))</f>
        <v>Passenger LDV</v>
      </c>
      <c r="O1042" s="1" t="str">
        <f t="array" ref="O1042">IF(SUMPRODUCT(MAX(ISNUMBER(SEARCH(Fuel_Rules!$A$6:$A$30,$E1042))*ISNUMBER(SEARCH(Fuel_Rules!$B$6:$B$30,$F1042))*(Fuel_Rules!$A$6:$A$30&lt;&gt;"")))&gt;0,"Plug-in hybrid",IF($G1042="Diesel","Diesel","Gasoline"))</f>
        <v>Gasoline</v>
      </c>
    </row>
    <row r="1043" spans="1:15" ht="15" customHeight="1" x14ac:dyDescent="0.25">
      <c r="A1043" s="1">
        <v>2022</v>
      </c>
      <c r="B1043" s="1" t="s">
        <v>3126</v>
      </c>
      <c r="C1043" s="1" t="s">
        <v>642</v>
      </c>
      <c r="D1043" s="1" t="s">
        <v>3244</v>
      </c>
      <c r="E1043" s="1" t="s">
        <v>595</v>
      </c>
      <c r="F1043" s="1" t="s">
        <v>644</v>
      </c>
      <c r="G1043" s="1" t="s">
        <v>103</v>
      </c>
      <c r="H1043" s="1" t="s">
        <v>437</v>
      </c>
      <c r="I1043" s="1">
        <v>1.6</v>
      </c>
      <c r="J1043" s="1">
        <v>2023</v>
      </c>
      <c r="K1043" s="1">
        <v>189572</v>
      </c>
      <c r="L1043" s="1">
        <v>0</v>
      </c>
      <c r="M1043" s="1">
        <f t="array" ref="M1043">SUMPRODUCT(MAX(ISNUMBER(SEARCH('Class Rules'!$B$6:$B$85,$E1043))*ISNUMBER(SEARCH('Class Rules'!$C$6:$C$85,$F1043))*'Class Rules'!$A$6:$A$85))</f>
        <v>0</v>
      </c>
      <c r="N1043" s="1" t="str">
        <f t="array" ref="N1043">IF($M1043=0,'Class Rules'!$D$3,INDEX('Class Rules'!$D$6:$D$85,MATCH($M1043,'Class Rules'!$A$6:$A$85,0)))</f>
        <v>Passenger LDV</v>
      </c>
      <c r="O1043" s="1" t="str">
        <f t="array" ref="O1043">IF(SUMPRODUCT(MAX(ISNUMBER(SEARCH(Fuel_Rules!$A$6:$A$30,$E1043))*ISNUMBER(SEARCH(Fuel_Rules!$B$6:$B$30,$F1043))*(Fuel_Rules!$A$6:$A$30&lt;&gt;"")))&gt;0,"Plug-in hybrid",IF($G1043="Diesel","Diesel","Gasoline"))</f>
        <v>Gasoline</v>
      </c>
    </row>
    <row r="1044" spans="1:15" ht="15" customHeight="1" x14ac:dyDescent="0.25">
      <c r="A1044" s="1">
        <v>2022</v>
      </c>
      <c r="B1044" s="1" t="s">
        <v>3126</v>
      </c>
      <c r="C1044" s="1" t="s">
        <v>642</v>
      </c>
      <c r="D1044" s="1" t="s">
        <v>3245</v>
      </c>
      <c r="E1044" s="1" t="s">
        <v>595</v>
      </c>
      <c r="F1044" s="1" t="s">
        <v>644</v>
      </c>
      <c r="G1044" s="1" t="s">
        <v>103</v>
      </c>
      <c r="H1044" s="1" t="s">
        <v>437</v>
      </c>
      <c r="I1044" s="1">
        <v>1.6</v>
      </c>
      <c r="J1044" s="1">
        <v>2023</v>
      </c>
      <c r="K1044" s="1">
        <v>176301</v>
      </c>
      <c r="L1044" s="1">
        <v>0</v>
      </c>
      <c r="M1044" s="1">
        <f t="array" ref="M1044">SUMPRODUCT(MAX(ISNUMBER(SEARCH('Class Rules'!$B$6:$B$85,$E1044))*ISNUMBER(SEARCH('Class Rules'!$C$6:$C$85,$F1044))*'Class Rules'!$A$6:$A$85))</f>
        <v>0</v>
      </c>
      <c r="N1044" s="1" t="str">
        <f t="array" ref="N1044">IF($M1044=0,'Class Rules'!$D$3,INDEX('Class Rules'!$D$6:$D$85,MATCH($M1044,'Class Rules'!$A$6:$A$85,0)))</f>
        <v>Passenger LDV</v>
      </c>
      <c r="O1044" s="1" t="str">
        <f t="array" ref="O1044">IF(SUMPRODUCT(MAX(ISNUMBER(SEARCH(Fuel_Rules!$A$6:$A$30,$E1044))*ISNUMBER(SEARCH(Fuel_Rules!$B$6:$B$30,$F1044))*(Fuel_Rules!$A$6:$A$30&lt;&gt;"")))&gt;0,"Plug-in hybrid",IF($G1044="Diesel","Diesel","Gasoline"))</f>
        <v>Gasoline</v>
      </c>
    </row>
    <row r="1045" spans="1:15" ht="15" customHeight="1" x14ac:dyDescent="0.25">
      <c r="A1045" s="1">
        <v>2022</v>
      </c>
      <c r="B1045" s="1" t="s">
        <v>3126</v>
      </c>
      <c r="C1045" s="1" t="s">
        <v>645</v>
      </c>
      <c r="D1045" s="1" t="s">
        <v>3246</v>
      </c>
      <c r="E1045" s="1" t="s">
        <v>647</v>
      </c>
      <c r="F1045" s="1" t="s">
        <v>648</v>
      </c>
      <c r="G1045" s="1" t="s">
        <v>103</v>
      </c>
      <c r="H1045" s="1" t="s">
        <v>298</v>
      </c>
      <c r="I1045" s="1">
        <v>1.4</v>
      </c>
      <c r="J1045" s="1">
        <v>2023</v>
      </c>
      <c r="K1045" s="1">
        <v>79487</v>
      </c>
      <c r="L1045" s="1">
        <v>0</v>
      </c>
      <c r="M1045" s="1">
        <f t="array" ref="M1045">SUMPRODUCT(MAX(ISNUMBER(SEARCH('Class Rules'!$B$6:$B$85,$E1045))*ISNUMBER(SEARCH('Class Rules'!$C$6:$C$85,$F1045))*'Class Rules'!$A$6:$A$85))</f>
        <v>0</v>
      </c>
      <c r="N1045" s="1" t="str">
        <f t="array" ref="N1045">IF($M1045=0,'Class Rules'!$D$3,INDEX('Class Rules'!$D$6:$D$85,MATCH($M1045,'Class Rules'!$A$6:$A$85,0)))</f>
        <v>Passenger LDV</v>
      </c>
      <c r="O1045" s="1" t="str">
        <f t="array" ref="O1045">IF(SUMPRODUCT(MAX(ISNUMBER(SEARCH(Fuel_Rules!$A$6:$A$30,$E1045))*ISNUMBER(SEARCH(Fuel_Rules!$B$6:$B$30,$F1045))*(Fuel_Rules!$A$6:$A$30&lt;&gt;"")))&gt;0,"Plug-in hybrid",IF($G1045="Diesel","Diesel","Gasoline"))</f>
        <v>Gasoline</v>
      </c>
    </row>
    <row r="1046" spans="1:15" ht="15" customHeight="1" x14ac:dyDescent="0.25">
      <c r="A1046" s="1">
        <v>2022</v>
      </c>
      <c r="B1046" s="1" t="s">
        <v>3126</v>
      </c>
      <c r="C1046" s="1" t="s">
        <v>649</v>
      </c>
      <c r="D1046" s="1" t="s">
        <v>3247</v>
      </c>
      <c r="E1046" s="1" t="s">
        <v>647</v>
      </c>
      <c r="F1046" s="1" t="s">
        <v>651</v>
      </c>
      <c r="G1046" s="1" t="s">
        <v>103</v>
      </c>
      <c r="H1046" s="1" t="s">
        <v>298</v>
      </c>
      <c r="I1046" s="1">
        <v>6.2</v>
      </c>
      <c r="J1046" s="1">
        <v>2023</v>
      </c>
      <c r="K1046" s="1">
        <v>410395</v>
      </c>
      <c r="L1046" s="1">
        <v>0</v>
      </c>
      <c r="M1046" s="1">
        <f t="array" ref="M1046">SUMPRODUCT(MAX(ISNUMBER(SEARCH('Class Rules'!$B$6:$B$85,$E1046))*ISNUMBER(SEARCH('Class Rules'!$C$6:$C$85,$F1046))*'Class Rules'!$A$6:$A$85))</f>
        <v>0</v>
      </c>
      <c r="N1046" s="1" t="str">
        <f t="array" ref="N1046">IF($M1046=0,'Class Rules'!$D$3,INDEX('Class Rules'!$D$6:$D$85,MATCH($M1046,'Class Rules'!$A$6:$A$85,0)))</f>
        <v>Passenger LDV</v>
      </c>
      <c r="O1046" s="1" t="str">
        <f t="array" ref="O1046">IF(SUMPRODUCT(MAX(ISNUMBER(SEARCH(Fuel_Rules!$A$6:$A$30,$E1046))*ISNUMBER(SEARCH(Fuel_Rules!$B$6:$B$30,$F1046))*(Fuel_Rules!$A$6:$A$30&lt;&gt;"")))&gt;0,"Plug-in hybrid",IF($G1046="Diesel","Diesel","Gasoline"))</f>
        <v>Gasoline</v>
      </c>
    </row>
    <row r="1047" spans="1:15" ht="15" customHeight="1" x14ac:dyDescent="0.25">
      <c r="A1047" s="1">
        <v>2022</v>
      </c>
      <c r="B1047" s="1" t="s">
        <v>3126</v>
      </c>
      <c r="C1047" s="1" t="s">
        <v>652</v>
      </c>
      <c r="D1047" s="1" t="s">
        <v>3248</v>
      </c>
      <c r="E1047" s="1" t="s">
        <v>647</v>
      </c>
      <c r="F1047" s="1" t="s">
        <v>654</v>
      </c>
      <c r="G1047" s="1" t="s">
        <v>105</v>
      </c>
      <c r="H1047" s="1" t="s">
        <v>298</v>
      </c>
      <c r="I1047" s="1">
        <v>2.8</v>
      </c>
      <c r="J1047" s="1">
        <v>2023</v>
      </c>
      <c r="K1047" s="1">
        <v>222913</v>
      </c>
      <c r="L1047" s="1">
        <v>0</v>
      </c>
      <c r="M1047" s="1">
        <f t="array" ref="M1047">SUMPRODUCT(MAX(ISNUMBER(SEARCH('Class Rules'!$B$6:$B$85,$E1047))*ISNUMBER(SEARCH('Class Rules'!$C$6:$C$85,$F1047))*'Class Rules'!$A$6:$A$85))</f>
        <v>15</v>
      </c>
      <c r="N1047" s="1" t="str">
        <f t="array" ref="N1047">IF($M1047=0,'Class Rules'!$D$3,INDEX('Class Rules'!$D$6:$D$85,MATCH($M1047,'Class Rules'!$A$6:$A$85,0)))</f>
        <v>Freight LDV</v>
      </c>
      <c r="O1047" s="1" t="str">
        <f t="array" ref="O1047">IF(SUMPRODUCT(MAX(ISNUMBER(SEARCH(Fuel_Rules!$A$6:$A$30,$E1047))*ISNUMBER(SEARCH(Fuel_Rules!$B$6:$B$30,$F1047))*(Fuel_Rules!$A$6:$A$30&lt;&gt;"")))&gt;0,"Plug-in hybrid",IF($G1047="Diesel","Diesel","Gasoline"))</f>
        <v>Diesel</v>
      </c>
    </row>
    <row r="1048" spans="1:15" ht="15" customHeight="1" x14ac:dyDescent="0.25">
      <c r="A1048" s="1">
        <v>2022</v>
      </c>
      <c r="B1048" s="1" t="s">
        <v>3126</v>
      </c>
      <c r="C1048" s="1" t="s">
        <v>655</v>
      </c>
      <c r="D1048" s="1" t="s">
        <v>3249</v>
      </c>
      <c r="E1048" s="1" t="s">
        <v>647</v>
      </c>
      <c r="F1048" s="1" t="s">
        <v>657</v>
      </c>
      <c r="G1048" s="1" t="s">
        <v>105</v>
      </c>
      <c r="H1048" s="1" t="s">
        <v>298</v>
      </c>
      <c r="I1048" s="1">
        <v>2.8</v>
      </c>
      <c r="J1048" s="1">
        <v>2023</v>
      </c>
      <c r="K1048" s="1">
        <v>182545</v>
      </c>
      <c r="L1048" s="1">
        <v>0</v>
      </c>
      <c r="M1048" s="1">
        <f t="array" ref="M1048">SUMPRODUCT(MAX(ISNUMBER(SEARCH('Class Rules'!$B$6:$B$85,$E1048))*ISNUMBER(SEARCH('Class Rules'!$C$6:$C$85,$F1048))*'Class Rules'!$A$6:$A$85))</f>
        <v>15</v>
      </c>
      <c r="N1048" s="1" t="str">
        <f t="array" ref="N1048">IF($M1048=0,'Class Rules'!$D$3,INDEX('Class Rules'!$D$6:$D$85,MATCH($M1048,'Class Rules'!$A$6:$A$85,0)))</f>
        <v>Freight LDV</v>
      </c>
      <c r="O1048" s="1" t="str">
        <f t="array" ref="O1048">IF(SUMPRODUCT(MAX(ISNUMBER(SEARCH(Fuel_Rules!$A$6:$A$30,$E1048))*ISNUMBER(SEARCH(Fuel_Rules!$B$6:$B$30,$F1048))*(Fuel_Rules!$A$6:$A$30&lt;&gt;"")))&gt;0,"Plug-in hybrid",IF($G1048="Diesel","Diesel","Gasoline"))</f>
        <v>Diesel</v>
      </c>
    </row>
    <row r="1049" spans="1:15" ht="15" customHeight="1" x14ac:dyDescent="0.25">
      <c r="A1049" s="1">
        <v>2022</v>
      </c>
      <c r="B1049" s="1" t="s">
        <v>3126</v>
      </c>
      <c r="C1049" s="1" t="s">
        <v>658</v>
      </c>
      <c r="D1049" s="1" t="s">
        <v>3250</v>
      </c>
      <c r="E1049" s="1" t="s">
        <v>647</v>
      </c>
      <c r="F1049" s="1" t="s">
        <v>660</v>
      </c>
      <c r="G1049" s="1" t="s">
        <v>105</v>
      </c>
      <c r="H1049" s="1" t="s">
        <v>437</v>
      </c>
      <c r="I1049" s="1">
        <v>2.8</v>
      </c>
      <c r="J1049" s="1">
        <v>2023</v>
      </c>
      <c r="K1049" s="1">
        <v>254930</v>
      </c>
      <c r="L1049" s="1">
        <v>0</v>
      </c>
      <c r="M1049" s="1">
        <f t="array" ref="M1049">SUMPRODUCT(MAX(ISNUMBER(SEARCH('Class Rules'!$B$6:$B$85,$E1049))*ISNUMBER(SEARCH('Class Rules'!$C$6:$C$85,$F1049))*'Class Rules'!$A$6:$A$85))</f>
        <v>15</v>
      </c>
      <c r="N1049" s="1" t="str">
        <f t="array" ref="N1049">IF($M1049=0,'Class Rules'!$D$3,INDEX('Class Rules'!$D$6:$D$85,MATCH($M1049,'Class Rules'!$A$6:$A$85,0)))</f>
        <v>Freight LDV</v>
      </c>
      <c r="O1049" s="1" t="str">
        <f t="array" ref="O1049">IF(SUMPRODUCT(MAX(ISNUMBER(SEARCH(Fuel_Rules!$A$6:$A$30,$E1049))*ISNUMBER(SEARCH(Fuel_Rules!$B$6:$B$30,$F1049))*(Fuel_Rules!$A$6:$A$30&lt;&gt;"")))&gt;0,"Plug-in hybrid",IF($G1049="Diesel","Diesel","Gasoline"))</f>
        <v>Diesel</v>
      </c>
    </row>
    <row r="1050" spans="1:15" ht="15" customHeight="1" x14ac:dyDescent="0.25">
      <c r="A1050" s="1">
        <v>2022</v>
      </c>
      <c r="B1050" s="1" t="s">
        <v>3126</v>
      </c>
      <c r="C1050" s="1" t="s">
        <v>661</v>
      </c>
      <c r="D1050" s="1" t="s">
        <v>3251</v>
      </c>
      <c r="E1050" s="1" t="s">
        <v>647</v>
      </c>
      <c r="F1050" s="1" t="s">
        <v>663</v>
      </c>
      <c r="G1050" s="1" t="s">
        <v>105</v>
      </c>
      <c r="H1050" s="1" t="s">
        <v>437</v>
      </c>
      <c r="I1050" s="1">
        <v>2.8</v>
      </c>
      <c r="J1050" s="1">
        <v>2023</v>
      </c>
      <c r="K1050" s="1">
        <v>277365</v>
      </c>
      <c r="L1050" s="1">
        <v>0</v>
      </c>
      <c r="M1050" s="1">
        <f t="array" ref="M1050">SUMPRODUCT(MAX(ISNUMBER(SEARCH('Class Rules'!$B$6:$B$85,$E1050))*ISNUMBER(SEARCH('Class Rules'!$C$6:$C$85,$F1050))*'Class Rules'!$A$6:$A$85))</f>
        <v>15</v>
      </c>
      <c r="N1050" s="1" t="str">
        <f t="array" ref="N1050">IF($M1050=0,'Class Rules'!$D$3,INDEX('Class Rules'!$D$6:$D$85,MATCH($M1050,'Class Rules'!$A$6:$A$85,0)))</f>
        <v>Freight LDV</v>
      </c>
      <c r="O1050" s="1" t="str">
        <f t="array" ref="O1050">IF(SUMPRODUCT(MAX(ISNUMBER(SEARCH(Fuel_Rules!$A$6:$A$30,$E1050))*ISNUMBER(SEARCH(Fuel_Rules!$B$6:$B$30,$F1050))*(Fuel_Rules!$A$6:$A$30&lt;&gt;"")))&gt;0,"Plug-in hybrid",IF($G1050="Diesel","Diesel","Gasoline"))</f>
        <v>Diesel</v>
      </c>
    </row>
    <row r="1051" spans="1:15" ht="15" customHeight="1" x14ac:dyDescent="0.25">
      <c r="A1051" s="1">
        <v>2022</v>
      </c>
      <c r="B1051" s="1" t="s">
        <v>3126</v>
      </c>
      <c r="C1051" s="1" t="s">
        <v>664</v>
      </c>
      <c r="D1051" s="1" t="s">
        <v>3252</v>
      </c>
      <c r="E1051" s="1" t="s">
        <v>647</v>
      </c>
      <c r="F1051" s="1" t="s">
        <v>666</v>
      </c>
      <c r="G1051" s="1" t="s">
        <v>105</v>
      </c>
      <c r="H1051" s="1" t="s">
        <v>298</v>
      </c>
      <c r="I1051" s="1">
        <v>2.8</v>
      </c>
      <c r="J1051" s="1">
        <v>2023</v>
      </c>
      <c r="K1051" s="1">
        <v>228355</v>
      </c>
      <c r="L1051" s="1">
        <v>0</v>
      </c>
      <c r="M1051" s="1">
        <f t="array" ref="M1051">SUMPRODUCT(MAX(ISNUMBER(SEARCH('Class Rules'!$B$6:$B$85,$E1051))*ISNUMBER(SEARCH('Class Rules'!$C$6:$C$85,$F1051))*'Class Rules'!$A$6:$A$85))</f>
        <v>15</v>
      </c>
      <c r="N1051" s="1" t="str">
        <f t="array" ref="N1051">IF($M1051=0,'Class Rules'!$D$3,INDEX('Class Rules'!$D$6:$D$85,MATCH($M1051,'Class Rules'!$A$6:$A$85,0)))</f>
        <v>Freight LDV</v>
      </c>
      <c r="O1051" s="1" t="str">
        <f t="array" ref="O1051">IF(SUMPRODUCT(MAX(ISNUMBER(SEARCH(Fuel_Rules!$A$6:$A$30,$E1051))*ISNUMBER(SEARCH(Fuel_Rules!$B$6:$B$30,$F1051))*(Fuel_Rules!$A$6:$A$30&lt;&gt;"")))&gt;0,"Plug-in hybrid",IF($G1051="Diesel","Diesel","Gasoline"))</f>
        <v>Diesel</v>
      </c>
    </row>
    <row r="1052" spans="1:15" ht="15" customHeight="1" x14ac:dyDescent="0.25">
      <c r="A1052" s="1">
        <v>2022</v>
      </c>
      <c r="B1052" s="1" t="s">
        <v>3126</v>
      </c>
      <c r="C1052" s="1" t="s">
        <v>667</v>
      </c>
      <c r="D1052" s="1" t="s">
        <v>3253</v>
      </c>
      <c r="E1052" s="1" t="s">
        <v>647</v>
      </c>
      <c r="F1052" s="1" t="s">
        <v>669</v>
      </c>
      <c r="G1052" s="1" t="s">
        <v>103</v>
      </c>
      <c r="H1052" s="1" t="s">
        <v>298</v>
      </c>
      <c r="I1052" s="1">
        <v>1.8</v>
      </c>
      <c r="J1052" s="1">
        <v>2023</v>
      </c>
      <c r="K1052" s="1">
        <v>98765</v>
      </c>
      <c r="L1052" s="1">
        <v>0</v>
      </c>
      <c r="M1052" s="1">
        <f t="array" ref="M1052">SUMPRODUCT(MAX(ISNUMBER(SEARCH('Class Rules'!$B$6:$B$85,$E1052))*ISNUMBER(SEARCH('Class Rules'!$C$6:$C$85,$F1052))*'Class Rules'!$A$6:$A$85))</f>
        <v>0</v>
      </c>
      <c r="N1052" s="1" t="str">
        <f t="array" ref="N1052">IF($M1052=0,'Class Rules'!$D$3,INDEX('Class Rules'!$D$6:$D$85,MATCH($M1052,'Class Rules'!$A$6:$A$85,0)))</f>
        <v>Passenger LDV</v>
      </c>
      <c r="O1052" s="1" t="str">
        <f t="array" ref="O1052">IF(SUMPRODUCT(MAX(ISNUMBER(SEARCH(Fuel_Rules!$A$6:$A$30,$E1052))*ISNUMBER(SEARCH(Fuel_Rules!$B$6:$B$30,$F1052))*(Fuel_Rules!$A$6:$A$30&lt;&gt;"")))&gt;0,"Plug-in hybrid",IF($G1052="Diesel","Diesel","Gasoline"))</f>
        <v>Gasoline</v>
      </c>
    </row>
    <row r="1053" spans="1:15" ht="15" customHeight="1" x14ac:dyDescent="0.25">
      <c r="A1053" s="1">
        <v>2022</v>
      </c>
      <c r="B1053" s="1" t="s">
        <v>3126</v>
      </c>
      <c r="C1053" s="1" t="s">
        <v>670</v>
      </c>
      <c r="D1053" s="1" t="s">
        <v>3254</v>
      </c>
      <c r="E1053" s="1" t="s">
        <v>647</v>
      </c>
      <c r="F1053" s="1" t="s">
        <v>672</v>
      </c>
      <c r="G1053" s="1" t="s">
        <v>103</v>
      </c>
      <c r="H1053" s="1" t="s">
        <v>437</v>
      </c>
      <c r="I1053" s="1">
        <v>1.8</v>
      </c>
      <c r="J1053" s="1">
        <v>2023</v>
      </c>
      <c r="K1053" s="1">
        <v>99100</v>
      </c>
      <c r="L1053" s="1">
        <v>0</v>
      </c>
      <c r="M1053" s="1">
        <f t="array" ref="M1053">SUMPRODUCT(MAX(ISNUMBER(SEARCH('Class Rules'!$B$6:$B$85,$E1053))*ISNUMBER(SEARCH('Class Rules'!$C$6:$C$85,$F1053))*'Class Rules'!$A$6:$A$85))</f>
        <v>0</v>
      </c>
      <c r="N1053" s="1" t="str">
        <f t="array" ref="N1053">IF($M1053=0,'Class Rules'!$D$3,INDEX('Class Rules'!$D$6:$D$85,MATCH($M1053,'Class Rules'!$A$6:$A$85,0)))</f>
        <v>Passenger LDV</v>
      </c>
      <c r="O1053" s="1" t="str">
        <f t="array" ref="O1053">IF(SUMPRODUCT(MAX(ISNUMBER(SEARCH(Fuel_Rules!$A$6:$A$30,$E1053))*ISNUMBER(SEARCH(Fuel_Rules!$B$6:$B$30,$F1053))*(Fuel_Rules!$A$6:$A$30&lt;&gt;"")))&gt;0,"Plug-in hybrid",IF($G1053="Diesel","Diesel","Gasoline"))</f>
        <v>Gasoline</v>
      </c>
    </row>
    <row r="1054" spans="1:15" ht="15" customHeight="1" x14ac:dyDescent="0.25">
      <c r="A1054" s="1">
        <v>2022</v>
      </c>
      <c r="B1054" s="1" t="s">
        <v>3126</v>
      </c>
      <c r="C1054" s="1" t="s">
        <v>673</v>
      </c>
      <c r="D1054" s="1" t="s">
        <v>3255</v>
      </c>
      <c r="E1054" s="1" t="s">
        <v>647</v>
      </c>
      <c r="F1054" s="1" t="s">
        <v>675</v>
      </c>
      <c r="G1054" s="1" t="s">
        <v>103</v>
      </c>
      <c r="H1054" s="1" t="s">
        <v>298</v>
      </c>
      <c r="I1054" s="1">
        <v>1.8</v>
      </c>
      <c r="J1054" s="1">
        <v>2023</v>
      </c>
      <c r="K1054" s="1">
        <v>93142</v>
      </c>
      <c r="L1054" s="1">
        <v>0</v>
      </c>
      <c r="M1054" s="1">
        <f t="array" ref="M1054">SUMPRODUCT(MAX(ISNUMBER(SEARCH('Class Rules'!$B$6:$B$85,$E1054))*ISNUMBER(SEARCH('Class Rules'!$C$6:$C$85,$F1054))*'Class Rules'!$A$6:$A$85))</f>
        <v>0</v>
      </c>
      <c r="N1054" s="1" t="str">
        <f t="array" ref="N1054">IF($M1054=0,'Class Rules'!$D$3,INDEX('Class Rules'!$D$6:$D$85,MATCH($M1054,'Class Rules'!$A$6:$A$85,0)))</f>
        <v>Passenger LDV</v>
      </c>
      <c r="O1054" s="1" t="str">
        <f t="array" ref="O1054">IF(SUMPRODUCT(MAX(ISNUMBER(SEARCH(Fuel_Rules!$A$6:$A$30,$E1054))*ISNUMBER(SEARCH(Fuel_Rules!$B$6:$B$30,$F1054))*(Fuel_Rules!$A$6:$A$30&lt;&gt;"")))&gt;0,"Plug-in hybrid",IF($G1054="Diesel","Diesel","Gasoline"))</f>
        <v>Gasoline</v>
      </c>
    </row>
    <row r="1055" spans="1:15" ht="15" customHeight="1" x14ac:dyDescent="0.25">
      <c r="A1055" s="1">
        <v>2022</v>
      </c>
      <c r="B1055" s="1" t="s">
        <v>3126</v>
      </c>
      <c r="C1055" s="1" t="s">
        <v>676</v>
      </c>
      <c r="D1055" s="1" t="s">
        <v>3256</v>
      </c>
      <c r="E1055" s="1" t="s">
        <v>647</v>
      </c>
      <c r="F1055" s="1" t="s">
        <v>678</v>
      </c>
      <c r="G1055" s="1" t="s">
        <v>103</v>
      </c>
      <c r="H1055" s="1" t="s">
        <v>298</v>
      </c>
      <c r="I1055" s="1">
        <v>6.2</v>
      </c>
      <c r="J1055" s="1">
        <v>2023</v>
      </c>
      <c r="K1055" s="1">
        <v>455803</v>
      </c>
      <c r="L1055" s="1">
        <v>0</v>
      </c>
      <c r="M1055" s="1">
        <f t="array" ref="M1055">SUMPRODUCT(MAX(ISNUMBER(SEARCH('Class Rules'!$B$6:$B$85,$E1055))*ISNUMBER(SEARCH('Class Rules'!$C$6:$C$85,$F1055))*'Class Rules'!$A$6:$A$85))</f>
        <v>0</v>
      </c>
      <c r="N1055" s="1" t="str">
        <f t="array" ref="N1055">IF($M1055=0,'Class Rules'!$D$3,INDEX('Class Rules'!$D$6:$D$85,MATCH($M1055,'Class Rules'!$A$6:$A$85,0)))</f>
        <v>Passenger LDV</v>
      </c>
      <c r="O1055" s="1" t="str">
        <f t="array" ref="O1055">IF(SUMPRODUCT(MAX(ISNUMBER(SEARCH(Fuel_Rules!$A$6:$A$30,$E1055))*ISNUMBER(SEARCH(Fuel_Rules!$B$6:$B$30,$F1055))*(Fuel_Rules!$A$6:$A$30&lt;&gt;"")))&gt;0,"Plug-in hybrid",IF($G1055="Diesel","Diesel","Gasoline"))</f>
        <v>Gasoline</v>
      </c>
    </row>
    <row r="1056" spans="1:15" ht="15" customHeight="1" x14ac:dyDescent="0.25">
      <c r="A1056" s="1">
        <v>2022</v>
      </c>
      <c r="B1056" s="1" t="s">
        <v>3126</v>
      </c>
      <c r="C1056" s="1" t="s">
        <v>679</v>
      </c>
      <c r="D1056" s="1" t="s">
        <v>3257</v>
      </c>
      <c r="E1056" s="1" t="s">
        <v>647</v>
      </c>
      <c r="F1056" s="1" t="s">
        <v>681</v>
      </c>
      <c r="G1056" s="1" t="s">
        <v>103</v>
      </c>
      <c r="H1056" s="1" t="s">
        <v>437</v>
      </c>
      <c r="I1056" s="1">
        <v>1.8</v>
      </c>
      <c r="J1056" s="1">
        <v>2023</v>
      </c>
      <c r="K1056" s="1">
        <v>116536</v>
      </c>
      <c r="L1056" s="1">
        <v>0</v>
      </c>
      <c r="M1056" s="1">
        <f t="array" ref="M1056">SUMPRODUCT(MAX(ISNUMBER(SEARCH('Class Rules'!$B$6:$B$85,$E1056))*ISNUMBER(SEARCH('Class Rules'!$C$6:$C$85,$F1056))*'Class Rules'!$A$6:$A$85))</f>
        <v>0</v>
      </c>
      <c r="N1056" s="1" t="str">
        <f t="array" ref="N1056">IF($M1056=0,'Class Rules'!$D$3,INDEX('Class Rules'!$D$6:$D$85,MATCH($M1056,'Class Rules'!$A$6:$A$85,0)))</f>
        <v>Passenger LDV</v>
      </c>
      <c r="O1056" s="1" t="str">
        <f t="array" ref="O1056">IF(SUMPRODUCT(MAX(ISNUMBER(SEARCH(Fuel_Rules!$A$6:$A$30,$E1056))*ISNUMBER(SEARCH(Fuel_Rules!$B$6:$B$30,$F1056))*(Fuel_Rules!$A$6:$A$30&lt;&gt;"")))&gt;0,"Plug-in hybrid",IF($G1056="Diesel","Diesel","Gasoline"))</f>
        <v>Gasoline</v>
      </c>
    </row>
    <row r="1057" spans="1:15" ht="15" customHeight="1" x14ac:dyDescent="0.25">
      <c r="A1057" s="1">
        <v>2022</v>
      </c>
      <c r="B1057" s="1" t="s">
        <v>3126</v>
      </c>
      <c r="C1057" s="1" t="s">
        <v>682</v>
      </c>
      <c r="D1057" s="1" t="s">
        <v>3258</v>
      </c>
      <c r="E1057" s="1" t="s">
        <v>647</v>
      </c>
      <c r="F1057" s="1" t="s">
        <v>684</v>
      </c>
      <c r="G1057" s="1" t="s">
        <v>105</v>
      </c>
      <c r="H1057" s="1" t="s">
        <v>437</v>
      </c>
      <c r="I1057" s="1">
        <v>2.8</v>
      </c>
      <c r="J1057" s="1">
        <v>2023</v>
      </c>
      <c r="K1057" s="1">
        <v>286898</v>
      </c>
      <c r="L1057" s="1">
        <v>0</v>
      </c>
      <c r="M1057" s="1">
        <f t="array" ref="M1057">SUMPRODUCT(MAX(ISNUMBER(SEARCH('Class Rules'!$B$6:$B$85,$E1057))*ISNUMBER(SEARCH('Class Rules'!$C$6:$C$85,$F1057))*'Class Rules'!$A$6:$A$85))</f>
        <v>15</v>
      </c>
      <c r="N1057" s="1" t="str">
        <f t="array" ref="N1057">IF($M1057=0,'Class Rules'!$D$3,INDEX('Class Rules'!$D$6:$D$85,MATCH($M1057,'Class Rules'!$A$6:$A$85,0)))</f>
        <v>Freight LDV</v>
      </c>
      <c r="O1057" s="1" t="str">
        <f t="array" ref="O1057">IF(SUMPRODUCT(MAX(ISNUMBER(SEARCH(Fuel_Rules!$A$6:$A$30,$E1057))*ISNUMBER(SEARCH(Fuel_Rules!$B$6:$B$30,$F1057))*(Fuel_Rules!$A$6:$A$30&lt;&gt;"")))&gt;0,"Plug-in hybrid",IF($G1057="Diesel","Diesel","Gasoline"))</f>
        <v>Diesel</v>
      </c>
    </row>
    <row r="1058" spans="1:15" ht="15" customHeight="1" x14ac:dyDescent="0.25">
      <c r="A1058" s="1">
        <v>2022</v>
      </c>
      <c r="B1058" s="1" t="s">
        <v>3126</v>
      </c>
      <c r="C1058" s="1" t="s">
        <v>685</v>
      </c>
      <c r="D1058" s="1" t="s">
        <v>3259</v>
      </c>
      <c r="E1058" s="1" t="s">
        <v>647</v>
      </c>
      <c r="F1058" s="1" t="s">
        <v>687</v>
      </c>
      <c r="G1058" s="1" t="s">
        <v>103</v>
      </c>
      <c r="H1058" s="1" t="s">
        <v>437</v>
      </c>
      <c r="I1058" s="1">
        <v>1.4</v>
      </c>
      <c r="J1058" s="1">
        <v>2023</v>
      </c>
      <c r="K1058" s="1">
        <v>145233</v>
      </c>
      <c r="L1058" s="1">
        <v>0</v>
      </c>
      <c r="M1058" s="1">
        <f t="array" ref="M1058">SUMPRODUCT(MAX(ISNUMBER(SEARCH('Class Rules'!$B$6:$B$85,$E1058))*ISNUMBER(SEARCH('Class Rules'!$C$6:$C$85,$F1058))*'Class Rules'!$A$6:$A$85))</f>
        <v>0</v>
      </c>
      <c r="N1058" s="1" t="str">
        <f t="array" ref="N1058">IF($M1058=0,'Class Rules'!$D$3,INDEX('Class Rules'!$D$6:$D$85,MATCH($M1058,'Class Rules'!$A$6:$A$85,0)))</f>
        <v>Passenger LDV</v>
      </c>
      <c r="O1058" s="1" t="str">
        <f t="array" ref="O1058">IF(SUMPRODUCT(MAX(ISNUMBER(SEARCH(Fuel_Rules!$A$6:$A$30,$E1058))*ISNUMBER(SEARCH(Fuel_Rules!$B$6:$B$30,$F1058))*(Fuel_Rules!$A$6:$A$30&lt;&gt;"")))&gt;0,"Plug-in hybrid",IF($G1058="Diesel","Diesel","Gasoline"))</f>
        <v>Gasoline</v>
      </c>
    </row>
    <row r="1059" spans="1:15" ht="15" customHeight="1" x14ac:dyDescent="0.25">
      <c r="A1059" s="1">
        <v>2022</v>
      </c>
      <c r="B1059" s="1" t="s">
        <v>3126</v>
      </c>
      <c r="C1059" s="1" t="s">
        <v>688</v>
      </c>
      <c r="D1059" s="1" t="s">
        <v>3260</v>
      </c>
      <c r="E1059" s="1" t="s">
        <v>647</v>
      </c>
      <c r="F1059" s="1" t="s">
        <v>690</v>
      </c>
      <c r="G1059" s="1" t="s">
        <v>103</v>
      </c>
      <c r="H1059" s="1" t="s">
        <v>437</v>
      </c>
      <c r="I1059" s="1">
        <v>1.4</v>
      </c>
      <c r="J1059" s="1">
        <v>2023</v>
      </c>
      <c r="K1059" s="1">
        <v>131810</v>
      </c>
      <c r="L1059" s="1">
        <v>0</v>
      </c>
      <c r="M1059" s="1">
        <f t="array" ref="M1059">SUMPRODUCT(MAX(ISNUMBER(SEARCH('Class Rules'!$B$6:$B$85,$E1059))*ISNUMBER(SEARCH('Class Rules'!$C$6:$C$85,$F1059))*'Class Rules'!$A$6:$A$85))</f>
        <v>0</v>
      </c>
      <c r="N1059" s="1" t="str">
        <f t="array" ref="N1059">IF($M1059=0,'Class Rules'!$D$3,INDEX('Class Rules'!$D$6:$D$85,MATCH($M1059,'Class Rules'!$A$6:$A$85,0)))</f>
        <v>Passenger LDV</v>
      </c>
      <c r="O1059" s="1" t="str">
        <f t="array" ref="O1059">IF(SUMPRODUCT(MAX(ISNUMBER(SEARCH(Fuel_Rules!$A$6:$A$30,$E1059))*ISNUMBER(SEARCH(Fuel_Rules!$B$6:$B$30,$F1059))*(Fuel_Rules!$A$6:$A$30&lt;&gt;"")))&gt;0,"Plug-in hybrid",IF($G1059="Diesel","Diesel","Gasoline"))</f>
        <v>Gasoline</v>
      </c>
    </row>
    <row r="1060" spans="1:15" ht="15" customHeight="1" x14ac:dyDescent="0.25">
      <c r="A1060" s="1">
        <v>2022</v>
      </c>
      <c r="B1060" s="1" t="s">
        <v>3126</v>
      </c>
      <c r="C1060" s="1" t="s">
        <v>691</v>
      </c>
      <c r="D1060" s="1" t="s">
        <v>3261</v>
      </c>
      <c r="E1060" s="1" t="s">
        <v>647</v>
      </c>
      <c r="F1060" s="1" t="s">
        <v>693</v>
      </c>
      <c r="G1060" s="1" t="s">
        <v>103</v>
      </c>
      <c r="H1060" s="1" t="s">
        <v>298</v>
      </c>
      <c r="I1060" s="1">
        <v>2.5</v>
      </c>
      <c r="J1060" s="1">
        <v>2023</v>
      </c>
      <c r="K1060" s="1">
        <v>185337</v>
      </c>
      <c r="L1060" s="1">
        <v>0</v>
      </c>
      <c r="M1060" s="1">
        <f t="array" ref="M1060">SUMPRODUCT(MAX(ISNUMBER(SEARCH('Class Rules'!$B$6:$B$85,$E1060))*ISNUMBER(SEARCH('Class Rules'!$C$6:$C$85,$F1060))*'Class Rules'!$A$6:$A$85))</f>
        <v>15</v>
      </c>
      <c r="N1060" s="1" t="str">
        <f t="array" ref="N1060">IF($M1060=0,'Class Rules'!$D$3,INDEX('Class Rules'!$D$6:$D$85,MATCH($M1060,'Class Rules'!$A$6:$A$85,0)))</f>
        <v>Freight LDV</v>
      </c>
      <c r="O1060" s="1" t="str">
        <f t="array" ref="O1060">IF(SUMPRODUCT(MAX(ISNUMBER(SEARCH(Fuel_Rules!$A$6:$A$30,$E1060))*ISNUMBER(SEARCH(Fuel_Rules!$B$6:$B$30,$F1060))*(Fuel_Rules!$A$6:$A$30&lt;&gt;"")))&gt;0,"Plug-in hybrid",IF($G1060="Diesel","Diesel","Gasoline"))</f>
        <v>Gasoline</v>
      </c>
    </row>
    <row r="1061" spans="1:15" ht="15" customHeight="1" x14ac:dyDescent="0.25">
      <c r="A1061" s="1">
        <v>2022</v>
      </c>
      <c r="B1061" s="1" t="s">
        <v>3126</v>
      </c>
      <c r="C1061" s="1" t="s">
        <v>694</v>
      </c>
      <c r="D1061" s="1" t="s">
        <v>3262</v>
      </c>
      <c r="E1061" s="1" t="s">
        <v>647</v>
      </c>
      <c r="F1061" s="1" t="s">
        <v>696</v>
      </c>
      <c r="G1061" s="1" t="s">
        <v>103</v>
      </c>
      <c r="H1061" s="1" t="s">
        <v>437</v>
      </c>
      <c r="I1061" s="1">
        <v>1.4</v>
      </c>
      <c r="J1061" s="1">
        <v>2023</v>
      </c>
      <c r="K1061" s="1">
        <v>92792</v>
      </c>
      <c r="L1061" s="1">
        <v>0</v>
      </c>
      <c r="M1061" s="1">
        <f t="array" ref="M1061">SUMPRODUCT(MAX(ISNUMBER(SEARCH('Class Rules'!$B$6:$B$85,$E1061))*ISNUMBER(SEARCH('Class Rules'!$C$6:$C$85,$F1061))*'Class Rules'!$A$6:$A$85))</f>
        <v>0</v>
      </c>
      <c r="N1061" s="1" t="str">
        <f t="array" ref="N1061">IF($M1061=0,'Class Rules'!$D$3,INDEX('Class Rules'!$D$6:$D$85,MATCH($M1061,'Class Rules'!$A$6:$A$85,0)))</f>
        <v>Passenger LDV</v>
      </c>
      <c r="O1061" s="1" t="str">
        <f t="array" ref="O1061">IF(SUMPRODUCT(MAX(ISNUMBER(SEARCH(Fuel_Rules!$A$6:$A$30,$E1061))*ISNUMBER(SEARCH(Fuel_Rules!$B$6:$B$30,$F1061))*(Fuel_Rules!$A$6:$A$30&lt;&gt;"")))&gt;0,"Plug-in hybrid",IF($G1061="Diesel","Diesel","Gasoline"))</f>
        <v>Gasoline</v>
      </c>
    </row>
    <row r="1062" spans="1:15" ht="15" customHeight="1" x14ac:dyDescent="0.25">
      <c r="A1062" s="1">
        <v>2022</v>
      </c>
      <c r="B1062" s="1" t="s">
        <v>3126</v>
      </c>
      <c r="C1062" s="1" t="s">
        <v>697</v>
      </c>
      <c r="D1062" s="1" t="s">
        <v>3263</v>
      </c>
      <c r="E1062" s="1" t="s">
        <v>647</v>
      </c>
      <c r="F1062" s="1" t="s">
        <v>699</v>
      </c>
      <c r="G1062" s="1" t="s">
        <v>103</v>
      </c>
      <c r="H1062" s="1" t="s">
        <v>437</v>
      </c>
      <c r="I1062" s="1">
        <v>1.4</v>
      </c>
      <c r="J1062" s="1">
        <v>2023</v>
      </c>
      <c r="K1062" s="1">
        <v>131752</v>
      </c>
      <c r="L1062" s="1">
        <v>0</v>
      </c>
      <c r="M1062" s="1">
        <f t="array" ref="M1062">SUMPRODUCT(MAX(ISNUMBER(SEARCH('Class Rules'!$B$6:$B$85,$E1062))*ISNUMBER(SEARCH('Class Rules'!$C$6:$C$85,$F1062))*'Class Rules'!$A$6:$A$85))</f>
        <v>0</v>
      </c>
      <c r="N1062" s="1" t="str">
        <f t="array" ref="N1062">IF($M1062=0,'Class Rules'!$D$3,INDEX('Class Rules'!$D$6:$D$85,MATCH($M1062,'Class Rules'!$A$6:$A$85,0)))</f>
        <v>Passenger LDV</v>
      </c>
      <c r="O1062" s="1" t="str">
        <f t="array" ref="O1062">IF(SUMPRODUCT(MAX(ISNUMBER(SEARCH(Fuel_Rules!$A$6:$A$30,$E1062))*ISNUMBER(SEARCH(Fuel_Rules!$B$6:$B$30,$F1062))*(Fuel_Rules!$A$6:$A$30&lt;&gt;"")))&gt;0,"Plug-in hybrid",IF($G1062="Diesel","Diesel","Gasoline"))</f>
        <v>Gasoline</v>
      </c>
    </row>
    <row r="1063" spans="1:15" ht="15" customHeight="1" x14ac:dyDescent="0.25">
      <c r="A1063" s="1">
        <v>2022</v>
      </c>
      <c r="B1063" s="1" t="s">
        <v>3126</v>
      </c>
      <c r="C1063" s="1" t="s">
        <v>700</v>
      </c>
      <c r="D1063" s="1" t="s">
        <v>3264</v>
      </c>
      <c r="E1063" s="1" t="s">
        <v>647</v>
      </c>
      <c r="F1063" s="1" t="s">
        <v>702</v>
      </c>
      <c r="G1063" s="1" t="s">
        <v>103</v>
      </c>
      <c r="H1063" s="1" t="s">
        <v>437</v>
      </c>
      <c r="I1063" s="1">
        <v>1.4</v>
      </c>
      <c r="J1063" s="1">
        <v>2023</v>
      </c>
      <c r="K1063" s="1">
        <v>147244</v>
      </c>
      <c r="L1063" s="1">
        <v>0</v>
      </c>
      <c r="M1063" s="1">
        <f t="array" ref="M1063">SUMPRODUCT(MAX(ISNUMBER(SEARCH('Class Rules'!$B$6:$B$85,$E1063))*ISNUMBER(SEARCH('Class Rules'!$C$6:$C$85,$F1063))*'Class Rules'!$A$6:$A$85))</f>
        <v>0</v>
      </c>
      <c r="N1063" s="1" t="str">
        <f t="array" ref="N1063">IF($M1063=0,'Class Rules'!$D$3,INDEX('Class Rules'!$D$6:$D$85,MATCH($M1063,'Class Rules'!$A$6:$A$85,0)))</f>
        <v>Passenger LDV</v>
      </c>
      <c r="O1063" s="1" t="str">
        <f t="array" ref="O1063">IF(SUMPRODUCT(MAX(ISNUMBER(SEARCH(Fuel_Rules!$A$6:$A$30,$E1063))*ISNUMBER(SEARCH(Fuel_Rules!$B$6:$B$30,$F1063))*(Fuel_Rules!$A$6:$A$30&lt;&gt;"")))&gt;0,"Plug-in hybrid",IF($G1063="Diesel","Diesel","Gasoline"))</f>
        <v>Gasoline</v>
      </c>
    </row>
    <row r="1064" spans="1:15" ht="15" customHeight="1" x14ac:dyDescent="0.25">
      <c r="A1064" s="1">
        <v>2022</v>
      </c>
      <c r="B1064" s="1" t="s">
        <v>3126</v>
      </c>
      <c r="C1064" s="1" t="s">
        <v>703</v>
      </c>
      <c r="D1064" s="1" t="s">
        <v>3265</v>
      </c>
      <c r="E1064" s="1" t="s">
        <v>647</v>
      </c>
      <c r="F1064" s="1" t="s">
        <v>705</v>
      </c>
      <c r="G1064" s="1" t="s">
        <v>103</v>
      </c>
      <c r="H1064" s="1" t="s">
        <v>437</v>
      </c>
      <c r="I1064" s="1">
        <v>2.5</v>
      </c>
      <c r="J1064" s="1">
        <v>2023</v>
      </c>
      <c r="K1064" s="1">
        <v>188784</v>
      </c>
      <c r="L1064" s="1">
        <v>0</v>
      </c>
      <c r="M1064" s="1">
        <f t="array" ref="M1064">SUMPRODUCT(MAX(ISNUMBER(SEARCH('Class Rules'!$B$6:$B$85,$E1064))*ISNUMBER(SEARCH('Class Rules'!$C$6:$C$85,$F1064))*'Class Rules'!$A$6:$A$85))</f>
        <v>15</v>
      </c>
      <c r="N1064" s="1" t="str">
        <f t="array" ref="N1064">IF($M1064=0,'Class Rules'!$D$3,INDEX('Class Rules'!$D$6:$D$85,MATCH($M1064,'Class Rules'!$A$6:$A$85,0)))</f>
        <v>Freight LDV</v>
      </c>
      <c r="O1064" s="1" t="str">
        <f t="array" ref="O1064">IF(SUMPRODUCT(MAX(ISNUMBER(SEARCH(Fuel_Rules!$A$6:$A$30,$E1064))*ISNUMBER(SEARCH(Fuel_Rules!$B$6:$B$30,$F1064))*(Fuel_Rules!$A$6:$A$30&lt;&gt;"")))&gt;0,"Plug-in hybrid",IF($G1064="Diesel","Diesel","Gasoline"))</f>
        <v>Gasoline</v>
      </c>
    </row>
    <row r="1065" spans="1:15" ht="15" customHeight="1" x14ac:dyDescent="0.25">
      <c r="A1065" s="1">
        <v>2022</v>
      </c>
      <c r="B1065" s="1" t="s">
        <v>3126</v>
      </c>
      <c r="C1065" s="1" t="s">
        <v>706</v>
      </c>
      <c r="D1065" s="1" t="s">
        <v>3266</v>
      </c>
      <c r="E1065" s="1" t="s">
        <v>647</v>
      </c>
      <c r="F1065" s="1" t="s">
        <v>708</v>
      </c>
      <c r="G1065" s="1" t="s">
        <v>103</v>
      </c>
      <c r="H1065" s="1" t="s">
        <v>437</v>
      </c>
      <c r="I1065" s="1">
        <v>2.5</v>
      </c>
      <c r="J1065" s="1">
        <v>2023</v>
      </c>
      <c r="K1065" s="1">
        <v>230021</v>
      </c>
      <c r="L1065" s="1">
        <v>0</v>
      </c>
      <c r="M1065" s="1">
        <f t="array" ref="M1065">SUMPRODUCT(MAX(ISNUMBER(SEARCH('Class Rules'!$B$6:$B$85,$E1065))*ISNUMBER(SEARCH('Class Rules'!$C$6:$C$85,$F1065))*'Class Rules'!$A$6:$A$85))</f>
        <v>15</v>
      </c>
      <c r="N1065" s="1" t="str">
        <f t="array" ref="N1065">IF($M1065=0,'Class Rules'!$D$3,INDEX('Class Rules'!$D$6:$D$85,MATCH($M1065,'Class Rules'!$A$6:$A$85,0)))</f>
        <v>Freight LDV</v>
      </c>
      <c r="O1065" s="1" t="str">
        <f t="array" ref="O1065">IF(SUMPRODUCT(MAX(ISNUMBER(SEARCH(Fuel_Rules!$A$6:$A$30,$E1065))*ISNUMBER(SEARCH(Fuel_Rules!$B$6:$B$30,$F1065))*(Fuel_Rules!$A$6:$A$30&lt;&gt;"")))&gt;0,"Plug-in hybrid",IF($G1065="Diesel","Diesel","Gasoline"))</f>
        <v>Gasoline</v>
      </c>
    </row>
    <row r="1066" spans="1:15" ht="15" customHeight="1" x14ac:dyDescent="0.25">
      <c r="A1066" s="1">
        <v>2022</v>
      </c>
      <c r="B1066" s="1" t="s">
        <v>3126</v>
      </c>
      <c r="C1066" s="1" t="s">
        <v>709</v>
      </c>
      <c r="D1066" s="1" t="s">
        <v>3267</v>
      </c>
      <c r="E1066" s="1" t="s">
        <v>647</v>
      </c>
      <c r="F1066" s="1" t="s">
        <v>711</v>
      </c>
      <c r="G1066" s="1" t="s">
        <v>103</v>
      </c>
      <c r="H1066" s="1" t="s">
        <v>437</v>
      </c>
      <c r="I1066" s="1">
        <v>2.5</v>
      </c>
      <c r="J1066" s="1">
        <v>2023</v>
      </c>
      <c r="K1066" s="1">
        <v>186562</v>
      </c>
      <c r="L1066" s="1">
        <v>0</v>
      </c>
      <c r="M1066" s="1">
        <f t="array" ref="M1066">SUMPRODUCT(MAX(ISNUMBER(SEARCH('Class Rules'!$B$6:$B$85,$E1066))*ISNUMBER(SEARCH('Class Rules'!$C$6:$C$85,$F1066))*'Class Rules'!$A$6:$A$85))</f>
        <v>15</v>
      </c>
      <c r="N1066" s="1" t="str">
        <f t="array" ref="N1066">IF($M1066=0,'Class Rules'!$D$3,INDEX('Class Rules'!$D$6:$D$85,MATCH($M1066,'Class Rules'!$A$6:$A$85,0)))</f>
        <v>Freight LDV</v>
      </c>
      <c r="O1066" s="1" t="str">
        <f t="array" ref="O1066">IF(SUMPRODUCT(MAX(ISNUMBER(SEARCH(Fuel_Rules!$A$6:$A$30,$E1066))*ISNUMBER(SEARCH(Fuel_Rules!$B$6:$B$30,$F1066))*(Fuel_Rules!$A$6:$A$30&lt;&gt;"")))&gt;0,"Plug-in hybrid",IF($G1066="Diesel","Diesel","Gasoline"))</f>
        <v>Gasoline</v>
      </c>
    </row>
    <row r="1067" spans="1:15" ht="15" customHeight="1" x14ac:dyDescent="0.25">
      <c r="A1067" s="1">
        <v>2022</v>
      </c>
      <c r="B1067" s="1" t="s">
        <v>3126</v>
      </c>
      <c r="C1067" s="1" t="s">
        <v>712</v>
      </c>
      <c r="D1067" s="1" t="s">
        <v>3268</v>
      </c>
      <c r="E1067" s="1" t="s">
        <v>647</v>
      </c>
      <c r="F1067" s="1" t="s">
        <v>714</v>
      </c>
      <c r="G1067" s="1" t="s">
        <v>103</v>
      </c>
      <c r="H1067" s="1" t="s">
        <v>437</v>
      </c>
      <c r="I1067" s="1">
        <v>2</v>
      </c>
      <c r="J1067" s="1">
        <v>2023</v>
      </c>
      <c r="K1067" s="1">
        <v>192854</v>
      </c>
      <c r="L1067" s="1">
        <v>0</v>
      </c>
      <c r="M1067" s="1">
        <f t="array" ref="M1067">SUMPRODUCT(MAX(ISNUMBER(SEARCH('Class Rules'!$B$6:$B$85,$E1067))*ISNUMBER(SEARCH('Class Rules'!$C$6:$C$85,$F1067))*'Class Rules'!$A$6:$A$85))</f>
        <v>0</v>
      </c>
      <c r="N1067" s="1" t="str">
        <f t="array" ref="N1067">IF($M1067=0,'Class Rules'!$D$3,INDEX('Class Rules'!$D$6:$D$85,MATCH($M1067,'Class Rules'!$A$6:$A$85,0)))</f>
        <v>Passenger LDV</v>
      </c>
      <c r="O1067" s="1" t="str">
        <f t="array" ref="O1067">IF(SUMPRODUCT(MAX(ISNUMBER(SEARCH(Fuel_Rules!$A$6:$A$30,$E1067))*ISNUMBER(SEARCH(Fuel_Rules!$B$6:$B$30,$F1067))*(Fuel_Rules!$A$6:$A$30&lt;&gt;"")))&gt;0,"Plug-in hybrid",IF($G1067="Diesel","Diesel","Gasoline"))</f>
        <v>Gasoline</v>
      </c>
    </row>
    <row r="1068" spans="1:15" ht="15" customHeight="1" x14ac:dyDescent="0.25">
      <c r="A1068" s="1">
        <v>2022</v>
      </c>
      <c r="B1068" s="1" t="s">
        <v>3126</v>
      </c>
      <c r="C1068" s="1" t="s">
        <v>715</v>
      </c>
      <c r="D1068" s="1" t="s">
        <v>3269</v>
      </c>
      <c r="E1068" s="1" t="s">
        <v>647</v>
      </c>
      <c r="F1068" s="1" t="s">
        <v>717</v>
      </c>
      <c r="G1068" s="1" t="s">
        <v>103</v>
      </c>
      <c r="H1068" s="1" t="s">
        <v>437</v>
      </c>
      <c r="I1068" s="1">
        <v>1.8</v>
      </c>
      <c r="J1068" s="1">
        <v>2023</v>
      </c>
      <c r="K1068" s="1">
        <v>121105</v>
      </c>
      <c r="L1068" s="1">
        <v>0</v>
      </c>
      <c r="M1068" s="1">
        <f t="array" ref="M1068">SUMPRODUCT(MAX(ISNUMBER(SEARCH('Class Rules'!$B$6:$B$85,$E1068))*ISNUMBER(SEARCH('Class Rules'!$C$6:$C$85,$F1068))*'Class Rules'!$A$6:$A$85))</f>
        <v>0</v>
      </c>
      <c r="N1068" s="1" t="str">
        <f t="array" ref="N1068">IF($M1068=0,'Class Rules'!$D$3,INDEX('Class Rules'!$D$6:$D$85,MATCH($M1068,'Class Rules'!$A$6:$A$85,0)))</f>
        <v>Passenger LDV</v>
      </c>
      <c r="O1068" s="1" t="str">
        <f t="array" ref="O1068">IF(SUMPRODUCT(MAX(ISNUMBER(SEARCH(Fuel_Rules!$A$6:$A$30,$E1068))*ISNUMBER(SEARCH(Fuel_Rules!$B$6:$B$30,$F1068))*(Fuel_Rules!$A$6:$A$30&lt;&gt;"")))&gt;0,"Plug-in hybrid",IF($G1068="Diesel","Diesel","Gasoline"))</f>
        <v>Gasoline</v>
      </c>
    </row>
    <row r="1069" spans="1:15" ht="15" customHeight="1" x14ac:dyDescent="0.25">
      <c r="A1069" s="1">
        <v>2022</v>
      </c>
      <c r="B1069" s="1" t="s">
        <v>3126</v>
      </c>
      <c r="C1069" s="1" t="s">
        <v>718</v>
      </c>
      <c r="D1069" s="1" t="s">
        <v>3270</v>
      </c>
      <c r="E1069" s="1" t="s">
        <v>647</v>
      </c>
      <c r="F1069" s="1" t="s">
        <v>720</v>
      </c>
      <c r="G1069" s="1" t="s">
        <v>103</v>
      </c>
      <c r="H1069" s="1" t="s">
        <v>437</v>
      </c>
      <c r="I1069" s="1">
        <v>1.8</v>
      </c>
      <c r="J1069" s="1">
        <v>2023</v>
      </c>
      <c r="K1069" s="1">
        <v>118679</v>
      </c>
      <c r="L1069" s="1">
        <v>0</v>
      </c>
      <c r="M1069" s="1">
        <f t="array" ref="M1069">SUMPRODUCT(MAX(ISNUMBER(SEARCH('Class Rules'!$B$6:$B$85,$E1069))*ISNUMBER(SEARCH('Class Rules'!$C$6:$C$85,$F1069))*'Class Rules'!$A$6:$A$85))</f>
        <v>0</v>
      </c>
      <c r="N1069" s="1" t="str">
        <f t="array" ref="N1069">IF($M1069=0,'Class Rules'!$D$3,INDEX('Class Rules'!$D$6:$D$85,MATCH($M1069,'Class Rules'!$A$6:$A$85,0)))</f>
        <v>Passenger LDV</v>
      </c>
      <c r="O1069" s="1" t="str">
        <f t="array" ref="O1069">IF(SUMPRODUCT(MAX(ISNUMBER(SEARCH(Fuel_Rules!$A$6:$A$30,$E1069))*ISNUMBER(SEARCH(Fuel_Rules!$B$6:$B$30,$F1069))*(Fuel_Rules!$A$6:$A$30&lt;&gt;"")))&gt;0,"Plug-in hybrid",IF($G1069="Diesel","Diesel","Gasoline"))</f>
        <v>Gasoline</v>
      </c>
    </row>
    <row r="1070" spans="1:15" ht="15" customHeight="1" x14ac:dyDescent="0.25">
      <c r="A1070" s="1">
        <v>2022</v>
      </c>
      <c r="B1070" s="1" t="s">
        <v>3126</v>
      </c>
      <c r="C1070" s="1" t="s">
        <v>721</v>
      </c>
      <c r="D1070" s="1" t="s">
        <v>3271</v>
      </c>
      <c r="E1070" s="1" t="s">
        <v>647</v>
      </c>
      <c r="F1070" s="1" t="s">
        <v>723</v>
      </c>
      <c r="G1070" s="1" t="s">
        <v>103</v>
      </c>
      <c r="H1070" s="1" t="s">
        <v>298</v>
      </c>
      <c r="I1070" s="1">
        <v>1.8</v>
      </c>
      <c r="J1070" s="1">
        <v>2023</v>
      </c>
      <c r="K1070" s="1">
        <v>113537</v>
      </c>
      <c r="L1070" s="1">
        <v>0</v>
      </c>
      <c r="M1070" s="1">
        <f t="array" ref="M1070">SUMPRODUCT(MAX(ISNUMBER(SEARCH('Class Rules'!$B$6:$B$85,$E1070))*ISNUMBER(SEARCH('Class Rules'!$C$6:$C$85,$F1070))*'Class Rules'!$A$6:$A$85))</f>
        <v>0</v>
      </c>
      <c r="N1070" s="1" t="str">
        <f t="array" ref="N1070">IF($M1070=0,'Class Rules'!$D$3,INDEX('Class Rules'!$D$6:$D$85,MATCH($M1070,'Class Rules'!$A$6:$A$85,0)))</f>
        <v>Passenger LDV</v>
      </c>
      <c r="O1070" s="1" t="str">
        <f t="array" ref="O1070">IF(SUMPRODUCT(MAX(ISNUMBER(SEARCH(Fuel_Rules!$A$6:$A$30,$E1070))*ISNUMBER(SEARCH(Fuel_Rules!$B$6:$B$30,$F1070))*(Fuel_Rules!$A$6:$A$30&lt;&gt;"")))&gt;0,"Plug-in hybrid",IF($G1070="Diesel","Diesel","Gasoline"))</f>
        <v>Gasoline</v>
      </c>
    </row>
    <row r="1071" spans="1:15" ht="15" customHeight="1" x14ac:dyDescent="0.25">
      <c r="A1071" s="1">
        <v>2022</v>
      </c>
      <c r="B1071" s="1" t="s">
        <v>3126</v>
      </c>
      <c r="C1071" s="1" t="s">
        <v>724</v>
      </c>
      <c r="D1071" s="1" t="s">
        <v>3272</v>
      </c>
      <c r="E1071" s="1" t="s">
        <v>647</v>
      </c>
      <c r="F1071" s="1" t="s">
        <v>726</v>
      </c>
      <c r="G1071" s="1" t="s">
        <v>105</v>
      </c>
      <c r="H1071" s="1" t="s">
        <v>437</v>
      </c>
      <c r="I1071" s="1">
        <v>2.8</v>
      </c>
      <c r="J1071" s="1">
        <v>2023</v>
      </c>
      <c r="K1071" s="1">
        <v>359913</v>
      </c>
      <c r="L1071" s="1">
        <v>0</v>
      </c>
      <c r="M1071" s="1">
        <f t="array" ref="M1071">SUMPRODUCT(MAX(ISNUMBER(SEARCH('Class Rules'!$B$6:$B$85,$E1071))*ISNUMBER(SEARCH('Class Rules'!$C$6:$C$85,$F1071))*'Class Rules'!$A$6:$A$85))</f>
        <v>0</v>
      </c>
      <c r="N1071" s="1" t="str">
        <f t="array" ref="N1071">IF($M1071=0,'Class Rules'!$D$3,INDEX('Class Rules'!$D$6:$D$85,MATCH($M1071,'Class Rules'!$A$6:$A$85,0)))</f>
        <v>Passenger LDV</v>
      </c>
      <c r="O1071" s="1" t="str">
        <f t="array" ref="O1071">IF(SUMPRODUCT(MAX(ISNUMBER(SEARCH(Fuel_Rules!$A$6:$A$30,$E1071))*ISNUMBER(SEARCH(Fuel_Rules!$B$6:$B$30,$F1071))*(Fuel_Rules!$A$6:$A$30&lt;&gt;"")))&gt;0,"Plug-in hybrid",IF($G1071="Diesel","Diesel","Gasoline"))</f>
        <v>Diesel</v>
      </c>
    </row>
    <row r="1072" spans="1:15" ht="15" customHeight="1" x14ac:dyDescent="0.25">
      <c r="A1072" s="1">
        <v>2022</v>
      </c>
      <c r="B1072" s="1" t="s">
        <v>3126</v>
      </c>
      <c r="C1072" s="1" t="s">
        <v>727</v>
      </c>
      <c r="D1072" s="1" t="s">
        <v>3273</v>
      </c>
      <c r="E1072" s="1" t="s">
        <v>647</v>
      </c>
      <c r="F1072" s="1" t="s">
        <v>729</v>
      </c>
      <c r="G1072" s="1" t="s">
        <v>103</v>
      </c>
      <c r="H1072" s="1" t="s">
        <v>437</v>
      </c>
      <c r="I1072" s="1">
        <v>1</v>
      </c>
      <c r="J1072" s="1">
        <v>2023</v>
      </c>
      <c r="K1072" s="1">
        <v>72458</v>
      </c>
      <c r="L1072" s="1">
        <v>0</v>
      </c>
      <c r="M1072" s="1">
        <f t="array" ref="M1072">SUMPRODUCT(MAX(ISNUMBER(SEARCH('Class Rules'!$B$6:$B$85,$E1072))*ISNUMBER(SEARCH('Class Rules'!$C$6:$C$85,$F1072))*'Class Rules'!$A$6:$A$85))</f>
        <v>0</v>
      </c>
      <c r="N1072" s="1" t="str">
        <f t="array" ref="N1072">IF($M1072=0,'Class Rules'!$D$3,INDEX('Class Rules'!$D$6:$D$85,MATCH($M1072,'Class Rules'!$A$6:$A$85,0)))</f>
        <v>Passenger LDV</v>
      </c>
      <c r="O1072" s="1" t="str">
        <f t="array" ref="O1072">IF(SUMPRODUCT(MAX(ISNUMBER(SEARCH(Fuel_Rules!$A$6:$A$30,$E1072))*ISNUMBER(SEARCH(Fuel_Rules!$B$6:$B$30,$F1072))*(Fuel_Rules!$A$6:$A$30&lt;&gt;"")))&gt;0,"Plug-in hybrid",IF($G1072="Diesel","Diesel","Gasoline"))</f>
        <v>Gasoline</v>
      </c>
    </row>
    <row r="1073" spans="1:15" ht="15" customHeight="1" x14ac:dyDescent="0.25">
      <c r="A1073" s="1">
        <v>2022</v>
      </c>
      <c r="B1073" s="1" t="s">
        <v>3126</v>
      </c>
      <c r="C1073" s="1" t="s">
        <v>730</v>
      </c>
      <c r="D1073" s="1" t="s">
        <v>3274</v>
      </c>
      <c r="E1073" s="1" t="s">
        <v>647</v>
      </c>
      <c r="F1073" s="1" t="s">
        <v>732</v>
      </c>
      <c r="G1073" s="1" t="s">
        <v>103</v>
      </c>
      <c r="H1073" s="1" t="s">
        <v>298</v>
      </c>
      <c r="I1073" s="1">
        <v>1</v>
      </c>
      <c r="J1073" s="1">
        <v>2023</v>
      </c>
      <c r="K1073" s="1">
        <v>86871</v>
      </c>
      <c r="L1073" s="1">
        <v>0</v>
      </c>
      <c r="M1073" s="1">
        <f t="array" ref="M1073">SUMPRODUCT(MAX(ISNUMBER(SEARCH('Class Rules'!$B$6:$B$85,$E1073))*ISNUMBER(SEARCH('Class Rules'!$C$6:$C$85,$F1073))*'Class Rules'!$A$6:$A$85))</f>
        <v>0</v>
      </c>
      <c r="N1073" s="1" t="str">
        <f t="array" ref="N1073">IF($M1073=0,'Class Rules'!$D$3,INDEX('Class Rules'!$D$6:$D$85,MATCH($M1073,'Class Rules'!$A$6:$A$85,0)))</f>
        <v>Passenger LDV</v>
      </c>
      <c r="O1073" s="1" t="str">
        <f t="array" ref="O1073">IF(SUMPRODUCT(MAX(ISNUMBER(SEARCH(Fuel_Rules!$A$6:$A$30,$E1073))*ISNUMBER(SEARCH(Fuel_Rules!$B$6:$B$30,$F1073))*(Fuel_Rules!$A$6:$A$30&lt;&gt;"")))&gt;0,"Plug-in hybrid",IF($G1073="Diesel","Diesel","Gasoline"))</f>
        <v>Gasoline</v>
      </c>
    </row>
    <row r="1074" spans="1:15" ht="15" customHeight="1" x14ac:dyDescent="0.25">
      <c r="A1074" s="1">
        <v>2022</v>
      </c>
      <c r="B1074" s="1" t="s">
        <v>3126</v>
      </c>
      <c r="C1074" s="1" t="s">
        <v>733</v>
      </c>
      <c r="D1074" s="1" t="s">
        <v>3275</v>
      </c>
      <c r="E1074" s="1" t="s">
        <v>647</v>
      </c>
      <c r="F1074" s="1" t="s">
        <v>735</v>
      </c>
      <c r="G1074" s="1" t="s">
        <v>103</v>
      </c>
      <c r="H1074" s="1" t="s">
        <v>437</v>
      </c>
      <c r="I1074" s="1">
        <v>1</v>
      </c>
      <c r="J1074" s="1">
        <v>2023</v>
      </c>
      <c r="K1074" s="1">
        <v>93994</v>
      </c>
      <c r="L1074" s="1">
        <v>0</v>
      </c>
      <c r="M1074" s="1">
        <f t="array" ref="M1074">SUMPRODUCT(MAX(ISNUMBER(SEARCH('Class Rules'!$B$6:$B$85,$E1074))*ISNUMBER(SEARCH('Class Rules'!$C$6:$C$85,$F1074))*'Class Rules'!$A$6:$A$85))</f>
        <v>0</v>
      </c>
      <c r="N1074" s="1" t="str">
        <f t="array" ref="N1074">IF($M1074=0,'Class Rules'!$D$3,INDEX('Class Rules'!$D$6:$D$85,MATCH($M1074,'Class Rules'!$A$6:$A$85,0)))</f>
        <v>Passenger LDV</v>
      </c>
      <c r="O1074" s="1" t="str">
        <f t="array" ref="O1074">IF(SUMPRODUCT(MAX(ISNUMBER(SEARCH(Fuel_Rules!$A$6:$A$30,$E1074))*ISNUMBER(SEARCH(Fuel_Rules!$B$6:$B$30,$F1074))*(Fuel_Rules!$A$6:$A$30&lt;&gt;"")))&gt;0,"Plug-in hybrid",IF($G1074="Diesel","Diesel","Gasoline"))</f>
        <v>Gasoline</v>
      </c>
    </row>
    <row r="1075" spans="1:15" ht="15" customHeight="1" x14ac:dyDescent="0.25">
      <c r="A1075" s="1">
        <v>2022</v>
      </c>
      <c r="B1075" s="1" t="s">
        <v>3126</v>
      </c>
      <c r="C1075" s="1" t="s">
        <v>736</v>
      </c>
      <c r="D1075" s="1" t="s">
        <v>3276</v>
      </c>
      <c r="E1075" s="1" t="s">
        <v>647</v>
      </c>
      <c r="F1075" s="1" t="s">
        <v>738</v>
      </c>
      <c r="G1075" s="1" t="s">
        <v>103</v>
      </c>
      <c r="H1075" s="1" t="s">
        <v>437</v>
      </c>
      <c r="I1075" s="1">
        <v>1</v>
      </c>
      <c r="J1075" s="1">
        <v>2023</v>
      </c>
      <c r="K1075" s="1">
        <v>97454</v>
      </c>
      <c r="L1075" s="1">
        <v>0</v>
      </c>
      <c r="M1075" s="1">
        <f t="array" ref="M1075">SUMPRODUCT(MAX(ISNUMBER(SEARCH('Class Rules'!$B$6:$B$85,$E1075))*ISNUMBER(SEARCH('Class Rules'!$C$6:$C$85,$F1075))*'Class Rules'!$A$6:$A$85))</f>
        <v>0</v>
      </c>
      <c r="N1075" s="1" t="str">
        <f t="array" ref="N1075">IF($M1075=0,'Class Rules'!$D$3,INDEX('Class Rules'!$D$6:$D$85,MATCH($M1075,'Class Rules'!$A$6:$A$85,0)))</f>
        <v>Passenger LDV</v>
      </c>
      <c r="O1075" s="1" t="str">
        <f t="array" ref="O1075">IF(SUMPRODUCT(MAX(ISNUMBER(SEARCH(Fuel_Rules!$A$6:$A$30,$E1075))*ISNUMBER(SEARCH(Fuel_Rules!$B$6:$B$30,$F1075))*(Fuel_Rules!$A$6:$A$30&lt;&gt;"")))&gt;0,"Plug-in hybrid",IF($G1075="Diesel","Diesel","Gasoline"))</f>
        <v>Gasoline</v>
      </c>
    </row>
    <row r="1076" spans="1:15" ht="15" customHeight="1" x14ac:dyDescent="0.25">
      <c r="A1076" s="1">
        <v>2022</v>
      </c>
      <c r="B1076" s="1" t="s">
        <v>3126</v>
      </c>
      <c r="C1076" s="1" t="s">
        <v>739</v>
      </c>
      <c r="D1076" s="1" t="s">
        <v>3277</v>
      </c>
      <c r="E1076" s="1" t="s">
        <v>647</v>
      </c>
      <c r="F1076" s="1" t="s">
        <v>741</v>
      </c>
      <c r="G1076" s="1" t="s">
        <v>103</v>
      </c>
      <c r="H1076" s="1" t="s">
        <v>298</v>
      </c>
      <c r="I1076" s="1">
        <v>1</v>
      </c>
      <c r="J1076" s="1">
        <v>2023</v>
      </c>
      <c r="K1076" s="1">
        <v>90829</v>
      </c>
      <c r="L1076" s="1">
        <v>0</v>
      </c>
      <c r="M1076" s="1">
        <f t="array" ref="M1076">SUMPRODUCT(MAX(ISNUMBER(SEARCH('Class Rules'!$B$6:$B$85,$E1076))*ISNUMBER(SEARCH('Class Rules'!$C$6:$C$85,$F1076))*'Class Rules'!$A$6:$A$85))</f>
        <v>0</v>
      </c>
      <c r="N1076" s="1" t="str">
        <f t="array" ref="N1076">IF($M1076=0,'Class Rules'!$D$3,INDEX('Class Rules'!$D$6:$D$85,MATCH($M1076,'Class Rules'!$A$6:$A$85,0)))</f>
        <v>Passenger LDV</v>
      </c>
      <c r="O1076" s="1" t="str">
        <f t="array" ref="O1076">IF(SUMPRODUCT(MAX(ISNUMBER(SEARCH(Fuel_Rules!$A$6:$A$30,$E1076))*ISNUMBER(SEARCH(Fuel_Rules!$B$6:$B$30,$F1076))*(Fuel_Rules!$A$6:$A$30&lt;&gt;"")))&gt;0,"Plug-in hybrid",IF($G1076="Diesel","Diesel","Gasoline"))</f>
        <v>Gasoline</v>
      </c>
    </row>
    <row r="1077" spans="1:15" ht="15" customHeight="1" x14ac:dyDescent="0.25">
      <c r="A1077" s="1">
        <v>2022</v>
      </c>
      <c r="B1077" s="1" t="s">
        <v>3126</v>
      </c>
      <c r="C1077" s="1" t="s">
        <v>742</v>
      </c>
      <c r="D1077" s="1" t="s">
        <v>3278</v>
      </c>
      <c r="E1077" s="1" t="s">
        <v>647</v>
      </c>
      <c r="F1077" s="1" t="s">
        <v>744</v>
      </c>
      <c r="G1077" s="1" t="s">
        <v>103</v>
      </c>
      <c r="H1077" s="1" t="s">
        <v>437</v>
      </c>
      <c r="I1077" s="1">
        <v>1</v>
      </c>
      <c r="J1077" s="1">
        <v>2023</v>
      </c>
      <c r="K1077" s="1">
        <v>103430</v>
      </c>
      <c r="L1077" s="1">
        <v>0</v>
      </c>
      <c r="M1077" s="1">
        <f t="array" ref="M1077">SUMPRODUCT(MAX(ISNUMBER(SEARCH('Class Rules'!$B$6:$B$85,$E1077))*ISNUMBER(SEARCH('Class Rules'!$C$6:$C$85,$F1077))*'Class Rules'!$A$6:$A$85))</f>
        <v>0</v>
      </c>
      <c r="N1077" s="1" t="str">
        <f t="array" ref="N1077">IF($M1077=0,'Class Rules'!$D$3,INDEX('Class Rules'!$D$6:$D$85,MATCH($M1077,'Class Rules'!$A$6:$A$85,0)))</f>
        <v>Passenger LDV</v>
      </c>
      <c r="O1077" s="1" t="str">
        <f t="array" ref="O1077">IF(SUMPRODUCT(MAX(ISNUMBER(SEARCH(Fuel_Rules!$A$6:$A$30,$E1077))*ISNUMBER(SEARCH(Fuel_Rules!$B$6:$B$30,$F1077))*(Fuel_Rules!$A$6:$A$30&lt;&gt;"")))&gt;0,"Plug-in hybrid",IF($G1077="Diesel","Diesel","Gasoline"))</f>
        <v>Gasoline</v>
      </c>
    </row>
    <row r="1078" spans="1:15" ht="15" customHeight="1" x14ac:dyDescent="0.25">
      <c r="A1078" s="1">
        <v>2022</v>
      </c>
      <c r="B1078" s="1" t="s">
        <v>3126</v>
      </c>
      <c r="C1078" s="1" t="s">
        <v>745</v>
      </c>
      <c r="D1078" s="1" t="s">
        <v>3279</v>
      </c>
      <c r="E1078" s="1" t="s">
        <v>647</v>
      </c>
      <c r="F1078" s="1" t="s">
        <v>747</v>
      </c>
      <c r="G1078" s="1" t="s">
        <v>103</v>
      </c>
      <c r="H1078" s="1" t="s">
        <v>298</v>
      </c>
      <c r="I1078" s="1">
        <v>1</v>
      </c>
      <c r="J1078" s="1">
        <v>2023</v>
      </c>
      <c r="K1078" s="1">
        <v>61212</v>
      </c>
      <c r="L1078" s="1">
        <v>0</v>
      </c>
      <c r="M1078" s="1">
        <f t="array" ref="M1078">SUMPRODUCT(MAX(ISNUMBER(SEARCH('Class Rules'!$B$6:$B$85,$E1078))*ISNUMBER(SEARCH('Class Rules'!$C$6:$C$85,$F1078))*'Class Rules'!$A$6:$A$85))</f>
        <v>0</v>
      </c>
      <c r="N1078" s="1" t="str">
        <f t="array" ref="N1078">IF($M1078=0,'Class Rules'!$D$3,INDEX('Class Rules'!$D$6:$D$85,MATCH($M1078,'Class Rules'!$A$6:$A$85,0)))</f>
        <v>Passenger LDV</v>
      </c>
      <c r="O1078" s="1" t="str">
        <f t="array" ref="O1078">IF(SUMPRODUCT(MAX(ISNUMBER(SEARCH(Fuel_Rules!$A$6:$A$30,$E1078))*ISNUMBER(SEARCH(Fuel_Rules!$B$6:$B$30,$F1078))*(Fuel_Rules!$A$6:$A$30&lt;&gt;"")))&gt;0,"Plug-in hybrid",IF($G1078="Diesel","Diesel","Gasoline"))</f>
        <v>Gasoline</v>
      </c>
    </row>
    <row r="1079" spans="1:15" ht="15" customHeight="1" x14ac:dyDescent="0.25">
      <c r="A1079" s="1">
        <v>2022</v>
      </c>
      <c r="B1079" s="1" t="s">
        <v>3126</v>
      </c>
      <c r="C1079" s="1" t="s">
        <v>748</v>
      </c>
      <c r="D1079" s="1" t="s">
        <v>3280</v>
      </c>
      <c r="E1079" s="1" t="s">
        <v>647</v>
      </c>
      <c r="F1079" s="1" t="s">
        <v>750</v>
      </c>
      <c r="G1079" s="1" t="s">
        <v>103</v>
      </c>
      <c r="H1079" s="1" t="s">
        <v>298</v>
      </c>
      <c r="I1079" s="1">
        <v>1</v>
      </c>
      <c r="J1079" s="1">
        <v>2023</v>
      </c>
      <c r="K1079" s="1">
        <v>63621</v>
      </c>
      <c r="L1079" s="1">
        <v>0</v>
      </c>
      <c r="M1079" s="1">
        <f t="array" ref="M1079">SUMPRODUCT(MAX(ISNUMBER(SEARCH('Class Rules'!$B$6:$B$85,$E1079))*ISNUMBER(SEARCH('Class Rules'!$C$6:$C$85,$F1079))*'Class Rules'!$A$6:$A$85))</f>
        <v>0</v>
      </c>
      <c r="N1079" s="1" t="str">
        <f t="array" ref="N1079">IF($M1079=0,'Class Rules'!$D$3,INDEX('Class Rules'!$D$6:$D$85,MATCH($M1079,'Class Rules'!$A$6:$A$85,0)))</f>
        <v>Passenger LDV</v>
      </c>
      <c r="O1079" s="1" t="str">
        <f t="array" ref="O1079">IF(SUMPRODUCT(MAX(ISNUMBER(SEARCH(Fuel_Rules!$A$6:$A$30,$E1079))*ISNUMBER(SEARCH(Fuel_Rules!$B$6:$B$30,$F1079))*(Fuel_Rules!$A$6:$A$30&lt;&gt;"")))&gt;0,"Plug-in hybrid",IF($G1079="Diesel","Diesel","Gasoline"))</f>
        <v>Gasoline</v>
      </c>
    </row>
    <row r="1080" spans="1:15" ht="15" customHeight="1" x14ac:dyDescent="0.25">
      <c r="A1080" s="1">
        <v>2022</v>
      </c>
      <c r="B1080" s="1" t="s">
        <v>3126</v>
      </c>
      <c r="C1080" s="1" t="s">
        <v>751</v>
      </c>
      <c r="D1080" s="1" t="s">
        <v>3281</v>
      </c>
      <c r="E1080" s="1" t="s">
        <v>647</v>
      </c>
      <c r="F1080" s="1" t="s">
        <v>753</v>
      </c>
      <c r="G1080" s="1" t="s">
        <v>103</v>
      </c>
      <c r="H1080" s="1" t="s">
        <v>298</v>
      </c>
      <c r="I1080" s="1">
        <v>1</v>
      </c>
      <c r="J1080" s="1">
        <v>2023</v>
      </c>
      <c r="K1080" s="1">
        <v>54700</v>
      </c>
      <c r="L1080" s="1">
        <v>0</v>
      </c>
      <c r="M1080" s="1">
        <f t="array" ref="M1080">SUMPRODUCT(MAX(ISNUMBER(SEARCH('Class Rules'!$B$6:$B$85,$E1080))*ISNUMBER(SEARCH('Class Rules'!$C$6:$C$85,$F1080))*'Class Rules'!$A$6:$A$85))</f>
        <v>0</v>
      </c>
      <c r="N1080" s="1" t="str">
        <f t="array" ref="N1080">IF($M1080=0,'Class Rules'!$D$3,INDEX('Class Rules'!$D$6:$D$85,MATCH($M1080,'Class Rules'!$A$6:$A$85,0)))</f>
        <v>Passenger LDV</v>
      </c>
      <c r="O1080" s="1" t="str">
        <f t="array" ref="O1080">IF(SUMPRODUCT(MAX(ISNUMBER(SEARCH(Fuel_Rules!$A$6:$A$30,$E1080))*ISNUMBER(SEARCH(Fuel_Rules!$B$6:$B$30,$F1080))*(Fuel_Rules!$A$6:$A$30&lt;&gt;"")))&gt;0,"Plug-in hybrid",IF($G1080="Diesel","Diesel","Gasoline"))</f>
        <v>Gasoline</v>
      </c>
    </row>
    <row r="1081" spans="1:15" ht="15" customHeight="1" x14ac:dyDescent="0.25">
      <c r="A1081" s="1">
        <v>2022</v>
      </c>
      <c r="B1081" s="1" t="s">
        <v>3126</v>
      </c>
      <c r="C1081" s="1" t="s">
        <v>754</v>
      </c>
      <c r="D1081" s="1" t="s">
        <v>3282</v>
      </c>
      <c r="E1081" s="1" t="s">
        <v>647</v>
      </c>
      <c r="F1081" s="1" t="s">
        <v>756</v>
      </c>
      <c r="G1081" s="1" t="s">
        <v>103</v>
      </c>
      <c r="H1081" s="1" t="s">
        <v>298</v>
      </c>
      <c r="I1081" s="1">
        <v>1</v>
      </c>
      <c r="J1081" s="1">
        <v>2023</v>
      </c>
      <c r="K1081" s="1">
        <v>67900</v>
      </c>
      <c r="L1081" s="1">
        <v>0</v>
      </c>
      <c r="M1081" s="1">
        <f t="array" ref="M1081">SUMPRODUCT(MAX(ISNUMBER(SEARCH('Class Rules'!$B$6:$B$85,$E1081))*ISNUMBER(SEARCH('Class Rules'!$C$6:$C$85,$F1081))*'Class Rules'!$A$6:$A$85))</f>
        <v>0</v>
      </c>
      <c r="N1081" s="1" t="str">
        <f t="array" ref="N1081">IF($M1081=0,'Class Rules'!$D$3,INDEX('Class Rules'!$D$6:$D$85,MATCH($M1081,'Class Rules'!$A$6:$A$85,0)))</f>
        <v>Passenger LDV</v>
      </c>
      <c r="O1081" s="1" t="str">
        <f t="array" ref="O1081">IF(SUMPRODUCT(MAX(ISNUMBER(SEARCH(Fuel_Rules!$A$6:$A$30,$E1081))*ISNUMBER(SEARCH(Fuel_Rules!$B$6:$B$30,$F1081))*(Fuel_Rules!$A$6:$A$30&lt;&gt;"")))&gt;0,"Plug-in hybrid",IF($G1081="Diesel","Diesel","Gasoline"))</f>
        <v>Gasoline</v>
      </c>
    </row>
    <row r="1082" spans="1:15" ht="15" customHeight="1" x14ac:dyDescent="0.25">
      <c r="A1082" s="1">
        <v>2022</v>
      </c>
      <c r="B1082" s="1" t="s">
        <v>3126</v>
      </c>
      <c r="C1082" s="1" t="s">
        <v>757</v>
      </c>
      <c r="D1082" s="1" t="s">
        <v>3283</v>
      </c>
      <c r="E1082" s="1" t="s">
        <v>647</v>
      </c>
      <c r="F1082" s="1" t="s">
        <v>759</v>
      </c>
      <c r="G1082" s="1" t="s">
        <v>103</v>
      </c>
      <c r="H1082" s="1" t="s">
        <v>437</v>
      </c>
      <c r="I1082" s="1">
        <v>1.4</v>
      </c>
      <c r="J1082" s="1">
        <v>2023</v>
      </c>
      <c r="K1082" s="1">
        <v>157822</v>
      </c>
      <c r="L1082" s="1">
        <v>0</v>
      </c>
      <c r="M1082" s="1">
        <f t="array" ref="M1082">SUMPRODUCT(MAX(ISNUMBER(SEARCH('Class Rules'!$B$6:$B$85,$E1082))*ISNUMBER(SEARCH('Class Rules'!$C$6:$C$85,$F1082))*'Class Rules'!$A$6:$A$85))</f>
        <v>0</v>
      </c>
      <c r="N1082" s="1" t="str">
        <f t="array" ref="N1082">IF($M1082=0,'Class Rules'!$D$3,INDEX('Class Rules'!$D$6:$D$85,MATCH($M1082,'Class Rules'!$A$6:$A$85,0)))</f>
        <v>Passenger LDV</v>
      </c>
      <c r="O1082" s="1" t="str">
        <f t="array" ref="O1082">IF(SUMPRODUCT(MAX(ISNUMBER(SEARCH(Fuel_Rules!$A$6:$A$30,$E1082))*ISNUMBER(SEARCH(Fuel_Rules!$B$6:$B$30,$F1082))*(Fuel_Rules!$A$6:$A$30&lt;&gt;"")))&gt;0,"Plug-in hybrid",IF($G1082="Diesel","Diesel","Gasoline"))</f>
        <v>Gasoline</v>
      </c>
    </row>
    <row r="1083" spans="1:15" ht="15" customHeight="1" x14ac:dyDescent="0.25">
      <c r="A1083" s="1">
        <v>2022</v>
      </c>
      <c r="B1083" s="1" t="s">
        <v>3126</v>
      </c>
      <c r="C1083" s="1" t="s">
        <v>760</v>
      </c>
      <c r="D1083" s="1" t="s">
        <v>3284</v>
      </c>
      <c r="E1083" s="1" t="s">
        <v>647</v>
      </c>
      <c r="F1083" s="1" t="s">
        <v>762</v>
      </c>
      <c r="G1083" s="1" t="s">
        <v>103</v>
      </c>
      <c r="H1083" s="1" t="s">
        <v>437</v>
      </c>
      <c r="I1083" s="1">
        <v>1.4</v>
      </c>
      <c r="J1083" s="1">
        <v>2023</v>
      </c>
      <c r="K1083" s="1">
        <v>160055</v>
      </c>
      <c r="L1083" s="1">
        <v>0</v>
      </c>
      <c r="M1083" s="1">
        <f t="array" ref="M1083">SUMPRODUCT(MAX(ISNUMBER(SEARCH('Class Rules'!$B$6:$B$85,$E1083))*ISNUMBER(SEARCH('Class Rules'!$C$6:$C$85,$F1083))*'Class Rules'!$A$6:$A$85))</f>
        <v>0</v>
      </c>
      <c r="N1083" s="1" t="str">
        <f t="array" ref="N1083">IF($M1083=0,'Class Rules'!$D$3,INDEX('Class Rules'!$D$6:$D$85,MATCH($M1083,'Class Rules'!$A$6:$A$85,0)))</f>
        <v>Passenger LDV</v>
      </c>
      <c r="O1083" s="1" t="str">
        <f t="array" ref="O1083">IF(SUMPRODUCT(MAX(ISNUMBER(SEARCH(Fuel_Rules!$A$6:$A$30,$E1083))*ISNUMBER(SEARCH(Fuel_Rules!$B$6:$B$30,$F1083))*(Fuel_Rules!$A$6:$A$30&lt;&gt;"")))&gt;0,"Plug-in hybrid",IF($G1083="Diesel","Diesel","Gasoline"))</f>
        <v>Gasoline</v>
      </c>
    </row>
    <row r="1084" spans="1:15" ht="15" customHeight="1" x14ac:dyDescent="0.25">
      <c r="A1084" s="1">
        <v>2022</v>
      </c>
      <c r="B1084" s="1" t="s">
        <v>3126</v>
      </c>
      <c r="C1084" s="1" t="s">
        <v>763</v>
      </c>
      <c r="D1084" s="1" t="s">
        <v>3285</v>
      </c>
      <c r="E1084" s="1" t="s">
        <v>647</v>
      </c>
      <c r="F1084" s="1" t="s">
        <v>765</v>
      </c>
      <c r="G1084" s="1" t="s">
        <v>103</v>
      </c>
      <c r="H1084" s="1" t="s">
        <v>437</v>
      </c>
      <c r="I1084" s="1">
        <v>1</v>
      </c>
      <c r="J1084" s="1">
        <v>2023</v>
      </c>
      <c r="K1084" s="1">
        <v>69995</v>
      </c>
      <c r="L1084" s="1">
        <v>0</v>
      </c>
      <c r="M1084" s="1">
        <f t="array" ref="M1084">SUMPRODUCT(MAX(ISNUMBER(SEARCH('Class Rules'!$B$6:$B$85,$E1084))*ISNUMBER(SEARCH('Class Rules'!$C$6:$C$85,$F1084))*'Class Rules'!$A$6:$A$85))</f>
        <v>0</v>
      </c>
      <c r="N1084" s="1" t="str">
        <f t="array" ref="N1084">IF($M1084=0,'Class Rules'!$D$3,INDEX('Class Rules'!$D$6:$D$85,MATCH($M1084,'Class Rules'!$A$6:$A$85,0)))</f>
        <v>Passenger LDV</v>
      </c>
      <c r="O1084" s="1" t="str">
        <f t="array" ref="O1084">IF(SUMPRODUCT(MAX(ISNUMBER(SEARCH(Fuel_Rules!$A$6:$A$30,$E1084))*ISNUMBER(SEARCH(Fuel_Rules!$B$6:$B$30,$F1084))*(Fuel_Rules!$A$6:$A$30&lt;&gt;"")))&gt;0,"Plug-in hybrid",IF($G1084="Diesel","Diesel","Gasoline"))</f>
        <v>Gasoline</v>
      </c>
    </row>
    <row r="1085" spans="1:15" ht="15" customHeight="1" x14ac:dyDescent="0.25">
      <c r="A1085" s="1">
        <v>2022</v>
      </c>
      <c r="B1085" s="1" t="s">
        <v>3126</v>
      </c>
      <c r="C1085" s="1" t="s">
        <v>766</v>
      </c>
      <c r="D1085" s="1" t="s">
        <v>3286</v>
      </c>
      <c r="E1085" s="1" t="s">
        <v>647</v>
      </c>
      <c r="F1085" s="1" t="s">
        <v>768</v>
      </c>
      <c r="G1085" s="1" t="s">
        <v>103</v>
      </c>
      <c r="H1085" s="1" t="s">
        <v>298</v>
      </c>
      <c r="I1085" s="1">
        <v>1</v>
      </c>
      <c r="J1085" s="1">
        <v>2023</v>
      </c>
      <c r="K1085" s="1">
        <v>81273</v>
      </c>
      <c r="L1085" s="1">
        <v>0</v>
      </c>
      <c r="M1085" s="1">
        <f t="array" ref="M1085">SUMPRODUCT(MAX(ISNUMBER(SEARCH('Class Rules'!$B$6:$B$85,$E1085))*ISNUMBER(SEARCH('Class Rules'!$C$6:$C$85,$F1085))*'Class Rules'!$A$6:$A$85))</f>
        <v>0</v>
      </c>
      <c r="N1085" s="1" t="str">
        <f t="array" ref="N1085">IF($M1085=0,'Class Rules'!$D$3,INDEX('Class Rules'!$D$6:$D$85,MATCH($M1085,'Class Rules'!$A$6:$A$85,0)))</f>
        <v>Passenger LDV</v>
      </c>
      <c r="O1085" s="1" t="str">
        <f t="array" ref="O1085">IF(SUMPRODUCT(MAX(ISNUMBER(SEARCH(Fuel_Rules!$A$6:$A$30,$E1085))*ISNUMBER(SEARCH(Fuel_Rules!$B$6:$B$30,$F1085))*(Fuel_Rules!$A$6:$A$30&lt;&gt;"")))&gt;0,"Plug-in hybrid",IF($G1085="Diesel","Diesel","Gasoline"))</f>
        <v>Gasoline</v>
      </c>
    </row>
    <row r="1086" spans="1:15" ht="15" customHeight="1" x14ac:dyDescent="0.25">
      <c r="A1086" s="1">
        <v>2022</v>
      </c>
      <c r="B1086" s="1" t="s">
        <v>3126</v>
      </c>
      <c r="C1086" s="1" t="s">
        <v>769</v>
      </c>
      <c r="D1086" s="1" t="s">
        <v>3287</v>
      </c>
      <c r="E1086" s="1" t="s">
        <v>647</v>
      </c>
      <c r="F1086" s="1" t="s">
        <v>771</v>
      </c>
      <c r="G1086" s="1" t="s">
        <v>103</v>
      </c>
      <c r="H1086" s="1" t="s">
        <v>298</v>
      </c>
      <c r="I1086" s="1">
        <v>1</v>
      </c>
      <c r="J1086" s="1">
        <v>2023</v>
      </c>
      <c r="K1086" s="1">
        <v>85240</v>
      </c>
      <c r="L1086" s="1">
        <v>0</v>
      </c>
      <c r="M1086" s="1">
        <f t="array" ref="M1086">SUMPRODUCT(MAX(ISNUMBER(SEARCH('Class Rules'!$B$6:$B$85,$E1086))*ISNUMBER(SEARCH('Class Rules'!$C$6:$C$85,$F1086))*'Class Rules'!$A$6:$A$85))</f>
        <v>0</v>
      </c>
      <c r="N1086" s="1" t="str">
        <f t="array" ref="N1086">IF($M1086=0,'Class Rules'!$D$3,INDEX('Class Rules'!$D$6:$D$85,MATCH($M1086,'Class Rules'!$A$6:$A$85,0)))</f>
        <v>Passenger LDV</v>
      </c>
      <c r="O1086" s="1" t="str">
        <f t="array" ref="O1086">IF(SUMPRODUCT(MAX(ISNUMBER(SEARCH(Fuel_Rules!$A$6:$A$30,$E1086))*ISNUMBER(SEARCH(Fuel_Rules!$B$6:$B$30,$F1086))*(Fuel_Rules!$A$6:$A$30&lt;&gt;"")))&gt;0,"Plug-in hybrid",IF($G1086="Diesel","Diesel","Gasoline"))</f>
        <v>Gasoline</v>
      </c>
    </row>
    <row r="1087" spans="1:15" ht="15" customHeight="1" x14ac:dyDescent="0.25">
      <c r="A1087" s="1">
        <v>2022</v>
      </c>
      <c r="B1087" s="1" t="s">
        <v>3126</v>
      </c>
      <c r="C1087" s="1" t="s">
        <v>772</v>
      </c>
      <c r="D1087" s="1" t="s">
        <v>3288</v>
      </c>
      <c r="E1087" s="1" t="s">
        <v>647</v>
      </c>
      <c r="F1087" s="1" t="s">
        <v>774</v>
      </c>
      <c r="G1087" s="1" t="s">
        <v>103</v>
      </c>
      <c r="H1087" s="1" t="s">
        <v>437</v>
      </c>
      <c r="I1087" s="1">
        <v>1</v>
      </c>
      <c r="J1087" s="1">
        <v>2023</v>
      </c>
      <c r="K1087" s="1">
        <v>88247</v>
      </c>
      <c r="L1087" s="1">
        <v>0</v>
      </c>
      <c r="M1087" s="1">
        <f t="array" ref="M1087">SUMPRODUCT(MAX(ISNUMBER(SEARCH('Class Rules'!$B$6:$B$85,$E1087))*ISNUMBER(SEARCH('Class Rules'!$C$6:$C$85,$F1087))*'Class Rules'!$A$6:$A$85))</f>
        <v>0</v>
      </c>
      <c r="N1087" s="1" t="str">
        <f t="array" ref="N1087">IF($M1087=0,'Class Rules'!$D$3,INDEX('Class Rules'!$D$6:$D$85,MATCH($M1087,'Class Rules'!$A$6:$A$85,0)))</f>
        <v>Passenger LDV</v>
      </c>
      <c r="O1087" s="1" t="str">
        <f t="array" ref="O1087">IF(SUMPRODUCT(MAX(ISNUMBER(SEARCH(Fuel_Rules!$A$6:$A$30,$E1087))*ISNUMBER(SEARCH(Fuel_Rules!$B$6:$B$30,$F1087))*(Fuel_Rules!$A$6:$A$30&lt;&gt;"")))&gt;0,"Plug-in hybrid",IF($G1087="Diesel","Diesel","Gasoline"))</f>
        <v>Gasoline</v>
      </c>
    </row>
    <row r="1088" spans="1:15" ht="15" customHeight="1" x14ac:dyDescent="0.25">
      <c r="A1088" s="1">
        <v>2022</v>
      </c>
      <c r="B1088" s="1" t="s">
        <v>3126</v>
      </c>
      <c r="C1088" s="1" t="s">
        <v>775</v>
      </c>
      <c r="D1088" s="1" t="s">
        <v>3289</v>
      </c>
      <c r="E1088" s="1" t="s">
        <v>647</v>
      </c>
      <c r="F1088" s="1" t="s">
        <v>777</v>
      </c>
      <c r="G1088" s="1" t="s">
        <v>103</v>
      </c>
      <c r="H1088" s="1" t="s">
        <v>437</v>
      </c>
      <c r="I1088" s="1">
        <v>1</v>
      </c>
      <c r="J1088" s="1">
        <v>2023</v>
      </c>
      <c r="K1088" s="1">
        <v>91328</v>
      </c>
      <c r="L1088" s="1">
        <v>0</v>
      </c>
      <c r="M1088" s="1">
        <f t="array" ref="M1088">SUMPRODUCT(MAX(ISNUMBER(SEARCH('Class Rules'!$B$6:$B$85,$E1088))*ISNUMBER(SEARCH('Class Rules'!$C$6:$C$85,$F1088))*'Class Rules'!$A$6:$A$85))</f>
        <v>0</v>
      </c>
      <c r="N1088" s="1" t="str">
        <f t="array" ref="N1088">IF($M1088=0,'Class Rules'!$D$3,INDEX('Class Rules'!$D$6:$D$85,MATCH($M1088,'Class Rules'!$A$6:$A$85,0)))</f>
        <v>Passenger LDV</v>
      </c>
      <c r="O1088" s="1" t="str">
        <f t="array" ref="O1088">IF(SUMPRODUCT(MAX(ISNUMBER(SEARCH(Fuel_Rules!$A$6:$A$30,$E1088))*ISNUMBER(SEARCH(Fuel_Rules!$B$6:$B$30,$F1088))*(Fuel_Rules!$A$6:$A$30&lt;&gt;"")))&gt;0,"Plug-in hybrid",IF($G1088="Diesel","Diesel","Gasoline"))</f>
        <v>Gasoline</v>
      </c>
    </row>
    <row r="1089" spans="1:15" ht="15" customHeight="1" x14ac:dyDescent="0.25">
      <c r="A1089" s="1">
        <v>2022</v>
      </c>
      <c r="B1089" s="1" t="s">
        <v>3126</v>
      </c>
      <c r="C1089" s="1" t="s">
        <v>778</v>
      </c>
      <c r="D1089" s="1" t="s">
        <v>3290</v>
      </c>
      <c r="E1089" s="1" t="s">
        <v>647</v>
      </c>
      <c r="F1089" s="1" t="s">
        <v>780</v>
      </c>
      <c r="G1089" s="1" t="s">
        <v>103</v>
      </c>
      <c r="H1089" s="1" t="s">
        <v>437</v>
      </c>
      <c r="I1089" s="1">
        <v>1</v>
      </c>
      <c r="J1089" s="1">
        <v>2023</v>
      </c>
      <c r="K1089" s="1">
        <v>99821</v>
      </c>
      <c r="L1089" s="1">
        <v>0</v>
      </c>
      <c r="M1089" s="1">
        <f t="array" ref="M1089">SUMPRODUCT(MAX(ISNUMBER(SEARCH('Class Rules'!$B$6:$B$85,$E1089))*ISNUMBER(SEARCH('Class Rules'!$C$6:$C$85,$F1089))*'Class Rules'!$A$6:$A$85))</f>
        <v>0</v>
      </c>
      <c r="N1089" s="1" t="str">
        <f t="array" ref="N1089">IF($M1089=0,'Class Rules'!$D$3,INDEX('Class Rules'!$D$6:$D$85,MATCH($M1089,'Class Rules'!$A$6:$A$85,0)))</f>
        <v>Passenger LDV</v>
      </c>
      <c r="O1089" s="1" t="str">
        <f t="array" ref="O1089">IF(SUMPRODUCT(MAX(ISNUMBER(SEARCH(Fuel_Rules!$A$6:$A$30,$E1089))*ISNUMBER(SEARCH(Fuel_Rules!$B$6:$B$30,$F1089))*(Fuel_Rules!$A$6:$A$30&lt;&gt;"")))&gt;0,"Plug-in hybrid",IF($G1089="Diesel","Diesel","Gasoline"))</f>
        <v>Gasoline</v>
      </c>
    </row>
    <row r="1090" spans="1:15" ht="15" customHeight="1" x14ac:dyDescent="0.25">
      <c r="A1090" s="1">
        <v>2022</v>
      </c>
      <c r="B1090" s="1" t="s">
        <v>3126</v>
      </c>
      <c r="C1090" s="1" t="s">
        <v>781</v>
      </c>
      <c r="D1090" s="1" t="s">
        <v>3291</v>
      </c>
      <c r="E1090" s="1" t="s">
        <v>647</v>
      </c>
      <c r="F1090" s="1" t="s">
        <v>783</v>
      </c>
      <c r="G1090" s="1" t="s">
        <v>103</v>
      </c>
      <c r="H1090" s="1" t="s">
        <v>298</v>
      </c>
      <c r="I1090" s="1">
        <v>1</v>
      </c>
      <c r="J1090" s="1">
        <v>2023</v>
      </c>
      <c r="K1090" s="1">
        <v>75756</v>
      </c>
      <c r="L1090" s="1">
        <v>0</v>
      </c>
      <c r="M1090" s="1">
        <f t="array" ref="M1090">SUMPRODUCT(MAX(ISNUMBER(SEARCH('Class Rules'!$B$6:$B$85,$E1090))*ISNUMBER(SEARCH('Class Rules'!$C$6:$C$85,$F1090))*'Class Rules'!$A$6:$A$85))</f>
        <v>0</v>
      </c>
      <c r="N1090" s="1" t="str">
        <f t="array" ref="N1090">IF($M1090=0,'Class Rules'!$D$3,INDEX('Class Rules'!$D$6:$D$85,MATCH($M1090,'Class Rules'!$A$6:$A$85,0)))</f>
        <v>Passenger LDV</v>
      </c>
      <c r="O1090" s="1" t="str">
        <f t="array" ref="O1090">IF(SUMPRODUCT(MAX(ISNUMBER(SEARCH(Fuel_Rules!$A$6:$A$30,$E1090))*ISNUMBER(SEARCH(Fuel_Rules!$B$6:$B$30,$F1090))*(Fuel_Rules!$A$6:$A$30&lt;&gt;"")))&gt;0,"Plug-in hybrid",IF($G1090="Diesel","Diesel","Gasoline"))</f>
        <v>Gasoline</v>
      </c>
    </row>
    <row r="1091" spans="1:15" ht="15" customHeight="1" x14ac:dyDescent="0.25">
      <c r="A1091" s="1">
        <v>2022</v>
      </c>
      <c r="B1091" s="1" t="s">
        <v>3126</v>
      </c>
      <c r="C1091" s="1" t="s">
        <v>784</v>
      </c>
      <c r="D1091" s="1" t="s">
        <v>3292</v>
      </c>
      <c r="E1091" s="1" t="s">
        <v>647</v>
      </c>
      <c r="F1091" s="1" t="s">
        <v>786</v>
      </c>
      <c r="G1091" s="1" t="s">
        <v>103</v>
      </c>
      <c r="H1091" s="1" t="s">
        <v>298</v>
      </c>
      <c r="I1091" s="1">
        <v>1</v>
      </c>
      <c r="J1091" s="1">
        <v>2023</v>
      </c>
      <c r="K1091" s="1">
        <v>83010</v>
      </c>
      <c r="L1091" s="1">
        <v>0</v>
      </c>
      <c r="M1091" s="1">
        <f t="array" ref="M1091">SUMPRODUCT(MAX(ISNUMBER(SEARCH('Class Rules'!$B$6:$B$85,$E1091))*ISNUMBER(SEARCH('Class Rules'!$C$6:$C$85,$F1091))*'Class Rules'!$A$6:$A$85))</f>
        <v>0</v>
      </c>
      <c r="N1091" s="1" t="str">
        <f t="array" ref="N1091">IF($M1091=0,'Class Rules'!$D$3,INDEX('Class Rules'!$D$6:$D$85,MATCH($M1091,'Class Rules'!$A$6:$A$85,0)))</f>
        <v>Passenger LDV</v>
      </c>
      <c r="O1091" s="1" t="str">
        <f t="array" ref="O1091">IF(SUMPRODUCT(MAX(ISNUMBER(SEARCH(Fuel_Rules!$A$6:$A$30,$E1091))*ISNUMBER(SEARCH(Fuel_Rules!$B$6:$B$30,$F1091))*(Fuel_Rules!$A$6:$A$30&lt;&gt;"")))&gt;0,"Plug-in hybrid",IF($G1091="Diesel","Diesel","Gasoline"))</f>
        <v>Gasoline</v>
      </c>
    </row>
    <row r="1092" spans="1:15" ht="15" customHeight="1" x14ac:dyDescent="0.25">
      <c r="A1092" s="1">
        <v>2022</v>
      </c>
      <c r="B1092" s="1" t="s">
        <v>3126</v>
      </c>
      <c r="C1092" s="1" t="s">
        <v>787</v>
      </c>
      <c r="D1092" s="1" t="s">
        <v>3293</v>
      </c>
      <c r="E1092" s="1" t="s">
        <v>647</v>
      </c>
      <c r="F1092" s="1" t="s">
        <v>789</v>
      </c>
      <c r="G1092" s="1" t="s">
        <v>103</v>
      </c>
      <c r="H1092" s="1" t="s">
        <v>298</v>
      </c>
      <c r="I1092" s="1">
        <v>1</v>
      </c>
      <c r="J1092" s="1">
        <v>2023</v>
      </c>
      <c r="K1092" s="1">
        <v>72970</v>
      </c>
      <c r="L1092" s="1">
        <v>0</v>
      </c>
      <c r="M1092" s="1">
        <f t="array" ref="M1092">SUMPRODUCT(MAX(ISNUMBER(SEARCH('Class Rules'!$B$6:$B$85,$E1092))*ISNUMBER(SEARCH('Class Rules'!$C$6:$C$85,$F1092))*'Class Rules'!$A$6:$A$85))</f>
        <v>0</v>
      </c>
      <c r="N1092" s="1" t="str">
        <f t="array" ref="N1092">IF($M1092=0,'Class Rules'!$D$3,INDEX('Class Rules'!$D$6:$D$85,MATCH($M1092,'Class Rules'!$A$6:$A$85,0)))</f>
        <v>Passenger LDV</v>
      </c>
      <c r="O1092" s="1" t="str">
        <f t="array" ref="O1092">IF(SUMPRODUCT(MAX(ISNUMBER(SEARCH(Fuel_Rules!$A$6:$A$30,$E1092))*ISNUMBER(SEARCH(Fuel_Rules!$B$6:$B$30,$F1092))*(Fuel_Rules!$A$6:$A$30&lt;&gt;"")))&gt;0,"Plug-in hybrid",IF($G1092="Diesel","Diesel","Gasoline"))</f>
        <v>Gasoline</v>
      </c>
    </row>
    <row r="1093" spans="1:15" ht="15" customHeight="1" x14ac:dyDescent="0.25">
      <c r="A1093" s="1">
        <v>2022</v>
      </c>
      <c r="B1093" s="1" t="s">
        <v>3126</v>
      </c>
      <c r="C1093" s="1" t="s">
        <v>790</v>
      </c>
      <c r="D1093" s="1" t="s">
        <v>3294</v>
      </c>
      <c r="E1093" s="1" t="s">
        <v>647</v>
      </c>
      <c r="F1093" s="1" t="s">
        <v>792</v>
      </c>
      <c r="G1093" s="1" t="s">
        <v>103</v>
      </c>
      <c r="H1093" s="1" t="s">
        <v>298</v>
      </c>
      <c r="I1093" s="1">
        <v>1</v>
      </c>
      <c r="J1093" s="1">
        <v>2023</v>
      </c>
      <c r="K1093" s="1">
        <v>108674</v>
      </c>
      <c r="L1093" s="1">
        <v>0</v>
      </c>
      <c r="M1093" s="1">
        <f t="array" ref="M1093">SUMPRODUCT(MAX(ISNUMBER(SEARCH('Class Rules'!$B$6:$B$85,$E1093))*ISNUMBER(SEARCH('Class Rules'!$C$6:$C$85,$F1093))*'Class Rules'!$A$6:$A$85))</f>
        <v>0</v>
      </c>
      <c r="N1093" s="1" t="str">
        <f t="array" ref="N1093">IF($M1093=0,'Class Rules'!$D$3,INDEX('Class Rules'!$D$6:$D$85,MATCH($M1093,'Class Rules'!$A$6:$A$85,0)))</f>
        <v>Passenger LDV</v>
      </c>
      <c r="O1093" s="1" t="str">
        <f t="array" ref="O1093">IF(SUMPRODUCT(MAX(ISNUMBER(SEARCH(Fuel_Rules!$A$6:$A$30,$E1093))*ISNUMBER(SEARCH(Fuel_Rules!$B$6:$B$30,$F1093))*(Fuel_Rules!$A$6:$A$30&lt;&gt;"")))&gt;0,"Plug-in hybrid",IF($G1093="Diesel","Diesel","Gasoline"))</f>
        <v>Gasoline</v>
      </c>
    </row>
    <row r="1094" spans="1:15" ht="15" customHeight="1" x14ac:dyDescent="0.25">
      <c r="A1094" s="1">
        <v>2022</v>
      </c>
      <c r="B1094" s="1" t="s">
        <v>3126</v>
      </c>
      <c r="C1094" s="1" t="s">
        <v>793</v>
      </c>
      <c r="D1094" s="1" t="s">
        <v>3295</v>
      </c>
      <c r="E1094" s="1" t="s">
        <v>647</v>
      </c>
      <c r="F1094" s="1" t="s">
        <v>795</v>
      </c>
      <c r="G1094" s="1" t="s">
        <v>103</v>
      </c>
      <c r="H1094" s="1" t="s">
        <v>437</v>
      </c>
      <c r="I1094" s="1">
        <v>1</v>
      </c>
      <c r="J1094" s="1">
        <v>2023</v>
      </c>
      <c r="K1094" s="1">
        <v>117823</v>
      </c>
      <c r="L1094" s="1">
        <v>0</v>
      </c>
      <c r="M1094" s="1">
        <f t="array" ref="M1094">SUMPRODUCT(MAX(ISNUMBER(SEARCH('Class Rules'!$B$6:$B$85,$E1094))*ISNUMBER(SEARCH('Class Rules'!$C$6:$C$85,$F1094))*'Class Rules'!$A$6:$A$85))</f>
        <v>0</v>
      </c>
      <c r="N1094" s="1" t="str">
        <f t="array" ref="N1094">IF($M1094=0,'Class Rules'!$D$3,INDEX('Class Rules'!$D$6:$D$85,MATCH($M1094,'Class Rules'!$A$6:$A$85,0)))</f>
        <v>Passenger LDV</v>
      </c>
      <c r="O1094" s="1" t="str">
        <f t="array" ref="O1094">IF(SUMPRODUCT(MAX(ISNUMBER(SEARCH(Fuel_Rules!$A$6:$A$30,$E1094))*ISNUMBER(SEARCH(Fuel_Rules!$B$6:$B$30,$F1094))*(Fuel_Rules!$A$6:$A$30&lt;&gt;"")))&gt;0,"Plug-in hybrid",IF($G1094="Diesel","Diesel","Gasoline"))</f>
        <v>Gasoline</v>
      </c>
    </row>
    <row r="1095" spans="1:15" ht="15" customHeight="1" x14ac:dyDescent="0.25">
      <c r="A1095" s="1">
        <v>2022</v>
      </c>
      <c r="B1095" s="1" t="s">
        <v>3126</v>
      </c>
      <c r="C1095" s="1" t="s">
        <v>796</v>
      </c>
      <c r="D1095" s="1" t="s">
        <v>3296</v>
      </c>
      <c r="E1095" s="1" t="s">
        <v>647</v>
      </c>
      <c r="F1095" s="1" t="s">
        <v>798</v>
      </c>
      <c r="G1095" s="1" t="s">
        <v>103</v>
      </c>
      <c r="H1095" s="1" t="s">
        <v>437</v>
      </c>
      <c r="I1095" s="1">
        <v>1.2</v>
      </c>
      <c r="J1095" s="1">
        <v>2023</v>
      </c>
      <c r="K1095" s="1">
        <v>128878</v>
      </c>
      <c r="L1095" s="1">
        <v>0</v>
      </c>
      <c r="M1095" s="1">
        <f t="array" ref="M1095">SUMPRODUCT(MAX(ISNUMBER(SEARCH('Class Rules'!$B$6:$B$85,$E1095))*ISNUMBER(SEARCH('Class Rules'!$C$6:$C$85,$F1095))*'Class Rules'!$A$6:$A$85))</f>
        <v>0</v>
      </c>
      <c r="N1095" s="1" t="str">
        <f t="array" ref="N1095">IF($M1095=0,'Class Rules'!$D$3,INDEX('Class Rules'!$D$6:$D$85,MATCH($M1095,'Class Rules'!$A$6:$A$85,0)))</f>
        <v>Passenger LDV</v>
      </c>
      <c r="O1095" s="1" t="str">
        <f t="array" ref="O1095">IF(SUMPRODUCT(MAX(ISNUMBER(SEARCH(Fuel_Rules!$A$6:$A$30,$E1095))*ISNUMBER(SEARCH(Fuel_Rules!$B$6:$B$30,$F1095))*(Fuel_Rules!$A$6:$A$30&lt;&gt;"")))&gt;0,"Plug-in hybrid",IF($G1095="Diesel","Diesel","Gasoline"))</f>
        <v>Gasoline</v>
      </c>
    </row>
    <row r="1096" spans="1:15" ht="15" customHeight="1" x14ac:dyDescent="0.25">
      <c r="A1096" s="1">
        <v>2022</v>
      </c>
      <c r="B1096" s="1" t="s">
        <v>3126</v>
      </c>
      <c r="C1096" s="1" t="s">
        <v>799</v>
      </c>
      <c r="D1096" s="1" t="s">
        <v>3297</v>
      </c>
      <c r="E1096" s="1" t="s">
        <v>647</v>
      </c>
      <c r="F1096" s="1" t="s">
        <v>801</v>
      </c>
      <c r="G1096" s="1" t="s">
        <v>103</v>
      </c>
      <c r="H1096" s="1" t="s">
        <v>437</v>
      </c>
      <c r="I1096" s="1">
        <v>1.2</v>
      </c>
      <c r="J1096" s="1">
        <v>2023</v>
      </c>
      <c r="K1096" s="1">
        <v>118814</v>
      </c>
      <c r="L1096" s="1">
        <v>0</v>
      </c>
      <c r="M1096" s="1">
        <f t="array" ref="M1096">SUMPRODUCT(MAX(ISNUMBER(SEARCH('Class Rules'!$B$6:$B$85,$E1096))*ISNUMBER(SEARCH('Class Rules'!$C$6:$C$85,$F1096))*'Class Rules'!$A$6:$A$85))</f>
        <v>0</v>
      </c>
      <c r="N1096" s="1" t="str">
        <f t="array" ref="N1096">IF($M1096=0,'Class Rules'!$D$3,INDEX('Class Rules'!$D$6:$D$85,MATCH($M1096,'Class Rules'!$A$6:$A$85,0)))</f>
        <v>Passenger LDV</v>
      </c>
      <c r="O1096" s="1" t="str">
        <f t="array" ref="O1096">IF(SUMPRODUCT(MAX(ISNUMBER(SEARCH(Fuel_Rules!$A$6:$A$30,$E1096))*ISNUMBER(SEARCH(Fuel_Rules!$B$6:$B$30,$F1096))*(Fuel_Rules!$A$6:$A$30&lt;&gt;"")))&gt;0,"Plug-in hybrid",IF($G1096="Diesel","Diesel","Gasoline"))</f>
        <v>Gasoline</v>
      </c>
    </row>
    <row r="1097" spans="1:15" ht="15" customHeight="1" x14ac:dyDescent="0.25">
      <c r="A1097" s="1">
        <v>2022</v>
      </c>
      <c r="B1097" s="1" t="s">
        <v>3126</v>
      </c>
      <c r="C1097" s="1" t="s">
        <v>802</v>
      </c>
      <c r="D1097" s="1" t="s">
        <v>3298</v>
      </c>
      <c r="E1097" s="1" t="s">
        <v>647</v>
      </c>
      <c r="F1097" s="1" t="s">
        <v>804</v>
      </c>
      <c r="G1097" s="1" t="s">
        <v>103</v>
      </c>
      <c r="H1097" s="1" t="s">
        <v>437</v>
      </c>
      <c r="I1097" s="1">
        <v>1.2</v>
      </c>
      <c r="J1097" s="1">
        <v>2023</v>
      </c>
      <c r="K1097" s="1">
        <v>145557</v>
      </c>
      <c r="L1097" s="1">
        <v>0</v>
      </c>
      <c r="M1097" s="1">
        <f t="array" ref="M1097">SUMPRODUCT(MAX(ISNUMBER(SEARCH('Class Rules'!$B$6:$B$85,$E1097))*ISNUMBER(SEARCH('Class Rules'!$C$6:$C$85,$F1097))*'Class Rules'!$A$6:$A$85))</f>
        <v>0</v>
      </c>
      <c r="N1097" s="1" t="str">
        <f t="array" ref="N1097">IF($M1097=0,'Class Rules'!$D$3,INDEX('Class Rules'!$D$6:$D$85,MATCH($M1097,'Class Rules'!$A$6:$A$85,0)))</f>
        <v>Passenger LDV</v>
      </c>
      <c r="O1097" s="1" t="str">
        <f t="array" ref="O1097">IF(SUMPRODUCT(MAX(ISNUMBER(SEARCH(Fuel_Rules!$A$6:$A$30,$E1097))*ISNUMBER(SEARCH(Fuel_Rules!$B$6:$B$30,$F1097))*(Fuel_Rules!$A$6:$A$30&lt;&gt;"")))&gt;0,"Plug-in hybrid",IF($G1097="Diesel","Diesel","Gasoline"))</f>
        <v>Gasoline</v>
      </c>
    </row>
    <row r="1098" spans="1:15" ht="15" customHeight="1" x14ac:dyDescent="0.25">
      <c r="A1098" s="1">
        <v>2022</v>
      </c>
      <c r="B1098" s="1" t="s">
        <v>3126</v>
      </c>
      <c r="C1098" s="1" t="s">
        <v>3299</v>
      </c>
      <c r="D1098" s="1" t="s">
        <v>3300</v>
      </c>
      <c r="E1098" s="1" t="s">
        <v>647</v>
      </c>
      <c r="F1098" s="1" t="s">
        <v>3301</v>
      </c>
      <c r="G1098" s="1" t="s">
        <v>103</v>
      </c>
      <c r="H1098" s="1" t="s">
        <v>437</v>
      </c>
      <c r="I1098" s="1">
        <v>1</v>
      </c>
      <c r="J1098" s="1">
        <v>2023</v>
      </c>
      <c r="K1098" s="1">
        <v>115943</v>
      </c>
      <c r="L1098" s="1">
        <v>0</v>
      </c>
      <c r="M1098" s="1">
        <f t="array" ref="M1098">SUMPRODUCT(MAX(ISNUMBER(SEARCH('Class Rules'!$B$6:$B$85,$E1098))*ISNUMBER(SEARCH('Class Rules'!$C$6:$C$85,$F1098))*'Class Rules'!$A$6:$A$85))</f>
        <v>0</v>
      </c>
      <c r="N1098" s="1" t="str">
        <f t="array" ref="N1098">IF($M1098=0,'Class Rules'!$D$3,INDEX('Class Rules'!$D$6:$D$85,MATCH($M1098,'Class Rules'!$A$6:$A$85,0)))</f>
        <v>Passenger LDV</v>
      </c>
      <c r="O1098" s="1" t="str">
        <f t="array" ref="O1098">IF(SUMPRODUCT(MAX(ISNUMBER(SEARCH(Fuel_Rules!$A$6:$A$30,$E1098))*ISNUMBER(SEARCH(Fuel_Rules!$B$6:$B$30,$F1098))*(Fuel_Rules!$A$6:$A$30&lt;&gt;"")))&gt;0,"Plug-in hybrid",IF($G1098="Diesel","Diesel","Gasoline"))</f>
        <v>Gasoline</v>
      </c>
    </row>
    <row r="1099" spans="1:15" ht="15" customHeight="1" x14ac:dyDescent="0.25">
      <c r="A1099" s="1">
        <v>2022</v>
      </c>
      <c r="B1099" s="1" t="s">
        <v>3126</v>
      </c>
      <c r="C1099" s="1" t="s">
        <v>805</v>
      </c>
      <c r="D1099" s="1" t="s">
        <v>3302</v>
      </c>
      <c r="E1099" s="1" t="s">
        <v>647</v>
      </c>
      <c r="F1099" s="1" t="s">
        <v>807</v>
      </c>
      <c r="G1099" s="1" t="s">
        <v>103</v>
      </c>
      <c r="H1099" s="1" t="s">
        <v>437</v>
      </c>
      <c r="I1099" s="1">
        <v>1.5</v>
      </c>
      <c r="J1099" s="1">
        <v>2023</v>
      </c>
      <c r="K1099" s="1">
        <v>152548</v>
      </c>
      <c r="L1099" s="1">
        <v>0</v>
      </c>
      <c r="M1099" s="1">
        <f t="array" ref="M1099">SUMPRODUCT(MAX(ISNUMBER(SEARCH('Class Rules'!$B$6:$B$85,$E1099))*ISNUMBER(SEARCH('Class Rules'!$C$6:$C$85,$F1099))*'Class Rules'!$A$6:$A$85))</f>
        <v>0</v>
      </c>
      <c r="N1099" s="1" t="str">
        <f t="array" ref="N1099">IF($M1099=0,'Class Rules'!$D$3,INDEX('Class Rules'!$D$6:$D$85,MATCH($M1099,'Class Rules'!$A$6:$A$85,0)))</f>
        <v>Passenger LDV</v>
      </c>
      <c r="O1099" s="1" t="str">
        <f t="array" ref="O1099">IF(SUMPRODUCT(MAX(ISNUMBER(SEARCH(Fuel_Rules!$A$6:$A$30,$E1099))*ISNUMBER(SEARCH(Fuel_Rules!$B$6:$B$30,$F1099))*(Fuel_Rules!$A$6:$A$30&lt;&gt;"")))&gt;0,"Plug-in hybrid",IF($G1099="Diesel","Diesel","Gasoline"))</f>
        <v>Gasoline</v>
      </c>
    </row>
    <row r="1100" spans="1:15" ht="15" customHeight="1" x14ac:dyDescent="0.25">
      <c r="A1100" s="1">
        <v>2022</v>
      </c>
      <c r="B1100" s="1" t="s">
        <v>3126</v>
      </c>
      <c r="C1100" s="1" t="s">
        <v>808</v>
      </c>
      <c r="D1100" s="1" t="s">
        <v>3303</v>
      </c>
      <c r="E1100" s="1" t="s">
        <v>647</v>
      </c>
      <c r="F1100" s="1" t="s">
        <v>810</v>
      </c>
      <c r="G1100" s="1" t="s">
        <v>103</v>
      </c>
      <c r="H1100" s="1" t="s">
        <v>437</v>
      </c>
      <c r="I1100" s="1">
        <v>1.5</v>
      </c>
      <c r="J1100" s="1">
        <v>2023</v>
      </c>
      <c r="K1100" s="1">
        <v>215013</v>
      </c>
      <c r="L1100" s="1">
        <v>0</v>
      </c>
      <c r="M1100" s="1">
        <f t="array" ref="M1100">SUMPRODUCT(MAX(ISNUMBER(SEARCH('Class Rules'!$B$6:$B$85,$E1100))*ISNUMBER(SEARCH('Class Rules'!$C$6:$C$85,$F1100))*'Class Rules'!$A$6:$A$85))</f>
        <v>0</v>
      </c>
      <c r="N1100" s="1" t="str">
        <f t="array" ref="N1100">IF($M1100=0,'Class Rules'!$D$3,INDEX('Class Rules'!$D$6:$D$85,MATCH($M1100,'Class Rules'!$A$6:$A$85,0)))</f>
        <v>Passenger LDV</v>
      </c>
      <c r="O1100" s="1" t="str">
        <f t="array" ref="O1100">IF(SUMPRODUCT(MAX(ISNUMBER(SEARCH(Fuel_Rules!$A$6:$A$30,$E1100))*ISNUMBER(SEARCH(Fuel_Rules!$B$6:$B$30,$F1100))*(Fuel_Rules!$A$6:$A$30&lt;&gt;"")))&gt;0,"Plug-in hybrid",IF($G1100="Diesel","Diesel","Gasoline"))</f>
        <v>Gasoline</v>
      </c>
    </row>
    <row r="1101" spans="1:15" ht="15" customHeight="1" x14ac:dyDescent="0.25">
      <c r="A1101" s="1">
        <v>2022</v>
      </c>
      <c r="B1101" s="1" t="s">
        <v>3126</v>
      </c>
      <c r="C1101" s="1" t="s">
        <v>811</v>
      </c>
      <c r="D1101" s="1" t="s">
        <v>3304</v>
      </c>
      <c r="E1101" s="1" t="s">
        <v>647</v>
      </c>
      <c r="F1101" s="1" t="s">
        <v>813</v>
      </c>
      <c r="G1101" s="1" t="s">
        <v>103</v>
      </c>
      <c r="H1101" s="1" t="s">
        <v>437</v>
      </c>
      <c r="I1101" s="1">
        <v>1</v>
      </c>
      <c r="J1101" s="1">
        <v>2023</v>
      </c>
      <c r="K1101" s="1">
        <v>93098</v>
      </c>
      <c r="L1101" s="1">
        <v>0</v>
      </c>
      <c r="M1101" s="1">
        <f t="array" ref="M1101">SUMPRODUCT(MAX(ISNUMBER(SEARCH('Class Rules'!$B$6:$B$85,$E1101))*ISNUMBER(SEARCH('Class Rules'!$C$6:$C$85,$F1101))*'Class Rules'!$A$6:$A$85))</f>
        <v>0</v>
      </c>
      <c r="N1101" s="1" t="str">
        <f t="array" ref="N1101">IF($M1101=0,'Class Rules'!$D$3,INDEX('Class Rules'!$D$6:$D$85,MATCH($M1101,'Class Rules'!$A$6:$A$85,0)))</f>
        <v>Passenger LDV</v>
      </c>
      <c r="O1101" s="1" t="str">
        <f t="array" ref="O1101">IF(SUMPRODUCT(MAX(ISNUMBER(SEARCH(Fuel_Rules!$A$6:$A$30,$E1101))*ISNUMBER(SEARCH(Fuel_Rules!$B$6:$B$30,$F1101))*(Fuel_Rules!$A$6:$A$30&lt;&gt;"")))&gt;0,"Plug-in hybrid",IF($G1101="Diesel","Diesel","Gasoline"))</f>
        <v>Gasoline</v>
      </c>
    </row>
    <row r="1102" spans="1:15" ht="15" customHeight="1" x14ac:dyDescent="0.25">
      <c r="A1102" s="1">
        <v>2022</v>
      </c>
      <c r="B1102" s="1" t="s">
        <v>3126</v>
      </c>
      <c r="C1102" s="1" t="s">
        <v>814</v>
      </c>
      <c r="D1102" s="1" t="s">
        <v>3305</v>
      </c>
      <c r="E1102" s="1" t="s">
        <v>647</v>
      </c>
      <c r="F1102" s="1" t="s">
        <v>816</v>
      </c>
      <c r="G1102" s="1" t="s">
        <v>103</v>
      </c>
      <c r="H1102" s="1" t="s">
        <v>437</v>
      </c>
      <c r="I1102" s="1">
        <v>1</v>
      </c>
      <c r="J1102" s="1">
        <v>2023</v>
      </c>
      <c r="K1102" s="1">
        <v>100745</v>
      </c>
      <c r="L1102" s="1">
        <v>0</v>
      </c>
      <c r="M1102" s="1">
        <f t="array" ref="M1102">SUMPRODUCT(MAX(ISNUMBER(SEARCH('Class Rules'!$B$6:$B$85,$E1102))*ISNUMBER(SEARCH('Class Rules'!$C$6:$C$85,$F1102))*'Class Rules'!$A$6:$A$85))</f>
        <v>0</v>
      </c>
      <c r="N1102" s="1" t="str">
        <f t="array" ref="N1102">IF($M1102=0,'Class Rules'!$D$3,INDEX('Class Rules'!$D$6:$D$85,MATCH($M1102,'Class Rules'!$A$6:$A$85,0)))</f>
        <v>Passenger LDV</v>
      </c>
      <c r="O1102" s="1" t="str">
        <f t="array" ref="O1102">IF(SUMPRODUCT(MAX(ISNUMBER(SEARCH(Fuel_Rules!$A$6:$A$30,$E1102))*ISNUMBER(SEARCH(Fuel_Rules!$B$6:$B$30,$F1102))*(Fuel_Rules!$A$6:$A$30&lt;&gt;"")))&gt;0,"Plug-in hybrid",IF($G1102="Diesel","Diesel","Gasoline"))</f>
        <v>Gasoline</v>
      </c>
    </row>
    <row r="1103" spans="1:15" ht="15" customHeight="1" x14ac:dyDescent="0.25">
      <c r="A1103" s="1">
        <v>2022</v>
      </c>
      <c r="B1103" s="1" t="s">
        <v>3126</v>
      </c>
      <c r="C1103" s="1" t="s">
        <v>817</v>
      </c>
      <c r="D1103" s="1" t="s">
        <v>3306</v>
      </c>
      <c r="E1103" s="1" t="s">
        <v>647</v>
      </c>
      <c r="F1103" s="1" t="s">
        <v>819</v>
      </c>
      <c r="G1103" s="1" t="s">
        <v>103</v>
      </c>
      <c r="H1103" s="1" t="s">
        <v>437</v>
      </c>
      <c r="I1103" s="1">
        <v>1</v>
      </c>
      <c r="J1103" s="1">
        <v>2023</v>
      </c>
      <c r="K1103" s="1">
        <v>126360</v>
      </c>
      <c r="L1103" s="1">
        <v>0</v>
      </c>
      <c r="M1103" s="1">
        <f t="array" ref="M1103">SUMPRODUCT(MAX(ISNUMBER(SEARCH('Class Rules'!$B$6:$B$85,$E1103))*ISNUMBER(SEARCH('Class Rules'!$C$6:$C$85,$F1103))*'Class Rules'!$A$6:$A$85))</f>
        <v>0</v>
      </c>
      <c r="N1103" s="1" t="str">
        <f t="array" ref="N1103">IF($M1103=0,'Class Rules'!$D$3,INDEX('Class Rules'!$D$6:$D$85,MATCH($M1103,'Class Rules'!$A$6:$A$85,0)))</f>
        <v>Passenger LDV</v>
      </c>
      <c r="O1103" s="1" t="str">
        <f t="array" ref="O1103">IF(SUMPRODUCT(MAX(ISNUMBER(SEARCH(Fuel_Rules!$A$6:$A$30,$E1103))*ISNUMBER(SEARCH(Fuel_Rules!$B$6:$B$30,$F1103))*(Fuel_Rules!$A$6:$A$30&lt;&gt;"")))&gt;0,"Plug-in hybrid",IF($G1103="Diesel","Diesel","Gasoline"))</f>
        <v>Gasoline</v>
      </c>
    </row>
    <row r="1104" spans="1:15" ht="15" customHeight="1" x14ac:dyDescent="0.25">
      <c r="A1104" s="1">
        <v>2022</v>
      </c>
      <c r="B1104" s="1" t="s">
        <v>3126</v>
      </c>
      <c r="C1104" s="1" t="s">
        <v>820</v>
      </c>
      <c r="D1104" s="1" t="s">
        <v>3307</v>
      </c>
      <c r="E1104" s="1" t="s">
        <v>647</v>
      </c>
      <c r="F1104" s="1" t="s">
        <v>822</v>
      </c>
      <c r="G1104" s="1" t="s">
        <v>103</v>
      </c>
      <c r="H1104" s="1" t="s">
        <v>437</v>
      </c>
      <c r="I1104" s="1">
        <v>1</v>
      </c>
      <c r="J1104" s="1">
        <v>2023</v>
      </c>
      <c r="K1104" s="1">
        <v>136592</v>
      </c>
      <c r="L1104" s="1">
        <v>0</v>
      </c>
      <c r="M1104" s="1">
        <f t="array" ref="M1104">SUMPRODUCT(MAX(ISNUMBER(SEARCH('Class Rules'!$B$6:$B$85,$E1104))*ISNUMBER(SEARCH('Class Rules'!$C$6:$C$85,$F1104))*'Class Rules'!$A$6:$A$85))</f>
        <v>0</v>
      </c>
      <c r="N1104" s="1" t="str">
        <f t="array" ref="N1104">IF($M1104=0,'Class Rules'!$D$3,INDEX('Class Rules'!$D$6:$D$85,MATCH($M1104,'Class Rules'!$A$6:$A$85,0)))</f>
        <v>Passenger LDV</v>
      </c>
      <c r="O1104" s="1" t="str">
        <f t="array" ref="O1104">IF(SUMPRODUCT(MAX(ISNUMBER(SEARCH(Fuel_Rules!$A$6:$A$30,$E1104))*ISNUMBER(SEARCH(Fuel_Rules!$B$6:$B$30,$F1104))*(Fuel_Rules!$A$6:$A$30&lt;&gt;"")))&gt;0,"Plug-in hybrid",IF($G1104="Diesel","Diesel","Gasoline"))</f>
        <v>Gasoline</v>
      </c>
    </row>
    <row r="1105" spans="1:15" ht="15" customHeight="1" x14ac:dyDescent="0.25">
      <c r="A1105" s="1">
        <v>2022</v>
      </c>
      <c r="B1105" s="1" t="s">
        <v>3126</v>
      </c>
      <c r="C1105" s="1" t="s">
        <v>823</v>
      </c>
      <c r="D1105" s="1" t="s">
        <v>3308</v>
      </c>
      <c r="E1105" s="1" t="s">
        <v>647</v>
      </c>
      <c r="F1105" s="1" t="s">
        <v>825</v>
      </c>
      <c r="G1105" s="1" t="s">
        <v>103</v>
      </c>
      <c r="H1105" s="1" t="s">
        <v>437</v>
      </c>
      <c r="I1105" s="1">
        <v>1.8</v>
      </c>
      <c r="J1105" s="1">
        <v>2023</v>
      </c>
      <c r="K1105" s="1">
        <v>98423</v>
      </c>
      <c r="L1105" s="1">
        <v>0</v>
      </c>
      <c r="M1105" s="1">
        <f t="array" ref="M1105">SUMPRODUCT(MAX(ISNUMBER(SEARCH('Class Rules'!$B$6:$B$85,$E1105))*ISNUMBER(SEARCH('Class Rules'!$C$6:$C$85,$F1105))*'Class Rules'!$A$6:$A$85))</f>
        <v>0</v>
      </c>
      <c r="N1105" s="1" t="str">
        <f t="array" ref="N1105">IF($M1105=0,'Class Rules'!$D$3,INDEX('Class Rules'!$D$6:$D$85,MATCH($M1105,'Class Rules'!$A$6:$A$85,0)))</f>
        <v>Passenger LDV</v>
      </c>
      <c r="O1105" s="1" t="str">
        <f t="array" ref="O1105">IF(SUMPRODUCT(MAX(ISNUMBER(SEARCH(Fuel_Rules!$A$6:$A$30,$E1105))*ISNUMBER(SEARCH(Fuel_Rules!$B$6:$B$30,$F1105))*(Fuel_Rules!$A$6:$A$30&lt;&gt;"")))&gt;0,"Plug-in hybrid",IF($G1105="Diesel","Diesel","Gasoline"))</f>
        <v>Gasoline</v>
      </c>
    </row>
    <row r="1106" spans="1:15" ht="15" customHeight="1" x14ac:dyDescent="0.25">
      <c r="A1106" s="1">
        <v>2022</v>
      </c>
      <c r="B1106" s="1" t="s">
        <v>3126</v>
      </c>
      <c r="C1106" s="1" t="s">
        <v>826</v>
      </c>
      <c r="D1106" s="1" t="s">
        <v>3309</v>
      </c>
      <c r="E1106" s="1" t="s">
        <v>647</v>
      </c>
      <c r="F1106" s="1" t="s">
        <v>828</v>
      </c>
      <c r="G1106" s="1" t="s">
        <v>105</v>
      </c>
      <c r="H1106" s="1" t="s">
        <v>437</v>
      </c>
      <c r="I1106" s="1">
        <v>2.8</v>
      </c>
      <c r="J1106" s="1">
        <v>2023</v>
      </c>
      <c r="K1106" s="1">
        <v>265717</v>
      </c>
      <c r="L1106" s="1">
        <v>0</v>
      </c>
      <c r="M1106" s="1">
        <f t="array" ref="M1106">SUMPRODUCT(MAX(ISNUMBER(SEARCH('Class Rules'!$B$6:$B$85,$E1106))*ISNUMBER(SEARCH('Class Rules'!$C$6:$C$85,$F1106))*'Class Rules'!$A$6:$A$85))</f>
        <v>15</v>
      </c>
      <c r="N1106" s="1" t="str">
        <f t="array" ref="N1106">IF($M1106=0,'Class Rules'!$D$3,INDEX('Class Rules'!$D$6:$D$85,MATCH($M1106,'Class Rules'!$A$6:$A$85,0)))</f>
        <v>Freight LDV</v>
      </c>
      <c r="O1106" s="1" t="str">
        <f t="array" ref="O1106">IF(SUMPRODUCT(MAX(ISNUMBER(SEARCH(Fuel_Rules!$A$6:$A$30,$E1106))*ISNUMBER(SEARCH(Fuel_Rules!$B$6:$B$30,$F1106))*(Fuel_Rules!$A$6:$A$30&lt;&gt;"")))&gt;0,"Plug-in hybrid",IF($G1106="Diesel","Diesel","Gasoline"))</f>
        <v>Diesel</v>
      </c>
    </row>
    <row r="1107" spans="1:15" ht="15" customHeight="1" x14ac:dyDescent="0.25">
      <c r="A1107" s="1">
        <v>2022</v>
      </c>
      <c r="B1107" s="1" t="s">
        <v>3126</v>
      </c>
      <c r="C1107" s="1" t="s">
        <v>829</v>
      </c>
      <c r="D1107" s="1" t="s">
        <v>3310</v>
      </c>
      <c r="E1107" s="1" t="s">
        <v>831</v>
      </c>
      <c r="F1107" s="1" t="s">
        <v>832</v>
      </c>
      <c r="G1107" s="1" t="s">
        <v>103</v>
      </c>
      <c r="H1107" s="1" t="s">
        <v>298</v>
      </c>
      <c r="I1107" s="1">
        <v>1.2</v>
      </c>
      <c r="J1107" s="1">
        <v>2023</v>
      </c>
      <c r="K1107" s="1">
        <v>62871</v>
      </c>
      <c r="L1107" s="1">
        <v>0</v>
      </c>
      <c r="M1107" s="1">
        <f t="array" ref="M1107">SUMPRODUCT(MAX(ISNUMBER(SEARCH('Class Rules'!$B$6:$B$85,$E1107))*ISNUMBER(SEARCH('Class Rules'!$C$6:$C$85,$F1107))*'Class Rules'!$A$6:$A$85))</f>
        <v>0</v>
      </c>
      <c r="N1107" s="1" t="str">
        <f t="array" ref="N1107">IF($M1107=0,'Class Rules'!$D$3,INDEX('Class Rules'!$D$6:$D$85,MATCH($M1107,'Class Rules'!$A$6:$A$85,0)))</f>
        <v>Passenger LDV</v>
      </c>
      <c r="O1107" s="1" t="str">
        <f t="array" ref="O1107">IF(SUMPRODUCT(MAX(ISNUMBER(SEARCH(Fuel_Rules!$A$6:$A$30,$E1107))*ISNUMBER(SEARCH(Fuel_Rules!$B$6:$B$30,$F1107))*(Fuel_Rules!$A$6:$A$30&lt;&gt;"")))&gt;0,"Plug-in hybrid",IF($G1107="Diesel","Diesel","Gasoline"))</f>
        <v>Gasoline</v>
      </c>
    </row>
    <row r="1108" spans="1:15" ht="15" customHeight="1" x14ac:dyDescent="0.25">
      <c r="A1108" s="1">
        <v>2022</v>
      </c>
      <c r="B1108" s="1" t="s">
        <v>3126</v>
      </c>
      <c r="C1108" s="1" t="s">
        <v>833</v>
      </c>
      <c r="D1108" s="1" t="s">
        <v>3311</v>
      </c>
      <c r="E1108" s="1" t="s">
        <v>831</v>
      </c>
      <c r="F1108" s="1" t="s">
        <v>835</v>
      </c>
      <c r="G1108" s="1" t="s">
        <v>103</v>
      </c>
      <c r="H1108" s="1" t="s">
        <v>437</v>
      </c>
      <c r="I1108" s="1">
        <v>1.6</v>
      </c>
      <c r="J1108" s="1">
        <v>2023</v>
      </c>
      <c r="K1108" s="1">
        <v>67748</v>
      </c>
      <c r="L1108" s="1">
        <v>0</v>
      </c>
      <c r="M1108" s="1">
        <f t="array" ref="M1108">SUMPRODUCT(MAX(ISNUMBER(SEARCH('Class Rules'!$B$6:$B$85,$E1108))*ISNUMBER(SEARCH('Class Rules'!$C$6:$C$85,$F1108))*'Class Rules'!$A$6:$A$85))</f>
        <v>0</v>
      </c>
      <c r="N1108" s="1" t="str">
        <f t="array" ref="N1108">IF($M1108=0,'Class Rules'!$D$3,INDEX('Class Rules'!$D$6:$D$85,MATCH($M1108,'Class Rules'!$A$6:$A$85,0)))</f>
        <v>Passenger LDV</v>
      </c>
      <c r="O1108" s="1" t="str">
        <f t="array" ref="O1108">IF(SUMPRODUCT(MAX(ISNUMBER(SEARCH(Fuel_Rules!$A$6:$A$30,$E1108))*ISNUMBER(SEARCH(Fuel_Rules!$B$6:$B$30,$F1108))*(Fuel_Rules!$A$6:$A$30&lt;&gt;"")))&gt;0,"Plug-in hybrid",IF($G1108="Diesel","Diesel","Gasoline"))</f>
        <v>Gasoline</v>
      </c>
    </row>
    <row r="1109" spans="1:15" ht="15" customHeight="1" x14ac:dyDescent="0.25">
      <c r="A1109" s="1">
        <v>2022</v>
      </c>
      <c r="B1109" s="1" t="s">
        <v>3126</v>
      </c>
      <c r="C1109" s="1" t="s">
        <v>836</v>
      </c>
      <c r="D1109" s="1" t="s">
        <v>3312</v>
      </c>
      <c r="E1109" s="1" t="s">
        <v>831</v>
      </c>
      <c r="F1109" s="1" t="s">
        <v>838</v>
      </c>
      <c r="G1109" s="1" t="s">
        <v>105</v>
      </c>
      <c r="H1109" s="1" t="s">
        <v>298</v>
      </c>
      <c r="I1109" s="1">
        <v>1.6</v>
      </c>
      <c r="J1109" s="1">
        <v>2023</v>
      </c>
      <c r="K1109" s="1">
        <v>155894</v>
      </c>
      <c r="L1109" s="1">
        <v>0</v>
      </c>
      <c r="M1109" s="1">
        <f t="array" ref="M1109">SUMPRODUCT(MAX(ISNUMBER(SEARCH('Class Rules'!$B$6:$B$85,$E1109))*ISNUMBER(SEARCH('Class Rules'!$C$6:$C$85,$F1109))*'Class Rules'!$A$6:$A$85))</f>
        <v>30</v>
      </c>
      <c r="N1109" s="1" t="str">
        <f t="array" ref="N1109">IF($M1109=0,'Class Rules'!$D$3,INDEX('Class Rules'!$D$6:$D$85,MATCH($M1109,'Class Rules'!$A$6:$A$85,0)))</f>
        <v>Freight LDV</v>
      </c>
      <c r="O1109" s="1" t="str">
        <f t="array" ref="O1109">IF(SUMPRODUCT(MAX(ISNUMBER(SEARCH(Fuel_Rules!$A$6:$A$30,$E1109))*ISNUMBER(SEARCH(Fuel_Rules!$B$6:$B$30,$F1109))*(Fuel_Rules!$A$6:$A$30&lt;&gt;"")))&gt;0,"Plug-in hybrid",IF($G1109="Diesel","Diesel","Gasoline"))</f>
        <v>Diesel</v>
      </c>
    </row>
    <row r="1110" spans="1:15" ht="15" customHeight="1" x14ac:dyDescent="0.25">
      <c r="A1110" s="1">
        <v>2022</v>
      </c>
      <c r="B1110" s="1" t="s">
        <v>3126</v>
      </c>
      <c r="C1110" s="1" t="s">
        <v>839</v>
      </c>
      <c r="D1110" s="1" t="s">
        <v>3313</v>
      </c>
      <c r="E1110" s="1" t="s">
        <v>831</v>
      </c>
      <c r="F1110" s="1" t="s">
        <v>841</v>
      </c>
      <c r="G1110" s="1" t="s">
        <v>105</v>
      </c>
      <c r="H1110" s="1" t="s">
        <v>298</v>
      </c>
      <c r="I1110" s="1">
        <v>1.6</v>
      </c>
      <c r="J1110" s="1">
        <v>2023</v>
      </c>
      <c r="K1110" s="1">
        <v>178845</v>
      </c>
      <c r="L1110" s="1">
        <v>0</v>
      </c>
      <c r="M1110" s="1">
        <f t="array" ref="M1110">SUMPRODUCT(MAX(ISNUMBER(SEARCH('Class Rules'!$B$6:$B$85,$E1110))*ISNUMBER(SEARCH('Class Rules'!$C$6:$C$85,$F1110))*'Class Rules'!$A$6:$A$85))</f>
        <v>0</v>
      </c>
      <c r="N1110" s="1" t="str">
        <f t="array" ref="N1110">IF($M1110=0,'Class Rules'!$D$3,INDEX('Class Rules'!$D$6:$D$85,MATCH($M1110,'Class Rules'!$A$6:$A$85,0)))</f>
        <v>Passenger LDV</v>
      </c>
      <c r="O1110" s="1" t="str">
        <f t="array" ref="O1110">IF(SUMPRODUCT(MAX(ISNUMBER(SEARCH(Fuel_Rules!$A$6:$A$30,$E1110))*ISNUMBER(SEARCH(Fuel_Rules!$B$6:$B$30,$F1110))*(Fuel_Rules!$A$6:$A$30&lt;&gt;"")))&gt;0,"Plug-in hybrid",IF($G1110="Diesel","Diesel","Gasoline"))</f>
        <v>Diesel</v>
      </c>
    </row>
    <row r="1111" spans="1:15" ht="15" customHeight="1" x14ac:dyDescent="0.25">
      <c r="A1111" s="1">
        <v>2022</v>
      </c>
      <c r="B1111" s="1" t="s">
        <v>3126</v>
      </c>
      <c r="C1111" s="1" t="s">
        <v>842</v>
      </c>
      <c r="D1111" s="1" t="s">
        <v>3314</v>
      </c>
      <c r="E1111" s="1" t="s">
        <v>831</v>
      </c>
      <c r="F1111" s="1" t="s">
        <v>844</v>
      </c>
      <c r="G1111" s="1" t="s">
        <v>103</v>
      </c>
      <c r="H1111" s="1" t="s">
        <v>437</v>
      </c>
      <c r="I1111" s="1">
        <v>1.6</v>
      </c>
      <c r="J1111" s="1">
        <v>2023</v>
      </c>
      <c r="K1111" s="1">
        <v>131920</v>
      </c>
      <c r="L1111" s="1">
        <v>0</v>
      </c>
      <c r="M1111" s="1">
        <f t="array" ref="M1111">SUMPRODUCT(MAX(ISNUMBER(SEARCH('Class Rules'!$B$6:$B$85,$E1111))*ISNUMBER(SEARCH('Class Rules'!$C$6:$C$85,$F1111))*'Class Rules'!$A$6:$A$85))</f>
        <v>0</v>
      </c>
      <c r="N1111" s="1" t="str">
        <f t="array" ref="N1111">IF($M1111=0,'Class Rules'!$D$3,INDEX('Class Rules'!$D$6:$D$85,MATCH($M1111,'Class Rules'!$A$6:$A$85,0)))</f>
        <v>Passenger LDV</v>
      </c>
      <c r="O1111" s="1" t="str">
        <f t="array" ref="O1111">IF(SUMPRODUCT(MAX(ISNUMBER(SEARCH(Fuel_Rules!$A$6:$A$30,$E1111))*ISNUMBER(SEARCH(Fuel_Rules!$B$6:$B$30,$F1111))*(Fuel_Rules!$A$6:$A$30&lt;&gt;"")))&gt;0,"Plug-in hybrid",IF($G1111="Diesel","Diesel","Gasoline"))</f>
        <v>Gasoline</v>
      </c>
    </row>
    <row r="1112" spans="1:15" ht="15" customHeight="1" x14ac:dyDescent="0.25">
      <c r="A1112" s="1">
        <v>2022</v>
      </c>
      <c r="B1112" s="1" t="s">
        <v>3126</v>
      </c>
      <c r="C1112" s="1" t="s">
        <v>845</v>
      </c>
      <c r="D1112" s="1" t="s">
        <v>3315</v>
      </c>
      <c r="E1112" s="1" t="s">
        <v>831</v>
      </c>
      <c r="F1112" s="1" t="s">
        <v>847</v>
      </c>
      <c r="G1112" s="1" t="s">
        <v>103</v>
      </c>
      <c r="H1112" s="1" t="s">
        <v>437</v>
      </c>
      <c r="I1112" s="1">
        <v>1.6</v>
      </c>
      <c r="J1112" s="1">
        <v>2023</v>
      </c>
      <c r="K1112" s="1">
        <v>118659</v>
      </c>
      <c r="L1112" s="1">
        <v>0</v>
      </c>
      <c r="M1112" s="1">
        <f t="array" ref="M1112">SUMPRODUCT(MAX(ISNUMBER(SEARCH('Class Rules'!$B$6:$B$85,$E1112))*ISNUMBER(SEARCH('Class Rules'!$C$6:$C$85,$F1112))*'Class Rules'!$A$6:$A$85))</f>
        <v>0</v>
      </c>
      <c r="N1112" s="1" t="str">
        <f t="array" ref="N1112">IF($M1112=0,'Class Rules'!$D$3,INDEX('Class Rules'!$D$6:$D$85,MATCH($M1112,'Class Rules'!$A$6:$A$85,0)))</f>
        <v>Passenger LDV</v>
      </c>
      <c r="O1112" s="1" t="str">
        <f t="array" ref="O1112">IF(SUMPRODUCT(MAX(ISNUMBER(SEARCH(Fuel_Rules!$A$6:$A$30,$E1112))*ISNUMBER(SEARCH(Fuel_Rules!$B$6:$B$30,$F1112))*(Fuel_Rules!$A$6:$A$30&lt;&gt;"")))&gt;0,"Plug-in hybrid",IF($G1112="Diesel","Diesel","Gasoline"))</f>
        <v>Gasoline</v>
      </c>
    </row>
    <row r="1113" spans="1:15" ht="15" customHeight="1" x14ac:dyDescent="0.25">
      <c r="A1113" s="1">
        <v>2022</v>
      </c>
      <c r="B1113" s="1" t="s">
        <v>3126</v>
      </c>
      <c r="C1113" s="1" t="s">
        <v>848</v>
      </c>
      <c r="D1113" s="1" t="s">
        <v>3316</v>
      </c>
      <c r="E1113" s="1" t="s">
        <v>831</v>
      </c>
      <c r="F1113" s="1" t="s">
        <v>850</v>
      </c>
      <c r="G1113" s="1" t="s">
        <v>103</v>
      </c>
      <c r="H1113" s="1" t="s">
        <v>437</v>
      </c>
      <c r="I1113" s="1">
        <v>1.6</v>
      </c>
      <c r="J1113" s="1">
        <v>2023</v>
      </c>
      <c r="K1113" s="1">
        <v>114396</v>
      </c>
      <c r="L1113" s="1">
        <v>0</v>
      </c>
      <c r="M1113" s="1">
        <f t="array" ref="M1113">SUMPRODUCT(MAX(ISNUMBER(SEARCH('Class Rules'!$B$6:$B$85,$E1113))*ISNUMBER(SEARCH('Class Rules'!$C$6:$C$85,$F1113))*'Class Rules'!$A$6:$A$85))</f>
        <v>0</v>
      </c>
      <c r="N1113" s="1" t="str">
        <f t="array" ref="N1113">IF($M1113=0,'Class Rules'!$D$3,INDEX('Class Rules'!$D$6:$D$85,MATCH($M1113,'Class Rules'!$A$6:$A$85,0)))</f>
        <v>Passenger LDV</v>
      </c>
      <c r="O1113" s="1" t="str">
        <f t="array" ref="O1113">IF(SUMPRODUCT(MAX(ISNUMBER(SEARCH(Fuel_Rules!$A$6:$A$30,$E1113))*ISNUMBER(SEARCH(Fuel_Rules!$B$6:$B$30,$F1113))*(Fuel_Rules!$A$6:$A$30&lt;&gt;"")))&gt;0,"Plug-in hybrid",IF($G1113="Diesel","Diesel","Gasoline"))</f>
        <v>Gasoline</v>
      </c>
    </row>
    <row r="1114" spans="1:15" ht="15" customHeight="1" x14ac:dyDescent="0.25">
      <c r="A1114" s="1">
        <v>2022</v>
      </c>
      <c r="B1114" s="1" t="s">
        <v>3126</v>
      </c>
      <c r="C1114" s="1" t="s">
        <v>851</v>
      </c>
      <c r="D1114" s="1" t="s">
        <v>3317</v>
      </c>
      <c r="E1114" s="1" t="s">
        <v>831</v>
      </c>
      <c r="F1114" s="1" t="s">
        <v>853</v>
      </c>
      <c r="G1114" s="1" t="s">
        <v>103</v>
      </c>
      <c r="H1114" s="1" t="s">
        <v>437</v>
      </c>
      <c r="I1114" s="1">
        <v>1.6</v>
      </c>
      <c r="J1114" s="1">
        <v>2023</v>
      </c>
      <c r="K1114" s="1">
        <v>112154</v>
      </c>
      <c r="L1114" s="1">
        <v>0</v>
      </c>
      <c r="M1114" s="1">
        <f t="array" ref="M1114">SUMPRODUCT(MAX(ISNUMBER(SEARCH('Class Rules'!$B$6:$B$85,$E1114))*ISNUMBER(SEARCH('Class Rules'!$C$6:$C$85,$F1114))*'Class Rules'!$A$6:$A$85))</f>
        <v>0</v>
      </c>
      <c r="N1114" s="1" t="str">
        <f t="array" ref="N1114">IF($M1114=0,'Class Rules'!$D$3,INDEX('Class Rules'!$D$6:$D$85,MATCH($M1114,'Class Rules'!$A$6:$A$85,0)))</f>
        <v>Passenger LDV</v>
      </c>
      <c r="O1114" s="1" t="str">
        <f t="array" ref="O1114">IF(SUMPRODUCT(MAX(ISNUMBER(SEARCH(Fuel_Rules!$A$6:$A$30,$E1114))*ISNUMBER(SEARCH(Fuel_Rules!$B$6:$B$30,$F1114))*(Fuel_Rules!$A$6:$A$30&lt;&gt;"")))&gt;0,"Plug-in hybrid",IF($G1114="Diesel","Diesel","Gasoline"))</f>
        <v>Gasoline</v>
      </c>
    </row>
    <row r="1115" spans="1:15" ht="15" customHeight="1" x14ac:dyDescent="0.25">
      <c r="A1115" s="1">
        <v>2022</v>
      </c>
      <c r="B1115" s="1" t="s">
        <v>3126</v>
      </c>
      <c r="C1115" s="1" t="s">
        <v>854</v>
      </c>
      <c r="D1115" s="1" t="s">
        <v>3318</v>
      </c>
      <c r="E1115" s="1" t="s">
        <v>831</v>
      </c>
      <c r="F1115" s="1" t="s">
        <v>856</v>
      </c>
      <c r="G1115" s="1" t="s">
        <v>103</v>
      </c>
      <c r="H1115" s="1" t="s">
        <v>298</v>
      </c>
      <c r="I1115" s="1">
        <v>1.6</v>
      </c>
      <c r="J1115" s="1">
        <v>2023</v>
      </c>
      <c r="K1115" s="1">
        <v>85015</v>
      </c>
      <c r="L1115" s="1">
        <v>0</v>
      </c>
      <c r="M1115" s="1">
        <f t="array" ref="M1115">SUMPRODUCT(MAX(ISNUMBER(SEARCH('Class Rules'!$B$6:$B$85,$E1115))*ISNUMBER(SEARCH('Class Rules'!$C$6:$C$85,$F1115))*'Class Rules'!$A$6:$A$85))</f>
        <v>0</v>
      </c>
      <c r="N1115" s="1" t="str">
        <f t="array" ref="N1115">IF($M1115=0,'Class Rules'!$D$3,INDEX('Class Rules'!$D$6:$D$85,MATCH($M1115,'Class Rules'!$A$6:$A$85,0)))</f>
        <v>Passenger LDV</v>
      </c>
      <c r="O1115" s="1" t="str">
        <f t="array" ref="O1115">IF(SUMPRODUCT(MAX(ISNUMBER(SEARCH(Fuel_Rules!$A$6:$A$30,$E1115))*ISNUMBER(SEARCH(Fuel_Rules!$B$6:$B$30,$F1115))*(Fuel_Rules!$A$6:$A$30&lt;&gt;"")))&gt;0,"Plug-in hybrid",IF($G1115="Diesel","Diesel","Gasoline"))</f>
        <v>Gasoline</v>
      </c>
    </row>
    <row r="1116" spans="1:15" ht="15" customHeight="1" x14ac:dyDescent="0.25">
      <c r="A1116" s="1">
        <v>2022</v>
      </c>
      <c r="B1116" s="1" t="s">
        <v>3126</v>
      </c>
      <c r="C1116" s="1" t="s">
        <v>857</v>
      </c>
      <c r="D1116" s="1" t="s">
        <v>3319</v>
      </c>
      <c r="E1116" s="1" t="s">
        <v>831</v>
      </c>
      <c r="F1116" s="1" t="s">
        <v>859</v>
      </c>
      <c r="G1116" s="1" t="s">
        <v>103</v>
      </c>
      <c r="H1116" s="1" t="s">
        <v>298</v>
      </c>
      <c r="I1116" s="1">
        <v>1.6</v>
      </c>
      <c r="J1116" s="1">
        <v>2023</v>
      </c>
      <c r="K1116" s="1">
        <v>83363</v>
      </c>
      <c r="L1116" s="1">
        <v>0</v>
      </c>
      <c r="M1116" s="1">
        <f t="array" ref="M1116">SUMPRODUCT(MAX(ISNUMBER(SEARCH('Class Rules'!$B$6:$B$85,$E1116))*ISNUMBER(SEARCH('Class Rules'!$C$6:$C$85,$F1116))*'Class Rules'!$A$6:$A$85))</f>
        <v>0</v>
      </c>
      <c r="N1116" s="1" t="str">
        <f t="array" ref="N1116">IF($M1116=0,'Class Rules'!$D$3,INDEX('Class Rules'!$D$6:$D$85,MATCH($M1116,'Class Rules'!$A$6:$A$85,0)))</f>
        <v>Passenger LDV</v>
      </c>
      <c r="O1116" s="1" t="str">
        <f t="array" ref="O1116">IF(SUMPRODUCT(MAX(ISNUMBER(SEARCH(Fuel_Rules!$A$6:$A$30,$E1116))*ISNUMBER(SEARCH(Fuel_Rules!$B$6:$B$30,$F1116))*(Fuel_Rules!$A$6:$A$30&lt;&gt;"")))&gt;0,"Plug-in hybrid",IF($G1116="Diesel","Diesel","Gasoline"))</f>
        <v>Gasoline</v>
      </c>
    </row>
    <row r="1117" spans="1:15" ht="15" customHeight="1" x14ac:dyDescent="0.25">
      <c r="A1117" s="1">
        <v>2022</v>
      </c>
      <c r="B1117" s="1" t="s">
        <v>3126</v>
      </c>
      <c r="C1117" s="1" t="s">
        <v>860</v>
      </c>
      <c r="D1117" s="1" t="s">
        <v>3320</v>
      </c>
      <c r="E1117" s="1" t="s">
        <v>831</v>
      </c>
      <c r="F1117" s="1" t="s">
        <v>862</v>
      </c>
      <c r="G1117" s="1" t="s">
        <v>105</v>
      </c>
      <c r="H1117" s="1" t="s">
        <v>298</v>
      </c>
      <c r="I1117" s="1">
        <v>2</v>
      </c>
      <c r="J1117" s="1">
        <v>2023</v>
      </c>
      <c r="K1117" s="1">
        <v>201745</v>
      </c>
      <c r="L1117" s="1">
        <v>0</v>
      </c>
      <c r="M1117" s="1">
        <f t="array" ref="M1117">SUMPRODUCT(MAX(ISNUMBER(SEARCH('Class Rules'!$B$6:$B$85,$E1117))*ISNUMBER(SEARCH('Class Rules'!$C$6:$C$85,$F1117))*'Class Rules'!$A$6:$A$85))</f>
        <v>30</v>
      </c>
      <c r="N1117" s="1" t="str">
        <f t="array" ref="N1117">IF($M1117=0,'Class Rules'!$D$3,INDEX('Class Rules'!$D$6:$D$85,MATCH($M1117,'Class Rules'!$A$6:$A$85,0)))</f>
        <v>Freight LDV</v>
      </c>
      <c r="O1117" s="1" t="str">
        <f t="array" ref="O1117">IF(SUMPRODUCT(MAX(ISNUMBER(SEARCH(Fuel_Rules!$A$6:$A$30,$E1117))*ISNUMBER(SEARCH(Fuel_Rules!$B$6:$B$30,$F1117))*(Fuel_Rules!$A$6:$A$30&lt;&gt;"")))&gt;0,"Plug-in hybrid",IF($G1117="Diesel","Diesel","Gasoline"))</f>
        <v>Diesel</v>
      </c>
    </row>
    <row r="1118" spans="1:15" ht="15" customHeight="1" x14ac:dyDescent="0.25">
      <c r="A1118" s="1">
        <v>2022</v>
      </c>
      <c r="B1118" s="1" t="s">
        <v>3126</v>
      </c>
      <c r="C1118" s="1" t="s">
        <v>863</v>
      </c>
      <c r="D1118" s="1" t="s">
        <v>3321</v>
      </c>
      <c r="E1118" s="1" t="s">
        <v>831</v>
      </c>
      <c r="F1118" s="1" t="s">
        <v>865</v>
      </c>
      <c r="G1118" s="1" t="s">
        <v>105</v>
      </c>
      <c r="H1118" s="1" t="s">
        <v>298</v>
      </c>
      <c r="I1118" s="1">
        <v>2</v>
      </c>
      <c r="J1118" s="1">
        <v>2023</v>
      </c>
      <c r="K1118" s="1">
        <v>233010</v>
      </c>
      <c r="L1118" s="1">
        <v>0</v>
      </c>
      <c r="M1118" s="1">
        <f t="array" ref="M1118">SUMPRODUCT(MAX(ISNUMBER(SEARCH('Class Rules'!$B$6:$B$85,$E1118))*ISNUMBER(SEARCH('Class Rules'!$C$6:$C$85,$F1118))*'Class Rules'!$A$6:$A$85))</f>
        <v>66</v>
      </c>
      <c r="N1118" s="1" t="str">
        <f t="array" ref="N1118">IF($M1118=0,'Class Rules'!$D$3,INDEX('Class Rules'!$D$6:$D$85,MATCH($M1118,'Class Rules'!$A$6:$A$85,0)))</f>
        <v>Passenger HDV</v>
      </c>
      <c r="O1118" s="1" t="str">
        <f t="array" ref="O1118">IF(SUMPRODUCT(MAX(ISNUMBER(SEARCH(Fuel_Rules!$A$6:$A$30,$E1118))*ISNUMBER(SEARCH(Fuel_Rules!$B$6:$B$30,$F1118))*(Fuel_Rules!$A$6:$A$30&lt;&gt;"")))&gt;0,"Plug-in hybrid",IF($G1118="Diesel","Diesel","Gasoline"))</f>
        <v>Diesel</v>
      </c>
    </row>
    <row r="1119" spans="1:15" ht="15" customHeight="1" x14ac:dyDescent="0.25">
      <c r="A1119" s="1">
        <v>2022</v>
      </c>
      <c r="B1119" s="1" t="s">
        <v>3126</v>
      </c>
      <c r="C1119" s="1" t="s">
        <v>866</v>
      </c>
      <c r="D1119" s="1" t="s">
        <v>3322</v>
      </c>
      <c r="E1119" s="1" t="s">
        <v>831</v>
      </c>
      <c r="F1119" s="1" t="s">
        <v>868</v>
      </c>
      <c r="G1119" s="1" t="s">
        <v>105</v>
      </c>
      <c r="H1119" s="1" t="s">
        <v>298</v>
      </c>
      <c r="I1119" s="1">
        <v>1.6</v>
      </c>
      <c r="J1119" s="1">
        <v>2023</v>
      </c>
      <c r="K1119" s="1">
        <v>158941</v>
      </c>
      <c r="L1119" s="1">
        <v>0</v>
      </c>
      <c r="M1119" s="1">
        <f t="array" ref="M1119">SUMPRODUCT(MAX(ISNUMBER(SEARCH('Class Rules'!$B$6:$B$85,$E1119))*ISNUMBER(SEARCH('Class Rules'!$C$6:$C$85,$F1119))*'Class Rules'!$A$6:$A$85))</f>
        <v>0</v>
      </c>
      <c r="N1119" s="1" t="str">
        <f t="array" ref="N1119">IF($M1119=0,'Class Rules'!$D$3,INDEX('Class Rules'!$D$6:$D$85,MATCH($M1119,'Class Rules'!$A$6:$A$85,0)))</f>
        <v>Passenger LDV</v>
      </c>
      <c r="O1119" s="1" t="str">
        <f t="array" ref="O1119">IF(SUMPRODUCT(MAX(ISNUMBER(SEARCH(Fuel_Rules!$A$6:$A$30,$E1119))*ISNUMBER(SEARCH(Fuel_Rules!$B$6:$B$30,$F1119))*(Fuel_Rules!$A$6:$A$30&lt;&gt;"")))&gt;0,"Plug-in hybrid",IF($G1119="Diesel","Diesel","Gasoline"))</f>
        <v>Diesel</v>
      </c>
    </row>
    <row r="1120" spans="1:15" ht="15" customHeight="1" x14ac:dyDescent="0.25">
      <c r="A1120" s="1">
        <v>2022</v>
      </c>
      <c r="B1120" s="1" t="s">
        <v>3126</v>
      </c>
      <c r="C1120" s="1" t="s">
        <v>869</v>
      </c>
      <c r="D1120" s="1" t="s">
        <v>3323</v>
      </c>
      <c r="E1120" s="1" t="s">
        <v>831</v>
      </c>
      <c r="F1120" s="1" t="s">
        <v>871</v>
      </c>
      <c r="G1120" s="1" t="s">
        <v>103</v>
      </c>
      <c r="H1120" s="1" t="s">
        <v>437</v>
      </c>
      <c r="I1120" s="1">
        <v>1.6</v>
      </c>
      <c r="J1120" s="1">
        <v>2023</v>
      </c>
      <c r="K1120" s="1">
        <v>104784</v>
      </c>
      <c r="L1120" s="1">
        <v>0</v>
      </c>
      <c r="M1120" s="1">
        <f t="array" ref="M1120">SUMPRODUCT(MAX(ISNUMBER(SEARCH('Class Rules'!$B$6:$B$85,$E1120))*ISNUMBER(SEARCH('Class Rules'!$C$6:$C$85,$F1120))*'Class Rules'!$A$6:$A$85))</f>
        <v>0</v>
      </c>
      <c r="N1120" s="1" t="str">
        <f t="array" ref="N1120">IF($M1120=0,'Class Rules'!$D$3,INDEX('Class Rules'!$D$6:$D$85,MATCH($M1120,'Class Rules'!$A$6:$A$85,0)))</f>
        <v>Passenger LDV</v>
      </c>
      <c r="O1120" s="1" t="str">
        <f t="array" ref="O1120">IF(SUMPRODUCT(MAX(ISNUMBER(SEARCH(Fuel_Rules!$A$6:$A$30,$E1120))*ISNUMBER(SEARCH(Fuel_Rules!$B$6:$B$30,$F1120))*(Fuel_Rules!$A$6:$A$30&lt;&gt;"")))&gt;0,"Plug-in hybrid",IF($G1120="Diesel","Diesel","Gasoline"))</f>
        <v>Gasoline</v>
      </c>
    </row>
    <row r="1121" spans="1:15" ht="15" customHeight="1" x14ac:dyDescent="0.25">
      <c r="A1121" s="1">
        <v>2022</v>
      </c>
      <c r="B1121" s="1" t="s">
        <v>3126</v>
      </c>
      <c r="C1121" s="1" t="s">
        <v>872</v>
      </c>
      <c r="D1121" s="1" t="s">
        <v>3324</v>
      </c>
      <c r="E1121" s="1" t="s">
        <v>831</v>
      </c>
      <c r="F1121" s="1" t="s">
        <v>874</v>
      </c>
      <c r="G1121" s="1" t="s">
        <v>103</v>
      </c>
      <c r="H1121" s="1" t="s">
        <v>437</v>
      </c>
      <c r="I1121" s="1">
        <v>1.6</v>
      </c>
      <c r="J1121" s="1">
        <v>2023</v>
      </c>
      <c r="K1121" s="1">
        <v>100841</v>
      </c>
      <c r="L1121" s="1">
        <v>0</v>
      </c>
      <c r="M1121" s="1">
        <f t="array" ref="M1121">SUMPRODUCT(MAX(ISNUMBER(SEARCH('Class Rules'!$B$6:$B$85,$E1121))*ISNUMBER(SEARCH('Class Rules'!$C$6:$C$85,$F1121))*'Class Rules'!$A$6:$A$85))</f>
        <v>0</v>
      </c>
      <c r="N1121" s="1" t="str">
        <f t="array" ref="N1121">IF($M1121=0,'Class Rules'!$D$3,INDEX('Class Rules'!$D$6:$D$85,MATCH($M1121,'Class Rules'!$A$6:$A$85,0)))</f>
        <v>Passenger LDV</v>
      </c>
      <c r="O1121" s="1" t="str">
        <f t="array" ref="O1121">IF(SUMPRODUCT(MAX(ISNUMBER(SEARCH(Fuel_Rules!$A$6:$A$30,$E1121))*ISNUMBER(SEARCH(Fuel_Rules!$B$6:$B$30,$F1121))*(Fuel_Rules!$A$6:$A$30&lt;&gt;"")))&gt;0,"Plug-in hybrid",IF($G1121="Diesel","Diesel","Gasoline"))</f>
        <v>Gasoline</v>
      </c>
    </row>
    <row r="1122" spans="1:15" ht="15" customHeight="1" x14ac:dyDescent="0.25">
      <c r="A1122" s="1">
        <v>2022</v>
      </c>
      <c r="B1122" s="1" t="s">
        <v>3126</v>
      </c>
      <c r="C1122" s="1" t="s">
        <v>875</v>
      </c>
      <c r="D1122" s="1" t="s">
        <v>3325</v>
      </c>
      <c r="E1122" s="1" t="s">
        <v>831</v>
      </c>
      <c r="F1122" s="1" t="s">
        <v>877</v>
      </c>
      <c r="G1122" s="1" t="s">
        <v>103</v>
      </c>
      <c r="H1122" s="1" t="s">
        <v>437</v>
      </c>
      <c r="I1122" s="1">
        <v>1.6</v>
      </c>
      <c r="J1122" s="1">
        <v>2023</v>
      </c>
      <c r="K1122" s="1">
        <v>111295</v>
      </c>
      <c r="L1122" s="1">
        <v>0</v>
      </c>
      <c r="M1122" s="1">
        <f t="array" ref="M1122">SUMPRODUCT(MAX(ISNUMBER(SEARCH('Class Rules'!$B$6:$B$85,$E1122))*ISNUMBER(SEARCH('Class Rules'!$C$6:$C$85,$F1122))*'Class Rules'!$A$6:$A$85))</f>
        <v>0</v>
      </c>
      <c r="N1122" s="1" t="str">
        <f t="array" ref="N1122">IF($M1122=0,'Class Rules'!$D$3,INDEX('Class Rules'!$D$6:$D$85,MATCH($M1122,'Class Rules'!$A$6:$A$85,0)))</f>
        <v>Passenger LDV</v>
      </c>
      <c r="O1122" s="1" t="str">
        <f t="array" ref="O1122">IF(SUMPRODUCT(MAX(ISNUMBER(SEARCH(Fuel_Rules!$A$6:$A$30,$E1122))*ISNUMBER(SEARCH(Fuel_Rules!$B$6:$B$30,$F1122))*(Fuel_Rules!$A$6:$A$30&lt;&gt;"")))&gt;0,"Plug-in hybrid",IF($G1122="Diesel","Diesel","Gasoline"))</f>
        <v>Gasoline</v>
      </c>
    </row>
    <row r="1123" spans="1:15" ht="15" customHeight="1" x14ac:dyDescent="0.25">
      <c r="A1123" s="1">
        <v>2022</v>
      </c>
      <c r="B1123" s="1" t="s">
        <v>3126</v>
      </c>
      <c r="C1123" s="1" t="s">
        <v>878</v>
      </c>
      <c r="D1123" s="1" t="s">
        <v>3326</v>
      </c>
      <c r="E1123" s="1" t="s">
        <v>831</v>
      </c>
      <c r="F1123" s="1" t="s">
        <v>880</v>
      </c>
      <c r="G1123" s="1" t="s">
        <v>105</v>
      </c>
      <c r="H1123" s="1" t="s">
        <v>298</v>
      </c>
      <c r="I1123" s="1">
        <v>2</v>
      </c>
      <c r="J1123" s="1">
        <v>2023</v>
      </c>
      <c r="K1123" s="1">
        <v>215894</v>
      </c>
      <c r="L1123" s="1">
        <v>0</v>
      </c>
      <c r="M1123" s="1">
        <f t="array" ref="M1123">SUMPRODUCT(MAX(ISNUMBER(SEARCH('Class Rules'!$B$6:$B$85,$E1123))*ISNUMBER(SEARCH('Class Rules'!$C$6:$C$85,$F1123))*'Class Rules'!$A$6:$A$85))</f>
        <v>31</v>
      </c>
      <c r="N1123" s="1" t="str">
        <f t="array" ref="N1123">IF($M1123=0,'Class Rules'!$D$3,INDEX('Class Rules'!$D$6:$D$85,MATCH($M1123,'Class Rules'!$A$6:$A$85,0)))</f>
        <v>Freight LDV</v>
      </c>
      <c r="O1123" s="1" t="str">
        <f t="array" ref="O1123">IF(SUMPRODUCT(MAX(ISNUMBER(SEARCH(Fuel_Rules!$A$6:$A$30,$E1123))*ISNUMBER(SEARCH(Fuel_Rules!$B$6:$B$30,$F1123))*(Fuel_Rules!$A$6:$A$30&lt;&gt;"")))&gt;0,"Plug-in hybrid",IF($G1123="Diesel","Diesel","Gasoline"))</f>
        <v>Diesel</v>
      </c>
    </row>
    <row r="1124" spans="1:15" ht="15" customHeight="1" x14ac:dyDescent="0.25">
      <c r="A1124" s="1">
        <v>2022</v>
      </c>
      <c r="B1124" s="1" t="s">
        <v>3126</v>
      </c>
      <c r="C1124" s="1" t="s">
        <v>881</v>
      </c>
      <c r="D1124" s="1" t="s">
        <v>3327</v>
      </c>
      <c r="E1124" s="1" t="s">
        <v>831</v>
      </c>
      <c r="F1124" s="1" t="s">
        <v>883</v>
      </c>
      <c r="G1124" s="1" t="s">
        <v>103</v>
      </c>
      <c r="H1124" s="1" t="s">
        <v>437</v>
      </c>
      <c r="I1124" s="1">
        <v>1.6</v>
      </c>
      <c r="J1124" s="1">
        <v>2023</v>
      </c>
      <c r="K1124" s="1">
        <v>105336</v>
      </c>
      <c r="L1124" s="1">
        <v>0</v>
      </c>
      <c r="M1124" s="1">
        <f t="array" ref="M1124">SUMPRODUCT(MAX(ISNUMBER(SEARCH('Class Rules'!$B$6:$B$85,$E1124))*ISNUMBER(SEARCH('Class Rules'!$C$6:$C$85,$F1124))*'Class Rules'!$A$6:$A$85))</f>
        <v>0</v>
      </c>
      <c r="N1124" s="1" t="str">
        <f t="array" ref="N1124">IF($M1124=0,'Class Rules'!$D$3,INDEX('Class Rules'!$D$6:$D$85,MATCH($M1124,'Class Rules'!$A$6:$A$85,0)))</f>
        <v>Passenger LDV</v>
      </c>
      <c r="O1124" s="1" t="str">
        <f t="array" ref="O1124">IF(SUMPRODUCT(MAX(ISNUMBER(SEARCH(Fuel_Rules!$A$6:$A$30,$E1124))*ISNUMBER(SEARCH(Fuel_Rules!$B$6:$B$30,$F1124))*(Fuel_Rules!$A$6:$A$30&lt;&gt;"")))&gt;0,"Plug-in hybrid",IF($G1124="Diesel","Diesel","Gasoline"))</f>
        <v>Gasoline</v>
      </c>
    </row>
    <row r="1125" spans="1:15" ht="15" customHeight="1" x14ac:dyDescent="0.25">
      <c r="A1125" s="1">
        <v>2022</v>
      </c>
      <c r="B1125" s="1" t="s">
        <v>3126</v>
      </c>
      <c r="C1125" s="1" t="s">
        <v>884</v>
      </c>
      <c r="D1125" s="1" t="s">
        <v>3328</v>
      </c>
      <c r="E1125" s="1" t="s">
        <v>886</v>
      </c>
      <c r="F1125" s="1" t="s">
        <v>887</v>
      </c>
      <c r="G1125" s="1" t="s">
        <v>103</v>
      </c>
      <c r="H1125" s="1" t="s">
        <v>298</v>
      </c>
      <c r="I1125" s="1">
        <v>1.3</v>
      </c>
      <c r="J1125" s="1">
        <v>2023</v>
      </c>
      <c r="K1125" s="1">
        <v>76414</v>
      </c>
      <c r="L1125" s="1">
        <v>0</v>
      </c>
      <c r="M1125" s="1">
        <f t="array" ref="M1125">SUMPRODUCT(MAX(ISNUMBER(SEARCH('Class Rules'!$B$6:$B$85,$E1125))*ISNUMBER(SEARCH('Class Rules'!$C$6:$C$85,$F1125))*'Class Rules'!$A$6:$A$85))</f>
        <v>35</v>
      </c>
      <c r="N1125" s="1" t="str">
        <f t="array" ref="N1125">IF($M1125=0,'Class Rules'!$D$3,INDEX('Class Rules'!$D$6:$D$85,MATCH($M1125,'Class Rules'!$A$6:$A$85,0)))</f>
        <v>Freight LDV</v>
      </c>
      <c r="O1125" s="1" t="str">
        <f t="array" ref="O1125">IF(SUMPRODUCT(MAX(ISNUMBER(SEARCH(Fuel_Rules!$A$6:$A$30,$E1125))*ISNUMBER(SEARCH(Fuel_Rules!$B$6:$B$30,$F1125))*(Fuel_Rules!$A$6:$A$30&lt;&gt;"")))&gt;0,"Plug-in hybrid",IF($G1125="Diesel","Diesel","Gasoline"))</f>
        <v>Gasoline</v>
      </c>
    </row>
    <row r="1126" spans="1:15" ht="15" customHeight="1" x14ac:dyDescent="0.25">
      <c r="A1126" s="1">
        <v>2022</v>
      </c>
      <c r="B1126" s="1" t="s">
        <v>3126</v>
      </c>
      <c r="C1126" s="1" t="s">
        <v>888</v>
      </c>
      <c r="D1126" s="1" t="s">
        <v>3329</v>
      </c>
      <c r="E1126" s="1" t="s">
        <v>886</v>
      </c>
      <c r="F1126" s="1" t="s">
        <v>890</v>
      </c>
      <c r="G1126" s="1" t="s">
        <v>103</v>
      </c>
      <c r="H1126" s="1" t="s">
        <v>298</v>
      </c>
      <c r="I1126" s="1">
        <v>1.3</v>
      </c>
      <c r="J1126" s="1">
        <v>2023</v>
      </c>
      <c r="K1126" s="1">
        <v>84012</v>
      </c>
      <c r="L1126" s="1">
        <v>0</v>
      </c>
      <c r="M1126" s="1">
        <f t="array" ref="M1126">SUMPRODUCT(MAX(ISNUMBER(SEARCH('Class Rules'!$B$6:$B$85,$E1126))*ISNUMBER(SEARCH('Class Rules'!$C$6:$C$85,$F1126))*'Class Rules'!$A$6:$A$85))</f>
        <v>35</v>
      </c>
      <c r="N1126" s="1" t="str">
        <f t="array" ref="N1126">IF($M1126=0,'Class Rules'!$D$3,INDEX('Class Rules'!$D$6:$D$85,MATCH($M1126,'Class Rules'!$A$6:$A$85,0)))</f>
        <v>Freight LDV</v>
      </c>
      <c r="O1126" s="1" t="str">
        <f t="array" ref="O1126">IF(SUMPRODUCT(MAX(ISNUMBER(SEARCH(Fuel_Rules!$A$6:$A$30,$E1126))*ISNUMBER(SEARCH(Fuel_Rules!$B$6:$B$30,$F1126))*(Fuel_Rules!$A$6:$A$30&lt;&gt;"")))&gt;0,"Plug-in hybrid",IF($G1126="Diesel","Diesel","Gasoline"))</f>
        <v>Gasoline</v>
      </c>
    </row>
    <row r="1127" spans="1:15" ht="15" customHeight="1" x14ac:dyDescent="0.25">
      <c r="A1127" s="1">
        <v>2022</v>
      </c>
      <c r="B1127" s="1" t="s">
        <v>3126</v>
      </c>
      <c r="C1127" s="1" t="s">
        <v>891</v>
      </c>
      <c r="D1127" s="1" t="s">
        <v>3330</v>
      </c>
      <c r="E1127" s="1" t="s">
        <v>886</v>
      </c>
      <c r="F1127" s="1" t="s">
        <v>893</v>
      </c>
      <c r="G1127" s="1" t="s">
        <v>103</v>
      </c>
      <c r="H1127" s="1" t="s">
        <v>298</v>
      </c>
      <c r="I1127" s="1">
        <v>1.3</v>
      </c>
      <c r="J1127" s="1">
        <v>2023</v>
      </c>
      <c r="K1127" s="1">
        <v>85636</v>
      </c>
      <c r="L1127" s="1">
        <v>0</v>
      </c>
      <c r="M1127" s="1">
        <f t="array" ref="M1127">SUMPRODUCT(MAX(ISNUMBER(SEARCH('Class Rules'!$B$6:$B$85,$E1127))*ISNUMBER(SEARCH('Class Rules'!$C$6:$C$85,$F1127))*'Class Rules'!$A$6:$A$85))</f>
        <v>35</v>
      </c>
      <c r="N1127" s="1" t="str">
        <f t="array" ref="N1127">IF($M1127=0,'Class Rules'!$D$3,INDEX('Class Rules'!$D$6:$D$85,MATCH($M1127,'Class Rules'!$A$6:$A$85,0)))</f>
        <v>Freight LDV</v>
      </c>
      <c r="O1127" s="1" t="str">
        <f t="array" ref="O1127">IF(SUMPRODUCT(MAX(ISNUMBER(SEARCH(Fuel_Rules!$A$6:$A$30,$E1127))*ISNUMBER(SEARCH(Fuel_Rules!$B$6:$B$30,$F1127))*(Fuel_Rules!$A$6:$A$30&lt;&gt;"")))&gt;0,"Plug-in hybrid",IF($G1127="Diesel","Diesel","Gasoline"))</f>
        <v>Gasoline</v>
      </c>
    </row>
    <row r="1128" spans="1:15" ht="15" customHeight="1" x14ac:dyDescent="0.25">
      <c r="A1128" s="1">
        <v>2022</v>
      </c>
      <c r="B1128" s="1" t="s">
        <v>3126</v>
      </c>
      <c r="C1128" s="1" t="s">
        <v>894</v>
      </c>
      <c r="D1128" s="1" t="s">
        <v>3331</v>
      </c>
      <c r="E1128" s="1" t="s">
        <v>896</v>
      </c>
      <c r="F1128" s="1" t="s">
        <v>897</v>
      </c>
      <c r="G1128" s="1" t="s">
        <v>103</v>
      </c>
      <c r="H1128" s="1" t="s">
        <v>298</v>
      </c>
      <c r="I1128" s="1">
        <v>3.9</v>
      </c>
      <c r="J1128" s="1">
        <v>2023</v>
      </c>
      <c r="K1128" s="1">
        <v>4115784</v>
      </c>
      <c r="L1128" s="1">
        <v>0</v>
      </c>
      <c r="M1128" s="1">
        <f t="array" ref="M1128">SUMPRODUCT(MAX(ISNUMBER(SEARCH('Class Rules'!$B$6:$B$85,$E1128))*ISNUMBER(SEARCH('Class Rules'!$C$6:$C$85,$F1128))*'Class Rules'!$A$6:$A$85))</f>
        <v>0</v>
      </c>
      <c r="N1128" s="1" t="str">
        <f t="array" ref="N1128">IF($M1128=0,'Class Rules'!$D$3,INDEX('Class Rules'!$D$6:$D$85,MATCH($M1128,'Class Rules'!$A$6:$A$85,0)))</f>
        <v>Passenger LDV</v>
      </c>
      <c r="O1128" s="1" t="str">
        <f t="array" ref="O1128">IF(SUMPRODUCT(MAX(ISNUMBER(SEARCH(Fuel_Rules!$A$6:$A$30,$E1128))*ISNUMBER(SEARCH(Fuel_Rules!$B$6:$B$30,$F1128))*(Fuel_Rules!$A$6:$A$30&lt;&gt;"")))&gt;0,"Plug-in hybrid",IF($G1128="Diesel","Diesel","Gasoline"))</f>
        <v>Gasoline</v>
      </c>
    </row>
    <row r="1129" spans="1:15" ht="15" customHeight="1" x14ac:dyDescent="0.25">
      <c r="A1129" s="1">
        <v>2022</v>
      </c>
      <c r="B1129" s="1" t="s">
        <v>3126</v>
      </c>
      <c r="C1129" s="1" t="s">
        <v>898</v>
      </c>
      <c r="D1129" s="1" t="s">
        <v>3332</v>
      </c>
      <c r="E1129" s="1" t="s">
        <v>896</v>
      </c>
      <c r="F1129" s="1" t="s">
        <v>900</v>
      </c>
      <c r="G1129" s="1" t="s">
        <v>103</v>
      </c>
      <c r="H1129" s="1" t="s">
        <v>298</v>
      </c>
      <c r="I1129" s="1">
        <v>3.9</v>
      </c>
      <c r="J1129" s="1">
        <v>2023</v>
      </c>
      <c r="K1129" s="1">
        <v>4921454</v>
      </c>
      <c r="L1129" s="1">
        <v>0</v>
      </c>
      <c r="M1129" s="1">
        <f t="array" ref="M1129">SUMPRODUCT(MAX(ISNUMBER(SEARCH('Class Rules'!$B$6:$B$85,$E1129))*ISNUMBER(SEARCH('Class Rules'!$C$6:$C$85,$F1129))*'Class Rules'!$A$6:$A$85))</f>
        <v>0</v>
      </c>
      <c r="N1129" s="1" t="str">
        <f t="array" ref="N1129">IF($M1129=0,'Class Rules'!$D$3,INDEX('Class Rules'!$D$6:$D$85,MATCH($M1129,'Class Rules'!$A$6:$A$85,0)))</f>
        <v>Passenger LDV</v>
      </c>
      <c r="O1129" s="1" t="str">
        <f t="array" ref="O1129">IF(SUMPRODUCT(MAX(ISNUMBER(SEARCH(Fuel_Rules!$A$6:$A$30,$E1129))*ISNUMBER(SEARCH(Fuel_Rules!$B$6:$B$30,$F1129))*(Fuel_Rules!$A$6:$A$30&lt;&gt;"")))&gt;0,"Plug-in hybrid",IF($G1129="Diesel","Diesel","Gasoline"))</f>
        <v>Gasoline</v>
      </c>
    </row>
    <row r="1130" spans="1:15" ht="15" customHeight="1" x14ac:dyDescent="0.25">
      <c r="A1130" s="1">
        <v>2022</v>
      </c>
      <c r="B1130" s="1" t="s">
        <v>3126</v>
      </c>
      <c r="C1130" s="1" t="s">
        <v>901</v>
      </c>
      <c r="D1130" s="1" t="s">
        <v>3333</v>
      </c>
      <c r="E1130" s="1" t="s">
        <v>896</v>
      </c>
      <c r="F1130" s="1" t="s">
        <v>903</v>
      </c>
      <c r="G1130" s="1" t="s">
        <v>103</v>
      </c>
      <c r="H1130" s="1" t="s">
        <v>298</v>
      </c>
      <c r="I1130" s="1">
        <v>4</v>
      </c>
      <c r="J1130" s="1">
        <v>2023</v>
      </c>
      <c r="K1130" s="1">
        <v>7291254</v>
      </c>
      <c r="L1130" s="1">
        <v>0</v>
      </c>
      <c r="M1130" s="1">
        <f t="array" ref="M1130">SUMPRODUCT(MAX(ISNUMBER(SEARCH('Class Rules'!$B$6:$B$85,$E1130))*ISNUMBER(SEARCH('Class Rules'!$C$6:$C$85,$F1130))*'Class Rules'!$A$6:$A$85))</f>
        <v>0</v>
      </c>
      <c r="N1130" s="1" t="str">
        <f t="array" ref="N1130">IF($M1130=0,'Class Rules'!$D$3,INDEX('Class Rules'!$D$6:$D$85,MATCH($M1130,'Class Rules'!$A$6:$A$85,0)))</f>
        <v>Passenger LDV</v>
      </c>
      <c r="O1130" s="1" t="str">
        <f t="array" ref="O1130">IF(SUMPRODUCT(MAX(ISNUMBER(SEARCH(Fuel_Rules!$A$6:$A$30,$E1130))*ISNUMBER(SEARCH(Fuel_Rules!$B$6:$B$30,$F1130))*(Fuel_Rules!$A$6:$A$30&lt;&gt;"")))&gt;0,"Plug-in hybrid",IF($G1130="Diesel","Diesel","Gasoline"))</f>
        <v>Gasoline</v>
      </c>
    </row>
    <row r="1131" spans="1:15" ht="15" customHeight="1" x14ac:dyDescent="0.25">
      <c r="A1131" s="1">
        <v>2022</v>
      </c>
      <c r="B1131" s="1" t="s">
        <v>3126</v>
      </c>
      <c r="C1131" s="1" t="s">
        <v>904</v>
      </c>
      <c r="D1131" s="1" t="s">
        <v>3334</v>
      </c>
      <c r="E1131" s="1" t="s">
        <v>896</v>
      </c>
      <c r="F1131" s="1" t="s">
        <v>906</v>
      </c>
      <c r="G1131" s="1" t="s">
        <v>103</v>
      </c>
      <c r="H1131" s="1" t="s">
        <v>298</v>
      </c>
      <c r="I1131" s="1">
        <v>6.5</v>
      </c>
      <c r="J1131" s="1">
        <v>2023</v>
      </c>
      <c r="K1131" s="1">
        <v>6905818</v>
      </c>
      <c r="L1131" s="1">
        <v>0</v>
      </c>
      <c r="M1131" s="1">
        <f t="array" ref="M1131">SUMPRODUCT(MAX(ISNUMBER(SEARCH('Class Rules'!$B$6:$B$85,$E1131))*ISNUMBER(SEARCH('Class Rules'!$C$6:$C$85,$F1131))*'Class Rules'!$A$6:$A$85))</f>
        <v>0</v>
      </c>
      <c r="N1131" s="1" t="str">
        <f t="array" ref="N1131">IF($M1131=0,'Class Rules'!$D$3,INDEX('Class Rules'!$D$6:$D$85,MATCH($M1131,'Class Rules'!$A$6:$A$85,0)))</f>
        <v>Passenger LDV</v>
      </c>
      <c r="O1131" s="1" t="str">
        <f t="array" ref="O1131">IF(SUMPRODUCT(MAX(ISNUMBER(SEARCH(Fuel_Rules!$A$6:$A$30,$E1131))*ISNUMBER(SEARCH(Fuel_Rules!$B$6:$B$30,$F1131))*(Fuel_Rules!$A$6:$A$30&lt;&gt;"")))&gt;0,"Plug-in hybrid",IF($G1131="Diesel","Diesel","Gasoline"))</f>
        <v>Gasoline</v>
      </c>
    </row>
    <row r="1132" spans="1:15" ht="15" customHeight="1" x14ac:dyDescent="0.25">
      <c r="A1132" s="1">
        <v>2022</v>
      </c>
      <c r="B1132" s="1" t="s">
        <v>3126</v>
      </c>
      <c r="C1132" s="1" t="s">
        <v>907</v>
      </c>
      <c r="D1132" s="1" t="s">
        <v>3335</v>
      </c>
      <c r="E1132" s="1" t="s">
        <v>896</v>
      </c>
      <c r="F1132" s="1" t="s">
        <v>909</v>
      </c>
      <c r="G1132" s="1" t="s">
        <v>103</v>
      </c>
      <c r="H1132" s="1" t="s">
        <v>298</v>
      </c>
      <c r="I1132" s="1">
        <v>3.9</v>
      </c>
      <c r="J1132" s="1">
        <v>2023</v>
      </c>
      <c r="K1132" s="1">
        <v>3402866</v>
      </c>
      <c r="L1132" s="1">
        <v>0</v>
      </c>
      <c r="M1132" s="1">
        <f t="array" ref="M1132">SUMPRODUCT(MAX(ISNUMBER(SEARCH('Class Rules'!$B$6:$B$85,$E1132))*ISNUMBER(SEARCH('Class Rules'!$C$6:$C$85,$F1132))*'Class Rules'!$A$6:$A$85))</f>
        <v>0</v>
      </c>
      <c r="N1132" s="1" t="str">
        <f t="array" ref="N1132">IF($M1132=0,'Class Rules'!$D$3,INDEX('Class Rules'!$D$6:$D$85,MATCH($M1132,'Class Rules'!$A$6:$A$85,0)))</f>
        <v>Passenger LDV</v>
      </c>
      <c r="O1132" s="1" t="str">
        <f t="array" ref="O1132">IF(SUMPRODUCT(MAX(ISNUMBER(SEARCH(Fuel_Rules!$A$6:$A$30,$E1132))*ISNUMBER(SEARCH(Fuel_Rules!$B$6:$B$30,$F1132))*(Fuel_Rules!$A$6:$A$30&lt;&gt;"")))&gt;0,"Plug-in hybrid",IF($G1132="Diesel","Diesel","Gasoline"))</f>
        <v>Gasoline</v>
      </c>
    </row>
    <row r="1133" spans="1:15" ht="15" customHeight="1" x14ac:dyDescent="0.25">
      <c r="A1133" s="1">
        <v>2022</v>
      </c>
      <c r="B1133" s="1" t="s">
        <v>3126</v>
      </c>
      <c r="C1133" s="1" t="s">
        <v>910</v>
      </c>
      <c r="D1133" s="1" t="s">
        <v>3336</v>
      </c>
      <c r="E1133" s="1" t="s">
        <v>896</v>
      </c>
      <c r="F1133" s="1" t="s">
        <v>912</v>
      </c>
      <c r="G1133" s="1" t="s">
        <v>103</v>
      </c>
      <c r="H1133" s="1" t="s">
        <v>298</v>
      </c>
      <c r="I1133" s="1">
        <v>3.9</v>
      </c>
      <c r="J1133" s="1">
        <v>2023</v>
      </c>
      <c r="K1133" s="1">
        <v>3518784</v>
      </c>
      <c r="L1133" s="1">
        <v>0</v>
      </c>
      <c r="M1133" s="1">
        <f t="array" ref="M1133">SUMPRODUCT(MAX(ISNUMBER(SEARCH('Class Rules'!$B$6:$B$85,$E1133))*ISNUMBER(SEARCH('Class Rules'!$C$6:$C$85,$F1133))*'Class Rules'!$A$6:$A$85))</f>
        <v>0</v>
      </c>
      <c r="N1133" s="1" t="str">
        <f t="array" ref="N1133">IF($M1133=0,'Class Rules'!$D$3,INDEX('Class Rules'!$D$6:$D$85,MATCH($M1133,'Class Rules'!$A$6:$A$85,0)))</f>
        <v>Passenger LDV</v>
      </c>
      <c r="O1133" s="1" t="str">
        <f t="array" ref="O1133">IF(SUMPRODUCT(MAX(ISNUMBER(SEARCH(Fuel_Rules!$A$6:$A$30,$E1133))*ISNUMBER(SEARCH(Fuel_Rules!$B$6:$B$30,$F1133))*(Fuel_Rules!$A$6:$A$30&lt;&gt;"")))&gt;0,"Plug-in hybrid",IF($G1133="Diesel","Diesel","Gasoline"))</f>
        <v>Gasoline</v>
      </c>
    </row>
    <row r="1134" spans="1:15" ht="15" customHeight="1" x14ac:dyDescent="0.25">
      <c r="A1134" s="1">
        <v>2022</v>
      </c>
      <c r="B1134" s="1" t="s">
        <v>3126</v>
      </c>
      <c r="C1134" s="1" t="s">
        <v>913</v>
      </c>
      <c r="D1134" s="1" t="s">
        <v>3337</v>
      </c>
      <c r="E1134" s="1" t="s">
        <v>915</v>
      </c>
      <c r="F1134" s="1" t="s">
        <v>916</v>
      </c>
      <c r="G1134" s="1" t="s">
        <v>103</v>
      </c>
      <c r="H1134" s="1" t="s">
        <v>298</v>
      </c>
      <c r="I1134" s="1">
        <v>1.8</v>
      </c>
      <c r="J1134" s="1">
        <v>2023</v>
      </c>
      <c r="K1134" s="1">
        <v>121016</v>
      </c>
      <c r="L1134" s="1">
        <v>0</v>
      </c>
      <c r="M1134" s="1">
        <f t="array" ref="M1134">SUMPRODUCT(MAX(ISNUMBER(SEARCH('Class Rules'!$B$6:$B$85,$E1134))*ISNUMBER(SEARCH('Class Rules'!$C$6:$C$85,$F1134))*'Class Rules'!$A$6:$A$85))</f>
        <v>8</v>
      </c>
      <c r="N1134" s="1" t="str">
        <f t="array" ref="N1134">IF($M1134=0,'Class Rules'!$D$3,INDEX('Class Rules'!$D$6:$D$85,MATCH($M1134,'Class Rules'!$A$6:$A$85,0)))</f>
        <v>Freight LDV</v>
      </c>
      <c r="O1134" s="1" t="str">
        <f t="array" ref="O1134">IF(SUMPRODUCT(MAX(ISNUMBER(SEARCH(Fuel_Rules!$A$6:$A$30,$E1134))*ISNUMBER(SEARCH(Fuel_Rules!$B$6:$B$30,$F1134))*(Fuel_Rules!$A$6:$A$30&lt;&gt;"")))&gt;0,"Plug-in hybrid",IF($G1134="Diesel","Diesel","Gasoline"))</f>
        <v>Gasoline</v>
      </c>
    </row>
    <row r="1135" spans="1:15" ht="15" customHeight="1" x14ac:dyDescent="0.25">
      <c r="A1135" s="1">
        <v>2022</v>
      </c>
      <c r="B1135" s="1" t="s">
        <v>3126</v>
      </c>
      <c r="C1135" s="1" t="s">
        <v>917</v>
      </c>
      <c r="D1135" s="1" t="s">
        <v>3338</v>
      </c>
      <c r="E1135" s="1" t="s">
        <v>915</v>
      </c>
      <c r="F1135" s="1" t="s">
        <v>919</v>
      </c>
      <c r="G1135" s="1" t="s">
        <v>103</v>
      </c>
      <c r="H1135" s="1" t="s">
        <v>298</v>
      </c>
      <c r="I1135" s="1">
        <v>1.8</v>
      </c>
      <c r="J1135" s="1">
        <v>2023</v>
      </c>
      <c r="K1135" s="1">
        <v>133342</v>
      </c>
      <c r="L1135" s="1">
        <v>0</v>
      </c>
      <c r="M1135" s="1">
        <f t="array" ref="M1135">SUMPRODUCT(MAX(ISNUMBER(SEARCH('Class Rules'!$B$6:$B$85,$E1135))*ISNUMBER(SEARCH('Class Rules'!$C$6:$C$85,$F1135))*'Class Rules'!$A$6:$A$85))</f>
        <v>0</v>
      </c>
      <c r="N1135" s="1" t="str">
        <f t="array" ref="N1135">IF($M1135=0,'Class Rules'!$D$3,INDEX('Class Rules'!$D$6:$D$85,MATCH($M1135,'Class Rules'!$A$6:$A$85,0)))</f>
        <v>Passenger LDV</v>
      </c>
      <c r="O1135" s="1" t="str">
        <f t="array" ref="O1135">IF(SUMPRODUCT(MAX(ISNUMBER(SEARCH(Fuel_Rules!$A$6:$A$30,$E1135))*ISNUMBER(SEARCH(Fuel_Rules!$B$6:$B$30,$F1135))*(Fuel_Rules!$A$6:$A$30&lt;&gt;"")))&gt;0,"Plug-in hybrid",IF($G1135="Diesel","Diesel","Gasoline"))</f>
        <v>Gasoline</v>
      </c>
    </row>
    <row r="1136" spans="1:15" ht="15" customHeight="1" x14ac:dyDescent="0.25">
      <c r="A1136" s="1">
        <v>2022</v>
      </c>
      <c r="B1136" s="1" t="s">
        <v>3126</v>
      </c>
      <c r="C1136" s="1" t="s">
        <v>920</v>
      </c>
      <c r="D1136" s="1" t="s">
        <v>3339</v>
      </c>
      <c r="E1136" s="1" t="s">
        <v>915</v>
      </c>
      <c r="F1136" s="1" t="s">
        <v>922</v>
      </c>
      <c r="G1136" s="1" t="s">
        <v>103</v>
      </c>
      <c r="H1136" s="1" t="s">
        <v>298</v>
      </c>
      <c r="I1136" s="1">
        <v>1.4</v>
      </c>
      <c r="J1136" s="1">
        <v>2023</v>
      </c>
      <c r="K1136" s="1">
        <v>61578</v>
      </c>
      <c r="L1136" s="1">
        <v>0</v>
      </c>
      <c r="M1136" s="1">
        <f t="array" ref="M1136">SUMPRODUCT(MAX(ISNUMBER(SEARCH('Class Rules'!$B$6:$B$85,$E1136))*ISNUMBER(SEARCH('Class Rules'!$C$6:$C$85,$F1136))*'Class Rules'!$A$6:$A$85))</f>
        <v>0</v>
      </c>
      <c r="N1136" s="1" t="str">
        <f t="array" ref="N1136">IF($M1136=0,'Class Rules'!$D$3,INDEX('Class Rules'!$D$6:$D$85,MATCH($M1136,'Class Rules'!$A$6:$A$85,0)))</f>
        <v>Passenger LDV</v>
      </c>
      <c r="O1136" s="1" t="str">
        <f t="array" ref="O1136">IF(SUMPRODUCT(MAX(ISNUMBER(SEARCH(Fuel_Rules!$A$6:$A$30,$E1136))*ISNUMBER(SEARCH(Fuel_Rules!$B$6:$B$30,$F1136))*(Fuel_Rules!$A$6:$A$30&lt;&gt;"")))&gt;0,"Plug-in hybrid",IF($G1136="Diesel","Diesel","Gasoline"))</f>
        <v>Gasoline</v>
      </c>
    </row>
    <row r="1137" spans="1:15" ht="15" customHeight="1" x14ac:dyDescent="0.25">
      <c r="A1137" s="1">
        <v>2022</v>
      </c>
      <c r="B1137" s="1" t="s">
        <v>3126</v>
      </c>
      <c r="C1137" s="1" t="s">
        <v>923</v>
      </c>
      <c r="D1137" s="1" t="s">
        <v>3340</v>
      </c>
      <c r="E1137" s="1" t="s">
        <v>915</v>
      </c>
      <c r="F1137" s="1" t="s">
        <v>925</v>
      </c>
      <c r="G1137" s="1" t="s">
        <v>103</v>
      </c>
      <c r="H1137" s="1" t="s">
        <v>298</v>
      </c>
      <c r="I1137" s="1">
        <v>1.4</v>
      </c>
      <c r="J1137" s="1">
        <v>2023</v>
      </c>
      <c r="K1137" s="1">
        <v>78163</v>
      </c>
      <c r="L1137" s="1">
        <v>0</v>
      </c>
      <c r="M1137" s="1">
        <f t="array" ref="M1137">SUMPRODUCT(MAX(ISNUMBER(SEARCH('Class Rules'!$B$6:$B$85,$E1137))*ISNUMBER(SEARCH('Class Rules'!$C$6:$C$85,$F1137))*'Class Rules'!$A$6:$A$85))</f>
        <v>3</v>
      </c>
      <c r="N1137" s="1" t="str">
        <f t="array" ref="N1137">IF($M1137=0,'Class Rules'!$D$3,INDEX('Class Rules'!$D$6:$D$85,MATCH($M1137,'Class Rules'!$A$6:$A$85,0)))</f>
        <v>Freight LDV</v>
      </c>
      <c r="O1137" s="1" t="str">
        <f t="array" ref="O1137">IF(SUMPRODUCT(MAX(ISNUMBER(SEARCH(Fuel_Rules!$A$6:$A$30,$E1137))*ISNUMBER(SEARCH(Fuel_Rules!$B$6:$B$30,$F1137))*(Fuel_Rules!$A$6:$A$30&lt;&gt;"")))&gt;0,"Plug-in hybrid",IF($G1137="Diesel","Diesel","Gasoline"))</f>
        <v>Gasoline</v>
      </c>
    </row>
    <row r="1138" spans="1:15" ht="15" customHeight="1" x14ac:dyDescent="0.25">
      <c r="A1138" s="1">
        <v>2022</v>
      </c>
      <c r="B1138" s="1" t="s">
        <v>3126</v>
      </c>
      <c r="C1138" s="1" t="s">
        <v>926</v>
      </c>
      <c r="D1138" s="1" t="s">
        <v>3341</v>
      </c>
      <c r="E1138" s="1" t="s">
        <v>915</v>
      </c>
      <c r="F1138" s="1" t="s">
        <v>928</v>
      </c>
      <c r="G1138" s="1" t="s">
        <v>103</v>
      </c>
      <c r="H1138" s="1" t="s">
        <v>298</v>
      </c>
      <c r="I1138" s="1">
        <v>1</v>
      </c>
      <c r="J1138" s="1">
        <v>2023</v>
      </c>
      <c r="K1138" s="1">
        <v>70645</v>
      </c>
      <c r="L1138" s="1">
        <v>0</v>
      </c>
      <c r="M1138" s="1">
        <f t="array" ref="M1138">SUMPRODUCT(MAX(ISNUMBER(SEARCH('Class Rules'!$B$6:$B$85,$E1138))*ISNUMBER(SEARCH('Class Rules'!$C$6:$C$85,$F1138))*'Class Rules'!$A$6:$A$85))</f>
        <v>0</v>
      </c>
      <c r="N1138" s="1" t="str">
        <f t="array" ref="N1138">IF($M1138=0,'Class Rules'!$D$3,INDEX('Class Rules'!$D$6:$D$85,MATCH($M1138,'Class Rules'!$A$6:$A$85,0)))</f>
        <v>Passenger LDV</v>
      </c>
      <c r="O1138" s="1" t="str">
        <f t="array" ref="O1138">IF(SUMPRODUCT(MAX(ISNUMBER(SEARCH(Fuel_Rules!$A$6:$A$30,$E1138))*ISNUMBER(SEARCH(Fuel_Rules!$B$6:$B$30,$F1138))*(Fuel_Rules!$A$6:$A$30&lt;&gt;"")))&gt;0,"Plug-in hybrid",IF($G1138="Diesel","Diesel","Gasoline"))</f>
        <v>Gasoline</v>
      </c>
    </row>
    <row r="1139" spans="1:15" ht="15" customHeight="1" x14ac:dyDescent="0.25">
      <c r="A1139" s="1">
        <v>2022</v>
      </c>
      <c r="B1139" s="1" t="s">
        <v>3126</v>
      </c>
      <c r="C1139" s="1" t="s">
        <v>929</v>
      </c>
      <c r="D1139" s="1" t="s">
        <v>3342</v>
      </c>
      <c r="E1139" s="1" t="s">
        <v>915</v>
      </c>
      <c r="F1139" s="1" t="s">
        <v>931</v>
      </c>
      <c r="G1139" s="1" t="s">
        <v>103</v>
      </c>
      <c r="H1139" s="1" t="s">
        <v>298</v>
      </c>
      <c r="I1139" s="1">
        <v>1.4</v>
      </c>
      <c r="J1139" s="1">
        <v>2023</v>
      </c>
      <c r="K1139" s="1">
        <v>66602</v>
      </c>
      <c r="L1139" s="1">
        <v>0</v>
      </c>
      <c r="M1139" s="1">
        <f t="array" ref="M1139">SUMPRODUCT(MAX(ISNUMBER(SEARCH('Class Rules'!$B$6:$B$85,$E1139))*ISNUMBER(SEARCH('Class Rules'!$C$6:$C$85,$F1139))*'Class Rules'!$A$6:$A$85))</f>
        <v>1</v>
      </c>
      <c r="N1139" s="1" t="str">
        <f t="array" ref="N1139">IF($M1139=0,'Class Rules'!$D$3,INDEX('Class Rules'!$D$6:$D$85,MATCH($M1139,'Class Rules'!$A$6:$A$85,0)))</f>
        <v>Freight LDV</v>
      </c>
      <c r="O1139" s="1" t="str">
        <f t="array" ref="O1139">IF(SUMPRODUCT(MAX(ISNUMBER(SEARCH(Fuel_Rules!$A$6:$A$30,$E1139))*ISNUMBER(SEARCH(Fuel_Rules!$B$6:$B$30,$F1139))*(Fuel_Rules!$A$6:$A$30&lt;&gt;"")))&gt;0,"Plug-in hybrid",IF($G1139="Diesel","Diesel","Gasoline"))</f>
        <v>Gasoline</v>
      </c>
    </row>
    <row r="1140" spans="1:15" ht="15" customHeight="1" x14ac:dyDescent="0.25">
      <c r="A1140" s="1">
        <v>2022</v>
      </c>
      <c r="B1140" s="1" t="s">
        <v>3126</v>
      </c>
      <c r="C1140" s="1" t="s">
        <v>932</v>
      </c>
      <c r="D1140" s="1" t="s">
        <v>3343</v>
      </c>
      <c r="E1140" s="1" t="s">
        <v>915</v>
      </c>
      <c r="F1140" s="1" t="s">
        <v>934</v>
      </c>
      <c r="G1140" s="1" t="s">
        <v>103</v>
      </c>
      <c r="H1140" s="1" t="s">
        <v>437</v>
      </c>
      <c r="I1140" s="1">
        <v>1.8</v>
      </c>
      <c r="J1140" s="1">
        <v>2023</v>
      </c>
      <c r="K1140" s="1">
        <v>123894</v>
      </c>
      <c r="L1140" s="1">
        <v>0</v>
      </c>
      <c r="M1140" s="1">
        <f t="array" ref="M1140">SUMPRODUCT(MAX(ISNUMBER(SEARCH('Class Rules'!$B$6:$B$85,$E1140))*ISNUMBER(SEARCH('Class Rules'!$C$6:$C$85,$F1140))*'Class Rules'!$A$6:$A$85))</f>
        <v>2</v>
      </c>
      <c r="N1140" s="1" t="str">
        <f t="array" ref="N1140">IF($M1140=0,'Class Rules'!$D$3,INDEX('Class Rules'!$D$6:$D$85,MATCH($M1140,'Class Rules'!$A$6:$A$85,0)))</f>
        <v>Freight LDV</v>
      </c>
      <c r="O1140" s="1" t="str">
        <f t="array" ref="O1140">IF(SUMPRODUCT(MAX(ISNUMBER(SEARCH(Fuel_Rules!$A$6:$A$30,$E1140))*ISNUMBER(SEARCH(Fuel_Rules!$B$6:$B$30,$F1140))*(Fuel_Rules!$A$6:$A$30&lt;&gt;"")))&gt;0,"Plug-in hybrid",IF($G1140="Diesel","Diesel","Gasoline"))</f>
        <v>Gasoline</v>
      </c>
    </row>
    <row r="1141" spans="1:15" ht="15" customHeight="1" x14ac:dyDescent="0.25">
      <c r="A1141" s="1">
        <v>2022</v>
      </c>
      <c r="B1141" s="1" t="s">
        <v>3126</v>
      </c>
      <c r="C1141" s="1" t="s">
        <v>935</v>
      </c>
      <c r="D1141" s="1" t="s">
        <v>3344</v>
      </c>
      <c r="E1141" s="1" t="s">
        <v>915</v>
      </c>
      <c r="F1141" s="1" t="s">
        <v>937</v>
      </c>
      <c r="G1141" s="1" t="s">
        <v>105</v>
      </c>
      <c r="H1141" s="1" t="s">
        <v>437</v>
      </c>
      <c r="I1141" s="1">
        <v>2</v>
      </c>
      <c r="J1141" s="1">
        <v>2023</v>
      </c>
      <c r="K1141" s="1">
        <v>199181</v>
      </c>
      <c r="L1141" s="1">
        <v>0</v>
      </c>
      <c r="M1141" s="1">
        <f t="array" ref="M1141">SUMPRODUCT(MAX(ISNUMBER(SEARCH('Class Rules'!$B$6:$B$85,$E1141))*ISNUMBER(SEARCH('Class Rules'!$C$6:$C$85,$F1141))*'Class Rules'!$A$6:$A$85))</f>
        <v>2</v>
      </c>
      <c r="N1141" s="1" t="str">
        <f t="array" ref="N1141">IF($M1141=0,'Class Rules'!$D$3,INDEX('Class Rules'!$D$6:$D$85,MATCH($M1141,'Class Rules'!$A$6:$A$85,0)))</f>
        <v>Freight LDV</v>
      </c>
      <c r="O1141" s="1" t="str">
        <f t="array" ref="O1141">IF(SUMPRODUCT(MAX(ISNUMBER(SEARCH(Fuel_Rules!$A$6:$A$30,$E1141))*ISNUMBER(SEARCH(Fuel_Rules!$B$6:$B$30,$F1141))*(Fuel_Rules!$A$6:$A$30&lt;&gt;"")))&gt;0,"Plug-in hybrid",IF($G1141="Diesel","Diesel","Gasoline"))</f>
        <v>Diesel</v>
      </c>
    </row>
    <row r="1142" spans="1:15" ht="15" customHeight="1" x14ac:dyDescent="0.25">
      <c r="A1142" s="1">
        <v>2022</v>
      </c>
      <c r="B1142" s="1" t="s">
        <v>3126</v>
      </c>
      <c r="C1142" s="1" t="s">
        <v>938</v>
      </c>
      <c r="D1142" s="1" t="s">
        <v>3345</v>
      </c>
      <c r="E1142" s="1" t="s">
        <v>915</v>
      </c>
      <c r="F1142" s="1" t="s">
        <v>940</v>
      </c>
      <c r="G1142" s="1" t="s">
        <v>103</v>
      </c>
      <c r="H1142" s="1" t="s">
        <v>298</v>
      </c>
      <c r="I1142" s="1">
        <v>1</v>
      </c>
      <c r="J1142" s="1">
        <v>2023</v>
      </c>
      <c r="K1142" s="1">
        <v>62111</v>
      </c>
      <c r="L1142" s="1">
        <v>0</v>
      </c>
      <c r="M1142" s="1">
        <f t="array" ref="M1142">SUMPRODUCT(MAX(ISNUMBER(SEARCH('Class Rules'!$B$6:$B$85,$E1142))*ISNUMBER(SEARCH('Class Rules'!$C$6:$C$85,$F1142))*'Class Rules'!$A$6:$A$85))</f>
        <v>0</v>
      </c>
      <c r="N1142" s="1" t="str">
        <f t="array" ref="N1142">IF($M1142=0,'Class Rules'!$D$3,INDEX('Class Rules'!$D$6:$D$85,MATCH($M1142,'Class Rules'!$A$6:$A$85,0)))</f>
        <v>Passenger LDV</v>
      </c>
      <c r="O1142" s="1" t="str">
        <f t="array" ref="O1142">IF(SUMPRODUCT(MAX(ISNUMBER(SEARCH(Fuel_Rules!$A$6:$A$30,$E1142))*ISNUMBER(SEARCH(Fuel_Rules!$B$6:$B$30,$F1142))*(Fuel_Rules!$A$6:$A$30&lt;&gt;"")))&gt;0,"Plug-in hybrid",IF($G1142="Diesel","Diesel","Gasoline"))</f>
        <v>Gasoline</v>
      </c>
    </row>
    <row r="1143" spans="1:15" ht="15" customHeight="1" x14ac:dyDescent="0.25">
      <c r="A1143" s="1">
        <v>2022</v>
      </c>
      <c r="B1143" s="1" t="s">
        <v>3126</v>
      </c>
      <c r="C1143" s="1" t="s">
        <v>941</v>
      </c>
      <c r="D1143" s="1" t="s">
        <v>3346</v>
      </c>
      <c r="E1143" s="1" t="s">
        <v>915</v>
      </c>
      <c r="F1143" s="1" t="s">
        <v>943</v>
      </c>
      <c r="G1143" s="1" t="s">
        <v>103</v>
      </c>
      <c r="H1143" s="1" t="s">
        <v>298</v>
      </c>
      <c r="I1143" s="1">
        <v>1</v>
      </c>
      <c r="J1143" s="1">
        <v>2023</v>
      </c>
      <c r="K1143" s="1">
        <v>50684</v>
      </c>
      <c r="L1143" s="1">
        <v>0</v>
      </c>
      <c r="M1143" s="1">
        <f t="array" ref="M1143">SUMPRODUCT(MAX(ISNUMBER(SEARCH('Class Rules'!$B$6:$B$85,$E1143))*ISNUMBER(SEARCH('Class Rules'!$C$6:$C$85,$F1143))*'Class Rules'!$A$6:$A$85))</f>
        <v>0</v>
      </c>
      <c r="N1143" s="1" t="str">
        <f t="array" ref="N1143">IF($M1143=0,'Class Rules'!$D$3,INDEX('Class Rules'!$D$6:$D$85,MATCH($M1143,'Class Rules'!$A$6:$A$85,0)))</f>
        <v>Passenger LDV</v>
      </c>
      <c r="O1143" s="1" t="str">
        <f t="array" ref="O1143">IF(SUMPRODUCT(MAX(ISNUMBER(SEARCH(Fuel_Rules!$A$6:$A$30,$E1143))*ISNUMBER(SEARCH(Fuel_Rules!$B$6:$B$30,$F1143))*(Fuel_Rules!$A$6:$A$30&lt;&gt;"")))&gt;0,"Plug-in hybrid",IF($G1143="Diesel","Diesel","Gasoline"))</f>
        <v>Gasoline</v>
      </c>
    </row>
    <row r="1144" spans="1:15" ht="15" customHeight="1" x14ac:dyDescent="0.25">
      <c r="A1144" s="1">
        <v>2022</v>
      </c>
      <c r="B1144" s="1" t="s">
        <v>3126</v>
      </c>
      <c r="C1144" s="1" t="s">
        <v>944</v>
      </c>
      <c r="D1144" s="1" t="s">
        <v>3347</v>
      </c>
      <c r="E1144" s="1" t="s">
        <v>915</v>
      </c>
      <c r="F1144" s="1" t="s">
        <v>946</v>
      </c>
      <c r="G1144" s="1" t="s">
        <v>103</v>
      </c>
      <c r="H1144" s="1" t="s">
        <v>298</v>
      </c>
      <c r="I1144" s="1">
        <v>1</v>
      </c>
      <c r="J1144" s="1">
        <v>2023</v>
      </c>
      <c r="K1144" s="1">
        <v>58745</v>
      </c>
      <c r="L1144" s="1">
        <v>0</v>
      </c>
      <c r="M1144" s="1">
        <f t="array" ref="M1144">SUMPRODUCT(MAX(ISNUMBER(SEARCH('Class Rules'!$B$6:$B$85,$E1144))*ISNUMBER(SEARCH('Class Rules'!$C$6:$C$85,$F1144))*'Class Rules'!$A$6:$A$85))</f>
        <v>0</v>
      </c>
      <c r="N1144" s="1" t="str">
        <f t="array" ref="N1144">IF($M1144=0,'Class Rules'!$D$3,INDEX('Class Rules'!$D$6:$D$85,MATCH($M1144,'Class Rules'!$A$6:$A$85,0)))</f>
        <v>Passenger LDV</v>
      </c>
      <c r="O1144" s="1" t="str">
        <f t="array" ref="O1144">IF(SUMPRODUCT(MAX(ISNUMBER(SEARCH(Fuel_Rules!$A$6:$A$30,$E1144))*ISNUMBER(SEARCH(Fuel_Rules!$B$6:$B$30,$F1144))*(Fuel_Rules!$A$6:$A$30&lt;&gt;"")))&gt;0,"Plug-in hybrid",IF($G1144="Diesel","Diesel","Gasoline"))</f>
        <v>Gasoline</v>
      </c>
    </row>
    <row r="1145" spans="1:15" ht="15" customHeight="1" x14ac:dyDescent="0.25">
      <c r="A1145" s="1">
        <v>2022</v>
      </c>
      <c r="B1145" s="1" t="s">
        <v>3126</v>
      </c>
      <c r="C1145" s="1" t="s">
        <v>947</v>
      </c>
      <c r="D1145" s="1" t="s">
        <v>3348</v>
      </c>
      <c r="E1145" s="1" t="s">
        <v>915</v>
      </c>
      <c r="F1145" s="1" t="s">
        <v>949</v>
      </c>
      <c r="G1145" s="1" t="s">
        <v>103</v>
      </c>
      <c r="H1145" s="1" t="s">
        <v>298</v>
      </c>
      <c r="I1145" s="1">
        <v>1.4</v>
      </c>
      <c r="J1145" s="1">
        <v>2023</v>
      </c>
      <c r="K1145" s="1">
        <v>82070</v>
      </c>
      <c r="L1145" s="1">
        <v>0</v>
      </c>
      <c r="M1145" s="1">
        <f t="array" ref="M1145">SUMPRODUCT(MAX(ISNUMBER(SEARCH('Class Rules'!$B$6:$B$85,$E1145))*ISNUMBER(SEARCH('Class Rules'!$C$6:$C$85,$F1145))*'Class Rules'!$A$6:$A$85))</f>
        <v>3</v>
      </c>
      <c r="N1145" s="1" t="str">
        <f t="array" ref="N1145">IF($M1145=0,'Class Rules'!$D$3,INDEX('Class Rules'!$D$6:$D$85,MATCH($M1145,'Class Rules'!$A$6:$A$85,0)))</f>
        <v>Freight LDV</v>
      </c>
      <c r="O1145" s="1" t="str">
        <f t="array" ref="O1145">IF(SUMPRODUCT(MAX(ISNUMBER(SEARCH(Fuel_Rules!$A$6:$A$30,$E1145))*ISNUMBER(SEARCH(Fuel_Rules!$B$6:$B$30,$F1145))*(Fuel_Rules!$A$6:$A$30&lt;&gt;"")))&gt;0,"Plug-in hybrid",IF($G1145="Diesel","Diesel","Gasoline"))</f>
        <v>Gasoline</v>
      </c>
    </row>
    <row r="1146" spans="1:15" ht="15" customHeight="1" x14ac:dyDescent="0.25">
      <c r="A1146" s="1">
        <v>2022</v>
      </c>
      <c r="B1146" s="1" t="s">
        <v>3126</v>
      </c>
      <c r="C1146" s="1" t="s">
        <v>950</v>
      </c>
      <c r="D1146" s="1" t="s">
        <v>3349</v>
      </c>
      <c r="E1146" s="1" t="s">
        <v>915</v>
      </c>
      <c r="F1146" s="1" t="s">
        <v>952</v>
      </c>
      <c r="G1146" s="1" t="s">
        <v>103</v>
      </c>
      <c r="H1146" s="1" t="s">
        <v>298</v>
      </c>
      <c r="I1146" s="1">
        <v>1</v>
      </c>
      <c r="J1146" s="1">
        <v>2023</v>
      </c>
      <c r="K1146" s="1">
        <v>58580</v>
      </c>
      <c r="L1146" s="1">
        <v>0</v>
      </c>
      <c r="M1146" s="1">
        <f t="array" ref="M1146">SUMPRODUCT(MAX(ISNUMBER(SEARCH('Class Rules'!$B$6:$B$85,$E1146))*ISNUMBER(SEARCH('Class Rules'!$C$6:$C$85,$F1146))*'Class Rules'!$A$6:$A$85))</f>
        <v>0</v>
      </c>
      <c r="N1146" s="1" t="str">
        <f t="array" ref="N1146">IF($M1146=0,'Class Rules'!$D$3,INDEX('Class Rules'!$D$6:$D$85,MATCH($M1146,'Class Rules'!$A$6:$A$85,0)))</f>
        <v>Passenger LDV</v>
      </c>
      <c r="O1146" s="1" t="str">
        <f t="array" ref="O1146">IF(SUMPRODUCT(MAX(ISNUMBER(SEARCH(Fuel_Rules!$A$6:$A$30,$E1146))*ISNUMBER(SEARCH(Fuel_Rules!$B$6:$B$30,$F1146))*(Fuel_Rules!$A$6:$A$30&lt;&gt;"")))&gt;0,"Plug-in hybrid",IF($G1146="Diesel","Diesel","Gasoline"))</f>
        <v>Gasoline</v>
      </c>
    </row>
    <row r="1147" spans="1:15" ht="15" customHeight="1" x14ac:dyDescent="0.25">
      <c r="A1147" s="1">
        <v>2022</v>
      </c>
      <c r="B1147" s="1" t="s">
        <v>3126</v>
      </c>
      <c r="C1147" s="1" t="s">
        <v>953</v>
      </c>
      <c r="D1147" s="1" t="s">
        <v>3350</v>
      </c>
      <c r="E1147" s="1" t="s">
        <v>915</v>
      </c>
      <c r="F1147" s="1" t="s">
        <v>955</v>
      </c>
      <c r="G1147" s="1" t="s">
        <v>103</v>
      </c>
      <c r="H1147" s="1" t="s">
        <v>298</v>
      </c>
      <c r="I1147" s="1">
        <v>1</v>
      </c>
      <c r="J1147" s="1">
        <v>2023</v>
      </c>
      <c r="K1147" s="1">
        <v>57293</v>
      </c>
      <c r="L1147" s="1">
        <v>0</v>
      </c>
      <c r="M1147" s="1">
        <f t="array" ref="M1147">SUMPRODUCT(MAX(ISNUMBER(SEARCH('Class Rules'!$B$6:$B$85,$E1147))*ISNUMBER(SEARCH('Class Rules'!$C$6:$C$85,$F1147))*'Class Rules'!$A$6:$A$85))</f>
        <v>0</v>
      </c>
      <c r="N1147" s="1" t="str">
        <f t="array" ref="N1147">IF($M1147=0,'Class Rules'!$D$3,INDEX('Class Rules'!$D$6:$D$85,MATCH($M1147,'Class Rules'!$A$6:$A$85,0)))</f>
        <v>Passenger LDV</v>
      </c>
      <c r="O1147" s="1" t="str">
        <f t="array" ref="O1147">IF(SUMPRODUCT(MAX(ISNUMBER(SEARCH(Fuel_Rules!$A$6:$A$30,$E1147))*ISNUMBER(SEARCH(Fuel_Rules!$B$6:$B$30,$F1147))*(Fuel_Rules!$A$6:$A$30&lt;&gt;"")))&gt;0,"Plug-in hybrid",IF($G1147="Diesel","Diesel","Gasoline"))</f>
        <v>Gasoline</v>
      </c>
    </row>
    <row r="1148" spans="1:15" ht="15" customHeight="1" x14ac:dyDescent="0.25">
      <c r="A1148" s="1">
        <v>2022</v>
      </c>
      <c r="B1148" s="1" t="s">
        <v>3126</v>
      </c>
      <c r="C1148" s="1" t="s">
        <v>956</v>
      </c>
      <c r="D1148" s="1" t="s">
        <v>3351</v>
      </c>
      <c r="E1148" s="1" t="s">
        <v>915</v>
      </c>
      <c r="F1148" s="1" t="s">
        <v>958</v>
      </c>
      <c r="G1148" s="1" t="s">
        <v>105</v>
      </c>
      <c r="H1148" s="1" t="s">
        <v>437</v>
      </c>
      <c r="I1148" s="1">
        <v>2</v>
      </c>
      <c r="J1148" s="1">
        <v>2023</v>
      </c>
      <c r="K1148" s="1">
        <v>183421</v>
      </c>
      <c r="L1148" s="1">
        <v>0</v>
      </c>
      <c r="M1148" s="1">
        <f t="array" ref="M1148">SUMPRODUCT(MAX(ISNUMBER(SEARCH('Class Rules'!$B$6:$B$85,$E1148))*ISNUMBER(SEARCH('Class Rules'!$C$6:$C$85,$F1148))*'Class Rules'!$A$6:$A$85))</f>
        <v>2</v>
      </c>
      <c r="N1148" s="1" t="str">
        <f t="array" ref="N1148">IF($M1148=0,'Class Rules'!$D$3,INDEX('Class Rules'!$D$6:$D$85,MATCH($M1148,'Class Rules'!$A$6:$A$85,0)))</f>
        <v>Freight LDV</v>
      </c>
      <c r="O1148" s="1" t="str">
        <f t="array" ref="O1148">IF(SUMPRODUCT(MAX(ISNUMBER(SEARCH(Fuel_Rules!$A$6:$A$30,$E1148))*ISNUMBER(SEARCH(Fuel_Rules!$B$6:$B$30,$F1148))*(Fuel_Rules!$A$6:$A$30&lt;&gt;"")))&gt;0,"Plug-in hybrid",IF($G1148="Diesel","Diesel","Gasoline"))</f>
        <v>Diesel</v>
      </c>
    </row>
    <row r="1149" spans="1:15" ht="15" customHeight="1" x14ac:dyDescent="0.25">
      <c r="A1149" s="1">
        <v>2022</v>
      </c>
      <c r="B1149" s="1" t="s">
        <v>3126</v>
      </c>
      <c r="C1149" s="1" t="s">
        <v>959</v>
      </c>
      <c r="D1149" s="1" t="s">
        <v>3352</v>
      </c>
      <c r="E1149" s="1" t="s">
        <v>915</v>
      </c>
      <c r="F1149" s="1" t="s">
        <v>961</v>
      </c>
      <c r="G1149" s="1" t="s">
        <v>103</v>
      </c>
      <c r="H1149" s="1" t="s">
        <v>437</v>
      </c>
      <c r="I1149" s="1">
        <v>1.8</v>
      </c>
      <c r="J1149" s="1">
        <v>2023</v>
      </c>
      <c r="K1149" s="1">
        <v>99439</v>
      </c>
      <c r="L1149" s="1">
        <v>0</v>
      </c>
      <c r="M1149" s="1">
        <f t="array" ref="M1149">SUMPRODUCT(MAX(ISNUMBER(SEARCH('Class Rules'!$B$6:$B$85,$E1149))*ISNUMBER(SEARCH('Class Rules'!$C$6:$C$85,$F1149))*'Class Rules'!$A$6:$A$85))</f>
        <v>0</v>
      </c>
      <c r="N1149" s="1" t="str">
        <f t="array" ref="N1149">IF($M1149=0,'Class Rules'!$D$3,INDEX('Class Rules'!$D$6:$D$85,MATCH($M1149,'Class Rules'!$A$6:$A$85,0)))</f>
        <v>Passenger LDV</v>
      </c>
      <c r="O1149" s="1" t="str">
        <f t="array" ref="O1149">IF(SUMPRODUCT(MAX(ISNUMBER(SEARCH(Fuel_Rules!$A$6:$A$30,$E1149))*ISNUMBER(SEARCH(Fuel_Rules!$B$6:$B$30,$F1149))*(Fuel_Rules!$A$6:$A$30&lt;&gt;"")))&gt;0,"Plug-in hybrid",IF($G1149="Diesel","Diesel","Gasoline"))</f>
        <v>Gasoline</v>
      </c>
    </row>
    <row r="1150" spans="1:15" ht="15" customHeight="1" x14ac:dyDescent="0.25">
      <c r="A1150" s="1">
        <v>2022</v>
      </c>
      <c r="B1150" s="1" t="s">
        <v>3126</v>
      </c>
      <c r="C1150" s="1" t="s">
        <v>962</v>
      </c>
      <c r="D1150" s="1" t="s">
        <v>3353</v>
      </c>
      <c r="E1150" s="1" t="s">
        <v>915</v>
      </c>
      <c r="F1150" s="1" t="s">
        <v>964</v>
      </c>
      <c r="G1150" s="1" t="s">
        <v>103</v>
      </c>
      <c r="H1150" s="1" t="s">
        <v>298</v>
      </c>
      <c r="I1150" s="1">
        <v>1.3</v>
      </c>
      <c r="J1150" s="1">
        <v>2023</v>
      </c>
      <c r="K1150" s="1">
        <v>73185</v>
      </c>
      <c r="L1150" s="1">
        <v>0</v>
      </c>
      <c r="M1150" s="1">
        <f t="array" ref="M1150">SUMPRODUCT(MAX(ISNUMBER(SEARCH('Class Rules'!$B$6:$B$85,$E1150))*ISNUMBER(SEARCH('Class Rules'!$C$6:$C$85,$F1150))*'Class Rules'!$A$6:$A$85))</f>
        <v>0</v>
      </c>
      <c r="N1150" s="1" t="str">
        <f t="array" ref="N1150">IF($M1150=0,'Class Rules'!$D$3,INDEX('Class Rules'!$D$6:$D$85,MATCH($M1150,'Class Rules'!$A$6:$A$85,0)))</f>
        <v>Passenger LDV</v>
      </c>
      <c r="O1150" s="1" t="str">
        <f t="array" ref="O1150">IF(SUMPRODUCT(MAX(ISNUMBER(SEARCH(Fuel_Rules!$A$6:$A$30,$E1150))*ISNUMBER(SEARCH(Fuel_Rules!$B$6:$B$30,$F1150))*(Fuel_Rules!$A$6:$A$30&lt;&gt;"")))&gt;0,"Plug-in hybrid",IF($G1150="Diesel","Diesel","Gasoline"))</f>
        <v>Gasoline</v>
      </c>
    </row>
    <row r="1151" spans="1:15" ht="15" customHeight="1" x14ac:dyDescent="0.25">
      <c r="A1151" s="1">
        <v>2022</v>
      </c>
      <c r="B1151" s="1" t="s">
        <v>3126</v>
      </c>
      <c r="C1151" s="1" t="s">
        <v>965</v>
      </c>
      <c r="D1151" s="1" t="s">
        <v>3354</v>
      </c>
      <c r="E1151" s="1" t="s">
        <v>915</v>
      </c>
      <c r="F1151" s="1" t="s">
        <v>967</v>
      </c>
      <c r="G1151" s="1" t="s">
        <v>103</v>
      </c>
      <c r="H1151" s="1" t="s">
        <v>298</v>
      </c>
      <c r="I1151" s="1">
        <v>1</v>
      </c>
      <c r="J1151" s="1">
        <v>2023</v>
      </c>
      <c r="K1151" s="1">
        <v>76467</v>
      </c>
      <c r="L1151" s="1">
        <v>0</v>
      </c>
      <c r="M1151" s="1">
        <f t="array" ref="M1151">SUMPRODUCT(MAX(ISNUMBER(SEARCH('Class Rules'!$B$6:$B$85,$E1151))*ISNUMBER(SEARCH('Class Rules'!$C$6:$C$85,$F1151))*'Class Rules'!$A$6:$A$85))</f>
        <v>0</v>
      </c>
      <c r="N1151" s="1" t="str">
        <f t="array" ref="N1151">IF($M1151=0,'Class Rules'!$D$3,INDEX('Class Rules'!$D$6:$D$85,MATCH($M1151,'Class Rules'!$A$6:$A$85,0)))</f>
        <v>Passenger LDV</v>
      </c>
      <c r="O1151" s="1" t="str">
        <f t="array" ref="O1151">IF(SUMPRODUCT(MAX(ISNUMBER(SEARCH(Fuel_Rules!$A$6:$A$30,$E1151))*ISNUMBER(SEARCH(Fuel_Rules!$B$6:$B$30,$F1151))*(Fuel_Rules!$A$6:$A$30&lt;&gt;"")))&gt;0,"Plug-in hybrid",IF($G1151="Diesel","Diesel","Gasoline"))</f>
        <v>Gasoline</v>
      </c>
    </row>
    <row r="1152" spans="1:15" ht="15" customHeight="1" x14ac:dyDescent="0.25">
      <c r="A1152" s="1">
        <v>2022</v>
      </c>
      <c r="B1152" s="1" t="s">
        <v>3126</v>
      </c>
      <c r="C1152" s="1" t="s">
        <v>968</v>
      </c>
      <c r="D1152" s="1" t="s">
        <v>3355</v>
      </c>
      <c r="E1152" s="1" t="s">
        <v>915</v>
      </c>
      <c r="F1152" s="1" t="s">
        <v>970</v>
      </c>
      <c r="G1152" s="1" t="s">
        <v>105</v>
      </c>
      <c r="H1152" s="1" t="s">
        <v>298</v>
      </c>
      <c r="I1152" s="1">
        <v>2.2999999999999998</v>
      </c>
      <c r="J1152" s="1">
        <v>2023</v>
      </c>
      <c r="K1152" s="1">
        <v>181777</v>
      </c>
      <c r="L1152" s="1">
        <v>0</v>
      </c>
      <c r="M1152" s="1">
        <f t="array" ref="M1152">SUMPRODUCT(MAX(ISNUMBER(SEARCH('Class Rules'!$B$6:$B$85,$E1152))*ISNUMBER(SEARCH('Class Rules'!$C$6:$C$85,$F1152))*'Class Rules'!$A$6:$A$85))</f>
        <v>4</v>
      </c>
      <c r="N1152" s="1" t="str">
        <f t="array" ref="N1152">IF($M1152=0,'Class Rules'!$D$3,INDEX('Class Rules'!$D$6:$D$85,MATCH($M1152,'Class Rules'!$A$6:$A$85,0)))</f>
        <v>Freight LDV</v>
      </c>
      <c r="O1152" s="1" t="str">
        <f t="array" ref="O1152">IF(SUMPRODUCT(MAX(ISNUMBER(SEARCH(Fuel_Rules!$A$6:$A$30,$E1152))*ISNUMBER(SEARCH(Fuel_Rules!$B$6:$B$30,$F1152))*(Fuel_Rules!$A$6:$A$30&lt;&gt;"")))&gt;0,"Plug-in hybrid",IF($G1152="Diesel","Diesel","Gasoline"))</f>
        <v>Diesel</v>
      </c>
    </row>
    <row r="1153" spans="1:15" ht="15" customHeight="1" x14ac:dyDescent="0.25">
      <c r="A1153" s="1">
        <v>2022</v>
      </c>
      <c r="B1153" s="1" t="s">
        <v>3126</v>
      </c>
      <c r="C1153" s="1" t="s">
        <v>971</v>
      </c>
      <c r="D1153" s="1" t="s">
        <v>3356</v>
      </c>
      <c r="E1153" s="1" t="s">
        <v>915</v>
      </c>
      <c r="F1153" s="1" t="s">
        <v>973</v>
      </c>
      <c r="G1153" s="1" t="s">
        <v>105</v>
      </c>
      <c r="H1153" s="1" t="s">
        <v>298</v>
      </c>
      <c r="I1153" s="1">
        <v>2.2999999999999998</v>
      </c>
      <c r="J1153" s="1">
        <v>2023</v>
      </c>
      <c r="K1153" s="1">
        <v>194408</v>
      </c>
      <c r="L1153" s="1">
        <v>0</v>
      </c>
      <c r="M1153" s="1">
        <f t="array" ref="M1153">SUMPRODUCT(MAX(ISNUMBER(SEARCH('Class Rules'!$B$6:$B$85,$E1153))*ISNUMBER(SEARCH('Class Rules'!$C$6:$C$85,$F1153))*'Class Rules'!$A$6:$A$85))</f>
        <v>5</v>
      </c>
      <c r="N1153" s="1" t="str">
        <f t="array" ref="N1153">IF($M1153=0,'Class Rules'!$D$3,INDEX('Class Rules'!$D$6:$D$85,MATCH($M1153,'Class Rules'!$A$6:$A$85,0)))</f>
        <v>Freight LDV</v>
      </c>
      <c r="O1153" s="1" t="str">
        <f t="array" ref="O1153">IF(SUMPRODUCT(MAX(ISNUMBER(SEARCH(Fuel_Rules!$A$6:$A$30,$E1153))*ISNUMBER(SEARCH(Fuel_Rules!$B$6:$B$30,$F1153))*(Fuel_Rules!$A$6:$A$30&lt;&gt;"")))&gt;0,"Plug-in hybrid",IF($G1153="Diesel","Diesel","Gasoline"))</f>
        <v>Diesel</v>
      </c>
    </row>
    <row r="1154" spans="1:15" ht="15" customHeight="1" x14ac:dyDescent="0.25">
      <c r="A1154" s="1">
        <v>2022</v>
      </c>
      <c r="B1154" s="1" t="s">
        <v>3126</v>
      </c>
      <c r="C1154" s="1" t="s">
        <v>974</v>
      </c>
      <c r="D1154" s="1" t="s">
        <v>3357</v>
      </c>
      <c r="E1154" s="1" t="s">
        <v>915</v>
      </c>
      <c r="F1154" s="1" t="s">
        <v>976</v>
      </c>
      <c r="G1154" s="1" t="s">
        <v>105</v>
      </c>
      <c r="H1154" s="1" t="s">
        <v>298</v>
      </c>
      <c r="I1154" s="1">
        <v>2.2999999999999998</v>
      </c>
      <c r="J1154" s="1">
        <v>2023</v>
      </c>
      <c r="K1154" s="1">
        <v>204091</v>
      </c>
      <c r="L1154" s="1">
        <v>0</v>
      </c>
      <c r="M1154" s="1">
        <f t="array" ref="M1154">SUMPRODUCT(MAX(ISNUMBER(SEARCH('Class Rules'!$B$6:$B$85,$E1154))*ISNUMBER(SEARCH('Class Rules'!$C$6:$C$85,$F1154))*'Class Rules'!$A$6:$A$85))</f>
        <v>5</v>
      </c>
      <c r="N1154" s="1" t="str">
        <f t="array" ref="N1154">IF($M1154=0,'Class Rules'!$D$3,INDEX('Class Rules'!$D$6:$D$85,MATCH($M1154,'Class Rules'!$A$6:$A$85,0)))</f>
        <v>Freight LDV</v>
      </c>
      <c r="O1154" s="1" t="str">
        <f t="array" ref="O1154">IF(SUMPRODUCT(MAX(ISNUMBER(SEARCH(Fuel_Rules!$A$6:$A$30,$E1154))*ISNUMBER(SEARCH(Fuel_Rules!$B$6:$B$30,$F1154))*(Fuel_Rules!$A$6:$A$30&lt;&gt;"")))&gt;0,"Plug-in hybrid",IF($G1154="Diesel","Diesel","Gasoline"))</f>
        <v>Diesel</v>
      </c>
    </row>
    <row r="1155" spans="1:15" ht="15" customHeight="1" x14ac:dyDescent="0.25">
      <c r="A1155" s="1">
        <v>2022</v>
      </c>
      <c r="B1155" s="1" t="s">
        <v>3126</v>
      </c>
      <c r="C1155" s="1" t="s">
        <v>977</v>
      </c>
      <c r="D1155" s="1" t="s">
        <v>3358</v>
      </c>
      <c r="E1155" s="1" t="s">
        <v>915</v>
      </c>
      <c r="F1155" s="1" t="s">
        <v>979</v>
      </c>
      <c r="G1155" s="1" t="s">
        <v>105</v>
      </c>
      <c r="H1155" s="1" t="s">
        <v>298</v>
      </c>
      <c r="I1155" s="1">
        <v>2.2999999999999998</v>
      </c>
      <c r="J1155" s="1">
        <v>2023</v>
      </c>
      <c r="K1155" s="1">
        <v>211264</v>
      </c>
      <c r="L1155" s="1">
        <v>0</v>
      </c>
      <c r="M1155" s="1">
        <f t="array" ref="M1155">SUMPRODUCT(MAX(ISNUMBER(SEARCH('Class Rules'!$B$6:$B$85,$E1155))*ISNUMBER(SEARCH('Class Rules'!$C$6:$C$85,$F1155))*'Class Rules'!$A$6:$A$85))</f>
        <v>63</v>
      </c>
      <c r="N1155" s="1" t="str">
        <f t="array" ref="N1155">IF($M1155=0,'Class Rules'!$D$3,INDEX('Class Rules'!$D$6:$D$85,MATCH($M1155,'Class Rules'!$A$6:$A$85,0)))</f>
        <v>Passenger HDV</v>
      </c>
      <c r="O1155" s="1" t="str">
        <f t="array" ref="O1155">IF(SUMPRODUCT(MAX(ISNUMBER(SEARCH(Fuel_Rules!$A$6:$A$30,$E1155))*ISNUMBER(SEARCH(Fuel_Rules!$B$6:$B$30,$F1155))*(Fuel_Rules!$A$6:$A$30&lt;&gt;"")))&gt;0,"Plug-in hybrid",IF($G1155="Diesel","Diesel","Gasoline"))</f>
        <v>Diesel</v>
      </c>
    </row>
    <row r="1156" spans="1:15" ht="15" customHeight="1" x14ac:dyDescent="0.25">
      <c r="A1156" s="1">
        <v>2022</v>
      </c>
      <c r="B1156" s="1" t="s">
        <v>3126</v>
      </c>
      <c r="C1156" s="1" t="s">
        <v>980</v>
      </c>
      <c r="D1156" s="1" t="s">
        <v>3359</v>
      </c>
      <c r="E1156" s="1" t="s">
        <v>915</v>
      </c>
      <c r="F1156" s="1" t="s">
        <v>982</v>
      </c>
      <c r="G1156" s="1" t="s">
        <v>105</v>
      </c>
      <c r="H1156" s="1" t="s">
        <v>298</v>
      </c>
      <c r="I1156" s="1">
        <v>2.2999999999999998</v>
      </c>
      <c r="J1156" s="1">
        <v>2023</v>
      </c>
      <c r="K1156" s="1">
        <v>207636</v>
      </c>
      <c r="L1156" s="1">
        <v>0</v>
      </c>
      <c r="M1156" s="1">
        <f t="array" ref="M1156">SUMPRODUCT(MAX(ISNUMBER(SEARCH('Class Rules'!$B$6:$B$85,$E1156))*ISNUMBER(SEARCH('Class Rules'!$C$6:$C$85,$F1156))*'Class Rules'!$A$6:$A$85))</f>
        <v>6</v>
      </c>
      <c r="N1156" s="1" t="str">
        <f t="array" ref="N1156">IF($M1156=0,'Class Rules'!$D$3,INDEX('Class Rules'!$D$6:$D$85,MATCH($M1156,'Class Rules'!$A$6:$A$85,0)))</f>
        <v>Freight LDV</v>
      </c>
      <c r="O1156" s="1" t="str">
        <f t="array" ref="O1156">IF(SUMPRODUCT(MAX(ISNUMBER(SEARCH(Fuel_Rules!$A$6:$A$30,$E1156))*ISNUMBER(SEARCH(Fuel_Rules!$B$6:$B$30,$F1156))*(Fuel_Rules!$A$6:$A$30&lt;&gt;"")))&gt;0,"Plug-in hybrid",IF($G1156="Diesel","Diesel","Gasoline"))</f>
        <v>Diesel</v>
      </c>
    </row>
    <row r="1157" spans="1:15" ht="15" customHeight="1" x14ac:dyDescent="0.25">
      <c r="A1157" s="1">
        <v>2022</v>
      </c>
      <c r="B1157" s="1" t="s">
        <v>3126</v>
      </c>
      <c r="C1157" s="1" t="s">
        <v>983</v>
      </c>
      <c r="D1157" s="1" t="s">
        <v>3360</v>
      </c>
      <c r="E1157" s="1" t="s">
        <v>915</v>
      </c>
      <c r="F1157" s="1" t="s">
        <v>985</v>
      </c>
      <c r="G1157" s="1" t="s">
        <v>105</v>
      </c>
      <c r="H1157" s="1" t="s">
        <v>298</v>
      </c>
      <c r="I1157" s="1">
        <v>2.2999999999999998</v>
      </c>
      <c r="J1157" s="1">
        <v>2023</v>
      </c>
      <c r="K1157" s="1">
        <v>236971</v>
      </c>
      <c r="L1157" s="1">
        <v>0</v>
      </c>
      <c r="M1157" s="1">
        <f t="array" ref="M1157">SUMPRODUCT(MAX(ISNUMBER(SEARCH('Class Rules'!$B$6:$B$85,$E1157))*ISNUMBER(SEARCH('Class Rules'!$C$6:$C$85,$F1157))*'Class Rules'!$A$6:$A$85))</f>
        <v>64</v>
      </c>
      <c r="N1157" s="1" t="str">
        <f t="array" ref="N1157">IF($M1157=0,'Class Rules'!$D$3,INDEX('Class Rules'!$D$6:$D$85,MATCH($M1157,'Class Rules'!$A$6:$A$85,0)))</f>
        <v>Passenger HDV</v>
      </c>
      <c r="O1157" s="1" t="str">
        <f t="array" ref="O1157">IF(SUMPRODUCT(MAX(ISNUMBER(SEARCH(Fuel_Rules!$A$6:$A$30,$E1157))*ISNUMBER(SEARCH(Fuel_Rules!$B$6:$B$30,$F1157))*(Fuel_Rules!$A$6:$A$30&lt;&gt;"")))&gt;0,"Plug-in hybrid",IF($G1157="Diesel","Diesel","Gasoline"))</f>
        <v>Diesel</v>
      </c>
    </row>
    <row r="1158" spans="1:15" ht="15" customHeight="1" x14ac:dyDescent="0.25">
      <c r="A1158" s="1">
        <v>2022</v>
      </c>
      <c r="B1158" s="1" t="s">
        <v>3126</v>
      </c>
      <c r="C1158" s="1" t="s">
        <v>986</v>
      </c>
      <c r="D1158" s="1" t="s">
        <v>3361</v>
      </c>
      <c r="E1158" s="1" t="s">
        <v>915</v>
      </c>
      <c r="F1158" s="1" t="s">
        <v>988</v>
      </c>
      <c r="G1158" s="1" t="s">
        <v>103</v>
      </c>
      <c r="H1158" s="1" t="s">
        <v>437</v>
      </c>
      <c r="I1158" s="1">
        <v>1.8</v>
      </c>
      <c r="J1158" s="1">
        <v>2023</v>
      </c>
      <c r="K1158" s="1">
        <v>101523</v>
      </c>
      <c r="L1158" s="1">
        <v>0</v>
      </c>
      <c r="M1158" s="1">
        <f t="array" ref="M1158">SUMPRODUCT(MAX(ISNUMBER(SEARCH('Class Rules'!$B$6:$B$85,$E1158))*ISNUMBER(SEARCH('Class Rules'!$C$6:$C$85,$F1158))*'Class Rules'!$A$6:$A$85))</f>
        <v>0</v>
      </c>
      <c r="N1158" s="1" t="str">
        <f t="array" ref="N1158">IF($M1158=0,'Class Rules'!$D$3,INDEX('Class Rules'!$D$6:$D$85,MATCH($M1158,'Class Rules'!$A$6:$A$85,0)))</f>
        <v>Passenger LDV</v>
      </c>
      <c r="O1158" s="1" t="str">
        <f t="array" ref="O1158">IF(SUMPRODUCT(MAX(ISNUMBER(SEARCH(Fuel_Rules!$A$6:$A$30,$E1158))*ISNUMBER(SEARCH(Fuel_Rules!$B$6:$B$30,$F1158))*(Fuel_Rules!$A$6:$A$30&lt;&gt;"")))&gt;0,"Plug-in hybrid",IF($G1158="Diesel","Diesel","Gasoline"))</f>
        <v>Gasoline</v>
      </c>
    </row>
    <row r="1159" spans="1:15" ht="15" customHeight="1" x14ac:dyDescent="0.25">
      <c r="A1159" s="1">
        <v>2022</v>
      </c>
      <c r="B1159" s="1" t="s">
        <v>3126</v>
      </c>
      <c r="C1159" s="1" t="s">
        <v>989</v>
      </c>
      <c r="D1159" s="1" t="s">
        <v>3362</v>
      </c>
      <c r="E1159" s="1" t="s">
        <v>915</v>
      </c>
      <c r="F1159" s="1" t="s">
        <v>991</v>
      </c>
      <c r="G1159" s="1" t="s">
        <v>103</v>
      </c>
      <c r="H1159" s="1" t="s">
        <v>298</v>
      </c>
      <c r="I1159" s="1">
        <v>1.3</v>
      </c>
      <c r="J1159" s="1">
        <v>2023</v>
      </c>
      <c r="K1159" s="1">
        <v>84213</v>
      </c>
      <c r="L1159" s="1">
        <v>0</v>
      </c>
      <c r="M1159" s="1">
        <f t="array" ref="M1159">SUMPRODUCT(MAX(ISNUMBER(SEARCH('Class Rules'!$B$6:$B$85,$E1159))*ISNUMBER(SEARCH('Class Rules'!$C$6:$C$85,$F1159))*'Class Rules'!$A$6:$A$85))</f>
        <v>0</v>
      </c>
      <c r="N1159" s="1" t="str">
        <f t="array" ref="N1159">IF($M1159=0,'Class Rules'!$D$3,INDEX('Class Rules'!$D$6:$D$85,MATCH($M1159,'Class Rules'!$A$6:$A$85,0)))</f>
        <v>Passenger LDV</v>
      </c>
      <c r="O1159" s="1" t="str">
        <f t="array" ref="O1159">IF(SUMPRODUCT(MAX(ISNUMBER(SEARCH(Fuel_Rules!$A$6:$A$30,$E1159))*ISNUMBER(SEARCH(Fuel_Rules!$B$6:$B$30,$F1159))*(Fuel_Rules!$A$6:$A$30&lt;&gt;"")))&gt;0,"Plug-in hybrid",IF($G1159="Diesel","Diesel","Gasoline"))</f>
        <v>Gasoline</v>
      </c>
    </row>
    <row r="1160" spans="1:15" ht="15" customHeight="1" x14ac:dyDescent="0.25">
      <c r="A1160" s="1">
        <v>2022</v>
      </c>
      <c r="B1160" s="1" t="s">
        <v>3126</v>
      </c>
      <c r="C1160" s="1" t="s">
        <v>992</v>
      </c>
      <c r="D1160" s="1" t="s">
        <v>3363</v>
      </c>
      <c r="E1160" s="1" t="s">
        <v>915</v>
      </c>
      <c r="F1160" s="1" t="s">
        <v>994</v>
      </c>
      <c r="G1160" s="1" t="s">
        <v>103</v>
      </c>
      <c r="H1160" s="1" t="s">
        <v>298</v>
      </c>
      <c r="I1160" s="1">
        <v>1.3</v>
      </c>
      <c r="J1160" s="1">
        <v>2023</v>
      </c>
      <c r="K1160" s="1">
        <v>79664</v>
      </c>
      <c r="L1160" s="1">
        <v>0</v>
      </c>
      <c r="M1160" s="1">
        <f t="array" ref="M1160">SUMPRODUCT(MAX(ISNUMBER(SEARCH('Class Rules'!$B$6:$B$85,$E1160))*ISNUMBER(SEARCH('Class Rules'!$C$6:$C$85,$F1160))*'Class Rules'!$A$6:$A$85))</f>
        <v>0</v>
      </c>
      <c r="N1160" s="1" t="str">
        <f t="array" ref="N1160">IF($M1160=0,'Class Rules'!$D$3,INDEX('Class Rules'!$D$6:$D$85,MATCH($M1160,'Class Rules'!$A$6:$A$85,0)))</f>
        <v>Passenger LDV</v>
      </c>
      <c r="O1160" s="1" t="str">
        <f t="array" ref="O1160">IF(SUMPRODUCT(MAX(ISNUMBER(SEARCH(Fuel_Rules!$A$6:$A$30,$E1160))*ISNUMBER(SEARCH(Fuel_Rules!$B$6:$B$30,$F1160))*(Fuel_Rules!$A$6:$A$30&lt;&gt;"")))&gt;0,"Plug-in hybrid",IF($G1160="Diesel","Diesel","Gasoline"))</f>
        <v>Gasoline</v>
      </c>
    </row>
    <row r="1161" spans="1:15" ht="15" customHeight="1" x14ac:dyDescent="0.25">
      <c r="A1161" s="1">
        <v>2022</v>
      </c>
      <c r="B1161" s="1" t="s">
        <v>3126</v>
      </c>
      <c r="C1161" s="1" t="s">
        <v>995</v>
      </c>
      <c r="D1161" s="1" t="s">
        <v>3364</v>
      </c>
      <c r="E1161" s="1" t="s">
        <v>915</v>
      </c>
      <c r="F1161" s="1" t="s">
        <v>997</v>
      </c>
      <c r="G1161" s="1" t="s">
        <v>103</v>
      </c>
      <c r="H1161" s="1" t="s">
        <v>437</v>
      </c>
      <c r="I1161" s="1">
        <v>2.4</v>
      </c>
      <c r="J1161" s="1">
        <v>2023</v>
      </c>
      <c r="K1161" s="1">
        <v>129655</v>
      </c>
      <c r="L1161" s="1">
        <v>0</v>
      </c>
      <c r="M1161" s="1">
        <f t="array" ref="M1161">SUMPRODUCT(MAX(ISNUMBER(SEARCH('Class Rules'!$B$6:$B$85,$E1161))*ISNUMBER(SEARCH('Class Rules'!$C$6:$C$85,$F1161))*'Class Rules'!$A$6:$A$85))</f>
        <v>2</v>
      </c>
      <c r="N1161" s="1" t="str">
        <f t="array" ref="N1161">IF($M1161=0,'Class Rules'!$D$3,INDEX('Class Rules'!$D$6:$D$85,MATCH($M1161,'Class Rules'!$A$6:$A$85,0)))</f>
        <v>Freight LDV</v>
      </c>
      <c r="O1161" s="1" t="str">
        <f t="array" ref="O1161">IF(SUMPRODUCT(MAX(ISNUMBER(SEARCH(Fuel_Rules!$A$6:$A$30,$E1161))*ISNUMBER(SEARCH(Fuel_Rules!$B$6:$B$30,$F1161))*(Fuel_Rules!$A$6:$A$30&lt;&gt;"")))&gt;0,"Plug-in hybrid",IF($G1161="Diesel","Diesel","Gasoline"))</f>
        <v>Gasoline</v>
      </c>
    </row>
    <row r="1162" spans="1:15" ht="15" customHeight="1" x14ac:dyDescent="0.25">
      <c r="A1162" s="1">
        <v>2022</v>
      </c>
      <c r="B1162" s="1" t="s">
        <v>3126</v>
      </c>
      <c r="C1162" s="1" t="s">
        <v>998</v>
      </c>
      <c r="D1162" s="1" t="s">
        <v>3365</v>
      </c>
      <c r="E1162" s="1" t="s">
        <v>915</v>
      </c>
      <c r="F1162" s="1" t="s">
        <v>1000</v>
      </c>
      <c r="G1162" s="1" t="s">
        <v>103</v>
      </c>
      <c r="H1162" s="1" t="s">
        <v>437</v>
      </c>
      <c r="I1162" s="1">
        <v>1.8</v>
      </c>
      <c r="J1162" s="1">
        <v>2023</v>
      </c>
      <c r="K1162" s="1">
        <v>129070</v>
      </c>
      <c r="L1162" s="1">
        <v>0</v>
      </c>
      <c r="M1162" s="1">
        <f t="array" ref="M1162">SUMPRODUCT(MAX(ISNUMBER(SEARCH('Class Rules'!$B$6:$B$85,$E1162))*ISNUMBER(SEARCH('Class Rules'!$C$6:$C$85,$F1162))*'Class Rules'!$A$6:$A$85))</f>
        <v>2</v>
      </c>
      <c r="N1162" s="1" t="str">
        <f t="array" ref="N1162">IF($M1162=0,'Class Rules'!$D$3,INDEX('Class Rules'!$D$6:$D$85,MATCH($M1162,'Class Rules'!$A$6:$A$85,0)))</f>
        <v>Freight LDV</v>
      </c>
      <c r="O1162" s="1" t="str">
        <f t="array" ref="O1162">IF(SUMPRODUCT(MAX(ISNUMBER(SEARCH(Fuel_Rules!$A$6:$A$30,$E1162))*ISNUMBER(SEARCH(Fuel_Rules!$B$6:$B$30,$F1162))*(Fuel_Rules!$A$6:$A$30&lt;&gt;"")))&gt;0,"Plug-in hybrid",IF($G1162="Diesel","Diesel","Gasoline"))</f>
        <v>Gasoline</v>
      </c>
    </row>
    <row r="1163" spans="1:15" ht="15" customHeight="1" x14ac:dyDescent="0.25">
      <c r="A1163" s="1">
        <v>2022</v>
      </c>
      <c r="B1163" s="1" t="s">
        <v>3126</v>
      </c>
      <c r="C1163" s="1" t="s">
        <v>1001</v>
      </c>
      <c r="D1163" s="1" t="s">
        <v>3366</v>
      </c>
      <c r="E1163" s="1" t="s">
        <v>915</v>
      </c>
      <c r="F1163" s="1" t="s">
        <v>1003</v>
      </c>
      <c r="G1163" s="1" t="s">
        <v>103</v>
      </c>
      <c r="H1163" s="1" t="s">
        <v>298</v>
      </c>
      <c r="I1163" s="1">
        <v>1</v>
      </c>
      <c r="J1163" s="1">
        <v>2023</v>
      </c>
      <c r="K1163" s="1">
        <v>71723</v>
      </c>
      <c r="L1163" s="1">
        <v>0</v>
      </c>
      <c r="M1163" s="1">
        <f t="array" ref="M1163">SUMPRODUCT(MAX(ISNUMBER(SEARCH('Class Rules'!$B$6:$B$85,$E1163))*ISNUMBER(SEARCH('Class Rules'!$C$6:$C$85,$F1163))*'Class Rules'!$A$6:$A$85))</f>
        <v>0</v>
      </c>
      <c r="N1163" s="1" t="str">
        <f t="array" ref="N1163">IF($M1163=0,'Class Rules'!$D$3,INDEX('Class Rules'!$D$6:$D$85,MATCH($M1163,'Class Rules'!$A$6:$A$85,0)))</f>
        <v>Passenger LDV</v>
      </c>
      <c r="O1163" s="1" t="str">
        <f t="array" ref="O1163">IF(SUMPRODUCT(MAX(ISNUMBER(SEARCH(Fuel_Rules!$A$6:$A$30,$E1163))*ISNUMBER(SEARCH(Fuel_Rules!$B$6:$B$30,$F1163))*(Fuel_Rules!$A$6:$A$30&lt;&gt;"")))&gt;0,"Plug-in hybrid",IF($G1163="Diesel","Diesel","Gasoline"))</f>
        <v>Gasoline</v>
      </c>
    </row>
    <row r="1164" spans="1:15" ht="15" customHeight="1" x14ac:dyDescent="0.25">
      <c r="A1164" s="1">
        <v>2022</v>
      </c>
      <c r="B1164" s="1" t="s">
        <v>3126</v>
      </c>
      <c r="C1164" s="1" t="s">
        <v>1004</v>
      </c>
      <c r="D1164" s="1" t="s">
        <v>3367</v>
      </c>
      <c r="E1164" s="1" t="s">
        <v>915</v>
      </c>
      <c r="F1164" s="1" t="s">
        <v>1006</v>
      </c>
      <c r="G1164" s="1" t="s">
        <v>105</v>
      </c>
      <c r="H1164" s="1" t="s">
        <v>298</v>
      </c>
      <c r="I1164" s="1">
        <v>2.2999999999999998</v>
      </c>
      <c r="J1164" s="1">
        <v>2023</v>
      </c>
      <c r="K1164" s="1">
        <v>258947</v>
      </c>
      <c r="L1164" s="1">
        <v>0</v>
      </c>
      <c r="M1164" s="1">
        <f t="array" ref="M1164">SUMPRODUCT(MAX(ISNUMBER(SEARCH('Class Rules'!$B$6:$B$85,$E1164))*ISNUMBER(SEARCH('Class Rules'!$C$6:$C$85,$F1164))*'Class Rules'!$A$6:$A$85))</f>
        <v>0</v>
      </c>
      <c r="N1164" s="1" t="str">
        <f t="array" ref="N1164">IF($M1164=0,'Class Rules'!$D$3,INDEX('Class Rules'!$D$6:$D$85,MATCH($M1164,'Class Rules'!$A$6:$A$85,0)))</f>
        <v>Passenger LDV</v>
      </c>
      <c r="O1164" s="1" t="str">
        <f t="array" ref="O1164">IF(SUMPRODUCT(MAX(ISNUMBER(SEARCH(Fuel_Rules!$A$6:$A$30,$E1164))*ISNUMBER(SEARCH(Fuel_Rules!$B$6:$B$30,$F1164))*(Fuel_Rules!$A$6:$A$30&lt;&gt;"")))&gt;0,"Plug-in hybrid",IF($G1164="Diesel","Diesel","Gasoline"))</f>
        <v>Diesel</v>
      </c>
    </row>
    <row r="1165" spans="1:15" ht="15" customHeight="1" x14ac:dyDescent="0.25">
      <c r="A1165" s="1">
        <v>2022</v>
      </c>
      <c r="B1165" s="1" t="s">
        <v>3126</v>
      </c>
      <c r="C1165" s="1" t="s">
        <v>1007</v>
      </c>
      <c r="D1165" s="1" t="s">
        <v>3368</v>
      </c>
      <c r="E1165" s="1" t="s">
        <v>915</v>
      </c>
      <c r="F1165" s="1" t="s">
        <v>1009</v>
      </c>
      <c r="G1165" s="1" t="s">
        <v>105</v>
      </c>
      <c r="H1165" s="1" t="s">
        <v>298</v>
      </c>
      <c r="I1165" s="1">
        <v>2.2999999999999998</v>
      </c>
      <c r="J1165" s="1">
        <v>2023</v>
      </c>
      <c r="K1165" s="1">
        <v>232921</v>
      </c>
      <c r="L1165" s="1">
        <v>0</v>
      </c>
      <c r="M1165" s="1">
        <f t="array" ref="M1165">SUMPRODUCT(MAX(ISNUMBER(SEARCH('Class Rules'!$B$6:$B$85,$E1165))*ISNUMBER(SEARCH('Class Rules'!$C$6:$C$85,$F1165))*'Class Rules'!$A$6:$A$85))</f>
        <v>62</v>
      </c>
      <c r="N1165" s="1" t="str">
        <f t="array" ref="N1165">IF($M1165=0,'Class Rules'!$D$3,INDEX('Class Rules'!$D$6:$D$85,MATCH($M1165,'Class Rules'!$A$6:$A$85,0)))</f>
        <v>Passenger HDV</v>
      </c>
      <c r="O1165" s="1" t="str">
        <f t="array" ref="O1165">IF(SUMPRODUCT(MAX(ISNUMBER(SEARCH(Fuel_Rules!$A$6:$A$30,$E1165))*ISNUMBER(SEARCH(Fuel_Rules!$B$6:$B$30,$F1165))*(Fuel_Rules!$A$6:$A$30&lt;&gt;"")))&gt;0,"Plug-in hybrid",IF($G1165="Diesel","Diesel","Gasoline"))</f>
        <v>Diesel</v>
      </c>
    </row>
    <row r="1166" spans="1:15" ht="15" customHeight="1" x14ac:dyDescent="0.25">
      <c r="A1166" s="1">
        <v>2022</v>
      </c>
      <c r="B1166" s="1" t="s">
        <v>3126</v>
      </c>
      <c r="C1166" s="1" t="s">
        <v>1010</v>
      </c>
      <c r="D1166" s="1" t="s">
        <v>3369</v>
      </c>
      <c r="E1166" s="1" t="s">
        <v>915</v>
      </c>
      <c r="F1166" s="1" t="s">
        <v>1012</v>
      </c>
      <c r="G1166" s="1" t="s">
        <v>105</v>
      </c>
      <c r="H1166" s="1" t="s">
        <v>437</v>
      </c>
      <c r="I1166" s="1">
        <v>2</v>
      </c>
      <c r="J1166" s="1">
        <v>2023</v>
      </c>
      <c r="K1166" s="1">
        <v>208575</v>
      </c>
      <c r="L1166" s="1">
        <v>0</v>
      </c>
      <c r="M1166" s="1">
        <f t="array" ref="M1166">SUMPRODUCT(MAX(ISNUMBER(SEARCH('Class Rules'!$B$6:$B$85,$E1166))*ISNUMBER(SEARCH('Class Rules'!$C$6:$C$85,$F1166))*'Class Rules'!$A$6:$A$85))</f>
        <v>2</v>
      </c>
      <c r="N1166" s="1" t="str">
        <f t="array" ref="N1166">IF($M1166=0,'Class Rules'!$D$3,INDEX('Class Rules'!$D$6:$D$85,MATCH($M1166,'Class Rules'!$A$6:$A$85,0)))</f>
        <v>Freight LDV</v>
      </c>
      <c r="O1166" s="1" t="str">
        <f t="array" ref="O1166">IF(SUMPRODUCT(MAX(ISNUMBER(SEARCH(Fuel_Rules!$A$6:$A$30,$E1166))*ISNUMBER(SEARCH(Fuel_Rules!$B$6:$B$30,$F1166))*(Fuel_Rules!$A$6:$A$30&lt;&gt;"")))&gt;0,"Plug-in hybrid",IF($G1166="Diesel","Diesel","Gasoline"))</f>
        <v>Diesel</v>
      </c>
    </row>
    <row r="1167" spans="1:15" ht="15" customHeight="1" x14ac:dyDescent="0.25">
      <c r="A1167" s="1">
        <v>2022</v>
      </c>
      <c r="B1167" s="1" t="s">
        <v>3126</v>
      </c>
      <c r="C1167" s="1" t="s">
        <v>1013</v>
      </c>
      <c r="D1167" s="1" t="s">
        <v>3370</v>
      </c>
      <c r="E1167" s="1" t="s">
        <v>915</v>
      </c>
      <c r="F1167" s="1" t="s">
        <v>1015</v>
      </c>
      <c r="G1167" s="1" t="s">
        <v>103</v>
      </c>
      <c r="H1167" s="1" t="s">
        <v>437</v>
      </c>
      <c r="I1167" s="1">
        <v>1.8</v>
      </c>
      <c r="J1167" s="1">
        <v>2023</v>
      </c>
      <c r="K1167" s="1">
        <v>90610</v>
      </c>
      <c r="L1167" s="1">
        <v>0</v>
      </c>
      <c r="M1167" s="1">
        <f t="array" ref="M1167">SUMPRODUCT(MAX(ISNUMBER(SEARCH('Class Rules'!$B$6:$B$85,$E1167))*ISNUMBER(SEARCH('Class Rules'!$C$6:$C$85,$F1167))*'Class Rules'!$A$6:$A$85))</f>
        <v>0</v>
      </c>
      <c r="N1167" s="1" t="str">
        <f t="array" ref="N1167">IF($M1167=0,'Class Rules'!$D$3,INDEX('Class Rules'!$D$6:$D$85,MATCH($M1167,'Class Rules'!$A$6:$A$85,0)))</f>
        <v>Passenger LDV</v>
      </c>
      <c r="O1167" s="1" t="str">
        <f t="array" ref="O1167">IF(SUMPRODUCT(MAX(ISNUMBER(SEARCH(Fuel_Rules!$A$6:$A$30,$E1167))*ISNUMBER(SEARCH(Fuel_Rules!$B$6:$B$30,$F1167))*(Fuel_Rules!$A$6:$A$30&lt;&gt;"")))&gt;0,"Plug-in hybrid",IF($G1167="Diesel","Diesel","Gasoline"))</f>
        <v>Gasoline</v>
      </c>
    </row>
    <row r="1168" spans="1:15" ht="15" customHeight="1" x14ac:dyDescent="0.25">
      <c r="A1168" s="1">
        <v>2022</v>
      </c>
      <c r="B1168" s="1" t="s">
        <v>3126</v>
      </c>
      <c r="C1168" s="1" t="s">
        <v>1016</v>
      </c>
      <c r="D1168" s="1" t="s">
        <v>3371</v>
      </c>
      <c r="E1168" s="1" t="s">
        <v>915</v>
      </c>
      <c r="F1168" s="1" t="s">
        <v>1018</v>
      </c>
      <c r="G1168" s="1" t="s">
        <v>103</v>
      </c>
      <c r="H1168" s="1" t="s">
        <v>298</v>
      </c>
      <c r="I1168" s="1">
        <v>1.3</v>
      </c>
      <c r="J1168" s="1">
        <v>2023</v>
      </c>
      <c r="K1168" s="1">
        <v>82586</v>
      </c>
      <c r="L1168" s="1">
        <v>0</v>
      </c>
      <c r="M1168" s="1">
        <f t="array" ref="M1168">SUMPRODUCT(MAX(ISNUMBER(SEARCH('Class Rules'!$B$6:$B$85,$E1168))*ISNUMBER(SEARCH('Class Rules'!$C$6:$C$85,$F1168))*'Class Rules'!$A$6:$A$85))</f>
        <v>0</v>
      </c>
      <c r="N1168" s="1" t="str">
        <f t="array" ref="N1168">IF($M1168=0,'Class Rules'!$D$3,INDEX('Class Rules'!$D$6:$D$85,MATCH($M1168,'Class Rules'!$A$6:$A$85,0)))</f>
        <v>Passenger LDV</v>
      </c>
      <c r="O1168" s="1" t="str">
        <f t="array" ref="O1168">IF(SUMPRODUCT(MAX(ISNUMBER(SEARCH(Fuel_Rules!$A$6:$A$30,$E1168))*ISNUMBER(SEARCH(Fuel_Rules!$B$6:$B$30,$F1168))*(Fuel_Rules!$A$6:$A$30&lt;&gt;"")))&gt;0,"Plug-in hybrid",IF($G1168="Diesel","Diesel","Gasoline"))</f>
        <v>Gasoline</v>
      </c>
    </row>
    <row r="1169" spans="1:15" ht="15" customHeight="1" x14ac:dyDescent="0.25">
      <c r="A1169" s="1">
        <v>2022</v>
      </c>
      <c r="B1169" s="1" t="s">
        <v>3126</v>
      </c>
      <c r="C1169" s="1" t="s">
        <v>1019</v>
      </c>
      <c r="D1169" s="1" t="s">
        <v>3372</v>
      </c>
      <c r="E1169" s="1" t="s">
        <v>915</v>
      </c>
      <c r="F1169" s="1" t="s">
        <v>1021</v>
      </c>
      <c r="G1169" s="1" t="s">
        <v>105</v>
      </c>
      <c r="H1169" s="1" t="s">
        <v>437</v>
      </c>
      <c r="I1169" s="1">
        <v>2</v>
      </c>
      <c r="J1169" s="1">
        <v>2023</v>
      </c>
      <c r="K1169" s="1">
        <v>171833</v>
      </c>
      <c r="L1169" s="1">
        <v>0</v>
      </c>
      <c r="M1169" s="1">
        <f t="array" ref="M1169">SUMPRODUCT(MAX(ISNUMBER(SEARCH('Class Rules'!$B$6:$B$85,$E1169))*ISNUMBER(SEARCH('Class Rules'!$C$6:$C$85,$F1169))*'Class Rules'!$A$6:$A$85))</f>
        <v>2</v>
      </c>
      <c r="N1169" s="1" t="str">
        <f t="array" ref="N1169">IF($M1169=0,'Class Rules'!$D$3,INDEX('Class Rules'!$D$6:$D$85,MATCH($M1169,'Class Rules'!$A$6:$A$85,0)))</f>
        <v>Freight LDV</v>
      </c>
      <c r="O1169" s="1" t="str">
        <f t="array" ref="O1169">IF(SUMPRODUCT(MAX(ISNUMBER(SEARCH(Fuel_Rules!$A$6:$A$30,$E1169))*ISNUMBER(SEARCH(Fuel_Rules!$B$6:$B$30,$F1169))*(Fuel_Rules!$A$6:$A$30&lt;&gt;"")))&gt;0,"Plug-in hybrid",IF($G1169="Diesel","Diesel","Gasoline"))</f>
        <v>Diesel</v>
      </c>
    </row>
    <row r="1170" spans="1:15" ht="15" customHeight="1" x14ac:dyDescent="0.25">
      <c r="A1170" s="1">
        <v>2022</v>
      </c>
      <c r="B1170" s="1" t="s">
        <v>3126</v>
      </c>
      <c r="C1170" s="1" t="s">
        <v>1022</v>
      </c>
      <c r="D1170" s="1" t="s">
        <v>3373</v>
      </c>
      <c r="E1170" s="1" t="s">
        <v>915</v>
      </c>
      <c r="F1170" s="1" t="s">
        <v>1024</v>
      </c>
      <c r="G1170" s="1" t="s">
        <v>103</v>
      </c>
      <c r="H1170" s="1" t="s">
        <v>298</v>
      </c>
      <c r="I1170" s="1">
        <v>1.8</v>
      </c>
      <c r="J1170" s="1">
        <v>2023</v>
      </c>
      <c r="K1170" s="1">
        <v>105975</v>
      </c>
      <c r="L1170" s="1">
        <v>0</v>
      </c>
      <c r="M1170" s="1">
        <f t="array" ref="M1170">SUMPRODUCT(MAX(ISNUMBER(SEARCH('Class Rules'!$B$6:$B$85,$E1170))*ISNUMBER(SEARCH('Class Rules'!$C$6:$C$85,$F1170))*'Class Rules'!$A$6:$A$85))</f>
        <v>2</v>
      </c>
      <c r="N1170" s="1" t="str">
        <f t="array" ref="N1170">IF($M1170=0,'Class Rules'!$D$3,INDEX('Class Rules'!$D$6:$D$85,MATCH($M1170,'Class Rules'!$A$6:$A$85,0)))</f>
        <v>Freight LDV</v>
      </c>
      <c r="O1170" s="1" t="str">
        <f t="array" ref="O1170">IF(SUMPRODUCT(MAX(ISNUMBER(SEARCH(Fuel_Rules!$A$6:$A$30,$E1170))*ISNUMBER(SEARCH(Fuel_Rules!$B$6:$B$30,$F1170))*(Fuel_Rules!$A$6:$A$30&lt;&gt;"")))&gt;0,"Plug-in hybrid",IF($G1170="Diesel","Diesel","Gasoline"))</f>
        <v>Gasoline</v>
      </c>
    </row>
    <row r="1171" spans="1:15" ht="15" customHeight="1" x14ac:dyDescent="0.25">
      <c r="A1171" s="1">
        <v>2022</v>
      </c>
      <c r="B1171" s="1" t="s">
        <v>3126</v>
      </c>
      <c r="C1171" s="1" t="s">
        <v>1025</v>
      </c>
      <c r="D1171" s="1" t="s">
        <v>3374</v>
      </c>
      <c r="E1171" s="1" t="s">
        <v>915</v>
      </c>
      <c r="F1171" s="1" t="s">
        <v>1027</v>
      </c>
      <c r="G1171" s="1" t="s">
        <v>103</v>
      </c>
      <c r="H1171" s="1" t="s">
        <v>437</v>
      </c>
      <c r="I1171" s="1">
        <v>1.8</v>
      </c>
      <c r="J1171" s="1">
        <v>2023</v>
      </c>
      <c r="K1171" s="1">
        <v>106867</v>
      </c>
      <c r="L1171" s="1">
        <v>0</v>
      </c>
      <c r="M1171" s="1">
        <f t="array" ref="M1171">SUMPRODUCT(MAX(ISNUMBER(SEARCH('Class Rules'!$B$6:$B$85,$E1171))*ISNUMBER(SEARCH('Class Rules'!$C$6:$C$85,$F1171))*'Class Rules'!$A$6:$A$85))</f>
        <v>0</v>
      </c>
      <c r="N1171" s="1" t="str">
        <f t="array" ref="N1171">IF($M1171=0,'Class Rules'!$D$3,INDEX('Class Rules'!$D$6:$D$85,MATCH($M1171,'Class Rules'!$A$6:$A$85,0)))</f>
        <v>Passenger LDV</v>
      </c>
      <c r="O1171" s="1" t="str">
        <f t="array" ref="O1171">IF(SUMPRODUCT(MAX(ISNUMBER(SEARCH(Fuel_Rules!$A$6:$A$30,$E1171))*ISNUMBER(SEARCH(Fuel_Rules!$B$6:$B$30,$F1171))*(Fuel_Rules!$A$6:$A$30&lt;&gt;"")))&gt;0,"Plug-in hybrid",IF($G1171="Diesel","Diesel","Gasoline"))</f>
        <v>Gasoline</v>
      </c>
    </row>
    <row r="1172" spans="1:15" ht="15" customHeight="1" x14ac:dyDescent="0.25">
      <c r="A1172" s="1">
        <v>2022</v>
      </c>
      <c r="B1172" s="1" t="s">
        <v>3126</v>
      </c>
      <c r="C1172" s="1" t="s">
        <v>1028</v>
      </c>
      <c r="D1172" s="1" t="s">
        <v>3375</v>
      </c>
      <c r="E1172" s="1" t="s">
        <v>915</v>
      </c>
      <c r="F1172" s="1" t="s">
        <v>1030</v>
      </c>
      <c r="G1172" s="1" t="s">
        <v>103</v>
      </c>
      <c r="H1172" s="1" t="s">
        <v>437</v>
      </c>
      <c r="I1172" s="1">
        <v>1.8</v>
      </c>
      <c r="J1172" s="1">
        <v>2023</v>
      </c>
      <c r="K1172" s="1">
        <v>98482</v>
      </c>
      <c r="L1172" s="1">
        <v>0</v>
      </c>
      <c r="M1172" s="1">
        <f t="array" ref="M1172">SUMPRODUCT(MAX(ISNUMBER(SEARCH('Class Rules'!$B$6:$B$85,$E1172))*ISNUMBER(SEARCH('Class Rules'!$C$6:$C$85,$F1172))*'Class Rules'!$A$6:$A$85))</f>
        <v>0</v>
      </c>
      <c r="N1172" s="1" t="str">
        <f t="array" ref="N1172">IF($M1172=0,'Class Rules'!$D$3,INDEX('Class Rules'!$D$6:$D$85,MATCH($M1172,'Class Rules'!$A$6:$A$85,0)))</f>
        <v>Passenger LDV</v>
      </c>
      <c r="O1172" s="1" t="str">
        <f t="array" ref="O1172">IF(SUMPRODUCT(MAX(ISNUMBER(SEARCH(Fuel_Rules!$A$6:$A$30,$E1172))*ISNUMBER(SEARCH(Fuel_Rules!$B$6:$B$30,$F1172))*(Fuel_Rules!$A$6:$A$30&lt;&gt;"")))&gt;0,"Plug-in hybrid",IF($G1172="Diesel","Diesel","Gasoline"))</f>
        <v>Gasoline</v>
      </c>
    </row>
    <row r="1173" spans="1:15" ht="15" customHeight="1" x14ac:dyDescent="0.25">
      <c r="A1173" s="1">
        <v>2022</v>
      </c>
      <c r="B1173" s="1" t="s">
        <v>3126</v>
      </c>
      <c r="C1173" s="1" t="s">
        <v>1031</v>
      </c>
      <c r="D1173" s="1" t="s">
        <v>3376</v>
      </c>
      <c r="E1173" s="1" t="s">
        <v>915</v>
      </c>
      <c r="F1173" s="1" t="s">
        <v>1033</v>
      </c>
      <c r="G1173" s="1" t="s">
        <v>105</v>
      </c>
      <c r="H1173" s="1" t="s">
        <v>437</v>
      </c>
      <c r="I1173" s="1">
        <v>2</v>
      </c>
      <c r="J1173" s="1">
        <v>2023</v>
      </c>
      <c r="K1173" s="1">
        <v>209893</v>
      </c>
      <c r="L1173" s="1">
        <v>0</v>
      </c>
      <c r="M1173" s="1">
        <f t="array" ref="M1173">SUMPRODUCT(MAX(ISNUMBER(SEARCH('Class Rules'!$B$6:$B$85,$E1173))*ISNUMBER(SEARCH('Class Rules'!$C$6:$C$85,$F1173))*'Class Rules'!$A$6:$A$85))</f>
        <v>2</v>
      </c>
      <c r="N1173" s="1" t="str">
        <f t="array" ref="N1173">IF($M1173=0,'Class Rules'!$D$3,INDEX('Class Rules'!$D$6:$D$85,MATCH($M1173,'Class Rules'!$A$6:$A$85,0)))</f>
        <v>Freight LDV</v>
      </c>
      <c r="O1173" s="1" t="str">
        <f t="array" ref="O1173">IF(SUMPRODUCT(MAX(ISNUMBER(SEARCH(Fuel_Rules!$A$6:$A$30,$E1173))*ISNUMBER(SEARCH(Fuel_Rules!$B$6:$B$30,$F1173))*(Fuel_Rules!$A$6:$A$30&lt;&gt;"")))&gt;0,"Plug-in hybrid",IF($G1173="Diesel","Diesel","Gasoline"))</f>
        <v>Diesel</v>
      </c>
    </row>
    <row r="1174" spans="1:15" ht="15" customHeight="1" x14ac:dyDescent="0.25">
      <c r="A1174" s="1">
        <v>2022</v>
      </c>
      <c r="B1174" s="1" t="s">
        <v>3126</v>
      </c>
      <c r="C1174" s="1" t="s">
        <v>1034</v>
      </c>
      <c r="D1174" s="1" t="s">
        <v>3377</v>
      </c>
      <c r="E1174" s="1" t="s">
        <v>915</v>
      </c>
      <c r="F1174" s="1" t="s">
        <v>1036</v>
      </c>
      <c r="G1174" s="1" t="s">
        <v>103</v>
      </c>
      <c r="H1174" s="1" t="s">
        <v>298</v>
      </c>
      <c r="I1174" s="1">
        <v>1.4</v>
      </c>
      <c r="J1174" s="1">
        <v>2023</v>
      </c>
      <c r="K1174" s="1">
        <v>93876</v>
      </c>
      <c r="L1174" s="1">
        <v>0</v>
      </c>
      <c r="M1174" s="1">
        <f t="array" ref="M1174">SUMPRODUCT(MAX(ISNUMBER(SEARCH('Class Rules'!$B$6:$B$85,$E1174))*ISNUMBER(SEARCH('Class Rules'!$C$6:$C$85,$F1174))*'Class Rules'!$A$6:$A$85))</f>
        <v>1</v>
      </c>
      <c r="N1174" s="1" t="str">
        <f t="array" ref="N1174">IF($M1174=0,'Class Rules'!$D$3,INDEX('Class Rules'!$D$6:$D$85,MATCH($M1174,'Class Rules'!$A$6:$A$85,0)))</f>
        <v>Freight LDV</v>
      </c>
      <c r="O1174" s="1" t="str">
        <f t="array" ref="O1174">IF(SUMPRODUCT(MAX(ISNUMBER(SEARCH(Fuel_Rules!$A$6:$A$30,$E1174))*ISNUMBER(SEARCH(Fuel_Rules!$B$6:$B$30,$F1174))*(Fuel_Rules!$A$6:$A$30&lt;&gt;"")))&gt;0,"Plug-in hybrid",IF($G1174="Diesel","Diesel","Gasoline"))</f>
        <v>Gasoline</v>
      </c>
    </row>
    <row r="1175" spans="1:15" ht="15" customHeight="1" x14ac:dyDescent="0.25">
      <c r="A1175" s="1">
        <v>2022</v>
      </c>
      <c r="B1175" s="1" t="s">
        <v>3126</v>
      </c>
      <c r="C1175" s="1" t="s">
        <v>1037</v>
      </c>
      <c r="D1175" s="1" t="s">
        <v>3378</v>
      </c>
      <c r="E1175" s="1" t="s">
        <v>915</v>
      </c>
      <c r="F1175" s="1" t="s">
        <v>1039</v>
      </c>
      <c r="G1175" s="1" t="s">
        <v>103</v>
      </c>
      <c r="H1175" s="1" t="s">
        <v>298</v>
      </c>
      <c r="I1175" s="1">
        <v>1.3</v>
      </c>
      <c r="J1175" s="1">
        <v>2023</v>
      </c>
      <c r="K1175" s="1">
        <v>99795</v>
      </c>
      <c r="L1175" s="1">
        <v>0</v>
      </c>
      <c r="M1175" s="1">
        <f t="array" ref="M1175">SUMPRODUCT(MAX(ISNUMBER(SEARCH('Class Rules'!$B$6:$B$85,$E1175))*ISNUMBER(SEARCH('Class Rules'!$C$6:$C$85,$F1175))*'Class Rules'!$A$6:$A$85))</f>
        <v>1</v>
      </c>
      <c r="N1175" s="1" t="str">
        <f t="array" ref="N1175">IF($M1175=0,'Class Rules'!$D$3,INDEX('Class Rules'!$D$6:$D$85,MATCH($M1175,'Class Rules'!$A$6:$A$85,0)))</f>
        <v>Freight LDV</v>
      </c>
      <c r="O1175" s="1" t="str">
        <f t="array" ref="O1175">IF(SUMPRODUCT(MAX(ISNUMBER(SEARCH(Fuel_Rules!$A$6:$A$30,$E1175))*ISNUMBER(SEARCH(Fuel_Rules!$B$6:$B$30,$F1175))*(Fuel_Rules!$A$6:$A$30&lt;&gt;"")))&gt;0,"Plug-in hybrid",IF($G1175="Diesel","Diesel","Gasoline"))</f>
        <v>Gasoline</v>
      </c>
    </row>
    <row r="1176" spans="1:15" ht="15" customHeight="1" x14ac:dyDescent="0.25">
      <c r="A1176" s="1">
        <v>2022</v>
      </c>
      <c r="B1176" s="1" t="s">
        <v>3126</v>
      </c>
      <c r="C1176" s="1" t="s">
        <v>1040</v>
      </c>
      <c r="D1176" s="1" t="s">
        <v>3379</v>
      </c>
      <c r="E1176" s="1" t="s">
        <v>915</v>
      </c>
      <c r="F1176" s="1" t="s">
        <v>1042</v>
      </c>
      <c r="G1176" s="1" t="s">
        <v>103</v>
      </c>
      <c r="H1176" s="1" t="s">
        <v>298</v>
      </c>
      <c r="I1176" s="1">
        <v>1.3</v>
      </c>
      <c r="J1176" s="1">
        <v>2023</v>
      </c>
      <c r="K1176" s="1">
        <v>108984</v>
      </c>
      <c r="L1176" s="1">
        <v>0</v>
      </c>
      <c r="M1176" s="1">
        <f t="array" ref="M1176">SUMPRODUCT(MAX(ISNUMBER(SEARCH('Class Rules'!$B$6:$B$85,$E1176))*ISNUMBER(SEARCH('Class Rules'!$C$6:$C$85,$F1176))*'Class Rules'!$A$6:$A$85))</f>
        <v>1</v>
      </c>
      <c r="N1176" s="1" t="str">
        <f t="array" ref="N1176">IF($M1176=0,'Class Rules'!$D$3,INDEX('Class Rules'!$D$6:$D$85,MATCH($M1176,'Class Rules'!$A$6:$A$85,0)))</f>
        <v>Freight LDV</v>
      </c>
      <c r="O1176" s="1" t="str">
        <f t="array" ref="O1176">IF(SUMPRODUCT(MAX(ISNUMBER(SEARCH(Fuel_Rules!$A$6:$A$30,$E1176))*ISNUMBER(SEARCH(Fuel_Rules!$B$6:$B$30,$F1176))*(Fuel_Rules!$A$6:$A$30&lt;&gt;"")))&gt;0,"Plug-in hybrid",IF($G1176="Diesel","Diesel","Gasoline"))</f>
        <v>Gasoline</v>
      </c>
    </row>
    <row r="1177" spans="1:15" ht="15" customHeight="1" x14ac:dyDescent="0.25">
      <c r="A1177" s="1">
        <v>2022</v>
      </c>
      <c r="B1177" s="1" t="s">
        <v>3126</v>
      </c>
      <c r="C1177" s="1" t="s">
        <v>1043</v>
      </c>
      <c r="D1177" s="1" t="s">
        <v>3380</v>
      </c>
      <c r="E1177" s="1" t="s">
        <v>915</v>
      </c>
      <c r="F1177" s="1" t="s">
        <v>1045</v>
      </c>
      <c r="G1177" s="1" t="s">
        <v>103</v>
      </c>
      <c r="H1177" s="1" t="s">
        <v>298</v>
      </c>
      <c r="I1177" s="1">
        <v>1.4</v>
      </c>
      <c r="J1177" s="1">
        <v>2023</v>
      </c>
      <c r="K1177" s="1">
        <v>101676</v>
      </c>
      <c r="L1177" s="1">
        <v>0</v>
      </c>
      <c r="M1177" s="1">
        <f t="array" ref="M1177">SUMPRODUCT(MAX(ISNUMBER(SEARCH('Class Rules'!$B$6:$B$85,$E1177))*ISNUMBER(SEARCH('Class Rules'!$C$6:$C$85,$F1177))*'Class Rules'!$A$6:$A$85))</f>
        <v>1</v>
      </c>
      <c r="N1177" s="1" t="str">
        <f t="array" ref="N1177">IF($M1177=0,'Class Rules'!$D$3,INDEX('Class Rules'!$D$6:$D$85,MATCH($M1177,'Class Rules'!$A$6:$A$85,0)))</f>
        <v>Freight LDV</v>
      </c>
      <c r="O1177" s="1" t="str">
        <f t="array" ref="O1177">IF(SUMPRODUCT(MAX(ISNUMBER(SEARCH(Fuel_Rules!$A$6:$A$30,$E1177))*ISNUMBER(SEARCH(Fuel_Rules!$B$6:$B$30,$F1177))*(Fuel_Rules!$A$6:$A$30&lt;&gt;"")))&gt;0,"Plug-in hybrid",IF($G1177="Diesel","Diesel","Gasoline"))</f>
        <v>Gasoline</v>
      </c>
    </row>
    <row r="1178" spans="1:15" ht="15" customHeight="1" x14ac:dyDescent="0.25">
      <c r="A1178" s="1">
        <v>2022</v>
      </c>
      <c r="B1178" s="1" t="s">
        <v>3126</v>
      </c>
      <c r="C1178" s="1" t="s">
        <v>1046</v>
      </c>
      <c r="D1178" s="1" t="s">
        <v>3381</v>
      </c>
      <c r="E1178" s="1" t="s">
        <v>915</v>
      </c>
      <c r="F1178" s="1" t="s">
        <v>1048</v>
      </c>
      <c r="G1178" s="1" t="s">
        <v>103</v>
      </c>
      <c r="H1178" s="1" t="s">
        <v>298</v>
      </c>
      <c r="I1178" s="1">
        <v>1.3</v>
      </c>
      <c r="J1178" s="1">
        <v>2023</v>
      </c>
      <c r="K1178" s="1">
        <v>104788</v>
      </c>
      <c r="L1178" s="1">
        <v>0</v>
      </c>
      <c r="M1178" s="1">
        <f t="array" ref="M1178">SUMPRODUCT(MAX(ISNUMBER(SEARCH('Class Rules'!$B$6:$B$85,$E1178))*ISNUMBER(SEARCH('Class Rules'!$C$6:$C$85,$F1178))*'Class Rules'!$A$6:$A$85))</f>
        <v>1</v>
      </c>
      <c r="N1178" s="1" t="str">
        <f t="array" ref="N1178">IF($M1178=0,'Class Rules'!$D$3,INDEX('Class Rules'!$D$6:$D$85,MATCH($M1178,'Class Rules'!$A$6:$A$85,0)))</f>
        <v>Freight LDV</v>
      </c>
      <c r="O1178" s="1" t="str">
        <f t="array" ref="O1178">IF(SUMPRODUCT(MAX(ISNUMBER(SEARCH(Fuel_Rules!$A$6:$A$30,$E1178))*ISNUMBER(SEARCH(Fuel_Rules!$B$6:$B$30,$F1178))*(Fuel_Rules!$A$6:$A$30&lt;&gt;"")))&gt;0,"Plug-in hybrid",IF($G1178="Diesel","Diesel","Gasoline"))</f>
        <v>Gasoline</v>
      </c>
    </row>
    <row r="1179" spans="1:15" ht="15" customHeight="1" x14ac:dyDescent="0.25">
      <c r="A1179" s="1">
        <v>2022</v>
      </c>
      <c r="B1179" s="1" t="s">
        <v>3126</v>
      </c>
      <c r="C1179" s="1" t="s">
        <v>1049</v>
      </c>
      <c r="D1179" s="1" t="s">
        <v>3382</v>
      </c>
      <c r="E1179" s="1" t="s">
        <v>915</v>
      </c>
      <c r="F1179" s="1" t="s">
        <v>1051</v>
      </c>
      <c r="G1179" s="1" t="s">
        <v>103</v>
      </c>
      <c r="H1179" s="1" t="s">
        <v>298</v>
      </c>
      <c r="I1179" s="1">
        <v>1.4</v>
      </c>
      <c r="J1179" s="1">
        <v>2023</v>
      </c>
      <c r="K1179" s="1">
        <v>98577</v>
      </c>
      <c r="L1179" s="1">
        <v>0</v>
      </c>
      <c r="M1179" s="1">
        <f t="array" ref="M1179">SUMPRODUCT(MAX(ISNUMBER(SEARCH('Class Rules'!$B$6:$B$85,$E1179))*ISNUMBER(SEARCH('Class Rules'!$C$6:$C$85,$F1179))*'Class Rules'!$A$6:$A$85))</f>
        <v>3</v>
      </c>
      <c r="N1179" s="1" t="str">
        <f t="array" ref="N1179">IF($M1179=0,'Class Rules'!$D$3,INDEX('Class Rules'!$D$6:$D$85,MATCH($M1179,'Class Rules'!$A$6:$A$85,0)))</f>
        <v>Freight LDV</v>
      </c>
      <c r="O1179" s="1" t="str">
        <f t="array" ref="O1179">IF(SUMPRODUCT(MAX(ISNUMBER(SEARCH(Fuel_Rules!$A$6:$A$30,$E1179))*ISNUMBER(SEARCH(Fuel_Rules!$B$6:$B$30,$F1179))*(Fuel_Rules!$A$6:$A$30&lt;&gt;"")))&gt;0,"Plug-in hybrid",IF($G1179="Diesel","Diesel","Gasoline"))</f>
        <v>Gasoline</v>
      </c>
    </row>
    <row r="1180" spans="1:15" ht="15" customHeight="1" x14ac:dyDescent="0.25">
      <c r="A1180" s="1">
        <v>2022</v>
      </c>
      <c r="B1180" s="1" t="s">
        <v>3126</v>
      </c>
      <c r="C1180" s="1" t="s">
        <v>1052</v>
      </c>
      <c r="D1180" s="1" t="s">
        <v>3383</v>
      </c>
      <c r="E1180" s="1" t="s">
        <v>915</v>
      </c>
      <c r="F1180" s="1" t="s">
        <v>1054</v>
      </c>
      <c r="G1180" s="1" t="s">
        <v>103</v>
      </c>
      <c r="H1180" s="1" t="s">
        <v>298</v>
      </c>
      <c r="I1180" s="1">
        <v>1.4</v>
      </c>
      <c r="J1180" s="1">
        <v>2023</v>
      </c>
      <c r="K1180" s="1">
        <v>76674</v>
      </c>
      <c r="L1180" s="1">
        <v>0</v>
      </c>
      <c r="M1180" s="1">
        <f t="array" ref="M1180">SUMPRODUCT(MAX(ISNUMBER(SEARCH('Class Rules'!$B$6:$B$85,$E1180))*ISNUMBER(SEARCH('Class Rules'!$C$6:$C$85,$F1180))*'Class Rules'!$A$6:$A$85))</f>
        <v>0</v>
      </c>
      <c r="N1180" s="1" t="str">
        <f t="array" ref="N1180">IF($M1180=0,'Class Rules'!$D$3,INDEX('Class Rules'!$D$6:$D$85,MATCH($M1180,'Class Rules'!$A$6:$A$85,0)))</f>
        <v>Passenger LDV</v>
      </c>
      <c r="O1180" s="1" t="str">
        <f t="array" ref="O1180">IF(SUMPRODUCT(MAX(ISNUMBER(SEARCH(Fuel_Rules!$A$6:$A$30,$E1180))*ISNUMBER(SEARCH(Fuel_Rules!$B$6:$B$30,$F1180))*(Fuel_Rules!$A$6:$A$30&lt;&gt;"")))&gt;0,"Plug-in hybrid",IF($G1180="Diesel","Diesel","Gasoline"))</f>
        <v>Gasoline</v>
      </c>
    </row>
    <row r="1181" spans="1:15" ht="15" customHeight="1" x14ac:dyDescent="0.25">
      <c r="A1181" s="1">
        <v>2022</v>
      </c>
      <c r="B1181" s="1" t="s">
        <v>3126</v>
      </c>
      <c r="C1181" s="1" t="s">
        <v>1055</v>
      </c>
      <c r="D1181" s="1" t="s">
        <v>3384</v>
      </c>
      <c r="E1181" s="1" t="s">
        <v>915</v>
      </c>
      <c r="F1181" s="1" t="s">
        <v>1057</v>
      </c>
      <c r="G1181" s="1" t="s">
        <v>103</v>
      </c>
      <c r="H1181" s="1" t="s">
        <v>298</v>
      </c>
      <c r="I1181" s="1">
        <v>1</v>
      </c>
      <c r="J1181" s="1">
        <v>2023</v>
      </c>
      <c r="K1181" s="1">
        <v>70785</v>
      </c>
      <c r="L1181" s="1">
        <v>0</v>
      </c>
      <c r="M1181" s="1">
        <f t="array" ref="M1181">SUMPRODUCT(MAX(ISNUMBER(SEARCH('Class Rules'!$B$6:$B$85,$E1181))*ISNUMBER(SEARCH('Class Rules'!$C$6:$C$85,$F1181))*'Class Rules'!$A$6:$A$85))</f>
        <v>0</v>
      </c>
      <c r="N1181" s="1" t="str">
        <f t="array" ref="N1181">IF($M1181=0,'Class Rules'!$D$3,INDEX('Class Rules'!$D$6:$D$85,MATCH($M1181,'Class Rules'!$A$6:$A$85,0)))</f>
        <v>Passenger LDV</v>
      </c>
      <c r="O1181" s="1" t="str">
        <f t="array" ref="O1181">IF(SUMPRODUCT(MAX(ISNUMBER(SEARCH(Fuel_Rules!$A$6:$A$30,$E1181))*ISNUMBER(SEARCH(Fuel_Rules!$B$6:$B$30,$F1181))*(Fuel_Rules!$A$6:$A$30&lt;&gt;"")))&gt;0,"Plug-in hybrid",IF($G1181="Diesel","Diesel","Gasoline"))</f>
        <v>Gasoline</v>
      </c>
    </row>
    <row r="1182" spans="1:15" ht="15" customHeight="1" x14ac:dyDescent="0.25">
      <c r="A1182" s="1">
        <v>2022</v>
      </c>
      <c r="B1182" s="1" t="s">
        <v>3126</v>
      </c>
      <c r="C1182" s="1" t="s">
        <v>1058</v>
      </c>
      <c r="D1182" s="1" t="s">
        <v>3385</v>
      </c>
      <c r="E1182" s="1" t="s">
        <v>915</v>
      </c>
      <c r="F1182" s="1" t="s">
        <v>1060</v>
      </c>
      <c r="G1182" s="1" t="s">
        <v>103</v>
      </c>
      <c r="H1182" s="1" t="s">
        <v>298</v>
      </c>
      <c r="I1182" s="1">
        <v>1.4</v>
      </c>
      <c r="J1182" s="1">
        <v>2023</v>
      </c>
      <c r="K1182" s="1">
        <v>95716</v>
      </c>
      <c r="L1182" s="1">
        <v>0</v>
      </c>
      <c r="M1182" s="1">
        <f t="array" ref="M1182">SUMPRODUCT(MAX(ISNUMBER(SEARCH('Class Rules'!$B$6:$B$85,$E1182))*ISNUMBER(SEARCH('Class Rules'!$C$6:$C$85,$F1182))*'Class Rules'!$A$6:$A$85))</f>
        <v>3</v>
      </c>
      <c r="N1182" s="1" t="str">
        <f t="array" ref="N1182">IF($M1182=0,'Class Rules'!$D$3,INDEX('Class Rules'!$D$6:$D$85,MATCH($M1182,'Class Rules'!$A$6:$A$85,0)))</f>
        <v>Freight LDV</v>
      </c>
      <c r="O1182" s="1" t="str">
        <f t="array" ref="O1182">IF(SUMPRODUCT(MAX(ISNUMBER(SEARCH(Fuel_Rules!$A$6:$A$30,$E1182))*ISNUMBER(SEARCH(Fuel_Rules!$B$6:$B$30,$F1182))*(Fuel_Rules!$A$6:$A$30&lt;&gt;"")))&gt;0,"Plug-in hybrid",IF($G1182="Diesel","Diesel","Gasoline"))</f>
        <v>Gasoline</v>
      </c>
    </row>
    <row r="1183" spans="1:15" ht="15" customHeight="1" x14ac:dyDescent="0.25">
      <c r="A1183" s="1">
        <v>2022</v>
      </c>
      <c r="B1183" s="1" t="s">
        <v>3126</v>
      </c>
      <c r="C1183" s="1" t="s">
        <v>1061</v>
      </c>
      <c r="D1183" s="1" t="s">
        <v>3386</v>
      </c>
      <c r="E1183" s="1" t="s">
        <v>915</v>
      </c>
      <c r="F1183" s="1" t="s">
        <v>1063</v>
      </c>
      <c r="G1183" s="1" t="s">
        <v>103</v>
      </c>
      <c r="H1183" s="1" t="s">
        <v>298</v>
      </c>
      <c r="I1183" s="1">
        <v>1</v>
      </c>
      <c r="J1183" s="1">
        <v>2023</v>
      </c>
      <c r="K1183" s="1">
        <v>64172</v>
      </c>
      <c r="L1183" s="1">
        <v>0</v>
      </c>
      <c r="M1183" s="1">
        <f t="array" ref="M1183">SUMPRODUCT(MAX(ISNUMBER(SEARCH('Class Rules'!$B$6:$B$85,$E1183))*ISNUMBER(SEARCH('Class Rules'!$C$6:$C$85,$F1183))*'Class Rules'!$A$6:$A$85))</f>
        <v>0</v>
      </c>
      <c r="N1183" s="1" t="str">
        <f t="array" ref="N1183">IF($M1183=0,'Class Rules'!$D$3,INDEX('Class Rules'!$D$6:$D$85,MATCH($M1183,'Class Rules'!$A$6:$A$85,0)))</f>
        <v>Passenger LDV</v>
      </c>
      <c r="O1183" s="1" t="str">
        <f t="array" ref="O1183">IF(SUMPRODUCT(MAX(ISNUMBER(SEARCH(Fuel_Rules!$A$6:$A$30,$E1183))*ISNUMBER(SEARCH(Fuel_Rules!$B$6:$B$30,$F1183))*(Fuel_Rules!$A$6:$A$30&lt;&gt;"")))&gt;0,"Plug-in hybrid",IF($G1183="Diesel","Diesel","Gasoline"))</f>
        <v>Gasoline</v>
      </c>
    </row>
    <row r="1184" spans="1:15" ht="15" customHeight="1" x14ac:dyDescent="0.25">
      <c r="A1184" s="1">
        <v>2022</v>
      </c>
      <c r="B1184" s="1" t="s">
        <v>3126</v>
      </c>
      <c r="C1184" s="1" t="s">
        <v>1064</v>
      </c>
      <c r="D1184" s="1" t="s">
        <v>3387</v>
      </c>
      <c r="E1184" s="1" t="s">
        <v>915</v>
      </c>
      <c r="F1184" s="1" t="s">
        <v>1066</v>
      </c>
      <c r="G1184" s="1" t="s">
        <v>103</v>
      </c>
      <c r="H1184" s="1" t="s">
        <v>437</v>
      </c>
      <c r="I1184" s="1">
        <v>1.3</v>
      </c>
      <c r="J1184" s="1">
        <v>2023</v>
      </c>
      <c r="K1184" s="1">
        <v>135072</v>
      </c>
      <c r="L1184" s="1">
        <v>0</v>
      </c>
      <c r="M1184" s="1">
        <f t="array" ref="M1184">SUMPRODUCT(MAX(ISNUMBER(SEARCH('Class Rules'!$B$6:$B$85,$E1184))*ISNUMBER(SEARCH('Class Rules'!$C$6:$C$85,$F1184))*'Class Rules'!$A$6:$A$85))</f>
        <v>2</v>
      </c>
      <c r="N1184" s="1" t="str">
        <f t="array" ref="N1184">IF($M1184=0,'Class Rules'!$D$3,INDEX('Class Rules'!$D$6:$D$85,MATCH($M1184,'Class Rules'!$A$6:$A$85,0)))</f>
        <v>Freight LDV</v>
      </c>
      <c r="O1184" s="1" t="str">
        <f t="array" ref="O1184">IF(SUMPRODUCT(MAX(ISNUMBER(SEARCH(Fuel_Rules!$A$6:$A$30,$E1184))*ISNUMBER(SEARCH(Fuel_Rules!$B$6:$B$30,$F1184))*(Fuel_Rules!$A$6:$A$30&lt;&gt;"")))&gt;0,"Plug-in hybrid",IF($G1184="Diesel","Diesel","Gasoline"))</f>
        <v>Gasoline</v>
      </c>
    </row>
    <row r="1185" spans="1:15" ht="15" customHeight="1" x14ac:dyDescent="0.25">
      <c r="A1185" s="1">
        <v>2022</v>
      </c>
      <c r="B1185" s="1" t="s">
        <v>3126</v>
      </c>
      <c r="C1185" s="1" t="s">
        <v>1067</v>
      </c>
      <c r="D1185" s="1" t="s">
        <v>3388</v>
      </c>
      <c r="E1185" s="1" t="s">
        <v>915</v>
      </c>
      <c r="F1185" s="1" t="s">
        <v>1069</v>
      </c>
      <c r="G1185" s="1" t="s">
        <v>103</v>
      </c>
      <c r="H1185" s="1" t="s">
        <v>437</v>
      </c>
      <c r="I1185" s="1">
        <v>1.3</v>
      </c>
      <c r="J1185" s="1">
        <v>2023</v>
      </c>
      <c r="K1185" s="1">
        <v>147216</v>
      </c>
      <c r="L1185" s="1">
        <v>0</v>
      </c>
      <c r="M1185" s="1">
        <f t="array" ref="M1185">SUMPRODUCT(MAX(ISNUMBER(SEARCH('Class Rules'!$B$6:$B$85,$E1185))*ISNUMBER(SEARCH('Class Rules'!$C$6:$C$85,$F1185))*'Class Rules'!$A$6:$A$85))</f>
        <v>2</v>
      </c>
      <c r="N1185" s="1" t="str">
        <f t="array" ref="N1185">IF($M1185=0,'Class Rules'!$D$3,INDEX('Class Rules'!$D$6:$D$85,MATCH($M1185,'Class Rules'!$A$6:$A$85,0)))</f>
        <v>Freight LDV</v>
      </c>
      <c r="O1185" s="1" t="str">
        <f t="array" ref="O1185">IF(SUMPRODUCT(MAX(ISNUMBER(SEARCH(Fuel_Rules!$A$6:$A$30,$E1185))*ISNUMBER(SEARCH(Fuel_Rules!$B$6:$B$30,$F1185))*(Fuel_Rules!$A$6:$A$30&lt;&gt;"")))&gt;0,"Plug-in hybrid",IF($G1185="Diesel","Diesel","Gasoline"))</f>
        <v>Gasoline</v>
      </c>
    </row>
    <row r="1186" spans="1:15" ht="15" customHeight="1" x14ac:dyDescent="0.25">
      <c r="A1186" s="1">
        <v>2022</v>
      </c>
      <c r="B1186" s="1" t="s">
        <v>3126</v>
      </c>
      <c r="C1186" s="1" t="s">
        <v>1070</v>
      </c>
      <c r="D1186" s="1" t="s">
        <v>3389</v>
      </c>
      <c r="E1186" s="1" t="s">
        <v>915</v>
      </c>
      <c r="F1186" s="1" t="s">
        <v>1072</v>
      </c>
      <c r="G1186" s="1" t="s">
        <v>103</v>
      </c>
      <c r="H1186" s="1" t="s">
        <v>437</v>
      </c>
      <c r="I1186" s="1">
        <v>1.3</v>
      </c>
      <c r="J1186" s="1">
        <v>2023</v>
      </c>
      <c r="K1186" s="1">
        <v>163411</v>
      </c>
      <c r="L1186" s="1">
        <v>0</v>
      </c>
      <c r="M1186" s="1">
        <f t="array" ref="M1186">SUMPRODUCT(MAX(ISNUMBER(SEARCH('Class Rules'!$B$6:$B$85,$E1186))*ISNUMBER(SEARCH('Class Rules'!$C$6:$C$85,$F1186))*'Class Rules'!$A$6:$A$85))</f>
        <v>2</v>
      </c>
      <c r="N1186" s="1" t="str">
        <f t="array" ref="N1186">IF($M1186=0,'Class Rules'!$D$3,INDEX('Class Rules'!$D$6:$D$85,MATCH($M1186,'Class Rules'!$A$6:$A$85,0)))</f>
        <v>Freight LDV</v>
      </c>
      <c r="O1186" s="1" t="str">
        <f t="array" ref="O1186">IF(SUMPRODUCT(MAX(ISNUMBER(SEARCH(Fuel_Rules!$A$6:$A$30,$E1186))*ISNUMBER(SEARCH(Fuel_Rules!$B$6:$B$30,$F1186))*(Fuel_Rules!$A$6:$A$30&lt;&gt;"")))&gt;0,"Plug-in hybrid",IF($G1186="Diesel","Diesel","Gasoline"))</f>
        <v>Gasoline</v>
      </c>
    </row>
    <row r="1187" spans="1:15" ht="15" customHeight="1" x14ac:dyDescent="0.25">
      <c r="A1187" s="1">
        <v>2022</v>
      </c>
      <c r="B1187" s="1" t="s">
        <v>3126</v>
      </c>
      <c r="C1187" s="1" t="s">
        <v>1073</v>
      </c>
      <c r="D1187" s="1" t="s">
        <v>3390</v>
      </c>
      <c r="E1187" s="1" t="s">
        <v>915</v>
      </c>
      <c r="F1187" s="1" t="s">
        <v>1075</v>
      </c>
      <c r="G1187" s="1" t="s">
        <v>103</v>
      </c>
      <c r="H1187" s="1" t="s">
        <v>298</v>
      </c>
      <c r="I1187" s="1">
        <v>1.3</v>
      </c>
      <c r="J1187" s="1">
        <v>2023</v>
      </c>
      <c r="K1187" s="1">
        <v>80068</v>
      </c>
      <c r="L1187" s="1">
        <v>0</v>
      </c>
      <c r="M1187" s="1">
        <f t="array" ref="M1187">SUMPRODUCT(MAX(ISNUMBER(SEARCH('Class Rules'!$B$6:$B$85,$E1187))*ISNUMBER(SEARCH('Class Rules'!$C$6:$C$85,$F1187))*'Class Rules'!$A$6:$A$85))</f>
        <v>0</v>
      </c>
      <c r="N1187" s="1" t="str">
        <f t="array" ref="N1187">IF($M1187=0,'Class Rules'!$D$3,INDEX('Class Rules'!$D$6:$D$85,MATCH($M1187,'Class Rules'!$A$6:$A$85,0)))</f>
        <v>Passenger LDV</v>
      </c>
      <c r="O1187" s="1" t="str">
        <f t="array" ref="O1187">IF(SUMPRODUCT(MAX(ISNUMBER(SEARCH(Fuel_Rules!$A$6:$A$30,$E1187))*ISNUMBER(SEARCH(Fuel_Rules!$B$6:$B$30,$F1187))*(Fuel_Rules!$A$6:$A$30&lt;&gt;"")))&gt;0,"Plug-in hybrid",IF($G1187="Diesel","Diesel","Gasoline"))</f>
        <v>Gasoline</v>
      </c>
    </row>
    <row r="1188" spans="1:15" ht="15" customHeight="1" x14ac:dyDescent="0.25">
      <c r="A1188" s="1">
        <v>2022</v>
      </c>
      <c r="B1188" s="1" t="s">
        <v>3126</v>
      </c>
      <c r="C1188" s="1" t="s">
        <v>1076</v>
      </c>
      <c r="D1188" s="1" t="s">
        <v>3391</v>
      </c>
      <c r="E1188" s="1" t="s">
        <v>915</v>
      </c>
      <c r="F1188" s="1" t="s">
        <v>1078</v>
      </c>
      <c r="G1188" s="1" t="s">
        <v>103</v>
      </c>
      <c r="H1188" s="1" t="s">
        <v>437</v>
      </c>
      <c r="I1188" s="1">
        <v>1</v>
      </c>
      <c r="J1188" s="1">
        <v>2023</v>
      </c>
      <c r="K1188" s="1">
        <v>115395</v>
      </c>
      <c r="L1188" s="1">
        <v>0</v>
      </c>
      <c r="M1188" s="1">
        <f t="array" ref="M1188">SUMPRODUCT(MAX(ISNUMBER(SEARCH('Class Rules'!$B$6:$B$85,$E1188))*ISNUMBER(SEARCH('Class Rules'!$C$6:$C$85,$F1188))*'Class Rules'!$A$6:$A$85))</f>
        <v>0</v>
      </c>
      <c r="N1188" s="1" t="str">
        <f t="array" ref="N1188">IF($M1188=0,'Class Rules'!$D$3,INDEX('Class Rules'!$D$6:$D$85,MATCH($M1188,'Class Rules'!$A$6:$A$85,0)))</f>
        <v>Passenger LDV</v>
      </c>
      <c r="O1188" s="1" t="str">
        <f t="array" ref="O1188">IF(SUMPRODUCT(MAX(ISNUMBER(SEARCH(Fuel_Rules!$A$6:$A$30,$E1188))*ISNUMBER(SEARCH(Fuel_Rules!$B$6:$B$30,$F1188))*(Fuel_Rules!$A$6:$A$30&lt;&gt;"")))&gt;0,"Plug-in hybrid",IF($G1188="Diesel","Diesel","Gasoline"))</f>
        <v>Gasoline</v>
      </c>
    </row>
    <row r="1189" spans="1:15" ht="15" customHeight="1" x14ac:dyDescent="0.25">
      <c r="A1189" s="1">
        <v>2022</v>
      </c>
      <c r="B1189" s="1" t="s">
        <v>3126</v>
      </c>
      <c r="C1189" s="1" t="s">
        <v>1079</v>
      </c>
      <c r="D1189" s="1" t="s">
        <v>3392</v>
      </c>
      <c r="E1189" s="1" t="s">
        <v>915</v>
      </c>
      <c r="F1189" s="1" t="s">
        <v>1081</v>
      </c>
      <c r="G1189" s="1" t="s">
        <v>103</v>
      </c>
      <c r="H1189" s="1" t="s">
        <v>437</v>
      </c>
      <c r="I1189" s="1">
        <v>1</v>
      </c>
      <c r="J1189" s="1">
        <v>2023</v>
      </c>
      <c r="K1189" s="1">
        <v>107191</v>
      </c>
      <c r="L1189" s="1">
        <v>0</v>
      </c>
      <c r="M1189" s="1">
        <f t="array" ref="M1189">SUMPRODUCT(MAX(ISNUMBER(SEARCH('Class Rules'!$B$6:$B$85,$E1189))*ISNUMBER(SEARCH('Class Rules'!$C$6:$C$85,$F1189))*'Class Rules'!$A$6:$A$85))</f>
        <v>0</v>
      </c>
      <c r="N1189" s="1" t="str">
        <f t="array" ref="N1189">IF($M1189=0,'Class Rules'!$D$3,INDEX('Class Rules'!$D$6:$D$85,MATCH($M1189,'Class Rules'!$A$6:$A$85,0)))</f>
        <v>Passenger LDV</v>
      </c>
      <c r="O1189" s="1" t="str">
        <f t="array" ref="O1189">IF(SUMPRODUCT(MAX(ISNUMBER(SEARCH(Fuel_Rules!$A$6:$A$30,$E1189))*ISNUMBER(SEARCH(Fuel_Rules!$B$6:$B$30,$F1189))*(Fuel_Rules!$A$6:$A$30&lt;&gt;"")))&gt;0,"Plug-in hybrid",IF($G1189="Diesel","Diesel","Gasoline"))</f>
        <v>Gasoline</v>
      </c>
    </row>
    <row r="1190" spans="1:15" ht="15" customHeight="1" x14ac:dyDescent="0.25">
      <c r="A1190" s="1">
        <v>2022</v>
      </c>
      <c r="B1190" s="1" t="s">
        <v>3126</v>
      </c>
      <c r="C1190" s="1" t="s">
        <v>1082</v>
      </c>
      <c r="D1190" s="1" t="s">
        <v>3393</v>
      </c>
      <c r="E1190" s="1" t="s">
        <v>915</v>
      </c>
      <c r="F1190" s="1" t="s">
        <v>1084</v>
      </c>
      <c r="G1190" s="1" t="s">
        <v>103</v>
      </c>
      <c r="H1190" s="1" t="s">
        <v>437</v>
      </c>
      <c r="I1190" s="1">
        <v>1.3</v>
      </c>
      <c r="J1190" s="1">
        <v>2023</v>
      </c>
      <c r="K1190" s="1">
        <v>97868</v>
      </c>
      <c r="L1190" s="1">
        <v>0</v>
      </c>
      <c r="M1190" s="1">
        <f t="array" ref="M1190">SUMPRODUCT(MAX(ISNUMBER(SEARCH('Class Rules'!$B$6:$B$85,$E1190))*ISNUMBER(SEARCH('Class Rules'!$C$6:$C$85,$F1190))*'Class Rules'!$A$6:$A$85))</f>
        <v>0</v>
      </c>
      <c r="N1190" s="1" t="str">
        <f t="array" ref="N1190">IF($M1190=0,'Class Rules'!$D$3,INDEX('Class Rules'!$D$6:$D$85,MATCH($M1190,'Class Rules'!$A$6:$A$85,0)))</f>
        <v>Passenger LDV</v>
      </c>
      <c r="O1190" s="1" t="str">
        <f t="array" ref="O1190">IF(SUMPRODUCT(MAX(ISNUMBER(SEARCH(Fuel_Rules!$A$6:$A$30,$E1190))*ISNUMBER(SEARCH(Fuel_Rules!$B$6:$B$30,$F1190))*(Fuel_Rules!$A$6:$A$30&lt;&gt;"")))&gt;0,"Plug-in hybrid",IF($G1190="Diesel","Diesel","Gasoline"))</f>
        <v>Gasoline</v>
      </c>
    </row>
    <row r="1191" spans="1:15" ht="15" customHeight="1" x14ac:dyDescent="0.25">
      <c r="A1191" s="1">
        <v>2022</v>
      </c>
      <c r="B1191" s="1" t="s">
        <v>3126</v>
      </c>
      <c r="C1191" s="1" t="s">
        <v>1085</v>
      </c>
      <c r="D1191" s="1" t="s">
        <v>3394</v>
      </c>
      <c r="E1191" s="1" t="s">
        <v>915</v>
      </c>
      <c r="F1191" s="1" t="s">
        <v>1087</v>
      </c>
      <c r="G1191" s="1" t="s">
        <v>103</v>
      </c>
      <c r="H1191" s="1" t="s">
        <v>298</v>
      </c>
      <c r="I1191" s="1">
        <v>1.3</v>
      </c>
      <c r="J1191" s="1">
        <v>2023</v>
      </c>
      <c r="K1191" s="1">
        <v>85973</v>
      </c>
      <c r="L1191" s="1">
        <v>0</v>
      </c>
      <c r="M1191" s="1">
        <f t="array" ref="M1191">SUMPRODUCT(MAX(ISNUMBER(SEARCH('Class Rules'!$B$6:$B$85,$E1191))*ISNUMBER(SEARCH('Class Rules'!$C$6:$C$85,$F1191))*'Class Rules'!$A$6:$A$85))</f>
        <v>0</v>
      </c>
      <c r="N1191" s="1" t="str">
        <f t="array" ref="N1191">IF($M1191=0,'Class Rules'!$D$3,INDEX('Class Rules'!$D$6:$D$85,MATCH($M1191,'Class Rules'!$A$6:$A$85,0)))</f>
        <v>Passenger LDV</v>
      </c>
      <c r="O1191" s="1" t="str">
        <f t="array" ref="O1191">IF(SUMPRODUCT(MAX(ISNUMBER(SEARCH(Fuel_Rules!$A$6:$A$30,$E1191))*ISNUMBER(SEARCH(Fuel_Rules!$B$6:$B$30,$F1191))*(Fuel_Rules!$A$6:$A$30&lt;&gt;"")))&gt;0,"Plug-in hybrid",IF($G1191="Diesel","Diesel","Gasoline"))</f>
        <v>Gasoline</v>
      </c>
    </row>
    <row r="1192" spans="1:15" ht="15" customHeight="1" x14ac:dyDescent="0.25">
      <c r="A1192" s="1">
        <v>2022</v>
      </c>
      <c r="B1192" s="1" t="s">
        <v>3126</v>
      </c>
      <c r="C1192" s="1" t="s">
        <v>1088</v>
      </c>
      <c r="D1192" s="1" t="s">
        <v>3395</v>
      </c>
      <c r="E1192" s="1" t="s">
        <v>915</v>
      </c>
      <c r="F1192" s="1" t="s">
        <v>1090</v>
      </c>
      <c r="G1192" s="1" t="s">
        <v>103</v>
      </c>
      <c r="H1192" s="1" t="s">
        <v>437</v>
      </c>
      <c r="I1192" s="1">
        <v>1</v>
      </c>
      <c r="J1192" s="1">
        <v>2023</v>
      </c>
      <c r="K1192" s="1">
        <v>124043</v>
      </c>
      <c r="L1192" s="1">
        <v>0</v>
      </c>
      <c r="M1192" s="1">
        <f t="array" ref="M1192">SUMPRODUCT(MAX(ISNUMBER(SEARCH('Class Rules'!$B$6:$B$85,$E1192))*ISNUMBER(SEARCH('Class Rules'!$C$6:$C$85,$F1192))*'Class Rules'!$A$6:$A$85))</f>
        <v>0</v>
      </c>
      <c r="N1192" s="1" t="str">
        <f t="array" ref="N1192">IF($M1192=0,'Class Rules'!$D$3,INDEX('Class Rules'!$D$6:$D$85,MATCH($M1192,'Class Rules'!$A$6:$A$85,0)))</f>
        <v>Passenger LDV</v>
      </c>
      <c r="O1192" s="1" t="str">
        <f t="array" ref="O1192">IF(SUMPRODUCT(MAX(ISNUMBER(SEARCH(Fuel_Rules!$A$6:$A$30,$E1192))*ISNUMBER(SEARCH(Fuel_Rules!$B$6:$B$30,$F1192))*(Fuel_Rules!$A$6:$A$30&lt;&gt;"")))&gt;0,"Plug-in hybrid",IF($G1192="Diesel","Diesel","Gasoline"))</f>
        <v>Gasoline</v>
      </c>
    </row>
    <row r="1193" spans="1:15" ht="15" customHeight="1" x14ac:dyDescent="0.25">
      <c r="A1193" s="1">
        <v>2022</v>
      </c>
      <c r="B1193" s="1" t="s">
        <v>3126</v>
      </c>
      <c r="C1193" s="1" t="s">
        <v>3396</v>
      </c>
      <c r="D1193" s="1" t="s">
        <v>3397</v>
      </c>
      <c r="E1193" s="1" t="s">
        <v>915</v>
      </c>
      <c r="F1193" s="1" t="s">
        <v>3398</v>
      </c>
      <c r="G1193" s="1" t="s">
        <v>103</v>
      </c>
      <c r="H1193" s="1" t="s">
        <v>298</v>
      </c>
      <c r="I1193" s="1">
        <v>1</v>
      </c>
      <c r="J1193" s="1">
        <v>2023</v>
      </c>
      <c r="K1193" s="1">
        <v>84996</v>
      </c>
      <c r="L1193" s="1">
        <v>0</v>
      </c>
      <c r="M1193" s="1">
        <f t="array" ref="M1193">SUMPRODUCT(MAX(ISNUMBER(SEARCH('Class Rules'!$B$6:$B$85,$E1193))*ISNUMBER(SEARCH('Class Rules'!$C$6:$C$85,$F1193))*'Class Rules'!$A$6:$A$85))</f>
        <v>0</v>
      </c>
      <c r="N1193" s="1" t="str">
        <f t="array" ref="N1193">IF($M1193=0,'Class Rules'!$D$3,INDEX('Class Rules'!$D$6:$D$85,MATCH($M1193,'Class Rules'!$A$6:$A$85,0)))</f>
        <v>Passenger LDV</v>
      </c>
      <c r="O1193" s="1" t="str">
        <f t="array" ref="O1193">IF(SUMPRODUCT(MAX(ISNUMBER(SEARCH(Fuel_Rules!$A$6:$A$30,$E1193))*ISNUMBER(SEARCH(Fuel_Rules!$B$6:$B$30,$F1193))*(Fuel_Rules!$A$6:$A$30&lt;&gt;"")))&gt;0,"Plug-in hybrid",IF($G1193="Diesel","Diesel","Gasoline"))</f>
        <v>Gasoline</v>
      </c>
    </row>
    <row r="1194" spans="1:15" ht="15" customHeight="1" x14ac:dyDescent="0.25">
      <c r="A1194" s="1">
        <v>2022</v>
      </c>
      <c r="B1194" s="1" t="s">
        <v>3126</v>
      </c>
      <c r="C1194" s="1" t="s">
        <v>3399</v>
      </c>
      <c r="D1194" s="1" t="s">
        <v>3400</v>
      </c>
      <c r="E1194" s="1" t="s">
        <v>915</v>
      </c>
      <c r="F1194" s="1" t="s">
        <v>3401</v>
      </c>
      <c r="G1194" s="1" t="s">
        <v>103</v>
      </c>
      <c r="H1194" s="1" t="s">
        <v>437</v>
      </c>
      <c r="I1194" s="1">
        <v>1.3</v>
      </c>
      <c r="J1194" s="1">
        <v>2023</v>
      </c>
      <c r="K1194" s="1">
        <v>119785</v>
      </c>
      <c r="L1194" s="1">
        <v>0</v>
      </c>
      <c r="M1194" s="1">
        <f t="array" ref="M1194">SUMPRODUCT(MAX(ISNUMBER(SEARCH('Class Rules'!$B$6:$B$85,$E1194))*ISNUMBER(SEARCH('Class Rules'!$C$6:$C$85,$F1194))*'Class Rules'!$A$6:$A$85))</f>
        <v>1</v>
      </c>
      <c r="N1194" s="1" t="str">
        <f t="array" ref="N1194">IF($M1194=0,'Class Rules'!$D$3,INDEX('Class Rules'!$D$6:$D$85,MATCH($M1194,'Class Rules'!$A$6:$A$85,0)))</f>
        <v>Freight LDV</v>
      </c>
      <c r="O1194" s="1" t="str">
        <f t="array" ref="O1194">IF(SUMPRODUCT(MAX(ISNUMBER(SEARCH(Fuel_Rules!$A$6:$A$30,$E1194))*ISNUMBER(SEARCH(Fuel_Rules!$B$6:$B$30,$F1194))*(Fuel_Rules!$A$6:$A$30&lt;&gt;"")))&gt;0,"Plug-in hybrid",IF($G1194="Diesel","Diesel","Gasoline"))</f>
        <v>Gasoline</v>
      </c>
    </row>
    <row r="1195" spans="1:15" ht="15" customHeight="1" x14ac:dyDescent="0.25">
      <c r="A1195" s="1">
        <v>2022</v>
      </c>
      <c r="B1195" s="1" t="s">
        <v>3126</v>
      </c>
      <c r="C1195" s="1" t="s">
        <v>3402</v>
      </c>
      <c r="D1195" s="1" t="s">
        <v>3403</v>
      </c>
      <c r="E1195" s="1" t="s">
        <v>915</v>
      </c>
      <c r="F1195" s="1" t="s">
        <v>3404</v>
      </c>
      <c r="G1195" s="1" t="s">
        <v>103</v>
      </c>
      <c r="H1195" s="1" t="s">
        <v>437</v>
      </c>
      <c r="I1195" s="1">
        <v>1.3</v>
      </c>
      <c r="J1195" s="1">
        <v>2023</v>
      </c>
      <c r="K1195" s="1">
        <v>114763</v>
      </c>
      <c r="L1195" s="1">
        <v>0</v>
      </c>
      <c r="M1195" s="1">
        <f t="array" ref="M1195">SUMPRODUCT(MAX(ISNUMBER(SEARCH('Class Rules'!$B$6:$B$85,$E1195))*ISNUMBER(SEARCH('Class Rules'!$C$6:$C$85,$F1195))*'Class Rules'!$A$6:$A$85))</f>
        <v>1</v>
      </c>
      <c r="N1195" s="1" t="str">
        <f t="array" ref="N1195">IF($M1195=0,'Class Rules'!$D$3,INDEX('Class Rules'!$D$6:$D$85,MATCH($M1195,'Class Rules'!$A$6:$A$85,0)))</f>
        <v>Freight LDV</v>
      </c>
      <c r="O1195" s="1" t="str">
        <f t="array" ref="O1195">IF(SUMPRODUCT(MAX(ISNUMBER(SEARCH(Fuel_Rules!$A$6:$A$30,$E1195))*ISNUMBER(SEARCH(Fuel_Rules!$B$6:$B$30,$F1195))*(Fuel_Rules!$A$6:$A$30&lt;&gt;"")))&gt;0,"Plug-in hybrid",IF($G1195="Diesel","Diesel","Gasoline"))</f>
        <v>Gasoline</v>
      </c>
    </row>
    <row r="1196" spans="1:15" ht="15" customHeight="1" x14ac:dyDescent="0.25">
      <c r="A1196" s="1">
        <v>2022</v>
      </c>
      <c r="B1196" s="1" t="s">
        <v>3126</v>
      </c>
      <c r="C1196" s="1" t="s">
        <v>1091</v>
      </c>
      <c r="D1196" s="1" t="s">
        <v>3405</v>
      </c>
      <c r="E1196" s="1" t="s">
        <v>1093</v>
      </c>
      <c r="F1196" s="1" t="s">
        <v>1094</v>
      </c>
      <c r="G1196" s="1" t="s">
        <v>103</v>
      </c>
      <c r="H1196" s="1" t="s">
        <v>298</v>
      </c>
      <c r="I1196" s="1">
        <v>1.6</v>
      </c>
      <c r="J1196" s="1">
        <v>2023</v>
      </c>
      <c r="K1196" s="1">
        <v>69275</v>
      </c>
      <c r="L1196" s="1">
        <v>0</v>
      </c>
      <c r="M1196" s="1">
        <f t="array" ref="M1196">SUMPRODUCT(MAX(ISNUMBER(SEARCH('Class Rules'!$B$6:$B$85,$E1196))*ISNUMBER(SEARCH('Class Rules'!$C$6:$C$85,$F1196))*'Class Rules'!$A$6:$A$85))</f>
        <v>0</v>
      </c>
      <c r="N1196" s="1" t="str">
        <f t="array" ref="N1196">IF($M1196=0,'Class Rules'!$D$3,INDEX('Class Rules'!$D$6:$D$85,MATCH($M1196,'Class Rules'!$A$6:$A$85,0)))</f>
        <v>Passenger LDV</v>
      </c>
      <c r="O1196" s="1" t="str">
        <f t="array" ref="O1196">IF(SUMPRODUCT(MAX(ISNUMBER(SEARCH(Fuel_Rules!$A$6:$A$30,$E1196))*ISNUMBER(SEARCH(Fuel_Rules!$B$6:$B$30,$F1196))*(Fuel_Rules!$A$6:$A$30&lt;&gt;"")))&gt;0,"Plug-in hybrid",IF($G1196="Diesel","Diesel","Gasoline"))</f>
        <v>Gasoline</v>
      </c>
    </row>
    <row r="1197" spans="1:15" ht="15" customHeight="1" x14ac:dyDescent="0.25">
      <c r="A1197" s="1">
        <v>2022</v>
      </c>
      <c r="B1197" s="1" t="s">
        <v>3126</v>
      </c>
      <c r="C1197" s="1" t="s">
        <v>1095</v>
      </c>
      <c r="D1197" s="1" t="s">
        <v>3406</v>
      </c>
      <c r="E1197" s="1" t="s">
        <v>1093</v>
      </c>
      <c r="F1197" s="1" t="s">
        <v>1097</v>
      </c>
      <c r="G1197" s="1" t="s">
        <v>103</v>
      </c>
      <c r="H1197" s="1" t="s">
        <v>298</v>
      </c>
      <c r="I1197" s="1">
        <v>1.8</v>
      </c>
      <c r="J1197" s="1">
        <v>2023</v>
      </c>
      <c r="K1197" s="1">
        <v>80431</v>
      </c>
      <c r="L1197" s="1">
        <v>0</v>
      </c>
      <c r="M1197" s="1">
        <f t="array" ref="M1197">SUMPRODUCT(MAX(ISNUMBER(SEARCH('Class Rules'!$B$6:$B$85,$E1197))*ISNUMBER(SEARCH('Class Rules'!$C$6:$C$85,$F1197))*'Class Rules'!$A$6:$A$85))</f>
        <v>0</v>
      </c>
      <c r="N1197" s="1" t="str">
        <f t="array" ref="N1197">IF($M1197=0,'Class Rules'!$D$3,INDEX('Class Rules'!$D$6:$D$85,MATCH($M1197,'Class Rules'!$A$6:$A$85,0)))</f>
        <v>Passenger LDV</v>
      </c>
      <c r="O1197" s="1" t="str">
        <f t="array" ref="O1197">IF(SUMPRODUCT(MAX(ISNUMBER(SEARCH(Fuel_Rules!$A$6:$A$30,$E1197))*ISNUMBER(SEARCH(Fuel_Rules!$B$6:$B$30,$F1197))*(Fuel_Rules!$A$6:$A$30&lt;&gt;"")))&gt;0,"Plug-in hybrid",IF($G1197="Diesel","Diesel","Gasoline"))</f>
        <v>Gasoline</v>
      </c>
    </row>
    <row r="1198" spans="1:15" ht="15" customHeight="1" x14ac:dyDescent="0.25">
      <c r="A1198" s="1">
        <v>2022</v>
      </c>
      <c r="B1198" s="1" t="s">
        <v>3126</v>
      </c>
      <c r="C1198" s="1" t="s">
        <v>1098</v>
      </c>
      <c r="D1198" s="1" t="s">
        <v>3407</v>
      </c>
      <c r="E1198" s="1" t="s">
        <v>1093</v>
      </c>
      <c r="F1198" s="1" t="s">
        <v>1100</v>
      </c>
      <c r="G1198" s="1" t="s">
        <v>103</v>
      </c>
      <c r="H1198" s="1" t="s">
        <v>298</v>
      </c>
      <c r="I1198" s="1">
        <v>1.8</v>
      </c>
      <c r="J1198" s="1">
        <v>2023</v>
      </c>
      <c r="K1198" s="1">
        <v>84409</v>
      </c>
      <c r="L1198" s="1">
        <v>0</v>
      </c>
      <c r="M1198" s="1">
        <f t="array" ref="M1198">SUMPRODUCT(MAX(ISNUMBER(SEARCH('Class Rules'!$B$6:$B$85,$E1198))*ISNUMBER(SEARCH('Class Rules'!$C$6:$C$85,$F1198))*'Class Rules'!$A$6:$A$85))</f>
        <v>0</v>
      </c>
      <c r="N1198" s="1" t="str">
        <f t="array" ref="N1198">IF($M1198=0,'Class Rules'!$D$3,INDEX('Class Rules'!$D$6:$D$85,MATCH($M1198,'Class Rules'!$A$6:$A$85,0)))</f>
        <v>Passenger LDV</v>
      </c>
      <c r="O1198" s="1" t="str">
        <f t="array" ref="O1198">IF(SUMPRODUCT(MAX(ISNUMBER(SEARCH(Fuel_Rules!$A$6:$A$30,$E1198))*ISNUMBER(SEARCH(Fuel_Rules!$B$6:$B$30,$F1198))*(Fuel_Rules!$A$6:$A$30&lt;&gt;"")))&gt;0,"Plug-in hybrid",IF($G1198="Diesel","Diesel","Gasoline"))</f>
        <v>Gasoline</v>
      </c>
    </row>
    <row r="1199" spans="1:15" ht="15" customHeight="1" x14ac:dyDescent="0.25">
      <c r="A1199" s="1">
        <v>2022</v>
      </c>
      <c r="B1199" s="1" t="s">
        <v>3126</v>
      </c>
      <c r="C1199" s="1" t="s">
        <v>1101</v>
      </c>
      <c r="D1199" s="1" t="s">
        <v>3408</v>
      </c>
      <c r="E1199" s="1" t="s">
        <v>1103</v>
      </c>
      <c r="F1199" s="1" t="s">
        <v>1104</v>
      </c>
      <c r="G1199" s="1" t="s">
        <v>105</v>
      </c>
      <c r="H1199" s="1" t="s">
        <v>437</v>
      </c>
      <c r="I1199" s="1">
        <v>3.2</v>
      </c>
      <c r="J1199" s="1">
        <v>2023</v>
      </c>
      <c r="K1199" s="1">
        <v>277397</v>
      </c>
      <c r="L1199" s="1">
        <v>0</v>
      </c>
      <c r="M1199" s="1">
        <f t="array" ref="M1199">SUMPRODUCT(MAX(ISNUMBER(SEARCH('Class Rules'!$B$6:$B$85,$E1199))*ISNUMBER(SEARCH('Class Rules'!$C$6:$C$85,$F1199))*'Class Rules'!$A$6:$A$85))</f>
        <v>9</v>
      </c>
      <c r="N1199" s="1" t="str">
        <f t="array" ref="N1199">IF($M1199=0,'Class Rules'!$D$3,INDEX('Class Rules'!$D$6:$D$85,MATCH($M1199,'Class Rules'!$A$6:$A$85,0)))</f>
        <v>Freight LDV</v>
      </c>
      <c r="O1199" s="1" t="str">
        <f t="array" ref="O1199">IF(SUMPRODUCT(MAX(ISNUMBER(SEARCH(Fuel_Rules!$A$6:$A$30,$E1199))*ISNUMBER(SEARCH(Fuel_Rules!$B$6:$B$30,$F1199))*(Fuel_Rules!$A$6:$A$30&lt;&gt;"")))&gt;0,"Plug-in hybrid",IF($G1199="Diesel","Diesel","Gasoline"))</f>
        <v>Diesel</v>
      </c>
    </row>
    <row r="1200" spans="1:15" ht="15" customHeight="1" x14ac:dyDescent="0.25">
      <c r="A1200" s="1">
        <v>2022</v>
      </c>
      <c r="B1200" s="1" t="s">
        <v>3126</v>
      </c>
      <c r="C1200" s="1" t="s">
        <v>1101</v>
      </c>
      <c r="D1200" s="1" t="s">
        <v>3409</v>
      </c>
      <c r="E1200" s="1" t="s">
        <v>1103</v>
      </c>
      <c r="F1200" s="1" t="s">
        <v>1104</v>
      </c>
      <c r="G1200" s="1" t="s">
        <v>105</v>
      </c>
      <c r="H1200" s="1" t="s">
        <v>437</v>
      </c>
      <c r="I1200" s="1">
        <v>3.2</v>
      </c>
      <c r="J1200" s="1">
        <v>2023</v>
      </c>
      <c r="K1200" s="1">
        <v>262972</v>
      </c>
      <c r="L1200" s="1">
        <v>0</v>
      </c>
      <c r="M1200" s="1">
        <f t="array" ref="M1200">SUMPRODUCT(MAX(ISNUMBER(SEARCH('Class Rules'!$B$6:$B$85,$E1200))*ISNUMBER(SEARCH('Class Rules'!$C$6:$C$85,$F1200))*'Class Rules'!$A$6:$A$85))</f>
        <v>9</v>
      </c>
      <c r="N1200" s="1" t="str">
        <f t="array" ref="N1200">IF($M1200=0,'Class Rules'!$D$3,INDEX('Class Rules'!$D$6:$D$85,MATCH($M1200,'Class Rules'!$A$6:$A$85,0)))</f>
        <v>Freight LDV</v>
      </c>
      <c r="O1200" s="1" t="str">
        <f t="array" ref="O1200">IF(SUMPRODUCT(MAX(ISNUMBER(SEARCH(Fuel_Rules!$A$6:$A$30,$E1200))*ISNUMBER(SEARCH(Fuel_Rules!$B$6:$B$30,$F1200))*(Fuel_Rules!$A$6:$A$30&lt;&gt;"")))&gt;0,"Plug-in hybrid",IF($G1200="Diesel","Diesel","Gasoline"))</f>
        <v>Diesel</v>
      </c>
    </row>
    <row r="1201" spans="1:15" ht="15" customHeight="1" x14ac:dyDescent="0.25">
      <c r="A1201" s="1">
        <v>2022</v>
      </c>
      <c r="B1201" s="1" t="s">
        <v>3126</v>
      </c>
      <c r="C1201" s="1" t="s">
        <v>1105</v>
      </c>
      <c r="D1201" s="1" t="s">
        <v>3410</v>
      </c>
      <c r="E1201" s="1" t="s">
        <v>1103</v>
      </c>
      <c r="F1201" s="1" t="s">
        <v>1107</v>
      </c>
      <c r="G1201" s="1" t="s">
        <v>105</v>
      </c>
      <c r="H1201" s="1" t="s">
        <v>437</v>
      </c>
      <c r="I1201" s="1">
        <v>3.2</v>
      </c>
      <c r="J1201" s="1">
        <v>2023</v>
      </c>
      <c r="K1201" s="1">
        <v>307649</v>
      </c>
      <c r="L1201" s="1">
        <v>0</v>
      </c>
      <c r="M1201" s="1">
        <f t="array" ref="M1201">SUMPRODUCT(MAX(ISNUMBER(SEARCH('Class Rules'!$B$6:$B$85,$E1201))*ISNUMBER(SEARCH('Class Rules'!$C$6:$C$85,$F1201))*'Class Rules'!$A$6:$A$85))</f>
        <v>9</v>
      </c>
      <c r="N1201" s="1" t="str">
        <f t="array" ref="N1201">IF($M1201=0,'Class Rules'!$D$3,INDEX('Class Rules'!$D$6:$D$85,MATCH($M1201,'Class Rules'!$A$6:$A$85,0)))</f>
        <v>Freight LDV</v>
      </c>
      <c r="O1201" s="1" t="str">
        <f t="array" ref="O1201">IF(SUMPRODUCT(MAX(ISNUMBER(SEARCH(Fuel_Rules!$A$6:$A$30,$E1201))*ISNUMBER(SEARCH(Fuel_Rules!$B$6:$B$30,$F1201))*(Fuel_Rules!$A$6:$A$30&lt;&gt;"")))&gt;0,"Plug-in hybrid",IF($G1201="Diesel","Diesel","Gasoline"))</f>
        <v>Diesel</v>
      </c>
    </row>
    <row r="1202" spans="1:15" ht="15" customHeight="1" x14ac:dyDescent="0.25">
      <c r="A1202" s="1">
        <v>2022</v>
      </c>
      <c r="B1202" s="1" t="s">
        <v>3126</v>
      </c>
      <c r="C1202" s="1" t="s">
        <v>1105</v>
      </c>
      <c r="D1202" s="1" t="s">
        <v>3411</v>
      </c>
      <c r="E1202" s="1" t="s">
        <v>1103</v>
      </c>
      <c r="F1202" s="1" t="s">
        <v>1107</v>
      </c>
      <c r="G1202" s="1" t="s">
        <v>105</v>
      </c>
      <c r="H1202" s="1" t="s">
        <v>437</v>
      </c>
      <c r="I1202" s="1">
        <v>3.2</v>
      </c>
      <c r="J1202" s="1">
        <v>2023</v>
      </c>
      <c r="K1202" s="1">
        <v>291959</v>
      </c>
      <c r="L1202" s="1">
        <v>0</v>
      </c>
      <c r="M1202" s="1">
        <f t="array" ref="M1202">SUMPRODUCT(MAX(ISNUMBER(SEARCH('Class Rules'!$B$6:$B$85,$E1202))*ISNUMBER(SEARCH('Class Rules'!$C$6:$C$85,$F1202))*'Class Rules'!$A$6:$A$85))</f>
        <v>9</v>
      </c>
      <c r="N1202" s="1" t="str">
        <f t="array" ref="N1202">IF($M1202=0,'Class Rules'!$D$3,INDEX('Class Rules'!$D$6:$D$85,MATCH($M1202,'Class Rules'!$A$6:$A$85,0)))</f>
        <v>Freight LDV</v>
      </c>
      <c r="O1202" s="1" t="str">
        <f t="array" ref="O1202">IF(SUMPRODUCT(MAX(ISNUMBER(SEARCH(Fuel_Rules!$A$6:$A$30,$E1202))*ISNUMBER(SEARCH(Fuel_Rules!$B$6:$B$30,$F1202))*(Fuel_Rules!$A$6:$A$30&lt;&gt;"")))&gt;0,"Plug-in hybrid",IF($G1202="Diesel","Diesel","Gasoline"))</f>
        <v>Diesel</v>
      </c>
    </row>
    <row r="1203" spans="1:15" ht="15" customHeight="1" x14ac:dyDescent="0.25">
      <c r="A1203" s="1">
        <v>2022</v>
      </c>
      <c r="B1203" s="1" t="s">
        <v>3126</v>
      </c>
      <c r="C1203" s="1" t="s">
        <v>1108</v>
      </c>
      <c r="D1203" s="1" t="s">
        <v>3412</v>
      </c>
      <c r="E1203" s="1" t="s">
        <v>1103</v>
      </c>
      <c r="F1203" s="1" t="s">
        <v>1110</v>
      </c>
      <c r="G1203" s="1" t="s">
        <v>103</v>
      </c>
      <c r="H1203" s="1" t="s">
        <v>298</v>
      </c>
      <c r="I1203" s="1">
        <v>1</v>
      </c>
      <c r="J1203" s="1">
        <v>2023</v>
      </c>
      <c r="K1203" s="1">
        <v>57524</v>
      </c>
      <c r="L1203" s="1">
        <v>0</v>
      </c>
      <c r="M1203" s="1">
        <f t="array" ref="M1203">SUMPRODUCT(MAX(ISNUMBER(SEARCH('Class Rules'!$B$6:$B$85,$E1203))*ISNUMBER(SEARCH('Class Rules'!$C$6:$C$85,$F1203))*'Class Rules'!$A$6:$A$85))</f>
        <v>0</v>
      </c>
      <c r="N1203" s="1" t="str">
        <f t="array" ref="N1203">IF($M1203=0,'Class Rules'!$D$3,INDEX('Class Rules'!$D$6:$D$85,MATCH($M1203,'Class Rules'!$A$6:$A$85,0)))</f>
        <v>Passenger LDV</v>
      </c>
      <c r="O1203" s="1" t="str">
        <f t="array" ref="O1203">IF(SUMPRODUCT(MAX(ISNUMBER(SEARCH(Fuel_Rules!$A$6:$A$30,$E1203))*ISNUMBER(SEARCH(Fuel_Rules!$B$6:$B$30,$F1203))*(Fuel_Rules!$A$6:$A$30&lt;&gt;"")))&gt;0,"Plug-in hybrid",IF($G1203="Diesel","Diesel","Gasoline"))</f>
        <v>Gasoline</v>
      </c>
    </row>
    <row r="1204" spans="1:15" ht="15" customHeight="1" x14ac:dyDescent="0.25">
      <c r="A1204" s="1">
        <v>2022</v>
      </c>
      <c r="B1204" s="1" t="s">
        <v>3126</v>
      </c>
      <c r="C1204" s="1" t="s">
        <v>1111</v>
      </c>
      <c r="D1204" s="1" t="s">
        <v>3413</v>
      </c>
      <c r="E1204" s="1" t="s">
        <v>1103</v>
      </c>
      <c r="F1204" s="1" t="s">
        <v>1113</v>
      </c>
      <c r="G1204" s="1" t="s">
        <v>103</v>
      </c>
      <c r="H1204" s="1" t="s">
        <v>298</v>
      </c>
      <c r="I1204" s="1">
        <v>1</v>
      </c>
      <c r="J1204" s="1">
        <v>2023</v>
      </c>
      <c r="K1204" s="1">
        <v>59045</v>
      </c>
      <c r="L1204" s="1">
        <v>0</v>
      </c>
      <c r="M1204" s="1">
        <f t="array" ref="M1204">SUMPRODUCT(MAX(ISNUMBER(SEARCH('Class Rules'!$B$6:$B$85,$E1204))*ISNUMBER(SEARCH('Class Rules'!$C$6:$C$85,$F1204))*'Class Rules'!$A$6:$A$85))</f>
        <v>0</v>
      </c>
      <c r="N1204" s="1" t="str">
        <f t="array" ref="N1204">IF($M1204=0,'Class Rules'!$D$3,INDEX('Class Rules'!$D$6:$D$85,MATCH($M1204,'Class Rules'!$A$6:$A$85,0)))</f>
        <v>Passenger LDV</v>
      </c>
      <c r="O1204" s="1" t="str">
        <f t="array" ref="O1204">IF(SUMPRODUCT(MAX(ISNUMBER(SEARCH(Fuel_Rules!$A$6:$A$30,$E1204))*ISNUMBER(SEARCH(Fuel_Rules!$B$6:$B$30,$F1204))*(Fuel_Rules!$A$6:$A$30&lt;&gt;"")))&gt;0,"Plug-in hybrid",IF($G1204="Diesel","Diesel","Gasoline"))</f>
        <v>Gasoline</v>
      </c>
    </row>
    <row r="1205" spans="1:15" ht="15" customHeight="1" x14ac:dyDescent="0.25">
      <c r="A1205" s="1">
        <v>2022</v>
      </c>
      <c r="B1205" s="1" t="s">
        <v>3126</v>
      </c>
      <c r="C1205" s="1" t="s">
        <v>1114</v>
      </c>
      <c r="D1205" s="1" t="s">
        <v>3414</v>
      </c>
      <c r="E1205" s="1" t="s">
        <v>1103</v>
      </c>
      <c r="F1205" s="1" t="s">
        <v>1116</v>
      </c>
      <c r="G1205" s="1" t="s">
        <v>105</v>
      </c>
      <c r="H1205" s="1" t="s">
        <v>437</v>
      </c>
      <c r="I1205" s="1">
        <v>2.2000000000000002</v>
      </c>
      <c r="J1205" s="1">
        <v>2023</v>
      </c>
      <c r="K1205" s="1">
        <v>243272</v>
      </c>
      <c r="L1205" s="1">
        <v>0</v>
      </c>
      <c r="M1205" s="1">
        <f t="array" ref="M1205">SUMPRODUCT(MAX(ISNUMBER(SEARCH('Class Rules'!$B$6:$B$85,$E1205))*ISNUMBER(SEARCH('Class Rules'!$C$6:$C$85,$F1205))*'Class Rules'!$A$6:$A$85))</f>
        <v>9</v>
      </c>
      <c r="N1205" s="1" t="str">
        <f t="array" ref="N1205">IF($M1205=0,'Class Rules'!$D$3,INDEX('Class Rules'!$D$6:$D$85,MATCH($M1205,'Class Rules'!$A$6:$A$85,0)))</f>
        <v>Freight LDV</v>
      </c>
      <c r="O1205" s="1" t="str">
        <f t="array" ref="O1205">IF(SUMPRODUCT(MAX(ISNUMBER(SEARCH(Fuel_Rules!$A$6:$A$30,$E1205))*ISNUMBER(SEARCH(Fuel_Rules!$B$6:$B$30,$F1205))*(Fuel_Rules!$A$6:$A$30&lt;&gt;"")))&gt;0,"Plug-in hybrid",IF($G1205="Diesel","Diesel","Gasoline"))</f>
        <v>Diesel</v>
      </c>
    </row>
    <row r="1206" spans="1:15" ht="15" customHeight="1" x14ac:dyDescent="0.25">
      <c r="A1206" s="1">
        <v>2022</v>
      </c>
      <c r="B1206" s="1" t="s">
        <v>3126</v>
      </c>
      <c r="C1206" s="1" t="s">
        <v>1114</v>
      </c>
      <c r="D1206" s="1" t="s">
        <v>3415</v>
      </c>
      <c r="E1206" s="1" t="s">
        <v>1103</v>
      </c>
      <c r="F1206" s="1" t="s">
        <v>1116</v>
      </c>
      <c r="G1206" s="1" t="s">
        <v>105</v>
      </c>
      <c r="H1206" s="1" t="s">
        <v>437</v>
      </c>
      <c r="I1206" s="1">
        <v>2.2000000000000002</v>
      </c>
      <c r="J1206" s="1">
        <v>2023</v>
      </c>
      <c r="K1206" s="1">
        <v>229649</v>
      </c>
      <c r="L1206" s="1">
        <v>0</v>
      </c>
      <c r="M1206" s="1">
        <f t="array" ref="M1206">SUMPRODUCT(MAX(ISNUMBER(SEARCH('Class Rules'!$B$6:$B$85,$E1206))*ISNUMBER(SEARCH('Class Rules'!$C$6:$C$85,$F1206))*'Class Rules'!$A$6:$A$85))</f>
        <v>9</v>
      </c>
      <c r="N1206" s="1" t="str">
        <f t="array" ref="N1206">IF($M1206=0,'Class Rules'!$D$3,INDEX('Class Rules'!$D$6:$D$85,MATCH($M1206,'Class Rules'!$A$6:$A$85,0)))</f>
        <v>Freight LDV</v>
      </c>
      <c r="O1206" s="1" t="str">
        <f t="array" ref="O1206">IF(SUMPRODUCT(MAX(ISNUMBER(SEARCH(Fuel_Rules!$A$6:$A$30,$E1206))*ISNUMBER(SEARCH(Fuel_Rules!$B$6:$B$30,$F1206))*(Fuel_Rules!$A$6:$A$30&lt;&gt;"")))&gt;0,"Plug-in hybrid",IF($G1206="Diesel","Diesel","Gasoline"))</f>
        <v>Diesel</v>
      </c>
    </row>
    <row r="1207" spans="1:15" ht="15" customHeight="1" x14ac:dyDescent="0.25">
      <c r="A1207" s="1">
        <v>2022</v>
      </c>
      <c r="B1207" s="1" t="s">
        <v>3126</v>
      </c>
      <c r="C1207" s="1" t="s">
        <v>1117</v>
      </c>
      <c r="D1207" s="1" t="s">
        <v>3416</v>
      </c>
      <c r="E1207" s="1" t="s">
        <v>1103</v>
      </c>
      <c r="F1207" s="1" t="s">
        <v>1119</v>
      </c>
      <c r="G1207" s="1" t="s">
        <v>105</v>
      </c>
      <c r="H1207" s="1" t="s">
        <v>298</v>
      </c>
      <c r="I1207" s="1">
        <v>2.2000000000000002</v>
      </c>
      <c r="J1207" s="1">
        <v>2023</v>
      </c>
      <c r="K1207" s="1">
        <v>213375</v>
      </c>
      <c r="L1207" s="1">
        <v>0</v>
      </c>
      <c r="M1207" s="1">
        <f t="array" ref="M1207">SUMPRODUCT(MAX(ISNUMBER(SEARCH('Class Rules'!$B$6:$B$85,$E1207))*ISNUMBER(SEARCH('Class Rules'!$C$6:$C$85,$F1207))*'Class Rules'!$A$6:$A$85))</f>
        <v>9</v>
      </c>
      <c r="N1207" s="1" t="str">
        <f t="array" ref="N1207">IF($M1207=0,'Class Rules'!$D$3,INDEX('Class Rules'!$D$6:$D$85,MATCH($M1207,'Class Rules'!$A$6:$A$85,0)))</f>
        <v>Freight LDV</v>
      </c>
      <c r="O1207" s="1" t="str">
        <f t="array" ref="O1207">IF(SUMPRODUCT(MAX(ISNUMBER(SEARCH(Fuel_Rules!$A$6:$A$30,$E1207))*ISNUMBER(SEARCH(Fuel_Rules!$B$6:$B$30,$F1207))*(Fuel_Rules!$A$6:$A$30&lt;&gt;"")))&gt;0,"Plug-in hybrid",IF($G1207="Diesel","Diesel","Gasoline"))</f>
        <v>Diesel</v>
      </c>
    </row>
    <row r="1208" spans="1:15" ht="15" customHeight="1" x14ac:dyDescent="0.25">
      <c r="A1208" s="1">
        <v>2022</v>
      </c>
      <c r="B1208" s="1" t="s">
        <v>3126</v>
      </c>
      <c r="C1208" s="1" t="s">
        <v>1117</v>
      </c>
      <c r="D1208" s="1" t="s">
        <v>3417</v>
      </c>
      <c r="E1208" s="1" t="s">
        <v>1103</v>
      </c>
      <c r="F1208" s="1" t="s">
        <v>1119</v>
      </c>
      <c r="G1208" s="1" t="s">
        <v>105</v>
      </c>
      <c r="H1208" s="1" t="s">
        <v>298</v>
      </c>
      <c r="I1208" s="1">
        <v>2.2000000000000002</v>
      </c>
      <c r="J1208" s="1">
        <v>2023</v>
      </c>
      <c r="K1208" s="1">
        <v>202495</v>
      </c>
      <c r="L1208" s="1">
        <v>0</v>
      </c>
      <c r="M1208" s="1">
        <f t="array" ref="M1208">SUMPRODUCT(MAX(ISNUMBER(SEARCH('Class Rules'!$B$6:$B$85,$E1208))*ISNUMBER(SEARCH('Class Rules'!$C$6:$C$85,$F1208))*'Class Rules'!$A$6:$A$85))</f>
        <v>9</v>
      </c>
      <c r="N1208" s="1" t="str">
        <f t="array" ref="N1208">IF($M1208=0,'Class Rules'!$D$3,INDEX('Class Rules'!$D$6:$D$85,MATCH($M1208,'Class Rules'!$A$6:$A$85,0)))</f>
        <v>Freight LDV</v>
      </c>
      <c r="O1208" s="1" t="str">
        <f t="array" ref="O1208">IF(SUMPRODUCT(MAX(ISNUMBER(SEARCH(Fuel_Rules!$A$6:$A$30,$E1208))*ISNUMBER(SEARCH(Fuel_Rules!$B$6:$B$30,$F1208))*(Fuel_Rules!$A$6:$A$30&lt;&gt;"")))&gt;0,"Plug-in hybrid",IF($G1208="Diesel","Diesel","Gasoline"))</f>
        <v>Diesel</v>
      </c>
    </row>
    <row r="1209" spans="1:15" ht="15" customHeight="1" x14ac:dyDescent="0.25">
      <c r="A1209" s="1">
        <v>2022</v>
      </c>
      <c r="B1209" s="1" t="s">
        <v>3126</v>
      </c>
      <c r="C1209" s="1" t="s">
        <v>1120</v>
      </c>
      <c r="D1209" s="1" t="s">
        <v>3418</v>
      </c>
      <c r="E1209" s="1" t="s">
        <v>1103</v>
      </c>
      <c r="F1209" s="1" t="s">
        <v>1122</v>
      </c>
      <c r="G1209" s="1" t="s">
        <v>105</v>
      </c>
      <c r="H1209" s="1" t="s">
        <v>298</v>
      </c>
      <c r="I1209" s="1">
        <v>2.2000000000000002</v>
      </c>
      <c r="J1209" s="1">
        <v>2023</v>
      </c>
      <c r="K1209" s="1">
        <v>203035</v>
      </c>
      <c r="L1209" s="1">
        <v>0</v>
      </c>
      <c r="M1209" s="1">
        <f t="array" ref="M1209">SUMPRODUCT(MAX(ISNUMBER(SEARCH('Class Rules'!$B$6:$B$85,$E1209))*ISNUMBER(SEARCH('Class Rules'!$C$6:$C$85,$F1209))*'Class Rules'!$A$6:$A$85))</f>
        <v>9</v>
      </c>
      <c r="N1209" s="1" t="str">
        <f t="array" ref="N1209">IF($M1209=0,'Class Rules'!$D$3,INDEX('Class Rules'!$D$6:$D$85,MATCH($M1209,'Class Rules'!$A$6:$A$85,0)))</f>
        <v>Freight LDV</v>
      </c>
      <c r="O1209" s="1" t="str">
        <f t="array" ref="O1209">IF(SUMPRODUCT(MAX(ISNUMBER(SEARCH(Fuel_Rules!$A$6:$A$30,$E1209))*ISNUMBER(SEARCH(Fuel_Rules!$B$6:$B$30,$F1209))*(Fuel_Rules!$A$6:$A$30&lt;&gt;"")))&gt;0,"Plug-in hybrid",IF($G1209="Diesel","Diesel","Gasoline"))</f>
        <v>Diesel</v>
      </c>
    </row>
    <row r="1210" spans="1:15" ht="15" customHeight="1" x14ac:dyDescent="0.25">
      <c r="A1210" s="1">
        <v>2022</v>
      </c>
      <c r="B1210" s="1" t="s">
        <v>3126</v>
      </c>
      <c r="C1210" s="1" t="s">
        <v>1120</v>
      </c>
      <c r="D1210" s="1" t="s">
        <v>3419</v>
      </c>
      <c r="E1210" s="1" t="s">
        <v>1103</v>
      </c>
      <c r="F1210" s="1" t="s">
        <v>1122</v>
      </c>
      <c r="G1210" s="1" t="s">
        <v>105</v>
      </c>
      <c r="H1210" s="1" t="s">
        <v>298</v>
      </c>
      <c r="I1210" s="1">
        <v>2.2000000000000002</v>
      </c>
      <c r="J1210" s="1">
        <v>2023</v>
      </c>
      <c r="K1210" s="1">
        <v>192883</v>
      </c>
      <c r="L1210" s="1">
        <v>0</v>
      </c>
      <c r="M1210" s="1">
        <f t="array" ref="M1210">SUMPRODUCT(MAX(ISNUMBER(SEARCH('Class Rules'!$B$6:$B$85,$E1210))*ISNUMBER(SEARCH('Class Rules'!$C$6:$C$85,$F1210))*'Class Rules'!$A$6:$A$85))</f>
        <v>9</v>
      </c>
      <c r="N1210" s="1" t="str">
        <f t="array" ref="N1210">IF($M1210=0,'Class Rules'!$D$3,INDEX('Class Rules'!$D$6:$D$85,MATCH($M1210,'Class Rules'!$A$6:$A$85,0)))</f>
        <v>Freight LDV</v>
      </c>
      <c r="O1210" s="1" t="str">
        <f t="array" ref="O1210">IF(SUMPRODUCT(MAX(ISNUMBER(SEARCH(Fuel_Rules!$A$6:$A$30,$E1210))*ISNUMBER(SEARCH(Fuel_Rules!$B$6:$B$30,$F1210))*(Fuel_Rules!$A$6:$A$30&lt;&gt;"")))&gt;0,"Plug-in hybrid",IF($G1210="Diesel","Diesel","Gasoline"))</f>
        <v>Diesel</v>
      </c>
    </row>
    <row r="1211" spans="1:15" ht="15" customHeight="1" x14ac:dyDescent="0.25">
      <c r="A1211" s="1">
        <v>2022</v>
      </c>
      <c r="B1211" s="1" t="s">
        <v>3126</v>
      </c>
      <c r="C1211" s="1" t="s">
        <v>1123</v>
      </c>
      <c r="D1211" s="1" t="s">
        <v>3420</v>
      </c>
      <c r="E1211" s="1" t="s">
        <v>1103</v>
      </c>
      <c r="F1211" s="1" t="s">
        <v>1125</v>
      </c>
      <c r="G1211" s="1" t="s">
        <v>103</v>
      </c>
      <c r="H1211" s="1" t="s">
        <v>437</v>
      </c>
      <c r="I1211" s="1">
        <v>1.5</v>
      </c>
      <c r="J1211" s="1">
        <v>2023</v>
      </c>
      <c r="K1211" s="1">
        <v>92128</v>
      </c>
      <c r="L1211" s="1">
        <v>0</v>
      </c>
      <c r="M1211" s="1">
        <f t="array" ref="M1211">SUMPRODUCT(MAX(ISNUMBER(SEARCH('Class Rules'!$B$6:$B$85,$E1211))*ISNUMBER(SEARCH('Class Rules'!$C$6:$C$85,$F1211))*'Class Rules'!$A$6:$A$85))</f>
        <v>0</v>
      </c>
      <c r="N1211" s="1" t="str">
        <f t="array" ref="N1211">IF($M1211=0,'Class Rules'!$D$3,INDEX('Class Rules'!$D$6:$D$85,MATCH($M1211,'Class Rules'!$A$6:$A$85,0)))</f>
        <v>Passenger LDV</v>
      </c>
      <c r="O1211" s="1" t="str">
        <f t="array" ref="O1211">IF(SUMPRODUCT(MAX(ISNUMBER(SEARCH(Fuel_Rules!$A$6:$A$30,$E1211))*ISNUMBER(SEARCH(Fuel_Rules!$B$6:$B$30,$F1211))*(Fuel_Rules!$A$6:$A$30&lt;&gt;"")))&gt;0,"Plug-in hybrid",IF($G1211="Diesel","Diesel","Gasoline"))</f>
        <v>Gasoline</v>
      </c>
    </row>
    <row r="1212" spans="1:15" ht="15" customHeight="1" x14ac:dyDescent="0.25">
      <c r="A1212" s="1">
        <v>2022</v>
      </c>
      <c r="B1212" s="1" t="s">
        <v>3126</v>
      </c>
      <c r="C1212" s="1" t="s">
        <v>1126</v>
      </c>
      <c r="D1212" s="1" t="s">
        <v>3421</v>
      </c>
      <c r="E1212" s="1" t="s">
        <v>1103</v>
      </c>
      <c r="F1212" s="1" t="s">
        <v>1128</v>
      </c>
      <c r="G1212" s="1" t="s">
        <v>103</v>
      </c>
      <c r="H1212" s="1" t="s">
        <v>298</v>
      </c>
      <c r="I1212" s="1">
        <v>1.5</v>
      </c>
      <c r="J1212" s="1">
        <v>2023</v>
      </c>
      <c r="K1212" s="1">
        <v>88136</v>
      </c>
      <c r="L1212" s="1">
        <v>0</v>
      </c>
      <c r="M1212" s="1">
        <f t="array" ref="M1212">SUMPRODUCT(MAX(ISNUMBER(SEARCH('Class Rules'!$B$6:$B$85,$E1212))*ISNUMBER(SEARCH('Class Rules'!$C$6:$C$85,$F1212))*'Class Rules'!$A$6:$A$85))</f>
        <v>0</v>
      </c>
      <c r="N1212" s="1" t="str">
        <f t="array" ref="N1212">IF($M1212=0,'Class Rules'!$D$3,INDEX('Class Rules'!$D$6:$D$85,MATCH($M1212,'Class Rules'!$A$6:$A$85,0)))</f>
        <v>Passenger LDV</v>
      </c>
      <c r="O1212" s="1" t="str">
        <f t="array" ref="O1212">IF(SUMPRODUCT(MAX(ISNUMBER(SEARCH(Fuel_Rules!$A$6:$A$30,$E1212))*ISNUMBER(SEARCH(Fuel_Rules!$B$6:$B$30,$F1212))*(Fuel_Rules!$A$6:$A$30&lt;&gt;"")))&gt;0,"Plug-in hybrid",IF($G1212="Diesel","Diesel","Gasoline"))</f>
        <v>Gasoline</v>
      </c>
    </row>
    <row r="1213" spans="1:15" ht="15" customHeight="1" x14ac:dyDescent="0.25">
      <c r="A1213" s="1">
        <v>2022</v>
      </c>
      <c r="B1213" s="1" t="s">
        <v>3126</v>
      </c>
      <c r="C1213" s="1" t="s">
        <v>1129</v>
      </c>
      <c r="D1213" s="1" t="s">
        <v>3422</v>
      </c>
      <c r="E1213" s="1" t="s">
        <v>1103</v>
      </c>
      <c r="F1213" s="1" t="s">
        <v>1131</v>
      </c>
      <c r="G1213" s="1" t="s">
        <v>103</v>
      </c>
      <c r="H1213" s="1" t="s">
        <v>437</v>
      </c>
      <c r="I1213" s="1">
        <v>1.5</v>
      </c>
      <c r="J1213" s="1">
        <v>2023</v>
      </c>
      <c r="K1213" s="1">
        <v>87043</v>
      </c>
      <c r="L1213" s="1">
        <v>0</v>
      </c>
      <c r="M1213" s="1">
        <f t="array" ref="M1213">SUMPRODUCT(MAX(ISNUMBER(SEARCH('Class Rules'!$B$6:$B$85,$E1213))*ISNUMBER(SEARCH('Class Rules'!$C$6:$C$85,$F1213))*'Class Rules'!$A$6:$A$85))</f>
        <v>0</v>
      </c>
      <c r="N1213" s="1" t="str">
        <f t="array" ref="N1213">IF($M1213=0,'Class Rules'!$D$3,INDEX('Class Rules'!$D$6:$D$85,MATCH($M1213,'Class Rules'!$A$6:$A$85,0)))</f>
        <v>Passenger LDV</v>
      </c>
      <c r="O1213" s="1" t="str">
        <f t="array" ref="O1213">IF(SUMPRODUCT(MAX(ISNUMBER(SEARCH(Fuel_Rules!$A$6:$A$30,$E1213))*ISNUMBER(SEARCH(Fuel_Rules!$B$6:$B$30,$F1213))*(Fuel_Rules!$A$6:$A$30&lt;&gt;"")))&gt;0,"Plug-in hybrid",IF($G1213="Diesel","Diesel","Gasoline"))</f>
        <v>Gasoline</v>
      </c>
    </row>
    <row r="1214" spans="1:15" ht="15" customHeight="1" x14ac:dyDescent="0.25">
      <c r="A1214" s="1">
        <v>2022</v>
      </c>
      <c r="B1214" s="1" t="s">
        <v>3126</v>
      </c>
      <c r="C1214" s="1" t="s">
        <v>1132</v>
      </c>
      <c r="D1214" s="1" t="s">
        <v>3423</v>
      </c>
      <c r="E1214" s="1" t="s">
        <v>1103</v>
      </c>
      <c r="F1214" s="1" t="s">
        <v>1134</v>
      </c>
      <c r="G1214" s="1" t="s">
        <v>103</v>
      </c>
      <c r="H1214" s="1" t="s">
        <v>298</v>
      </c>
      <c r="I1214" s="1">
        <v>1.5</v>
      </c>
      <c r="J1214" s="1">
        <v>2023</v>
      </c>
      <c r="K1214" s="1">
        <v>83131</v>
      </c>
      <c r="L1214" s="1">
        <v>0</v>
      </c>
      <c r="M1214" s="1">
        <f t="array" ref="M1214">SUMPRODUCT(MAX(ISNUMBER(SEARCH('Class Rules'!$B$6:$B$85,$E1214))*ISNUMBER(SEARCH('Class Rules'!$C$6:$C$85,$F1214))*'Class Rules'!$A$6:$A$85))</f>
        <v>0</v>
      </c>
      <c r="N1214" s="1" t="str">
        <f t="array" ref="N1214">IF($M1214=0,'Class Rules'!$D$3,INDEX('Class Rules'!$D$6:$D$85,MATCH($M1214,'Class Rules'!$A$6:$A$85,0)))</f>
        <v>Passenger LDV</v>
      </c>
      <c r="O1214" s="1" t="str">
        <f t="array" ref="O1214">IF(SUMPRODUCT(MAX(ISNUMBER(SEARCH(Fuel_Rules!$A$6:$A$30,$E1214))*ISNUMBER(SEARCH(Fuel_Rules!$B$6:$B$30,$F1214))*(Fuel_Rules!$A$6:$A$30&lt;&gt;"")))&gt;0,"Plug-in hybrid",IF($G1214="Diesel","Diesel","Gasoline"))</f>
        <v>Gasoline</v>
      </c>
    </row>
    <row r="1215" spans="1:15" ht="15" customHeight="1" x14ac:dyDescent="0.25">
      <c r="A1215" s="1">
        <v>2022</v>
      </c>
      <c r="B1215" s="1" t="s">
        <v>3126</v>
      </c>
      <c r="C1215" s="1" t="s">
        <v>1135</v>
      </c>
      <c r="D1215" s="1" t="s">
        <v>3424</v>
      </c>
      <c r="E1215" s="1" t="s">
        <v>1103</v>
      </c>
      <c r="F1215" s="1" t="s">
        <v>1137</v>
      </c>
      <c r="G1215" s="1" t="s">
        <v>103</v>
      </c>
      <c r="H1215" s="1" t="s">
        <v>298</v>
      </c>
      <c r="I1215" s="1">
        <v>1</v>
      </c>
      <c r="J1215" s="1">
        <v>2023</v>
      </c>
      <c r="K1215" s="1">
        <v>53566</v>
      </c>
      <c r="L1215" s="1">
        <v>0</v>
      </c>
      <c r="M1215" s="1">
        <f t="array" ref="M1215">SUMPRODUCT(MAX(ISNUMBER(SEARCH('Class Rules'!$B$6:$B$85,$E1215))*ISNUMBER(SEARCH('Class Rules'!$C$6:$C$85,$F1215))*'Class Rules'!$A$6:$A$85))</f>
        <v>0</v>
      </c>
      <c r="N1215" s="1" t="str">
        <f t="array" ref="N1215">IF($M1215=0,'Class Rules'!$D$3,INDEX('Class Rules'!$D$6:$D$85,MATCH($M1215,'Class Rules'!$A$6:$A$85,0)))</f>
        <v>Passenger LDV</v>
      </c>
      <c r="O1215" s="1" t="str">
        <f t="array" ref="O1215">IF(SUMPRODUCT(MAX(ISNUMBER(SEARCH(Fuel_Rules!$A$6:$A$30,$E1215))*ISNUMBER(SEARCH(Fuel_Rules!$B$6:$B$30,$F1215))*(Fuel_Rules!$A$6:$A$30&lt;&gt;"")))&gt;0,"Plug-in hybrid",IF($G1215="Diesel","Diesel","Gasoline"))</f>
        <v>Gasoline</v>
      </c>
    </row>
    <row r="1216" spans="1:15" ht="15" customHeight="1" x14ac:dyDescent="0.25">
      <c r="A1216" s="1">
        <v>2022</v>
      </c>
      <c r="B1216" s="1" t="s">
        <v>3126</v>
      </c>
      <c r="C1216" s="1" t="s">
        <v>1138</v>
      </c>
      <c r="D1216" s="1" t="s">
        <v>3425</v>
      </c>
      <c r="E1216" s="1" t="s">
        <v>1103</v>
      </c>
      <c r="F1216" s="1" t="s">
        <v>1140</v>
      </c>
      <c r="G1216" s="1" t="s">
        <v>103</v>
      </c>
      <c r="H1216" s="1" t="s">
        <v>437</v>
      </c>
      <c r="I1216" s="1">
        <v>2</v>
      </c>
      <c r="J1216" s="1">
        <v>2023</v>
      </c>
      <c r="K1216" s="1">
        <v>108723</v>
      </c>
      <c r="L1216" s="1">
        <v>0</v>
      </c>
      <c r="M1216" s="1">
        <f t="array" ref="M1216">SUMPRODUCT(MAX(ISNUMBER(SEARCH('Class Rules'!$B$6:$B$85,$E1216))*ISNUMBER(SEARCH('Class Rules'!$C$6:$C$85,$F1216))*'Class Rules'!$A$6:$A$85))</f>
        <v>0</v>
      </c>
      <c r="N1216" s="1" t="str">
        <f t="array" ref="N1216">IF($M1216=0,'Class Rules'!$D$3,INDEX('Class Rules'!$D$6:$D$85,MATCH($M1216,'Class Rules'!$A$6:$A$85,0)))</f>
        <v>Passenger LDV</v>
      </c>
      <c r="O1216" s="1" t="str">
        <f t="array" ref="O1216">IF(SUMPRODUCT(MAX(ISNUMBER(SEARCH(Fuel_Rules!$A$6:$A$30,$E1216))*ISNUMBER(SEARCH(Fuel_Rules!$B$6:$B$30,$F1216))*(Fuel_Rules!$A$6:$A$30&lt;&gt;"")))&gt;0,"Plug-in hybrid",IF($G1216="Diesel","Diesel","Gasoline"))</f>
        <v>Gasoline</v>
      </c>
    </row>
    <row r="1217" spans="1:15" ht="15" customHeight="1" x14ac:dyDescent="0.25">
      <c r="A1217" s="1">
        <v>2022</v>
      </c>
      <c r="B1217" s="1" t="s">
        <v>3126</v>
      </c>
      <c r="C1217" s="1" t="s">
        <v>1141</v>
      </c>
      <c r="D1217" s="1" t="s">
        <v>3426</v>
      </c>
      <c r="E1217" s="1" t="s">
        <v>1103</v>
      </c>
      <c r="F1217" s="1" t="s">
        <v>1143</v>
      </c>
      <c r="G1217" s="1" t="s">
        <v>105</v>
      </c>
      <c r="H1217" s="1" t="s">
        <v>437</v>
      </c>
      <c r="I1217" s="1">
        <v>2.2000000000000002</v>
      </c>
      <c r="J1217" s="1">
        <v>2023</v>
      </c>
      <c r="K1217" s="1">
        <v>205168</v>
      </c>
      <c r="L1217" s="1">
        <v>0</v>
      </c>
      <c r="M1217" s="1">
        <f t="array" ref="M1217">SUMPRODUCT(MAX(ISNUMBER(SEARCH('Class Rules'!$B$6:$B$85,$E1217))*ISNUMBER(SEARCH('Class Rules'!$C$6:$C$85,$F1217))*'Class Rules'!$A$6:$A$85))</f>
        <v>9</v>
      </c>
      <c r="N1217" s="1" t="str">
        <f t="array" ref="N1217">IF($M1217=0,'Class Rules'!$D$3,INDEX('Class Rules'!$D$6:$D$85,MATCH($M1217,'Class Rules'!$A$6:$A$85,0)))</f>
        <v>Freight LDV</v>
      </c>
      <c r="O1217" s="1" t="str">
        <f t="array" ref="O1217">IF(SUMPRODUCT(MAX(ISNUMBER(SEARCH(Fuel_Rules!$A$6:$A$30,$E1217))*ISNUMBER(SEARCH(Fuel_Rules!$B$6:$B$30,$F1217))*(Fuel_Rules!$A$6:$A$30&lt;&gt;"")))&gt;0,"Plug-in hybrid",IF($G1217="Diesel","Diesel","Gasoline"))</f>
        <v>Diesel</v>
      </c>
    </row>
    <row r="1218" spans="1:15" ht="15" customHeight="1" x14ac:dyDescent="0.25">
      <c r="A1218" s="1">
        <v>2022</v>
      </c>
      <c r="B1218" s="1" t="s">
        <v>3126</v>
      </c>
      <c r="C1218" s="1" t="s">
        <v>1141</v>
      </c>
      <c r="D1218" s="1" t="s">
        <v>3427</v>
      </c>
      <c r="E1218" s="1" t="s">
        <v>1103</v>
      </c>
      <c r="F1218" s="1" t="s">
        <v>1143</v>
      </c>
      <c r="G1218" s="1" t="s">
        <v>105</v>
      </c>
      <c r="H1218" s="1" t="s">
        <v>437</v>
      </c>
      <c r="I1218" s="1">
        <v>2.2000000000000002</v>
      </c>
      <c r="J1218" s="1">
        <v>2023</v>
      </c>
      <c r="K1218" s="1">
        <v>194910</v>
      </c>
      <c r="L1218" s="1">
        <v>0</v>
      </c>
      <c r="M1218" s="1">
        <f t="array" ref="M1218">SUMPRODUCT(MAX(ISNUMBER(SEARCH('Class Rules'!$B$6:$B$85,$E1218))*ISNUMBER(SEARCH('Class Rules'!$C$6:$C$85,$F1218))*'Class Rules'!$A$6:$A$85))</f>
        <v>9</v>
      </c>
      <c r="N1218" s="1" t="str">
        <f t="array" ref="N1218">IF($M1218=0,'Class Rules'!$D$3,INDEX('Class Rules'!$D$6:$D$85,MATCH($M1218,'Class Rules'!$A$6:$A$85,0)))</f>
        <v>Freight LDV</v>
      </c>
      <c r="O1218" s="1" t="str">
        <f t="array" ref="O1218">IF(SUMPRODUCT(MAX(ISNUMBER(SEARCH(Fuel_Rules!$A$6:$A$30,$E1218))*ISNUMBER(SEARCH(Fuel_Rules!$B$6:$B$30,$F1218))*(Fuel_Rules!$A$6:$A$30&lt;&gt;"")))&gt;0,"Plug-in hybrid",IF($G1218="Diesel","Diesel","Gasoline"))</f>
        <v>Diesel</v>
      </c>
    </row>
    <row r="1219" spans="1:15" ht="15" customHeight="1" x14ac:dyDescent="0.25">
      <c r="A1219" s="1">
        <v>2022</v>
      </c>
      <c r="B1219" s="1" t="s">
        <v>3126</v>
      </c>
      <c r="C1219" s="1" t="s">
        <v>1144</v>
      </c>
      <c r="D1219" s="1" t="s">
        <v>3428</v>
      </c>
      <c r="E1219" s="1" t="s">
        <v>1103</v>
      </c>
      <c r="F1219" s="1" t="s">
        <v>1146</v>
      </c>
      <c r="G1219" s="1" t="s">
        <v>103</v>
      </c>
      <c r="H1219" s="1" t="s">
        <v>437</v>
      </c>
      <c r="I1219" s="1">
        <v>1.5</v>
      </c>
      <c r="J1219" s="1">
        <v>2023</v>
      </c>
      <c r="K1219" s="1">
        <v>81098</v>
      </c>
      <c r="L1219" s="1">
        <v>0</v>
      </c>
      <c r="M1219" s="1">
        <f t="array" ref="M1219">SUMPRODUCT(MAX(ISNUMBER(SEARCH('Class Rules'!$B$6:$B$85,$E1219))*ISNUMBER(SEARCH('Class Rules'!$C$6:$C$85,$F1219))*'Class Rules'!$A$6:$A$85))</f>
        <v>0</v>
      </c>
      <c r="N1219" s="1" t="str">
        <f t="array" ref="N1219">IF($M1219=0,'Class Rules'!$D$3,INDEX('Class Rules'!$D$6:$D$85,MATCH($M1219,'Class Rules'!$A$6:$A$85,0)))</f>
        <v>Passenger LDV</v>
      </c>
      <c r="O1219" s="1" t="str">
        <f t="array" ref="O1219">IF(SUMPRODUCT(MAX(ISNUMBER(SEARCH(Fuel_Rules!$A$6:$A$30,$E1219))*ISNUMBER(SEARCH(Fuel_Rules!$B$6:$B$30,$F1219))*(Fuel_Rules!$A$6:$A$30&lt;&gt;"")))&gt;0,"Plug-in hybrid",IF($G1219="Diesel","Diesel","Gasoline"))</f>
        <v>Gasoline</v>
      </c>
    </row>
    <row r="1220" spans="1:15" ht="15" customHeight="1" x14ac:dyDescent="0.25">
      <c r="A1220" s="1">
        <v>2022</v>
      </c>
      <c r="B1220" s="1" t="s">
        <v>3126</v>
      </c>
      <c r="C1220" s="1" t="s">
        <v>1147</v>
      </c>
      <c r="D1220" s="1" t="s">
        <v>3429</v>
      </c>
      <c r="E1220" s="1" t="s">
        <v>1103</v>
      </c>
      <c r="F1220" s="1" t="s">
        <v>1149</v>
      </c>
      <c r="G1220" s="1" t="s">
        <v>103</v>
      </c>
      <c r="H1220" s="1" t="s">
        <v>437</v>
      </c>
      <c r="I1220" s="1">
        <v>1.5</v>
      </c>
      <c r="J1220" s="1">
        <v>2023</v>
      </c>
      <c r="K1220" s="1">
        <v>72617</v>
      </c>
      <c r="L1220" s="1">
        <v>0</v>
      </c>
      <c r="M1220" s="1">
        <f t="array" ref="M1220">SUMPRODUCT(MAX(ISNUMBER(SEARCH('Class Rules'!$B$6:$B$85,$E1220))*ISNUMBER(SEARCH('Class Rules'!$C$6:$C$85,$F1220))*'Class Rules'!$A$6:$A$85))</f>
        <v>0</v>
      </c>
      <c r="N1220" s="1" t="str">
        <f t="array" ref="N1220">IF($M1220=0,'Class Rules'!$D$3,INDEX('Class Rules'!$D$6:$D$85,MATCH($M1220,'Class Rules'!$A$6:$A$85,0)))</f>
        <v>Passenger LDV</v>
      </c>
      <c r="O1220" s="1" t="str">
        <f t="array" ref="O1220">IF(SUMPRODUCT(MAX(ISNUMBER(SEARCH(Fuel_Rules!$A$6:$A$30,$E1220))*ISNUMBER(SEARCH(Fuel_Rules!$B$6:$B$30,$F1220))*(Fuel_Rules!$A$6:$A$30&lt;&gt;"")))&gt;0,"Plug-in hybrid",IF($G1220="Diesel","Diesel","Gasoline"))</f>
        <v>Gasoline</v>
      </c>
    </row>
    <row r="1221" spans="1:15" ht="15" customHeight="1" x14ac:dyDescent="0.25">
      <c r="A1221" s="1">
        <v>2022</v>
      </c>
      <c r="B1221" s="1" t="s">
        <v>3126</v>
      </c>
      <c r="C1221" s="1" t="s">
        <v>1150</v>
      </c>
      <c r="D1221" s="1" t="s">
        <v>3430</v>
      </c>
      <c r="E1221" s="1" t="s">
        <v>1103</v>
      </c>
      <c r="F1221" s="1" t="s">
        <v>1152</v>
      </c>
      <c r="G1221" s="1" t="s">
        <v>103</v>
      </c>
      <c r="H1221" s="1" t="s">
        <v>437</v>
      </c>
      <c r="I1221" s="1">
        <v>1.5</v>
      </c>
      <c r="J1221" s="1">
        <v>2023</v>
      </c>
      <c r="K1221" s="1">
        <v>62639</v>
      </c>
      <c r="L1221" s="1">
        <v>0</v>
      </c>
      <c r="M1221" s="1">
        <f t="array" ref="M1221">SUMPRODUCT(MAX(ISNUMBER(SEARCH('Class Rules'!$B$6:$B$85,$E1221))*ISNUMBER(SEARCH('Class Rules'!$C$6:$C$85,$F1221))*'Class Rules'!$A$6:$A$85))</f>
        <v>0</v>
      </c>
      <c r="N1221" s="1" t="str">
        <f t="array" ref="N1221">IF($M1221=0,'Class Rules'!$D$3,INDEX('Class Rules'!$D$6:$D$85,MATCH($M1221,'Class Rules'!$A$6:$A$85,0)))</f>
        <v>Passenger LDV</v>
      </c>
      <c r="O1221" s="1" t="str">
        <f t="array" ref="O1221">IF(SUMPRODUCT(MAX(ISNUMBER(SEARCH(Fuel_Rules!$A$6:$A$30,$E1221))*ISNUMBER(SEARCH(Fuel_Rules!$B$6:$B$30,$F1221))*(Fuel_Rules!$A$6:$A$30&lt;&gt;"")))&gt;0,"Plug-in hybrid",IF($G1221="Diesel","Diesel","Gasoline"))</f>
        <v>Gasoline</v>
      </c>
    </row>
    <row r="1222" spans="1:15" ht="15" customHeight="1" x14ac:dyDescent="0.25">
      <c r="A1222" s="1">
        <v>2022</v>
      </c>
      <c r="B1222" s="1" t="s">
        <v>3126</v>
      </c>
      <c r="C1222" s="1" t="s">
        <v>1153</v>
      </c>
      <c r="D1222" s="1" t="s">
        <v>3431</v>
      </c>
      <c r="E1222" s="1" t="s">
        <v>1103</v>
      </c>
      <c r="F1222" s="1" t="s">
        <v>1155</v>
      </c>
      <c r="G1222" s="1" t="s">
        <v>103</v>
      </c>
      <c r="H1222" s="1" t="s">
        <v>437</v>
      </c>
      <c r="I1222" s="1">
        <v>1.5</v>
      </c>
      <c r="J1222" s="1">
        <v>2023</v>
      </c>
      <c r="K1222" s="1">
        <v>68606</v>
      </c>
      <c r="L1222" s="1">
        <v>0</v>
      </c>
      <c r="M1222" s="1">
        <f t="array" ref="M1222">SUMPRODUCT(MAX(ISNUMBER(SEARCH('Class Rules'!$B$6:$B$85,$E1222))*ISNUMBER(SEARCH('Class Rules'!$C$6:$C$85,$F1222))*'Class Rules'!$A$6:$A$85))</f>
        <v>0</v>
      </c>
      <c r="N1222" s="1" t="str">
        <f t="array" ref="N1222">IF($M1222=0,'Class Rules'!$D$3,INDEX('Class Rules'!$D$6:$D$85,MATCH($M1222,'Class Rules'!$A$6:$A$85,0)))</f>
        <v>Passenger LDV</v>
      </c>
      <c r="O1222" s="1" t="str">
        <f t="array" ref="O1222">IF(SUMPRODUCT(MAX(ISNUMBER(SEARCH(Fuel_Rules!$A$6:$A$30,$E1222))*ISNUMBER(SEARCH(Fuel_Rules!$B$6:$B$30,$F1222))*(Fuel_Rules!$A$6:$A$30&lt;&gt;"")))&gt;0,"Plug-in hybrid",IF($G1222="Diesel","Diesel","Gasoline"))</f>
        <v>Gasoline</v>
      </c>
    </row>
    <row r="1223" spans="1:15" ht="15" customHeight="1" x14ac:dyDescent="0.25">
      <c r="A1223" s="1">
        <v>2022</v>
      </c>
      <c r="B1223" s="1" t="s">
        <v>3126</v>
      </c>
      <c r="C1223" s="1" t="s">
        <v>1156</v>
      </c>
      <c r="D1223" s="1" t="s">
        <v>3432</v>
      </c>
      <c r="E1223" s="1" t="s">
        <v>1103</v>
      </c>
      <c r="F1223" s="1" t="s">
        <v>1158</v>
      </c>
      <c r="G1223" s="1" t="s">
        <v>103</v>
      </c>
      <c r="H1223" s="1" t="s">
        <v>298</v>
      </c>
      <c r="I1223" s="1">
        <v>1.5</v>
      </c>
      <c r="J1223" s="1">
        <v>2023</v>
      </c>
      <c r="K1223" s="1">
        <v>65190</v>
      </c>
      <c r="L1223" s="1">
        <v>0</v>
      </c>
      <c r="M1223" s="1">
        <f t="array" ref="M1223">SUMPRODUCT(MAX(ISNUMBER(SEARCH('Class Rules'!$B$6:$B$85,$E1223))*ISNUMBER(SEARCH('Class Rules'!$C$6:$C$85,$F1223))*'Class Rules'!$A$6:$A$85))</f>
        <v>0</v>
      </c>
      <c r="N1223" s="1" t="str">
        <f t="array" ref="N1223">IF($M1223=0,'Class Rules'!$D$3,INDEX('Class Rules'!$D$6:$D$85,MATCH($M1223,'Class Rules'!$A$6:$A$85,0)))</f>
        <v>Passenger LDV</v>
      </c>
      <c r="O1223" s="1" t="str">
        <f t="array" ref="O1223">IF(SUMPRODUCT(MAX(ISNUMBER(SEARCH(Fuel_Rules!$A$6:$A$30,$E1223))*ISNUMBER(SEARCH(Fuel_Rules!$B$6:$B$30,$F1223))*(Fuel_Rules!$A$6:$A$30&lt;&gt;"")))&gt;0,"Plug-in hybrid",IF($G1223="Diesel","Diesel","Gasoline"))</f>
        <v>Gasoline</v>
      </c>
    </row>
    <row r="1224" spans="1:15" ht="15" customHeight="1" x14ac:dyDescent="0.25">
      <c r="A1224" s="1">
        <v>2022</v>
      </c>
      <c r="B1224" s="1" t="s">
        <v>3126</v>
      </c>
      <c r="C1224" s="1" t="s">
        <v>1159</v>
      </c>
      <c r="D1224" s="1" t="s">
        <v>3433</v>
      </c>
      <c r="E1224" s="1" t="s">
        <v>1103</v>
      </c>
      <c r="F1224" s="1" t="s">
        <v>1161</v>
      </c>
      <c r="G1224" s="1" t="s">
        <v>103</v>
      </c>
      <c r="H1224" s="1" t="s">
        <v>298</v>
      </c>
      <c r="I1224" s="1">
        <v>1.5</v>
      </c>
      <c r="J1224" s="1">
        <v>2023</v>
      </c>
      <c r="K1224" s="1">
        <v>64103</v>
      </c>
      <c r="L1224" s="1">
        <v>0</v>
      </c>
      <c r="M1224" s="1">
        <f t="array" ref="M1224">SUMPRODUCT(MAX(ISNUMBER(SEARCH('Class Rules'!$B$6:$B$85,$E1224))*ISNUMBER(SEARCH('Class Rules'!$C$6:$C$85,$F1224))*'Class Rules'!$A$6:$A$85))</f>
        <v>0</v>
      </c>
      <c r="N1224" s="1" t="str">
        <f t="array" ref="N1224">IF($M1224=0,'Class Rules'!$D$3,INDEX('Class Rules'!$D$6:$D$85,MATCH($M1224,'Class Rules'!$A$6:$A$85,0)))</f>
        <v>Passenger LDV</v>
      </c>
      <c r="O1224" s="1" t="str">
        <f t="array" ref="O1224">IF(SUMPRODUCT(MAX(ISNUMBER(SEARCH(Fuel_Rules!$A$6:$A$30,$E1224))*ISNUMBER(SEARCH(Fuel_Rules!$B$6:$B$30,$F1224))*(Fuel_Rules!$A$6:$A$30&lt;&gt;"")))&gt;0,"Plug-in hybrid",IF($G1224="Diesel","Diesel","Gasoline"))</f>
        <v>Gasoline</v>
      </c>
    </row>
    <row r="1225" spans="1:15" ht="15" customHeight="1" x14ac:dyDescent="0.25">
      <c r="A1225" s="1">
        <v>2022</v>
      </c>
      <c r="B1225" s="1" t="s">
        <v>3126</v>
      </c>
      <c r="C1225" s="1" t="s">
        <v>1162</v>
      </c>
      <c r="D1225" s="1" t="s">
        <v>3434</v>
      </c>
      <c r="E1225" s="1" t="s">
        <v>1103</v>
      </c>
      <c r="F1225" s="1" t="s">
        <v>1164</v>
      </c>
      <c r="G1225" s="1" t="s">
        <v>103</v>
      </c>
      <c r="H1225" s="1" t="s">
        <v>437</v>
      </c>
      <c r="I1225" s="1">
        <v>1.5</v>
      </c>
      <c r="J1225" s="1">
        <v>2023</v>
      </c>
      <c r="K1225" s="1">
        <v>71169</v>
      </c>
      <c r="L1225" s="1">
        <v>0</v>
      </c>
      <c r="M1225" s="1">
        <f t="array" ref="M1225">SUMPRODUCT(MAX(ISNUMBER(SEARCH('Class Rules'!$B$6:$B$85,$E1225))*ISNUMBER(SEARCH('Class Rules'!$C$6:$C$85,$F1225))*'Class Rules'!$A$6:$A$85))</f>
        <v>0</v>
      </c>
      <c r="N1225" s="1" t="str">
        <f t="array" ref="N1225">IF($M1225=0,'Class Rules'!$D$3,INDEX('Class Rules'!$D$6:$D$85,MATCH($M1225,'Class Rules'!$A$6:$A$85,0)))</f>
        <v>Passenger LDV</v>
      </c>
      <c r="O1225" s="1" t="str">
        <f t="array" ref="O1225">IF(SUMPRODUCT(MAX(ISNUMBER(SEARCH(Fuel_Rules!$A$6:$A$30,$E1225))*ISNUMBER(SEARCH(Fuel_Rules!$B$6:$B$30,$F1225))*(Fuel_Rules!$A$6:$A$30&lt;&gt;"")))&gt;0,"Plug-in hybrid",IF($G1225="Diesel","Diesel","Gasoline"))</f>
        <v>Gasoline</v>
      </c>
    </row>
    <row r="1226" spans="1:15" ht="15" customHeight="1" x14ac:dyDescent="0.25">
      <c r="A1226" s="1">
        <v>2022</v>
      </c>
      <c r="B1226" s="1" t="s">
        <v>3126</v>
      </c>
      <c r="C1226" s="1" t="s">
        <v>1165</v>
      </c>
      <c r="D1226" s="1" t="s">
        <v>3435</v>
      </c>
      <c r="E1226" s="1" t="s">
        <v>1103</v>
      </c>
      <c r="F1226" s="1" t="s">
        <v>1167</v>
      </c>
      <c r="G1226" s="1" t="s">
        <v>103</v>
      </c>
      <c r="H1226" s="1" t="s">
        <v>298</v>
      </c>
      <c r="I1226" s="1">
        <v>1.5</v>
      </c>
      <c r="J1226" s="1">
        <v>2023</v>
      </c>
      <c r="K1226" s="1">
        <v>66107</v>
      </c>
      <c r="L1226" s="1">
        <v>0</v>
      </c>
      <c r="M1226" s="1">
        <f t="array" ref="M1226">SUMPRODUCT(MAX(ISNUMBER(SEARCH('Class Rules'!$B$6:$B$85,$E1226))*ISNUMBER(SEARCH('Class Rules'!$C$6:$C$85,$F1226))*'Class Rules'!$A$6:$A$85))</f>
        <v>0</v>
      </c>
      <c r="N1226" s="1" t="str">
        <f t="array" ref="N1226">IF($M1226=0,'Class Rules'!$D$3,INDEX('Class Rules'!$D$6:$D$85,MATCH($M1226,'Class Rules'!$A$6:$A$85,0)))</f>
        <v>Passenger LDV</v>
      </c>
      <c r="O1226" s="1" t="str">
        <f t="array" ref="O1226">IF(SUMPRODUCT(MAX(ISNUMBER(SEARCH(Fuel_Rules!$A$6:$A$30,$E1226))*ISNUMBER(SEARCH(Fuel_Rules!$B$6:$B$30,$F1226))*(Fuel_Rules!$A$6:$A$30&lt;&gt;"")))&gt;0,"Plug-in hybrid",IF($G1226="Diesel","Diesel","Gasoline"))</f>
        <v>Gasoline</v>
      </c>
    </row>
    <row r="1227" spans="1:15" ht="15" customHeight="1" x14ac:dyDescent="0.25">
      <c r="A1227" s="1">
        <v>2022</v>
      </c>
      <c r="B1227" s="1" t="s">
        <v>3126</v>
      </c>
      <c r="C1227" s="1" t="s">
        <v>1168</v>
      </c>
      <c r="D1227" s="1" t="s">
        <v>3436</v>
      </c>
      <c r="E1227" s="1" t="s">
        <v>1103</v>
      </c>
      <c r="F1227" s="1" t="s">
        <v>1170</v>
      </c>
      <c r="G1227" s="1" t="s">
        <v>103</v>
      </c>
      <c r="H1227" s="1" t="s">
        <v>437</v>
      </c>
      <c r="I1227" s="1">
        <v>2.7</v>
      </c>
      <c r="J1227" s="1">
        <v>2023</v>
      </c>
      <c r="K1227" s="1">
        <v>351004</v>
      </c>
      <c r="L1227" s="1">
        <v>0</v>
      </c>
      <c r="M1227" s="1">
        <f t="array" ref="M1227">SUMPRODUCT(MAX(ISNUMBER(SEARCH('Class Rules'!$B$6:$B$85,$E1227))*ISNUMBER(SEARCH('Class Rules'!$C$6:$C$85,$F1227))*'Class Rules'!$A$6:$A$85))</f>
        <v>0</v>
      </c>
      <c r="N1227" s="1" t="str">
        <f t="array" ref="N1227">IF($M1227=0,'Class Rules'!$D$3,INDEX('Class Rules'!$D$6:$D$85,MATCH($M1227,'Class Rules'!$A$6:$A$85,0)))</f>
        <v>Passenger LDV</v>
      </c>
      <c r="O1227" s="1" t="str">
        <f t="array" ref="O1227">IF(SUMPRODUCT(MAX(ISNUMBER(SEARCH(Fuel_Rules!$A$6:$A$30,$E1227))*ISNUMBER(SEARCH(Fuel_Rules!$B$6:$B$30,$F1227))*(Fuel_Rules!$A$6:$A$30&lt;&gt;"")))&gt;0,"Plug-in hybrid",IF($G1227="Diesel","Diesel","Gasoline"))</f>
        <v>Gasoline</v>
      </c>
    </row>
    <row r="1228" spans="1:15" ht="15" customHeight="1" x14ac:dyDescent="0.25">
      <c r="A1228" s="1">
        <v>2022</v>
      </c>
      <c r="B1228" s="1" t="s">
        <v>3126</v>
      </c>
      <c r="C1228" s="1" t="s">
        <v>1171</v>
      </c>
      <c r="D1228" s="1" t="s">
        <v>3437</v>
      </c>
      <c r="E1228" s="1" t="s">
        <v>1103</v>
      </c>
      <c r="F1228" s="1" t="s">
        <v>1173</v>
      </c>
      <c r="G1228" s="1" t="s">
        <v>103</v>
      </c>
      <c r="H1228" s="1" t="s">
        <v>437</v>
      </c>
      <c r="I1228" s="1">
        <v>1.5</v>
      </c>
      <c r="J1228" s="1">
        <v>2023</v>
      </c>
      <c r="K1228" s="1">
        <v>97097</v>
      </c>
      <c r="L1228" s="1">
        <v>0</v>
      </c>
      <c r="M1228" s="1">
        <f t="array" ref="M1228">SUMPRODUCT(MAX(ISNUMBER(SEARCH('Class Rules'!$B$6:$B$85,$E1228))*ISNUMBER(SEARCH('Class Rules'!$C$6:$C$85,$F1228))*'Class Rules'!$A$6:$A$85))</f>
        <v>0</v>
      </c>
      <c r="N1228" s="1" t="str">
        <f t="array" ref="N1228">IF($M1228=0,'Class Rules'!$D$3,INDEX('Class Rules'!$D$6:$D$85,MATCH($M1228,'Class Rules'!$A$6:$A$85,0)))</f>
        <v>Passenger LDV</v>
      </c>
      <c r="O1228" s="1" t="str">
        <f t="array" ref="O1228">IF(SUMPRODUCT(MAX(ISNUMBER(SEARCH(Fuel_Rules!$A$6:$A$30,$E1228))*ISNUMBER(SEARCH(Fuel_Rules!$B$6:$B$30,$F1228))*(Fuel_Rules!$A$6:$A$30&lt;&gt;"")))&gt;0,"Plug-in hybrid",IF($G1228="Diesel","Diesel","Gasoline"))</f>
        <v>Gasoline</v>
      </c>
    </row>
    <row r="1229" spans="1:15" ht="15" customHeight="1" x14ac:dyDescent="0.25">
      <c r="A1229" s="1">
        <v>2022</v>
      </c>
      <c r="B1229" s="1" t="s">
        <v>3126</v>
      </c>
      <c r="C1229" s="1" t="s">
        <v>1177</v>
      </c>
      <c r="D1229" s="1" t="s">
        <v>3438</v>
      </c>
      <c r="E1229" s="1" t="s">
        <v>1103</v>
      </c>
      <c r="F1229" s="1" t="s">
        <v>1179</v>
      </c>
      <c r="G1229" s="1" t="s">
        <v>103</v>
      </c>
      <c r="H1229" s="1" t="s">
        <v>298</v>
      </c>
      <c r="I1229" s="1">
        <v>5</v>
      </c>
      <c r="J1229" s="1">
        <v>2023</v>
      </c>
      <c r="K1229" s="1">
        <v>473050</v>
      </c>
      <c r="L1229" s="1">
        <v>0</v>
      </c>
      <c r="M1229" s="1">
        <f t="array" ref="M1229">SUMPRODUCT(MAX(ISNUMBER(SEARCH('Class Rules'!$B$6:$B$85,$E1229))*ISNUMBER(SEARCH('Class Rules'!$C$6:$C$85,$F1229))*'Class Rules'!$A$6:$A$85))</f>
        <v>0</v>
      </c>
      <c r="N1229" s="1" t="str">
        <f t="array" ref="N1229">IF($M1229=0,'Class Rules'!$D$3,INDEX('Class Rules'!$D$6:$D$85,MATCH($M1229,'Class Rules'!$A$6:$A$85,0)))</f>
        <v>Passenger LDV</v>
      </c>
      <c r="O1229" s="1" t="str">
        <f t="array" ref="O1229">IF(SUMPRODUCT(MAX(ISNUMBER(SEARCH(Fuel_Rules!$A$6:$A$30,$E1229))*ISNUMBER(SEARCH(Fuel_Rules!$B$6:$B$30,$F1229))*(Fuel_Rules!$A$6:$A$30&lt;&gt;"")))&gt;0,"Plug-in hybrid",IF($G1229="Diesel","Diesel","Gasoline"))</f>
        <v>Gasoline</v>
      </c>
    </row>
    <row r="1230" spans="1:15" ht="15" customHeight="1" x14ac:dyDescent="0.25">
      <c r="A1230" s="1">
        <v>2022</v>
      </c>
      <c r="B1230" s="1" t="s">
        <v>3126</v>
      </c>
      <c r="C1230" s="1" t="s">
        <v>1180</v>
      </c>
      <c r="D1230" s="1" t="s">
        <v>3439</v>
      </c>
      <c r="E1230" s="1" t="s">
        <v>1103</v>
      </c>
      <c r="F1230" s="1" t="s">
        <v>1182</v>
      </c>
      <c r="G1230" s="1" t="s">
        <v>105</v>
      </c>
      <c r="H1230" s="1" t="s">
        <v>437</v>
      </c>
      <c r="I1230" s="1">
        <v>3.2</v>
      </c>
      <c r="J1230" s="1">
        <v>2023</v>
      </c>
      <c r="K1230" s="1">
        <v>247261</v>
      </c>
      <c r="L1230" s="1">
        <v>0</v>
      </c>
      <c r="M1230" s="1">
        <f t="array" ref="M1230">SUMPRODUCT(MAX(ISNUMBER(SEARCH('Class Rules'!$B$6:$B$85,$E1230))*ISNUMBER(SEARCH('Class Rules'!$C$6:$C$85,$F1230))*'Class Rules'!$A$6:$A$85))</f>
        <v>9</v>
      </c>
      <c r="N1230" s="1" t="str">
        <f t="array" ref="N1230">IF($M1230=0,'Class Rules'!$D$3,INDEX('Class Rules'!$D$6:$D$85,MATCH($M1230,'Class Rules'!$A$6:$A$85,0)))</f>
        <v>Freight LDV</v>
      </c>
      <c r="O1230" s="1" t="str">
        <f t="array" ref="O1230">IF(SUMPRODUCT(MAX(ISNUMBER(SEARCH(Fuel_Rules!$A$6:$A$30,$E1230))*ISNUMBER(SEARCH(Fuel_Rules!$B$6:$B$30,$F1230))*(Fuel_Rules!$A$6:$A$30&lt;&gt;"")))&gt;0,"Plug-in hybrid",IF($G1230="Diesel","Diesel","Gasoline"))</f>
        <v>Diesel</v>
      </c>
    </row>
    <row r="1231" spans="1:15" ht="15" customHeight="1" x14ac:dyDescent="0.25">
      <c r="A1231" s="1">
        <v>2022</v>
      </c>
      <c r="B1231" s="1" t="s">
        <v>3126</v>
      </c>
      <c r="C1231" s="1" t="s">
        <v>1180</v>
      </c>
      <c r="D1231" s="1" t="s">
        <v>3440</v>
      </c>
      <c r="E1231" s="1" t="s">
        <v>1103</v>
      </c>
      <c r="F1231" s="1" t="s">
        <v>1182</v>
      </c>
      <c r="G1231" s="1" t="s">
        <v>105</v>
      </c>
      <c r="H1231" s="1" t="s">
        <v>437</v>
      </c>
      <c r="I1231" s="1">
        <v>3.2</v>
      </c>
      <c r="J1231" s="1">
        <v>2023</v>
      </c>
      <c r="K1231" s="1">
        <v>237865</v>
      </c>
      <c r="L1231" s="1">
        <v>0</v>
      </c>
      <c r="M1231" s="1">
        <f t="array" ref="M1231">SUMPRODUCT(MAX(ISNUMBER(SEARCH('Class Rules'!$B$6:$B$85,$E1231))*ISNUMBER(SEARCH('Class Rules'!$C$6:$C$85,$F1231))*'Class Rules'!$A$6:$A$85))</f>
        <v>9</v>
      </c>
      <c r="N1231" s="1" t="str">
        <f t="array" ref="N1231">IF($M1231=0,'Class Rules'!$D$3,INDEX('Class Rules'!$D$6:$D$85,MATCH($M1231,'Class Rules'!$A$6:$A$85,0)))</f>
        <v>Freight LDV</v>
      </c>
      <c r="O1231" s="1" t="str">
        <f t="array" ref="O1231">IF(SUMPRODUCT(MAX(ISNUMBER(SEARCH(Fuel_Rules!$A$6:$A$30,$E1231))*ISNUMBER(SEARCH(Fuel_Rules!$B$6:$B$30,$F1231))*(Fuel_Rules!$A$6:$A$30&lt;&gt;"")))&gt;0,"Plug-in hybrid",IF($G1231="Diesel","Diesel","Gasoline"))</f>
        <v>Diesel</v>
      </c>
    </row>
    <row r="1232" spans="1:15" ht="15" customHeight="1" x14ac:dyDescent="0.25">
      <c r="A1232" s="1">
        <v>2022</v>
      </c>
      <c r="B1232" s="1" t="s">
        <v>3126</v>
      </c>
      <c r="C1232" s="1" t="s">
        <v>1183</v>
      </c>
      <c r="D1232" s="1" t="s">
        <v>3441</v>
      </c>
      <c r="E1232" s="1" t="s">
        <v>1103</v>
      </c>
      <c r="F1232" s="1" t="s">
        <v>1185</v>
      </c>
      <c r="G1232" s="1" t="s">
        <v>103</v>
      </c>
      <c r="H1232" s="1" t="s">
        <v>437</v>
      </c>
      <c r="I1232" s="1">
        <v>1.5</v>
      </c>
      <c r="J1232" s="1">
        <v>2023</v>
      </c>
      <c r="K1232" s="1">
        <v>181254</v>
      </c>
      <c r="L1232" s="1">
        <v>0</v>
      </c>
      <c r="M1232" s="1">
        <f t="array" ref="M1232">SUMPRODUCT(MAX(ISNUMBER(SEARCH('Class Rules'!$B$6:$B$85,$E1232))*ISNUMBER(SEARCH('Class Rules'!$C$6:$C$85,$F1232))*'Class Rules'!$A$6:$A$85))</f>
        <v>0</v>
      </c>
      <c r="N1232" s="1" t="str">
        <f t="array" ref="N1232">IF($M1232=0,'Class Rules'!$D$3,INDEX('Class Rules'!$D$6:$D$85,MATCH($M1232,'Class Rules'!$A$6:$A$85,0)))</f>
        <v>Passenger LDV</v>
      </c>
      <c r="O1232" s="1" t="str">
        <f t="array" ref="O1232">IF(SUMPRODUCT(MAX(ISNUMBER(SEARCH(Fuel_Rules!$A$6:$A$30,$E1232))*ISNUMBER(SEARCH(Fuel_Rules!$B$6:$B$30,$F1232))*(Fuel_Rules!$A$6:$A$30&lt;&gt;"")))&gt;0,"Plug-in hybrid",IF($G1232="Diesel","Diesel","Gasoline"))</f>
        <v>Gasoline</v>
      </c>
    </row>
    <row r="1233" spans="1:15" ht="15" customHeight="1" x14ac:dyDescent="0.25">
      <c r="A1233" s="1">
        <v>2022</v>
      </c>
      <c r="B1233" s="1" t="s">
        <v>3126</v>
      </c>
      <c r="C1233" s="1" t="s">
        <v>1186</v>
      </c>
      <c r="D1233" s="1" t="s">
        <v>3442</v>
      </c>
      <c r="E1233" s="1" t="s">
        <v>1103</v>
      </c>
      <c r="F1233" s="1" t="s">
        <v>1188</v>
      </c>
      <c r="G1233" s="1" t="s">
        <v>103</v>
      </c>
      <c r="H1233" s="1" t="s">
        <v>437</v>
      </c>
      <c r="I1233" s="1">
        <v>1.5</v>
      </c>
      <c r="J1233" s="1">
        <v>2023</v>
      </c>
      <c r="K1233" s="1">
        <v>222594</v>
      </c>
      <c r="L1233" s="1">
        <v>0</v>
      </c>
      <c r="M1233" s="1">
        <f t="array" ref="M1233">SUMPRODUCT(MAX(ISNUMBER(SEARCH('Class Rules'!$B$6:$B$85,$E1233))*ISNUMBER(SEARCH('Class Rules'!$C$6:$C$85,$F1233))*'Class Rules'!$A$6:$A$85))</f>
        <v>0</v>
      </c>
      <c r="N1233" s="1" t="str">
        <f t="array" ref="N1233">IF($M1233=0,'Class Rules'!$D$3,INDEX('Class Rules'!$D$6:$D$85,MATCH($M1233,'Class Rules'!$A$6:$A$85,0)))</f>
        <v>Passenger LDV</v>
      </c>
      <c r="O1233" s="1" t="str">
        <f t="array" ref="O1233">IF(SUMPRODUCT(MAX(ISNUMBER(SEARCH(Fuel_Rules!$A$6:$A$30,$E1233))*ISNUMBER(SEARCH(Fuel_Rules!$B$6:$B$30,$F1233))*(Fuel_Rules!$A$6:$A$30&lt;&gt;"")))&gt;0,"Plug-in hybrid",IF($G1233="Diesel","Diesel","Gasoline"))</f>
        <v>Gasoline</v>
      </c>
    </row>
    <row r="1234" spans="1:15" ht="15" customHeight="1" x14ac:dyDescent="0.25">
      <c r="A1234" s="1">
        <v>2022</v>
      </c>
      <c r="B1234" s="1" t="s">
        <v>3126</v>
      </c>
      <c r="C1234" s="1" t="s">
        <v>1189</v>
      </c>
      <c r="D1234" s="1" t="s">
        <v>3443</v>
      </c>
      <c r="E1234" s="1" t="s">
        <v>1103</v>
      </c>
      <c r="F1234" s="1" t="s">
        <v>1191</v>
      </c>
      <c r="G1234" s="1" t="s">
        <v>105</v>
      </c>
      <c r="H1234" s="1" t="s">
        <v>437</v>
      </c>
      <c r="I1234" s="1">
        <v>2.2000000000000002</v>
      </c>
      <c r="J1234" s="1">
        <v>2023</v>
      </c>
      <c r="K1234" s="1">
        <v>215563</v>
      </c>
      <c r="L1234" s="1">
        <v>0</v>
      </c>
      <c r="M1234" s="1">
        <f t="array" ref="M1234">SUMPRODUCT(MAX(ISNUMBER(SEARCH('Class Rules'!$B$6:$B$85,$E1234))*ISNUMBER(SEARCH('Class Rules'!$C$6:$C$85,$F1234))*'Class Rules'!$A$6:$A$85))</f>
        <v>9</v>
      </c>
      <c r="N1234" s="1" t="str">
        <f t="array" ref="N1234">IF($M1234=0,'Class Rules'!$D$3,INDEX('Class Rules'!$D$6:$D$85,MATCH($M1234,'Class Rules'!$A$6:$A$85,0)))</f>
        <v>Freight LDV</v>
      </c>
      <c r="O1234" s="1" t="str">
        <f t="array" ref="O1234">IF(SUMPRODUCT(MAX(ISNUMBER(SEARCH(Fuel_Rules!$A$6:$A$30,$E1234))*ISNUMBER(SEARCH(Fuel_Rules!$B$6:$B$30,$F1234))*(Fuel_Rules!$A$6:$A$30&lt;&gt;"")))&gt;0,"Plug-in hybrid",IF($G1234="Diesel","Diesel","Gasoline"))</f>
        <v>Diesel</v>
      </c>
    </row>
    <row r="1235" spans="1:15" ht="15" customHeight="1" x14ac:dyDescent="0.25">
      <c r="A1235" s="1">
        <v>2022</v>
      </c>
      <c r="B1235" s="1" t="s">
        <v>3126</v>
      </c>
      <c r="C1235" s="1" t="s">
        <v>1189</v>
      </c>
      <c r="D1235" s="1" t="s">
        <v>3444</v>
      </c>
      <c r="E1235" s="1" t="s">
        <v>1103</v>
      </c>
      <c r="F1235" s="1" t="s">
        <v>1191</v>
      </c>
      <c r="G1235" s="1" t="s">
        <v>105</v>
      </c>
      <c r="H1235" s="1" t="s">
        <v>437</v>
      </c>
      <c r="I1235" s="1">
        <v>2.2000000000000002</v>
      </c>
      <c r="J1235" s="1">
        <v>2023</v>
      </c>
      <c r="K1235" s="1">
        <v>207156</v>
      </c>
      <c r="L1235" s="1">
        <v>0</v>
      </c>
      <c r="M1235" s="1">
        <f t="array" ref="M1235">SUMPRODUCT(MAX(ISNUMBER(SEARCH('Class Rules'!$B$6:$B$85,$E1235))*ISNUMBER(SEARCH('Class Rules'!$C$6:$C$85,$F1235))*'Class Rules'!$A$6:$A$85))</f>
        <v>9</v>
      </c>
      <c r="N1235" s="1" t="str">
        <f t="array" ref="N1235">IF($M1235=0,'Class Rules'!$D$3,INDEX('Class Rules'!$D$6:$D$85,MATCH($M1235,'Class Rules'!$A$6:$A$85,0)))</f>
        <v>Freight LDV</v>
      </c>
      <c r="O1235" s="1" t="str">
        <f t="array" ref="O1235">IF(SUMPRODUCT(MAX(ISNUMBER(SEARCH(Fuel_Rules!$A$6:$A$30,$E1235))*ISNUMBER(SEARCH(Fuel_Rules!$B$6:$B$30,$F1235))*(Fuel_Rules!$A$6:$A$30&lt;&gt;"")))&gt;0,"Plug-in hybrid",IF($G1235="Diesel","Diesel","Gasoline"))</f>
        <v>Diesel</v>
      </c>
    </row>
    <row r="1236" spans="1:15" ht="15" customHeight="1" x14ac:dyDescent="0.25">
      <c r="A1236" s="1">
        <v>2022</v>
      </c>
      <c r="B1236" s="1" t="s">
        <v>3126</v>
      </c>
      <c r="C1236" s="1" t="s">
        <v>1192</v>
      </c>
      <c r="D1236" s="1" t="s">
        <v>3445</v>
      </c>
      <c r="E1236" s="1" t="s">
        <v>1103</v>
      </c>
      <c r="F1236" s="1" t="s">
        <v>1194</v>
      </c>
      <c r="G1236" s="1" t="s">
        <v>103</v>
      </c>
      <c r="H1236" s="1" t="s">
        <v>298</v>
      </c>
      <c r="I1236" s="1">
        <v>5</v>
      </c>
      <c r="J1236" s="1">
        <v>2023</v>
      </c>
      <c r="K1236" s="1">
        <v>558121</v>
      </c>
      <c r="L1236" s="1">
        <v>0</v>
      </c>
      <c r="M1236" s="1">
        <f t="array" ref="M1236">SUMPRODUCT(MAX(ISNUMBER(SEARCH('Class Rules'!$B$6:$B$85,$E1236))*ISNUMBER(SEARCH('Class Rules'!$C$6:$C$85,$F1236))*'Class Rules'!$A$6:$A$85))</f>
        <v>0</v>
      </c>
      <c r="N1236" s="1" t="str">
        <f t="array" ref="N1236">IF($M1236=0,'Class Rules'!$D$3,INDEX('Class Rules'!$D$6:$D$85,MATCH($M1236,'Class Rules'!$A$6:$A$85,0)))</f>
        <v>Passenger LDV</v>
      </c>
      <c r="O1236" s="1" t="str">
        <f t="array" ref="O1236">IF(SUMPRODUCT(MAX(ISNUMBER(SEARCH(Fuel_Rules!$A$6:$A$30,$E1236))*ISNUMBER(SEARCH(Fuel_Rules!$B$6:$B$30,$F1236))*(Fuel_Rules!$A$6:$A$30&lt;&gt;"")))&gt;0,"Plug-in hybrid",IF($G1236="Diesel","Diesel","Gasoline"))</f>
        <v>Gasoline</v>
      </c>
    </row>
    <row r="1237" spans="1:15" ht="15" customHeight="1" x14ac:dyDescent="0.25">
      <c r="A1237" s="1">
        <v>2022</v>
      </c>
      <c r="B1237" s="1" t="s">
        <v>3126</v>
      </c>
      <c r="C1237" s="1" t="s">
        <v>1195</v>
      </c>
      <c r="D1237" s="1" t="s">
        <v>3446</v>
      </c>
      <c r="E1237" s="1" t="s">
        <v>1103</v>
      </c>
      <c r="F1237" s="1" t="s">
        <v>1197</v>
      </c>
      <c r="G1237" s="1" t="s">
        <v>103</v>
      </c>
      <c r="H1237" s="1" t="s">
        <v>437</v>
      </c>
      <c r="I1237" s="1">
        <v>2</v>
      </c>
      <c r="J1237" s="1">
        <v>2023</v>
      </c>
      <c r="K1237" s="1">
        <v>276004</v>
      </c>
      <c r="L1237" s="1">
        <v>0</v>
      </c>
      <c r="M1237" s="1">
        <f t="array" ref="M1237">SUMPRODUCT(MAX(ISNUMBER(SEARCH('Class Rules'!$B$6:$B$85,$E1237))*ISNUMBER(SEARCH('Class Rules'!$C$6:$C$85,$F1237))*'Class Rules'!$A$6:$A$85))</f>
        <v>0</v>
      </c>
      <c r="N1237" s="1" t="str">
        <f t="array" ref="N1237">IF($M1237=0,'Class Rules'!$D$3,INDEX('Class Rules'!$D$6:$D$85,MATCH($M1237,'Class Rules'!$A$6:$A$85,0)))</f>
        <v>Passenger LDV</v>
      </c>
      <c r="O1237" s="1" t="str">
        <f t="array" ref="O1237">IF(SUMPRODUCT(MAX(ISNUMBER(SEARCH(Fuel_Rules!$A$6:$A$30,$E1237))*ISNUMBER(SEARCH(Fuel_Rules!$B$6:$B$30,$F1237))*(Fuel_Rules!$A$6:$A$30&lt;&gt;"")))&gt;0,"Plug-in hybrid",IF($G1237="Diesel","Diesel","Gasoline"))</f>
        <v>Gasoline</v>
      </c>
    </row>
    <row r="1238" spans="1:15" ht="15" customHeight="1" x14ac:dyDescent="0.25">
      <c r="A1238" s="1">
        <v>2022</v>
      </c>
      <c r="B1238" s="1" t="s">
        <v>3126</v>
      </c>
      <c r="C1238" s="1" t="s">
        <v>1198</v>
      </c>
      <c r="D1238" s="1" t="s">
        <v>3447</v>
      </c>
      <c r="E1238" s="1" t="s">
        <v>1103</v>
      </c>
      <c r="F1238" s="1" t="s">
        <v>1200</v>
      </c>
      <c r="G1238" s="1" t="s">
        <v>105</v>
      </c>
      <c r="H1238" s="1" t="s">
        <v>298</v>
      </c>
      <c r="I1238" s="1">
        <v>2</v>
      </c>
      <c r="J1238" s="1">
        <v>2023</v>
      </c>
      <c r="K1238" s="1">
        <v>235205</v>
      </c>
      <c r="L1238" s="1">
        <v>0</v>
      </c>
      <c r="M1238" s="1">
        <f t="array" ref="M1238">SUMPRODUCT(MAX(ISNUMBER(SEARCH('Class Rules'!$B$6:$B$85,$E1238))*ISNUMBER(SEARCH('Class Rules'!$C$6:$C$85,$F1238))*'Class Rules'!$A$6:$A$85))</f>
        <v>61</v>
      </c>
      <c r="N1238" s="1" t="str">
        <f t="array" ref="N1238">IF($M1238=0,'Class Rules'!$D$3,INDEX('Class Rules'!$D$6:$D$85,MATCH($M1238,'Class Rules'!$A$6:$A$85,0)))</f>
        <v>Passenger HDV</v>
      </c>
      <c r="O1238" s="1" t="str">
        <f t="array" ref="O1238">IF(SUMPRODUCT(MAX(ISNUMBER(SEARCH(Fuel_Rules!$A$6:$A$30,$E1238))*ISNUMBER(SEARCH(Fuel_Rules!$B$6:$B$30,$F1238))*(Fuel_Rules!$A$6:$A$30&lt;&gt;"")))&gt;0,"Plug-in hybrid",IF($G1238="Diesel","Diesel","Gasoline"))</f>
        <v>Diesel</v>
      </c>
    </row>
    <row r="1239" spans="1:15" ht="15" customHeight="1" x14ac:dyDescent="0.25">
      <c r="A1239" s="1">
        <v>2022</v>
      </c>
      <c r="B1239" s="1" t="s">
        <v>3126</v>
      </c>
      <c r="C1239" s="1" t="s">
        <v>1201</v>
      </c>
      <c r="D1239" s="1" t="s">
        <v>3448</v>
      </c>
      <c r="E1239" s="1" t="s">
        <v>1103</v>
      </c>
      <c r="F1239" s="1" t="s">
        <v>1203</v>
      </c>
      <c r="G1239" s="1" t="s">
        <v>105</v>
      </c>
      <c r="H1239" s="1" t="s">
        <v>298</v>
      </c>
      <c r="I1239" s="1">
        <v>2</v>
      </c>
      <c r="J1239" s="1">
        <v>2023</v>
      </c>
      <c r="K1239" s="1">
        <v>256314</v>
      </c>
      <c r="L1239" s="1">
        <v>0</v>
      </c>
      <c r="M1239" s="1">
        <f t="array" ref="M1239">SUMPRODUCT(MAX(ISNUMBER(SEARCH('Class Rules'!$B$6:$B$85,$E1239))*ISNUMBER(SEARCH('Class Rules'!$C$6:$C$85,$F1239))*'Class Rules'!$A$6:$A$85))</f>
        <v>61</v>
      </c>
      <c r="N1239" s="1" t="str">
        <f t="array" ref="N1239">IF($M1239=0,'Class Rules'!$D$3,INDEX('Class Rules'!$D$6:$D$85,MATCH($M1239,'Class Rules'!$A$6:$A$85,0)))</f>
        <v>Passenger HDV</v>
      </c>
      <c r="O1239" s="1" t="str">
        <f t="array" ref="O1239">IF(SUMPRODUCT(MAX(ISNUMBER(SEARCH(Fuel_Rules!$A$6:$A$30,$E1239))*ISNUMBER(SEARCH(Fuel_Rules!$B$6:$B$30,$F1239))*(Fuel_Rules!$A$6:$A$30&lt;&gt;"")))&gt;0,"Plug-in hybrid",IF($G1239="Diesel","Diesel","Gasoline"))</f>
        <v>Diesel</v>
      </c>
    </row>
    <row r="1240" spans="1:15" ht="15" customHeight="1" x14ac:dyDescent="0.25">
      <c r="A1240" s="1">
        <v>2022</v>
      </c>
      <c r="B1240" s="1" t="s">
        <v>3126</v>
      </c>
      <c r="C1240" s="1" t="s">
        <v>1204</v>
      </c>
      <c r="D1240" s="1" t="s">
        <v>3449</v>
      </c>
      <c r="E1240" s="1" t="s">
        <v>1103</v>
      </c>
      <c r="F1240" s="1" t="s">
        <v>1206</v>
      </c>
      <c r="G1240" s="1" t="s">
        <v>105</v>
      </c>
      <c r="H1240" s="1" t="s">
        <v>298</v>
      </c>
      <c r="I1240" s="1">
        <v>2</v>
      </c>
      <c r="J1240" s="1">
        <v>2023</v>
      </c>
      <c r="K1240" s="1">
        <v>275485</v>
      </c>
      <c r="L1240" s="1">
        <v>0</v>
      </c>
      <c r="M1240" s="1">
        <f t="array" ref="M1240">SUMPRODUCT(MAX(ISNUMBER(SEARCH('Class Rules'!$B$6:$B$85,$E1240))*ISNUMBER(SEARCH('Class Rules'!$C$6:$C$85,$F1240))*'Class Rules'!$A$6:$A$85))</f>
        <v>61</v>
      </c>
      <c r="N1240" s="1" t="str">
        <f t="array" ref="N1240">IF($M1240=0,'Class Rules'!$D$3,INDEX('Class Rules'!$D$6:$D$85,MATCH($M1240,'Class Rules'!$A$6:$A$85,0)))</f>
        <v>Passenger HDV</v>
      </c>
      <c r="O1240" s="1" t="str">
        <f t="array" ref="O1240">IF(SUMPRODUCT(MAX(ISNUMBER(SEARCH(Fuel_Rules!$A$6:$A$30,$E1240))*ISNUMBER(SEARCH(Fuel_Rules!$B$6:$B$30,$F1240))*(Fuel_Rules!$A$6:$A$30&lt;&gt;"")))&gt;0,"Plug-in hybrid",IF($G1240="Diesel","Diesel","Gasoline"))</f>
        <v>Diesel</v>
      </c>
    </row>
    <row r="1241" spans="1:15" ht="15" customHeight="1" x14ac:dyDescent="0.25">
      <c r="A1241" s="1">
        <v>2022</v>
      </c>
      <c r="B1241" s="1" t="s">
        <v>3126</v>
      </c>
      <c r="C1241" s="1" t="s">
        <v>1207</v>
      </c>
      <c r="D1241" s="1" t="s">
        <v>3450</v>
      </c>
      <c r="E1241" s="1" t="s">
        <v>1209</v>
      </c>
      <c r="F1241" s="1" t="s">
        <v>1210</v>
      </c>
      <c r="G1241" s="1" t="s">
        <v>105</v>
      </c>
      <c r="H1241" s="1" t="s">
        <v>298</v>
      </c>
      <c r="I1241" s="1">
        <v>3.5</v>
      </c>
      <c r="J1241" s="1">
        <v>2023</v>
      </c>
      <c r="K1241" s="1">
        <v>171444</v>
      </c>
      <c r="L1241" s="1">
        <v>0</v>
      </c>
      <c r="M1241" s="1">
        <f t="array" ref="M1241">SUMPRODUCT(MAX(ISNUMBER(SEARCH('Class Rules'!$B$6:$B$85,$E1241))*ISNUMBER(SEARCH('Class Rules'!$C$6:$C$85,$F1241))*'Class Rules'!$A$6:$A$85))</f>
        <v>34</v>
      </c>
      <c r="N1241" s="1" t="str">
        <f t="array" ref="N1241">IF($M1241=0,'Class Rules'!$D$3,INDEX('Class Rules'!$D$6:$D$85,MATCH($M1241,'Class Rules'!$A$6:$A$85,0)))</f>
        <v>Freight LDV</v>
      </c>
      <c r="O1241" s="1" t="str">
        <f t="array" ref="O1241">IF(SUMPRODUCT(MAX(ISNUMBER(SEARCH(Fuel_Rules!$A$6:$A$30,$E1241))*ISNUMBER(SEARCH(Fuel_Rules!$B$6:$B$30,$F1241))*(Fuel_Rules!$A$6:$A$30&lt;&gt;"")))&gt;0,"Plug-in hybrid",IF($G1241="Diesel","Diesel","Gasoline"))</f>
        <v>Diesel</v>
      </c>
    </row>
    <row r="1242" spans="1:15" ht="15" customHeight="1" x14ac:dyDescent="0.25">
      <c r="A1242" s="1">
        <v>2022</v>
      </c>
      <c r="B1242" s="1" t="s">
        <v>3126</v>
      </c>
      <c r="C1242" s="1" t="s">
        <v>1211</v>
      </c>
      <c r="D1242" s="1" t="s">
        <v>3451</v>
      </c>
      <c r="E1242" s="1" t="s">
        <v>1209</v>
      </c>
      <c r="F1242" s="1" t="s">
        <v>1213</v>
      </c>
      <c r="G1242" s="1" t="s">
        <v>105</v>
      </c>
      <c r="H1242" s="1" t="s">
        <v>298</v>
      </c>
      <c r="I1242" s="1">
        <v>3.5</v>
      </c>
      <c r="J1242" s="1">
        <v>2023</v>
      </c>
      <c r="K1242" s="1">
        <v>193162</v>
      </c>
      <c r="L1242" s="1">
        <v>0</v>
      </c>
      <c r="M1242" s="1">
        <f t="array" ref="M1242">SUMPRODUCT(MAX(ISNUMBER(SEARCH('Class Rules'!$B$6:$B$85,$E1242))*ISNUMBER(SEARCH('Class Rules'!$C$6:$C$85,$F1242))*'Class Rules'!$A$6:$A$85))</f>
        <v>34</v>
      </c>
      <c r="N1242" s="1" t="str">
        <f t="array" ref="N1242">IF($M1242=0,'Class Rules'!$D$3,INDEX('Class Rules'!$D$6:$D$85,MATCH($M1242,'Class Rules'!$A$6:$A$85,0)))</f>
        <v>Freight LDV</v>
      </c>
      <c r="O1242" s="1" t="str">
        <f t="array" ref="O1242">IF(SUMPRODUCT(MAX(ISNUMBER(SEARCH(Fuel_Rules!$A$6:$A$30,$E1242))*ISNUMBER(SEARCH(Fuel_Rules!$B$6:$B$30,$F1242))*(Fuel_Rules!$A$6:$A$30&lt;&gt;"")))&gt;0,"Plug-in hybrid",IF($G1242="Diesel","Diesel","Gasoline"))</f>
        <v>Diesel</v>
      </c>
    </row>
    <row r="1243" spans="1:15" ht="15" customHeight="1" x14ac:dyDescent="0.25">
      <c r="A1243" s="1">
        <v>2022</v>
      </c>
      <c r="B1243" s="1" t="s">
        <v>3126</v>
      </c>
      <c r="C1243" s="1" t="s">
        <v>1214</v>
      </c>
      <c r="D1243" s="1" t="s">
        <v>3452</v>
      </c>
      <c r="E1243" s="1" t="s">
        <v>1209</v>
      </c>
      <c r="F1243" s="1" t="s">
        <v>1216</v>
      </c>
      <c r="G1243" s="1" t="s">
        <v>105</v>
      </c>
      <c r="H1243" s="1" t="s">
        <v>298</v>
      </c>
      <c r="I1243" s="1">
        <v>3.5</v>
      </c>
      <c r="J1243" s="1">
        <v>2023</v>
      </c>
      <c r="K1243" s="1">
        <v>163633</v>
      </c>
      <c r="L1243" s="1">
        <v>0</v>
      </c>
      <c r="M1243" s="1">
        <f t="array" ref="M1243">SUMPRODUCT(MAX(ISNUMBER(SEARCH('Class Rules'!$B$6:$B$85,$E1243))*ISNUMBER(SEARCH('Class Rules'!$C$6:$C$85,$F1243))*'Class Rules'!$A$6:$A$85))</f>
        <v>34</v>
      </c>
      <c r="N1243" s="1" t="str">
        <f t="array" ref="N1243">IF($M1243=0,'Class Rules'!$D$3,INDEX('Class Rules'!$D$6:$D$85,MATCH($M1243,'Class Rules'!$A$6:$A$85,0)))</f>
        <v>Freight LDV</v>
      </c>
      <c r="O1243" s="1" t="str">
        <f t="array" ref="O1243">IF(SUMPRODUCT(MAX(ISNUMBER(SEARCH(Fuel_Rules!$A$6:$A$30,$E1243))*ISNUMBER(SEARCH(Fuel_Rules!$B$6:$B$30,$F1243))*(Fuel_Rules!$A$6:$A$30&lt;&gt;"")))&gt;0,"Plug-in hybrid",IF($G1243="Diesel","Diesel","Gasoline"))</f>
        <v>Diesel</v>
      </c>
    </row>
    <row r="1244" spans="1:15" ht="15" customHeight="1" x14ac:dyDescent="0.25">
      <c r="A1244" s="1">
        <v>2022</v>
      </c>
      <c r="B1244" s="1" t="s">
        <v>3126</v>
      </c>
      <c r="C1244" s="1" t="s">
        <v>1217</v>
      </c>
      <c r="D1244" s="1" t="s">
        <v>3453</v>
      </c>
      <c r="E1244" s="1" t="s">
        <v>1219</v>
      </c>
      <c r="F1244" s="1" t="s">
        <v>1220</v>
      </c>
      <c r="G1244" s="1" t="s">
        <v>103</v>
      </c>
      <c r="H1244" s="1" t="s">
        <v>298</v>
      </c>
      <c r="I1244" s="1">
        <v>1.8</v>
      </c>
      <c r="J1244" s="1">
        <v>2023</v>
      </c>
      <c r="K1244" s="1">
        <v>73061</v>
      </c>
      <c r="L1244" s="1">
        <v>0</v>
      </c>
      <c r="M1244" s="1">
        <f t="array" ref="M1244">SUMPRODUCT(MAX(ISNUMBER(SEARCH('Class Rules'!$B$6:$B$85,$E1244))*ISNUMBER(SEARCH('Class Rules'!$C$6:$C$85,$F1244))*'Class Rules'!$A$6:$A$85))</f>
        <v>0</v>
      </c>
      <c r="N1244" s="1" t="str">
        <f t="array" ref="N1244">IF($M1244=0,'Class Rules'!$D$3,INDEX('Class Rules'!$D$6:$D$85,MATCH($M1244,'Class Rules'!$A$6:$A$85,0)))</f>
        <v>Passenger LDV</v>
      </c>
      <c r="O1244" s="1" t="str">
        <f t="array" ref="O1244">IF(SUMPRODUCT(MAX(ISNUMBER(SEARCH(Fuel_Rules!$A$6:$A$30,$E1244))*ISNUMBER(SEARCH(Fuel_Rules!$B$6:$B$30,$F1244))*(Fuel_Rules!$A$6:$A$30&lt;&gt;"")))&gt;0,"Plug-in hybrid",IF($G1244="Diesel","Diesel","Gasoline"))</f>
        <v>Gasoline</v>
      </c>
    </row>
    <row r="1245" spans="1:15" ht="15" customHeight="1" x14ac:dyDescent="0.25">
      <c r="A1245" s="1">
        <v>2022</v>
      </c>
      <c r="B1245" s="1" t="s">
        <v>3126</v>
      </c>
      <c r="C1245" s="1" t="s">
        <v>1221</v>
      </c>
      <c r="D1245" s="1" t="s">
        <v>3454</v>
      </c>
      <c r="E1245" s="1" t="s">
        <v>1219</v>
      </c>
      <c r="F1245" s="1" t="s">
        <v>1223</v>
      </c>
      <c r="G1245" s="1" t="s">
        <v>103</v>
      </c>
      <c r="H1245" s="1" t="s">
        <v>298</v>
      </c>
      <c r="I1245" s="1">
        <v>1.6</v>
      </c>
      <c r="J1245" s="1">
        <v>2023</v>
      </c>
      <c r="K1245" s="1">
        <v>65054</v>
      </c>
      <c r="L1245" s="1">
        <v>0</v>
      </c>
      <c r="M1245" s="1">
        <f t="array" ref="M1245">SUMPRODUCT(MAX(ISNUMBER(SEARCH('Class Rules'!$B$6:$B$85,$E1245))*ISNUMBER(SEARCH('Class Rules'!$C$6:$C$85,$F1245))*'Class Rules'!$A$6:$A$85))</f>
        <v>0</v>
      </c>
      <c r="N1245" s="1" t="str">
        <f t="array" ref="N1245">IF($M1245=0,'Class Rules'!$D$3,INDEX('Class Rules'!$D$6:$D$85,MATCH($M1245,'Class Rules'!$A$6:$A$85,0)))</f>
        <v>Passenger LDV</v>
      </c>
      <c r="O1245" s="1" t="str">
        <f t="array" ref="O1245">IF(SUMPRODUCT(MAX(ISNUMBER(SEARCH(Fuel_Rules!$A$6:$A$30,$E1245))*ISNUMBER(SEARCH(Fuel_Rules!$B$6:$B$30,$F1245))*(Fuel_Rules!$A$6:$A$30&lt;&gt;"")))&gt;0,"Plug-in hybrid",IF($G1245="Diesel","Diesel","Gasoline"))</f>
        <v>Gasoline</v>
      </c>
    </row>
    <row r="1246" spans="1:15" ht="15" customHeight="1" x14ac:dyDescent="0.25">
      <c r="A1246" s="1">
        <v>2022</v>
      </c>
      <c r="B1246" s="1" t="s">
        <v>3126</v>
      </c>
      <c r="C1246" s="1" t="s">
        <v>1224</v>
      </c>
      <c r="D1246" s="1" t="s">
        <v>3455</v>
      </c>
      <c r="E1246" s="1" t="s">
        <v>1226</v>
      </c>
      <c r="F1246" s="1" t="s">
        <v>1227</v>
      </c>
      <c r="G1246" s="1" t="s">
        <v>103</v>
      </c>
      <c r="H1246" s="1" t="s">
        <v>437</v>
      </c>
      <c r="I1246" s="1">
        <v>1.5</v>
      </c>
      <c r="J1246" s="1">
        <v>2023</v>
      </c>
      <c r="K1246" s="1">
        <v>102261</v>
      </c>
      <c r="L1246" s="1">
        <v>0</v>
      </c>
      <c r="M1246" s="1">
        <f t="array" ref="M1246">SUMPRODUCT(MAX(ISNUMBER(SEARCH('Class Rules'!$B$6:$B$85,$E1246))*ISNUMBER(SEARCH('Class Rules'!$C$6:$C$85,$F1246))*'Class Rules'!$A$6:$A$85))</f>
        <v>0</v>
      </c>
      <c r="N1246" s="1" t="str">
        <f t="array" ref="N1246">IF($M1246=0,'Class Rules'!$D$3,INDEX('Class Rules'!$D$6:$D$85,MATCH($M1246,'Class Rules'!$A$6:$A$85,0)))</f>
        <v>Passenger LDV</v>
      </c>
      <c r="O1246" s="1" t="str">
        <f t="array" ref="O1246">IF(SUMPRODUCT(MAX(ISNUMBER(SEARCH(Fuel_Rules!$A$6:$A$30,$E1246))*ISNUMBER(SEARCH(Fuel_Rules!$B$6:$B$30,$F1246))*(Fuel_Rules!$A$6:$A$30&lt;&gt;"")))&gt;0,"Plug-in hybrid",IF($G1246="Diesel","Diesel","Gasoline"))</f>
        <v>Gasoline</v>
      </c>
    </row>
    <row r="1247" spans="1:15" ht="15" customHeight="1" x14ac:dyDescent="0.25">
      <c r="A1247" s="1">
        <v>2022</v>
      </c>
      <c r="B1247" s="1" t="s">
        <v>3126</v>
      </c>
      <c r="C1247" s="1" t="s">
        <v>1228</v>
      </c>
      <c r="D1247" s="1" t="s">
        <v>3456</v>
      </c>
      <c r="E1247" s="1" t="s">
        <v>1226</v>
      </c>
      <c r="F1247" s="1" t="s">
        <v>1230</v>
      </c>
      <c r="G1247" s="1" t="s">
        <v>103</v>
      </c>
      <c r="H1247" s="1" t="s">
        <v>437</v>
      </c>
      <c r="I1247" s="1">
        <v>1.5</v>
      </c>
      <c r="J1247" s="1">
        <v>2023</v>
      </c>
      <c r="K1247" s="1">
        <v>108207</v>
      </c>
      <c r="L1247" s="1">
        <v>0</v>
      </c>
      <c r="M1247" s="1">
        <f t="array" ref="M1247">SUMPRODUCT(MAX(ISNUMBER(SEARCH('Class Rules'!$B$6:$B$85,$E1247))*ISNUMBER(SEARCH('Class Rules'!$C$6:$C$85,$F1247))*'Class Rules'!$A$6:$A$85))</f>
        <v>0</v>
      </c>
      <c r="N1247" s="1" t="str">
        <f t="array" ref="N1247">IF($M1247=0,'Class Rules'!$D$3,INDEX('Class Rules'!$D$6:$D$85,MATCH($M1247,'Class Rules'!$A$6:$A$85,0)))</f>
        <v>Passenger LDV</v>
      </c>
      <c r="O1247" s="1" t="str">
        <f t="array" ref="O1247">IF(SUMPRODUCT(MAX(ISNUMBER(SEARCH(Fuel_Rules!$A$6:$A$30,$E1247))*ISNUMBER(SEARCH(Fuel_Rules!$B$6:$B$30,$F1247))*(Fuel_Rules!$A$6:$A$30&lt;&gt;"")))&gt;0,"Plug-in hybrid",IF($G1247="Diesel","Diesel","Gasoline"))</f>
        <v>Gasoline</v>
      </c>
    </row>
    <row r="1248" spans="1:15" ht="15" customHeight="1" x14ac:dyDescent="0.25">
      <c r="A1248" s="1">
        <v>2022</v>
      </c>
      <c r="B1248" s="1" t="s">
        <v>3126</v>
      </c>
      <c r="C1248" s="1" t="s">
        <v>1231</v>
      </c>
      <c r="D1248" s="1" t="s">
        <v>3457</v>
      </c>
      <c r="E1248" s="1" t="s">
        <v>1226</v>
      </c>
      <c r="F1248" s="1" t="s">
        <v>1233</v>
      </c>
      <c r="G1248" s="1" t="s">
        <v>103</v>
      </c>
      <c r="H1248" s="1" t="s">
        <v>437</v>
      </c>
      <c r="I1248" s="1">
        <v>1.5</v>
      </c>
      <c r="J1248" s="1">
        <v>2023</v>
      </c>
      <c r="K1248" s="1">
        <v>98082</v>
      </c>
      <c r="L1248" s="1">
        <v>0</v>
      </c>
      <c r="M1248" s="1">
        <f t="array" ref="M1248">SUMPRODUCT(MAX(ISNUMBER(SEARCH('Class Rules'!$B$6:$B$85,$E1248))*ISNUMBER(SEARCH('Class Rules'!$C$6:$C$85,$F1248))*'Class Rules'!$A$6:$A$85))</f>
        <v>0</v>
      </c>
      <c r="N1248" s="1" t="str">
        <f t="array" ref="N1248">IF($M1248=0,'Class Rules'!$D$3,INDEX('Class Rules'!$D$6:$D$85,MATCH($M1248,'Class Rules'!$A$6:$A$85,0)))</f>
        <v>Passenger LDV</v>
      </c>
      <c r="O1248" s="1" t="str">
        <f t="array" ref="O1248">IF(SUMPRODUCT(MAX(ISNUMBER(SEARCH(Fuel_Rules!$A$6:$A$30,$E1248))*ISNUMBER(SEARCH(Fuel_Rules!$B$6:$B$30,$F1248))*(Fuel_Rules!$A$6:$A$30&lt;&gt;"")))&gt;0,"Plug-in hybrid",IF($G1248="Diesel","Diesel","Gasoline"))</f>
        <v>Gasoline</v>
      </c>
    </row>
    <row r="1249" spans="1:15" ht="15" customHeight="1" x14ac:dyDescent="0.25">
      <c r="A1249" s="1">
        <v>2022</v>
      </c>
      <c r="B1249" s="1" t="s">
        <v>3126</v>
      </c>
      <c r="C1249" s="1" t="s">
        <v>1234</v>
      </c>
      <c r="D1249" s="1" t="s">
        <v>3458</v>
      </c>
      <c r="E1249" s="1" t="s">
        <v>1226</v>
      </c>
      <c r="F1249" s="1" t="s">
        <v>1236</v>
      </c>
      <c r="G1249" s="1" t="s">
        <v>103</v>
      </c>
      <c r="H1249" s="1" t="s">
        <v>437</v>
      </c>
      <c r="I1249" s="1">
        <v>1.5</v>
      </c>
      <c r="J1249" s="1">
        <v>2023</v>
      </c>
      <c r="K1249" s="1">
        <v>112580</v>
      </c>
      <c r="L1249" s="1">
        <v>0</v>
      </c>
      <c r="M1249" s="1">
        <f t="array" ref="M1249">SUMPRODUCT(MAX(ISNUMBER(SEARCH('Class Rules'!$B$6:$B$85,$E1249))*ISNUMBER(SEARCH('Class Rules'!$C$6:$C$85,$F1249))*'Class Rules'!$A$6:$A$85))</f>
        <v>0</v>
      </c>
      <c r="N1249" s="1" t="str">
        <f t="array" ref="N1249">IF($M1249=0,'Class Rules'!$D$3,INDEX('Class Rules'!$D$6:$D$85,MATCH($M1249,'Class Rules'!$A$6:$A$85,0)))</f>
        <v>Passenger LDV</v>
      </c>
      <c r="O1249" s="1" t="str">
        <f t="array" ref="O1249">IF(SUMPRODUCT(MAX(ISNUMBER(SEARCH(Fuel_Rules!$A$6:$A$30,$E1249))*ISNUMBER(SEARCH(Fuel_Rules!$B$6:$B$30,$F1249))*(Fuel_Rules!$A$6:$A$30&lt;&gt;"")))&gt;0,"Plug-in hybrid",IF($G1249="Diesel","Diesel","Gasoline"))</f>
        <v>Gasoline</v>
      </c>
    </row>
    <row r="1250" spans="1:15" ht="15" customHeight="1" x14ac:dyDescent="0.25">
      <c r="A1250" s="1">
        <v>2022</v>
      </c>
      <c r="B1250" s="1" t="s">
        <v>3126</v>
      </c>
      <c r="C1250" s="1" t="s">
        <v>1237</v>
      </c>
      <c r="D1250" s="1" t="s">
        <v>3459</v>
      </c>
      <c r="E1250" s="1" t="s">
        <v>1226</v>
      </c>
      <c r="F1250" s="1" t="s">
        <v>1239</v>
      </c>
      <c r="G1250" s="1" t="s">
        <v>103</v>
      </c>
      <c r="H1250" s="1" t="s">
        <v>437</v>
      </c>
      <c r="I1250" s="1">
        <v>1.5</v>
      </c>
      <c r="J1250" s="1">
        <v>2023</v>
      </c>
      <c r="K1250" s="1">
        <v>119200</v>
      </c>
      <c r="L1250" s="1">
        <v>0</v>
      </c>
      <c r="M1250" s="1">
        <f t="array" ref="M1250">SUMPRODUCT(MAX(ISNUMBER(SEARCH('Class Rules'!$B$6:$B$85,$E1250))*ISNUMBER(SEARCH('Class Rules'!$C$6:$C$85,$F1250))*'Class Rules'!$A$6:$A$85))</f>
        <v>0</v>
      </c>
      <c r="N1250" s="1" t="str">
        <f t="array" ref="N1250">IF($M1250=0,'Class Rules'!$D$3,INDEX('Class Rules'!$D$6:$D$85,MATCH($M1250,'Class Rules'!$A$6:$A$85,0)))</f>
        <v>Passenger LDV</v>
      </c>
      <c r="O1250" s="1" t="str">
        <f t="array" ref="O1250">IF(SUMPRODUCT(MAX(ISNUMBER(SEARCH(Fuel_Rules!$A$6:$A$30,$E1250))*ISNUMBER(SEARCH(Fuel_Rules!$B$6:$B$30,$F1250))*(Fuel_Rules!$A$6:$A$30&lt;&gt;"")))&gt;0,"Plug-in hybrid",IF($G1250="Diesel","Diesel","Gasoline"))</f>
        <v>Gasoline</v>
      </c>
    </row>
    <row r="1251" spans="1:15" ht="15" customHeight="1" x14ac:dyDescent="0.25">
      <c r="A1251" s="1">
        <v>2022</v>
      </c>
      <c r="B1251" s="1" t="s">
        <v>3126</v>
      </c>
      <c r="C1251" s="1" t="s">
        <v>1240</v>
      </c>
      <c r="D1251" s="1" t="s">
        <v>3460</v>
      </c>
      <c r="E1251" s="1" t="s">
        <v>1226</v>
      </c>
      <c r="F1251" s="1" t="s">
        <v>1242</v>
      </c>
      <c r="G1251" s="1" t="s">
        <v>103</v>
      </c>
      <c r="H1251" s="1" t="s">
        <v>298</v>
      </c>
      <c r="I1251" s="1">
        <v>1.5</v>
      </c>
      <c r="J1251" s="1">
        <v>2023</v>
      </c>
      <c r="K1251" s="1">
        <v>81668</v>
      </c>
      <c r="L1251" s="1">
        <v>0</v>
      </c>
      <c r="M1251" s="1">
        <f t="array" ref="M1251">SUMPRODUCT(MAX(ISNUMBER(SEARCH('Class Rules'!$B$6:$B$85,$E1251))*ISNUMBER(SEARCH('Class Rules'!$C$6:$C$85,$F1251))*'Class Rules'!$A$6:$A$85))</f>
        <v>0</v>
      </c>
      <c r="N1251" s="1" t="str">
        <f t="array" ref="N1251">IF($M1251=0,'Class Rules'!$D$3,INDEX('Class Rules'!$D$6:$D$85,MATCH($M1251,'Class Rules'!$A$6:$A$85,0)))</f>
        <v>Passenger LDV</v>
      </c>
      <c r="O1251" s="1" t="str">
        <f t="array" ref="O1251">IF(SUMPRODUCT(MAX(ISNUMBER(SEARCH(Fuel_Rules!$A$6:$A$30,$E1251))*ISNUMBER(SEARCH(Fuel_Rules!$B$6:$B$30,$F1251))*(Fuel_Rules!$A$6:$A$30&lt;&gt;"")))&gt;0,"Plug-in hybrid",IF($G1251="Diesel","Diesel","Gasoline"))</f>
        <v>Gasoline</v>
      </c>
    </row>
    <row r="1252" spans="1:15" ht="15" customHeight="1" x14ac:dyDescent="0.25">
      <c r="A1252" s="1">
        <v>2022</v>
      </c>
      <c r="B1252" s="1" t="s">
        <v>3126</v>
      </c>
      <c r="C1252" s="1" t="s">
        <v>1243</v>
      </c>
      <c r="D1252" s="1" t="s">
        <v>3461</v>
      </c>
      <c r="E1252" s="1" t="s">
        <v>1226</v>
      </c>
      <c r="F1252" s="1" t="s">
        <v>1245</v>
      </c>
      <c r="G1252" s="1" t="s">
        <v>103</v>
      </c>
      <c r="H1252" s="1" t="s">
        <v>437</v>
      </c>
      <c r="I1252" s="1">
        <v>1.5</v>
      </c>
      <c r="J1252" s="1">
        <v>2023</v>
      </c>
      <c r="K1252" s="1">
        <v>97037</v>
      </c>
      <c r="L1252" s="1">
        <v>0</v>
      </c>
      <c r="M1252" s="1">
        <f t="array" ref="M1252">SUMPRODUCT(MAX(ISNUMBER(SEARCH('Class Rules'!$B$6:$B$85,$E1252))*ISNUMBER(SEARCH('Class Rules'!$C$6:$C$85,$F1252))*'Class Rules'!$A$6:$A$85))</f>
        <v>0</v>
      </c>
      <c r="N1252" s="1" t="str">
        <f t="array" ref="N1252">IF($M1252=0,'Class Rules'!$D$3,INDEX('Class Rules'!$D$6:$D$85,MATCH($M1252,'Class Rules'!$A$6:$A$85,0)))</f>
        <v>Passenger LDV</v>
      </c>
      <c r="O1252" s="1" t="str">
        <f t="array" ref="O1252">IF(SUMPRODUCT(MAX(ISNUMBER(SEARCH(Fuel_Rules!$A$6:$A$30,$E1252))*ISNUMBER(SEARCH(Fuel_Rules!$B$6:$B$30,$F1252))*(Fuel_Rules!$A$6:$A$30&lt;&gt;"")))&gt;0,"Plug-in hybrid",IF($G1252="Diesel","Diesel","Gasoline"))</f>
        <v>Gasoline</v>
      </c>
    </row>
    <row r="1253" spans="1:15" ht="15" customHeight="1" x14ac:dyDescent="0.25">
      <c r="A1253" s="1">
        <v>2022</v>
      </c>
      <c r="B1253" s="1" t="s">
        <v>3126</v>
      </c>
      <c r="C1253" s="1" t="s">
        <v>1246</v>
      </c>
      <c r="D1253" s="1" t="s">
        <v>3462</v>
      </c>
      <c r="E1253" s="1" t="s">
        <v>1226</v>
      </c>
      <c r="F1253" s="1" t="s">
        <v>1248</v>
      </c>
      <c r="G1253" s="1" t="s">
        <v>103</v>
      </c>
      <c r="H1253" s="1" t="s">
        <v>298</v>
      </c>
      <c r="I1253" s="1">
        <v>1.5</v>
      </c>
      <c r="J1253" s="1">
        <v>2023</v>
      </c>
      <c r="K1253" s="1">
        <v>81268</v>
      </c>
      <c r="L1253" s="1">
        <v>0</v>
      </c>
      <c r="M1253" s="1">
        <f t="array" ref="M1253">SUMPRODUCT(MAX(ISNUMBER(SEARCH('Class Rules'!$B$6:$B$85,$E1253))*ISNUMBER(SEARCH('Class Rules'!$C$6:$C$85,$F1253))*'Class Rules'!$A$6:$A$85))</f>
        <v>0</v>
      </c>
      <c r="N1253" s="1" t="str">
        <f t="array" ref="N1253">IF($M1253=0,'Class Rules'!$D$3,INDEX('Class Rules'!$D$6:$D$85,MATCH($M1253,'Class Rules'!$A$6:$A$85,0)))</f>
        <v>Passenger LDV</v>
      </c>
      <c r="O1253" s="1" t="str">
        <f t="array" ref="O1253">IF(SUMPRODUCT(MAX(ISNUMBER(SEARCH(Fuel_Rules!$A$6:$A$30,$E1253))*ISNUMBER(SEARCH(Fuel_Rules!$B$6:$B$30,$F1253))*(Fuel_Rules!$A$6:$A$30&lt;&gt;"")))&gt;0,"Plug-in hybrid",IF($G1253="Diesel","Diesel","Gasoline"))</f>
        <v>Gasoline</v>
      </c>
    </row>
    <row r="1254" spans="1:15" ht="15" customHeight="1" x14ac:dyDescent="0.25">
      <c r="A1254" s="1">
        <v>2022</v>
      </c>
      <c r="B1254" s="1" t="s">
        <v>3126</v>
      </c>
      <c r="C1254" s="1" t="s">
        <v>1249</v>
      </c>
      <c r="D1254" s="1" t="s">
        <v>3463</v>
      </c>
      <c r="E1254" s="1" t="s">
        <v>1226</v>
      </c>
      <c r="F1254" s="1" t="s">
        <v>1251</v>
      </c>
      <c r="G1254" s="1" t="s">
        <v>103</v>
      </c>
      <c r="H1254" s="1" t="s">
        <v>437</v>
      </c>
      <c r="I1254" s="1">
        <v>1.8</v>
      </c>
      <c r="J1254" s="1">
        <v>2023</v>
      </c>
      <c r="K1254" s="1">
        <v>122807</v>
      </c>
      <c r="L1254" s="1">
        <v>0</v>
      </c>
      <c r="M1254" s="1">
        <f t="array" ref="M1254">SUMPRODUCT(MAX(ISNUMBER(SEARCH('Class Rules'!$B$6:$B$85,$E1254))*ISNUMBER(SEARCH('Class Rules'!$C$6:$C$85,$F1254))*'Class Rules'!$A$6:$A$85))</f>
        <v>0</v>
      </c>
      <c r="N1254" s="1" t="str">
        <f t="array" ref="N1254">IF($M1254=0,'Class Rules'!$D$3,INDEX('Class Rules'!$D$6:$D$85,MATCH($M1254,'Class Rules'!$A$6:$A$85,0)))</f>
        <v>Passenger LDV</v>
      </c>
      <c r="O1254" s="1" t="str">
        <f t="array" ref="O1254">IF(SUMPRODUCT(MAX(ISNUMBER(SEARCH(Fuel_Rules!$A$6:$A$30,$E1254))*ISNUMBER(SEARCH(Fuel_Rules!$B$6:$B$30,$F1254))*(Fuel_Rules!$A$6:$A$30&lt;&gt;"")))&gt;0,"Plug-in hybrid",IF($G1254="Diesel","Diesel","Gasoline"))</f>
        <v>Gasoline</v>
      </c>
    </row>
    <row r="1255" spans="1:15" ht="15" customHeight="1" x14ac:dyDescent="0.25">
      <c r="A1255" s="1">
        <v>2022</v>
      </c>
      <c r="B1255" s="1" t="s">
        <v>3126</v>
      </c>
      <c r="C1255" s="1" t="s">
        <v>1252</v>
      </c>
      <c r="D1255" s="1" t="s">
        <v>3464</v>
      </c>
      <c r="E1255" s="1" t="s">
        <v>1226</v>
      </c>
      <c r="F1255" s="1" t="s">
        <v>1254</v>
      </c>
      <c r="G1255" s="1" t="s">
        <v>103</v>
      </c>
      <c r="H1255" s="1" t="s">
        <v>437</v>
      </c>
      <c r="I1255" s="1">
        <v>1.8</v>
      </c>
      <c r="J1255" s="1">
        <v>2023</v>
      </c>
      <c r="K1255" s="1">
        <v>130688</v>
      </c>
      <c r="L1255" s="1">
        <v>0</v>
      </c>
      <c r="M1255" s="1">
        <f t="array" ref="M1255">SUMPRODUCT(MAX(ISNUMBER(SEARCH('Class Rules'!$B$6:$B$85,$E1255))*ISNUMBER(SEARCH('Class Rules'!$C$6:$C$85,$F1255))*'Class Rules'!$A$6:$A$85))</f>
        <v>0</v>
      </c>
      <c r="N1255" s="1" t="str">
        <f t="array" ref="N1255">IF($M1255=0,'Class Rules'!$D$3,INDEX('Class Rules'!$D$6:$D$85,MATCH($M1255,'Class Rules'!$A$6:$A$85,0)))</f>
        <v>Passenger LDV</v>
      </c>
      <c r="O1255" s="1" t="str">
        <f t="array" ref="O1255">IF(SUMPRODUCT(MAX(ISNUMBER(SEARCH(Fuel_Rules!$A$6:$A$30,$E1255))*ISNUMBER(SEARCH(Fuel_Rules!$B$6:$B$30,$F1255))*(Fuel_Rules!$A$6:$A$30&lt;&gt;"")))&gt;0,"Plug-in hybrid",IF($G1255="Diesel","Diesel","Gasoline"))</f>
        <v>Gasoline</v>
      </c>
    </row>
    <row r="1256" spans="1:15" ht="15" customHeight="1" x14ac:dyDescent="0.25">
      <c r="A1256" s="1">
        <v>2022</v>
      </c>
      <c r="B1256" s="1" t="s">
        <v>3126</v>
      </c>
      <c r="C1256" s="1" t="s">
        <v>1255</v>
      </c>
      <c r="D1256" s="1" t="s">
        <v>3465</v>
      </c>
      <c r="E1256" s="1" t="s">
        <v>1226</v>
      </c>
      <c r="F1256" s="1" t="s">
        <v>1257</v>
      </c>
      <c r="G1256" s="1" t="s">
        <v>103</v>
      </c>
      <c r="H1256" s="1" t="s">
        <v>437</v>
      </c>
      <c r="I1256" s="1">
        <v>1.8</v>
      </c>
      <c r="J1256" s="1">
        <v>2023</v>
      </c>
      <c r="K1256" s="1">
        <v>143997</v>
      </c>
      <c r="L1256" s="1">
        <v>0</v>
      </c>
      <c r="M1256" s="1">
        <f t="array" ref="M1256">SUMPRODUCT(MAX(ISNUMBER(SEARCH('Class Rules'!$B$6:$B$85,$E1256))*ISNUMBER(SEARCH('Class Rules'!$C$6:$C$85,$F1256))*'Class Rules'!$A$6:$A$85))</f>
        <v>0</v>
      </c>
      <c r="N1256" s="1" t="str">
        <f t="array" ref="N1256">IF($M1256=0,'Class Rules'!$D$3,INDEX('Class Rules'!$D$6:$D$85,MATCH($M1256,'Class Rules'!$A$6:$A$85,0)))</f>
        <v>Passenger LDV</v>
      </c>
      <c r="O1256" s="1" t="str">
        <f t="array" ref="O1256">IF(SUMPRODUCT(MAX(ISNUMBER(SEARCH(Fuel_Rules!$A$6:$A$30,$E1256))*ISNUMBER(SEARCH(Fuel_Rules!$B$6:$B$30,$F1256))*(Fuel_Rules!$A$6:$A$30&lt;&gt;"")))&gt;0,"Plug-in hybrid",IF($G1256="Diesel","Diesel","Gasoline"))</f>
        <v>Gasoline</v>
      </c>
    </row>
    <row r="1257" spans="1:15" ht="15" customHeight="1" x14ac:dyDescent="0.25">
      <c r="A1257" s="1">
        <v>2022</v>
      </c>
      <c r="B1257" s="1" t="s">
        <v>3126</v>
      </c>
      <c r="C1257" s="1" t="s">
        <v>1258</v>
      </c>
      <c r="D1257" s="1" t="s">
        <v>3466</v>
      </c>
      <c r="E1257" s="1" t="s">
        <v>1226</v>
      </c>
      <c r="F1257" s="1" t="s">
        <v>1260</v>
      </c>
      <c r="G1257" s="1" t="s">
        <v>103</v>
      </c>
      <c r="H1257" s="1" t="s">
        <v>437</v>
      </c>
      <c r="I1257" s="1">
        <v>1.5</v>
      </c>
      <c r="J1257" s="1">
        <v>2023</v>
      </c>
      <c r="K1257" s="1">
        <v>169418</v>
      </c>
      <c r="L1257" s="1">
        <v>0</v>
      </c>
      <c r="M1257" s="1">
        <f t="array" ref="M1257">SUMPRODUCT(MAX(ISNUMBER(SEARCH('Class Rules'!$B$6:$B$85,$E1257))*ISNUMBER(SEARCH('Class Rules'!$C$6:$C$85,$F1257))*'Class Rules'!$A$6:$A$85))</f>
        <v>0</v>
      </c>
      <c r="N1257" s="1" t="str">
        <f t="array" ref="N1257">IF($M1257=0,'Class Rules'!$D$3,INDEX('Class Rules'!$D$6:$D$85,MATCH($M1257,'Class Rules'!$A$6:$A$85,0)))</f>
        <v>Passenger LDV</v>
      </c>
      <c r="O1257" s="1" t="str">
        <f t="array" ref="O1257">IF(SUMPRODUCT(MAX(ISNUMBER(SEARCH(Fuel_Rules!$A$6:$A$30,$E1257))*ISNUMBER(SEARCH(Fuel_Rules!$B$6:$B$30,$F1257))*(Fuel_Rules!$A$6:$A$30&lt;&gt;"")))&gt;0,"Plug-in hybrid",IF($G1257="Diesel","Diesel","Gasoline"))</f>
        <v>Gasoline</v>
      </c>
    </row>
    <row r="1258" spans="1:15" ht="15" customHeight="1" x14ac:dyDescent="0.25">
      <c r="A1258" s="1">
        <v>2022</v>
      </c>
      <c r="B1258" s="1" t="s">
        <v>3126</v>
      </c>
      <c r="C1258" s="1" t="s">
        <v>1261</v>
      </c>
      <c r="D1258" s="1" t="s">
        <v>3467</v>
      </c>
      <c r="E1258" s="1" t="s">
        <v>1226</v>
      </c>
      <c r="F1258" s="1" t="s">
        <v>1263</v>
      </c>
      <c r="G1258" s="1" t="s">
        <v>103</v>
      </c>
      <c r="H1258" s="1" t="s">
        <v>437</v>
      </c>
      <c r="I1258" s="1">
        <v>2</v>
      </c>
      <c r="J1258" s="1">
        <v>2023</v>
      </c>
      <c r="K1258" s="1">
        <v>143615</v>
      </c>
      <c r="L1258" s="1">
        <v>0</v>
      </c>
      <c r="M1258" s="1">
        <f t="array" ref="M1258">SUMPRODUCT(MAX(ISNUMBER(SEARCH('Class Rules'!$B$6:$B$85,$E1258))*ISNUMBER(SEARCH('Class Rules'!$C$6:$C$85,$F1258))*'Class Rules'!$A$6:$A$85))</f>
        <v>0</v>
      </c>
      <c r="N1258" s="1" t="str">
        <f t="array" ref="N1258">IF($M1258=0,'Class Rules'!$D$3,INDEX('Class Rules'!$D$6:$D$85,MATCH($M1258,'Class Rules'!$A$6:$A$85,0)))</f>
        <v>Passenger LDV</v>
      </c>
      <c r="O1258" s="1" t="str">
        <f t="array" ref="O1258">IF(SUMPRODUCT(MAX(ISNUMBER(SEARCH(Fuel_Rules!$A$6:$A$30,$E1258))*ISNUMBER(SEARCH(Fuel_Rules!$B$6:$B$30,$F1258))*(Fuel_Rules!$A$6:$A$30&lt;&gt;"")))&gt;0,"Plug-in hybrid",IF($G1258="Diesel","Diesel","Gasoline"))</f>
        <v>Gasoline</v>
      </c>
    </row>
    <row r="1259" spans="1:15" ht="15" customHeight="1" x14ac:dyDescent="0.25">
      <c r="A1259" s="1">
        <v>2022</v>
      </c>
      <c r="B1259" s="1" t="s">
        <v>3126</v>
      </c>
      <c r="C1259" s="1" t="s">
        <v>1264</v>
      </c>
      <c r="D1259" s="1" t="s">
        <v>3468</v>
      </c>
      <c r="E1259" s="1" t="s">
        <v>1226</v>
      </c>
      <c r="F1259" s="1" t="s">
        <v>1266</v>
      </c>
      <c r="G1259" s="1" t="s">
        <v>103</v>
      </c>
      <c r="H1259" s="1" t="s">
        <v>437</v>
      </c>
      <c r="I1259" s="1">
        <v>2</v>
      </c>
      <c r="J1259" s="1">
        <v>2023</v>
      </c>
      <c r="K1259" s="1">
        <v>136746</v>
      </c>
      <c r="L1259" s="1">
        <v>0</v>
      </c>
      <c r="M1259" s="1">
        <f t="array" ref="M1259">SUMPRODUCT(MAX(ISNUMBER(SEARCH('Class Rules'!$B$6:$B$85,$E1259))*ISNUMBER(SEARCH('Class Rules'!$C$6:$C$85,$F1259))*'Class Rules'!$A$6:$A$85))</f>
        <v>0</v>
      </c>
      <c r="N1259" s="1" t="str">
        <f t="array" ref="N1259">IF($M1259=0,'Class Rules'!$D$3,INDEX('Class Rules'!$D$6:$D$85,MATCH($M1259,'Class Rules'!$A$6:$A$85,0)))</f>
        <v>Passenger LDV</v>
      </c>
      <c r="O1259" s="1" t="str">
        <f t="array" ref="O1259">IF(SUMPRODUCT(MAX(ISNUMBER(SEARCH(Fuel_Rules!$A$6:$A$30,$E1259))*ISNUMBER(SEARCH(Fuel_Rules!$B$6:$B$30,$F1259))*(Fuel_Rules!$A$6:$A$30&lt;&gt;"")))&gt;0,"Plug-in hybrid",IF($G1259="Diesel","Diesel","Gasoline"))</f>
        <v>Gasoline</v>
      </c>
    </row>
    <row r="1260" spans="1:15" ht="15" customHeight="1" x14ac:dyDescent="0.25">
      <c r="A1260" s="1">
        <v>2022</v>
      </c>
      <c r="B1260" s="1" t="s">
        <v>3126</v>
      </c>
      <c r="C1260" s="1" t="s">
        <v>1267</v>
      </c>
      <c r="D1260" s="1" t="s">
        <v>3469</v>
      </c>
      <c r="E1260" s="1" t="s">
        <v>1226</v>
      </c>
      <c r="F1260" s="1" t="s">
        <v>1269</v>
      </c>
      <c r="G1260" s="1" t="s">
        <v>103</v>
      </c>
      <c r="H1260" s="1" t="s">
        <v>437</v>
      </c>
      <c r="I1260" s="1">
        <v>2</v>
      </c>
      <c r="J1260" s="1">
        <v>2023</v>
      </c>
      <c r="K1260" s="1">
        <v>132272</v>
      </c>
      <c r="L1260" s="1">
        <v>0</v>
      </c>
      <c r="M1260" s="1">
        <f t="array" ref="M1260">SUMPRODUCT(MAX(ISNUMBER(SEARCH('Class Rules'!$B$6:$B$85,$E1260))*ISNUMBER(SEARCH('Class Rules'!$C$6:$C$85,$F1260))*'Class Rules'!$A$6:$A$85))</f>
        <v>0</v>
      </c>
      <c r="N1260" s="1" t="str">
        <f t="array" ref="N1260">IF($M1260=0,'Class Rules'!$D$3,INDEX('Class Rules'!$D$6:$D$85,MATCH($M1260,'Class Rules'!$A$6:$A$85,0)))</f>
        <v>Passenger LDV</v>
      </c>
      <c r="O1260" s="1" t="str">
        <f t="array" ref="O1260">IF(SUMPRODUCT(MAX(ISNUMBER(SEARCH(Fuel_Rules!$A$6:$A$30,$E1260))*ISNUMBER(SEARCH(Fuel_Rules!$B$6:$B$30,$F1260))*(Fuel_Rules!$A$6:$A$30&lt;&gt;"")))&gt;0,"Plug-in hybrid",IF($G1260="Diesel","Diesel","Gasoline"))</f>
        <v>Gasoline</v>
      </c>
    </row>
    <row r="1261" spans="1:15" ht="15" customHeight="1" x14ac:dyDescent="0.25">
      <c r="A1261" s="1">
        <v>2022</v>
      </c>
      <c r="B1261" s="1" t="s">
        <v>3126</v>
      </c>
      <c r="C1261" s="1" t="s">
        <v>1270</v>
      </c>
      <c r="D1261" s="1" t="s">
        <v>3470</v>
      </c>
      <c r="E1261" s="1" t="s">
        <v>1226</v>
      </c>
      <c r="F1261" s="1" t="s">
        <v>1272</v>
      </c>
      <c r="G1261" s="1" t="s">
        <v>103</v>
      </c>
      <c r="H1261" s="1" t="s">
        <v>437</v>
      </c>
      <c r="I1261" s="1">
        <v>1.5</v>
      </c>
      <c r="J1261" s="1">
        <v>2023</v>
      </c>
      <c r="K1261" s="1">
        <v>106946</v>
      </c>
      <c r="L1261" s="1">
        <v>0</v>
      </c>
      <c r="M1261" s="1">
        <f t="array" ref="M1261">SUMPRODUCT(MAX(ISNUMBER(SEARCH('Class Rules'!$B$6:$B$85,$E1261))*ISNUMBER(SEARCH('Class Rules'!$C$6:$C$85,$F1261))*'Class Rules'!$A$6:$A$85))</f>
        <v>0</v>
      </c>
      <c r="N1261" s="1" t="str">
        <f t="array" ref="N1261">IF($M1261=0,'Class Rules'!$D$3,INDEX('Class Rules'!$D$6:$D$85,MATCH($M1261,'Class Rules'!$A$6:$A$85,0)))</f>
        <v>Passenger LDV</v>
      </c>
      <c r="O1261" s="1" t="str">
        <f t="array" ref="O1261">IF(SUMPRODUCT(MAX(ISNUMBER(SEARCH(Fuel_Rules!$A$6:$A$30,$E1261))*ISNUMBER(SEARCH(Fuel_Rules!$B$6:$B$30,$F1261))*(Fuel_Rules!$A$6:$A$30&lt;&gt;"")))&gt;0,"Plug-in hybrid",IF($G1261="Diesel","Diesel","Gasoline"))</f>
        <v>Gasoline</v>
      </c>
    </row>
    <row r="1262" spans="1:15" ht="15" customHeight="1" x14ac:dyDescent="0.25">
      <c r="A1262" s="1">
        <v>2022</v>
      </c>
      <c r="B1262" s="1" t="s">
        <v>3126</v>
      </c>
      <c r="C1262" s="1" t="s">
        <v>1273</v>
      </c>
      <c r="D1262" s="1" t="s">
        <v>3471</v>
      </c>
      <c r="E1262" s="1" t="s">
        <v>1226</v>
      </c>
      <c r="F1262" s="1" t="s">
        <v>1275</v>
      </c>
      <c r="G1262" s="1" t="s">
        <v>103</v>
      </c>
      <c r="H1262" s="1" t="s">
        <v>437</v>
      </c>
      <c r="I1262" s="1">
        <v>1.5</v>
      </c>
      <c r="J1262" s="1">
        <v>2023</v>
      </c>
      <c r="K1262" s="1">
        <v>112253</v>
      </c>
      <c r="L1262" s="1">
        <v>0</v>
      </c>
      <c r="M1262" s="1">
        <f t="array" ref="M1262">SUMPRODUCT(MAX(ISNUMBER(SEARCH('Class Rules'!$B$6:$B$85,$E1262))*ISNUMBER(SEARCH('Class Rules'!$C$6:$C$85,$F1262))*'Class Rules'!$A$6:$A$85))</f>
        <v>0</v>
      </c>
      <c r="N1262" s="1" t="str">
        <f t="array" ref="N1262">IF($M1262=0,'Class Rules'!$D$3,INDEX('Class Rules'!$D$6:$D$85,MATCH($M1262,'Class Rules'!$A$6:$A$85,0)))</f>
        <v>Passenger LDV</v>
      </c>
      <c r="O1262" s="1" t="str">
        <f t="array" ref="O1262">IF(SUMPRODUCT(MAX(ISNUMBER(SEARCH(Fuel_Rules!$A$6:$A$30,$E1262))*ISNUMBER(SEARCH(Fuel_Rules!$B$6:$B$30,$F1262))*(Fuel_Rules!$A$6:$A$30&lt;&gt;"")))&gt;0,"Plug-in hybrid",IF($G1262="Diesel","Diesel","Gasoline"))</f>
        <v>Gasoline</v>
      </c>
    </row>
    <row r="1263" spans="1:15" ht="15" customHeight="1" x14ac:dyDescent="0.25">
      <c r="A1263" s="1">
        <v>2022</v>
      </c>
      <c r="B1263" s="1" t="s">
        <v>3126</v>
      </c>
      <c r="C1263" s="1" t="s">
        <v>1276</v>
      </c>
      <c r="D1263" s="1" t="s">
        <v>3472</v>
      </c>
      <c r="E1263" s="1" t="s">
        <v>1226</v>
      </c>
      <c r="F1263" s="1" t="s">
        <v>1278</v>
      </c>
      <c r="G1263" s="1" t="s">
        <v>103</v>
      </c>
      <c r="H1263" s="1" t="s">
        <v>437</v>
      </c>
      <c r="I1263" s="1">
        <v>1.5</v>
      </c>
      <c r="J1263" s="1">
        <v>2023</v>
      </c>
      <c r="K1263" s="1">
        <v>86472</v>
      </c>
      <c r="L1263" s="1">
        <v>0</v>
      </c>
      <c r="M1263" s="1">
        <f t="array" ref="M1263">SUMPRODUCT(MAX(ISNUMBER(SEARCH('Class Rules'!$B$6:$B$85,$E1263))*ISNUMBER(SEARCH('Class Rules'!$C$6:$C$85,$F1263))*'Class Rules'!$A$6:$A$85))</f>
        <v>0</v>
      </c>
      <c r="N1263" s="1" t="str">
        <f t="array" ref="N1263">IF($M1263=0,'Class Rules'!$D$3,INDEX('Class Rules'!$D$6:$D$85,MATCH($M1263,'Class Rules'!$A$6:$A$85,0)))</f>
        <v>Passenger LDV</v>
      </c>
      <c r="O1263" s="1" t="str">
        <f t="array" ref="O1263">IF(SUMPRODUCT(MAX(ISNUMBER(SEARCH(Fuel_Rules!$A$6:$A$30,$E1263))*ISNUMBER(SEARCH(Fuel_Rules!$B$6:$B$30,$F1263))*(Fuel_Rules!$A$6:$A$30&lt;&gt;"")))&gt;0,"Plug-in hybrid",IF($G1263="Diesel","Diesel","Gasoline"))</f>
        <v>Gasoline</v>
      </c>
    </row>
    <row r="1264" spans="1:15" ht="15" customHeight="1" x14ac:dyDescent="0.25">
      <c r="A1264" s="1">
        <v>2022</v>
      </c>
      <c r="B1264" s="1" t="s">
        <v>3126</v>
      </c>
      <c r="C1264" s="1" t="s">
        <v>1279</v>
      </c>
      <c r="D1264" s="1" t="s">
        <v>3473</v>
      </c>
      <c r="E1264" s="1" t="s">
        <v>1226</v>
      </c>
      <c r="F1264" s="1" t="s">
        <v>1281</v>
      </c>
      <c r="G1264" s="1" t="s">
        <v>103</v>
      </c>
      <c r="H1264" s="1" t="s">
        <v>437</v>
      </c>
      <c r="I1264" s="1">
        <v>1.5</v>
      </c>
      <c r="J1264" s="1">
        <v>2023</v>
      </c>
      <c r="K1264" s="1">
        <v>87373</v>
      </c>
      <c r="L1264" s="1">
        <v>0</v>
      </c>
      <c r="M1264" s="1">
        <f t="array" ref="M1264">SUMPRODUCT(MAX(ISNUMBER(SEARCH('Class Rules'!$B$6:$B$85,$E1264))*ISNUMBER(SEARCH('Class Rules'!$C$6:$C$85,$F1264))*'Class Rules'!$A$6:$A$85))</f>
        <v>0</v>
      </c>
      <c r="N1264" s="1" t="str">
        <f t="array" ref="N1264">IF($M1264=0,'Class Rules'!$D$3,INDEX('Class Rules'!$D$6:$D$85,MATCH($M1264,'Class Rules'!$A$6:$A$85,0)))</f>
        <v>Passenger LDV</v>
      </c>
      <c r="O1264" s="1" t="str">
        <f t="array" ref="O1264">IF(SUMPRODUCT(MAX(ISNUMBER(SEARCH(Fuel_Rules!$A$6:$A$30,$E1264))*ISNUMBER(SEARCH(Fuel_Rules!$B$6:$B$30,$F1264))*(Fuel_Rules!$A$6:$A$30&lt;&gt;"")))&gt;0,"Plug-in hybrid",IF($G1264="Diesel","Diesel","Gasoline"))</f>
        <v>Gasoline</v>
      </c>
    </row>
    <row r="1265" spans="1:15" ht="15" customHeight="1" x14ac:dyDescent="0.25">
      <c r="A1265" s="1">
        <v>2022</v>
      </c>
      <c r="B1265" s="1" t="s">
        <v>3126</v>
      </c>
      <c r="C1265" s="1" t="s">
        <v>1282</v>
      </c>
      <c r="D1265" s="1" t="s">
        <v>3474</v>
      </c>
      <c r="E1265" s="1" t="s">
        <v>1226</v>
      </c>
      <c r="F1265" s="1" t="s">
        <v>1284</v>
      </c>
      <c r="G1265" s="1" t="s">
        <v>103</v>
      </c>
      <c r="H1265" s="1" t="s">
        <v>437</v>
      </c>
      <c r="I1265" s="1">
        <v>1.5</v>
      </c>
      <c r="J1265" s="1">
        <v>2023</v>
      </c>
      <c r="K1265" s="1">
        <v>281394</v>
      </c>
      <c r="L1265" s="1">
        <v>0</v>
      </c>
      <c r="M1265" s="1">
        <f t="array" ref="M1265">SUMPRODUCT(MAX(ISNUMBER(SEARCH('Class Rules'!$B$6:$B$85,$E1265))*ISNUMBER(SEARCH('Class Rules'!$C$6:$C$85,$F1265))*'Class Rules'!$A$6:$A$85))</f>
        <v>0</v>
      </c>
      <c r="N1265" s="1" t="str">
        <f t="array" ref="N1265">IF($M1265=0,'Class Rules'!$D$3,INDEX('Class Rules'!$D$6:$D$85,MATCH($M1265,'Class Rules'!$A$6:$A$85,0)))</f>
        <v>Passenger LDV</v>
      </c>
      <c r="O1265" s="1" t="str">
        <f t="array" ref="O1265">IF(SUMPRODUCT(MAX(ISNUMBER(SEARCH(Fuel_Rules!$A$6:$A$30,$E1265))*ISNUMBER(SEARCH(Fuel_Rules!$B$6:$B$30,$F1265))*(Fuel_Rules!$A$6:$A$30&lt;&gt;"")))&gt;0,"Plug-in hybrid",IF($G1265="Diesel","Diesel","Gasoline"))</f>
        <v>Gasoline</v>
      </c>
    </row>
    <row r="1266" spans="1:15" ht="15" customHeight="1" x14ac:dyDescent="0.25">
      <c r="A1266" s="1">
        <v>2022</v>
      </c>
      <c r="B1266" s="1" t="s">
        <v>3126</v>
      </c>
      <c r="C1266" s="1" t="s">
        <v>1285</v>
      </c>
      <c r="D1266" s="1" t="s">
        <v>3475</v>
      </c>
      <c r="E1266" s="1" t="s">
        <v>1226</v>
      </c>
      <c r="F1266" s="1" t="s">
        <v>1287</v>
      </c>
      <c r="G1266" s="1" t="s">
        <v>103</v>
      </c>
      <c r="H1266" s="1" t="s">
        <v>437</v>
      </c>
      <c r="I1266" s="1">
        <v>2</v>
      </c>
      <c r="J1266" s="1">
        <v>2023</v>
      </c>
      <c r="K1266" s="1">
        <v>259305</v>
      </c>
      <c r="L1266" s="1">
        <v>0</v>
      </c>
      <c r="M1266" s="1">
        <f t="array" ref="M1266">SUMPRODUCT(MAX(ISNUMBER(SEARCH('Class Rules'!$B$6:$B$85,$E1266))*ISNUMBER(SEARCH('Class Rules'!$C$6:$C$85,$F1266))*'Class Rules'!$A$6:$A$85))</f>
        <v>0</v>
      </c>
      <c r="N1266" s="1" t="str">
        <f t="array" ref="N1266">IF($M1266=0,'Class Rules'!$D$3,INDEX('Class Rules'!$D$6:$D$85,MATCH($M1266,'Class Rules'!$A$6:$A$85,0)))</f>
        <v>Passenger LDV</v>
      </c>
      <c r="O1266" s="1" t="str">
        <f t="array" ref="O1266">IF(SUMPRODUCT(MAX(ISNUMBER(SEARCH(Fuel_Rules!$A$6:$A$30,$E1266))*ISNUMBER(SEARCH(Fuel_Rules!$B$6:$B$30,$F1266))*(Fuel_Rules!$A$6:$A$30&lt;&gt;"")))&gt;0,"Plug-in hybrid",IF($G1266="Diesel","Diesel","Gasoline"))</f>
        <v>Gasoline</v>
      </c>
    </row>
    <row r="1267" spans="1:15" ht="15" customHeight="1" x14ac:dyDescent="0.25">
      <c r="A1267" s="1">
        <v>2022</v>
      </c>
      <c r="B1267" s="1" t="s">
        <v>3126</v>
      </c>
      <c r="C1267" s="1" t="s">
        <v>1288</v>
      </c>
      <c r="D1267" s="1" t="s">
        <v>3476</v>
      </c>
      <c r="E1267" s="1" t="s">
        <v>1226</v>
      </c>
      <c r="F1267" s="1" t="s">
        <v>1290</v>
      </c>
      <c r="G1267" s="1" t="s">
        <v>103</v>
      </c>
      <c r="H1267" s="1" t="s">
        <v>437</v>
      </c>
      <c r="I1267" s="1">
        <v>1.5</v>
      </c>
      <c r="J1267" s="1">
        <v>2023</v>
      </c>
      <c r="K1267" s="1">
        <v>171046</v>
      </c>
      <c r="L1267" s="1">
        <v>0</v>
      </c>
      <c r="M1267" s="1">
        <f t="array" ref="M1267">SUMPRODUCT(MAX(ISNUMBER(SEARCH('Class Rules'!$B$6:$B$85,$E1267))*ISNUMBER(SEARCH('Class Rules'!$C$6:$C$85,$F1267))*'Class Rules'!$A$6:$A$85))</f>
        <v>0</v>
      </c>
      <c r="N1267" s="1" t="str">
        <f t="array" ref="N1267">IF($M1267=0,'Class Rules'!$D$3,INDEX('Class Rules'!$D$6:$D$85,MATCH($M1267,'Class Rules'!$A$6:$A$85,0)))</f>
        <v>Passenger LDV</v>
      </c>
      <c r="O1267" s="1" t="str">
        <f t="array" ref="O1267">IF(SUMPRODUCT(MAX(ISNUMBER(SEARCH(Fuel_Rules!$A$6:$A$30,$E1267))*ISNUMBER(SEARCH(Fuel_Rules!$B$6:$B$30,$F1267))*(Fuel_Rules!$A$6:$A$30&lt;&gt;"")))&gt;0,"Plug-in hybrid",IF($G1267="Diesel","Diesel","Gasoline"))</f>
        <v>Gasoline</v>
      </c>
    </row>
    <row r="1268" spans="1:15" ht="15" customHeight="1" x14ac:dyDescent="0.25">
      <c r="A1268" s="1">
        <v>2022</v>
      </c>
      <c r="B1268" s="1" t="s">
        <v>3126</v>
      </c>
      <c r="C1268" s="1" t="s">
        <v>1291</v>
      </c>
      <c r="D1268" s="1" t="s">
        <v>3477</v>
      </c>
      <c r="E1268" s="1" t="s">
        <v>1226</v>
      </c>
      <c r="F1268" s="1" t="s">
        <v>1293</v>
      </c>
      <c r="G1268" s="1" t="s">
        <v>103</v>
      </c>
      <c r="H1268" s="1" t="s">
        <v>437</v>
      </c>
      <c r="I1268" s="1">
        <v>2</v>
      </c>
      <c r="J1268" s="1">
        <v>2023</v>
      </c>
      <c r="K1268" s="1">
        <v>126918</v>
      </c>
      <c r="L1268" s="1">
        <v>0</v>
      </c>
      <c r="M1268" s="1">
        <f t="array" ref="M1268">SUMPRODUCT(MAX(ISNUMBER(SEARCH('Class Rules'!$B$6:$B$85,$E1268))*ISNUMBER(SEARCH('Class Rules'!$C$6:$C$85,$F1268))*'Class Rules'!$A$6:$A$85))</f>
        <v>0</v>
      </c>
      <c r="N1268" s="1" t="str">
        <f t="array" ref="N1268">IF($M1268=0,'Class Rules'!$D$3,INDEX('Class Rules'!$D$6:$D$85,MATCH($M1268,'Class Rules'!$A$6:$A$85,0)))</f>
        <v>Passenger LDV</v>
      </c>
      <c r="O1268" s="1" t="str">
        <f t="array" ref="O1268">IF(SUMPRODUCT(MAX(ISNUMBER(SEARCH(Fuel_Rules!$A$6:$A$30,$E1268))*ISNUMBER(SEARCH(Fuel_Rules!$B$6:$B$30,$F1268))*(Fuel_Rules!$A$6:$A$30&lt;&gt;"")))&gt;0,"Plug-in hybrid",IF($G1268="Diesel","Diesel","Gasoline"))</f>
        <v>Gasoline</v>
      </c>
    </row>
    <row r="1269" spans="1:15" ht="15" customHeight="1" x14ac:dyDescent="0.25">
      <c r="A1269" s="1">
        <v>2022</v>
      </c>
      <c r="B1269" s="1" t="s">
        <v>3126</v>
      </c>
      <c r="C1269" s="1" t="s">
        <v>1294</v>
      </c>
      <c r="D1269" s="1" t="s">
        <v>3478</v>
      </c>
      <c r="E1269" s="1" t="s">
        <v>1226</v>
      </c>
      <c r="F1269" s="1" t="s">
        <v>1296</v>
      </c>
      <c r="G1269" s="1" t="s">
        <v>103</v>
      </c>
      <c r="H1269" s="1" t="s">
        <v>437</v>
      </c>
      <c r="I1269" s="1">
        <v>1.5</v>
      </c>
      <c r="J1269" s="1">
        <v>2023</v>
      </c>
      <c r="K1269" s="1">
        <v>99112</v>
      </c>
      <c r="L1269" s="1">
        <v>0</v>
      </c>
      <c r="M1269" s="1">
        <f t="array" ref="M1269">SUMPRODUCT(MAX(ISNUMBER(SEARCH('Class Rules'!$B$6:$B$85,$E1269))*ISNUMBER(SEARCH('Class Rules'!$C$6:$C$85,$F1269))*'Class Rules'!$A$6:$A$85))</f>
        <v>0</v>
      </c>
      <c r="N1269" s="1" t="str">
        <f t="array" ref="N1269">IF($M1269=0,'Class Rules'!$D$3,INDEX('Class Rules'!$D$6:$D$85,MATCH($M1269,'Class Rules'!$A$6:$A$85,0)))</f>
        <v>Passenger LDV</v>
      </c>
      <c r="O1269" s="1" t="str">
        <f t="array" ref="O1269">IF(SUMPRODUCT(MAX(ISNUMBER(SEARCH(Fuel_Rules!$A$6:$A$30,$E1269))*ISNUMBER(SEARCH(Fuel_Rules!$B$6:$B$30,$F1269))*(Fuel_Rules!$A$6:$A$30&lt;&gt;"")))&gt;0,"Plug-in hybrid",IF($G1269="Diesel","Diesel","Gasoline"))</f>
        <v>Gasoline</v>
      </c>
    </row>
    <row r="1270" spans="1:15" ht="15" customHeight="1" x14ac:dyDescent="0.25">
      <c r="A1270" s="1">
        <v>2022</v>
      </c>
      <c r="B1270" s="1" t="s">
        <v>3126</v>
      </c>
      <c r="C1270" s="1" t="s">
        <v>1297</v>
      </c>
      <c r="D1270" s="1" t="s">
        <v>3479</v>
      </c>
      <c r="E1270" s="1" t="s">
        <v>1226</v>
      </c>
      <c r="F1270" s="1" t="s">
        <v>1299</v>
      </c>
      <c r="G1270" s="1" t="s">
        <v>103</v>
      </c>
      <c r="H1270" s="1" t="s">
        <v>437</v>
      </c>
      <c r="I1270" s="1">
        <v>2</v>
      </c>
      <c r="J1270" s="1">
        <v>2023</v>
      </c>
      <c r="K1270" s="1">
        <v>313366</v>
      </c>
      <c r="L1270" s="1">
        <v>0</v>
      </c>
      <c r="M1270" s="1">
        <f t="array" ref="M1270">SUMPRODUCT(MAX(ISNUMBER(SEARCH('Class Rules'!$B$6:$B$85,$E1270))*ISNUMBER(SEARCH('Class Rules'!$C$6:$C$85,$F1270))*'Class Rules'!$A$6:$A$85))</f>
        <v>0</v>
      </c>
      <c r="N1270" s="1" t="str">
        <f t="array" ref="N1270">IF($M1270=0,'Class Rules'!$D$3,INDEX('Class Rules'!$D$6:$D$85,MATCH($M1270,'Class Rules'!$A$6:$A$85,0)))</f>
        <v>Passenger LDV</v>
      </c>
      <c r="O1270" s="1" t="str">
        <f t="array" ref="O1270">IF(SUMPRODUCT(MAX(ISNUMBER(SEARCH(Fuel_Rules!$A$6:$A$30,$E1270))*ISNUMBER(SEARCH(Fuel_Rules!$B$6:$B$30,$F1270))*(Fuel_Rules!$A$6:$A$30&lt;&gt;"")))&gt;0,"Plug-in hybrid",IF($G1270="Diesel","Diesel","Gasoline"))</f>
        <v>Gasoline</v>
      </c>
    </row>
    <row r="1271" spans="1:15" ht="15" customHeight="1" x14ac:dyDescent="0.25">
      <c r="A1271" s="1">
        <v>2022</v>
      </c>
      <c r="B1271" s="1" t="s">
        <v>3126</v>
      </c>
      <c r="C1271" s="1" t="s">
        <v>1300</v>
      </c>
      <c r="D1271" s="1" t="s">
        <v>3480</v>
      </c>
      <c r="E1271" s="1" t="s">
        <v>1226</v>
      </c>
      <c r="F1271" s="1" t="s">
        <v>1302</v>
      </c>
      <c r="G1271" s="1" t="s">
        <v>103</v>
      </c>
      <c r="H1271" s="1" t="s">
        <v>437</v>
      </c>
      <c r="I1271" s="1">
        <v>1.5</v>
      </c>
      <c r="J1271" s="1">
        <v>2023</v>
      </c>
      <c r="K1271" s="1">
        <v>128933</v>
      </c>
      <c r="L1271" s="1">
        <v>0</v>
      </c>
      <c r="M1271" s="1">
        <f t="array" ref="M1271">SUMPRODUCT(MAX(ISNUMBER(SEARCH('Class Rules'!$B$6:$B$85,$E1271))*ISNUMBER(SEARCH('Class Rules'!$C$6:$C$85,$F1271))*'Class Rules'!$A$6:$A$85))</f>
        <v>0</v>
      </c>
      <c r="N1271" s="1" t="str">
        <f t="array" ref="N1271">IF($M1271=0,'Class Rules'!$D$3,INDEX('Class Rules'!$D$6:$D$85,MATCH($M1271,'Class Rules'!$A$6:$A$85,0)))</f>
        <v>Passenger LDV</v>
      </c>
      <c r="O1271" s="1" t="str">
        <f t="array" ref="O1271">IF(SUMPRODUCT(MAX(ISNUMBER(SEARCH(Fuel_Rules!$A$6:$A$30,$E1271))*ISNUMBER(SEARCH(Fuel_Rules!$B$6:$B$30,$F1271))*(Fuel_Rules!$A$6:$A$30&lt;&gt;"")))&gt;0,"Plug-in hybrid",IF($G1271="Diesel","Diesel","Gasoline"))</f>
        <v>Gasoline</v>
      </c>
    </row>
    <row r="1272" spans="1:15" ht="15" customHeight="1" x14ac:dyDescent="0.25">
      <c r="A1272" s="1">
        <v>2022</v>
      </c>
      <c r="B1272" s="1" t="s">
        <v>3126</v>
      </c>
      <c r="C1272" s="1" t="s">
        <v>1303</v>
      </c>
      <c r="D1272" s="1" t="s">
        <v>3481</v>
      </c>
      <c r="E1272" s="1" t="s">
        <v>1305</v>
      </c>
      <c r="F1272" s="1" t="s">
        <v>1306</v>
      </c>
      <c r="G1272" s="1" t="s">
        <v>105</v>
      </c>
      <c r="H1272" s="1" t="s">
        <v>298</v>
      </c>
      <c r="I1272" s="1">
        <v>2.5</v>
      </c>
      <c r="J1272" s="1">
        <v>2023</v>
      </c>
      <c r="K1272" s="1">
        <v>148820</v>
      </c>
      <c r="L1272" s="1">
        <v>0</v>
      </c>
      <c r="M1272" s="1">
        <f t="array" ref="M1272">SUMPRODUCT(MAX(ISNUMBER(SEARCH('Class Rules'!$B$6:$B$85,$E1272))*ISNUMBER(SEARCH('Class Rules'!$C$6:$C$85,$F1272))*'Class Rules'!$A$6:$A$85))</f>
        <v>33</v>
      </c>
      <c r="N1272" s="1" t="str">
        <f t="array" ref="N1272">IF($M1272=0,'Class Rules'!$D$3,INDEX('Class Rules'!$D$6:$D$85,MATCH($M1272,'Class Rules'!$A$6:$A$85,0)))</f>
        <v>Freight LDV</v>
      </c>
      <c r="O1272" s="1" t="str">
        <f t="array" ref="O1272">IF(SUMPRODUCT(MAX(ISNUMBER(SEARCH(Fuel_Rules!$A$6:$A$30,$E1272))*ISNUMBER(SEARCH(Fuel_Rules!$B$6:$B$30,$F1272))*(Fuel_Rules!$A$6:$A$30&lt;&gt;"")))&gt;0,"Plug-in hybrid",IF($G1272="Diesel","Diesel","Gasoline"))</f>
        <v>Diesel</v>
      </c>
    </row>
    <row r="1273" spans="1:15" ht="15" customHeight="1" x14ac:dyDescent="0.25">
      <c r="A1273" s="1">
        <v>2022</v>
      </c>
      <c r="B1273" s="1" t="s">
        <v>3126</v>
      </c>
      <c r="C1273" s="1" t="s">
        <v>1307</v>
      </c>
      <c r="D1273" s="1" t="s">
        <v>3482</v>
      </c>
      <c r="E1273" s="1" t="s">
        <v>1305</v>
      </c>
      <c r="F1273" s="1" t="s">
        <v>1309</v>
      </c>
      <c r="G1273" s="1" t="s">
        <v>103</v>
      </c>
      <c r="H1273" s="1" t="s">
        <v>437</v>
      </c>
      <c r="I1273" s="1">
        <v>3</v>
      </c>
      <c r="J1273" s="1">
        <v>2023</v>
      </c>
      <c r="K1273" s="1">
        <v>288959</v>
      </c>
      <c r="L1273" s="1">
        <v>0</v>
      </c>
      <c r="M1273" s="1">
        <f t="array" ref="M1273">SUMPRODUCT(MAX(ISNUMBER(SEARCH('Class Rules'!$B$6:$B$85,$E1273))*ISNUMBER(SEARCH('Class Rules'!$C$6:$C$85,$F1273))*'Class Rules'!$A$6:$A$85))</f>
        <v>0</v>
      </c>
      <c r="N1273" s="1" t="str">
        <f t="array" ref="N1273">IF($M1273=0,'Class Rules'!$D$3,INDEX('Class Rules'!$D$6:$D$85,MATCH($M1273,'Class Rules'!$A$6:$A$85,0)))</f>
        <v>Passenger LDV</v>
      </c>
      <c r="O1273" s="1" t="str">
        <f t="array" ref="O1273">IF(SUMPRODUCT(MAX(ISNUMBER(SEARCH(Fuel_Rules!$A$6:$A$30,$E1273))*ISNUMBER(SEARCH(Fuel_Rules!$B$6:$B$30,$F1273))*(Fuel_Rules!$A$6:$A$30&lt;&gt;"")))&gt;0,"Plug-in hybrid",IF($G1273="Diesel","Diesel","Gasoline"))</f>
        <v>Gasoline</v>
      </c>
    </row>
    <row r="1274" spans="1:15" ht="15" customHeight="1" x14ac:dyDescent="0.25">
      <c r="A1274" s="1">
        <v>2022</v>
      </c>
      <c r="B1274" s="1" t="s">
        <v>3126</v>
      </c>
      <c r="C1274" s="1" t="s">
        <v>1310</v>
      </c>
      <c r="D1274" s="1" t="s">
        <v>3483</v>
      </c>
      <c r="E1274" s="1" t="s">
        <v>1305</v>
      </c>
      <c r="F1274" s="1" t="s">
        <v>1312</v>
      </c>
      <c r="G1274" s="1" t="s">
        <v>103</v>
      </c>
      <c r="H1274" s="1" t="s">
        <v>437</v>
      </c>
      <c r="I1274" s="1">
        <v>1.6</v>
      </c>
      <c r="J1274" s="1">
        <v>2023</v>
      </c>
      <c r="K1274" s="1">
        <v>199445</v>
      </c>
      <c r="L1274" s="1">
        <v>0</v>
      </c>
      <c r="M1274" s="1">
        <f t="array" ref="M1274">SUMPRODUCT(MAX(ISNUMBER(SEARCH('Class Rules'!$B$6:$B$85,$E1274))*ISNUMBER(SEARCH('Class Rules'!$C$6:$C$85,$F1274))*'Class Rules'!$A$6:$A$85))</f>
        <v>0</v>
      </c>
      <c r="N1274" s="1" t="str">
        <f t="array" ref="N1274">IF($M1274=0,'Class Rules'!$D$3,INDEX('Class Rules'!$D$6:$D$85,MATCH($M1274,'Class Rules'!$A$6:$A$85,0)))</f>
        <v>Passenger LDV</v>
      </c>
      <c r="O1274" s="1" t="str">
        <f t="array" ref="O1274">IF(SUMPRODUCT(MAX(ISNUMBER(SEARCH(Fuel_Rules!$A$6:$A$30,$E1274))*ISNUMBER(SEARCH(Fuel_Rules!$B$6:$B$30,$F1274))*(Fuel_Rules!$A$6:$A$30&lt;&gt;"")))&gt;0,"Plug-in hybrid",IF($G1274="Diesel","Diesel","Gasoline"))</f>
        <v>Gasoline</v>
      </c>
    </row>
    <row r="1275" spans="1:15" ht="15" customHeight="1" x14ac:dyDescent="0.25">
      <c r="A1275" s="1">
        <v>2022</v>
      </c>
      <c r="B1275" s="1" t="s">
        <v>3126</v>
      </c>
      <c r="C1275" s="1" t="s">
        <v>1313</v>
      </c>
      <c r="D1275" s="1" t="s">
        <v>3484</v>
      </c>
      <c r="E1275" s="1" t="s">
        <v>1305</v>
      </c>
      <c r="F1275" s="1" t="s">
        <v>1315</v>
      </c>
      <c r="G1275" s="1" t="s">
        <v>103</v>
      </c>
      <c r="H1275" s="1" t="s">
        <v>298</v>
      </c>
      <c r="I1275" s="1">
        <v>1.6</v>
      </c>
      <c r="J1275" s="1">
        <v>2023</v>
      </c>
      <c r="K1275" s="1">
        <v>95771</v>
      </c>
      <c r="L1275" s="1">
        <v>0</v>
      </c>
      <c r="M1275" s="1">
        <f t="array" ref="M1275">SUMPRODUCT(MAX(ISNUMBER(SEARCH('Class Rules'!$B$6:$B$85,$E1275))*ISNUMBER(SEARCH('Class Rules'!$C$6:$C$85,$F1275))*'Class Rules'!$A$6:$A$85))</f>
        <v>0</v>
      </c>
      <c r="N1275" s="1" t="str">
        <f t="array" ref="N1275">IF($M1275=0,'Class Rules'!$D$3,INDEX('Class Rules'!$D$6:$D$85,MATCH($M1275,'Class Rules'!$A$6:$A$85,0)))</f>
        <v>Passenger LDV</v>
      </c>
      <c r="O1275" s="1" t="str">
        <f t="array" ref="O1275">IF(SUMPRODUCT(MAX(ISNUMBER(SEARCH(Fuel_Rules!$A$6:$A$30,$E1275))*ISNUMBER(SEARCH(Fuel_Rules!$B$6:$B$30,$F1275))*(Fuel_Rules!$A$6:$A$30&lt;&gt;"")))&gt;0,"Plug-in hybrid",IF($G1275="Diesel","Diesel","Gasoline"))</f>
        <v>Gasoline</v>
      </c>
    </row>
    <row r="1276" spans="1:15" ht="15" customHeight="1" x14ac:dyDescent="0.25">
      <c r="A1276" s="1">
        <v>2022</v>
      </c>
      <c r="B1276" s="1" t="s">
        <v>3126</v>
      </c>
      <c r="C1276" s="1" t="s">
        <v>1316</v>
      </c>
      <c r="D1276" s="1" t="s">
        <v>3485</v>
      </c>
      <c r="E1276" s="1" t="s">
        <v>1305</v>
      </c>
      <c r="F1276" s="1" t="s">
        <v>1318</v>
      </c>
      <c r="G1276" s="1" t="s">
        <v>103</v>
      </c>
      <c r="H1276" s="1" t="s">
        <v>437</v>
      </c>
      <c r="I1276" s="1">
        <v>2</v>
      </c>
      <c r="J1276" s="1">
        <v>2023</v>
      </c>
      <c r="K1276" s="1">
        <v>123478</v>
      </c>
      <c r="L1276" s="1">
        <v>0</v>
      </c>
      <c r="M1276" s="1">
        <f t="array" ref="M1276">SUMPRODUCT(MAX(ISNUMBER(SEARCH('Class Rules'!$B$6:$B$85,$E1276))*ISNUMBER(SEARCH('Class Rules'!$C$6:$C$85,$F1276))*'Class Rules'!$A$6:$A$85))</f>
        <v>0</v>
      </c>
      <c r="N1276" s="1" t="str">
        <f t="array" ref="N1276">IF($M1276=0,'Class Rules'!$D$3,INDEX('Class Rules'!$D$6:$D$85,MATCH($M1276,'Class Rules'!$A$6:$A$85,0)))</f>
        <v>Passenger LDV</v>
      </c>
      <c r="O1276" s="1" t="str">
        <f t="array" ref="O1276">IF(SUMPRODUCT(MAX(ISNUMBER(SEARCH(Fuel_Rules!$A$6:$A$30,$E1276))*ISNUMBER(SEARCH(Fuel_Rules!$B$6:$B$30,$F1276))*(Fuel_Rules!$A$6:$A$30&lt;&gt;"")))&gt;0,"Plug-in hybrid",IF($G1276="Diesel","Diesel","Gasoline"))</f>
        <v>Gasoline</v>
      </c>
    </row>
    <row r="1277" spans="1:15" ht="15" customHeight="1" x14ac:dyDescent="0.25">
      <c r="A1277" s="1">
        <v>2022</v>
      </c>
      <c r="B1277" s="1" t="s">
        <v>3126</v>
      </c>
      <c r="C1277" s="1" t="s">
        <v>1319</v>
      </c>
      <c r="D1277" s="1" t="s">
        <v>3486</v>
      </c>
      <c r="E1277" s="1" t="s">
        <v>1305</v>
      </c>
      <c r="F1277" s="1" t="s">
        <v>1321</v>
      </c>
      <c r="G1277" s="1" t="s">
        <v>103</v>
      </c>
      <c r="H1277" s="1" t="s">
        <v>437</v>
      </c>
      <c r="I1277" s="1">
        <v>2</v>
      </c>
      <c r="J1277" s="1">
        <v>2023</v>
      </c>
      <c r="K1277" s="1">
        <v>152695</v>
      </c>
      <c r="L1277" s="1">
        <v>0</v>
      </c>
      <c r="M1277" s="1">
        <f t="array" ref="M1277">SUMPRODUCT(MAX(ISNUMBER(SEARCH('Class Rules'!$B$6:$B$85,$E1277))*ISNUMBER(SEARCH('Class Rules'!$C$6:$C$85,$F1277))*'Class Rules'!$A$6:$A$85))</f>
        <v>0</v>
      </c>
      <c r="N1277" s="1" t="str">
        <f t="array" ref="N1277">IF($M1277=0,'Class Rules'!$D$3,INDEX('Class Rules'!$D$6:$D$85,MATCH($M1277,'Class Rules'!$A$6:$A$85,0)))</f>
        <v>Passenger LDV</v>
      </c>
      <c r="O1277" s="1" t="str">
        <f t="array" ref="O1277">IF(SUMPRODUCT(MAX(ISNUMBER(SEARCH(Fuel_Rules!$A$6:$A$30,$E1277))*ISNUMBER(SEARCH(Fuel_Rules!$B$6:$B$30,$F1277))*(Fuel_Rules!$A$6:$A$30&lt;&gt;"")))&gt;0,"Plug-in hybrid",IF($G1277="Diesel","Diesel","Gasoline"))</f>
        <v>Gasoline</v>
      </c>
    </row>
    <row r="1278" spans="1:15" ht="15" customHeight="1" x14ac:dyDescent="0.25">
      <c r="A1278" s="1">
        <v>2022</v>
      </c>
      <c r="B1278" s="1" t="s">
        <v>3126</v>
      </c>
      <c r="C1278" s="1" t="s">
        <v>1322</v>
      </c>
      <c r="D1278" s="1" t="s">
        <v>3487</v>
      </c>
      <c r="E1278" s="1" t="s">
        <v>1305</v>
      </c>
      <c r="F1278" s="1" t="s">
        <v>1324</v>
      </c>
      <c r="G1278" s="1" t="s">
        <v>103</v>
      </c>
      <c r="H1278" s="1" t="s">
        <v>437</v>
      </c>
      <c r="I1278" s="1">
        <v>1.6</v>
      </c>
      <c r="J1278" s="1">
        <v>2023</v>
      </c>
      <c r="K1278" s="1">
        <v>221445</v>
      </c>
      <c r="L1278" s="1">
        <v>0</v>
      </c>
      <c r="M1278" s="1">
        <f t="array" ref="M1278">SUMPRODUCT(MAX(ISNUMBER(SEARCH('Class Rules'!$B$6:$B$85,$E1278))*ISNUMBER(SEARCH('Class Rules'!$C$6:$C$85,$F1278))*'Class Rules'!$A$6:$A$85))</f>
        <v>0</v>
      </c>
      <c r="N1278" s="1" t="str">
        <f t="array" ref="N1278">IF($M1278=0,'Class Rules'!$D$3,INDEX('Class Rules'!$D$6:$D$85,MATCH($M1278,'Class Rules'!$A$6:$A$85,0)))</f>
        <v>Passenger LDV</v>
      </c>
      <c r="O1278" s="1" t="str">
        <f t="array" ref="O1278">IF(SUMPRODUCT(MAX(ISNUMBER(SEARCH(Fuel_Rules!$A$6:$A$30,$E1278))*ISNUMBER(SEARCH(Fuel_Rules!$B$6:$B$30,$F1278))*(Fuel_Rules!$A$6:$A$30&lt;&gt;"")))&gt;0,"Plug-in hybrid",IF($G1278="Diesel","Diesel","Gasoline"))</f>
        <v>Gasoline</v>
      </c>
    </row>
    <row r="1279" spans="1:15" ht="15" customHeight="1" x14ac:dyDescent="0.25">
      <c r="A1279" s="1">
        <v>2022</v>
      </c>
      <c r="B1279" s="1" t="s">
        <v>3126</v>
      </c>
      <c r="C1279" s="1" t="s">
        <v>1325</v>
      </c>
      <c r="D1279" s="1" t="s">
        <v>3488</v>
      </c>
      <c r="E1279" s="1" t="s">
        <v>1305</v>
      </c>
      <c r="F1279" s="1" t="s">
        <v>1327</v>
      </c>
      <c r="G1279" s="1" t="s">
        <v>103</v>
      </c>
      <c r="H1279" s="1" t="s">
        <v>437</v>
      </c>
      <c r="I1279" s="1">
        <v>1.6</v>
      </c>
      <c r="J1279" s="1">
        <v>2023</v>
      </c>
      <c r="K1279" s="1">
        <v>108067</v>
      </c>
      <c r="L1279" s="1">
        <v>0</v>
      </c>
      <c r="M1279" s="1">
        <f t="array" ref="M1279">SUMPRODUCT(MAX(ISNUMBER(SEARCH('Class Rules'!$B$6:$B$85,$E1279))*ISNUMBER(SEARCH('Class Rules'!$C$6:$C$85,$F1279))*'Class Rules'!$A$6:$A$85))</f>
        <v>0</v>
      </c>
      <c r="N1279" s="1" t="str">
        <f t="array" ref="N1279">IF($M1279=0,'Class Rules'!$D$3,INDEX('Class Rules'!$D$6:$D$85,MATCH($M1279,'Class Rules'!$A$6:$A$85,0)))</f>
        <v>Passenger LDV</v>
      </c>
      <c r="O1279" s="1" t="str">
        <f t="array" ref="O1279">IF(SUMPRODUCT(MAX(ISNUMBER(SEARCH(Fuel_Rules!$A$6:$A$30,$E1279))*ISNUMBER(SEARCH(Fuel_Rules!$B$6:$B$30,$F1279))*(Fuel_Rules!$A$6:$A$30&lt;&gt;"")))&gt;0,"Plug-in hybrid",IF($G1279="Diesel","Diesel","Gasoline"))</f>
        <v>Gasoline</v>
      </c>
    </row>
    <row r="1280" spans="1:15" ht="15" customHeight="1" x14ac:dyDescent="0.25">
      <c r="A1280" s="1">
        <v>2022</v>
      </c>
      <c r="B1280" s="1" t="s">
        <v>3126</v>
      </c>
      <c r="C1280" s="1" t="s">
        <v>1328</v>
      </c>
      <c r="D1280" s="1" t="s">
        <v>3489</v>
      </c>
      <c r="E1280" s="1" t="s">
        <v>1305</v>
      </c>
      <c r="F1280" s="1" t="s">
        <v>1330</v>
      </c>
      <c r="G1280" s="1" t="s">
        <v>103</v>
      </c>
      <c r="H1280" s="1" t="s">
        <v>298</v>
      </c>
      <c r="I1280" s="1">
        <v>1</v>
      </c>
      <c r="J1280" s="1">
        <v>2023</v>
      </c>
      <c r="K1280" s="1">
        <v>77856</v>
      </c>
      <c r="L1280" s="1">
        <v>0</v>
      </c>
      <c r="M1280" s="1">
        <f t="array" ref="M1280">SUMPRODUCT(MAX(ISNUMBER(SEARCH('Class Rules'!$B$6:$B$85,$E1280))*ISNUMBER(SEARCH('Class Rules'!$C$6:$C$85,$F1280))*'Class Rules'!$A$6:$A$85))</f>
        <v>0</v>
      </c>
      <c r="N1280" s="1" t="str">
        <f t="array" ref="N1280">IF($M1280=0,'Class Rules'!$D$3,INDEX('Class Rules'!$D$6:$D$85,MATCH($M1280,'Class Rules'!$A$6:$A$85,0)))</f>
        <v>Passenger LDV</v>
      </c>
      <c r="O1280" s="1" t="str">
        <f t="array" ref="O1280">IF(SUMPRODUCT(MAX(ISNUMBER(SEARCH(Fuel_Rules!$A$6:$A$30,$E1280))*ISNUMBER(SEARCH(Fuel_Rules!$B$6:$B$30,$F1280))*(Fuel_Rules!$A$6:$A$30&lt;&gt;"")))&gt;0,"Plug-in hybrid",IF($G1280="Diesel","Diesel","Gasoline"))</f>
        <v>Gasoline</v>
      </c>
    </row>
    <row r="1281" spans="1:15" ht="15" customHeight="1" x14ac:dyDescent="0.25">
      <c r="A1281" s="1">
        <v>2022</v>
      </c>
      <c r="B1281" s="1" t="s">
        <v>3126</v>
      </c>
      <c r="C1281" s="1" t="s">
        <v>1331</v>
      </c>
      <c r="D1281" s="1" t="s">
        <v>3490</v>
      </c>
      <c r="E1281" s="1" t="s">
        <v>1305</v>
      </c>
      <c r="F1281" s="1" t="s">
        <v>1333</v>
      </c>
      <c r="G1281" s="1" t="s">
        <v>103</v>
      </c>
      <c r="H1281" s="1" t="s">
        <v>298</v>
      </c>
      <c r="I1281" s="1">
        <v>1</v>
      </c>
      <c r="J1281" s="1">
        <v>2023</v>
      </c>
      <c r="K1281" s="1">
        <v>69976</v>
      </c>
      <c r="L1281" s="1">
        <v>0</v>
      </c>
      <c r="M1281" s="1">
        <f t="array" ref="M1281">SUMPRODUCT(MAX(ISNUMBER(SEARCH('Class Rules'!$B$6:$B$85,$E1281))*ISNUMBER(SEARCH('Class Rules'!$C$6:$C$85,$F1281))*'Class Rules'!$A$6:$A$85))</f>
        <v>0</v>
      </c>
      <c r="N1281" s="1" t="str">
        <f t="array" ref="N1281">IF($M1281=0,'Class Rules'!$D$3,INDEX('Class Rules'!$D$6:$D$85,MATCH($M1281,'Class Rules'!$A$6:$A$85,0)))</f>
        <v>Passenger LDV</v>
      </c>
      <c r="O1281" s="1" t="str">
        <f t="array" ref="O1281">IF(SUMPRODUCT(MAX(ISNUMBER(SEARCH(Fuel_Rules!$A$6:$A$30,$E1281))*ISNUMBER(SEARCH(Fuel_Rules!$B$6:$B$30,$F1281))*(Fuel_Rules!$A$6:$A$30&lt;&gt;"")))&gt;0,"Plug-in hybrid",IF($G1281="Diesel","Diesel","Gasoline"))</f>
        <v>Gasoline</v>
      </c>
    </row>
    <row r="1282" spans="1:15" ht="15" customHeight="1" x14ac:dyDescent="0.25">
      <c r="A1282" s="1">
        <v>2022</v>
      </c>
      <c r="B1282" s="1" t="s">
        <v>3126</v>
      </c>
      <c r="C1282" s="1" t="s">
        <v>1334</v>
      </c>
      <c r="D1282" s="1" t="s">
        <v>3491</v>
      </c>
      <c r="E1282" s="1" t="s">
        <v>1305</v>
      </c>
      <c r="F1282" s="1" t="s">
        <v>1336</v>
      </c>
      <c r="G1282" s="1" t="s">
        <v>103</v>
      </c>
      <c r="H1282" s="1" t="s">
        <v>437</v>
      </c>
      <c r="I1282" s="1">
        <v>1.6</v>
      </c>
      <c r="J1282" s="1">
        <v>2023</v>
      </c>
      <c r="K1282" s="1">
        <v>84400</v>
      </c>
      <c r="L1282" s="1">
        <v>0</v>
      </c>
      <c r="M1282" s="1">
        <f t="array" ref="M1282">SUMPRODUCT(MAX(ISNUMBER(SEARCH('Class Rules'!$B$6:$B$85,$E1282))*ISNUMBER(SEARCH('Class Rules'!$C$6:$C$85,$F1282))*'Class Rules'!$A$6:$A$85))</f>
        <v>0</v>
      </c>
      <c r="N1282" s="1" t="str">
        <f t="array" ref="N1282">IF($M1282=0,'Class Rules'!$D$3,INDEX('Class Rules'!$D$6:$D$85,MATCH($M1282,'Class Rules'!$A$6:$A$85,0)))</f>
        <v>Passenger LDV</v>
      </c>
      <c r="O1282" s="1" t="str">
        <f t="array" ref="O1282">IF(SUMPRODUCT(MAX(ISNUMBER(SEARCH(Fuel_Rules!$A$6:$A$30,$E1282))*ISNUMBER(SEARCH(Fuel_Rules!$B$6:$B$30,$F1282))*(Fuel_Rules!$A$6:$A$30&lt;&gt;"")))&gt;0,"Plug-in hybrid",IF($G1282="Diesel","Diesel","Gasoline"))</f>
        <v>Gasoline</v>
      </c>
    </row>
    <row r="1283" spans="1:15" ht="15" customHeight="1" x14ac:dyDescent="0.25">
      <c r="A1283" s="1">
        <v>2022</v>
      </c>
      <c r="B1283" s="1" t="s">
        <v>3126</v>
      </c>
      <c r="C1283" s="1" t="s">
        <v>1337</v>
      </c>
      <c r="D1283" s="1" t="s">
        <v>3492</v>
      </c>
      <c r="E1283" s="1" t="s">
        <v>1305</v>
      </c>
      <c r="F1283" s="1" t="s">
        <v>1339</v>
      </c>
      <c r="G1283" s="1" t="s">
        <v>103</v>
      </c>
      <c r="H1283" s="1" t="s">
        <v>298</v>
      </c>
      <c r="I1283" s="1">
        <v>1</v>
      </c>
      <c r="J1283" s="1">
        <v>2023</v>
      </c>
      <c r="K1283" s="1">
        <v>73096</v>
      </c>
      <c r="L1283" s="1">
        <v>0</v>
      </c>
      <c r="M1283" s="1">
        <f t="array" ref="M1283">SUMPRODUCT(MAX(ISNUMBER(SEARCH('Class Rules'!$B$6:$B$85,$E1283))*ISNUMBER(SEARCH('Class Rules'!$C$6:$C$85,$F1283))*'Class Rules'!$A$6:$A$85))</f>
        <v>0</v>
      </c>
      <c r="N1283" s="1" t="str">
        <f t="array" ref="N1283">IF($M1283=0,'Class Rules'!$D$3,INDEX('Class Rules'!$D$6:$D$85,MATCH($M1283,'Class Rules'!$A$6:$A$85,0)))</f>
        <v>Passenger LDV</v>
      </c>
      <c r="O1283" s="1" t="str">
        <f t="array" ref="O1283">IF(SUMPRODUCT(MAX(ISNUMBER(SEARCH(Fuel_Rules!$A$6:$A$30,$E1283))*ISNUMBER(SEARCH(Fuel_Rules!$B$6:$B$30,$F1283))*(Fuel_Rules!$A$6:$A$30&lt;&gt;"")))&gt;0,"Plug-in hybrid",IF($G1283="Diesel","Diesel","Gasoline"))</f>
        <v>Gasoline</v>
      </c>
    </row>
    <row r="1284" spans="1:15" ht="15" customHeight="1" x14ac:dyDescent="0.25">
      <c r="A1284" s="1">
        <v>2022</v>
      </c>
      <c r="B1284" s="1" t="s">
        <v>3126</v>
      </c>
      <c r="C1284" s="1" t="s">
        <v>1340</v>
      </c>
      <c r="D1284" s="1" t="s">
        <v>3493</v>
      </c>
      <c r="E1284" s="1" t="s">
        <v>1305</v>
      </c>
      <c r="F1284" s="1" t="s">
        <v>1342</v>
      </c>
      <c r="G1284" s="1" t="s">
        <v>103</v>
      </c>
      <c r="H1284" s="1" t="s">
        <v>298</v>
      </c>
      <c r="I1284" s="1">
        <v>1.6</v>
      </c>
      <c r="J1284" s="1">
        <v>2023</v>
      </c>
      <c r="K1284" s="1">
        <v>78477</v>
      </c>
      <c r="L1284" s="1">
        <v>0</v>
      </c>
      <c r="M1284" s="1">
        <f t="array" ref="M1284">SUMPRODUCT(MAX(ISNUMBER(SEARCH('Class Rules'!$B$6:$B$85,$E1284))*ISNUMBER(SEARCH('Class Rules'!$C$6:$C$85,$F1284))*'Class Rules'!$A$6:$A$85))</f>
        <v>0</v>
      </c>
      <c r="N1284" s="1" t="str">
        <f t="array" ref="N1284">IF($M1284=0,'Class Rules'!$D$3,INDEX('Class Rules'!$D$6:$D$85,MATCH($M1284,'Class Rules'!$A$6:$A$85,0)))</f>
        <v>Passenger LDV</v>
      </c>
      <c r="O1284" s="1" t="str">
        <f t="array" ref="O1284">IF(SUMPRODUCT(MAX(ISNUMBER(SEARCH(Fuel_Rules!$A$6:$A$30,$E1284))*ISNUMBER(SEARCH(Fuel_Rules!$B$6:$B$30,$F1284))*(Fuel_Rules!$A$6:$A$30&lt;&gt;"")))&gt;0,"Plug-in hybrid",IF($G1284="Diesel","Diesel","Gasoline"))</f>
        <v>Gasoline</v>
      </c>
    </row>
    <row r="1285" spans="1:15" ht="15" customHeight="1" x14ac:dyDescent="0.25">
      <c r="A1285" s="1">
        <v>2022</v>
      </c>
      <c r="B1285" s="1" t="s">
        <v>3126</v>
      </c>
      <c r="C1285" s="1" t="s">
        <v>1343</v>
      </c>
      <c r="D1285" s="1" t="s">
        <v>3494</v>
      </c>
      <c r="E1285" s="1" t="s">
        <v>1305</v>
      </c>
      <c r="F1285" s="1" t="s">
        <v>1345</v>
      </c>
      <c r="G1285" s="1" t="s">
        <v>103</v>
      </c>
      <c r="H1285" s="1" t="s">
        <v>437</v>
      </c>
      <c r="I1285" s="1">
        <v>1</v>
      </c>
      <c r="J1285" s="1">
        <v>2023</v>
      </c>
      <c r="K1285" s="1">
        <v>89648</v>
      </c>
      <c r="L1285" s="1">
        <v>0</v>
      </c>
      <c r="M1285" s="1">
        <f t="array" ref="M1285">SUMPRODUCT(MAX(ISNUMBER(SEARCH('Class Rules'!$B$6:$B$85,$E1285))*ISNUMBER(SEARCH('Class Rules'!$C$6:$C$85,$F1285))*'Class Rules'!$A$6:$A$85))</f>
        <v>0</v>
      </c>
      <c r="N1285" s="1" t="str">
        <f t="array" ref="N1285">IF($M1285=0,'Class Rules'!$D$3,INDEX('Class Rules'!$D$6:$D$85,MATCH($M1285,'Class Rules'!$A$6:$A$85,0)))</f>
        <v>Passenger LDV</v>
      </c>
      <c r="O1285" s="1" t="str">
        <f t="array" ref="O1285">IF(SUMPRODUCT(MAX(ISNUMBER(SEARCH(Fuel_Rules!$A$6:$A$30,$E1285))*ISNUMBER(SEARCH(Fuel_Rules!$B$6:$B$30,$F1285))*(Fuel_Rules!$A$6:$A$30&lt;&gt;"")))&gt;0,"Plug-in hybrid",IF($G1285="Diesel","Diesel","Gasoline"))</f>
        <v>Gasoline</v>
      </c>
    </row>
    <row r="1286" spans="1:15" ht="15" customHeight="1" x14ac:dyDescent="0.25">
      <c r="A1286" s="1">
        <v>2022</v>
      </c>
      <c r="B1286" s="1" t="s">
        <v>3126</v>
      </c>
      <c r="C1286" s="1" t="s">
        <v>1346</v>
      </c>
      <c r="D1286" s="1" t="s">
        <v>3495</v>
      </c>
      <c r="E1286" s="1" t="s">
        <v>1305</v>
      </c>
      <c r="F1286" s="1" t="s">
        <v>1348</v>
      </c>
      <c r="G1286" s="1" t="s">
        <v>103</v>
      </c>
      <c r="H1286" s="1" t="s">
        <v>437</v>
      </c>
      <c r="I1286" s="1">
        <v>1</v>
      </c>
      <c r="J1286" s="1">
        <v>2023</v>
      </c>
      <c r="K1286" s="1">
        <v>93967</v>
      </c>
      <c r="L1286" s="1">
        <v>0</v>
      </c>
      <c r="M1286" s="1">
        <f t="array" ref="M1286">SUMPRODUCT(MAX(ISNUMBER(SEARCH('Class Rules'!$B$6:$B$85,$E1286))*ISNUMBER(SEARCH('Class Rules'!$C$6:$C$85,$F1286))*'Class Rules'!$A$6:$A$85))</f>
        <v>0</v>
      </c>
      <c r="N1286" s="1" t="str">
        <f t="array" ref="N1286">IF($M1286=0,'Class Rules'!$D$3,INDEX('Class Rules'!$D$6:$D$85,MATCH($M1286,'Class Rules'!$A$6:$A$85,0)))</f>
        <v>Passenger LDV</v>
      </c>
      <c r="O1286" s="1" t="str">
        <f t="array" ref="O1286">IF(SUMPRODUCT(MAX(ISNUMBER(SEARCH(Fuel_Rules!$A$6:$A$30,$E1286))*ISNUMBER(SEARCH(Fuel_Rules!$B$6:$B$30,$F1286))*(Fuel_Rules!$A$6:$A$30&lt;&gt;"")))&gt;0,"Plug-in hybrid",IF($G1286="Diesel","Diesel","Gasoline"))</f>
        <v>Gasoline</v>
      </c>
    </row>
    <row r="1287" spans="1:15" ht="15" customHeight="1" x14ac:dyDescent="0.25">
      <c r="A1287" s="1">
        <v>2022</v>
      </c>
      <c r="B1287" s="1" t="s">
        <v>3126</v>
      </c>
      <c r="C1287" s="1" t="s">
        <v>1349</v>
      </c>
      <c r="D1287" s="1" t="s">
        <v>3496</v>
      </c>
      <c r="E1287" s="1" t="s">
        <v>1305</v>
      </c>
      <c r="F1287" s="1" t="s">
        <v>1351</v>
      </c>
      <c r="G1287" s="1" t="s">
        <v>103</v>
      </c>
      <c r="H1287" s="1" t="s">
        <v>437</v>
      </c>
      <c r="I1287" s="1">
        <v>1</v>
      </c>
      <c r="J1287" s="1">
        <v>2023</v>
      </c>
      <c r="K1287" s="1">
        <v>94706</v>
      </c>
      <c r="L1287" s="1">
        <v>0</v>
      </c>
      <c r="M1287" s="1">
        <f t="array" ref="M1287">SUMPRODUCT(MAX(ISNUMBER(SEARCH('Class Rules'!$B$6:$B$85,$E1287))*ISNUMBER(SEARCH('Class Rules'!$C$6:$C$85,$F1287))*'Class Rules'!$A$6:$A$85))</f>
        <v>0</v>
      </c>
      <c r="N1287" s="1" t="str">
        <f t="array" ref="N1287">IF($M1287=0,'Class Rules'!$D$3,INDEX('Class Rules'!$D$6:$D$85,MATCH($M1287,'Class Rules'!$A$6:$A$85,0)))</f>
        <v>Passenger LDV</v>
      </c>
      <c r="O1287" s="1" t="str">
        <f t="array" ref="O1287">IF(SUMPRODUCT(MAX(ISNUMBER(SEARCH(Fuel_Rules!$A$6:$A$30,$E1287))*ISNUMBER(SEARCH(Fuel_Rules!$B$6:$B$30,$F1287))*(Fuel_Rules!$A$6:$A$30&lt;&gt;"")))&gt;0,"Plug-in hybrid",IF($G1287="Diesel","Diesel","Gasoline"))</f>
        <v>Gasoline</v>
      </c>
    </row>
    <row r="1288" spans="1:15" ht="15" customHeight="1" x14ac:dyDescent="0.25">
      <c r="A1288" s="1">
        <v>2022</v>
      </c>
      <c r="B1288" s="1" t="s">
        <v>3126</v>
      </c>
      <c r="C1288" s="1" t="s">
        <v>1352</v>
      </c>
      <c r="D1288" s="1" t="s">
        <v>3497</v>
      </c>
      <c r="E1288" s="1" t="s">
        <v>1305</v>
      </c>
      <c r="F1288" s="1" t="s">
        <v>1354</v>
      </c>
      <c r="G1288" s="1" t="s">
        <v>103</v>
      </c>
      <c r="H1288" s="1" t="s">
        <v>437</v>
      </c>
      <c r="I1288" s="1">
        <v>1.6</v>
      </c>
      <c r="J1288" s="1">
        <v>2023</v>
      </c>
      <c r="K1288" s="1">
        <v>88315</v>
      </c>
      <c r="L1288" s="1">
        <v>0</v>
      </c>
      <c r="M1288" s="1">
        <f t="array" ref="M1288">SUMPRODUCT(MAX(ISNUMBER(SEARCH('Class Rules'!$B$6:$B$85,$E1288))*ISNUMBER(SEARCH('Class Rules'!$C$6:$C$85,$F1288))*'Class Rules'!$A$6:$A$85))</f>
        <v>0</v>
      </c>
      <c r="N1288" s="1" t="str">
        <f t="array" ref="N1288">IF($M1288=0,'Class Rules'!$D$3,INDEX('Class Rules'!$D$6:$D$85,MATCH($M1288,'Class Rules'!$A$6:$A$85,0)))</f>
        <v>Passenger LDV</v>
      </c>
      <c r="O1288" s="1" t="str">
        <f t="array" ref="O1288">IF(SUMPRODUCT(MAX(ISNUMBER(SEARCH(Fuel_Rules!$A$6:$A$30,$E1288))*ISNUMBER(SEARCH(Fuel_Rules!$B$6:$B$30,$F1288))*(Fuel_Rules!$A$6:$A$30&lt;&gt;"")))&gt;0,"Plug-in hybrid",IF($G1288="Diesel","Diesel","Gasoline"))</f>
        <v>Gasoline</v>
      </c>
    </row>
    <row r="1289" spans="1:15" ht="15" customHeight="1" x14ac:dyDescent="0.25">
      <c r="A1289" s="1">
        <v>2022</v>
      </c>
      <c r="B1289" s="1" t="s">
        <v>3126</v>
      </c>
      <c r="C1289" s="1" t="s">
        <v>1355</v>
      </c>
      <c r="D1289" s="1" t="s">
        <v>3498</v>
      </c>
      <c r="E1289" s="1" t="s">
        <v>1305</v>
      </c>
      <c r="F1289" s="1" t="s">
        <v>1357</v>
      </c>
      <c r="G1289" s="1" t="s">
        <v>103</v>
      </c>
      <c r="H1289" s="1" t="s">
        <v>298</v>
      </c>
      <c r="I1289" s="1">
        <v>1</v>
      </c>
      <c r="J1289" s="1">
        <v>2023</v>
      </c>
      <c r="K1289" s="1">
        <v>77976</v>
      </c>
      <c r="L1289" s="1">
        <v>0</v>
      </c>
      <c r="M1289" s="1">
        <f t="array" ref="M1289">SUMPRODUCT(MAX(ISNUMBER(SEARCH('Class Rules'!$B$6:$B$85,$E1289))*ISNUMBER(SEARCH('Class Rules'!$C$6:$C$85,$F1289))*'Class Rules'!$A$6:$A$85))</f>
        <v>0</v>
      </c>
      <c r="N1289" s="1" t="str">
        <f t="array" ref="N1289">IF($M1289=0,'Class Rules'!$D$3,INDEX('Class Rules'!$D$6:$D$85,MATCH($M1289,'Class Rules'!$A$6:$A$85,0)))</f>
        <v>Passenger LDV</v>
      </c>
      <c r="O1289" s="1" t="str">
        <f t="array" ref="O1289">IF(SUMPRODUCT(MAX(ISNUMBER(SEARCH(Fuel_Rules!$A$6:$A$30,$E1289))*ISNUMBER(SEARCH(Fuel_Rules!$B$6:$B$30,$F1289))*(Fuel_Rules!$A$6:$A$30&lt;&gt;"")))&gt;0,"Plug-in hybrid",IF($G1289="Diesel","Diesel","Gasoline"))</f>
        <v>Gasoline</v>
      </c>
    </row>
    <row r="1290" spans="1:15" ht="15" customHeight="1" x14ac:dyDescent="0.25">
      <c r="A1290" s="1">
        <v>2022</v>
      </c>
      <c r="B1290" s="1" t="s">
        <v>3126</v>
      </c>
      <c r="C1290" s="1" t="s">
        <v>1358</v>
      </c>
      <c r="D1290" s="1" t="s">
        <v>3499</v>
      </c>
      <c r="E1290" s="1" t="s">
        <v>1305</v>
      </c>
      <c r="F1290" s="1" t="s">
        <v>1360</v>
      </c>
      <c r="G1290" s="1" t="s">
        <v>103</v>
      </c>
      <c r="H1290" s="1" t="s">
        <v>437</v>
      </c>
      <c r="I1290" s="1">
        <v>3.5</v>
      </c>
      <c r="J1290" s="1">
        <v>2023</v>
      </c>
      <c r="K1290" s="1">
        <v>319782</v>
      </c>
      <c r="L1290" s="1">
        <v>0</v>
      </c>
      <c r="M1290" s="1">
        <f t="array" ref="M1290">SUMPRODUCT(MAX(ISNUMBER(SEARCH('Class Rules'!$B$6:$B$85,$E1290))*ISNUMBER(SEARCH('Class Rules'!$C$6:$C$85,$F1290))*'Class Rules'!$A$6:$A$85))</f>
        <v>0</v>
      </c>
      <c r="N1290" s="1" t="str">
        <f t="array" ref="N1290">IF($M1290=0,'Class Rules'!$D$3,INDEX('Class Rules'!$D$6:$D$85,MATCH($M1290,'Class Rules'!$A$6:$A$85,0)))</f>
        <v>Passenger LDV</v>
      </c>
      <c r="O1290" s="1" t="str">
        <f t="array" ref="O1290">IF(SUMPRODUCT(MAX(ISNUMBER(SEARCH(Fuel_Rules!$A$6:$A$30,$E1290))*ISNUMBER(SEARCH(Fuel_Rules!$B$6:$B$30,$F1290))*(Fuel_Rules!$A$6:$A$30&lt;&gt;"")))&gt;0,"Plug-in hybrid",IF($G1290="Diesel","Diesel","Gasoline"))</f>
        <v>Gasoline</v>
      </c>
    </row>
    <row r="1291" spans="1:15" ht="15" customHeight="1" x14ac:dyDescent="0.25">
      <c r="A1291" s="1">
        <v>2022</v>
      </c>
      <c r="B1291" s="1" t="s">
        <v>3126</v>
      </c>
      <c r="C1291" s="1" t="s">
        <v>1361</v>
      </c>
      <c r="D1291" s="1" t="s">
        <v>3500</v>
      </c>
      <c r="E1291" s="1" t="s">
        <v>1305</v>
      </c>
      <c r="F1291" s="1" t="s">
        <v>1363</v>
      </c>
      <c r="G1291" s="1" t="s">
        <v>103</v>
      </c>
      <c r="H1291" s="1" t="s">
        <v>298</v>
      </c>
      <c r="I1291" s="1">
        <v>1</v>
      </c>
      <c r="J1291" s="1">
        <v>2023</v>
      </c>
      <c r="K1291" s="1">
        <v>82056</v>
      </c>
      <c r="L1291" s="1">
        <v>0</v>
      </c>
      <c r="M1291" s="1">
        <f t="array" ref="M1291">SUMPRODUCT(MAX(ISNUMBER(SEARCH('Class Rules'!$B$6:$B$85,$E1291))*ISNUMBER(SEARCH('Class Rules'!$C$6:$C$85,$F1291))*'Class Rules'!$A$6:$A$85))</f>
        <v>0</v>
      </c>
      <c r="N1291" s="1" t="str">
        <f t="array" ref="N1291">IF($M1291=0,'Class Rules'!$D$3,INDEX('Class Rules'!$D$6:$D$85,MATCH($M1291,'Class Rules'!$A$6:$A$85,0)))</f>
        <v>Passenger LDV</v>
      </c>
      <c r="O1291" s="1" t="str">
        <f t="array" ref="O1291">IF(SUMPRODUCT(MAX(ISNUMBER(SEARCH(Fuel_Rules!$A$6:$A$30,$E1291))*ISNUMBER(SEARCH(Fuel_Rules!$B$6:$B$30,$F1291))*(Fuel_Rules!$A$6:$A$30&lt;&gt;"")))&gt;0,"Plug-in hybrid",IF($G1291="Diesel","Diesel","Gasoline"))</f>
        <v>Gasoline</v>
      </c>
    </row>
    <row r="1292" spans="1:15" ht="15" customHeight="1" x14ac:dyDescent="0.25">
      <c r="A1292" s="1">
        <v>2022</v>
      </c>
      <c r="B1292" s="1" t="s">
        <v>3126</v>
      </c>
      <c r="C1292" s="1" t="s">
        <v>1364</v>
      </c>
      <c r="D1292" s="1" t="s">
        <v>3501</v>
      </c>
      <c r="E1292" s="1" t="s">
        <v>1305</v>
      </c>
      <c r="F1292" s="1" t="s">
        <v>1366</v>
      </c>
      <c r="G1292" s="1" t="s">
        <v>103</v>
      </c>
      <c r="H1292" s="1" t="s">
        <v>298</v>
      </c>
      <c r="I1292" s="1">
        <v>1.6</v>
      </c>
      <c r="J1292" s="1">
        <v>2023</v>
      </c>
      <c r="K1292" s="1">
        <v>79655</v>
      </c>
      <c r="L1292" s="1">
        <v>0</v>
      </c>
      <c r="M1292" s="1">
        <f t="array" ref="M1292">SUMPRODUCT(MAX(ISNUMBER(SEARCH('Class Rules'!$B$6:$B$85,$E1292))*ISNUMBER(SEARCH('Class Rules'!$C$6:$C$85,$F1292))*'Class Rules'!$A$6:$A$85))</f>
        <v>0</v>
      </c>
      <c r="N1292" s="1" t="str">
        <f t="array" ref="N1292">IF($M1292=0,'Class Rules'!$D$3,INDEX('Class Rules'!$D$6:$D$85,MATCH($M1292,'Class Rules'!$A$6:$A$85,0)))</f>
        <v>Passenger LDV</v>
      </c>
      <c r="O1292" s="1" t="str">
        <f t="array" ref="O1292">IF(SUMPRODUCT(MAX(ISNUMBER(SEARCH(Fuel_Rules!$A$6:$A$30,$E1292))*ISNUMBER(SEARCH(Fuel_Rules!$B$6:$B$30,$F1292))*(Fuel_Rules!$A$6:$A$30&lt;&gt;"")))&gt;0,"Plug-in hybrid",IF($G1292="Diesel","Diesel","Gasoline"))</f>
        <v>Gasoline</v>
      </c>
    </row>
    <row r="1293" spans="1:15" ht="15" customHeight="1" x14ac:dyDescent="0.25">
      <c r="A1293" s="1">
        <v>2022</v>
      </c>
      <c r="B1293" s="1" t="s">
        <v>3126</v>
      </c>
      <c r="C1293" s="1" t="s">
        <v>1367</v>
      </c>
      <c r="D1293" s="1" t="s">
        <v>3502</v>
      </c>
      <c r="E1293" s="1" t="s">
        <v>1305</v>
      </c>
      <c r="F1293" s="1" t="s">
        <v>1369</v>
      </c>
      <c r="G1293" s="1" t="s">
        <v>103</v>
      </c>
      <c r="H1293" s="1" t="s">
        <v>437</v>
      </c>
      <c r="I1293" s="1">
        <v>1</v>
      </c>
      <c r="J1293" s="1">
        <v>2023</v>
      </c>
      <c r="K1293" s="1">
        <v>93245</v>
      </c>
      <c r="L1293" s="1">
        <v>0</v>
      </c>
      <c r="M1293" s="1">
        <f t="array" ref="M1293">SUMPRODUCT(MAX(ISNUMBER(SEARCH('Class Rules'!$B$6:$B$85,$E1293))*ISNUMBER(SEARCH('Class Rules'!$C$6:$C$85,$F1293))*'Class Rules'!$A$6:$A$85))</f>
        <v>0</v>
      </c>
      <c r="N1293" s="1" t="str">
        <f t="array" ref="N1293">IF($M1293=0,'Class Rules'!$D$3,INDEX('Class Rules'!$D$6:$D$85,MATCH($M1293,'Class Rules'!$A$6:$A$85,0)))</f>
        <v>Passenger LDV</v>
      </c>
      <c r="O1293" s="1" t="str">
        <f t="array" ref="O1293">IF(SUMPRODUCT(MAX(ISNUMBER(SEARCH(Fuel_Rules!$A$6:$A$30,$E1293))*ISNUMBER(SEARCH(Fuel_Rules!$B$6:$B$30,$F1293))*(Fuel_Rules!$A$6:$A$30&lt;&gt;"")))&gt;0,"Plug-in hybrid",IF($G1293="Diesel","Diesel","Gasoline"))</f>
        <v>Gasoline</v>
      </c>
    </row>
    <row r="1294" spans="1:15" ht="15" customHeight="1" x14ac:dyDescent="0.25">
      <c r="A1294" s="1">
        <v>2022</v>
      </c>
      <c r="B1294" s="1" t="s">
        <v>3126</v>
      </c>
      <c r="C1294" s="1" t="s">
        <v>1370</v>
      </c>
      <c r="D1294" s="1" t="s">
        <v>3503</v>
      </c>
      <c r="E1294" s="1" t="s">
        <v>1305</v>
      </c>
      <c r="F1294" s="1" t="s">
        <v>1372</v>
      </c>
      <c r="G1294" s="1" t="s">
        <v>103</v>
      </c>
      <c r="H1294" s="1" t="s">
        <v>437</v>
      </c>
      <c r="I1294" s="1">
        <v>1</v>
      </c>
      <c r="J1294" s="1">
        <v>2023</v>
      </c>
      <c r="K1294" s="1">
        <v>95897</v>
      </c>
      <c r="L1294" s="1">
        <v>0</v>
      </c>
      <c r="M1294" s="1">
        <f t="array" ref="M1294">SUMPRODUCT(MAX(ISNUMBER(SEARCH('Class Rules'!$B$6:$B$85,$E1294))*ISNUMBER(SEARCH('Class Rules'!$C$6:$C$85,$F1294))*'Class Rules'!$A$6:$A$85))</f>
        <v>0</v>
      </c>
      <c r="N1294" s="1" t="str">
        <f t="array" ref="N1294">IF($M1294=0,'Class Rules'!$D$3,INDEX('Class Rules'!$D$6:$D$85,MATCH($M1294,'Class Rules'!$A$6:$A$85,0)))</f>
        <v>Passenger LDV</v>
      </c>
      <c r="O1294" s="1" t="str">
        <f t="array" ref="O1294">IF(SUMPRODUCT(MAX(ISNUMBER(SEARCH(Fuel_Rules!$A$6:$A$30,$E1294))*ISNUMBER(SEARCH(Fuel_Rules!$B$6:$B$30,$F1294))*(Fuel_Rules!$A$6:$A$30&lt;&gt;"")))&gt;0,"Plug-in hybrid",IF($G1294="Diesel","Diesel","Gasoline"))</f>
        <v>Gasoline</v>
      </c>
    </row>
    <row r="1295" spans="1:15" ht="15" customHeight="1" x14ac:dyDescent="0.25">
      <c r="A1295" s="1">
        <v>2022</v>
      </c>
      <c r="B1295" s="1" t="s">
        <v>3126</v>
      </c>
      <c r="C1295" s="1" t="s">
        <v>1373</v>
      </c>
      <c r="D1295" s="1" t="s">
        <v>3504</v>
      </c>
      <c r="E1295" s="1" t="s">
        <v>1305</v>
      </c>
      <c r="F1295" s="1" t="s">
        <v>1375</v>
      </c>
      <c r="G1295" s="1" t="s">
        <v>103</v>
      </c>
      <c r="H1295" s="1" t="s">
        <v>437</v>
      </c>
      <c r="I1295" s="1">
        <v>1</v>
      </c>
      <c r="J1295" s="1">
        <v>2023</v>
      </c>
      <c r="K1295" s="1">
        <v>92810</v>
      </c>
      <c r="L1295" s="1">
        <v>0</v>
      </c>
      <c r="M1295" s="1">
        <f t="array" ref="M1295">SUMPRODUCT(MAX(ISNUMBER(SEARCH('Class Rules'!$B$6:$B$85,$E1295))*ISNUMBER(SEARCH('Class Rules'!$C$6:$C$85,$F1295))*'Class Rules'!$A$6:$A$85))</f>
        <v>0</v>
      </c>
      <c r="N1295" s="1" t="str">
        <f t="array" ref="N1295">IF($M1295=0,'Class Rules'!$D$3,INDEX('Class Rules'!$D$6:$D$85,MATCH($M1295,'Class Rules'!$A$6:$A$85,0)))</f>
        <v>Passenger LDV</v>
      </c>
      <c r="O1295" s="1" t="str">
        <f t="array" ref="O1295">IF(SUMPRODUCT(MAX(ISNUMBER(SEARCH(Fuel_Rules!$A$6:$A$30,$E1295))*ISNUMBER(SEARCH(Fuel_Rules!$B$6:$B$30,$F1295))*(Fuel_Rules!$A$6:$A$30&lt;&gt;"")))&gt;0,"Plug-in hybrid",IF($G1295="Diesel","Diesel","Gasoline"))</f>
        <v>Gasoline</v>
      </c>
    </row>
    <row r="1296" spans="1:15" ht="15" customHeight="1" x14ac:dyDescent="0.25">
      <c r="A1296" s="1">
        <v>2022</v>
      </c>
      <c r="B1296" s="1" t="s">
        <v>3126</v>
      </c>
      <c r="C1296" s="1" t="s">
        <v>1376</v>
      </c>
      <c r="D1296" s="1" t="s">
        <v>3505</v>
      </c>
      <c r="E1296" s="1" t="s">
        <v>1305</v>
      </c>
      <c r="F1296" s="1" t="s">
        <v>1378</v>
      </c>
      <c r="G1296" s="1" t="s">
        <v>103</v>
      </c>
      <c r="H1296" s="1" t="s">
        <v>437</v>
      </c>
      <c r="I1296" s="1">
        <v>1.6</v>
      </c>
      <c r="J1296" s="1">
        <v>2023</v>
      </c>
      <c r="K1296" s="1">
        <v>101079</v>
      </c>
      <c r="L1296" s="1">
        <v>0</v>
      </c>
      <c r="M1296" s="1">
        <f t="array" ref="M1296">SUMPRODUCT(MAX(ISNUMBER(SEARCH('Class Rules'!$B$6:$B$85,$E1296))*ISNUMBER(SEARCH('Class Rules'!$C$6:$C$85,$F1296))*'Class Rules'!$A$6:$A$85))</f>
        <v>0</v>
      </c>
      <c r="N1296" s="1" t="str">
        <f t="array" ref="N1296">IF($M1296=0,'Class Rules'!$D$3,INDEX('Class Rules'!$D$6:$D$85,MATCH($M1296,'Class Rules'!$A$6:$A$85,0)))</f>
        <v>Passenger LDV</v>
      </c>
      <c r="O1296" s="1" t="str">
        <f t="array" ref="O1296">IF(SUMPRODUCT(MAX(ISNUMBER(SEARCH(Fuel_Rules!$A$6:$A$30,$E1296))*ISNUMBER(SEARCH(Fuel_Rules!$B$6:$B$30,$F1296))*(Fuel_Rules!$A$6:$A$30&lt;&gt;"")))&gt;0,"Plug-in hybrid",IF($G1296="Diesel","Diesel","Gasoline"))</f>
        <v>Gasoline</v>
      </c>
    </row>
    <row r="1297" spans="1:15" ht="15" customHeight="1" x14ac:dyDescent="0.25">
      <c r="A1297" s="1">
        <v>2022</v>
      </c>
      <c r="B1297" s="1" t="s">
        <v>3126</v>
      </c>
      <c r="C1297" s="1" t="s">
        <v>1379</v>
      </c>
      <c r="D1297" s="1" t="s">
        <v>3506</v>
      </c>
      <c r="E1297" s="1" t="s">
        <v>1305</v>
      </c>
      <c r="F1297" s="1" t="s">
        <v>1381</v>
      </c>
      <c r="G1297" s="1" t="s">
        <v>103</v>
      </c>
      <c r="H1297" s="1" t="s">
        <v>437</v>
      </c>
      <c r="I1297" s="1">
        <v>1.6</v>
      </c>
      <c r="J1297" s="1">
        <v>2023</v>
      </c>
      <c r="K1297" s="1">
        <v>100976</v>
      </c>
      <c r="L1297" s="1">
        <v>0</v>
      </c>
      <c r="M1297" s="1">
        <f t="array" ref="M1297">SUMPRODUCT(MAX(ISNUMBER(SEARCH('Class Rules'!$B$6:$B$85,$E1297))*ISNUMBER(SEARCH('Class Rules'!$C$6:$C$85,$F1297))*'Class Rules'!$A$6:$A$85))</f>
        <v>0</v>
      </c>
      <c r="N1297" s="1" t="str">
        <f t="array" ref="N1297">IF($M1297=0,'Class Rules'!$D$3,INDEX('Class Rules'!$D$6:$D$85,MATCH($M1297,'Class Rules'!$A$6:$A$85,0)))</f>
        <v>Passenger LDV</v>
      </c>
      <c r="O1297" s="1" t="str">
        <f t="array" ref="O1297">IF(SUMPRODUCT(MAX(ISNUMBER(SEARCH(Fuel_Rules!$A$6:$A$30,$E1297))*ISNUMBER(SEARCH(Fuel_Rules!$B$6:$B$30,$F1297))*(Fuel_Rules!$A$6:$A$30&lt;&gt;"")))&gt;0,"Plug-in hybrid",IF($G1297="Diesel","Diesel","Gasoline"))</f>
        <v>Gasoline</v>
      </c>
    </row>
    <row r="1298" spans="1:15" ht="15" customHeight="1" x14ac:dyDescent="0.25">
      <c r="A1298" s="1">
        <v>2022</v>
      </c>
      <c r="B1298" s="1" t="s">
        <v>3126</v>
      </c>
      <c r="C1298" s="1" t="s">
        <v>1382</v>
      </c>
      <c r="D1298" s="1" t="s">
        <v>3507</v>
      </c>
      <c r="E1298" s="1" t="s">
        <v>1305</v>
      </c>
      <c r="F1298" s="1" t="s">
        <v>1384</v>
      </c>
      <c r="G1298" s="1" t="s">
        <v>103</v>
      </c>
      <c r="H1298" s="1" t="s">
        <v>437</v>
      </c>
      <c r="I1298" s="1">
        <v>1.6</v>
      </c>
      <c r="J1298" s="1">
        <v>2023</v>
      </c>
      <c r="K1298" s="1">
        <v>95396</v>
      </c>
      <c r="L1298" s="1">
        <v>0</v>
      </c>
      <c r="M1298" s="1">
        <f t="array" ref="M1298">SUMPRODUCT(MAX(ISNUMBER(SEARCH('Class Rules'!$B$6:$B$85,$E1298))*ISNUMBER(SEARCH('Class Rules'!$C$6:$C$85,$F1298))*'Class Rules'!$A$6:$A$85))</f>
        <v>0</v>
      </c>
      <c r="N1298" s="1" t="str">
        <f t="array" ref="N1298">IF($M1298=0,'Class Rules'!$D$3,INDEX('Class Rules'!$D$6:$D$85,MATCH($M1298,'Class Rules'!$A$6:$A$85,0)))</f>
        <v>Passenger LDV</v>
      </c>
      <c r="O1298" s="1" t="str">
        <f t="array" ref="O1298">IF(SUMPRODUCT(MAX(ISNUMBER(SEARCH(Fuel_Rules!$A$6:$A$30,$E1298))*ISNUMBER(SEARCH(Fuel_Rules!$B$6:$B$30,$F1298))*(Fuel_Rules!$A$6:$A$30&lt;&gt;"")))&gt;0,"Plug-in hybrid",IF($G1298="Diesel","Diesel","Gasoline"))</f>
        <v>Gasoline</v>
      </c>
    </row>
    <row r="1299" spans="1:15" ht="15" customHeight="1" x14ac:dyDescent="0.25">
      <c r="A1299" s="1">
        <v>2022</v>
      </c>
      <c r="B1299" s="1" t="s">
        <v>3126</v>
      </c>
      <c r="C1299" s="1" t="s">
        <v>1385</v>
      </c>
      <c r="D1299" s="1" t="s">
        <v>3508</v>
      </c>
      <c r="E1299" s="1" t="s">
        <v>1305</v>
      </c>
      <c r="F1299" s="1" t="s">
        <v>1387</v>
      </c>
      <c r="G1299" s="1" t="s">
        <v>103</v>
      </c>
      <c r="H1299" s="1" t="s">
        <v>437</v>
      </c>
      <c r="I1299" s="1">
        <v>1.6</v>
      </c>
      <c r="J1299" s="1">
        <v>2023</v>
      </c>
      <c r="K1299" s="1">
        <v>91455</v>
      </c>
      <c r="L1299" s="1">
        <v>0</v>
      </c>
      <c r="M1299" s="1">
        <f t="array" ref="M1299">SUMPRODUCT(MAX(ISNUMBER(SEARCH('Class Rules'!$B$6:$B$85,$E1299))*ISNUMBER(SEARCH('Class Rules'!$C$6:$C$85,$F1299))*'Class Rules'!$A$6:$A$85))</f>
        <v>0</v>
      </c>
      <c r="N1299" s="1" t="str">
        <f t="array" ref="N1299">IF($M1299=0,'Class Rules'!$D$3,INDEX('Class Rules'!$D$6:$D$85,MATCH($M1299,'Class Rules'!$A$6:$A$85,0)))</f>
        <v>Passenger LDV</v>
      </c>
      <c r="O1299" s="1" t="str">
        <f t="array" ref="O1299">IF(SUMPRODUCT(MAX(ISNUMBER(SEARCH(Fuel_Rules!$A$6:$A$30,$E1299))*ISNUMBER(SEARCH(Fuel_Rules!$B$6:$B$30,$F1299))*(Fuel_Rules!$A$6:$A$30&lt;&gt;"")))&gt;0,"Plug-in hybrid",IF($G1299="Diesel","Diesel","Gasoline"))</f>
        <v>Gasoline</v>
      </c>
    </row>
    <row r="1300" spans="1:15" ht="15" customHeight="1" x14ac:dyDescent="0.25">
      <c r="A1300" s="1">
        <v>2022</v>
      </c>
      <c r="B1300" s="1" t="s">
        <v>3126</v>
      </c>
      <c r="C1300" s="1" t="s">
        <v>1388</v>
      </c>
      <c r="D1300" s="1" t="s">
        <v>3509</v>
      </c>
      <c r="E1300" s="1" t="s">
        <v>1305</v>
      </c>
      <c r="F1300" s="1" t="s">
        <v>1390</v>
      </c>
      <c r="G1300" s="1" t="s">
        <v>103</v>
      </c>
      <c r="H1300" s="1" t="s">
        <v>298</v>
      </c>
      <c r="I1300" s="1">
        <v>1.6</v>
      </c>
      <c r="J1300" s="1">
        <v>2023</v>
      </c>
      <c r="K1300" s="1">
        <v>83896</v>
      </c>
      <c r="L1300" s="1">
        <v>0</v>
      </c>
      <c r="M1300" s="1">
        <f t="array" ref="M1300">SUMPRODUCT(MAX(ISNUMBER(SEARCH('Class Rules'!$B$6:$B$85,$E1300))*ISNUMBER(SEARCH('Class Rules'!$C$6:$C$85,$F1300))*'Class Rules'!$A$6:$A$85))</f>
        <v>0</v>
      </c>
      <c r="N1300" s="1" t="str">
        <f t="array" ref="N1300">IF($M1300=0,'Class Rules'!$D$3,INDEX('Class Rules'!$D$6:$D$85,MATCH($M1300,'Class Rules'!$A$6:$A$85,0)))</f>
        <v>Passenger LDV</v>
      </c>
      <c r="O1300" s="1" t="str">
        <f t="array" ref="O1300">IF(SUMPRODUCT(MAX(ISNUMBER(SEARCH(Fuel_Rules!$A$6:$A$30,$E1300))*ISNUMBER(SEARCH(Fuel_Rules!$B$6:$B$30,$F1300))*(Fuel_Rules!$A$6:$A$30&lt;&gt;"")))&gt;0,"Plug-in hybrid",IF($G1300="Diesel","Diesel","Gasoline"))</f>
        <v>Gasoline</v>
      </c>
    </row>
    <row r="1301" spans="1:15" ht="15" customHeight="1" x14ac:dyDescent="0.25">
      <c r="A1301" s="1">
        <v>2022</v>
      </c>
      <c r="B1301" s="1" t="s">
        <v>3126</v>
      </c>
      <c r="C1301" s="1" t="s">
        <v>1391</v>
      </c>
      <c r="D1301" s="1" t="s">
        <v>3510</v>
      </c>
      <c r="E1301" s="1" t="s">
        <v>1305</v>
      </c>
      <c r="F1301" s="1" t="s">
        <v>1393</v>
      </c>
      <c r="G1301" s="1" t="s">
        <v>103</v>
      </c>
      <c r="H1301" s="1" t="s">
        <v>437</v>
      </c>
      <c r="I1301" s="1">
        <v>1</v>
      </c>
      <c r="J1301" s="1">
        <v>2023</v>
      </c>
      <c r="K1301" s="1">
        <v>99736</v>
      </c>
      <c r="L1301" s="1">
        <v>0</v>
      </c>
      <c r="M1301" s="1">
        <f t="array" ref="M1301">SUMPRODUCT(MAX(ISNUMBER(SEARCH('Class Rules'!$B$6:$B$85,$E1301))*ISNUMBER(SEARCH('Class Rules'!$C$6:$C$85,$F1301))*'Class Rules'!$A$6:$A$85))</f>
        <v>0</v>
      </c>
      <c r="N1301" s="1" t="str">
        <f t="array" ref="N1301">IF($M1301=0,'Class Rules'!$D$3,INDEX('Class Rules'!$D$6:$D$85,MATCH($M1301,'Class Rules'!$A$6:$A$85,0)))</f>
        <v>Passenger LDV</v>
      </c>
      <c r="O1301" s="1" t="str">
        <f t="array" ref="O1301">IF(SUMPRODUCT(MAX(ISNUMBER(SEARCH(Fuel_Rules!$A$6:$A$30,$E1301))*ISNUMBER(SEARCH(Fuel_Rules!$B$6:$B$30,$F1301))*(Fuel_Rules!$A$6:$A$30&lt;&gt;"")))&gt;0,"Plug-in hybrid",IF($G1301="Diesel","Diesel","Gasoline"))</f>
        <v>Gasoline</v>
      </c>
    </row>
    <row r="1302" spans="1:15" ht="15" customHeight="1" x14ac:dyDescent="0.25">
      <c r="A1302" s="1">
        <v>2022</v>
      </c>
      <c r="B1302" s="1" t="s">
        <v>3126</v>
      </c>
      <c r="C1302" s="1" t="s">
        <v>1394</v>
      </c>
      <c r="D1302" s="1" t="s">
        <v>3511</v>
      </c>
      <c r="E1302" s="1" t="s">
        <v>1305</v>
      </c>
      <c r="F1302" s="1" t="s">
        <v>1396</v>
      </c>
      <c r="G1302" s="1" t="s">
        <v>103</v>
      </c>
      <c r="H1302" s="1" t="s">
        <v>437</v>
      </c>
      <c r="I1302" s="1">
        <v>1.6</v>
      </c>
      <c r="J1302" s="1">
        <v>2023</v>
      </c>
      <c r="K1302" s="1">
        <v>107196</v>
      </c>
      <c r="L1302" s="1">
        <v>0</v>
      </c>
      <c r="M1302" s="1">
        <f t="array" ref="M1302">SUMPRODUCT(MAX(ISNUMBER(SEARCH('Class Rules'!$B$6:$B$85,$E1302))*ISNUMBER(SEARCH('Class Rules'!$C$6:$C$85,$F1302))*'Class Rules'!$A$6:$A$85))</f>
        <v>0</v>
      </c>
      <c r="N1302" s="1" t="str">
        <f t="array" ref="N1302">IF($M1302=0,'Class Rules'!$D$3,INDEX('Class Rules'!$D$6:$D$85,MATCH($M1302,'Class Rules'!$A$6:$A$85,0)))</f>
        <v>Passenger LDV</v>
      </c>
      <c r="O1302" s="1" t="str">
        <f t="array" ref="O1302">IF(SUMPRODUCT(MAX(ISNUMBER(SEARCH(Fuel_Rules!$A$6:$A$30,$E1302))*ISNUMBER(SEARCH(Fuel_Rules!$B$6:$B$30,$F1302))*(Fuel_Rules!$A$6:$A$30&lt;&gt;"")))&gt;0,"Plug-in hybrid",IF($G1302="Diesel","Diesel","Gasoline"))</f>
        <v>Gasoline</v>
      </c>
    </row>
    <row r="1303" spans="1:15" ht="15" customHeight="1" x14ac:dyDescent="0.25">
      <c r="A1303" s="1">
        <v>2022</v>
      </c>
      <c r="B1303" s="1" t="s">
        <v>3126</v>
      </c>
      <c r="C1303" s="1" t="s">
        <v>1397</v>
      </c>
      <c r="D1303" s="1" t="s">
        <v>3512</v>
      </c>
      <c r="E1303" s="1" t="s">
        <v>1305</v>
      </c>
      <c r="F1303" s="1" t="s">
        <v>1399</v>
      </c>
      <c r="G1303" s="1" t="s">
        <v>103</v>
      </c>
      <c r="H1303" s="1" t="s">
        <v>437</v>
      </c>
      <c r="I1303" s="1">
        <v>1.6</v>
      </c>
      <c r="J1303" s="1">
        <v>2023</v>
      </c>
      <c r="K1303" s="1">
        <v>113129</v>
      </c>
      <c r="L1303" s="1">
        <v>0</v>
      </c>
      <c r="M1303" s="1">
        <f t="array" ref="M1303">SUMPRODUCT(MAX(ISNUMBER(SEARCH('Class Rules'!$B$6:$B$85,$E1303))*ISNUMBER(SEARCH('Class Rules'!$C$6:$C$85,$F1303))*'Class Rules'!$A$6:$A$85))</f>
        <v>0</v>
      </c>
      <c r="N1303" s="1" t="str">
        <f t="array" ref="N1303">IF($M1303=0,'Class Rules'!$D$3,INDEX('Class Rules'!$D$6:$D$85,MATCH($M1303,'Class Rules'!$A$6:$A$85,0)))</f>
        <v>Passenger LDV</v>
      </c>
      <c r="O1303" s="1" t="str">
        <f t="array" ref="O1303">IF(SUMPRODUCT(MAX(ISNUMBER(SEARCH(Fuel_Rules!$A$6:$A$30,$E1303))*ISNUMBER(SEARCH(Fuel_Rules!$B$6:$B$30,$F1303))*(Fuel_Rules!$A$6:$A$30&lt;&gt;"")))&gt;0,"Plug-in hybrid",IF($G1303="Diesel","Diesel","Gasoline"))</f>
        <v>Gasoline</v>
      </c>
    </row>
    <row r="1304" spans="1:15" ht="15" customHeight="1" x14ac:dyDescent="0.25">
      <c r="A1304" s="1">
        <v>2022</v>
      </c>
      <c r="B1304" s="1" t="s">
        <v>3126</v>
      </c>
      <c r="C1304" s="1" t="s">
        <v>1400</v>
      </c>
      <c r="D1304" s="1" t="s">
        <v>3513</v>
      </c>
      <c r="E1304" s="1" t="s">
        <v>1305</v>
      </c>
      <c r="F1304" s="1" t="s">
        <v>1402</v>
      </c>
      <c r="G1304" s="1" t="s">
        <v>103</v>
      </c>
      <c r="H1304" s="1" t="s">
        <v>437</v>
      </c>
      <c r="I1304" s="1">
        <v>1.6</v>
      </c>
      <c r="J1304" s="1">
        <v>2023</v>
      </c>
      <c r="K1304" s="1">
        <v>106776</v>
      </c>
      <c r="L1304" s="1">
        <v>0</v>
      </c>
      <c r="M1304" s="1">
        <f t="array" ref="M1304">SUMPRODUCT(MAX(ISNUMBER(SEARCH('Class Rules'!$B$6:$B$85,$E1304))*ISNUMBER(SEARCH('Class Rules'!$C$6:$C$85,$F1304))*'Class Rules'!$A$6:$A$85))</f>
        <v>0</v>
      </c>
      <c r="N1304" s="1" t="str">
        <f t="array" ref="N1304">IF($M1304=0,'Class Rules'!$D$3,INDEX('Class Rules'!$D$6:$D$85,MATCH($M1304,'Class Rules'!$A$6:$A$85,0)))</f>
        <v>Passenger LDV</v>
      </c>
      <c r="O1304" s="1" t="str">
        <f t="array" ref="O1304">IF(SUMPRODUCT(MAX(ISNUMBER(SEARCH(Fuel_Rules!$A$6:$A$30,$E1304))*ISNUMBER(SEARCH(Fuel_Rules!$B$6:$B$30,$F1304))*(Fuel_Rules!$A$6:$A$30&lt;&gt;"")))&gt;0,"Plug-in hybrid",IF($G1304="Diesel","Diesel","Gasoline"))</f>
        <v>Gasoline</v>
      </c>
    </row>
    <row r="1305" spans="1:15" ht="15" customHeight="1" x14ac:dyDescent="0.25">
      <c r="A1305" s="1">
        <v>2022</v>
      </c>
      <c r="B1305" s="1" t="s">
        <v>3126</v>
      </c>
      <c r="C1305" s="1" t="s">
        <v>1403</v>
      </c>
      <c r="D1305" s="1" t="s">
        <v>3514</v>
      </c>
      <c r="E1305" s="1" t="s">
        <v>1305</v>
      </c>
      <c r="F1305" s="1" t="s">
        <v>1405</v>
      </c>
      <c r="G1305" s="1" t="s">
        <v>103</v>
      </c>
      <c r="H1305" s="1" t="s">
        <v>298</v>
      </c>
      <c r="I1305" s="1">
        <v>1</v>
      </c>
      <c r="J1305" s="1">
        <v>2023</v>
      </c>
      <c r="K1305" s="1">
        <v>70225</v>
      </c>
      <c r="L1305" s="1">
        <v>0</v>
      </c>
      <c r="M1305" s="1">
        <f t="array" ref="M1305">SUMPRODUCT(MAX(ISNUMBER(SEARCH('Class Rules'!$B$6:$B$85,$E1305))*ISNUMBER(SEARCH('Class Rules'!$C$6:$C$85,$F1305))*'Class Rules'!$A$6:$A$85))</f>
        <v>0</v>
      </c>
      <c r="N1305" s="1" t="str">
        <f t="array" ref="N1305">IF($M1305=0,'Class Rules'!$D$3,INDEX('Class Rules'!$D$6:$D$85,MATCH($M1305,'Class Rules'!$A$6:$A$85,0)))</f>
        <v>Passenger LDV</v>
      </c>
      <c r="O1305" s="1" t="str">
        <f t="array" ref="O1305">IF(SUMPRODUCT(MAX(ISNUMBER(SEARCH(Fuel_Rules!$A$6:$A$30,$E1305))*ISNUMBER(SEARCH(Fuel_Rules!$B$6:$B$30,$F1305))*(Fuel_Rules!$A$6:$A$30&lt;&gt;"")))&gt;0,"Plug-in hybrid",IF($G1305="Diesel","Diesel","Gasoline"))</f>
        <v>Gasoline</v>
      </c>
    </row>
    <row r="1306" spans="1:15" ht="15" customHeight="1" x14ac:dyDescent="0.25">
      <c r="A1306" s="1">
        <v>2022</v>
      </c>
      <c r="B1306" s="1" t="s">
        <v>3126</v>
      </c>
      <c r="C1306" s="1" t="s">
        <v>1406</v>
      </c>
      <c r="D1306" s="1" t="s">
        <v>3515</v>
      </c>
      <c r="E1306" s="1" t="s">
        <v>1305</v>
      </c>
      <c r="F1306" s="1" t="s">
        <v>1408</v>
      </c>
      <c r="G1306" s="1" t="s">
        <v>103</v>
      </c>
      <c r="H1306" s="1" t="s">
        <v>437</v>
      </c>
      <c r="I1306" s="1">
        <v>1</v>
      </c>
      <c r="J1306" s="1">
        <v>2023</v>
      </c>
      <c r="K1306" s="1">
        <v>85711</v>
      </c>
      <c r="L1306" s="1">
        <v>0</v>
      </c>
      <c r="M1306" s="1">
        <f t="array" ref="M1306">SUMPRODUCT(MAX(ISNUMBER(SEARCH('Class Rules'!$B$6:$B$85,$E1306))*ISNUMBER(SEARCH('Class Rules'!$C$6:$C$85,$F1306))*'Class Rules'!$A$6:$A$85))</f>
        <v>0</v>
      </c>
      <c r="N1306" s="1" t="str">
        <f t="array" ref="N1306">IF($M1306=0,'Class Rules'!$D$3,INDEX('Class Rules'!$D$6:$D$85,MATCH($M1306,'Class Rules'!$A$6:$A$85,0)))</f>
        <v>Passenger LDV</v>
      </c>
      <c r="O1306" s="1" t="str">
        <f t="array" ref="O1306">IF(SUMPRODUCT(MAX(ISNUMBER(SEARCH(Fuel_Rules!$A$6:$A$30,$E1306))*ISNUMBER(SEARCH(Fuel_Rules!$B$6:$B$30,$F1306))*(Fuel_Rules!$A$6:$A$30&lt;&gt;"")))&gt;0,"Plug-in hybrid",IF($G1306="Diesel","Diesel","Gasoline"))</f>
        <v>Gasoline</v>
      </c>
    </row>
    <row r="1307" spans="1:15" ht="15" customHeight="1" x14ac:dyDescent="0.25">
      <c r="A1307" s="1">
        <v>2022</v>
      </c>
      <c r="B1307" s="1" t="s">
        <v>3126</v>
      </c>
      <c r="C1307" s="1" t="s">
        <v>1409</v>
      </c>
      <c r="D1307" s="1" t="s">
        <v>3516</v>
      </c>
      <c r="E1307" s="1" t="s">
        <v>1305</v>
      </c>
      <c r="F1307" s="1" t="s">
        <v>1411</v>
      </c>
      <c r="G1307" s="1" t="s">
        <v>103</v>
      </c>
      <c r="H1307" s="1" t="s">
        <v>298</v>
      </c>
      <c r="I1307" s="1">
        <v>1</v>
      </c>
      <c r="J1307" s="1">
        <v>2023</v>
      </c>
      <c r="K1307" s="1">
        <v>74129</v>
      </c>
      <c r="L1307" s="1">
        <v>0</v>
      </c>
      <c r="M1307" s="1">
        <f t="array" ref="M1307">SUMPRODUCT(MAX(ISNUMBER(SEARCH('Class Rules'!$B$6:$B$85,$E1307))*ISNUMBER(SEARCH('Class Rules'!$C$6:$C$85,$F1307))*'Class Rules'!$A$6:$A$85))</f>
        <v>0</v>
      </c>
      <c r="N1307" s="1" t="str">
        <f t="array" ref="N1307">IF($M1307=0,'Class Rules'!$D$3,INDEX('Class Rules'!$D$6:$D$85,MATCH($M1307,'Class Rules'!$A$6:$A$85,0)))</f>
        <v>Passenger LDV</v>
      </c>
      <c r="O1307" s="1" t="str">
        <f t="array" ref="O1307">IF(SUMPRODUCT(MAX(ISNUMBER(SEARCH(Fuel_Rules!$A$6:$A$30,$E1307))*ISNUMBER(SEARCH(Fuel_Rules!$B$6:$B$30,$F1307))*(Fuel_Rules!$A$6:$A$30&lt;&gt;"")))&gt;0,"Plug-in hybrid",IF($G1307="Diesel","Diesel","Gasoline"))</f>
        <v>Gasoline</v>
      </c>
    </row>
    <row r="1308" spans="1:15" ht="15" customHeight="1" x14ac:dyDescent="0.25">
      <c r="A1308" s="1">
        <v>2022</v>
      </c>
      <c r="B1308" s="1" t="s">
        <v>3126</v>
      </c>
      <c r="C1308" s="1" t="s">
        <v>1412</v>
      </c>
      <c r="D1308" s="1" t="s">
        <v>3517</v>
      </c>
      <c r="E1308" s="1" t="s">
        <v>1305</v>
      </c>
      <c r="F1308" s="1" t="s">
        <v>1414</v>
      </c>
      <c r="G1308" s="1" t="s">
        <v>103</v>
      </c>
      <c r="H1308" s="1" t="s">
        <v>437</v>
      </c>
      <c r="I1308" s="1">
        <v>1</v>
      </c>
      <c r="J1308" s="1">
        <v>2023</v>
      </c>
      <c r="K1308" s="1">
        <v>90854</v>
      </c>
      <c r="L1308" s="1">
        <v>0</v>
      </c>
      <c r="M1308" s="1">
        <f t="array" ref="M1308">SUMPRODUCT(MAX(ISNUMBER(SEARCH('Class Rules'!$B$6:$B$85,$E1308))*ISNUMBER(SEARCH('Class Rules'!$C$6:$C$85,$F1308))*'Class Rules'!$A$6:$A$85))</f>
        <v>0</v>
      </c>
      <c r="N1308" s="1" t="str">
        <f t="array" ref="N1308">IF($M1308=0,'Class Rules'!$D$3,INDEX('Class Rules'!$D$6:$D$85,MATCH($M1308,'Class Rules'!$A$6:$A$85,0)))</f>
        <v>Passenger LDV</v>
      </c>
      <c r="O1308" s="1" t="str">
        <f t="array" ref="O1308">IF(SUMPRODUCT(MAX(ISNUMBER(SEARCH(Fuel_Rules!$A$6:$A$30,$E1308))*ISNUMBER(SEARCH(Fuel_Rules!$B$6:$B$30,$F1308))*(Fuel_Rules!$A$6:$A$30&lt;&gt;"")))&gt;0,"Plug-in hybrid",IF($G1308="Diesel","Diesel","Gasoline"))</f>
        <v>Gasoline</v>
      </c>
    </row>
    <row r="1309" spans="1:15" ht="15" customHeight="1" x14ac:dyDescent="0.25">
      <c r="A1309" s="1">
        <v>2022</v>
      </c>
      <c r="B1309" s="1" t="s">
        <v>3126</v>
      </c>
      <c r="C1309" s="1" t="s">
        <v>1415</v>
      </c>
      <c r="D1309" s="1" t="s">
        <v>3518</v>
      </c>
      <c r="E1309" s="1" t="s">
        <v>1305</v>
      </c>
      <c r="F1309" s="1" t="s">
        <v>1417</v>
      </c>
      <c r="G1309" s="1" t="s">
        <v>103</v>
      </c>
      <c r="H1309" s="1" t="s">
        <v>437</v>
      </c>
      <c r="I1309" s="1">
        <v>1.6</v>
      </c>
      <c r="J1309" s="1">
        <v>2023</v>
      </c>
      <c r="K1309" s="1">
        <v>86599</v>
      </c>
      <c r="L1309" s="1">
        <v>0</v>
      </c>
      <c r="M1309" s="1">
        <f t="array" ref="M1309">SUMPRODUCT(MAX(ISNUMBER(SEARCH('Class Rules'!$B$6:$B$85,$E1309))*ISNUMBER(SEARCH('Class Rules'!$C$6:$C$85,$F1309))*'Class Rules'!$A$6:$A$85))</f>
        <v>0</v>
      </c>
      <c r="N1309" s="1" t="str">
        <f t="array" ref="N1309">IF($M1309=0,'Class Rules'!$D$3,INDEX('Class Rules'!$D$6:$D$85,MATCH($M1309,'Class Rules'!$A$6:$A$85,0)))</f>
        <v>Passenger LDV</v>
      </c>
      <c r="O1309" s="1" t="str">
        <f t="array" ref="O1309">IF(SUMPRODUCT(MAX(ISNUMBER(SEARCH(Fuel_Rules!$A$6:$A$30,$E1309))*ISNUMBER(SEARCH(Fuel_Rules!$B$6:$B$30,$F1309))*(Fuel_Rules!$A$6:$A$30&lt;&gt;"")))&gt;0,"Plug-in hybrid",IF($G1309="Diesel","Diesel","Gasoline"))</f>
        <v>Gasoline</v>
      </c>
    </row>
    <row r="1310" spans="1:15" ht="15" customHeight="1" x14ac:dyDescent="0.25">
      <c r="A1310" s="1">
        <v>2022</v>
      </c>
      <c r="B1310" s="1" t="s">
        <v>3126</v>
      </c>
      <c r="C1310" s="1" t="s">
        <v>1418</v>
      </c>
      <c r="D1310" s="1" t="s">
        <v>3519</v>
      </c>
      <c r="E1310" s="1" t="s">
        <v>1305</v>
      </c>
      <c r="F1310" s="1" t="s">
        <v>1420</v>
      </c>
      <c r="G1310" s="1" t="s">
        <v>103</v>
      </c>
      <c r="H1310" s="1" t="s">
        <v>298</v>
      </c>
      <c r="I1310" s="1">
        <v>1.6</v>
      </c>
      <c r="J1310" s="1">
        <v>2023</v>
      </c>
      <c r="K1310" s="1">
        <v>81647</v>
      </c>
      <c r="L1310" s="1">
        <v>0</v>
      </c>
      <c r="M1310" s="1">
        <f t="array" ref="M1310">SUMPRODUCT(MAX(ISNUMBER(SEARCH('Class Rules'!$B$6:$B$85,$E1310))*ISNUMBER(SEARCH('Class Rules'!$C$6:$C$85,$F1310))*'Class Rules'!$A$6:$A$85))</f>
        <v>0</v>
      </c>
      <c r="N1310" s="1" t="str">
        <f t="array" ref="N1310">IF($M1310=0,'Class Rules'!$D$3,INDEX('Class Rules'!$D$6:$D$85,MATCH($M1310,'Class Rules'!$A$6:$A$85,0)))</f>
        <v>Passenger LDV</v>
      </c>
      <c r="O1310" s="1" t="str">
        <f t="array" ref="O1310">IF(SUMPRODUCT(MAX(ISNUMBER(SEARCH(Fuel_Rules!$A$6:$A$30,$E1310))*ISNUMBER(SEARCH(Fuel_Rules!$B$6:$B$30,$F1310))*(Fuel_Rules!$A$6:$A$30&lt;&gt;"")))&gt;0,"Plug-in hybrid",IF($G1310="Diesel","Diesel","Gasoline"))</f>
        <v>Gasoline</v>
      </c>
    </row>
    <row r="1311" spans="1:15" ht="15" customHeight="1" x14ac:dyDescent="0.25">
      <c r="A1311" s="1">
        <v>2022</v>
      </c>
      <c r="B1311" s="1" t="s">
        <v>3126</v>
      </c>
      <c r="C1311" s="1" t="s">
        <v>1421</v>
      </c>
      <c r="D1311" s="1" t="s">
        <v>3520</v>
      </c>
      <c r="E1311" s="1" t="s">
        <v>1305</v>
      </c>
      <c r="F1311" s="1" t="s">
        <v>1423</v>
      </c>
      <c r="G1311" s="1" t="s">
        <v>103</v>
      </c>
      <c r="H1311" s="1" t="s">
        <v>437</v>
      </c>
      <c r="I1311" s="1">
        <v>1.6</v>
      </c>
      <c r="J1311" s="1">
        <v>2023</v>
      </c>
      <c r="K1311" s="1">
        <v>82805</v>
      </c>
      <c r="L1311" s="1">
        <v>0</v>
      </c>
      <c r="M1311" s="1">
        <f t="array" ref="M1311">SUMPRODUCT(MAX(ISNUMBER(SEARCH('Class Rules'!$B$6:$B$85,$E1311))*ISNUMBER(SEARCH('Class Rules'!$C$6:$C$85,$F1311))*'Class Rules'!$A$6:$A$85))</f>
        <v>0</v>
      </c>
      <c r="N1311" s="1" t="str">
        <f t="array" ref="N1311">IF($M1311=0,'Class Rules'!$D$3,INDEX('Class Rules'!$D$6:$D$85,MATCH($M1311,'Class Rules'!$A$6:$A$85,0)))</f>
        <v>Passenger LDV</v>
      </c>
      <c r="O1311" s="1" t="str">
        <f t="array" ref="O1311">IF(SUMPRODUCT(MAX(ISNUMBER(SEARCH(Fuel_Rules!$A$6:$A$30,$E1311))*ISNUMBER(SEARCH(Fuel_Rules!$B$6:$B$30,$F1311))*(Fuel_Rules!$A$6:$A$30&lt;&gt;"")))&gt;0,"Plug-in hybrid",IF($G1311="Diesel","Diesel","Gasoline"))</f>
        <v>Gasoline</v>
      </c>
    </row>
    <row r="1312" spans="1:15" ht="15" customHeight="1" x14ac:dyDescent="0.25">
      <c r="A1312" s="1">
        <v>2022</v>
      </c>
      <c r="B1312" s="1" t="s">
        <v>3126</v>
      </c>
      <c r="C1312" s="1" t="s">
        <v>1424</v>
      </c>
      <c r="D1312" s="1" t="s">
        <v>3521</v>
      </c>
      <c r="E1312" s="1" t="s">
        <v>1305</v>
      </c>
      <c r="F1312" s="1" t="s">
        <v>1426</v>
      </c>
      <c r="G1312" s="1" t="s">
        <v>103</v>
      </c>
      <c r="H1312" s="1" t="s">
        <v>298</v>
      </c>
      <c r="I1312" s="1">
        <v>1.6</v>
      </c>
      <c r="J1312" s="1">
        <v>2023</v>
      </c>
      <c r="K1312" s="1">
        <v>77101</v>
      </c>
      <c r="L1312" s="1">
        <v>0</v>
      </c>
      <c r="M1312" s="1">
        <f t="array" ref="M1312">SUMPRODUCT(MAX(ISNUMBER(SEARCH('Class Rules'!$B$6:$B$85,$E1312))*ISNUMBER(SEARCH('Class Rules'!$C$6:$C$85,$F1312))*'Class Rules'!$A$6:$A$85))</f>
        <v>0</v>
      </c>
      <c r="N1312" s="1" t="str">
        <f t="array" ref="N1312">IF($M1312=0,'Class Rules'!$D$3,INDEX('Class Rules'!$D$6:$D$85,MATCH($M1312,'Class Rules'!$A$6:$A$85,0)))</f>
        <v>Passenger LDV</v>
      </c>
      <c r="O1312" s="1" t="str">
        <f t="array" ref="O1312">IF(SUMPRODUCT(MAX(ISNUMBER(SEARCH(Fuel_Rules!$A$6:$A$30,$E1312))*ISNUMBER(SEARCH(Fuel_Rules!$B$6:$B$30,$F1312))*(Fuel_Rules!$A$6:$A$30&lt;&gt;"")))&gt;0,"Plug-in hybrid",IF($G1312="Diesel","Diesel","Gasoline"))</f>
        <v>Gasoline</v>
      </c>
    </row>
    <row r="1313" spans="1:15" ht="15" customHeight="1" x14ac:dyDescent="0.25">
      <c r="A1313" s="1">
        <v>2022</v>
      </c>
      <c r="B1313" s="1" t="s">
        <v>3126</v>
      </c>
      <c r="C1313" s="1" t="s">
        <v>1427</v>
      </c>
      <c r="D1313" s="1" t="s">
        <v>3522</v>
      </c>
      <c r="E1313" s="1" t="s">
        <v>1305</v>
      </c>
      <c r="F1313" s="1" t="s">
        <v>1429</v>
      </c>
      <c r="G1313" s="1" t="s">
        <v>103</v>
      </c>
      <c r="H1313" s="1" t="s">
        <v>437</v>
      </c>
      <c r="I1313" s="1">
        <v>1.6</v>
      </c>
      <c r="J1313" s="1">
        <v>2023</v>
      </c>
      <c r="K1313" s="1">
        <v>96067</v>
      </c>
      <c r="L1313" s="1">
        <v>0</v>
      </c>
      <c r="M1313" s="1">
        <f t="array" ref="M1313">SUMPRODUCT(MAX(ISNUMBER(SEARCH('Class Rules'!$B$6:$B$85,$E1313))*ISNUMBER(SEARCH('Class Rules'!$C$6:$C$85,$F1313))*'Class Rules'!$A$6:$A$85))</f>
        <v>0</v>
      </c>
      <c r="N1313" s="1" t="str">
        <f t="array" ref="N1313">IF($M1313=0,'Class Rules'!$D$3,INDEX('Class Rules'!$D$6:$D$85,MATCH($M1313,'Class Rules'!$A$6:$A$85,0)))</f>
        <v>Passenger LDV</v>
      </c>
      <c r="O1313" s="1" t="str">
        <f t="array" ref="O1313">IF(SUMPRODUCT(MAX(ISNUMBER(SEARCH(Fuel_Rules!$A$6:$A$30,$E1313))*ISNUMBER(SEARCH(Fuel_Rules!$B$6:$B$30,$F1313))*(Fuel_Rules!$A$6:$A$30&lt;&gt;"")))&gt;0,"Plug-in hybrid",IF($G1313="Diesel","Diesel","Gasoline"))</f>
        <v>Gasoline</v>
      </c>
    </row>
    <row r="1314" spans="1:15" ht="15" customHeight="1" x14ac:dyDescent="0.25">
      <c r="A1314" s="1">
        <v>2022</v>
      </c>
      <c r="B1314" s="1" t="s">
        <v>3126</v>
      </c>
      <c r="C1314" s="1" t="s">
        <v>1430</v>
      </c>
      <c r="D1314" s="1" t="s">
        <v>3523</v>
      </c>
      <c r="E1314" s="1" t="s">
        <v>1305</v>
      </c>
      <c r="F1314" s="1" t="s">
        <v>1432</v>
      </c>
      <c r="G1314" s="1" t="s">
        <v>103</v>
      </c>
      <c r="H1314" s="1" t="s">
        <v>437</v>
      </c>
      <c r="I1314" s="1">
        <v>1</v>
      </c>
      <c r="J1314" s="1">
        <v>2023</v>
      </c>
      <c r="K1314" s="1">
        <v>118596</v>
      </c>
      <c r="L1314" s="1">
        <v>0</v>
      </c>
      <c r="M1314" s="1">
        <f t="array" ref="M1314">SUMPRODUCT(MAX(ISNUMBER(SEARCH('Class Rules'!$B$6:$B$85,$E1314))*ISNUMBER(SEARCH('Class Rules'!$C$6:$C$85,$F1314))*'Class Rules'!$A$6:$A$85))</f>
        <v>0</v>
      </c>
      <c r="N1314" s="1" t="str">
        <f t="array" ref="N1314">IF($M1314=0,'Class Rules'!$D$3,INDEX('Class Rules'!$D$6:$D$85,MATCH($M1314,'Class Rules'!$A$6:$A$85,0)))</f>
        <v>Passenger LDV</v>
      </c>
      <c r="O1314" s="1" t="str">
        <f t="array" ref="O1314">IF(SUMPRODUCT(MAX(ISNUMBER(SEARCH(Fuel_Rules!$A$6:$A$30,$E1314))*ISNUMBER(SEARCH(Fuel_Rules!$B$6:$B$30,$F1314))*(Fuel_Rules!$A$6:$A$30&lt;&gt;"")))&gt;0,"Plug-in hybrid",IF($G1314="Diesel","Diesel","Gasoline"))</f>
        <v>Gasoline</v>
      </c>
    </row>
    <row r="1315" spans="1:15" ht="15" customHeight="1" x14ac:dyDescent="0.25">
      <c r="A1315" s="1">
        <v>2022</v>
      </c>
      <c r="B1315" s="1" t="s">
        <v>3126</v>
      </c>
      <c r="C1315" s="1" t="s">
        <v>1433</v>
      </c>
      <c r="D1315" s="1" t="s">
        <v>3524</v>
      </c>
      <c r="E1315" s="1" t="s">
        <v>1305</v>
      </c>
      <c r="F1315" s="1" t="s">
        <v>1435</v>
      </c>
      <c r="G1315" s="1" t="s">
        <v>103</v>
      </c>
      <c r="H1315" s="1" t="s">
        <v>437</v>
      </c>
      <c r="I1315" s="1">
        <v>2</v>
      </c>
      <c r="J1315" s="1">
        <v>2023</v>
      </c>
      <c r="K1315" s="1">
        <v>167356</v>
      </c>
      <c r="L1315" s="1">
        <v>0</v>
      </c>
      <c r="M1315" s="1">
        <f t="array" ref="M1315">SUMPRODUCT(MAX(ISNUMBER(SEARCH('Class Rules'!$B$6:$B$85,$E1315))*ISNUMBER(SEARCH('Class Rules'!$C$6:$C$85,$F1315))*'Class Rules'!$A$6:$A$85))</f>
        <v>0</v>
      </c>
      <c r="N1315" s="1" t="str">
        <f t="array" ref="N1315">IF($M1315=0,'Class Rules'!$D$3,INDEX('Class Rules'!$D$6:$D$85,MATCH($M1315,'Class Rules'!$A$6:$A$85,0)))</f>
        <v>Passenger LDV</v>
      </c>
      <c r="O1315" s="1" t="str">
        <f t="array" ref="O1315">IF(SUMPRODUCT(MAX(ISNUMBER(SEARCH(Fuel_Rules!$A$6:$A$30,$E1315))*ISNUMBER(SEARCH(Fuel_Rules!$B$6:$B$30,$F1315))*(Fuel_Rules!$A$6:$A$30&lt;&gt;"")))&gt;0,"Plug-in hybrid",IF($G1315="Diesel","Diesel","Gasoline"))</f>
        <v>Gasoline</v>
      </c>
    </row>
    <row r="1316" spans="1:15" ht="15" customHeight="1" x14ac:dyDescent="0.25">
      <c r="A1316" s="1">
        <v>2022</v>
      </c>
      <c r="B1316" s="1" t="s">
        <v>3126</v>
      </c>
      <c r="C1316" s="1" t="s">
        <v>1436</v>
      </c>
      <c r="D1316" s="1" t="s">
        <v>3525</v>
      </c>
      <c r="E1316" s="1" t="s">
        <v>1305</v>
      </c>
      <c r="F1316" s="1" t="s">
        <v>1438</v>
      </c>
      <c r="G1316" s="1" t="s">
        <v>103</v>
      </c>
      <c r="H1316" s="1" t="s">
        <v>437</v>
      </c>
      <c r="I1316" s="1">
        <v>1</v>
      </c>
      <c r="J1316" s="1">
        <v>2023</v>
      </c>
      <c r="K1316" s="1">
        <v>150436</v>
      </c>
      <c r="L1316" s="1">
        <v>0</v>
      </c>
      <c r="M1316" s="1">
        <f t="array" ref="M1316">SUMPRODUCT(MAX(ISNUMBER(SEARCH('Class Rules'!$B$6:$B$85,$E1316))*ISNUMBER(SEARCH('Class Rules'!$C$6:$C$85,$F1316))*'Class Rules'!$A$6:$A$85))</f>
        <v>0</v>
      </c>
      <c r="N1316" s="1" t="str">
        <f t="array" ref="N1316">IF($M1316=0,'Class Rules'!$D$3,INDEX('Class Rules'!$D$6:$D$85,MATCH($M1316,'Class Rules'!$A$6:$A$85,0)))</f>
        <v>Passenger LDV</v>
      </c>
      <c r="O1316" s="1" t="str">
        <f t="array" ref="O1316">IF(SUMPRODUCT(MAX(ISNUMBER(SEARCH(Fuel_Rules!$A$6:$A$30,$E1316))*ISNUMBER(SEARCH(Fuel_Rules!$B$6:$B$30,$F1316))*(Fuel_Rules!$A$6:$A$30&lt;&gt;"")))&gt;0,"Plug-in hybrid",IF($G1316="Diesel","Diesel","Gasoline"))</f>
        <v>Gasoline</v>
      </c>
    </row>
    <row r="1317" spans="1:15" ht="15" customHeight="1" x14ac:dyDescent="0.25">
      <c r="A1317" s="1">
        <v>2022</v>
      </c>
      <c r="B1317" s="1" t="s">
        <v>3126</v>
      </c>
      <c r="C1317" s="1" t="s">
        <v>1439</v>
      </c>
      <c r="D1317" s="1" t="s">
        <v>3526</v>
      </c>
      <c r="E1317" s="1" t="s">
        <v>1305</v>
      </c>
      <c r="F1317" s="1" t="s">
        <v>1441</v>
      </c>
      <c r="G1317" s="1" t="s">
        <v>103</v>
      </c>
      <c r="H1317" s="1" t="s">
        <v>437</v>
      </c>
      <c r="I1317" s="1">
        <v>1</v>
      </c>
      <c r="J1317" s="1">
        <v>2023</v>
      </c>
      <c r="K1317" s="1">
        <v>133636</v>
      </c>
      <c r="L1317" s="1">
        <v>0</v>
      </c>
      <c r="M1317" s="1">
        <f t="array" ref="M1317">SUMPRODUCT(MAX(ISNUMBER(SEARCH('Class Rules'!$B$6:$B$85,$E1317))*ISNUMBER(SEARCH('Class Rules'!$C$6:$C$85,$F1317))*'Class Rules'!$A$6:$A$85))</f>
        <v>0</v>
      </c>
      <c r="N1317" s="1" t="str">
        <f t="array" ref="N1317">IF($M1317=0,'Class Rules'!$D$3,INDEX('Class Rules'!$D$6:$D$85,MATCH($M1317,'Class Rules'!$A$6:$A$85,0)))</f>
        <v>Passenger LDV</v>
      </c>
      <c r="O1317" s="1" t="str">
        <f t="array" ref="O1317">IF(SUMPRODUCT(MAX(ISNUMBER(SEARCH(Fuel_Rules!$A$6:$A$30,$E1317))*ISNUMBER(SEARCH(Fuel_Rules!$B$6:$B$30,$F1317))*(Fuel_Rules!$A$6:$A$30&lt;&gt;"")))&gt;0,"Plug-in hybrid",IF($G1317="Diesel","Diesel","Gasoline"))</f>
        <v>Gasoline</v>
      </c>
    </row>
    <row r="1318" spans="1:15" ht="15" customHeight="1" x14ac:dyDescent="0.25">
      <c r="A1318" s="1">
        <v>2022</v>
      </c>
      <c r="B1318" s="1" t="s">
        <v>3126</v>
      </c>
      <c r="C1318" s="1" t="s">
        <v>1442</v>
      </c>
      <c r="D1318" s="1" t="s">
        <v>3527</v>
      </c>
      <c r="E1318" s="1" t="s">
        <v>1305</v>
      </c>
      <c r="F1318" s="1" t="s">
        <v>1444</v>
      </c>
      <c r="G1318" s="1" t="s">
        <v>103</v>
      </c>
      <c r="H1318" s="1" t="s">
        <v>298</v>
      </c>
      <c r="I1318" s="1">
        <v>1</v>
      </c>
      <c r="J1318" s="1">
        <v>2023</v>
      </c>
      <c r="K1318" s="1">
        <v>89056</v>
      </c>
      <c r="L1318" s="1">
        <v>0</v>
      </c>
      <c r="M1318" s="1">
        <f t="array" ref="M1318">SUMPRODUCT(MAX(ISNUMBER(SEARCH('Class Rules'!$B$6:$B$85,$E1318))*ISNUMBER(SEARCH('Class Rules'!$C$6:$C$85,$F1318))*'Class Rules'!$A$6:$A$85))</f>
        <v>0</v>
      </c>
      <c r="N1318" s="1" t="str">
        <f t="array" ref="N1318">IF($M1318=0,'Class Rules'!$D$3,INDEX('Class Rules'!$D$6:$D$85,MATCH($M1318,'Class Rules'!$A$6:$A$85,0)))</f>
        <v>Passenger LDV</v>
      </c>
      <c r="O1318" s="1" t="str">
        <f t="array" ref="O1318">IF(SUMPRODUCT(MAX(ISNUMBER(SEARCH(Fuel_Rules!$A$6:$A$30,$E1318))*ISNUMBER(SEARCH(Fuel_Rules!$B$6:$B$30,$F1318))*(Fuel_Rules!$A$6:$A$30&lt;&gt;"")))&gt;0,"Plug-in hybrid",IF($G1318="Diesel","Diesel","Gasoline"))</f>
        <v>Gasoline</v>
      </c>
    </row>
    <row r="1319" spans="1:15" ht="15" customHeight="1" x14ac:dyDescent="0.25">
      <c r="A1319" s="1">
        <v>2022</v>
      </c>
      <c r="B1319" s="1" t="s">
        <v>3126</v>
      </c>
      <c r="C1319" s="1" t="s">
        <v>1445</v>
      </c>
      <c r="D1319" s="1" t="s">
        <v>3528</v>
      </c>
      <c r="E1319" s="1" t="s">
        <v>1305</v>
      </c>
      <c r="F1319" s="1" t="s">
        <v>1447</v>
      </c>
      <c r="G1319" s="1" t="s">
        <v>103</v>
      </c>
      <c r="H1319" s="1" t="s">
        <v>437</v>
      </c>
      <c r="I1319" s="1">
        <v>1</v>
      </c>
      <c r="J1319" s="1">
        <v>2023</v>
      </c>
      <c r="K1319" s="1">
        <v>107856</v>
      </c>
      <c r="L1319" s="1">
        <v>0</v>
      </c>
      <c r="M1319" s="1">
        <f t="array" ref="M1319">SUMPRODUCT(MAX(ISNUMBER(SEARCH('Class Rules'!$B$6:$B$85,$E1319))*ISNUMBER(SEARCH('Class Rules'!$C$6:$C$85,$F1319))*'Class Rules'!$A$6:$A$85))</f>
        <v>0</v>
      </c>
      <c r="N1319" s="1" t="str">
        <f t="array" ref="N1319">IF($M1319=0,'Class Rules'!$D$3,INDEX('Class Rules'!$D$6:$D$85,MATCH($M1319,'Class Rules'!$A$6:$A$85,0)))</f>
        <v>Passenger LDV</v>
      </c>
      <c r="O1319" s="1" t="str">
        <f t="array" ref="O1319">IF(SUMPRODUCT(MAX(ISNUMBER(SEARCH(Fuel_Rules!$A$6:$A$30,$E1319))*ISNUMBER(SEARCH(Fuel_Rules!$B$6:$B$30,$F1319))*(Fuel_Rules!$A$6:$A$30&lt;&gt;"")))&gt;0,"Plug-in hybrid",IF($G1319="Diesel","Diesel","Gasoline"))</f>
        <v>Gasoline</v>
      </c>
    </row>
    <row r="1320" spans="1:15" ht="15" customHeight="1" x14ac:dyDescent="0.25">
      <c r="A1320" s="1">
        <v>2022</v>
      </c>
      <c r="B1320" s="1" t="s">
        <v>3126</v>
      </c>
      <c r="C1320" s="1" t="s">
        <v>1448</v>
      </c>
      <c r="D1320" s="1" t="s">
        <v>3529</v>
      </c>
      <c r="E1320" s="1" t="s">
        <v>1305</v>
      </c>
      <c r="F1320" s="1" t="s">
        <v>1450</v>
      </c>
      <c r="G1320" s="1" t="s">
        <v>103</v>
      </c>
      <c r="H1320" s="1" t="s">
        <v>437</v>
      </c>
      <c r="I1320" s="1">
        <v>1</v>
      </c>
      <c r="J1320" s="1">
        <v>2023</v>
      </c>
      <c r="K1320" s="1">
        <v>99896</v>
      </c>
      <c r="L1320" s="1">
        <v>0</v>
      </c>
      <c r="M1320" s="1">
        <f t="array" ref="M1320">SUMPRODUCT(MAX(ISNUMBER(SEARCH('Class Rules'!$B$6:$B$85,$E1320))*ISNUMBER(SEARCH('Class Rules'!$C$6:$C$85,$F1320))*'Class Rules'!$A$6:$A$85))</f>
        <v>0</v>
      </c>
      <c r="N1320" s="1" t="str">
        <f t="array" ref="N1320">IF($M1320=0,'Class Rules'!$D$3,INDEX('Class Rules'!$D$6:$D$85,MATCH($M1320,'Class Rules'!$A$6:$A$85,0)))</f>
        <v>Passenger LDV</v>
      </c>
      <c r="O1320" s="1" t="str">
        <f t="array" ref="O1320">IF(SUMPRODUCT(MAX(ISNUMBER(SEARCH(Fuel_Rules!$A$6:$A$30,$E1320))*ISNUMBER(SEARCH(Fuel_Rules!$B$6:$B$30,$F1320))*(Fuel_Rules!$A$6:$A$30&lt;&gt;"")))&gt;0,"Plug-in hybrid",IF($G1320="Diesel","Diesel","Gasoline"))</f>
        <v>Gasoline</v>
      </c>
    </row>
    <row r="1321" spans="1:15" ht="15" customHeight="1" x14ac:dyDescent="0.25">
      <c r="A1321" s="1">
        <v>2022</v>
      </c>
      <c r="B1321" s="1" t="s">
        <v>3126</v>
      </c>
      <c r="C1321" s="1" t="s">
        <v>1451</v>
      </c>
      <c r="D1321" s="1" t="s">
        <v>3530</v>
      </c>
      <c r="E1321" s="1" t="s">
        <v>1305</v>
      </c>
      <c r="F1321" s="1" t="s">
        <v>1453</v>
      </c>
      <c r="G1321" s="1" t="s">
        <v>103</v>
      </c>
      <c r="H1321" s="1" t="s">
        <v>298</v>
      </c>
      <c r="I1321" s="1">
        <v>1</v>
      </c>
      <c r="J1321" s="1">
        <v>2023</v>
      </c>
      <c r="K1321" s="1">
        <v>93056</v>
      </c>
      <c r="L1321" s="1">
        <v>0</v>
      </c>
      <c r="M1321" s="1">
        <f t="array" ref="M1321">SUMPRODUCT(MAX(ISNUMBER(SEARCH('Class Rules'!$B$6:$B$85,$E1321))*ISNUMBER(SEARCH('Class Rules'!$C$6:$C$85,$F1321))*'Class Rules'!$A$6:$A$85))</f>
        <v>0</v>
      </c>
      <c r="N1321" s="1" t="str">
        <f t="array" ref="N1321">IF($M1321=0,'Class Rules'!$D$3,INDEX('Class Rules'!$D$6:$D$85,MATCH($M1321,'Class Rules'!$A$6:$A$85,0)))</f>
        <v>Passenger LDV</v>
      </c>
      <c r="O1321" s="1" t="str">
        <f t="array" ref="O1321">IF(SUMPRODUCT(MAX(ISNUMBER(SEARCH(Fuel_Rules!$A$6:$A$30,$E1321))*ISNUMBER(SEARCH(Fuel_Rules!$B$6:$B$30,$F1321))*(Fuel_Rules!$A$6:$A$30&lt;&gt;"")))&gt;0,"Plug-in hybrid",IF($G1321="Diesel","Diesel","Gasoline"))</f>
        <v>Gasoline</v>
      </c>
    </row>
    <row r="1322" spans="1:15" ht="15" customHeight="1" x14ac:dyDescent="0.25">
      <c r="A1322" s="1">
        <v>2022</v>
      </c>
      <c r="B1322" s="1" t="s">
        <v>3126</v>
      </c>
      <c r="C1322" s="1" t="s">
        <v>1454</v>
      </c>
      <c r="D1322" s="1" t="s">
        <v>3531</v>
      </c>
      <c r="E1322" s="1" t="s">
        <v>1305</v>
      </c>
      <c r="F1322" s="1" t="s">
        <v>1456</v>
      </c>
      <c r="G1322" s="1" t="s">
        <v>103</v>
      </c>
      <c r="H1322" s="1" t="s">
        <v>437</v>
      </c>
      <c r="I1322" s="1">
        <v>1</v>
      </c>
      <c r="J1322" s="1">
        <v>2023</v>
      </c>
      <c r="K1322" s="1">
        <v>104056</v>
      </c>
      <c r="L1322" s="1">
        <v>0</v>
      </c>
      <c r="M1322" s="1">
        <f t="array" ref="M1322">SUMPRODUCT(MAX(ISNUMBER(SEARCH('Class Rules'!$B$6:$B$85,$E1322))*ISNUMBER(SEARCH('Class Rules'!$C$6:$C$85,$F1322))*'Class Rules'!$A$6:$A$85))</f>
        <v>0</v>
      </c>
      <c r="N1322" s="1" t="str">
        <f t="array" ref="N1322">IF($M1322=0,'Class Rules'!$D$3,INDEX('Class Rules'!$D$6:$D$85,MATCH($M1322,'Class Rules'!$A$6:$A$85,0)))</f>
        <v>Passenger LDV</v>
      </c>
      <c r="O1322" s="1" t="str">
        <f t="array" ref="O1322">IF(SUMPRODUCT(MAX(ISNUMBER(SEARCH(Fuel_Rules!$A$6:$A$30,$E1322))*ISNUMBER(SEARCH(Fuel_Rules!$B$6:$B$30,$F1322))*(Fuel_Rules!$A$6:$A$30&lt;&gt;"")))&gt;0,"Plug-in hybrid",IF($G1322="Diesel","Diesel","Gasoline"))</f>
        <v>Gasoline</v>
      </c>
    </row>
    <row r="1323" spans="1:15" ht="15" customHeight="1" x14ac:dyDescent="0.25">
      <c r="A1323" s="1">
        <v>2022</v>
      </c>
      <c r="B1323" s="1" t="s">
        <v>3126</v>
      </c>
      <c r="C1323" s="1" t="s">
        <v>1457</v>
      </c>
      <c r="D1323" s="1" t="s">
        <v>3532</v>
      </c>
      <c r="E1323" s="1" t="s">
        <v>1305</v>
      </c>
      <c r="F1323" s="1" t="s">
        <v>1459</v>
      </c>
      <c r="G1323" s="1" t="s">
        <v>103</v>
      </c>
      <c r="H1323" s="1" t="s">
        <v>437</v>
      </c>
      <c r="I1323" s="1">
        <v>1</v>
      </c>
      <c r="J1323" s="1">
        <v>2023</v>
      </c>
      <c r="K1323" s="1">
        <v>95856</v>
      </c>
      <c r="L1323" s="1">
        <v>0</v>
      </c>
      <c r="M1323" s="1">
        <f t="array" ref="M1323">SUMPRODUCT(MAX(ISNUMBER(SEARCH('Class Rules'!$B$6:$B$85,$E1323))*ISNUMBER(SEARCH('Class Rules'!$C$6:$C$85,$F1323))*'Class Rules'!$A$6:$A$85))</f>
        <v>0</v>
      </c>
      <c r="N1323" s="1" t="str">
        <f t="array" ref="N1323">IF($M1323=0,'Class Rules'!$D$3,INDEX('Class Rules'!$D$6:$D$85,MATCH($M1323,'Class Rules'!$A$6:$A$85,0)))</f>
        <v>Passenger LDV</v>
      </c>
      <c r="O1323" s="1" t="str">
        <f t="array" ref="O1323">IF(SUMPRODUCT(MAX(ISNUMBER(SEARCH(Fuel_Rules!$A$6:$A$30,$E1323))*ISNUMBER(SEARCH(Fuel_Rules!$B$6:$B$30,$F1323))*(Fuel_Rules!$A$6:$A$30&lt;&gt;"")))&gt;0,"Plug-in hybrid",IF($G1323="Diesel","Diesel","Gasoline"))</f>
        <v>Gasoline</v>
      </c>
    </row>
    <row r="1324" spans="1:15" ht="15" customHeight="1" x14ac:dyDescent="0.25">
      <c r="A1324" s="1">
        <v>2022</v>
      </c>
      <c r="B1324" s="1" t="s">
        <v>3126</v>
      </c>
      <c r="C1324" s="1" t="s">
        <v>1460</v>
      </c>
      <c r="D1324" s="1" t="s">
        <v>3533</v>
      </c>
      <c r="E1324" s="1" t="s">
        <v>1462</v>
      </c>
      <c r="F1324" s="1" t="s">
        <v>3534</v>
      </c>
      <c r="G1324" s="1" t="s">
        <v>105</v>
      </c>
      <c r="H1324" s="1" t="s">
        <v>298</v>
      </c>
      <c r="I1324" s="1">
        <v>3</v>
      </c>
      <c r="J1324" s="1">
        <v>2023</v>
      </c>
      <c r="K1324" s="1">
        <v>225023</v>
      </c>
      <c r="L1324" s="1">
        <v>0</v>
      </c>
      <c r="M1324" s="1">
        <f t="array" ref="M1324">SUMPRODUCT(MAX(ISNUMBER(SEARCH('Class Rules'!$B$6:$B$85,$E1324))*ISNUMBER(SEARCH('Class Rules'!$C$6:$C$85,$F1324))*'Class Rules'!$A$6:$A$85))</f>
        <v>42</v>
      </c>
      <c r="N1324" s="1" t="str">
        <f t="array" ref="N1324">IF($M1324=0,'Class Rules'!$D$3,INDEX('Class Rules'!$D$6:$D$85,MATCH($M1324,'Class Rules'!$A$6:$A$85,0)))</f>
        <v>Freight LDV</v>
      </c>
      <c r="O1324" s="1" t="str">
        <f t="array" ref="O1324">IF(SUMPRODUCT(MAX(ISNUMBER(SEARCH(Fuel_Rules!$A$6:$A$30,$E1324))*ISNUMBER(SEARCH(Fuel_Rules!$B$6:$B$30,$F1324))*(Fuel_Rules!$A$6:$A$30&lt;&gt;"")))&gt;0,"Plug-in hybrid",IF($G1324="Diesel","Diesel","Gasoline"))</f>
        <v>Diesel</v>
      </c>
    </row>
    <row r="1325" spans="1:15" ht="15" customHeight="1" x14ac:dyDescent="0.25">
      <c r="A1325" s="1">
        <v>2022</v>
      </c>
      <c r="B1325" s="1" t="s">
        <v>3126</v>
      </c>
      <c r="C1325" s="1" t="s">
        <v>1464</v>
      </c>
      <c r="D1325" s="1" t="s">
        <v>3535</v>
      </c>
      <c r="E1325" s="1" t="s">
        <v>1462</v>
      </c>
      <c r="F1325" s="1" t="s">
        <v>3536</v>
      </c>
      <c r="G1325" s="1" t="s">
        <v>105</v>
      </c>
      <c r="H1325" s="1" t="s">
        <v>298</v>
      </c>
      <c r="I1325" s="1">
        <v>3</v>
      </c>
      <c r="J1325" s="1">
        <v>2023</v>
      </c>
      <c r="K1325" s="1">
        <v>225632</v>
      </c>
      <c r="L1325" s="1">
        <v>0</v>
      </c>
      <c r="M1325" s="1">
        <f t="array" ref="M1325">SUMPRODUCT(MAX(ISNUMBER(SEARCH('Class Rules'!$B$6:$B$85,$E1325))*ISNUMBER(SEARCH('Class Rules'!$C$6:$C$85,$F1325))*'Class Rules'!$A$6:$A$85))</f>
        <v>42</v>
      </c>
      <c r="N1325" s="1" t="str">
        <f t="array" ref="N1325">IF($M1325=0,'Class Rules'!$D$3,INDEX('Class Rules'!$D$6:$D$85,MATCH($M1325,'Class Rules'!$A$6:$A$85,0)))</f>
        <v>Freight LDV</v>
      </c>
      <c r="O1325" s="1" t="str">
        <f t="array" ref="O1325">IF(SUMPRODUCT(MAX(ISNUMBER(SEARCH(Fuel_Rules!$A$6:$A$30,$E1325))*ISNUMBER(SEARCH(Fuel_Rules!$B$6:$B$30,$F1325))*(Fuel_Rules!$A$6:$A$30&lt;&gt;"")))&gt;0,"Plug-in hybrid",IF($G1325="Diesel","Diesel","Gasoline"))</f>
        <v>Diesel</v>
      </c>
    </row>
    <row r="1326" spans="1:15" ht="15" customHeight="1" x14ac:dyDescent="0.25">
      <c r="A1326" s="1">
        <v>2022</v>
      </c>
      <c r="B1326" s="1" t="s">
        <v>3126</v>
      </c>
      <c r="C1326" s="1" t="s">
        <v>1467</v>
      </c>
      <c r="D1326" s="1" t="s">
        <v>3537</v>
      </c>
      <c r="E1326" s="1" t="s">
        <v>1462</v>
      </c>
      <c r="F1326" s="1" t="s">
        <v>3538</v>
      </c>
      <c r="G1326" s="1" t="s">
        <v>105</v>
      </c>
      <c r="H1326" s="1" t="s">
        <v>298</v>
      </c>
      <c r="I1326" s="1">
        <v>3</v>
      </c>
      <c r="J1326" s="1">
        <v>2023</v>
      </c>
      <c r="K1326" s="1">
        <v>232391</v>
      </c>
      <c r="L1326" s="1">
        <v>0</v>
      </c>
      <c r="M1326" s="1">
        <f t="array" ref="M1326">SUMPRODUCT(MAX(ISNUMBER(SEARCH('Class Rules'!$B$6:$B$85,$E1326))*ISNUMBER(SEARCH('Class Rules'!$C$6:$C$85,$F1326))*'Class Rules'!$A$6:$A$85))</f>
        <v>54</v>
      </c>
      <c r="N1326" s="1" t="str">
        <f t="array" ref="N1326">IF($M1326=0,'Class Rules'!$D$3,INDEX('Class Rules'!$D$6:$D$85,MATCH($M1326,'Class Rules'!$A$6:$A$85,0)))</f>
        <v>Freight HDV</v>
      </c>
      <c r="O1326" s="1" t="str">
        <f t="array" ref="O1326">IF(SUMPRODUCT(MAX(ISNUMBER(SEARCH(Fuel_Rules!$A$6:$A$30,$E1326))*ISNUMBER(SEARCH(Fuel_Rules!$B$6:$B$30,$F1326))*(Fuel_Rules!$A$6:$A$30&lt;&gt;"")))&gt;0,"Plug-in hybrid",IF($G1326="Diesel","Diesel","Gasoline"))</f>
        <v>Diesel</v>
      </c>
    </row>
    <row r="1327" spans="1:15" ht="15" customHeight="1" x14ac:dyDescent="0.25">
      <c r="A1327" s="1">
        <v>2022</v>
      </c>
      <c r="B1327" s="1" t="s">
        <v>3126</v>
      </c>
      <c r="C1327" s="1" t="s">
        <v>1470</v>
      </c>
      <c r="D1327" s="1" t="s">
        <v>3539</v>
      </c>
      <c r="E1327" s="1" t="s">
        <v>1462</v>
      </c>
      <c r="F1327" s="1" t="s">
        <v>3540</v>
      </c>
      <c r="G1327" s="1" t="s">
        <v>105</v>
      </c>
      <c r="H1327" s="1" t="s">
        <v>298</v>
      </c>
      <c r="I1327" s="1">
        <v>3</v>
      </c>
      <c r="J1327" s="1">
        <v>2023</v>
      </c>
      <c r="K1327" s="1">
        <v>256136</v>
      </c>
      <c r="L1327" s="1">
        <v>0</v>
      </c>
      <c r="M1327" s="1">
        <f t="array" ref="M1327">SUMPRODUCT(MAX(ISNUMBER(SEARCH('Class Rules'!$B$6:$B$85,$E1327))*ISNUMBER(SEARCH('Class Rules'!$C$6:$C$85,$F1327))*'Class Rules'!$A$6:$A$85))</f>
        <v>54</v>
      </c>
      <c r="N1327" s="1" t="str">
        <f t="array" ref="N1327">IF($M1327=0,'Class Rules'!$D$3,INDEX('Class Rules'!$D$6:$D$85,MATCH($M1327,'Class Rules'!$A$6:$A$85,0)))</f>
        <v>Freight HDV</v>
      </c>
      <c r="O1327" s="1" t="str">
        <f t="array" ref="O1327">IF(SUMPRODUCT(MAX(ISNUMBER(SEARCH(Fuel_Rules!$A$6:$A$30,$E1327))*ISNUMBER(SEARCH(Fuel_Rules!$B$6:$B$30,$F1327))*(Fuel_Rules!$A$6:$A$30&lt;&gt;"")))&gt;0,"Plug-in hybrid",IF($G1327="Diesel","Diesel","Gasoline"))</f>
        <v>Diesel</v>
      </c>
    </row>
    <row r="1328" spans="1:15" ht="15" customHeight="1" x14ac:dyDescent="0.25">
      <c r="A1328" s="1">
        <v>2022</v>
      </c>
      <c r="B1328" s="1" t="s">
        <v>3126</v>
      </c>
      <c r="C1328" s="1" t="s">
        <v>1473</v>
      </c>
      <c r="D1328" s="1" t="s">
        <v>3541</v>
      </c>
      <c r="E1328" s="1" t="s">
        <v>1462</v>
      </c>
      <c r="F1328" s="1" t="s">
        <v>3542</v>
      </c>
      <c r="G1328" s="1" t="s">
        <v>105</v>
      </c>
      <c r="H1328" s="1" t="s">
        <v>298</v>
      </c>
      <c r="I1328" s="1">
        <v>3</v>
      </c>
      <c r="J1328" s="1">
        <v>2023</v>
      </c>
      <c r="K1328" s="1">
        <v>206220</v>
      </c>
      <c r="L1328" s="1">
        <v>0</v>
      </c>
      <c r="M1328" s="1">
        <f t="array" ref="M1328">SUMPRODUCT(MAX(ISNUMBER(SEARCH('Class Rules'!$B$6:$B$85,$E1328))*ISNUMBER(SEARCH('Class Rules'!$C$6:$C$85,$F1328))*'Class Rules'!$A$6:$A$85))</f>
        <v>51</v>
      </c>
      <c r="N1328" s="1" t="str">
        <f t="array" ref="N1328">IF($M1328=0,'Class Rules'!$D$3,INDEX('Class Rules'!$D$6:$D$85,MATCH($M1328,'Class Rules'!$A$6:$A$85,0)))</f>
        <v>Freight HDV</v>
      </c>
      <c r="O1328" s="1" t="str">
        <f t="array" ref="O1328">IF(SUMPRODUCT(MAX(ISNUMBER(SEARCH(Fuel_Rules!$A$6:$A$30,$E1328))*ISNUMBER(SEARCH(Fuel_Rules!$B$6:$B$30,$F1328))*(Fuel_Rules!$A$6:$A$30&lt;&gt;"")))&gt;0,"Plug-in hybrid",IF($G1328="Diesel","Diesel","Gasoline"))</f>
        <v>Diesel</v>
      </c>
    </row>
    <row r="1329" spans="1:15" ht="15" customHeight="1" x14ac:dyDescent="0.25">
      <c r="A1329" s="1">
        <v>2022</v>
      </c>
      <c r="B1329" s="1" t="s">
        <v>3126</v>
      </c>
      <c r="C1329" s="1" t="s">
        <v>1476</v>
      </c>
      <c r="D1329" s="1" t="s">
        <v>3543</v>
      </c>
      <c r="E1329" s="1" t="s">
        <v>1462</v>
      </c>
      <c r="F1329" s="1" t="s">
        <v>3544</v>
      </c>
      <c r="G1329" s="1" t="s">
        <v>105</v>
      </c>
      <c r="H1329" s="1" t="s">
        <v>298</v>
      </c>
      <c r="I1329" s="1">
        <v>3</v>
      </c>
      <c r="J1329" s="1">
        <v>2023</v>
      </c>
      <c r="K1329" s="1">
        <v>214937</v>
      </c>
      <c r="L1329" s="1">
        <v>0</v>
      </c>
      <c r="M1329" s="1">
        <f t="array" ref="M1329">SUMPRODUCT(MAX(ISNUMBER(SEARCH('Class Rules'!$B$6:$B$85,$E1329))*ISNUMBER(SEARCH('Class Rules'!$C$6:$C$85,$F1329))*'Class Rules'!$A$6:$A$85))</f>
        <v>52</v>
      </c>
      <c r="N1329" s="1" t="str">
        <f t="array" ref="N1329">IF($M1329=0,'Class Rules'!$D$3,INDEX('Class Rules'!$D$6:$D$85,MATCH($M1329,'Class Rules'!$A$6:$A$85,0)))</f>
        <v>Freight HDV</v>
      </c>
      <c r="O1329" s="1" t="str">
        <f t="array" ref="O1329">IF(SUMPRODUCT(MAX(ISNUMBER(SEARCH(Fuel_Rules!$A$6:$A$30,$E1329))*ISNUMBER(SEARCH(Fuel_Rules!$B$6:$B$30,$F1329))*(Fuel_Rules!$A$6:$A$30&lt;&gt;"")))&gt;0,"Plug-in hybrid",IF($G1329="Diesel","Diesel","Gasoline"))</f>
        <v>Diesel</v>
      </c>
    </row>
    <row r="1330" spans="1:15" ht="15" customHeight="1" x14ac:dyDescent="0.25">
      <c r="A1330" s="1">
        <v>2022</v>
      </c>
      <c r="B1330" s="1" t="s">
        <v>3126</v>
      </c>
      <c r="C1330" s="1" t="s">
        <v>1479</v>
      </c>
      <c r="D1330" s="1" t="s">
        <v>3545</v>
      </c>
      <c r="E1330" s="1" t="s">
        <v>1462</v>
      </c>
      <c r="F1330" s="1" t="s">
        <v>3546</v>
      </c>
      <c r="G1330" s="1" t="s">
        <v>105</v>
      </c>
      <c r="H1330" s="1" t="s">
        <v>298</v>
      </c>
      <c r="I1330" s="1">
        <v>3</v>
      </c>
      <c r="J1330" s="1">
        <v>2023</v>
      </c>
      <c r="K1330" s="1">
        <v>229826</v>
      </c>
      <c r="L1330" s="1">
        <v>0</v>
      </c>
      <c r="M1330" s="1">
        <f t="array" ref="M1330">SUMPRODUCT(MAX(ISNUMBER(SEARCH('Class Rules'!$B$6:$B$85,$E1330))*ISNUMBER(SEARCH('Class Rules'!$C$6:$C$85,$F1330))*'Class Rules'!$A$6:$A$85))</f>
        <v>51</v>
      </c>
      <c r="N1330" s="1" t="str">
        <f t="array" ref="N1330">IF($M1330=0,'Class Rules'!$D$3,INDEX('Class Rules'!$D$6:$D$85,MATCH($M1330,'Class Rules'!$A$6:$A$85,0)))</f>
        <v>Freight HDV</v>
      </c>
      <c r="O1330" s="1" t="str">
        <f t="array" ref="O1330">IF(SUMPRODUCT(MAX(ISNUMBER(SEARCH(Fuel_Rules!$A$6:$A$30,$E1330))*ISNUMBER(SEARCH(Fuel_Rules!$B$6:$B$30,$F1330))*(Fuel_Rules!$A$6:$A$30&lt;&gt;"")))&gt;0,"Plug-in hybrid",IF($G1330="Diesel","Diesel","Gasoline"))</f>
        <v>Diesel</v>
      </c>
    </row>
    <row r="1331" spans="1:15" ht="15" customHeight="1" x14ac:dyDescent="0.25">
      <c r="A1331" s="1">
        <v>2022</v>
      </c>
      <c r="B1331" s="1" t="s">
        <v>3126</v>
      </c>
      <c r="C1331" s="1" t="s">
        <v>1482</v>
      </c>
      <c r="D1331" s="1" t="s">
        <v>3547</v>
      </c>
      <c r="E1331" s="1" t="s">
        <v>1462</v>
      </c>
      <c r="F1331" s="1" t="s">
        <v>3548</v>
      </c>
      <c r="G1331" s="1" t="s">
        <v>105</v>
      </c>
      <c r="H1331" s="1" t="s">
        <v>298</v>
      </c>
      <c r="I1331" s="1">
        <v>3</v>
      </c>
      <c r="J1331" s="1">
        <v>2023</v>
      </c>
      <c r="K1331" s="1">
        <v>239201</v>
      </c>
      <c r="L1331" s="1">
        <v>0</v>
      </c>
      <c r="M1331" s="1">
        <f t="array" ref="M1331">SUMPRODUCT(MAX(ISNUMBER(SEARCH('Class Rules'!$B$6:$B$85,$E1331))*ISNUMBER(SEARCH('Class Rules'!$C$6:$C$85,$F1331))*'Class Rules'!$A$6:$A$85))</f>
        <v>52</v>
      </c>
      <c r="N1331" s="1" t="str">
        <f t="array" ref="N1331">IF($M1331=0,'Class Rules'!$D$3,INDEX('Class Rules'!$D$6:$D$85,MATCH($M1331,'Class Rules'!$A$6:$A$85,0)))</f>
        <v>Freight HDV</v>
      </c>
      <c r="O1331" s="1" t="str">
        <f t="array" ref="O1331">IF(SUMPRODUCT(MAX(ISNUMBER(SEARCH(Fuel_Rules!$A$6:$A$30,$E1331))*ISNUMBER(SEARCH(Fuel_Rules!$B$6:$B$30,$F1331))*(Fuel_Rules!$A$6:$A$30&lt;&gt;"")))&gt;0,"Plug-in hybrid",IF($G1331="Diesel","Diesel","Gasoline"))</f>
        <v>Diesel</v>
      </c>
    </row>
    <row r="1332" spans="1:15" ht="15" customHeight="1" x14ac:dyDescent="0.25">
      <c r="A1332" s="1">
        <v>2022</v>
      </c>
      <c r="B1332" s="1" t="s">
        <v>3126</v>
      </c>
      <c r="C1332" s="1" t="s">
        <v>1485</v>
      </c>
      <c r="D1332" s="1" t="s">
        <v>3549</v>
      </c>
      <c r="E1332" s="1" t="s">
        <v>1462</v>
      </c>
      <c r="F1332" s="1" t="s">
        <v>3550</v>
      </c>
      <c r="G1332" s="1" t="s">
        <v>105</v>
      </c>
      <c r="H1332" s="1" t="s">
        <v>298</v>
      </c>
      <c r="I1332" s="1">
        <v>3</v>
      </c>
      <c r="J1332" s="1">
        <v>2023</v>
      </c>
      <c r="K1332" s="1">
        <v>246718</v>
      </c>
      <c r="L1332" s="1">
        <v>0</v>
      </c>
      <c r="M1332" s="1">
        <f t="array" ref="M1332">SUMPRODUCT(MAX(ISNUMBER(SEARCH('Class Rules'!$B$6:$B$85,$E1332))*ISNUMBER(SEARCH('Class Rules'!$C$6:$C$85,$F1332))*'Class Rules'!$A$6:$A$85))</f>
        <v>55</v>
      </c>
      <c r="N1332" s="1" t="str">
        <f t="array" ref="N1332">IF($M1332=0,'Class Rules'!$D$3,INDEX('Class Rules'!$D$6:$D$85,MATCH($M1332,'Class Rules'!$A$6:$A$85,0)))</f>
        <v>Freight HDV</v>
      </c>
      <c r="O1332" s="1" t="str">
        <f t="array" ref="O1332">IF(SUMPRODUCT(MAX(ISNUMBER(SEARCH(Fuel_Rules!$A$6:$A$30,$E1332))*ISNUMBER(SEARCH(Fuel_Rules!$B$6:$B$30,$F1332))*(Fuel_Rules!$A$6:$A$30&lt;&gt;"")))&gt;0,"Plug-in hybrid",IF($G1332="Diesel","Diesel","Gasoline"))</f>
        <v>Diesel</v>
      </c>
    </row>
    <row r="1333" spans="1:15" ht="15" customHeight="1" x14ac:dyDescent="0.25">
      <c r="A1333" s="1">
        <v>2022</v>
      </c>
      <c r="B1333" s="1" t="s">
        <v>3126</v>
      </c>
      <c r="C1333" s="1" t="s">
        <v>1488</v>
      </c>
      <c r="D1333" s="1" t="s">
        <v>3551</v>
      </c>
      <c r="E1333" s="1" t="s">
        <v>1462</v>
      </c>
      <c r="F1333" s="1" t="s">
        <v>3552</v>
      </c>
      <c r="G1333" s="1" t="s">
        <v>105</v>
      </c>
      <c r="H1333" s="1" t="s">
        <v>298</v>
      </c>
      <c r="I1333" s="1">
        <v>3</v>
      </c>
      <c r="J1333" s="1">
        <v>2023</v>
      </c>
      <c r="K1333" s="1">
        <v>267291</v>
      </c>
      <c r="L1333" s="1">
        <v>0</v>
      </c>
      <c r="M1333" s="1">
        <f t="array" ref="M1333">SUMPRODUCT(MAX(ISNUMBER(SEARCH('Class Rules'!$B$6:$B$85,$E1333))*ISNUMBER(SEARCH('Class Rules'!$C$6:$C$85,$F1333))*'Class Rules'!$A$6:$A$85))</f>
        <v>52</v>
      </c>
      <c r="N1333" s="1" t="str">
        <f t="array" ref="N1333">IF($M1333=0,'Class Rules'!$D$3,INDEX('Class Rules'!$D$6:$D$85,MATCH($M1333,'Class Rules'!$A$6:$A$85,0)))</f>
        <v>Freight HDV</v>
      </c>
      <c r="O1333" s="1" t="str">
        <f t="array" ref="O1333">IF(SUMPRODUCT(MAX(ISNUMBER(SEARCH(Fuel_Rules!$A$6:$A$30,$E1333))*ISNUMBER(SEARCH(Fuel_Rules!$B$6:$B$30,$F1333))*(Fuel_Rules!$A$6:$A$30&lt;&gt;"")))&gt;0,"Plug-in hybrid",IF($G1333="Diesel","Diesel","Gasoline"))</f>
        <v>Diesel</v>
      </c>
    </row>
    <row r="1334" spans="1:15" ht="15" customHeight="1" x14ac:dyDescent="0.25">
      <c r="A1334" s="1">
        <v>2022</v>
      </c>
      <c r="B1334" s="1" t="s">
        <v>3126</v>
      </c>
      <c r="C1334" s="1" t="s">
        <v>1491</v>
      </c>
      <c r="D1334" s="1" t="s">
        <v>3553</v>
      </c>
      <c r="E1334" s="1" t="s">
        <v>1462</v>
      </c>
      <c r="F1334" s="1" t="s">
        <v>3554</v>
      </c>
      <c r="G1334" s="1" t="s">
        <v>105</v>
      </c>
      <c r="H1334" s="1" t="s">
        <v>298</v>
      </c>
      <c r="I1334" s="1">
        <v>3</v>
      </c>
      <c r="J1334" s="1">
        <v>2023</v>
      </c>
      <c r="K1334" s="1">
        <v>269860</v>
      </c>
      <c r="L1334" s="1">
        <v>0</v>
      </c>
      <c r="M1334" s="1">
        <f t="array" ref="M1334">SUMPRODUCT(MAX(ISNUMBER(SEARCH('Class Rules'!$B$6:$B$85,$E1334))*ISNUMBER(SEARCH('Class Rules'!$C$6:$C$85,$F1334))*'Class Rules'!$A$6:$A$85))</f>
        <v>52</v>
      </c>
      <c r="N1334" s="1" t="str">
        <f t="array" ref="N1334">IF($M1334=0,'Class Rules'!$D$3,INDEX('Class Rules'!$D$6:$D$85,MATCH($M1334,'Class Rules'!$A$6:$A$85,0)))</f>
        <v>Freight HDV</v>
      </c>
      <c r="O1334" s="1" t="str">
        <f t="array" ref="O1334">IF(SUMPRODUCT(MAX(ISNUMBER(SEARCH(Fuel_Rules!$A$6:$A$30,$E1334))*ISNUMBER(SEARCH(Fuel_Rules!$B$6:$B$30,$F1334))*(Fuel_Rules!$A$6:$A$30&lt;&gt;"")))&gt;0,"Plug-in hybrid",IF($G1334="Diesel","Diesel","Gasoline"))</f>
        <v>Diesel</v>
      </c>
    </row>
    <row r="1335" spans="1:15" ht="15" customHeight="1" x14ac:dyDescent="0.25">
      <c r="A1335" s="1">
        <v>2022</v>
      </c>
      <c r="B1335" s="1" t="s">
        <v>3126</v>
      </c>
      <c r="C1335" s="1" t="s">
        <v>1494</v>
      </c>
      <c r="D1335" s="1" t="s">
        <v>3555</v>
      </c>
      <c r="E1335" s="1" t="s">
        <v>1462</v>
      </c>
      <c r="F1335" s="1" t="s">
        <v>3556</v>
      </c>
      <c r="G1335" s="1" t="s">
        <v>105</v>
      </c>
      <c r="H1335" s="1" t="s">
        <v>298</v>
      </c>
      <c r="I1335" s="1">
        <v>2.2999999999999998</v>
      </c>
      <c r="J1335" s="1">
        <v>2023</v>
      </c>
      <c r="K1335" s="1">
        <v>245152</v>
      </c>
      <c r="L1335" s="1">
        <v>0</v>
      </c>
      <c r="M1335" s="1">
        <f t="array" ref="M1335">SUMPRODUCT(MAX(ISNUMBER(SEARCH('Class Rules'!$B$6:$B$85,$E1335))*ISNUMBER(SEARCH('Class Rules'!$C$6:$C$85,$F1335))*'Class Rules'!$A$6:$A$85))</f>
        <v>40</v>
      </c>
      <c r="N1335" s="1" t="str">
        <f t="array" ref="N1335">IF($M1335=0,'Class Rules'!$D$3,INDEX('Class Rules'!$D$6:$D$85,MATCH($M1335,'Class Rules'!$A$6:$A$85,0)))</f>
        <v>Freight LDV</v>
      </c>
      <c r="O1335" s="1" t="str">
        <f t="array" ref="O1335">IF(SUMPRODUCT(MAX(ISNUMBER(SEARCH(Fuel_Rules!$A$6:$A$30,$E1335))*ISNUMBER(SEARCH(Fuel_Rules!$B$6:$B$30,$F1335))*(Fuel_Rules!$A$6:$A$30&lt;&gt;"")))&gt;0,"Plug-in hybrid",IF($G1335="Diesel","Diesel","Gasoline"))</f>
        <v>Diesel</v>
      </c>
    </row>
    <row r="1336" spans="1:15" ht="15" customHeight="1" x14ac:dyDescent="0.25">
      <c r="A1336" s="1">
        <v>2022</v>
      </c>
      <c r="B1336" s="1" t="s">
        <v>3126</v>
      </c>
      <c r="C1336" s="1" t="s">
        <v>1497</v>
      </c>
      <c r="D1336" s="1" t="s">
        <v>3557</v>
      </c>
      <c r="E1336" s="1" t="s">
        <v>1462</v>
      </c>
      <c r="F1336" s="1" t="s">
        <v>3558</v>
      </c>
      <c r="G1336" s="1" t="s">
        <v>105</v>
      </c>
      <c r="H1336" s="1" t="s">
        <v>298</v>
      </c>
      <c r="I1336" s="1">
        <v>2.2999999999999998</v>
      </c>
      <c r="J1336" s="1">
        <v>2023</v>
      </c>
      <c r="K1336" s="1">
        <v>241175</v>
      </c>
      <c r="L1336" s="1">
        <v>0</v>
      </c>
      <c r="M1336" s="1">
        <f t="array" ref="M1336">SUMPRODUCT(MAX(ISNUMBER(SEARCH('Class Rules'!$B$6:$B$85,$E1336))*ISNUMBER(SEARCH('Class Rules'!$C$6:$C$85,$F1336))*'Class Rules'!$A$6:$A$85))</f>
        <v>40</v>
      </c>
      <c r="N1336" s="1" t="str">
        <f t="array" ref="N1336">IF($M1336=0,'Class Rules'!$D$3,INDEX('Class Rules'!$D$6:$D$85,MATCH($M1336,'Class Rules'!$A$6:$A$85,0)))</f>
        <v>Freight LDV</v>
      </c>
      <c r="O1336" s="1" t="str">
        <f t="array" ref="O1336">IF(SUMPRODUCT(MAX(ISNUMBER(SEARCH(Fuel_Rules!$A$6:$A$30,$E1336))*ISNUMBER(SEARCH(Fuel_Rules!$B$6:$B$30,$F1336))*(Fuel_Rules!$A$6:$A$30&lt;&gt;"")))&gt;0,"Plug-in hybrid",IF($G1336="Diesel","Diesel","Gasoline"))</f>
        <v>Diesel</v>
      </c>
    </row>
    <row r="1337" spans="1:15" ht="15" customHeight="1" x14ac:dyDescent="0.25">
      <c r="A1337" s="1">
        <v>2022</v>
      </c>
      <c r="B1337" s="1" t="s">
        <v>3126</v>
      </c>
      <c r="C1337" s="1" t="s">
        <v>1500</v>
      </c>
      <c r="D1337" s="1" t="s">
        <v>3559</v>
      </c>
      <c r="E1337" s="1" t="s">
        <v>1462</v>
      </c>
      <c r="F1337" s="1" t="s">
        <v>3560</v>
      </c>
      <c r="G1337" s="1" t="s">
        <v>105</v>
      </c>
      <c r="H1337" s="1" t="s">
        <v>298</v>
      </c>
      <c r="I1337" s="1">
        <v>2.2999999999999998</v>
      </c>
      <c r="J1337" s="1">
        <v>2023</v>
      </c>
      <c r="K1337" s="1">
        <v>241236</v>
      </c>
      <c r="L1337" s="1">
        <v>0</v>
      </c>
      <c r="M1337" s="1">
        <f t="array" ref="M1337">SUMPRODUCT(MAX(ISNUMBER(SEARCH('Class Rules'!$B$6:$B$85,$E1337))*ISNUMBER(SEARCH('Class Rules'!$C$6:$C$85,$F1337))*'Class Rules'!$A$6:$A$85))</f>
        <v>40</v>
      </c>
      <c r="N1337" s="1" t="str">
        <f t="array" ref="N1337">IF($M1337=0,'Class Rules'!$D$3,INDEX('Class Rules'!$D$6:$D$85,MATCH($M1337,'Class Rules'!$A$6:$A$85,0)))</f>
        <v>Freight LDV</v>
      </c>
      <c r="O1337" s="1" t="str">
        <f t="array" ref="O1337">IF(SUMPRODUCT(MAX(ISNUMBER(SEARCH(Fuel_Rules!$A$6:$A$30,$E1337))*ISNUMBER(SEARCH(Fuel_Rules!$B$6:$B$30,$F1337))*(Fuel_Rules!$A$6:$A$30&lt;&gt;"")))&gt;0,"Plug-in hybrid",IF($G1337="Diesel","Diesel","Gasoline"))</f>
        <v>Diesel</v>
      </c>
    </row>
    <row r="1338" spans="1:15" ht="15" customHeight="1" x14ac:dyDescent="0.25">
      <c r="A1338" s="1">
        <v>2022</v>
      </c>
      <c r="B1338" s="1" t="s">
        <v>3126</v>
      </c>
      <c r="C1338" s="1" t="s">
        <v>1503</v>
      </c>
      <c r="D1338" s="1" t="s">
        <v>3561</v>
      </c>
      <c r="E1338" s="1" t="s">
        <v>1462</v>
      </c>
      <c r="F1338" s="1" t="s">
        <v>3562</v>
      </c>
      <c r="G1338" s="1" t="s">
        <v>105</v>
      </c>
      <c r="H1338" s="1" t="s">
        <v>298</v>
      </c>
      <c r="I1338" s="1">
        <v>2.2999999999999998</v>
      </c>
      <c r="J1338" s="1">
        <v>2023</v>
      </c>
      <c r="K1338" s="1">
        <v>237750</v>
      </c>
      <c r="L1338" s="1">
        <v>0</v>
      </c>
      <c r="M1338" s="1">
        <f t="array" ref="M1338">SUMPRODUCT(MAX(ISNUMBER(SEARCH('Class Rules'!$B$6:$B$85,$E1338))*ISNUMBER(SEARCH('Class Rules'!$C$6:$C$85,$F1338))*'Class Rules'!$A$6:$A$85))</f>
        <v>40</v>
      </c>
      <c r="N1338" s="1" t="str">
        <f t="array" ref="N1338">IF($M1338=0,'Class Rules'!$D$3,INDEX('Class Rules'!$D$6:$D$85,MATCH($M1338,'Class Rules'!$A$6:$A$85,0)))</f>
        <v>Freight LDV</v>
      </c>
      <c r="O1338" s="1" t="str">
        <f t="array" ref="O1338">IF(SUMPRODUCT(MAX(ISNUMBER(SEARCH(Fuel_Rules!$A$6:$A$30,$E1338))*ISNUMBER(SEARCH(Fuel_Rules!$B$6:$B$30,$F1338))*(Fuel_Rules!$A$6:$A$30&lt;&gt;"")))&gt;0,"Plug-in hybrid",IF($G1338="Diesel","Diesel","Gasoline"))</f>
        <v>Diesel</v>
      </c>
    </row>
    <row r="1339" spans="1:15" ht="15" customHeight="1" x14ac:dyDescent="0.25">
      <c r="A1339" s="1">
        <v>2022</v>
      </c>
      <c r="B1339" s="1" t="s">
        <v>3126</v>
      </c>
      <c r="C1339" s="1" t="s">
        <v>1506</v>
      </c>
      <c r="D1339" s="1" t="s">
        <v>3563</v>
      </c>
      <c r="E1339" s="1" t="s">
        <v>1462</v>
      </c>
      <c r="F1339" s="1" t="s">
        <v>3564</v>
      </c>
      <c r="G1339" s="1" t="s">
        <v>105</v>
      </c>
      <c r="H1339" s="1" t="s">
        <v>298</v>
      </c>
      <c r="I1339" s="1">
        <v>2.2999999999999998</v>
      </c>
      <c r="J1339" s="1">
        <v>2023</v>
      </c>
      <c r="K1339" s="1">
        <v>200156</v>
      </c>
      <c r="L1339" s="1">
        <v>0</v>
      </c>
      <c r="M1339" s="1">
        <f t="array" ref="M1339">SUMPRODUCT(MAX(ISNUMBER(SEARCH('Class Rules'!$B$6:$B$85,$E1339))*ISNUMBER(SEARCH('Class Rules'!$C$6:$C$85,$F1339))*'Class Rules'!$A$6:$A$85))</f>
        <v>40</v>
      </c>
      <c r="N1339" s="1" t="str">
        <f t="array" ref="N1339">IF($M1339=0,'Class Rules'!$D$3,INDEX('Class Rules'!$D$6:$D$85,MATCH($M1339,'Class Rules'!$A$6:$A$85,0)))</f>
        <v>Freight LDV</v>
      </c>
      <c r="O1339" s="1" t="str">
        <f t="array" ref="O1339">IF(SUMPRODUCT(MAX(ISNUMBER(SEARCH(Fuel_Rules!$A$6:$A$30,$E1339))*ISNUMBER(SEARCH(Fuel_Rules!$B$6:$B$30,$F1339))*(Fuel_Rules!$A$6:$A$30&lt;&gt;"")))&gt;0,"Plug-in hybrid",IF($G1339="Diesel","Diesel","Gasoline"))</f>
        <v>Diesel</v>
      </c>
    </row>
    <row r="1340" spans="1:15" ht="15" customHeight="1" x14ac:dyDescent="0.25">
      <c r="A1340" s="1">
        <v>2022</v>
      </c>
      <c r="B1340" s="1" t="s">
        <v>3126</v>
      </c>
      <c r="C1340" s="1" t="s">
        <v>1509</v>
      </c>
      <c r="D1340" s="1" t="s">
        <v>3565</v>
      </c>
      <c r="E1340" s="1" t="s">
        <v>1462</v>
      </c>
      <c r="F1340" s="1" t="s">
        <v>3566</v>
      </c>
      <c r="G1340" s="1" t="s">
        <v>105</v>
      </c>
      <c r="H1340" s="1" t="s">
        <v>298</v>
      </c>
      <c r="I1340" s="1">
        <v>3</v>
      </c>
      <c r="J1340" s="1">
        <v>2023</v>
      </c>
      <c r="K1340" s="1">
        <v>251874</v>
      </c>
      <c r="L1340" s="1">
        <v>0</v>
      </c>
      <c r="M1340" s="1">
        <f t="array" ref="M1340">SUMPRODUCT(MAX(ISNUMBER(SEARCH('Class Rules'!$B$6:$B$85,$E1340))*ISNUMBER(SEARCH('Class Rules'!$C$6:$C$85,$F1340))*'Class Rules'!$A$6:$A$85))</f>
        <v>51</v>
      </c>
      <c r="N1340" s="1" t="str">
        <f t="array" ref="N1340">IF($M1340=0,'Class Rules'!$D$3,INDEX('Class Rules'!$D$6:$D$85,MATCH($M1340,'Class Rules'!$A$6:$A$85,0)))</f>
        <v>Freight HDV</v>
      </c>
      <c r="O1340" s="1" t="str">
        <f t="array" ref="O1340">IF(SUMPRODUCT(MAX(ISNUMBER(SEARCH(Fuel_Rules!$A$6:$A$30,$E1340))*ISNUMBER(SEARCH(Fuel_Rules!$B$6:$B$30,$F1340))*(Fuel_Rules!$A$6:$A$30&lt;&gt;"")))&gt;0,"Plug-in hybrid",IF($G1340="Diesel","Diesel","Gasoline"))</f>
        <v>Diesel</v>
      </c>
    </row>
    <row r="1341" spans="1:15" ht="15" customHeight="1" x14ac:dyDescent="0.25">
      <c r="A1341" s="1">
        <v>2022</v>
      </c>
      <c r="B1341" s="1" t="s">
        <v>3126</v>
      </c>
      <c r="C1341" s="1" t="s">
        <v>1512</v>
      </c>
      <c r="D1341" s="1" t="s">
        <v>3567</v>
      </c>
      <c r="E1341" s="1" t="s">
        <v>1462</v>
      </c>
      <c r="F1341" s="1" t="s">
        <v>3568</v>
      </c>
      <c r="G1341" s="1" t="s">
        <v>105</v>
      </c>
      <c r="H1341" s="1" t="s">
        <v>298</v>
      </c>
      <c r="I1341" s="1">
        <v>3</v>
      </c>
      <c r="J1341" s="1">
        <v>2023</v>
      </c>
      <c r="K1341" s="1">
        <v>243705</v>
      </c>
      <c r="L1341" s="1">
        <v>0</v>
      </c>
      <c r="M1341" s="1">
        <f t="array" ref="M1341">SUMPRODUCT(MAX(ISNUMBER(SEARCH('Class Rules'!$B$6:$B$85,$E1341))*ISNUMBER(SEARCH('Class Rules'!$C$6:$C$85,$F1341))*'Class Rules'!$A$6:$A$85))</f>
        <v>53</v>
      </c>
      <c r="N1341" s="1" t="str">
        <f t="array" ref="N1341">IF($M1341=0,'Class Rules'!$D$3,INDEX('Class Rules'!$D$6:$D$85,MATCH($M1341,'Class Rules'!$A$6:$A$85,0)))</f>
        <v>Freight HDV</v>
      </c>
      <c r="O1341" s="1" t="str">
        <f t="array" ref="O1341">IF(SUMPRODUCT(MAX(ISNUMBER(SEARCH(Fuel_Rules!$A$6:$A$30,$E1341))*ISNUMBER(SEARCH(Fuel_Rules!$B$6:$B$30,$F1341))*(Fuel_Rules!$A$6:$A$30&lt;&gt;"")))&gt;0,"Plug-in hybrid",IF($G1341="Diesel","Diesel","Gasoline"))</f>
        <v>Diesel</v>
      </c>
    </row>
    <row r="1342" spans="1:15" ht="15" customHeight="1" x14ac:dyDescent="0.25">
      <c r="A1342" s="1">
        <v>2022</v>
      </c>
      <c r="B1342" s="1" t="s">
        <v>3126</v>
      </c>
      <c r="C1342" s="1" t="s">
        <v>3569</v>
      </c>
      <c r="D1342" s="1" t="s">
        <v>3570</v>
      </c>
      <c r="E1342" s="1" t="s">
        <v>1462</v>
      </c>
      <c r="F1342" s="1" t="s">
        <v>3571</v>
      </c>
      <c r="G1342" s="1" t="s">
        <v>105</v>
      </c>
      <c r="H1342" s="1" t="s">
        <v>298</v>
      </c>
      <c r="I1342" s="1">
        <v>3</v>
      </c>
      <c r="J1342" s="1">
        <v>2023</v>
      </c>
      <c r="K1342" s="1">
        <v>231103</v>
      </c>
      <c r="L1342" s="1">
        <v>0</v>
      </c>
      <c r="M1342" s="1">
        <f t="array" ref="M1342">SUMPRODUCT(MAX(ISNUMBER(SEARCH('Class Rules'!$B$6:$B$85,$E1342))*ISNUMBER(SEARCH('Class Rules'!$C$6:$C$85,$F1342))*'Class Rules'!$A$6:$A$85))</f>
        <v>43</v>
      </c>
      <c r="N1342" s="1" t="str">
        <f t="array" ref="N1342">IF($M1342=0,'Class Rules'!$D$3,INDEX('Class Rules'!$D$6:$D$85,MATCH($M1342,'Class Rules'!$A$6:$A$85,0)))</f>
        <v>Freight LDV</v>
      </c>
      <c r="O1342" s="1" t="str">
        <f t="array" ref="O1342">IF(SUMPRODUCT(MAX(ISNUMBER(SEARCH(Fuel_Rules!$A$6:$A$30,$E1342))*ISNUMBER(SEARCH(Fuel_Rules!$B$6:$B$30,$F1342))*(Fuel_Rules!$A$6:$A$30&lt;&gt;"")))&gt;0,"Plug-in hybrid",IF($G1342="Diesel","Diesel","Gasoline"))</f>
        <v>Diesel</v>
      </c>
    </row>
    <row r="1343" spans="1:15" ht="15" customHeight="1" x14ac:dyDescent="0.25">
      <c r="A1343" s="1">
        <v>2022</v>
      </c>
      <c r="B1343" s="1" t="s">
        <v>3126</v>
      </c>
      <c r="C1343" s="1" t="s">
        <v>3572</v>
      </c>
      <c r="D1343" s="1" t="s">
        <v>3573</v>
      </c>
      <c r="E1343" s="1" t="s">
        <v>1462</v>
      </c>
      <c r="F1343" s="1" t="s">
        <v>3574</v>
      </c>
      <c r="G1343" s="1" t="s">
        <v>105</v>
      </c>
      <c r="H1343" s="1" t="s">
        <v>298</v>
      </c>
      <c r="I1343" s="1">
        <v>3</v>
      </c>
      <c r="J1343" s="1">
        <v>2023</v>
      </c>
      <c r="K1343" s="1">
        <v>230939</v>
      </c>
      <c r="L1343" s="1">
        <v>0</v>
      </c>
      <c r="M1343" s="1">
        <f t="array" ref="M1343">SUMPRODUCT(MAX(ISNUMBER(SEARCH('Class Rules'!$B$6:$B$85,$E1343))*ISNUMBER(SEARCH('Class Rules'!$C$6:$C$85,$F1343))*'Class Rules'!$A$6:$A$85))</f>
        <v>43</v>
      </c>
      <c r="N1343" s="1" t="str">
        <f t="array" ref="N1343">IF($M1343=0,'Class Rules'!$D$3,INDEX('Class Rules'!$D$6:$D$85,MATCH($M1343,'Class Rules'!$A$6:$A$85,0)))</f>
        <v>Freight LDV</v>
      </c>
      <c r="O1343" s="1" t="str">
        <f t="array" ref="O1343">IF(SUMPRODUCT(MAX(ISNUMBER(SEARCH(Fuel_Rules!$A$6:$A$30,$E1343))*ISNUMBER(SEARCH(Fuel_Rules!$B$6:$B$30,$F1343))*(Fuel_Rules!$A$6:$A$30&lt;&gt;"")))&gt;0,"Plug-in hybrid",IF($G1343="Diesel","Diesel","Gasoline"))</f>
        <v>Diesel</v>
      </c>
    </row>
    <row r="1344" spans="1:15" ht="15" customHeight="1" x14ac:dyDescent="0.25">
      <c r="A1344" s="1">
        <v>2022</v>
      </c>
      <c r="B1344" s="1" t="s">
        <v>3126</v>
      </c>
      <c r="C1344" s="1" t="s">
        <v>1515</v>
      </c>
      <c r="D1344" s="1" t="s">
        <v>3575</v>
      </c>
      <c r="E1344" s="1" t="s">
        <v>1517</v>
      </c>
      <c r="F1344" s="1" t="s">
        <v>1518</v>
      </c>
      <c r="G1344" s="1" t="s">
        <v>103</v>
      </c>
      <c r="H1344" s="1" t="s">
        <v>298</v>
      </c>
      <c r="I1344" s="1">
        <v>1.5</v>
      </c>
      <c r="J1344" s="1">
        <v>2023</v>
      </c>
      <c r="K1344" s="1">
        <v>75974</v>
      </c>
      <c r="L1344" s="1">
        <v>0</v>
      </c>
      <c r="M1344" s="1">
        <f t="array" ref="M1344">SUMPRODUCT(MAX(ISNUMBER(SEARCH('Class Rules'!$B$6:$B$85,$E1344))*ISNUMBER(SEARCH('Class Rules'!$C$6:$C$85,$F1344))*'Class Rules'!$A$6:$A$85))</f>
        <v>0</v>
      </c>
      <c r="N1344" s="1" t="str">
        <f t="array" ref="N1344">IF($M1344=0,'Class Rules'!$D$3,INDEX('Class Rules'!$D$6:$D$85,MATCH($M1344,'Class Rules'!$A$6:$A$85,0)))</f>
        <v>Passenger LDV</v>
      </c>
      <c r="O1344" s="1" t="str">
        <f t="array" ref="O1344">IF(SUMPRODUCT(MAX(ISNUMBER(SEARCH(Fuel_Rules!$A$6:$A$30,$E1344))*ISNUMBER(SEARCH(Fuel_Rules!$B$6:$B$30,$F1344))*(Fuel_Rules!$A$6:$A$30&lt;&gt;"")))&gt;0,"Plug-in hybrid",IF($G1344="Diesel","Diesel","Gasoline"))</f>
        <v>Gasoline</v>
      </c>
    </row>
    <row r="1345" spans="1:15" ht="15" customHeight="1" x14ac:dyDescent="0.25">
      <c r="A1345" s="1">
        <v>2022</v>
      </c>
      <c r="B1345" s="1" t="s">
        <v>3126</v>
      </c>
      <c r="C1345" s="1" t="s">
        <v>1519</v>
      </c>
      <c r="D1345" s="1" t="s">
        <v>3576</v>
      </c>
      <c r="E1345" s="1" t="s">
        <v>1517</v>
      </c>
      <c r="F1345" s="1" t="s">
        <v>1521</v>
      </c>
      <c r="G1345" s="1" t="s">
        <v>105</v>
      </c>
      <c r="H1345" s="1" t="s">
        <v>298</v>
      </c>
      <c r="I1345" s="1">
        <v>2</v>
      </c>
      <c r="J1345" s="1">
        <v>2023</v>
      </c>
      <c r="K1345" s="1">
        <v>133086</v>
      </c>
      <c r="L1345" s="1">
        <v>0</v>
      </c>
      <c r="M1345" s="1">
        <f t="array" ref="M1345">SUMPRODUCT(MAX(ISNUMBER(SEARCH('Class Rules'!$B$6:$B$85,$E1345))*ISNUMBER(SEARCH('Class Rules'!$C$6:$C$85,$F1345))*'Class Rules'!$A$6:$A$85))</f>
        <v>0</v>
      </c>
      <c r="N1345" s="1" t="str">
        <f t="array" ref="N1345">IF($M1345=0,'Class Rules'!$D$3,INDEX('Class Rules'!$D$6:$D$85,MATCH($M1345,'Class Rules'!$A$6:$A$85,0)))</f>
        <v>Passenger LDV</v>
      </c>
      <c r="O1345" s="1" t="str">
        <f t="array" ref="O1345">IF(SUMPRODUCT(MAX(ISNUMBER(SEARCH(Fuel_Rules!$A$6:$A$30,$E1345))*ISNUMBER(SEARCH(Fuel_Rules!$B$6:$B$30,$F1345))*(Fuel_Rules!$A$6:$A$30&lt;&gt;"")))&gt;0,"Plug-in hybrid",IF($G1345="Diesel","Diesel","Gasoline"))</f>
        <v>Diesel</v>
      </c>
    </row>
    <row r="1346" spans="1:15" ht="15" customHeight="1" x14ac:dyDescent="0.25">
      <c r="A1346" s="1">
        <v>2022</v>
      </c>
      <c r="B1346" s="1" t="s">
        <v>3126</v>
      </c>
      <c r="C1346" s="1" t="s">
        <v>1522</v>
      </c>
      <c r="D1346" s="1" t="s">
        <v>3577</v>
      </c>
      <c r="E1346" s="1" t="s">
        <v>1517</v>
      </c>
      <c r="F1346" s="1" t="s">
        <v>1524</v>
      </c>
      <c r="G1346" s="1" t="s">
        <v>103</v>
      </c>
      <c r="H1346" s="1" t="s">
        <v>437</v>
      </c>
      <c r="I1346" s="1">
        <v>1.6</v>
      </c>
      <c r="J1346" s="1">
        <v>2023</v>
      </c>
      <c r="K1346" s="1">
        <v>95100</v>
      </c>
      <c r="L1346" s="1">
        <v>0</v>
      </c>
      <c r="M1346" s="1">
        <f t="array" ref="M1346">SUMPRODUCT(MAX(ISNUMBER(SEARCH('Class Rules'!$B$6:$B$85,$E1346))*ISNUMBER(SEARCH('Class Rules'!$C$6:$C$85,$F1346))*'Class Rules'!$A$6:$A$85))</f>
        <v>0</v>
      </c>
      <c r="N1346" s="1" t="str">
        <f t="array" ref="N1346">IF($M1346=0,'Class Rules'!$D$3,INDEX('Class Rules'!$D$6:$D$85,MATCH($M1346,'Class Rules'!$A$6:$A$85,0)))</f>
        <v>Passenger LDV</v>
      </c>
      <c r="O1346" s="1" t="str">
        <f t="array" ref="O1346">IF(SUMPRODUCT(MAX(ISNUMBER(SEARCH(Fuel_Rules!$A$6:$A$30,$E1346))*ISNUMBER(SEARCH(Fuel_Rules!$B$6:$B$30,$F1346))*(Fuel_Rules!$A$6:$A$30&lt;&gt;"")))&gt;0,"Plug-in hybrid",IF($G1346="Diesel","Diesel","Gasoline"))</f>
        <v>Gasoline</v>
      </c>
    </row>
    <row r="1347" spans="1:15" ht="15" customHeight="1" x14ac:dyDescent="0.25">
      <c r="A1347" s="1">
        <v>2022</v>
      </c>
      <c r="B1347" s="1" t="s">
        <v>3126</v>
      </c>
      <c r="C1347" s="1" t="s">
        <v>1525</v>
      </c>
      <c r="D1347" s="1" t="s">
        <v>3578</v>
      </c>
      <c r="E1347" s="1" t="s">
        <v>1517</v>
      </c>
      <c r="F1347" s="1" t="s">
        <v>1527</v>
      </c>
      <c r="G1347" s="1" t="s">
        <v>103</v>
      </c>
      <c r="H1347" s="1" t="s">
        <v>437</v>
      </c>
      <c r="I1347" s="1">
        <v>1.6</v>
      </c>
      <c r="J1347" s="1">
        <v>2023</v>
      </c>
      <c r="K1347" s="1">
        <v>110545</v>
      </c>
      <c r="L1347" s="1">
        <v>0</v>
      </c>
      <c r="M1347" s="1">
        <f t="array" ref="M1347">SUMPRODUCT(MAX(ISNUMBER(SEARCH('Class Rules'!$B$6:$B$85,$E1347))*ISNUMBER(SEARCH('Class Rules'!$C$6:$C$85,$F1347))*'Class Rules'!$A$6:$A$85))</f>
        <v>0</v>
      </c>
      <c r="N1347" s="1" t="str">
        <f t="array" ref="N1347">IF($M1347=0,'Class Rules'!$D$3,INDEX('Class Rules'!$D$6:$D$85,MATCH($M1347,'Class Rules'!$A$6:$A$85,0)))</f>
        <v>Passenger LDV</v>
      </c>
      <c r="O1347" s="1" t="str">
        <f t="array" ref="O1347">IF(SUMPRODUCT(MAX(ISNUMBER(SEARCH(Fuel_Rules!$A$6:$A$30,$E1347))*ISNUMBER(SEARCH(Fuel_Rules!$B$6:$B$30,$F1347))*(Fuel_Rules!$A$6:$A$30&lt;&gt;"")))&gt;0,"Plug-in hybrid",IF($G1347="Diesel","Diesel","Gasoline"))</f>
        <v>Gasoline</v>
      </c>
    </row>
    <row r="1348" spans="1:15" ht="15" customHeight="1" x14ac:dyDescent="0.25">
      <c r="A1348" s="1">
        <v>2022</v>
      </c>
      <c r="B1348" s="1" t="s">
        <v>3126</v>
      </c>
      <c r="C1348" s="1" t="s">
        <v>1528</v>
      </c>
      <c r="D1348" s="1" t="s">
        <v>3579</v>
      </c>
      <c r="E1348" s="1" t="s">
        <v>1517</v>
      </c>
      <c r="F1348" s="1" t="s">
        <v>1530</v>
      </c>
      <c r="G1348" s="1" t="s">
        <v>103</v>
      </c>
      <c r="H1348" s="1" t="s">
        <v>437</v>
      </c>
      <c r="I1348" s="1">
        <v>2</v>
      </c>
      <c r="J1348" s="1">
        <v>2023</v>
      </c>
      <c r="K1348" s="1">
        <v>161552</v>
      </c>
      <c r="L1348" s="1">
        <v>0</v>
      </c>
      <c r="M1348" s="1">
        <f t="array" ref="M1348">SUMPRODUCT(MAX(ISNUMBER(SEARCH('Class Rules'!$B$6:$B$85,$E1348))*ISNUMBER(SEARCH('Class Rules'!$C$6:$C$85,$F1348))*'Class Rules'!$A$6:$A$85))</f>
        <v>0</v>
      </c>
      <c r="N1348" s="1" t="str">
        <f t="array" ref="N1348">IF($M1348=0,'Class Rules'!$D$3,INDEX('Class Rules'!$D$6:$D$85,MATCH($M1348,'Class Rules'!$A$6:$A$85,0)))</f>
        <v>Passenger LDV</v>
      </c>
      <c r="O1348" s="1" t="str">
        <f t="array" ref="O1348">IF(SUMPRODUCT(MAX(ISNUMBER(SEARCH(Fuel_Rules!$A$6:$A$30,$E1348))*ISNUMBER(SEARCH(Fuel_Rules!$B$6:$B$30,$F1348))*(Fuel_Rules!$A$6:$A$30&lt;&gt;"")))&gt;0,"Plug-in hybrid",IF($G1348="Diesel","Diesel","Gasoline"))</f>
        <v>Gasoline</v>
      </c>
    </row>
    <row r="1349" spans="1:15" ht="15" customHeight="1" x14ac:dyDescent="0.25">
      <c r="A1349" s="1">
        <v>2022</v>
      </c>
      <c r="B1349" s="1" t="s">
        <v>3126</v>
      </c>
      <c r="C1349" s="1" t="s">
        <v>1531</v>
      </c>
      <c r="D1349" s="1" t="s">
        <v>3580</v>
      </c>
      <c r="E1349" s="1" t="s">
        <v>1517</v>
      </c>
      <c r="F1349" s="1" t="s">
        <v>1533</v>
      </c>
      <c r="G1349" s="1" t="s">
        <v>103</v>
      </c>
      <c r="H1349" s="1" t="s">
        <v>437</v>
      </c>
      <c r="I1349" s="1">
        <v>1.5</v>
      </c>
      <c r="J1349" s="1">
        <v>2023</v>
      </c>
      <c r="K1349" s="1">
        <v>127055</v>
      </c>
      <c r="L1349" s="1">
        <v>0</v>
      </c>
      <c r="M1349" s="1">
        <f t="array" ref="M1349">SUMPRODUCT(MAX(ISNUMBER(SEARCH('Class Rules'!$B$6:$B$85,$E1349))*ISNUMBER(SEARCH('Class Rules'!$C$6:$C$85,$F1349))*'Class Rules'!$A$6:$A$85))</f>
        <v>0</v>
      </c>
      <c r="N1349" s="1" t="str">
        <f t="array" ref="N1349">IF($M1349=0,'Class Rules'!$D$3,INDEX('Class Rules'!$D$6:$D$85,MATCH($M1349,'Class Rules'!$A$6:$A$85,0)))</f>
        <v>Passenger LDV</v>
      </c>
      <c r="O1349" s="1" t="str">
        <f t="array" ref="O1349">IF(SUMPRODUCT(MAX(ISNUMBER(SEARCH(Fuel_Rules!$A$6:$A$30,$E1349))*ISNUMBER(SEARCH(Fuel_Rules!$B$6:$B$30,$F1349))*(Fuel_Rules!$A$6:$A$30&lt;&gt;"")))&gt;0,"Plug-in hybrid",IF($G1349="Diesel","Diesel","Gasoline"))</f>
        <v>Gasoline</v>
      </c>
    </row>
    <row r="1350" spans="1:15" ht="15" customHeight="1" x14ac:dyDescent="0.25">
      <c r="A1350" s="1">
        <v>2022</v>
      </c>
      <c r="B1350" s="1" t="s">
        <v>3126</v>
      </c>
      <c r="C1350" s="1" t="s">
        <v>1534</v>
      </c>
      <c r="D1350" s="1" t="s">
        <v>3581</v>
      </c>
      <c r="E1350" s="1" t="s">
        <v>1517</v>
      </c>
      <c r="F1350" s="1" t="s">
        <v>1536</v>
      </c>
      <c r="G1350" s="1" t="s">
        <v>103</v>
      </c>
      <c r="H1350" s="1" t="s">
        <v>298</v>
      </c>
      <c r="I1350" s="1">
        <v>1.5</v>
      </c>
      <c r="J1350" s="1">
        <v>2023</v>
      </c>
      <c r="K1350" s="1">
        <v>97370</v>
      </c>
      <c r="L1350" s="1">
        <v>0</v>
      </c>
      <c r="M1350" s="1">
        <f t="array" ref="M1350">SUMPRODUCT(MAX(ISNUMBER(SEARCH('Class Rules'!$B$6:$B$85,$E1350))*ISNUMBER(SEARCH('Class Rules'!$C$6:$C$85,$F1350))*'Class Rules'!$A$6:$A$85))</f>
        <v>0</v>
      </c>
      <c r="N1350" s="1" t="str">
        <f t="array" ref="N1350">IF($M1350=0,'Class Rules'!$D$3,INDEX('Class Rules'!$D$6:$D$85,MATCH($M1350,'Class Rules'!$A$6:$A$85,0)))</f>
        <v>Passenger LDV</v>
      </c>
      <c r="O1350" s="1" t="str">
        <f t="array" ref="O1350">IF(SUMPRODUCT(MAX(ISNUMBER(SEARCH(Fuel_Rules!$A$6:$A$30,$E1350))*ISNUMBER(SEARCH(Fuel_Rules!$B$6:$B$30,$F1350))*(Fuel_Rules!$A$6:$A$30&lt;&gt;"")))&gt;0,"Plug-in hybrid",IF($G1350="Diesel","Diesel","Gasoline"))</f>
        <v>Gasoline</v>
      </c>
    </row>
    <row r="1351" spans="1:15" ht="15" customHeight="1" x14ac:dyDescent="0.25">
      <c r="A1351" s="1">
        <v>2022</v>
      </c>
      <c r="B1351" s="1" t="s">
        <v>3126</v>
      </c>
      <c r="C1351" s="1" t="s">
        <v>1537</v>
      </c>
      <c r="D1351" s="1" t="s">
        <v>3582</v>
      </c>
      <c r="E1351" s="1" t="s">
        <v>1517</v>
      </c>
      <c r="F1351" s="1" t="s">
        <v>1539</v>
      </c>
      <c r="G1351" s="1" t="s">
        <v>103</v>
      </c>
      <c r="H1351" s="1" t="s">
        <v>437</v>
      </c>
      <c r="I1351" s="1">
        <v>1.6</v>
      </c>
      <c r="J1351" s="1">
        <v>2023</v>
      </c>
      <c r="K1351" s="1">
        <v>109003</v>
      </c>
      <c r="L1351" s="1">
        <v>0</v>
      </c>
      <c r="M1351" s="1">
        <f t="array" ref="M1351">SUMPRODUCT(MAX(ISNUMBER(SEARCH('Class Rules'!$B$6:$B$85,$E1351))*ISNUMBER(SEARCH('Class Rules'!$C$6:$C$85,$F1351))*'Class Rules'!$A$6:$A$85))</f>
        <v>0</v>
      </c>
      <c r="N1351" s="1" t="str">
        <f t="array" ref="N1351">IF($M1351=0,'Class Rules'!$D$3,INDEX('Class Rules'!$D$6:$D$85,MATCH($M1351,'Class Rules'!$A$6:$A$85,0)))</f>
        <v>Passenger LDV</v>
      </c>
      <c r="O1351" s="1" t="str">
        <f t="array" ref="O1351">IF(SUMPRODUCT(MAX(ISNUMBER(SEARCH(Fuel_Rules!$A$6:$A$30,$E1351))*ISNUMBER(SEARCH(Fuel_Rules!$B$6:$B$30,$F1351))*(Fuel_Rules!$A$6:$A$30&lt;&gt;"")))&gt;0,"Plug-in hybrid",IF($G1351="Diesel","Diesel","Gasoline"))</f>
        <v>Gasoline</v>
      </c>
    </row>
    <row r="1352" spans="1:15" ht="15" customHeight="1" x14ac:dyDescent="0.25">
      <c r="A1352" s="1">
        <v>2022</v>
      </c>
      <c r="B1352" s="1" t="s">
        <v>3126</v>
      </c>
      <c r="C1352" s="1" t="s">
        <v>1540</v>
      </c>
      <c r="D1352" s="1" t="s">
        <v>3583</v>
      </c>
      <c r="E1352" s="1" t="s">
        <v>1517</v>
      </c>
      <c r="F1352" s="1" t="s">
        <v>1542</v>
      </c>
      <c r="G1352" s="1" t="s">
        <v>103</v>
      </c>
      <c r="H1352" s="1" t="s">
        <v>437</v>
      </c>
      <c r="I1352" s="1">
        <v>1.6</v>
      </c>
      <c r="J1352" s="1">
        <v>2023</v>
      </c>
      <c r="K1352" s="1">
        <v>127445</v>
      </c>
      <c r="L1352" s="1">
        <v>0</v>
      </c>
      <c r="M1352" s="1">
        <f t="array" ref="M1352">SUMPRODUCT(MAX(ISNUMBER(SEARCH('Class Rules'!$B$6:$B$85,$E1352))*ISNUMBER(SEARCH('Class Rules'!$C$6:$C$85,$F1352))*'Class Rules'!$A$6:$A$85))</f>
        <v>0</v>
      </c>
      <c r="N1352" s="1" t="str">
        <f t="array" ref="N1352">IF($M1352=0,'Class Rules'!$D$3,INDEX('Class Rules'!$D$6:$D$85,MATCH($M1352,'Class Rules'!$A$6:$A$85,0)))</f>
        <v>Passenger LDV</v>
      </c>
      <c r="O1352" s="1" t="str">
        <f t="array" ref="O1352">IF(SUMPRODUCT(MAX(ISNUMBER(SEARCH(Fuel_Rules!$A$6:$A$30,$E1352))*ISNUMBER(SEARCH(Fuel_Rules!$B$6:$B$30,$F1352))*(Fuel_Rules!$A$6:$A$30&lt;&gt;"")))&gt;0,"Plug-in hybrid",IF($G1352="Diesel","Diesel","Gasoline"))</f>
        <v>Gasoline</v>
      </c>
    </row>
    <row r="1353" spans="1:15" ht="15" customHeight="1" x14ac:dyDescent="0.25">
      <c r="A1353" s="1">
        <v>2022</v>
      </c>
      <c r="B1353" s="1" t="s">
        <v>3126</v>
      </c>
      <c r="C1353" s="1" t="s">
        <v>1543</v>
      </c>
      <c r="D1353" s="1" t="s">
        <v>3584</v>
      </c>
      <c r="E1353" s="1" t="s">
        <v>1517</v>
      </c>
      <c r="F1353" s="1" t="s">
        <v>1545</v>
      </c>
      <c r="G1353" s="1" t="s">
        <v>103</v>
      </c>
      <c r="H1353" s="1" t="s">
        <v>437</v>
      </c>
      <c r="I1353" s="1">
        <v>1.5</v>
      </c>
      <c r="J1353" s="1">
        <v>2023</v>
      </c>
      <c r="K1353" s="1">
        <v>142520</v>
      </c>
      <c r="L1353" s="1">
        <v>0</v>
      </c>
      <c r="M1353" s="1">
        <f t="array" ref="M1353">SUMPRODUCT(MAX(ISNUMBER(SEARCH('Class Rules'!$B$6:$B$85,$E1353))*ISNUMBER(SEARCH('Class Rules'!$C$6:$C$85,$F1353))*'Class Rules'!$A$6:$A$85))</f>
        <v>0</v>
      </c>
      <c r="N1353" s="1" t="str">
        <f t="array" ref="N1353">IF($M1353=0,'Class Rules'!$D$3,INDEX('Class Rules'!$D$6:$D$85,MATCH($M1353,'Class Rules'!$A$6:$A$85,0)))</f>
        <v>Passenger LDV</v>
      </c>
      <c r="O1353" s="1" t="str">
        <f t="array" ref="O1353">IF(SUMPRODUCT(MAX(ISNUMBER(SEARCH(Fuel_Rules!$A$6:$A$30,$E1353))*ISNUMBER(SEARCH(Fuel_Rules!$B$6:$B$30,$F1353))*(Fuel_Rules!$A$6:$A$30&lt;&gt;"")))&gt;0,"Plug-in hybrid",IF($G1353="Diesel","Diesel","Gasoline"))</f>
        <v>Gasoline</v>
      </c>
    </row>
    <row r="1354" spans="1:15" ht="15" customHeight="1" x14ac:dyDescent="0.25">
      <c r="A1354" s="1">
        <v>2022</v>
      </c>
      <c r="B1354" s="1" t="s">
        <v>3126</v>
      </c>
      <c r="C1354" s="1" t="s">
        <v>1546</v>
      </c>
      <c r="D1354" s="1" t="s">
        <v>3585</v>
      </c>
      <c r="E1354" s="1" t="s">
        <v>1548</v>
      </c>
      <c r="F1354" s="1" t="s">
        <v>1549</v>
      </c>
      <c r="G1354" s="1" t="s">
        <v>103</v>
      </c>
      <c r="H1354" s="1" t="s">
        <v>437</v>
      </c>
      <c r="I1354" s="1">
        <v>3</v>
      </c>
      <c r="J1354" s="1">
        <v>2023</v>
      </c>
      <c r="K1354" s="1">
        <v>491246</v>
      </c>
      <c r="L1354" s="1">
        <v>0</v>
      </c>
      <c r="M1354" s="1">
        <f t="array" ref="M1354">SUMPRODUCT(MAX(ISNUMBER(SEARCH('Class Rules'!$B$6:$B$85,$E1354))*ISNUMBER(SEARCH('Class Rules'!$C$6:$C$85,$F1354))*'Class Rules'!$A$6:$A$85))</f>
        <v>0</v>
      </c>
      <c r="N1354" s="1" t="str">
        <f t="array" ref="N1354">IF($M1354=0,'Class Rules'!$D$3,INDEX('Class Rules'!$D$6:$D$85,MATCH($M1354,'Class Rules'!$A$6:$A$85,0)))</f>
        <v>Passenger LDV</v>
      </c>
      <c r="O1354" s="1" t="str">
        <f t="array" ref="O1354">IF(SUMPRODUCT(MAX(ISNUMBER(SEARCH(Fuel_Rules!$A$6:$A$30,$E1354))*ISNUMBER(SEARCH(Fuel_Rules!$B$6:$B$30,$F1354))*(Fuel_Rules!$A$6:$A$30&lt;&gt;"")))&gt;0,"Plug-in hybrid",IF($G1354="Diesel","Diesel","Gasoline"))</f>
        <v>Gasoline</v>
      </c>
    </row>
    <row r="1355" spans="1:15" ht="15" customHeight="1" x14ac:dyDescent="0.25">
      <c r="A1355" s="1">
        <v>2022</v>
      </c>
      <c r="B1355" s="1" t="s">
        <v>3126</v>
      </c>
      <c r="C1355" s="1" t="s">
        <v>1550</v>
      </c>
      <c r="D1355" s="1" t="s">
        <v>3586</v>
      </c>
      <c r="E1355" s="1" t="s">
        <v>1548</v>
      </c>
      <c r="F1355" s="1" t="s">
        <v>1552</v>
      </c>
      <c r="G1355" s="1" t="s">
        <v>105</v>
      </c>
      <c r="H1355" s="1" t="s">
        <v>437</v>
      </c>
      <c r="I1355" s="1">
        <v>2</v>
      </c>
      <c r="J1355" s="1">
        <v>2023</v>
      </c>
      <c r="K1355" s="1">
        <v>456749</v>
      </c>
      <c r="L1355" s="1">
        <v>0</v>
      </c>
      <c r="M1355" s="1">
        <f t="array" ref="M1355">SUMPRODUCT(MAX(ISNUMBER(SEARCH('Class Rules'!$B$6:$B$85,$E1355))*ISNUMBER(SEARCH('Class Rules'!$C$6:$C$85,$F1355))*'Class Rules'!$A$6:$A$85))</f>
        <v>0</v>
      </c>
      <c r="N1355" s="1" t="str">
        <f t="array" ref="N1355">IF($M1355=0,'Class Rules'!$D$3,INDEX('Class Rules'!$D$6:$D$85,MATCH($M1355,'Class Rules'!$A$6:$A$85,0)))</f>
        <v>Passenger LDV</v>
      </c>
      <c r="O1355" s="1" t="str">
        <f t="array" ref="O1355">IF(SUMPRODUCT(MAX(ISNUMBER(SEARCH(Fuel_Rules!$A$6:$A$30,$E1355))*ISNUMBER(SEARCH(Fuel_Rules!$B$6:$B$30,$F1355))*(Fuel_Rules!$A$6:$A$30&lt;&gt;"")))&gt;0,"Plug-in hybrid",IF($G1355="Diesel","Diesel","Gasoline"))</f>
        <v>Diesel</v>
      </c>
    </row>
    <row r="1356" spans="1:15" ht="15" customHeight="1" x14ac:dyDescent="0.25">
      <c r="A1356" s="1">
        <v>2022</v>
      </c>
      <c r="B1356" s="1" t="s">
        <v>3126</v>
      </c>
      <c r="C1356" s="1" t="s">
        <v>1553</v>
      </c>
      <c r="D1356" s="1" t="s">
        <v>3587</v>
      </c>
      <c r="E1356" s="1" t="s">
        <v>1548</v>
      </c>
      <c r="F1356" s="1" t="s">
        <v>1555</v>
      </c>
      <c r="G1356" s="1" t="s">
        <v>103</v>
      </c>
      <c r="H1356" s="1" t="s">
        <v>437</v>
      </c>
      <c r="I1356" s="1">
        <v>2</v>
      </c>
      <c r="J1356" s="1">
        <v>2023</v>
      </c>
      <c r="K1356" s="1">
        <v>431589</v>
      </c>
      <c r="L1356" s="1">
        <v>0</v>
      </c>
      <c r="M1356" s="1">
        <f t="array" ref="M1356">SUMPRODUCT(MAX(ISNUMBER(SEARCH('Class Rules'!$B$6:$B$85,$E1356))*ISNUMBER(SEARCH('Class Rules'!$C$6:$C$85,$F1356))*'Class Rules'!$A$6:$A$85))</f>
        <v>0</v>
      </c>
      <c r="N1356" s="1" t="str">
        <f t="array" ref="N1356">IF($M1356=0,'Class Rules'!$D$3,INDEX('Class Rules'!$D$6:$D$85,MATCH($M1356,'Class Rules'!$A$6:$A$85,0)))</f>
        <v>Passenger LDV</v>
      </c>
      <c r="O1356" s="1" t="str">
        <f t="array" ref="O1356">IF(SUMPRODUCT(MAX(ISNUMBER(SEARCH(Fuel_Rules!$A$6:$A$30,$E1356))*ISNUMBER(SEARCH(Fuel_Rules!$B$6:$B$30,$F1356))*(Fuel_Rules!$A$6:$A$30&lt;&gt;"")))&gt;0,"Plug-in hybrid",IF($G1356="Diesel","Diesel","Gasoline"))</f>
        <v>Gasoline</v>
      </c>
    </row>
    <row r="1357" spans="1:15" ht="15" customHeight="1" x14ac:dyDescent="0.25">
      <c r="A1357" s="1">
        <v>2022</v>
      </c>
      <c r="B1357" s="1" t="s">
        <v>3126</v>
      </c>
      <c r="C1357" s="1" t="s">
        <v>1556</v>
      </c>
      <c r="D1357" s="1" t="s">
        <v>3588</v>
      </c>
      <c r="E1357" s="1" t="s">
        <v>1548</v>
      </c>
      <c r="F1357" s="1" t="s">
        <v>1558</v>
      </c>
      <c r="G1357" s="1" t="s">
        <v>103</v>
      </c>
      <c r="H1357" s="1" t="s">
        <v>298</v>
      </c>
      <c r="I1357" s="1">
        <v>2</v>
      </c>
      <c r="J1357" s="1">
        <v>2023</v>
      </c>
      <c r="K1357" s="1">
        <v>388350</v>
      </c>
      <c r="L1357" s="1">
        <v>0</v>
      </c>
      <c r="M1357" s="1">
        <f t="array" ref="M1357">SUMPRODUCT(MAX(ISNUMBER(SEARCH('Class Rules'!$B$6:$B$85,$E1357))*ISNUMBER(SEARCH('Class Rules'!$C$6:$C$85,$F1357))*'Class Rules'!$A$6:$A$85))</f>
        <v>0</v>
      </c>
      <c r="N1357" s="1" t="str">
        <f t="array" ref="N1357">IF($M1357=0,'Class Rules'!$D$3,INDEX('Class Rules'!$D$6:$D$85,MATCH($M1357,'Class Rules'!$A$6:$A$85,0)))</f>
        <v>Passenger LDV</v>
      </c>
      <c r="O1357" s="1" t="str">
        <f t="array" ref="O1357">IF(SUMPRODUCT(MAX(ISNUMBER(SEARCH(Fuel_Rules!$A$6:$A$30,$E1357))*ISNUMBER(SEARCH(Fuel_Rules!$B$6:$B$30,$F1357))*(Fuel_Rules!$A$6:$A$30&lt;&gt;"")))&gt;0,"Plug-in hybrid",IF($G1357="Diesel","Diesel","Gasoline"))</f>
        <v>Gasoline</v>
      </c>
    </row>
    <row r="1358" spans="1:15" ht="15" customHeight="1" x14ac:dyDescent="0.25">
      <c r="A1358" s="1">
        <v>2022</v>
      </c>
      <c r="B1358" s="1" t="s">
        <v>3126</v>
      </c>
      <c r="C1358" s="1" t="s">
        <v>1559</v>
      </c>
      <c r="D1358" s="1" t="s">
        <v>3589</v>
      </c>
      <c r="E1358" s="1" t="s">
        <v>1548</v>
      </c>
      <c r="F1358" s="1" t="s">
        <v>1561</v>
      </c>
      <c r="G1358" s="1" t="s">
        <v>103</v>
      </c>
      <c r="H1358" s="1" t="s">
        <v>437</v>
      </c>
      <c r="I1358" s="1">
        <v>2</v>
      </c>
      <c r="J1358" s="1">
        <v>2023</v>
      </c>
      <c r="K1358" s="1">
        <v>512433</v>
      </c>
      <c r="L1358" s="1">
        <v>0</v>
      </c>
      <c r="M1358" s="1">
        <f t="array" ref="M1358">SUMPRODUCT(MAX(ISNUMBER(SEARCH('Class Rules'!$B$6:$B$85,$E1358))*ISNUMBER(SEARCH('Class Rules'!$C$6:$C$85,$F1358))*'Class Rules'!$A$6:$A$85))</f>
        <v>0</v>
      </c>
      <c r="N1358" s="1" t="str">
        <f t="array" ref="N1358">IF($M1358=0,'Class Rules'!$D$3,INDEX('Class Rules'!$D$6:$D$85,MATCH($M1358,'Class Rules'!$A$6:$A$85,0)))</f>
        <v>Passenger LDV</v>
      </c>
      <c r="O1358" s="1" t="str">
        <f t="array" ref="O1358">IF(SUMPRODUCT(MAX(ISNUMBER(SEARCH(Fuel_Rules!$A$6:$A$30,$E1358))*ISNUMBER(SEARCH(Fuel_Rules!$B$6:$B$30,$F1358))*(Fuel_Rules!$A$6:$A$30&lt;&gt;"")))&gt;0,"Plug-in hybrid",IF($G1358="Diesel","Diesel","Gasoline"))</f>
        <v>Gasoline</v>
      </c>
    </row>
    <row r="1359" spans="1:15" ht="15" customHeight="1" x14ac:dyDescent="0.25">
      <c r="A1359" s="1">
        <v>2022</v>
      </c>
      <c r="B1359" s="1" t="s">
        <v>3126</v>
      </c>
      <c r="C1359" s="1" t="s">
        <v>1562</v>
      </c>
      <c r="D1359" s="1" t="s">
        <v>3590</v>
      </c>
      <c r="E1359" s="1" t="s">
        <v>1548</v>
      </c>
      <c r="F1359" s="1" t="s">
        <v>1564</v>
      </c>
      <c r="G1359" s="1" t="s">
        <v>103</v>
      </c>
      <c r="H1359" s="1" t="s">
        <v>437</v>
      </c>
      <c r="I1359" s="1">
        <v>3</v>
      </c>
      <c r="J1359" s="1">
        <v>2023</v>
      </c>
      <c r="K1359" s="1">
        <v>654341</v>
      </c>
      <c r="L1359" s="1">
        <v>0</v>
      </c>
      <c r="M1359" s="1">
        <f t="array" ref="M1359">SUMPRODUCT(MAX(ISNUMBER(SEARCH('Class Rules'!$B$6:$B$85,$E1359))*ISNUMBER(SEARCH('Class Rules'!$C$6:$C$85,$F1359))*'Class Rules'!$A$6:$A$85))</f>
        <v>0</v>
      </c>
      <c r="N1359" s="1" t="str">
        <f t="array" ref="N1359">IF($M1359=0,'Class Rules'!$D$3,INDEX('Class Rules'!$D$6:$D$85,MATCH($M1359,'Class Rules'!$A$6:$A$85,0)))</f>
        <v>Passenger LDV</v>
      </c>
      <c r="O1359" s="1" t="str">
        <f t="array" ref="O1359">IF(SUMPRODUCT(MAX(ISNUMBER(SEARCH(Fuel_Rules!$A$6:$A$30,$E1359))*ISNUMBER(SEARCH(Fuel_Rules!$B$6:$B$30,$F1359))*(Fuel_Rules!$A$6:$A$30&lt;&gt;"")))&gt;0,"Plug-in hybrid",IF($G1359="Diesel","Diesel","Gasoline"))</f>
        <v>Gasoline</v>
      </c>
    </row>
    <row r="1360" spans="1:15" ht="15" customHeight="1" x14ac:dyDescent="0.25">
      <c r="A1360" s="1">
        <v>2022</v>
      </c>
      <c r="B1360" s="1" t="s">
        <v>3126</v>
      </c>
      <c r="C1360" s="1" t="s">
        <v>1565</v>
      </c>
      <c r="D1360" s="1" t="s">
        <v>3591</v>
      </c>
      <c r="E1360" s="1" t="s">
        <v>1548</v>
      </c>
      <c r="F1360" s="1" t="s">
        <v>1567</v>
      </c>
      <c r="G1360" s="1" t="s">
        <v>103</v>
      </c>
      <c r="H1360" s="1" t="s">
        <v>437</v>
      </c>
      <c r="I1360" s="1">
        <v>3</v>
      </c>
      <c r="J1360" s="1">
        <v>2023</v>
      </c>
      <c r="K1360" s="1">
        <v>641035</v>
      </c>
      <c r="L1360" s="1">
        <v>0</v>
      </c>
      <c r="M1360" s="1">
        <f t="array" ref="M1360">SUMPRODUCT(MAX(ISNUMBER(SEARCH('Class Rules'!$B$6:$B$85,$E1360))*ISNUMBER(SEARCH('Class Rules'!$C$6:$C$85,$F1360))*'Class Rules'!$A$6:$A$85))</f>
        <v>0</v>
      </c>
      <c r="N1360" s="1" t="str">
        <f t="array" ref="N1360">IF($M1360=0,'Class Rules'!$D$3,INDEX('Class Rules'!$D$6:$D$85,MATCH($M1360,'Class Rules'!$A$6:$A$85,0)))</f>
        <v>Passenger LDV</v>
      </c>
      <c r="O1360" s="1" t="str">
        <f t="array" ref="O1360">IF(SUMPRODUCT(MAX(ISNUMBER(SEARCH(Fuel_Rules!$A$6:$A$30,$E1360))*ISNUMBER(SEARCH(Fuel_Rules!$B$6:$B$30,$F1360))*(Fuel_Rules!$A$6:$A$30&lt;&gt;"")))&gt;0,"Plug-in hybrid",IF($G1360="Diesel","Diesel","Gasoline"))</f>
        <v>Gasoline</v>
      </c>
    </row>
    <row r="1361" spans="1:15" ht="15" customHeight="1" x14ac:dyDescent="0.25">
      <c r="A1361" s="1">
        <v>2022</v>
      </c>
      <c r="B1361" s="1" t="s">
        <v>3126</v>
      </c>
      <c r="C1361" s="1" t="s">
        <v>1568</v>
      </c>
      <c r="D1361" s="1" t="s">
        <v>3592</v>
      </c>
      <c r="E1361" s="1" t="s">
        <v>1548</v>
      </c>
      <c r="F1361" s="1" t="s">
        <v>1570</v>
      </c>
      <c r="G1361" s="1" t="s">
        <v>103</v>
      </c>
      <c r="H1361" s="1" t="s">
        <v>437</v>
      </c>
      <c r="I1361" s="1">
        <v>2</v>
      </c>
      <c r="J1361" s="1">
        <v>2023</v>
      </c>
      <c r="K1361" s="1">
        <v>537423</v>
      </c>
      <c r="L1361" s="1">
        <v>0</v>
      </c>
      <c r="M1361" s="1">
        <f t="array" ref="M1361">SUMPRODUCT(MAX(ISNUMBER(SEARCH('Class Rules'!$B$6:$B$85,$E1361))*ISNUMBER(SEARCH('Class Rules'!$C$6:$C$85,$F1361))*'Class Rules'!$A$6:$A$85))</f>
        <v>0</v>
      </c>
      <c r="N1361" s="1" t="str">
        <f t="array" ref="N1361">IF($M1361=0,'Class Rules'!$D$3,INDEX('Class Rules'!$D$6:$D$85,MATCH($M1361,'Class Rules'!$A$6:$A$85,0)))</f>
        <v>Passenger LDV</v>
      </c>
      <c r="O1361" s="1" t="str">
        <f t="array" ref="O1361">IF(SUMPRODUCT(MAX(ISNUMBER(SEARCH(Fuel_Rules!$A$6:$A$30,$E1361))*ISNUMBER(SEARCH(Fuel_Rules!$B$6:$B$30,$F1361))*(Fuel_Rules!$A$6:$A$30&lt;&gt;"")))&gt;0,"Plug-in hybrid",IF($G1361="Diesel","Diesel","Gasoline"))</f>
        <v>Gasoline</v>
      </c>
    </row>
    <row r="1362" spans="1:15" ht="15" customHeight="1" x14ac:dyDescent="0.25">
      <c r="A1362" s="1">
        <v>2022</v>
      </c>
      <c r="B1362" s="1" t="s">
        <v>3126</v>
      </c>
      <c r="C1362" s="1" t="s">
        <v>1571</v>
      </c>
      <c r="D1362" s="1" t="s">
        <v>3593</v>
      </c>
      <c r="E1362" s="1" t="s">
        <v>1548</v>
      </c>
      <c r="F1362" s="1" t="s">
        <v>1573</v>
      </c>
      <c r="G1362" s="1" t="s">
        <v>103</v>
      </c>
      <c r="H1362" s="1" t="s">
        <v>437</v>
      </c>
      <c r="I1362" s="1">
        <v>2</v>
      </c>
      <c r="J1362" s="1">
        <v>2023</v>
      </c>
      <c r="K1362" s="1">
        <v>343765</v>
      </c>
      <c r="L1362" s="1">
        <v>0</v>
      </c>
      <c r="M1362" s="1">
        <f t="array" ref="M1362">SUMPRODUCT(MAX(ISNUMBER(SEARCH('Class Rules'!$B$6:$B$85,$E1362))*ISNUMBER(SEARCH('Class Rules'!$C$6:$C$85,$F1362))*'Class Rules'!$A$6:$A$85))</f>
        <v>0</v>
      </c>
      <c r="N1362" s="1" t="str">
        <f t="array" ref="N1362">IF($M1362=0,'Class Rules'!$D$3,INDEX('Class Rules'!$D$6:$D$85,MATCH($M1362,'Class Rules'!$A$6:$A$85,0)))</f>
        <v>Passenger LDV</v>
      </c>
      <c r="O1362" s="1" t="str">
        <f t="array" ref="O1362">IF(SUMPRODUCT(MAX(ISNUMBER(SEARCH(Fuel_Rules!$A$6:$A$30,$E1362))*ISNUMBER(SEARCH(Fuel_Rules!$B$6:$B$30,$F1362))*(Fuel_Rules!$A$6:$A$30&lt;&gt;"")))&gt;0,"Plug-in hybrid",IF($G1362="Diesel","Diesel","Gasoline"))</f>
        <v>Gasoline</v>
      </c>
    </row>
    <row r="1363" spans="1:15" ht="15" customHeight="1" x14ac:dyDescent="0.25">
      <c r="A1363" s="1">
        <v>2022</v>
      </c>
      <c r="B1363" s="1" t="s">
        <v>3126</v>
      </c>
      <c r="C1363" s="1" t="s">
        <v>1574</v>
      </c>
      <c r="D1363" s="1" t="s">
        <v>3594</v>
      </c>
      <c r="E1363" s="1" t="s">
        <v>1548</v>
      </c>
      <c r="F1363" s="1" t="s">
        <v>1576</v>
      </c>
      <c r="G1363" s="1" t="s">
        <v>103</v>
      </c>
      <c r="H1363" s="1" t="s">
        <v>437</v>
      </c>
      <c r="I1363" s="1">
        <v>2</v>
      </c>
      <c r="J1363" s="1">
        <v>2023</v>
      </c>
      <c r="K1363" s="1">
        <v>370633</v>
      </c>
      <c r="L1363" s="1">
        <v>0</v>
      </c>
      <c r="M1363" s="1">
        <f t="array" ref="M1363">SUMPRODUCT(MAX(ISNUMBER(SEARCH('Class Rules'!$B$6:$B$85,$E1363))*ISNUMBER(SEARCH('Class Rules'!$C$6:$C$85,$F1363))*'Class Rules'!$A$6:$A$85))</f>
        <v>0</v>
      </c>
      <c r="N1363" s="1" t="str">
        <f t="array" ref="N1363">IF($M1363=0,'Class Rules'!$D$3,INDEX('Class Rules'!$D$6:$D$85,MATCH($M1363,'Class Rules'!$A$6:$A$85,0)))</f>
        <v>Passenger LDV</v>
      </c>
      <c r="O1363" s="1" t="str">
        <f t="array" ref="O1363">IF(SUMPRODUCT(MAX(ISNUMBER(SEARCH(Fuel_Rules!$A$6:$A$30,$E1363))*ISNUMBER(SEARCH(Fuel_Rules!$B$6:$B$30,$F1363))*(Fuel_Rules!$A$6:$A$30&lt;&gt;"")))&gt;0,"Plug-in hybrid",IF($G1363="Diesel","Diesel","Gasoline"))</f>
        <v>Gasoline</v>
      </c>
    </row>
    <row r="1364" spans="1:15" ht="15" customHeight="1" x14ac:dyDescent="0.25">
      <c r="A1364" s="1">
        <v>2022</v>
      </c>
      <c r="B1364" s="1" t="s">
        <v>3126</v>
      </c>
      <c r="C1364" s="1" t="s">
        <v>1577</v>
      </c>
      <c r="D1364" s="1" t="s">
        <v>3595</v>
      </c>
      <c r="E1364" s="1" t="s">
        <v>1548</v>
      </c>
      <c r="F1364" s="1" t="s">
        <v>1579</v>
      </c>
      <c r="G1364" s="1" t="s">
        <v>103</v>
      </c>
      <c r="H1364" s="1" t="s">
        <v>298</v>
      </c>
      <c r="I1364" s="1">
        <v>5</v>
      </c>
      <c r="J1364" s="1">
        <v>2023</v>
      </c>
      <c r="K1364" s="1">
        <v>758950</v>
      </c>
      <c r="L1364" s="1">
        <v>0</v>
      </c>
      <c r="M1364" s="1">
        <f t="array" ref="M1364">SUMPRODUCT(MAX(ISNUMBER(SEARCH('Class Rules'!$B$6:$B$85,$E1364))*ISNUMBER(SEARCH('Class Rules'!$C$6:$C$85,$F1364))*'Class Rules'!$A$6:$A$85))</f>
        <v>0</v>
      </c>
      <c r="N1364" s="1" t="str">
        <f t="array" ref="N1364">IF($M1364=0,'Class Rules'!$D$3,INDEX('Class Rules'!$D$6:$D$85,MATCH($M1364,'Class Rules'!$A$6:$A$85,0)))</f>
        <v>Passenger LDV</v>
      </c>
      <c r="O1364" s="1" t="str">
        <f t="array" ref="O1364">IF(SUMPRODUCT(MAX(ISNUMBER(SEARCH(Fuel_Rules!$A$6:$A$30,$E1364))*ISNUMBER(SEARCH(Fuel_Rules!$B$6:$B$30,$F1364))*(Fuel_Rules!$A$6:$A$30&lt;&gt;"")))&gt;0,"Plug-in hybrid",IF($G1364="Diesel","Diesel","Gasoline"))</f>
        <v>Gasoline</v>
      </c>
    </row>
    <row r="1365" spans="1:15" ht="15" customHeight="1" x14ac:dyDescent="0.25">
      <c r="A1365" s="1">
        <v>2022</v>
      </c>
      <c r="B1365" s="1" t="s">
        <v>3126</v>
      </c>
      <c r="C1365" s="1" t="s">
        <v>1580</v>
      </c>
      <c r="D1365" s="1" t="s">
        <v>3596</v>
      </c>
      <c r="E1365" s="1" t="s">
        <v>1548</v>
      </c>
      <c r="F1365" s="1" t="s">
        <v>1582</v>
      </c>
      <c r="G1365" s="1" t="s">
        <v>103</v>
      </c>
      <c r="H1365" s="1" t="s">
        <v>437</v>
      </c>
      <c r="I1365" s="1">
        <v>3</v>
      </c>
      <c r="J1365" s="1">
        <v>2023</v>
      </c>
      <c r="K1365" s="1">
        <v>507175</v>
      </c>
      <c r="L1365" s="1">
        <v>0</v>
      </c>
      <c r="M1365" s="1">
        <f t="array" ref="M1365">SUMPRODUCT(MAX(ISNUMBER(SEARCH('Class Rules'!$B$6:$B$85,$E1365))*ISNUMBER(SEARCH('Class Rules'!$C$6:$C$85,$F1365))*'Class Rules'!$A$6:$A$85))</f>
        <v>0</v>
      </c>
      <c r="N1365" s="1" t="str">
        <f t="array" ref="N1365">IF($M1365=0,'Class Rules'!$D$3,INDEX('Class Rules'!$D$6:$D$85,MATCH($M1365,'Class Rules'!$A$6:$A$85,0)))</f>
        <v>Passenger LDV</v>
      </c>
      <c r="O1365" s="1" t="str">
        <f t="array" ref="O1365">IF(SUMPRODUCT(MAX(ISNUMBER(SEARCH(Fuel_Rules!$A$6:$A$30,$E1365))*ISNUMBER(SEARCH(Fuel_Rules!$B$6:$B$30,$F1365))*(Fuel_Rules!$A$6:$A$30&lt;&gt;"")))&gt;0,"Plug-in hybrid",IF($G1365="Diesel","Diesel","Gasoline"))</f>
        <v>Gasoline</v>
      </c>
    </row>
    <row r="1366" spans="1:15" ht="15" customHeight="1" x14ac:dyDescent="0.25">
      <c r="A1366" s="1">
        <v>2022</v>
      </c>
      <c r="B1366" s="1" t="s">
        <v>3126</v>
      </c>
      <c r="C1366" s="1" t="s">
        <v>1583</v>
      </c>
      <c r="D1366" s="1" t="s">
        <v>3597</v>
      </c>
      <c r="E1366" s="1" t="s">
        <v>1548</v>
      </c>
      <c r="F1366" s="1" t="s">
        <v>1585</v>
      </c>
      <c r="G1366" s="1" t="s">
        <v>103</v>
      </c>
      <c r="H1366" s="1" t="s">
        <v>437</v>
      </c>
      <c r="I1366" s="1">
        <v>3</v>
      </c>
      <c r="J1366" s="1">
        <v>2023</v>
      </c>
      <c r="K1366" s="1">
        <v>537175</v>
      </c>
      <c r="L1366" s="1">
        <v>0</v>
      </c>
      <c r="M1366" s="1">
        <f t="array" ref="M1366">SUMPRODUCT(MAX(ISNUMBER(SEARCH('Class Rules'!$B$6:$B$85,$E1366))*ISNUMBER(SEARCH('Class Rules'!$C$6:$C$85,$F1366))*'Class Rules'!$A$6:$A$85))</f>
        <v>0</v>
      </c>
      <c r="N1366" s="1" t="str">
        <f t="array" ref="N1366">IF($M1366=0,'Class Rules'!$D$3,INDEX('Class Rules'!$D$6:$D$85,MATCH($M1366,'Class Rules'!$A$6:$A$85,0)))</f>
        <v>Passenger LDV</v>
      </c>
      <c r="O1366" s="1" t="str">
        <f t="array" ref="O1366">IF(SUMPRODUCT(MAX(ISNUMBER(SEARCH(Fuel_Rules!$A$6:$A$30,$E1366))*ISNUMBER(SEARCH(Fuel_Rules!$B$6:$B$30,$F1366))*(Fuel_Rules!$A$6:$A$30&lt;&gt;"")))&gt;0,"Plug-in hybrid",IF($G1366="Diesel","Diesel","Gasoline"))</f>
        <v>Gasoline</v>
      </c>
    </row>
    <row r="1367" spans="1:15" ht="15" customHeight="1" x14ac:dyDescent="0.25">
      <c r="A1367" s="1">
        <v>2022</v>
      </c>
      <c r="B1367" s="1" t="s">
        <v>3126</v>
      </c>
      <c r="C1367" s="1" t="s">
        <v>3598</v>
      </c>
      <c r="D1367" s="1" t="s">
        <v>3599</v>
      </c>
      <c r="E1367" s="1" t="s">
        <v>1548</v>
      </c>
      <c r="F1367" s="1" t="s">
        <v>3600</v>
      </c>
      <c r="G1367" s="1" t="s">
        <v>103</v>
      </c>
      <c r="H1367" s="1" t="s">
        <v>437</v>
      </c>
      <c r="I1367" s="1">
        <v>3</v>
      </c>
      <c r="J1367" s="1">
        <v>2023</v>
      </c>
      <c r="K1367" s="1">
        <v>491455</v>
      </c>
      <c r="L1367" s="1">
        <v>0</v>
      </c>
      <c r="M1367" s="1">
        <f t="array" ref="M1367">SUMPRODUCT(MAX(ISNUMBER(SEARCH('Class Rules'!$B$6:$B$85,$E1367))*ISNUMBER(SEARCH('Class Rules'!$C$6:$C$85,$F1367))*'Class Rules'!$A$6:$A$85))</f>
        <v>0</v>
      </c>
      <c r="N1367" s="1" t="str">
        <f t="array" ref="N1367">IF($M1367=0,'Class Rules'!$D$3,INDEX('Class Rules'!$D$6:$D$85,MATCH($M1367,'Class Rules'!$A$6:$A$85,0)))</f>
        <v>Passenger LDV</v>
      </c>
      <c r="O1367" s="1" t="str">
        <f t="array" ref="O1367">IF(SUMPRODUCT(MAX(ISNUMBER(SEARCH(Fuel_Rules!$A$6:$A$30,$E1367))*ISNUMBER(SEARCH(Fuel_Rules!$B$6:$B$30,$F1367))*(Fuel_Rules!$A$6:$A$30&lt;&gt;"")))&gt;0,"Plug-in hybrid",IF($G1367="Diesel","Diesel","Gasoline"))</f>
        <v>Gasoline</v>
      </c>
    </row>
    <row r="1368" spans="1:15" ht="15" customHeight="1" x14ac:dyDescent="0.25">
      <c r="A1368" s="1">
        <v>2022</v>
      </c>
      <c r="B1368" s="1" t="s">
        <v>3126</v>
      </c>
      <c r="C1368" s="1" t="s">
        <v>1586</v>
      </c>
      <c r="D1368" s="1" t="s">
        <v>3601</v>
      </c>
      <c r="E1368" s="1" t="s">
        <v>1588</v>
      </c>
      <c r="F1368" s="1" t="s">
        <v>1589</v>
      </c>
      <c r="G1368" s="1" t="s">
        <v>105</v>
      </c>
      <c r="H1368" s="1" t="s">
        <v>437</v>
      </c>
      <c r="I1368" s="1">
        <v>3</v>
      </c>
      <c r="J1368" s="1">
        <v>2023</v>
      </c>
      <c r="K1368" s="1">
        <v>513312</v>
      </c>
      <c r="L1368" s="1">
        <v>0</v>
      </c>
      <c r="M1368" s="1">
        <f t="array" ref="M1368">SUMPRODUCT(MAX(ISNUMBER(SEARCH('Class Rules'!$B$6:$B$85,$E1368))*ISNUMBER(SEARCH('Class Rules'!$C$6:$C$85,$F1368))*'Class Rules'!$A$6:$A$85))</f>
        <v>0</v>
      </c>
      <c r="N1368" s="1" t="str">
        <f t="array" ref="N1368">IF($M1368=0,'Class Rules'!$D$3,INDEX('Class Rules'!$D$6:$D$85,MATCH($M1368,'Class Rules'!$A$6:$A$85,0)))</f>
        <v>Passenger LDV</v>
      </c>
      <c r="O1368" s="1" t="str">
        <f t="array" ref="O1368">IF(SUMPRODUCT(MAX(ISNUMBER(SEARCH(Fuel_Rules!$A$6:$A$30,$E1368))*ISNUMBER(SEARCH(Fuel_Rules!$B$6:$B$30,$F1368))*(Fuel_Rules!$A$6:$A$30&lt;&gt;"")))&gt;0,"Plug-in hybrid",IF($G1368="Diesel","Diesel","Gasoline"))</f>
        <v>Diesel</v>
      </c>
    </row>
    <row r="1369" spans="1:15" ht="15" customHeight="1" x14ac:dyDescent="0.25">
      <c r="A1369" s="1">
        <v>2022</v>
      </c>
      <c r="B1369" s="1" t="s">
        <v>3126</v>
      </c>
      <c r="C1369" s="1" t="s">
        <v>1590</v>
      </c>
      <c r="D1369" s="1" t="s">
        <v>3602</v>
      </c>
      <c r="E1369" s="1" t="s">
        <v>1588</v>
      </c>
      <c r="F1369" s="1" t="s">
        <v>1592</v>
      </c>
      <c r="G1369" s="1" t="s">
        <v>103</v>
      </c>
      <c r="H1369" s="1" t="s">
        <v>437</v>
      </c>
      <c r="I1369" s="1">
        <v>1.8</v>
      </c>
      <c r="J1369" s="1">
        <v>2023</v>
      </c>
      <c r="K1369" s="1">
        <v>113081</v>
      </c>
      <c r="L1369" s="1">
        <v>0</v>
      </c>
      <c r="M1369" s="1">
        <f t="array" ref="M1369">SUMPRODUCT(MAX(ISNUMBER(SEARCH('Class Rules'!$B$6:$B$85,$E1369))*ISNUMBER(SEARCH('Class Rules'!$C$6:$C$85,$F1369))*'Class Rules'!$A$6:$A$85))</f>
        <v>0</v>
      </c>
      <c r="N1369" s="1" t="str">
        <f t="array" ref="N1369">IF($M1369=0,'Class Rules'!$D$3,INDEX('Class Rules'!$D$6:$D$85,MATCH($M1369,'Class Rules'!$A$6:$A$85,0)))</f>
        <v>Passenger LDV</v>
      </c>
      <c r="O1369" s="1" t="str">
        <f t="array" ref="O1369">IF(SUMPRODUCT(MAX(ISNUMBER(SEARCH(Fuel_Rules!$A$6:$A$30,$E1369))*ISNUMBER(SEARCH(Fuel_Rules!$B$6:$B$30,$F1369))*(Fuel_Rules!$A$6:$A$30&lt;&gt;"")))&gt;0,"Plug-in hybrid",IF($G1369="Diesel","Diesel","Gasoline"))</f>
        <v>Gasoline</v>
      </c>
    </row>
    <row r="1370" spans="1:15" ht="15" customHeight="1" x14ac:dyDescent="0.25">
      <c r="A1370" s="1">
        <v>2022</v>
      </c>
      <c r="B1370" s="1" t="s">
        <v>3126</v>
      </c>
      <c r="C1370" s="1" t="s">
        <v>1593</v>
      </c>
      <c r="D1370" s="1" t="s">
        <v>3603</v>
      </c>
      <c r="E1370" s="1" t="s">
        <v>1588</v>
      </c>
      <c r="F1370" s="1" t="s">
        <v>1595</v>
      </c>
      <c r="G1370" s="1" t="s">
        <v>103</v>
      </c>
      <c r="H1370" s="1" t="s">
        <v>437</v>
      </c>
      <c r="I1370" s="1">
        <v>1.8</v>
      </c>
      <c r="J1370" s="1">
        <v>2023</v>
      </c>
      <c r="K1370" s="1">
        <v>133846</v>
      </c>
      <c r="L1370" s="1">
        <v>0</v>
      </c>
      <c r="M1370" s="1">
        <f t="array" ref="M1370">SUMPRODUCT(MAX(ISNUMBER(SEARCH('Class Rules'!$B$6:$B$85,$E1370))*ISNUMBER(SEARCH('Class Rules'!$C$6:$C$85,$F1370))*'Class Rules'!$A$6:$A$85))</f>
        <v>0</v>
      </c>
      <c r="N1370" s="1" t="str">
        <f t="array" ref="N1370">IF($M1370=0,'Class Rules'!$D$3,INDEX('Class Rules'!$D$6:$D$85,MATCH($M1370,'Class Rules'!$A$6:$A$85,0)))</f>
        <v>Passenger LDV</v>
      </c>
      <c r="O1370" s="1" t="str">
        <f t="array" ref="O1370">IF(SUMPRODUCT(MAX(ISNUMBER(SEARCH(Fuel_Rules!$A$6:$A$30,$E1370))*ISNUMBER(SEARCH(Fuel_Rules!$B$6:$B$30,$F1370))*(Fuel_Rules!$A$6:$A$30&lt;&gt;"")))&gt;0,"Plug-in hybrid",IF($G1370="Diesel","Diesel","Gasoline"))</f>
        <v>Gasoline</v>
      </c>
    </row>
    <row r="1371" spans="1:15" ht="15" customHeight="1" x14ac:dyDescent="0.25">
      <c r="A1371" s="1">
        <v>2022</v>
      </c>
      <c r="B1371" s="1" t="s">
        <v>3126</v>
      </c>
      <c r="C1371" s="1" t="s">
        <v>1596</v>
      </c>
      <c r="D1371" s="1" t="s">
        <v>3604</v>
      </c>
      <c r="E1371" s="1" t="s">
        <v>1588</v>
      </c>
      <c r="F1371" s="1" t="s">
        <v>1598</v>
      </c>
      <c r="G1371" s="1" t="s">
        <v>105</v>
      </c>
      <c r="H1371" s="1" t="s">
        <v>437</v>
      </c>
      <c r="I1371" s="1">
        <v>2</v>
      </c>
      <c r="J1371" s="1">
        <v>2023</v>
      </c>
      <c r="K1371" s="1">
        <v>174884</v>
      </c>
      <c r="L1371" s="1">
        <v>0</v>
      </c>
      <c r="M1371" s="1">
        <f t="array" ref="M1371">SUMPRODUCT(MAX(ISNUMBER(SEARCH('Class Rules'!$B$6:$B$85,$E1371))*ISNUMBER(SEARCH('Class Rules'!$C$6:$C$85,$F1371))*'Class Rules'!$A$6:$A$85))</f>
        <v>0</v>
      </c>
      <c r="N1371" s="1" t="str">
        <f t="array" ref="N1371">IF($M1371=0,'Class Rules'!$D$3,INDEX('Class Rules'!$D$6:$D$85,MATCH($M1371,'Class Rules'!$A$6:$A$85,0)))</f>
        <v>Passenger LDV</v>
      </c>
      <c r="O1371" s="1" t="str">
        <f t="array" ref="O1371">IF(SUMPRODUCT(MAX(ISNUMBER(SEARCH(Fuel_Rules!$A$6:$A$30,$E1371))*ISNUMBER(SEARCH(Fuel_Rules!$B$6:$B$30,$F1371))*(Fuel_Rules!$A$6:$A$30&lt;&gt;"")))&gt;0,"Plug-in hybrid",IF($G1371="Diesel","Diesel","Gasoline"))</f>
        <v>Diesel</v>
      </c>
    </row>
    <row r="1372" spans="1:15" ht="15" customHeight="1" x14ac:dyDescent="0.25">
      <c r="A1372" s="1">
        <v>2022</v>
      </c>
      <c r="B1372" s="1" t="s">
        <v>3126</v>
      </c>
      <c r="C1372" s="1" t="s">
        <v>1599</v>
      </c>
      <c r="D1372" s="1" t="s">
        <v>3605</v>
      </c>
      <c r="E1372" s="1" t="s">
        <v>1588</v>
      </c>
      <c r="F1372" s="1" t="s">
        <v>1601</v>
      </c>
      <c r="G1372" s="1" t="s">
        <v>105</v>
      </c>
      <c r="H1372" s="1" t="s">
        <v>437</v>
      </c>
      <c r="I1372" s="1">
        <v>2</v>
      </c>
      <c r="J1372" s="1">
        <v>2023</v>
      </c>
      <c r="K1372" s="1">
        <v>186403</v>
      </c>
      <c r="L1372" s="1">
        <v>0</v>
      </c>
      <c r="M1372" s="1">
        <f t="array" ref="M1372">SUMPRODUCT(MAX(ISNUMBER(SEARCH('Class Rules'!$B$6:$B$85,$E1372))*ISNUMBER(SEARCH('Class Rules'!$C$6:$C$85,$F1372))*'Class Rules'!$A$6:$A$85))</f>
        <v>0</v>
      </c>
      <c r="N1372" s="1" t="str">
        <f t="array" ref="N1372">IF($M1372=0,'Class Rules'!$D$3,INDEX('Class Rules'!$D$6:$D$85,MATCH($M1372,'Class Rules'!$A$6:$A$85,0)))</f>
        <v>Passenger LDV</v>
      </c>
      <c r="O1372" s="1" t="str">
        <f t="array" ref="O1372">IF(SUMPRODUCT(MAX(ISNUMBER(SEARCH(Fuel_Rules!$A$6:$A$30,$E1372))*ISNUMBER(SEARCH(Fuel_Rules!$B$6:$B$30,$F1372))*(Fuel_Rules!$A$6:$A$30&lt;&gt;"")))&gt;0,"Plug-in hybrid",IF($G1372="Diesel","Diesel","Gasoline"))</f>
        <v>Diesel</v>
      </c>
    </row>
    <row r="1373" spans="1:15" ht="15" customHeight="1" x14ac:dyDescent="0.25">
      <c r="A1373" s="1">
        <v>2022</v>
      </c>
      <c r="B1373" s="1" t="s">
        <v>3126</v>
      </c>
      <c r="C1373" s="1" t="s">
        <v>1602</v>
      </c>
      <c r="D1373" s="1" t="s">
        <v>3606</v>
      </c>
      <c r="E1373" s="1" t="s">
        <v>1588</v>
      </c>
      <c r="F1373" s="1" t="s">
        <v>1604</v>
      </c>
      <c r="G1373" s="1" t="s">
        <v>105</v>
      </c>
      <c r="H1373" s="1" t="s">
        <v>437</v>
      </c>
      <c r="I1373" s="1">
        <v>2</v>
      </c>
      <c r="J1373" s="1">
        <v>2023</v>
      </c>
      <c r="K1373" s="1">
        <v>218458</v>
      </c>
      <c r="L1373" s="1">
        <v>0</v>
      </c>
      <c r="M1373" s="1">
        <f t="array" ref="M1373">SUMPRODUCT(MAX(ISNUMBER(SEARCH('Class Rules'!$B$6:$B$85,$E1373))*ISNUMBER(SEARCH('Class Rules'!$C$6:$C$85,$F1373))*'Class Rules'!$A$6:$A$85))</f>
        <v>0</v>
      </c>
      <c r="N1373" s="1" t="str">
        <f t="array" ref="N1373">IF($M1373=0,'Class Rules'!$D$3,INDEX('Class Rules'!$D$6:$D$85,MATCH($M1373,'Class Rules'!$A$6:$A$85,0)))</f>
        <v>Passenger LDV</v>
      </c>
      <c r="O1373" s="1" t="str">
        <f t="array" ref="O1373">IF(SUMPRODUCT(MAX(ISNUMBER(SEARCH(Fuel_Rules!$A$6:$A$30,$E1373))*ISNUMBER(SEARCH(Fuel_Rules!$B$6:$B$30,$F1373))*(Fuel_Rules!$A$6:$A$30&lt;&gt;"")))&gt;0,"Plug-in hybrid",IF($G1373="Diesel","Diesel","Gasoline"))</f>
        <v>Diesel</v>
      </c>
    </row>
    <row r="1374" spans="1:15" ht="15" customHeight="1" x14ac:dyDescent="0.25">
      <c r="A1374" s="1">
        <v>2022</v>
      </c>
      <c r="B1374" s="1" t="s">
        <v>3126</v>
      </c>
      <c r="C1374" s="1" t="s">
        <v>1605</v>
      </c>
      <c r="D1374" s="1" t="s">
        <v>3607</v>
      </c>
      <c r="E1374" s="1" t="s">
        <v>1588</v>
      </c>
      <c r="F1374" s="1" t="s">
        <v>1607</v>
      </c>
      <c r="G1374" s="1" t="s">
        <v>105</v>
      </c>
      <c r="H1374" s="1" t="s">
        <v>437</v>
      </c>
      <c r="I1374" s="1">
        <v>2</v>
      </c>
      <c r="J1374" s="1">
        <v>2023</v>
      </c>
      <c r="K1374" s="1">
        <v>197812</v>
      </c>
      <c r="L1374" s="1">
        <v>0</v>
      </c>
      <c r="M1374" s="1">
        <f t="array" ref="M1374">SUMPRODUCT(MAX(ISNUMBER(SEARCH('Class Rules'!$B$6:$B$85,$E1374))*ISNUMBER(SEARCH('Class Rules'!$C$6:$C$85,$F1374))*'Class Rules'!$A$6:$A$85))</f>
        <v>0</v>
      </c>
      <c r="N1374" s="1" t="str">
        <f t="array" ref="N1374">IF($M1374=0,'Class Rules'!$D$3,INDEX('Class Rules'!$D$6:$D$85,MATCH($M1374,'Class Rules'!$A$6:$A$85,0)))</f>
        <v>Passenger LDV</v>
      </c>
      <c r="O1374" s="1" t="str">
        <f t="array" ref="O1374">IF(SUMPRODUCT(MAX(ISNUMBER(SEARCH(Fuel_Rules!$A$6:$A$30,$E1374))*ISNUMBER(SEARCH(Fuel_Rules!$B$6:$B$30,$F1374))*(Fuel_Rules!$A$6:$A$30&lt;&gt;"")))&gt;0,"Plug-in hybrid",IF($G1374="Diesel","Diesel","Gasoline"))</f>
        <v>Diesel</v>
      </c>
    </row>
    <row r="1375" spans="1:15" ht="15" customHeight="1" x14ac:dyDescent="0.25">
      <c r="A1375" s="1">
        <v>2022</v>
      </c>
      <c r="B1375" s="1" t="s">
        <v>3126</v>
      </c>
      <c r="C1375" s="1" t="s">
        <v>1608</v>
      </c>
      <c r="D1375" s="1" t="s">
        <v>3608</v>
      </c>
      <c r="E1375" s="1" t="s">
        <v>1588</v>
      </c>
      <c r="F1375" s="1" t="s">
        <v>1610</v>
      </c>
      <c r="G1375" s="1" t="s">
        <v>103</v>
      </c>
      <c r="H1375" s="1" t="s">
        <v>437</v>
      </c>
      <c r="I1375" s="1">
        <v>2</v>
      </c>
      <c r="J1375" s="1">
        <v>2023</v>
      </c>
      <c r="K1375" s="1">
        <v>157745</v>
      </c>
      <c r="L1375" s="1">
        <v>0</v>
      </c>
      <c r="M1375" s="1">
        <f t="array" ref="M1375">SUMPRODUCT(MAX(ISNUMBER(SEARCH('Class Rules'!$B$6:$B$85,$E1375))*ISNUMBER(SEARCH('Class Rules'!$C$6:$C$85,$F1375))*'Class Rules'!$A$6:$A$85))</f>
        <v>0</v>
      </c>
      <c r="N1375" s="1" t="str">
        <f t="array" ref="N1375">IF($M1375=0,'Class Rules'!$D$3,INDEX('Class Rules'!$D$6:$D$85,MATCH($M1375,'Class Rules'!$A$6:$A$85,0)))</f>
        <v>Passenger LDV</v>
      </c>
      <c r="O1375" s="1" t="str">
        <f t="array" ref="O1375">IF(SUMPRODUCT(MAX(ISNUMBER(SEARCH(Fuel_Rules!$A$6:$A$30,$E1375))*ISNUMBER(SEARCH(Fuel_Rules!$B$6:$B$30,$F1375))*(Fuel_Rules!$A$6:$A$30&lt;&gt;"")))&gt;0,"Plug-in hybrid",IF($G1375="Diesel","Diesel","Gasoline"))</f>
        <v>Gasoline</v>
      </c>
    </row>
    <row r="1376" spans="1:15" ht="15" customHeight="1" x14ac:dyDescent="0.25">
      <c r="A1376" s="1">
        <v>2022</v>
      </c>
      <c r="B1376" s="1" t="s">
        <v>3126</v>
      </c>
      <c r="C1376" s="1" t="s">
        <v>1611</v>
      </c>
      <c r="D1376" s="1" t="s">
        <v>3609</v>
      </c>
      <c r="E1376" s="1" t="s">
        <v>1588</v>
      </c>
      <c r="F1376" s="1" t="s">
        <v>1613</v>
      </c>
      <c r="G1376" s="1" t="s">
        <v>103</v>
      </c>
      <c r="H1376" s="1" t="s">
        <v>437</v>
      </c>
      <c r="I1376" s="1">
        <v>2</v>
      </c>
      <c r="J1376" s="1">
        <v>2023</v>
      </c>
      <c r="K1376" s="1">
        <v>176925</v>
      </c>
      <c r="L1376" s="1">
        <v>0</v>
      </c>
      <c r="M1376" s="1">
        <f t="array" ref="M1376">SUMPRODUCT(MAX(ISNUMBER(SEARCH('Class Rules'!$B$6:$B$85,$E1376))*ISNUMBER(SEARCH('Class Rules'!$C$6:$C$85,$F1376))*'Class Rules'!$A$6:$A$85))</f>
        <v>0</v>
      </c>
      <c r="N1376" s="1" t="str">
        <f t="array" ref="N1376">IF($M1376=0,'Class Rules'!$D$3,INDEX('Class Rules'!$D$6:$D$85,MATCH($M1376,'Class Rules'!$A$6:$A$85,0)))</f>
        <v>Passenger LDV</v>
      </c>
      <c r="O1376" s="1" t="str">
        <f t="array" ref="O1376">IF(SUMPRODUCT(MAX(ISNUMBER(SEARCH(Fuel_Rules!$A$6:$A$30,$E1376))*ISNUMBER(SEARCH(Fuel_Rules!$B$6:$B$30,$F1376))*(Fuel_Rules!$A$6:$A$30&lt;&gt;"")))&gt;0,"Plug-in hybrid",IF($G1376="Diesel","Diesel","Gasoline"))</f>
        <v>Gasoline</v>
      </c>
    </row>
    <row r="1377" spans="1:15" ht="15" customHeight="1" x14ac:dyDescent="0.25">
      <c r="A1377" s="1">
        <v>2022</v>
      </c>
      <c r="B1377" s="1" t="s">
        <v>3126</v>
      </c>
      <c r="C1377" s="1" t="s">
        <v>1614</v>
      </c>
      <c r="D1377" s="1" t="s">
        <v>3610</v>
      </c>
      <c r="E1377" s="1" t="s">
        <v>1588</v>
      </c>
      <c r="F1377" s="1" t="s">
        <v>1616</v>
      </c>
      <c r="G1377" s="1" t="s">
        <v>103</v>
      </c>
      <c r="H1377" s="1" t="s">
        <v>437</v>
      </c>
      <c r="I1377" s="1">
        <v>2</v>
      </c>
      <c r="J1377" s="1">
        <v>2023</v>
      </c>
      <c r="K1377" s="1">
        <v>143034</v>
      </c>
      <c r="L1377" s="1">
        <v>0</v>
      </c>
      <c r="M1377" s="1">
        <f t="array" ref="M1377">SUMPRODUCT(MAX(ISNUMBER(SEARCH('Class Rules'!$B$6:$B$85,$E1377))*ISNUMBER(SEARCH('Class Rules'!$C$6:$C$85,$F1377))*'Class Rules'!$A$6:$A$85))</f>
        <v>0</v>
      </c>
      <c r="N1377" s="1" t="str">
        <f t="array" ref="N1377">IF($M1377=0,'Class Rules'!$D$3,INDEX('Class Rules'!$D$6:$D$85,MATCH($M1377,'Class Rules'!$A$6:$A$85,0)))</f>
        <v>Passenger LDV</v>
      </c>
      <c r="O1377" s="1" t="str">
        <f t="array" ref="O1377">IF(SUMPRODUCT(MAX(ISNUMBER(SEARCH(Fuel_Rules!$A$6:$A$30,$E1377))*ISNUMBER(SEARCH(Fuel_Rules!$B$6:$B$30,$F1377))*(Fuel_Rules!$A$6:$A$30&lt;&gt;"")))&gt;0,"Plug-in hybrid",IF($G1377="Diesel","Diesel","Gasoline"))</f>
        <v>Gasoline</v>
      </c>
    </row>
    <row r="1378" spans="1:15" ht="15" customHeight="1" x14ac:dyDescent="0.25">
      <c r="A1378" s="1">
        <v>2022</v>
      </c>
      <c r="B1378" s="1" t="s">
        <v>3126</v>
      </c>
      <c r="C1378" s="1" t="s">
        <v>1617</v>
      </c>
      <c r="D1378" s="1" t="s">
        <v>3611</v>
      </c>
      <c r="E1378" s="1" t="s">
        <v>1588</v>
      </c>
      <c r="F1378" s="1" t="s">
        <v>1619</v>
      </c>
      <c r="G1378" s="1" t="s">
        <v>105</v>
      </c>
      <c r="H1378" s="1" t="s">
        <v>437</v>
      </c>
      <c r="I1378" s="1">
        <v>2</v>
      </c>
      <c r="J1378" s="1">
        <v>2023</v>
      </c>
      <c r="K1378" s="1">
        <v>216410</v>
      </c>
      <c r="L1378" s="1">
        <v>0</v>
      </c>
      <c r="M1378" s="1">
        <f t="array" ref="M1378">SUMPRODUCT(MAX(ISNUMBER(SEARCH('Class Rules'!$B$6:$B$85,$E1378))*ISNUMBER(SEARCH('Class Rules'!$C$6:$C$85,$F1378))*'Class Rules'!$A$6:$A$85))</f>
        <v>0</v>
      </c>
      <c r="N1378" s="1" t="str">
        <f t="array" ref="N1378">IF($M1378=0,'Class Rules'!$D$3,INDEX('Class Rules'!$D$6:$D$85,MATCH($M1378,'Class Rules'!$A$6:$A$85,0)))</f>
        <v>Passenger LDV</v>
      </c>
      <c r="O1378" s="1" t="str">
        <f t="array" ref="O1378">IF(SUMPRODUCT(MAX(ISNUMBER(SEARCH(Fuel_Rules!$A$6:$A$30,$E1378))*ISNUMBER(SEARCH(Fuel_Rules!$B$6:$B$30,$F1378))*(Fuel_Rules!$A$6:$A$30&lt;&gt;"")))&gt;0,"Plug-in hybrid",IF($G1378="Diesel","Diesel","Gasoline"))</f>
        <v>Diesel</v>
      </c>
    </row>
    <row r="1379" spans="1:15" ht="15" customHeight="1" x14ac:dyDescent="0.25">
      <c r="A1379" s="1">
        <v>2022</v>
      </c>
      <c r="B1379" s="1" t="s">
        <v>3126</v>
      </c>
      <c r="C1379" s="1" t="s">
        <v>1620</v>
      </c>
      <c r="D1379" s="1" t="s">
        <v>3612</v>
      </c>
      <c r="E1379" s="1" t="s">
        <v>1588</v>
      </c>
      <c r="F1379" s="1" t="s">
        <v>1622</v>
      </c>
      <c r="G1379" s="1" t="s">
        <v>103</v>
      </c>
      <c r="H1379" s="1" t="s">
        <v>437</v>
      </c>
      <c r="I1379" s="1">
        <v>1.8</v>
      </c>
      <c r="J1379" s="1">
        <v>2023</v>
      </c>
      <c r="K1379" s="1">
        <v>139674</v>
      </c>
      <c r="L1379" s="1">
        <v>0</v>
      </c>
      <c r="M1379" s="1">
        <f t="array" ref="M1379">SUMPRODUCT(MAX(ISNUMBER(SEARCH('Class Rules'!$B$6:$B$85,$E1379))*ISNUMBER(SEARCH('Class Rules'!$C$6:$C$85,$F1379))*'Class Rules'!$A$6:$A$85))</f>
        <v>0</v>
      </c>
      <c r="N1379" s="1" t="str">
        <f t="array" ref="N1379">IF($M1379=0,'Class Rules'!$D$3,INDEX('Class Rules'!$D$6:$D$85,MATCH($M1379,'Class Rules'!$A$6:$A$85,0)))</f>
        <v>Passenger LDV</v>
      </c>
      <c r="O1379" s="1" t="str">
        <f t="array" ref="O1379">IF(SUMPRODUCT(MAX(ISNUMBER(SEARCH(Fuel_Rules!$A$6:$A$30,$E1379))*ISNUMBER(SEARCH(Fuel_Rules!$B$6:$B$30,$F1379))*(Fuel_Rules!$A$6:$A$30&lt;&gt;"")))&gt;0,"Plug-in hybrid",IF($G1379="Diesel","Diesel","Gasoline"))</f>
        <v>Gasoline</v>
      </c>
    </row>
    <row r="1380" spans="1:15" ht="15" customHeight="1" x14ac:dyDescent="0.25">
      <c r="A1380" s="1">
        <v>2022</v>
      </c>
      <c r="B1380" s="1" t="s">
        <v>3126</v>
      </c>
      <c r="C1380" s="1" t="s">
        <v>1623</v>
      </c>
      <c r="D1380" s="1" t="s">
        <v>3613</v>
      </c>
      <c r="E1380" s="1" t="s">
        <v>1588</v>
      </c>
      <c r="F1380" s="1" t="s">
        <v>1625</v>
      </c>
      <c r="G1380" s="1" t="s">
        <v>103</v>
      </c>
      <c r="H1380" s="1" t="s">
        <v>437</v>
      </c>
      <c r="I1380" s="1">
        <v>2</v>
      </c>
      <c r="J1380" s="1">
        <v>2023</v>
      </c>
      <c r="K1380" s="1">
        <v>422080</v>
      </c>
      <c r="L1380" s="1">
        <v>0</v>
      </c>
      <c r="M1380" s="1">
        <f t="array" ref="M1380">SUMPRODUCT(MAX(ISNUMBER(SEARCH('Class Rules'!$B$6:$B$85,$E1380))*ISNUMBER(SEARCH('Class Rules'!$C$6:$C$85,$F1380))*'Class Rules'!$A$6:$A$85))</f>
        <v>0</v>
      </c>
      <c r="N1380" s="1" t="str">
        <f t="array" ref="N1380">IF($M1380=0,'Class Rules'!$D$3,INDEX('Class Rules'!$D$6:$D$85,MATCH($M1380,'Class Rules'!$A$6:$A$85,0)))</f>
        <v>Passenger LDV</v>
      </c>
      <c r="O1380" s="1" t="str">
        <f t="array" ref="O1380">IF(SUMPRODUCT(MAX(ISNUMBER(SEARCH(Fuel_Rules!$A$6:$A$30,$E1380))*ISNUMBER(SEARCH(Fuel_Rules!$B$6:$B$30,$F1380))*(Fuel_Rules!$A$6:$A$30&lt;&gt;"")))&gt;0,"Plug-in hybrid",IF($G1380="Diesel","Diesel","Gasoline"))</f>
        <v>Gasoline</v>
      </c>
    </row>
    <row r="1381" spans="1:15" ht="15" customHeight="1" x14ac:dyDescent="0.25">
      <c r="A1381" s="1">
        <v>2022</v>
      </c>
      <c r="B1381" s="1" t="s">
        <v>3126</v>
      </c>
      <c r="C1381" s="1" t="s">
        <v>1626</v>
      </c>
      <c r="D1381" s="1" t="s">
        <v>3614</v>
      </c>
      <c r="E1381" s="1" t="s">
        <v>1588</v>
      </c>
      <c r="F1381" s="1" t="s">
        <v>1628</v>
      </c>
      <c r="G1381" s="1" t="s">
        <v>103</v>
      </c>
      <c r="H1381" s="1" t="s">
        <v>437</v>
      </c>
      <c r="I1381" s="1">
        <v>2</v>
      </c>
      <c r="J1381" s="1">
        <v>2023</v>
      </c>
      <c r="K1381" s="1">
        <v>388355</v>
      </c>
      <c r="L1381" s="1">
        <v>0</v>
      </c>
      <c r="M1381" s="1">
        <f t="array" ref="M1381">SUMPRODUCT(MAX(ISNUMBER(SEARCH('Class Rules'!$B$6:$B$85,$E1381))*ISNUMBER(SEARCH('Class Rules'!$C$6:$C$85,$F1381))*'Class Rules'!$A$6:$A$85))</f>
        <v>0</v>
      </c>
      <c r="N1381" s="1" t="str">
        <f t="array" ref="N1381">IF($M1381=0,'Class Rules'!$D$3,INDEX('Class Rules'!$D$6:$D$85,MATCH($M1381,'Class Rules'!$A$6:$A$85,0)))</f>
        <v>Passenger LDV</v>
      </c>
      <c r="O1381" s="1" t="str">
        <f t="array" ref="O1381">IF(SUMPRODUCT(MAX(ISNUMBER(SEARCH(Fuel_Rules!$A$6:$A$30,$E1381))*ISNUMBER(SEARCH(Fuel_Rules!$B$6:$B$30,$F1381))*(Fuel_Rules!$A$6:$A$30&lt;&gt;"")))&gt;0,"Plug-in hybrid",IF($G1381="Diesel","Diesel","Gasoline"))</f>
        <v>Gasoline</v>
      </c>
    </row>
    <row r="1382" spans="1:15" ht="15" customHeight="1" x14ac:dyDescent="0.25">
      <c r="A1382" s="1">
        <v>2022</v>
      </c>
      <c r="B1382" s="1" t="s">
        <v>3126</v>
      </c>
      <c r="C1382" s="1" t="s">
        <v>1629</v>
      </c>
      <c r="D1382" s="1" t="s">
        <v>3615</v>
      </c>
      <c r="E1382" s="1" t="s">
        <v>1588</v>
      </c>
      <c r="F1382" s="1" t="s">
        <v>1631</v>
      </c>
      <c r="G1382" s="1" t="s">
        <v>105</v>
      </c>
      <c r="H1382" s="1" t="s">
        <v>437</v>
      </c>
      <c r="I1382" s="1">
        <v>2</v>
      </c>
      <c r="J1382" s="1">
        <v>2023</v>
      </c>
      <c r="K1382" s="1">
        <v>229215</v>
      </c>
      <c r="L1382" s="1">
        <v>0</v>
      </c>
      <c r="M1382" s="1">
        <f t="array" ref="M1382">SUMPRODUCT(MAX(ISNUMBER(SEARCH('Class Rules'!$B$6:$B$85,$E1382))*ISNUMBER(SEARCH('Class Rules'!$C$6:$C$85,$F1382))*'Class Rules'!$A$6:$A$85))</f>
        <v>0</v>
      </c>
      <c r="N1382" s="1" t="str">
        <f t="array" ref="N1382">IF($M1382=0,'Class Rules'!$D$3,INDEX('Class Rules'!$D$6:$D$85,MATCH($M1382,'Class Rules'!$A$6:$A$85,0)))</f>
        <v>Passenger LDV</v>
      </c>
      <c r="O1382" s="1" t="str">
        <f t="array" ref="O1382">IF(SUMPRODUCT(MAX(ISNUMBER(SEARCH(Fuel_Rules!$A$6:$A$30,$E1382))*ISNUMBER(SEARCH(Fuel_Rules!$B$6:$B$30,$F1382))*(Fuel_Rules!$A$6:$A$30&lt;&gt;"")))&gt;0,"Plug-in hybrid",IF($G1382="Diesel","Diesel","Gasoline"))</f>
        <v>Diesel</v>
      </c>
    </row>
    <row r="1383" spans="1:15" ht="15" customHeight="1" x14ac:dyDescent="0.25">
      <c r="A1383" s="1">
        <v>2022</v>
      </c>
      <c r="B1383" s="1" t="s">
        <v>3126</v>
      </c>
      <c r="C1383" s="1" t="s">
        <v>1632</v>
      </c>
      <c r="D1383" s="1" t="s">
        <v>3616</v>
      </c>
      <c r="E1383" s="1" t="s">
        <v>1588</v>
      </c>
      <c r="F1383" s="1" t="s">
        <v>1634</v>
      </c>
      <c r="G1383" s="1" t="s">
        <v>103</v>
      </c>
      <c r="H1383" s="1" t="s">
        <v>437</v>
      </c>
      <c r="I1383" s="1">
        <v>1.8</v>
      </c>
      <c r="J1383" s="1">
        <v>2023</v>
      </c>
      <c r="K1383" s="1">
        <v>101215</v>
      </c>
      <c r="L1383" s="1">
        <v>0</v>
      </c>
      <c r="M1383" s="1">
        <f t="array" ref="M1383">SUMPRODUCT(MAX(ISNUMBER(SEARCH('Class Rules'!$B$6:$B$85,$E1383))*ISNUMBER(SEARCH('Class Rules'!$C$6:$C$85,$F1383))*'Class Rules'!$A$6:$A$85))</f>
        <v>0</v>
      </c>
      <c r="N1383" s="1" t="str">
        <f t="array" ref="N1383">IF($M1383=0,'Class Rules'!$D$3,INDEX('Class Rules'!$D$6:$D$85,MATCH($M1383,'Class Rules'!$A$6:$A$85,0)))</f>
        <v>Passenger LDV</v>
      </c>
      <c r="O1383" s="1" t="str">
        <f t="array" ref="O1383">IF(SUMPRODUCT(MAX(ISNUMBER(SEARCH(Fuel_Rules!$A$6:$A$30,$E1383))*ISNUMBER(SEARCH(Fuel_Rules!$B$6:$B$30,$F1383))*(Fuel_Rules!$A$6:$A$30&lt;&gt;"")))&gt;0,"Plug-in hybrid",IF($G1383="Diesel","Diesel","Gasoline"))</f>
        <v>Gasoline</v>
      </c>
    </row>
    <row r="1384" spans="1:15" ht="15" customHeight="1" x14ac:dyDescent="0.25">
      <c r="A1384" s="1">
        <v>2022</v>
      </c>
      <c r="B1384" s="1" t="s">
        <v>3126</v>
      </c>
      <c r="C1384" s="1" t="s">
        <v>1635</v>
      </c>
      <c r="D1384" s="1" t="s">
        <v>3617</v>
      </c>
      <c r="E1384" s="1" t="s">
        <v>1588</v>
      </c>
      <c r="F1384" s="1" t="s">
        <v>1637</v>
      </c>
      <c r="G1384" s="1" t="s">
        <v>103</v>
      </c>
      <c r="H1384" s="1" t="s">
        <v>437</v>
      </c>
      <c r="I1384" s="1">
        <v>2</v>
      </c>
      <c r="J1384" s="1">
        <v>2023</v>
      </c>
      <c r="K1384" s="1">
        <v>464565</v>
      </c>
      <c r="L1384" s="1">
        <v>0</v>
      </c>
      <c r="M1384" s="1">
        <f t="array" ref="M1384">SUMPRODUCT(MAX(ISNUMBER(SEARCH('Class Rules'!$B$6:$B$85,$E1384))*ISNUMBER(SEARCH('Class Rules'!$C$6:$C$85,$F1384))*'Class Rules'!$A$6:$A$85))</f>
        <v>0</v>
      </c>
      <c r="N1384" s="1" t="str">
        <f t="array" ref="N1384">IF($M1384=0,'Class Rules'!$D$3,INDEX('Class Rules'!$D$6:$D$85,MATCH($M1384,'Class Rules'!$A$6:$A$85,0)))</f>
        <v>Passenger LDV</v>
      </c>
      <c r="O1384" s="1" t="str">
        <f t="array" ref="O1384">IF(SUMPRODUCT(MAX(ISNUMBER(SEARCH(Fuel_Rules!$A$6:$A$30,$E1384))*ISNUMBER(SEARCH(Fuel_Rules!$B$6:$B$30,$F1384))*(Fuel_Rules!$A$6:$A$30&lt;&gt;"")))&gt;0,"Plug-in hybrid",IF($G1384="Diesel","Diesel","Gasoline"))</f>
        <v>Gasoline</v>
      </c>
    </row>
    <row r="1385" spans="1:15" ht="15" customHeight="1" x14ac:dyDescent="0.25">
      <c r="A1385" s="1">
        <v>2022</v>
      </c>
      <c r="B1385" s="1" t="s">
        <v>3126</v>
      </c>
      <c r="C1385" s="1" t="s">
        <v>1638</v>
      </c>
      <c r="D1385" s="1" t="s">
        <v>3618</v>
      </c>
      <c r="E1385" s="1" t="s">
        <v>1588</v>
      </c>
      <c r="F1385" s="1" t="s">
        <v>1640</v>
      </c>
      <c r="G1385" s="1" t="s">
        <v>105</v>
      </c>
      <c r="H1385" s="1" t="s">
        <v>437</v>
      </c>
      <c r="I1385" s="1">
        <v>2</v>
      </c>
      <c r="J1385" s="1">
        <v>2023</v>
      </c>
      <c r="K1385" s="1">
        <v>164116</v>
      </c>
      <c r="L1385" s="1">
        <v>0</v>
      </c>
      <c r="M1385" s="1">
        <f t="array" ref="M1385">SUMPRODUCT(MAX(ISNUMBER(SEARCH('Class Rules'!$B$6:$B$85,$E1385))*ISNUMBER(SEARCH('Class Rules'!$C$6:$C$85,$F1385))*'Class Rules'!$A$6:$A$85))</f>
        <v>0</v>
      </c>
      <c r="N1385" s="1" t="str">
        <f t="array" ref="N1385">IF($M1385=0,'Class Rules'!$D$3,INDEX('Class Rules'!$D$6:$D$85,MATCH($M1385,'Class Rules'!$A$6:$A$85,0)))</f>
        <v>Passenger LDV</v>
      </c>
      <c r="O1385" s="1" t="str">
        <f t="array" ref="O1385">IF(SUMPRODUCT(MAX(ISNUMBER(SEARCH(Fuel_Rules!$A$6:$A$30,$E1385))*ISNUMBER(SEARCH(Fuel_Rules!$B$6:$B$30,$F1385))*(Fuel_Rules!$A$6:$A$30&lt;&gt;"")))&gt;0,"Plug-in hybrid",IF($G1385="Diesel","Diesel","Gasoline"))</f>
        <v>Diesel</v>
      </c>
    </row>
    <row r="1386" spans="1:15" ht="15" customHeight="1" x14ac:dyDescent="0.25">
      <c r="A1386" s="1">
        <v>2022</v>
      </c>
      <c r="B1386" s="1" t="s">
        <v>3126</v>
      </c>
      <c r="C1386" s="1" t="s">
        <v>1641</v>
      </c>
      <c r="D1386" s="1" t="s">
        <v>3619</v>
      </c>
      <c r="E1386" s="1" t="s">
        <v>1588</v>
      </c>
      <c r="F1386" s="1" t="s">
        <v>1643</v>
      </c>
      <c r="G1386" s="1" t="s">
        <v>103</v>
      </c>
      <c r="H1386" s="1" t="s">
        <v>437</v>
      </c>
      <c r="I1386" s="1">
        <v>1.3</v>
      </c>
      <c r="J1386" s="1">
        <v>2023</v>
      </c>
      <c r="K1386" s="1">
        <v>199330</v>
      </c>
      <c r="L1386" s="1">
        <v>0</v>
      </c>
      <c r="M1386" s="1">
        <f t="array" ref="M1386">SUMPRODUCT(MAX(ISNUMBER(SEARCH('Class Rules'!$B$6:$B$85,$E1386))*ISNUMBER(SEARCH('Class Rules'!$C$6:$C$85,$F1386))*'Class Rules'!$A$6:$A$85))</f>
        <v>0</v>
      </c>
      <c r="N1386" s="1" t="str">
        <f t="array" ref="N1386">IF($M1386=0,'Class Rules'!$D$3,INDEX('Class Rules'!$D$6:$D$85,MATCH($M1386,'Class Rules'!$A$6:$A$85,0)))</f>
        <v>Passenger LDV</v>
      </c>
      <c r="O1386" s="1" t="str">
        <f t="array" ref="O1386">IF(SUMPRODUCT(MAX(ISNUMBER(SEARCH(Fuel_Rules!$A$6:$A$30,$E1386))*ISNUMBER(SEARCH(Fuel_Rules!$B$6:$B$30,$F1386))*(Fuel_Rules!$A$6:$A$30&lt;&gt;"")))&gt;0,"Plug-in hybrid",IF($G1386="Diesel","Diesel","Gasoline"))</f>
        <v>Gasoline</v>
      </c>
    </row>
    <row r="1387" spans="1:15" ht="15" customHeight="1" x14ac:dyDescent="0.25">
      <c r="A1387" s="1">
        <v>2022</v>
      </c>
      <c r="B1387" s="1" t="s">
        <v>3126</v>
      </c>
      <c r="C1387" s="1" t="s">
        <v>1644</v>
      </c>
      <c r="D1387" s="1" t="s">
        <v>3620</v>
      </c>
      <c r="E1387" s="1" t="s">
        <v>1588</v>
      </c>
      <c r="F1387" s="1" t="s">
        <v>1646</v>
      </c>
      <c r="G1387" s="1" t="s">
        <v>103</v>
      </c>
      <c r="H1387" s="1" t="s">
        <v>437</v>
      </c>
      <c r="I1387" s="1">
        <v>1.3</v>
      </c>
      <c r="J1387" s="1">
        <v>2023</v>
      </c>
      <c r="K1387" s="1">
        <v>178100</v>
      </c>
      <c r="L1387" s="1">
        <v>0</v>
      </c>
      <c r="M1387" s="1">
        <f t="array" ref="M1387">SUMPRODUCT(MAX(ISNUMBER(SEARCH('Class Rules'!$B$6:$B$85,$E1387))*ISNUMBER(SEARCH('Class Rules'!$C$6:$C$85,$F1387))*'Class Rules'!$A$6:$A$85))</f>
        <v>0</v>
      </c>
      <c r="N1387" s="1" t="str">
        <f t="array" ref="N1387">IF($M1387=0,'Class Rules'!$D$3,INDEX('Class Rules'!$D$6:$D$85,MATCH($M1387,'Class Rules'!$A$6:$A$85,0)))</f>
        <v>Passenger LDV</v>
      </c>
      <c r="O1387" s="1" t="str">
        <f t="array" ref="O1387">IF(SUMPRODUCT(MAX(ISNUMBER(SEARCH(Fuel_Rules!$A$6:$A$30,$E1387))*ISNUMBER(SEARCH(Fuel_Rules!$B$6:$B$30,$F1387))*(Fuel_Rules!$A$6:$A$30&lt;&gt;"")))&gt;0,"Plug-in hybrid",IF($G1387="Diesel","Diesel","Gasoline"))</f>
        <v>Gasoline</v>
      </c>
    </row>
    <row r="1388" spans="1:15" ht="15" customHeight="1" x14ac:dyDescent="0.25">
      <c r="A1388" s="1">
        <v>2022</v>
      </c>
      <c r="B1388" s="1" t="s">
        <v>3126</v>
      </c>
      <c r="C1388" s="1" t="s">
        <v>1647</v>
      </c>
      <c r="D1388" s="1" t="s">
        <v>3621</v>
      </c>
      <c r="E1388" s="1" t="s">
        <v>1588</v>
      </c>
      <c r="F1388" s="1" t="s">
        <v>1649</v>
      </c>
      <c r="G1388" s="1" t="s">
        <v>103</v>
      </c>
      <c r="H1388" s="1" t="s">
        <v>437</v>
      </c>
      <c r="I1388" s="1">
        <v>1.3</v>
      </c>
      <c r="J1388" s="1">
        <v>2023</v>
      </c>
      <c r="K1388" s="1">
        <v>161771</v>
      </c>
      <c r="L1388" s="1">
        <v>0</v>
      </c>
      <c r="M1388" s="1">
        <f t="array" ref="M1388">SUMPRODUCT(MAX(ISNUMBER(SEARCH('Class Rules'!$B$6:$B$85,$E1388))*ISNUMBER(SEARCH('Class Rules'!$C$6:$C$85,$F1388))*'Class Rules'!$A$6:$A$85))</f>
        <v>0</v>
      </c>
      <c r="N1388" s="1" t="str">
        <f t="array" ref="N1388">IF($M1388=0,'Class Rules'!$D$3,INDEX('Class Rules'!$D$6:$D$85,MATCH($M1388,'Class Rules'!$A$6:$A$85,0)))</f>
        <v>Passenger LDV</v>
      </c>
      <c r="O1388" s="1" t="str">
        <f t="array" ref="O1388">IF(SUMPRODUCT(MAX(ISNUMBER(SEARCH(Fuel_Rules!$A$6:$A$30,$E1388))*ISNUMBER(SEARCH(Fuel_Rules!$B$6:$B$30,$F1388))*(Fuel_Rules!$A$6:$A$30&lt;&gt;"")))&gt;0,"Plug-in hybrid",IF($G1388="Diesel","Diesel","Gasoline"))</f>
        <v>Gasoline</v>
      </c>
    </row>
    <row r="1389" spans="1:15" ht="15" customHeight="1" x14ac:dyDescent="0.25">
      <c r="A1389" s="1">
        <v>2022</v>
      </c>
      <c r="B1389" s="1" t="s">
        <v>3126</v>
      </c>
      <c r="C1389" s="1" t="s">
        <v>1650</v>
      </c>
      <c r="D1389" s="1" t="s">
        <v>3622</v>
      </c>
      <c r="E1389" s="1" t="s">
        <v>1588</v>
      </c>
      <c r="F1389" s="1" t="s">
        <v>1652</v>
      </c>
      <c r="G1389" s="1" t="s">
        <v>103</v>
      </c>
      <c r="H1389" s="1" t="s">
        <v>437</v>
      </c>
      <c r="I1389" s="1">
        <v>1.3</v>
      </c>
      <c r="J1389" s="1">
        <v>2023</v>
      </c>
      <c r="K1389" s="1">
        <v>186859</v>
      </c>
      <c r="L1389" s="1">
        <v>0</v>
      </c>
      <c r="M1389" s="1">
        <f t="array" ref="M1389">SUMPRODUCT(MAX(ISNUMBER(SEARCH('Class Rules'!$B$6:$B$85,$E1389))*ISNUMBER(SEARCH('Class Rules'!$C$6:$C$85,$F1389))*'Class Rules'!$A$6:$A$85))</f>
        <v>0</v>
      </c>
      <c r="N1389" s="1" t="str">
        <f t="array" ref="N1389">IF($M1389=0,'Class Rules'!$D$3,INDEX('Class Rules'!$D$6:$D$85,MATCH($M1389,'Class Rules'!$A$6:$A$85,0)))</f>
        <v>Passenger LDV</v>
      </c>
      <c r="O1389" s="1" t="str">
        <f t="array" ref="O1389">IF(SUMPRODUCT(MAX(ISNUMBER(SEARCH(Fuel_Rules!$A$6:$A$30,$E1389))*ISNUMBER(SEARCH(Fuel_Rules!$B$6:$B$30,$F1389))*(Fuel_Rules!$A$6:$A$30&lt;&gt;"")))&gt;0,"Plug-in hybrid",IF($G1389="Diesel","Diesel","Gasoline"))</f>
        <v>Gasoline</v>
      </c>
    </row>
    <row r="1390" spans="1:15" ht="15" customHeight="1" x14ac:dyDescent="0.25">
      <c r="A1390" s="1">
        <v>2022</v>
      </c>
      <c r="B1390" s="1" t="s">
        <v>3126</v>
      </c>
      <c r="C1390" s="1" t="s">
        <v>1653</v>
      </c>
      <c r="D1390" s="1" t="s">
        <v>3623</v>
      </c>
      <c r="E1390" s="1" t="s">
        <v>1588</v>
      </c>
      <c r="F1390" s="1" t="s">
        <v>1655</v>
      </c>
      <c r="G1390" s="1" t="s">
        <v>103</v>
      </c>
      <c r="H1390" s="1" t="s">
        <v>437</v>
      </c>
      <c r="I1390" s="1">
        <v>1.3</v>
      </c>
      <c r="J1390" s="1">
        <v>2023</v>
      </c>
      <c r="K1390" s="1">
        <v>216525</v>
      </c>
      <c r="L1390" s="1">
        <v>0</v>
      </c>
      <c r="M1390" s="1">
        <f t="array" ref="M1390">SUMPRODUCT(MAX(ISNUMBER(SEARCH('Class Rules'!$B$6:$B$85,$E1390))*ISNUMBER(SEARCH('Class Rules'!$C$6:$C$85,$F1390))*'Class Rules'!$A$6:$A$85))</f>
        <v>0</v>
      </c>
      <c r="N1390" s="1" t="str">
        <f t="array" ref="N1390">IF($M1390=0,'Class Rules'!$D$3,INDEX('Class Rules'!$D$6:$D$85,MATCH($M1390,'Class Rules'!$A$6:$A$85,0)))</f>
        <v>Passenger LDV</v>
      </c>
      <c r="O1390" s="1" t="str">
        <f t="array" ref="O1390">IF(SUMPRODUCT(MAX(ISNUMBER(SEARCH(Fuel_Rules!$A$6:$A$30,$E1390))*ISNUMBER(SEARCH(Fuel_Rules!$B$6:$B$30,$F1390))*(Fuel_Rules!$A$6:$A$30&lt;&gt;"")))&gt;0,"Plug-in hybrid",IF($G1390="Diesel","Diesel","Gasoline"))</f>
        <v>Gasoline</v>
      </c>
    </row>
    <row r="1391" spans="1:15" ht="15" customHeight="1" x14ac:dyDescent="0.25">
      <c r="A1391" s="1">
        <v>2022</v>
      </c>
      <c r="B1391" s="1" t="s">
        <v>3126</v>
      </c>
      <c r="C1391" s="1" t="s">
        <v>1656</v>
      </c>
      <c r="D1391" s="1" t="s">
        <v>3624</v>
      </c>
      <c r="E1391" s="1" t="s">
        <v>1588</v>
      </c>
      <c r="F1391" s="1" t="s">
        <v>1658</v>
      </c>
      <c r="G1391" s="1" t="s">
        <v>105</v>
      </c>
      <c r="H1391" s="1" t="s">
        <v>437</v>
      </c>
      <c r="I1391" s="1">
        <v>2</v>
      </c>
      <c r="J1391" s="1">
        <v>2023</v>
      </c>
      <c r="K1391" s="1">
        <v>222500</v>
      </c>
      <c r="L1391" s="1">
        <v>0</v>
      </c>
      <c r="M1391" s="1">
        <f t="array" ref="M1391">SUMPRODUCT(MAX(ISNUMBER(SEARCH('Class Rules'!$B$6:$B$85,$E1391))*ISNUMBER(SEARCH('Class Rules'!$C$6:$C$85,$F1391))*'Class Rules'!$A$6:$A$85))</f>
        <v>0</v>
      </c>
      <c r="N1391" s="1" t="str">
        <f t="array" ref="N1391">IF($M1391=0,'Class Rules'!$D$3,INDEX('Class Rules'!$D$6:$D$85,MATCH($M1391,'Class Rules'!$A$6:$A$85,0)))</f>
        <v>Passenger LDV</v>
      </c>
      <c r="O1391" s="1" t="str">
        <f t="array" ref="O1391">IF(SUMPRODUCT(MAX(ISNUMBER(SEARCH(Fuel_Rules!$A$6:$A$30,$E1391))*ISNUMBER(SEARCH(Fuel_Rules!$B$6:$B$30,$F1391))*(Fuel_Rules!$A$6:$A$30&lt;&gt;"")))&gt;0,"Plug-in hybrid",IF($G1391="Diesel","Diesel","Gasoline"))</f>
        <v>Diesel</v>
      </c>
    </row>
    <row r="1392" spans="1:15" ht="15" customHeight="1" x14ac:dyDescent="0.25">
      <c r="A1392" s="1">
        <v>2022</v>
      </c>
      <c r="B1392" s="1" t="s">
        <v>3126</v>
      </c>
      <c r="C1392" s="1" t="s">
        <v>1659</v>
      </c>
      <c r="D1392" s="1" t="s">
        <v>3625</v>
      </c>
      <c r="E1392" s="1" t="s">
        <v>1588</v>
      </c>
      <c r="F1392" s="1" t="s">
        <v>1661</v>
      </c>
      <c r="G1392" s="1" t="s">
        <v>105</v>
      </c>
      <c r="H1392" s="1" t="s">
        <v>437</v>
      </c>
      <c r="I1392" s="1">
        <v>2</v>
      </c>
      <c r="J1392" s="1">
        <v>2023</v>
      </c>
      <c r="K1392" s="1">
        <v>233998</v>
      </c>
      <c r="L1392" s="1">
        <v>0</v>
      </c>
      <c r="M1392" s="1">
        <f t="array" ref="M1392">SUMPRODUCT(MAX(ISNUMBER(SEARCH('Class Rules'!$B$6:$B$85,$E1392))*ISNUMBER(SEARCH('Class Rules'!$C$6:$C$85,$F1392))*'Class Rules'!$A$6:$A$85))</f>
        <v>0</v>
      </c>
      <c r="N1392" s="1" t="str">
        <f t="array" ref="N1392">IF($M1392=0,'Class Rules'!$D$3,INDEX('Class Rules'!$D$6:$D$85,MATCH($M1392,'Class Rules'!$A$6:$A$85,0)))</f>
        <v>Passenger LDV</v>
      </c>
      <c r="O1392" s="1" t="str">
        <f t="array" ref="O1392">IF(SUMPRODUCT(MAX(ISNUMBER(SEARCH(Fuel_Rules!$A$6:$A$30,$E1392))*ISNUMBER(SEARCH(Fuel_Rules!$B$6:$B$30,$F1392))*(Fuel_Rules!$A$6:$A$30&lt;&gt;"")))&gt;0,"Plug-in hybrid",IF($G1392="Diesel","Diesel","Gasoline"))</f>
        <v>Diesel</v>
      </c>
    </row>
    <row r="1393" spans="1:15" ht="15" customHeight="1" x14ac:dyDescent="0.25">
      <c r="A1393" s="1">
        <v>2022</v>
      </c>
      <c r="B1393" s="1" t="s">
        <v>3126</v>
      </c>
      <c r="C1393" s="1" t="s">
        <v>1662</v>
      </c>
      <c r="D1393" s="1" t="s">
        <v>3626</v>
      </c>
      <c r="E1393" s="1" t="s">
        <v>1588</v>
      </c>
      <c r="F1393" s="1" t="s">
        <v>1664</v>
      </c>
      <c r="G1393" s="1" t="s">
        <v>105</v>
      </c>
      <c r="H1393" s="1" t="s">
        <v>437</v>
      </c>
      <c r="I1393" s="1">
        <v>2</v>
      </c>
      <c r="J1393" s="1">
        <v>2023</v>
      </c>
      <c r="K1393" s="1">
        <v>244254</v>
      </c>
      <c r="L1393" s="1">
        <v>0</v>
      </c>
      <c r="M1393" s="1">
        <f t="array" ref="M1393">SUMPRODUCT(MAX(ISNUMBER(SEARCH('Class Rules'!$B$6:$B$85,$E1393))*ISNUMBER(SEARCH('Class Rules'!$C$6:$C$85,$F1393))*'Class Rules'!$A$6:$A$85))</f>
        <v>0</v>
      </c>
      <c r="N1393" s="1" t="str">
        <f t="array" ref="N1393">IF($M1393=0,'Class Rules'!$D$3,INDEX('Class Rules'!$D$6:$D$85,MATCH($M1393,'Class Rules'!$A$6:$A$85,0)))</f>
        <v>Passenger LDV</v>
      </c>
      <c r="O1393" s="1" t="str">
        <f t="array" ref="O1393">IF(SUMPRODUCT(MAX(ISNUMBER(SEARCH(Fuel_Rules!$A$6:$A$30,$E1393))*ISNUMBER(SEARCH(Fuel_Rules!$B$6:$B$30,$F1393))*(Fuel_Rules!$A$6:$A$30&lt;&gt;"")))&gt;0,"Plug-in hybrid",IF($G1393="Diesel","Diesel","Gasoline"))</f>
        <v>Diesel</v>
      </c>
    </row>
    <row r="1394" spans="1:15" ht="15" customHeight="1" x14ac:dyDescent="0.25">
      <c r="A1394" s="1">
        <v>2022</v>
      </c>
      <c r="B1394" s="1" t="s">
        <v>3126</v>
      </c>
      <c r="C1394" s="1" t="s">
        <v>1665</v>
      </c>
      <c r="D1394" s="1" t="s">
        <v>3627</v>
      </c>
      <c r="E1394" s="1" t="s">
        <v>1588</v>
      </c>
      <c r="F1394" s="1" t="s">
        <v>1667</v>
      </c>
      <c r="G1394" s="1" t="s">
        <v>105</v>
      </c>
      <c r="H1394" s="1" t="s">
        <v>437</v>
      </c>
      <c r="I1394" s="1">
        <v>2</v>
      </c>
      <c r="J1394" s="1">
        <v>2023</v>
      </c>
      <c r="K1394" s="1">
        <v>247244</v>
      </c>
      <c r="L1394" s="1">
        <v>0</v>
      </c>
      <c r="M1394" s="1">
        <f t="array" ref="M1394">SUMPRODUCT(MAX(ISNUMBER(SEARCH('Class Rules'!$B$6:$B$85,$E1394))*ISNUMBER(SEARCH('Class Rules'!$C$6:$C$85,$F1394))*'Class Rules'!$A$6:$A$85))</f>
        <v>0</v>
      </c>
      <c r="N1394" s="1" t="str">
        <f t="array" ref="N1394">IF($M1394=0,'Class Rules'!$D$3,INDEX('Class Rules'!$D$6:$D$85,MATCH($M1394,'Class Rules'!$A$6:$A$85,0)))</f>
        <v>Passenger LDV</v>
      </c>
      <c r="O1394" s="1" t="str">
        <f t="array" ref="O1394">IF(SUMPRODUCT(MAX(ISNUMBER(SEARCH(Fuel_Rules!$A$6:$A$30,$E1394))*ISNUMBER(SEARCH(Fuel_Rules!$B$6:$B$30,$F1394))*(Fuel_Rules!$A$6:$A$30&lt;&gt;"")))&gt;0,"Plug-in hybrid",IF($G1394="Diesel","Diesel","Gasoline"))</f>
        <v>Diesel</v>
      </c>
    </row>
    <row r="1395" spans="1:15" ht="15" customHeight="1" x14ac:dyDescent="0.25">
      <c r="A1395" s="1">
        <v>2022</v>
      </c>
      <c r="B1395" s="1" t="s">
        <v>3126</v>
      </c>
      <c r="C1395" s="1" t="s">
        <v>1668</v>
      </c>
      <c r="D1395" s="1" t="s">
        <v>3628</v>
      </c>
      <c r="E1395" s="1" t="s">
        <v>1588</v>
      </c>
      <c r="F1395" s="1" t="s">
        <v>1670</v>
      </c>
      <c r="G1395" s="1" t="s">
        <v>103</v>
      </c>
      <c r="H1395" s="1" t="s">
        <v>298</v>
      </c>
      <c r="I1395" s="1">
        <v>2</v>
      </c>
      <c r="J1395" s="1">
        <v>2023</v>
      </c>
      <c r="K1395" s="1">
        <v>404726</v>
      </c>
      <c r="L1395" s="1">
        <v>0</v>
      </c>
      <c r="M1395" s="1">
        <f t="array" ref="M1395">SUMPRODUCT(MAX(ISNUMBER(SEARCH('Class Rules'!$B$6:$B$85,$E1395))*ISNUMBER(SEARCH('Class Rules'!$C$6:$C$85,$F1395))*'Class Rules'!$A$6:$A$85))</f>
        <v>0</v>
      </c>
      <c r="N1395" s="1" t="str">
        <f t="array" ref="N1395">IF($M1395=0,'Class Rules'!$D$3,INDEX('Class Rules'!$D$6:$D$85,MATCH($M1395,'Class Rules'!$A$6:$A$85,0)))</f>
        <v>Passenger LDV</v>
      </c>
      <c r="O1395" s="1" t="str">
        <f t="array" ref="O1395">IF(SUMPRODUCT(MAX(ISNUMBER(SEARCH(Fuel_Rules!$A$6:$A$30,$E1395))*ISNUMBER(SEARCH(Fuel_Rules!$B$6:$B$30,$F1395))*(Fuel_Rules!$A$6:$A$30&lt;&gt;"")))&gt;0,"Plug-in hybrid",IF($G1395="Diesel","Diesel","Gasoline"))</f>
        <v>Gasoline</v>
      </c>
    </row>
    <row r="1396" spans="1:15" ht="15" customHeight="1" x14ac:dyDescent="0.25">
      <c r="A1396" s="1">
        <v>2022</v>
      </c>
      <c r="B1396" s="1" t="s">
        <v>3126</v>
      </c>
      <c r="C1396" s="1" t="s">
        <v>1671</v>
      </c>
      <c r="D1396" s="1" t="s">
        <v>3629</v>
      </c>
      <c r="E1396" s="1" t="s">
        <v>1588</v>
      </c>
      <c r="F1396" s="1" t="s">
        <v>1673</v>
      </c>
      <c r="G1396" s="1" t="s">
        <v>105</v>
      </c>
      <c r="H1396" s="1" t="s">
        <v>437</v>
      </c>
      <c r="I1396" s="1">
        <v>2</v>
      </c>
      <c r="J1396" s="1">
        <v>2023</v>
      </c>
      <c r="K1396" s="1">
        <v>279845</v>
      </c>
      <c r="L1396" s="1">
        <v>0</v>
      </c>
      <c r="M1396" s="1">
        <f t="array" ref="M1396">SUMPRODUCT(MAX(ISNUMBER(SEARCH('Class Rules'!$B$6:$B$85,$E1396))*ISNUMBER(SEARCH('Class Rules'!$C$6:$C$85,$F1396))*'Class Rules'!$A$6:$A$85))</f>
        <v>0</v>
      </c>
      <c r="N1396" s="1" t="str">
        <f t="array" ref="N1396">IF($M1396=0,'Class Rules'!$D$3,INDEX('Class Rules'!$D$6:$D$85,MATCH($M1396,'Class Rules'!$A$6:$A$85,0)))</f>
        <v>Passenger LDV</v>
      </c>
      <c r="O1396" s="1" t="str">
        <f t="array" ref="O1396">IF(SUMPRODUCT(MAX(ISNUMBER(SEARCH(Fuel_Rules!$A$6:$A$30,$E1396))*ISNUMBER(SEARCH(Fuel_Rules!$B$6:$B$30,$F1396))*(Fuel_Rules!$A$6:$A$30&lt;&gt;"")))&gt;0,"Plug-in hybrid",IF($G1396="Diesel","Diesel","Gasoline"))</f>
        <v>Diesel</v>
      </c>
    </row>
    <row r="1397" spans="1:15" ht="15" customHeight="1" x14ac:dyDescent="0.25">
      <c r="A1397" s="1">
        <v>2022</v>
      </c>
      <c r="B1397" s="1" t="s">
        <v>3126</v>
      </c>
      <c r="C1397" s="1" t="s">
        <v>1674</v>
      </c>
      <c r="D1397" s="1" t="s">
        <v>3630</v>
      </c>
      <c r="E1397" s="1" t="s">
        <v>1588</v>
      </c>
      <c r="F1397" s="1" t="s">
        <v>1676</v>
      </c>
      <c r="G1397" s="1" t="s">
        <v>103</v>
      </c>
      <c r="H1397" s="1" t="s">
        <v>437</v>
      </c>
      <c r="I1397" s="1">
        <v>1.3</v>
      </c>
      <c r="J1397" s="1">
        <v>2023</v>
      </c>
      <c r="K1397" s="1">
        <v>214100</v>
      </c>
      <c r="L1397" s="1">
        <v>0</v>
      </c>
      <c r="M1397" s="1">
        <f t="array" ref="M1397">SUMPRODUCT(MAX(ISNUMBER(SEARCH('Class Rules'!$B$6:$B$85,$E1397))*ISNUMBER(SEARCH('Class Rules'!$C$6:$C$85,$F1397))*'Class Rules'!$A$6:$A$85))</f>
        <v>0</v>
      </c>
      <c r="N1397" s="1" t="str">
        <f t="array" ref="N1397">IF($M1397=0,'Class Rules'!$D$3,INDEX('Class Rules'!$D$6:$D$85,MATCH($M1397,'Class Rules'!$A$6:$A$85,0)))</f>
        <v>Passenger LDV</v>
      </c>
      <c r="O1397" s="1" t="str">
        <f t="array" ref="O1397">IF(SUMPRODUCT(MAX(ISNUMBER(SEARCH(Fuel_Rules!$A$6:$A$30,$E1397))*ISNUMBER(SEARCH(Fuel_Rules!$B$6:$B$30,$F1397))*(Fuel_Rules!$A$6:$A$30&lt;&gt;"")))&gt;0,"Plug-in hybrid",IF($G1397="Diesel","Diesel","Gasoline"))</f>
        <v>Gasoline</v>
      </c>
    </row>
    <row r="1398" spans="1:15" ht="15" customHeight="1" x14ac:dyDescent="0.25">
      <c r="A1398" s="1">
        <v>2022</v>
      </c>
      <c r="B1398" s="1" t="s">
        <v>3126</v>
      </c>
      <c r="C1398" s="1" t="s">
        <v>1677</v>
      </c>
      <c r="D1398" s="1" t="s">
        <v>3631</v>
      </c>
      <c r="E1398" s="1" t="s">
        <v>1588</v>
      </c>
      <c r="F1398" s="1" t="s">
        <v>1679</v>
      </c>
      <c r="G1398" s="1" t="s">
        <v>103</v>
      </c>
      <c r="H1398" s="1" t="s">
        <v>437</v>
      </c>
      <c r="I1398" s="1">
        <v>1.3</v>
      </c>
      <c r="J1398" s="1">
        <v>2023</v>
      </c>
      <c r="K1398" s="1">
        <v>240201</v>
      </c>
      <c r="L1398" s="1">
        <v>0</v>
      </c>
      <c r="M1398" s="1">
        <f t="array" ref="M1398">SUMPRODUCT(MAX(ISNUMBER(SEARCH('Class Rules'!$B$6:$B$85,$E1398))*ISNUMBER(SEARCH('Class Rules'!$C$6:$C$85,$F1398))*'Class Rules'!$A$6:$A$85))</f>
        <v>0</v>
      </c>
      <c r="N1398" s="1" t="str">
        <f t="array" ref="N1398">IF($M1398=0,'Class Rules'!$D$3,INDEX('Class Rules'!$D$6:$D$85,MATCH($M1398,'Class Rules'!$A$6:$A$85,0)))</f>
        <v>Passenger LDV</v>
      </c>
      <c r="O1398" s="1" t="str">
        <f t="array" ref="O1398">IF(SUMPRODUCT(MAX(ISNUMBER(SEARCH(Fuel_Rules!$A$6:$A$30,$E1398))*ISNUMBER(SEARCH(Fuel_Rules!$B$6:$B$30,$F1398))*(Fuel_Rules!$A$6:$A$30&lt;&gt;"")))&gt;0,"Plug-in hybrid",IF($G1398="Diesel","Diesel","Gasoline"))</f>
        <v>Gasoline</v>
      </c>
    </row>
    <row r="1399" spans="1:15" ht="15" customHeight="1" x14ac:dyDescent="0.25">
      <c r="A1399" s="1">
        <v>2022</v>
      </c>
      <c r="B1399" s="1" t="s">
        <v>3126</v>
      </c>
      <c r="C1399" s="1" t="s">
        <v>1680</v>
      </c>
      <c r="D1399" s="1" t="s">
        <v>3632</v>
      </c>
      <c r="E1399" s="1" t="s">
        <v>1588</v>
      </c>
      <c r="F1399" s="1" t="s">
        <v>1682</v>
      </c>
      <c r="G1399" s="1" t="s">
        <v>105</v>
      </c>
      <c r="H1399" s="1" t="s">
        <v>437</v>
      </c>
      <c r="I1399" s="1">
        <v>2</v>
      </c>
      <c r="J1399" s="1">
        <v>2023</v>
      </c>
      <c r="K1399" s="1">
        <v>307458</v>
      </c>
      <c r="L1399" s="1">
        <v>0</v>
      </c>
      <c r="M1399" s="1">
        <f t="array" ref="M1399">SUMPRODUCT(MAX(ISNUMBER(SEARCH('Class Rules'!$B$6:$B$85,$E1399))*ISNUMBER(SEARCH('Class Rules'!$C$6:$C$85,$F1399))*'Class Rules'!$A$6:$A$85))</f>
        <v>0</v>
      </c>
      <c r="N1399" s="1" t="str">
        <f t="array" ref="N1399">IF($M1399=0,'Class Rules'!$D$3,INDEX('Class Rules'!$D$6:$D$85,MATCH($M1399,'Class Rules'!$A$6:$A$85,0)))</f>
        <v>Passenger LDV</v>
      </c>
      <c r="O1399" s="1" t="str">
        <f t="array" ref="O1399">IF(SUMPRODUCT(MAX(ISNUMBER(SEARCH(Fuel_Rules!$A$6:$A$30,$E1399))*ISNUMBER(SEARCH(Fuel_Rules!$B$6:$B$30,$F1399))*(Fuel_Rules!$A$6:$A$30&lt;&gt;"")))&gt;0,"Plug-in hybrid",IF($G1399="Diesel","Diesel","Gasoline"))</f>
        <v>Diesel</v>
      </c>
    </row>
    <row r="1400" spans="1:15" ht="15" customHeight="1" x14ac:dyDescent="0.25">
      <c r="A1400" s="1">
        <v>2022</v>
      </c>
      <c r="B1400" s="1" t="s">
        <v>3126</v>
      </c>
      <c r="C1400" s="1" t="s">
        <v>1683</v>
      </c>
      <c r="D1400" s="1" t="s">
        <v>3633</v>
      </c>
      <c r="E1400" s="1" t="s">
        <v>1588</v>
      </c>
      <c r="F1400" s="1" t="s">
        <v>1685</v>
      </c>
      <c r="G1400" s="1" t="s">
        <v>105</v>
      </c>
      <c r="H1400" s="1" t="s">
        <v>437</v>
      </c>
      <c r="I1400" s="1">
        <v>3</v>
      </c>
      <c r="J1400" s="1">
        <v>2023</v>
      </c>
      <c r="K1400" s="1">
        <v>514100</v>
      </c>
      <c r="L1400" s="1">
        <v>0</v>
      </c>
      <c r="M1400" s="1">
        <f t="array" ref="M1400">SUMPRODUCT(MAX(ISNUMBER(SEARCH('Class Rules'!$B$6:$B$85,$E1400))*ISNUMBER(SEARCH('Class Rules'!$C$6:$C$85,$F1400))*'Class Rules'!$A$6:$A$85))</f>
        <v>0</v>
      </c>
      <c r="N1400" s="1" t="str">
        <f t="array" ref="N1400">IF($M1400=0,'Class Rules'!$D$3,INDEX('Class Rules'!$D$6:$D$85,MATCH($M1400,'Class Rules'!$A$6:$A$85,0)))</f>
        <v>Passenger LDV</v>
      </c>
      <c r="O1400" s="1" t="str">
        <f t="array" ref="O1400">IF(SUMPRODUCT(MAX(ISNUMBER(SEARCH(Fuel_Rules!$A$6:$A$30,$E1400))*ISNUMBER(SEARCH(Fuel_Rules!$B$6:$B$30,$F1400))*(Fuel_Rules!$A$6:$A$30&lt;&gt;"")))&gt;0,"Plug-in hybrid",IF($G1400="Diesel","Diesel","Gasoline"))</f>
        <v>Diesel</v>
      </c>
    </row>
    <row r="1401" spans="1:15" ht="15" customHeight="1" x14ac:dyDescent="0.25">
      <c r="A1401" s="1">
        <v>2022</v>
      </c>
      <c r="B1401" s="1" t="s">
        <v>3126</v>
      </c>
      <c r="C1401" s="1" t="s">
        <v>1686</v>
      </c>
      <c r="D1401" s="1" t="s">
        <v>3634</v>
      </c>
      <c r="E1401" s="1" t="s">
        <v>1688</v>
      </c>
      <c r="F1401" s="1" t="s">
        <v>1689</v>
      </c>
      <c r="G1401" s="1" t="s">
        <v>105</v>
      </c>
      <c r="H1401" s="1" t="s">
        <v>298</v>
      </c>
      <c r="I1401" s="1">
        <v>2.5</v>
      </c>
      <c r="J1401" s="1">
        <v>2023</v>
      </c>
      <c r="K1401" s="1">
        <v>140495</v>
      </c>
      <c r="L1401" s="1">
        <v>0</v>
      </c>
      <c r="M1401" s="1">
        <f t="array" ref="M1401">SUMPRODUCT(MAX(ISNUMBER(SEARCH('Class Rules'!$B$6:$B$85,$E1401))*ISNUMBER(SEARCH('Class Rules'!$C$6:$C$85,$F1401))*'Class Rules'!$A$6:$A$85))</f>
        <v>32</v>
      </c>
      <c r="N1401" s="1" t="str">
        <f t="array" ref="N1401">IF($M1401=0,'Class Rules'!$D$3,INDEX('Class Rules'!$D$6:$D$85,MATCH($M1401,'Class Rules'!$A$6:$A$85,0)))</f>
        <v>Freight LDV</v>
      </c>
      <c r="O1401" s="1" t="str">
        <f t="array" ref="O1401">IF(SUMPRODUCT(MAX(ISNUMBER(SEARCH(Fuel_Rules!$A$6:$A$30,$E1401))*ISNUMBER(SEARCH(Fuel_Rules!$B$6:$B$30,$F1401))*(Fuel_Rules!$A$6:$A$30&lt;&gt;"")))&gt;0,"Plug-in hybrid",IF($G1401="Diesel","Diesel","Gasoline"))</f>
        <v>Diesel</v>
      </c>
    </row>
    <row r="1402" spans="1:15" ht="15" customHeight="1" x14ac:dyDescent="0.25">
      <c r="A1402" s="1">
        <v>2022</v>
      </c>
      <c r="B1402" s="1" t="s">
        <v>3126</v>
      </c>
      <c r="C1402" s="1" t="s">
        <v>1690</v>
      </c>
      <c r="D1402" s="1" t="s">
        <v>3635</v>
      </c>
      <c r="E1402" s="1" t="s">
        <v>1688</v>
      </c>
      <c r="F1402" s="1" t="s">
        <v>1692</v>
      </c>
      <c r="G1402" s="1" t="s">
        <v>103</v>
      </c>
      <c r="H1402" s="1" t="s">
        <v>437</v>
      </c>
      <c r="I1402" s="1">
        <v>2.4</v>
      </c>
      <c r="J1402" s="1">
        <v>2023</v>
      </c>
      <c r="K1402" s="1">
        <v>209220</v>
      </c>
      <c r="L1402" s="1">
        <v>0</v>
      </c>
      <c r="M1402" s="1">
        <f t="array" ref="M1402">SUMPRODUCT(MAX(ISNUMBER(SEARCH('Class Rules'!$B$6:$B$85,$E1402))*ISNUMBER(SEARCH('Class Rules'!$C$6:$C$85,$F1402))*'Class Rules'!$A$6:$A$85))</f>
        <v>0</v>
      </c>
      <c r="N1402" s="1" t="str">
        <f t="array" ref="N1402">IF($M1402=0,'Class Rules'!$D$3,INDEX('Class Rules'!$D$6:$D$85,MATCH($M1402,'Class Rules'!$A$6:$A$85,0)))</f>
        <v>Passenger LDV</v>
      </c>
      <c r="O1402" s="1" t="str">
        <f t="array" ref="O1402">IF(SUMPRODUCT(MAX(ISNUMBER(SEARCH(Fuel_Rules!$A$6:$A$30,$E1402))*ISNUMBER(SEARCH(Fuel_Rules!$B$6:$B$30,$F1402))*(Fuel_Rules!$A$6:$A$30&lt;&gt;"")))&gt;0,"Plug-in hybrid",IF($G1402="Diesel","Diesel","Gasoline"))</f>
        <v>Gasoline</v>
      </c>
    </row>
    <row r="1403" spans="1:15" ht="15" customHeight="1" x14ac:dyDescent="0.25">
      <c r="A1403" s="1">
        <v>2022</v>
      </c>
      <c r="B1403" s="1" t="s">
        <v>3126</v>
      </c>
      <c r="C1403" s="1" t="s">
        <v>1693</v>
      </c>
      <c r="D1403" s="1" t="s">
        <v>3636</v>
      </c>
      <c r="E1403" s="1" t="s">
        <v>1688</v>
      </c>
      <c r="F1403" s="1" t="s">
        <v>1695</v>
      </c>
      <c r="G1403" s="1" t="s">
        <v>103</v>
      </c>
      <c r="H1403" s="1" t="s">
        <v>437</v>
      </c>
      <c r="I1403" s="1">
        <v>3.5</v>
      </c>
      <c r="J1403" s="1">
        <v>2023</v>
      </c>
      <c r="K1403" s="1">
        <v>293520</v>
      </c>
      <c r="L1403" s="1">
        <v>0</v>
      </c>
      <c r="M1403" s="1">
        <f t="array" ref="M1403">SUMPRODUCT(MAX(ISNUMBER(SEARCH('Class Rules'!$B$6:$B$85,$E1403))*ISNUMBER(SEARCH('Class Rules'!$C$6:$C$85,$F1403))*'Class Rules'!$A$6:$A$85))</f>
        <v>0</v>
      </c>
      <c r="N1403" s="1" t="str">
        <f t="array" ref="N1403">IF($M1403=0,'Class Rules'!$D$3,INDEX('Class Rules'!$D$6:$D$85,MATCH($M1403,'Class Rules'!$A$6:$A$85,0)))</f>
        <v>Passenger LDV</v>
      </c>
      <c r="O1403" s="1" t="str">
        <f t="array" ref="O1403">IF(SUMPRODUCT(MAX(ISNUMBER(SEARCH(Fuel_Rules!$A$6:$A$30,$E1403))*ISNUMBER(SEARCH(Fuel_Rules!$B$6:$B$30,$F1403))*(Fuel_Rules!$A$6:$A$30&lt;&gt;"")))&gt;0,"Plug-in hybrid",IF($G1403="Diesel","Diesel","Gasoline"))</f>
        <v>Gasoline</v>
      </c>
    </row>
    <row r="1404" spans="1:15" ht="15" customHeight="1" x14ac:dyDescent="0.25">
      <c r="A1404" s="1">
        <v>2022</v>
      </c>
      <c r="B1404" s="1" t="s">
        <v>3126</v>
      </c>
      <c r="C1404" s="1" t="s">
        <v>1696</v>
      </c>
      <c r="D1404" s="1" t="s">
        <v>3637</v>
      </c>
      <c r="E1404" s="1" t="s">
        <v>1688</v>
      </c>
      <c r="F1404" s="1" t="s">
        <v>1698</v>
      </c>
      <c r="G1404" s="1" t="s">
        <v>103</v>
      </c>
      <c r="H1404" s="1" t="s">
        <v>437</v>
      </c>
      <c r="I1404" s="1">
        <v>2</v>
      </c>
      <c r="J1404" s="1">
        <v>2023</v>
      </c>
      <c r="K1404" s="1">
        <v>152240</v>
      </c>
      <c r="L1404" s="1">
        <v>0</v>
      </c>
      <c r="M1404" s="1">
        <f t="array" ref="M1404">SUMPRODUCT(MAX(ISNUMBER(SEARCH('Class Rules'!$B$6:$B$85,$E1404))*ISNUMBER(SEARCH('Class Rules'!$C$6:$C$85,$F1404))*'Class Rules'!$A$6:$A$85))</f>
        <v>0</v>
      </c>
      <c r="N1404" s="1" t="str">
        <f t="array" ref="N1404">IF($M1404=0,'Class Rules'!$D$3,INDEX('Class Rules'!$D$6:$D$85,MATCH($M1404,'Class Rules'!$A$6:$A$85,0)))</f>
        <v>Passenger LDV</v>
      </c>
      <c r="O1404" s="1" t="str">
        <f t="array" ref="O1404">IF(SUMPRODUCT(MAX(ISNUMBER(SEARCH(Fuel_Rules!$A$6:$A$30,$E1404))*ISNUMBER(SEARCH(Fuel_Rules!$B$6:$B$30,$F1404))*(Fuel_Rules!$A$6:$A$30&lt;&gt;"")))&gt;0,"Plug-in hybrid",IF($G1404="Diesel","Diesel","Gasoline"))</f>
        <v>Gasoline</v>
      </c>
    </row>
    <row r="1405" spans="1:15" ht="15" customHeight="1" x14ac:dyDescent="0.25">
      <c r="A1405" s="1">
        <v>2022</v>
      </c>
      <c r="B1405" s="1" t="s">
        <v>3126</v>
      </c>
      <c r="C1405" s="1" t="s">
        <v>1699</v>
      </c>
      <c r="D1405" s="1" t="s">
        <v>3638</v>
      </c>
      <c r="E1405" s="1" t="s">
        <v>1688</v>
      </c>
      <c r="F1405" s="1" t="s">
        <v>1701</v>
      </c>
      <c r="G1405" s="1" t="s">
        <v>103</v>
      </c>
      <c r="H1405" s="1" t="s">
        <v>437</v>
      </c>
      <c r="I1405" s="1">
        <v>2</v>
      </c>
      <c r="J1405" s="1">
        <v>2023</v>
      </c>
      <c r="K1405" s="1">
        <v>211196</v>
      </c>
      <c r="L1405" s="1">
        <v>0</v>
      </c>
      <c r="M1405" s="1">
        <f t="array" ref="M1405">SUMPRODUCT(MAX(ISNUMBER(SEARCH('Class Rules'!$B$6:$B$85,$E1405))*ISNUMBER(SEARCH('Class Rules'!$C$6:$C$85,$F1405))*'Class Rules'!$A$6:$A$85))</f>
        <v>0</v>
      </c>
      <c r="N1405" s="1" t="str">
        <f t="array" ref="N1405">IF($M1405=0,'Class Rules'!$D$3,INDEX('Class Rules'!$D$6:$D$85,MATCH($M1405,'Class Rules'!$A$6:$A$85,0)))</f>
        <v>Passenger LDV</v>
      </c>
      <c r="O1405" s="1" t="str">
        <f t="array" ref="O1405">IF(SUMPRODUCT(MAX(ISNUMBER(SEARCH(Fuel_Rules!$A$6:$A$30,$E1405))*ISNUMBER(SEARCH(Fuel_Rules!$B$6:$B$30,$F1405))*(Fuel_Rules!$A$6:$A$30&lt;&gt;"")))&gt;0,"Plug-in hybrid",IF($G1405="Diesel","Diesel","Gasoline"))</f>
        <v>Gasoline</v>
      </c>
    </row>
    <row r="1406" spans="1:15" ht="15" customHeight="1" x14ac:dyDescent="0.25">
      <c r="A1406" s="1">
        <v>2022</v>
      </c>
      <c r="B1406" s="1" t="s">
        <v>3126</v>
      </c>
      <c r="C1406" s="1" t="s">
        <v>1702</v>
      </c>
      <c r="D1406" s="1" t="s">
        <v>3639</v>
      </c>
      <c r="E1406" s="1" t="s">
        <v>1688</v>
      </c>
      <c r="F1406" s="1" t="s">
        <v>1704</v>
      </c>
      <c r="G1406" s="1" t="s">
        <v>103</v>
      </c>
      <c r="H1406" s="1" t="s">
        <v>437</v>
      </c>
      <c r="I1406" s="1">
        <v>3.5</v>
      </c>
      <c r="J1406" s="1">
        <v>2023</v>
      </c>
      <c r="K1406" s="1">
        <v>530063</v>
      </c>
      <c r="L1406" s="1">
        <v>0</v>
      </c>
      <c r="M1406" s="1">
        <f t="array" ref="M1406">SUMPRODUCT(MAX(ISNUMBER(SEARCH('Class Rules'!$B$6:$B$85,$E1406))*ISNUMBER(SEARCH('Class Rules'!$C$6:$C$85,$F1406))*'Class Rules'!$A$6:$A$85))</f>
        <v>0</v>
      </c>
      <c r="N1406" s="1" t="str">
        <f t="array" ref="N1406">IF($M1406=0,'Class Rules'!$D$3,INDEX('Class Rules'!$D$6:$D$85,MATCH($M1406,'Class Rules'!$A$6:$A$85,0)))</f>
        <v>Passenger LDV</v>
      </c>
      <c r="O1406" s="1" t="str">
        <f t="array" ref="O1406">IF(SUMPRODUCT(MAX(ISNUMBER(SEARCH(Fuel_Rules!$A$6:$A$30,$E1406))*ISNUMBER(SEARCH(Fuel_Rules!$B$6:$B$30,$F1406))*(Fuel_Rules!$A$6:$A$30&lt;&gt;"")))&gt;0,"Plug-in hybrid",IF($G1406="Diesel","Diesel","Gasoline"))</f>
        <v>Gasoline</v>
      </c>
    </row>
    <row r="1407" spans="1:15" ht="15" customHeight="1" x14ac:dyDescent="0.25">
      <c r="A1407" s="1">
        <v>2022</v>
      </c>
      <c r="B1407" s="1" t="s">
        <v>3126</v>
      </c>
      <c r="C1407" s="1" t="s">
        <v>1705</v>
      </c>
      <c r="D1407" s="1" t="s">
        <v>3640</v>
      </c>
      <c r="E1407" s="1" t="s">
        <v>1688</v>
      </c>
      <c r="F1407" s="1" t="s">
        <v>1707</v>
      </c>
      <c r="G1407" s="1" t="s">
        <v>103</v>
      </c>
      <c r="H1407" s="1" t="s">
        <v>437</v>
      </c>
      <c r="I1407" s="1">
        <v>3.3</v>
      </c>
      <c r="J1407" s="1">
        <v>2023</v>
      </c>
      <c r="K1407" s="1">
        <v>378124</v>
      </c>
      <c r="L1407" s="1">
        <v>0</v>
      </c>
      <c r="M1407" s="1">
        <f t="array" ref="M1407">SUMPRODUCT(MAX(ISNUMBER(SEARCH('Class Rules'!$B$6:$B$85,$E1407))*ISNUMBER(SEARCH('Class Rules'!$C$6:$C$85,$F1407))*'Class Rules'!$A$6:$A$85))</f>
        <v>0</v>
      </c>
      <c r="N1407" s="1" t="str">
        <f t="array" ref="N1407">IF($M1407=0,'Class Rules'!$D$3,INDEX('Class Rules'!$D$6:$D$85,MATCH($M1407,'Class Rules'!$A$6:$A$85,0)))</f>
        <v>Passenger LDV</v>
      </c>
      <c r="O1407" s="1" t="str">
        <f t="array" ref="O1407">IF(SUMPRODUCT(MAX(ISNUMBER(SEARCH(Fuel_Rules!$A$6:$A$30,$E1407))*ISNUMBER(SEARCH(Fuel_Rules!$B$6:$B$30,$F1407))*(Fuel_Rules!$A$6:$A$30&lt;&gt;"")))&gt;0,"Plug-in hybrid",IF($G1407="Diesel","Diesel","Gasoline"))</f>
        <v>Gasoline</v>
      </c>
    </row>
    <row r="1408" spans="1:15" ht="15" customHeight="1" x14ac:dyDescent="0.25">
      <c r="A1408" s="1">
        <v>2022</v>
      </c>
      <c r="B1408" s="1" t="s">
        <v>3126</v>
      </c>
      <c r="C1408" s="1" t="s">
        <v>1708</v>
      </c>
      <c r="D1408" s="1" t="s">
        <v>3641</v>
      </c>
      <c r="E1408" s="1" t="s">
        <v>1688</v>
      </c>
      <c r="F1408" s="1" t="s">
        <v>1710</v>
      </c>
      <c r="G1408" s="1" t="s">
        <v>103</v>
      </c>
      <c r="H1408" s="1" t="s">
        <v>437</v>
      </c>
      <c r="I1408" s="1">
        <v>3.3</v>
      </c>
      <c r="J1408" s="1">
        <v>2023</v>
      </c>
      <c r="K1408" s="1">
        <v>400250</v>
      </c>
      <c r="L1408" s="1">
        <v>0</v>
      </c>
      <c r="M1408" s="1">
        <f t="array" ref="M1408">SUMPRODUCT(MAX(ISNUMBER(SEARCH('Class Rules'!$B$6:$B$85,$E1408))*ISNUMBER(SEARCH('Class Rules'!$C$6:$C$85,$F1408))*'Class Rules'!$A$6:$A$85))</f>
        <v>0</v>
      </c>
      <c r="N1408" s="1" t="str">
        <f t="array" ref="N1408">IF($M1408=0,'Class Rules'!$D$3,INDEX('Class Rules'!$D$6:$D$85,MATCH($M1408,'Class Rules'!$A$6:$A$85,0)))</f>
        <v>Passenger LDV</v>
      </c>
      <c r="O1408" s="1" t="str">
        <f t="array" ref="O1408">IF(SUMPRODUCT(MAX(ISNUMBER(SEARCH(Fuel_Rules!$A$6:$A$30,$E1408))*ISNUMBER(SEARCH(Fuel_Rules!$B$6:$B$30,$F1408))*(Fuel_Rules!$A$6:$A$30&lt;&gt;"")))&gt;0,"Plug-in hybrid",IF($G1408="Diesel","Diesel","Gasoline"))</f>
        <v>Gasoline</v>
      </c>
    </row>
    <row r="1409" spans="1:15" ht="15" customHeight="1" x14ac:dyDescent="0.25">
      <c r="A1409" s="1">
        <v>2022</v>
      </c>
      <c r="B1409" s="1" t="s">
        <v>3126</v>
      </c>
      <c r="C1409" s="1" t="s">
        <v>1711</v>
      </c>
      <c r="D1409" s="1" t="s">
        <v>3642</v>
      </c>
      <c r="E1409" s="1" t="s">
        <v>1688</v>
      </c>
      <c r="F1409" s="1" t="s">
        <v>1713</v>
      </c>
      <c r="G1409" s="1" t="s">
        <v>103</v>
      </c>
      <c r="H1409" s="1" t="s">
        <v>437</v>
      </c>
      <c r="I1409" s="1">
        <v>2</v>
      </c>
      <c r="J1409" s="1">
        <v>2023</v>
      </c>
      <c r="K1409" s="1">
        <v>141621</v>
      </c>
      <c r="L1409" s="1">
        <v>0</v>
      </c>
      <c r="M1409" s="1">
        <f t="array" ref="M1409">SUMPRODUCT(MAX(ISNUMBER(SEARCH('Class Rules'!$B$6:$B$85,$E1409))*ISNUMBER(SEARCH('Class Rules'!$C$6:$C$85,$F1409))*'Class Rules'!$A$6:$A$85))</f>
        <v>0</v>
      </c>
      <c r="N1409" s="1" t="str">
        <f t="array" ref="N1409">IF($M1409=0,'Class Rules'!$D$3,INDEX('Class Rules'!$D$6:$D$85,MATCH($M1409,'Class Rules'!$A$6:$A$85,0)))</f>
        <v>Passenger LDV</v>
      </c>
      <c r="O1409" s="1" t="str">
        <f t="array" ref="O1409">IF(SUMPRODUCT(MAX(ISNUMBER(SEARCH(Fuel_Rules!$A$6:$A$30,$E1409))*ISNUMBER(SEARCH(Fuel_Rules!$B$6:$B$30,$F1409))*(Fuel_Rules!$A$6:$A$30&lt;&gt;"")))&gt;0,"Plug-in hybrid",IF($G1409="Diesel","Diesel","Gasoline"))</f>
        <v>Gasoline</v>
      </c>
    </row>
    <row r="1410" spans="1:15" ht="15" customHeight="1" x14ac:dyDescent="0.25">
      <c r="A1410" s="1">
        <v>2022</v>
      </c>
      <c r="B1410" s="1" t="s">
        <v>3126</v>
      </c>
      <c r="C1410" s="1" t="s">
        <v>1714</v>
      </c>
      <c r="D1410" s="1" t="s">
        <v>3643</v>
      </c>
      <c r="E1410" s="1" t="s">
        <v>1688</v>
      </c>
      <c r="F1410" s="1" t="s">
        <v>1716</v>
      </c>
      <c r="G1410" s="1" t="s">
        <v>103</v>
      </c>
      <c r="H1410" s="1" t="s">
        <v>437</v>
      </c>
      <c r="I1410" s="1">
        <v>2</v>
      </c>
      <c r="J1410" s="1">
        <v>2023</v>
      </c>
      <c r="K1410" s="1">
        <v>126785</v>
      </c>
      <c r="L1410" s="1">
        <v>0</v>
      </c>
      <c r="M1410" s="1">
        <f t="array" ref="M1410">SUMPRODUCT(MAX(ISNUMBER(SEARCH('Class Rules'!$B$6:$B$85,$E1410))*ISNUMBER(SEARCH('Class Rules'!$C$6:$C$85,$F1410))*'Class Rules'!$A$6:$A$85))</f>
        <v>0</v>
      </c>
      <c r="N1410" s="1" t="str">
        <f t="array" ref="N1410">IF($M1410=0,'Class Rules'!$D$3,INDEX('Class Rules'!$D$6:$D$85,MATCH($M1410,'Class Rules'!$A$6:$A$85,0)))</f>
        <v>Passenger LDV</v>
      </c>
      <c r="O1410" s="1" t="str">
        <f t="array" ref="O1410">IF(SUMPRODUCT(MAX(ISNUMBER(SEARCH(Fuel_Rules!$A$6:$A$30,$E1410))*ISNUMBER(SEARCH(Fuel_Rules!$B$6:$B$30,$F1410))*(Fuel_Rules!$A$6:$A$30&lt;&gt;"")))&gt;0,"Plug-in hybrid",IF($G1410="Diesel","Diesel","Gasoline"))</f>
        <v>Gasoline</v>
      </c>
    </row>
    <row r="1411" spans="1:15" ht="15" customHeight="1" x14ac:dyDescent="0.25">
      <c r="A1411" s="1">
        <v>2022</v>
      </c>
      <c r="B1411" s="1" t="s">
        <v>3126</v>
      </c>
      <c r="C1411" s="1" t="s">
        <v>1717</v>
      </c>
      <c r="D1411" s="1" t="s">
        <v>3644</v>
      </c>
      <c r="E1411" s="1" t="s">
        <v>1688</v>
      </c>
      <c r="F1411" s="1" t="s">
        <v>1719</v>
      </c>
      <c r="G1411" s="1" t="s">
        <v>103</v>
      </c>
      <c r="H1411" s="1" t="s">
        <v>437</v>
      </c>
      <c r="I1411" s="1">
        <v>1.6</v>
      </c>
      <c r="J1411" s="1">
        <v>2023</v>
      </c>
      <c r="K1411" s="1">
        <v>93594</v>
      </c>
      <c r="L1411" s="1">
        <v>0</v>
      </c>
      <c r="M1411" s="1">
        <f t="array" ref="M1411">SUMPRODUCT(MAX(ISNUMBER(SEARCH('Class Rules'!$B$6:$B$85,$E1411))*ISNUMBER(SEARCH('Class Rules'!$C$6:$C$85,$F1411))*'Class Rules'!$A$6:$A$85))</f>
        <v>0</v>
      </c>
      <c r="N1411" s="1" t="str">
        <f t="array" ref="N1411">IF($M1411=0,'Class Rules'!$D$3,INDEX('Class Rules'!$D$6:$D$85,MATCH($M1411,'Class Rules'!$A$6:$A$85,0)))</f>
        <v>Passenger LDV</v>
      </c>
      <c r="O1411" s="1" t="str">
        <f t="array" ref="O1411">IF(SUMPRODUCT(MAX(ISNUMBER(SEARCH(Fuel_Rules!$A$6:$A$30,$E1411))*ISNUMBER(SEARCH(Fuel_Rules!$B$6:$B$30,$F1411))*(Fuel_Rules!$A$6:$A$30&lt;&gt;"")))&gt;0,"Plug-in hybrid",IF($G1411="Diesel","Diesel","Gasoline"))</f>
        <v>Gasoline</v>
      </c>
    </row>
    <row r="1412" spans="1:15" ht="15" customHeight="1" x14ac:dyDescent="0.25">
      <c r="A1412" s="1">
        <v>2022</v>
      </c>
      <c r="B1412" s="1" t="s">
        <v>3126</v>
      </c>
      <c r="C1412" s="1" t="s">
        <v>1720</v>
      </c>
      <c r="D1412" s="1" t="s">
        <v>3645</v>
      </c>
      <c r="E1412" s="1" t="s">
        <v>1688</v>
      </c>
      <c r="F1412" s="1" t="s">
        <v>1722</v>
      </c>
      <c r="G1412" s="1" t="s">
        <v>103</v>
      </c>
      <c r="H1412" s="1" t="s">
        <v>437</v>
      </c>
      <c r="I1412" s="1">
        <v>1</v>
      </c>
      <c r="J1412" s="1">
        <v>2023</v>
      </c>
      <c r="K1412" s="1">
        <v>152456</v>
      </c>
      <c r="L1412" s="1">
        <v>0</v>
      </c>
      <c r="M1412" s="1">
        <f t="array" ref="M1412">SUMPRODUCT(MAX(ISNUMBER(SEARCH('Class Rules'!$B$6:$B$85,$E1412))*ISNUMBER(SEARCH('Class Rules'!$C$6:$C$85,$F1412))*'Class Rules'!$A$6:$A$85))</f>
        <v>0</v>
      </c>
      <c r="N1412" s="1" t="str">
        <f t="array" ref="N1412">IF($M1412=0,'Class Rules'!$D$3,INDEX('Class Rules'!$D$6:$D$85,MATCH($M1412,'Class Rules'!$A$6:$A$85,0)))</f>
        <v>Passenger LDV</v>
      </c>
      <c r="O1412" s="1" t="str">
        <f t="array" ref="O1412">IF(SUMPRODUCT(MAX(ISNUMBER(SEARCH(Fuel_Rules!$A$6:$A$30,$E1412))*ISNUMBER(SEARCH(Fuel_Rules!$B$6:$B$30,$F1412))*(Fuel_Rules!$A$6:$A$30&lt;&gt;"")))&gt;0,"Plug-in hybrid",IF($G1412="Diesel","Diesel","Gasoline"))</f>
        <v>Gasoline</v>
      </c>
    </row>
    <row r="1413" spans="1:15" ht="15" customHeight="1" x14ac:dyDescent="0.25">
      <c r="A1413" s="1">
        <v>2022</v>
      </c>
      <c r="B1413" s="1" t="s">
        <v>3126</v>
      </c>
      <c r="C1413" s="1" t="s">
        <v>1723</v>
      </c>
      <c r="D1413" s="1" t="s">
        <v>3646</v>
      </c>
      <c r="E1413" s="1" t="s">
        <v>1725</v>
      </c>
      <c r="F1413" s="1" t="s">
        <v>1726</v>
      </c>
      <c r="G1413" s="1" t="s">
        <v>105</v>
      </c>
      <c r="H1413" s="1" t="s">
        <v>298</v>
      </c>
      <c r="I1413" s="1">
        <v>3</v>
      </c>
      <c r="J1413" s="1">
        <v>2023</v>
      </c>
      <c r="K1413" s="1">
        <v>674396</v>
      </c>
      <c r="L1413" s="1">
        <v>0</v>
      </c>
      <c r="M1413" s="1">
        <f t="array" ref="M1413">SUMPRODUCT(MAX(ISNUMBER(SEARCH('Class Rules'!$B$6:$B$85,$E1413))*ISNUMBER(SEARCH('Class Rules'!$C$6:$C$85,$F1413))*'Class Rules'!$A$6:$A$85))</f>
        <v>0</v>
      </c>
      <c r="N1413" s="1" t="str">
        <f t="array" ref="N1413">IF($M1413=0,'Class Rules'!$D$3,INDEX('Class Rules'!$D$6:$D$85,MATCH($M1413,'Class Rules'!$A$6:$A$85,0)))</f>
        <v>Passenger LDV</v>
      </c>
      <c r="O1413" s="1" t="str">
        <f t="array" ref="O1413">IF(SUMPRODUCT(MAX(ISNUMBER(SEARCH(Fuel_Rules!$A$6:$A$30,$E1413))*ISNUMBER(SEARCH(Fuel_Rules!$B$6:$B$30,$F1413))*(Fuel_Rules!$A$6:$A$30&lt;&gt;"")))&gt;0,"Plug-in hybrid",IF($G1413="Diesel","Diesel","Gasoline"))</f>
        <v>Diesel</v>
      </c>
    </row>
    <row r="1414" spans="1:15" ht="15" customHeight="1" x14ac:dyDescent="0.25">
      <c r="A1414" s="1">
        <v>2022</v>
      </c>
      <c r="B1414" s="1" t="s">
        <v>3126</v>
      </c>
      <c r="C1414" s="1" t="s">
        <v>1727</v>
      </c>
      <c r="D1414" s="1" t="s">
        <v>3647</v>
      </c>
      <c r="E1414" s="1" t="s">
        <v>1725</v>
      </c>
      <c r="F1414" s="1" t="s">
        <v>1729</v>
      </c>
      <c r="G1414" s="1" t="s">
        <v>105</v>
      </c>
      <c r="H1414" s="1" t="s">
        <v>298</v>
      </c>
      <c r="I1414" s="1">
        <v>3</v>
      </c>
      <c r="J1414" s="1">
        <v>2023</v>
      </c>
      <c r="K1414" s="1">
        <v>696326</v>
      </c>
      <c r="L1414" s="1">
        <v>0</v>
      </c>
      <c r="M1414" s="1">
        <f t="array" ref="M1414">SUMPRODUCT(MAX(ISNUMBER(SEARCH('Class Rules'!$B$6:$B$85,$E1414))*ISNUMBER(SEARCH('Class Rules'!$C$6:$C$85,$F1414))*'Class Rules'!$A$6:$A$85))</f>
        <v>0</v>
      </c>
      <c r="N1414" s="1" t="str">
        <f t="array" ref="N1414">IF($M1414=0,'Class Rules'!$D$3,INDEX('Class Rules'!$D$6:$D$85,MATCH($M1414,'Class Rules'!$A$6:$A$85,0)))</f>
        <v>Passenger LDV</v>
      </c>
      <c r="O1414" s="1" t="str">
        <f t="array" ref="O1414">IF(SUMPRODUCT(MAX(ISNUMBER(SEARCH(Fuel_Rules!$A$6:$A$30,$E1414))*ISNUMBER(SEARCH(Fuel_Rules!$B$6:$B$30,$F1414))*(Fuel_Rules!$A$6:$A$30&lt;&gt;"")))&gt;0,"Plug-in hybrid",IF($G1414="Diesel","Diesel","Gasoline"))</f>
        <v>Diesel</v>
      </c>
    </row>
    <row r="1415" spans="1:15" ht="15" customHeight="1" x14ac:dyDescent="0.25">
      <c r="A1415" s="1">
        <v>2022</v>
      </c>
      <c r="B1415" s="1" t="s">
        <v>3126</v>
      </c>
      <c r="C1415" s="1" t="s">
        <v>1730</v>
      </c>
      <c r="D1415" s="1" t="s">
        <v>3648</v>
      </c>
      <c r="E1415" s="1" t="s">
        <v>1725</v>
      </c>
      <c r="F1415" s="1" t="s">
        <v>1732</v>
      </c>
      <c r="G1415" s="1" t="s">
        <v>105</v>
      </c>
      <c r="H1415" s="1" t="s">
        <v>437</v>
      </c>
      <c r="I1415" s="1">
        <v>4.4000000000000004</v>
      </c>
      <c r="J1415" s="1">
        <v>2023</v>
      </c>
      <c r="K1415" s="1">
        <v>994715</v>
      </c>
      <c r="L1415" s="1">
        <v>0</v>
      </c>
      <c r="M1415" s="1">
        <f t="array" ref="M1415">SUMPRODUCT(MAX(ISNUMBER(SEARCH('Class Rules'!$B$6:$B$85,$E1415))*ISNUMBER(SEARCH('Class Rules'!$C$6:$C$85,$F1415))*'Class Rules'!$A$6:$A$85))</f>
        <v>0</v>
      </c>
      <c r="N1415" s="1" t="str">
        <f t="array" ref="N1415">IF($M1415=0,'Class Rules'!$D$3,INDEX('Class Rules'!$D$6:$D$85,MATCH($M1415,'Class Rules'!$A$6:$A$85,0)))</f>
        <v>Passenger LDV</v>
      </c>
      <c r="O1415" s="1" t="str">
        <f t="array" ref="O1415">IF(SUMPRODUCT(MAX(ISNUMBER(SEARCH(Fuel_Rules!$A$6:$A$30,$E1415))*ISNUMBER(SEARCH(Fuel_Rules!$B$6:$B$30,$F1415))*(Fuel_Rules!$A$6:$A$30&lt;&gt;"")))&gt;0,"Plug-in hybrid",IF($G1415="Diesel","Diesel","Gasoline"))</f>
        <v>Diesel</v>
      </c>
    </row>
    <row r="1416" spans="1:15" ht="15" customHeight="1" x14ac:dyDescent="0.25">
      <c r="A1416" s="1">
        <v>2022</v>
      </c>
      <c r="B1416" s="1" t="s">
        <v>3126</v>
      </c>
      <c r="C1416" s="1" t="s">
        <v>1733</v>
      </c>
      <c r="D1416" s="1" t="s">
        <v>3649</v>
      </c>
      <c r="E1416" s="1" t="s">
        <v>1725</v>
      </c>
      <c r="F1416" s="1" t="s">
        <v>1735</v>
      </c>
      <c r="G1416" s="1" t="s">
        <v>105</v>
      </c>
      <c r="H1416" s="1" t="s">
        <v>437</v>
      </c>
      <c r="I1416" s="1">
        <v>4.4000000000000004</v>
      </c>
      <c r="J1416" s="1">
        <v>2023</v>
      </c>
      <c r="K1416" s="1">
        <v>929783</v>
      </c>
      <c r="L1416" s="1">
        <v>0</v>
      </c>
      <c r="M1416" s="1">
        <f t="array" ref="M1416">SUMPRODUCT(MAX(ISNUMBER(SEARCH('Class Rules'!$B$6:$B$85,$E1416))*ISNUMBER(SEARCH('Class Rules'!$C$6:$C$85,$F1416))*'Class Rules'!$A$6:$A$85))</f>
        <v>0</v>
      </c>
      <c r="N1416" s="1" t="str">
        <f t="array" ref="N1416">IF($M1416=0,'Class Rules'!$D$3,INDEX('Class Rules'!$D$6:$D$85,MATCH($M1416,'Class Rules'!$A$6:$A$85,0)))</f>
        <v>Passenger LDV</v>
      </c>
      <c r="O1416" s="1" t="str">
        <f t="array" ref="O1416">IF(SUMPRODUCT(MAX(ISNUMBER(SEARCH(Fuel_Rules!$A$6:$A$30,$E1416))*ISNUMBER(SEARCH(Fuel_Rules!$B$6:$B$30,$F1416))*(Fuel_Rules!$A$6:$A$30&lt;&gt;"")))&gt;0,"Plug-in hybrid",IF($G1416="Diesel","Diesel","Gasoline"))</f>
        <v>Diesel</v>
      </c>
    </row>
    <row r="1417" spans="1:15" ht="15" customHeight="1" x14ac:dyDescent="0.25">
      <c r="A1417" s="1">
        <v>2022</v>
      </c>
      <c r="B1417" s="1" t="s">
        <v>3126</v>
      </c>
      <c r="C1417" s="1" t="s">
        <v>1736</v>
      </c>
      <c r="D1417" s="1" t="s">
        <v>3650</v>
      </c>
      <c r="E1417" s="1" t="s">
        <v>1725</v>
      </c>
      <c r="F1417" s="1" t="s">
        <v>1738</v>
      </c>
      <c r="G1417" s="1" t="s">
        <v>105</v>
      </c>
      <c r="H1417" s="1" t="s">
        <v>437</v>
      </c>
      <c r="I1417" s="1">
        <v>3</v>
      </c>
      <c r="J1417" s="1">
        <v>2023</v>
      </c>
      <c r="K1417" s="1">
        <v>799353</v>
      </c>
      <c r="L1417" s="1">
        <v>0</v>
      </c>
      <c r="M1417" s="1">
        <f t="array" ref="M1417">SUMPRODUCT(MAX(ISNUMBER(SEARCH('Class Rules'!$B$6:$B$85,$E1417))*ISNUMBER(SEARCH('Class Rules'!$C$6:$C$85,$F1417))*'Class Rules'!$A$6:$A$85))</f>
        <v>0</v>
      </c>
      <c r="N1417" s="1" t="str">
        <f t="array" ref="N1417">IF($M1417=0,'Class Rules'!$D$3,INDEX('Class Rules'!$D$6:$D$85,MATCH($M1417,'Class Rules'!$A$6:$A$85,0)))</f>
        <v>Passenger LDV</v>
      </c>
      <c r="O1417" s="1" t="str">
        <f t="array" ref="O1417">IF(SUMPRODUCT(MAX(ISNUMBER(SEARCH(Fuel_Rules!$A$6:$A$30,$E1417))*ISNUMBER(SEARCH(Fuel_Rules!$B$6:$B$30,$F1417))*(Fuel_Rules!$A$6:$A$30&lt;&gt;"")))&gt;0,"Plug-in hybrid",IF($G1417="Diesel","Diesel","Gasoline"))</f>
        <v>Diesel</v>
      </c>
    </row>
    <row r="1418" spans="1:15" ht="15" customHeight="1" x14ac:dyDescent="0.25">
      <c r="A1418" s="1">
        <v>2022</v>
      </c>
      <c r="B1418" s="1" t="s">
        <v>3126</v>
      </c>
      <c r="C1418" s="1" t="s">
        <v>1739</v>
      </c>
      <c r="D1418" s="1" t="s">
        <v>3651</v>
      </c>
      <c r="E1418" s="1" t="s">
        <v>1725</v>
      </c>
      <c r="F1418" s="1" t="s">
        <v>1741</v>
      </c>
      <c r="G1418" s="1" t="s">
        <v>103</v>
      </c>
      <c r="H1418" s="1" t="s">
        <v>298</v>
      </c>
      <c r="I1418" s="1">
        <v>5</v>
      </c>
      <c r="J1418" s="1">
        <v>2023</v>
      </c>
      <c r="K1418" s="1">
        <v>1019380</v>
      </c>
      <c r="L1418" s="1">
        <v>0</v>
      </c>
      <c r="M1418" s="1">
        <f t="array" ref="M1418">SUMPRODUCT(MAX(ISNUMBER(SEARCH('Class Rules'!$B$6:$B$85,$E1418))*ISNUMBER(SEARCH('Class Rules'!$C$6:$C$85,$F1418))*'Class Rules'!$A$6:$A$85))</f>
        <v>0</v>
      </c>
      <c r="N1418" s="1" t="str">
        <f t="array" ref="N1418">IF($M1418=0,'Class Rules'!$D$3,INDEX('Class Rules'!$D$6:$D$85,MATCH($M1418,'Class Rules'!$A$6:$A$85,0)))</f>
        <v>Passenger LDV</v>
      </c>
      <c r="O1418" s="1" t="str">
        <f t="array" ref="O1418">IF(SUMPRODUCT(MAX(ISNUMBER(SEARCH(Fuel_Rules!$A$6:$A$30,$E1418))*ISNUMBER(SEARCH(Fuel_Rules!$B$6:$B$30,$F1418))*(Fuel_Rules!$A$6:$A$30&lt;&gt;"")))&gt;0,"Plug-in hybrid",IF($G1418="Diesel","Diesel","Gasoline"))</f>
        <v>Gasoline</v>
      </c>
    </row>
    <row r="1419" spans="1:15" ht="15" customHeight="1" x14ac:dyDescent="0.25">
      <c r="A1419" s="1">
        <v>2022</v>
      </c>
      <c r="B1419" s="1" t="s">
        <v>3126</v>
      </c>
      <c r="C1419" s="1" t="s">
        <v>1742</v>
      </c>
      <c r="D1419" s="1" t="s">
        <v>3652</v>
      </c>
      <c r="E1419" s="1" t="s">
        <v>1725</v>
      </c>
      <c r="F1419" s="1" t="s">
        <v>1744</v>
      </c>
      <c r="G1419" s="1" t="s">
        <v>103</v>
      </c>
      <c r="H1419" s="1" t="s">
        <v>437</v>
      </c>
      <c r="I1419" s="1">
        <v>2</v>
      </c>
      <c r="J1419" s="1">
        <v>2023</v>
      </c>
      <c r="K1419" s="1">
        <v>347441</v>
      </c>
      <c r="L1419" s="1">
        <v>0</v>
      </c>
      <c r="M1419" s="1">
        <f t="array" ref="M1419">SUMPRODUCT(MAX(ISNUMBER(SEARCH('Class Rules'!$B$6:$B$85,$E1419))*ISNUMBER(SEARCH('Class Rules'!$C$6:$C$85,$F1419))*'Class Rules'!$A$6:$A$85))</f>
        <v>0</v>
      </c>
      <c r="N1419" s="1" t="str">
        <f t="array" ref="N1419">IF($M1419=0,'Class Rules'!$D$3,INDEX('Class Rules'!$D$6:$D$85,MATCH($M1419,'Class Rules'!$A$6:$A$85,0)))</f>
        <v>Passenger LDV</v>
      </c>
      <c r="O1419" s="1" t="str">
        <f t="array" ref="O1419">IF(SUMPRODUCT(MAX(ISNUMBER(SEARCH(Fuel_Rules!$A$6:$A$30,$E1419))*ISNUMBER(SEARCH(Fuel_Rules!$B$6:$B$30,$F1419))*(Fuel_Rules!$A$6:$A$30&lt;&gt;"")))&gt;0,"Plug-in hybrid",IF($G1419="Diesel","Diesel","Gasoline"))</f>
        <v>Gasoline</v>
      </c>
    </row>
    <row r="1420" spans="1:15" ht="15" customHeight="1" x14ac:dyDescent="0.25">
      <c r="A1420" s="1">
        <v>2022</v>
      </c>
      <c r="B1420" s="1" t="s">
        <v>3126</v>
      </c>
      <c r="C1420" s="1" t="s">
        <v>1745</v>
      </c>
      <c r="D1420" s="1" t="s">
        <v>3653</v>
      </c>
      <c r="E1420" s="1" t="s">
        <v>1725</v>
      </c>
      <c r="F1420" s="1" t="s">
        <v>1747</v>
      </c>
      <c r="G1420" s="1" t="s">
        <v>103</v>
      </c>
      <c r="H1420" s="1" t="s">
        <v>437</v>
      </c>
      <c r="I1420" s="1">
        <v>2</v>
      </c>
      <c r="J1420" s="1">
        <v>2023</v>
      </c>
      <c r="K1420" s="1">
        <v>377985</v>
      </c>
      <c r="L1420" s="1">
        <v>0</v>
      </c>
      <c r="M1420" s="1">
        <f t="array" ref="M1420">SUMPRODUCT(MAX(ISNUMBER(SEARCH('Class Rules'!$B$6:$B$85,$E1420))*ISNUMBER(SEARCH('Class Rules'!$C$6:$C$85,$F1420))*'Class Rules'!$A$6:$A$85))</f>
        <v>0</v>
      </c>
      <c r="N1420" s="1" t="str">
        <f t="array" ref="N1420">IF($M1420=0,'Class Rules'!$D$3,INDEX('Class Rules'!$D$6:$D$85,MATCH($M1420,'Class Rules'!$A$6:$A$85,0)))</f>
        <v>Passenger LDV</v>
      </c>
      <c r="O1420" s="1" t="str">
        <f t="array" ref="O1420">IF(SUMPRODUCT(MAX(ISNUMBER(SEARCH(Fuel_Rules!$A$6:$A$30,$E1420))*ISNUMBER(SEARCH(Fuel_Rules!$B$6:$B$30,$F1420))*(Fuel_Rules!$A$6:$A$30&lt;&gt;"")))&gt;0,"Plug-in hybrid",IF($G1420="Diesel","Diesel","Gasoline"))</f>
        <v>Gasoline</v>
      </c>
    </row>
    <row r="1421" spans="1:15" ht="15" customHeight="1" x14ac:dyDescent="0.25">
      <c r="A1421" s="1">
        <v>2022</v>
      </c>
      <c r="B1421" s="1" t="s">
        <v>3126</v>
      </c>
      <c r="C1421" s="1" t="s">
        <v>1748</v>
      </c>
      <c r="D1421" s="1" t="s">
        <v>3654</v>
      </c>
      <c r="E1421" s="1" t="s">
        <v>1725</v>
      </c>
      <c r="F1421" s="1" t="s">
        <v>1750</v>
      </c>
      <c r="G1421" s="1" t="s">
        <v>103</v>
      </c>
      <c r="H1421" s="1" t="s">
        <v>437</v>
      </c>
      <c r="I1421" s="1">
        <v>2</v>
      </c>
      <c r="J1421" s="1">
        <v>2023</v>
      </c>
      <c r="K1421" s="1">
        <v>407450</v>
      </c>
      <c r="L1421" s="1">
        <v>0</v>
      </c>
      <c r="M1421" s="1">
        <f t="array" ref="M1421">SUMPRODUCT(MAX(ISNUMBER(SEARCH('Class Rules'!$B$6:$B$85,$E1421))*ISNUMBER(SEARCH('Class Rules'!$C$6:$C$85,$F1421))*'Class Rules'!$A$6:$A$85))</f>
        <v>0</v>
      </c>
      <c r="N1421" s="1" t="str">
        <f t="array" ref="N1421">IF($M1421=0,'Class Rules'!$D$3,INDEX('Class Rules'!$D$6:$D$85,MATCH($M1421,'Class Rules'!$A$6:$A$85,0)))</f>
        <v>Passenger LDV</v>
      </c>
      <c r="O1421" s="1" t="str">
        <f t="array" ref="O1421">IF(SUMPRODUCT(MAX(ISNUMBER(SEARCH(Fuel_Rules!$A$6:$A$30,$E1421))*ISNUMBER(SEARCH(Fuel_Rules!$B$6:$B$30,$F1421))*(Fuel_Rules!$A$6:$A$30&lt;&gt;"")))&gt;0,"Plug-in hybrid",IF($G1421="Diesel","Diesel","Gasoline"))</f>
        <v>Gasoline</v>
      </c>
    </row>
    <row r="1422" spans="1:15" ht="15" customHeight="1" x14ac:dyDescent="0.25">
      <c r="A1422" s="1">
        <v>2022</v>
      </c>
      <c r="B1422" s="1" t="s">
        <v>3126</v>
      </c>
      <c r="C1422" s="1" t="s">
        <v>1751</v>
      </c>
      <c r="D1422" s="1" t="s">
        <v>3655</v>
      </c>
      <c r="E1422" s="1" t="s">
        <v>1725</v>
      </c>
      <c r="F1422" s="1" t="s">
        <v>1753</v>
      </c>
      <c r="G1422" s="1" t="s">
        <v>105</v>
      </c>
      <c r="H1422" s="1" t="s">
        <v>437</v>
      </c>
      <c r="I1422" s="1">
        <v>2</v>
      </c>
      <c r="J1422" s="1">
        <v>2023</v>
      </c>
      <c r="K1422" s="1">
        <v>383888</v>
      </c>
      <c r="L1422" s="1">
        <v>0</v>
      </c>
      <c r="M1422" s="1">
        <f t="array" ref="M1422">SUMPRODUCT(MAX(ISNUMBER(SEARCH('Class Rules'!$B$6:$B$85,$E1422))*ISNUMBER(SEARCH('Class Rules'!$C$6:$C$85,$F1422))*'Class Rules'!$A$6:$A$85))</f>
        <v>0</v>
      </c>
      <c r="N1422" s="1" t="str">
        <f t="array" ref="N1422">IF($M1422=0,'Class Rules'!$D$3,INDEX('Class Rules'!$D$6:$D$85,MATCH($M1422,'Class Rules'!$A$6:$A$85,0)))</f>
        <v>Passenger LDV</v>
      </c>
      <c r="O1422" s="1" t="str">
        <f t="array" ref="O1422">IF(SUMPRODUCT(MAX(ISNUMBER(SEARCH(Fuel_Rules!$A$6:$A$30,$E1422))*ISNUMBER(SEARCH(Fuel_Rules!$B$6:$B$30,$F1422))*(Fuel_Rules!$A$6:$A$30&lt;&gt;"")))&gt;0,"Plug-in hybrid",IF($G1422="Diesel","Diesel","Gasoline"))</f>
        <v>Diesel</v>
      </c>
    </row>
    <row r="1423" spans="1:15" ht="15" customHeight="1" x14ac:dyDescent="0.25">
      <c r="A1423" s="1">
        <v>2022</v>
      </c>
      <c r="B1423" s="1" t="s">
        <v>3126</v>
      </c>
      <c r="C1423" s="1" t="s">
        <v>1754</v>
      </c>
      <c r="D1423" s="1" t="s">
        <v>3656</v>
      </c>
      <c r="E1423" s="1" t="s">
        <v>1725</v>
      </c>
      <c r="F1423" s="1" t="s">
        <v>1756</v>
      </c>
      <c r="G1423" s="1" t="s">
        <v>105</v>
      </c>
      <c r="H1423" s="1" t="s">
        <v>437</v>
      </c>
      <c r="I1423" s="1">
        <v>3</v>
      </c>
      <c r="J1423" s="1">
        <v>2023</v>
      </c>
      <c r="K1423" s="1">
        <v>622470</v>
      </c>
      <c r="L1423" s="1">
        <v>0</v>
      </c>
      <c r="M1423" s="1">
        <f t="array" ref="M1423">SUMPRODUCT(MAX(ISNUMBER(SEARCH('Class Rules'!$B$6:$B$85,$E1423))*ISNUMBER(SEARCH('Class Rules'!$C$6:$C$85,$F1423))*'Class Rules'!$A$6:$A$85))</f>
        <v>0</v>
      </c>
      <c r="N1423" s="1" t="str">
        <f t="array" ref="N1423">IF($M1423=0,'Class Rules'!$D$3,INDEX('Class Rules'!$D$6:$D$85,MATCH($M1423,'Class Rules'!$A$6:$A$85,0)))</f>
        <v>Passenger LDV</v>
      </c>
      <c r="O1423" s="1" t="str">
        <f t="array" ref="O1423">IF(SUMPRODUCT(MAX(ISNUMBER(SEARCH(Fuel_Rules!$A$6:$A$30,$E1423))*ISNUMBER(SEARCH(Fuel_Rules!$B$6:$B$30,$F1423))*(Fuel_Rules!$A$6:$A$30&lt;&gt;"")))&gt;0,"Plug-in hybrid",IF($G1423="Diesel","Diesel","Gasoline"))</f>
        <v>Diesel</v>
      </c>
    </row>
    <row r="1424" spans="1:15" ht="15" customHeight="1" x14ac:dyDescent="0.25">
      <c r="A1424" s="1">
        <v>2022</v>
      </c>
      <c r="B1424" s="1" t="s">
        <v>3126</v>
      </c>
      <c r="C1424" s="1" t="s">
        <v>1757</v>
      </c>
      <c r="D1424" s="1" t="s">
        <v>3657</v>
      </c>
      <c r="E1424" s="1" t="s">
        <v>1725</v>
      </c>
      <c r="F1424" s="1" t="s">
        <v>1759</v>
      </c>
      <c r="G1424" s="1" t="s">
        <v>103</v>
      </c>
      <c r="H1424" s="1" t="s">
        <v>437</v>
      </c>
      <c r="I1424" s="1">
        <v>3</v>
      </c>
      <c r="J1424" s="1">
        <v>2023</v>
      </c>
      <c r="K1424" s="1">
        <v>592855</v>
      </c>
      <c r="L1424" s="1">
        <v>0</v>
      </c>
      <c r="M1424" s="1">
        <f t="array" ref="M1424">SUMPRODUCT(MAX(ISNUMBER(SEARCH('Class Rules'!$B$6:$B$85,$E1424))*ISNUMBER(SEARCH('Class Rules'!$C$6:$C$85,$F1424))*'Class Rules'!$A$6:$A$85))</f>
        <v>0</v>
      </c>
      <c r="N1424" s="1" t="str">
        <f t="array" ref="N1424">IF($M1424=0,'Class Rules'!$D$3,INDEX('Class Rules'!$D$6:$D$85,MATCH($M1424,'Class Rules'!$A$6:$A$85,0)))</f>
        <v>Passenger LDV</v>
      </c>
      <c r="O1424" s="1" t="str">
        <f t="array" ref="O1424">IF(SUMPRODUCT(MAX(ISNUMBER(SEARCH(Fuel_Rules!$A$6:$A$30,$E1424))*ISNUMBER(SEARCH(Fuel_Rules!$B$6:$B$30,$F1424))*(Fuel_Rules!$A$6:$A$30&lt;&gt;"")))&gt;0,"Plug-in hybrid",IF($G1424="Diesel","Diesel","Gasoline"))</f>
        <v>Gasoline</v>
      </c>
    </row>
    <row r="1425" spans="1:15" ht="15" customHeight="1" x14ac:dyDescent="0.25">
      <c r="A1425" s="1">
        <v>2022</v>
      </c>
      <c r="B1425" s="1" t="s">
        <v>3126</v>
      </c>
      <c r="C1425" s="1" t="s">
        <v>1760</v>
      </c>
      <c r="D1425" s="1" t="s">
        <v>3658</v>
      </c>
      <c r="E1425" s="1" t="s">
        <v>1725</v>
      </c>
      <c r="F1425" s="1" t="s">
        <v>1762</v>
      </c>
      <c r="G1425" s="1" t="s">
        <v>103</v>
      </c>
      <c r="H1425" s="1" t="s">
        <v>437</v>
      </c>
      <c r="I1425" s="1">
        <v>2</v>
      </c>
      <c r="J1425" s="1">
        <v>2023</v>
      </c>
      <c r="K1425" s="1">
        <v>389753</v>
      </c>
      <c r="L1425" s="1">
        <v>0</v>
      </c>
      <c r="M1425" s="1">
        <f t="array" ref="M1425">SUMPRODUCT(MAX(ISNUMBER(SEARCH('Class Rules'!$B$6:$B$85,$E1425))*ISNUMBER(SEARCH('Class Rules'!$C$6:$C$85,$F1425))*'Class Rules'!$A$6:$A$85))</f>
        <v>0</v>
      </c>
      <c r="N1425" s="1" t="str">
        <f t="array" ref="N1425">IF($M1425=0,'Class Rules'!$D$3,INDEX('Class Rules'!$D$6:$D$85,MATCH($M1425,'Class Rules'!$A$6:$A$85,0)))</f>
        <v>Passenger LDV</v>
      </c>
      <c r="O1425" s="1" t="str">
        <f t="array" ref="O1425">IF(SUMPRODUCT(MAX(ISNUMBER(SEARCH(Fuel_Rules!$A$6:$A$30,$E1425))*ISNUMBER(SEARCH(Fuel_Rules!$B$6:$B$30,$F1425))*(Fuel_Rules!$A$6:$A$30&lt;&gt;"")))&gt;0,"Plug-in hybrid",IF($G1425="Diesel","Diesel","Gasoline"))</f>
        <v>Gasoline</v>
      </c>
    </row>
    <row r="1426" spans="1:15" ht="15" customHeight="1" x14ac:dyDescent="0.25">
      <c r="A1426" s="1">
        <v>2022</v>
      </c>
      <c r="B1426" s="1" t="s">
        <v>3126</v>
      </c>
      <c r="C1426" s="1" t="s">
        <v>1763</v>
      </c>
      <c r="D1426" s="1" t="s">
        <v>3659</v>
      </c>
      <c r="E1426" s="1" t="s">
        <v>1725</v>
      </c>
      <c r="F1426" s="1" t="s">
        <v>1765</v>
      </c>
      <c r="G1426" s="1" t="s">
        <v>103</v>
      </c>
      <c r="H1426" s="1" t="s">
        <v>437</v>
      </c>
      <c r="I1426" s="1">
        <v>2</v>
      </c>
      <c r="J1426" s="1">
        <v>2023</v>
      </c>
      <c r="K1426" s="1">
        <v>397111</v>
      </c>
      <c r="L1426" s="1">
        <v>0</v>
      </c>
      <c r="M1426" s="1">
        <f t="array" ref="M1426">SUMPRODUCT(MAX(ISNUMBER(SEARCH('Class Rules'!$B$6:$B$85,$E1426))*ISNUMBER(SEARCH('Class Rules'!$C$6:$C$85,$F1426))*'Class Rules'!$A$6:$A$85))</f>
        <v>0</v>
      </c>
      <c r="N1426" s="1" t="str">
        <f t="array" ref="N1426">IF($M1426=0,'Class Rules'!$D$3,INDEX('Class Rules'!$D$6:$D$85,MATCH($M1426,'Class Rules'!$A$6:$A$85,0)))</f>
        <v>Passenger LDV</v>
      </c>
      <c r="O1426" s="1" t="str">
        <f t="array" ref="O1426">IF(SUMPRODUCT(MAX(ISNUMBER(SEARCH(Fuel_Rules!$A$6:$A$30,$E1426))*ISNUMBER(SEARCH(Fuel_Rules!$B$6:$B$30,$F1426))*(Fuel_Rules!$A$6:$A$30&lt;&gt;"")))&gt;0,"Plug-in hybrid",IF($G1426="Diesel","Diesel","Gasoline"))</f>
        <v>Gasoline</v>
      </c>
    </row>
    <row r="1427" spans="1:15" ht="15" customHeight="1" x14ac:dyDescent="0.25">
      <c r="A1427" s="1">
        <v>2022</v>
      </c>
      <c r="B1427" s="1" t="s">
        <v>3126</v>
      </c>
      <c r="C1427" s="1" t="s">
        <v>1766</v>
      </c>
      <c r="D1427" s="1" t="s">
        <v>3660</v>
      </c>
      <c r="E1427" s="1" t="s">
        <v>1725</v>
      </c>
      <c r="F1427" s="1" t="s">
        <v>1768</v>
      </c>
      <c r="G1427" s="1" t="s">
        <v>105</v>
      </c>
      <c r="H1427" s="1" t="s">
        <v>298</v>
      </c>
      <c r="I1427" s="1">
        <v>2</v>
      </c>
      <c r="J1427" s="1">
        <v>2023</v>
      </c>
      <c r="K1427" s="1">
        <v>419781</v>
      </c>
      <c r="L1427" s="1">
        <v>0</v>
      </c>
      <c r="M1427" s="1">
        <f t="array" ref="M1427">SUMPRODUCT(MAX(ISNUMBER(SEARCH('Class Rules'!$B$6:$B$85,$E1427))*ISNUMBER(SEARCH('Class Rules'!$C$6:$C$85,$F1427))*'Class Rules'!$A$6:$A$85))</f>
        <v>0</v>
      </c>
      <c r="N1427" s="1" t="str">
        <f t="array" ref="N1427">IF($M1427=0,'Class Rules'!$D$3,INDEX('Class Rules'!$D$6:$D$85,MATCH($M1427,'Class Rules'!$A$6:$A$85,0)))</f>
        <v>Passenger LDV</v>
      </c>
      <c r="O1427" s="1" t="str">
        <f t="array" ref="O1427">IF(SUMPRODUCT(MAX(ISNUMBER(SEARCH(Fuel_Rules!$A$6:$A$30,$E1427))*ISNUMBER(SEARCH(Fuel_Rules!$B$6:$B$30,$F1427))*(Fuel_Rules!$A$6:$A$30&lt;&gt;"")))&gt;0,"Plug-in hybrid",IF($G1427="Diesel","Diesel","Gasoline"))</f>
        <v>Diesel</v>
      </c>
    </row>
    <row r="1428" spans="1:15" ht="15" customHeight="1" x14ac:dyDescent="0.25">
      <c r="A1428" s="1">
        <v>2022</v>
      </c>
      <c r="B1428" s="1" t="s">
        <v>3126</v>
      </c>
      <c r="C1428" s="1" t="s">
        <v>1769</v>
      </c>
      <c r="D1428" s="1" t="s">
        <v>3661</v>
      </c>
      <c r="E1428" s="1" t="s">
        <v>1725</v>
      </c>
      <c r="F1428" s="1" t="s">
        <v>1771</v>
      </c>
      <c r="G1428" s="1" t="s">
        <v>105</v>
      </c>
      <c r="H1428" s="1" t="s">
        <v>437</v>
      </c>
      <c r="I1428" s="1">
        <v>2</v>
      </c>
      <c r="J1428" s="1">
        <v>2023</v>
      </c>
      <c r="K1428" s="1">
        <v>355984</v>
      </c>
      <c r="L1428" s="1">
        <v>0</v>
      </c>
      <c r="M1428" s="1">
        <f t="array" ref="M1428">SUMPRODUCT(MAX(ISNUMBER(SEARCH('Class Rules'!$B$6:$B$85,$E1428))*ISNUMBER(SEARCH('Class Rules'!$C$6:$C$85,$F1428))*'Class Rules'!$A$6:$A$85))</f>
        <v>0</v>
      </c>
      <c r="N1428" s="1" t="str">
        <f t="array" ref="N1428">IF($M1428=0,'Class Rules'!$D$3,INDEX('Class Rules'!$D$6:$D$85,MATCH($M1428,'Class Rules'!$A$6:$A$85,0)))</f>
        <v>Passenger LDV</v>
      </c>
      <c r="O1428" s="1" t="str">
        <f t="array" ref="O1428">IF(SUMPRODUCT(MAX(ISNUMBER(SEARCH(Fuel_Rules!$A$6:$A$30,$E1428))*ISNUMBER(SEARCH(Fuel_Rules!$B$6:$B$30,$F1428))*(Fuel_Rules!$A$6:$A$30&lt;&gt;"")))&gt;0,"Plug-in hybrid",IF($G1428="Diesel","Diesel","Gasoline"))</f>
        <v>Diesel</v>
      </c>
    </row>
    <row r="1429" spans="1:15" ht="15" customHeight="1" x14ac:dyDescent="0.25">
      <c r="A1429" s="1">
        <v>2022</v>
      </c>
      <c r="B1429" s="1" t="s">
        <v>3126</v>
      </c>
      <c r="C1429" s="1" t="s">
        <v>1772</v>
      </c>
      <c r="D1429" s="1" t="s">
        <v>3662</v>
      </c>
      <c r="E1429" s="1" t="s">
        <v>1725</v>
      </c>
      <c r="F1429" s="1" t="s">
        <v>1774</v>
      </c>
      <c r="G1429" s="1" t="s">
        <v>103</v>
      </c>
      <c r="H1429" s="1" t="s">
        <v>298</v>
      </c>
      <c r="I1429" s="1">
        <v>2</v>
      </c>
      <c r="J1429" s="1">
        <v>2023</v>
      </c>
      <c r="K1429" s="1">
        <v>687122</v>
      </c>
      <c r="L1429" s="1">
        <v>0</v>
      </c>
      <c r="M1429" s="1">
        <f t="array" ref="M1429">SUMPRODUCT(MAX(ISNUMBER(SEARCH('Class Rules'!$B$6:$B$85,$E1429))*ISNUMBER(SEARCH('Class Rules'!$C$6:$C$85,$F1429))*'Class Rules'!$A$6:$A$85))</f>
        <v>0</v>
      </c>
      <c r="N1429" s="1" t="str">
        <f t="array" ref="N1429">IF($M1429=0,'Class Rules'!$D$3,INDEX('Class Rules'!$D$6:$D$85,MATCH($M1429,'Class Rules'!$A$6:$A$85,0)))</f>
        <v>Passenger LDV</v>
      </c>
      <c r="O1429" s="1" t="str">
        <f t="array" ref="O1429">IF(SUMPRODUCT(MAX(ISNUMBER(SEARCH(Fuel_Rules!$A$6:$A$30,$E1429))*ISNUMBER(SEARCH(Fuel_Rules!$B$6:$B$30,$F1429))*(Fuel_Rules!$A$6:$A$30&lt;&gt;"")))&gt;0,"Plug-in hybrid",IF($G1429="Diesel","Diesel","Gasoline"))</f>
        <v>Plug-in hybrid</v>
      </c>
    </row>
    <row r="1430" spans="1:15" ht="15" customHeight="1" x14ac:dyDescent="0.25">
      <c r="A1430" s="1">
        <v>2022</v>
      </c>
      <c r="B1430" s="1" t="s">
        <v>3126</v>
      </c>
      <c r="C1430" s="1" t="s">
        <v>1775</v>
      </c>
      <c r="D1430" s="1" t="s">
        <v>3663</v>
      </c>
      <c r="E1430" s="1" t="s">
        <v>1725</v>
      </c>
      <c r="F1430" s="1" t="s">
        <v>1777</v>
      </c>
      <c r="G1430" s="1" t="s">
        <v>103</v>
      </c>
      <c r="H1430" s="1" t="s">
        <v>298</v>
      </c>
      <c r="I1430" s="1">
        <v>2</v>
      </c>
      <c r="J1430" s="1">
        <v>2023</v>
      </c>
      <c r="K1430" s="1">
        <v>376905</v>
      </c>
      <c r="L1430" s="1">
        <v>0</v>
      </c>
      <c r="M1430" s="1">
        <f t="array" ref="M1430">SUMPRODUCT(MAX(ISNUMBER(SEARCH('Class Rules'!$B$6:$B$85,$E1430))*ISNUMBER(SEARCH('Class Rules'!$C$6:$C$85,$F1430))*'Class Rules'!$A$6:$A$85))</f>
        <v>0</v>
      </c>
      <c r="N1430" s="1" t="str">
        <f t="array" ref="N1430">IF($M1430=0,'Class Rules'!$D$3,INDEX('Class Rules'!$D$6:$D$85,MATCH($M1430,'Class Rules'!$A$6:$A$85,0)))</f>
        <v>Passenger LDV</v>
      </c>
      <c r="O1430" s="1" t="str">
        <f t="array" ref="O1430">IF(SUMPRODUCT(MAX(ISNUMBER(SEARCH(Fuel_Rules!$A$6:$A$30,$E1430))*ISNUMBER(SEARCH(Fuel_Rules!$B$6:$B$30,$F1430))*(Fuel_Rules!$A$6:$A$30&lt;&gt;"")))&gt;0,"Plug-in hybrid",IF($G1430="Diesel","Diesel","Gasoline"))</f>
        <v>Gasoline</v>
      </c>
    </row>
    <row r="1431" spans="1:15" ht="15" customHeight="1" x14ac:dyDescent="0.25">
      <c r="A1431" s="1">
        <v>2022</v>
      </c>
      <c r="B1431" s="1" t="s">
        <v>3126</v>
      </c>
      <c r="C1431" s="1" t="s">
        <v>1778</v>
      </c>
      <c r="D1431" s="1" t="s">
        <v>3664</v>
      </c>
      <c r="E1431" s="1" t="s">
        <v>1725</v>
      </c>
      <c r="F1431" s="1" t="s">
        <v>1780</v>
      </c>
      <c r="G1431" s="1" t="s">
        <v>103</v>
      </c>
      <c r="H1431" s="1" t="s">
        <v>437</v>
      </c>
      <c r="I1431" s="1">
        <v>2</v>
      </c>
      <c r="J1431" s="1">
        <v>2023</v>
      </c>
      <c r="K1431" s="1">
        <v>325985</v>
      </c>
      <c r="L1431" s="1">
        <v>0</v>
      </c>
      <c r="M1431" s="1">
        <f t="array" ref="M1431">SUMPRODUCT(MAX(ISNUMBER(SEARCH('Class Rules'!$B$6:$B$85,$E1431))*ISNUMBER(SEARCH('Class Rules'!$C$6:$C$85,$F1431))*'Class Rules'!$A$6:$A$85))</f>
        <v>0</v>
      </c>
      <c r="N1431" s="1" t="str">
        <f t="array" ref="N1431">IF($M1431=0,'Class Rules'!$D$3,INDEX('Class Rules'!$D$6:$D$85,MATCH($M1431,'Class Rules'!$A$6:$A$85,0)))</f>
        <v>Passenger LDV</v>
      </c>
      <c r="O1431" s="1" t="str">
        <f t="array" ref="O1431">IF(SUMPRODUCT(MAX(ISNUMBER(SEARCH(Fuel_Rules!$A$6:$A$30,$E1431))*ISNUMBER(SEARCH(Fuel_Rules!$B$6:$B$30,$F1431))*(Fuel_Rules!$A$6:$A$30&lt;&gt;"")))&gt;0,"Plug-in hybrid",IF($G1431="Diesel","Diesel","Gasoline"))</f>
        <v>Gasoline</v>
      </c>
    </row>
    <row r="1432" spans="1:15" ht="15" customHeight="1" x14ac:dyDescent="0.25">
      <c r="A1432" s="1">
        <v>2022</v>
      </c>
      <c r="B1432" s="1" t="s">
        <v>3126</v>
      </c>
      <c r="C1432" s="1" t="s">
        <v>1781</v>
      </c>
      <c r="D1432" s="1" t="s">
        <v>3665</v>
      </c>
      <c r="E1432" s="1" t="s">
        <v>1725</v>
      </c>
      <c r="F1432" s="1" t="s">
        <v>1783</v>
      </c>
      <c r="G1432" s="1" t="s">
        <v>103</v>
      </c>
      <c r="H1432" s="1" t="s">
        <v>437</v>
      </c>
      <c r="I1432" s="1">
        <v>5</v>
      </c>
      <c r="J1432" s="1">
        <v>2023</v>
      </c>
      <c r="K1432" s="1">
        <v>1499950</v>
      </c>
      <c r="L1432" s="1">
        <v>0</v>
      </c>
      <c r="M1432" s="1">
        <f t="array" ref="M1432">SUMPRODUCT(MAX(ISNUMBER(SEARCH('Class Rules'!$B$6:$B$85,$E1432))*ISNUMBER(SEARCH('Class Rules'!$C$6:$C$85,$F1432))*'Class Rules'!$A$6:$A$85))</f>
        <v>0</v>
      </c>
      <c r="N1432" s="1" t="str">
        <f t="array" ref="N1432">IF($M1432=0,'Class Rules'!$D$3,INDEX('Class Rules'!$D$6:$D$85,MATCH($M1432,'Class Rules'!$A$6:$A$85,0)))</f>
        <v>Passenger LDV</v>
      </c>
      <c r="O1432" s="1" t="str">
        <f t="array" ref="O1432">IF(SUMPRODUCT(MAX(ISNUMBER(SEARCH(Fuel_Rules!$A$6:$A$30,$E1432))*ISNUMBER(SEARCH(Fuel_Rules!$B$6:$B$30,$F1432))*(Fuel_Rules!$A$6:$A$30&lt;&gt;"")))&gt;0,"Plug-in hybrid",IF($G1432="Diesel","Diesel","Gasoline"))</f>
        <v>Gasoline</v>
      </c>
    </row>
    <row r="1433" spans="1:15" ht="15" customHeight="1" x14ac:dyDescent="0.25">
      <c r="A1433" s="1">
        <v>2022</v>
      </c>
      <c r="B1433" s="1" t="s">
        <v>3126</v>
      </c>
      <c r="C1433" s="1" t="s">
        <v>1784</v>
      </c>
      <c r="D1433" s="1" t="s">
        <v>3666</v>
      </c>
      <c r="E1433" s="1" t="s">
        <v>1725</v>
      </c>
      <c r="F1433" s="1" t="s">
        <v>1786</v>
      </c>
      <c r="G1433" s="1" t="s">
        <v>103</v>
      </c>
      <c r="H1433" s="1" t="s">
        <v>298</v>
      </c>
      <c r="I1433" s="1">
        <v>2</v>
      </c>
      <c r="J1433" s="1">
        <v>2023</v>
      </c>
      <c r="K1433" s="1">
        <v>829055</v>
      </c>
      <c r="L1433" s="1">
        <v>0</v>
      </c>
      <c r="M1433" s="1">
        <f t="array" ref="M1433">SUMPRODUCT(MAX(ISNUMBER(SEARCH('Class Rules'!$B$6:$B$85,$E1433))*ISNUMBER(SEARCH('Class Rules'!$C$6:$C$85,$F1433))*'Class Rules'!$A$6:$A$85))</f>
        <v>0</v>
      </c>
      <c r="N1433" s="1" t="str">
        <f t="array" ref="N1433">IF($M1433=0,'Class Rules'!$D$3,INDEX('Class Rules'!$D$6:$D$85,MATCH($M1433,'Class Rules'!$A$6:$A$85,0)))</f>
        <v>Passenger LDV</v>
      </c>
      <c r="O1433" s="1" t="str">
        <f t="array" ref="O1433">IF(SUMPRODUCT(MAX(ISNUMBER(SEARCH(Fuel_Rules!$A$6:$A$30,$E1433))*ISNUMBER(SEARCH(Fuel_Rules!$B$6:$B$30,$F1433))*(Fuel_Rules!$A$6:$A$30&lt;&gt;"")))&gt;0,"Plug-in hybrid",IF($G1433="Diesel","Diesel","Gasoline"))</f>
        <v>Plug-in hybrid</v>
      </c>
    </row>
    <row r="1434" spans="1:15" ht="15" customHeight="1" x14ac:dyDescent="0.25">
      <c r="A1434" s="1">
        <v>2022</v>
      </c>
      <c r="B1434" s="1" t="s">
        <v>3126</v>
      </c>
      <c r="C1434" s="1" t="s">
        <v>1787</v>
      </c>
      <c r="D1434" s="1" t="s">
        <v>3667</v>
      </c>
      <c r="E1434" s="1" t="s">
        <v>1725</v>
      </c>
      <c r="F1434" s="1" t="s">
        <v>1789</v>
      </c>
      <c r="G1434" s="1" t="s">
        <v>103</v>
      </c>
      <c r="H1434" s="1" t="s">
        <v>437</v>
      </c>
      <c r="I1434" s="1">
        <v>2</v>
      </c>
      <c r="J1434" s="1">
        <v>2023</v>
      </c>
      <c r="K1434" s="1">
        <v>632569</v>
      </c>
      <c r="L1434" s="1">
        <v>0</v>
      </c>
      <c r="M1434" s="1">
        <f t="array" ref="M1434">SUMPRODUCT(MAX(ISNUMBER(SEARCH('Class Rules'!$B$6:$B$85,$E1434))*ISNUMBER(SEARCH('Class Rules'!$C$6:$C$85,$F1434))*'Class Rules'!$A$6:$A$85))</f>
        <v>0</v>
      </c>
      <c r="N1434" s="1" t="str">
        <f t="array" ref="N1434">IF($M1434=0,'Class Rules'!$D$3,INDEX('Class Rules'!$D$6:$D$85,MATCH($M1434,'Class Rules'!$A$6:$A$85,0)))</f>
        <v>Passenger LDV</v>
      </c>
      <c r="O1434" s="1" t="str">
        <f t="array" ref="O1434">IF(SUMPRODUCT(MAX(ISNUMBER(SEARCH(Fuel_Rules!$A$6:$A$30,$E1434))*ISNUMBER(SEARCH(Fuel_Rules!$B$6:$B$30,$F1434))*(Fuel_Rules!$A$6:$A$30&lt;&gt;"")))&gt;0,"Plug-in hybrid",IF($G1434="Diesel","Diesel","Gasoline"))</f>
        <v>Gasoline</v>
      </c>
    </row>
    <row r="1435" spans="1:15" ht="15" customHeight="1" x14ac:dyDescent="0.25">
      <c r="A1435" s="1">
        <v>2022</v>
      </c>
      <c r="B1435" s="1" t="s">
        <v>3126</v>
      </c>
      <c r="C1435" s="1" t="s">
        <v>1790</v>
      </c>
      <c r="D1435" s="1" t="s">
        <v>3668</v>
      </c>
      <c r="E1435" s="1" t="s">
        <v>1725</v>
      </c>
      <c r="F1435" s="1" t="s">
        <v>1792</v>
      </c>
      <c r="G1435" s="1" t="s">
        <v>103</v>
      </c>
      <c r="H1435" s="1" t="s">
        <v>437</v>
      </c>
      <c r="I1435" s="1">
        <v>2</v>
      </c>
      <c r="J1435" s="1">
        <v>2023</v>
      </c>
      <c r="K1435" s="1">
        <v>595695</v>
      </c>
      <c r="L1435" s="1">
        <v>0</v>
      </c>
      <c r="M1435" s="1">
        <f t="array" ref="M1435">SUMPRODUCT(MAX(ISNUMBER(SEARCH('Class Rules'!$B$6:$B$85,$E1435))*ISNUMBER(SEARCH('Class Rules'!$C$6:$C$85,$F1435))*'Class Rules'!$A$6:$A$85))</f>
        <v>0</v>
      </c>
      <c r="N1435" s="1" t="str">
        <f t="array" ref="N1435">IF($M1435=0,'Class Rules'!$D$3,INDEX('Class Rules'!$D$6:$D$85,MATCH($M1435,'Class Rules'!$A$6:$A$85,0)))</f>
        <v>Passenger LDV</v>
      </c>
      <c r="O1435" s="1" t="str">
        <f t="array" ref="O1435">IF(SUMPRODUCT(MAX(ISNUMBER(SEARCH(Fuel_Rules!$A$6:$A$30,$E1435))*ISNUMBER(SEARCH(Fuel_Rules!$B$6:$B$30,$F1435))*(Fuel_Rules!$A$6:$A$30&lt;&gt;"")))&gt;0,"Plug-in hybrid",IF($G1435="Diesel","Diesel","Gasoline"))</f>
        <v>Gasoline</v>
      </c>
    </row>
    <row r="1436" spans="1:15" ht="15" customHeight="1" x14ac:dyDescent="0.25">
      <c r="A1436" s="1">
        <v>2022</v>
      </c>
      <c r="B1436" s="1" t="s">
        <v>3126</v>
      </c>
      <c r="C1436" s="1" t="s">
        <v>1793</v>
      </c>
      <c r="D1436" s="1" t="s">
        <v>3669</v>
      </c>
      <c r="E1436" s="1" t="s">
        <v>1725</v>
      </c>
      <c r="F1436" s="1" t="s">
        <v>1795</v>
      </c>
      <c r="G1436" s="1" t="s">
        <v>103</v>
      </c>
      <c r="H1436" s="1" t="s">
        <v>298</v>
      </c>
      <c r="I1436" s="1">
        <v>2</v>
      </c>
      <c r="J1436" s="1">
        <v>2023</v>
      </c>
      <c r="K1436" s="1">
        <v>691082</v>
      </c>
      <c r="L1436" s="1">
        <v>0</v>
      </c>
      <c r="M1436" s="1">
        <f t="array" ref="M1436">SUMPRODUCT(MAX(ISNUMBER(SEARCH('Class Rules'!$B$6:$B$85,$E1436))*ISNUMBER(SEARCH('Class Rules'!$C$6:$C$85,$F1436))*'Class Rules'!$A$6:$A$85))</f>
        <v>0</v>
      </c>
      <c r="N1436" s="1" t="str">
        <f t="array" ref="N1436">IF($M1436=0,'Class Rules'!$D$3,INDEX('Class Rules'!$D$6:$D$85,MATCH($M1436,'Class Rules'!$A$6:$A$85,0)))</f>
        <v>Passenger LDV</v>
      </c>
      <c r="O1436" s="1" t="str">
        <f t="array" ref="O1436">IF(SUMPRODUCT(MAX(ISNUMBER(SEARCH(Fuel_Rules!$A$6:$A$30,$E1436))*ISNUMBER(SEARCH(Fuel_Rules!$B$6:$B$30,$F1436))*(Fuel_Rules!$A$6:$A$30&lt;&gt;"")))&gt;0,"Plug-in hybrid",IF($G1436="Diesel","Diesel","Gasoline"))</f>
        <v>Plug-in hybrid</v>
      </c>
    </row>
    <row r="1437" spans="1:15" ht="15" customHeight="1" x14ac:dyDescent="0.25">
      <c r="A1437" s="1">
        <v>2022</v>
      </c>
      <c r="B1437" s="1" t="s">
        <v>3126</v>
      </c>
      <c r="C1437" s="1" t="s">
        <v>1796</v>
      </c>
      <c r="D1437" s="1" t="s">
        <v>3670</v>
      </c>
      <c r="E1437" s="1" t="s">
        <v>1725</v>
      </c>
      <c r="F1437" s="1" t="s">
        <v>1798</v>
      </c>
      <c r="G1437" s="1" t="s">
        <v>103</v>
      </c>
      <c r="H1437" s="1" t="s">
        <v>437</v>
      </c>
      <c r="I1437" s="1">
        <v>5</v>
      </c>
      <c r="J1437" s="1">
        <v>2023</v>
      </c>
      <c r="K1437" s="1">
        <v>1258950</v>
      </c>
      <c r="L1437" s="1">
        <v>0</v>
      </c>
      <c r="M1437" s="1">
        <f t="array" ref="M1437">SUMPRODUCT(MAX(ISNUMBER(SEARCH('Class Rules'!$B$6:$B$85,$E1437))*ISNUMBER(SEARCH('Class Rules'!$C$6:$C$85,$F1437))*'Class Rules'!$A$6:$A$85))</f>
        <v>0</v>
      </c>
      <c r="N1437" s="1" t="str">
        <f t="array" ref="N1437">IF($M1437=0,'Class Rules'!$D$3,INDEX('Class Rules'!$D$6:$D$85,MATCH($M1437,'Class Rules'!$A$6:$A$85,0)))</f>
        <v>Passenger LDV</v>
      </c>
      <c r="O1437" s="1" t="str">
        <f t="array" ref="O1437">IF(SUMPRODUCT(MAX(ISNUMBER(SEARCH(Fuel_Rules!$A$6:$A$30,$E1437))*ISNUMBER(SEARCH(Fuel_Rules!$B$6:$B$30,$F1437))*(Fuel_Rules!$A$6:$A$30&lt;&gt;"")))&gt;0,"Plug-in hybrid",IF($G1437="Diesel","Diesel","Gasoline"))</f>
        <v>Gasoline</v>
      </c>
    </row>
    <row r="1438" spans="1:15" ht="15" customHeight="1" x14ac:dyDescent="0.25">
      <c r="A1438" s="1">
        <v>2022</v>
      </c>
      <c r="B1438" s="1" t="s">
        <v>3126</v>
      </c>
      <c r="C1438" s="1" t="s">
        <v>1799</v>
      </c>
      <c r="D1438" s="1" t="s">
        <v>3671</v>
      </c>
      <c r="E1438" s="1" t="s">
        <v>1725</v>
      </c>
      <c r="F1438" s="1" t="s">
        <v>1801</v>
      </c>
      <c r="G1438" s="1" t="s">
        <v>103</v>
      </c>
      <c r="H1438" s="1" t="s">
        <v>437</v>
      </c>
      <c r="I1438" s="1">
        <v>3</v>
      </c>
      <c r="J1438" s="1">
        <v>2023</v>
      </c>
      <c r="K1438" s="1">
        <v>600180</v>
      </c>
      <c r="L1438" s="1">
        <v>0</v>
      </c>
      <c r="M1438" s="1">
        <f t="array" ref="M1438">SUMPRODUCT(MAX(ISNUMBER(SEARCH('Class Rules'!$B$6:$B$85,$E1438))*ISNUMBER(SEARCH('Class Rules'!$C$6:$C$85,$F1438))*'Class Rules'!$A$6:$A$85))</f>
        <v>0</v>
      </c>
      <c r="N1438" s="1" t="str">
        <f t="array" ref="N1438">IF($M1438=0,'Class Rules'!$D$3,INDEX('Class Rules'!$D$6:$D$85,MATCH($M1438,'Class Rules'!$A$6:$A$85,0)))</f>
        <v>Passenger LDV</v>
      </c>
      <c r="O1438" s="1" t="str">
        <f t="array" ref="O1438">IF(SUMPRODUCT(MAX(ISNUMBER(SEARCH(Fuel_Rules!$A$6:$A$30,$E1438))*ISNUMBER(SEARCH(Fuel_Rules!$B$6:$B$30,$F1438))*(Fuel_Rules!$A$6:$A$30&lt;&gt;"")))&gt;0,"Plug-in hybrid",IF($G1438="Diesel","Diesel","Gasoline"))</f>
        <v>Gasoline</v>
      </c>
    </row>
    <row r="1439" spans="1:15" ht="15" customHeight="1" x14ac:dyDescent="0.25">
      <c r="A1439" s="1">
        <v>2022</v>
      </c>
      <c r="B1439" s="1" t="s">
        <v>3126</v>
      </c>
      <c r="C1439" s="1" t="s">
        <v>1802</v>
      </c>
      <c r="D1439" s="1" t="s">
        <v>3672</v>
      </c>
      <c r="E1439" s="1" t="s">
        <v>1725</v>
      </c>
      <c r="F1439" s="1" t="s">
        <v>1804</v>
      </c>
      <c r="G1439" s="1" t="s">
        <v>103</v>
      </c>
      <c r="H1439" s="1" t="s">
        <v>437</v>
      </c>
      <c r="I1439" s="1">
        <v>3</v>
      </c>
      <c r="J1439" s="1">
        <v>2023</v>
      </c>
      <c r="K1439" s="1">
        <v>636450</v>
      </c>
      <c r="L1439" s="1">
        <v>0</v>
      </c>
      <c r="M1439" s="1">
        <f t="array" ref="M1439">SUMPRODUCT(MAX(ISNUMBER(SEARCH('Class Rules'!$B$6:$B$85,$E1439))*ISNUMBER(SEARCH('Class Rules'!$C$6:$C$85,$F1439))*'Class Rules'!$A$6:$A$85))</f>
        <v>0</v>
      </c>
      <c r="N1439" s="1" t="str">
        <f t="array" ref="N1439">IF($M1439=0,'Class Rules'!$D$3,INDEX('Class Rules'!$D$6:$D$85,MATCH($M1439,'Class Rules'!$A$6:$A$85,0)))</f>
        <v>Passenger LDV</v>
      </c>
      <c r="O1439" s="1" t="str">
        <f t="array" ref="O1439">IF(SUMPRODUCT(MAX(ISNUMBER(SEARCH(Fuel_Rules!$A$6:$A$30,$E1439))*ISNUMBER(SEARCH(Fuel_Rules!$B$6:$B$30,$F1439))*(Fuel_Rules!$A$6:$A$30&lt;&gt;"")))&gt;0,"Plug-in hybrid",IF($G1439="Diesel","Diesel","Gasoline"))</f>
        <v>Gasoline</v>
      </c>
    </row>
    <row r="1440" spans="1:15" ht="15" customHeight="1" x14ac:dyDescent="0.25">
      <c r="A1440" s="1">
        <v>2022</v>
      </c>
      <c r="B1440" s="1" t="s">
        <v>3126</v>
      </c>
      <c r="C1440" s="1" t="s">
        <v>1805</v>
      </c>
      <c r="D1440" s="1" t="s">
        <v>3673</v>
      </c>
      <c r="E1440" s="1" t="s">
        <v>1725</v>
      </c>
      <c r="F1440" s="1" t="s">
        <v>1807</v>
      </c>
      <c r="G1440" s="1" t="s">
        <v>105</v>
      </c>
      <c r="H1440" s="1" t="s">
        <v>298</v>
      </c>
      <c r="I1440" s="1">
        <v>3</v>
      </c>
      <c r="J1440" s="1">
        <v>2023</v>
      </c>
      <c r="K1440" s="1">
        <v>676950</v>
      </c>
      <c r="L1440" s="1">
        <v>0</v>
      </c>
      <c r="M1440" s="1">
        <f t="array" ref="M1440">SUMPRODUCT(MAX(ISNUMBER(SEARCH('Class Rules'!$B$6:$B$85,$E1440))*ISNUMBER(SEARCH('Class Rules'!$C$6:$C$85,$F1440))*'Class Rules'!$A$6:$A$85))</f>
        <v>0</v>
      </c>
      <c r="N1440" s="1" t="str">
        <f t="array" ref="N1440">IF($M1440=0,'Class Rules'!$D$3,INDEX('Class Rules'!$D$6:$D$85,MATCH($M1440,'Class Rules'!$A$6:$A$85,0)))</f>
        <v>Passenger LDV</v>
      </c>
      <c r="O1440" s="1" t="str">
        <f t="array" ref="O1440">IF(SUMPRODUCT(MAX(ISNUMBER(SEARCH(Fuel_Rules!$A$6:$A$30,$E1440))*ISNUMBER(SEARCH(Fuel_Rules!$B$6:$B$30,$F1440))*(Fuel_Rules!$A$6:$A$30&lt;&gt;"")))&gt;0,"Plug-in hybrid",IF($G1440="Diesel","Diesel","Gasoline"))</f>
        <v>Diesel</v>
      </c>
    </row>
    <row r="1441" spans="1:15" ht="15" customHeight="1" x14ac:dyDescent="0.25">
      <c r="A1441" s="1">
        <v>2022</v>
      </c>
      <c r="B1441" s="1" t="s">
        <v>3126</v>
      </c>
      <c r="C1441" s="1" t="s">
        <v>1808</v>
      </c>
      <c r="D1441" s="1" t="s">
        <v>3674</v>
      </c>
      <c r="E1441" s="1" t="s">
        <v>1725</v>
      </c>
      <c r="F1441" s="1" t="s">
        <v>1810</v>
      </c>
      <c r="G1441" s="1" t="s">
        <v>105</v>
      </c>
      <c r="H1441" s="1" t="s">
        <v>298</v>
      </c>
      <c r="I1441" s="1">
        <v>3</v>
      </c>
      <c r="J1441" s="1">
        <v>2023</v>
      </c>
      <c r="K1441" s="1">
        <v>618985</v>
      </c>
      <c r="L1441" s="1">
        <v>0</v>
      </c>
      <c r="M1441" s="1">
        <f t="array" ref="M1441">SUMPRODUCT(MAX(ISNUMBER(SEARCH('Class Rules'!$B$6:$B$85,$E1441))*ISNUMBER(SEARCH('Class Rules'!$C$6:$C$85,$F1441))*'Class Rules'!$A$6:$A$85))</f>
        <v>0</v>
      </c>
      <c r="N1441" s="1" t="str">
        <f t="array" ref="N1441">IF($M1441=0,'Class Rules'!$D$3,INDEX('Class Rules'!$D$6:$D$85,MATCH($M1441,'Class Rules'!$A$6:$A$85,0)))</f>
        <v>Passenger LDV</v>
      </c>
      <c r="O1441" s="1" t="str">
        <f t="array" ref="O1441">IF(SUMPRODUCT(MAX(ISNUMBER(SEARCH(Fuel_Rules!$A$6:$A$30,$E1441))*ISNUMBER(SEARCH(Fuel_Rules!$B$6:$B$30,$F1441))*(Fuel_Rules!$A$6:$A$30&lt;&gt;"")))&gt;0,"Plug-in hybrid",IF($G1441="Diesel","Diesel","Gasoline"))</f>
        <v>Diesel</v>
      </c>
    </row>
    <row r="1442" spans="1:15" ht="15" customHeight="1" x14ac:dyDescent="0.25">
      <c r="A1442" s="1">
        <v>2022</v>
      </c>
      <c r="B1442" s="1" t="s">
        <v>3126</v>
      </c>
      <c r="C1442" s="1" t="s">
        <v>1811</v>
      </c>
      <c r="D1442" s="1" t="s">
        <v>3675</v>
      </c>
      <c r="E1442" s="1" t="s">
        <v>1725</v>
      </c>
      <c r="F1442" s="1" t="s">
        <v>1813</v>
      </c>
      <c r="G1442" s="1" t="s">
        <v>105</v>
      </c>
      <c r="H1442" s="1" t="s">
        <v>437</v>
      </c>
      <c r="I1442" s="1">
        <v>3</v>
      </c>
      <c r="J1442" s="1">
        <v>2023</v>
      </c>
      <c r="K1442" s="1">
        <v>634585</v>
      </c>
      <c r="L1442" s="1">
        <v>0</v>
      </c>
      <c r="M1442" s="1">
        <f t="array" ref="M1442">SUMPRODUCT(MAX(ISNUMBER(SEARCH('Class Rules'!$B$6:$B$85,$E1442))*ISNUMBER(SEARCH('Class Rules'!$C$6:$C$85,$F1442))*'Class Rules'!$A$6:$A$85))</f>
        <v>0</v>
      </c>
      <c r="N1442" s="1" t="str">
        <f t="array" ref="N1442">IF($M1442=0,'Class Rules'!$D$3,INDEX('Class Rules'!$D$6:$D$85,MATCH($M1442,'Class Rules'!$A$6:$A$85,0)))</f>
        <v>Passenger LDV</v>
      </c>
      <c r="O1442" s="1" t="str">
        <f t="array" ref="O1442">IF(SUMPRODUCT(MAX(ISNUMBER(SEARCH(Fuel_Rules!$A$6:$A$30,$E1442))*ISNUMBER(SEARCH(Fuel_Rules!$B$6:$B$30,$F1442))*(Fuel_Rules!$A$6:$A$30&lt;&gt;"")))&gt;0,"Plug-in hybrid",IF($G1442="Diesel","Diesel","Gasoline"))</f>
        <v>Diesel</v>
      </c>
    </row>
    <row r="1443" spans="1:15" ht="15" customHeight="1" x14ac:dyDescent="0.25">
      <c r="A1443" s="1">
        <v>2022</v>
      </c>
      <c r="B1443" s="1" t="s">
        <v>3126</v>
      </c>
      <c r="C1443" s="1" t="s">
        <v>1814</v>
      </c>
      <c r="D1443" s="1" t="s">
        <v>3676</v>
      </c>
      <c r="E1443" s="1" t="s">
        <v>1725</v>
      </c>
      <c r="F1443" s="1" t="s">
        <v>1816</v>
      </c>
      <c r="G1443" s="1" t="s">
        <v>105</v>
      </c>
      <c r="H1443" s="1" t="s">
        <v>437</v>
      </c>
      <c r="I1443" s="1">
        <v>3</v>
      </c>
      <c r="J1443" s="1">
        <v>2023</v>
      </c>
      <c r="K1443" s="1">
        <v>715445</v>
      </c>
      <c r="L1443" s="1">
        <v>0</v>
      </c>
      <c r="M1443" s="1">
        <f t="array" ref="M1443">SUMPRODUCT(MAX(ISNUMBER(SEARCH('Class Rules'!$B$6:$B$85,$E1443))*ISNUMBER(SEARCH('Class Rules'!$C$6:$C$85,$F1443))*'Class Rules'!$A$6:$A$85))</f>
        <v>0</v>
      </c>
      <c r="N1443" s="1" t="str">
        <f t="array" ref="N1443">IF($M1443=0,'Class Rules'!$D$3,INDEX('Class Rules'!$D$6:$D$85,MATCH($M1443,'Class Rules'!$A$6:$A$85,0)))</f>
        <v>Passenger LDV</v>
      </c>
      <c r="O1443" s="1" t="str">
        <f t="array" ref="O1443">IF(SUMPRODUCT(MAX(ISNUMBER(SEARCH(Fuel_Rules!$A$6:$A$30,$E1443))*ISNUMBER(SEARCH(Fuel_Rules!$B$6:$B$30,$F1443))*(Fuel_Rules!$A$6:$A$30&lt;&gt;"")))&gt;0,"Plug-in hybrid",IF($G1443="Diesel","Diesel","Gasoline"))</f>
        <v>Diesel</v>
      </c>
    </row>
    <row r="1444" spans="1:15" ht="15" customHeight="1" x14ac:dyDescent="0.25">
      <c r="A1444" s="1">
        <v>2022</v>
      </c>
      <c r="B1444" s="1" t="s">
        <v>3126</v>
      </c>
      <c r="C1444" s="1" t="s">
        <v>1817</v>
      </c>
      <c r="D1444" s="1" t="s">
        <v>3677</v>
      </c>
      <c r="E1444" s="1" t="s">
        <v>1725</v>
      </c>
      <c r="F1444" s="1" t="s">
        <v>1819</v>
      </c>
      <c r="G1444" s="1" t="s">
        <v>105</v>
      </c>
      <c r="H1444" s="1" t="s">
        <v>298</v>
      </c>
      <c r="I1444" s="1">
        <v>3</v>
      </c>
      <c r="J1444" s="1">
        <v>2023</v>
      </c>
      <c r="K1444" s="1">
        <v>716950</v>
      </c>
      <c r="L1444" s="1">
        <v>0</v>
      </c>
      <c r="M1444" s="1">
        <f t="array" ref="M1444">SUMPRODUCT(MAX(ISNUMBER(SEARCH('Class Rules'!$B$6:$B$85,$E1444))*ISNUMBER(SEARCH('Class Rules'!$C$6:$C$85,$F1444))*'Class Rules'!$A$6:$A$85))</f>
        <v>0</v>
      </c>
      <c r="N1444" s="1" t="str">
        <f t="array" ref="N1444">IF($M1444=0,'Class Rules'!$D$3,INDEX('Class Rules'!$D$6:$D$85,MATCH($M1444,'Class Rules'!$A$6:$A$85,0)))</f>
        <v>Passenger LDV</v>
      </c>
      <c r="O1444" s="1" t="str">
        <f t="array" ref="O1444">IF(SUMPRODUCT(MAX(ISNUMBER(SEARCH(Fuel_Rules!$A$6:$A$30,$E1444))*ISNUMBER(SEARCH(Fuel_Rules!$B$6:$B$30,$F1444))*(Fuel_Rules!$A$6:$A$30&lt;&gt;"")))&gt;0,"Plug-in hybrid",IF($G1444="Diesel","Diesel","Gasoline"))</f>
        <v>Diesel</v>
      </c>
    </row>
    <row r="1445" spans="1:15" ht="15" customHeight="1" x14ac:dyDescent="0.25">
      <c r="A1445" s="1">
        <v>2022</v>
      </c>
      <c r="B1445" s="1" t="s">
        <v>3126</v>
      </c>
      <c r="C1445" s="1" t="s">
        <v>1820</v>
      </c>
      <c r="D1445" s="1" t="s">
        <v>3678</v>
      </c>
      <c r="E1445" s="1" t="s">
        <v>1725</v>
      </c>
      <c r="F1445" s="1" t="s">
        <v>1822</v>
      </c>
      <c r="G1445" s="1" t="s">
        <v>103</v>
      </c>
      <c r="H1445" s="1" t="s">
        <v>437</v>
      </c>
      <c r="I1445" s="1">
        <v>2</v>
      </c>
      <c r="J1445" s="1">
        <v>2023</v>
      </c>
      <c r="K1445" s="1">
        <v>903704</v>
      </c>
      <c r="L1445" s="1">
        <v>0</v>
      </c>
      <c r="M1445" s="1">
        <f t="array" ref="M1445">SUMPRODUCT(MAX(ISNUMBER(SEARCH('Class Rules'!$B$6:$B$85,$E1445))*ISNUMBER(SEARCH('Class Rules'!$C$6:$C$85,$F1445))*'Class Rules'!$A$6:$A$85))</f>
        <v>0</v>
      </c>
      <c r="N1445" s="1" t="str">
        <f t="array" ref="N1445">IF($M1445=0,'Class Rules'!$D$3,INDEX('Class Rules'!$D$6:$D$85,MATCH($M1445,'Class Rules'!$A$6:$A$85,0)))</f>
        <v>Passenger LDV</v>
      </c>
      <c r="O1445" s="1" t="str">
        <f t="array" ref="O1445">IF(SUMPRODUCT(MAX(ISNUMBER(SEARCH(Fuel_Rules!$A$6:$A$30,$E1445))*ISNUMBER(SEARCH(Fuel_Rules!$B$6:$B$30,$F1445))*(Fuel_Rules!$A$6:$A$30&lt;&gt;"")))&gt;0,"Plug-in hybrid",IF($G1445="Diesel","Diesel","Gasoline"))</f>
        <v>Plug-in hybrid</v>
      </c>
    </row>
    <row r="1446" spans="1:15" ht="15" customHeight="1" x14ac:dyDescent="0.25">
      <c r="A1446" s="1">
        <v>2022</v>
      </c>
      <c r="B1446" s="1" t="s">
        <v>3126</v>
      </c>
      <c r="C1446" s="1" t="s">
        <v>1823</v>
      </c>
      <c r="D1446" s="1" t="s">
        <v>3679</v>
      </c>
      <c r="E1446" s="1" t="s">
        <v>1725</v>
      </c>
      <c r="F1446" s="1" t="s">
        <v>1825</v>
      </c>
      <c r="G1446" s="1" t="s">
        <v>103</v>
      </c>
      <c r="H1446" s="1" t="s">
        <v>437</v>
      </c>
      <c r="I1446" s="1">
        <v>5</v>
      </c>
      <c r="J1446" s="1">
        <v>2023</v>
      </c>
      <c r="K1446" s="1">
        <v>1033916</v>
      </c>
      <c r="L1446" s="1">
        <v>0</v>
      </c>
      <c r="M1446" s="1">
        <f t="array" ref="M1446">SUMPRODUCT(MAX(ISNUMBER(SEARCH('Class Rules'!$B$6:$B$85,$E1446))*ISNUMBER(SEARCH('Class Rules'!$C$6:$C$85,$F1446))*'Class Rules'!$A$6:$A$85))</f>
        <v>0</v>
      </c>
      <c r="N1446" s="1" t="str">
        <f t="array" ref="N1446">IF($M1446=0,'Class Rules'!$D$3,INDEX('Class Rules'!$D$6:$D$85,MATCH($M1446,'Class Rules'!$A$6:$A$85,0)))</f>
        <v>Passenger LDV</v>
      </c>
      <c r="O1446" s="1" t="str">
        <f t="array" ref="O1446">IF(SUMPRODUCT(MAX(ISNUMBER(SEARCH(Fuel_Rules!$A$6:$A$30,$E1446))*ISNUMBER(SEARCH(Fuel_Rules!$B$6:$B$30,$F1446))*(Fuel_Rules!$A$6:$A$30&lt;&gt;"")))&gt;0,"Plug-in hybrid",IF($G1446="Diesel","Diesel","Gasoline"))</f>
        <v>Gasoline</v>
      </c>
    </row>
    <row r="1447" spans="1:15" ht="15" customHeight="1" x14ac:dyDescent="0.25">
      <c r="A1447" s="1">
        <v>2022</v>
      </c>
      <c r="B1447" s="1" t="s">
        <v>3126</v>
      </c>
      <c r="C1447" s="1" t="s">
        <v>1826</v>
      </c>
      <c r="D1447" s="1" t="s">
        <v>3680</v>
      </c>
      <c r="E1447" s="1" t="s">
        <v>1725</v>
      </c>
      <c r="F1447" s="1" t="s">
        <v>1828</v>
      </c>
      <c r="G1447" s="1" t="s">
        <v>103</v>
      </c>
      <c r="H1447" s="1" t="s">
        <v>437</v>
      </c>
      <c r="I1447" s="1">
        <v>2</v>
      </c>
      <c r="J1447" s="1">
        <v>2023</v>
      </c>
      <c r="K1447" s="1">
        <v>549807</v>
      </c>
      <c r="L1447" s="1">
        <v>0</v>
      </c>
      <c r="M1447" s="1">
        <f t="array" ref="M1447">SUMPRODUCT(MAX(ISNUMBER(SEARCH('Class Rules'!$B$6:$B$85,$E1447))*ISNUMBER(SEARCH('Class Rules'!$C$6:$C$85,$F1447))*'Class Rules'!$A$6:$A$85))</f>
        <v>0</v>
      </c>
      <c r="N1447" s="1" t="str">
        <f t="array" ref="N1447">IF($M1447=0,'Class Rules'!$D$3,INDEX('Class Rules'!$D$6:$D$85,MATCH($M1447,'Class Rules'!$A$6:$A$85,0)))</f>
        <v>Passenger LDV</v>
      </c>
      <c r="O1447" s="1" t="str">
        <f t="array" ref="O1447">IF(SUMPRODUCT(MAX(ISNUMBER(SEARCH(Fuel_Rules!$A$6:$A$30,$E1447))*ISNUMBER(SEARCH(Fuel_Rules!$B$6:$B$30,$F1447))*(Fuel_Rules!$A$6:$A$30&lt;&gt;"")))&gt;0,"Plug-in hybrid",IF($G1447="Diesel","Diesel","Gasoline"))</f>
        <v>Gasoline</v>
      </c>
    </row>
    <row r="1448" spans="1:15" ht="15" customHeight="1" x14ac:dyDescent="0.25">
      <c r="A1448" s="1">
        <v>2022</v>
      </c>
      <c r="B1448" s="1" t="s">
        <v>3126</v>
      </c>
      <c r="C1448" s="1" t="s">
        <v>1829</v>
      </c>
      <c r="D1448" s="1" t="s">
        <v>3681</v>
      </c>
      <c r="E1448" s="1" t="s">
        <v>1831</v>
      </c>
      <c r="F1448" s="1" t="s">
        <v>1832</v>
      </c>
      <c r="G1448" s="1" t="s">
        <v>103</v>
      </c>
      <c r="H1448" s="1" t="s">
        <v>437</v>
      </c>
      <c r="I1448" s="1">
        <v>3.5</v>
      </c>
      <c r="J1448" s="1">
        <v>2023</v>
      </c>
      <c r="K1448" s="1">
        <v>971318</v>
      </c>
      <c r="L1448" s="1">
        <v>0</v>
      </c>
      <c r="M1448" s="1">
        <f t="array" ref="M1448">SUMPRODUCT(MAX(ISNUMBER(SEARCH('Class Rules'!$B$6:$B$85,$E1448))*ISNUMBER(SEARCH('Class Rules'!$C$6:$C$85,$F1448))*'Class Rules'!$A$6:$A$85))</f>
        <v>0</v>
      </c>
      <c r="N1448" s="1" t="str">
        <f t="array" ref="N1448">IF($M1448=0,'Class Rules'!$D$3,INDEX('Class Rules'!$D$6:$D$85,MATCH($M1448,'Class Rules'!$A$6:$A$85,0)))</f>
        <v>Passenger LDV</v>
      </c>
      <c r="O1448" s="1" t="str">
        <f t="array" ref="O1448">IF(SUMPRODUCT(MAX(ISNUMBER(SEARCH(Fuel_Rules!$A$6:$A$30,$E1448))*ISNUMBER(SEARCH(Fuel_Rules!$B$6:$B$30,$F1448))*(Fuel_Rules!$A$6:$A$30&lt;&gt;"")))&gt;0,"Plug-in hybrid",IF($G1448="Diesel","Diesel","Gasoline"))</f>
        <v>Gasoline</v>
      </c>
    </row>
    <row r="1449" spans="1:15" ht="15" customHeight="1" x14ac:dyDescent="0.25">
      <c r="A1449" s="1">
        <v>2022</v>
      </c>
      <c r="B1449" s="1" t="s">
        <v>3126</v>
      </c>
      <c r="C1449" s="1" t="s">
        <v>1833</v>
      </c>
      <c r="D1449" s="1" t="s">
        <v>3682</v>
      </c>
      <c r="E1449" s="1" t="s">
        <v>1831</v>
      </c>
      <c r="F1449" s="1" t="s">
        <v>1835</v>
      </c>
      <c r="G1449" s="1" t="s">
        <v>103</v>
      </c>
      <c r="H1449" s="1" t="s">
        <v>437</v>
      </c>
      <c r="I1449" s="1">
        <v>2.5</v>
      </c>
      <c r="J1449" s="1">
        <v>2023</v>
      </c>
      <c r="K1449" s="1">
        <v>390845</v>
      </c>
      <c r="L1449" s="1">
        <v>0</v>
      </c>
      <c r="M1449" s="1">
        <f t="array" ref="M1449">SUMPRODUCT(MAX(ISNUMBER(SEARCH('Class Rules'!$B$6:$B$85,$E1449))*ISNUMBER(SEARCH('Class Rules'!$C$6:$C$85,$F1449))*'Class Rules'!$A$6:$A$85))</f>
        <v>0</v>
      </c>
      <c r="N1449" s="1" t="str">
        <f t="array" ref="N1449">IF($M1449=0,'Class Rules'!$D$3,INDEX('Class Rules'!$D$6:$D$85,MATCH($M1449,'Class Rules'!$A$6:$A$85,0)))</f>
        <v>Passenger LDV</v>
      </c>
      <c r="O1449" s="1" t="str">
        <f t="array" ref="O1449">IF(SUMPRODUCT(MAX(ISNUMBER(SEARCH(Fuel_Rules!$A$6:$A$30,$E1449))*ISNUMBER(SEARCH(Fuel_Rules!$B$6:$B$30,$F1449))*(Fuel_Rules!$A$6:$A$30&lt;&gt;"")))&gt;0,"Plug-in hybrid",IF($G1449="Diesel","Diesel","Gasoline"))</f>
        <v>Gasoline</v>
      </c>
    </row>
    <row r="1450" spans="1:15" ht="15" customHeight="1" x14ac:dyDescent="0.25">
      <c r="A1450" s="1">
        <v>2022</v>
      </c>
      <c r="B1450" s="1" t="s">
        <v>3126</v>
      </c>
      <c r="C1450" s="1" t="s">
        <v>1836</v>
      </c>
      <c r="D1450" s="1" t="s">
        <v>3683</v>
      </c>
      <c r="E1450" s="1" t="s">
        <v>1831</v>
      </c>
      <c r="F1450" s="1" t="s">
        <v>1838</v>
      </c>
      <c r="G1450" s="1" t="s">
        <v>103</v>
      </c>
      <c r="H1450" s="1" t="s">
        <v>437</v>
      </c>
      <c r="I1450" s="1">
        <v>2.5</v>
      </c>
      <c r="J1450" s="1">
        <v>2023</v>
      </c>
      <c r="K1450" s="1">
        <v>323733</v>
      </c>
      <c r="L1450" s="1">
        <v>0</v>
      </c>
      <c r="M1450" s="1">
        <f t="array" ref="M1450">SUMPRODUCT(MAX(ISNUMBER(SEARCH('Class Rules'!$B$6:$B$85,$E1450))*ISNUMBER(SEARCH('Class Rules'!$C$6:$C$85,$F1450))*'Class Rules'!$A$6:$A$85))</f>
        <v>0</v>
      </c>
      <c r="N1450" s="1" t="str">
        <f t="array" ref="N1450">IF($M1450=0,'Class Rules'!$D$3,INDEX('Class Rules'!$D$6:$D$85,MATCH($M1450,'Class Rules'!$A$6:$A$85,0)))</f>
        <v>Passenger LDV</v>
      </c>
      <c r="O1450" s="1" t="str">
        <f t="array" ref="O1450">IF(SUMPRODUCT(MAX(ISNUMBER(SEARCH(Fuel_Rules!$A$6:$A$30,$E1450))*ISNUMBER(SEARCH(Fuel_Rules!$B$6:$B$30,$F1450))*(Fuel_Rules!$A$6:$A$30&lt;&gt;"")))&gt;0,"Plug-in hybrid",IF($G1450="Diesel","Diesel","Gasoline"))</f>
        <v>Gasoline</v>
      </c>
    </row>
    <row r="1451" spans="1:15" ht="15" customHeight="1" x14ac:dyDescent="0.25">
      <c r="A1451" s="1">
        <v>2022</v>
      </c>
      <c r="B1451" s="1" t="s">
        <v>3126</v>
      </c>
      <c r="C1451" s="1" t="s">
        <v>1839</v>
      </c>
      <c r="D1451" s="1" t="s">
        <v>3684</v>
      </c>
      <c r="E1451" s="1" t="s">
        <v>1831</v>
      </c>
      <c r="F1451" s="1" t="s">
        <v>1841</v>
      </c>
      <c r="G1451" s="1" t="s">
        <v>103</v>
      </c>
      <c r="H1451" s="1" t="s">
        <v>437</v>
      </c>
      <c r="I1451" s="1">
        <v>2.5</v>
      </c>
      <c r="J1451" s="1">
        <v>2023</v>
      </c>
      <c r="K1451" s="1">
        <v>352398</v>
      </c>
      <c r="L1451" s="1">
        <v>0</v>
      </c>
      <c r="M1451" s="1">
        <f t="array" ref="M1451">SUMPRODUCT(MAX(ISNUMBER(SEARCH('Class Rules'!$B$6:$B$85,$E1451))*ISNUMBER(SEARCH('Class Rules'!$C$6:$C$85,$F1451))*'Class Rules'!$A$6:$A$85))</f>
        <v>0</v>
      </c>
      <c r="N1451" s="1" t="str">
        <f t="array" ref="N1451">IF($M1451=0,'Class Rules'!$D$3,INDEX('Class Rules'!$D$6:$D$85,MATCH($M1451,'Class Rules'!$A$6:$A$85,0)))</f>
        <v>Passenger LDV</v>
      </c>
      <c r="O1451" s="1" t="str">
        <f t="array" ref="O1451">IF(SUMPRODUCT(MAX(ISNUMBER(SEARCH(Fuel_Rules!$A$6:$A$30,$E1451))*ISNUMBER(SEARCH(Fuel_Rules!$B$6:$B$30,$F1451))*(Fuel_Rules!$A$6:$A$30&lt;&gt;"")))&gt;0,"Plug-in hybrid",IF($G1451="Diesel","Diesel","Gasoline"))</f>
        <v>Gasoline</v>
      </c>
    </row>
    <row r="1452" spans="1:15" ht="15" customHeight="1" x14ac:dyDescent="0.25">
      <c r="A1452" s="1">
        <v>2022</v>
      </c>
      <c r="B1452" s="1" t="s">
        <v>3126</v>
      </c>
      <c r="C1452" s="1" t="s">
        <v>1842</v>
      </c>
      <c r="D1452" s="1" t="s">
        <v>3685</v>
      </c>
      <c r="E1452" s="1" t="s">
        <v>1831</v>
      </c>
      <c r="F1452" s="1" t="s">
        <v>1844</v>
      </c>
      <c r="G1452" s="1" t="s">
        <v>103</v>
      </c>
      <c r="H1452" s="1" t="s">
        <v>437</v>
      </c>
      <c r="I1452" s="1">
        <v>2.5</v>
      </c>
      <c r="J1452" s="1">
        <v>2023</v>
      </c>
      <c r="K1452" s="1">
        <v>348080</v>
      </c>
      <c r="L1452" s="1">
        <v>0</v>
      </c>
      <c r="M1452" s="1">
        <f t="array" ref="M1452">SUMPRODUCT(MAX(ISNUMBER(SEARCH('Class Rules'!$B$6:$B$85,$E1452))*ISNUMBER(SEARCH('Class Rules'!$C$6:$C$85,$F1452))*'Class Rules'!$A$6:$A$85))</f>
        <v>0</v>
      </c>
      <c r="N1452" s="1" t="str">
        <f t="array" ref="N1452">IF($M1452=0,'Class Rules'!$D$3,INDEX('Class Rules'!$D$6:$D$85,MATCH($M1452,'Class Rules'!$A$6:$A$85,0)))</f>
        <v>Passenger LDV</v>
      </c>
      <c r="O1452" s="1" t="str">
        <f t="array" ref="O1452">IF(SUMPRODUCT(MAX(ISNUMBER(SEARCH(Fuel_Rules!$A$6:$A$30,$E1452))*ISNUMBER(SEARCH(Fuel_Rules!$B$6:$B$30,$F1452))*(Fuel_Rules!$A$6:$A$30&lt;&gt;"")))&gt;0,"Plug-in hybrid",IF($G1452="Diesel","Diesel","Gasoline"))</f>
        <v>Gasoline</v>
      </c>
    </row>
    <row r="1453" spans="1:15" ht="15" customHeight="1" x14ac:dyDescent="0.25">
      <c r="A1453" s="1">
        <v>2022</v>
      </c>
      <c r="B1453" s="1" t="s">
        <v>3126</v>
      </c>
      <c r="C1453" s="1" t="s">
        <v>1845</v>
      </c>
      <c r="D1453" s="1" t="s">
        <v>3686</v>
      </c>
      <c r="E1453" s="1" t="s">
        <v>1831</v>
      </c>
      <c r="F1453" s="1" t="s">
        <v>1847</v>
      </c>
      <c r="G1453" s="1" t="s">
        <v>103</v>
      </c>
      <c r="H1453" s="1" t="s">
        <v>437</v>
      </c>
      <c r="I1453" s="1">
        <v>2</v>
      </c>
      <c r="J1453" s="1">
        <v>2023</v>
      </c>
      <c r="K1453" s="1">
        <v>308359</v>
      </c>
      <c r="L1453" s="1">
        <v>0</v>
      </c>
      <c r="M1453" s="1">
        <f t="array" ref="M1453">SUMPRODUCT(MAX(ISNUMBER(SEARCH('Class Rules'!$B$6:$B$85,$E1453))*ISNUMBER(SEARCH('Class Rules'!$C$6:$C$85,$F1453))*'Class Rules'!$A$6:$A$85))</f>
        <v>0</v>
      </c>
      <c r="N1453" s="1" t="str">
        <f t="array" ref="N1453">IF($M1453=0,'Class Rules'!$D$3,INDEX('Class Rules'!$D$6:$D$85,MATCH($M1453,'Class Rules'!$A$6:$A$85,0)))</f>
        <v>Passenger LDV</v>
      </c>
      <c r="O1453" s="1" t="str">
        <f t="array" ref="O1453">IF(SUMPRODUCT(MAX(ISNUMBER(SEARCH(Fuel_Rules!$A$6:$A$30,$E1453))*ISNUMBER(SEARCH(Fuel_Rules!$B$6:$B$30,$F1453))*(Fuel_Rules!$A$6:$A$30&lt;&gt;"")))&gt;0,"Plug-in hybrid",IF($G1453="Diesel","Diesel","Gasoline"))</f>
        <v>Gasoline</v>
      </c>
    </row>
    <row r="1454" spans="1:15" ht="15" customHeight="1" x14ac:dyDescent="0.25">
      <c r="A1454" s="1">
        <v>2022</v>
      </c>
      <c r="B1454" s="1" t="s">
        <v>3126</v>
      </c>
      <c r="C1454" s="1" t="s">
        <v>1848</v>
      </c>
      <c r="D1454" s="1" t="s">
        <v>3687</v>
      </c>
      <c r="E1454" s="1" t="s">
        <v>1831</v>
      </c>
      <c r="F1454" s="1" t="s">
        <v>1850</v>
      </c>
      <c r="G1454" s="1" t="s">
        <v>103</v>
      </c>
      <c r="H1454" s="1" t="s">
        <v>437</v>
      </c>
      <c r="I1454" s="1">
        <v>2</v>
      </c>
      <c r="J1454" s="1">
        <v>2023</v>
      </c>
      <c r="K1454" s="1">
        <v>269955</v>
      </c>
      <c r="L1454" s="1">
        <v>0</v>
      </c>
      <c r="M1454" s="1">
        <f t="array" ref="M1454">SUMPRODUCT(MAX(ISNUMBER(SEARCH('Class Rules'!$B$6:$B$85,$E1454))*ISNUMBER(SEARCH('Class Rules'!$C$6:$C$85,$F1454))*'Class Rules'!$A$6:$A$85))</f>
        <v>0</v>
      </c>
      <c r="N1454" s="1" t="str">
        <f t="array" ref="N1454">IF($M1454=0,'Class Rules'!$D$3,INDEX('Class Rules'!$D$6:$D$85,MATCH($M1454,'Class Rules'!$A$6:$A$85,0)))</f>
        <v>Passenger LDV</v>
      </c>
      <c r="O1454" s="1" t="str">
        <f t="array" ref="O1454">IF(SUMPRODUCT(MAX(ISNUMBER(SEARCH(Fuel_Rules!$A$6:$A$30,$E1454))*ISNUMBER(SEARCH(Fuel_Rules!$B$6:$B$30,$F1454))*(Fuel_Rules!$A$6:$A$30&lt;&gt;"")))&gt;0,"Plug-in hybrid",IF($G1454="Diesel","Diesel","Gasoline"))</f>
        <v>Gasoline</v>
      </c>
    </row>
    <row r="1455" spans="1:15" ht="15" customHeight="1" x14ac:dyDescent="0.25">
      <c r="A1455" s="1">
        <v>2022</v>
      </c>
      <c r="B1455" s="1" t="s">
        <v>3126</v>
      </c>
      <c r="C1455" s="1" t="s">
        <v>1851</v>
      </c>
      <c r="D1455" s="1" t="s">
        <v>3688</v>
      </c>
      <c r="E1455" s="1" t="s">
        <v>1831</v>
      </c>
      <c r="F1455" s="1" t="s">
        <v>1853</v>
      </c>
      <c r="G1455" s="1" t="s">
        <v>103</v>
      </c>
      <c r="H1455" s="1" t="s">
        <v>437</v>
      </c>
      <c r="I1455" s="1">
        <v>3.5</v>
      </c>
      <c r="J1455" s="1">
        <v>2023</v>
      </c>
      <c r="K1455" s="1">
        <v>491614</v>
      </c>
      <c r="L1455" s="1">
        <v>0</v>
      </c>
      <c r="M1455" s="1">
        <f t="array" ref="M1455">SUMPRODUCT(MAX(ISNUMBER(SEARCH('Class Rules'!$B$6:$B$85,$E1455))*ISNUMBER(SEARCH('Class Rules'!$C$6:$C$85,$F1455))*'Class Rules'!$A$6:$A$85))</f>
        <v>0</v>
      </c>
      <c r="N1455" s="1" t="str">
        <f t="array" ref="N1455">IF($M1455=0,'Class Rules'!$D$3,INDEX('Class Rules'!$D$6:$D$85,MATCH($M1455,'Class Rules'!$A$6:$A$85,0)))</f>
        <v>Passenger LDV</v>
      </c>
      <c r="O1455" s="1" t="str">
        <f t="array" ref="O1455">IF(SUMPRODUCT(MAX(ISNUMBER(SEARCH(Fuel_Rules!$A$6:$A$30,$E1455))*ISNUMBER(SEARCH(Fuel_Rules!$B$6:$B$30,$F1455))*(Fuel_Rules!$A$6:$A$30&lt;&gt;"")))&gt;0,"Plug-in hybrid",IF($G1455="Diesel","Diesel","Gasoline"))</f>
        <v>Gasoline</v>
      </c>
    </row>
    <row r="1456" spans="1:15" ht="15" customHeight="1" x14ac:dyDescent="0.25">
      <c r="A1456" s="1">
        <v>2022</v>
      </c>
      <c r="B1456" s="1" t="s">
        <v>3126</v>
      </c>
      <c r="C1456" s="1" t="s">
        <v>1854</v>
      </c>
      <c r="D1456" s="1" t="s">
        <v>3689</v>
      </c>
      <c r="E1456" s="1" t="s">
        <v>1831</v>
      </c>
      <c r="F1456" s="1" t="s">
        <v>1856</v>
      </c>
      <c r="G1456" s="1" t="s">
        <v>103</v>
      </c>
      <c r="H1456" s="1" t="s">
        <v>437</v>
      </c>
      <c r="I1456" s="1">
        <v>3.5</v>
      </c>
      <c r="J1456" s="1">
        <v>2023</v>
      </c>
      <c r="K1456" s="1">
        <v>506927</v>
      </c>
      <c r="L1456" s="1">
        <v>0</v>
      </c>
      <c r="M1456" s="1">
        <f t="array" ref="M1456">SUMPRODUCT(MAX(ISNUMBER(SEARCH('Class Rules'!$B$6:$B$85,$E1456))*ISNUMBER(SEARCH('Class Rules'!$C$6:$C$85,$F1456))*'Class Rules'!$A$6:$A$85))</f>
        <v>0</v>
      </c>
      <c r="N1456" s="1" t="str">
        <f t="array" ref="N1456">IF($M1456=0,'Class Rules'!$D$3,INDEX('Class Rules'!$D$6:$D$85,MATCH($M1456,'Class Rules'!$A$6:$A$85,0)))</f>
        <v>Passenger LDV</v>
      </c>
      <c r="O1456" s="1" t="str">
        <f t="array" ref="O1456">IF(SUMPRODUCT(MAX(ISNUMBER(SEARCH(Fuel_Rules!$A$6:$A$30,$E1456))*ISNUMBER(SEARCH(Fuel_Rules!$B$6:$B$30,$F1456))*(Fuel_Rules!$A$6:$A$30&lt;&gt;"")))&gt;0,"Plug-in hybrid",IF($G1456="Diesel","Diesel","Gasoline"))</f>
        <v>Gasoline</v>
      </c>
    </row>
    <row r="1457" spans="1:15" ht="15" customHeight="1" x14ac:dyDescent="0.25">
      <c r="A1457" s="1">
        <v>2022</v>
      </c>
      <c r="B1457" s="1" t="s">
        <v>3126</v>
      </c>
      <c r="C1457" s="1" t="s">
        <v>1857</v>
      </c>
      <c r="D1457" s="1" t="s">
        <v>3690</v>
      </c>
      <c r="E1457" s="1" t="s">
        <v>1859</v>
      </c>
      <c r="F1457" s="1" t="s">
        <v>1860</v>
      </c>
      <c r="G1457" s="1" t="s">
        <v>103</v>
      </c>
      <c r="H1457" s="1" t="s">
        <v>298</v>
      </c>
      <c r="I1457" s="1">
        <v>1.8</v>
      </c>
      <c r="J1457" s="1">
        <v>2023</v>
      </c>
      <c r="K1457" s="1">
        <v>78966</v>
      </c>
      <c r="L1457" s="1">
        <v>0</v>
      </c>
      <c r="M1457" s="1">
        <f t="array" ref="M1457">SUMPRODUCT(MAX(ISNUMBER(SEARCH('Class Rules'!$B$6:$B$85,$E1457))*ISNUMBER(SEARCH('Class Rules'!$C$6:$C$85,$F1457))*'Class Rules'!$A$6:$A$85))</f>
        <v>0</v>
      </c>
      <c r="N1457" s="1" t="str">
        <f t="array" ref="N1457">IF($M1457=0,'Class Rules'!$D$3,INDEX('Class Rules'!$D$6:$D$85,MATCH($M1457,'Class Rules'!$A$6:$A$85,0)))</f>
        <v>Passenger LDV</v>
      </c>
      <c r="O1457" s="1" t="str">
        <f t="array" ref="O1457">IF(SUMPRODUCT(MAX(ISNUMBER(SEARCH(Fuel_Rules!$A$6:$A$30,$E1457))*ISNUMBER(SEARCH(Fuel_Rules!$B$6:$B$30,$F1457))*(Fuel_Rules!$A$6:$A$30&lt;&gt;"")))&gt;0,"Plug-in hybrid",IF($G1457="Diesel","Diesel","Gasoline"))</f>
        <v>Gasoline</v>
      </c>
    </row>
    <row r="1458" spans="1:15" ht="15" customHeight="1" x14ac:dyDescent="0.25">
      <c r="A1458" s="1">
        <v>2022</v>
      </c>
      <c r="B1458" s="1" t="s">
        <v>3126</v>
      </c>
      <c r="C1458" s="1" t="s">
        <v>1861</v>
      </c>
      <c r="D1458" s="1" t="s">
        <v>3691</v>
      </c>
      <c r="E1458" s="1" t="s">
        <v>1859</v>
      </c>
      <c r="F1458" s="1" t="s">
        <v>1863</v>
      </c>
      <c r="G1458" s="1" t="s">
        <v>103</v>
      </c>
      <c r="H1458" s="1" t="s">
        <v>298</v>
      </c>
      <c r="I1458" s="1">
        <v>1.5</v>
      </c>
      <c r="J1458" s="1">
        <v>2023</v>
      </c>
      <c r="K1458" s="1">
        <v>46215</v>
      </c>
      <c r="L1458" s="1">
        <v>0</v>
      </c>
      <c r="M1458" s="1">
        <f t="array" ref="M1458">SUMPRODUCT(MAX(ISNUMBER(SEARCH('Class Rules'!$B$6:$B$85,$E1458))*ISNUMBER(SEARCH('Class Rules'!$C$6:$C$85,$F1458))*'Class Rules'!$A$6:$A$85))</f>
        <v>0</v>
      </c>
      <c r="N1458" s="1" t="str">
        <f t="array" ref="N1458">IF($M1458=0,'Class Rules'!$D$3,INDEX('Class Rules'!$D$6:$D$85,MATCH($M1458,'Class Rules'!$A$6:$A$85,0)))</f>
        <v>Passenger LDV</v>
      </c>
      <c r="O1458" s="1" t="str">
        <f t="array" ref="O1458">IF(SUMPRODUCT(MAX(ISNUMBER(SEARCH(Fuel_Rules!$A$6:$A$30,$E1458))*ISNUMBER(SEARCH(Fuel_Rules!$B$6:$B$30,$F1458))*(Fuel_Rules!$A$6:$A$30&lt;&gt;"")))&gt;0,"Plug-in hybrid",IF($G1458="Diesel","Diesel","Gasoline"))</f>
        <v>Gasoline</v>
      </c>
    </row>
    <row r="1459" spans="1:15" ht="15" customHeight="1" x14ac:dyDescent="0.25">
      <c r="A1459" s="1">
        <v>2022</v>
      </c>
      <c r="B1459" s="1" t="s">
        <v>3126</v>
      </c>
      <c r="C1459" s="1" t="s">
        <v>1864</v>
      </c>
      <c r="D1459" s="1" t="s">
        <v>3692</v>
      </c>
      <c r="E1459" s="1" t="s">
        <v>1859</v>
      </c>
      <c r="F1459" s="1" t="s">
        <v>1866</v>
      </c>
      <c r="G1459" s="1" t="s">
        <v>103</v>
      </c>
      <c r="H1459" s="1" t="s">
        <v>437</v>
      </c>
      <c r="I1459" s="1">
        <v>1.8</v>
      </c>
      <c r="J1459" s="1">
        <v>2023</v>
      </c>
      <c r="K1459" s="1">
        <v>84070</v>
      </c>
      <c r="L1459" s="1">
        <v>0</v>
      </c>
      <c r="M1459" s="1">
        <f t="array" ref="M1459">SUMPRODUCT(MAX(ISNUMBER(SEARCH('Class Rules'!$B$6:$B$85,$E1459))*ISNUMBER(SEARCH('Class Rules'!$C$6:$C$85,$F1459))*'Class Rules'!$A$6:$A$85))</f>
        <v>0</v>
      </c>
      <c r="N1459" s="1" t="str">
        <f t="array" ref="N1459">IF($M1459=0,'Class Rules'!$D$3,INDEX('Class Rules'!$D$6:$D$85,MATCH($M1459,'Class Rules'!$A$6:$A$85,0)))</f>
        <v>Passenger LDV</v>
      </c>
      <c r="O1459" s="1" t="str">
        <f t="array" ref="O1459">IF(SUMPRODUCT(MAX(ISNUMBER(SEARCH(Fuel_Rules!$A$6:$A$30,$E1459))*ISNUMBER(SEARCH(Fuel_Rules!$B$6:$B$30,$F1459))*(Fuel_Rules!$A$6:$A$30&lt;&gt;"")))&gt;0,"Plug-in hybrid",IF($G1459="Diesel","Diesel","Gasoline"))</f>
        <v>Gasoline</v>
      </c>
    </row>
    <row r="1460" spans="1:15" ht="15" customHeight="1" x14ac:dyDescent="0.25">
      <c r="A1460" s="1">
        <v>2022</v>
      </c>
      <c r="B1460" s="1" t="s">
        <v>3126</v>
      </c>
      <c r="C1460" s="1" t="s">
        <v>1867</v>
      </c>
      <c r="D1460" s="1" t="s">
        <v>3693</v>
      </c>
      <c r="E1460" s="1" t="s">
        <v>1859</v>
      </c>
      <c r="F1460" s="1" t="s">
        <v>1869</v>
      </c>
      <c r="G1460" s="1" t="s">
        <v>103</v>
      </c>
      <c r="H1460" s="1" t="s">
        <v>437</v>
      </c>
      <c r="I1460" s="1">
        <v>2</v>
      </c>
      <c r="J1460" s="1">
        <v>2023</v>
      </c>
      <c r="K1460" s="1">
        <v>145995</v>
      </c>
      <c r="L1460" s="1">
        <v>0</v>
      </c>
      <c r="M1460" s="1">
        <f t="array" ref="M1460">SUMPRODUCT(MAX(ISNUMBER(SEARCH('Class Rules'!$B$6:$B$85,$E1460))*ISNUMBER(SEARCH('Class Rules'!$C$6:$C$85,$F1460))*'Class Rules'!$A$6:$A$85))</f>
        <v>0</v>
      </c>
      <c r="N1460" s="1" t="str">
        <f t="array" ref="N1460">IF($M1460=0,'Class Rules'!$D$3,INDEX('Class Rules'!$D$6:$D$85,MATCH($M1460,'Class Rules'!$A$6:$A$85,0)))</f>
        <v>Passenger LDV</v>
      </c>
      <c r="O1460" s="1" t="str">
        <f t="array" ref="O1460">IF(SUMPRODUCT(MAX(ISNUMBER(SEARCH(Fuel_Rules!$A$6:$A$30,$E1460))*ISNUMBER(SEARCH(Fuel_Rules!$B$6:$B$30,$F1460))*(Fuel_Rules!$A$6:$A$30&lt;&gt;"")))&gt;0,"Plug-in hybrid",IF($G1460="Diesel","Diesel","Gasoline"))</f>
        <v>Gasoline</v>
      </c>
    </row>
    <row r="1461" spans="1:15" ht="15" customHeight="1" x14ac:dyDescent="0.25">
      <c r="A1461" s="1">
        <v>2022</v>
      </c>
      <c r="B1461" s="1" t="s">
        <v>3126</v>
      </c>
      <c r="C1461" s="1" t="s">
        <v>1870</v>
      </c>
      <c r="D1461" s="1" t="s">
        <v>3694</v>
      </c>
      <c r="E1461" s="1" t="s">
        <v>1872</v>
      </c>
      <c r="F1461" s="1" t="s">
        <v>1873</v>
      </c>
      <c r="G1461" s="1" t="s">
        <v>103</v>
      </c>
      <c r="H1461" s="1" t="s">
        <v>298</v>
      </c>
      <c r="I1461" s="1">
        <v>3.8</v>
      </c>
      <c r="J1461" s="1">
        <v>2023</v>
      </c>
      <c r="K1461" s="1">
        <v>1773811</v>
      </c>
      <c r="L1461" s="1">
        <v>0</v>
      </c>
      <c r="M1461" s="1">
        <f t="array" ref="M1461">SUMPRODUCT(MAX(ISNUMBER(SEARCH('Class Rules'!$B$6:$B$85,$E1461))*ISNUMBER(SEARCH('Class Rules'!$C$6:$C$85,$F1461))*'Class Rules'!$A$6:$A$85))</f>
        <v>0</v>
      </c>
      <c r="N1461" s="1" t="str">
        <f t="array" ref="N1461">IF($M1461=0,'Class Rules'!$D$3,INDEX('Class Rules'!$D$6:$D$85,MATCH($M1461,'Class Rules'!$A$6:$A$85,0)))</f>
        <v>Passenger LDV</v>
      </c>
      <c r="O1461" s="1" t="str">
        <f t="array" ref="O1461">IF(SUMPRODUCT(MAX(ISNUMBER(SEARCH(Fuel_Rules!$A$6:$A$30,$E1461))*ISNUMBER(SEARCH(Fuel_Rules!$B$6:$B$30,$F1461))*(Fuel_Rules!$A$6:$A$30&lt;&gt;"")))&gt;0,"Plug-in hybrid",IF($G1461="Diesel","Diesel","Gasoline"))</f>
        <v>Gasoline</v>
      </c>
    </row>
    <row r="1462" spans="1:15" ht="15" customHeight="1" x14ac:dyDescent="0.25">
      <c r="A1462" s="1">
        <v>2022</v>
      </c>
      <c r="B1462" s="1" t="s">
        <v>3126</v>
      </c>
      <c r="C1462" s="1" t="s">
        <v>1874</v>
      </c>
      <c r="D1462" s="1" t="s">
        <v>3695</v>
      </c>
      <c r="E1462" s="1" t="s">
        <v>1872</v>
      </c>
      <c r="F1462" s="1" t="s">
        <v>1876</v>
      </c>
      <c r="G1462" s="1" t="s">
        <v>103</v>
      </c>
      <c r="H1462" s="1" t="s">
        <v>437</v>
      </c>
      <c r="I1462" s="1">
        <v>3</v>
      </c>
      <c r="J1462" s="1">
        <v>2023</v>
      </c>
      <c r="K1462" s="1">
        <v>990834</v>
      </c>
      <c r="L1462" s="1">
        <v>0</v>
      </c>
      <c r="M1462" s="1">
        <f t="array" ref="M1462">SUMPRODUCT(MAX(ISNUMBER(SEARCH('Class Rules'!$B$6:$B$85,$E1462))*ISNUMBER(SEARCH('Class Rules'!$C$6:$C$85,$F1462))*'Class Rules'!$A$6:$A$85))</f>
        <v>0</v>
      </c>
      <c r="N1462" s="1" t="str">
        <f t="array" ref="N1462">IF($M1462=0,'Class Rules'!$D$3,INDEX('Class Rules'!$D$6:$D$85,MATCH($M1462,'Class Rules'!$A$6:$A$85,0)))</f>
        <v>Passenger LDV</v>
      </c>
      <c r="O1462" s="1" t="str">
        <f t="array" ref="O1462">IF(SUMPRODUCT(MAX(ISNUMBER(SEARCH(Fuel_Rules!$A$6:$A$30,$E1462))*ISNUMBER(SEARCH(Fuel_Rules!$B$6:$B$30,$F1462))*(Fuel_Rules!$A$6:$A$30&lt;&gt;"")))&gt;0,"Plug-in hybrid",IF($G1462="Diesel","Diesel","Gasoline"))</f>
        <v>Gasoline</v>
      </c>
    </row>
    <row r="1463" spans="1:15" ht="15" customHeight="1" x14ac:dyDescent="0.25">
      <c r="A1463" s="1">
        <v>2022</v>
      </c>
      <c r="B1463" s="1" t="s">
        <v>3126</v>
      </c>
      <c r="C1463" s="1" t="s">
        <v>1877</v>
      </c>
      <c r="D1463" s="1" t="s">
        <v>3696</v>
      </c>
      <c r="E1463" s="1" t="s">
        <v>1872</v>
      </c>
      <c r="F1463" s="1" t="s">
        <v>1879</v>
      </c>
      <c r="G1463" s="1" t="s">
        <v>103</v>
      </c>
      <c r="H1463" s="1" t="s">
        <v>437</v>
      </c>
      <c r="I1463" s="1">
        <v>3</v>
      </c>
      <c r="J1463" s="1">
        <v>2023</v>
      </c>
      <c r="K1463" s="1">
        <v>1191003</v>
      </c>
      <c r="L1463" s="1">
        <v>0</v>
      </c>
      <c r="M1463" s="1">
        <f t="array" ref="M1463">SUMPRODUCT(MAX(ISNUMBER(SEARCH('Class Rules'!$B$6:$B$85,$E1463))*ISNUMBER(SEARCH('Class Rules'!$C$6:$C$85,$F1463))*'Class Rules'!$A$6:$A$85))</f>
        <v>0</v>
      </c>
      <c r="N1463" s="1" t="str">
        <f t="array" ref="N1463">IF($M1463=0,'Class Rules'!$D$3,INDEX('Class Rules'!$D$6:$D$85,MATCH($M1463,'Class Rules'!$A$6:$A$85,0)))</f>
        <v>Passenger LDV</v>
      </c>
      <c r="O1463" s="1" t="str">
        <f t="array" ref="O1463">IF(SUMPRODUCT(MAX(ISNUMBER(SEARCH(Fuel_Rules!$A$6:$A$30,$E1463))*ISNUMBER(SEARCH(Fuel_Rules!$B$6:$B$30,$F1463))*(Fuel_Rules!$A$6:$A$30&lt;&gt;"")))&gt;0,"Plug-in hybrid",IF($G1463="Diesel","Diesel","Gasoline"))</f>
        <v>Gasoline</v>
      </c>
    </row>
    <row r="1464" spans="1:15" ht="15" customHeight="1" x14ac:dyDescent="0.25">
      <c r="A1464" s="1">
        <v>2022</v>
      </c>
      <c r="B1464" s="1" t="s">
        <v>3126</v>
      </c>
      <c r="C1464" s="1" t="s">
        <v>1880</v>
      </c>
      <c r="D1464" s="1" t="s">
        <v>3697</v>
      </c>
      <c r="E1464" s="1" t="s">
        <v>1872</v>
      </c>
      <c r="F1464" s="1" t="s">
        <v>1882</v>
      </c>
      <c r="G1464" s="1" t="s">
        <v>103</v>
      </c>
      <c r="H1464" s="1" t="s">
        <v>437</v>
      </c>
      <c r="I1464" s="1">
        <v>3.8</v>
      </c>
      <c r="J1464" s="1">
        <v>2023</v>
      </c>
      <c r="K1464" s="1">
        <v>1991677</v>
      </c>
      <c r="L1464" s="1">
        <v>0</v>
      </c>
      <c r="M1464" s="1">
        <f t="array" ref="M1464">SUMPRODUCT(MAX(ISNUMBER(SEARCH('Class Rules'!$B$6:$B$85,$E1464))*ISNUMBER(SEARCH('Class Rules'!$C$6:$C$85,$F1464))*'Class Rules'!$A$6:$A$85))</f>
        <v>0</v>
      </c>
      <c r="N1464" s="1" t="str">
        <f t="array" ref="N1464">IF($M1464=0,'Class Rules'!$D$3,INDEX('Class Rules'!$D$6:$D$85,MATCH($M1464,'Class Rules'!$A$6:$A$85,0)))</f>
        <v>Passenger LDV</v>
      </c>
      <c r="O1464" s="1" t="str">
        <f t="array" ref="O1464">IF(SUMPRODUCT(MAX(ISNUMBER(SEARCH(Fuel_Rules!$A$6:$A$30,$E1464))*ISNUMBER(SEARCH(Fuel_Rules!$B$6:$B$30,$F1464))*(Fuel_Rules!$A$6:$A$30&lt;&gt;"")))&gt;0,"Plug-in hybrid",IF($G1464="Diesel","Diesel","Gasoline"))</f>
        <v>Gasoline</v>
      </c>
    </row>
    <row r="1465" spans="1:15" ht="15" customHeight="1" x14ac:dyDescent="0.25">
      <c r="A1465" s="1">
        <v>2022</v>
      </c>
      <c r="B1465" s="1" t="s">
        <v>3126</v>
      </c>
      <c r="C1465" s="1" t="s">
        <v>1883</v>
      </c>
      <c r="D1465" s="1" t="s">
        <v>3698</v>
      </c>
      <c r="E1465" s="1" t="s">
        <v>1885</v>
      </c>
      <c r="F1465" s="1" t="s">
        <v>1886</v>
      </c>
      <c r="G1465" s="1" t="s">
        <v>103</v>
      </c>
      <c r="H1465" s="1" t="s">
        <v>298</v>
      </c>
      <c r="I1465" s="1">
        <v>4</v>
      </c>
      <c r="J1465" s="1">
        <v>2023</v>
      </c>
      <c r="K1465" s="1">
        <v>4804047</v>
      </c>
      <c r="L1465" s="1">
        <v>0</v>
      </c>
      <c r="M1465" s="1">
        <f t="array" ref="M1465">SUMPRODUCT(MAX(ISNUMBER(SEARCH('Class Rules'!$B$6:$B$85,$E1465))*ISNUMBER(SEARCH('Class Rules'!$C$6:$C$85,$F1465))*'Class Rules'!$A$6:$A$85))</f>
        <v>0</v>
      </c>
      <c r="N1465" s="1" t="str">
        <f t="array" ref="N1465">IF($M1465=0,'Class Rules'!$D$3,INDEX('Class Rules'!$D$6:$D$85,MATCH($M1465,'Class Rules'!$A$6:$A$85,0)))</f>
        <v>Passenger LDV</v>
      </c>
      <c r="O1465" s="1" t="str">
        <f t="array" ref="O1465">IF(SUMPRODUCT(MAX(ISNUMBER(SEARCH(Fuel_Rules!$A$6:$A$30,$E1465))*ISNUMBER(SEARCH(Fuel_Rules!$B$6:$B$30,$F1465))*(Fuel_Rules!$A$6:$A$30&lt;&gt;"")))&gt;0,"Plug-in hybrid",IF($G1465="Diesel","Diesel","Gasoline"))</f>
        <v>Gasoline</v>
      </c>
    </row>
    <row r="1466" spans="1:15" ht="15" customHeight="1" x14ac:dyDescent="0.25">
      <c r="A1466" s="1">
        <v>2022</v>
      </c>
      <c r="B1466" s="1" t="s">
        <v>3126</v>
      </c>
      <c r="C1466" s="1" t="s">
        <v>1887</v>
      </c>
      <c r="D1466" s="1" t="s">
        <v>3699</v>
      </c>
      <c r="E1466" s="1" t="s">
        <v>1885</v>
      </c>
      <c r="F1466" s="1" t="s">
        <v>1889</v>
      </c>
      <c r="G1466" s="1" t="s">
        <v>103</v>
      </c>
      <c r="H1466" s="1" t="s">
        <v>298</v>
      </c>
      <c r="I1466" s="1">
        <v>4</v>
      </c>
      <c r="J1466" s="1">
        <v>2023</v>
      </c>
      <c r="K1466" s="1">
        <v>5004216</v>
      </c>
      <c r="L1466" s="1">
        <v>0</v>
      </c>
      <c r="M1466" s="1">
        <f t="array" ref="M1466">SUMPRODUCT(MAX(ISNUMBER(SEARCH('Class Rules'!$B$6:$B$85,$E1466))*ISNUMBER(SEARCH('Class Rules'!$C$6:$C$85,$F1466))*'Class Rules'!$A$6:$A$85))</f>
        <v>0</v>
      </c>
      <c r="N1466" s="1" t="str">
        <f t="array" ref="N1466">IF($M1466=0,'Class Rules'!$D$3,INDEX('Class Rules'!$D$6:$D$85,MATCH($M1466,'Class Rules'!$A$6:$A$85,0)))</f>
        <v>Passenger LDV</v>
      </c>
      <c r="O1466" s="1" t="str">
        <f t="array" ref="O1466">IF(SUMPRODUCT(MAX(ISNUMBER(SEARCH(Fuel_Rules!$A$6:$A$30,$E1466))*ISNUMBER(SEARCH(Fuel_Rules!$B$6:$B$30,$F1466))*(Fuel_Rules!$A$6:$A$30&lt;&gt;"")))&gt;0,"Plug-in hybrid",IF($G1466="Diesel","Diesel","Gasoline"))</f>
        <v>Gasoline</v>
      </c>
    </row>
    <row r="1467" spans="1:15" ht="15" customHeight="1" x14ac:dyDescent="0.25">
      <c r="A1467" s="1">
        <v>2022</v>
      </c>
      <c r="B1467" s="1" t="s">
        <v>3126</v>
      </c>
      <c r="C1467" s="1" t="s">
        <v>1890</v>
      </c>
      <c r="D1467" s="1" t="s">
        <v>3700</v>
      </c>
      <c r="E1467" s="1" t="s">
        <v>1885</v>
      </c>
      <c r="F1467" s="1" t="s">
        <v>1892</v>
      </c>
      <c r="G1467" s="1" t="s">
        <v>103</v>
      </c>
      <c r="H1467" s="1" t="s">
        <v>298</v>
      </c>
      <c r="I1467" s="1">
        <v>4</v>
      </c>
      <c r="J1467" s="1">
        <v>2023</v>
      </c>
      <c r="K1467" s="1">
        <v>3302782</v>
      </c>
      <c r="L1467" s="1">
        <v>0</v>
      </c>
      <c r="M1467" s="1">
        <f t="array" ref="M1467">SUMPRODUCT(MAX(ISNUMBER(SEARCH('Class Rules'!$B$6:$B$85,$E1467))*ISNUMBER(SEARCH('Class Rules'!$C$6:$C$85,$F1467))*'Class Rules'!$A$6:$A$85))</f>
        <v>0</v>
      </c>
      <c r="N1467" s="1" t="str">
        <f t="array" ref="N1467">IF($M1467=0,'Class Rules'!$D$3,INDEX('Class Rules'!$D$6:$D$85,MATCH($M1467,'Class Rules'!$A$6:$A$85,0)))</f>
        <v>Passenger LDV</v>
      </c>
      <c r="O1467" s="1" t="str">
        <f t="array" ref="O1467">IF(SUMPRODUCT(MAX(ISNUMBER(SEARCH(Fuel_Rules!$A$6:$A$30,$E1467))*ISNUMBER(SEARCH(Fuel_Rules!$B$6:$B$30,$F1467))*(Fuel_Rules!$A$6:$A$30&lt;&gt;"")))&gt;0,"Plug-in hybrid",IF($G1467="Diesel","Diesel","Gasoline"))</f>
        <v>Gasoline</v>
      </c>
    </row>
    <row r="1468" spans="1:15" ht="15" customHeight="1" x14ac:dyDescent="0.25">
      <c r="A1468" s="1">
        <v>2022</v>
      </c>
      <c r="B1468" s="1" t="s">
        <v>3126</v>
      </c>
      <c r="C1468" s="1" t="s">
        <v>1893</v>
      </c>
      <c r="D1468" s="1" t="s">
        <v>3701</v>
      </c>
      <c r="E1468" s="1" t="s">
        <v>1885</v>
      </c>
      <c r="F1468" s="1" t="s">
        <v>1895</v>
      </c>
      <c r="G1468" s="1" t="s">
        <v>103</v>
      </c>
      <c r="H1468" s="1" t="s">
        <v>298</v>
      </c>
      <c r="I1468" s="1">
        <v>4</v>
      </c>
      <c r="J1468" s="1">
        <v>2023</v>
      </c>
      <c r="K1468" s="1">
        <v>6590055</v>
      </c>
      <c r="L1468" s="1">
        <v>0</v>
      </c>
      <c r="M1468" s="1">
        <f t="array" ref="M1468">SUMPRODUCT(MAX(ISNUMBER(SEARCH('Class Rules'!$B$6:$B$85,$E1468))*ISNUMBER(SEARCH('Class Rules'!$C$6:$C$85,$F1468))*'Class Rules'!$A$6:$A$85))</f>
        <v>0</v>
      </c>
      <c r="N1468" s="1" t="str">
        <f t="array" ref="N1468">IF($M1468=0,'Class Rules'!$D$3,INDEX('Class Rules'!$D$6:$D$85,MATCH($M1468,'Class Rules'!$A$6:$A$85,0)))</f>
        <v>Passenger LDV</v>
      </c>
      <c r="O1468" s="1" t="str">
        <f t="array" ref="O1468">IF(SUMPRODUCT(MAX(ISNUMBER(SEARCH(Fuel_Rules!$A$6:$A$30,$E1468))*ISNUMBER(SEARCH(Fuel_Rules!$B$6:$B$30,$F1468))*(Fuel_Rules!$A$6:$A$30&lt;&gt;"")))&gt;0,"Plug-in hybrid",IF($G1468="Diesel","Diesel","Gasoline"))</f>
        <v>Gasoline</v>
      </c>
    </row>
    <row r="1469" spans="1:15" ht="15" customHeight="1" x14ac:dyDescent="0.25">
      <c r="A1469" s="1">
        <v>2022</v>
      </c>
      <c r="B1469" s="1" t="s">
        <v>3126</v>
      </c>
      <c r="C1469" s="1" t="s">
        <v>1896</v>
      </c>
      <c r="D1469" s="1" t="s">
        <v>3702</v>
      </c>
      <c r="E1469" s="1" t="s">
        <v>1885</v>
      </c>
      <c r="F1469" s="1" t="s">
        <v>1898</v>
      </c>
      <c r="G1469" s="1" t="s">
        <v>103</v>
      </c>
      <c r="H1469" s="1" t="s">
        <v>298</v>
      </c>
      <c r="I1469" s="1">
        <v>3.8</v>
      </c>
      <c r="J1469" s="1">
        <v>2023</v>
      </c>
      <c r="K1469" s="1">
        <v>2935639</v>
      </c>
      <c r="L1469" s="1">
        <v>0</v>
      </c>
      <c r="M1469" s="1">
        <f t="array" ref="M1469">SUMPRODUCT(MAX(ISNUMBER(SEARCH('Class Rules'!$B$6:$B$85,$E1469))*ISNUMBER(SEARCH('Class Rules'!$C$6:$C$85,$F1469))*'Class Rules'!$A$6:$A$85))</f>
        <v>0</v>
      </c>
      <c r="N1469" s="1" t="str">
        <f t="array" ref="N1469">IF($M1469=0,'Class Rules'!$D$3,INDEX('Class Rules'!$D$6:$D$85,MATCH($M1469,'Class Rules'!$A$6:$A$85,0)))</f>
        <v>Passenger LDV</v>
      </c>
      <c r="O1469" s="1" t="str">
        <f t="array" ref="O1469">IF(SUMPRODUCT(MAX(ISNUMBER(SEARCH(Fuel_Rules!$A$6:$A$30,$E1469))*ISNUMBER(SEARCH(Fuel_Rules!$B$6:$B$30,$F1469))*(Fuel_Rules!$A$6:$A$30&lt;&gt;"")))&gt;0,"Plug-in hybrid",IF($G1469="Diesel","Diesel","Gasoline"))</f>
        <v>Gasoline</v>
      </c>
    </row>
    <row r="1470" spans="1:15" ht="15" customHeight="1" x14ac:dyDescent="0.25">
      <c r="A1470" s="1">
        <v>2022</v>
      </c>
      <c r="B1470" s="1" t="s">
        <v>3126</v>
      </c>
      <c r="C1470" s="1" t="s">
        <v>1899</v>
      </c>
      <c r="D1470" s="1" t="s">
        <v>3703</v>
      </c>
      <c r="E1470" s="1" t="s">
        <v>1901</v>
      </c>
      <c r="F1470" s="1" t="s">
        <v>1902</v>
      </c>
      <c r="G1470" s="1" t="s">
        <v>103</v>
      </c>
      <c r="H1470" s="1" t="s">
        <v>437</v>
      </c>
      <c r="I1470" s="1">
        <v>1.6</v>
      </c>
      <c r="J1470" s="1">
        <v>2023</v>
      </c>
      <c r="K1470" s="1">
        <v>248569</v>
      </c>
      <c r="L1470" s="1">
        <v>0</v>
      </c>
      <c r="M1470" s="1">
        <f t="array" ref="M1470">SUMPRODUCT(MAX(ISNUMBER(SEARCH('Class Rules'!$B$6:$B$85,$E1470))*ISNUMBER(SEARCH('Class Rules'!$C$6:$C$85,$F1470))*'Class Rules'!$A$6:$A$85))</f>
        <v>0</v>
      </c>
      <c r="N1470" s="1" t="str">
        <f t="array" ref="N1470">IF($M1470=0,'Class Rules'!$D$3,INDEX('Class Rules'!$D$6:$D$85,MATCH($M1470,'Class Rules'!$A$6:$A$85,0)))</f>
        <v>Passenger LDV</v>
      </c>
      <c r="O1470" s="1" t="str">
        <f t="array" ref="O1470">IF(SUMPRODUCT(MAX(ISNUMBER(SEARCH(Fuel_Rules!$A$6:$A$30,$E1470))*ISNUMBER(SEARCH(Fuel_Rules!$B$6:$B$30,$F1470))*(Fuel_Rules!$A$6:$A$30&lt;&gt;"")))&gt;0,"Plug-in hybrid",IF($G1470="Diesel","Diesel","Gasoline"))</f>
        <v>Gasoline</v>
      </c>
    </row>
    <row r="1471" spans="1:15" ht="15" customHeight="1" x14ac:dyDescent="0.25">
      <c r="A1471" s="1">
        <v>2022</v>
      </c>
      <c r="B1471" s="1" t="s">
        <v>3126</v>
      </c>
      <c r="C1471" s="1" t="s">
        <v>1903</v>
      </c>
      <c r="D1471" s="1" t="s">
        <v>3704</v>
      </c>
      <c r="E1471" s="1" t="s">
        <v>1901</v>
      </c>
      <c r="F1471" s="1" t="s">
        <v>1905</v>
      </c>
      <c r="G1471" s="1" t="s">
        <v>103</v>
      </c>
      <c r="H1471" s="1" t="s">
        <v>437</v>
      </c>
      <c r="I1471" s="1">
        <v>1.6</v>
      </c>
      <c r="J1471" s="1">
        <v>2023</v>
      </c>
      <c r="K1471" s="1">
        <v>235610</v>
      </c>
      <c r="L1471" s="1">
        <v>0</v>
      </c>
      <c r="M1471" s="1">
        <f t="array" ref="M1471">SUMPRODUCT(MAX(ISNUMBER(SEARCH('Class Rules'!$B$6:$B$85,$E1471))*ISNUMBER(SEARCH('Class Rules'!$C$6:$C$85,$F1471))*'Class Rules'!$A$6:$A$85))</f>
        <v>0</v>
      </c>
      <c r="N1471" s="1" t="str">
        <f t="array" ref="N1471">IF($M1471=0,'Class Rules'!$D$3,INDEX('Class Rules'!$D$6:$D$85,MATCH($M1471,'Class Rules'!$A$6:$A$85,0)))</f>
        <v>Passenger LDV</v>
      </c>
      <c r="O1471" s="1" t="str">
        <f t="array" ref="O1471">IF(SUMPRODUCT(MAX(ISNUMBER(SEARCH(Fuel_Rules!$A$6:$A$30,$E1471))*ISNUMBER(SEARCH(Fuel_Rules!$B$6:$B$30,$F1471))*(Fuel_Rules!$A$6:$A$30&lt;&gt;"")))&gt;0,"Plug-in hybrid",IF($G1471="Diesel","Diesel","Gasoline"))</f>
        <v>Gasoline</v>
      </c>
    </row>
    <row r="1472" spans="1:15" ht="15" customHeight="1" x14ac:dyDescent="0.25">
      <c r="A1472" s="1">
        <v>2022</v>
      </c>
      <c r="B1472" s="1" t="s">
        <v>3126</v>
      </c>
      <c r="C1472" s="1" t="s">
        <v>1909</v>
      </c>
      <c r="D1472" s="1" t="s">
        <v>3705</v>
      </c>
      <c r="E1472" s="1" t="s">
        <v>1901</v>
      </c>
      <c r="F1472" s="1" t="s">
        <v>1911</v>
      </c>
      <c r="G1472" s="1" t="s">
        <v>103</v>
      </c>
      <c r="H1472" s="1" t="s">
        <v>437</v>
      </c>
      <c r="I1472" s="1">
        <v>3</v>
      </c>
      <c r="J1472" s="1">
        <v>2023</v>
      </c>
      <c r="K1472" s="1">
        <v>631838</v>
      </c>
      <c r="L1472" s="1">
        <v>0</v>
      </c>
      <c r="M1472" s="1">
        <f t="array" ref="M1472">SUMPRODUCT(MAX(ISNUMBER(SEARCH('Class Rules'!$B$6:$B$85,$E1472))*ISNUMBER(SEARCH('Class Rules'!$C$6:$C$85,$F1472))*'Class Rules'!$A$6:$A$85))</f>
        <v>0</v>
      </c>
      <c r="N1472" s="1" t="str">
        <f t="array" ref="N1472">IF($M1472=0,'Class Rules'!$D$3,INDEX('Class Rules'!$D$6:$D$85,MATCH($M1472,'Class Rules'!$A$6:$A$85,0)))</f>
        <v>Passenger LDV</v>
      </c>
      <c r="O1472" s="1" t="str">
        <f t="array" ref="O1472">IF(SUMPRODUCT(MAX(ISNUMBER(SEARCH(Fuel_Rules!$A$6:$A$30,$E1472))*ISNUMBER(SEARCH(Fuel_Rules!$B$6:$B$30,$F1472))*(Fuel_Rules!$A$6:$A$30&lt;&gt;"")))&gt;0,"Plug-in hybrid",IF($G1472="Diesel","Diesel","Gasoline"))</f>
        <v>Gasoline</v>
      </c>
    </row>
    <row r="1473" spans="1:15" ht="15" customHeight="1" x14ac:dyDescent="0.25">
      <c r="A1473" s="1">
        <v>2022</v>
      </c>
      <c r="B1473" s="1" t="s">
        <v>3126</v>
      </c>
      <c r="C1473" s="1" t="s">
        <v>1912</v>
      </c>
      <c r="D1473" s="1" t="s">
        <v>3706</v>
      </c>
      <c r="E1473" s="1" t="s">
        <v>1901</v>
      </c>
      <c r="F1473" s="1" t="s">
        <v>1914</v>
      </c>
      <c r="G1473" s="1" t="s">
        <v>103</v>
      </c>
      <c r="H1473" s="1" t="s">
        <v>437</v>
      </c>
      <c r="I1473" s="1">
        <v>2</v>
      </c>
      <c r="J1473" s="1">
        <v>2023</v>
      </c>
      <c r="K1473" s="1">
        <v>501422</v>
      </c>
      <c r="L1473" s="1">
        <v>0</v>
      </c>
      <c r="M1473" s="1">
        <f t="array" ref="M1473">SUMPRODUCT(MAX(ISNUMBER(SEARCH('Class Rules'!$B$6:$B$85,$E1473))*ISNUMBER(SEARCH('Class Rules'!$C$6:$C$85,$F1473))*'Class Rules'!$A$6:$A$85))</f>
        <v>0</v>
      </c>
      <c r="N1473" s="1" t="str">
        <f t="array" ref="N1473">IF($M1473=0,'Class Rules'!$D$3,INDEX('Class Rules'!$D$6:$D$85,MATCH($M1473,'Class Rules'!$A$6:$A$85,0)))</f>
        <v>Passenger LDV</v>
      </c>
      <c r="O1473" s="1" t="str">
        <f t="array" ref="O1473">IF(SUMPRODUCT(MAX(ISNUMBER(SEARCH(Fuel_Rules!$A$6:$A$30,$E1473))*ISNUMBER(SEARCH(Fuel_Rules!$B$6:$B$30,$F1473))*(Fuel_Rules!$A$6:$A$30&lt;&gt;"")))&gt;0,"Plug-in hybrid",IF($G1473="Diesel","Diesel","Gasoline"))</f>
        <v>Gasoline</v>
      </c>
    </row>
    <row r="1474" spans="1:15" ht="15" customHeight="1" x14ac:dyDescent="0.25">
      <c r="A1474" s="1">
        <v>2022</v>
      </c>
      <c r="B1474" s="1" t="s">
        <v>3126</v>
      </c>
      <c r="C1474" s="1" t="s">
        <v>1918</v>
      </c>
      <c r="D1474" s="1" t="s">
        <v>3707</v>
      </c>
      <c r="E1474" s="1" t="s">
        <v>1901</v>
      </c>
      <c r="F1474" s="1" t="s">
        <v>1920</v>
      </c>
      <c r="G1474" s="1" t="s">
        <v>103</v>
      </c>
      <c r="H1474" s="1" t="s">
        <v>298</v>
      </c>
      <c r="I1474" s="1">
        <v>4</v>
      </c>
      <c r="J1474" s="1">
        <v>2023</v>
      </c>
      <c r="K1474" s="1">
        <v>1426897</v>
      </c>
      <c r="L1474" s="1">
        <v>0</v>
      </c>
      <c r="M1474" s="1">
        <f t="array" ref="M1474">SUMPRODUCT(MAX(ISNUMBER(SEARCH('Class Rules'!$B$6:$B$85,$E1474))*ISNUMBER(SEARCH('Class Rules'!$C$6:$C$85,$F1474))*'Class Rules'!$A$6:$A$85))</f>
        <v>0</v>
      </c>
      <c r="N1474" s="1" t="str">
        <f t="array" ref="N1474">IF($M1474=0,'Class Rules'!$D$3,INDEX('Class Rules'!$D$6:$D$85,MATCH($M1474,'Class Rules'!$A$6:$A$85,0)))</f>
        <v>Passenger LDV</v>
      </c>
      <c r="O1474" s="1" t="str">
        <f t="array" ref="O1474">IF(SUMPRODUCT(MAX(ISNUMBER(SEARCH(Fuel_Rules!$A$6:$A$30,$E1474))*ISNUMBER(SEARCH(Fuel_Rules!$B$6:$B$30,$F1474))*(Fuel_Rules!$A$6:$A$30&lt;&gt;"")))&gt;0,"Plug-in hybrid",IF($G1474="Diesel","Diesel","Gasoline"))</f>
        <v>Gasoline</v>
      </c>
    </row>
    <row r="1475" spans="1:15" ht="15" customHeight="1" x14ac:dyDescent="0.25">
      <c r="A1475" s="1">
        <v>2022</v>
      </c>
      <c r="B1475" s="1" t="s">
        <v>3126</v>
      </c>
      <c r="C1475" s="1" t="s">
        <v>1921</v>
      </c>
      <c r="D1475" s="1" t="s">
        <v>3708</v>
      </c>
      <c r="E1475" s="1" t="s">
        <v>1901</v>
      </c>
      <c r="F1475" s="1" t="s">
        <v>1923</v>
      </c>
      <c r="G1475" s="1" t="s">
        <v>103</v>
      </c>
      <c r="H1475" s="1" t="s">
        <v>437</v>
      </c>
      <c r="I1475" s="1">
        <v>3</v>
      </c>
      <c r="J1475" s="1">
        <v>2023</v>
      </c>
      <c r="K1475" s="1">
        <v>665895</v>
      </c>
      <c r="L1475" s="1">
        <v>0</v>
      </c>
      <c r="M1475" s="1">
        <f t="array" ref="M1475">SUMPRODUCT(MAX(ISNUMBER(SEARCH('Class Rules'!$B$6:$B$85,$E1475))*ISNUMBER(SEARCH('Class Rules'!$C$6:$C$85,$F1475))*'Class Rules'!$A$6:$A$85))</f>
        <v>0</v>
      </c>
      <c r="N1475" s="1" t="str">
        <f t="array" ref="N1475">IF($M1475=0,'Class Rules'!$D$3,INDEX('Class Rules'!$D$6:$D$85,MATCH($M1475,'Class Rules'!$A$6:$A$85,0)))</f>
        <v>Passenger LDV</v>
      </c>
      <c r="O1475" s="1" t="str">
        <f t="array" ref="O1475">IF(SUMPRODUCT(MAX(ISNUMBER(SEARCH(Fuel_Rules!$A$6:$A$30,$E1475))*ISNUMBER(SEARCH(Fuel_Rules!$B$6:$B$30,$F1475))*(Fuel_Rules!$A$6:$A$30&lt;&gt;"")))&gt;0,"Plug-in hybrid",IF($G1475="Diesel","Diesel","Gasoline"))</f>
        <v>Gasoline</v>
      </c>
    </row>
    <row r="1476" spans="1:15" ht="15" customHeight="1" x14ac:dyDescent="0.25">
      <c r="A1476" s="1">
        <v>2022</v>
      </c>
      <c r="B1476" s="1" t="s">
        <v>3126</v>
      </c>
      <c r="C1476" s="1" t="s">
        <v>1924</v>
      </c>
      <c r="D1476" s="1" t="s">
        <v>3709</v>
      </c>
      <c r="E1476" s="1" t="s">
        <v>1901</v>
      </c>
      <c r="F1476" s="1" t="s">
        <v>1926</v>
      </c>
      <c r="G1476" s="1" t="s">
        <v>103</v>
      </c>
      <c r="H1476" s="1" t="s">
        <v>298</v>
      </c>
      <c r="I1476" s="1">
        <v>4</v>
      </c>
      <c r="J1476" s="1">
        <v>2023</v>
      </c>
      <c r="K1476" s="1">
        <v>2218150</v>
      </c>
      <c r="L1476" s="1">
        <v>0</v>
      </c>
      <c r="M1476" s="1">
        <f t="array" ref="M1476">SUMPRODUCT(MAX(ISNUMBER(SEARCH('Class Rules'!$B$6:$B$85,$E1476))*ISNUMBER(SEARCH('Class Rules'!$C$6:$C$85,$F1476))*'Class Rules'!$A$6:$A$85))</f>
        <v>0</v>
      </c>
      <c r="N1476" s="1" t="str">
        <f t="array" ref="N1476">IF($M1476=0,'Class Rules'!$D$3,INDEX('Class Rules'!$D$6:$D$85,MATCH($M1476,'Class Rules'!$A$6:$A$85,0)))</f>
        <v>Passenger LDV</v>
      </c>
      <c r="O1476" s="1" t="str">
        <f t="array" ref="O1476">IF(SUMPRODUCT(MAX(ISNUMBER(SEARCH(Fuel_Rules!$A$6:$A$30,$E1476))*ISNUMBER(SEARCH(Fuel_Rules!$B$6:$B$30,$F1476))*(Fuel_Rules!$A$6:$A$30&lt;&gt;"")))&gt;0,"Plug-in hybrid",IF($G1476="Diesel","Diesel","Gasoline"))</f>
        <v>Gasoline</v>
      </c>
    </row>
    <row r="1477" spans="1:15" ht="15" customHeight="1" x14ac:dyDescent="0.25">
      <c r="A1477" s="1">
        <v>2022</v>
      </c>
      <c r="B1477" s="1" t="s">
        <v>3126</v>
      </c>
      <c r="C1477" s="1" t="s">
        <v>1927</v>
      </c>
      <c r="D1477" s="1" t="s">
        <v>3710</v>
      </c>
      <c r="E1477" s="1" t="s">
        <v>1901</v>
      </c>
      <c r="F1477" s="1" t="s">
        <v>1929</v>
      </c>
      <c r="G1477" s="1" t="s">
        <v>103</v>
      </c>
      <c r="H1477" s="1" t="s">
        <v>298</v>
      </c>
      <c r="I1477" s="1">
        <v>4</v>
      </c>
      <c r="J1477" s="1">
        <v>2023</v>
      </c>
      <c r="K1477" s="1">
        <v>1865396</v>
      </c>
      <c r="L1477" s="1">
        <v>0</v>
      </c>
      <c r="M1477" s="1">
        <f t="array" ref="M1477">SUMPRODUCT(MAX(ISNUMBER(SEARCH('Class Rules'!$B$6:$B$85,$E1477))*ISNUMBER(SEARCH('Class Rules'!$C$6:$C$85,$F1477))*'Class Rules'!$A$6:$A$85))</f>
        <v>0</v>
      </c>
      <c r="N1477" s="1" t="str">
        <f t="array" ref="N1477">IF($M1477=0,'Class Rules'!$D$3,INDEX('Class Rules'!$D$6:$D$85,MATCH($M1477,'Class Rules'!$A$6:$A$85,0)))</f>
        <v>Passenger LDV</v>
      </c>
      <c r="O1477" s="1" t="str">
        <f t="array" ref="O1477">IF(SUMPRODUCT(MAX(ISNUMBER(SEARCH(Fuel_Rules!$A$6:$A$30,$E1477))*ISNUMBER(SEARCH(Fuel_Rules!$B$6:$B$30,$F1477))*(Fuel_Rules!$A$6:$A$30&lt;&gt;"")))&gt;0,"Plug-in hybrid",IF($G1477="Diesel","Diesel","Gasoline"))</f>
        <v>Gasoline</v>
      </c>
    </row>
    <row r="1478" spans="1:15" ht="15" customHeight="1" x14ac:dyDescent="0.25">
      <c r="A1478" s="1">
        <v>2022</v>
      </c>
      <c r="B1478" s="1" t="s">
        <v>3126</v>
      </c>
      <c r="C1478" s="1" t="s">
        <v>1930</v>
      </c>
      <c r="D1478" s="1" t="s">
        <v>3711</v>
      </c>
      <c r="E1478" s="1" t="s">
        <v>1901</v>
      </c>
      <c r="F1478" s="1" t="s">
        <v>1932</v>
      </c>
      <c r="G1478" s="1" t="s">
        <v>103</v>
      </c>
      <c r="H1478" s="1" t="s">
        <v>298</v>
      </c>
      <c r="I1478" s="1">
        <v>4</v>
      </c>
      <c r="J1478" s="1">
        <v>2023</v>
      </c>
      <c r="K1478" s="1">
        <v>905895</v>
      </c>
      <c r="L1478" s="1">
        <v>0</v>
      </c>
      <c r="M1478" s="1">
        <f t="array" ref="M1478">SUMPRODUCT(MAX(ISNUMBER(SEARCH('Class Rules'!$B$6:$B$85,$E1478))*ISNUMBER(SEARCH('Class Rules'!$C$6:$C$85,$F1478))*'Class Rules'!$A$6:$A$85))</f>
        <v>0</v>
      </c>
      <c r="N1478" s="1" t="str">
        <f t="array" ref="N1478">IF($M1478=0,'Class Rules'!$D$3,INDEX('Class Rules'!$D$6:$D$85,MATCH($M1478,'Class Rules'!$A$6:$A$85,0)))</f>
        <v>Passenger LDV</v>
      </c>
      <c r="O1478" s="1" t="str">
        <f t="array" ref="O1478">IF(SUMPRODUCT(MAX(ISNUMBER(SEARCH(Fuel_Rules!$A$6:$A$30,$E1478))*ISNUMBER(SEARCH(Fuel_Rules!$B$6:$B$30,$F1478))*(Fuel_Rules!$A$6:$A$30&lt;&gt;"")))&gt;0,"Plug-in hybrid",IF($G1478="Diesel","Diesel","Gasoline"))</f>
        <v>Gasoline</v>
      </c>
    </row>
    <row r="1479" spans="1:15" ht="15" customHeight="1" x14ac:dyDescent="0.25">
      <c r="A1479" s="1">
        <v>2022</v>
      </c>
      <c r="B1479" s="1" t="s">
        <v>3126</v>
      </c>
      <c r="C1479" s="1" t="s">
        <v>1933</v>
      </c>
      <c r="D1479" s="1" t="s">
        <v>3712</v>
      </c>
      <c r="E1479" s="1" t="s">
        <v>1901</v>
      </c>
      <c r="F1479" s="1" t="s">
        <v>1935</v>
      </c>
      <c r="G1479" s="1" t="s">
        <v>103</v>
      </c>
      <c r="H1479" s="1" t="s">
        <v>437</v>
      </c>
      <c r="I1479" s="1">
        <v>4</v>
      </c>
      <c r="J1479" s="1">
        <v>2023</v>
      </c>
      <c r="K1479" s="1">
        <v>1821255</v>
      </c>
      <c r="L1479" s="1">
        <v>0</v>
      </c>
      <c r="M1479" s="1">
        <f t="array" ref="M1479">SUMPRODUCT(MAX(ISNUMBER(SEARCH('Class Rules'!$B$6:$B$85,$E1479))*ISNUMBER(SEARCH('Class Rules'!$C$6:$C$85,$F1479))*'Class Rules'!$A$6:$A$85))</f>
        <v>0</v>
      </c>
      <c r="N1479" s="1" t="str">
        <f t="array" ref="N1479">IF($M1479=0,'Class Rules'!$D$3,INDEX('Class Rules'!$D$6:$D$85,MATCH($M1479,'Class Rules'!$A$6:$A$85,0)))</f>
        <v>Passenger LDV</v>
      </c>
      <c r="O1479" s="1" t="str">
        <f t="array" ref="O1479">IF(SUMPRODUCT(MAX(ISNUMBER(SEARCH(Fuel_Rules!$A$6:$A$30,$E1479))*ISNUMBER(SEARCH(Fuel_Rules!$B$6:$B$30,$F1479))*(Fuel_Rules!$A$6:$A$30&lt;&gt;"")))&gt;0,"Plug-in hybrid",IF($G1479="Diesel","Diesel","Gasoline"))</f>
        <v>Gasoline</v>
      </c>
    </row>
    <row r="1480" spans="1:15" ht="15" customHeight="1" x14ac:dyDescent="0.25">
      <c r="A1480" s="1">
        <v>2022</v>
      </c>
      <c r="B1480" s="1" t="s">
        <v>3126</v>
      </c>
      <c r="C1480" s="1" t="s">
        <v>1936</v>
      </c>
      <c r="D1480" s="1" t="s">
        <v>3713</v>
      </c>
      <c r="E1480" s="1" t="s">
        <v>1901</v>
      </c>
      <c r="F1480" s="1" t="s">
        <v>1938</v>
      </c>
      <c r="G1480" s="1" t="s">
        <v>103</v>
      </c>
      <c r="H1480" s="1" t="s">
        <v>437</v>
      </c>
      <c r="I1480" s="1">
        <v>1.5</v>
      </c>
      <c r="J1480" s="1">
        <v>2023</v>
      </c>
      <c r="K1480" s="1">
        <v>282692</v>
      </c>
      <c r="L1480" s="1">
        <v>0</v>
      </c>
      <c r="M1480" s="1">
        <f t="array" ref="M1480">SUMPRODUCT(MAX(ISNUMBER(SEARCH('Class Rules'!$B$6:$B$85,$E1480))*ISNUMBER(SEARCH('Class Rules'!$C$6:$C$85,$F1480))*'Class Rules'!$A$6:$A$85))</f>
        <v>0</v>
      </c>
      <c r="N1480" s="1" t="str">
        <f t="array" ref="N1480">IF($M1480=0,'Class Rules'!$D$3,INDEX('Class Rules'!$D$6:$D$85,MATCH($M1480,'Class Rules'!$A$6:$A$85,0)))</f>
        <v>Passenger LDV</v>
      </c>
      <c r="O1480" s="1" t="str">
        <f t="array" ref="O1480">IF(SUMPRODUCT(MAX(ISNUMBER(SEARCH(Fuel_Rules!$A$6:$A$30,$E1480))*ISNUMBER(SEARCH(Fuel_Rules!$B$6:$B$30,$F1480))*(Fuel_Rules!$A$6:$A$30&lt;&gt;"")))&gt;0,"Plug-in hybrid",IF($G1480="Diesel","Diesel","Gasoline"))</f>
        <v>Gasoline</v>
      </c>
    </row>
    <row r="1481" spans="1:15" ht="15" customHeight="1" x14ac:dyDescent="0.25">
      <c r="A1481" s="1">
        <v>2022</v>
      </c>
      <c r="B1481" s="1" t="s">
        <v>3126</v>
      </c>
      <c r="C1481" s="1" t="s">
        <v>1939</v>
      </c>
      <c r="D1481" s="1" t="s">
        <v>3714</v>
      </c>
      <c r="E1481" s="1" t="s">
        <v>1901</v>
      </c>
      <c r="F1481" s="1" t="s">
        <v>1941</v>
      </c>
      <c r="G1481" s="1" t="s">
        <v>103</v>
      </c>
      <c r="H1481" s="1" t="s">
        <v>298</v>
      </c>
      <c r="I1481" s="1">
        <v>2</v>
      </c>
      <c r="J1481" s="1">
        <v>2023</v>
      </c>
      <c r="K1481" s="1">
        <v>258714</v>
      </c>
      <c r="L1481" s="1">
        <v>0</v>
      </c>
      <c r="M1481" s="1">
        <f t="array" ref="M1481">SUMPRODUCT(MAX(ISNUMBER(SEARCH('Class Rules'!$B$6:$B$85,$E1481))*ISNUMBER(SEARCH('Class Rules'!$C$6:$C$85,$F1481))*'Class Rules'!$A$6:$A$85))</f>
        <v>0</v>
      </c>
      <c r="N1481" s="1" t="str">
        <f t="array" ref="N1481">IF($M1481=0,'Class Rules'!$D$3,INDEX('Class Rules'!$D$6:$D$85,MATCH($M1481,'Class Rules'!$A$6:$A$85,0)))</f>
        <v>Passenger LDV</v>
      </c>
      <c r="O1481" s="1" t="str">
        <f t="array" ref="O1481">IF(SUMPRODUCT(MAX(ISNUMBER(SEARCH(Fuel_Rules!$A$6:$A$30,$E1481))*ISNUMBER(SEARCH(Fuel_Rules!$B$6:$B$30,$F1481))*(Fuel_Rules!$A$6:$A$30&lt;&gt;"")))&gt;0,"Plug-in hybrid",IF($G1481="Diesel","Diesel","Gasoline"))</f>
        <v>Gasoline</v>
      </c>
    </row>
    <row r="1482" spans="1:15" ht="15" customHeight="1" x14ac:dyDescent="0.25">
      <c r="A1482" s="1">
        <v>2022</v>
      </c>
      <c r="B1482" s="1" t="s">
        <v>3126</v>
      </c>
      <c r="C1482" s="1" t="s">
        <v>1942</v>
      </c>
      <c r="D1482" s="1" t="s">
        <v>3715</v>
      </c>
      <c r="E1482" s="1" t="s">
        <v>1901</v>
      </c>
      <c r="F1482" s="1" t="s">
        <v>1944</v>
      </c>
      <c r="G1482" s="1" t="s">
        <v>103</v>
      </c>
      <c r="H1482" s="1" t="s">
        <v>298</v>
      </c>
      <c r="I1482" s="1">
        <v>4</v>
      </c>
      <c r="J1482" s="1">
        <v>2023</v>
      </c>
      <c r="K1482" s="1">
        <v>835617</v>
      </c>
      <c r="L1482" s="1">
        <v>0</v>
      </c>
      <c r="M1482" s="1">
        <f t="array" ref="M1482">SUMPRODUCT(MAX(ISNUMBER(SEARCH('Class Rules'!$B$6:$B$85,$E1482))*ISNUMBER(SEARCH('Class Rules'!$C$6:$C$85,$F1482))*'Class Rules'!$A$6:$A$85))</f>
        <v>0</v>
      </c>
      <c r="N1482" s="1" t="str">
        <f t="array" ref="N1482">IF($M1482=0,'Class Rules'!$D$3,INDEX('Class Rules'!$D$6:$D$85,MATCH($M1482,'Class Rules'!$A$6:$A$85,0)))</f>
        <v>Passenger LDV</v>
      </c>
      <c r="O1482" s="1" t="str">
        <f t="array" ref="O1482">IF(SUMPRODUCT(MAX(ISNUMBER(SEARCH(Fuel_Rules!$A$6:$A$30,$E1482))*ISNUMBER(SEARCH(Fuel_Rules!$B$6:$B$30,$F1482))*(Fuel_Rules!$A$6:$A$30&lt;&gt;"")))&gt;0,"Plug-in hybrid",IF($G1482="Diesel","Diesel","Gasoline"))</f>
        <v>Gasoline</v>
      </c>
    </row>
    <row r="1483" spans="1:15" ht="15" customHeight="1" x14ac:dyDescent="0.25">
      <c r="A1483" s="1">
        <v>2022</v>
      </c>
      <c r="B1483" s="1" t="s">
        <v>3126</v>
      </c>
      <c r="C1483" s="1" t="s">
        <v>1945</v>
      </c>
      <c r="D1483" s="1" t="s">
        <v>3716</v>
      </c>
      <c r="E1483" s="1" t="s">
        <v>1901</v>
      </c>
      <c r="F1483" s="1" t="s">
        <v>1947</v>
      </c>
      <c r="G1483" s="1" t="s">
        <v>103</v>
      </c>
      <c r="H1483" s="1" t="s">
        <v>298</v>
      </c>
      <c r="I1483" s="1">
        <v>4</v>
      </c>
      <c r="J1483" s="1">
        <v>2023</v>
      </c>
      <c r="K1483" s="1">
        <v>1806720</v>
      </c>
      <c r="L1483" s="1">
        <v>0</v>
      </c>
      <c r="M1483" s="1">
        <f t="array" ref="M1483">SUMPRODUCT(MAX(ISNUMBER(SEARCH('Class Rules'!$B$6:$B$85,$E1483))*ISNUMBER(SEARCH('Class Rules'!$C$6:$C$85,$F1483))*'Class Rules'!$A$6:$A$85))</f>
        <v>0</v>
      </c>
      <c r="N1483" s="1" t="str">
        <f t="array" ref="N1483">IF($M1483=0,'Class Rules'!$D$3,INDEX('Class Rules'!$D$6:$D$85,MATCH($M1483,'Class Rules'!$A$6:$A$85,0)))</f>
        <v>Passenger LDV</v>
      </c>
      <c r="O1483" s="1" t="str">
        <f t="array" ref="O1483">IF(SUMPRODUCT(MAX(ISNUMBER(SEARCH(Fuel_Rules!$A$6:$A$30,$E1483))*ISNUMBER(SEARCH(Fuel_Rules!$B$6:$B$30,$F1483))*(Fuel_Rules!$A$6:$A$30&lt;&gt;"")))&gt;0,"Plug-in hybrid",IF($G1483="Diesel","Diesel","Gasoline"))</f>
        <v>Gasoline</v>
      </c>
    </row>
    <row r="1484" spans="1:15" ht="15" customHeight="1" x14ac:dyDescent="0.25">
      <c r="A1484" s="1">
        <v>2022</v>
      </c>
      <c r="B1484" s="1" t="s">
        <v>3126</v>
      </c>
      <c r="C1484" s="1" t="s">
        <v>1948</v>
      </c>
      <c r="D1484" s="1" t="s">
        <v>3717</v>
      </c>
      <c r="E1484" s="1" t="s">
        <v>1901</v>
      </c>
      <c r="F1484" s="1" t="s">
        <v>1950</v>
      </c>
      <c r="G1484" s="1" t="s">
        <v>103</v>
      </c>
      <c r="H1484" s="1" t="s">
        <v>437</v>
      </c>
      <c r="I1484" s="1">
        <v>1.3</v>
      </c>
      <c r="J1484" s="1">
        <v>2023</v>
      </c>
      <c r="K1484" s="1">
        <v>213980</v>
      </c>
      <c r="L1484" s="1">
        <v>0</v>
      </c>
      <c r="M1484" s="1">
        <f t="array" ref="M1484">SUMPRODUCT(MAX(ISNUMBER(SEARCH('Class Rules'!$B$6:$B$85,$E1484))*ISNUMBER(SEARCH('Class Rules'!$C$6:$C$85,$F1484))*'Class Rules'!$A$6:$A$85))</f>
        <v>0</v>
      </c>
      <c r="N1484" s="1" t="str">
        <f t="array" ref="N1484">IF($M1484=0,'Class Rules'!$D$3,INDEX('Class Rules'!$D$6:$D$85,MATCH($M1484,'Class Rules'!$A$6:$A$85,0)))</f>
        <v>Passenger LDV</v>
      </c>
      <c r="O1484" s="1" t="str">
        <f t="array" ref="O1484">IF(SUMPRODUCT(MAX(ISNUMBER(SEARCH(Fuel_Rules!$A$6:$A$30,$E1484))*ISNUMBER(SEARCH(Fuel_Rules!$B$6:$B$30,$F1484))*(Fuel_Rules!$A$6:$A$30&lt;&gt;"")))&gt;0,"Plug-in hybrid",IF($G1484="Diesel","Diesel","Gasoline"))</f>
        <v>Gasoline</v>
      </c>
    </row>
    <row r="1485" spans="1:15" ht="15" customHeight="1" x14ac:dyDescent="0.25">
      <c r="A1485" s="1">
        <v>2022</v>
      </c>
      <c r="B1485" s="1" t="s">
        <v>3126</v>
      </c>
      <c r="C1485" s="1" t="s">
        <v>1951</v>
      </c>
      <c r="D1485" s="1" t="s">
        <v>3718</v>
      </c>
      <c r="E1485" s="1" t="s">
        <v>1901</v>
      </c>
      <c r="F1485" s="1" t="s">
        <v>1953</v>
      </c>
      <c r="G1485" s="1" t="s">
        <v>103</v>
      </c>
      <c r="H1485" s="1" t="s">
        <v>437</v>
      </c>
      <c r="I1485" s="1">
        <v>1.3</v>
      </c>
      <c r="J1485" s="1">
        <v>2023</v>
      </c>
      <c r="K1485" s="1">
        <v>291745</v>
      </c>
      <c r="L1485" s="1">
        <v>0</v>
      </c>
      <c r="M1485" s="1">
        <f t="array" ref="M1485">SUMPRODUCT(MAX(ISNUMBER(SEARCH('Class Rules'!$B$6:$B$85,$E1485))*ISNUMBER(SEARCH('Class Rules'!$C$6:$C$85,$F1485))*'Class Rules'!$A$6:$A$85))</f>
        <v>0</v>
      </c>
      <c r="N1485" s="1" t="str">
        <f t="array" ref="N1485">IF($M1485=0,'Class Rules'!$D$3,INDEX('Class Rules'!$D$6:$D$85,MATCH($M1485,'Class Rules'!$A$6:$A$85,0)))</f>
        <v>Passenger LDV</v>
      </c>
      <c r="O1485" s="1" t="str">
        <f t="array" ref="O1485">IF(SUMPRODUCT(MAX(ISNUMBER(SEARCH(Fuel_Rules!$A$6:$A$30,$E1485))*ISNUMBER(SEARCH(Fuel_Rules!$B$6:$B$30,$F1485))*(Fuel_Rules!$A$6:$A$30&lt;&gt;"")))&gt;0,"Plug-in hybrid",IF($G1485="Diesel","Diesel","Gasoline"))</f>
        <v>Gasoline</v>
      </c>
    </row>
    <row r="1486" spans="1:15" ht="15" customHeight="1" x14ac:dyDescent="0.25">
      <c r="A1486" s="1">
        <v>2022</v>
      </c>
      <c r="B1486" s="1" t="s">
        <v>3126</v>
      </c>
      <c r="C1486" s="1" t="s">
        <v>1954</v>
      </c>
      <c r="D1486" s="1" t="s">
        <v>3719</v>
      </c>
      <c r="E1486" s="1" t="s">
        <v>1901</v>
      </c>
      <c r="F1486" s="1" t="s">
        <v>1956</v>
      </c>
      <c r="G1486" s="1" t="s">
        <v>103</v>
      </c>
      <c r="H1486" s="1" t="s">
        <v>437</v>
      </c>
      <c r="I1486" s="1">
        <v>2</v>
      </c>
      <c r="J1486" s="1">
        <v>2023</v>
      </c>
      <c r="K1486" s="1">
        <v>571215</v>
      </c>
      <c r="L1486" s="1">
        <v>0</v>
      </c>
      <c r="M1486" s="1">
        <f t="array" ref="M1486">SUMPRODUCT(MAX(ISNUMBER(SEARCH('Class Rules'!$B$6:$B$85,$E1486))*ISNUMBER(SEARCH('Class Rules'!$C$6:$C$85,$F1486))*'Class Rules'!$A$6:$A$85))</f>
        <v>0</v>
      </c>
      <c r="N1486" s="1" t="str">
        <f t="array" ref="N1486">IF($M1486=0,'Class Rules'!$D$3,INDEX('Class Rules'!$D$6:$D$85,MATCH($M1486,'Class Rules'!$A$6:$A$85,0)))</f>
        <v>Passenger LDV</v>
      </c>
      <c r="O1486" s="1" t="str">
        <f t="array" ref="O1486">IF(SUMPRODUCT(MAX(ISNUMBER(SEARCH(Fuel_Rules!$A$6:$A$30,$E1486))*ISNUMBER(SEARCH(Fuel_Rules!$B$6:$B$30,$F1486))*(Fuel_Rules!$A$6:$A$30&lt;&gt;"")))&gt;0,"Plug-in hybrid",IF($G1486="Diesel","Diesel","Gasoline"))</f>
        <v>Gasoline</v>
      </c>
    </row>
    <row r="1487" spans="1:15" ht="15" customHeight="1" x14ac:dyDescent="0.25">
      <c r="A1487" s="1">
        <v>2022</v>
      </c>
      <c r="B1487" s="1" t="s">
        <v>3126</v>
      </c>
      <c r="C1487" s="1" t="s">
        <v>1957</v>
      </c>
      <c r="D1487" s="1" t="s">
        <v>3720</v>
      </c>
      <c r="E1487" s="1" t="s">
        <v>1901</v>
      </c>
      <c r="F1487" s="1" t="s">
        <v>1959</v>
      </c>
      <c r="G1487" s="1" t="s">
        <v>103</v>
      </c>
      <c r="H1487" s="1" t="s">
        <v>437</v>
      </c>
      <c r="I1487" s="1">
        <v>2</v>
      </c>
      <c r="J1487" s="1">
        <v>2023</v>
      </c>
      <c r="K1487" s="1">
        <v>422313</v>
      </c>
      <c r="L1487" s="1">
        <v>0</v>
      </c>
      <c r="M1487" s="1">
        <f t="array" ref="M1487">SUMPRODUCT(MAX(ISNUMBER(SEARCH('Class Rules'!$B$6:$B$85,$E1487))*ISNUMBER(SEARCH('Class Rules'!$C$6:$C$85,$F1487))*'Class Rules'!$A$6:$A$85))</f>
        <v>0</v>
      </c>
      <c r="N1487" s="1" t="str">
        <f t="array" ref="N1487">IF($M1487=0,'Class Rules'!$D$3,INDEX('Class Rules'!$D$6:$D$85,MATCH($M1487,'Class Rules'!$A$6:$A$85,0)))</f>
        <v>Passenger LDV</v>
      </c>
      <c r="O1487" s="1" t="str">
        <f t="array" ref="O1487">IF(SUMPRODUCT(MAX(ISNUMBER(SEARCH(Fuel_Rules!$A$6:$A$30,$E1487))*ISNUMBER(SEARCH(Fuel_Rules!$B$6:$B$30,$F1487))*(Fuel_Rules!$A$6:$A$30&lt;&gt;"")))&gt;0,"Plug-in hybrid",IF($G1487="Diesel","Diesel","Gasoline"))</f>
        <v>Gasoline</v>
      </c>
    </row>
    <row r="1488" spans="1:15" ht="15" customHeight="1" x14ac:dyDescent="0.25">
      <c r="A1488" s="1">
        <v>2022</v>
      </c>
      <c r="B1488" s="1" t="s">
        <v>3126</v>
      </c>
      <c r="C1488" s="1" t="s">
        <v>1960</v>
      </c>
      <c r="D1488" s="1" t="s">
        <v>3721</v>
      </c>
      <c r="E1488" s="1" t="s">
        <v>1901</v>
      </c>
      <c r="F1488" s="1" t="s">
        <v>1962</v>
      </c>
      <c r="G1488" s="1" t="s">
        <v>103</v>
      </c>
      <c r="H1488" s="1" t="s">
        <v>437</v>
      </c>
      <c r="I1488" s="1">
        <v>2</v>
      </c>
      <c r="J1488" s="1">
        <v>2023</v>
      </c>
      <c r="K1488" s="1">
        <v>327645</v>
      </c>
      <c r="L1488" s="1">
        <v>0</v>
      </c>
      <c r="M1488" s="1">
        <f t="array" ref="M1488">SUMPRODUCT(MAX(ISNUMBER(SEARCH('Class Rules'!$B$6:$B$85,$E1488))*ISNUMBER(SEARCH('Class Rules'!$C$6:$C$85,$F1488))*'Class Rules'!$A$6:$A$85))</f>
        <v>0</v>
      </c>
      <c r="N1488" s="1" t="str">
        <f t="array" ref="N1488">IF($M1488=0,'Class Rules'!$D$3,INDEX('Class Rules'!$D$6:$D$85,MATCH($M1488,'Class Rules'!$A$6:$A$85,0)))</f>
        <v>Passenger LDV</v>
      </c>
      <c r="O1488" s="1" t="str">
        <f t="array" ref="O1488">IF(SUMPRODUCT(MAX(ISNUMBER(SEARCH(Fuel_Rules!$A$6:$A$30,$E1488))*ISNUMBER(SEARCH(Fuel_Rules!$B$6:$B$30,$F1488))*(Fuel_Rules!$A$6:$A$30&lt;&gt;"")))&gt;0,"Plug-in hybrid",IF($G1488="Diesel","Diesel","Gasoline"))</f>
        <v>Gasoline</v>
      </c>
    </row>
    <row r="1489" spans="1:15" ht="15" customHeight="1" x14ac:dyDescent="0.25">
      <c r="A1489" s="1">
        <v>2022</v>
      </c>
      <c r="B1489" s="1" t="s">
        <v>3126</v>
      </c>
      <c r="C1489" s="1" t="s">
        <v>1963</v>
      </c>
      <c r="D1489" s="1" t="s">
        <v>3722</v>
      </c>
      <c r="E1489" s="1" t="s">
        <v>1901</v>
      </c>
      <c r="F1489" s="1" t="s">
        <v>1965</v>
      </c>
      <c r="G1489" s="1" t="s">
        <v>105</v>
      </c>
      <c r="H1489" s="1" t="s">
        <v>298</v>
      </c>
      <c r="I1489" s="1">
        <v>2</v>
      </c>
      <c r="J1489" s="1">
        <v>2023</v>
      </c>
      <c r="K1489" s="1">
        <v>437820</v>
      </c>
      <c r="L1489" s="1">
        <v>0</v>
      </c>
      <c r="M1489" s="1">
        <f t="array" ref="M1489">SUMPRODUCT(MAX(ISNUMBER(SEARCH('Class Rules'!$B$6:$B$85,$E1489))*ISNUMBER(SEARCH('Class Rules'!$C$6:$C$85,$F1489))*'Class Rules'!$A$6:$A$85))</f>
        <v>0</v>
      </c>
      <c r="N1489" s="1" t="str">
        <f t="array" ref="N1489">IF($M1489=0,'Class Rules'!$D$3,INDEX('Class Rules'!$D$6:$D$85,MATCH($M1489,'Class Rules'!$A$6:$A$85,0)))</f>
        <v>Passenger LDV</v>
      </c>
      <c r="O1489" s="1" t="str">
        <f t="array" ref="O1489">IF(SUMPRODUCT(MAX(ISNUMBER(SEARCH(Fuel_Rules!$A$6:$A$30,$E1489))*ISNUMBER(SEARCH(Fuel_Rules!$B$6:$B$30,$F1489))*(Fuel_Rules!$A$6:$A$30&lt;&gt;"")))&gt;0,"Plug-in hybrid",IF($G1489="Diesel","Diesel","Gasoline"))</f>
        <v>Diesel</v>
      </c>
    </row>
    <row r="1490" spans="1:15" ht="15" customHeight="1" x14ac:dyDescent="0.25">
      <c r="A1490" s="1">
        <v>2022</v>
      </c>
      <c r="B1490" s="1" t="s">
        <v>3126</v>
      </c>
      <c r="C1490" s="1" t="s">
        <v>1966</v>
      </c>
      <c r="D1490" s="1" t="s">
        <v>3723</v>
      </c>
      <c r="E1490" s="1" t="s">
        <v>1901</v>
      </c>
      <c r="F1490" s="1" t="s">
        <v>1968</v>
      </c>
      <c r="G1490" s="1" t="s">
        <v>105</v>
      </c>
      <c r="H1490" s="1" t="s">
        <v>298</v>
      </c>
      <c r="I1490" s="1">
        <v>2</v>
      </c>
      <c r="J1490" s="1">
        <v>2023</v>
      </c>
      <c r="K1490" s="1">
        <v>499874</v>
      </c>
      <c r="L1490" s="1">
        <v>0</v>
      </c>
      <c r="M1490" s="1">
        <f t="array" ref="M1490">SUMPRODUCT(MAX(ISNUMBER(SEARCH('Class Rules'!$B$6:$B$85,$E1490))*ISNUMBER(SEARCH('Class Rules'!$C$6:$C$85,$F1490))*'Class Rules'!$A$6:$A$85))</f>
        <v>0</v>
      </c>
      <c r="N1490" s="1" t="str">
        <f t="array" ref="N1490">IF($M1490=0,'Class Rules'!$D$3,INDEX('Class Rules'!$D$6:$D$85,MATCH($M1490,'Class Rules'!$A$6:$A$85,0)))</f>
        <v>Passenger LDV</v>
      </c>
      <c r="O1490" s="1" t="str">
        <f t="array" ref="O1490">IF(SUMPRODUCT(MAX(ISNUMBER(SEARCH(Fuel_Rules!$A$6:$A$30,$E1490))*ISNUMBER(SEARCH(Fuel_Rules!$B$6:$B$30,$F1490))*(Fuel_Rules!$A$6:$A$30&lt;&gt;"")))&gt;0,"Plug-in hybrid",IF($G1490="Diesel","Diesel","Gasoline"))</f>
        <v>Diesel</v>
      </c>
    </row>
    <row r="1491" spans="1:15" ht="15" customHeight="1" x14ac:dyDescent="0.25">
      <c r="A1491" s="1">
        <v>2022</v>
      </c>
      <c r="B1491" s="1" t="s">
        <v>3126</v>
      </c>
      <c r="C1491" s="1" t="s">
        <v>1969</v>
      </c>
      <c r="D1491" s="1" t="s">
        <v>3724</v>
      </c>
      <c r="E1491" s="1" t="s">
        <v>1901</v>
      </c>
      <c r="F1491" s="1" t="s">
        <v>1971</v>
      </c>
      <c r="G1491" s="1" t="s">
        <v>105</v>
      </c>
      <c r="H1491" s="1" t="s">
        <v>298</v>
      </c>
      <c r="I1491" s="1">
        <v>2.2000000000000002</v>
      </c>
      <c r="J1491" s="1">
        <v>2023</v>
      </c>
      <c r="K1491" s="1">
        <v>268104</v>
      </c>
      <c r="L1491" s="1">
        <v>0</v>
      </c>
      <c r="M1491" s="1">
        <f t="array" ref="M1491">SUMPRODUCT(MAX(ISNUMBER(SEARCH('Class Rules'!$B$6:$B$85,$E1491))*ISNUMBER(SEARCH('Class Rules'!$C$6:$C$85,$F1491))*'Class Rules'!$A$6:$A$85))</f>
        <v>58</v>
      </c>
      <c r="N1491" s="1" t="str">
        <f t="array" ref="N1491">IF($M1491=0,'Class Rules'!$D$3,INDEX('Class Rules'!$D$6:$D$85,MATCH($M1491,'Class Rules'!$A$6:$A$85,0)))</f>
        <v>Passenger HDV</v>
      </c>
      <c r="O1491" s="1" t="str">
        <f t="array" ref="O1491">IF(SUMPRODUCT(MAX(ISNUMBER(SEARCH(Fuel_Rules!$A$6:$A$30,$E1491))*ISNUMBER(SEARCH(Fuel_Rules!$B$6:$B$30,$F1491))*(Fuel_Rules!$A$6:$A$30&lt;&gt;"")))&gt;0,"Plug-in hybrid",IF($G1491="Diesel","Diesel","Gasoline"))</f>
        <v>Diesel</v>
      </c>
    </row>
    <row r="1492" spans="1:15" ht="15" customHeight="1" x14ac:dyDescent="0.25">
      <c r="A1492" s="1">
        <v>2022</v>
      </c>
      <c r="B1492" s="1" t="s">
        <v>3126</v>
      </c>
      <c r="C1492" s="1" t="s">
        <v>1972</v>
      </c>
      <c r="D1492" s="1" t="s">
        <v>3725</v>
      </c>
      <c r="E1492" s="1" t="s">
        <v>1901</v>
      </c>
      <c r="F1492" s="1" t="s">
        <v>1974</v>
      </c>
      <c r="G1492" s="1" t="s">
        <v>105</v>
      </c>
      <c r="H1492" s="1" t="s">
        <v>298</v>
      </c>
      <c r="I1492" s="1">
        <v>2.2000000000000002</v>
      </c>
      <c r="J1492" s="1">
        <v>2023</v>
      </c>
      <c r="K1492" s="1">
        <v>285157</v>
      </c>
      <c r="L1492" s="1">
        <v>0</v>
      </c>
      <c r="M1492" s="1">
        <f t="array" ref="M1492">SUMPRODUCT(MAX(ISNUMBER(SEARCH('Class Rules'!$B$6:$B$85,$E1492))*ISNUMBER(SEARCH('Class Rules'!$C$6:$C$85,$F1492))*'Class Rules'!$A$6:$A$85))</f>
        <v>58</v>
      </c>
      <c r="N1492" s="1" t="str">
        <f t="array" ref="N1492">IF($M1492=0,'Class Rules'!$D$3,INDEX('Class Rules'!$D$6:$D$85,MATCH($M1492,'Class Rules'!$A$6:$A$85,0)))</f>
        <v>Passenger HDV</v>
      </c>
      <c r="O1492" s="1" t="str">
        <f t="array" ref="O1492">IF(SUMPRODUCT(MAX(ISNUMBER(SEARCH(Fuel_Rules!$A$6:$A$30,$E1492))*ISNUMBER(SEARCH(Fuel_Rules!$B$6:$B$30,$F1492))*(Fuel_Rules!$A$6:$A$30&lt;&gt;"")))&gt;0,"Plug-in hybrid",IF($G1492="Diesel","Diesel","Gasoline"))</f>
        <v>Diesel</v>
      </c>
    </row>
    <row r="1493" spans="1:15" ht="15" customHeight="1" x14ac:dyDescent="0.25">
      <c r="A1493" s="1">
        <v>2022</v>
      </c>
      <c r="B1493" s="1" t="s">
        <v>3126</v>
      </c>
      <c r="C1493" s="1" t="s">
        <v>1975</v>
      </c>
      <c r="D1493" s="1" t="s">
        <v>3726</v>
      </c>
      <c r="E1493" s="1" t="s">
        <v>1901</v>
      </c>
      <c r="F1493" s="1" t="s">
        <v>1977</v>
      </c>
      <c r="G1493" s="1" t="s">
        <v>105</v>
      </c>
      <c r="H1493" s="1" t="s">
        <v>298</v>
      </c>
      <c r="I1493" s="1">
        <v>2.2000000000000002</v>
      </c>
      <c r="J1493" s="1">
        <v>2023</v>
      </c>
      <c r="K1493" s="1">
        <v>293053</v>
      </c>
      <c r="L1493" s="1">
        <v>0</v>
      </c>
      <c r="M1493" s="1">
        <f t="array" ref="M1493">SUMPRODUCT(MAX(ISNUMBER(SEARCH('Class Rules'!$B$6:$B$85,$E1493))*ISNUMBER(SEARCH('Class Rules'!$C$6:$C$85,$F1493))*'Class Rules'!$A$6:$A$85))</f>
        <v>58</v>
      </c>
      <c r="N1493" s="1" t="str">
        <f t="array" ref="N1493">IF($M1493=0,'Class Rules'!$D$3,INDEX('Class Rules'!$D$6:$D$85,MATCH($M1493,'Class Rules'!$A$6:$A$85,0)))</f>
        <v>Passenger HDV</v>
      </c>
      <c r="O1493" s="1" t="str">
        <f t="array" ref="O1493">IF(SUMPRODUCT(MAX(ISNUMBER(SEARCH(Fuel_Rules!$A$6:$A$30,$E1493))*ISNUMBER(SEARCH(Fuel_Rules!$B$6:$B$30,$F1493))*(Fuel_Rules!$A$6:$A$30&lt;&gt;"")))&gt;0,"Plug-in hybrid",IF($G1493="Diesel","Diesel","Gasoline"))</f>
        <v>Diesel</v>
      </c>
    </row>
    <row r="1494" spans="1:15" ht="15" customHeight="1" x14ac:dyDescent="0.25">
      <c r="A1494" s="1">
        <v>2022</v>
      </c>
      <c r="B1494" s="1" t="s">
        <v>3126</v>
      </c>
      <c r="C1494" s="1" t="s">
        <v>1978</v>
      </c>
      <c r="D1494" s="1" t="s">
        <v>3727</v>
      </c>
      <c r="E1494" s="1" t="s">
        <v>1901</v>
      </c>
      <c r="F1494" s="1" t="s">
        <v>1980</v>
      </c>
      <c r="G1494" s="1" t="s">
        <v>105</v>
      </c>
      <c r="H1494" s="1" t="s">
        <v>298</v>
      </c>
      <c r="I1494" s="1">
        <v>2.2000000000000002</v>
      </c>
      <c r="J1494" s="1">
        <v>2023</v>
      </c>
      <c r="K1494" s="1">
        <v>276295</v>
      </c>
      <c r="L1494" s="1">
        <v>0</v>
      </c>
      <c r="M1494" s="1">
        <f t="array" ref="M1494">SUMPRODUCT(MAX(ISNUMBER(SEARCH('Class Rules'!$B$6:$B$85,$E1494))*ISNUMBER(SEARCH('Class Rules'!$C$6:$C$85,$F1494))*'Class Rules'!$A$6:$A$85))</f>
        <v>58</v>
      </c>
      <c r="N1494" s="1" t="str">
        <f t="array" ref="N1494">IF($M1494=0,'Class Rules'!$D$3,INDEX('Class Rules'!$D$6:$D$85,MATCH($M1494,'Class Rules'!$A$6:$A$85,0)))</f>
        <v>Passenger HDV</v>
      </c>
      <c r="O1494" s="1" t="str">
        <f t="array" ref="O1494">IF(SUMPRODUCT(MAX(ISNUMBER(SEARCH(Fuel_Rules!$A$6:$A$30,$E1494))*ISNUMBER(SEARCH(Fuel_Rules!$B$6:$B$30,$F1494))*(Fuel_Rules!$A$6:$A$30&lt;&gt;"")))&gt;0,"Plug-in hybrid",IF($G1494="Diesel","Diesel","Gasoline"))</f>
        <v>Diesel</v>
      </c>
    </row>
    <row r="1495" spans="1:15" ht="15" customHeight="1" x14ac:dyDescent="0.25">
      <c r="A1495" s="1">
        <v>2022</v>
      </c>
      <c r="B1495" s="1" t="s">
        <v>3126</v>
      </c>
      <c r="C1495" s="1" t="s">
        <v>1981</v>
      </c>
      <c r="D1495" s="1" t="s">
        <v>3728</v>
      </c>
      <c r="E1495" s="1" t="s">
        <v>1901</v>
      </c>
      <c r="F1495" s="1" t="s">
        <v>1983</v>
      </c>
      <c r="G1495" s="1" t="s">
        <v>103</v>
      </c>
      <c r="H1495" s="1" t="s">
        <v>437</v>
      </c>
      <c r="I1495" s="1">
        <v>2</v>
      </c>
      <c r="J1495" s="1">
        <v>2023</v>
      </c>
      <c r="K1495" s="1">
        <v>541451</v>
      </c>
      <c r="L1495" s="1">
        <v>0</v>
      </c>
      <c r="M1495" s="1">
        <f t="array" ref="M1495">SUMPRODUCT(MAX(ISNUMBER(SEARCH('Class Rules'!$B$6:$B$85,$E1495))*ISNUMBER(SEARCH('Class Rules'!$C$6:$C$85,$F1495))*'Class Rules'!$A$6:$A$85))</f>
        <v>0</v>
      </c>
      <c r="N1495" s="1" t="str">
        <f t="array" ref="N1495">IF($M1495=0,'Class Rules'!$D$3,INDEX('Class Rules'!$D$6:$D$85,MATCH($M1495,'Class Rules'!$A$6:$A$85,0)))</f>
        <v>Passenger LDV</v>
      </c>
      <c r="O1495" s="1" t="str">
        <f t="array" ref="O1495">IF(SUMPRODUCT(MAX(ISNUMBER(SEARCH(Fuel_Rules!$A$6:$A$30,$E1495))*ISNUMBER(SEARCH(Fuel_Rules!$B$6:$B$30,$F1495))*(Fuel_Rules!$A$6:$A$30&lt;&gt;"")))&gt;0,"Plug-in hybrid",IF($G1495="Diesel","Diesel","Gasoline"))</f>
        <v>Gasoline</v>
      </c>
    </row>
    <row r="1496" spans="1:15" ht="15" customHeight="1" x14ac:dyDescent="0.25">
      <c r="A1496" s="1">
        <v>2022</v>
      </c>
      <c r="B1496" s="1" t="s">
        <v>3126</v>
      </c>
      <c r="C1496" s="1" t="s">
        <v>1984</v>
      </c>
      <c r="D1496" s="1" t="s">
        <v>3729</v>
      </c>
      <c r="E1496" s="1" t="s">
        <v>1901</v>
      </c>
      <c r="F1496" s="1" t="s">
        <v>1986</v>
      </c>
      <c r="G1496" s="1" t="s">
        <v>105</v>
      </c>
      <c r="H1496" s="1" t="s">
        <v>298</v>
      </c>
      <c r="I1496" s="1">
        <v>2.2000000000000002</v>
      </c>
      <c r="J1496" s="1">
        <v>2023</v>
      </c>
      <c r="K1496" s="1">
        <v>243288</v>
      </c>
      <c r="L1496" s="1">
        <v>0</v>
      </c>
      <c r="M1496" s="1">
        <f t="array" ref="M1496">SUMPRODUCT(MAX(ISNUMBER(SEARCH('Class Rules'!$B$6:$B$85,$E1496))*ISNUMBER(SEARCH('Class Rules'!$C$6:$C$85,$F1496))*'Class Rules'!$A$6:$A$85))</f>
        <v>38</v>
      </c>
      <c r="N1496" s="1" t="str">
        <f t="array" ref="N1496">IF($M1496=0,'Class Rules'!$D$3,INDEX('Class Rules'!$D$6:$D$85,MATCH($M1496,'Class Rules'!$A$6:$A$85,0)))</f>
        <v>Freight LDV</v>
      </c>
      <c r="O1496" s="1" t="str">
        <f t="array" ref="O1496">IF(SUMPRODUCT(MAX(ISNUMBER(SEARCH(Fuel_Rules!$A$6:$A$30,$E1496))*ISNUMBER(SEARCH(Fuel_Rules!$B$6:$B$30,$F1496))*(Fuel_Rules!$A$6:$A$30&lt;&gt;"")))&gt;0,"Plug-in hybrid",IF($G1496="Diesel","Diesel","Gasoline"))</f>
        <v>Diesel</v>
      </c>
    </row>
    <row r="1497" spans="1:15" ht="15" customHeight="1" x14ac:dyDescent="0.25">
      <c r="A1497" s="1">
        <v>2022</v>
      </c>
      <c r="B1497" s="1" t="s">
        <v>3126</v>
      </c>
      <c r="C1497" s="1" t="s">
        <v>1987</v>
      </c>
      <c r="D1497" s="1" t="s">
        <v>3730</v>
      </c>
      <c r="E1497" s="1" t="s">
        <v>1901</v>
      </c>
      <c r="F1497" s="1" t="s">
        <v>1989</v>
      </c>
      <c r="G1497" s="1" t="s">
        <v>105</v>
      </c>
      <c r="H1497" s="1" t="s">
        <v>298</v>
      </c>
      <c r="I1497" s="1">
        <v>2.2000000000000002</v>
      </c>
      <c r="J1497" s="1">
        <v>2023</v>
      </c>
      <c r="K1497" s="1">
        <v>237345</v>
      </c>
      <c r="L1497" s="1">
        <v>0</v>
      </c>
      <c r="M1497" s="1">
        <f t="array" ref="M1497">SUMPRODUCT(MAX(ISNUMBER(SEARCH('Class Rules'!$B$6:$B$85,$E1497))*ISNUMBER(SEARCH('Class Rules'!$C$6:$C$85,$F1497))*'Class Rules'!$A$6:$A$85))</f>
        <v>38</v>
      </c>
      <c r="N1497" s="1" t="str">
        <f t="array" ref="N1497">IF($M1497=0,'Class Rules'!$D$3,INDEX('Class Rules'!$D$6:$D$85,MATCH($M1497,'Class Rules'!$A$6:$A$85,0)))</f>
        <v>Freight LDV</v>
      </c>
      <c r="O1497" s="1" t="str">
        <f t="array" ref="O1497">IF(SUMPRODUCT(MAX(ISNUMBER(SEARCH(Fuel_Rules!$A$6:$A$30,$E1497))*ISNUMBER(SEARCH(Fuel_Rules!$B$6:$B$30,$F1497))*(Fuel_Rules!$A$6:$A$30&lt;&gt;"")))&gt;0,"Plug-in hybrid",IF($G1497="Diesel","Diesel","Gasoline"))</f>
        <v>Diesel</v>
      </c>
    </row>
    <row r="1498" spans="1:15" ht="15" customHeight="1" x14ac:dyDescent="0.25">
      <c r="A1498" s="1">
        <v>2022</v>
      </c>
      <c r="B1498" s="1" t="s">
        <v>3126</v>
      </c>
      <c r="C1498" s="1" t="s">
        <v>1990</v>
      </c>
      <c r="D1498" s="1" t="s">
        <v>3731</v>
      </c>
      <c r="E1498" s="1" t="s">
        <v>1901</v>
      </c>
      <c r="F1498" s="1" t="s">
        <v>1992</v>
      </c>
      <c r="G1498" s="1" t="s">
        <v>105</v>
      </c>
      <c r="H1498" s="1" t="s">
        <v>298</v>
      </c>
      <c r="I1498" s="1">
        <v>2.2000000000000002</v>
      </c>
      <c r="J1498" s="1">
        <v>2023</v>
      </c>
      <c r="K1498" s="1">
        <v>248145</v>
      </c>
      <c r="L1498" s="1">
        <v>0</v>
      </c>
      <c r="M1498" s="1">
        <f t="array" ref="M1498">SUMPRODUCT(MAX(ISNUMBER(SEARCH('Class Rules'!$B$6:$B$85,$E1498))*ISNUMBER(SEARCH('Class Rules'!$C$6:$C$85,$F1498))*'Class Rules'!$A$6:$A$85))</f>
        <v>38</v>
      </c>
      <c r="N1498" s="1" t="str">
        <f t="array" ref="N1498">IF($M1498=0,'Class Rules'!$D$3,INDEX('Class Rules'!$D$6:$D$85,MATCH($M1498,'Class Rules'!$A$6:$A$85,0)))</f>
        <v>Freight LDV</v>
      </c>
      <c r="O1498" s="1" t="str">
        <f t="array" ref="O1498">IF(SUMPRODUCT(MAX(ISNUMBER(SEARCH(Fuel_Rules!$A$6:$A$30,$E1498))*ISNUMBER(SEARCH(Fuel_Rules!$B$6:$B$30,$F1498))*(Fuel_Rules!$A$6:$A$30&lt;&gt;"")))&gt;0,"Plug-in hybrid",IF($G1498="Diesel","Diesel","Gasoline"))</f>
        <v>Diesel</v>
      </c>
    </row>
    <row r="1499" spans="1:15" ht="15" customHeight="1" x14ac:dyDescent="0.25">
      <c r="A1499" s="1">
        <v>2022</v>
      </c>
      <c r="B1499" s="1" t="s">
        <v>3126</v>
      </c>
      <c r="C1499" s="1" t="s">
        <v>1993</v>
      </c>
      <c r="D1499" s="1" t="s">
        <v>3732</v>
      </c>
      <c r="E1499" s="1" t="s">
        <v>1901</v>
      </c>
      <c r="F1499" s="1" t="s">
        <v>1995</v>
      </c>
      <c r="G1499" s="1" t="s">
        <v>105</v>
      </c>
      <c r="H1499" s="1" t="s">
        <v>298</v>
      </c>
      <c r="I1499" s="1">
        <v>2.2000000000000002</v>
      </c>
      <c r="J1499" s="1">
        <v>2023</v>
      </c>
      <c r="K1499" s="1">
        <v>191617</v>
      </c>
      <c r="L1499" s="1">
        <v>0</v>
      </c>
      <c r="M1499" s="1">
        <f t="array" ref="M1499">SUMPRODUCT(MAX(ISNUMBER(SEARCH('Class Rules'!$B$6:$B$85,$E1499))*ISNUMBER(SEARCH('Class Rules'!$C$6:$C$85,$F1499))*'Class Rules'!$A$6:$A$85))</f>
        <v>47</v>
      </c>
      <c r="N1499" s="1" t="str">
        <f t="array" ref="N1499">IF($M1499=0,'Class Rules'!$D$3,INDEX('Class Rules'!$D$6:$D$85,MATCH($M1499,'Class Rules'!$A$6:$A$85,0)))</f>
        <v>Freight HDV</v>
      </c>
      <c r="O1499" s="1" t="str">
        <f t="array" ref="O1499">IF(SUMPRODUCT(MAX(ISNUMBER(SEARCH(Fuel_Rules!$A$6:$A$30,$E1499))*ISNUMBER(SEARCH(Fuel_Rules!$B$6:$B$30,$F1499))*(Fuel_Rules!$A$6:$A$30&lt;&gt;"")))&gt;0,"Plug-in hybrid",IF($G1499="Diesel","Diesel","Gasoline"))</f>
        <v>Diesel</v>
      </c>
    </row>
    <row r="1500" spans="1:15" ht="15" customHeight="1" x14ac:dyDescent="0.25">
      <c r="A1500" s="1">
        <v>2022</v>
      </c>
      <c r="B1500" s="1" t="s">
        <v>3126</v>
      </c>
      <c r="C1500" s="1" t="s">
        <v>1996</v>
      </c>
      <c r="D1500" s="1" t="s">
        <v>3733</v>
      </c>
      <c r="E1500" s="1" t="s">
        <v>1901</v>
      </c>
      <c r="F1500" s="1" t="s">
        <v>1998</v>
      </c>
      <c r="G1500" s="1" t="s">
        <v>105</v>
      </c>
      <c r="H1500" s="1" t="s">
        <v>298</v>
      </c>
      <c r="I1500" s="1">
        <v>2.2000000000000002</v>
      </c>
      <c r="J1500" s="1">
        <v>2023</v>
      </c>
      <c r="K1500" s="1">
        <v>202454</v>
      </c>
      <c r="L1500" s="1">
        <v>0</v>
      </c>
      <c r="M1500" s="1">
        <f t="array" ref="M1500">SUMPRODUCT(MAX(ISNUMBER(SEARCH('Class Rules'!$B$6:$B$85,$E1500))*ISNUMBER(SEARCH('Class Rules'!$C$6:$C$85,$F1500))*'Class Rules'!$A$6:$A$85))</f>
        <v>48</v>
      </c>
      <c r="N1500" s="1" t="str">
        <f t="array" ref="N1500">IF($M1500=0,'Class Rules'!$D$3,INDEX('Class Rules'!$D$6:$D$85,MATCH($M1500,'Class Rules'!$A$6:$A$85,0)))</f>
        <v>Freight HDV</v>
      </c>
      <c r="O1500" s="1" t="str">
        <f t="array" ref="O1500">IF(SUMPRODUCT(MAX(ISNUMBER(SEARCH(Fuel_Rules!$A$6:$A$30,$E1500))*ISNUMBER(SEARCH(Fuel_Rules!$B$6:$B$30,$F1500))*(Fuel_Rules!$A$6:$A$30&lt;&gt;"")))&gt;0,"Plug-in hybrid",IF($G1500="Diesel","Diesel","Gasoline"))</f>
        <v>Diesel</v>
      </c>
    </row>
    <row r="1501" spans="1:15" ht="15" customHeight="1" x14ac:dyDescent="0.25">
      <c r="A1501" s="1">
        <v>2022</v>
      </c>
      <c r="B1501" s="1" t="s">
        <v>3126</v>
      </c>
      <c r="C1501" s="1" t="s">
        <v>1999</v>
      </c>
      <c r="D1501" s="1" t="s">
        <v>3734</v>
      </c>
      <c r="E1501" s="1" t="s">
        <v>1901</v>
      </c>
      <c r="F1501" s="1" t="s">
        <v>2001</v>
      </c>
      <c r="G1501" s="1" t="s">
        <v>105</v>
      </c>
      <c r="H1501" s="1" t="s">
        <v>298</v>
      </c>
      <c r="I1501" s="1">
        <v>2.2000000000000002</v>
      </c>
      <c r="J1501" s="1">
        <v>2023</v>
      </c>
      <c r="K1501" s="1">
        <v>205997</v>
      </c>
      <c r="L1501" s="1">
        <v>0</v>
      </c>
      <c r="M1501" s="1">
        <f t="array" ref="M1501">SUMPRODUCT(MAX(ISNUMBER(SEARCH('Class Rules'!$B$6:$B$85,$E1501))*ISNUMBER(SEARCH('Class Rules'!$C$6:$C$85,$F1501))*'Class Rules'!$A$6:$A$85))</f>
        <v>48</v>
      </c>
      <c r="N1501" s="1" t="str">
        <f t="array" ref="N1501">IF($M1501=0,'Class Rules'!$D$3,INDEX('Class Rules'!$D$6:$D$85,MATCH($M1501,'Class Rules'!$A$6:$A$85,0)))</f>
        <v>Freight HDV</v>
      </c>
      <c r="O1501" s="1" t="str">
        <f t="array" ref="O1501">IF(SUMPRODUCT(MAX(ISNUMBER(SEARCH(Fuel_Rules!$A$6:$A$30,$E1501))*ISNUMBER(SEARCH(Fuel_Rules!$B$6:$B$30,$F1501))*(Fuel_Rules!$A$6:$A$30&lt;&gt;"")))&gt;0,"Plug-in hybrid",IF($G1501="Diesel","Diesel","Gasoline"))</f>
        <v>Diesel</v>
      </c>
    </row>
    <row r="1502" spans="1:15" ht="15" customHeight="1" x14ac:dyDescent="0.25">
      <c r="A1502" s="1">
        <v>2022</v>
      </c>
      <c r="B1502" s="1" t="s">
        <v>3126</v>
      </c>
      <c r="C1502" s="1" t="s">
        <v>2002</v>
      </c>
      <c r="D1502" s="1" t="s">
        <v>3735</v>
      </c>
      <c r="E1502" s="1" t="s">
        <v>1901</v>
      </c>
      <c r="F1502" s="1" t="s">
        <v>2004</v>
      </c>
      <c r="G1502" s="1" t="s">
        <v>105</v>
      </c>
      <c r="H1502" s="1" t="s">
        <v>298</v>
      </c>
      <c r="I1502" s="1">
        <v>2.2000000000000002</v>
      </c>
      <c r="J1502" s="1">
        <v>2023</v>
      </c>
      <c r="K1502" s="1">
        <v>237540</v>
      </c>
      <c r="L1502" s="1">
        <v>0</v>
      </c>
      <c r="M1502" s="1">
        <f t="array" ref="M1502">SUMPRODUCT(MAX(ISNUMBER(SEARCH('Class Rules'!$B$6:$B$85,$E1502))*ISNUMBER(SEARCH('Class Rules'!$C$6:$C$85,$F1502))*'Class Rules'!$A$6:$A$85))</f>
        <v>38</v>
      </c>
      <c r="N1502" s="1" t="str">
        <f t="array" ref="N1502">IF($M1502=0,'Class Rules'!$D$3,INDEX('Class Rules'!$D$6:$D$85,MATCH($M1502,'Class Rules'!$A$6:$A$85,0)))</f>
        <v>Freight LDV</v>
      </c>
      <c r="O1502" s="1" t="str">
        <f t="array" ref="O1502">IF(SUMPRODUCT(MAX(ISNUMBER(SEARCH(Fuel_Rules!$A$6:$A$30,$E1502))*ISNUMBER(SEARCH(Fuel_Rules!$B$6:$B$30,$F1502))*(Fuel_Rules!$A$6:$A$30&lt;&gt;"")))&gt;0,"Plug-in hybrid",IF($G1502="Diesel","Diesel","Gasoline"))</f>
        <v>Diesel</v>
      </c>
    </row>
    <row r="1503" spans="1:15" ht="15" customHeight="1" x14ac:dyDescent="0.25">
      <c r="A1503" s="1">
        <v>2022</v>
      </c>
      <c r="B1503" s="1" t="s">
        <v>3126</v>
      </c>
      <c r="C1503" s="1" t="s">
        <v>2005</v>
      </c>
      <c r="D1503" s="1" t="s">
        <v>3736</v>
      </c>
      <c r="E1503" s="1" t="s">
        <v>1901</v>
      </c>
      <c r="F1503" s="1" t="s">
        <v>2007</v>
      </c>
      <c r="G1503" s="1" t="s">
        <v>105</v>
      </c>
      <c r="H1503" s="1" t="s">
        <v>298</v>
      </c>
      <c r="I1503" s="1">
        <v>2.2000000000000002</v>
      </c>
      <c r="J1503" s="1">
        <v>2023</v>
      </c>
      <c r="K1503" s="1">
        <v>236342</v>
      </c>
      <c r="L1503" s="1">
        <v>0</v>
      </c>
      <c r="M1503" s="1">
        <f t="array" ref="M1503">SUMPRODUCT(MAX(ISNUMBER(SEARCH('Class Rules'!$B$6:$B$85,$E1503))*ISNUMBER(SEARCH('Class Rules'!$C$6:$C$85,$F1503))*'Class Rules'!$A$6:$A$85))</f>
        <v>49</v>
      </c>
      <c r="N1503" s="1" t="str">
        <f t="array" ref="N1503">IF($M1503=0,'Class Rules'!$D$3,INDEX('Class Rules'!$D$6:$D$85,MATCH($M1503,'Class Rules'!$A$6:$A$85,0)))</f>
        <v>Freight HDV</v>
      </c>
      <c r="O1503" s="1" t="str">
        <f t="array" ref="O1503">IF(SUMPRODUCT(MAX(ISNUMBER(SEARCH(Fuel_Rules!$A$6:$A$30,$E1503))*ISNUMBER(SEARCH(Fuel_Rules!$B$6:$B$30,$F1503))*(Fuel_Rules!$A$6:$A$30&lt;&gt;"")))&gt;0,"Plug-in hybrid",IF($G1503="Diesel","Diesel","Gasoline"))</f>
        <v>Diesel</v>
      </c>
    </row>
    <row r="1504" spans="1:15" ht="15" customHeight="1" x14ac:dyDescent="0.25">
      <c r="A1504" s="1">
        <v>2022</v>
      </c>
      <c r="B1504" s="1" t="s">
        <v>3126</v>
      </c>
      <c r="C1504" s="1" t="s">
        <v>2008</v>
      </c>
      <c r="D1504" s="1" t="s">
        <v>3737</v>
      </c>
      <c r="E1504" s="1" t="s">
        <v>1901</v>
      </c>
      <c r="F1504" s="1" t="s">
        <v>2010</v>
      </c>
      <c r="G1504" s="1" t="s">
        <v>105</v>
      </c>
      <c r="H1504" s="1" t="s">
        <v>298</v>
      </c>
      <c r="I1504" s="1">
        <v>2.2000000000000002</v>
      </c>
      <c r="J1504" s="1">
        <v>2023</v>
      </c>
      <c r="K1504" s="1">
        <v>226865</v>
      </c>
      <c r="L1504" s="1">
        <v>0</v>
      </c>
      <c r="M1504" s="1">
        <f t="array" ref="M1504">SUMPRODUCT(MAX(ISNUMBER(SEARCH('Class Rules'!$B$6:$B$85,$E1504))*ISNUMBER(SEARCH('Class Rules'!$C$6:$C$85,$F1504))*'Class Rules'!$A$6:$A$85))</f>
        <v>49</v>
      </c>
      <c r="N1504" s="1" t="str">
        <f t="array" ref="N1504">IF($M1504=0,'Class Rules'!$D$3,INDEX('Class Rules'!$D$6:$D$85,MATCH($M1504,'Class Rules'!$A$6:$A$85,0)))</f>
        <v>Freight HDV</v>
      </c>
      <c r="O1504" s="1" t="str">
        <f t="array" ref="O1504">IF(SUMPRODUCT(MAX(ISNUMBER(SEARCH(Fuel_Rules!$A$6:$A$30,$E1504))*ISNUMBER(SEARCH(Fuel_Rules!$B$6:$B$30,$F1504))*(Fuel_Rules!$A$6:$A$30&lt;&gt;"")))&gt;0,"Plug-in hybrid",IF($G1504="Diesel","Diesel","Gasoline"))</f>
        <v>Diesel</v>
      </c>
    </row>
    <row r="1505" spans="1:15" ht="15" customHeight="1" x14ac:dyDescent="0.25">
      <c r="A1505" s="1">
        <v>2022</v>
      </c>
      <c r="B1505" s="1" t="s">
        <v>3126</v>
      </c>
      <c r="C1505" s="1" t="s">
        <v>2011</v>
      </c>
      <c r="D1505" s="1" t="s">
        <v>3738</v>
      </c>
      <c r="E1505" s="1" t="s">
        <v>1901</v>
      </c>
      <c r="F1505" s="1" t="s">
        <v>2013</v>
      </c>
      <c r="G1505" s="1" t="s">
        <v>105</v>
      </c>
      <c r="H1505" s="1" t="s">
        <v>298</v>
      </c>
      <c r="I1505" s="1">
        <v>2.2000000000000002</v>
      </c>
      <c r="J1505" s="1">
        <v>2023</v>
      </c>
      <c r="K1505" s="1">
        <v>221454</v>
      </c>
      <c r="L1505" s="1">
        <v>0</v>
      </c>
      <c r="M1505" s="1">
        <f t="array" ref="M1505">SUMPRODUCT(MAX(ISNUMBER(SEARCH('Class Rules'!$B$6:$B$85,$E1505))*ISNUMBER(SEARCH('Class Rules'!$C$6:$C$85,$F1505))*'Class Rules'!$A$6:$A$85))</f>
        <v>49</v>
      </c>
      <c r="N1505" s="1" t="str">
        <f t="array" ref="N1505">IF($M1505=0,'Class Rules'!$D$3,INDEX('Class Rules'!$D$6:$D$85,MATCH($M1505,'Class Rules'!$A$6:$A$85,0)))</f>
        <v>Freight HDV</v>
      </c>
      <c r="O1505" s="1" t="str">
        <f t="array" ref="O1505">IF(SUMPRODUCT(MAX(ISNUMBER(SEARCH(Fuel_Rules!$A$6:$A$30,$E1505))*ISNUMBER(SEARCH(Fuel_Rules!$B$6:$B$30,$F1505))*(Fuel_Rules!$A$6:$A$30&lt;&gt;"")))&gt;0,"Plug-in hybrid",IF($G1505="Diesel","Diesel","Gasoline"))</f>
        <v>Diesel</v>
      </c>
    </row>
    <row r="1506" spans="1:15" ht="15" customHeight="1" x14ac:dyDescent="0.25">
      <c r="A1506" s="1">
        <v>2022</v>
      </c>
      <c r="B1506" s="1" t="s">
        <v>3126</v>
      </c>
      <c r="C1506" s="1" t="s">
        <v>2014</v>
      </c>
      <c r="D1506" s="1" t="s">
        <v>3739</v>
      </c>
      <c r="E1506" s="1" t="s">
        <v>1901</v>
      </c>
      <c r="F1506" s="1" t="s">
        <v>2016</v>
      </c>
      <c r="G1506" s="1" t="s">
        <v>105</v>
      </c>
      <c r="H1506" s="1" t="s">
        <v>298</v>
      </c>
      <c r="I1506" s="1">
        <v>2.2000000000000002</v>
      </c>
      <c r="J1506" s="1">
        <v>2023</v>
      </c>
      <c r="K1506" s="1">
        <v>249152</v>
      </c>
      <c r="L1506" s="1">
        <v>0</v>
      </c>
      <c r="M1506" s="1">
        <f t="array" ref="M1506">SUMPRODUCT(MAX(ISNUMBER(SEARCH('Class Rules'!$B$6:$B$85,$E1506))*ISNUMBER(SEARCH('Class Rules'!$C$6:$C$85,$F1506))*'Class Rules'!$A$6:$A$85))</f>
        <v>49</v>
      </c>
      <c r="N1506" s="1" t="str">
        <f t="array" ref="N1506">IF($M1506=0,'Class Rules'!$D$3,INDEX('Class Rules'!$D$6:$D$85,MATCH($M1506,'Class Rules'!$A$6:$A$85,0)))</f>
        <v>Freight HDV</v>
      </c>
      <c r="O1506" s="1" t="str">
        <f t="array" ref="O1506">IF(SUMPRODUCT(MAX(ISNUMBER(SEARCH(Fuel_Rules!$A$6:$A$30,$E1506))*ISNUMBER(SEARCH(Fuel_Rules!$B$6:$B$30,$F1506))*(Fuel_Rules!$A$6:$A$30&lt;&gt;"")))&gt;0,"Plug-in hybrid",IF($G1506="Diesel","Diesel","Gasoline"))</f>
        <v>Diesel</v>
      </c>
    </row>
    <row r="1507" spans="1:15" ht="15" customHeight="1" x14ac:dyDescent="0.25">
      <c r="A1507" s="1">
        <v>2022</v>
      </c>
      <c r="B1507" s="1" t="s">
        <v>3126</v>
      </c>
      <c r="C1507" s="1" t="s">
        <v>2017</v>
      </c>
      <c r="D1507" s="1" t="s">
        <v>3740</v>
      </c>
      <c r="E1507" s="1" t="s">
        <v>1901</v>
      </c>
      <c r="F1507" s="1" t="s">
        <v>2019</v>
      </c>
      <c r="G1507" s="1" t="s">
        <v>105</v>
      </c>
      <c r="H1507" s="1" t="s">
        <v>298</v>
      </c>
      <c r="I1507" s="1">
        <v>2.2000000000000002</v>
      </c>
      <c r="J1507" s="1">
        <v>2023</v>
      </c>
      <c r="K1507" s="1">
        <v>262641</v>
      </c>
      <c r="L1507" s="1">
        <v>0</v>
      </c>
      <c r="M1507" s="1">
        <f t="array" ref="M1507">SUMPRODUCT(MAX(ISNUMBER(SEARCH('Class Rules'!$B$6:$B$85,$E1507))*ISNUMBER(SEARCH('Class Rules'!$C$6:$C$85,$F1507))*'Class Rules'!$A$6:$A$85))</f>
        <v>50</v>
      </c>
      <c r="N1507" s="1" t="str">
        <f t="array" ref="N1507">IF($M1507=0,'Class Rules'!$D$3,INDEX('Class Rules'!$D$6:$D$85,MATCH($M1507,'Class Rules'!$A$6:$A$85,0)))</f>
        <v>Freight HDV</v>
      </c>
      <c r="O1507" s="1" t="str">
        <f t="array" ref="O1507">IF(SUMPRODUCT(MAX(ISNUMBER(SEARCH(Fuel_Rules!$A$6:$A$30,$E1507))*ISNUMBER(SEARCH(Fuel_Rules!$B$6:$B$30,$F1507))*(Fuel_Rules!$A$6:$A$30&lt;&gt;"")))&gt;0,"Plug-in hybrid",IF($G1507="Diesel","Diesel","Gasoline"))</f>
        <v>Diesel</v>
      </c>
    </row>
    <row r="1508" spans="1:15" ht="15" customHeight="1" x14ac:dyDescent="0.25">
      <c r="A1508" s="1">
        <v>2022</v>
      </c>
      <c r="B1508" s="1" t="s">
        <v>3126</v>
      </c>
      <c r="C1508" s="1" t="s">
        <v>2020</v>
      </c>
      <c r="D1508" s="1" t="s">
        <v>3741</v>
      </c>
      <c r="E1508" s="1" t="s">
        <v>1901</v>
      </c>
      <c r="F1508" s="1" t="s">
        <v>2022</v>
      </c>
      <c r="G1508" s="1" t="s">
        <v>105</v>
      </c>
      <c r="H1508" s="1" t="s">
        <v>298</v>
      </c>
      <c r="I1508" s="1">
        <v>2.2000000000000002</v>
      </c>
      <c r="J1508" s="1">
        <v>2023</v>
      </c>
      <c r="K1508" s="1">
        <v>298273</v>
      </c>
      <c r="L1508" s="1">
        <v>0</v>
      </c>
      <c r="M1508" s="1">
        <f t="array" ref="M1508">SUMPRODUCT(MAX(ISNUMBER(SEARCH('Class Rules'!$B$6:$B$85,$E1508))*ISNUMBER(SEARCH('Class Rules'!$C$6:$C$85,$F1508))*'Class Rules'!$A$6:$A$85))</f>
        <v>59</v>
      </c>
      <c r="N1508" s="1" t="str">
        <f t="array" ref="N1508">IF($M1508=0,'Class Rules'!$D$3,INDEX('Class Rules'!$D$6:$D$85,MATCH($M1508,'Class Rules'!$A$6:$A$85,0)))</f>
        <v>Passenger HDV</v>
      </c>
      <c r="O1508" s="1" t="str">
        <f t="array" ref="O1508">IF(SUMPRODUCT(MAX(ISNUMBER(SEARCH(Fuel_Rules!$A$6:$A$30,$E1508))*ISNUMBER(SEARCH(Fuel_Rules!$B$6:$B$30,$F1508))*(Fuel_Rules!$A$6:$A$30&lt;&gt;"")))&gt;0,"Plug-in hybrid",IF($G1508="Diesel","Diesel","Gasoline"))</f>
        <v>Diesel</v>
      </c>
    </row>
    <row r="1509" spans="1:15" ht="15" customHeight="1" x14ac:dyDescent="0.25">
      <c r="A1509" s="1">
        <v>2022</v>
      </c>
      <c r="B1509" s="1" t="s">
        <v>3126</v>
      </c>
      <c r="C1509" s="1" t="s">
        <v>2023</v>
      </c>
      <c r="D1509" s="1" t="s">
        <v>3742</v>
      </c>
      <c r="E1509" s="1" t="s">
        <v>1901</v>
      </c>
      <c r="F1509" s="1" t="s">
        <v>2025</v>
      </c>
      <c r="G1509" s="1" t="s">
        <v>105</v>
      </c>
      <c r="H1509" s="1" t="s">
        <v>298</v>
      </c>
      <c r="I1509" s="1">
        <v>2.2000000000000002</v>
      </c>
      <c r="J1509" s="1">
        <v>2023</v>
      </c>
      <c r="K1509" s="1">
        <v>320280</v>
      </c>
      <c r="L1509" s="1">
        <v>0</v>
      </c>
      <c r="M1509" s="1">
        <f t="array" ref="M1509">SUMPRODUCT(MAX(ISNUMBER(SEARCH('Class Rules'!$B$6:$B$85,$E1509))*ISNUMBER(SEARCH('Class Rules'!$C$6:$C$85,$F1509))*'Class Rules'!$A$6:$A$85))</f>
        <v>59</v>
      </c>
      <c r="N1509" s="1" t="str">
        <f t="array" ref="N1509">IF($M1509=0,'Class Rules'!$D$3,INDEX('Class Rules'!$D$6:$D$85,MATCH($M1509,'Class Rules'!$A$6:$A$85,0)))</f>
        <v>Passenger HDV</v>
      </c>
      <c r="O1509" s="1" t="str">
        <f t="array" ref="O1509">IF(SUMPRODUCT(MAX(ISNUMBER(SEARCH(Fuel_Rules!$A$6:$A$30,$E1509))*ISNUMBER(SEARCH(Fuel_Rules!$B$6:$B$30,$F1509))*(Fuel_Rules!$A$6:$A$30&lt;&gt;"")))&gt;0,"Plug-in hybrid",IF($G1509="Diesel","Diesel","Gasoline"))</f>
        <v>Diesel</v>
      </c>
    </row>
    <row r="1510" spans="1:15" ht="15" customHeight="1" x14ac:dyDescent="0.25">
      <c r="A1510" s="1">
        <v>2022</v>
      </c>
      <c r="B1510" s="1" t="s">
        <v>3126</v>
      </c>
      <c r="C1510" s="1" t="s">
        <v>2026</v>
      </c>
      <c r="D1510" s="1" t="s">
        <v>3743</v>
      </c>
      <c r="E1510" s="1" t="s">
        <v>1901</v>
      </c>
      <c r="F1510" s="1" t="s">
        <v>2028</v>
      </c>
      <c r="G1510" s="1" t="s">
        <v>105</v>
      </c>
      <c r="H1510" s="1" t="s">
        <v>298</v>
      </c>
      <c r="I1510" s="1">
        <v>2.2000000000000002</v>
      </c>
      <c r="J1510" s="1">
        <v>2023</v>
      </c>
      <c r="K1510" s="1">
        <v>228908</v>
      </c>
      <c r="L1510" s="1">
        <v>0</v>
      </c>
      <c r="M1510" s="1">
        <f t="array" ref="M1510">SUMPRODUCT(MAX(ISNUMBER(SEARCH('Class Rules'!$B$6:$B$85,$E1510))*ISNUMBER(SEARCH('Class Rules'!$C$6:$C$85,$F1510))*'Class Rules'!$A$6:$A$85))</f>
        <v>38</v>
      </c>
      <c r="N1510" s="1" t="str">
        <f t="array" ref="N1510">IF($M1510=0,'Class Rules'!$D$3,INDEX('Class Rules'!$D$6:$D$85,MATCH($M1510,'Class Rules'!$A$6:$A$85,0)))</f>
        <v>Freight LDV</v>
      </c>
      <c r="O1510" s="1" t="str">
        <f t="array" ref="O1510">IF(SUMPRODUCT(MAX(ISNUMBER(SEARCH(Fuel_Rules!$A$6:$A$30,$E1510))*ISNUMBER(SEARCH(Fuel_Rules!$B$6:$B$30,$F1510))*(Fuel_Rules!$A$6:$A$30&lt;&gt;"")))&gt;0,"Plug-in hybrid",IF($G1510="Diesel","Diesel","Gasoline"))</f>
        <v>Diesel</v>
      </c>
    </row>
    <row r="1511" spans="1:15" ht="15" customHeight="1" x14ac:dyDescent="0.25">
      <c r="A1511" s="1">
        <v>2022</v>
      </c>
      <c r="B1511" s="1" t="s">
        <v>3126</v>
      </c>
      <c r="C1511" s="1" t="s">
        <v>2029</v>
      </c>
      <c r="D1511" s="1" t="s">
        <v>3744</v>
      </c>
      <c r="E1511" s="1" t="s">
        <v>1901</v>
      </c>
      <c r="F1511" s="1" t="s">
        <v>2031</v>
      </c>
      <c r="G1511" s="1" t="s">
        <v>105</v>
      </c>
      <c r="H1511" s="1" t="s">
        <v>298</v>
      </c>
      <c r="I1511" s="1">
        <v>2.2000000000000002</v>
      </c>
      <c r="J1511" s="1">
        <v>2023</v>
      </c>
      <c r="K1511" s="1">
        <v>233814</v>
      </c>
      <c r="L1511" s="1">
        <v>0</v>
      </c>
      <c r="M1511" s="1">
        <f t="array" ref="M1511">SUMPRODUCT(MAX(ISNUMBER(SEARCH('Class Rules'!$B$6:$B$85,$E1511))*ISNUMBER(SEARCH('Class Rules'!$C$6:$C$85,$F1511))*'Class Rules'!$A$6:$A$85))</f>
        <v>38</v>
      </c>
      <c r="N1511" s="1" t="str">
        <f t="array" ref="N1511">IF($M1511=0,'Class Rules'!$D$3,INDEX('Class Rules'!$D$6:$D$85,MATCH($M1511,'Class Rules'!$A$6:$A$85,0)))</f>
        <v>Freight LDV</v>
      </c>
      <c r="O1511" s="1" t="str">
        <f t="array" ref="O1511">IF(SUMPRODUCT(MAX(ISNUMBER(SEARCH(Fuel_Rules!$A$6:$A$30,$E1511))*ISNUMBER(SEARCH(Fuel_Rules!$B$6:$B$30,$F1511))*(Fuel_Rules!$A$6:$A$30&lt;&gt;"")))&gt;0,"Plug-in hybrid",IF($G1511="Diesel","Diesel","Gasoline"))</f>
        <v>Diesel</v>
      </c>
    </row>
    <row r="1512" spans="1:15" ht="15" customHeight="1" x14ac:dyDescent="0.25">
      <c r="A1512" s="1">
        <v>2022</v>
      </c>
      <c r="B1512" s="1" t="s">
        <v>3126</v>
      </c>
      <c r="C1512" s="1" t="s">
        <v>2032</v>
      </c>
      <c r="D1512" s="1" t="s">
        <v>3745</v>
      </c>
      <c r="E1512" s="1" t="s">
        <v>1901</v>
      </c>
      <c r="F1512" s="1" t="s">
        <v>2034</v>
      </c>
      <c r="G1512" s="1" t="s">
        <v>105</v>
      </c>
      <c r="H1512" s="1" t="s">
        <v>437</v>
      </c>
      <c r="I1512" s="1">
        <v>3</v>
      </c>
      <c r="J1512" s="1">
        <v>2023</v>
      </c>
      <c r="K1512" s="1">
        <v>716455</v>
      </c>
      <c r="L1512" s="1">
        <v>0</v>
      </c>
      <c r="M1512" s="1">
        <f t="array" ref="M1512">SUMPRODUCT(MAX(ISNUMBER(SEARCH('Class Rules'!$B$6:$B$85,$E1512))*ISNUMBER(SEARCH('Class Rules'!$C$6:$C$85,$F1512))*'Class Rules'!$A$6:$A$85))</f>
        <v>0</v>
      </c>
      <c r="N1512" s="1" t="str">
        <f t="array" ref="N1512">IF($M1512=0,'Class Rules'!$D$3,INDEX('Class Rules'!$D$6:$D$85,MATCH($M1512,'Class Rules'!$A$6:$A$85,0)))</f>
        <v>Passenger LDV</v>
      </c>
      <c r="O1512" s="1" t="str">
        <f t="array" ref="O1512">IF(SUMPRODUCT(MAX(ISNUMBER(SEARCH(Fuel_Rules!$A$6:$A$30,$E1512))*ISNUMBER(SEARCH(Fuel_Rules!$B$6:$B$30,$F1512))*(Fuel_Rules!$A$6:$A$30&lt;&gt;"")))&gt;0,"Plug-in hybrid",IF($G1512="Diesel","Diesel","Gasoline"))</f>
        <v>Diesel</v>
      </c>
    </row>
    <row r="1513" spans="1:15" ht="15" customHeight="1" x14ac:dyDescent="0.25">
      <c r="A1513" s="1">
        <v>2022</v>
      </c>
      <c r="B1513" s="1" t="s">
        <v>3126</v>
      </c>
      <c r="C1513" s="1" t="s">
        <v>2035</v>
      </c>
      <c r="D1513" s="1" t="s">
        <v>3746</v>
      </c>
      <c r="E1513" s="1" t="s">
        <v>1901</v>
      </c>
      <c r="F1513" s="1" t="s">
        <v>2037</v>
      </c>
      <c r="G1513" s="1" t="s">
        <v>103</v>
      </c>
      <c r="H1513" s="1" t="s">
        <v>298</v>
      </c>
      <c r="I1513" s="1">
        <v>3</v>
      </c>
      <c r="J1513" s="1">
        <v>2023</v>
      </c>
      <c r="K1513" s="1">
        <v>851255</v>
      </c>
      <c r="L1513" s="1">
        <v>0</v>
      </c>
      <c r="M1513" s="1">
        <f t="array" ref="M1513">SUMPRODUCT(MAX(ISNUMBER(SEARCH('Class Rules'!$B$6:$B$85,$E1513))*ISNUMBER(SEARCH('Class Rules'!$C$6:$C$85,$F1513))*'Class Rules'!$A$6:$A$85))</f>
        <v>0</v>
      </c>
      <c r="N1513" s="1" t="str">
        <f t="array" ref="N1513">IF($M1513=0,'Class Rules'!$D$3,INDEX('Class Rules'!$D$6:$D$85,MATCH($M1513,'Class Rules'!$A$6:$A$85,0)))</f>
        <v>Passenger LDV</v>
      </c>
      <c r="O1513" s="1" t="str">
        <f t="array" ref="O1513">IF(SUMPRODUCT(MAX(ISNUMBER(SEARCH(Fuel_Rules!$A$6:$A$30,$E1513))*ISNUMBER(SEARCH(Fuel_Rules!$B$6:$B$30,$F1513))*(Fuel_Rules!$A$6:$A$30&lt;&gt;"")))&gt;0,"Plug-in hybrid",IF($G1513="Diesel","Diesel","Gasoline"))</f>
        <v>Gasoline</v>
      </c>
    </row>
    <row r="1514" spans="1:15" ht="15" customHeight="1" x14ac:dyDescent="0.25">
      <c r="A1514" s="1">
        <v>2022</v>
      </c>
      <c r="B1514" s="1" t="s">
        <v>3126</v>
      </c>
      <c r="C1514" s="1" t="s">
        <v>2038</v>
      </c>
      <c r="D1514" s="1" t="s">
        <v>3747</v>
      </c>
      <c r="E1514" s="1" t="s">
        <v>1901</v>
      </c>
      <c r="F1514" s="1" t="s">
        <v>2040</v>
      </c>
      <c r="G1514" s="1" t="s">
        <v>105</v>
      </c>
      <c r="H1514" s="1" t="s">
        <v>298</v>
      </c>
      <c r="I1514" s="1">
        <v>2.2000000000000002</v>
      </c>
      <c r="J1514" s="1">
        <v>2023</v>
      </c>
      <c r="K1514" s="1">
        <v>265312</v>
      </c>
      <c r="L1514" s="1">
        <v>0</v>
      </c>
      <c r="M1514" s="1">
        <f t="array" ref="M1514">SUMPRODUCT(MAX(ISNUMBER(SEARCH('Class Rules'!$B$6:$B$85,$E1514))*ISNUMBER(SEARCH('Class Rules'!$C$6:$C$85,$F1514))*'Class Rules'!$A$6:$A$85))</f>
        <v>60</v>
      </c>
      <c r="N1514" s="1" t="str">
        <f t="array" ref="N1514">IF($M1514=0,'Class Rules'!$D$3,INDEX('Class Rules'!$D$6:$D$85,MATCH($M1514,'Class Rules'!$A$6:$A$85,0)))</f>
        <v>Passenger HDV</v>
      </c>
      <c r="O1514" s="1" t="str">
        <f t="array" ref="O1514">IF(SUMPRODUCT(MAX(ISNUMBER(SEARCH(Fuel_Rules!$A$6:$A$30,$E1514))*ISNUMBER(SEARCH(Fuel_Rules!$B$6:$B$30,$F1514))*(Fuel_Rules!$A$6:$A$30&lt;&gt;"")))&gt;0,"Plug-in hybrid",IF($G1514="Diesel","Diesel","Gasoline"))</f>
        <v>Diesel</v>
      </c>
    </row>
    <row r="1515" spans="1:15" ht="15" customHeight="1" x14ac:dyDescent="0.25">
      <c r="A1515" s="1">
        <v>2022</v>
      </c>
      <c r="B1515" s="1" t="s">
        <v>3126</v>
      </c>
      <c r="C1515" s="1" t="s">
        <v>2041</v>
      </c>
      <c r="D1515" s="1" t="s">
        <v>3748</v>
      </c>
      <c r="E1515" s="1" t="s">
        <v>1901</v>
      </c>
      <c r="F1515" s="1" t="s">
        <v>2043</v>
      </c>
      <c r="G1515" s="1" t="s">
        <v>105</v>
      </c>
      <c r="H1515" s="1" t="s">
        <v>298</v>
      </c>
      <c r="I1515" s="1">
        <v>2.2000000000000002</v>
      </c>
      <c r="J1515" s="1">
        <v>2023</v>
      </c>
      <c r="K1515" s="1">
        <v>254070</v>
      </c>
      <c r="L1515" s="1">
        <v>0</v>
      </c>
      <c r="M1515" s="1">
        <f t="array" ref="M1515">SUMPRODUCT(MAX(ISNUMBER(SEARCH('Class Rules'!$B$6:$B$85,$E1515))*ISNUMBER(SEARCH('Class Rules'!$C$6:$C$85,$F1515))*'Class Rules'!$A$6:$A$85))</f>
        <v>60</v>
      </c>
      <c r="N1515" s="1" t="str">
        <f t="array" ref="N1515">IF($M1515=0,'Class Rules'!$D$3,INDEX('Class Rules'!$D$6:$D$85,MATCH($M1515,'Class Rules'!$A$6:$A$85,0)))</f>
        <v>Passenger HDV</v>
      </c>
      <c r="O1515" s="1" t="str">
        <f t="array" ref="O1515">IF(SUMPRODUCT(MAX(ISNUMBER(SEARCH(Fuel_Rules!$A$6:$A$30,$E1515))*ISNUMBER(SEARCH(Fuel_Rules!$B$6:$B$30,$F1515))*(Fuel_Rules!$A$6:$A$30&lt;&gt;"")))&gt;0,"Plug-in hybrid",IF($G1515="Diesel","Diesel","Gasoline"))</f>
        <v>Diesel</v>
      </c>
    </row>
    <row r="1516" spans="1:15" ht="15" customHeight="1" x14ac:dyDescent="0.25">
      <c r="A1516" s="1">
        <v>2022</v>
      </c>
      <c r="B1516" s="1" t="s">
        <v>3126</v>
      </c>
      <c r="C1516" s="1" t="s">
        <v>2044</v>
      </c>
      <c r="D1516" s="1" t="s">
        <v>3749</v>
      </c>
      <c r="E1516" s="1" t="s">
        <v>1901</v>
      </c>
      <c r="F1516" s="1" t="s">
        <v>2046</v>
      </c>
      <c r="G1516" s="1" t="s">
        <v>105</v>
      </c>
      <c r="H1516" s="1" t="s">
        <v>298</v>
      </c>
      <c r="I1516" s="1">
        <v>2.2000000000000002</v>
      </c>
      <c r="J1516" s="1">
        <v>2023</v>
      </c>
      <c r="K1516" s="1">
        <v>277996</v>
      </c>
      <c r="L1516" s="1">
        <v>0</v>
      </c>
      <c r="M1516" s="1">
        <f t="array" ref="M1516">SUMPRODUCT(MAX(ISNUMBER(SEARCH('Class Rules'!$B$6:$B$85,$E1516))*ISNUMBER(SEARCH('Class Rules'!$C$6:$C$85,$F1516))*'Class Rules'!$A$6:$A$85))</f>
        <v>60</v>
      </c>
      <c r="N1516" s="1" t="str">
        <f t="array" ref="N1516">IF($M1516=0,'Class Rules'!$D$3,INDEX('Class Rules'!$D$6:$D$85,MATCH($M1516,'Class Rules'!$A$6:$A$85,0)))</f>
        <v>Passenger HDV</v>
      </c>
      <c r="O1516" s="1" t="str">
        <f t="array" ref="O1516">IF(SUMPRODUCT(MAX(ISNUMBER(SEARCH(Fuel_Rules!$A$6:$A$30,$E1516))*ISNUMBER(SEARCH(Fuel_Rules!$B$6:$B$30,$F1516))*(Fuel_Rules!$A$6:$A$30&lt;&gt;"")))&gt;0,"Plug-in hybrid",IF($G1516="Diesel","Diesel","Gasoline"))</f>
        <v>Diesel</v>
      </c>
    </row>
    <row r="1517" spans="1:15" ht="15" customHeight="1" x14ac:dyDescent="0.25">
      <c r="A1517" s="1">
        <v>2022</v>
      </c>
      <c r="B1517" s="1" t="s">
        <v>3126</v>
      </c>
      <c r="C1517" s="1" t="s">
        <v>2047</v>
      </c>
      <c r="D1517" s="1" t="s">
        <v>3750</v>
      </c>
      <c r="E1517" s="1" t="s">
        <v>1901</v>
      </c>
      <c r="F1517" s="1" t="s">
        <v>2049</v>
      </c>
      <c r="G1517" s="1" t="s">
        <v>103</v>
      </c>
      <c r="H1517" s="1" t="s">
        <v>437</v>
      </c>
      <c r="I1517" s="1">
        <v>2</v>
      </c>
      <c r="J1517" s="1">
        <v>2023</v>
      </c>
      <c r="K1517" s="1">
        <v>432100</v>
      </c>
      <c r="L1517" s="1">
        <v>0</v>
      </c>
      <c r="M1517" s="1">
        <f t="array" ref="M1517">SUMPRODUCT(MAX(ISNUMBER(SEARCH('Class Rules'!$B$6:$B$85,$E1517))*ISNUMBER(SEARCH('Class Rules'!$C$6:$C$85,$F1517))*'Class Rules'!$A$6:$A$85))</f>
        <v>0</v>
      </c>
      <c r="N1517" s="1" t="str">
        <f t="array" ref="N1517">IF($M1517=0,'Class Rules'!$D$3,INDEX('Class Rules'!$D$6:$D$85,MATCH($M1517,'Class Rules'!$A$6:$A$85,0)))</f>
        <v>Passenger LDV</v>
      </c>
      <c r="O1517" s="1" t="str">
        <f t="array" ref="O1517">IF(SUMPRODUCT(MAX(ISNUMBER(SEARCH(Fuel_Rules!$A$6:$A$30,$E1517))*ISNUMBER(SEARCH(Fuel_Rules!$B$6:$B$30,$F1517))*(Fuel_Rules!$A$6:$A$30&lt;&gt;"")))&gt;0,"Plug-in hybrid",IF($G1517="Diesel","Diesel","Gasoline"))</f>
        <v>Gasoline</v>
      </c>
    </row>
    <row r="1518" spans="1:15" ht="15" customHeight="1" x14ac:dyDescent="0.25">
      <c r="A1518" s="1">
        <v>2022</v>
      </c>
      <c r="B1518" s="1" t="s">
        <v>3126</v>
      </c>
      <c r="C1518" s="1" t="s">
        <v>2050</v>
      </c>
      <c r="D1518" s="1" t="s">
        <v>3751</v>
      </c>
      <c r="E1518" s="1" t="s">
        <v>1901</v>
      </c>
      <c r="F1518" s="1" t="s">
        <v>2052</v>
      </c>
      <c r="G1518" s="1" t="s">
        <v>103</v>
      </c>
      <c r="H1518" s="1" t="s">
        <v>437</v>
      </c>
      <c r="I1518" s="1">
        <v>2</v>
      </c>
      <c r="J1518" s="1">
        <v>2023</v>
      </c>
      <c r="K1518" s="1">
        <v>433265</v>
      </c>
      <c r="L1518" s="1">
        <v>0</v>
      </c>
      <c r="M1518" s="1">
        <f t="array" ref="M1518">SUMPRODUCT(MAX(ISNUMBER(SEARCH('Class Rules'!$B$6:$B$85,$E1518))*ISNUMBER(SEARCH('Class Rules'!$C$6:$C$85,$F1518))*'Class Rules'!$A$6:$A$85))</f>
        <v>0</v>
      </c>
      <c r="N1518" s="1" t="str">
        <f t="array" ref="N1518">IF($M1518=0,'Class Rules'!$D$3,INDEX('Class Rules'!$D$6:$D$85,MATCH($M1518,'Class Rules'!$A$6:$A$85,0)))</f>
        <v>Passenger LDV</v>
      </c>
      <c r="O1518" s="1" t="str">
        <f t="array" ref="O1518">IF(SUMPRODUCT(MAX(ISNUMBER(SEARCH(Fuel_Rules!$A$6:$A$30,$E1518))*ISNUMBER(SEARCH(Fuel_Rules!$B$6:$B$30,$F1518))*(Fuel_Rules!$A$6:$A$30&lt;&gt;"")))&gt;0,"Plug-in hybrid",IF($G1518="Diesel","Diesel","Gasoline"))</f>
        <v>Gasoline</v>
      </c>
    </row>
    <row r="1519" spans="1:15" ht="15" customHeight="1" x14ac:dyDescent="0.25">
      <c r="A1519" s="1">
        <v>2022</v>
      </c>
      <c r="B1519" s="1" t="s">
        <v>3126</v>
      </c>
      <c r="C1519" s="1" t="s">
        <v>2053</v>
      </c>
      <c r="D1519" s="1" t="s">
        <v>3752</v>
      </c>
      <c r="E1519" s="1" t="s">
        <v>1901</v>
      </c>
      <c r="F1519" s="1" t="s">
        <v>2055</v>
      </c>
      <c r="G1519" s="1" t="s">
        <v>103</v>
      </c>
      <c r="H1519" s="1" t="s">
        <v>437</v>
      </c>
      <c r="I1519" s="1">
        <v>3</v>
      </c>
      <c r="J1519" s="1">
        <v>2023</v>
      </c>
      <c r="K1519" s="1">
        <v>827225</v>
      </c>
      <c r="L1519" s="1">
        <v>0</v>
      </c>
      <c r="M1519" s="1">
        <f t="array" ref="M1519">SUMPRODUCT(MAX(ISNUMBER(SEARCH('Class Rules'!$B$6:$B$85,$E1519))*ISNUMBER(SEARCH('Class Rules'!$C$6:$C$85,$F1519))*'Class Rules'!$A$6:$A$85))</f>
        <v>0</v>
      </c>
      <c r="N1519" s="1" t="str">
        <f t="array" ref="N1519">IF($M1519=0,'Class Rules'!$D$3,INDEX('Class Rules'!$D$6:$D$85,MATCH($M1519,'Class Rules'!$A$6:$A$85,0)))</f>
        <v>Passenger LDV</v>
      </c>
      <c r="O1519" s="1" t="str">
        <f t="array" ref="O1519">IF(SUMPRODUCT(MAX(ISNUMBER(SEARCH(Fuel_Rules!$A$6:$A$30,$E1519))*ISNUMBER(SEARCH(Fuel_Rules!$B$6:$B$30,$F1519))*(Fuel_Rules!$A$6:$A$30&lt;&gt;"")))&gt;0,"Plug-in hybrid",IF($G1519="Diesel","Diesel","Gasoline"))</f>
        <v>Gasoline</v>
      </c>
    </row>
    <row r="1520" spans="1:15" ht="15" customHeight="1" x14ac:dyDescent="0.25">
      <c r="A1520" s="1">
        <v>2022</v>
      </c>
      <c r="B1520" s="1" t="s">
        <v>3126</v>
      </c>
      <c r="C1520" s="1" t="s">
        <v>2056</v>
      </c>
      <c r="D1520" s="1" t="s">
        <v>3753</v>
      </c>
      <c r="E1520" s="1" t="s">
        <v>1901</v>
      </c>
      <c r="F1520" s="1" t="s">
        <v>2058</v>
      </c>
      <c r="G1520" s="1" t="s">
        <v>103</v>
      </c>
      <c r="H1520" s="1" t="s">
        <v>437</v>
      </c>
      <c r="I1520" s="1">
        <v>2</v>
      </c>
      <c r="J1520" s="1">
        <v>2023</v>
      </c>
      <c r="K1520" s="1">
        <v>435254</v>
      </c>
      <c r="L1520" s="1">
        <v>0</v>
      </c>
      <c r="M1520" s="1">
        <f t="array" ref="M1520">SUMPRODUCT(MAX(ISNUMBER(SEARCH('Class Rules'!$B$6:$B$85,$E1520))*ISNUMBER(SEARCH('Class Rules'!$C$6:$C$85,$F1520))*'Class Rules'!$A$6:$A$85))</f>
        <v>0</v>
      </c>
      <c r="N1520" s="1" t="str">
        <f t="array" ref="N1520">IF($M1520=0,'Class Rules'!$D$3,INDEX('Class Rules'!$D$6:$D$85,MATCH($M1520,'Class Rules'!$A$6:$A$85,0)))</f>
        <v>Passenger LDV</v>
      </c>
      <c r="O1520" s="1" t="str">
        <f t="array" ref="O1520">IF(SUMPRODUCT(MAX(ISNUMBER(SEARCH(Fuel_Rules!$A$6:$A$30,$E1520))*ISNUMBER(SEARCH(Fuel_Rules!$B$6:$B$30,$F1520))*(Fuel_Rules!$A$6:$A$30&lt;&gt;"")))&gt;0,"Plug-in hybrid",IF($G1520="Diesel","Diesel","Gasoline"))</f>
        <v>Gasoline</v>
      </c>
    </row>
    <row r="1521" spans="1:15" ht="15" customHeight="1" x14ac:dyDescent="0.25">
      <c r="A1521" s="1">
        <v>2022</v>
      </c>
      <c r="B1521" s="1" t="s">
        <v>3126</v>
      </c>
      <c r="C1521" s="1" t="s">
        <v>2059</v>
      </c>
      <c r="D1521" s="1" t="s">
        <v>3754</v>
      </c>
      <c r="E1521" s="1" t="s">
        <v>1901</v>
      </c>
      <c r="F1521" s="1" t="s">
        <v>2061</v>
      </c>
      <c r="G1521" s="1" t="s">
        <v>103</v>
      </c>
      <c r="H1521" s="1" t="s">
        <v>437</v>
      </c>
      <c r="I1521" s="1">
        <v>2</v>
      </c>
      <c r="J1521" s="1">
        <v>2023</v>
      </c>
      <c r="K1521" s="1">
        <v>549588</v>
      </c>
      <c r="L1521" s="1">
        <v>0</v>
      </c>
      <c r="M1521" s="1">
        <f t="array" ref="M1521">SUMPRODUCT(MAX(ISNUMBER(SEARCH('Class Rules'!$B$6:$B$85,$E1521))*ISNUMBER(SEARCH('Class Rules'!$C$6:$C$85,$F1521))*'Class Rules'!$A$6:$A$85))</f>
        <v>0</v>
      </c>
      <c r="N1521" s="1" t="str">
        <f t="array" ref="N1521">IF($M1521=0,'Class Rules'!$D$3,INDEX('Class Rules'!$D$6:$D$85,MATCH($M1521,'Class Rules'!$A$6:$A$85,0)))</f>
        <v>Passenger LDV</v>
      </c>
      <c r="O1521" s="1" t="str">
        <f t="array" ref="O1521">IF(SUMPRODUCT(MAX(ISNUMBER(SEARCH(Fuel_Rules!$A$6:$A$30,$E1521))*ISNUMBER(SEARCH(Fuel_Rules!$B$6:$B$30,$F1521))*(Fuel_Rules!$A$6:$A$30&lt;&gt;"")))&gt;0,"Plug-in hybrid",IF($G1521="Diesel","Diesel","Gasoline"))</f>
        <v>Gasoline</v>
      </c>
    </row>
    <row r="1522" spans="1:15" ht="15" customHeight="1" x14ac:dyDescent="0.25">
      <c r="A1522" s="1">
        <v>2022</v>
      </c>
      <c r="B1522" s="1" t="s">
        <v>3126</v>
      </c>
      <c r="C1522" s="1" t="s">
        <v>2062</v>
      </c>
      <c r="D1522" s="1" t="s">
        <v>3755</v>
      </c>
      <c r="E1522" s="1" t="s">
        <v>1901</v>
      </c>
      <c r="F1522" s="1" t="s">
        <v>2064</v>
      </c>
      <c r="G1522" s="1" t="s">
        <v>103</v>
      </c>
      <c r="H1522" s="1" t="s">
        <v>437</v>
      </c>
      <c r="I1522" s="1">
        <v>2</v>
      </c>
      <c r="J1522" s="1">
        <v>2023</v>
      </c>
      <c r="K1522" s="1">
        <v>528100</v>
      </c>
      <c r="L1522" s="1">
        <v>0</v>
      </c>
      <c r="M1522" s="1">
        <f t="array" ref="M1522">SUMPRODUCT(MAX(ISNUMBER(SEARCH('Class Rules'!$B$6:$B$85,$E1522))*ISNUMBER(SEARCH('Class Rules'!$C$6:$C$85,$F1522))*'Class Rules'!$A$6:$A$85))</f>
        <v>0</v>
      </c>
      <c r="N1522" s="1" t="str">
        <f t="array" ref="N1522">IF($M1522=0,'Class Rules'!$D$3,INDEX('Class Rules'!$D$6:$D$85,MATCH($M1522,'Class Rules'!$A$6:$A$85,0)))</f>
        <v>Passenger LDV</v>
      </c>
      <c r="O1522" s="1" t="str">
        <f t="array" ref="O1522">IF(SUMPRODUCT(MAX(ISNUMBER(SEARCH(Fuel_Rules!$A$6:$A$30,$E1522))*ISNUMBER(SEARCH(Fuel_Rules!$B$6:$B$30,$F1522))*(Fuel_Rules!$A$6:$A$30&lt;&gt;"")))&gt;0,"Plug-in hybrid",IF($G1522="Diesel","Diesel","Gasoline"))</f>
        <v>Gasoline</v>
      </c>
    </row>
    <row r="1523" spans="1:15" ht="15" customHeight="1" x14ac:dyDescent="0.25">
      <c r="A1523" s="1">
        <v>2022</v>
      </c>
      <c r="B1523" s="1" t="s">
        <v>3126</v>
      </c>
      <c r="C1523" s="1" t="s">
        <v>2065</v>
      </c>
      <c r="D1523" s="1" t="s">
        <v>3756</v>
      </c>
      <c r="E1523" s="1" t="s">
        <v>1901</v>
      </c>
      <c r="F1523" s="1" t="s">
        <v>2067</v>
      </c>
      <c r="G1523" s="1" t="s">
        <v>105</v>
      </c>
      <c r="H1523" s="1" t="s">
        <v>298</v>
      </c>
      <c r="I1523" s="1">
        <v>2.2000000000000002</v>
      </c>
      <c r="J1523" s="1">
        <v>2023</v>
      </c>
      <c r="K1523" s="1">
        <v>312886</v>
      </c>
      <c r="L1523" s="1">
        <v>0</v>
      </c>
      <c r="M1523" s="1">
        <f t="array" ref="M1523">SUMPRODUCT(MAX(ISNUMBER(SEARCH('Class Rules'!$B$6:$B$85,$E1523))*ISNUMBER(SEARCH('Class Rules'!$C$6:$C$85,$F1523))*'Class Rules'!$A$6:$A$85))</f>
        <v>59</v>
      </c>
      <c r="N1523" s="1" t="str">
        <f t="array" ref="N1523">IF($M1523=0,'Class Rules'!$D$3,INDEX('Class Rules'!$D$6:$D$85,MATCH($M1523,'Class Rules'!$A$6:$A$85,0)))</f>
        <v>Passenger HDV</v>
      </c>
      <c r="O1523" s="1" t="str">
        <f t="array" ref="O1523">IF(SUMPRODUCT(MAX(ISNUMBER(SEARCH(Fuel_Rules!$A$6:$A$30,$E1523))*ISNUMBER(SEARCH(Fuel_Rules!$B$6:$B$30,$F1523))*(Fuel_Rules!$A$6:$A$30&lt;&gt;"")))&gt;0,"Plug-in hybrid",IF($G1523="Diesel","Diesel","Gasoline"))</f>
        <v>Diesel</v>
      </c>
    </row>
    <row r="1524" spans="1:15" ht="15" customHeight="1" x14ac:dyDescent="0.25">
      <c r="A1524" s="1">
        <v>2022</v>
      </c>
      <c r="B1524" s="1" t="s">
        <v>3126</v>
      </c>
      <c r="C1524" s="1" t="s">
        <v>2068</v>
      </c>
      <c r="D1524" s="1" t="s">
        <v>3757</v>
      </c>
      <c r="E1524" s="1" t="s">
        <v>1901</v>
      </c>
      <c r="F1524" s="1" t="s">
        <v>2070</v>
      </c>
      <c r="G1524" s="1" t="s">
        <v>103</v>
      </c>
      <c r="H1524" s="1" t="s">
        <v>437</v>
      </c>
      <c r="I1524" s="1">
        <v>1.3</v>
      </c>
      <c r="J1524" s="1">
        <v>2023</v>
      </c>
      <c r="K1524" s="1">
        <v>336948</v>
      </c>
      <c r="L1524" s="1">
        <v>0</v>
      </c>
      <c r="M1524" s="1">
        <f t="array" ref="M1524">SUMPRODUCT(MAX(ISNUMBER(SEARCH('Class Rules'!$B$6:$B$85,$E1524))*ISNUMBER(SEARCH('Class Rules'!$C$6:$C$85,$F1524))*'Class Rules'!$A$6:$A$85))</f>
        <v>0</v>
      </c>
      <c r="N1524" s="1" t="str">
        <f t="array" ref="N1524">IF($M1524=0,'Class Rules'!$D$3,INDEX('Class Rules'!$D$6:$D$85,MATCH($M1524,'Class Rules'!$A$6:$A$85,0)))</f>
        <v>Passenger LDV</v>
      </c>
      <c r="O1524" s="1" t="str">
        <f t="array" ref="O1524">IF(SUMPRODUCT(MAX(ISNUMBER(SEARCH(Fuel_Rules!$A$6:$A$30,$E1524))*ISNUMBER(SEARCH(Fuel_Rules!$B$6:$B$30,$F1524))*(Fuel_Rules!$A$6:$A$30&lt;&gt;"")))&gt;0,"Plug-in hybrid",IF($G1524="Diesel","Diesel","Gasoline"))</f>
        <v>Gasoline</v>
      </c>
    </row>
    <row r="1525" spans="1:15" ht="15" customHeight="1" x14ac:dyDescent="0.25">
      <c r="A1525" s="1">
        <v>2022</v>
      </c>
      <c r="B1525" s="1" t="s">
        <v>3126</v>
      </c>
      <c r="C1525" s="1" t="s">
        <v>2071</v>
      </c>
      <c r="D1525" s="1" t="s">
        <v>3758</v>
      </c>
      <c r="E1525" s="1" t="s">
        <v>1901</v>
      </c>
      <c r="F1525" s="1" t="s">
        <v>2073</v>
      </c>
      <c r="G1525" s="1" t="s">
        <v>105</v>
      </c>
      <c r="H1525" s="1" t="s">
        <v>437</v>
      </c>
      <c r="I1525" s="1">
        <v>3</v>
      </c>
      <c r="J1525" s="1">
        <v>2023</v>
      </c>
      <c r="K1525" s="1">
        <v>784233</v>
      </c>
      <c r="L1525" s="1">
        <v>0</v>
      </c>
      <c r="M1525" s="1">
        <f t="array" ref="M1525">SUMPRODUCT(MAX(ISNUMBER(SEARCH('Class Rules'!$B$6:$B$85,$E1525))*ISNUMBER(SEARCH('Class Rules'!$C$6:$C$85,$F1525))*'Class Rules'!$A$6:$A$85))</f>
        <v>0</v>
      </c>
      <c r="N1525" s="1" t="str">
        <f t="array" ref="N1525">IF($M1525=0,'Class Rules'!$D$3,INDEX('Class Rules'!$D$6:$D$85,MATCH($M1525,'Class Rules'!$A$6:$A$85,0)))</f>
        <v>Passenger LDV</v>
      </c>
      <c r="O1525" s="1" t="str">
        <f t="array" ref="O1525">IF(SUMPRODUCT(MAX(ISNUMBER(SEARCH(Fuel_Rules!$A$6:$A$30,$E1525))*ISNUMBER(SEARCH(Fuel_Rules!$B$6:$B$30,$F1525))*(Fuel_Rules!$A$6:$A$30&lt;&gt;"")))&gt;0,"Plug-in hybrid",IF($G1525="Diesel","Diesel","Gasoline"))</f>
        <v>Diesel</v>
      </c>
    </row>
    <row r="1526" spans="1:15" ht="15" customHeight="1" x14ac:dyDescent="0.25">
      <c r="A1526" s="1">
        <v>2022</v>
      </c>
      <c r="B1526" s="1" t="s">
        <v>3126</v>
      </c>
      <c r="C1526" s="1" t="s">
        <v>2074</v>
      </c>
      <c r="D1526" s="1" t="s">
        <v>3759</v>
      </c>
      <c r="E1526" s="1" t="s">
        <v>1901</v>
      </c>
      <c r="F1526" s="1" t="s">
        <v>2076</v>
      </c>
      <c r="G1526" s="1" t="s">
        <v>103</v>
      </c>
      <c r="H1526" s="1" t="s">
        <v>437</v>
      </c>
      <c r="I1526" s="1">
        <v>2</v>
      </c>
      <c r="J1526" s="1">
        <v>2023</v>
      </c>
      <c r="K1526" s="1">
        <v>426959</v>
      </c>
      <c r="L1526" s="1">
        <v>0</v>
      </c>
      <c r="M1526" s="1">
        <f t="array" ref="M1526">SUMPRODUCT(MAX(ISNUMBER(SEARCH('Class Rules'!$B$6:$B$85,$E1526))*ISNUMBER(SEARCH('Class Rules'!$C$6:$C$85,$F1526))*'Class Rules'!$A$6:$A$85))</f>
        <v>0</v>
      </c>
      <c r="N1526" s="1" t="str">
        <f t="array" ref="N1526">IF($M1526=0,'Class Rules'!$D$3,INDEX('Class Rules'!$D$6:$D$85,MATCH($M1526,'Class Rules'!$A$6:$A$85,0)))</f>
        <v>Passenger LDV</v>
      </c>
      <c r="O1526" s="1" t="str">
        <f t="array" ref="O1526">IF(SUMPRODUCT(MAX(ISNUMBER(SEARCH(Fuel_Rules!$A$6:$A$30,$E1526))*ISNUMBER(SEARCH(Fuel_Rules!$B$6:$B$30,$F1526))*(Fuel_Rules!$A$6:$A$30&lt;&gt;"")))&gt;0,"Plug-in hybrid",IF($G1526="Diesel","Diesel","Gasoline"))</f>
        <v>Gasoline</v>
      </c>
    </row>
    <row r="1527" spans="1:15" ht="15" customHeight="1" x14ac:dyDescent="0.25">
      <c r="A1527" s="1">
        <v>2022</v>
      </c>
      <c r="B1527" s="1" t="s">
        <v>3126</v>
      </c>
      <c r="C1527" s="1" t="s">
        <v>2077</v>
      </c>
      <c r="D1527" s="1" t="s">
        <v>3760</v>
      </c>
      <c r="E1527" s="1" t="s">
        <v>1901</v>
      </c>
      <c r="F1527" s="1" t="s">
        <v>2079</v>
      </c>
      <c r="G1527" s="1" t="s">
        <v>103</v>
      </c>
      <c r="H1527" s="1" t="s">
        <v>298</v>
      </c>
      <c r="I1527" s="1">
        <v>2</v>
      </c>
      <c r="J1527" s="1">
        <v>2023</v>
      </c>
      <c r="K1527" s="1">
        <v>320169</v>
      </c>
      <c r="L1527" s="1">
        <v>0</v>
      </c>
      <c r="M1527" s="1">
        <f t="array" ref="M1527">SUMPRODUCT(MAX(ISNUMBER(SEARCH('Class Rules'!$B$6:$B$85,$E1527))*ISNUMBER(SEARCH('Class Rules'!$C$6:$C$85,$F1527))*'Class Rules'!$A$6:$A$85))</f>
        <v>0</v>
      </c>
      <c r="N1527" s="1" t="str">
        <f t="array" ref="N1527">IF($M1527=0,'Class Rules'!$D$3,INDEX('Class Rules'!$D$6:$D$85,MATCH($M1527,'Class Rules'!$A$6:$A$85,0)))</f>
        <v>Passenger LDV</v>
      </c>
      <c r="O1527" s="1" t="str">
        <f t="array" ref="O1527">IF(SUMPRODUCT(MAX(ISNUMBER(SEARCH(Fuel_Rules!$A$6:$A$30,$E1527))*ISNUMBER(SEARCH(Fuel_Rules!$B$6:$B$30,$F1527))*(Fuel_Rules!$A$6:$A$30&lt;&gt;"")))&gt;0,"Plug-in hybrid",IF($G1527="Diesel","Diesel","Gasoline"))</f>
        <v>Gasoline</v>
      </c>
    </row>
    <row r="1528" spans="1:15" ht="15" customHeight="1" x14ac:dyDescent="0.25">
      <c r="A1528" s="1">
        <v>2022</v>
      </c>
      <c r="B1528" s="1" t="s">
        <v>3126</v>
      </c>
      <c r="C1528" s="1" t="s">
        <v>2080</v>
      </c>
      <c r="D1528" s="1" t="s">
        <v>3761</v>
      </c>
      <c r="E1528" s="1" t="s">
        <v>1901</v>
      </c>
      <c r="F1528" s="1" t="s">
        <v>2082</v>
      </c>
      <c r="G1528" s="1" t="s">
        <v>103</v>
      </c>
      <c r="H1528" s="1" t="s">
        <v>437</v>
      </c>
      <c r="I1528" s="1">
        <v>1.3</v>
      </c>
      <c r="J1528" s="1">
        <v>2023</v>
      </c>
      <c r="K1528" s="1">
        <v>328176</v>
      </c>
      <c r="L1528" s="1">
        <v>0</v>
      </c>
      <c r="M1528" s="1">
        <f t="array" ref="M1528">SUMPRODUCT(MAX(ISNUMBER(SEARCH('Class Rules'!$B$6:$B$85,$E1528))*ISNUMBER(SEARCH('Class Rules'!$C$6:$C$85,$F1528))*'Class Rules'!$A$6:$A$85))</f>
        <v>0</v>
      </c>
      <c r="N1528" s="1" t="str">
        <f t="array" ref="N1528">IF($M1528=0,'Class Rules'!$D$3,INDEX('Class Rules'!$D$6:$D$85,MATCH($M1528,'Class Rules'!$A$6:$A$85,0)))</f>
        <v>Passenger LDV</v>
      </c>
      <c r="O1528" s="1" t="str">
        <f t="array" ref="O1528">IF(SUMPRODUCT(MAX(ISNUMBER(SEARCH(Fuel_Rules!$A$6:$A$30,$E1528))*ISNUMBER(SEARCH(Fuel_Rules!$B$6:$B$30,$F1528))*(Fuel_Rules!$A$6:$A$30&lt;&gt;"")))&gt;0,"Plug-in hybrid",IF($G1528="Diesel","Diesel","Gasoline"))</f>
        <v>Gasoline</v>
      </c>
    </row>
    <row r="1529" spans="1:15" ht="15" customHeight="1" x14ac:dyDescent="0.25">
      <c r="A1529" s="1">
        <v>2022</v>
      </c>
      <c r="B1529" s="1" t="s">
        <v>3126</v>
      </c>
      <c r="C1529" s="1" t="s">
        <v>2083</v>
      </c>
      <c r="D1529" s="1" t="s">
        <v>3762</v>
      </c>
      <c r="E1529" s="1" t="s">
        <v>1901</v>
      </c>
      <c r="F1529" s="1" t="s">
        <v>2085</v>
      </c>
      <c r="G1529" s="1" t="s">
        <v>103</v>
      </c>
      <c r="H1529" s="1" t="s">
        <v>437</v>
      </c>
      <c r="I1529" s="1">
        <v>3</v>
      </c>
      <c r="J1529" s="1">
        <v>2023</v>
      </c>
      <c r="K1529" s="1">
        <v>934510</v>
      </c>
      <c r="L1529" s="1">
        <v>0</v>
      </c>
      <c r="M1529" s="1">
        <f t="array" ref="M1529">SUMPRODUCT(MAX(ISNUMBER(SEARCH('Class Rules'!$B$6:$B$85,$E1529))*ISNUMBER(SEARCH('Class Rules'!$C$6:$C$85,$F1529))*'Class Rules'!$A$6:$A$85))</f>
        <v>0</v>
      </c>
      <c r="N1529" s="1" t="str">
        <f t="array" ref="N1529">IF($M1529=0,'Class Rules'!$D$3,INDEX('Class Rules'!$D$6:$D$85,MATCH($M1529,'Class Rules'!$A$6:$A$85,0)))</f>
        <v>Passenger LDV</v>
      </c>
      <c r="O1529" s="1" t="str">
        <f t="array" ref="O1529">IF(SUMPRODUCT(MAX(ISNUMBER(SEARCH(Fuel_Rules!$A$6:$A$30,$E1529))*ISNUMBER(SEARCH(Fuel_Rules!$B$6:$B$30,$F1529))*(Fuel_Rules!$A$6:$A$30&lt;&gt;"")))&gt;0,"Plug-in hybrid",IF($G1529="Diesel","Diesel","Gasoline"))</f>
        <v>Gasoline</v>
      </c>
    </row>
    <row r="1530" spans="1:15" ht="15" customHeight="1" x14ac:dyDescent="0.25">
      <c r="A1530" s="1">
        <v>2022</v>
      </c>
      <c r="B1530" s="1" t="s">
        <v>3126</v>
      </c>
      <c r="C1530" s="1" t="s">
        <v>2086</v>
      </c>
      <c r="D1530" s="1" t="s">
        <v>3763</v>
      </c>
      <c r="E1530" s="1" t="s">
        <v>1901</v>
      </c>
      <c r="F1530" s="1" t="s">
        <v>2088</v>
      </c>
      <c r="G1530" s="1" t="s">
        <v>103</v>
      </c>
      <c r="H1530" s="1" t="s">
        <v>437</v>
      </c>
      <c r="I1530" s="1">
        <v>4</v>
      </c>
      <c r="J1530" s="1">
        <v>2023</v>
      </c>
      <c r="K1530" s="1">
        <v>1204854</v>
      </c>
      <c r="L1530" s="1">
        <v>0</v>
      </c>
      <c r="M1530" s="1">
        <f t="array" ref="M1530">SUMPRODUCT(MAX(ISNUMBER(SEARCH('Class Rules'!$B$6:$B$85,$E1530))*ISNUMBER(SEARCH('Class Rules'!$C$6:$C$85,$F1530))*'Class Rules'!$A$6:$A$85))</f>
        <v>0</v>
      </c>
      <c r="N1530" s="1" t="str">
        <f t="array" ref="N1530">IF($M1530=0,'Class Rules'!$D$3,INDEX('Class Rules'!$D$6:$D$85,MATCH($M1530,'Class Rules'!$A$6:$A$85,0)))</f>
        <v>Passenger LDV</v>
      </c>
      <c r="O1530" s="1" t="str">
        <f t="array" ref="O1530">IF(SUMPRODUCT(MAX(ISNUMBER(SEARCH(Fuel_Rules!$A$6:$A$30,$E1530))*ISNUMBER(SEARCH(Fuel_Rules!$B$6:$B$30,$F1530))*(Fuel_Rules!$A$6:$A$30&lt;&gt;"")))&gt;0,"Plug-in hybrid",IF($G1530="Diesel","Diesel","Gasoline"))</f>
        <v>Gasoline</v>
      </c>
    </row>
    <row r="1531" spans="1:15" ht="15" customHeight="1" x14ac:dyDescent="0.25">
      <c r="A1531" s="1">
        <v>2022</v>
      </c>
      <c r="B1531" s="1" t="s">
        <v>3126</v>
      </c>
      <c r="C1531" s="1" t="s">
        <v>2089</v>
      </c>
      <c r="D1531" s="1" t="s">
        <v>3764</v>
      </c>
      <c r="E1531" s="1" t="s">
        <v>1901</v>
      </c>
      <c r="F1531" s="1" t="s">
        <v>2091</v>
      </c>
      <c r="G1531" s="1" t="s">
        <v>103</v>
      </c>
      <c r="H1531" s="1" t="s">
        <v>437</v>
      </c>
      <c r="I1531" s="1">
        <v>1.3</v>
      </c>
      <c r="J1531" s="1">
        <v>2023</v>
      </c>
      <c r="K1531" s="1">
        <v>288789</v>
      </c>
      <c r="L1531" s="1">
        <v>0</v>
      </c>
      <c r="M1531" s="1">
        <f t="array" ref="M1531">SUMPRODUCT(MAX(ISNUMBER(SEARCH('Class Rules'!$B$6:$B$85,$E1531))*ISNUMBER(SEARCH('Class Rules'!$C$6:$C$85,$F1531))*'Class Rules'!$A$6:$A$85))</f>
        <v>0</v>
      </c>
      <c r="N1531" s="1" t="str">
        <f t="array" ref="N1531">IF($M1531=0,'Class Rules'!$D$3,INDEX('Class Rules'!$D$6:$D$85,MATCH($M1531,'Class Rules'!$A$6:$A$85,0)))</f>
        <v>Passenger LDV</v>
      </c>
      <c r="O1531" s="1" t="str">
        <f t="array" ref="O1531">IF(SUMPRODUCT(MAX(ISNUMBER(SEARCH(Fuel_Rules!$A$6:$A$30,$E1531))*ISNUMBER(SEARCH(Fuel_Rules!$B$6:$B$30,$F1531))*(Fuel_Rules!$A$6:$A$30&lt;&gt;"")))&gt;0,"Plug-in hybrid",IF($G1531="Diesel","Diesel","Gasoline"))</f>
        <v>Gasoline</v>
      </c>
    </row>
    <row r="1532" spans="1:15" ht="15" customHeight="1" x14ac:dyDescent="0.25">
      <c r="A1532" s="1">
        <v>2022</v>
      </c>
      <c r="B1532" s="1" t="s">
        <v>3126</v>
      </c>
      <c r="C1532" s="1" t="s">
        <v>2092</v>
      </c>
      <c r="D1532" s="1" t="s">
        <v>3765</v>
      </c>
      <c r="E1532" s="1" t="s">
        <v>1901</v>
      </c>
      <c r="F1532" s="1" t="s">
        <v>2094</v>
      </c>
      <c r="G1532" s="1" t="s">
        <v>103</v>
      </c>
      <c r="H1532" s="1" t="s">
        <v>437</v>
      </c>
      <c r="I1532" s="1">
        <v>1.3</v>
      </c>
      <c r="J1532" s="1">
        <v>2023</v>
      </c>
      <c r="K1532" s="1">
        <v>312545</v>
      </c>
      <c r="L1532" s="1">
        <v>0</v>
      </c>
      <c r="M1532" s="1">
        <f t="array" ref="M1532">SUMPRODUCT(MAX(ISNUMBER(SEARCH('Class Rules'!$B$6:$B$85,$E1532))*ISNUMBER(SEARCH('Class Rules'!$C$6:$C$85,$F1532))*'Class Rules'!$A$6:$A$85))</f>
        <v>0</v>
      </c>
      <c r="N1532" s="1" t="str">
        <f t="array" ref="N1532">IF($M1532=0,'Class Rules'!$D$3,INDEX('Class Rules'!$D$6:$D$85,MATCH($M1532,'Class Rules'!$A$6:$A$85,0)))</f>
        <v>Passenger LDV</v>
      </c>
      <c r="O1532" s="1" t="str">
        <f t="array" ref="O1532">IF(SUMPRODUCT(MAX(ISNUMBER(SEARCH(Fuel_Rules!$A$6:$A$30,$E1532))*ISNUMBER(SEARCH(Fuel_Rules!$B$6:$B$30,$F1532))*(Fuel_Rules!$A$6:$A$30&lt;&gt;"")))&gt;0,"Plug-in hybrid",IF($G1532="Diesel","Diesel","Gasoline"))</f>
        <v>Gasoline</v>
      </c>
    </row>
    <row r="1533" spans="1:15" ht="15" customHeight="1" x14ac:dyDescent="0.25">
      <c r="A1533" s="1">
        <v>2022</v>
      </c>
      <c r="B1533" s="1" t="s">
        <v>3126</v>
      </c>
      <c r="C1533" s="1" t="s">
        <v>2095</v>
      </c>
      <c r="D1533" s="1" t="s">
        <v>3766</v>
      </c>
      <c r="E1533" s="1" t="s">
        <v>1901</v>
      </c>
      <c r="F1533" s="1" t="s">
        <v>2097</v>
      </c>
      <c r="G1533" s="1" t="s">
        <v>103</v>
      </c>
      <c r="H1533" s="1" t="s">
        <v>437</v>
      </c>
      <c r="I1533" s="1">
        <v>4</v>
      </c>
      <c r="J1533" s="1">
        <v>2023</v>
      </c>
      <c r="K1533" s="1">
        <v>2054540</v>
      </c>
      <c r="L1533" s="1">
        <v>0</v>
      </c>
      <c r="M1533" s="1">
        <f t="array" ref="M1533">SUMPRODUCT(MAX(ISNUMBER(SEARCH('Class Rules'!$B$6:$B$85,$E1533))*ISNUMBER(SEARCH('Class Rules'!$C$6:$C$85,$F1533))*'Class Rules'!$A$6:$A$85))</f>
        <v>0</v>
      </c>
      <c r="N1533" s="1" t="str">
        <f t="array" ref="N1533">IF($M1533=0,'Class Rules'!$D$3,INDEX('Class Rules'!$D$6:$D$85,MATCH($M1533,'Class Rules'!$A$6:$A$85,0)))</f>
        <v>Passenger LDV</v>
      </c>
      <c r="O1533" s="1" t="str">
        <f t="array" ref="O1533">IF(SUMPRODUCT(MAX(ISNUMBER(SEARCH(Fuel_Rules!$A$6:$A$30,$E1533))*ISNUMBER(SEARCH(Fuel_Rules!$B$6:$B$30,$F1533))*(Fuel_Rules!$A$6:$A$30&lt;&gt;"")))&gt;0,"Plug-in hybrid",IF($G1533="Diesel","Diesel","Gasoline"))</f>
        <v>Gasoline</v>
      </c>
    </row>
    <row r="1534" spans="1:15" ht="15" customHeight="1" x14ac:dyDescent="0.25">
      <c r="A1534" s="1">
        <v>2022</v>
      </c>
      <c r="B1534" s="1" t="s">
        <v>3126</v>
      </c>
      <c r="C1534" s="1" t="s">
        <v>2098</v>
      </c>
      <c r="D1534" s="1" t="s">
        <v>3767</v>
      </c>
      <c r="E1534" s="1" t="s">
        <v>1901</v>
      </c>
      <c r="F1534" s="1" t="s">
        <v>2100</v>
      </c>
      <c r="G1534" s="1" t="s">
        <v>103</v>
      </c>
      <c r="H1534" s="1" t="s">
        <v>437</v>
      </c>
      <c r="I1534" s="1">
        <v>2</v>
      </c>
      <c r="J1534" s="1">
        <v>2023</v>
      </c>
      <c r="K1534" s="1">
        <v>547561</v>
      </c>
      <c r="L1534" s="1">
        <v>0</v>
      </c>
      <c r="M1534" s="1">
        <f t="array" ref="M1534">SUMPRODUCT(MAX(ISNUMBER(SEARCH('Class Rules'!$B$6:$B$85,$E1534))*ISNUMBER(SEARCH('Class Rules'!$C$6:$C$85,$F1534))*'Class Rules'!$A$6:$A$85))</f>
        <v>0</v>
      </c>
      <c r="N1534" s="1" t="str">
        <f t="array" ref="N1534">IF($M1534=0,'Class Rules'!$D$3,INDEX('Class Rules'!$D$6:$D$85,MATCH($M1534,'Class Rules'!$A$6:$A$85,0)))</f>
        <v>Passenger LDV</v>
      </c>
      <c r="O1534" s="1" t="str">
        <f t="array" ref="O1534">IF(SUMPRODUCT(MAX(ISNUMBER(SEARCH(Fuel_Rules!$A$6:$A$30,$E1534))*ISNUMBER(SEARCH(Fuel_Rules!$B$6:$B$30,$F1534))*(Fuel_Rules!$A$6:$A$30&lt;&gt;"")))&gt;0,"Plug-in hybrid",IF($G1534="Diesel","Diesel","Gasoline"))</f>
        <v>Gasoline</v>
      </c>
    </row>
    <row r="1535" spans="1:15" ht="15" customHeight="1" x14ac:dyDescent="0.25">
      <c r="A1535" s="1">
        <v>2022</v>
      </c>
      <c r="B1535" s="1" t="s">
        <v>3126</v>
      </c>
      <c r="C1535" s="1" t="s">
        <v>2101</v>
      </c>
      <c r="D1535" s="1" t="s">
        <v>3768</v>
      </c>
      <c r="E1535" s="1" t="s">
        <v>1901</v>
      </c>
      <c r="F1535" s="1" t="s">
        <v>2103</v>
      </c>
      <c r="G1535" s="1" t="s">
        <v>103</v>
      </c>
      <c r="H1535" s="1" t="s">
        <v>298</v>
      </c>
      <c r="I1535" s="1">
        <v>4</v>
      </c>
      <c r="J1535" s="1">
        <v>2023</v>
      </c>
      <c r="K1535" s="1">
        <v>1639050</v>
      </c>
      <c r="L1535" s="1">
        <v>0</v>
      </c>
      <c r="M1535" s="1">
        <f t="array" ref="M1535">SUMPRODUCT(MAX(ISNUMBER(SEARCH('Class Rules'!$B$6:$B$85,$E1535))*ISNUMBER(SEARCH('Class Rules'!$C$6:$C$85,$F1535))*'Class Rules'!$A$6:$A$85))</f>
        <v>0</v>
      </c>
      <c r="N1535" s="1" t="str">
        <f t="array" ref="N1535">IF($M1535=0,'Class Rules'!$D$3,INDEX('Class Rules'!$D$6:$D$85,MATCH($M1535,'Class Rules'!$A$6:$A$85,0)))</f>
        <v>Passenger LDV</v>
      </c>
      <c r="O1535" s="1" t="str">
        <f t="array" ref="O1535">IF(SUMPRODUCT(MAX(ISNUMBER(SEARCH(Fuel_Rules!$A$6:$A$30,$E1535))*ISNUMBER(SEARCH(Fuel_Rules!$B$6:$B$30,$F1535))*(Fuel_Rules!$A$6:$A$30&lt;&gt;"")))&gt;0,"Plug-in hybrid",IF($G1535="Diesel","Diesel","Gasoline"))</f>
        <v>Gasoline</v>
      </c>
    </row>
    <row r="1536" spans="1:15" ht="15" customHeight="1" x14ac:dyDescent="0.25">
      <c r="A1536" s="1">
        <v>2022</v>
      </c>
      <c r="B1536" s="1" t="s">
        <v>3126</v>
      </c>
      <c r="C1536" s="1" t="s">
        <v>3769</v>
      </c>
      <c r="D1536" s="1" t="s">
        <v>3770</v>
      </c>
      <c r="E1536" s="1" t="s">
        <v>1901</v>
      </c>
      <c r="F1536" s="1" t="s">
        <v>3771</v>
      </c>
      <c r="G1536" s="1" t="s">
        <v>103</v>
      </c>
      <c r="H1536" s="1" t="s">
        <v>437</v>
      </c>
      <c r="I1536" s="1">
        <v>2</v>
      </c>
      <c r="J1536" s="1">
        <v>2023</v>
      </c>
      <c r="K1536" s="1">
        <v>416600</v>
      </c>
      <c r="L1536" s="1">
        <v>0</v>
      </c>
      <c r="M1536" s="1">
        <f t="array" ref="M1536">SUMPRODUCT(MAX(ISNUMBER(SEARCH('Class Rules'!$B$6:$B$85,$E1536))*ISNUMBER(SEARCH('Class Rules'!$C$6:$C$85,$F1536))*'Class Rules'!$A$6:$A$85))</f>
        <v>0</v>
      </c>
      <c r="N1536" s="1" t="str">
        <f t="array" ref="N1536">IF($M1536=0,'Class Rules'!$D$3,INDEX('Class Rules'!$D$6:$D$85,MATCH($M1536,'Class Rules'!$A$6:$A$85,0)))</f>
        <v>Passenger LDV</v>
      </c>
      <c r="O1536" s="1" t="str">
        <f t="array" ref="O1536">IF(SUMPRODUCT(MAX(ISNUMBER(SEARCH(Fuel_Rules!$A$6:$A$30,$E1536))*ISNUMBER(SEARCH(Fuel_Rules!$B$6:$B$30,$F1536))*(Fuel_Rules!$A$6:$A$30&lt;&gt;"")))&gt;0,"Plug-in hybrid",IF($G1536="Diesel","Diesel","Gasoline"))</f>
        <v>Gasoline</v>
      </c>
    </row>
    <row r="1537" spans="1:15" ht="15" customHeight="1" x14ac:dyDescent="0.25">
      <c r="A1537" s="1">
        <v>2022</v>
      </c>
      <c r="B1537" s="1" t="s">
        <v>3126</v>
      </c>
      <c r="C1537" s="1" t="s">
        <v>3772</v>
      </c>
      <c r="D1537" s="1" t="s">
        <v>3773</v>
      </c>
      <c r="E1537" s="1" t="s">
        <v>1901</v>
      </c>
      <c r="F1537" s="1" t="s">
        <v>3774</v>
      </c>
      <c r="G1537" s="1" t="s">
        <v>103</v>
      </c>
      <c r="H1537" s="1" t="s">
        <v>437</v>
      </c>
      <c r="I1537" s="1">
        <v>1.5</v>
      </c>
      <c r="J1537" s="1">
        <v>2023</v>
      </c>
      <c r="K1537" s="1">
        <v>363239</v>
      </c>
      <c r="L1537" s="1">
        <v>0</v>
      </c>
      <c r="M1537" s="1">
        <f t="array" ref="M1537">SUMPRODUCT(MAX(ISNUMBER(SEARCH('Class Rules'!$B$6:$B$85,$E1537))*ISNUMBER(SEARCH('Class Rules'!$C$6:$C$85,$F1537))*'Class Rules'!$A$6:$A$85))</f>
        <v>0</v>
      </c>
      <c r="N1537" s="1" t="str">
        <f t="array" ref="N1537">IF($M1537=0,'Class Rules'!$D$3,INDEX('Class Rules'!$D$6:$D$85,MATCH($M1537,'Class Rules'!$A$6:$A$85,0)))</f>
        <v>Passenger LDV</v>
      </c>
      <c r="O1537" s="1" t="str">
        <f t="array" ref="O1537">IF(SUMPRODUCT(MAX(ISNUMBER(SEARCH(Fuel_Rules!$A$6:$A$30,$E1537))*ISNUMBER(SEARCH(Fuel_Rules!$B$6:$B$30,$F1537))*(Fuel_Rules!$A$6:$A$30&lt;&gt;"")))&gt;0,"Plug-in hybrid",IF($G1537="Diesel","Diesel","Gasoline"))</f>
        <v>Gasoline</v>
      </c>
    </row>
    <row r="1538" spans="1:15" ht="15" customHeight="1" x14ac:dyDescent="0.25">
      <c r="A1538" s="1">
        <v>2022</v>
      </c>
      <c r="B1538" s="1" t="s">
        <v>3126</v>
      </c>
      <c r="C1538" s="1" t="s">
        <v>3775</v>
      </c>
      <c r="D1538" s="1" t="s">
        <v>3776</v>
      </c>
      <c r="E1538" s="1" t="s">
        <v>1901</v>
      </c>
      <c r="F1538" s="1" t="s">
        <v>3777</v>
      </c>
      <c r="G1538" s="1" t="s">
        <v>103</v>
      </c>
      <c r="H1538" s="1" t="s">
        <v>437</v>
      </c>
      <c r="I1538" s="1">
        <v>2</v>
      </c>
      <c r="J1538" s="1">
        <v>2023</v>
      </c>
      <c r="K1538" s="1">
        <v>548965</v>
      </c>
      <c r="L1538" s="1">
        <v>0</v>
      </c>
      <c r="M1538" s="1">
        <f t="array" ref="M1538">SUMPRODUCT(MAX(ISNUMBER(SEARCH('Class Rules'!$B$6:$B$85,$E1538))*ISNUMBER(SEARCH('Class Rules'!$C$6:$C$85,$F1538))*'Class Rules'!$A$6:$A$85))</f>
        <v>0</v>
      </c>
      <c r="N1538" s="1" t="str">
        <f t="array" ref="N1538">IF($M1538=0,'Class Rules'!$D$3,INDEX('Class Rules'!$D$6:$D$85,MATCH($M1538,'Class Rules'!$A$6:$A$85,0)))</f>
        <v>Passenger LDV</v>
      </c>
      <c r="O1538" s="1" t="str">
        <f t="array" ref="O1538">IF(SUMPRODUCT(MAX(ISNUMBER(SEARCH(Fuel_Rules!$A$6:$A$30,$E1538))*ISNUMBER(SEARCH(Fuel_Rules!$B$6:$B$30,$F1538))*(Fuel_Rules!$A$6:$A$30&lt;&gt;"")))&gt;0,"Plug-in hybrid",IF($G1538="Diesel","Diesel","Gasoline"))</f>
        <v>Gasoline</v>
      </c>
    </row>
    <row r="1539" spans="1:15" ht="15" customHeight="1" x14ac:dyDescent="0.25">
      <c r="A1539" s="1">
        <v>2022</v>
      </c>
      <c r="B1539" s="1" t="s">
        <v>3126</v>
      </c>
      <c r="C1539" s="1" t="s">
        <v>2104</v>
      </c>
      <c r="D1539" s="1" t="s">
        <v>3778</v>
      </c>
      <c r="E1539" s="1" t="s">
        <v>2106</v>
      </c>
      <c r="F1539" s="1" t="s">
        <v>2107</v>
      </c>
      <c r="G1539" s="1" t="s">
        <v>103</v>
      </c>
      <c r="H1539" s="1" t="s">
        <v>437</v>
      </c>
      <c r="I1539" s="1">
        <v>1.5</v>
      </c>
      <c r="J1539" s="1">
        <v>2023</v>
      </c>
      <c r="K1539" s="1">
        <v>176693</v>
      </c>
      <c r="L1539" s="1">
        <v>0</v>
      </c>
      <c r="M1539" s="1">
        <f t="array" ref="M1539">SUMPRODUCT(MAX(ISNUMBER(SEARCH('Class Rules'!$B$6:$B$85,$E1539))*ISNUMBER(SEARCH('Class Rules'!$C$6:$C$85,$F1539))*'Class Rules'!$A$6:$A$85))</f>
        <v>0</v>
      </c>
      <c r="N1539" s="1" t="str">
        <f t="array" ref="N1539">IF($M1539=0,'Class Rules'!$D$3,INDEX('Class Rules'!$D$6:$D$85,MATCH($M1539,'Class Rules'!$A$6:$A$85,0)))</f>
        <v>Passenger LDV</v>
      </c>
      <c r="O1539" s="1" t="str">
        <f t="array" ref="O1539">IF(SUMPRODUCT(MAX(ISNUMBER(SEARCH(Fuel_Rules!$A$6:$A$30,$E1539))*ISNUMBER(SEARCH(Fuel_Rules!$B$6:$B$30,$F1539))*(Fuel_Rules!$A$6:$A$30&lt;&gt;"")))&gt;0,"Plug-in hybrid",IF($G1539="Diesel","Diesel","Gasoline"))</f>
        <v>Gasoline</v>
      </c>
    </row>
    <row r="1540" spans="1:15" ht="15" customHeight="1" x14ac:dyDescent="0.25">
      <c r="A1540" s="1">
        <v>2022</v>
      </c>
      <c r="B1540" s="1" t="s">
        <v>3126</v>
      </c>
      <c r="C1540" s="1" t="s">
        <v>2108</v>
      </c>
      <c r="D1540" s="1" t="s">
        <v>3779</v>
      </c>
      <c r="E1540" s="1" t="s">
        <v>2106</v>
      </c>
      <c r="F1540" s="1" t="s">
        <v>2110</v>
      </c>
      <c r="G1540" s="1" t="s">
        <v>103</v>
      </c>
      <c r="H1540" s="1" t="s">
        <v>437</v>
      </c>
      <c r="I1540" s="1">
        <v>2</v>
      </c>
      <c r="J1540" s="1">
        <v>2023</v>
      </c>
      <c r="K1540" s="1">
        <v>243836</v>
      </c>
      <c r="L1540" s="1">
        <v>0</v>
      </c>
      <c r="M1540" s="1">
        <f t="array" ref="M1540">SUMPRODUCT(MAX(ISNUMBER(SEARCH('Class Rules'!$B$6:$B$85,$E1540))*ISNUMBER(SEARCH('Class Rules'!$C$6:$C$85,$F1540))*'Class Rules'!$A$6:$A$85))</f>
        <v>0</v>
      </c>
      <c r="N1540" s="1" t="str">
        <f t="array" ref="N1540">IF($M1540=0,'Class Rules'!$D$3,INDEX('Class Rules'!$D$6:$D$85,MATCH($M1540,'Class Rules'!$A$6:$A$85,0)))</f>
        <v>Passenger LDV</v>
      </c>
      <c r="O1540" s="1" t="str">
        <f t="array" ref="O1540">IF(SUMPRODUCT(MAX(ISNUMBER(SEARCH(Fuel_Rules!$A$6:$A$30,$E1540))*ISNUMBER(SEARCH(Fuel_Rules!$B$6:$B$30,$F1540))*(Fuel_Rules!$A$6:$A$30&lt;&gt;"")))&gt;0,"Plug-in hybrid",IF($G1540="Diesel","Diesel","Gasoline"))</f>
        <v>Gasoline</v>
      </c>
    </row>
    <row r="1541" spans="1:15" ht="15" customHeight="1" x14ac:dyDescent="0.25">
      <c r="A1541" s="1">
        <v>2022</v>
      </c>
      <c r="B1541" s="1" t="s">
        <v>3126</v>
      </c>
      <c r="C1541" s="1" t="s">
        <v>2111</v>
      </c>
      <c r="D1541" s="1" t="s">
        <v>3780</v>
      </c>
      <c r="E1541" s="1" t="s">
        <v>2106</v>
      </c>
      <c r="F1541" s="1" t="s">
        <v>2113</v>
      </c>
      <c r="G1541" s="1" t="s">
        <v>103</v>
      </c>
      <c r="H1541" s="1" t="s">
        <v>437</v>
      </c>
      <c r="I1541" s="1">
        <v>2</v>
      </c>
      <c r="J1541" s="1">
        <v>2023</v>
      </c>
      <c r="K1541" s="1">
        <v>253786</v>
      </c>
      <c r="L1541" s="1">
        <v>0</v>
      </c>
      <c r="M1541" s="1">
        <f t="array" ref="M1541">SUMPRODUCT(MAX(ISNUMBER(SEARCH('Class Rules'!$B$6:$B$85,$E1541))*ISNUMBER(SEARCH('Class Rules'!$C$6:$C$85,$F1541))*'Class Rules'!$A$6:$A$85))</f>
        <v>0</v>
      </c>
      <c r="N1541" s="1" t="str">
        <f t="array" ref="N1541">IF($M1541=0,'Class Rules'!$D$3,INDEX('Class Rules'!$D$6:$D$85,MATCH($M1541,'Class Rules'!$A$6:$A$85,0)))</f>
        <v>Passenger LDV</v>
      </c>
      <c r="O1541" s="1" t="str">
        <f t="array" ref="O1541">IF(SUMPRODUCT(MAX(ISNUMBER(SEARCH(Fuel_Rules!$A$6:$A$30,$E1541))*ISNUMBER(SEARCH(Fuel_Rules!$B$6:$B$30,$F1541))*(Fuel_Rules!$A$6:$A$30&lt;&gt;"")))&gt;0,"Plug-in hybrid",IF($G1541="Diesel","Diesel","Gasoline"))</f>
        <v>Gasoline</v>
      </c>
    </row>
    <row r="1542" spans="1:15" ht="15" customHeight="1" x14ac:dyDescent="0.25">
      <c r="A1542" s="1">
        <v>2022</v>
      </c>
      <c r="B1542" s="1" t="s">
        <v>3126</v>
      </c>
      <c r="C1542" s="1" t="s">
        <v>2114</v>
      </c>
      <c r="D1542" s="1" t="s">
        <v>3781</v>
      </c>
      <c r="E1542" s="1" t="s">
        <v>2106</v>
      </c>
      <c r="F1542" s="1" t="s">
        <v>2116</v>
      </c>
      <c r="G1542" s="1" t="s">
        <v>103</v>
      </c>
      <c r="H1542" s="1" t="s">
        <v>437</v>
      </c>
      <c r="I1542" s="1">
        <v>1.5</v>
      </c>
      <c r="J1542" s="1">
        <v>2023</v>
      </c>
      <c r="K1542" s="1">
        <v>178672</v>
      </c>
      <c r="L1542" s="1">
        <v>0</v>
      </c>
      <c r="M1542" s="1">
        <f t="array" ref="M1542">SUMPRODUCT(MAX(ISNUMBER(SEARCH('Class Rules'!$B$6:$B$85,$E1542))*ISNUMBER(SEARCH('Class Rules'!$C$6:$C$85,$F1542))*'Class Rules'!$A$6:$A$85))</f>
        <v>0</v>
      </c>
      <c r="N1542" s="1" t="str">
        <f t="array" ref="N1542">IF($M1542=0,'Class Rules'!$D$3,INDEX('Class Rules'!$D$6:$D$85,MATCH($M1542,'Class Rules'!$A$6:$A$85,0)))</f>
        <v>Passenger LDV</v>
      </c>
      <c r="O1542" s="1" t="str">
        <f t="array" ref="O1542">IF(SUMPRODUCT(MAX(ISNUMBER(SEARCH(Fuel_Rules!$A$6:$A$30,$E1542))*ISNUMBER(SEARCH(Fuel_Rules!$B$6:$B$30,$F1542))*(Fuel_Rules!$A$6:$A$30&lt;&gt;"")))&gt;0,"Plug-in hybrid",IF($G1542="Diesel","Diesel","Gasoline"))</f>
        <v>Gasoline</v>
      </c>
    </row>
    <row r="1543" spans="1:15" ht="15" customHeight="1" x14ac:dyDescent="0.25">
      <c r="A1543" s="1">
        <v>2022</v>
      </c>
      <c r="B1543" s="1" t="s">
        <v>3126</v>
      </c>
      <c r="C1543" s="1" t="s">
        <v>2117</v>
      </c>
      <c r="D1543" s="1" t="s">
        <v>3782</v>
      </c>
      <c r="E1543" s="1" t="s">
        <v>2106</v>
      </c>
      <c r="F1543" s="1" t="s">
        <v>2119</v>
      </c>
      <c r="G1543" s="1" t="s">
        <v>103</v>
      </c>
      <c r="H1543" s="1" t="s">
        <v>437</v>
      </c>
      <c r="I1543" s="1">
        <v>2</v>
      </c>
      <c r="J1543" s="1">
        <v>2023</v>
      </c>
      <c r="K1543" s="1">
        <v>277025</v>
      </c>
      <c r="L1543" s="1">
        <v>0</v>
      </c>
      <c r="M1543" s="1">
        <f t="array" ref="M1543">SUMPRODUCT(MAX(ISNUMBER(SEARCH('Class Rules'!$B$6:$B$85,$E1543))*ISNUMBER(SEARCH('Class Rules'!$C$6:$C$85,$F1543))*'Class Rules'!$A$6:$A$85))</f>
        <v>0</v>
      </c>
      <c r="N1543" s="1" t="str">
        <f t="array" ref="N1543">IF($M1543=0,'Class Rules'!$D$3,INDEX('Class Rules'!$D$6:$D$85,MATCH($M1543,'Class Rules'!$A$6:$A$85,0)))</f>
        <v>Passenger LDV</v>
      </c>
      <c r="O1543" s="1" t="str">
        <f t="array" ref="O1543">IF(SUMPRODUCT(MAX(ISNUMBER(SEARCH(Fuel_Rules!$A$6:$A$30,$E1543))*ISNUMBER(SEARCH(Fuel_Rules!$B$6:$B$30,$F1543))*(Fuel_Rules!$A$6:$A$30&lt;&gt;"")))&gt;0,"Plug-in hybrid",IF($G1543="Diesel","Diesel","Gasoline"))</f>
        <v>Gasoline</v>
      </c>
    </row>
    <row r="1544" spans="1:15" ht="15" customHeight="1" x14ac:dyDescent="0.25">
      <c r="A1544" s="1">
        <v>2022</v>
      </c>
      <c r="B1544" s="1" t="s">
        <v>3126</v>
      </c>
      <c r="C1544" s="1" t="s">
        <v>2120</v>
      </c>
      <c r="D1544" s="1" t="s">
        <v>3783</v>
      </c>
      <c r="E1544" s="1" t="s">
        <v>2106</v>
      </c>
      <c r="F1544" s="1" t="s">
        <v>2122</v>
      </c>
      <c r="G1544" s="1" t="s">
        <v>103</v>
      </c>
      <c r="H1544" s="1" t="s">
        <v>437</v>
      </c>
      <c r="I1544" s="1">
        <v>2</v>
      </c>
      <c r="J1544" s="1">
        <v>2023</v>
      </c>
      <c r="K1544" s="1">
        <v>274301</v>
      </c>
      <c r="L1544" s="1">
        <v>0</v>
      </c>
      <c r="M1544" s="1">
        <f t="array" ref="M1544">SUMPRODUCT(MAX(ISNUMBER(SEARCH('Class Rules'!$B$6:$B$85,$E1544))*ISNUMBER(SEARCH('Class Rules'!$C$6:$C$85,$F1544))*'Class Rules'!$A$6:$A$85))</f>
        <v>0</v>
      </c>
      <c r="N1544" s="1" t="str">
        <f t="array" ref="N1544">IF($M1544=0,'Class Rules'!$D$3,INDEX('Class Rules'!$D$6:$D$85,MATCH($M1544,'Class Rules'!$A$6:$A$85,0)))</f>
        <v>Passenger LDV</v>
      </c>
      <c r="O1544" s="1" t="str">
        <f t="array" ref="O1544">IF(SUMPRODUCT(MAX(ISNUMBER(SEARCH(Fuel_Rules!$A$6:$A$30,$E1544))*ISNUMBER(SEARCH(Fuel_Rules!$B$6:$B$30,$F1544))*(Fuel_Rules!$A$6:$A$30&lt;&gt;"")))&gt;0,"Plug-in hybrid",IF($G1544="Diesel","Diesel","Gasoline"))</f>
        <v>Gasoline</v>
      </c>
    </row>
    <row r="1545" spans="1:15" ht="15" customHeight="1" x14ac:dyDescent="0.25">
      <c r="A1545" s="1">
        <v>2022</v>
      </c>
      <c r="B1545" s="1" t="s">
        <v>3126</v>
      </c>
      <c r="C1545" s="1" t="s">
        <v>2123</v>
      </c>
      <c r="D1545" s="1" t="s">
        <v>3784</v>
      </c>
      <c r="E1545" s="1" t="s">
        <v>2106</v>
      </c>
      <c r="F1545" s="1" t="s">
        <v>2125</v>
      </c>
      <c r="G1545" s="1" t="s">
        <v>103</v>
      </c>
      <c r="H1545" s="1" t="s">
        <v>437</v>
      </c>
      <c r="I1545" s="1">
        <v>1.5</v>
      </c>
      <c r="J1545" s="1">
        <v>2023</v>
      </c>
      <c r="K1545" s="1">
        <v>222154</v>
      </c>
      <c r="L1545" s="1">
        <v>0</v>
      </c>
      <c r="M1545" s="1">
        <f t="array" ref="M1545">SUMPRODUCT(MAX(ISNUMBER(SEARCH('Class Rules'!$B$6:$B$85,$E1545))*ISNUMBER(SEARCH('Class Rules'!$C$6:$C$85,$F1545))*'Class Rules'!$A$6:$A$85))</f>
        <v>0</v>
      </c>
      <c r="N1545" s="1" t="str">
        <f t="array" ref="N1545">IF($M1545=0,'Class Rules'!$D$3,INDEX('Class Rules'!$D$6:$D$85,MATCH($M1545,'Class Rules'!$A$6:$A$85,0)))</f>
        <v>Passenger LDV</v>
      </c>
      <c r="O1545" s="1" t="str">
        <f t="array" ref="O1545">IF(SUMPRODUCT(MAX(ISNUMBER(SEARCH(Fuel_Rules!$A$6:$A$30,$E1545))*ISNUMBER(SEARCH(Fuel_Rules!$B$6:$B$30,$F1545))*(Fuel_Rules!$A$6:$A$30&lt;&gt;"")))&gt;0,"Plug-in hybrid",IF($G1545="Diesel","Diesel","Gasoline"))</f>
        <v>Gasoline</v>
      </c>
    </row>
    <row r="1546" spans="1:15" ht="15" customHeight="1" x14ac:dyDescent="0.25">
      <c r="A1546" s="1">
        <v>2022</v>
      </c>
      <c r="B1546" s="1" t="s">
        <v>3126</v>
      </c>
      <c r="C1546" s="1" t="s">
        <v>2126</v>
      </c>
      <c r="D1546" s="1" t="s">
        <v>3785</v>
      </c>
      <c r="E1546" s="1" t="s">
        <v>2106</v>
      </c>
      <c r="F1546" s="1" t="s">
        <v>2128</v>
      </c>
      <c r="G1546" s="1" t="s">
        <v>103</v>
      </c>
      <c r="H1546" s="1" t="s">
        <v>437</v>
      </c>
      <c r="I1546" s="1">
        <v>2</v>
      </c>
      <c r="J1546" s="1">
        <v>2023</v>
      </c>
      <c r="K1546" s="1">
        <v>328877</v>
      </c>
      <c r="L1546" s="1">
        <v>0</v>
      </c>
      <c r="M1546" s="1">
        <f t="array" ref="M1546">SUMPRODUCT(MAX(ISNUMBER(SEARCH('Class Rules'!$B$6:$B$85,$E1546))*ISNUMBER(SEARCH('Class Rules'!$C$6:$C$85,$F1546))*'Class Rules'!$A$6:$A$85))</f>
        <v>0</v>
      </c>
      <c r="N1546" s="1" t="str">
        <f t="array" ref="N1546">IF($M1546=0,'Class Rules'!$D$3,INDEX('Class Rules'!$D$6:$D$85,MATCH($M1546,'Class Rules'!$A$6:$A$85,0)))</f>
        <v>Passenger LDV</v>
      </c>
      <c r="O1546" s="1" t="str">
        <f t="array" ref="O1546">IF(SUMPRODUCT(MAX(ISNUMBER(SEARCH(Fuel_Rules!$A$6:$A$30,$E1546))*ISNUMBER(SEARCH(Fuel_Rules!$B$6:$B$30,$F1546))*(Fuel_Rules!$A$6:$A$30&lt;&gt;"")))&gt;0,"Plug-in hybrid",IF($G1546="Diesel","Diesel","Gasoline"))</f>
        <v>Gasoline</v>
      </c>
    </row>
    <row r="1547" spans="1:15" ht="15" customHeight="1" x14ac:dyDescent="0.25">
      <c r="A1547" s="1">
        <v>2022</v>
      </c>
      <c r="B1547" s="1" t="s">
        <v>3126</v>
      </c>
      <c r="C1547" s="1" t="s">
        <v>2129</v>
      </c>
      <c r="D1547" s="1" t="s">
        <v>3786</v>
      </c>
      <c r="E1547" s="1" t="s">
        <v>2106</v>
      </c>
      <c r="F1547" s="1" t="s">
        <v>2131</v>
      </c>
      <c r="G1547" s="1" t="s">
        <v>103</v>
      </c>
      <c r="H1547" s="1" t="s">
        <v>298</v>
      </c>
      <c r="I1547" s="1">
        <v>1.5</v>
      </c>
      <c r="J1547" s="1">
        <v>2023</v>
      </c>
      <c r="K1547" s="1">
        <v>291845</v>
      </c>
      <c r="L1547" s="1">
        <v>0</v>
      </c>
      <c r="M1547" s="1">
        <f t="array" ref="M1547">SUMPRODUCT(MAX(ISNUMBER(SEARCH('Class Rules'!$B$6:$B$85,$E1547))*ISNUMBER(SEARCH('Class Rules'!$C$6:$C$85,$F1547))*'Class Rules'!$A$6:$A$85))</f>
        <v>0</v>
      </c>
      <c r="N1547" s="1" t="str">
        <f t="array" ref="N1547">IF($M1547=0,'Class Rules'!$D$3,INDEX('Class Rules'!$D$6:$D$85,MATCH($M1547,'Class Rules'!$A$6:$A$85,0)))</f>
        <v>Passenger LDV</v>
      </c>
      <c r="O1547" s="1" t="str">
        <f t="array" ref="O1547">IF(SUMPRODUCT(MAX(ISNUMBER(SEARCH(Fuel_Rules!$A$6:$A$30,$E1547))*ISNUMBER(SEARCH(Fuel_Rules!$B$6:$B$30,$F1547))*(Fuel_Rules!$A$6:$A$30&lt;&gt;"")))&gt;0,"Plug-in hybrid",IF($G1547="Diesel","Diesel","Gasoline"))</f>
        <v>Gasoline</v>
      </c>
    </row>
    <row r="1548" spans="1:15" ht="15" customHeight="1" x14ac:dyDescent="0.25">
      <c r="A1548" s="1">
        <v>2022</v>
      </c>
      <c r="B1548" s="1" t="s">
        <v>3126</v>
      </c>
      <c r="C1548" s="1" t="s">
        <v>2132</v>
      </c>
      <c r="D1548" s="1" t="s">
        <v>3787</v>
      </c>
      <c r="E1548" s="1" t="s">
        <v>2106</v>
      </c>
      <c r="F1548" s="1" t="s">
        <v>2134</v>
      </c>
      <c r="G1548" s="1" t="s">
        <v>103</v>
      </c>
      <c r="H1548" s="1" t="s">
        <v>437</v>
      </c>
      <c r="I1548" s="1">
        <v>2</v>
      </c>
      <c r="J1548" s="1">
        <v>2023</v>
      </c>
      <c r="K1548" s="1">
        <v>311020</v>
      </c>
      <c r="L1548" s="1">
        <v>0</v>
      </c>
      <c r="M1548" s="1">
        <f t="array" ref="M1548">SUMPRODUCT(MAX(ISNUMBER(SEARCH('Class Rules'!$B$6:$B$85,$E1548))*ISNUMBER(SEARCH('Class Rules'!$C$6:$C$85,$F1548))*'Class Rules'!$A$6:$A$85))</f>
        <v>0</v>
      </c>
      <c r="N1548" s="1" t="str">
        <f t="array" ref="N1548">IF($M1548=0,'Class Rules'!$D$3,INDEX('Class Rules'!$D$6:$D$85,MATCH($M1548,'Class Rules'!$A$6:$A$85,0)))</f>
        <v>Passenger LDV</v>
      </c>
      <c r="O1548" s="1" t="str">
        <f t="array" ref="O1548">IF(SUMPRODUCT(MAX(ISNUMBER(SEARCH(Fuel_Rules!$A$6:$A$30,$E1548))*ISNUMBER(SEARCH(Fuel_Rules!$B$6:$B$30,$F1548))*(Fuel_Rules!$A$6:$A$30&lt;&gt;"")))&gt;0,"Plug-in hybrid",IF($G1548="Diesel","Diesel","Gasoline"))</f>
        <v>Gasoline</v>
      </c>
    </row>
    <row r="1549" spans="1:15" ht="15" customHeight="1" x14ac:dyDescent="0.25">
      <c r="A1549" s="1">
        <v>2022</v>
      </c>
      <c r="B1549" s="1" t="s">
        <v>3126</v>
      </c>
      <c r="C1549" s="1" t="s">
        <v>2135</v>
      </c>
      <c r="D1549" s="1" t="s">
        <v>3788</v>
      </c>
      <c r="E1549" s="1" t="s">
        <v>2137</v>
      </c>
      <c r="F1549" s="1" t="s">
        <v>2138</v>
      </c>
      <c r="G1549" s="1" t="s">
        <v>105</v>
      </c>
      <c r="H1549" s="1" t="s">
        <v>437</v>
      </c>
      <c r="I1549" s="1">
        <v>3.2</v>
      </c>
      <c r="J1549" s="1">
        <v>2023</v>
      </c>
      <c r="K1549" s="1">
        <v>353089</v>
      </c>
      <c r="L1549" s="1">
        <v>0</v>
      </c>
      <c r="M1549" s="1">
        <f t="array" ref="M1549">SUMPRODUCT(MAX(ISNUMBER(SEARCH('Class Rules'!$B$6:$B$85,$E1549))*ISNUMBER(SEARCH('Class Rules'!$C$6:$C$85,$F1549))*'Class Rules'!$A$6:$A$85))</f>
        <v>0</v>
      </c>
      <c r="N1549" s="1" t="str">
        <f t="array" ref="N1549">IF($M1549=0,'Class Rules'!$D$3,INDEX('Class Rules'!$D$6:$D$85,MATCH($M1549,'Class Rules'!$A$6:$A$85,0)))</f>
        <v>Passenger LDV</v>
      </c>
      <c r="O1549" s="1" t="str">
        <f t="array" ref="O1549">IF(SUMPRODUCT(MAX(ISNUMBER(SEARCH(Fuel_Rules!$A$6:$A$30,$E1549))*ISNUMBER(SEARCH(Fuel_Rules!$B$6:$B$30,$F1549))*(Fuel_Rules!$A$6:$A$30&lt;&gt;"")))&gt;0,"Plug-in hybrid",IF($G1549="Diesel","Diesel","Gasoline"))</f>
        <v>Diesel</v>
      </c>
    </row>
    <row r="1550" spans="1:15" ht="15" customHeight="1" x14ac:dyDescent="0.25">
      <c r="A1550" s="1">
        <v>2022</v>
      </c>
      <c r="B1550" s="1" t="s">
        <v>3126</v>
      </c>
      <c r="C1550" s="1" t="s">
        <v>2139</v>
      </c>
      <c r="D1550" s="1" t="s">
        <v>3789</v>
      </c>
      <c r="E1550" s="1" t="s">
        <v>2137</v>
      </c>
      <c r="F1550" s="1" t="s">
        <v>2141</v>
      </c>
      <c r="G1550" s="1" t="s">
        <v>105</v>
      </c>
      <c r="H1550" s="1" t="s">
        <v>437</v>
      </c>
      <c r="I1550" s="1">
        <v>2.4</v>
      </c>
      <c r="J1550" s="1">
        <v>2023</v>
      </c>
      <c r="K1550" s="1">
        <v>277441</v>
      </c>
      <c r="L1550" s="1">
        <v>0</v>
      </c>
      <c r="M1550" s="1">
        <f t="array" ref="M1550">SUMPRODUCT(MAX(ISNUMBER(SEARCH('Class Rules'!$B$6:$B$85,$E1550))*ISNUMBER(SEARCH('Class Rules'!$C$6:$C$85,$F1550))*'Class Rules'!$A$6:$A$85))</f>
        <v>16</v>
      </c>
      <c r="N1550" s="1" t="str">
        <f t="array" ref="N1550">IF($M1550=0,'Class Rules'!$D$3,INDEX('Class Rules'!$D$6:$D$85,MATCH($M1550,'Class Rules'!$A$6:$A$85,0)))</f>
        <v>Freight LDV</v>
      </c>
      <c r="O1550" s="1" t="str">
        <f t="array" ref="O1550">IF(SUMPRODUCT(MAX(ISNUMBER(SEARCH(Fuel_Rules!$A$6:$A$30,$E1550))*ISNUMBER(SEARCH(Fuel_Rules!$B$6:$B$30,$F1550))*(Fuel_Rules!$A$6:$A$30&lt;&gt;"")))&gt;0,"Plug-in hybrid",IF($G1550="Diesel","Diesel","Gasoline"))</f>
        <v>Diesel</v>
      </c>
    </row>
    <row r="1551" spans="1:15" ht="15" customHeight="1" x14ac:dyDescent="0.25">
      <c r="A1551" s="1">
        <v>2022</v>
      </c>
      <c r="B1551" s="1" t="s">
        <v>3126</v>
      </c>
      <c r="C1551" s="1" t="s">
        <v>2142</v>
      </c>
      <c r="D1551" s="1" t="s">
        <v>3790</v>
      </c>
      <c r="E1551" s="1" t="s">
        <v>2137</v>
      </c>
      <c r="F1551" s="1" t="s">
        <v>2144</v>
      </c>
      <c r="G1551" s="1" t="s">
        <v>105</v>
      </c>
      <c r="H1551" s="1" t="s">
        <v>437</v>
      </c>
      <c r="I1551" s="1">
        <v>2.4</v>
      </c>
      <c r="J1551" s="1">
        <v>2023</v>
      </c>
      <c r="K1551" s="1">
        <v>253124</v>
      </c>
      <c r="L1551" s="1">
        <v>0</v>
      </c>
      <c r="M1551" s="1">
        <f t="array" ref="M1551">SUMPRODUCT(MAX(ISNUMBER(SEARCH('Class Rules'!$B$6:$B$85,$E1551))*ISNUMBER(SEARCH('Class Rules'!$C$6:$C$85,$F1551))*'Class Rules'!$A$6:$A$85))</f>
        <v>16</v>
      </c>
      <c r="N1551" s="1" t="str">
        <f t="array" ref="N1551">IF($M1551=0,'Class Rules'!$D$3,INDEX('Class Rules'!$D$6:$D$85,MATCH($M1551,'Class Rules'!$A$6:$A$85,0)))</f>
        <v>Freight LDV</v>
      </c>
      <c r="O1551" s="1" t="str">
        <f t="array" ref="O1551">IF(SUMPRODUCT(MAX(ISNUMBER(SEARCH(Fuel_Rules!$A$6:$A$30,$E1551))*ISNUMBER(SEARCH(Fuel_Rules!$B$6:$B$30,$F1551))*(Fuel_Rules!$A$6:$A$30&lt;&gt;"")))&gt;0,"Plug-in hybrid",IF($G1551="Diesel","Diesel","Gasoline"))</f>
        <v>Diesel</v>
      </c>
    </row>
    <row r="1552" spans="1:15" ht="15" customHeight="1" x14ac:dyDescent="0.25">
      <c r="A1552" s="1">
        <v>2022</v>
      </c>
      <c r="B1552" s="1" t="s">
        <v>3126</v>
      </c>
      <c r="C1552" s="1" t="s">
        <v>2145</v>
      </c>
      <c r="D1552" s="1" t="s">
        <v>3791</v>
      </c>
      <c r="E1552" s="1" t="s">
        <v>2137</v>
      </c>
      <c r="F1552" s="1" t="s">
        <v>2147</v>
      </c>
      <c r="G1552" s="1" t="s">
        <v>105</v>
      </c>
      <c r="H1552" s="1" t="s">
        <v>437</v>
      </c>
      <c r="I1552" s="1">
        <v>2.4</v>
      </c>
      <c r="J1552" s="1">
        <v>2023</v>
      </c>
      <c r="K1552" s="1">
        <v>305290</v>
      </c>
      <c r="L1552" s="1">
        <v>0</v>
      </c>
      <c r="M1552" s="1">
        <f t="array" ref="M1552">SUMPRODUCT(MAX(ISNUMBER(SEARCH('Class Rules'!$B$6:$B$85,$E1552))*ISNUMBER(SEARCH('Class Rules'!$C$6:$C$85,$F1552))*'Class Rules'!$A$6:$A$85))</f>
        <v>16</v>
      </c>
      <c r="N1552" s="1" t="str">
        <f t="array" ref="N1552">IF($M1552=0,'Class Rules'!$D$3,INDEX('Class Rules'!$D$6:$D$85,MATCH($M1552,'Class Rules'!$A$6:$A$85,0)))</f>
        <v>Freight LDV</v>
      </c>
      <c r="O1552" s="1" t="str">
        <f t="array" ref="O1552">IF(SUMPRODUCT(MAX(ISNUMBER(SEARCH(Fuel_Rules!$A$6:$A$30,$E1552))*ISNUMBER(SEARCH(Fuel_Rules!$B$6:$B$30,$F1552))*(Fuel_Rules!$A$6:$A$30&lt;&gt;"")))&gt;0,"Plug-in hybrid",IF($G1552="Diesel","Diesel","Gasoline"))</f>
        <v>Diesel</v>
      </c>
    </row>
    <row r="1553" spans="1:15" ht="15" customHeight="1" x14ac:dyDescent="0.25">
      <c r="A1553" s="1">
        <v>2022</v>
      </c>
      <c r="B1553" s="1" t="s">
        <v>3126</v>
      </c>
      <c r="C1553" s="1" t="s">
        <v>2148</v>
      </c>
      <c r="D1553" s="1" t="s">
        <v>3792</v>
      </c>
      <c r="E1553" s="1" t="s">
        <v>2137</v>
      </c>
      <c r="F1553" s="1" t="s">
        <v>2150</v>
      </c>
      <c r="G1553" s="1" t="s">
        <v>103</v>
      </c>
      <c r="H1553" s="1" t="s">
        <v>437</v>
      </c>
      <c r="I1553" s="1">
        <v>1.5</v>
      </c>
      <c r="J1553" s="1">
        <v>2023</v>
      </c>
      <c r="K1553" s="1">
        <v>223020</v>
      </c>
      <c r="L1553" s="1">
        <v>0</v>
      </c>
      <c r="M1553" s="1">
        <f t="array" ref="M1553">SUMPRODUCT(MAX(ISNUMBER(SEARCH('Class Rules'!$B$6:$B$85,$E1553))*ISNUMBER(SEARCH('Class Rules'!$C$6:$C$85,$F1553))*'Class Rules'!$A$6:$A$85))</f>
        <v>0</v>
      </c>
      <c r="N1553" s="1" t="str">
        <f t="array" ref="N1553">IF($M1553=0,'Class Rules'!$D$3,INDEX('Class Rules'!$D$6:$D$85,MATCH($M1553,'Class Rules'!$A$6:$A$85,0)))</f>
        <v>Passenger LDV</v>
      </c>
      <c r="O1553" s="1" t="str">
        <f t="array" ref="O1553">IF(SUMPRODUCT(MAX(ISNUMBER(SEARCH(Fuel_Rules!$A$6:$A$30,$E1553))*ISNUMBER(SEARCH(Fuel_Rules!$B$6:$B$30,$F1553))*(Fuel_Rules!$A$6:$A$30&lt;&gt;"")))&gt;0,"Plug-in hybrid",IF($G1553="Diesel","Diesel","Gasoline"))</f>
        <v>Gasoline</v>
      </c>
    </row>
    <row r="1554" spans="1:15" ht="15" customHeight="1" x14ac:dyDescent="0.25">
      <c r="A1554" s="1">
        <v>2022</v>
      </c>
      <c r="B1554" s="1" t="s">
        <v>3126</v>
      </c>
      <c r="C1554" s="1" t="s">
        <v>2151</v>
      </c>
      <c r="D1554" s="1" t="s">
        <v>3793</v>
      </c>
      <c r="E1554" s="1" t="s">
        <v>2137</v>
      </c>
      <c r="F1554" s="1" t="s">
        <v>2153</v>
      </c>
      <c r="G1554" s="1" t="s">
        <v>103</v>
      </c>
      <c r="H1554" s="1" t="s">
        <v>437</v>
      </c>
      <c r="I1554" s="1">
        <v>1.5</v>
      </c>
      <c r="J1554" s="1">
        <v>2023</v>
      </c>
      <c r="K1554" s="1">
        <v>211274</v>
      </c>
      <c r="L1554" s="1">
        <v>0</v>
      </c>
      <c r="M1554" s="1">
        <f t="array" ref="M1554">SUMPRODUCT(MAX(ISNUMBER(SEARCH('Class Rules'!$B$6:$B$85,$E1554))*ISNUMBER(SEARCH('Class Rules'!$C$6:$C$85,$F1554))*'Class Rules'!$A$6:$A$85))</f>
        <v>0</v>
      </c>
      <c r="N1554" s="1" t="str">
        <f t="array" ref="N1554">IF($M1554=0,'Class Rules'!$D$3,INDEX('Class Rules'!$D$6:$D$85,MATCH($M1554,'Class Rules'!$A$6:$A$85,0)))</f>
        <v>Passenger LDV</v>
      </c>
      <c r="O1554" s="1" t="str">
        <f t="array" ref="O1554">IF(SUMPRODUCT(MAX(ISNUMBER(SEARCH(Fuel_Rules!$A$6:$A$30,$E1554))*ISNUMBER(SEARCH(Fuel_Rules!$B$6:$B$30,$F1554))*(Fuel_Rules!$A$6:$A$30&lt;&gt;"")))&gt;0,"Plug-in hybrid",IF($G1554="Diesel","Diesel","Gasoline"))</f>
        <v>Gasoline</v>
      </c>
    </row>
    <row r="1555" spans="1:15" ht="15" customHeight="1" x14ac:dyDescent="0.25">
      <c r="A1555" s="1">
        <v>2022</v>
      </c>
      <c r="B1555" s="1" t="s">
        <v>3126</v>
      </c>
      <c r="C1555" s="1" t="s">
        <v>2154</v>
      </c>
      <c r="D1555" s="1" t="s">
        <v>3794</v>
      </c>
      <c r="E1555" s="1" t="s">
        <v>2137</v>
      </c>
      <c r="F1555" s="1" t="s">
        <v>2156</v>
      </c>
      <c r="G1555" s="1" t="s">
        <v>103</v>
      </c>
      <c r="H1555" s="1" t="s">
        <v>437</v>
      </c>
      <c r="I1555" s="1">
        <v>2</v>
      </c>
      <c r="J1555" s="1">
        <v>2023</v>
      </c>
      <c r="K1555" s="1">
        <v>227193</v>
      </c>
      <c r="L1555" s="1">
        <v>0</v>
      </c>
      <c r="M1555" s="1">
        <f t="array" ref="M1555">SUMPRODUCT(MAX(ISNUMBER(SEARCH('Class Rules'!$B$6:$B$85,$E1555))*ISNUMBER(SEARCH('Class Rules'!$C$6:$C$85,$F1555))*'Class Rules'!$A$6:$A$85))</f>
        <v>0</v>
      </c>
      <c r="N1555" s="1" t="str">
        <f t="array" ref="N1555">IF($M1555=0,'Class Rules'!$D$3,INDEX('Class Rules'!$D$6:$D$85,MATCH($M1555,'Class Rules'!$A$6:$A$85,0)))</f>
        <v>Passenger LDV</v>
      </c>
      <c r="O1555" s="1" t="str">
        <f t="array" ref="O1555">IF(SUMPRODUCT(MAX(ISNUMBER(SEARCH(Fuel_Rules!$A$6:$A$30,$E1555))*ISNUMBER(SEARCH(Fuel_Rules!$B$6:$B$30,$F1555))*(Fuel_Rules!$A$6:$A$30&lt;&gt;"")))&gt;0,"Plug-in hybrid",IF($G1555="Diesel","Diesel","Gasoline"))</f>
        <v>Gasoline</v>
      </c>
    </row>
    <row r="1556" spans="1:15" ht="15" customHeight="1" x14ac:dyDescent="0.25">
      <c r="A1556" s="1">
        <v>2022</v>
      </c>
      <c r="B1556" s="1" t="s">
        <v>3126</v>
      </c>
      <c r="C1556" s="1" t="s">
        <v>2157</v>
      </c>
      <c r="D1556" s="1" t="s">
        <v>3795</v>
      </c>
      <c r="E1556" s="1" t="s">
        <v>2137</v>
      </c>
      <c r="F1556" s="1" t="s">
        <v>2159</v>
      </c>
      <c r="G1556" s="1" t="s">
        <v>103</v>
      </c>
      <c r="H1556" s="1" t="s">
        <v>437</v>
      </c>
      <c r="I1556" s="1">
        <v>3</v>
      </c>
      <c r="J1556" s="1">
        <v>2023</v>
      </c>
      <c r="K1556" s="1">
        <v>275414</v>
      </c>
      <c r="L1556" s="1">
        <v>0</v>
      </c>
      <c r="M1556" s="1">
        <f t="array" ref="M1556">SUMPRODUCT(MAX(ISNUMBER(SEARCH('Class Rules'!$B$6:$B$85,$E1556))*ISNUMBER(SEARCH('Class Rules'!$C$6:$C$85,$F1556))*'Class Rules'!$A$6:$A$85))</f>
        <v>0</v>
      </c>
      <c r="N1556" s="1" t="str">
        <f t="array" ref="N1556">IF($M1556=0,'Class Rules'!$D$3,INDEX('Class Rules'!$D$6:$D$85,MATCH($M1556,'Class Rules'!$A$6:$A$85,0)))</f>
        <v>Passenger LDV</v>
      </c>
      <c r="O1556" s="1" t="str">
        <f t="array" ref="O1556">IF(SUMPRODUCT(MAX(ISNUMBER(SEARCH(Fuel_Rules!$A$6:$A$30,$E1556))*ISNUMBER(SEARCH(Fuel_Rules!$B$6:$B$30,$F1556))*(Fuel_Rules!$A$6:$A$30&lt;&gt;"")))&gt;0,"Plug-in hybrid",IF($G1556="Diesel","Diesel","Gasoline"))</f>
        <v>Gasoline</v>
      </c>
    </row>
    <row r="1557" spans="1:15" ht="15" customHeight="1" x14ac:dyDescent="0.25">
      <c r="A1557" s="1">
        <v>2022</v>
      </c>
      <c r="B1557" s="1" t="s">
        <v>3126</v>
      </c>
      <c r="C1557" s="1" t="s">
        <v>2160</v>
      </c>
      <c r="D1557" s="1" t="s">
        <v>3796</v>
      </c>
      <c r="E1557" s="1" t="s">
        <v>2137</v>
      </c>
      <c r="F1557" s="1" t="s">
        <v>2162</v>
      </c>
      <c r="G1557" s="1" t="s">
        <v>105</v>
      </c>
      <c r="H1557" s="1" t="s">
        <v>437</v>
      </c>
      <c r="I1557" s="1">
        <v>2.2000000000000002</v>
      </c>
      <c r="J1557" s="1">
        <v>2023</v>
      </c>
      <c r="K1557" s="1">
        <v>307424</v>
      </c>
      <c r="L1557" s="1">
        <v>0</v>
      </c>
      <c r="M1557" s="1">
        <f t="array" ref="M1557">SUMPRODUCT(MAX(ISNUMBER(SEARCH('Class Rules'!$B$6:$B$85,$E1557))*ISNUMBER(SEARCH('Class Rules'!$C$6:$C$85,$F1557))*'Class Rules'!$A$6:$A$85))</f>
        <v>0</v>
      </c>
      <c r="N1557" s="1" t="str">
        <f t="array" ref="N1557">IF($M1557=0,'Class Rules'!$D$3,INDEX('Class Rules'!$D$6:$D$85,MATCH($M1557,'Class Rules'!$A$6:$A$85,0)))</f>
        <v>Passenger LDV</v>
      </c>
      <c r="O1557" s="1" t="str">
        <f t="array" ref="O1557">IF(SUMPRODUCT(MAX(ISNUMBER(SEARCH(Fuel_Rules!$A$6:$A$30,$E1557))*ISNUMBER(SEARCH(Fuel_Rules!$B$6:$B$30,$F1557))*(Fuel_Rules!$A$6:$A$30&lt;&gt;"")))&gt;0,"Plug-in hybrid",IF($G1557="Diesel","Diesel","Gasoline"))</f>
        <v>Diesel</v>
      </c>
    </row>
    <row r="1558" spans="1:15" ht="15" customHeight="1" x14ac:dyDescent="0.25">
      <c r="A1558" s="1">
        <v>2022</v>
      </c>
      <c r="B1558" s="1" t="s">
        <v>3126</v>
      </c>
      <c r="C1558" s="1" t="s">
        <v>2163</v>
      </c>
      <c r="D1558" s="1" t="s">
        <v>3797</v>
      </c>
      <c r="E1558" s="1" t="s">
        <v>2137</v>
      </c>
      <c r="F1558" s="1" t="s">
        <v>2165</v>
      </c>
      <c r="G1558" s="1" t="s">
        <v>103</v>
      </c>
      <c r="H1558" s="1" t="s">
        <v>437</v>
      </c>
      <c r="I1558" s="1">
        <v>2</v>
      </c>
      <c r="J1558" s="1">
        <v>2023</v>
      </c>
      <c r="K1558" s="1">
        <v>141521</v>
      </c>
      <c r="L1558" s="1">
        <v>0</v>
      </c>
      <c r="M1558" s="1">
        <f t="array" ref="M1558">SUMPRODUCT(MAX(ISNUMBER(SEARCH('Class Rules'!$B$6:$B$85,$E1558))*ISNUMBER(SEARCH('Class Rules'!$C$6:$C$85,$F1558))*'Class Rules'!$A$6:$A$85))</f>
        <v>0</v>
      </c>
      <c r="N1558" s="1" t="str">
        <f t="array" ref="N1558">IF($M1558=0,'Class Rules'!$D$3,INDEX('Class Rules'!$D$6:$D$85,MATCH($M1558,'Class Rules'!$A$6:$A$85,0)))</f>
        <v>Passenger LDV</v>
      </c>
      <c r="O1558" s="1" t="str">
        <f t="array" ref="O1558">IF(SUMPRODUCT(MAX(ISNUMBER(SEARCH(Fuel_Rules!$A$6:$A$30,$E1558))*ISNUMBER(SEARCH(Fuel_Rules!$B$6:$B$30,$F1558))*(Fuel_Rules!$A$6:$A$30&lt;&gt;"")))&gt;0,"Plug-in hybrid",IF($G1558="Diesel","Diesel","Gasoline"))</f>
        <v>Gasoline</v>
      </c>
    </row>
    <row r="1559" spans="1:15" ht="15" customHeight="1" x14ac:dyDescent="0.25">
      <c r="A1559" s="1">
        <v>2022</v>
      </c>
      <c r="B1559" s="1" t="s">
        <v>3126</v>
      </c>
      <c r="C1559" s="1" t="s">
        <v>2166</v>
      </c>
      <c r="D1559" s="1" t="s">
        <v>3798</v>
      </c>
      <c r="E1559" s="1" t="s">
        <v>2137</v>
      </c>
      <c r="F1559" s="1" t="s">
        <v>2168</v>
      </c>
      <c r="G1559" s="1" t="s">
        <v>105</v>
      </c>
      <c r="H1559" s="1" t="s">
        <v>437</v>
      </c>
      <c r="I1559" s="1">
        <v>2.4</v>
      </c>
      <c r="J1559" s="1">
        <v>2023</v>
      </c>
      <c r="K1559" s="1">
        <v>364852</v>
      </c>
      <c r="L1559" s="1">
        <v>0</v>
      </c>
      <c r="M1559" s="1">
        <f t="array" ref="M1559">SUMPRODUCT(MAX(ISNUMBER(SEARCH('Class Rules'!$B$6:$B$85,$E1559))*ISNUMBER(SEARCH('Class Rules'!$C$6:$C$85,$F1559))*'Class Rules'!$A$6:$A$85))</f>
        <v>0</v>
      </c>
      <c r="N1559" s="1" t="str">
        <f t="array" ref="N1559">IF($M1559=0,'Class Rules'!$D$3,INDEX('Class Rules'!$D$6:$D$85,MATCH($M1559,'Class Rules'!$A$6:$A$85,0)))</f>
        <v>Passenger LDV</v>
      </c>
      <c r="O1559" s="1" t="str">
        <f t="array" ref="O1559">IF(SUMPRODUCT(MAX(ISNUMBER(SEARCH(Fuel_Rules!$A$6:$A$30,$E1559))*ISNUMBER(SEARCH(Fuel_Rules!$B$6:$B$30,$F1559))*(Fuel_Rules!$A$6:$A$30&lt;&gt;"")))&gt;0,"Plug-in hybrid",IF($G1559="Diesel","Diesel","Gasoline"))</f>
        <v>Diesel</v>
      </c>
    </row>
    <row r="1560" spans="1:15" ht="15" customHeight="1" x14ac:dyDescent="0.25">
      <c r="A1560" s="1">
        <v>2022</v>
      </c>
      <c r="B1560" s="1" t="s">
        <v>3126</v>
      </c>
      <c r="C1560" s="1" t="s">
        <v>2169</v>
      </c>
      <c r="D1560" s="1" t="s">
        <v>3799</v>
      </c>
      <c r="E1560" s="1" t="s">
        <v>2137</v>
      </c>
      <c r="F1560" s="1" t="s">
        <v>2171</v>
      </c>
      <c r="G1560" s="1" t="s">
        <v>103</v>
      </c>
      <c r="H1560" s="1" t="s">
        <v>437</v>
      </c>
      <c r="I1560" s="1">
        <v>1.5</v>
      </c>
      <c r="J1560" s="1">
        <v>2023</v>
      </c>
      <c r="K1560" s="1">
        <v>191010</v>
      </c>
      <c r="L1560" s="1">
        <v>0</v>
      </c>
      <c r="M1560" s="1">
        <f t="array" ref="M1560">SUMPRODUCT(MAX(ISNUMBER(SEARCH('Class Rules'!$B$6:$B$85,$E1560))*ISNUMBER(SEARCH('Class Rules'!$C$6:$C$85,$F1560))*'Class Rules'!$A$6:$A$85))</f>
        <v>0</v>
      </c>
      <c r="N1560" s="1" t="str">
        <f t="array" ref="N1560">IF($M1560=0,'Class Rules'!$D$3,INDEX('Class Rules'!$D$6:$D$85,MATCH($M1560,'Class Rules'!$A$6:$A$85,0)))</f>
        <v>Passenger LDV</v>
      </c>
      <c r="O1560" s="1" t="str">
        <f t="array" ref="O1560">IF(SUMPRODUCT(MAX(ISNUMBER(SEARCH(Fuel_Rules!$A$6:$A$30,$E1560))*ISNUMBER(SEARCH(Fuel_Rules!$B$6:$B$30,$F1560))*(Fuel_Rules!$A$6:$A$30&lt;&gt;"")))&gt;0,"Plug-in hybrid",IF($G1560="Diesel","Diesel","Gasoline"))</f>
        <v>Gasoline</v>
      </c>
    </row>
    <row r="1561" spans="1:15" ht="15" customHeight="1" x14ac:dyDescent="0.25">
      <c r="A1561" s="1">
        <v>2022</v>
      </c>
      <c r="B1561" s="1" t="s">
        <v>3126</v>
      </c>
      <c r="C1561" s="1" t="s">
        <v>2172</v>
      </c>
      <c r="D1561" s="1" t="s">
        <v>3800</v>
      </c>
      <c r="E1561" s="1" t="s">
        <v>2137</v>
      </c>
      <c r="F1561" s="1" t="s">
        <v>2174</v>
      </c>
      <c r="G1561" s="1" t="s">
        <v>103</v>
      </c>
      <c r="H1561" s="1" t="s">
        <v>437</v>
      </c>
      <c r="I1561" s="1">
        <v>1.5</v>
      </c>
      <c r="J1561" s="1">
        <v>2023</v>
      </c>
      <c r="K1561" s="1">
        <v>172172</v>
      </c>
      <c r="L1561" s="1">
        <v>0</v>
      </c>
      <c r="M1561" s="1">
        <f t="array" ref="M1561">SUMPRODUCT(MAX(ISNUMBER(SEARCH('Class Rules'!$B$6:$B$85,$E1561))*ISNUMBER(SEARCH('Class Rules'!$C$6:$C$85,$F1561))*'Class Rules'!$A$6:$A$85))</f>
        <v>0</v>
      </c>
      <c r="N1561" s="1" t="str">
        <f t="array" ref="N1561">IF($M1561=0,'Class Rules'!$D$3,INDEX('Class Rules'!$D$6:$D$85,MATCH($M1561,'Class Rules'!$A$6:$A$85,0)))</f>
        <v>Passenger LDV</v>
      </c>
      <c r="O1561" s="1" t="str">
        <f t="array" ref="O1561">IF(SUMPRODUCT(MAX(ISNUMBER(SEARCH(Fuel_Rules!$A$6:$A$30,$E1561))*ISNUMBER(SEARCH(Fuel_Rules!$B$6:$B$30,$F1561))*(Fuel_Rules!$A$6:$A$30&lt;&gt;"")))&gt;0,"Plug-in hybrid",IF($G1561="Diesel","Diesel","Gasoline"))</f>
        <v>Gasoline</v>
      </c>
    </row>
    <row r="1562" spans="1:15" ht="15" customHeight="1" x14ac:dyDescent="0.25">
      <c r="A1562" s="1">
        <v>2022</v>
      </c>
      <c r="B1562" s="1" t="s">
        <v>3126</v>
      </c>
      <c r="C1562" s="1" t="s">
        <v>2175</v>
      </c>
      <c r="D1562" s="1" t="s">
        <v>3801</v>
      </c>
      <c r="E1562" s="1" t="s">
        <v>2137</v>
      </c>
      <c r="F1562" s="1" t="s">
        <v>2177</v>
      </c>
      <c r="G1562" s="1" t="s">
        <v>105</v>
      </c>
      <c r="H1562" s="1" t="s">
        <v>437</v>
      </c>
      <c r="I1562" s="1">
        <v>2.4</v>
      </c>
      <c r="J1562" s="1">
        <v>2023</v>
      </c>
      <c r="K1562" s="1">
        <v>399902</v>
      </c>
      <c r="L1562" s="1">
        <v>0</v>
      </c>
      <c r="M1562" s="1">
        <f t="array" ref="M1562">SUMPRODUCT(MAX(ISNUMBER(SEARCH('Class Rules'!$B$6:$B$85,$E1562))*ISNUMBER(SEARCH('Class Rules'!$C$6:$C$85,$F1562))*'Class Rules'!$A$6:$A$85))</f>
        <v>0</v>
      </c>
      <c r="N1562" s="1" t="str">
        <f t="array" ref="N1562">IF($M1562=0,'Class Rules'!$D$3,INDEX('Class Rules'!$D$6:$D$85,MATCH($M1562,'Class Rules'!$A$6:$A$85,0)))</f>
        <v>Passenger LDV</v>
      </c>
      <c r="O1562" s="1" t="str">
        <f t="array" ref="O1562">IF(SUMPRODUCT(MAX(ISNUMBER(SEARCH(Fuel_Rules!$A$6:$A$30,$E1562))*ISNUMBER(SEARCH(Fuel_Rules!$B$6:$B$30,$F1562))*(Fuel_Rules!$A$6:$A$30&lt;&gt;"")))&gt;0,"Plug-in hybrid",IF($G1562="Diesel","Diesel","Gasoline"))</f>
        <v>Diesel</v>
      </c>
    </row>
    <row r="1563" spans="1:15" ht="15" customHeight="1" x14ac:dyDescent="0.25">
      <c r="A1563" s="1">
        <v>2022</v>
      </c>
      <c r="B1563" s="1" t="s">
        <v>3126</v>
      </c>
      <c r="C1563" s="1" t="s">
        <v>2178</v>
      </c>
      <c r="D1563" s="1" t="s">
        <v>3802</v>
      </c>
      <c r="E1563" s="1" t="s">
        <v>2137</v>
      </c>
      <c r="F1563" s="1" t="s">
        <v>2180</v>
      </c>
      <c r="G1563" s="1" t="s">
        <v>105</v>
      </c>
      <c r="H1563" s="1" t="s">
        <v>437</v>
      </c>
      <c r="I1563" s="1">
        <v>2.4</v>
      </c>
      <c r="J1563" s="1">
        <v>2023</v>
      </c>
      <c r="K1563" s="1">
        <v>213108</v>
      </c>
      <c r="L1563" s="1">
        <v>0</v>
      </c>
      <c r="M1563" s="1">
        <f t="array" ref="M1563">SUMPRODUCT(MAX(ISNUMBER(SEARCH('Class Rules'!$B$6:$B$85,$E1563))*ISNUMBER(SEARCH('Class Rules'!$C$6:$C$85,$F1563))*'Class Rules'!$A$6:$A$85))</f>
        <v>16</v>
      </c>
      <c r="N1563" s="1" t="str">
        <f t="array" ref="N1563">IF($M1563=0,'Class Rules'!$D$3,INDEX('Class Rules'!$D$6:$D$85,MATCH($M1563,'Class Rules'!$A$6:$A$85,0)))</f>
        <v>Freight LDV</v>
      </c>
      <c r="O1563" s="1" t="str">
        <f t="array" ref="O1563">IF(SUMPRODUCT(MAX(ISNUMBER(SEARCH(Fuel_Rules!$A$6:$A$30,$E1563))*ISNUMBER(SEARCH(Fuel_Rules!$B$6:$B$30,$F1563))*(Fuel_Rules!$A$6:$A$30&lt;&gt;"")))&gt;0,"Plug-in hybrid",IF($G1563="Diesel","Diesel","Gasoline"))</f>
        <v>Diesel</v>
      </c>
    </row>
    <row r="1564" spans="1:15" ht="15" customHeight="1" x14ac:dyDescent="0.25">
      <c r="A1564" s="1">
        <v>2022</v>
      </c>
      <c r="B1564" s="1" t="s">
        <v>3126</v>
      </c>
      <c r="C1564" s="1" t="s">
        <v>2181</v>
      </c>
      <c r="D1564" s="1" t="s">
        <v>3803</v>
      </c>
      <c r="E1564" s="1" t="s">
        <v>2137</v>
      </c>
      <c r="F1564" s="1" t="s">
        <v>2183</v>
      </c>
      <c r="G1564" s="1" t="s">
        <v>105</v>
      </c>
      <c r="H1564" s="1" t="s">
        <v>437</v>
      </c>
      <c r="I1564" s="1">
        <v>2.4</v>
      </c>
      <c r="J1564" s="1">
        <v>2023</v>
      </c>
      <c r="K1564" s="1">
        <v>238338</v>
      </c>
      <c r="L1564" s="1">
        <v>0</v>
      </c>
      <c r="M1564" s="1">
        <f t="array" ref="M1564">SUMPRODUCT(MAX(ISNUMBER(SEARCH('Class Rules'!$B$6:$B$85,$E1564))*ISNUMBER(SEARCH('Class Rules'!$C$6:$C$85,$F1564))*'Class Rules'!$A$6:$A$85))</f>
        <v>16</v>
      </c>
      <c r="N1564" s="1" t="str">
        <f t="array" ref="N1564">IF($M1564=0,'Class Rules'!$D$3,INDEX('Class Rules'!$D$6:$D$85,MATCH($M1564,'Class Rules'!$A$6:$A$85,0)))</f>
        <v>Freight LDV</v>
      </c>
      <c r="O1564" s="1" t="str">
        <f t="array" ref="O1564">IF(SUMPRODUCT(MAX(ISNUMBER(SEARCH(Fuel_Rules!$A$6:$A$30,$E1564))*ISNUMBER(SEARCH(Fuel_Rules!$B$6:$B$30,$F1564))*(Fuel_Rules!$A$6:$A$30&lt;&gt;"")))&gt;0,"Plug-in hybrid",IF($G1564="Diesel","Diesel","Gasoline"))</f>
        <v>Diesel</v>
      </c>
    </row>
    <row r="1565" spans="1:15" ht="15" customHeight="1" x14ac:dyDescent="0.25">
      <c r="A1565" s="1">
        <v>2022</v>
      </c>
      <c r="B1565" s="1" t="s">
        <v>3126</v>
      </c>
      <c r="C1565" s="1" t="s">
        <v>2184</v>
      </c>
      <c r="D1565" s="1" t="s">
        <v>3804</v>
      </c>
      <c r="E1565" s="1" t="s">
        <v>2137</v>
      </c>
      <c r="F1565" s="1" t="s">
        <v>2186</v>
      </c>
      <c r="G1565" s="1" t="s">
        <v>105</v>
      </c>
      <c r="H1565" s="1" t="s">
        <v>298</v>
      </c>
      <c r="I1565" s="1">
        <v>2.4</v>
      </c>
      <c r="J1565" s="1">
        <v>2023</v>
      </c>
      <c r="K1565" s="1">
        <v>218487</v>
      </c>
      <c r="L1565" s="1">
        <v>0</v>
      </c>
      <c r="M1565" s="1">
        <f t="array" ref="M1565">SUMPRODUCT(MAX(ISNUMBER(SEARCH('Class Rules'!$B$6:$B$85,$E1565))*ISNUMBER(SEARCH('Class Rules'!$C$6:$C$85,$F1565))*'Class Rules'!$A$6:$A$85))</f>
        <v>16</v>
      </c>
      <c r="N1565" s="1" t="str">
        <f t="array" ref="N1565">IF($M1565=0,'Class Rules'!$D$3,INDEX('Class Rules'!$D$6:$D$85,MATCH($M1565,'Class Rules'!$A$6:$A$85,0)))</f>
        <v>Freight LDV</v>
      </c>
      <c r="O1565" s="1" t="str">
        <f t="array" ref="O1565">IF(SUMPRODUCT(MAX(ISNUMBER(SEARCH(Fuel_Rules!$A$6:$A$30,$E1565))*ISNUMBER(SEARCH(Fuel_Rules!$B$6:$B$30,$F1565))*(Fuel_Rules!$A$6:$A$30&lt;&gt;"")))&gt;0,"Plug-in hybrid",IF($G1565="Diesel","Diesel","Gasoline"))</f>
        <v>Diesel</v>
      </c>
    </row>
    <row r="1566" spans="1:15" ht="15" customHeight="1" x14ac:dyDescent="0.25">
      <c r="A1566" s="1">
        <v>2022</v>
      </c>
      <c r="B1566" s="1" t="s">
        <v>3126</v>
      </c>
      <c r="C1566" s="1" t="s">
        <v>2187</v>
      </c>
      <c r="D1566" s="1" t="s">
        <v>3805</v>
      </c>
      <c r="E1566" s="1" t="s">
        <v>2137</v>
      </c>
      <c r="F1566" s="1" t="s">
        <v>2189</v>
      </c>
      <c r="G1566" s="1" t="s">
        <v>103</v>
      </c>
      <c r="H1566" s="1" t="s">
        <v>437</v>
      </c>
      <c r="I1566" s="1">
        <v>2</v>
      </c>
      <c r="J1566" s="1">
        <v>2023</v>
      </c>
      <c r="K1566" s="1">
        <v>149192</v>
      </c>
      <c r="L1566" s="1">
        <v>0</v>
      </c>
      <c r="M1566" s="1">
        <f t="array" ref="M1566">SUMPRODUCT(MAX(ISNUMBER(SEARCH('Class Rules'!$B$6:$B$85,$E1566))*ISNUMBER(SEARCH('Class Rules'!$C$6:$C$85,$F1566))*'Class Rules'!$A$6:$A$85))</f>
        <v>0</v>
      </c>
      <c r="N1566" s="1" t="str">
        <f t="array" ref="N1566">IF($M1566=0,'Class Rules'!$D$3,INDEX('Class Rules'!$D$6:$D$85,MATCH($M1566,'Class Rules'!$A$6:$A$85,0)))</f>
        <v>Passenger LDV</v>
      </c>
      <c r="O1566" s="1" t="str">
        <f t="array" ref="O1566">IF(SUMPRODUCT(MAX(ISNUMBER(SEARCH(Fuel_Rules!$A$6:$A$30,$E1566))*ISNUMBER(SEARCH(Fuel_Rules!$B$6:$B$30,$F1566))*(Fuel_Rules!$A$6:$A$30&lt;&gt;"")))&gt;0,"Plug-in hybrid",IF($G1566="Diesel","Diesel","Gasoline"))</f>
        <v>Gasoline</v>
      </c>
    </row>
    <row r="1567" spans="1:15" ht="15" customHeight="1" x14ac:dyDescent="0.25">
      <c r="A1567" s="1">
        <v>2022</v>
      </c>
      <c r="B1567" s="1" t="s">
        <v>3126</v>
      </c>
      <c r="C1567" s="1" t="s">
        <v>2190</v>
      </c>
      <c r="D1567" s="1" t="s">
        <v>3806</v>
      </c>
      <c r="E1567" s="1" t="s">
        <v>2137</v>
      </c>
      <c r="F1567" s="1" t="s">
        <v>2192</v>
      </c>
      <c r="G1567" s="1" t="s">
        <v>103</v>
      </c>
      <c r="H1567" s="1" t="s">
        <v>437</v>
      </c>
      <c r="I1567" s="1">
        <v>2</v>
      </c>
      <c r="J1567" s="1">
        <v>2023</v>
      </c>
      <c r="K1567" s="1">
        <v>178371</v>
      </c>
      <c r="L1567" s="1">
        <v>0</v>
      </c>
      <c r="M1567" s="1">
        <f t="array" ref="M1567">SUMPRODUCT(MAX(ISNUMBER(SEARCH('Class Rules'!$B$6:$B$85,$E1567))*ISNUMBER(SEARCH('Class Rules'!$C$6:$C$85,$F1567))*'Class Rules'!$A$6:$A$85))</f>
        <v>0</v>
      </c>
      <c r="N1567" s="1" t="str">
        <f t="array" ref="N1567">IF($M1567=0,'Class Rules'!$D$3,INDEX('Class Rules'!$D$6:$D$85,MATCH($M1567,'Class Rules'!$A$6:$A$85,0)))</f>
        <v>Passenger LDV</v>
      </c>
      <c r="O1567" s="1" t="str">
        <f t="array" ref="O1567">IF(SUMPRODUCT(MAX(ISNUMBER(SEARCH(Fuel_Rules!$A$6:$A$30,$E1567))*ISNUMBER(SEARCH(Fuel_Rules!$B$6:$B$30,$F1567))*(Fuel_Rules!$A$6:$A$30&lt;&gt;"")))&gt;0,"Plug-in hybrid",IF($G1567="Diesel","Diesel","Gasoline"))</f>
        <v>Gasoline</v>
      </c>
    </row>
    <row r="1568" spans="1:15" ht="15" customHeight="1" x14ac:dyDescent="0.25">
      <c r="A1568" s="1">
        <v>2022</v>
      </c>
      <c r="B1568" s="1" t="s">
        <v>3126</v>
      </c>
      <c r="C1568" s="1" t="s">
        <v>2193</v>
      </c>
      <c r="D1568" s="1" t="s">
        <v>3807</v>
      </c>
      <c r="E1568" s="1" t="s">
        <v>2137</v>
      </c>
      <c r="F1568" s="1" t="s">
        <v>2195</v>
      </c>
      <c r="G1568" s="1" t="s">
        <v>103</v>
      </c>
      <c r="H1568" s="1" t="s">
        <v>437</v>
      </c>
      <c r="I1568" s="1">
        <v>2</v>
      </c>
      <c r="J1568" s="1">
        <v>2023</v>
      </c>
      <c r="K1568" s="1">
        <v>171278</v>
      </c>
      <c r="L1568" s="1">
        <v>0</v>
      </c>
      <c r="M1568" s="1">
        <f t="array" ref="M1568">SUMPRODUCT(MAX(ISNUMBER(SEARCH('Class Rules'!$B$6:$B$85,$E1568))*ISNUMBER(SEARCH('Class Rules'!$C$6:$C$85,$F1568))*'Class Rules'!$A$6:$A$85))</f>
        <v>0</v>
      </c>
      <c r="N1568" s="1" t="str">
        <f t="array" ref="N1568">IF($M1568=0,'Class Rules'!$D$3,INDEX('Class Rules'!$D$6:$D$85,MATCH($M1568,'Class Rules'!$A$6:$A$85,0)))</f>
        <v>Passenger LDV</v>
      </c>
      <c r="O1568" s="1" t="str">
        <f t="array" ref="O1568">IF(SUMPRODUCT(MAX(ISNUMBER(SEARCH(Fuel_Rules!$A$6:$A$30,$E1568))*ISNUMBER(SEARCH(Fuel_Rules!$B$6:$B$30,$F1568))*(Fuel_Rules!$A$6:$A$30&lt;&gt;"")))&gt;0,"Plug-in hybrid",IF($G1568="Diesel","Diesel","Gasoline"))</f>
        <v>Gasoline</v>
      </c>
    </row>
    <row r="1569" spans="1:15" ht="15" customHeight="1" x14ac:dyDescent="0.25">
      <c r="A1569" s="1">
        <v>2022</v>
      </c>
      <c r="B1569" s="1" t="s">
        <v>3126</v>
      </c>
      <c r="C1569" s="1" t="s">
        <v>2196</v>
      </c>
      <c r="D1569" s="1" t="s">
        <v>3808</v>
      </c>
      <c r="E1569" s="1" t="s">
        <v>2137</v>
      </c>
      <c r="F1569" s="1" t="s">
        <v>2198</v>
      </c>
      <c r="G1569" s="1" t="s">
        <v>103</v>
      </c>
      <c r="H1569" s="1" t="s">
        <v>437</v>
      </c>
      <c r="I1569" s="1">
        <v>1.5</v>
      </c>
      <c r="J1569" s="1">
        <v>2023</v>
      </c>
      <c r="K1569" s="1">
        <v>183071</v>
      </c>
      <c r="L1569" s="1">
        <v>0</v>
      </c>
      <c r="M1569" s="1">
        <f t="array" ref="M1569">SUMPRODUCT(MAX(ISNUMBER(SEARCH('Class Rules'!$B$6:$B$85,$E1569))*ISNUMBER(SEARCH('Class Rules'!$C$6:$C$85,$F1569))*'Class Rules'!$A$6:$A$85))</f>
        <v>0</v>
      </c>
      <c r="N1569" s="1" t="str">
        <f t="array" ref="N1569">IF($M1569=0,'Class Rules'!$D$3,INDEX('Class Rules'!$D$6:$D$85,MATCH($M1569,'Class Rules'!$A$6:$A$85,0)))</f>
        <v>Passenger LDV</v>
      </c>
      <c r="O1569" s="1" t="str">
        <f t="array" ref="O1569">IF(SUMPRODUCT(MAX(ISNUMBER(SEARCH(Fuel_Rules!$A$6:$A$30,$E1569))*ISNUMBER(SEARCH(Fuel_Rules!$B$6:$B$30,$F1569))*(Fuel_Rules!$A$6:$A$30&lt;&gt;"")))&gt;0,"Plug-in hybrid",IF($G1569="Diesel","Diesel","Gasoline"))</f>
        <v>Gasoline</v>
      </c>
    </row>
    <row r="1570" spans="1:15" ht="15" customHeight="1" x14ac:dyDescent="0.25">
      <c r="A1570" s="1">
        <v>2022</v>
      </c>
      <c r="B1570" s="1" t="s">
        <v>3126</v>
      </c>
      <c r="C1570" s="1" t="s">
        <v>2199</v>
      </c>
      <c r="D1570" s="1" t="s">
        <v>3809</v>
      </c>
      <c r="E1570" s="1" t="s">
        <v>2137</v>
      </c>
      <c r="F1570" s="1" t="s">
        <v>2201</v>
      </c>
      <c r="G1570" s="1" t="s">
        <v>103</v>
      </c>
      <c r="H1570" s="1" t="s">
        <v>437</v>
      </c>
      <c r="I1570" s="1">
        <v>1.5</v>
      </c>
      <c r="J1570" s="1">
        <v>2023</v>
      </c>
      <c r="K1570" s="1">
        <v>233152</v>
      </c>
      <c r="L1570" s="1">
        <v>0</v>
      </c>
      <c r="M1570" s="1">
        <f t="array" ref="M1570">SUMPRODUCT(MAX(ISNUMBER(SEARCH('Class Rules'!$B$6:$B$85,$E1570))*ISNUMBER(SEARCH('Class Rules'!$C$6:$C$85,$F1570))*'Class Rules'!$A$6:$A$85))</f>
        <v>0</v>
      </c>
      <c r="N1570" s="1" t="str">
        <f t="array" ref="N1570">IF($M1570=0,'Class Rules'!$D$3,INDEX('Class Rules'!$D$6:$D$85,MATCH($M1570,'Class Rules'!$A$6:$A$85,0)))</f>
        <v>Passenger LDV</v>
      </c>
      <c r="O1570" s="1" t="str">
        <f t="array" ref="O1570">IF(SUMPRODUCT(MAX(ISNUMBER(SEARCH(Fuel_Rules!$A$6:$A$30,$E1570))*ISNUMBER(SEARCH(Fuel_Rules!$B$6:$B$30,$F1570))*(Fuel_Rules!$A$6:$A$30&lt;&gt;"")))&gt;0,"Plug-in hybrid",IF($G1570="Diesel","Diesel","Gasoline"))</f>
        <v>Gasoline</v>
      </c>
    </row>
    <row r="1571" spans="1:15" ht="15" customHeight="1" x14ac:dyDescent="0.25">
      <c r="A1571" s="1">
        <v>2022</v>
      </c>
      <c r="B1571" s="1" t="s">
        <v>3126</v>
      </c>
      <c r="C1571" s="1" t="s">
        <v>2202</v>
      </c>
      <c r="D1571" s="1" t="s">
        <v>3810</v>
      </c>
      <c r="E1571" s="1" t="s">
        <v>2137</v>
      </c>
      <c r="F1571" s="1" t="s">
        <v>2204</v>
      </c>
      <c r="G1571" s="1" t="s">
        <v>105</v>
      </c>
      <c r="H1571" s="1" t="s">
        <v>437</v>
      </c>
      <c r="I1571" s="1">
        <v>2.4</v>
      </c>
      <c r="J1571" s="1">
        <v>2023</v>
      </c>
      <c r="K1571" s="1">
        <v>240365</v>
      </c>
      <c r="L1571" s="1">
        <v>0</v>
      </c>
      <c r="M1571" s="1">
        <f t="array" ref="M1571">SUMPRODUCT(MAX(ISNUMBER(SEARCH('Class Rules'!$B$6:$B$85,$E1571))*ISNUMBER(SEARCH('Class Rules'!$C$6:$C$85,$F1571))*'Class Rules'!$A$6:$A$85))</f>
        <v>16</v>
      </c>
      <c r="N1571" s="1" t="str">
        <f t="array" ref="N1571">IF($M1571=0,'Class Rules'!$D$3,INDEX('Class Rules'!$D$6:$D$85,MATCH($M1571,'Class Rules'!$A$6:$A$85,0)))</f>
        <v>Freight LDV</v>
      </c>
      <c r="O1571" s="1" t="str">
        <f t="array" ref="O1571">IF(SUMPRODUCT(MAX(ISNUMBER(SEARCH(Fuel_Rules!$A$6:$A$30,$E1571))*ISNUMBER(SEARCH(Fuel_Rules!$B$6:$B$30,$F1571))*(Fuel_Rules!$A$6:$A$30&lt;&gt;"")))&gt;0,"Plug-in hybrid",IF($G1571="Diesel","Diesel","Gasoline"))</f>
        <v>Diesel</v>
      </c>
    </row>
    <row r="1572" spans="1:15" ht="15" customHeight="1" x14ac:dyDescent="0.25">
      <c r="A1572" s="1">
        <v>2022</v>
      </c>
      <c r="B1572" s="1" t="s">
        <v>3126</v>
      </c>
      <c r="C1572" s="1" t="s">
        <v>2205</v>
      </c>
      <c r="D1572" s="1" t="s">
        <v>3811</v>
      </c>
      <c r="E1572" s="1" t="s">
        <v>2137</v>
      </c>
      <c r="F1572" s="1" t="s">
        <v>2207</v>
      </c>
      <c r="G1572" s="1" t="s">
        <v>105</v>
      </c>
      <c r="H1572" s="1" t="s">
        <v>437</v>
      </c>
      <c r="I1572" s="1">
        <v>3.2</v>
      </c>
      <c r="J1572" s="1">
        <v>2023</v>
      </c>
      <c r="K1572" s="1">
        <v>356701</v>
      </c>
      <c r="L1572" s="1">
        <v>0</v>
      </c>
      <c r="M1572" s="1">
        <f t="array" ref="M1572">SUMPRODUCT(MAX(ISNUMBER(SEARCH('Class Rules'!$B$6:$B$85,$E1572))*ISNUMBER(SEARCH('Class Rules'!$C$6:$C$85,$F1572))*'Class Rules'!$A$6:$A$85))</f>
        <v>0</v>
      </c>
      <c r="N1572" s="1" t="str">
        <f t="array" ref="N1572">IF($M1572=0,'Class Rules'!$D$3,INDEX('Class Rules'!$D$6:$D$85,MATCH($M1572,'Class Rules'!$A$6:$A$85,0)))</f>
        <v>Passenger LDV</v>
      </c>
      <c r="O1572" s="1" t="str">
        <f t="array" ref="O1572">IF(SUMPRODUCT(MAX(ISNUMBER(SEARCH(Fuel_Rules!$A$6:$A$30,$E1572))*ISNUMBER(SEARCH(Fuel_Rules!$B$6:$B$30,$F1572))*(Fuel_Rules!$A$6:$A$30&lt;&gt;"")))&gt;0,"Plug-in hybrid",IF($G1572="Diesel","Diesel","Gasoline"))</f>
        <v>Diesel</v>
      </c>
    </row>
    <row r="1573" spans="1:15" ht="15" customHeight="1" x14ac:dyDescent="0.25">
      <c r="A1573" s="1">
        <v>2022</v>
      </c>
      <c r="B1573" s="1" t="s">
        <v>3126</v>
      </c>
      <c r="C1573" s="1" t="s">
        <v>2208</v>
      </c>
      <c r="D1573" s="1" t="s">
        <v>3812</v>
      </c>
      <c r="E1573" s="1" t="s">
        <v>2137</v>
      </c>
      <c r="F1573" s="1" t="s">
        <v>2210</v>
      </c>
      <c r="G1573" s="1" t="s">
        <v>103</v>
      </c>
      <c r="H1573" s="1" t="s">
        <v>437</v>
      </c>
      <c r="I1573" s="1">
        <v>1.5</v>
      </c>
      <c r="J1573" s="1">
        <v>2023</v>
      </c>
      <c r="K1573" s="1">
        <v>225046</v>
      </c>
      <c r="L1573" s="1">
        <v>0</v>
      </c>
      <c r="M1573" s="1">
        <f t="array" ref="M1573">SUMPRODUCT(MAX(ISNUMBER(SEARCH('Class Rules'!$B$6:$B$85,$E1573))*ISNUMBER(SEARCH('Class Rules'!$C$6:$C$85,$F1573))*'Class Rules'!$A$6:$A$85))</f>
        <v>0</v>
      </c>
      <c r="N1573" s="1" t="str">
        <f t="array" ref="N1573">IF($M1573=0,'Class Rules'!$D$3,INDEX('Class Rules'!$D$6:$D$85,MATCH($M1573,'Class Rules'!$A$6:$A$85,0)))</f>
        <v>Passenger LDV</v>
      </c>
      <c r="O1573" s="1" t="str">
        <f t="array" ref="O1573">IF(SUMPRODUCT(MAX(ISNUMBER(SEARCH(Fuel_Rules!$A$6:$A$30,$E1573))*ISNUMBER(SEARCH(Fuel_Rules!$B$6:$B$30,$F1573))*(Fuel_Rules!$A$6:$A$30&lt;&gt;"")))&gt;0,"Plug-in hybrid",IF($G1573="Diesel","Diesel","Gasoline"))</f>
        <v>Gasoline</v>
      </c>
    </row>
    <row r="1574" spans="1:15" ht="15" customHeight="1" x14ac:dyDescent="0.25">
      <c r="A1574" s="1">
        <v>2022</v>
      </c>
      <c r="B1574" s="1" t="s">
        <v>3126</v>
      </c>
      <c r="C1574" s="1" t="s">
        <v>2211</v>
      </c>
      <c r="D1574" s="1" t="s">
        <v>3813</v>
      </c>
      <c r="E1574" s="1" t="s">
        <v>2137</v>
      </c>
      <c r="F1574" s="1" t="s">
        <v>2213</v>
      </c>
      <c r="G1574" s="1" t="s">
        <v>103</v>
      </c>
      <c r="H1574" s="1" t="s">
        <v>437</v>
      </c>
      <c r="I1574" s="1">
        <v>2</v>
      </c>
      <c r="J1574" s="1">
        <v>2023</v>
      </c>
      <c r="K1574" s="1">
        <v>185464</v>
      </c>
      <c r="L1574" s="1">
        <v>0</v>
      </c>
      <c r="M1574" s="1">
        <f t="array" ref="M1574">SUMPRODUCT(MAX(ISNUMBER(SEARCH('Class Rules'!$B$6:$B$85,$E1574))*ISNUMBER(SEARCH('Class Rules'!$C$6:$C$85,$F1574))*'Class Rules'!$A$6:$A$85))</f>
        <v>0</v>
      </c>
      <c r="N1574" s="1" t="str">
        <f t="array" ref="N1574">IF($M1574=0,'Class Rules'!$D$3,INDEX('Class Rules'!$D$6:$D$85,MATCH($M1574,'Class Rules'!$A$6:$A$85,0)))</f>
        <v>Passenger LDV</v>
      </c>
      <c r="O1574" s="1" t="str">
        <f t="array" ref="O1574">IF(SUMPRODUCT(MAX(ISNUMBER(SEARCH(Fuel_Rules!$A$6:$A$30,$E1574))*ISNUMBER(SEARCH(Fuel_Rules!$B$6:$B$30,$F1574))*(Fuel_Rules!$A$6:$A$30&lt;&gt;"")))&gt;0,"Plug-in hybrid",IF($G1574="Diesel","Diesel","Gasoline"))</f>
        <v>Gasoline</v>
      </c>
    </row>
    <row r="1575" spans="1:15" ht="15" customHeight="1" x14ac:dyDescent="0.25">
      <c r="A1575" s="1">
        <v>2022</v>
      </c>
      <c r="B1575" s="1" t="s">
        <v>3126</v>
      </c>
      <c r="C1575" s="1" t="s">
        <v>2214</v>
      </c>
      <c r="D1575" s="1" t="s">
        <v>3814</v>
      </c>
      <c r="E1575" s="1" t="s">
        <v>2137</v>
      </c>
      <c r="F1575" s="1" t="s">
        <v>2216</v>
      </c>
      <c r="G1575" s="1" t="s">
        <v>103</v>
      </c>
      <c r="H1575" s="1" t="s">
        <v>437</v>
      </c>
      <c r="I1575" s="1">
        <v>2</v>
      </c>
      <c r="J1575" s="1">
        <v>2023</v>
      </c>
      <c r="K1575" s="1">
        <v>178371</v>
      </c>
      <c r="L1575" s="1">
        <v>0</v>
      </c>
      <c r="M1575" s="1">
        <f t="array" ref="M1575">SUMPRODUCT(MAX(ISNUMBER(SEARCH('Class Rules'!$B$6:$B$85,$E1575))*ISNUMBER(SEARCH('Class Rules'!$C$6:$C$85,$F1575))*'Class Rules'!$A$6:$A$85))</f>
        <v>0</v>
      </c>
      <c r="N1575" s="1" t="str">
        <f t="array" ref="N1575">IF($M1575=0,'Class Rules'!$D$3,INDEX('Class Rules'!$D$6:$D$85,MATCH($M1575,'Class Rules'!$A$6:$A$85,0)))</f>
        <v>Passenger LDV</v>
      </c>
      <c r="O1575" s="1" t="str">
        <f t="array" ref="O1575">IF(SUMPRODUCT(MAX(ISNUMBER(SEARCH(Fuel_Rules!$A$6:$A$30,$E1575))*ISNUMBER(SEARCH(Fuel_Rules!$B$6:$B$30,$F1575))*(Fuel_Rules!$A$6:$A$30&lt;&gt;"")))&gt;0,"Plug-in hybrid",IF($G1575="Diesel","Diesel","Gasoline"))</f>
        <v>Gasoline</v>
      </c>
    </row>
    <row r="1576" spans="1:15" ht="15" customHeight="1" x14ac:dyDescent="0.25">
      <c r="A1576" s="1">
        <v>2022</v>
      </c>
      <c r="B1576" s="1" t="s">
        <v>3126</v>
      </c>
      <c r="C1576" s="1" t="s">
        <v>2217</v>
      </c>
      <c r="D1576" s="1" t="s">
        <v>3815</v>
      </c>
      <c r="E1576" s="1" t="s">
        <v>2137</v>
      </c>
      <c r="F1576" s="1" t="s">
        <v>2219</v>
      </c>
      <c r="G1576" s="1" t="s">
        <v>103</v>
      </c>
      <c r="H1576" s="1" t="s">
        <v>437</v>
      </c>
      <c r="I1576" s="1">
        <v>3</v>
      </c>
      <c r="J1576" s="1">
        <v>2023</v>
      </c>
      <c r="K1576" s="1">
        <v>284734</v>
      </c>
      <c r="L1576" s="1">
        <v>0</v>
      </c>
      <c r="M1576" s="1">
        <f t="array" ref="M1576">SUMPRODUCT(MAX(ISNUMBER(SEARCH('Class Rules'!$B$6:$B$85,$E1576))*ISNUMBER(SEARCH('Class Rules'!$C$6:$C$85,$F1576))*'Class Rules'!$A$6:$A$85))</f>
        <v>0</v>
      </c>
      <c r="N1576" s="1" t="str">
        <f t="array" ref="N1576">IF($M1576=0,'Class Rules'!$D$3,INDEX('Class Rules'!$D$6:$D$85,MATCH($M1576,'Class Rules'!$A$6:$A$85,0)))</f>
        <v>Passenger LDV</v>
      </c>
      <c r="O1576" s="1" t="str">
        <f t="array" ref="O1576">IF(SUMPRODUCT(MAX(ISNUMBER(SEARCH(Fuel_Rules!$A$6:$A$30,$E1576))*ISNUMBER(SEARCH(Fuel_Rules!$B$6:$B$30,$F1576))*(Fuel_Rules!$A$6:$A$30&lt;&gt;"")))&gt;0,"Plug-in hybrid",IF($G1576="Diesel","Diesel","Gasoline"))</f>
        <v>Gasoline</v>
      </c>
    </row>
    <row r="1577" spans="1:15" ht="15" customHeight="1" x14ac:dyDescent="0.25">
      <c r="A1577" s="1">
        <v>2022</v>
      </c>
      <c r="B1577" s="1" t="s">
        <v>3126</v>
      </c>
      <c r="C1577" s="1" t="s">
        <v>2220</v>
      </c>
      <c r="D1577" s="1" t="s">
        <v>3816</v>
      </c>
      <c r="E1577" s="1" t="s">
        <v>2222</v>
      </c>
      <c r="F1577" s="1" t="s">
        <v>2223</v>
      </c>
      <c r="G1577" s="1" t="s">
        <v>103</v>
      </c>
      <c r="H1577" s="1" t="s">
        <v>437</v>
      </c>
      <c r="I1577" s="1">
        <v>2</v>
      </c>
      <c r="J1577" s="1">
        <v>2023</v>
      </c>
      <c r="K1577" s="1">
        <v>98382</v>
      </c>
      <c r="L1577" s="1">
        <v>0</v>
      </c>
      <c r="M1577" s="1">
        <f t="array" ref="M1577">SUMPRODUCT(MAX(ISNUMBER(SEARCH('Class Rules'!$B$6:$B$85,$E1577))*ISNUMBER(SEARCH('Class Rules'!$C$6:$C$85,$F1577))*'Class Rules'!$A$6:$A$85))</f>
        <v>0</v>
      </c>
      <c r="N1577" s="1" t="str">
        <f t="array" ref="N1577">IF($M1577=0,'Class Rules'!$D$3,INDEX('Class Rules'!$D$6:$D$85,MATCH($M1577,'Class Rules'!$A$6:$A$85,0)))</f>
        <v>Passenger LDV</v>
      </c>
      <c r="O1577" s="1" t="str">
        <f t="array" ref="O1577">IF(SUMPRODUCT(MAX(ISNUMBER(SEARCH(Fuel_Rules!$A$6:$A$30,$E1577))*ISNUMBER(SEARCH(Fuel_Rules!$B$6:$B$30,$F1577))*(Fuel_Rules!$A$6:$A$30&lt;&gt;"")))&gt;0,"Plug-in hybrid",IF($G1577="Diesel","Diesel","Gasoline"))</f>
        <v>Gasoline</v>
      </c>
    </row>
    <row r="1578" spans="1:15" ht="15" customHeight="1" x14ac:dyDescent="0.25">
      <c r="A1578" s="1">
        <v>2022</v>
      </c>
      <c r="B1578" s="1" t="s">
        <v>3126</v>
      </c>
      <c r="C1578" s="1" t="s">
        <v>2224</v>
      </c>
      <c r="D1578" s="1" t="s">
        <v>3817</v>
      </c>
      <c r="E1578" s="1" t="s">
        <v>2222</v>
      </c>
      <c r="F1578" s="1" t="s">
        <v>2226</v>
      </c>
      <c r="G1578" s="1" t="s">
        <v>103</v>
      </c>
      <c r="H1578" s="1" t="s">
        <v>298</v>
      </c>
      <c r="I1578" s="1">
        <v>1</v>
      </c>
      <c r="J1578" s="1">
        <v>2023</v>
      </c>
      <c r="K1578" s="1">
        <v>60967</v>
      </c>
      <c r="L1578" s="1">
        <v>0</v>
      </c>
      <c r="M1578" s="1">
        <f t="array" ref="M1578">SUMPRODUCT(MAX(ISNUMBER(SEARCH('Class Rules'!$B$6:$B$85,$E1578))*ISNUMBER(SEARCH('Class Rules'!$C$6:$C$85,$F1578))*'Class Rules'!$A$6:$A$85))</f>
        <v>0</v>
      </c>
      <c r="N1578" s="1" t="str">
        <f t="array" ref="N1578">IF($M1578=0,'Class Rules'!$D$3,INDEX('Class Rules'!$D$6:$D$85,MATCH($M1578,'Class Rules'!$A$6:$A$85,0)))</f>
        <v>Passenger LDV</v>
      </c>
      <c r="O1578" s="1" t="str">
        <f t="array" ref="O1578">IF(SUMPRODUCT(MAX(ISNUMBER(SEARCH(Fuel_Rules!$A$6:$A$30,$E1578))*ISNUMBER(SEARCH(Fuel_Rules!$B$6:$B$30,$F1578))*(Fuel_Rules!$A$6:$A$30&lt;&gt;"")))&gt;0,"Plug-in hybrid",IF($G1578="Diesel","Diesel","Gasoline"))</f>
        <v>Gasoline</v>
      </c>
    </row>
    <row r="1579" spans="1:15" ht="15" customHeight="1" x14ac:dyDescent="0.25">
      <c r="A1579" s="1">
        <v>2022</v>
      </c>
      <c r="B1579" s="1" t="s">
        <v>3126</v>
      </c>
      <c r="C1579" s="1" t="s">
        <v>2227</v>
      </c>
      <c r="D1579" s="1" t="s">
        <v>3818</v>
      </c>
      <c r="E1579" s="1" t="s">
        <v>2222</v>
      </c>
      <c r="F1579" s="1" t="s">
        <v>2229</v>
      </c>
      <c r="G1579" s="1" t="s">
        <v>103</v>
      </c>
      <c r="H1579" s="1" t="s">
        <v>437</v>
      </c>
      <c r="I1579" s="1">
        <v>2</v>
      </c>
      <c r="J1579" s="1">
        <v>2023</v>
      </c>
      <c r="K1579" s="1">
        <v>89891</v>
      </c>
      <c r="L1579" s="1">
        <v>0</v>
      </c>
      <c r="M1579" s="1">
        <f t="array" ref="M1579">SUMPRODUCT(MAX(ISNUMBER(SEARCH('Class Rules'!$B$6:$B$85,$E1579))*ISNUMBER(SEARCH('Class Rules'!$C$6:$C$85,$F1579))*'Class Rules'!$A$6:$A$85))</f>
        <v>0</v>
      </c>
      <c r="N1579" s="1" t="str">
        <f t="array" ref="N1579">IF($M1579=0,'Class Rules'!$D$3,INDEX('Class Rules'!$D$6:$D$85,MATCH($M1579,'Class Rules'!$A$6:$A$85,0)))</f>
        <v>Passenger LDV</v>
      </c>
      <c r="O1579" s="1" t="str">
        <f t="array" ref="O1579">IF(SUMPRODUCT(MAX(ISNUMBER(SEARCH(Fuel_Rules!$A$6:$A$30,$E1579))*ISNUMBER(SEARCH(Fuel_Rules!$B$6:$B$30,$F1579))*(Fuel_Rules!$A$6:$A$30&lt;&gt;"")))&gt;0,"Plug-in hybrid",IF($G1579="Diesel","Diesel","Gasoline"))</f>
        <v>Gasoline</v>
      </c>
    </row>
    <row r="1580" spans="1:15" ht="15" customHeight="1" x14ac:dyDescent="0.25">
      <c r="A1580" s="1">
        <v>2022</v>
      </c>
      <c r="B1580" s="1" t="s">
        <v>3126</v>
      </c>
      <c r="C1580" s="1" t="s">
        <v>2233</v>
      </c>
      <c r="D1580" s="1" t="s">
        <v>3819</v>
      </c>
      <c r="E1580" s="1" t="s">
        <v>2222</v>
      </c>
      <c r="F1580" s="1" t="s">
        <v>2235</v>
      </c>
      <c r="G1580" s="1" t="s">
        <v>103</v>
      </c>
      <c r="H1580" s="1" t="s">
        <v>298</v>
      </c>
      <c r="I1580" s="1">
        <v>1.6</v>
      </c>
      <c r="J1580" s="1">
        <v>2023</v>
      </c>
      <c r="K1580" s="1">
        <v>67407</v>
      </c>
      <c r="L1580" s="1">
        <v>0</v>
      </c>
      <c r="M1580" s="1">
        <f t="array" ref="M1580">SUMPRODUCT(MAX(ISNUMBER(SEARCH('Class Rules'!$B$6:$B$85,$E1580))*ISNUMBER(SEARCH('Class Rules'!$C$6:$C$85,$F1580))*'Class Rules'!$A$6:$A$85))</f>
        <v>0</v>
      </c>
      <c r="N1580" s="1" t="str">
        <f t="array" ref="N1580">IF($M1580=0,'Class Rules'!$D$3,INDEX('Class Rules'!$D$6:$D$85,MATCH($M1580,'Class Rules'!$A$6:$A$85,0)))</f>
        <v>Passenger LDV</v>
      </c>
      <c r="O1580" s="1" t="str">
        <f t="array" ref="O1580">IF(SUMPRODUCT(MAX(ISNUMBER(SEARCH(Fuel_Rules!$A$6:$A$30,$E1580))*ISNUMBER(SEARCH(Fuel_Rules!$B$6:$B$30,$F1580))*(Fuel_Rules!$A$6:$A$30&lt;&gt;"")))&gt;0,"Plug-in hybrid",IF($G1580="Diesel","Diesel","Gasoline"))</f>
        <v>Gasoline</v>
      </c>
    </row>
    <row r="1581" spans="1:15" ht="15" customHeight="1" x14ac:dyDescent="0.25">
      <c r="A1581" s="1">
        <v>2022</v>
      </c>
      <c r="B1581" s="1" t="s">
        <v>3126</v>
      </c>
      <c r="C1581" s="1" t="s">
        <v>2236</v>
      </c>
      <c r="D1581" s="1" t="s">
        <v>3820</v>
      </c>
      <c r="E1581" s="1" t="s">
        <v>2222</v>
      </c>
      <c r="F1581" s="1" t="s">
        <v>2238</v>
      </c>
      <c r="G1581" s="1" t="s">
        <v>103</v>
      </c>
      <c r="H1581" s="1" t="s">
        <v>437</v>
      </c>
      <c r="I1581" s="1">
        <v>1.6</v>
      </c>
      <c r="J1581" s="1">
        <v>2023</v>
      </c>
      <c r="K1581" s="1">
        <v>78744</v>
      </c>
      <c r="L1581" s="1">
        <v>0</v>
      </c>
      <c r="M1581" s="1">
        <f t="array" ref="M1581">SUMPRODUCT(MAX(ISNUMBER(SEARCH('Class Rules'!$B$6:$B$85,$E1581))*ISNUMBER(SEARCH('Class Rules'!$C$6:$C$85,$F1581))*'Class Rules'!$A$6:$A$85))</f>
        <v>0</v>
      </c>
      <c r="N1581" s="1" t="str">
        <f t="array" ref="N1581">IF($M1581=0,'Class Rules'!$D$3,INDEX('Class Rules'!$D$6:$D$85,MATCH($M1581,'Class Rules'!$A$6:$A$85,0)))</f>
        <v>Passenger LDV</v>
      </c>
      <c r="O1581" s="1" t="str">
        <f t="array" ref="O1581">IF(SUMPRODUCT(MAX(ISNUMBER(SEARCH(Fuel_Rules!$A$6:$A$30,$E1581))*ISNUMBER(SEARCH(Fuel_Rules!$B$6:$B$30,$F1581))*(Fuel_Rules!$A$6:$A$30&lt;&gt;"")))&gt;0,"Plug-in hybrid",IF($G1581="Diesel","Diesel","Gasoline"))</f>
        <v>Gasoline</v>
      </c>
    </row>
    <row r="1582" spans="1:15" ht="15" customHeight="1" x14ac:dyDescent="0.25">
      <c r="A1582" s="1">
        <v>2022</v>
      </c>
      <c r="B1582" s="1" t="s">
        <v>3126</v>
      </c>
      <c r="C1582" s="1" t="s">
        <v>2242</v>
      </c>
      <c r="D1582" s="1" t="s">
        <v>3821</v>
      </c>
      <c r="E1582" s="1" t="s">
        <v>2222</v>
      </c>
      <c r="F1582" s="1" t="s">
        <v>2244</v>
      </c>
      <c r="G1582" s="1" t="s">
        <v>103</v>
      </c>
      <c r="H1582" s="1" t="s">
        <v>437</v>
      </c>
      <c r="I1582" s="1">
        <v>1.6</v>
      </c>
      <c r="J1582" s="1">
        <v>2023</v>
      </c>
      <c r="K1582" s="1">
        <v>73215</v>
      </c>
      <c r="L1582" s="1">
        <v>0</v>
      </c>
      <c r="M1582" s="1">
        <f t="array" ref="M1582">SUMPRODUCT(MAX(ISNUMBER(SEARCH('Class Rules'!$B$6:$B$85,$E1582))*ISNUMBER(SEARCH('Class Rules'!$C$6:$C$85,$F1582))*'Class Rules'!$A$6:$A$85))</f>
        <v>0</v>
      </c>
      <c r="N1582" s="1" t="str">
        <f t="array" ref="N1582">IF($M1582=0,'Class Rules'!$D$3,INDEX('Class Rules'!$D$6:$D$85,MATCH($M1582,'Class Rules'!$A$6:$A$85,0)))</f>
        <v>Passenger LDV</v>
      </c>
      <c r="O1582" s="1" t="str">
        <f t="array" ref="O1582">IF(SUMPRODUCT(MAX(ISNUMBER(SEARCH(Fuel_Rules!$A$6:$A$30,$E1582))*ISNUMBER(SEARCH(Fuel_Rules!$B$6:$B$30,$F1582))*(Fuel_Rules!$A$6:$A$30&lt;&gt;"")))&gt;0,"Plug-in hybrid",IF($G1582="Diesel","Diesel","Gasoline"))</f>
        <v>Gasoline</v>
      </c>
    </row>
    <row r="1583" spans="1:15" ht="15" customHeight="1" x14ac:dyDescent="0.25">
      <c r="A1583" s="1">
        <v>2022</v>
      </c>
      <c r="B1583" s="1" t="s">
        <v>3126</v>
      </c>
      <c r="C1583" s="1" t="s">
        <v>2245</v>
      </c>
      <c r="D1583" s="1" t="s">
        <v>3822</v>
      </c>
      <c r="E1583" s="1" t="s">
        <v>2222</v>
      </c>
      <c r="F1583" s="1" t="s">
        <v>2247</v>
      </c>
      <c r="G1583" s="1" t="s">
        <v>103</v>
      </c>
      <c r="H1583" s="1" t="s">
        <v>298</v>
      </c>
      <c r="I1583" s="1">
        <v>1.6</v>
      </c>
      <c r="J1583" s="1">
        <v>2023</v>
      </c>
      <c r="K1583" s="1">
        <v>64100</v>
      </c>
      <c r="L1583" s="1">
        <v>0</v>
      </c>
      <c r="M1583" s="1">
        <f t="array" ref="M1583">SUMPRODUCT(MAX(ISNUMBER(SEARCH('Class Rules'!$B$6:$B$85,$E1583))*ISNUMBER(SEARCH('Class Rules'!$C$6:$C$85,$F1583))*'Class Rules'!$A$6:$A$85))</f>
        <v>0</v>
      </c>
      <c r="N1583" s="1" t="str">
        <f t="array" ref="N1583">IF($M1583=0,'Class Rules'!$D$3,INDEX('Class Rules'!$D$6:$D$85,MATCH($M1583,'Class Rules'!$A$6:$A$85,0)))</f>
        <v>Passenger LDV</v>
      </c>
      <c r="O1583" s="1" t="str">
        <f t="array" ref="O1583">IF(SUMPRODUCT(MAX(ISNUMBER(SEARCH(Fuel_Rules!$A$6:$A$30,$E1583))*ISNUMBER(SEARCH(Fuel_Rules!$B$6:$B$30,$F1583))*(Fuel_Rules!$A$6:$A$30&lt;&gt;"")))&gt;0,"Plug-in hybrid",IF($G1583="Diesel","Diesel","Gasoline"))</f>
        <v>Gasoline</v>
      </c>
    </row>
    <row r="1584" spans="1:15" ht="15" customHeight="1" x14ac:dyDescent="0.25">
      <c r="A1584" s="1">
        <v>2022</v>
      </c>
      <c r="B1584" s="1" t="s">
        <v>3126</v>
      </c>
      <c r="C1584" s="1" t="s">
        <v>2248</v>
      </c>
      <c r="D1584" s="1" t="s">
        <v>3823</v>
      </c>
      <c r="E1584" s="1" t="s">
        <v>2222</v>
      </c>
      <c r="F1584" s="1" t="s">
        <v>2250</v>
      </c>
      <c r="G1584" s="1" t="s">
        <v>103</v>
      </c>
      <c r="H1584" s="1" t="s">
        <v>437</v>
      </c>
      <c r="I1584" s="1">
        <v>1.6</v>
      </c>
      <c r="J1584" s="1">
        <v>2023</v>
      </c>
      <c r="K1584" s="1">
        <v>126995</v>
      </c>
      <c r="L1584" s="1">
        <v>0</v>
      </c>
      <c r="M1584" s="1">
        <f t="array" ref="M1584">SUMPRODUCT(MAX(ISNUMBER(SEARCH('Class Rules'!$B$6:$B$85,$E1584))*ISNUMBER(SEARCH('Class Rules'!$C$6:$C$85,$F1584))*'Class Rules'!$A$6:$A$85))</f>
        <v>0</v>
      </c>
      <c r="N1584" s="1" t="str">
        <f t="array" ref="N1584">IF($M1584=0,'Class Rules'!$D$3,INDEX('Class Rules'!$D$6:$D$85,MATCH($M1584,'Class Rules'!$A$6:$A$85,0)))</f>
        <v>Passenger LDV</v>
      </c>
      <c r="O1584" s="1" t="str">
        <f t="array" ref="O1584">IF(SUMPRODUCT(MAX(ISNUMBER(SEARCH(Fuel_Rules!$A$6:$A$30,$E1584))*ISNUMBER(SEARCH(Fuel_Rules!$B$6:$B$30,$F1584))*(Fuel_Rules!$A$6:$A$30&lt;&gt;"")))&gt;0,"Plug-in hybrid",IF($G1584="Diesel","Diesel","Gasoline"))</f>
        <v>Gasoline</v>
      </c>
    </row>
    <row r="1585" spans="1:15" ht="15" customHeight="1" x14ac:dyDescent="0.25">
      <c r="A1585" s="1">
        <v>2022</v>
      </c>
      <c r="B1585" s="1" t="s">
        <v>3126</v>
      </c>
      <c r="C1585" s="1" t="s">
        <v>2251</v>
      </c>
      <c r="D1585" s="1" t="s">
        <v>3824</v>
      </c>
      <c r="E1585" s="1" t="s">
        <v>2222</v>
      </c>
      <c r="F1585" s="1" t="s">
        <v>2253</v>
      </c>
      <c r="G1585" s="1" t="s">
        <v>105</v>
      </c>
      <c r="H1585" s="1" t="s">
        <v>437</v>
      </c>
      <c r="I1585" s="1">
        <v>2.2999999999999998</v>
      </c>
      <c r="J1585" s="1">
        <v>2023</v>
      </c>
      <c r="K1585" s="1">
        <v>297672</v>
      </c>
      <c r="L1585" s="1">
        <v>0</v>
      </c>
      <c r="M1585" s="1">
        <f t="array" ref="M1585">SUMPRODUCT(MAX(ISNUMBER(SEARCH('Class Rules'!$B$6:$B$85,$E1585))*ISNUMBER(SEARCH('Class Rules'!$C$6:$C$85,$F1585))*'Class Rules'!$A$6:$A$85))</f>
        <v>17</v>
      </c>
      <c r="N1585" s="1" t="str">
        <f t="array" ref="N1585">IF($M1585=0,'Class Rules'!$D$3,INDEX('Class Rules'!$D$6:$D$85,MATCH($M1585,'Class Rules'!$A$6:$A$85,0)))</f>
        <v>Freight LDV</v>
      </c>
      <c r="O1585" s="1" t="str">
        <f t="array" ref="O1585">IF(SUMPRODUCT(MAX(ISNUMBER(SEARCH(Fuel_Rules!$A$6:$A$30,$E1585))*ISNUMBER(SEARCH(Fuel_Rules!$B$6:$B$30,$F1585))*(Fuel_Rules!$A$6:$A$30&lt;&gt;"")))&gt;0,"Plug-in hybrid",IF($G1585="Diesel","Diesel","Gasoline"))</f>
        <v>Diesel</v>
      </c>
    </row>
    <row r="1586" spans="1:15" ht="15" customHeight="1" x14ac:dyDescent="0.25">
      <c r="A1586" s="1">
        <v>2022</v>
      </c>
      <c r="B1586" s="1" t="s">
        <v>3126</v>
      </c>
      <c r="C1586" s="1" t="s">
        <v>2254</v>
      </c>
      <c r="D1586" s="1" t="s">
        <v>3825</v>
      </c>
      <c r="E1586" s="1" t="s">
        <v>2222</v>
      </c>
      <c r="F1586" s="1" t="s">
        <v>2256</v>
      </c>
      <c r="G1586" s="1" t="s">
        <v>103</v>
      </c>
      <c r="H1586" s="1" t="s">
        <v>437</v>
      </c>
      <c r="I1586" s="1">
        <v>1.6</v>
      </c>
      <c r="J1586" s="1">
        <v>2023</v>
      </c>
      <c r="K1586" s="1">
        <v>113326</v>
      </c>
      <c r="L1586" s="1">
        <v>0</v>
      </c>
      <c r="M1586" s="1">
        <f t="array" ref="M1586">SUMPRODUCT(MAX(ISNUMBER(SEARCH('Class Rules'!$B$6:$B$85,$E1586))*ISNUMBER(SEARCH('Class Rules'!$C$6:$C$85,$F1586))*'Class Rules'!$A$6:$A$85))</f>
        <v>0</v>
      </c>
      <c r="N1586" s="1" t="str">
        <f t="array" ref="N1586">IF($M1586=0,'Class Rules'!$D$3,INDEX('Class Rules'!$D$6:$D$85,MATCH($M1586,'Class Rules'!$A$6:$A$85,0)))</f>
        <v>Passenger LDV</v>
      </c>
      <c r="O1586" s="1" t="str">
        <f t="array" ref="O1586">IF(SUMPRODUCT(MAX(ISNUMBER(SEARCH(Fuel_Rules!$A$6:$A$30,$E1586))*ISNUMBER(SEARCH(Fuel_Rules!$B$6:$B$30,$F1586))*(Fuel_Rules!$A$6:$A$30&lt;&gt;"")))&gt;0,"Plug-in hybrid",IF($G1586="Diesel","Diesel","Gasoline"))</f>
        <v>Gasoline</v>
      </c>
    </row>
    <row r="1587" spans="1:15" ht="15" customHeight="1" x14ac:dyDescent="0.25">
      <c r="A1587" s="1">
        <v>2022</v>
      </c>
      <c r="B1587" s="1" t="s">
        <v>3126</v>
      </c>
      <c r="C1587" s="1" t="s">
        <v>2257</v>
      </c>
      <c r="D1587" s="1" t="s">
        <v>3826</v>
      </c>
      <c r="E1587" s="1" t="s">
        <v>2222</v>
      </c>
      <c r="F1587" s="1" t="s">
        <v>2259</v>
      </c>
      <c r="G1587" s="1" t="s">
        <v>103</v>
      </c>
      <c r="H1587" s="1" t="s">
        <v>298</v>
      </c>
      <c r="I1587" s="1">
        <v>1.6</v>
      </c>
      <c r="J1587" s="1">
        <v>2023</v>
      </c>
      <c r="K1587" s="1">
        <v>95620</v>
      </c>
      <c r="L1587" s="1">
        <v>0</v>
      </c>
      <c r="M1587" s="1">
        <f t="array" ref="M1587">SUMPRODUCT(MAX(ISNUMBER(SEARCH('Class Rules'!$B$6:$B$85,$E1587))*ISNUMBER(SEARCH('Class Rules'!$C$6:$C$85,$F1587))*'Class Rules'!$A$6:$A$85))</f>
        <v>0</v>
      </c>
      <c r="N1587" s="1" t="str">
        <f t="array" ref="N1587">IF($M1587=0,'Class Rules'!$D$3,INDEX('Class Rules'!$D$6:$D$85,MATCH($M1587,'Class Rules'!$A$6:$A$85,0)))</f>
        <v>Passenger LDV</v>
      </c>
      <c r="O1587" s="1" t="str">
        <f t="array" ref="O1587">IF(SUMPRODUCT(MAX(ISNUMBER(SEARCH(Fuel_Rules!$A$6:$A$30,$E1587))*ISNUMBER(SEARCH(Fuel_Rules!$B$6:$B$30,$F1587))*(Fuel_Rules!$A$6:$A$30&lt;&gt;"")))&gt;0,"Plug-in hybrid",IF($G1587="Diesel","Diesel","Gasoline"))</f>
        <v>Gasoline</v>
      </c>
    </row>
    <row r="1588" spans="1:15" ht="15" customHeight="1" x14ac:dyDescent="0.25">
      <c r="A1588" s="1">
        <v>2022</v>
      </c>
      <c r="B1588" s="1" t="s">
        <v>3126</v>
      </c>
      <c r="C1588" s="1" t="s">
        <v>2260</v>
      </c>
      <c r="D1588" s="1" t="s">
        <v>3827</v>
      </c>
      <c r="E1588" s="1" t="s">
        <v>2222</v>
      </c>
      <c r="F1588" s="1" t="s">
        <v>2262</v>
      </c>
      <c r="G1588" s="1" t="s">
        <v>103</v>
      </c>
      <c r="H1588" s="1" t="s">
        <v>437</v>
      </c>
      <c r="I1588" s="1">
        <v>1.6</v>
      </c>
      <c r="J1588" s="1">
        <v>2023</v>
      </c>
      <c r="K1588" s="1">
        <v>105887</v>
      </c>
      <c r="L1588" s="1">
        <v>0</v>
      </c>
      <c r="M1588" s="1">
        <f t="array" ref="M1588">SUMPRODUCT(MAX(ISNUMBER(SEARCH('Class Rules'!$B$6:$B$85,$E1588))*ISNUMBER(SEARCH('Class Rules'!$C$6:$C$85,$F1588))*'Class Rules'!$A$6:$A$85))</f>
        <v>0</v>
      </c>
      <c r="N1588" s="1" t="str">
        <f t="array" ref="N1588">IF($M1588=0,'Class Rules'!$D$3,INDEX('Class Rules'!$D$6:$D$85,MATCH($M1588,'Class Rules'!$A$6:$A$85,0)))</f>
        <v>Passenger LDV</v>
      </c>
      <c r="O1588" s="1" t="str">
        <f t="array" ref="O1588">IF(SUMPRODUCT(MAX(ISNUMBER(SEARCH(Fuel_Rules!$A$6:$A$30,$E1588))*ISNUMBER(SEARCH(Fuel_Rules!$B$6:$B$30,$F1588))*(Fuel_Rules!$A$6:$A$30&lt;&gt;"")))&gt;0,"Plug-in hybrid",IF($G1588="Diesel","Diesel","Gasoline"))</f>
        <v>Gasoline</v>
      </c>
    </row>
    <row r="1589" spans="1:15" ht="15" customHeight="1" x14ac:dyDescent="0.25">
      <c r="A1589" s="1">
        <v>2022</v>
      </c>
      <c r="B1589" s="1" t="s">
        <v>3126</v>
      </c>
      <c r="C1589" s="1" t="s">
        <v>2263</v>
      </c>
      <c r="D1589" s="1" t="s">
        <v>3828</v>
      </c>
      <c r="E1589" s="1" t="s">
        <v>2222</v>
      </c>
      <c r="F1589" s="1" t="s">
        <v>2265</v>
      </c>
      <c r="G1589" s="1" t="s">
        <v>105</v>
      </c>
      <c r="H1589" s="1" t="s">
        <v>437</v>
      </c>
      <c r="I1589" s="1">
        <v>2.2999999999999998</v>
      </c>
      <c r="J1589" s="1">
        <v>2023</v>
      </c>
      <c r="K1589" s="1">
        <v>269919</v>
      </c>
      <c r="L1589" s="1">
        <v>0</v>
      </c>
      <c r="M1589" s="1">
        <f t="array" ref="M1589">SUMPRODUCT(MAX(ISNUMBER(SEARCH('Class Rules'!$B$6:$B$85,$E1589))*ISNUMBER(SEARCH('Class Rules'!$C$6:$C$85,$F1589))*'Class Rules'!$A$6:$A$85))</f>
        <v>17</v>
      </c>
      <c r="N1589" s="1" t="str">
        <f t="array" ref="N1589">IF($M1589=0,'Class Rules'!$D$3,INDEX('Class Rules'!$D$6:$D$85,MATCH($M1589,'Class Rules'!$A$6:$A$85,0)))</f>
        <v>Freight LDV</v>
      </c>
      <c r="O1589" s="1" t="str">
        <f t="array" ref="O1589">IF(SUMPRODUCT(MAX(ISNUMBER(SEARCH(Fuel_Rules!$A$6:$A$30,$E1589))*ISNUMBER(SEARCH(Fuel_Rules!$B$6:$B$30,$F1589))*(Fuel_Rules!$A$6:$A$30&lt;&gt;"")))&gt;0,"Plug-in hybrid",IF($G1589="Diesel","Diesel","Gasoline"))</f>
        <v>Diesel</v>
      </c>
    </row>
    <row r="1590" spans="1:15" ht="15" customHeight="1" x14ac:dyDescent="0.25">
      <c r="A1590" s="1">
        <v>2022</v>
      </c>
      <c r="B1590" s="1" t="s">
        <v>3126</v>
      </c>
      <c r="C1590" s="1" t="s">
        <v>2266</v>
      </c>
      <c r="D1590" s="1" t="s">
        <v>3829</v>
      </c>
      <c r="E1590" s="1" t="s">
        <v>2222</v>
      </c>
      <c r="F1590" s="1" t="s">
        <v>2268</v>
      </c>
      <c r="G1590" s="1" t="s">
        <v>105</v>
      </c>
      <c r="H1590" s="1" t="s">
        <v>437</v>
      </c>
      <c r="I1590" s="1">
        <v>2.2999999999999998</v>
      </c>
      <c r="J1590" s="1">
        <v>2023</v>
      </c>
      <c r="K1590" s="1">
        <v>255519</v>
      </c>
      <c r="L1590" s="1">
        <v>0</v>
      </c>
      <c r="M1590" s="1">
        <f t="array" ref="M1590">SUMPRODUCT(MAX(ISNUMBER(SEARCH('Class Rules'!$B$6:$B$85,$E1590))*ISNUMBER(SEARCH('Class Rules'!$C$6:$C$85,$F1590))*'Class Rules'!$A$6:$A$85))</f>
        <v>17</v>
      </c>
      <c r="N1590" s="1" t="str">
        <f t="array" ref="N1590">IF($M1590=0,'Class Rules'!$D$3,INDEX('Class Rules'!$D$6:$D$85,MATCH($M1590,'Class Rules'!$A$6:$A$85,0)))</f>
        <v>Freight LDV</v>
      </c>
      <c r="O1590" s="1" t="str">
        <f t="array" ref="O1590">IF(SUMPRODUCT(MAX(ISNUMBER(SEARCH(Fuel_Rules!$A$6:$A$30,$E1590))*ISNUMBER(SEARCH(Fuel_Rules!$B$6:$B$30,$F1590))*(Fuel_Rules!$A$6:$A$30&lt;&gt;"")))&gt;0,"Plug-in hybrid",IF($G1590="Diesel","Diesel","Gasoline"))</f>
        <v>Diesel</v>
      </c>
    </row>
    <row r="1591" spans="1:15" ht="15" customHeight="1" x14ac:dyDescent="0.25">
      <c r="A1591" s="1">
        <v>2022</v>
      </c>
      <c r="B1591" s="1" t="s">
        <v>3126</v>
      </c>
      <c r="C1591" s="1" t="s">
        <v>2269</v>
      </c>
      <c r="D1591" s="1" t="s">
        <v>3830</v>
      </c>
      <c r="E1591" s="1" t="s">
        <v>2222</v>
      </c>
      <c r="F1591" s="1" t="s">
        <v>2271</v>
      </c>
      <c r="G1591" s="1" t="s">
        <v>105</v>
      </c>
      <c r="H1591" s="1" t="s">
        <v>298</v>
      </c>
      <c r="I1591" s="1">
        <v>2.2999999999999998</v>
      </c>
      <c r="J1591" s="1">
        <v>2023</v>
      </c>
      <c r="K1591" s="1">
        <v>224176</v>
      </c>
      <c r="L1591" s="1">
        <v>0</v>
      </c>
      <c r="M1591" s="1">
        <f t="array" ref="M1591">SUMPRODUCT(MAX(ISNUMBER(SEARCH('Class Rules'!$B$6:$B$85,$E1591))*ISNUMBER(SEARCH('Class Rules'!$C$6:$C$85,$F1591))*'Class Rules'!$A$6:$A$85))</f>
        <v>17</v>
      </c>
      <c r="N1591" s="1" t="str">
        <f t="array" ref="N1591">IF($M1591=0,'Class Rules'!$D$3,INDEX('Class Rules'!$D$6:$D$85,MATCH($M1591,'Class Rules'!$A$6:$A$85,0)))</f>
        <v>Freight LDV</v>
      </c>
      <c r="O1591" s="1" t="str">
        <f t="array" ref="O1591">IF(SUMPRODUCT(MAX(ISNUMBER(SEARCH(Fuel_Rules!$A$6:$A$30,$E1591))*ISNUMBER(SEARCH(Fuel_Rules!$B$6:$B$30,$F1591))*(Fuel_Rules!$A$6:$A$30&lt;&gt;"")))&gt;0,"Plug-in hybrid",IF($G1591="Diesel","Diesel","Gasoline"))</f>
        <v>Diesel</v>
      </c>
    </row>
    <row r="1592" spans="1:15" ht="15" customHeight="1" x14ac:dyDescent="0.25">
      <c r="A1592" s="1">
        <v>2022</v>
      </c>
      <c r="B1592" s="1" t="s">
        <v>3126</v>
      </c>
      <c r="C1592" s="1" t="s">
        <v>2272</v>
      </c>
      <c r="D1592" s="1" t="s">
        <v>3831</v>
      </c>
      <c r="E1592" s="1" t="s">
        <v>2222</v>
      </c>
      <c r="F1592" s="1" t="s">
        <v>2274</v>
      </c>
      <c r="G1592" s="1" t="s">
        <v>103</v>
      </c>
      <c r="H1592" s="1" t="s">
        <v>437</v>
      </c>
      <c r="I1592" s="1">
        <v>1.6</v>
      </c>
      <c r="J1592" s="1">
        <v>2023</v>
      </c>
      <c r="K1592" s="1">
        <v>110632</v>
      </c>
      <c r="L1592" s="1">
        <v>0</v>
      </c>
      <c r="M1592" s="1">
        <f t="array" ref="M1592">SUMPRODUCT(MAX(ISNUMBER(SEARCH('Class Rules'!$B$6:$B$85,$E1592))*ISNUMBER(SEARCH('Class Rules'!$C$6:$C$85,$F1592))*'Class Rules'!$A$6:$A$85))</f>
        <v>0</v>
      </c>
      <c r="N1592" s="1" t="str">
        <f t="array" ref="N1592">IF($M1592=0,'Class Rules'!$D$3,INDEX('Class Rules'!$D$6:$D$85,MATCH($M1592,'Class Rules'!$A$6:$A$85,0)))</f>
        <v>Passenger LDV</v>
      </c>
      <c r="O1592" s="1" t="str">
        <f t="array" ref="O1592">IF(SUMPRODUCT(MAX(ISNUMBER(SEARCH(Fuel_Rules!$A$6:$A$30,$E1592))*ISNUMBER(SEARCH(Fuel_Rules!$B$6:$B$30,$F1592))*(Fuel_Rules!$A$6:$A$30&lt;&gt;"")))&gt;0,"Plug-in hybrid",IF($G1592="Diesel","Diesel","Gasoline"))</f>
        <v>Gasoline</v>
      </c>
    </row>
    <row r="1593" spans="1:15" ht="15" customHeight="1" x14ac:dyDescent="0.25">
      <c r="A1593" s="1">
        <v>2022</v>
      </c>
      <c r="B1593" s="1" t="s">
        <v>3126</v>
      </c>
      <c r="C1593" s="1" t="s">
        <v>2275</v>
      </c>
      <c r="D1593" s="1" t="s">
        <v>3832</v>
      </c>
      <c r="E1593" s="1" t="s">
        <v>2222</v>
      </c>
      <c r="F1593" s="1" t="s">
        <v>2277</v>
      </c>
      <c r="G1593" s="1" t="s">
        <v>103</v>
      </c>
      <c r="H1593" s="1" t="s">
        <v>437</v>
      </c>
      <c r="I1593" s="1">
        <v>1.6</v>
      </c>
      <c r="J1593" s="1">
        <v>2023</v>
      </c>
      <c r="K1593" s="1">
        <v>72501</v>
      </c>
      <c r="L1593" s="1">
        <v>0</v>
      </c>
      <c r="M1593" s="1">
        <f t="array" ref="M1593">SUMPRODUCT(MAX(ISNUMBER(SEARCH('Class Rules'!$B$6:$B$85,$E1593))*ISNUMBER(SEARCH('Class Rules'!$C$6:$C$85,$F1593))*'Class Rules'!$A$6:$A$85))</f>
        <v>0</v>
      </c>
      <c r="N1593" s="1" t="str">
        <f t="array" ref="N1593">IF($M1593=0,'Class Rules'!$D$3,INDEX('Class Rules'!$D$6:$D$85,MATCH($M1593,'Class Rules'!$A$6:$A$85,0)))</f>
        <v>Passenger LDV</v>
      </c>
      <c r="O1593" s="1" t="str">
        <f t="array" ref="O1593">IF(SUMPRODUCT(MAX(ISNUMBER(SEARCH(Fuel_Rules!$A$6:$A$30,$E1593))*ISNUMBER(SEARCH(Fuel_Rules!$B$6:$B$30,$F1593))*(Fuel_Rules!$A$6:$A$30&lt;&gt;"")))&gt;0,"Plug-in hybrid",IF($G1593="Diesel","Diesel","Gasoline"))</f>
        <v>Gasoline</v>
      </c>
    </row>
    <row r="1594" spans="1:15" ht="15" customHeight="1" x14ac:dyDescent="0.25">
      <c r="A1594" s="1">
        <v>2022</v>
      </c>
      <c r="B1594" s="1" t="s">
        <v>3126</v>
      </c>
      <c r="C1594" s="1" t="s">
        <v>2278</v>
      </c>
      <c r="D1594" s="1" t="s">
        <v>3833</v>
      </c>
      <c r="E1594" s="1" t="s">
        <v>2222</v>
      </c>
      <c r="F1594" s="1" t="s">
        <v>2280</v>
      </c>
      <c r="G1594" s="1" t="s">
        <v>103</v>
      </c>
      <c r="H1594" s="1" t="s">
        <v>437</v>
      </c>
      <c r="I1594" s="1">
        <v>1.6</v>
      </c>
      <c r="J1594" s="1">
        <v>2023</v>
      </c>
      <c r="K1594" s="1">
        <v>76632</v>
      </c>
      <c r="L1594" s="1">
        <v>0</v>
      </c>
      <c r="M1594" s="1">
        <f t="array" ref="M1594">SUMPRODUCT(MAX(ISNUMBER(SEARCH('Class Rules'!$B$6:$B$85,$E1594))*ISNUMBER(SEARCH('Class Rules'!$C$6:$C$85,$F1594))*'Class Rules'!$A$6:$A$85))</f>
        <v>0</v>
      </c>
      <c r="N1594" s="1" t="str">
        <f t="array" ref="N1594">IF($M1594=0,'Class Rules'!$D$3,INDEX('Class Rules'!$D$6:$D$85,MATCH($M1594,'Class Rules'!$A$6:$A$85,0)))</f>
        <v>Passenger LDV</v>
      </c>
      <c r="O1594" s="1" t="str">
        <f t="array" ref="O1594">IF(SUMPRODUCT(MAX(ISNUMBER(SEARCH(Fuel_Rules!$A$6:$A$30,$E1594))*ISNUMBER(SEARCH(Fuel_Rules!$B$6:$B$30,$F1594))*(Fuel_Rules!$A$6:$A$30&lt;&gt;"")))&gt;0,"Plug-in hybrid",IF($G1594="Diesel","Diesel","Gasoline"))</f>
        <v>Gasoline</v>
      </c>
    </row>
    <row r="1595" spans="1:15" ht="15" customHeight="1" x14ac:dyDescent="0.25">
      <c r="A1595" s="1">
        <v>2022</v>
      </c>
      <c r="B1595" s="1" t="s">
        <v>3126</v>
      </c>
      <c r="C1595" s="1" t="s">
        <v>2281</v>
      </c>
      <c r="D1595" s="1" t="s">
        <v>3834</v>
      </c>
      <c r="E1595" s="1" t="s">
        <v>2222</v>
      </c>
      <c r="F1595" s="1" t="s">
        <v>2283</v>
      </c>
      <c r="G1595" s="1" t="s">
        <v>103</v>
      </c>
      <c r="H1595" s="1" t="s">
        <v>298</v>
      </c>
      <c r="I1595" s="1">
        <v>1</v>
      </c>
      <c r="J1595" s="1">
        <v>2023</v>
      </c>
      <c r="K1595" s="1">
        <v>68281</v>
      </c>
      <c r="L1595" s="1">
        <v>0</v>
      </c>
      <c r="M1595" s="1">
        <f t="array" ref="M1595">SUMPRODUCT(MAX(ISNUMBER(SEARCH('Class Rules'!$B$6:$B$85,$E1595))*ISNUMBER(SEARCH('Class Rules'!$C$6:$C$85,$F1595))*'Class Rules'!$A$6:$A$85))</f>
        <v>0</v>
      </c>
      <c r="N1595" s="1" t="str">
        <f t="array" ref="N1595">IF($M1595=0,'Class Rules'!$D$3,INDEX('Class Rules'!$D$6:$D$85,MATCH($M1595,'Class Rules'!$A$6:$A$85,0)))</f>
        <v>Passenger LDV</v>
      </c>
      <c r="O1595" s="1" t="str">
        <f t="array" ref="O1595">IF(SUMPRODUCT(MAX(ISNUMBER(SEARCH(Fuel_Rules!$A$6:$A$30,$E1595))*ISNUMBER(SEARCH(Fuel_Rules!$B$6:$B$30,$F1595))*(Fuel_Rules!$A$6:$A$30&lt;&gt;"")))&gt;0,"Plug-in hybrid",IF($G1595="Diesel","Diesel","Gasoline"))</f>
        <v>Gasoline</v>
      </c>
    </row>
    <row r="1596" spans="1:15" ht="15" customHeight="1" x14ac:dyDescent="0.25">
      <c r="A1596" s="1">
        <v>2022</v>
      </c>
      <c r="B1596" s="1" t="s">
        <v>3126</v>
      </c>
      <c r="C1596" s="1" t="s">
        <v>2284</v>
      </c>
      <c r="D1596" s="1" t="s">
        <v>3835</v>
      </c>
      <c r="E1596" s="1" t="s">
        <v>2222</v>
      </c>
      <c r="F1596" s="1" t="s">
        <v>2286</v>
      </c>
      <c r="G1596" s="1" t="s">
        <v>103</v>
      </c>
      <c r="H1596" s="1" t="s">
        <v>298</v>
      </c>
      <c r="I1596" s="1">
        <v>1.6</v>
      </c>
      <c r="J1596" s="1">
        <v>2023</v>
      </c>
      <c r="K1596" s="1">
        <v>72400</v>
      </c>
      <c r="L1596" s="1">
        <v>0</v>
      </c>
      <c r="M1596" s="1">
        <f t="array" ref="M1596">SUMPRODUCT(MAX(ISNUMBER(SEARCH('Class Rules'!$B$6:$B$85,$E1596))*ISNUMBER(SEARCH('Class Rules'!$C$6:$C$85,$F1596))*'Class Rules'!$A$6:$A$85))</f>
        <v>0</v>
      </c>
      <c r="N1596" s="1" t="str">
        <f t="array" ref="N1596">IF($M1596=0,'Class Rules'!$D$3,INDEX('Class Rules'!$D$6:$D$85,MATCH($M1596,'Class Rules'!$A$6:$A$85,0)))</f>
        <v>Passenger LDV</v>
      </c>
      <c r="O1596" s="1" t="str">
        <f t="array" ref="O1596">IF(SUMPRODUCT(MAX(ISNUMBER(SEARCH(Fuel_Rules!$A$6:$A$30,$E1596))*ISNUMBER(SEARCH(Fuel_Rules!$B$6:$B$30,$F1596))*(Fuel_Rules!$A$6:$A$30&lt;&gt;"")))&gt;0,"Plug-in hybrid",IF($G1596="Diesel","Diesel","Gasoline"))</f>
        <v>Gasoline</v>
      </c>
    </row>
    <row r="1597" spans="1:15" ht="15" customHeight="1" x14ac:dyDescent="0.25">
      <c r="A1597" s="1">
        <v>2022</v>
      </c>
      <c r="B1597" s="1" t="s">
        <v>3126</v>
      </c>
      <c r="C1597" s="1" t="s">
        <v>2287</v>
      </c>
      <c r="D1597" s="1" t="s">
        <v>3836</v>
      </c>
      <c r="E1597" s="1" t="s">
        <v>2222</v>
      </c>
      <c r="F1597" s="1" t="s">
        <v>2289</v>
      </c>
      <c r="G1597" s="1" t="s">
        <v>103</v>
      </c>
      <c r="H1597" s="1" t="s">
        <v>437</v>
      </c>
      <c r="I1597" s="1">
        <v>1.6</v>
      </c>
      <c r="J1597" s="1">
        <v>2023</v>
      </c>
      <c r="K1597" s="1">
        <v>81794</v>
      </c>
      <c r="L1597" s="1">
        <v>0</v>
      </c>
      <c r="M1597" s="1">
        <f t="array" ref="M1597">SUMPRODUCT(MAX(ISNUMBER(SEARCH('Class Rules'!$B$6:$B$85,$E1597))*ISNUMBER(SEARCH('Class Rules'!$C$6:$C$85,$F1597))*'Class Rules'!$A$6:$A$85))</f>
        <v>0</v>
      </c>
      <c r="N1597" s="1" t="str">
        <f t="array" ref="N1597">IF($M1597=0,'Class Rules'!$D$3,INDEX('Class Rules'!$D$6:$D$85,MATCH($M1597,'Class Rules'!$A$6:$A$85,0)))</f>
        <v>Passenger LDV</v>
      </c>
      <c r="O1597" s="1" t="str">
        <f t="array" ref="O1597">IF(SUMPRODUCT(MAX(ISNUMBER(SEARCH(Fuel_Rules!$A$6:$A$30,$E1597))*ISNUMBER(SEARCH(Fuel_Rules!$B$6:$B$30,$F1597))*(Fuel_Rules!$A$6:$A$30&lt;&gt;"")))&gt;0,"Plug-in hybrid",IF($G1597="Diesel","Diesel","Gasoline"))</f>
        <v>Gasoline</v>
      </c>
    </row>
    <row r="1598" spans="1:15" ht="15" customHeight="1" x14ac:dyDescent="0.25">
      <c r="A1598" s="1">
        <v>2022</v>
      </c>
      <c r="B1598" s="1" t="s">
        <v>3126</v>
      </c>
      <c r="C1598" s="1" t="s">
        <v>2290</v>
      </c>
      <c r="D1598" s="1" t="s">
        <v>3837</v>
      </c>
      <c r="E1598" s="1" t="s">
        <v>2222</v>
      </c>
      <c r="F1598" s="1" t="s">
        <v>2292</v>
      </c>
      <c r="G1598" s="1" t="s">
        <v>103</v>
      </c>
      <c r="H1598" s="1" t="s">
        <v>437</v>
      </c>
      <c r="I1598" s="1">
        <v>1.6</v>
      </c>
      <c r="J1598" s="1">
        <v>2023</v>
      </c>
      <c r="K1598" s="1">
        <v>85791</v>
      </c>
      <c r="L1598" s="1">
        <v>0</v>
      </c>
      <c r="M1598" s="1">
        <f t="array" ref="M1598">SUMPRODUCT(MAX(ISNUMBER(SEARCH('Class Rules'!$B$6:$B$85,$E1598))*ISNUMBER(SEARCH('Class Rules'!$C$6:$C$85,$F1598))*'Class Rules'!$A$6:$A$85))</f>
        <v>0</v>
      </c>
      <c r="N1598" s="1" t="str">
        <f t="array" ref="N1598">IF($M1598=0,'Class Rules'!$D$3,INDEX('Class Rules'!$D$6:$D$85,MATCH($M1598,'Class Rules'!$A$6:$A$85,0)))</f>
        <v>Passenger LDV</v>
      </c>
      <c r="O1598" s="1" t="str">
        <f t="array" ref="O1598">IF(SUMPRODUCT(MAX(ISNUMBER(SEARCH(Fuel_Rules!$A$6:$A$30,$E1598))*ISNUMBER(SEARCH(Fuel_Rules!$B$6:$B$30,$F1598))*(Fuel_Rules!$A$6:$A$30&lt;&gt;"")))&gt;0,"Plug-in hybrid",IF($G1598="Diesel","Diesel","Gasoline"))</f>
        <v>Gasoline</v>
      </c>
    </row>
    <row r="1599" spans="1:15" ht="15" customHeight="1" x14ac:dyDescent="0.25">
      <c r="A1599" s="1">
        <v>2022</v>
      </c>
      <c r="B1599" s="1" t="s">
        <v>3126</v>
      </c>
      <c r="C1599" s="1" t="s">
        <v>2293</v>
      </c>
      <c r="D1599" s="1" t="s">
        <v>3838</v>
      </c>
      <c r="E1599" s="1" t="s">
        <v>2222</v>
      </c>
      <c r="F1599" s="1" t="s">
        <v>2295</v>
      </c>
      <c r="G1599" s="1" t="s">
        <v>103</v>
      </c>
      <c r="H1599" s="1" t="s">
        <v>437</v>
      </c>
      <c r="I1599" s="1">
        <v>1.6</v>
      </c>
      <c r="J1599" s="1">
        <v>2023</v>
      </c>
      <c r="K1599" s="1">
        <v>120180</v>
      </c>
      <c r="L1599" s="1">
        <v>0</v>
      </c>
      <c r="M1599" s="1">
        <f t="array" ref="M1599">SUMPRODUCT(MAX(ISNUMBER(SEARCH('Class Rules'!$B$6:$B$85,$E1599))*ISNUMBER(SEARCH('Class Rules'!$C$6:$C$85,$F1599))*'Class Rules'!$A$6:$A$85))</f>
        <v>0</v>
      </c>
      <c r="N1599" s="1" t="str">
        <f t="array" ref="N1599">IF($M1599=0,'Class Rules'!$D$3,INDEX('Class Rules'!$D$6:$D$85,MATCH($M1599,'Class Rules'!$A$6:$A$85,0)))</f>
        <v>Passenger LDV</v>
      </c>
      <c r="O1599" s="1" t="str">
        <f t="array" ref="O1599">IF(SUMPRODUCT(MAX(ISNUMBER(SEARCH(Fuel_Rules!$A$6:$A$30,$E1599))*ISNUMBER(SEARCH(Fuel_Rules!$B$6:$B$30,$F1599))*(Fuel_Rules!$A$6:$A$30&lt;&gt;"")))&gt;0,"Plug-in hybrid",IF($G1599="Diesel","Diesel","Gasoline"))</f>
        <v>Gasoline</v>
      </c>
    </row>
    <row r="1600" spans="1:15" ht="15" customHeight="1" x14ac:dyDescent="0.25">
      <c r="A1600" s="1">
        <v>2022</v>
      </c>
      <c r="B1600" s="1" t="s">
        <v>3126</v>
      </c>
      <c r="C1600" s="1" t="s">
        <v>2296</v>
      </c>
      <c r="D1600" s="1" t="s">
        <v>3839</v>
      </c>
      <c r="E1600" s="1" t="s">
        <v>2222</v>
      </c>
      <c r="F1600" s="1" t="s">
        <v>2298</v>
      </c>
      <c r="G1600" s="1" t="s">
        <v>103</v>
      </c>
      <c r="H1600" s="1" t="s">
        <v>437</v>
      </c>
      <c r="I1600" s="1">
        <v>1.6</v>
      </c>
      <c r="J1600" s="1">
        <v>2023</v>
      </c>
      <c r="K1600" s="1">
        <v>108887</v>
      </c>
      <c r="L1600" s="1">
        <v>0</v>
      </c>
      <c r="M1600" s="1">
        <f t="array" ref="M1600">SUMPRODUCT(MAX(ISNUMBER(SEARCH('Class Rules'!$B$6:$B$85,$E1600))*ISNUMBER(SEARCH('Class Rules'!$C$6:$C$85,$F1600))*'Class Rules'!$A$6:$A$85))</f>
        <v>0</v>
      </c>
      <c r="N1600" s="1" t="str">
        <f t="array" ref="N1600">IF($M1600=0,'Class Rules'!$D$3,INDEX('Class Rules'!$D$6:$D$85,MATCH($M1600,'Class Rules'!$A$6:$A$85,0)))</f>
        <v>Passenger LDV</v>
      </c>
      <c r="O1600" s="1" t="str">
        <f t="array" ref="O1600">IF(SUMPRODUCT(MAX(ISNUMBER(SEARCH(Fuel_Rules!$A$6:$A$30,$E1600))*ISNUMBER(SEARCH(Fuel_Rules!$B$6:$B$30,$F1600))*(Fuel_Rules!$A$6:$A$30&lt;&gt;"")))&gt;0,"Plug-in hybrid",IF($G1600="Diesel","Diesel","Gasoline"))</f>
        <v>Gasoline</v>
      </c>
    </row>
    <row r="1601" spans="1:15" ht="15" customHeight="1" x14ac:dyDescent="0.25">
      <c r="A1601" s="1">
        <v>2022</v>
      </c>
      <c r="B1601" s="1" t="s">
        <v>3126</v>
      </c>
      <c r="C1601" s="1" t="s">
        <v>2299</v>
      </c>
      <c r="D1601" s="1" t="s">
        <v>3840</v>
      </c>
      <c r="E1601" s="1" t="s">
        <v>2222</v>
      </c>
      <c r="F1601" s="1" t="s">
        <v>2301</v>
      </c>
      <c r="G1601" s="1" t="s">
        <v>103</v>
      </c>
      <c r="H1601" s="1" t="s">
        <v>437</v>
      </c>
      <c r="I1601" s="1">
        <v>1.6</v>
      </c>
      <c r="J1601" s="1">
        <v>2023</v>
      </c>
      <c r="K1601" s="1">
        <v>101069</v>
      </c>
      <c r="L1601" s="1">
        <v>0</v>
      </c>
      <c r="M1601" s="1">
        <f t="array" ref="M1601">SUMPRODUCT(MAX(ISNUMBER(SEARCH('Class Rules'!$B$6:$B$85,$E1601))*ISNUMBER(SEARCH('Class Rules'!$C$6:$C$85,$F1601))*'Class Rules'!$A$6:$A$85))</f>
        <v>0</v>
      </c>
      <c r="N1601" s="1" t="str">
        <f t="array" ref="N1601">IF($M1601=0,'Class Rules'!$D$3,INDEX('Class Rules'!$D$6:$D$85,MATCH($M1601,'Class Rules'!$A$6:$A$85,0)))</f>
        <v>Passenger LDV</v>
      </c>
      <c r="O1601" s="1" t="str">
        <f t="array" ref="O1601">IF(SUMPRODUCT(MAX(ISNUMBER(SEARCH(Fuel_Rules!$A$6:$A$30,$E1601))*ISNUMBER(SEARCH(Fuel_Rules!$B$6:$B$30,$F1601))*(Fuel_Rules!$A$6:$A$30&lt;&gt;"")))&gt;0,"Plug-in hybrid",IF($G1601="Diesel","Diesel","Gasoline"))</f>
        <v>Gasoline</v>
      </c>
    </row>
    <row r="1602" spans="1:15" ht="15" customHeight="1" x14ac:dyDescent="0.25">
      <c r="A1602" s="1">
        <v>2022</v>
      </c>
      <c r="B1602" s="1" t="s">
        <v>3126</v>
      </c>
      <c r="C1602" s="1" t="s">
        <v>2302</v>
      </c>
      <c r="D1602" s="1" t="s">
        <v>3841</v>
      </c>
      <c r="E1602" s="1" t="s">
        <v>2222</v>
      </c>
      <c r="F1602" s="1" t="s">
        <v>2304</v>
      </c>
      <c r="G1602" s="1" t="s">
        <v>103</v>
      </c>
      <c r="H1602" s="1" t="s">
        <v>298</v>
      </c>
      <c r="I1602" s="1">
        <v>1.6</v>
      </c>
      <c r="J1602" s="1">
        <v>2023</v>
      </c>
      <c r="K1602" s="1">
        <v>94141</v>
      </c>
      <c r="L1602" s="1">
        <v>0</v>
      </c>
      <c r="M1602" s="1">
        <f t="array" ref="M1602">SUMPRODUCT(MAX(ISNUMBER(SEARCH('Class Rules'!$B$6:$B$85,$E1602))*ISNUMBER(SEARCH('Class Rules'!$C$6:$C$85,$F1602))*'Class Rules'!$A$6:$A$85))</f>
        <v>0</v>
      </c>
      <c r="N1602" s="1" t="str">
        <f t="array" ref="N1602">IF($M1602=0,'Class Rules'!$D$3,INDEX('Class Rules'!$D$6:$D$85,MATCH($M1602,'Class Rules'!$A$6:$A$85,0)))</f>
        <v>Passenger LDV</v>
      </c>
      <c r="O1602" s="1" t="str">
        <f t="array" ref="O1602">IF(SUMPRODUCT(MAX(ISNUMBER(SEARCH(Fuel_Rules!$A$6:$A$30,$E1602))*ISNUMBER(SEARCH(Fuel_Rules!$B$6:$B$30,$F1602))*(Fuel_Rules!$A$6:$A$30&lt;&gt;"")))&gt;0,"Plug-in hybrid",IF($G1602="Diesel","Diesel","Gasoline"))</f>
        <v>Gasoline</v>
      </c>
    </row>
    <row r="1603" spans="1:15" ht="15" customHeight="1" x14ac:dyDescent="0.25">
      <c r="A1603" s="1">
        <v>2022</v>
      </c>
      <c r="B1603" s="1" t="s">
        <v>3126</v>
      </c>
      <c r="C1603" s="1" t="s">
        <v>2305</v>
      </c>
      <c r="D1603" s="1" t="s">
        <v>3842</v>
      </c>
      <c r="E1603" s="1" t="s">
        <v>2222</v>
      </c>
      <c r="F1603" s="1" t="s">
        <v>2307</v>
      </c>
      <c r="G1603" s="1" t="s">
        <v>103</v>
      </c>
      <c r="H1603" s="1" t="s">
        <v>437</v>
      </c>
      <c r="I1603" s="1">
        <v>1.6</v>
      </c>
      <c r="J1603" s="1">
        <v>2023</v>
      </c>
      <c r="K1603" s="1">
        <v>116997</v>
      </c>
      <c r="L1603" s="1">
        <v>0</v>
      </c>
      <c r="M1603" s="1">
        <f t="array" ref="M1603">SUMPRODUCT(MAX(ISNUMBER(SEARCH('Class Rules'!$B$6:$B$85,$E1603))*ISNUMBER(SEARCH('Class Rules'!$C$6:$C$85,$F1603))*'Class Rules'!$A$6:$A$85))</f>
        <v>0</v>
      </c>
      <c r="N1603" s="1" t="str">
        <f t="array" ref="N1603">IF($M1603=0,'Class Rules'!$D$3,INDEX('Class Rules'!$D$6:$D$85,MATCH($M1603,'Class Rules'!$A$6:$A$85,0)))</f>
        <v>Passenger LDV</v>
      </c>
      <c r="O1603" s="1" t="str">
        <f t="array" ref="O1603">IF(SUMPRODUCT(MAX(ISNUMBER(SEARCH(Fuel_Rules!$A$6:$A$30,$E1603))*ISNUMBER(SEARCH(Fuel_Rules!$B$6:$B$30,$F1603))*(Fuel_Rules!$A$6:$A$30&lt;&gt;"")))&gt;0,"Plug-in hybrid",IF($G1603="Diesel","Diesel","Gasoline"))</f>
        <v>Gasoline</v>
      </c>
    </row>
    <row r="1604" spans="1:15" ht="15" customHeight="1" x14ac:dyDescent="0.25">
      <c r="A1604" s="1">
        <v>2022</v>
      </c>
      <c r="B1604" s="1" t="s">
        <v>3126</v>
      </c>
      <c r="C1604" s="1" t="s">
        <v>2308</v>
      </c>
      <c r="D1604" s="1" t="s">
        <v>3843</v>
      </c>
      <c r="E1604" s="1" t="s">
        <v>2222</v>
      </c>
      <c r="F1604" s="1" t="s">
        <v>2310</v>
      </c>
      <c r="G1604" s="1" t="s">
        <v>103</v>
      </c>
      <c r="H1604" s="1" t="s">
        <v>298</v>
      </c>
      <c r="I1604" s="1">
        <v>1.6</v>
      </c>
      <c r="J1604" s="1">
        <v>2023</v>
      </c>
      <c r="K1604" s="1">
        <v>107596</v>
      </c>
      <c r="L1604" s="1">
        <v>0</v>
      </c>
      <c r="M1604" s="1">
        <f t="array" ref="M1604">SUMPRODUCT(MAX(ISNUMBER(SEARCH('Class Rules'!$B$6:$B$85,$E1604))*ISNUMBER(SEARCH('Class Rules'!$C$6:$C$85,$F1604))*'Class Rules'!$A$6:$A$85))</f>
        <v>0</v>
      </c>
      <c r="N1604" s="1" t="str">
        <f t="array" ref="N1604">IF($M1604=0,'Class Rules'!$D$3,INDEX('Class Rules'!$D$6:$D$85,MATCH($M1604,'Class Rules'!$A$6:$A$85,0)))</f>
        <v>Passenger LDV</v>
      </c>
      <c r="O1604" s="1" t="str">
        <f t="array" ref="O1604">IF(SUMPRODUCT(MAX(ISNUMBER(SEARCH(Fuel_Rules!$A$6:$A$30,$E1604))*ISNUMBER(SEARCH(Fuel_Rules!$B$6:$B$30,$F1604))*(Fuel_Rules!$A$6:$A$30&lt;&gt;"")))&gt;0,"Plug-in hybrid",IF($G1604="Diesel","Diesel","Gasoline"))</f>
        <v>Gasoline</v>
      </c>
    </row>
    <row r="1605" spans="1:15" ht="15" customHeight="1" x14ac:dyDescent="0.25">
      <c r="A1605" s="1">
        <v>2022</v>
      </c>
      <c r="B1605" s="1" t="s">
        <v>3126</v>
      </c>
      <c r="C1605" s="1" t="s">
        <v>2311</v>
      </c>
      <c r="D1605" s="1" t="s">
        <v>3844</v>
      </c>
      <c r="E1605" s="1" t="s">
        <v>2222</v>
      </c>
      <c r="F1605" s="1" t="s">
        <v>2313</v>
      </c>
      <c r="G1605" s="1" t="s">
        <v>103</v>
      </c>
      <c r="H1605" s="1" t="s">
        <v>437</v>
      </c>
      <c r="I1605" s="1">
        <v>1.6</v>
      </c>
      <c r="J1605" s="1">
        <v>2023</v>
      </c>
      <c r="K1605" s="1">
        <v>125680</v>
      </c>
      <c r="L1605" s="1">
        <v>0</v>
      </c>
      <c r="M1605" s="1">
        <f t="array" ref="M1605">SUMPRODUCT(MAX(ISNUMBER(SEARCH('Class Rules'!$B$6:$B$85,$E1605))*ISNUMBER(SEARCH('Class Rules'!$C$6:$C$85,$F1605))*'Class Rules'!$A$6:$A$85))</f>
        <v>0</v>
      </c>
      <c r="N1605" s="1" t="str">
        <f t="array" ref="N1605">IF($M1605=0,'Class Rules'!$D$3,INDEX('Class Rules'!$D$6:$D$85,MATCH($M1605,'Class Rules'!$A$6:$A$85,0)))</f>
        <v>Passenger LDV</v>
      </c>
      <c r="O1605" s="1" t="str">
        <f t="array" ref="O1605">IF(SUMPRODUCT(MAX(ISNUMBER(SEARCH(Fuel_Rules!$A$6:$A$30,$E1605))*ISNUMBER(SEARCH(Fuel_Rules!$B$6:$B$30,$F1605))*(Fuel_Rules!$A$6:$A$30&lt;&gt;"")))&gt;0,"Plug-in hybrid",IF($G1605="Diesel","Diesel","Gasoline"))</f>
        <v>Gasoline</v>
      </c>
    </row>
    <row r="1606" spans="1:15" ht="15" customHeight="1" x14ac:dyDescent="0.25">
      <c r="A1606" s="1">
        <v>2022</v>
      </c>
      <c r="B1606" s="1" t="s">
        <v>3126</v>
      </c>
      <c r="C1606" s="1" t="s">
        <v>2314</v>
      </c>
      <c r="D1606" s="1" t="s">
        <v>3845</v>
      </c>
      <c r="E1606" s="1" t="s">
        <v>2222</v>
      </c>
      <c r="F1606" s="1" t="s">
        <v>2316</v>
      </c>
      <c r="G1606" s="1" t="s">
        <v>103</v>
      </c>
      <c r="H1606" s="1" t="s">
        <v>437</v>
      </c>
      <c r="I1606" s="1">
        <v>1.6</v>
      </c>
      <c r="J1606" s="1">
        <v>2023</v>
      </c>
      <c r="K1606" s="1">
        <v>137497</v>
      </c>
      <c r="L1606" s="1">
        <v>0</v>
      </c>
      <c r="M1606" s="1">
        <f t="array" ref="M1606">SUMPRODUCT(MAX(ISNUMBER(SEARCH('Class Rules'!$B$6:$B$85,$E1606))*ISNUMBER(SEARCH('Class Rules'!$C$6:$C$85,$F1606))*'Class Rules'!$A$6:$A$85))</f>
        <v>0</v>
      </c>
      <c r="N1606" s="1" t="str">
        <f t="array" ref="N1606">IF($M1606=0,'Class Rules'!$D$3,INDEX('Class Rules'!$D$6:$D$85,MATCH($M1606,'Class Rules'!$A$6:$A$85,0)))</f>
        <v>Passenger LDV</v>
      </c>
      <c r="O1606" s="1" t="str">
        <f t="array" ref="O1606">IF(SUMPRODUCT(MAX(ISNUMBER(SEARCH(Fuel_Rules!$A$6:$A$30,$E1606))*ISNUMBER(SEARCH(Fuel_Rules!$B$6:$B$30,$F1606))*(Fuel_Rules!$A$6:$A$30&lt;&gt;"")))&gt;0,"Plug-in hybrid",IF($G1606="Diesel","Diesel","Gasoline"))</f>
        <v>Gasoline</v>
      </c>
    </row>
    <row r="1607" spans="1:15" ht="15" customHeight="1" x14ac:dyDescent="0.25">
      <c r="A1607" s="1">
        <v>2022</v>
      </c>
      <c r="B1607" s="1" t="s">
        <v>3126</v>
      </c>
      <c r="C1607" s="1" t="s">
        <v>2317</v>
      </c>
      <c r="D1607" s="1" t="s">
        <v>3846</v>
      </c>
      <c r="E1607" s="1" t="s">
        <v>2222</v>
      </c>
      <c r="F1607" s="1" t="s">
        <v>2319</v>
      </c>
      <c r="G1607" s="1" t="s">
        <v>103</v>
      </c>
      <c r="H1607" s="1" t="s">
        <v>437</v>
      </c>
      <c r="I1607" s="1">
        <v>1.6</v>
      </c>
      <c r="J1607" s="1">
        <v>2023</v>
      </c>
      <c r="K1607" s="1">
        <v>132588</v>
      </c>
      <c r="L1607" s="1">
        <v>0</v>
      </c>
      <c r="M1607" s="1">
        <f t="array" ref="M1607">SUMPRODUCT(MAX(ISNUMBER(SEARCH('Class Rules'!$B$6:$B$85,$E1607))*ISNUMBER(SEARCH('Class Rules'!$C$6:$C$85,$F1607))*'Class Rules'!$A$6:$A$85))</f>
        <v>0</v>
      </c>
      <c r="N1607" s="1" t="str">
        <f t="array" ref="N1607">IF($M1607=0,'Class Rules'!$D$3,INDEX('Class Rules'!$D$6:$D$85,MATCH($M1607,'Class Rules'!$A$6:$A$85,0)))</f>
        <v>Passenger LDV</v>
      </c>
      <c r="O1607" s="1" t="str">
        <f t="array" ref="O1607">IF(SUMPRODUCT(MAX(ISNUMBER(SEARCH(Fuel_Rules!$A$6:$A$30,$E1607))*ISNUMBER(SEARCH(Fuel_Rules!$B$6:$B$30,$F1607))*(Fuel_Rules!$A$6:$A$30&lt;&gt;"")))&gt;0,"Plug-in hybrid",IF($G1607="Diesel","Diesel","Gasoline"))</f>
        <v>Gasoline</v>
      </c>
    </row>
    <row r="1608" spans="1:15" ht="15" customHeight="1" x14ac:dyDescent="0.25">
      <c r="A1608" s="1">
        <v>2022</v>
      </c>
      <c r="B1608" s="1" t="s">
        <v>3126</v>
      </c>
      <c r="C1608" s="1" t="s">
        <v>2320</v>
      </c>
      <c r="D1608" s="1" t="s">
        <v>3847</v>
      </c>
      <c r="E1608" s="1" t="s">
        <v>2222</v>
      </c>
      <c r="F1608" s="1" t="s">
        <v>2322</v>
      </c>
      <c r="G1608" s="1" t="s">
        <v>105</v>
      </c>
      <c r="H1608" s="1" t="s">
        <v>437</v>
      </c>
      <c r="I1608" s="1">
        <v>2.2999999999999998</v>
      </c>
      <c r="J1608" s="1">
        <v>2023</v>
      </c>
      <c r="K1608" s="1">
        <v>272686</v>
      </c>
      <c r="L1608" s="1">
        <v>0</v>
      </c>
      <c r="M1608" s="1">
        <f t="array" ref="M1608">SUMPRODUCT(MAX(ISNUMBER(SEARCH('Class Rules'!$B$6:$B$85,$E1608))*ISNUMBER(SEARCH('Class Rules'!$C$6:$C$85,$F1608))*'Class Rules'!$A$6:$A$85))</f>
        <v>17</v>
      </c>
      <c r="N1608" s="1" t="str">
        <f t="array" ref="N1608">IF($M1608=0,'Class Rules'!$D$3,INDEX('Class Rules'!$D$6:$D$85,MATCH($M1608,'Class Rules'!$A$6:$A$85,0)))</f>
        <v>Freight LDV</v>
      </c>
      <c r="O1608" s="1" t="str">
        <f t="array" ref="O1608">IF(SUMPRODUCT(MAX(ISNUMBER(SEARCH(Fuel_Rules!$A$6:$A$30,$E1608))*ISNUMBER(SEARCH(Fuel_Rules!$B$6:$B$30,$F1608))*(Fuel_Rules!$A$6:$A$30&lt;&gt;"")))&gt;0,"Plug-in hybrid",IF($G1608="Diesel","Diesel","Gasoline"))</f>
        <v>Diesel</v>
      </c>
    </row>
    <row r="1609" spans="1:15" ht="15" customHeight="1" x14ac:dyDescent="0.25">
      <c r="A1609" s="1">
        <v>2022</v>
      </c>
      <c r="B1609" s="1" t="s">
        <v>3126</v>
      </c>
      <c r="C1609" s="1" t="s">
        <v>2323</v>
      </c>
      <c r="D1609" s="1" t="s">
        <v>3848</v>
      </c>
      <c r="E1609" s="1" t="s">
        <v>2325</v>
      </c>
      <c r="F1609" s="1" t="s">
        <v>2326</v>
      </c>
      <c r="G1609" s="1" t="s">
        <v>103</v>
      </c>
      <c r="H1609" s="1" t="s">
        <v>298</v>
      </c>
      <c r="I1609" s="1">
        <v>1.6</v>
      </c>
      <c r="J1609" s="1">
        <v>2023</v>
      </c>
      <c r="K1609" s="1">
        <v>90591</v>
      </c>
      <c r="L1609" s="1">
        <v>0</v>
      </c>
      <c r="M1609" s="1">
        <f t="array" ref="M1609">SUMPRODUCT(MAX(ISNUMBER(SEARCH('Class Rules'!$B$6:$B$85,$E1609))*ISNUMBER(SEARCH('Class Rules'!$C$6:$C$85,$F1609))*'Class Rules'!$A$6:$A$85))</f>
        <v>23</v>
      </c>
      <c r="N1609" s="1" t="str">
        <f t="array" ref="N1609">IF($M1609=0,'Class Rules'!$D$3,INDEX('Class Rules'!$D$6:$D$85,MATCH($M1609,'Class Rules'!$A$6:$A$85,0)))</f>
        <v>Freight LDV</v>
      </c>
      <c r="O1609" s="1" t="str">
        <f t="array" ref="O1609">IF(SUMPRODUCT(MAX(ISNUMBER(SEARCH(Fuel_Rules!$A$6:$A$30,$E1609))*ISNUMBER(SEARCH(Fuel_Rules!$B$6:$B$30,$F1609))*(Fuel_Rules!$A$6:$A$30&lt;&gt;"")))&gt;0,"Plug-in hybrid",IF($G1609="Diesel","Diesel","Gasoline"))</f>
        <v>Gasoline</v>
      </c>
    </row>
    <row r="1610" spans="1:15" ht="15" customHeight="1" x14ac:dyDescent="0.25">
      <c r="A1610" s="1">
        <v>2022</v>
      </c>
      <c r="B1610" s="1" t="s">
        <v>3126</v>
      </c>
      <c r="C1610" s="1" t="s">
        <v>2327</v>
      </c>
      <c r="D1610" s="1" t="s">
        <v>3849</v>
      </c>
      <c r="E1610" s="1" t="s">
        <v>2325</v>
      </c>
      <c r="F1610" s="1" t="s">
        <v>2329</v>
      </c>
      <c r="G1610" s="1" t="s">
        <v>103</v>
      </c>
      <c r="H1610" s="1" t="s">
        <v>437</v>
      </c>
      <c r="I1610" s="1">
        <v>1.6</v>
      </c>
      <c r="J1610" s="1">
        <v>2023</v>
      </c>
      <c r="K1610" s="1">
        <v>204333</v>
      </c>
      <c r="L1610" s="1">
        <v>0</v>
      </c>
      <c r="M1610" s="1">
        <f t="array" ref="M1610">SUMPRODUCT(MAX(ISNUMBER(SEARCH('Class Rules'!$B$6:$B$85,$E1610))*ISNUMBER(SEARCH('Class Rules'!$C$6:$C$85,$F1610))*'Class Rules'!$A$6:$A$85))</f>
        <v>0</v>
      </c>
      <c r="N1610" s="1" t="str">
        <f t="array" ref="N1610">IF($M1610=0,'Class Rules'!$D$3,INDEX('Class Rules'!$D$6:$D$85,MATCH($M1610,'Class Rules'!$A$6:$A$85,0)))</f>
        <v>Passenger LDV</v>
      </c>
      <c r="O1610" s="1" t="str">
        <f t="array" ref="O1610">IF(SUMPRODUCT(MAX(ISNUMBER(SEARCH(Fuel_Rules!$A$6:$A$30,$E1610))*ISNUMBER(SEARCH(Fuel_Rules!$B$6:$B$30,$F1610))*(Fuel_Rules!$A$6:$A$30&lt;&gt;"")))&gt;0,"Plug-in hybrid",IF($G1610="Diesel","Diesel","Gasoline"))</f>
        <v>Gasoline</v>
      </c>
    </row>
    <row r="1611" spans="1:15" ht="15" customHeight="1" x14ac:dyDescent="0.25">
      <c r="A1611" s="1">
        <v>2022</v>
      </c>
      <c r="B1611" s="1" t="s">
        <v>3126</v>
      </c>
      <c r="C1611" s="1" t="s">
        <v>2330</v>
      </c>
      <c r="D1611" s="1" t="s">
        <v>3850</v>
      </c>
      <c r="E1611" s="1" t="s">
        <v>2325</v>
      </c>
      <c r="F1611" s="1" t="s">
        <v>2332</v>
      </c>
      <c r="G1611" s="1" t="s">
        <v>103</v>
      </c>
      <c r="H1611" s="1" t="s">
        <v>437</v>
      </c>
      <c r="I1611" s="1">
        <v>1.6</v>
      </c>
      <c r="J1611" s="1">
        <v>2023</v>
      </c>
      <c r="K1611" s="1">
        <v>241259</v>
      </c>
      <c r="L1611" s="1">
        <v>0</v>
      </c>
      <c r="M1611" s="1">
        <f t="array" ref="M1611">SUMPRODUCT(MAX(ISNUMBER(SEARCH('Class Rules'!$B$6:$B$85,$E1611))*ISNUMBER(SEARCH('Class Rules'!$C$6:$C$85,$F1611))*'Class Rules'!$A$6:$A$85))</f>
        <v>0</v>
      </c>
      <c r="N1611" s="1" t="str">
        <f t="array" ref="N1611">IF($M1611=0,'Class Rules'!$D$3,INDEX('Class Rules'!$D$6:$D$85,MATCH($M1611,'Class Rules'!$A$6:$A$85,0)))</f>
        <v>Passenger LDV</v>
      </c>
      <c r="O1611" s="1" t="str">
        <f t="array" ref="O1611">IF(SUMPRODUCT(MAX(ISNUMBER(SEARCH(Fuel_Rules!$A$6:$A$30,$E1611))*ISNUMBER(SEARCH(Fuel_Rules!$B$6:$B$30,$F1611))*(Fuel_Rules!$A$6:$A$30&lt;&gt;"")))&gt;0,"Plug-in hybrid",IF($G1611="Diesel","Diesel","Gasoline"))</f>
        <v>Gasoline</v>
      </c>
    </row>
    <row r="1612" spans="1:15" ht="15" customHeight="1" x14ac:dyDescent="0.25">
      <c r="A1612" s="1">
        <v>2022</v>
      </c>
      <c r="B1612" s="1" t="s">
        <v>3126</v>
      </c>
      <c r="C1612" s="1" t="s">
        <v>2333</v>
      </c>
      <c r="D1612" s="1" t="s">
        <v>3851</v>
      </c>
      <c r="E1612" s="1" t="s">
        <v>2325</v>
      </c>
      <c r="F1612" s="1" t="s">
        <v>2335</v>
      </c>
      <c r="G1612" s="1" t="s">
        <v>103</v>
      </c>
      <c r="H1612" s="1" t="s">
        <v>437</v>
      </c>
      <c r="I1612" s="1">
        <v>1.6</v>
      </c>
      <c r="J1612" s="1">
        <v>2023</v>
      </c>
      <c r="K1612" s="1">
        <v>103018</v>
      </c>
      <c r="L1612" s="1">
        <v>0</v>
      </c>
      <c r="M1612" s="1">
        <f t="array" ref="M1612">SUMPRODUCT(MAX(ISNUMBER(SEARCH('Class Rules'!$B$6:$B$85,$E1612))*ISNUMBER(SEARCH('Class Rules'!$C$6:$C$85,$F1612))*'Class Rules'!$A$6:$A$85))</f>
        <v>0</v>
      </c>
      <c r="N1612" s="1" t="str">
        <f t="array" ref="N1612">IF($M1612=0,'Class Rules'!$D$3,INDEX('Class Rules'!$D$6:$D$85,MATCH($M1612,'Class Rules'!$A$6:$A$85,0)))</f>
        <v>Passenger LDV</v>
      </c>
      <c r="O1612" s="1" t="str">
        <f t="array" ref="O1612">IF(SUMPRODUCT(MAX(ISNUMBER(SEARCH(Fuel_Rules!$A$6:$A$30,$E1612))*ISNUMBER(SEARCH(Fuel_Rules!$B$6:$B$30,$F1612))*(Fuel_Rules!$A$6:$A$30&lt;&gt;"")))&gt;0,"Plug-in hybrid",IF($G1612="Diesel","Diesel","Gasoline"))</f>
        <v>Gasoline</v>
      </c>
    </row>
    <row r="1613" spans="1:15" ht="15" customHeight="1" x14ac:dyDescent="0.25">
      <c r="A1613" s="1">
        <v>2022</v>
      </c>
      <c r="B1613" s="1" t="s">
        <v>3126</v>
      </c>
      <c r="C1613" s="1" t="s">
        <v>2336</v>
      </c>
      <c r="D1613" s="1" t="s">
        <v>3852</v>
      </c>
      <c r="E1613" s="1" t="s">
        <v>2325</v>
      </c>
      <c r="F1613" s="1" t="s">
        <v>2338</v>
      </c>
      <c r="G1613" s="1" t="s">
        <v>103</v>
      </c>
      <c r="H1613" s="1" t="s">
        <v>437</v>
      </c>
      <c r="I1613" s="1">
        <v>1.6</v>
      </c>
      <c r="J1613" s="1">
        <v>2023</v>
      </c>
      <c r="K1613" s="1">
        <v>91997</v>
      </c>
      <c r="L1613" s="1">
        <v>0</v>
      </c>
      <c r="M1613" s="1">
        <f t="array" ref="M1613">SUMPRODUCT(MAX(ISNUMBER(SEARCH('Class Rules'!$B$6:$B$85,$E1613))*ISNUMBER(SEARCH('Class Rules'!$C$6:$C$85,$F1613))*'Class Rules'!$A$6:$A$85))</f>
        <v>0</v>
      </c>
      <c r="N1613" s="1" t="str">
        <f t="array" ref="N1613">IF($M1613=0,'Class Rules'!$D$3,INDEX('Class Rules'!$D$6:$D$85,MATCH($M1613,'Class Rules'!$A$6:$A$85,0)))</f>
        <v>Passenger LDV</v>
      </c>
      <c r="O1613" s="1" t="str">
        <f t="array" ref="O1613">IF(SUMPRODUCT(MAX(ISNUMBER(SEARCH(Fuel_Rules!$A$6:$A$30,$E1613))*ISNUMBER(SEARCH(Fuel_Rules!$B$6:$B$30,$F1613))*(Fuel_Rules!$A$6:$A$30&lt;&gt;"")))&gt;0,"Plug-in hybrid",IF($G1613="Diesel","Diesel","Gasoline"))</f>
        <v>Gasoline</v>
      </c>
    </row>
    <row r="1614" spans="1:15" ht="15" customHeight="1" x14ac:dyDescent="0.25">
      <c r="A1614" s="1">
        <v>2022</v>
      </c>
      <c r="B1614" s="1" t="s">
        <v>3126</v>
      </c>
      <c r="C1614" s="1" t="s">
        <v>2339</v>
      </c>
      <c r="D1614" s="1" t="s">
        <v>3853</v>
      </c>
      <c r="E1614" s="1" t="s">
        <v>2325</v>
      </c>
      <c r="F1614" s="1" t="s">
        <v>2341</v>
      </c>
      <c r="G1614" s="1" t="s">
        <v>103</v>
      </c>
      <c r="H1614" s="1" t="s">
        <v>437</v>
      </c>
      <c r="I1614" s="1">
        <v>1.6</v>
      </c>
      <c r="J1614" s="1">
        <v>2023</v>
      </c>
      <c r="K1614" s="1">
        <v>89510</v>
      </c>
      <c r="L1614" s="1">
        <v>0</v>
      </c>
      <c r="M1614" s="1">
        <f t="array" ref="M1614">SUMPRODUCT(MAX(ISNUMBER(SEARCH('Class Rules'!$B$6:$B$85,$E1614))*ISNUMBER(SEARCH('Class Rules'!$C$6:$C$85,$F1614))*'Class Rules'!$A$6:$A$85))</f>
        <v>0</v>
      </c>
      <c r="N1614" s="1" t="str">
        <f t="array" ref="N1614">IF($M1614=0,'Class Rules'!$D$3,INDEX('Class Rules'!$D$6:$D$85,MATCH($M1614,'Class Rules'!$A$6:$A$85,0)))</f>
        <v>Passenger LDV</v>
      </c>
      <c r="O1614" s="1" t="str">
        <f t="array" ref="O1614">IF(SUMPRODUCT(MAX(ISNUMBER(SEARCH(Fuel_Rules!$A$6:$A$30,$E1614))*ISNUMBER(SEARCH(Fuel_Rules!$B$6:$B$30,$F1614))*(Fuel_Rules!$A$6:$A$30&lt;&gt;"")))&gt;0,"Plug-in hybrid",IF($G1614="Diesel","Diesel","Gasoline"))</f>
        <v>Gasoline</v>
      </c>
    </row>
    <row r="1615" spans="1:15" ht="15" customHeight="1" x14ac:dyDescent="0.25">
      <c r="A1615" s="1">
        <v>2022</v>
      </c>
      <c r="B1615" s="1" t="s">
        <v>3126</v>
      </c>
      <c r="C1615" s="1" t="s">
        <v>2342</v>
      </c>
      <c r="D1615" s="1" t="s">
        <v>3854</v>
      </c>
      <c r="E1615" s="1" t="s">
        <v>2325</v>
      </c>
      <c r="F1615" s="1" t="s">
        <v>2344</v>
      </c>
      <c r="G1615" s="1" t="s">
        <v>103</v>
      </c>
      <c r="H1615" s="1" t="s">
        <v>437</v>
      </c>
      <c r="I1615" s="1">
        <v>1.6</v>
      </c>
      <c r="J1615" s="1">
        <v>2023</v>
      </c>
      <c r="K1615" s="1">
        <v>102680</v>
      </c>
      <c r="L1615" s="1">
        <v>0</v>
      </c>
      <c r="M1615" s="1">
        <f t="array" ref="M1615">SUMPRODUCT(MAX(ISNUMBER(SEARCH('Class Rules'!$B$6:$B$85,$E1615))*ISNUMBER(SEARCH('Class Rules'!$C$6:$C$85,$F1615))*'Class Rules'!$A$6:$A$85))</f>
        <v>0</v>
      </c>
      <c r="N1615" s="1" t="str">
        <f t="array" ref="N1615">IF($M1615=0,'Class Rules'!$D$3,INDEX('Class Rules'!$D$6:$D$85,MATCH($M1615,'Class Rules'!$A$6:$A$85,0)))</f>
        <v>Passenger LDV</v>
      </c>
      <c r="O1615" s="1" t="str">
        <f t="array" ref="O1615">IF(SUMPRODUCT(MAX(ISNUMBER(SEARCH(Fuel_Rules!$A$6:$A$30,$E1615))*ISNUMBER(SEARCH(Fuel_Rules!$B$6:$B$30,$F1615))*(Fuel_Rules!$A$6:$A$30&lt;&gt;"")))&gt;0,"Plug-in hybrid",IF($G1615="Diesel","Diesel","Gasoline"))</f>
        <v>Gasoline</v>
      </c>
    </row>
    <row r="1616" spans="1:15" ht="15" customHeight="1" x14ac:dyDescent="0.25">
      <c r="A1616" s="1">
        <v>2022</v>
      </c>
      <c r="B1616" s="1" t="s">
        <v>3126</v>
      </c>
      <c r="C1616" s="1" t="s">
        <v>2345</v>
      </c>
      <c r="D1616" s="1" t="s">
        <v>3855</v>
      </c>
      <c r="E1616" s="1" t="s">
        <v>2325</v>
      </c>
      <c r="F1616" s="1" t="s">
        <v>2347</v>
      </c>
      <c r="G1616" s="1" t="s">
        <v>103</v>
      </c>
      <c r="H1616" s="1" t="s">
        <v>298</v>
      </c>
      <c r="I1616" s="1">
        <v>1.2</v>
      </c>
      <c r="J1616" s="1">
        <v>2023</v>
      </c>
      <c r="K1616" s="1">
        <v>56102</v>
      </c>
      <c r="L1616" s="1">
        <v>0</v>
      </c>
      <c r="M1616" s="1">
        <f t="array" ref="M1616">SUMPRODUCT(MAX(ISNUMBER(SEARCH('Class Rules'!$B$6:$B$85,$E1616))*ISNUMBER(SEARCH('Class Rules'!$C$6:$C$85,$F1616))*'Class Rules'!$A$6:$A$85))</f>
        <v>0</v>
      </c>
      <c r="N1616" s="1" t="str">
        <f t="array" ref="N1616">IF($M1616=0,'Class Rules'!$D$3,INDEX('Class Rules'!$D$6:$D$85,MATCH($M1616,'Class Rules'!$A$6:$A$85,0)))</f>
        <v>Passenger LDV</v>
      </c>
      <c r="O1616" s="1" t="str">
        <f t="array" ref="O1616">IF(SUMPRODUCT(MAX(ISNUMBER(SEARCH(Fuel_Rules!$A$6:$A$30,$E1616))*ISNUMBER(SEARCH(Fuel_Rules!$B$6:$B$30,$F1616))*(Fuel_Rules!$A$6:$A$30&lt;&gt;"")))&gt;0,"Plug-in hybrid",IF($G1616="Diesel","Diesel","Gasoline"))</f>
        <v>Gasoline</v>
      </c>
    </row>
    <row r="1617" spans="1:15" ht="15" customHeight="1" x14ac:dyDescent="0.25">
      <c r="A1617" s="1">
        <v>2022</v>
      </c>
      <c r="B1617" s="1" t="s">
        <v>3126</v>
      </c>
      <c r="C1617" s="1" t="s">
        <v>2348</v>
      </c>
      <c r="D1617" s="1" t="s">
        <v>3856</v>
      </c>
      <c r="E1617" s="1" t="s">
        <v>2325</v>
      </c>
      <c r="F1617" s="1" t="s">
        <v>2350</v>
      </c>
      <c r="G1617" s="1" t="s">
        <v>105</v>
      </c>
      <c r="H1617" s="1" t="s">
        <v>298</v>
      </c>
      <c r="I1617" s="1">
        <v>1.6</v>
      </c>
      <c r="J1617" s="1">
        <v>2023</v>
      </c>
      <c r="K1617" s="1">
        <v>155755</v>
      </c>
      <c r="L1617" s="1">
        <v>0</v>
      </c>
      <c r="M1617" s="1">
        <f t="array" ref="M1617">SUMPRODUCT(MAX(ISNUMBER(SEARCH('Class Rules'!$B$6:$B$85,$E1617))*ISNUMBER(SEARCH('Class Rules'!$C$6:$C$85,$F1617))*'Class Rules'!$A$6:$A$85))</f>
        <v>25</v>
      </c>
      <c r="N1617" s="1" t="str">
        <f t="array" ref="N1617">IF($M1617=0,'Class Rules'!$D$3,INDEX('Class Rules'!$D$6:$D$85,MATCH($M1617,'Class Rules'!$A$6:$A$85,0)))</f>
        <v>Freight LDV</v>
      </c>
      <c r="O1617" s="1" t="str">
        <f t="array" ref="O1617">IF(SUMPRODUCT(MAX(ISNUMBER(SEARCH(Fuel_Rules!$A$6:$A$30,$E1617))*ISNUMBER(SEARCH(Fuel_Rules!$B$6:$B$30,$F1617))*(Fuel_Rules!$A$6:$A$30&lt;&gt;"")))&gt;0,"Plug-in hybrid",IF($G1617="Diesel","Diesel","Gasoline"))</f>
        <v>Diesel</v>
      </c>
    </row>
    <row r="1618" spans="1:15" ht="15" customHeight="1" x14ac:dyDescent="0.25">
      <c r="A1618" s="1">
        <v>2022</v>
      </c>
      <c r="B1618" s="1" t="s">
        <v>3126</v>
      </c>
      <c r="C1618" s="1" t="s">
        <v>2351</v>
      </c>
      <c r="D1618" s="1" t="s">
        <v>3857</v>
      </c>
      <c r="E1618" s="1" t="s">
        <v>2325</v>
      </c>
      <c r="F1618" s="1" t="s">
        <v>2353</v>
      </c>
      <c r="G1618" s="1" t="s">
        <v>105</v>
      </c>
      <c r="H1618" s="1" t="s">
        <v>298</v>
      </c>
      <c r="I1618" s="1">
        <v>1.6</v>
      </c>
      <c r="J1618" s="1">
        <v>2023</v>
      </c>
      <c r="K1618" s="1">
        <v>136698</v>
      </c>
      <c r="L1618" s="1">
        <v>0</v>
      </c>
      <c r="M1618" s="1">
        <f t="array" ref="M1618">SUMPRODUCT(MAX(ISNUMBER(SEARCH('Class Rules'!$B$6:$B$85,$E1618))*ISNUMBER(SEARCH('Class Rules'!$C$6:$C$85,$F1618))*'Class Rules'!$A$6:$A$85))</f>
        <v>25</v>
      </c>
      <c r="N1618" s="1" t="str">
        <f t="array" ref="N1618">IF($M1618=0,'Class Rules'!$D$3,INDEX('Class Rules'!$D$6:$D$85,MATCH($M1618,'Class Rules'!$A$6:$A$85,0)))</f>
        <v>Freight LDV</v>
      </c>
      <c r="O1618" s="1" t="str">
        <f t="array" ref="O1618">IF(SUMPRODUCT(MAX(ISNUMBER(SEARCH(Fuel_Rules!$A$6:$A$30,$E1618))*ISNUMBER(SEARCH(Fuel_Rules!$B$6:$B$30,$F1618))*(Fuel_Rules!$A$6:$A$30&lt;&gt;"")))&gt;0,"Plug-in hybrid",IF($G1618="Diesel","Diesel","Gasoline"))</f>
        <v>Diesel</v>
      </c>
    </row>
    <row r="1619" spans="1:15" ht="15" customHeight="1" x14ac:dyDescent="0.25">
      <c r="A1619" s="1">
        <v>2022</v>
      </c>
      <c r="B1619" s="1" t="s">
        <v>3126</v>
      </c>
      <c r="C1619" s="1" t="s">
        <v>2354</v>
      </c>
      <c r="D1619" s="1" t="s">
        <v>3858</v>
      </c>
      <c r="E1619" s="1" t="s">
        <v>2325</v>
      </c>
      <c r="F1619" s="1" t="s">
        <v>2356</v>
      </c>
      <c r="G1619" s="1" t="s">
        <v>103</v>
      </c>
      <c r="H1619" s="1" t="s">
        <v>437</v>
      </c>
      <c r="I1619" s="1">
        <v>1.6</v>
      </c>
      <c r="J1619" s="1">
        <v>2023</v>
      </c>
      <c r="K1619" s="1">
        <v>221385</v>
      </c>
      <c r="L1619" s="1">
        <v>0</v>
      </c>
      <c r="M1619" s="1">
        <f t="array" ref="M1619">SUMPRODUCT(MAX(ISNUMBER(SEARCH('Class Rules'!$B$6:$B$85,$E1619))*ISNUMBER(SEARCH('Class Rules'!$C$6:$C$85,$F1619))*'Class Rules'!$A$6:$A$85))</f>
        <v>0</v>
      </c>
      <c r="N1619" s="1" t="str">
        <f t="array" ref="N1619">IF($M1619=0,'Class Rules'!$D$3,INDEX('Class Rules'!$D$6:$D$85,MATCH($M1619,'Class Rules'!$A$6:$A$85,0)))</f>
        <v>Passenger LDV</v>
      </c>
      <c r="O1619" s="1" t="str">
        <f t="array" ref="O1619">IF(SUMPRODUCT(MAX(ISNUMBER(SEARCH(Fuel_Rules!$A$6:$A$30,$E1619))*ISNUMBER(SEARCH(Fuel_Rules!$B$6:$B$30,$F1619))*(Fuel_Rules!$A$6:$A$30&lt;&gt;"")))&gt;0,"Plug-in hybrid",IF($G1619="Diesel","Diesel","Gasoline"))</f>
        <v>Gasoline</v>
      </c>
    </row>
    <row r="1620" spans="1:15" ht="15" customHeight="1" x14ac:dyDescent="0.25">
      <c r="A1620" s="1">
        <v>2022</v>
      </c>
      <c r="B1620" s="1" t="s">
        <v>3126</v>
      </c>
      <c r="C1620" s="1" t="s">
        <v>2357</v>
      </c>
      <c r="D1620" s="1" t="s">
        <v>3859</v>
      </c>
      <c r="E1620" s="1" t="s">
        <v>2325</v>
      </c>
      <c r="F1620" s="1" t="s">
        <v>2359</v>
      </c>
      <c r="G1620" s="1" t="s">
        <v>105</v>
      </c>
      <c r="H1620" s="1" t="s">
        <v>298</v>
      </c>
      <c r="I1620" s="1">
        <v>1.6</v>
      </c>
      <c r="J1620" s="1">
        <v>2023</v>
      </c>
      <c r="K1620" s="1">
        <v>177642</v>
      </c>
      <c r="L1620" s="1">
        <v>0</v>
      </c>
      <c r="M1620" s="1">
        <f t="array" ref="M1620">SUMPRODUCT(MAX(ISNUMBER(SEARCH('Class Rules'!$B$6:$B$85,$E1620))*ISNUMBER(SEARCH('Class Rules'!$C$6:$C$85,$F1620))*'Class Rules'!$A$6:$A$85))</f>
        <v>0</v>
      </c>
      <c r="N1620" s="1" t="str">
        <f t="array" ref="N1620">IF($M1620=0,'Class Rules'!$D$3,INDEX('Class Rules'!$D$6:$D$85,MATCH($M1620,'Class Rules'!$A$6:$A$85,0)))</f>
        <v>Passenger LDV</v>
      </c>
      <c r="O1620" s="1" t="str">
        <f t="array" ref="O1620">IF(SUMPRODUCT(MAX(ISNUMBER(SEARCH(Fuel_Rules!$A$6:$A$30,$E1620))*ISNUMBER(SEARCH(Fuel_Rules!$B$6:$B$30,$F1620))*(Fuel_Rules!$A$6:$A$30&lt;&gt;"")))&gt;0,"Plug-in hybrid",IF($G1620="Diesel","Diesel","Gasoline"))</f>
        <v>Diesel</v>
      </c>
    </row>
    <row r="1621" spans="1:15" ht="15" customHeight="1" x14ac:dyDescent="0.25">
      <c r="A1621" s="1">
        <v>2022</v>
      </c>
      <c r="B1621" s="1" t="s">
        <v>3126</v>
      </c>
      <c r="C1621" s="1" t="s">
        <v>2360</v>
      </c>
      <c r="D1621" s="1" t="s">
        <v>3860</v>
      </c>
      <c r="E1621" s="1" t="s">
        <v>2325</v>
      </c>
      <c r="F1621" s="1" t="s">
        <v>2362</v>
      </c>
      <c r="G1621" s="1" t="s">
        <v>105</v>
      </c>
      <c r="H1621" s="1" t="s">
        <v>298</v>
      </c>
      <c r="I1621" s="1">
        <v>2</v>
      </c>
      <c r="J1621" s="1">
        <v>2023</v>
      </c>
      <c r="K1621" s="1">
        <v>203245</v>
      </c>
      <c r="L1621" s="1">
        <v>0</v>
      </c>
      <c r="M1621" s="1">
        <f t="array" ref="M1621">SUMPRODUCT(MAX(ISNUMBER(SEARCH('Class Rules'!$B$6:$B$85,$E1621))*ISNUMBER(SEARCH('Class Rules'!$C$6:$C$85,$F1621))*'Class Rules'!$A$6:$A$85))</f>
        <v>27</v>
      </c>
      <c r="N1621" s="1" t="str">
        <f t="array" ref="N1621">IF($M1621=0,'Class Rules'!$D$3,INDEX('Class Rules'!$D$6:$D$85,MATCH($M1621,'Class Rules'!$A$6:$A$85,0)))</f>
        <v>Freight LDV</v>
      </c>
      <c r="O1621" s="1" t="str">
        <f t="array" ref="O1621">IF(SUMPRODUCT(MAX(ISNUMBER(SEARCH(Fuel_Rules!$A$6:$A$30,$E1621))*ISNUMBER(SEARCH(Fuel_Rules!$B$6:$B$30,$F1621))*(Fuel_Rules!$A$6:$A$30&lt;&gt;"")))&gt;0,"Plug-in hybrid",IF($G1621="Diesel","Diesel","Gasoline"))</f>
        <v>Diesel</v>
      </c>
    </row>
    <row r="1622" spans="1:15" ht="15" customHeight="1" x14ac:dyDescent="0.25">
      <c r="A1622" s="1">
        <v>2022</v>
      </c>
      <c r="B1622" s="1" t="s">
        <v>3126</v>
      </c>
      <c r="C1622" s="1" t="s">
        <v>2363</v>
      </c>
      <c r="D1622" s="1" t="s">
        <v>3861</v>
      </c>
      <c r="E1622" s="1" t="s">
        <v>2325</v>
      </c>
      <c r="F1622" s="1" t="s">
        <v>2365</v>
      </c>
      <c r="G1622" s="1" t="s">
        <v>103</v>
      </c>
      <c r="H1622" s="1" t="s">
        <v>437</v>
      </c>
      <c r="I1622" s="1">
        <v>1.6</v>
      </c>
      <c r="J1622" s="1">
        <v>2023</v>
      </c>
      <c r="K1622" s="1">
        <v>103323</v>
      </c>
      <c r="L1622" s="1">
        <v>0</v>
      </c>
      <c r="M1622" s="1">
        <f t="array" ref="M1622">SUMPRODUCT(MAX(ISNUMBER(SEARCH('Class Rules'!$B$6:$B$85,$E1622))*ISNUMBER(SEARCH('Class Rules'!$C$6:$C$85,$F1622))*'Class Rules'!$A$6:$A$85))</f>
        <v>0</v>
      </c>
      <c r="N1622" s="1" t="str">
        <f t="array" ref="N1622">IF($M1622=0,'Class Rules'!$D$3,INDEX('Class Rules'!$D$6:$D$85,MATCH($M1622,'Class Rules'!$A$6:$A$85,0)))</f>
        <v>Passenger LDV</v>
      </c>
      <c r="O1622" s="1" t="str">
        <f t="array" ref="O1622">IF(SUMPRODUCT(MAX(ISNUMBER(SEARCH(Fuel_Rules!$A$6:$A$30,$E1622))*ISNUMBER(SEARCH(Fuel_Rules!$B$6:$B$30,$F1622))*(Fuel_Rules!$A$6:$A$30&lt;&gt;"")))&gt;0,"Plug-in hybrid",IF($G1622="Diesel","Diesel","Gasoline"))</f>
        <v>Gasoline</v>
      </c>
    </row>
    <row r="1623" spans="1:15" ht="15" customHeight="1" x14ac:dyDescent="0.25">
      <c r="A1623" s="1">
        <v>2022</v>
      </c>
      <c r="B1623" s="1" t="s">
        <v>3126</v>
      </c>
      <c r="C1623" s="1" t="s">
        <v>2366</v>
      </c>
      <c r="D1623" s="1" t="s">
        <v>3862</v>
      </c>
      <c r="E1623" s="1" t="s">
        <v>2325</v>
      </c>
      <c r="F1623" s="1" t="s">
        <v>2368</v>
      </c>
      <c r="G1623" s="1" t="s">
        <v>103</v>
      </c>
      <c r="H1623" s="1" t="s">
        <v>437</v>
      </c>
      <c r="I1623" s="1">
        <v>1.6</v>
      </c>
      <c r="J1623" s="1">
        <v>2023</v>
      </c>
      <c r="K1623" s="1">
        <v>118636</v>
      </c>
      <c r="L1623" s="1">
        <v>0</v>
      </c>
      <c r="M1623" s="1">
        <f t="array" ref="M1623">SUMPRODUCT(MAX(ISNUMBER(SEARCH('Class Rules'!$B$6:$B$85,$E1623))*ISNUMBER(SEARCH('Class Rules'!$C$6:$C$85,$F1623))*'Class Rules'!$A$6:$A$85))</f>
        <v>0</v>
      </c>
      <c r="N1623" s="1" t="str">
        <f t="array" ref="N1623">IF($M1623=0,'Class Rules'!$D$3,INDEX('Class Rules'!$D$6:$D$85,MATCH($M1623,'Class Rules'!$A$6:$A$85,0)))</f>
        <v>Passenger LDV</v>
      </c>
      <c r="O1623" s="1" t="str">
        <f t="array" ref="O1623">IF(SUMPRODUCT(MAX(ISNUMBER(SEARCH(Fuel_Rules!$A$6:$A$30,$E1623))*ISNUMBER(SEARCH(Fuel_Rules!$B$6:$B$30,$F1623))*(Fuel_Rules!$A$6:$A$30&lt;&gt;"")))&gt;0,"Plug-in hybrid",IF($G1623="Diesel","Diesel","Gasoline"))</f>
        <v>Gasoline</v>
      </c>
    </row>
    <row r="1624" spans="1:15" ht="15" customHeight="1" x14ac:dyDescent="0.25">
      <c r="A1624" s="1">
        <v>2022</v>
      </c>
      <c r="B1624" s="1" t="s">
        <v>3126</v>
      </c>
      <c r="C1624" s="1" t="s">
        <v>2369</v>
      </c>
      <c r="D1624" s="1" t="s">
        <v>3863</v>
      </c>
      <c r="E1624" s="1" t="s">
        <v>2325</v>
      </c>
      <c r="F1624" s="1" t="s">
        <v>2371</v>
      </c>
      <c r="G1624" s="1" t="s">
        <v>105</v>
      </c>
      <c r="H1624" s="1" t="s">
        <v>298</v>
      </c>
      <c r="I1624" s="1">
        <v>2</v>
      </c>
      <c r="J1624" s="1">
        <v>2023</v>
      </c>
      <c r="K1624" s="1">
        <v>237700</v>
      </c>
      <c r="L1624" s="1">
        <v>0</v>
      </c>
      <c r="M1624" s="1">
        <f t="array" ref="M1624">SUMPRODUCT(MAX(ISNUMBER(SEARCH('Class Rules'!$B$6:$B$85,$E1624))*ISNUMBER(SEARCH('Class Rules'!$C$6:$C$85,$F1624))*'Class Rules'!$A$6:$A$85))</f>
        <v>65</v>
      </c>
      <c r="N1624" s="1" t="str">
        <f t="array" ref="N1624">IF($M1624=0,'Class Rules'!$D$3,INDEX('Class Rules'!$D$6:$D$85,MATCH($M1624,'Class Rules'!$A$6:$A$85,0)))</f>
        <v>Passenger HDV</v>
      </c>
      <c r="O1624" s="1" t="str">
        <f t="array" ref="O1624">IF(SUMPRODUCT(MAX(ISNUMBER(SEARCH(Fuel_Rules!$A$6:$A$30,$E1624))*ISNUMBER(SEARCH(Fuel_Rules!$B$6:$B$30,$F1624))*(Fuel_Rules!$A$6:$A$30&lt;&gt;"")))&gt;0,"Plug-in hybrid",IF($G1624="Diesel","Diesel","Gasoline"))</f>
        <v>Diesel</v>
      </c>
    </row>
    <row r="1625" spans="1:15" ht="15" customHeight="1" x14ac:dyDescent="0.25">
      <c r="A1625" s="1">
        <v>2022</v>
      </c>
      <c r="B1625" s="1" t="s">
        <v>3126</v>
      </c>
      <c r="C1625" s="1" t="s">
        <v>2372</v>
      </c>
      <c r="D1625" s="1" t="s">
        <v>3864</v>
      </c>
      <c r="E1625" s="1" t="s">
        <v>2325</v>
      </c>
      <c r="F1625" s="1" t="s">
        <v>2374</v>
      </c>
      <c r="G1625" s="1" t="s">
        <v>103</v>
      </c>
      <c r="H1625" s="1" t="s">
        <v>437</v>
      </c>
      <c r="I1625" s="1">
        <v>1.6</v>
      </c>
      <c r="J1625" s="1">
        <v>2023</v>
      </c>
      <c r="K1625" s="1">
        <v>89990</v>
      </c>
      <c r="L1625" s="1">
        <v>0</v>
      </c>
      <c r="M1625" s="1">
        <f t="array" ref="M1625">SUMPRODUCT(MAX(ISNUMBER(SEARCH('Class Rules'!$B$6:$B$85,$E1625))*ISNUMBER(SEARCH('Class Rules'!$C$6:$C$85,$F1625))*'Class Rules'!$A$6:$A$85))</f>
        <v>0</v>
      </c>
      <c r="N1625" s="1" t="str">
        <f t="array" ref="N1625">IF($M1625=0,'Class Rules'!$D$3,INDEX('Class Rules'!$D$6:$D$85,MATCH($M1625,'Class Rules'!$A$6:$A$85,0)))</f>
        <v>Passenger LDV</v>
      </c>
      <c r="O1625" s="1" t="str">
        <f t="array" ref="O1625">IF(SUMPRODUCT(MAX(ISNUMBER(SEARCH(Fuel_Rules!$A$6:$A$30,$E1625))*ISNUMBER(SEARCH(Fuel_Rules!$B$6:$B$30,$F1625))*(Fuel_Rules!$A$6:$A$30&lt;&gt;"")))&gt;0,"Plug-in hybrid",IF($G1625="Diesel","Diesel","Gasoline"))</f>
        <v>Gasoline</v>
      </c>
    </row>
    <row r="1626" spans="1:15" ht="15" customHeight="1" x14ac:dyDescent="0.25">
      <c r="A1626" s="1">
        <v>2022</v>
      </c>
      <c r="B1626" s="1" t="s">
        <v>3126</v>
      </c>
      <c r="C1626" s="1" t="s">
        <v>2375</v>
      </c>
      <c r="D1626" s="1" t="s">
        <v>3865</v>
      </c>
      <c r="E1626" s="1" t="s">
        <v>2325</v>
      </c>
      <c r="F1626" s="1" t="s">
        <v>2377</v>
      </c>
      <c r="G1626" s="1" t="s">
        <v>105</v>
      </c>
      <c r="H1626" s="1" t="s">
        <v>298</v>
      </c>
      <c r="I1626" s="1">
        <v>1.6</v>
      </c>
      <c r="J1626" s="1">
        <v>2023</v>
      </c>
      <c r="K1626" s="1">
        <v>157820</v>
      </c>
      <c r="L1626" s="1">
        <v>0</v>
      </c>
      <c r="M1626" s="1">
        <f t="array" ref="M1626">SUMPRODUCT(MAX(ISNUMBER(SEARCH('Class Rules'!$B$6:$B$85,$E1626))*ISNUMBER(SEARCH('Class Rules'!$C$6:$C$85,$F1626))*'Class Rules'!$A$6:$A$85))</f>
        <v>0</v>
      </c>
      <c r="N1626" s="1" t="str">
        <f t="array" ref="N1626">IF($M1626=0,'Class Rules'!$D$3,INDEX('Class Rules'!$D$6:$D$85,MATCH($M1626,'Class Rules'!$A$6:$A$85,0)))</f>
        <v>Passenger LDV</v>
      </c>
      <c r="O1626" s="1" t="str">
        <f t="array" ref="O1626">IF(SUMPRODUCT(MAX(ISNUMBER(SEARCH(Fuel_Rules!$A$6:$A$30,$E1626))*ISNUMBER(SEARCH(Fuel_Rules!$B$6:$B$30,$F1626))*(Fuel_Rules!$A$6:$A$30&lt;&gt;"")))&gt;0,"Plug-in hybrid",IF($G1626="Diesel","Diesel","Gasoline"))</f>
        <v>Diesel</v>
      </c>
    </row>
    <row r="1627" spans="1:15" ht="15" customHeight="1" x14ac:dyDescent="0.25">
      <c r="A1627" s="1">
        <v>2022</v>
      </c>
      <c r="B1627" s="1" t="s">
        <v>3126</v>
      </c>
      <c r="C1627" s="1" t="s">
        <v>2378</v>
      </c>
      <c r="D1627" s="1" t="s">
        <v>3866</v>
      </c>
      <c r="E1627" s="1" t="s">
        <v>2325</v>
      </c>
      <c r="F1627" s="1" t="s">
        <v>2380</v>
      </c>
      <c r="G1627" s="1" t="s">
        <v>103</v>
      </c>
      <c r="H1627" s="1" t="s">
        <v>298</v>
      </c>
      <c r="I1627" s="1">
        <v>1.6</v>
      </c>
      <c r="J1627" s="1">
        <v>2023</v>
      </c>
      <c r="K1627" s="1">
        <v>78197</v>
      </c>
      <c r="L1627" s="1">
        <v>0</v>
      </c>
      <c r="M1627" s="1">
        <f t="array" ref="M1627">SUMPRODUCT(MAX(ISNUMBER(SEARCH('Class Rules'!$B$6:$B$85,$E1627))*ISNUMBER(SEARCH('Class Rules'!$C$6:$C$85,$F1627))*'Class Rules'!$A$6:$A$85))</f>
        <v>0</v>
      </c>
      <c r="N1627" s="1" t="str">
        <f t="array" ref="N1627">IF($M1627=0,'Class Rules'!$D$3,INDEX('Class Rules'!$D$6:$D$85,MATCH($M1627,'Class Rules'!$A$6:$A$85,0)))</f>
        <v>Passenger LDV</v>
      </c>
      <c r="O1627" s="1" t="str">
        <f t="array" ref="O1627">IF(SUMPRODUCT(MAX(ISNUMBER(SEARCH(Fuel_Rules!$A$6:$A$30,$E1627))*ISNUMBER(SEARCH(Fuel_Rules!$B$6:$B$30,$F1627))*(Fuel_Rules!$A$6:$A$30&lt;&gt;"")))&gt;0,"Plug-in hybrid",IF($G1627="Diesel","Diesel","Gasoline"))</f>
        <v>Gasoline</v>
      </c>
    </row>
    <row r="1628" spans="1:15" ht="15" customHeight="1" x14ac:dyDescent="0.25">
      <c r="A1628" s="1">
        <v>2022</v>
      </c>
      <c r="B1628" s="1" t="s">
        <v>3126</v>
      </c>
      <c r="C1628" s="1" t="s">
        <v>2381</v>
      </c>
      <c r="D1628" s="1" t="s">
        <v>3867</v>
      </c>
      <c r="E1628" s="1" t="s">
        <v>2325</v>
      </c>
      <c r="F1628" s="1" t="s">
        <v>2383</v>
      </c>
      <c r="G1628" s="1" t="s">
        <v>103</v>
      </c>
      <c r="H1628" s="1" t="s">
        <v>437</v>
      </c>
      <c r="I1628" s="1">
        <v>1.6</v>
      </c>
      <c r="J1628" s="1">
        <v>2023</v>
      </c>
      <c r="K1628" s="1">
        <v>115502</v>
      </c>
      <c r="L1628" s="1">
        <v>0</v>
      </c>
      <c r="M1628" s="1">
        <f t="array" ref="M1628">SUMPRODUCT(MAX(ISNUMBER(SEARCH('Class Rules'!$B$6:$B$85,$E1628))*ISNUMBER(SEARCH('Class Rules'!$C$6:$C$85,$F1628))*'Class Rules'!$A$6:$A$85))</f>
        <v>0</v>
      </c>
      <c r="N1628" s="1" t="str">
        <f t="array" ref="N1628">IF($M1628=0,'Class Rules'!$D$3,INDEX('Class Rules'!$D$6:$D$85,MATCH($M1628,'Class Rules'!$A$6:$A$85,0)))</f>
        <v>Passenger LDV</v>
      </c>
      <c r="O1628" s="1" t="str">
        <f t="array" ref="O1628">IF(SUMPRODUCT(MAX(ISNUMBER(SEARCH(Fuel_Rules!$A$6:$A$30,$E1628))*ISNUMBER(SEARCH(Fuel_Rules!$B$6:$B$30,$F1628))*(Fuel_Rules!$A$6:$A$30&lt;&gt;"")))&gt;0,"Plug-in hybrid",IF($G1628="Diesel","Diesel","Gasoline"))</f>
        <v>Gasoline</v>
      </c>
    </row>
    <row r="1629" spans="1:15" ht="15" customHeight="1" x14ac:dyDescent="0.25">
      <c r="A1629" s="1">
        <v>2022</v>
      </c>
      <c r="B1629" s="1" t="s">
        <v>3126</v>
      </c>
      <c r="C1629" s="1" t="s">
        <v>2384</v>
      </c>
      <c r="D1629" s="1" t="s">
        <v>3868</v>
      </c>
      <c r="E1629" s="1" t="s">
        <v>2325</v>
      </c>
      <c r="F1629" s="1" t="s">
        <v>2386</v>
      </c>
      <c r="G1629" s="1" t="s">
        <v>103</v>
      </c>
      <c r="H1629" s="1" t="s">
        <v>437</v>
      </c>
      <c r="I1629" s="1">
        <v>1.6</v>
      </c>
      <c r="J1629" s="1">
        <v>2023</v>
      </c>
      <c r="K1629" s="1">
        <v>261055</v>
      </c>
      <c r="L1629" s="1">
        <v>0</v>
      </c>
      <c r="M1629" s="1">
        <f t="array" ref="M1629">SUMPRODUCT(MAX(ISNUMBER(SEARCH('Class Rules'!$B$6:$B$85,$E1629))*ISNUMBER(SEARCH('Class Rules'!$C$6:$C$85,$F1629))*'Class Rules'!$A$6:$A$85))</f>
        <v>0</v>
      </c>
      <c r="N1629" s="1" t="str">
        <f t="array" ref="N1629">IF($M1629=0,'Class Rules'!$D$3,INDEX('Class Rules'!$D$6:$D$85,MATCH($M1629,'Class Rules'!$A$6:$A$85,0)))</f>
        <v>Passenger LDV</v>
      </c>
      <c r="O1629" s="1" t="str">
        <f t="array" ref="O1629">IF(SUMPRODUCT(MAX(ISNUMBER(SEARCH(Fuel_Rules!$A$6:$A$30,$E1629))*ISNUMBER(SEARCH(Fuel_Rules!$B$6:$B$30,$F1629))*(Fuel_Rules!$A$6:$A$30&lt;&gt;"")))&gt;0,"Plug-in hybrid",IF($G1629="Diesel","Diesel","Gasoline"))</f>
        <v>Gasoline</v>
      </c>
    </row>
    <row r="1630" spans="1:15" ht="15" customHeight="1" x14ac:dyDescent="0.25">
      <c r="A1630" s="1">
        <v>2022</v>
      </c>
      <c r="B1630" s="1" t="s">
        <v>3126</v>
      </c>
      <c r="C1630" s="1" t="s">
        <v>2387</v>
      </c>
      <c r="D1630" s="1" t="s">
        <v>3869</v>
      </c>
      <c r="E1630" s="1" t="s">
        <v>2325</v>
      </c>
      <c r="F1630" s="1" t="s">
        <v>2389</v>
      </c>
      <c r="G1630" s="1" t="s">
        <v>105</v>
      </c>
      <c r="H1630" s="1" t="s">
        <v>298</v>
      </c>
      <c r="I1630" s="1">
        <v>2</v>
      </c>
      <c r="J1630" s="1">
        <v>2023</v>
      </c>
      <c r="K1630" s="1">
        <v>208640</v>
      </c>
      <c r="L1630" s="1">
        <v>0</v>
      </c>
      <c r="M1630" s="1">
        <f t="array" ref="M1630">SUMPRODUCT(MAX(ISNUMBER(SEARCH('Class Rules'!$B$6:$B$85,$E1630))*ISNUMBER(SEARCH('Class Rules'!$C$6:$C$85,$F1630))*'Class Rules'!$A$6:$A$85))</f>
        <v>28</v>
      </c>
      <c r="N1630" s="1" t="str">
        <f t="array" ref="N1630">IF($M1630=0,'Class Rules'!$D$3,INDEX('Class Rules'!$D$6:$D$85,MATCH($M1630,'Class Rules'!$A$6:$A$85,0)))</f>
        <v>Freight LDV</v>
      </c>
      <c r="O1630" s="1" t="str">
        <f t="array" ref="O1630">IF(SUMPRODUCT(MAX(ISNUMBER(SEARCH(Fuel_Rules!$A$6:$A$30,$E1630))*ISNUMBER(SEARCH(Fuel_Rules!$B$6:$B$30,$F1630))*(Fuel_Rules!$A$6:$A$30&lt;&gt;"")))&gt;0,"Plug-in hybrid",IF($G1630="Diesel","Diesel","Gasoline"))</f>
        <v>Diesel</v>
      </c>
    </row>
    <row r="1631" spans="1:15" ht="15" customHeight="1" x14ac:dyDescent="0.25">
      <c r="A1631" s="1">
        <v>2022</v>
      </c>
      <c r="B1631" s="1" t="s">
        <v>3126</v>
      </c>
      <c r="C1631" s="1" t="s">
        <v>2390</v>
      </c>
      <c r="D1631" s="1" t="s">
        <v>3870</v>
      </c>
      <c r="E1631" s="1" t="s">
        <v>2325</v>
      </c>
      <c r="F1631" s="1" t="s">
        <v>2392</v>
      </c>
      <c r="G1631" s="1" t="s">
        <v>103</v>
      </c>
      <c r="H1631" s="1" t="s">
        <v>298</v>
      </c>
      <c r="I1631" s="1">
        <v>1.6</v>
      </c>
      <c r="J1631" s="1">
        <v>2023</v>
      </c>
      <c r="K1631" s="1">
        <v>77830</v>
      </c>
      <c r="L1631" s="1">
        <v>0</v>
      </c>
      <c r="M1631" s="1">
        <f t="array" ref="M1631">SUMPRODUCT(MAX(ISNUMBER(SEARCH('Class Rules'!$B$6:$B$85,$E1631))*ISNUMBER(SEARCH('Class Rules'!$C$6:$C$85,$F1631))*'Class Rules'!$A$6:$A$85))</f>
        <v>0</v>
      </c>
      <c r="N1631" s="1" t="str">
        <f t="array" ref="N1631">IF($M1631=0,'Class Rules'!$D$3,INDEX('Class Rules'!$D$6:$D$85,MATCH($M1631,'Class Rules'!$A$6:$A$85,0)))</f>
        <v>Passenger LDV</v>
      </c>
      <c r="O1631" s="1" t="str">
        <f t="array" ref="O1631">IF(SUMPRODUCT(MAX(ISNUMBER(SEARCH(Fuel_Rules!$A$6:$A$30,$E1631))*ISNUMBER(SEARCH(Fuel_Rules!$B$6:$B$30,$F1631))*(Fuel_Rules!$A$6:$A$30&lt;&gt;"")))&gt;0,"Plug-in hybrid",IF($G1631="Diesel","Diesel","Gasoline"))</f>
        <v>Gasoline</v>
      </c>
    </row>
    <row r="1632" spans="1:15" ht="15" customHeight="1" x14ac:dyDescent="0.25">
      <c r="A1632" s="1">
        <v>2022</v>
      </c>
      <c r="B1632" s="1" t="s">
        <v>3126</v>
      </c>
      <c r="C1632" s="1" t="s">
        <v>2393</v>
      </c>
      <c r="D1632" s="1" t="s">
        <v>3871</v>
      </c>
      <c r="E1632" s="1" t="s">
        <v>2325</v>
      </c>
      <c r="F1632" s="1" t="s">
        <v>2395</v>
      </c>
      <c r="G1632" s="1" t="s">
        <v>103</v>
      </c>
      <c r="H1632" s="1" t="s">
        <v>437</v>
      </c>
      <c r="I1632" s="1">
        <v>1.6</v>
      </c>
      <c r="J1632" s="1">
        <v>2023</v>
      </c>
      <c r="K1632" s="1">
        <v>97569</v>
      </c>
      <c r="L1632" s="1">
        <v>0</v>
      </c>
      <c r="M1632" s="1">
        <f t="array" ref="M1632">SUMPRODUCT(MAX(ISNUMBER(SEARCH('Class Rules'!$B$6:$B$85,$E1632))*ISNUMBER(SEARCH('Class Rules'!$C$6:$C$85,$F1632))*'Class Rules'!$A$6:$A$85))</f>
        <v>0</v>
      </c>
      <c r="N1632" s="1" t="str">
        <f t="array" ref="N1632">IF($M1632=0,'Class Rules'!$D$3,INDEX('Class Rules'!$D$6:$D$85,MATCH($M1632,'Class Rules'!$A$6:$A$85,0)))</f>
        <v>Passenger LDV</v>
      </c>
      <c r="O1632" s="1" t="str">
        <f t="array" ref="O1632">IF(SUMPRODUCT(MAX(ISNUMBER(SEARCH(Fuel_Rules!$A$6:$A$30,$E1632))*ISNUMBER(SEARCH(Fuel_Rules!$B$6:$B$30,$F1632))*(Fuel_Rules!$A$6:$A$30&lt;&gt;"")))&gt;0,"Plug-in hybrid",IF($G1632="Diesel","Diesel","Gasoline"))</f>
        <v>Gasoline</v>
      </c>
    </row>
    <row r="1633" spans="1:15" ht="15" customHeight="1" x14ac:dyDescent="0.25">
      <c r="A1633" s="1">
        <v>2022</v>
      </c>
      <c r="B1633" s="1" t="s">
        <v>3126</v>
      </c>
      <c r="C1633" s="1" t="s">
        <v>2396</v>
      </c>
      <c r="D1633" s="1" t="s">
        <v>3872</v>
      </c>
      <c r="E1633" s="1" t="s">
        <v>2398</v>
      </c>
      <c r="F1633" s="1" t="s">
        <v>2399</v>
      </c>
      <c r="G1633" s="1" t="s">
        <v>103</v>
      </c>
      <c r="H1633" s="1" t="s">
        <v>298</v>
      </c>
      <c r="I1633" s="1">
        <v>3.6</v>
      </c>
      <c r="J1633" s="1">
        <v>2023</v>
      </c>
      <c r="K1633" s="1">
        <v>1405125</v>
      </c>
      <c r="L1633" s="1">
        <v>0</v>
      </c>
      <c r="M1633" s="1">
        <f t="array" ref="M1633">SUMPRODUCT(MAX(ISNUMBER(SEARCH('Class Rules'!$B$6:$B$85,$E1633))*ISNUMBER(SEARCH('Class Rules'!$C$6:$C$85,$F1633))*'Class Rules'!$A$6:$A$85))</f>
        <v>0</v>
      </c>
      <c r="N1633" s="1" t="str">
        <f t="array" ref="N1633">IF($M1633=0,'Class Rules'!$D$3,INDEX('Class Rules'!$D$6:$D$85,MATCH($M1633,'Class Rules'!$A$6:$A$85,0)))</f>
        <v>Passenger LDV</v>
      </c>
      <c r="O1633" s="1" t="str">
        <f t="array" ref="O1633">IF(SUMPRODUCT(MAX(ISNUMBER(SEARCH(Fuel_Rules!$A$6:$A$30,$E1633))*ISNUMBER(SEARCH(Fuel_Rules!$B$6:$B$30,$F1633))*(Fuel_Rules!$A$6:$A$30&lt;&gt;"")))&gt;0,"Plug-in hybrid",IF($G1633="Diesel","Diesel","Gasoline"))</f>
        <v>Gasoline</v>
      </c>
    </row>
    <row r="1634" spans="1:15" ht="15" customHeight="1" x14ac:dyDescent="0.25">
      <c r="A1634" s="1">
        <v>2022</v>
      </c>
      <c r="B1634" s="1" t="s">
        <v>3126</v>
      </c>
      <c r="C1634" s="1" t="s">
        <v>2400</v>
      </c>
      <c r="D1634" s="1" t="s">
        <v>3873</v>
      </c>
      <c r="E1634" s="1" t="s">
        <v>2398</v>
      </c>
      <c r="F1634" s="1" t="s">
        <v>2402</v>
      </c>
      <c r="G1634" s="1" t="s">
        <v>103</v>
      </c>
      <c r="H1634" s="1" t="s">
        <v>298</v>
      </c>
      <c r="I1634" s="1">
        <v>3.6</v>
      </c>
      <c r="J1634" s="1">
        <v>2023</v>
      </c>
      <c r="K1634" s="1">
        <v>1461375</v>
      </c>
      <c r="L1634" s="1">
        <v>0</v>
      </c>
      <c r="M1634" s="1">
        <f t="array" ref="M1634">SUMPRODUCT(MAX(ISNUMBER(SEARCH('Class Rules'!$B$6:$B$85,$E1634))*ISNUMBER(SEARCH('Class Rules'!$C$6:$C$85,$F1634))*'Class Rules'!$A$6:$A$85))</f>
        <v>0</v>
      </c>
      <c r="N1634" s="1" t="str">
        <f t="array" ref="N1634">IF($M1634=0,'Class Rules'!$D$3,INDEX('Class Rules'!$D$6:$D$85,MATCH($M1634,'Class Rules'!$A$6:$A$85,0)))</f>
        <v>Passenger LDV</v>
      </c>
      <c r="O1634" s="1" t="str">
        <f t="array" ref="O1634">IF(SUMPRODUCT(MAX(ISNUMBER(SEARCH(Fuel_Rules!$A$6:$A$30,$E1634))*ISNUMBER(SEARCH(Fuel_Rules!$B$6:$B$30,$F1634))*(Fuel_Rules!$A$6:$A$30&lt;&gt;"")))&gt;0,"Plug-in hybrid",IF($G1634="Diesel","Diesel","Gasoline"))</f>
        <v>Gasoline</v>
      </c>
    </row>
    <row r="1635" spans="1:15" ht="15" customHeight="1" x14ac:dyDescent="0.25">
      <c r="A1635" s="1">
        <v>2022</v>
      </c>
      <c r="B1635" s="1" t="s">
        <v>3126</v>
      </c>
      <c r="C1635" s="1" t="s">
        <v>2403</v>
      </c>
      <c r="D1635" s="1" t="s">
        <v>3874</v>
      </c>
      <c r="E1635" s="1" t="s">
        <v>2398</v>
      </c>
      <c r="F1635" s="1" t="s">
        <v>2405</v>
      </c>
      <c r="G1635" s="1" t="s">
        <v>103</v>
      </c>
      <c r="H1635" s="1" t="s">
        <v>298</v>
      </c>
      <c r="I1635" s="1">
        <v>3.6</v>
      </c>
      <c r="J1635" s="1">
        <v>2023</v>
      </c>
      <c r="K1635" s="1">
        <v>1622175</v>
      </c>
      <c r="L1635" s="1">
        <v>0</v>
      </c>
      <c r="M1635" s="1">
        <f t="array" ref="M1635">SUMPRODUCT(MAX(ISNUMBER(SEARCH('Class Rules'!$B$6:$B$85,$E1635))*ISNUMBER(SEARCH('Class Rules'!$C$6:$C$85,$F1635))*'Class Rules'!$A$6:$A$85))</f>
        <v>0</v>
      </c>
      <c r="N1635" s="1" t="str">
        <f t="array" ref="N1635">IF($M1635=0,'Class Rules'!$D$3,INDEX('Class Rules'!$D$6:$D$85,MATCH($M1635,'Class Rules'!$A$6:$A$85,0)))</f>
        <v>Passenger LDV</v>
      </c>
      <c r="O1635" s="1" t="str">
        <f t="array" ref="O1635">IF(SUMPRODUCT(MAX(ISNUMBER(SEARCH(Fuel_Rules!$A$6:$A$30,$E1635))*ISNUMBER(SEARCH(Fuel_Rules!$B$6:$B$30,$F1635))*(Fuel_Rules!$A$6:$A$30&lt;&gt;"")))&gt;0,"Plug-in hybrid",IF($G1635="Diesel","Diesel","Gasoline"))</f>
        <v>Gasoline</v>
      </c>
    </row>
    <row r="1636" spans="1:15" ht="15" customHeight="1" x14ac:dyDescent="0.25">
      <c r="A1636" s="1">
        <v>2022</v>
      </c>
      <c r="B1636" s="1" t="s">
        <v>3126</v>
      </c>
      <c r="C1636" s="1" t="s">
        <v>2406</v>
      </c>
      <c r="D1636" s="1" t="s">
        <v>3875</v>
      </c>
      <c r="E1636" s="1" t="s">
        <v>2398</v>
      </c>
      <c r="F1636" s="1" t="s">
        <v>2408</v>
      </c>
      <c r="G1636" s="1" t="s">
        <v>103</v>
      </c>
      <c r="H1636" s="1" t="s">
        <v>298</v>
      </c>
      <c r="I1636" s="1">
        <v>3.6</v>
      </c>
      <c r="J1636" s="1">
        <v>2023</v>
      </c>
      <c r="K1636" s="1">
        <v>1675925</v>
      </c>
      <c r="L1636" s="1">
        <v>0</v>
      </c>
      <c r="M1636" s="1">
        <f t="array" ref="M1636">SUMPRODUCT(MAX(ISNUMBER(SEARCH('Class Rules'!$B$6:$B$85,$E1636))*ISNUMBER(SEARCH('Class Rules'!$C$6:$C$85,$F1636))*'Class Rules'!$A$6:$A$85))</f>
        <v>0</v>
      </c>
      <c r="N1636" s="1" t="str">
        <f t="array" ref="N1636">IF($M1636=0,'Class Rules'!$D$3,INDEX('Class Rules'!$D$6:$D$85,MATCH($M1636,'Class Rules'!$A$6:$A$85,0)))</f>
        <v>Passenger LDV</v>
      </c>
      <c r="O1636" s="1" t="str">
        <f t="array" ref="O1636">IF(SUMPRODUCT(MAX(ISNUMBER(SEARCH(Fuel_Rules!$A$6:$A$30,$E1636))*ISNUMBER(SEARCH(Fuel_Rules!$B$6:$B$30,$F1636))*(Fuel_Rules!$A$6:$A$30&lt;&gt;"")))&gt;0,"Plug-in hybrid",IF($G1636="Diesel","Diesel","Gasoline"))</f>
        <v>Gasoline</v>
      </c>
    </row>
    <row r="1637" spans="1:15" ht="15" customHeight="1" x14ac:dyDescent="0.25">
      <c r="A1637" s="1">
        <v>2022</v>
      </c>
      <c r="B1637" s="1" t="s">
        <v>3126</v>
      </c>
      <c r="C1637" s="1" t="s">
        <v>2409</v>
      </c>
      <c r="D1637" s="1" t="s">
        <v>3876</v>
      </c>
      <c r="E1637" s="1" t="s">
        <v>2398</v>
      </c>
      <c r="F1637" s="1" t="s">
        <v>2411</v>
      </c>
      <c r="G1637" s="1" t="s">
        <v>103</v>
      </c>
      <c r="H1637" s="1" t="s">
        <v>298</v>
      </c>
      <c r="I1637" s="1">
        <v>3</v>
      </c>
      <c r="J1637" s="1">
        <v>2023</v>
      </c>
      <c r="K1637" s="1">
        <v>673750</v>
      </c>
      <c r="L1637" s="1">
        <v>0</v>
      </c>
      <c r="M1637" s="1">
        <f t="array" ref="M1637">SUMPRODUCT(MAX(ISNUMBER(SEARCH('Class Rules'!$B$6:$B$85,$E1637))*ISNUMBER(SEARCH('Class Rules'!$C$6:$C$85,$F1637))*'Class Rules'!$A$6:$A$85))</f>
        <v>0</v>
      </c>
      <c r="N1637" s="1" t="str">
        <f t="array" ref="N1637">IF($M1637=0,'Class Rules'!$D$3,INDEX('Class Rules'!$D$6:$D$85,MATCH($M1637,'Class Rules'!$A$6:$A$85,0)))</f>
        <v>Passenger LDV</v>
      </c>
      <c r="O1637" s="1" t="str">
        <f t="array" ref="O1637">IF(SUMPRODUCT(MAX(ISNUMBER(SEARCH(Fuel_Rules!$A$6:$A$30,$E1637))*ISNUMBER(SEARCH(Fuel_Rules!$B$6:$B$30,$F1637))*(Fuel_Rules!$A$6:$A$30&lt;&gt;"")))&gt;0,"Plug-in hybrid",IF($G1637="Diesel","Diesel","Gasoline"))</f>
        <v>Gasoline</v>
      </c>
    </row>
    <row r="1638" spans="1:15" ht="15" customHeight="1" x14ac:dyDescent="0.25">
      <c r="A1638" s="1">
        <v>2022</v>
      </c>
      <c r="B1638" s="1" t="s">
        <v>3126</v>
      </c>
      <c r="C1638" s="1" t="s">
        <v>2412</v>
      </c>
      <c r="D1638" s="1" t="s">
        <v>3877</v>
      </c>
      <c r="E1638" s="1" t="s">
        <v>2398</v>
      </c>
      <c r="F1638" s="1" t="s">
        <v>2414</v>
      </c>
      <c r="G1638" s="1" t="s">
        <v>103</v>
      </c>
      <c r="H1638" s="1" t="s">
        <v>298</v>
      </c>
      <c r="I1638" s="1">
        <v>2</v>
      </c>
      <c r="J1638" s="1">
        <v>2023</v>
      </c>
      <c r="K1638" s="1">
        <v>518750</v>
      </c>
      <c r="L1638" s="1">
        <v>0</v>
      </c>
      <c r="M1638" s="1">
        <f t="array" ref="M1638">SUMPRODUCT(MAX(ISNUMBER(SEARCH('Class Rules'!$B$6:$B$85,$E1638))*ISNUMBER(SEARCH('Class Rules'!$C$6:$C$85,$F1638))*'Class Rules'!$A$6:$A$85))</f>
        <v>0</v>
      </c>
      <c r="N1638" s="1" t="str">
        <f t="array" ref="N1638">IF($M1638=0,'Class Rules'!$D$3,INDEX('Class Rules'!$D$6:$D$85,MATCH($M1638,'Class Rules'!$A$6:$A$85,0)))</f>
        <v>Passenger LDV</v>
      </c>
      <c r="O1638" s="1" t="str">
        <f t="array" ref="O1638">IF(SUMPRODUCT(MAX(ISNUMBER(SEARCH(Fuel_Rules!$A$6:$A$30,$E1638))*ISNUMBER(SEARCH(Fuel_Rules!$B$6:$B$30,$F1638))*(Fuel_Rules!$A$6:$A$30&lt;&gt;"")))&gt;0,"Plug-in hybrid",IF($G1638="Diesel","Diesel","Gasoline"))</f>
        <v>Gasoline</v>
      </c>
    </row>
    <row r="1639" spans="1:15" ht="15" customHeight="1" x14ac:dyDescent="0.25">
      <c r="A1639" s="1">
        <v>2022</v>
      </c>
      <c r="B1639" s="1" t="s">
        <v>3126</v>
      </c>
      <c r="C1639" s="1" t="s">
        <v>2415</v>
      </c>
      <c r="D1639" s="1" t="s">
        <v>3878</v>
      </c>
      <c r="E1639" s="1" t="s">
        <v>2398</v>
      </c>
      <c r="F1639" s="1" t="s">
        <v>2417</v>
      </c>
      <c r="G1639" s="1" t="s">
        <v>103</v>
      </c>
      <c r="H1639" s="1" t="s">
        <v>298</v>
      </c>
      <c r="I1639" s="1">
        <v>2</v>
      </c>
      <c r="J1639" s="1">
        <v>2023</v>
      </c>
      <c r="K1639" s="1">
        <v>593750</v>
      </c>
      <c r="L1639" s="1">
        <v>0</v>
      </c>
      <c r="M1639" s="1">
        <f t="array" ref="M1639">SUMPRODUCT(MAX(ISNUMBER(SEARCH('Class Rules'!$B$6:$B$85,$E1639))*ISNUMBER(SEARCH('Class Rules'!$C$6:$C$85,$F1639))*'Class Rules'!$A$6:$A$85))</f>
        <v>0</v>
      </c>
      <c r="N1639" s="1" t="str">
        <f t="array" ref="N1639">IF($M1639=0,'Class Rules'!$D$3,INDEX('Class Rules'!$D$6:$D$85,MATCH($M1639,'Class Rules'!$A$6:$A$85,0)))</f>
        <v>Passenger LDV</v>
      </c>
      <c r="O1639" s="1" t="str">
        <f t="array" ref="O1639">IF(SUMPRODUCT(MAX(ISNUMBER(SEARCH(Fuel_Rules!$A$6:$A$30,$E1639))*ISNUMBER(SEARCH(Fuel_Rules!$B$6:$B$30,$F1639))*(Fuel_Rules!$A$6:$A$30&lt;&gt;"")))&gt;0,"Plug-in hybrid",IF($G1639="Diesel","Diesel","Gasoline"))</f>
        <v>Gasoline</v>
      </c>
    </row>
    <row r="1640" spans="1:15" ht="15" customHeight="1" x14ac:dyDescent="0.25">
      <c r="A1640" s="1">
        <v>2022</v>
      </c>
      <c r="B1640" s="1" t="s">
        <v>3126</v>
      </c>
      <c r="C1640" s="1" t="s">
        <v>2418</v>
      </c>
      <c r="D1640" s="1" t="s">
        <v>3879</v>
      </c>
      <c r="E1640" s="1" t="s">
        <v>2398</v>
      </c>
      <c r="F1640" s="1" t="s">
        <v>2420</v>
      </c>
      <c r="G1640" s="1" t="s">
        <v>103</v>
      </c>
      <c r="H1640" s="1" t="s">
        <v>298</v>
      </c>
      <c r="I1640" s="1">
        <v>2.5</v>
      </c>
      <c r="J1640" s="1">
        <v>2023</v>
      </c>
      <c r="K1640" s="1">
        <v>638471</v>
      </c>
      <c r="L1640" s="1">
        <v>0</v>
      </c>
      <c r="M1640" s="1">
        <f t="array" ref="M1640">SUMPRODUCT(MAX(ISNUMBER(SEARCH('Class Rules'!$B$6:$B$85,$E1640))*ISNUMBER(SEARCH('Class Rules'!$C$6:$C$85,$F1640))*'Class Rules'!$A$6:$A$85))</f>
        <v>0</v>
      </c>
      <c r="N1640" s="1" t="str">
        <f t="array" ref="N1640">IF($M1640=0,'Class Rules'!$D$3,INDEX('Class Rules'!$D$6:$D$85,MATCH($M1640,'Class Rules'!$A$6:$A$85,0)))</f>
        <v>Passenger LDV</v>
      </c>
      <c r="O1640" s="1" t="str">
        <f t="array" ref="O1640">IF(SUMPRODUCT(MAX(ISNUMBER(SEARCH(Fuel_Rules!$A$6:$A$30,$E1640))*ISNUMBER(SEARCH(Fuel_Rules!$B$6:$B$30,$F1640))*(Fuel_Rules!$A$6:$A$30&lt;&gt;"")))&gt;0,"Plug-in hybrid",IF($G1640="Diesel","Diesel","Gasoline"))</f>
        <v>Gasoline</v>
      </c>
    </row>
    <row r="1641" spans="1:15" ht="15" customHeight="1" x14ac:dyDescent="0.25">
      <c r="A1641" s="1">
        <v>2022</v>
      </c>
      <c r="B1641" s="1" t="s">
        <v>3126</v>
      </c>
      <c r="C1641" s="1" t="s">
        <v>2421</v>
      </c>
      <c r="D1641" s="1" t="s">
        <v>3880</v>
      </c>
      <c r="E1641" s="1" t="s">
        <v>2398</v>
      </c>
      <c r="F1641" s="1" t="s">
        <v>2423</v>
      </c>
      <c r="G1641" s="1" t="s">
        <v>103</v>
      </c>
      <c r="H1641" s="1" t="s">
        <v>298</v>
      </c>
      <c r="I1641" s="1">
        <v>3</v>
      </c>
      <c r="J1641" s="1">
        <v>2023</v>
      </c>
      <c r="K1641" s="1">
        <v>1091719</v>
      </c>
      <c r="L1641" s="1">
        <v>0</v>
      </c>
      <c r="M1641" s="1">
        <f t="array" ref="M1641">SUMPRODUCT(MAX(ISNUMBER(SEARCH('Class Rules'!$B$6:$B$85,$E1641))*ISNUMBER(SEARCH('Class Rules'!$C$6:$C$85,$F1641))*'Class Rules'!$A$6:$A$85))</f>
        <v>0</v>
      </c>
      <c r="N1641" s="1" t="str">
        <f t="array" ref="N1641">IF($M1641=0,'Class Rules'!$D$3,INDEX('Class Rules'!$D$6:$D$85,MATCH($M1641,'Class Rules'!$A$6:$A$85,0)))</f>
        <v>Passenger LDV</v>
      </c>
      <c r="O1641" s="1" t="str">
        <f t="array" ref="O1641">IF(SUMPRODUCT(MAX(ISNUMBER(SEARCH(Fuel_Rules!$A$6:$A$30,$E1641))*ISNUMBER(SEARCH(Fuel_Rules!$B$6:$B$30,$F1641))*(Fuel_Rules!$A$6:$A$30&lt;&gt;"")))&gt;0,"Plug-in hybrid",IF($G1641="Diesel","Diesel","Gasoline"))</f>
        <v>Gasoline</v>
      </c>
    </row>
    <row r="1642" spans="1:15" ht="15" customHeight="1" x14ac:dyDescent="0.25">
      <c r="A1642" s="1">
        <v>2022</v>
      </c>
      <c r="B1642" s="1" t="s">
        <v>3126</v>
      </c>
      <c r="C1642" s="1" t="s">
        <v>2424</v>
      </c>
      <c r="D1642" s="1" t="s">
        <v>3881</v>
      </c>
      <c r="E1642" s="1" t="s">
        <v>2398</v>
      </c>
      <c r="F1642" s="1" t="s">
        <v>2426</v>
      </c>
      <c r="G1642" s="1" t="s">
        <v>103</v>
      </c>
      <c r="H1642" s="1" t="s">
        <v>298</v>
      </c>
      <c r="I1642" s="1">
        <v>3</v>
      </c>
      <c r="J1642" s="1">
        <v>2023</v>
      </c>
      <c r="K1642" s="1">
        <v>948750</v>
      </c>
      <c r="L1642" s="1">
        <v>0</v>
      </c>
      <c r="M1642" s="1">
        <f t="array" ref="M1642">SUMPRODUCT(MAX(ISNUMBER(SEARCH('Class Rules'!$B$6:$B$85,$E1642))*ISNUMBER(SEARCH('Class Rules'!$C$6:$C$85,$F1642))*'Class Rules'!$A$6:$A$85))</f>
        <v>0</v>
      </c>
      <c r="N1642" s="1" t="str">
        <f t="array" ref="N1642">IF($M1642=0,'Class Rules'!$D$3,INDEX('Class Rules'!$D$6:$D$85,MATCH($M1642,'Class Rules'!$A$6:$A$85,0)))</f>
        <v>Passenger LDV</v>
      </c>
      <c r="O1642" s="1" t="str">
        <f t="array" ref="O1642">IF(SUMPRODUCT(MAX(ISNUMBER(SEARCH(Fuel_Rules!$A$6:$A$30,$E1642))*ISNUMBER(SEARCH(Fuel_Rules!$B$6:$B$30,$F1642))*(Fuel_Rules!$A$6:$A$30&lt;&gt;"")))&gt;0,"Plug-in hybrid",IF($G1642="Diesel","Diesel","Gasoline"))</f>
        <v>Gasoline</v>
      </c>
    </row>
    <row r="1643" spans="1:15" ht="15" customHeight="1" x14ac:dyDescent="0.25">
      <c r="A1643" s="1">
        <v>2022</v>
      </c>
      <c r="B1643" s="1" t="s">
        <v>3126</v>
      </c>
      <c r="C1643" s="1" t="s">
        <v>2427</v>
      </c>
      <c r="D1643" s="1" t="s">
        <v>3882</v>
      </c>
      <c r="E1643" s="1" t="s">
        <v>2398</v>
      </c>
      <c r="F1643" s="1" t="s">
        <v>2429</v>
      </c>
      <c r="G1643" s="1" t="s">
        <v>103</v>
      </c>
      <c r="H1643" s="1" t="s">
        <v>298</v>
      </c>
      <c r="I1643" s="1">
        <v>3</v>
      </c>
      <c r="J1643" s="1">
        <v>2023</v>
      </c>
      <c r="K1643" s="1">
        <v>922477</v>
      </c>
      <c r="L1643" s="1">
        <v>0</v>
      </c>
      <c r="M1643" s="1">
        <f t="array" ref="M1643">SUMPRODUCT(MAX(ISNUMBER(SEARCH('Class Rules'!$B$6:$B$85,$E1643))*ISNUMBER(SEARCH('Class Rules'!$C$6:$C$85,$F1643))*'Class Rules'!$A$6:$A$85))</f>
        <v>0</v>
      </c>
      <c r="N1643" s="1" t="str">
        <f t="array" ref="N1643">IF($M1643=0,'Class Rules'!$D$3,INDEX('Class Rules'!$D$6:$D$85,MATCH($M1643,'Class Rules'!$A$6:$A$85,0)))</f>
        <v>Passenger LDV</v>
      </c>
      <c r="O1643" s="1" t="str">
        <f t="array" ref="O1643">IF(SUMPRODUCT(MAX(ISNUMBER(SEARCH(Fuel_Rules!$A$6:$A$30,$E1643))*ISNUMBER(SEARCH(Fuel_Rules!$B$6:$B$30,$F1643))*(Fuel_Rules!$A$6:$A$30&lt;&gt;"")))&gt;0,"Plug-in hybrid",IF($G1643="Diesel","Diesel","Gasoline"))</f>
        <v>Gasoline</v>
      </c>
    </row>
    <row r="1644" spans="1:15" ht="15" customHeight="1" x14ac:dyDescent="0.25">
      <c r="A1644" s="1">
        <v>2022</v>
      </c>
      <c r="B1644" s="1" t="s">
        <v>3126</v>
      </c>
      <c r="C1644" s="1" t="s">
        <v>2430</v>
      </c>
      <c r="D1644" s="1" t="s">
        <v>3883</v>
      </c>
      <c r="E1644" s="1" t="s">
        <v>2398</v>
      </c>
      <c r="F1644" s="1" t="s">
        <v>2432</v>
      </c>
      <c r="G1644" s="1" t="s">
        <v>103</v>
      </c>
      <c r="H1644" s="1" t="s">
        <v>298</v>
      </c>
      <c r="I1644" s="1">
        <v>3</v>
      </c>
      <c r="J1644" s="1">
        <v>2023</v>
      </c>
      <c r="K1644" s="1">
        <v>1073750</v>
      </c>
      <c r="L1644" s="1">
        <v>0</v>
      </c>
      <c r="M1644" s="1">
        <f t="array" ref="M1644">SUMPRODUCT(MAX(ISNUMBER(SEARCH('Class Rules'!$B$6:$B$85,$E1644))*ISNUMBER(SEARCH('Class Rules'!$C$6:$C$85,$F1644))*'Class Rules'!$A$6:$A$85))</f>
        <v>0</v>
      </c>
      <c r="N1644" s="1" t="str">
        <f t="array" ref="N1644">IF($M1644=0,'Class Rules'!$D$3,INDEX('Class Rules'!$D$6:$D$85,MATCH($M1644,'Class Rules'!$A$6:$A$85,0)))</f>
        <v>Passenger LDV</v>
      </c>
      <c r="O1644" s="1" t="str">
        <f t="array" ref="O1644">IF(SUMPRODUCT(MAX(ISNUMBER(SEARCH(Fuel_Rules!$A$6:$A$30,$E1644))*ISNUMBER(SEARCH(Fuel_Rules!$B$6:$B$30,$F1644))*(Fuel_Rules!$A$6:$A$30&lt;&gt;"")))&gt;0,"Plug-in hybrid",IF($G1644="Diesel","Diesel","Gasoline"))</f>
        <v>Gasoline</v>
      </c>
    </row>
    <row r="1645" spans="1:15" ht="15" customHeight="1" x14ac:dyDescent="0.25">
      <c r="A1645" s="1">
        <v>2022</v>
      </c>
      <c r="B1645" s="1" t="s">
        <v>3126</v>
      </c>
      <c r="C1645" s="1" t="s">
        <v>2433</v>
      </c>
      <c r="D1645" s="1" t="s">
        <v>3884</v>
      </c>
      <c r="E1645" s="1" t="s">
        <v>2398</v>
      </c>
      <c r="F1645" s="1" t="s">
        <v>2435</v>
      </c>
      <c r="G1645" s="1" t="s">
        <v>103</v>
      </c>
      <c r="H1645" s="1" t="s">
        <v>298</v>
      </c>
      <c r="I1645" s="1">
        <v>2</v>
      </c>
      <c r="J1645" s="1">
        <v>2023</v>
      </c>
      <c r="K1645" s="1">
        <v>568750</v>
      </c>
      <c r="L1645" s="1">
        <v>0</v>
      </c>
      <c r="M1645" s="1">
        <f t="array" ref="M1645">SUMPRODUCT(MAX(ISNUMBER(SEARCH('Class Rules'!$B$6:$B$85,$E1645))*ISNUMBER(SEARCH('Class Rules'!$C$6:$C$85,$F1645))*'Class Rules'!$A$6:$A$85))</f>
        <v>0</v>
      </c>
      <c r="N1645" s="1" t="str">
        <f t="array" ref="N1645">IF($M1645=0,'Class Rules'!$D$3,INDEX('Class Rules'!$D$6:$D$85,MATCH($M1645,'Class Rules'!$A$6:$A$85,0)))</f>
        <v>Passenger LDV</v>
      </c>
      <c r="O1645" s="1" t="str">
        <f t="array" ref="O1645">IF(SUMPRODUCT(MAX(ISNUMBER(SEARCH(Fuel_Rules!$A$6:$A$30,$E1645))*ISNUMBER(SEARCH(Fuel_Rules!$B$6:$B$30,$F1645))*(Fuel_Rules!$A$6:$A$30&lt;&gt;"")))&gt;0,"Plug-in hybrid",IF($G1645="Diesel","Diesel","Gasoline"))</f>
        <v>Gasoline</v>
      </c>
    </row>
    <row r="1646" spans="1:15" ht="15" customHeight="1" x14ac:dyDescent="0.25">
      <c r="A1646" s="1">
        <v>2022</v>
      </c>
      <c r="B1646" s="1" t="s">
        <v>3126</v>
      </c>
      <c r="C1646" s="1" t="s">
        <v>2436</v>
      </c>
      <c r="D1646" s="1" t="s">
        <v>3885</v>
      </c>
      <c r="E1646" s="1" t="s">
        <v>2398</v>
      </c>
      <c r="F1646" s="1" t="s">
        <v>2438</v>
      </c>
      <c r="G1646" s="1" t="s">
        <v>103</v>
      </c>
      <c r="H1646" s="1" t="s">
        <v>298</v>
      </c>
      <c r="I1646" s="1">
        <v>3</v>
      </c>
      <c r="J1646" s="1">
        <v>2023</v>
      </c>
      <c r="K1646" s="1">
        <v>1124243</v>
      </c>
      <c r="L1646" s="1">
        <v>0</v>
      </c>
      <c r="M1646" s="1">
        <f t="array" ref="M1646">SUMPRODUCT(MAX(ISNUMBER(SEARCH('Class Rules'!$B$6:$B$85,$E1646))*ISNUMBER(SEARCH('Class Rules'!$C$6:$C$85,$F1646))*'Class Rules'!$A$6:$A$85))</f>
        <v>0</v>
      </c>
      <c r="N1646" s="1" t="str">
        <f t="array" ref="N1646">IF($M1646=0,'Class Rules'!$D$3,INDEX('Class Rules'!$D$6:$D$85,MATCH($M1646,'Class Rules'!$A$6:$A$85,0)))</f>
        <v>Passenger LDV</v>
      </c>
      <c r="O1646" s="1" t="str">
        <f t="array" ref="O1646">IF(SUMPRODUCT(MAX(ISNUMBER(SEARCH(Fuel_Rules!$A$6:$A$30,$E1646))*ISNUMBER(SEARCH(Fuel_Rules!$B$6:$B$30,$F1646))*(Fuel_Rules!$A$6:$A$30&lt;&gt;"")))&gt;0,"Plug-in hybrid",IF($G1646="Diesel","Diesel","Gasoline"))</f>
        <v>Gasoline</v>
      </c>
    </row>
    <row r="1647" spans="1:15" ht="15" customHeight="1" x14ac:dyDescent="0.25">
      <c r="A1647" s="1">
        <v>2022</v>
      </c>
      <c r="B1647" s="1" t="s">
        <v>3126</v>
      </c>
      <c r="C1647" s="1" t="s">
        <v>2439</v>
      </c>
      <c r="D1647" s="1" t="s">
        <v>3886</v>
      </c>
      <c r="E1647" s="1" t="s">
        <v>2398</v>
      </c>
      <c r="F1647" s="1" t="s">
        <v>2441</v>
      </c>
      <c r="G1647" s="1" t="s">
        <v>103</v>
      </c>
      <c r="H1647" s="1" t="s">
        <v>298</v>
      </c>
      <c r="I1647" s="1">
        <v>3</v>
      </c>
      <c r="J1647" s="1">
        <v>2023</v>
      </c>
      <c r="K1647" s="1">
        <v>1173176</v>
      </c>
      <c r="L1647" s="1">
        <v>0</v>
      </c>
      <c r="M1647" s="1">
        <f t="array" ref="M1647">SUMPRODUCT(MAX(ISNUMBER(SEARCH('Class Rules'!$B$6:$B$85,$E1647))*ISNUMBER(SEARCH('Class Rules'!$C$6:$C$85,$F1647))*'Class Rules'!$A$6:$A$85))</f>
        <v>0</v>
      </c>
      <c r="N1647" s="1" t="str">
        <f t="array" ref="N1647">IF($M1647=0,'Class Rules'!$D$3,INDEX('Class Rules'!$D$6:$D$85,MATCH($M1647,'Class Rules'!$A$6:$A$85,0)))</f>
        <v>Passenger LDV</v>
      </c>
      <c r="O1647" s="1" t="str">
        <f t="array" ref="O1647">IF(SUMPRODUCT(MAX(ISNUMBER(SEARCH(Fuel_Rules!$A$6:$A$30,$E1647))*ISNUMBER(SEARCH(Fuel_Rules!$B$6:$B$30,$F1647))*(Fuel_Rules!$A$6:$A$30&lt;&gt;"")))&gt;0,"Plug-in hybrid",IF($G1647="Diesel","Diesel","Gasoline"))</f>
        <v>Gasoline</v>
      </c>
    </row>
    <row r="1648" spans="1:15" ht="15" customHeight="1" x14ac:dyDescent="0.25">
      <c r="A1648" s="1">
        <v>2022</v>
      </c>
      <c r="B1648" s="1" t="s">
        <v>3126</v>
      </c>
      <c r="C1648" s="1" t="s">
        <v>2442</v>
      </c>
      <c r="D1648" s="1" t="s">
        <v>3887</v>
      </c>
      <c r="E1648" s="1" t="s">
        <v>2398</v>
      </c>
      <c r="F1648" s="1" t="s">
        <v>2444</v>
      </c>
      <c r="G1648" s="1" t="s">
        <v>103</v>
      </c>
      <c r="H1648" s="1" t="s">
        <v>298</v>
      </c>
      <c r="I1648" s="1">
        <v>3</v>
      </c>
      <c r="J1648" s="1">
        <v>2023</v>
      </c>
      <c r="K1648" s="1">
        <v>1185410</v>
      </c>
      <c r="L1648" s="1">
        <v>0</v>
      </c>
      <c r="M1648" s="1">
        <f t="array" ref="M1648">SUMPRODUCT(MAX(ISNUMBER(SEARCH('Class Rules'!$B$6:$B$85,$E1648))*ISNUMBER(SEARCH('Class Rules'!$C$6:$C$85,$F1648))*'Class Rules'!$A$6:$A$85))</f>
        <v>0</v>
      </c>
      <c r="N1648" s="1" t="str">
        <f t="array" ref="N1648">IF($M1648=0,'Class Rules'!$D$3,INDEX('Class Rules'!$D$6:$D$85,MATCH($M1648,'Class Rules'!$A$6:$A$85,0)))</f>
        <v>Passenger LDV</v>
      </c>
      <c r="O1648" s="1" t="str">
        <f t="array" ref="O1648">IF(SUMPRODUCT(MAX(ISNUMBER(SEARCH(Fuel_Rules!$A$6:$A$30,$E1648))*ISNUMBER(SEARCH(Fuel_Rules!$B$6:$B$30,$F1648))*(Fuel_Rules!$A$6:$A$30&lt;&gt;"")))&gt;0,"Plug-in hybrid",IF($G1648="Diesel","Diesel","Gasoline"))</f>
        <v>Gasoline</v>
      </c>
    </row>
    <row r="1649" spans="1:15" ht="15" customHeight="1" x14ac:dyDescent="0.25">
      <c r="A1649" s="1">
        <v>2022</v>
      </c>
      <c r="B1649" s="1" t="s">
        <v>3126</v>
      </c>
      <c r="C1649" s="1" t="s">
        <v>2445</v>
      </c>
      <c r="D1649" s="1" t="s">
        <v>3888</v>
      </c>
      <c r="E1649" s="1" t="s">
        <v>2398</v>
      </c>
      <c r="F1649" s="1" t="s">
        <v>2447</v>
      </c>
      <c r="G1649" s="1" t="s">
        <v>103</v>
      </c>
      <c r="H1649" s="1" t="s">
        <v>298</v>
      </c>
      <c r="I1649" s="1">
        <v>2.9</v>
      </c>
      <c r="J1649" s="1">
        <v>2023</v>
      </c>
      <c r="K1649" s="1">
        <v>762575</v>
      </c>
      <c r="L1649" s="1">
        <v>0</v>
      </c>
      <c r="M1649" s="1">
        <f t="array" ref="M1649">SUMPRODUCT(MAX(ISNUMBER(SEARCH('Class Rules'!$B$6:$B$85,$E1649))*ISNUMBER(SEARCH('Class Rules'!$C$6:$C$85,$F1649))*'Class Rules'!$A$6:$A$85))</f>
        <v>0</v>
      </c>
      <c r="N1649" s="1" t="str">
        <f t="array" ref="N1649">IF($M1649=0,'Class Rules'!$D$3,INDEX('Class Rules'!$D$6:$D$85,MATCH($M1649,'Class Rules'!$A$6:$A$85,0)))</f>
        <v>Passenger LDV</v>
      </c>
      <c r="O1649" s="1" t="str">
        <f t="array" ref="O1649">IF(SUMPRODUCT(MAX(ISNUMBER(SEARCH(Fuel_Rules!$A$6:$A$30,$E1649))*ISNUMBER(SEARCH(Fuel_Rules!$B$6:$B$30,$F1649))*(Fuel_Rules!$A$6:$A$30&lt;&gt;"")))&gt;0,"Plug-in hybrid",IF($G1649="Diesel","Diesel","Gasoline"))</f>
        <v>Plug-in hybrid</v>
      </c>
    </row>
    <row r="1650" spans="1:15" ht="15" customHeight="1" x14ac:dyDescent="0.25">
      <c r="A1650" s="1">
        <v>2022</v>
      </c>
      <c r="B1650" s="1" t="s">
        <v>3126</v>
      </c>
      <c r="C1650" s="1" t="s">
        <v>2448</v>
      </c>
      <c r="D1650" s="1" t="s">
        <v>3889</v>
      </c>
      <c r="E1650" s="1" t="s">
        <v>2398</v>
      </c>
      <c r="F1650" s="1" t="s">
        <v>2450</v>
      </c>
      <c r="G1650" s="1" t="s">
        <v>103</v>
      </c>
      <c r="H1650" s="1" t="s">
        <v>298</v>
      </c>
      <c r="I1650" s="1">
        <v>4</v>
      </c>
      <c r="J1650" s="1">
        <v>2023</v>
      </c>
      <c r="K1650" s="1">
        <v>1264965</v>
      </c>
      <c r="L1650" s="1">
        <v>0</v>
      </c>
      <c r="M1650" s="1">
        <f t="array" ref="M1650">SUMPRODUCT(MAX(ISNUMBER(SEARCH('Class Rules'!$B$6:$B$85,$E1650))*ISNUMBER(SEARCH('Class Rules'!$C$6:$C$85,$F1650))*'Class Rules'!$A$6:$A$85))</f>
        <v>0</v>
      </c>
      <c r="N1650" s="1" t="str">
        <f t="array" ref="N1650">IF($M1650=0,'Class Rules'!$D$3,INDEX('Class Rules'!$D$6:$D$85,MATCH($M1650,'Class Rules'!$A$6:$A$85,0)))</f>
        <v>Passenger LDV</v>
      </c>
      <c r="O1650" s="1" t="str">
        <f t="array" ref="O1650">IF(SUMPRODUCT(MAX(ISNUMBER(SEARCH(Fuel_Rules!$A$6:$A$30,$E1650))*ISNUMBER(SEARCH(Fuel_Rules!$B$6:$B$30,$F1650))*(Fuel_Rules!$A$6:$A$30&lt;&gt;"")))&gt;0,"Plug-in hybrid",IF($G1650="Diesel","Diesel","Gasoline"))</f>
        <v>Gasoline</v>
      </c>
    </row>
    <row r="1651" spans="1:15" ht="15" customHeight="1" x14ac:dyDescent="0.25">
      <c r="A1651" s="1">
        <v>2022</v>
      </c>
      <c r="B1651" s="1" t="s">
        <v>3126</v>
      </c>
      <c r="C1651" s="1" t="s">
        <v>2451</v>
      </c>
      <c r="D1651" s="1" t="s">
        <v>3890</v>
      </c>
      <c r="E1651" s="1" t="s">
        <v>2398</v>
      </c>
      <c r="F1651" s="1" t="s">
        <v>2453</v>
      </c>
      <c r="G1651" s="1" t="s">
        <v>103</v>
      </c>
      <c r="H1651" s="1" t="s">
        <v>298</v>
      </c>
      <c r="I1651" s="1">
        <v>4</v>
      </c>
      <c r="J1651" s="1">
        <v>2023</v>
      </c>
      <c r="K1651" s="1">
        <v>1309850</v>
      </c>
      <c r="L1651" s="1">
        <v>0</v>
      </c>
      <c r="M1651" s="1">
        <f t="array" ref="M1651">SUMPRODUCT(MAX(ISNUMBER(SEARCH('Class Rules'!$B$6:$B$85,$E1651))*ISNUMBER(SEARCH('Class Rules'!$C$6:$C$85,$F1651))*'Class Rules'!$A$6:$A$85))</f>
        <v>0</v>
      </c>
      <c r="N1651" s="1" t="str">
        <f t="array" ref="N1651">IF($M1651=0,'Class Rules'!$D$3,INDEX('Class Rules'!$D$6:$D$85,MATCH($M1651,'Class Rules'!$A$6:$A$85,0)))</f>
        <v>Passenger LDV</v>
      </c>
      <c r="O1651" s="1" t="str">
        <f t="array" ref="O1651">IF(SUMPRODUCT(MAX(ISNUMBER(SEARCH(Fuel_Rules!$A$6:$A$30,$E1651))*ISNUMBER(SEARCH(Fuel_Rules!$B$6:$B$30,$F1651))*(Fuel_Rules!$A$6:$A$30&lt;&gt;"")))&gt;0,"Plug-in hybrid",IF($G1651="Diesel","Diesel","Gasoline"))</f>
        <v>Plug-in hybrid</v>
      </c>
    </row>
    <row r="1652" spans="1:15" ht="15" customHeight="1" x14ac:dyDescent="0.25">
      <c r="A1652" s="1">
        <v>2022</v>
      </c>
      <c r="B1652" s="1" t="s">
        <v>3126</v>
      </c>
      <c r="C1652" s="1" t="s">
        <v>2454</v>
      </c>
      <c r="D1652" s="1" t="s">
        <v>3891</v>
      </c>
      <c r="E1652" s="1" t="s">
        <v>2398</v>
      </c>
      <c r="F1652" s="1" t="s">
        <v>2456</v>
      </c>
      <c r="G1652" s="1" t="s">
        <v>103</v>
      </c>
      <c r="H1652" s="1" t="s">
        <v>298</v>
      </c>
      <c r="I1652" s="1">
        <v>2.9</v>
      </c>
      <c r="J1652" s="1">
        <v>2023</v>
      </c>
      <c r="K1652" s="1">
        <v>823750</v>
      </c>
      <c r="L1652" s="1">
        <v>0</v>
      </c>
      <c r="M1652" s="1">
        <f t="array" ref="M1652">SUMPRODUCT(MAX(ISNUMBER(SEARCH('Class Rules'!$B$6:$B$85,$E1652))*ISNUMBER(SEARCH('Class Rules'!$C$6:$C$85,$F1652))*'Class Rules'!$A$6:$A$85))</f>
        <v>0</v>
      </c>
      <c r="N1652" s="1" t="str">
        <f t="array" ref="N1652">IF($M1652=0,'Class Rules'!$D$3,INDEX('Class Rules'!$D$6:$D$85,MATCH($M1652,'Class Rules'!$A$6:$A$85,0)))</f>
        <v>Passenger LDV</v>
      </c>
      <c r="O1652" s="1" t="str">
        <f t="array" ref="O1652">IF(SUMPRODUCT(MAX(ISNUMBER(SEARCH(Fuel_Rules!$A$6:$A$30,$E1652))*ISNUMBER(SEARCH(Fuel_Rules!$B$6:$B$30,$F1652))*(Fuel_Rules!$A$6:$A$30&lt;&gt;"")))&gt;0,"Plug-in hybrid",IF($G1652="Diesel","Diesel","Gasoline"))</f>
        <v>Plug-in hybrid</v>
      </c>
    </row>
    <row r="1653" spans="1:15" ht="15" customHeight="1" x14ac:dyDescent="0.25">
      <c r="A1653" s="1">
        <v>2022</v>
      </c>
      <c r="B1653" s="1" t="s">
        <v>3126</v>
      </c>
      <c r="C1653" s="1" t="s">
        <v>2457</v>
      </c>
      <c r="D1653" s="1" t="s">
        <v>3892</v>
      </c>
      <c r="E1653" s="1" t="s">
        <v>2398</v>
      </c>
      <c r="F1653" s="1" t="s">
        <v>2459</v>
      </c>
      <c r="G1653" s="1" t="s">
        <v>103</v>
      </c>
      <c r="H1653" s="1" t="s">
        <v>298</v>
      </c>
      <c r="I1653" s="1">
        <v>3</v>
      </c>
      <c r="J1653" s="1">
        <v>2023</v>
      </c>
      <c r="K1653" s="1">
        <v>1234343</v>
      </c>
      <c r="L1653" s="1">
        <v>0</v>
      </c>
      <c r="M1653" s="1">
        <f t="array" ref="M1653">SUMPRODUCT(MAX(ISNUMBER(SEARCH('Class Rules'!$B$6:$B$85,$E1653))*ISNUMBER(SEARCH('Class Rules'!$C$6:$C$85,$F1653))*'Class Rules'!$A$6:$A$85))</f>
        <v>0</v>
      </c>
      <c r="N1653" s="1" t="str">
        <f t="array" ref="N1653">IF($M1653=0,'Class Rules'!$D$3,INDEX('Class Rules'!$D$6:$D$85,MATCH($M1653,'Class Rules'!$A$6:$A$85,0)))</f>
        <v>Passenger LDV</v>
      </c>
      <c r="O1653" s="1" t="str">
        <f t="array" ref="O1653">IF(SUMPRODUCT(MAX(ISNUMBER(SEARCH(Fuel_Rules!$A$6:$A$30,$E1653))*ISNUMBER(SEARCH(Fuel_Rules!$B$6:$B$30,$F1653))*(Fuel_Rules!$A$6:$A$30&lt;&gt;"")))&gt;0,"Plug-in hybrid",IF($G1653="Diesel","Diesel","Gasoline"))</f>
        <v>Gasoline</v>
      </c>
    </row>
    <row r="1654" spans="1:15" ht="15" customHeight="1" x14ac:dyDescent="0.25">
      <c r="A1654" s="1">
        <v>2022</v>
      </c>
      <c r="B1654" s="1" t="s">
        <v>3126</v>
      </c>
      <c r="C1654" s="1" t="s">
        <v>2460</v>
      </c>
      <c r="D1654" s="1" t="s">
        <v>3893</v>
      </c>
      <c r="E1654" s="1" t="s">
        <v>2398</v>
      </c>
      <c r="F1654" s="1" t="s">
        <v>2462</v>
      </c>
      <c r="G1654" s="1" t="s">
        <v>103</v>
      </c>
      <c r="H1654" s="1" t="s">
        <v>298</v>
      </c>
      <c r="I1654" s="1">
        <v>4</v>
      </c>
      <c r="J1654" s="1">
        <v>2023</v>
      </c>
      <c r="K1654" s="1">
        <v>1067699</v>
      </c>
      <c r="L1654" s="1">
        <v>0</v>
      </c>
      <c r="M1654" s="1">
        <f t="array" ref="M1654">SUMPRODUCT(MAX(ISNUMBER(SEARCH('Class Rules'!$B$6:$B$85,$E1654))*ISNUMBER(SEARCH('Class Rules'!$C$6:$C$85,$F1654))*'Class Rules'!$A$6:$A$85))</f>
        <v>0</v>
      </c>
      <c r="N1654" s="1" t="str">
        <f t="array" ref="N1654">IF($M1654=0,'Class Rules'!$D$3,INDEX('Class Rules'!$D$6:$D$85,MATCH($M1654,'Class Rules'!$A$6:$A$85,0)))</f>
        <v>Passenger LDV</v>
      </c>
      <c r="O1654" s="1" t="str">
        <f t="array" ref="O1654">IF(SUMPRODUCT(MAX(ISNUMBER(SEARCH(Fuel_Rules!$A$6:$A$30,$E1654))*ISNUMBER(SEARCH(Fuel_Rules!$B$6:$B$30,$F1654))*(Fuel_Rules!$A$6:$A$30&lt;&gt;"")))&gt;0,"Plug-in hybrid",IF($G1654="Diesel","Diesel","Gasoline"))</f>
        <v>Gasoline</v>
      </c>
    </row>
    <row r="1655" spans="1:15" ht="15" customHeight="1" x14ac:dyDescent="0.25">
      <c r="A1655" s="1">
        <v>2022</v>
      </c>
      <c r="B1655" s="1" t="s">
        <v>3126</v>
      </c>
      <c r="C1655" s="1" t="s">
        <v>2463</v>
      </c>
      <c r="D1655" s="1" t="s">
        <v>3894</v>
      </c>
      <c r="E1655" s="1" t="s">
        <v>2398</v>
      </c>
      <c r="F1655" s="1" t="s">
        <v>2465</v>
      </c>
      <c r="G1655" s="1" t="s">
        <v>103</v>
      </c>
      <c r="H1655" s="1" t="s">
        <v>298</v>
      </c>
      <c r="I1655" s="1">
        <v>3</v>
      </c>
      <c r="J1655" s="1">
        <v>2023</v>
      </c>
      <c r="K1655" s="1">
        <v>1261250</v>
      </c>
      <c r="L1655" s="1">
        <v>0</v>
      </c>
      <c r="M1655" s="1">
        <f t="array" ref="M1655">SUMPRODUCT(MAX(ISNUMBER(SEARCH('Class Rules'!$B$6:$B$85,$E1655))*ISNUMBER(SEARCH('Class Rules'!$C$6:$C$85,$F1655))*'Class Rules'!$A$6:$A$85))</f>
        <v>0</v>
      </c>
      <c r="N1655" s="1" t="str">
        <f t="array" ref="N1655">IF($M1655=0,'Class Rules'!$D$3,INDEX('Class Rules'!$D$6:$D$85,MATCH($M1655,'Class Rules'!$A$6:$A$85,0)))</f>
        <v>Passenger LDV</v>
      </c>
      <c r="O1655" s="1" t="str">
        <f t="array" ref="O1655">IF(SUMPRODUCT(MAX(ISNUMBER(SEARCH(Fuel_Rules!$A$6:$A$30,$E1655))*ISNUMBER(SEARCH(Fuel_Rules!$B$6:$B$30,$F1655))*(Fuel_Rules!$A$6:$A$30&lt;&gt;"")))&gt;0,"Plug-in hybrid",IF($G1655="Diesel","Diesel","Gasoline"))</f>
        <v>Gasoline</v>
      </c>
    </row>
    <row r="1656" spans="1:15" ht="15" customHeight="1" x14ac:dyDescent="0.25">
      <c r="A1656" s="1">
        <v>2022</v>
      </c>
      <c r="B1656" s="1" t="s">
        <v>3126</v>
      </c>
      <c r="C1656" s="1" t="s">
        <v>2466</v>
      </c>
      <c r="D1656" s="1" t="s">
        <v>3895</v>
      </c>
      <c r="E1656" s="1" t="s">
        <v>2398</v>
      </c>
      <c r="F1656" s="1" t="s">
        <v>2468</v>
      </c>
      <c r="G1656" s="1" t="s">
        <v>103</v>
      </c>
      <c r="H1656" s="1" t="s">
        <v>298</v>
      </c>
      <c r="I1656" s="1">
        <v>3</v>
      </c>
      <c r="J1656" s="1">
        <v>2023</v>
      </c>
      <c r="K1656" s="1">
        <v>721525</v>
      </c>
      <c r="L1656" s="1">
        <v>0</v>
      </c>
      <c r="M1656" s="1">
        <f t="array" ref="M1656">SUMPRODUCT(MAX(ISNUMBER(SEARCH('Class Rules'!$B$6:$B$85,$E1656))*ISNUMBER(SEARCH('Class Rules'!$C$6:$C$85,$F1656))*'Class Rules'!$A$6:$A$85))</f>
        <v>0</v>
      </c>
      <c r="N1656" s="1" t="str">
        <f t="array" ref="N1656">IF($M1656=0,'Class Rules'!$D$3,INDEX('Class Rules'!$D$6:$D$85,MATCH($M1656,'Class Rules'!$A$6:$A$85,0)))</f>
        <v>Passenger LDV</v>
      </c>
      <c r="O1656" s="1" t="str">
        <f t="array" ref="O1656">IF(SUMPRODUCT(MAX(ISNUMBER(SEARCH(Fuel_Rules!$A$6:$A$30,$E1656))*ISNUMBER(SEARCH(Fuel_Rules!$B$6:$B$30,$F1656))*(Fuel_Rules!$A$6:$A$30&lt;&gt;"")))&gt;0,"Plug-in hybrid",IF($G1656="Diesel","Diesel","Gasoline"))</f>
        <v>Plug-in hybrid</v>
      </c>
    </row>
    <row r="1657" spans="1:15" ht="15" customHeight="1" x14ac:dyDescent="0.25">
      <c r="A1657" s="1">
        <v>2022</v>
      </c>
      <c r="B1657" s="1" t="s">
        <v>3126</v>
      </c>
      <c r="C1657" s="1" t="s">
        <v>2469</v>
      </c>
      <c r="D1657" s="1" t="s">
        <v>3896</v>
      </c>
      <c r="E1657" s="1" t="s">
        <v>2398</v>
      </c>
      <c r="F1657" s="1" t="s">
        <v>2471</v>
      </c>
      <c r="G1657" s="1" t="s">
        <v>103</v>
      </c>
      <c r="H1657" s="1" t="s">
        <v>298</v>
      </c>
      <c r="I1657" s="1">
        <v>4</v>
      </c>
      <c r="J1657" s="1">
        <v>2023</v>
      </c>
      <c r="K1657" s="1">
        <v>1297275</v>
      </c>
      <c r="L1657" s="1">
        <v>0</v>
      </c>
      <c r="M1657" s="1">
        <f t="array" ref="M1657">SUMPRODUCT(MAX(ISNUMBER(SEARCH('Class Rules'!$B$6:$B$85,$E1657))*ISNUMBER(SEARCH('Class Rules'!$C$6:$C$85,$F1657))*'Class Rules'!$A$6:$A$85))</f>
        <v>0</v>
      </c>
      <c r="N1657" s="1" t="str">
        <f t="array" ref="N1657">IF($M1657=0,'Class Rules'!$D$3,INDEX('Class Rules'!$D$6:$D$85,MATCH($M1657,'Class Rules'!$A$6:$A$85,0)))</f>
        <v>Passenger LDV</v>
      </c>
      <c r="O1657" s="1" t="str">
        <f t="array" ref="O1657">IF(SUMPRODUCT(MAX(ISNUMBER(SEARCH(Fuel_Rules!$A$6:$A$30,$E1657))*ISNUMBER(SEARCH(Fuel_Rules!$B$6:$B$30,$F1657))*(Fuel_Rules!$A$6:$A$30&lt;&gt;"")))&gt;0,"Plug-in hybrid",IF($G1657="Diesel","Diesel","Gasoline"))</f>
        <v>Plug-in hybrid</v>
      </c>
    </row>
    <row r="1658" spans="1:15" ht="15" customHeight="1" x14ac:dyDescent="0.25">
      <c r="A1658" s="1">
        <v>2022</v>
      </c>
      <c r="B1658" s="1" t="s">
        <v>3126</v>
      </c>
      <c r="C1658" s="1" t="s">
        <v>2472</v>
      </c>
      <c r="D1658" s="1" t="s">
        <v>3897</v>
      </c>
      <c r="E1658" s="1" t="s">
        <v>2398</v>
      </c>
      <c r="F1658" s="1" t="s">
        <v>2474</v>
      </c>
      <c r="G1658" s="1" t="s">
        <v>103</v>
      </c>
      <c r="H1658" s="1" t="s">
        <v>298</v>
      </c>
      <c r="I1658" s="1">
        <v>2.9</v>
      </c>
      <c r="J1658" s="1">
        <v>2023</v>
      </c>
      <c r="K1658" s="1">
        <v>777875</v>
      </c>
      <c r="L1658" s="1">
        <v>0</v>
      </c>
      <c r="M1658" s="1">
        <f t="array" ref="M1658">SUMPRODUCT(MAX(ISNUMBER(SEARCH('Class Rules'!$B$6:$B$85,$E1658))*ISNUMBER(SEARCH('Class Rules'!$C$6:$C$85,$F1658))*'Class Rules'!$A$6:$A$85))</f>
        <v>0</v>
      </c>
      <c r="N1658" s="1" t="str">
        <f t="array" ref="N1658">IF($M1658=0,'Class Rules'!$D$3,INDEX('Class Rules'!$D$6:$D$85,MATCH($M1658,'Class Rules'!$A$6:$A$85,0)))</f>
        <v>Passenger LDV</v>
      </c>
      <c r="O1658" s="1" t="str">
        <f t="array" ref="O1658">IF(SUMPRODUCT(MAX(ISNUMBER(SEARCH(Fuel_Rules!$A$6:$A$30,$E1658))*ISNUMBER(SEARCH(Fuel_Rules!$B$6:$B$30,$F1658))*(Fuel_Rules!$A$6:$A$30&lt;&gt;"")))&gt;0,"Plug-in hybrid",IF($G1658="Diesel","Diesel","Gasoline"))</f>
        <v>Gasoline</v>
      </c>
    </row>
    <row r="1659" spans="1:15" ht="15" customHeight="1" x14ac:dyDescent="0.25">
      <c r="A1659" s="1">
        <v>2022</v>
      </c>
      <c r="B1659" s="1" t="s">
        <v>3126</v>
      </c>
      <c r="C1659" s="1" t="s">
        <v>2475</v>
      </c>
      <c r="D1659" s="1" t="s">
        <v>3898</v>
      </c>
      <c r="E1659" s="1" t="s">
        <v>2398</v>
      </c>
      <c r="F1659" s="1" t="s">
        <v>2477</v>
      </c>
      <c r="G1659" s="1" t="s">
        <v>103</v>
      </c>
      <c r="H1659" s="1" t="s">
        <v>298</v>
      </c>
      <c r="I1659" s="1">
        <v>4</v>
      </c>
      <c r="J1659" s="1">
        <v>2023</v>
      </c>
      <c r="K1659" s="1">
        <v>700350</v>
      </c>
      <c r="L1659" s="1">
        <v>0</v>
      </c>
      <c r="M1659" s="1">
        <f t="array" ref="M1659">SUMPRODUCT(MAX(ISNUMBER(SEARCH('Class Rules'!$B$6:$B$85,$E1659))*ISNUMBER(SEARCH('Class Rules'!$C$6:$C$85,$F1659))*'Class Rules'!$A$6:$A$85))</f>
        <v>0</v>
      </c>
      <c r="N1659" s="1" t="str">
        <f t="array" ref="N1659">IF($M1659=0,'Class Rules'!$D$3,INDEX('Class Rules'!$D$6:$D$85,MATCH($M1659,'Class Rules'!$A$6:$A$85,0)))</f>
        <v>Passenger LDV</v>
      </c>
      <c r="O1659" s="1" t="str">
        <f t="array" ref="O1659">IF(SUMPRODUCT(MAX(ISNUMBER(SEARCH(Fuel_Rules!$A$6:$A$30,$E1659))*ISNUMBER(SEARCH(Fuel_Rules!$B$6:$B$30,$F1659))*(Fuel_Rules!$A$6:$A$30&lt;&gt;"")))&gt;0,"Plug-in hybrid",IF($G1659="Diesel","Diesel","Gasoline"))</f>
        <v>Gasoline</v>
      </c>
    </row>
    <row r="1660" spans="1:15" ht="15" customHeight="1" x14ac:dyDescent="0.25">
      <c r="A1660" s="1">
        <v>2022</v>
      </c>
      <c r="B1660" s="1" t="s">
        <v>3126</v>
      </c>
      <c r="C1660" s="1" t="s">
        <v>2478</v>
      </c>
      <c r="D1660" s="1" t="s">
        <v>3899</v>
      </c>
      <c r="E1660" s="1" t="s">
        <v>2398</v>
      </c>
      <c r="F1660" s="1" t="s">
        <v>2480</v>
      </c>
      <c r="G1660" s="1" t="s">
        <v>103</v>
      </c>
      <c r="H1660" s="1" t="s">
        <v>298</v>
      </c>
      <c r="I1660" s="1">
        <v>4</v>
      </c>
      <c r="J1660" s="1">
        <v>2023</v>
      </c>
      <c r="K1660" s="1">
        <v>793125</v>
      </c>
      <c r="L1660" s="1">
        <v>0</v>
      </c>
      <c r="M1660" s="1">
        <f t="array" ref="M1660">SUMPRODUCT(MAX(ISNUMBER(SEARCH('Class Rules'!$B$6:$B$85,$E1660))*ISNUMBER(SEARCH('Class Rules'!$C$6:$C$85,$F1660))*'Class Rules'!$A$6:$A$85))</f>
        <v>0</v>
      </c>
      <c r="N1660" s="1" t="str">
        <f t="array" ref="N1660">IF($M1660=0,'Class Rules'!$D$3,INDEX('Class Rules'!$D$6:$D$85,MATCH($M1660,'Class Rules'!$A$6:$A$85,0)))</f>
        <v>Passenger LDV</v>
      </c>
      <c r="O1660" s="1" t="str">
        <f t="array" ref="O1660">IF(SUMPRODUCT(MAX(ISNUMBER(SEARCH(Fuel_Rules!$A$6:$A$30,$E1660))*ISNUMBER(SEARCH(Fuel_Rules!$B$6:$B$30,$F1660))*(Fuel_Rules!$A$6:$A$30&lt;&gt;"")))&gt;0,"Plug-in hybrid",IF($G1660="Diesel","Diesel","Gasoline"))</f>
        <v>Gasoline</v>
      </c>
    </row>
    <row r="1661" spans="1:15" ht="15" customHeight="1" x14ac:dyDescent="0.25">
      <c r="A1661" s="1">
        <v>2022</v>
      </c>
      <c r="B1661" s="1" t="s">
        <v>3126</v>
      </c>
      <c r="C1661" s="1" t="s">
        <v>2481</v>
      </c>
      <c r="D1661" s="1" t="s">
        <v>3900</v>
      </c>
      <c r="E1661" s="1" t="s">
        <v>2398</v>
      </c>
      <c r="F1661" s="1" t="s">
        <v>2483</v>
      </c>
      <c r="G1661" s="1" t="s">
        <v>103</v>
      </c>
      <c r="H1661" s="1" t="s">
        <v>298</v>
      </c>
      <c r="I1661" s="1">
        <v>3</v>
      </c>
      <c r="J1661" s="1">
        <v>2023</v>
      </c>
      <c r="K1661" s="1">
        <v>711850</v>
      </c>
      <c r="L1661" s="1">
        <v>0</v>
      </c>
      <c r="M1661" s="1">
        <f t="array" ref="M1661">SUMPRODUCT(MAX(ISNUMBER(SEARCH('Class Rules'!$B$6:$B$85,$E1661))*ISNUMBER(SEARCH('Class Rules'!$C$6:$C$85,$F1661))*'Class Rules'!$A$6:$A$85))</f>
        <v>0</v>
      </c>
      <c r="N1661" s="1" t="str">
        <f t="array" ref="N1661">IF($M1661=0,'Class Rules'!$D$3,INDEX('Class Rules'!$D$6:$D$85,MATCH($M1661,'Class Rules'!$A$6:$A$85,0)))</f>
        <v>Passenger LDV</v>
      </c>
      <c r="O1661" s="1" t="str">
        <f t="array" ref="O1661">IF(SUMPRODUCT(MAX(ISNUMBER(SEARCH(Fuel_Rules!$A$6:$A$30,$E1661))*ISNUMBER(SEARCH(Fuel_Rules!$B$6:$B$30,$F1661))*(Fuel_Rules!$A$6:$A$30&lt;&gt;"")))&gt;0,"Plug-in hybrid",IF($G1661="Diesel","Diesel","Gasoline"))</f>
        <v>Plug-in hybrid</v>
      </c>
    </row>
    <row r="1662" spans="1:15" ht="15" customHeight="1" x14ac:dyDescent="0.25">
      <c r="A1662" s="1">
        <v>2022</v>
      </c>
      <c r="B1662" s="1" t="s">
        <v>3126</v>
      </c>
      <c r="C1662" s="1" t="s">
        <v>2484</v>
      </c>
      <c r="D1662" s="1" t="s">
        <v>3901</v>
      </c>
      <c r="E1662" s="1" t="s">
        <v>2398</v>
      </c>
      <c r="F1662" s="1" t="s">
        <v>2486</v>
      </c>
      <c r="G1662" s="1" t="s">
        <v>103</v>
      </c>
      <c r="H1662" s="1" t="s">
        <v>298</v>
      </c>
      <c r="I1662" s="1">
        <v>2.9</v>
      </c>
      <c r="J1662" s="1">
        <v>2023</v>
      </c>
      <c r="K1662" s="1">
        <v>861350</v>
      </c>
      <c r="L1662" s="1">
        <v>0</v>
      </c>
      <c r="M1662" s="1">
        <f t="array" ref="M1662">SUMPRODUCT(MAX(ISNUMBER(SEARCH('Class Rules'!$B$6:$B$85,$E1662))*ISNUMBER(SEARCH('Class Rules'!$C$6:$C$85,$F1662))*'Class Rules'!$A$6:$A$85))</f>
        <v>0</v>
      </c>
      <c r="N1662" s="1" t="str">
        <f t="array" ref="N1662">IF($M1662=0,'Class Rules'!$D$3,INDEX('Class Rules'!$D$6:$D$85,MATCH($M1662,'Class Rules'!$A$6:$A$85,0)))</f>
        <v>Passenger LDV</v>
      </c>
      <c r="O1662" s="1" t="str">
        <f t="array" ref="O1662">IF(SUMPRODUCT(MAX(ISNUMBER(SEARCH(Fuel_Rules!$A$6:$A$30,$E1662))*ISNUMBER(SEARCH(Fuel_Rules!$B$6:$B$30,$F1662))*(Fuel_Rules!$A$6:$A$30&lt;&gt;"")))&gt;0,"Plug-in hybrid",IF($G1662="Diesel","Diesel","Gasoline"))</f>
        <v>Plug-in hybrid</v>
      </c>
    </row>
    <row r="1663" spans="1:15" ht="15" customHeight="1" x14ac:dyDescent="0.25">
      <c r="A1663" s="1">
        <v>2022</v>
      </c>
      <c r="B1663" s="1" t="s">
        <v>3126</v>
      </c>
      <c r="C1663" s="1" t="s">
        <v>2487</v>
      </c>
      <c r="D1663" s="1" t="s">
        <v>3902</v>
      </c>
      <c r="E1663" s="1" t="s">
        <v>2398</v>
      </c>
      <c r="F1663" s="1" t="s">
        <v>2489</v>
      </c>
      <c r="G1663" s="1" t="s">
        <v>103</v>
      </c>
      <c r="H1663" s="1" t="s">
        <v>298</v>
      </c>
      <c r="I1663" s="1">
        <v>4</v>
      </c>
      <c r="J1663" s="1">
        <v>2023</v>
      </c>
      <c r="K1663" s="1">
        <v>1091719</v>
      </c>
      <c r="L1663" s="1">
        <v>0</v>
      </c>
      <c r="M1663" s="1">
        <f t="array" ref="M1663">SUMPRODUCT(MAX(ISNUMBER(SEARCH('Class Rules'!$B$6:$B$85,$E1663))*ISNUMBER(SEARCH('Class Rules'!$C$6:$C$85,$F1663))*'Class Rules'!$A$6:$A$85))</f>
        <v>0</v>
      </c>
      <c r="N1663" s="1" t="str">
        <f t="array" ref="N1663">IF($M1663=0,'Class Rules'!$D$3,INDEX('Class Rules'!$D$6:$D$85,MATCH($M1663,'Class Rules'!$A$6:$A$85,0)))</f>
        <v>Passenger LDV</v>
      </c>
      <c r="O1663" s="1" t="str">
        <f t="array" ref="O1663">IF(SUMPRODUCT(MAX(ISNUMBER(SEARCH(Fuel_Rules!$A$6:$A$30,$E1663))*ISNUMBER(SEARCH(Fuel_Rules!$B$6:$B$30,$F1663))*(Fuel_Rules!$A$6:$A$30&lt;&gt;"")))&gt;0,"Plug-in hybrid",IF($G1663="Diesel","Diesel","Gasoline"))</f>
        <v>Gasoline</v>
      </c>
    </row>
    <row r="1664" spans="1:15" ht="15" customHeight="1" x14ac:dyDescent="0.25">
      <c r="A1664" s="1">
        <v>2022</v>
      </c>
      <c r="B1664" s="1" t="s">
        <v>3126</v>
      </c>
      <c r="C1664" s="1" t="s">
        <v>2490</v>
      </c>
      <c r="D1664" s="1" t="s">
        <v>3903</v>
      </c>
      <c r="E1664" s="1" t="s">
        <v>2398</v>
      </c>
      <c r="F1664" s="1" t="s">
        <v>2492</v>
      </c>
      <c r="G1664" s="1" t="s">
        <v>103</v>
      </c>
      <c r="H1664" s="1" t="s">
        <v>298</v>
      </c>
      <c r="I1664" s="1">
        <v>4</v>
      </c>
      <c r="J1664" s="1">
        <v>2023</v>
      </c>
      <c r="K1664" s="1">
        <v>671460</v>
      </c>
      <c r="L1664" s="1">
        <v>0</v>
      </c>
      <c r="M1664" s="1">
        <f t="array" ref="M1664">SUMPRODUCT(MAX(ISNUMBER(SEARCH('Class Rules'!$B$6:$B$85,$E1664))*ISNUMBER(SEARCH('Class Rules'!$C$6:$C$85,$F1664))*'Class Rules'!$A$6:$A$85))</f>
        <v>0</v>
      </c>
      <c r="N1664" s="1" t="str">
        <f t="array" ref="N1664">IF($M1664=0,'Class Rules'!$D$3,INDEX('Class Rules'!$D$6:$D$85,MATCH($M1664,'Class Rules'!$A$6:$A$85,0)))</f>
        <v>Passenger LDV</v>
      </c>
      <c r="O1664" s="1" t="str">
        <f t="array" ref="O1664">IF(SUMPRODUCT(MAX(ISNUMBER(SEARCH(Fuel_Rules!$A$6:$A$30,$E1664))*ISNUMBER(SEARCH(Fuel_Rules!$B$6:$B$30,$F1664))*(Fuel_Rules!$A$6:$A$30&lt;&gt;"")))&gt;0,"Plug-in hybrid",IF($G1664="Diesel","Diesel","Gasoline"))</f>
        <v>Gasoline</v>
      </c>
    </row>
    <row r="1665" spans="1:15" ht="15" customHeight="1" x14ac:dyDescent="0.25">
      <c r="A1665" s="1">
        <v>2022</v>
      </c>
      <c r="B1665" s="1" t="s">
        <v>3126</v>
      </c>
      <c r="C1665" s="1" t="s">
        <v>2493</v>
      </c>
      <c r="D1665" s="1" t="s">
        <v>3904</v>
      </c>
      <c r="E1665" s="1" t="s">
        <v>2398</v>
      </c>
      <c r="F1665" s="1" t="s">
        <v>2495</v>
      </c>
      <c r="G1665" s="1" t="s">
        <v>103</v>
      </c>
      <c r="H1665" s="1" t="s">
        <v>298</v>
      </c>
      <c r="I1665" s="1">
        <v>4</v>
      </c>
      <c r="J1665" s="1">
        <v>2023</v>
      </c>
      <c r="K1665" s="1">
        <v>1194850</v>
      </c>
      <c r="L1665" s="1">
        <v>0</v>
      </c>
      <c r="M1665" s="1">
        <f t="array" ref="M1665">SUMPRODUCT(MAX(ISNUMBER(SEARCH('Class Rules'!$B$6:$B$85,$E1665))*ISNUMBER(SEARCH('Class Rules'!$C$6:$C$85,$F1665))*'Class Rules'!$A$6:$A$85))</f>
        <v>0</v>
      </c>
      <c r="N1665" s="1" t="str">
        <f t="array" ref="N1665">IF($M1665=0,'Class Rules'!$D$3,INDEX('Class Rules'!$D$6:$D$85,MATCH($M1665,'Class Rules'!$A$6:$A$85,0)))</f>
        <v>Passenger LDV</v>
      </c>
      <c r="O1665" s="1" t="str">
        <f t="array" ref="O1665">IF(SUMPRODUCT(MAX(ISNUMBER(SEARCH(Fuel_Rules!$A$6:$A$30,$E1665))*ISNUMBER(SEARCH(Fuel_Rules!$B$6:$B$30,$F1665))*(Fuel_Rules!$A$6:$A$30&lt;&gt;"")))&gt;0,"Plug-in hybrid",IF($G1665="Diesel","Diesel","Gasoline"))</f>
        <v>Plug-in hybrid</v>
      </c>
    </row>
    <row r="1666" spans="1:15" ht="15" customHeight="1" x14ac:dyDescent="0.25">
      <c r="A1666" s="1">
        <v>2022</v>
      </c>
      <c r="B1666" s="1" t="s">
        <v>3126</v>
      </c>
      <c r="C1666" s="1" t="s">
        <v>2496</v>
      </c>
      <c r="D1666" s="1" t="s">
        <v>3905</v>
      </c>
      <c r="E1666" s="1" t="s">
        <v>2398</v>
      </c>
      <c r="F1666" s="1" t="s">
        <v>2498</v>
      </c>
      <c r="G1666" s="1" t="s">
        <v>103</v>
      </c>
      <c r="H1666" s="1" t="s">
        <v>298</v>
      </c>
      <c r="I1666" s="1">
        <v>2</v>
      </c>
      <c r="J1666" s="1">
        <v>2023</v>
      </c>
      <c r="K1666" s="1">
        <v>598800</v>
      </c>
      <c r="L1666" s="1">
        <v>0</v>
      </c>
      <c r="M1666" s="1">
        <f t="array" ref="M1666">SUMPRODUCT(MAX(ISNUMBER(SEARCH('Class Rules'!$B$6:$B$85,$E1666))*ISNUMBER(SEARCH('Class Rules'!$C$6:$C$85,$F1666))*'Class Rules'!$A$6:$A$85))</f>
        <v>0</v>
      </c>
      <c r="N1666" s="1" t="str">
        <f t="array" ref="N1666">IF($M1666=0,'Class Rules'!$D$3,INDEX('Class Rules'!$D$6:$D$85,MATCH($M1666,'Class Rules'!$A$6:$A$85,0)))</f>
        <v>Passenger LDV</v>
      </c>
      <c r="O1666" s="1" t="str">
        <f t="array" ref="O1666">IF(SUMPRODUCT(MAX(ISNUMBER(SEARCH(Fuel_Rules!$A$6:$A$30,$E1666))*ISNUMBER(SEARCH(Fuel_Rules!$B$6:$B$30,$F1666))*(Fuel_Rules!$A$6:$A$30&lt;&gt;"")))&gt;0,"Plug-in hybrid",IF($G1666="Diesel","Diesel","Gasoline"))</f>
        <v>Gasoline</v>
      </c>
    </row>
    <row r="1667" spans="1:15" ht="15" customHeight="1" x14ac:dyDescent="0.25">
      <c r="A1667" s="1">
        <v>2022</v>
      </c>
      <c r="B1667" s="1" t="s">
        <v>3126</v>
      </c>
      <c r="C1667" s="1" t="s">
        <v>2499</v>
      </c>
      <c r="D1667" s="1" t="s">
        <v>3906</v>
      </c>
      <c r="E1667" s="1" t="s">
        <v>2398</v>
      </c>
      <c r="F1667" s="1" t="s">
        <v>2501</v>
      </c>
      <c r="G1667" s="1" t="s">
        <v>103</v>
      </c>
      <c r="H1667" s="1" t="s">
        <v>298</v>
      </c>
      <c r="I1667" s="1">
        <v>4</v>
      </c>
      <c r="J1667" s="1">
        <v>2023</v>
      </c>
      <c r="K1667" s="1">
        <v>849850</v>
      </c>
      <c r="L1667" s="1">
        <v>0</v>
      </c>
      <c r="M1667" s="1">
        <f t="array" ref="M1667">SUMPRODUCT(MAX(ISNUMBER(SEARCH('Class Rules'!$B$6:$B$85,$E1667))*ISNUMBER(SEARCH('Class Rules'!$C$6:$C$85,$F1667))*'Class Rules'!$A$6:$A$85))</f>
        <v>0</v>
      </c>
      <c r="N1667" s="1" t="str">
        <f t="array" ref="N1667">IF($M1667=0,'Class Rules'!$D$3,INDEX('Class Rules'!$D$6:$D$85,MATCH($M1667,'Class Rules'!$A$6:$A$85,0)))</f>
        <v>Passenger LDV</v>
      </c>
      <c r="O1667" s="1" t="str">
        <f t="array" ref="O1667">IF(SUMPRODUCT(MAX(ISNUMBER(SEARCH(Fuel_Rules!$A$6:$A$30,$E1667))*ISNUMBER(SEARCH(Fuel_Rules!$B$6:$B$30,$F1667))*(Fuel_Rules!$A$6:$A$30&lt;&gt;"")))&gt;0,"Plug-in hybrid",IF($G1667="Diesel","Diesel","Gasoline"))</f>
        <v>Gasoline</v>
      </c>
    </row>
    <row r="1668" spans="1:15" ht="15" customHeight="1" x14ac:dyDescent="0.25">
      <c r="A1668" s="1">
        <v>2022</v>
      </c>
      <c r="B1668" s="1" t="s">
        <v>3126</v>
      </c>
      <c r="C1668" s="1" t="s">
        <v>2502</v>
      </c>
      <c r="D1668" s="1" t="s">
        <v>3907</v>
      </c>
      <c r="E1668" s="1" t="s">
        <v>2398</v>
      </c>
      <c r="F1668" s="1" t="s">
        <v>2504</v>
      </c>
      <c r="G1668" s="1" t="s">
        <v>103</v>
      </c>
      <c r="H1668" s="1" t="s">
        <v>298</v>
      </c>
      <c r="I1668" s="1">
        <v>4</v>
      </c>
      <c r="J1668" s="1">
        <v>2023</v>
      </c>
      <c r="K1668" s="1">
        <v>734850</v>
      </c>
      <c r="L1668" s="1">
        <v>0</v>
      </c>
      <c r="M1668" s="1">
        <f t="array" ref="M1668">SUMPRODUCT(MAX(ISNUMBER(SEARCH('Class Rules'!$B$6:$B$85,$E1668))*ISNUMBER(SEARCH('Class Rules'!$C$6:$C$85,$F1668))*'Class Rules'!$A$6:$A$85))</f>
        <v>0</v>
      </c>
      <c r="N1668" s="1" t="str">
        <f t="array" ref="N1668">IF($M1668=0,'Class Rules'!$D$3,INDEX('Class Rules'!$D$6:$D$85,MATCH($M1668,'Class Rules'!$A$6:$A$85,0)))</f>
        <v>Passenger LDV</v>
      </c>
      <c r="O1668" s="1" t="str">
        <f t="array" ref="O1668">IF(SUMPRODUCT(MAX(ISNUMBER(SEARCH(Fuel_Rules!$A$6:$A$30,$E1668))*ISNUMBER(SEARCH(Fuel_Rules!$B$6:$B$30,$F1668))*(Fuel_Rules!$A$6:$A$30&lt;&gt;"")))&gt;0,"Plug-in hybrid",IF($G1668="Diesel","Diesel","Gasoline"))</f>
        <v>Gasoline</v>
      </c>
    </row>
    <row r="1669" spans="1:15" ht="15" customHeight="1" x14ac:dyDescent="0.25">
      <c r="A1669" s="1">
        <v>2022</v>
      </c>
      <c r="B1669" s="1" t="s">
        <v>3126</v>
      </c>
      <c r="C1669" s="1" t="s">
        <v>2505</v>
      </c>
      <c r="D1669" s="1" t="s">
        <v>3908</v>
      </c>
      <c r="E1669" s="1" t="s">
        <v>2398</v>
      </c>
      <c r="F1669" s="1" t="s">
        <v>2507</v>
      </c>
      <c r="G1669" s="1" t="s">
        <v>103</v>
      </c>
      <c r="H1669" s="1" t="s">
        <v>298</v>
      </c>
      <c r="I1669" s="1">
        <v>2</v>
      </c>
      <c r="J1669" s="1">
        <v>2023</v>
      </c>
      <c r="K1669" s="1">
        <v>575284</v>
      </c>
      <c r="L1669" s="1">
        <v>0</v>
      </c>
      <c r="M1669" s="1">
        <f t="array" ref="M1669">SUMPRODUCT(MAX(ISNUMBER(SEARCH('Class Rules'!$B$6:$B$85,$E1669))*ISNUMBER(SEARCH('Class Rules'!$C$6:$C$85,$F1669))*'Class Rules'!$A$6:$A$85))</f>
        <v>0</v>
      </c>
      <c r="N1669" s="1" t="str">
        <f t="array" ref="N1669">IF($M1669=0,'Class Rules'!$D$3,INDEX('Class Rules'!$D$6:$D$85,MATCH($M1669,'Class Rules'!$A$6:$A$85,0)))</f>
        <v>Passenger LDV</v>
      </c>
      <c r="O1669" s="1" t="str">
        <f t="array" ref="O1669">IF(SUMPRODUCT(MAX(ISNUMBER(SEARCH(Fuel_Rules!$A$6:$A$30,$E1669))*ISNUMBER(SEARCH(Fuel_Rules!$B$6:$B$30,$F1669))*(Fuel_Rules!$A$6:$A$30&lt;&gt;"")))&gt;0,"Plug-in hybrid",IF($G1669="Diesel","Diesel","Gasoline"))</f>
        <v>Gasoline</v>
      </c>
    </row>
    <row r="1670" spans="1:15" ht="15" customHeight="1" x14ac:dyDescent="0.25">
      <c r="A1670" s="1">
        <v>2022</v>
      </c>
      <c r="B1670" s="1" t="s">
        <v>3126</v>
      </c>
      <c r="C1670" s="1" t="s">
        <v>2508</v>
      </c>
      <c r="D1670" s="1" t="s">
        <v>3909</v>
      </c>
      <c r="E1670" s="1" t="s">
        <v>2398</v>
      </c>
      <c r="F1670" s="1" t="s">
        <v>2510</v>
      </c>
      <c r="G1670" s="1" t="s">
        <v>103</v>
      </c>
      <c r="H1670" s="1" t="s">
        <v>298</v>
      </c>
      <c r="I1670" s="1">
        <v>4</v>
      </c>
      <c r="J1670" s="1">
        <v>2023</v>
      </c>
      <c r="K1670" s="1">
        <v>1236266</v>
      </c>
      <c r="L1670" s="1">
        <v>0</v>
      </c>
      <c r="M1670" s="1">
        <f t="array" ref="M1670">SUMPRODUCT(MAX(ISNUMBER(SEARCH('Class Rules'!$B$6:$B$85,$E1670))*ISNUMBER(SEARCH('Class Rules'!$C$6:$C$85,$F1670))*'Class Rules'!$A$6:$A$85))</f>
        <v>0</v>
      </c>
      <c r="N1670" s="1" t="str">
        <f t="array" ref="N1670">IF($M1670=0,'Class Rules'!$D$3,INDEX('Class Rules'!$D$6:$D$85,MATCH($M1670,'Class Rules'!$A$6:$A$85,0)))</f>
        <v>Passenger LDV</v>
      </c>
      <c r="O1670" s="1" t="str">
        <f t="array" ref="O1670">IF(SUMPRODUCT(MAX(ISNUMBER(SEARCH(Fuel_Rules!$A$6:$A$30,$E1670))*ISNUMBER(SEARCH(Fuel_Rules!$B$6:$B$30,$F1670))*(Fuel_Rules!$A$6:$A$30&lt;&gt;"")))&gt;0,"Plug-in hybrid",IF($G1670="Diesel","Diesel","Gasoline"))</f>
        <v>Gasoline</v>
      </c>
    </row>
    <row r="1671" spans="1:15" ht="15" customHeight="1" x14ac:dyDescent="0.25">
      <c r="A1671" s="1">
        <v>2022</v>
      </c>
      <c r="B1671" s="1" t="s">
        <v>3126</v>
      </c>
      <c r="C1671" s="1" t="s">
        <v>2511</v>
      </c>
      <c r="D1671" s="1" t="s">
        <v>3910</v>
      </c>
      <c r="E1671" s="1" t="s">
        <v>2513</v>
      </c>
      <c r="F1671" s="1" t="s">
        <v>2514</v>
      </c>
      <c r="G1671" s="1" t="s">
        <v>105</v>
      </c>
      <c r="H1671" s="1" t="s">
        <v>298</v>
      </c>
      <c r="I1671" s="1">
        <v>6.7</v>
      </c>
      <c r="J1671" s="1">
        <v>2023</v>
      </c>
      <c r="K1671" s="1">
        <v>452370</v>
      </c>
      <c r="L1671" s="1">
        <v>0</v>
      </c>
      <c r="M1671" s="1">
        <f t="array" ref="M1671">SUMPRODUCT(MAX(ISNUMBER(SEARCH('Class Rules'!$B$6:$B$85,$E1671))*ISNUMBER(SEARCH('Class Rules'!$C$6:$C$85,$F1671))*'Class Rules'!$A$6:$A$85))</f>
        <v>56</v>
      </c>
      <c r="N1671" s="1" t="str">
        <f t="array" ref="N1671">IF($M1671=0,'Class Rules'!$D$3,INDEX('Class Rules'!$D$6:$D$85,MATCH($M1671,'Class Rules'!$A$6:$A$85,0)))</f>
        <v>Freight HDV</v>
      </c>
      <c r="O1671" s="1" t="str">
        <f t="array" ref="O1671">IF(SUMPRODUCT(MAX(ISNUMBER(SEARCH(Fuel_Rules!$A$6:$A$30,$E1671))*ISNUMBER(SEARCH(Fuel_Rules!$B$6:$B$30,$F1671))*(Fuel_Rules!$A$6:$A$30&lt;&gt;"")))&gt;0,"Plug-in hybrid",IF($G1671="Diesel","Diesel","Gasoline"))</f>
        <v>Diesel</v>
      </c>
    </row>
    <row r="1672" spans="1:15" ht="15" customHeight="1" x14ac:dyDescent="0.25">
      <c r="A1672" s="1">
        <v>2022</v>
      </c>
      <c r="B1672" s="1" t="s">
        <v>3126</v>
      </c>
      <c r="C1672" s="1" t="s">
        <v>2515</v>
      </c>
      <c r="D1672" s="1" t="s">
        <v>3911</v>
      </c>
      <c r="E1672" s="1" t="s">
        <v>2513</v>
      </c>
      <c r="F1672" s="1" t="s">
        <v>2517</v>
      </c>
      <c r="G1672" s="1" t="s">
        <v>105</v>
      </c>
      <c r="H1672" s="1" t="s">
        <v>298</v>
      </c>
      <c r="I1672" s="1">
        <v>6.7</v>
      </c>
      <c r="J1672" s="1">
        <v>2023</v>
      </c>
      <c r="K1672" s="1">
        <v>480521</v>
      </c>
      <c r="L1672" s="1">
        <v>0</v>
      </c>
      <c r="M1672" s="1">
        <f t="array" ref="M1672">SUMPRODUCT(MAX(ISNUMBER(SEARCH('Class Rules'!$B$6:$B$85,$E1672))*ISNUMBER(SEARCH('Class Rules'!$C$6:$C$85,$F1672))*'Class Rules'!$A$6:$A$85))</f>
        <v>56</v>
      </c>
      <c r="N1672" s="1" t="str">
        <f t="array" ref="N1672">IF($M1672=0,'Class Rules'!$D$3,INDEX('Class Rules'!$D$6:$D$85,MATCH($M1672,'Class Rules'!$A$6:$A$85,0)))</f>
        <v>Freight HDV</v>
      </c>
      <c r="O1672" s="1" t="str">
        <f t="array" ref="O1672">IF(SUMPRODUCT(MAX(ISNUMBER(SEARCH(Fuel_Rules!$A$6:$A$30,$E1672))*ISNUMBER(SEARCH(Fuel_Rules!$B$6:$B$30,$F1672))*(Fuel_Rules!$A$6:$A$30&lt;&gt;"")))&gt;0,"Plug-in hybrid",IF($G1672="Diesel","Diesel","Gasoline"))</f>
        <v>Diesel</v>
      </c>
    </row>
    <row r="1673" spans="1:15" ht="15" customHeight="1" x14ac:dyDescent="0.25">
      <c r="A1673" s="1">
        <v>2022</v>
      </c>
      <c r="B1673" s="1" t="s">
        <v>3126</v>
      </c>
      <c r="C1673" s="1" t="s">
        <v>2518</v>
      </c>
      <c r="D1673" s="1" t="s">
        <v>3912</v>
      </c>
      <c r="E1673" s="1" t="s">
        <v>2513</v>
      </c>
      <c r="F1673" s="1" t="s">
        <v>2520</v>
      </c>
      <c r="G1673" s="1" t="s">
        <v>103</v>
      </c>
      <c r="H1673" s="1" t="s">
        <v>437</v>
      </c>
      <c r="I1673" s="1">
        <v>5.7</v>
      </c>
      <c r="J1673" s="1">
        <v>2023</v>
      </c>
      <c r="K1673" s="1">
        <v>452708</v>
      </c>
      <c r="L1673" s="1">
        <v>0</v>
      </c>
      <c r="M1673" s="1">
        <f t="array" ref="M1673">SUMPRODUCT(MAX(ISNUMBER(SEARCH('Class Rules'!$B$6:$B$85,$E1673))*ISNUMBER(SEARCH('Class Rules'!$C$6:$C$85,$F1673))*'Class Rules'!$A$6:$A$85))</f>
        <v>44</v>
      </c>
      <c r="N1673" s="1" t="str">
        <f t="array" ref="N1673">IF($M1673=0,'Class Rules'!$D$3,INDEX('Class Rules'!$D$6:$D$85,MATCH($M1673,'Class Rules'!$A$6:$A$85,0)))</f>
        <v>Freight LDV</v>
      </c>
      <c r="O1673" s="1" t="str">
        <f t="array" ref="O1673">IF(SUMPRODUCT(MAX(ISNUMBER(SEARCH(Fuel_Rules!$A$6:$A$30,$E1673))*ISNUMBER(SEARCH(Fuel_Rules!$B$6:$B$30,$F1673))*(Fuel_Rules!$A$6:$A$30&lt;&gt;"")))&gt;0,"Plug-in hybrid",IF($G1673="Diesel","Diesel","Gasoline"))</f>
        <v>Gasoline</v>
      </c>
    </row>
    <row r="1674" spans="1:15" ht="15" customHeight="1" x14ac:dyDescent="0.25">
      <c r="A1674" s="1">
        <v>2022</v>
      </c>
      <c r="B1674" s="1" t="s">
        <v>3126</v>
      </c>
      <c r="C1674" s="1" t="s">
        <v>2521</v>
      </c>
      <c r="D1674" s="1" t="s">
        <v>3913</v>
      </c>
      <c r="E1674" s="1" t="s">
        <v>2513</v>
      </c>
      <c r="F1674" s="1" t="s">
        <v>2523</v>
      </c>
      <c r="G1674" s="1" t="s">
        <v>105</v>
      </c>
      <c r="H1674" s="1" t="s">
        <v>298</v>
      </c>
      <c r="I1674" s="1">
        <v>6.7</v>
      </c>
      <c r="J1674" s="1">
        <v>2023</v>
      </c>
      <c r="K1674" s="1">
        <v>464979</v>
      </c>
      <c r="L1674" s="1">
        <v>0</v>
      </c>
      <c r="M1674" s="1">
        <f t="array" ref="M1674">SUMPRODUCT(MAX(ISNUMBER(SEARCH('Class Rules'!$B$6:$B$85,$E1674))*ISNUMBER(SEARCH('Class Rules'!$C$6:$C$85,$F1674))*'Class Rules'!$A$6:$A$85))</f>
        <v>56</v>
      </c>
      <c r="N1674" s="1" t="str">
        <f t="array" ref="N1674">IF($M1674=0,'Class Rules'!$D$3,INDEX('Class Rules'!$D$6:$D$85,MATCH($M1674,'Class Rules'!$A$6:$A$85,0)))</f>
        <v>Freight HDV</v>
      </c>
      <c r="O1674" s="1" t="str">
        <f t="array" ref="O1674">IF(SUMPRODUCT(MAX(ISNUMBER(SEARCH(Fuel_Rules!$A$6:$A$30,$E1674))*ISNUMBER(SEARCH(Fuel_Rules!$B$6:$B$30,$F1674))*(Fuel_Rules!$A$6:$A$30&lt;&gt;"")))&gt;0,"Plug-in hybrid",IF($G1674="Diesel","Diesel","Gasoline"))</f>
        <v>Diesel</v>
      </c>
    </row>
    <row r="1675" spans="1:15" ht="15" customHeight="1" x14ac:dyDescent="0.25">
      <c r="A1675" s="1">
        <v>2022</v>
      </c>
      <c r="B1675" s="1" t="s">
        <v>3126</v>
      </c>
      <c r="C1675" s="1" t="s">
        <v>3914</v>
      </c>
      <c r="D1675" s="1" t="s">
        <v>3915</v>
      </c>
      <c r="E1675" s="1" t="s">
        <v>2513</v>
      </c>
      <c r="F1675" s="1" t="s">
        <v>3916</v>
      </c>
      <c r="G1675" s="1" t="s">
        <v>105</v>
      </c>
      <c r="H1675" s="1" t="s">
        <v>298</v>
      </c>
      <c r="I1675" s="1">
        <v>6.7</v>
      </c>
      <c r="J1675" s="1">
        <v>2023</v>
      </c>
      <c r="K1675" s="1">
        <v>482561</v>
      </c>
      <c r="L1675" s="1">
        <v>0</v>
      </c>
      <c r="M1675" s="1">
        <f t="array" ref="M1675">SUMPRODUCT(MAX(ISNUMBER(SEARCH('Class Rules'!$B$6:$B$85,$E1675))*ISNUMBER(SEARCH('Class Rules'!$C$6:$C$85,$F1675))*'Class Rules'!$A$6:$A$85))</f>
        <v>56</v>
      </c>
      <c r="N1675" s="1" t="str">
        <f t="array" ref="N1675">IF($M1675=0,'Class Rules'!$D$3,INDEX('Class Rules'!$D$6:$D$85,MATCH($M1675,'Class Rules'!$A$6:$A$85,0)))</f>
        <v>Freight HDV</v>
      </c>
      <c r="O1675" s="1" t="str">
        <f t="array" ref="O1675">IF(SUMPRODUCT(MAX(ISNUMBER(SEARCH(Fuel_Rules!$A$6:$A$30,$E1675))*ISNUMBER(SEARCH(Fuel_Rules!$B$6:$B$30,$F1675))*(Fuel_Rules!$A$6:$A$30&lt;&gt;"")))&gt;0,"Plug-in hybrid",IF($G1675="Diesel","Diesel","Gasoline"))</f>
        <v>Diesel</v>
      </c>
    </row>
    <row r="1676" spans="1:15" ht="15" customHeight="1" x14ac:dyDescent="0.25">
      <c r="A1676" s="1">
        <v>2022</v>
      </c>
      <c r="B1676" s="1" t="s">
        <v>3126</v>
      </c>
      <c r="C1676" s="1" t="s">
        <v>2524</v>
      </c>
      <c r="D1676" s="1" t="s">
        <v>3917</v>
      </c>
      <c r="E1676" s="1" t="s">
        <v>2526</v>
      </c>
      <c r="F1676" s="1" t="s">
        <v>2527</v>
      </c>
      <c r="G1676" s="1" t="s">
        <v>105</v>
      </c>
      <c r="H1676" s="1" t="s">
        <v>298</v>
      </c>
      <c r="I1676" s="1">
        <v>2.2999999999999998</v>
      </c>
      <c r="J1676" s="1">
        <v>2023</v>
      </c>
      <c r="K1676" s="1">
        <v>186232</v>
      </c>
      <c r="L1676" s="1">
        <v>0</v>
      </c>
      <c r="M1676" s="1">
        <f t="array" ref="M1676">SUMPRODUCT(MAX(ISNUMBER(SEARCH('Class Rules'!$B$6:$B$85,$E1676))*ISNUMBER(SEARCH('Class Rules'!$C$6:$C$85,$F1676))*'Class Rules'!$A$6:$A$85))</f>
        <v>21</v>
      </c>
      <c r="N1676" s="1" t="str">
        <f t="array" ref="N1676">IF($M1676=0,'Class Rules'!$D$3,INDEX('Class Rules'!$D$6:$D$85,MATCH($M1676,'Class Rules'!$A$6:$A$85,0)))</f>
        <v>Freight LDV</v>
      </c>
      <c r="O1676" s="1" t="str">
        <f t="array" ref="O1676">IF(SUMPRODUCT(MAX(ISNUMBER(SEARCH(Fuel_Rules!$A$6:$A$30,$E1676))*ISNUMBER(SEARCH(Fuel_Rules!$B$6:$B$30,$F1676))*(Fuel_Rules!$A$6:$A$30&lt;&gt;"")))&gt;0,"Plug-in hybrid",IF($G1676="Diesel","Diesel","Gasoline"))</f>
        <v>Diesel</v>
      </c>
    </row>
    <row r="1677" spans="1:15" ht="15" customHeight="1" x14ac:dyDescent="0.25">
      <c r="A1677" s="1">
        <v>2022</v>
      </c>
      <c r="B1677" s="1" t="s">
        <v>3126</v>
      </c>
      <c r="C1677" s="1" t="s">
        <v>2528</v>
      </c>
      <c r="D1677" s="1" t="s">
        <v>3918</v>
      </c>
      <c r="E1677" s="1" t="s">
        <v>2526</v>
      </c>
      <c r="F1677" s="1" t="s">
        <v>2530</v>
      </c>
      <c r="G1677" s="1" t="s">
        <v>105</v>
      </c>
      <c r="H1677" s="1" t="s">
        <v>298</v>
      </c>
      <c r="I1677" s="1">
        <v>2.2999999999999998</v>
      </c>
      <c r="J1677" s="1">
        <v>2023</v>
      </c>
      <c r="K1677" s="1">
        <v>189658</v>
      </c>
      <c r="L1677" s="1">
        <v>0</v>
      </c>
      <c r="M1677" s="1">
        <f t="array" ref="M1677">SUMPRODUCT(MAX(ISNUMBER(SEARCH('Class Rules'!$B$6:$B$85,$E1677))*ISNUMBER(SEARCH('Class Rules'!$C$6:$C$85,$F1677))*'Class Rules'!$A$6:$A$85))</f>
        <v>21</v>
      </c>
      <c r="N1677" s="1" t="str">
        <f t="array" ref="N1677">IF($M1677=0,'Class Rules'!$D$3,INDEX('Class Rules'!$D$6:$D$85,MATCH($M1677,'Class Rules'!$A$6:$A$85,0)))</f>
        <v>Freight LDV</v>
      </c>
      <c r="O1677" s="1" t="str">
        <f t="array" ref="O1677">IF(SUMPRODUCT(MAX(ISNUMBER(SEARCH(Fuel_Rules!$A$6:$A$30,$E1677))*ISNUMBER(SEARCH(Fuel_Rules!$B$6:$B$30,$F1677))*(Fuel_Rules!$A$6:$A$30&lt;&gt;"")))&gt;0,"Plug-in hybrid",IF($G1677="Diesel","Diesel","Gasoline"))</f>
        <v>Diesel</v>
      </c>
    </row>
    <row r="1678" spans="1:15" ht="15" customHeight="1" x14ac:dyDescent="0.25">
      <c r="A1678" s="1">
        <v>2022</v>
      </c>
      <c r="B1678" s="1" t="s">
        <v>3126</v>
      </c>
      <c r="C1678" s="1" t="s">
        <v>2531</v>
      </c>
      <c r="D1678" s="1" t="s">
        <v>3919</v>
      </c>
      <c r="E1678" s="1" t="s">
        <v>2526</v>
      </c>
      <c r="F1678" s="1" t="s">
        <v>2533</v>
      </c>
      <c r="G1678" s="1" t="s">
        <v>105</v>
      </c>
      <c r="H1678" s="1" t="s">
        <v>298</v>
      </c>
      <c r="I1678" s="1">
        <v>2.2999999999999998</v>
      </c>
      <c r="J1678" s="1">
        <v>2023</v>
      </c>
      <c r="K1678" s="1">
        <v>193622</v>
      </c>
      <c r="L1678" s="1">
        <v>0</v>
      </c>
      <c r="M1678" s="1">
        <f t="array" ref="M1678">SUMPRODUCT(MAX(ISNUMBER(SEARCH('Class Rules'!$B$6:$B$85,$E1678))*ISNUMBER(SEARCH('Class Rules'!$C$6:$C$85,$F1678))*'Class Rules'!$A$6:$A$85))</f>
        <v>21</v>
      </c>
      <c r="N1678" s="1" t="str">
        <f t="array" ref="N1678">IF($M1678=0,'Class Rules'!$D$3,INDEX('Class Rules'!$D$6:$D$85,MATCH($M1678,'Class Rules'!$A$6:$A$85,0)))</f>
        <v>Freight LDV</v>
      </c>
      <c r="O1678" s="1" t="str">
        <f t="array" ref="O1678">IF(SUMPRODUCT(MAX(ISNUMBER(SEARCH(Fuel_Rules!$A$6:$A$30,$E1678))*ISNUMBER(SEARCH(Fuel_Rules!$B$6:$B$30,$F1678))*(Fuel_Rules!$A$6:$A$30&lt;&gt;"")))&gt;0,"Plug-in hybrid",IF($G1678="Diesel","Diesel","Gasoline"))</f>
        <v>Diesel</v>
      </c>
    </row>
    <row r="1679" spans="1:15" ht="15" customHeight="1" x14ac:dyDescent="0.25">
      <c r="A1679" s="1">
        <v>2022</v>
      </c>
      <c r="B1679" s="1" t="s">
        <v>3126</v>
      </c>
      <c r="C1679" s="1" t="s">
        <v>2534</v>
      </c>
      <c r="D1679" s="1" t="s">
        <v>3920</v>
      </c>
      <c r="E1679" s="1" t="s">
        <v>2526</v>
      </c>
      <c r="F1679" s="1" t="s">
        <v>2536</v>
      </c>
      <c r="G1679" s="1" t="s">
        <v>105</v>
      </c>
      <c r="H1679" s="1" t="s">
        <v>298</v>
      </c>
      <c r="I1679" s="1">
        <v>2.2999999999999998</v>
      </c>
      <c r="J1679" s="1">
        <v>2023</v>
      </c>
      <c r="K1679" s="1">
        <v>217844</v>
      </c>
      <c r="L1679" s="1">
        <v>0</v>
      </c>
      <c r="M1679" s="1">
        <f t="array" ref="M1679">SUMPRODUCT(MAX(ISNUMBER(SEARCH('Class Rules'!$B$6:$B$85,$E1679))*ISNUMBER(SEARCH('Class Rules'!$C$6:$C$85,$F1679))*'Class Rules'!$A$6:$A$85))</f>
        <v>21</v>
      </c>
      <c r="N1679" s="1" t="str">
        <f t="array" ref="N1679">IF($M1679=0,'Class Rules'!$D$3,INDEX('Class Rules'!$D$6:$D$85,MATCH($M1679,'Class Rules'!$A$6:$A$85,0)))</f>
        <v>Freight LDV</v>
      </c>
      <c r="O1679" s="1" t="str">
        <f t="array" ref="O1679">IF(SUMPRODUCT(MAX(ISNUMBER(SEARCH(Fuel_Rules!$A$6:$A$30,$E1679))*ISNUMBER(SEARCH(Fuel_Rules!$B$6:$B$30,$F1679))*(Fuel_Rules!$A$6:$A$30&lt;&gt;"")))&gt;0,"Plug-in hybrid",IF($G1679="Diesel","Diesel","Gasoline"))</f>
        <v>Diesel</v>
      </c>
    </row>
    <row r="1680" spans="1:15" ht="15" customHeight="1" x14ac:dyDescent="0.25">
      <c r="A1680" s="1">
        <v>2022</v>
      </c>
      <c r="B1680" s="1" t="s">
        <v>3126</v>
      </c>
      <c r="C1680" s="1" t="s">
        <v>2537</v>
      </c>
      <c r="D1680" s="1" t="s">
        <v>3921</v>
      </c>
      <c r="E1680" s="1" t="s">
        <v>2526</v>
      </c>
      <c r="F1680" s="1" t="s">
        <v>2539</v>
      </c>
      <c r="G1680" s="1" t="s">
        <v>105</v>
      </c>
      <c r="H1680" s="1" t="s">
        <v>298</v>
      </c>
      <c r="I1680" s="1">
        <v>2.2999999999999998</v>
      </c>
      <c r="J1680" s="1">
        <v>2023</v>
      </c>
      <c r="K1680" s="1">
        <v>217875</v>
      </c>
      <c r="L1680" s="1">
        <v>0</v>
      </c>
      <c r="M1680" s="1">
        <f t="array" ref="M1680">SUMPRODUCT(MAX(ISNUMBER(SEARCH('Class Rules'!$B$6:$B$85,$E1680))*ISNUMBER(SEARCH('Class Rules'!$C$6:$C$85,$F1680))*'Class Rules'!$A$6:$A$85))</f>
        <v>71</v>
      </c>
      <c r="N1680" s="1" t="str">
        <f t="array" ref="N1680">IF($M1680=0,'Class Rules'!$D$3,INDEX('Class Rules'!$D$6:$D$85,MATCH($M1680,'Class Rules'!$A$6:$A$85,0)))</f>
        <v>Passenger LDV</v>
      </c>
      <c r="O1680" s="1" t="str">
        <f t="array" ref="O1680">IF(SUMPRODUCT(MAX(ISNUMBER(SEARCH(Fuel_Rules!$A$6:$A$30,$E1680))*ISNUMBER(SEARCH(Fuel_Rules!$B$6:$B$30,$F1680))*(Fuel_Rules!$A$6:$A$30&lt;&gt;"")))&gt;0,"Plug-in hybrid",IF($G1680="Diesel","Diesel","Gasoline"))</f>
        <v>Diesel</v>
      </c>
    </row>
    <row r="1681" spans="1:15" ht="15" customHeight="1" x14ac:dyDescent="0.25">
      <c r="A1681" s="1">
        <v>2022</v>
      </c>
      <c r="B1681" s="1" t="s">
        <v>3126</v>
      </c>
      <c r="C1681" s="1" t="s">
        <v>2540</v>
      </c>
      <c r="D1681" s="1" t="s">
        <v>3922</v>
      </c>
      <c r="E1681" s="1" t="s">
        <v>2526</v>
      </c>
      <c r="F1681" s="1" t="s">
        <v>2542</v>
      </c>
      <c r="G1681" s="1" t="s">
        <v>105</v>
      </c>
      <c r="H1681" s="1" t="s">
        <v>298</v>
      </c>
      <c r="I1681" s="1">
        <v>2.2999999999999998</v>
      </c>
      <c r="J1681" s="1">
        <v>2023</v>
      </c>
      <c r="K1681" s="1">
        <v>220215</v>
      </c>
      <c r="L1681" s="1">
        <v>0</v>
      </c>
      <c r="M1681" s="1">
        <f t="array" ref="M1681">SUMPRODUCT(MAX(ISNUMBER(SEARCH('Class Rules'!$B$6:$B$85,$E1681))*ISNUMBER(SEARCH('Class Rules'!$C$6:$C$85,$F1681))*'Class Rules'!$A$6:$A$85))</f>
        <v>71</v>
      </c>
      <c r="N1681" s="1" t="str">
        <f t="array" ref="N1681">IF($M1681=0,'Class Rules'!$D$3,INDEX('Class Rules'!$D$6:$D$85,MATCH($M1681,'Class Rules'!$A$6:$A$85,0)))</f>
        <v>Passenger LDV</v>
      </c>
      <c r="O1681" s="1" t="str">
        <f t="array" ref="O1681">IF(SUMPRODUCT(MAX(ISNUMBER(SEARCH(Fuel_Rules!$A$6:$A$30,$E1681))*ISNUMBER(SEARCH(Fuel_Rules!$B$6:$B$30,$F1681))*(Fuel_Rules!$A$6:$A$30&lt;&gt;"")))&gt;0,"Plug-in hybrid",IF($G1681="Diesel","Diesel","Gasoline"))</f>
        <v>Diesel</v>
      </c>
    </row>
    <row r="1682" spans="1:15" ht="15" customHeight="1" x14ac:dyDescent="0.25">
      <c r="A1682" s="1">
        <v>2022</v>
      </c>
      <c r="B1682" s="1" t="s">
        <v>3126</v>
      </c>
      <c r="C1682" s="1" t="s">
        <v>2543</v>
      </c>
      <c r="D1682" s="1" t="s">
        <v>3923</v>
      </c>
      <c r="E1682" s="1" t="s">
        <v>2526</v>
      </c>
      <c r="F1682" s="1" t="s">
        <v>2545</v>
      </c>
      <c r="G1682" s="1" t="s">
        <v>105</v>
      </c>
      <c r="H1682" s="1" t="s">
        <v>298</v>
      </c>
      <c r="I1682" s="1">
        <v>2.2999999999999998</v>
      </c>
      <c r="J1682" s="1">
        <v>2023</v>
      </c>
      <c r="K1682" s="1">
        <v>238237</v>
      </c>
      <c r="L1682" s="1">
        <v>0</v>
      </c>
      <c r="M1682" s="1">
        <f t="array" ref="M1682">SUMPRODUCT(MAX(ISNUMBER(SEARCH('Class Rules'!$B$6:$B$85,$E1682))*ISNUMBER(SEARCH('Class Rules'!$C$6:$C$85,$F1682))*'Class Rules'!$A$6:$A$85))</f>
        <v>67</v>
      </c>
      <c r="N1682" s="1" t="str">
        <f t="array" ref="N1682">IF($M1682=0,'Class Rules'!$D$3,INDEX('Class Rules'!$D$6:$D$85,MATCH($M1682,'Class Rules'!$A$6:$A$85,0)))</f>
        <v>Passenger HDV</v>
      </c>
      <c r="O1682" s="1" t="str">
        <f t="array" ref="O1682">IF(SUMPRODUCT(MAX(ISNUMBER(SEARCH(Fuel_Rules!$A$6:$A$30,$E1682))*ISNUMBER(SEARCH(Fuel_Rules!$B$6:$B$30,$F1682))*(Fuel_Rules!$A$6:$A$30&lt;&gt;"")))&gt;0,"Plug-in hybrid",IF($G1682="Diesel","Diesel","Gasoline"))</f>
        <v>Diesel</v>
      </c>
    </row>
    <row r="1683" spans="1:15" ht="15" customHeight="1" x14ac:dyDescent="0.25">
      <c r="A1683" s="1">
        <v>2022</v>
      </c>
      <c r="B1683" s="1" t="s">
        <v>3126</v>
      </c>
      <c r="C1683" s="1" t="s">
        <v>2546</v>
      </c>
      <c r="D1683" s="1" t="s">
        <v>3924</v>
      </c>
      <c r="E1683" s="1" t="s">
        <v>2526</v>
      </c>
      <c r="F1683" s="1" t="s">
        <v>2548</v>
      </c>
      <c r="G1683" s="1" t="s">
        <v>103</v>
      </c>
      <c r="H1683" s="1" t="s">
        <v>298</v>
      </c>
      <c r="I1683" s="1">
        <v>2</v>
      </c>
      <c r="J1683" s="1">
        <v>2023</v>
      </c>
      <c r="K1683" s="1">
        <v>95468</v>
      </c>
      <c r="L1683" s="1">
        <v>0</v>
      </c>
      <c r="M1683" s="1">
        <f t="array" ref="M1683">SUMPRODUCT(MAX(ISNUMBER(SEARCH('Class Rules'!$B$6:$B$85,$E1683))*ISNUMBER(SEARCH('Class Rules'!$C$6:$C$85,$F1683))*'Class Rules'!$A$6:$A$85))</f>
        <v>0</v>
      </c>
      <c r="N1683" s="1" t="str">
        <f t="array" ref="N1683">IF($M1683=0,'Class Rules'!$D$3,INDEX('Class Rules'!$D$6:$D$85,MATCH($M1683,'Class Rules'!$A$6:$A$85,0)))</f>
        <v>Passenger LDV</v>
      </c>
      <c r="O1683" s="1" t="str">
        <f t="array" ref="O1683">IF(SUMPRODUCT(MAX(ISNUMBER(SEARCH(Fuel_Rules!$A$6:$A$30,$E1683))*ISNUMBER(SEARCH(Fuel_Rules!$B$6:$B$30,$F1683))*(Fuel_Rules!$A$6:$A$30&lt;&gt;"")))&gt;0,"Plug-in hybrid",IF($G1683="Diesel","Diesel","Gasoline"))</f>
        <v>Gasoline</v>
      </c>
    </row>
    <row r="1684" spans="1:15" ht="15" customHeight="1" x14ac:dyDescent="0.25">
      <c r="A1684" s="1">
        <v>2022</v>
      </c>
      <c r="B1684" s="1" t="s">
        <v>3126</v>
      </c>
      <c r="C1684" s="1" t="s">
        <v>2549</v>
      </c>
      <c r="D1684" s="1" t="s">
        <v>3925</v>
      </c>
      <c r="E1684" s="1" t="s">
        <v>2526</v>
      </c>
      <c r="F1684" s="1" t="s">
        <v>2551</v>
      </c>
      <c r="G1684" s="1" t="s">
        <v>103</v>
      </c>
      <c r="H1684" s="1" t="s">
        <v>298</v>
      </c>
      <c r="I1684" s="1">
        <v>1.6</v>
      </c>
      <c r="J1684" s="1">
        <v>2023</v>
      </c>
      <c r="K1684" s="1">
        <v>100552</v>
      </c>
      <c r="L1684" s="1">
        <v>0</v>
      </c>
      <c r="M1684" s="1">
        <f t="array" ref="M1684">SUMPRODUCT(MAX(ISNUMBER(SEARCH('Class Rules'!$B$6:$B$85,$E1684))*ISNUMBER(SEARCH('Class Rules'!$C$6:$C$85,$F1684))*'Class Rules'!$A$6:$A$85))</f>
        <v>22</v>
      </c>
      <c r="N1684" s="1" t="str">
        <f t="array" ref="N1684">IF($M1684=0,'Class Rules'!$D$3,INDEX('Class Rules'!$D$6:$D$85,MATCH($M1684,'Class Rules'!$A$6:$A$85,0)))</f>
        <v>Freight LDV</v>
      </c>
      <c r="O1684" s="1" t="str">
        <f t="array" ref="O1684">IF(SUMPRODUCT(MAX(ISNUMBER(SEARCH(Fuel_Rules!$A$6:$A$30,$E1684))*ISNUMBER(SEARCH(Fuel_Rules!$B$6:$B$30,$F1684))*(Fuel_Rules!$A$6:$A$30&lt;&gt;"")))&gt;0,"Plug-in hybrid",IF($G1684="Diesel","Diesel","Gasoline"))</f>
        <v>Gasoline</v>
      </c>
    </row>
    <row r="1685" spans="1:15" ht="15" customHeight="1" x14ac:dyDescent="0.25">
      <c r="A1685" s="1">
        <v>2022</v>
      </c>
      <c r="B1685" s="1" t="s">
        <v>3126</v>
      </c>
      <c r="C1685" s="1" t="s">
        <v>2552</v>
      </c>
      <c r="D1685" s="1" t="s">
        <v>3926</v>
      </c>
      <c r="E1685" s="1" t="s">
        <v>2526</v>
      </c>
      <c r="F1685" s="1" t="s">
        <v>2554</v>
      </c>
      <c r="G1685" s="1" t="s">
        <v>103</v>
      </c>
      <c r="H1685" s="1" t="s">
        <v>298</v>
      </c>
      <c r="I1685" s="1">
        <v>1.6</v>
      </c>
      <c r="J1685" s="1">
        <v>2023</v>
      </c>
      <c r="K1685" s="1">
        <v>105950</v>
      </c>
      <c r="L1685" s="1">
        <v>0</v>
      </c>
      <c r="M1685" s="1">
        <f t="array" ref="M1685">SUMPRODUCT(MAX(ISNUMBER(SEARCH('Class Rules'!$B$6:$B$85,$E1685))*ISNUMBER(SEARCH('Class Rules'!$C$6:$C$85,$F1685))*'Class Rules'!$A$6:$A$85))</f>
        <v>22</v>
      </c>
      <c r="N1685" s="1" t="str">
        <f t="array" ref="N1685">IF($M1685=0,'Class Rules'!$D$3,INDEX('Class Rules'!$D$6:$D$85,MATCH($M1685,'Class Rules'!$A$6:$A$85,0)))</f>
        <v>Freight LDV</v>
      </c>
      <c r="O1685" s="1" t="str">
        <f t="array" ref="O1685">IF(SUMPRODUCT(MAX(ISNUMBER(SEARCH(Fuel_Rules!$A$6:$A$30,$E1685))*ISNUMBER(SEARCH(Fuel_Rules!$B$6:$B$30,$F1685))*(Fuel_Rules!$A$6:$A$30&lt;&gt;"")))&gt;0,"Plug-in hybrid",IF($G1685="Diesel","Diesel","Gasoline"))</f>
        <v>Gasoline</v>
      </c>
    </row>
    <row r="1686" spans="1:15" ht="15" customHeight="1" x14ac:dyDescent="0.25">
      <c r="A1686" s="1">
        <v>2022</v>
      </c>
      <c r="B1686" s="1" t="s">
        <v>3126</v>
      </c>
      <c r="C1686" s="1" t="s">
        <v>2555</v>
      </c>
      <c r="D1686" s="1" t="s">
        <v>3927</v>
      </c>
      <c r="E1686" s="1" t="s">
        <v>2526</v>
      </c>
      <c r="F1686" s="1" t="s">
        <v>2557</v>
      </c>
      <c r="G1686" s="1" t="s">
        <v>103</v>
      </c>
      <c r="H1686" s="1" t="s">
        <v>298</v>
      </c>
      <c r="I1686" s="1">
        <v>2</v>
      </c>
      <c r="J1686" s="1">
        <v>2023</v>
      </c>
      <c r="K1686" s="1">
        <v>109258</v>
      </c>
      <c r="L1686" s="1">
        <v>0</v>
      </c>
      <c r="M1686" s="1">
        <f t="array" ref="M1686">SUMPRODUCT(MAX(ISNUMBER(SEARCH('Class Rules'!$B$6:$B$85,$E1686))*ISNUMBER(SEARCH('Class Rules'!$C$6:$C$85,$F1686))*'Class Rules'!$A$6:$A$85))</f>
        <v>22</v>
      </c>
      <c r="N1686" s="1" t="str">
        <f t="array" ref="N1686">IF($M1686=0,'Class Rules'!$D$3,INDEX('Class Rules'!$D$6:$D$85,MATCH($M1686,'Class Rules'!$A$6:$A$85,0)))</f>
        <v>Freight LDV</v>
      </c>
      <c r="O1686" s="1" t="str">
        <f t="array" ref="O1686">IF(SUMPRODUCT(MAX(ISNUMBER(SEARCH(Fuel_Rules!$A$6:$A$30,$E1686))*ISNUMBER(SEARCH(Fuel_Rules!$B$6:$B$30,$F1686))*(Fuel_Rules!$A$6:$A$30&lt;&gt;"")))&gt;0,"Plug-in hybrid",IF($G1686="Diesel","Diesel","Gasoline"))</f>
        <v>Gasoline</v>
      </c>
    </row>
    <row r="1687" spans="1:15" ht="15" customHeight="1" x14ac:dyDescent="0.25">
      <c r="A1687" s="1">
        <v>2022</v>
      </c>
      <c r="B1687" s="1" t="s">
        <v>3126</v>
      </c>
      <c r="C1687" s="1" t="s">
        <v>2558</v>
      </c>
      <c r="D1687" s="1" t="s">
        <v>3928</v>
      </c>
      <c r="E1687" s="1" t="s">
        <v>2526</v>
      </c>
      <c r="F1687" s="1" t="s">
        <v>2560</v>
      </c>
      <c r="G1687" s="1" t="s">
        <v>103</v>
      </c>
      <c r="H1687" s="1" t="s">
        <v>437</v>
      </c>
      <c r="I1687" s="1">
        <v>2</v>
      </c>
      <c r="J1687" s="1">
        <v>2023</v>
      </c>
      <c r="K1687" s="1">
        <v>113102</v>
      </c>
      <c r="L1687" s="1">
        <v>0</v>
      </c>
      <c r="M1687" s="1">
        <f t="array" ref="M1687">SUMPRODUCT(MAX(ISNUMBER(SEARCH('Class Rules'!$B$6:$B$85,$E1687))*ISNUMBER(SEARCH('Class Rules'!$C$6:$C$85,$F1687))*'Class Rules'!$A$6:$A$85))</f>
        <v>22</v>
      </c>
      <c r="N1687" s="1" t="str">
        <f t="array" ref="N1687">IF($M1687=0,'Class Rules'!$D$3,INDEX('Class Rules'!$D$6:$D$85,MATCH($M1687,'Class Rules'!$A$6:$A$85,0)))</f>
        <v>Freight LDV</v>
      </c>
      <c r="O1687" s="1" t="str">
        <f t="array" ref="O1687">IF(SUMPRODUCT(MAX(ISNUMBER(SEARCH(Fuel_Rules!$A$6:$A$30,$E1687))*ISNUMBER(SEARCH(Fuel_Rules!$B$6:$B$30,$F1687))*(Fuel_Rules!$A$6:$A$30&lt;&gt;"")))&gt;0,"Plug-in hybrid",IF($G1687="Diesel","Diesel","Gasoline"))</f>
        <v>Gasoline</v>
      </c>
    </row>
    <row r="1688" spans="1:15" ht="15" customHeight="1" x14ac:dyDescent="0.25">
      <c r="A1688" s="1">
        <v>2022</v>
      </c>
      <c r="B1688" s="1" t="s">
        <v>3126</v>
      </c>
      <c r="C1688" s="1" t="s">
        <v>2561</v>
      </c>
      <c r="D1688" s="1" t="s">
        <v>3929</v>
      </c>
      <c r="E1688" s="1" t="s">
        <v>2526</v>
      </c>
      <c r="F1688" s="1" t="s">
        <v>2563</v>
      </c>
      <c r="G1688" s="1" t="s">
        <v>103</v>
      </c>
      <c r="H1688" s="1" t="s">
        <v>298</v>
      </c>
      <c r="I1688" s="1">
        <v>1.6</v>
      </c>
      <c r="J1688" s="1">
        <v>2023</v>
      </c>
      <c r="K1688" s="1">
        <v>98493</v>
      </c>
      <c r="L1688" s="1">
        <v>0</v>
      </c>
      <c r="M1688" s="1">
        <f t="array" ref="M1688">SUMPRODUCT(MAX(ISNUMBER(SEARCH('Class Rules'!$B$6:$B$85,$E1688))*ISNUMBER(SEARCH('Class Rules'!$C$6:$C$85,$F1688))*'Class Rules'!$A$6:$A$85))</f>
        <v>0</v>
      </c>
      <c r="N1688" s="1" t="str">
        <f t="array" ref="N1688">IF($M1688=0,'Class Rules'!$D$3,INDEX('Class Rules'!$D$6:$D$85,MATCH($M1688,'Class Rules'!$A$6:$A$85,0)))</f>
        <v>Passenger LDV</v>
      </c>
      <c r="O1688" s="1" t="str">
        <f t="array" ref="O1688">IF(SUMPRODUCT(MAX(ISNUMBER(SEARCH(Fuel_Rules!$A$6:$A$30,$E1688))*ISNUMBER(SEARCH(Fuel_Rules!$B$6:$B$30,$F1688))*(Fuel_Rules!$A$6:$A$30&lt;&gt;"")))&gt;0,"Plug-in hybrid",IF($G1688="Diesel","Diesel","Gasoline"))</f>
        <v>Gasoline</v>
      </c>
    </row>
    <row r="1689" spans="1:15" ht="15" customHeight="1" x14ac:dyDescent="0.25">
      <c r="A1689" s="1">
        <v>2022</v>
      </c>
      <c r="B1689" s="1" t="s">
        <v>3126</v>
      </c>
      <c r="C1689" s="1" t="s">
        <v>2564</v>
      </c>
      <c r="D1689" s="1" t="s">
        <v>3930</v>
      </c>
      <c r="E1689" s="1" t="s">
        <v>2526</v>
      </c>
      <c r="F1689" s="1" t="s">
        <v>2566</v>
      </c>
      <c r="G1689" s="1" t="s">
        <v>103</v>
      </c>
      <c r="H1689" s="1" t="s">
        <v>437</v>
      </c>
      <c r="I1689" s="1">
        <v>2</v>
      </c>
      <c r="J1689" s="1">
        <v>2023</v>
      </c>
      <c r="K1689" s="1">
        <v>107158</v>
      </c>
      <c r="L1689" s="1">
        <v>0</v>
      </c>
      <c r="M1689" s="1">
        <f t="array" ref="M1689">SUMPRODUCT(MAX(ISNUMBER(SEARCH('Class Rules'!$B$6:$B$85,$E1689))*ISNUMBER(SEARCH('Class Rules'!$C$6:$C$85,$F1689))*'Class Rules'!$A$6:$A$85))</f>
        <v>0</v>
      </c>
      <c r="N1689" s="1" t="str">
        <f t="array" ref="N1689">IF($M1689=0,'Class Rules'!$D$3,INDEX('Class Rules'!$D$6:$D$85,MATCH($M1689,'Class Rules'!$A$6:$A$85,0)))</f>
        <v>Passenger LDV</v>
      </c>
      <c r="O1689" s="1" t="str">
        <f t="array" ref="O1689">IF(SUMPRODUCT(MAX(ISNUMBER(SEARCH(Fuel_Rules!$A$6:$A$30,$E1689))*ISNUMBER(SEARCH(Fuel_Rules!$B$6:$B$30,$F1689))*(Fuel_Rules!$A$6:$A$30&lt;&gt;"")))&gt;0,"Plug-in hybrid",IF($G1689="Diesel","Diesel","Gasoline"))</f>
        <v>Gasoline</v>
      </c>
    </row>
    <row r="1690" spans="1:15" ht="15" customHeight="1" x14ac:dyDescent="0.25">
      <c r="A1690" s="1">
        <v>2022</v>
      </c>
      <c r="B1690" s="1" t="s">
        <v>3126</v>
      </c>
      <c r="C1690" s="1" t="s">
        <v>2567</v>
      </c>
      <c r="D1690" s="1" t="s">
        <v>3931</v>
      </c>
      <c r="E1690" s="1" t="s">
        <v>2526</v>
      </c>
      <c r="F1690" s="1" t="s">
        <v>2569</v>
      </c>
      <c r="G1690" s="1" t="s">
        <v>103</v>
      </c>
      <c r="H1690" s="1" t="s">
        <v>437</v>
      </c>
      <c r="I1690" s="1">
        <v>1.6</v>
      </c>
      <c r="J1690" s="1">
        <v>2023</v>
      </c>
      <c r="K1690" s="1">
        <v>106173</v>
      </c>
      <c r="L1690" s="1">
        <v>0</v>
      </c>
      <c r="M1690" s="1">
        <f t="array" ref="M1690">SUMPRODUCT(MAX(ISNUMBER(SEARCH('Class Rules'!$B$6:$B$85,$E1690))*ISNUMBER(SEARCH('Class Rules'!$C$6:$C$85,$F1690))*'Class Rules'!$A$6:$A$85))</f>
        <v>0</v>
      </c>
      <c r="N1690" s="1" t="str">
        <f t="array" ref="N1690">IF($M1690=0,'Class Rules'!$D$3,INDEX('Class Rules'!$D$6:$D$85,MATCH($M1690,'Class Rules'!$A$6:$A$85,0)))</f>
        <v>Passenger LDV</v>
      </c>
      <c r="O1690" s="1" t="str">
        <f t="array" ref="O1690">IF(SUMPRODUCT(MAX(ISNUMBER(SEARCH(Fuel_Rules!$A$6:$A$30,$E1690))*ISNUMBER(SEARCH(Fuel_Rules!$B$6:$B$30,$F1690))*(Fuel_Rules!$A$6:$A$30&lt;&gt;"")))&gt;0,"Plug-in hybrid",IF($G1690="Diesel","Diesel","Gasoline"))</f>
        <v>Gasoline</v>
      </c>
    </row>
    <row r="1691" spans="1:15" ht="15" customHeight="1" x14ac:dyDescent="0.25">
      <c r="A1691" s="1">
        <v>2022</v>
      </c>
      <c r="B1691" s="1" t="s">
        <v>3126</v>
      </c>
      <c r="C1691" s="1" t="s">
        <v>2570</v>
      </c>
      <c r="D1691" s="1" t="s">
        <v>3932</v>
      </c>
      <c r="E1691" s="1" t="s">
        <v>2526</v>
      </c>
      <c r="F1691" s="1" t="s">
        <v>2572</v>
      </c>
      <c r="G1691" s="1" t="s">
        <v>103</v>
      </c>
      <c r="H1691" s="1" t="s">
        <v>298</v>
      </c>
      <c r="I1691" s="1">
        <v>1</v>
      </c>
      <c r="J1691" s="1">
        <v>2023</v>
      </c>
      <c r="K1691" s="1">
        <v>50264</v>
      </c>
      <c r="L1691" s="1">
        <v>0</v>
      </c>
      <c r="M1691" s="1">
        <f t="array" ref="M1691">SUMPRODUCT(MAX(ISNUMBER(SEARCH('Class Rules'!$B$6:$B$85,$E1691))*ISNUMBER(SEARCH('Class Rules'!$C$6:$C$85,$F1691))*'Class Rules'!$A$6:$A$85))</f>
        <v>0</v>
      </c>
      <c r="N1691" s="1" t="str">
        <f t="array" ref="N1691">IF($M1691=0,'Class Rules'!$D$3,INDEX('Class Rules'!$D$6:$D$85,MATCH($M1691,'Class Rules'!$A$6:$A$85,0)))</f>
        <v>Passenger LDV</v>
      </c>
      <c r="O1691" s="1" t="str">
        <f t="array" ref="O1691">IF(SUMPRODUCT(MAX(ISNUMBER(SEARCH(Fuel_Rules!$A$6:$A$30,$E1691))*ISNUMBER(SEARCH(Fuel_Rules!$B$6:$B$30,$F1691))*(Fuel_Rules!$A$6:$A$30&lt;&gt;"")))&gt;0,"Plug-in hybrid",IF($G1691="Diesel","Diesel","Gasoline"))</f>
        <v>Gasoline</v>
      </c>
    </row>
    <row r="1692" spans="1:15" ht="15" customHeight="1" x14ac:dyDescent="0.25">
      <c r="A1692" s="1">
        <v>2022</v>
      </c>
      <c r="B1692" s="1" t="s">
        <v>3126</v>
      </c>
      <c r="C1692" s="1" t="s">
        <v>2573</v>
      </c>
      <c r="D1692" s="1" t="s">
        <v>3933</v>
      </c>
      <c r="E1692" s="1" t="s">
        <v>2526</v>
      </c>
      <c r="F1692" s="1" t="s">
        <v>2575</v>
      </c>
      <c r="G1692" s="1" t="s">
        <v>103</v>
      </c>
      <c r="H1692" s="1" t="s">
        <v>298</v>
      </c>
      <c r="I1692" s="1">
        <v>1</v>
      </c>
      <c r="J1692" s="1">
        <v>2023</v>
      </c>
      <c r="K1692" s="1">
        <v>58943</v>
      </c>
      <c r="L1692" s="1">
        <v>0</v>
      </c>
      <c r="M1692" s="1">
        <f t="array" ref="M1692">SUMPRODUCT(MAX(ISNUMBER(SEARCH('Class Rules'!$B$6:$B$85,$E1692))*ISNUMBER(SEARCH('Class Rules'!$C$6:$C$85,$F1692))*'Class Rules'!$A$6:$A$85))</f>
        <v>0</v>
      </c>
      <c r="N1692" s="1" t="str">
        <f t="array" ref="N1692">IF($M1692=0,'Class Rules'!$D$3,INDEX('Class Rules'!$D$6:$D$85,MATCH($M1692,'Class Rules'!$A$6:$A$85,0)))</f>
        <v>Passenger LDV</v>
      </c>
      <c r="O1692" s="1" t="str">
        <f t="array" ref="O1692">IF(SUMPRODUCT(MAX(ISNUMBER(SEARCH(Fuel_Rules!$A$6:$A$30,$E1692))*ISNUMBER(SEARCH(Fuel_Rules!$B$6:$B$30,$F1692))*(Fuel_Rules!$A$6:$A$30&lt;&gt;"")))&gt;0,"Plug-in hybrid",IF($G1692="Diesel","Diesel","Gasoline"))</f>
        <v>Gasoline</v>
      </c>
    </row>
    <row r="1693" spans="1:15" ht="15" customHeight="1" x14ac:dyDescent="0.25">
      <c r="A1693" s="1">
        <v>2022</v>
      </c>
      <c r="B1693" s="1" t="s">
        <v>3126</v>
      </c>
      <c r="C1693" s="1" t="s">
        <v>2576</v>
      </c>
      <c r="D1693" s="1" t="s">
        <v>3934</v>
      </c>
      <c r="E1693" s="1" t="s">
        <v>2526</v>
      </c>
      <c r="F1693" s="1" t="s">
        <v>2578</v>
      </c>
      <c r="G1693" s="1" t="s">
        <v>103</v>
      </c>
      <c r="H1693" s="1" t="s">
        <v>298</v>
      </c>
      <c r="I1693" s="1">
        <v>1</v>
      </c>
      <c r="J1693" s="1">
        <v>2023</v>
      </c>
      <c r="K1693" s="1">
        <v>61553</v>
      </c>
      <c r="L1693" s="1">
        <v>0</v>
      </c>
      <c r="M1693" s="1">
        <f t="array" ref="M1693">SUMPRODUCT(MAX(ISNUMBER(SEARCH('Class Rules'!$B$6:$B$85,$E1693))*ISNUMBER(SEARCH('Class Rules'!$C$6:$C$85,$F1693))*'Class Rules'!$A$6:$A$85))</f>
        <v>0</v>
      </c>
      <c r="N1693" s="1" t="str">
        <f t="array" ref="N1693">IF($M1693=0,'Class Rules'!$D$3,INDEX('Class Rules'!$D$6:$D$85,MATCH($M1693,'Class Rules'!$A$6:$A$85,0)))</f>
        <v>Passenger LDV</v>
      </c>
      <c r="O1693" s="1" t="str">
        <f t="array" ref="O1693">IF(SUMPRODUCT(MAX(ISNUMBER(SEARCH(Fuel_Rules!$A$6:$A$30,$E1693))*ISNUMBER(SEARCH(Fuel_Rules!$B$6:$B$30,$F1693))*(Fuel_Rules!$A$6:$A$30&lt;&gt;"")))&gt;0,"Plug-in hybrid",IF($G1693="Diesel","Diesel","Gasoline"))</f>
        <v>Gasoline</v>
      </c>
    </row>
    <row r="1694" spans="1:15" ht="15" customHeight="1" x14ac:dyDescent="0.25">
      <c r="A1694" s="1">
        <v>2022</v>
      </c>
      <c r="B1694" s="1" t="s">
        <v>3126</v>
      </c>
      <c r="C1694" s="1" t="s">
        <v>2579</v>
      </c>
      <c r="D1694" s="1" t="s">
        <v>3935</v>
      </c>
      <c r="E1694" s="1" t="s">
        <v>2526</v>
      </c>
      <c r="F1694" s="1" t="s">
        <v>2581</v>
      </c>
      <c r="G1694" s="1" t="s">
        <v>103</v>
      </c>
      <c r="H1694" s="1" t="s">
        <v>298</v>
      </c>
      <c r="I1694" s="1">
        <v>1</v>
      </c>
      <c r="J1694" s="1">
        <v>2023</v>
      </c>
      <c r="K1694" s="1">
        <v>77588</v>
      </c>
      <c r="L1694" s="1">
        <v>0</v>
      </c>
      <c r="M1694" s="1">
        <f t="array" ref="M1694">SUMPRODUCT(MAX(ISNUMBER(SEARCH('Class Rules'!$B$6:$B$85,$E1694))*ISNUMBER(SEARCH('Class Rules'!$C$6:$C$85,$F1694))*'Class Rules'!$A$6:$A$85))</f>
        <v>0</v>
      </c>
      <c r="N1694" s="1" t="str">
        <f t="array" ref="N1694">IF($M1694=0,'Class Rules'!$D$3,INDEX('Class Rules'!$D$6:$D$85,MATCH($M1694,'Class Rules'!$A$6:$A$85,0)))</f>
        <v>Passenger LDV</v>
      </c>
      <c r="O1694" s="1" t="str">
        <f t="array" ref="O1694">IF(SUMPRODUCT(MAX(ISNUMBER(SEARCH(Fuel_Rules!$A$6:$A$30,$E1694))*ISNUMBER(SEARCH(Fuel_Rules!$B$6:$B$30,$F1694))*(Fuel_Rules!$A$6:$A$30&lt;&gt;"")))&gt;0,"Plug-in hybrid",IF($G1694="Diesel","Diesel","Gasoline"))</f>
        <v>Gasoline</v>
      </c>
    </row>
    <row r="1695" spans="1:15" ht="15" customHeight="1" x14ac:dyDescent="0.25">
      <c r="A1695" s="1">
        <v>2022</v>
      </c>
      <c r="B1695" s="1" t="s">
        <v>3126</v>
      </c>
      <c r="C1695" s="1" t="s">
        <v>2582</v>
      </c>
      <c r="D1695" s="1" t="s">
        <v>3936</v>
      </c>
      <c r="E1695" s="1" t="s">
        <v>2526</v>
      </c>
      <c r="F1695" s="1" t="s">
        <v>2584</v>
      </c>
      <c r="G1695" s="1" t="s">
        <v>103</v>
      </c>
      <c r="H1695" s="1" t="s">
        <v>298</v>
      </c>
      <c r="I1695" s="1">
        <v>1.6</v>
      </c>
      <c r="J1695" s="1">
        <v>2023</v>
      </c>
      <c r="K1695" s="1">
        <v>91977</v>
      </c>
      <c r="L1695" s="1">
        <v>0</v>
      </c>
      <c r="M1695" s="1">
        <f t="array" ref="M1695">SUMPRODUCT(MAX(ISNUMBER(SEARCH('Class Rules'!$B$6:$B$85,$E1695))*ISNUMBER(SEARCH('Class Rules'!$C$6:$C$85,$F1695))*'Class Rules'!$A$6:$A$85))</f>
        <v>22</v>
      </c>
      <c r="N1695" s="1" t="str">
        <f t="array" ref="N1695">IF($M1695=0,'Class Rules'!$D$3,INDEX('Class Rules'!$D$6:$D$85,MATCH($M1695,'Class Rules'!$A$6:$A$85,0)))</f>
        <v>Freight LDV</v>
      </c>
      <c r="O1695" s="1" t="str">
        <f t="array" ref="O1695">IF(SUMPRODUCT(MAX(ISNUMBER(SEARCH(Fuel_Rules!$A$6:$A$30,$E1695))*ISNUMBER(SEARCH(Fuel_Rules!$B$6:$B$30,$F1695))*(Fuel_Rules!$A$6:$A$30&lt;&gt;"")))&gt;0,"Plug-in hybrid",IF($G1695="Diesel","Diesel","Gasoline"))</f>
        <v>Gasoline</v>
      </c>
    </row>
    <row r="1696" spans="1:15" ht="15" customHeight="1" x14ac:dyDescent="0.25">
      <c r="A1696" s="1">
        <v>2022</v>
      </c>
      <c r="B1696" s="1" t="s">
        <v>3126</v>
      </c>
      <c r="C1696" s="1" t="s">
        <v>2585</v>
      </c>
      <c r="D1696" s="1" t="s">
        <v>3937</v>
      </c>
      <c r="E1696" s="1" t="s">
        <v>2526</v>
      </c>
      <c r="F1696" s="1" t="s">
        <v>2587</v>
      </c>
      <c r="G1696" s="1" t="s">
        <v>103</v>
      </c>
      <c r="H1696" s="1" t="s">
        <v>298</v>
      </c>
      <c r="I1696" s="1">
        <v>1</v>
      </c>
      <c r="J1696" s="1">
        <v>2023</v>
      </c>
      <c r="K1696" s="1">
        <v>62893</v>
      </c>
      <c r="L1696" s="1">
        <v>0</v>
      </c>
      <c r="M1696" s="1">
        <f t="array" ref="M1696">SUMPRODUCT(MAX(ISNUMBER(SEARCH('Class Rules'!$B$6:$B$85,$E1696))*ISNUMBER(SEARCH('Class Rules'!$C$6:$C$85,$F1696))*'Class Rules'!$A$6:$A$85))</f>
        <v>0</v>
      </c>
      <c r="N1696" s="1" t="str">
        <f t="array" ref="N1696">IF($M1696=0,'Class Rules'!$D$3,INDEX('Class Rules'!$D$6:$D$85,MATCH($M1696,'Class Rules'!$A$6:$A$85,0)))</f>
        <v>Passenger LDV</v>
      </c>
      <c r="O1696" s="1" t="str">
        <f t="array" ref="O1696">IF(SUMPRODUCT(MAX(ISNUMBER(SEARCH(Fuel_Rules!$A$6:$A$30,$E1696))*ISNUMBER(SEARCH(Fuel_Rules!$B$6:$B$30,$F1696))*(Fuel_Rules!$A$6:$A$30&lt;&gt;"")))&gt;0,"Plug-in hybrid",IF($G1696="Diesel","Diesel","Gasoline"))</f>
        <v>Gasoline</v>
      </c>
    </row>
    <row r="1697" spans="1:15" ht="15" customHeight="1" x14ac:dyDescent="0.25">
      <c r="A1697" s="1">
        <v>2022</v>
      </c>
      <c r="B1697" s="1" t="s">
        <v>3126</v>
      </c>
      <c r="C1697" s="1" t="s">
        <v>2588</v>
      </c>
      <c r="D1697" s="1" t="s">
        <v>3938</v>
      </c>
      <c r="E1697" s="1" t="s">
        <v>2526</v>
      </c>
      <c r="F1697" s="1" t="s">
        <v>2590</v>
      </c>
      <c r="G1697" s="1" t="s">
        <v>103</v>
      </c>
      <c r="H1697" s="1" t="s">
        <v>298</v>
      </c>
      <c r="I1697" s="1">
        <v>1.6</v>
      </c>
      <c r="J1697" s="1">
        <v>2023</v>
      </c>
      <c r="K1697" s="1">
        <v>87210</v>
      </c>
      <c r="L1697" s="1">
        <v>0</v>
      </c>
      <c r="M1697" s="1">
        <f t="array" ref="M1697">SUMPRODUCT(MAX(ISNUMBER(SEARCH('Class Rules'!$B$6:$B$85,$E1697))*ISNUMBER(SEARCH('Class Rules'!$C$6:$C$85,$F1697))*'Class Rules'!$A$6:$A$85))</f>
        <v>0</v>
      </c>
      <c r="N1697" s="1" t="str">
        <f t="array" ref="N1697">IF($M1697=0,'Class Rules'!$D$3,INDEX('Class Rules'!$D$6:$D$85,MATCH($M1697,'Class Rules'!$A$6:$A$85,0)))</f>
        <v>Passenger LDV</v>
      </c>
      <c r="O1697" s="1" t="str">
        <f t="array" ref="O1697">IF(SUMPRODUCT(MAX(ISNUMBER(SEARCH(Fuel_Rules!$A$6:$A$30,$E1697))*ISNUMBER(SEARCH(Fuel_Rules!$B$6:$B$30,$F1697))*(Fuel_Rules!$A$6:$A$30&lt;&gt;"")))&gt;0,"Plug-in hybrid",IF($G1697="Diesel","Diesel","Gasoline"))</f>
        <v>Gasoline</v>
      </c>
    </row>
    <row r="1698" spans="1:15" ht="15" customHeight="1" x14ac:dyDescent="0.25">
      <c r="A1698" s="1">
        <v>2022</v>
      </c>
      <c r="B1698" s="1" t="s">
        <v>3126</v>
      </c>
      <c r="C1698" s="1" t="s">
        <v>2591</v>
      </c>
      <c r="D1698" s="1" t="s">
        <v>3939</v>
      </c>
      <c r="E1698" s="1" t="s">
        <v>2526</v>
      </c>
      <c r="F1698" s="1" t="s">
        <v>2593</v>
      </c>
      <c r="G1698" s="1" t="s">
        <v>103</v>
      </c>
      <c r="H1698" s="1" t="s">
        <v>437</v>
      </c>
      <c r="I1698" s="1">
        <v>1.6</v>
      </c>
      <c r="J1698" s="1">
        <v>2023</v>
      </c>
      <c r="K1698" s="1">
        <v>88450</v>
      </c>
      <c r="L1698" s="1">
        <v>0</v>
      </c>
      <c r="M1698" s="1">
        <f t="array" ref="M1698">SUMPRODUCT(MAX(ISNUMBER(SEARCH('Class Rules'!$B$6:$B$85,$E1698))*ISNUMBER(SEARCH('Class Rules'!$C$6:$C$85,$F1698))*'Class Rules'!$A$6:$A$85))</f>
        <v>0</v>
      </c>
      <c r="N1698" s="1" t="str">
        <f t="array" ref="N1698">IF($M1698=0,'Class Rules'!$D$3,INDEX('Class Rules'!$D$6:$D$85,MATCH($M1698,'Class Rules'!$A$6:$A$85,0)))</f>
        <v>Passenger LDV</v>
      </c>
      <c r="O1698" s="1" t="str">
        <f t="array" ref="O1698">IF(SUMPRODUCT(MAX(ISNUMBER(SEARCH(Fuel_Rules!$A$6:$A$30,$E1698))*ISNUMBER(SEARCH(Fuel_Rules!$B$6:$B$30,$F1698))*(Fuel_Rules!$A$6:$A$30&lt;&gt;"")))&gt;0,"Plug-in hybrid",IF($G1698="Diesel","Diesel","Gasoline"))</f>
        <v>Gasoline</v>
      </c>
    </row>
    <row r="1699" spans="1:15" ht="15" customHeight="1" x14ac:dyDescent="0.25">
      <c r="A1699" s="1">
        <v>2022</v>
      </c>
      <c r="B1699" s="1" t="s">
        <v>3126</v>
      </c>
      <c r="C1699" s="1" t="s">
        <v>2594</v>
      </c>
      <c r="D1699" s="1" t="s">
        <v>3940</v>
      </c>
      <c r="E1699" s="1" t="s">
        <v>2526</v>
      </c>
      <c r="F1699" s="1" t="s">
        <v>2596</v>
      </c>
      <c r="G1699" s="1" t="s">
        <v>103</v>
      </c>
      <c r="H1699" s="1" t="s">
        <v>437</v>
      </c>
      <c r="I1699" s="1">
        <v>1.6</v>
      </c>
      <c r="J1699" s="1">
        <v>2023</v>
      </c>
      <c r="K1699" s="1">
        <v>99195</v>
      </c>
      <c r="L1699" s="1">
        <v>0</v>
      </c>
      <c r="M1699" s="1">
        <f t="array" ref="M1699">SUMPRODUCT(MAX(ISNUMBER(SEARCH('Class Rules'!$B$6:$B$85,$E1699))*ISNUMBER(SEARCH('Class Rules'!$C$6:$C$85,$F1699))*'Class Rules'!$A$6:$A$85))</f>
        <v>0</v>
      </c>
      <c r="N1699" s="1" t="str">
        <f t="array" ref="N1699">IF($M1699=0,'Class Rules'!$D$3,INDEX('Class Rules'!$D$6:$D$85,MATCH($M1699,'Class Rules'!$A$6:$A$85,0)))</f>
        <v>Passenger LDV</v>
      </c>
      <c r="O1699" s="1" t="str">
        <f t="array" ref="O1699">IF(SUMPRODUCT(MAX(ISNUMBER(SEARCH(Fuel_Rules!$A$6:$A$30,$E1699))*ISNUMBER(SEARCH(Fuel_Rules!$B$6:$B$30,$F1699))*(Fuel_Rules!$A$6:$A$30&lt;&gt;"")))&gt;0,"Plug-in hybrid",IF($G1699="Diesel","Diesel","Gasoline"))</f>
        <v>Gasoline</v>
      </c>
    </row>
    <row r="1700" spans="1:15" ht="15" customHeight="1" x14ac:dyDescent="0.25">
      <c r="A1700" s="1">
        <v>2022</v>
      </c>
      <c r="B1700" s="1" t="s">
        <v>3126</v>
      </c>
      <c r="C1700" s="1" t="s">
        <v>2597</v>
      </c>
      <c r="D1700" s="1" t="s">
        <v>3941</v>
      </c>
      <c r="E1700" s="1" t="s">
        <v>2526</v>
      </c>
      <c r="F1700" s="1" t="s">
        <v>2599</v>
      </c>
      <c r="G1700" s="1" t="s">
        <v>103</v>
      </c>
      <c r="H1700" s="1" t="s">
        <v>298</v>
      </c>
      <c r="I1700" s="1">
        <v>1</v>
      </c>
      <c r="J1700" s="1">
        <v>2023</v>
      </c>
      <c r="K1700" s="1">
        <v>71010</v>
      </c>
      <c r="L1700" s="1">
        <v>0</v>
      </c>
      <c r="M1700" s="1">
        <f t="array" ref="M1700">SUMPRODUCT(MAX(ISNUMBER(SEARCH('Class Rules'!$B$6:$B$85,$E1700))*ISNUMBER(SEARCH('Class Rules'!$C$6:$C$85,$F1700))*'Class Rules'!$A$6:$A$85))</f>
        <v>0</v>
      </c>
      <c r="N1700" s="1" t="str">
        <f t="array" ref="N1700">IF($M1700=0,'Class Rules'!$D$3,INDEX('Class Rules'!$D$6:$D$85,MATCH($M1700,'Class Rules'!$A$6:$A$85,0)))</f>
        <v>Passenger LDV</v>
      </c>
      <c r="O1700" s="1" t="str">
        <f t="array" ref="O1700">IF(SUMPRODUCT(MAX(ISNUMBER(SEARCH(Fuel_Rules!$A$6:$A$30,$E1700))*ISNUMBER(SEARCH(Fuel_Rules!$B$6:$B$30,$F1700))*(Fuel_Rules!$A$6:$A$30&lt;&gt;"")))&gt;0,"Plug-in hybrid",IF($G1700="Diesel","Diesel","Gasoline"))</f>
        <v>Gasoline</v>
      </c>
    </row>
    <row r="1701" spans="1:15" ht="15" customHeight="1" x14ac:dyDescent="0.25">
      <c r="A1701" s="1">
        <v>2022</v>
      </c>
      <c r="B1701" s="1" t="s">
        <v>3126</v>
      </c>
      <c r="C1701" s="1" t="s">
        <v>2600</v>
      </c>
      <c r="D1701" s="1" t="s">
        <v>3942</v>
      </c>
      <c r="E1701" s="1" t="s">
        <v>2526</v>
      </c>
      <c r="F1701" s="1" t="s">
        <v>2602</v>
      </c>
      <c r="G1701" s="1" t="s">
        <v>103</v>
      </c>
      <c r="H1701" s="1" t="s">
        <v>298</v>
      </c>
      <c r="I1701" s="1">
        <v>1.6</v>
      </c>
      <c r="J1701" s="1">
        <v>2023</v>
      </c>
      <c r="K1701" s="1">
        <v>71521</v>
      </c>
      <c r="L1701" s="1">
        <v>0</v>
      </c>
      <c r="M1701" s="1">
        <f t="array" ref="M1701">SUMPRODUCT(MAX(ISNUMBER(SEARCH('Class Rules'!$B$6:$B$85,$E1701))*ISNUMBER(SEARCH('Class Rules'!$C$6:$C$85,$F1701))*'Class Rules'!$A$6:$A$85))</f>
        <v>0</v>
      </c>
      <c r="N1701" s="1" t="str">
        <f t="array" ref="N1701">IF($M1701=0,'Class Rules'!$D$3,INDEX('Class Rules'!$D$6:$D$85,MATCH($M1701,'Class Rules'!$A$6:$A$85,0)))</f>
        <v>Passenger LDV</v>
      </c>
      <c r="O1701" s="1" t="str">
        <f t="array" ref="O1701">IF(SUMPRODUCT(MAX(ISNUMBER(SEARCH(Fuel_Rules!$A$6:$A$30,$E1701))*ISNUMBER(SEARCH(Fuel_Rules!$B$6:$B$30,$F1701))*(Fuel_Rules!$A$6:$A$30&lt;&gt;"")))&gt;0,"Plug-in hybrid",IF($G1701="Diesel","Diesel","Gasoline"))</f>
        <v>Gasoline</v>
      </c>
    </row>
    <row r="1702" spans="1:15" ht="15" customHeight="1" x14ac:dyDescent="0.25">
      <c r="A1702" s="1">
        <v>2022</v>
      </c>
      <c r="B1702" s="1" t="s">
        <v>3126</v>
      </c>
      <c r="C1702" s="1" t="s">
        <v>2603</v>
      </c>
      <c r="D1702" s="1" t="s">
        <v>3943</v>
      </c>
      <c r="E1702" s="1" t="s">
        <v>2526</v>
      </c>
      <c r="F1702" s="1" t="s">
        <v>2605</v>
      </c>
      <c r="G1702" s="1" t="s">
        <v>103</v>
      </c>
      <c r="H1702" s="1" t="s">
        <v>437</v>
      </c>
      <c r="I1702" s="1">
        <v>1.6</v>
      </c>
      <c r="J1702" s="1">
        <v>2023</v>
      </c>
      <c r="K1702" s="1">
        <v>76229</v>
      </c>
      <c r="L1702" s="1">
        <v>0</v>
      </c>
      <c r="M1702" s="1">
        <f t="array" ref="M1702">SUMPRODUCT(MAX(ISNUMBER(SEARCH('Class Rules'!$B$6:$B$85,$E1702))*ISNUMBER(SEARCH('Class Rules'!$C$6:$C$85,$F1702))*'Class Rules'!$A$6:$A$85))</f>
        <v>0</v>
      </c>
      <c r="N1702" s="1" t="str">
        <f t="array" ref="N1702">IF($M1702=0,'Class Rules'!$D$3,INDEX('Class Rules'!$D$6:$D$85,MATCH($M1702,'Class Rules'!$A$6:$A$85,0)))</f>
        <v>Passenger LDV</v>
      </c>
      <c r="O1702" s="1" t="str">
        <f t="array" ref="O1702">IF(SUMPRODUCT(MAX(ISNUMBER(SEARCH(Fuel_Rules!$A$6:$A$30,$E1702))*ISNUMBER(SEARCH(Fuel_Rules!$B$6:$B$30,$F1702))*(Fuel_Rules!$A$6:$A$30&lt;&gt;"")))&gt;0,"Plug-in hybrid",IF($G1702="Diesel","Diesel","Gasoline"))</f>
        <v>Gasoline</v>
      </c>
    </row>
    <row r="1703" spans="1:15" ht="15" customHeight="1" x14ac:dyDescent="0.25">
      <c r="A1703" s="1">
        <v>2022</v>
      </c>
      <c r="B1703" s="1" t="s">
        <v>3126</v>
      </c>
      <c r="C1703" s="1" t="s">
        <v>2606</v>
      </c>
      <c r="D1703" s="1" t="s">
        <v>3944</v>
      </c>
      <c r="E1703" s="1" t="s">
        <v>2526</v>
      </c>
      <c r="F1703" s="1" t="s">
        <v>2608</v>
      </c>
      <c r="G1703" s="1" t="s">
        <v>103</v>
      </c>
      <c r="H1703" s="1" t="s">
        <v>437</v>
      </c>
      <c r="I1703" s="1">
        <v>1.6</v>
      </c>
      <c r="J1703" s="1">
        <v>2023</v>
      </c>
      <c r="K1703" s="1">
        <v>83997</v>
      </c>
      <c r="L1703" s="1">
        <v>0</v>
      </c>
      <c r="M1703" s="1">
        <f t="array" ref="M1703">SUMPRODUCT(MAX(ISNUMBER(SEARCH('Class Rules'!$B$6:$B$85,$E1703))*ISNUMBER(SEARCH('Class Rules'!$C$6:$C$85,$F1703))*'Class Rules'!$A$6:$A$85))</f>
        <v>0</v>
      </c>
      <c r="N1703" s="1" t="str">
        <f t="array" ref="N1703">IF($M1703=0,'Class Rules'!$D$3,INDEX('Class Rules'!$D$6:$D$85,MATCH($M1703,'Class Rules'!$A$6:$A$85,0)))</f>
        <v>Passenger LDV</v>
      </c>
      <c r="O1703" s="1" t="str">
        <f t="array" ref="O1703">IF(SUMPRODUCT(MAX(ISNUMBER(SEARCH(Fuel_Rules!$A$6:$A$30,$E1703))*ISNUMBER(SEARCH(Fuel_Rules!$B$6:$B$30,$F1703))*(Fuel_Rules!$A$6:$A$30&lt;&gt;"")))&gt;0,"Plug-in hybrid",IF($G1703="Diesel","Diesel","Gasoline"))</f>
        <v>Gasoline</v>
      </c>
    </row>
    <row r="1704" spans="1:15" ht="15" customHeight="1" x14ac:dyDescent="0.25">
      <c r="A1704" s="1">
        <v>2022</v>
      </c>
      <c r="B1704" s="1" t="s">
        <v>3126</v>
      </c>
      <c r="C1704" s="1" t="s">
        <v>2609</v>
      </c>
      <c r="D1704" s="1" t="s">
        <v>3945</v>
      </c>
      <c r="E1704" s="1" t="s">
        <v>2526</v>
      </c>
      <c r="F1704" s="1" t="s">
        <v>2611</v>
      </c>
      <c r="G1704" s="1" t="s">
        <v>103</v>
      </c>
      <c r="H1704" s="1" t="s">
        <v>298</v>
      </c>
      <c r="I1704" s="1">
        <v>1</v>
      </c>
      <c r="J1704" s="1">
        <v>2023</v>
      </c>
      <c r="K1704" s="1">
        <v>73386</v>
      </c>
      <c r="L1704" s="1">
        <v>0</v>
      </c>
      <c r="M1704" s="1">
        <f t="array" ref="M1704">SUMPRODUCT(MAX(ISNUMBER(SEARCH('Class Rules'!$B$6:$B$85,$E1704))*ISNUMBER(SEARCH('Class Rules'!$C$6:$C$85,$F1704))*'Class Rules'!$A$6:$A$85))</f>
        <v>0</v>
      </c>
      <c r="N1704" s="1" t="str">
        <f t="array" ref="N1704">IF($M1704=0,'Class Rules'!$D$3,INDEX('Class Rules'!$D$6:$D$85,MATCH($M1704,'Class Rules'!$A$6:$A$85,0)))</f>
        <v>Passenger LDV</v>
      </c>
      <c r="O1704" s="1" t="str">
        <f t="array" ref="O1704">IF(SUMPRODUCT(MAX(ISNUMBER(SEARCH(Fuel_Rules!$A$6:$A$30,$E1704))*ISNUMBER(SEARCH(Fuel_Rules!$B$6:$B$30,$F1704))*(Fuel_Rules!$A$6:$A$30&lt;&gt;"")))&gt;0,"Plug-in hybrid",IF($G1704="Diesel","Diesel","Gasoline"))</f>
        <v>Gasoline</v>
      </c>
    </row>
    <row r="1705" spans="1:15" ht="15" customHeight="1" x14ac:dyDescent="0.25">
      <c r="A1705" s="1">
        <v>2022</v>
      </c>
      <c r="B1705" s="1" t="s">
        <v>3126</v>
      </c>
      <c r="C1705" s="1" t="s">
        <v>2612</v>
      </c>
      <c r="D1705" s="1" t="s">
        <v>3946</v>
      </c>
      <c r="E1705" s="1" t="s">
        <v>2526</v>
      </c>
      <c r="F1705" s="1" t="s">
        <v>2614</v>
      </c>
      <c r="G1705" s="1" t="s">
        <v>103</v>
      </c>
      <c r="H1705" s="1" t="s">
        <v>298</v>
      </c>
      <c r="I1705" s="1">
        <v>1</v>
      </c>
      <c r="J1705" s="1">
        <v>2023</v>
      </c>
      <c r="K1705" s="1">
        <v>76482</v>
      </c>
      <c r="L1705" s="1">
        <v>0</v>
      </c>
      <c r="M1705" s="1">
        <f t="array" ref="M1705">SUMPRODUCT(MAX(ISNUMBER(SEARCH('Class Rules'!$B$6:$B$85,$E1705))*ISNUMBER(SEARCH('Class Rules'!$C$6:$C$85,$F1705))*'Class Rules'!$A$6:$A$85))</f>
        <v>0</v>
      </c>
      <c r="N1705" s="1" t="str">
        <f t="array" ref="N1705">IF($M1705=0,'Class Rules'!$D$3,INDEX('Class Rules'!$D$6:$D$85,MATCH($M1705,'Class Rules'!$A$6:$A$85,0)))</f>
        <v>Passenger LDV</v>
      </c>
      <c r="O1705" s="1" t="str">
        <f t="array" ref="O1705">IF(SUMPRODUCT(MAX(ISNUMBER(SEARCH(Fuel_Rules!$A$6:$A$30,$E1705))*ISNUMBER(SEARCH(Fuel_Rules!$B$6:$B$30,$F1705))*(Fuel_Rules!$A$6:$A$30&lt;&gt;"")))&gt;0,"Plug-in hybrid",IF($G1705="Diesel","Diesel","Gasoline"))</f>
        <v>Gasoline</v>
      </c>
    </row>
    <row r="1706" spans="1:15" ht="15" customHeight="1" x14ac:dyDescent="0.25">
      <c r="A1706" s="1">
        <v>2022</v>
      </c>
      <c r="B1706" s="1" t="s">
        <v>3126</v>
      </c>
      <c r="C1706" s="1" t="s">
        <v>2615</v>
      </c>
      <c r="D1706" s="1" t="s">
        <v>3947</v>
      </c>
      <c r="E1706" s="1" t="s">
        <v>2526</v>
      </c>
      <c r="F1706" s="1" t="s">
        <v>2617</v>
      </c>
      <c r="G1706" s="1" t="s">
        <v>103</v>
      </c>
      <c r="H1706" s="1" t="s">
        <v>298</v>
      </c>
      <c r="I1706" s="1">
        <v>1</v>
      </c>
      <c r="J1706" s="1">
        <v>2023</v>
      </c>
      <c r="K1706" s="1">
        <v>79011</v>
      </c>
      <c r="L1706" s="1">
        <v>0</v>
      </c>
      <c r="M1706" s="1">
        <f t="array" ref="M1706">SUMPRODUCT(MAX(ISNUMBER(SEARCH('Class Rules'!$B$6:$B$85,$E1706))*ISNUMBER(SEARCH('Class Rules'!$C$6:$C$85,$F1706))*'Class Rules'!$A$6:$A$85))</f>
        <v>0</v>
      </c>
      <c r="N1706" s="1" t="str">
        <f t="array" ref="N1706">IF($M1706=0,'Class Rules'!$D$3,INDEX('Class Rules'!$D$6:$D$85,MATCH($M1706,'Class Rules'!$A$6:$A$85,0)))</f>
        <v>Passenger LDV</v>
      </c>
      <c r="O1706" s="1" t="str">
        <f t="array" ref="O1706">IF(SUMPRODUCT(MAX(ISNUMBER(SEARCH(Fuel_Rules!$A$6:$A$30,$E1706))*ISNUMBER(SEARCH(Fuel_Rules!$B$6:$B$30,$F1706))*(Fuel_Rules!$A$6:$A$30&lt;&gt;"")))&gt;0,"Plug-in hybrid",IF($G1706="Diesel","Diesel","Gasoline"))</f>
        <v>Gasoline</v>
      </c>
    </row>
    <row r="1707" spans="1:15" ht="15" customHeight="1" x14ac:dyDescent="0.25">
      <c r="A1707" s="1">
        <v>2022</v>
      </c>
      <c r="B1707" s="1" t="s">
        <v>3126</v>
      </c>
      <c r="C1707" s="1" t="s">
        <v>2618</v>
      </c>
      <c r="D1707" s="1" t="s">
        <v>3948</v>
      </c>
      <c r="E1707" s="1" t="s">
        <v>2526</v>
      </c>
      <c r="F1707" s="1" t="s">
        <v>2620</v>
      </c>
      <c r="G1707" s="1" t="s">
        <v>103</v>
      </c>
      <c r="H1707" s="1" t="s">
        <v>298</v>
      </c>
      <c r="I1707" s="1">
        <v>1.6</v>
      </c>
      <c r="J1707" s="1">
        <v>2023</v>
      </c>
      <c r="K1707" s="1">
        <v>86925</v>
      </c>
      <c r="L1707" s="1">
        <v>0</v>
      </c>
      <c r="M1707" s="1">
        <f t="array" ref="M1707">SUMPRODUCT(MAX(ISNUMBER(SEARCH('Class Rules'!$B$6:$B$85,$E1707))*ISNUMBER(SEARCH('Class Rules'!$C$6:$C$85,$F1707))*'Class Rules'!$A$6:$A$85))</f>
        <v>0</v>
      </c>
      <c r="N1707" s="1" t="str">
        <f t="array" ref="N1707">IF($M1707=0,'Class Rules'!$D$3,INDEX('Class Rules'!$D$6:$D$85,MATCH($M1707,'Class Rules'!$A$6:$A$85,0)))</f>
        <v>Passenger LDV</v>
      </c>
      <c r="O1707" s="1" t="str">
        <f t="array" ref="O1707">IF(SUMPRODUCT(MAX(ISNUMBER(SEARCH(Fuel_Rules!$A$6:$A$30,$E1707))*ISNUMBER(SEARCH(Fuel_Rules!$B$6:$B$30,$F1707))*(Fuel_Rules!$A$6:$A$30&lt;&gt;"")))&gt;0,"Plug-in hybrid",IF($G1707="Diesel","Diesel","Gasoline"))</f>
        <v>Gasoline</v>
      </c>
    </row>
    <row r="1708" spans="1:15" ht="15" customHeight="1" x14ac:dyDescent="0.25">
      <c r="A1708" s="1">
        <v>2022</v>
      </c>
      <c r="B1708" s="1" t="s">
        <v>3126</v>
      </c>
      <c r="C1708" s="1" t="s">
        <v>2621</v>
      </c>
      <c r="D1708" s="1" t="s">
        <v>3949</v>
      </c>
      <c r="E1708" s="1" t="s">
        <v>2526</v>
      </c>
      <c r="F1708" s="1" t="s">
        <v>2623</v>
      </c>
      <c r="G1708" s="1" t="s">
        <v>103</v>
      </c>
      <c r="H1708" s="1" t="s">
        <v>437</v>
      </c>
      <c r="I1708" s="1">
        <v>1.6</v>
      </c>
      <c r="J1708" s="1">
        <v>2023</v>
      </c>
      <c r="K1708" s="1">
        <v>87451</v>
      </c>
      <c r="L1708" s="1">
        <v>0</v>
      </c>
      <c r="M1708" s="1">
        <f t="array" ref="M1708">SUMPRODUCT(MAX(ISNUMBER(SEARCH('Class Rules'!$B$6:$B$85,$E1708))*ISNUMBER(SEARCH('Class Rules'!$C$6:$C$85,$F1708))*'Class Rules'!$A$6:$A$85))</f>
        <v>0</v>
      </c>
      <c r="N1708" s="1" t="str">
        <f t="array" ref="N1708">IF($M1708=0,'Class Rules'!$D$3,INDEX('Class Rules'!$D$6:$D$85,MATCH($M1708,'Class Rules'!$A$6:$A$85,0)))</f>
        <v>Passenger LDV</v>
      </c>
      <c r="O1708" s="1" t="str">
        <f t="array" ref="O1708">IF(SUMPRODUCT(MAX(ISNUMBER(SEARCH(Fuel_Rules!$A$6:$A$30,$E1708))*ISNUMBER(SEARCH(Fuel_Rules!$B$6:$B$30,$F1708))*(Fuel_Rules!$A$6:$A$30&lt;&gt;"")))&gt;0,"Plug-in hybrid",IF($G1708="Diesel","Diesel","Gasoline"))</f>
        <v>Gasoline</v>
      </c>
    </row>
    <row r="1709" spans="1:15" ht="15" customHeight="1" x14ac:dyDescent="0.25">
      <c r="A1709" s="1">
        <v>2022</v>
      </c>
      <c r="B1709" s="1" t="s">
        <v>3126</v>
      </c>
      <c r="C1709" s="1" t="s">
        <v>2624</v>
      </c>
      <c r="D1709" s="1" t="s">
        <v>3950</v>
      </c>
      <c r="E1709" s="1" t="s">
        <v>2526</v>
      </c>
      <c r="F1709" s="1" t="s">
        <v>2626</v>
      </c>
      <c r="G1709" s="1" t="s">
        <v>103</v>
      </c>
      <c r="H1709" s="1" t="s">
        <v>437</v>
      </c>
      <c r="I1709" s="1">
        <v>1.6</v>
      </c>
      <c r="J1709" s="1">
        <v>2023</v>
      </c>
      <c r="K1709" s="1">
        <v>88021</v>
      </c>
      <c r="L1709" s="1">
        <v>0</v>
      </c>
      <c r="M1709" s="1">
        <f t="array" ref="M1709">SUMPRODUCT(MAX(ISNUMBER(SEARCH('Class Rules'!$B$6:$B$85,$E1709))*ISNUMBER(SEARCH('Class Rules'!$C$6:$C$85,$F1709))*'Class Rules'!$A$6:$A$85))</f>
        <v>0</v>
      </c>
      <c r="N1709" s="1" t="str">
        <f t="array" ref="N1709">IF($M1709=0,'Class Rules'!$D$3,INDEX('Class Rules'!$D$6:$D$85,MATCH($M1709,'Class Rules'!$A$6:$A$85,0)))</f>
        <v>Passenger LDV</v>
      </c>
      <c r="O1709" s="1" t="str">
        <f t="array" ref="O1709">IF(SUMPRODUCT(MAX(ISNUMBER(SEARCH(Fuel_Rules!$A$6:$A$30,$E1709))*ISNUMBER(SEARCH(Fuel_Rules!$B$6:$B$30,$F1709))*(Fuel_Rules!$A$6:$A$30&lt;&gt;"")))&gt;0,"Plug-in hybrid",IF($G1709="Diesel","Diesel","Gasoline"))</f>
        <v>Gasoline</v>
      </c>
    </row>
    <row r="1710" spans="1:15" ht="15" customHeight="1" x14ac:dyDescent="0.25">
      <c r="A1710" s="1">
        <v>2022</v>
      </c>
      <c r="B1710" s="1" t="s">
        <v>3126</v>
      </c>
      <c r="C1710" s="1" t="s">
        <v>2627</v>
      </c>
      <c r="D1710" s="1" t="s">
        <v>3951</v>
      </c>
      <c r="E1710" s="1" t="s">
        <v>2526</v>
      </c>
      <c r="F1710" s="1" t="s">
        <v>2629</v>
      </c>
      <c r="G1710" s="1" t="s">
        <v>103</v>
      </c>
      <c r="H1710" s="1" t="s">
        <v>437</v>
      </c>
      <c r="I1710" s="1">
        <v>1.6</v>
      </c>
      <c r="J1710" s="1">
        <v>2023</v>
      </c>
      <c r="K1710" s="1">
        <v>88230</v>
      </c>
      <c r="L1710" s="1">
        <v>0</v>
      </c>
      <c r="M1710" s="1">
        <f t="array" ref="M1710">SUMPRODUCT(MAX(ISNUMBER(SEARCH('Class Rules'!$B$6:$B$85,$E1710))*ISNUMBER(SEARCH('Class Rules'!$C$6:$C$85,$F1710))*'Class Rules'!$A$6:$A$85))</f>
        <v>0</v>
      </c>
      <c r="N1710" s="1" t="str">
        <f t="array" ref="N1710">IF($M1710=0,'Class Rules'!$D$3,INDEX('Class Rules'!$D$6:$D$85,MATCH($M1710,'Class Rules'!$A$6:$A$85,0)))</f>
        <v>Passenger LDV</v>
      </c>
      <c r="O1710" s="1" t="str">
        <f t="array" ref="O1710">IF(SUMPRODUCT(MAX(ISNUMBER(SEARCH(Fuel_Rules!$A$6:$A$30,$E1710))*ISNUMBER(SEARCH(Fuel_Rules!$B$6:$B$30,$F1710))*(Fuel_Rules!$A$6:$A$30&lt;&gt;"")))&gt;0,"Plug-in hybrid",IF($G1710="Diesel","Diesel","Gasoline"))</f>
        <v>Gasoline</v>
      </c>
    </row>
    <row r="1711" spans="1:15" ht="15" customHeight="1" x14ac:dyDescent="0.25">
      <c r="A1711" s="1">
        <v>2022</v>
      </c>
      <c r="B1711" s="1" t="s">
        <v>3126</v>
      </c>
      <c r="C1711" s="1" t="s">
        <v>2630</v>
      </c>
      <c r="D1711" s="1" t="s">
        <v>3952</v>
      </c>
      <c r="E1711" s="1" t="s">
        <v>2526</v>
      </c>
      <c r="F1711" s="1" t="s">
        <v>2632</v>
      </c>
      <c r="G1711" s="1" t="s">
        <v>103</v>
      </c>
      <c r="H1711" s="1" t="s">
        <v>437</v>
      </c>
      <c r="I1711" s="1">
        <v>1.6</v>
      </c>
      <c r="J1711" s="1">
        <v>2023</v>
      </c>
      <c r="K1711" s="1">
        <v>119864</v>
      </c>
      <c r="L1711" s="1">
        <v>0</v>
      </c>
      <c r="M1711" s="1">
        <f t="array" ref="M1711">SUMPRODUCT(MAX(ISNUMBER(SEARCH('Class Rules'!$B$6:$B$85,$E1711))*ISNUMBER(SEARCH('Class Rules'!$C$6:$C$85,$F1711))*'Class Rules'!$A$6:$A$85))</f>
        <v>0</v>
      </c>
      <c r="N1711" s="1" t="str">
        <f t="array" ref="N1711">IF($M1711=0,'Class Rules'!$D$3,INDEX('Class Rules'!$D$6:$D$85,MATCH($M1711,'Class Rules'!$A$6:$A$85,0)))</f>
        <v>Passenger LDV</v>
      </c>
      <c r="O1711" s="1" t="str">
        <f t="array" ref="O1711">IF(SUMPRODUCT(MAX(ISNUMBER(SEARCH(Fuel_Rules!$A$6:$A$30,$E1711))*ISNUMBER(SEARCH(Fuel_Rules!$B$6:$B$30,$F1711))*(Fuel_Rules!$A$6:$A$30&lt;&gt;"")))&gt;0,"Plug-in hybrid",IF($G1711="Diesel","Diesel","Gasoline"))</f>
        <v>Gasoline</v>
      </c>
    </row>
    <row r="1712" spans="1:15" ht="15" customHeight="1" x14ac:dyDescent="0.25">
      <c r="A1712" s="1">
        <v>2022</v>
      </c>
      <c r="B1712" s="1" t="s">
        <v>3126</v>
      </c>
      <c r="C1712" s="1" t="s">
        <v>2633</v>
      </c>
      <c r="D1712" s="1" t="s">
        <v>3953</v>
      </c>
      <c r="E1712" s="1" t="s">
        <v>2526</v>
      </c>
      <c r="F1712" s="1" t="s">
        <v>2635</v>
      </c>
      <c r="G1712" s="1" t="s">
        <v>103</v>
      </c>
      <c r="H1712" s="1" t="s">
        <v>437</v>
      </c>
      <c r="I1712" s="1">
        <v>2</v>
      </c>
      <c r="J1712" s="1">
        <v>2023</v>
      </c>
      <c r="K1712" s="1">
        <v>119984</v>
      </c>
      <c r="L1712" s="1">
        <v>0</v>
      </c>
      <c r="M1712" s="1">
        <f t="array" ref="M1712">SUMPRODUCT(MAX(ISNUMBER(SEARCH('Class Rules'!$B$6:$B$85,$E1712))*ISNUMBER(SEARCH('Class Rules'!$C$6:$C$85,$F1712))*'Class Rules'!$A$6:$A$85))</f>
        <v>0</v>
      </c>
      <c r="N1712" s="1" t="str">
        <f t="array" ref="N1712">IF($M1712=0,'Class Rules'!$D$3,INDEX('Class Rules'!$D$6:$D$85,MATCH($M1712,'Class Rules'!$A$6:$A$85,0)))</f>
        <v>Passenger LDV</v>
      </c>
      <c r="O1712" s="1" t="str">
        <f t="array" ref="O1712">IF(SUMPRODUCT(MAX(ISNUMBER(SEARCH(Fuel_Rules!$A$6:$A$30,$E1712))*ISNUMBER(SEARCH(Fuel_Rules!$B$6:$B$30,$F1712))*(Fuel_Rules!$A$6:$A$30&lt;&gt;"")))&gt;0,"Plug-in hybrid",IF($G1712="Diesel","Diesel","Gasoline"))</f>
        <v>Gasoline</v>
      </c>
    </row>
    <row r="1713" spans="1:15" ht="15" customHeight="1" x14ac:dyDescent="0.25">
      <c r="A1713" s="1">
        <v>2022</v>
      </c>
      <c r="B1713" s="1" t="s">
        <v>3126</v>
      </c>
      <c r="C1713" s="1" t="s">
        <v>2636</v>
      </c>
      <c r="D1713" s="1" t="s">
        <v>3954</v>
      </c>
      <c r="E1713" s="1" t="s">
        <v>2526</v>
      </c>
      <c r="F1713" s="1" t="s">
        <v>2638</v>
      </c>
      <c r="G1713" s="1" t="s">
        <v>103</v>
      </c>
      <c r="H1713" s="1" t="s">
        <v>437</v>
      </c>
      <c r="I1713" s="1">
        <v>1.6</v>
      </c>
      <c r="J1713" s="1">
        <v>2023</v>
      </c>
      <c r="K1713" s="1">
        <v>119564</v>
      </c>
      <c r="L1713" s="1">
        <v>0</v>
      </c>
      <c r="M1713" s="1">
        <f t="array" ref="M1713">SUMPRODUCT(MAX(ISNUMBER(SEARCH('Class Rules'!$B$6:$B$85,$E1713))*ISNUMBER(SEARCH('Class Rules'!$C$6:$C$85,$F1713))*'Class Rules'!$A$6:$A$85))</f>
        <v>0</v>
      </c>
      <c r="N1713" s="1" t="str">
        <f t="array" ref="N1713">IF($M1713=0,'Class Rules'!$D$3,INDEX('Class Rules'!$D$6:$D$85,MATCH($M1713,'Class Rules'!$A$6:$A$85,0)))</f>
        <v>Passenger LDV</v>
      </c>
      <c r="O1713" s="1" t="str">
        <f t="array" ref="O1713">IF(SUMPRODUCT(MAX(ISNUMBER(SEARCH(Fuel_Rules!$A$6:$A$30,$E1713))*ISNUMBER(SEARCH(Fuel_Rules!$B$6:$B$30,$F1713))*(Fuel_Rules!$A$6:$A$30&lt;&gt;"")))&gt;0,"Plug-in hybrid",IF($G1713="Diesel","Diesel","Gasoline"))</f>
        <v>Gasoline</v>
      </c>
    </row>
    <row r="1714" spans="1:15" ht="15" customHeight="1" x14ac:dyDescent="0.25">
      <c r="A1714" s="1">
        <v>2022</v>
      </c>
      <c r="B1714" s="1" t="s">
        <v>3126</v>
      </c>
      <c r="C1714" s="1" t="s">
        <v>2639</v>
      </c>
      <c r="D1714" s="1" t="s">
        <v>3955</v>
      </c>
      <c r="E1714" s="1" t="s">
        <v>2526</v>
      </c>
      <c r="F1714" s="1" t="s">
        <v>2641</v>
      </c>
      <c r="G1714" s="1" t="s">
        <v>103</v>
      </c>
      <c r="H1714" s="1" t="s">
        <v>437</v>
      </c>
      <c r="I1714" s="1">
        <v>1.6</v>
      </c>
      <c r="J1714" s="1">
        <v>2023</v>
      </c>
      <c r="K1714" s="1">
        <v>112739</v>
      </c>
      <c r="L1714" s="1">
        <v>0</v>
      </c>
      <c r="M1714" s="1">
        <f t="array" ref="M1714">SUMPRODUCT(MAX(ISNUMBER(SEARCH('Class Rules'!$B$6:$B$85,$E1714))*ISNUMBER(SEARCH('Class Rules'!$C$6:$C$85,$F1714))*'Class Rules'!$A$6:$A$85))</f>
        <v>0</v>
      </c>
      <c r="N1714" s="1" t="str">
        <f t="array" ref="N1714">IF($M1714=0,'Class Rules'!$D$3,INDEX('Class Rules'!$D$6:$D$85,MATCH($M1714,'Class Rules'!$A$6:$A$85,0)))</f>
        <v>Passenger LDV</v>
      </c>
      <c r="O1714" s="1" t="str">
        <f t="array" ref="O1714">IF(SUMPRODUCT(MAX(ISNUMBER(SEARCH(Fuel_Rules!$A$6:$A$30,$E1714))*ISNUMBER(SEARCH(Fuel_Rules!$B$6:$B$30,$F1714))*(Fuel_Rules!$A$6:$A$30&lt;&gt;"")))&gt;0,"Plug-in hybrid",IF($G1714="Diesel","Diesel","Gasoline"))</f>
        <v>Gasoline</v>
      </c>
    </row>
    <row r="1715" spans="1:15" ht="15" customHeight="1" x14ac:dyDescent="0.25">
      <c r="A1715" s="1">
        <v>2022</v>
      </c>
      <c r="B1715" s="1" t="s">
        <v>3126</v>
      </c>
      <c r="C1715" s="1" t="s">
        <v>2642</v>
      </c>
      <c r="D1715" s="1" t="s">
        <v>3956</v>
      </c>
      <c r="E1715" s="1" t="s">
        <v>2526</v>
      </c>
      <c r="F1715" s="1" t="s">
        <v>2644</v>
      </c>
      <c r="G1715" s="1" t="s">
        <v>103</v>
      </c>
      <c r="H1715" s="1" t="s">
        <v>437</v>
      </c>
      <c r="I1715" s="1">
        <v>1.6</v>
      </c>
      <c r="J1715" s="1">
        <v>2023</v>
      </c>
      <c r="K1715" s="1">
        <v>106441</v>
      </c>
      <c r="L1715" s="1">
        <v>0</v>
      </c>
      <c r="M1715" s="1">
        <f t="array" ref="M1715">SUMPRODUCT(MAX(ISNUMBER(SEARCH('Class Rules'!$B$6:$B$85,$E1715))*ISNUMBER(SEARCH('Class Rules'!$C$6:$C$85,$F1715))*'Class Rules'!$A$6:$A$85))</f>
        <v>0</v>
      </c>
      <c r="N1715" s="1" t="str">
        <f t="array" ref="N1715">IF($M1715=0,'Class Rules'!$D$3,INDEX('Class Rules'!$D$6:$D$85,MATCH($M1715,'Class Rules'!$A$6:$A$85,0)))</f>
        <v>Passenger LDV</v>
      </c>
      <c r="O1715" s="1" t="str">
        <f t="array" ref="O1715">IF(SUMPRODUCT(MAX(ISNUMBER(SEARCH(Fuel_Rules!$A$6:$A$30,$E1715))*ISNUMBER(SEARCH(Fuel_Rules!$B$6:$B$30,$F1715))*(Fuel_Rules!$A$6:$A$30&lt;&gt;"")))&gt;0,"Plug-in hybrid",IF($G1715="Diesel","Diesel","Gasoline"))</f>
        <v>Gasoline</v>
      </c>
    </row>
    <row r="1716" spans="1:15" ht="15" customHeight="1" x14ac:dyDescent="0.25">
      <c r="A1716" s="1">
        <v>2022</v>
      </c>
      <c r="B1716" s="1" t="s">
        <v>3126</v>
      </c>
      <c r="C1716" s="1" t="s">
        <v>2645</v>
      </c>
      <c r="D1716" s="1" t="s">
        <v>3957</v>
      </c>
      <c r="E1716" s="1" t="s">
        <v>2526</v>
      </c>
      <c r="F1716" s="1" t="s">
        <v>2647</v>
      </c>
      <c r="G1716" s="1" t="s">
        <v>103</v>
      </c>
      <c r="H1716" s="1" t="s">
        <v>298</v>
      </c>
      <c r="I1716" s="1">
        <v>1.6</v>
      </c>
      <c r="J1716" s="1">
        <v>2023</v>
      </c>
      <c r="K1716" s="1">
        <v>97488</v>
      </c>
      <c r="L1716" s="1">
        <v>0</v>
      </c>
      <c r="M1716" s="1">
        <f t="array" ref="M1716">SUMPRODUCT(MAX(ISNUMBER(SEARCH('Class Rules'!$B$6:$B$85,$E1716))*ISNUMBER(SEARCH('Class Rules'!$C$6:$C$85,$F1716))*'Class Rules'!$A$6:$A$85))</f>
        <v>0</v>
      </c>
      <c r="N1716" s="1" t="str">
        <f t="array" ref="N1716">IF($M1716=0,'Class Rules'!$D$3,INDEX('Class Rules'!$D$6:$D$85,MATCH($M1716,'Class Rules'!$A$6:$A$85,0)))</f>
        <v>Passenger LDV</v>
      </c>
      <c r="O1716" s="1" t="str">
        <f t="array" ref="O1716">IF(SUMPRODUCT(MAX(ISNUMBER(SEARCH(Fuel_Rules!$A$6:$A$30,$E1716))*ISNUMBER(SEARCH(Fuel_Rules!$B$6:$B$30,$F1716))*(Fuel_Rules!$A$6:$A$30&lt;&gt;"")))&gt;0,"Plug-in hybrid",IF($G1716="Diesel","Diesel","Gasoline"))</f>
        <v>Gasoline</v>
      </c>
    </row>
    <row r="1717" spans="1:15" ht="15" customHeight="1" x14ac:dyDescent="0.25">
      <c r="A1717" s="1">
        <v>2022</v>
      </c>
      <c r="B1717" s="1" t="s">
        <v>3126</v>
      </c>
      <c r="C1717" s="1" t="s">
        <v>2648</v>
      </c>
      <c r="D1717" s="1" t="s">
        <v>3958</v>
      </c>
      <c r="E1717" s="1" t="s">
        <v>2526</v>
      </c>
      <c r="F1717" s="1" t="s">
        <v>2650</v>
      </c>
      <c r="G1717" s="1" t="s">
        <v>103</v>
      </c>
      <c r="H1717" s="1" t="s">
        <v>437</v>
      </c>
      <c r="I1717" s="1">
        <v>1.6</v>
      </c>
      <c r="J1717" s="1">
        <v>2023</v>
      </c>
      <c r="K1717" s="1">
        <v>79873</v>
      </c>
      <c r="L1717" s="1">
        <v>0</v>
      </c>
      <c r="M1717" s="1">
        <f t="array" ref="M1717">SUMPRODUCT(MAX(ISNUMBER(SEARCH('Class Rules'!$B$6:$B$85,$E1717))*ISNUMBER(SEARCH('Class Rules'!$C$6:$C$85,$F1717))*'Class Rules'!$A$6:$A$85))</f>
        <v>0</v>
      </c>
      <c r="N1717" s="1" t="str">
        <f t="array" ref="N1717">IF($M1717=0,'Class Rules'!$D$3,INDEX('Class Rules'!$D$6:$D$85,MATCH($M1717,'Class Rules'!$A$6:$A$85,0)))</f>
        <v>Passenger LDV</v>
      </c>
      <c r="O1717" s="1" t="str">
        <f t="array" ref="O1717">IF(SUMPRODUCT(MAX(ISNUMBER(SEARCH(Fuel_Rules!$A$6:$A$30,$E1717))*ISNUMBER(SEARCH(Fuel_Rules!$B$6:$B$30,$F1717))*(Fuel_Rules!$A$6:$A$30&lt;&gt;"")))&gt;0,"Plug-in hybrid",IF($G1717="Diesel","Diesel","Gasoline"))</f>
        <v>Gasoline</v>
      </c>
    </row>
    <row r="1718" spans="1:15" ht="15" customHeight="1" x14ac:dyDescent="0.25">
      <c r="A1718" s="1">
        <v>2022</v>
      </c>
      <c r="B1718" s="1" t="s">
        <v>3126</v>
      </c>
      <c r="C1718" s="1" t="s">
        <v>2651</v>
      </c>
      <c r="D1718" s="1" t="s">
        <v>3959</v>
      </c>
      <c r="E1718" s="1" t="s">
        <v>2526</v>
      </c>
      <c r="F1718" s="1" t="s">
        <v>2653</v>
      </c>
      <c r="G1718" s="1" t="s">
        <v>103</v>
      </c>
      <c r="H1718" s="1" t="s">
        <v>437</v>
      </c>
      <c r="I1718" s="1">
        <v>1.3</v>
      </c>
      <c r="J1718" s="1">
        <v>2023</v>
      </c>
      <c r="K1718" s="1">
        <v>145533</v>
      </c>
      <c r="L1718" s="1">
        <v>0</v>
      </c>
      <c r="M1718" s="1">
        <f t="array" ref="M1718">SUMPRODUCT(MAX(ISNUMBER(SEARCH('Class Rules'!$B$6:$B$85,$E1718))*ISNUMBER(SEARCH('Class Rules'!$C$6:$C$85,$F1718))*'Class Rules'!$A$6:$A$85))</f>
        <v>0</v>
      </c>
      <c r="N1718" s="1" t="str">
        <f t="array" ref="N1718">IF($M1718=0,'Class Rules'!$D$3,INDEX('Class Rules'!$D$6:$D$85,MATCH($M1718,'Class Rules'!$A$6:$A$85,0)))</f>
        <v>Passenger LDV</v>
      </c>
      <c r="O1718" s="1" t="str">
        <f t="array" ref="O1718">IF(SUMPRODUCT(MAX(ISNUMBER(SEARCH(Fuel_Rules!$A$6:$A$30,$E1718))*ISNUMBER(SEARCH(Fuel_Rules!$B$6:$B$30,$F1718))*(Fuel_Rules!$A$6:$A$30&lt;&gt;"")))&gt;0,"Plug-in hybrid",IF($G1718="Diesel","Diesel","Gasoline"))</f>
        <v>Gasoline</v>
      </c>
    </row>
    <row r="1719" spans="1:15" ht="15" customHeight="1" x14ac:dyDescent="0.25">
      <c r="A1719" s="1">
        <v>2022</v>
      </c>
      <c r="B1719" s="1" t="s">
        <v>3126</v>
      </c>
      <c r="C1719" s="1" t="s">
        <v>2654</v>
      </c>
      <c r="D1719" s="1" t="s">
        <v>3960</v>
      </c>
      <c r="E1719" s="1" t="s">
        <v>2526</v>
      </c>
      <c r="F1719" s="1" t="s">
        <v>2656</v>
      </c>
      <c r="G1719" s="1" t="s">
        <v>103</v>
      </c>
      <c r="H1719" s="1" t="s">
        <v>437</v>
      </c>
      <c r="I1719" s="1">
        <v>1.3</v>
      </c>
      <c r="J1719" s="1">
        <v>2023</v>
      </c>
      <c r="K1719" s="1">
        <v>136839</v>
      </c>
      <c r="L1719" s="1">
        <v>0</v>
      </c>
      <c r="M1719" s="1">
        <f t="array" ref="M1719">SUMPRODUCT(MAX(ISNUMBER(SEARCH('Class Rules'!$B$6:$B$85,$E1719))*ISNUMBER(SEARCH('Class Rules'!$C$6:$C$85,$F1719))*'Class Rules'!$A$6:$A$85))</f>
        <v>0</v>
      </c>
      <c r="N1719" s="1" t="str">
        <f t="array" ref="N1719">IF($M1719=0,'Class Rules'!$D$3,INDEX('Class Rules'!$D$6:$D$85,MATCH($M1719,'Class Rules'!$A$6:$A$85,0)))</f>
        <v>Passenger LDV</v>
      </c>
      <c r="O1719" s="1" t="str">
        <f t="array" ref="O1719">IF(SUMPRODUCT(MAX(ISNUMBER(SEARCH(Fuel_Rules!$A$6:$A$30,$E1719))*ISNUMBER(SEARCH(Fuel_Rules!$B$6:$B$30,$F1719))*(Fuel_Rules!$A$6:$A$30&lt;&gt;"")))&gt;0,"Plug-in hybrid",IF($G1719="Diesel","Diesel","Gasoline"))</f>
        <v>Gasoline</v>
      </c>
    </row>
    <row r="1720" spans="1:15" ht="15" customHeight="1" x14ac:dyDescent="0.25">
      <c r="A1720" s="1">
        <v>2022</v>
      </c>
      <c r="B1720" s="1" t="s">
        <v>3126</v>
      </c>
      <c r="C1720" s="1" t="s">
        <v>2657</v>
      </c>
      <c r="D1720" s="1" t="s">
        <v>3961</v>
      </c>
      <c r="E1720" s="1" t="s">
        <v>2526</v>
      </c>
      <c r="F1720" s="1" t="s">
        <v>2659</v>
      </c>
      <c r="G1720" s="1" t="s">
        <v>103</v>
      </c>
      <c r="H1720" s="1" t="s">
        <v>437</v>
      </c>
      <c r="I1720" s="1">
        <v>1.3</v>
      </c>
      <c r="J1720" s="1">
        <v>2023</v>
      </c>
      <c r="K1720" s="1">
        <v>131780</v>
      </c>
      <c r="L1720" s="1">
        <v>0</v>
      </c>
      <c r="M1720" s="1">
        <f t="array" ref="M1720">SUMPRODUCT(MAX(ISNUMBER(SEARCH('Class Rules'!$B$6:$B$85,$E1720))*ISNUMBER(SEARCH('Class Rules'!$C$6:$C$85,$F1720))*'Class Rules'!$A$6:$A$85))</f>
        <v>0</v>
      </c>
      <c r="N1720" s="1" t="str">
        <f t="array" ref="N1720">IF($M1720=0,'Class Rules'!$D$3,INDEX('Class Rules'!$D$6:$D$85,MATCH($M1720,'Class Rules'!$A$6:$A$85,0)))</f>
        <v>Passenger LDV</v>
      </c>
      <c r="O1720" s="1" t="str">
        <f t="array" ref="O1720">IF(SUMPRODUCT(MAX(ISNUMBER(SEARCH(Fuel_Rules!$A$6:$A$30,$E1720))*ISNUMBER(SEARCH(Fuel_Rules!$B$6:$B$30,$F1720))*(Fuel_Rules!$A$6:$A$30&lt;&gt;"")))&gt;0,"Plug-in hybrid",IF($G1720="Diesel","Diesel","Gasoline"))</f>
        <v>Gasoline</v>
      </c>
    </row>
    <row r="1721" spans="1:15" ht="15" customHeight="1" x14ac:dyDescent="0.25">
      <c r="A1721" s="1">
        <v>2022</v>
      </c>
      <c r="B1721" s="1" t="s">
        <v>3126</v>
      </c>
      <c r="C1721" s="1" t="s">
        <v>2660</v>
      </c>
      <c r="D1721" s="1" t="s">
        <v>3962</v>
      </c>
      <c r="E1721" s="1" t="s">
        <v>2526</v>
      </c>
      <c r="F1721" s="1" t="s">
        <v>2662</v>
      </c>
      <c r="G1721" s="1" t="s">
        <v>103</v>
      </c>
      <c r="H1721" s="1" t="s">
        <v>298</v>
      </c>
      <c r="I1721" s="1">
        <v>1</v>
      </c>
      <c r="J1721" s="1">
        <v>2023</v>
      </c>
      <c r="K1721" s="1">
        <v>75206</v>
      </c>
      <c r="L1721" s="1">
        <v>0</v>
      </c>
      <c r="M1721" s="1">
        <f t="array" ref="M1721">SUMPRODUCT(MAX(ISNUMBER(SEARCH('Class Rules'!$B$6:$B$85,$E1721))*ISNUMBER(SEARCH('Class Rules'!$C$6:$C$85,$F1721))*'Class Rules'!$A$6:$A$85))</f>
        <v>0</v>
      </c>
      <c r="N1721" s="1" t="str">
        <f t="array" ref="N1721">IF($M1721=0,'Class Rules'!$D$3,INDEX('Class Rules'!$D$6:$D$85,MATCH($M1721,'Class Rules'!$A$6:$A$85,0)))</f>
        <v>Passenger LDV</v>
      </c>
      <c r="O1721" s="1" t="str">
        <f t="array" ref="O1721">IF(SUMPRODUCT(MAX(ISNUMBER(SEARCH(Fuel_Rules!$A$6:$A$30,$E1721))*ISNUMBER(SEARCH(Fuel_Rules!$B$6:$B$30,$F1721))*(Fuel_Rules!$A$6:$A$30&lt;&gt;"")))&gt;0,"Plug-in hybrid",IF($G1721="Diesel","Diesel","Gasoline"))</f>
        <v>Gasoline</v>
      </c>
    </row>
    <row r="1722" spans="1:15" ht="15" customHeight="1" x14ac:dyDescent="0.25">
      <c r="A1722" s="1">
        <v>2022</v>
      </c>
      <c r="B1722" s="1" t="s">
        <v>3126</v>
      </c>
      <c r="C1722" s="1" t="s">
        <v>2663</v>
      </c>
      <c r="D1722" s="1" t="s">
        <v>3963</v>
      </c>
      <c r="E1722" s="1" t="s">
        <v>2665</v>
      </c>
      <c r="F1722" s="1" t="s">
        <v>2666</v>
      </c>
      <c r="G1722" s="1" t="s">
        <v>103</v>
      </c>
      <c r="H1722" s="1" t="s">
        <v>437</v>
      </c>
      <c r="I1722" s="1">
        <v>6.7</v>
      </c>
      <c r="J1722" s="1">
        <v>2023</v>
      </c>
      <c r="K1722" s="1">
        <v>5954125</v>
      </c>
      <c r="L1722" s="1">
        <v>0</v>
      </c>
      <c r="M1722" s="1">
        <f t="array" ref="M1722">SUMPRODUCT(MAX(ISNUMBER(SEARCH('Class Rules'!$B$6:$B$85,$E1722))*ISNUMBER(SEARCH('Class Rules'!$C$6:$C$85,$F1722))*'Class Rules'!$A$6:$A$85))</f>
        <v>0</v>
      </c>
      <c r="N1722" s="1" t="str">
        <f t="array" ref="N1722">IF($M1722=0,'Class Rules'!$D$3,INDEX('Class Rules'!$D$6:$D$85,MATCH($M1722,'Class Rules'!$A$6:$A$85,0)))</f>
        <v>Passenger LDV</v>
      </c>
      <c r="O1722" s="1" t="str">
        <f t="array" ref="O1722">IF(SUMPRODUCT(MAX(ISNUMBER(SEARCH(Fuel_Rules!$A$6:$A$30,$E1722))*ISNUMBER(SEARCH(Fuel_Rules!$B$6:$B$30,$F1722))*(Fuel_Rules!$A$6:$A$30&lt;&gt;"")))&gt;0,"Plug-in hybrid",IF($G1722="Diesel","Diesel","Gasoline"))</f>
        <v>Gasoline</v>
      </c>
    </row>
    <row r="1723" spans="1:15" ht="15" customHeight="1" x14ac:dyDescent="0.25">
      <c r="A1723" s="1">
        <v>2022</v>
      </c>
      <c r="B1723" s="1" t="s">
        <v>3126</v>
      </c>
      <c r="C1723" s="1" t="s">
        <v>2667</v>
      </c>
      <c r="D1723" s="1" t="s">
        <v>3964</v>
      </c>
      <c r="E1723" s="1" t="s">
        <v>2665</v>
      </c>
      <c r="F1723" s="1" t="s">
        <v>2669</v>
      </c>
      <c r="G1723" s="1" t="s">
        <v>103</v>
      </c>
      <c r="H1723" s="1" t="s">
        <v>437</v>
      </c>
      <c r="I1723" s="1">
        <v>6.7</v>
      </c>
      <c r="J1723" s="1">
        <v>2023</v>
      </c>
      <c r="K1723" s="1">
        <v>7706492</v>
      </c>
      <c r="L1723" s="1">
        <v>0</v>
      </c>
      <c r="M1723" s="1">
        <f t="array" ref="M1723">SUMPRODUCT(MAX(ISNUMBER(SEARCH('Class Rules'!$B$6:$B$85,$E1723))*ISNUMBER(SEARCH('Class Rules'!$C$6:$C$85,$F1723))*'Class Rules'!$A$6:$A$85))</f>
        <v>0</v>
      </c>
      <c r="N1723" s="1" t="str">
        <f t="array" ref="N1723">IF($M1723=0,'Class Rules'!$D$3,INDEX('Class Rules'!$D$6:$D$85,MATCH($M1723,'Class Rules'!$A$6:$A$85,0)))</f>
        <v>Passenger LDV</v>
      </c>
      <c r="O1723" s="1" t="str">
        <f t="array" ref="O1723">IF(SUMPRODUCT(MAX(ISNUMBER(SEARCH(Fuel_Rules!$A$6:$A$30,$E1723))*ISNUMBER(SEARCH(Fuel_Rules!$B$6:$B$30,$F1723))*(Fuel_Rules!$A$6:$A$30&lt;&gt;"")))&gt;0,"Plug-in hybrid",IF($G1723="Diesel","Diesel","Gasoline"))</f>
        <v>Gasoline</v>
      </c>
    </row>
    <row r="1724" spans="1:15" ht="15" customHeight="1" x14ac:dyDescent="0.25">
      <c r="A1724" s="1">
        <v>2022</v>
      </c>
      <c r="B1724" s="1" t="s">
        <v>3126</v>
      </c>
      <c r="C1724" s="1" t="s">
        <v>2670</v>
      </c>
      <c r="D1724" s="1" t="s">
        <v>3965</v>
      </c>
      <c r="E1724" s="1" t="s">
        <v>2665</v>
      </c>
      <c r="F1724" s="1" t="s">
        <v>2672</v>
      </c>
      <c r="G1724" s="1" t="s">
        <v>103</v>
      </c>
      <c r="H1724" s="1" t="s">
        <v>437</v>
      </c>
      <c r="I1724" s="1">
        <v>6.7</v>
      </c>
      <c r="J1724" s="1">
        <v>2023</v>
      </c>
      <c r="K1724" s="1">
        <v>7206071</v>
      </c>
      <c r="L1724" s="1">
        <v>0</v>
      </c>
      <c r="M1724" s="1">
        <f t="array" ref="M1724">SUMPRODUCT(MAX(ISNUMBER(SEARCH('Class Rules'!$B$6:$B$85,$E1724))*ISNUMBER(SEARCH('Class Rules'!$C$6:$C$85,$F1724))*'Class Rules'!$A$6:$A$85))</f>
        <v>0</v>
      </c>
      <c r="N1724" s="1" t="str">
        <f t="array" ref="N1724">IF($M1724=0,'Class Rules'!$D$3,INDEX('Class Rules'!$D$6:$D$85,MATCH($M1724,'Class Rules'!$A$6:$A$85,0)))</f>
        <v>Passenger LDV</v>
      </c>
      <c r="O1724" s="1" t="str">
        <f t="array" ref="O1724">IF(SUMPRODUCT(MAX(ISNUMBER(SEARCH(Fuel_Rules!$A$6:$A$30,$E1724))*ISNUMBER(SEARCH(Fuel_Rules!$B$6:$B$30,$F1724))*(Fuel_Rules!$A$6:$A$30&lt;&gt;"")))&gt;0,"Plug-in hybrid",IF($G1724="Diesel","Diesel","Gasoline"))</f>
        <v>Gasoline</v>
      </c>
    </row>
    <row r="1725" spans="1:15" ht="15" customHeight="1" x14ac:dyDescent="0.25">
      <c r="A1725" s="1">
        <v>2022</v>
      </c>
      <c r="B1725" s="1" t="s">
        <v>3126</v>
      </c>
      <c r="C1725" s="1" t="s">
        <v>2673</v>
      </c>
      <c r="D1725" s="1" t="s">
        <v>3966</v>
      </c>
      <c r="E1725" s="1" t="s">
        <v>2675</v>
      </c>
      <c r="F1725" s="1" t="s">
        <v>2676</v>
      </c>
      <c r="G1725" s="1" t="s">
        <v>103</v>
      </c>
      <c r="H1725" s="1" t="s">
        <v>437</v>
      </c>
      <c r="I1725" s="1">
        <v>1.6</v>
      </c>
      <c r="J1725" s="1">
        <v>2023</v>
      </c>
      <c r="K1725" s="1">
        <v>104312</v>
      </c>
      <c r="L1725" s="1">
        <v>0</v>
      </c>
      <c r="M1725" s="1">
        <f t="array" ref="M1725">SUMPRODUCT(MAX(ISNUMBER(SEARCH('Class Rules'!$B$6:$B$85,$E1725))*ISNUMBER(SEARCH('Class Rules'!$C$6:$C$85,$F1725))*'Class Rules'!$A$6:$A$85))</f>
        <v>0</v>
      </c>
      <c r="N1725" s="1" t="str">
        <f t="array" ref="N1725">IF($M1725=0,'Class Rules'!$D$3,INDEX('Class Rules'!$D$6:$D$85,MATCH($M1725,'Class Rules'!$A$6:$A$85,0)))</f>
        <v>Passenger LDV</v>
      </c>
      <c r="O1725" s="1" t="str">
        <f t="array" ref="O1725">IF(SUMPRODUCT(MAX(ISNUMBER(SEARCH(Fuel_Rules!$A$6:$A$30,$E1725))*ISNUMBER(SEARCH(Fuel_Rules!$B$6:$B$30,$F1725))*(Fuel_Rules!$A$6:$A$30&lt;&gt;"")))&gt;0,"Plug-in hybrid",IF($G1725="Diesel","Diesel","Gasoline"))</f>
        <v>Gasoline</v>
      </c>
    </row>
    <row r="1726" spans="1:15" ht="15" customHeight="1" x14ac:dyDescent="0.25">
      <c r="A1726" s="1">
        <v>2022</v>
      </c>
      <c r="B1726" s="1" t="s">
        <v>3126</v>
      </c>
      <c r="C1726" s="1" t="s">
        <v>2677</v>
      </c>
      <c r="D1726" s="1" t="s">
        <v>3967</v>
      </c>
      <c r="E1726" s="1" t="s">
        <v>2675</v>
      </c>
      <c r="F1726" s="1" t="s">
        <v>2679</v>
      </c>
      <c r="G1726" s="1" t="s">
        <v>103</v>
      </c>
      <c r="H1726" s="1" t="s">
        <v>437</v>
      </c>
      <c r="I1726" s="1">
        <v>1.6</v>
      </c>
      <c r="J1726" s="1">
        <v>2023</v>
      </c>
      <c r="K1726" s="1">
        <v>108991</v>
      </c>
      <c r="L1726" s="1">
        <v>0</v>
      </c>
      <c r="M1726" s="1">
        <f t="array" ref="M1726">SUMPRODUCT(MAX(ISNUMBER(SEARCH('Class Rules'!$B$6:$B$85,$E1726))*ISNUMBER(SEARCH('Class Rules'!$C$6:$C$85,$F1726))*'Class Rules'!$A$6:$A$85))</f>
        <v>0</v>
      </c>
      <c r="N1726" s="1" t="str">
        <f t="array" ref="N1726">IF($M1726=0,'Class Rules'!$D$3,INDEX('Class Rules'!$D$6:$D$85,MATCH($M1726,'Class Rules'!$A$6:$A$85,0)))</f>
        <v>Passenger LDV</v>
      </c>
      <c r="O1726" s="1" t="str">
        <f t="array" ref="O1726">IF(SUMPRODUCT(MAX(ISNUMBER(SEARCH(Fuel_Rules!$A$6:$A$30,$E1726))*ISNUMBER(SEARCH(Fuel_Rules!$B$6:$B$30,$F1726))*(Fuel_Rules!$A$6:$A$30&lt;&gt;"")))&gt;0,"Plug-in hybrid",IF($G1726="Diesel","Diesel","Gasoline"))</f>
        <v>Gasoline</v>
      </c>
    </row>
    <row r="1727" spans="1:15" ht="15" customHeight="1" x14ac:dyDescent="0.25">
      <c r="A1727" s="1">
        <v>2022</v>
      </c>
      <c r="B1727" s="1" t="s">
        <v>3126</v>
      </c>
      <c r="C1727" s="1" t="s">
        <v>2680</v>
      </c>
      <c r="D1727" s="1" t="s">
        <v>3968</v>
      </c>
      <c r="E1727" s="1" t="s">
        <v>2682</v>
      </c>
      <c r="F1727" s="1" t="s">
        <v>2683</v>
      </c>
      <c r="G1727" s="1" t="s">
        <v>103</v>
      </c>
      <c r="H1727" s="1" t="s">
        <v>437</v>
      </c>
      <c r="I1727" s="1">
        <v>2</v>
      </c>
      <c r="J1727" s="1">
        <v>2023</v>
      </c>
      <c r="K1727" s="1">
        <v>204071</v>
      </c>
      <c r="L1727" s="1">
        <v>0</v>
      </c>
      <c r="M1727" s="1">
        <f t="array" ref="M1727">SUMPRODUCT(MAX(ISNUMBER(SEARCH('Class Rules'!$B$6:$B$85,$E1727))*ISNUMBER(SEARCH('Class Rules'!$C$6:$C$85,$F1727))*'Class Rules'!$A$6:$A$85))</f>
        <v>0</v>
      </c>
      <c r="N1727" s="1" t="str">
        <f t="array" ref="N1727">IF($M1727=0,'Class Rules'!$D$3,INDEX('Class Rules'!$D$6:$D$85,MATCH($M1727,'Class Rules'!$A$6:$A$85,0)))</f>
        <v>Passenger LDV</v>
      </c>
      <c r="O1727" s="1" t="str">
        <f t="array" ref="O1727">IF(SUMPRODUCT(MAX(ISNUMBER(SEARCH(Fuel_Rules!$A$6:$A$30,$E1727))*ISNUMBER(SEARCH(Fuel_Rules!$B$6:$B$30,$F1727))*(Fuel_Rules!$A$6:$A$30&lt;&gt;"")))&gt;0,"Plug-in hybrid",IF($G1727="Diesel","Diesel","Gasoline"))</f>
        <v>Gasoline</v>
      </c>
    </row>
    <row r="1728" spans="1:15" ht="15" customHeight="1" x14ac:dyDescent="0.25">
      <c r="A1728" s="1">
        <v>2022</v>
      </c>
      <c r="B1728" s="1" t="s">
        <v>3126</v>
      </c>
      <c r="C1728" s="1" t="s">
        <v>2684</v>
      </c>
      <c r="D1728" s="1" t="s">
        <v>3969</v>
      </c>
      <c r="E1728" s="1" t="s">
        <v>2682</v>
      </c>
      <c r="F1728" s="1" t="s">
        <v>2686</v>
      </c>
      <c r="G1728" s="1" t="s">
        <v>103</v>
      </c>
      <c r="H1728" s="1" t="s">
        <v>298</v>
      </c>
      <c r="I1728" s="1">
        <v>2.5</v>
      </c>
      <c r="J1728" s="1">
        <v>2023</v>
      </c>
      <c r="K1728" s="1">
        <v>309160</v>
      </c>
      <c r="L1728" s="1">
        <v>0</v>
      </c>
      <c r="M1728" s="1">
        <f t="array" ref="M1728">SUMPRODUCT(MAX(ISNUMBER(SEARCH('Class Rules'!$B$6:$B$85,$E1728))*ISNUMBER(SEARCH('Class Rules'!$C$6:$C$85,$F1728))*'Class Rules'!$A$6:$A$85))</f>
        <v>0</v>
      </c>
      <c r="N1728" s="1" t="str">
        <f t="array" ref="N1728">IF($M1728=0,'Class Rules'!$D$3,INDEX('Class Rules'!$D$6:$D$85,MATCH($M1728,'Class Rules'!$A$6:$A$85,0)))</f>
        <v>Passenger LDV</v>
      </c>
      <c r="O1728" s="1" t="str">
        <f t="array" ref="O1728">IF(SUMPRODUCT(MAX(ISNUMBER(SEARCH(Fuel_Rules!$A$6:$A$30,$E1728))*ISNUMBER(SEARCH(Fuel_Rules!$B$6:$B$30,$F1728))*(Fuel_Rules!$A$6:$A$30&lt;&gt;"")))&gt;0,"Plug-in hybrid",IF($G1728="Diesel","Diesel","Gasoline"))</f>
        <v>Gasoline</v>
      </c>
    </row>
    <row r="1729" spans="1:15" ht="15" customHeight="1" x14ac:dyDescent="0.25">
      <c r="A1729" s="1">
        <v>2022</v>
      </c>
      <c r="B1729" s="1" t="s">
        <v>3126</v>
      </c>
      <c r="C1729" s="1" t="s">
        <v>2687</v>
      </c>
      <c r="D1729" s="1" t="s">
        <v>3970</v>
      </c>
      <c r="E1729" s="1" t="s">
        <v>2682</v>
      </c>
      <c r="F1729" s="1" t="s">
        <v>2689</v>
      </c>
      <c r="G1729" s="1" t="s">
        <v>103</v>
      </c>
      <c r="H1729" s="1" t="s">
        <v>437</v>
      </c>
      <c r="I1729" s="1">
        <v>2</v>
      </c>
      <c r="J1729" s="1">
        <v>2023</v>
      </c>
      <c r="K1729" s="1">
        <v>180933</v>
      </c>
      <c r="L1729" s="1">
        <v>0</v>
      </c>
      <c r="M1729" s="1">
        <f t="array" ref="M1729">SUMPRODUCT(MAX(ISNUMBER(SEARCH('Class Rules'!$B$6:$B$85,$E1729))*ISNUMBER(SEARCH('Class Rules'!$C$6:$C$85,$F1729))*'Class Rules'!$A$6:$A$85))</f>
        <v>0</v>
      </c>
      <c r="N1729" s="1" t="str">
        <f t="array" ref="N1729">IF($M1729=0,'Class Rules'!$D$3,INDEX('Class Rules'!$D$6:$D$85,MATCH($M1729,'Class Rules'!$A$6:$A$85,0)))</f>
        <v>Passenger LDV</v>
      </c>
      <c r="O1729" s="1" t="str">
        <f t="array" ref="O1729">IF(SUMPRODUCT(MAX(ISNUMBER(SEARCH(Fuel_Rules!$A$6:$A$30,$E1729))*ISNUMBER(SEARCH(Fuel_Rules!$B$6:$B$30,$F1729))*(Fuel_Rules!$A$6:$A$30&lt;&gt;"")))&gt;0,"Plug-in hybrid",IF($G1729="Diesel","Diesel","Gasoline"))</f>
        <v>Gasoline</v>
      </c>
    </row>
    <row r="1730" spans="1:15" ht="15" customHeight="1" x14ac:dyDescent="0.25">
      <c r="A1730" s="1">
        <v>2022</v>
      </c>
      <c r="B1730" s="1" t="s">
        <v>3126</v>
      </c>
      <c r="C1730" s="1" t="s">
        <v>2690</v>
      </c>
      <c r="D1730" s="1" t="s">
        <v>3971</v>
      </c>
      <c r="E1730" s="1" t="s">
        <v>2682</v>
      </c>
      <c r="F1730" s="1" t="s">
        <v>2692</v>
      </c>
      <c r="G1730" s="1" t="s">
        <v>103</v>
      </c>
      <c r="H1730" s="1" t="s">
        <v>437</v>
      </c>
      <c r="I1730" s="1">
        <v>2</v>
      </c>
      <c r="J1730" s="1">
        <v>2023</v>
      </c>
      <c r="K1730" s="1">
        <v>241103</v>
      </c>
      <c r="L1730" s="1">
        <v>0</v>
      </c>
      <c r="M1730" s="1">
        <f t="array" ref="M1730">SUMPRODUCT(MAX(ISNUMBER(SEARCH('Class Rules'!$B$6:$B$85,$E1730))*ISNUMBER(SEARCH('Class Rules'!$C$6:$C$85,$F1730))*'Class Rules'!$A$6:$A$85))</f>
        <v>0</v>
      </c>
      <c r="N1730" s="1" t="str">
        <f t="array" ref="N1730">IF($M1730=0,'Class Rules'!$D$3,INDEX('Class Rules'!$D$6:$D$85,MATCH($M1730,'Class Rules'!$A$6:$A$85,0)))</f>
        <v>Passenger LDV</v>
      </c>
      <c r="O1730" s="1" t="str">
        <f t="array" ref="O1730">IF(SUMPRODUCT(MAX(ISNUMBER(SEARCH(Fuel_Rules!$A$6:$A$30,$E1730))*ISNUMBER(SEARCH(Fuel_Rules!$B$6:$B$30,$F1730))*(Fuel_Rules!$A$6:$A$30&lt;&gt;"")))&gt;0,"Plug-in hybrid",IF($G1730="Diesel","Diesel","Gasoline"))</f>
        <v>Gasoline</v>
      </c>
    </row>
    <row r="1731" spans="1:15" ht="15" customHeight="1" x14ac:dyDescent="0.25">
      <c r="A1731" s="1">
        <v>2022</v>
      </c>
      <c r="B1731" s="1" t="s">
        <v>3126</v>
      </c>
      <c r="C1731" s="1" t="s">
        <v>2693</v>
      </c>
      <c r="D1731" s="1" t="s">
        <v>3972</v>
      </c>
      <c r="E1731" s="1" t="s">
        <v>2695</v>
      </c>
      <c r="F1731" s="1" t="s">
        <v>2696</v>
      </c>
      <c r="G1731" s="1" t="s">
        <v>103</v>
      </c>
      <c r="H1731" s="1" t="s">
        <v>298</v>
      </c>
      <c r="I1731" s="1">
        <v>1.3</v>
      </c>
      <c r="J1731" s="1">
        <v>2023</v>
      </c>
      <c r="K1731" s="1">
        <v>116945</v>
      </c>
      <c r="L1731" s="1">
        <v>0</v>
      </c>
      <c r="M1731" s="1">
        <f t="array" ref="M1731">SUMPRODUCT(MAX(ISNUMBER(SEARCH('Class Rules'!$B$6:$B$85,$E1731))*ISNUMBER(SEARCH('Class Rules'!$C$6:$C$85,$F1731))*'Class Rules'!$A$6:$A$85))</f>
        <v>0</v>
      </c>
      <c r="N1731" s="1" t="str">
        <f t="array" ref="N1731">IF($M1731=0,'Class Rules'!$D$3,INDEX('Class Rules'!$D$6:$D$85,MATCH($M1731,'Class Rules'!$A$6:$A$85,0)))</f>
        <v>Passenger LDV</v>
      </c>
      <c r="O1731" s="1" t="str">
        <f t="array" ref="O1731">IF(SUMPRODUCT(MAX(ISNUMBER(SEARCH(Fuel_Rules!$A$6:$A$30,$E1731))*ISNUMBER(SEARCH(Fuel_Rules!$B$6:$B$30,$F1731))*(Fuel_Rules!$A$6:$A$30&lt;&gt;"")))&gt;0,"Plug-in hybrid",IF($G1731="Diesel","Diesel","Gasoline"))</f>
        <v>Gasoline</v>
      </c>
    </row>
    <row r="1732" spans="1:15" ht="15" customHeight="1" x14ac:dyDescent="0.25">
      <c r="A1732" s="1">
        <v>2022</v>
      </c>
      <c r="B1732" s="1" t="s">
        <v>3126</v>
      </c>
      <c r="C1732" s="1" t="s">
        <v>2697</v>
      </c>
      <c r="D1732" s="1" t="s">
        <v>3973</v>
      </c>
      <c r="E1732" s="1" t="s">
        <v>2695</v>
      </c>
      <c r="F1732" s="1" t="s">
        <v>2699</v>
      </c>
      <c r="G1732" s="1" t="s">
        <v>103</v>
      </c>
      <c r="H1732" s="1" t="s">
        <v>298</v>
      </c>
      <c r="I1732" s="1">
        <v>1.3</v>
      </c>
      <c r="J1732" s="1">
        <v>2023</v>
      </c>
      <c r="K1732" s="1">
        <v>119220</v>
      </c>
      <c r="L1732" s="1">
        <v>0</v>
      </c>
      <c r="M1732" s="1">
        <f t="array" ref="M1732">SUMPRODUCT(MAX(ISNUMBER(SEARCH('Class Rules'!$B$6:$B$85,$E1732))*ISNUMBER(SEARCH('Class Rules'!$C$6:$C$85,$F1732))*'Class Rules'!$A$6:$A$85))</f>
        <v>0</v>
      </c>
      <c r="N1732" s="1" t="str">
        <f t="array" ref="N1732">IF($M1732=0,'Class Rules'!$D$3,INDEX('Class Rules'!$D$6:$D$85,MATCH($M1732,'Class Rules'!$A$6:$A$85,0)))</f>
        <v>Passenger LDV</v>
      </c>
      <c r="O1732" s="1" t="str">
        <f t="array" ref="O1732">IF(SUMPRODUCT(MAX(ISNUMBER(SEARCH(Fuel_Rules!$A$6:$A$30,$E1732))*ISNUMBER(SEARCH(Fuel_Rules!$B$6:$B$30,$F1732))*(Fuel_Rules!$A$6:$A$30&lt;&gt;"")))&gt;0,"Plug-in hybrid",IF($G1732="Diesel","Diesel","Gasoline"))</f>
        <v>Gasoline</v>
      </c>
    </row>
    <row r="1733" spans="1:15" ht="15" customHeight="1" x14ac:dyDescent="0.25">
      <c r="A1733" s="1">
        <v>2022</v>
      </c>
      <c r="B1733" s="1" t="s">
        <v>3126</v>
      </c>
      <c r="C1733" s="1" t="s">
        <v>2700</v>
      </c>
      <c r="D1733" s="1" t="s">
        <v>3974</v>
      </c>
      <c r="E1733" s="1" t="s">
        <v>2695</v>
      </c>
      <c r="F1733" s="1" t="s">
        <v>2702</v>
      </c>
      <c r="G1733" s="1" t="s">
        <v>103</v>
      </c>
      <c r="H1733" s="1" t="s">
        <v>437</v>
      </c>
      <c r="I1733" s="1">
        <v>1.6</v>
      </c>
      <c r="J1733" s="1">
        <v>2023</v>
      </c>
      <c r="K1733" s="1">
        <v>118254</v>
      </c>
      <c r="L1733" s="1">
        <v>0</v>
      </c>
      <c r="M1733" s="1">
        <f t="array" ref="M1733">SUMPRODUCT(MAX(ISNUMBER(SEARCH('Class Rules'!$B$6:$B$85,$E1733))*ISNUMBER(SEARCH('Class Rules'!$C$6:$C$85,$F1733))*'Class Rules'!$A$6:$A$85))</f>
        <v>0</v>
      </c>
      <c r="N1733" s="1" t="str">
        <f t="array" ref="N1733">IF($M1733=0,'Class Rules'!$D$3,INDEX('Class Rules'!$D$6:$D$85,MATCH($M1733,'Class Rules'!$A$6:$A$85,0)))</f>
        <v>Passenger LDV</v>
      </c>
      <c r="O1733" s="1" t="str">
        <f t="array" ref="O1733">IF(SUMPRODUCT(MAX(ISNUMBER(SEARCH(Fuel_Rules!$A$6:$A$30,$E1733))*ISNUMBER(SEARCH(Fuel_Rules!$B$6:$B$30,$F1733))*(Fuel_Rules!$A$6:$A$30&lt;&gt;"")))&gt;0,"Plug-in hybrid",IF($G1733="Diesel","Diesel","Gasoline"))</f>
        <v>Gasoline</v>
      </c>
    </row>
    <row r="1734" spans="1:15" ht="15" customHeight="1" x14ac:dyDescent="0.25">
      <c r="A1734" s="1">
        <v>2022</v>
      </c>
      <c r="B1734" s="1" t="s">
        <v>3126</v>
      </c>
      <c r="C1734" s="1" t="s">
        <v>2703</v>
      </c>
      <c r="D1734" s="1" t="s">
        <v>3975</v>
      </c>
      <c r="E1734" s="1" t="s">
        <v>2695</v>
      </c>
      <c r="F1734" s="1" t="s">
        <v>2705</v>
      </c>
      <c r="G1734" s="1" t="s">
        <v>103</v>
      </c>
      <c r="H1734" s="1" t="s">
        <v>437</v>
      </c>
      <c r="I1734" s="1">
        <v>1.6</v>
      </c>
      <c r="J1734" s="1">
        <v>2023</v>
      </c>
      <c r="K1734" s="1">
        <v>124721</v>
      </c>
      <c r="L1734" s="1">
        <v>0</v>
      </c>
      <c r="M1734" s="1">
        <f t="array" ref="M1734">SUMPRODUCT(MAX(ISNUMBER(SEARCH('Class Rules'!$B$6:$B$85,$E1734))*ISNUMBER(SEARCH('Class Rules'!$C$6:$C$85,$F1734))*'Class Rules'!$A$6:$A$85))</f>
        <v>0</v>
      </c>
      <c r="N1734" s="1" t="str">
        <f t="array" ref="N1734">IF($M1734=0,'Class Rules'!$D$3,INDEX('Class Rules'!$D$6:$D$85,MATCH($M1734,'Class Rules'!$A$6:$A$85,0)))</f>
        <v>Passenger LDV</v>
      </c>
      <c r="O1734" s="1" t="str">
        <f t="array" ref="O1734">IF(SUMPRODUCT(MAX(ISNUMBER(SEARCH(Fuel_Rules!$A$6:$A$30,$E1734))*ISNUMBER(SEARCH(Fuel_Rules!$B$6:$B$30,$F1734))*(Fuel_Rules!$A$6:$A$30&lt;&gt;"")))&gt;0,"Plug-in hybrid",IF($G1734="Diesel","Diesel","Gasoline"))</f>
        <v>Gasoline</v>
      </c>
    </row>
    <row r="1735" spans="1:15" ht="15" customHeight="1" x14ac:dyDescent="0.25">
      <c r="A1735" s="1">
        <v>2022</v>
      </c>
      <c r="B1735" s="1" t="s">
        <v>3126</v>
      </c>
      <c r="C1735" s="1" t="s">
        <v>2706</v>
      </c>
      <c r="D1735" s="1" t="s">
        <v>3976</v>
      </c>
      <c r="E1735" s="1" t="s">
        <v>2695</v>
      </c>
      <c r="F1735" s="1" t="s">
        <v>2708</v>
      </c>
      <c r="G1735" s="1" t="s">
        <v>103</v>
      </c>
      <c r="H1735" s="1" t="s">
        <v>437</v>
      </c>
      <c r="I1735" s="1">
        <v>1.4</v>
      </c>
      <c r="J1735" s="1">
        <v>2023</v>
      </c>
      <c r="K1735" s="1">
        <v>166118</v>
      </c>
      <c r="L1735" s="1">
        <v>0</v>
      </c>
      <c r="M1735" s="1">
        <f t="array" ref="M1735">SUMPRODUCT(MAX(ISNUMBER(SEARCH('Class Rules'!$B$6:$B$85,$E1735))*ISNUMBER(SEARCH('Class Rules'!$C$6:$C$85,$F1735))*'Class Rules'!$A$6:$A$85))</f>
        <v>0</v>
      </c>
      <c r="N1735" s="1" t="str">
        <f t="array" ref="N1735">IF($M1735=0,'Class Rules'!$D$3,INDEX('Class Rules'!$D$6:$D$85,MATCH($M1735,'Class Rules'!$A$6:$A$85,0)))</f>
        <v>Passenger LDV</v>
      </c>
      <c r="O1735" s="1" t="str">
        <f t="array" ref="O1735">IF(SUMPRODUCT(MAX(ISNUMBER(SEARCH(Fuel_Rules!$A$6:$A$30,$E1735))*ISNUMBER(SEARCH(Fuel_Rules!$B$6:$B$30,$F1735))*(Fuel_Rules!$A$6:$A$30&lt;&gt;"")))&gt;0,"Plug-in hybrid",IF($G1735="Diesel","Diesel","Gasoline"))</f>
        <v>Gasoline</v>
      </c>
    </row>
    <row r="1736" spans="1:15" ht="15" customHeight="1" x14ac:dyDescent="0.25">
      <c r="A1736" s="1">
        <v>2022</v>
      </c>
      <c r="B1736" s="1" t="s">
        <v>3126</v>
      </c>
      <c r="C1736" s="1" t="s">
        <v>2709</v>
      </c>
      <c r="D1736" s="1" t="s">
        <v>3977</v>
      </c>
      <c r="E1736" s="1" t="s">
        <v>2695</v>
      </c>
      <c r="F1736" s="1" t="s">
        <v>2711</v>
      </c>
      <c r="G1736" s="1" t="s">
        <v>103</v>
      </c>
      <c r="H1736" s="1" t="s">
        <v>437</v>
      </c>
      <c r="I1736" s="1">
        <v>1.4</v>
      </c>
      <c r="J1736" s="1">
        <v>2023</v>
      </c>
      <c r="K1736" s="1">
        <v>154735</v>
      </c>
      <c r="L1736" s="1">
        <v>0</v>
      </c>
      <c r="M1736" s="1">
        <f t="array" ref="M1736">SUMPRODUCT(MAX(ISNUMBER(SEARCH('Class Rules'!$B$6:$B$85,$E1736))*ISNUMBER(SEARCH('Class Rules'!$C$6:$C$85,$F1736))*'Class Rules'!$A$6:$A$85))</f>
        <v>0</v>
      </c>
      <c r="N1736" s="1" t="str">
        <f t="array" ref="N1736">IF($M1736=0,'Class Rules'!$D$3,INDEX('Class Rules'!$D$6:$D$85,MATCH($M1736,'Class Rules'!$A$6:$A$85,0)))</f>
        <v>Passenger LDV</v>
      </c>
      <c r="O1736" s="1" t="str">
        <f t="array" ref="O1736">IF(SUMPRODUCT(MAX(ISNUMBER(SEARCH(Fuel_Rules!$A$6:$A$30,$E1736))*ISNUMBER(SEARCH(Fuel_Rules!$B$6:$B$30,$F1736))*(Fuel_Rules!$A$6:$A$30&lt;&gt;"")))&gt;0,"Plug-in hybrid",IF($G1736="Diesel","Diesel","Gasoline"))</f>
        <v>Gasoline</v>
      </c>
    </row>
    <row r="1737" spans="1:15" ht="15" customHeight="1" x14ac:dyDescent="0.25">
      <c r="A1737" s="1">
        <v>2022</v>
      </c>
      <c r="B1737" s="1" t="s">
        <v>3126</v>
      </c>
      <c r="C1737" s="1" t="s">
        <v>2712</v>
      </c>
      <c r="D1737" s="1" t="s">
        <v>3978</v>
      </c>
      <c r="E1737" s="1" t="s">
        <v>2695</v>
      </c>
      <c r="F1737" s="1" t="s">
        <v>2714</v>
      </c>
      <c r="G1737" s="1" t="s">
        <v>103</v>
      </c>
      <c r="H1737" s="1" t="s">
        <v>437</v>
      </c>
      <c r="I1737" s="1">
        <v>1.4</v>
      </c>
      <c r="J1737" s="1">
        <v>2023</v>
      </c>
      <c r="K1737" s="1">
        <v>176305</v>
      </c>
      <c r="L1737" s="1">
        <v>0</v>
      </c>
      <c r="M1737" s="1">
        <f t="array" ref="M1737">SUMPRODUCT(MAX(ISNUMBER(SEARCH('Class Rules'!$B$6:$B$85,$E1737))*ISNUMBER(SEARCH('Class Rules'!$C$6:$C$85,$F1737))*'Class Rules'!$A$6:$A$85))</f>
        <v>0</v>
      </c>
      <c r="N1737" s="1" t="str">
        <f t="array" ref="N1737">IF($M1737=0,'Class Rules'!$D$3,INDEX('Class Rules'!$D$6:$D$85,MATCH($M1737,'Class Rules'!$A$6:$A$85,0)))</f>
        <v>Passenger LDV</v>
      </c>
      <c r="O1737" s="1" t="str">
        <f t="array" ref="O1737">IF(SUMPRODUCT(MAX(ISNUMBER(SEARCH(Fuel_Rules!$A$6:$A$30,$E1737))*ISNUMBER(SEARCH(Fuel_Rules!$B$6:$B$30,$F1737))*(Fuel_Rules!$A$6:$A$30&lt;&gt;"")))&gt;0,"Plug-in hybrid",IF($G1737="Diesel","Diesel","Gasoline"))</f>
        <v>Gasoline</v>
      </c>
    </row>
    <row r="1738" spans="1:15" ht="15" customHeight="1" x14ac:dyDescent="0.25">
      <c r="A1738" s="1">
        <v>2022</v>
      </c>
      <c r="B1738" s="1" t="s">
        <v>3126</v>
      </c>
      <c r="C1738" s="1" t="s">
        <v>2715</v>
      </c>
      <c r="D1738" s="1" t="s">
        <v>3979</v>
      </c>
      <c r="E1738" s="1" t="s">
        <v>2695</v>
      </c>
      <c r="F1738" s="1" t="s">
        <v>2717</v>
      </c>
      <c r="G1738" s="1" t="s">
        <v>103</v>
      </c>
      <c r="H1738" s="1" t="s">
        <v>437</v>
      </c>
      <c r="I1738" s="1">
        <v>1.4</v>
      </c>
      <c r="J1738" s="1">
        <v>2023</v>
      </c>
      <c r="K1738" s="1">
        <v>174750</v>
      </c>
      <c r="L1738" s="1">
        <v>0</v>
      </c>
      <c r="M1738" s="1">
        <f t="array" ref="M1738">SUMPRODUCT(MAX(ISNUMBER(SEARCH('Class Rules'!$B$6:$B$85,$E1738))*ISNUMBER(SEARCH('Class Rules'!$C$6:$C$85,$F1738))*'Class Rules'!$A$6:$A$85))</f>
        <v>0</v>
      </c>
      <c r="N1738" s="1" t="str">
        <f t="array" ref="N1738">IF($M1738=0,'Class Rules'!$D$3,INDEX('Class Rules'!$D$6:$D$85,MATCH($M1738,'Class Rules'!$A$6:$A$85,0)))</f>
        <v>Passenger LDV</v>
      </c>
      <c r="O1738" s="1" t="str">
        <f t="array" ref="O1738">IF(SUMPRODUCT(MAX(ISNUMBER(SEARCH(Fuel_Rules!$A$6:$A$30,$E1738))*ISNUMBER(SEARCH(Fuel_Rules!$B$6:$B$30,$F1738))*(Fuel_Rules!$A$6:$A$30&lt;&gt;"")))&gt;0,"Plug-in hybrid",IF($G1738="Diesel","Diesel","Gasoline"))</f>
        <v>Gasoline</v>
      </c>
    </row>
    <row r="1739" spans="1:15" ht="15" customHeight="1" x14ac:dyDescent="0.25">
      <c r="A1739" s="1">
        <v>2022</v>
      </c>
      <c r="B1739" s="1" t="s">
        <v>3126</v>
      </c>
      <c r="C1739" s="1" t="s">
        <v>2718</v>
      </c>
      <c r="D1739" s="1" t="s">
        <v>3980</v>
      </c>
      <c r="E1739" s="1" t="s">
        <v>2695</v>
      </c>
      <c r="F1739" s="1" t="s">
        <v>2720</v>
      </c>
      <c r="G1739" s="1" t="s">
        <v>103</v>
      </c>
      <c r="H1739" s="1" t="s">
        <v>298</v>
      </c>
      <c r="I1739" s="1">
        <v>1.5</v>
      </c>
      <c r="J1739" s="1">
        <v>2023</v>
      </c>
      <c r="K1739" s="1">
        <v>151845</v>
      </c>
      <c r="L1739" s="1">
        <v>0</v>
      </c>
      <c r="M1739" s="1">
        <f t="array" ref="M1739">SUMPRODUCT(MAX(ISNUMBER(SEARCH('Class Rules'!$B$6:$B$85,$E1739))*ISNUMBER(SEARCH('Class Rules'!$C$6:$C$85,$F1739))*'Class Rules'!$A$6:$A$85))</f>
        <v>0</v>
      </c>
      <c r="N1739" s="1" t="str">
        <f t="array" ref="N1739">IF($M1739=0,'Class Rules'!$D$3,INDEX('Class Rules'!$D$6:$D$85,MATCH($M1739,'Class Rules'!$A$6:$A$85,0)))</f>
        <v>Passenger LDV</v>
      </c>
      <c r="O1739" s="1" t="str">
        <f t="array" ref="O1739">IF(SUMPRODUCT(MAX(ISNUMBER(SEARCH(Fuel_Rules!$A$6:$A$30,$E1739))*ISNUMBER(SEARCH(Fuel_Rules!$B$6:$B$30,$F1739))*(Fuel_Rules!$A$6:$A$30&lt;&gt;"")))&gt;0,"Plug-in hybrid",IF($G1739="Diesel","Diesel","Gasoline"))</f>
        <v>Gasoline</v>
      </c>
    </row>
    <row r="1740" spans="1:15" ht="15" customHeight="1" x14ac:dyDescent="0.25">
      <c r="A1740" s="1">
        <v>2022</v>
      </c>
      <c r="B1740" s="1" t="s">
        <v>3126</v>
      </c>
      <c r="C1740" s="1" t="s">
        <v>2721</v>
      </c>
      <c r="D1740" s="1" t="s">
        <v>3981</v>
      </c>
      <c r="E1740" s="1" t="s">
        <v>2695</v>
      </c>
      <c r="F1740" s="1" t="s">
        <v>2723</v>
      </c>
      <c r="G1740" s="1" t="s">
        <v>103</v>
      </c>
      <c r="H1740" s="1" t="s">
        <v>437</v>
      </c>
      <c r="I1740" s="1">
        <v>1.5</v>
      </c>
      <c r="J1740" s="1">
        <v>2023</v>
      </c>
      <c r="K1740" s="1">
        <v>160850</v>
      </c>
      <c r="L1740" s="1">
        <v>0</v>
      </c>
      <c r="M1740" s="1">
        <f t="array" ref="M1740">SUMPRODUCT(MAX(ISNUMBER(SEARCH('Class Rules'!$B$6:$B$85,$E1740))*ISNUMBER(SEARCH('Class Rules'!$C$6:$C$85,$F1740))*'Class Rules'!$A$6:$A$85))</f>
        <v>0</v>
      </c>
      <c r="N1740" s="1" t="str">
        <f t="array" ref="N1740">IF($M1740=0,'Class Rules'!$D$3,INDEX('Class Rules'!$D$6:$D$85,MATCH($M1740,'Class Rules'!$A$6:$A$85,0)))</f>
        <v>Passenger LDV</v>
      </c>
      <c r="O1740" s="1" t="str">
        <f t="array" ref="O1740">IF(SUMPRODUCT(MAX(ISNUMBER(SEARCH(Fuel_Rules!$A$6:$A$30,$E1740))*ISNUMBER(SEARCH(Fuel_Rules!$B$6:$B$30,$F1740))*(Fuel_Rules!$A$6:$A$30&lt;&gt;"")))&gt;0,"Plug-in hybrid",IF($G1740="Diesel","Diesel","Gasoline"))</f>
        <v>Gasoline</v>
      </c>
    </row>
    <row r="1741" spans="1:15" ht="15" customHeight="1" x14ac:dyDescent="0.25">
      <c r="A1741" s="1">
        <v>2022</v>
      </c>
      <c r="B1741" s="1" t="s">
        <v>3126</v>
      </c>
      <c r="C1741" s="1" t="s">
        <v>2724</v>
      </c>
      <c r="D1741" s="1" t="s">
        <v>3982</v>
      </c>
      <c r="E1741" s="1" t="s">
        <v>2695</v>
      </c>
      <c r="F1741" s="1" t="s">
        <v>2726</v>
      </c>
      <c r="G1741" s="1" t="s">
        <v>103</v>
      </c>
      <c r="H1741" s="1" t="s">
        <v>437</v>
      </c>
      <c r="I1741" s="1">
        <v>1.5</v>
      </c>
      <c r="J1741" s="1">
        <v>2023</v>
      </c>
      <c r="K1741" s="1">
        <v>172412</v>
      </c>
      <c r="L1741" s="1">
        <v>0</v>
      </c>
      <c r="M1741" s="1">
        <f t="array" ref="M1741">SUMPRODUCT(MAX(ISNUMBER(SEARCH('Class Rules'!$B$6:$B$85,$E1741))*ISNUMBER(SEARCH('Class Rules'!$C$6:$C$85,$F1741))*'Class Rules'!$A$6:$A$85))</f>
        <v>0</v>
      </c>
      <c r="N1741" s="1" t="str">
        <f t="array" ref="N1741">IF($M1741=0,'Class Rules'!$D$3,INDEX('Class Rules'!$D$6:$D$85,MATCH($M1741,'Class Rules'!$A$6:$A$85,0)))</f>
        <v>Passenger LDV</v>
      </c>
      <c r="O1741" s="1" t="str">
        <f t="array" ref="O1741">IF(SUMPRODUCT(MAX(ISNUMBER(SEARCH(Fuel_Rules!$A$6:$A$30,$E1741))*ISNUMBER(SEARCH(Fuel_Rules!$B$6:$B$30,$F1741))*(Fuel_Rules!$A$6:$A$30&lt;&gt;"")))&gt;0,"Plug-in hybrid",IF($G1741="Diesel","Diesel","Gasoline"))</f>
        <v>Gasoline</v>
      </c>
    </row>
    <row r="1742" spans="1:15" ht="15" customHeight="1" x14ac:dyDescent="0.25">
      <c r="A1742" s="1">
        <v>2022</v>
      </c>
      <c r="B1742" s="1" t="s">
        <v>3126</v>
      </c>
      <c r="C1742" s="1" t="s">
        <v>2727</v>
      </c>
      <c r="D1742" s="1" t="s">
        <v>3983</v>
      </c>
      <c r="E1742" s="1" t="s">
        <v>2695</v>
      </c>
      <c r="F1742" s="1" t="s">
        <v>2729</v>
      </c>
      <c r="G1742" s="1" t="s">
        <v>103</v>
      </c>
      <c r="H1742" s="1" t="s">
        <v>298</v>
      </c>
      <c r="I1742" s="1">
        <v>1.3</v>
      </c>
      <c r="J1742" s="1">
        <v>2023</v>
      </c>
      <c r="K1742" s="1">
        <v>135684</v>
      </c>
      <c r="L1742" s="1">
        <v>0</v>
      </c>
      <c r="M1742" s="1">
        <f t="array" ref="M1742">SUMPRODUCT(MAX(ISNUMBER(SEARCH('Class Rules'!$B$6:$B$85,$E1742))*ISNUMBER(SEARCH('Class Rules'!$C$6:$C$85,$F1742))*'Class Rules'!$A$6:$A$85))</f>
        <v>0</v>
      </c>
      <c r="N1742" s="1" t="str">
        <f t="array" ref="N1742">IF($M1742=0,'Class Rules'!$D$3,INDEX('Class Rules'!$D$6:$D$85,MATCH($M1742,'Class Rules'!$A$6:$A$85,0)))</f>
        <v>Passenger LDV</v>
      </c>
      <c r="O1742" s="1" t="str">
        <f t="array" ref="O1742">IF(SUMPRODUCT(MAX(ISNUMBER(SEARCH(Fuel_Rules!$A$6:$A$30,$E1742))*ISNUMBER(SEARCH(Fuel_Rules!$B$6:$B$30,$F1742))*(Fuel_Rules!$A$6:$A$30&lt;&gt;"")))&gt;0,"Plug-in hybrid",IF($G1742="Diesel","Diesel","Gasoline"))</f>
        <v>Gasoline</v>
      </c>
    </row>
    <row r="1743" spans="1:15" ht="15" customHeight="1" x14ac:dyDescent="0.25">
      <c r="A1743" s="1">
        <v>2022</v>
      </c>
      <c r="B1743" s="1" t="s">
        <v>3126</v>
      </c>
      <c r="C1743" s="1" t="s">
        <v>2730</v>
      </c>
      <c r="D1743" s="1" t="s">
        <v>3984</v>
      </c>
      <c r="E1743" s="1" t="s">
        <v>2732</v>
      </c>
      <c r="F1743" s="1" t="s">
        <v>2733</v>
      </c>
      <c r="G1743" s="1" t="s">
        <v>105</v>
      </c>
      <c r="H1743" s="1" t="s">
        <v>298</v>
      </c>
      <c r="I1743" s="1">
        <v>2.8</v>
      </c>
      <c r="J1743" s="1">
        <v>2023</v>
      </c>
      <c r="K1743" s="1">
        <v>239222</v>
      </c>
      <c r="L1743" s="1">
        <v>0</v>
      </c>
      <c r="M1743" s="1">
        <f t="array" ref="M1743">SUMPRODUCT(MAX(ISNUMBER(SEARCH('Class Rules'!$B$6:$B$85,$E1743))*ISNUMBER(SEARCH('Class Rules'!$C$6:$C$85,$F1743))*'Class Rules'!$A$6:$A$85))</f>
        <v>12</v>
      </c>
      <c r="N1743" s="1" t="str">
        <f t="array" ref="N1743">IF($M1743=0,'Class Rules'!$D$3,INDEX('Class Rules'!$D$6:$D$85,MATCH($M1743,'Class Rules'!$A$6:$A$85,0)))</f>
        <v>Freight LDV</v>
      </c>
      <c r="O1743" s="1" t="str">
        <f t="array" ref="O1743">IF(SUMPRODUCT(MAX(ISNUMBER(SEARCH(Fuel_Rules!$A$6:$A$30,$E1743))*ISNUMBER(SEARCH(Fuel_Rules!$B$6:$B$30,$F1743))*(Fuel_Rules!$A$6:$A$30&lt;&gt;"")))&gt;0,"Plug-in hybrid",IF($G1743="Diesel","Diesel","Gasoline"))</f>
        <v>Diesel</v>
      </c>
    </row>
    <row r="1744" spans="1:15" ht="15" customHeight="1" x14ac:dyDescent="0.25">
      <c r="A1744" s="1">
        <v>2022</v>
      </c>
      <c r="B1744" s="1" t="s">
        <v>3126</v>
      </c>
      <c r="C1744" s="1" t="s">
        <v>2734</v>
      </c>
      <c r="D1744" s="1" t="s">
        <v>3985</v>
      </c>
      <c r="E1744" s="1" t="s">
        <v>2732</v>
      </c>
      <c r="F1744" s="1" t="s">
        <v>2736</v>
      </c>
      <c r="G1744" s="1" t="s">
        <v>103</v>
      </c>
      <c r="H1744" s="1" t="s">
        <v>437</v>
      </c>
      <c r="I1744" s="1">
        <v>3.5</v>
      </c>
      <c r="J1744" s="1">
        <v>2023</v>
      </c>
      <c r="K1744" s="1">
        <v>320488</v>
      </c>
      <c r="L1744" s="1">
        <v>0</v>
      </c>
      <c r="M1744" s="1">
        <f t="array" ref="M1744">SUMPRODUCT(MAX(ISNUMBER(SEARCH('Class Rules'!$B$6:$B$85,$E1744))*ISNUMBER(SEARCH('Class Rules'!$C$6:$C$85,$F1744))*'Class Rules'!$A$6:$A$85))</f>
        <v>0</v>
      </c>
      <c r="N1744" s="1" t="str">
        <f t="array" ref="N1744">IF($M1744=0,'Class Rules'!$D$3,INDEX('Class Rules'!$D$6:$D$85,MATCH($M1744,'Class Rules'!$A$6:$A$85,0)))</f>
        <v>Passenger LDV</v>
      </c>
      <c r="O1744" s="1" t="str">
        <f t="array" ref="O1744">IF(SUMPRODUCT(MAX(ISNUMBER(SEARCH(Fuel_Rules!$A$6:$A$30,$E1744))*ISNUMBER(SEARCH(Fuel_Rules!$B$6:$B$30,$F1744))*(Fuel_Rules!$A$6:$A$30&lt;&gt;"")))&gt;0,"Plug-in hybrid",IF($G1744="Diesel","Diesel","Gasoline"))</f>
        <v>Gasoline</v>
      </c>
    </row>
    <row r="1745" spans="1:15" ht="15" customHeight="1" x14ac:dyDescent="0.25">
      <c r="A1745" s="1">
        <v>2022</v>
      </c>
      <c r="B1745" s="1" t="s">
        <v>3126</v>
      </c>
      <c r="C1745" s="1" t="s">
        <v>2737</v>
      </c>
      <c r="D1745" s="1" t="s">
        <v>3986</v>
      </c>
      <c r="E1745" s="1" t="s">
        <v>2732</v>
      </c>
      <c r="F1745" s="1" t="s">
        <v>2739</v>
      </c>
      <c r="G1745" s="1" t="s">
        <v>103</v>
      </c>
      <c r="H1745" s="1" t="s">
        <v>437</v>
      </c>
      <c r="I1745" s="1">
        <v>2.7</v>
      </c>
      <c r="J1745" s="1">
        <v>2023</v>
      </c>
      <c r="K1745" s="1">
        <v>244627</v>
      </c>
      <c r="L1745" s="1">
        <v>0</v>
      </c>
      <c r="M1745" s="1">
        <f t="array" ref="M1745">SUMPRODUCT(MAX(ISNUMBER(SEARCH('Class Rules'!$B$6:$B$85,$E1745))*ISNUMBER(SEARCH('Class Rules'!$C$6:$C$85,$F1745))*'Class Rules'!$A$6:$A$85))</f>
        <v>0</v>
      </c>
      <c r="N1745" s="1" t="str">
        <f t="array" ref="N1745">IF($M1745=0,'Class Rules'!$D$3,INDEX('Class Rules'!$D$6:$D$85,MATCH($M1745,'Class Rules'!$A$6:$A$85,0)))</f>
        <v>Passenger LDV</v>
      </c>
      <c r="O1745" s="1" t="str">
        <f t="array" ref="O1745">IF(SUMPRODUCT(MAX(ISNUMBER(SEARCH(Fuel_Rules!$A$6:$A$30,$E1745))*ISNUMBER(SEARCH(Fuel_Rules!$B$6:$B$30,$F1745))*(Fuel_Rules!$A$6:$A$30&lt;&gt;"")))&gt;0,"Plug-in hybrid",IF($G1745="Diesel","Diesel","Gasoline"))</f>
        <v>Gasoline</v>
      </c>
    </row>
    <row r="1746" spans="1:15" ht="15" customHeight="1" x14ac:dyDescent="0.25">
      <c r="A1746" s="1">
        <v>2022</v>
      </c>
      <c r="B1746" s="1" t="s">
        <v>3126</v>
      </c>
      <c r="C1746" s="1" t="s">
        <v>2740</v>
      </c>
      <c r="D1746" s="1" t="s">
        <v>3987</v>
      </c>
      <c r="E1746" s="1" t="s">
        <v>2732</v>
      </c>
      <c r="F1746" s="1" t="s">
        <v>2742</v>
      </c>
      <c r="G1746" s="1" t="s">
        <v>103</v>
      </c>
      <c r="H1746" s="1" t="s">
        <v>437</v>
      </c>
      <c r="I1746" s="1">
        <v>2.7</v>
      </c>
      <c r="J1746" s="1">
        <v>2023</v>
      </c>
      <c r="K1746" s="1">
        <v>196944</v>
      </c>
      <c r="L1746" s="1">
        <v>0</v>
      </c>
      <c r="M1746" s="1">
        <f t="array" ref="M1746">SUMPRODUCT(MAX(ISNUMBER(SEARCH('Class Rules'!$B$6:$B$85,$E1746))*ISNUMBER(SEARCH('Class Rules'!$C$6:$C$85,$F1746))*'Class Rules'!$A$6:$A$85))</f>
        <v>12</v>
      </c>
      <c r="N1746" s="1" t="str">
        <f t="array" ref="N1746">IF($M1746=0,'Class Rules'!$D$3,INDEX('Class Rules'!$D$6:$D$85,MATCH($M1746,'Class Rules'!$A$6:$A$85,0)))</f>
        <v>Freight LDV</v>
      </c>
      <c r="O1746" s="1" t="str">
        <f t="array" ref="O1746">IF(SUMPRODUCT(MAX(ISNUMBER(SEARCH(Fuel_Rules!$A$6:$A$30,$E1746))*ISNUMBER(SEARCH(Fuel_Rules!$B$6:$B$30,$F1746))*(Fuel_Rules!$A$6:$A$30&lt;&gt;"")))&gt;0,"Plug-in hybrid",IF($G1746="Diesel","Diesel","Gasoline"))</f>
        <v>Gasoline</v>
      </c>
    </row>
    <row r="1747" spans="1:15" ht="15" customHeight="1" x14ac:dyDescent="0.25">
      <c r="A1747" s="1">
        <v>2022</v>
      </c>
      <c r="B1747" s="1" t="s">
        <v>3126</v>
      </c>
      <c r="C1747" s="1" t="s">
        <v>2743</v>
      </c>
      <c r="D1747" s="1" t="s">
        <v>3988</v>
      </c>
      <c r="E1747" s="1" t="s">
        <v>2732</v>
      </c>
      <c r="F1747" s="1" t="s">
        <v>2745</v>
      </c>
      <c r="G1747" s="1" t="s">
        <v>103</v>
      </c>
      <c r="H1747" s="1" t="s">
        <v>437</v>
      </c>
      <c r="I1747" s="1">
        <v>2</v>
      </c>
      <c r="J1747" s="1">
        <v>2023</v>
      </c>
      <c r="K1747" s="1">
        <v>156717</v>
      </c>
      <c r="L1747" s="1">
        <v>0</v>
      </c>
      <c r="M1747" s="1">
        <f t="array" ref="M1747">SUMPRODUCT(MAX(ISNUMBER(SEARCH('Class Rules'!$B$6:$B$85,$E1747))*ISNUMBER(SEARCH('Class Rules'!$C$6:$C$85,$F1747))*'Class Rules'!$A$6:$A$85))</f>
        <v>0</v>
      </c>
      <c r="N1747" s="1" t="str">
        <f t="array" ref="N1747">IF($M1747=0,'Class Rules'!$D$3,INDEX('Class Rules'!$D$6:$D$85,MATCH($M1747,'Class Rules'!$A$6:$A$85,0)))</f>
        <v>Passenger LDV</v>
      </c>
      <c r="O1747" s="1" t="str">
        <f t="array" ref="O1747">IF(SUMPRODUCT(MAX(ISNUMBER(SEARCH(Fuel_Rules!$A$6:$A$30,$E1747))*ISNUMBER(SEARCH(Fuel_Rules!$B$6:$B$30,$F1747))*(Fuel_Rules!$A$6:$A$30&lt;&gt;"")))&gt;0,"Plug-in hybrid",IF($G1747="Diesel","Diesel","Gasoline"))</f>
        <v>Gasoline</v>
      </c>
    </row>
    <row r="1748" spans="1:15" ht="15" customHeight="1" x14ac:dyDescent="0.25">
      <c r="A1748" s="1">
        <v>2022</v>
      </c>
      <c r="B1748" s="1" t="s">
        <v>3126</v>
      </c>
      <c r="C1748" s="1" t="s">
        <v>2743</v>
      </c>
      <c r="D1748" s="1" t="s">
        <v>3989</v>
      </c>
      <c r="E1748" s="1" t="s">
        <v>2732</v>
      </c>
      <c r="F1748" s="1" t="s">
        <v>2745</v>
      </c>
      <c r="G1748" s="1" t="s">
        <v>103</v>
      </c>
      <c r="H1748" s="1" t="s">
        <v>437</v>
      </c>
      <c r="I1748" s="1">
        <v>2</v>
      </c>
      <c r="J1748" s="1">
        <v>2023</v>
      </c>
      <c r="K1748" s="1">
        <v>149665</v>
      </c>
      <c r="L1748" s="1">
        <v>0</v>
      </c>
      <c r="M1748" s="1">
        <f t="array" ref="M1748">SUMPRODUCT(MAX(ISNUMBER(SEARCH('Class Rules'!$B$6:$B$85,$E1748))*ISNUMBER(SEARCH('Class Rules'!$C$6:$C$85,$F1748))*'Class Rules'!$A$6:$A$85))</f>
        <v>0</v>
      </c>
      <c r="N1748" s="1" t="str">
        <f t="array" ref="N1748">IF($M1748=0,'Class Rules'!$D$3,INDEX('Class Rules'!$D$6:$D$85,MATCH($M1748,'Class Rules'!$A$6:$A$85,0)))</f>
        <v>Passenger LDV</v>
      </c>
      <c r="O1748" s="1" t="str">
        <f t="array" ref="O1748">IF(SUMPRODUCT(MAX(ISNUMBER(SEARCH(Fuel_Rules!$A$6:$A$30,$E1748))*ISNUMBER(SEARCH(Fuel_Rules!$B$6:$B$30,$F1748))*(Fuel_Rules!$A$6:$A$30&lt;&gt;"")))&gt;0,"Plug-in hybrid",IF($G1748="Diesel","Diesel","Gasoline"))</f>
        <v>Gasoline</v>
      </c>
    </row>
    <row r="1749" spans="1:15" ht="15" customHeight="1" x14ac:dyDescent="0.25">
      <c r="A1749" s="1">
        <v>2022</v>
      </c>
      <c r="B1749" s="1" t="s">
        <v>3126</v>
      </c>
      <c r="C1749" s="1" t="s">
        <v>2746</v>
      </c>
      <c r="D1749" s="1" t="s">
        <v>3990</v>
      </c>
      <c r="E1749" s="1" t="s">
        <v>2732</v>
      </c>
      <c r="F1749" s="1" t="s">
        <v>2748</v>
      </c>
      <c r="G1749" s="1" t="s">
        <v>103</v>
      </c>
      <c r="H1749" s="1" t="s">
        <v>437</v>
      </c>
      <c r="I1749" s="1">
        <v>2</v>
      </c>
      <c r="J1749" s="1">
        <v>2023</v>
      </c>
      <c r="K1749" s="1">
        <v>179329</v>
      </c>
      <c r="L1749" s="1">
        <v>0</v>
      </c>
      <c r="M1749" s="1">
        <f t="array" ref="M1749">SUMPRODUCT(MAX(ISNUMBER(SEARCH('Class Rules'!$B$6:$B$85,$E1749))*ISNUMBER(SEARCH('Class Rules'!$C$6:$C$85,$F1749))*'Class Rules'!$A$6:$A$85))</f>
        <v>0</v>
      </c>
      <c r="N1749" s="1" t="str">
        <f t="array" ref="N1749">IF($M1749=0,'Class Rules'!$D$3,INDEX('Class Rules'!$D$6:$D$85,MATCH($M1749,'Class Rules'!$A$6:$A$85,0)))</f>
        <v>Passenger LDV</v>
      </c>
      <c r="O1749" s="1" t="str">
        <f t="array" ref="O1749">IF(SUMPRODUCT(MAX(ISNUMBER(SEARCH(Fuel_Rules!$A$6:$A$30,$E1749))*ISNUMBER(SEARCH(Fuel_Rules!$B$6:$B$30,$F1749))*(Fuel_Rules!$A$6:$A$30&lt;&gt;"")))&gt;0,"Plug-in hybrid",IF($G1749="Diesel","Diesel","Gasoline"))</f>
        <v>Gasoline</v>
      </c>
    </row>
    <row r="1750" spans="1:15" ht="15" customHeight="1" x14ac:dyDescent="0.25">
      <c r="A1750" s="1">
        <v>2022</v>
      </c>
      <c r="B1750" s="1" t="s">
        <v>3126</v>
      </c>
      <c r="C1750" s="1" t="s">
        <v>2746</v>
      </c>
      <c r="D1750" s="1" t="s">
        <v>3991</v>
      </c>
      <c r="E1750" s="1" t="s">
        <v>2732</v>
      </c>
      <c r="F1750" s="1" t="s">
        <v>2748</v>
      </c>
      <c r="G1750" s="1" t="s">
        <v>103</v>
      </c>
      <c r="H1750" s="1" t="s">
        <v>437</v>
      </c>
      <c r="I1750" s="1">
        <v>2</v>
      </c>
      <c r="J1750" s="1">
        <v>2023</v>
      </c>
      <c r="K1750" s="1">
        <v>172688</v>
      </c>
      <c r="L1750" s="1">
        <v>0</v>
      </c>
      <c r="M1750" s="1">
        <f t="array" ref="M1750">SUMPRODUCT(MAX(ISNUMBER(SEARCH('Class Rules'!$B$6:$B$85,$E1750))*ISNUMBER(SEARCH('Class Rules'!$C$6:$C$85,$F1750))*'Class Rules'!$A$6:$A$85))</f>
        <v>0</v>
      </c>
      <c r="N1750" s="1" t="str">
        <f t="array" ref="N1750">IF($M1750=0,'Class Rules'!$D$3,INDEX('Class Rules'!$D$6:$D$85,MATCH($M1750,'Class Rules'!$A$6:$A$85,0)))</f>
        <v>Passenger LDV</v>
      </c>
      <c r="O1750" s="1" t="str">
        <f t="array" ref="O1750">IF(SUMPRODUCT(MAX(ISNUMBER(SEARCH(Fuel_Rules!$A$6:$A$30,$E1750))*ISNUMBER(SEARCH(Fuel_Rules!$B$6:$B$30,$F1750))*(Fuel_Rules!$A$6:$A$30&lt;&gt;"")))&gt;0,"Plug-in hybrid",IF($G1750="Diesel","Diesel","Gasoline"))</f>
        <v>Gasoline</v>
      </c>
    </row>
    <row r="1751" spans="1:15" ht="15" customHeight="1" x14ac:dyDescent="0.25">
      <c r="A1751" s="1">
        <v>2022</v>
      </c>
      <c r="B1751" s="1" t="s">
        <v>3126</v>
      </c>
      <c r="C1751" s="1" t="s">
        <v>2749</v>
      </c>
      <c r="D1751" s="1" t="s">
        <v>3992</v>
      </c>
      <c r="E1751" s="1" t="s">
        <v>2732</v>
      </c>
      <c r="F1751" s="1" t="s">
        <v>2751</v>
      </c>
      <c r="G1751" s="1" t="s">
        <v>103</v>
      </c>
      <c r="H1751" s="1" t="s">
        <v>437</v>
      </c>
      <c r="I1751" s="1">
        <v>2.7</v>
      </c>
      <c r="J1751" s="1">
        <v>2023</v>
      </c>
      <c r="K1751" s="1">
        <v>231455</v>
      </c>
      <c r="L1751" s="1">
        <v>0</v>
      </c>
      <c r="M1751" s="1">
        <f t="array" ref="M1751">SUMPRODUCT(MAX(ISNUMBER(SEARCH('Class Rules'!$B$6:$B$85,$E1751))*ISNUMBER(SEARCH('Class Rules'!$C$6:$C$85,$F1751))*'Class Rules'!$A$6:$A$85))</f>
        <v>12</v>
      </c>
      <c r="N1751" s="1" t="str">
        <f t="array" ref="N1751">IF($M1751=0,'Class Rules'!$D$3,INDEX('Class Rules'!$D$6:$D$85,MATCH($M1751,'Class Rules'!$A$6:$A$85,0)))</f>
        <v>Freight LDV</v>
      </c>
      <c r="O1751" s="1" t="str">
        <f t="array" ref="O1751">IF(SUMPRODUCT(MAX(ISNUMBER(SEARCH(Fuel_Rules!$A$6:$A$30,$E1751))*ISNUMBER(SEARCH(Fuel_Rules!$B$6:$B$30,$F1751))*(Fuel_Rules!$A$6:$A$30&lt;&gt;"")))&gt;0,"Plug-in hybrid",IF($G1751="Diesel","Diesel","Gasoline"))</f>
        <v>Gasoline</v>
      </c>
    </row>
    <row r="1752" spans="1:15" ht="15" customHeight="1" x14ac:dyDescent="0.25">
      <c r="A1752" s="1">
        <v>2022</v>
      </c>
      <c r="B1752" s="1" t="s">
        <v>3126</v>
      </c>
      <c r="C1752" s="1" t="s">
        <v>2752</v>
      </c>
      <c r="D1752" s="1" t="s">
        <v>3993</v>
      </c>
      <c r="E1752" s="1" t="s">
        <v>2732</v>
      </c>
      <c r="F1752" s="1" t="s">
        <v>2754</v>
      </c>
      <c r="G1752" s="1" t="s">
        <v>103</v>
      </c>
      <c r="H1752" s="1" t="s">
        <v>298</v>
      </c>
      <c r="I1752" s="1">
        <v>1.3</v>
      </c>
      <c r="J1752" s="1">
        <v>2023</v>
      </c>
      <c r="K1752" s="1">
        <v>58599</v>
      </c>
      <c r="L1752" s="1">
        <v>0</v>
      </c>
      <c r="M1752" s="1">
        <f t="array" ref="M1752">SUMPRODUCT(MAX(ISNUMBER(SEARCH('Class Rules'!$B$6:$B$85,$E1752))*ISNUMBER(SEARCH('Class Rules'!$C$6:$C$85,$F1752))*'Class Rules'!$A$6:$A$85))</f>
        <v>0</v>
      </c>
      <c r="N1752" s="1" t="str">
        <f t="array" ref="N1752">IF($M1752=0,'Class Rules'!$D$3,INDEX('Class Rules'!$D$6:$D$85,MATCH($M1752,'Class Rules'!$A$6:$A$85,0)))</f>
        <v>Passenger LDV</v>
      </c>
      <c r="O1752" s="1" t="str">
        <f t="array" ref="O1752">IF(SUMPRODUCT(MAX(ISNUMBER(SEARCH(Fuel_Rules!$A$6:$A$30,$E1752))*ISNUMBER(SEARCH(Fuel_Rules!$B$6:$B$30,$F1752))*(Fuel_Rules!$A$6:$A$30&lt;&gt;"")))&gt;0,"Plug-in hybrid",IF($G1752="Diesel","Diesel","Gasoline"))</f>
        <v>Gasoline</v>
      </c>
    </row>
    <row r="1753" spans="1:15" ht="15" customHeight="1" x14ac:dyDescent="0.25">
      <c r="A1753" s="1">
        <v>2022</v>
      </c>
      <c r="B1753" s="1" t="s">
        <v>3126</v>
      </c>
      <c r="C1753" s="1" t="s">
        <v>2755</v>
      </c>
      <c r="D1753" s="1" t="s">
        <v>3994</v>
      </c>
      <c r="E1753" s="1" t="s">
        <v>2732</v>
      </c>
      <c r="F1753" s="1" t="s">
        <v>2757</v>
      </c>
      <c r="G1753" s="1" t="s">
        <v>103</v>
      </c>
      <c r="H1753" s="1" t="s">
        <v>298</v>
      </c>
      <c r="I1753" s="1">
        <v>1.5</v>
      </c>
      <c r="J1753" s="1">
        <v>2023</v>
      </c>
      <c r="K1753" s="1">
        <v>67682</v>
      </c>
      <c r="L1753" s="1">
        <v>0</v>
      </c>
      <c r="M1753" s="1">
        <f t="array" ref="M1753">SUMPRODUCT(MAX(ISNUMBER(SEARCH('Class Rules'!$B$6:$B$85,$E1753))*ISNUMBER(SEARCH('Class Rules'!$C$6:$C$85,$F1753))*'Class Rules'!$A$6:$A$85))</f>
        <v>0</v>
      </c>
      <c r="N1753" s="1" t="str">
        <f t="array" ref="N1753">IF($M1753=0,'Class Rules'!$D$3,INDEX('Class Rules'!$D$6:$D$85,MATCH($M1753,'Class Rules'!$A$6:$A$85,0)))</f>
        <v>Passenger LDV</v>
      </c>
      <c r="O1753" s="1" t="str">
        <f t="array" ref="O1753">IF(SUMPRODUCT(MAX(ISNUMBER(SEARCH(Fuel_Rules!$A$6:$A$30,$E1753))*ISNUMBER(SEARCH(Fuel_Rules!$B$6:$B$30,$F1753))*(Fuel_Rules!$A$6:$A$30&lt;&gt;"")))&gt;0,"Plug-in hybrid",IF($G1753="Diesel","Diesel","Gasoline"))</f>
        <v>Gasoline</v>
      </c>
    </row>
    <row r="1754" spans="1:15" ht="15" customHeight="1" x14ac:dyDescent="0.25">
      <c r="A1754" s="1">
        <v>2022</v>
      </c>
      <c r="B1754" s="1" t="s">
        <v>3126</v>
      </c>
      <c r="C1754" s="1" t="s">
        <v>2758</v>
      </c>
      <c r="D1754" s="1" t="s">
        <v>3995</v>
      </c>
      <c r="E1754" s="1" t="s">
        <v>2732</v>
      </c>
      <c r="F1754" s="1" t="s">
        <v>2760</v>
      </c>
      <c r="G1754" s="1" t="s">
        <v>103</v>
      </c>
      <c r="H1754" s="1" t="s">
        <v>437</v>
      </c>
      <c r="I1754" s="1">
        <v>1.8</v>
      </c>
      <c r="J1754" s="1">
        <v>2023</v>
      </c>
      <c r="K1754" s="1">
        <v>196055</v>
      </c>
      <c r="L1754" s="1">
        <v>0</v>
      </c>
      <c r="M1754" s="1">
        <f t="array" ref="M1754">SUMPRODUCT(MAX(ISNUMBER(SEARCH('Class Rules'!$B$6:$B$85,$E1754))*ISNUMBER(SEARCH('Class Rules'!$C$6:$C$85,$F1754))*'Class Rules'!$A$6:$A$85))</f>
        <v>0</v>
      </c>
      <c r="N1754" s="1" t="str">
        <f t="array" ref="N1754">IF($M1754=0,'Class Rules'!$D$3,INDEX('Class Rules'!$D$6:$D$85,MATCH($M1754,'Class Rules'!$A$6:$A$85,0)))</f>
        <v>Passenger LDV</v>
      </c>
      <c r="O1754" s="1" t="str">
        <f t="array" ref="O1754">IF(SUMPRODUCT(MAX(ISNUMBER(SEARCH(Fuel_Rules!$A$6:$A$30,$E1754))*ISNUMBER(SEARCH(Fuel_Rules!$B$6:$B$30,$F1754))*(Fuel_Rules!$A$6:$A$30&lt;&gt;"")))&gt;0,"Plug-in hybrid",IF($G1754="Diesel","Diesel","Gasoline"))</f>
        <v>Gasoline</v>
      </c>
    </row>
    <row r="1755" spans="1:15" ht="15" customHeight="1" x14ac:dyDescent="0.25">
      <c r="A1755" s="1">
        <v>2022</v>
      </c>
      <c r="B1755" s="1" t="s">
        <v>3126</v>
      </c>
      <c r="C1755" s="1" t="s">
        <v>2761</v>
      </c>
      <c r="D1755" s="1" t="s">
        <v>3996</v>
      </c>
      <c r="E1755" s="1" t="s">
        <v>2732</v>
      </c>
      <c r="F1755" s="1" t="s">
        <v>2763</v>
      </c>
      <c r="G1755" s="1" t="s">
        <v>103</v>
      </c>
      <c r="H1755" s="1" t="s">
        <v>437</v>
      </c>
      <c r="I1755" s="1">
        <v>2.7</v>
      </c>
      <c r="J1755" s="1">
        <v>2023</v>
      </c>
      <c r="K1755" s="1">
        <v>214818</v>
      </c>
      <c r="L1755" s="1">
        <v>0</v>
      </c>
      <c r="M1755" s="1">
        <f t="array" ref="M1755">SUMPRODUCT(MAX(ISNUMBER(SEARCH('Class Rules'!$B$6:$B$85,$E1755))*ISNUMBER(SEARCH('Class Rules'!$C$6:$C$85,$F1755))*'Class Rules'!$A$6:$A$85))</f>
        <v>12</v>
      </c>
      <c r="N1755" s="1" t="str">
        <f t="array" ref="N1755">IF($M1755=0,'Class Rules'!$D$3,INDEX('Class Rules'!$D$6:$D$85,MATCH($M1755,'Class Rules'!$A$6:$A$85,0)))</f>
        <v>Freight LDV</v>
      </c>
      <c r="O1755" s="1" t="str">
        <f t="array" ref="O1755">IF(SUMPRODUCT(MAX(ISNUMBER(SEARCH(Fuel_Rules!$A$6:$A$30,$E1755))*ISNUMBER(SEARCH(Fuel_Rules!$B$6:$B$30,$F1755))*(Fuel_Rules!$A$6:$A$30&lt;&gt;"")))&gt;0,"Plug-in hybrid",IF($G1755="Diesel","Diesel","Gasoline"))</f>
        <v>Gasoline</v>
      </c>
    </row>
    <row r="1756" spans="1:15" ht="15" customHeight="1" x14ac:dyDescent="0.25">
      <c r="A1756" s="1">
        <v>2022</v>
      </c>
      <c r="B1756" s="1" t="s">
        <v>3126</v>
      </c>
      <c r="C1756" s="1" t="s">
        <v>2764</v>
      </c>
      <c r="D1756" s="1" t="s">
        <v>3997</v>
      </c>
      <c r="E1756" s="1" t="s">
        <v>2732</v>
      </c>
      <c r="F1756" s="1" t="s">
        <v>2766</v>
      </c>
      <c r="G1756" s="1" t="s">
        <v>105</v>
      </c>
      <c r="H1756" s="1" t="s">
        <v>437</v>
      </c>
      <c r="I1756" s="1">
        <v>2.8</v>
      </c>
      <c r="J1756" s="1">
        <v>2023</v>
      </c>
      <c r="K1756" s="1">
        <v>319955</v>
      </c>
      <c r="L1756" s="1">
        <v>0</v>
      </c>
      <c r="M1756" s="1">
        <f t="array" ref="M1756">SUMPRODUCT(MAX(ISNUMBER(SEARCH('Class Rules'!$B$6:$B$85,$E1756))*ISNUMBER(SEARCH('Class Rules'!$C$6:$C$85,$F1756))*'Class Rules'!$A$6:$A$85))</f>
        <v>12</v>
      </c>
      <c r="N1756" s="1" t="str">
        <f t="array" ref="N1756">IF($M1756=0,'Class Rules'!$D$3,INDEX('Class Rules'!$D$6:$D$85,MATCH($M1756,'Class Rules'!$A$6:$A$85,0)))</f>
        <v>Freight LDV</v>
      </c>
      <c r="O1756" s="1" t="str">
        <f t="array" ref="O1756">IF(SUMPRODUCT(MAX(ISNUMBER(SEARCH(Fuel_Rules!$A$6:$A$30,$E1756))*ISNUMBER(SEARCH(Fuel_Rules!$B$6:$B$30,$F1756))*(Fuel_Rules!$A$6:$A$30&lt;&gt;"")))&gt;0,"Plug-in hybrid",IF($G1756="Diesel","Diesel","Gasoline"))</f>
        <v>Diesel</v>
      </c>
    </row>
    <row r="1757" spans="1:15" ht="15" customHeight="1" x14ac:dyDescent="0.25">
      <c r="A1757" s="1">
        <v>2022</v>
      </c>
      <c r="B1757" s="1" t="s">
        <v>3126</v>
      </c>
      <c r="C1757" s="1" t="s">
        <v>2767</v>
      </c>
      <c r="D1757" s="1" t="s">
        <v>3998</v>
      </c>
      <c r="E1757" s="1" t="s">
        <v>2732</v>
      </c>
      <c r="F1757" s="1" t="s">
        <v>2769</v>
      </c>
      <c r="G1757" s="1" t="s">
        <v>105</v>
      </c>
      <c r="H1757" s="1" t="s">
        <v>437</v>
      </c>
      <c r="I1757" s="1">
        <v>2.8</v>
      </c>
      <c r="J1757" s="1">
        <v>2023</v>
      </c>
      <c r="K1757" s="1">
        <v>268734</v>
      </c>
      <c r="L1757" s="1">
        <v>0</v>
      </c>
      <c r="M1757" s="1">
        <f t="array" ref="M1757">SUMPRODUCT(MAX(ISNUMBER(SEARCH('Class Rules'!$B$6:$B$85,$E1757))*ISNUMBER(SEARCH('Class Rules'!$C$6:$C$85,$F1757))*'Class Rules'!$A$6:$A$85))</f>
        <v>12</v>
      </c>
      <c r="N1757" s="1" t="str">
        <f t="array" ref="N1757">IF($M1757=0,'Class Rules'!$D$3,INDEX('Class Rules'!$D$6:$D$85,MATCH($M1757,'Class Rules'!$A$6:$A$85,0)))</f>
        <v>Freight LDV</v>
      </c>
      <c r="O1757" s="1" t="str">
        <f t="array" ref="O1757">IF(SUMPRODUCT(MAX(ISNUMBER(SEARCH(Fuel_Rules!$A$6:$A$30,$E1757))*ISNUMBER(SEARCH(Fuel_Rules!$B$6:$B$30,$F1757))*(Fuel_Rules!$A$6:$A$30&lt;&gt;"")))&gt;0,"Plug-in hybrid",IF($G1757="Diesel","Diesel","Gasoline"))</f>
        <v>Diesel</v>
      </c>
    </row>
    <row r="1758" spans="1:15" ht="15" customHeight="1" x14ac:dyDescent="0.25">
      <c r="A1758" s="1">
        <v>2022</v>
      </c>
      <c r="B1758" s="1" t="s">
        <v>3126</v>
      </c>
      <c r="C1758" s="1" t="s">
        <v>2770</v>
      </c>
      <c r="D1758" s="1" t="s">
        <v>3999</v>
      </c>
      <c r="E1758" s="1" t="s">
        <v>2732</v>
      </c>
      <c r="F1758" s="1" t="s">
        <v>2772</v>
      </c>
      <c r="G1758" s="1" t="s">
        <v>105</v>
      </c>
      <c r="H1758" s="1" t="s">
        <v>437</v>
      </c>
      <c r="I1758" s="1">
        <v>2.8</v>
      </c>
      <c r="J1758" s="1">
        <v>2023</v>
      </c>
      <c r="K1758" s="1">
        <v>285745</v>
      </c>
      <c r="L1758" s="1">
        <v>0</v>
      </c>
      <c r="M1758" s="1">
        <f t="array" ref="M1758">SUMPRODUCT(MAX(ISNUMBER(SEARCH('Class Rules'!$B$6:$B$85,$E1758))*ISNUMBER(SEARCH('Class Rules'!$C$6:$C$85,$F1758))*'Class Rules'!$A$6:$A$85))</f>
        <v>12</v>
      </c>
      <c r="N1758" s="1" t="str">
        <f t="array" ref="N1758">IF($M1758=0,'Class Rules'!$D$3,INDEX('Class Rules'!$D$6:$D$85,MATCH($M1758,'Class Rules'!$A$6:$A$85,0)))</f>
        <v>Freight LDV</v>
      </c>
      <c r="O1758" s="1" t="str">
        <f t="array" ref="O1758">IF(SUMPRODUCT(MAX(ISNUMBER(SEARCH(Fuel_Rules!$A$6:$A$30,$E1758))*ISNUMBER(SEARCH(Fuel_Rules!$B$6:$B$30,$F1758))*(Fuel_Rules!$A$6:$A$30&lt;&gt;"")))&gt;0,"Plug-in hybrid",IF($G1758="Diesel","Diesel","Gasoline"))</f>
        <v>Diesel</v>
      </c>
    </row>
    <row r="1759" spans="1:15" ht="15" customHeight="1" x14ac:dyDescent="0.25">
      <c r="A1759" s="1">
        <v>2022</v>
      </c>
      <c r="B1759" s="1" t="s">
        <v>3126</v>
      </c>
      <c r="C1759" s="1" t="s">
        <v>2773</v>
      </c>
      <c r="D1759" s="1" t="s">
        <v>4000</v>
      </c>
      <c r="E1759" s="1" t="s">
        <v>2732</v>
      </c>
      <c r="F1759" s="1" t="s">
        <v>2775</v>
      </c>
      <c r="G1759" s="1" t="s">
        <v>105</v>
      </c>
      <c r="H1759" s="1" t="s">
        <v>298</v>
      </c>
      <c r="I1759" s="1">
        <v>2.8</v>
      </c>
      <c r="J1759" s="1">
        <v>2023</v>
      </c>
      <c r="K1759" s="1">
        <v>222830</v>
      </c>
      <c r="L1759" s="1">
        <v>0</v>
      </c>
      <c r="M1759" s="1">
        <f t="array" ref="M1759">SUMPRODUCT(MAX(ISNUMBER(SEARCH('Class Rules'!$B$6:$B$85,$E1759))*ISNUMBER(SEARCH('Class Rules'!$C$6:$C$85,$F1759))*'Class Rules'!$A$6:$A$85))</f>
        <v>13</v>
      </c>
      <c r="N1759" s="1" t="str">
        <f t="array" ref="N1759">IF($M1759=0,'Class Rules'!$D$3,INDEX('Class Rules'!$D$6:$D$85,MATCH($M1759,'Class Rules'!$A$6:$A$85,0)))</f>
        <v>Freight LDV</v>
      </c>
      <c r="O1759" s="1" t="str">
        <f t="array" ref="O1759">IF(SUMPRODUCT(MAX(ISNUMBER(SEARCH(Fuel_Rules!$A$6:$A$30,$E1759))*ISNUMBER(SEARCH(Fuel_Rules!$B$6:$B$30,$F1759))*(Fuel_Rules!$A$6:$A$30&lt;&gt;"")))&gt;0,"Plug-in hybrid",IF($G1759="Diesel","Diesel","Gasoline"))</f>
        <v>Diesel</v>
      </c>
    </row>
    <row r="1760" spans="1:15" ht="15" customHeight="1" x14ac:dyDescent="0.25">
      <c r="A1760" s="1">
        <v>2022</v>
      </c>
      <c r="B1760" s="1" t="s">
        <v>3126</v>
      </c>
      <c r="C1760" s="1" t="s">
        <v>2776</v>
      </c>
      <c r="D1760" s="1" t="s">
        <v>4001</v>
      </c>
      <c r="E1760" s="1" t="s">
        <v>2732</v>
      </c>
      <c r="F1760" s="1" t="s">
        <v>2778</v>
      </c>
      <c r="G1760" s="1" t="s">
        <v>105</v>
      </c>
      <c r="H1760" s="1" t="s">
        <v>298</v>
      </c>
      <c r="I1760" s="1">
        <v>2.8</v>
      </c>
      <c r="J1760" s="1">
        <v>2023</v>
      </c>
      <c r="K1760" s="1">
        <v>216776</v>
      </c>
      <c r="L1760" s="1">
        <v>0</v>
      </c>
      <c r="M1760" s="1">
        <f t="array" ref="M1760">SUMPRODUCT(MAX(ISNUMBER(SEARCH('Class Rules'!$B$6:$B$85,$E1760))*ISNUMBER(SEARCH('Class Rules'!$C$6:$C$85,$F1760))*'Class Rules'!$A$6:$A$85))</f>
        <v>14</v>
      </c>
      <c r="N1760" s="1" t="str">
        <f t="array" ref="N1760">IF($M1760=0,'Class Rules'!$D$3,INDEX('Class Rules'!$D$6:$D$85,MATCH($M1760,'Class Rules'!$A$6:$A$85,0)))</f>
        <v>Freight LDV</v>
      </c>
      <c r="O1760" s="1" t="str">
        <f t="array" ref="O1760">IF(SUMPRODUCT(MAX(ISNUMBER(SEARCH(Fuel_Rules!$A$6:$A$30,$E1760))*ISNUMBER(SEARCH(Fuel_Rules!$B$6:$B$30,$F1760))*(Fuel_Rules!$A$6:$A$30&lt;&gt;"")))&gt;0,"Plug-in hybrid",IF($G1760="Diesel","Diesel","Gasoline"))</f>
        <v>Diesel</v>
      </c>
    </row>
    <row r="1761" spans="1:15" ht="15" customHeight="1" x14ac:dyDescent="0.25">
      <c r="A1761" s="1">
        <v>2022</v>
      </c>
      <c r="B1761" s="1" t="s">
        <v>3126</v>
      </c>
      <c r="C1761" s="1" t="s">
        <v>2779</v>
      </c>
      <c r="D1761" s="1" t="s">
        <v>4002</v>
      </c>
      <c r="E1761" s="1" t="s">
        <v>2732</v>
      </c>
      <c r="F1761" s="1" t="s">
        <v>2781</v>
      </c>
      <c r="G1761" s="1" t="s">
        <v>105</v>
      </c>
      <c r="H1761" s="1" t="s">
        <v>437</v>
      </c>
      <c r="I1761" s="1">
        <v>2.8</v>
      </c>
      <c r="J1761" s="1">
        <v>2023</v>
      </c>
      <c r="K1761" s="1">
        <v>398745</v>
      </c>
      <c r="L1761" s="1">
        <v>0</v>
      </c>
      <c r="M1761" s="1">
        <f t="array" ref="M1761">SUMPRODUCT(MAX(ISNUMBER(SEARCH('Class Rules'!$B$6:$B$85,$E1761))*ISNUMBER(SEARCH('Class Rules'!$C$6:$C$85,$F1761))*'Class Rules'!$A$6:$A$85))</f>
        <v>0</v>
      </c>
      <c r="N1761" s="1" t="str">
        <f t="array" ref="N1761">IF($M1761=0,'Class Rules'!$D$3,INDEX('Class Rules'!$D$6:$D$85,MATCH($M1761,'Class Rules'!$A$6:$A$85,0)))</f>
        <v>Passenger LDV</v>
      </c>
      <c r="O1761" s="1" t="str">
        <f t="array" ref="O1761">IF(SUMPRODUCT(MAX(ISNUMBER(SEARCH(Fuel_Rules!$A$6:$A$30,$E1761))*ISNUMBER(SEARCH(Fuel_Rules!$B$6:$B$30,$F1761))*(Fuel_Rules!$A$6:$A$30&lt;&gt;"")))&gt;0,"Plug-in hybrid",IF($G1761="Diesel","Diesel","Gasoline"))</f>
        <v>Diesel</v>
      </c>
    </row>
    <row r="1762" spans="1:15" ht="15" customHeight="1" x14ac:dyDescent="0.25">
      <c r="A1762" s="1">
        <v>2022</v>
      </c>
      <c r="B1762" s="1" t="s">
        <v>3126</v>
      </c>
      <c r="C1762" s="1" t="s">
        <v>2782</v>
      </c>
      <c r="D1762" s="1" t="s">
        <v>4003</v>
      </c>
      <c r="E1762" s="1" t="s">
        <v>2732</v>
      </c>
      <c r="F1762" s="1" t="s">
        <v>2784</v>
      </c>
      <c r="G1762" s="1" t="s">
        <v>103</v>
      </c>
      <c r="H1762" s="1" t="s">
        <v>437</v>
      </c>
      <c r="I1762" s="1">
        <v>1.5</v>
      </c>
      <c r="J1762" s="1">
        <v>2023</v>
      </c>
      <c r="K1762" s="1">
        <v>70547</v>
      </c>
      <c r="L1762" s="1">
        <v>0</v>
      </c>
      <c r="M1762" s="1">
        <f t="array" ref="M1762">SUMPRODUCT(MAX(ISNUMBER(SEARCH('Class Rules'!$B$6:$B$85,$E1762))*ISNUMBER(SEARCH('Class Rules'!$C$6:$C$85,$F1762))*'Class Rules'!$A$6:$A$85))</f>
        <v>0</v>
      </c>
      <c r="N1762" s="1" t="str">
        <f t="array" ref="N1762">IF($M1762=0,'Class Rules'!$D$3,INDEX('Class Rules'!$D$6:$D$85,MATCH($M1762,'Class Rules'!$A$6:$A$85,0)))</f>
        <v>Passenger LDV</v>
      </c>
      <c r="O1762" s="1" t="str">
        <f t="array" ref="O1762">IF(SUMPRODUCT(MAX(ISNUMBER(SEARCH(Fuel_Rules!$A$6:$A$30,$E1762))*ISNUMBER(SEARCH(Fuel_Rules!$B$6:$B$30,$F1762))*(Fuel_Rules!$A$6:$A$30&lt;&gt;"")))&gt;0,"Plug-in hybrid",IF($G1762="Diesel","Diesel","Gasoline"))</f>
        <v>Gasoline</v>
      </c>
    </row>
    <row r="1763" spans="1:15" ht="15" customHeight="1" x14ac:dyDescent="0.25">
      <c r="A1763" s="1">
        <v>2022</v>
      </c>
      <c r="B1763" s="1" t="s">
        <v>3126</v>
      </c>
      <c r="C1763" s="1" t="s">
        <v>2785</v>
      </c>
      <c r="D1763" s="1" t="s">
        <v>4004</v>
      </c>
      <c r="E1763" s="1" t="s">
        <v>2732</v>
      </c>
      <c r="F1763" s="1" t="s">
        <v>2787</v>
      </c>
      <c r="G1763" s="1" t="s">
        <v>103</v>
      </c>
      <c r="H1763" s="1" t="s">
        <v>437</v>
      </c>
      <c r="I1763" s="1">
        <v>1.3</v>
      </c>
      <c r="J1763" s="1">
        <v>2023</v>
      </c>
      <c r="K1763" s="1">
        <v>67158</v>
      </c>
      <c r="L1763" s="1">
        <v>0</v>
      </c>
      <c r="M1763" s="1">
        <f t="array" ref="M1763">SUMPRODUCT(MAX(ISNUMBER(SEARCH('Class Rules'!$B$6:$B$85,$E1763))*ISNUMBER(SEARCH('Class Rules'!$C$6:$C$85,$F1763))*'Class Rules'!$A$6:$A$85))</f>
        <v>0</v>
      </c>
      <c r="N1763" s="1" t="str">
        <f t="array" ref="N1763">IF($M1763=0,'Class Rules'!$D$3,INDEX('Class Rules'!$D$6:$D$85,MATCH($M1763,'Class Rules'!$A$6:$A$85,0)))</f>
        <v>Passenger LDV</v>
      </c>
      <c r="O1763" s="1" t="str">
        <f t="array" ref="O1763">IF(SUMPRODUCT(MAX(ISNUMBER(SEARCH(Fuel_Rules!$A$6:$A$30,$E1763))*ISNUMBER(SEARCH(Fuel_Rules!$B$6:$B$30,$F1763))*(Fuel_Rules!$A$6:$A$30&lt;&gt;"")))&gt;0,"Plug-in hybrid",IF($G1763="Diesel","Diesel","Gasoline"))</f>
        <v>Gasoline</v>
      </c>
    </row>
    <row r="1764" spans="1:15" ht="15" customHeight="1" x14ac:dyDescent="0.25">
      <c r="A1764" s="1">
        <v>2022</v>
      </c>
      <c r="B1764" s="1" t="s">
        <v>3126</v>
      </c>
      <c r="C1764" s="1" t="s">
        <v>2788</v>
      </c>
      <c r="D1764" s="1" t="s">
        <v>4005</v>
      </c>
      <c r="E1764" s="1" t="s">
        <v>2732</v>
      </c>
      <c r="F1764" s="1" t="s">
        <v>2790</v>
      </c>
      <c r="G1764" s="1" t="s">
        <v>103</v>
      </c>
      <c r="H1764" s="1" t="s">
        <v>437</v>
      </c>
      <c r="I1764" s="1">
        <v>2.7</v>
      </c>
      <c r="J1764" s="1">
        <v>2023</v>
      </c>
      <c r="K1764" s="1">
        <v>276711</v>
      </c>
      <c r="L1764" s="1">
        <v>0</v>
      </c>
      <c r="M1764" s="1">
        <f t="array" ref="M1764">SUMPRODUCT(MAX(ISNUMBER(SEARCH('Class Rules'!$B$6:$B$85,$E1764))*ISNUMBER(SEARCH('Class Rules'!$C$6:$C$85,$F1764))*'Class Rules'!$A$6:$A$85))</f>
        <v>0</v>
      </c>
      <c r="N1764" s="1" t="str">
        <f t="array" ref="N1764">IF($M1764=0,'Class Rules'!$D$3,INDEX('Class Rules'!$D$6:$D$85,MATCH($M1764,'Class Rules'!$A$6:$A$85,0)))</f>
        <v>Passenger LDV</v>
      </c>
      <c r="O1764" s="1" t="str">
        <f t="array" ref="O1764">IF(SUMPRODUCT(MAX(ISNUMBER(SEARCH(Fuel_Rules!$A$6:$A$30,$E1764))*ISNUMBER(SEARCH(Fuel_Rules!$B$6:$B$30,$F1764))*(Fuel_Rules!$A$6:$A$30&lt;&gt;"")))&gt;0,"Plug-in hybrid",IF($G1764="Diesel","Diesel","Gasoline"))</f>
        <v>Gasoline</v>
      </c>
    </row>
    <row r="1765" spans="1:15" ht="15" customHeight="1" x14ac:dyDescent="0.25">
      <c r="A1765" s="1">
        <v>2022</v>
      </c>
      <c r="B1765" s="1" t="s">
        <v>3126</v>
      </c>
      <c r="C1765" s="1" t="s">
        <v>2791</v>
      </c>
      <c r="D1765" s="1" t="s">
        <v>4006</v>
      </c>
      <c r="E1765" s="1" t="s">
        <v>2732</v>
      </c>
      <c r="F1765" s="1" t="s">
        <v>2793</v>
      </c>
      <c r="G1765" s="1" t="s">
        <v>103</v>
      </c>
      <c r="H1765" s="1" t="s">
        <v>437</v>
      </c>
      <c r="I1765" s="1">
        <v>1.5</v>
      </c>
      <c r="J1765" s="1">
        <v>2023</v>
      </c>
      <c r="K1765" s="1">
        <v>74501</v>
      </c>
      <c r="L1765" s="1">
        <v>0</v>
      </c>
      <c r="M1765" s="1">
        <f t="array" ref="M1765">SUMPRODUCT(MAX(ISNUMBER(SEARCH('Class Rules'!$B$6:$B$85,$E1765))*ISNUMBER(SEARCH('Class Rules'!$C$6:$C$85,$F1765))*'Class Rules'!$A$6:$A$85))</f>
        <v>0</v>
      </c>
      <c r="N1765" s="1" t="str">
        <f t="array" ref="N1765">IF($M1765=0,'Class Rules'!$D$3,INDEX('Class Rules'!$D$6:$D$85,MATCH($M1765,'Class Rules'!$A$6:$A$85,0)))</f>
        <v>Passenger LDV</v>
      </c>
      <c r="O1765" s="1" t="str">
        <f t="array" ref="O1765">IF(SUMPRODUCT(MAX(ISNUMBER(SEARCH(Fuel_Rules!$A$6:$A$30,$E1765))*ISNUMBER(SEARCH(Fuel_Rules!$B$6:$B$30,$F1765))*(Fuel_Rules!$A$6:$A$30&lt;&gt;"")))&gt;0,"Plug-in hybrid",IF($G1765="Diesel","Diesel","Gasoline"))</f>
        <v>Gasoline</v>
      </c>
    </row>
    <row r="1766" spans="1:15" ht="15" customHeight="1" x14ac:dyDescent="0.25">
      <c r="A1766" s="1">
        <v>2022</v>
      </c>
      <c r="B1766" s="1" t="s">
        <v>3126</v>
      </c>
      <c r="C1766" s="1" t="s">
        <v>2794</v>
      </c>
      <c r="D1766" s="1" t="s">
        <v>4007</v>
      </c>
      <c r="E1766" s="1" t="s">
        <v>2732</v>
      </c>
      <c r="F1766" s="1" t="s">
        <v>2796</v>
      </c>
      <c r="G1766" s="1" t="s">
        <v>103</v>
      </c>
      <c r="H1766" s="1" t="s">
        <v>298</v>
      </c>
      <c r="I1766" s="1">
        <v>1.5</v>
      </c>
      <c r="J1766" s="1">
        <v>2023</v>
      </c>
      <c r="K1766" s="1">
        <v>66938</v>
      </c>
      <c r="L1766" s="1">
        <v>0</v>
      </c>
      <c r="M1766" s="1">
        <f t="array" ref="M1766">SUMPRODUCT(MAX(ISNUMBER(SEARCH('Class Rules'!$B$6:$B$85,$E1766))*ISNUMBER(SEARCH('Class Rules'!$C$6:$C$85,$F1766))*'Class Rules'!$A$6:$A$85))</f>
        <v>0</v>
      </c>
      <c r="N1766" s="1" t="str">
        <f t="array" ref="N1766">IF($M1766=0,'Class Rules'!$D$3,INDEX('Class Rules'!$D$6:$D$85,MATCH($M1766,'Class Rules'!$A$6:$A$85,0)))</f>
        <v>Passenger LDV</v>
      </c>
      <c r="O1766" s="1" t="str">
        <f t="array" ref="O1766">IF(SUMPRODUCT(MAX(ISNUMBER(SEARCH(Fuel_Rules!$A$6:$A$30,$E1766))*ISNUMBER(SEARCH(Fuel_Rules!$B$6:$B$30,$F1766))*(Fuel_Rules!$A$6:$A$30&lt;&gt;"")))&gt;0,"Plug-in hybrid",IF($G1766="Diesel","Diesel","Gasoline"))</f>
        <v>Gasoline</v>
      </c>
    </row>
    <row r="1767" spans="1:15" ht="15" customHeight="1" x14ac:dyDescent="0.25">
      <c r="A1767" s="1">
        <v>2022</v>
      </c>
      <c r="B1767" s="1" t="s">
        <v>3126</v>
      </c>
      <c r="C1767" s="1" t="s">
        <v>2797</v>
      </c>
      <c r="D1767" s="1" t="s">
        <v>4008</v>
      </c>
      <c r="E1767" s="1" t="s">
        <v>2732</v>
      </c>
      <c r="F1767" s="1" t="s">
        <v>2799</v>
      </c>
      <c r="G1767" s="1" t="s">
        <v>103</v>
      </c>
      <c r="H1767" s="1" t="s">
        <v>437</v>
      </c>
      <c r="I1767" s="1">
        <v>1.5</v>
      </c>
      <c r="J1767" s="1">
        <v>2023</v>
      </c>
      <c r="K1767" s="1">
        <v>83155</v>
      </c>
      <c r="L1767" s="1">
        <v>0</v>
      </c>
      <c r="M1767" s="1">
        <f t="array" ref="M1767">SUMPRODUCT(MAX(ISNUMBER(SEARCH('Class Rules'!$B$6:$B$85,$E1767))*ISNUMBER(SEARCH('Class Rules'!$C$6:$C$85,$F1767))*'Class Rules'!$A$6:$A$85))</f>
        <v>0</v>
      </c>
      <c r="N1767" s="1" t="str">
        <f t="array" ref="N1767">IF($M1767=0,'Class Rules'!$D$3,INDEX('Class Rules'!$D$6:$D$85,MATCH($M1767,'Class Rules'!$A$6:$A$85,0)))</f>
        <v>Passenger LDV</v>
      </c>
      <c r="O1767" s="1" t="str">
        <f t="array" ref="O1767">IF(SUMPRODUCT(MAX(ISNUMBER(SEARCH(Fuel_Rules!$A$6:$A$30,$E1767))*ISNUMBER(SEARCH(Fuel_Rules!$B$6:$B$30,$F1767))*(Fuel_Rules!$A$6:$A$30&lt;&gt;"")))&gt;0,"Plug-in hybrid",IF($G1767="Diesel","Diesel","Gasoline"))</f>
        <v>Gasoline</v>
      </c>
    </row>
    <row r="1768" spans="1:15" ht="15" customHeight="1" x14ac:dyDescent="0.25">
      <c r="A1768" s="1">
        <v>2022</v>
      </c>
      <c r="B1768" s="1" t="s">
        <v>3126</v>
      </c>
      <c r="C1768" s="1" t="s">
        <v>2800</v>
      </c>
      <c r="D1768" s="1" t="s">
        <v>4009</v>
      </c>
      <c r="E1768" s="1" t="s">
        <v>2732</v>
      </c>
      <c r="F1768" s="1" t="s">
        <v>2802</v>
      </c>
      <c r="G1768" s="1" t="s">
        <v>103</v>
      </c>
      <c r="H1768" s="1" t="s">
        <v>298</v>
      </c>
      <c r="I1768" s="1">
        <v>1.5</v>
      </c>
      <c r="J1768" s="1">
        <v>2023</v>
      </c>
      <c r="K1768" s="1">
        <v>71388</v>
      </c>
      <c r="L1768" s="1">
        <v>0</v>
      </c>
      <c r="M1768" s="1">
        <f t="array" ref="M1768">SUMPRODUCT(MAX(ISNUMBER(SEARCH('Class Rules'!$B$6:$B$85,$E1768))*ISNUMBER(SEARCH('Class Rules'!$C$6:$C$85,$F1768))*'Class Rules'!$A$6:$A$85))</f>
        <v>0</v>
      </c>
      <c r="N1768" s="1" t="str">
        <f t="array" ref="N1768">IF($M1768=0,'Class Rules'!$D$3,INDEX('Class Rules'!$D$6:$D$85,MATCH($M1768,'Class Rules'!$A$6:$A$85,0)))</f>
        <v>Passenger LDV</v>
      </c>
      <c r="O1768" s="1" t="str">
        <f t="array" ref="O1768">IF(SUMPRODUCT(MAX(ISNUMBER(SEARCH(Fuel_Rules!$A$6:$A$30,$E1768))*ISNUMBER(SEARCH(Fuel_Rules!$B$6:$B$30,$F1768))*(Fuel_Rules!$A$6:$A$30&lt;&gt;"")))&gt;0,"Plug-in hybrid",IF($G1768="Diesel","Diesel","Gasoline"))</f>
        <v>Gasoline</v>
      </c>
    </row>
    <row r="1769" spans="1:15" ht="15" customHeight="1" x14ac:dyDescent="0.25">
      <c r="A1769" s="1">
        <v>2022</v>
      </c>
      <c r="B1769" s="1" t="s">
        <v>3126</v>
      </c>
      <c r="C1769" s="1" t="s">
        <v>2803</v>
      </c>
      <c r="D1769" s="1" t="s">
        <v>4010</v>
      </c>
      <c r="E1769" s="1" t="s">
        <v>2732</v>
      </c>
      <c r="F1769" s="1" t="s">
        <v>2805</v>
      </c>
      <c r="G1769" s="1" t="s">
        <v>105</v>
      </c>
      <c r="H1769" s="1" t="s">
        <v>437</v>
      </c>
      <c r="I1769" s="1">
        <v>2.8</v>
      </c>
      <c r="J1769" s="1">
        <v>2023</v>
      </c>
      <c r="K1769" s="1">
        <v>355696</v>
      </c>
      <c r="L1769" s="1">
        <v>0</v>
      </c>
      <c r="M1769" s="1">
        <f t="array" ref="M1769">SUMPRODUCT(MAX(ISNUMBER(SEARCH('Class Rules'!$B$6:$B$85,$E1769))*ISNUMBER(SEARCH('Class Rules'!$C$6:$C$85,$F1769))*'Class Rules'!$A$6:$A$85))</f>
        <v>0</v>
      </c>
      <c r="N1769" s="1" t="str">
        <f t="array" ref="N1769">IF($M1769=0,'Class Rules'!$D$3,INDEX('Class Rules'!$D$6:$D$85,MATCH($M1769,'Class Rules'!$A$6:$A$85,0)))</f>
        <v>Passenger LDV</v>
      </c>
      <c r="O1769" s="1" t="str">
        <f t="array" ref="O1769">IF(SUMPRODUCT(MAX(ISNUMBER(SEARCH(Fuel_Rules!$A$6:$A$30,$E1769))*ISNUMBER(SEARCH(Fuel_Rules!$B$6:$B$30,$F1769))*(Fuel_Rules!$A$6:$A$30&lt;&gt;"")))&gt;0,"Plug-in hybrid",IF($G1769="Diesel","Diesel","Gasoline"))</f>
        <v>Diesel</v>
      </c>
    </row>
    <row r="1770" spans="1:15" ht="15" customHeight="1" x14ac:dyDescent="0.25">
      <c r="A1770" s="1">
        <v>2022</v>
      </c>
      <c r="B1770" s="1" t="s">
        <v>3126</v>
      </c>
      <c r="C1770" s="1" t="s">
        <v>4011</v>
      </c>
      <c r="D1770" s="1" t="s">
        <v>4012</v>
      </c>
      <c r="E1770" s="1" t="s">
        <v>2732</v>
      </c>
      <c r="F1770" s="1" t="s">
        <v>4013</v>
      </c>
      <c r="G1770" s="1" t="s">
        <v>103</v>
      </c>
      <c r="H1770" s="1" t="s">
        <v>437</v>
      </c>
      <c r="I1770" s="1">
        <v>1.5</v>
      </c>
      <c r="J1770" s="1">
        <v>2023</v>
      </c>
      <c r="K1770" s="1">
        <v>98003</v>
      </c>
      <c r="L1770" s="1">
        <v>0</v>
      </c>
      <c r="M1770" s="1">
        <f t="array" ref="M1770">SUMPRODUCT(MAX(ISNUMBER(SEARCH('Class Rules'!$B$6:$B$85,$E1770))*ISNUMBER(SEARCH('Class Rules'!$C$6:$C$85,$F1770))*'Class Rules'!$A$6:$A$85))</f>
        <v>0</v>
      </c>
      <c r="N1770" s="1" t="str">
        <f t="array" ref="N1770">IF($M1770=0,'Class Rules'!$D$3,INDEX('Class Rules'!$D$6:$D$85,MATCH($M1770,'Class Rules'!$A$6:$A$85,0)))</f>
        <v>Passenger LDV</v>
      </c>
      <c r="O1770" s="1" t="str">
        <f t="array" ref="O1770">IF(SUMPRODUCT(MAX(ISNUMBER(SEARCH(Fuel_Rules!$A$6:$A$30,$E1770))*ISNUMBER(SEARCH(Fuel_Rules!$B$6:$B$30,$F1770))*(Fuel_Rules!$A$6:$A$30&lt;&gt;"")))&gt;0,"Plug-in hybrid",IF($G1770="Diesel","Diesel","Gasoline"))</f>
        <v>Gasoline</v>
      </c>
    </row>
    <row r="1771" spans="1:15" ht="15" customHeight="1" x14ac:dyDescent="0.25">
      <c r="A1771" s="1">
        <v>2022</v>
      </c>
      <c r="B1771" s="1" t="s">
        <v>3126</v>
      </c>
      <c r="C1771" s="1" t="s">
        <v>4011</v>
      </c>
      <c r="D1771" s="1" t="s">
        <v>4014</v>
      </c>
      <c r="E1771" s="1" t="s">
        <v>2732</v>
      </c>
      <c r="F1771" s="1" t="s">
        <v>4013</v>
      </c>
      <c r="G1771" s="1" t="s">
        <v>103</v>
      </c>
      <c r="H1771" s="1" t="s">
        <v>437</v>
      </c>
      <c r="I1771" s="1">
        <v>1.5</v>
      </c>
      <c r="J1771" s="1">
        <v>2023</v>
      </c>
      <c r="K1771" s="1">
        <v>94475</v>
      </c>
      <c r="L1771" s="1">
        <v>0</v>
      </c>
      <c r="M1771" s="1">
        <f t="array" ref="M1771">SUMPRODUCT(MAX(ISNUMBER(SEARCH('Class Rules'!$B$6:$B$85,$E1771))*ISNUMBER(SEARCH('Class Rules'!$C$6:$C$85,$F1771))*'Class Rules'!$A$6:$A$85))</f>
        <v>0</v>
      </c>
      <c r="N1771" s="1" t="str">
        <f t="array" ref="N1771">IF($M1771=0,'Class Rules'!$D$3,INDEX('Class Rules'!$D$6:$D$85,MATCH($M1771,'Class Rules'!$A$6:$A$85,0)))</f>
        <v>Passenger LDV</v>
      </c>
      <c r="O1771" s="1" t="str">
        <f t="array" ref="O1771">IF(SUMPRODUCT(MAX(ISNUMBER(SEARCH(Fuel_Rules!$A$6:$A$30,$E1771))*ISNUMBER(SEARCH(Fuel_Rules!$B$6:$B$30,$F1771))*(Fuel_Rules!$A$6:$A$30&lt;&gt;"")))&gt;0,"Plug-in hybrid",IF($G1771="Diesel","Diesel","Gasoline"))</f>
        <v>Gasoline</v>
      </c>
    </row>
    <row r="1772" spans="1:15" ht="15" customHeight="1" x14ac:dyDescent="0.25">
      <c r="A1772" s="1">
        <v>2022</v>
      </c>
      <c r="B1772" s="1" t="s">
        <v>3126</v>
      </c>
      <c r="C1772" s="1" t="s">
        <v>4015</v>
      </c>
      <c r="D1772" s="1" t="s">
        <v>4016</v>
      </c>
      <c r="E1772" s="1" t="s">
        <v>2732</v>
      </c>
      <c r="F1772" s="1" t="s">
        <v>4017</v>
      </c>
      <c r="G1772" s="1" t="s">
        <v>103</v>
      </c>
      <c r="H1772" s="1" t="s">
        <v>437</v>
      </c>
      <c r="I1772" s="1">
        <v>1.5</v>
      </c>
      <c r="J1772" s="1">
        <v>2023</v>
      </c>
      <c r="K1772" s="1">
        <v>106746</v>
      </c>
      <c r="L1772" s="1">
        <v>0</v>
      </c>
      <c r="M1772" s="1">
        <f t="array" ref="M1772">SUMPRODUCT(MAX(ISNUMBER(SEARCH('Class Rules'!$B$6:$B$85,$E1772))*ISNUMBER(SEARCH('Class Rules'!$C$6:$C$85,$F1772))*'Class Rules'!$A$6:$A$85))</f>
        <v>0</v>
      </c>
      <c r="N1772" s="1" t="str">
        <f t="array" ref="N1772">IF($M1772=0,'Class Rules'!$D$3,INDEX('Class Rules'!$D$6:$D$85,MATCH($M1772,'Class Rules'!$A$6:$A$85,0)))</f>
        <v>Passenger LDV</v>
      </c>
      <c r="O1772" s="1" t="str">
        <f t="array" ref="O1772">IF(SUMPRODUCT(MAX(ISNUMBER(SEARCH(Fuel_Rules!$A$6:$A$30,$E1772))*ISNUMBER(SEARCH(Fuel_Rules!$B$6:$B$30,$F1772))*(Fuel_Rules!$A$6:$A$30&lt;&gt;"")))&gt;0,"Plug-in hybrid",IF($G1772="Diesel","Diesel","Gasoline"))</f>
        <v>Gasoline</v>
      </c>
    </row>
    <row r="1773" spans="1:15" ht="15" customHeight="1" x14ac:dyDescent="0.25">
      <c r="A1773" s="1">
        <v>2022</v>
      </c>
      <c r="B1773" s="1" t="s">
        <v>3126</v>
      </c>
      <c r="C1773" s="1" t="s">
        <v>4015</v>
      </c>
      <c r="D1773" s="1" t="s">
        <v>4018</v>
      </c>
      <c r="E1773" s="1" t="s">
        <v>2732</v>
      </c>
      <c r="F1773" s="1" t="s">
        <v>4017</v>
      </c>
      <c r="G1773" s="1" t="s">
        <v>103</v>
      </c>
      <c r="H1773" s="1" t="s">
        <v>437</v>
      </c>
      <c r="I1773" s="1">
        <v>1.5</v>
      </c>
      <c r="J1773" s="1">
        <v>2023</v>
      </c>
      <c r="K1773" s="1">
        <v>102476</v>
      </c>
      <c r="L1773" s="1">
        <v>0</v>
      </c>
      <c r="M1773" s="1">
        <f t="array" ref="M1773">SUMPRODUCT(MAX(ISNUMBER(SEARCH('Class Rules'!$B$6:$B$85,$E1773))*ISNUMBER(SEARCH('Class Rules'!$C$6:$C$85,$F1773))*'Class Rules'!$A$6:$A$85))</f>
        <v>0</v>
      </c>
      <c r="N1773" s="1" t="str">
        <f t="array" ref="N1773">IF($M1773=0,'Class Rules'!$D$3,INDEX('Class Rules'!$D$6:$D$85,MATCH($M1773,'Class Rules'!$A$6:$A$85,0)))</f>
        <v>Passenger LDV</v>
      </c>
      <c r="O1773" s="1" t="str">
        <f t="array" ref="O1773">IF(SUMPRODUCT(MAX(ISNUMBER(SEARCH(Fuel_Rules!$A$6:$A$30,$E1773))*ISNUMBER(SEARCH(Fuel_Rules!$B$6:$B$30,$F1773))*(Fuel_Rules!$A$6:$A$30&lt;&gt;"")))&gt;0,"Plug-in hybrid",IF($G1773="Diesel","Diesel","Gasoline"))</f>
        <v>Gasoline</v>
      </c>
    </row>
    <row r="1774" spans="1:15" ht="15" customHeight="1" x14ac:dyDescent="0.25">
      <c r="A1774" s="1">
        <v>2022</v>
      </c>
      <c r="B1774" s="1" t="s">
        <v>3126</v>
      </c>
      <c r="C1774" s="1" t="s">
        <v>4019</v>
      </c>
      <c r="D1774" s="1" t="s">
        <v>4020</v>
      </c>
      <c r="E1774" s="1" t="s">
        <v>2732</v>
      </c>
      <c r="F1774" s="1" t="s">
        <v>4021</v>
      </c>
      <c r="G1774" s="1" t="s">
        <v>103</v>
      </c>
      <c r="H1774" s="1" t="s">
        <v>437</v>
      </c>
      <c r="I1774" s="1">
        <v>1.5</v>
      </c>
      <c r="J1774" s="1">
        <v>2023</v>
      </c>
      <c r="K1774" s="1">
        <v>118845</v>
      </c>
      <c r="L1774" s="1">
        <v>0</v>
      </c>
      <c r="M1774" s="1">
        <f t="array" ref="M1774">SUMPRODUCT(MAX(ISNUMBER(SEARCH('Class Rules'!$B$6:$B$85,$E1774))*ISNUMBER(SEARCH('Class Rules'!$C$6:$C$85,$F1774))*'Class Rules'!$A$6:$A$85))</f>
        <v>0</v>
      </c>
      <c r="N1774" s="1" t="str">
        <f t="array" ref="N1774">IF($M1774=0,'Class Rules'!$D$3,INDEX('Class Rules'!$D$6:$D$85,MATCH($M1774,'Class Rules'!$A$6:$A$85,0)))</f>
        <v>Passenger LDV</v>
      </c>
      <c r="O1774" s="1" t="str">
        <f t="array" ref="O1774">IF(SUMPRODUCT(MAX(ISNUMBER(SEARCH(Fuel_Rules!$A$6:$A$30,$E1774))*ISNUMBER(SEARCH(Fuel_Rules!$B$6:$B$30,$F1774))*(Fuel_Rules!$A$6:$A$30&lt;&gt;"")))&gt;0,"Plug-in hybrid",IF($G1774="Diesel","Diesel","Gasoline"))</f>
        <v>Gasoline</v>
      </c>
    </row>
    <row r="1775" spans="1:15" ht="15" customHeight="1" x14ac:dyDescent="0.25">
      <c r="A1775" s="1">
        <v>2022</v>
      </c>
      <c r="B1775" s="1" t="s">
        <v>3126</v>
      </c>
      <c r="C1775" s="1" t="s">
        <v>4019</v>
      </c>
      <c r="D1775" s="1" t="s">
        <v>4022</v>
      </c>
      <c r="E1775" s="1" t="s">
        <v>2732</v>
      </c>
      <c r="F1775" s="1" t="s">
        <v>4021</v>
      </c>
      <c r="G1775" s="1" t="s">
        <v>103</v>
      </c>
      <c r="H1775" s="1" t="s">
        <v>437</v>
      </c>
      <c r="I1775" s="1">
        <v>1.5</v>
      </c>
      <c r="J1775" s="1">
        <v>2023</v>
      </c>
      <c r="K1775" s="1">
        <v>112903</v>
      </c>
      <c r="L1775" s="1">
        <v>0</v>
      </c>
      <c r="M1775" s="1">
        <f t="array" ref="M1775">SUMPRODUCT(MAX(ISNUMBER(SEARCH('Class Rules'!$B$6:$B$85,$E1775))*ISNUMBER(SEARCH('Class Rules'!$C$6:$C$85,$F1775))*'Class Rules'!$A$6:$A$85))</f>
        <v>0</v>
      </c>
      <c r="N1775" s="1" t="str">
        <f t="array" ref="N1775">IF($M1775=0,'Class Rules'!$D$3,INDEX('Class Rules'!$D$6:$D$85,MATCH($M1775,'Class Rules'!$A$6:$A$85,0)))</f>
        <v>Passenger LDV</v>
      </c>
      <c r="O1775" s="1" t="str">
        <f t="array" ref="O1775">IF(SUMPRODUCT(MAX(ISNUMBER(SEARCH(Fuel_Rules!$A$6:$A$30,$E1775))*ISNUMBER(SEARCH(Fuel_Rules!$B$6:$B$30,$F1775))*(Fuel_Rules!$A$6:$A$30&lt;&gt;"")))&gt;0,"Plug-in hybrid",IF($G1775="Diesel","Diesel","Gasoline"))</f>
        <v>Gasoline</v>
      </c>
    </row>
    <row r="1776" spans="1:15" ht="15" customHeight="1" x14ac:dyDescent="0.25">
      <c r="A1776" s="1">
        <v>2022</v>
      </c>
      <c r="B1776" s="1" t="s">
        <v>3126</v>
      </c>
      <c r="C1776" s="1" t="s">
        <v>4023</v>
      </c>
      <c r="D1776" s="1" t="s">
        <v>4024</v>
      </c>
      <c r="E1776" s="1" t="s">
        <v>2732</v>
      </c>
      <c r="F1776" s="1" t="s">
        <v>4025</v>
      </c>
      <c r="G1776" s="1" t="s">
        <v>103</v>
      </c>
      <c r="H1776" s="1" t="s">
        <v>437</v>
      </c>
      <c r="I1776" s="1">
        <v>1.5</v>
      </c>
      <c r="J1776" s="1">
        <v>2023</v>
      </c>
      <c r="K1776" s="1">
        <v>103106</v>
      </c>
      <c r="L1776" s="1">
        <v>0</v>
      </c>
      <c r="M1776" s="1">
        <f t="array" ref="M1776">SUMPRODUCT(MAX(ISNUMBER(SEARCH('Class Rules'!$B$6:$B$85,$E1776))*ISNUMBER(SEARCH('Class Rules'!$C$6:$C$85,$F1776))*'Class Rules'!$A$6:$A$85))</f>
        <v>0</v>
      </c>
      <c r="N1776" s="1" t="str">
        <f t="array" ref="N1776">IF($M1776=0,'Class Rules'!$D$3,INDEX('Class Rules'!$D$6:$D$85,MATCH($M1776,'Class Rules'!$A$6:$A$85,0)))</f>
        <v>Passenger LDV</v>
      </c>
      <c r="O1776" s="1" t="str">
        <f t="array" ref="O1776">IF(SUMPRODUCT(MAX(ISNUMBER(SEARCH(Fuel_Rules!$A$6:$A$30,$E1776))*ISNUMBER(SEARCH(Fuel_Rules!$B$6:$B$30,$F1776))*(Fuel_Rules!$A$6:$A$30&lt;&gt;"")))&gt;0,"Plug-in hybrid",IF($G1776="Diesel","Diesel","Gasoline"))</f>
        <v>Gasoline</v>
      </c>
    </row>
    <row r="1777" spans="1:15" ht="15" customHeight="1" x14ac:dyDescent="0.25">
      <c r="A1777" s="1">
        <v>2022</v>
      </c>
      <c r="B1777" s="1" t="s">
        <v>3126</v>
      </c>
      <c r="C1777" s="1" t="s">
        <v>4023</v>
      </c>
      <c r="D1777" s="1" t="s">
        <v>4026</v>
      </c>
      <c r="E1777" s="1" t="s">
        <v>2732</v>
      </c>
      <c r="F1777" s="1" t="s">
        <v>4025</v>
      </c>
      <c r="G1777" s="1" t="s">
        <v>103</v>
      </c>
      <c r="H1777" s="1" t="s">
        <v>437</v>
      </c>
      <c r="I1777" s="1">
        <v>1.5</v>
      </c>
      <c r="J1777" s="1">
        <v>2023</v>
      </c>
      <c r="K1777" s="1">
        <v>99291</v>
      </c>
      <c r="L1777" s="1">
        <v>0</v>
      </c>
      <c r="M1777" s="1">
        <f t="array" ref="M1777">SUMPRODUCT(MAX(ISNUMBER(SEARCH('Class Rules'!$B$6:$B$85,$E1777))*ISNUMBER(SEARCH('Class Rules'!$C$6:$C$85,$F1777))*'Class Rules'!$A$6:$A$85))</f>
        <v>0</v>
      </c>
      <c r="N1777" s="1" t="str">
        <f t="array" ref="N1777">IF($M1777=0,'Class Rules'!$D$3,INDEX('Class Rules'!$D$6:$D$85,MATCH($M1777,'Class Rules'!$A$6:$A$85,0)))</f>
        <v>Passenger LDV</v>
      </c>
      <c r="O1777" s="1" t="str">
        <f t="array" ref="O1777">IF(SUMPRODUCT(MAX(ISNUMBER(SEARCH(Fuel_Rules!$A$6:$A$30,$E1777))*ISNUMBER(SEARCH(Fuel_Rules!$B$6:$B$30,$F1777))*(Fuel_Rules!$A$6:$A$30&lt;&gt;"")))&gt;0,"Plug-in hybrid",IF($G1777="Diesel","Diesel","Gasoline"))</f>
        <v>Gasoline</v>
      </c>
    </row>
    <row r="1778" spans="1:15" ht="15" customHeight="1" x14ac:dyDescent="0.25">
      <c r="A1778" s="1">
        <v>2022</v>
      </c>
      <c r="B1778" s="1" t="s">
        <v>3126</v>
      </c>
      <c r="C1778" s="1" t="s">
        <v>4027</v>
      </c>
      <c r="D1778" s="1" t="s">
        <v>4028</v>
      </c>
      <c r="E1778" s="1" t="s">
        <v>2732</v>
      </c>
      <c r="F1778" s="1" t="s">
        <v>4029</v>
      </c>
      <c r="G1778" s="1" t="s">
        <v>103</v>
      </c>
      <c r="H1778" s="1" t="s">
        <v>437</v>
      </c>
      <c r="I1778" s="1">
        <v>1.5</v>
      </c>
      <c r="J1778" s="1">
        <v>2023</v>
      </c>
      <c r="K1778" s="1">
        <v>114447</v>
      </c>
      <c r="L1778" s="1">
        <v>0</v>
      </c>
      <c r="M1778" s="1">
        <f t="array" ref="M1778">SUMPRODUCT(MAX(ISNUMBER(SEARCH('Class Rules'!$B$6:$B$85,$E1778))*ISNUMBER(SEARCH('Class Rules'!$C$6:$C$85,$F1778))*'Class Rules'!$A$6:$A$85))</f>
        <v>0</v>
      </c>
      <c r="N1778" s="1" t="str">
        <f t="array" ref="N1778">IF($M1778=0,'Class Rules'!$D$3,INDEX('Class Rules'!$D$6:$D$85,MATCH($M1778,'Class Rules'!$A$6:$A$85,0)))</f>
        <v>Passenger LDV</v>
      </c>
      <c r="O1778" s="1" t="str">
        <f t="array" ref="O1778">IF(SUMPRODUCT(MAX(ISNUMBER(SEARCH(Fuel_Rules!$A$6:$A$30,$E1778))*ISNUMBER(SEARCH(Fuel_Rules!$B$6:$B$30,$F1778))*(Fuel_Rules!$A$6:$A$30&lt;&gt;"")))&gt;0,"Plug-in hybrid",IF($G1778="Diesel","Diesel","Gasoline"))</f>
        <v>Gasoline</v>
      </c>
    </row>
    <row r="1779" spans="1:15" ht="15" customHeight="1" x14ac:dyDescent="0.25">
      <c r="A1779" s="1">
        <v>2022</v>
      </c>
      <c r="B1779" s="1" t="s">
        <v>3126</v>
      </c>
      <c r="C1779" s="1" t="s">
        <v>4027</v>
      </c>
      <c r="D1779" s="1" t="s">
        <v>4030</v>
      </c>
      <c r="E1779" s="1" t="s">
        <v>2732</v>
      </c>
      <c r="F1779" s="1" t="s">
        <v>4029</v>
      </c>
      <c r="G1779" s="1" t="s">
        <v>103</v>
      </c>
      <c r="H1779" s="1" t="s">
        <v>437</v>
      </c>
      <c r="I1779" s="1">
        <v>1.5</v>
      </c>
      <c r="J1779" s="1">
        <v>2023</v>
      </c>
      <c r="K1779" s="1">
        <v>109755</v>
      </c>
      <c r="L1779" s="1">
        <v>0</v>
      </c>
      <c r="M1779" s="1">
        <f t="array" ref="M1779">SUMPRODUCT(MAX(ISNUMBER(SEARCH('Class Rules'!$B$6:$B$85,$E1779))*ISNUMBER(SEARCH('Class Rules'!$C$6:$C$85,$F1779))*'Class Rules'!$A$6:$A$85))</f>
        <v>0</v>
      </c>
      <c r="N1779" s="1" t="str">
        <f t="array" ref="N1779">IF($M1779=0,'Class Rules'!$D$3,INDEX('Class Rules'!$D$6:$D$85,MATCH($M1779,'Class Rules'!$A$6:$A$85,0)))</f>
        <v>Passenger LDV</v>
      </c>
      <c r="O1779" s="1" t="str">
        <f t="array" ref="O1779">IF(SUMPRODUCT(MAX(ISNUMBER(SEARCH(Fuel_Rules!$A$6:$A$30,$E1779))*ISNUMBER(SEARCH(Fuel_Rules!$B$6:$B$30,$F1779))*(Fuel_Rules!$A$6:$A$30&lt;&gt;"")))&gt;0,"Plug-in hybrid",IF($G1779="Diesel","Diesel","Gasoline"))</f>
        <v>Gasoline</v>
      </c>
    </row>
    <row r="1780" spans="1:15" ht="15" customHeight="1" x14ac:dyDescent="0.25">
      <c r="A1780" s="1">
        <v>2022</v>
      </c>
      <c r="B1780" s="1" t="s">
        <v>3126</v>
      </c>
      <c r="C1780" s="1" t="s">
        <v>2806</v>
      </c>
      <c r="D1780" s="1" t="s">
        <v>4031</v>
      </c>
      <c r="E1780" s="1" t="s">
        <v>2732</v>
      </c>
      <c r="F1780" s="1" t="s">
        <v>2808</v>
      </c>
      <c r="G1780" s="1" t="s">
        <v>103</v>
      </c>
      <c r="H1780" s="1" t="s">
        <v>437</v>
      </c>
      <c r="I1780" s="1">
        <v>2.5</v>
      </c>
      <c r="J1780" s="1">
        <v>2023</v>
      </c>
      <c r="K1780" s="1">
        <v>255100</v>
      </c>
      <c r="L1780" s="1">
        <v>0</v>
      </c>
      <c r="M1780" s="1">
        <f t="array" ref="M1780">SUMPRODUCT(MAX(ISNUMBER(SEARCH('Class Rules'!$B$6:$B$85,$E1780))*ISNUMBER(SEARCH('Class Rules'!$C$6:$C$85,$F1780))*'Class Rules'!$A$6:$A$85))</f>
        <v>0</v>
      </c>
      <c r="N1780" s="1" t="str">
        <f t="array" ref="N1780">IF($M1780=0,'Class Rules'!$D$3,INDEX('Class Rules'!$D$6:$D$85,MATCH($M1780,'Class Rules'!$A$6:$A$85,0)))</f>
        <v>Passenger LDV</v>
      </c>
      <c r="O1780" s="1" t="str">
        <f t="array" ref="O1780">IF(SUMPRODUCT(MAX(ISNUMBER(SEARCH(Fuel_Rules!$A$6:$A$30,$E1780))*ISNUMBER(SEARCH(Fuel_Rules!$B$6:$B$30,$F1780))*(Fuel_Rules!$A$6:$A$30&lt;&gt;"")))&gt;0,"Plug-in hybrid",IF($G1780="Diesel","Diesel","Gasoline"))</f>
        <v>Gasoline</v>
      </c>
    </row>
    <row r="1781" spans="1:15" ht="15" customHeight="1" x14ac:dyDescent="0.25">
      <c r="A1781" s="1">
        <v>2022</v>
      </c>
      <c r="B1781" s="1" t="s">
        <v>3126</v>
      </c>
      <c r="C1781" s="1" t="s">
        <v>2809</v>
      </c>
      <c r="D1781" s="1" t="s">
        <v>4032</v>
      </c>
      <c r="E1781" s="1" t="s">
        <v>2732</v>
      </c>
      <c r="F1781" s="1" t="s">
        <v>2811</v>
      </c>
      <c r="G1781" s="1" t="s">
        <v>103</v>
      </c>
      <c r="H1781" s="1" t="s">
        <v>437</v>
      </c>
      <c r="I1781" s="1">
        <v>2.5</v>
      </c>
      <c r="J1781" s="1">
        <v>2023</v>
      </c>
      <c r="K1781" s="1">
        <v>269110</v>
      </c>
      <c r="L1781" s="1">
        <v>0</v>
      </c>
      <c r="M1781" s="1">
        <f t="array" ref="M1781">SUMPRODUCT(MAX(ISNUMBER(SEARCH('Class Rules'!$B$6:$B$85,$E1781))*ISNUMBER(SEARCH('Class Rules'!$C$6:$C$85,$F1781))*'Class Rules'!$A$6:$A$85))</f>
        <v>0</v>
      </c>
      <c r="N1781" s="1" t="str">
        <f t="array" ref="N1781">IF($M1781=0,'Class Rules'!$D$3,INDEX('Class Rules'!$D$6:$D$85,MATCH($M1781,'Class Rules'!$A$6:$A$85,0)))</f>
        <v>Passenger LDV</v>
      </c>
      <c r="O1781" s="1" t="str">
        <f t="array" ref="O1781">IF(SUMPRODUCT(MAX(ISNUMBER(SEARCH(Fuel_Rules!$A$6:$A$30,$E1781))*ISNUMBER(SEARCH(Fuel_Rules!$B$6:$B$30,$F1781))*(Fuel_Rules!$A$6:$A$30&lt;&gt;"")))&gt;0,"Plug-in hybrid",IF($G1781="Diesel","Diesel","Gasoline"))</f>
        <v>Gasoline</v>
      </c>
    </row>
    <row r="1782" spans="1:15" ht="15" customHeight="1" x14ac:dyDescent="0.25">
      <c r="A1782" s="1">
        <v>2022</v>
      </c>
      <c r="B1782" s="1" t="s">
        <v>3126</v>
      </c>
      <c r="C1782" s="1" t="s">
        <v>2812</v>
      </c>
      <c r="D1782" s="1" t="s">
        <v>4033</v>
      </c>
      <c r="E1782" s="1" t="s">
        <v>2732</v>
      </c>
      <c r="F1782" s="1" t="s">
        <v>2814</v>
      </c>
      <c r="G1782" s="1" t="s">
        <v>103</v>
      </c>
      <c r="H1782" s="1" t="s">
        <v>437</v>
      </c>
      <c r="I1782" s="1">
        <v>2</v>
      </c>
      <c r="J1782" s="1">
        <v>2023</v>
      </c>
      <c r="K1782" s="1">
        <v>147150</v>
      </c>
      <c r="L1782" s="1">
        <v>0</v>
      </c>
      <c r="M1782" s="1">
        <f t="array" ref="M1782">SUMPRODUCT(MAX(ISNUMBER(SEARCH('Class Rules'!$B$6:$B$85,$E1782))*ISNUMBER(SEARCH('Class Rules'!$C$6:$C$85,$F1782))*'Class Rules'!$A$6:$A$85))</f>
        <v>0</v>
      </c>
      <c r="N1782" s="1" t="str">
        <f t="array" ref="N1782">IF($M1782=0,'Class Rules'!$D$3,INDEX('Class Rules'!$D$6:$D$85,MATCH($M1782,'Class Rules'!$A$6:$A$85,0)))</f>
        <v>Passenger LDV</v>
      </c>
      <c r="O1782" s="1" t="str">
        <f t="array" ref="O1782">IF(SUMPRODUCT(MAX(ISNUMBER(SEARCH(Fuel_Rules!$A$6:$A$30,$E1782))*ISNUMBER(SEARCH(Fuel_Rules!$B$6:$B$30,$F1782))*(Fuel_Rules!$A$6:$A$30&lt;&gt;"")))&gt;0,"Plug-in hybrid",IF($G1782="Diesel","Diesel","Gasoline"))</f>
        <v>Gasoline</v>
      </c>
    </row>
    <row r="1783" spans="1:15" ht="15" customHeight="1" x14ac:dyDescent="0.25">
      <c r="A1783" s="1">
        <v>2022</v>
      </c>
      <c r="B1783" s="1" t="s">
        <v>3126</v>
      </c>
      <c r="C1783" s="1" t="s">
        <v>2812</v>
      </c>
      <c r="D1783" s="1" t="s">
        <v>4034</v>
      </c>
      <c r="E1783" s="1" t="s">
        <v>2732</v>
      </c>
      <c r="F1783" s="1" t="s">
        <v>2814</v>
      </c>
      <c r="G1783" s="1" t="s">
        <v>103</v>
      </c>
      <c r="H1783" s="1" t="s">
        <v>437</v>
      </c>
      <c r="I1783" s="1">
        <v>2</v>
      </c>
      <c r="J1783" s="1">
        <v>2023</v>
      </c>
      <c r="K1783" s="1">
        <v>136169</v>
      </c>
      <c r="L1783" s="1">
        <v>0</v>
      </c>
      <c r="M1783" s="1">
        <f t="array" ref="M1783">SUMPRODUCT(MAX(ISNUMBER(SEARCH('Class Rules'!$B$6:$B$85,$E1783))*ISNUMBER(SEARCH('Class Rules'!$C$6:$C$85,$F1783))*'Class Rules'!$A$6:$A$85))</f>
        <v>0</v>
      </c>
      <c r="N1783" s="1" t="str">
        <f t="array" ref="N1783">IF($M1783=0,'Class Rules'!$D$3,INDEX('Class Rules'!$D$6:$D$85,MATCH($M1783,'Class Rules'!$A$6:$A$85,0)))</f>
        <v>Passenger LDV</v>
      </c>
      <c r="O1783" s="1" t="str">
        <f t="array" ref="O1783">IF(SUMPRODUCT(MAX(ISNUMBER(SEARCH(Fuel_Rules!$A$6:$A$30,$E1783))*ISNUMBER(SEARCH(Fuel_Rules!$B$6:$B$30,$F1783))*(Fuel_Rules!$A$6:$A$30&lt;&gt;"")))&gt;0,"Plug-in hybrid",IF($G1783="Diesel","Diesel","Gasoline"))</f>
        <v>Gasoline</v>
      </c>
    </row>
    <row r="1784" spans="1:15" ht="15" customHeight="1" x14ac:dyDescent="0.25">
      <c r="A1784" s="1">
        <v>2022</v>
      </c>
      <c r="B1784" s="1" t="s">
        <v>3126</v>
      </c>
      <c r="C1784" s="1" t="s">
        <v>2815</v>
      </c>
      <c r="D1784" s="1" t="s">
        <v>4035</v>
      </c>
      <c r="E1784" s="1" t="s">
        <v>2732</v>
      </c>
      <c r="F1784" s="1" t="s">
        <v>2817</v>
      </c>
      <c r="G1784" s="1" t="s">
        <v>103</v>
      </c>
      <c r="H1784" s="1" t="s">
        <v>437</v>
      </c>
      <c r="I1784" s="1">
        <v>1.8</v>
      </c>
      <c r="J1784" s="1">
        <v>2023</v>
      </c>
      <c r="K1784" s="1">
        <v>179670</v>
      </c>
      <c r="L1784" s="1">
        <v>0</v>
      </c>
      <c r="M1784" s="1">
        <f t="array" ref="M1784">SUMPRODUCT(MAX(ISNUMBER(SEARCH('Class Rules'!$B$6:$B$85,$E1784))*ISNUMBER(SEARCH('Class Rules'!$C$6:$C$85,$F1784))*'Class Rules'!$A$6:$A$85))</f>
        <v>0</v>
      </c>
      <c r="N1784" s="1" t="str">
        <f t="array" ref="N1784">IF($M1784=0,'Class Rules'!$D$3,INDEX('Class Rules'!$D$6:$D$85,MATCH($M1784,'Class Rules'!$A$6:$A$85,0)))</f>
        <v>Passenger LDV</v>
      </c>
      <c r="O1784" s="1" t="str">
        <f t="array" ref="O1784">IF(SUMPRODUCT(MAX(ISNUMBER(SEARCH(Fuel_Rules!$A$6:$A$30,$E1784))*ISNUMBER(SEARCH(Fuel_Rules!$B$6:$B$30,$F1784))*(Fuel_Rules!$A$6:$A$30&lt;&gt;"")))&gt;0,"Plug-in hybrid",IF($G1784="Diesel","Diesel","Gasoline"))</f>
        <v>Gasoline</v>
      </c>
    </row>
    <row r="1785" spans="1:15" ht="15" customHeight="1" x14ac:dyDescent="0.25">
      <c r="A1785" s="1">
        <v>2022</v>
      </c>
      <c r="B1785" s="1" t="s">
        <v>3126</v>
      </c>
      <c r="C1785" s="1" t="s">
        <v>2815</v>
      </c>
      <c r="D1785" s="1" t="s">
        <v>4036</v>
      </c>
      <c r="E1785" s="1" t="s">
        <v>2732</v>
      </c>
      <c r="F1785" s="1" t="s">
        <v>2817</v>
      </c>
      <c r="G1785" s="1" t="s">
        <v>103</v>
      </c>
      <c r="H1785" s="1" t="s">
        <v>437</v>
      </c>
      <c r="I1785" s="1">
        <v>1.8</v>
      </c>
      <c r="J1785" s="1">
        <v>2023</v>
      </c>
      <c r="K1785" s="1">
        <v>173151</v>
      </c>
      <c r="L1785" s="1">
        <v>0</v>
      </c>
      <c r="M1785" s="1">
        <f t="array" ref="M1785">SUMPRODUCT(MAX(ISNUMBER(SEARCH('Class Rules'!$B$6:$B$85,$E1785))*ISNUMBER(SEARCH('Class Rules'!$C$6:$C$85,$F1785))*'Class Rules'!$A$6:$A$85))</f>
        <v>0</v>
      </c>
      <c r="N1785" s="1" t="str">
        <f t="array" ref="N1785">IF($M1785=0,'Class Rules'!$D$3,INDEX('Class Rules'!$D$6:$D$85,MATCH($M1785,'Class Rules'!$A$6:$A$85,0)))</f>
        <v>Passenger LDV</v>
      </c>
      <c r="O1785" s="1" t="str">
        <f t="array" ref="O1785">IF(SUMPRODUCT(MAX(ISNUMBER(SEARCH(Fuel_Rules!$A$6:$A$30,$E1785))*ISNUMBER(SEARCH(Fuel_Rules!$B$6:$B$30,$F1785))*(Fuel_Rules!$A$6:$A$30&lt;&gt;"")))&gt;0,"Plug-in hybrid",IF($G1785="Diesel","Diesel","Gasoline"))</f>
        <v>Gasoline</v>
      </c>
    </row>
    <row r="1786" spans="1:15" ht="15" customHeight="1" x14ac:dyDescent="0.25">
      <c r="A1786" s="1">
        <v>2022</v>
      </c>
      <c r="B1786" s="1" t="s">
        <v>3126</v>
      </c>
      <c r="C1786" s="1" t="s">
        <v>2818</v>
      </c>
      <c r="D1786" s="1" t="s">
        <v>4037</v>
      </c>
      <c r="E1786" s="1" t="s">
        <v>2732</v>
      </c>
      <c r="F1786" s="1" t="s">
        <v>2820</v>
      </c>
      <c r="G1786" s="1" t="s">
        <v>103</v>
      </c>
      <c r="H1786" s="1" t="s">
        <v>437</v>
      </c>
      <c r="I1786" s="1">
        <v>1.8</v>
      </c>
      <c r="J1786" s="1">
        <v>2023</v>
      </c>
      <c r="K1786" s="1">
        <v>187401</v>
      </c>
      <c r="L1786" s="1">
        <v>0</v>
      </c>
      <c r="M1786" s="1">
        <f t="array" ref="M1786">SUMPRODUCT(MAX(ISNUMBER(SEARCH('Class Rules'!$B$6:$B$85,$E1786))*ISNUMBER(SEARCH('Class Rules'!$C$6:$C$85,$F1786))*'Class Rules'!$A$6:$A$85))</f>
        <v>0</v>
      </c>
      <c r="N1786" s="1" t="str">
        <f t="array" ref="N1786">IF($M1786=0,'Class Rules'!$D$3,INDEX('Class Rules'!$D$6:$D$85,MATCH($M1786,'Class Rules'!$A$6:$A$85,0)))</f>
        <v>Passenger LDV</v>
      </c>
      <c r="O1786" s="1" t="str">
        <f t="array" ref="O1786">IF(SUMPRODUCT(MAX(ISNUMBER(SEARCH(Fuel_Rules!$A$6:$A$30,$E1786))*ISNUMBER(SEARCH(Fuel_Rules!$B$6:$B$30,$F1786))*(Fuel_Rules!$A$6:$A$30&lt;&gt;"")))&gt;0,"Plug-in hybrid",IF($G1786="Diesel","Diesel","Gasoline"))</f>
        <v>Gasoline</v>
      </c>
    </row>
    <row r="1787" spans="1:15" ht="15" customHeight="1" x14ac:dyDescent="0.25">
      <c r="A1787" s="1">
        <v>2022</v>
      </c>
      <c r="B1787" s="1" t="s">
        <v>3126</v>
      </c>
      <c r="C1787" s="1" t="s">
        <v>2818</v>
      </c>
      <c r="D1787" s="1" t="s">
        <v>4038</v>
      </c>
      <c r="E1787" s="1" t="s">
        <v>2732</v>
      </c>
      <c r="F1787" s="1" t="s">
        <v>2820</v>
      </c>
      <c r="G1787" s="1" t="s">
        <v>103</v>
      </c>
      <c r="H1787" s="1" t="s">
        <v>437</v>
      </c>
      <c r="I1787" s="1">
        <v>1.8</v>
      </c>
      <c r="J1787" s="1">
        <v>2023</v>
      </c>
      <c r="K1787" s="1">
        <v>179904</v>
      </c>
      <c r="L1787" s="1">
        <v>0</v>
      </c>
      <c r="M1787" s="1">
        <f t="array" ref="M1787">SUMPRODUCT(MAX(ISNUMBER(SEARCH('Class Rules'!$B$6:$B$85,$E1787))*ISNUMBER(SEARCH('Class Rules'!$C$6:$C$85,$F1787))*'Class Rules'!$A$6:$A$85))</f>
        <v>0</v>
      </c>
      <c r="N1787" s="1" t="str">
        <f t="array" ref="N1787">IF($M1787=0,'Class Rules'!$D$3,INDEX('Class Rules'!$D$6:$D$85,MATCH($M1787,'Class Rules'!$A$6:$A$85,0)))</f>
        <v>Passenger LDV</v>
      </c>
      <c r="O1787" s="1" t="str">
        <f t="array" ref="O1787">IF(SUMPRODUCT(MAX(ISNUMBER(SEARCH(Fuel_Rules!$A$6:$A$30,$E1787))*ISNUMBER(SEARCH(Fuel_Rules!$B$6:$B$30,$F1787))*(Fuel_Rules!$A$6:$A$30&lt;&gt;"")))&gt;0,"Plug-in hybrid",IF($G1787="Diesel","Diesel","Gasoline"))</f>
        <v>Gasoline</v>
      </c>
    </row>
    <row r="1788" spans="1:15" ht="15" customHeight="1" x14ac:dyDescent="0.25">
      <c r="A1788" s="1">
        <v>2022</v>
      </c>
      <c r="B1788" s="1" t="s">
        <v>3126</v>
      </c>
      <c r="C1788" s="1" t="s">
        <v>2821</v>
      </c>
      <c r="D1788" s="1" t="s">
        <v>4039</v>
      </c>
      <c r="E1788" s="1" t="s">
        <v>2732</v>
      </c>
      <c r="F1788" s="1" t="s">
        <v>2823</v>
      </c>
      <c r="G1788" s="1" t="s">
        <v>103</v>
      </c>
      <c r="H1788" s="1" t="s">
        <v>437</v>
      </c>
      <c r="I1788" s="1">
        <v>1.3</v>
      </c>
      <c r="J1788" s="1">
        <v>2023</v>
      </c>
      <c r="K1788" s="1">
        <v>90120</v>
      </c>
      <c r="L1788" s="1">
        <v>0</v>
      </c>
      <c r="M1788" s="1">
        <f t="array" ref="M1788">SUMPRODUCT(MAX(ISNUMBER(SEARCH('Class Rules'!$B$6:$B$85,$E1788))*ISNUMBER(SEARCH('Class Rules'!$C$6:$C$85,$F1788))*'Class Rules'!$A$6:$A$85))</f>
        <v>0</v>
      </c>
      <c r="N1788" s="1" t="str">
        <f t="array" ref="N1788">IF($M1788=0,'Class Rules'!$D$3,INDEX('Class Rules'!$D$6:$D$85,MATCH($M1788,'Class Rules'!$A$6:$A$85,0)))</f>
        <v>Passenger LDV</v>
      </c>
      <c r="O1788" s="1" t="str">
        <f t="array" ref="O1788">IF(SUMPRODUCT(MAX(ISNUMBER(SEARCH(Fuel_Rules!$A$6:$A$30,$E1788))*ISNUMBER(SEARCH(Fuel_Rules!$B$6:$B$30,$F1788))*(Fuel_Rules!$A$6:$A$30&lt;&gt;"")))&gt;0,"Plug-in hybrid",IF($G1788="Diesel","Diesel","Gasoline"))</f>
        <v>Gasoline</v>
      </c>
    </row>
    <row r="1789" spans="1:15" ht="15" customHeight="1" x14ac:dyDescent="0.25">
      <c r="A1789" s="1">
        <v>2022</v>
      </c>
      <c r="B1789" s="1" t="s">
        <v>3126</v>
      </c>
      <c r="C1789" s="1" t="s">
        <v>2824</v>
      </c>
      <c r="D1789" s="1" t="s">
        <v>4040</v>
      </c>
      <c r="E1789" s="1" t="s">
        <v>2732</v>
      </c>
      <c r="F1789" s="1" t="s">
        <v>2826</v>
      </c>
      <c r="G1789" s="1" t="s">
        <v>103</v>
      </c>
      <c r="H1789" s="1" t="s">
        <v>437</v>
      </c>
      <c r="I1789" s="1">
        <v>1.5</v>
      </c>
      <c r="J1789" s="1">
        <v>2023</v>
      </c>
      <c r="K1789" s="1">
        <v>94855</v>
      </c>
      <c r="L1789" s="1">
        <v>0</v>
      </c>
      <c r="M1789" s="1">
        <f t="array" ref="M1789">SUMPRODUCT(MAX(ISNUMBER(SEARCH('Class Rules'!$B$6:$B$85,$E1789))*ISNUMBER(SEARCH('Class Rules'!$C$6:$C$85,$F1789))*'Class Rules'!$A$6:$A$85))</f>
        <v>0</v>
      </c>
      <c r="N1789" s="1" t="str">
        <f t="array" ref="N1789">IF($M1789=0,'Class Rules'!$D$3,INDEX('Class Rules'!$D$6:$D$85,MATCH($M1789,'Class Rules'!$A$6:$A$85,0)))</f>
        <v>Passenger LDV</v>
      </c>
      <c r="O1789" s="1" t="str">
        <f t="array" ref="O1789">IF(SUMPRODUCT(MAX(ISNUMBER(SEARCH(Fuel_Rules!$A$6:$A$30,$E1789))*ISNUMBER(SEARCH(Fuel_Rules!$B$6:$B$30,$F1789))*(Fuel_Rules!$A$6:$A$30&lt;&gt;"")))&gt;0,"Plug-in hybrid",IF($G1789="Diesel","Diesel","Gasoline"))</f>
        <v>Gasoline</v>
      </c>
    </row>
    <row r="1790" spans="1:15" ht="15" customHeight="1" x14ac:dyDescent="0.25">
      <c r="A1790" s="1">
        <v>2022</v>
      </c>
      <c r="B1790" s="1" t="s">
        <v>3126</v>
      </c>
      <c r="C1790" s="1" t="s">
        <v>2827</v>
      </c>
      <c r="D1790" s="1" t="s">
        <v>4041</v>
      </c>
      <c r="E1790" s="1" t="s">
        <v>2732</v>
      </c>
      <c r="F1790" s="1" t="s">
        <v>2829</v>
      </c>
      <c r="G1790" s="1" t="s">
        <v>103</v>
      </c>
      <c r="H1790" s="1" t="s">
        <v>437</v>
      </c>
      <c r="I1790" s="1">
        <v>1.5</v>
      </c>
      <c r="J1790" s="1">
        <v>2023</v>
      </c>
      <c r="K1790" s="1">
        <v>96632</v>
      </c>
      <c r="L1790" s="1">
        <v>0</v>
      </c>
      <c r="M1790" s="1">
        <f t="array" ref="M1790">SUMPRODUCT(MAX(ISNUMBER(SEARCH('Class Rules'!$B$6:$B$85,$E1790))*ISNUMBER(SEARCH('Class Rules'!$C$6:$C$85,$F1790))*'Class Rules'!$A$6:$A$85))</f>
        <v>0</v>
      </c>
      <c r="N1790" s="1" t="str">
        <f t="array" ref="N1790">IF($M1790=0,'Class Rules'!$D$3,INDEX('Class Rules'!$D$6:$D$85,MATCH($M1790,'Class Rules'!$A$6:$A$85,0)))</f>
        <v>Passenger LDV</v>
      </c>
      <c r="O1790" s="1" t="str">
        <f t="array" ref="O1790">IF(SUMPRODUCT(MAX(ISNUMBER(SEARCH(Fuel_Rules!$A$6:$A$30,$E1790))*ISNUMBER(SEARCH(Fuel_Rules!$B$6:$B$30,$F1790))*(Fuel_Rules!$A$6:$A$30&lt;&gt;"")))&gt;0,"Plug-in hybrid",IF($G1790="Diesel","Diesel","Gasoline"))</f>
        <v>Gasoline</v>
      </c>
    </row>
    <row r="1791" spans="1:15" ht="15" customHeight="1" x14ac:dyDescent="0.25">
      <c r="A1791" s="1">
        <v>2022</v>
      </c>
      <c r="B1791" s="1" t="s">
        <v>3126</v>
      </c>
      <c r="C1791" s="1" t="s">
        <v>2830</v>
      </c>
      <c r="D1791" s="1" t="s">
        <v>4042</v>
      </c>
      <c r="E1791" s="1" t="s">
        <v>2732</v>
      </c>
      <c r="F1791" s="1" t="s">
        <v>2832</v>
      </c>
      <c r="G1791" s="1" t="s">
        <v>103</v>
      </c>
      <c r="H1791" s="1" t="s">
        <v>437</v>
      </c>
      <c r="I1791" s="1">
        <v>1.5</v>
      </c>
      <c r="J1791" s="1">
        <v>2023</v>
      </c>
      <c r="K1791" s="1">
        <v>100883</v>
      </c>
      <c r="L1791" s="1">
        <v>0</v>
      </c>
      <c r="M1791" s="1">
        <f t="array" ref="M1791">SUMPRODUCT(MAX(ISNUMBER(SEARCH('Class Rules'!$B$6:$B$85,$E1791))*ISNUMBER(SEARCH('Class Rules'!$C$6:$C$85,$F1791))*'Class Rules'!$A$6:$A$85))</f>
        <v>0</v>
      </c>
      <c r="N1791" s="1" t="str">
        <f t="array" ref="N1791">IF($M1791=0,'Class Rules'!$D$3,INDEX('Class Rules'!$D$6:$D$85,MATCH($M1791,'Class Rules'!$A$6:$A$85,0)))</f>
        <v>Passenger LDV</v>
      </c>
      <c r="O1791" s="1" t="str">
        <f t="array" ref="O1791">IF(SUMPRODUCT(MAX(ISNUMBER(SEARCH(Fuel_Rules!$A$6:$A$30,$E1791))*ISNUMBER(SEARCH(Fuel_Rules!$B$6:$B$30,$F1791))*(Fuel_Rules!$A$6:$A$30&lt;&gt;"")))&gt;0,"Plug-in hybrid",IF($G1791="Diesel","Diesel","Gasoline"))</f>
        <v>Gasoline</v>
      </c>
    </row>
    <row r="1792" spans="1:15" ht="15" customHeight="1" x14ac:dyDescent="0.25">
      <c r="A1792" s="1">
        <v>2022</v>
      </c>
      <c r="B1792" s="1" t="s">
        <v>3126</v>
      </c>
      <c r="C1792" s="1" t="s">
        <v>2833</v>
      </c>
      <c r="D1792" s="1" t="s">
        <v>4043</v>
      </c>
      <c r="E1792" s="1" t="s">
        <v>2732</v>
      </c>
      <c r="F1792" s="1" t="s">
        <v>2835</v>
      </c>
      <c r="G1792" s="1" t="s">
        <v>103</v>
      </c>
      <c r="H1792" s="1" t="s">
        <v>437</v>
      </c>
      <c r="I1792" s="1">
        <v>1.5</v>
      </c>
      <c r="J1792" s="1">
        <v>2023</v>
      </c>
      <c r="K1792" s="1">
        <v>104929</v>
      </c>
      <c r="L1792" s="1">
        <v>0</v>
      </c>
      <c r="M1792" s="1">
        <f t="array" ref="M1792">SUMPRODUCT(MAX(ISNUMBER(SEARCH('Class Rules'!$B$6:$B$85,$E1792))*ISNUMBER(SEARCH('Class Rules'!$C$6:$C$85,$F1792))*'Class Rules'!$A$6:$A$85))</f>
        <v>0</v>
      </c>
      <c r="N1792" s="1" t="str">
        <f t="array" ref="N1792">IF($M1792=0,'Class Rules'!$D$3,INDEX('Class Rules'!$D$6:$D$85,MATCH($M1792,'Class Rules'!$A$6:$A$85,0)))</f>
        <v>Passenger LDV</v>
      </c>
      <c r="O1792" s="1" t="str">
        <f t="array" ref="O1792">IF(SUMPRODUCT(MAX(ISNUMBER(SEARCH(Fuel_Rules!$A$6:$A$30,$E1792))*ISNUMBER(SEARCH(Fuel_Rules!$B$6:$B$30,$F1792))*(Fuel_Rules!$A$6:$A$30&lt;&gt;"")))&gt;0,"Plug-in hybrid",IF($G1792="Diesel","Diesel","Gasoline"))</f>
        <v>Gasoline</v>
      </c>
    </row>
    <row r="1793" spans="1:15" ht="15" customHeight="1" x14ac:dyDescent="0.25">
      <c r="A1793" s="1">
        <v>2022</v>
      </c>
      <c r="B1793" s="1" t="s">
        <v>3126</v>
      </c>
      <c r="C1793" s="1" t="s">
        <v>2836</v>
      </c>
      <c r="D1793" s="1" t="s">
        <v>4044</v>
      </c>
      <c r="E1793" s="1" t="s">
        <v>2732</v>
      </c>
      <c r="F1793" s="1" t="s">
        <v>2838</v>
      </c>
      <c r="G1793" s="1" t="s">
        <v>103</v>
      </c>
      <c r="H1793" s="1" t="s">
        <v>437</v>
      </c>
      <c r="I1793" s="1">
        <v>1.5</v>
      </c>
      <c r="J1793" s="1">
        <v>2023</v>
      </c>
      <c r="K1793" s="1">
        <v>108082</v>
      </c>
      <c r="L1793" s="1">
        <v>0</v>
      </c>
      <c r="M1793" s="1">
        <f t="array" ref="M1793">SUMPRODUCT(MAX(ISNUMBER(SEARCH('Class Rules'!$B$6:$B$85,$E1793))*ISNUMBER(SEARCH('Class Rules'!$C$6:$C$85,$F1793))*'Class Rules'!$A$6:$A$85))</f>
        <v>0</v>
      </c>
      <c r="N1793" s="1" t="str">
        <f t="array" ref="N1793">IF($M1793=0,'Class Rules'!$D$3,INDEX('Class Rules'!$D$6:$D$85,MATCH($M1793,'Class Rules'!$A$6:$A$85,0)))</f>
        <v>Passenger LDV</v>
      </c>
      <c r="O1793" s="1" t="str">
        <f t="array" ref="O1793">IF(SUMPRODUCT(MAX(ISNUMBER(SEARCH(Fuel_Rules!$A$6:$A$30,$E1793))*ISNUMBER(SEARCH(Fuel_Rules!$B$6:$B$30,$F1793))*(Fuel_Rules!$A$6:$A$30&lt;&gt;"")))&gt;0,"Plug-in hybrid",IF($G1793="Diesel","Diesel","Gasoline"))</f>
        <v>Gasoline</v>
      </c>
    </row>
    <row r="1794" spans="1:15" ht="15" customHeight="1" x14ac:dyDescent="0.25">
      <c r="A1794" s="1">
        <v>2022</v>
      </c>
      <c r="B1794" s="1" t="s">
        <v>3126</v>
      </c>
      <c r="C1794" s="1" t="s">
        <v>2839</v>
      </c>
      <c r="D1794" s="1" t="s">
        <v>4045</v>
      </c>
      <c r="E1794" s="1" t="s">
        <v>2732</v>
      </c>
      <c r="F1794" s="1" t="s">
        <v>2841</v>
      </c>
      <c r="G1794" s="1" t="s">
        <v>103</v>
      </c>
      <c r="H1794" s="1" t="s">
        <v>437</v>
      </c>
      <c r="I1794" s="1">
        <v>1.5</v>
      </c>
      <c r="J1794" s="1">
        <v>2023</v>
      </c>
      <c r="K1794" s="1">
        <v>108223</v>
      </c>
      <c r="L1794" s="1">
        <v>0</v>
      </c>
      <c r="M1794" s="1">
        <f t="array" ref="M1794">SUMPRODUCT(MAX(ISNUMBER(SEARCH('Class Rules'!$B$6:$B$85,$E1794))*ISNUMBER(SEARCH('Class Rules'!$C$6:$C$85,$F1794))*'Class Rules'!$A$6:$A$85))</f>
        <v>0</v>
      </c>
      <c r="N1794" s="1" t="str">
        <f t="array" ref="N1794">IF($M1794=0,'Class Rules'!$D$3,INDEX('Class Rules'!$D$6:$D$85,MATCH($M1794,'Class Rules'!$A$6:$A$85,0)))</f>
        <v>Passenger LDV</v>
      </c>
      <c r="O1794" s="1" t="str">
        <f t="array" ref="O1794">IF(SUMPRODUCT(MAX(ISNUMBER(SEARCH(Fuel_Rules!$A$6:$A$30,$E1794))*ISNUMBER(SEARCH(Fuel_Rules!$B$6:$B$30,$F1794))*(Fuel_Rules!$A$6:$A$30&lt;&gt;"")))&gt;0,"Plug-in hybrid",IF($G1794="Diesel","Diesel","Gasoline"))</f>
        <v>Gasoline</v>
      </c>
    </row>
    <row r="1795" spans="1:15" ht="15" customHeight="1" x14ac:dyDescent="0.25">
      <c r="A1795" s="1">
        <v>2022</v>
      </c>
      <c r="B1795" s="1" t="s">
        <v>3126</v>
      </c>
      <c r="C1795" s="1" t="s">
        <v>2842</v>
      </c>
      <c r="D1795" s="1" t="s">
        <v>4046</v>
      </c>
      <c r="E1795" s="1" t="s">
        <v>2732</v>
      </c>
      <c r="F1795" s="1" t="s">
        <v>2844</v>
      </c>
      <c r="G1795" s="1" t="s">
        <v>103</v>
      </c>
      <c r="H1795" s="1" t="s">
        <v>437</v>
      </c>
      <c r="I1795" s="1">
        <v>1.5</v>
      </c>
      <c r="J1795" s="1">
        <v>2023</v>
      </c>
      <c r="K1795" s="1">
        <v>111237</v>
      </c>
      <c r="L1795" s="1">
        <v>0</v>
      </c>
      <c r="M1795" s="1">
        <f t="array" ref="M1795">SUMPRODUCT(MAX(ISNUMBER(SEARCH('Class Rules'!$B$6:$B$85,$E1795))*ISNUMBER(SEARCH('Class Rules'!$C$6:$C$85,$F1795))*'Class Rules'!$A$6:$A$85))</f>
        <v>0</v>
      </c>
      <c r="N1795" s="1" t="str">
        <f t="array" ref="N1795">IF($M1795=0,'Class Rules'!$D$3,INDEX('Class Rules'!$D$6:$D$85,MATCH($M1795,'Class Rules'!$A$6:$A$85,0)))</f>
        <v>Passenger LDV</v>
      </c>
      <c r="O1795" s="1" t="str">
        <f t="array" ref="O1795">IF(SUMPRODUCT(MAX(ISNUMBER(SEARCH(Fuel_Rules!$A$6:$A$30,$E1795))*ISNUMBER(SEARCH(Fuel_Rules!$B$6:$B$30,$F1795))*(Fuel_Rules!$A$6:$A$30&lt;&gt;"")))&gt;0,"Plug-in hybrid",IF($G1795="Diesel","Diesel","Gasoline"))</f>
        <v>Gasoline</v>
      </c>
    </row>
    <row r="1796" spans="1:15" ht="15" customHeight="1" x14ac:dyDescent="0.25">
      <c r="A1796" s="1">
        <v>2022</v>
      </c>
      <c r="B1796" s="1" t="s">
        <v>3126</v>
      </c>
      <c r="C1796" s="1" t="s">
        <v>2845</v>
      </c>
      <c r="D1796" s="1" t="s">
        <v>4047</v>
      </c>
      <c r="E1796" s="1" t="s">
        <v>2732</v>
      </c>
      <c r="F1796" s="1" t="s">
        <v>2847</v>
      </c>
      <c r="G1796" s="1" t="s">
        <v>103</v>
      </c>
      <c r="H1796" s="1" t="s">
        <v>437</v>
      </c>
      <c r="I1796" s="1">
        <v>1.5</v>
      </c>
      <c r="J1796" s="1">
        <v>2023</v>
      </c>
      <c r="K1796" s="1">
        <v>114434</v>
      </c>
      <c r="L1796" s="1">
        <v>0</v>
      </c>
      <c r="M1796" s="1">
        <f t="array" ref="M1796">SUMPRODUCT(MAX(ISNUMBER(SEARCH('Class Rules'!$B$6:$B$85,$E1796))*ISNUMBER(SEARCH('Class Rules'!$C$6:$C$85,$F1796))*'Class Rules'!$A$6:$A$85))</f>
        <v>0</v>
      </c>
      <c r="N1796" s="1" t="str">
        <f t="array" ref="N1796">IF($M1796=0,'Class Rules'!$D$3,INDEX('Class Rules'!$D$6:$D$85,MATCH($M1796,'Class Rules'!$A$6:$A$85,0)))</f>
        <v>Passenger LDV</v>
      </c>
      <c r="O1796" s="1" t="str">
        <f t="array" ref="O1796">IF(SUMPRODUCT(MAX(ISNUMBER(SEARCH(Fuel_Rules!$A$6:$A$30,$E1796))*ISNUMBER(SEARCH(Fuel_Rules!$B$6:$B$30,$F1796))*(Fuel_Rules!$A$6:$A$30&lt;&gt;"")))&gt;0,"Plug-in hybrid",IF($G1796="Diesel","Diesel","Gasoline"))</f>
        <v>Gasoline</v>
      </c>
    </row>
    <row r="1797" spans="1:15" ht="15" customHeight="1" x14ac:dyDescent="0.25">
      <c r="A1797" s="1">
        <v>2022</v>
      </c>
      <c r="B1797" s="1" t="s">
        <v>3126</v>
      </c>
      <c r="C1797" s="1" t="s">
        <v>2848</v>
      </c>
      <c r="D1797" s="1" t="s">
        <v>4048</v>
      </c>
      <c r="E1797" s="1" t="s">
        <v>2732</v>
      </c>
      <c r="F1797" s="1" t="s">
        <v>2850</v>
      </c>
      <c r="G1797" s="1" t="s">
        <v>103</v>
      </c>
      <c r="H1797" s="1" t="s">
        <v>437</v>
      </c>
      <c r="I1797" s="1">
        <v>4</v>
      </c>
      <c r="J1797" s="1">
        <v>2023</v>
      </c>
      <c r="K1797" s="1">
        <v>218759</v>
      </c>
      <c r="L1797" s="1">
        <v>0</v>
      </c>
      <c r="M1797" s="1">
        <f t="array" ref="M1797">SUMPRODUCT(MAX(ISNUMBER(SEARCH('Class Rules'!$B$6:$B$85,$E1797))*ISNUMBER(SEARCH('Class Rules'!$C$6:$C$85,$F1797))*'Class Rules'!$A$6:$A$85))</f>
        <v>12</v>
      </c>
      <c r="N1797" s="1" t="str">
        <f t="array" ref="N1797">IF($M1797=0,'Class Rules'!$D$3,INDEX('Class Rules'!$D$6:$D$85,MATCH($M1797,'Class Rules'!$A$6:$A$85,0)))</f>
        <v>Freight LDV</v>
      </c>
      <c r="O1797" s="1" t="str">
        <f t="array" ref="O1797">IF(SUMPRODUCT(MAX(ISNUMBER(SEARCH(Fuel_Rules!$A$6:$A$30,$E1797))*ISNUMBER(SEARCH(Fuel_Rules!$B$6:$B$30,$F1797))*(Fuel_Rules!$A$6:$A$30&lt;&gt;"")))&gt;0,"Plug-in hybrid",IF($G1797="Diesel","Diesel","Gasoline"))</f>
        <v>Gasoline</v>
      </c>
    </row>
    <row r="1798" spans="1:15" ht="15" customHeight="1" x14ac:dyDescent="0.25">
      <c r="A1798" s="1">
        <v>2022</v>
      </c>
      <c r="B1798" s="1" t="s">
        <v>3126</v>
      </c>
      <c r="C1798" s="1" t="s">
        <v>2851</v>
      </c>
      <c r="D1798" s="1" t="s">
        <v>4049</v>
      </c>
      <c r="E1798" s="1" t="s">
        <v>2732</v>
      </c>
      <c r="F1798" s="1" t="s">
        <v>2853</v>
      </c>
      <c r="G1798" s="1" t="s">
        <v>103</v>
      </c>
      <c r="H1798" s="1" t="s">
        <v>437</v>
      </c>
      <c r="I1798" s="1">
        <v>2.5</v>
      </c>
      <c r="J1798" s="1">
        <v>2023</v>
      </c>
      <c r="K1798" s="1">
        <v>300251</v>
      </c>
      <c r="L1798" s="1">
        <v>0</v>
      </c>
      <c r="M1798" s="1">
        <f t="array" ref="M1798">SUMPRODUCT(MAX(ISNUMBER(SEARCH('Class Rules'!$B$6:$B$85,$E1798))*ISNUMBER(SEARCH('Class Rules'!$C$6:$C$85,$F1798))*'Class Rules'!$A$6:$A$85))</f>
        <v>0</v>
      </c>
      <c r="N1798" s="1" t="str">
        <f t="array" ref="N1798">IF($M1798=0,'Class Rules'!$D$3,INDEX('Class Rules'!$D$6:$D$85,MATCH($M1798,'Class Rules'!$A$6:$A$85,0)))</f>
        <v>Passenger LDV</v>
      </c>
      <c r="O1798" s="1" t="str">
        <f t="array" ref="O1798">IF(SUMPRODUCT(MAX(ISNUMBER(SEARCH(Fuel_Rules!$A$6:$A$30,$E1798))*ISNUMBER(SEARCH(Fuel_Rules!$B$6:$B$30,$F1798))*(Fuel_Rules!$A$6:$A$30&lt;&gt;"")))&gt;0,"Plug-in hybrid",IF($G1798="Diesel","Diesel","Gasoline"))</f>
        <v>Gasoline</v>
      </c>
    </row>
    <row r="1799" spans="1:15" ht="15" customHeight="1" x14ac:dyDescent="0.25">
      <c r="A1799" s="1">
        <v>2022</v>
      </c>
      <c r="B1799" s="1" t="s">
        <v>3126</v>
      </c>
      <c r="C1799" s="1" t="s">
        <v>2854</v>
      </c>
      <c r="D1799" s="1" t="s">
        <v>4050</v>
      </c>
      <c r="E1799" s="1" t="s">
        <v>2732</v>
      </c>
      <c r="F1799" s="1" t="s">
        <v>2856</v>
      </c>
      <c r="G1799" s="1" t="s">
        <v>103</v>
      </c>
      <c r="H1799" s="1" t="s">
        <v>437</v>
      </c>
      <c r="I1799" s="1">
        <v>2.5</v>
      </c>
      <c r="J1799" s="1">
        <v>2023</v>
      </c>
      <c r="K1799" s="1">
        <v>246150</v>
      </c>
      <c r="L1799" s="1">
        <v>0</v>
      </c>
      <c r="M1799" s="1">
        <f t="array" ref="M1799">SUMPRODUCT(MAX(ISNUMBER(SEARCH('Class Rules'!$B$6:$B$85,$E1799))*ISNUMBER(SEARCH('Class Rules'!$C$6:$C$85,$F1799))*'Class Rules'!$A$6:$A$85))</f>
        <v>0</v>
      </c>
      <c r="N1799" s="1" t="str">
        <f t="array" ref="N1799">IF($M1799=0,'Class Rules'!$D$3,INDEX('Class Rules'!$D$6:$D$85,MATCH($M1799,'Class Rules'!$A$6:$A$85,0)))</f>
        <v>Passenger LDV</v>
      </c>
      <c r="O1799" s="1" t="str">
        <f t="array" ref="O1799">IF(SUMPRODUCT(MAX(ISNUMBER(SEARCH(Fuel_Rules!$A$6:$A$30,$E1799))*ISNUMBER(SEARCH(Fuel_Rules!$B$6:$B$30,$F1799))*(Fuel_Rules!$A$6:$A$30&lt;&gt;"")))&gt;0,"Plug-in hybrid",IF($G1799="Diesel","Diesel","Gasoline"))</f>
        <v>Gasoline</v>
      </c>
    </row>
    <row r="1800" spans="1:15" ht="15" customHeight="1" x14ac:dyDescent="0.25">
      <c r="A1800" s="1">
        <v>2022</v>
      </c>
      <c r="B1800" s="1" t="s">
        <v>3126</v>
      </c>
      <c r="C1800" s="1" t="s">
        <v>2857</v>
      </c>
      <c r="D1800" s="1" t="s">
        <v>4051</v>
      </c>
      <c r="E1800" s="1" t="s">
        <v>2732</v>
      </c>
      <c r="F1800" s="1" t="s">
        <v>2859</v>
      </c>
      <c r="G1800" s="1" t="s">
        <v>103</v>
      </c>
      <c r="H1800" s="1" t="s">
        <v>437</v>
      </c>
      <c r="I1800" s="1">
        <v>1.5</v>
      </c>
      <c r="J1800" s="1">
        <v>2023</v>
      </c>
      <c r="K1800" s="1">
        <v>98738</v>
      </c>
      <c r="L1800" s="1">
        <v>0</v>
      </c>
      <c r="M1800" s="1">
        <f t="array" ref="M1800">SUMPRODUCT(MAX(ISNUMBER(SEARCH('Class Rules'!$B$6:$B$85,$E1800))*ISNUMBER(SEARCH('Class Rules'!$C$6:$C$85,$F1800))*'Class Rules'!$A$6:$A$85))</f>
        <v>0</v>
      </c>
      <c r="N1800" s="1" t="str">
        <f t="array" ref="N1800">IF($M1800=0,'Class Rules'!$D$3,INDEX('Class Rules'!$D$6:$D$85,MATCH($M1800,'Class Rules'!$A$6:$A$85,0)))</f>
        <v>Passenger LDV</v>
      </c>
      <c r="O1800" s="1" t="str">
        <f t="array" ref="O1800">IF(SUMPRODUCT(MAX(ISNUMBER(SEARCH(Fuel_Rules!$A$6:$A$30,$E1800))*ISNUMBER(SEARCH(Fuel_Rules!$B$6:$B$30,$F1800))*(Fuel_Rules!$A$6:$A$30&lt;&gt;"")))&gt;0,"Plug-in hybrid",IF($G1800="Diesel","Diesel","Gasoline"))</f>
        <v>Gasoline</v>
      </c>
    </row>
    <row r="1801" spans="1:15" ht="15" customHeight="1" x14ac:dyDescent="0.25">
      <c r="A1801" s="1">
        <v>2022</v>
      </c>
      <c r="B1801" s="1" t="s">
        <v>3126</v>
      </c>
      <c r="C1801" s="1" t="s">
        <v>2860</v>
      </c>
      <c r="D1801" s="1" t="s">
        <v>4052</v>
      </c>
      <c r="E1801" s="1" t="s">
        <v>2732</v>
      </c>
      <c r="F1801" s="1" t="s">
        <v>2862</v>
      </c>
      <c r="G1801" s="1" t="s">
        <v>103</v>
      </c>
      <c r="H1801" s="1" t="s">
        <v>437</v>
      </c>
      <c r="I1801" s="1">
        <v>2</v>
      </c>
      <c r="J1801" s="1">
        <v>2023</v>
      </c>
      <c r="K1801" s="1">
        <v>179844</v>
      </c>
      <c r="L1801" s="1">
        <v>0</v>
      </c>
      <c r="M1801" s="1">
        <f t="array" ref="M1801">SUMPRODUCT(MAX(ISNUMBER(SEARCH('Class Rules'!$B$6:$B$85,$E1801))*ISNUMBER(SEARCH('Class Rules'!$C$6:$C$85,$F1801))*'Class Rules'!$A$6:$A$85))</f>
        <v>0</v>
      </c>
      <c r="N1801" s="1" t="str">
        <f t="array" ref="N1801">IF($M1801=0,'Class Rules'!$D$3,INDEX('Class Rules'!$D$6:$D$85,MATCH($M1801,'Class Rules'!$A$6:$A$85,0)))</f>
        <v>Passenger LDV</v>
      </c>
      <c r="O1801" s="1" t="str">
        <f t="array" ref="O1801">IF(SUMPRODUCT(MAX(ISNUMBER(SEARCH(Fuel_Rules!$A$6:$A$30,$E1801))*ISNUMBER(SEARCH(Fuel_Rules!$B$6:$B$30,$F1801))*(Fuel_Rules!$A$6:$A$30&lt;&gt;"")))&gt;0,"Plug-in hybrid",IF($G1801="Diesel","Diesel","Gasoline"))</f>
        <v>Gasoline</v>
      </c>
    </row>
    <row r="1802" spans="1:15" ht="15" customHeight="1" x14ac:dyDescent="0.25">
      <c r="A1802" s="1">
        <v>2022</v>
      </c>
      <c r="B1802" s="1" t="s">
        <v>3126</v>
      </c>
      <c r="C1802" s="1" t="s">
        <v>2860</v>
      </c>
      <c r="D1802" s="1" t="s">
        <v>4053</v>
      </c>
      <c r="E1802" s="1" t="s">
        <v>2732</v>
      </c>
      <c r="F1802" s="1" t="s">
        <v>2862</v>
      </c>
      <c r="G1802" s="1" t="s">
        <v>103</v>
      </c>
      <c r="H1802" s="1" t="s">
        <v>437</v>
      </c>
      <c r="I1802" s="1">
        <v>2</v>
      </c>
      <c r="J1802" s="1">
        <v>2023</v>
      </c>
      <c r="K1802" s="1">
        <v>172650</v>
      </c>
      <c r="L1802" s="1">
        <v>0</v>
      </c>
      <c r="M1802" s="1">
        <f t="array" ref="M1802">SUMPRODUCT(MAX(ISNUMBER(SEARCH('Class Rules'!$B$6:$B$85,$E1802))*ISNUMBER(SEARCH('Class Rules'!$C$6:$C$85,$F1802))*'Class Rules'!$A$6:$A$85))</f>
        <v>0</v>
      </c>
      <c r="N1802" s="1" t="str">
        <f t="array" ref="N1802">IF($M1802=0,'Class Rules'!$D$3,INDEX('Class Rules'!$D$6:$D$85,MATCH($M1802,'Class Rules'!$A$6:$A$85,0)))</f>
        <v>Passenger LDV</v>
      </c>
      <c r="O1802" s="1" t="str">
        <f t="array" ref="O1802">IF(SUMPRODUCT(MAX(ISNUMBER(SEARCH(Fuel_Rules!$A$6:$A$30,$E1802))*ISNUMBER(SEARCH(Fuel_Rules!$B$6:$B$30,$F1802))*(Fuel_Rules!$A$6:$A$30&lt;&gt;"")))&gt;0,"Plug-in hybrid",IF($G1802="Diesel","Diesel","Gasoline"))</f>
        <v>Gasoline</v>
      </c>
    </row>
    <row r="1803" spans="1:15" ht="15" customHeight="1" x14ac:dyDescent="0.25">
      <c r="A1803" s="1">
        <v>2022</v>
      </c>
      <c r="B1803" s="1" t="s">
        <v>3126</v>
      </c>
      <c r="C1803" s="1" t="s">
        <v>2863</v>
      </c>
      <c r="D1803" s="1" t="s">
        <v>4054</v>
      </c>
      <c r="E1803" s="1" t="s">
        <v>2732</v>
      </c>
      <c r="F1803" s="1" t="s">
        <v>2865</v>
      </c>
      <c r="G1803" s="1" t="s">
        <v>103</v>
      </c>
      <c r="H1803" s="1" t="s">
        <v>437</v>
      </c>
      <c r="I1803" s="1">
        <v>1.8</v>
      </c>
      <c r="J1803" s="1">
        <v>2023</v>
      </c>
      <c r="K1803" s="1">
        <v>198016</v>
      </c>
      <c r="L1803" s="1">
        <v>0</v>
      </c>
      <c r="M1803" s="1">
        <f t="array" ref="M1803">SUMPRODUCT(MAX(ISNUMBER(SEARCH('Class Rules'!$B$6:$B$85,$E1803))*ISNUMBER(SEARCH('Class Rules'!$C$6:$C$85,$F1803))*'Class Rules'!$A$6:$A$85))</f>
        <v>0</v>
      </c>
      <c r="N1803" s="1" t="str">
        <f t="array" ref="N1803">IF($M1803=0,'Class Rules'!$D$3,INDEX('Class Rules'!$D$6:$D$85,MATCH($M1803,'Class Rules'!$A$6:$A$85,0)))</f>
        <v>Passenger LDV</v>
      </c>
      <c r="O1803" s="1" t="str">
        <f t="array" ref="O1803">IF(SUMPRODUCT(MAX(ISNUMBER(SEARCH(Fuel_Rules!$A$6:$A$30,$E1803))*ISNUMBER(SEARCH(Fuel_Rules!$B$6:$B$30,$F1803))*(Fuel_Rules!$A$6:$A$30&lt;&gt;"")))&gt;0,"Plug-in hybrid",IF($G1803="Diesel","Diesel","Gasoline"))</f>
        <v>Gasoline</v>
      </c>
    </row>
    <row r="1804" spans="1:15" ht="15" customHeight="1" x14ac:dyDescent="0.25">
      <c r="A1804" s="1">
        <v>2022</v>
      </c>
      <c r="B1804" s="1" t="s">
        <v>3126</v>
      </c>
      <c r="C1804" s="1" t="s">
        <v>2863</v>
      </c>
      <c r="D1804" s="1" t="s">
        <v>4055</v>
      </c>
      <c r="E1804" s="1" t="s">
        <v>2732</v>
      </c>
      <c r="F1804" s="1" t="s">
        <v>2865</v>
      </c>
      <c r="G1804" s="1" t="s">
        <v>103</v>
      </c>
      <c r="H1804" s="1" t="s">
        <v>437</v>
      </c>
      <c r="I1804" s="1">
        <v>1.8</v>
      </c>
      <c r="J1804" s="1">
        <v>2023</v>
      </c>
      <c r="K1804" s="1">
        <v>190887</v>
      </c>
      <c r="L1804" s="1">
        <v>0</v>
      </c>
      <c r="M1804" s="1">
        <f t="array" ref="M1804">SUMPRODUCT(MAX(ISNUMBER(SEARCH('Class Rules'!$B$6:$B$85,$E1804))*ISNUMBER(SEARCH('Class Rules'!$C$6:$C$85,$F1804))*'Class Rules'!$A$6:$A$85))</f>
        <v>0</v>
      </c>
      <c r="N1804" s="1" t="str">
        <f t="array" ref="N1804">IF($M1804=0,'Class Rules'!$D$3,INDEX('Class Rules'!$D$6:$D$85,MATCH($M1804,'Class Rules'!$A$6:$A$85,0)))</f>
        <v>Passenger LDV</v>
      </c>
      <c r="O1804" s="1" t="str">
        <f t="array" ref="O1804">IF(SUMPRODUCT(MAX(ISNUMBER(SEARCH(Fuel_Rules!$A$6:$A$30,$E1804))*ISNUMBER(SEARCH(Fuel_Rules!$B$6:$B$30,$F1804))*(Fuel_Rules!$A$6:$A$30&lt;&gt;"")))&gt;0,"Plug-in hybrid",IF($G1804="Diesel","Diesel","Gasoline"))</f>
        <v>Gasoline</v>
      </c>
    </row>
    <row r="1805" spans="1:15" ht="15" customHeight="1" x14ac:dyDescent="0.25">
      <c r="A1805" s="1">
        <v>2022</v>
      </c>
      <c r="B1805" s="1" t="s">
        <v>3126</v>
      </c>
      <c r="C1805" s="1" t="s">
        <v>2866</v>
      </c>
      <c r="D1805" s="1" t="s">
        <v>4056</v>
      </c>
      <c r="E1805" s="1" t="s">
        <v>2732</v>
      </c>
      <c r="F1805" s="1" t="s">
        <v>2868</v>
      </c>
      <c r="G1805" s="1" t="s">
        <v>103</v>
      </c>
      <c r="H1805" s="1" t="s">
        <v>437</v>
      </c>
      <c r="I1805" s="1">
        <v>2</v>
      </c>
      <c r="J1805" s="1">
        <v>2023</v>
      </c>
      <c r="K1805" s="1">
        <v>162691</v>
      </c>
      <c r="L1805" s="1">
        <v>0</v>
      </c>
      <c r="M1805" s="1">
        <f t="array" ref="M1805">SUMPRODUCT(MAX(ISNUMBER(SEARCH('Class Rules'!$B$6:$B$85,$E1805))*ISNUMBER(SEARCH('Class Rules'!$C$6:$C$85,$F1805))*'Class Rules'!$A$6:$A$85))</f>
        <v>0</v>
      </c>
      <c r="N1805" s="1" t="str">
        <f t="array" ref="N1805">IF($M1805=0,'Class Rules'!$D$3,INDEX('Class Rules'!$D$6:$D$85,MATCH($M1805,'Class Rules'!$A$6:$A$85,0)))</f>
        <v>Passenger LDV</v>
      </c>
      <c r="O1805" s="1" t="str">
        <f t="array" ref="O1805">IF(SUMPRODUCT(MAX(ISNUMBER(SEARCH(Fuel_Rules!$A$6:$A$30,$E1805))*ISNUMBER(SEARCH(Fuel_Rules!$B$6:$B$30,$F1805))*(Fuel_Rules!$A$6:$A$30&lt;&gt;"")))&gt;0,"Plug-in hybrid",IF($G1805="Diesel","Diesel","Gasoline"))</f>
        <v>Gasoline</v>
      </c>
    </row>
    <row r="1806" spans="1:15" ht="15" customHeight="1" x14ac:dyDescent="0.25">
      <c r="A1806" s="1">
        <v>2022</v>
      </c>
      <c r="B1806" s="1" t="s">
        <v>3126</v>
      </c>
      <c r="C1806" s="1" t="s">
        <v>2866</v>
      </c>
      <c r="D1806" s="1" t="s">
        <v>4057</v>
      </c>
      <c r="E1806" s="1" t="s">
        <v>2732</v>
      </c>
      <c r="F1806" s="1" t="s">
        <v>2868</v>
      </c>
      <c r="G1806" s="1" t="s">
        <v>103</v>
      </c>
      <c r="H1806" s="1" t="s">
        <v>437</v>
      </c>
      <c r="I1806" s="1">
        <v>2</v>
      </c>
      <c r="J1806" s="1">
        <v>2023</v>
      </c>
      <c r="K1806" s="1">
        <v>156021</v>
      </c>
      <c r="L1806" s="1">
        <v>0</v>
      </c>
      <c r="M1806" s="1">
        <f t="array" ref="M1806">SUMPRODUCT(MAX(ISNUMBER(SEARCH('Class Rules'!$B$6:$B$85,$E1806))*ISNUMBER(SEARCH('Class Rules'!$C$6:$C$85,$F1806))*'Class Rules'!$A$6:$A$85))</f>
        <v>0</v>
      </c>
      <c r="N1806" s="1" t="str">
        <f t="array" ref="N1806">IF($M1806=0,'Class Rules'!$D$3,INDEX('Class Rules'!$D$6:$D$85,MATCH($M1806,'Class Rules'!$A$6:$A$85,0)))</f>
        <v>Passenger LDV</v>
      </c>
      <c r="O1806" s="1" t="str">
        <f t="array" ref="O1806">IF(SUMPRODUCT(MAX(ISNUMBER(SEARCH(Fuel_Rules!$A$6:$A$30,$E1806))*ISNUMBER(SEARCH(Fuel_Rules!$B$6:$B$30,$F1806))*(Fuel_Rules!$A$6:$A$30&lt;&gt;"")))&gt;0,"Plug-in hybrid",IF($G1806="Diesel","Diesel","Gasoline"))</f>
        <v>Gasoline</v>
      </c>
    </row>
    <row r="1807" spans="1:15" ht="15" customHeight="1" x14ac:dyDescent="0.25">
      <c r="A1807" s="1">
        <v>2022</v>
      </c>
      <c r="B1807" s="1" t="s">
        <v>3126</v>
      </c>
      <c r="C1807" s="1" t="s">
        <v>2869</v>
      </c>
      <c r="D1807" s="1" t="s">
        <v>4058</v>
      </c>
      <c r="E1807" s="1" t="s">
        <v>2732</v>
      </c>
      <c r="F1807" s="1" t="s">
        <v>2871</v>
      </c>
      <c r="G1807" s="1" t="s">
        <v>103</v>
      </c>
      <c r="H1807" s="1" t="s">
        <v>437</v>
      </c>
      <c r="I1807" s="1">
        <v>1.8</v>
      </c>
      <c r="J1807" s="1">
        <v>2023</v>
      </c>
      <c r="K1807" s="1">
        <v>208338</v>
      </c>
      <c r="L1807" s="1">
        <v>0</v>
      </c>
      <c r="M1807" s="1">
        <f t="array" ref="M1807">SUMPRODUCT(MAX(ISNUMBER(SEARCH('Class Rules'!$B$6:$B$85,$E1807))*ISNUMBER(SEARCH('Class Rules'!$C$6:$C$85,$F1807))*'Class Rules'!$A$6:$A$85))</f>
        <v>0</v>
      </c>
      <c r="N1807" s="1" t="str">
        <f t="array" ref="N1807">IF($M1807=0,'Class Rules'!$D$3,INDEX('Class Rules'!$D$6:$D$85,MATCH($M1807,'Class Rules'!$A$6:$A$85,0)))</f>
        <v>Passenger LDV</v>
      </c>
      <c r="O1807" s="1" t="str">
        <f t="array" ref="O1807">IF(SUMPRODUCT(MAX(ISNUMBER(SEARCH(Fuel_Rules!$A$6:$A$30,$E1807))*ISNUMBER(SEARCH(Fuel_Rules!$B$6:$B$30,$F1807))*(Fuel_Rules!$A$6:$A$30&lt;&gt;"")))&gt;0,"Plug-in hybrid",IF($G1807="Diesel","Diesel","Gasoline"))</f>
        <v>Gasoline</v>
      </c>
    </row>
    <row r="1808" spans="1:15" ht="15" customHeight="1" x14ac:dyDescent="0.25">
      <c r="A1808" s="1">
        <v>2022</v>
      </c>
      <c r="B1808" s="1" t="s">
        <v>3126</v>
      </c>
      <c r="C1808" s="1" t="s">
        <v>2872</v>
      </c>
      <c r="D1808" s="1" t="s">
        <v>4059</v>
      </c>
      <c r="E1808" s="1" t="s">
        <v>2732</v>
      </c>
      <c r="F1808" s="1" t="s">
        <v>2874</v>
      </c>
      <c r="G1808" s="1" t="s">
        <v>103</v>
      </c>
      <c r="H1808" s="1" t="s">
        <v>437</v>
      </c>
      <c r="I1808" s="1">
        <v>2</v>
      </c>
      <c r="J1808" s="1">
        <v>2023</v>
      </c>
      <c r="K1808" s="1">
        <v>174318</v>
      </c>
      <c r="L1808" s="1">
        <v>0</v>
      </c>
      <c r="M1808" s="1">
        <f t="array" ref="M1808">SUMPRODUCT(MAX(ISNUMBER(SEARCH('Class Rules'!$B$6:$B$85,$E1808))*ISNUMBER(SEARCH('Class Rules'!$C$6:$C$85,$F1808))*'Class Rules'!$A$6:$A$85))</f>
        <v>0</v>
      </c>
      <c r="N1808" s="1" t="str">
        <f t="array" ref="N1808">IF($M1808=0,'Class Rules'!$D$3,INDEX('Class Rules'!$D$6:$D$85,MATCH($M1808,'Class Rules'!$A$6:$A$85,0)))</f>
        <v>Passenger LDV</v>
      </c>
      <c r="O1808" s="1" t="str">
        <f t="array" ref="O1808">IF(SUMPRODUCT(MAX(ISNUMBER(SEARCH(Fuel_Rules!$A$6:$A$30,$E1808))*ISNUMBER(SEARCH(Fuel_Rules!$B$6:$B$30,$F1808))*(Fuel_Rules!$A$6:$A$30&lt;&gt;"")))&gt;0,"Plug-in hybrid",IF($G1808="Diesel","Diesel","Gasoline"))</f>
        <v>Gasoline</v>
      </c>
    </row>
    <row r="1809" spans="1:15" ht="15" customHeight="1" x14ac:dyDescent="0.25">
      <c r="A1809" s="1">
        <v>2022</v>
      </c>
      <c r="B1809" s="1" t="s">
        <v>3126</v>
      </c>
      <c r="C1809" s="1" t="s">
        <v>2872</v>
      </c>
      <c r="D1809" s="1" t="s">
        <v>4060</v>
      </c>
      <c r="E1809" s="1" t="s">
        <v>2732</v>
      </c>
      <c r="F1809" s="1" t="s">
        <v>2874</v>
      </c>
      <c r="G1809" s="1" t="s">
        <v>103</v>
      </c>
      <c r="H1809" s="1" t="s">
        <v>437</v>
      </c>
      <c r="I1809" s="1">
        <v>2</v>
      </c>
      <c r="J1809" s="1">
        <v>2023</v>
      </c>
      <c r="K1809" s="1">
        <v>166996</v>
      </c>
      <c r="L1809" s="1">
        <v>0</v>
      </c>
      <c r="M1809" s="1">
        <f t="array" ref="M1809">SUMPRODUCT(MAX(ISNUMBER(SEARCH('Class Rules'!$B$6:$B$85,$E1809))*ISNUMBER(SEARCH('Class Rules'!$C$6:$C$85,$F1809))*'Class Rules'!$A$6:$A$85))</f>
        <v>0</v>
      </c>
      <c r="N1809" s="1" t="str">
        <f t="array" ref="N1809">IF($M1809=0,'Class Rules'!$D$3,INDEX('Class Rules'!$D$6:$D$85,MATCH($M1809,'Class Rules'!$A$6:$A$85,0)))</f>
        <v>Passenger LDV</v>
      </c>
      <c r="O1809" s="1" t="str">
        <f t="array" ref="O1809">IF(SUMPRODUCT(MAX(ISNUMBER(SEARCH(Fuel_Rules!$A$6:$A$30,$E1809))*ISNUMBER(SEARCH(Fuel_Rules!$B$6:$B$30,$F1809))*(Fuel_Rules!$A$6:$A$30&lt;&gt;"")))&gt;0,"Plug-in hybrid",IF($G1809="Diesel","Diesel","Gasoline"))</f>
        <v>Gasoline</v>
      </c>
    </row>
    <row r="1810" spans="1:15" ht="15" customHeight="1" x14ac:dyDescent="0.25">
      <c r="A1810" s="1">
        <v>2022</v>
      </c>
      <c r="B1810" s="1" t="s">
        <v>3126</v>
      </c>
      <c r="C1810" s="1" t="s">
        <v>2875</v>
      </c>
      <c r="D1810" s="1" t="s">
        <v>4061</v>
      </c>
      <c r="E1810" s="1" t="s">
        <v>2732</v>
      </c>
      <c r="F1810" s="1" t="s">
        <v>2877</v>
      </c>
      <c r="G1810" s="1" t="s">
        <v>103</v>
      </c>
      <c r="H1810" s="1" t="s">
        <v>437</v>
      </c>
      <c r="I1810" s="1">
        <v>1.8</v>
      </c>
      <c r="J1810" s="1">
        <v>2023</v>
      </c>
      <c r="K1810" s="1">
        <v>204070</v>
      </c>
      <c r="L1810" s="1">
        <v>0</v>
      </c>
      <c r="M1810" s="1">
        <f t="array" ref="M1810">SUMPRODUCT(MAX(ISNUMBER(SEARCH('Class Rules'!$B$6:$B$85,$E1810))*ISNUMBER(SEARCH('Class Rules'!$C$6:$C$85,$F1810))*'Class Rules'!$A$6:$A$85))</f>
        <v>0</v>
      </c>
      <c r="N1810" s="1" t="str">
        <f t="array" ref="N1810">IF($M1810=0,'Class Rules'!$D$3,INDEX('Class Rules'!$D$6:$D$85,MATCH($M1810,'Class Rules'!$A$6:$A$85,0)))</f>
        <v>Passenger LDV</v>
      </c>
      <c r="O1810" s="1" t="str">
        <f t="array" ref="O1810">IF(SUMPRODUCT(MAX(ISNUMBER(SEARCH(Fuel_Rules!$A$6:$A$30,$E1810))*ISNUMBER(SEARCH(Fuel_Rules!$B$6:$B$30,$F1810))*(Fuel_Rules!$A$6:$A$30&lt;&gt;"")))&gt;0,"Plug-in hybrid",IF($G1810="Diesel","Diesel","Gasoline"))</f>
        <v>Gasoline</v>
      </c>
    </row>
    <row r="1811" spans="1:15" ht="15" customHeight="1" x14ac:dyDescent="0.25">
      <c r="A1811" s="1">
        <v>2022</v>
      </c>
      <c r="B1811" s="1" t="s">
        <v>3126</v>
      </c>
      <c r="C1811" s="1" t="s">
        <v>2875</v>
      </c>
      <c r="D1811" s="1" t="s">
        <v>4062</v>
      </c>
      <c r="E1811" s="1" t="s">
        <v>2732</v>
      </c>
      <c r="F1811" s="1" t="s">
        <v>2877</v>
      </c>
      <c r="G1811" s="1" t="s">
        <v>103</v>
      </c>
      <c r="H1811" s="1" t="s">
        <v>437</v>
      </c>
      <c r="I1811" s="1">
        <v>1.8</v>
      </c>
      <c r="J1811" s="1">
        <v>2023</v>
      </c>
      <c r="K1811" s="1">
        <v>196723</v>
      </c>
      <c r="L1811" s="1">
        <v>0</v>
      </c>
      <c r="M1811" s="1">
        <f t="array" ref="M1811">SUMPRODUCT(MAX(ISNUMBER(SEARCH('Class Rules'!$B$6:$B$85,$E1811))*ISNUMBER(SEARCH('Class Rules'!$C$6:$C$85,$F1811))*'Class Rules'!$A$6:$A$85))</f>
        <v>0</v>
      </c>
      <c r="N1811" s="1" t="str">
        <f t="array" ref="N1811">IF($M1811=0,'Class Rules'!$D$3,INDEX('Class Rules'!$D$6:$D$85,MATCH($M1811,'Class Rules'!$A$6:$A$85,0)))</f>
        <v>Passenger LDV</v>
      </c>
      <c r="O1811" s="1" t="str">
        <f t="array" ref="O1811">IF(SUMPRODUCT(MAX(ISNUMBER(SEARCH(Fuel_Rules!$A$6:$A$30,$E1811))*ISNUMBER(SEARCH(Fuel_Rules!$B$6:$B$30,$F1811))*(Fuel_Rules!$A$6:$A$30&lt;&gt;"")))&gt;0,"Plug-in hybrid",IF($G1811="Diesel","Diesel","Gasoline"))</f>
        <v>Gasoline</v>
      </c>
    </row>
    <row r="1812" spans="1:15" ht="15" customHeight="1" x14ac:dyDescent="0.25">
      <c r="A1812" s="1">
        <v>2022</v>
      </c>
      <c r="B1812" s="1" t="s">
        <v>3126</v>
      </c>
      <c r="C1812" s="1" t="s">
        <v>2878</v>
      </c>
      <c r="D1812" s="1" t="s">
        <v>4063</v>
      </c>
      <c r="E1812" s="1" t="s">
        <v>2732</v>
      </c>
      <c r="F1812" s="1" t="s">
        <v>2880</v>
      </c>
      <c r="G1812" s="1" t="s">
        <v>105</v>
      </c>
      <c r="H1812" s="1" t="s">
        <v>437</v>
      </c>
      <c r="I1812" s="1">
        <v>2.8</v>
      </c>
      <c r="J1812" s="1">
        <v>2023</v>
      </c>
      <c r="K1812" s="1">
        <v>419190</v>
      </c>
      <c r="L1812" s="1">
        <v>0</v>
      </c>
      <c r="M1812" s="1">
        <f t="array" ref="M1812">SUMPRODUCT(MAX(ISNUMBER(SEARCH('Class Rules'!$B$6:$B$85,$E1812))*ISNUMBER(SEARCH('Class Rules'!$C$6:$C$85,$F1812))*'Class Rules'!$A$6:$A$85))</f>
        <v>0</v>
      </c>
      <c r="N1812" s="1" t="str">
        <f t="array" ref="N1812">IF($M1812=0,'Class Rules'!$D$3,INDEX('Class Rules'!$D$6:$D$85,MATCH($M1812,'Class Rules'!$A$6:$A$85,0)))</f>
        <v>Passenger LDV</v>
      </c>
      <c r="O1812" s="1" t="str">
        <f t="array" ref="O1812">IF(SUMPRODUCT(MAX(ISNUMBER(SEARCH(Fuel_Rules!$A$6:$A$30,$E1812))*ISNUMBER(SEARCH(Fuel_Rules!$B$6:$B$30,$F1812))*(Fuel_Rules!$A$6:$A$30&lt;&gt;"")))&gt;0,"Plug-in hybrid",IF($G1812="Diesel","Diesel","Gasoline"))</f>
        <v>Diesel</v>
      </c>
    </row>
    <row r="1813" spans="1:15" ht="15" customHeight="1" x14ac:dyDescent="0.25">
      <c r="A1813" s="1">
        <v>2022</v>
      </c>
      <c r="B1813" s="1" t="s">
        <v>3126</v>
      </c>
      <c r="C1813" s="1" t="s">
        <v>2881</v>
      </c>
      <c r="D1813" s="1" t="s">
        <v>4064</v>
      </c>
      <c r="E1813" s="1" t="s">
        <v>2732</v>
      </c>
      <c r="F1813" s="1" t="s">
        <v>2883</v>
      </c>
      <c r="G1813" s="1" t="s">
        <v>105</v>
      </c>
      <c r="H1813" s="1" t="s">
        <v>437</v>
      </c>
      <c r="I1813" s="1">
        <v>2.8</v>
      </c>
      <c r="J1813" s="1">
        <v>2023</v>
      </c>
      <c r="K1813" s="1">
        <v>424693</v>
      </c>
      <c r="L1813" s="1">
        <v>0</v>
      </c>
      <c r="M1813" s="1">
        <f t="array" ref="M1813">SUMPRODUCT(MAX(ISNUMBER(SEARCH('Class Rules'!$B$6:$B$85,$E1813))*ISNUMBER(SEARCH('Class Rules'!$C$6:$C$85,$F1813))*'Class Rules'!$A$6:$A$85))</f>
        <v>0</v>
      </c>
      <c r="N1813" s="1" t="str">
        <f t="array" ref="N1813">IF($M1813=0,'Class Rules'!$D$3,INDEX('Class Rules'!$D$6:$D$85,MATCH($M1813,'Class Rules'!$A$6:$A$85,0)))</f>
        <v>Passenger LDV</v>
      </c>
      <c r="O1813" s="1" t="str">
        <f t="array" ref="O1813">IF(SUMPRODUCT(MAX(ISNUMBER(SEARCH(Fuel_Rules!$A$6:$A$30,$E1813))*ISNUMBER(SEARCH(Fuel_Rules!$B$6:$B$30,$F1813))*(Fuel_Rules!$A$6:$A$30&lt;&gt;"")))&gt;0,"Plug-in hybrid",IF($G1813="Diesel","Diesel","Gasoline"))</f>
        <v>Diesel</v>
      </c>
    </row>
    <row r="1814" spans="1:15" ht="15" customHeight="1" x14ac:dyDescent="0.25">
      <c r="A1814" s="1">
        <v>2022</v>
      </c>
      <c r="B1814" s="1" t="s">
        <v>3126</v>
      </c>
      <c r="C1814" s="1" t="s">
        <v>4065</v>
      </c>
      <c r="D1814" s="1" t="s">
        <v>4066</v>
      </c>
      <c r="E1814" s="1" t="s">
        <v>2732</v>
      </c>
      <c r="F1814" s="1" t="s">
        <v>4067</v>
      </c>
      <c r="G1814" s="1" t="s">
        <v>103</v>
      </c>
      <c r="H1814" s="1" t="s">
        <v>437</v>
      </c>
      <c r="I1814" s="1">
        <v>1.5</v>
      </c>
      <c r="J1814" s="1">
        <v>2023</v>
      </c>
      <c r="K1814" s="1">
        <v>93737</v>
      </c>
      <c r="L1814" s="1">
        <v>0</v>
      </c>
      <c r="M1814" s="1">
        <f t="array" ref="M1814">SUMPRODUCT(MAX(ISNUMBER(SEARCH('Class Rules'!$B$6:$B$85,$E1814))*ISNUMBER(SEARCH('Class Rules'!$C$6:$C$85,$F1814))*'Class Rules'!$A$6:$A$85))</f>
        <v>0</v>
      </c>
      <c r="N1814" s="1" t="str">
        <f t="array" ref="N1814">IF($M1814=0,'Class Rules'!$D$3,INDEX('Class Rules'!$D$6:$D$85,MATCH($M1814,'Class Rules'!$A$6:$A$85,0)))</f>
        <v>Passenger LDV</v>
      </c>
      <c r="O1814" s="1" t="str">
        <f t="array" ref="O1814">IF(SUMPRODUCT(MAX(ISNUMBER(SEARCH(Fuel_Rules!$A$6:$A$30,$E1814))*ISNUMBER(SEARCH(Fuel_Rules!$B$6:$B$30,$F1814))*(Fuel_Rules!$A$6:$A$30&lt;&gt;"")))&gt;0,"Plug-in hybrid",IF($G1814="Diesel","Diesel","Gasoline"))</f>
        <v>Gasoline</v>
      </c>
    </row>
    <row r="1815" spans="1:15" ht="15" customHeight="1" x14ac:dyDescent="0.25">
      <c r="A1815" s="1">
        <v>2022</v>
      </c>
      <c r="B1815" s="1" t="s">
        <v>3126</v>
      </c>
      <c r="C1815" s="1" t="s">
        <v>4065</v>
      </c>
      <c r="D1815" s="1" t="s">
        <v>4068</v>
      </c>
      <c r="E1815" s="1" t="s">
        <v>2732</v>
      </c>
      <c r="F1815" s="1" t="s">
        <v>4067</v>
      </c>
      <c r="G1815" s="1" t="s">
        <v>103</v>
      </c>
      <c r="H1815" s="1" t="s">
        <v>437</v>
      </c>
      <c r="I1815" s="1">
        <v>1.5</v>
      </c>
      <c r="J1815" s="1">
        <v>2023</v>
      </c>
      <c r="K1815" s="1">
        <v>88956</v>
      </c>
      <c r="L1815" s="1">
        <v>0</v>
      </c>
      <c r="M1815" s="1">
        <f t="array" ref="M1815">SUMPRODUCT(MAX(ISNUMBER(SEARCH('Class Rules'!$B$6:$B$85,$E1815))*ISNUMBER(SEARCH('Class Rules'!$C$6:$C$85,$F1815))*'Class Rules'!$A$6:$A$85))</f>
        <v>0</v>
      </c>
      <c r="N1815" s="1" t="str">
        <f t="array" ref="N1815">IF($M1815=0,'Class Rules'!$D$3,INDEX('Class Rules'!$D$6:$D$85,MATCH($M1815,'Class Rules'!$A$6:$A$85,0)))</f>
        <v>Passenger LDV</v>
      </c>
      <c r="O1815" s="1" t="str">
        <f t="array" ref="O1815">IF(SUMPRODUCT(MAX(ISNUMBER(SEARCH(Fuel_Rules!$A$6:$A$30,$E1815))*ISNUMBER(SEARCH(Fuel_Rules!$B$6:$B$30,$F1815))*(Fuel_Rules!$A$6:$A$30&lt;&gt;"")))&gt;0,"Plug-in hybrid",IF($G1815="Diesel","Diesel","Gasoline"))</f>
        <v>Gasoline</v>
      </c>
    </row>
    <row r="1816" spans="1:15" ht="15" customHeight="1" x14ac:dyDescent="0.25">
      <c r="A1816" s="1">
        <v>2022</v>
      </c>
      <c r="B1816" s="1" t="s">
        <v>3126</v>
      </c>
      <c r="C1816" s="1" t="s">
        <v>2884</v>
      </c>
      <c r="D1816" s="1" t="s">
        <v>4069</v>
      </c>
      <c r="E1816" s="1" t="s">
        <v>2886</v>
      </c>
      <c r="F1816" s="1" t="s">
        <v>2887</v>
      </c>
      <c r="G1816" s="1" t="s">
        <v>105</v>
      </c>
      <c r="H1816" s="1" t="s">
        <v>298</v>
      </c>
      <c r="I1816" s="1">
        <v>3.2</v>
      </c>
      <c r="J1816" s="1">
        <v>2023</v>
      </c>
      <c r="K1816" s="1">
        <v>186566</v>
      </c>
      <c r="L1816" s="1">
        <v>0</v>
      </c>
      <c r="M1816" s="1">
        <f t="array" ref="M1816">SUMPRODUCT(MAX(ISNUMBER(SEARCH('Class Rules'!$B$6:$B$85,$E1816))*ISNUMBER(SEARCH('Class Rules'!$C$6:$C$85,$F1816))*'Class Rules'!$A$6:$A$85))</f>
        <v>0</v>
      </c>
      <c r="N1816" s="1" t="str">
        <f t="array" ref="N1816">IF($M1816=0,'Class Rules'!$D$3,INDEX('Class Rules'!$D$6:$D$85,MATCH($M1816,'Class Rules'!$A$6:$A$85,0)))</f>
        <v>Passenger LDV</v>
      </c>
      <c r="O1816" s="1" t="str">
        <f t="array" ref="O1816">IF(SUMPRODUCT(MAX(ISNUMBER(SEARCH(Fuel_Rules!$A$6:$A$30,$E1816))*ISNUMBER(SEARCH(Fuel_Rules!$B$6:$B$30,$F1816))*(Fuel_Rules!$A$6:$A$30&lt;&gt;"")))&gt;0,"Plug-in hybrid",IF($G1816="Diesel","Diesel","Gasoline"))</f>
        <v>Diesel</v>
      </c>
    </row>
    <row r="1817" spans="1:15" ht="15" customHeight="1" x14ac:dyDescent="0.25">
      <c r="A1817" s="1">
        <v>2022</v>
      </c>
      <c r="B1817" s="1" t="s">
        <v>3126</v>
      </c>
      <c r="C1817" s="1" t="s">
        <v>2888</v>
      </c>
      <c r="D1817" s="1" t="s">
        <v>4070</v>
      </c>
      <c r="E1817" s="1" t="s">
        <v>2886</v>
      </c>
      <c r="F1817" s="1" t="s">
        <v>2890</v>
      </c>
      <c r="G1817" s="1" t="s">
        <v>105</v>
      </c>
      <c r="H1817" s="1" t="s">
        <v>437</v>
      </c>
      <c r="I1817" s="1">
        <v>3.2</v>
      </c>
      <c r="J1817" s="1">
        <v>2023</v>
      </c>
      <c r="K1817" s="1">
        <v>228109</v>
      </c>
      <c r="L1817" s="1">
        <v>0</v>
      </c>
      <c r="M1817" s="1">
        <f t="array" ref="M1817">SUMPRODUCT(MAX(ISNUMBER(SEARCH('Class Rules'!$B$6:$B$85,$E1817))*ISNUMBER(SEARCH('Class Rules'!$C$6:$C$85,$F1817))*'Class Rules'!$A$6:$A$85))</f>
        <v>0</v>
      </c>
      <c r="N1817" s="1" t="str">
        <f t="array" ref="N1817">IF($M1817=0,'Class Rules'!$D$3,INDEX('Class Rules'!$D$6:$D$85,MATCH($M1817,'Class Rules'!$A$6:$A$85,0)))</f>
        <v>Passenger LDV</v>
      </c>
      <c r="O1817" s="1" t="str">
        <f t="array" ref="O1817">IF(SUMPRODUCT(MAX(ISNUMBER(SEARCH(Fuel_Rules!$A$6:$A$30,$E1817))*ISNUMBER(SEARCH(Fuel_Rules!$B$6:$B$30,$F1817))*(Fuel_Rules!$A$6:$A$30&lt;&gt;"")))&gt;0,"Plug-in hybrid",IF($G1817="Diesel","Diesel","Gasoline"))</f>
        <v>Diesel</v>
      </c>
    </row>
    <row r="1818" spans="1:15" ht="15" customHeight="1" x14ac:dyDescent="0.25">
      <c r="A1818" s="1">
        <v>2022</v>
      </c>
      <c r="B1818" s="1" t="s">
        <v>3126</v>
      </c>
      <c r="C1818" s="1" t="s">
        <v>2891</v>
      </c>
      <c r="D1818" s="1" t="s">
        <v>4071</v>
      </c>
      <c r="E1818" s="1" t="s">
        <v>2886</v>
      </c>
      <c r="F1818" s="1" t="s">
        <v>2893</v>
      </c>
      <c r="G1818" s="1" t="s">
        <v>105</v>
      </c>
      <c r="H1818" s="1" t="s">
        <v>298</v>
      </c>
      <c r="I1818" s="1">
        <v>3.2</v>
      </c>
      <c r="J1818" s="1">
        <v>2023</v>
      </c>
      <c r="K1818" s="1">
        <v>220501</v>
      </c>
      <c r="L1818" s="1">
        <v>0</v>
      </c>
      <c r="M1818" s="1">
        <f t="array" ref="M1818">SUMPRODUCT(MAX(ISNUMBER(SEARCH('Class Rules'!$B$6:$B$85,$E1818))*ISNUMBER(SEARCH('Class Rules'!$C$6:$C$85,$F1818))*'Class Rules'!$A$6:$A$85))</f>
        <v>0</v>
      </c>
      <c r="N1818" s="1" t="str">
        <f t="array" ref="N1818">IF($M1818=0,'Class Rules'!$D$3,INDEX('Class Rules'!$D$6:$D$85,MATCH($M1818,'Class Rules'!$A$6:$A$85,0)))</f>
        <v>Passenger LDV</v>
      </c>
      <c r="O1818" s="1" t="str">
        <f t="array" ref="O1818">IF(SUMPRODUCT(MAX(ISNUMBER(SEARCH(Fuel_Rules!$A$6:$A$30,$E1818))*ISNUMBER(SEARCH(Fuel_Rules!$B$6:$B$30,$F1818))*(Fuel_Rules!$A$6:$A$30&lt;&gt;"")))&gt;0,"Plug-in hybrid",IF($G1818="Diesel","Diesel","Gasoline"))</f>
        <v>Diesel</v>
      </c>
    </row>
    <row r="1819" spans="1:15" ht="15" customHeight="1" x14ac:dyDescent="0.25">
      <c r="A1819" s="1">
        <v>2022</v>
      </c>
      <c r="B1819" s="1" t="s">
        <v>3126</v>
      </c>
      <c r="C1819" s="1" t="s">
        <v>2894</v>
      </c>
      <c r="D1819" s="1" t="s">
        <v>4072</v>
      </c>
      <c r="E1819" s="1" t="s">
        <v>2886</v>
      </c>
      <c r="F1819" s="1" t="s">
        <v>2896</v>
      </c>
      <c r="G1819" s="1" t="s">
        <v>105</v>
      </c>
      <c r="H1819" s="1" t="s">
        <v>437</v>
      </c>
      <c r="I1819" s="1">
        <v>3.2</v>
      </c>
      <c r="J1819" s="1">
        <v>2023</v>
      </c>
      <c r="K1819" s="1">
        <v>215480</v>
      </c>
      <c r="L1819" s="1">
        <v>0</v>
      </c>
      <c r="M1819" s="1">
        <f t="array" ref="M1819">SUMPRODUCT(MAX(ISNUMBER(SEARCH('Class Rules'!$B$6:$B$85,$E1819))*ISNUMBER(SEARCH('Class Rules'!$C$6:$C$85,$F1819))*'Class Rules'!$A$6:$A$85))</f>
        <v>0</v>
      </c>
      <c r="N1819" s="1" t="str">
        <f t="array" ref="N1819">IF($M1819=0,'Class Rules'!$D$3,INDEX('Class Rules'!$D$6:$D$85,MATCH($M1819,'Class Rules'!$A$6:$A$85,0)))</f>
        <v>Passenger LDV</v>
      </c>
      <c r="O1819" s="1" t="str">
        <f t="array" ref="O1819">IF(SUMPRODUCT(MAX(ISNUMBER(SEARCH(Fuel_Rules!$A$6:$A$30,$E1819))*ISNUMBER(SEARCH(Fuel_Rules!$B$6:$B$30,$F1819))*(Fuel_Rules!$A$6:$A$30&lt;&gt;"")))&gt;0,"Plug-in hybrid",IF($G1819="Diesel","Diesel","Gasoline"))</f>
        <v>Diesel</v>
      </c>
    </row>
    <row r="1820" spans="1:15" ht="15" customHeight="1" x14ac:dyDescent="0.25">
      <c r="A1820" s="1">
        <v>2022</v>
      </c>
      <c r="B1820" s="1" t="s">
        <v>3126</v>
      </c>
      <c r="C1820" s="1" t="s">
        <v>2897</v>
      </c>
      <c r="D1820" s="1" t="s">
        <v>4073</v>
      </c>
      <c r="E1820" s="1" t="s">
        <v>2886</v>
      </c>
      <c r="F1820" s="1" t="s">
        <v>2899</v>
      </c>
      <c r="G1820" s="1" t="s">
        <v>105</v>
      </c>
      <c r="H1820" s="1" t="s">
        <v>437</v>
      </c>
      <c r="I1820" s="1">
        <v>3.2</v>
      </c>
      <c r="J1820" s="1">
        <v>2023</v>
      </c>
      <c r="K1820" s="1">
        <v>230886</v>
      </c>
      <c r="L1820" s="1">
        <v>0</v>
      </c>
      <c r="M1820" s="1">
        <f t="array" ref="M1820">SUMPRODUCT(MAX(ISNUMBER(SEARCH('Class Rules'!$B$6:$B$85,$E1820))*ISNUMBER(SEARCH('Class Rules'!$C$6:$C$85,$F1820))*'Class Rules'!$A$6:$A$85))</f>
        <v>0</v>
      </c>
      <c r="N1820" s="1" t="str">
        <f t="array" ref="N1820">IF($M1820=0,'Class Rules'!$D$3,INDEX('Class Rules'!$D$6:$D$85,MATCH($M1820,'Class Rules'!$A$6:$A$85,0)))</f>
        <v>Passenger LDV</v>
      </c>
      <c r="O1820" s="1" t="str">
        <f t="array" ref="O1820">IF(SUMPRODUCT(MAX(ISNUMBER(SEARCH(Fuel_Rules!$A$6:$A$30,$E1820))*ISNUMBER(SEARCH(Fuel_Rules!$B$6:$B$30,$F1820))*(Fuel_Rules!$A$6:$A$30&lt;&gt;"")))&gt;0,"Plug-in hybrid",IF($G1820="Diesel","Diesel","Gasoline"))</f>
        <v>Diesel</v>
      </c>
    </row>
    <row r="1821" spans="1:15" ht="15" customHeight="1" x14ac:dyDescent="0.25">
      <c r="A1821" s="1">
        <v>2022</v>
      </c>
      <c r="B1821" s="1" t="s">
        <v>3126</v>
      </c>
      <c r="C1821" s="1" t="s">
        <v>2900</v>
      </c>
      <c r="D1821" s="1" t="s">
        <v>4074</v>
      </c>
      <c r="E1821" s="1" t="s">
        <v>2886</v>
      </c>
      <c r="F1821" s="1" t="s">
        <v>2902</v>
      </c>
      <c r="G1821" s="1" t="s">
        <v>105</v>
      </c>
      <c r="H1821" s="1" t="s">
        <v>298</v>
      </c>
      <c r="I1821" s="1">
        <v>3.2</v>
      </c>
      <c r="J1821" s="1">
        <v>2023</v>
      </c>
      <c r="K1821" s="1">
        <v>219885</v>
      </c>
      <c r="L1821" s="1">
        <v>0</v>
      </c>
      <c r="M1821" s="1">
        <f t="array" ref="M1821">SUMPRODUCT(MAX(ISNUMBER(SEARCH('Class Rules'!$B$6:$B$85,$E1821))*ISNUMBER(SEARCH('Class Rules'!$C$6:$C$85,$F1821))*'Class Rules'!$A$6:$A$85))</f>
        <v>0</v>
      </c>
      <c r="N1821" s="1" t="str">
        <f t="array" ref="N1821">IF($M1821=0,'Class Rules'!$D$3,INDEX('Class Rules'!$D$6:$D$85,MATCH($M1821,'Class Rules'!$A$6:$A$85,0)))</f>
        <v>Passenger LDV</v>
      </c>
      <c r="O1821" s="1" t="str">
        <f t="array" ref="O1821">IF(SUMPRODUCT(MAX(ISNUMBER(SEARCH(Fuel_Rules!$A$6:$A$30,$E1821))*ISNUMBER(SEARCH(Fuel_Rules!$B$6:$B$30,$F1821))*(Fuel_Rules!$A$6:$A$30&lt;&gt;"")))&gt;0,"Plug-in hybrid",IF($G1821="Diesel","Diesel","Gasoline"))</f>
        <v>Diesel</v>
      </c>
    </row>
    <row r="1822" spans="1:15" ht="15" customHeight="1" x14ac:dyDescent="0.25">
      <c r="A1822" s="1">
        <v>2022</v>
      </c>
      <c r="B1822" s="1" t="s">
        <v>3126</v>
      </c>
      <c r="C1822" s="1" t="s">
        <v>2903</v>
      </c>
      <c r="D1822" s="1" t="s">
        <v>4075</v>
      </c>
      <c r="E1822" s="1" t="s">
        <v>2886</v>
      </c>
      <c r="F1822" s="1" t="s">
        <v>2905</v>
      </c>
      <c r="G1822" s="1" t="s">
        <v>105</v>
      </c>
      <c r="H1822" s="1" t="s">
        <v>298</v>
      </c>
      <c r="I1822" s="1">
        <v>3.2</v>
      </c>
      <c r="J1822" s="1">
        <v>2023</v>
      </c>
      <c r="K1822" s="1">
        <v>198950</v>
      </c>
      <c r="L1822" s="1">
        <v>0</v>
      </c>
      <c r="M1822" s="1">
        <f t="array" ref="M1822">SUMPRODUCT(MAX(ISNUMBER(SEARCH('Class Rules'!$B$6:$B$85,$E1822))*ISNUMBER(SEARCH('Class Rules'!$C$6:$C$85,$F1822))*'Class Rules'!$A$6:$A$85))</f>
        <v>0</v>
      </c>
      <c r="N1822" s="1" t="str">
        <f t="array" ref="N1822">IF($M1822=0,'Class Rules'!$D$3,INDEX('Class Rules'!$D$6:$D$85,MATCH($M1822,'Class Rules'!$A$6:$A$85,0)))</f>
        <v>Passenger LDV</v>
      </c>
      <c r="O1822" s="1" t="str">
        <f t="array" ref="O1822">IF(SUMPRODUCT(MAX(ISNUMBER(SEARCH(Fuel_Rules!$A$6:$A$30,$E1822))*ISNUMBER(SEARCH(Fuel_Rules!$B$6:$B$30,$F1822))*(Fuel_Rules!$A$6:$A$30&lt;&gt;"")))&gt;0,"Plug-in hybrid",IF($G1822="Diesel","Diesel","Gasoline"))</f>
        <v>Diesel</v>
      </c>
    </row>
    <row r="1823" spans="1:15" ht="15" customHeight="1" x14ac:dyDescent="0.25">
      <c r="A1823" s="1">
        <v>2022</v>
      </c>
      <c r="B1823" s="1" t="s">
        <v>3126</v>
      </c>
      <c r="C1823" s="1" t="s">
        <v>2906</v>
      </c>
      <c r="D1823" s="1" t="s">
        <v>4076</v>
      </c>
      <c r="E1823" s="1" t="s">
        <v>2908</v>
      </c>
      <c r="F1823" s="1" t="s">
        <v>2909</v>
      </c>
      <c r="G1823" s="1" t="s">
        <v>105</v>
      </c>
      <c r="H1823" s="1" t="s">
        <v>298</v>
      </c>
      <c r="I1823" s="1">
        <v>2</v>
      </c>
      <c r="J1823" s="1">
        <v>2023</v>
      </c>
      <c r="K1823" s="1">
        <v>163512</v>
      </c>
      <c r="L1823" s="1">
        <v>0</v>
      </c>
      <c r="M1823" s="1">
        <f t="array" ref="M1823">SUMPRODUCT(MAX(ISNUMBER(SEARCH('Class Rules'!$B$6:$B$85,$E1823))*ISNUMBER(SEARCH('Class Rules'!$C$6:$C$85,$F1823))*'Class Rules'!$A$6:$A$85))</f>
        <v>19</v>
      </c>
      <c r="N1823" s="1" t="str">
        <f t="array" ref="N1823">IF($M1823=0,'Class Rules'!$D$3,INDEX('Class Rules'!$D$6:$D$85,MATCH($M1823,'Class Rules'!$A$6:$A$85,0)))</f>
        <v>Freight LDV</v>
      </c>
      <c r="O1823" s="1" t="str">
        <f t="array" ref="O1823">IF(SUMPRODUCT(MAX(ISNUMBER(SEARCH(Fuel_Rules!$A$6:$A$30,$E1823))*ISNUMBER(SEARCH(Fuel_Rules!$B$6:$B$30,$F1823))*(Fuel_Rules!$A$6:$A$30&lt;&gt;"")))&gt;0,"Plug-in hybrid",IF($G1823="Diesel","Diesel","Gasoline"))</f>
        <v>Diesel</v>
      </c>
    </row>
    <row r="1824" spans="1:15" ht="15" customHeight="1" x14ac:dyDescent="0.25">
      <c r="A1824" s="1">
        <v>2022</v>
      </c>
      <c r="B1824" s="1" t="s">
        <v>3126</v>
      </c>
      <c r="C1824" s="1" t="s">
        <v>2910</v>
      </c>
      <c r="D1824" s="1" t="s">
        <v>4077</v>
      </c>
      <c r="E1824" s="1" t="s">
        <v>2908</v>
      </c>
      <c r="F1824" s="1" t="s">
        <v>2912</v>
      </c>
      <c r="G1824" s="1" t="s">
        <v>105</v>
      </c>
      <c r="H1824" s="1" t="s">
        <v>437</v>
      </c>
      <c r="I1824" s="1">
        <v>2</v>
      </c>
      <c r="J1824" s="1">
        <v>2023</v>
      </c>
      <c r="K1824" s="1">
        <v>290320</v>
      </c>
      <c r="L1824" s="1">
        <v>0</v>
      </c>
      <c r="M1824" s="1">
        <f t="array" ref="M1824">SUMPRODUCT(MAX(ISNUMBER(SEARCH('Class Rules'!$B$6:$B$85,$E1824))*ISNUMBER(SEARCH('Class Rules'!$C$6:$C$85,$F1824))*'Class Rules'!$A$6:$A$85))</f>
        <v>19</v>
      </c>
      <c r="N1824" s="1" t="str">
        <f t="array" ref="N1824">IF($M1824=0,'Class Rules'!$D$3,INDEX('Class Rules'!$D$6:$D$85,MATCH($M1824,'Class Rules'!$A$6:$A$85,0)))</f>
        <v>Freight LDV</v>
      </c>
      <c r="O1824" s="1" t="str">
        <f t="array" ref="O1824">IF(SUMPRODUCT(MAX(ISNUMBER(SEARCH(Fuel_Rules!$A$6:$A$30,$E1824))*ISNUMBER(SEARCH(Fuel_Rules!$B$6:$B$30,$F1824))*(Fuel_Rules!$A$6:$A$30&lt;&gt;"")))&gt;0,"Plug-in hybrid",IF($G1824="Diesel","Diesel","Gasoline"))</f>
        <v>Diesel</v>
      </c>
    </row>
    <row r="1825" spans="1:15" ht="15" customHeight="1" x14ac:dyDescent="0.25">
      <c r="A1825" s="1">
        <v>2022</v>
      </c>
      <c r="B1825" s="1" t="s">
        <v>3126</v>
      </c>
      <c r="C1825" s="1" t="s">
        <v>2913</v>
      </c>
      <c r="D1825" s="1" t="s">
        <v>4078</v>
      </c>
      <c r="E1825" s="1" t="s">
        <v>2908</v>
      </c>
      <c r="F1825" s="1" t="s">
        <v>2915</v>
      </c>
      <c r="G1825" s="1" t="s">
        <v>103</v>
      </c>
      <c r="H1825" s="1" t="s">
        <v>298</v>
      </c>
      <c r="I1825" s="1">
        <v>1.6</v>
      </c>
      <c r="J1825" s="1">
        <v>2023</v>
      </c>
      <c r="K1825" s="1">
        <v>91018</v>
      </c>
      <c r="L1825" s="1">
        <v>0</v>
      </c>
      <c r="M1825" s="1">
        <f t="array" ref="M1825">SUMPRODUCT(MAX(ISNUMBER(SEARCH('Class Rules'!$B$6:$B$85,$E1825))*ISNUMBER(SEARCH('Class Rules'!$C$6:$C$85,$F1825))*'Class Rules'!$A$6:$A$85))</f>
        <v>18</v>
      </c>
      <c r="N1825" s="1" t="str">
        <f t="array" ref="N1825">IF($M1825=0,'Class Rules'!$D$3,INDEX('Class Rules'!$D$6:$D$85,MATCH($M1825,'Class Rules'!$A$6:$A$85,0)))</f>
        <v>Freight LDV</v>
      </c>
      <c r="O1825" s="1" t="str">
        <f t="array" ref="O1825">IF(SUMPRODUCT(MAX(ISNUMBER(SEARCH(Fuel_Rules!$A$6:$A$30,$E1825))*ISNUMBER(SEARCH(Fuel_Rules!$B$6:$B$30,$F1825))*(Fuel_Rules!$A$6:$A$30&lt;&gt;"")))&gt;0,"Plug-in hybrid",IF($G1825="Diesel","Diesel","Gasoline"))</f>
        <v>Gasoline</v>
      </c>
    </row>
    <row r="1826" spans="1:15" ht="15" customHeight="1" x14ac:dyDescent="0.25">
      <c r="A1826" s="1">
        <v>2022</v>
      </c>
      <c r="B1826" s="1" t="s">
        <v>3126</v>
      </c>
      <c r="C1826" s="1" t="s">
        <v>2916</v>
      </c>
      <c r="D1826" s="1" t="s">
        <v>4079</v>
      </c>
      <c r="E1826" s="1" t="s">
        <v>2908</v>
      </c>
      <c r="F1826" s="1" t="s">
        <v>2918</v>
      </c>
      <c r="G1826" s="1" t="s">
        <v>103</v>
      </c>
      <c r="H1826" s="1" t="s">
        <v>298</v>
      </c>
      <c r="I1826" s="1">
        <v>1.6</v>
      </c>
      <c r="J1826" s="1">
        <v>2023</v>
      </c>
      <c r="K1826" s="1">
        <v>115684</v>
      </c>
      <c r="L1826" s="1">
        <v>0</v>
      </c>
      <c r="M1826" s="1">
        <f t="array" ref="M1826">SUMPRODUCT(MAX(ISNUMBER(SEARCH('Class Rules'!$B$6:$B$85,$E1826))*ISNUMBER(SEARCH('Class Rules'!$C$6:$C$85,$F1826))*'Class Rules'!$A$6:$A$85))</f>
        <v>18</v>
      </c>
      <c r="N1826" s="1" t="str">
        <f t="array" ref="N1826">IF($M1826=0,'Class Rules'!$D$3,INDEX('Class Rules'!$D$6:$D$85,MATCH($M1826,'Class Rules'!$A$6:$A$85,0)))</f>
        <v>Freight LDV</v>
      </c>
      <c r="O1826" s="1" t="str">
        <f t="array" ref="O1826">IF(SUMPRODUCT(MAX(ISNUMBER(SEARCH(Fuel_Rules!$A$6:$A$30,$E1826))*ISNUMBER(SEARCH(Fuel_Rules!$B$6:$B$30,$F1826))*(Fuel_Rules!$A$6:$A$30&lt;&gt;"")))&gt;0,"Plug-in hybrid",IF($G1826="Diesel","Diesel","Gasoline"))</f>
        <v>Gasoline</v>
      </c>
    </row>
    <row r="1827" spans="1:15" ht="15" customHeight="1" x14ac:dyDescent="0.25">
      <c r="A1827" s="1">
        <v>2022</v>
      </c>
      <c r="B1827" s="1" t="s">
        <v>3126</v>
      </c>
      <c r="C1827" s="1" t="s">
        <v>2919</v>
      </c>
      <c r="D1827" s="1" t="s">
        <v>4080</v>
      </c>
      <c r="E1827" s="1" t="s">
        <v>2908</v>
      </c>
      <c r="F1827" s="1" t="s">
        <v>2921</v>
      </c>
      <c r="G1827" s="1" t="s">
        <v>103</v>
      </c>
      <c r="H1827" s="1" t="s">
        <v>298</v>
      </c>
      <c r="I1827" s="1">
        <v>1.6</v>
      </c>
      <c r="J1827" s="1">
        <v>2023</v>
      </c>
      <c r="K1827" s="1">
        <v>79168</v>
      </c>
      <c r="L1827" s="1">
        <v>0</v>
      </c>
      <c r="M1827" s="1">
        <f t="array" ref="M1827">SUMPRODUCT(MAX(ISNUMBER(SEARCH('Class Rules'!$B$6:$B$85,$E1827))*ISNUMBER(SEARCH('Class Rules'!$C$6:$C$85,$F1827))*'Class Rules'!$A$6:$A$85))</f>
        <v>18</v>
      </c>
      <c r="N1827" s="1" t="str">
        <f t="array" ref="N1827">IF($M1827=0,'Class Rules'!$D$3,INDEX('Class Rules'!$D$6:$D$85,MATCH($M1827,'Class Rules'!$A$6:$A$85,0)))</f>
        <v>Freight LDV</v>
      </c>
      <c r="O1827" s="1" t="str">
        <f t="array" ref="O1827">IF(SUMPRODUCT(MAX(ISNUMBER(SEARCH(Fuel_Rules!$A$6:$A$30,$E1827))*ISNUMBER(SEARCH(Fuel_Rules!$B$6:$B$30,$F1827))*(Fuel_Rules!$A$6:$A$30&lt;&gt;"")))&gt;0,"Plug-in hybrid",IF($G1827="Diesel","Diesel","Gasoline"))</f>
        <v>Gasoline</v>
      </c>
    </row>
    <row r="1828" spans="1:15" ht="15" customHeight="1" x14ac:dyDescent="0.25">
      <c r="A1828" s="1">
        <v>2022</v>
      </c>
      <c r="B1828" s="1" t="s">
        <v>3126</v>
      </c>
      <c r="C1828" s="1" t="s">
        <v>2922</v>
      </c>
      <c r="D1828" s="1" t="s">
        <v>4081</v>
      </c>
      <c r="E1828" s="1" t="s">
        <v>2908</v>
      </c>
      <c r="F1828" s="1" t="s">
        <v>2924</v>
      </c>
      <c r="G1828" s="1" t="s">
        <v>103</v>
      </c>
      <c r="H1828" s="1" t="s">
        <v>298</v>
      </c>
      <c r="I1828" s="1">
        <v>1.6</v>
      </c>
      <c r="J1828" s="1">
        <v>2023</v>
      </c>
      <c r="K1828" s="1">
        <v>96396</v>
      </c>
      <c r="L1828" s="1">
        <v>0</v>
      </c>
      <c r="M1828" s="1">
        <f t="array" ref="M1828">SUMPRODUCT(MAX(ISNUMBER(SEARCH('Class Rules'!$B$6:$B$85,$E1828))*ISNUMBER(SEARCH('Class Rules'!$C$6:$C$85,$F1828))*'Class Rules'!$A$6:$A$85))</f>
        <v>18</v>
      </c>
      <c r="N1828" s="1" t="str">
        <f t="array" ref="N1828">IF($M1828=0,'Class Rules'!$D$3,INDEX('Class Rules'!$D$6:$D$85,MATCH($M1828,'Class Rules'!$A$6:$A$85,0)))</f>
        <v>Freight LDV</v>
      </c>
      <c r="O1828" s="1" t="str">
        <f t="array" ref="O1828">IF(SUMPRODUCT(MAX(ISNUMBER(SEARCH(Fuel_Rules!$A$6:$A$30,$E1828))*ISNUMBER(SEARCH(Fuel_Rules!$B$6:$B$30,$F1828))*(Fuel_Rules!$A$6:$A$30&lt;&gt;"")))&gt;0,"Plug-in hybrid",IF($G1828="Diesel","Diesel","Gasoline"))</f>
        <v>Gasoline</v>
      </c>
    </row>
    <row r="1829" spans="1:15" ht="15" customHeight="1" x14ac:dyDescent="0.25">
      <c r="A1829" s="1">
        <v>2022</v>
      </c>
      <c r="B1829" s="1" t="s">
        <v>3126</v>
      </c>
      <c r="C1829" s="1" t="s">
        <v>2925</v>
      </c>
      <c r="D1829" s="1" t="s">
        <v>4082</v>
      </c>
      <c r="E1829" s="1" t="s">
        <v>2908</v>
      </c>
      <c r="F1829" s="1" t="s">
        <v>2927</v>
      </c>
      <c r="G1829" s="1" t="s">
        <v>103</v>
      </c>
      <c r="H1829" s="1" t="s">
        <v>437</v>
      </c>
      <c r="I1829" s="1">
        <v>1</v>
      </c>
      <c r="J1829" s="1">
        <v>2023</v>
      </c>
      <c r="K1829" s="1">
        <v>111650</v>
      </c>
      <c r="L1829" s="1">
        <v>0</v>
      </c>
      <c r="M1829" s="1">
        <f t="array" ref="M1829">SUMPRODUCT(MAX(ISNUMBER(SEARCH('Class Rules'!$B$6:$B$85,$E1829))*ISNUMBER(SEARCH('Class Rules'!$C$6:$C$85,$F1829))*'Class Rules'!$A$6:$A$85))</f>
        <v>0</v>
      </c>
      <c r="N1829" s="1" t="str">
        <f t="array" ref="N1829">IF($M1829=0,'Class Rules'!$D$3,INDEX('Class Rules'!$D$6:$D$85,MATCH($M1829,'Class Rules'!$A$6:$A$85,0)))</f>
        <v>Passenger LDV</v>
      </c>
      <c r="O1829" s="1" t="str">
        <f t="array" ref="O1829">IF(SUMPRODUCT(MAX(ISNUMBER(SEARCH(Fuel_Rules!$A$6:$A$30,$E1829))*ISNUMBER(SEARCH(Fuel_Rules!$B$6:$B$30,$F1829))*(Fuel_Rules!$A$6:$A$30&lt;&gt;"")))&gt;0,"Plug-in hybrid",IF($G1829="Diesel","Diesel","Gasoline"))</f>
        <v>Gasoline</v>
      </c>
    </row>
    <row r="1830" spans="1:15" ht="15" customHeight="1" x14ac:dyDescent="0.25">
      <c r="A1830" s="1">
        <v>2022</v>
      </c>
      <c r="B1830" s="1" t="s">
        <v>3126</v>
      </c>
      <c r="C1830" s="1" t="s">
        <v>2928</v>
      </c>
      <c r="D1830" s="1" t="s">
        <v>4083</v>
      </c>
      <c r="E1830" s="1" t="s">
        <v>2908</v>
      </c>
      <c r="F1830" s="1" t="s">
        <v>2930</v>
      </c>
      <c r="G1830" s="1" t="s">
        <v>103</v>
      </c>
      <c r="H1830" s="1" t="s">
        <v>437</v>
      </c>
      <c r="I1830" s="1">
        <v>1</v>
      </c>
      <c r="J1830" s="1">
        <v>2023</v>
      </c>
      <c r="K1830" s="1">
        <v>104392</v>
      </c>
      <c r="L1830" s="1">
        <v>0</v>
      </c>
      <c r="M1830" s="1">
        <f t="array" ref="M1830">SUMPRODUCT(MAX(ISNUMBER(SEARCH('Class Rules'!$B$6:$B$85,$E1830))*ISNUMBER(SEARCH('Class Rules'!$C$6:$C$85,$F1830))*'Class Rules'!$A$6:$A$85))</f>
        <v>0</v>
      </c>
      <c r="N1830" s="1" t="str">
        <f t="array" ref="N1830">IF($M1830=0,'Class Rules'!$D$3,INDEX('Class Rules'!$D$6:$D$85,MATCH($M1830,'Class Rules'!$A$6:$A$85,0)))</f>
        <v>Passenger LDV</v>
      </c>
      <c r="O1830" s="1" t="str">
        <f t="array" ref="O1830">IF(SUMPRODUCT(MAX(ISNUMBER(SEARCH(Fuel_Rules!$A$6:$A$30,$E1830))*ISNUMBER(SEARCH(Fuel_Rules!$B$6:$B$30,$F1830))*(Fuel_Rules!$A$6:$A$30&lt;&gt;"")))&gt;0,"Plug-in hybrid",IF($G1830="Diesel","Diesel","Gasoline"))</f>
        <v>Gasoline</v>
      </c>
    </row>
    <row r="1831" spans="1:15" ht="15" customHeight="1" x14ac:dyDescent="0.25">
      <c r="A1831" s="1">
        <v>2022</v>
      </c>
      <c r="B1831" s="1" t="s">
        <v>3126</v>
      </c>
      <c r="C1831" s="1" t="s">
        <v>2931</v>
      </c>
      <c r="D1831" s="1" t="s">
        <v>4084</v>
      </c>
      <c r="E1831" s="1" t="s">
        <v>2908</v>
      </c>
      <c r="F1831" s="1" t="s">
        <v>2933</v>
      </c>
      <c r="G1831" s="1" t="s">
        <v>103</v>
      </c>
      <c r="H1831" s="1" t="s">
        <v>298</v>
      </c>
      <c r="I1831" s="1">
        <v>1.6</v>
      </c>
      <c r="J1831" s="1">
        <v>2023</v>
      </c>
      <c r="K1831" s="1">
        <v>86996</v>
      </c>
      <c r="L1831" s="1">
        <v>0</v>
      </c>
      <c r="M1831" s="1">
        <f t="array" ref="M1831">SUMPRODUCT(MAX(ISNUMBER(SEARCH('Class Rules'!$B$6:$B$85,$E1831))*ISNUMBER(SEARCH('Class Rules'!$C$6:$C$85,$F1831))*'Class Rules'!$A$6:$A$85))</f>
        <v>0</v>
      </c>
      <c r="N1831" s="1" t="str">
        <f t="array" ref="N1831">IF($M1831=0,'Class Rules'!$D$3,INDEX('Class Rules'!$D$6:$D$85,MATCH($M1831,'Class Rules'!$A$6:$A$85,0)))</f>
        <v>Passenger LDV</v>
      </c>
      <c r="O1831" s="1" t="str">
        <f t="array" ref="O1831">IF(SUMPRODUCT(MAX(ISNUMBER(SEARCH(Fuel_Rules!$A$6:$A$30,$E1831))*ISNUMBER(SEARCH(Fuel_Rules!$B$6:$B$30,$F1831))*(Fuel_Rules!$A$6:$A$30&lt;&gt;"")))&gt;0,"Plug-in hybrid",IF($G1831="Diesel","Diesel","Gasoline"))</f>
        <v>Gasoline</v>
      </c>
    </row>
    <row r="1832" spans="1:15" ht="15" customHeight="1" x14ac:dyDescent="0.25">
      <c r="A1832" s="1">
        <v>2022</v>
      </c>
      <c r="B1832" s="1" t="s">
        <v>3126</v>
      </c>
      <c r="C1832" s="1" t="s">
        <v>2934</v>
      </c>
      <c r="D1832" s="1" t="s">
        <v>4085</v>
      </c>
      <c r="E1832" s="1" t="s">
        <v>2908</v>
      </c>
      <c r="F1832" s="1" t="s">
        <v>2936</v>
      </c>
      <c r="G1832" s="1" t="s">
        <v>103</v>
      </c>
      <c r="H1832" s="1" t="s">
        <v>298</v>
      </c>
      <c r="I1832" s="1">
        <v>1</v>
      </c>
      <c r="J1832" s="1">
        <v>2023</v>
      </c>
      <c r="K1832" s="1">
        <v>74819</v>
      </c>
      <c r="L1832" s="1">
        <v>0</v>
      </c>
      <c r="M1832" s="1">
        <f t="array" ref="M1832">SUMPRODUCT(MAX(ISNUMBER(SEARCH('Class Rules'!$B$6:$B$85,$E1832))*ISNUMBER(SEARCH('Class Rules'!$C$6:$C$85,$F1832))*'Class Rules'!$A$6:$A$85))</f>
        <v>0</v>
      </c>
      <c r="N1832" s="1" t="str">
        <f t="array" ref="N1832">IF($M1832=0,'Class Rules'!$D$3,INDEX('Class Rules'!$D$6:$D$85,MATCH($M1832,'Class Rules'!$A$6:$A$85,0)))</f>
        <v>Passenger LDV</v>
      </c>
      <c r="O1832" s="1" t="str">
        <f t="array" ref="O1832">IF(SUMPRODUCT(MAX(ISNUMBER(SEARCH(Fuel_Rules!$A$6:$A$30,$E1832))*ISNUMBER(SEARCH(Fuel_Rules!$B$6:$B$30,$F1832))*(Fuel_Rules!$A$6:$A$30&lt;&gt;"")))&gt;0,"Plug-in hybrid",IF($G1832="Diesel","Diesel","Gasoline"))</f>
        <v>Gasoline</v>
      </c>
    </row>
    <row r="1833" spans="1:15" ht="15" customHeight="1" x14ac:dyDescent="0.25">
      <c r="A1833" s="1">
        <v>2022</v>
      </c>
      <c r="B1833" s="1" t="s">
        <v>3126</v>
      </c>
      <c r="C1833" s="1" t="s">
        <v>2937</v>
      </c>
      <c r="D1833" s="1" t="s">
        <v>4086</v>
      </c>
      <c r="E1833" s="1" t="s">
        <v>2908</v>
      </c>
      <c r="F1833" s="1" t="s">
        <v>2939</v>
      </c>
      <c r="G1833" s="1" t="s">
        <v>103</v>
      </c>
      <c r="H1833" s="1" t="s">
        <v>298</v>
      </c>
      <c r="I1833" s="1">
        <v>1.6</v>
      </c>
      <c r="J1833" s="1">
        <v>2023</v>
      </c>
      <c r="K1833" s="1">
        <v>73265</v>
      </c>
      <c r="L1833" s="1">
        <v>0</v>
      </c>
      <c r="M1833" s="1">
        <f t="array" ref="M1833">SUMPRODUCT(MAX(ISNUMBER(SEARCH('Class Rules'!$B$6:$B$85,$E1833))*ISNUMBER(SEARCH('Class Rules'!$C$6:$C$85,$F1833))*'Class Rules'!$A$6:$A$85))</f>
        <v>0</v>
      </c>
      <c r="N1833" s="1" t="str">
        <f t="array" ref="N1833">IF($M1833=0,'Class Rules'!$D$3,INDEX('Class Rules'!$D$6:$D$85,MATCH($M1833,'Class Rules'!$A$6:$A$85,0)))</f>
        <v>Passenger LDV</v>
      </c>
      <c r="O1833" s="1" t="str">
        <f t="array" ref="O1833">IF(SUMPRODUCT(MAX(ISNUMBER(SEARCH(Fuel_Rules!$A$6:$A$30,$E1833))*ISNUMBER(SEARCH(Fuel_Rules!$B$6:$B$30,$F1833))*(Fuel_Rules!$A$6:$A$30&lt;&gt;"")))&gt;0,"Plug-in hybrid",IF($G1833="Diesel","Diesel","Gasoline"))</f>
        <v>Gasoline</v>
      </c>
    </row>
    <row r="1834" spans="1:15" ht="15" customHeight="1" x14ac:dyDescent="0.25">
      <c r="A1834" s="1">
        <v>2022</v>
      </c>
      <c r="B1834" s="1" t="s">
        <v>3126</v>
      </c>
      <c r="C1834" s="1" t="s">
        <v>2940</v>
      </c>
      <c r="D1834" s="1" t="s">
        <v>4087</v>
      </c>
      <c r="E1834" s="1" t="s">
        <v>2908</v>
      </c>
      <c r="F1834" s="1" t="s">
        <v>2942</v>
      </c>
      <c r="G1834" s="1" t="s">
        <v>103</v>
      </c>
      <c r="H1834" s="1" t="s">
        <v>298</v>
      </c>
      <c r="I1834" s="1">
        <v>1.6</v>
      </c>
      <c r="J1834" s="1">
        <v>2023</v>
      </c>
      <c r="K1834" s="1">
        <v>67322</v>
      </c>
      <c r="L1834" s="1">
        <v>0</v>
      </c>
      <c r="M1834" s="1">
        <f t="array" ref="M1834">SUMPRODUCT(MAX(ISNUMBER(SEARCH('Class Rules'!$B$6:$B$85,$E1834))*ISNUMBER(SEARCH('Class Rules'!$C$6:$C$85,$F1834))*'Class Rules'!$A$6:$A$85))</f>
        <v>0</v>
      </c>
      <c r="N1834" s="1" t="str">
        <f t="array" ref="N1834">IF($M1834=0,'Class Rules'!$D$3,INDEX('Class Rules'!$D$6:$D$85,MATCH($M1834,'Class Rules'!$A$6:$A$85,0)))</f>
        <v>Passenger LDV</v>
      </c>
      <c r="O1834" s="1" t="str">
        <f t="array" ref="O1834">IF(SUMPRODUCT(MAX(ISNUMBER(SEARCH(Fuel_Rules!$A$6:$A$30,$E1834))*ISNUMBER(SEARCH(Fuel_Rules!$B$6:$B$30,$F1834))*(Fuel_Rules!$A$6:$A$30&lt;&gt;"")))&gt;0,"Plug-in hybrid",IF($G1834="Diesel","Diesel","Gasoline"))</f>
        <v>Gasoline</v>
      </c>
    </row>
    <row r="1835" spans="1:15" ht="15" customHeight="1" x14ac:dyDescent="0.25">
      <c r="A1835" s="1">
        <v>2022</v>
      </c>
      <c r="B1835" s="1" t="s">
        <v>3126</v>
      </c>
      <c r="C1835" s="1" t="s">
        <v>2943</v>
      </c>
      <c r="D1835" s="1" t="s">
        <v>4088</v>
      </c>
      <c r="E1835" s="1" t="s">
        <v>2908</v>
      </c>
      <c r="F1835" s="1" t="s">
        <v>2945</v>
      </c>
      <c r="G1835" s="1" t="s">
        <v>105</v>
      </c>
      <c r="H1835" s="1" t="s">
        <v>437</v>
      </c>
      <c r="I1835" s="1">
        <v>3</v>
      </c>
      <c r="J1835" s="1">
        <v>2023</v>
      </c>
      <c r="K1835" s="1">
        <v>301074</v>
      </c>
      <c r="L1835" s="1">
        <v>0</v>
      </c>
      <c r="M1835" s="1">
        <f t="array" ref="M1835">SUMPRODUCT(MAX(ISNUMBER(SEARCH('Class Rules'!$B$6:$B$85,$E1835))*ISNUMBER(SEARCH('Class Rules'!$C$6:$C$85,$F1835))*'Class Rules'!$A$6:$A$85))</f>
        <v>19</v>
      </c>
      <c r="N1835" s="1" t="str">
        <f t="array" ref="N1835">IF($M1835=0,'Class Rules'!$D$3,INDEX('Class Rules'!$D$6:$D$85,MATCH($M1835,'Class Rules'!$A$6:$A$85,0)))</f>
        <v>Freight LDV</v>
      </c>
      <c r="O1835" s="1" t="str">
        <f t="array" ref="O1835">IF(SUMPRODUCT(MAX(ISNUMBER(SEARCH(Fuel_Rules!$A$6:$A$30,$E1835))*ISNUMBER(SEARCH(Fuel_Rules!$B$6:$B$30,$F1835))*(Fuel_Rules!$A$6:$A$30&lt;&gt;"")))&gt;0,"Plug-in hybrid",IF($G1835="Diesel","Diesel","Gasoline"))</f>
        <v>Diesel</v>
      </c>
    </row>
    <row r="1836" spans="1:15" ht="15" customHeight="1" x14ac:dyDescent="0.25">
      <c r="A1836" s="1">
        <v>2022</v>
      </c>
      <c r="B1836" s="1" t="s">
        <v>3126</v>
      </c>
      <c r="C1836" s="1" t="s">
        <v>2946</v>
      </c>
      <c r="D1836" s="1" t="s">
        <v>4089</v>
      </c>
      <c r="E1836" s="1" t="s">
        <v>2908</v>
      </c>
      <c r="F1836" s="1" t="s">
        <v>2948</v>
      </c>
      <c r="G1836" s="1" t="s">
        <v>103</v>
      </c>
      <c r="H1836" s="1" t="s">
        <v>437</v>
      </c>
      <c r="I1836" s="1">
        <v>1</v>
      </c>
      <c r="J1836" s="1">
        <v>2023</v>
      </c>
      <c r="K1836" s="1">
        <v>123938</v>
      </c>
      <c r="L1836" s="1">
        <v>0</v>
      </c>
      <c r="M1836" s="1">
        <f t="array" ref="M1836">SUMPRODUCT(MAX(ISNUMBER(SEARCH('Class Rules'!$B$6:$B$85,$E1836))*ISNUMBER(SEARCH('Class Rules'!$C$6:$C$85,$F1836))*'Class Rules'!$A$6:$A$85))</f>
        <v>0</v>
      </c>
      <c r="N1836" s="1" t="str">
        <f t="array" ref="N1836">IF($M1836=0,'Class Rules'!$D$3,INDEX('Class Rules'!$D$6:$D$85,MATCH($M1836,'Class Rules'!$A$6:$A$85,0)))</f>
        <v>Passenger LDV</v>
      </c>
      <c r="O1836" s="1" t="str">
        <f t="array" ref="O1836">IF(SUMPRODUCT(MAX(ISNUMBER(SEARCH(Fuel_Rules!$A$6:$A$30,$E1836))*ISNUMBER(SEARCH(Fuel_Rules!$B$6:$B$30,$F1836))*(Fuel_Rules!$A$6:$A$30&lt;&gt;"")))&gt;0,"Plug-in hybrid",IF($G1836="Diesel","Diesel","Gasoline"))</f>
        <v>Gasoline</v>
      </c>
    </row>
    <row r="1837" spans="1:15" ht="15" customHeight="1" x14ac:dyDescent="0.25">
      <c r="A1837" s="1">
        <v>2022</v>
      </c>
      <c r="B1837" s="1" t="s">
        <v>3126</v>
      </c>
      <c r="C1837" s="1" t="s">
        <v>2949</v>
      </c>
      <c r="D1837" s="1" t="s">
        <v>4090</v>
      </c>
      <c r="E1837" s="1" t="s">
        <v>2908</v>
      </c>
      <c r="F1837" s="1" t="s">
        <v>2951</v>
      </c>
      <c r="G1837" s="1" t="s">
        <v>103</v>
      </c>
      <c r="H1837" s="1" t="s">
        <v>437</v>
      </c>
      <c r="I1837" s="1">
        <v>1</v>
      </c>
      <c r="J1837" s="1">
        <v>2023</v>
      </c>
      <c r="K1837" s="1">
        <v>111123</v>
      </c>
      <c r="L1837" s="1">
        <v>0</v>
      </c>
      <c r="M1837" s="1">
        <f t="array" ref="M1837">SUMPRODUCT(MAX(ISNUMBER(SEARCH('Class Rules'!$B$6:$B$85,$E1837))*ISNUMBER(SEARCH('Class Rules'!$C$6:$C$85,$F1837))*'Class Rules'!$A$6:$A$85))</f>
        <v>0</v>
      </c>
      <c r="N1837" s="1" t="str">
        <f t="array" ref="N1837">IF($M1837=0,'Class Rules'!$D$3,INDEX('Class Rules'!$D$6:$D$85,MATCH($M1837,'Class Rules'!$A$6:$A$85,0)))</f>
        <v>Passenger LDV</v>
      </c>
      <c r="O1837" s="1" t="str">
        <f t="array" ref="O1837">IF(SUMPRODUCT(MAX(ISNUMBER(SEARCH(Fuel_Rules!$A$6:$A$30,$E1837))*ISNUMBER(SEARCH(Fuel_Rules!$B$6:$B$30,$F1837))*(Fuel_Rules!$A$6:$A$30&lt;&gt;"")))&gt;0,"Plug-in hybrid",IF($G1837="Diesel","Diesel","Gasoline"))</f>
        <v>Gasoline</v>
      </c>
    </row>
    <row r="1838" spans="1:15" ht="15" customHeight="1" x14ac:dyDescent="0.25">
      <c r="A1838" s="1">
        <v>2022</v>
      </c>
      <c r="B1838" s="1" t="s">
        <v>3126</v>
      </c>
      <c r="C1838" s="1" t="s">
        <v>2952</v>
      </c>
      <c r="D1838" s="1" t="s">
        <v>4091</v>
      </c>
      <c r="E1838" s="1" t="s">
        <v>2908</v>
      </c>
      <c r="F1838" s="1" t="s">
        <v>2954</v>
      </c>
      <c r="G1838" s="1" t="s">
        <v>103</v>
      </c>
      <c r="H1838" s="1" t="s">
        <v>298</v>
      </c>
      <c r="I1838" s="1">
        <v>1.6</v>
      </c>
      <c r="J1838" s="1">
        <v>2023</v>
      </c>
      <c r="K1838" s="1">
        <v>93155</v>
      </c>
      <c r="L1838" s="1">
        <v>0</v>
      </c>
      <c r="M1838" s="1">
        <f t="array" ref="M1838">SUMPRODUCT(MAX(ISNUMBER(SEARCH('Class Rules'!$B$6:$B$85,$E1838))*ISNUMBER(SEARCH('Class Rules'!$C$6:$C$85,$F1838))*'Class Rules'!$A$6:$A$85))</f>
        <v>0</v>
      </c>
      <c r="N1838" s="1" t="str">
        <f t="array" ref="N1838">IF($M1838=0,'Class Rules'!$D$3,INDEX('Class Rules'!$D$6:$D$85,MATCH($M1838,'Class Rules'!$A$6:$A$85,0)))</f>
        <v>Passenger LDV</v>
      </c>
      <c r="O1838" s="1" t="str">
        <f t="array" ref="O1838">IF(SUMPRODUCT(MAX(ISNUMBER(SEARCH(Fuel_Rules!$A$6:$A$30,$E1838))*ISNUMBER(SEARCH(Fuel_Rules!$B$6:$B$30,$F1838))*(Fuel_Rules!$A$6:$A$30&lt;&gt;"")))&gt;0,"Plug-in hybrid",IF($G1838="Diesel","Diesel","Gasoline"))</f>
        <v>Gasoline</v>
      </c>
    </row>
    <row r="1839" spans="1:15" ht="15" customHeight="1" x14ac:dyDescent="0.25">
      <c r="A1839" s="1">
        <v>2022</v>
      </c>
      <c r="B1839" s="1" t="s">
        <v>3126</v>
      </c>
      <c r="C1839" s="1" t="s">
        <v>2955</v>
      </c>
      <c r="D1839" s="1" t="s">
        <v>4092</v>
      </c>
      <c r="E1839" s="1" t="s">
        <v>2908</v>
      </c>
      <c r="F1839" s="1" t="s">
        <v>2957</v>
      </c>
      <c r="G1839" s="1" t="s">
        <v>103</v>
      </c>
      <c r="H1839" s="1" t="s">
        <v>298</v>
      </c>
      <c r="I1839" s="1">
        <v>1.4</v>
      </c>
      <c r="J1839" s="1">
        <v>2023</v>
      </c>
      <c r="K1839" s="1">
        <v>192067</v>
      </c>
      <c r="L1839" s="1">
        <v>0</v>
      </c>
      <c r="M1839" s="1">
        <f t="array" ref="M1839">SUMPRODUCT(MAX(ISNUMBER(SEARCH('Class Rules'!$B$6:$B$85,$E1839))*ISNUMBER(SEARCH('Class Rules'!$C$6:$C$85,$F1839))*'Class Rules'!$A$6:$A$85))</f>
        <v>0</v>
      </c>
      <c r="N1839" s="1" t="str">
        <f t="array" ref="N1839">IF($M1839=0,'Class Rules'!$D$3,INDEX('Class Rules'!$D$6:$D$85,MATCH($M1839,'Class Rules'!$A$6:$A$85,0)))</f>
        <v>Passenger LDV</v>
      </c>
      <c r="O1839" s="1" t="str">
        <f t="array" ref="O1839">IF(SUMPRODUCT(MAX(ISNUMBER(SEARCH(Fuel_Rules!$A$6:$A$30,$E1839))*ISNUMBER(SEARCH(Fuel_Rules!$B$6:$B$30,$F1839))*(Fuel_Rules!$A$6:$A$30&lt;&gt;"")))&gt;0,"Plug-in hybrid",IF($G1839="Diesel","Diesel","Gasoline"))</f>
        <v>Gasoline</v>
      </c>
    </row>
    <row r="1840" spans="1:15" ht="15" customHeight="1" x14ac:dyDescent="0.25">
      <c r="A1840" s="1">
        <v>2022</v>
      </c>
      <c r="B1840" s="1" t="s">
        <v>3126</v>
      </c>
      <c r="C1840" s="1" t="s">
        <v>2958</v>
      </c>
      <c r="D1840" s="1" t="s">
        <v>4093</v>
      </c>
      <c r="E1840" s="1" t="s">
        <v>2908</v>
      </c>
      <c r="F1840" s="1" t="s">
        <v>2960</v>
      </c>
      <c r="G1840" s="1" t="s">
        <v>103</v>
      </c>
      <c r="H1840" s="1" t="s">
        <v>298</v>
      </c>
      <c r="I1840" s="1">
        <v>2</v>
      </c>
      <c r="J1840" s="1">
        <v>2023</v>
      </c>
      <c r="K1840" s="1">
        <v>269845</v>
      </c>
      <c r="L1840" s="1">
        <v>0</v>
      </c>
      <c r="M1840" s="1">
        <f t="array" ref="M1840">SUMPRODUCT(MAX(ISNUMBER(SEARCH('Class Rules'!$B$6:$B$85,$E1840))*ISNUMBER(SEARCH('Class Rules'!$C$6:$C$85,$F1840))*'Class Rules'!$A$6:$A$85))</f>
        <v>0</v>
      </c>
      <c r="N1840" s="1" t="str">
        <f t="array" ref="N1840">IF($M1840=0,'Class Rules'!$D$3,INDEX('Class Rules'!$D$6:$D$85,MATCH($M1840,'Class Rules'!$A$6:$A$85,0)))</f>
        <v>Passenger LDV</v>
      </c>
      <c r="O1840" s="1" t="str">
        <f t="array" ref="O1840">IF(SUMPRODUCT(MAX(ISNUMBER(SEARCH(Fuel_Rules!$A$6:$A$30,$E1840))*ISNUMBER(SEARCH(Fuel_Rules!$B$6:$B$30,$F1840))*(Fuel_Rules!$A$6:$A$30&lt;&gt;"")))&gt;0,"Plug-in hybrid",IF($G1840="Diesel","Diesel","Gasoline"))</f>
        <v>Gasoline</v>
      </c>
    </row>
    <row r="1841" spans="1:15" ht="15" customHeight="1" x14ac:dyDescent="0.25">
      <c r="A1841" s="1">
        <v>2022</v>
      </c>
      <c r="B1841" s="1" t="s">
        <v>3126</v>
      </c>
      <c r="C1841" s="1" t="s">
        <v>2961</v>
      </c>
      <c r="D1841" s="1" t="s">
        <v>4094</v>
      </c>
      <c r="E1841" s="1" t="s">
        <v>2908</v>
      </c>
      <c r="F1841" s="1" t="s">
        <v>2963</v>
      </c>
      <c r="G1841" s="1" t="s">
        <v>103</v>
      </c>
      <c r="H1841" s="1" t="s">
        <v>298</v>
      </c>
      <c r="I1841" s="1">
        <v>1</v>
      </c>
      <c r="J1841" s="1">
        <v>2023</v>
      </c>
      <c r="K1841" s="1">
        <v>72026</v>
      </c>
      <c r="L1841" s="1">
        <v>0</v>
      </c>
      <c r="M1841" s="1">
        <f t="array" ref="M1841">SUMPRODUCT(MAX(ISNUMBER(SEARCH('Class Rules'!$B$6:$B$85,$E1841))*ISNUMBER(SEARCH('Class Rules'!$C$6:$C$85,$F1841))*'Class Rules'!$A$6:$A$85))</f>
        <v>0</v>
      </c>
      <c r="N1841" s="1" t="str">
        <f t="array" ref="N1841">IF($M1841=0,'Class Rules'!$D$3,INDEX('Class Rules'!$D$6:$D$85,MATCH($M1841,'Class Rules'!$A$6:$A$85,0)))</f>
        <v>Passenger LDV</v>
      </c>
      <c r="O1841" s="1" t="str">
        <f t="array" ref="O1841">IF(SUMPRODUCT(MAX(ISNUMBER(SEARCH(Fuel_Rules!$A$6:$A$30,$E1841))*ISNUMBER(SEARCH(Fuel_Rules!$B$6:$B$30,$F1841))*(Fuel_Rules!$A$6:$A$30&lt;&gt;"")))&gt;0,"Plug-in hybrid",IF($G1841="Diesel","Diesel","Gasoline"))</f>
        <v>Gasoline</v>
      </c>
    </row>
    <row r="1842" spans="1:15" ht="15" customHeight="1" x14ac:dyDescent="0.25">
      <c r="A1842" s="1">
        <v>2022</v>
      </c>
      <c r="B1842" s="1" t="s">
        <v>3126</v>
      </c>
      <c r="C1842" s="1" t="s">
        <v>2964</v>
      </c>
      <c r="D1842" s="1" t="s">
        <v>4095</v>
      </c>
      <c r="E1842" s="1" t="s">
        <v>2908</v>
      </c>
      <c r="F1842" s="1" t="s">
        <v>2966</v>
      </c>
      <c r="G1842" s="1" t="s">
        <v>103</v>
      </c>
      <c r="H1842" s="1" t="s">
        <v>298</v>
      </c>
      <c r="I1842" s="1">
        <v>1.6</v>
      </c>
      <c r="J1842" s="1">
        <v>2023</v>
      </c>
      <c r="K1842" s="1">
        <v>79929</v>
      </c>
      <c r="L1842" s="1">
        <v>0</v>
      </c>
      <c r="M1842" s="1">
        <f t="array" ref="M1842">SUMPRODUCT(MAX(ISNUMBER(SEARCH('Class Rules'!$B$6:$B$85,$E1842))*ISNUMBER(SEARCH('Class Rules'!$C$6:$C$85,$F1842))*'Class Rules'!$A$6:$A$85))</f>
        <v>0</v>
      </c>
      <c r="N1842" s="1" t="str">
        <f t="array" ref="N1842">IF($M1842=0,'Class Rules'!$D$3,INDEX('Class Rules'!$D$6:$D$85,MATCH($M1842,'Class Rules'!$A$6:$A$85,0)))</f>
        <v>Passenger LDV</v>
      </c>
      <c r="O1842" s="1" t="str">
        <f t="array" ref="O1842">IF(SUMPRODUCT(MAX(ISNUMBER(SEARCH(Fuel_Rules!$A$6:$A$30,$E1842))*ISNUMBER(SEARCH(Fuel_Rules!$B$6:$B$30,$F1842))*(Fuel_Rules!$A$6:$A$30&lt;&gt;"")))&gt;0,"Plug-in hybrid",IF($G1842="Diesel","Diesel","Gasoline"))</f>
        <v>Gasoline</v>
      </c>
    </row>
    <row r="1843" spans="1:15" ht="15" customHeight="1" x14ac:dyDescent="0.25">
      <c r="A1843" s="1">
        <v>2022</v>
      </c>
      <c r="B1843" s="1" t="s">
        <v>3126</v>
      </c>
      <c r="C1843" s="1" t="s">
        <v>2967</v>
      </c>
      <c r="D1843" s="1" t="s">
        <v>4096</v>
      </c>
      <c r="E1843" s="1" t="s">
        <v>2908</v>
      </c>
      <c r="F1843" s="1" t="s">
        <v>2969</v>
      </c>
      <c r="G1843" s="1" t="s">
        <v>103</v>
      </c>
      <c r="H1843" s="1" t="s">
        <v>298</v>
      </c>
      <c r="I1843" s="1">
        <v>1</v>
      </c>
      <c r="J1843" s="1">
        <v>2023</v>
      </c>
      <c r="K1843" s="1">
        <v>83390</v>
      </c>
      <c r="L1843" s="1">
        <v>0</v>
      </c>
      <c r="M1843" s="1">
        <f t="array" ref="M1843">SUMPRODUCT(MAX(ISNUMBER(SEARCH('Class Rules'!$B$6:$B$85,$E1843))*ISNUMBER(SEARCH('Class Rules'!$C$6:$C$85,$F1843))*'Class Rules'!$A$6:$A$85))</f>
        <v>0</v>
      </c>
      <c r="N1843" s="1" t="str">
        <f t="array" ref="N1843">IF($M1843=0,'Class Rules'!$D$3,INDEX('Class Rules'!$D$6:$D$85,MATCH($M1843,'Class Rules'!$A$6:$A$85,0)))</f>
        <v>Passenger LDV</v>
      </c>
      <c r="O1843" s="1" t="str">
        <f t="array" ref="O1843">IF(SUMPRODUCT(MAX(ISNUMBER(SEARCH(Fuel_Rules!$A$6:$A$30,$E1843))*ISNUMBER(SEARCH(Fuel_Rules!$B$6:$B$30,$F1843))*(Fuel_Rules!$A$6:$A$30&lt;&gt;"")))&gt;0,"Plug-in hybrid",IF($G1843="Diesel","Diesel","Gasoline"))</f>
        <v>Gasoline</v>
      </c>
    </row>
    <row r="1844" spans="1:15" ht="15" customHeight="1" x14ac:dyDescent="0.25">
      <c r="A1844" s="1">
        <v>2022</v>
      </c>
      <c r="B1844" s="1" t="s">
        <v>3126</v>
      </c>
      <c r="C1844" s="1" t="s">
        <v>2970</v>
      </c>
      <c r="D1844" s="1" t="s">
        <v>4097</v>
      </c>
      <c r="E1844" s="1" t="s">
        <v>2908</v>
      </c>
      <c r="F1844" s="1" t="s">
        <v>2972</v>
      </c>
      <c r="G1844" s="1" t="s">
        <v>103</v>
      </c>
      <c r="H1844" s="1" t="s">
        <v>298</v>
      </c>
      <c r="I1844" s="1">
        <v>1.6</v>
      </c>
      <c r="J1844" s="1">
        <v>2023</v>
      </c>
      <c r="K1844" s="1">
        <v>88878</v>
      </c>
      <c r="L1844" s="1">
        <v>0</v>
      </c>
      <c r="M1844" s="1">
        <f t="array" ref="M1844">SUMPRODUCT(MAX(ISNUMBER(SEARCH('Class Rules'!$B$6:$B$85,$E1844))*ISNUMBER(SEARCH('Class Rules'!$C$6:$C$85,$F1844))*'Class Rules'!$A$6:$A$85))</f>
        <v>0</v>
      </c>
      <c r="N1844" s="1" t="str">
        <f t="array" ref="N1844">IF($M1844=0,'Class Rules'!$D$3,INDEX('Class Rules'!$D$6:$D$85,MATCH($M1844,'Class Rules'!$A$6:$A$85,0)))</f>
        <v>Passenger LDV</v>
      </c>
      <c r="O1844" s="1" t="str">
        <f t="array" ref="O1844">IF(SUMPRODUCT(MAX(ISNUMBER(SEARCH(Fuel_Rules!$A$6:$A$30,$E1844))*ISNUMBER(SEARCH(Fuel_Rules!$B$6:$B$30,$F1844))*(Fuel_Rules!$A$6:$A$30&lt;&gt;"")))&gt;0,"Plug-in hybrid",IF($G1844="Diesel","Diesel","Gasoline"))</f>
        <v>Gasoline</v>
      </c>
    </row>
    <row r="1845" spans="1:15" ht="15" customHeight="1" x14ac:dyDescent="0.25">
      <c r="A1845" s="1">
        <v>2022</v>
      </c>
      <c r="B1845" s="1" t="s">
        <v>3126</v>
      </c>
      <c r="C1845" s="1" t="s">
        <v>2973</v>
      </c>
      <c r="D1845" s="1" t="s">
        <v>4098</v>
      </c>
      <c r="E1845" s="1" t="s">
        <v>2908</v>
      </c>
      <c r="F1845" s="1" t="s">
        <v>2975</v>
      </c>
      <c r="G1845" s="1" t="s">
        <v>103</v>
      </c>
      <c r="H1845" s="1" t="s">
        <v>437</v>
      </c>
      <c r="I1845" s="1">
        <v>1.6</v>
      </c>
      <c r="J1845" s="1">
        <v>2023</v>
      </c>
      <c r="K1845" s="1">
        <v>88473</v>
      </c>
      <c r="L1845" s="1">
        <v>0</v>
      </c>
      <c r="M1845" s="1">
        <f t="array" ref="M1845">SUMPRODUCT(MAX(ISNUMBER(SEARCH('Class Rules'!$B$6:$B$85,$E1845))*ISNUMBER(SEARCH('Class Rules'!$C$6:$C$85,$F1845))*'Class Rules'!$A$6:$A$85))</f>
        <v>0</v>
      </c>
      <c r="N1845" s="1" t="str">
        <f t="array" ref="N1845">IF($M1845=0,'Class Rules'!$D$3,INDEX('Class Rules'!$D$6:$D$85,MATCH($M1845,'Class Rules'!$A$6:$A$85,0)))</f>
        <v>Passenger LDV</v>
      </c>
      <c r="O1845" s="1" t="str">
        <f t="array" ref="O1845">IF(SUMPRODUCT(MAX(ISNUMBER(SEARCH(Fuel_Rules!$A$6:$A$30,$E1845))*ISNUMBER(SEARCH(Fuel_Rules!$B$6:$B$30,$F1845))*(Fuel_Rules!$A$6:$A$30&lt;&gt;"")))&gt;0,"Plug-in hybrid",IF($G1845="Diesel","Diesel","Gasoline"))</f>
        <v>Gasoline</v>
      </c>
    </row>
    <row r="1846" spans="1:15" ht="15" customHeight="1" x14ac:dyDescent="0.25">
      <c r="A1846" s="1">
        <v>2022</v>
      </c>
      <c r="B1846" s="1" t="s">
        <v>3126</v>
      </c>
      <c r="C1846" s="1" t="s">
        <v>2976</v>
      </c>
      <c r="D1846" s="1" t="s">
        <v>4099</v>
      </c>
      <c r="E1846" s="1" t="s">
        <v>2908</v>
      </c>
      <c r="F1846" s="1" t="s">
        <v>2978</v>
      </c>
      <c r="G1846" s="1" t="s">
        <v>103</v>
      </c>
      <c r="H1846" s="1" t="s">
        <v>437</v>
      </c>
      <c r="I1846" s="1">
        <v>1.6</v>
      </c>
      <c r="J1846" s="1">
        <v>2023</v>
      </c>
      <c r="K1846" s="1">
        <v>101511</v>
      </c>
      <c r="L1846" s="1">
        <v>0</v>
      </c>
      <c r="M1846" s="1">
        <f t="array" ref="M1846">SUMPRODUCT(MAX(ISNUMBER(SEARCH('Class Rules'!$B$6:$B$85,$E1846))*ISNUMBER(SEARCH('Class Rules'!$C$6:$C$85,$F1846))*'Class Rules'!$A$6:$A$85))</f>
        <v>0</v>
      </c>
      <c r="N1846" s="1" t="str">
        <f t="array" ref="N1846">IF($M1846=0,'Class Rules'!$D$3,INDEX('Class Rules'!$D$6:$D$85,MATCH($M1846,'Class Rules'!$A$6:$A$85,0)))</f>
        <v>Passenger LDV</v>
      </c>
      <c r="O1846" s="1" t="str">
        <f t="array" ref="O1846">IF(SUMPRODUCT(MAX(ISNUMBER(SEARCH(Fuel_Rules!$A$6:$A$30,$E1846))*ISNUMBER(SEARCH(Fuel_Rules!$B$6:$B$30,$F1846))*(Fuel_Rules!$A$6:$A$30&lt;&gt;"")))&gt;0,"Plug-in hybrid",IF($G1846="Diesel","Diesel","Gasoline"))</f>
        <v>Gasoline</v>
      </c>
    </row>
    <row r="1847" spans="1:15" ht="15" customHeight="1" x14ac:dyDescent="0.25">
      <c r="A1847" s="1">
        <v>2022</v>
      </c>
      <c r="B1847" s="1" t="s">
        <v>3126</v>
      </c>
      <c r="C1847" s="1" t="s">
        <v>2979</v>
      </c>
      <c r="D1847" s="1" t="s">
        <v>4100</v>
      </c>
      <c r="E1847" s="1" t="s">
        <v>2908</v>
      </c>
      <c r="F1847" s="1" t="s">
        <v>2981</v>
      </c>
      <c r="G1847" s="1" t="s">
        <v>103</v>
      </c>
      <c r="H1847" s="1" t="s">
        <v>437</v>
      </c>
      <c r="I1847" s="1">
        <v>1.6</v>
      </c>
      <c r="J1847" s="1">
        <v>2023</v>
      </c>
      <c r="K1847" s="1">
        <v>96313</v>
      </c>
      <c r="L1847" s="1">
        <v>0</v>
      </c>
      <c r="M1847" s="1">
        <f t="array" ref="M1847">SUMPRODUCT(MAX(ISNUMBER(SEARCH('Class Rules'!$B$6:$B$85,$E1847))*ISNUMBER(SEARCH('Class Rules'!$C$6:$C$85,$F1847))*'Class Rules'!$A$6:$A$85))</f>
        <v>0</v>
      </c>
      <c r="N1847" s="1" t="str">
        <f t="array" ref="N1847">IF($M1847=0,'Class Rules'!$D$3,INDEX('Class Rules'!$D$6:$D$85,MATCH($M1847,'Class Rules'!$A$6:$A$85,0)))</f>
        <v>Passenger LDV</v>
      </c>
      <c r="O1847" s="1" t="str">
        <f t="array" ref="O1847">IF(SUMPRODUCT(MAX(ISNUMBER(SEARCH(Fuel_Rules!$A$6:$A$30,$E1847))*ISNUMBER(SEARCH(Fuel_Rules!$B$6:$B$30,$F1847))*(Fuel_Rules!$A$6:$A$30&lt;&gt;"")))&gt;0,"Plug-in hybrid",IF($G1847="Diesel","Diesel","Gasoline"))</f>
        <v>Gasoline</v>
      </c>
    </row>
    <row r="1848" spans="1:15" ht="15" customHeight="1" x14ac:dyDescent="0.25">
      <c r="A1848" s="1">
        <v>2022</v>
      </c>
      <c r="B1848" s="1" t="s">
        <v>3126</v>
      </c>
      <c r="C1848" s="1" t="s">
        <v>2982</v>
      </c>
      <c r="D1848" s="1" t="s">
        <v>4101</v>
      </c>
      <c r="E1848" s="1" t="s">
        <v>2908</v>
      </c>
      <c r="F1848" s="1" t="s">
        <v>2984</v>
      </c>
      <c r="G1848" s="1" t="s">
        <v>103</v>
      </c>
      <c r="H1848" s="1" t="s">
        <v>437</v>
      </c>
      <c r="I1848" s="1">
        <v>1.6</v>
      </c>
      <c r="J1848" s="1">
        <v>2023</v>
      </c>
      <c r="K1848" s="1">
        <v>88496</v>
      </c>
      <c r="L1848" s="1">
        <v>0</v>
      </c>
      <c r="M1848" s="1">
        <f t="array" ref="M1848">SUMPRODUCT(MAX(ISNUMBER(SEARCH('Class Rules'!$B$6:$B$85,$E1848))*ISNUMBER(SEARCH('Class Rules'!$C$6:$C$85,$F1848))*'Class Rules'!$A$6:$A$85))</f>
        <v>0</v>
      </c>
      <c r="N1848" s="1" t="str">
        <f t="array" ref="N1848">IF($M1848=0,'Class Rules'!$D$3,INDEX('Class Rules'!$D$6:$D$85,MATCH($M1848,'Class Rules'!$A$6:$A$85,0)))</f>
        <v>Passenger LDV</v>
      </c>
      <c r="O1848" s="1" t="str">
        <f t="array" ref="O1848">IF(SUMPRODUCT(MAX(ISNUMBER(SEARCH(Fuel_Rules!$A$6:$A$30,$E1848))*ISNUMBER(SEARCH(Fuel_Rules!$B$6:$B$30,$F1848))*(Fuel_Rules!$A$6:$A$30&lt;&gt;"")))&gt;0,"Plug-in hybrid",IF($G1848="Diesel","Diesel","Gasoline"))</f>
        <v>Gasoline</v>
      </c>
    </row>
    <row r="1849" spans="1:15" ht="15" customHeight="1" x14ac:dyDescent="0.25">
      <c r="A1849" s="1">
        <v>2022</v>
      </c>
      <c r="B1849" s="1" t="s">
        <v>3126</v>
      </c>
      <c r="C1849" s="1" t="s">
        <v>2985</v>
      </c>
      <c r="D1849" s="1" t="s">
        <v>4102</v>
      </c>
      <c r="E1849" s="1" t="s">
        <v>2908</v>
      </c>
      <c r="F1849" s="1" t="s">
        <v>2987</v>
      </c>
      <c r="G1849" s="1" t="s">
        <v>103</v>
      </c>
      <c r="H1849" s="1" t="s">
        <v>437</v>
      </c>
      <c r="I1849" s="1">
        <v>1.4</v>
      </c>
      <c r="J1849" s="1">
        <v>2023</v>
      </c>
      <c r="K1849" s="1">
        <v>155845</v>
      </c>
      <c r="L1849" s="1">
        <v>0</v>
      </c>
      <c r="M1849" s="1">
        <f t="array" ref="M1849">SUMPRODUCT(MAX(ISNUMBER(SEARCH('Class Rules'!$B$6:$B$85,$E1849))*ISNUMBER(SEARCH('Class Rules'!$C$6:$C$85,$F1849))*'Class Rules'!$A$6:$A$85))</f>
        <v>0</v>
      </c>
      <c r="N1849" s="1" t="str">
        <f t="array" ref="N1849">IF($M1849=0,'Class Rules'!$D$3,INDEX('Class Rules'!$D$6:$D$85,MATCH($M1849,'Class Rules'!$A$6:$A$85,0)))</f>
        <v>Passenger LDV</v>
      </c>
      <c r="O1849" s="1" t="str">
        <f t="array" ref="O1849">IF(SUMPRODUCT(MAX(ISNUMBER(SEARCH(Fuel_Rules!$A$6:$A$30,$E1849))*ISNUMBER(SEARCH(Fuel_Rules!$B$6:$B$30,$F1849))*(Fuel_Rules!$A$6:$A$30&lt;&gt;"")))&gt;0,"Plug-in hybrid",IF($G1849="Diesel","Diesel","Gasoline"))</f>
        <v>Gasoline</v>
      </c>
    </row>
    <row r="1850" spans="1:15" ht="15" customHeight="1" x14ac:dyDescent="0.25">
      <c r="A1850" s="1">
        <v>2022</v>
      </c>
      <c r="B1850" s="1" t="s">
        <v>3126</v>
      </c>
      <c r="C1850" s="1" t="s">
        <v>2988</v>
      </c>
      <c r="D1850" s="1" t="s">
        <v>4103</v>
      </c>
      <c r="E1850" s="1" t="s">
        <v>2908</v>
      </c>
      <c r="F1850" s="1" t="s">
        <v>2990</v>
      </c>
      <c r="G1850" s="1" t="s">
        <v>103</v>
      </c>
      <c r="H1850" s="1" t="s">
        <v>437</v>
      </c>
      <c r="I1850" s="1">
        <v>1.4</v>
      </c>
      <c r="J1850" s="1">
        <v>2023</v>
      </c>
      <c r="K1850" s="1">
        <v>139120</v>
      </c>
      <c r="L1850" s="1">
        <v>0</v>
      </c>
      <c r="M1850" s="1">
        <f t="array" ref="M1850">SUMPRODUCT(MAX(ISNUMBER(SEARCH('Class Rules'!$B$6:$B$85,$E1850))*ISNUMBER(SEARCH('Class Rules'!$C$6:$C$85,$F1850))*'Class Rules'!$A$6:$A$85))</f>
        <v>0</v>
      </c>
      <c r="N1850" s="1" t="str">
        <f t="array" ref="N1850">IF($M1850=0,'Class Rules'!$D$3,INDEX('Class Rules'!$D$6:$D$85,MATCH($M1850,'Class Rules'!$A$6:$A$85,0)))</f>
        <v>Passenger LDV</v>
      </c>
      <c r="O1850" s="1" t="str">
        <f t="array" ref="O1850">IF(SUMPRODUCT(MAX(ISNUMBER(SEARCH(Fuel_Rules!$A$6:$A$30,$E1850))*ISNUMBER(SEARCH(Fuel_Rules!$B$6:$B$30,$F1850))*(Fuel_Rules!$A$6:$A$30&lt;&gt;"")))&gt;0,"Plug-in hybrid",IF($G1850="Diesel","Diesel","Gasoline"))</f>
        <v>Gasoline</v>
      </c>
    </row>
    <row r="1851" spans="1:15" ht="15" customHeight="1" x14ac:dyDescent="0.25">
      <c r="A1851" s="1">
        <v>2022</v>
      </c>
      <c r="B1851" s="1" t="s">
        <v>3126</v>
      </c>
      <c r="C1851" s="1" t="s">
        <v>2991</v>
      </c>
      <c r="D1851" s="1" t="s">
        <v>4104</v>
      </c>
      <c r="E1851" s="1" t="s">
        <v>2908</v>
      </c>
      <c r="F1851" s="1" t="s">
        <v>2993</v>
      </c>
      <c r="G1851" s="1" t="s">
        <v>105</v>
      </c>
      <c r="H1851" s="1" t="s">
        <v>437</v>
      </c>
      <c r="I1851" s="1">
        <v>2</v>
      </c>
      <c r="J1851" s="1">
        <v>2023</v>
      </c>
      <c r="K1851" s="1">
        <v>259895</v>
      </c>
      <c r="L1851" s="1">
        <v>0</v>
      </c>
      <c r="M1851" s="1">
        <f t="array" ref="M1851">SUMPRODUCT(MAX(ISNUMBER(SEARCH('Class Rules'!$B$6:$B$85,$E1851))*ISNUMBER(SEARCH('Class Rules'!$C$6:$C$85,$F1851))*'Class Rules'!$A$6:$A$85))</f>
        <v>19</v>
      </c>
      <c r="N1851" s="1" t="str">
        <f t="array" ref="N1851">IF($M1851=0,'Class Rules'!$D$3,INDEX('Class Rules'!$D$6:$D$85,MATCH($M1851,'Class Rules'!$A$6:$A$85,0)))</f>
        <v>Freight LDV</v>
      </c>
      <c r="O1851" s="1" t="str">
        <f t="array" ref="O1851">IF(SUMPRODUCT(MAX(ISNUMBER(SEARCH(Fuel_Rules!$A$6:$A$30,$E1851))*ISNUMBER(SEARCH(Fuel_Rules!$B$6:$B$30,$F1851))*(Fuel_Rules!$A$6:$A$30&lt;&gt;"")))&gt;0,"Plug-in hybrid",IF($G1851="Diesel","Diesel","Gasoline"))</f>
        <v>Diesel</v>
      </c>
    </row>
    <row r="1852" spans="1:15" ht="15" customHeight="1" x14ac:dyDescent="0.25">
      <c r="A1852" s="1">
        <v>2022</v>
      </c>
      <c r="B1852" s="1" t="s">
        <v>3126</v>
      </c>
      <c r="C1852" s="1" t="s">
        <v>2994</v>
      </c>
      <c r="D1852" s="1" t="s">
        <v>4105</v>
      </c>
      <c r="E1852" s="1" t="s">
        <v>2908</v>
      </c>
      <c r="F1852" s="1" t="s">
        <v>2996</v>
      </c>
      <c r="G1852" s="1" t="s">
        <v>105</v>
      </c>
      <c r="H1852" s="1" t="s">
        <v>437</v>
      </c>
      <c r="I1852" s="1">
        <v>3</v>
      </c>
      <c r="J1852" s="1">
        <v>2023</v>
      </c>
      <c r="K1852" s="1">
        <v>316517</v>
      </c>
      <c r="L1852" s="1">
        <v>0</v>
      </c>
      <c r="M1852" s="1">
        <f t="array" ref="M1852">SUMPRODUCT(MAX(ISNUMBER(SEARCH('Class Rules'!$B$6:$B$85,$E1852))*ISNUMBER(SEARCH('Class Rules'!$C$6:$C$85,$F1852))*'Class Rules'!$A$6:$A$85))</f>
        <v>19</v>
      </c>
      <c r="N1852" s="1" t="str">
        <f t="array" ref="N1852">IF($M1852=0,'Class Rules'!$D$3,INDEX('Class Rules'!$D$6:$D$85,MATCH($M1852,'Class Rules'!$A$6:$A$85,0)))</f>
        <v>Freight LDV</v>
      </c>
      <c r="O1852" s="1" t="str">
        <f t="array" ref="O1852">IF(SUMPRODUCT(MAX(ISNUMBER(SEARCH(Fuel_Rules!$A$6:$A$30,$E1852))*ISNUMBER(SEARCH(Fuel_Rules!$B$6:$B$30,$F1852))*(Fuel_Rules!$A$6:$A$30&lt;&gt;"")))&gt;0,"Plug-in hybrid",IF($G1852="Diesel","Diesel","Gasoline"))</f>
        <v>Diesel</v>
      </c>
    </row>
    <row r="1853" spans="1:15" ht="15" customHeight="1" x14ac:dyDescent="0.25">
      <c r="A1853" s="1">
        <v>2022</v>
      </c>
      <c r="B1853" s="1" t="s">
        <v>3126</v>
      </c>
      <c r="C1853" s="1" t="s">
        <v>2997</v>
      </c>
      <c r="D1853" s="1" t="s">
        <v>4106</v>
      </c>
      <c r="E1853" s="1" t="s">
        <v>2908</v>
      </c>
      <c r="F1853" s="1" t="s">
        <v>2999</v>
      </c>
      <c r="G1853" s="1" t="s">
        <v>103</v>
      </c>
      <c r="H1853" s="1" t="s">
        <v>437</v>
      </c>
      <c r="I1853" s="1">
        <v>1.4</v>
      </c>
      <c r="J1853" s="1">
        <v>2023</v>
      </c>
      <c r="K1853" s="1">
        <v>158083</v>
      </c>
      <c r="L1853" s="1">
        <v>0</v>
      </c>
      <c r="M1853" s="1">
        <f t="array" ref="M1853">SUMPRODUCT(MAX(ISNUMBER(SEARCH('Class Rules'!$B$6:$B$85,$E1853))*ISNUMBER(SEARCH('Class Rules'!$C$6:$C$85,$F1853))*'Class Rules'!$A$6:$A$85))</f>
        <v>0</v>
      </c>
      <c r="N1853" s="1" t="str">
        <f t="array" ref="N1853">IF($M1853=0,'Class Rules'!$D$3,INDEX('Class Rules'!$D$6:$D$85,MATCH($M1853,'Class Rules'!$A$6:$A$85,0)))</f>
        <v>Passenger LDV</v>
      </c>
      <c r="O1853" s="1" t="str">
        <f t="array" ref="O1853">IF(SUMPRODUCT(MAX(ISNUMBER(SEARCH(Fuel_Rules!$A$6:$A$30,$E1853))*ISNUMBER(SEARCH(Fuel_Rules!$B$6:$B$30,$F1853))*(Fuel_Rules!$A$6:$A$30&lt;&gt;"")))&gt;0,"Plug-in hybrid",IF($G1853="Diesel","Diesel","Gasoline"))</f>
        <v>Gasoline</v>
      </c>
    </row>
    <row r="1854" spans="1:15" ht="15" customHeight="1" x14ac:dyDescent="0.25">
      <c r="A1854" s="1">
        <v>2022</v>
      </c>
      <c r="B1854" s="1" t="s">
        <v>3126</v>
      </c>
      <c r="C1854" s="1" t="s">
        <v>3000</v>
      </c>
      <c r="D1854" s="1" t="s">
        <v>4107</v>
      </c>
      <c r="E1854" s="1" t="s">
        <v>2908</v>
      </c>
      <c r="F1854" s="1" t="s">
        <v>3002</v>
      </c>
      <c r="G1854" s="1" t="s">
        <v>103</v>
      </c>
      <c r="H1854" s="1" t="s">
        <v>437</v>
      </c>
      <c r="I1854" s="1">
        <v>1</v>
      </c>
      <c r="J1854" s="1">
        <v>2023</v>
      </c>
      <c r="K1854" s="1">
        <v>147119</v>
      </c>
      <c r="L1854" s="1">
        <v>0</v>
      </c>
      <c r="M1854" s="1">
        <f t="array" ref="M1854">SUMPRODUCT(MAX(ISNUMBER(SEARCH('Class Rules'!$B$6:$B$85,$E1854))*ISNUMBER(SEARCH('Class Rules'!$C$6:$C$85,$F1854))*'Class Rules'!$A$6:$A$85))</f>
        <v>0</v>
      </c>
      <c r="N1854" s="1" t="str">
        <f t="array" ref="N1854">IF($M1854=0,'Class Rules'!$D$3,INDEX('Class Rules'!$D$6:$D$85,MATCH($M1854,'Class Rules'!$A$6:$A$85,0)))</f>
        <v>Passenger LDV</v>
      </c>
      <c r="O1854" s="1" t="str">
        <f t="array" ref="O1854">IF(SUMPRODUCT(MAX(ISNUMBER(SEARCH(Fuel_Rules!$A$6:$A$30,$E1854))*ISNUMBER(SEARCH(Fuel_Rules!$B$6:$B$30,$F1854))*(Fuel_Rules!$A$6:$A$30&lt;&gt;"")))&gt;0,"Plug-in hybrid",IF($G1854="Diesel","Diesel","Gasoline"))</f>
        <v>Gasoline</v>
      </c>
    </row>
    <row r="1855" spans="1:15" ht="15" customHeight="1" x14ac:dyDescent="0.25">
      <c r="A1855" s="1">
        <v>2022</v>
      </c>
      <c r="B1855" s="1" t="s">
        <v>3126</v>
      </c>
      <c r="C1855" s="1" t="s">
        <v>3003</v>
      </c>
      <c r="D1855" s="1" t="s">
        <v>4108</v>
      </c>
      <c r="E1855" s="1" t="s">
        <v>2908</v>
      </c>
      <c r="F1855" s="1" t="s">
        <v>3005</v>
      </c>
      <c r="G1855" s="1" t="s">
        <v>103</v>
      </c>
      <c r="H1855" s="1" t="s">
        <v>437</v>
      </c>
      <c r="I1855" s="1">
        <v>1</v>
      </c>
      <c r="J1855" s="1">
        <v>2023</v>
      </c>
      <c r="K1855" s="1">
        <v>130444</v>
      </c>
      <c r="L1855" s="1">
        <v>0</v>
      </c>
      <c r="M1855" s="1">
        <f t="array" ref="M1855">SUMPRODUCT(MAX(ISNUMBER(SEARCH('Class Rules'!$B$6:$B$85,$E1855))*ISNUMBER(SEARCH('Class Rules'!$C$6:$C$85,$F1855))*'Class Rules'!$A$6:$A$85))</f>
        <v>0</v>
      </c>
      <c r="N1855" s="1" t="str">
        <f t="array" ref="N1855">IF($M1855=0,'Class Rules'!$D$3,INDEX('Class Rules'!$D$6:$D$85,MATCH($M1855,'Class Rules'!$A$6:$A$85,0)))</f>
        <v>Passenger LDV</v>
      </c>
      <c r="O1855" s="1" t="str">
        <f t="array" ref="O1855">IF(SUMPRODUCT(MAX(ISNUMBER(SEARCH(Fuel_Rules!$A$6:$A$30,$E1855))*ISNUMBER(SEARCH(Fuel_Rules!$B$6:$B$30,$F1855))*(Fuel_Rules!$A$6:$A$30&lt;&gt;"")))&gt;0,"Plug-in hybrid",IF($G1855="Diesel","Diesel","Gasoline"))</f>
        <v>Gasoline</v>
      </c>
    </row>
    <row r="1856" spans="1:15" ht="15" customHeight="1" x14ac:dyDescent="0.25">
      <c r="A1856" s="1">
        <v>2022</v>
      </c>
      <c r="B1856" s="1" t="s">
        <v>3126</v>
      </c>
      <c r="C1856" s="1" t="s">
        <v>3006</v>
      </c>
      <c r="D1856" s="1" t="s">
        <v>4109</v>
      </c>
      <c r="E1856" s="1" t="s">
        <v>2908</v>
      </c>
      <c r="F1856" s="1" t="s">
        <v>3008</v>
      </c>
      <c r="G1856" s="1" t="s">
        <v>103</v>
      </c>
      <c r="H1856" s="1" t="s">
        <v>298</v>
      </c>
      <c r="I1856" s="1">
        <v>1</v>
      </c>
      <c r="J1856" s="1">
        <v>2023</v>
      </c>
      <c r="K1856" s="1">
        <v>116845</v>
      </c>
      <c r="L1856" s="1">
        <v>0</v>
      </c>
      <c r="M1856" s="1">
        <f t="array" ref="M1856">SUMPRODUCT(MAX(ISNUMBER(SEARCH('Class Rules'!$B$6:$B$85,$E1856))*ISNUMBER(SEARCH('Class Rules'!$C$6:$C$85,$F1856))*'Class Rules'!$A$6:$A$85))</f>
        <v>0</v>
      </c>
      <c r="N1856" s="1" t="str">
        <f t="array" ref="N1856">IF($M1856=0,'Class Rules'!$D$3,INDEX('Class Rules'!$D$6:$D$85,MATCH($M1856,'Class Rules'!$A$6:$A$85,0)))</f>
        <v>Passenger LDV</v>
      </c>
      <c r="O1856" s="1" t="str">
        <f t="array" ref="O1856">IF(SUMPRODUCT(MAX(ISNUMBER(SEARCH(Fuel_Rules!$A$6:$A$30,$E1856))*ISNUMBER(SEARCH(Fuel_Rules!$B$6:$B$30,$F1856))*(Fuel_Rules!$A$6:$A$30&lt;&gt;"")))&gt;0,"Plug-in hybrid",IF($G1856="Diesel","Diesel","Gasoline"))</f>
        <v>Gasoline</v>
      </c>
    </row>
    <row r="1857" spans="1:15" ht="15" customHeight="1" x14ac:dyDescent="0.25">
      <c r="A1857" s="1">
        <v>2022</v>
      </c>
      <c r="B1857" s="1" t="s">
        <v>3126</v>
      </c>
      <c r="C1857" s="1" t="s">
        <v>3009</v>
      </c>
      <c r="D1857" s="1" t="s">
        <v>4110</v>
      </c>
      <c r="E1857" s="1" t="s">
        <v>2908</v>
      </c>
      <c r="F1857" s="1" t="s">
        <v>3011</v>
      </c>
      <c r="G1857" s="1" t="s">
        <v>103</v>
      </c>
      <c r="H1857" s="1" t="s">
        <v>298</v>
      </c>
      <c r="I1857" s="1">
        <v>1</v>
      </c>
      <c r="J1857" s="1">
        <v>2023</v>
      </c>
      <c r="K1857" s="1">
        <v>57814</v>
      </c>
      <c r="L1857" s="1">
        <v>0</v>
      </c>
      <c r="M1857" s="1">
        <f t="array" ref="M1857">SUMPRODUCT(MAX(ISNUMBER(SEARCH('Class Rules'!$B$6:$B$85,$E1857))*ISNUMBER(SEARCH('Class Rules'!$C$6:$C$85,$F1857))*'Class Rules'!$A$6:$A$85))</f>
        <v>0</v>
      </c>
      <c r="N1857" s="1" t="str">
        <f t="array" ref="N1857">IF($M1857=0,'Class Rules'!$D$3,INDEX('Class Rules'!$D$6:$D$85,MATCH($M1857,'Class Rules'!$A$6:$A$85,0)))</f>
        <v>Passenger LDV</v>
      </c>
      <c r="O1857" s="1" t="str">
        <f t="array" ref="O1857">IF(SUMPRODUCT(MAX(ISNUMBER(SEARCH(Fuel_Rules!$A$6:$A$30,$E1857))*ISNUMBER(SEARCH(Fuel_Rules!$B$6:$B$30,$F1857))*(Fuel_Rules!$A$6:$A$30&lt;&gt;"")))&gt;0,"Plug-in hybrid",IF($G1857="Diesel","Diesel","Gasoline"))</f>
        <v>Gasoline</v>
      </c>
    </row>
    <row r="1858" spans="1:15" ht="15" customHeight="1" x14ac:dyDescent="0.25">
      <c r="A1858" s="1">
        <v>2022</v>
      </c>
      <c r="B1858" s="1" t="s">
        <v>3126</v>
      </c>
      <c r="C1858" s="1" t="s">
        <v>3015</v>
      </c>
      <c r="D1858" s="1" t="s">
        <v>4111</v>
      </c>
      <c r="E1858" s="1" t="s">
        <v>2908</v>
      </c>
      <c r="F1858" s="1" t="s">
        <v>3017</v>
      </c>
      <c r="G1858" s="1" t="s">
        <v>103</v>
      </c>
      <c r="H1858" s="1" t="s">
        <v>298</v>
      </c>
      <c r="I1858" s="1">
        <v>1</v>
      </c>
      <c r="J1858" s="1">
        <v>2023</v>
      </c>
      <c r="K1858" s="1">
        <v>76381</v>
      </c>
      <c r="L1858" s="1">
        <v>0</v>
      </c>
      <c r="M1858" s="1">
        <f t="array" ref="M1858">SUMPRODUCT(MAX(ISNUMBER(SEARCH('Class Rules'!$B$6:$B$85,$E1858))*ISNUMBER(SEARCH('Class Rules'!$C$6:$C$85,$F1858))*'Class Rules'!$A$6:$A$85))</f>
        <v>0</v>
      </c>
      <c r="N1858" s="1" t="str">
        <f t="array" ref="N1858">IF($M1858=0,'Class Rules'!$D$3,INDEX('Class Rules'!$D$6:$D$85,MATCH($M1858,'Class Rules'!$A$6:$A$85,0)))</f>
        <v>Passenger LDV</v>
      </c>
      <c r="O1858" s="1" t="str">
        <f t="array" ref="O1858">IF(SUMPRODUCT(MAX(ISNUMBER(SEARCH(Fuel_Rules!$A$6:$A$30,$E1858))*ISNUMBER(SEARCH(Fuel_Rules!$B$6:$B$30,$F1858))*(Fuel_Rules!$A$6:$A$30&lt;&gt;"")))&gt;0,"Plug-in hybrid",IF($G1858="Diesel","Diesel","Gasoline"))</f>
        <v>Gasoline</v>
      </c>
    </row>
    <row r="1859" spans="1:15" ht="15" customHeight="1" x14ac:dyDescent="0.25">
      <c r="A1859" s="1">
        <v>2022</v>
      </c>
      <c r="B1859" s="1" t="s">
        <v>3126</v>
      </c>
      <c r="C1859" s="1" t="s">
        <v>3018</v>
      </c>
      <c r="D1859" s="1" t="s">
        <v>4112</v>
      </c>
      <c r="E1859" s="1" t="s">
        <v>2908</v>
      </c>
      <c r="F1859" s="1" t="s">
        <v>3020</v>
      </c>
      <c r="G1859" s="1" t="s">
        <v>103</v>
      </c>
      <c r="H1859" s="1" t="s">
        <v>437</v>
      </c>
      <c r="I1859" s="1">
        <v>2</v>
      </c>
      <c r="J1859" s="1">
        <v>2023</v>
      </c>
      <c r="K1859" s="1">
        <v>208622</v>
      </c>
      <c r="L1859" s="1">
        <v>0</v>
      </c>
      <c r="M1859" s="1">
        <f t="array" ref="M1859">SUMPRODUCT(MAX(ISNUMBER(SEARCH('Class Rules'!$B$6:$B$85,$E1859))*ISNUMBER(SEARCH('Class Rules'!$C$6:$C$85,$F1859))*'Class Rules'!$A$6:$A$85))</f>
        <v>0</v>
      </c>
      <c r="N1859" s="1" t="str">
        <f t="array" ref="N1859">IF($M1859=0,'Class Rules'!$D$3,INDEX('Class Rules'!$D$6:$D$85,MATCH($M1859,'Class Rules'!$A$6:$A$85,0)))</f>
        <v>Passenger LDV</v>
      </c>
      <c r="O1859" s="1" t="str">
        <f t="array" ref="O1859">IF(SUMPRODUCT(MAX(ISNUMBER(SEARCH(Fuel_Rules!$A$6:$A$30,$E1859))*ISNUMBER(SEARCH(Fuel_Rules!$B$6:$B$30,$F1859))*(Fuel_Rules!$A$6:$A$30&lt;&gt;"")))&gt;0,"Plug-in hybrid",IF($G1859="Diesel","Diesel","Gasoline"))</f>
        <v>Gasoline</v>
      </c>
    </row>
    <row r="1860" spans="1:15" ht="15" customHeight="1" x14ac:dyDescent="0.25">
      <c r="A1860" s="1">
        <v>2022</v>
      </c>
      <c r="B1860" s="1" t="s">
        <v>3126</v>
      </c>
      <c r="C1860" s="1" t="s">
        <v>3021</v>
      </c>
      <c r="D1860" s="1" t="s">
        <v>4113</v>
      </c>
      <c r="E1860" s="1" t="s">
        <v>2908</v>
      </c>
      <c r="F1860" s="1" t="s">
        <v>3023</v>
      </c>
      <c r="G1860" s="1" t="s">
        <v>103</v>
      </c>
      <c r="H1860" s="1" t="s">
        <v>437</v>
      </c>
      <c r="I1860" s="1">
        <v>1</v>
      </c>
      <c r="J1860" s="1">
        <v>2023</v>
      </c>
      <c r="K1860" s="1">
        <v>103647</v>
      </c>
      <c r="L1860" s="1">
        <v>0</v>
      </c>
      <c r="M1860" s="1">
        <f t="array" ref="M1860">SUMPRODUCT(MAX(ISNUMBER(SEARCH('Class Rules'!$B$6:$B$85,$E1860))*ISNUMBER(SEARCH('Class Rules'!$C$6:$C$85,$F1860))*'Class Rules'!$A$6:$A$85))</f>
        <v>0</v>
      </c>
      <c r="N1860" s="1" t="str">
        <f t="array" ref="N1860">IF($M1860=0,'Class Rules'!$D$3,INDEX('Class Rules'!$D$6:$D$85,MATCH($M1860,'Class Rules'!$A$6:$A$85,0)))</f>
        <v>Passenger LDV</v>
      </c>
      <c r="O1860" s="1" t="str">
        <f t="array" ref="O1860">IF(SUMPRODUCT(MAX(ISNUMBER(SEARCH(Fuel_Rules!$A$6:$A$30,$E1860))*ISNUMBER(SEARCH(Fuel_Rules!$B$6:$B$30,$F1860))*(Fuel_Rules!$A$6:$A$30&lt;&gt;"")))&gt;0,"Plug-in hybrid",IF($G1860="Diesel","Diesel","Gasoline"))</f>
        <v>Gasoline</v>
      </c>
    </row>
    <row r="1861" spans="1:15" ht="15" customHeight="1" x14ac:dyDescent="0.25">
      <c r="A1861" s="1">
        <v>2022</v>
      </c>
      <c r="B1861" s="1" t="s">
        <v>3126</v>
      </c>
      <c r="C1861" s="1" t="s">
        <v>3024</v>
      </c>
      <c r="D1861" s="1" t="s">
        <v>4114</v>
      </c>
      <c r="E1861" s="1" t="s">
        <v>2908</v>
      </c>
      <c r="F1861" s="1" t="s">
        <v>3026</v>
      </c>
      <c r="G1861" s="1" t="s">
        <v>103</v>
      </c>
      <c r="H1861" s="1" t="s">
        <v>298</v>
      </c>
      <c r="I1861" s="1">
        <v>1.4</v>
      </c>
      <c r="J1861" s="1">
        <v>2023</v>
      </c>
      <c r="K1861" s="1">
        <v>137152</v>
      </c>
      <c r="L1861" s="1">
        <v>0</v>
      </c>
      <c r="M1861" s="1">
        <f t="array" ref="M1861">SUMPRODUCT(MAX(ISNUMBER(SEARCH('Class Rules'!$B$6:$B$85,$E1861))*ISNUMBER(SEARCH('Class Rules'!$C$6:$C$85,$F1861))*'Class Rules'!$A$6:$A$85))</f>
        <v>0</v>
      </c>
      <c r="N1861" s="1" t="str">
        <f t="array" ref="N1861">IF($M1861=0,'Class Rules'!$D$3,INDEX('Class Rules'!$D$6:$D$85,MATCH($M1861,'Class Rules'!$A$6:$A$85,0)))</f>
        <v>Passenger LDV</v>
      </c>
      <c r="O1861" s="1" t="str">
        <f t="array" ref="O1861">IF(SUMPRODUCT(MAX(ISNUMBER(SEARCH(Fuel_Rules!$A$6:$A$30,$E1861))*ISNUMBER(SEARCH(Fuel_Rules!$B$6:$B$30,$F1861))*(Fuel_Rules!$A$6:$A$30&lt;&gt;"")))&gt;0,"Plug-in hybrid",IF($G1861="Diesel","Diesel","Gasoline"))</f>
        <v>Gasoline</v>
      </c>
    </row>
    <row r="1862" spans="1:15" ht="15" customHeight="1" x14ac:dyDescent="0.25">
      <c r="A1862" s="1">
        <v>2022</v>
      </c>
      <c r="B1862" s="1" t="s">
        <v>3126</v>
      </c>
      <c r="C1862" s="1" t="s">
        <v>3027</v>
      </c>
      <c r="D1862" s="1" t="s">
        <v>4115</v>
      </c>
      <c r="E1862" s="1" t="s">
        <v>2908</v>
      </c>
      <c r="F1862" s="1" t="s">
        <v>3029</v>
      </c>
      <c r="G1862" s="1" t="s">
        <v>103</v>
      </c>
      <c r="H1862" s="1" t="s">
        <v>298</v>
      </c>
      <c r="I1862" s="1">
        <v>1.4</v>
      </c>
      <c r="J1862" s="1">
        <v>2023</v>
      </c>
      <c r="K1862" s="1">
        <v>143458</v>
      </c>
      <c r="L1862" s="1">
        <v>0</v>
      </c>
      <c r="M1862" s="1">
        <f t="array" ref="M1862">SUMPRODUCT(MAX(ISNUMBER(SEARCH('Class Rules'!$B$6:$B$85,$E1862))*ISNUMBER(SEARCH('Class Rules'!$C$6:$C$85,$F1862))*'Class Rules'!$A$6:$A$85))</f>
        <v>0</v>
      </c>
      <c r="N1862" s="1" t="str">
        <f t="array" ref="N1862">IF($M1862=0,'Class Rules'!$D$3,INDEX('Class Rules'!$D$6:$D$85,MATCH($M1862,'Class Rules'!$A$6:$A$85,0)))</f>
        <v>Passenger LDV</v>
      </c>
      <c r="O1862" s="1" t="str">
        <f t="array" ref="O1862">IF(SUMPRODUCT(MAX(ISNUMBER(SEARCH(Fuel_Rules!$A$6:$A$30,$E1862))*ISNUMBER(SEARCH(Fuel_Rules!$B$6:$B$30,$F1862))*(Fuel_Rules!$A$6:$A$30&lt;&gt;"")))&gt;0,"Plug-in hybrid",IF($G1862="Diesel","Diesel","Gasoline"))</f>
        <v>Gasoline</v>
      </c>
    </row>
    <row r="1863" spans="1:15" ht="15" customHeight="1" x14ac:dyDescent="0.25">
      <c r="A1863" s="1">
        <v>2022</v>
      </c>
      <c r="B1863" s="1" t="s">
        <v>3126</v>
      </c>
      <c r="C1863" s="1" t="s">
        <v>3030</v>
      </c>
      <c r="D1863" s="1" t="s">
        <v>4116</v>
      </c>
      <c r="E1863" s="1" t="s">
        <v>2908</v>
      </c>
      <c r="F1863" s="1" t="s">
        <v>3032</v>
      </c>
      <c r="G1863" s="1" t="s">
        <v>103</v>
      </c>
      <c r="H1863" s="1" t="s">
        <v>437</v>
      </c>
      <c r="I1863" s="1">
        <v>1</v>
      </c>
      <c r="J1863" s="1">
        <v>2023</v>
      </c>
      <c r="K1863" s="1">
        <v>131205</v>
      </c>
      <c r="L1863" s="1">
        <v>0</v>
      </c>
      <c r="M1863" s="1">
        <f t="array" ref="M1863">SUMPRODUCT(MAX(ISNUMBER(SEARCH('Class Rules'!$B$6:$B$85,$E1863))*ISNUMBER(SEARCH('Class Rules'!$C$6:$C$85,$F1863))*'Class Rules'!$A$6:$A$85))</f>
        <v>0</v>
      </c>
      <c r="N1863" s="1" t="str">
        <f t="array" ref="N1863">IF($M1863=0,'Class Rules'!$D$3,INDEX('Class Rules'!$D$6:$D$85,MATCH($M1863,'Class Rules'!$A$6:$A$85,0)))</f>
        <v>Passenger LDV</v>
      </c>
      <c r="O1863" s="1" t="str">
        <f t="array" ref="O1863">IF(SUMPRODUCT(MAX(ISNUMBER(SEARCH(Fuel_Rules!$A$6:$A$30,$E1863))*ISNUMBER(SEARCH(Fuel_Rules!$B$6:$B$30,$F1863))*(Fuel_Rules!$A$6:$A$30&lt;&gt;"")))&gt;0,"Plug-in hybrid",IF($G1863="Diesel","Diesel","Gasoline"))</f>
        <v>Gasoline</v>
      </c>
    </row>
    <row r="1864" spans="1:15" ht="15" customHeight="1" x14ac:dyDescent="0.25">
      <c r="A1864" s="1">
        <v>2022</v>
      </c>
      <c r="B1864" s="1" t="s">
        <v>3126</v>
      </c>
      <c r="C1864" s="1" t="s">
        <v>3033</v>
      </c>
      <c r="D1864" s="1" t="s">
        <v>4117</v>
      </c>
      <c r="E1864" s="1" t="s">
        <v>2908</v>
      </c>
      <c r="F1864" s="1" t="s">
        <v>3035</v>
      </c>
      <c r="G1864" s="1" t="s">
        <v>103</v>
      </c>
      <c r="H1864" s="1" t="s">
        <v>437</v>
      </c>
      <c r="I1864" s="1">
        <v>1</v>
      </c>
      <c r="J1864" s="1">
        <v>2023</v>
      </c>
      <c r="K1864" s="1">
        <v>115697</v>
      </c>
      <c r="L1864" s="1">
        <v>0</v>
      </c>
      <c r="M1864" s="1">
        <f t="array" ref="M1864">SUMPRODUCT(MAX(ISNUMBER(SEARCH('Class Rules'!$B$6:$B$85,$E1864))*ISNUMBER(SEARCH('Class Rules'!$C$6:$C$85,$F1864))*'Class Rules'!$A$6:$A$85))</f>
        <v>0</v>
      </c>
      <c r="N1864" s="1" t="str">
        <f t="array" ref="N1864">IF($M1864=0,'Class Rules'!$D$3,INDEX('Class Rules'!$D$6:$D$85,MATCH($M1864,'Class Rules'!$A$6:$A$85,0)))</f>
        <v>Passenger LDV</v>
      </c>
      <c r="O1864" s="1" t="str">
        <f t="array" ref="O1864">IF(SUMPRODUCT(MAX(ISNUMBER(SEARCH(Fuel_Rules!$A$6:$A$30,$E1864))*ISNUMBER(SEARCH(Fuel_Rules!$B$6:$B$30,$F1864))*(Fuel_Rules!$A$6:$A$30&lt;&gt;"")))&gt;0,"Plug-in hybrid",IF($G1864="Diesel","Diesel","Gasoline"))</f>
        <v>Gasoline</v>
      </c>
    </row>
    <row r="1865" spans="1:15" ht="15" customHeight="1" x14ac:dyDescent="0.25">
      <c r="A1865" s="1">
        <v>2022</v>
      </c>
      <c r="B1865" s="1" t="s">
        <v>3126</v>
      </c>
      <c r="C1865" s="1" t="s">
        <v>3036</v>
      </c>
      <c r="D1865" s="1" t="s">
        <v>4118</v>
      </c>
      <c r="E1865" s="1" t="s">
        <v>2908</v>
      </c>
      <c r="F1865" s="1" t="s">
        <v>3038</v>
      </c>
      <c r="G1865" s="1" t="s">
        <v>103</v>
      </c>
      <c r="H1865" s="1" t="s">
        <v>437</v>
      </c>
      <c r="I1865" s="1">
        <v>1</v>
      </c>
      <c r="J1865" s="1">
        <v>2023</v>
      </c>
      <c r="K1865" s="1">
        <v>130912</v>
      </c>
      <c r="L1865" s="1">
        <v>0</v>
      </c>
      <c r="M1865" s="1">
        <f t="array" ref="M1865">SUMPRODUCT(MAX(ISNUMBER(SEARCH('Class Rules'!$B$6:$B$85,$E1865))*ISNUMBER(SEARCH('Class Rules'!$C$6:$C$85,$F1865))*'Class Rules'!$A$6:$A$85))</f>
        <v>0</v>
      </c>
      <c r="N1865" s="1" t="str">
        <f t="array" ref="N1865">IF($M1865=0,'Class Rules'!$D$3,INDEX('Class Rules'!$D$6:$D$85,MATCH($M1865,'Class Rules'!$A$6:$A$85,0)))</f>
        <v>Passenger LDV</v>
      </c>
      <c r="O1865" s="1" t="str">
        <f t="array" ref="O1865">IF(SUMPRODUCT(MAX(ISNUMBER(SEARCH(Fuel_Rules!$A$6:$A$30,$E1865))*ISNUMBER(SEARCH(Fuel_Rules!$B$6:$B$30,$F1865))*(Fuel_Rules!$A$6:$A$30&lt;&gt;"")))&gt;0,"Plug-in hybrid",IF($G1865="Diesel","Diesel","Gasoline"))</f>
        <v>Gasoline</v>
      </c>
    </row>
    <row r="1866" spans="1:15" ht="15" customHeight="1" x14ac:dyDescent="0.25">
      <c r="A1866" s="1">
        <v>2022</v>
      </c>
      <c r="B1866" s="1" t="s">
        <v>3126</v>
      </c>
      <c r="C1866" s="1" t="s">
        <v>3039</v>
      </c>
      <c r="D1866" s="1" t="s">
        <v>4119</v>
      </c>
      <c r="E1866" s="1" t="s">
        <v>2908</v>
      </c>
      <c r="F1866" s="1" t="s">
        <v>3041</v>
      </c>
      <c r="G1866" s="1" t="s">
        <v>103</v>
      </c>
      <c r="H1866" s="1" t="s">
        <v>437</v>
      </c>
      <c r="I1866" s="1">
        <v>1.4</v>
      </c>
      <c r="J1866" s="1">
        <v>2023</v>
      </c>
      <c r="K1866" s="1">
        <v>173845</v>
      </c>
      <c r="L1866" s="1">
        <v>0</v>
      </c>
      <c r="M1866" s="1">
        <f t="array" ref="M1866">SUMPRODUCT(MAX(ISNUMBER(SEARCH('Class Rules'!$B$6:$B$85,$E1866))*ISNUMBER(SEARCH('Class Rules'!$C$6:$C$85,$F1866))*'Class Rules'!$A$6:$A$85))</f>
        <v>0</v>
      </c>
      <c r="N1866" s="1" t="str">
        <f t="array" ref="N1866">IF($M1866=0,'Class Rules'!$D$3,INDEX('Class Rules'!$D$6:$D$85,MATCH($M1866,'Class Rules'!$A$6:$A$85,0)))</f>
        <v>Passenger LDV</v>
      </c>
      <c r="O1866" s="1" t="str">
        <f t="array" ref="O1866">IF(SUMPRODUCT(MAX(ISNUMBER(SEARCH(Fuel_Rules!$A$6:$A$30,$E1866))*ISNUMBER(SEARCH(Fuel_Rules!$B$6:$B$30,$F1866))*(Fuel_Rules!$A$6:$A$30&lt;&gt;"")))&gt;0,"Plug-in hybrid",IF($G1866="Diesel","Diesel","Gasoline"))</f>
        <v>Gasoline</v>
      </c>
    </row>
    <row r="1867" spans="1:15" ht="15" customHeight="1" x14ac:dyDescent="0.25">
      <c r="A1867" s="1">
        <v>2022</v>
      </c>
      <c r="B1867" s="1" t="s">
        <v>3126</v>
      </c>
      <c r="C1867" s="1" t="s">
        <v>3042</v>
      </c>
      <c r="D1867" s="1" t="s">
        <v>4120</v>
      </c>
      <c r="E1867" s="1" t="s">
        <v>2908</v>
      </c>
      <c r="F1867" s="1" t="s">
        <v>3044</v>
      </c>
      <c r="G1867" s="1" t="s">
        <v>103</v>
      </c>
      <c r="H1867" s="1" t="s">
        <v>437</v>
      </c>
      <c r="I1867" s="1">
        <v>1.4</v>
      </c>
      <c r="J1867" s="1">
        <v>2023</v>
      </c>
      <c r="K1867" s="1">
        <v>203845</v>
      </c>
      <c r="L1867" s="1">
        <v>0</v>
      </c>
      <c r="M1867" s="1">
        <f t="array" ref="M1867">SUMPRODUCT(MAX(ISNUMBER(SEARCH('Class Rules'!$B$6:$B$85,$E1867))*ISNUMBER(SEARCH('Class Rules'!$C$6:$C$85,$F1867))*'Class Rules'!$A$6:$A$85))</f>
        <v>0</v>
      </c>
      <c r="N1867" s="1" t="str">
        <f t="array" ref="N1867">IF($M1867=0,'Class Rules'!$D$3,INDEX('Class Rules'!$D$6:$D$85,MATCH($M1867,'Class Rules'!$A$6:$A$85,0)))</f>
        <v>Passenger LDV</v>
      </c>
      <c r="O1867" s="1" t="str">
        <f t="array" ref="O1867">IF(SUMPRODUCT(MAX(ISNUMBER(SEARCH(Fuel_Rules!$A$6:$A$30,$E1867))*ISNUMBER(SEARCH(Fuel_Rules!$B$6:$B$30,$F1867))*(Fuel_Rules!$A$6:$A$30&lt;&gt;"")))&gt;0,"Plug-in hybrid",IF($G1867="Diesel","Diesel","Gasoline"))</f>
        <v>Gasoline</v>
      </c>
    </row>
    <row r="1868" spans="1:15" ht="15" customHeight="1" x14ac:dyDescent="0.25">
      <c r="A1868" s="1">
        <v>2022</v>
      </c>
      <c r="B1868" s="1" t="s">
        <v>3126</v>
      </c>
      <c r="C1868" s="1" t="s">
        <v>3045</v>
      </c>
      <c r="D1868" s="1" t="s">
        <v>4121</v>
      </c>
      <c r="E1868" s="1" t="s">
        <v>2908</v>
      </c>
      <c r="F1868" s="1" t="s">
        <v>3047</v>
      </c>
      <c r="G1868" s="1" t="s">
        <v>103</v>
      </c>
      <c r="H1868" s="1" t="s">
        <v>437</v>
      </c>
      <c r="I1868" s="1">
        <v>1.4</v>
      </c>
      <c r="J1868" s="1">
        <v>2023</v>
      </c>
      <c r="K1868" s="1">
        <v>208541</v>
      </c>
      <c r="L1868" s="1">
        <v>0</v>
      </c>
      <c r="M1868" s="1">
        <f t="array" ref="M1868">SUMPRODUCT(MAX(ISNUMBER(SEARCH('Class Rules'!$B$6:$B$85,$E1868))*ISNUMBER(SEARCH('Class Rules'!$C$6:$C$85,$F1868))*'Class Rules'!$A$6:$A$85))</f>
        <v>0</v>
      </c>
      <c r="N1868" s="1" t="str">
        <f t="array" ref="N1868">IF($M1868=0,'Class Rules'!$D$3,INDEX('Class Rules'!$D$6:$D$85,MATCH($M1868,'Class Rules'!$A$6:$A$85,0)))</f>
        <v>Passenger LDV</v>
      </c>
      <c r="O1868" s="1" t="str">
        <f t="array" ref="O1868">IF(SUMPRODUCT(MAX(ISNUMBER(SEARCH(Fuel_Rules!$A$6:$A$30,$E1868))*ISNUMBER(SEARCH(Fuel_Rules!$B$6:$B$30,$F1868))*(Fuel_Rules!$A$6:$A$30&lt;&gt;"")))&gt;0,"Plug-in hybrid",IF($G1868="Diesel","Diesel","Gasoline"))</f>
        <v>Gasoline</v>
      </c>
    </row>
    <row r="1869" spans="1:15" ht="15" customHeight="1" x14ac:dyDescent="0.25">
      <c r="A1869" s="1">
        <v>2022</v>
      </c>
      <c r="B1869" s="1" t="s">
        <v>3126</v>
      </c>
      <c r="C1869" s="1" t="s">
        <v>3048</v>
      </c>
      <c r="D1869" s="1" t="s">
        <v>4122</v>
      </c>
      <c r="E1869" s="1" t="s">
        <v>3050</v>
      </c>
      <c r="F1869" s="1" t="s">
        <v>3051</v>
      </c>
      <c r="G1869" s="1" t="s">
        <v>103</v>
      </c>
      <c r="H1869" s="1" t="s">
        <v>298</v>
      </c>
      <c r="I1869" s="1">
        <v>2</v>
      </c>
      <c r="J1869" s="1">
        <v>2023</v>
      </c>
      <c r="K1869" s="1">
        <v>205583</v>
      </c>
      <c r="L1869" s="1">
        <v>0</v>
      </c>
      <c r="M1869" s="1">
        <f t="array" ref="M1869">SUMPRODUCT(MAX(ISNUMBER(SEARCH('Class Rules'!$B$6:$B$85,$E1869))*ISNUMBER(SEARCH('Class Rules'!$C$6:$C$85,$F1869))*'Class Rules'!$A$6:$A$85))</f>
        <v>0</v>
      </c>
      <c r="N1869" s="1" t="str">
        <f t="array" ref="N1869">IF($M1869=0,'Class Rules'!$D$3,INDEX('Class Rules'!$D$6:$D$85,MATCH($M1869,'Class Rules'!$A$6:$A$85,0)))</f>
        <v>Passenger LDV</v>
      </c>
      <c r="O1869" s="1" t="str">
        <f t="array" ref="O1869">IF(SUMPRODUCT(MAX(ISNUMBER(SEARCH(Fuel_Rules!$A$6:$A$30,$E1869))*ISNUMBER(SEARCH(Fuel_Rules!$B$6:$B$30,$F1869))*(Fuel_Rules!$A$6:$A$30&lt;&gt;"")))&gt;0,"Plug-in hybrid",IF($G1869="Diesel","Diesel","Gasoline"))</f>
        <v>Gasoline</v>
      </c>
    </row>
    <row r="1870" spans="1:15" ht="15" customHeight="1" x14ac:dyDescent="0.25">
      <c r="A1870" s="1">
        <v>2022</v>
      </c>
      <c r="B1870" s="1" t="s">
        <v>3126</v>
      </c>
      <c r="C1870" s="1" t="s">
        <v>3052</v>
      </c>
      <c r="D1870" s="1" t="s">
        <v>4123</v>
      </c>
      <c r="E1870" s="1" t="s">
        <v>3050</v>
      </c>
      <c r="F1870" s="1" t="s">
        <v>3054</v>
      </c>
      <c r="G1870" s="1" t="s">
        <v>103</v>
      </c>
      <c r="H1870" s="1" t="s">
        <v>298</v>
      </c>
      <c r="I1870" s="1">
        <v>2</v>
      </c>
      <c r="J1870" s="1">
        <v>2023</v>
      </c>
      <c r="K1870" s="1">
        <v>553652</v>
      </c>
      <c r="L1870" s="1">
        <v>0</v>
      </c>
      <c r="M1870" s="1">
        <f t="array" ref="M1870">SUMPRODUCT(MAX(ISNUMBER(SEARCH('Class Rules'!$B$6:$B$85,$E1870))*ISNUMBER(SEARCH('Class Rules'!$C$6:$C$85,$F1870))*'Class Rules'!$A$6:$A$85))</f>
        <v>0</v>
      </c>
      <c r="N1870" s="1" t="str">
        <f t="array" ref="N1870">IF($M1870=0,'Class Rules'!$D$3,INDEX('Class Rules'!$D$6:$D$85,MATCH($M1870,'Class Rules'!$A$6:$A$85,0)))</f>
        <v>Passenger LDV</v>
      </c>
      <c r="O1870" s="1" t="str">
        <f t="array" ref="O1870">IF(SUMPRODUCT(MAX(ISNUMBER(SEARCH(Fuel_Rules!$A$6:$A$30,$E1870))*ISNUMBER(SEARCH(Fuel_Rules!$B$6:$B$30,$F1870))*(Fuel_Rules!$A$6:$A$30&lt;&gt;"")))&gt;0,"Plug-in hybrid",IF($G1870="Diesel","Diesel","Gasoline"))</f>
        <v>Plug-in hybrid</v>
      </c>
    </row>
    <row r="1871" spans="1:15" ht="15" customHeight="1" x14ac:dyDescent="0.25">
      <c r="A1871" s="1">
        <v>2022</v>
      </c>
      <c r="B1871" s="1" t="s">
        <v>3126</v>
      </c>
      <c r="C1871" s="1" t="s">
        <v>3055</v>
      </c>
      <c r="D1871" s="1" t="s">
        <v>4124</v>
      </c>
      <c r="E1871" s="1" t="s">
        <v>3050</v>
      </c>
      <c r="F1871" s="1" t="s">
        <v>3057</v>
      </c>
      <c r="G1871" s="1" t="s">
        <v>103</v>
      </c>
      <c r="H1871" s="1" t="s">
        <v>298</v>
      </c>
      <c r="I1871" s="1">
        <v>2</v>
      </c>
      <c r="J1871" s="1">
        <v>2023</v>
      </c>
      <c r="K1871" s="1">
        <v>328458</v>
      </c>
      <c r="L1871" s="1">
        <v>0</v>
      </c>
      <c r="M1871" s="1">
        <f t="array" ref="M1871">SUMPRODUCT(MAX(ISNUMBER(SEARCH('Class Rules'!$B$6:$B$85,$E1871))*ISNUMBER(SEARCH('Class Rules'!$C$6:$C$85,$F1871))*'Class Rules'!$A$6:$A$85))</f>
        <v>0</v>
      </c>
      <c r="N1871" s="1" t="str">
        <f t="array" ref="N1871">IF($M1871=0,'Class Rules'!$D$3,INDEX('Class Rules'!$D$6:$D$85,MATCH($M1871,'Class Rules'!$A$6:$A$85,0)))</f>
        <v>Passenger LDV</v>
      </c>
      <c r="O1871" s="1" t="str">
        <f t="array" ref="O1871">IF(SUMPRODUCT(MAX(ISNUMBER(SEARCH(Fuel_Rules!$A$6:$A$30,$E1871))*ISNUMBER(SEARCH(Fuel_Rules!$B$6:$B$30,$F1871))*(Fuel_Rules!$A$6:$A$30&lt;&gt;"")))&gt;0,"Plug-in hybrid",IF($G1871="Diesel","Diesel","Gasoline"))</f>
        <v>Gasoline</v>
      </c>
    </row>
    <row r="1872" spans="1:15" ht="15" customHeight="1" x14ac:dyDescent="0.25">
      <c r="A1872" s="1">
        <v>2022</v>
      </c>
      <c r="B1872" s="1" t="s">
        <v>3126</v>
      </c>
      <c r="C1872" s="1" t="s">
        <v>3061</v>
      </c>
      <c r="D1872" s="1" t="s">
        <v>4125</v>
      </c>
      <c r="E1872" s="1" t="s">
        <v>3050</v>
      </c>
      <c r="F1872" s="1" t="s">
        <v>3063</v>
      </c>
      <c r="G1872" s="1" t="s">
        <v>103</v>
      </c>
      <c r="H1872" s="1" t="s">
        <v>298</v>
      </c>
      <c r="I1872" s="1">
        <v>2</v>
      </c>
      <c r="J1872" s="1">
        <v>2023</v>
      </c>
      <c r="K1872" s="1">
        <v>442987</v>
      </c>
      <c r="L1872" s="1">
        <v>0</v>
      </c>
      <c r="M1872" s="1">
        <f t="array" ref="M1872">SUMPRODUCT(MAX(ISNUMBER(SEARCH('Class Rules'!$B$6:$B$85,$E1872))*ISNUMBER(SEARCH('Class Rules'!$C$6:$C$85,$F1872))*'Class Rules'!$A$6:$A$85))</f>
        <v>0</v>
      </c>
      <c r="N1872" s="1" t="str">
        <f t="array" ref="N1872">IF($M1872=0,'Class Rules'!$D$3,INDEX('Class Rules'!$D$6:$D$85,MATCH($M1872,'Class Rules'!$A$6:$A$85,0)))</f>
        <v>Passenger LDV</v>
      </c>
      <c r="O1872" s="1" t="str">
        <f t="array" ref="O1872">IF(SUMPRODUCT(MAX(ISNUMBER(SEARCH(Fuel_Rules!$A$6:$A$30,$E1872))*ISNUMBER(SEARCH(Fuel_Rules!$B$6:$B$30,$F1872))*(Fuel_Rules!$A$6:$A$30&lt;&gt;"")))&gt;0,"Plug-in hybrid",IF($G1872="Diesel","Diesel","Gasoline"))</f>
        <v>Plug-in hybrid</v>
      </c>
    </row>
    <row r="1873" spans="1:15" ht="15" customHeight="1" x14ac:dyDescent="0.25">
      <c r="A1873" s="1">
        <v>2022</v>
      </c>
      <c r="B1873" s="1" t="s">
        <v>3126</v>
      </c>
      <c r="C1873" s="1" t="s">
        <v>3064</v>
      </c>
      <c r="D1873" s="1" t="s">
        <v>4126</v>
      </c>
      <c r="E1873" s="1" t="s">
        <v>3050</v>
      </c>
      <c r="F1873" s="1" t="s">
        <v>3066</v>
      </c>
      <c r="G1873" s="1" t="s">
        <v>103</v>
      </c>
      <c r="H1873" s="1" t="s">
        <v>298</v>
      </c>
      <c r="I1873" s="1">
        <v>2</v>
      </c>
      <c r="J1873" s="1">
        <v>2023</v>
      </c>
      <c r="K1873" s="1">
        <v>399542</v>
      </c>
      <c r="L1873" s="1">
        <v>0</v>
      </c>
      <c r="M1873" s="1">
        <f t="array" ref="M1873">SUMPRODUCT(MAX(ISNUMBER(SEARCH('Class Rules'!$B$6:$B$85,$E1873))*ISNUMBER(SEARCH('Class Rules'!$C$6:$C$85,$F1873))*'Class Rules'!$A$6:$A$85))</f>
        <v>0</v>
      </c>
      <c r="N1873" s="1" t="str">
        <f t="array" ref="N1873">IF($M1873=0,'Class Rules'!$D$3,INDEX('Class Rules'!$D$6:$D$85,MATCH($M1873,'Class Rules'!$A$6:$A$85,0)))</f>
        <v>Passenger LDV</v>
      </c>
      <c r="O1873" s="1" t="str">
        <f t="array" ref="O1873">IF(SUMPRODUCT(MAX(ISNUMBER(SEARCH(Fuel_Rules!$A$6:$A$30,$E1873))*ISNUMBER(SEARCH(Fuel_Rules!$B$6:$B$30,$F1873))*(Fuel_Rules!$A$6:$A$30&lt;&gt;"")))&gt;0,"Plug-in hybrid",IF($G1873="Diesel","Diesel","Gasoline"))</f>
        <v>Plug-in hybrid</v>
      </c>
    </row>
    <row r="1874" spans="1:15" ht="15" customHeight="1" x14ac:dyDescent="0.25">
      <c r="A1874" s="1">
        <v>2022</v>
      </c>
      <c r="B1874" s="1" t="s">
        <v>3126</v>
      </c>
      <c r="C1874" s="1" t="s">
        <v>3067</v>
      </c>
      <c r="D1874" s="1" t="s">
        <v>4127</v>
      </c>
      <c r="E1874" s="1" t="s">
        <v>3050</v>
      </c>
      <c r="F1874" s="1" t="s">
        <v>3069</v>
      </c>
      <c r="G1874" s="1" t="s">
        <v>103</v>
      </c>
      <c r="H1874" s="1" t="s">
        <v>298</v>
      </c>
      <c r="I1874" s="1">
        <v>2</v>
      </c>
      <c r="J1874" s="1">
        <v>2023</v>
      </c>
      <c r="K1874" s="1">
        <v>432987</v>
      </c>
      <c r="L1874" s="1">
        <v>0</v>
      </c>
      <c r="M1874" s="1">
        <f t="array" ref="M1874">SUMPRODUCT(MAX(ISNUMBER(SEARCH('Class Rules'!$B$6:$B$85,$E1874))*ISNUMBER(SEARCH('Class Rules'!$C$6:$C$85,$F1874))*'Class Rules'!$A$6:$A$85))</f>
        <v>0</v>
      </c>
      <c r="N1874" s="1" t="str">
        <f t="array" ref="N1874">IF($M1874=0,'Class Rules'!$D$3,INDEX('Class Rules'!$D$6:$D$85,MATCH($M1874,'Class Rules'!$A$6:$A$85,0)))</f>
        <v>Passenger LDV</v>
      </c>
      <c r="O1874" s="1" t="str">
        <f t="array" ref="O1874">IF(SUMPRODUCT(MAX(ISNUMBER(SEARCH(Fuel_Rules!$A$6:$A$30,$E1874))*ISNUMBER(SEARCH(Fuel_Rules!$B$6:$B$30,$F1874))*(Fuel_Rules!$A$6:$A$30&lt;&gt;"")))&gt;0,"Plug-in hybrid",IF($G1874="Diesel","Diesel","Gasoline"))</f>
        <v>Plug-in hybrid</v>
      </c>
    </row>
    <row r="1875" spans="1:15" ht="15" customHeight="1" x14ac:dyDescent="0.25">
      <c r="A1875" s="1">
        <v>2022</v>
      </c>
      <c r="B1875" s="1" t="s">
        <v>3126</v>
      </c>
      <c r="C1875" s="1" t="s">
        <v>3070</v>
      </c>
      <c r="D1875" s="1" t="s">
        <v>4128</v>
      </c>
      <c r="E1875" s="1" t="s">
        <v>3050</v>
      </c>
      <c r="F1875" s="1" t="s">
        <v>3072</v>
      </c>
      <c r="G1875" s="1" t="s">
        <v>103</v>
      </c>
      <c r="H1875" s="1" t="s">
        <v>298</v>
      </c>
      <c r="I1875" s="1">
        <v>2</v>
      </c>
      <c r="J1875" s="1">
        <v>2023</v>
      </c>
      <c r="K1875" s="1">
        <v>569215</v>
      </c>
      <c r="L1875" s="1">
        <v>0</v>
      </c>
      <c r="M1875" s="1">
        <f t="array" ref="M1875">SUMPRODUCT(MAX(ISNUMBER(SEARCH('Class Rules'!$B$6:$B$85,$E1875))*ISNUMBER(SEARCH('Class Rules'!$C$6:$C$85,$F1875))*'Class Rules'!$A$6:$A$85))</f>
        <v>0</v>
      </c>
      <c r="N1875" s="1" t="str">
        <f t="array" ref="N1875">IF($M1875=0,'Class Rules'!$D$3,INDEX('Class Rules'!$D$6:$D$85,MATCH($M1875,'Class Rules'!$A$6:$A$85,0)))</f>
        <v>Passenger LDV</v>
      </c>
      <c r="O1875" s="1" t="str">
        <f t="array" ref="O1875">IF(SUMPRODUCT(MAX(ISNUMBER(SEARCH(Fuel_Rules!$A$6:$A$30,$E1875))*ISNUMBER(SEARCH(Fuel_Rules!$B$6:$B$30,$F1875))*(Fuel_Rules!$A$6:$A$30&lt;&gt;"")))&gt;0,"Plug-in hybrid",IF($G1875="Diesel","Diesel","Gasoline"))</f>
        <v>Plug-in hybrid</v>
      </c>
    </row>
    <row r="1876" spans="1:15" ht="15" customHeight="1" x14ac:dyDescent="0.25">
      <c r="A1876" s="1">
        <v>2022</v>
      </c>
      <c r="B1876" s="1" t="s">
        <v>3126</v>
      </c>
      <c r="C1876" s="1" t="s">
        <v>3073</v>
      </c>
      <c r="D1876" s="1" t="s">
        <v>4129</v>
      </c>
      <c r="E1876" s="1" t="s">
        <v>3050</v>
      </c>
      <c r="F1876" s="1" t="s">
        <v>3075</v>
      </c>
      <c r="G1876" s="1" t="s">
        <v>103</v>
      </c>
      <c r="H1876" s="1" t="s">
        <v>298</v>
      </c>
      <c r="I1876" s="1">
        <v>2</v>
      </c>
      <c r="J1876" s="1">
        <v>2023</v>
      </c>
      <c r="K1876" s="1">
        <v>346365</v>
      </c>
      <c r="L1876" s="1">
        <v>0</v>
      </c>
      <c r="M1876" s="1">
        <f t="array" ref="M1876">SUMPRODUCT(MAX(ISNUMBER(SEARCH('Class Rules'!$B$6:$B$85,$E1876))*ISNUMBER(SEARCH('Class Rules'!$C$6:$C$85,$F1876))*'Class Rules'!$A$6:$A$85))</f>
        <v>0</v>
      </c>
      <c r="N1876" s="1" t="str">
        <f t="array" ref="N1876">IF($M1876=0,'Class Rules'!$D$3,INDEX('Class Rules'!$D$6:$D$85,MATCH($M1876,'Class Rules'!$A$6:$A$85,0)))</f>
        <v>Passenger LDV</v>
      </c>
      <c r="O1876" s="1" t="str">
        <f t="array" ref="O1876">IF(SUMPRODUCT(MAX(ISNUMBER(SEARCH(Fuel_Rules!$A$6:$A$30,$E1876))*ISNUMBER(SEARCH(Fuel_Rules!$B$6:$B$30,$F1876))*(Fuel_Rules!$A$6:$A$30&lt;&gt;"")))&gt;0,"Plug-in hybrid",IF($G1876="Diesel","Diesel","Gasoline"))</f>
        <v>Plug-in hybrid</v>
      </c>
    </row>
    <row r="1877" spans="1:15" ht="15" customHeight="1" x14ac:dyDescent="0.25">
      <c r="A1877" s="1">
        <v>2022</v>
      </c>
      <c r="B1877" s="1" t="s">
        <v>3126</v>
      </c>
      <c r="C1877" s="1" t="s">
        <v>3076</v>
      </c>
      <c r="D1877" s="1" t="s">
        <v>4130</v>
      </c>
      <c r="E1877" s="1" t="s">
        <v>3050</v>
      </c>
      <c r="F1877" s="1" t="s">
        <v>3078</v>
      </c>
      <c r="G1877" s="1" t="s">
        <v>103</v>
      </c>
      <c r="H1877" s="1" t="s">
        <v>298</v>
      </c>
      <c r="I1877" s="1">
        <v>2</v>
      </c>
      <c r="J1877" s="1">
        <v>2023</v>
      </c>
      <c r="K1877" s="1">
        <v>229394</v>
      </c>
      <c r="L1877" s="1">
        <v>0</v>
      </c>
      <c r="M1877" s="1">
        <f t="array" ref="M1877">SUMPRODUCT(MAX(ISNUMBER(SEARCH('Class Rules'!$B$6:$B$85,$E1877))*ISNUMBER(SEARCH('Class Rules'!$C$6:$C$85,$F1877))*'Class Rules'!$A$6:$A$85))</f>
        <v>0</v>
      </c>
      <c r="N1877" s="1" t="str">
        <f t="array" ref="N1877">IF($M1877=0,'Class Rules'!$D$3,INDEX('Class Rules'!$D$6:$D$85,MATCH($M1877,'Class Rules'!$A$6:$A$85,0)))</f>
        <v>Passenger LDV</v>
      </c>
      <c r="O1877" s="1" t="str">
        <f t="array" ref="O1877">IF(SUMPRODUCT(MAX(ISNUMBER(SEARCH(Fuel_Rules!$A$6:$A$30,$E1877))*ISNUMBER(SEARCH(Fuel_Rules!$B$6:$B$30,$F1877))*(Fuel_Rules!$A$6:$A$30&lt;&gt;"")))&gt;0,"Plug-in hybrid",IF($G1877="Diesel","Diesel","Gasoline"))</f>
        <v>Gasoline</v>
      </c>
    </row>
    <row r="1878" spans="1:15" ht="15" customHeight="1" x14ac:dyDescent="0.25">
      <c r="A1878" s="1">
        <v>2022</v>
      </c>
      <c r="B1878" s="1" t="s">
        <v>3126</v>
      </c>
      <c r="C1878" s="1" t="s">
        <v>3079</v>
      </c>
      <c r="D1878" s="1" t="s">
        <v>4131</v>
      </c>
      <c r="E1878" s="1" t="s">
        <v>3050</v>
      </c>
      <c r="F1878" s="1" t="s">
        <v>3081</v>
      </c>
      <c r="G1878" s="1" t="s">
        <v>103</v>
      </c>
      <c r="H1878" s="1" t="s">
        <v>298</v>
      </c>
      <c r="I1878" s="1">
        <v>2</v>
      </c>
      <c r="J1878" s="1">
        <v>2023</v>
      </c>
      <c r="K1878" s="1">
        <v>385135</v>
      </c>
      <c r="L1878" s="1">
        <v>0</v>
      </c>
      <c r="M1878" s="1">
        <f t="array" ref="M1878">SUMPRODUCT(MAX(ISNUMBER(SEARCH('Class Rules'!$B$6:$B$85,$E1878))*ISNUMBER(SEARCH('Class Rules'!$C$6:$C$85,$F1878))*'Class Rules'!$A$6:$A$85))</f>
        <v>0</v>
      </c>
      <c r="N1878" s="1" t="str">
        <f t="array" ref="N1878">IF($M1878=0,'Class Rules'!$D$3,INDEX('Class Rules'!$D$6:$D$85,MATCH($M1878,'Class Rules'!$A$6:$A$85,0)))</f>
        <v>Passenger LDV</v>
      </c>
      <c r="O1878" s="1" t="str">
        <f t="array" ref="O1878">IF(SUMPRODUCT(MAX(ISNUMBER(SEARCH(Fuel_Rules!$A$6:$A$30,$E1878))*ISNUMBER(SEARCH(Fuel_Rules!$B$6:$B$30,$F1878))*(Fuel_Rules!$A$6:$A$30&lt;&gt;"")))&gt;0,"Plug-in hybrid",IF($G1878="Diesel","Diesel","Gasoline"))</f>
        <v>Plug-in hybrid</v>
      </c>
    </row>
    <row r="1879" spans="1:15" ht="15" customHeight="1" x14ac:dyDescent="0.25">
      <c r="A1879" s="1">
        <v>2022</v>
      </c>
      <c r="B1879" s="1" t="s">
        <v>3126</v>
      </c>
      <c r="C1879" s="1" t="s">
        <v>3082</v>
      </c>
      <c r="D1879" s="1" t="s">
        <v>4132</v>
      </c>
      <c r="E1879" s="1" t="s">
        <v>3050</v>
      </c>
      <c r="F1879" s="1" t="s">
        <v>3084</v>
      </c>
      <c r="G1879" s="1" t="s">
        <v>103</v>
      </c>
      <c r="H1879" s="1" t="s">
        <v>298</v>
      </c>
      <c r="I1879" s="1">
        <v>2</v>
      </c>
      <c r="J1879" s="1">
        <v>2023</v>
      </c>
      <c r="K1879" s="1">
        <v>469987</v>
      </c>
      <c r="L1879" s="1">
        <v>0</v>
      </c>
      <c r="M1879" s="1">
        <f t="array" ref="M1879">SUMPRODUCT(MAX(ISNUMBER(SEARCH('Class Rules'!$B$6:$B$85,$E1879))*ISNUMBER(SEARCH('Class Rules'!$C$6:$C$85,$F1879))*'Class Rules'!$A$6:$A$85))</f>
        <v>0</v>
      </c>
      <c r="N1879" s="1" t="str">
        <f t="array" ref="N1879">IF($M1879=0,'Class Rules'!$D$3,INDEX('Class Rules'!$D$6:$D$85,MATCH($M1879,'Class Rules'!$A$6:$A$85,0)))</f>
        <v>Passenger LDV</v>
      </c>
      <c r="O1879" s="1" t="str">
        <f t="array" ref="O1879">IF(SUMPRODUCT(MAX(ISNUMBER(SEARCH(Fuel_Rules!$A$6:$A$30,$E1879))*ISNUMBER(SEARCH(Fuel_Rules!$B$6:$B$30,$F1879))*(Fuel_Rules!$A$6:$A$30&lt;&gt;"")))&gt;0,"Plug-in hybrid",IF($G1879="Diesel","Diesel","Gasoline"))</f>
        <v>Plug-in hybrid</v>
      </c>
    </row>
    <row r="1880" spans="1:15" ht="15" customHeight="1" x14ac:dyDescent="0.25">
      <c r="A1880" s="1">
        <v>2022</v>
      </c>
      <c r="B1880" s="1" t="s">
        <v>3126</v>
      </c>
      <c r="C1880" s="1" t="s">
        <v>3085</v>
      </c>
      <c r="D1880" s="1" t="s">
        <v>4133</v>
      </c>
      <c r="E1880" s="1" t="s">
        <v>3050</v>
      </c>
      <c r="F1880" s="1" t="s">
        <v>3087</v>
      </c>
      <c r="G1880" s="1" t="s">
        <v>103</v>
      </c>
      <c r="H1880" s="1" t="s">
        <v>298</v>
      </c>
      <c r="I1880" s="1">
        <v>2</v>
      </c>
      <c r="J1880" s="1">
        <v>2023</v>
      </c>
      <c r="K1880" s="1">
        <v>460030</v>
      </c>
      <c r="L1880" s="1">
        <v>0</v>
      </c>
      <c r="M1880" s="1">
        <f t="array" ref="M1880">SUMPRODUCT(MAX(ISNUMBER(SEARCH('Class Rules'!$B$6:$B$85,$E1880))*ISNUMBER(SEARCH('Class Rules'!$C$6:$C$85,$F1880))*'Class Rules'!$A$6:$A$85))</f>
        <v>0</v>
      </c>
      <c r="N1880" s="1" t="str">
        <f t="array" ref="N1880">IF($M1880=0,'Class Rules'!$D$3,INDEX('Class Rules'!$D$6:$D$85,MATCH($M1880,'Class Rules'!$A$6:$A$85,0)))</f>
        <v>Passenger LDV</v>
      </c>
      <c r="O1880" s="1" t="str">
        <f t="array" ref="O1880">IF(SUMPRODUCT(MAX(ISNUMBER(SEARCH(Fuel_Rules!$A$6:$A$30,$E1880))*ISNUMBER(SEARCH(Fuel_Rules!$B$6:$B$30,$F1880))*(Fuel_Rules!$A$6:$A$30&lt;&gt;"")))&gt;0,"Plug-in hybrid",IF($G1880="Diesel","Diesel","Gasoline"))</f>
        <v>Plug-in hybrid</v>
      </c>
    </row>
    <row r="1881" spans="1:15" ht="15" customHeight="1" x14ac:dyDescent="0.25">
      <c r="A1881" s="1">
        <v>2022</v>
      </c>
      <c r="B1881" s="1" t="s">
        <v>3126</v>
      </c>
      <c r="C1881" s="1" t="s">
        <v>3088</v>
      </c>
      <c r="D1881" s="1" t="s">
        <v>4134</v>
      </c>
      <c r="E1881" s="1" t="s">
        <v>3050</v>
      </c>
      <c r="F1881" s="1" t="s">
        <v>3090</v>
      </c>
      <c r="G1881" s="1" t="s">
        <v>103</v>
      </c>
      <c r="H1881" s="1" t="s">
        <v>298</v>
      </c>
      <c r="I1881" s="1">
        <v>2</v>
      </c>
      <c r="J1881" s="1">
        <v>2023</v>
      </c>
      <c r="K1881" s="1">
        <v>367995</v>
      </c>
      <c r="L1881" s="1">
        <v>0</v>
      </c>
      <c r="M1881" s="1">
        <f t="array" ref="M1881">SUMPRODUCT(MAX(ISNUMBER(SEARCH('Class Rules'!$B$6:$B$85,$E1881))*ISNUMBER(SEARCH('Class Rules'!$C$6:$C$85,$F1881))*'Class Rules'!$A$6:$A$85))</f>
        <v>0</v>
      </c>
      <c r="N1881" s="1" t="str">
        <f t="array" ref="N1881">IF($M1881=0,'Class Rules'!$D$3,INDEX('Class Rules'!$D$6:$D$85,MATCH($M1881,'Class Rules'!$A$6:$A$85,0)))</f>
        <v>Passenger LDV</v>
      </c>
      <c r="O1881" s="1" t="str">
        <f t="array" ref="O1881">IF(SUMPRODUCT(MAX(ISNUMBER(SEARCH(Fuel_Rules!$A$6:$A$30,$E1881))*ISNUMBER(SEARCH(Fuel_Rules!$B$6:$B$30,$F1881))*(Fuel_Rules!$A$6:$A$30&lt;&gt;"")))&gt;0,"Plug-in hybrid",IF($G1881="Diesel","Diesel","Gasoline"))</f>
        <v>Plug-in hybrid</v>
      </c>
    </row>
    <row r="1882" spans="1:15" ht="15" customHeight="1" x14ac:dyDescent="0.25">
      <c r="A1882" s="1">
        <v>2022</v>
      </c>
      <c r="B1882" s="1" t="s">
        <v>3126</v>
      </c>
      <c r="C1882" s="1" t="s">
        <v>3091</v>
      </c>
      <c r="D1882" s="1" t="s">
        <v>4135</v>
      </c>
      <c r="E1882" s="1" t="s">
        <v>3050</v>
      </c>
      <c r="F1882" s="1" t="s">
        <v>3093</v>
      </c>
      <c r="G1882" s="1" t="s">
        <v>103</v>
      </c>
      <c r="H1882" s="1" t="s">
        <v>298</v>
      </c>
      <c r="I1882" s="1">
        <v>2</v>
      </c>
      <c r="J1882" s="1">
        <v>2023</v>
      </c>
      <c r="K1882" s="1">
        <v>264473</v>
      </c>
      <c r="L1882" s="1">
        <v>0</v>
      </c>
      <c r="M1882" s="1">
        <f t="array" ref="M1882">SUMPRODUCT(MAX(ISNUMBER(SEARCH('Class Rules'!$B$6:$B$85,$E1882))*ISNUMBER(SEARCH('Class Rules'!$C$6:$C$85,$F1882))*'Class Rules'!$A$6:$A$85))</f>
        <v>0</v>
      </c>
      <c r="N1882" s="1" t="str">
        <f t="array" ref="N1882">IF($M1882=0,'Class Rules'!$D$3,INDEX('Class Rules'!$D$6:$D$85,MATCH($M1882,'Class Rules'!$A$6:$A$85,0)))</f>
        <v>Passenger LDV</v>
      </c>
      <c r="O1882" s="1" t="str">
        <f t="array" ref="O1882">IF(SUMPRODUCT(MAX(ISNUMBER(SEARCH(Fuel_Rules!$A$6:$A$30,$E1882))*ISNUMBER(SEARCH(Fuel_Rules!$B$6:$B$30,$F1882))*(Fuel_Rules!$A$6:$A$30&lt;&gt;"")))&gt;0,"Plug-in hybrid",IF($G1882="Diesel","Diesel","Gasoline"))</f>
        <v>Gasoline</v>
      </c>
    </row>
    <row r="1883" spans="1:15" ht="15" customHeight="1" x14ac:dyDescent="0.25">
      <c r="A1883" s="1">
        <v>2022</v>
      </c>
      <c r="B1883" s="1" t="s">
        <v>3126</v>
      </c>
      <c r="C1883" s="1" t="s">
        <v>3094</v>
      </c>
      <c r="D1883" s="1" t="s">
        <v>4136</v>
      </c>
      <c r="E1883" s="1" t="s">
        <v>3050</v>
      </c>
      <c r="F1883" s="1" t="s">
        <v>3096</v>
      </c>
      <c r="G1883" s="1" t="s">
        <v>103</v>
      </c>
      <c r="H1883" s="1" t="s">
        <v>298</v>
      </c>
      <c r="I1883" s="1">
        <v>1.5</v>
      </c>
      <c r="J1883" s="1">
        <v>2023</v>
      </c>
      <c r="K1883" s="1">
        <v>309928</v>
      </c>
      <c r="L1883" s="1">
        <v>0</v>
      </c>
      <c r="M1883" s="1">
        <f t="array" ref="M1883">SUMPRODUCT(MAX(ISNUMBER(SEARCH('Class Rules'!$B$6:$B$85,$E1883))*ISNUMBER(SEARCH('Class Rules'!$C$6:$C$85,$F1883))*'Class Rules'!$A$6:$A$85))</f>
        <v>0</v>
      </c>
      <c r="N1883" s="1" t="str">
        <f t="array" ref="N1883">IF($M1883=0,'Class Rules'!$D$3,INDEX('Class Rules'!$D$6:$D$85,MATCH($M1883,'Class Rules'!$A$6:$A$85,0)))</f>
        <v>Passenger LDV</v>
      </c>
      <c r="O1883" s="1" t="str">
        <f t="array" ref="O1883">IF(SUMPRODUCT(MAX(ISNUMBER(SEARCH(Fuel_Rules!$A$6:$A$30,$E1883))*ISNUMBER(SEARCH(Fuel_Rules!$B$6:$B$30,$F1883))*(Fuel_Rules!$A$6:$A$30&lt;&gt;"")))&gt;0,"Plug-in hybrid",IF($G1883="Diesel","Diesel","Gasoline"))</f>
        <v>Gasoline</v>
      </c>
    </row>
    <row r="1884" spans="1:15" ht="15" customHeight="1" x14ac:dyDescent="0.25">
      <c r="A1884" s="1">
        <v>2022</v>
      </c>
      <c r="B1884" s="1" t="s">
        <v>3126</v>
      </c>
      <c r="C1884" s="1" t="s">
        <v>3097</v>
      </c>
      <c r="D1884" s="1" t="s">
        <v>4137</v>
      </c>
      <c r="E1884" s="1" t="s">
        <v>3050</v>
      </c>
      <c r="F1884" s="1" t="s">
        <v>3099</v>
      </c>
      <c r="G1884" s="1" t="s">
        <v>103</v>
      </c>
      <c r="H1884" s="1" t="s">
        <v>298</v>
      </c>
      <c r="I1884" s="1">
        <v>2</v>
      </c>
      <c r="J1884" s="1">
        <v>2023</v>
      </c>
      <c r="K1884" s="1">
        <v>230905</v>
      </c>
      <c r="L1884" s="1">
        <v>0</v>
      </c>
      <c r="M1884" s="1">
        <f t="array" ref="M1884">SUMPRODUCT(MAX(ISNUMBER(SEARCH('Class Rules'!$B$6:$B$85,$E1884))*ISNUMBER(SEARCH('Class Rules'!$C$6:$C$85,$F1884))*'Class Rules'!$A$6:$A$85))</f>
        <v>0</v>
      </c>
      <c r="N1884" s="1" t="str">
        <f t="array" ref="N1884">IF($M1884=0,'Class Rules'!$D$3,INDEX('Class Rules'!$D$6:$D$85,MATCH($M1884,'Class Rules'!$A$6:$A$85,0)))</f>
        <v>Passenger LDV</v>
      </c>
      <c r="O1884" s="1" t="str">
        <f t="array" ref="O1884">IF(SUMPRODUCT(MAX(ISNUMBER(SEARCH(Fuel_Rules!$A$6:$A$30,$E1884))*ISNUMBER(SEARCH(Fuel_Rules!$B$6:$B$30,$F1884))*(Fuel_Rules!$A$6:$A$30&lt;&gt;"")))&gt;0,"Plug-in hybrid",IF($G1884="Diesel","Diesel","Gasoline"))</f>
        <v>Gasoline</v>
      </c>
    </row>
    <row r="1885" spans="1:15" ht="15" customHeight="1" x14ac:dyDescent="0.25">
      <c r="A1885" s="1">
        <v>2022</v>
      </c>
      <c r="B1885" s="1" t="s">
        <v>3126</v>
      </c>
      <c r="C1885" s="1" t="s">
        <v>3100</v>
      </c>
      <c r="D1885" s="1" t="s">
        <v>4138</v>
      </c>
      <c r="E1885" s="1" t="s">
        <v>3050</v>
      </c>
      <c r="F1885" s="1" t="s">
        <v>3102</v>
      </c>
      <c r="G1885" s="1" t="s">
        <v>103</v>
      </c>
      <c r="H1885" s="1" t="s">
        <v>298</v>
      </c>
      <c r="I1885" s="1">
        <v>1.5</v>
      </c>
      <c r="J1885" s="1">
        <v>2023</v>
      </c>
      <c r="K1885" s="1">
        <v>275109</v>
      </c>
      <c r="L1885" s="1">
        <v>0</v>
      </c>
      <c r="M1885" s="1">
        <f t="array" ref="M1885">SUMPRODUCT(MAX(ISNUMBER(SEARCH('Class Rules'!$B$6:$B$85,$E1885))*ISNUMBER(SEARCH('Class Rules'!$C$6:$C$85,$F1885))*'Class Rules'!$A$6:$A$85))</f>
        <v>0</v>
      </c>
      <c r="N1885" s="1" t="str">
        <f t="array" ref="N1885">IF($M1885=0,'Class Rules'!$D$3,INDEX('Class Rules'!$D$6:$D$85,MATCH($M1885,'Class Rules'!$A$6:$A$85,0)))</f>
        <v>Passenger LDV</v>
      </c>
      <c r="O1885" s="1" t="str">
        <f t="array" ref="O1885">IF(SUMPRODUCT(MAX(ISNUMBER(SEARCH(Fuel_Rules!$A$6:$A$30,$E1885))*ISNUMBER(SEARCH(Fuel_Rules!$B$6:$B$30,$F1885))*(Fuel_Rules!$A$6:$A$30&lt;&gt;"")))&gt;0,"Plug-in hybrid",IF($G1885="Diesel","Diesel","Gasoline"))</f>
        <v>Gasoline</v>
      </c>
    </row>
    <row r="1886" spans="1:15" ht="15" customHeight="1" x14ac:dyDescent="0.25">
      <c r="A1886" s="1">
        <v>2022</v>
      </c>
      <c r="B1886" s="1" t="s">
        <v>3126</v>
      </c>
      <c r="C1886" s="1" t="s">
        <v>3103</v>
      </c>
      <c r="D1886" s="1" t="s">
        <v>4139</v>
      </c>
      <c r="E1886" s="1" t="s">
        <v>3050</v>
      </c>
      <c r="F1886" s="1" t="s">
        <v>3105</v>
      </c>
      <c r="G1886" s="1" t="s">
        <v>103</v>
      </c>
      <c r="H1886" s="1" t="s">
        <v>298</v>
      </c>
      <c r="I1886" s="1">
        <v>1.5</v>
      </c>
      <c r="J1886" s="1">
        <v>2023</v>
      </c>
      <c r="K1886" s="1">
        <v>306549</v>
      </c>
      <c r="L1886" s="1">
        <v>0</v>
      </c>
      <c r="M1886" s="1">
        <f t="array" ref="M1886">SUMPRODUCT(MAX(ISNUMBER(SEARCH('Class Rules'!$B$6:$B$85,$E1886))*ISNUMBER(SEARCH('Class Rules'!$C$6:$C$85,$F1886))*'Class Rules'!$A$6:$A$85))</f>
        <v>0</v>
      </c>
      <c r="N1886" s="1" t="str">
        <f t="array" ref="N1886">IF($M1886=0,'Class Rules'!$D$3,INDEX('Class Rules'!$D$6:$D$85,MATCH($M1886,'Class Rules'!$A$6:$A$85,0)))</f>
        <v>Passenger LDV</v>
      </c>
      <c r="O1886" s="1" t="str">
        <f t="array" ref="O1886">IF(SUMPRODUCT(MAX(ISNUMBER(SEARCH(Fuel_Rules!$A$6:$A$30,$E1886))*ISNUMBER(SEARCH(Fuel_Rules!$B$6:$B$30,$F1886))*(Fuel_Rules!$A$6:$A$30&lt;&gt;"")))&gt;0,"Plug-in hybrid",IF($G1886="Diesel","Diesel","Gasoline"))</f>
        <v>Gasoline</v>
      </c>
    </row>
    <row r="1887" spans="1:15" ht="15" customHeight="1" x14ac:dyDescent="0.25">
      <c r="A1887" s="1">
        <v>2022</v>
      </c>
      <c r="B1887" s="1" t="s">
        <v>3126</v>
      </c>
      <c r="C1887" s="1" t="s">
        <v>3106</v>
      </c>
      <c r="D1887" s="1" t="s">
        <v>4140</v>
      </c>
      <c r="E1887" s="1" t="s">
        <v>3050</v>
      </c>
      <c r="F1887" s="1" t="s">
        <v>3108</v>
      </c>
      <c r="G1887" s="1" t="s">
        <v>103</v>
      </c>
      <c r="H1887" s="1" t="s">
        <v>298</v>
      </c>
      <c r="I1887" s="1">
        <v>1.5</v>
      </c>
      <c r="J1887" s="1">
        <v>2023</v>
      </c>
      <c r="K1887" s="1">
        <v>282290</v>
      </c>
      <c r="L1887" s="1">
        <v>0</v>
      </c>
      <c r="M1887" s="1">
        <f t="array" ref="M1887">SUMPRODUCT(MAX(ISNUMBER(SEARCH('Class Rules'!$B$6:$B$85,$E1887))*ISNUMBER(SEARCH('Class Rules'!$C$6:$C$85,$F1887))*'Class Rules'!$A$6:$A$85))</f>
        <v>0</v>
      </c>
      <c r="N1887" s="1" t="str">
        <f t="array" ref="N1887">IF($M1887=0,'Class Rules'!$D$3,INDEX('Class Rules'!$D$6:$D$85,MATCH($M1887,'Class Rules'!$A$6:$A$85,0)))</f>
        <v>Passenger LDV</v>
      </c>
      <c r="O1887" s="1" t="str">
        <f t="array" ref="O1887">IF(SUMPRODUCT(MAX(ISNUMBER(SEARCH(Fuel_Rules!$A$6:$A$30,$E1887))*ISNUMBER(SEARCH(Fuel_Rules!$B$6:$B$30,$F1887))*(Fuel_Rules!$A$6:$A$30&lt;&gt;"")))&gt;0,"Plug-in hybrid",IF($G1887="Diesel","Diesel","Gasoline"))</f>
        <v>Gasoline</v>
      </c>
    </row>
    <row r="1888" spans="1:15" ht="15" customHeight="1" x14ac:dyDescent="0.25">
      <c r="A1888" s="1">
        <v>2022</v>
      </c>
      <c r="B1888" s="1" t="s">
        <v>3126</v>
      </c>
      <c r="C1888" s="1" t="s">
        <v>3109</v>
      </c>
      <c r="D1888" s="1" t="s">
        <v>4141</v>
      </c>
      <c r="E1888" s="1" t="s">
        <v>3050</v>
      </c>
      <c r="F1888" s="1" t="s">
        <v>3111</v>
      </c>
      <c r="G1888" s="1" t="s">
        <v>103</v>
      </c>
      <c r="H1888" s="1" t="s">
        <v>298</v>
      </c>
      <c r="I1888" s="1">
        <v>2</v>
      </c>
      <c r="J1888" s="1">
        <v>2023</v>
      </c>
      <c r="K1888" s="1">
        <v>500937</v>
      </c>
      <c r="L1888" s="1">
        <v>0</v>
      </c>
      <c r="M1888" s="1">
        <f t="array" ref="M1888">SUMPRODUCT(MAX(ISNUMBER(SEARCH('Class Rules'!$B$6:$B$85,$E1888))*ISNUMBER(SEARCH('Class Rules'!$C$6:$C$85,$F1888))*'Class Rules'!$A$6:$A$85))</f>
        <v>0</v>
      </c>
      <c r="N1888" s="1" t="str">
        <f t="array" ref="N1888">IF($M1888=0,'Class Rules'!$D$3,INDEX('Class Rules'!$D$6:$D$85,MATCH($M1888,'Class Rules'!$A$6:$A$85,0)))</f>
        <v>Passenger LDV</v>
      </c>
      <c r="O1888" s="1" t="str">
        <f t="array" ref="O1888">IF(SUMPRODUCT(MAX(ISNUMBER(SEARCH(Fuel_Rules!$A$6:$A$30,$E1888))*ISNUMBER(SEARCH(Fuel_Rules!$B$6:$B$30,$F1888))*(Fuel_Rules!$A$6:$A$30&lt;&gt;"")))&gt;0,"Plug-in hybrid",IF($G1888="Diesel","Diesel","Gasoline"))</f>
        <v>Plug-in hybrid</v>
      </c>
    </row>
    <row r="1889" spans="1:15" ht="15" customHeight="1" x14ac:dyDescent="0.25">
      <c r="A1889" s="1">
        <v>2022</v>
      </c>
      <c r="B1889" s="1" t="s">
        <v>3126</v>
      </c>
      <c r="C1889" s="1" t="s">
        <v>3112</v>
      </c>
      <c r="D1889" s="1" t="s">
        <v>4142</v>
      </c>
      <c r="E1889" s="1" t="s">
        <v>3050</v>
      </c>
      <c r="F1889" s="1" t="s">
        <v>3114</v>
      </c>
      <c r="G1889" s="1" t="s">
        <v>103</v>
      </c>
      <c r="H1889" s="1" t="s">
        <v>298</v>
      </c>
      <c r="I1889" s="1">
        <v>2</v>
      </c>
      <c r="J1889" s="1">
        <v>2023</v>
      </c>
      <c r="K1889" s="1">
        <v>404958</v>
      </c>
      <c r="L1889" s="1">
        <v>0</v>
      </c>
      <c r="M1889" s="1">
        <f t="array" ref="M1889">SUMPRODUCT(MAX(ISNUMBER(SEARCH('Class Rules'!$B$6:$B$85,$E1889))*ISNUMBER(SEARCH('Class Rules'!$C$6:$C$85,$F1889))*'Class Rules'!$A$6:$A$85))</f>
        <v>0</v>
      </c>
      <c r="N1889" s="1" t="str">
        <f t="array" ref="N1889">IF($M1889=0,'Class Rules'!$D$3,INDEX('Class Rules'!$D$6:$D$85,MATCH($M1889,'Class Rules'!$A$6:$A$85,0)))</f>
        <v>Passenger LDV</v>
      </c>
      <c r="O1889" s="1" t="str">
        <f t="array" ref="O1889">IF(SUMPRODUCT(MAX(ISNUMBER(SEARCH(Fuel_Rules!$A$6:$A$30,$E1889))*ISNUMBER(SEARCH(Fuel_Rules!$B$6:$B$30,$F1889))*(Fuel_Rules!$A$6:$A$30&lt;&gt;"")))&gt;0,"Plug-in hybrid",IF($G1889="Diesel","Diesel","Gasoline"))</f>
        <v>Plug-in hybrid</v>
      </c>
    </row>
    <row r="1890" spans="1:15" ht="15" customHeight="1" x14ac:dyDescent="0.25">
      <c r="A1890" s="1">
        <v>2022</v>
      </c>
      <c r="B1890" s="1" t="s">
        <v>3126</v>
      </c>
      <c r="C1890" s="1" t="s">
        <v>3115</v>
      </c>
      <c r="D1890" s="1" t="s">
        <v>4143</v>
      </c>
      <c r="E1890" s="1" t="s">
        <v>3117</v>
      </c>
      <c r="F1890" s="1" t="s">
        <v>3118</v>
      </c>
      <c r="G1890" s="1" t="s">
        <v>103</v>
      </c>
      <c r="H1890" s="1" t="s">
        <v>298</v>
      </c>
      <c r="I1890" s="1">
        <v>1.6</v>
      </c>
      <c r="J1890" s="1">
        <v>2023</v>
      </c>
      <c r="K1890" s="1">
        <v>78312</v>
      </c>
      <c r="L1890" s="1">
        <v>0</v>
      </c>
      <c r="M1890" s="1">
        <f t="array" ref="M1890">SUMPRODUCT(MAX(ISNUMBER(SEARCH('Class Rules'!$B$6:$B$85,$E1890))*ISNUMBER(SEARCH('Class Rules'!$C$6:$C$85,$F1890))*'Class Rules'!$A$6:$A$85))</f>
        <v>0</v>
      </c>
      <c r="N1890" s="1" t="str">
        <f t="array" ref="N1890">IF($M1890=0,'Class Rules'!$D$3,INDEX('Class Rules'!$D$6:$D$85,MATCH($M1890,'Class Rules'!$A$6:$A$85,0)))</f>
        <v>Passenger LDV</v>
      </c>
      <c r="O1890" s="1" t="str">
        <f t="array" ref="O1890">IF(SUMPRODUCT(MAX(ISNUMBER(SEARCH(Fuel_Rules!$A$6:$A$30,$E1890))*ISNUMBER(SEARCH(Fuel_Rules!$B$6:$B$30,$F1890))*(Fuel_Rules!$A$6:$A$30&lt;&gt;"")))&gt;0,"Plug-in hybrid",IF($G1890="Diesel","Diesel","Gasoline"))</f>
        <v>Gasoline</v>
      </c>
    </row>
    <row r="1891" spans="1:15" ht="15" customHeight="1" x14ac:dyDescent="0.25">
      <c r="A1891" s="1">
        <v>2022</v>
      </c>
      <c r="B1891" s="1" t="s">
        <v>3126</v>
      </c>
      <c r="C1891" s="1" t="s">
        <v>3119</v>
      </c>
      <c r="D1891" s="1" t="s">
        <v>4144</v>
      </c>
      <c r="E1891" s="1" t="s">
        <v>3117</v>
      </c>
      <c r="F1891" s="1" t="s">
        <v>3121</v>
      </c>
      <c r="G1891" s="1" t="s">
        <v>103</v>
      </c>
      <c r="H1891" s="1" t="s">
        <v>298</v>
      </c>
      <c r="I1891" s="1">
        <v>1</v>
      </c>
      <c r="J1891" s="1">
        <v>2023</v>
      </c>
      <c r="K1891" s="1">
        <v>195857</v>
      </c>
      <c r="L1891" s="1">
        <v>0</v>
      </c>
      <c r="M1891" s="1">
        <f t="array" ref="M1891">SUMPRODUCT(MAX(ISNUMBER(SEARCH('Class Rules'!$B$6:$B$85,$E1891))*ISNUMBER(SEARCH('Class Rules'!$C$6:$C$85,$F1891))*'Class Rules'!$A$6:$A$85))</f>
        <v>0</v>
      </c>
      <c r="N1891" s="1" t="str">
        <f t="array" ref="N1891">IF($M1891=0,'Class Rules'!$D$3,INDEX('Class Rules'!$D$6:$D$85,MATCH($M1891,'Class Rules'!$A$6:$A$85,0)))</f>
        <v>Passenger LDV</v>
      </c>
      <c r="O1891" s="1" t="str">
        <f t="array" ref="O1891">IF(SUMPRODUCT(MAX(ISNUMBER(SEARCH(Fuel_Rules!$A$6:$A$30,$E1891))*ISNUMBER(SEARCH(Fuel_Rules!$B$6:$B$30,$F1891))*(Fuel_Rules!$A$6:$A$30&lt;&gt;"")))&gt;0,"Plug-in hybrid",IF($G1891="Diesel","Diesel","Gasoline"))</f>
        <v>Gasoline</v>
      </c>
    </row>
    <row r="1892" spans="1:15" ht="15" customHeight="1" x14ac:dyDescent="0.25">
      <c r="A1892" s="1">
        <v>2022</v>
      </c>
      <c r="B1892" s="1" t="s">
        <v>3126</v>
      </c>
      <c r="C1892" s="1" t="s">
        <v>3122</v>
      </c>
      <c r="D1892" s="1" t="s">
        <v>4145</v>
      </c>
      <c r="E1892" s="1" t="s">
        <v>3124</v>
      </c>
      <c r="F1892" s="1" t="s">
        <v>3125</v>
      </c>
      <c r="G1892" s="1" t="s">
        <v>103</v>
      </c>
      <c r="H1892" s="1" t="s">
        <v>298</v>
      </c>
      <c r="I1892" s="1">
        <v>1.6</v>
      </c>
      <c r="J1892" s="1">
        <v>2023</v>
      </c>
      <c r="K1892" s="1">
        <v>83529</v>
      </c>
      <c r="L1892" s="1">
        <v>0</v>
      </c>
      <c r="M1892" s="1">
        <f t="array" ref="M1892">SUMPRODUCT(MAX(ISNUMBER(SEARCH('Class Rules'!$B$6:$B$85,$E1892))*ISNUMBER(SEARCH('Class Rules'!$C$6:$C$85,$F1892))*'Class Rules'!$A$6:$A$85))</f>
        <v>0</v>
      </c>
      <c r="N1892" s="1" t="str">
        <f t="array" ref="N1892">IF($M1892=0,'Class Rules'!$D$3,INDEX('Class Rules'!$D$6:$D$85,MATCH($M1892,'Class Rules'!$A$6:$A$85,0)))</f>
        <v>Passenger LDV</v>
      </c>
      <c r="O1892" s="1" t="str">
        <f t="array" ref="O1892">IF(SUMPRODUCT(MAX(ISNUMBER(SEARCH(Fuel_Rules!$A$6:$A$30,$E1892))*ISNUMBER(SEARCH(Fuel_Rules!$B$6:$B$30,$F1892))*(Fuel_Rules!$A$6:$A$30&lt;&gt;"")))&gt;0,"Plug-in hybrid",IF($G1892="Diesel","Diesel","Gasoline"))</f>
        <v>Gasoline</v>
      </c>
    </row>
    <row r="1893" spans="1:15" ht="15" customHeight="1" x14ac:dyDescent="0.25">
      <c r="A1893" s="1">
        <v>2022</v>
      </c>
      <c r="B1893" s="1" t="s">
        <v>4146</v>
      </c>
      <c r="C1893" s="1" t="s">
        <v>294</v>
      </c>
      <c r="D1893" s="1" t="s">
        <v>4147</v>
      </c>
      <c r="E1893" s="1" t="s">
        <v>296</v>
      </c>
      <c r="F1893" s="1" t="s">
        <v>297</v>
      </c>
      <c r="G1893" s="1" t="s">
        <v>105</v>
      </c>
      <c r="H1893" s="1" t="s">
        <v>298</v>
      </c>
      <c r="I1893" s="1">
        <v>2.8</v>
      </c>
      <c r="J1893" s="1">
        <v>2023</v>
      </c>
      <c r="K1893" s="1">
        <v>392700</v>
      </c>
      <c r="L1893" s="1">
        <v>0</v>
      </c>
      <c r="M1893" s="1">
        <f t="array" ref="M1893">SUMPRODUCT(MAX(ISNUMBER(SEARCH('Class Rules'!$B$6:$B$85,$E1893))*ISNUMBER(SEARCH('Class Rules'!$C$6:$C$85,$F1893))*'Class Rules'!$A$6:$A$85))</f>
        <v>36</v>
      </c>
      <c r="N1893" s="1" t="str">
        <f t="array" ref="N1893">IF($M1893=0,'Class Rules'!$D$3,INDEX('Class Rules'!$D$6:$D$85,MATCH($M1893,'Class Rules'!$A$6:$A$85,0)))</f>
        <v>Freight LDV</v>
      </c>
      <c r="O1893" s="1" t="str">
        <f t="array" ref="O1893">IF(SUMPRODUCT(MAX(ISNUMBER(SEARCH(Fuel_Rules!$A$6:$A$30,$E1893))*ISNUMBER(SEARCH(Fuel_Rules!$B$6:$B$30,$F1893))*(Fuel_Rules!$A$6:$A$30&lt;&gt;"")))&gt;0,"Plug-in hybrid",IF($G1893="Diesel","Diesel","Gasoline"))</f>
        <v>Diesel</v>
      </c>
    </row>
    <row r="1894" spans="1:15" ht="15" customHeight="1" x14ac:dyDescent="0.25">
      <c r="A1894" s="1">
        <v>2022</v>
      </c>
      <c r="B1894" s="1" t="s">
        <v>4146</v>
      </c>
      <c r="C1894" s="1" t="s">
        <v>299</v>
      </c>
      <c r="D1894" s="1" t="s">
        <v>4148</v>
      </c>
      <c r="E1894" s="1" t="s">
        <v>296</v>
      </c>
      <c r="F1894" s="1" t="s">
        <v>301</v>
      </c>
      <c r="G1894" s="1" t="s">
        <v>105</v>
      </c>
      <c r="H1894" s="1" t="s">
        <v>298</v>
      </c>
      <c r="I1894" s="1">
        <v>2.8</v>
      </c>
      <c r="J1894" s="1">
        <v>2023</v>
      </c>
      <c r="K1894" s="1">
        <v>413200</v>
      </c>
      <c r="L1894" s="1">
        <v>0</v>
      </c>
      <c r="M1894" s="1">
        <f t="array" ref="M1894">SUMPRODUCT(MAX(ISNUMBER(SEARCH('Class Rules'!$B$6:$B$85,$E1894))*ISNUMBER(SEARCH('Class Rules'!$C$6:$C$85,$F1894))*'Class Rules'!$A$6:$A$85))</f>
        <v>37</v>
      </c>
      <c r="N1894" s="1" t="str">
        <f t="array" ref="N1894">IF($M1894=0,'Class Rules'!$D$3,INDEX('Class Rules'!$D$6:$D$85,MATCH($M1894,'Class Rules'!$A$6:$A$85,0)))</f>
        <v>Freight LDV</v>
      </c>
      <c r="O1894" s="1" t="str">
        <f t="array" ref="O1894">IF(SUMPRODUCT(MAX(ISNUMBER(SEARCH(Fuel_Rules!$A$6:$A$30,$E1894))*ISNUMBER(SEARCH(Fuel_Rules!$B$6:$B$30,$F1894))*(Fuel_Rules!$A$6:$A$30&lt;&gt;"")))&gt;0,"Plug-in hybrid",IF($G1894="Diesel","Diesel","Gasoline"))</f>
        <v>Diesel</v>
      </c>
    </row>
    <row r="1895" spans="1:15" ht="15" customHeight="1" x14ac:dyDescent="0.25">
      <c r="A1895" s="1">
        <v>2022</v>
      </c>
      <c r="B1895" s="1" t="s">
        <v>4146</v>
      </c>
      <c r="C1895" s="1" t="s">
        <v>302</v>
      </c>
      <c r="D1895" s="1" t="s">
        <v>4149</v>
      </c>
      <c r="E1895" s="1" t="s">
        <v>296</v>
      </c>
      <c r="F1895" s="1" t="s">
        <v>304</v>
      </c>
      <c r="G1895" s="1" t="s">
        <v>105</v>
      </c>
      <c r="H1895" s="1" t="s">
        <v>298</v>
      </c>
      <c r="I1895" s="1">
        <v>2.8</v>
      </c>
      <c r="J1895" s="1">
        <v>2023</v>
      </c>
      <c r="K1895" s="1">
        <v>557066</v>
      </c>
      <c r="L1895" s="1">
        <v>0</v>
      </c>
      <c r="M1895" s="1">
        <f t="array" ref="M1895">SUMPRODUCT(MAX(ISNUMBER(SEARCH('Class Rules'!$B$6:$B$85,$E1895))*ISNUMBER(SEARCH('Class Rules'!$C$6:$C$85,$F1895))*'Class Rules'!$A$6:$A$85))</f>
        <v>68</v>
      </c>
      <c r="N1895" s="1" t="str">
        <f t="array" ref="N1895">IF($M1895=0,'Class Rules'!$D$3,INDEX('Class Rules'!$D$6:$D$85,MATCH($M1895,'Class Rules'!$A$6:$A$85,0)))</f>
        <v>Passenger HDV</v>
      </c>
      <c r="O1895" s="1" t="str">
        <f t="array" ref="O1895">IF(SUMPRODUCT(MAX(ISNUMBER(SEARCH(Fuel_Rules!$A$6:$A$30,$E1895))*ISNUMBER(SEARCH(Fuel_Rules!$B$6:$B$30,$F1895))*(Fuel_Rules!$A$6:$A$30&lt;&gt;"")))&gt;0,"Plug-in hybrid",IF($G1895="Diesel","Diesel","Gasoline"))</f>
        <v>Diesel</v>
      </c>
    </row>
    <row r="1896" spans="1:15" ht="15" customHeight="1" x14ac:dyDescent="0.25">
      <c r="A1896" s="1">
        <v>2022</v>
      </c>
      <c r="B1896" s="1" t="s">
        <v>4146</v>
      </c>
      <c r="C1896" s="1" t="s">
        <v>305</v>
      </c>
      <c r="D1896" s="1" t="s">
        <v>4150</v>
      </c>
      <c r="E1896" s="1" t="s">
        <v>296</v>
      </c>
      <c r="F1896" s="1" t="s">
        <v>307</v>
      </c>
      <c r="G1896" s="1" t="s">
        <v>105</v>
      </c>
      <c r="H1896" s="1" t="s">
        <v>298</v>
      </c>
      <c r="I1896" s="1">
        <v>2.8</v>
      </c>
      <c r="J1896" s="1">
        <v>2023</v>
      </c>
      <c r="K1896" s="1">
        <v>515900</v>
      </c>
      <c r="L1896" s="1">
        <v>0</v>
      </c>
      <c r="M1896" s="1">
        <f t="array" ref="M1896">SUMPRODUCT(MAX(ISNUMBER(SEARCH('Class Rules'!$B$6:$B$85,$E1896))*ISNUMBER(SEARCH('Class Rules'!$C$6:$C$85,$F1896))*'Class Rules'!$A$6:$A$85))</f>
        <v>69</v>
      </c>
      <c r="N1896" s="1" t="str">
        <f t="array" ref="N1896">IF($M1896=0,'Class Rules'!$D$3,INDEX('Class Rules'!$D$6:$D$85,MATCH($M1896,'Class Rules'!$A$6:$A$85,0)))</f>
        <v>Passenger HDV</v>
      </c>
      <c r="O1896" s="1" t="str">
        <f t="array" ref="O1896">IF(SUMPRODUCT(MAX(ISNUMBER(SEARCH(Fuel_Rules!$A$6:$A$30,$E1896))*ISNUMBER(SEARCH(Fuel_Rules!$B$6:$B$30,$F1896))*(Fuel_Rules!$A$6:$A$30&lt;&gt;"")))&gt;0,"Plug-in hybrid",IF($G1896="Diesel","Diesel","Gasoline"))</f>
        <v>Diesel</v>
      </c>
    </row>
    <row r="1897" spans="1:15" ht="15" customHeight="1" x14ac:dyDescent="0.25">
      <c r="A1897" s="1">
        <v>2022</v>
      </c>
      <c r="B1897" s="1" t="s">
        <v>4146</v>
      </c>
      <c r="C1897" s="1" t="s">
        <v>308</v>
      </c>
      <c r="D1897" s="1" t="s">
        <v>4151</v>
      </c>
      <c r="E1897" s="1" t="s">
        <v>310</v>
      </c>
      <c r="F1897" s="1" t="s">
        <v>311</v>
      </c>
      <c r="G1897" s="1" t="s">
        <v>103</v>
      </c>
      <c r="H1897" s="1" t="s">
        <v>298</v>
      </c>
      <c r="I1897" s="1">
        <v>5.2</v>
      </c>
      <c r="J1897" s="1">
        <v>2023</v>
      </c>
      <c r="K1897" s="1">
        <v>1669990</v>
      </c>
      <c r="L1897" s="1">
        <v>0</v>
      </c>
      <c r="M1897" s="1">
        <f t="array" ref="M1897">SUMPRODUCT(MAX(ISNUMBER(SEARCH('Class Rules'!$B$6:$B$85,$E1897))*ISNUMBER(SEARCH('Class Rules'!$C$6:$C$85,$F1897))*'Class Rules'!$A$6:$A$85))</f>
        <v>0</v>
      </c>
      <c r="N1897" s="1" t="str">
        <f t="array" ref="N1897">IF($M1897=0,'Class Rules'!$D$3,INDEX('Class Rules'!$D$6:$D$85,MATCH($M1897,'Class Rules'!$A$6:$A$85,0)))</f>
        <v>Passenger LDV</v>
      </c>
      <c r="O1897" s="1" t="str">
        <f t="array" ref="O1897">IF(SUMPRODUCT(MAX(ISNUMBER(SEARCH(Fuel_Rules!$A$6:$A$30,$E1897))*ISNUMBER(SEARCH(Fuel_Rules!$B$6:$B$30,$F1897))*(Fuel_Rules!$A$6:$A$30&lt;&gt;"")))&gt;0,"Plug-in hybrid",IF($G1897="Diesel","Diesel","Gasoline"))</f>
        <v>Gasoline</v>
      </c>
    </row>
    <row r="1898" spans="1:15" ht="15" customHeight="1" x14ac:dyDescent="0.25">
      <c r="A1898" s="1">
        <v>2022</v>
      </c>
      <c r="B1898" s="1" t="s">
        <v>4146</v>
      </c>
      <c r="C1898" s="1" t="s">
        <v>312</v>
      </c>
      <c r="D1898" s="1" t="s">
        <v>4152</v>
      </c>
      <c r="E1898" s="1" t="s">
        <v>310</v>
      </c>
      <c r="F1898" s="1" t="s">
        <v>314</v>
      </c>
      <c r="G1898" s="1" t="s">
        <v>103</v>
      </c>
      <c r="H1898" s="1" t="s">
        <v>298</v>
      </c>
      <c r="I1898" s="1">
        <v>3</v>
      </c>
      <c r="J1898" s="1">
        <v>2023</v>
      </c>
      <c r="K1898" s="1">
        <v>546340</v>
      </c>
      <c r="L1898" s="1">
        <v>0</v>
      </c>
      <c r="M1898" s="1">
        <f t="array" ref="M1898">SUMPRODUCT(MAX(ISNUMBER(SEARCH('Class Rules'!$B$6:$B$85,$E1898))*ISNUMBER(SEARCH('Class Rules'!$C$6:$C$85,$F1898))*'Class Rules'!$A$6:$A$85))</f>
        <v>0</v>
      </c>
      <c r="N1898" s="1" t="str">
        <f t="array" ref="N1898">IF($M1898=0,'Class Rules'!$D$3,INDEX('Class Rules'!$D$6:$D$85,MATCH($M1898,'Class Rules'!$A$6:$A$85,0)))</f>
        <v>Passenger LDV</v>
      </c>
      <c r="O1898" s="1" t="str">
        <f t="array" ref="O1898">IF(SUMPRODUCT(MAX(ISNUMBER(SEARCH(Fuel_Rules!$A$6:$A$30,$E1898))*ISNUMBER(SEARCH(Fuel_Rules!$B$6:$B$30,$F1898))*(Fuel_Rules!$A$6:$A$30&lt;&gt;"")))&gt;0,"Plug-in hybrid",IF($G1898="Diesel","Diesel","Gasoline"))</f>
        <v>Gasoline</v>
      </c>
    </row>
    <row r="1899" spans="1:15" ht="15" customHeight="1" x14ac:dyDescent="0.25">
      <c r="A1899" s="1">
        <v>2022</v>
      </c>
      <c r="B1899" s="1" t="s">
        <v>4146</v>
      </c>
      <c r="C1899" s="1" t="s">
        <v>315</v>
      </c>
      <c r="D1899" s="1" t="s">
        <v>4153</v>
      </c>
      <c r="E1899" s="1" t="s">
        <v>310</v>
      </c>
      <c r="F1899" s="1" t="s">
        <v>317</v>
      </c>
      <c r="G1899" s="1" t="s">
        <v>103</v>
      </c>
      <c r="H1899" s="1" t="s">
        <v>298</v>
      </c>
      <c r="I1899" s="1">
        <v>2.5</v>
      </c>
      <c r="J1899" s="1">
        <v>2023</v>
      </c>
      <c r="K1899" s="1">
        <v>560561</v>
      </c>
      <c r="L1899" s="1">
        <v>0</v>
      </c>
      <c r="M1899" s="1">
        <f t="array" ref="M1899">SUMPRODUCT(MAX(ISNUMBER(SEARCH('Class Rules'!$B$6:$B$85,$E1899))*ISNUMBER(SEARCH('Class Rules'!$C$6:$C$85,$F1899))*'Class Rules'!$A$6:$A$85))</f>
        <v>0</v>
      </c>
      <c r="N1899" s="1" t="str">
        <f t="array" ref="N1899">IF($M1899=0,'Class Rules'!$D$3,INDEX('Class Rules'!$D$6:$D$85,MATCH($M1899,'Class Rules'!$A$6:$A$85,0)))</f>
        <v>Passenger LDV</v>
      </c>
      <c r="O1899" s="1" t="str">
        <f t="array" ref="O1899">IF(SUMPRODUCT(MAX(ISNUMBER(SEARCH(Fuel_Rules!$A$6:$A$30,$E1899))*ISNUMBER(SEARCH(Fuel_Rules!$B$6:$B$30,$F1899))*(Fuel_Rules!$A$6:$A$30&lt;&gt;"")))&gt;0,"Plug-in hybrid",IF($G1899="Diesel","Diesel","Gasoline"))</f>
        <v>Gasoline</v>
      </c>
    </row>
    <row r="1900" spans="1:15" ht="15" customHeight="1" x14ac:dyDescent="0.25">
      <c r="A1900" s="1">
        <v>2022</v>
      </c>
      <c r="B1900" s="1" t="s">
        <v>4146</v>
      </c>
      <c r="C1900" s="1" t="s">
        <v>318</v>
      </c>
      <c r="D1900" s="1" t="s">
        <v>4154</v>
      </c>
      <c r="E1900" s="1" t="s">
        <v>310</v>
      </c>
      <c r="F1900" s="1" t="s">
        <v>320</v>
      </c>
      <c r="G1900" s="1" t="s">
        <v>103</v>
      </c>
      <c r="H1900" s="1" t="s">
        <v>298</v>
      </c>
      <c r="I1900" s="1">
        <v>4</v>
      </c>
      <c r="J1900" s="1">
        <v>2023</v>
      </c>
      <c r="K1900" s="1">
        <v>1083323</v>
      </c>
      <c r="L1900" s="1">
        <v>0</v>
      </c>
      <c r="M1900" s="1">
        <f t="array" ref="M1900">SUMPRODUCT(MAX(ISNUMBER(SEARCH('Class Rules'!$B$6:$B$85,$E1900))*ISNUMBER(SEARCH('Class Rules'!$C$6:$C$85,$F1900))*'Class Rules'!$A$6:$A$85))</f>
        <v>0</v>
      </c>
      <c r="N1900" s="1" t="str">
        <f t="array" ref="N1900">IF($M1900=0,'Class Rules'!$D$3,INDEX('Class Rules'!$D$6:$D$85,MATCH($M1900,'Class Rules'!$A$6:$A$85,0)))</f>
        <v>Passenger LDV</v>
      </c>
      <c r="O1900" s="1" t="str">
        <f t="array" ref="O1900">IF(SUMPRODUCT(MAX(ISNUMBER(SEARCH(Fuel_Rules!$A$6:$A$30,$E1900))*ISNUMBER(SEARCH(Fuel_Rules!$B$6:$B$30,$F1900))*(Fuel_Rules!$A$6:$A$30&lt;&gt;"")))&gt;0,"Plug-in hybrid",IF($G1900="Diesel","Diesel","Gasoline"))</f>
        <v>Gasoline</v>
      </c>
    </row>
    <row r="1901" spans="1:15" ht="15" customHeight="1" x14ac:dyDescent="0.25">
      <c r="A1901" s="1">
        <v>2022</v>
      </c>
      <c r="B1901" s="1" t="s">
        <v>4146</v>
      </c>
      <c r="C1901" s="1" t="s">
        <v>321</v>
      </c>
      <c r="D1901" s="1" t="s">
        <v>4155</v>
      </c>
      <c r="E1901" s="1" t="s">
        <v>310</v>
      </c>
      <c r="F1901" s="1" t="s">
        <v>323</v>
      </c>
      <c r="G1901" s="1" t="s">
        <v>103</v>
      </c>
      <c r="H1901" s="1" t="s">
        <v>298</v>
      </c>
      <c r="I1901" s="1">
        <v>2.5</v>
      </c>
      <c r="J1901" s="1">
        <v>2023</v>
      </c>
      <c r="K1901" s="1">
        <v>617990</v>
      </c>
      <c r="L1901" s="1">
        <v>0</v>
      </c>
      <c r="M1901" s="1">
        <f t="array" ref="M1901">SUMPRODUCT(MAX(ISNUMBER(SEARCH('Class Rules'!$B$6:$B$85,$E1901))*ISNUMBER(SEARCH('Class Rules'!$C$6:$C$85,$F1901))*'Class Rules'!$A$6:$A$85))</f>
        <v>0</v>
      </c>
      <c r="N1901" s="1" t="str">
        <f t="array" ref="N1901">IF($M1901=0,'Class Rules'!$D$3,INDEX('Class Rules'!$D$6:$D$85,MATCH($M1901,'Class Rules'!$A$6:$A$85,0)))</f>
        <v>Passenger LDV</v>
      </c>
      <c r="O1901" s="1" t="str">
        <f t="array" ref="O1901">IF(SUMPRODUCT(MAX(ISNUMBER(SEARCH(Fuel_Rules!$A$6:$A$30,$E1901))*ISNUMBER(SEARCH(Fuel_Rules!$B$6:$B$30,$F1901))*(Fuel_Rules!$A$6:$A$30&lt;&gt;"")))&gt;0,"Plug-in hybrid",IF($G1901="Diesel","Diesel","Gasoline"))</f>
        <v>Gasoline</v>
      </c>
    </row>
    <row r="1902" spans="1:15" ht="15" customHeight="1" x14ac:dyDescent="0.25">
      <c r="A1902" s="1">
        <v>2022</v>
      </c>
      <c r="B1902" s="1" t="s">
        <v>4146</v>
      </c>
      <c r="C1902" s="1" t="s">
        <v>324</v>
      </c>
      <c r="D1902" s="1" t="s">
        <v>4156</v>
      </c>
      <c r="E1902" s="1" t="s">
        <v>310</v>
      </c>
      <c r="F1902" s="1" t="s">
        <v>326</v>
      </c>
      <c r="G1902" s="1" t="s">
        <v>103</v>
      </c>
      <c r="H1902" s="1" t="s">
        <v>298</v>
      </c>
      <c r="I1902" s="1">
        <v>4</v>
      </c>
      <c r="J1902" s="1">
        <v>2023</v>
      </c>
      <c r="K1902" s="1">
        <v>1107190</v>
      </c>
      <c r="L1902" s="1">
        <v>0</v>
      </c>
      <c r="M1902" s="1">
        <f t="array" ref="M1902">SUMPRODUCT(MAX(ISNUMBER(SEARCH('Class Rules'!$B$6:$B$85,$E1902))*ISNUMBER(SEARCH('Class Rules'!$C$6:$C$85,$F1902))*'Class Rules'!$A$6:$A$85))</f>
        <v>0</v>
      </c>
      <c r="N1902" s="1" t="str">
        <f t="array" ref="N1902">IF($M1902=0,'Class Rules'!$D$3,INDEX('Class Rules'!$D$6:$D$85,MATCH($M1902,'Class Rules'!$A$6:$A$85,0)))</f>
        <v>Passenger LDV</v>
      </c>
      <c r="O1902" s="1" t="str">
        <f t="array" ref="O1902">IF(SUMPRODUCT(MAX(ISNUMBER(SEARCH(Fuel_Rules!$A$6:$A$30,$E1902))*ISNUMBER(SEARCH(Fuel_Rules!$B$6:$B$30,$F1902))*(Fuel_Rules!$A$6:$A$30&lt;&gt;"")))&gt;0,"Plug-in hybrid",IF($G1902="Diesel","Diesel","Gasoline"))</f>
        <v>Gasoline</v>
      </c>
    </row>
    <row r="1903" spans="1:15" ht="15" customHeight="1" x14ac:dyDescent="0.25">
      <c r="A1903" s="1">
        <v>2022</v>
      </c>
      <c r="B1903" s="1" t="s">
        <v>4146</v>
      </c>
      <c r="C1903" s="1" t="s">
        <v>327</v>
      </c>
      <c r="D1903" s="1" t="s">
        <v>4157</v>
      </c>
      <c r="E1903" s="1" t="s">
        <v>310</v>
      </c>
      <c r="F1903" s="1" t="s">
        <v>329</v>
      </c>
      <c r="G1903" s="1" t="s">
        <v>103</v>
      </c>
      <c r="H1903" s="1" t="s">
        <v>298</v>
      </c>
      <c r="I1903" s="1">
        <v>1.4</v>
      </c>
      <c r="J1903" s="1">
        <v>2023</v>
      </c>
      <c r="K1903" s="1">
        <v>294486</v>
      </c>
      <c r="L1903" s="1">
        <v>0</v>
      </c>
      <c r="M1903" s="1">
        <f t="array" ref="M1903">SUMPRODUCT(MAX(ISNUMBER(SEARCH('Class Rules'!$B$6:$B$85,$E1903))*ISNUMBER(SEARCH('Class Rules'!$C$6:$C$85,$F1903))*'Class Rules'!$A$6:$A$85))</f>
        <v>0</v>
      </c>
      <c r="N1903" s="1" t="str">
        <f t="array" ref="N1903">IF($M1903=0,'Class Rules'!$D$3,INDEX('Class Rules'!$D$6:$D$85,MATCH($M1903,'Class Rules'!$A$6:$A$85,0)))</f>
        <v>Passenger LDV</v>
      </c>
      <c r="O1903" s="1" t="str">
        <f t="array" ref="O1903">IF(SUMPRODUCT(MAX(ISNUMBER(SEARCH(Fuel_Rules!$A$6:$A$30,$E1903))*ISNUMBER(SEARCH(Fuel_Rules!$B$6:$B$30,$F1903))*(Fuel_Rules!$A$6:$A$30&lt;&gt;"")))&gt;0,"Plug-in hybrid",IF($G1903="Diesel","Diesel","Gasoline"))</f>
        <v>Gasoline</v>
      </c>
    </row>
    <row r="1904" spans="1:15" ht="15" customHeight="1" x14ac:dyDescent="0.25">
      <c r="A1904" s="1">
        <v>2022</v>
      </c>
      <c r="B1904" s="1" t="s">
        <v>4146</v>
      </c>
      <c r="C1904" s="1" t="s">
        <v>330</v>
      </c>
      <c r="D1904" s="1" t="s">
        <v>4158</v>
      </c>
      <c r="E1904" s="1" t="s">
        <v>310</v>
      </c>
      <c r="F1904" s="1" t="s">
        <v>332</v>
      </c>
      <c r="G1904" s="1" t="s">
        <v>103</v>
      </c>
      <c r="H1904" s="1" t="s">
        <v>298</v>
      </c>
      <c r="I1904" s="1">
        <v>1.4</v>
      </c>
      <c r="J1904" s="1">
        <v>2023</v>
      </c>
      <c r="K1904" s="1">
        <v>252555</v>
      </c>
      <c r="L1904" s="1">
        <v>0</v>
      </c>
      <c r="M1904" s="1">
        <f t="array" ref="M1904">SUMPRODUCT(MAX(ISNUMBER(SEARCH('Class Rules'!$B$6:$B$85,$E1904))*ISNUMBER(SEARCH('Class Rules'!$C$6:$C$85,$F1904))*'Class Rules'!$A$6:$A$85))</f>
        <v>0</v>
      </c>
      <c r="N1904" s="1" t="str">
        <f t="array" ref="N1904">IF($M1904=0,'Class Rules'!$D$3,INDEX('Class Rules'!$D$6:$D$85,MATCH($M1904,'Class Rules'!$A$6:$A$85,0)))</f>
        <v>Passenger LDV</v>
      </c>
      <c r="O1904" s="1" t="str">
        <f t="array" ref="O1904">IF(SUMPRODUCT(MAX(ISNUMBER(SEARCH(Fuel_Rules!$A$6:$A$30,$E1904))*ISNUMBER(SEARCH(Fuel_Rules!$B$6:$B$30,$F1904))*(Fuel_Rules!$A$6:$A$30&lt;&gt;"")))&gt;0,"Plug-in hybrid",IF($G1904="Diesel","Diesel","Gasoline"))</f>
        <v>Gasoline</v>
      </c>
    </row>
    <row r="1905" spans="1:15" ht="15" customHeight="1" x14ac:dyDescent="0.25">
      <c r="A1905" s="1">
        <v>2022</v>
      </c>
      <c r="B1905" s="1" t="s">
        <v>4146</v>
      </c>
      <c r="C1905" s="1" t="s">
        <v>333</v>
      </c>
      <c r="D1905" s="1" t="s">
        <v>4159</v>
      </c>
      <c r="E1905" s="1" t="s">
        <v>310</v>
      </c>
      <c r="F1905" s="1" t="s">
        <v>335</v>
      </c>
      <c r="G1905" s="1" t="s">
        <v>103</v>
      </c>
      <c r="H1905" s="1" t="s">
        <v>298</v>
      </c>
      <c r="I1905" s="1">
        <v>1.4</v>
      </c>
      <c r="J1905" s="1">
        <v>2023</v>
      </c>
      <c r="K1905" s="1">
        <v>272759</v>
      </c>
      <c r="L1905" s="1">
        <v>0</v>
      </c>
      <c r="M1905" s="1">
        <f t="array" ref="M1905">SUMPRODUCT(MAX(ISNUMBER(SEARCH('Class Rules'!$B$6:$B$85,$E1905))*ISNUMBER(SEARCH('Class Rules'!$C$6:$C$85,$F1905))*'Class Rules'!$A$6:$A$85))</f>
        <v>0</v>
      </c>
      <c r="N1905" s="1" t="str">
        <f t="array" ref="N1905">IF($M1905=0,'Class Rules'!$D$3,INDEX('Class Rules'!$D$6:$D$85,MATCH($M1905,'Class Rules'!$A$6:$A$85,0)))</f>
        <v>Passenger LDV</v>
      </c>
      <c r="O1905" s="1" t="str">
        <f t="array" ref="O1905">IF(SUMPRODUCT(MAX(ISNUMBER(SEARCH(Fuel_Rules!$A$6:$A$30,$E1905))*ISNUMBER(SEARCH(Fuel_Rules!$B$6:$B$30,$F1905))*(Fuel_Rules!$A$6:$A$30&lt;&gt;"")))&gt;0,"Plug-in hybrid",IF($G1905="Diesel","Diesel","Gasoline"))</f>
        <v>Gasoline</v>
      </c>
    </row>
    <row r="1906" spans="1:15" ht="15" customHeight="1" x14ac:dyDescent="0.25">
      <c r="A1906" s="1">
        <v>2022</v>
      </c>
      <c r="B1906" s="1" t="s">
        <v>4146</v>
      </c>
      <c r="C1906" s="1" t="s">
        <v>336</v>
      </c>
      <c r="D1906" s="1" t="s">
        <v>4160</v>
      </c>
      <c r="E1906" s="1" t="s">
        <v>310</v>
      </c>
      <c r="F1906" s="1" t="s">
        <v>338</v>
      </c>
      <c r="G1906" s="1" t="s">
        <v>103</v>
      </c>
      <c r="H1906" s="1" t="s">
        <v>298</v>
      </c>
      <c r="I1906" s="1">
        <v>2</v>
      </c>
      <c r="J1906" s="1">
        <v>2023</v>
      </c>
      <c r="K1906" s="1">
        <v>396675</v>
      </c>
      <c r="L1906" s="1">
        <v>0</v>
      </c>
      <c r="M1906" s="1">
        <f t="array" ref="M1906">SUMPRODUCT(MAX(ISNUMBER(SEARCH('Class Rules'!$B$6:$B$85,$E1906))*ISNUMBER(SEARCH('Class Rules'!$C$6:$C$85,$F1906))*'Class Rules'!$A$6:$A$85))</f>
        <v>0</v>
      </c>
      <c r="N1906" s="1" t="str">
        <f t="array" ref="N1906">IF($M1906=0,'Class Rules'!$D$3,INDEX('Class Rules'!$D$6:$D$85,MATCH($M1906,'Class Rules'!$A$6:$A$85,0)))</f>
        <v>Passenger LDV</v>
      </c>
      <c r="O1906" s="1" t="str">
        <f t="array" ref="O1906">IF(SUMPRODUCT(MAX(ISNUMBER(SEARCH(Fuel_Rules!$A$6:$A$30,$E1906))*ISNUMBER(SEARCH(Fuel_Rules!$B$6:$B$30,$F1906))*(Fuel_Rules!$A$6:$A$30&lt;&gt;"")))&gt;0,"Plug-in hybrid",IF($G1906="Diesel","Diesel","Gasoline"))</f>
        <v>Gasoline</v>
      </c>
    </row>
    <row r="1907" spans="1:15" ht="15" customHeight="1" x14ac:dyDescent="0.25">
      <c r="A1907" s="1">
        <v>2022</v>
      </c>
      <c r="B1907" s="1" t="s">
        <v>4146</v>
      </c>
      <c r="C1907" s="1" t="s">
        <v>339</v>
      </c>
      <c r="D1907" s="1" t="s">
        <v>4161</v>
      </c>
      <c r="E1907" s="1" t="s">
        <v>310</v>
      </c>
      <c r="F1907" s="1" t="s">
        <v>341</v>
      </c>
      <c r="G1907" s="1" t="s">
        <v>103</v>
      </c>
      <c r="H1907" s="1" t="s">
        <v>298</v>
      </c>
      <c r="I1907" s="1">
        <v>2</v>
      </c>
      <c r="J1907" s="1">
        <v>2023</v>
      </c>
      <c r="K1907" s="1">
        <v>344870</v>
      </c>
      <c r="L1907" s="1">
        <v>0</v>
      </c>
      <c r="M1907" s="1">
        <f t="array" ref="M1907">SUMPRODUCT(MAX(ISNUMBER(SEARCH('Class Rules'!$B$6:$B$85,$E1907))*ISNUMBER(SEARCH('Class Rules'!$C$6:$C$85,$F1907))*'Class Rules'!$A$6:$A$85))</f>
        <v>0</v>
      </c>
      <c r="N1907" s="1" t="str">
        <f t="array" ref="N1907">IF($M1907=0,'Class Rules'!$D$3,INDEX('Class Rules'!$D$6:$D$85,MATCH($M1907,'Class Rules'!$A$6:$A$85,0)))</f>
        <v>Passenger LDV</v>
      </c>
      <c r="O1907" s="1" t="str">
        <f t="array" ref="O1907">IF(SUMPRODUCT(MAX(ISNUMBER(SEARCH(Fuel_Rules!$A$6:$A$30,$E1907))*ISNUMBER(SEARCH(Fuel_Rules!$B$6:$B$30,$F1907))*(Fuel_Rules!$A$6:$A$30&lt;&gt;"")))&gt;0,"Plug-in hybrid",IF($G1907="Diesel","Diesel","Gasoline"))</f>
        <v>Gasoline</v>
      </c>
    </row>
    <row r="1908" spans="1:15" ht="15" customHeight="1" x14ac:dyDescent="0.25">
      <c r="A1908" s="1">
        <v>2022</v>
      </c>
      <c r="B1908" s="1" t="s">
        <v>4146</v>
      </c>
      <c r="C1908" s="1" t="s">
        <v>342</v>
      </c>
      <c r="D1908" s="1" t="s">
        <v>4162</v>
      </c>
      <c r="E1908" s="1" t="s">
        <v>310</v>
      </c>
      <c r="F1908" s="1" t="s">
        <v>344</v>
      </c>
      <c r="G1908" s="1" t="s">
        <v>103</v>
      </c>
      <c r="H1908" s="1" t="s">
        <v>298</v>
      </c>
      <c r="I1908" s="1">
        <v>1.4</v>
      </c>
      <c r="J1908" s="1">
        <v>2023</v>
      </c>
      <c r="K1908" s="1">
        <v>165829</v>
      </c>
      <c r="L1908" s="1">
        <v>0</v>
      </c>
      <c r="M1908" s="1">
        <f t="array" ref="M1908">SUMPRODUCT(MAX(ISNUMBER(SEARCH('Class Rules'!$B$6:$B$85,$E1908))*ISNUMBER(SEARCH('Class Rules'!$C$6:$C$85,$F1908))*'Class Rules'!$A$6:$A$85))</f>
        <v>0</v>
      </c>
      <c r="N1908" s="1" t="str">
        <f t="array" ref="N1908">IF($M1908=0,'Class Rules'!$D$3,INDEX('Class Rules'!$D$6:$D$85,MATCH($M1908,'Class Rules'!$A$6:$A$85,0)))</f>
        <v>Passenger LDV</v>
      </c>
      <c r="O1908" s="1" t="str">
        <f t="array" ref="O1908">IF(SUMPRODUCT(MAX(ISNUMBER(SEARCH(Fuel_Rules!$A$6:$A$30,$E1908))*ISNUMBER(SEARCH(Fuel_Rules!$B$6:$B$30,$F1908))*(Fuel_Rules!$A$6:$A$30&lt;&gt;"")))&gt;0,"Plug-in hybrid",IF($G1908="Diesel","Diesel","Gasoline"))</f>
        <v>Gasoline</v>
      </c>
    </row>
    <row r="1909" spans="1:15" ht="15" customHeight="1" x14ac:dyDescent="0.25">
      <c r="A1909" s="1">
        <v>2022</v>
      </c>
      <c r="B1909" s="1" t="s">
        <v>4146</v>
      </c>
      <c r="C1909" s="1" t="s">
        <v>345</v>
      </c>
      <c r="D1909" s="1" t="s">
        <v>4163</v>
      </c>
      <c r="E1909" s="1" t="s">
        <v>310</v>
      </c>
      <c r="F1909" s="1" t="s">
        <v>347</v>
      </c>
      <c r="G1909" s="1" t="s">
        <v>103</v>
      </c>
      <c r="H1909" s="1" t="s">
        <v>298</v>
      </c>
      <c r="I1909" s="1">
        <v>1.4</v>
      </c>
      <c r="J1909" s="1">
        <v>2023</v>
      </c>
      <c r="K1909" s="1">
        <v>180461</v>
      </c>
      <c r="L1909" s="1">
        <v>0</v>
      </c>
      <c r="M1909" s="1">
        <f t="array" ref="M1909">SUMPRODUCT(MAX(ISNUMBER(SEARCH('Class Rules'!$B$6:$B$85,$E1909))*ISNUMBER(SEARCH('Class Rules'!$C$6:$C$85,$F1909))*'Class Rules'!$A$6:$A$85))</f>
        <v>0</v>
      </c>
      <c r="N1909" s="1" t="str">
        <f t="array" ref="N1909">IF($M1909=0,'Class Rules'!$D$3,INDEX('Class Rules'!$D$6:$D$85,MATCH($M1909,'Class Rules'!$A$6:$A$85,0)))</f>
        <v>Passenger LDV</v>
      </c>
      <c r="O1909" s="1" t="str">
        <f t="array" ref="O1909">IF(SUMPRODUCT(MAX(ISNUMBER(SEARCH(Fuel_Rules!$A$6:$A$30,$E1909))*ISNUMBER(SEARCH(Fuel_Rules!$B$6:$B$30,$F1909))*(Fuel_Rules!$A$6:$A$30&lt;&gt;"")))&gt;0,"Plug-in hybrid",IF($G1909="Diesel","Diesel","Gasoline"))</f>
        <v>Gasoline</v>
      </c>
    </row>
    <row r="1910" spans="1:15" ht="15" customHeight="1" x14ac:dyDescent="0.25">
      <c r="A1910" s="1">
        <v>2022</v>
      </c>
      <c r="B1910" s="1" t="s">
        <v>4146</v>
      </c>
      <c r="C1910" s="1" t="s">
        <v>348</v>
      </c>
      <c r="D1910" s="1" t="s">
        <v>4164</v>
      </c>
      <c r="E1910" s="1" t="s">
        <v>310</v>
      </c>
      <c r="F1910" s="1" t="s">
        <v>350</v>
      </c>
      <c r="G1910" s="1" t="s">
        <v>103</v>
      </c>
      <c r="H1910" s="1" t="s">
        <v>298</v>
      </c>
      <c r="I1910" s="1">
        <v>2</v>
      </c>
      <c r="J1910" s="1">
        <v>2023</v>
      </c>
      <c r="K1910" s="1">
        <v>208414</v>
      </c>
      <c r="L1910" s="1">
        <v>0</v>
      </c>
      <c r="M1910" s="1">
        <f t="array" ref="M1910">SUMPRODUCT(MAX(ISNUMBER(SEARCH('Class Rules'!$B$6:$B$85,$E1910))*ISNUMBER(SEARCH('Class Rules'!$C$6:$C$85,$F1910))*'Class Rules'!$A$6:$A$85))</f>
        <v>0</v>
      </c>
      <c r="N1910" s="1" t="str">
        <f t="array" ref="N1910">IF($M1910=0,'Class Rules'!$D$3,INDEX('Class Rules'!$D$6:$D$85,MATCH($M1910,'Class Rules'!$A$6:$A$85,0)))</f>
        <v>Passenger LDV</v>
      </c>
      <c r="O1910" s="1" t="str">
        <f t="array" ref="O1910">IF(SUMPRODUCT(MAX(ISNUMBER(SEARCH(Fuel_Rules!$A$6:$A$30,$E1910))*ISNUMBER(SEARCH(Fuel_Rules!$B$6:$B$30,$F1910))*(Fuel_Rules!$A$6:$A$30&lt;&gt;"")))&gt;0,"Plug-in hybrid",IF($G1910="Diesel","Diesel","Gasoline"))</f>
        <v>Gasoline</v>
      </c>
    </row>
    <row r="1911" spans="1:15" ht="15" customHeight="1" x14ac:dyDescent="0.25">
      <c r="A1911" s="1">
        <v>2022</v>
      </c>
      <c r="B1911" s="1" t="s">
        <v>4146</v>
      </c>
      <c r="C1911" s="1" t="s">
        <v>351</v>
      </c>
      <c r="D1911" s="1" t="s">
        <v>4165</v>
      </c>
      <c r="E1911" s="1" t="s">
        <v>310</v>
      </c>
      <c r="F1911" s="1" t="s">
        <v>353</v>
      </c>
      <c r="G1911" s="1" t="s">
        <v>103</v>
      </c>
      <c r="H1911" s="1" t="s">
        <v>298</v>
      </c>
      <c r="I1911" s="1">
        <v>2</v>
      </c>
      <c r="J1911" s="1">
        <v>2023</v>
      </c>
      <c r="K1911" s="1">
        <v>344031</v>
      </c>
      <c r="L1911" s="1">
        <v>0</v>
      </c>
      <c r="M1911" s="1">
        <f t="array" ref="M1911">SUMPRODUCT(MAX(ISNUMBER(SEARCH('Class Rules'!$B$6:$B$85,$E1911))*ISNUMBER(SEARCH('Class Rules'!$C$6:$C$85,$F1911))*'Class Rules'!$A$6:$A$85))</f>
        <v>0</v>
      </c>
      <c r="N1911" s="1" t="str">
        <f t="array" ref="N1911">IF($M1911=0,'Class Rules'!$D$3,INDEX('Class Rules'!$D$6:$D$85,MATCH($M1911,'Class Rules'!$A$6:$A$85,0)))</f>
        <v>Passenger LDV</v>
      </c>
      <c r="O1911" s="1" t="str">
        <f t="array" ref="O1911">IF(SUMPRODUCT(MAX(ISNUMBER(SEARCH(Fuel_Rules!$A$6:$A$30,$E1911))*ISNUMBER(SEARCH(Fuel_Rules!$B$6:$B$30,$F1911))*(Fuel_Rules!$A$6:$A$30&lt;&gt;"")))&gt;0,"Plug-in hybrid",IF($G1911="Diesel","Diesel","Gasoline"))</f>
        <v>Gasoline</v>
      </c>
    </row>
    <row r="1912" spans="1:15" ht="15" customHeight="1" x14ac:dyDescent="0.25">
      <c r="A1912" s="1">
        <v>2022</v>
      </c>
      <c r="B1912" s="1" t="s">
        <v>4146</v>
      </c>
      <c r="C1912" s="1" t="s">
        <v>354</v>
      </c>
      <c r="D1912" s="1" t="s">
        <v>4166</v>
      </c>
      <c r="E1912" s="1" t="s">
        <v>310</v>
      </c>
      <c r="F1912" s="1" t="s">
        <v>356</v>
      </c>
      <c r="G1912" s="1" t="s">
        <v>103</v>
      </c>
      <c r="H1912" s="1" t="s">
        <v>298</v>
      </c>
      <c r="I1912" s="1">
        <v>2.9</v>
      </c>
      <c r="J1912" s="1">
        <v>2023</v>
      </c>
      <c r="K1912" s="1">
        <v>726144</v>
      </c>
      <c r="L1912" s="1">
        <v>0</v>
      </c>
      <c r="M1912" s="1">
        <f t="array" ref="M1912">SUMPRODUCT(MAX(ISNUMBER(SEARCH('Class Rules'!$B$6:$B$85,$E1912))*ISNUMBER(SEARCH('Class Rules'!$C$6:$C$85,$F1912))*'Class Rules'!$A$6:$A$85))</f>
        <v>0</v>
      </c>
      <c r="N1912" s="1" t="str">
        <f t="array" ref="N1912">IF($M1912=0,'Class Rules'!$D$3,INDEX('Class Rules'!$D$6:$D$85,MATCH($M1912,'Class Rules'!$A$6:$A$85,0)))</f>
        <v>Passenger LDV</v>
      </c>
      <c r="O1912" s="1" t="str">
        <f t="array" ref="O1912">IF(SUMPRODUCT(MAX(ISNUMBER(SEARCH(Fuel_Rules!$A$6:$A$30,$E1912))*ISNUMBER(SEARCH(Fuel_Rules!$B$6:$B$30,$F1912))*(Fuel_Rules!$A$6:$A$30&lt;&gt;"")))&gt;0,"Plug-in hybrid",IF($G1912="Diesel","Diesel","Gasoline"))</f>
        <v>Gasoline</v>
      </c>
    </row>
    <row r="1913" spans="1:15" ht="15" customHeight="1" x14ac:dyDescent="0.25">
      <c r="A1913" s="1">
        <v>2022</v>
      </c>
      <c r="B1913" s="1" t="s">
        <v>4146</v>
      </c>
      <c r="C1913" s="1" t="s">
        <v>357</v>
      </c>
      <c r="D1913" s="1" t="s">
        <v>4167</v>
      </c>
      <c r="E1913" s="1" t="s">
        <v>310</v>
      </c>
      <c r="F1913" s="1" t="s">
        <v>359</v>
      </c>
      <c r="G1913" s="1" t="s">
        <v>103</v>
      </c>
      <c r="H1913" s="1" t="s">
        <v>298</v>
      </c>
      <c r="I1913" s="1">
        <v>2</v>
      </c>
      <c r="J1913" s="1">
        <v>2023</v>
      </c>
      <c r="K1913" s="1">
        <v>316675</v>
      </c>
      <c r="L1913" s="1">
        <v>0</v>
      </c>
      <c r="M1913" s="1">
        <f t="array" ref="M1913">SUMPRODUCT(MAX(ISNUMBER(SEARCH('Class Rules'!$B$6:$B$85,$E1913))*ISNUMBER(SEARCH('Class Rules'!$C$6:$C$85,$F1913))*'Class Rules'!$A$6:$A$85))</f>
        <v>0</v>
      </c>
      <c r="N1913" s="1" t="str">
        <f t="array" ref="N1913">IF($M1913=0,'Class Rules'!$D$3,INDEX('Class Rules'!$D$6:$D$85,MATCH($M1913,'Class Rules'!$A$6:$A$85,0)))</f>
        <v>Passenger LDV</v>
      </c>
      <c r="O1913" s="1" t="str">
        <f t="array" ref="O1913">IF(SUMPRODUCT(MAX(ISNUMBER(SEARCH(Fuel_Rules!$A$6:$A$30,$E1913))*ISNUMBER(SEARCH(Fuel_Rules!$B$6:$B$30,$F1913))*(Fuel_Rules!$A$6:$A$30&lt;&gt;"")))&gt;0,"Plug-in hybrid",IF($G1913="Diesel","Diesel","Gasoline"))</f>
        <v>Gasoline</v>
      </c>
    </row>
    <row r="1914" spans="1:15" ht="15" customHeight="1" x14ac:dyDescent="0.25">
      <c r="A1914" s="1">
        <v>2022</v>
      </c>
      <c r="B1914" s="1" t="s">
        <v>4146</v>
      </c>
      <c r="C1914" s="1" t="s">
        <v>360</v>
      </c>
      <c r="D1914" s="1" t="s">
        <v>4168</v>
      </c>
      <c r="E1914" s="1" t="s">
        <v>310</v>
      </c>
      <c r="F1914" s="1" t="s">
        <v>362</v>
      </c>
      <c r="G1914" s="1" t="s">
        <v>103</v>
      </c>
      <c r="H1914" s="1" t="s">
        <v>298</v>
      </c>
      <c r="I1914" s="1">
        <v>2</v>
      </c>
      <c r="J1914" s="1">
        <v>2023</v>
      </c>
      <c r="K1914" s="1">
        <v>289761</v>
      </c>
      <c r="L1914" s="1">
        <v>0</v>
      </c>
      <c r="M1914" s="1">
        <f t="array" ref="M1914">SUMPRODUCT(MAX(ISNUMBER(SEARCH('Class Rules'!$B$6:$B$85,$E1914))*ISNUMBER(SEARCH('Class Rules'!$C$6:$C$85,$F1914))*'Class Rules'!$A$6:$A$85))</f>
        <v>0</v>
      </c>
      <c r="N1914" s="1" t="str">
        <f t="array" ref="N1914">IF($M1914=0,'Class Rules'!$D$3,INDEX('Class Rules'!$D$6:$D$85,MATCH($M1914,'Class Rules'!$A$6:$A$85,0)))</f>
        <v>Passenger LDV</v>
      </c>
      <c r="O1914" s="1" t="str">
        <f t="array" ref="O1914">IF(SUMPRODUCT(MAX(ISNUMBER(SEARCH(Fuel_Rules!$A$6:$A$30,$E1914))*ISNUMBER(SEARCH(Fuel_Rules!$B$6:$B$30,$F1914))*(Fuel_Rules!$A$6:$A$30&lt;&gt;"")))&gt;0,"Plug-in hybrid",IF($G1914="Diesel","Diesel","Gasoline"))</f>
        <v>Gasoline</v>
      </c>
    </row>
    <row r="1915" spans="1:15" ht="15" customHeight="1" x14ac:dyDescent="0.25">
      <c r="A1915" s="1">
        <v>2022</v>
      </c>
      <c r="B1915" s="1" t="s">
        <v>4146</v>
      </c>
      <c r="C1915" s="1" t="s">
        <v>363</v>
      </c>
      <c r="D1915" s="1" t="s">
        <v>4169</v>
      </c>
      <c r="E1915" s="1" t="s">
        <v>310</v>
      </c>
      <c r="F1915" s="1" t="s">
        <v>365</v>
      </c>
      <c r="G1915" s="1" t="s">
        <v>103</v>
      </c>
      <c r="H1915" s="1" t="s">
        <v>298</v>
      </c>
      <c r="I1915" s="1">
        <v>2</v>
      </c>
      <c r="J1915" s="1">
        <v>2023</v>
      </c>
      <c r="K1915" s="1">
        <v>382150</v>
      </c>
      <c r="L1915" s="1">
        <v>0</v>
      </c>
      <c r="M1915" s="1">
        <f t="array" ref="M1915">SUMPRODUCT(MAX(ISNUMBER(SEARCH('Class Rules'!$B$6:$B$85,$E1915))*ISNUMBER(SEARCH('Class Rules'!$C$6:$C$85,$F1915))*'Class Rules'!$A$6:$A$85))</f>
        <v>0</v>
      </c>
      <c r="N1915" s="1" t="str">
        <f t="array" ref="N1915">IF($M1915=0,'Class Rules'!$D$3,INDEX('Class Rules'!$D$6:$D$85,MATCH($M1915,'Class Rules'!$A$6:$A$85,0)))</f>
        <v>Passenger LDV</v>
      </c>
      <c r="O1915" s="1" t="str">
        <f t="array" ref="O1915">IF(SUMPRODUCT(MAX(ISNUMBER(SEARCH(Fuel_Rules!$A$6:$A$30,$E1915))*ISNUMBER(SEARCH(Fuel_Rules!$B$6:$B$30,$F1915))*(Fuel_Rules!$A$6:$A$30&lt;&gt;"")))&gt;0,"Plug-in hybrid",IF($G1915="Diesel","Diesel","Gasoline"))</f>
        <v>Gasoline</v>
      </c>
    </row>
    <row r="1916" spans="1:15" ht="15" customHeight="1" x14ac:dyDescent="0.25">
      <c r="A1916" s="1">
        <v>2022</v>
      </c>
      <c r="B1916" s="1" t="s">
        <v>4146</v>
      </c>
      <c r="C1916" s="1" t="s">
        <v>366</v>
      </c>
      <c r="D1916" s="1" t="s">
        <v>4170</v>
      </c>
      <c r="E1916" s="1" t="s">
        <v>310</v>
      </c>
      <c r="F1916" s="1" t="s">
        <v>368</v>
      </c>
      <c r="G1916" s="1" t="s">
        <v>103</v>
      </c>
      <c r="H1916" s="1" t="s">
        <v>298</v>
      </c>
      <c r="I1916" s="1">
        <v>3</v>
      </c>
      <c r="J1916" s="1">
        <v>2023</v>
      </c>
      <c r="K1916" s="1">
        <v>700704</v>
      </c>
      <c r="L1916" s="1">
        <v>0</v>
      </c>
      <c r="M1916" s="1">
        <f t="array" ref="M1916">SUMPRODUCT(MAX(ISNUMBER(SEARCH('Class Rules'!$B$6:$B$85,$E1916))*ISNUMBER(SEARCH('Class Rules'!$C$6:$C$85,$F1916))*'Class Rules'!$A$6:$A$85))</f>
        <v>0</v>
      </c>
      <c r="N1916" s="1" t="str">
        <f t="array" ref="N1916">IF($M1916=0,'Class Rules'!$D$3,INDEX('Class Rules'!$D$6:$D$85,MATCH($M1916,'Class Rules'!$A$6:$A$85,0)))</f>
        <v>Passenger LDV</v>
      </c>
      <c r="O1916" s="1" t="str">
        <f t="array" ref="O1916">IF(SUMPRODUCT(MAX(ISNUMBER(SEARCH(Fuel_Rules!$A$6:$A$30,$E1916))*ISNUMBER(SEARCH(Fuel_Rules!$B$6:$B$30,$F1916))*(Fuel_Rules!$A$6:$A$30&lt;&gt;"")))&gt;0,"Plug-in hybrid",IF($G1916="Diesel","Diesel","Gasoline"))</f>
        <v>Gasoline</v>
      </c>
    </row>
    <row r="1917" spans="1:15" ht="15" customHeight="1" x14ac:dyDescent="0.25">
      <c r="A1917" s="1">
        <v>2022</v>
      </c>
      <c r="B1917" s="1" t="s">
        <v>4146</v>
      </c>
      <c r="C1917" s="1" t="s">
        <v>369</v>
      </c>
      <c r="D1917" s="1" t="s">
        <v>4171</v>
      </c>
      <c r="E1917" s="1" t="s">
        <v>310</v>
      </c>
      <c r="F1917" s="1" t="s">
        <v>371</v>
      </c>
      <c r="G1917" s="1" t="s">
        <v>103</v>
      </c>
      <c r="H1917" s="1" t="s">
        <v>298</v>
      </c>
      <c r="I1917" s="1">
        <v>3</v>
      </c>
      <c r="J1917" s="1">
        <v>2023</v>
      </c>
      <c r="K1917" s="1">
        <v>650215</v>
      </c>
      <c r="L1917" s="1">
        <v>0</v>
      </c>
      <c r="M1917" s="1">
        <f t="array" ref="M1917">SUMPRODUCT(MAX(ISNUMBER(SEARCH('Class Rules'!$B$6:$B$85,$E1917))*ISNUMBER(SEARCH('Class Rules'!$C$6:$C$85,$F1917))*'Class Rules'!$A$6:$A$85))</f>
        <v>0</v>
      </c>
      <c r="N1917" s="1" t="str">
        <f t="array" ref="N1917">IF($M1917=0,'Class Rules'!$D$3,INDEX('Class Rules'!$D$6:$D$85,MATCH($M1917,'Class Rules'!$A$6:$A$85,0)))</f>
        <v>Passenger LDV</v>
      </c>
      <c r="O1917" s="1" t="str">
        <f t="array" ref="O1917">IF(SUMPRODUCT(MAX(ISNUMBER(SEARCH(Fuel_Rules!$A$6:$A$30,$E1917))*ISNUMBER(SEARCH(Fuel_Rules!$B$6:$B$30,$F1917))*(Fuel_Rules!$A$6:$A$30&lt;&gt;"")))&gt;0,"Plug-in hybrid",IF($G1917="Diesel","Diesel","Gasoline"))</f>
        <v>Gasoline</v>
      </c>
    </row>
    <row r="1918" spans="1:15" ht="15" customHeight="1" x14ac:dyDescent="0.25">
      <c r="A1918" s="1">
        <v>2022</v>
      </c>
      <c r="B1918" s="1" t="s">
        <v>4146</v>
      </c>
      <c r="C1918" s="1" t="s">
        <v>372</v>
      </c>
      <c r="D1918" s="1" t="s">
        <v>4172</v>
      </c>
      <c r="E1918" s="1" t="s">
        <v>310</v>
      </c>
      <c r="F1918" s="1" t="s">
        <v>374</v>
      </c>
      <c r="G1918" s="1" t="s">
        <v>103</v>
      </c>
      <c r="H1918" s="1" t="s">
        <v>298</v>
      </c>
      <c r="I1918" s="1">
        <v>3</v>
      </c>
      <c r="J1918" s="1">
        <v>2023</v>
      </c>
      <c r="K1918" s="1">
        <v>503422</v>
      </c>
      <c r="L1918" s="1">
        <v>0</v>
      </c>
      <c r="M1918" s="1">
        <f t="array" ref="M1918">SUMPRODUCT(MAX(ISNUMBER(SEARCH('Class Rules'!$B$6:$B$85,$E1918))*ISNUMBER(SEARCH('Class Rules'!$C$6:$C$85,$F1918))*'Class Rules'!$A$6:$A$85))</f>
        <v>0</v>
      </c>
      <c r="N1918" s="1" t="str">
        <f t="array" ref="N1918">IF($M1918=0,'Class Rules'!$D$3,INDEX('Class Rules'!$D$6:$D$85,MATCH($M1918,'Class Rules'!$A$6:$A$85,0)))</f>
        <v>Passenger LDV</v>
      </c>
      <c r="O1918" s="1" t="str">
        <f t="array" ref="O1918">IF(SUMPRODUCT(MAX(ISNUMBER(SEARCH(Fuel_Rules!$A$6:$A$30,$E1918))*ISNUMBER(SEARCH(Fuel_Rules!$B$6:$B$30,$F1918))*(Fuel_Rules!$A$6:$A$30&lt;&gt;"")))&gt;0,"Plug-in hybrid",IF($G1918="Diesel","Diesel","Gasoline"))</f>
        <v>Gasoline</v>
      </c>
    </row>
    <row r="1919" spans="1:15" ht="15" customHeight="1" x14ac:dyDescent="0.25">
      <c r="A1919" s="1">
        <v>2022</v>
      </c>
      <c r="B1919" s="1" t="s">
        <v>4146</v>
      </c>
      <c r="C1919" s="1" t="s">
        <v>375</v>
      </c>
      <c r="D1919" s="1" t="s">
        <v>4173</v>
      </c>
      <c r="E1919" s="1" t="s">
        <v>310</v>
      </c>
      <c r="F1919" s="1" t="s">
        <v>377</v>
      </c>
      <c r="G1919" s="1" t="s">
        <v>103</v>
      </c>
      <c r="H1919" s="1" t="s">
        <v>298</v>
      </c>
      <c r="I1919" s="1">
        <v>1.4</v>
      </c>
      <c r="J1919" s="1">
        <v>2023</v>
      </c>
      <c r="K1919" s="1">
        <v>198616</v>
      </c>
      <c r="L1919" s="1">
        <v>0</v>
      </c>
      <c r="M1919" s="1">
        <f t="array" ref="M1919">SUMPRODUCT(MAX(ISNUMBER(SEARCH('Class Rules'!$B$6:$B$85,$E1919))*ISNUMBER(SEARCH('Class Rules'!$C$6:$C$85,$F1919))*'Class Rules'!$A$6:$A$85))</f>
        <v>0</v>
      </c>
      <c r="N1919" s="1" t="str">
        <f t="array" ref="N1919">IF($M1919=0,'Class Rules'!$D$3,INDEX('Class Rules'!$D$6:$D$85,MATCH($M1919,'Class Rules'!$A$6:$A$85,0)))</f>
        <v>Passenger LDV</v>
      </c>
      <c r="O1919" s="1" t="str">
        <f t="array" ref="O1919">IF(SUMPRODUCT(MAX(ISNUMBER(SEARCH(Fuel_Rules!$A$6:$A$30,$E1919))*ISNUMBER(SEARCH(Fuel_Rules!$B$6:$B$30,$F1919))*(Fuel_Rules!$A$6:$A$30&lt;&gt;"")))&gt;0,"Plug-in hybrid",IF($G1919="Diesel","Diesel","Gasoline"))</f>
        <v>Gasoline</v>
      </c>
    </row>
    <row r="1920" spans="1:15" ht="15" customHeight="1" x14ac:dyDescent="0.25">
      <c r="A1920" s="1">
        <v>2022</v>
      </c>
      <c r="B1920" s="1" t="s">
        <v>4146</v>
      </c>
      <c r="C1920" s="1" t="s">
        <v>378</v>
      </c>
      <c r="D1920" s="1" t="s">
        <v>4174</v>
      </c>
      <c r="E1920" s="1" t="s">
        <v>310</v>
      </c>
      <c r="F1920" s="1" t="s">
        <v>380</v>
      </c>
      <c r="G1920" s="1" t="s">
        <v>103</v>
      </c>
      <c r="H1920" s="1" t="s">
        <v>298</v>
      </c>
      <c r="I1920" s="1">
        <v>2</v>
      </c>
      <c r="J1920" s="1">
        <v>2023</v>
      </c>
      <c r="K1920" s="1">
        <v>301006</v>
      </c>
      <c r="L1920" s="1">
        <v>0</v>
      </c>
      <c r="M1920" s="1">
        <f t="array" ref="M1920">SUMPRODUCT(MAX(ISNUMBER(SEARCH('Class Rules'!$B$6:$B$85,$E1920))*ISNUMBER(SEARCH('Class Rules'!$C$6:$C$85,$F1920))*'Class Rules'!$A$6:$A$85))</f>
        <v>0</v>
      </c>
      <c r="N1920" s="1" t="str">
        <f t="array" ref="N1920">IF($M1920=0,'Class Rules'!$D$3,INDEX('Class Rules'!$D$6:$D$85,MATCH($M1920,'Class Rules'!$A$6:$A$85,0)))</f>
        <v>Passenger LDV</v>
      </c>
      <c r="O1920" s="1" t="str">
        <f t="array" ref="O1920">IF(SUMPRODUCT(MAX(ISNUMBER(SEARCH(Fuel_Rules!$A$6:$A$30,$E1920))*ISNUMBER(SEARCH(Fuel_Rules!$B$6:$B$30,$F1920))*(Fuel_Rules!$A$6:$A$30&lt;&gt;"")))&gt;0,"Plug-in hybrid",IF($G1920="Diesel","Diesel","Gasoline"))</f>
        <v>Gasoline</v>
      </c>
    </row>
    <row r="1921" spans="1:15" ht="15" customHeight="1" x14ac:dyDescent="0.25">
      <c r="A1921" s="1">
        <v>2022</v>
      </c>
      <c r="B1921" s="1" t="s">
        <v>4146</v>
      </c>
      <c r="C1921" s="1" t="s">
        <v>381</v>
      </c>
      <c r="D1921" s="1" t="s">
        <v>4175</v>
      </c>
      <c r="E1921" s="1" t="s">
        <v>310</v>
      </c>
      <c r="F1921" s="1" t="s">
        <v>383</v>
      </c>
      <c r="G1921" s="1" t="s">
        <v>103</v>
      </c>
      <c r="H1921" s="1" t="s">
        <v>298</v>
      </c>
      <c r="I1921" s="1">
        <v>3</v>
      </c>
      <c r="J1921" s="1">
        <v>2023</v>
      </c>
      <c r="K1921" s="1">
        <v>608024</v>
      </c>
      <c r="L1921" s="1">
        <v>0</v>
      </c>
      <c r="M1921" s="1">
        <f t="array" ref="M1921">SUMPRODUCT(MAX(ISNUMBER(SEARCH('Class Rules'!$B$6:$B$85,$E1921))*ISNUMBER(SEARCH('Class Rules'!$C$6:$C$85,$F1921))*'Class Rules'!$A$6:$A$85))</f>
        <v>0</v>
      </c>
      <c r="N1921" s="1" t="str">
        <f t="array" ref="N1921">IF($M1921=0,'Class Rules'!$D$3,INDEX('Class Rules'!$D$6:$D$85,MATCH($M1921,'Class Rules'!$A$6:$A$85,0)))</f>
        <v>Passenger LDV</v>
      </c>
      <c r="O1921" s="1" t="str">
        <f t="array" ref="O1921">IF(SUMPRODUCT(MAX(ISNUMBER(SEARCH(Fuel_Rules!$A$6:$A$30,$E1921))*ISNUMBER(SEARCH(Fuel_Rules!$B$6:$B$30,$F1921))*(Fuel_Rules!$A$6:$A$30&lt;&gt;"")))&gt;0,"Plug-in hybrid",IF($G1921="Diesel","Diesel","Gasoline"))</f>
        <v>Gasoline</v>
      </c>
    </row>
    <row r="1922" spans="1:15" ht="15" customHeight="1" x14ac:dyDescent="0.25">
      <c r="A1922" s="1">
        <v>2022</v>
      </c>
      <c r="B1922" s="1" t="s">
        <v>4146</v>
      </c>
      <c r="C1922" s="1" t="s">
        <v>384</v>
      </c>
      <c r="D1922" s="1" t="s">
        <v>4176</v>
      </c>
      <c r="E1922" s="1" t="s">
        <v>310</v>
      </c>
      <c r="F1922" s="1" t="s">
        <v>386</v>
      </c>
      <c r="G1922" s="1" t="s">
        <v>103</v>
      </c>
      <c r="H1922" s="1" t="s">
        <v>298</v>
      </c>
      <c r="I1922" s="1">
        <v>4</v>
      </c>
      <c r="J1922" s="1">
        <v>2023</v>
      </c>
      <c r="K1922" s="1">
        <v>1194323</v>
      </c>
      <c r="L1922" s="1">
        <v>0</v>
      </c>
      <c r="M1922" s="1">
        <f t="array" ref="M1922">SUMPRODUCT(MAX(ISNUMBER(SEARCH('Class Rules'!$B$6:$B$85,$E1922))*ISNUMBER(SEARCH('Class Rules'!$C$6:$C$85,$F1922))*'Class Rules'!$A$6:$A$85))</f>
        <v>0</v>
      </c>
      <c r="N1922" s="1" t="str">
        <f t="array" ref="N1922">IF($M1922=0,'Class Rules'!$D$3,INDEX('Class Rules'!$D$6:$D$85,MATCH($M1922,'Class Rules'!$A$6:$A$85,0)))</f>
        <v>Passenger LDV</v>
      </c>
      <c r="O1922" s="1" t="str">
        <f t="array" ref="O1922">IF(SUMPRODUCT(MAX(ISNUMBER(SEARCH(Fuel_Rules!$A$6:$A$30,$E1922))*ISNUMBER(SEARCH(Fuel_Rules!$B$6:$B$30,$F1922))*(Fuel_Rules!$A$6:$A$30&lt;&gt;"")))&gt;0,"Plug-in hybrid",IF($G1922="Diesel","Diesel","Gasoline"))</f>
        <v>Gasoline</v>
      </c>
    </row>
    <row r="1923" spans="1:15" ht="15" customHeight="1" x14ac:dyDescent="0.25">
      <c r="A1923" s="1">
        <v>2022</v>
      </c>
      <c r="B1923" s="1" t="s">
        <v>4146</v>
      </c>
      <c r="C1923" s="1" t="s">
        <v>387</v>
      </c>
      <c r="D1923" s="1" t="s">
        <v>4177</v>
      </c>
      <c r="E1923" s="1" t="s">
        <v>310</v>
      </c>
      <c r="F1923" s="1" t="s">
        <v>389</v>
      </c>
      <c r="G1923" s="1" t="s">
        <v>103</v>
      </c>
      <c r="H1923" s="1" t="s">
        <v>298</v>
      </c>
      <c r="I1923" s="1">
        <v>2.9</v>
      </c>
      <c r="J1923" s="1">
        <v>2023</v>
      </c>
      <c r="K1923" s="1">
        <v>739277</v>
      </c>
      <c r="L1923" s="1">
        <v>0</v>
      </c>
      <c r="M1923" s="1">
        <f t="array" ref="M1923">SUMPRODUCT(MAX(ISNUMBER(SEARCH('Class Rules'!$B$6:$B$85,$E1923))*ISNUMBER(SEARCH('Class Rules'!$C$6:$C$85,$F1923))*'Class Rules'!$A$6:$A$85))</f>
        <v>0</v>
      </c>
      <c r="N1923" s="1" t="str">
        <f t="array" ref="N1923">IF($M1923=0,'Class Rules'!$D$3,INDEX('Class Rules'!$D$6:$D$85,MATCH($M1923,'Class Rules'!$A$6:$A$85,0)))</f>
        <v>Passenger LDV</v>
      </c>
      <c r="O1923" s="1" t="str">
        <f t="array" ref="O1923">IF(SUMPRODUCT(MAX(ISNUMBER(SEARCH(Fuel_Rules!$A$6:$A$30,$E1923))*ISNUMBER(SEARCH(Fuel_Rules!$B$6:$B$30,$F1923))*(Fuel_Rules!$A$6:$A$30&lt;&gt;"")))&gt;0,"Plug-in hybrid",IF($G1923="Diesel","Diesel","Gasoline"))</f>
        <v>Gasoline</v>
      </c>
    </row>
    <row r="1924" spans="1:15" ht="15" customHeight="1" x14ac:dyDescent="0.25">
      <c r="A1924" s="1">
        <v>2022</v>
      </c>
      <c r="B1924" s="1" t="s">
        <v>4146</v>
      </c>
      <c r="C1924" s="1" t="s">
        <v>390</v>
      </c>
      <c r="D1924" s="1" t="s">
        <v>4178</v>
      </c>
      <c r="E1924" s="1" t="s">
        <v>310</v>
      </c>
      <c r="F1924" s="1" t="s">
        <v>392</v>
      </c>
      <c r="G1924" s="1" t="s">
        <v>103</v>
      </c>
      <c r="H1924" s="1" t="s">
        <v>298</v>
      </c>
      <c r="I1924" s="1">
        <v>2</v>
      </c>
      <c r="J1924" s="1">
        <v>2023</v>
      </c>
      <c r="K1924" s="1">
        <v>366675</v>
      </c>
      <c r="L1924" s="1">
        <v>0</v>
      </c>
      <c r="M1924" s="1">
        <f t="array" ref="M1924">SUMPRODUCT(MAX(ISNUMBER(SEARCH('Class Rules'!$B$6:$B$85,$E1924))*ISNUMBER(SEARCH('Class Rules'!$C$6:$C$85,$F1924))*'Class Rules'!$A$6:$A$85))</f>
        <v>0</v>
      </c>
      <c r="N1924" s="1" t="str">
        <f t="array" ref="N1924">IF($M1924=0,'Class Rules'!$D$3,INDEX('Class Rules'!$D$6:$D$85,MATCH($M1924,'Class Rules'!$A$6:$A$85,0)))</f>
        <v>Passenger LDV</v>
      </c>
      <c r="O1924" s="1" t="str">
        <f t="array" ref="O1924">IF(SUMPRODUCT(MAX(ISNUMBER(SEARCH(Fuel_Rules!$A$6:$A$30,$E1924))*ISNUMBER(SEARCH(Fuel_Rules!$B$6:$B$30,$F1924))*(Fuel_Rules!$A$6:$A$30&lt;&gt;"")))&gt;0,"Plug-in hybrid",IF($G1924="Diesel","Diesel","Gasoline"))</f>
        <v>Gasoline</v>
      </c>
    </row>
    <row r="1925" spans="1:15" ht="15" customHeight="1" x14ac:dyDescent="0.25">
      <c r="A1925" s="1">
        <v>2022</v>
      </c>
      <c r="B1925" s="1" t="s">
        <v>4146</v>
      </c>
      <c r="C1925" s="1" t="s">
        <v>393</v>
      </c>
      <c r="D1925" s="1" t="s">
        <v>4179</v>
      </c>
      <c r="E1925" s="1" t="s">
        <v>310</v>
      </c>
      <c r="F1925" s="1" t="s">
        <v>395</v>
      </c>
      <c r="G1925" s="1" t="s">
        <v>103</v>
      </c>
      <c r="H1925" s="1" t="s">
        <v>298</v>
      </c>
      <c r="I1925" s="1">
        <v>2.5</v>
      </c>
      <c r="J1925" s="1">
        <v>2023</v>
      </c>
      <c r="K1925" s="1">
        <v>621590</v>
      </c>
      <c r="L1925" s="1">
        <v>0</v>
      </c>
      <c r="M1925" s="1">
        <f t="array" ref="M1925">SUMPRODUCT(MAX(ISNUMBER(SEARCH('Class Rules'!$B$6:$B$85,$E1925))*ISNUMBER(SEARCH('Class Rules'!$C$6:$C$85,$F1925))*'Class Rules'!$A$6:$A$85))</f>
        <v>0</v>
      </c>
      <c r="N1925" s="1" t="str">
        <f t="array" ref="N1925">IF($M1925=0,'Class Rules'!$D$3,INDEX('Class Rules'!$D$6:$D$85,MATCH($M1925,'Class Rules'!$A$6:$A$85,0)))</f>
        <v>Passenger LDV</v>
      </c>
      <c r="O1925" s="1" t="str">
        <f t="array" ref="O1925">IF(SUMPRODUCT(MAX(ISNUMBER(SEARCH(Fuel_Rules!$A$6:$A$30,$E1925))*ISNUMBER(SEARCH(Fuel_Rules!$B$6:$B$30,$F1925))*(Fuel_Rules!$A$6:$A$30&lt;&gt;"")))&gt;0,"Plug-in hybrid",IF($G1925="Diesel","Diesel","Gasoline"))</f>
        <v>Gasoline</v>
      </c>
    </row>
    <row r="1926" spans="1:15" ht="15" customHeight="1" x14ac:dyDescent="0.25">
      <c r="A1926" s="1">
        <v>2022</v>
      </c>
      <c r="B1926" s="1" t="s">
        <v>4146</v>
      </c>
      <c r="C1926" s="1" t="s">
        <v>396</v>
      </c>
      <c r="D1926" s="1" t="s">
        <v>4180</v>
      </c>
      <c r="E1926" s="1" t="s">
        <v>310</v>
      </c>
      <c r="F1926" s="1" t="s">
        <v>398</v>
      </c>
      <c r="G1926" s="1" t="s">
        <v>103</v>
      </c>
      <c r="H1926" s="1" t="s">
        <v>298</v>
      </c>
      <c r="I1926" s="1">
        <v>3</v>
      </c>
      <c r="J1926" s="1">
        <v>2023</v>
      </c>
      <c r="K1926" s="1">
        <v>572904</v>
      </c>
      <c r="L1926" s="1">
        <v>0</v>
      </c>
      <c r="M1926" s="1">
        <f t="array" ref="M1926">SUMPRODUCT(MAX(ISNUMBER(SEARCH('Class Rules'!$B$6:$B$85,$E1926))*ISNUMBER(SEARCH('Class Rules'!$C$6:$C$85,$F1926))*'Class Rules'!$A$6:$A$85))</f>
        <v>0</v>
      </c>
      <c r="N1926" s="1" t="str">
        <f t="array" ref="N1926">IF($M1926=0,'Class Rules'!$D$3,INDEX('Class Rules'!$D$6:$D$85,MATCH($M1926,'Class Rules'!$A$6:$A$85,0)))</f>
        <v>Passenger LDV</v>
      </c>
      <c r="O1926" s="1" t="str">
        <f t="array" ref="O1926">IF(SUMPRODUCT(MAX(ISNUMBER(SEARCH(Fuel_Rules!$A$6:$A$30,$E1926))*ISNUMBER(SEARCH(Fuel_Rules!$B$6:$B$30,$F1926))*(Fuel_Rules!$A$6:$A$30&lt;&gt;"")))&gt;0,"Plug-in hybrid",IF($G1926="Diesel","Diesel","Gasoline"))</f>
        <v>Gasoline</v>
      </c>
    </row>
    <row r="1927" spans="1:15" ht="15" customHeight="1" x14ac:dyDescent="0.25">
      <c r="A1927" s="1">
        <v>2022</v>
      </c>
      <c r="B1927" s="1" t="s">
        <v>4146</v>
      </c>
      <c r="C1927" s="1" t="s">
        <v>399</v>
      </c>
      <c r="D1927" s="1" t="s">
        <v>4181</v>
      </c>
      <c r="E1927" s="1" t="s">
        <v>310</v>
      </c>
      <c r="F1927" s="1" t="s">
        <v>401</v>
      </c>
      <c r="G1927" s="1" t="s">
        <v>103</v>
      </c>
      <c r="H1927" s="1" t="s">
        <v>298</v>
      </c>
      <c r="I1927" s="1">
        <v>1.4</v>
      </c>
      <c r="J1927" s="1">
        <v>2023</v>
      </c>
      <c r="K1927" s="1">
        <v>280528</v>
      </c>
      <c r="L1927" s="1">
        <v>0</v>
      </c>
      <c r="M1927" s="1">
        <f t="array" ref="M1927">SUMPRODUCT(MAX(ISNUMBER(SEARCH('Class Rules'!$B$6:$B$85,$E1927))*ISNUMBER(SEARCH('Class Rules'!$C$6:$C$85,$F1927))*'Class Rules'!$A$6:$A$85))</f>
        <v>0</v>
      </c>
      <c r="N1927" s="1" t="str">
        <f t="array" ref="N1927">IF($M1927=0,'Class Rules'!$D$3,INDEX('Class Rules'!$D$6:$D$85,MATCH($M1927,'Class Rules'!$A$6:$A$85,0)))</f>
        <v>Passenger LDV</v>
      </c>
      <c r="O1927" s="1" t="str">
        <f t="array" ref="O1927">IF(SUMPRODUCT(MAX(ISNUMBER(SEARCH(Fuel_Rules!$A$6:$A$30,$E1927))*ISNUMBER(SEARCH(Fuel_Rules!$B$6:$B$30,$F1927))*(Fuel_Rules!$A$6:$A$30&lt;&gt;"")))&gt;0,"Plug-in hybrid",IF($G1927="Diesel","Diesel","Gasoline"))</f>
        <v>Gasoline</v>
      </c>
    </row>
    <row r="1928" spans="1:15" ht="15" customHeight="1" x14ac:dyDescent="0.25">
      <c r="A1928" s="1">
        <v>2022</v>
      </c>
      <c r="B1928" s="1" t="s">
        <v>4146</v>
      </c>
      <c r="C1928" s="1" t="s">
        <v>402</v>
      </c>
      <c r="D1928" s="1" t="s">
        <v>4182</v>
      </c>
      <c r="E1928" s="1" t="s">
        <v>310</v>
      </c>
      <c r="F1928" s="1" t="s">
        <v>404</v>
      </c>
      <c r="G1928" s="1" t="s">
        <v>103</v>
      </c>
      <c r="H1928" s="1" t="s">
        <v>298</v>
      </c>
      <c r="I1928" s="1">
        <v>3</v>
      </c>
      <c r="J1928" s="1">
        <v>2023</v>
      </c>
      <c r="K1928" s="1">
        <v>624904</v>
      </c>
      <c r="L1928" s="1">
        <v>0</v>
      </c>
      <c r="M1928" s="1">
        <f t="array" ref="M1928">SUMPRODUCT(MAX(ISNUMBER(SEARCH('Class Rules'!$B$6:$B$85,$E1928))*ISNUMBER(SEARCH('Class Rules'!$C$6:$C$85,$F1928))*'Class Rules'!$A$6:$A$85))</f>
        <v>0</v>
      </c>
      <c r="N1928" s="1" t="str">
        <f t="array" ref="N1928">IF($M1928=0,'Class Rules'!$D$3,INDEX('Class Rules'!$D$6:$D$85,MATCH($M1928,'Class Rules'!$A$6:$A$85,0)))</f>
        <v>Passenger LDV</v>
      </c>
      <c r="O1928" s="1" t="str">
        <f t="array" ref="O1928">IF(SUMPRODUCT(MAX(ISNUMBER(SEARCH(Fuel_Rules!$A$6:$A$30,$E1928))*ISNUMBER(SEARCH(Fuel_Rules!$B$6:$B$30,$F1928))*(Fuel_Rules!$A$6:$A$30&lt;&gt;"")))&gt;0,"Plug-in hybrid",IF($G1928="Diesel","Diesel","Gasoline"))</f>
        <v>Gasoline</v>
      </c>
    </row>
    <row r="1929" spans="1:15" ht="15" customHeight="1" x14ac:dyDescent="0.25">
      <c r="A1929" s="1">
        <v>2022</v>
      </c>
      <c r="B1929" s="1" t="s">
        <v>4146</v>
      </c>
      <c r="C1929" s="1" t="s">
        <v>405</v>
      </c>
      <c r="D1929" s="1" t="s">
        <v>4183</v>
      </c>
      <c r="E1929" s="1" t="s">
        <v>310</v>
      </c>
      <c r="F1929" s="1" t="s">
        <v>407</v>
      </c>
      <c r="G1929" s="1" t="s">
        <v>103</v>
      </c>
      <c r="H1929" s="1" t="s">
        <v>298</v>
      </c>
      <c r="I1929" s="1">
        <v>2</v>
      </c>
      <c r="J1929" s="1">
        <v>2023</v>
      </c>
      <c r="K1929" s="1">
        <v>474612</v>
      </c>
      <c r="L1929" s="1">
        <v>0</v>
      </c>
      <c r="M1929" s="1">
        <f t="array" ref="M1929">SUMPRODUCT(MAX(ISNUMBER(SEARCH('Class Rules'!$B$6:$B$85,$E1929))*ISNUMBER(SEARCH('Class Rules'!$C$6:$C$85,$F1929))*'Class Rules'!$A$6:$A$85))</f>
        <v>0</v>
      </c>
      <c r="N1929" s="1" t="str">
        <f t="array" ref="N1929">IF($M1929=0,'Class Rules'!$D$3,INDEX('Class Rules'!$D$6:$D$85,MATCH($M1929,'Class Rules'!$A$6:$A$85,0)))</f>
        <v>Passenger LDV</v>
      </c>
      <c r="O1929" s="1" t="str">
        <f t="array" ref="O1929">IF(SUMPRODUCT(MAX(ISNUMBER(SEARCH(Fuel_Rules!$A$6:$A$30,$E1929))*ISNUMBER(SEARCH(Fuel_Rules!$B$6:$B$30,$F1929))*(Fuel_Rules!$A$6:$A$30&lt;&gt;"")))&gt;0,"Plug-in hybrid",IF($G1929="Diesel","Diesel","Gasoline"))</f>
        <v>Gasoline</v>
      </c>
    </row>
    <row r="1930" spans="1:15" ht="15" customHeight="1" x14ac:dyDescent="0.25">
      <c r="A1930" s="1">
        <v>2022</v>
      </c>
      <c r="B1930" s="1" t="s">
        <v>4146</v>
      </c>
      <c r="C1930" s="1" t="s">
        <v>408</v>
      </c>
      <c r="D1930" s="1" t="s">
        <v>4184</v>
      </c>
      <c r="E1930" s="1" t="s">
        <v>310</v>
      </c>
      <c r="F1930" s="1" t="s">
        <v>410</v>
      </c>
      <c r="G1930" s="1" t="s">
        <v>103</v>
      </c>
      <c r="H1930" s="1" t="s">
        <v>298</v>
      </c>
      <c r="I1930" s="1">
        <v>2</v>
      </c>
      <c r="J1930" s="1">
        <v>2023</v>
      </c>
      <c r="K1930" s="1">
        <v>408690</v>
      </c>
      <c r="L1930" s="1">
        <v>0</v>
      </c>
      <c r="M1930" s="1">
        <f t="array" ref="M1930">SUMPRODUCT(MAX(ISNUMBER(SEARCH('Class Rules'!$B$6:$B$85,$E1930))*ISNUMBER(SEARCH('Class Rules'!$C$6:$C$85,$F1930))*'Class Rules'!$A$6:$A$85))</f>
        <v>0</v>
      </c>
      <c r="N1930" s="1" t="str">
        <f t="array" ref="N1930">IF($M1930=0,'Class Rules'!$D$3,INDEX('Class Rules'!$D$6:$D$85,MATCH($M1930,'Class Rules'!$A$6:$A$85,0)))</f>
        <v>Passenger LDV</v>
      </c>
      <c r="O1930" s="1" t="str">
        <f t="array" ref="O1930">IF(SUMPRODUCT(MAX(ISNUMBER(SEARCH(Fuel_Rules!$A$6:$A$30,$E1930))*ISNUMBER(SEARCH(Fuel_Rules!$B$6:$B$30,$F1930))*(Fuel_Rules!$A$6:$A$30&lt;&gt;"")))&gt;0,"Plug-in hybrid",IF($G1930="Diesel","Diesel","Gasoline"))</f>
        <v>Gasoline</v>
      </c>
    </row>
    <row r="1931" spans="1:15" ht="15" customHeight="1" x14ac:dyDescent="0.25">
      <c r="A1931" s="1">
        <v>2022</v>
      </c>
      <c r="B1931" s="1" t="s">
        <v>4146</v>
      </c>
      <c r="C1931" s="1" t="s">
        <v>411</v>
      </c>
      <c r="D1931" s="1" t="s">
        <v>4185</v>
      </c>
      <c r="E1931" s="1" t="s">
        <v>310</v>
      </c>
      <c r="F1931" s="1" t="s">
        <v>413</v>
      </c>
      <c r="G1931" s="1" t="s">
        <v>103</v>
      </c>
      <c r="H1931" s="1" t="s">
        <v>298</v>
      </c>
      <c r="I1931" s="1">
        <v>2</v>
      </c>
      <c r="J1931" s="1">
        <v>2023</v>
      </c>
      <c r="K1931" s="1">
        <v>410215</v>
      </c>
      <c r="L1931" s="1">
        <v>0</v>
      </c>
      <c r="M1931" s="1">
        <f t="array" ref="M1931">SUMPRODUCT(MAX(ISNUMBER(SEARCH('Class Rules'!$B$6:$B$85,$E1931))*ISNUMBER(SEARCH('Class Rules'!$C$6:$C$85,$F1931))*'Class Rules'!$A$6:$A$85))</f>
        <v>0</v>
      </c>
      <c r="N1931" s="1" t="str">
        <f t="array" ref="N1931">IF($M1931=0,'Class Rules'!$D$3,INDEX('Class Rules'!$D$6:$D$85,MATCH($M1931,'Class Rules'!$A$6:$A$85,0)))</f>
        <v>Passenger LDV</v>
      </c>
      <c r="O1931" s="1" t="str">
        <f t="array" ref="O1931">IF(SUMPRODUCT(MAX(ISNUMBER(SEARCH(Fuel_Rules!$A$6:$A$30,$E1931))*ISNUMBER(SEARCH(Fuel_Rules!$B$6:$B$30,$F1931))*(Fuel_Rules!$A$6:$A$30&lt;&gt;"")))&gt;0,"Plug-in hybrid",IF($G1931="Diesel","Diesel","Gasoline"))</f>
        <v>Gasoline</v>
      </c>
    </row>
    <row r="1932" spans="1:15" ht="15" customHeight="1" x14ac:dyDescent="0.25">
      <c r="A1932" s="1">
        <v>2022</v>
      </c>
      <c r="B1932" s="1" t="s">
        <v>4146</v>
      </c>
      <c r="C1932" s="1" t="s">
        <v>414</v>
      </c>
      <c r="D1932" s="1" t="s">
        <v>4186</v>
      </c>
      <c r="E1932" s="1" t="s">
        <v>310</v>
      </c>
      <c r="F1932" s="1" t="s">
        <v>416</v>
      </c>
      <c r="G1932" s="1" t="s">
        <v>103</v>
      </c>
      <c r="H1932" s="1" t="s">
        <v>298</v>
      </c>
      <c r="I1932" s="1">
        <v>2</v>
      </c>
      <c r="J1932" s="1">
        <v>2023</v>
      </c>
      <c r="K1932" s="1">
        <v>444150</v>
      </c>
      <c r="L1932" s="1">
        <v>0</v>
      </c>
      <c r="M1932" s="1">
        <f t="array" ref="M1932">SUMPRODUCT(MAX(ISNUMBER(SEARCH('Class Rules'!$B$6:$B$85,$E1932))*ISNUMBER(SEARCH('Class Rules'!$C$6:$C$85,$F1932))*'Class Rules'!$A$6:$A$85))</f>
        <v>0</v>
      </c>
      <c r="N1932" s="1" t="str">
        <f t="array" ref="N1932">IF($M1932=0,'Class Rules'!$D$3,INDEX('Class Rules'!$D$6:$D$85,MATCH($M1932,'Class Rules'!$A$6:$A$85,0)))</f>
        <v>Passenger LDV</v>
      </c>
      <c r="O1932" s="1" t="str">
        <f t="array" ref="O1932">IF(SUMPRODUCT(MAX(ISNUMBER(SEARCH(Fuel_Rules!$A$6:$A$30,$E1932))*ISNUMBER(SEARCH(Fuel_Rules!$B$6:$B$30,$F1932))*(Fuel_Rules!$A$6:$A$30&lt;&gt;"")))&gt;0,"Plug-in hybrid",IF($G1932="Diesel","Diesel","Gasoline"))</f>
        <v>Gasoline</v>
      </c>
    </row>
    <row r="1933" spans="1:15" ht="15" customHeight="1" x14ac:dyDescent="0.25">
      <c r="A1933" s="1">
        <v>2022</v>
      </c>
      <c r="B1933" s="1" t="s">
        <v>4146</v>
      </c>
      <c r="C1933" s="1" t="s">
        <v>417</v>
      </c>
      <c r="D1933" s="1" t="s">
        <v>4187</v>
      </c>
      <c r="E1933" s="1" t="s">
        <v>310</v>
      </c>
      <c r="F1933" s="1" t="s">
        <v>419</v>
      </c>
      <c r="G1933" s="1" t="s">
        <v>103</v>
      </c>
      <c r="H1933" s="1" t="s">
        <v>298</v>
      </c>
      <c r="I1933" s="1">
        <v>2</v>
      </c>
      <c r="J1933" s="1">
        <v>2023</v>
      </c>
      <c r="K1933" s="1">
        <v>287405</v>
      </c>
      <c r="L1933" s="1">
        <v>0</v>
      </c>
      <c r="M1933" s="1">
        <f t="array" ref="M1933">SUMPRODUCT(MAX(ISNUMBER(SEARCH('Class Rules'!$B$6:$B$85,$E1933))*ISNUMBER(SEARCH('Class Rules'!$C$6:$C$85,$F1933))*'Class Rules'!$A$6:$A$85))</f>
        <v>0</v>
      </c>
      <c r="N1933" s="1" t="str">
        <f t="array" ref="N1933">IF($M1933=0,'Class Rules'!$D$3,INDEX('Class Rules'!$D$6:$D$85,MATCH($M1933,'Class Rules'!$A$6:$A$85,0)))</f>
        <v>Passenger LDV</v>
      </c>
      <c r="O1933" s="1" t="str">
        <f t="array" ref="O1933">IF(SUMPRODUCT(MAX(ISNUMBER(SEARCH(Fuel_Rules!$A$6:$A$30,$E1933))*ISNUMBER(SEARCH(Fuel_Rules!$B$6:$B$30,$F1933))*(Fuel_Rules!$A$6:$A$30&lt;&gt;"")))&gt;0,"Plug-in hybrid",IF($G1933="Diesel","Diesel","Gasoline"))</f>
        <v>Gasoline</v>
      </c>
    </row>
    <row r="1934" spans="1:15" ht="15" customHeight="1" x14ac:dyDescent="0.25">
      <c r="A1934" s="1">
        <v>2022</v>
      </c>
      <c r="B1934" s="1" t="s">
        <v>4146</v>
      </c>
      <c r="C1934" s="1" t="s">
        <v>420</v>
      </c>
      <c r="D1934" s="1" t="s">
        <v>4188</v>
      </c>
      <c r="E1934" s="1" t="s">
        <v>310</v>
      </c>
      <c r="F1934" s="1" t="s">
        <v>422</v>
      </c>
      <c r="G1934" s="1" t="s">
        <v>103</v>
      </c>
      <c r="H1934" s="1" t="s">
        <v>298</v>
      </c>
      <c r="I1934" s="1">
        <v>1.4</v>
      </c>
      <c r="J1934" s="1">
        <v>2023</v>
      </c>
      <c r="K1934" s="1">
        <v>249659</v>
      </c>
      <c r="L1934" s="1">
        <v>0</v>
      </c>
      <c r="M1934" s="1">
        <f t="array" ref="M1934">SUMPRODUCT(MAX(ISNUMBER(SEARCH('Class Rules'!$B$6:$B$85,$E1934))*ISNUMBER(SEARCH('Class Rules'!$C$6:$C$85,$F1934))*'Class Rules'!$A$6:$A$85))</f>
        <v>0</v>
      </c>
      <c r="N1934" s="1" t="str">
        <f t="array" ref="N1934">IF($M1934=0,'Class Rules'!$D$3,INDEX('Class Rules'!$D$6:$D$85,MATCH($M1934,'Class Rules'!$A$6:$A$85,0)))</f>
        <v>Passenger LDV</v>
      </c>
      <c r="O1934" s="1" t="str">
        <f t="array" ref="O1934">IF(SUMPRODUCT(MAX(ISNUMBER(SEARCH(Fuel_Rules!$A$6:$A$30,$E1934))*ISNUMBER(SEARCH(Fuel_Rules!$B$6:$B$30,$F1934))*(Fuel_Rules!$A$6:$A$30&lt;&gt;"")))&gt;0,"Plug-in hybrid",IF($G1934="Diesel","Diesel","Gasoline"))</f>
        <v>Gasoline</v>
      </c>
    </row>
    <row r="1935" spans="1:15" ht="15" customHeight="1" x14ac:dyDescent="0.25">
      <c r="A1935" s="1">
        <v>2022</v>
      </c>
      <c r="B1935" s="1" t="s">
        <v>4146</v>
      </c>
      <c r="C1935" s="1" t="s">
        <v>423</v>
      </c>
      <c r="D1935" s="1" t="s">
        <v>4189</v>
      </c>
      <c r="E1935" s="1" t="s">
        <v>310</v>
      </c>
      <c r="F1935" s="1" t="s">
        <v>425</v>
      </c>
      <c r="G1935" s="1" t="s">
        <v>103</v>
      </c>
      <c r="H1935" s="1" t="s">
        <v>298</v>
      </c>
      <c r="I1935" s="1">
        <v>1.4</v>
      </c>
      <c r="J1935" s="1">
        <v>2023</v>
      </c>
      <c r="K1935" s="1">
        <v>260128</v>
      </c>
      <c r="L1935" s="1">
        <v>0</v>
      </c>
      <c r="M1935" s="1">
        <f t="array" ref="M1935">SUMPRODUCT(MAX(ISNUMBER(SEARCH('Class Rules'!$B$6:$B$85,$E1935))*ISNUMBER(SEARCH('Class Rules'!$C$6:$C$85,$F1935))*'Class Rules'!$A$6:$A$85))</f>
        <v>0</v>
      </c>
      <c r="N1935" s="1" t="str">
        <f t="array" ref="N1935">IF($M1935=0,'Class Rules'!$D$3,INDEX('Class Rules'!$D$6:$D$85,MATCH($M1935,'Class Rules'!$A$6:$A$85,0)))</f>
        <v>Passenger LDV</v>
      </c>
      <c r="O1935" s="1" t="str">
        <f t="array" ref="O1935">IF(SUMPRODUCT(MAX(ISNUMBER(SEARCH(Fuel_Rules!$A$6:$A$30,$E1935))*ISNUMBER(SEARCH(Fuel_Rules!$B$6:$B$30,$F1935))*(Fuel_Rules!$A$6:$A$30&lt;&gt;"")))&gt;0,"Plug-in hybrid",IF($G1935="Diesel","Diesel","Gasoline"))</f>
        <v>Gasoline</v>
      </c>
    </row>
    <row r="1936" spans="1:15" ht="15" customHeight="1" x14ac:dyDescent="0.25">
      <c r="A1936" s="1">
        <v>2022</v>
      </c>
      <c r="B1936" s="1" t="s">
        <v>4146</v>
      </c>
      <c r="C1936" s="1" t="s">
        <v>3170</v>
      </c>
      <c r="D1936" s="1" t="s">
        <v>4190</v>
      </c>
      <c r="E1936" s="1" t="s">
        <v>310</v>
      </c>
      <c r="F1936" s="1" t="s">
        <v>3172</v>
      </c>
      <c r="G1936" s="1" t="s">
        <v>103</v>
      </c>
      <c r="H1936" s="1" t="s">
        <v>298</v>
      </c>
      <c r="I1936" s="1">
        <v>2</v>
      </c>
      <c r="J1936" s="1">
        <v>2023</v>
      </c>
      <c r="K1936" s="1">
        <v>273398</v>
      </c>
      <c r="L1936" s="1">
        <v>0</v>
      </c>
      <c r="M1936" s="1">
        <f t="array" ref="M1936">SUMPRODUCT(MAX(ISNUMBER(SEARCH('Class Rules'!$B$6:$B$85,$E1936))*ISNUMBER(SEARCH('Class Rules'!$C$6:$C$85,$F1936))*'Class Rules'!$A$6:$A$85))</f>
        <v>0</v>
      </c>
      <c r="N1936" s="1" t="str">
        <f t="array" ref="N1936">IF($M1936=0,'Class Rules'!$D$3,INDEX('Class Rules'!$D$6:$D$85,MATCH($M1936,'Class Rules'!$A$6:$A$85,0)))</f>
        <v>Passenger LDV</v>
      </c>
      <c r="O1936" s="1" t="str">
        <f t="array" ref="O1936">IF(SUMPRODUCT(MAX(ISNUMBER(SEARCH(Fuel_Rules!$A$6:$A$30,$E1936))*ISNUMBER(SEARCH(Fuel_Rules!$B$6:$B$30,$F1936))*(Fuel_Rules!$A$6:$A$30&lt;&gt;"")))&gt;0,"Plug-in hybrid",IF($G1936="Diesel","Diesel","Gasoline"))</f>
        <v>Gasoline</v>
      </c>
    </row>
    <row r="1937" spans="1:15" ht="15" customHeight="1" x14ac:dyDescent="0.25">
      <c r="A1937" s="1">
        <v>2022</v>
      </c>
      <c r="B1937" s="1" t="s">
        <v>4146</v>
      </c>
      <c r="C1937" s="1" t="s">
        <v>3173</v>
      </c>
      <c r="D1937" s="1" t="s">
        <v>4191</v>
      </c>
      <c r="E1937" s="1" t="s">
        <v>310</v>
      </c>
      <c r="F1937" s="1" t="s">
        <v>3175</v>
      </c>
      <c r="G1937" s="1" t="s">
        <v>103</v>
      </c>
      <c r="H1937" s="1" t="s">
        <v>298</v>
      </c>
      <c r="I1937" s="1">
        <v>2</v>
      </c>
      <c r="J1937" s="1">
        <v>2023</v>
      </c>
      <c r="K1937" s="1">
        <v>273503</v>
      </c>
      <c r="L1937" s="1">
        <v>0</v>
      </c>
      <c r="M1937" s="1">
        <f t="array" ref="M1937">SUMPRODUCT(MAX(ISNUMBER(SEARCH('Class Rules'!$B$6:$B$85,$E1937))*ISNUMBER(SEARCH('Class Rules'!$C$6:$C$85,$F1937))*'Class Rules'!$A$6:$A$85))</f>
        <v>0</v>
      </c>
      <c r="N1937" s="1" t="str">
        <f t="array" ref="N1937">IF($M1937=0,'Class Rules'!$D$3,INDEX('Class Rules'!$D$6:$D$85,MATCH($M1937,'Class Rules'!$A$6:$A$85,0)))</f>
        <v>Passenger LDV</v>
      </c>
      <c r="O1937" s="1" t="str">
        <f t="array" ref="O1937">IF(SUMPRODUCT(MAX(ISNUMBER(SEARCH(Fuel_Rules!$A$6:$A$30,$E1937))*ISNUMBER(SEARCH(Fuel_Rules!$B$6:$B$30,$F1937))*(Fuel_Rules!$A$6:$A$30&lt;&gt;"")))&gt;0,"Plug-in hybrid",IF($G1937="Diesel","Diesel","Gasoline"))</f>
        <v>Gasoline</v>
      </c>
    </row>
    <row r="1938" spans="1:15" ht="15" customHeight="1" x14ac:dyDescent="0.25">
      <c r="A1938" s="1">
        <v>2022</v>
      </c>
      <c r="B1938" s="1" t="s">
        <v>4146</v>
      </c>
      <c r="C1938" s="1" t="s">
        <v>426</v>
      </c>
      <c r="D1938" s="1" t="s">
        <v>4192</v>
      </c>
      <c r="E1938" s="1" t="s">
        <v>428</v>
      </c>
      <c r="F1938" s="1" t="s">
        <v>429</v>
      </c>
      <c r="G1938" s="1" t="s">
        <v>103</v>
      </c>
      <c r="H1938" s="1" t="s">
        <v>298</v>
      </c>
      <c r="I1938" s="1">
        <v>1.6</v>
      </c>
      <c r="J1938" s="1">
        <v>2023</v>
      </c>
      <c r="K1938" s="1">
        <v>45000</v>
      </c>
      <c r="L1938" s="1">
        <v>0</v>
      </c>
      <c r="M1938" s="1">
        <f t="array" ref="M1938">SUMPRODUCT(MAX(ISNUMBER(SEARCH('Class Rules'!$B$6:$B$85,$E1938))*ISNUMBER(SEARCH('Class Rules'!$C$6:$C$85,$F1938))*'Class Rules'!$A$6:$A$85))</f>
        <v>0</v>
      </c>
      <c r="N1938" s="1" t="str">
        <f t="array" ref="N1938">IF($M1938=0,'Class Rules'!$D$3,INDEX('Class Rules'!$D$6:$D$85,MATCH($M1938,'Class Rules'!$A$6:$A$85,0)))</f>
        <v>Passenger LDV</v>
      </c>
      <c r="O1938" s="1" t="str">
        <f t="array" ref="O1938">IF(SUMPRODUCT(MAX(ISNUMBER(SEARCH(Fuel_Rules!$A$6:$A$30,$E1938))*ISNUMBER(SEARCH(Fuel_Rules!$B$6:$B$30,$F1938))*(Fuel_Rules!$A$6:$A$30&lt;&gt;"")))&gt;0,"Plug-in hybrid",IF($G1938="Diesel","Diesel","Gasoline"))</f>
        <v>Gasoline</v>
      </c>
    </row>
    <row r="1939" spans="1:15" ht="15" customHeight="1" x14ac:dyDescent="0.25">
      <c r="A1939" s="1">
        <v>2022</v>
      </c>
      <c r="B1939" s="1" t="s">
        <v>4146</v>
      </c>
      <c r="C1939" s="1" t="s">
        <v>430</v>
      </c>
      <c r="D1939" s="1" t="s">
        <v>4193</v>
      </c>
      <c r="E1939" s="1" t="s">
        <v>428</v>
      </c>
      <c r="F1939" s="1" t="s">
        <v>432</v>
      </c>
      <c r="G1939" s="1" t="s">
        <v>103</v>
      </c>
      <c r="H1939" s="1" t="s">
        <v>298</v>
      </c>
      <c r="I1939" s="1">
        <v>1.8</v>
      </c>
      <c r="J1939" s="1">
        <v>2023</v>
      </c>
      <c r="K1939" s="1">
        <v>60000</v>
      </c>
      <c r="L1939" s="1">
        <v>0</v>
      </c>
      <c r="M1939" s="1">
        <f t="array" ref="M1939">SUMPRODUCT(MAX(ISNUMBER(SEARCH('Class Rules'!$B$6:$B$85,$E1939))*ISNUMBER(SEARCH('Class Rules'!$C$6:$C$85,$F1939))*'Class Rules'!$A$6:$A$85))</f>
        <v>0</v>
      </c>
      <c r="N1939" s="1" t="str">
        <f t="array" ref="N1939">IF($M1939=0,'Class Rules'!$D$3,INDEX('Class Rules'!$D$6:$D$85,MATCH($M1939,'Class Rules'!$A$6:$A$85,0)))</f>
        <v>Passenger LDV</v>
      </c>
      <c r="O1939" s="1" t="str">
        <f t="array" ref="O1939">IF(SUMPRODUCT(MAX(ISNUMBER(SEARCH(Fuel_Rules!$A$6:$A$30,$E1939))*ISNUMBER(SEARCH(Fuel_Rules!$B$6:$B$30,$F1939))*(Fuel_Rules!$A$6:$A$30&lt;&gt;"")))&gt;0,"Plug-in hybrid",IF($G1939="Diesel","Diesel","Gasoline"))</f>
        <v>Gasoline</v>
      </c>
    </row>
    <row r="1940" spans="1:15" ht="15" customHeight="1" x14ac:dyDescent="0.25">
      <c r="A1940" s="1">
        <v>2022</v>
      </c>
      <c r="B1940" s="1" t="s">
        <v>4146</v>
      </c>
      <c r="C1940" s="1" t="s">
        <v>433</v>
      </c>
      <c r="D1940" s="1" t="s">
        <v>4194</v>
      </c>
      <c r="E1940" s="1" t="s">
        <v>435</v>
      </c>
      <c r="F1940" s="1" t="s">
        <v>436</v>
      </c>
      <c r="G1940" s="1" t="s">
        <v>103</v>
      </c>
      <c r="H1940" s="1" t="s">
        <v>437</v>
      </c>
      <c r="I1940" s="1">
        <v>4.4000000000000004</v>
      </c>
      <c r="J1940" s="1">
        <v>2023</v>
      </c>
      <c r="K1940" s="1">
        <v>1094512</v>
      </c>
      <c r="L1940" s="1">
        <v>0</v>
      </c>
      <c r="M1940" s="1">
        <f t="array" ref="M1940">SUMPRODUCT(MAX(ISNUMBER(SEARCH('Class Rules'!$B$6:$B$85,$E1940))*ISNUMBER(SEARCH('Class Rules'!$C$6:$C$85,$F1940))*'Class Rules'!$A$6:$A$85))</f>
        <v>0</v>
      </c>
      <c r="N1940" s="1" t="str">
        <f t="array" ref="N1940">IF($M1940=0,'Class Rules'!$D$3,INDEX('Class Rules'!$D$6:$D$85,MATCH($M1940,'Class Rules'!$A$6:$A$85,0)))</f>
        <v>Passenger LDV</v>
      </c>
      <c r="O1940" s="1" t="str">
        <f t="array" ref="O1940">IF(SUMPRODUCT(MAX(ISNUMBER(SEARCH(Fuel_Rules!$A$6:$A$30,$E1940))*ISNUMBER(SEARCH(Fuel_Rules!$B$6:$B$30,$F1940))*(Fuel_Rules!$A$6:$A$30&lt;&gt;"")))&gt;0,"Plug-in hybrid",IF($G1940="Diesel","Diesel","Gasoline"))</f>
        <v>Gasoline</v>
      </c>
    </row>
    <row r="1941" spans="1:15" ht="15" customHeight="1" x14ac:dyDescent="0.25">
      <c r="A1941" s="1">
        <v>2022</v>
      </c>
      <c r="B1941" s="1" t="s">
        <v>4146</v>
      </c>
      <c r="C1941" s="1" t="s">
        <v>438</v>
      </c>
      <c r="D1941" s="1" t="s">
        <v>4195</v>
      </c>
      <c r="E1941" s="1" t="s">
        <v>435</v>
      </c>
      <c r="F1941" s="1" t="s">
        <v>440</v>
      </c>
      <c r="G1941" s="1" t="s">
        <v>103</v>
      </c>
      <c r="H1941" s="1" t="s">
        <v>298</v>
      </c>
      <c r="I1941" s="1">
        <v>2</v>
      </c>
      <c r="J1941" s="1">
        <v>2023</v>
      </c>
      <c r="K1941" s="1">
        <v>295363</v>
      </c>
      <c r="L1941" s="1">
        <v>0</v>
      </c>
      <c r="M1941" s="1">
        <f t="array" ref="M1941">SUMPRODUCT(MAX(ISNUMBER(SEARCH('Class Rules'!$B$6:$B$85,$E1941))*ISNUMBER(SEARCH('Class Rules'!$C$6:$C$85,$F1941))*'Class Rules'!$A$6:$A$85))</f>
        <v>0</v>
      </c>
      <c r="N1941" s="1" t="str">
        <f t="array" ref="N1941">IF($M1941=0,'Class Rules'!$D$3,INDEX('Class Rules'!$D$6:$D$85,MATCH($M1941,'Class Rules'!$A$6:$A$85,0)))</f>
        <v>Passenger LDV</v>
      </c>
      <c r="O1941" s="1" t="str">
        <f t="array" ref="O1941">IF(SUMPRODUCT(MAX(ISNUMBER(SEARCH(Fuel_Rules!$A$6:$A$30,$E1941))*ISNUMBER(SEARCH(Fuel_Rules!$B$6:$B$30,$F1941))*(Fuel_Rules!$A$6:$A$30&lt;&gt;"")))&gt;0,"Plug-in hybrid",IF($G1941="Diesel","Diesel","Gasoline"))</f>
        <v>Gasoline</v>
      </c>
    </row>
    <row r="1942" spans="1:15" ht="15" customHeight="1" x14ac:dyDescent="0.25">
      <c r="A1942" s="1">
        <v>2022</v>
      </c>
      <c r="B1942" s="1" t="s">
        <v>4146</v>
      </c>
      <c r="C1942" s="1" t="s">
        <v>441</v>
      </c>
      <c r="D1942" s="1" t="s">
        <v>4196</v>
      </c>
      <c r="E1942" s="1" t="s">
        <v>435</v>
      </c>
      <c r="F1942" s="1" t="s">
        <v>443</v>
      </c>
      <c r="G1942" s="1" t="s">
        <v>103</v>
      </c>
      <c r="H1942" s="1" t="s">
        <v>298</v>
      </c>
      <c r="I1942" s="1">
        <v>2</v>
      </c>
      <c r="J1942" s="1">
        <v>2023</v>
      </c>
      <c r="K1942" s="1">
        <v>311930</v>
      </c>
      <c r="L1942" s="1">
        <v>0</v>
      </c>
      <c r="M1942" s="1">
        <f t="array" ref="M1942">SUMPRODUCT(MAX(ISNUMBER(SEARCH('Class Rules'!$B$6:$B$85,$E1942))*ISNUMBER(SEARCH('Class Rules'!$C$6:$C$85,$F1942))*'Class Rules'!$A$6:$A$85))</f>
        <v>0</v>
      </c>
      <c r="N1942" s="1" t="str">
        <f t="array" ref="N1942">IF($M1942=0,'Class Rules'!$D$3,INDEX('Class Rules'!$D$6:$D$85,MATCH($M1942,'Class Rules'!$A$6:$A$85,0)))</f>
        <v>Passenger LDV</v>
      </c>
      <c r="O1942" s="1" t="str">
        <f t="array" ref="O1942">IF(SUMPRODUCT(MAX(ISNUMBER(SEARCH(Fuel_Rules!$A$6:$A$30,$E1942))*ISNUMBER(SEARCH(Fuel_Rules!$B$6:$B$30,$F1942))*(Fuel_Rules!$A$6:$A$30&lt;&gt;"")))&gt;0,"Plug-in hybrid",IF($G1942="Diesel","Diesel","Gasoline"))</f>
        <v>Gasoline</v>
      </c>
    </row>
    <row r="1943" spans="1:15" ht="15" customHeight="1" x14ac:dyDescent="0.25">
      <c r="A1943" s="1">
        <v>2022</v>
      </c>
      <c r="B1943" s="1" t="s">
        <v>4146</v>
      </c>
      <c r="C1943" s="1" t="s">
        <v>444</v>
      </c>
      <c r="D1943" s="1" t="s">
        <v>4197</v>
      </c>
      <c r="E1943" s="1" t="s">
        <v>435</v>
      </c>
      <c r="F1943" s="1" t="s">
        <v>446</v>
      </c>
      <c r="G1943" s="1" t="s">
        <v>103</v>
      </c>
      <c r="H1943" s="1" t="s">
        <v>437</v>
      </c>
      <c r="I1943" s="1">
        <v>2</v>
      </c>
      <c r="J1943" s="1">
        <v>2023</v>
      </c>
      <c r="K1943" s="1">
        <v>284543</v>
      </c>
      <c r="L1943" s="1">
        <v>0</v>
      </c>
      <c r="M1943" s="1">
        <f t="array" ref="M1943">SUMPRODUCT(MAX(ISNUMBER(SEARCH('Class Rules'!$B$6:$B$85,$E1943))*ISNUMBER(SEARCH('Class Rules'!$C$6:$C$85,$F1943))*'Class Rules'!$A$6:$A$85))</f>
        <v>0</v>
      </c>
      <c r="N1943" s="1" t="str">
        <f t="array" ref="N1943">IF($M1943=0,'Class Rules'!$D$3,INDEX('Class Rules'!$D$6:$D$85,MATCH($M1943,'Class Rules'!$A$6:$A$85,0)))</f>
        <v>Passenger LDV</v>
      </c>
      <c r="O1943" s="1" t="str">
        <f t="array" ref="O1943">IF(SUMPRODUCT(MAX(ISNUMBER(SEARCH(Fuel_Rules!$A$6:$A$30,$E1943))*ISNUMBER(SEARCH(Fuel_Rules!$B$6:$B$30,$F1943))*(Fuel_Rules!$A$6:$A$30&lt;&gt;"")))&gt;0,"Plug-in hybrid",IF($G1943="Diesel","Diesel","Gasoline"))</f>
        <v>Gasoline</v>
      </c>
    </row>
    <row r="1944" spans="1:15" ht="15" customHeight="1" x14ac:dyDescent="0.25">
      <c r="A1944" s="1">
        <v>2022</v>
      </c>
      <c r="B1944" s="1" t="s">
        <v>4146</v>
      </c>
      <c r="C1944" s="1" t="s">
        <v>447</v>
      </c>
      <c r="D1944" s="1" t="s">
        <v>4198</v>
      </c>
      <c r="E1944" s="1" t="s">
        <v>435</v>
      </c>
      <c r="F1944" s="1" t="s">
        <v>449</v>
      </c>
      <c r="G1944" s="1" t="s">
        <v>103</v>
      </c>
      <c r="H1944" s="1" t="s">
        <v>437</v>
      </c>
      <c r="I1944" s="1">
        <v>2</v>
      </c>
      <c r="J1944" s="1">
        <v>2023</v>
      </c>
      <c r="K1944" s="1">
        <v>345645</v>
      </c>
      <c r="L1944" s="1">
        <v>0</v>
      </c>
      <c r="M1944" s="1">
        <f t="array" ref="M1944">SUMPRODUCT(MAX(ISNUMBER(SEARCH('Class Rules'!$B$6:$B$85,$E1944))*ISNUMBER(SEARCH('Class Rules'!$C$6:$C$85,$F1944))*'Class Rules'!$A$6:$A$85))</f>
        <v>0</v>
      </c>
      <c r="N1944" s="1" t="str">
        <f t="array" ref="N1944">IF($M1944=0,'Class Rules'!$D$3,INDEX('Class Rules'!$D$6:$D$85,MATCH($M1944,'Class Rules'!$A$6:$A$85,0)))</f>
        <v>Passenger LDV</v>
      </c>
      <c r="O1944" s="1" t="str">
        <f t="array" ref="O1944">IF(SUMPRODUCT(MAX(ISNUMBER(SEARCH(Fuel_Rules!$A$6:$A$30,$E1944))*ISNUMBER(SEARCH(Fuel_Rules!$B$6:$B$30,$F1944))*(Fuel_Rules!$A$6:$A$30&lt;&gt;"")))&gt;0,"Plug-in hybrid",IF($G1944="Diesel","Diesel","Gasoline"))</f>
        <v>Gasoline</v>
      </c>
    </row>
    <row r="1945" spans="1:15" ht="15" customHeight="1" x14ac:dyDescent="0.25">
      <c r="A1945" s="1">
        <v>2022</v>
      </c>
      <c r="B1945" s="1" t="s">
        <v>4146</v>
      </c>
      <c r="C1945" s="1" t="s">
        <v>450</v>
      </c>
      <c r="D1945" s="1" t="s">
        <v>4199</v>
      </c>
      <c r="E1945" s="1" t="s">
        <v>435</v>
      </c>
      <c r="F1945" s="1" t="s">
        <v>452</v>
      </c>
      <c r="G1945" s="1" t="s">
        <v>103</v>
      </c>
      <c r="H1945" s="1" t="s">
        <v>298</v>
      </c>
      <c r="I1945" s="1">
        <v>2</v>
      </c>
      <c r="J1945" s="1">
        <v>2023</v>
      </c>
      <c r="K1945" s="1">
        <v>335230</v>
      </c>
      <c r="L1945" s="1">
        <v>0</v>
      </c>
      <c r="M1945" s="1">
        <f t="array" ref="M1945">SUMPRODUCT(MAX(ISNUMBER(SEARCH('Class Rules'!$B$6:$B$85,$E1945))*ISNUMBER(SEARCH('Class Rules'!$C$6:$C$85,$F1945))*'Class Rules'!$A$6:$A$85))</f>
        <v>0</v>
      </c>
      <c r="N1945" s="1" t="str">
        <f t="array" ref="N1945">IF($M1945=0,'Class Rules'!$D$3,INDEX('Class Rules'!$D$6:$D$85,MATCH($M1945,'Class Rules'!$A$6:$A$85,0)))</f>
        <v>Passenger LDV</v>
      </c>
      <c r="O1945" s="1" t="str">
        <f t="array" ref="O1945">IF(SUMPRODUCT(MAX(ISNUMBER(SEARCH(Fuel_Rules!$A$6:$A$30,$E1945))*ISNUMBER(SEARCH(Fuel_Rules!$B$6:$B$30,$F1945))*(Fuel_Rules!$A$6:$A$30&lt;&gt;"")))&gt;0,"Plug-in hybrid",IF($G1945="Diesel","Diesel","Gasoline"))</f>
        <v>Gasoline</v>
      </c>
    </row>
    <row r="1946" spans="1:15" ht="15" customHeight="1" x14ac:dyDescent="0.25">
      <c r="A1946" s="1">
        <v>2022</v>
      </c>
      <c r="B1946" s="1" t="s">
        <v>4146</v>
      </c>
      <c r="C1946" s="1" t="s">
        <v>453</v>
      </c>
      <c r="D1946" s="1" t="s">
        <v>4200</v>
      </c>
      <c r="E1946" s="1" t="s">
        <v>435</v>
      </c>
      <c r="F1946" s="1" t="s">
        <v>455</v>
      </c>
      <c r="G1946" s="1" t="s">
        <v>103</v>
      </c>
      <c r="H1946" s="1" t="s">
        <v>437</v>
      </c>
      <c r="I1946" s="1">
        <v>2</v>
      </c>
      <c r="J1946" s="1">
        <v>2023</v>
      </c>
      <c r="K1946" s="1">
        <v>313240</v>
      </c>
      <c r="L1946" s="1">
        <v>0</v>
      </c>
      <c r="M1946" s="1">
        <f t="array" ref="M1946">SUMPRODUCT(MAX(ISNUMBER(SEARCH('Class Rules'!$B$6:$B$85,$E1946))*ISNUMBER(SEARCH('Class Rules'!$C$6:$C$85,$F1946))*'Class Rules'!$A$6:$A$85))</f>
        <v>0</v>
      </c>
      <c r="N1946" s="1" t="str">
        <f t="array" ref="N1946">IF($M1946=0,'Class Rules'!$D$3,INDEX('Class Rules'!$D$6:$D$85,MATCH($M1946,'Class Rules'!$A$6:$A$85,0)))</f>
        <v>Passenger LDV</v>
      </c>
      <c r="O1946" s="1" t="str">
        <f t="array" ref="O1946">IF(SUMPRODUCT(MAX(ISNUMBER(SEARCH(Fuel_Rules!$A$6:$A$30,$E1946))*ISNUMBER(SEARCH(Fuel_Rules!$B$6:$B$30,$F1946))*(Fuel_Rules!$A$6:$A$30&lt;&gt;"")))&gt;0,"Plug-in hybrid",IF($G1946="Diesel","Diesel","Gasoline"))</f>
        <v>Gasoline</v>
      </c>
    </row>
    <row r="1947" spans="1:15" ht="15" customHeight="1" x14ac:dyDescent="0.25">
      <c r="A1947" s="1">
        <v>2022</v>
      </c>
      <c r="B1947" s="1" t="s">
        <v>4146</v>
      </c>
      <c r="C1947" s="1" t="s">
        <v>459</v>
      </c>
      <c r="D1947" s="1" t="s">
        <v>4201</v>
      </c>
      <c r="E1947" s="1" t="s">
        <v>435</v>
      </c>
      <c r="F1947" s="1" t="s">
        <v>461</v>
      </c>
      <c r="G1947" s="1" t="s">
        <v>103</v>
      </c>
      <c r="H1947" s="1" t="s">
        <v>437</v>
      </c>
      <c r="I1947" s="1">
        <v>3</v>
      </c>
      <c r="J1947" s="1">
        <v>2023</v>
      </c>
      <c r="K1947" s="1">
        <v>578953</v>
      </c>
      <c r="L1947" s="1">
        <v>0</v>
      </c>
      <c r="M1947" s="1">
        <f t="array" ref="M1947">SUMPRODUCT(MAX(ISNUMBER(SEARCH('Class Rules'!$B$6:$B$85,$E1947))*ISNUMBER(SEARCH('Class Rules'!$C$6:$C$85,$F1947))*'Class Rules'!$A$6:$A$85))</f>
        <v>0</v>
      </c>
      <c r="N1947" s="1" t="str">
        <f t="array" ref="N1947">IF($M1947=0,'Class Rules'!$D$3,INDEX('Class Rules'!$D$6:$D$85,MATCH($M1947,'Class Rules'!$A$6:$A$85,0)))</f>
        <v>Passenger LDV</v>
      </c>
      <c r="O1947" s="1" t="str">
        <f t="array" ref="O1947">IF(SUMPRODUCT(MAX(ISNUMBER(SEARCH(Fuel_Rules!$A$6:$A$30,$E1947))*ISNUMBER(SEARCH(Fuel_Rules!$B$6:$B$30,$F1947))*(Fuel_Rules!$A$6:$A$30&lt;&gt;"")))&gt;0,"Plug-in hybrid",IF($G1947="Diesel","Diesel","Gasoline"))</f>
        <v>Gasoline</v>
      </c>
    </row>
    <row r="1948" spans="1:15" ht="15" customHeight="1" x14ac:dyDescent="0.25">
      <c r="A1948" s="1">
        <v>2022</v>
      </c>
      <c r="B1948" s="1" t="s">
        <v>4146</v>
      </c>
      <c r="C1948" s="1" t="s">
        <v>462</v>
      </c>
      <c r="D1948" s="1" t="s">
        <v>4202</v>
      </c>
      <c r="E1948" s="1" t="s">
        <v>435</v>
      </c>
      <c r="F1948" s="1" t="s">
        <v>464</v>
      </c>
      <c r="G1948" s="1" t="s">
        <v>103</v>
      </c>
      <c r="H1948" s="1" t="s">
        <v>437</v>
      </c>
      <c r="I1948" s="1">
        <v>2</v>
      </c>
      <c r="J1948" s="1">
        <v>2023</v>
      </c>
      <c r="K1948" s="1">
        <v>394939</v>
      </c>
      <c r="L1948" s="1">
        <v>0</v>
      </c>
      <c r="M1948" s="1">
        <f t="array" ref="M1948">SUMPRODUCT(MAX(ISNUMBER(SEARCH('Class Rules'!$B$6:$B$85,$E1948))*ISNUMBER(SEARCH('Class Rules'!$C$6:$C$85,$F1948))*'Class Rules'!$A$6:$A$85))</f>
        <v>0</v>
      </c>
      <c r="N1948" s="1" t="str">
        <f t="array" ref="N1948">IF($M1948=0,'Class Rules'!$D$3,INDEX('Class Rules'!$D$6:$D$85,MATCH($M1948,'Class Rules'!$A$6:$A$85,0)))</f>
        <v>Passenger LDV</v>
      </c>
      <c r="O1948" s="1" t="str">
        <f t="array" ref="O1948">IF(SUMPRODUCT(MAX(ISNUMBER(SEARCH(Fuel_Rules!$A$6:$A$30,$E1948))*ISNUMBER(SEARCH(Fuel_Rules!$B$6:$B$30,$F1948))*(Fuel_Rules!$A$6:$A$30&lt;&gt;"")))&gt;0,"Plug-in hybrid",IF($G1948="Diesel","Diesel","Gasoline"))</f>
        <v>Gasoline</v>
      </c>
    </row>
    <row r="1949" spans="1:15" ht="15" customHeight="1" x14ac:dyDescent="0.25">
      <c r="A1949" s="1">
        <v>2022</v>
      </c>
      <c r="B1949" s="1" t="s">
        <v>4146</v>
      </c>
      <c r="C1949" s="1" t="s">
        <v>465</v>
      </c>
      <c r="D1949" s="1" t="s">
        <v>4203</v>
      </c>
      <c r="E1949" s="1" t="s">
        <v>435</v>
      </c>
      <c r="F1949" s="1" t="s">
        <v>467</v>
      </c>
      <c r="G1949" s="1" t="s">
        <v>103</v>
      </c>
      <c r="H1949" s="1" t="s">
        <v>437</v>
      </c>
      <c r="I1949" s="1">
        <v>2</v>
      </c>
      <c r="J1949" s="1">
        <v>2023</v>
      </c>
      <c r="K1949" s="1">
        <v>310870</v>
      </c>
      <c r="L1949" s="1">
        <v>0</v>
      </c>
      <c r="M1949" s="1">
        <f t="array" ref="M1949">SUMPRODUCT(MAX(ISNUMBER(SEARCH('Class Rules'!$B$6:$B$85,$E1949))*ISNUMBER(SEARCH('Class Rules'!$C$6:$C$85,$F1949))*'Class Rules'!$A$6:$A$85))</f>
        <v>0</v>
      </c>
      <c r="N1949" s="1" t="str">
        <f t="array" ref="N1949">IF($M1949=0,'Class Rules'!$D$3,INDEX('Class Rules'!$D$6:$D$85,MATCH($M1949,'Class Rules'!$A$6:$A$85,0)))</f>
        <v>Passenger LDV</v>
      </c>
      <c r="O1949" s="1" t="str">
        <f t="array" ref="O1949">IF(SUMPRODUCT(MAX(ISNUMBER(SEARCH(Fuel_Rules!$A$6:$A$30,$E1949))*ISNUMBER(SEARCH(Fuel_Rules!$B$6:$B$30,$F1949))*(Fuel_Rules!$A$6:$A$30&lt;&gt;"")))&gt;0,"Plug-in hybrid",IF($G1949="Diesel","Diesel","Gasoline"))</f>
        <v>Gasoline</v>
      </c>
    </row>
    <row r="1950" spans="1:15" ht="15" customHeight="1" x14ac:dyDescent="0.25">
      <c r="A1950" s="1">
        <v>2022</v>
      </c>
      <c r="B1950" s="1" t="s">
        <v>4146</v>
      </c>
      <c r="C1950" s="1" t="s">
        <v>468</v>
      </c>
      <c r="D1950" s="1" t="s">
        <v>4204</v>
      </c>
      <c r="E1950" s="1" t="s">
        <v>435</v>
      </c>
      <c r="F1950" s="1" t="s">
        <v>470</v>
      </c>
      <c r="G1950" s="1" t="s">
        <v>103</v>
      </c>
      <c r="H1950" s="1" t="s">
        <v>298</v>
      </c>
      <c r="I1950" s="1">
        <v>4.4000000000000004</v>
      </c>
      <c r="J1950" s="1">
        <v>2023</v>
      </c>
      <c r="K1950" s="1">
        <v>920090</v>
      </c>
      <c r="L1950" s="1">
        <v>0</v>
      </c>
      <c r="M1950" s="1">
        <f t="array" ref="M1950">SUMPRODUCT(MAX(ISNUMBER(SEARCH('Class Rules'!$B$6:$B$85,$E1950))*ISNUMBER(SEARCH('Class Rules'!$C$6:$C$85,$F1950))*'Class Rules'!$A$6:$A$85))</f>
        <v>0</v>
      </c>
      <c r="N1950" s="1" t="str">
        <f t="array" ref="N1950">IF($M1950=0,'Class Rules'!$D$3,INDEX('Class Rules'!$D$6:$D$85,MATCH($M1950,'Class Rules'!$A$6:$A$85,0)))</f>
        <v>Passenger LDV</v>
      </c>
      <c r="O1950" s="1" t="str">
        <f t="array" ref="O1950">IF(SUMPRODUCT(MAX(ISNUMBER(SEARCH(Fuel_Rules!$A$6:$A$30,$E1950))*ISNUMBER(SEARCH(Fuel_Rules!$B$6:$B$30,$F1950))*(Fuel_Rules!$A$6:$A$30&lt;&gt;"")))&gt;0,"Plug-in hybrid",IF($G1950="Diesel","Diesel","Gasoline"))</f>
        <v>Gasoline</v>
      </c>
    </row>
    <row r="1951" spans="1:15" ht="15" customHeight="1" x14ac:dyDescent="0.25">
      <c r="A1951" s="1">
        <v>2022</v>
      </c>
      <c r="B1951" s="1" t="s">
        <v>4146</v>
      </c>
      <c r="C1951" s="1" t="s">
        <v>471</v>
      </c>
      <c r="D1951" s="1" t="s">
        <v>4205</v>
      </c>
      <c r="E1951" s="1" t="s">
        <v>435</v>
      </c>
      <c r="F1951" s="1" t="s">
        <v>473</v>
      </c>
      <c r="G1951" s="1" t="s">
        <v>103</v>
      </c>
      <c r="H1951" s="1" t="s">
        <v>437</v>
      </c>
      <c r="I1951" s="1">
        <v>3</v>
      </c>
      <c r="J1951" s="1">
        <v>2023</v>
      </c>
      <c r="K1951" s="1">
        <v>583950</v>
      </c>
      <c r="L1951" s="1">
        <v>0</v>
      </c>
      <c r="M1951" s="1">
        <f t="array" ref="M1951">SUMPRODUCT(MAX(ISNUMBER(SEARCH('Class Rules'!$B$6:$B$85,$E1951))*ISNUMBER(SEARCH('Class Rules'!$C$6:$C$85,$F1951))*'Class Rules'!$A$6:$A$85))</f>
        <v>0</v>
      </c>
      <c r="N1951" s="1" t="str">
        <f t="array" ref="N1951">IF($M1951=0,'Class Rules'!$D$3,INDEX('Class Rules'!$D$6:$D$85,MATCH($M1951,'Class Rules'!$A$6:$A$85,0)))</f>
        <v>Passenger LDV</v>
      </c>
      <c r="O1951" s="1" t="str">
        <f t="array" ref="O1951">IF(SUMPRODUCT(MAX(ISNUMBER(SEARCH(Fuel_Rules!$A$6:$A$30,$E1951))*ISNUMBER(SEARCH(Fuel_Rules!$B$6:$B$30,$F1951))*(Fuel_Rules!$A$6:$A$30&lt;&gt;"")))&gt;0,"Plug-in hybrid",IF($G1951="Diesel","Diesel","Gasoline"))</f>
        <v>Gasoline</v>
      </c>
    </row>
    <row r="1952" spans="1:15" ht="15" customHeight="1" x14ac:dyDescent="0.25">
      <c r="A1952" s="1">
        <v>2022</v>
      </c>
      <c r="B1952" s="1" t="s">
        <v>4146</v>
      </c>
      <c r="C1952" s="1" t="s">
        <v>474</v>
      </c>
      <c r="D1952" s="1" t="s">
        <v>4206</v>
      </c>
      <c r="E1952" s="1" t="s">
        <v>435</v>
      </c>
      <c r="F1952" s="1" t="s">
        <v>476</v>
      </c>
      <c r="G1952" s="1" t="s">
        <v>103</v>
      </c>
      <c r="H1952" s="1" t="s">
        <v>437</v>
      </c>
      <c r="I1952" s="1">
        <v>1.5</v>
      </c>
      <c r="J1952" s="1">
        <v>2023</v>
      </c>
      <c r="K1952" s="1">
        <v>291833</v>
      </c>
      <c r="L1952" s="1">
        <v>0</v>
      </c>
      <c r="M1952" s="1">
        <f t="array" ref="M1952">SUMPRODUCT(MAX(ISNUMBER(SEARCH('Class Rules'!$B$6:$B$85,$E1952))*ISNUMBER(SEARCH('Class Rules'!$C$6:$C$85,$F1952))*'Class Rules'!$A$6:$A$85))</f>
        <v>0</v>
      </c>
      <c r="N1952" s="1" t="str">
        <f t="array" ref="N1952">IF($M1952=0,'Class Rules'!$D$3,INDEX('Class Rules'!$D$6:$D$85,MATCH($M1952,'Class Rules'!$A$6:$A$85,0)))</f>
        <v>Passenger LDV</v>
      </c>
      <c r="O1952" s="1" t="str">
        <f t="array" ref="O1952">IF(SUMPRODUCT(MAX(ISNUMBER(SEARCH(Fuel_Rules!$A$6:$A$30,$E1952))*ISNUMBER(SEARCH(Fuel_Rules!$B$6:$B$30,$F1952))*(Fuel_Rules!$A$6:$A$30&lt;&gt;"")))&gt;0,"Plug-in hybrid",IF($G1952="Diesel","Diesel","Gasoline"))</f>
        <v>Gasoline</v>
      </c>
    </row>
    <row r="1953" spans="1:15" ht="15" customHeight="1" x14ac:dyDescent="0.25">
      <c r="A1953" s="1">
        <v>2022</v>
      </c>
      <c r="B1953" s="1" t="s">
        <v>4146</v>
      </c>
      <c r="C1953" s="1" t="s">
        <v>477</v>
      </c>
      <c r="D1953" s="1" t="s">
        <v>4207</v>
      </c>
      <c r="E1953" s="1" t="s">
        <v>435</v>
      </c>
      <c r="F1953" s="1" t="s">
        <v>479</v>
      </c>
      <c r="G1953" s="1" t="s">
        <v>103</v>
      </c>
      <c r="H1953" s="1" t="s">
        <v>437</v>
      </c>
      <c r="I1953" s="1">
        <v>2</v>
      </c>
      <c r="J1953" s="1">
        <v>2023</v>
      </c>
      <c r="K1953" s="1">
        <v>469638</v>
      </c>
      <c r="L1953" s="1">
        <v>0</v>
      </c>
      <c r="M1953" s="1">
        <f t="array" ref="M1953">SUMPRODUCT(MAX(ISNUMBER(SEARCH('Class Rules'!$B$6:$B$85,$E1953))*ISNUMBER(SEARCH('Class Rules'!$C$6:$C$85,$F1953))*'Class Rules'!$A$6:$A$85))</f>
        <v>0</v>
      </c>
      <c r="N1953" s="1" t="str">
        <f t="array" ref="N1953">IF($M1953=0,'Class Rules'!$D$3,INDEX('Class Rules'!$D$6:$D$85,MATCH($M1953,'Class Rules'!$A$6:$A$85,0)))</f>
        <v>Passenger LDV</v>
      </c>
      <c r="O1953" s="1" t="str">
        <f t="array" ref="O1953">IF(SUMPRODUCT(MAX(ISNUMBER(SEARCH(Fuel_Rules!$A$6:$A$30,$E1953))*ISNUMBER(SEARCH(Fuel_Rules!$B$6:$B$30,$F1953))*(Fuel_Rules!$A$6:$A$30&lt;&gt;"")))&gt;0,"Plug-in hybrid",IF($G1953="Diesel","Diesel","Gasoline"))</f>
        <v>Gasoline</v>
      </c>
    </row>
    <row r="1954" spans="1:15" ht="15" customHeight="1" x14ac:dyDescent="0.25">
      <c r="A1954" s="1">
        <v>2022</v>
      </c>
      <c r="B1954" s="1" t="s">
        <v>4146</v>
      </c>
      <c r="C1954" s="1" t="s">
        <v>480</v>
      </c>
      <c r="D1954" s="1" t="s">
        <v>4208</v>
      </c>
      <c r="E1954" s="1" t="s">
        <v>435</v>
      </c>
      <c r="F1954" s="1" t="s">
        <v>482</v>
      </c>
      <c r="G1954" s="1" t="s">
        <v>103</v>
      </c>
      <c r="H1954" s="1" t="s">
        <v>437</v>
      </c>
      <c r="I1954" s="1">
        <v>3</v>
      </c>
      <c r="J1954" s="1">
        <v>2023</v>
      </c>
      <c r="K1954" s="1">
        <v>599709</v>
      </c>
      <c r="L1954" s="1">
        <v>0</v>
      </c>
      <c r="M1954" s="1">
        <f t="array" ref="M1954">SUMPRODUCT(MAX(ISNUMBER(SEARCH('Class Rules'!$B$6:$B$85,$E1954))*ISNUMBER(SEARCH('Class Rules'!$C$6:$C$85,$F1954))*'Class Rules'!$A$6:$A$85))</f>
        <v>0</v>
      </c>
      <c r="N1954" s="1" t="str">
        <f t="array" ref="N1954">IF($M1954=0,'Class Rules'!$D$3,INDEX('Class Rules'!$D$6:$D$85,MATCH($M1954,'Class Rules'!$A$6:$A$85,0)))</f>
        <v>Passenger LDV</v>
      </c>
      <c r="O1954" s="1" t="str">
        <f t="array" ref="O1954">IF(SUMPRODUCT(MAX(ISNUMBER(SEARCH(Fuel_Rules!$A$6:$A$30,$E1954))*ISNUMBER(SEARCH(Fuel_Rules!$B$6:$B$30,$F1954))*(Fuel_Rules!$A$6:$A$30&lt;&gt;"")))&gt;0,"Plug-in hybrid",IF($G1954="Diesel","Diesel","Gasoline"))</f>
        <v>Gasoline</v>
      </c>
    </row>
    <row r="1955" spans="1:15" ht="15" customHeight="1" x14ac:dyDescent="0.25">
      <c r="A1955" s="1">
        <v>2022</v>
      </c>
      <c r="B1955" s="1" t="s">
        <v>4146</v>
      </c>
      <c r="C1955" s="1" t="s">
        <v>483</v>
      </c>
      <c r="D1955" s="1" t="s">
        <v>4209</v>
      </c>
      <c r="E1955" s="1" t="s">
        <v>435</v>
      </c>
      <c r="F1955" s="1" t="s">
        <v>485</v>
      </c>
      <c r="G1955" s="1" t="s">
        <v>103</v>
      </c>
      <c r="H1955" s="1" t="s">
        <v>437</v>
      </c>
      <c r="I1955" s="1">
        <v>2</v>
      </c>
      <c r="J1955" s="1">
        <v>2023</v>
      </c>
      <c r="K1955" s="1">
        <v>448816</v>
      </c>
      <c r="L1955" s="1">
        <v>0</v>
      </c>
      <c r="M1955" s="1">
        <f t="array" ref="M1955">SUMPRODUCT(MAX(ISNUMBER(SEARCH('Class Rules'!$B$6:$B$85,$E1955))*ISNUMBER(SEARCH('Class Rules'!$C$6:$C$85,$F1955))*'Class Rules'!$A$6:$A$85))</f>
        <v>0</v>
      </c>
      <c r="N1955" s="1" t="str">
        <f t="array" ref="N1955">IF($M1955=0,'Class Rules'!$D$3,INDEX('Class Rules'!$D$6:$D$85,MATCH($M1955,'Class Rules'!$A$6:$A$85,0)))</f>
        <v>Passenger LDV</v>
      </c>
      <c r="O1955" s="1" t="str">
        <f t="array" ref="O1955">IF(SUMPRODUCT(MAX(ISNUMBER(SEARCH(Fuel_Rules!$A$6:$A$30,$E1955))*ISNUMBER(SEARCH(Fuel_Rules!$B$6:$B$30,$F1955))*(Fuel_Rules!$A$6:$A$30&lt;&gt;"")))&gt;0,"Plug-in hybrid",IF($G1955="Diesel","Diesel","Gasoline"))</f>
        <v>Plug-in hybrid</v>
      </c>
    </row>
    <row r="1956" spans="1:15" ht="15" customHeight="1" x14ac:dyDescent="0.25">
      <c r="A1956" s="1">
        <v>2022</v>
      </c>
      <c r="B1956" s="1" t="s">
        <v>4146</v>
      </c>
      <c r="C1956" s="1" t="s">
        <v>486</v>
      </c>
      <c r="D1956" s="1" t="s">
        <v>4210</v>
      </c>
      <c r="E1956" s="1" t="s">
        <v>435</v>
      </c>
      <c r="F1956" s="1" t="s">
        <v>488</v>
      </c>
      <c r="G1956" s="1" t="s">
        <v>103</v>
      </c>
      <c r="H1956" s="1" t="s">
        <v>298</v>
      </c>
      <c r="I1956" s="1">
        <v>2</v>
      </c>
      <c r="J1956" s="1">
        <v>2023</v>
      </c>
      <c r="K1956" s="1">
        <v>304443</v>
      </c>
      <c r="L1956" s="1">
        <v>0</v>
      </c>
      <c r="M1956" s="1">
        <f t="array" ref="M1956">SUMPRODUCT(MAX(ISNUMBER(SEARCH('Class Rules'!$B$6:$B$85,$E1956))*ISNUMBER(SEARCH('Class Rules'!$C$6:$C$85,$F1956))*'Class Rules'!$A$6:$A$85))</f>
        <v>0</v>
      </c>
      <c r="N1956" s="1" t="str">
        <f t="array" ref="N1956">IF($M1956=0,'Class Rules'!$D$3,INDEX('Class Rules'!$D$6:$D$85,MATCH($M1956,'Class Rules'!$A$6:$A$85,0)))</f>
        <v>Passenger LDV</v>
      </c>
      <c r="O1956" s="1" t="str">
        <f t="array" ref="O1956">IF(SUMPRODUCT(MAX(ISNUMBER(SEARCH(Fuel_Rules!$A$6:$A$30,$E1956))*ISNUMBER(SEARCH(Fuel_Rules!$B$6:$B$30,$F1956))*(Fuel_Rules!$A$6:$A$30&lt;&gt;"")))&gt;0,"Plug-in hybrid",IF($G1956="Diesel","Diesel","Gasoline"))</f>
        <v>Gasoline</v>
      </c>
    </row>
    <row r="1957" spans="1:15" ht="15" customHeight="1" x14ac:dyDescent="0.25">
      <c r="A1957" s="1">
        <v>2022</v>
      </c>
      <c r="B1957" s="1" t="s">
        <v>4146</v>
      </c>
      <c r="C1957" s="1" t="s">
        <v>489</v>
      </c>
      <c r="D1957" s="1" t="s">
        <v>4211</v>
      </c>
      <c r="E1957" s="1" t="s">
        <v>435</v>
      </c>
      <c r="F1957" s="1" t="s">
        <v>491</v>
      </c>
      <c r="G1957" s="1" t="s">
        <v>103</v>
      </c>
      <c r="H1957" s="1" t="s">
        <v>298</v>
      </c>
      <c r="I1957" s="1">
        <v>2</v>
      </c>
      <c r="J1957" s="1">
        <v>2023</v>
      </c>
      <c r="K1957" s="1">
        <v>348238</v>
      </c>
      <c r="L1957" s="1">
        <v>0</v>
      </c>
      <c r="M1957" s="1">
        <f t="array" ref="M1957">SUMPRODUCT(MAX(ISNUMBER(SEARCH('Class Rules'!$B$6:$B$85,$E1957))*ISNUMBER(SEARCH('Class Rules'!$C$6:$C$85,$F1957))*'Class Rules'!$A$6:$A$85))</f>
        <v>0</v>
      </c>
      <c r="N1957" s="1" t="str">
        <f t="array" ref="N1957">IF($M1957=0,'Class Rules'!$D$3,INDEX('Class Rules'!$D$6:$D$85,MATCH($M1957,'Class Rules'!$A$6:$A$85,0)))</f>
        <v>Passenger LDV</v>
      </c>
      <c r="O1957" s="1" t="str">
        <f t="array" ref="O1957">IF(SUMPRODUCT(MAX(ISNUMBER(SEARCH(Fuel_Rules!$A$6:$A$30,$E1957))*ISNUMBER(SEARCH(Fuel_Rules!$B$6:$B$30,$F1957))*(Fuel_Rules!$A$6:$A$30&lt;&gt;"")))&gt;0,"Plug-in hybrid",IF($G1957="Diesel","Diesel","Gasoline"))</f>
        <v>Gasoline</v>
      </c>
    </row>
    <row r="1958" spans="1:15" ht="15" customHeight="1" x14ac:dyDescent="0.25">
      <c r="A1958" s="1">
        <v>2022</v>
      </c>
      <c r="B1958" s="1" t="s">
        <v>4146</v>
      </c>
      <c r="C1958" s="1" t="s">
        <v>492</v>
      </c>
      <c r="D1958" s="1" t="s">
        <v>4212</v>
      </c>
      <c r="E1958" s="1" t="s">
        <v>435</v>
      </c>
      <c r="F1958" s="1" t="s">
        <v>494</v>
      </c>
      <c r="G1958" s="1" t="s">
        <v>103</v>
      </c>
      <c r="H1958" s="1" t="s">
        <v>437</v>
      </c>
      <c r="I1958" s="1">
        <v>2</v>
      </c>
      <c r="J1958" s="1">
        <v>2023</v>
      </c>
      <c r="K1958" s="1">
        <v>442440</v>
      </c>
      <c r="L1958" s="1">
        <v>0</v>
      </c>
      <c r="M1958" s="1">
        <f t="array" ref="M1958">SUMPRODUCT(MAX(ISNUMBER(SEARCH('Class Rules'!$B$6:$B$85,$E1958))*ISNUMBER(SEARCH('Class Rules'!$C$6:$C$85,$F1958))*'Class Rules'!$A$6:$A$85))</f>
        <v>0</v>
      </c>
      <c r="N1958" s="1" t="str">
        <f t="array" ref="N1958">IF($M1958=0,'Class Rules'!$D$3,INDEX('Class Rules'!$D$6:$D$85,MATCH($M1958,'Class Rules'!$A$6:$A$85,0)))</f>
        <v>Passenger LDV</v>
      </c>
      <c r="O1958" s="1" t="str">
        <f t="array" ref="O1958">IF(SUMPRODUCT(MAX(ISNUMBER(SEARCH(Fuel_Rules!$A$6:$A$30,$E1958))*ISNUMBER(SEARCH(Fuel_Rules!$B$6:$B$30,$F1958))*(Fuel_Rules!$A$6:$A$30&lt;&gt;"")))&gt;0,"Plug-in hybrid",IF($G1958="Diesel","Diesel","Gasoline"))</f>
        <v>Gasoline</v>
      </c>
    </row>
    <row r="1959" spans="1:15" ht="15" customHeight="1" x14ac:dyDescent="0.25">
      <c r="A1959" s="1">
        <v>2022</v>
      </c>
      <c r="B1959" s="1" t="s">
        <v>4146</v>
      </c>
      <c r="C1959" s="1" t="s">
        <v>495</v>
      </c>
      <c r="D1959" s="1" t="s">
        <v>4213</v>
      </c>
      <c r="E1959" s="1" t="s">
        <v>435</v>
      </c>
      <c r="F1959" s="1" t="s">
        <v>497</v>
      </c>
      <c r="G1959" s="1" t="s">
        <v>103</v>
      </c>
      <c r="H1959" s="1" t="s">
        <v>437</v>
      </c>
      <c r="I1959" s="1">
        <v>4.4000000000000004</v>
      </c>
      <c r="J1959" s="1">
        <v>2023</v>
      </c>
      <c r="K1959" s="1">
        <v>817985</v>
      </c>
      <c r="L1959" s="1">
        <v>0</v>
      </c>
      <c r="M1959" s="1">
        <f t="array" ref="M1959">SUMPRODUCT(MAX(ISNUMBER(SEARCH('Class Rules'!$B$6:$B$85,$E1959))*ISNUMBER(SEARCH('Class Rules'!$C$6:$C$85,$F1959))*'Class Rules'!$A$6:$A$85))</f>
        <v>0</v>
      </c>
      <c r="N1959" s="1" t="str">
        <f t="array" ref="N1959">IF($M1959=0,'Class Rules'!$D$3,INDEX('Class Rules'!$D$6:$D$85,MATCH($M1959,'Class Rules'!$A$6:$A$85,0)))</f>
        <v>Passenger LDV</v>
      </c>
      <c r="O1959" s="1" t="str">
        <f t="array" ref="O1959">IF(SUMPRODUCT(MAX(ISNUMBER(SEARCH(Fuel_Rules!$A$6:$A$30,$E1959))*ISNUMBER(SEARCH(Fuel_Rules!$B$6:$B$30,$F1959))*(Fuel_Rules!$A$6:$A$30&lt;&gt;"")))&gt;0,"Plug-in hybrid",IF($G1959="Diesel","Diesel","Gasoline"))</f>
        <v>Gasoline</v>
      </c>
    </row>
    <row r="1960" spans="1:15" ht="15" customHeight="1" x14ac:dyDescent="0.25">
      <c r="A1960" s="1">
        <v>2022</v>
      </c>
      <c r="B1960" s="1" t="s">
        <v>4146</v>
      </c>
      <c r="C1960" s="1" t="s">
        <v>501</v>
      </c>
      <c r="D1960" s="1" t="s">
        <v>4214</v>
      </c>
      <c r="E1960" s="1" t="s">
        <v>435</v>
      </c>
      <c r="F1960" s="1" t="s">
        <v>503</v>
      </c>
      <c r="G1960" s="1" t="s">
        <v>103</v>
      </c>
      <c r="H1960" s="1" t="s">
        <v>437</v>
      </c>
      <c r="I1960" s="1">
        <v>3</v>
      </c>
      <c r="J1960" s="1">
        <v>2023</v>
      </c>
      <c r="K1960" s="1">
        <v>534146</v>
      </c>
      <c r="L1960" s="1">
        <v>0</v>
      </c>
      <c r="M1960" s="1">
        <f t="array" ref="M1960">SUMPRODUCT(MAX(ISNUMBER(SEARCH('Class Rules'!$B$6:$B$85,$E1960))*ISNUMBER(SEARCH('Class Rules'!$C$6:$C$85,$F1960))*'Class Rules'!$A$6:$A$85))</f>
        <v>0</v>
      </c>
      <c r="N1960" s="1" t="str">
        <f t="array" ref="N1960">IF($M1960=0,'Class Rules'!$D$3,INDEX('Class Rules'!$D$6:$D$85,MATCH($M1960,'Class Rules'!$A$6:$A$85,0)))</f>
        <v>Passenger LDV</v>
      </c>
      <c r="O1960" s="1" t="str">
        <f t="array" ref="O1960">IF(SUMPRODUCT(MAX(ISNUMBER(SEARCH(Fuel_Rules!$A$6:$A$30,$E1960))*ISNUMBER(SEARCH(Fuel_Rules!$B$6:$B$30,$F1960))*(Fuel_Rules!$A$6:$A$30&lt;&gt;"")))&gt;0,"Plug-in hybrid",IF($G1960="Diesel","Diesel","Gasoline"))</f>
        <v>Gasoline</v>
      </c>
    </row>
    <row r="1961" spans="1:15" ht="15" customHeight="1" x14ac:dyDescent="0.25">
      <c r="A1961" s="1">
        <v>2022</v>
      </c>
      <c r="B1961" s="1" t="s">
        <v>4146</v>
      </c>
      <c r="C1961" s="1" t="s">
        <v>507</v>
      </c>
      <c r="D1961" s="1" t="s">
        <v>4215</v>
      </c>
      <c r="E1961" s="1" t="s">
        <v>435</v>
      </c>
      <c r="F1961" s="1" t="s">
        <v>509</v>
      </c>
      <c r="G1961" s="1" t="s">
        <v>103</v>
      </c>
      <c r="H1961" s="1" t="s">
        <v>437</v>
      </c>
      <c r="I1961" s="1">
        <v>3</v>
      </c>
      <c r="J1961" s="1">
        <v>2023</v>
      </c>
      <c r="K1961" s="1">
        <v>779925</v>
      </c>
      <c r="L1961" s="1">
        <v>0</v>
      </c>
      <c r="M1961" s="1">
        <f t="array" ref="M1961">SUMPRODUCT(MAX(ISNUMBER(SEARCH('Class Rules'!$B$6:$B$85,$E1961))*ISNUMBER(SEARCH('Class Rules'!$C$6:$C$85,$F1961))*'Class Rules'!$A$6:$A$85))</f>
        <v>0</v>
      </c>
      <c r="N1961" s="1" t="str">
        <f t="array" ref="N1961">IF($M1961=0,'Class Rules'!$D$3,INDEX('Class Rules'!$D$6:$D$85,MATCH($M1961,'Class Rules'!$A$6:$A$85,0)))</f>
        <v>Passenger LDV</v>
      </c>
      <c r="O1961" s="1" t="str">
        <f t="array" ref="O1961">IF(SUMPRODUCT(MAX(ISNUMBER(SEARCH(Fuel_Rules!$A$6:$A$30,$E1961))*ISNUMBER(SEARCH(Fuel_Rules!$B$6:$B$30,$F1961))*(Fuel_Rules!$A$6:$A$30&lt;&gt;"")))&gt;0,"Plug-in hybrid",IF($G1961="Diesel","Diesel","Gasoline"))</f>
        <v>Gasoline</v>
      </c>
    </row>
    <row r="1962" spans="1:15" ht="15" customHeight="1" x14ac:dyDescent="0.25">
      <c r="A1962" s="1">
        <v>2022</v>
      </c>
      <c r="B1962" s="1" t="s">
        <v>4146</v>
      </c>
      <c r="C1962" s="1" t="s">
        <v>510</v>
      </c>
      <c r="D1962" s="1" t="s">
        <v>4216</v>
      </c>
      <c r="E1962" s="1" t="s">
        <v>435</v>
      </c>
      <c r="F1962" s="1" t="s">
        <v>512</v>
      </c>
      <c r="G1962" s="1" t="s">
        <v>103</v>
      </c>
      <c r="H1962" s="1" t="s">
        <v>437</v>
      </c>
      <c r="I1962" s="1">
        <v>3</v>
      </c>
      <c r="J1962" s="1">
        <v>2023</v>
      </c>
      <c r="K1962" s="1">
        <v>689933</v>
      </c>
      <c r="L1962" s="1">
        <v>0</v>
      </c>
      <c r="M1962" s="1">
        <f t="array" ref="M1962">SUMPRODUCT(MAX(ISNUMBER(SEARCH('Class Rules'!$B$6:$B$85,$E1962))*ISNUMBER(SEARCH('Class Rules'!$C$6:$C$85,$F1962))*'Class Rules'!$A$6:$A$85))</f>
        <v>0</v>
      </c>
      <c r="N1962" s="1" t="str">
        <f t="array" ref="N1962">IF($M1962=0,'Class Rules'!$D$3,INDEX('Class Rules'!$D$6:$D$85,MATCH($M1962,'Class Rules'!$A$6:$A$85,0)))</f>
        <v>Passenger LDV</v>
      </c>
      <c r="O1962" s="1" t="str">
        <f t="array" ref="O1962">IF(SUMPRODUCT(MAX(ISNUMBER(SEARCH(Fuel_Rules!$A$6:$A$30,$E1962))*ISNUMBER(SEARCH(Fuel_Rules!$B$6:$B$30,$F1962))*(Fuel_Rules!$A$6:$A$30&lt;&gt;"")))&gt;0,"Plug-in hybrid",IF($G1962="Diesel","Diesel","Gasoline"))</f>
        <v>Gasoline</v>
      </c>
    </row>
    <row r="1963" spans="1:15" ht="15" customHeight="1" x14ac:dyDescent="0.25">
      <c r="A1963" s="1">
        <v>2022</v>
      </c>
      <c r="B1963" s="1" t="s">
        <v>4146</v>
      </c>
      <c r="C1963" s="1" t="s">
        <v>513</v>
      </c>
      <c r="D1963" s="1" t="s">
        <v>4217</v>
      </c>
      <c r="E1963" s="1" t="s">
        <v>435</v>
      </c>
      <c r="F1963" s="1" t="s">
        <v>515</v>
      </c>
      <c r="G1963" s="1" t="s">
        <v>103</v>
      </c>
      <c r="H1963" s="1" t="s">
        <v>437</v>
      </c>
      <c r="I1963" s="1">
        <v>1.5</v>
      </c>
      <c r="J1963" s="1">
        <v>2023</v>
      </c>
      <c r="K1963" s="1">
        <v>291302</v>
      </c>
      <c r="L1963" s="1">
        <v>0</v>
      </c>
      <c r="M1963" s="1">
        <f t="array" ref="M1963">SUMPRODUCT(MAX(ISNUMBER(SEARCH('Class Rules'!$B$6:$B$85,$E1963))*ISNUMBER(SEARCH('Class Rules'!$C$6:$C$85,$F1963))*'Class Rules'!$A$6:$A$85))</f>
        <v>0</v>
      </c>
      <c r="N1963" s="1" t="str">
        <f t="array" ref="N1963">IF($M1963=0,'Class Rules'!$D$3,INDEX('Class Rules'!$D$6:$D$85,MATCH($M1963,'Class Rules'!$A$6:$A$85,0)))</f>
        <v>Passenger LDV</v>
      </c>
      <c r="O1963" s="1" t="str">
        <f t="array" ref="O1963">IF(SUMPRODUCT(MAX(ISNUMBER(SEARCH(Fuel_Rules!$A$6:$A$30,$E1963))*ISNUMBER(SEARCH(Fuel_Rules!$B$6:$B$30,$F1963))*(Fuel_Rules!$A$6:$A$30&lt;&gt;"")))&gt;0,"Plug-in hybrid",IF($G1963="Diesel","Diesel","Gasoline"))</f>
        <v>Gasoline</v>
      </c>
    </row>
    <row r="1964" spans="1:15" ht="15" customHeight="1" x14ac:dyDescent="0.25">
      <c r="A1964" s="1">
        <v>2022</v>
      </c>
      <c r="B1964" s="1" t="s">
        <v>4146</v>
      </c>
      <c r="C1964" s="1" t="s">
        <v>516</v>
      </c>
      <c r="D1964" s="1" t="s">
        <v>4218</v>
      </c>
      <c r="E1964" s="1" t="s">
        <v>435</v>
      </c>
      <c r="F1964" s="1" t="s">
        <v>518</v>
      </c>
      <c r="G1964" s="1" t="s">
        <v>103</v>
      </c>
      <c r="H1964" s="1" t="s">
        <v>437</v>
      </c>
      <c r="I1964" s="1">
        <v>3</v>
      </c>
      <c r="J1964" s="1">
        <v>2023</v>
      </c>
      <c r="K1964" s="1">
        <v>804532</v>
      </c>
      <c r="L1964" s="1">
        <v>0</v>
      </c>
      <c r="M1964" s="1">
        <f t="array" ref="M1964">SUMPRODUCT(MAX(ISNUMBER(SEARCH('Class Rules'!$B$6:$B$85,$E1964))*ISNUMBER(SEARCH('Class Rules'!$C$6:$C$85,$F1964))*'Class Rules'!$A$6:$A$85))</f>
        <v>0</v>
      </c>
      <c r="N1964" s="1" t="str">
        <f t="array" ref="N1964">IF($M1964=0,'Class Rules'!$D$3,INDEX('Class Rules'!$D$6:$D$85,MATCH($M1964,'Class Rules'!$A$6:$A$85,0)))</f>
        <v>Passenger LDV</v>
      </c>
      <c r="O1964" s="1" t="str">
        <f t="array" ref="O1964">IF(SUMPRODUCT(MAX(ISNUMBER(SEARCH(Fuel_Rules!$A$6:$A$30,$E1964))*ISNUMBER(SEARCH(Fuel_Rules!$B$6:$B$30,$F1964))*(Fuel_Rules!$A$6:$A$30&lt;&gt;"")))&gt;0,"Plug-in hybrid",IF($G1964="Diesel","Diesel","Gasoline"))</f>
        <v>Gasoline</v>
      </c>
    </row>
    <row r="1965" spans="1:15" ht="15" customHeight="1" x14ac:dyDescent="0.25">
      <c r="A1965" s="1">
        <v>2022</v>
      </c>
      <c r="B1965" s="1" t="s">
        <v>4146</v>
      </c>
      <c r="C1965" s="1" t="s">
        <v>519</v>
      </c>
      <c r="D1965" s="1" t="s">
        <v>4219</v>
      </c>
      <c r="E1965" s="1" t="s">
        <v>435</v>
      </c>
      <c r="F1965" s="1" t="s">
        <v>521</v>
      </c>
      <c r="G1965" s="1" t="s">
        <v>103</v>
      </c>
      <c r="H1965" s="1" t="s">
        <v>437</v>
      </c>
      <c r="I1965" s="1">
        <v>2</v>
      </c>
      <c r="J1965" s="1">
        <v>2023</v>
      </c>
      <c r="K1965" s="1">
        <v>393680</v>
      </c>
      <c r="L1965" s="1">
        <v>0</v>
      </c>
      <c r="M1965" s="1">
        <f t="array" ref="M1965">SUMPRODUCT(MAX(ISNUMBER(SEARCH('Class Rules'!$B$6:$B$85,$E1965))*ISNUMBER(SEARCH('Class Rules'!$C$6:$C$85,$F1965))*'Class Rules'!$A$6:$A$85))</f>
        <v>0</v>
      </c>
      <c r="N1965" s="1" t="str">
        <f t="array" ref="N1965">IF($M1965=0,'Class Rules'!$D$3,INDEX('Class Rules'!$D$6:$D$85,MATCH($M1965,'Class Rules'!$A$6:$A$85,0)))</f>
        <v>Passenger LDV</v>
      </c>
      <c r="O1965" s="1" t="str">
        <f t="array" ref="O1965">IF(SUMPRODUCT(MAX(ISNUMBER(SEARCH(Fuel_Rules!$A$6:$A$30,$E1965))*ISNUMBER(SEARCH(Fuel_Rules!$B$6:$B$30,$F1965))*(Fuel_Rules!$A$6:$A$30&lt;&gt;"")))&gt;0,"Plug-in hybrid",IF($G1965="Diesel","Diesel","Gasoline"))</f>
        <v>Gasoline</v>
      </c>
    </row>
    <row r="1966" spans="1:15" ht="15" customHeight="1" x14ac:dyDescent="0.25">
      <c r="A1966" s="1">
        <v>2022</v>
      </c>
      <c r="B1966" s="1" t="s">
        <v>4146</v>
      </c>
      <c r="C1966" s="1" t="s">
        <v>522</v>
      </c>
      <c r="D1966" s="1" t="s">
        <v>4220</v>
      </c>
      <c r="E1966" s="1" t="s">
        <v>435</v>
      </c>
      <c r="F1966" s="1" t="s">
        <v>524</v>
      </c>
      <c r="G1966" s="1" t="s">
        <v>103</v>
      </c>
      <c r="H1966" s="1" t="s">
        <v>437</v>
      </c>
      <c r="I1966" s="1">
        <v>3</v>
      </c>
      <c r="J1966" s="1">
        <v>2023</v>
      </c>
      <c r="K1966" s="1">
        <v>672820</v>
      </c>
      <c r="L1966" s="1">
        <v>0</v>
      </c>
      <c r="M1966" s="1">
        <f t="array" ref="M1966">SUMPRODUCT(MAX(ISNUMBER(SEARCH('Class Rules'!$B$6:$B$85,$E1966))*ISNUMBER(SEARCH('Class Rules'!$C$6:$C$85,$F1966))*'Class Rules'!$A$6:$A$85))</f>
        <v>0</v>
      </c>
      <c r="N1966" s="1" t="str">
        <f t="array" ref="N1966">IF($M1966=0,'Class Rules'!$D$3,INDEX('Class Rules'!$D$6:$D$85,MATCH($M1966,'Class Rules'!$A$6:$A$85,0)))</f>
        <v>Passenger LDV</v>
      </c>
      <c r="O1966" s="1" t="str">
        <f t="array" ref="O1966">IF(SUMPRODUCT(MAX(ISNUMBER(SEARCH(Fuel_Rules!$A$6:$A$30,$E1966))*ISNUMBER(SEARCH(Fuel_Rules!$B$6:$B$30,$F1966))*(Fuel_Rules!$A$6:$A$30&lt;&gt;"")))&gt;0,"Plug-in hybrid",IF($G1966="Diesel","Diesel","Gasoline"))</f>
        <v>Plug-in hybrid</v>
      </c>
    </row>
    <row r="1967" spans="1:15" ht="15" customHeight="1" x14ac:dyDescent="0.25">
      <c r="A1967" s="1">
        <v>2022</v>
      </c>
      <c r="B1967" s="1" t="s">
        <v>4146</v>
      </c>
      <c r="C1967" s="1" t="s">
        <v>525</v>
      </c>
      <c r="D1967" s="1" t="s">
        <v>4221</v>
      </c>
      <c r="E1967" s="1" t="s">
        <v>435</v>
      </c>
      <c r="F1967" s="1" t="s">
        <v>527</v>
      </c>
      <c r="G1967" s="1" t="s">
        <v>103</v>
      </c>
      <c r="H1967" s="1" t="s">
        <v>298</v>
      </c>
      <c r="I1967" s="1">
        <v>3</v>
      </c>
      <c r="J1967" s="1">
        <v>2023</v>
      </c>
      <c r="K1967" s="1">
        <v>697566</v>
      </c>
      <c r="L1967" s="1">
        <v>0</v>
      </c>
      <c r="M1967" s="1">
        <f t="array" ref="M1967">SUMPRODUCT(MAX(ISNUMBER(SEARCH('Class Rules'!$B$6:$B$85,$E1967))*ISNUMBER(SEARCH('Class Rules'!$C$6:$C$85,$F1967))*'Class Rules'!$A$6:$A$85))</f>
        <v>0</v>
      </c>
      <c r="N1967" s="1" t="str">
        <f t="array" ref="N1967">IF($M1967=0,'Class Rules'!$D$3,INDEX('Class Rules'!$D$6:$D$85,MATCH($M1967,'Class Rules'!$A$6:$A$85,0)))</f>
        <v>Passenger LDV</v>
      </c>
      <c r="O1967" s="1" t="str">
        <f t="array" ref="O1967">IF(SUMPRODUCT(MAX(ISNUMBER(SEARCH(Fuel_Rules!$A$6:$A$30,$E1967))*ISNUMBER(SEARCH(Fuel_Rules!$B$6:$B$30,$F1967))*(Fuel_Rules!$A$6:$A$30&lt;&gt;"")))&gt;0,"Plug-in hybrid",IF($G1967="Diesel","Diesel","Gasoline"))</f>
        <v>Gasoline</v>
      </c>
    </row>
    <row r="1968" spans="1:15" ht="15" customHeight="1" x14ac:dyDescent="0.25">
      <c r="A1968" s="1">
        <v>2022</v>
      </c>
      <c r="B1968" s="1" t="s">
        <v>4146</v>
      </c>
      <c r="C1968" s="1" t="s">
        <v>528</v>
      </c>
      <c r="D1968" s="1" t="s">
        <v>4222</v>
      </c>
      <c r="E1968" s="1" t="s">
        <v>435</v>
      </c>
      <c r="F1968" s="1" t="s">
        <v>530</v>
      </c>
      <c r="G1968" s="1" t="s">
        <v>103</v>
      </c>
      <c r="H1968" s="1" t="s">
        <v>298</v>
      </c>
      <c r="I1968" s="1">
        <v>1.5</v>
      </c>
      <c r="J1968" s="1">
        <v>2023</v>
      </c>
      <c r="K1968" s="1">
        <v>301135</v>
      </c>
      <c r="L1968" s="1">
        <v>0</v>
      </c>
      <c r="M1968" s="1">
        <f t="array" ref="M1968">SUMPRODUCT(MAX(ISNUMBER(SEARCH('Class Rules'!$B$6:$B$85,$E1968))*ISNUMBER(SEARCH('Class Rules'!$C$6:$C$85,$F1968))*'Class Rules'!$A$6:$A$85))</f>
        <v>0</v>
      </c>
      <c r="N1968" s="1" t="str">
        <f t="array" ref="N1968">IF($M1968=0,'Class Rules'!$D$3,INDEX('Class Rules'!$D$6:$D$85,MATCH($M1968,'Class Rules'!$A$6:$A$85,0)))</f>
        <v>Passenger LDV</v>
      </c>
      <c r="O1968" s="1" t="str">
        <f t="array" ref="O1968">IF(SUMPRODUCT(MAX(ISNUMBER(SEARCH(Fuel_Rules!$A$6:$A$30,$E1968))*ISNUMBER(SEARCH(Fuel_Rules!$B$6:$B$30,$F1968))*(Fuel_Rules!$A$6:$A$30&lt;&gt;"")))&gt;0,"Plug-in hybrid",IF($G1968="Diesel","Diesel","Gasoline"))</f>
        <v>Gasoline</v>
      </c>
    </row>
    <row r="1969" spans="1:15" ht="15" customHeight="1" x14ac:dyDescent="0.25">
      <c r="A1969" s="1">
        <v>2022</v>
      </c>
      <c r="B1969" s="1" t="s">
        <v>4146</v>
      </c>
      <c r="C1969" s="1" t="s">
        <v>531</v>
      </c>
      <c r="D1969" s="1" t="s">
        <v>4223</v>
      </c>
      <c r="E1969" s="1" t="s">
        <v>435</v>
      </c>
      <c r="F1969" s="1" t="s">
        <v>533</v>
      </c>
      <c r="G1969" s="1" t="s">
        <v>103</v>
      </c>
      <c r="H1969" s="1" t="s">
        <v>437</v>
      </c>
      <c r="I1969" s="1">
        <v>4.4000000000000004</v>
      </c>
      <c r="J1969" s="1">
        <v>2023</v>
      </c>
      <c r="K1969" s="1">
        <v>1118123</v>
      </c>
      <c r="L1969" s="1">
        <v>0</v>
      </c>
      <c r="M1969" s="1">
        <f t="array" ref="M1969">SUMPRODUCT(MAX(ISNUMBER(SEARCH('Class Rules'!$B$6:$B$85,$E1969))*ISNUMBER(SEARCH('Class Rules'!$C$6:$C$85,$F1969))*'Class Rules'!$A$6:$A$85))</f>
        <v>0</v>
      </c>
      <c r="N1969" s="1" t="str">
        <f t="array" ref="N1969">IF($M1969=0,'Class Rules'!$D$3,INDEX('Class Rules'!$D$6:$D$85,MATCH($M1969,'Class Rules'!$A$6:$A$85,0)))</f>
        <v>Passenger LDV</v>
      </c>
      <c r="O1969" s="1" t="str">
        <f t="array" ref="O1969">IF(SUMPRODUCT(MAX(ISNUMBER(SEARCH(Fuel_Rules!$A$6:$A$30,$E1969))*ISNUMBER(SEARCH(Fuel_Rules!$B$6:$B$30,$F1969))*(Fuel_Rules!$A$6:$A$30&lt;&gt;"")))&gt;0,"Plug-in hybrid",IF($G1969="Diesel","Diesel","Gasoline"))</f>
        <v>Gasoline</v>
      </c>
    </row>
    <row r="1970" spans="1:15" ht="15" customHeight="1" x14ac:dyDescent="0.25">
      <c r="A1970" s="1">
        <v>2022</v>
      </c>
      <c r="B1970" s="1" t="s">
        <v>4146</v>
      </c>
      <c r="C1970" s="1" t="s">
        <v>534</v>
      </c>
      <c r="D1970" s="1" t="s">
        <v>4224</v>
      </c>
      <c r="E1970" s="1" t="s">
        <v>435</v>
      </c>
      <c r="F1970" s="1" t="s">
        <v>536</v>
      </c>
      <c r="G1970" s="1" t="s">
        <v>103</v>
      </c>
      <c r="H1970" s="1" t="s">
        <v>437</v>
      </c>
      <c r="I1970" s="1">
        <v>2</v>
      </c>
      <c r="J1970" s="1">
        <v>2023</v>
      </c>
      <c r="K1970" s="1">
        <v>376749</v>
      </c>
      <c r="L1970" s="1">
        <v>0</v>
      </c>
      <c r="M1970" s="1">
        <f t="array" ref="M1970">SUMPRODUCT(MAX(ISNUMBER(SEARCH('Class Rules'!$B$6:$B$85,$E1970))*ISNUMBER(SEARCH('Class Rules'!$C$6:$C$85,$F1970))*'Class Rules'!$A$6:$A$85))</f>
        <v>0</v>
      </c>
      <c r="N1970" s="1" t="str">
        <f t="array" ref="N1970">IF($M1970=0,'Class Rules'!$D$3,INDEX('Class Rules'!$D$6:$D$85,MATCH($M1970,'Class Rules'!$A$6:$A$85,0)))</f>
        <v>Passenger LDV</v>
      </c>
      <c r="O1970" s="1" t="str">
        <f t="array" ref="O1970">IF(SUMPRODUCT(MAX(ISNUMBER(SEARCH(Fuel_Rules!$A$6:$A$30,$E1970))*ISNUMBER(SEARCH(Fuel_Rules!$B$6:$B$30,$F1970))*(Fuel_Rules!$A$6:$A$30&lt;&gt;"")))&gt;0,"Plug-in hybrid",IF($G1970="Diesel","Diesel","Gasoline"))</f>
        <v>Plug-in hybrid</v>
      </c>
    </row>
    <row r="1971" spans="1:15" ht="15" customHeight="1" x14ac:dyDescent="0.25">
      <c r="A1971" s="1">
        <v>2022</v>
      </c>
      <c r="B1971" s="1" t="s">
        <v>4146</v>
      </c>
      <c r="C1971" s="1" t="s">
        <v>537</v>
      </c>
      <c r="D1971" s="1" t="s">
        <v>4225</v>
      </c>
      <c r="E1971" s="1" t="s">
        <v>435</v>
      </c>
      <c r="F1971" s="1" t="s">
        <v>539</v>
      </c>
      <c r="G1971" s="1" t="s">
        <v>103</v>
      </c>
      <c r="H1971" s="1" t="s">
        <v>437</v>
      </c>
      <c r="I1971" s="1">
        <v>3</v>
      </c>
      <c r="J1971" s="1">
        <v>2023</v>
      </c>
      <c r="K1971" s="1">
        <v>569373</v>
      </c>
      <c r="L1971" s="1">
        <v>0</v>
      </c>
      <c r="M1971" s="1">
        <f t="array" ref="M1971">SUMPRODUCT(MAX(ISNUMBER(SEARCH('Class Rules'!$B$6:$B$85,$E1971))*ISNUMBER(SEARCH('Class Rules'!$C$6:$C$85,$F1971))*'Class Rules'!$A$6:$A$85))</f>
        <v>0</v>
      </c>
      <c r="N1971" s="1" t="str">
        <f t="array" ref="N1971">IF($M1971=0,'Class Rules'!$D$3,INDEX('Class Rules'!$D$6:$D$85,MATCH($M1971,'Class Rules'!$A$6:$A$85,0)))</f>
        <v>Passenger LDV</v>
      </c>
      <c r="O1971" s="1" t="str">
        <f t="array" ref="O1971">IF(SUMPRODUCT(MAX(ISNUMBER(SEARCH(Fuel_Rules!$A$6:$A$30,$E1971))*ISNUMBER(SEARCH(Fuel_Rules!$B$6:$B$30,$F1971))*(Fuel_Rules!$A$6:$A$30&lt;&gt;"")))&gt;0,"Plug-in hybrid",IF($G1971="Diesel","Diesel","Gasoline"))</f>
        <v>Gasoline</v>
      </c>
    </row>
    <row r="1972" spans="1:15" ht="15" customHeight="1" x14ac:dyDescent="0.25">
      <c r="A1972" s="1">
        <v>2022</v>
      </c>
      <c r="B1972" s="1" t="s">
        <v>4146</v>
      </c>
      <c r="C1972" s="1" t="s">
        <v>540</v>
      </c>
      <c r="D1972" s="1" t="s">
        <v>4226</v>
      </c>
      <c r="E1972" s="1" t="s">
        <v>435</v>
      </c>
      <c r="F1972" s="1" t="s">
        <v>542</v>
      </c>
      <c r="G1972" s="1" t="s">
        <v>103</v>
      </c>
      <c r="H1972" s="1" t="s">
        <v>437</v>
      </c>
      <c r="I1972" s="1">
        <v>2</v>
      </c>
      <c r="J1972" s="1">
        <v>2023</v>
      </c>
      <c r="K1972" s="1">
        <v>398950</v>
      </c>
      <c r="L1972" s="1">
        <v>0</v>
      </c>
      <c r="M1972" s="1">
        <f t="array" ref="M1972">SUMPRODUCT(MAX(ISNUMBER(SEARCH('Class Rules'!$B$6:$B$85,$E1972))*ISNUMBER(SEARCH('Class Rules'!$C$6:$C$85,$F1972))*'Class Rules'!$A$6:$A$85))</f>
        <v>0</v>
      </c>
      <c r="N1972" s="1" t="str">
        <f t="array" ref="N1972">IF($M1972=0,'Class Rules'!$D$3,INDEX('Class Rules'!$D$6:$D$85,MATCH($M1972,'Class Rules'!$A$6:$A$85,0)))</f>
        <v>Passenger LDV</v>
      </c>
      <c r="O1972" s="1" t="str">
        <f t="array" ref="O1972">IF(SUMPRODUCT(MAX(ISNUMBER(SEARCH(Fuel_Rules!$A$6:$A$30,$E1972))*ISNUMBER(SEARCH(Fuel_Rules!$B$6:$B$30,$F1972))*(Fuel_Rules!$A$6:$A$30&lt;&gt;"")))&gt;0,"Plug-in hybrid",IF($G1972="Diesel","Diesel","Gasoline"))</f>
        <v>Gasoline</v>
      </c>
    </row>
    <row r="1973" spans="1:15" ht="15" customHeight="1" x14ac:dyDescent="0.25">
      <c r="A1973" s="1">
        <v>2022</v>
      </c>
      <c r="B1973" s="1" t="s">
        <v>4146</v>
      </c>
      <c r="C1973" s="1" t="s">
        <v>543</v>
      </c>
      <c r="D1973" s="1" t="s">
        <v>4227</v>
      </c>
      <c r="E1973" s="1" t="s">
        <v>435</v>
      </c>
      <c r="F1973" s="1" t="s">
        <v>545</v>
      </c>
      <c r="G1973" s="1" t="s">
        <v>103</v>
      </c>
      <c r="H1973" s="1" t="s">
        <v>298</v>
      </c>
      <c r="I1973" s="1">
        <v>4.4000000000000004</v>
      </c>
      <c r="J1973" s="1">
        <v>2023</v>
      </c>
      <c r="K1973" s="1">
        <v>1262155</v>
      </c>
      <c r="L1973" s="1">
        <v>0</v>
      </c>
      <c r="M1973" s="1">
        <f t="array" ref="M1973">SUMPRODUCT(MAX(ISNUMBER(SEARCH('Class Rules'!$B$6:$B$85,$E1973))*ISNUMBER(SEARCH('Class Rules'!$C$6:$C$85,$F1973))*'Class Rules'!$A$6:$A$85))</f>
        <v>0</v>
      </c>
      <c r="N1973" s="1" t="str">
        <f t="array" ref="N1973">IF($M1973=0,'Class Rules'!$D$3,INDEX('Class Rules'!$D$6:$D$85,MATCH($M1973,'Class Rules'!$A$6:$A$85,0)))</f>
        <v>Passenger LDV</v>
      </c>
      <c r="O1973" s="1" t="str">
        <f t="array" ref="O1973">IF(SUMPRODUCT(MAX(ISNUMBER(SEARCH(Fuel_Rules!$A$6:$A$30,$E1973))*ISNUMBER(SEARCH(Fuel_Rules!$B$6:$B$30,$F1973))*(Fuel_Rules!$A$6:$A$30&lt;&gt;"")))&gt;0,"Plug-in hybrid",IF($G1973="Diesel","Diesel","Gasoline"))</f>
        <v>Gasoline</v>
      </c>
    </row>
    <row r="1974" spans="1:15" ht="15" customHeight="1" x14ac:dyDescent="0.25">
      <c r="A1974" s="1">
        <v>2022</v>
      </c>
      <c r="B1974" s="1" t="s">
        <v>4146</v>
      </c>
      <c r="C1974" s="1" t="s">
        <v>546</v>
      </c>
      <c r="D1974" s="1" t="s">
        <v>4228</v>
      </c>
      <c r="E1974" s="1" t="s">
        <v>435</v>
      </c>
      <c r="F1974" s="1" t="s">
        <v>548</v>
      </c>
      <c r="G1974" s="1" t="s">
        <v>103</v>
      </c>
      <c r="H1974" s="1" t="s">
        <v>298</v>
      </c>
      <c r="I1974" s="1">
        <v>2</v>
      </c>
      <c r="J1974" s="1">
        <v>2023</v>
      </c>
      <c r="K1974" s="1">
        <v>303382</v>
      </c>
      <c r="L1974" s="1">
        <v>0</v>
      </c>
      <c r="M1974" s="1">
        <f t="array" ref="M1974">SUMPRODUCT(MAX(ISNUMBER(SEARCH('Class Rules'!$B$6:$B$85,$E1974))*ISNUMBER(SEARCH('Class Rules'!$C$6:$C$85,$F1974))*'Class Rules'!$A$6:$A$85))</f>
        <v>0</v>
      </c>
      <c r="N1974" s="1" t="str">
        <f t="array" ref="N1974">IF($M1974=0,'Class Rules'!$D$3,INDEX('Class Rules'!$D$6:$D$85,MATCH($M1974,'Class Rules'!$A$6:$A$85,0)))</f>
        <v>Passenger LDV</v>
      </c>
      <c r="O1974" s="1" t="str">
        <f t="array" ref="O1974">IF(SUMPRODUCT(MAX(ISNUMBER(SEARCH(Fuel_Rules!$A$6:$A$30,$E1974))*ISNUMBER(SEARCH(Fuel_Rules!$B$6:$B$30,$F1974))*(Fuel_Rules!$A$6:$A$30&lt;&gt;"")))&gt;0,"Plug-in hybrid",IF($G1974="Diesel","Diesel","Gasoline"))</f>
        <v>Gasoline</v>
      </c>
    </row>
    <row r="1975" spans="1:15" ht="15" customHeight="1" x14ac:dyDescent="0.25">
      <c r="A1975" s="1">
        <v>2022</v>
      </c>
      <c r="B1975" s="1" t="s">
        <v>4146</v>
      </c>
      <c r="C1975" s="1" t="s">
        <v>549</v>
      </c>
      <c r="D1975" s="1" t="s">
        <v>4229</v>
      </c>
      <c r="E1975" s="1" t="s">
        <v>435</v>
      </c>
      <c r="F1975" s="1" t="s">
        <v>551</v>
      </c>
      <c r="G1975" s="1" t="s">
        <v>103</v>
      </c>
      <c r="H1975" s="1" t="s">
        <v>437</v>
      </c>
      <c r="I1975" s="1">
        <v>4.4000000000000004</v>
      </c>
      <c r="J1975" s="1">
        <v>2023</v>
      </c>
      <c r="K1975" s="1">
        <v>1203589</v>
      </c>
      <c r="L1975" s="1">
        <v>0</v>
      </c>
      <c r="M1975" s="1">
        <f t="array" ref="M1975">SUMPRODUCT(MAX(ISNUMBER(SEARCH('Class Rules'!$B$6:$B$85,$E1975))*ISNUMBER(SEARCH('Class Rules'!$C$6:$C$85,$F1975))*'Class Rules'!$A$6:$A$85))</f>
        <v>0</v>
      </c>
      <c r="N1975" s="1" t="str">
        <f t="array" ref="N1975">IF($M1975=0,'Class Rules'!$D$3,INDEX('Class Rules'!$D$6:$D$85,MATCH($M1975,'Class Rules'!$A$6:$A$85,0)))</f>
        <v>Passenger LDV</v>
      </c>
      <c r="O1975" s="1" t="str">
        <f t="array" ref="O1975">IF(SUMPRODUCT(MAX(ISNUMBER(SEARCH(Fuel_Rules!$A$6:$A$30,$E1975))*ISNUMBER(SEARCH(Fuel_Rules!$B$6:$B$30,$F1975))*(Fuel_Rules!$A$6:$A$30&lt;&gt;"")))&gt;0,"Plug-in hybrid",IF($G1975="Diesel","Diesel","Gasoline"))</f>
        <v>Gasoline</v>
      </c>
    </row>
    <row r="1976" spans="1:15" ht="15" customHeight="1" x14ac:dyDescent="0.25">
      <c r="A1976" s="1">
        <v>2022</v>
      </c>
      <c r="B1976" s="1" t="s">
        <v>4146</v>
      </c>
      <c r="C1976" s="1" t="s">
        <v>552</v>
      </c>
      <c r="D1976" s="1" t="s">
        <v>4230</v>
      </c>
      <c r="E1976" s="1" t="s">
        <v>435</v>
      </c>
      <c r="F1976" s="1" t="s">
        <v>554</v>
      </c>
      <c r="G1976" s="1" t="s">
        <v>103</v>
      </c>
      <c r="H1976" s="1" t="s">
        <v>298</v>
      </c>
      <c r="I1976" s="1">
        <v>2</v>
      </c>
      <c r="J1976" s="1">
        <v>2023</v>
      </c>
      <c r="K1976" s="1">
        <v>490410</v>
      </c>
      <c r="L1976" s="1">
        <v>0</v>
      </c>
      <c r="M1976" s="1">
        <f t="array" ref="M1976">SUMPRODUCT(MAX(ISNUMBER(SEARCH('Class Rules'!$B$6:$B$85,$E1976))*ISNUMBER(SEARCH('Class Rules'!$C$6:$C$85,$F1976))*'Class Rules'!$A$6:$A$85))</f>
        <v>0</v>
      </c>
      <c r="N1976" s="1" t="str">
        <f t="array" ref="N1976">IF($M1976=0,'Class Rules'!$D$3,INDEX('Class Rules'!$D$6:$D$85,MATCH($M1976,'Class Rules'!$A$6:$A$85,0)))</f>
        <v>Passenger LDV</v>
      </c>
      <c r="O1976" s="1" t="str">
        <f t="array" ref="O1976">IF(SUMPRODUCT(MAX(ISNUMBER(SEARCH(Fuel_Rules!$A$6:$A$30,$E1976))*ISNUMBER(SEARCH(Fuel_Rules!$B$6:$B$30,$F1976))*(Fuel_Rules!$A$6:$A$30&lt;&gt;"")))&gt;0,"Plug-in hybrid",IF($G1976="Diesel","Diesel","Gasoline"))</f>
        <v>Gasoline</v>
      </c>
    </row>
    <row r="1977" spans="1:15" ht="15" customHeight="1" x14ac:dyDescent="0.25">
      <c r="A1977" s="1">
        <v>2022</v>
      </c>
      <c r="B1977" s="1" t="s">
        <v>4146</v>
      </c>
      <c r="C1977" s="1" t="s">
        <v>555</v>
      </c>
      <c r="D1977" s="1" t="s">
        <v>4231</v>
      </c>
      <c r="E1977" s="1" t="s">
        <v>435</v>
      </c>
      <c r="F1977" s="1" t="s">
        <v>557</v>
      </c>
      <c r="G1977" s="1" t="s">
        <v>103</v>
      </c>
      <c r="H1977" s="1" t="s">
        <v>298</v>
      </c>
      <c r="I1977" s="1">
        <v>4.4000000000000004</v>
      </c>
      <c r="J1977" s="1">
        <v>2023</v>
      </c>
      <c r="K1977" s="1">
        <v>1074160</v>
      </c>
      <c r="L1977" s="1">
        <v>0</v>
      </c>
      <c r="M1977" s="1">
        <f t="array" ref="M1977">SUMPRODUCT(MAX(ISNUMBER(SEARCH('Class Rules'!$B$6:$B$85,$E1977))*ISNUMBER(SEARCH('Class Rules'!$C$6:$C$85,$F1977))*'Class Rules'!$A$6:$A$85))</f>
        <v>0</v>
      </c>
      <c r="N1977" s="1" t="str">
        <f t="array" ref="N1977">IF($M1977=0,'Class Rules'!$D$3,INDEX('Class Rules'!$D$6:$D$85,MATCH($M1977,'Class Rules'!$A$6:$A$85,0)))</f>
        <v>Passenger LDV</v>
      </c>
      <c r="O1977" s="1" t="str">
        <f t="array" ref="O1977">IF(SUMPRODUCT(MAX(ISNUMBER(SEARCH(Fuel_Rules!$A$6:$A$30,$E1977))*ISNUMBER(SEARCH(Fuel_Rules!$B$6:$B$30,$F1977))*(Fuel_Rules!$A$6:$A$30&lt;&gt;"")))&gt;0,"Plug-in hybrid",IF($G1977="Diesel","Diesel","Gasoline"))</f>
        <v>Gasoline</v>
      </c>
    </row>
    <row r="1978" spans="1:15" ht="15" customHeight="1" x14ac:dyDescent="0.25">
      <c r="A1978" s="1">
        <v>2022</v>
      </c>
      <c r="B1978" s="1" t="s">
        <v>4146</v>
      </c>
      <c r="C1978" s="1" t="s">
        <v>558</v>
      </c>
      <c r="D1978" s="1" t="s">
        <v>4232</v>
      </c>
      <c r="E1978" s="1" t="s">
        <v>435</v>
      </c>
      <c r="F1978" s="1" t="s">
        <v>560</v>
      </c>
      <c r="G1978" s="1" t="s">
        <v>103</v>
      </c>
      <c r="H1978" s="1" t="s">
        <v>298</v>
      </c>
      <c r="I1978" s="1">
        <v>3</v>
      </c>
      <c r="J1978" s="1">
        <v>2023</v>
      </c>
      <c r="K1978" s="1">
        <v>823844</v>
      </c>
      <c r="L1978" s="1">
        <v>0</v>
      </c>
      <c r="M1978" s="1">
        <f t="array" ref="M1978">SUMPRODUCT(MAX(ISNUMBER(SEARCH('Class Rules'!$B$6:$B$85,$E1978))*ISNUMBER(SEARCH('Class Rules'!$C$6:$C$85,$F1978))*'Class Rules'!$A$6:$A$85))</f>
        <v>0</v>
      </c>
      <c r="N1978" s="1" t="str">
        <f t="array" ref="N1978">IF($M1978=0,'Class Rules'!$D$3,INDEX('Class Rules'!$D$6:$D$85,MATCH($M1978,'Class Rules'!$A$6:$A$85,0)))</f>
        <v>Passenger LDV</v>
      </c>
      <c r="O1978" s="1" t="str">
        <f t="array" ref="O1978">IF(SUMPRODUCT(MAX(ISNUMBER(SEARCH(Fuel_Rules!$A$6:$A$30,$E1978))*ISNUMBER(SEARCH(Fuel_Rules!$B$6:$B$30,$F1978))*(Fuel_Rules!$A$6:$A$30&lt;&gt;"")))&gt;0,"Plug-in hybrid",IF($G1978="Diesel","Diesel","Gasoline"))</f>
        <v>Gasoline</v>
      </c>
    </row>
    <row r="1979" spans="1:15" ht="15" customHeight="1" x14ac:dyDescent="0.25">
      <c r="A1979" s="1">
        <v>2022</v>
      </c>
      <c r="B1979" s="1" t="s">
        <v>4146</v>
      </c>
      <c r="C1979" s="1" t="s">
        <v>561</v>
      </c>
      <c r="D1979" s="1" t="s">
        <v>4233</v>
      </c>
      <c r="E1979" s="1" t="s">
        <v>435</v>
      </c>
      <c r="F1979" s="1" t="s">
        <v>563</v>
      </c>
      <c r="G1979" s="1" t="s">
        <v>103</v>
      </c>
      <c r="H1979" s="1" t="s">
        <v>298</v>
      </c>
      <c r="I1979" s="1">
        <v>3</v>
      </c>
      <c r="J1979" s="1">
        <v>2023</v>
      </c>
      <c r="K1979" s="1">
        <v>891215</v>
      </c>
      <c r="L1979" s="1">
        <v>0</v>
      </c>
      <c r="M1979" s="1">
        <f t="array" ref="M1979">SUMPRODUCT(MAX(ISNUMBER(SEARCH('Class Rules'!$B$6:$B$85,$E1979))*ISNUMBER(SEARCH('Class Rules'!$C$6:$C$85,$F1979))*'Class Rules'!$A$6:$A$85))</f>
        <v>0</v>
      </c>
      <c r="N1979" s="1" t="str">
        <f t="array" ref="N1979">IF($M1979=0,'Class Rules'!$D$3,INDEX('Class Rules'!$D$6:$D$85,MATCH($M1979,'Class Rules'!$A$6:$A$85,0)))</f>
        <v>Passenger LDV</v>
      </c>
      <c r="O1979" s="1" t="str">
        <f t="array" ref="O1979">IF(SUMPRODUCT(MAX(ISNUMBER(SEARCH(Fuel_Rules!$A$6:$A$30,$E1979))*ISNUMBER(SEARCH(Fuel_Rules!$B$6:$B$30,$F1979))*(Fuel_Rules!$A$6:$A$30&lt;&gt;"")))&gt;0,"Plug-in hybrid",IF($G1979="Diesel","Diesel","Gasoline"))</f>
        <v>Gasoline</v>
      </c>
    </row>
    <row r="1980" spans="1:15" ht="15" customHeight="1" x14ac:dyDescent="0.25">
      <c r="A1980" s="1">
        <v>2022</v>
      </c>
      <c r="B1980" s="1" t="s">
        <v>4146</v>
      </c>
      <c r="C1980" s="1" t="s">
        <v>564</v>
      </c>
      <c r="D1980" s="1" t="s">
        <v>4234</v>
      </c>
      <c r="E1980" s="1" t="s">
        <v>435</v>
      </c>
      <c r="F1980" s="1" t="s">
        <v>566</v>
      </c>
      <c r="G1980" s="1" t="s">
        <v>103</v>
      </c>
      <c r="H1980" s="1" t="s">
        <v>437</v>
      </c>
      <c r="I1980" s="1">
        <v>4.4000000000000004</v>
      </c>
      <c r="J1980" s="1">
        <v>2023</v>
      </c>
      <c r="K1980" s="1">
        <v>1070200</v>
      </c>
      <c r="L1980" s="1">
        <v>0</v>
      </c>
      <c r="M1980" s="1">
        <f t="array" ref="M1980">SUMPRODUCT(MAX(ISNUMBER(SEARCH('Class Rules'!$B$6:$B$85,$E1980))*ISNUMBER(SEARCH('Class Rules'!$C$6:$C$85,$F1980))*'Class Rules'!$A$6:$A$85))</f>
        <v>0</v>
      </c>
      <c r="N1980" s="1" t="str">
        <f t="array" ref="N1980">IF($M1980=0,'Class Rules'!$D$3,INDEX('Class Rules'!$D$6:$D$85,MATCH($M1980,'Class Rules'!$A$6:$A$85,0)))</f>
        <v>Passenger LDV</v>
      </c>
      <c r="O1980" s="1" t="str">
        <f t="array" ref="O1980">IF(SUMPRODUCT(MAX(ISNUMBER(SEARCH(Fuel_Rules!$A$6:$A$30,$E1980))*ISNUMBER(SEARCH(Fuel_Rules!$B$6:$B$30,$F1980))*(Fuel_Rules!$A$6:$A$30&lt;&gt;"")))&gt;0,"Plug-in hybrid",IF($G1980="Diesel","Diesel","Gasoline"))</f>
        <v>Gasoline</v>
      </c>
    </row>
    <row r="1981" spans="1:15" ht="15" customHeight="1" x14ac:dyDescent="0.25">
      <c r="A1981" s="1">
        <v>2022</v>
      </c>
      <c r="B1981" s="1" t="s">
        <v>4146</v>
      </c>
      <c r="C1981" s="1" t="s">
        <v>567</v>
      </c>
      <c r="D1981" s="1" t="s">
        <v>4235</v>
      </c>
      <c r="E1981" s="1" t="s">
        <v>435</v>
      </c>
      <c r="F1981" s="1" t="s">
        <v>569</v>
      </c>
      <c r="G1981" s="1" t="s">
        <v>103</v>
      </c>
      <c r="H1981" s="1" t="s">
        <v>298</v>
      </c>
      <c r="I1981" s="1">
        <v>4.4000000000000004</v>
      </c>
      <c r="J1981" s="1">
        <v>2023</v>
      </c>
      <c r="K1981" s="1">
        <v>1325895</v>
      </c>
      <c r="L1981" s="1">
        <v>0</v>
      </c>
      <c r="M1981" s="1">
        <f t="array" ref="M1981">SUMPRODUCT(MAX(ISNUMBER(SEARCH('Class Rules'!$B$6:$B$85,$E1981))*ISNUMBER(SEARCH('Class Rules'!$C$6:$C$85,$F1981))*'Class Rules'!$A$6:$A$85))</f>
        <v>0</v>
      </c>
      <c r="N1981" s="1" t="str">
        <f t="array" ref="N1981">IF($M1981=0,'Class Rules'!$D$3,INDEX('Class Rules'!$D$6:$D$85,MATCH($M1981,'Class Rules'!$A$6:$A$85,0)))</f>
        <v>Passenger LDV</v>
      </c>
      <c r="O1981" s="1" t="str">
        <f t="array" ref="O1981">IF(SUMPRODUCT(MAX(ISNUMBER(SEARCH(Fuel_Rules!$A$6:$A$30,$E1981))*ISNUMBER(SEARCH(Fuel_Rules!$B$6:$B$30,$F1981))*(Fuel_Rules!$A$6:$A$30&lt;&gt;"")))&gt;0,"Plug-in hybrid",IF($G1981="Diesel","Diesel","Gasoline"))</f>
        <v>Gasoline</v>
      </c>
    </row>
    <row r="1982" spans="1:15" ht="15" customHeight="1" x14ac:dyDescent="0.25">
      <c r="A1982" s="1">
        <v>2022</v>
      </c>
      <c r="B1982" s="1" t="s">
        <v>4146</v>
      </c>
      <c r="C1982" s="1" t="s">
        <v>570</v>
      </c>
      <c r="D1982" s="1" t="s">
        <v>4236</v>
      </c>
      <c r="E1982" s="1" t="s">
        <v>435</v>
      </c>
      <c r="F1982" s="1" t="s">
        <v>572</v>
      </c>
      <c r="G1982" s="1" t="s">
        <v>103</v>
      </c>
      <c r="H1982" s="1" t="s">
        <v>437</v>
      </c>
      <c r="I1982" s="1">
        <v>3</v>
      </c>
      <c r="J1982" s="1">
        <v>2023</v>
      </c>
      <c r="K1982" s="1">
        <v>606609</v>
      </c>
      <c r="L1982" s="1">
        <v>0</v>
      </c>
      <c r="M1982" s="1">
        <f t="array" ref="M1982">SUMPRODUCT(MAX(ISNUMBER(SEARCH('Class Rules'!$B$6:$B$85,$E1982))*ISNUMBER(SEARCH('Class Rules'!$C$6:$C$85,$F1982))*'Class Rules'!$A$6:$A$85))</f>
        <v>0</v>
      </c>
      <c r="N1982" s="1" t="str">
        <f t="array" ref="N1982">IF($M1982=0,'Class Rules'!$D$3,INDEX('Class Rules'!$D$6:$D$85,MATCH($M1982,'Class Rules'!$A$6:$A$85,0)))</f>
        <v>Passenger LDV</v>
      </c>
      <c r="O1982" s="1" t="str">
        <f t="array" ref="O1982">IF(SUMPRODUCT(MAX(ISNUMBER(SEARCH(Fuel_Rules!$A$6:$A$30,$E1982))*ISNUMBER(SEARCH(Fuel_Rules!$B$6:$B$30,$F1982))*(Fuel_Rules!$A$6:$A$30&lt;&gt;"")))&gt;0,"Plug-in hybrid",IF($G1982="Diesel","Diesel","Gasoline"))</f>
        <v>Gasoline</v>
      </c>
    </row>
    <row r="1983" spans="1:15" ht="15" customHeight="1" x14ac:dyDescent="0.25">
      <c r="A1983" s="1">
        <v>2022</v>
      </c>
      <c r="B1983" s="1" t="s">
        <v>4146</v>
      </c>
      <c r="C1983" s="1" t="s">
        <v>573</v>
      </c>
      <c r="D1983" s="1" t="s">
        <v>4237</v>
      </c>
      <c r="E1983" s="1" t="s">
        <v>435</v>
      </c>
      <c r="F1983" s="1" t="s">
        <v>575</v>
      </c>
      <c r="G1983" s="1" t="s">
        <v>103</v>
      </c>
      <c r="H1983" s="1" t="s">
        <v>437</v>
      </c>
      <c r="I1983" s="1">
        <v>4.4000000000000004</v>
      </c>
      <c r="J1983" s="1">
        <v>2023</v>
      </c>
      <c r="K1983" s="1">
        <v>1069900</v>
      </c>
      <c r="L1983" s="1">
        <v>0</v>
      </c>
      <c r="M1983" s="1">
        <f t="array" ref="M1983">SUMPRODUCT(MAX(ISNUMBER(SEARCH('Class Rules'!$B$6:$B$85,$E1983))*ISNUMBER(SEARCH('Class Rules'!$C$6:$C$85,$F1983))*'Class Rules'!$A$6:$A$85))</f>
        <v>0</v>
      </c>
      <c r="N1983" s="1" t="str">
        <f t="array" ref="N1983">IF($M1983=0,'Class Rules'!$D$3,INDEX('Class Rules'!$D$6:$D$85,MATCH($M1983,'Class Rules'!$A$6:$A$85,0)))</f>
        <v>Passenger LDV</v>
      </c>
      <c r="O1983" s="1" t="str">
        <f t="array" ref="O1983">IF(SUMPRODUCT(MAX(ISNUMBER(SEARCH(Fuel_Rules!$A$6:$A$30,$E1983))*ISNUMBER(SEARCH(Fuel_Rules!$B$6:$B$30,$F1983))*(Fuel_Rules!$A$6:$A$30&lt;&gt;"")))&gt;0,"Plug-in hybrid",IF($G1983="Diesel","Diesel","Gasoline"))</f>
        <v>Gasoline</v>
      </c>
    </row>
    <row r="1984" spans="1:15" ht="15" customHeight="1" x14ac:dyDescent="0.25">
      <c r="A1984" s="1">
        <v>2022</v>
      </c>
      <c r="B1984" s="1" t="s">
        <v>4146</v>
      </c>
      <c r="C1984" s="1" t="s">
        <v>576</v>
      </c>
      <c r="D1984" s="1" t="s">
        <v>4238</v>
      </c>
      <c r="E1984" s="1" t="s">
        <v>435</v>
      </c>
      <c r="F1984" s="1" t="s">
        <v>578</v>
      </c>
      <c r="G1984" s="1" t="s">
        <v>103</v>
      </c>
      <c r="H1984" s="1" t="s">
        <v>437</v>
      </c>
      <c r="I1984" s="1">
        <v>2</v>
      </c>
      <c r="J1984" s="1">
        <v>2023</v>
      </c>
      <c r="K1984" s="1">
        <v>327010</v>
      </c>
      <c r="L1984" s="1">
        <v>0</v>
      </c>
      <c r="M1984" s="1">
        <f t="array" ref="M1984">SUMPRODUCT(MAX(ISNUMBER(SEARCH('Class Rules'!$B$6:$B$85,$E1984))*ISNUMBER(SEARCH('Class Rules'!$C$6:$C$85,$F1984))*'Class Rules'!$A$6:$A$85))</f>
        <v>0</v>
      </c>
      <c r="N1984" s="1" t="str">
        <f t="array" ref="N1984">IF($M1984=0,'Class Rules'!$D$3,INDEX('Class Rules'!$D$6:$D$85,MATCH($M1984,'Class Rules'!$A$6:$A$85,0)))</f>
        <v>Passenger LDV</v>
      </c>
      <c r="O1984" s="1" t="str">
        <f t="array" ref="O1984">IF(SUMPRODUCT(MAX(ISNUMBER(SEARCH(Fuel_Rules!$A$6:$A$30,$E1984))*ISNUMBER(SEARCH(Fuel_Rules!$B$6:$B$30,$F1984))*(Fuel_Rules!$A$6:$A$30&lt;&gt;"")))&gt;0,"Plug-in hybrid",IF($G1984="Diesel","Diesel","Gasoline"))</f>
        <v>Gasoline</v>
      </c>
    </row>
    <row r="1985" spans="1:15" ht="15" customHeight="1" x14ac:dyDescent="0.25">
      <c r="A1985" s="1">
        <v>2022</v>
      </c>
      <c r="B1985" s="1" t="s">
        <v>4146</v>
      </c>
      <c r="C1985" s="1" t="s">
        <v>579</v>
      </c>
      <c r="D1985" s="1" t="s">
        <v>4239</v>
      </c>
      <c r="E1985" s="1" t="s">
        <v>581</v>
      </c>
      <c r="F1985" s="1" t="s">
        <v>582</v>
      </c>
      <c r="G1985" s="1" t="s">
        <v>103</v>
      </c>
      <c r="H1985" s="1" t="s">
        <v>298</v>
      </c>
      <c r="I1985" s="1">
        <v>1.6</v>
      </c>
      <c r="J1985" s="1">
        <v>2023</v>
      </c>
      <c r="K1985" s="1">
        <v>81000</v>
      </c>
      <c r="L1985" s="1">
        <v>0</v>
      </c>
      <c r="M1985" s="1">
        <f t="array" ref="M1985">SUMPRODUCT(MAX(ISNUMBER(SEARCH('Class Rules'!$B$6:$B$85,$E1985))*ISNUMBER(SEARCH('Class Rules'!$C$6:$C$85,$F1985))*'Class Rules'!$A$6:$A$85))</f>
        <v>0</v>
      </c>
      <c r="N1985" s="1" t="str">
        <f t="array" ref="N1985">IF($M1985=0,'Class Rules'!$D$3,INDEX('Class Rules'!$D$6:$D$85,MATCH($M1985,'Class Rules'!$A$6:$A$85,0)))</f>
        <v>Passenger LDV</v>
      </c>
      <c r="O1985" s="1" t="str">
        <f t="array" ref="O1985">IF(SUMPRODUCT(MAX(ISNUMBER(SEARCH(Fuel_Rules!$A$6:$A$30,$E1985))*ISNUMBER(SEARCH(Fuel_Rules!$B$6:$B$30,$F1985))*(Fuel_Rules!$A$6:$A$30&lt;&gt;"")))&gt;0,"Plug-in hybrid",IF($G1985="Diesel","Diesel","Gasoline"))</f>
        <v>Gasoline</v>
      </c>
    </row>
    <row r="1986" spans="1:15" ht="15" customHeight="1" x14ac:dyDescent="0.25">
      <c r="A1986" s="1">
        <v>2022</v>
      </c>
      <c r="B1986" s="1" t="s">
        <v>4146</v>
      </c>
      <c r="C1986" s="1" t="s">
        <v>583</v>
      </c>
      <c r="D1986" s="1" t="s">
        <v>4240</v>
      </c>
      <c r="E1986" s="1" t="s">
        <v>581</v>
      </c>
      <c r="F1986" s="1" t="s">
        <v>585</v>
      </c>
      <c r="G1986" s="1" t="s">
        <v>103</v>
      </c>
      <c r="H1986" s="1" t="s">
        <v>298</v>
      </c>
      <c r="I1986" s="1">
        <v>1.6</v>
      </c>
      <c r="J1986" s="1">
        <v>2023</v>
      </c>
      <c r="K1986" s="1">
        <v>84681</v>
      </c>
      <c r="L1986" s="1">
        <v>0</v>
      </c>
      <c r="M1986" s="1">
        <f t="array" ref="M1986">SUMPRODUCT(MAX(ISNUMBER(SEARCH('Class Rules'!$B$6:$B$85,$E1986))*ISNUMBER(SEARCH('Class Rules'!$C$6:$C$85,$F1986))*'Class Rules'!$A$6:$A$85))</f>
        <v>0</v>
      </c>
      <c r="N1986" s="1" t="str">
        <f t="array" ref="N1986">IF($M1986=0,'Class Rules'!$D$3,INDEX('Class Rules'!$D$6:$D$85,MATCH($M1986,'Class Rules'!$A$6:$A$85,0)))</f>
        <v>Passenger LDV</v>
      </c>
      <c r="O1986" s="1" t="str">
        <f t="array" ref="O1986">IF(SUMPRODUCT(MAX(ISNUMBER(SEARCH(Fuel_Rules!$A$6:$A$30,$E1986))*ISNUMBER(SEARCH(Fuel_Rules!$B$6:$B$30,$F1986))*(Fuel_Rules!$A$6:$A$30&lt;&gt;"")))&gt;0,"Plug-in hybrid",IF($G1986="Diesel","Diesel","Gasoline"))</f>
        <v>Gasoline</v>
      </c>
    </row>
    <row r="1987" spans="1:15" ht="15" customHeight="1" x14ac:dyDescent="0.25">
      <c r="A1987" s="1">
        <v>2022</v>
      </c>
      <c r="B1987" s="1" t="s">
        <v>4146</v>
      </c>
      <c r="C1987" s="1" t="s">
        <v>586</v>
      </c>
      <c r="D1987" s="1" t="s">
        <v>4241</v>
      </c>
      <c r="E1987" s="1" t="s">
        <v>588</v>
      </c>
      <c r="F1987" s="1" t="s">
        <v>589</v>
      </c>
      <c r="G1987" s="1" t="s">
        <v>105</v>
      </c>
      <c r="H1987" s="1" t="s">
        <v>298</v>
      </c>
      <c r="I1987" s="1">
        <v>2.2999999999999998</v>
      </c>
      <c r="J1987" s="1">
        <v>2023</v>
      </c>
      <c r="K1987" s="1">
        <v>195000</v>
      </c>
      <c r="L1987" s="1">
        <v>0</v>
      </c>
      <c r="M1987" s="1">
        <f t="array" ref="M1987">SUMPRODUCT(MAX(ISNUMBER(SEARCH('Class Rules'!$B$6:$B$85,$E1987))*ISNUMBER(SEARCH('Class Rules'!$C$6:$C$85,$F1987))*'Class Rules'!$A$6:$A$85))</f>
        <v>0</v>
      </c>
      <c r="N1987" s="1" t="str">
        <f t="array" ref="N1987">IF($M1987=0,'Class Rules'!$D$3,INDEX('Class Rules'!$D$6:$D$85,MATCH($M1987,'Class Rules'!$A$6:$A$85,0)))</f>
        <v>Passenger LDV</v>
      </c>
      <c r="O1987" s="1" t="str">
        <f t="array" ref="O1987">IF(SUMPRODUCT(MAX(ISNUMBER(SEARCH(Fuel_Rules!$A$6:$A$30,$E1987))*ISNUMBER(SEARCH(Fuel_Rules!$B$6:$B$30,$F1987))*(Fuel_Rules!$A$6:$A$30&lt;&gt;"")))&gt;0,"Plug-in hybrid",IF($G1987="Diesel","Diesel","Gasoline"))</f>
        <v>Diesel</v>
      </c>
    </row>
    <row r="1988" spans="1:15" ht="15" customHeight="1" x14ac:dyDescent="0.25">
      <c r="A1988" s="1">
        <v>2022</v>
      </c>
      <c r="B1988" s="1" t="s">
        <v>4146</v>
      </c>
      <c r="C1988" s="1" t="s">
        <v>590</v>
      </c>
      <c r="D1988" s="1" t="s">
        <v>4242</v>
      </c>
      <c r="E1988" s="1" t="s">
        <v>588</v>
      </c>
      <c r="F1988" s="1" t="s">
        <v>592</v>
      </c>
      <c r="G1988" s="1" t="s">
        <v>105</v>
      </c>
      <c r="H1988" s="1" t="s">
        <v>298</v>
      </c>
      <c r="I1988" s="1">
        <v>2.2999999999999998</v>
      </c>
      <c r="J1988" s="1">
        <v>2023</v>
      </c>
      <c r="K1988" s="1">
        <v>215000</v>
      </c>
      <c r="L1988" s="1">
        <v>0</v>
      </c>
      <c r="M1988" s="1">
        <f t="array" ref="M1988">SUMPRODUCT(MAX(ISNUMBER(SEARCH('Class Rules'!$B$6:$B$85,$E1988))*ISNUMBER(SEARCH('Class Rules'!$C$6:$C$85,$F1988))*'Class Rules'!$A$6:$A$85))</f>
        <v>0</v>
      </c>
      <c r="N1988" s="1" t="str">
        <f t="array" ref="N1988">IF($M1988=0,'Class Rules'!$D$3,INDEX('Class Rules'!$D$6:$D$85,MATCH($M1988,'Class Rules'!$A$6:$A$85,0)))</f>
        <v>Passenger LDV</v>
      </c>
      <c r="O1988" s="1" t="str">
        <f t="array" ref="O1988">IF(SUMPRODUCT(MAX(ISNUMBER(SEARCH(Fuel_Rules!$A$6:$A$30,$E1988))*ISNUMBER(SEARCH(Fuel_Rules!$B$6:$B$30,$F1988))*(Fuel_Rules!$A$6:$A$30&lt;&gt;"")))&gt;0,"Plug-in hybrid",IF($G1988="Diesel","Diesel","Gasoline"))</f>
        <v>Diesel</v>
      </c>
    </row>
    <row r="1989" spans="1:15" ht="15" customHeight="1" x14ac:dyDescent="0.25">
      <c r="A1989" s="1">
        <v>2022</v>
      </c>
      <c r="B1989" s="1" t="s">
        <v>4146</v>
      </c>
      <c r="C1989" s="1" t="s">
        <v>593</v>
      </c>
      <c r="D1989" s="1" t="s">
        <v>4243</v>
      </c>
      <c r="E1989" s="1" t="s">
        <v>595</v>
      </c>
      <c r="F1989" s="1" t="s">
        <v>596</v>
      </c>
      <c r="G1989" s="1" t="s">
        <v>103</v>
      </c>
      <c r="H1989" s="1" t="s">
        <v>298</v>
      </c>
      <c r="I1989" s="1">
        <v>1.5</v>
      </c>
      <c r="J1989" s="1">
        <v>2023</v>
      </c>
      <c r="K1989" s="1">
        <v>85640</v>
      </c>
      <c r="L1989" s="1">
        <v>0</v>
      </c>
      <c r="M1989" s="1">
        <f t="array" ref="M1989">SUMPRODUCT(MAX(ISNUMBER(SEARCH('Class Rules'!$B$6:$B$85,$E1989))*ISNUMBER(SEARCH('Class Rules'!$C$6:$C$85,$F1989))*'Class Rules'!$A$6:$A$85))</f>
        <v>0</v>
      </c>
      <c r="N1989" s="1" t="str">
        <f t="array" ref="N1989">IF($M1989=0,'Class Rules'!$D$3,INDEX('Class Rules'!$D$6:$D$85,MATCH($M1989,'Class Rules'!$A$6:$A$85,0)))</f>
        <v>Passenger LDV</v>
      </c>
      <c r="O1989" s="1" t="str">
        <f t="array" ref="O1989">IF(SUMPRODUCT(MAX(ISNUMBER(SEARCH(Fuel_Rules!$A$6:$A$30,$E1989))*ISNUMBER(SEARCH(Fuel_Rules!$B$6:$B$30,$F1989))*(Fuel_Rules!$A$6:$A$30&lt;&gt;"")))&gt;0,"Plug-in hybrid",IF($G1989="Diesel","Diesel","Gasoline"))</f>
        <v>Gasoline</v>
      </c>
    </row>
    <row r="1990" spans="1:15" ht="15" customHeight="1" x14ac:dyDescent="0.25">
      <c r="A1990" s="1">
        <v>2022</v>
      </c>
      <c r="B1990" s="1" t="s">
        <v>4146</v>
      </c>
      <c r="C1990" s="1" t="s">
        <v>597</v>
      </c>
      <c r="D1990" s="1" t="s">
        <v>4244</v>
      </c>
      <c r="E1990" s="1" t="s">
        <v>595</v>
      </c>
      <c r="F1990" s="1" t="s">
        <v>599</v>
      </c>
      <c r="G1990" s="1" t="s">
        <v>103</v>
      </c>
      <c r="H1990" s="1" t="s">
        <v>437</v>
      </c>
      <c r="I1990" s="1">
        <v>1.5</v>
      </c>
      <c r="J1990" s="1">
        <v>2023</v>
      </c>
      <c r="K1990" s="1">
        <v>98573</v>
      </c>
      <c r="L1990" s="1">
        <v>0</v>
      </c>
      <c r="M1990" s="1">
        <f t="array" ref="M1990">SUMPRODUCT(MAX(ISNUMBER(SEARCH('Class Rules'!$B$6:$B$85,$E1990))*ISNUMBER(SEARCH('Class Rules'!$C$6:$C$85,$F1990))*'Class Rules'!$A$6:$A$85))</f>
        <v>0</v>
      </c>
      <c r="N1990" s="1" t="str">
        <f t="array" ref="N1990">IF($M1990=0,'Class Rules'!$D$3,INDEX('Class Rules'!$D$6:$D$85,MATCH($M1990,'Class Rules'!$A$6:$A$85,0)))</f>
        <v>Passenger LDV</v>
      </c>
      <c r="O1990" s="1" t="str">
        <f t="array" ref="O1990">IF(SUMPRODUCT(MAX(ISNUMBER(SEARCH(Fuel_Rules!$A$6:$A$30,$E1990))*ISNUMBER(SEARCH(Fuel_Rules!$B$6:$B$30,$F1990))*(Fuel_Rules!$A$6:$A$30&lt;&gt;"")))&gt;0,"Plug-in hybrid",IF($G1990="Diesel","Diesel","Gasoline"))</f>
        <v>Gasoline</v>
      </c>
    </row>
    <row r="1991" spans="1:15" ht="15" customHeight="1" x14ac:dyDescent="0.25">
      <c r="A1991" s="1">
        <v>2022</v>
      </c>
      <c r="B1991" s="1" t="s">
        <v>4146</v>
      </c>
      <c r="C1991" s="1" t="s">
        <v>600</v>
      </c>
      <c r="D1991" s="1" t="s">
        <v>4245</v>
      </c>
      <c r="E1991" s="1" t="s">
        <v>595</v>
      </c>
      <c r="F1991" s="1" t="s">
        <v>602</v>
      </c>
      <c r="G1991" s="1" t="s">
        <v>103</v>
      </c>
      <c r="H1991" s="1" t="s">
        <v>437</v>
      </c>
      <c r="I1991" s="1">
        <v>1.5</v>
      </c>
      <c r="J1991" s="1">
        <v>2023</v>
      </c>
      <c r="K1991" s="1">
        <v>91923</v>
      </c>
      <c r="L1991" s="1">
        <v>0</v>
      </c>
      <c r="M1991" s="1">
        <f t="array" ref="M1991">SUMPRODUCT(MAX(ISNUMBER(SEARCH('Class Rules'!$B$6:$B$85,$E1991))*ISNUMBER(SEARCH('Class Rules'!$C$6:$C$85,$F1991))*'Class Rules'!$A$6:$A$85))</f>
        <v>0</v>
      </c>
      <c r="N1991" s="1" t="str">
        <f t="array" ref="N1991">IF($M1991=0,'Class Rules'!$D$3,INDEX('Class Rules'!$D$6:$D$85,MATCH($M1991,'Class Rules'!$A$6:$A$85,0)))</f>
        <v>Passenger LDV</v>
      </c>
      <c r="O1991" s="1" t="str">
        <f t="array" ref="O1991">IF(SUMPRODUCT(MAX(ISNUMBER(SEARCH(Fuel_Rules!$A$6:$A$30,$E1991))*ISNUMBER(SEARCH(Fuel_Rules!$B$6:$B$30,$F1991))*(Fuel_Rules!$A$6:$A$30&lt;&gt;"")))&gt;0,"Plug-in hybrid",IF($G1991="Diesel","Diesel","Gasoline"))</f>
        <v>Gasoline</v>
      </c>
    </row>
    <row r="1992" spans="1:15" ht="15" customHeight="1" x14ac:dyDescent="0.25">
      <c r="A1992" s="1">
        <v>2022</v>
      </c>
      <c r="B1992" s="1" t="s">
        <v>4146</v>
      </c>
      <c r="C1992" s="1" t="s">
        <v>603</v>
      </c>
      <c r="D1992" s="1" t="s">
        <v>4246</v>
      </c>
      <c r="E1992" s="1" t="s">
        <v>595</v>
      </c>
      <c r="F1992" s="1" t="s">
        <v>605</v>
      </c>
      <c r="G1992" s="1" t="s">
        <v>103</v>
      </c>
      <c r="H1992" s="1" t="s">
        <v>437</v>
      </c>
      <c r="I1992" s="1">
        <v>1.5</v>
      </c>
      <c r="J1992" s="1">
        <v>2023</v>
      </c>
      <c r="K1992" s="1">
        <v>142990</v>
      </c>
      <c r="L1992" s="1">
        <v>0</v>
      </c>
      <c r="M1992" s="1">
        <f t="array" ref="M1992">SUMPRODUCT(MAX(ISNUMBER(SEARCH('Class Rules'!$B$6:$B$85,$E1992))*ISNUMBER(SEARCH('Class Rules'!$C$6:$C$85,$F1992))*'Class Rules'!$A$6:$A$85))</f>
        <v>0</v>
      </c>
      <c r="N1992" s="1" t="str">
        <f t="array" ref="N1992">IF($M1992=0,'Class Rules'!$D$3,INDEX('Class Rules'!$D$6:$D$85,MATCH($M1992,'Class Rules'!$A$6:$A$85,0)))</f>
        <v>Passenger LDV</v>
      </c>
      <c r="O1992" s="1" t="str">
        <f t="array" ref="O1992">IF(SUMPRODUCT(MAX(ISNUMBER(SEARCH(Fuel_Rules!$A$6:$A$30,$E1992))*ISNUMBER(SEARCH(Fuel_Rules!$B$6:$B$30,$F1992))*(Fuel_Rules!$A$6:$A$30&lt;&gt;"")))&gt;0,"Plug-in hybrid",IF($G1992="Diesel","Diesel","Gasoline"))</f>
        <v>Gasoline</v>
      </c>
    </row>
    <row r="1993" spans="1:15" ht="15" customHeight="1" x14ac:dyDescent="0.25">
      <c r="A1993" s="1">
        <v>2022</v>
      </c>
      <c r="B1993" s="1" t="s">
        <v>4146</v>
      </c>
      <c r="C1993" s="1" t="s">
        <v>606</v>
      </c>
      <c r="D1993" s="1" t="s">
        <v>4247</v>
      </c>
      <c r="E1993" s="1" t="s">
        <v>595</v>
      </c>
      <c r="F1993" s="1" t="s">
        <v>608</v>
      </c>
      <c r="G1993" s="1" t="s">
        <v>103</v>
      </c>
      <c r="H1993" s="1" t="s">
        <v>437</v>
      </c>
      <c r="I1993" s="1">
        <v>1.5</v>
      </c>
      <c r="J1993" s="1">
        <v>2023</v>
      </c>
      <c r="K1993" s="1">
        <v>109525</v>
      </c>
      <c r="L1993" s="1">
        <v>0</v>
      </c>
      <c r="M1993" s="1">
        <f t="array" ref="M1993">SUMPRODUCT(MAX(ISNUMBER(SEARCH('Class Rules'!$B$6:$B$85,$E1993))*ISNUMBER(SEARCH('Class Rules'!$C$6:$C$85,$F1993))*'Class Rules'!$A$6:$A$85))</f>
        <v>0</v>
      </c>
      <c r="N1993" s="1" t="str">
        <f t="array" ref="N1993">IF($M1993=0,'Class Rules'!$D$3,INDEX('Class Rules'!$D$6:$D$85,MATCH($M1993,'Class Rules'!$A$6:$A$85,0)))</f>
        <v>Passenger LDV</v>
      </c>
      <c r="O1993" s="1" t="str">
        <f t="array" ref="O1993">IF(SUMPRODUCT(MAX(ISNUMBER(SEARCH(Fuel_Rules!$A$6:$A$30,$E1993))*ISNUMBER(SEARCH(Fuel_Rules!$B$6:$B$30,$F1993))*(Fuel_Rules!$A$6:$A$30&lt;&gt;"")))&gt;0,"Plug-in hybrid",IF($G1993="Diesel","Diesel","Gasoline"))</f>
        <v>Gasoline</v>
      </c>
    </row>
    <row r="1994" spans="1:15" ht="15" customHeight="1" x14ac:dyDescent="0.25">
      <c r="A1994" s="1">
        <v>2022</v>
      </c>
      <c r="B1994" s="1" t="s">
        <v>4146</v>
      </c>
      <c r="C1994" s="1" t="s">
        <v>609</v>
      </c>
      <c r="D1994" s="1" t="s">
        <v>4248</v>
      </c>
      <c r="E1994" s="1" t="s">
        <v>595</v>
      </c>
      <c r="F1994" s="1" t="s">
        <v>611</v>
      </c>
      <c r="G1994" s="1" t="s">
        <v>103</v>
      </c>
      <c r="H1994" s="1" t="s">
        <v>437</v>
      </c>
      <c r="I1994" s="1">
        <v>1.5</v>
      </c>
      <c r="J1994" s="1">
        <v>2023</v>
      </c>
      <c r="K1994" s="1">
        <v>152990</v>
      </c>
      <c r="L1994" s="1">
        <v>0</v>
      </c>
      <c r="M1994" s="1">
        <f t="array" ref="M1994">SUMPRODUCT(MAX(ISNUMBER(SEARCH('Class Rules'!$B$6:$B$85,$E1994))*ISNUMBER(SEARCH('Class Rules'!$C$6:$C$85,$F1994))*'Class Rules'!$A$6:$A$85))</f>
        <v>0</v>
      </c>
      <c r="N1994" s="1" t="str">
        <f t="array" ref="N1994">IF($M1994=0,'Class Rules'!$D$3,INDEX('Class Rules'!$D$6:$D$85,MATCH($M1994,'Class Rules'!$A$6:$A$85,0)))</f>
        <v>Passenger LDV</v>
      </c>
      <c r="O1994" s="1" t="str">
        <f t="array" ref="O1994">IF(SUMPRODUCT(MAX(ISNUMBER(SEARCH(Fuel_Rules!$A$6:$A$30,$E1994))*ISNUMBER(SEARCH(Fuel_Rules!$B$6:$B$30,$F1994))*(Fuel_Rules!$A$6:$A$30&lt;&gt;"")))&gt;0,"Plug-in hybrid",IF($G1994="Diesel","Diesel","Gasoline"))</f>
        <v>Gasoline</v>
      </c>
    </row>
    <row r="1995" spans="1:15" ht="15" customHeight="1" x14ac:dyDescent="0.25">
      <c r="A1995" s="1">
        <v>2022</v>
      </c>
      <c r="B1995" s="1" t="s">
        <v>4146</v>
      </c>
      <c r="C1995" s="1" t="s">
        <v>612</v>
      </c>
      <c r="D1995" s="1" t="s">
        <v>4249</v>
      </c>
      <c r="E1995" s="1" t="s">
        <v>595</v>
      </c>
      <c r="F1995" s="1" t="s">
        <v>614</v>
      </c>
      <c r="G1995" s="1" t="s">
        <v>103</v>
      </c>
      <c r="H1995" s="1" t="s">
        <v>437</v>
      </c>
      <c r="I1995" s="1">
        <v>1.5</v>
      </c>
      <c r="J1995" s="1">
        <v>2023</v>
      </c>
      <c r="K1995" s="1">
        <v>82317</v>
      </c>
      <c r="L1995" s="1">
        <v>0</v>
      </c>
      <c r="M1995" s="1">
        <f t="array" ref="M1995">SUMPRODUCT(MAX(ISNUMBER(SEARCH('Class Rules'!$B$6:$B$85,$E1995))*ISNUMBER(SEARCH('Class Rules'!$C$6:$C$85,$F1995))*'Class Rules'!$A$6:$A$85))</f>
        <v>0</v>
      </c>
      <c r="N1995" s="1" t="str">
        <f t="array" ref="N1995">IF($M1995=0,'Class Rules'!$D$3,INDEX('Class Rules'!$D$6:$D$85,MATCH($M1995,'Class Rules'!$A$6:$A$85,0)))</f>
        <v>Passenger LDV</v>
      </c>
      <c r="O1995" s="1" t="str">
        <f t="array" ref="O1995">IF(SUMPRODUCT(MAX(ISNUMBER(SEARCH(Fuel_Rules!$A$6:$A$30,$E1995))*ISNUMBER(SEARCH(Fuel_Rules!$B$6:$B$30,$F1995))*(Fuel_Rules!$A$6:$A$30&lt;&gt;"")))&gt;0,"Plug-in hybrid",IF($G1995="Diesel","Diesel","Gasoline"))</f>
        <v>Gasoline</v>
      </c>
    </row>
    <row r="1996" spans="1:15" ht="15" customHeight="1" x14ac:dyDescent="0.25">
      <c r="A1996" s="1">
        <v>2022</v>
      </c>
      <c r="B1996" s="1" t="s">
        <v>4146</v>
      </c>
      <c r="C1996" s="1" t="s">
        <v>615</v>
      </c>
      <c r="D1996" s="1" t="s">
        <v>4250</v>
      </c>
      <c r="E1996" s="1" t="s">
        <v>595</v>
      </c>
      <c r="F1996" s="1" t="s">
        <v>617</v>
      </c>
      <c r="G1996" s="1" t="s">
        <v>103</v>
      </c>
      <c r="H1996" s="1" t="s">
        <v>437</v>
      </c>
      <c r="I1996" s="1">
        <v>1.5</v>
      </c>
      <c r="J1996" s="1">
        <v>2023</v>
      </c>
      <c r="K1996" s="1">
        <v>90631</v>
      </c>
      <c r="L1996" s="1">
        <v>0</v>
      </c>
      <c r="M1996" s="1">
        <f t="array" ref="M1996">SUMPRODUCT(MAX(ISNUMBER(SEARCH('Class Rules'!$B$6:$B$85,$E1996))*ISNUMBER(SEARCH('Class Rules'!$C$6:$C$85,$F1996))*'Class Rules'!$A$6:$A$85))</f>
        <v>0</v>
      </c>
      <c r="N1996" s="1" t="str">
        <f t="array" ref="N1996">IF($M1996=0,'Class Rules'!$D$3,INDEX('Class Rules'!$D$6:$D$85,MATCH($M1996,'Class Rules'!$A$6:$A$85,0)))</f>
        <v>Passenger LDV</v>
      </c>
      <c r="O1996" s="1" t="str">
        <f t="array" ref="O1996">IF(SUMPRODUCT(MAX(ISNUMBER(SEARCH(Fuel_Rules!$A$6:$A$30,$E1996))*ISNUMBER(SEARCH(Fuel_Rules!$B$6:$B$30,$F1996))*(Fuel_Rules!$A$6:$A$30&lt;&gt;"")))&gt;0,"Plug-in hybrid",IF($G1996="Diesel","Diesel","Gasoline"))</f>
        <v>Gasoline</v>
      </c>
    </row>
    <row r="1997" spans="1:15" ht="15" customHeight="1" x14ac:dyDescent="0.25">
      <c r="A1997" s="1">
        <v>2022</v>
      </c>
      <c r="B1997" s="1" t="s">
        <v>4146</v>
      </c>
      <c r="C1997" s="1" t="s">
        <v>618</v>
      </c>
      <c r="D1997" s="1" t="s">
        <v>4251</v>
      </c>
      <c r="E1997" s="1" t="s">
        <v>595</v>
      </c>
      <c r="F1997" s="1" t="s">
        <v>620</v>
      </c>
      <c r="G1997" s="1" t="s">
        <v>103</v>
      </c>
      <c r="H1997" s="1" t="s">
        <v>437</v>
      </c>
      <c r="I1997" s="1">
        <v>1.5</v>
      </c>
      <c r="J1997" s="1">
        <v>2023</v>
      </c>
      <c r="K1997" s="1">
        <v>129423</v>
      </c>
      <c r="L1997" s="1">
        <v>0</v>
      </c>
      <c r="M1997" s="1">
        <f t="array" ref="M1997">SUMPRODUCT(MAX(ISNUMBER(SEARCH('Class Rules'!$B$6:$B$85,$E1997))*ISNUMBER(SEARCH('Class Rules'!$C$6:$C$85,$F1997))*'Class Rules'!$A$6:$A$85))</f>
        <v>0</v>
      </c>
      <c r="N1997" s="1" t="str">
        <f t="array" ref="N1997">IF($M1997=0,'Class Rules'!$D$3,INDEX('Class Rules'!$D$6:$D$85,MATCH($M1997,'Class Rules'!$A$6:$A$85,0)))</f>
        <v>Passenger LDV</v>
      </c>
      <c r="O1997" s="1" t="str">
        <f t="array" ref="O1997">IF(SUMPRODUCT(MAX(ISNUMBER(SEARCH(Fuel_Rules!$A$6:$A$30,$E1997))*ISNUMBER(SEARCH(Fuel_Rules!$B$6:$B$30,$F1997))*(Fuel_Rules!$A$6:$A$30&lt;&gt;"")))&gt;0,"Plug-in hybrid",IF($G1997="Diesel","Diesel","Gasoline"))</f>
        <v>Gasoline</v>
      </c>
    </row>
    <row r="1998" spans="1:15" ht="15" customHeight="1" x14ac:dyDescent="0.25">
      <c r="A1998" s="1">
        <v>2022</v>
      </c>
      <c r="B1998" s="1" t="s">
        <v>4146</v>
      </c>
      <c r="C1998" s="1" t="s">
        <v>621</v>
      </c>
      <c r="D1998" s="1" t="s">
        <v>4252</v>
      </c>
      <c r="E1998" s="1" t="s">
        <v>595</v>
      </c>
      <c r="F1998" s="1" t="s">
        <v>623</v>
      </c>
      <c r="G1998" s="1" t="s">
        <v>103</v>
      </c>
      <c r="H1998" s="1" t="s">
        <v>437</v>
      </c>
      <c r="I1998" s="1">
        <v>1.6</v>
      </c>
      <c r="J1998" s="1">
        <v>2023</v>
      </c>
      <c r="K1998" s="1">
        <v>202471</v>
      </c>
      <c r="L1998" s="1">
        <v>0</v>
      </c>
      <c r="M1998" s="1">
        <f t="array" ref="M1998">SUMPRODUCT(MAX(ISNUMBER(SEARCH('Class Rules'!$B$6:$B$85,$E1998))*ISNUMBER(SEARCH('Class Rules'!$C$6:$C$85,$F1998))*'Class Rules'!$A$6:$A$85))</f>
        <v>0</v>
      </c>
      <c r="N1998" s="1" t="str">
        <f t="array" ref="N1998">IF($M1998=0,'Class Rules'!$D$3,INDEX('Class Rules'!$D$6:$D$85,MATCH($M1998,'Class Rules'!$A$6:$A$85,0)))</f>
        <v>Passenger LDV</v>
      </c>
      <c r="O1998" s="1" t="str">
        <f t="array" ref="O1998">IF(SUMPRODUCT(MAX(ISNUMBER(SEARCH(Fuel_Rules!$A$6:$A$30,$E1998))*ISNUMBER(SEARCH(Fuel_Rules!$B$6:$B$30,$F1998))*(Fuel_Rules!$A$6:$A$30&lt;&gt;"")))&gt;0,"Plug-in hybrid",IF($G1998="Diesel","Diesel","Gasoline"))</f>
        <v>Gasoline</v>
      </c>
    </row>
    <row r="1999" spans="1:15" ht="15" customHeight="1" x14ac:dyDescent="0.25">
      <c r="A1999" s="1">
        <v>2022</v>
      </c>
      <c r="B1999" s="1" t="s">
        <v>4146</v>
      </c>
      <c r="C1999" s="1" t="s">
        <v>621</v>
      </c>
      <c r="D1999" s="1" t="s">
        <v>4253</v>
      </c>
      <c r="E1999" s="1" t="s">
        <v>595</v>
      </c>
      <c r="F1999" s="1" t="s">
        <v>623</v>
      </c>
      <c r="G1999" s="1" t="s">
        <v>103</v>
      </c>
      <c r="H1999" s="1" t="s">
        <v>437</v>
      </c>
      <c r="I1999" s="1">
        <v>1.6</v>
      </c>
      <c r="J1999" s="1">
        <v>2023</v>
      </c>
      <c r="K1999" s="1">
        <v>189918</v>
      </c>
      <c r="L1999" s="1">
        <v>0</v>
      </c>
      <c r="M1999" s="1">
        <f t="array" ref="M1999">SUMPRODUCT(MAX(ISNUMBER(SEARCH('Class Rules'!$B$6:$B$85,$E1999))*ISNUMBER(SEARCH('Class Rules'!$C$6:$C$85,$F1999))*'Class Rules'!$A$6:$A$85))</f>
        <v>0</v>
      </c>
      <c r="N1999" s="1" t="str">
        <f t="array" ref="N1999">IF($M1999=0,'Class Rules'!$D$3,INDEX('Class Rules'!$D$6:$D$85,MATCH($M1999,'Class Rules'!$A$6:$A$85,0)))</f>
        <v>Passenger LDV</v>
      </c>
      <c r="O1999" s="1" t="str">
        <f t="array" ref="O1999">IF(SUMPRODUCT(MAX(ISNUMBER(SEARCH(Fuel_Rules!$A$6:$A$30,$E1999))*ISNUMBER(SEARCH(Fuel_Rules!$B$6:$B$30,$F1999))*(Fuel_Rules!$A$6:$A$30&lt;&gt;"")))&gt;0,"Plug-in hybrid",IF($G1999="Diesel","Diesel","Gasoline"))</f>
        <v>Gasoline</v>
      </c>
    </row>
    <row r="2000" spans="1:15" ht="15" customHeight="1" x14ac:dyDescent="0.25">
      <c r="A2000" s="1">
        <v>2022</v>
      </c>
      <c r="B2000" s="1" t="s">
        <v>4146</v>
      </c>
      <c r="C2000" s="1" t="s">
        <v>624</v>
      </c>
      <c r="D2000" s="1" t="s">
        <v>4254</v>
      </c>
      <c r="E2000" s="1" t="s">
        <v>595</v>
      </c>
      <c r="F2000" s="1" t="s">
        <v>626</v>
      </c>
      <c r="G2000" s="1" t="s">
        <v>103</v>
      </c>
      <c r="H2000" s="1" t="s">
        <v>437</v>
      </c>
      <c r="I2000" s="1">
        <v>1.5</v>
      </c>
      <c r="J2000" s="1">
        <v>2023</v>
      </c>
      <c r="K2000" s="1">
        <v>77427</v>
      </c>
      <c r="L2000" s="1">
        <v>0</v>
      </c>
      <c r="M2000" s="1">
        <f t="array" ref="M2000">SUMPRODUCT(MAX(ISNUMBER(SEARCH('Class Rules'!$B$6:$B$85,$E2000))*ISNUMBER(SEARCH('Class Rules'!$C$6:$C$85,$F2000))*'Class Rules'!$A$6:$A$85))</f>
        <v>0</v>
      </c>
      <c r="N2000" s="1" t="str">
        <f t="array" ref="N2000">IF($M2000=0,'Class Rules'!$D$3,INDEX('Class Rules'!$D$6:$D$85,MATCH($M2000,'Class Rules'!$A$6:$A$85,0)))</f>
        <v>Passenger LDV</v>
      </c>
      <c r="O2000" s="1" t="str">
        <f t="array" ref="O2000">IF(SUMPRODUCT(MAX(ISNUMBER(SEARCH(Fuel_Rules!$A$6:$A$30,$E2000))*ISNUMBER(SEARCH(Fuel_Rules!$B$6:$B$30,$F2000))*(Fuel_Rules!$A$6:$A$30&lt;&gt;"")))&gt;0,"Plug-in hybrid",IF($G2000="Diesel","Diesel","Gasoline"))</f>
        <v>Gasoline</v>
      </c>
    </row>
    <row r="2001" spans="1:15" ht="15" customHeight="1" x14ac:dyDescent="0.25">
      <c r="A2001" s="1">
        <v>2022</v>
      </c>
      <c r="B2001" s="1" t="s">
        <v>4146</v>
      </c>
      <c r="C2001" s="1" t="s">
        <v>627</v>
      </c>
      <c r="D2001" s="1" t="s">
        <v>4255</v>
      </c>
      <c r="E2001" s="1" t="s">
        <v>595</v>
      </c>
      <c r="F2001" s="1" t="s">
        <v>629</v>
      </c>
      <c r="G2001" s="1" t="s">
        <v>103</v>
      </c>
      <c r="H2001" s="1" t="s">
        <v>437</v>
      </c>
      <c r="I2001" s="1">
        <v>1.5</v>
      </c>
      <c r="J2001" s="1">
        <v>2023</v>
      </c>
      <c r="K2001" s="1">
        <v>91121</v>
      </c>
      <c r="L2001" s="1">
        <v>0</v>
      </c>
      <c r="M2001" s="1">
        <f t="array" ref="M2001">SUMPRODUCT(MAX(ISNUMBER(SEARCH('Class Rules'!$B$6:$B$85,$E2001))*ISNUMBER(SEARCH('Class Rules'!$C$6:$C$85,$F2001))*'Class Rules'!$A$6:$A$85))</f>
        <v>0</v>
      </c>
      <c r="N2001" s="1" t="str">
        <f t="array" ref="N2001">IF($M2001=0,'Class Rules'!$D$3,INDEX('Class Rules'!$D$6:$D$85,MATCH($M2001,'Class Rules'!$A$6:$A$85,0)))</f>
        <v>Passenger LDV</v>
      </c>
      <c r="O2001" s="1" t="str">
        <f t="array" ref="O2001">IF(SUMPRODUCT(MAX(ISNUMBER(SEARCH(Fuel_Rules!$A$6:$A$30,$E2001))*ISNUMBER(SEARCH(Fuel_Rules!$B$6:$B$30,$F2001))*(Fuel_Rules!$A$6:$A$30&lt;&gt;"")))&gt;0,"Plug-in hybrid",IF($G2001="Diesel","Diesel","Gasoline"))</f>
        <v>Gasoline</v>
      </c>
    </row>
    <row r="2002" spans="1:15" ht="15" customHeight="1" x14ac:dyDescent="0.25">
      <c r="A2002" s="1">
        <v>2022</v>
      </c>
      <c r="B2002" s="1" t="s">
        <v>4146</v>
      </c>
      <c r="C2002" s="1" t="s">
        <v>630</v>
      </c>
      <c r="D2002" s="1" t="s">
        <v>4256</v>
      </c>
      <c r="E2002" s="1" t="s">
        <v>595</v>
      </c>
      <c r="F2002" s="1" t="s">
        <v>632</v>
      </c>
      <c r="G2002" s="1" t="s">
        <v>103</v>
      </c>
      <c r="H2002" s="1" t="s">
        <v>437</v>
      </c>
      <c r="I2002" s="1">
        <v>1.5</v>
      </c>
      <c r="J2002" s="1">
        <v>2023</v>
      </c>
      <c r="K2002" s="1">
        <v>80443</v>
      </c>
      <c r="L2002" s="1">
        <v>0</v>
      </c>
      <c r="M2002" s="1">
        <f t="array" ref="M2002">SUMPRODUCT(MAX(ISNUMBER(SEARCH('Class Rules'!$B$6:$B$85,$E2002))*ISNUMBER(SEARCH('Class Rules'!$C$6:$C$85,$F2002))*'Class Rules'!$A$6:$A$85))</f>
        <v>0</v>
      </c>
      <c r="N2002" s="1" t="str">
        <f t="array" ref="N2002">IF($M2002=0,'Class Rules'!$D$3,INDEX('Class Rules'!$D$6:$D$85,MATCH($M2002,'Class Rules'!$A$6:$A$85,0)))</f>
        <v>Passenger LDV</v>
      </c>
      <c r="O2002" s="1" t="str">
        <f t="array" ref="O2002">IF(SUMPRODUCT(MAX(ISNUMBER(SEARCH(Fuel_Rules!$A$6:$A$30,$E2002))*ISNUMBER(SEARCH(Fuel_Rules!$B$6:$B$30,$F2002))*(Fuel_Rules!$A$6:$A$30&lt;&gt;"")))&gt;0,"Plug-in hybrid",IF($G2002="Diesel","Diesel","Gasoline"))</f>
        <v>Gasoline</v>
      </c>
    </row>
    <row r="2003" spans="1:15" ht="15" customHeight="1" x14ac:dyDescent="0.25">
      <c r="A2003" s="1">
        <v>2022</v>
      </c>
      <c r="B2003" s="1" t="s">
        <v>4146</v>
      </c>
      <c r="C2003" s="1" t="s">
        <v>633</v>
      </c>
      <c r="D2003" s="1" t="s">
        <v>4257</v>
      </c>
      <c r="E2003" s="1" t="s">
        <v>595</v>
      </c>
      <c r="F2003" s="1" t="s">
        <v>635</v>
      </c>
      <c r="G2003" s="1" t="s">
        <v>103</v>
      </c>
      <c r="H2003" s="1" t="s">
        <v>437</v>
      </c>
      <c r="I2003" s="1">
        <v>1</v>
      </c>
      <c r="J2003" s="1">
        <v>2023</v>
      </c>
      <c r="K2003" s="1">
        <v>103923</v>
      </c>
      <c r="L2003" s="1">
        <v>0</v>
      </c>
      <c r="M2003" s="1">
        <f t="array" ref="M2003">SUMPRODUCT(MAX(ISNUMBER(SEARCH('Class Rules'!$B$6:$B$85,$E2003))*ISNUMBER(SEARCH('Class Rules'!$C$6:$C$85,$F2003))*'Class Rules'!$A$6:$A$85))</f>
        <v>0</v>
      </c>
      <c r="N2003" s="1" t="str">
        <f t="array" ref="N2003">IF($M2003=0,'Class Rules'!$D$3,INDEX('Class Rules'!$D$6:$D$85,MATCH($M2003,'Class Rules'!$A$6:$A$85,0)))</f>
        <v>Passenger LDV</v>
      </c>
      <c r="O2003" s="1" t="str">
        <f t="array" ref="O2003">IF(SUMPRODUCT(MAX(ISNUMBER(SEARCH(Fuel_Rules!$A$6:$A$30,$E2003))*ISNUMBER(SEARCH(Fuel_Rules!$B$6:$B$30,$F2003))*(Fuel_Rules!$A$6:$A$30&lt;&gt;"")))&gt;0,"Plug-in hybrid",IF($G2003="Diesel","Diesel","Gasoline"))</f>
        <v>Gasoline</v>
      </c>
    </row>
    <row r="2004" spans="1:15" ht="15" customHeight="1" x14ac:dyDescent="0.25">
      <c r="A2004" s="1">
        <v>2022</v>
      </c>
      <c r="B2004" s="1" t="s">
        <v>4146</v>
      </c>
      <c r="C2004" s="1" t="s">
        <v>636</v>
      </c>
      <c r="D2004" s="1" t="s">
        <v>4258</v>
      </c>
      <c r="E2004" s="1" t="s">
        <v>595</v>
      </c>
      <c r="F2004" s="1" t="s">
        <v>638</v>
      </c>
      <c r="G2004" s="1" t="s">
        <v>103</v>
      </c>
      <c r="H2004" s="1" t="s">
        <v>437</v>
      </c>
      <c r="I2004" s="1">
        <v>1</v>
      </c>
      <c r="J2004" s="1">
        <v>2023</v>
      </c>
      <c r="K2004" s="1">
        <v>111923</v>
      </c>
      <c r="L2004" s="1">
        <v>0</v>
      </c>
      <c r="M2004" s="1">
        <f t="array" ref="M2004">SUMPRODUCT(MAX(ISNUMBER(SEARCH('Class Rules'!$B$6:$B$85,$E2004))*ISNUMBER(SEARCH('Class Rules'!$C$6:$C$85,$F2004))*'Class Rules'!$A$6:$A$85))</f>
        <v>0</v>
      </c>
      <c r="N2004" s="1" t="str">
        <f t="array" ref="N2004">IF($M2004=0,'Class Rules'!$D$3,INDEX('Class Rules'!$D$6:$D$85,MATCH($M2004,'Class Rules'!$A$6:$A$85,0)))</f>
        <v>Passenger LDV</v>
      </c>
      <c r="O2004" s="1" t="str">
        <f t="array" ref="O2004">IF(SUMPRODUCT(MAX(ISNUMBER(SEARCH(Fuel_Rules!$A$6:$A$30,$E2004))*ISNUMBER(SEARCH(Fuel_Rules!$B$6:$B$30,$F2004))*(Fuel_Rules!$A$6:$A$30&lt;&gt;"")))&gt;0,"Plug-in hybrid",IF($G2004="Diesel","Diesel","Gasoline"))</f>
        <v>Gasoline</v>
      </c>
    </row>
    <row r="2005" spans="1:15" ht="15" customHeight="1" x14ac:dyDescent="0.25">
      <c r="A2005" s="1">
        <v>2022</v>
      </c>
      <c r="B2005" s="1" t="s">
        <v>4146</v>
      </c>
      <c r="C2005" s="1" t="s">
        <v>639</v>
      </c>
      <c r="D2005" s="1" t="s">
        <v>4259</v>
      </c>
      <c r="E2005" s="1" t="s">
        <v>595</v>
      </c>
      <c r="F2005" s="1" t="s">
        <v>641</v>
      </c>
      <c r="G2005" s="1" t="s">
        <v>103</v>
      </c>
      <c r="H2005" s="1" t="s">
        <v>437</v>
      </c>
      <c r="I2005" s="1">
        <v>1.5</v>
      </c>
      <c r="J2005" s="1">
        <v>2023</v>
      </c>
      <c r="K2005" s="1">
        <v>143423</v>
      </c>
      <c r="L2005" s="1">
        <v>0</v>
      </c>
      <c r="M2005" s="1">
        <f t="array" ref="M2005">SUMPRODUCT(MAX(ISNUMBER(SEARCH('Class Rules'!$B$6:$B$85,$E2005))*ISNUMBER(SEARCH('Class Rules'!$C$6:$C$85,$F2005))*'Class Rules'!$A$6:$A$85))</f>
        <v>0</v>
      </c>
      <c r="N2005" s="1" t="str">
        <f t="array" ref="N2005">IF($M2005=0,'Class Rules'!$D$3,INDEX('Class Rules'!$D$6:$D$85,MATCH($M2005,'Class Rules'!$A$6:$A$85,0)))</f>
        <v>Passenger LDV</v>
      </c>
      <c r="O2005" s="1" t="str">
        <f t="array" ref="O2005">IF(SUMPRODUCT(MAX(ISNUMBER(SEARCH(Fuel_Rules!$A$6:$A$30,$E2005))*ISNUMBER(SEARCH(Fuel_Rules!$B$6:$B$30,$F2005))*(Fuel_Rules!$A$6:$A$30&lt;&gt;"")))&gt;0,"Plug-in hybrid",IF($G2005="Diesel","Diesel","Gasoline"))</f>
        <v>Gasoline</v>
      </c>
    </row>
    <row r="2006" spans="1:15" ht="15" customHeight="1" x14ac:dyDescent="0.25">
      <c r="A2006" s="1">
        <v>2022</v>
      </c>
      <c r="B2006" s="1" t="s">
        <v>4146</v>
      </c>
      <c r="C2006" s="1" t="s">
        <v>642</v>
      </c>
      <c r="D2006" s="1" t="s">
        <v>4260</v>
      </c>
      <c r="E2006" s="1" t="s">
        <v>595</v>
      </c>
      <c r="F2006" s="1" t="s">
        <v>644</v>
      </c>
      <c r="G2006" s="1" t="s">
        <v>103</v>
      </c>
      <c r="H2006" s="1" t="s">
        <v>437</v>
      </c>
      <c r="I2006" s="1">
        <v>1.6</v>
      </c>
      <c r="J2006" s="1">
        <v>2023</v>
      </c>
      <c r="K2006" s="1">
        <v>187140</v>
      </c>
      <c r="L2006" s="1">
        <v>0</v>
      </c>
      <c r="M2006" s="1">
        <f t="array" ref="M2006">SUMPRODUCT(MAX(ISNUMBER(SEARCH('Class Rules'!$B$6:$B$85,$E2006))*ISNUMBER(SEARCH('Class Rules'!$C$6:$C$85,$F2006))*'Class Rules'!$A$6:$A$85))</f>
        <v>0</v>
      </c>
      <c r="N2006" s="1" t="str">
        <f t="array" ref="N2006">IF($M2006=0,'Class Rules'!$D$3,INDEX('Class Rules'!$D$6:$D$85,MATCH($M2006,'Class Rules'!$A$6:$A$85,0)))</f>
        <v>Passenger LDV</v>
      </c>
      <c r="O2006" s="1" t="str">
        <f t="array" ref="O2006">IF(SUMPRODUCT(MAX(ISNUMBER(SEARCH(Fuel_Rules!$A$6:$A$30,$E2006))*ISNUMBER(SEARCH(Fuel_Rules!$B$6:$B$30,$F2006))*(Fuel_Rules!$A$6:$A$30&lt;&gt;"")))&gt;0,"Plug-in hybrid",IF($G2006="Diesel","Diesel","Gasoline"))</f>
        <v>Gasoline</v>
      </c>
    </row>
    <row r="2007" spans="1:15" ht="15" customHeight="1" x14ac:dyDescent="0.25">
      <c r="A2007" s="1">
        <v>2022</v>
      </c>
      <c r="B2007" s="1" t="s">
        <v>4146</v>
      </c>
      <c r="C2007" s="1" t="s">
        <v>642</v>
      </c>
      <c r="D2007" s="1" t="s">
        <v>4261</v>
      </c>
      <c r="E2007" s="1" t="s">
        <v>595</v>
      </c>
      <c r="F2007" s="1" t="s">
        <v>644</v>
      </c>
      <c r="G2007" s="1" t="s">
        <v>103</v>
      </c>
      <c r="H2007" s="1" t="s">
        <v>437</v>
      </c>
      <c r="I2007" s="1">
        <v>1.6</v>
      </c>
      <c r="J2007" s="1">
        <v>2023</v>
      </c>
      <c r="K2007" s="1">
        <v>177711</v>
      </c>
      <c r="L2007" s="1">
        <v>0</v>
      </c>
      <c r="M2007" s="1">
        <f t="array" ref="M2007">SUMPRODUCT(MAX(ISNUMBER(SEARCH('Class Rules'!$B$6:$B$85,$E2007))*ISNUMBER(SEARCH('Class Rules'!$C$6:$C$85,$F2007))*'Class Rules'!$A$6:$A$85))</f>
        <v>0</v>
      </c>
      <c r="N2007" s="1" t="str">
        <f t="array" ref="N2007">IF($M2007=0,'Class Rules'!$D$3,INDEX('Class Rules'!$D$6:$D$85,MATCH($M2007,'Class Rules'!$A$6:$A$85,0)))</f>
        <v>Passenger LDV</v>
      </c>
      <c r="O2007" s="1" t="str">
        <f t="array" ref="O2007">IF(SUMPRODUCT(MAX(ISNUMBER(SEARCH(Fuel_Rules!$A$6:$A$30,$E2007))*ISNUMBER(SEARCH(Fuel_Rules!$B$6:$B$30,$F2007))*(Fuel_Rules!$A$6:$A$30&lt;&gt;"")))&gt;0,"Plug-in hybrid",IF($G2007="Diesel","Diesel","Gasoline"))</f>
        <v>Gasoline</v>
      </c>
    </row>
    <row r="2008" spans="1:15" ht="15" customHeight="1" x14ac:dyDescent="0.25">
      <c r="A2008" s="1">
        <v>2022</v>
      </c>
      <c r="B2008" s="1" t="s">
        <v>4146</v>
      </c>
      <c r="C2008" s="1" t="s">
        <v>4262</v>
      </c>
      <c r="D2008" s="1" t="s">
        <v>4263</v>
      </c>
      <c r="E2008" s="1" t="s">
        <v>595</v>
      </c>
      <c r="F2008" s="1" t="s">
        <v>4264</v>
      </c>
      <c r="G2008" s="1" t="s">
        <v>103</v>
      </c>
      <c r="H2008" s="1" t="s">
        <v>437</v>
      </c>
      <c r="I2008" s="1">
        <v>1.5</v>
      </c>
      <c r="J2008" s="1">
        <v>2023</v>
      </c>
      <c r="K2008" s="1">
        <v>155615</v>
      </c>
      <c r="L2008" s="1">
        <v>0</v>
      </c>
      <c r="M2008" s="1">
        <f t="array" ref="M2008">SUMPRODUCT(MAX(ISNUMBER(SEARCH('Class Rules'!$B$6:$B$85,$E2008))*ISNUMBER(SEARCH('Class Rules'!$C$6:$C$85,$F2008))*'Class Rules'!$A$6:$A$85))</f>
        <v>0</v>
      </c>
      <c r="N2008" s="1" t="str">
        <f t="array" ref="N2008">IF($M2008=0,'Class Rules'!$D$3,INDEX('Class Rules'!$D$6:$D$85,MATCH($M2008,'Class Rules'!$A$6:$A$85,0)))</f>
        <v>Passenger LDV</v>
      </c>
      <c r="O2008" s="1" t="str">
        <f t="array" ref="O2008">IF(SUMPRODUCT(MAX(ISNUMBER(SEARCH(Fuel_Rules!$A$6:$A$30,$E2008))*ISNUMBER(SEARCH(Fuel_Rules!$B$6:$B$30,$F2008))*(Fuel_Rules!$A$6:$A$30&lt;&gt;"")))&gt;0,"Plug-in hybrid",IF($G2008="Diesel","Diesel","Gasoline"))</f>
        <v>Gasoline</v>
      </c>
    </row>
    <row r="2009" spans="1:15" ht="15" customHeight="1" x14ac:dyDescent="0.25">
      <c r="A2009" s="1">
        <v>2022</v>
      </c>
      <c r="B2009" s="1" t="s">
        <v>4146</v>
      </c>
      <c r="C2009" s="1" t="s">
        <v>4262</v>
      </c>
      <c r="D2009" s="1" t="s">
        <v>4265</v>
      </c>
      <c r="E2009" s="1" t="s">
        <v>595</v>
      </c>
      <c r="F2009" s="1" t="s">
        <v>4264</v>
      </c>
      <c r="G2009" s="1" t="s">
        <v>103</v>
      </c>
      <c r="H2009" s="1" t="s">
        <v>437</v>
      </c>
      <c r="I2009" s="1">
        <v>1.5</v>
      </c>
      <c r="J2009" s="1">
        <v>2023</v>
      </c>
      <c r="K2009" s="1">
        <v>147679</v>
      </c>
      <c r="L2009" s="1">
        <v>0</v>
      </c>
      <c r="M2009" s="1">
        <f t="array" ref="M2009">SUMPRODUCT(MAX(ISNUMBER(SEARCH('Class Rules'!$B$6:$B$85,$E2009))*ISNUMBER(SEARCH('Class Rules'!$C$6:$C$85,$F2009))*'Class Rules'!$A$6:$A$85))</f>
        <v>0</v>
      </c>
      <c r="N2009" s="1" t="str">
        <f t="array" ref="N2009">IF($M2009=0,'Class Rules'!$D$3,INDEX('Class Rules'!$D$6:$D$85,MATCH($M2009,'Class Rules'!$A$6:$A$85,0)))</f>
        <v>Passenger LDV</v>
      </c>
      <c r="O2009" s="1" t="str">
        <f t="array" ref="O2009">IF(SUMPRODUCT(MAX(ISNUMBER(SEARCH(Fuel_Rules!$A$6:$A$30,$E2009))*ISNUMBER(SEARCH(Fuel_Rules!$B$6:$B$30,$F2009))*(Fuel_Rules!$A$6:$A$30&lt;&gt;"")))&gt;0,"Plug-in hybrid",IF($G2009="Diesel","Diesel","Gasoline"))</f>
        <v>Gasoline</v>
      </c>
    </row>
    <row r="2010" spans="1:15" ht="15" customHeight="1" x14ac:dyDescent="0.25">
      <c r="A2010" s="1">
        <v>2022</v>
      </c>
      <c r="B2010" s="1" t="s">
        <v>4146</v>
      </c>
      <c r="C2010" s="1" t="s">
        <v>645</v>
      </c>
      <c r="D2010" s="1" t="s">
        <v>4266</v>
      </c>
      <c r="E2010" s="1" t="s">
        <v>647</v>
      </c>
      <c r="F2010" s="1" t="s">
        <v>648</v>
      </c>
      <c r="G2010" s="1" t="s">
        <v>103</v>
      </c>
      <c r="H2010" s="1" t="s">
        <v>298</v>
      </c>
      <c r="I2010" s="1">
        <v>1.4</v>
      </c>
      <c r="J2010" s="1">
        <v>2023</v>
      </c>
      <c r="K2010" s="1">
        <v>78771</v>
      </c>
      <c r="L2010" s="1">
        <v>0</v>
      </c>
      <c r="M2010" s="1">
        <f t="array" ref="M2010">SUMPRODUCT(MAX(ISNUMBER(SEARCH('Class Rules'!$B$6:$B$85,$E2010))*ISNUMBER(SEARCH('Class Rules'!$C$6:$C$85,$F2010))*'Class Rules'!$A$6:$A$85))</f>
        <v>0</v>
      </c>
      <c r="N2010" s="1" t="str">
        <f t="array" ref="N2010">IF($M2010=0,'Class Rules'!$D$3,INDEX('Class Rules'!$D$6:$D$85,MATCH($M2010,'Class Rules'!$A$6:$A$85,0)))</f>
        <v>Passenger LDV</v>
      </c>
      <c r="O2010" s="1" t="str">
        <f t="array" ref="O2010">IF(SUMPRODUCT(MAX(ISNUMBER(SEARCH(Fuel_Rules!$A$6:$A$30,$E2010))*ISNUMBER(SEARCH(Fuel_Rules!$B$6:$B$30,$F2010))*(Fuel_Rules!$A$6:$A$30&lt;&gt;"")))&gt;0,"Plug-in hybrid",IF($G2010="Diesel","Diesel","Gasoline"))</f>
        <v>Gasoline</v>
      </c>
    </row>
    <row r="2011" spans="1:15" ht="15" customHeight="1" x14ac:dyDescent="0.25">
      <c r="A2011" s="1">
        <v>2022</v>
      </c>
      <c r="B2011" s="1" t="s">
        <v>4146</v>
      </c>
      <c r="C2011" s="1" t="s">
        <v>649</v>
      </c>
      <c r="D2011" s="1" t="s">
        <v>4267</v>
      </c>
      <c r="E2011" s="1" t="s">
        <v>647</v>
      </c>
      <c r="F2011" s="1" t="s">
        <v>651</v>
      </c>
      <c r="G2011" s="1" t="s">
        <v>103</v>
      </c>
      <c r="H2011" s="1" t="s">
        <v>298</v>
      </c>
      <c r="I2011" s="1">
        <v>6.2</v>
      </c>
      <c r="J2011" s="1">
        <v>2023</v>
      </c>
      <c r="K2011" s="1">
        <v>496796</v>
      </c>
      <c r="L2011" s="1">
        <v>0</v>
      </c>
      <c r="M2011" s="1">
        <f t="array" ref="M2011">SUMPRODUCT(MAX(ISNUMBER(SEARCH('Class Rules'!$B$6:$B$85,$E2011))*ISNUMBER(SEARCH('Class Rules'!$C$6:$C$85,$F2011))*'Class Rules'!$A$6:$A$85))</f>
        <v>0</v>
      </c>
      <c r="N2011" s="1" t="str">
        <f t="array" ref="N2011">IF($M2011=0,'Class Rules'!$D$3,INDEX('Class Rules'!$D$6:$D$85,MATCH($M2011,'Class Rules'!$A$6:$A$85,0)))</f>
        <v>Passenger LDV</v>
      </c>
      <c r="O2011" s="1" t="str">
        <f t="array" ref="O2011">IF(SUMPRODUCT(MAX(ISNUMBER(SEARCH(Fuel_Rules!$A$6:$A$30,$E2011))*ISNUMBER(SEARCH(Fuel_Rules!$B$6:$B$30,$F2011))*(Fuel_Rules!$A$6:$A$30&lt;&gt;"")))&gt;0,"Plug-in hybrid",IF($G2011="Diesel","Diesel","Gasoline"))</f>
        <v>Gasoline</v>
      </c>
    </row>
    <row r="2012" spans="1:15" ht="15" customHeight="1" x14ac:dyDescent="0.25">
      <c r="A2012" s="1">
        <v>2022</v>
      </c>
      <c r="B2012" s="1" t="s">
        <v>4146</v>
      </c>
      <c r="C2012" s="1" t="s">
        <v>652</v>
      </c>
      <c r="D2012" s="1" t="s">
        <v>4268</v>
      </c>
      <c r="E2012" s="1" t="s">
        <v>647</v>
      </c>
      <c r="F2012" s="1" t="s">
        <v>654</v>
      </c>
      <c r="G2012" s="1" t="s">
        <v>105</v>
      </c>
      <c r="H2012" s="1" t="s">
        <v>298</v>
      </c>
      <c r="I2012" s="1">
        <v>2.8</v>
      </c>
      <c r="J2012" s="1">
        <v>2023</v>
      </c>
      <c r="K2012" s="1">
        <v>235140</v>
      </c>
      <c r="L2012" s="1">
        <v>0</v>
      </c>
      <c r="M2012" s="1">
        <f t="array" ref="M2012">SUMPRODUCT(MAX(ISNUMBER(SEARCH('Class Rules'!$B$6:$B$85,$E2012))*ISNUMBER(SEARCH('Class Rules'!$C$6:$C$85,$F2012))*'Class Rules'!$A$6:$A$85))</f>
        <v>15</v>
      </c>
      <c r="N2012" s="1" t="str">
        <f t="array" ref="N2012">IF($M2012=0,'Class Rules'!$D$3,INDEX('Class Rules'!$D$6:$D$85,MATCH($M2012,'Class Rules'!$A$6:$A$85,0)))</f>
        <v>Freight LDV</v>
      </c>
      <c r="O2012" s="1" t="str">
        <f t="array" ref="O2012">IF(SUMPRODUCT(MAX(ISNUMBER(SEARCH(Fuel_Rules!$A$6:$A$30,$E2012))*ISNUMBER(SEARCH(Fuel_Rules!$B$6:$B$30,$F2012))*(Fuel_Rules!$A$6:$A$30&lt;&gt;"")))&gt;0,"Plug-in hybrid",IF($G2012="Diesel","Diesel","Gasoline"))</f>
        <v>Diesel</v>
      </c>
    </row>
    <row r="2013" spans="1:15" ht="15" customHeight="1" x14ac:dyDescent="0.25">
      <c r="A2013" s="1">
        <v>2022</v>
      </c>
      <c r="B2013" s="1" t="s">
        <v>4146</v>
      </c>
      <c r="C2013" s="1" t="s">
        <v>655</v>
      </c>
      <c r="D2013" s="1" t="s">
        <v>4269</v>
      </c>
      <c r="E2013" s="1" t="s">
        <v>647</v>
      </c>
      <c r="F2013" s="1" t="s">
        <v>657</v>
      </c>
      <c r="G2013" s="1" t="s">
        <v>105</v>
      </c>
      <c r="H2013" s="1" t="s">
        <v>298</v>
      </c>
      <c r="I2013" s="1">
        <v>2.8</v>
      </c>
      <c r="J2013" s="1">
        <v>2023</v>
      </c>
      <c r="K2013" s="1">
        <v>183297</v>
      </c>
      <c r="L2013" s="1">
        <v>0</v>
      </c>
      <c r="M2013" s="1">
        <f t="array" ref="M2013">SUMPRODUCT(MAX(ISNUMBER(SEARCH('Class Rules'!$B$6:$B$85,$E2013))*ISNUMBER(SEARCH('Class Rules'!$C$6:$C$85,$F2013))*'Class Rules'!$A$6:$A$85))</f>
        <v>15</v>
      </c>
      <c r="N2013" s="1" t="str">
        <f t="array" ref="N2013">IF($M2013=0,'Class Rules'!$D$3,INDEX('Class Rules'!$D$6:$D$85,MATCH($M2013,'Class Rules'!$A$6:$A$85,0)))</f>
        <v>Freight LDV</v>
      </c>
      <c r="O2013" s="1" t="str">
        <f t="array" ref="O2013">IF(SUMPRODUCT(MAX(ISNUMBER(SEARCH(Fuel_Rules!$A$6:$A$30,$E2013))*ISNUMBER(SEARCH(Fuel_Rules!$B$6:$B$30,$F2013))*(Fuel_Rules!$A$6:$A$30&lt;&gt;"")))&gt;0,"Plug-in hybrid",IF($G2013="Diesel","Diesel","Gasoline"))</f>
        <v>Diesel</v>
      </c>
    </row>
    <row r="2014" spans="1:15" ht="15" customHeight="1" x14ac:dyDescent="0.25">
      <c r="A2014" s="1">
        <v>2022</v>
      </c>
      <c r="B2014" s="1" t="s">
        <v>4146</v>
      </c>
      <c r="C2014" s="1" t="s">
        <v>658</v>
      </c>
      <c r="D2014" s="1" t="s">
        <v>4270</v>
      </c>
      <c r="E2014" s="1" t="s">
        <v>647</v>
      </c>
      <c r="F2014" s="1" t="s">
        <v>660</v>
      </c>
      <c r="G2014" s="1" t="s">
        <v>105</v>
      </c>
      <c r="H2014" s="1" t="s">
        <v>437</v>
      </c>
      <c r="I2014" s="1">
        <v>2.8</v>
      </c>
      <c r="J2014" s="1">
        <v>2023</v>
      </c>
      <c r="K2014" s="1">
        <v>265347</v>
      </c>
      <c r="L2014" s="1">
        <v>0</v>
      </c>
      <c r="M2014" s="1">
        <f t="array" ref="M2014">SUMPRODUCT(MAX(ISNUMBER(SEARCH('Class Rules'!$B$6:$B$85,$E2014))*ISNUMBER(SEARCH('Class Rules'!$C$6:$C$85,$F2014))*'Class Rules'!$A$6:$A$85))</f>
        <v>15</v>
      </c>
      <c r="N2014" s="1" t="str">
        <f t="array" ref="N2014">IF($M2014=0,'Class Rules'!$D$3,INDEX('Class Rules'!$D$6:$D$85,MATCH($M2014,'Class Rules'!$A$6:$A$85,0)))</f>
        <v>Freight LDV</v>
      </c>
      <c r="O2014" s="1" t="str">
        <f t="array" ref="O2014">IF(SUMPRODUCT(MAX(ISNUMBER(SEARCH(Fuel_Rules!$A$6:$A$30,$E2014))*ISNUMBER(SEARCH(Fuel_Rules!$B$6:$B$30,$F2014))*(Fuel_Rules!$A$6:$A$30&lt;&gt;"")))&gt;0,"Plug-in hybrid",IF($G2014="Diesel","Diesel","Gasoline"))</f>
        <v>Diesel</v>
      </c>
    </row>
    <row r="2015" spans="1:15" ht="15" customHeight="1" x14ac:dyDescent="0.25">
      <c r="A2015" s="1">
        <v>2022</v>
      </c>
      <c r="B2015" s="1" t="s">
        <v>4146</v>
      </c>
      <c r="C2015" s="1" t="s">
        <v>661</v>
      </c>
      <c r="D2015" s="1" t="s">
        <v>4271</v>
      </c>
      <c r="E2015" s="1" t="s">
        <v>647</v>
      </c>
      <c r="F2015" s="1" t="s">
        <v>663</v>
      </c>
      <c r="G2015" s="1" t="s">
        <v>105</v>
      </c>
      <c r="H2015" s="1" t="s">
        <v>437</v>
      </c>
      <c r="I2015" s="1">
        <v>2.8</v>
      </c>
      <c r="J2015" s="1">
        <v>2023</v>
      </c>
      <c r="K2015" s="1">
        <v>289183</v>
      </c>
      <c r="L2015" s="1">
        <v>0</v>
      </c>
      <c r="M2015" s="1">
        <f t="array" ref="M2015">SUMPRODUCT(MAX(ISNUMBER(SEARCH('Class Rules'!$B$6:$B$85,$E2015))*ISNUMBER(SEARCH('Class Rules'!$C$6:$C$85,$F2015))*'Class Rules'!$A$6:$A$85))</f>
        <v>15</v>
      </c>
      <c r="N2015" s="1" t="str">
        <f t="array" ref="N2015">IF($M2015=0,'Class Rules'!$D$3,INDEX('Class Rules'!$D$6:$D$85,MATCH($M2015,'Class Rules'!$A$6:$A$85,0)))</f>
        <v>Freight LDV</v>
      </c>
      <c r="O2015" s="1" t="str">
        <f t="array" ref="O2015">IF(SUMPRODUCT(MAX(ISNUMBER(SEARCH(Fuel_Rules!$A$6:$A$30,$E2015))*ISNUMBER(SEARCH(Fuel_Rules!$B$6:$B$30,$F2015))*(Fuel_Rules!$A$6:$A$30&lt;&gt;"")))&gt;0,"Plug-in hybrid",IF($G2015="Diesel","Diesel","Gasoline"))</f>
        <v>Diesel</v>
      </c>
    </row>
    <row r="2016" spans="1:15" ht="15" customHeight="1" x14ac:dyDescent="0.25">
      <c r="A2016" s="1">
        <v>2022</v>
      </c>
      <c r="B2016" s="1" t="s">
        <v>4146</v>
      </c>
      <c r="C2016" s="1" t="s">
        <v>664</v>
      </c>
      <c r="D2016" s="1" t="s">
        <v>4272</v>
      </c>
      <c r="E2016" s="1" t="s">
        <v>647</v>
      </c>
      <c r="F2016" s="1" t="s">
        <v>666</v>
      </c>
      <c r="G2016" s="1" t="s">
        <v>105</v>
      </c>
      <c r="H2016" s="1" t="s">
        <v>298</v>
      </c>
      <c r="I2016" s="1">
        <v>2.8</v>
      </c>
      <c r="J2016" s="1">
        <v>2023</v>
      </c>
      <c r="K2016" s="1">
        <v>237621</v>
      </c>
      <c r="L2016" s="1">
        <v>0</v>
      </c>
      <c r="M2016" s="1">
        <f t="array" ref="M2016">SUMPRODUCT(MAX(ISNUMBER(SEARCH('Class Rules'!$B$6:$B$85,$E2016))*ISNUMBER(SEARCH('Class Rules'!$C$6:$C$85,$F2016))*'Class Rules'!$A$6:$A$85))</f>
        <v>15</v>
      </c>
      <c r="N2016" s="1" t="str">
        <f t="array" ref="N2016">IF($M2016=0,'Class Rules'!$D$3,INDEX('Class Rules'!$D$6:$D$85,MATCH($M2016,'Class Rules'!$A$6:$A$85,0)))</f>
        <v>Freight LDV</v>
      </c>
      <c r="O2016" s="1" t="str">
        <f t="array" ref="O2016">IF(SUMPRODUCT(MAX(ISNUMBER(SEARCH(Fuel_Rules!$A$6:$A$30,$E2016))*ISNUMBER(SEARCH(Fuel_Rules!$B$6:$B$30,$F2016))*(Fuel_Rules!$A$6:$A$30&lt;&gt;"")))&gt;0,"Plug-in hybrid",IF($G2016="Diesel","Diesel","Gasoline"))</f>
        <v>Diesel</v>
      </c>
    </row>
    <row r="2017" spans="1:15" ht="15" customHeight="1" x14ac:dyDescent="0.25">
      <c r="A2017" s="1">
        <v>2022</v>
      </c>
      <c r="B2017" s="1" t="s">
        <v>4146</v>
      </c>
      <c r="C2017" s="1" t="s">
        <v>667</v>
      </c>
      <c r="D2017" s="1" t="s">
        <v>4273</v>
      </c>
      <c r="E2017" s="1" t="s">
        <v>647</v>
      </c>
      <c r="F2017" s="1" t="s">
        <v>669</v>
      </c>
      <c r="G2017" s="1" t="s">
        <v>103</v>
      </c>
      <c r="H2017" s="1" t="s">
        <v>298</v>
      </c>
      <c r="I2017" s="1">
        <v>1.8</v>
      </c>
      <c r="J2017" s="1">
        <v>2023</v>
      </c>
      <c r="K2017" s="1">
        <v>101996</v>
      </c>
      <c r="L2017" s="1">
        <v>0</v>
      </c>
      <c r="M2017" s="1">
        <f t="array" ref="M2017">SUMPRODUCT(MAX(ISNUMBER(SEARCH('Class Rules'!$B$6:$B$85,$E2017))*ISNUMBER(SEARCH('Class Rules'!$C$6:$C$85,$F2017))*'Class Rules'!$A$6:$A$85))</f>
        <v>0</v>
      </c>
      <c r="N2017" s="1" t="str">
        <f t="array" ref="N2017">IF($M2017=0,'Class Rules'!$D$3,INDEX('Class Rules'!$D$6:$D$85,MATCH($M2017,'Class Rules'!$A$6:$A$85,0)))</f>
        <v>Passenger LDV</v>
      </c>
      <c r="O2017" s="1" t="str">
        <f t="array" ref="O2017">IF(SUMPRODUCT(MAX(ISNUMBER(SEARCH(Fuel_Rules!$A$6:$A$30,$E2017))*ISNUMBER(SEARCH(Fuel_Rules!$B$6:$B$30,$F2017))*(Fuel_Rules!$A$6:$A$30&lt;&gt;"")))&gt;0,"Plug-in hybrid",IF($G2017="Diesel","Diesel","Gasoline"))</f>
        <v>Gasoline</v>
      </c>
    </row>
    <row r="2018" spans="1:15" ht="15" customHeight="1" x14ac:dyDescent="0.25">
      <c r="A2018" s="1">
        <v>2022</v>
      </c>
      <c r="B2018" s="1" t="s">
        <v>4146</v>
      </c>
      <c r="C2018" s="1" t="s">
        <v>670</v>
      </c>
      <c r="D2018" s="1" t="s">
        <v>4274</v>
      </c>
      <c r="E2018" s="1" t="s">
        <v>647</v>
      </c>
      <c r="F2018" s="1" t="s">
        <v>672</v>
      </c>
      <c r="G2018" s="1" t="s">
        <v>103</v>
      </c>
      <c r="H2018" s="1" t="s">
        <v>437</v>
      </c>
      <c r="I2018" s="1">
        <v>1.8</v>
      </c>
      <c r="J2018" s="1">
        <v>2023</v>
      </c>
      <c r="K2018" s="1">
        <v>103230</v>
      </c>
      <c r="L2018" s="1">
        <v>0</v>
      </c>
      <c r="M2018" s="1">
        <f t="array" ref="M2018">SUMPRODUCT(MAX(ISNUMBER(SEARCH('Class Rules'!$B$6:$B$85,$E2018))*ISNUMBER(SEARCH('Class Rules'!$C$6:$C$85,$F2018))*'Class Rules'!$A$6:$A$85))</f>
        <v>0</v>
      </c>
      <c r="N2018" s="1" t="str">
        <f t="array" ref="N2018">IF($M2018=0,'Class Rules'!$D$3,INDEX('Class Rules'!$D$6:$D$85,MATCH($M2018,'Class Rules'!$A$6:$A$85,0)))</f>
        <v>Passenger LDV</v>
      </c>
      <c r="O2018" s="1" t="str">
        <f t="array" ref="O2018">IF(SUMPRODUCT(MAX(ISNUMBER(SEARCH(Fuel_Rules!$A$6:$A$30,$E2018))*ISNUMBER(SEARCH(Fuel_Rules!$B$6:$B$30,$F2018))*(Fuel_Rules!$A$6:$A$30&lt;&gt;"")))&gt;0,"Plug-in hybrid",IF($G2018="Diesel","Diesel","Gasoline"))</f>
        <v>Gasoline</v>
      </c>
    </row>
    <row r="2019" spans="1:15" ht="15" customHeight="1" x14ac:dyDescent="0.25">
      <c r="A2019" s="1">
        <v>2022</v>
      </c>
      <c r="B2019" s="1" t="s">
        <v>4146</v>
      </c>
      <c r="C2019" s="1" t="s">
        <v>673</v>
      </c>
      <c r="D2019" s="1" t="s">
        <v>4275</v>
      </c>
      <c r="E2019" s="1" t="s">
        <v>647</v>
      </c>
      <c r="F2019" s="1" t="s">
        <v>675</v>
      </c>
      <c r="G2019" s="1" t="s">
        <v>103</v>
      </c>
      <c r="H2019" s="1" t="s">
        <v>298</v>
      </c>
      <c r="I2019" s="1">
        <v>1.8</v>
      </c>
      <c r="J2019" s="1">
        <v>2023</v>
      </c>
      <c r="K2019" s="1">
        <v>96369</v>
      </c>
      <c r="L2019" s="1">
        <v>0</v>
      </c>
      <c r="M2019" s="1">
        <f t="array" ref="M2019">SUMPRODUCT(MAX(ISNUMBER(SEARCH('Class Rules'!$B$6:$B$85,$E2019))*ISNUMBER(SEARCH('Class Rules'!$C$6:$C$85,$F2019))*'Class Rules'!$A$6:$A$85))</f>
        <v>0</v>
      </c>
      <c r="N2019" s="1" t="str">
        <f t="array" ref="N2019">IF($M2019=0,'Class Rules'!$D$3,INDEX('Class Rules'!$D$6:$D$85,MATCH($M2019,'Class Rules'!$A$6:$A$85,0)))</f>
        <v>Passenger LDV</v>
      </c>
      <c r="O2019" s="1" t="str">
        <f t="array" ref="O2019">IF(SUMPRODUCT(MAX(ISNUMBER(SEARCH(Fuel_Rules!$A$6:$A$30,$E2019))*ISNUMBER(SEARCH(Fuel_Rules!$B$6:$B$30,$F2019))*(Fuel_Rules!$A$6:$A$30&lt;&gt;"")))&gt;0,"Plug-in hybrid",IF($G2019="Diesel","Diesel","Gasoline"))</f>
        <v>Gasoline</v>
      </c>
    </row>
    <row r="2020" spans="1:15" ht="15" customHeight="1" x14ac:dyDescent="0.25">
      <c r="A2020" s="1">
        <v>2022</v>
      </c>
      <c r="B2020" s="1" t="s">
        <v>4146</v>
      </c>
      <c r="C2020" s="1" t="s">
        <v>676</v>
      </c>
      <c r="D2020" s="1" t="s">
        <v>4276</v>
      </c>
      <c r="E2020" s="1" t="s">
        <v>647</v>
      </c>
      <c r="F2020" s="1" t="s">
        <v>678</v>
      </c>
      <c r="G2020" s="1" t="s">
        <v>103</v>
      </c>
      <c r="H2020" s="1" t="s">
        <v>298</v>
      </c>
      <c r="I2020" s="1">
        <v>6.2</v>
      </c>
      <c r="J2020" s="1">
        <v>2023</v>
      </c>
      <c r="K2020" s="1">
        <v>544898</v>
      </c>
      <c r="L2020" s="1">
        <v>0</v>
      </c>
      <c r="M2020" s="1">
        <f t="array" ref="M2020">SUMPRODUCT(MAX(ISNUMBER(SEARCH('Class Rules'!$B$6:$B$85,$E2020))*ISNUMBER(SEARCH('Class Rules'!$C$6:$C$85,$F2020))*'Class Rules'!$A$6:$A$85))</f>
        <v>0</v>
      </c>
      <c r="N2020" s="1" t="str">
        <f t="array" ref="N2020">IF($M2020=0,'Class Rules'!$D$3,INDEX('Class Rules'!$D$6:$D$85,MATCH($M2020,'Class Rules'!$A$6:$A$85,0)))</f>
        <v>Passenger LDV</v>
      </c>
      <c r="O2020" s="1" t="str">
        <f t="array" ref="O2020">IF(SUMPRODUCT(MAX(ISNUMBER(SEARCH(Fuel_Rules!$A$6:$A$30,$E2020))*ISNUMBER(SEARCH(Fuel_Rules!$B$6:$B$30,$F2020))*(Fuel_Rules!$A$6:$A$30&lt;&gt;"")))&gt;0,"Plug-in hybrid",IF($G2020="Diesel","Diesel","Gasoline"))</f>
        <v>Gasoline</v>
      </c>
    </row>
    <row r="2021" spans="1:15" ht="15" customHeight="1" x14ac:dyDescent="0.25">
      <c r="A2021" s="1">
        <v>2022</v>
      </c>
      <c r="B2021" s="1" t="s">
        <v>4146</v>
      </c>
      <c r="C2021" s="1" t="s">
        <v>679</v>
      </c>
      <c r="D2021" s="1" t="s">
        <v>4277</v>
      </c>
      <c r="E2021" s="1" t="s">
        <v>647</v>
      </c>
      <c r="F2021" s="1" t="s">
        <v>681</v>
      </c>
      <c r="G2021" s="1" t="s">
        <v>103</v>
      </c>
      <c r="H2021" s="1" t="s">
        <v>437</v>
      </c>
      <c r="I2021" s="1">
        <v>1.8</v>
      </c>
      <c r="J2021" s="1">
        <v>2023</v>
      </c>
      <c r="K2021" s="1">
        <v>120716</v>
      </c>
      <c r="L2021" s="1">
        <v>0</v>
      </c>
      <c r="M2021" s="1">
        <f t="array" ref="M2021">SUMPRODUCT(MAX(ISNUMBER(SEARCH('Class Rules'!$B$6:$B$85,$E2021))*ISNUMBER(SEARCH('Class Rules'!$C$6:$C$85,$F2021))*'Class Rules'!$A$6:$A$85))</f>
        <v>0</v>
      </c>
      <c r="N2021" s="1" t="str">
        <f t="array" ref="N2021">IF($M2021=0,'Class Rules'!$D$3,INDEX('Class Rules'!$D$6:$D$85,MATCH($M2021,'Class Rules'!$A$6:$A$85,0)))</f>
        <v>Passenger LDV</v>
      </c>
      <c r="O2021" s="1" t="str">
        <f t="array" ref="O2021">IF(SUMPRODUCT(MAX(ISNUMBER(SEARCH(Fuel_Rules!$A$6:$A$30,$E2021))*ISNUMBER(SEARCH(Fuel_Rules!$B$6:$B$30,$F2021))*(Fuel_Rules!$A$6:$A$30&lt;&gt;"")))&gt;0,"Plug-in hybrid",IF($G2021="Diesel","Diesel","Gasoline"))</f>
        <v>Gasoline</v>
      </c>
    </row>
    <row r="2022" spans="1:15" ht="15" customHeight="1" x14ac:dyDescent="0.25">
      <c r="A2022" s="1">
        <v>2022</v>
      </c>
      <c r="B2022" s="1" t="s">
        <v>4146</v>
      </c>
      <c r="C2022" s="1" t="s">
        <v>682</v>
      </c>
      <c r="D2022" s="1" t="s">
        <v>4278</v>
      </c>
      <c r="E2022" s="1" t="s">
        <v>647</v>
      </c>
      <c r="F2022" s="1" t="s">
        <v>684</v>
      </c>
      <c r="G2022" s="1" t="s">
        <v>105</v>
      </c>
      <c r="H2022" s="1" t="s">
        <v>437</v>
      </c>
      <c r="I2022" s="1">
        <v>2.8</v>
      </c>
      <c r="J2022" s="1">
        <v>2023</v>
      </c>
      <c r="K2022" s="1">
        <v>300281</v>
      </c>
      <c r="L2022" s="1">
        <v>0</v>
      </c>
      <c r="M2022" s="1">
        <f t="array" ref="M2022">SUMPRODUCT(MAX(ISNUMBER(SEARCH('Class Rules'!$B$6:$B$85,$E2022))*ISNUMBER(SEARCH('Class Rules'!$C$6:$C$85,$F2022))*'Class Rules'!$A$6:$A$85))</f>
        <v>15</v>
      </c>
      <c r="N2022" s="1" t="str">
        <f t="array" ref="N2022">IF($M2022=0,'Class Rules'!$D$3,INDEX('Class Rules'!$D$6:$D$85,MATCH($M2022,'Class Rules'!$A$6:$A$85,0)))</f>
        <v>Freight LDV</v>
      </c>
      <c r="O2022" s="1" t="str">
        <f t="array" ref="O2022">IF(SUMPRODUCT(MAX(ISNUMBER(SEARCH(Fuel_Rules!$A$6:$A$30,$E2022))*ISNUMBER(SEARCH(Fuel_Rules!$B$6:$B$30,$F2022))*(Fuel_Rules!$A$6:$A$30&lt;&gt;"")))&gt;0,"Plug-in hybrid",IF($G2022="Diesel","Diesel","Gasoline"))</f>
        <v>Diesel</v>
      </c>
    </row>
    <row r="2023" spans="1:15" ht="15" customHeight="1" x14ac:dyDescent="0.25">
      <c r="A2023" s="1">
        <v>2022</v>
      </c>
      <c r="B2023" s="1" t="s">
        <v>4146</v>
      </c>
      <c r="C2023" s="1" t="s">
        <v>685</v>
      </c>
      <c r="D2023" s="1" t="s">
        <v>4279</v>
      </c>
      <c r="E2023" s="1" t="s">
        <v>647</v>
      </c>
      <c r="F2023" s="1" t="s">
        <v>687</v>
      </c>
      <c r="G2023" s="1" t="s">
        <v>103</v>
      </c>
      <c r="H2023" s="1" t="s">
        <v>437</v>
      </c>
      <c r="I2023" s="1">
        <v>1.4</v>
      </c>
      <c r="J2023" s="1">
        <v>2023</v>
      </c>
      <c r="K2023" s="1">
        <v>151714</v>
      </c>
      <c r="L2023" s="1">
        <v>0</v>
      </c>
      <c r="M2023" s="1">
        <f t="array" ref="M2023">SUMPRODUCT(MAX(ISNUMBER(SEARCH('Class Rules'!$B$6:$B$85,$E2023))*ISNUMBER(SEARCH('Class Rules'!$C$6:$C$85,$F2023))*'Class Rules'!$A$6:$A$85))</f>
        <v>0</v>
      </c>
      <c r="N2023" s="1" t="str">
        <f t="array" ref="N2023">IF($M2023=0,'Class Rules'!$D$3,INDEX('Class Rules'!$D$6:$D$85,MATCH($M2023,'Class Rules'!$A$6:$A$85,0)))</f>
        <v>Passenger LDV</v>
      </c>
      <c r="O2023" s="1" t="str">
        <f t="array" ref="O2023">IF(SUMPRODUCT(MAX(ISNUMBER(SEARCH(Fuel_Rules!$A$6:$A$30,$E2023))*ISNUMBER(SEARCH(Fuel_Rules!$B$6:$B$30,$F2023))*(Fuel_Rules!$A$6:$A$30&lt;&gt;"")))&gt;0,"Plug-in hybrid",IF($G2023="Diesel","Diesel","Gasoline"))</f>
        <v>Gasoline</v>
      </c>
    </row>
    <row r="2024" spans="1:15" ht="15" customHeight="1" x14ac:dyDescent="0.25">
      <c r="A2024" s="1">
        <v>2022</v>
      </c>
      <c r="B2024" s="1" t="s">
        <v>4146</v>
      </c>
      <c r="C2024" s="1" t="s">
        <v>688</v>
      </c>
      <c r="D2024" s="1" t="s">
        <v>4280</v>
      </c>
      <c r="E2024" s="1" t="s">
        <v>647</v>
      </c>
      <c r="F2024" s="1" t="s">
        <v>690</v>
      </c>
      <c r="G2024" s="1" t="s">
        <v>103</v>
      </c>
      <c r="H2024" s="1" t="s">
        <v>437</v>
      </c>
      <c r="I2024" s="1">
        <v>1.4</v>
      </c>
      <c r="J2024" s="1">
        <v>2023</v>
      </c>
      <c r="K2024" s="1">
        <v>136180</v>
      </c>
      <c r="L2024" s="1">
        <v>0</v>
      </c>
      <c r="M2024" s="1">
        <f t="array" ref="M2024">SUMPRODUCT(MAX(ISNUMBER(SEARCH('Class Rules'!$B$6:$B$85,$E2024))*ISNUMBER(SEARCH('Class Rules'!$C$6:$C$85,$F2024))*'Class Rules'!$A$6:$A$85))</f>
        <v>0</v>
      </c>
      <c r="N2024" s="1" t="str">
        <f t="array" ref="N2024">IF($M2024=0,'Class Rules'!$D$3,INDEX('Class Rules'!$D$6:$D$85,MATCH($M2024,'Class Rules'!$A$6:$A$85,0)))</f>
        <v>Passenger LDV</v>
      </c>
      <c r="O2024" s="1" t="str">
        <f t="array" ref="O2024">IF(SUMPRODUCT(MAX(ISNUMBER(SEARCH(Fuel_Rules!$A$6:$A$30,$E2024))*ISNUMBER(SEARCH(Fuel_Rules!$B$6:$B$30,$F2024))*(Fuel_Rules!$A$6:$A$30&lt;&gt;"")))&gt;0,"Plug-in hybrid",IF($G2024="Diesel","Diesel","Gasoline"))</f>
        <v>Gasoline</v>
      </c>
    </row>
    <row r="2025" spans="1:15" ht="15" customHeight="1" x14ac:dyDescent="0.25">
      <c r="A2025" s="1">
        <v>2022</v>
      </c>
      <c r="B2025" s="1" t="s">
        <v>4146</v>
      </c>
      <c r="C2025" s="1" t="s">
        <v>691</v>
      </c>
      <c r="D2025" s="1" t="s">
        <v>4281</v>
      </c>
      <c r="E2025" s="1" t="s">
        <v>647</v>
      </c>
      <c r="F2025" s="1" t="s">
        <v>693</v>
      </c>
      <c r="G2025" s="1" t="s">
        <v>103</v>
      </c>
      <c r="H2025" s="1" t="s">
        <v>298</v>
      </c>
      <c r="I2025" s="1">
        <v>2.5</v>
      </c>
      <c r="J2025" s="1">
        <v>2023</v>
      </c>
      <c r="K2025" s="1">
        <v>185715</v>
      </c>
      <c r="L2025" s="1">
        <v>0</v>
      </c>
      <c r="M2025" s="1">
        <f t="array" ref="M2025">SUMPRODUCT(MAX(ISNUMBER(SEARCH('Class Rules'!$B$6:$B$85,$E2025))*ISNUMBER(SEARCH('Class Rules'!$C$6:$C$85,$F2025))*'Class Rules'!$A$6:$A$85))</f>
        <v>15</v>
      </c>
      <c r="N2025" s="1" t="str">
        <f t="array" ref="N2025">IF($M2025=0,'Class Rules'!$D$3,INDEX('Class Rules'!$D$6:$D$85,MATCH($M2025,'Class Rules'!$A$6:$A$85,0)))</f>
        <v>Freight LDV</v>
      </c>
      <c r="O2025" s="1" t="str">
        <f t="array" ref="O2025">IF(SUMPRODUCT(MAX(ISNUMBER(SEARCH(Fuel_Rules!$A$6:$A$30,$E2025))*ISNUMBER(SEARCH(Fuel_Rules!$B$6:$B$30,$F2025))*(Fuel_Rules!$A$6:$A$30&lt;&gt;"")))&gt;0,"Plug-in hybrid",IF($G2025="Diesel","Diesel","Gasoline"))</f>
        <v>Gasoline</v>
      </c>
    </row>
    <row r="2026" spans="1:15" ht="15" customHeight="1" x14ac:dyDescent="0.25">
      <c r="A2026" s="1">
        <v>2022</v>
      </c>
      <c r="B2026" s="1" t="s">
        <v>4146</v>
      </c>
      <c r="C2026" s="1" t="s">
        <v>694</v>
      </c>
      <c r="D2026" s="1" t="s">
        <v>4282</v>
      </c>
      <c r="E2026" s="1" t="s">
        <v>647</v>
      </c>
      <c r="F2026" s="1" t="s">
        <v>696</v>
      </c>
      <c r="G2026" s="1" t="s">
        <v>103</v>
      </c>
      <c r="H2026" s="1" t="s">
        <v>437</v>
      </c>
      <c r="I2026" s="1">
        <v>1.4</v>
      </c>
      <c r="J2026" s="1">
        <v>2023</v>
      </c>
      <c r="K2026" s="1">
        <v>92887</v>
      </c>
      <c r="L2026" s="1">
        <v>0</v>
      </c>
      <c r="M2026" s="1">
        <f t="array" ref="M2026">SUMPRODUCT(MAX(ISNUMBER(SEARCH('Class Rules'!$B$6:$B$85,$E2026))*ISNUMBER(SEARCH('Class Rules'!$C$6:$C$85,$F2026))*'Class Rules'!$A$6:$A$85))</f>
        <v>0</v>
      </c>
      <c r="N2026" s="1" t="str">
        <f t="array" ref="N2026">IF($M2026=0,'Class Rules'!$D$3,INDEX('Class Rules'!$D$6:$D$85,MATCH($M2026,'Class Rules'!$A$6:$A$85,0)))</f>
        <v>Passenger LDV</v>
      </c>
      <c r="O2026" s="1" t="str">
        <f t="array" ref="O2026">IF(SUMPRODUCT(MAX(ISNUMBER(SEARCH(Fuel_Rules!$A$6:$A$30,$E2026))*ISNUMBER(SEARCH(Fuel_Rules!$B$6:$B$30,$F2026))*(Fuel_Rules!$A$6:$A$30&lt;&gt;"")))&gt;0,"Plug-in hybrid",IF($G2026="Diesel","Diesel","Gasoline"))</f>
        <v>Gasoline</v>
      </c>
    </row>
    <row r="2027" spans="1:15" ht="15" customHeight="1" x14ac:dyDescent="0.25">
      <c r="A2027" s="1">
        <v>2022</v>
      </c>
      <c r="B2027" s="1" t="s">
        <v>4146</v>
      </c>
      <c r="C2027" s="1" t="s">
        <v>697</v>
      </c>
      <c r="D2027" s="1" t="s">
        <v>4283</v>
      </c>
      <c r="E2027" s="1" t="s">
        <v>647</v>
      </c>
      <c r="F2027" s="1" t="s">
        <v>699</v>
      </c>
      <c r="G2027" s="1" t="s">
        <v>103</v>
      </c>
      <c r="H2027" s="1" t="s">
        <v>437</v>
      </c>
      <c r="I2027" s="1">
        <v>1.4</v>
      </c>
      <c r="J2027" s="1">
        <v>2023</v>
      </c>
      <c r="K2027" s="1">
        <v>135882</v>
      </c>
      <c r="L2027" s="1">
        <v>0</v>
      </c>
      <c r="M2027" s="1">
        <f t="array" ref="M2027">SUMPRODUCT(MAX(ISNUMBER(SEARCH('Class Rules'!$B$6:$B$85,$E2027))*ISNUMBER(SEARCH('Class Rules'!$C$6:$C$85,$F2027))*'Class Rules'!$A$6:$A$85))</f>
        <v>0</v>
      </c>
      <c r="N2027" s="1" t="str">
        <f t="array" ref="N2027">IF($M2027=0,'Class Rules'!$D$3,INDEX('Class Rules'!$D$6:$D$85,MATCH($M2027,'Class Rules'!$A$6:$A$85,0)))</f>
        <v>Passenger LDV</v>
      </c>
      <c r="O2027" s="1" t="str">
        <f t="array" ref="O2027">IF(SUMPRODUCT(MAX(ISNUMBER(SEARCH(Fuel_Rules!$A$6:$A$30,$E2027))*ISNUMBER(SEARCH(Fuel_Rules!$B$6:$B$30,$F2027))*(Fuel_Rules!$A$6:$A$30&lt;&gt;"")))&gt;0,"Plug-in hybrid",IF($G2027="Diesel","Diesel","Gasoline"))</f>
        <v>Gasoline</v>
      </c>
    </row>
    <row r="2028" spans="1:15" ht="15" customHeight="1" x14ac:dyDescent="0.25">
      <c r="A2028" s="1">
        <v>2022</v>
      </c>
      <c r="B2028" s="1" t="s">
        <v>4146</v>
      </c>
      <c r="C2028" s="1" t="s">
        <v>700</v>
      </c>
      <c r="D2028" s="1" t="s">
        <v>4284</v>
      </c>
      <c r="E2028" s="1" t="s">
        <v>647</v>
      </c>
      <c r="F2028" s="1" t="s">
        <v>702</v>
      </c>
      <c r="G2028" s="1" t="s">
        <v>103</v>
      </c>
      <c r="H2028" s="1" t="s">
        <v>437</v>
      </c>
      <c r="I2028" s="1">
        <v>1.4</v>
      </c>
      <c r="J2028" s="1">
        <v>2023</v>
      </c>
      <c r="K2028" s="1">
        <v>154520</v>
      </c>
      <c r="L2028" s="1">
        <v>0</v>
      </c>
      <c r="M2028" s="1">
        <f t="array" ref="M2028">SUMPRODUCT(MAX(ISNUMBER(SEARCH('Class Rules'!$B$6:$B$85,$E2028))*ISNUMBER(SEARCH('Class Rules'!$C$6:$C$85,$F2028))*'Class Rules'!$A$6:$A$85))</f>
        <v>0</v>
      </c>
      <c r="N2028" s="1" t="str">
        <f t="array" ref="N2028">IF($M2028=0,'Class Rules'!$D$3,INDEX('Class Rules'!$D$6:$D$85,MATCH($M2028,'Class Rules'!$A$6:$A$85,0)))</f>
        <v>Passenger LDV</v>
      </c>
      <c r="O2028" s="1" t="str">
        <f t="array" ref="O2028">IF(SUMPRODUCT(MAX(ISNUMBER(SEARCH(Fuel_Rules!$A$6:$A$30,$E2028))*ISNUMBER(SEARCH(Fuel_Rules!$B$6:$B$30,$F2028))*(Fuel_Rules!$A$6:$A$30&lt;&gt;"")))&gt;0,"Plug-in hybrid",IF($G2028="Diesel","Diesel","Gasoline"))</f>
        <v>Gasoline</v>
      </c>
    </row>
    <row r="2029" spans="1:15" ht="15" customHeight="1" x14ac:dyDescent="0.25">
      <c r="A2029" s="1">
        <v>2022</v>
      </c>
      <c r="B2029" s="1" t="s">
        <v>4146</v>
      </c>
      <c r="C2029" s="1" t="s">
        <v>703</v>
      </c>
      <c r="D2029" s="1" t="s">
        <v>4285</v>
      </c>
      <c r="E2029" s="1" t="s">
        <v>647</v>
      </c>
      <c r="F2029" s="1" t="s">
        <v>705</v>
      </c>
      <c r="G2029" s="1" t="s">
        <v>103</v>
      </c>
      <c r="H2029" s="1" t="s">
        <v>437</v>
      </c>
      <c r="I2029" s="1">
        <v>2.5</v>
      </c>
      <c r="J2029" s="1">
        <v>2023</v>
      </c>
      <c r="K2029" s="1">
        <v>187084</v>
      </c>
      <c r="L2029" s="1">
        <v>0</v>
      </c>
      <c r="M2029" s="1">
        <f t="array" ref="M2029">SUMPRODUCT(MAX(ISNUMBER(SEARCH('Class Rules'!$B$6:$B$85,$E2029))*ISNUMBER(SEARCH('Class Rules'!$C$6:$C$85,$F2029))*'Class Rules'!$A$6:$A$85))</f>
        <v>15</v>
      </c>
      <c r="N2029" s="1" t="str">
        <f t="array" ref="N2029">IF($M2029=0,'Class Rules'!$D$3,INDEX('Class Rules'!$D$6:$D$85,MATCH($M2029,'Class Rules'!$A$6:$A$85,0)))</f>
        <v>Freight LDV</v>
      </c>
      <c r="O2029" s="1" t="str">
        <f t="array" ref="O2029">IF(SUMPRODUCT(MAX(ISNUMBER(SEARCH(Fuel_Rules!$A$6:$A$30,$E2029))*ISNUMBER(SEARCH(Fuel_Rules!$B$6:$B$30,$F2029))*(Fuel_Rules!$A$6:$A$30&lt;&gt;"")))&gt;0,"Plug-in hybrid",IF($G2029="Diesel","Diesel","Gasoline"))</f>
        <v>Gasoline</v>
      </c>
    </row>
    <row r="2030" spans="1:15" ht="15" customHeight="1" x14ac:dyDescent="0.25">
      <c r="A2030" s="1">
        <v>2022</v>
      </c>
      <c r="B2030" s="1" t="s">
        <v>4146</v>
      </c>
      <c r="C2030" s="1" t="s">
        <v>706</v>
      </c>
      <c r="D2030" s="1" t="s">
        <v>4286</v>
      </c>
      <c r="E2030" s="1" t="s">
        <v>647</v>
      </c>
      <c r="F2030" s="1" t="s">
        <v>708</v>
      </c>
      <c r="G2030" s="1" t="s">
        <v>103</v>
      </c>
      <c r="H2030" s="1" t="s">
        <v>437</v>
      </c>
      <c r="I2030" s="1">
        <v>2.5</v>
      </c>
      <c r="J2030" s="1">
        <v>2023</v>
      </c>
      <c r="K2030" s="1">
        <v>230630</v>
      </c>
      <c r="L2030" s="1">
        <v>0</v>
      </c>
      <c r="M2030" s="1">
        <f t="array" ref="M2030">SUMPRODUCT(MAX(ISNUMBER(SEARCH('Class Rules'!$B$6:$B$85,$E2030))*ISNUMBER(SEARCH('Class Rules'!$C$6:$C$85,$F2030))*'Class Rules'!$A$6:$A$85))</f>
        <v>15</v>
      </c>
      <c r="N2030" s="1" t="str">
        <f t="array" ref="N2030">IF($M2030=0,'Class Rules'!$D$3,INDEX('Class Rules'!$D$6:$D$85,MATCH($M2030,'Class Rules'!$A$6:$A$85,0)))</f>
        <v>Freight LDV</v>
      </c>
      <c r="O2030" s="1" t="str">
        <f t="array" ref="O2030">IF(SUMPRODUCT(MAX(ISNUMBER(SEARCH(Fuel_Rules!$A$6:$A$30,$E2030))*ISNUMBER(SEARCH(Fuel_Rules!$B$6:$B$30,$F2030))*(Fuel_Rules!$A$6:$A$30&lt;&gt;"")))&gt;0,"Plug-in hybrid",IF($G2030="Diesel","Diesel","Gasoline"))</f>
        <v>Gasoline</v>
      </c>
    </row>
    <row r="2031" spans="1:15" ht="15" customHeight="1" x14ac:dyDescent="0.25">
      <c r="A2031" s="1">
        <v>2022</v>
      </c>
      <c r="B2031" s="1" t="s">
        <v>4146</v>
      </c>
      <c r="C2031" s="1" t="s">
        <v>709</v>
      </c>
      <c r="D2031" s="1" t="s">
        <v>4287</v>
      </c>
      <c r="E2031" s="1" t="s">
        <v>647</v>
      </c>
      <c r="F2031" s="1" t="s">
        <v>711</v>
      </c>
      <c r="G2031" s="1" t="s">
        <v>103</v>
      </c>
      <c r="H2031" s="1" t="s">
        <v>437</v>
      </c>
      <c r="I2031" s="1">
        <v>2.5</v>
      </c>
      <c r="J2031" s="1">
        <v>2023</v>
      </c>
      <c r="K2031" s="1">
        <v>186562</v>
      </c>
      <c r="L2031" s="1">
        <v>0</v>
      </c>
      <c r="M2031" s="1">
        <f t="array" ref="M2031">SUMPRODUCT(MAX(ISNUMBER(SEARCH('Class Rules'!$B$6:$B$85,$E2031))*ISNUMBER(SEARCH('Class Rules'!$C$6:$C$85,$F2031))*'Class Rules'!$A$6:$A$85))</f>
        <v>15</v>
      </c>
      <c r="N2031" s="1" t="str">
        <f t="array" ref="N2031">IF($M2031=0,'Class Rules'!$D$3,INDEX('Class Rules'!$D$6:$D$85,MATCH($M2031,'Class Rules'!$A$6:$A$85,0)))</f>
        <v>Freight LDV</v>
      </c>
      <c r="O2031" s="1" t="str">
        <f t="array" ref="O2031">IF(SUMPRODUCT(MAX(ISNUMBER(SEARCH(Fuel_Rules!$A$6:$A$30,$E2031))*ISNUMBER(SEARCH(Fuel_Rules!$B$6:$B$30,$F2031))*(Fuel_Rules!$A$6:$A$30&lt;&gt;"")))&gt;0,"Plug-in hybrid",IF($G2031="Diesel","Diesel","Gasoline"))</f>
        <v>Gasoline</v>
      </c>
    </row>
    <row r="2032" spans="1:15" ht="15" customHeight="1" x14ac:dyDescent="0.25">
      <c r="A2032" s="1">
        <v>2022</v>
      </c>
      <c r="B2032" s="1" t="s">
        <v>4146</v>
      </c>
      <c r="C2032" s="1" t="s">
        <v>712</v>
      </c>
      <c r="D2032" s="1" t="s">
        <v>4288</v>
      </c>
      <c r="E2032" s="1" t="s">
        <v>647</v>
      </c>
      <c r="F2032" s="1" t="s">
        <v>714</v>
      </c>
      <c r="G2032" s="1" t="s">
        <v>103</v>
      </c>
      <c r="H2032" s="1" t="s">
        <v>437</v>
      </c>
      <c r="I2032" s="1">
        <v>2</v>
      </c>
      <c r="J2032" s="1">
        <v>2023</v>
      </c>
      <c r="K2032" s="1">
        <v>191118</v>
      </c>
      <c r="L2032" s="1">
        <v>0</v>
      </c>
      <c r="M2032" s="1">
        <f t="array" ref="M2032">SUMPRODUCT(MAX(ISNUMBER(SEARCH('Class Rules'!$B$6:$B$85,$E2032))*ISNUMBER(SEARCH('Class Rules'!$C$6:$C$85,$F2032))*'Class Rules'!$A$6:$A$85))</f>
        <v>0</v>
      </c>
      <c r="N2032" s="1" t="str">
        <f t="array" ref="N2032">IF($M2032=0,'Class Rules'!$D$3,INDEX('Class Rules'!$D$6:$D$85,MATCH($M2032,'Class Rules'!$A$6:$A$85,0)))</f>
        <v>Passenger LDV</v>
      </c>
      <c r="O2032" s="1" t="str">
        <f t="array" ref="O2032">IF(SUMPRODUCT(MAX(ISNUMBER(SEARCH(Fuel_Rules!$A$6:$A$30,$E2032))*ISNUMBER(SEARCH(Fuel_Rules!$B$6:$B$30,$F2032))*(Fuel_Rules!$A$6:$A$30&lt;&gt;"")))&gt;0,"Plug-in hybrid",IF($G2032="Diesel","Diesel","Gasoline"))</f>
        <v>Gasoline</v>
      </c>
    </row>
    <row r="2033" spans="1:15" ht="15" customHeight="1" x14ac:dyDescent="0.25">
      <c r="A2033" s="1">
        <v>2022</v>
      </c>
      <c r="B2033" s="1" t="s">
        <v>4146</v>
      </c>
      <c r="C2033" s="1" t="s">
        <v>715</v>
      </c>
      <c r="D2033" s="1" t="s">
        <v>4289</v>
      </c>
      <c r="E2033" s="1" t="s">
        <v>647</v>
      </c>
      <c r="F2033" s="1" t="s">
        <v>717</v>
      </c>
      <c r="G2033" s="1" t="s">
        <v>103</v>
      </c>
      <c r="H2033" s="1" t="s">
        <v>437</v>
      </c>
      <c r="I2033" s="1">
        <v>1.8</v>
      </c>
      <c r="J2033" s="1">
        <v>2023</v>
      </c>
      <c r="K2033" s="1">
        <v>125627</v>
      </c>
      <c r="L2033" s="1">
        <v>0</v>
      </c>
      <c r="M2033" s="1">
        <f t="array" ref="M2033">SUMPRODUCT(MAX(ISNUMBER(SEARCH('Class Rules'!$B$6:$B$85,$E2033))*ISNUMBER(SEARCH('Class Rules'!$C$6:$C$85,$F2033))*'Class Rules'!$A$6:$A$85))</f>
        <v>0</v>
      </c>
      <c r="N2033" s="1" t="str">
        <f t="array" ref="N2033">IF($M2033=0,'Class Rules'!$D$3,INDEX('Class Rules'!$D$6:$D$85,MATCH($M2033,'Class Rules'!$A$6:$A$85,0)))</f>
        <v>Passenger LDV</v>
      </c>
      <c r="O2033" s="1" t="str">
        <f t="array" ref="O2033">IF(SUMPRODUCT(MAX(ISNUMBER(SEARCH(Fuel_Rules!$A$6:$A$30,$E2033))*ISNUMBER(SEARCH(Fuel_Rules!$B$6:$B$30,$F2033))*(Fuel_Rules!$A$6:$A$30&lt;&gt;"")))&gt;0,"Plug-in hybrid",IF($G2033="Diesel","Diesel","Gasoline"))</f>
        <v>Gasoline</v>
      </c>
    </row>
    <row r="2034" spans="1:15" ht="15" customHeight="1" x14ac:dyDescent="0.25">
      <c r="A2034" s="1">
        <v>2022</v>
      </c>
      <c r="B2034" s="1" t="s">
        <v>4146</v>
      </c>
      <c r="C2034" s="1" t="s">
        <v>718</v>
      </c>
      <c r="D2034" s="1" t="s">
        <v>4290</v>
      </c>
      <c r="E2034" s="1" t="s">
        <v>647</v>
      </c>
      <c r="F2034" s="1" t="s">
        <v>720</v>
      </c>
      <c r="G2034" s="1" t="s">
        <v>103</v>
      </c>
      <c r="H2034" s="1" t="s">
        <v>437</v>
      </c>
      <c r="I2034" s="1">
        <v>1.8</v>
      </c>
      <c r="J2034" s="1">
        <v>2023</v>
      </c>
      <c r="K2034" s="1">
        <v>122691</v>
      </c>
      <c r="L2034" s="1">
        <v>0</v>
      </c>
      <c r="M2034" s="1">
        <f t="array" ref="M2034">SUMPRODUCT(MAX(ISNUMBER(SEARCH('Class Rules'!$B$6:$B$85,$E2034))*ISNUMBER(SEARCH('Class Rules'!$C$6:$C$85,$F2034))*'Class Rules'!$A$6:$A$85))</f>
        <v>0</v>
      </c>
      <c r="N2034" s="1" t="str">
        <f t="array" ref="N2034">IF($M2034=0,'Class Rules'!$D$3,INDEX('Class Rules'!$D$6:$D$85,MATCH($M2034,'Class Rules'!$A$6:$A$85,0)))</f>
        <v>Passenger LDV</v>
      </c>
      <c r="O2034" s="1" t="str">
        <f t="array" ref="O2034">IF(SUMPRODUCT(MAX(ISNUMBER(SEARCH(Fuel_Rules!$A$6:$A$30,$E2034))*ISNUMBER(SEARCH(Fuel_Rules!$B$6:$B$30,$F2034))*(Fuel_Rules!$A$6:$A$30&lt;&gt;"")))&gt;0,"Plug-in hybrid",IF($G2034="Diesel","Diesel","Gasoline"))</f>
        <v>Gasoline</v>
      </c>
    </row>
    <row r="2035" spans="1:15" ht="15" customHeight="1" x14ac:dyDescent="0.25">
      <c r="A2035" s="1">
        <v>2022</v>
      </c>
      <c r="B2035" s="1" t="s">
        <v>4146</v>
      </c>
      <c r="C2035" s="1" t="s">
        <v>721</v>
      </c>
      <c r="D2035" s="1" t="s">
        <v>4291</v>
      </c>
      <c r="E2035" s="1" t="s">
        <v>647</v>
      </c>
      <c r="F2035" s="1" t="s">
        <v>723</v>
      </c>
      <c r="G2035" s="1" t="s">
        <v>103</v>
      </c>
      <c r="H2035" s="1" t="s">
        <v>298</v>
      </c>
      <c r="I2035" s="1">
        <v>1.8</v>
      </c>
      <c r="J2035" s="1">
        <v>2023</v>
      </c>
      <c r="K2035" s="1">
        <v>117288</v>
      </c>
      <c r="L2035" s="1">
        <v>0</v>
      </c>
      <c r="M2035" s="1">
        <f t="array" ref="M2035">SUMPRODUCT(MAX(ISNUMBER(SEARCH('Class Rules'!$B$6:$B$85,$E2035))*ISNUMBER(SEARCH('Class Rules'!$C$6:$C$85,$F2035))*'Class Rules'!$A$6:$A$85))</f>
        <v>0</v>
      </c>
      <c r="N2035" s="1" t="str">
        <f t="array" ref="N2035">IF($M2035=0,'Class Rules'!$D$3,INDEX('Class Rules'!$D$6:$D$85,MATCH($M2035,'Class Rules'!$A$6:$A$85,0)))</f>
        <v>Passenger LDV</v>
      </c>
      <c r="O2035" s="1" t="str">
        <f t="array" ref="O2035">IF(SUMPRODUCT(MAX(ISNUMBER(SEARCH(Fuel_Rules!$A$6:$A$30,$E2035))*ISNUMBER(SEARCH(Fuel_Rules!$B$6:$B$30,$F2035))*(Fuel_Rules!$A$6:$A$30&lt;&gt;"")))&gt;0,"Plug-in hybrid",IF($G2035="Diesel","Diesel","Gasoline"))</f>
        <v>Gasoline</v>
      </c>
    </row>
    <row r="2036" spans="1:15" ht="15" customHeight="1" x14ac:dyDescent="0.25">
      <c r="A2036" s="1">
        <v>2022</v>
      </c>
      <c r="B2036" s="1" t="s">
        <v>4146</v>
      </c>
      <c r="C2036" s="1" t="s">
        <v>724</v>
      </c>
      <c r="D2036" s="1" t="s">
        <v>4292</v>
      </c>
      <c r="E2036" s="1" t="s">
        <v>647</v>
      </c>
      <c r="F2036" s="1" t="s">
        <v>726</v>
      </c>
      <c r="G2036" s="1" t="s">
        <v>105</v>
      </c>
      <c r="H2036" s="1" t="s">
        <v>437</v>
      </c>
      <c r="I2036" s="1">
        <v>2.8</v>
      </c>
      <c r="J2036" s="1">
        <v>2023</v>
      </c>
      <c r="K2036" s="1">
        <v>372180</v>
      </c>
      <c r="L2036" s="1">
        <v>0</v>
      </c>
      <c r="M2036" s="1">
        <f t="array" ref="M2036">SUMPRODUCT(MAX(ISNUMBER(SEARCH('Class Rules'!$B$6:$B$85,$E2036))*ISNUMBER(SEARCH('Class Rules'!$C$6:$C$85,$F2036))*'Class Rules'!$A$6:$A$85))</f>
        <v>0</v>
      </c>
      <c r="N2036" s="1" t="str">
        <f t="array" ref="N2036">IF($M2036=0,'Class Rules'!$D$3,INDEX('Class Rules'!$D$6:$D$85,MATCH($M2036,'Class Rules'!$A$6:$A$85,0)))</f>
        <v>Passenger LDV</v>
      </c>
      <c r="O2036" s="1" t="str">
        <f t="array" ref="O2036">IF(SUMPRODUCT(MAX(ISNUMBER(SEARCH(Fuel_Rules!$A$6:$A$30,$E2036))*ISNUMBER(SEARCH(Fuel_Rules!$B$6:$B$30,$F2036))*(Fuel_Rules!$A$6:$A$30&lt;&gt;"")))&gt;0,"Plug-in hybrid",IF($G2036="Diesel","Diesel","Gasoline"))</f>
        <v>Diesel</v>
      </c>
    </row>
    <row r="2037" spans="1:15" ht="15" customHeight="1" x14ac:dyDescent="0.25">
      <c r="A2037" s="1">
        <v>2022</v>
      </c>
      <c r="B2037" s="1" t="s">
        <v>4146</v>
      </c>
      <c r="C2037" s="1" t="s">
        <v>727</v>
      </c>
      <c r="D2037" s="1" t="s">
        <v>4293</v>
      </c>
      <c r="E2037" s="1" t="s">
        <v>647</v>
      </c>
      <c r="F2037" s="1" t="s">
        <v>729</v>
      </c>
      <c r="G2037" s="1" t="s">
        <v>103</v>
      </c>
      <c r="H2037" s="1" t="s">
        <v>437</v>
      </c>
      <c r="I2037" s="1">
        <v>1</v>
      </c>
      <c r="J2037" s="1">
        <v>2023</v>
      </c>
      <c r="K2037" s="1">
        <v>91210</v>
      </c>
      <c r="L2037" s="1">
        <v>0</v>
      </c>
      <c r="M2037" s="1">
        <f t="array" ref="M2037">SUMPRODUCT(MAX(ISNUMBER(SEARCH('Class Rules'!$B$6:$B$85,$E2037))*ISNUMBER(SEARCH('Class Rules'!$C$6:$C$85,$F2037))*'Class Rules'!$A$6:$A$85))</f>
        <v>0</v>
      </c>
      <c r="N2037" s="1" t="str">
        <f t="array" ref="N2037">IF($M2037=0,'Class Rules'!$D$3,INDEX('Class Rules'!$D$6:$D$85,MATCH($M2037,'Class Rules'!$A$6:$A$85,0)))</f>
        <v>Passenger LDV</v>
      </c>
      <c r="O2037" s="1" t="str">
        <f t="array" ref="O2037">IF(SUMPRODUCT(MAX(ISNUMBER(SEARCH(Fuel_Rules!$A$6:$A$30,$E2037))*ISNUMBER(SEARCH(Fuel_Rules!$B$6:$B$30,$F2037))*(Fuel_Rules!$A$6:$A$30&lt;&gt;"")))&gt;0,"Plug-in hybrid",IF($G2037="Diesel","Diesel","Gasoline"))</f>
        <v>Gasoline</v>
      </c>
    </row>
    <row r="2038" spans="1:15" ht="15" customHeight="1" x14ac:dyDescent="0.25">
      <c r="A2038" s="1">
        <v>2022</v>
      </c>
      <c r="B2038" s="1" t="s">
        <v>4146</v>
      </c>
      <c r="C2038" s="1" t="s">
        <v>730</v>
      </c>
      <c r="D2038" s="1" t="s">
        <v>4294</v>
      </c>
      <c r="E2038" s="1" t="s">
        <v>647</v>
      </c>
      <c r="F2038" s="1" t="s">
        <v>732</v>
      </c>
      <c r="G2038" s="1" t="s">
        <v>103</v>
      </c>
      <c r="H2038" s="1" t="s">
        <v>298</v>
      </c>
      <c r="I2038" s="1">
        <v>1</v>
      </c>
      <c r="J2038" s="1">
        <v>2023</v>
      </c>
      <c r="K2038" s="1">
        <v>90639</v>
      </c>
      <c r="L2038" s="1">
        <v>0</v>
      </c>
      <c r="M2038" s="1">
        <f t="array" ref="M2038">SUMPRODUCT(MAX(ISNUMBER(SEARCH('Class Rules'!$B$6:$B$85,$E2038))*ISNUMBER(SEARCH('Class Rules'!$C$6:$C$85,$F2038))*'Class Rules'!$A$6:$A$85))</f>
        <v>0</v>
      </c>
      <c r="N2038" s="1" t="str">
        <f t="array" ref="N2038">IF($M2038=0,'Class Rules'!$D$3,INDEX('Class Rules'!$D$6:$D$85,MATCH($M2038,'Class Rules'!$A$6:$A$85,0)))</f>
        <v>Passenger LDV</v>
      </c>
      <c r="O2038" s="1" t="str">
        <f t="array" ref="O2038">IF(SUMPRODUCT(MAX(ISNUMBER(SEARCH(Fuel_Rules!$A$6:$A$30,$E2038))*ISNUMBER(SEARCH(Fuel_Rules!$B$6:$B$30,$F2038))*(Fuel_Rules!$A$6:$A$30&lt;&gt;"")))&gt;0,"Plug-in hybrid",IF($G2038="Diesel","Diesel","Gasoline"))</f>
        <v>Gasoline</v>
      </c>
    </row>
    <row r="2039" spans="1:15" ht="15" customHeight="1" x14ac:dyDescent="0.25">
      <c r="A2039" s="1">
        <v>2022</v>
      </c>
      <c r="B2039" s="1" t="s">
        <v>4146</v>
      </c>
      <c r="C2039" s="1" t="s">
        <v>733</v>
      </c>
      <c r="D2039" s="1" t="s">
        <v>4295</v>
      </c>
      <c r="E2039" s="1" t="s">
        <v>647</v>
      </c>
      <c r="F2039" s="1" t="s">
        <v>735</v>
      </c>
      <c r="G2039" s="1" t="s">
        <v>103</v>
      </c>
      <c r="H2039" s="1" t="s">
        <v>437</v>
      </c>
      <c r="I2039" s="1">
        <v>1</v>
      </c>
      <c r="J2039" s="1">
        <v>2023</v>
      </c>
      <c r="K2039" s="1">
        <v>97089</v>
      </c>
      <c r="L2039" s="1">
        <v>0</v>
      </c>
      <c r="M2039" s="1">
        <f t="array" ref="M2039">SUMPRODUCT(MAX(ISNUMBER(SEARCH('Class Rules'!$B$6:$B$85,$E2039))*ISNUMBER(SEARCH('Class Rules'!$C$6:$C$85,$F2039))*'Class Rules'!$A$6:$A$85))</f>
        <v>0</v>
      </c>
      <c r="N2039" s="1" t="str">
        <f t="array" ref="N2039">IF($M2039=0,'Class Rules'!$D$3,INDEX('Class Rules'!$D$6:$D$85,MATCH($M2039,'Class Rules'!$A$6:$A$85,0)))</f>
        <v>Passenger LDV</v>
      </c>
      <c r="O2039" s="1" t="str">
        <f t="array" ref="O2039">IF(SUMPRODUCT(MAX(ISNUMBER(SEARCH(Fuel_Rules!$A$6:$A$30,$E2039))*ISNUMBER(SEARCH(Fuel_Rules!$B$6:$B$30,$F2039))*(Fuel_Rules!$A$6:$A$30&lt;&gt;"")))&gt;0,"Plug-in hybrid",IF($G2039="Diesel","Diesel","Gasoline"))</f>
        <v>Gasoline</v>
      </c>
    </row>
    <row r="2040" spans="1:15" ht="15" customHeight="1" x14ac:dyDescent="0.25">
      <c r="A2040" s="1">
        <v>2022</v>
      </c>
      <c r="B2040" s="1" t="s">
        <v>4146</v>
      </c>
      <c r="C2040" s="1" t="s">
        <v>736</v>
      </c>
      <c r="D2040" s="1" t="s">
        <v>4296</v>
      </c>
      <c r="E2040" s="1" t="s">
        <v>647</v>
      </c>
      <c r="F2040" s="1" t="s">
        <v>738</v>
      </c>
      <c r="G2040" s="1" t="s">
        <v>103</v>
      </c>
      <c r="H2040" s="1" t="s">
        <v>437</v>
      </c>
      <c r="I2040" s="1">
        <v>1</v>
      </c>
      <c r="J2040" s="1">
        <v>2023</v>
      </c>
      <c r="K2040" s="1">
        <v>99989</v>
      </c>
      <c r="L2040" s="1">
        <v>0</v>
      </c>
      <c r="M2040" s="1">
        <f t="array" ref="M2040">SUMPRODUCT(MAX(ISNUMBER(SEARCH('Class Rules'!$B$6:$B$85,$E2040))*ISNUMBER(SEARCH('Class Rules'!$C$6:$C$85,$F2040))*'Class Rules'!$A$6:$A$85))</f>
        <v>0</v>
      </c>
      <c r="N2040" s="1" t="str">
        <f t="array" ref="N2040">IF($M2040=0,'Class Rules'!$D$3,INDEX('Class Rules'!$D$6:$D$85,MATCH($M2040,'Class Rules'!$A$6:$A$85,0)))</f>
        <v>Passenger LDV</v>
      </c>
      <c r="O2040" s="1" t="str">
        <f t="array" ref="O2040">IF(SUMPRODUCT(MAX(ISNUMBER(SEARCH(Fuel_Rules!$A$6:$A$30,$E2040))*ISNUMBER(SEARCH(Fuel_Rules!$B$6:$B$30,$F2040))*(Fuel_Rules!$A$6:$A$30&lt;&gt;"")))&gt;0,"Plug-in hybrid",IF($G2040="Diesel","Diesel","Gasoline"))</f>
        <v>Gasoline</v>
      </c>
    </row>
    <row r="2041" spans="1:15" ht="15" customHeight="1" x14ac:dyDescent="0.25">
      <c r="A2041" s="1">
        <v>2022</v>
      </c>
      <c r="B2041" s="1" t="s">
        <v>4146</v>
      </c>
      <c r="C2041" s="1" t="s">
        <v>739</v>
      </c>
      <c r="D2041" s="1" t="s">
        <v>4297</v>
      </c>
      <c r="E2041" s="1" t="s">
        <v>647</v>
      </c>
      <c r="F2041" s="1" t="s">
        <v>741</v>
      </c>
      <c r="G2041" s="1" t="s">
        <v>103</v>
      </c>
      <c r="H2041" s="1" t="s">
        <v>298</v>
      </c>
      <c r="I2041" s="1">
        <v>1</v>
      </c>
      <c r="J2041" s="1">
        <v>2023</v>
      </c>
      <c r="K2041" s="1">
        <v>93362</v>
      </c>
      <c r="L2041" s="1">
        <v>0</v>
      </c>
      <c r="M2041" s="1">
        <f t="array" ref="M2041">SUMPRODUCT(MAX(ISNUMBER(SEARCH('Class Rules'!$B$6:$B$85,$E2041))*ISNUMBER(SEARCH('Class Rules'!$C$6:$C$85,$F2041))*'Class Rules'!$A$6:$A$85))</f>
        <v>0</v>
      </c>
      <c r="N2041" s="1" t="str">
        <f t="array" ref="N2041">IF($M2041=0,'Class Rules'!$D$3,INDEX('Class Rules'!$D$6:$D$85,MATCH($M2041,'Class Rules'!$A$6:$A$85,0)))</f>
        <v>Passenger LDV</v>
      </c>
      <c r="O2041" s="1" t="str">
        <f t="array" ref="O2041">IF(SUMPRODUCT(MAX(ISNUMBER(SEARCH(Fuel_Rules!$A$6:$A$30,$E2041))*ISNUMBER(SEARCH(Fuel_Rules!$B$6:$B$30,$F2041))*(Fuel_Rules!$A$6:$A$30&lt;&gt;"")))&gt;0,"Plug-in hybrid",IF($G2041="Diesel","Diesel","Gasoline"))</f>
        <v>Gasoline</v>
      </c>
    </row>
    <row r="2042" spans="1:15" ht="15" customHeight="1" x14ac:dyDescent="0.25">
      <c r="A2042" s="1">
        <v>2022</v>
      </c>
      <c r="B2042" s="1" t="s">
        <v>4146</v>
      </c>
      <c r="C2042" s="1" t="s">
        <v>742</v>
      </c>
      <c r="D2042" s="1" t="s">
        <v>4298</v>
      </c>
      <c r="E2042" s="1" t="s">
        <v>647</v>
      </c>
      <c r="F2042" s="1" t="s">
        <v>744</v>
      </c>
      <c r="G2042" s="1" t="s">
        <v>103</v>
      </c>
      <c r="H2042" s="1" t="s">
        <v>437</v>
      </c>
      <c r="I2042" s="1">
        <v>1</v>
      </c>
      <c r="J2042" s="1">
        <v>2023</v>
      </c>
      <c r="K2042" s="1">
        <v>106740</v>
      </c>
      <c r="L2042" s="1">
        <v>0</v>
      </c>
      <c r="M2042" s="1">
        <f t="array" ref="M2042">SUMPRODUCT(MAX(ISNUMBER(SEARCH('Class Rules'!$B$6:$B$85,$E2042))*ISNUMBER(SEARCH('Class Rules'!$C$6:$C$85,$F2042))*'Class Rules'!$A$6:$A$85))</f>
        <v>0</v>
      </c>
      <c r="N2042" s="1" t="str">
        <f t="array" ref="N2042">IF($M2042=0,'Class Rules'!$D$3,INDEX('Class Rules'!$D$6:$D$85,MATCH($M2042,'Class Rules'!$A$6:$A$85,0)))</f>
        <v>Passenger LDV</v>
      </c>
      <c r="O2042" s="1" t="str">
        <f t="array" ref="O2042">IF(SUMPRODUCT(MAX(ISNUMBER(SEARCH(Fuel_Rules!$A$6:$A$30,$E2042))*ISNUMBER(SEARCH(Fuel_Rules!$B$6:$B$30,$F2042))*(Fuel_Rules!$A$6:$A$30&lt;&gt;"")))&gt;0,"Plug-in hybrid",IF($G2042="Diesel","Diesel","Gasoline"))</f>
        <v>Gasoline</v>
      </c>
    </row>
    <row r="2043" spans="1:15" ht="15" customHeight="1" x14ac:dyDescent="0.25">
      <c r="A2043" s="1">
        <v>2022</v>
      </c>
      <c r="B2043" s="1" t="s">
        <v>4146</v>
      </c>
      <c r="C2043" s="1" t="s">
        <v>745</v>
      </c>
      <c r="D2043" s="1" t="s">
        <v>4299</v>
      </c>
      <c r="E2043" s="1" t="s">
        <v>647</v>
      </c>
      <c r="F2043" s="1" t="s">
        <v>747</v>
      </c>
      <c r="G2043" s="1" t="s">
        <v>103</v>
      </c>
      <c r="H2043" s="1" t="s">
        <v>298</v>
      </c>
      <c r="I2043" s="1">
        <v>1</v>
      </c>
      <c r="J2043" s="1">
        <v>2023</v>
      </c>
      <c r="K2043" s="1">
        <v>61501</v>
      </c>
      <c r="L2043" s="1">
        <v>0</v>
      </c>
      <c r="M2043" s="1">
        <f t="array" ref="M2043">SUMPRODUCT(MAX(ISNUMBER(SEARCH('Class Rules'!$B$6:$B$85,$E2043))*ISNUMBER(SEARCH('Class Rules'!$C$6:$C$85,$F2043))*'Class Rules'!$A$6:$A$85))</f>
        <v>0</v>
      </c>
      <c r="N2043" s="1" t="str">
        <f t="array" ref="N2043">IF($M2043=0,'Class Rules'!$D$3,INDEX('Class Rules'!$D$6:$D$85,MATCH($M2043,'Class Rules'!$A$6:$A$85,0)))</f>
        <v>Passenger LDV</v>
      </c>
      <c r="O2043" s="1" t="str">
        <f t="array" ref="O2043">IF(SUMPRODUCT(MAX(ISNUMBER(SEARCH(Fuel_Rules!$A$6:$A$30,$E2043))*ISNUMBER(SEARCH(Fuel_Rules!$B$6:$B$30,$F2043))*(Fuel_Rules!$A$6:$A$30&lt;&gt;"")))&gt;0,"Plug-in hybrid",IF($G2043="Diesel","Diesel","Gasoline"))</f>
        <v>Gasoline</v>
      </c>
    </row>
    <row r="2044" spans="1:15" ht="15" customHeight="1" x14ac:dyDescent="0.25">
      <c r="A2044" s="1">
        <v>2022</v>
      </c>
      <c r="B2044" s="1" t="s">
        <v>4146</v>
      </c>
      <c r="C2044" s="1" t="s">
        <v>748</v>
      </c>
      <c r="D2044" s="1" t="s">
        <v>4300</v>
      </c>
      <c r="E2044" s="1" t="s">
        <v>647</v>
      </c>
      <c r="F2044" s="1" t="s">
        <v>750</v>
      </c>
      <c r="G2044" s="1" t="s">
        <v>103</v>
      </c>
      <c r="H2044" s="1" t="s">
        <v>298</v>
      </c>
      <c r="I2044" s="1">
        <v>1</v>
      </c>
      <c r="J2044" s="1">
        <v>2023</v>
      </c>
      <c r="K2044" s="1">
        <v>63639</v>
      </c>
      <c r="L2044" s="1">
        <v>0</v>
      </c>
      <c r="M2044" s="1">
        <f t="array" ref="M2044">SUMPRODUCT(MAX(ISNUMBER(SEARCH('Class Rules'!$B$6:$B$85,$E2044))*ISNUMBER(SEARCH('Class Rules'!$C$6:$C$85,$F2044))*'Class Rules'!$A$6:$A$85))</f>
        <v>0</v>
      </c>
      <c r="N2044" s="1" t="str">
        <f t="array" ref="N2044">IF($M2044=0,'Class Rules'!$D$3,INDEX('Class Rules'!$D$6:$D$85,MATCH($M2044,'Class Rules'!$A$6:$A$85,0)))</f>
        <v>Passenger LDV</v>
      </c>
      <c r="O2044" s="1" t="str">
        <f t="array" ref="O2044">IF(SUMPRODUCT(MAX(ISNUMBER(SEARCH(Fuel_Rules!$A$6:$A$30,$E2044))*ISNUMBER(SEARCH(Fuel_Rules!$B$6:$B$30,$F2044))*(Fuel_Rules!$A$6:$A$30&lt;&gt;"")))&gt;0,"Plug-in hybrid",IF($G2044="Diesel","Diesel","Gasoline"))</f>
        <v>Gasoline</v>
      </c>
    </row>
    <row r="2045" spans="1:15" ht="15" customHeight="1" x14ac:dyDescent="0.25">
      <c r="A2045" s="1">
        <v>2022</v>
      </c>
      <c r="B2045" s="1" t="s">
        <v>4146</v>
      </c>
      <c r="C2045" s="1" t="s">
        <v>751</v>
      </c>
      <c r="D2045" s="1" t="s">
        <v>4301</v>
      </c>
      <c r="E2045" s="1" t="s">
        <v>647</v>
      </c>
      <c r="F2045" s="1" t="s">
        <v>753</v>
      </c>
      <c r="G2045" s="1" t="s">
        <v>103</v>
      </c>
      <c r="H2045" s="1" t="s">
        <v>298</v>
      </c>
      <c r="I2045" s="1">
        <v>1</v>
      </c>
      <c r="J2045" s="1">
        <v>2023</v>
      </c>
      <c r="K2045" s="1">
        <v>54806</v>
      </c>
      <c r="L2045" s="1">
        <v>0</v>
      </c>
      <c r="M2045" s="1">
        <f t="array" ref="M2045">SUMPRODUCT(MAX(ISNUMBER(SEARCH('Class Rules'!$B$6:$B$85,$E2045))*ISNUMBER(SEARCH('Class Rules'!$C$6:$C$85,$F2045))*'Class Rules'!$A$6:$A$85))</f>
        <v>0</v>
      </c>
      <c r="N2045" s="1" t="str">
        <f t="array" ref="N2045">IF($M2045=0,'Class Rules'!$D$3,INDEX('Class Rules'!$D$6:$D$85,MATCH($M2045,'Class Rules'!$A$6:$A$85,0)))</f>
        <v>Passenger LDV</v>
      </c>
      <c r="O2045" s="1" t="str">
        <f t="array" ref="O2045">IF(SUMPRODUCT(MAX(ISNUMBER(SEARCH(Fuel_Rules!$A$6:$A$30,$E2045))*ISNUMBER(SEARCH(Fuel_Rules!$B$6:$B$30,$F2045))*(Fuel_Rules!$A$6:$A$30&lt;&gt;"")))&gt;0,"Plug-in hybrid",IF($G2045="Diesel","Diesel","Gasoline"))</f>
        <v>Gasoline</v>
      </c>
    </row>
    <row r="2046" spans="1:15" ht="15" customHeight="1" x14ac:dyDescent="0.25">
      <c r="A2046" s="1">
        <v>2022</v>
      </c>
      <c r="B2046" s="1" t="s">
        <v>4146</v>
      </c>
      <c r="C2046" s="1" t="s">
        <v>754</v>
      </c>
      <c r="D2046" s="1" t="s">
        <v>4302</v>
      </c>
      <c r="E2046" s="1" t="s">
        <v>647</v>
      </c>
      <c r="F2046" s="1" t="s">
        <v>756</v>
      </c>
      <c r="G2046" s="1" t="s">
        <v>103</v>
      </c>
      <c r="H2046" s="1" t="s">
        <v>298</v>
      </c>
      <c r="I2046" s="1">
        <v>1</v>
      </c>
      <c r="J2046" s="1">
        <v>2023</v>
      </c>
      <c r="K2046" s="1">
        <v>67288</v>
      </c>
      <c r="L2046" s="1">
        <v>0</v>
      </c>
      <c r="M2046" s="1">
        <f t="array" ref="M2046">SUMPRODUCT(MAX(ISNUMBER(SEARCH('Class Rules'!$B$6:$B$85,$E2046))*ISNUMBER(SEARCH('Class Rules'!$C$6:$C$85,$F2046))*'Class Rules'!$A$6:$A$85))</f>
        <v>0</v>
      </c>
      <c r="N2046" s="1" t="str">
        <f t="array" ref="N2046">IF($M2046=0,'Class Rules'!$D$3,INDEX('Class Rules'!$D$6:$D$85,MATCH($M2046,'Class Rules'!$A$6:$A$85,0)))</f>
        <v>Passenger LDV</v>
      </c>
      <c r="O2046" s="1" t="str">
        <f t="array" ref="O2046">IF(SUMPRODUCT(MAX(ISNUMBER(SEARCH(Fuel_Rules!$A$6:$A$30,$E2046))*ISNUMBER(SEARCH(Fuel_Rules!$B$6:$B$30,$F2046))*(Fuel_Rules!$A$6:$A$30&lt;&gt;"")))&gt;0,"Plug-in hybrid",IF($G2046="Diesel","Diesel","Gasoline"))</f>
        <v>Gasoline</v>
      </c>
    </row>
    <row r="2047" spans="1:15" ht="15" customHeight="1" x14ac:dyDescent="0.25">
      <c r="A2047" s="1">
        <v>2022</v>
      </c>
      <c r="B2047" s="1" t="s">
        <v>4146</v>
      </c>
      <c r="C2047" s="1" t="s">
        <v>757</v>
      </c>
      <c r="D2047" s="1" t="s">
        <v>4303</v>
      </c>
      <c r="E2047" s="1" t="s">
        <v>647</v>
      </c>
      <c r="F2047" s="1" t="s">
        <v>759</v>
      </c>
      <c r="G2047" s="1" t="s">
        <v>103</v>
      </c>
      <c r="H2047" s="1" t="s">
        <v>437</v>
      </c>
      <c r="I2047" s="1">
        <v>1.4</v>
      </c>
      <c r="J2047" s="1">
        <v>2023</v>
      </c>
      <c r="K2047" s="1">
        <v>163446</v>
      </c>
      <c r="L2047" s="1">
        <v>0</v>
      </c>
      <c r="M2047" s="1">
        <f t="array" ref="M2047">SUMPRODUCT(MAX(ISNUMBER(SEARCH('Class Rules'!$B$6:$B$85,$E2047))*ISNUMBER(SEARCH('Class Rules'!$C$6:$C$85,$F2047))*'Class Rules'!$A$6:$A$85))</f>
        <v>0</v>
      </c>
      <c r="N2047" s="1" t="str">
        <f t="array" ref="N2047">IF($M2047=0,'Class Rules'!$D$3,INDEX('Class Rules'!$D$6:$D$85,MATCH($M2047,'Class Rules'!$A$6:$A$85,0)))</f>
        <v>Passenger LDV</v>
      </c>
      <c r="O2047" s="1" t="str">
        <f t="array" ref="O2047">IF(SUMPRODUCT(MAX(ISNUMBER(SEARCH(Fuel_Rules!$A$6:$A$30,$E2047))*ISNUMBER(SEARCH(Fuel_Rules!$B$6:$B$30,$F2047))*(Fuel_Rules!$A$6:$A$30&lt;&gt;"")))&gt;0,"Plug-in hybrid",IF($G2047="Diesel","Diesel","Gasoline"))</f>
        <v>Gasoline</v>
      </c>
    </row>
    <row r="2048" spans="1:15" ht="15" customHeight="1" x14ac:dyDescent="0.25">
      <c r="A2048" s="1">
        <v>2022</v>
      </c>
      <c r="B2048" s="1" t="s">
        <v>4146</v>
      </c>
      <c r="C2048" s="1" t="s">
        <v>760</v>
      </c>
      <c r="D2048" s="1" t="s">
        <v>4304</v>
      </c>
      <c r="E2048" s="1" t="s">
        <v>647</v>
      </c>
      <c r="F2048" s="1" t="s">
        <v>762</v>
      </c>
      <c r="G2048" s="1" t="s">
        <v>103</v>
      </c>
      <c r="H2048" s="1" t="s">
        <v>437</v>
      </c>
      <c r="I2048" s="1">
        <v>1.4</v>
      </c>
      <c r="J2048" s="1">
        <v>2023</v>
      </c>
      <c r="K2048" s="1">
        <v>165141</v>
      </c>
      <c r="L2048" s="1">
        <v>0</v>
      </c>
      <c r="M2048" s="1">
        <f t="array" ref="M2048">SUMPRODUCT(MAX(ISNUMBER(SEARCH('Class Rules'!$B$6:$B$85,$E2048))*ISNUMBER(SEARCH('Class Rules'!$C$6:$C$85,$F2048))*'Class Rules'!$A$6:$A$85))</f>
        <v>0</v>
      </c>
      <c r="N2048" s="1" t="str">
        <f t="array" ref="N2048">IF($M2048=0,'Class Rules'!$D$3,INDEX('Class Rules'!$D$6:$D$85,MATCH($M2048,'Class Rules'!$A$6:$A$85,0)))</f>
        <v>Passenger LDV</v>
      </c>
      <c r="O2048" s="1" t="str">
        <f t="array" ref="O2048">IF(SUMPRODUCT(MAX(ISNUMBER(SEARCH(Fuel_Rules!$A$6:$A$30,$E2048))*ISNUMBER(SEARCH(Fuel_Rules!$B$6:$B$30,$F2048))*(Fuel_Rules!$A$6:$A$30&lt;&gt;"")))&gt;0,"Plug-in hybrid",IF($G2048="Diesel","Diesel","Gasoline"))</f>
        <v>Gasoline</v>
      </c>
    </row>
    <row r="2049" spans="1:15" ht="15" customHeight="1" x14ac:dyDescent="0.25">
      <c r="A2049" s="1">
        <v>2022</v>
      </c>
      <c r="B2049" s="1" t="s">
        <v>4146</v>
      </c>
      <c r="C2049" s="1" t="s">
        <v>763</v>
      </c>
      <c r="D2049" s="1" t="s">
        <v>4305</v>
      </c>
      <c r="E2049" s="1" t="s">
        <v>647</v>
      </c>
      <c r="F2049" s="1" t="s">
        <v>765</v>
      </c>
      <c r="G2049" s="1" t="s">
        <v>103</v>
      </c>
      <c r="H2049" s="1" t="s">
        <v>437</v>
      </c>
      <c r="I2049" s="1">
        <v>1</v>
      </c>
      <c r="J2049" s="1">
        <v>2023</v>
      </c>
      <c r="K2049" s="1">
        <v>82840</v>
      </c>
      <c r="L2049" s="1">
        <v>0</v>
      </c>
      <c r="M2049" s="1">
        <f t="array" ref="M2049">SUMPRODUCT(MAX(ISNUMBER(SEARCH('Class Rules'!$B$6:$B$85,$E2049))*ISNUMBER(SEARCH('Class Rules'!$C$6:$C$85,$F2049))*'Class Rules'!$A$6:$A$85))</f>
        <v>0</v>
      </c>
      <c r="N2049" s="1" t="str">
        <f t="array" ref="N2049">IF($M2049=0,'Class Rules'!$D$3,INDEX('Class Rules'!$D$6:$D$85,MATCH($M2049,'Class Rules'!$A$6:$A$85,0)))</f>
        <v>Passenger LDV</v>
      </c>
      <c r="O2049" s="1" t="str">
        <f t="array" ref="O2049">IF(SUMPRODUCT(MAX(ISNUMBER(SEARCH(Fuel_Rules!$A$6:$A$30,$E2049))*ISNUMBER(SEARCH(Fuel_Rules!$B$6:$B$30,$F2049))*(Fuel_Rules!$A$6:$A$30&lt;&gt;"")))&gt;0,"Plug-in hybrid",IF($G2049="Diesel","Diesel","Gasoline"))</f>
        <v>Gasoline</v>
      </c>
    </row>
    <row r="2050" spans="1:15" ht="15" customHeight="1" x14ac:dyDescent="0.25">
      <c r="A2050" s="1">
        <v>2022</v>
      </c>
      <c r="B2050" s="1" t="s">
        <v>4146</v>
      </c>
      <c r="C2050" s="1" t="s">
        <v>766</v>
      </c>
      <c r="D2050" s="1" t="s">
        <v>4306</v>
      </c>
      <c r="E2050" s="1" t="s">
        <v>647</v>
      </c>
      <c r="F2050" s="1" t="s">
        <v>768</v>
      </c>
      <c r="G2050" s="1" t="s">
        <v>103</v>
      </c>
      <c r="H2050" s="1" t="s">
        <v>298</v>
      </c>
      <c r="I2050" s="1">
        <v>1</v>
      </c>
      <c r="J2050" s="1">
        <v>2023</v>
      </c>
      <c r="K2050" s="1">
        <v>85090</v>
      </c>
      <c r="L2050" s="1">
        <v>0</v>
      </c>
      <c r="M2050" s="1">
        <f t="array" ref="M2050">SUMPRODUCT(MAX(ISNUMBER(SEARCH('Class Rules'!$B$6:$B$85,$E2050))*ISNUMBER(SEARCH('Class Rules'!$C$6:$C$85,$F2050))*'Class Rules'!$A$6:$A$85))</f>
        <v>0</v>
      </c>
      <c r="N2050" s="1" t="str">
        <f t="array" ref="N2050">IF($M2050=0,'Class Rules'!$D$3,INDEX('Class Rules'!$D$6:$D$85,MATCH($M2050,'Class Rules'!$A$6:$A$85,0)))</f>
        <v>Passenger LDV</v>
      </c>
      <c r="O2050" s="1" t="str">
        <f t="array" ref="O2050">IF(SUMPRODUCT(MAX(ISNUMBER(SEARCH(Fuel_Rules!$A$6:$A$30,$E2050))*ISNUMBER(SEARCH(Fuel_Rules!$B$6:$B$30,$F2050))*(Fuel_Rules!$A$6:$A$30&lt;&gt;"")))&gt;0,"Plug-in hybrid",IF($G2050="Diesel","Diesel","Gasoline"))</f>
        <v>Gasoline</v>
      </c>
    </row>
    <row r="2051" spans="1:15" ht="15" customHeight="1" x14ac:dyDescent="0.25">
      <c r="A2051" s="1">
        <v>2022</v>
      </c>
      <c r="B2051" s="1" t="s">
        <v>4146</v>
      </c>
      <c r="C2051" s="1" t="s">
        <v>769</v>
      </c>
      <c r="D2051" s="1" t="s">
        <v>4307</v>
      </c>
      <c r="E2051" s="1" t="s">
        <v>647</v>
      </c>
      <c r="F2051" s="1" t="s">
        <v>771</v>
      </c>
      <c r="G2051" s="1" t="s">
        <v>103</v>
      </c>
      <c r="H2051" s="1" t="s">
        <v>298</v>
      </c>
      <c r="I2051" s="1">
        <v>1</v>
      </c>
      <c r="J2051" s="1">
        <v>2023</v>
      </c>
      <c r="K2051" s="1">
        <v>87573</v>
      </c>
      <c r="L2051" s="1">
        <v>0</v>
      </c>
      <c r="M2051" s="1">
        <f t="array" ref="M2051">SUMPRODUCT(MAX(ISNUMBER(SEARCH('Class Rules'!$B$6:$B$85,$E2051))*ISNUMBER(SEARCH('Class Rules'!$C$6:$C$85,$F2051))*'Class Rules'!$A$6:$A$85))</f>
        <v>0</v>
      </c>
      <c r="N2051" s="1" t="str">
        <f t="array" ref="N2051">IF($M2051=0,'Class Rules'!$D$3,INDEX('Class Rules'!$D$6:$D$85,MATCH($M2051,'Class Rules'!$A$6:$A$85,0)))</f>
        <v>Passenger LDV</v>
      </c>
      <c r="O2051" s="1" t="str">
        <f t="array" ref="O2051">IF(SUMPRODUCT(MAX(ISNUMBER(SEARCH(Fuel_Rules!$A$6:$A$30,$E2051))*ISNUMBER(SEARCH(Fuel_Rules!$B$6:$B$30,$F2051))*(Fuel_Rules!$A$6:$A$30&lt;&gt;"")))&gt;0,"Plug-in hybrid",IF($G2051="Diesel","Diesel","Gasoline"))</f>
        <v>Gasoline</v>
      </c>
    </row>
    <row r="2052" spans="1:15" ht="15" customHeight="1" x14ac:dyDescent="0.25">
      <c r="A2052" s="1">
        <v>2022</v>
      </c>
      <c r="B2052" s="1" t="s">
        <v>4146</v>
      </c>
      <c r="C2052" s="1" t="s">
        <v>772</v>
      </c>
      <c r="D2052" s="1" t="s">
        <v>4308</v>
      </c>
      <c r="E2052" s="1" t="s">
        <v>647</v>
      </c>
      <c r="F2052" s="1" t="s">
        <v>774</v>
      </c>
      <c r="G2052" s="1" t="s">
        <v>103</v>
      </c>
      <c r="H2052" s="1" t="s">
        <v>437</v>
      </c>
      <c r="I2052" s="1">
        <v>1</v>
      </c>
      <c r="J2052" s="1">
        <v>2023</v>
      </c>
      <c r="K2052" s="1">
        <v>91257</v>
      </c>
      <c r="L2052" s="1">
        <v>0</v>
      </c>
      <c r="M2052" s="1">
        <f t="array" ref="M2052">SUMPRODUCT(MAX(ISNUMBER(SEARCH('Class Rules'!$B$6:$B$85,$E2052))*ISNUMBER(SEARCH('Class Rules'!$C$6:$C$85,$F2052))*'Class Rules'!$A$6:$A$85))</f>
        <v>0</v>
      </c>
      <c r="N2052" s="1" t="str">
        <f t="array" ref="N2052">IF($M2052=0,'Class Rules'!$D$3,INDEX('Class Rules'!$D$6:$D$85,MATCH($M2052,'Class Rules'!$A$6:$A$85,0)))</f>
        <v>Passenger LDV</v>
      </c>
      <c r="O2052" s="1" t="str">
        <f t="array" ref="O2052">IF(SUMPRODUCT(MAX(ISNUMBER(SEARCH(Fuel_Rules!$A$6:$A$30,$E2052))*ISNUMBER(SEARCH(Fuel_Rules!$B$6:$B$30,$F2052))*(Fuel_Rules!$A$6:$A$30&lt;&gt;"")))&gt;0,"Plug-in hybrid",IF($G2052="Diesel","Diesel","Gasoline"))</f>
        <v>Gasoline</v>
      </c>
    </row>
    <row r="2053" spans="1:15" ht="15" customHeight="1" x14ac:dyDescent="0.25">
      <c r="A2053" s="1">
        <v>2022</v>
      </c>
      <c r="B2053" s="1" t="s">
        <v>4146</v>
      </c>
      <c r="C2053" s="1" t="s">
        <v>775</v>
      </c>
      <c r="D2053" s="1" t="s">
        <v>4309</v>
      </c>
      <c r="E2053" s="1" t="s">
        <v>647</v>
      </c>
      <c r="F2053" s="1" t="s">
        <v>777</v>
      </c>
      <c r="G2053" s="1" t="s">
        <v>103</v>
      </c>
      <c r="H2053" s="1" t="s">
        <v>437</v>
      </c>
      <c r="I2053" s="1">
        <v>1</v>
      </c>
      <c r="J2053" s="1">
        <v>2023</v>
      </c>
      <c r="K2053" s="1">
        <v>94459</v>
      </c>
      <c r="L2053" s="1">
        <v>0</v>
      </c>
      <c r="M2053" s="1">
        <f t="array" ref="M2053">SUMPRODUCT(MAX(ISNUMBER(SEARCH('Class Rules'!$B$6:$B$85,$E2053))*ISNUMBER(SEARCH('Class Rules'!$C$6:$C$85,$F2053))*'Class Rules'!$A$6:$A$85))</f>
        <v>0</v>
      </c>
      <c r="N2053" s="1" t="str">
        <f t="array" ref="N2053">IF($M2053=0,'Class Rules'!$D$3,INDEX('Class Rules'!$D$6:$D$85,MATCH($M2053,'Class Rules'!$A$6:$A$85,0)))</f>
        <v>Passenger LDV</v>
      </c>
      <c r="O2053" s="1" t="str">
        <f t="array" ref="O2053">IF(SUMPRODUCT(MAX(ISNUMBER(SEARCH(Fuel_Rules!$A$6:$A$30,$E2053))*ISNUMBER(SEARCH(Fuel_Rules!$B$6:$B$30,$F2053))*(Fuel_Rules!$A$6:$A$30&lt;&gt;"")))&gt;0,"Plug-in hybrid",IF($G2053="Diesel","Diesel","Gasoline"))</f>
        <v>Gasoline</v>
      </c>
    </row>
    <row r="2054" spans="1:15" ht="15" customHeight="1" x14ac:dyDescent="0.25">
      <c r="A2054" s="1">
        <v>2022</v>
      </c>
      <c r="B2054" s="1" t="s">
        <v>4146</v>
      </c>
      <c r="C2054" s="1" t="s">
        <v>778</v>
      </c>
      <c r="D2054" s="1" t="s">
        <v>4310</v>
      </c>
      <c r="E2054" s="1" t="s">
        <v>647</v>
      </c>
      <c r="F2054" s="1" t="s">
        <v>780</v>
      </c>
      <c r="G2054" s="1" t="s">
        <v>103</v>
      </c>
      <c r="H2054" s="1" t="s">
        <v>437</v>
      </c>
      <c r="I2054" s="1">
        <v>1</v>
      </c>
      <c r="J2054" s="1">
        <v>2023</v>
      </c>
      <c r="K2054" s="1">
        <v>100950</v>
      </c>
      <c r="L2054" s="1">
        <v>0</v>
      </c>
      <c r="M2054" s="1">
        <f t="array" ref="M2054">SUMPRODUCT(MAX(ISNUMBER(SEARCH('Class Rules'!$B$6:$B$85,$E2054))*ISNUMBER(SEARCH('Class Rules'!$C$6:$C$85,$F2054))*'Class Rules'!$A$6:$A$85))</f>
        <v>0</v>
      </c>
      <c r="N2054" s="1" t="str">
        <f t="array" ref="N2054">IF($M2054=0,'Class Rules'!$D$3,INDEX('Class Rules'!$D$6:$D$85,MATCH($M2054,'Class Rules'!$A$6:$A$85,0)))</f>
        <v>Passenger LDV</v>
      </c>
      <c r="O2054" s="1" t="str">
        <f t="array" ref="O2054">IF(SUMPRODUCT(MAX(ISNUMBER(SEARCH(Fuel_Rules!$A$6:$A$30,$E2054))*ISNUMBER(SEARCH(Fuel_Rules!$B$6:$B$30,$F2054))*(Fuel_Rules!$A$6:$A$30&lt;&gt;"")))&gt;0,"Plug-in hybrid",IF($G2054="Diesel","Diesel","Gasoline"))</f>
        <v>Gasoline</v>
      </c>
    </row>
    <row r="2055" spans="1:15" ht="15" customHeight="1" x14ac:dyDescent="0.25">
      <c r="A2055" s="1">
        <v>2022</v>
      </c>
      <c r="B2055" s="1" t="s">
        <v>4146</v>
      </c>
      <c r="C2055" s="1" t="s">
        <v>781</v>
      </c>
      <c r="D2055" s="1" t="s">
        <v>4311</v>
      </c>
      <c r="E2055" s="1" t="s">
        <v>647</v>
      </c>
      <c r="F2055" s="1" t="s">
        <v>783</v>
      </c>
      <c r="G2055" s="1" t="s">
        <v>103</v>
      </c>
      <c r="H2055" s="1" t="s">
        <v>298</v>
      </c>
      <c r="I2055" s="1">
        <v>1</v>
      </c>
      <c r="J2055" s="1">
        <v>2023</v>
      </c>
      <c r="K2055" s="1">
        <v>77895</v>
      </c>
      <c r="L2055" s="1">
        <v>0</v>
      </c>
      <c r="M2055" s="1">
        <f t="array" ref="M2055">SUMPRODUCT(MAX(ISNUMBER(SEARCH('Class Rules'!$B$6:$B$85,$E2055))*ISNUMBER(SEARCH('Class Rules'!$C$6:$C$85,$F2055))*'Class Rules'!$A$6:$A$85))</f>
        <v>0</v>
      </c>
      <c r="N2055" s="1" t="str">
        <f t="array" ref="N2055">IF($M2055=0,'Class Rules'!$D$3,INDEX('Class Rules'!$D$6:$D$85,MATCH($M2055,'Class Rules'!$A$6:$A$85,0)))</f>
        <v>Passenger LDV</v>
      </c>
      <c r="O2055" s="1" t="str">
        <f t="array" ref="O2055">IF(SUMPRODUCT(MAX(ISNUMBER(SEARCH(Fuel_Rules!$A$6:$A$30,$E2055))*ISNUMBER(SEARCH(Fuel_Rules!$B$6:$B$30,$F2055))*(Fuel_Rules!$A$6:$A$30&lt;&gt;"")))&gt;0,"Plug-in hybrid",IF($G2055="Diesel","Diesel","Gasoline"))</f>
        <v>Gasoline</v>
      </c>
    </row>
    <row r="2056" spans="1:15" ht="15" customHeight="1" x14ac:dyDescent="0.25">
      <c r="A2056" s="1">
        <v>2022</v>
      </c>
      <c r="B2056" s="1" t="s">
        <v>4146</v>
      </c>
      <c r="C2056" s="1" t="s">
        <v>784</v>
      </c>
      <c r="D2056" s="1" t="s">
        <v>4312</v>
      </c>
      <c r="E2056" s="1" t="s">
        <v>647</v>
      </c>
      <c r="F2056" s="1" t="s">
        <v>786</v>
      </c>
      <c r="G2056" s="1" t="s">
        <v>103</v>
      </c>
      <c r="H2056" s="1" t="s">
        <v>298</v>
      </c>
      <c r="I2056" s="1">
        <v>1</v>
      </c>
      <c r="J2056" s="1">
        <v>2023</v>
      </c>
      <c r="K2056" s="1">
        <v>83125</v>
      </c>
      <c r="L2056" s="1">
        <v>0</v>
      </c>
      <c r="M2056" s="1">
        <f t="array" ref="M2056">SUMPRODUCT(MAX(ISNUMBER(SEARCH('Class Rules'!$B$6:$B$85,$E2056))*ISNUMBER(SEARCH('Class Rules'!$C$6:$C$85,$F2056))*'Class Rules'!$A$6:$A$85))</f>
        <v>0</v>
      </c>
      <c r="N2056" s="1" t="str">
        <f t="array" ref="N2056">IF($M2056=0,'Class Rules'!$D$3,INDEX('Class Rules'!$D$6:$D$85,MATCH($M2056,'Class Rules'!$A$6:$A$85,0)))</f>
        <v>Passenger LDV</v>
      </c>
      <c r="O2056" s="1" t="str">
        <f t="array" ref="O2056">IF(SUMPRODUCT(MAX(ISNUMBER(SEARCH(Fuel_Rules!$A$6:$A$30,$E2056))*ISNUMBER(SEARCH(Fuel_Rules!$B$6:$B$30,$F2056))*(Fuel_Rules!$A$6:$A$30&lt;&gt;"")))&gt;0,"Plug-in hybrid",IF($G2056="Diesel","Diesel","Gasoline"))</f>
        <v>Gasoline</v>
      </c>
    </row>
    <row r="2057" spans="1:15" ht="15" customHeight="1" x14ac:dyDescent="0.25">
      <c r="A2057" s="1">
        <v>2022</v>
      </c>
      <c r="B2057" s="1" t="s">
        <v>4146</v>
      </c>
      <c r="C2057" s="1" t="s">
        <v>787</v>
      </c>
      <c r="D2057" s="1" t="s">
        <v>4313</v>
      </c>
      <c r="E2057" s="1" t="s">
        <v>647</v>
      </c>
      <c r="F2057" s="1" t="s">
        <v>789</v>
      </c>
      <c r="G2057" s="1" t="s">
        <v>103</v>
      </c>
      <c r="H2057" s="1" t="s">
        <v>298</v>
      </c>
      <c r="I2057" s="1">
        <v>1</v>
      </c>
      <c r="J2057" s="1">
        <v>2023</v>
      </c>
      <c r="K2057" s="1">
        <v>75680</v>
      </c>
      <c r="L2057" s="1">
        <v>0</v>
      </c>
      <c r="M2057" s="1">
        <f t="array" ref="M2057">SUMPRODUCT(MAX(ISNUMBER(SEARCH('Class Rules'!$B$6:$B$85,$E2057))*ISNUMBER(SEARCH('Class Rules'!$C$6:$C$85,$F2057))*'Class Rules'!$A$6:$A$85))</f>
        <v>0</v>
      </c>
      <c r="N2057" s="1" t="str">
        <f t="array" ref="N2057">IF($M2057=0,'Class Rules'!$D$3,INDEX('Class Rules'!$D$6:$D$85,MATCH($M2057,'Class Rules'!$A$6:$A$85,0)))</f>
        <v>Passenger LDV</v>
      </c>
      <c r="O2057" s="1" t="str">
        <f t="array" ref="O2057">IF(SUMPRODUCT(MAX(ISNUMBER(SEARCH(Fuel_Rules!$A$6:$A$30,$E2057))*ISNUMBER(SEARCH(Fuel_Rules!$B$6:$B$30,$F2057))*(Fuel_Rules!$A$6:$A$30&lt;&gt;"")))&gt;0,"Plug-in hybrid",IF($G2057="Diesel","Diesel","Gasoline"))</f>
        <v>Gasoline</v>
      </c>
    </row>
    <row r="2058" spans="1:15" ht="15" customHeight="1" x14ac:dyDescent="0.25">
      <c r="A2058" s="1">
        <v>2022</v>
      </c>
      <c r="B2058" s="1" t="s">
        <v>4146</v>
      </c>
      <c r="C2058" s="1" t="s">
        <v>790</v>
      </c>
      <c r="D2058" s="1" t="s">
        <v>4314</v>
      </c>
      <c r="E2058" s="1" t="s">
        <v>647</v>
      </c>
      <c r="F2058" s="1" t="s">
        <v>792</v>
      </c>
      <c r="G2058" s="1" t="s">
        <v>103</v>
      </c>
      <c r="H2058" s="1" t="s">
        <v>298</v>
      </c>
      <c r="I2058" s="1">
        <v>1</v>
      </c>
      <c r="J2058" s="1">
        <v>2023</v>
      </c>
      <c r="K2058" s="1">
        <v>110688</v>
      </c>
      <c r="L2058" s="1">
        <v>0</v>
      </c>
      <c r="M2058" s="1">
        <f t="array" ref="M2058">SUMPRODUCT(MAX(ISNUMBER(SEARCH('Class Rules'!$B$6:$B$85,$E2058))*ISNUMBER(SEARCH('Class Rules'!$C$6:$C$85,$F2058))*'Class Rules'!$A$6:$A$85))</f>
        <v>0</v>
      </c>
      <c r="N2058" s="1" t="str">
        <f t="array" ref="N2058">IF($M2058=0,'Class Rules'!$D$3,INDEX('Class Rules'!$D$6:$D$85,MATCH($M2058,'Class Rules'!$A$6:$A$85,0)))</f>
        <v>Passenger LDV</v>
      </c>
      <c r="O2058" s="1" t="str">
        <f t="array" ref="O2058">IF(SUMPRODUCT(MAX(ISNUMBER(SEARCH(Fuel_Rules!$A$6:$A$30,$E2058))*ISNUMBER(SEARCH(Fuel_Rules!$B$6:$B$30,$F2058))*(Fuel_Rules!$A$6:$A$30&lt;&gt;"")))&gt;0,"Plug-in hybrid",IF($G2058="Diesel","Diesel","Gasoline"))</f>
        <v>Gasoline</v>
      </c>
    </row>
    <row r="2059" spans="1:15" ht="15" customHeight="1" x14ac:dyDescent="0.25">
      <c r="A2059" s="1">
        <v>2022</v>
      </c>
      <c r="B2059" s="1" t="s">
        <v>4146</v>
      </c>
      <c r="C2059" s="1" t="s">
        <v>793</v>
      </c>
      <c r="D2059" s="1" t="s">
        <v>4315</v>
      </c>
      <c r="E2059" s="1" t="s">
        <v>647</v>
      </c>
      <c r="F2059" s="1" t="s">
        <v>795</v>
      </c>
      <c r="G2059" s="1" t="s">
        <v>103</v>
      </c>
      <c r="H2059" s="1" t="s">
        <v>437</v>
      </c>
      <c r="I2059" s="1">
        <v>1</v>
      </c>
      <c r="J2059" s="1">
        <v>2023</v>
      </c>
      <c r="K2059" s="1">
        <v>119883</v>
      </c>
      <c r="L2059" s="1">
        <v>0</v>
      </c>
      <c r="M2059" s="1">
        <f t="array" ref="M2059">SUMPRODUCT(MAX(ISNUMBER(SEARCH('Class Rules'!$B$6:$B$85,$E2059))*ISNUMBER(SEARCH('Class Rules'!$C$6:$C$85,$F2059))*'Class Rules'!$A$6:$A$85))</f>
        <v>0</v>
      </c>
      <c r="N2059" s="1" t="str">
        <f t="array" ref="N2059">IF($M2059=0,'Class Rules'!$D$3,INDEX('Class Rules'!$D$6:$D$85,MATCH($M2059,'Class Rules'!$A$6:$A$85,0)))</f>
        <v>Passenger LDV</v>
      </c>
      <c r="O2059" s="1" t="str">
        <f t="array" ref="O2059">IF(SUMPRODUCT(MAX(ISNUMBER(SEARCH(Fuel_Rules!$A$6:$A$30,$E2059))*ISNUMBER(SEARCH(Fuel_Rules!$B$6:$B$30,$F2059))*(Fuel_Rules!$A$6:$A$30&lt;&gt;"")))&gt;0,"Plug-in hybrid",IF($G2059="Diesel","Diesel","Gasoline"))</f>
        <v>Gasoline</v>
      </c>
    </row>
    <row r="2060" spans="1:15" ht="15" customHeight="1" x14ac:dyDescent="0.25">
      <c r="A2060" s="1">
        <v>2022</v>
      </c>
      <c r="B2060" s="1" t="s">
        <v>4146</v>
      </c>
      <c r="C2060" s="1" t="s">
        <v>796</v>
      </c>
      <c r="D2060" s="1" t="s">
        <v>4316</v>
      </c>
      <c r="E2060" s="1" t="s">
        <v>647</v>
      </c>
      <c r="F2060" s="1" t="s">
        <v>798</v>
      </c>
      <c r="G2060" s="1" t="s">
        <v>103</v>
      </c>
      <c r="H2060" s="1" t="s">
        <v>437</v>
      </c>
      <c r="I2060" s="1">
        <v>1.2</v>
      </c>
      <c r="J2060" s="1">
        <v>2023</v>
      </c>
      <c r="K2060" s="1">
        <v>127718</v>
      </c>
      <c r="L2060" s="1">
        <v>0</v>
      </c>
      <c r="M2060" s="1">
        <f t="array" ref="M2060">SUMPRODUCT(MAX(ISNUMBER(SEARCH('Class Rules'!$B$6:$B$85,$E2060))*ISNUMBER(SEARCH('Class Rules'!$C$6:$C$85,$F2060))*'Class Rules'!$A$6:$A$85))</f>
        <v>0</v>
      </c>
      <c r="N2060" s="1" t="str">
        <f t="array" ref="N2060">IF($M2060=0,'Class Rules'!$D$3,INDEX('Class Rules'!$D$6:$D$85,MATCH($M2060,'Class Rules'!$A$6:$A$85,0)))</f>
        <v>Passenger LDV</v>
      </c>
      <c r="O2060" s="1" t="str">
        <f t="array" ref="O2060">IF(SUMPRODUCT(MAX(ISNUMBER(SEARCH(Fuel_Rules!$A$6:$A$30,$E2060))*ISNUMBER(SEARCH(Fuel_Rules!$B$6:$B$30,$F2060))*(Fuel_Rules!$A$6:$A$30&lt;&gt;"")))&gt;0,"Plug-in hybrid",IF($G2060="Diesel","Diesel","Gasoline"))</f>
        <v>Gasoline</v>
      </c>
    </row>
    <row r="2061" spans="1:15" ht="15" customHeight="1" x14ac:dyDescent="0.25">
      <c r="A2061" s="1">
        <v>2022</v>
      </c>
      <c r="B2061" s="1" t="s">
        <v>4146</v>
      </c>
      <c r="C2061" s="1" t="s">
        <v>799</v>
      </c>
      <c r="D2061" s="1" t="s">
        <v>4317</v>
      </c>
      <c r="E2061" s="1" t="s">
        <v>647</v>
      </c>
      <c r="F2061" s="1" t="s">
        <v>801</v>
      </c>
      <c r="G2061" s="1" t="s">
        <v>103</v>
      </c>
      <c r="H2061" s="1" t="s">
        <v>437</v>
      </c>
      <c r="I2061" s="1">
        <v>1.2</v>
      </c>
      <c r="J2061" s="1">
        <v>2023</v>
      </c>
      <c r="K2061" s="1">
        <v>120202</v>
      </c>
      <c r="L2061" s="1">
        <v>0</v>
      </c>
      <c r="M2061" s="1">
        <f t="array" ref="M2061">SUMPRODUCT(MAX(ISNUMBER(SEARCH('Class Rules'!$B$6:$B$85,$E2061))*ISNUMBER(SEARCH('Class Rules'!$C$6:$C$85,$F2061))*'Class Rules'!$A$6:$A$85))</f>
        <v>0</v>
      </c>
      <c r="N2061" s="1" t="str">
        <f t="array" ref="N2061">IF($M2061=0,'Class Rules'!$D$3,INDEX('Class Rules'!$D$6:$D$85,MATCH($M2061,'Class Rules'!$A$6:$A$85,0)))</f>
        <v>Passenger LDV</v>
      </c>
      <c r="O2061" s="1" t="str">
        <f t="array" ref="O2061">IF(SUMPRODUCT(MAX(ISNUMBER(SEARCH(Fuel_Rules!$A$6:$A$30,$E2061))*ISNUMBER(SEARCH(Fuel_Rules!$B$6:$B$30,$F2061))*(Fuel_Rules!$A$6:$A$30&lt;&gt;"")))&gt;0,"Plug-in hybrid",IF($G2061="Diesel","Diesel","Gasoline"))</f>
        <v>Gasoline</v>
      </c>
    </row>
    <row r="2062" spans="1:15" ht="15" customHeight="1" x14ac:dyDescent="0.25">
      <c r="A2062" s="1">
        <v>2022</v>
      </c>
      <c r="B2062" s="1" t="s">
        <v>4146</v>
      </c>
      <c r="C2062" s="1" t="s">
        <v>802</v>
      </c>
      <c r="D2062" s="1" t="s">
        <v>4318</v>
      </c>
      <c r="E2062" s="1" t="s">
        <v>647</v>
      </c>
      <c r="F2062" s="1" t="s">
        <v>804</v>
      </c>
      <c r="G2062" s="1" t="s">
        <v>103</v>
      </c>
      <c r="H2062" s="1" t="s">
        <v>437</v>
      </c>
      <c r="I2062" s="1">
        <v>1.2</v>
      </c>
      <c r="J2062" s="1">
        <v>2023</v>
      </c>
      <c r="K2062" s="1">
        <v>149970</v>
      </c>
      <c r="L2062" s="1">
        <v>0</v>
      </c>
      <c r="M2062" s="1">
        <f t="array" ref="M2062">SUMPRODUCT(MAX(ISNUMBER(SEARCH('Class Rules'!$B$6:$B$85,$E2062))*ISNUMBER(SEARCH('Class Rules'!$C$6:$C$85,$F2062))*'Class Rules'!$A$6:$A$85))</f>
        <v>0</v>
      </c>
      <c r="N2062" s="1" t="str">
        <f t="array" ref="N2062">IF($M2062=0,'Class Rules'!$D$3,INDEX('Class Rules'!$D$6:$D$85,MATCH($M2062,'Class Rules'!$A$6:$A$85,0)))</f>
        <v>Passenger LDV</v>
      </c>
      <c r="O2062" s="1" t="str">
        <f t="array" ref="O2062">IF(SUMPRODUCT(MAX(ISNUMBER(SEARCH(Fuel_Rules!$A$6:$A$30,$E2062))*ISNUMBER(SEARCH(Fuel_Rules!$B$6:$B$30,$F2062))*(Fuel_Rules!$A$6:$A$30&lt;&gt;"")))&gt;0,"Plug-in hybrid",IF($G2062="Diesel","Diesel","Gasoline"))</f>
        <v>Gasoline</v>
      </c>
    </row>
    <row r="2063" spans="1:15" ht="15" customHeight="1" x14ac:dyDescent="0.25">
      <c r="A2063" s="1">
        <v>2022</v>
      </c>
      <c r="B2063" s="1" t="s">
        <v>4146</v>
      </c>
      <c r="C2063" s="1" t="s">
        <v>3299</v>
      </c>
      <c r="D2063" s="1" t="s">
        <v>4319</v>
      </c>
      <c r="E2063" s="1" t="s">
        <v>647</v>
      </c>
      <c r="F2063" s="1" t="s">
        <v>3301</v>
      </c>
      <c r="G2063" s="1" t="s">
        <v>103</v>
      </c>
      <c r="H2063" s="1" t="s">
        <v>437</v>
      </c>
      <c r="I2063" s="1">
        <v>1</v>
      </c>
      <c r="J2063" s="1">
        <v>2023</v>
      </c>
      <c r="K2063" s="1">
        <v>115999</v>
      </c>
      <c r="L2063" s="1">
        <v>0</v>
      </c>
      <c r="M2063" s="1">
        <f t="array" ref="M2063">SUMPRODUCT(MAX(ISNUMBER(SEARCH('Class Rules'!$B$6:$B$85,$E2063))*ISNUMBER(SEARCH('Class Rules'!$C$6:$C$85,$F2063))*'Class Rules'!$A$6:$A$85))</f>
        <v>0</v>
      </c>
      <c r="N2063" s="1" t="str">
        <f t="array" ref="N2063">IF($M2063=0,'Class Rules'!$D$3,INDEX('Class Rules'!$D$6:$D$85,MATCH($M2063,'Class Rules'!$A$6:$A$85,0)))</f>
        <v>Passenger LDV</v>
      </c>
      <c r="O2063" s="1" t="str">
        <f t="array" ref="O2063">IF(SUMPRODUCT(MAX(ISNUMBER(SEARCH(Fuel_Rules!$A$6:$A$30,$E2063))*ISNUMBER(SEARCH(Fuel_Rules!$B$6:$B$30,$F2063))*(Fuel_Rules!$A$6:$A$30&lt;&gt;"")))&gt;0,"Plug-in hybrid",IF($G2063="Diesel","Diesel","Gasoline"))</f>
        <v>Gasoline</v>
      </c>
    </row>
    <row r="2064" spans="1:15" ht="15" customHeight="1" x14ac:dyDescent="0.25">
      <c r="A2064" s="1">
        <v>2022</v>
      </c>
      <c r="B2064" s="1" t="s">
        <v>4146</v>
      </c>
      <c r="C2064" s="1" t="s">
        <v>805</v>
      </c>
      <c r="D2064" s="1" t="s">
        <v>4320</v>
      </c>
      <c r="E2064" s="1" t="s">
        <v>647</v>
      </c>
      <c r="F2064" s="1" t="s">
        <v>807</v>
      </c>
      <c r="G2064" s="1" t="s">
        <v>103</v>
      </c>
      <c r="H2064" s="1" t="s">
        <v>437</v>
      </c>
      <c r="I2064" s="1">
        <v>1.5</v>
      </c>
      <c r="J2064" s="1">
        <v>2023</v>
      </c>
      <c r="K2064" s="1">
        <v>152695</v>
      </c>
      <c r="L2064" s="1">
        <v>0</v>
      </c>
      <c r="M2064" s="1">
        <f t="array" ref="M2064">SUMPRODUCT(MAX(ISNUMBER(SEARCH('Class Rules'!$B$6:$B$85,$E2064))*ISNUMBER(SEARCH('Class Rules'!$C$6:$C$85,$F2064))*'Class Rules'!$A$6:$A$85))</f>
        <v>0</v>
      </c>
      <c r="N2064" s="1" t="str">
        <f t="array" ref="N2064">IF($M2064=0,'Class Rules'!$D$3,INDEX('Class Rules'!$D$6:$D$85,MATCH($M2064,'Class Rules'!$A$6:$A$85,0)))</f>
        <v>Passenger LDV</v>
      </c>
      <c r="O2064" s="1" t="str">
        <f t="array" ref="O2064">IF(SUMPRODUCT(MAX(ISNUMBER(SEARCH(Fuel_Rules!$A$6:$A$30,$E2064))*ISNUMBER(SEARCH(Fuel_Rules!$B$6:$B$30,$F2064))*(Fuel_Rules!$A$6:$A$30&lt;&gt;"")))&gt;0,"Plug-in hybrid",IF($G2064="Diesel","Diesel","Gasoline"))</f>
        <v>Gasoline</v>
      </c>
    </row>
    <row r="2065" spans="1:15" ht="15" customHeight="1" x14ac:dyDescent="0.25">
      <c r="A2065" s="1">
        <v>2022</v>
      </c>
      <c r="B2065" s="1" t="s">
        <v>4146</v>
      </c>
      <c r="C2065" s="1" t="s">
        <v>808</v>
      </c>
      <c r="D2065" s="1" t="s">
        <v>4321</v>
      </c>
      <c r="E2065" s="1" t="s">
        <v>647</v>
      </c>
      <c r="F2065" s="1" t="s">
        <v>810</v>
      </c>
      <c r="G2065" s="1" t="s">
        <v>103</v>
      </c>
      <c r="H2065" s="1" t="s">
        <v>437</v>
      </c>
      <c r="I2065" s="1">
        <v>1.5</v>
      </c>
      <c r="J2065" s="1">
        <v>2023</v>
      </c>
      <c r="K2065" s="1">
        <v>222962</v>
      </c>
      <c r="L2065" s="1">
        <v>0</v>
      </c>
      <c r="M2065" s="1">
        <f t="array" ref="M2065">SUMPRODUCT(MAX(ISNUMBER(SEARCH('Class Rules'!$B$6:$B$85,$E2065))*ISNUMBER(SEARCH('Class Rules'!$C$6:$C$85,$F2065))*'Class Rules'!$A$6:$A$85))</f>
        <v>0</v>
      </c>
      <c r="N2065" s="1" t="str">
        <f t="array" ref="N2065">IF($M2065=0,'Class Rules'!$D$3,INDEX('Class Rules'!$D$6:$D$85,MATCH($M2065,'Class Rules'!$A$6:$A$85,0)))</f>
        <v>Passenger LDV</v>
      </c>
      <c r="O2065" s="1" t="str">
        <f t="array" ref="O2065">IF(SUMPRODUCT(MAX(ISNUMBER(SEARCH(Fuel_Rules!$A$6:$A$30,$E2065))*ISNUMBER(SEARCH(Fuel_Rules!$B$6:$B$30,$F2065))*(Fuel_Rules!$A$6:$A$30&lt;&gt;"")))&gt;0,"Plug-in hybrid",IF($G2065="Diesel","Diesel","Gasoline"))</f>
        <v>Gasoline</v>
      </c>
    </row>
    <row r="2066" spans="1:15" ht="15" customHeight="1" x14ac:dyDescent="0.25">
      <c r="A2066" s="1">
        <v>2022</v>
      </c>
      <c r="B2066" s="1" t="s">
        <v>4146</v>
      </c>
      <c r="C2066" s="1" t="s">
        <v>811</v>
      </c>
      <c r="D2066" s="1" t="s">
        <v>4322</v>
      </c>
      <c r="E2066" s="1" t="s">
        <v>647</v>
      </c>
      <c r="F2066" s="1" t="s">
        <v>813</v>
      </c>
      <c r="G2066" s="1" t="s">
        <v>103</v>
      </c>
      <c r="H2066" s="1" t="s">
        <v>437</v>
      </c>
      <c r="I2066" s="1">
        <v>1</v>
      </c>
      <c r="J2066" s="1">
        <v>2023</v>
      </c>
      <c r="K2066" s="1">
        <v>96452</v>
      </c>
      <c r="L2066" s="1">
        <v>0</v>
      </c>
      <c r="M2066" s="1">
        <f t="array" ref="M2066">SUMPRODUCT(MAX(ISNUMBER(SEARCH('Class Rules'!$B$6:$B$85,$E2066))*ISNUMBER(SEARCH('Class Rules'!$C$6:$C$85,$F2066))*'Class Rules'!$A$6:$A$85))</f>
        <v>0</v>
      </c>
      <c r="N2066" s="1" t="str">
        <f t="array" ref="N2066">IF($M2066=0,'Class Rules'!$D$3,INDEX('Class Rules'!$D$6:$D$85,MATCH($M2066,'Class Rules'!$A$6:$A$85,0)))</f>
        <v>Passenger LDV</v>
      </c>
      <c r="O2066" s="1" t="str">
        <f t="array" ref="O2066">IF(SUMPRODUCT(MAX(ISNUMBER(SEARCH(Fuel_Rules!$A$6:$A$30,$E2066))*ISNUMBER(SEARCH(Fuel_Rules!$B$6:$B$30,$F2066))*(Fuel_Rules!$A$6:$A$30&lt;&gt;"")))&gt;0,"Plug-in hybrid",IF($G2066="Diesel","Diesel","Gasoline"))</f>
        <v>Gasoline</v>
      </c>
    </row>
    <row r="2067" spans="1:15" ht="15" customHeight="1" x14ac:dyDescent="0.25">
      <c r="A2067" s="1">
        <v>2022</v>
      </c>
      <c r="B2067" s="1" t="s">
        <v>4146</v>
      </c>
      <c r="C2067" s="1" t="s">
        <v>814</v>
      </c>
      <c r="D2067" s="1" t="s">
        <v>4323</v>
      </c>
      <c r="E2067" s="1" t="s">
        <v>647</v>
      </c>
      <c r="F2067" s="1" t="s">
        <v>816</v>
      </c>
      <c r="G2067" s="1" t="s">
        <v>103</v>
      </c>
      <c r="H2067" s="1" t="s">
        <v>437</v>
      </c>
      <c r="I2067" s="1">
        <v>1</v>
      </c>
      <c r="J2067" s="1">
        <v>2023</v>
      </c>
      <c r="K2067" s="1">
        <v>103971</v>
      </c>
      <c r="L2067" s="1">
        <v>0</v>
      </c>
      <c r="M2067" s="1">
        <f t="array" ref="M2067">SUMPRODUCT(MAX(ISNUMBER(SEARCH('Class Rules'!$B$6:$B$85,$E2067))*ISNUMBER(SEARCH('Class Rules'!$C$6:$C$85,$F2067))*'Class Rules'!$A$6:$A$85))</f>
        <v>0</v>
      </c>
      <c r="N2067" s="1" t="str">
        <f t="array" ref="N2067">IF($M2067=0,'Class Rules'!$D$3,INDEX('Class Rules'!$D$6:$D$85,MATCH($M2067,'Class Rules'!$A$6:$A$85,0)))</f>
        <v>Passenger LDV</v>
      </c>
      <c r="O2067" s="1" t="str">
        <f t="array" ref="O2067">IF(SUMPRODUCT(MAX(ISNUMBER(SEARCH(Fuel_Rules!$A$6:$A$30,$E2067))*ISNUMBER(SEARCH(Fuel_Rules!$B$6:$B$30,$F2067))*(Fuel_Rules!$A$6:$A$30&lt;&gt;"")))&gt;0,"Plug-in hybrid",IF($G2067="Diesel","Diesel","Gasoline"))</f>
        <v>Gasoline</v>
      </c>
    </row>
    <row r="2068" spans="1:15" ht="15" customHeight="1" x14ac:dyDescent="0.25">
      <c r="A2068" s="1">
        <v>2022</v>
      </c>
      <c r="B2068" s="1" t="s">
        <v>4146</v>
      </c>
      <c r="C2068" s="1" t="s">
        <v>817</v>
      </c>
      <c r="D2068" s="1" t="s">
        <v>4324</v>
      </c>
      <c r="E2068" s="1" t="s">
        <v>647</v>
      </c>
      <c r="F2068" s="1" t="s">
        <v>819</v>
      </c>
      <c r="G2068" s="1" t="s">
        <v>103</v>
      </c>
      <c r="H2068" s="1" t="s">
        <v>437</v>
      </c>
      <c r="I2068" s="1">
        <v>1</v>
      </c>
      <c r="J2068" s="1">
        <v>2023</v>
      </c>
      <c r="K2068" s="1">
        <v>130063</v>
      </c>
      <c r="L2068" s="1">
        <v>0</v>
      </c>
      <c r="M2068" s="1">
        <f t="array" ref="M2068">SUMPRODUCT(MAX(ISNUMBER(SEARCH('Class Rules'!$B$6:$B$85,$E2068))*ISNUMBER(SEARCH('Class Rules'!$C$6:$C$85,$F2068))*'Class Rules'!$A$6:$A$85))</f>
        <v>0</v>
      </c>
      <c r="N2068" s="1" t="str">
        <f t="array" ref="N2068">IF($M2068=0,'Class Rules'!$D$3,INDEX('Class Rules'!$D$6:$D$85,MATCH($M2068,'Class Rules'!$A$6:$A$85,0)))</f>
        <v>Passenger LDV</v>
      </c>
      <c r="O2068" s="1" t="str">
        <f t="array" ref="O2068">IF(SUMPRODUCT(MAX(ISNUMBER(SEARCH(Fuel_Rules!$A$6:$A$30,$E2068))*ISNUMBER(SEARCH(Fuel_Rules!$B$6:$B$30,$F2068))*(Fuel_Rules!$A$6:$A$30&lt;&gt;"")))&gt;0,"Plug-in hybrid",IF($G2068="Diesel","Diesel","Gasoline"))</f>
        <v>Gasoline</v>
      </c>
    </row>
    <row r="2069" spans="1:15" ht="15" customHeight="1" x14ac:dyDescent="0.25">
      <c r="A2069" s="1">
        <v>2022</v>
      </c>
      <c r="B2069" s="1" t="s">
        <v>4146</v>
      </c>
      <c r="C2069" s="1" t="s">
        <v>820</v>
      </c>
      <c r="D2069" s="1" t="s">
        <v>4325</v>
      </c>
      <c r="E2069" s="1" t="s">
        <v>647</v>
      </c>
      <c r="F2069" s="1" t="s">
        <v>822</v>
      </c>
      <c r="G2069" s="1" t="s">
        <v>103</v>
      </c>
      <c r="H2069" s="1" t="s">
        <v>437</v>
      </c>
      <c r="I2069" s="1">
        <v>1</v>
      </c>
      <c r="J2069" s="1">
        <v>2023</v>
      </c>
      <c r="K2069" s="1">
        <v>140509</v>
      </c>
      <c r="L2069" s="1">
        <v>0</v>
      </c>
      <c r="M2069" s="1">
        <f t="array" ref="M2069">SUMPRODUCT(MAX(ISNUMBER(SEARCH('Class Rules'!$B$6:$B$85,$E2069))*ISNUMBER(SEARCH('Class Rules'!$C$6:$C$85,$F2069))*'Class Rules'!$A$6:$A$85))</f>
        <v>0</v>
      </c>
      <c r="N2069" s="1" t="str">
        <f t="array" ref="N2069">IF($M2069=0,'Class Rules'!$D$3,INDEX('Class Rules'!$D$6:$D$85,MATCH($M2069,'Class Rules'!$A$6:$A$85,0)))</f>
        <v>Passenger LDV</v>
      </c>
      <c r="O2069" s="1" t="str">
        <f t="array" ref="O2069">IF(SUMPRODUCT(MAX(ISNUMBER(SEARCH(Fuel_Rules!$A$6:$A$30,$E2069))*ISNUMBER(SEARCH(Fuel_Rules!$B$6:$B$30,$F2069))*(Fuel_Rules!$A$6:$A$30&lt;&gt;"")))&gt;0,"Plug-in hybrid",IF($G2069="Diesel","Diesel","Gasoline"))</f>
        <v>Gasoline</v>
      </c>
    </row>
    <row r="2070" spans="1:15" ht="15" customHeight="1" x14ac:dyDescent="0.25">
      <c r="A2070" s="1">
        <v>2022</v>
      </c>
      <c r="B2070" s="1" t="s">
        <v>4146</v>
      </c>
      <c r="C2070" s="1" t="s">
        <v>823</v>
      </c>
      <c r="D2070" s="1" t="s">
        <v>4326</v>
      </c>
      <c r="E2070" s="1" t="s">
        <v>647</v>
      </c>
      <c r="F2070" s="1" t="s">
        <v>825</v>
      </c>
      <c r="G2070" s="1" t="s">
        <v>103</v>
      </c>
      <c r="H2070" s="1" t="s">
        <v>437</v>
      </c>
      <c r="I2070" s="1">
        <v>1.8</v>
      </c>
      <c r="J2070" s="1">
        <v>2023</v>
      </c>
      <c r="K2070" s="1">
        <v>101617</v>
      </c>
      <c r="L2070" s="1">
        <v>0</v>
      </c>
      <c r="M2070" s="1">
        <f t="array" ref="M2070">SUMPRODUCT(MAX(ISNUMBER(SEARCH('Class Rules'!$B$6:$B$85,$E2070))*ISNUMBER(SEARCH('Class Rules'!$C$6:$C$85,$F2070))*'Class Rules'!$A$6:$A$85))</f>
        <v>0</v>
      </c>
      <c r="N2070" s="1" t="str">
        <f t="array" ref="N2070">IF($M2070=0,'Class Rules'!$D$3,INDEX('Class Rules'!$D$6:$D$85,MATCH($M2070,'Class Rules'!$A$6:$A$85,0)))</f>
        <v>Passenger LDV</v>
      </c>
      <c r="O2070" s="1" t="str">
        <f t="array" ref="O2070">IF(SUMPRODUCT(MAX(ISNUMBER(SEARCH(Fuel_Rules!$A$6:$A$30,$E2070))*ISNUMBER(SEARCH(Fuel_Rules!$B$6:$B$30,$F2070))*(Fuel_Rules!$A$6:$A$30&lt;&gt;"")))&gt;0,"Plug-in hybrid",IF($G2070="Diesel","Diesel","Gasoline"))</f>
        <v>Gasoline</v>
      </c>
    </row>
    <row r="2071" spans="1:15" ht="15" customHeight="1" x14ac:dyDescent="0.25">
      <c r="A2071" s="1">
        <v>2022</v>
      </c>
      <c r="B2071" s="1" t="s">
        <v>4146</v>
      </c>
      <c r="C2071" s="1" t="s">
        <v>826</v>
      </c>
      <c r="D2071" s="1" t="s">
        <v>4327</v>
      </c>
      <c r="E2071" s="1" t="s">
        <v>647</v>
      </c>
      <c r="F2071" s="1" t="s">
        <v>828</v>
      </c>
      <c r="G2071" s="1" t="s">
        <v>105</v>
      </c>
      <c r="H2071" s="1" t="s">
        <v>437</v>
      </c>
      <c r="I2071" s="1">
        <v>2.8</v>
      </c>
      <c r="J2071" s="1">
        <v>2023</v>
      </c>
      <c r="K2071" s="1">
        <v>277100</v>
      </c>
      <c r="L2071" s="1">
        <v>0</v>
      </c>
      <c r="M2071" s="1">
        <f t="array" ref="M2071">SUMPRODUCT(MAX(ISNUMBER(SEARCH('Class Rules'!$B$6:$B$85,$E2071))*ISNUMBER(SEARCH('Class Rules'!$C$6:$C$85,$F2071))*'Class Rules'!$A$6:$A$85))</f>
        <v>15</v>
      </c>
      <c r="N2071" s="1" t="str">
        <f t="array" ref="N2071">IF($M2071=0,'Class Rules'!$D$3,INDEX('Class Rules'!$D$6:$D$85,MATCH($M2071,'Class Rules'!$A$6:$A$85,0)))</f>
        <v>Freight LDV</v>
      </c>
      <c r="O2071" s="1" t="str">
        <f t="array" ref="O2071">IF(SUMPRODUCT(MAX(ISNUMBER(SEARCH(Fuel_Rules!$A$6:$A$30,$E2071))*ISNUMBER(SEARCH(Fuel_Rules!$B$6:$B$30,$F2071))*(Fuel_Rules!$A$6:$A$30&lt;&gt;"")))&gt;0,"Plug-in hybrid",IF($G2071="Diesel","Diesel","Gasoline"))</f>
        <v>Diesel</v>
      </c>
    </row>
    <row r="2072" spans="1:15" ht="15" customHeight="1" x14ac:dyDescent="0.25">
      <c r="A2072" s="1">
        <v>2022</v>
      </c>
      <c r="B2072" s="1" t="s">
        <v>4146</v>
      </c>
      <c r="C2072" s="1" t="s">
        <v>4328</v>
      </c>
      <c r="D2072" s="1" t="s">
        <v>4329</v>
      </c>
      <c r="E2072" s="1" t="s">
        <v>647</v>
      </c>
      <c r="F2072" s="1" t="s">
        <v>4330</v>
      </c>
      <c r="G2072" s="1" t="s">
        <v>103</v>
      </c>
      <c r="H2072" s="1" t="s">
        <v>437</v>
      </c>
      <c r="I2072" s="1">
        <v>1.4</v>
      </c>
      <c r="J2072" s="1">
        <v>2023</v>
      </c>
      <c r="K2072" s="1">
        <v>157241</v>
      </c>
      <c r="L2072" s="1">
        <v>0</v>
      </c>
      <c r="M2072" s="1">
        <f t="array" ref="M2072">SUMPRODUCT(MAX(ISNUMBER(SEARCH('Class Rules'!$B$6:$B$85,$E2072))*ISNUMBER(SEARCH('Class Rules'!$C$6:$C$85,$F2072))*'Class Rules'!$A$6:$A$85))</f>
        <v>0</v>
      </c>
      <c r="N2072" s="1" t="str">
        <f t="array" ref="N2072">IF($M2072=0,'Class Rules'!$D$3,INDEX('Class Rules'!$D$6:$D$85,MATCH($M2072,'Class Rules'!$A$6:$A$85,0)))</f>
        <v>Passenger LDV</v>
      </c>
      <c r="O2072" s="1" t="str">
        <f t="array" ref="O2072">IF(SUMPRODUCT(MAX(ISNUMBER(SEARCH(Fuel_Rules!$A$6:$A$30,$E2072))*ISNUMBER(SEARCH(Fuel_Rules!$B$6:$B$30,$F2072))*(Fuel_Rules!$A$6:$A$30&lt;&gt;"")))&gt;0,"Plug-in hybrid",IF($G2072="Diesel","Diesel","Gasoline"))</f>
        <v>Gasoline</v>
      </c>
    </row>
    <row r="2073" spans="1:15" ht="15" customHeight="1" x14ac:dyDescent="0.25">
      <c r="A2073" s="1">
        <v>2022</v>
      </c>
      <c r="B2073" s="1" t="s">
        <v>4146</v>
      </c>
      <c r="C2073" s="1" t="s">
        <v>4331</v>
      </c>
      <c r="D2073" s="1" t="s">
        <v>4332</v>
      </c>
      <c r="E2073" s="1" t="s">
        <v>647</v>
      </c>
      <c r="F2073" s="1" t="s">
        <v>4333</v>
      </c>
      <c r="G2073" s="1" t="s">
        <v>103</v>
      </c>
      <c r="H2073" s="1" t="s">
        <v>437</v>
      </c>
      <c r="I2073" s="1">
        <v>1.4</v>
      </c>
      <c r="J2073" s="1">
        <v>2023</v>
      </c>
      <c r="K2073" s="1">
        <v>142177</v>
      </c>
      <c r="L2073" s="1">
        <v>0</v>
      </c>
      <c r="M2073" s="1">
        <f t="array" ref="M2073">SUMPRODUCT(MAX(ISNUMBER(SEARCH('Class Rules'!$B$6:$B$85,$E2073))*ISNUMBER(SEARCH('Class Rules'!$C$6:$C$85,$F2073))*'Class Rules'!$A$6:$A$85))</f>
        <v>0</v>
      </c>
      <c r="N2073" s="1" t="str">
        <f t="array" ref="N2073">IF($M2073=0,'Class Rules'!$D$3,INDEX('Class Rules'!$D$6:$D$85,MATCH($M2073,'Class Rules'!$A$6:$A$85,0)))</f>
        <v>Passenger LDV</v>
      </c>
      <c r="O2073" s="1" t="str">
        <f t="array" ref="O2073">IF(SUMPRODUCT(MAX(ISNUMBER(SEARCH(Fuel_Rules!$A$6:$A$30,$E2073))*ISNUMBER(SEARCH(Fuel_Rules!$B$6:$B$30,$F2073))*(Fuel_Rules!$A$6:$A$30&lt;&gt;"")))&gt;0,"Plug-in hybrid",IF($G2073="Diesel","Diesel","Gasoline"))</f>
        <v>Gasoline</v>
      </c>
    </row>
    <row r="2074" spans="1:15" ht="15" customHeight="1" x14ac:dyDescent="0.25">
      <c r="A2074" s="1">
        <v>2022</v>
      </c>
      <c r="B2074" s="1" t="s">
        <v>4146</v>
      </c>
      <c r="C2074" s="1" t="s">
        <v>829</v>
      </c>
      <c r="D2074" s="1" t="s">
        <v>4334</v>
      </c>
      <c r="E2074" s="1" t="s">
        <v>831</v>
      </c>
      <c r="F2074" s="1" t="s">
        <v>832</v>
      </c>
      <c r="G2074" s="1" t="s">
        <v>103</v>
      </c>
      <c r="H2074" s="1" t="s">
        <v>298</v>
      </c>
      <c r="I2074" s="1">
        <v>1.2</v>
      </c>
      <c r="J2074" s="1">
        <v>2023</v>
      </c>
      <c r="K2074" s="1">
        <v>63373</v>
      </c>
      <c r="L2074" s="1">
        <v>0</v>
      </c>
      <c r="M2074" s="1">
        <f t="array" ref="M2074">SUMPRODUCT(MAX(ISNUMBER(SEARCH('Class Rules'!$B$6:$B$85,$E2074))*ISNUMBER(SEARCH('Class Rules'!$C$6:$C$85,$F2074))*'Class Rules'!$A$6:$A$85))</f>
        <v>0</v>
      </c>
      <c r="N2074" s="1" t="str">
        <f t="array" ref="N2074">IF($M2074=0,'Class Rules'!$D$3,INDEX('Class Rules'!$D$6:$D$85,MATCH($M2074,'Class Rules'!$A$6:$A$85,0)))</f>
        <v>Passenger LDV</v>
      </c>
      <c r="O2074" s="1" t="str">
        <f t="array" ref="O2074">IF(SUMPRODUCT(MAX(ISNUMBER(SEARCH(Fuel_Rules!$A$6:$A$30,$E2074))*ISNUMBER(SEARCH(Fuel_Rules!$B$6:$B$30,$F2074))*(Fuel_Rules!$A$6:$A$30&lt;&gt;"")))&gt;0,"Plug-in hybrid",IF($G2074="Diesel","Diesel","Gasoline"))</f>
        <v>Gasoline</v>
      </c>
    </row>
    <row r="2075" spans="1:15" ht="15" customHeight="1" x14ac:dyDescent="0.25">
      <c r="A2075" s="1">
        <v>2022</v>
      </c>
      <c r="B2075" s="1" t="s">
        <v>4146</v>
      </c>
      <c r="C2075" s="1" t="s">
        <v>836</v>
      </c>
      <c r="D2075" s="1" t="s">
        <v>4335</v>
      </c>
      <c r="E2075" s="1" t="s">
        <v>831</v>
      </c>
      <c r="F2075" s="1" t="s">
        <v>838</v>
      </c>
      <c r="G2075" s="1" t="s">
        <v>105</v>
      </c>
      <c r="H2075" s="1" t="s">
        <v>298</v>
      </c>
      <c r="I2075" s="1">
        <v>1.6</v>
      </c>
      <c r="J2075" s="1">
        <v>2023</v>
      </c>
      <c r="K2075" s="1">
        <v>164548</v>
      </c>
      <c r="L2075" s="1">
        <v>0</v>
      </c>
      <c r="M2075" s="1">
        <f t="array" ref="M2075">SUMPRODUCT(MAX(ISNUMBER(SEARCH('Class Rules'!$B$6:$B$85,$E2075))*ISNUMBER(SEARCH('Class Rules'!$C$6:$C$85,$F2075))*'Class Rules'!$A$6:$A$85))</f>
        <v>30</v>
      </c>
      <c r="N2075" s="1" t="str">
        <f t="array" ref="N2075">IF($M2075=0,'Class Rules'!$D$3,INDEX('Class Rules'!$D$6:$D$85,MATCH($M2075,'Class Rules'!$A$6:$A$85,0)))</f>
        <v>Freight LDV</v>
      </c>
      <c r="O2075" s="1" t="str">
        <f t="array" ref="O2075">IF(SUMPRODUCT(MAX(ISNUMBER(SEARCH(Fuel_Rules!$A$6:$A$30,$E2075))*ISNUMBER(SEARCH(Fuel_Rules!$B$6:$B$30,$F2075))*(Fuel_Rules!$A$6:$A$30&lt;&gt;"")))&gt;0,"Plug-in hybrid",IF($G2075="Diesel","Diesel","Gasoline"))</f>
        <v>Diesel</v>
      </c>
    </row>
    <row r="2076" spans="1:15" ht="15" customHeight="1" x14ac:dyDescent="0.25">
      <c r="A2076" s="1">
        <v>2022</v>
      </c>
      <c r="B2076" s="1" t="s">
        <v>4146</v>
      </c>
      <c r="C2076" s="1" t="s">
        <v>839</v>
      </c>
      <c r="D2076" s="1" t="s">
        <v>4336</v>
      </c>
      <c r="E2076" s="1" t="s">
        <v>831</v>
      </c>
      <c r="F2076" s="1" t="s">
        <v>841</v>
      </c>
      <c r="G2076" s="1" t="s">
        <v>105</v>
      </c>
      <c r="H2076" s="1" t="s">
        <v>298</v>
      </c>
      <c r="I2076" s="1">
        <v>1.6</v>
      </c>
      <c r="J2076" s="1">
        <v>2023</v>
      </c>
      <c r="K2076" s="1">
        <v>197625</v>
      </c>
      <c r="L2076" s="1">
        <v>0</v>
      </c>
      <c r="M2076" s="1">
        <f t="array" ref="M2076">SUMPRODUCT(MAX(ISNUMBER(SEARCH('Class Rules'!$B$6:$B$85,$E2076))*ISNUMBER(SEARCH('Class Rules'!$C$6:$C$85,$F2076))*'Class Rules'!$A$6:$A$85))</f>
        <v>0</v>
      </c>
      <c r="N2076" s="1" t="str">
        <f t="array" ref="N2076">IF($M2076=0,'Class Rules'!$D$3,INDEX('Class Rules'!$D$6:$D$85,MATCH($M2076,'Class Rules'!$A$6:$A$85,0)))</f>
        <v>Passenger LDV</v>
      </c>
      <c r="O2076" s="1" t="str">
        <f t="array" ref="O2076">IF(SUMPRODUCT(MAX(ISNUMBER(SEARCH(Fuel_Rules!$A$6:$A$30,$E2076))*ISNUMBER(SEARCH(Fuel_Rules!$B$6:$B$30,$F2076))*(Fuel_Rules!$A$6:$A$30&lt;&gt;"")))&gt;0,"Plug-in hybrid",IF($G2076="Diesel","Diesel","Gasoline"))</f>
        <v>Diesel</v>
      </c>
    </row>
    <row r="2077" spans="1:15" ht="15" customHeight="1" x14ac:dyDescent="0.25">
      <c r="A2077" s="1">
        <v>2022</v>
      </c>
      <c r="B2077" s="1" t="s">
        <v>4146</v>
      </c>
      <c r="C2077" s="1" t="s">
        <v>842</v>
      </c>
      <c r="D2077" s="1" t="s">
        <v>4337</v>
      </c>
      <c r="E2077" s="1" t="s">
        <v>831</v>
      </c>
      <c r="F2077" s="1" t="s">
        <v>844</v>
      </c>
      <c r="G2077" s="1" t="s">
        <v>103</v>
      </c>
      <c r="H2077" s="1" t="s">
        <v>437</v>
      </c>
      <c r="I2077" s="1">
        <v>1.6</v>
      </c>
      <c r="J2077" s="1">
        <v>2023</v>
      </c>
      <c r="K2077" s="1">
        <v>135732</v>
      </c>
      <c r="L2077" s="1">
        <v>0</v>
      </c>
      <c r="M2077" s="1">
        <f t="array" ref="M2077">SUMPRODUCT(MAX(ISNUMBER(SEARCH('Class Rules'!$B$6:$B$85,$E2077))*ISNUMBER(SEARCH('Class Rules'!$C$6:$C$85,$F2077))*'Class Rules'!$A$6:$A$85))</f>
        <v>0</v>
      </c>
      <c r="N2077" s="1" t="str">
        <f t="array" ref="N2077">IF($M2077=0,'Class Rules'!$D$3,INDEX('Class Rules'!$D$6:$D$85,MATCH($M2077,'Class Rules'!$A$6:$A$85,0)))</f>
        <v>Passenger LDV</v>
      </c>
      <c r="O2077" s="1" t="str">
        <f t="array" ref="O2077">IF(SUMPRODUCT(MAX(ISNUMBER(SEARCH(Fuel_Rules!$A$6:$A$30,$E2077))*ISNUMBER(SEARCH(Fuel_Rules!$B$6:$B$30,$F2077))*(Fuel_Rules!$A$6:$A$30&lt;&gt;"")))&gt;0,"Plug-in hybrid",IF($G2077="Diesel","Diesel","Gasoline"))</f>
        <v>Gasoline</v>
      </c>
    </row>
    <row r="2078" spans="1:15" ht="15" customHeight="1" x14ac:dyDescent="0.25">
      <c r="A2078" s="1">
        <v>2022</v>
      </c>
      <c r="B2078" s="1" t="s">
        <v>4146</v>
      </c>
      <c r="C2078" s="1" t="s">
        <v>845</v>
      </c>
      <c r="D2078" s="1" t="s">
        <v>4338</v>
      </c>
      <c r="E2078" s="1" t="s">
        <v>831</v>
      </c>
      <c r="F2078" s="1" t="s">
        <v>847</v>
      </c>
      <c r="G2078" s="1" t="s">
        <v>103</v>
      </c>
      <c r="H2078" s="1" t="s">
        <v>437</v>
      </c>
      <c r="I2078" s="1">
        <v>1.6</v>
      </c>
      <c r="J2078" s="1">
        <v>2023</v>
      </c>
      <c r="K2078" s="1">
        <v>118259</v>
      </c>
      <c r="L2078" s="1">
        <v>0</v>
      </c>
      <c r="M2078" s="1">
        <f t="array" ref="M2078">SUMPRODUCT(MAX(ISNUMBER(SEARCH('Class Rules'!$B$6:$B$85,$E2078))*ISNUMBER(SEARCH('Class Rules'!$C$6:$C$85,$F2078))*'Class Rules'!$A$6:$A$85))</f>
        <v>0</v>
      </c>
      <c r="N2078" s="1" t="str">
        <f t="array" ref="N2078">IF($M2078=0,'Class Rules'!$D$3,INDEX('Class Rules'!$D$6:$D$85,MATCH($M2078,'Class Rules'!$A$6:$A$85,0)))</f>
        <v>Passenger LDV</v>
      </c>
      <c r="O2078" s="1" t="str">
        <f t="array" ref="O2078">IF(SUMPRODUCT(MAX(ISNUMBER(SEARCH(Fuel_Rules!$A$6:$A$30,$E2078))*ISNUMBER(SEARCH(Fuel_Rules!$B$6:$B$30,$F2078))*(Fuel_Rules!$A$6:$A$30&lt;&gt;"")))&gt;0,"Plug-in hybrid",IF($G2078="Diesel","Diesel","Gasoline"))</f>
        <v>Gasoline</v>
      </c>
    </row>
    <row r="2079" spans="1:15" ht="15" customHeight="1" x14ac:dyDescent="0.25">
      <c r="A2079" s="1">
        <v>2022</v>
      </c>
      <c r="B2079" s="1" t="s">
        <v>4146</v>
      </c>
      <c r="C2079" s="1" t="s">
        <v>848</v>
      </c>
      <c r="D2079" s="1" t="s">
        <v>4339</v>
      </c>
      <c r="E2079" s="1" t="s">
        <v>831</v>
      </c>
      <c r="F2079" s="1" t="s">
        <v>850</v>
      </c>
      <c r="G2079" s="1" t="s">
        <v>103</v>
      </c>
      <c r="H2079" s="1" t="s">
        <v>437</v>
      </c>
      <c r="I2079" s="1">
        <v>1.6</v>
      </c>
      <c r="J2079" s="1">
        <v>2023</v>
      </c>
      <c r="K2079" s="1">
        <v>115160</v>
      </c>
      <c r="L2079" s="1">
        <v>0</v>
      </c>
      <c r="M2079" s="1">
        <f t="array" ref="M2079">SUMPRODUCT(MAX(ISNUMBER(SEARCH('Class Rules'!$B$6:$B$85,$E2079))*ISNUMBER(SEARCH('Class Rules'!$C$6:$C$85,$F2079))*'Class Rules'!$A$6:$A$85))</f>
        <v>0</v>
      </c>
      <c r="N2079" s="1" t="str">
        <f t="array" ref="N2079">IF($M2079=0,'Class Rules'!$D$3,INDEX('Class Rules'!$D$6:$D$85,MATCH($M2079,'Class Rules'!$A$6:$A$85,0)))</f>
        <v>Passenger LDV</v>
      </c>
      <c r="O2079" s="1" t="str">
        <f t="array" ref="O2079">IF(SUMPRODUCT(MAX(ISNUMBER(SEARCH(Fuel_Rules!$A$6:$A$30,$E2079))*ISNUMBER(SEARCH(Fuel_Rules!$B$6:$B$30,$F2079))*(Fuel_Rules!$A$6:$A$30&lt;&gt;"")))&gt;0,"Plug-in hybrid",IF($G2079="Diesel","Diesel","Gasoline"))</f>
        <v>Gasoline</v>
      </c>
    </row>
    <row r="2080" spans="1:15" ht="15" customHeight="1" x14ac:dyDescent="0.25">
      <c r="A2080" s="1">
        <v>2022</v>
      </c>
      <c r="B2080" s="1" t="s">
        <v>4146</v>
      </c>
      <c r="C2080" s="1" t="s">
        <v>851</v>
      </c>
      <c r="D2080" s="1" t="s">
        <v>4340</v>
      </c>
      <c r="E2080" s="1" t="s">
        <v>831</v>
      </c>
      <c r="F2080" s="1" t="s">
        <v>853</v>
      </c>
      <c r="G2080" s="1" t="s">
        <v>103</v>
      </c>
      <c r="H2080" s="1" t="s">
        <v>437</v>
      </c>
      <c r="I2080" s="1">
        <v>1.6</v>
      </c>
      <c r="J2080" s="1">
        <v>2023</v>
      </c>
      <c r="K2080" s="1">
        <v>113672</v>
      </c>
      <c r="L2080" s="1">
        <v>0</v>
      </c>
      <c r="M2080" s="1">
        <f t="array" ref="M2080">SUMPRODUCT(MAX(ISNUMBER(SEARCH('Class Rules'!$B$6:$B$85,$E2080))*ISNUMBER(SEARCH('Class Rules'!$C$6:$C$85,$F2080))*'Class Rules'!$A$6:$A$85))</f>
        <v>0</v>
      </c>
      <c r="N2080" s="1" t="str">
        <f t="array" ref="N2080">IF($M2080=0,'Class Rules'!$D$3,INDEX('Class Rules'!$D$6:$D$85,MATCH($M2080,'Class Rules'!$A$6:$A$85,0)))</f>
        <v>Passenger LDV</v>
      </c>
      <c r="O2080" s="1" t="str">
        <f t="array" ref="O2080">IF(SUMPRODUCT(MAX(ISNUMBER(SEARCH(Fuel_Rules!$A$6:$A$30,$E2080))*ISNUMBER(SEARCH(Fuel_Rules!$B$6:$B$30,$F2080))*(Fuel_Rules!$A$6:$A$30&lt;&gt;"")))&gt;0,"Plug-in hybrid",IF($G2080="Diesel","Diesel","Gasoline"))</f>
        <v>Gasoline</v>
      </c>
    </row>
    <row r="2081" spans="1:15" ht="15" customHeight="1" x14ac:dyDescent="0.25">
      <c r="A2081" s="1">
        <v>2022</v>
      </c>
      <c r="B2081" s="1" t="s">
        <v>4146</v>
      </c>
      <c r="C2081" s="1" t="s">
        <v>854</v>
      </c>
      <c r="D2081" s="1" t="s">
        <v>4341</v>
      </c>
      <c r="E2081" s="1" t="s">
        <v>831</v>
      </c>
      <c r="F2081" s="1" t="s">
        <v>856</v>
      </c>
      <c r="G2081" s="1" t="s">
        <v>103</v>
      </c>
      <c r="H2081" s="1" t="s">
        <v>298</v>
      </c>
      <c r="I2081" s="1">
        <v>1.6</v>
      </c>
      <c r="J2081" s="1">
        <v>2023</v>
      </c>
      <c r="K2081" s="1">
        <v>84249</v>
      </c>
      <c r="L2081" s="1">
        <v>0</v>
      </c>
      <c r="M2081" s="1">
        <f t="array" ref="M2081">SUMPRODUCT(MAX(ISNUMBER(SEARCH('Class Rules'!$B$6:$B$85,$E2081))*ISNUMBER(SEARCH('Class Rules'!$C$6:$C$85,$F2081))*'Class Rules'!$A$6:$A$85))</f>
        <v>0</v>
      </c>
      <c r="N2081" s="1" t="str">
        <f t="array" ref="N2081">IF($M2081=0,'Class Rules'!$D$3,INDEX('Class Rules'!$D$6:$D$85,MATCH($M2081,'Class Rules'!$A$6:$A$85,0)))</f>
        <v>Passenger LDV</v>
      </c>
      <c r="O2081" s="1" t="str">
        <f t="array" ref="O2081">IF(SUMPRODUCT(MAX(ISNUMBER(SEARCH(Fuel_Rules!$A$6:$A$30,$E2081))*ISNUMBER(SEARCH(Fuel_Rules!$B$6:$B$30,$F2081))*(Fuel_Rules!$A$6:$A$30&lt;&gt;"")))&gt;0,"Plug-in hybrid",IF($G2081="Diesel","Diesel","Gasoline"))</f>
        <v>Gasoline</v>
      </c>
    </row>
    <row r="2082" spans="1:15" ht="15" customHeight="1" x14ac:dyDescent="0.25">
      <c r="A2082" s="1">
        <v>2022</v>
      </c>
      <c r="B2082" s="1" t="s">
        <v>4146</v>
      </c>
      <c r="C2082" s="1" t="s">
        <v>857</v>
      </c>
      <c r="D2082" s="1" t="s">
        <v>4342</v>
      </c>
      <c r="E2082" s="1" t="s">
        <v>831</v>
      </c>
      <c r="F2082" s="1" t="s">
        <v>859</v>
      </c>
      <c r="G2082" s="1" t="s">
        <v>103</v>
      </c>
      <c r="H2082" s="1" t="s">
        <v>298</v>
      </c>
      <c r="I2082" s="1">
        <v>1.6</v>
      </c>
      <c r="J2082" s="1">
        <v>2023</v>
      </c>
      <c r="K2082" s="1">
        <v>82612</v>
      </c>
      <c r="L2082" s="1">
        <v>0</v>
      </c>
      <c r="M2082" s="1">
        <f t="array" ref="M2082">SUMPRODUCT(MAX(ISNUMBER(SEARCH('Class Rules'!$B$6:$B$85,$E2082))*ISNUMBER(SEARCH('Class Rules'!$C$6:$C$85,$F2082))*'Class Rules'!$A$6:$A$85))</f>
        <v>0</v>
      </c>
      <c r="N2082" s="1" t="str">
        <f t="array" ref="N2082">IF($M2082=0,'Class Rules'!$D$3,INDEX('Class Rules'!$D$6:$D$85,MATCH($M2082,'Class Rules'!$A$6:$A$85,0)))</f>
        <v>Passenger LDV</v>
      </c>
      <c r="O2082" s="1" t="str">
        <f t="array" ref="O2082">IF(SUMPRODUCT(MAX(ISNUMBER(SEARCH(Fuel_Rules!$A$6:$A$30,$E2082))*ISNUMBER(SEARCH(Fuel_Rules!$B$6:$B$30,$F2082))*(Fuel_Rules!$A$6:$A$30&lt;&gt;"")))&gt;0,"Plug-in hybrid",IF($G2082="Diesel","Diesel","Gasoline"))</f>
        <v>Gasoline</v>
      </c>
    </row>
    <row r="2083" spans="1:15" ht="15" customHeight="1" x14ac:dyDescent="0.25">
      <c r="A2083" s="1">
        <v>2022</v>
      </c>
      <c r="B2083" s="1" t="s">
        <v>4146</v>
      </c>
      <c r="C2083" s="1" t="s">
        <v>860</v>
      </c>
      <c r="D2083" s="1" t="s">
        <v>4343</v>
      </c>
      <c r="E2083" s="1" t="s">
        <v>831</v>
      </c>
      <c r="F2083" s="1" t="s">
        <v>862</v>
      </c>
      <c r="G2083" s="1" t="s">
        <v>105</v>
      </c>
      <c r="H2083" s="1" t="s">
        <v>298</v>
      </c>
      <c r="I2083" s="1">
        <v>2</v>
      </c>
      <c r="J2083" s="1">
        <v>2023</v>
      </c>
      <c r="K2083" s="1">
        <v>213045</v>
      </c>
      <c r="L2083" s="1">
        <v>0</v>
      </c>
      <c r="M2083" s="1">
        <f t="array" ref="M2083">SUMPRODUCT(MAX(ISNUMBER(SEARCH('Class Rules'!$B$6:$B$85,$E2083))*ISNUMBER(SEARCH('Class Rules'!$C$6:$C$85,$F2083))*'Class Rules'!$A$6:$A$85))</f>
        <v>30</v>
      </c>
      <c r="N2083" s="1" t="str">
        <f t="array" ref="N2083">IF($M2083=0,'Class Rules'!$D$3,INDEX('Class Rules'!$D$6:$D$85,MATCH($M2083,'Class Rules'!$A$6:$A$85,0)))</f>
        <v>Freight LDV</v>
      </c>
      <c r="O2083" s="1" t="str">
        <f t="array" ref="O2083">IF(SUMPRODUCT(MAX(ISNUMBER(SEARCH(Fuel_Rules!$A$6:$A$30,$E2083))*ISNUMBER(SEARCH(Fuel_Rules!$B$6:$B$30,$F2083))*(Fuel_Rules!$A$6:$A$30&lt;&gt;"")))&gt;0,"Plug-in hybrid",IF($G2083="Diesel","Diesel","Gasoline"))</f>
        <v>Diesel</v>
      </c>
    </row>
    <row r="2084" spans="1:15" ht="15" customHeight="1" x14ac:dyDescent="0.25">
      <c r="A2084" s="1">
        <v>2022</v>
      </c>
      <c r="B2084" s="1" t="s">
        <v>4146</v>
      </c>
      <c r="C2084" s="1" t="s">
        <v>863</v>
      </c>
      <c r="D2084" s="1" t="s">
        <v>4344</v>
      </c>
      <c r="E2084" s="1" t="s">
        <v>831</v>
      </c>
      <c r="F2084" s="1" t="s">
        <v>865</v>
      </c>
      <c r="G2084" s="1" t="s">
        <v>105</v>
      </c>
      <c r="H2084" s="1" t="s">
        <v>298</v>
      </c>
      <c r="I2084" s="1">
        <v>2</v>
      </c>
      <c r="J2084" s="1">
        <v>2023</v>
      </c>
      <c r="K2084" s="1">
        <v>235518</v>
      </c>
      <c r="L2084" s="1">
        <v>0</v>
      </c>
      <c r="M2084" s="1">
        <f t="array" ref="M2084">SUMPRODUCT(MAX(ISNUMBER(SEARCH('Class Rules'!$B$6:$B$85,$E2084))*ISNUMBER(SEARCH('Class Rules'!$C$6:$C$85,$F2084))*'Class Rules'!$A$6:$A$85))</f>
        <v>66</v>
      </c>
      <c r="N2084" s="1" t="str">
        <f t="array" ref="N2084">IF($M2084=0,'Class Rules'!$D$3,INDEX('Class Rules'!$D$6:$D$85,MATCH($M2084,'Class Rules'!$A$6:$A$85,0)))</f>
        <v>Passenger HDV</v>
      </c>
      <c r="O2084" s="1" t="str">
        <f t="array" ref="O2084">IF(SUMPRODUCT(MAX(ISNUMBER(SEARCH(Fuel_Rules!$A$6:$A$30,$E2084))*ISNUMBER(SEARCH(Fuel_Rules!$B$6:$B$30,$F2084))*(Fuel_Rules!$A$6:$A$30&lt;&gt;"")))&gt;0,"Plug-in hybrid",IF($G2084="Diesel","Diesel","Gasoline"))</f>
        <v>Diesel</v>
      </c>
    </row>
    <row r="2085" spans="1:15" ht="15" customHeight="1" x14ac:dyDescent="0.25">
      <c r="A2085" s="1">
        <v>2022</v>
      </c>
      <c r="B2085" s="1" t="s">
        <v>4146</v>
      </c>
      <c r="C2085" s="1" t="s">
        <v>866</v>
      </c>
      <c r="D2085" s="1" t="s">
        <v>4345</v>
      </c>
      <c r="E2085" s="1" t="s">
        <v>831</v>
      </c>
      <c r="F2085" s="1" t="s">
        <v>868</v>
      </c>
      <c r="G2085" s="1" t="s">
        <v>105</v>
      </c>
      <c r="H2085" s="1" t="s">
        <v>298</v>
      </c>
      <c r="I2085" s="1">
        <v>1.6</v>
      </c>
      <c r="J2085" s="1">
        <v>2023</v>
      </c>
      <c r="K2085" s="1">
        <v>174408</v>
      </c>
      <c r="L2085" s="1">
        <v>0</v>
      </c>
      <c r="M2085" s="1">
        <f t="array" ref="M2085">SUMPRODUCT(MAX(ISNUMBER(SEARCH('Class Rules'!$B$6:$B$85,$E2085))*ISNUMBER(SEARCH('Class Rules'!$C$6:$C$85,$F2085))*'Class Rules'!$A$6:$A$85))</f>
        <v>0</v>
      </c>
      <c r="N2085" s="1" t="str">
        <f t="array" ref="N2085">IF($M2085=0,'Class Rules'!$D$3,INDEX('Class Rules'!$D$6:$D$85,MATCH($M2085,'Class Rules'!$A$6:$A$85,0)))</f>
        <v>Passenger LDV</v>
      </c>
      <c r="O2085" s="1" t="str">
        <f t="array" ref="O2085">IF(SUMPRODUCT(MAX(ISNUMBER(SEARCH(Fuel_Rules!$A$6:$A$30,$E2085))*ISNUMBER(SEARCH(Fuel_Rules!$B$6:$B$30,$F2085))*(Fuel_Rules!$A$6:$A$30&lt;&gt;"")))&gt;0,"Plug-in hybrid",IF($G2085="Diesel","Diesel","Gasoline"))</f>
        <v>Diesel</v>
      </c>
    </row>
    <row r="2086" spans="1:15" ht="15" customHeight="1" x14ac:dyDescent="0.25">
      <c r="A2086" s="1">
        <v>2022</v>
      </c>
      <c r="B2086" s="1" t="s">
        <v>4146</v>
      </c>
      <c r="C2086" s="1" t="s">
        <v>869</v>
      </c>
      <c r="D2086" s="1" t="s">
        <v>4346</v>
      </c>
      <c r="E2086" s="1" t="s">
        <v>831</v>
      </c>
      <c r="F2086" s="1" t="s">
        <v>871</v>
      </c>
      <c r="G2086" s="1" t="s">
        <v>103</v>
      </c>
      <c r="H2086" s="1" t="s">
        <v>437</v>
      </c>
      <c r="I2086" s="1">
        <v>1.6</v>
      </c>
      <c r="J2086" s="1">
        <v>2023</v>
      </c>
      <c r="K2086" s="1">
        <v>100982</v>
      </c>
      <c r="L2086" s="1">
        <v>0</v>
      </c>
      <c r="M2086" s="1">
        <f t="array" ref="M2086">SUMPRODUCT(MAX(ISNUMBER(SEARCH('Class Rules'!$B$6:$B$85,$E2086))*ISNUMBER(SEARCH('Class Rules'!$C$6:$C$85,$F2086))*'Class Rules'!$A$6:$A$85))</f>
        <v>0</v>
      </c>
      <c r="N2086" s="1" t="str">
        <f t="array" ref="N2086">IF($M2086=0,'Class Rules'!$D$3,INDEX('Class Rules'!$D$6:$D$85,MATCH($M2086,'Class Rules'!$A$6:$A$85,0)))</f>
        <v>Passenger LDV</v>
      </c>
      <c r="O2086" s="1" t="str">
        <f t="array" ref="O2086">IF(SUMPRODUCT(MAX(ISNUMBER(SEARCH(Fuel_Rules!$A$6:$A$30,$E2086))*ISNUMBER(SEARCH(Fuel_Rules!$B$6:$B$30,$F2086))*(Fuel_Rules!$A$6:$A$30&lt;&gt;"")))&gt;0,"Plug-in hybrid",IF($G2086="Diesel","Diesel","Gasoline"))</f>
        <v>Gasoline</v>
      </c>
    </row>
    <row r="2087" spans="1:15" ht="15" customHeight="1" x14ac:dyDescent="0.25">
      <c r="A2087" s="1">
        <v>2022</v>
      </c>
      <c r="B2087" s="1" t="s">
        <v>4146</v>
      </c>
      <c r="C2087" s="1" t="s">
        <v>872</v>
      </c>
      <c r="D2087" s="1" t="s">
        <v>4347</v>
      </c>
      <c r="E2087" s="1" t="s">
        <v>831</v>
      </c>
      <c r="F2087" s="1" t="s">
        <v>874</v>
      </c>
      <c r="G2087" s="1" t="s">
        <v>103</v>
      </c>
      <c r="H2087" s="1" t="s">
        <v>437</v>
      </c>
      <c r="I2087" s="1">
        <v>1.6</v>
      </c>
      <c r="J2087" s="1">
        <v>2023</v>
      </c>
      <c r="K2087" s="1">
        <v>99933</v>
      </c>
      <c r="L2087" s="1">
        <v>0</v>
      </c>
      <c r="M2087" s="1">
        <f t="array" ref="M2087">SUMPRODUCT(MAX(ISNUMBER(SEARCH('Class Rules'!$B$6:$B$85,$E2087))*ISNUMBER(SEARCH('Class Rules'!$C$6:$C$85,$F2087))*'Class Rules'!$A$6:$A$85))</f>
        <v>0</v>
      </c>
      <c r="N2087" s="1" t="str">
        <f t="array" ref="N2087">IF($M2087=0,'Class Rules'!$D$3,INDEX('Class Rules'!$D$6:$D$85,MATCH($M2087,'Class Rules'!$A$6:$A$85,0)))</f>
        <v>Passenger LDV</v>
      </c>
      <c r="O2087" s="1" t="str">
        <f t="array" ref="O2087">IF(SUMPRODUCT(MAX(ISNUMBER(SEARCH(Fuel_Rules!$A$6:$A$30,$E2087))*ISNUMBER(SEARCH(Fuel_Rules!$B$6:$B$30,$F2087))*(Fuel_Rules!$A$6:$A$30&lt;&gt;"")))&gt;0,"Plug-in hybrid",IF($G2087="Diesel","Diesel","Gasoline"))</f>
        <v>Gasoline</v>
      </c>
    </row>
    <row r="2088" spans="1:15" ht="15" customHeight="1" x14ac:dyDescent="0.25">
      <c r="A2088" s="1">
        <v>2022</v>
      </c>
      <c r="B2088" s="1" t="s">
        <v>4146</v>
      </c>
      <c r="C2088" s="1" t="s">
        <v>875</v>
      </c>
      <c r="D2088" s="1" t="s">
        <v>4348</v>
      </c>
      <c r="E2088" s="1" t="s">
        <v>831</v>
      </c>
      <c r="F2088" s="1" t="s">
        <v>877</v>
      </c>
      <c r="G2088" s="1" t="s">
        <v>103</v>
      </c>
      <c r="H2088" s="1" t="s">
        <v>437</v>
      </c>
      <c r="I2088" s="1">
        <v>1.6</v>
      </c>
      <c r="J2088" s="1">
        <v>2023</v>
      </c>
      <c r="K2088" s="1">
        <v>112077</v>
      </c>
      <c r="L2088" s="1">
        <v>0</v>
      </c>
      <c r="M2088" s="1">
        <f t="array" ref="M2088">SUMPRODUCT(MAX(ISNUMBER(SEARCH('Class Rules'!$B$6:$B$85,$E2088))*ISNUMBER(SEARCH('Class Rules'!$C$6:$C$85,$F2088))*'Class Rules'!$A$6:$A$85))</f>
        <v>0</v>
      </c>
      <c r="N2088" s="1" t="str">
        <f t="array" ref="N2088">IF($M2088=0,'Class Rules'!$D$3,INDEX('Class Rules'!$D$6:$D$85,MATCH($M2088,'Class Rules'!$A$6:$A$85,0)))</f>
        <v>Passenger LDV</v>
      </c>
      <c r="O2088" s="1" t="str">
        <f t="array" ref="O2088">IF(SUMPRODUCT(MAX(ISNUMBER(SEARCH(Fuel_Rules!$A$6:$A$30,$E2088))*ISNUMBER(SEARCH(Fuel_Rules!$B$6:$B$30,$F2088))*(Fuel_Rules!$A$6:$A$30&lt;&gt;"")))&gt;0,"Plug-in hybrid",IF($G2088="Diesel","Diesel","Gasoline"))</f>
        <v>Gasoline</v>
      </c>
    </row>
    <row r="2089" spans="1:15" ht="15" customHeight="1" x14ac:dyDescent="0.25">
      <c r="A2089" s="1">
        <v>2022</v>
      </c>
      <c r="B2089" s="1" t="s">
        <v>4146</v>
      </c>
      <c r="C2089" s="1" t="s">
        <v>878</v>
      </c>
      <c r="D2089" s="1" t="s">
        <v>4349</v>
      </c>
      <c r="E2089" s="1" t="s">
        <v>831</v>
      </c>
      <c r="F2089" s="1" t="s">
        <v>880</v>
      </c>
      <c r="G2089" s="1" t="s">
        <v>105</v>
      </c>
      <c r="H2089" s="1" t="s">
        <v>298</v>
      </c>
      <c r="I2089" s="1">
        <v>2</v>
      </c>
      <c r="J2089" s="1">
        <v>2023</v>
      </c>
      <c r="K2089" s="1">
        <v>217251</v>
      </c>
      <c r="L2089" s="1">
        <v>0</v>
      </c>
      <c r="M2089" s="1">
        <f t="array" ref="M2089">SUMPRODUCT(MAX(ISNUMBER(SEARCH('Class Rules'!$B$6:$B$85,$E2089))*ISNUMBER(SEARCH('Class Rules'!$C$6:$C$85,$F2089))*'Class Rules'!$A$6:$A$85))</f>
        <v>31</v>
      </c>
      <c r="N2089" s="1" t="str">
        <f t="array" ref="N2089">IF($M2089=0,'Class Rules'!$D$3,INDEX('Class Rules'!$D$6:$D$85,MATCH($M2089,'Class Rules'!$A$6:$A$85,0)))</f>
        <v>Freight LDV</v>
      </c>
      <c r="O2089" s="1" t="str">
        <f t="array" ref="O2089">IF(SUMPRODUCT(MAX(ISNUMBER(SEARCH(Fuel_Rules!$A$6:$A$30,$E2089))*ISNUMBER(SEARCH(Fuel_Rules!$B$6:$B$30,$F2089))*(Fuel_Rules!$A$6:$A$30&lt;&gt;"")))&gt;0,"Plug-in hybrid",IF($G2089="Diesel","Diesel","Gasoline"))</f>
        <v>Diesel</v>
      </c>
    </row>
    <row r="2090" spans="1:15" ht="15" customHeight="1" x14ac:dyDescent="0.25">
      <c r="A2090" s="1">
        <v>2022</v>
      </c>
      <c r="B2090" s="1" t="s">
        <v>4146</v>
      </c>
      <c r="C2090" s="1" t="s">
        <v>881</v>
      </c>
      <c r="D2090" s="1" t="s">
        <v>4350</v>
      </c>
      <c r="E2090" s="1" t="s">
        <v>831</v>
      </c>
      <c r="F2090" s="1" t="s">
        <v>883</v>
      </c>
      <c r="G2090" s="1" t="s">
        <v>103</v>
      </c>
      <c r="H2090" s="1" t="s">
        <v>437</v>
      </c>
      <c r="I2090" s="1">
        <v>1.6</v>
      </c>
      <c r="J2090" s="1">
        <v>2023</v>
      </c>
      <c r="K2090" s="1">
        <v>106336</v>
      </c>
      <c r="L2090" s="1">
        <v>0</v>
      </c>
      <c r="M2090" s="1">
        <f t="array" ref="M2090">SUMPRODUCT(MAX(ISNUMBER(SEARCH('Class Rules'!$B$6:$B$85,$E2090))*ISNUMBER(SEARCH('Class Rules'!$C$6:$C$85,$F2090))*'Class Rules'!$A$6:$A$85))</f>
        <v>0</v>
      </c>
      <c r="N2090" s="1" t="str">
        <f t="array" ref="N2090">IF($M2090=0,'Class Rules'!$D$3,INDEX('Class Rules'!$D$6:$D$85,MATCH($M2090,'Class Rules'!$A$6:$A$85,0)))</f>
        <v>Passenger LDV</v>
      </c>
      <c r="O2090" s="1" t="str">
        <f t="array" ref="O2090">IF(SUMPRODUCT(MAX(ISNUMBER(SEARCH(Fuel_Rules!$A$6:$A$30,$E2090))*ISNUMBER(SEARCH(Fuel_Rules!$B$6:$B$30,$F2090))*(Fuel_Rules!$A$6:$A$30&lt;&gt;"")))&gt;0,"Plug-in hybrid",IF($G2090="Diesel","Diesel","Gasoline"))</f>
        <v>Gasoline</v>
      </c>
    </row>
    <row r="2091" spans="1:15" ht="15" customHeight="1" x14ac:dyDescent="0.25">
      <c r="A2091" s="1">
        <v>2022</v>
      </c>
      <c r="B2091" s="1" t="s">
        <v>4146</v>
      </c>
      <c r="C2091" s="1" t="s">
        <v>4351</v>
      </c>
      <c r="D2091" s="1" t="s">
        <v>4352</v>
      </c>
      <c r="E2091" s="1" t="s">
        <v>831</v>
      </c>
      <c r="F2091" s="1" t="s">
        <v>4353</v>
      </c>
      <c r="G2091" s="1" t="s">
        <v>105</v>
      </c>
      <c r="H2091" s="1" t="s">
        <v>298</v>
      </c>
      <c r="I2091" s="1">
        <v>1.5</v>
      </c>
      <c r="J2091" s="1">
        <v>2023</v>
      </c>
      <c r="K2091" s="1">
        <v>183765</v>
      </c>
      <c r="L2091" s="1">
        <v>0</v>
      </c>
      <c r="M2091" s="1">
        <f t="array" ref="M2091">SUMPRODUCT(MAX(ISNUMBER(SEARCH('Class Rules'!$B$6:$B$85,$E2091))*ISNUMBER(SEARCH('Class Rules'!$C$6:$C$85,$F2091))*'Class Rules'!$A$6:$A$85))</f>
        <v>31</v>
      </c>
      <c r="N2091" s="1" t="str">
        <f t="array" ref="N2091">IF($M2091=0,'Class Rules'!$D$3,INDEX('Class Rules'!$D$6:$D$85,MATCH($M2091,'Class Rules'!$A$6:$A$85,0)))</f>
        <v>Freight LDV</v>
      </c>
      <c r="O2091" s="1" t="str">
        <f t="array" ref="O2091">IF(SUMPRODUCT(MAX(ISNUMBER(SEARCH(Fuel_Rules!$A$6:$A$30,$E2091))*ISNUMBER(SEARCH(Fuel_Rules!$B$6:$B$30,$F2091))*(Fuel_Rules!$A$6:$A$30&lt;&gt;"")))&gt;0,"Plug-in hybrid",IF($G2091="Diesel","Diesel","Gasoline"))</f>
        <v>Diesel</v>
      </c>
    </row>
    <row r="2092" spans="1:15" ht="15" customHeight="1" x14ac:dyDescent="0.25">
      <c r="A2092" s="1">
        <v>2022</v>
      </c>
      <c r="B2092" s="1" t="s">
        <v>4146</v>
      </c>
      <c r="C2092" s="1" t="s">
        <v>4354</v>
      </c>
      <c r="D2092" s="1" t="s">
        <v>4355</v>
      </c>
      <c r="E2092" s="1" t="s">
        <v>831</v>
      </c>
      <c r="F2092" s="1" t="s">
        <v>4356</v>
      </c>
      <c r="G2092" s="1" t="s">
        <v>105</v>
      </c>
      <c r="H2092" s="1" t="s">
        <v>298</v>
      </c>
      <c r="I2092" s="1">
        <v>1.5</v>
      </c>
      <c r="J2092" s="1">
        <v>2023</v>
      </c>
      <c r="K2092" s="1">
        <v>188553</v>
      </c>
      <c r="L2092" s="1">
        <v>0</v>
      </c>
      <c r="M2092" s="1">
        <f t="array" ref="M2092">SUMPRODUCT(MAX(ISNUMBER(SEARCH('Class Rules'!$B$6:$B$85,$E2092))*ISNUMBER(SEARCH('Class Rules'!$C$6:$C$85,$F2092))*'Class Rules'!$A$6:$A$85))</f>
        <v>0</v>
      </c>
      <c r="N2092" s="1" t="str">
        <f t="array" ref="N2092">IF($M2092=0,'Class Rules'!$D$3,INDEX('Class Rules'!$D$6:$D$85,MATCH($M2092,'Class Rules'!$A$6:$A$85,0)))</f>
        <v>Passenger LDV</v>
      </c>
      <c r="O2092" s="1" t="str">
        <f t="array" ref="O2092">IF(SUMPRODUCT(MAX(ISNUMBER(SEARCH(Fuel_Rules!$A$6:$A$30,$E2092))*ISNUMBER(SEARCH(Fuel_Rules!$B$6:$B$30,$F2092))*(Fuel_Rules!$A$6:$A$30&lt;&gt;"")))&gt;0,"Plug-in hybrid",IF($G2092="Diesel","Diesel","Gasoline"))</f>
        <v>Diesel</v>
      </c>
    </row>
    <row r="2093" spans="1:15" ht="15" customHeight="1" x14ac:dyDescent="0.25">
      <c r="A2093" s="1">
        <v>2022</v>
      </c>
      <c r="B2093" s="1" t="s">
        <v>4146</v>
      </c>
      <c r="C2093" s="1" t="s">
        <v>884</v>
      </c>
      <c r="D2093" s="1" t="s">
        <v>4357</v>
      </c>
      <c r="E2093" s="1" t="s">
        <v>886</v>
      </c>
      <c r="F2093" s="1" t="s">
        <v>887</v>
      </c>
      <c r="G2093" s="1" t="s">
        <v>103</v>
      </c>
      <c r="H2093" s="1" t="s">
        <v>298</v>
      </c>
      <c r="I2093" s="1">
        <v>1.3</v>
      </c>
      <c r="J2093" s="1">
        <v>2023</v>
      </c>
      <c r="K2093" s="1">
        <v>78950</v>
      </c>
      <c r="L2093" s="1">
        <v>0</v>
      </c>
      <c r="M2093" s="1">
        <f t="array" ref="M2093">SUMPRODUCT(MAX(ISNUMBER(SEARCH('Class Rules'!$B$6:$B$85,$E2093))*ISNUMBER(SEARCH('Class Rules'!$C$6:$C$85,$F2093))*'Class Rules'!$A$6:$A$85))</f>
        <v>35</v>
      </c>
      <c r="N2093" s="1" t="str">
        <f t="array" ref="N2093">IF($M2093=0,'Class Rules'!$D$3,INDEX('Class Rules'!$D$6:$D$85,MATCH($M2093,'Class Rules'!$A$6:$A$85,0)))</f>
        <v>Freight LDV</v>
      </c>
      <c r="O2093" s="1" t="str">
        <f t="array" ref="O2093">IF(SUMPRODUCT(MAX(ISNUMBER(SEARCH(Fuel_Rules!$A$6:$A$30,$E2093))*ISNUMBER(SEARCH(Fuel_Rules!$B$6:$B$30,$F2093))*(Fuel_Rules!$A$6:$A$30&lt;&gt;"")))&gt;0,"Plug-in hybrid",IF($G2093="Diesel","Diesel","Gasoline"))</f>
        <v>Gasoline</v>
      </c>
    </row>
    <row r="2094" spans="1:15" ht="15" customHeight="1" x14ac:dyDescent="0.25">
      <c r="A2094" s="1">
        <v>2022</v>
      </c>
      <c r="B2094" s="1" t="s">
        <v>4146</v>
      </c>
      <c r="C2094" s="1" t="s">
        <v>888</v>
      </c>
      <c r="D2094" s="1" t="s">
        <v>4358</v>
      </c>
      <c r="E2094" s="1" t="s">
        <v>886</v>
      </c>
      <c r="F2094" s="1" t="s">
        <v>890</v>
      </c>
      <c r="G2094" s="1" t="s">
        <v>103</v>
      </c>
      <c r="H2094" s="1" t="s">
        <v>298</v>
      </c>
      <c r="I2094" s="1">
        <v>1.3</v>
      </c>
      <c r="J2094" s="1">
        <v>2023</v>
      </c>
      <c r="K2094" s="1">
        <v>85450</v>
      </c>
      <c r="L2094" s="1">
        <v>0</v>
      </c>
      <c r="M2094" s="1">
        <f t="array" ref="M2094">SUMPRODUCT(MAX(ISNUMBER(SEARCH('Class Rules'!$B$6:$B$85,$E2094))*ISNUMBER(SEARCH('Class Rules'!$C$6:$C$85,$F2094))*'Class Rules'!$A$6:$A$85))</f>
        <v>35</v>
      </c>
      <c r="N2094" s="1" t="str">
        <f t="array" ref="N2094">IF($M2094=0,'Class Rules'!$D$3,INDEX('Class Rules'!$D$6:$D$85,MATCH($M2094,'Class Rules'!$A$6:$A$85,0)))</f>
        <v>Freight LDV</v>
      </c>
      <c r="O2094" s="1" t="str">
        <f t="array" ref="O2094">IF(SUMPRODUCT(MAX(ISNUMBER(SEARCH(Fuel_Rules!$A$6:$A$30,$E2094))*ISNUMBER(SEARCH(Fuel_Rules!$B$6:$B$30,$F2094))*(Fuel_Rules!$A$6:$A$30&lt;&gt;"")))&gt;0,"Plug-in hybrid",IF($G2094="Diesel","Diesel","Gasoline"))</f>
        <v>Gasoline</v>
      </c>
    </row>
    <row r="2095" spans="1:15" ht="15" customHeight="1" x14ac:dyDescent="0.25">
      <c r="A2095" s="1">
        <v>2022</v>
      </c>
      <c r="B2095" s="1" t="s">
        <v>4146</v>
      </c>
      <c r="C2095" s="1" t="s">
        <v>891</v>
      </c>
      <c r="D2095" s="1" t="s">
        <v>4359</v>
      </c>
      <c r="E2095" s="1" t="s">
        <v>886</v>
      </c>
      <c r="F2095" s="1" t="s">
        <v>893</v>
      </c>
      <c r="G2095" s="1" t="s">
        <v>103</v>
      </c>
      <c r="H2095" s="1" t="s">
        <v>298</v>
      </c>
      <c r="I2095" s="1">
        <v>1.3</v>
      </c>
      <c r="J2095" s="1">
        <v>2023</v>
      </c>
      <c r="K2095" s="1">
        <v>87293</v>
      </c>
      <c r="L2095" s="1">
        <v>0</v>
      </c>
      <c r="M2095" s="1">
        <f t="array" ref="M2095">SUMPRODUCT(MAX(ISNUMBER(SEARCH('Class Rules'!$B$6:$B$85,$E2095))*ISNUMBER(SEARCH('Class Rules'!$C$6:$C$85,$F2095))*'Class Rules'!$A$6:$A$85))</f>
        <v>35</v>
      </c>
      <c r="N2095" s="1" t="str">
        <f t="array" ref="N2095">IF($M2095=0,'Class Rules'!$D$3,INDEX('Class Rules'!$D$6:$D$85,MATCH($M2095,'Class Rules'!$A$6:$A$85,0)))</f>
        <v>Freight LDV</v>
      </c>
      <c r="O2095" s="1" t="str">
        <f t="array" ref="O2095">IF(SUMPRODUCT(MAX(ISNUMBER(SEARCH(Fuel_Rules!$A$6:$A$30,$E2095))*ISNUMBER(SEARCH(Fuel_Rules!$B$6:$B$30,$F2095))*(Fuel_Rules!$A$6:$A$30&lt;&gt;"")))&gt;0,"Plug-in hybrid",IF($G2095="Diesel","Diesel","Gasoline"))</f>
        <v>Gasoline</v>
      </c>
    </row>
    <row r="2096" spans="1:15" ht="15" customHeight="1" x14ac:dyDescent="0.25">
      <c r="A2096" s="1">
        <v>2022</v>
      </c>
      <c r="B2096" s="1" t="s">
        <v>4146</v>
      </c>
      <c r="C2096" s="1" t="s">
        <v>894</v>
      </c>
      <c r="D2096" s="1" t="s">
        <v>4360</v>
      </c>
      <c r="E2096" s="1" t="s">
        <v>896</v>
      </c>
      <c r="F2096" s="1" t="s">
        <v>897</v>
      </c>
      <c r="G2096" s="1" t="s">
        <v>103</v>
      </c>
      <c r="H2096" s="1" t="s">
        <v>298</v>
      </c>
      <c r="I2096" s="1">
        <v>3.9</v>
      </c>
      <c r="J2096" s="1">
        <v>2023</v>
      </c>
      <c r="K2096" s="1">
        <v>4350000</v>
      </c>
      <c r="L2096" s="1">
        <v>0</v>
      </c>
      <c r="M2096" s="1">
        <f t="array" ref="M2096">SUMPRODUCT(MAX(ISNUMBER(SEARCH('Class Rules'!$B$6:$B$85,$E2096))*ISNUMBER(SEARCH('Class Rules'!$C$6:$C$85,$F2096))*'Class Rules'!$A$6:$A$85))</f>
        <v>0</v>
      </c>
      <c r="N2096" s="1" t="str">
        <f t="array" ref="N2096">IF($M2096=0,'Class Rules'!$D$3,INDEX('Class Rules'!$D$6:$D$85,MATCH($M2096,'Class Rules'!$A$6:$A$85,0)))</f>
        <v>Passenger LDV</v>
      </c>
      <c r="O2096" s="1" t="str">
        <f t="array" ref="O2096">IF(SUMPRODUCT(MAX(ISNUMBER(SEARCH(Fuel_Rules!$A$6:$A$30,$E2096))*ISNUMBER(SEARCH(Fuel_Rules!$B$6:$B$30,$F2096))*(Fuel_Rules!$A$6:$A$30&lt;&gt;"")))&gt;0,"Plug-in hybrid",IF($G2096="Diesel","Diesel","Gasoline"))</f>
        <v>Gasoline</v>
      </c>
    </row>
    <row r="2097" spans="1:15" ht="15" customHeight="1" x14ac:dyDescent="0.25">
      <c r="A2097" s="1">
        <v>2022</v>
      </c>
      <c r="B2097" s="1" t="s">
        <v>4146</v>
      </c>
      <c r="C2097" s="1" t="s">
        <v>898</v>
      </c>
      <c r="D2097" s="1" t="s">
        <v>4361</v>
      </c>
      <c r="E2097" s="1" t="s">
        <v>896</v>
      </c>
      <c r="F2097" s="1" t="s">
        <v>900</v>
      </c>
      <c r="G2097" s="1" t="s">
        <v>103</v>
      </c>
      <c r="H2097" s="1" t="s">
        <v>298</v>
      </c>
      <c r="I2097" s="1">
        <v>3.9</v>
      </c>
      <c r="J2097" s="1">
        <v>2023</v>
      </c>
      <c r="K2097" s="1">
        <v>5250000</v>
      </c>
      <c r="L2097" s="1">
        <v>0</v>
      </c>
      <c r="M2097" s="1">
        <f t="array" ref="M2097">SUMPRODUCT(MAX(ISNUMBER(SEARCH('Class Rules'!$B$6:$B$85,$E2097))*ISNUMBER(SEARCH('Class Rules'!$C$6:$C$85,$F2097))*'Class Rules'!$A$6:$A$85))</f>
        <v>0</v>
      </c>
      <c r="N2097" s="1" t="str">
        <f t="array" ref="N2097">IF($M2097=0,'Class Rules'!$D$3,INDEX('Class Rules'!$D$6:$D$85,MATCH($M2097,'Class Rules'!$A$6:$A$85,0)))</f>
        <v>Passenger LDV</v>
      </c>
      <c r="O2097" s="1" t="str">
        <f t="array" ref="O2097">IF(SUMPRODUCT(MAX(ISNUMBER(SEARCH(Fuel_Rules!$A$6:$A$30,$E2097))*ISNUMBER(SEARCH(Fuel_Rules!$B$6:$B$30,$F2097))*(Fuel_Rules!$A$6:$A$30&lt;&gt;"")))&gt;0,"Plug-in hybrid",IF($G2097="Diesel","Diesel","Gasoline"))</f>
        <v>Gasoline</v>
      </c>
    </row>
    <row r="2098" spans="1:15" ht="15" customHeight="1" x14ac:dyDescent="0.25">
      <c r="A2098" s="1">
        <v>2022</v>
      </c>
      <c r="B2098" s="1" t="s">
        <v>4146</v>
      </c>
      <c r="C2098" s="1" t="s">
        <v>901</v>
      </c>
      <c r="D2098" s="1" t="s">
        <v>4362</v>
      </c>
      <c r="E2098" s="1" t="s">
        <v>896</v>
      </c>
      <c r="F2098" s="1" t="s">
        <v>903</v>
      </c>
      <c r="G2098" s="1" t="s">
        <v>103</v>
      </c>
      <c r="H2098" s="1" t="s">
        <v>298</v>
      </c>
      <c r="I2098" s="1">
        <v>4</v>
      </c>
      <c r="J2098" s="1">
        <v>2023</v>
      </c>
      <c r="K2098" s="1">
        <v>7400000</v>
      </c>
      <c r="L2098" s="1">
        <v>0</v>
      </c>
      <c r="M2098" s="1">
        <f t="array" ref="M2098">SUMPRODUCT(MAX(ISNUMBER(SEARCH('Class Rules'!$B$6:$B$85,$E2098))*ISNUMBER(SEARCH('Class Rules'!$C$6:$C$85,$F2098))*'Class Rules'!$A$6:$A$85))</f>
        <v>0</v>
      </c>
      <c r="N2098" s="1" t="str">
        <f t="array" ref="N2098">IF($M2098=0,'Class Rules'!$D$3,INDEX('Class Rules'!$D$6:$D$85,MATCH($M2098,'Class Rules'!$A$6:$A$85,0)))</f>
        <v>Passenger LDV</v>
      </c>
      <c r="O2098" s="1" t="str">
        <f t="array" ref="O2098">IF(SUMPRODUCT(MAX(ISNUMBER(SEARCH(Fuel_Rules!$A$6:$A$30,$E2098))*ISNUMBER(SEARCH(Fuel_Rules!$B$6:$B$30,$F2098))*(Fuel_Rules!$A$6:$A$30&lt;&gt;"")))&gt;0,"Plug-in hybrid",IF($G2098="Diesel","Diesel","Gasoline"))</f>
        <v>Gasoline</v>
      </c>
    </row>
    <row r="2099" spans="1:15" ht="15" customHeight="1" x14ac:dyDescent="0.25">
      <c r="A2099" s="1">
        <v>2022</v>
      </c>
      <c r="B2099" s="1" t="s">
        <v>4146</v>
      </c>
      <c r="C2099" s="1" t="s">
        <v>904</v>
      </c>
      <c r="D2099" s="1" t="s">
        <v>4363</v>
      </c>
      <c r="E2099" s="1" t="s">
        <v>896</v>
      </c>
      <c r="F2099" s="1" t="s">
        <v>906</v>
      </c>
      <c r="G2099" s="1" t="s">
        <v>103</v>
      </c>
      <c r="H2099" s="1" t="s">
        <v>298</v>
      </c>
      <c r="I2099" s="1">
        <v>6.5</v>
      </c>
      <c r="J2099" s="1">
        <v>2023</v>
      </c>
      <c r="K2099" s="1">
        <v>6900000</v>
      </c>
      <c r="L2099" s="1">
        <v>0</v>
      </c>
      <c r="M2099" s="1">
        <f t="array" ref="M2099">SUMPRODUCT(MAX(ISNUMBER(SEARCH('Class Rules'!$B$6:$B$85,$E2099))*ISNUMBER(SEARCH('Class Rules'!$C$6:$C$85,$F2099))*'Class Rules'!$A$6:$A$85))</f>
        <v>0</v>
      </c>
      <c r="N2099" s="1" t="str">
        <f t="array" ref="N2099">IF($M2099=0,'Class Rules'!$D$3,INDEX('Class Rules'!$D$6:$D$85,MATCH($M2099,'Class Rules'!$A$6:$A$85,0)))</f>
        <v>Passenger LDV</v>
      </c>
      <c r="O2099" s="1" t="str">
        <f t="array" ref="O2099">IF(SUMPRODUCT(MAX(ISNUMBER(SEARCH(Fuel_Rules!$A$6:$A$30,$E2099))*ISNUMBER(SEARCH(Fuel_Rules!$B$6:$B$30,$F2099))*(Fuel_Rules!$A$6:$A$30&lt;&gt;"")))&gt;0,"Plug-in hybrid",IF($G2099="Diesel","Diesel","Gasoline"))</f>
        <v>Gasoline</v>
      </c>
    </row>
    <row r="2100" spans="1:15" ht="15" customHeight="1" x14ac:dyDescent="0.25">
      <c r="A2100" s="1">
        <v>2022</v>
      </c>
      <c r="B2100" s="1" t="s">
        <v>4146</v>
      </c>
      <c r="C2100" s="1" t="s">
        <v>907</v>
      </c>
      <c r="D2100" s="1" t="s">
        <v>4364</v>
      </c>
      <c r="E2100" s="1" t="s">
        <v>896</v>
      </c>
      <c r="F2100" s="1" t="s">
        <v>909</v>
      </c>
      <c r="G2100" s="1" t="s">
        <v>103</v>
      </c>
      <c r="H2100" s="1" t="s">
        <v>298</v>
      </c>
      <c r="I2100" s="1">
        <v>3.9</v>
      </c>
      <c r="J2100" s="1">
        <v>2023</v>
      </c>
      <c r="K2100" s="1">
        <v>3349000</v>
      </c>
      <c r="L2100" s="1">
        <v>0</v>
      </c>
      <c r="M2100" s="1">
        <f t="array" ref="M2100">SUMPRODUCT(MAX(ISNUMBER(SEARCH('Class Rules'!$B$6:$B$85,$E2100))*ISNUMBER(SEARCH('Class Rules'!$C$6:$C$85,$F2100))*'Class Rules'!$A$6:$A$85))</f>
        <v>0</v>
      </c>
      <c r="N2100" s="1" t="str">
        <f t="array" ref="N2100">IF($M2100=0,'Class Rules'!$D$3,INDEX('Class Rules'!$D$6:$D$85,MATCH($M2100,'Class Rules'!$A$6:$A$85,0)))</f>
        <v>Passenger LDV</v>
      </c>
      <c r="O2100" s="1" t="str">
        <f t="array" ref="O2100">IF(SUMPRODUCT(MAX(ISNUMBER(SEARCH(Fuel_Rules!$A$6:$A$30,$E2100))*ISNUMBER(SEARCH(Fuel_Rules!$B$6:$B$30,$F2100))*(Fuel_Rules!$A$6:$A$30&lt;&gt;"")))&gt;0,"Plug-in hybrid",IF($G2100="Diesel","Diesel","Gasoline"))</f>
        <v>Gasoline</v>
      </c>
    </row>
    <row r="2101" spans="1:15" ht="15" customHeight="1" x14ac:dyDescent="0.25">
      <c r="A2101" s="1">
        <v>2022</v>
      </c>
      <c r="B2101" s="1" t="s">
        <v>4146</v>
      </c>
      <c r="C2101" s="1" t="s">
        <v>910</v>
      </c>
      <c r="D2101" s="1" t="s">
        <v>4365</v>
      </c>
      <c r="E2101" s="1" t="s">
        <v>896</v>
      </c>
      <c r="F2101" s="1" t="s">
        <v>912</v>
      </c>
      <c r="G2101" s="1" t="s">
        <v>103</v>
      </c>
      <c r="H2101" s="1" t="s">
        <v>298</v>
      </c>
      <c r="I2101" s="1">
        <v>3.9</v>
      </c>
      <c r="J2101" s="1">
        <v>2023</v>
      </c>
      <c r="K2101" s="1">
        <v>3500000</v>
      </c>
      <c r="L2101" s="1">
        <v>0</v>
      </c>
      <c r="M2101" s="1">
        <f t="array" ref="M2101">SUMPRODUCT(MAX(ISNUMBER(SEARCH('Class Rules'!$B$6:$B$85,$E2101))*ISNUMBER(SEARCH('Class Rules'!$C$6:$C$85,$F2101))*'Class Rules'!$A$6:$A$85))</f>
        <v>0</v>
      </c>
      <c r="N2101" s="1" t="str">
        <f t="array" ref="N2101">IF($M2101=0,'Class Rules'!$D$3,INDEX('Class Rules'!$D$6:$D$85,MATCH($M2101,'Class Rules'!$A$6:$A$85,0)))</f>
        <v>Passenger LDV</v>
      </c>
      <c r="O2101" s="1" t="str">
        <f t="array" ref="O2101">IF(SUMPRODUCT(MAX(ISNUMBER(SEARCH(Fuel_Rules!$A$6:$A$30,$E2101))*ISNUMBER(SEARCH(Fuel_Rules!$B$6:$B$30,$F2101))*(Fuel_Rules!$A$6:$A$30&lt;&gt;"")))&gt;0,"Plug-in hybrid",IF($G2101="Diesel","Diesel","Gasoline"))</f>
        <v>Gasoline</v>
      </c>
    </row>
    <row r="2102" spans="1:15" ht="15" customHeight="1" x14ac:dyDescent="0.25">
      <c r="A2102" s="1">
        <v>2022</v>
      </c>
      <c r="B2102" s="1" t="s">
        <v>4146</v>
      </c>
      <c r="C2102" s="1" t="s">
        <v>913</v>
      </c>
      <c r="D2102" s="1" t="s">
        <v>4366</v>
      </c>
      <c r="E2102" s="1" t="s">
        <v>915</v>
      </c>
      <c r="F2102" s="1" t="s">
        <v>916</v>
      </c>
      <c r="G2102" s="1" t="s">
        <v>103</v>
      </c>
      <c r="H2102" s="1" t="s">
        <v>298</v>
      </c>
      <c r="I2102" s="1">
        <v>1.8</v>
      </c>
      <c r="J2102" s="1">
        <v>2023</v>
      </c>
      <c r="K2102" s="1">
        <v>119926</v>
      </c>
      <c r="L2102" s="1">
        <v>0</v>
      </c>
      <c r="M2102" s="1">
        <f t="array" ref="M2102">SUMPRODUCT(MAX(ISNUMBER(SEARCH('Class Rules'!$B$6:$B$85,$E2102))*ISNUMBER(SEARCH('Class Rules'!$C$6:$C$85,$F2102))*'Class Rules'!$A$6:$A$85))</f>
        <v>8</v>
      </c>
      <c r="N2102" s="1" t="str">
        <f t="array" ref="N2102">IF($M2102=0,'Class Rules'!$D$3,INDEX('Class Rules'!$D$6:$D$85,MATCH($M2102,'Class Rules'!$A$6:$A$85,0)))</f>
        <v>Freight LDV</v>
      </c>
      <c r="O2102" s="1" t="str">
        <f t="array" ref="O2102">IF(SUMPRODUCT(MAX(ISNUMBER(SEARCH(Fuel_Rules!$A$6:$A$30,$E2102))*ISNUMBER(SEARCH(Fuel_Rules!$B$6:$B$30,$F2102))*(Fuel_Rules!$A$6:$A$30&lt;&gt;"")))&gt;0,"Plug-in hybrid",IF($G2102="Diesel","Diesel","Gasoline"))</f>
        <v>Gasoline</v>
      </c>
    </row>
    <row r="2103" spans="1:15" ht="15" customHeight="1" x14ac:dyDescent="0.25">
      <c r="A2103" s="1">
        <v>2022</v>
      </c>
      <c r="B2103" s="1" t="s">
        <v>4146</v>
      </c>
      <c r="C2103" s="1" t="s">
        <v>917</v>
      </c>
      <c r="D2103" s="1" t="s">
        <v>4367</v>
      </c>
      <c r="E2103" s="1" t="s">
        <v>915</v>
      </c>
      <c r="F2103" s="1" t="s">
        <v>919</v>
      </c>
      <c r="G2103" s="1" t="s">
        <v>103</v>
      </c>
      <c r="H2103" s="1" t="s">
        <v>298</v>
      </c>
      <c r="I2103" s="1">
        <v>1.8</v>
      </c>
      <c r="J2103" s="1">
        <v>2023</v>
      </c>
      <c r="K2103" s="1">
        <v>132141</v>
      </c>
      <c r="L2103" s="1">
        <v>0</v>
      </c>
      <c r="M2103" s="1">
        <f t="array" ref="M2103">SUMPRODUCT(MAX(ISNUMBER(SEARCH('Class Rules'!$B$6:$B$85,$E2103))*ISNUMBER(SEARCH('Class Rules'!$C$6:$C$85,$F2103))*'Class Rules'!$A$6:$A$85))</f>
        <v>0</v>
      </c>
      <c r="N2103" s="1" t="str">
        <f t="array" ref="N2103">IF($M2103=0,'Class Rules'!$D$3,INDEX('Class Rules'!$D$6:$D$85,MATCH($M2103,'Class Rules'!$A$6:$A$85,0)))</f>
        <v>Passenger LDV</v>
      </c>
      <c r="O2103" s="1" t="str">
        <f t="array" ref="O2103">IF(SUMPRODUCT(MAX(ISNUMBER(SEARCH(Fuel_Rules!$A$6:$A$30,$E2103))*ISNUMBER(SEARCH(Fuel_Rules!$B$6:$B$30,$F2103))*(Fuel_Rules!$A$6:$A$30&lt;&gt;"")))&gt;0,"Plug-in hybrid",IF($G2103="Diesel","Diesel","Gasoline"))</f>
        <v>Gasoline</v>
      </c>
    </row>
    <row r="2104" spans="1:15" ht="15" customHeight="1" x14ac:dyDescent="0.25">
      <c r="A2104" s="1">
        <v>2022</v>
      </c>
      <c r="B2104" s="1" t="s">
        <v>4146</v>
      </c>
      <c r="C2104" s="1" t="s">
        <v>920</v>
      </c>
      <c r="D2104" s="1" t="s">
        <v>4368</v>
      </c>
      <c r="E2104" s="1" t="s">
        <v>915</v>
      </c>
      <c r="F2104" s="1" t="s">
        <v>922</v>
      </c>
      <c r="G2104" s="1" t="s">
        <v>103</v>
      </c>
      <c r="H2104" s="1" t="s">
        <v>298</v>
      </c>
      <c r="I2104" s="1">
        <v>1.4</v>
      </c>
      <c r="J2104" s="1">
        <v>2023</v>
      </c>
      <c r="K2104" s="1">
        <v>61410</v>
      </c>
      <c r="L2104" s="1">
        <v>0</v>
      </c>
      <c r="M2104" s="1">
        <f t="array" ref="M2104">SUMPRODUCT(MAX(ISNUMBER(SEARCH('Class Rules'!$B$6:$B$85,$E2104))*ISNUMBER(SEARCH('Class Rules'!$C$6:$C$85,$F2104))*'Class Rules'!$A$6:$A$85))</f>
        <v>0</v>
      </c>
      <c r="N2104" s="1" t="str">
        <f t="array" ref="N2104">IF($M2104=0,'Class Rules'!$D$3,INDEX('Class Rules'!$D$6:$D$85,MATCH($M2104,'Class Rules'!$A$6:$A$85,0)))</f>
        <v>Passenger LDV</v>
      </c>
      <c r="O2104" s="1" t="str">
        <f t="array" ref="O2104">IF(SUMPRODUCT(MAX(ISNUMBER(SEARCH(Fuel_Rules!$A$6:$A$30,$E2104))*ISNUMBER(SEARCH(Fuel_Rules!$B$6:$B$30,$F2104))*(Fuel_Rules!$A$6:$A$30&lt;&gt;"")))&gt;0,"Plug-in hybrid",IF($G2104="Diesel","Diesel","Gasoline"))</f>
        <v>Gasoline</v>
      </c>
    </row>
    <row r="2105" spans="1:15" ht="15" customHeight="1" x14ac:dyDescent="0.25">
      <c r="A2105" s="1">
        <v>2022</v>
      </c>
      <c r="B2105" s="1" t="s">
        <v>4146</v>
      </c>
      <c r="C2105" s="1" t="s">
        <v>923</v>
      </c>
      <c r="D2105" s="1" t="s">
        <v>4369</v>
      </c>
      <c r="E2105" s="1" t="s">
        <v>915</v>
      </c>
      <c r="F2105" s="1" t="s">
        <v>925</v>
      </c>
      <c r="G2105" s="1" t="s">
        <v>103</v>
      </c>
      <c r="H2105" s="1" t="s">
        <v>298</v>
      </c>
      <c r="I2105" s="1">
        <v>1.4</v>
      </c>
      <c r="J2105" s="1">
        <v>2023</v>
      </c>
      <c r="K2105" s="1">
        <v>78787</v>
      </c>
      <c r="L2105" s="1">
        <v>0</v>
      </c>
      <c r="M2105" s="1">
        <f t="array" ref="M2105">SUMPRODUCT(MAX(ISNUMBER(SEARCH('Class Rules'!$B$6:$B$85,$E2105))*ISNUMBER(SEARCH('Class Rules'!$C$6:$C$85,$F2105))*'Class Rules'!$A$6:$A$85))</f>
        <v>3</v>
      </c>
      <c r="N2105" s="1" t="str">
        <f t="array" ref="N2105">IF($M2105=0,'Class Rules'!$D$3,INDEX('Class Rules'!$D$6:$D$85,MATCH($M2105,'Class Rules'!$A$6:$A$85,0)))</f>
        <v>Freight LDV</v>
      </c>
      <c r="O2105" s="1" t="str">
        <f t="array" ref="O2105">IF(SUMPRODUCT(MAX(ISNUMBER(SEARCH(Fuel_Rules!$A$6:$A$30,$E2105))*ISNUMBER(SEARCH(Fuel_Rules!$B$6:$B$30,$F2105))*(Fuel_Rules!$A$6:$A$30&lt;&gt;"")))&gt;0,"Plug-in hybrid",IF($G2105="Diesel","Diesel","Gasoline"))</f>
        <v>Gasoline</v>
      </c>
    </row>
    <row r="2106" spans="1:15" ht="15" customHeight="1" x14ac:dyDescent="0.25">
      <c r="A2106" s="1">
        <v>2022</v>
      </c>
      <c r="B2106" s="1" t="s">
        <v>4146</v>
      </c>
      <c r="C2106" s="1" t="s">
        <v>926</v>
      </c>
      <c r="D2106" s="1" t="s">
        <v>4370</v>
      </c>
      <c r="E2106" s="1" t="s">
        <v>915</v>
      </c>
      <c r="F2106" s="1" t="s">
        <v>928</v>
      </c>
      <c r="G2106" s="1" t="s">
        <v>103</v>
      </c>
      <c r="H2106" s="1" t="s">
        <v>298</v>
      </c>
      <c r="I2106" s="1">
        <v>1</v>
      </c>
      <c r="J2106" s="1">
        <v>2023</v>
      </c>
      <c r="K2106" s="1">
        <v>70009</v>
      </c>
      <c r="L2106" s="1">
        <v>0</v>
      </c>
      <c r="M2106" s="1">
        <f t="array" ref="M2106">SUMPRODUCT(MAX(ISNUMBER(SEARCH('Class Rules'!$B$6:$B$85,$E2106))*ISNUMBER(SEARCH('Class Rules'!$C$6:$C$85,$F2106))*'Class Rules'!$A$6:$A$85))</f>
        <v>0</v>
      </c>
      <c r="N2106" s="1" t="str">
        <f t="array" ref="N2106">IF($M2106=0,'Class Rules'!$D$3,INDEX('Class Rules'!$D$6:$D$85,MATCH($M2106,'Class Rules'!$A$6:$A$85,0)))</f>
        <v>Passenger LDV</v>
      </c>
      <c r="O2106" s="1" t="str">
        <f t="array" ref="O2106">IF(SUMPRODUCT(MAX(ISNUMBER(SEARCH(Fuel_Rules!$A$6:$A$30,$E2106))*ISNUMBER(SEARCH(Fuel_Rules!$B$6:$B$30,$F2106))*(Fuel_Rules!$A$6:$A$30&lt;&gt;"")))&gt;0,"Plug-in hybrid",IF($G2106="Diesel","Diesel","Gasoline"))</f>
        <v>Gasoline</v>
      </c>
    </row>
    <row r="2107" spans="1:15" ht="15" customHeight="1" x14ac:dyDescent="0.25">
      <c r="A2107" s="1">
        <v>2022</v>
      </c>
      <c r="B2107" s="1" t="s">
        <v>4146</v>
      </c>
      <c r="C2107" s="1" t="s">
        <v>929</v>
      </c>
      <c r="D2107" s="1" t="s">
        <v>4371</v>
      </c>
      <c r="E2107" s="1" t="s">
        <v>915</v>
      </c>
      <c r="F2107" s="1" t="s">
        <v>931</v>
      </c>
      <c r="G2107" s="1" t="s">
        <v>103</v>
      </c>
      <c r="H2107" s="1" t="s">
        <v>298</v>
      </c>
      <c r="I2107" s="1">
        <v>1.4</v>
      </c>
      <c r="J2107" s="1">
        <v>2023</v>
      </c>
      <c r="K2107" s="1">
        <v>66446</v>
      </c>
      <c r="L2107" s="1">
        <v>0</v>
      </c>
      <c r="M2107" s="1">
        <f t="array" ref="M2107">SUMPRODUCT(MAX(ISNUMBER(SEARCH('Class Rules'!$B$6:$B$85,$E2107))*ISNUMBER(SEARCH('Class Rules'!$C$6:$C$85,$F2107))*'Class Rules'!$A$6:$A$85))</f>
        <v>1</v>
      </c>
      <c r="N2107" s="1" t="str">
        <f t="array" ref="N2107">IF($M2107=0,'Class Rules'!$D$3,INDEX('Class Rules'!$D$6:$D$85,MATCH($M2107,'Class Rules'!$A$6:$A$85,0)))</f>
        <v>Freight LDV</v>
      </c>
      <c r="O2107" s="1" t="str">
        <f t="array" ref="O2107">IF(SUMPRODUCT(MAX(ISNUMBER(SEARCH(Fuel_Rules!$A$6:$A$30,$E2107))*ISNUMBER(SEARCH(Fuel_Rules!$B$6:$B$30,$F2107))*(Fuel_Rules!$A$6:$A$30&lt;&gt;"")))&gt;0,"Plug-in hybrid",IF($G2107="Diesel","Diesel","Gasoline"))</f>
        <v>Gasoline</v>
      </c>
    </row>
    <row r="2108" spans="1:15" ht="15" customHeight="1" x14ac:dyDescent="0.25">
      <c r="A2108" s="1">
        <v>2022</v>
      </c>
      <c r="B2108" s="1" t="s">
        <v>4146</v>
      </c>
      <c r="C2108" s="1" t="s">
        <v>932</v>
      </c>
      <c r="D2108" s="1" t="s">
        <v>4372</v>
      </c>
      <c r="E2108" s="1" t="s">
        <v>915</v>
      </c>
      <c r="F2108" s="1" t="s">
        <v>934</v>
      </c>
      <c r="G2108" s="1" t="s">
        <v>103</v>
      </c>
      <c r="H2108" s="1" t="s">
        <v>437</v>
      </c>
      <c r="I2108" s="1">
        <v>1.8</v>
      </c>
      <c r="J2108" s="1">
        <v>2023</v>
      </c>
      <c r="K2108" s="1">
        <v>123916</v>
      </c>
      <c r="L2108" s="1">
        <v>0</v>
      </c>
      <c r="M2108" s="1">
        <f t="array" ref="M2108">SUMPRODUCT(MAX(ISNUMBER(SEARCH('Class Rules'!$B$6:$B$85,$E2108))*ISNUMBER(SEARCH('Class Rules'!$C$6:$C$85,$F2108))*'Class Rules'!$A$6:$A$85))</f>
        <v>2</v>
      </c>
      <c r="N2108" s="1" t="str">
        <f t="array" ref="N2108">IF($M2108=0,'Class Rules'!$D$3,INDEX('Class Rules'!$D$6:$D$85,MATCH($M2108,'Class Rules'!$A$6:$A$85,0)))</f>
        <v>Freight LDV</v>
      </c>
      <c r="O2108" s="1" t="str">
        <f t="array" ref="O2108">IF(SUMPRODUCT(MAX(ISNUMBER(SEARCH(Fuel_Rules!$A$6:$A$30,$E2108))*ISNUMBER(SEARCH(Fuel_Rules!$B$6:$B$30,$F2108))*(Fuel_Rules!$A$6:$A$30&lt;&gt;"")))&gt;0,"Plug-in hybrid",IF($G2108="Diesel","Diesel","Gasoline"))</f>
        <v>Gasoline</v>
      </c>
    </row>
    <row r="2109" spans="1:15" ht="15" customHeight="1" x14ac:dyDescent="0.25">
      <c r="A2109" s="1">
        <v>2022</v>
      </c>
      <c r="B2109" s="1" t="s">
        <v>4146</v>
      </c>
      <c r="C2109" s="1" t="s">
        <v>935</v>
      </c>
      <c r="D2109" s="1" t="s">
        <v>4373</v>
      </c>
      <c r="E2109" s="1" t="s">
        <v>915</v>
      </c>
      <c r="F2109" s="1" t="s">
        <v>937</v>
      </c>
      <c r="G2109" s="1" t="s">
        <v>105</v>
      </c>
      <c r="H2109" s="1" t="s">
        <v>437</v>
      </c>
      <c r="I2109" s="1">
        <v>2</v>
      </c>
      <c r="J2109" s="1">
        <v>2023</v>
      </c>
      <c r="K2109" s="1">
        <v>204824</v>
      </c>
      <c r="L2109" s="1">
        <v>0</v>
      </c>
      <c r="M2109" s="1">
        <f t="array" ref="M2109">SUMPRODUCT(MAX(ISNUMBER(SEARCH('Class Rules'!$B$6:$B$85,$E2109))*ISNUMBER(SEARCH('Class Rules'!$C$6:$C$85,$F2109))*'Class Rules'!$A$6:$A$85))</f>
        <v>2</v>
      </c>
      <c r="N2109" s="1" t="str">
        <f t="array" ref="N2109">IF($M2109=0,'Class Rules'!$D$3,INDEX('Class Rules'!$D$6:$D$85,MATCH($M2109,'Class Rules'!$A$6:$A$85,0)))</f>
        <v>Freight LDV</v>
      </c>
      <c r="O2109" s="1" t="str">
        <f t="array" ref="O2109">IF(SUMPRODUCT(MAX(ISNUMBER(SEARCH(Fuel_Rules!$A$6:$A$30,$E2109))*ISNUMBER(SEARCH(Fuel_Rules!$B$6:$B$30,$F2109))*(Fuel_Rules!$A$6:$A$30&lt;&gt;"")))&gt;0,"Plug-in hybrid",IF($G2109="Diesel","Diesel","Gasoline"))</f>
        <v>Diesel</v>
      </c>
    </row>
    <row r="2110" spans="1:15" ht="15" customHeight="1" x14ac:dyDescent="0.25">
      <c r="A2110" s="1">
        <v>2022</v>
      </c>
      <c r="B2110" s="1" t="s">
        <v>4146</v>
      </c>
      <c r="C2110" s="1" t="s">
        <v>938</v>
      </c>
      <c r="D2110" s="1" t="s">
        <v>4374</v>
      </c>
      <c r="E2110" s="1" t="s">
        <v>915</v>
      </c>
      <c r="F2110" s="1" t="s">
        <v>940</v>
      </c>
      <c r="G2110" s="1" t="s">
        <v>103</v>
      </c>
      <c r="H2110" s="1" t="s">
        <v>298</v>
      </c>
      <c r="I2110" s="1">
        <v>1</v>
      </c>
      <c r="J2110" s="1">
        <v>2023</v>
      </c>
      <c r="K2110" s="1">
        <v>63458</v>
      </c>
      <c r="L2110" s="1">
        <v>0</v>
      </c>
      <c r="M2110" s="1">
        <f t="array" ref="M2110">SUMPRODUCT(MAX(ISNUMBER(SEARCH('Class Rules'!$B$6:$B$85,$E2110))*ISNUMBER(SEARCH('Class Rules'!$C$6:$C$85,$F2110))*'Class Rules'!$A$6:$A$85))</f>
        <v>0</v>
      </c>
      <c r="N2110" s="1" t="str">
        <f t="array" ref="N2110">IF($M2110=0,'Class Rules'!$D$3,INDEX('Class Rules'!$D$6:$D$85,MATCH($M2110,'Class Rules'!$A$6:$A$85,0)))</f>
        <v>Passenger LDV</v>
      </c>
      <c r="O2110" s="1" t="str">
        <f t="array" ref="O2110">IF(SUMPRODUCT(MAX(ISNUMBER(SEARCH(Fuel_Rules!$A$6:$A$30,$E2110))*ISNUMBER(SEARCH(Fuel_Rules!$B$6:$B$30,$F2110))*(Fuel_Rules!$A$6:$A$30&lt;&gt;"")))&gt;0,"Plug-in hybrid",IF($G2110="Diesel","Diesel","Gasoline"))</f>
        <v>Gasoline</v>
      </c>
    </row>
    <row r="2111" spans="1:15" ht="15" customHeight="1" x14ac:dyDescent="0.25">
      <c r="A2111" s="1">
        <v>2022</v>
      </c>
      <c r="B2111" s="1" t="s">
        <v>4146</v>
      </c>
      <c r="C2111" s="1" t="s">
        <v>941</v>
      </c>
      <c r="D2111" s="1" t="s">
        <v>4375</v>
      </c>
      <c r="E2111" s="1" t="s">
        <v>915</v>
      </c>
      <c r="F2111" s="1" t="s">
        <v>943</v>
      </c>
      <c r="G2111" s="1" t="s">
        <v>103</v>
      </c>
      <c r="H2111" s="1" t="s">
        <v>298</v>
      </c>
      <c r="I2111" s="1">
        <v>1</v>
      </c>
      <c r="J2111" s="1">
        <v>2023</v>
      </c>
      <c r="K2111" s="1">
        <v>51089</v>
      </c>
      <c r="L2111" s="1">
        <v>0</v>
      </c>
      <c r="M2111" s="1">
        <f t="array" ref="M2111">SUMPRODUCT(MAX(ISNUMBER(SEARCH('Class Rules'!$B$6:$B$85,$E2111))*ISNUMBER(SEARCH('Class Rules'!$C$6:$C$85,$F2111))*'Class Rules'!$A$6:$A$85))</f>
        <v>0</v>
      </c>
      <c r="N2111" s="1" t="str">
        <f t="array" ref="N2111">IF($M2111=0,'Class Rules'!$D$3,INDEX('Class Rules'!$D$6:$D$85,MATCH($M2111,'Class Rules'!$A$6:$A$85,0)))</f>
        <v>Passenger LDV</v>
      </c>
      <c r="O2111" s="1" t="str">
        <f t="array" ref="O2111">IF(SUMPRODUCT(MAX(ISNUMBER(SEARCH(Fuel_Rules!$A$6:$A$30,$E2111))*ISNUMBER(SEARCH(Fuel_Rules!$B$6:$B$30,$F2111))*(Fuel_Rules!$A$6:$A$30&lt;&gt;"")))&gt;0,"Plug-in hybrid",IF($G2111="Diesel","Diesel","Gasoline"))</f>
        <v>Gasoline</v>
      </c>
    </row>
    <row r="2112" spans="1:15" ht="15" customHeight="1" x14ac:dyDescent="0.25">
      <c r="A2112" s="1">
        <v>2022</v>
      </c>
      <c r="B2112" s="1" t="s">
        <v>4146</v>
      </c>
      <c r="C2112" s="1" t="s">
        <v>944</v>
      </c>
      <c r="D2112" s="1" t="s">
        <v>4376</v>
      </c>
      <c r="E2112" s="1" t="s">
        <v>915</v>
      </c>
      <c r="F2112" s="1" t="s">
        <v>946</v>
      </c>
      <c r="G2112" s="1" t="s">
        <v>103</v>
      </c>
      <c r="H2112" s="1" t="s">
        <v>298</v>
      </c>
      <c r="I2112" s="1">
        <v>1</v>
      </c>
      <c r="J2112" s="1">
        <v>2023</v>
      </c>
      <c r="K2112" s="1">
        <v>58445</v>
      </c>
      <c r="L2112" s="1">
        <v>0</v>
      </c>
      <c r="M2112" s="1">
        <f t="array" ref="M2112">SUMPRODUCT(MAX(ISNUMBER(SEARCH('Class Rules'!$B$6:$B$85,$E2112))*ISNUMBER(SEARCH('Class Rules'!$C$6:$C$85,$F2112))*'Class Rules'!$A$6:$A$85))</f>
        <v>0</v>
      </c>
      <c r="N2112" s="1" t="str">
        <f t="array" ref="N2112">IF($M2112=0,'Class Rules'!$D$3,INDEX('Class Rules'!$D$6:$D$85,MATCH($M2112,'Class Rules'!$A$6:$A$85,0)))</f>
        <v>Passenger LDV</v>
      </c>
      <c r="O2112" s="1" t="str">
        <f t="array" ref="O2112">IF(SUMPRODUCT(MAX(ISNUMBER(SEARCH(Fuel_Rules!$A$6:$A$30,$E2112))*ISNUMBER(SEARCH(Fuel_Rules!$B$6:$B$30,$F2112))*(Fuel_Rules!$A$6:$A$30&lt;&gt;"")))&gt;0,"Plug-in hybrid",IF($G2112="Diesel","Diesel","Gasoline"))</f>
        <v>Gasoline</v>
      </c>
    </row>
    <row r="2113" spans="1:15" ht="15" customHeight="1" x14ac:dyDescent="0.25">
      <c r="A2113" s="1">
        <v>2022</v>
      </c>
      <c r="B2113" s="1" t="s">
        <v>4146</v>
      </c>
      <c r="C2113" s="1" t="s">
        <v>947</v>
      </c>
      <c r="D2113" s="1" t="s">
        <v>4377</v>
      </c>
      <c r="E2113" s="1" t="s">
        <v>915</v>
      </c>
      <c r="F2113" s="1" t="s">
        <v>949</v>
      </c>
      <c r="G2113" s="1" t="s">
        <v>103</v>
      </c>
      <c r="H2113" s="1" t="s">
        <v>298</v>
      </c>
      <c r="I2113" s="1">
        <v>1.4</v>
      </c>
      <c r="J2113" s="1">
        <v>2023</v>
      </c>
      <c r="K2113" s="1">
        <v>82300</v>
      </c>
      <c r="L2113" s="1">
        <v>0</v>
      </c>
      <c r="M2113" s="1">
        <f t="array" ref="M2113">SUMPRODUCT(MAX(ISNUMBER(SEARCH('Class Rules'!$B$6:$B$85,$E2113))*ISNUMBER(SEARCH('Class Rules'!$C$6:$C$85,$F2113))*'Class Rules'!$A$6:$A$85))</f>
        <v>3</v>
      </c>
      <c r="N2113" s="1" t="str">
        <f t="array" ref="N2113">IF($M2113=0,'Class Rules'!$D$3,INDEX('Class Rules'!$D$6:$D$85,MATCH($M2113,'Class Rules'!$A$6:$A$85,0)))</f>
        <v>Freight LDV</v>
      </c>
      <c r="O2113" s="1" t="str">
        <f t="array" ref="O2113">IF(SUMPRODUCT(MAX(ISNUMBER(SEARCH(Fuel_Rules!$A$6:$A$30,$E2113))*ISNUMBER(SEARCH(Fuel_Rules!$B$6:$B$30,$F2113))*(Fuel_Rules!$A$6:$A$30&lt;&gt;"")))&gt;0,"Plug-in hybrid",IF($G2113="Diesel","Diesel","Gasoline"))</f>
        <v>Gasoline</v>
      </c>
    </row>
    <row r="2114" spans="1:15" ht="15" customHeight="1" x14ac:dyDescent="0.25">
      <c r="A2114" s="1">
        <v>2022</v>
      </c>
      <c r="B2114" s="1" t="s">
        <v>4146</v>
      </c>
      <c r="C2114" s="1" t="s">
        <v>950</v>
      </c>
      <c r="D2114" s="1" t="s">
        <v>4378</v>
      </c>
      <c r="E2114" s="1" t="s">
        <v>915</v>
      </c>
      <c r="F2114" s="1" t="s">
        <v>952</v>
      </c>
      <c r="G2114" s="1" t="s">
        <v>103</v>
      </c>
      <c r="H2114" s="1" t="s">
        <v>298</v>
      </c>
      <c r="I2114" s="1">
        <v>1</v>
      </c>
      <c r="J2114" s="1">
        <v>2023</v>
      </c>
      <c r="K2114" s="1">
        <v>58068</v>
      </c>
      <c r="L2114" s="1">
        <v>0</v>
      </c>
      <c r="M2114" s="1">
        <f t="array" ref="M2114">SUMPRODUCT(MAX(ISNUMBER(SEARCH('Class Rules'!$B$6:$B$85,$E2114))*ISNUMBER(SEARCH('Class Rules'!$C$6:$C$85,$F2114))*'Class Rules'!$A$6:$A$85))</f>
        <v>0</v>
      </c>
      <c r="N2114" s="1" t="str">
        <f t="array" ref="N2114">IF($M2114=0,'Class Rules'!$D$3,INDEX('Class Rules'!$D$6:$D$85,MATCH($M2114,'Class Rules'!$A$6:$A$85,0)))</f>
        <v>Passenger LDV</v>
      </c>
      <c r="O2114" s="1" t="str">
        <f t="array" ref="O2114">IF(SUMPRODUCT(MAX(ISNUMBER(SEARCH(Fuel_Rules!$A$6:$A$30,$E2114))*ISNUMBER(SEARCH(Fuel_Rules!$B$6:$B$30,$F2114))*(Fuel_Rules!$A$6:$A$30&lt;&gt;"")))&gt;0,"Plug-in hybrid",IF($G2114="Diesel","Diesel","Gasoline"))</f>
        <v>Gasoline</v>
      </c>
    </row>
    <row r="2115" spans="1:15" ht="15" customHeight="1" x14ac:dyDescent="0.25">
      <c r="A2115" s="1">
        <v>2022</v>
      </c>
      <c r="B2115" s="1" t="s">
        <v>4146</v>
      </c>
      <c r="C2115" s="1" t="s">
        <v>953</v>
      </c>
      <c r="D2115" s="1" t="s">
        <v>4379</v>
      </c>
      <c r="E2115" s="1" t="s">
        <v>915</v>
      </c>
      <c r="F2115" s="1" t="s">
        <v>955</v>
      </c>
      <c r="G2115" s="1" t="s">
        <v>103</v>
      </c>
      <c r="H2115" s="1" t="s">
        <v>298</v>
      </c>
      <c r="I2115" s="1">
        <v>1</v>
      </c>
      <c r="J2115" s="1">
        <v>2023</v>
      </c>
      <c r="K2115" s="1">
        <v>56777</v>
      </c>
      <c r="L2115" s="1">
        <v>0</v>
      </c>
      <c r="M2115" s="1">
        <f t="array" ref="M2115">SUMPRODUCT(MAX(ISNUMBER(SEARCH('Class Rules'!$B$6:$B$85,$E2115))*ISNUMBER(SEARCH('Class Rules'!$C$6:$C$85,$F2115))*'Class Rules'!$A$6:$A$85))</f>
        <v>0</v>
      </c>
      <c r="N2115" s="1" t="str">
        <f t="array" ref="N2115">IF($M2115=0,'Class Rules'!$D$3,INDEX('Class Rules'!$D$6:$D$85,MATCH($M2115,'Class Rules'!$A$6:$A$85,0)))</f>
        <v>Passenger LDV</v>
      </c>
      <c r="O2115" s="1" t="str">
        <f t="array" ref="O2115">IF(SUMPRODUCT(MAX(ISNUMBER(SEARCH(Fuel_Rules!$A$6:$A$30,$E2115))*ISNUMBER(SEARCH(Fuel_Rules!$B$6:$B$30,$F2115))*(Fuel_Rules!$A$6:$A$30&lt;&gt;"")))&gt;0,"Plug-in hybrid",IF($G2115="Diesel","Diesel","Gasoline"))</f>
        <v>Gasoline</v>
      </c>
    </row>
    <row r="2116" spans="1:15" ht="15" customHeight="1" x14ac:dyDescent="0.25">
      <c r="A2116" s="1">
        <v>2022</v>
      </c>
      <c r="B2116" s="1" t="s">
        <v>4146</v>
      </c>
      <c r="C2116" s="1" t="s">
        <v>956</v>
      </c>
      <c r="D2116" s="1" t="s">
        <v>4380</v>
      </c>
      <c r="E2116" s="1" t="s">
        <v>915</v>
      </c>
      <c r="F2116" s="1" t="s">
        <v>958</v>
      </c>
      <c r="G2116" s="1" t="s">
        <v>105</v>
      </c>
      <c r="H2116" s="1" t="s">
        <v>437</v>
      </c>
      <c r="I2116" s="1">
        <v>2</v>
      </c>
      <c r="J2116" s="1">
        <v>2023</v>
      </c>
      <c r="K2116" s="1">
        <v>187452</v>
      </c>
      <c r="L2116" s="1">
        <v>0</v>
      </c>
      <c r="M2116" s="1">
        <f t="array" ref="M2116">SUMPRODUCT(MAX(ISNUMBER(SEARCH('Class Rules'!$B$6:$B$85,$E2116))*ISNUMBER(SEARCH('Class Rules'!$C$6:$C$85,$F2116))*'Class Rules'!$A$6:$A$85))</f>
        <v>2</v>
      </c>
      <c r="N2116" s="1" t="str">
        <f t="array" ref="N2116">IF($M2116=0,'Class Rules'!$D$3,INDEX('Class Rules'!$D$6:$D$85,MATCH($M2116,'Class Rules'!$A$6:$A$85,0)))</f>
        <v>Freight LDV</v>
      </c>
      <c r="O2116" s="1" t="str">
        <f t="array" ref="O2116">IF(SUMPRODUCT(MAX(ISNUMBER(SEARCH(Fuel_Rules!$A$6:$A$30,$E2116))*ISNUMBER(SEARCH(Fuel_Rules!$B$6:$B$30,$F2116))*(Fuel_Rules!$A$6:$A$30&lt;&gt;"")))&gt;0,"Plug-in hybrid",IF($G2116="Diesel","Diesel","Gasoline"))</f>
        <v>Diesel</v>
      </c>
    </row>
    <row r="2117" spans="1:15" ht="15" customHeight="1" x14ac:dyDescent="0.25">
      <c r="A2117" s="1">
        <v>2022</v>
      </c>
      <c r="B2117" s="1" t="s">
        <v>4146</v>
      </c>
      <c r="C2117" s="1" t="s">
        <v>959</v>
      </c>
      <c r="D2117" s="1" t="s">
        <v>4381</v>
      </c>
      <c r="E2117" s="1" t="s">
        <v>915</v>
      </c>
      <c r="F2117" s="1" t="s">
        <v>961</v>
      </c>
      <c r="G2117" s="1" t="s">
        <v>103</v>
      </c>
      <c r="H2117" s="1" t="s">
        <v>437</v>
      </c>
      <c r="I2117" s="1">
        <v>1.8</v>
      </c>
      <c r="J2117" s="1">
        <v>2023</v>
      </c>
      <c r="K2117" s="1">
        <v>100900</v>
      </c>
      <c r="L2117" s="1">
        <v>0</v>
      </c>
      <c r="M2117" s="1">
        <f t="array" ref="M2117">SUMPRODUCT(MAX(ISNUMBER(SEARCH('Class Rules'!$B$6:$B$85,$E2117))*ISNUMBER(SEARCH('Class Rules'!$C$6:$C$85,$F2117))*'Class Rules'!$A$6:$A$85))</f>
        <v>0</v>
      </c>
      <c r="N2117" s="1" t="str">
        <f t="array" ref="N2117">IF($M2117=0,'Class Rules'!$D$3,INDEX('Class Rules'!$D$6:$D$85,MATCH($M2117,'Class Rules'!$A$6:$A$85,0)))</f>
        <v>Passenger LDV</v>
      </c>
      <c r="O2117" s="1" t="str">
        <f t="array" ref="O2117">IF(SUMPRODUCT(MAX(ISNUMBER(SEARCH(Fuel_Rules!$A$6:$A$30,$E2117))*ISNUMBER(SEARCH(Fuel_Rules!$B$6:$B$30,$F2117))*(Fuel_Rules!$A$6:$A$30&lt;&gt;"")))&gt;0,"Plug-in hybrid",IF($G2117="Diesel","Diesel","Gasoline"))</f>
        <v>Gasoline</v>
      </c>
    </row>
    <row r="2118" spans="1:15" ht="15" customHeight="1" x14ac:dyDescent="0.25">
      <c r="A2118" s="1">
        <v>2022</v>
      </c>
      <c r="B2118" s="1" t="s">
        <v>4146</v>
      </c>
      <c r="C2118" s="1" t="s">
        <v>962</v>
      </c>
      <c r="D2118" s="1" t="s">
        <v>4382</v>
      </c>
      <c r="E2118" s="1" t="s">
        <v>915</v>
      </c>
      <c r="F2118" s="1" t="s">
        <v>964</v>
      </c>
      <c r="G2118" s="1" t="s">
        <v>103</v>
      </c>
      <c r="H2118" s="1" t="s">
        <v>298</v>
      </c>
      <c r="I2118" s="1">
        <v>1.3</v>
      </c>
      <c r="J2118" s="1">
        <v>2023</v>
      </c>
      <c r="K2118" s="1">
        <v>72526</v>
      </c>
      <c r="L2118" s="1">
        <v>0</v>
      </c>
      <c r="M2118" s="1">
        <f t="array" ref="M2118">SUMPRODUCT(MAX(ISNUMBER(SEARCH('Class Rules'!$B$6:$B$85,$E2118))*ISNUMBER(SEARCH('Class Rules'!$C$6:$C$85,$F2118))*'Class Rules'!$A$6:$A$85))</f>
        <v>0</v>
      </c>
      <c r="N2118" s="1" t="str">
        <f t="array" ref="N2118">IF($M2118=0,'Class Rules'!$D$3,INDEX('Class Rules'!$D$6:$D$85,MATCH($M2118,'Class Rules'!$A$6:$A$85,0)))</f>
        <v>Passenger LDV</v>
      </c>
      <c r="O2118" s="1" t="str">
        <f t="array" ref="O2118">IF(SUMPRODUCT(MAX(ISNUMBER(SEARCH(Fuel_Rules!$A$6:$A$30,$E2118))*ISNUMBER(SEARCH(Fuel_Rules!$B$6:$B$30,$F2118))*(Fuel_Rules!$A$6:$A$30&lt;&gt;"")))&gt;0,"Plug-in hybrid",IF($G2118="Diesel","Diesel","Gasoline"))</f>
        <v>Gasoline</v>
      </c>
    </row>
    <row r="2119" spans="1:15" ht="15" customHeight="1" x14ac:dyDescent="0.25">
      <c r="A2119" s="1">
        <v>2022</v>
      </c>
      <c r="B2119" s="1" t="s">
        <v>4146</v>
      </c>
      <c r="C2119" s="1" t="s">
        <v>965</v>
      </c>
      <c r="D2119" s="1" t="s">
        <v>4383</v>
      </c>
      <c r="E2119" s="1" t="s">
        <v>915</v>
      </c>
      <c r="F2119" s="1" t="s">
        <v>967</v>
      </c>
      <c r="G2119" s="1" t="s">
        <v>103</v>
      </c>
      <c r="H2119" s="1" t="s">
        <v>298</v>
      </c>
      <c r="I2119" s="1">
        <v>1</v>
      </c>
      <c r="J2119" s="1">
        <v>2023</v>
      </c>
      <c r="K2119" s="1">
        <v>78589</v>
      </c>
      <c r="L2119" s="1">
        <v>0</v>
      </c>
      <c r="M2119" s="1">
        <f t="array" ref="M2119">SUMPRODUCT(MAX(ISNUMBER(SEARCH('Class Rules'!$B$6:$B$85,$E2119))*ISNUMBER(SEARCH('Class Rules'!$C$6:$C$85,$F2119))*'Class Rules'!$A$6:$A$85))</f>
        <v>0</v>
      </c>
      <c r="N2119" s="1" t="str">
        <f t="array" ref="N2119">IF($M2119=0,'Class Rules'!$D$3,INDEX('Class Rules'!$D$6:$D$85,MATCH($M2119,'Class Rules'!$A$6:$A$85,0)))</f>
        <v>Passenger LDV</v>
      </c>
      <c r="O2119" s="1" t="str">
        <f t="array" ref="O2119">IF(SUMPRODUCT(MAX(ISNUMBER(SEARCH(Fuel_Rules!$A$6:$A$30,$E2119))*ISNUMBER(SEARCH(Fuel_Rules!$B$6:$B$30,$F2119))*(Fuel_Rules!$A$6:$A$30&lt;&gt;"")))&gt;0,"Plug-in hybrid",IF($G2119="Diesel","Diesel","Gasoline"))</f>
        <v>Gasoline</v>
      </c>
    </row>
    <row r="2120" spans="1:15" ht="15" customHeight="1" x14ac:dyDescent="0.25">
      <c r="A2120" s="1">
        <v>2022</v>
      </c>
      <c r="B2120" s="1" t="s">
        <v>4146</v>
      </c>
      <c r="C2120" s="1" t="s">
        <v>968</v>
      </c>
      <c r="D2120" s="1" t="s">
        <v>4384</v>
      </c>
      <c r="E2120" s="1" t="s">
        <v>915</v>
      </c>
      <c r="F2120" s="1" t="s">
        <v>970</v>
      </c>
      <c r="G2120" s="1" t="s">
        <v>105</v>
      </c>
      <c r="H2120" s="1" t="s">
        <v>298</v>
      </c>
      <c r="I2120" s="1">
        <v>2.2999999999999998</v>
      </c>
      <c r="J2120" s="1">
        <v>2023</v>
      </c>
      <c r="K2120" s="1">
        <v>186148</v>
      </c>
      <c r="L2120" s="1">
        <v>0</v>
      </c>
      <c r="M2120" s="1">
        <f t="array" ref="M2120">SUMPRODUCT(MAX(ISNUMBER(SEARCH('Class Rules'!$B$6:$B$85,$E2120))*ISNUMBER(SEARCH('Class Rules'!$C$6:$C$85,$F2120))*'Class Rules'!$A$6:$A$85))</f>
        <v>4</v>
      </c>
      <c r="N2120" s="1" t="str">
        <f t="array" ref="N2120">IF($M2120=0,'Class Rules'!$D$3,INDEX('Class Rules'!$D$6:$D$85,MATCH($M2120,'Class Rules'!$A$6:$A$85,0)))</f>
        <v>Freight LDV</v>
      </c>
      <c r="O2120" s="1" t="str">
        <f t="array" ref="O2120">IF(SUMPRODUCT(MAX(ISNUMBER(SEARCH(Fuel_Rules!$A$6:$A$30,$E2120))*ISNUMBER(SEARCH(Fuel_Rules!$B$6:$B$30,$F2120))*(Fuel_Rules!$A$6:$A$30&lt;&gt;"")))&gt;0,"Plug-in hybrid",IF($G2120="Diesel","Diesel","Gasoline"))</f>
        <v>Diesel</v>
      </c>
    </row>
    <row r="2121" spans="1:15" ht="15" customHeight="1" x14ac:dyDescent="0.25">
      <c r="A2121" s="1">
        <v>2022</v>
      </c>
      <c r="B2121" s="1" t="s">
        <v>4146</v>
      </c>
      <c r="C2121" s="1" t="s">
        <v>971</v>
      </c>
      <c r="D2121" s="1" t="s">
        <v>4385</v>
      </c>
      <c r="E2121" s="1" t="s">
        <v>915</v>
      </c>
      <c r="F2121" s="1" t="s">
        <v>973</v>
      </c>
      <c r="G2121" s="1" t="s">
        <v>105</v>
      </c>
      <c r="H2121" s="1" t="s">
        <v>298</v>
      </c>
      <c r="I2121" s="1">
        <v>2.2999999999999998</v>
      </c>
      <c r="J2121" s="1">
        <v>2023</v>
      </c>
      <c r="K2121" s="1">
        <v>198868</v>
      </c>
      <c r="L2121" s="1">
        <v>0</v>
      </c>
      <c r="M2121" s="1">
        <f t="array" ref="M2121">SUMPRODUCT(MAX(ISNUMBER(SEARCH('Class Rules'!$B$6:$B$85,$E2121))*ISNUMBER(SEARCH('Class Rules'!$C$6:$C$85,$F2121))*'Class Rules'!$A$6:$A$85))</f>
        <v>5</v>
      </c>
      <c r="N2121" s="1" t="str">
        <f t="array" ref="N2121">IF($M2121=0,'Class Rules'!$D$3,INDEX('Class Rules'!$D$6:$D$85,MATCH($M2121,'Class Rules'!$A$6:$A$85,0)))</f>
        <v>Freight LDV</v>
      </c>
      <c r="O2121" s="1" t="str">
        <f t="array" ref="O2121">IF(SUMPRODUCT(MAX(ISNUMBER(SEARCH(Fuel_Rules!$A$6:$A$30,$E2121))*ISNUMBER(SEARCH(Fuel_Rules!$B$6:$B$30,$F2121))*(Fuel_Rules!$A$6:$A$30&lt;&gt;"")))&gt;0,"Plug-in hybrid",IF($G2121="Diesel","Diesel","Gasoline"))</f>
        <v>Diesel</v>
      </c>
    </row>
    <row r="2122" spans="1:15" ht="15" customHeight="1" x14ac:dyDescent="0.25">
      <c r="A2122" s="1">
        <v>2022</v>
      </c>
      <c r="B2122" s="1" t="s">
        <v>4146</v>
      </c>
      <c r="C2122" s="1" t="s">
        <v>974</v>
      </c>
      <c r="D2122" s="1" t="s">
        <v>4386</v>
      </c>
      <c r="E2122" s="1" t="s">
        <v>915</v>
      </c>
      <c r="F2122" s="1" t="s">
        <v>976</v>
      </c>
      <c r="G2122" s="1" t="s">
        <v>105</v>
      </c>
      <c r="H2122" s="1" t="s">
        <v>298</v>
      </c>
      <c r="I2122" s="1">
        <v>2.2999999999999998</v>
      </c>
      <c r="J2122" s="1">
        <v>2023</v>
      </c>
      <c r="K2122" s="1">
        <v>208986</v>
      </c>
      <c r="L2122" s="1">
        <v>0</v>
      </c>
      <c r="M2122" s="1">
        <f t="array" ref="M2122">SUMPRODUCT(MAX(ISNUMBER(SEARCH('Class Rules'!$B$6:$B$85,$E2122))*ISNUMBER(SEARCH('Class Rules'!$C$6:$C$85,$F2122))*'Class Rules'!$A$6:$A$85))</f>
        <v>5</v>
      </c>
      <c r="N2122" s="1" t="str">
        <f t="array" ref="N2122">IF($M2122=0,'Class Rules'!$D$3,INDEX('Class Rules'!$D$6:$D$85,MATCH($M2122,'Class Rules'!$A$6:$A$85,0)))</f>
        <v>Freight LDV</v>
      </c>
      <c r="O2122" s="1" t="str">
        <f t="array" ref="O2122">IF(SUMPRODUCT(MAX(ISNUMBER(SEARCH(Fuel_Rules!$A$6:$A$30,$E2122))*ISNUMBER(SEARCH(Fuel_Rules!$B$6:$B$30,$F2122))*(Fuel_Rules!$A$6:$A$30&lt;&gt;"")))&gt;0,"Plug-in hybrid",IF($G2122="Diesel","Diesel","Gasoline"))</f>
        <v>Diesel</v>
      </c>
    </row>
    <row r="2123" spans="1:15" ht="15" customHeight="1" x14ac:dyDescent="0.25">
      <c r="A2123" s="1">
        <v>2022</v>
      </c>
      <c r="B2123" s="1" t="s">
        <v>4146</v>
      </c>
      <c r="C2123" s="1" t="s">
        <v>977</v>
      </c>
      <c r="D2123" s="1" t="s">
        <v>4387</v>
      </c>
      <c r="E2123" s="1" t="s">
        <v>915</v>
      </c>
      <c r="F2123" s="1" t="s">
        <v>979</v>
      </c>
      <c r="G2123" s="1" t="s">
        <v>105</v>
      </c>
      <c r="H2123" s="1" t="s">
        <v>298</v>
      </c>
      <c r="I2123" s="1">
        <v>2.2999999999999998</v>
      </c>
      <c r="J2123" s="1">
        <v>2023</v>
      </c>
      <c r="K2123" s="1">
        <v>217205</v>
      </c>
      <c r="L2123" s="1">
        <v>0</v>
      </c>
      <c r="M2123" s="1">
        <f t="array" ref="M2123">SUMPRODUCT(MAX(ISNUMBER(SEARCH('Class Rules'!$B$6:$B$85,$E2123))*ISNUMBER(SEARCH('Class Rules'!$C$6:$C$85,$F2123))*'Class Rules'!$A$6:$A$85))</f>
        <v>63</v>
      </c>
      <c r="N2123" s="1" t="str">
        <f t="array" ref="N2123">IF($M2123=0,'Class Rules'!$D$3,INDEX('Class Rules'!$D$6:$D$85,MATCH($M2123,'Class Rules'!$A$6:$A$85,0)))</f>
        <v>Passenger HDV</v>
      </c>
      <c r="O2123" s="1" t="str">
        <f t="array" ref="O2123">IF(SUMPRODUCT(MAX(ISNUMBER(SEARCH(Fuel_Rules!$A$6:$A$30,$E2123))*ISNUMBER(SEARCH(Fuel_Rules!$B$6:$B$30,$F2123))*(Fuel_Rules!$A$6:$A$30&lt;&gt;"")))&gt;0,"Plug-in hybrid",IF($G2123="Diesel","Diesel","Gasoline"))</f>
        <v>Diesel</v>
      </c>
    </row>
    <row r="2124" spans="1:15" ht="15" customHeight="1" x14ac:dyDescent="0.25">
      <c r="A2124" s="1">
        <v>2022</v>
      </c>
      <c r="B2124" s="1" t="s">
        <v>4146</v>
      </c>
      <c r="C2124" s="1" t="s">
        <v>980</v>
      </c>
      <c r="D2124" s="1" t="s">
        <v>4388</v>
      </c>
      <c r="E2124" s="1" t="s">
        <v>915</v>
      </c>
      <c r="F2124" s="1" t="s">
        <v>982</v>
      </c>
      <c r="G2124" s="1" t="s">
        <v>105</v>
      </c>
      <c r="H2124" s="1" t="s">
        <v>298</v>
      </c>
      <c r="I2124" s="1">
        <v>2.2999999999999998</v>
      </c>
      <c r="J2124" s="1">
        <v>2023</v>
      </c>
      <c r="K2124" s="1">
        <v>212424</v>
      </c>
      <c r="L2124" s="1">
        <v>0</v>
      </c>
      <c r="M2124" s="1">
        <f t="array" ref="M2124">SUMPRODUCT(MAX(ISNUMBER(SEARCH('Class Rules'!$B$6:$B$85,$E2124))*ISNUMBER(SEARCH('Class Rules'!$C$6:$C$85,$F2124))*'Class Rules'!$A$6:$A$85))</f>
        <v>6</v>
      </c>
      <c r="N2124" s="1" t="str">
        <f t="array" ref="N2124">IF($M2124=0,'Class Rules'!$D$3,INDEX('Class Rules'!$D$6:$D$85,MATCH($M2124,'Class Rules'!$A$6:$A$85,0)))</f>
        <v>Freight LDV</v>
      </c>
      <c r="O2124" s="1" t="str">
        <f t="array" ref="O2124">IF(SUMPRODUCT(MAX(ISNUMBER(SEARCH(Fuel_Rules!$A$6:$A$30,$E2124))*ISNUMBER(SEARCH(Fuel_Rules!$B$6:$B$30,$F2124))*(Fuel_Rules!$A$6:$A$30&lt;&gt;"")))&gt;0,"Plug-in hybrid",IF($G2124="Diesel","Diesel","Gasoline"))</f>
        <v>Diesel</v>
      </c>
    </row>
    <row r="2125" spans="1:15" ht="15" customHeight="1" x14ac:dyDescent="0.25">
      <c r="A2125" s="1">
        <v>2022</v>
      </c>
      <c r="B2125" s="1" t="s">
        <v>4146</v>
      </c>
      <c r="C2125" s="1" t="s">
        <v>983</v>
      </c>
      <c r="D2125" s="1" t="s">
        <v>4389</v>
      </c>
      <c r="E2125" s="1" t="s">
        <v>915</v>
      </c>
      <c r="F2125" s="1" t="s">
        <v>985</v>
      </c>
      <c r="G2125" s="1" t="s">
        <v>105</v>
      </c>
      <c r="H2125" s="1" t="s">
        <v>298</v>
      </c>
      <c r="I2125" s="1">
        <v>2.2999999999999998</v>
      </c>
      <c r="J2125" s="1">
        <v>2023</v>
      </c>
      <c r="K2125" s="1">
        <v>242513</v>
      </c>
      <c r="L2125" s="1">
        <v>0</v>
      </c>
      <c r="M2125" s="1">
        <f t="array" ref="M2125">SUMPRODUCT(MAX(ISNUMBER(SEARCH('Class Rules'!$B$6:$B$85,$E2125))*ISNUMBER(SEARCH('Class Rules'!$C$6:$C$85,$F2125))*'Class Rules'!$A$6:$A$85))</f>
        <v>64</v>
      </c>
      <c r="N2125" s="1" t="str">
        <f t="array" ref="N2125">IF($M2125=0,'Class Rules'!$D$3,INDEX('Class Rules'!$D$6:$D$85,MATCH($M2125,'Class Rules'!$A$6:$A$85,0)))</f>
        <v>Passenger HDV</v>
      </c>
      <c r="O2125" s="1" t="str">
        <f t="array" ref="O2125">IF(SUMPRODUCT(MAX(ISNUMBER(SEARCH(Fuel_Rules!$A$6:$A$30,$E2125))*ISNUMBER(SEARCH(Fuel_Rules!$B$6:$B$30,$F2125))*(Fuel_Rules!$A$6:$A$30&lt;&gt;"")))&gt;0,"Plug-in hybrid",IF($G2125="Diesel","Diesel","Gasoline"))</f>
        <v>Diesel</v>
      </c>
    </row>
    <row r="2126" spans="1:15" ht="15" customHeight="1" x14ac:dyDescent="0.25">
      <c r="A2126" s="1">
        <v>2022</v>
      </c>
      <c r="B2126" s="1" t="s">
        <v>4146</v>
      </c>
      <c r="C2126" s="1" t="s">
        <v>986</v>
      </c>
      <c r="D2126" s="1" t="s">
        <v>4390</v>
      </c>
      <c r="E2126" s="1" t="s">
        <v>915</v>
      </c>
      <c r="F2126" s="1" t="s">
        <v>988</v>
      </c>
      <c r="G2126" s="1" t="s">
        <v>103</v>
      </c>
      <c r="H2126" s="1" t="s">
        <v>437</v>
      </c>
      <c r="I2126" s="1">
        <v>1.8</v>
      </c>
      <c r="J2126" s="1">
        <v>2023</v>
      </c>
      <c r="K2126" s="1">
        <v>100609</v>
      </c>
      <c r="L2126" s="1">
        <v>0</v>
      </c>
      <c r="M2126" s="1">
        <f t="array" ref="M2126">SUMPRODUCT(MAX(ISNUMBER(SEARCH('Class Rules'!$B$6:$B$85,$E2126))*ISNUMBER(SEARCH('Class Rules'!$C$6:$C$85,$F2126))*'Class Rules'!$A$6:$A$85))</f>
        <v>0</v>
      </c>
      <c r="N2126" s="1" t="str">
        <f t="array" ref="N2126">IF($M2126=0,'Class Rules'!$D$3,INDEX('Class Rules'!$D$6:$D$85,MATCH($M2126,'Class Rules'!$A$6:$A$85,0)))</f>
        <v>Passenger LDV</v>
      </c>
      <c r="O2126" s="1" t="str">
        <f t="array" ref="O2126">IF(SUMPRODUCT(MAX(ISNUMBER(SEARCH(Fuel_Rules!$A$6:$A$30,$E2126))*ISNUMBER(SEARCH(Fuel_Rules!$B$6:$B$30,$F2126))*(Fuel_Rules!$A$6:$A$30&lt;&gt;"")))&gt;0,"Plug-in hybrid",IF($G2126="Diesel","Diesel","Gasoline"))</f>
        <v>Gasoline</v>
      </c>
    </row>
    <row r="2127" spans="1:15" ht="15" customHeight="1" x14ac:dyDescent="0.25">
      <c r="A2127" s="1">
        <v>2022</v>
      </c>
      <c r="B2127" s="1" t="s">
        <v>4146</v>
      </c>
      <c r="C2127" s="1" t="s">
        <v>989</v>
      </c>
      <c r="D2127" s="1" t="s">
        <v>4391</v>
      </c>
      <c r="E2127" s="1" t="s">
        <v>915</v>
      </c>
      <c r="F2127" s="1" t="s">
        <v>991</v>
      </c>
      <c r="G2127" s="1" t="s">
        <v>103</v>
      </c>
      <c r="H2127" s="1" t="s">
        <v>298</v>
      </c>
      <c r="I2127" s="1">
        <v>1.3</v>
      </c>
      <c r="J2127" s="1">
        <v>2023</v>
      </c>
      <c r="K2127" s="1">
        <v>86569</v>
      </c>
      <c r="L2127" s="1">
        <v>0</v>
      </c>
      <c r="M2127" s="1">
        <f t="array" ref="M2127">SUMPRODUCT(MAX(ISNUMBER(SEARCH('Class Rules'!$B$6:$B$85,$E2127))*ISNUMBER(SEARCH('Class Rules'!$C$6:$C$85,$F2127))*'Class Rules'!$A$6:$A$85))</f>
        <v>0</v>
      </c>
      <c r="N2127" s="1" t="str">
        <f t="array" ref="N2127">IF($M2127=0,'Class Rules'!$D$3,INDEX('Class Rules'!$D$6:$D$85,MATCH($M2127,'Class Rules'!$A$6:$A$85,0)))</f>
        <v>Passenger LDV</v>
      </c>
      <c r="O2127" s="1" t="str">
        <f t="array" ref="O2127">IF(SUMPRODUCT(MAX(ISNUMBER(SEARCH(Fuel_Rules!$A$6:$A$30,$E2127))*ISNUMBER(SEARCH(Fuel_Rules!$B$6:$B$30,$F2127))*(Fuel_Rules!$A$6:$A$30&lt;&gt;"")))&gt;0,"Plug-in hybrid",IF($G2127="Diesel","Diesel","Gasoline"))</f>
        <v>Gasoline</v>
      </c>
    </row>
    <row r="2128" spans="1:15" ht="15" customHeight="1" x14ac:dyDescent="0.25">
      <c r="A2128" s="1">
        <v>2022</v>
      </c>
      <c r="B2128" s="1" t="s">
        <v>4146</v>
      </c>
      <c r="C2128" s="1" t="s">
        <v>992</v>
      </c>
      <c r="D2128" s="1" t="s">
        <v>4392</v>
      </c>
      <c r="E2128" s="1" t="s">
        <v>915</v>
      </c>
      <c r="F2128" s="1" t="s">
        <v>994</v>
      </c>
      <c r="G2128" s="1" t="s">
        <v>103</v>
      </c>
      <c r="H2128" s="1" t="s">
        <v>298</v>
      </c>
      <c r="I2128" s="1">
        <v>1.3</v>
      </c>
      <c r="J2128" s="1">
        <v>2023</v>
      </c>
      <c r="K2128" s="1">
        <v>81387</v>
      </c>
      <c r="L2128" s="1">
        <v>0</v>
      </c>
      <c r="M2128" s="1">
        <f t="array" ref="M2128">SUMPRODUCT(MAX(ISNUMBER(SEARCH('Class Rules'!$B$6:$B$85,$E2128))*ISNUMBER(SEARCH('Class Rules'!$C$6:$C$85,$F2128))*'Class Rules'!$A$6:$A$85))</f>
        <v>0</v>
      </c>
      <c r="N2128" s="1" t="str">
        <f t="array" ref="N2128">IF($M2128=0,'Class Rules'!$D$3,INDEX('Class Rules'!$D$6:$D$85,MATCH($M2128,'Class Rules'!$A$6:$A$85,0)))</f>
        <v>Passenger LDV</v>
      </c>
      <c r="O2128" s="1" t="str">
        <f t="array" ref="O2128">IF(SUMPRODUCT(MAX(ISNUMBER(SEARCH(Fuel_Rules!$A$6:$A$30,$E2128))*ISNUMBER(SEARCH(Fuel_Rules!$B$6:$B$30,$F2128))*(Fuel_Rules!$A$6:$A$30&lt;&gt;"")))&gt;0,"Plug-in hybrid",IF($G2128="Diesel","Diesel","Gasoline"))</f>
        <v>Gasoline</v>
      </c>
    </row>
    <row r="2129" spans="1:15" ht="15" customHeight="1" x14ac:dyDescent="0.25">
      <c r="A2129" s="1">
        <v>2022</v>
      </c>
      <c r="B2129" s="1" t="s">
        <v>4146</v>
      </c>
      <c r="C2129" s="1" t="s">
        <v>995</v>
      </c>
      <c r="D2129" s="1" t="s">
        <v>4393</v>
      </c>
      <c r="E2129" s="1" t="s">
        <v>915</v>
      </c>
      <c r="F2129" s="1" t="s">
        <v>997</v>
      </c>
      <c r="G2129" s="1" t="s">
        <v>103</v>
      </c>
      <c r="H2129" s="1" t="s">
        <v>437</v>
      </c>
      <c r="I2129" s="1">
        <v>2.4</v>
      </c>
      <c r="J2129" s="1">
        <v>2023</v>
      </c>
      <c r="K2129" s="1">
        <v>130020</v>
      </c>
      <c r="L2129" s="1">
        <v>0</v>
      </c>
      <c r="M2129" s="1">
        <f t="array" ref="M2129">SUMPRODUCT(MAX(ISNUMBER(SEARCH('Class Rules'!$B$6:$B$85,$E2129))*ISNUMBER(SEARCH('Class Rules'!$C$6:$C$85,$F2129))*'Class Rules'!$A$6:$A$85))</f>
        <v>2</v>
      </c>
      <c r="N2129" s="1" t="str">
        <f t="array" ref="N2129">IF($M2129=0,'Class Rules'!$D$3,INDEX('Class Rules'!$D$6:$D$85,MATCH($M2129,'Class Rules'!$A$6:$A$85,0)))</f>
        <v>Freight LDV</v>
      </c>
      <c r="O2129" s="1" t="str">
        <f t="array" ref="O2129">IF(SUMPRODUCT(MAX(ISNUMBER(SEARCH(Fuel_Rules!$A$6:$A$30,$E2129))*ISNUMBER(SEARCH(Fuel_Rules!$B$6:$B$30,$F2129))*(Fuel_Rules!$A$6:$A$30&lt;&gt;"")))&gt;0,"Plug-in hybrid",IF($G2129="Diesel","Diesel","Gasoline"))</f>
        <v>Gasoline</v>
      </c>
    </row>
    <row r="2130" spans="1:15" ht="15" customHeight="1" x14ac:dyDescent="0.25">
      <c r="A2130" s="1">
        <v>2022</v>
      </c>
      <c r="B2130" s="1" t="s">
        <v>4146</v>
      </c>
      <c r="C2130" s="1" t="s">
        <v>998</v>
      </c>
      <c r="D2130" s="1" t="s">
        <v>4394</v>
      </c>
      <c r="E2130" s="1" t="s">
        <v>915</v>
      </c>
      <c r="F2130" s="1" t="s">
        <v>1000</v>
      </c>
      <c r="G2130" s="1" t="s">
        <v>103</v>
      </c>
      <c r="H2130" s="1" t="s">
        <v>437</v>
      </c>
      <c r="I2130" s="1">
        <v>1.8</v>
      </c>
      <c r="J2130" s="1">
        <v>2023</v>
      </c>
      <c r="K2130" s="1">
        <v>127908</v>
      </c>
      <c r="L2130" s="1">
        <v>0</v>
      </c>
      <c r="M2130" s="1">
        <f t="array" ref="M2130">SUMPRODUCT(MAX(ISNUMBER(SEARCH('Class Rules'!$B$6:$B$85,$E2130))*ISNUMBER(SEARCH('Class Rules'!$C$6:$C$85,$F2130))*'Class Rules'!$A$6:$A$85))</f>
        <v>2</v>
      </c>
      <c r="N2130" s="1" t="str">
        <f t="array" ref="N2130">IF($M2130=0,'Class Rules'!$D$3,INDEX('Class Rules'!$D$6:$D$85,MATCH($M2130,'Class Rules'!$A$6:$A$85,0)))</f>
        <v>Freight LDV</v>
      </c>
      <c r="O2130" s="1" t="str">
        <f t="array" ref="O2130">IF(SUMPRODUCT(MAX(ISNUMBER(SEARCH(Fuel_Rules!$A$6:$A$30,$E2130))*ISNUMBER(SEARCH(Fuel_Rules!$B$6:$B$30,$F2130))*(Fuel_Rules!$A$6:$A$30&lt;&gt;"")))&gt;0,"Plug-in hybrid",IF($G2130="Diesel","Diesel","Gasoline"))</f>
        <v>Gasoline</v>
      </c>
    </row>
    <row r="2131" spans="1:15" ht="15" customHeight="1" x14ac:dyDescent="0.25">
      <c r="A2131" s="1">
        <v>2022</v>
      </c>
      <c r="B2131" s="1" t="s">
        <v>4146</v>
      </c>
      <c r="C2131" s="1" t="s">
        <v>1001</v>
      </c>
      <c r="D2131" s="1" t="s">
        <v>4395</v>
      </c>
      <c r="E2131" s="1" t="s">
        <v>915</v>
      </c>
      <c r="F2131" s="1" t="s">
        <v>1003</v>
      </c>
      <c r="G2131" s="1" t="s">
        <v>103</v>
      </c>
      <c r="H2131" s="1" t="s">
        <v>298</v>
      </c>
      <c r="I2131" s="1">
        <v>1</v>
      </c>
      <c r="J2131" s="1">
        <v>2023</v>
      </c>
      <c r="K2131" s="1">
        <v>72494</v>
      </c>
      <c r="L2131" s="1">
        <v>0</v>
      </c>
      <c r="M2131" s="1">
        <f t="array" ref="M2131">SUMPRODUCT(MAX(ISNUMBER(SEARCH('Class Rules'!$B$6:$B$85,$E2131))*ISNUMBER(SEARCH('Class Rules'!$C$6:$C$85,$F2131))*'Class Rules'!$A$6:$A$85))</f>
        <v>0</v>
      </c>
      <c r="N2131" s="1" t="str">
        <f t="array" ref="N2131">IF($M2131=0,'Class Rules'!$D$3,INDEX('Class Rules'!$D$6:$D$85,MATCH($M2131,'Class Rules'!$A$6:$A$85,0)))</f>
        <v>Passenger LDV</v>
      </c>
      <c r="O2131" s="1" t="str">
        <f t="array" ref="O2131">IF(SUMPRODUCT(MAX(ISNUMBER(SEARCH(Fuel_Rules!$A$6:$A$30,$E2131))*ISNUMBER(SEARCH(Fuel_Rules!$B$6:$B$30,$F2131))*(Fuel_Rules!$A$6:$A$30&lt;&gt;"")))&gt;0,"Plug-in hybrid",IF($G2131="Diesel","Diesel","Gasoline"))</f>
        <v>Gasoline</v>
      </c>
    </row>
    <row r="2132" spans="1:15" ht="15" customHeight="1" x14ac:dyDescent="0.25">
      <c r="A2132" s="1">
        <v>2022</v>
      </c>
      <c r="B2132" s="1" t="s">
        <v>4146</v>
      </c>
      <c r="C2132" s="1" t="s">
        <v>1004</v>
      </c>
      <c r="D2132" s="1" t="s">
        <v>4396</v>
      </c>
      <c r="E2132" s="1" t="s">
        <v>915</v>
      </c>
      <c r="F2132" s="1" t="s">
        <v>1006</v>
      </c>
      <c r="G2132" s="1" t="s">
        <v>105</v>
      </c>
      <c r="H2132" s="1" t="s">
        <v>298</v>
      </c>
      <c r="I2132" s="1">
        <v>2.2999999999999998</v>
      </c>
      <c r="J2132" s="1">
        <v>2023</v>
      </c>
      <c r="K2132" s="1">
        <v>264601</v>
      </c>
      <c r="L2132" s="1">
        <v>0</v>
      </c>
      <c r="M2132" s="1">
        <f t="array" ref="M2132">SUMPRODUCT(MAX(ISNUMBER(SEARCH('Class Rules'!$B$6:$B$85,$E2132))*ISNUMBER(SEARCH('Class Rules'!$C$6:$C$85,$F2132))*'Class Rules'!$A$6:$A$85))</f>
        <v>0</v>
      </c>
      <c r="N2132" s="1" t="str">
        <f t="array" ref="N2132">IF($M2132=0,'Class Rules'!$D$3,INDEX('Class Rules'!$D$6:$D$85,MATCH($M2132,'Class Rules'!$A$6:$A$85,0)))</f>
        <v>Passenger LDV</v>
      </c>
      <c r="O2132" s="1" t="str">
        <f t="array" ref="O2132">IF(SUMPRODUCT(MAX(ISNUMBER(SEARCH(Fuel_Rules!$A$6:$A$30,$E2132))*ISNUMBER(SEARCH(Fuel_Rules!$B$6:$B$30,$F2132))*(Fuel_Rules!$A$6:$A$30&lt;&gt;"")))&gt;0,"Plug-in hybrid",IF($G2132="Diesel","Diesel","Gasoline"))</f>
        <v>Diesel</v>
      </c>
    </row>
    <row r="2133" spans="1:15" ht="15" customHeight="1" x14ac:dyDescent="0.25">
      <c r="A2133" s="1">
        <v>2022</v>
      </c>
      <c r="B2133" s="1" t="s">
        <v>4146</v>
      </c>
      <c r="C2133" s="1" t="s">
        <v>1007</v>
      </c>
      <c r="D2133" s="1" t="s">
        <v>4397</v>
      </c>
      <c r="E2133" s="1" t="s">
        <v>915</v>
      </c>
      <c r="F2133" s="1" t="s">
        <v>1009</v>
      </c>
      <c r="G2133" s="1" t="s">
        <v>105</v>
      </c>
      <c r="H2133" s="1" t="s">
        <v>298</v>
      </c>
      <c r="I2133" s="1">
        <v>2.2999999999999998</v>
      </c>
      <c r="J2133" s="1">
        <v>2023</v>
      </c>
      <c r="K2133" s="1">
        <v>238472</v>
      </c>
      <c r="L2133" s="1">
        <v>0</v>
      </c>
      <c r="M2133" s="1">
        <f t="array" ref="M2133">SUMPRODUCT(MAX(ISNUMBER(SEARCH('Class Rules'!$B$6:$B$85,$E2133))*ISNUMBER(SEARCH('Class Rules'!$C$6:$C$85,$F2133))*'Class Rules'!$A$6:$A$85))</f>
        <v>62</v>
      </c>
      <c r="N2133" s="1" t="str">
        <f t="array" ref="N2133">IF($M2133=0,'Class Rules'!$D$3,INDEX('Class Rules'!$D$6:$D$85,MATCH($M2133,'Class Rules'!$A$6:$A$85,0)))</f>
        <v>Passenger HDV</v>
      </c>
      <c r="O2133" s="1" t="str">
        <f t="array" ref="O2133">IF(SUMPRODUCT(MAX(ISNUMBER(SEARCH(Fuel_Rules!$A$6:$A$30,$E2133))*ISNUMBER(SEARCH(Fuel_Rules!$B$6:$B$30,$F2133))*(Fuel_Rules!$A$6:$A$30&lt;&gt;"")))&gt;0,"Plug-in hybrid",IF($G2133="Diesel","Diesel","Gasoline"))</f>
        <v>Diesel</v>
      </c>
    </row>
    <row r="2134" spans="1:15" ht="15" customHeight="1" x14ac:dyDescent="0.25">
      <c r="A2134" s="1">
        <v>2022</v>
      </c>
      <c r="B2134" s="1" t="s">
        <v>4146</v>
      </c>
      <c r="C2134" s="1" t="s">
        <v>1010</v>
      </c>
      <c r="D2134" s="1" t="s">
        <v>4398</v>
      </c>
      <c r="E2134" s="1" t="s">
        <v>915</v>
      </c>
      <c r="F2134" s="1" t="s">
        <v>1012</v>
      </c>
      <c r="G2134" s="1" t="s">
        <v>105</v>
      </c>
      <c r="H2134" s="1" t="s">
        <v>437</v>
      </c>
      <c r="I2134" s="1">
        <v>2</v>
      </c>
      <c r="J2134" s="1">
        <v>2023</v>
      </c>
      <c r="K2134" s="1">
        <v>211243</v>
      </c>
      <c r="L2134" s="1">
        <v>0</v>
      </c>
      <c r="M2134" s="1">
        <f t="array" ref="M2134">SUMPRODUCT(MAX(ISNUMBER(SEARCH('Class Rules'!$B$6:$B$85,$E2134))*ISNUMBER(SEARCH('Class Rules'!$C$6:$C$85,$F2134))*'Class Rules'!$A$6:$A$85))</f>
        <v>2</v>
      </c>
      <c r="N2134" s="1" t="str">
        <f t="array" ref="N2134">IF($M2134=0,'Class Rules'!$D$3,INDEX('Class Rules'!$D$6:$D$85,MATCH($M2134,'Class Rules'!$A$6:$A$85,0)))</f>
        <v>Freight LDV</v>
      </c>
      <c r="O2134" s="1" t="str">
        <f t="array" ref="O2134">IF(SUMPRODUCT(MAX(ISNUMBER(SEARCH(Fuel_Rules!$A$6:$A$30,$E2134))*ISNUMBER(SEARCH(Fuel_Rules!$B$6:$B$30,$F2134))*(Fuel_Rules!$A$6:$A$30&lt;&gt;"")))&gt;0,"Plug-in hybrid",IF($G2134="Diesel","Diesel","Gasoline"))</f>
        <v>Diesel</v>
      </c>
    </row>
    <row r="2135" spans="1:15" ht="15" customHeight="1" x14ac:dyDescent="0.25">
      <c r="A2135" s="1">
        <v>2022</v>
      </c>
      <c r="B2135" s="1" t="s">
        <v>4146</v>
      </c>
      <c r="C2135" s="1" t="s">
        <v>1013</v>
      </c>
      <c r="D2135" s="1" t="s">
        <v>4399</v>
      </c>
      <c r="E2135" s="1" t="s">
        <v>915</v>
      </c>
      <c r="F2135" s="1" t="s">
        <v>1015</v>
      </c>
      <c r="G2135" s="1" t="s">
        <v>103</v>
      </c>
      <c r="H2135" s="1" t="s">
        <v>437</v>
      </c>
      <c r="I2135" s="1">
        <v>1.8</v>
      </c>
      <c r="J2135" s="1">
        <v>2023</v>
      </c>
      <c r="K2135" s="1">
        <v>89794</v>
      </c>
      <c r="L2135" s="1">
        <v>0</v>
      </c>
      <c r="M2135" s="1">
        <f t="array" ref="M2135">SUMPRODUCT(MAX(ISNUMBER(SEARCH('Class Rules'!$B$6:$B$85,$E2135))*ISNUMBER(SEARCH('Class Rules'!$C$6:$C$85,$F2135))*'Class Rules'!$A$6:$A$85))</f>
        <v>0</v>
      </c>
      <c r="N2135" s="1" t="str">
        <f t="array" ref="N2135">IF($M2135=0,'Class Rules'!$D$3,INDEX('Class Rules'!$D$6:$D$85,MATCH($M2135,'Class Rules'!$A$6:$A$85,0)))</f>
        <v>Passenger LDV</v>
      </c>
      <c r="O2135" s="1" t="str">
        <f t="array" ref="O2135">IF(SUMPRODUCT(MAX(ISNUMBER(SEARCH(Fuel_Rules!$A$6:$A$30,$E2135))*ISNUMBER(SEARCH(Fuel_Rules!$B$6:$B$30,$F2135))*(Fuel_Rules!$A$6:$A$30&lt;&gt;"")))&gt;0,"Plug-in hybrid",IF($G2135="Diesel","Diesel","Gasoline"))</f>
        <v>Gasoline</v>
      </c>
    </row>
    <row r="2136" spans="1:15" ht="15" customHeight="1" x14ac:dyDescent="0.25">
      <c r="A2136" s="1">
        <v>2022</v>
      </c>
      <c r="B2136" s="1" t="s">
        <v>4146</v>
      </c>
      <c r="C2136" s="1" t="s">
        <v>1016</v>
      </c>
      <c r="D2136" s="1" t="s">
        <v>4400</v>
      </c>
      <c r="E2136" s="1" t="s">
        <v>915</v>
      </c>
      <c r="F2136" s="1" t="s">
        <v>1018</v>
      </c>
      <c r="G2136" s="1" t="s">
        <v>103</v>
      </c>
      <c r="H2136" s="1" t="s">
        <v>298</v>
      </c>
      <c r="I2136" s="1">
        <v>1.3</v>
      </c>
      <c r="J2136" s="1">
        <v>2023</v>
      </c>
      <c r="K2136" s="1">
        <v>84743</v>
      </c>
      <c r="L2136" s="1">
        <v>0</v>
      </c>
      <c r="M2136" s="1">
        <f t="array" ref="M2136">SUMPRODUCT(MAX(ISNUMBER(SEARCH('Class Rules'!$B$6:$B$85,$E2136))*ISNUMBER(SEARCH('Class Rules'!$C$6:$C$85,$F2136))*'Class Rules'!$A$6:$A$85))</f>
        <v>0</v>
      </c>
      <c r="N2136" s="1" t="str">
        <f t="array" ref="N2136">IF($M2136=0,'Class Rules'!$D$3,INDEX('Class Rules'!$D$6:$D$85,MATCH($M2136,'Class Rules'!$A$6:$A$85,0)))</f>
        <v>Passenger LDV</v>
      </c>
      <c r="O2136" s="1" t="str">
        <f t="array" ref="O2136">IF(SUMPRODUCT(MAX(ISNUMBER(SEARCH(Fuel_Rules!$A$6:$A$30,$E2136))*ISNUMBER(SEARCH(Fuel_Rules!$B$6:$B$30,$F2136))*(Fuel_Rules!$A$6:$A$30&lt;&gt;"")))&gt;0,"Plug-in hybrid",IF($G2136="Diesel","Diesel","Gasoline"))</f>
        <v>Gasoline</v>
      </c>
    </row>
    <row r="2137" spans="1:15" ht="15" customHeight="1" x14ac:dyDescent="0.25">
      <c r="A2137" s="1">
        <v>2022</v>
      </c>
      <c r="B2137" s="1" t="s">
        <v>4146</v>
      </c>
      <c r="C2137" s="1" t="s">
        <v>1019</v>
      </c>
      <c r="D2137" s="1" t="s">
        <v>4401</v>
      </c>
      <c r="E2137" s="1" t="s">
        <v>915</v>
      </c>
      <c r="F2137" s="1" t="s">
        <v>1021</v>
      </c>
      <c r="G2137" s="1" t="s">
        <v>105</v>
      </c>
      <c r="H2137" s="1" t="s">
        <v>437</v>
      </c>
      <c r="I2137" s="1">
        <v>2</v>
      </c>
      <c r="J2137" s="1">
        <v>2023</v>
      </c>
      <c r="K2137" s="1">
        <v>170928</v>
      </c>
      <c r="L2137" s="1">
        <v>0</v>
      </c>
      <c r="M2137" s="1">
        <f t="array" ref="M2137">SUMPRODUCT(MAX(ISNUMBER(SEARCH('Class Rules'!$B$6:$B$85,$E2137))*ISNUMBER(SEARCH('Class Rules'!$C$6:$C$85,$F2137))*'Class Rules'!$A$6:$A$85))</f>
        <v>2</v>
      </c>
      <c r="N2137" s="1" t="str">
        <f t="array" ref="N2137">IF($M2137=0,'Class Rules'!$D$3,INDEX('Class Rules'!$D$6:$D$85,MATCH($M2137,'Class Rules'!$A$6:$A$85,0)))</f>
        <v>Freight LDV</v>
      </c>
      <c r="O2137" s="1" t="str">
        <f t="array" ref="O2137">IF(SUMPRODUCT(MAX(ISNUMBER(SEARCH(Fuel_Rules!$A$6:$A$30,$E2137))*ISNUMBER(SEARCH(Fuel_Rules!$B$6:$B$30,$F2137))*(Fuel_Rules!$A$6:$A$30&lt;&gt;"")))&gt;0,"Plug-in hybrid",IF($G2137="Diesel","Diesel","Gasoline"))</f>
        <v>Diesel</v>
      </c>
    </row>
    <row r="2138" spans="1:15" ht="15" customHeight="1" x14ac:dyDescent="0.25">
      <c r="A2138" s="1">
        <v>2022</v>
      </c>
      <c r="B2138" s="1" t="s">
        <v>4146</v>
      </c>
      <c r="C2138" s="1" t="s">
        <v>1022</v>
      </c>
      <c r="D2138" s="1" t="s">
        <v>4402</v>
      </c>
      <c r="E2138" s="1" t="s">
        <v>915</v>
      </c>
      <c r="F2138" s="1" t="s">
        <v>1024</v>
      </c>
      <c r="G2138" s="1" t="s">
        <v>103</v>
      </c>
      <c r="H2138" s="1" t="s">
        <v>298</v>
      </c>
      <c r="I2138" s="1">
        <v>1.8</v>
      </c>
      <c r="J2138" s="1">
        <v>2023</v>
      </c>
      <c r="K2138" s="1">
        <v>106322</v>
      </c>
      <c r="L2138" s="1">
        <v>0</v>
      </c>
      <c r="M2138" s="1">
        <f t="array" ref="M2138">SUMPRODUCT(MAX(ISNUMBER(SEARCH('Class Rules'!$B$6:$B$85,$E2138))*ISNUMBER(SEARCH('Class Rules'!$C$6:$C$85,$F2138))*'Class Rules'!$A$6:$A$85))</f>
        <v>2</v>
      </c>
      <c r="N2138" s="1" t="str">
        <f t="array" ref="N2138">IF($M2138=0,'Class Rules'!$D$3,INDEX('Class Rules'!$D$6:$D$85,MATCH($M2138,'Class Rules'!$A$6:$A$85,0)))</f>
        <v>Freight LDV</v>
      </c>
      <c r="O2138" s="1" t="str">
        <f t="array" ref="O2138">IF(SUMPRODUCT(MAX(ISNUMBER(SEARCH(Fuel_Rules!$A$6:$A$30,$E2138))*ISNUMBER(SEARCH(Fuel_Rules!$B$6:$B$30,$F2138))*(Fuel_Rules!$A$6:$A$30&lt;&gt;"")))&gt;0,"Plug-in hybrid",IF($G2138="Diesel","Diesel","Gasoline"))</f>
        <v>Gasoline</v>
      </c>
    </row>
    <row r="2139" spans="1:15" ht="15" customHeight="1" x14ac:dyDescent="0.25">
      <c r="A2139" s="1">
        <v>2022</v>
      </c>
      <c r="B2139" s="1" t="s">
        <v>4146</v>
      </c>
      <c r="C2139" s="1" t="s">
        <v>1025</v>
      </c>
      <c r="D2139" s="1" t="s">
        <v>4403</v>
      </c>
      <c r="E2139" s="1" t="s">
        <v>915</v>
      </c>
      <c r="F2139" s="1" t="s">
        <v>1027</v>
      </c>
      <c r="G2139" s="1" t="s">
        <v>103</v>
      </c>
      <c r="H2139" s="1" t="s">
        <v>437</v>
      </c>
      <c r="I2139" s="1">
        <v>1.8</v>
      </c>
      <c r="J2139" s="1">
        <v>2023</v>
      </c>
      <c r="K2139" s="1">
        <v>105905</v>
      </c>
      <c r="L2139" s="1">
        <v>0</v>
      </c>
      <c r="M2139" s="1">
        <f t="array" ref="M2139">SUMPRODUCT(MAX(ISNUMBER(SEARCH('Class Rules'!$B$6:$B$85,$E2139))*ISNUMBER(SEARCH('Class Rules'!$C$6:$C$85,$F2139))*'Class Rules'!$A$6:$A$85))</f>
        <v>0</v>
      </c>
      <c r="N2139" s="1" t="str">
        <f t="array" ref="N2139">IF($M2139=0,'Class Rules'!$D$3,INDEX('Class Rules'!$D$6:$D$85,MATCH($M2139,'Class Rules'!$A$6:$A$85,0)))</f>
        <v>Passenger LDV</v>
      </c>
      <c r="O2139" s="1" t="str">
        <f t="array" ref="O2139">IF(SUMPRODUCT(MAX(ISNUMBER(SEARCH(Fuel_Rules!$A$6:$A$30,$E2139))*ISNUMBER(SEARCH(Fuel_Rules!$B$6:$B$30,$F2139))*(Fuel_Rules!$A$6:$A$30&lt;&gt;"")))&gt;0,"Plug-in hybrid",IF($G2139="Diesel","Diesel","Gasoline"))</f>
        <v>Gasoline</v>
      </c>
    </row>
    <row r="2140" spans="1:15" ht="15" customHeight="1" x14ac:dyDescent="0.25">
      <c r="A2140" s="1">
        <v>2022</v>
      </c>
      <c r="B2140" s="1" t="s">
        <v>4146</v>
      </c>
      <c r="C2140" s="1" t="s">
        <v>1028</v>
      </c>
      <c r="D2140" s="1" t="s">
        <v>4404</v>
      </c>
      <c r="E2140" s="1" t="s">
        <v>915</v>
      </c>
      <c r="F2140" s="1" t="s">
        <v>1030</v>
      </c>
      <c r="G2140" s="1" t="s">
        <v>103</v>
      </c>
      <c r="H2140" s="1" t="s">
        <v>437</v>
      </c>
      <c r="I2140" s="1">
        <v>1.8</v>
      </c>
      <c r="J2140" s="1">
        <v>2023</v>
      </c>
      <c r="K2140" s="1">
        <v>100900</v>
      </c>
      <c r="L2140" s="1">
        <v>0</v>
      </c>
      <c r="M2140" s="1">
        <f t="array" ref="M2140">SUMPRODUCT(MAX(ISNUMBER(SEARCH('Class Rules'!$B$6:$B$85,$E2140))*ISNUMBER(SEARCH('Class Rules'!$C$6:$C$85,$F2140))*'Class Rules'!$A$6:$A$85))</f>
        <v>0</v>
      </c>
      <c r="N2140" s="1" t="str">
        <f t="array" ref="N2140">IF($M2140=0,'Class Rules'!$D$3,INDEX('Class Rules'!$D$6:$D$85,MATCH($M2140,'Class Rules'!$A$6:$A$85,0)))</f>
        <v>Passenger LDV</v>
      </c>
      <c r="O2140" s="1" t="str">
        <f t="array" ref="O2140">IF(SUMPRODUCT(MAX(ISNUMBER(SEARCH(Fuel_Rules!$A$6:$A$30,$E2140))*ISNUMBER(SEARCH(Fuel_Rules!$B$6:$B$30,$F2140))*(Fuel_Rules!$A$6:$A$30&lt;&gt;"")))&gt;0,"Plug-in hybrid",IF($G2140="Diesel","Diesel","Gasoline"))</f>
        <v>Gasoline</v>
      </c>
    </row>
    <row r="2141" spans="1:15" ht="15" customHeight="1" x14ac:dyDescent="0.25">
      <c r="A2141" s="1">
        <v>2022</v>
      </c>
      <c r="B2141" s="1" t="s">
        <v>4146</v>
      </c>
      <c r="C2141" s="1" t="s">
        <v>1031</v>
      </c>
      <c r="D2141" s="1" t="s">
        <v>4405</v>
      </c>
      <c r="E2141" s="1" t="s">
        <v>915</v>
      </c>
      <c r="F2141" s="1" t="s">
        <v>1033</v>
      </c>
      <c r="G2141" s="1" t="s">
        <v>105</v>
      </c>
      <c r="H2141" s="1" t="s">
        <v>437</v>
      </c>
      <c r="I2141" s="1">
        <v>2</v>
      </c>
      <c r="J2141" s="1">
        <v>2023</v>
      </c>
      <c r="K2141" s="1">
        <v>213185</v>
      </c>
      <c r="L2141" s="1">
        <v>0</v>
      </c>
      <c r="M2141" s="1">
        <f t="array" ref="M2141">SUMPRODUCT(MAX(ISNUMBER(SEARCH('Class Rules'!$B$6:$B$85,$E2141))*ISNUMBER(SEARCH('Class Rules'!$C$6:$C$85,$F2141))*'Class Rules'!$A$6:$A$85))</f>
        <v>2</v>
      </c>
      <c r="N2141" s="1" t="str">
        <f t="array" ref="N2141">IF($M2141=0,'Class Rules'!$D$3,INDEX('Class Rules'!$D$6:$D$85,MATCH($M2141,'Class Rules'!$A$6:$A$85,0)))</f>
        <v>Freight LDV</v>
      </c>
      <c r="O2141" s="1" t="str">
        <f t="array" ref="O2141">IF(SUMPRODUCT(MAX(ISNUMBER(SEARCH(Fuel_Rules!$A$6:$A$30,$E2141))*ISNUMBER(SEARCH(Fuel_Rules!$B$6:$B$30,$F2141))*(Fuel_Rules!$A$6:$A$30&lt;&gt;"")))&gt;0,"Plug-in hybrid",IF($G2141="Diesel","Diesel","Gasoline"))</f>
        <v>Diesel</v>
      </c>
    </row>
    <row r="2142" spans="1:15" ht="15" customHeight="1" x14ac:dyDescent="0.25">
      <c r="A2142" s="1">
        <v>2022</v>
      </c>
      <c r="B2142" s="1" t="s">
        <v>4146</v>
      </c>
      <c r="C2142" s="1" t="s">
        <v>1034</v>
      </c>
      <c r="D2142" s="1" t="s">
        <v>4406</v>
      </c>
      <c r="E2142" s="1" t="s">
        <v>915</v>
      </c>
      <c r="F2142" s="1" t="s">
        <v>1036</v>
      </c>
      <c r="G2142" s="1" t="s">
        <v>103</v>
      </c>
      <c r="H2142" s="1" t="s">
        <v>298</v>
      </c>
      <c r="I2142" s="1">
        <v>1.4</v>
      </c>
      <c r="J2142" s="1">
        <v>2023</v>
      </c>
      <c r="K2142" s="1">
        <v>95186</v>
      </c>
      <c r="L2142" s="1">
        <v>0</v>
      </c>
      <c r="M2142" s="1">
        <f t="array" ref="M2142">SUMPRODUCT(MAX(ISNUMBER(SEARCH('Class Rules'!$B$6:$B$85,$E2142))*ISNUMBER(SEARCH('Class Rules'!$C$6:$C$85,$F2142))*'Class Rules'!$A$6:$A$85))</f>
        <v>1</v>
      </c>
      <c r="N2142" s="1" t="str">
        <f t="array" ref="N2142">IF($M2142=0,'Class Rules'!$D$3,INDEX('Class Rules'!$D$6:$D$85,MATCH($M2142,'Class Rules'!$A$6:$A$85,0)))</f>
        <v>Freight LDV</v>
      </c>
      <c r="O2142" s="1" t="str">
        <f t="array" ref="O2142">IF(SUMPRODUCT(MAX(ISNUMBER(SEARCH(Fuel_Rules!$A$6:$A$30,$E2142))*ISNUMBER(SEARCH(Fuel_Rules!$B$6:$B$30,$F2142))*(Fuel_Rules!$A$6:$A$30&lt;&gt;"")))&gt;0,"Plug-in hybrid",IF($G2142="Diesel","Diesel","Gasoline"))</f>
        <v>Gasoline</v>
      </c>
    </row>
    <row r="2143" spans="1:15" ht="15" customHeight="1" x14ac:dyDescent="0.25">
      <c r="A2143" s="1">
        <v>2022</v>
      </c>
      <c r="B2143" s="1" t="s">
        <v>4146</v>
      </c>
      <c r="C2143" s="1" t="s">
        <v>1037</v>
      </c>
      <c r="D2143" s="1" t="s">
        <v>4407</v>
      </c>
      <c r="E2143" s="1" t="s">
        <v>915</v>
      </c>
      <c r="F2143" s="1" t="s">
        <v>1039</v>
      </c>
      <c r="G2143" s="1" t="s">
        <v>103</v>
      </c>
      <c r="H2143" s="1" t="s">
        <v>298</v>
      </c>
      <c r="I2143" s="1">
        <v>1.3</v>
      </c>
      <c r="J2143" s="1">
        <v>2023</v>
      </c>
      <c r="K2143" s="1">
        <v>101486</v>
      </c>
      <c r="L2143" s="1">
        <v>0</v>
      </c>
      <c r="M2143" s="1">
        <f t="array" ref="M2143">SUMPRODUCT(MAX(ISNUMBER(SEARCH('Class Rules'!$B$6:$B$85,$E2143))*ISNUMBER(SEARCH('Class Rules'!$C$6:$C$85,$F2143))*'Class Rules'!$A$6:$A$85))</f>
        <v>1</v>
      </c>
      <c r="N2143" s="1" t="str">
        <f t="array" ref="N2143">IF($M2143=0,'Class Rules'!$D$3,INDEX('Class Rules'!$D$6:$D$85,MATCH($M2143,'Class Rules'!$A$6:$A$85,0)))</f>
        <v>Freight LDV</v>
      </c>
      <c r="O2143" s="1" t="str">
        <f t="array" ref="O2143">IF(SUMPRODUCT(MAX(ISNUMBER(SEARCH(Fuel_Rules!$A$6:$A$30,$E2143))*ISNUMBER(SEARCH(Fuel_Rules!$B$6:$B$30,$F2143))*(Fuel_Rules!$A$6:$A$30&lt;&gt;"")))&gt;0,"Plug-in hybrid",IF($G2143="Diesel","Diesel","Gasoline"))</f>
        <v>Gasoline</v>
      </c>
    </row>
    <row r="2144" spans="1:15" ht="15" customHeight="1" x14ac:dyDescent="0.25">
      <c r="A2144" s="1">
        <v>2022</v>
      </c>
      <c r="B2144" s="1" t="s">
        <v>4146</v>
      </c>
      <c r="C2144" s="1" t="s">
        <v>1040</v>
      </c>
      <c r="D2144" s="1" t="s">
        <v>4408</v>
      </c>
      <c r="E2144" s="1" t="s">
        <v>915</v>
      </c>
      <c r="F2144" s="1" t="s">
        <v>1042</v>
      </c>
      <c r="G2144" s="1" t="s">
        <v>103</v>
      </c>
      <c r="H2144" s="1" t="s">
        <v>298</v>
      </c>
      <c r="I2144" s="1">
        <v>1.3</v>
      </c>
      <c r="J2144" s="1">
        <v>2023</v>
      </c>
      <c r="K2144" s="1">
        <v>109854</v>
      </c>
      <c r="L2144" s="1">
        <v>0</v>
      </c>
      <c r="M2144" s="1">
        <f t="array" ref="M2144">SUMPRODUCT(MAX(ISNUMBER(SEARCH('Class Rules'!$B$6:$B$85,$E2144))*ISNUMBER(SEARCH('Class Rules'!$C$6:$C$85,$F2144))*'Class Rules'!$A$6:$A$85))</f>
        <v>1</v>
      </c>
      <c r="N2144" s="1" t="str">
        <f t="array" ref="N2144">IF($M2144=0,'Class Rules'!$D$3,INDEX('Class Rules'!$D$6:$D$85,MATCH($M2144,'Class Rules'!$A$6:$A$85,0)))</f>
        <v>Freight LDV</v>
      </c>
      <c r="O2144" s="1" t="str">
        <f t="array" ref="O2144">IF(SUMPRODUCT(MAX(ISNUMBER(SEARCH(Fuel_Rules!$A$6:$A$30,$E2144))*ISNUMBER(SEARCH(Fuel_Rules!$B$6:$B$30,$F2144))*(Fuel_Rules!$A$6:$A$30&lt;&gt;"")))&gt;0,"Plug-in hybrid",IF($G2144="Diesel","Diesel","Gasoline"))</f>
        <v>Gasoline</v>
      </c>
    </row>
    <row r="2145" spans="1:15" ht="15" customHeight="1" x14ac:dyDescent="0.25">
      <c r="A2145" s="1">
        <v>2022</v>
      </c>
      <c r="B2145" s="1" t="s">
        <v>4146</v>
      </c>
      <c r="C2145" s="1" t="s">
        <v>1043</v>
      </c>
      <c r="D2145" s="1" t="s">
        <v>4409</v>
      </c>
      <c r="E2145" s="1" t="s">
        <v>915</v>
      </c>
      <c r="F2145" s="1" t="s">
        <v>1045</v>
      </c>
      <c r="G2145" s="1" t="s">
        <v>103</v>
      </c>
      <c r="H2145" s="1" t="s">
        <v>298</v>
      </c>
      <c r="I2145" s="1">
        <v>1.4</v>
      </c>
      <c r="J2145" s="1">
        <v>2023</v>
      </c>
      <c r="K2145" s="1">
        <v>102481</v>
      </c>
      <c r="L2145" s="1">
        <v>0</v>
      </c>
      <c r="M2145" s="1">
        <f t="array" ref="M2145">SUMPRODUCT(MAX(ISNUMBER(SEARCH('Class Rules'!$B$6:$B$85,$E2145))*ISNUMBER(SEARCH('Class Rules'!$C$6:$C$85,$F2145))*'Class Rules'!$A$6:$A$85))</f>
        <v>1</v>
      </c>
      <c r="N2145" s="1" t="str">
        <f t="array" ref="N2145">IF($M2145=0,'Class Rules'!$D$3,INDEX('Class Rules'!$D$6:$D$85,MATCH($M2145,'Class Rules'!$A$6:$A$85,0)))</f>
        <v>Freight LDV</v>
      </c>
      <c r="O2145" s="1" t="str">
        <f t="array" ref="O2145">IF(SUMPRODUCT(MAX(ISNUMBER(SEARCH(Fuel_Rules!$A$6:$A$30,$E2145))*ISNUMBER(SEARCH(Fuel_Rules!$B$6:$B$30,$F2145))*(Fuel_Rules!$A$6:$A$30&lt;&gt;"")))&gt;0,"Plug-in hybrid",IF($G2145="Diesel","Diesel","Gasoline"))</f>
        <v>Gasoline</v>
      </c>
    </row>
    <row r="2146" spans="1:15" ht="15" customHeight="1" x14ac:dyDescent="0.25">
      <c r="A2146" s="1">
        <v>2022</v>
      </c>
      <c r="B2146" s="1" t="s">
        <v>4146</v>
      </c>
      <c r="C2146" s="1" t="s">
        <v>1046</v>
      </c>
      <c r="D2146" s="1" t="s">
        <v>4410</v>
      </c>
      <c r="E2146" s="1" t="s">
        <v>915</v>
      </c>
      <c r="F2146" s="1" t="s">
        <v>1048</v>
      </c>
      <c r="G2146" s="1" t="s">
        <v>103</v>
      </c>
      <c r="H2146" s="1" t="s">
        <v>298</v>
      </c>
      <c r="I2146" s="1">
        <v>1.3</v>
      </c>
      <c r="J2146" s="1">
        <v>2023</v>
      </c>
      <c r="K2146" s="1">
        <v>107186</v>
      </c>
      <c r="L2146" s="1">
        <v>0</v>
      </c>
      <c r="M2146" s="1">
        <f t="array" ref="M2146">SUMPRODUCT(MAX(ISNUMBER(SEARCH('Class Rules'!$B$6:$B$85,$E2146))*ISNUMBER(SEARCH('Class Rules'!$C$6:$C$85,$F2146))*'Class Rules'!$A$6:$A$85))</f>
        <v>1</v>
      </c>
      <c r="N2146" s="1" t="str">
        <f t="array" ref="N2146">IF($M2146=0,'Class Rules'!$D$3,INDEX('Class Rules'!$D$6:$D$85,MATCH($M2146,'Class Rules'!$A$6:$A$85,0)))</f>
        <v>Freight LDV</v>
      </c>
      <c r="O2146" s="1" t="str">
        <f t="array" ref="O2146">IF(SUMPRODUCT(MAX(ISNUMBER(SEARCH(Fuel_Rules!$A$6:$A$30,$E2146))*ISNUMBER(SEARCH(Fuel_Rules!$B$6:$B$30,$F2146))*(Fuel_Rules!$A$6:$A$30&lt;&gt;"")))&gt;0,"Plug-in hybrid",IF($G2146="Diesel","Diesel","Gasoline"))</f>
        <v>Gasoline</v>
      </c>
    </row>
    <row r="2147" spans="1:15" ht="15" customHeight="1" x14ac:dyDescent="0.25">
      <c r="A2147" s="1">
        <v>2022</v>
      </c>
      <c r="B2147" s="1" t="s">
        <v>4146</v>
      </c>
      <c r="C2147" s="1" t="s">
        <v>1049</v>
      </c>
      <c r="D2147" s="1" t="s">
        <v>4411</v>
      </c>
      <c r="E2147" s="1" t="s">
        <v>915</v>
      </c>
      <c r="F2147" s="1" t="s">
        <v>1051</v>
      </c>
      <c r="G2147" s="1" t="s">
        <v>103</v>
      </c>
      <c r="H2147" s="1" t="s">
        <v>298</v>
      </c>
      <c r="I2147" s="1">
        <v>1.4</v>
      </c>
      <c r="J2147" s="1">
        <v>2023</v>
      </c>
      <c r="K2147" s="1">
        <v>102839</v>
      </c>
      <c r="L2147" s="1">
        <v>0</v>
      </c>
      <c r="M2147" s="1">
        <f t="array" ref="M2147">SUMPRODUCT(MAX(ISNUMBER(SEARCH('Class Rules'!$B$6:$B$85,$E2147))*ISNUMBER(SEARCH('Class Rules'!$C$6:$C$85,$F2147))*'Class Rules'!$A$6:$A$85))</f>
        <v>3</v>
      </c>
      <c r="N2147" s="1" t="str">
        <f t="array" ref="N2147">IF($M2147=0,'Class Rules'!$D$3,INDEX('Class Rules'!$D$6:$D$85,MATCH($M2147,'Class Rules'!$A$6:$A$85,0)))</f>
        <v>Freight LDV</v>
      </c>
      <c r="O2147" s="1" t="str">
        <f t="array" ref="O2147">IF(SUMPRODUCT(MAX(ISNUMBER(SEARCH(Fuel_Rules!$A$6:$A$30,$E2147))*ISNUMBER(SEARCH(Fuel_Rules!$B$6:$B$30,$F2147))*(Fuel_Rules!$A$6:$A$30&lt;&gt;"")))&gt;0,"Plug-in hybrid",IF($G2147="Diesel","Diesel","Gasoline"))</f>
        <v>Gasoline</v>
      </c>
    </row>
    <row r="2148" spans="1:15" ht="15" customHeight="1" x14ac:dyDescent="0.25">
      <c r="A2148" s="1">
        <v>2022</v>
      </c>
      <c r="B2148" s="1" t="s">
        <v>4146</v>
      </c>
      <c r="C2148" s="1" t="s">
        <v>1052</v>
      </c>
      <c r="D2148" s="1" t="s">
        <v>4412</v>
      </c>
      <c r="E2148" s="1" t="s">
        <v>915</v>
      </c>
      <c r="F2148" s="1" t="s">
        <v>1054</v>
      </c>
      <c r="G2148" s="1" t="s">
        <v>103</v>
      </c>
      <c r="H2148" s="1" t="s">
        <v>298</v>
      </c>
      <c r="I2148" s="1">
        <v>1.4</v>
      </c>
      <c r="J2148" s="1">
        <v>2023</v>
      </c>
      <c r="K2148" s="1">
        <v>74900</v>
      </c>
      <c r="L2148" s="1">
        <v>0</v>
      </c>
      <c r="M2148" s="1">
        <f t="array" ref="M2148">SUMPRODUCT(MAX(ISNUMBER(SEARCH('Class Rules'!$B$6:$B$85,$E2148))*ISNUMBER(SEARCH('Class Rules'!$C$6:$C$85,$F2148))*'Class Rules'!$A$6:$A$85))</f>
        <v>0</v>
      </c>
      <c r="N2148" s="1" t="str">
        <f t="array" ref="N2148">IF($M2148=0,'Class Rules'!$D$3,INDEX('Class Rules'!$D$6:$D$85,MATCH($M2148,'Class Rules'!$A$6:$A$85,0)))</f>
        <v>Passenger LDV</v>
      </c>
      <c r="O2148" s="1" t="str">
        <f t="array" ref="O2148">IF(SUMPRODUCT(MAX(ISNUMBER(SEARCH(Fuel_Rules!$A$6:$A$30,$E2148))*ISNUMBER(SEARCH(Fuel_Rules!$B$6:$B$30,$F2148))*(Fuel_Rules!$A$6:$A$30&lt;&gt;"")))&gt;0,"Plug-in hybrid",IF($G2148="Diesel","Diesel","Gasoline"))</f>
        <v>Gasoline</v>
      </c>
    </row>
    <row r="2149" spans="1:15" ht="15" customHeight="1" x14ac:dyDescent="0.25">
      <c r="A2149" s="1">
        <v>2022</v>
      </c>
      <c r="B2149" s="1" t="s">
        <v>4146</v>
      </c>
      <c r="C2149" s="1" t="s">
        <v>1055</v>
      </c>
      <c r="D2149" s="1" t="s">
        <v>4413</v>
      </c>
      <c r="E2149" s="1" t="s">
        <v>915</v>
      </c>
      <c r="F2149" s="1" t="s">
        <v>1057</v>
      </c>
      <c r="G2149" s="1" t="s">
        <v>103</v>
      </c>
      <c r="H2149" s="1" t="s">
        <v>298</v>
      </c>
      <c r="I2149" s="1">
        <v>1</v>
      </c>
      <c r="J2149" s="1">
        <v>2023</v>
      </c>
      <c r="K2149" s="1">
        <v>68590</v>
      </c>
      <c r="L2149" s="1">
        <v>0</v>
      </c>
      <c r="M2149" s="1">
        <f t="array" ref="M2149">SUMPRODUCT(MAX(ISNUMBER(SEARCH('Class Rules'!$B$6:$B$85,$E2149))*ISNUMBER(SEARCH('Class Rules'!$C$6:$C$85,$F2149))*'Class Rules'!$A$6:$A$85))</f>
        <v>0</v>
      </c>
      <c r="N2149" s="1" t="str">
        <f t="array" ref="N2149">IF($M2149=0,'Class Rules'!$D$3,INDEX('Class Rules'!$D$6:$D$85,MATCH($M2149,'Class Rules'!$A$6:$A$85,0)))</f>
        <v>Passenger LDV</v>
      </c>
      <c r="O2149" s="1" t="str">
        <f t="array" ref="O2149">IF(SUMPRODUCT(MAX(ISNUMBER(SEARCH(Fuel_Rules!$A$6:$A$30,$E2149))*ISNUMBER(SEARCH(Fuel_Rules!$B$6:$B$30,$F2149))*(Fuel_Rules!$A$6:$A$30&lt;&gt;"")))&gt;0,"Plug-in hybrid",IF($G2149="Diesel","Diesel","Gasoline"))</f>
        <v>Gasoline</v>
      </c>
    </row>
    <row r="2150" spans="1:15" ht="15" customHeight="1" x14ac:dyDescent="0.25">
      <c r="A2150" s="1">
        <v>2022</v>
      </c>
      <c r="B2150" s="1" t="s">
        <v>4146</v>
      </c>
      <c r="C2150" s="1" t="s">
        <v>1058</v>
      </c>
      <c r="D2150" s="1" t="s">
        <v>4414</v>
      </c>
      <c r="E2150" s="1" t="s">
        <v>915</v>
      </c>
      <c r="F2150" s="1" t="s">
        <v>1060</v>
      </c>
      <c r="G2150" s="1" t="s">
        <v>103</v>
      </c>
      <c r="H2150" s="1" t="s">
        <v>298</v>
      </c>
      <c r="I2150" s="1">
        <v>1.4</v>
      </c>
      <c r="J2150" s="1">
        <v>2023</v>
      </c>
      <c r="K2150" s="1">
        <v>94854</v>
      </c>
      <c r="L2150" s="1">
        <v>0</v>
      </c>
      <c r="M2150" s="1">
        <f t="array" ref="M2150">SUMPRODUCT(MAX(ISNUMBER(SEARCH('Class Rules'!$B$6:$B$85,$E2150))*ISNUMBER(SEARCH('Class Rules'!$C$6:$C$85,$F2150))*'Class Rules'!$A$6:$A$85))</f>
        <v>3</v>
      </c>
      <c r="N2150" s="1" t="str">
        <f t="array" ref="N2150">IF($M2150=0,'Class Rules'!$D$3,INDEX('Class Rules'!$D$6:$D$85,MATCH($M2150,'Class Rules'!$A$6:$A$85,0)))</f>
        <v>Freight LDV</v>
      </c>
      <c r="O2150" s="1" t="str">
        <f t="array" ref="O2150">IF(SUMPRODUCT(MAX(ISNUMBER(SEARCH(Fuel_Rules!$A$6:$A$30,$E2150))*ISNUMBER(SEARCH(Fuel_Rules!$B$6:$B$30,$F2150))*(Fuel_Rules!$A$6:$A$30&lt;&gt;"")))&gt;0,"Plug-in hybrid",IF($G2150="Diesel","Diesel","Gasoline"))</f>
        <v>Gasoline</v>
      </c>
    </row>
    <row r="2151" spans="1:15" ht="15" customHeight="1" x14ac:dyDescent="0.25">
      <c r="A2151" s="1">
        <v>2022</v>
      </c>
      <c r="B2151" s="1" t="s">
        <v>4146</v>
      </c>
      <c r="C2151" s="1" t="s">
        <v>1061</v>
      </c>
      <c r="D2151" s="1" t="s">
        <v>4415</v>
      </c>
      <c r="E2151" s="1" t="s">
        <v>915</v>
      </c>
      <c r="F2151" s="1" t="s">
        <v>1063</v>
      </c>
      <c r="G2151" s="1" t="s">
        <v>103</v>
      </c>
      <c r="H2151" s="1" t="s">
        <v>298</v>
      </c>
      <c r="I2151" s="1">
        <v>1</v>
      </c>
      <c r="J2151" s="1">
        <v>2023</v>
      </c>
      <c r="K2151" s="1">
        <v>66465</v>
      </c>
      <c r="L2151" s="1">
        <v>0</v>
      </c>
      <c r="M2151" s="1">
        <f t="array" ref="M2151">SUMPRODUCT(MAX(ISNUMBER(SEARCH('Class Rules'!$B$6:$B$85,$E2151))*ISNUMBER(SEARCH('Class Rules'!$C$6:$C$85,$F2151))*'Class Rules'!$A$6:$A$85))</f>
        <v>0</v>
      </c>
      <c r="N2151" s="1" t="str">
        <f t="array" ref="N2151">IF($M2151=0,'Class Rules'!$D$3,INDEX('Class Rules'!$D$6:$D$85,MATCH($M2151,'Class Rules'!$A$6:$A$85,0)))</f>
        <v>Passenger LDV</v>
      </c>
      <c r="O2151" s="1" t="str">
        <f t="array" ref="O2151">IF(SUMPRODUCT(MAX(ISNUMBER(SEARCH(Fuel_Rules!$A$6:$A$30,$E2151))*ISNUMBER(SEARCH(Fuel_Rules!$B$6:$B$30,$F2151))*(Fuel_Rules!$A$6:$A$30&lt;&gt;"")))&gt;0,"Plug-in hybrid",IF($G2151="Diesel","Diesel","Gasoline"))</f>
        <v>Gasoline</v>
      </c>
    </row>
    <row r="2152" spans="1:15" ht="15" customHeight="1" x14ac:dyDescent="0.25">
      <c r="A2152" s="1">
        <v>2022</v>
      </c>
      <c r="B2152" s="1" t="s">
        <v>4146</v>
      </c>
      <c r="C2152" s="1" t="s">
        <v>1064</v>
      </c>
      <c r="D2152" s="1" t="s">
        <v>4416</v>
      </c>
      <c r="E2152" s="1" t="s">
        <v>915</v>
      </c>
      <c r="F2152" s="1" t="s">
        <v>1066</v>
      </c>
      <c r="G2152" s="1" t="s">
        <v>103</v>
      </c>
      <c r="H2152" s="1" t="s">
        <v>437</v>
      </c>
      <c r="I2152" s="1">
        <v>1.3</v>
      </c>
      <c r="J2152" s="1">
        <v>2023</v>
      </c>
      <c r="K2152" s="1">
        <v>140587</v>
      </c>
      <c r="L2152" s="1">
        <v>0</v>
      </c>
      <c r="M2152" s="1">
        <f t="array" ref="M2152">SUMPRODUCT(MAX(ISNUMBER(SEARCH('Class Rules'!$B$6:$B$85,$E2152))*ISNUMBER(SEARCH('Class Rules'!$C$6:$C$85,$F2152))*'Class Rules'!$A$6:$A$85))</f>
        <v>2</v>
      </c>
      <c r="N2152" s="1" t="str">
        <f t="array" ref="N2152">IF($M2152=0,'Class Rules'!$D$3,INDEX('Class Rules'!$D$6:$D$85,MATCH($M2152,'Class Rules'!$A$6:$A$85,0)))</f>
        <v>Freight LDV</v>
      </c>
      <c r="O2152" s="1" t="str">
        <f t="array" ref="O2152">IF(SUMPRODUCT(MAX(ISNUMBER(SEARCH(Fuel_Rules!$A$6:$A$30,$E2152))*ISNUMBER(SEARCH(Fuel_Rules!$B$6:$B$30,$F2152))*(Fuel_Rules!$A$6:$A$30&lt;&gt;"")))&gt;0,"Plug-in hybrid",IF($G2152="Diesel","Diesel","Gasoline"))</f>
        <v>Gasoline</v>
      </c>
    </row>
    <row r="2153" spans="1:15" ht="15" customHeight="1" x14ac:dyDescent="0.25">
      <c r="A2153" s="1">
        <v>2022</v>
      </c>
      <c r="B2153" s="1" t="s">
        <v>4146</v>
      </c>
      <c r="C2153" s="1" t="s">
        <v>1067</v>
      </c>
      <c r="D2153" s="1" t="s">
        <v>4417</v>
      </c>
      <c r="E2153" s="1" t="s">
        <v>915</v>
      </c>
      <c r="F2153" s="1" t="s">
        <v>1069</v>
      </c>
      <c r="G2153" s="1" t="s">
        <v>103</v>
      </c>
      <c r="H2153" s="1" t="s">
        <v>437</v>
      </c>
      <c r="I2153" s="1">
        <v>1.3</v>
      </c>
      <c r="J2153" s="1">
        <v>2023</v>
      </c>
      <c r="K2153" s="1">
        <v>151793</v>
      </c>
      <c r="L2153" s="1">
        <v>0</v>
      </c>
      <c r="M2153" s="1">
        <f t="array" ref="M2153">SUMPRODUCT(MAX(ISNUMBER(SEARCH('Class Rules'!$B$6:$B$85,$E2153))*ISNUMBER(SEARCH('Class Rules'!$C$6:$C$85,$F2153))*'Class Rules'!$A$6:$A$85))</f>
        <v>2</v>
      </c>
      <c r="N2153" s="1" t="str">
        <f t="array" ref="N2153">IF($M2153=0,'Class Rules'!$D$3,INDEX('Class Rules'!$D$6:$D$85,MATCH($M2153,'Class Rules'!$A$6:$A$85,0)))</f>
        <v>Freight LDV</v>
      </c>
      <c r="O2153" s="1" t="str">
        <f t="array" ref="O2153">IF(SUMPRODUCT(MAX(ISNUMBER(SEARCH(Fuel_Rules!$A$6:$A$30,$E2153))*ISNUMBER(SEARCH(Fuel_Rules!$B$6:$B$30,$F2153))*(Fuel_Rules!$A$6:$A$30&lt;&gt;"")))&gt;0,"Plug-in hybrid",IF($G2153="Diesel","Diesel","Gasoline"))</f>
        <v>Gasoline</v>
      </c>
    </row>
    <row r="2154" spans="1:15" ht="15" customHeight="1" x14ac:dyDescent="0.25">
      <c r="A2154" s="1">
        <v>2022</v>
      </c>
      <c r="B2154" s="1" t="s">
        <v>4146</v>
      </c>
      <c r="C2154" s="1" t="s">
        <v>1070</v>
      </c>
      <c r="D2154" s="1" t="s">
        <v>4418</v>
      </c>
      <c r="E2154" s="1" t="s">
        <v>915</v>
      </c>
      <c r="F2154" s="1" t="s">
        <v>1072</v>
      </c>
      <c r="G2154" s="1" t="s">
        <v>103</v>
      </c>
      <c r="H2154" s="1" t="s">
        <v>437</v>
      </c>
      <c r="I2154" s="1">
        <v>1.3</v>
      </c>
      <c r="J2154" s="1">
        <v>2023</v>
      </c>
      <c r="K2154" s="1">
        <v>168414</v>
      </c>
      <c r="L2154" s="1">
        <v>0</v>
      </c>
      <c r="M2154" s="1">
        <f t="array" ref="M2154">SUMPRODUCT(MAX(ISNUMBER(SEARCH('Class Rules'!$B$6:$B$85,$E2154))*ISNUMBER(SEARCH('Class Rules'!$C$6:$C$85,$F2154))*'Class Rules'!$A$6:$A$85))</f>
        <v>2</v>
      </c>
      <c r="N2154" s="1" t="str">
        <f t="array" ref="N2154">IF($M2154=0,'Class Rules'!$D$3,INDEX('Class Rules'!$D$6:$D$85,MATCH($M2154,'Class Rules'!$A$6:$A$85,0)))</f>
        <v>Freight LDV</v>
      </c>
      <c r="O2154" s="1" t="str">
        <f t="array" ref="O2154">IF(SUMPRODUCT(MAX(ISNUMBER(SEARCH(Fuel_Rules!$A$6:$A$30,$E2154))*ISNUMBER(SEARCH(Fuel_Rules!$B$6:$B$30,$F2154))*(Fuel_Rules!$A$6:$A$30&lt;&gt;"")))&gt;0,"Plug-in hybrid",IF($G2154="Diesel","Diesel","Gasoline"))</f>
        <v>Gasoline</v>
      </c>
    </row>
    <row r="2155" spans="1:15" ht="15" customHeight="1" x14ac:dyDescent="0.25">
      <c r="A2155" s="1">
        <v>2022</v>
      </c>
      <c r="B2155" s="1" t="s">
        <v>4146</v>
      </c>
      <c r="C2155" s="1" t="s">
        <v>1073</v>
      </c>
      <c r="D2155" s="1" t="s">
        <v>4419</v>
      </c>
      <c r="E2155" s="1" t="s">
        <v>915</v>
      </c>
      <c r="F2155" s="1" t="s">
        <v>1075</v>
      </c>
      <c r="G2155" s="1" t="s">
        <v>103</v>
      </c>
      <c r="H2155" s="1" t="s">
        <v>298</v>
      </c>
      <c r="I2155" s="1">
        <v>1.3</v>
      </c>
      <c r="J2155" s="1">
        <v>2023</v>
      </c>
      <c r="K2155" s="1">
        <v>81467</v>
      </c>
      <c r="L2155" s="1">
        <v>0</v>
      </c>
      <c r="M2155" s="1">
        <f t="array" ref="M2155">SUMPRODUCT(MAX(ISNUMBER(SEARCH('Class Rules'!$B$6:$B$85,$E2155))*ISNUMBER(SEARCH('Class Rules'!$C$6:$C$85,$F2155))*'Class Rules'!$A$6:$A$85))</f>
        <v>0</v>
      </c>
      <c r="N2155" s="1" t="str">
        <f t="array" ref="N2155">IF($M2155=0,'Class Rules'!$D$3,INDEX('Class Rules'!$D$6:$D$85,MATCH($M2155,'Class Rules'!$A$6:$A$85,0)))</f>
        <v>Passenger LDV</v>
      </c>
      <c r="O2155" s="1" t="str">
        <f t="array" ref="O2155">IF(SUMPRODUCT(MAX(ISNUMBER(SEARCH(Fuel_Rules!$A$6:$A$30,$E2155))*ISNUMBER(SEARCH(Fuel_Rules!$B$6:$B$30,$F2155))*(Fuel_Rules!$A$6:$A$30&lt;&gt;"")))&gt;0,"Plug-in hybrid",IF($G2155="Diesel","Diesel","Gasoline"))</f>
        <v>Gasoline</v>
      </c>
    </row>
    <row r="2156" spans="1:15" ht="15" customHeight="1" x14ac:dyDescent="0.25">
      <c r="A2156" s="1">
        <v>2022</v>
      </c>
      <c r="B2156" s="1" t="s">
        <v>4146</v>
      </c>
      <c r="C2156" s="1" t="s">
        <v>1076</v>
      </c>
      <c r="D2156" s="1" t="s">
        <v>4420</v>
      </c>
      <c r="E2156" s="1" t="s">
        <v>915</v>
      </c>
      <c r="F2156" s="1" t="s">
        <v>1078</v>
      </c>
      <c r="G2156" s="1" t="s">
        <v>103</v>
      </c>
      <c r="H2156" s="1" t="s">
        <v>437</v>
      </c>
      <c r="I2156" s="1">
        <v>1</v>
      </c>
      <c r="J2156" s="1">
        <v>2023</v>
      </c>
      <c r="K2156" s="1">
        <v>117021</v>
      </c>
      <c r="L2156" s="1">
        <v>0</v>
      </c>
      <c r="M2156" s="1">
        <f t="array" ref="M2156">SUMPRODUCT(MAX(ISNUMBER(SEARCH('Class Rules'!$B$6:$B$85,$E2156))*ISNUMBER(SEARCH('Class Rules'!$C$6:$C$85,$F2156))*'Class Rules'!$A$6:$A$85))</f>
        <v>0</v>
      </c>
      <c r="N2156" s="1" t="str">
        <f t="array" ref="N2156">IF($M2156=0,'Class Rules'!$D$3,INDEX('Class Rules'!$D$6:$D$85,MATCH($M2156,'Class Rules'!$A$6:$A$85,0)))</f>
        <v>Passenger LDV</v>
      </c>
      <c r="O2156" s="1" t="str">
        <f t="array" ref="O2156">IF(SUMPRODUCT(MAX(ISNUMBER(SEARCH(Fuel_Rules!$A$6:$A$30,$E2156))*ISNUMBER(SEARCH(Fuel_Rules!$B$6:$B$30,$F2156))*(Fuel_Rules!$A$6:$A$30&lt;&gt;"")))&gt;0,"Plug-in hybrid",IF($G2156="Diesel","Diesel","Gasoline"))</f>
        <v>Gasoline</v>
      </c>
    </row>
    <row r="2157" spans="1:15" ht="15" customHeight="1" x14ac:dyDescent="0.25">
      <c r="A2157" s="1">
        <v>2022</v>
      </c>
      <c r="B2157" s="1" t="s">
        <v>4146</v>
      </c>
      <c r="C2157" s="1" t="s">
        <v>1079</v>
      </c>
      <c r="D2157" s="1" t="s">
        <v>4421</v>
      </c>
      <c r="E2157" s="1" t="s">
        <v>915</v>
      </c>
      <c r="F2157" s="1" t="s">
        <v>1081</v>
      </c>
      <c r="G2157" s="1" t="s">
        <v>103</v>
      </c>
      <c r="H2157" s="1" t="s">
        <v>437</v>
      </c>
      <c r="I2157" s="1">
        <v>1</v>
      </c>
      <c r="J2157" s="1">
        <v>2023</v>
      </c>
      <c r="K2157" s="1">
        <v>109958</v>
      </c>
      <c r="L2157" s="1">
        <v>0</v>
      </c>
      <c r="M2157" s="1">
        <f t="array" ref="M2157">SUMPRODUCT(MAX(ISNUMBER(SEARCH('Class Rules'!$B$6:$B$85,$E2157))*ISNUMBER(SEARCH('Class Rules'!$C$6:$C$85,$F2157))*'Class Rules'!$A$6:$A$85))</f>
        <v>0</v>
      </c>
      <c r="N2157" s="1" t="str">
        <f t="array" ref="N2157">IF($M2157=0,'Class Rules'!$D$3,INDEX('Class Rules'!$D$6:$D$85,MATCH($M2157,'Class Rules'!$A$6:$A$85,0)))</f>
        <v>Passenger LDV</v>
      </c>
      <c r="O2157" s="1" t="str">
        <f t="array" ref="O2157">IF(SUMPRODUCT(MAX(ISNUMBER(SEARCH(Fuel_Rules!$A$6:$A$30,$E2157))*ISNUMBER(SEARCH(Fuel_Rules!$B$6:$B$30,$F2157))*(Fuel_Rules!$A$6:$A$30&lt;&gt;"")))&gt;0,"Plug-in hybrid",IF($G2157="Diesel","Diesel","Gasoline"))</f>
        <v>Gasoline</v>
      </c>
    </row>
    <row r="2158" spans="1:15" ht="15" customHeight="1" x14ac:dyDescent="0.25">
      <c r="A2158" s="1">
        <v>2022</v>
      </c>
      <c r="B2158" s="1" t="s">
        <v>4146</v>
      </c>
      <c r="C2158" s="1" t="s">
        <v>1082</v>
      </c>
      <c r="D2158" s="1" t="s">
        <v>4422</v>
      </c>
      <c r="E2158" s="1" t="s">
        <v>915</v>
      </c>
      <c r="F2158" s="1" t="s">
        <v>1084</v>
      </c>
      <c r="G2158" s="1" t="s">
        <v>103</v>
      </c>
      <c r="H2158" s="1" t="s">
        <v>437</v>
      </c>
      <c r="I2158" s="1">
        <v>1.3</v>
      </c>
      <c r="J2158" s="1">
        <v>2023</v>
      </c>
      <c r="K2158" s="1">
        <v>100630</v>
      </c>
      <c r="L2158" s="1">
        <v>0</v>
      </c>
      <c r="M2158" s="1">
        <f t="array" ref="M2158">SUMPRODUCT(MAX(ISNUMBER(SEARCH('Class Rules'!$B$6:$B$85,$E2158))*ISNUMBER(SEARCH('Class Rules'!$C$6:$C$85,$F2158))*'Class Rules'!$A$6:$A$85))</f>
        <v>0</v>
      </c>
      <c r="N2158" s="1" t="str">
        <f t="array" ref="N2158">IF($M2158=0,'Class Rules'!$D$3,INDEX('Class Rules'!$D$6:$D$85,MATCH($M2158,'Class Rules'!$A$6:$A$85,0)))</f>
        <v>Passenger LDV</v>
      </c>
      <c r="O2158" s="1" t="str">
        <f t="array" ref="O2158">IF(SUMPRODUCT(MAX(ISNUMBER(SEARCH(Fuel_Rules!$A$6:$A$30,$E2158))*ISNUMBER(SEARCH(Fuel_Rules!$B$6:$B$30,$F2158))*(Fuel_Rules!$A$6:$A$30&lt;&gt;"")))&gt;0,"Plug-in hybrid",IF($G2158="Diesel","Diesel","Gasoline"))</f>
        <v>Gasoline</v>
      </c>
    </row>
    <row r="2159" spans="1:15" ht="15" customHeight="1" x14ac:dyDescent="0.25">
      <c r="A2159" s="1">
        <v>2022</v>
      </c>
      <c r="B2159" s="1" t="s">
        <v>4146</v>
      </c>
      <c r="C2159" s="1" t="s">
        <v>1085</v>
      </c>
      <c r="D2159" s="1" t="s">
        <v>4423</v>
      </c>
      <c r="E2159" s="1" t="s">
        <v>915</v>
      </c>
      <c r="F2159" s="1" t="s">
        <v>1087</v>
      </c>
      <c r="G2159" s="1" t="s">
        <v>103</v>
      </c>
      <c r="H2159" s="1" t="s">
        <v>298</v>
      </c>
      <c r="I2159" s="1">
        <v>1.3</v>
      </c>
      <c r="J2159" s="1">
        <v>2023</v>
      </c>
      <c r="K2159" s="1">
        <v>90349</v>
      </c>
      <c r="L2159" s="1">
        <v>0</v>
      </c>
      <c r="M2159" s="1">
        <f t="array" ref="M2159">SUMPRODUCT(MAX(ISNUMBER(SEARCH('Class Rules'!$B$6:$B$85,$E2159))*ISNUMBER(SEARCH('Class Rules'!$C$6:$C$85,$F2159))*'Class Rules'!$A$6:$A$85))</f>
        <v>0</v>
      </c>
      <c r="N2159" s="1" t="str">
        <f t="array" ref="N2159">IF($M2159=0,'Class Rules'!$D$3,INDEX('Class Rules'!$D$6:$D$85,MATCH($M2159,'Class Rules'!$A$6:$A$85,0)))</f>
        <v>Passenger LDV</v>
      </c>
      <c r="O2159" s="1" t="str">
        <f t="array" ref="O2159">IF(SUMPRODUCT(MAX(ISNUMBER(SEARCH(Fuel_Rules!$A$6:$A$30,$E2159))*ISNUMBER(SEARCH(Fuel_Rules!$B$6:$B$30,$F2159))*(Fuel_Rules!$A$6:$A$30&lt;&gt;"")))&gt;0,"Plug-in hybrid",IF($G2159="Diesel","Diesel","Gasoline"))</f>
        <v>Gasoline</v>
      </c>
    </row>
    <row r="2160" spans="1:15" ht="15" customHeight="1" x14ac:dyDescent="0.25">
      <c r="A2160" s="1">
        <v>2022</v>
      </c>
      <c r="B2160" s="1" t="s">
        <v>4146</v>
      </c>
      <c r="C2160" s="1" t="s">
        <v>1088</v>
      </c>
      <c r="D2160" s="1" t="s">
        <v>4424</v>
      </c>
      <c r="E2160" s="1" t="s">
        <v>915</v>
      </c>
      <c r="F2160" s="1" t="s">
        <v>1090</v>
      </c>
      <c r="G2160" s="1" t="s">
        <v>103</v>
      </c>
      <c r="H2160" s="1" t="s">
        <v>437</v>
      </c>
      <c r="I2160" s="1">
        <v>1</v>
      </c>
      <c r="J2160" s="1">
        <v>2023</v>
      </c>
      <c r="K2160" s="1">
        <v>127762</v>
      </c>
      <c r="L2160" s="1">
        <v>0</v>
      </c>
      <c r="M2160" s="1">
        <f t="array" ref="M2160">SUMPRODUCT(MAX(ISNUMBER(SEARCH('Class Rules'!$B$6:$B$85,$E2160))*ISNUMBER(SEARCH('Class Rules'!$C$6:$C$85,$F2160))*'Class Rules'!$A$6:$A$85))</f>
        <v>0</v>
      </c>
      <c r="N2160" s="1" t="str">
        <f t="array" ref="N2160">IF($M2160=0,'Class Rules'!$D$3,INDEX('Class Rules'!$D$6:$D$85,MATCH($M2160,'Class Rules'!$A$6:$A$85,0)))</f>
        <v>Passenger LDV</v>
      </c>
      <c r="O2160" s="1" t="str">
        <f t="array" ref="O2160">IF(SUMPRODUCT(MAX(ISNUMBER(SEARCH(Fuel_Rules!$A$6:$A$30,$E2160))*ISNUMBER(SEARCH(Fuel_Rules!$B$6:$B$30,$F2160))*(Fuel_Rules!$A$6:$A$30&lt;&gt;"")))&gt;0,"Plug-in hybrid",IF($G2160="Diesel","Diesel","Gasoline"))</f>
        <v>Gasoline</v>
      </c>
    </row>
    <row r="2161" spans="1:15" ht="15" customHeight="1" x14ac:dyDescent="0.25">
      <c r="A2161" s="1">
        <v>2022</v>
      </c>
      <c r="B2161" s="1" t="s">
        <v>4146</v>
      </c>
      <c r="C2161" s="1" t="s">
        <v>3396</v>
      </c>
      <c r="D2161" s="1" t="s">
        <v>4425</v>
      </c>
      <c r="E2161" s="1" t="s">
        <v>915</v>
      </c>
      <c r="F2161" s="1" t="s">
        <v>3398</v>
      </c>
      <c r="G2161" s="1" t="s">
        <v>103</v>
      </c>
      <c r="H2161" s="1" t="s">
        <v>298</v>
      </c>
      <c r="I2161" s="1">
        <v>1</v>
      </c>
      <c r="J2161" s="1">
        <v>2023</v>
      </c>
      <c r="K2161" s="1">
        <v>86857</v>
      </c>
      <c r="L2161" s="1">
        <v>0</v>
      </c>
      <c r="M2161" s="1">
        <f t="array" ref="M2161">SUMPRODUCT(MAX(ISNUMBER(SEARCH('Class Rules'!$B$6:$B$85,$E2161))*ISNUMBER(SEARCH('Class Rules'!$C$6:$C$85,$F2161))*'Class Rules'!$A$6:$A$85))</f>
        <v>0</v>
      </c>
      <c r="N2161" s="1" t="str">
        <f t="array" ref="N2161">IF($M2161=0,'Class Rules'!$D$3,INDEX('Class Rules'!$D$6:$D$85,MATCH($M2161,'Class Rules'!$A$6:$A$85,0)))</f>
        <v>Passenger LDV</v>
      </c>
      <c r="O2161" s="1" t="str">
        <f t="array" ref="O2161">IF(SUMPRODUCT(MAX(ISNUMBER(SEARCH(Fuel_Rules!$A$6:$A$30,$E2161))*ISNUMBER(SEARCH(Fuel_Rules!$B$6:$B$30,$F2161))*(Fuel_Rules!$A$6:$A$30&lt;&gt;"")))&gt;0,"Plug-in hybrid",IF($G2161="Diesel","Diesel","Gasoline"))</f>
        <v>Gasoline</v>
      </c>
    </row>
    <row r="2162" spans="1:15" ht="15" customHeight="1" x14ac:dyDescent="0.25">
      <c r="A2162" s="1">
        <v>2022</v>
      </c>
      <c r="B2162" s="1" t="s">
        <v>4146</v>
      </c>
      <c r="C2162" s="1" t="s">
        <v>3399</v>
      </c>
      <c r="D2162" s="1" t="s">
        <v>4426</v>
      </c>
      <c r="E2162" s="1" t="s">
        <v>915</v>
      </c>
      <c r="F2162" s="1" t="s">
        <v>3401</v>
      </c>
      <c r="G2162" s="1" t="s">
        <v>103</v>
      </c>
      <c r="H2162" s="1" t="s">
        <v>437</v>
      </c>
      <c r="I2162" s="1">
        <v>1.3</v>
      </c>
      <c r="J2162" s="1">
        <v>2023</v>
      </c>
      <c r="K2162" s="1">
        <v>119785</v>
      </c>
      <c r="L2162" s="1">
        <v>0</v>
      </c>
      <c r="M2162" s="1">
        <f t="array" ref="M2162">SUMPRODUCT(MAX(ISNUMBER(SEARCH('Class Rules'!$B$6:$B$85,$E2162))*ISNUMBER(SEARCH('Class Rules'!$C$6:$C$85,$F2162))*'Class Rules'!$A$6:$A$85))</f>
        <v>1</v>
      </c>
      <c r="N2162" s="1" t="str">
        <f t="array" ref="N2162">IF($M2162=0,'Class Rules'!$D$3,INDEX('Class Rules'!$D$6:$D$85,MATCH($M2162,'Class Rules'!$A$6:$A$85,0)))</f>
        <v>Freight LDV</v>
      </c>
      <c r="O2162" s="1" t="str">
        <f t="array" ref="O2162">IF(SUMPRODUCT(MAX(ISNUMBER(SEARCH(Fuel_Rules!$A$6:$A$30,$E2162))*ISNUMBER(SEARCH(Fuel_Rules!$B$6:$B$30,$F2162))*(Fuel_Rules!$A$6:$A$30&lt;&gt;"")))&gt;0,"Plug-in hybrid",IF($G2162="Diesel","Diesel","Gasoline"))</f>
        <v>Gasoline</v>
      </c>
    </row>
    <row r="2163" spans="1:15" ht="15" customHeight="1" x14ac:dyDescent="0.25">
      <c r="A2163" s="1">
        <v>2022</v>
      </c>
      <c r="B2163" s="1" t="s">
        <v>4146</v>
      </c>
      <c r="C2163" s="1" t="s">
        <v>3402</v>
      </c>
      <c r="D2163" s="1" t="s">
        <v>4427</v>
      </c>
      <c r="E2163" s="1" t="s">
        <v>915</v>
      </c>
      <c r="F2163" s="1" t="s">
        <v>3404</v>
      </c>
      <c r="G2163" s="1" t="s">
        <v>103</v>
      </c>
      <c r="H2163" s="1" t="s">
        <v>437</v>
      </c>
      <c r="I2163" s="1">
        <v>1.3</v>
      </c>
      <c r="J2163" s="1">
        <v>2023</v>
      </c>
      <c r="K2163" s="1">
        <v>114763</v>
      </c>
      <c r="L2163" s="1">
        <v>0</v>
      </c>
      <c r="M2163" s="1">
        <f t="array" ref="M2163">SUMPRODUCT(MAX(ISNUMBER(SEARCH('Class Rules'!$B$6:$B$85,$E2163))*ISNUMBER(SEARCH('Class Rules'!$C$6:$C$85,$F2163))*'Class Rules'!$A$6:$A$85))</f>
        <v>1</v>
      </c>
      <c r="N2163" s="1" t="str">
        <f t="array" ref="N2163">IF($M2163=0,'Class Rules'!$D$3,INDEX('Class Rules'!$D$6:$D$85,MATCH($M2163,'Class Rules'!$A$6:$A$85,0)))</f>
        <v>Freight LDV</v>
      </c>
      <c r="O2163" s="1" t="str">
        <f t="array" ref="O2163">IF(SUMPRODUCT(MAX(ISNUMBER(SEARCH(Fuel_Rules!$A$6:$A$30,$E2163))*ISNUMBER(SEARCH(Fuel_Rules!$B$6:$B$30,$F2163))*(Fuel_Rules!$A$6:$A$30&lt;&gt;"")))&gt;0,"Plug-in hybrid",IF($G2163="Diesel","Diesel","Gasoline"))</f>
        <v>Gasoline</v>
      </c>
    </row>
    <row r="2164" spans="1:15" ht="15" customHeight="1" x14ac:dyDescent="0.25">
      <c r="A2164" s="1">
        <v>2022</v>
      </c>
      <c r="B2164" s="1" t="s">
        <v>4146</v>
      </c>
      <c r="C2164" s="1" t="s">
        <v>1091</v>
      </c>
      <c r="D2164" s="1" t="s">
        <v>4428</v>
      </c>
      <c r="E2164" s="1" t="s">
        <v>1093</v>
      </c>
      <c r="F2164" s="1" t="s">
        <v>1094</v>
      </c>
      <c r="G2164" s="1" t="s">
        <v>103</v>
      </c>
      <c r="H2164" s="1" t="s">
        <v>298</v>
      </c>
      <c r="I2164" s="1">
        <v>1.6</v>
      </c>
      <c r="J2164" s="1">
        <v>2023</v>
      </c>
      <c r="K2164" s="1">
        <v>77240</v>
      </c>
      <c r="L2164" s="1">
        <v>0</v>
      </c>
      <c r="M2164" s="1">
        <f t="array" ref="M2164">SUMPRODUCT(MAX(ISNUMBER(SEARCH('Class Rules'!$B$6:$B$85,$E2164))*ISNUMBER(SEARCH('Class Rules'!$C$6:$C$85,$F2164))*'Class Rules'!$A$6:$A$85))</f>
        <v>0</v>
      </c>
      <c r="N2164" s="1" t="str">
        <f t="array" ref="N2164">IF($M2164=0,'Class Rules'!$D$3,INDEX('Class Rules'!$D$6:$D$85,MATCH($M2164,'Class Rules'!$A$6:$A$85,0)))</f>
        <v>Passenger LDV</v>
      </c>
      <c r="O2164" s="1" t="str">
        <f t="array" ref="O2164">IF(SUMPRODUCT(MAX(ISNUMBER(SEARCH(Fuel_Rules!$A$6:$A$30,$E2164))*ISNUMBER(SEARCH(Fuel_Rules!$B$6:$B$30,$F2164))*(Fuel_Rules!$A$6:$A$30&lt;&gt;"")))&gt;0,"Plug-in hybrid",IF($G2164="Diesel","Diesel","Gasoline"))</f>
        <v>Gasoline</v>
      </c>
    </row>
    <row r="2165" spans="1:15" ht="15" customHeight="1" x14ac:dyDescent="0.25">
      <c r="A2165" s="1">
        <v>2022</v>
      </c>
      <c r="B2165" s="1" t="s">
        <v>4146</v>
      </c>
      <c r="C2165" s="1" t="s">
        <v>1095</v>
      </c>
      <c r="D2165" s="1" t="s">
        <v>4429</v>
      </c>
      <c r="E2165" s="1" t="s">
        <v>1093</v>
      </c>
      <c r="F2165" s="1" t="s">
        <v>1097</v>
      </c>
      <c r="G2165" s="1" t="s">
        <v>103</v>
      </c>
      <c r="H2165" s="1" t="s">
        <v>298</v>
      </c>
      <c r="I2165" s="1">
        <v>1.8</v>
      </c>
      <c r="J2165" s="1">
        <v>2023</v>
      </c>
      <c r="K2165" s="1">
        <v>89680</v>
      </c>
      <c r="L2165" s="1">
        <v>0</v>
      </c>
      <c r="M2165" s="1">
        <f t="array" ref="M2165">SUMPRODUCT(MAX(ISNUMBER(SEARCH('Class Rules'!$B$6:$B$85,$E2165))*ISNUMBER(SEARCH('Class Rules'!$C$6:$C$85,$F2165))*'Class Rules'!$A$6:$A$85))</f>
        <v>0</v>
      </c>
      <c r="N2165" s="1" t="str">
        <f t="array" ref="N2165">IF($M2165=0,'Class Rules'!$D$3,INDEX('Class Rules'!$D$6:$D$85,MATCH($M2165,'Class Rules'!$A$6:$A$85,0)))</f>
        <v>Passenger LDV</v>
      </c>
      <c r="O2165" s="1" t="str">
        <f t="array" ref="O2165">IF(SUMPRODUCT(MAX(ISNUMBER(SEARCH(Fuel_Rules!$A$6:$A$30,$E2165))*ISNUMBER(SEARCH(Fuel_Rules!$B$6:$B$30,$F2165))*(Fuel_Rules!$A$6:$A$30&lt;&gt;"")))&gt;0,"Plug-in hybrid",IF($G2165="Diesel","Diesel","Gasoline"))</f>
        <v>Gasoline</v>
      </c>
    </row>
    <row r="2166" spans="1:15" ht="15" customHeight="1" x14ac:dyDescent="0.25">
      <c r="A2166" s="1">
        <v>2022</v>
      </c>
      <c r="B2166" s="1" t="s">
        <v>4146</v>
      </c>
      <c r="C2166" s="1" t="s">
        <v>1098</v>
      </c>
      <c r="D2166" s="1" t="s">
        <v>4430</v>
      </c>
      <c r="E2166" s="1" t="s">
        <v>1093</v>
      </c>
      <c r="F2166" s="1" t="s">
        <v>1100</v>
      </c>
      <c r="G2166" s="1" t="s">
        <v>103</v>
      </c>
      <c r="H2166" s="1" t="s">
        <v>298</v>
      </c>
      <c r="I2166" s="1">
        <v>1.8</v>
      </c>
      <c r="J2166" s="1">
        <v>2023</v>
      </c>
      <c r="K2166" s="1">
        <v>94115</v>
      </c>
      <c r="L2166" s="1">
        <v>0</v>
      </c>
      <c r="M2166" s="1">
        <f t="array" ref="M2166">SUMPRODUCT(MAX(ISNUMBER(SEARCH('Class Rules'!$B$6:$B$85,$E2166))*ISNUMBER(SEARCH('Class Rules'!$C$6:$C$85,$F2166))*'Class Rules'!$A$6:$A$85))</f>
        <v>0</v>
      </c>
      <c r="N2166" s="1" t="str">
        <f t="array" ref="N2166">IF($M2166=0,'Class Rules'!$D$3,INDEX('Class Rules'!$D$6:$D$85,MATCH($M2166,'Class Rules'!$A$6:$A$85,0)))</f>
        <v>Passenger LDV</v>
      </c>
      <c r="O2166" s="1" t="str">
        <f t="array" ref="O2166">IF(SUMPRODUCT(MAX(ISNUMBER(SEARCH(Fuel_Rules!$A$6:$A$30,$E2166))*ISNUMBER(SEARCH(Fuel_Rules!$B$6:$B$30,$F2166))*(Fuel_Rules!$A$6:$A$30&lt;&gt;"")))&gt;0,"Plug-in hybrid",IF($G2166="Diesel","Diesel","Gasoline"))</f>
        <v>Gasoline</v>
      </c>
    </row>
    <row r="2167" spans="1:15" ht="15" customHeight="1" x14ac:dyDescent="0.25">
      <c r="A2167" s="1">
        <v>2022</v>
      </c>
      <c r="B2167" s="1" t="s">
        <v>4146</v>
      </c>
      <c r="C2167" s="1" t="s">
        <v>1101</v>
      </c>
      <c r="D2167" s="1" t="s">
        <v>4431</v>
      </c>
      <c r="E2167" s="1" t="s">
        <v>1103</v>
      </c>
      <c r="F2167" s="1" t="s">
        <v>1104</v>
      </c>
      <c r="G2167" s="1" t="s">
        <v>105</v>
      </c>
      <c r="H2167" s="1" t="s">
        <v>437</v>
      </c>
      <c r="I2167" s="1">
        <v>3.2</v>
      </c>
      <c r="J2167" s="1">
        <v>2023</v>
      </c>
      <c r="K2167" s="1">
        <v>275888</v>
      </c>
      <c r="L2167" s="1">
        <v>0</v>
      </c>
      <c r="M2167" s="1">
        <f t="array" ref="M2167">SUMPRODUCT(MAX(ISNUMBER(SEARCH('Class Rules'!$B$6:$B$85,$E2167))*ISNUMBER(SEARCH('Class Rules'!$C$6:$C$85,$F2167))*'Class Rules'!$A$6:$A$85))</f>
        <v>9</v>
      </c>
      <c r="N2167" s="1" t="str">
        <f t="array" ref="N2167">IF($M2167=0,'Class Rules'!$D$3,INDEX('Class Rules'!$D$6:$D$85,MATCH($M2167,'Class Rules'!$A$6:$A$85,0)))</f>
        <v>Freight LDV</v>
      </c>
      <c r="O2167" s="1" t="str">
        <f t="array" ref="O2167">IF(SUMPRODUCT(MAX(ISNUMBER(SEARCH(Fuel_Rules!$A$6:$A$30,$E2167))*ISNUMBER(SEARCH(Fuel_Rules!$B$6:$B$30,$F2167))*(Fuel_Rules!$A$6:$A$30&lt;&gt;"")))&gt;0,"Plug-in hybrid",IF($G2167="Diesel","Diesel","Gasoline"))</f>
        <v>Diesel</v>
      </c>
    </row>
    <row r="2168" spans="1:15" ht="15" customHeight="1" x14ac:dyDescent="0.25">
      <c r="A2168" s="1">
        <v>2022</v>
      </c>
      <c r="B2168" s="1" t="s">
        <v>4146</v>
      </c>
      <c r="C2168" s="1" t="s">
        <v>1101</v>
      </c>
      <c r="D2168" s="1" t="s">
        <v>4432</v>
      </c>
      <c r="E2168" s="1" t="s">
        <v>1103</v>
      </c>
      <c r="F2168" s="1" t="s">
        <v>1104</v>
      </c>
      <c r="G2168" s="1" t="s">
        <v>105</v>
      </c>
      <c r="H2168" s="1" t="s">
        <v>437</v>
      </c>
      <c r="I2168" s="1">
        <v>3.2</v>
      </c>
      <c r="J2168" s="1">
        <v>2023</v>
      </c>
      <c r="K2168" s="1">
        <v>265075</v>
      </c>
      <c r="L2168" s="1">
        <v>0</v>
      </c>
      <c r="M2168" s="1">
        <f t="array" ref="M2168">SUMPRODUCT(MAX(ISNUMBER(SEARCH('Class Rules'!$B$6:$B$85,$E2168))*ISNUMBER(SEARCH('Class Rules'!$C$6:$C$85,$F2168))*'Class Rules'!$A$6:$A$85))</f>
        <v>9</v>
      </c>
      <c r="N2168" s="1" t="str">
        <f t="array" ref="N2168">IF($M2168=0,'Class Rules'!$D$3,INDEX('Class Rules'!$D$6:$D$85,MATCH($M2168,'Class Rules'!$A$6:$A$85,0)))</f>
        <v>Freight LDV</v>
      </c>
      <c r="O2168" s="1" t="str">
        <f t="array" ref="O2168">IF(SUMPRODUCT(MAX(ISNUMBER(SEARCH(Fuel_Rules!$A$6:$A$30,$E2168))*ISNUMBER(SEARCH(Fuel_Rules!$B$6:$B$30,$F2168))*(Fuel_Rules!$A$6:$A$30&lt;&gt;"")))&gt;0,"Plug-in hybrid",IF($G2168="Diesel","Diesel","Gasoline"))</f>
        <v>Diesel</v>
      </c>
    </row>
    <row r="2169" spans="1:15" ht="15" customHeight="1" x14ac:dyDescent="0.25">
      <c r="A2169" s="1">
        <v>2022</v>
      </c>
      <c r="B2169" s="1" t="s">
        <v>4146</v>
      </c>
      <c r="C2169" s="1" t="s">
        <v>1105</v>
      </c>
      <c r="D2169" s="1" t="s">
        <v>4433</v>
      </c>
      <c r="E2169" s="1" t="s">
        <v>1103</v>
      </c>
      <c r="F2169" s="1" t="s">
        <v>1107</v>
      </c>
      <c r="G2169" s="1" t="s">
        <v>105</v>
      </c>
      <c r="H2169" s="1" t="s">
        <v>437</v>
      </c>
      <c r="I2169" s="1">
        <v>3.2</v>
      </c>
      <c r="J2169" s="1">
        <v>2023</v>
      </c>
      <c r="K2169" s="1">
        <v>304967</v>
      </c>
      <c r="L2169" s="1">
        <v>0</v>
      </c>
      <c r="M2169" s="1">
        <f t="array" ref="M2169">SUMPRODUCT(MAX(ISNUMBER(SEARCH('Class Rules'!$B$6:$B$85,$E2169))*ISNUMBER(SEARCH('Class Rules'!$C$6:$C$85,$F2169))*'Class Rules'!$A$6:$A$85))</f>
        <v>9</v>
      </c>
      <c r="N2169" s="1" t="str">
        <f t="array" ref="N2169">IF($M2169=0,'Class Rules'!$D$3,INDEX('Class Rules'!$D$6:$D$85,MATCH($M2169,'Class Rules'!$A$6:$A$85,0)))</f>
        <v>Freight LDV</v>
      </c>
      <c r="O2169" s="1" t="str">
        <f t="array" ref="O2169">IF(SUMPRODUCT(MAX(ISNUMBER(SEARCH(Fuel_Rules!$A$6:$A$30,$E2169))*ISNUMBER(SEARCH(Fuel_Rules!$B$6:$B$30,$F2169))*(Fuel_Rules!$A$6:$A$30&lt;&gt;"")))&gt;0,"Plug-in hybrid",IF($G2169="Diesel","Diesel","Gasoline"))</f>
        <v>Diesel</v>
      </c>
    </row>
    <row r="2170" spans="1:15" ht="15" customHeight="1" x14ac:dyDescent="0.25">
      <c r="A2170" s="1">
        <v>2022</v>
      </c>
      <c r="B2170" s="1" t="s">
        <v>4146</v>
      </c>
      <c r="C2170" s="1" t="s">
        <v>1105</v>
      </c>
      <c r="D2170" s="1" t="s">
        <v>4434</v>
      </c>
      <c r="E2170" s="1" t="s">
        <v>1103</v>
      </c>
      <c r="F2170" s="1" t="s">
        <v>1107</v>
      </c>
      <c r="G2170" s="1" t="s">
        <v>105</v>
      </c>
      <c r="H2170" s="1" t="s">
        <v>437</v>
      </c>
      <c r="I2170" s="1">
        <v>3.2</v>
      </c>
      <c r="J2170" s="1">
        <v>2023</v>
      </c>
      <c r="K2170" s="1">
        <v>294294</v>
      </c>
      <c r="L2170" s="1">
        <v>0</v>
      </c>
      <c r="M2170" s="1">
        <f t="array" ref="M2170">SUMPRODUCT(MAX(ISNUMBER(SEARCH('Class Rules'!$B$6:$B$85,$E2170))*ISNUMBER(SEARCH('Class Rules'!$C$6:$C$85,$F2170))*'Class Rules'!$A$6:$A$85))</f>
        <v>9</v>
      </c>
      <c r="N2170" s="1" t="str">
        <f t="array" ref="N2170">IF($M2170=0,'Class Rules'!$D$3,INDEX('Class Rules'!$D$6:$D$85,MATCH($M2170,'Class Rules'!$A$6:$A$85,0)))</f>
        <v>Freight LDV</v>
      </c>
      <c r="O2170" s="1" t="str">
        <f t="array" ref="O2170">IF(SUMPRODUCT(MAX(ISNUMBER(SEARCH(Fuel_Rules!$A$6:$A$30,$E2170))*ISNUMBER(SEARCH(Fuel_Rules!$B$6:$B$30,$F2170))*(Fuel_Rules!$A$6:$A$30&lt;&gt;"")))&gt;0,"Plug-in hybrid",IF($G2170="Diesel","Diesel","Gasoline"))</f>
        <v>Diesel</v>
      </c>
    </row>
    <row r="2171" spans="1:15" ht="15" customHeight="1" x14ac:dyDescent="0.25">
      <c r="A2171" s="1">
        <v>2022</v>
      </c>
      <c r="B2171" s="1" t="s">
        <v>4146</v>
      </c>
      <c r="C2171" s="1" t="s">
        <v>1108</v>
      </c>
      <c r="D2171" s="1" t="s">
        <v>4435</v>
      </c>
      <c r="E2171" s="1" t="s">
        <v>1103</v>
      </c>
      <c r="F2171" s="1" t="s">
        <v>1110</v>
      </c>
      <c r="G2171" s="1" t="s">
        <v>103</v>
      </c>
      <c r="H2171" s="1" t="s">
        <v>298</v>
      </c>
      <c r="I2171" s="1">
        <v>1</v>
      </c>
      <c r="J2171" s="1">
        <v>2023</v>
      </c>
      <c r="K2171" s="1">
        <v>57006</v>
      </c>
      <c r="L2171" s="1">
        <v>0</v>
      </c>
      <c r="M2171" s="1">
        <f t="array" ref="M2171">SUMPRODUCT(MAX(ISNUMBER(SEARCH('Class Rules'!$B$6:$B$85,$E2171))*ISNUMBER(SEARCH('Class Rules'!$C$6:$C$85,$F2171))*'Class Rules'!$A$6:$A$85))</f>
        <v>0</v>
      </c>
      <c r="N2171" s="1" t="str">
        <f t="array" ref="N2171">IF($M2171=0,'Class Rules'!$D$3,INDEX('Class Rules'!$D$6:$D$85,MATCH($M2171,'Class Rules'!$A$6:$A$85,0)))</f>
        <v>Passenger LDV</v>
      </c>
      <c r="O2171" s="1" t="str">
        <f t="array" ref="O2171">IF(SUMPRODUCT(MAX(ISNUMBER(SEARCH(Fuel_Rules!$A$6:$A$30,$E2171))*ISNUMBER(SEARCH(Fuel_Rules!$B$6:$B$30,$F2171))*(Fuel_Rules!$A$6:$A$30&lt;&gt;"")))&gt;0,"Plug-in hybrid",IF($G2171="Diesel","Diesel","Gasoline"))</f>
        <v>Gasoline</v>
      </c>
    </row>
    <row r="2172" spans="1:15" ht="15" customHeight="1" x14ac:dyDescent="0.25">
      <c r="A2172" s="1">
        <v>2022</v>
      </c>
      <c r="B2172" s="1" t="s">
        <v>4146</v>
      </c>
      <c r="C2172" s="1" t="s">
        <v>1111</v>
      </c>
      <c r="D2172" s="1" t="s">
        <v>4436</v>
      </c>
      <c r="E2172" s="1" t="s">
        <v>1103</v>
      </c>
      <c r="F2172" s="1" t="s">
        <v>1113</v>
      </c>
      <c r="G2172" s="1" t="s">
        <v>103</v>
      </c>
      <c r="H2172" s="1" t="s">
        <v>298</v>
      </c>
      <c r="I2172" s="1">
        <v>1</v>
      </c>
      <c r="J2172" s="1">
        <v>2023</v>
      </c>
      <c r="K2172" s="1">
        <v>59516</v>
      </c>
      <c r="L2172" s="1">
        <v>0</v>
      </c>
      <c r="M2172" s="1">
        <f t="array" ref="M2172">SUMPRODUCT(MAX(ISNUMBER(SEARCH('Class Rules'!$B$6:$B$85,$E2172))*ISNUMBER(SEARCH('Class Rules'!$C$6:$C$85,$F2172))*'Class Rules'!$A$6:$A$85))</f>
        <v>0</v>
      </c>
      <c r="N2172" s="1" t="str">
        <f t="array" ref="N2172">IF($M2172=0,'Class Rules'!$D$3,INDEX('Class Rules'!$D$6:$D$85,MATCH($M2172,'Class Rules'!$A$6:$A$85,0)))</f>
        <v>Passenger LDV</v>
      </c>
      <c r="O2172" s="1" t="str">
        <f t="array" ref="O2172">IF(SUMPRODUCT(MAX(ISNUMBER(SEARCH(Fuel_Rules!$A$6:$A$30,$E2172))*ISNUMBER(SEARCH(Fuel_Rules!$B$6:$B$30,$F2172))*(Fuel_Rules!$A$6:$A$30&lt;&gt;"")))&gt;0,"Plug-in hybrid",IF($G2172="Diesel","Diesel","Gasoline"))</f>
        <v>Gasoline</v>
      </c>
    </row>
    <row r="2173" spans="1:15" ht="15" customHeight="1" x14ac:dyDescent="0.25">
      <c r="A2173" s="1">
        <v>2022</v>
      </c>
      <c r="B2173" s="1" t="s">
        <v>4146</v>
      </c>
      <c r="C2173" s="1" t="s">
        <v>1114</v>
      </c>
      <c r="D2173" s="1" t="s">
        <v>4437</v>
      </c>
      <c r="E2173" s="1" t="s">
        <v>1103</v>
      </c>
      <c r="F2173" s="1" t="s">
        <v>1116</v>
      </c>
      <c r="G2173" s="1" t="s">
        <v>105</v>
      </c>
      <c r="H2173" s="1" t="s">
        <v>437</v>
      </c>
      <c r="I2173" s="1">
        <v>2.2000000000000002</v>
      </c>
      <c r="J2173" s="1">
        <v>2023</v>
      </c>
      <c r="K2173" s="1">
        <v>240330</v>
      </c>
      <c r="L2173" s="1">
        <v>0</v>
      </c>
      <c r="M2173" s="1">
        <f t="array" ref="M2173">SUMPRODUCT(MAX(ISNUMBER(SEARCH('Class Rules'!$B$6:$B$85,$E2173))*ISNUMBER(SEARCH('Class Rules'!$C$6:$C$85,$F2173))*'Class Rules'!$A$6:$A$85))</f>
        <v>9</v>
      </c>
      <c r="N2173" s="1" t="str">
        <f t="array" ref="N2173">IF($M2173=0,'Class Rules'!$D$3,INDEX('Class Rules'!$D$6:$D$85,MATCH($M2173,'Class Rules'!$A$6:$A$85,0)))</f>
        <v>Freight LDV</v>
      </c>
      <c r="O2173" s="1" t="str">
        <f t="array" ref="O2173">IF(SUMPRODUCT(MAX(ISNUMBER(SEARCH(Fuel_Rules!$A$6:$A$30,$E2173))*ISNUMBER(SEARCH(Fuel_Rules!$B$6:$B$30,$F2173))*(Fuel_Rules!$A$6:$A$30&lt;&gt;"")))&gt;0,"Plug-in hybrid",IF($G2173="Diesel","Diesel","Gasoline"))</f>
        <v>Diesel</v>
      </c>
    </row>
    <row r="2174" spans="1:15" ht="15" customHeight="1" x14ac:dyDescent="0.25">
      <c r="A2174" s="1">
        <v>2022</v>
      </c>
      <c r="B2174" s="1" t="s">
        <v>4146</v>
      </c>
      <c r="C2174" s="1" t="s">
        <v>1114</v>
      </c>
      <c r="D2174" s="1" t="s">
        <v>4438</v>
      </c>
      <c r="E2174" s="1" t="s">
        <v>1103</v>
      </c>
      <c r="F2174" s="1" t="s">
        <v>1116</v>
      </c>
      <c r="G2174" s="1" t="s">
        <v>105</v>
      </c>
      <c r="H2174" s="1" t="s">
        <v>437</v>
      </c>
      <c r="I2174" s="1">
        <v>2.2000000000000002</v>
      </c>
      <c r="J2174" s="1">
        <v>2023</v>
      </c>
      <c r="K2174" s="1">
        <v>231486</v>
      </c>
      <c r="L2174" s="1">
        <v>0</v>
      </c>
      <c r="M2174" s="1">
        <f t="array" ref="M2174">SUMPRODUCT(MAX(ISNUMBER(SEARCH('Class Rules'!$B$6:$B$85,$E2174))*ISNUMBER(SEARCH('Class Rules'!$C$6:$C$85,$F2174))*'Class Rules'!$A$6:$A$85))</f>
        <v>9</v>
      </c>
      <c r="N2174" s="1" t="str">
        <f t="array" ref="N2174">IF($M2174=0,'Class Rules'!$D$3,INDEX('Class Rules'!$D$6:$D$85,MATCH($M2174,'Class Rules'!$A$6:$A$85,0)))</f>
        <v>Freight LDV</v>
      </c>
      <c r="O2174" s="1" t="str">
        <f t="array" ref="O2174">IF(SUMPRODUCT(MAX(ISNUMBER(SEARCH(Fuel_Rules!$A$6:$A$30,$E2174))*ISNUMBER(SEARCH(Fuel_Rules!$B$6:$B$30,$F2174))*(Fuel_Rules!$A$6:$A$30&lt;&gt;"")))&gt;0,"Plug-in hybrid",IF($G2174="Diesel","Diesel","Gasoline"))</f>
        <v>Diesel</v>
      </c>
    </row>
    <row r="2175" spans="1:15" ht="15" customHeight="1" x14ac:dyDescent="0.25">
      <c r="A2175" s="1">
        <v>2022</v>
      </c>
      <c r="B2175" s="1" t="s">
        <v>4146</v>
      </c>
      <c r="C2175" s="1" t="s">
        <v>1117</v>
      </c>
      <c r="D2175" s="1" t="s">
        <v>4439</v>
      </c>
      <c r="E2175" s="1" t="s">
        <v>1103</v>
      </c>
      <c r="F2175" s="1" t="s">
        <v>1119</v>
      </c>
      <c r="G2175" s="1" t="s">
        <v>105</v>
      </c>
      <c r="H2175" s="1" t="s">
        <v>298</v>
      </c>
      <c r="I2175" s="1">
        <v>2.2000000000000002</v>
      </c>
      <c r="J2175" s="1">
        <v>2023</v>
      </c>
      <c r="K2175" s="1">
        <v>211541</v>
      </c>
      <c r="L2175" s="1">
        <v>0</v>
      </c>
      <c r="M2175" s="1">
        <f t="array" ref="M2175">SUMPRODUCT(MAX(ISNUMBER(SEARCH('Class Rules'!$B$6:$B$85,$E2175))*ISNUMBER(SEARCH('Class Rules'!$C$6:$C$85,$F2175))*'Class Rules'!$A$6:$A$85))</f>
        <v>9</v>
      </c>
      <c r="N2175" s="1" t="str">
        <f t="array" ref="N2175">IF($M2175=0,'Class Rules'!$D$3,INDEX('Class Rules'!$D$6:$D$85,MATCH($M2175,'Class Rules'!$A$6:$A$85,0)))</f>
        <v>Freight LDV</v>
      </c>
      <c r="O2175" s="1" t="str">
        <f t="array" ref="O2175">IF(SUMPRODUCT(MAX(ISNUMBER(SEARCH(Fuel_Rules!$A$6:$A$30,$E2175))*ISNUMBER(SEARCH(Fuel_Rules!$B$6:$B$30,$F2175))*(Fuel_Rules!$A$6:$A$30&lt;&gt;"")))&gt;0,"Plug-in hybrid",IF($G2175="Diesel","Diesel","Gasoline"))</f>
        <v>Diesel</v>
      </c>
    </row>
    <row r="2176" spans="1:15" ht="15" customHeight="1" x14ac:dyDescent="0.25">
      <c r="A2176" s="1">
        <v>2022</v>
      </c>
      <c r="B2176" s="1" t="s">
        <v>4146</v>
      </c>
      <c r="C2176" s="1" t="s">
        <v>1117</v>
      </c>
      <c r="D2176" s="1" t="s">
        <v>4440</v>
      </c>
      <c r="E2176" s="1" t="s">
        <v>1103</v>
      </c>
      <c r="F2176" s="1" t="s">
        <v>1119</v>
      </c>
      <c r="G2176" s="1" t="s">
        <v>105</v>
      </c>
      <c r="H2176" s="1" t="s">
        <v>298</v>
      </c>
      <c r="I2176" s="1">
        <v>2.2000000000000002</v>
      </c>
      <c r="J2176" s="1">
        <v>2023</v>
      </c>
      <c r="K2176" s="1">
        <v>204114</v>
      </c>
      <c r="L2176" s="1">
        <v>0</v>
      </c>
      <c r="M2176" s="1">
        <f t="array" ref="M2176">SUMPRODUCT(MAX(ISNUMBER(SEARCH('Class Rules'!$B$6:$B$85,$E2176))*ISNUMBER(SEARCH('Class Rules'!$C$6:$C$85,$F2176))*'Class Rules'!$A$6:$A$85))</f>
        <v>9</v>
      </c>
      <c r="N2176" s="1" t="str">
        <f t="array" ref="N2176">IF($M2176=0,'Class Rules'!$D$3,INDEX('Class Rules'!$D$6:$D$85,MATCH($M2176,'Class Rules'!$A$6:$A$85,0)))</f>
        <v>Freight LDV</v>
      </c>
      <c r="O2176" s="1" t="str">
        <f t="array" ref="O2176">IF(SUMPRODUCT(MAX(ISNUMBER(SEARCH(Fuel_Rules!$A$6:$A$30,$E2176))*ISNUMBER(SEARCH(Fuel_Rules!$B$6:$B$30,$F2176))*(Fuel_Rules!$A$6:$A$30&lt;&gt;"")))&gt;0,"Plug-in hybrid",IF($G2176="Diesel","Diesel","Gasoline"))</f>
        <v>Diesel</v>
      </c>
    </row>
    <row r="2177" spans="1:15" ht="15" customHeight="1" x14ac:dyDescent="0.25">
      <c r="A2177" s="1">
        <v>2022</v>
      </c>
      <c r="B2177" s="1" t="s">
        <v>4146</v>
      </c>
      <c r="C2177" s="1" t="s">
        <v>1120</v>
      </c>
      <c r="D2177" s="1" t="s">
        <v>4441</v>
      </c>
      <c r="E2177" s="1" t="s">
        <v>1103</v>
      </c>
      <c r="F2177" s="1" t="s">
        <v>1122</v>
      </c>
      <c r="G2177" s="1" t="s">
        <v>105</v>
      </c>
      <c r="H2177" s="1" t="s">
        <v>298</v>
      </c>
      <c r="I2177" s="1">
        <v>2.2000000000000002</v>
      </c>
      <c r="J2177" s="1">
        <v>2023</v>
      </c>
      <c r="K2177" s="1">
        <v>201477</v>
      </c>
      <c r="L2177" s="1">
        <v>0</v>
      </c>
      <c r="M2177" s="1">
        <f t="array" ref="M2177">SUMPRODUCT(MAX(ISNUMBER(SEARCH('Class Rules'!$B$6:$B$85,$E2177))*ISNUMBER(SEARCH('Class Rules'!$C$6:$C$85,$F2177))*'Class Rules'!$A$6:$A$85))</f>
        <v>9</v>
      </c>
      <c r="N2177" s="1" t="str">
        <f t="array" ref="N2177">IF($M2177=0,'Class Rules'!$D$3,INDEX('Class Rules'!$D$6:$D$85,MATCH($M2177,'Class Rules'!$A$6:$A$85,0)))</f>
        <v>Freight LDV</v>
      </c>
      <c r="O2177" s="1" t="str">
        <f t="array" ref="O2177">IF(SUMPRODUCT(MAX(ISNUMBER(SEARCH(Fuel_Rules!$A$6:$A$30,$E2177))*ISNUMBER(SEARCH(Fuel_Rules!$B$6:$B$30,$F2177))*(Fuel_Rules!$A$6:$A$30&lt;&gt;"")))&gt;0,"Plug-in hybrid",IF($G2177="Diesel","Diesel","Gasoline"))</f>
        <v>Diesel</v>
      </c>
    </row>
    <row r="2178" spans="1:15" ht="15" customHeight="1" x14ac:dyDescent="0.25">
      <c r="A2178" s="1">
        <v>2022</v>
      </c>
      <c r="B2178" s="1" t="s">
        <v>4146</v>
      </c>
      <c r="C2178" s="1" t="s">
        <v>1120</v>
      </c>
      <c r="D2178" s="1" t="s">
        <v>4442</v>
      </c>
      <c r="E2178" s="1" t="s">
        <v>1103</v>
      </c>
      <c r="F2178" s="1" t="s">
        <v>1122</v>
      </c>
      <c r="G2178" s="1" t="s">
        <v>105</v>
      </c>
      <c r="H2178" s="1" t="s">
        <v>298</v>
      </c>
      <c r="I2178" s="1">
        <v>2.2000000000000002</v>
      </c>
      <c r="J2178" s="1">
        <v>2023</v>
      </c>
      <c r="K2178" s="1">
        <v>194426</v>
      </c>
      <c r="L2178" s="1">
        <v>0</v>
      </c>
      <c r="M2178" s="1">
        <f t="array" ref="M2178">SUMPRODUCT(MAX(ISNUMBER(SEARCH('Class Rules'!$B$6:$B$85,$E2178))*ISNUMBER(SEARCH('Class Rules'!$C$6:$C$85,$F2178))*'Class Rules'!$A$6:$A$85))</f>
        <v>9</v>
      </c>
      <c r="N2178" s="1" t="str">
        <f t="array" ref="N2178">IF($M2178=0,'Class Rules'!$D$3,INDEX('Class Rules'!$D$6:$D$85,MATCH($M2178,'Class Rules'!$A$6:$A$85,0)))</f>
        <v>Freight LDV</v>
      </c>
      <c r="O2178" s="1" t="str">
        <f t="array" ref="O2178">IF(SUMPRODUCT(MAX(ISNUMBER(SEARCH(Fuel_Rules!$A$6:$A$30,$E2178))*ISNUMBER(SEARCH(Fuel_Rules!$B$6:$B$30,$F2178))*(Fuel_Rules!$A$6:$A$30&lt;&gt;"")))&gt;0,"Plug-in hybrid",IF($G2178="Diesel","Diesel","Gasoline"))</f>
        <v>Diesel</v>
      </c>
    </row>
    <row r="2179" spans="1:15" ht="15" customHeight="1" x14ac:dyDescent="0.25">
      <c r="A2179" s="1">
        <v>2022</v>
      </c>
      <c r="B2179" s="1" t="s">
        <v>4146</v>
      </c>
      <c r="C2179" s="1" t="s">
        <v>1123</v>
      </c>
      <c r="D2179" s="1" t="s">
        <v>4443</v>
      </c>
      <c r="E2179" s="1" t="s">
        <v>1103</v>
      </c>
      <c r="F2179" s="1" t="s">
        <v>1125</v>
      </c>
      <c r="G2179" s="1" t="s">
        <v>103</v>
      </c>
      <c r="H2179" s="1" t="s">
        <v>437</v>
      </c>
      <c r="I2179" s="1">
        <v>1.5</v>
      </c>
      <c r="J2179" s="1">
        <v>2023</v>
      </c>
      <c r="K2179" s="1">
        <v>92120</v>
      </c>
      <c r="L2179" s="1">
        <v>0</v>
      </c>
      <c r="M2179" s="1">
        <f t="array" ref="M2179">SUMPRODUCT(MAX(ISNUMBER(SEARCH('Class Rules'!$B$6:$B$85,$E2179))*ISNUMBER(SEARCH('Class Rules'!$C$6:$C$85,$F2179))*'Class Rules'!$A$6:$A$85))</f>
        <v>0</v>
      </c>
      <c r="N2179" s="1" t="str">
        <f t="array" ref="N2179">IF($M2179=0,'Class Rules'!$D$3,INDEX('Class Rules'!$D$6:$D$85,MATCH($M2179,'Class Rules'!$A$6:$A$85,0)))</f>
        <v>Passenger LDV</v>
      </c>
      <c r="O2179" s="1" t="str">
        <f t="array" ref="O2179">IF(SUMPRODUCT(MAX(ISNUMBER(SEARCH(Fuel_Rules!$A$6:$A$30,$E2179))*ISNUMBER(SEARCH(Fuel_Rules!$B$6:$B$30,$F2179))*(Fuel_Rules!$A$6:$A$30&lt;&gt;"")))&gt;0,"Plug-in hybrid",IF($G2179="Diesel","Diesel","Gasoline"))</f>
        <v>Gasoline</v>
      </c>
    </row>
    <row r="2180" spans="1:15" ht="15" customHeight="1" x14ac:dyDescent="0.25">
      <c r="A2180" s="1">
        <v>2022</v>
      </c>
      <c r="B2180" s="1" t="s">
        <v>4146</v>
      </c>
      <c r="C2180" s="1" t="s">
        <v>1126</v>
      </c>
      <c r="D2180" s="1" t="s">
        <v>4444</v>
      </c>
      <c r="E2180" s="1" t="s">
        <v>1103</v>
      </c>
      <c r="F2180" s="1" t="s">
        <v>1128</v>
      </c>
      <c r="G2180" s="1" t="s">
        <v>103</v>
      </c>
      <c r="H2180" s="1" t="s">
        <v>298</v>
      </c>
      <c r="I2180" s="1">
        <v>1.5</v>
      </c>
      <c r="J2180" s="1">
        <v>2023</v>
      </c>
      <c r="K2180" s="1">
        <v>88130</v>
      </c>
      <c r="L2180" s="1">
        <v>0</v>
      </c>
      <c r="M2180" s="1">
        <f t="array" ref="M2180">SUMPRODUCT(MAX(ISNUMBER(SEARCH('Class Rules'!$B$6:$B$85,$E2180))*ISNUMBER(SEARCH('Class Rules'!$C$6:$C$85,$F2180))*'Class Rules'!$A$6:$A$85))</f>
        <v>0</v>
      </c>
      <c r="N2180" s="1" t="str">
        <f t="array" ref="N2180">IF($M2180=0,'Class Rules'!$D$3,INDEX('Class Rules'!$D$6:$D$85,MATCH($M2180,'Class Rules'!$A$6:$A$85,0)))</f>
        <v>Passenger LDV</v>
      </c>
      <c r="O2180" s="1" t="str">
        <f t="array" ref="O2180">IF(SUMPRODUCT(MAX(ISNUMBER(SEARCH(Fuel_Rules!$A$6:$A$30,$E2180))*ISNUMBER(SEARCH(Fuel_Rules!$B$6:$B$30,$F2180))*(Fuel_Rules!$A$6:$A$30&lt;&gt;"")))&gt;0,"Plug-in hybrid",IF($G2180="Diesel","Diesel","Gasoline"))</f>
        <v>Gasoline</v>
      </c>
    </row>
    <row r="2181" spans="1:15" ht="15" customHeight="1" x14ac:dyDescent="0.25">
      <c r="A2181" s="1">
        <v>2022</v>
      </c>
      <c r="B2181" s="1" t="s">
        <v>4146</v>
      </c>
      <c r="C2181" s="1" t="s">
        <v>1129</v>
      </c>
      <c r="D2181" s="1" t="s">
        <v>4445</v>
      </c>
      <c r="E2181" s="1" t="s">
        <v>1103</v>
      </c>
      <c r="F2181" s="1" t="s">
        <v>1131</v>
      </c>
      <c r="G2181" s="1" t="s">
        <v>103</v>
      </c>
      <c r="H2181" s="1" t="s">
        <v>437</v>
      </c>
      <c r="I2181" s="1">
        <v>1.5</v>
      </c>
      <c r="J2181" s="1">
        <v>2023</v>
      </c>
      <c r="K2181" s="1">
        <v>86982</v>
      </c>
      <c r="L2181" s="1">
        <v>0</v>
      </c>
      <c r="M2181" s="1">
        <f t="array" ref="M2181">SUMPRODUCT(MAX(ISNUMBER(SEARCH('Class Rules'!$B$6:$B$85,$E2181))*ISNUMBER(SEARCH('Class Rules'!$C$6:$C$85,$F2181))*'Class Rules'!$A$6:$A$85))</f>
        <v>0</v>
      </c>
      <c r="N2181" s="1" t="str">
        <f t="array" ref="N2181">IF($M2181=0,'Class Rules'!$D$3,INDEX('Class Rules'!$D$6:$D$85,MATCH($M2181,'Class Rules'!$A$6:$A$85,0)))</f>
        <v>Passenger LDV</v>
      </c>
      <c r="O2181" s="1" t="str">
        <f t="array" ref="O2181">IF(SUMPRODUCT(MAX(ISNUMBER(SEARCH(Fuel_Rules!$A$6:$A$30,$E2181))*ISNUMBER(SEARCH(Fuel_Rules!$B$6:$B$30,$F2181))*(Fuel_Rules!$A$6:$A$30&lt;&gt;"")))&gt;0,"Plug-in hybrid",IF($G2181="Diesel","Diesel","Gasoline"))</f>
        <v>Gasoline</v>
      </c>
    </row>
    <row r="2182" spans="1:15" ht="15" customHeight="1" x14ac:dyDescent="0.25">
      <c r="A2182" s="1">
        <v>2022</v>
      </c>
      <c r="B2182" s="1" t="s">
        <v>4146</v>
      </c>
      <c r="C2182" s="1" t="s">
        <v>1132</v>
      </c>
      <c r="D2182" s="1" t="s">
        <v>4446</v>
      </c>
      <c r="E2182" s="1" t="s">
        <v>1103</v>
      </c>
      <c r="F2182" s="1" t="s">
        <v>1134</v>
      </c>
      <c r="G2182" s="1" t="s">
        <v>103</v>
      </c>
      <c r="H2182" s="1" t="s">
        <v>298</v>
      </c>
      <c r="I2182" s="1">
        <v>1.5</v>
      </c>
      <c r="J2182" s="1">
        <v>2023</v>
      </c>
      <c r="K2182" s="1">
        <v>82974</v>
      </c>
      <c r="L2182" s="1">
        <v>0</v>
      </c>
      <c r="M2182" s="1">
        <f t="array" ref="M2182">SUMPRODUCT(MAX(ISNUMBER(SEARCH('Class Rules'!$B$6:$B$85,$E2182))*ISNUMBER(SEARCH('Class Rules'!$C$6:$C$85,$F2182))*'Class Rules'!$A$6:$A$85))</f>
        <v>0</v>
      </c>
      <c r="N2182" s="1" t="str">
        <f t="array" ref="N2182">IF($M2182=0,'Class Rules'!$D$3,INDEX('Class Rules'!$D$6:$D$85,MATCH($M2182,'Class Rules'!$A$6:$A$85,0)))</f>
        <v>Passenger LDV</v>
      </c>
      <c r="O2182" s="1" t="str">
        <f t="array" ref="O2182">IF(SUMPRODUCT(MAX(ISNUMBER(SEARCH(Fuel_Rules!$A$6:$A$30,$E2182))*ISNUMBER(SEARCH(Fuel_Rules!$B$6:$B$30,$F2182))*(Fuel_Rules!$A$6:$A$30&lt;&gt;"")))&gt;0,"Plug-in hybrid",IF($G2182="Diesel","Diesel","Gasoline"))</f>
        <v>Gasoline</v>
      </c>
    </row>
    <row r="2183" spans="1:15" ht="15" customHeight="1" x14ac:dyDescent="0.25">
      <c r="A2183" s="1">
        <v>2022</v>
      </c>
      <c r="B2183" s="1" t="s">
        <v>4146</v>
      </c>
      <c r="C2183" s="1" t="s">
        <v>1135</v>
      </c>
      <c r="D2183" s="1" t="s">
        <v>4447</v>
      </c>
      <c r="E2183" s="1" t="s">
        <v>1103</v>
      </c>
      <c r="F2183" s="1" t="s">
        <v>1137</v>
      </c>
      <c r="G2183" s="1" t="s">
        <v>103</v>
      </c>
      <c r="H2183" s="1" t="s">
        <v>298</v>
      </c>
      <c r="I2183" s="1">
        <v>1</v>
      </c>
      <c r="J2183" s="1">
        <v>2023</v>
      </c>
      <c r="K2183" s="1">
        <v>53564</v>
      </c>
      <c r="L2183" s="1">
        <v>0</v>
      </c>
      <c r="M2183" s="1">
        <f t="array" ref="M2183">SUMPRODUCT(MAX(ISNUMBER(SEARCH('Class Rules'!$B$6:$B$85,$E2183))*ISNUMBER(SEARCH('Class Rules'!$C$6:$C$85,$F2183))*'Class Rules'!$A$6:$A$85))</f>
        <v>0</v>
      </c>
      <c r="N2183" s="1" t="str">
        <f t="array" ref="N2183">IF($M2183=0,'Class Rules'!$D$3,INDEX('Class Rules'!$D$6:$D$85,MATCH($M2183,'Class Rules'!$A$6:$A$85,0)))</f>
        <v>Passenger LDV</v>
      </c>
      <c r="O2183" s="1" t="str">
        <f t="array" ref="O2183">IF(SUMPRODUCT(MAX(ISNUMBER(SEARCH(Fuel_Rules!$A$6:$A$30,$E2183))*ISNUMBER(SEARCH(Fuel_Rules!$B$6:$B$30,$F2183))*(Fuel_Rules!$A$6:$A$30&lt;&gt;"")))&gt;0,"Plug-in hybrid",IF($G2183="Diesel","Diesel","Gasoline"))</f>
        <v>Gasoline</v>
      </c>
    </row>
    <row r="2184" spans="1:15" ht="15" customHeight="1" x14ac:dyDescent="0.25">
      <c r="A2184" s="1">
        <v>2022</v>
      </c>
      <c r="B2184" s="1" t="s">
        <v>4146</v>
      </c>
      <c r="C2184" s="1" t="s">
        <v>1138</v>
      </c>
      <c r="D2184" s="1" t="s">
        <v>4448</v>
      </c>
      <c r="E2184" s="1" t="s">
        <v>1103</v>
      </c>
      <c r="F2184" s="1" t="s">
        <v>1140</v>
      </c>
      <c r="G2184" s="1" t="s">
        <v>103</v>
      </c>
      <c r="H2184" s="1" t="s">
        <v>437</v>
      </c>
      <c r="I2184" s="1">
        <v>2</v>
      </c>
      <c r="J2184" s="1">
        <v>2023</v>
      </c>
      <c r="K2184" s="1">
        <v>110348</v>
      </c>
      <c r="L2184" s="1">
        <v>0</v>
      </c>
      <c r="M2184" s="1">
        <f t="array" ref="M2184">SUMPRODUCT(MAX(ISNUMBER(SEARCH('Class Rules'!$B$6:$B$85,$E2184))*ISNUMBER(SEARCH('Class Rules'!$C$6:$C$85,$F2184))*'Class Rules'!$A$6:$A$85))</f>
        <v>0</v>
      </c>
      <c r="N2184" s="1" t="str">
        <f t="array" ref="N2184">IF($M2184=0,'Class Rules'!$D$3,INDEX('Class Rules'!$D$6:$D$85,MATCH($M2184,'Class Rules'!$A$6:$A$85,0)))</f>
        <v>Passenger LDV</v>
      </c>
      <c r="O2184" s="1" t="str">
        <f t="array" ref="O2184">IF(SUMPRODUCT(MAX(ISNUMBER(SEARCH(Fuel_Rules!$A$6:$A$30,$E2184))*ISNUMBER(SEARCH(Fuel_Rules!$B$6:$B$30,$F2184))*(Fuel_Rules!$A$6:$A$30&lt;&gt;"")))&gt;0,"Plug-in hybrid",IF($G2184="Diesel","Diesel","Gasoline"))</f>
        <v>Gasoline</v>
      </c>
    </row>
    <row r="2185" spans="1:15" ht="15" customHeight="1" x14ac:dyDescent="0.25">
      <c r="A2185" s="1">
        <v>2022</v>
      </c>
      <c r="B2185" s="1" t="s">
        <v>4146</v>
      </c>
      <c r="C2185" s="1" t="s">
        <v>1141</v>
      </c>
      <c r="D2185" s="1" t="s">
        <v>4449</v>
      </c>
      <c r="E2185" s="1" t="s">
        <v>1103</v>
      </c>
      <c r="F2185" s="1" t="s">
        <v>1143</v>
      </c>
      <c r="G2185" s="1" t="s">
        <v>105</v>
      </c>
      <c r="H2185" s="1" t="s">
        <v>437</v>
      </c>
      <c r="I2185" s="1">
        <v>2.2000000000000002</v>
      </c>
      <c r="J2185" s="1">
        <v>2023</v>
      </c>
      <c r="K2185" s="1">
        <v>203594</v>
      </c>
      <c r="L2185" s="1">
        <v>0</v>
      </c>
      <c r="M2185" s="1">
        <f t="array" ref="M2185">SUMPRODUCT(MAX(ISNUMBER(SEARCH('Class Rules'!$B$6:$B$85,$E2185))*ISNUMBER(SEARCH('Class Rules'!$C$6:$C$85,$F2185))*'Class Rules'!$A$6:$A$85))</f>
        <v>9</v>
      </c>
      <c r="N2185" s="1" t="str">
        <f t="array" ref="N2185">IF($M2185=0,'Class Rules'!$D$3,INDEX('Class Rules'!$D$6:$D$85,MATCH($M2185,'Class Rules'!$A$6:$A$85,0)))</f>
        <v>Freight LDV</v>
      </c>
      <c r="O2185" s="1" t="str">
        <f t="array" ref="O2185">IF(SUMPRODUCT(MAX(ISNUMBER(SEARCH(Fuel_Rules!$A$6:$A$30,$E2185))*ISNUMBER(SEARCH(Fuel_Rules!$B$6:$B$30,$F2185))*(Fuel_Rules!$A$6:$A$30&lt;&gt;"")))&gt;0,"Plug-in hybrid",IF($G2185="Diesel","Diesel","Gasoline"))</f>
        <v>Diesel</v>
      </c>
    </row>
    <row r="2186" spans="1:15" ht="15" customHeight="1" x14ac:dyDescent="0.25">
      <c r="A2186" s="1">
        <v>2022</v>
      </c>
      <c r="B2186" s="1" t="s">
        <v>4146</v>
      </c>
      <c r="C2186" s="1" t="s">
        <v>1141</v>
      </c>
      <c r="D2186" s="1" t="s">
        <v>4450</v>
      </c>
      <c r="E2186" s="1" t="s">
        <v>1103</v>
      </c>
      <c r="F2186" s="1" t="s">
        <v>1143</v>
      </c>
      <c r="G2186" s="1" t="s">
        <v>105</v>
      </c>
      <c r="H2186" s="1" t="s">
        <v>437</v>
      </c>
      <c r="I2186" s="1">
        <v>2.2000000000000002</v>
      </c>
      <c r="J2186" s="1">
        <v>2023</v>
      </c>
      <c r="K2186" s="1">
        <v>196469</v>
      </c>
      <c r="L2186" s="1">
        <v>0</v>
      </c>
      <c r="M2186" s="1">
        <f t="array" ref="M2186">SUMPRODUCT(MAX(ISNUMBER(SEARCH('Class Rules'!$B$6:$B$85,$E2186))*ISNUMBER(SEARCH('Class Rules'!$C$6:$C$85,$F2186))*'Class Rules'!$A$6:$A$85))</f>
        <v>9</v>
      </c>
      <c r="N2186" s="1" t="str">
        <f t="array" ref="N2186">IF($M2186=0,'Class Rules'!$D$3,INDEX('Class Rules'!$D$6:$D$85,MATCH($M2186,'Class Rules'!$A$6:$A$85,0)))</f>
        <v>Freight LDV</v>
      </c>
      <c r="O2186" s="1" t="str">
        <f t="array" ref="O2186">IF(SUMPRODUCT(MAX(ISNUMBER(SEARCH(Fuel_Rules!$A$6:$A$30,$E2186))*ISNUMBER(SEARCH(Fuel_Rules!$B$6:$B$30,$F2186))*(Fuel_Rules!$A$6:$A$30&lt;&gt;"")))&gt;0,"Plug-in hybrid",IF($G2186="Diesel","Diesel","Gasoline"))</f>
        <v>Diesel</v>
      </c>
    </row>
    <row r="2187" spans="1:15" ht="15" customHeight="1" x14ac:dyDescent="0.25">
      <c r="A2187" s="1">
        <v>2022</v>
      </c>
      <c r="B2187" s="1" t="s">
        <v>4146</v>
      </c>
      <c r="C2187" s="1" t="s">
        <v>1144</v>
      </c>
      <c r="D2187" s="1" t="s">
        <v>4451</v>
      </c>
      <c r="E2187" s="1" t="s">
        <v>1103</v>
      </c>
      <c r="F2187" s="1" t="s">
        <v>1146</v>
      </c>
      <c r="G2187" s="1" t="s">
        <v>103</v>
      </c>
      <c r="H2187" s="1" t="s">
        <v>437</v>
      </c>
      <c r="I2187" s="1">
        <v>1.5</v>
      </c>
      <c r="J2187" s="1">
        <v>2023</v>
      </c>
      <c r="K2187" s="1">
        <v>80894</v>
      </c>
      <c r="L2187" s="1">
        <v>0</v>
      </c>
      <c r="M2187" s="1">
        <f t="array" ref="M2187">SUMPRODUCT(MAX(ISNUMBER(SEARCH('Class Rules'!$B$6:$B$85,$E2187))*ISNUMBER(SEARCH('Class Rules'!$C$6:$C$85,$F2187))*'Class Rules'!$A$6:$A$85))</f>
        <v>0</v>
      </c>
      <c r="N2187" s="1" t="str">
        <f t="array" ref="N2187">IF($M2187=0,'Class Rules'!$D$3,INDEX('Class Rules'!$D$6:$D$85,MATCH($M2187,'Class Rules'!$A$6:$A$85,0)))</f>
        <v>Passenger LDV</v>
      </c>
      <c r="O2187" s="1" t="str">
        <f t="array" ref="O2187">IF(SUMPRODUCT(MAX(ISNUMBER(SEARCH(Fuel_Rules!$A$6:$A$30,$E2187))*ISNUMBER(SEARCH(Fuel_Rules!$B$6:$B$30,$F2187))*(Fuel_Rules!$A$6:$A$30&lt;&gt;"")))&gt;0,"Plug-in hybrid",IF($G2187="Diesel","Diesel","Gasoline"))</f>
        <v>Gasoline</v>
      </c>
    </row>
    <row r="2188" spans="1:15" ht="15" customHeight="1" x14ac:dyDescent="0.25">
      <c r="A2188" s="1">
        <v>2022</v>
      </c>
      <c r="B2188" s="1" t="s">
        <v>4146</v>
      </c>
      <c r="C2188" s="1" t="s">
        <v>1147</v>
      </c>
      <c r="D2188" s="1" t="s">
        <v>4452</v>
      </c>
      <c r="E2188" s="1" t="s">
        <v>1103</v>
      </c>
      <c r="F2188" s="1" t="s">
        <v>1149</v>
      </c>
      <c r="G2188" s="1" t="s">
        <v>103</v>
      </c>
      <c r="H2188" s="1" t="s">
        <v>437</v>
      </c>
      <c r="I2188" s="1">
        <v>1.5</v>
      </c>
      <c r="J2188" s="1">
        <v>2023</v>
      </c>
      <c r="K2188" s="1">
        <v>72516</v>
      </c>
      <c r="L2188" s="1">
        <v>0</v>
      </c>
      <c r="M2188" s="1">
        <f t="array" ref="M2188">SUMPRODUCT(MAX(ISNUMBER(SEARCH('Class Rules'!$B$6:$B$85,$E2188))*ISNUMBER(SEARCH('Class Rules'!$C$6:$C$85,$F2188))*'Class Rules'!$A$6:$A$85))</f>
        <v>0</v>
      </c>
      <c r="N2188" s="1" t="str">
        <f t="array" ref="N2188">IF($M2188=0,'Class Rules'!$D$3,INDEX('Class Rules'!$D$6:$D$85,MATCH($M2188,'Class Rules'!$A$6:$A$85,0)))</f>
        <v>Passenger LDV</v>
      </c>
      <c r="O2188" s="1" t="str">
        <f t="array" ref="O2188">IF(SUMPRODUCT(MAX(ISNUMBER(SEARCH(Fuel_Rules!$A$6:$A$30,$E2188))*ISNUMBER(SEARCH(Fuel_Rules!$B$6:$B$30,$F2188))*(Fuel_Rules!$A$6:$A$30&lt;&gt;"")))&gt;0,"Plug-in hybrid",IF($G2188="Diesel","Diesel","Gasoline"))</f>
        <v>Gasoline</v>
      </c>
    </row>
    <row r="2189" spans="1:15" ht="15" customHeight="1" x14ac:dyDescent="0.25">
      <c r="A2189" s="1">
        <v>2022</v>
      </c>
      <c r="B2189" s="1" t="s">
        <v>4146</v>
      </c>
      <c r="C2189" s="1" t="s">
        <v>1150</v>
      </c>
      <c r="D2189" s="1" t="s">
        <v>4453</v>
      </c>
      <c r="E2189" s="1" t="s">
        <v>1103</v>
      </c>
      <c r="F2189" s="1" t="s">
        <v>1152</v>
      </c>
      <c r="G2189" s="1" t="s">
        <v>103</v>
      </c>
      <c r="H2189" s="1" t="s">
        <v>437</v>
      </c>
      <c r="I2189" s="1">
        <v>1.5</v>
      </c>
      <c r="J2189" s="1">
        <v>2023</v>
      </c>
      <c r="K2189" s="1">
        <v>62550</v>
      </c>
      <c r="L2189" s="1">
        <v>0</v>
      </c>
      <c r="M2189" s="1">
        <f t="array" ref="M2189">SUMPRODUCT(MAX(ISNUMBER(SEARCH('Class Rules'!$B$6:$B$85,$E2189))*ISNUMBER(SEARCH('Class Rules'!$C$6:$C$85,$F2189))*'Class Rules'!$A$6:$A$85))</f>
        <v>0</v>
      </c>
      <c r="N2189" s="1" t="str">
        <f t="array" ref="N2189">IF($M2189=0,'Class Rules'!$D$3,INDEX('Class Rules'!$D$6:$D$85,MATCH($M2189,'Class Rules'!$A$6:$A$85,0)))</f>
        <v>Passenger LDV</v>
      </c>
      <c r="O2189" s="1" t="str">
        <f t="array" ref="O2189">IF(SUMPRODUCT(MAX(ISNUMBER(SEARCH(Fuel_Rules!$A$6:$A$30,$E2189))*ISNUMBER(SEARCH(Fuel_Rules!$B$6:$B$30,$F2189))*(Fuel_Rules!$A$6:$A$30&lt;&gt;"")))&gt;0,"Plug-in hybrid",IF($G2189="Diesel","Diesel","Gasoline"))</f>
        <v>Gasoline</v>
      </c>
    </row>
    <row r="2190" spans="1:15" ht="15" customHeight="1" x14ac:dyDescent="0.25">
      <c r="A2190" s="1">
        <v>2022</v>
      </c>
      <c r="B2190" s="1" t="s">
        <v>4146</v>
      </c>
      <c r="C2190" s="1" t="s">
        <v>1153</v>
      </c>
      <c r="D2190" s="1" t="s">
        <v>4454</v>
      </c>
      <c r="E2190" s="1" t="s">
        <v>1103</v>
      </c>
      <c r="F2190" s="1" t="s">
        <v>1155</v>
      </c>
      <c r="G2190" s="1" t="s">
        <v>103</v>
      </c>
      <c r="H2190" s="1" t="s">
        <v>437</v>
      </c>
      <c r="I2190" s="1">
        <v>1.5</v>
      </c>
      <c r="J2190" s="1">
        <v>2023</v>
      </c>
      <c r="K2190" s="1">
        <v>68510</v>
      </c>
      <c r="L2190" s="1">
        <v>0</v>
      </c>
      <c r="M2190" s="1">
        <f t="array" ref="M2190">SUMPRODUCT(MAX(ISNUMBER(SEARCH('Class Rules'!$B$6:$B$85,$E2190))*ISNUMBER(SEARCH('Class Rules'!$C$6:$C$85,$F2190))*'Class Rules'!$A$6:$A$85))</f>
        <v>0</v>
      </c>
      <c r="N2190" s="1" t="str">
        <f t="array" ref="N2190">IF($M2190=0,'Class Rules'!$D$3,INDEX('Class Rules'!$D$6:$D$85,MATCH($M2190,'Class Rules'!$A$6:$A$85,0)))</f>
        <v>Passenger LDV</v>
      </c>
      <c r="O2190" s="1" t="str">
        <f t="array" ref="O2190">IF(SUMPRODUCT(MAX(ISNUMBER(SEARCH(Fuel_Rules!$A$6:$A$30,$E2190))*ISNUMBER(SEARCH(Fuel_Rules!$B$6:$B$30,$F2190))*(Fuel_Rules!$A$6:$A$30&lt;&gt;"")))&gt;0,"Plug-in hybrid",IF($G2190="Diesel","Diesel","Gasoline"))</f>
        <v>Gasoline</v>
      </c>
    </row>
    <row r="2191" spans="1:15" ht="15" customHeight="1" x14ac:dyDescent="0.25">
      <c r="A2191" s="1">
        <v>2022</v>
      </c>
      <c r="B2191" s="1" t="s">
        <v>4146</v>
      </c>
      <c r="C2191" s="1" t="s">
        <v>1156</v>
      </c>
      <c r="D2191" s="1" t="s">
        <v>4455</v>
      </c>
      <c r="E2191" s="1" t="s">
        <v>1103</v>
      </c>
      <c r="F2191" s="1" t="s">
        <v>1158</v>
      </c>
      <c r="G2191" s="1" t="s">
        <v>103</v>
      </c>
      <c r="H2191" s="1" t="s">
        <v>298</v>
      </c>
      <c r="I2191" s="1">
        <v>1.5</v>
      </c>
      <c r="J2191" s="1">
        <v>2023</v>
      </c>
      <c r="K2191" s="1">
        <v>65140</v>
      </c>
      <c r="L2191" s="1">
        <v>0</v>
      </c>
      <c r="M2191" s="1">
        <f t="array" ref="M2191">SUMPRODUCT(MAX(ISNUMBER(SEARCH('Class Rules'!$B$6:$B$85,$E2191))*ISNUMBER(SEARCH('Class Rules'!$C$6:$C$85,$F2191))*'Class Rules'!$A$6:$A$85))</f>
        <v>0</v>
      </c>
      <c r="N2191" s="1" t="str">
        <f t="array" ref="N2191">IF($M2191=0,'Class Rules'!$D$3,INDEX('Class Rules'!$D$6:$D$85,MATCH($M2191,'Class Rules'!$A$6:$A$85,0)))</f>
        <v>Passenger LDV</v>
      </c>
      <c r="O2191" s="1" t="str">
        <f t="array" ref="O2191">IF(SUMPRODUCT(MAX(ISNUMBER(SEARCH(Fuel_Rules!$A$6:$A$30,$E2191))*ISNUMBER(SEARCH(Fuel_Rules!$B$6:$B$30,$F2191))*(Fuel_Rules!$A$6:$A$30&lt;&gt;"")))&gt;0,"Plug-in hybrid",IF($G2191="Diesel","Diesel","Gasoline"))</f>
        <v>Gasoline</v>
      </c>
    </row>
    <row r="2192" spans="1:15" ht="15" customHeight="1" x14ac:dyDescent="0.25">
      <c r="A2192" s="1">
        <v>2022</v>
      </c>
      <c r="B2192" s="1" t="s">
        <v>4146</v>
      </c>
      <c r="C2192" s="1" t="s">
        <v>1159</v>
      </c>
      <c r="D2192" s="1" t="s">
        <v>4456</v>
      </c>
      <c r="E2192" s="1" t="s">
        <v>1103</v>
      </c>
      <c r="F2192" s="1" t="s">
        <v>1161</v>
      </c>
      <c r="G2192" s="1" t="s">
        <v>103</v>
      </c>
      <c r="H2192" s="1" t="s">
        <v>298</v>
      </c>
      <c r="I2192" s="1">
        <v>1.5</v>
      </c>
      <c r="J2192" s="1">
        <v>2023</v>
      </c>
      <c r="K2192" s="1">
        <v>64036</v>
      </c>
      <c r="L2192" s="1">
        <v>0</v>
      </c>
      <c r="M2192" s="1">
        <f t="array" ref="M2192">SUMPRODUCT(MAX(ISNUMBER(SEARCH('Class Rules'!$B$6:$B$85,$E2192))*ISNUMBER(SEARCH('Class Rules'!$C$6:$C$85,$F2192))*'Class Rules'!$A$6:$A$85))</f>
        <v>0</v>
      </c>
      <c r="N2192" s="1" t="str">
        <f t="array" ref="N2192">IF($M2192=0,'Class Rules'!$D$3,INDEX('Class Rules'!$D$6:$D$85,MATCH($M2192,'Class Rules'!$A$6:$A$85,0)))</f>
        <v>Passenger LDV</v>
      </c>
      <c r="O2192" s="1" t="str">
        <f t="array" ref="O2192">IF(SUMPRODUCT(MAX(ISNUMBER(SEARCH(Fuel_Rules!$A$6:$A$30,$E2192))*ISNUMBER(SEARCH(Fuel_Rules!$B$6:$B$30,$F2192))*(Fuel_Rules!$A$6:$A$30&lt;&gt;"")))&gt;0,"Plug-in hybrid",IF($G2192="Diesel","Diesel","Gasoline"))</f>
        <v>Gasoline</v>
      </c>
    </row>
    <row r="2193" spans="1:15" ht="15" customHeight="1" x14ac:dyDescent="0.25">
      <c r="A2193" s="1">
        <v>2022</v>
      </c>
      <c r="B2193" s="1" t="s">
        <v>4146</v>
      </c>
      <c r="C2193" s="1" t="s">
        <v>1162</v>
      </c>
      <c r="D2193" s="1" t="s">
        <v>4457</v>
      </c>
      <c r="E2193" s="1" t="s">
        <v>1103</v>
      </c>
      <c r="F2193" s="1" t="s">
        <v>1164</v>
      </c>
      <c r="G2193" s="1" t="s">
        <v>103</v>
      </c>
      <c r="H2193" s="1" t="s">
        <v>437</v>
      </c>
      <c r="I2193" s="1">
        <v>1.5</v>
      </c>
      <c r="J2193" s="1">
        <v>2023</v>
      </c>
      <c r="K2193" s="1">
        <v>70528</v>
      </c>
      <c r="L2193" s="1">
        <v>0</v>
      </c>
      <c r="M2193" s="1">
        <f t="array" ref="M2193">SUMPRODUCT(MAX(ISNUMBER(SEARCH('Class Rules'!$B$6:$B$85,$E2193))*ISNUMBER(SEARCH('Class Rules'!$C$6:$C$85,$F2193))*'Class Rules'!$A$6:$A$85))</f>
        <v>0</v>
      </c>
      <c r="N2193" s="1" t="str">
        <f t="array" ref="N2193">IF($M2193=0,'Class Rules'!$D$3,INDEX('Class Rules'!$D$6:$D$85,MATCH($M2193,'Class Rules'!$A$6:$A$85,0)))</f>
        <v>Passenger LDV</v>
      </c>
      <c r="O2193" s="1" t="str">
        <f t="array" ref="O2193">IF(SUMPRODUCT(MAX(ISNUMBER(SEARCH(Fuel_Rules!$A$6:$A$30,$E2193))*ISNUMBER(SEARCH(Fuel_Rules!$B$6:$B$30,$F2193))*(Fuel_Rules!$A$6:$A$30&lt;&gt;"")))&gt;0,"Plug-in hybrid",IF($G2193="Diesel","Diesel","Gasoline"))</f>
        <v>Gasoline</v>
      </c>
    </row>
    <row r="2194" spans="1:15" ht="15" customHeight="1" x14ac:dyDescent="0.25">
      <c r="A2194" s="1">
        <v>2022</v>
      </c>
      <c r="B2194" s="1" t="s">
        <v>4146</v>
      </c>
      <c r="C2194" s="1" t="s">
        <v>1165</v>
      </c>
      <c r="D2194" s="1" t="s">
        <v>4458</v>
      </c>
      <c r="E2194" s="1" t="s">
        <v>1103</v>
      </c>
      <c r="F2194" s="1" t="s">
        <v>1167</v>
      </c>
      <c r="G2194" s="1" t="s">
        <v>103</v>
      </c>
      <c r="H2194" s="1" t="s">
        <v>298</v>
      </c>
      <c r="I2194" s="1">
        <v>1.5</v>
      </c>
      <c r="J2194" s="1">
        <v>2023</v>
      </c>
      <c r="K2194" s="1">
        <v>66012</v>
      </c>
      <c r="L2194" s="1">
        <v>0</v>
      </c>
      <c r="M2194" s="1">
        <f t="array" ref="M2194">SUMPRODUCT(MAX(ISNUMBER(SEARCH('Class Rules'!$B$6:$B$85,$E2194))*ISNUMBER(SEARCH('Class Rules'!$C$6:$C$85,$F2194))*'Class Rules'!$A$6:$A$85))</f>
        <v>0</v>
      </c>
      <c r="N2194" s="1" t="str">
        <f t="array" ref="N2194">IF($M2194=0,'Class Rules'!$D$3,INDEX('Class Rules'!$D$6:$D$85,MATCH($M2194,'Class Rules'!$A$6:$A$85,0)))</f>
        <v>Passenger LDV</v>
      </c>
      <c r="O2194" s="1" t="str">
        <f t="array" ref="O2194">IF(SUMPRODUCT(MAX(ISNUMBER(SEARCH(Fuel_Rules!$A$6:$A$30,$E2194))*ISNUMBER(SEARCH(Fuel_Rules!$B$6:$B$30,$F2194))*(Fuel_Rules!$A$6:$A$30&lt;&gt;"")))&gt;0,"Plug-in hybrid",IF($G2194="Diesel","Diesel","Gasoline"))</f>
        <v>Gasoline</v>
      </c>
    </row>
    <row r="2195" spans="1:15" ht="15" customHeight="1" x14ac:dyDescent="0.25">
      <c r="A2195" s="1">
        <v>2022</v>
      </c>
      <c r="B2195" s="1" t="s">
        <v>4146</v>
      </c>
      <c r="C2195" s="1" t="s">
        <v>1168</v>
      </c>
      <c r="D2195" s="1" t="s">
        <v>4459</v>
      </c>
      <c r="E2195" s="1" t="s">
        <v>1103</v>
      </c>
      <c r="F2195" s="1" t="s">
        <v>1170</v>
      </c>
      <c r="G2195" s="1" t="s">
        <v>103</v>
      </c>
      <c r="H2195" s="1" t="s">
        <v>437</v>
      </c>
      <c r="I2195" s="1">
        <v>2.7</v>
      </c>
      <c r="J2195" s="1">
        <v>2023</v>
      </c>
      <c r="K2195" s="1">
        <v>351004</v>
      </c>
      <c r="L2195" s="1">
        <v>0</v>
      </c>
      <c r="M2195" s="1">
        <f t="array" ref="M2195">SUMPRODUCT(MAX(ISNUMBER(SEARCH('Class Rules'!$B$6:$B$85,$E2195))*ISNUMBER(SEARCH('Class Rules'!$C$6:$C$85,$F2195))*'Class Rules'!$A$6:$A$85))</f>
        <v>0</v>
      </c>
      <c r="N2195" s="1" t="str">
        <f t="array" ref="N2195">IF($M2195=0,'Class Rules'!$D$3,INDEX('Class Rules'!$D$6:$D$85,MATCH($M2195,'Class Rules'!$A$6:$A$85,0)))</f>
        <v>Passenger LDV</v>
      </c>
      <c r="O2195" s="1" t="str">
        <f t="array" ref="O2195">IF(SUMPRODUCT(MAX(ISNUMBER(SEARCH(Fuel_Rules!$A$6:$A$30,$E2195))*ISNUMBER(SEARCH(Fuel_Rules!$B$6:$B$30,$F2195))*(Fuel_Rules!$A$6:$A$30&lt;&gt;"")))&gt;0,"Plug-in hybrid",IF($G2195="Diesel","Diesel","Gasoline"))</f>
        <v>Gasoline</v>
      </c>
    </row>
    <row r="2196" spans="1:15" ht="15" customHeight="1" x14ac:dyDescent="0.25">
      <c r="A2196" s="1">
        <v>2022</v>
      </c>
      <c r="B2196" s="1" t="s">
        <v>4146</v>
      </c>
      <c r="C2196" s="1" t="s">
        <v>1171</v>
      </c>
      <c r="D2196" s="1" t="s">
        <v>4460</v>
      </c>
      <c r="E2196" s="1" t="s">
        <v>1103</v>
      </c>
      <c r="F2196" s="1" t="s">
        <v>1173</v>
      </c>
      <c r="G2196" s="1" t="s">
        <v>103</v>
      </c>
      <c r="H2196" s="1" t="s">
        <v>437</v>
      </c>
      <c r="I2196" s="1">
        <v>1.5</v>
      </c>
      <c r="J2196" s="1">
        <v>2023</v>
      </c>
      <c r="K2196" s="1">
        <v>96223</v>
      </c>
      <c r="L2196" s="1">
        <v>0</v>
      </c>
      <c r="M2196" s="1">
        <f t="array" ref="M2196">SUMPRODUCT(MAX(ISNUMBER(SEARCH('Class Rules'!$B$6:$B$85,$E2196))*ISNUMBER(SEARCH('Class Rules'!$C$6:$C$85,$F2196))*'Class Rules'!$A$6:$A$85))</f>
        <v>0</v>
      </c>
      <c r="N2196" s="1" t="str">
        <f t="array" ref="N2196">IF($M2196=0,'Class Rules'!$D$3,INDEX('Class Rules'!$D$6:$D$85,MATCH($M2196,'Class Rules'!$A$6:$A$85,0)))</f>
        <v>Passenger LDV</v>
      </c>
      <c r="O2196" s="1" t="str">
        <f t="array" ref="O2196">IF(SUMPRODUCT(MAX(ISNUMBER(SEARCH(Fuel_Rules!$A$6:$A$30,$E2196))*ISNUMBER(SEARCH(Fuel_Rules!$B$6:$B$30,$F2196))*(Fuel_Rules!$A$6:$A$30&lt;&gt;"")))&gt;0,"Plug-in hybrid",IF($G2196="Diesel","Diesel","Gasoline"))</f>
        <v>Gasoline</v>
      </c>
    </row>
    <row r="2197" spans="1:15" ht="15" customHeight="1" x14ac:dyDescent="0.25">
      <c r="A2197" s="1">
        <v>2022</v>
      </c>
      <c r="B2197" s="1" t="s">
        <v>4146</v>
      </c>
      <c r="C2197" s="1" t="s">
        <v>1177</v>
      </c>
      <c r="D2197" s="1" t="s">
        <v>4461</v>
      </c>
      <c r="E2197" s="1" t="s">
        <v>1103</v>
      </c>
      <c r="F2197" s="1" t="s">
        <v>1179</v>
      </c>
      <c r="G2197" s="1" t="s">
        <v>103</v>
      </c>
      <c r="H2197" s="1" t="s">
        <v>298</v>
      </c>
      <c r="I2197" s="1">
        <v>5</v>
      </c>
      <c r="J2197" s="1">
        <v>2023</v>
      </c>
      <c r="K2197" s="1">
        <v>468792</v>
      </c>
      <c r="L2197" s="1">
        <v>0</v>
      </c>
      <c r="M2197" s="1">
        <f t="array" ref="M2197">SUMPRODUCT(MAX(ISNUMBER(SEARCH('Class Rules'!$B$6:$B$85,$E2197))*ISNUMBER(SEARCH('Class Rules'!$C$6:$C$85,$F2197))*'Class Rules'!$A$6:$A$85))</f>
        <v>0</v>
      </c>
      <c r="N2197" s="1" t="str">
        <f t="array" ref="N2197">IF($M2197=0,'Class Rules'!$D$3,INDEX('Class Rules'!$D$6:$D$85,MATCH($M2197,'Class Rules'!$A$6:$A$85,0)))</f>
        <v>Passenger LDV</v>
      </c>
      <c r="O2197" s="1" t="str">
        <f t="array" ref="O2197">IF(SUMPRODUCT(MAX(ISNUMBER(SEARCH(Fuel_Rules!$A$6:$A$30,$E2197))*ISNUMBER(SEARCH(Fuel_Rules!$B$6:$B$30,$F2197))*(Fuel_Rules!$A$6:$A$30&lt;&gt;"")))&gt;0,"Plug-in hybrid",IF($G2197="Diesel","Diesel","Gasoline"))</f>
        <v>Gasoline</v>
      </c>
    </row>
    <row r="2198" spans="1:15" ht="15" customHeight="1" x14ac:dyDescent="0.25">
      <c r="A2198" s="1">
        <v>2022</v>
      </c>
      <c r="B2198" s="1" t="s">
        <v>4146</v>
      </c>
      <c r="C2198" s="1" t="s">
        <v>1180</v>
      </c>
      <c r="D2198" s="1" t="s">
        <v>4462</v>
      </c>
      <c r="E2198" s="1" t="s">
        <v>1103</v>
      </c>
      <c r="F2198" s="1" t="s">
        <v>1182</v>
      </c>
      <c r="G2198" s="1" t="s">
        <v>105</v>
      </c>
      <c r="H2198" s="1" t="s">
        <v>437</v>
      </c>
      <c r="I2198" s="1">
        <v>3.2</v>
      </c>
      <c r="J2198" s="1">
        <v>2023</v>
      </c>
      <c r="K2198" s="1">
        <v>248463</v>
      </c>
      <c r="L2198" s="1">
        <v>0</v>
      </c>
      <c r="M2198" s="1">
        <f t="array" ref="M2198">SUMPRODUCT(MAX(ISNUMBER(SEARCH('Class Rules'!$B$6:$B$85,$E2198))*ISNUMBER(SEARCH('Class Rules'!$C$6:$C$85,$F2198))*'Class Rules'!$A$6:$A$85))</f>
        <v>9</v>
      </c>
      <c r="N2198" s="1" t="str">
        <f t="array" ref="N2198">IF($M2198=0,'Class Rules'!$D$3,INDEX('Class Rules'!$D$6:$D$85,MATCH($M2198,'Class Rules'!$A$6:$A$85,0)))</f>
        <v>Freight LDV</v>
      </c>
      <c r="O2198" s="1" t="str">
        <f t="array" ref="O2198">IF(SUMPRODUCT(MAX(ISNUMBER(SEARCH(Fuel_Rules!$A$6:$A$30,$E2198))*ISNUMBER(SEARCH(Fuel_Rules!$B$6:$B$30,$F2198))*(Fuel_Rules!$A$6:$A$30&lt;&gt;"")))&gt;0,"Plug-in hybrid",IF($G2198="Diesel","Diesel","Gasoline"))</f>
        <v>Diesel</v>
      </c>
    </row>
    <row r="2199" spans="1:15" ht="15" customHeight="1" x14ac:dyDescent="0.25">
      <c r="A2199" s="1">
        <v>2022</v>
      </c>
      <c r="B2199" s="1" t="s">
        <v>4146</v>
      </c>
      <c r="C2199" s="1" t="s">
        <v>1180</v>
      </c>
      <c r="D2199" s="1" t="s">
        <v>4463</v>
      </c>
      <c r="E2199" s="1" t="s">
        <v>1103</v>
      </c>
      <c r="F2199" s="1" t="s">
        <v>1182</v>
      </c>
      <c r="G2199" s="1" t="s">
        <v>105</v>
      </c>
      <c r="H2199" s="1" t="s">
        <v>437</v>
      </c>
      <c r="I2199" s="1">
        <v>3.2</v>
      </c>
      <c r="J2199" s="1">
        <v>2023</v>
      </c>
      <c r="K2199" s="1">
        <v>239767</v>
      </c>
      <c r="L2199" s="1">
        <v>0</v>
      </c>
      <c r="M2199" s="1">
        <f t="array" ref="M2199">SUMPRODUCT(MAX(ISNUMBER(SEARCH('Class Rules'!$B$6:$B$85,$E2199))*ISNUMBER(SEARCH('Class Rules'!$C$6:$C$85,$F2199))*'Class Rules'!$A$6:$A$85))</f>
        <v>9</v>
      </c>
      <c r="N2199" s="1" t="str">
        <f t="array" ref="N2199">IF($M2199=0,'Class Rules'!$D$3,INDEX('Class Rules'!$D$6:$D$85,MATCH($M2199,'Class Rules'!$A$6:$A$85,0)))</f>
        <v>Freight LDV</v>
      </c>
      <c r="O2199" s="1" t="str">
        <f t="array" ref="O2199">IF(SUMPRODUCT(MAX(ISNUMBER(SEARCH(Fuel_Rules!$A$6:$A$30,$E2199))*ISNUMBER(SEARCH(Fuel_Rules!$B$6:$B$30,$F2199))*(Fuel_Rules!$A$6:$A$30&lt;&gt;"")))&gt;0,"Plug-in hybrid",IF($G2199="Diesel","Diesel","Gasoline"))</f>
        <v>Diesel</v>
      </c>
    </row>
    <row r="2200" spans="1:15" ht="15" customHeight="1" x14ac:dyDescent="0.25">
      <c r="A2200" s="1">
        <v>2022</v>
      </c>
      <c r="B2200" s="1" t="s">
        <v>4146</v>
      </c>
      <c r="C2200" s="1" t="s">
        <v>1183</v>
      </c>
      <c r="D2200" s="1" t="s">
        <v>4464</v>
      </c>
      <c r="E2200" s="1" t="s">
        <v>1103</v>
      </c>
      <c r="F2200" s="1" t="s">
        <v>1185</v>
      </c>
      <c r="G2200" s="1" t="s">
        <v>103</v>
      </c>
      <c r="H2200" s="1" t="s">
        <v>437</v>
      </c>
      <c r="I2200" s="1">
        <v>1.5</v>
      </c>
      <c r="J2200" s="1">
        <v>2023</v>
      </c>
      <c r="K2200" s="1">
        <v>178455</v>
      </c>
      <c r="L2200" s="1">
        <v>0</v>
      </c>
      <c r="M2200" s="1">
        <f t="array" ref="M2200">SUMPRODUCT(MAX(ISNUMBER(SEARCH('Class Rules'!$B$6:$B$85,$E2200))*ISNUMBER(SEARCH('Class Rules'!$C$6:$C$85,$F2200))*'Class Rules'!$A$6:$A$85))</f>
        <v>0</v>
      </c>
      <c r="N2200" s="1" t="str">
        <f t="array" ref="N2200">IF($M2200=0,'Class Rules'!$D$3,INDEX('Class Rules'!$D$6:$D$85,MATCH($M2200,'Class Rules'!$A$6:$A$85,0)))</f>
        <v>Passenger LDV</v>
      </c>
      <c r="O2200" s="1" t="str">
        <f t="array" ref="O2200">IF(SUMPRODUCT(MAX(ISNUMBER(SEARCH(Fuel_Rules!$A$6:$A$30,$E2200))*ISNUMBER(SEARCH(Fuel_Rules!$B$6:$B$30,$F2200))*(Fuel_Rules!$A$6:$A$30&lt;&gt;"")))&gt;0,"Plug-in hybrid",IF($G2200="Diesel","Diesel","Gasoline"))</f>
        <v>Gasoline</v>
      </c>
    </row>
    <row r="2201" spans="1:15" ht="15" customHeight="1" x14ac:dyDescent="0.25">
      <c r="A2201" s="1">
        <v>2022</v>
      </c>
      <c r="B2201" s="1" t="s">
        <v>4146</v>
      </c>
      <c r="C2201" s="1" t="s">
        <v>1186</v>
      </c>
      <c r="D2201" s="1" t="s">
        <v>4465</v>
      </c>
      <c r="E2201" s="1" t="s">
        <v>1103</v>
      </c>
      <c r="F2201" s="1" t="s">
        <v>1188</v>
      </c>
      <c r="G2201" s="1" t="s">
        <v>103</v>
      </c>
      <c r="H2201" s="1" t="s">
        <v>437</v>
      </c>
      <c r="I2201" s="1">
        <v>1.5</v>
      </c>
      <c r="J2201" s="1">
        <v>2023</v>
      </c>
      <c r="K2201" s="1">
        <v>219228</v>
      </c>
      <c r="L2201" s="1">
        <v>0</v>
      </c>
      <c r="M2201" s="1">
        <f t="array" ref="M2201">SUMPRODUCT(MAX(ISNUMBER(SEARCH('Class Rules'!$B$6:$B$85,$E2201))*ISNUMBER(SEARCH('Class Rules'!$C$6:$C$85,$F2201))*'Class Rules'!$A$6:$A$85))</f>
        <v>0</v>
      </c>
      <c r="N2201" s="1" t="str">
        <f t="array" ref="N2201">IF($M2201=0,'Class Rules'!$D$3,INDEX('Class Rules'!$D$6:$D$85,MATCH($M2201,'Class Rules'!$A$6:$A$85,0)))</f>
        <v>Passenger LDV</v>
      </c>
      <c r="O2201" s="1" t="str">
        <f t="array" ref="O2201">IF(SUMPRODUCT(MAX(ISNUMBER(SEARCH(Fuel_Rules!$A$6:$A$30,$E2201))*ISNUMBER(SEARCH(Fuel_Rules!$B$6:$B$30,$F2201))*(Fuel_Rules!$A$6:$A$30&lt;&gt;"")))&gt;0,"Plug-in hybrid",IF($G2201="Diesel","Diesel","Gasoline"))</f>
        <v>Gasoline</v>
      </c>
    </row>
    <row r="2202" spans="1:15" ht="15" customHeight="1" x14ac:dyDescent="0.25">
      <c r="A2202" s="1">
        <v>2022</v>
      </c>
      <c r="B2202" s="1" t="s">
        <v>4146</v>
      </c>
      <c r="C2202" s="1" t="s">
        <v>1189</v>
      </c>
      <c r="D2202" s="1" t="s">
        <v>4466</v>
      </c>
      <c r="E2202" s="1" t="s">
        <v>1103</v>
      </c>
      <c r="F2202" s="1" t="s">
        <v>1191</v>
      </c>
      <c r="G2202" s="1" t="s">
        <v>105</v>
      </c>
      <c r="H2202" s="1" t="s">
        <v>437</v>
      </c>
      <c r="I2202" s="1">
        <v>2.2000000000000002</v>
      </c>
      <c r="J2202" s="1">
        <v>2023</v>
      </c>
      <c r="K2202" s="1">
        <v>216386</v>
      </c>
      <c r="L2202" s="1">
        <v>0</v>
      </c>
      <c r="M2202" s="1">
        <f t="array" ref="M2202">SUMPRODUCT(MAX(ISNUMBER(SEARCH('Class Rules'!$B$6:$B$85,$E2202))*ISNUMBER(SEARCH('Class Rules'!$C$6:$C$85,$F2202))*'Class Rules'!$A$6:$A$85))</f>
        <v>9</v>
      </c>
      <c r="N2202" s="1" t="str">
        <f t="array" ref="N2202">IF($M2202=0,'Class Rules'!$D$3,INDEX('Class Rules'!$D$6:$D$85,MATCH($M2202,'Class Rules'!$A$6:$A$85,0)))</f>
        <v>Freight LDV</v>
      </c>
      <c r="O2202" s="1" t="str">
        <f t="array" ref="O2202">IF(SUMPRODUCT(MAX(ISNUMBER(SEARCH(Fuel_Rules!$A$6:$A$30,$E2202))*ISNUMBER(SEARCH(Fuel_Rules!$B$6:$B$30,$F2202))*(Fuel_Rules!$A$6:$A$30&lt;&gt;"")))&gt;0,"Plug-in hybrid",IF($G2202="Diesel","Diesel","Gasoline"))</f>
        <v>Diesel</v>
      </c>
    </row>
    <row r="2203" spans="1:15" ht="15" customHeight="1" x14ac:dyDescent="0.25">
      <c r="A2203" s="1">
        <v>2022</v>
      </c>
      <c r="B2203" s="1" t="s">
        <v>4146</v>
      </c>
      <c r="C2203" s="1" t="s">
        <v>1189</v>
      </c>
      <c r="D2203" s="1" t="s">
        <v>4467</v>
      </c>
      <c r="E2203" s="1" t="s">
        <v>1103</v>
      </c>
      <c r="F2203" s="1" t="s">
        <v>1191</v>
      </c>
      <c r="G2203" s="1" t="s">
        <v>105</v>
      </c>
      <c r="H2203" s="1" t="s">
        <v>437</v>
      </c>
      <c r="I2203" s="1">
        <v>2.2000000000000002</v>
      </c>
      <c r="J2203" s="1">
        <v>2023</v>
      </c>
      <c r="K2203" s="1">
        <v>208813</v>
      </c>
      <c r="L2203" s="1">
        <v>0</v>
      </c>
      <c r="M2203" s="1">
        <f t="array" ref="M2203">SUMPRODUCT(MAX(ISNUMBER(SEARCH('Class Rules'!$B$6:$B$85,$E2203))*ISNUMBER(SEARCH('Class Rules'!$C$6:$C$85,$F2203))*'Class Rules'!$A$6:$A$85))</f>
        <v>9</v>
      </c>
      <c r="N2203" s="1" t="str">
        <f t="array" ref="N2203">IF($M2203=0,'Class Rules'!$D$3,INDEX('Class Rules'!$D$6:$D$85,MATCH($M2203,'Class Rules'!$A$6:$A$85,0)))</f>
        <v>Freight LDV</v>
      </c>
      <c r="O2203" s="1" t="str">
        <f t="array" ref="O2203">IF(SUMPRODUCT(MAX(ISNUMBER(SEARCH(Fuel_Rules!$A$6:$A$30,$E2203))*ISNUMBER(SEARCH(Fuel_Rules!$B$6:$B$30,$F2203))*(Fuel_Rules!$A$6:$A$30&lt;&gt;"")))&gt;0,"Plug-in hybrid",IF($G2203="Diesel","Diesel","Gasoline"))</f>
        <v>Diesel</v>
      </c>
    </row>
    <row r="2204" spans="1:15" ht="15" customHeight="1" x14ac:dyDescent="0.25">
      <c r="A2204" s="1">
        <v>2022</v>
      </c>
      <c r="B2204" s="1" t="s">
        <v>4146</v>
      </c>
      <c r="C2204" s="1" t="s">
        <v>1192</v>
      </c>
      <c r="D2204" s="1" t="s">
        <v>4468</v>
      </c>
      <c r="E2204" s="1" t="s">
        <v>1103</v>
      </c>
      <c r="F2204" s="1" t="s">
        <v>1194</v>
      </c>
      <c r="G2204" s="1" t="s">
        <v>103</v>
      </c>
      <c r="H2204" s="1" t="s">
        <v>298</v>
      </c>
      <c r="I2204" s="1">
        <v>5</v>
      </c>
      <c r="J2204" s="1">
        <v>2023</v>
      </c>
      <c r="K2204" s="1">
        <v>580000</v>
      </c>
      <c r="L2204" s="1">
        <v>0</v>
      </c>
      <c r="M2204" s="1">
        <f t="array" ref="M2204">SUMPRODUCT(MAX(ISNUMBER(SEARCH('Class Rules'!$B$6:$B$85,$E2204))*ISNUMBER(SEARCH('Class Rules'!$C$6:$C$85,$F2204))*'Class Rules'!$A$6:$A$85))</f>
        <v>0</v>
      </c>
      <c r="N2204" s="1" t="str">
        <f t="array" ref="N2204">IF($M2204=0,'Class Rules'!$D$3,INDEX('Class Rules'!$D$6:$D$85,MATCH($M2204,'Class Rules'!$A$6:$A$85,0)))</f>
        <v>Passenger LDV</v>
      </c>
      <c r="O2204" s="1" t="str">
        <f t="array" ref="O2204">IF(SUMPRODUCT(MAX(ISNUMBER(SEARCH(Fuel_Rules!$A$6:$A$30,$E2204))*ISNUMBER(SEARCH(Fuel_Rules!$B$6:$B$30,$F2204))*(Fuel_Rules!$A$6:$A$30&lt;&gt;"")))&gt;0,"Plug-in hybrid",IF($G2204="Diesel","Diesel","Gasoline"))</f>
        <v>Gasoline</v>
      </c>
    </row>
    <row r="2205" spans="1:15" ht="15" customHeight="1" x14ac:dyDescent="0.25">
      <c r="A2205" s="1">
        <v>2022</v>
      </c>
      <c r="B2205" s="1" t="s">
        <v>4146</v>
      </c>
      <c r="C2205" s="1" t="s">
        <v>1195</v>
      </c>
      <c r="D2205" s="1" t="s">
        <v>4469</v>
      </c>
      <c r="E2205" s="1" t="s">
        <v>1103</v>
      </c>
      <c r="F2205" s="1" t="s">
        <v>1197</v>
      </c>
      <c r="G2205" s="1" t="s">
        <v>103</v>
      </c>
      <c r="H2205" s="1" t="s">
        <v>437</v>
      </c>
      <c r="I2205" s="1">
        <v>2</v>
      </c>
      <c r="J2205" s="1">
        <v>2023</v>
      </c>
      <c r="K2205" s="1">
        <v>274525</v>
      </c>
      <c r="L2205" s="1">
        <v>0</v>
      </c>
      <c r="M2205" s="1">
        <f t="array" ref="M2205">SUMPRODUCT(MAX(ISNUMBER(SEARCH('Class Rules'!$B$6:$B$85,$E2205))*ISNUMBER(SEARCH('Class Rules'!$C$6:$C$85,$F2205))*'Class Rules'!$A$6:$A$85))</f>
        <v>0</v>
      </c>
      <c r="N2205" s="1" t="str">
        <f t="array" ref="N2205">IF($M2205=0,'Class Rules'!$D$3,INDEX('Class Rules'!$D$6:$D$85,MATCH($M2205,'Class Rules'!$A$6:$A$85,0)))</f>
        <v>Passenger LDV</v>
      </c>
      <c r="O2205" s="1" t="str">
        <f t="array" ref="O2205">IF(SUMPRODUCT(MAX(ISNUMBER(SEARCH(Fuel_Rules!$A$6:$A$30,$E2205))*ISNUMBER(SEARCH(Fuel_Rules!$B$6:$B$30,$F2205))*(Fuel_Rules!$A$6:$A$30&lt;&gt;"")))&gt;0,"Plug-in hybrid",IF($G2205="Diesel","Diesel","Gasoline"))</f>
        <v>Gasoline</v>
      </c>
    </row>
    <row r="2206" spans="1:15" ht="15" customHeight="1" x14ac:dyDescent="0.25">
      <c r="A2206" s="1">
        <v>2022</v>
      </c>
      <c r="B2206" s="1" t="s">
        <v>4146</v>
      </c>
      <c r="C2206" s="1" t="s">
        <v>1198</v>
      </c>
      <c r="D2206" s="1" t="s">
        <v>4470</v>
      </c>
      <c r="E2206" s="1" t="s">
        <v>1103</v>
      </c>
      <c r="F2206" s="1" t="s">
        <v>1200</v>
      </c>
      <c r="G2206" s="1" t="s">
        <v>105</v>
      </c>
      <c r="H2206" s="1" t="s">
        <v>298</v>
      </c>
      <c r="I2206" s="1">
        <v>2</v>
      </c>
      <c r="J2206" s="1">
        <v>2023</v>
      </c>
      <c r="K2206" s="1">
        <v>230112</v>
      </c>
      <c r="L2206" s="1">
        <v>0</v>
      </c>
      <c r="M2206" s="1">
        <f t="array" ref="M2206">SUMPRODUCT(MAX(ISNUMBER(SEARCH('Class Rules'!$B$6:$B$85,$E2206))*ISNUMBER(SEARCH('Class Rules'!$C$6:$C$85,$F2206))*'Class Rules'!$A$6:$A$85))</f>
        <v>61</v>
      </c>
      <c r="N2206" s="1" t="str">
        <f t="array" ref="N2206">IF($M2206=0,'Class Rules'!$D$3,INDEX('Class Rules'!$D$6:$D$85,MATCH($M2206,'Class Rules'!$A$6:$A$85,0)))</f>
        <v>Passenger HDV</v>
      </c>
      <c r="O2206" s="1" t="str">
        <f t="array" ref="O2206">IF(SUMPRODUCT(MAX(ISNUMBER(SEARCH(Fuel_Rules!$A$6:$A$30,$E2206))*ISNUMBER(SEARCH(Fuel_Rules!$B$6:$B$30,$F2206))*(Fuel_Rules!$A$6:$A$30&lt;&gt;"")))&gt;0,"Plug-in hybrid",IF($G2206="Diesel","Diesel","Gasoline"))</f>
        <v>Diesel</v>
      </c>
    </row>
    <row r="2207" spans="1:15" ht="15" customHeight="1" x14ac:dyDescent="0.25">
      <c r="A2207" s="1">
        <v>2022</v>
      </c>
      <c r="B2207" s="1" t="s">
        <v>4146</v>
      </c>
      <c r="C2207" s="1" t="s">
        <v>1201</v>
      </c>
      <c r="D2207" s="1" t="s">
        <v>4471</v>
      </c>
      <c r="E2207" s="1" t="s">
        <v>1103</v>
      </c>
      <c r="F2207" s="1" t="s">
        <v>1203</v>
      </c>
      <c r="G2207" s="1" t="s">
        <v>105</v>
      </c>
      <c r="H2207" s="1" t="s">
        <v>298</v>
      </c>
      <c r="I2207" s="1">
        <v>2</v>
      </c>
      <c r="J2207" s="1">
        <v>2023</v>
      </c>
      <c r="K2207" s="1">
        <v>252066</v>
      </c>
      <c r="L2207" s="1">
        <v>0</v>
      </c>
      <c r="M2207" s="1">
        <f t="array" ref="M2207">SUMPRODUCT(MAX(ISNUMBER(SEARCH('Class Rules'!$B$6:$B$85,$E2207))*ISNUMBER(SEARCH('Class Rules'!$C$6:$C$85,$F2207))*'Class Rules'!$A$6:$A$85))</f>
        <v>61</v>
      </c>
      <c r="N2207" s="1" t="str">
        <f t="array" ref="N2207">IF($M2207=0,'Class Rules'!$D$3,INDEX('Class Rules'!$D$6:$D$85,MATCH($M2207,'Class Rules'!$A$6:$A$85,0)))</f>
        <v>Passenger HDV</v>
      </c>
      <c r="O2207" s="1" t="str">
        <f t="array" ref="O2207">IF(SUMPRODUCT(MAX(ISNUMBER(SEARCH(Fuel_Rules!$A$6:$A$30,$E2207))*ISNUMBER(SEARCH(Fuel_Rules!$B$6:$B$30,$F2207))*(Fuel_Rules!$A$6:$A$30&lt;&gt;"")))&gt;0,"Plug-in hybrid",IF($G2207="Diesel","Diesel","Gasoline"))</f>
        <v>Diesel</v>
      </c>
    </row>
    <row r="2208" spans="1:15" ht="15" customHeight="1" x14ac:dyDescent="0.25">
      <c r="A2208" s="1">
        <v>2022</v>
      </c>
      <c r="B2208" s="1" t="s">
        <v>4146</v>
      </c>
      <c r="C2208" s="1" t="s">
        <v>1204</v>
      </c>
      <c r="D2208" s="1" t="s">
        <v>4472</v>
      </c>
      <c r="E2208" s="1" t="s">
        <v>1103</v>
      </c>
      <c r="F2208" s="1" t="s">
        <v>1206</v>
      </c>
      <c r="G2208" s="1" t="s">
        <v>105</v>
      </c>
      <c r="H2208" s="1" t="s">
        <v>298</v>
      </c>
      <c r="I2208" s="1">
        <v>2</v>
      </c>
      <c r="J2208" s="1">
        <v>2023</v>
      </c>
      <c r="K2208" s="1">
        <v>272133</v>
      </c>
      <c r="L2208" s="1">
        <v>0</v>
      </c>
      <c r="M2208" s="1">
        <f t="array" ref="M2208">SUMPRODUCT(MAX(ISNUMBER(SEARCH('Class Rules'!$B$6:$B$85,$E2208))*ISNUMBER(SEARCH('Class Rules'!$C$6:$C$85,$F2208))*'Class Rules'!$A$6:$A$85))</f>
        <v>61</v>
      </c>
      <c r="N2208" s="1" t="str">
        <f t="array" ref="N2208">IF($M2208=0,'Class Rules'!$D$3,INDEX('Class Rules'!$D$6:$D$85,MATCH($M2208,'Class Rules'!$A$6:$A$85,0)))</f>
        <v>Passenger HDV</v>
      </c>
      <c r="O2208" s="1" t="str">
        <f t="array" ref="O2208">IF(SUMPRODUCT(MAX(ISNUMBER(SEARCH(Fuel_Rules!$A$6:$A$30,$E2208))*ISNUMBER(SEARCH(Fuel_Rules!$B$6:$B$30,$F2208))*(Fuel_Rules!$A$6:$A$30&lt;&gt;"")))&gt;0,"Plug-in hybrid",IF($G2208="Diesel","Diesel","Gasoline"))</f>
        <v>Diesel</v>
      </c>
    </row>
    <row r="2209" spans="1:15" ht="15" customHeight="1" x14ac:dyDescent="0.25">
      <c r="A2209" s="1">
        <v>2022</v>
      </c>
      <c r="B2209" s="1" t="s">
        <v>4146</v>
      </c>
      <c r="C2209" s="1" t="s">
        <v>4473</v>
      </c>
      <c r="D2209" s="1" t="s">
        <v>4474</v>
      </c>
      <c r="E2209" s="1" t="s">
        <v>1103</v>
      </c>
      <c r="F2209" s="1" t="s">
        <v>4475</v>
      </c>
      <c r="G2209" s="1" t="s">
        <v>103</v>
      </c>
      <c r="H2209" s="1" t="s">
        <v>437</v>
      </c>
      <c r="I2209" s="1">
        <v>2</v>
      </c>
      <c r="J2209" s="1">
        <v>2023</v>
      </c>
      <c r="K2209" s="1">
        <v>247178</v>
      </c>
      <c r="L2209" s="1">
        <v>0</v>
      </c>
      <c r="M2209" s="1">
        <f t="array" ref="M2209">SUMPRODUCT(MAX(ISNUMBER(SEARCH('Class Rules'!$B$6:$B$85,$E2209))*ISNUMBER(SEARCH('Class Rules'!$C$6:$C$85,$F2209))*'Class Rules'!$A$6:$A$85))</f>
        <v>10</v>
      </c>
      <c r="N2209" s="1" t="str">
        <f t="array" ref="N2209">IF($M2209=0,'Class Rules'!$D$3,INDEX('Class Rules'!$D$6:$D$85,MATCH($M2209,'Class Rules'!$A$6:$A$85,0)))</f>
        <v>Freight LDV</v>
      </c>
      <c r="O2209" s="1" t="str">
        <f t="array" ref="O2209">IF(SUMPRODUCT(MAX(ISNUMBER(SEARCH(Fuel_Rules!$A$6:$A$30,$E2209))*ISNUMBER(SEARCH(Fuel_Rules!$B$6:$B$30,$F2209))*(Fuel_Rules!$A$6:$A$30&lt;&gt;"")))&gt;0,"Plug-in hybrid",IF($G2209="Diesel","Diesel","Gasoline"))</f>
        <v>Gasoline</v>
      </c>
    </row>
    <row r="2210" spans="1:15" ht="15" customHeight="1" x14ac:dyDescent="0.25">
      <c r="A2210" s="1">
        <v>2022</v>
      </c>
      <c r="B2210" s="1" t="s">
        <v>4146</v>
      </c>
      <c r="C2210" s="1" t="s">
        <v>1207</v>
      </c>
      <c r="D2210" s="1" t="s">
        <v>4476</v>
      </c>
      <c r="E2210" s="1" t="s">
        <v>1209</v>
      </c>
      <c r="F2210" s="1" t="s">
        <v>1210</v>
      </c>
      <c r="G2210" s="1" t="s">
        <v>105</v>
      </c>
      <c r="H2210" s="1" t="s">
        <v>298</v>
      </c>
      <c r="I2210" s="1">
        <v>3.5</v>
      </c>
      <c r="J2210" s="1">
        <v>2023</v>
      </c>
      <c r="K2210" s="1">
        <v>185020</v>
      </c>
      <c r="L2210" s="1">
        <v>0</v>
      </c>
      <c r="M2210" s="1">
        <f t="array" ref="M2210">SUMPRODUCT(MAX(ISNUMBER(SEARCH('Class Rules'!$B$6:$B$85,$E2210))*ISNUMBER(SEARCH('Class Rules'!$C$6:$C$85,$F2210))*'Class Rules'!$A$6:$A$85))</f>
        <v>34</v>
      </c>
      <c r="N2210" s="1" t="str">
        <f t="array" ref="N2210">IF($M2210=0,'Class Rules'!$D$3,INDEX('Class Rules'!$D$6:$D$85,MATCH($M2210,'Class Rules'!$A$6:$A$85,0)))</f>
        <v>Freight LDV</v>
      </c>
      <c r="O2210" s="1" t="str">
        <f t="array" ref="O2210">IF(SUMPRODUCT(MAX(ISNUMBER(SEARCH(Fuel_Rules!$A$6:$A$30,$E2210))*ISNUMBER(SEARCH(Fuel_Rules!$B$6:$B$30,$F2210))*(Fuel_Rules!$A$6:$A$30&lt;&gt;"")))&gt;0,"Plug-in hybrid",IF($G2210="Diesel","Diesel","Gasoline"))</f>
        <v>Diesel</v>
      </c>
    </row>
    <row r="2211" spans="1:15" ht="15" customHeight="1" x14ac:dyDescent="0.25">
      <c r="A2211" s="1">
        <v>2022</v>
      </c>
      <c r="B2211" s="1" t="s">
        <v>4146</v>
      </c>
      <c r="C2211" s="1" t="s">
        <v>1211</v>
      </c>
      <c r="D2211" s="1" t="s">
        <v>4477</v>
      </c>
      <c r="E2211" s="1" t="s">
        <v>1209</v>
      </c>
      <c r="F2211" s="1" t="s">
        <v>1213</v>
      </c>
      <c r="G2211" s="1" t="s">
        <v>105</v>
      </c>
      <c r="H2211" s="1" t="s">
        <v>298</v>
      </c>
      <c r="I2211" s="1">
        <v>3.5</v>
      </c>
      <c r="J2211" s="1">
        <v>2023</v>
      </c>
      <c r="K2211" s="1">
        <v>200100</v>
      </c>
      <c r="L2211" s="1">
        <v>0</v>
      </c>
      <c r="M2211" s="1">
        <f t="array" ref="M2211">SUMPRODUCT(MAX(ISNUMBER(SEARCH('Class Rules'!$B$6:$B$85,$E2211))*ISNUMBER(SEARCH('Class Rules'!$C$6:$C$85,$F2211))*'Class Rules'!$A$6:$A$85))</f>
        <v>34</v>
      </c>
      <c r="N2211" s="1" t="str">
        <f t="array" ref="N2211">IF($M2211=0,'Class Rules'!$D$3,INDEX('Class Rules'!$D$6:$D$85,MATCH($M2211,'Class Rules'!$A$6:$A$85,0)))</f>
        <v>Freight LDV</v>
      </c>
      <c r="O2211" s="1" t="str">
        <f t="array" ref="O2211">IF(SUMPRODUCT(MAX(ISNUMBER(SEARCH(Fuel_Rules!$A$6:$A$30,$E2211))*ISNUMBER(SEARCH(Fuel_Rules!$B$6:$B$30,$F2211))*(Fuel_Rules!$A$6:$A$30&lt;&gt;"")))&gt;0,"Plug-in hybrid",IF($G2211="Diesel","Diesel","Gasoline"))</f>
        <v>Diesel</v>
      </c>
    </row>
    <row r="2212" spans="1:15" ht="15" customHeight="1" x14ac:dyDescent="0.25">
      <c r="A2212" s="1">
        <v>2022</v>
      </c>
      <c r="B2212" s="1" t="s">
        <v>4146</v>
      </c>
      <c r="C2212" s="1" t="s">
        <v>1214</v>
      </c>
      <c r="D2212" s="1" t="s">
        <v>4478</v>
      </c>
      <c r="E2212" s="1" t="s">
        <v>1209</v>
      </c>
      <c r="F2212" s="1" t="s">
        <v>1216</v>
      </c>
      <c r="G2212" s="1" t="s">
        <v>105</v>
      </c>
      <c r="H2212" s="1" t="s">
        <v>298</v>
      </c>
      <c r="I2212" s="1">
        <v>3.5</v>
      </c>
      <c r="J2212" s="1">
        <v>2023</v>
      </c>
      <c r="K2212" s="1">
        <v>174021</v>
      </c>
      <c r="L2212" s="1">
        <v>0</v>
      </c>
      <c r="M2212" s="1">
        <f t="array" ref="M2212">SUMPRODUCT(MAX(ISNUMBER(SEARCH('Class Rules'!$B$6:$B$85,$E2212))*ISNUMBER(SEARCH('Class Rules'!$C$6:$C$85,$F2212))*'Class Rules'!$A$6:$A$85))</f>
        <v>34</v>
      </c>
      <c r="N2212" s="1" t="str">
        <f t="array" ref="N2212">IF($M2212=0,'Class Rules'!$D$3,INDEX('Class Rules'!$D$6:$D$85,MATCH($M2212,'Class Rules'!$A$6:$A$85,0)))</f>
        <v>Freight LDV</v>
      </c>
      <c r="O2212" s="1" t="str">
        <f t="array" ref="O2212">IF(SUMPRODUCT(MAX(ISNUMBER(SEARCH(Fuel_Rules!$A$6:$A$30,$E2212))*ISNUMBER(SEARCH(Fuel_Rules!$B$6:$B$30,$F2212))*(Fuel_Rules!$A$6:$A$30&lt;&gt;"")))&gt;0,"Plug-in hybrid",IF($G2212="Diesel","Diesel","Gasoline"))</f>
        <v>Diesel</v>
      </c>
    </row>
    <row r="2213" spans="1:15" ht="15" customHeight="1" x14ac:dyDescent="0.25">
      <c r="A2213" s="1">
        <v>2022</v>
      </c>
      <c r="B2213" s="1" t="s">
        <v>4146</v>
      </c>
      <c r="C2213" s="1" t="s">
        <v>1217</v>
      </c>
      <c r="D2213" s="1" t="s">
        <v>4479</v>
      </c>
      <c r="E2213" s="1" t="s">
        <v>1219</v>
      </c>
      <c r="F2213" s="1" t="s">
        <v>1220</v>
      </c>
      <c r="G2213" s="1" t="s">
        <v>103</v>
      </c>
      <c r="H2213" s="1" t="s">
        <v>298</v>
      </c>
      <c r="I2213" s="1">
        <v>1.8</v>
      </c>
      <c r="J2213" s="1">
        <v>2023</v>
      </c>
      <c r="K2213" s="1">
        <v>75020</v>
      </c>
      <c r="L2213" s="1">
        <v>0</v>
      </c>
      <c r="M2213" s="1">
        <f t="array" ref="M2213">SUMPRODUCT(MAX(ISNUMBER(SEARCH('Class Rules'!$B$6:$B$85,$E2213))*ISNUMBER(SEARCH('Class Rules'!$C$6:$C$85,$F2213))*'Class Rules'!$A$6:$A$85))</f>
        <v>0</v>
      </c>
      <c r="N2213" s="1" t="str">
        <f t="array" ref="N2213">IF($M2213=0,'Class Rules'!$D$3,INDEX('Class Rules'!$D$6:$D$85,MATCH($M2213,'Class Rules'!$A$6:$A$85,0)))</f>
        <v>Passenger LDV</v>
      </c>
      <c r="O2213" s="1" t="str">
        <f t="array" ref="O2213">IF(SUMPRODUCT(MAX(ISNUMBER(SEARCH(Fuel_Rules!$A$6:$A$30,$E2213))*ISNUMBER(SEARCH(Fuel_Rules!$B$6:$B$30,$F2213))*(Fuel_Rules!$A$6:$A$30&lt;&gt;"")))&gt;0,"Plug-in hybrid",IF($G2213="Diesel","Diesel","Gasoline"))</f>
        <v>Gasoline</v>
      </c>
    </row>
    <row r="2214" spans="1:15" ht="15" customHeight="1" x14ac:dyDescent="0.25">
      <c r="A2214" s="1">
        <v>2022</v>
      </c>
      <c r="B2214" s="1" t="s">
        <v>4146</v>
      </c>
      <c r="C2214" s="1" t="s">
        <v>1221</v>
      </c>
      <c r="D2214" s="1" t="s">
        <v>4480</v>
      </c>
      <c r="E2214" s="1" t="s">
        <v>1219</v>
      </c>
      <c r="F2214" s="1" t="s">
        <v>1223</v>
      </c>
      <c r="G2214" s="1" t="s">
        <v>103</v>
      </c>
      <c r="H2214" s="1" t="s">
        <v>298</v>
      </c>
      <c r="I2214" s="1">
        <v>1.6</v>
      </c>
      <c r="J2214" s="1">
        <v>2023</v>
      </c>
      <c r="K2214" s="1">
        <v>65333</v>
      </c>
      <c r="L2214" s="1">
        <v>0</v>
      </c>
      <c r="M2214" s="1">
        <f t="array" ref="M2214">SUMPRODUCT(MAX(ISNUMBER(SEARCH('Class Rules'!$B$6:$B$85,$E2214))*ISNUMBER(SEARCH('Class Rules'!$C$6:$C$85,$F2214))*'Class Rules'!$A$6:$A$85))</f>
        <v>0</v>
      </c>
      <c r="N2214" s="1" t="str">
        <f t="array" ref="N2214">IF($M2214=0,'Class Rules'!$D$3,INDEX('Class Rules'!$D$6:$D$85,MATCH($M2214,'Class Rules'!$A$6:$A$85,0)))</f>
        <v>Passenger LDV</v>
      </c>
      <c r="O2214" s="1" t="str">
        <f t="array" ref="O2214">IF(SUMPRODUCT(MAX(ISNUMBER(SEARCH(Fuel_Rules!$A$6:$A$30,$E2214))*ISNUMBER(SEARCH(Fuel_Rules!$B$6:$B$30,$F2214))*(Fuel_Rules!$A$6:$A$30&lt;&gt;"")))&gt;0,"Plug-in hybrid",IF($G2214="Diesel","Diesel","Gasoline"))</f>
        <v>Gasoline</v>
      </c>
    </row>
    <row r="2215" spans="1:15" ht="15" customHeight="1" x14ac:dyDescent="0.25">
      <c r="A2215" s="1">
        <v>2022</v>
      </c>
      <c r="B2215" s="1" t="s">
        <v>4146</v>
      </c>
      <c r="C2215" s="1" t="s">
        <v>1224</v>
      </c>
      <c r="D2215" s="1" t="s">
        <v>4481</v>
      </c>
      <c r="E2215" s="1" t="s">
        <v>1226</v>
      </c>
      <c r="F2215" s="1" t="s">
        <v>1227</v>
      </c>
      <c r="G2215" s="1" t="s">
        <v>103</v>
      </c>
      <c r="H2215" s="1" t="s">
        <v>437</v>
      </c>
      <c r="I2215" s="1">
        <v>1.5</v>
      </c>
      <c r="J2215" s="1">
        <v>2023</v>
      </c>
      <c r="K2215" s="1">
        <v>102201</v>
      </c>
      <c r="L2215" s="1">
        <v>0</v>
      </c>
      <c r="M2215" s="1">
        <f t="array" ref="M2215">SUMPRODUCT(MAX(ISNUMBER(SEARCH('Class Rules'!$B$6:$B$85,$E2215))*ISNUMBER(SEARCH('Class Rules'!$C$6:$C$85,$F2215))*'Class Rules'!$A$6:$A$85))</f>
        <v>0</v>
      </c>
      <c r="N2215" s="1" t="str">
        <f t="array" ref="N2215">IF($M2215=0,'Class Rules'!$D$3,INDEX('Class Rules'!$D$6:$D$85,MATCH($M2215,'Class Rules'!$A$6:$A$85,0)))</f>
        <v>Passenger LDV</v>
      </c>
      <c r="O2215" s="1" t="str">
        <f t="array" ref="O2215">IF(SUMPRODUCT(MAX(ISNUMBER(SEARCH(Fuel_Rules!$A$6:$A$30,$E2215))*ISNUMBER(SEARCH(Fuel_Rules!$B$6:$B$30,$F2215))*(Fuel_Rules!$A$6:$A$30&lt;&gt;"")))&gt;0,"Plug-in hybrid",IF($G2215="Diesel","Diesel","Gasoline"))</f>
        <v>Gasoline</v>
      </c>
    </row>
    <row r="2216" spans="1:15" ht="15" customHeight="1" x14ac:dyDescent="0.25">
      <c r="A2216" s="1">
        <v>2022</v>
      </c>
      <c r="B2216" s="1" t="s">
        <v>4146</v>
      </c>
      <c r="C2216" s="1" t="s">
        <v>1228</v>
      </c>
      <c r="D2216" s="1" t="s">
        <v>4482</v>
      </c>
      <c r="E2216" s="1" t="s">
        <v>1226</v>
      </c>
      <c r="F2216" s="1" t="s">
        <v>1230</v>
      </c>
      <c r="G2216" s="1" t="s">
        <v>103</v>
      </c>
      <c r="H2216" s="1" t="s">
        <v>437</v>
      </c>
      <c r="I2216" s="1">
        <v>1.5</v>
      </c>
      <c r="J2216" s="1">
        <v>2023</v>
      </c>
      <c r="K2216" s="1">
        <v>108087</v>
      </c>
      <c r="L2216" s="1">
        <v>0</v>
      </c>
      <c r="M2216" s="1">
        <f t="array" ref="M2216">SUMPRODUCT(MAX(ISNUMBER(SEARCH('Class Rules'!$B$6:$B$85,$E2216))*ISNUMBER(SEARCH('Class Rules'!$C$6:$C$85,$F2216))*'Class Rules'!$A$6:$A$85))</f>
        <v>0</v>
      </c>
      <c r="N2216" s="1" t="str">
        <f t="array" ref="N2216">IF($M2216=0,'Class Rules'!$D$3,INDEX('Class Rules'!$D$6:$D$85,MATCH($M2216,'Class Rules'!$A$6:$A$85,0)))</f>
        <v>Passenger LDV</v>
      </c>
      <c r="O2216" s="1" t="str">
        <f t="array" ref="O2216">IF(SUMPRODUCT(MAX(ISNUMBER(SEARCH(Fuel_Rules!$A$6:$A$30,$E2216))*ISNUMBER(SEARCH(Fuel_Rules!$B$6:$B$30,$F2216))*(Fuel_Rules!$A$6:$A$30&lt;&gt;"")))&gt;0,"Plug-in hybrid",IF($G2216="Diesel","Diesel","Gasoline"))</f>
        <v>Gasoline</v>
      </c>
    </row>
    <row r="2217" spans="1:15" ht="15" customHeight="1" x14ac:dyDescent="0.25">
      <c r="A2217" s="1">
        <v>2022</v>
      </c>
      <c r="B2217" s="1" t="s">
        <v>4146</v>
      </c>
      <c r="C2217" s="1" t="s">
        <v>1231</v>
      </c>
      <c r="D2217" s="1" t="s">
        <v>4483</v>
      </c>
      <c r="E2217" s="1" t="s">
        <v>1226</v>
      </c>
      <c r="F2217" s="1" t="s">
        <v>1233</v>
      </c>
      <c r="G2217" s="1" t="s">
        <v>103</v>
      </c>
      <c r="H2217" s="1" t="s">
        <v>437</v>
      </c>
      <c r="I2217" s="1">
        <v>1.5</v>
      </c>
      <c r="J2217" s="1">
        <v>2023</v>
      </c>
      <c r="K2217" s="1">
        <v>98000</v>
      </c>
      <c r="L2217" s="1">
        <v>0</v>
      </c>
      <c r="M2217" s="1">
        <f t="array" ref="M2217">SUMPRODUCT(MAX(ISNUMBER(SEARCH('Class Rules'!$B$6:$B$85,$E2217))*ISNUMBER(SEARCH('Class Rules'!$C$6:$C$85,$F2217))*'Class Rules'!$A$6:$A$85))</f>
        <v>0</v>
      </c>
      <c r="N2217" s="1" t="str">
        <f t="array" ref="N2217">IF($M2217=0,'Class Rules'!$D$3,INDEX('Class Rules'!$D$6:$D$85,MATCH($M2217,'Class Rules'!$A$6:$A$85,0)))</f>
        <v>Passenger LDV</v>
      </c>
      <c r="O2217" s="1" t="str">
        <f t="array" ref="O2217">IF(SUMPRODUCT(MAX(ISNUMBER(SEARCH(Fuel_Rules!$A$6:$A$30,$E2217))*ISNUMBER(SEARCH(Fuel_Rules!$B$6:$B$30,$F2217))*(Fuel_Rules!$A$6:$A$30&lt;&gt;"")))&gt;0,"Plug-in hybrid",IF($G2217="Diesel","Diesel","Gasoline"))</f>
        <v>Gasoline</v>
      </c>
    </row>
    <row r="2218" spans="1:15" ht="15" customHeight="1" x14ac:dyDescent="0.25">
      <c r="A2218" s="1">
        <v>2022</v>
      </c>
      <c r="B2218" s="1" t="s">
        <v>4146</v>
      </c>
      <c r="C2218" s="1" t="s">
        <v>1234</v>
      </c>
      <c r="D2218" s="1" t="s">
        <v>4484</v>
      </c>
      <c r="E2218" s="1" t="s">
        <v>1226</v>
      </c>
      <c r="F2218" s="1" t="s">
        <v>1236</v>
      </c>
      <c r="G2218" s="1" t="s">
        <v>103</v>
      </c>
      <c r="H2218" s="1" t="s">
        <v>437</v>
      </c>
      <c r="I2218" s="1">
        <v>1.5</v>
      </c>
      <c r="J2218" s="1">
        <v>2023</v>
      </c>
      <c r="K2218" s="1">
        <v>113600</v>
      </c>
      <c r="L2218" s="1">
        <v>0</v>
      </c>
      <c r="M2218" s="1">
        <f t="array" ref="M2218">SUMPRODUCT(MAX(ISNUMBER(SEARCH('Class Rules'!$B$6:$B$85,$E2218))*ISNUMBER(SEARCH('Class Rules'!$C$6:$C$85,$F2218))*'Class Rules'!$A$6:$A$85))</f>
        <v>0</v>
      </c>
      <c r="N2218" s="1" t="str">
        <f t="array" ref="N2218">IF($M2218=0,'Class Rules'!$D$3,INDEX('Class Rules'!$D$6:$D$85,MATCH($M2218,'Class Rules'!$A$6:$A$85,0)))</f>
        <v>Passenger LDV</v>
      </c>
      <c r="O2218" s="1" t="str">
        <f t="array" ref="O2218">IF(SUMPRODUCT(MAX(ISNUMBER(SEARCH(Fuel_Rules!$A$6:$A$30,$E2218))*ISNUMBER(SEARCH(Fuel_Rules!$B$6:$B$30,$F2218))*(Fuel_Rules!$A$6:$A$30&lt;&gt;"")))&gt;0,"Plug-in hybrid",IF($G2218="Diesel","Diesel","Gasoline"))</f>
        <v>Gasoline</v>
      </c>
    </row>
    <row r="2219" spans="1:15" ht="15" customHeight="1" x14ac:dyDescent="0.25">
      <c r="A2219" s="1">
        <v>2022</v>
      </c>
      <c r="B2219" s="1" t="s">
        <v>4146</v>
      </c>
      <c r="C2219" s="1" t="s">
        <v>1237</v>
      </c>
      <c r="D2219" s="1" t="s">
        <v>4485</v>
      </c>
      <c r="E2219" s="1" t="s">
        <v>1226</v>
      </c>
      <c r="F2219" s="1" t="s">
        <v>1239</v>
      </c>
      <c r="G2219" s="1" t="s">
        <v>103</v>
      </c>
      <c r="H2219" s="1" t="s">
        <v>437</v>
      </c>
      <c r="I2219" s="1">
        <v>1.5</v>
      </c>
      <c r="J2219" s="1">
        <v>2023</v>
      </c>
      <c r="K2219" s="1">
        <v>120383</v>
      </c>
      <c r="L2219" s="1">
        <v>0</v>
      </c>
      <c r="M2219" s="1">
        <f t="array" ref="M2219">SUMPRODUCT(MAX(ISNUMBER(SEARCH('Class Rules'!$B$6:$B$85,$E2219))*ISNUMBER(SEARCH('Class Rules'!$C$6:$C$85,$F2219))*'Class Rules'!$A$6:$A$85))</f>
        <v>0</v>
      </c>
      <c r="N2219" s="1" t="str">
        <f t="array" ref="N2219">IF($M2219=0,'Class Rules'!$D$3,INDEX('Class Rules'!$D$6:$D$85,MATCH($M2219,'Class Rules'!$A$6:$A$85,0)))</f>
        <v>Passenger LDV</v>
      </c>
      <c r="O2219" s="1" t="str">
        <f t="array" ref="O2219">IF(SUMPRODUCT(MAX(ISNUMBER(SEARCH(Fuel_Rules!$A$6:$A$30,$E2219))*ISNUMBER(SEARCH(Fuel_Rules!$B$6:$B$30,$F2219))*(Fuel_Rules!$A$6:$A$30&lt;&gt;"")))&gt;0,"Plug-in hybrid",IF($G2219="Diesel","Diesel","Gasoline"))</f>
        <v>Gasoline</v>
      </c>
    </row>
    <row r="2220" spans="1:15" ht="15" customHeight="1" x14ac:dyDescent="0.25">
      <c r="A2220" s="1">
        <v>2022</v>
      </c>
      <c r="B2220" s="1" t="s">
        <v>4146</v>
      </c>
      <c r="C2220" s="1" t="s">
        <v>1240</v>
      </c>
      <c r="D2220" s="1" t="s">
        <v>4486</v>
      </c>
      <c r="E2220" s="1" t="s">
        <v>1226</v>
      </c>
      <c r="F2220" s="1" t="s">
        <v>1242</v>
      </c>
      <c r="G2220" s="1" t="s">
        <v>103</v>
      </c>
      <c r="H2220" s="1" t="s">
        <v>298</v>
      </c>
      <c r="I2220" s="1">
        <v>1.5</v>
      </c>
      <c r="J2220" s="1">
        <v>2023</v>
      </c>
      <c r="K2220" s="1">
        <v>82320</v>
      </c>
      <c r="L2220" s="1">
        <v>0</v>
      </c>
      <c r="M2220" s="1">
        <f t="array" ref="M2220">SUMPRODUCT(MAX(ISNUMBER(SEARCH('Class Rules'!$B$6:$B$85,$E2220))*ISNUMBER(SEARCH('Class Rules'!$C$6:$C$85,$F2220))*'Class Rules'!$A$6:$A$85))</f>
        <v>0</v>
      </c>
      <c r="N2220" s="1" t="str">
        <f t="array" ref="N2220">IF($M2220=0,'Class Rules'!$D$3,INDEX('Class Rules'!$D$6:$D$85,MATCH($M2220,'Class Rules'!$A$6:$A$85,0)))</f>
        <v>Passenger LDV</v>
      </c>
      <c r="O2220" s="1" t="str">
        <f t="array" ref="O2220">IF(SUMPRODUCT(MAX(ISNUMBER(SEARCH(Fuel_Rules!$A$6:$A$30,$E2220))*ISNUMBER(SEARCH(Fuel_Rules!$B$6:$B$30,$F2220))*(Fuel_Rules!$A$6:$A$30&lt;&gt;"")))&gt;0,"Plug-in hybrid",IF($G2220="Diesel","Diesel","Gasoline"))</f>
        <v>Gasoline</v>
      </c>
    </row>
    <row r="2221" spans="1:15" ht="15" customHeight="1" x14ac:dyDescent="0.25">
      <c r="A2221" s="1">
        <v>2022</v>
      </c>
      <c r="B2221" s="1" t="s">
        <v>4146</v>
      </c>
      <c r="C2221" s="1" t="s">
        <v>1243</v>
      </c>
      <c r="D2221" s="1" t="s">
        <v>4487</v>
      </c>
      <c r="E2221" s="1" t="s">
        <v>1226</v>
      </c>
      <c r="F2221" s="1" t="s">
        <v>1245</v>
      </c>
      <c r="G2221" s="1" t="s">
        <v>103</v>
      </c>
      <c r="H2221" s="1" t="s">
        <v>437</v>
      </c>
      <c r="I2221" s="1">
        <v>1.5</v>
      </c>
      <c r="J2221" s="1">
        <v>2023</v>
      </c>
      <c r="K2221" s="1">
        <v>97100</v>
      </c>
      <c r="L2221" s="1">
        <v>0</v>
      </c>
      <c r="M2221" s="1">
        <f t="array" ref="M2221">SUMPRODUCT(MAX(ISNUMBER(SEARCH('Class Rules'!$B$6:$B$85,$E2221))*ISNUMBER(SEARCH('Class Rules'!$C$6:$C$85,$F2221))*'Class Rules'!$A$6:$A$85))</f>
        <v>0</v>
      </c>
      <c r="N2221" s="1" t="str">
        <f t="array" ref="N2221">IF($M2221=0,'Class Rules'!$D$3,INDEX('Class Rules'!$D$6:$D$85,MATCH($M2221,'Class Rules'!$A$6:$A$85,0)))</f>
        <v>Passenger LDV</v>
      </c>
      <c r="O2221" s="1" t="str">
        <f t="array" ref="O2221">IF(SUMPRODUCT(MAX(ISNUMBER(SEARCH(Fuel_Rules!$A$6:$A$30,$E2221))*ISNUMBER(SEARCH(Fuel_Rules!$B$6:$B$30,$F2221))*(Fuel_Rules!$A$6:$A$30&lt;&gt;"")))&gt;0,"Plug-in hybrid",IF($G2221="Diesel","Diesel","Gasoline"))</f>
        <v>Gasoline</v>
      </c>
    </row>
    <row r="2222" spans="1:15" ht="15" customHeight="1" x14ac:dyDescent="0.25">
      <c r="A2222" s="1">
        <v>2022</v>
      </c>
      <c r="B2222" s="1" t="s">
        <v>4146</v>
      </c>
      <c r="C2222" s="1" t="s">
        <v>1246</v>
      </c>
      <c r="D2222" s="1" t="s">
        <v>4488</v>
      </c>
      <c r="E2222" s="1" t="s">
        <v>1226</v>
      </c>
      <c r="F2222" s="1" t="s">
        <v>1248</v>
      </c>
      <c r="G2222" s="1" t="s">
        <v>103</v>
      </c>
      <c r="H2222" s="1" t="s">
        <v>298</v>
      </c>
      <c r="I2222" s="1">
        <v>1.5</v>
      </c>
      <c r="J2222" s="1">
        <v>2023</v>
      </c>
      <c r="K2222" s="1">
        <v>81350</v>
      </c>
      <c r="L2222" s="1">
        <v>0</v>
      </c>
      <c r="M2222" s="1">
        <f t="array" ref="M2222">SUMPRODUCT(MAX(ISNUMBER(SEARCH('Class Rules'!$B$6:$B$85,$E2222))*ISNUMBER(SEARCH('Class Rules'!$C$6:$C$85,$F2222))*'Class Rules'!$A$6:$A$85))</f>
        <v>0</v>
      </c>
      <c r="N2222" s="1" t="str">
        <f t="array" ref="N2222">IF($M2222=0,'Class Rules'!$D$3,INDEX('Class Rules'!$D$6:$D$85,MATCH($M2222,'Class Rules'!$A$6:$A$85,0)))</f>
        <v>Passenger LDV</v>
      </c>
      <c r="O2222" s="1" t="str">
        <f t="array" ref="O2222">IF(SUMPRODUCT(MAX(ISNUMBER(SEARCH(Fuel_Rules!$A$6:$A$30,$E2222))*ISNUMBER(SEARCH(Fuel_Rules!$B$6:$B$30,$F2222))*(Fuel_Rules!$A$6:$A$30&lt;&gt;"")))&gt;0,"Plug-in hybrid",IF($G2222="Diesel","Diesel","Gasoline"))</f>
        <v>Gasoline</v>
      </c>
    </row>
    <row r="2223" spans="1:15" ht="15" customHeight="1" x14ac:dyDescent="0.25">
      <c r="A2223" s="1">
        <v>2022</v>
      </c>
      <c r="B2223" s="1" t="s">
        <v>4146</v>
      </c>
      <c r="C2223" s="1" t="s">
        <v>1249</v>
      </c>
      <c r="D2223" s="1" t="s">
        <v>4489</v>
      </c>
      <c r="E2223" s="1" t="s">
        <v>1226</v>
      </c>
      <c r="F2223" s="1" t="s">
        <v>1251</v>
      </c>
      <c r="G2223" s="1" t="s">
        <v>103</v>
      </c>
      <c r="H2223" s="1" t="s">
        <v>437</v>
      </c>
      <c r="I2223" s="1">
        <v>1.8</v>
      </c>
      <c r="J2223" s="1">
        <v>2023</v>
      </c>
      <c r="K2223" s="1">
        <v>123033</v>
      </c>
      <c r="L2223" s="1">
        <v>0</v>
      </c>
      <c r="M2223" s="1">
        <f t="array" ref="M2223">SUMPRODUCT(MAX(ISNUMBER(SEARCH('Class Rules'!$B$6:$B$85,$E2223))*ISNUMBER(SEARCH('Class Rules'!$C$6:$C$85,$F2223))*'Class Rules'!$A$6:$A$85))</f>
        <v>0</v>
      </c>
      <c r="N2223" s="1" t="str">
        <f t="array" ref="N2223">IF($M2223=0,'Class Rules'!$D$3,INDEX('Class Rules'!$D$6:$D$85,MATCH($M2223,'Class Rules'!$A$6:$A$85,0)))</f>
        <v>Passenger LDV</v>
      </c>
      <c r="O2223" s="1" t="str">
        <f t="array" ref="O2223">IF(SUMPRODUCT(MAX(ISNUMBER(SEARCH(Fuel_Rules!$A$6:$A$30,$E2223))*ISNUMBER(SEARCH(Fuel_Rules!$B$6:$B$30,$F2223))*(Fuel_Rules!$A$6:$A$30&lt;&gt;"")))&gt;0,"Plug-in hybrid",IF($G2223="Diesel","Diesel","Gasoline"))</f>
        <v>Gasoline</v>
      </c>
    </row>
    <row r="2224" spans="1:15" ht="15" customHeight="1" x14ac:dyDescent="0.25">
      <c r="A2224" s="1">
        <v>2022</v>
      </c>
      <c r="B2224" s="1" t="s">
        <v>4146</v>
      </c>
      <c r="C2224" s="1" t="s">
        <v>1252</v>
      </c>
      <c r="D2224" s="1" t="s">
        <v>4490</v>
      </c>
      <c r="E2224" s="1" t="s">
        <v>1226</v>
      </c>
      <c r="F2224" s="1" t="s">
        <v>1254</v>
      </c>
      <c r="G2224" s="1" t="s">
        <v>103</v>
      </c>
      <c r="H2224" s="1" t="s">
        <v>437</v>
      </c>
      <c r="I2224" s="1">
        <v>1.8</v>
      </c>
      <c r="J2224" s="1">
        <v>2023</v>
      </c>
      <c r="K2224" s="1">
        <v>129957</v>
      </c>
      <c r="L2224" s="1">
        <v>0</v>
      </c>
      <c r="M2224" s="1">
        <f t="array" ref="M2224">SUMPRODUCT(MAX(ISNUMBER(SEARCH('Class Rules'!$B$6:$B$85,$E2224))*ISNUMBER(SEARCH('Class Rules'!$C$6:$C$85,$F2224))*'Class Rules'!$A$6:$A$85))</f>
        <v>0</v>
      </c>
      <c r="N2224" s="1" t="str">
        <f t="array" ref="N2224">IF($M2224=0,'Class Rules'!$D$3,INDEX('Class Rules'!$D$6:$D$85,MATCH($M2224,'Class Rules'!$A$6:$A$85,0)))</f>
        <v>Passenger LDV</v>
      </c>
      <c r="O2224" s="1" t="str">
        <f t="array" ref="O2224">IF(SUMPRODUCT(MAX(ISNUMBER(SEARCH(Fuel_Rules!$A$6:$A$30,$E2224))*ISNUMBER(SEARCH(Fuel_Rules!$B$6:$B$30,$F2224))*(Fuel_Rules!$A$6:$A$30&lt;&gt;"")))&gt;0,"Plug-in hybrid",IF($G2224="Diesel","Diesel","Gasoline"))</f>
        <v>Gasoline</v>
      </c>
    </row>
    <row r="2225" spans="1:15" ht="15" customHeight="1" x14ac:dyDescent="0.25">
      <c r="A2225" s="1">
        <v>2022</v>
      </c>
      <c r="B2225" s="1" t="s">
        <v>4146</v>
      </c>
      <c r="C2225" s="1" t="s">
        <v>1255</v>
      </c>
      <c r="D2225" s="1" t="s">
        <v>4491</v>
      </c>
      <c r="E2225" s="1" t="s">
        <v>1226</v>
      </c>
      <c r="F2225" s="1" t="s">
        <v>1257</v>
      </c>
      <c r="G2225" s="1" t="s">
        <v>103</v>
      </c>
      <c r="H2225" s="1" t="s">
        <v>437</v>
      </c>
      <c r="I2225" s="1">
        <v>1.8</v>
      </c>
      <c r="J2225" s="1">
        <v>2023</v>
      </c>
      <c r="K2225" s="1">
        <v>143420</v>
      </c>
      <c r="L2225" s="1">
        <v>0</v>
      </c>
      <c r="M2225" s="1">
        <f t="array" ref="M2225">SUMPRODUCT(MAX(ISNUMBER(SEARCH('Class Rules'!$B$6:$B$85,$E2225))*ISNUMBER(SEARCH('Class Rules'!$C$6:$C$85,$F2225))*'Class Rules'!$A$6:$A$85))</f>
        <v>0</v>
      </c>
      <c r="N2225" s="1" t="str">
        <f t="array" ref="N2225">IF($M2225=0,'Class Rules'!$D$3,INDEX('Class Rules'!$D$6:$D$85,MATCH($M2225,'Class Rules'!$A$6:$A$85,0)))</f>
        <v>Passenger LDV</v>
      </c>
      <c r="O2225" s="1" t="str">
        <f t="array" ref="O2225">IF(SUMPRODUCT(MAX(ISNUMBER(SEARCH(Fuel_Rules!$A$6:$A$30,$E2225))*ISNUMBER(SEARCH(Fuel_Rules!$B$6:$B$30,$F2225))*(Fuel_Rules!$A$6:$A$30&lt;&gt;"")))&gt;0,"Plug-in hybrid",IF($G2225="Diesel","Diesel","Gasoline"))</f>
        <v>Gasoline</v>
      </c>
    </row>
    <row r="2226" spans="1:15" ht="15" customHeight="1" x14ac:dyDescent="0.25">
      <c r="A2226" s="1">
        <v>2022</v>
      </c>
      <c r="B2226" s="1" t="s">
        <v>4146</v>
      </c>
      <c r="C2226" s="1" t="s">
        <v>1258</v>
      </c>
      <c r="D2226" s="1" t="s">
        <v>4492</v>
      </c>
      <c r="E2226" s="1" t="s">
        <v>1226</v>
      </c>
      <c r="F2226" s="1" t="s">
        <v>1260</v>
      </c>
      <c r="G2226" s="1" t="s">
        <v>103</v>
      </c>
      <c r="H2226" s="1" t="s">
        <v>437</v>
      </c>
      <c r="I2226" s="1">
        <v>1.5</v>
      </c>
      <c r="J2226" s="1">
        <v>2023</v>
      </c>
      <c r="K2226" s="1">
        <v>171502</v>
      </c>
      <c r="L2226" s="1">
        <v>0</v>
      </c>
      <c r="M2226" s="1">
        <f t="array" ref="M2226">SUMPRODUCT(MAX(ISNUMBER(SEARCH('Class Rules'!$B$6:$B$85,$E2226))*ISNUMBER(SEARCH('Class Rules'!$C$6:$C$85,$F2226))*'Class Rules'!$A$6:$A$85))</f>
        <v>0</v>
      </c>
      <c r="N2226" s="1" t="str">
        <f t="array" ref="N2226">IF($M2226=0,'Class Rules'!$D$3,INDEX('Class Rules'!$D$6:$D$85,MATCH($M2226,'Class Rules'!$A$6:$A$85,0)))</f>
        <v>Passenger LDV</v>
      </c>
      <c r="O2226" s="1" t="str">
        <f t="array" ref="O2226">IF(SUMPRODUCT(MAX(ISNUMBER(SEARCH(Fuel_Rules!$A$6:$A$30,$E2226))*ISNUMBER(SEARCH(Fuel_Rules!$B$6:$B$30,$F2226))*(Fuel_Rules!$A$6:$A$30&lt;&gt;"")))&gt;0,"Plug-in hybrid",IF($G2226="Diesel","Diesel","Gasoline"))</f>
        <v>Gasoline</v>
      </c>
    </row>
    <row r="2227" spans="1:15" ht="15" customHeight="1" x14ac:dyDescent="0.25">
      <c r="A2227" s="1">
        <v>2022</v>
      </c>
      <c r="B2227" s="1" t="s">
        <v>4146</v>
      </c>
      <c r="C2227" s="1" t="s">
        <v>1261</v>
      </c>
      <c r="D2227" s="1" t="s">
        <v>4493</v>
      </c>
      <c r="E2227" s="1" t="s">
        <v>1226</v>
      </c>
      <c r="F2227" s="1" t="s">
        <v>1263</v>
      </c>
      <c r="G2227" s="1" t="s">
        <v>103</v>
      </c>
      <c r="H2227" s="1" t="s">
        <v>437</v>
      </c>
      <c r="I2227" s="1">
        <v>2</v>
      </c>
      <c r="J2227" s="1">
        <v>2023</v>
      </c>
      <c r="K2227" s="1">
        <v>143500</v>
      </c>
      <c r="L2227" s="1">
        <v>0</v>
      </c>
      <c r="M2227" s="1">
        <f t="array" ref="M2227">SUMPRODUCT(MAX(ISNUMBER(SEARCH('Class Rules'!$B$6:$B$85,$E2227))*ISNUMBER(SEARCH('Class Rules'!$C$6:$C$85,$F2227))*'Class Rules'!$A$6:$A$85))</f>
        <v>0</v>
      </c>
      <c r="N2227" s="1" t="str">
        <f t="array" ref="N2227">IF($M2227=0,'Class Rules'!$D$3,INDEX('Class Rules'!$D$6:$D$85,MATCH($M2227,'Class Rules'!$A$6:$A$85,0)))</f>
        <v>Passenger LDV</v>
      </c>
      <c r="O2227" s="1" t="str">
        <f t="array" ref="O2227">IF(SUMPRODUCT(MAX(ISNUMBER(SEARCH(Fuel_Rules!$A$6:$A$30,$E2227))*ISNUMBER(SEARCH(Fuel_Rules!$B$6:$B$30,$F2227))*(Fuel_Rules!$A$6:$A$30&lt;&gt;"")))&gt;0,"Plug-in hybrid",IF($G2227="Diesel","Diesel","Gasoline"))</f>
        <v>Gasoline</v>
      </c>
    </row>
    <row r="2228" spans="1:15" ht="15" customHeight="1" x14ac:dyDescent="0.25">
      <c r="A2228" s="1">
        <v>2022</v>
      </c>
      <c r="B2228" s="1" t="s">
        <v>4146</v>
      </c>
      <c r="C2228" s="1" t="s">
        <v>1264</v>
      </c>
      <c r="D2228" s="1" t="s">
        <v>4494</v>
      </c>
      <c r="E2228" s="1" t="s">
        <v>1226</v>
      </c>
      <c r="F2228" s="1" t="s">
        <v>1266</v>
      </c>
      <c r="G2228" s="1" t="s">
        <v>103</v>
      </c>
      <c r="H2228" s="1" t="s">
        <v>437</v>
      </c>
      <c r="I2228" s="1">
        <v>2</v>
      </c>
      <c r="J2228" s="1">
        <v>2023</v>
      </c>
      <c r="K2228" s="1">
        <v>136620</v>
      </c>
      <c r="L2228" s="1">
        <v>0</v>
      </c>
      <c r="M2228" s="1">
        <f t="array" ref="M2228">SUMPRODUCT(MAX(ISNUMBER(SEARCH('Class Rules'!$B$6:$B$85,$E2228))*ISNUMBER(SEARCH('Class Rules'!$C$6:$C$85,$F2228))*'Class Rules'!$A$6:$A$85))</f>
        <v>0</v>
      </c>
      <c r="N2228" s="1" t="str">
        <f t="array" ref="N2228">IF($M2228=0,'Class Rules'!$D$3,INDEX('Class Rules'!$D$6:$D$85,MATCH($M2228,'Class Rules'!$A$6:$A$85,0)))</f>
        <v>Passenger LDV</v>
      </c>
      <c r="O2228" s="1" t="str">
        <f t="array" ref="O2228">IF(SUMPRODUCT(MAX(ISNUMBER(SEARCH(Fuel_Rules!$A$6:$A$30,$E2228))*ISNUMBER(SEARCH(Fuel_Rules!$B$6:$B$30,$F2228))*(Fuel_Rules!$A$6:$A$30&lt;&gt;"")))&gt;0,"Plug-in hybrid",IF($G2228="Diesel","Diesel","Gasoline"))</f>
        <v>Gasoline</v>
      </c>
    </row>
    <row r="2229" spans="1:15" ht="15" customHeight="1" x14ac:dyDescent="0.25">
      <c r="A2229" s="1">
        <v>2022</v>
      </c>
      <c r="B2229" s="1" t="s">
        <v>4146</v>
      </c>
      <c r="C2229" s="1" t="s">
        <v>1267</v>
      </c>
      <c r="D2229" s="1" t="s">
        <v>4495</v>
      </c>
      <c r="E2229" s="1" t="s">
        <v>1226</v>
      </c>
      <c r="F2229" s="1" t="s">
        <v>1269</v>
      </c>
      <c r="G2229" s="1" t="s">
        <v>103</v>
      </c>
      <c r="H2229" s="1" t="s">
        <v>437</v>
      </c>
      <c r="I2229" s="1">
        <v>2</v>
      </c>
      <c r="J2229" s="1">
        <v>2023</v>
      </c>
      <c r="K2229" s="1">
        <v>132033</v>
      </c>
      <c r="L2229" s="1">
        <v>0</v>
      </c>
      <c r="M2229" s="1">
        <f t="array" ref="M2229">SUMPRODUCT(MAX(ISNUMBER(SEARCH('Class Rules'!$B$6:$B$85,$E2229))*ISNUMBER(SEARCH('Class Rules'!$C$6:$C$85,$F2229))*'Class Rules'!$A$6:$A$85))</f>
        <v>0</v>
      </c>
      <c r="N2229" s="1" t="str">
        <f t="array" ref="N2229">IF($M2229=0,'Class Rules'!$D$3,INDEX('Class Rules'!$D$6:$D$85,MATCH($M2229,'Class Rules'!$A$6:$A$85,0)))</f>
        <v>Passenger LDV</v>
      </c>
      <c r="O2229" s="1" t="str">
        <f t="array" ref="O2229">IF(SUMPRODUCT(MAX(ISNUMBER(SEARCH(Fuel_Rules!$A$6:$A$30,$E2229))*ISNUMBER(SEARCH(Fuel_Rules!$B$6:$B$30,$F2229))*(Fuel_Rules!$A$6:$A$30&lt;&gt;"")))&gt;0,"Plug-in hybrid",IF($G2229="Diesel","Diesel","Gasoline"))</f>
        <v>Gasoline</v>
      </c>
    </row>
    <row r="2230" spans="1:15" ht="15" customHeight="1" x14ac:dyDescent="0.25">
      <c r="A2230" s="1">
        <v>2022</v>
      </c>
      <c r="B2230" s="1" t="s">
        <v>4146</v>
      </c>
      <c r="C2230" s="1" t="s">
        <v>1270</v>
      </c>
      <c r="D2230" s="1" t="s">
        <v>4496</v>
      </c>
      <c r="E2230" s="1" t="s">
        <v>1226</v>
      </c>
      <c r="F2230" s="1" t="s">
        <v>1272</v>
      </c>
      <c r="G2230" s="1" t="s">
        <v>103</v>
      </c>
      <c r="H2230" s="1" t="s">
        <v>437</v>
      </c>
      <c r="I2230" s="1">
        <v>1.5</v>
      </c>
      <c r="J2230" s="1">
        <v>2023</v>
      </c>
      <c r="K2230" s="1">
        <v>106787</v>
      </c>
      <c r="L2230" s="1">
        <v>0</v>
      </c>
      <c r="M2230" s="1">
        <f t="array" ref="M2230">SUMPRODUCT(MAX(ISNUMBER(SEARCH('Class Rules'!$B$6:$B$85,$E2230))*ISNUMBER(SEARCH('Class Rules'!$C$6:$C$85,$F2230))*'Class Rules'!$A$6:$A$85))</f>
        <v>0</v>
      </c>
      <c r="N2230" s="1" t="str">
        <f t="array" ref="N2230">IF($M2230=0,'Class Rules'!$D$3,INDEX('Class Rules'!$D$6:$D$85,MATCH($M2230,'Class Rules'!$A$6:$A$85,0)))</f>
        <v>Passenger LDV</v>
      </c>
      <c r="O2230" s="1" t="str">
        <f t="array" ref="O2230">IF(SUMPRODUCT(MAX(ISNUMBER(SEARCH(Fuel_Rules!$A$6:$A$30,$E2230))*ISNUMBER(SEARCH(Fuel_Rules!$B$6:$B$30,$F2230))*(Fuel_Rules!$A$6:$A$30&lt;&gt;"")))&gt;0,"Plug-in hybrid",IF($G2230="Diesel","Diesel","Gasoline"))</f>
        <v>Gasoline</v>
      </c>
    </row>
    <row r="2231" spans="1:15" ht="15" customHeight="1" x14ac:dyDescent="0.25">
      <c r="A2231" s="1">
        <v>2022</v>
      </c>
      <c r="B2231" s="1" t="s">
        <v>4146</v>
      </c>
      <c r="C2231" s="1" t="s">
        <v>1273</v>
      </c>
      <c r="D2231" s="1" t="s">
        <v>4497</v>
      </c>
      <c r="E2231" s="1" t="s">
        <v>1226</v>
      </c>
      <c r="F2231" s="1" t="s">
        <v>1275</v>
      </c>
      <c r="G2231" s="1" t="s">
        <v>103</v>
      </c>
      <c r="H2231" s="1" t="s">
        <v>437</v>
      </c>
      <c r="I2231" s="1">
        <v>1.5</v>
      </c>
      <c r="J2231" s="1">
        <v>2023</v>
      </c>
      <c r="K2231" s="1">
        <v>111920</v>
      </c>
      <c r="L2231" s="1">
        <v>0</v>
      </c>
      <c r="M2231" s="1">
        <f t="array" ref="M2231">SUMPRODUCT(MAX(ISNUMBER(SEARCH('Class Rules'!$B$6:$B$85,$E2231))*ISNUMBER(SEARCH('Class Rules'!$C$6:$C$85,$F2231))*'Class Rules'!$A$6:$A$85))</f>
        <v>0</v>
      </c>
      <c r="N2231" s="1" t="str">
        <f t="array" ref="N2231">IF($M2231=0,'Class Rules'!$D$3,INDEX('Class Rules'!$D$6:$D$85,MATCH($M2231,'Class Rules'!$A$6:$A$85,0)))</f>
        <v>Passenger LDV</v>
      </c>
      <c r="O2231" s="1" t="str">
        <f t="array" ref="O2231">IF(SUMPRODUCT(MAX(ISNUMBER(SEARCH(Fuel_Rules!$A$6:$A$30,$E2231))*ISNUMBER(SEARCH(Fuel_Rules!$B$6:$B$30,$F2231))*(Fuel_Rules!$A$6:$A$30&lt;&gt;"")))&gt;0,"Plug-in hybrid",IF($G2231="Diesel","Diesel","Gasoline"))</f>
        <v>Gasoline</v>
      </c>
    </row>
    <row r="2232" spans="1:15" ht="15" customHeight="1" x14ac:dyDescent="0.25">
      <c r="A2232" s="1">
        <v>2022</v>
      </c>
      <c r="B2232" s="1" t="s">
        <v>4146</v>
      </c>
      <c r="C2232" s="1" t="s">
        <v>1276</v>
      </c>
      <c r="D2232" s="1" t="s">
        <v>4498</v>
      </c>
      <c r="E2232" s="1" t="s">
        <v>1226</v>
      </c>
      <c r="F2232" s="1" t="s">
        <v>1278</v>
      </c>
      <c r="G2232" s="1" t="s">
        <v>103</v>
      </c>
      <c r="H2232" s="1" t="s">
        <v>437</v>
      </c>
      <c r="I2232" s="1">
        <v>1.5</v>
      </c>
      <c r="J2232" s="1">
        <v>2023</v>
      </c>
      <c r="K2232" s="1">
        <v>87162</v>
      </c>
      <c r="L2232" s="1">
        <v>0</v>
      </c>
      <c r="M2232" s="1">
        <f t="array" ref="M2232">SUMPRODUCT(MAX(ISNUMBER(SEARCH('Class Rules'!$B$6:$B$85,$E2232))*ISNUMBER(SEARCH('Class Rules'!$C$6:$C$85,$F2232))*'Class Rules'!$A$6:$A$85))</f>
        <v>0</v>
      </c>
      <c r="N2232" s="1" t="str">
        <f t="array" ref="N2232">IF($M2232=0,'Class Rules'!$D$3,INDEX('Class Rules'!$D$6:$D$85,MATCH($M2232,'Class Rules'!$A$6:$A$85,0)))</f>
        <v>Passenger LDV</v>
      </c>
      <c r="O2232" s="1" t="str">
        <f t="array" ref="O2232">IF(SUMPRODUCT(MAX(ISNUMBER(SEARCH(Fuel_Rules!$A$6:$A$30,$E2232))*ISNUMBER(SEARCH(Fuel_Rules!$B$6:$B$30,$F2232))*(Fuel_Rules!$A$6:$A$30&lt;&gt;"")))&gt;0,"Plug-in hybrid",IF($G2232="Diesel","Diesel","Gasoline"))</f>
        <v>Gasoline</v>
      </c>
    </row>
    <row r="2233" spans="1:15" ht="15" customHeight="1" x14ac:dyDescent="0.25">
      <c r="A2233" s="1">
        <v>2022</v>
      </c>
      <c r="B2233" s="1" t="s">
        <v>4146</v>
      </c>
      <c r="C2233" s="1" t="s">
        <v>1279</v>
      </c>
      <c r="D2233" s="1" t="s">
        <v>4499</v>
      </c>
      <c r="E2233" s="1" t="s">
        <v>1226</v>
      </c>
      <c r="F2233" s="1" t="s">
        <v>1281</v>
      </c>
      <c r="G2233" s="1" t="s">
        <v>103</v>
      </c>
      <c r="H2233" s="1" t="s">
        <v>437</v>
      </c>
      <c r="I2233" s="1">
        <v>1.5</v>
      </c>
      <c r="J2233" s="1">
        <v>2023</v>
      </c>
      <c r="K2233" s="1">
        <v>87300</v>
      </c>
      <c r="L2233" s="1">
        <v>0</v>
      </c>
      <c r="M2233" s="1">
        <f t="array" ref="M2233">SUMPRODUCT(MAX(ISNUMBER(SEARCH('Class Rules'!$B$6:$B$85,$E2233))*ISNUMBER(SEARCH('Class Rules'!$C$6:$C$85,$F2233))*'Class Rules'!$A$6:$A$85))</f>
        <v>0</v>
      </c>
      <c r="N2233" s="1" t="str">
        <f t="array" ref="N2233">IF($M2233=0,'Class Rules'!$D$3,INDEX('Class Rules'!$D$6:$D$85,MATCH($M2233,'Class Rules'!$A$6:$A$85,0)))</f>
        <v>Passenger LDV</v>
      </c>
      <c r="O2233" s="1" t="str">
        <f t="array" ref="O2233">IF(SUMPRODUCT(MAX(ISNUMBER(SEARCH(Fuel_Rules!$A$6:$A$30,$E2233))*ISNUMBER(SEARCH(Fuel_Rules!$B$6:$B$30,$F2233))*(Fuel_Rules!$A$6:$A$30&lt;&gt;"")))&gt;0,"Plug-in hybrid",IF($G2233="Diesel","Diesel","Gasoline"))</f>
        <v>Gasoline</v>
      </c>
    </row>
    <row r="2234" spans="1:15" ht="15" customHeight="1" x14ac:dyDescent="0.25">
      <c r="A2234" s="1">
        <v>2022</v>
      </c>
      <c r="B2234" s="1" t="s">
        <v>4146</v>
      </c>
      <c r="C2234" s="1" t="s">
        <v>1282</v>
      </c>
      <c r="D2234" s="1" t="s">
        <v>4500</v>
      </c>
      <c r="E2234" s="1" t="s">
        <v>1226</v>
      </c>
      <c r="F2234" s="1" t="s">
        <v>1284</v>
      </c>
      <c r="G2234" s="1" t="s">
        <v>103</v>
      </c>
      <c r="H2234" s="1" t="s">
        <v>437</v>
      </c>
      <c r="I2234" s="1">
        <v>1.5</v>
      </c>
      <c r="J2234" s="1">
        <v>2023</v>
      </c>
      <c r="K2234" s="1">
        <v>278300</v>
      </c>
      <c r="L2234" s="1">
        <v>0</v>
      </c>
      <c r="M2234" s="1">
        <f t="array" ref="M2234">SUMPRODUCT(MAX(ISNUMBER(SEARCH('Class Rules'!$B$6:$B$85,$E2234))*ISNUMBER(SEARCH('Class Rules'!$C$6:$C$85,$F2234))*'Class Rules'!$A$6:$A$85))</f>
        <v>0</v>
      </c>
      <c r="N2234" s="1" t="str">
        <f t="array" ref="N2234">IF($M2234=0,'Class Rules'!$D$3,INDEX('Class Rules'!$D$6:$D$85,MATCH($M2234,'Class Rules'!$A$6:$A$85,0)))</f>
        <v>Passenger LDV</v>
      </c>
      <c r="O2234" s="1" t="str">
        <f t="array" ref="O2234">IF(SUMPRODUCT(MAX(ISNUMBER(SEARCH(Fuel_Rules!$A$6:$A$30,$E2234))*ISNUMBER(SEARCH(Fuel_Rules!$B$6:$B$30,$F2234))*(Fuel_Rules!$A$6:$A$30&lt;&gt;"")))&gt;0,"Plug-in hybrid",IF($G2234="Diesel","Diesel","Gasoline"))</f>
        <v>Gasoline</v>
      </c>
    </row>
    <row r="2235" spans="1:15" ht="15" customHeight="1" x14ac:dyDescent="0.25">
      <c r="A2235" s="1">
        <v>2022</v>
      </c>
      <c r="B2235" s="1" t="s">
        <v>4146</v>
      </c>
      <c r="C2235" s="1" t="s">
        <v>1285</v>
      </c>
      <c r="D2235" s="1" t="s">
        <v>4501</v>
      </c>
      <c r="E2235" s="1" t="s">
        <v>1226</v>
      </c>
      <c r="F2235" s="1" t="s">
        <v>1287</v>
      </c>
      <c r="G2235" s="1" t="s">
        <v>103</v>
      </c>
      <c r="H2235" s="1" t="s">
        <v>437</v>
      </c>
      <c r="I2235" s="1">
        <v>2</v>
      </c>
      <c r="J2235" s="1">
        <v>2023</v>
      </c>
      <c r="K2235" s="1">
        <v>256971</v>
      </c>
      <c r="L2235" s="1">
        <v>0</v>
      </c>
      <c r="M2235" s="1">
        <f t="array" ref="M2235">SUMPRODUCT(MAX(ISNUMBER(SEARCH('Class Rules'!$B$6:$B$85,$E2235))*ISNUMBER(SEARCH('Class Rules'!$C$6:$C$85,$F2235))*'Class Rules'!$A$6:$A$85))</f>
        <v>0</v>
      </c>
      <c r="N2235" s="1" t="str">
        <f t="array" ref="N2235">IF($M2235=0,'Class Rules'!$D$3,INDEX('Class Rules'!$D$6:$D$85,MATCH($M2235,'Class Rules'!$A$6:$A$85,0)))</f>
        <v>Passenger LDV</v>
      </c>
      <c r="O2235" s="1" t="str">
        <f t="array" ref="O2235">IF(SUMPRODUCT(MAX(ISNUMBER(SEARCH(Fuel_Rules!$A$6:$A$30,$E2235))*ISNUMBER(SEARCH(Fuel_Rules!$B$6:$B$30,$F2235))*(Fuel_Rules!$A$6:$A$30&lt;&gt;"")))&gt;0,"Plug-in hybrid",IF($G2235="Diesel","Diesel","Gasoline"))</f>
        <v>Gasoline</v>
      </c>
    </row>
    <row r="2236" spans="1:15" ht="15" customHeight="1" x14ac:dyDescent="0.25">
      <c r="A2236" s="1">
        <v>2022</v>
      </c>
      <c r="B2236" s="1" t="s">
        <v>4146</v>
      </c>
      <c r="C2236" s="1" t="s">
        <v>1288</v>
      </c>
      <c r="D2236" s="1" t="s">
        <v>4502</v>
      </c>
      <c r="E2236" s="1" t="s">
        <v>1226</v>
      </c>
      <c r="F2236" s="1" t="s">
        <v>1290</v>
      </c>
      <c r="G2236" s="1" t="s">
        <v>103</v>
      </c>
      <c r="H2236" s="1" t="s">
        <v>437</v>
      </c>
      <c r="I2236" s="1">
        <v>1.5</v>
      </c>
      <c r="J2236" s="1">
        <v>2023</v>
      </c>
      <c r="K2236" s="1">
        <v>171437</v>
      </c>
      <c r="L2236" s="1">
        <v>0</v>
      </c>
      <c r="M2236" s="1">
        <f t="array" ref="M2236">SUMPRODUCT(MAX(ISNUMBER(SEARCH('Class Rules'!$B$6:$B$85,$E2236))*ISNUMBER(SEARCH('Class Rules'!$C$6:$C$85,$F2236))*'Class Rules'!$A$6:$A$85))</f>
        <v>0</v>
      </c>
      <c r="N2236" s="1" t="str">
        <f t="array" ref="N2236">IF($M2236=0,'Class Rules'!$D$3,INDEX('Class Rules'!$D$6:$D$85,MATCH($M2236,'Class Rules'!$A$6:$A$85,0)))</f>
        <v>Passenger LDV</v>
      </c>
      <c r="O2236" s="1" t="str">
        <f t="array" ref="O2236">IF(SUMPRODUCT(MAX(ISNUMBER(SEARCH(Fuel_Rules!$A$6:$A$30,$E2236))*ISNUMBER(SEARCH(Fuel_Rules!$B$6:$B$30,$F2236))*(Fuel_Rules!$A$6:$A$30&lt;&gt;"")))&gt;0,"Plug-in hybrid",IF($G2236="Diesel","Diesel","Gasoline"))</f>
        <v>Gasoline</v>
      </c>
    </row>
    <row r="2237" spans="1:15" ht="15" customHeight="1" x14ac:dyDescent="0.25">
      <c r="A2237" s="1">
        <v>2022</v>
      </c>
      <c r="B2237" s="1" t="s">
        <v>4146</v>
      </c>
      <c r="C2237" s="1" t="s">
        <v>1291</v>
      </c>
      <c r="D2237" s="1" t="s">
        <v>4503</v>
      </c>
      <c r="E2237" s="1" t="s">
        <v>1226</v>
      </c>
      <c r="F2237" s="1" t="s">
        <v>1293</v>
      </c>
      <c r="G2237" s="1" t="s">
        <v>103</v>
      </c>
      <c r="H2237" s="1" t="s">
        <v>437</v>
      </c>
      <c r="I2237" s="1">
        <v>2</v>
      </c>
      <c r="J2237" s="1">
        <v>2023</v>
      </c>
      <c r="K2237" s="1">
        <v>126204</v>
      </c>
      <c r="L2237" s="1">
        <v>0</v>
      </c>
      <c r="M2237" s="1">
        <f t="array" ref="M2237">SUMPRODUCT(MAX(ISNUMBER(SEARCH('Class Rules'!$B$6:$B$85,$E2237))*ISNUMBER(SEARCH('Class Rules'!$C$6:$C$85,$F2237))*'Class Rules'!$A$6:$A$85))</f>
        <v>0</v>
      </c>
      <c r="N2237" s="1" t="str">
        <f t="array" ref="N2237">IF($M2237=0,'Class Rules'!$D$3,INDEX('Class Rules'!$D$6:$D$85,MATCH($M2237,'Class Rules'!$A$6:$A$85,0)))</f>
        <v>Passenger LDV</v>
      </c>
      <c r="O2237" s="1" t="str">
        <f t="array" ref="O2237">IF(SUMPRODUCT(MAX(ISNUMBER(SEARCH(Fuel_Rules!$A$6:$A$30,$E2237))*ISNUMBER(SEARCH(Fuel_Rules!$B$6:$B$30,$F2237))*(Fuel_Rules!$A$6:$A$30&lt;&gt;"")))&gt;0,"Plug-in hybrid",IF($G2237="Diesel","Diesel","Gasoline"))</f>
        <v>Gasoline</v>
      </c>
    </row>
    <row r="2238" spans="1:15" ht="15" customHeight="1" x14ac:dyDescent="0.25">
      <c r="A2238" s="1">
        <v>2022</v>
      </c>
      <c r="B2238" s="1" t="s">
        <v>4146</v>
      </c>
      <c r="C2238" s="1" t="s">
        <v>1294</v>
      </c>
      <c r="D2238" s="1" t="s">
        <v>4504</v>
      </c>
      <c r="E2238" s="1" t="s">
        <v>1226</v>
      </c>
      <c r="F2238" s="1" t="s">
        <v>1296</v>
      </c>
      <c r="G2238" s="1" t="s">
        <v>103</v>
      </c>
      <c r="H2238" s="1" t="s">
        <v>437</v>
      </c>
      <c r="I2238" s="1">
        <v>1.5</v>
      </c>
      <c r="J2238" s="1">
        <v>2023</v>
      </c>
      <c r="K2238" s="1">
        <v>99200</v>
      </c>
      <c r="L2238" s="1">
        <v>0</v>
      </c>
      <c r="M2238" s="1">
        <f t="array" ref="M2238">SUMPRODUCT(MAX(ISNUMBER(SEARCH('Class Rules'!$B$6:$B$85,$E2238))*ISNUMBER(SEARCH('Class Rules'!$C$6:$C$85,$F2238))*'Class Rules'!$A$6:$A$85))</f>
        <v>0</v>
      </c>
      <c r="N2238" s="1" t="str">
        <f t="array" ref="N2238">IF($M2238=0,'Class Rules'!$D$3,INDEX('Class Rules'!$D$6:$D$85,MATCH($M2238,'Class Rules'!$A$6:$A$85,0)))</f>
        <v>Passenger LDV</v>
      </c>
      <c r="O2238" s="1" t="str">
        <f t="array" ref="O2238">IF(SUMPRODUCT(MAX(ISNUMBER(SEARCH(Fuel_Rules!$A$6:$A$30,$E2238))*ISNUMBER(SEARCH(Fuel_Rules!$B$6:$B$30,$F2238))*(Fuel_Rules!$A$6:$A$30&lt;&gt;"")))&gt;0,"Plug-in hybrid",IF($G2238="Diesel","Diesel","Gasoline"))</f>
        <v>Gasoline</v>
      </c>
    </row>
    <row r="2239" spans="1:15" ht="15" customHeight="1" x14ac:dyDescent="0.25">
      <c r="A2239" s="1">
        <v>2022</v>
      </c>
      <c r="B2239" s="1" t="s">
        <v>4146</v>
      </c>
      <c r="C2239" s="1" t="s">
        <v>1297</v>
      </c>
      <c r="D2239" s="1" t="s">
        <v>4505</v>
      </c>
      <c r="E2239" s="1" t="s">
        <v>1226</v>
      </c>
      <c r="F2239" s="1" t="s">
        <v>1299</v>
      </c>
      <c r="G2239" s="1" t="s">
        <v>103</v>
      </c>
      <c r="H2239" s="1" t="s">
        <v>437</v>
      </c>
      <c r="I2239" s="1">
        <v>2</v>
      </c>
      <c r="J2239" s="1">
        <v>2023</v>
      </c>
      <c r="K2239" s="1">
        <v>317100</v>
      </c>
      <c r="L2239" s="1">
        <v>0</v>
      </c>
      <c r="M2239" s="1">
        <f t="array" ref="M2239">SUMPRODUCT(MAX(ISNUMBER(SEARCH('Class Rules'!$B$6:$B$85,$E2239))*ISNUMBER(SEARCH('Class Rules'!$C$6:$C$85,$F2239))*'Class Rules'!$A$6:$A$85))</f>
        <v>0</v>
      </c>
      <c r="N2239" s="1" t="str">
        <f t="array" ref="N2239">IF($M2239=0,'Class Rules'!$D$3,INDEX('Class Rules'!$D$6:$D$85,MATCH($M2239,'Class Rules'!$A$6:$A$85,0)))</f>
        <v>Passenger LDV</v>
      </c>
      <c r="O2239" s="1" t="str">
        <f t="array" ref="O2239">IF(SUMPRODUCT(MAX(ISNUMBER(SEARCH(Fuel_Rules!$A$6:$A$30,$E2239))*ISNUMBER(SEARCH(Fuel_Rules!$B$6:$B$30,$F2239))*(Fuel_Rules!$A$6:$A$30&lt;&gt;"")))&gt;0,"Plug-in hybrid",IF($G2239="Diesel","Diesel","Gasoline"))</f>
        <v>Gasoline</v>
      </c>
    </row>
    <row r="2240" spans="1:15" ht="15" customHeight="1" x14ac:dyDescent="0.25">
      <c r="A2240" s="1">
        <v>2022</v>
      </c>
      <c r="B2240" s="1" t="s">
        <v>4146</v>
      </c>
      <c r="C2240" s="1" t="s">
        <v>1300</v>
      </c>
      <c r="D2240" s="1" t="s">
        <v>4506</v>
      </c>
      <c r="E2240" s="1" t="s">
        <v>1226</v>
      </c>
      <c r="F2240" s="1" t="s">
        <v>1302</v>
      </c>
      <c r="G2240" s="1" t="s">
        <v>103</v>
      </c>
      <c r="H2240" s="1" t="s">
        <v>437</v>
      </c>
      <c r="I2240" s="1">
        <v>1.5</v>
      </c>
      <c r="J2240" s="1">
        <v>2023</v>
      </c>
      <c r="K2240" s="1">
        <v>129107</v>
      </c>
      <c r="L2240" s="1">
        <v>0</v>
      </c>
      <c r="M2240" s="1">
        <f t="array" ref="M2240">SUMPRODUCT(MAX(ISNUMBER(SEARCH('Class Rules'!$B$6:$B$85,$E2240))*ISNUMBER(SEARCH('Class Rules'!$C$6:$C$85,$F2240))*'Class Rules'!$A$6:$A$85))</f>
        <v>0</v>
      </c>
      <c r="N2240" s="1" t="str">
        <f t="array" ref="N2240">IF($M2240=0,'Class Rules'!$D$3,INDEX('Class Rules'!$D$6:$D$85,MATCH($M2240,'Class Rules'!$A$6:$A$85,0)))</f>
        <v>Passenger LDV</v>
      </c>
      <c r="O2240" s="1" t="str">
        <f t="array" ref="O2240">IF(SUMPRODUCT(MAX(ISNUMBER(SEARCH(Fuel_Rules!$A$6:$A$30,$E2240))*ISNUMBER(SEARCH(Fuel_Rules!$B$6:$B$30,$F2240))*(Fuel_Rules!$A$6:$A$30&lt;&gt;"")))&gt;0,"Plug-in hybrid",IF($G2240="Diesel","Diesel","Gasoline"))</f>
        <v>Gasoline</v>
      </c>
    </row>
    <row r="2241" spans="1:15" ht="15" customHeight="1" x14ac:dyDescent="0.25">
      <c r="A2241" s="1">
        <v>2022</v>
      </c>
      <c r="B2241" s="1" t="s">
        <v>4146</v>
      </c>
      <c r="C2241" s="1" t="s">
        <v>4507</v>
      </c>
      <c r="D2241" s="1" t="s">
        <v>4508</v>
      </c>
      <c r="E2241" s="1" t="s">
        <v>1226</v>
      </c>
      <c r="F2241" s="1" t="s">
        <v>4509</v>
      </c>
      <c r="G2241" s="1" t="s">
        <v>103</v>
      </c>
      <c r="H2241" s="1" t="s">
        <v>437</v>
      </c>
      <c r="I2241" s="1">
        <v>1.5</v>
      </c>
      <c r="J2241" s="1">
        <v>2023</v>
      </c>
      <c r="K2241" s="1">
        <v>126083</v>
      </c>
      <c r="L2241" s="1">
        <v>0</v>
      </c>
      <c r="M2241" s="1">
        <f t="array" ref="M2241">SUMPRODUCT(MAX(ISNUMBER(SEARCH('Class Rules'!$B$6:$B$85,$E2241))*ISNUMBER(SEARCH('Class Rules'!$C$6:$C$85,$F2241))*'Class Rules'!$A$6:$A$85))</f>
        <v>0</v>
      </c>
      <c r="N2241" s="1" t="str">
        <f t="array" ref="N2241">IF($M2241=0,'Class Rules'!$D$3,INDEX('Class Rules'!$D$6:$D$85,MATCH($M2241,'Class Rules'!$A$6:$A$85,0)))</f>
        <v>Passenger LDV</v>
      </c>
      <c r="O2241" s="1" t="str">
        <f t="array" ref="O2241">IF(SUMPRODUCT(MAX(ISNUMBER(SEARCH(Fuel_Rules!$A$6:$A$30,$E2241))*ISNUMBER(SEARCH(Fuel_Rules!$B$6:$B$30,$F2241))*(Fuel_Rules!$A$6:$A$30&lt;&gt;"")))&gt;0,"Plug-in hybrid",IF($G2241="Diesel","Diesel","Gasoline"))</f>
        <v>Gasoline</v>
      </c>
    </row>
    <row r="2242" spans="1:15" ht="15" customHeight="1" x14ac:dyDescent="0.25">
      <c r="A2242" s="1">
        <v>2022</v>
      </c>
      <c r="B2242" s="1" t="s">
        <v>4146</v>
      </c>
      <c r="C2242" s="1" t="s">
        <v>4510</v>
      </c>
      <c r="D2242" s="1" t="s">
        <v>4511</v>
      </c>
      <c r="E2242" s="1" t="s">
        <v>1226</v>
      </c>
      <c r="F2242" s="1" t="s">
        <v>4512</v>
      </c>
      <c r="G2242" s="1" t="s">
        <v>103</v>
      </c>
      <c r="H2242" s="1" t="s">
        <v>437</v>
      </c>
      <c r="I2242" s="1">
        <v>1.5</v>
      </c>
      <c r="J2242" s="1">
        <v>2023</v>
      </c>
      <c r="K2242" s="1">
        <v>117532</v>
      </c>
      <c r="L2242" s="1">
        <v>0</v>
      </c>
      <c r="M2242" s="1">
        <f t="array" ref="M2242">SUMPRODUCT(MAX(ISNUMBER(SEARCH('Class Rules'!$B$6:$B$85,$E2242))*ISNUMBER(SEARCH('Class Rules'!$C$6:$C$85,$F2242))*'Class Rules'!$A$6:$A$85))</f>
        <v>0</v>
      </c>
      <c r="N2242" s="1" t="str">
        <f t="array" ref="N2242">IF($M2242=0,'Class Rules'!$D$3,INDEX('Class Rules'!$D$6:$D$85,MATCH($M2242,'Class Rules'!$A$6:$A$85,0)))</f>
        <v>Passenger LDV</v>
      </c>
      <c r="O2242" s="1" t="str">
        <f t="array" ref="O2242">IF(SUMPRODUCT(MAX(ISNUMBER(SEARCH(Fuel_Rules!$A$6:$A$30,$E2242))*ISNUMBER(SEARCH(Fuel_Rules!$B$6:$B$30,$F2242))*(Fuel_Rules!$A$6:$A$30&lt;&gt;"")))&gt;0,"Plug-in hybrid",IF($G2242="Diesel","Diesel","Gasoline"))</f>
        <v>Gasoline</v>
      </c>
    </row>
    <row r="2243" spans="1:15" ht="15" customHeight="1" x14ac:dyDescent="0.25">
      <c r="A2243" s="1">
        <v>2022</v>
      </c>
      <c r="B2243" s="1" t="s">
        <v>4146</v>
      </c>
      <c r="C2243" s="1" t="s">
        <v>1303</v>
      </c>
      <c r="D2243" s="1" t="s">
        <v>4513</v>
      </c>
      <c r="E2243" s="1" t="s">
        <v>1305</v>
      </c>
      <c r="F2243" s="1" t="s">
        <v>1306</v>
      </c>
      <c r="G2243" s="1" t="s">
        <v>105</v>
      </c>
      <c r="H2243" s="1" t="s">
        <v>298</v>
      </c>
      <c r="I2243" s="1">
        <v>2.5</v>
      </c>
      <c r="J2243" s="1">
        <v>2023</v>
      </c>
      <c r="K2243" s="1">
        <v>151740</v>
      </c>
      <c r="L2243" s="1">
        <v>0</v>
      </c>
      <c r="M2243" s="1">
        <f t="array" ref="M2243">SUMPRODUCT(MAX(ISNUMBER(SEARCH('Class Rules'!$B$6:$B$85,$E2243))*ISNUMBER(SEARCH('Class Rules'!$C$6:$C$85,$F2243))*'Class Rules'!$A$6:$A$85))</f>
        <v>33</v>
      </c>
      <c r="N2243" s="1" t="str">
        <f t="array" ref="N2243">IF($M2243=0,'Class Rules'!$D$3,INDEX('Class Rules'!$D$6:$D$85,MATCH($M2243,'Class Rules'!$A$6:$A$85,0)))</f>
        <v>Freight LDV</v>
      </c>
      <c r="O2243" s="1" t="str">
        <f t="array" ref="O2243">IF(SUMPRODUCT(MAX(ISNUMBER(SEARCH(Fuel_Rules!$A$6:$A$30,$E2243))*ISNUMBER(SEARCH(Fuel_Rules!$B$6:$B$30,$F2243))*(Fuel_Rules!$A$6:$A$30&lt;&gt;"")))&gt;0,"Plug-in hybrid",IF($G2243="Diesel","Diesel","Gasoline"))</f>
        <v>Diesel</v>
      </c>
    </row>
    <row r="2244" spans="1:15" ht="15" customHeight="1" x14ac:dyDescent="0.25">
      <c r="A2244" s="1">
        <v>2022</v>
      </c>
      <c r="B2244" s="1" t="s">
        <v>4146</v>
      </c>
      <c r="C2244" s="1" t="s">
        <v>1307</v>
      </c>
      <c r="D2244" s="1" t="s">
        <v>4514</v>
      </c>
      <c r="E2244" s="1" t="s">
        <v>1305</v>
      </c>
      <c r="F2244" s="1" t="s">
        <v>1309</v>
      </c>
      <c r="G2244" s="1" t="s">
        <v>103</v>
      </c>
      <c r="H2244" s="1" t="s">
        <v>437</v>
      </c>
      <c r="I2244" s="1">
        <v>3</v>
      </c>
      <c r="J2244" s="1">
        <v>2023</v>
      </c>
      <c r="K2244" s="1">
        <v>290751</v>
      </c>
      <c r="L2244" s="1">
        <v>0</v>
      </c>
      <c r="M2244" s="1">
        <f t="array" ref="M2244">SUMPRODUCT(MAX(ISNUMBER(SEARCH('Class Rules'!$B$6:$B$85,$E2244))*ISNUMBER(SEARCH('Class Rules'!$C$6:$C$85,$F2244))*'Class Rules'!$A$6:$A$85))</f>
        <v>0</v>
      </c>
      <c r="N2244" s="1" t="str">
        <f t="array" ref="N2244">IF($M2244=0,'Class Rules'!$D$3,INDEX('Class Rules'!$D$6:$D$85,MATCH($M2244,'Class Rules'!$A$6:$A$85,0)))</f>
        <v>Passenger LDV</v>
      </c>
      <c r="O2244" s="1" t="str">
        <f t="array" ref="O2244">IF(SUMPRODUCT(MAX(ISNUMBER(SEARCH(Fuel_Rules!$A$6:$A$30,$E2244))*ISNUMBER(SEARCH(Fuel_Rules!$B$6:$B$30,$F2244))*(Fuel_Rules!$A$6:$A$30&lt;&gt;"")))&gt;0,"Plug-in hybrid",IF($G2244="Diesel","Diesel","Gasoline"))</f>
        <v>Gasoline</v>
      </c>
    </row>
    <row r="2245" spans="1:15" ht="15" customHeight="1" x14ac:dyDescent="0.25">
      <c r="A2245" s="1">
        <v>2022</v>
      </c>
      <c r="B2245" s="1" t="s">
        <v>4146</v>
      </c>
      <c r="C2245" s="1" t="s">
        <v>1310</v>
      </c>
      <c r="D2245" s="1" t="s">
        <v>4515</v>
      </c>
      <c r="E2245" s="1" t="s">
        <v>1305</v>
      </c>
      <c r="F2245" s="1" t="s">
        <v>1312</v>
      </c>
      <c r="G2245" s="1" t="s">
        <v>103</v>
      </c>
      <c r="H2245" s="1" t="s">
        <v>437</v>
      </c>
      <c r="I2245" s="1">
        <v>1.6</v>
      </c>
      <c r="J2245" s="1">
        <v>2023</v>
      </c>
      <c r="K2245" s="1">
        <v>201990</v>
      </c>
      <c r="L2245" s="1">
        <v>0</v>
      </c>
      <c r="M2245" s="1">
        <f t="array" ref="M2245">SUMPRODUCT(MAX(ISNUMBER(SEARCH('Class Rules'!$B$6:$B$85,$E2245))*ISNUMBER(SEARCH('Class Rules'!$C$6:$C$85,$F2245))*'Class Rules'!$A$6:$A$85))</f>
        <v>0</v>
      </c>
      <c r="N2245" s="1" t="str">
        <f t="array" ref="N2245">IF($M2245=0,'Class Rules'!$D$3,INDEX('Class Rules'!$D$6:$D$85,MATCH($M2245,'Class Rules'!$A$6:$A$85,0)))</f>
        <v>Passenger LDV</v>
      </c>
      <c r="O2245" s="1" t="str">
        <f t="array" ref="O2245">IF(SUMPRODUCT(MAX(ISNUMBER(SEARCH(Fuel_Rules!$A$6:$A$30,$E2245))*ISNUMBER(SEARCH(Fuel_Rules!$B$6:$B$30,$F2245))*(Fuel_Rules!$A$6:$A$30&lt;&gt;"")))&gt;0,"Plug-in hybrid",IF($G2245="Diesel","Diesel","Gasoline"))</f>
        <v>Gasoline</v>
      </c>
    </row>
    <row r="2246" spans="1:15" ht="15" customHeight="1" x14ac:dyDescent="0.25">
      <c r="A2246" s="1">
        <v>2022</v>
      </c>
      <c r="B2246" s="1" t="s">
        <v>4146</v>
      </c>
      <c r="C2246" s="1" t="s">
        <v>1313</v>
      </c>
      <c r="D2246" s="1" t="s">
        <v>4516</v>
      </c>
      <c r="E2246" s="1" t="s">
        <v>1305</v>
      </c>
      <c r="F2246" s="1" t="s">
        <v>1315</v>
      </c>
      <c r="G2246" s="1" t="s">
        <v>103</v>
      </c>
      <c r="H2246" s="1" t="s">
        <v>298</v>
      </c>
      <c r="I2246" s="1">
        <v>1.6</v>
      </c>
      <c r="J2246" s="1">
        <v>2023</v>
      </c>
      <c r="K2246" s="1">
        <v>96536</v>
      </c>
      <c r="L2246" s="1">
        <v>0</v>
      </c>
      <c r="M2246" s="1">
        <f t="array" ref="M2246">SUMPRODUCT(MAX(ISNUMBER(SEARCH('Class Rules'!$B$6:$B$85,$E2246))*ISNUMBER(SEARCH('Class Rules'!$C$6:$C$85,$F2246))*'Class Rules'!$A$6:$A$85))</f>
        <v>0</v>
      </c>
      <c r="N2246" s="1" t="str">
        <f t="array" ref="N2246">IF($M2246=0,'Class Rules'!$D$3,INDEX('Class Rules'!$D$6:$D$85,MATCH($M2246,'Class Rules'!$A$6:$A$85,0)))</f>
        <v>Passenger LDV</v>
      </c>
      <c r="O2246" s="1" t="str">
        <f t="array" ref="O2246">IF(SUMPRODUCT(MAX(ISNUMBER(SEARCH(Fuel_Rules!$A$6:$A$30,$E2246))*ISNUMBER(SEARCH(Fuel_Rules!$B$6:$B$30,$F2246))*(Fuel_Rules!$A$6:$A$30&lt;&gt;"")))&gt;0,"Plug-in hybrid",IF($G2246="Diesel","Diesel","Gasoline"))</f>
        <v>Gasoline</v>
      </c>
    </row>
    <row r="2247" spans="1:15" ht="15" customHeight="1" x14ac:dyDescent="0.25">
      <c r="A2247" s="1">
        <v>2022</v>
      </c>
      <c r="B2247" s="1" t="s">
        <v>4146</v>
      </c>
      <c r="C2247" s="1" t="s">
        <v>1316</v>
      </c>
      <c r="D2247" s="1" t="s">
        <v>4517</v>
      </c>
      <c r="E2247" s="1" t="s">
        <v>1305</v>
      </c>
      <c r="F2247" s="1" t="s">
        <v>1318</v>
      </c>
      <c r="G2247" s="1" t="s">
        <v>103</v>
      </c>
      <c r="H2247" s="1" t="s">
        <v>437</v>
      </c>
      <c r="I2247" s="1">
        <v>2</v>
      </c>
      <c r="J2247" s="1">
        <v>2023</v>
      </c>
      <c r="K2247" s="1">
        <v>124154</v>
      </c>
      <c r="L2247" s="1">
        <v>0</v>
      </c>
      <c r="M2247" s="1">
        <f t="array" ref="M2247">SUMPRODUCT(MAX(ISNUMBER(SEARCH('Class Rules'!$B$6:$B$85,$E2247))*ISNUMBER(SEARCH('Class Rules'!$C$6:$C$85,$F2247))*'Class Rules'!$A$6:$A$85))</f>
        <v>0</v>
      </c>
      <c r="N2247" s="1" t="str">
        <f t="array" ref="N2247">IF($M2247=0,'Class Rules'!$D$3,INDEX('Class Rules'!$D$6:$D$85,MATCH($M2247,'Class Rules'!$A$6:$A$85,0)))</f>
        <v>Passenger LDV</v>
      </c>
      <c r="O2247" s="1" t="str">
        <f t="array" ref="O2247">IF(SUMPRODUCT(MAX(ISNUMBER(SEARCH(Fuel_Rules!$A$6:$A$30,$E2247))*ISNUMBER(SEARCH(Fuel_Rules!$B$6:$B$30,$F2247))*(Fuel_Rules!$A$6:$A$30&lt;&gt;"")))&gt;0,"Plug-in hybrid",IF($G2247="Diesel","Diesel","Gasoline"))</f>
        <v>Gasoline</v>
      </c>
    </row>
    <row r="2248" spans="1:15" ht="15" customHeight="1" x14ac:dyDescent="0.25">
      <c r="A2248" s="1">
        <v>2022</v>
      </c>
      <c r="B2248" s="1" t="s">
        <v>4146</v>
      </c>
      <c r="C2248" s="1" t="s">
        <v>1319</v>
      </c>
      <c r="D2248" s="1" t="s">
        <v>4518</v>
      </c>
      <c r="E2248" s="1" t="s">
        <v>1305</v>
      </c>
      <c r="F2248" s="1" t="s">
        <v>1321</v>
      </c>
      <c r="G2248" s="1" t="s">
        <v>103</v>
      </c>
      <c r="H2248" s="1" t="s">
        <v>437</v>
      </c>
      <c r="I2248" s="1">
        <v>2</v>
      </c>
      <c r="J2248" s="1">
        <v>2023</v>
      </c>
      <c r="K2248" s="1">
        <v>154990</v>
      </c>
      <c r="L2248" s="1">
        <v>0</v>
      </c>
      <c r="M2248" s="1">
        <f t="array" ref="M2248">SUMPRODUCT(MAX(ISNUMBER(SEARCH('Class Rules'!$B$6:$B$85,$E2248))*ISNUMBER(SEARCH('Class Rules'!$C$6:$C$85,$F2248))*'Class Rules'!$A$6:$A$85))</f>
        <v>0</v>
      </c>
      <c r="N2248" s="1" t="str">
        <f t="array" ref="N2248">IF($M2248=0,'Class Rules'!$D$3,INDEX('Class Rules'!$D$6:$D$85,MATCH($M2248,'Class Rules'!$A$6:$A$85,0)))</f>
        <v>Passenger LDV</v>
      </c>
      <c r="O2248" s="1" t="str">
        <f t="array" ref="O2248">IF(SUMPRODUCT(MAX(ISNUMBER(SEARCH(Fuel_Rules!$A$6:$A$30,$E2248))*ISNUMBER(SEARCH(Fuel_Rules!$B$6:$B$30,$F2248))*(Fuel_Rules!$A$6:$A$30&lt;&gt;"")))&gt;0,"Plug-in hybrid",IF($G2248="Diesel","Diesel","Gasoline"))</f>
        <v>Gasoline</v>
      </c>
    </row>
    <row r="2249" spans="1:15" ht="15" customHeight="1" x14ac:dyDescent="0.25">
      <c r="A2249" s="1">
        <v>2022</v>
      </c>
      <c r="B2249" s="1" t="s">
        <v>4146</v>
      </c>
      <c r="C2249" s="1" t="s">
        <v>1322</v>
      </c>
      <c r="D2249" s="1" t="s">
        <v>4519</v>
      </c>
      <c r="E2249" s="1" t="s">
        <v>1305</v>
      </c>
      <c r="F2249" s="1" t="s">
        <v>1324</v>
      </c>
      <c r="G2249" s="1" t="s">
        <v>103</v>
      </c>
      <c r="H2249" s="1" t="s">
        <v>437</v>
      </c>
      <c r="I2249" s="1">
        <v>1.6</v>
      </c>
      <c r="J2249" s="1">
        <v>2023</v>
      </c>
      <c r="K2249" s="1">
        <v>223990</v>
      </c>
      <c r="L2249" s="1">
        <v>0</v>
      </c>
      <c r="M2249" s="1">
        <f t="array" ref="M2249">SUMPRODUCT(MAX(ISNUMBER(SEARCH('Class Rules'!$B$6:$B$85,$E2249))*ISNUMBER(SEARCH('Class Rules'!$C$6:$C$85,$F2249))*'Class Rules'!$A$6:$A$85))</f>
        <v>0</v>
      </c>
      <c r="N2249" s="1" t="str">
        <f t="array" ref="N2249">IF($M2249=0,'Class Rules'!$D$3,INDEX('Class Rules'!$D$6:$D$85,MATCH($M2249,'Class Rules'!$A$6:$A$85,0)))</f>
        <v>Passenger LDV</v>
      </c>
      <c r="O2249" s="1" t="str">
        <f t="array" ref="O2249">IF(SUMPRODUCT(MAX(ISNUMBER(SEARCH(Fuel_Rules!$A$6:$A$30,$E2249))*ISNUMBER(SEARCH(Fuel_Rules!$B$6:$B$30,$F2249))*(Fuel_Rules!$A$6:$A$30&lt;&gt;"")))&gt;0,"Plug-in hybrid",IF($G2249="Diesel","Diesel","Gasoline"))</f>
        <v>Gasoline</v>
      </c>
    </row>
    <row r="2250" spans="1:15" ht="15" customHeight="1" x14ac:dyDescent="0.25">
      <c r="A2250" s="1">
        <v>2022</v>
      </c>
      <c r="B2250" s="1" t="s">
        <v>4146</v>
      </c>
      <c r="C2250" s="1" t="s">
        <v>1325</v>
      </c>
      <c r="D2250" s="1" t="s">
        <v>4520</v>
      </c>
      <c r="E2250" s="1" t="s">
        <v>1305</v>
      </c>
      <c r="F2250" s="1" t="s">
        <v>1327</v>
      </c>
      <c r="G2250" s="1" t="s">
        <v>103</v>
      </c>
      <c r="H2250" s="1" t="s">
        <v>437</v>
      </c>
      <c r="I2250" s="1">
        <v>1.6</v>
      </c>
      <c r="J2250" s="1">
        <v>2023</v>
      </c>
      <c r="K2250" s="1">
        <v>108212</v>
      </c>
      <c r="L2250" s="1">
        <v>0</v>
      </c>
      <c r="M2250" s="1">
        <f t="array" ref="M2250">SUMPRODUCT(MAX(ISNUMBER(SEARCH('Class Rules'!$B$6:$B$85,$E2250))*ISNUMBER(SEARCH('Class Rules'!$C$6:$C$85,$F2250))*'Class Rules'!$A$6:$A$85))</f>
        <v>0</v>
      </c>
      <c r="N2250" s="1" t="str">
        <f t="array" ref="N2250">IF($M2250=0,'Class Rules'!$D$3,INDEX('Class Rules'!$D$6:$D$85,MATCH($M2250,'Class Rules'!$A$6:$A$85,0)))</f>
        <v>Passenger LDV</v>
      </c>
      <c r="O2250" s="1" t="str">
        <f t="array" ref="O2250">IF(SUMPRODUCT(MAX(ISNUMBER(SEARCH(Fuel_Rules!$A$6:$A$30,$E2250))*ISNUMBER(SEARCH(Fuel_Rules!$B$6:$B$30,$F2250))*(Fuel_Rules!$A$6:$A$30&lt;&gt;"")))&gt;0,"Plug-in hybrid",IF($G2250="Diesel","Diesel","Gasoline"))</f>
        <v>Gasoline</v>
      </c>
    </row>
    <row r="2251" spans="1:15" ht="15" customHeight="1" x14ac:dyDescent="0.25">
      <c r="A2251" s="1">
        <v>2022</v>
      </c>
      <c r="B2251" s="1" t="s">
        <v>4146</v>
      </c>
      <c r="C2251" s="1" t="s">
        <v>1328</v>
      </c>
      <c r="D2251" s="1" t="s">
        <v>4521</v>
      </c>
      <c r="E2251" s="1" t="s">
        <v>1305</v>
      </c>
      <c r="F2251" s="1" t="s">
        <v>1330</v>
      </c>
      <c r="G2251" s="1" t="s">
        <v>103</v>
      </c>
      <c r="H2251" s="1" t="s">
        <v>298</v>
      </c>
      <c r="I2251" s="1">
        <v>1</v>
      </c>
      <c r="J2251" s="1">
        <v>2023</v>
      </c>
      <c r="K2251" s="1">
        <v>81040</v>
      </c>
      <c r="L2251" s="1">
        <v>0</v>
      </c>
      <c r="M2251" s="1">
        <f t="array" ref="M2251">SUMPRODUCT(MAX(ISNUMBER(SEARCH('Class Rules'!$B$6:$B$85,$E2251))*ISNUMBER(SEARCH('Class Rules'!$C$6:$C$85,$F2251))*'Class Rules'!$A$6:$A$85))</f>
        <v>0</v>
      </c>
      <c r="N2251" s="1" t="str">
        <f t="array" ref="N2251">IF($M2251=0,'Class Rules'!$D$3,INDEX('Class Rules'!$D$6:$D$85,MATCH($M2251,'Class Rules'!$A$6:$A$85,0)))</f>
        <v>Passenger LDV</v>
      </c>
      <c r="O2251" s="1" t="str">
        <f t="array" ref="O2251">IF(SUMPRODUCT(MAX(ISNUMBER(SEARCH(Fuel_Rules!$A$6:$A$30,$E2251))*ISNUMBER(SEARCH(Fuel_Rules!$B$6:$B$30,$F2251))*(Fuel_Rules!$A$6:$A$30&lt;&gt;"")))&gt;0,"Plug-in hybrid",IF($G2251="Diesel","Diesel","Gasoline"))</f>
        <v>Gasoline</v>
      </c>
    </row>
    <row r="2252" spans="1:15" ht="15" customHeight="1" x14ac:dyDescent="0.25">
      <c r="A2252" s="1">
        <v>2022</v>
      </c>
      <c r="B2252" s="1" t="s">
        <v>4146</v>
      </c>
      <c r="C2252" s="1" t="s">
        <v>1331</v>
      </c>
      <c r="D2252" s="1" t="s">
        <v>4522</v>
      </c>
      <c r="E2252" s="1" t="s">
        <v>1305</v>
      </c>
      <c r="F2252" s="1" t="s">
        <v>1333</v>
      </c>
      <c r="G2252" s="1" t="s">
        <v>103</v>
      </c>
      <c r="H2252" s="1" t="s">
        <v>298</v>
      </c>
      <c r="I2252" s="1">
        <v>1</v>
      </c>
      <c r="J2252" s="1">
        <v>2023</v>
      </c>
      <c r="K2252" s="1">
        <v>73740</v>
      </c>
      <c r="L2252" s="1">
        <v>0</v>
      </c>
      <c r="M2252" s="1">
        <f t="array" ref="M2252">SUMPRODUCT(MAX(ISNUMBER(SEARCH('Class Rules'!$B$6:$B$85,$E2252))*ISNUMBER(SEARCH('Class Rules'!$C$6:$C$85,$F2252))*'Class Rules'!$A$6:$A$85))</f>
        <v>0</v>
      </c>
      <c r="N2252" s="1" t="str">
        <f t="array" ref="N2252">IF($M2252=0,'Class Rules'!$D$3,INDEX('Class Rules'!$D$6:$D$85,MATCH($M2252,'Class Rules'!$A$6:$A$85,0)))</f>
        <v>Passenger LDV</v>
      </c>
      <c r="O2252" s="1" t="str">
        <f t="array" ref="O2252">IF(SUMPRODUCT(MAX(ISNUMBER(SEARCH(Fuel_Rules!$A$6:$A$30,$E2252))*ISNUMBER(SEARCH(Fuel_Rules!$B$6:$B$30,$F2252))*(Fuel_Rules!$A$6:$A$30&lt;&gt;"")))&gt;0,"Plug-in hybrid",IF($G2252="Diesel","Diesel","Gasoline"))</f>
        <v>Gasoline</v>
      </c>
    </row>
    <row r="2253" spans="1:15" ht="15" customHeight="1" x14ac:dyDescent="0.25">
      <c r="A2253" s="1">
        <v>2022</v>
      </c>
      <c r="B2253" s="1" t="s">
        <v>4146</v>
      </c>
      <c r="C2253" s="1" t="s">
        <v>1334</v>
      </c>
      <c r="D2253" s="1" t="s">
        <v>4523</v>
      </c>
      <c r="E2253" s="1" t="s">
        <v>1305</v>
      </c>
      <c r="F2253" s="1" t="s">
        <v>1336</v>
      </c>
      <c r="G2253" s="1" t="s">
        <v>103</v>
      </c>
      <c r="H2253" s="1" t="s">
        <v>437</v>
      </c>
      <c r="I2253" s="1">
        <v>1.6</v>
      </c>
      <c r="J2253" s="1">
        <v>2023</v>
      </c>
      <c r="K2253" s="1">
        <v>85074</v>
      </c>
      <c r="L2253" s="1">
        <v>0</v>
      </c>
      <c r="M2253" s="1">
        <f t="array" ref="M2253">SUMPRODUCT(MAX(ISNUMBER(SEARCH('Class Rules'!$B$6:$B$85,$E2253))*ISNUMBER(SEARCH('Class Rules'!$C$6:$C$85,$F2253))*'Class Rules'!$A$6:$A$85))</f>
        <v>0</v>
      </c>
      <c r="N2253" s="1" t="str">
        <f t="array" ref="N2253">IF($M2253=0,'Class Rules'!$D$3,INDEX('Class Rules'!$D$6:$D$85,MATCH($M2253,'Class Rules'!$A$6:$A$85,0)))</f>
        <v>Passenger LDV</v>
      </c>
      <c r="O2253" s="1" t="str">
        <f t="array" ref="O2253">IF(SUMPRODUCT(MAX(ISNUMBER(SEARCH(Fuel_Rules!$A$6:$A$30,$E2253))*ISNUMBER(SEARCH(Fuel_Rules!$B$6:$B$30,$F2253))*(Fuel_Rules!$A$6:$A$30&lt;&gt;"")))&gt;0,"Plug-in hybrid",IF($G2253="Diesel","Diesel","Gasoline"))</f>
        <v>Gasoline</v>
      </c>
    </row>
    <row r="2254" spans="1:15" ht="15" customHeight="1" x14ac:dyDescent="0.25">
      <c r="A2254" s="1">
        <v>2022</v>
      </c>
      <c r="B2254" s="1" t="s">
        <v>4146</v>
      </c>
      <c r="C2254" s="1" t="s">
        <v>1337</v>
      </c>
      <c r="D2254" s="1" t="s">
        <v>4524</v>
      </c>
      <c r="E2254" s="1" t="s">
        <v>1305</v>
      </c>
      <c r="F2254" s="1" t="s">
        <v>1339</v>
      </c>
      <c r="G2254" s="1" t="s">
        <v>103</v>
      </c>
      <c r="H2254" s="1" t="s">
        <v>298</v>
      </c>
      <c r="I2254" s="1">
        <v>1</v>
      </c>
      <c r="J2254" s="1">
        <v>2023</v>
      </c>
      <c r="K2254" s="1">
        <v>77140</v>
      </c>
      <c r="L2254" s="1">
        <v>0</v>
      </c>
      <c r="M2254" s="1">
        <f t="array" ref="M2254">SUMPRODUCT(MAX(ISNUMBER(SEARCH('Class Rules'!$B$6:$B$85,$E2254))*ISNUMBER(SEARCH('Class Rules'!$C$6:$C$85,$F2254))*'Class Rules'!$A$6:$A$85))</f>
        <v>0</v>
      </c>
      <c r="N2254" s="1" t="str">
        <f t="array" ref="N2254">IF($M2254=0,'Class Rules'!$D$3,INDEX('Class Rules'!$D$6:$D$85,MATCH($M2254,'Class Rules'!$A$6:$A$85,0)))</f>
        <v>Passenger LDV</v>
      </c>
      <c r="O2254" s="1" t="str">
        <f t="array" ref="O2254">IF(SUMPRODUCT(MAX(ISNUMBER(SEARCH(Fuel_Rules!$A$6:$A$30,$E2254))*ISNUMBER(SEARCH(Fuel_Rules!$B$6:$B$30,$F2254))*(Fuel_Rules!$A$6:$A$30&lt;&gt;"")))&gt;0,"Plug-in hybrid",IF($G2254="Diesel","Diesel","Gasoline"))</f>
        <v>Gasoline</v>
      </c>
    </row>
    <row r="2255" spans="1:15" ht="15" customHeight="1" x14ac:dyDescent="0.25">
      <c r="A2255" s="1">
        <v>2022</v>
      </c>
      <c r="B2255" s="1" t="s">
        <v>4146</v>
      </c>
      <c r="C2255" s="1" t="s">
        <v>1340</v>
      </c>
      <c r="D2255" s="1" t="s">
        <v>4525</v>
      </c>
      <c r="E2255" s="1" t="s">
        <v>1305</v>
      </c>
      <c r="F2255" s="1" t="s">
        <v>1342</v>
      </c>
      <c r="G2255" s="1" t="s">
        <v>103</v>
      </c>
      <c r="H2255" s="1" t="s">
        <v>298</v>
      </c>
      <c r="I2255" s="1">
        <v>1.6</v>
      </c>
      <c r="J2255" s="1">
        <v>2023</v>
      </c>
      <c r="K2255" s="1">
        <v>81050</v>
      </c>
      <c r="L2255" s="1">
        <v>0</v>
      </c>
      <c r="M2255" s="1">
        <f t="array" ref="M2255">SUMPRODUCT(MAX(ISNUMBER(SEARCH('Class Rules'!$B$6:$B$85,$E2255))*ISNUMBER(SEARCH('Class Rules'!$C$6:$C$85,$F2255))*'Class Rules'!$A$6:$A$85))</f>
        <v>0</v>
      </c>
      <c r="N2255" s="1" t="str">
        <f t="array" ref="N2255">IF($M2255=0,'Class Rules'!$D$3,INDEX('Class Rules'!$D$6:$D$85,MATCH($M2255,'Class Rules'!$A$6:$A$85,0)))</f>
        <v>Passenger LDV</v>
      </c>
      <c r="O2255" s="1" t="str">
        <f t="array" ref="O2255">IF(SUMPRODUCT(MAX(ISNUMBER(SEARCH(Fuel_Rules!$A$6:$A$30,$E2255))*ISNUMBER(SEARCH(Fuel_Rules!$B$6:$B$30,$F2255))*(Fuel_Rules!$A$6:$A$30&lt;&gt;"")))&gt;0,"Plug-in hybrid",IF($G2255="Diesel","Diesel","Gasoline"))</f>
        <v>Gasoline</v>
      </c>
    </row>
    <row r="2256" spans="1:15" ht="15" customHeight="1" x14ac:dyDescent="0.25">
      <c r="A2256" s="1">
        <v>2022</v>
      </c>
      <c r="B2256" s="1" t="s">
        <v>4146</v>
      </c>
      <c r="C2256" s="1" t="s">
        <v>1343</v>
      </c>
      <c r="D2256" s="1" t="s">
        <v>4526</v>
      </c>
      <c r="E2256" s="1" t="s">
        <v>1305</v>
      </c>
      <c r="F2256" s="1" t="s">
        <v>1345</v>
      </c>
      <c r="G2256" s="1" t="s">
        <v>103</v>
      </c>
      <c r="H2256" s="1" t="s">
        <v>437</v>
      </c>
      <c r="I2256" s="1">
        <v>1</v>
      </c>
      <c r="J2256" s="1">
        <v>2023</v>
      </c>
      <c r="K2256" s="1">
        <v>90735</v>
      </c>
      <c r="L2256" s="1">
        <v>0</v>
      </c>
      <c r="M2256" s="1">
        <f t="array" ref="M2256">SUMPRODUCT(MAX(ISNUMBER(SEARCH('Class Rules'!$B$6:$B$85,$E2256))*ISNUMBER(SEARCH('Class Rules'!$C$6:$C$85,$F2256))*'Class Rules'!$A$6:$A$85))</f>
        <v>0</v>
      </c>
      <c r="N2256" s="1" t="str">
        <f t="array" ref="N2256">IF($M2256=0,'Class Rules'!$D$3,INDEX('Class Rules'!$D$6:$D$85,MATCH($M2256,'Class Rules'!$A$6:$A$85,0)))</f>
        <v>Passenger LDV</v>
      </c>
      <c r="O2256" s="1" t="str">
        <f t="array" ref="O2256">IF(SUMPRODUCT(MAX(ISNUMBER(SEARCH(Fuel_Rules!$A$6:$A$30,$E2256))*ISNUMBER(SEARCH(Fuel_Rules!$B$6:$B$30,$F2256))*(Fuel_Rules!$A$6:$A$30&lt;&gt;"")))&gt;0,"Plug-in hybrid",IF($G2256="Diesel","Diesel","Gasoline"))</f>
        <v>Gasoline</v>
      </c>
    </row>
    <row r="2257" spans="1:15" ht="15" customHeight="1" x14ac:dyDescent="0.25">
      <c r="A2257" s="1">
        <v>2022</v>
      </c>
      <c r="B2257" s="1" t="s">
        <v>4146</v>
      </c>
      <c r="C2257" s="1" t="s">
        <v>1346</v>
      </c>
      <c r="D2257" s="1" t="s">
        <v>4527</v>
      </c>
      <c r="E2257" s="1" t="s">
        <v>1305</v>
      </c>
      <c r="F2257" s="1" t="s">
        <v>1348</v>
      </c>
      <c r="G2257" s="1" t="s">
        <v>103</v>
      </c>
      <c r="H2257" s="1" t="s">
        <v>437</v>
      </c>
      <c r="I2257" s="1">
        <v>1</v>
      </c>
      <c r="J2257" s="1">
        <v>2023</v>
      </c>
      <c r="K2257" s="1">
        <v>94718</v>
      </c>
      <c r="L2257" s="1">
        <v>0</v>
      </c>
      <c r="M2257" s="1">
        <f t="array" ref="M2257">SUMPRODUCT(MAX(ISNUMBER(SEARCH('Class Rules'!$B$6:$B$85,$E2257))*ISNUMBER(SEARCH('Class Rules'!$C$6:$C$85,$F2257))*'Class Rules'!$A$6:$A$85))</f>
        <v>0</v>
      </c>
      <c r="N2257" s="1" t="str">
        <f t="array" ref="N2257">IF($M2257=0,'Class Rules'!$D$3,INDEX('Class Rules'!$D$6:$D$85,MATCH($M2257,'Class Rules'!$A$6:$A$85,0)))</f>
        <v>Passenger LDV</v>
      </c>
      <c r="O2257" s="1" t="str">
        <f t="array" ref="O2257">IF(SUMPRODUCT(MAX(ISNUMBER(SEARCH(Fuel_Rules!$A$6:$A$30,$E2257))*ISNUMBER(SEARCH(Fuel_Rules!$B$6:$B$30,$F2257))*(Fuel_Rules!$A$6:$A$30&lt;&gt;"")))&gt;0,"Plug-in hybrid",IF($G2257="Diesel","Diesel","Gasoline"))</f>
        <v>Gasoline</v>
      </c>
    </row>
    <row r="2258" spans="1:15" ht="15" customHeight="1" x14ac:dyDescent="0.25">
      <c r="A2258" s="1">
        <v>2022</v>
      </c>
      <c r="B2258" s="1" t="s">
        <v>4146</v>
      </c>
      <c r="C2258" s="1" t="s">
        <v>1349</v>
      </c>
      <c r="D2258" s="1" t="s">
        <v>4528</v>
      </c>
      <c r="E2258" s="1" t="s">
        <v>1305</v>
      </c>
      <c r="F2258" s="1" t="s">
        <v>1351</v>
      </c>
      <c r="G2258" s="1" t="s">
        <v>103</v>
      </c>
      <c r="H2258" s="1" t="s">
        <v>437</v>
      </c>
      <c r="I2258" s="1">
        <v>1</v>
      </c>
      <c r="J2258" s="1">
        <v>2023</v>
      </c>
      <c r="K2258" s="1">
        <v>96332</v>
      </c>
      <c r="L2258" s="1">
        <v>0</v>
      </c>
      <c r="M2258" s="1">
        <f t="array" ref="M2258">SUMPRODUCT(MAX(ISNUMBER(SEARCH('Class Rules'!$B$6:$B$85,$E2258))*ISNUMBER(SEARCH('Class Rules'!$C$6:$C$85,$F2258))*'Class Rules'!$A$6:$A$85))</f>
        <v>0</v>
      </c>
      <c r="N2258" s="1" t="str">
        <f t="array" ref="N2258">IF($M2258=0,'Class Rules'!$D$3,INDEX('Class Rules'!$D$6:$D$85,MATCH($M2258,'Class Rules'!$A$6:$A$85,0)))</f>
        <v>Passenger LDV</v>
      </c>
      <c r="O2258" s="1" t="str">
        <f t="array" ref="O2258">IF(SUMPRODUCT(MAX(ISNUMBER(SEARCH(Fuel_Rules!$A$6:$A$30,$E2258))*ISNUMBER(SEARCH(Fuel_Rules!$B$6:$B$30,$F2258))*(Fuel_Rules!$A$6:$A$30&lt;&gt;"")))&gt;0,"Plug-in hybrid",IF($G2258="Diesel","Diesel","Gasoline"))</f>
        <v>Gasoline</v>
      </c>
    </row>
    <row r="2259" spans="1:15" ht="15" customHeight="1" x14ac:dyDescent="0.25">
      <c r="A2259" s="1">
        <v>2022</v>
      </c>
      <c r="B2259" s="1" t="s">
        <v>4146</v>
      </c>
      <c r="C2259" s="1" t="s">
        <v>1352</v>
      </c>
      <c r="D2259" s="1" t="s">
        <v>4529</v>
      </c>
      <c r="E2259" s="1" t="s">
        <v>1305</v>
      </c>
      <c r="F2259" s="1" t="s">
        <v>1354</v>
      </c>
      <c r="G2259" s="1" t="s">
        <v>103</v>
      </c>
      <c r="H2259" s="1" t="s">
        <v>437</v>
      </c>
      <c r="I2259" s="1">
        <v>1.6</v>
      </c>
      <c r="J2259" s="1">
        <v>2023</v>
      </c>
      <c r="K2259" s="1">
        <v>90051</v>
      </c>
      <c r="L2259" s="1">
        <v>0</v>
      </c>
      <c r="M2259" s="1">
        <f t="array" ref="M2259">SUMPRODUCT(MAX(ISNUMBER(SEARCH('Class Rules'!$B$6:$B$85,$E2259))*ISNUMBER(SEARCH('Class Rules'!$C$6:$C$85,$F2259))*'Class Rules'!$A$6:$A$85))</f>
        <v>0</v>
      </c>
      <c r="N2259" s="1" t="str">
        <f t="array" ref="N2259">IF($M2259=0,'Class Rules'!$D$3,INDEX('Class Rules'!$D$6:$D$85,MATCH($M2259,'Class Rules'!$A$6:$A$85,0)))</f>
        <v>Passenger LDV</v>
      </c>
      <c r="O2259" s="1" t="str">
        <f t="array" ref="O2259">IF(SUMPRODUCT(MAX(ISNUMBER(SEARCH(Fuel_Rules!$A$6:$A$30,$E2259))*ISNUMBER(SEARCH(Fuel_Rules!$B$6:$B$30,$F2259))*(Fuel_Rules!$A$6:$A$30&lt;&gt;"")))&gt;0,"Plug-in hybrid",IF($G2259="Diesel","Diesel","Gasoline"))</f>
        <v>Gasoline</v>
      </c>
    </row>
    <row r="2260" spans="1:15" ht="15" customHeight="1" x14ac:dyDescent="0.25">
      <c r="A2260" s="1">
        <v>2022</v>
      </c>
      <c r="B2260" s="1" t="s">
        <v>4146</v>
      </c>
      <c r="C2260" s="1" t="s">
        <v>1355</v>
      </c>
      <c r="D2260" s="1" t="s">
        <v>4530</v>
      </c>
      <c r="E2260" s="1" t="s">
        <v>1305</v>
      </c>
      <c r="F2260" s="1" t="s">
        <v>1357</v>
      </c>
      <c r="G2260" s="1" t="s">
        <v>103</v>
      </c>
      <c r="H2260" s="1" t="s">
        <v>298</v>
      </c>
      <c r="I2260" s="1">
        <v>1</v>
      </c>
      <c r="J2260" s="1">
        <v>2023</v>
      </c>
      <c r="K2260" s="1">
        <v>81740</v>
      </c>
      <c r="L2260" s="1">
        <v>0</v>
      </c>
      <c r="M2260" s="1">
        <f t="array" ref="M2260">SUMPRODUCT(MAX(ISNUMBER(SEARCH('Class Rules'!$B$6:$B$85,$E2260))*ISNUMBER(SEARCH('Class Rules'!$C$6:$C$85,$F2260))*'Class Rules'!$A$6:$A$85))</f>
        <v>0</v>
      </c>
      <c r="N2260" s="1" t="str">
        <f t="array" ref="N2260">IF($M2260=0,'Class Rules'!$D$3,INDEX('Class Rules'!$D$6:$D$85,MATCH($M2260,'Class Rules'!$A$6:$A$85,0)))</f>
        <v>Passenger LDV</v>
      </c>
      <c r="O2260" s="1" t="str">
        <f t="array" ref="O2260">IF(SUMPRODUCT(MAX(ISNUMBER(SEARCH(Fuel_Rules!$A$6:$A$30,$E2260))*ISNUMBER(SEARCH(Fuel_Rules!$B$6:$B$30,$F2260))*(Fuel_Rules!$A$6:$A$30&lt;&gt;"")))&gt;0,"Plug-in hybrid",IF($G2260="Diesel","Diesel","Gasoline"))</f>
        <v>Gasoline</v>
      </c>
    </row>
    <row r="2261" spans="1:15" ht="15" customHeight="1" x14ac:dyDescent="0.25">
      <c r="A2261" s="1">
        <v>2022</v>
      </c>
      <c r="B2261" s="1" t="s">
        <v>4146</v>
      </c>
      <c r="C2261" s="1" t="s">
        <v>1358</v>
      </c>
      <c r="D2261" s="1" t="s">
        <v>4531</v>
      </c>
      <c r="E2261" s="1" t="s">
        <v>1305</v>
      </c>
      <c r="F2261" s="1" t="s">
        <v>1360</v>
      </c>
      <c r="G2261" s="1" t="s">
        <v>103</v>
      </c>
      <c r="H2261" s="1" t="s">
        <v>437</v>
      </c>
      <c r="I2261" s="1">
        <v>3.5</v>
      </c>
      <c r="J2261" s="1">
        <v>2023</v>
      </c>
      <c r="K2261" s="1">
        <v>322338</v>
      </c>
      <c r="L2261" s="1">
        <v>0</v>
      </c>
      <c r="M2261" s="1">
        <f t="array" ref="M2261">SUMPRODUCT(MAX(ISNUMBER(SEARCH('Class Rules'!$B$6:$B$85,$E2261))*ISNUMBER(SEARCH('Class Rules'!$C$6:$C$85,$F2261))*'Class Rules'!$A$6:$A$85))</f>
        <v>0</v>
      </c>
      <c r="N2261" s="1" t="str">
        <f t="array" ref="N2261">IF($M2261=0,'Class Rules'!$D$3,INDEX('Class Rules'!$D$6:$D$85,MATCH($M2261,'Class Rules'!$A$6:$A$85,0)))</f>
        <v>Passenger LDV</v>
      </c>
      <c r="O2261" s="1" t="str">
        <f t="array" ref="O2261">IF(SUMPRODUCT(MAX(ISNUMBER(SEARCH(Fuel_Rules!$A$6:$A$30,$E2261))*ISNUMBER(SEARCH(Fuel_Rules!$B$6:$B$30,$F2261))*(Fuel_Rules!$A$6:$A$30&lt;&gt;"")))&gt;0,"Plug-in hybrid",IF($G2261="Diesel","Diesel","Gasoline"))</f>
        <v>Gasoline</v>
      </c>
    </row>
    <row r="2262" spans="1:15" ht="15" customHeight="1" x14ac:dyDescent="0.25">
      <c r="A2262" s="1">
        <v>2022</v>
      </c>
      <c r="B2262" s="1" t="s">
        <v>4146</v>
      </c>
      <c r="C2262" s="1" t="s">
        <v>1361</v>
      </c>
      <c r="D2262" s="1" t="s">
        <v>4532</v>
      </c>
      <c r="E2262" s="1" t="s">
        <v>1305</v>
      </c>
      <c r="F2262" s="1" t="s">
        <v>1363</v>
      </c>
      <c r="G2262" s="1" t="s">
        <v>103</v>
      </c>
      <c r="H2262" s="1" t="s">
        <v>298</v>
      </c>
      <c r="I2262" s="1">
        <v>1</v>
      </c>
      <c r="J2262" s="1">
        <v>2023</v>
      </c>
      <c r="K2262" s="1">
        <v>85940</v>
      </c>
      <c r="L2262" s="1">
        <v>0</v>
      </c>
      <c r="M2262" s="1">
        <f t="array" ref="M2262">SUMPRODUCT(MAX(ISNUMBER(SEARCH('Class Rules'!$B$6:$B$85,$E2262))*ISNUMBER(SEARCH('Class Rules'!$C$6:$C$85,$F2262))*'Class Rules'!$A$6:$A$85))</f>
        <v>0</v>
      </c>
      <c r="N2262" s="1" t="str">
        <f t="array" ref="N2262">IF($M2262=0,'Class Rules'!$D$3,INDEX('Class Rules'!$D$6:$D$85,MATCH($M2262,'Class Rules'!$A$6:$A$85,0)))</f>
        <v>Passenger LDV</v>
      </c>
      <c r="O2262" s="1" t="str">
        <f t="array" ref="O2262">IF(SUMPRODUCT(MAX(ISNUMBER(SEARCH(Fuel_Rules!$A$6:$A$30,$E2262))*ISNUMBER(SEARCH(Fuel_Rules!$B$6:$B$30,$F2262))*(Fuel_Rules!$A$6:$A$30&lt;&gt;"")))&gt;0,"Plug-in hybrid",IF($G2262="Diesel","Diesel","Gasoline"))</f>
        <v>Gasoline</v>
      </c>
    </row>
    <row r="2263" spans="1:15" ht="15" customHeight="1" x14ac:dyDescent="0.25">
      <c r="A2263" s="1">
        <v>2022</v>
      </c>
      <c r="B2263" s="1" t="s">
        <v>4146</v>
      </c>
      <c r="C2263" s="1" t="s">
        <v>1364</v>
      </c>
      <c r="D2263" s="1" t="s">
        <v>4533</v>
      </c>
      <c r="E2263" s="1" t="s">
        <v>1305</v>
      </c>
      <c r="F2263" s="1" t="s">
        <v>1366</v>
      </c>
      <c r="G2263" s="1" t="s">
        <v>103</v>
      </c>
      <c r="H2263" s="1" t="s">
        <v>298</v>
      </c>
      <c r="I2263" s="1">
        <v>1.6</v>
      </c>
      <c r="J2263" s="1">
        <v>2023</v>
      </c>
      <c r="K2263" s="1">
        <v>80291</v>
      </c>
      <c r="L2263" s="1">
        <v>0</v>
      </c>
      <c r="M2263" s="1">
        <f t="array" ref="M2263">SUMPRODUCT(MAX(ISNUMBER(SEARCH('Class Rules'!$B$6:$B$85,$E2263))*ISNUMBER(SEARCH('Class Rules'!$C$6:$C$85,$F2263))*'Class Rules'!$A$6:$A$85))</f>
        <v>0</v>
      </c>
      <c r="N2263" s="1" t="str">
        <f t="array" ref="N2263">IF($M2263=0,'Class Rules'!$D$3,INDEX('Class Rules'!$D$6:$D$85,MATCH($M2263,'Class Rules'!$A$6:$A$85,0)))</f>
        <v>Passenger LDV</v>
      </c>
      <c r="O2263" s="1" t="str">
        <f t="array" ref="O2263">IF(SUMPRODUCT(MAX(ISNUMBER(SEARCH(Fuel_Rules!$A$6:$A$30,$E2263))*ISNUMBER(SEARCH(Fuel_Rules!$B$6:$B$30,$F2263))*(Fuel_Rules!$A$6:$A$30&lt;&gt;"")))&gt;0,"Plug-in hybrid",IF($G2263="Diesel","Diesel","Gasoline"))</f>
        <v>Gasoline</v>
      </c>
    </row>
    <row r="2264" spans="1:15" ht="15" customHeight="1" x14ac:dyDescent="0.25">
      <c r="A2264" s="1">
        <v>2022</v>
      </c>
      <c r="B2264" s="1" t="s">
        <v>4146</v>
      </c>
      <c r="C2264" s="1" t="s">
        <v>1367</v>
      </c>
      <c r="D2264" s="1" t="s">
        <v>4534</v>
      </c>
      <c r="E2264" s="1" t="s">
        <v>1305</v>
      </c>
      <c r="F2264" s="1" t="s">
        <v>1369</v>
      </c>
      <c r="G2264" s="1" t="s">
        <v>103</v>
      </c>
      <c r="H2264" s="1" t="s">
        <v>437</v>
      </c>
      <c r="I2264" s="1">
        <v>1</v>
      </c>
      <c r="J2264" s="1">
        <v>2023</v>
      </c>
      <c r="K2264" s="1">
        <v>93911</v>
      </c>
      <c r="L2264" s="1">
        <v>0</v>
      </c>
      <c r="M2264" s="1">
        <f t="array" ref="M2264">SUMPRODUCT(MAX(ISNUMBER(SEARCH('Class Rules'!$B$6:$B$85,$E2264))*ISNUMBER(SEARCH('Class Rules'!$C$6:$C$85,$F2264))*'Class Rules'!$A$6:$A$85))</f>
        <v>0</v>
      </c>
      <c r="N2264" s="1" t="str">
        <f t="array" ref="N2264">IF($M2264=0,'Class Rules'!$D$3,INDEX('Class Rules'!$D$6:$D$85,MATCH($M2264,'Class Rules'!$A$6:$A$85,0)))</f>
        <v>Passenger LDV</v>
      </c>
      <c r="O2264" s="1" t="str">
        <f t="array" ref="O2264">IF(SUMPRODUCT(MAX(ISNUMBER(SEARCH(Fuel_Rules!$A$6:$A$30,$E2264))*ISNUMBER(SEARCH(Fuel_Rules!$B$6:$B$30,$F2264))*(Fuel_Rules!$A$6:$A$30&lt;&gt;"")))&gt;0,"Plug-in hybrid",IF($G2264="Diesel","Diesel","Gasoline"))</f>
        <v>Gasoline</v>
      </c>
    </row>
    <row r="2265" spans="1:15" ht="15" customHeight="1" x14ac:dyDescent="0.25">
      <c r="A2265" s="1">
        <v>2022</v>
      </c>
      <c r="B2265" s="1" t="s">
        <v>4146</v>
      </c>
      <c r="C2265" s="1" t="s">
        <v>1370</v>
      </c>
      <c r="D2265" s="1" t="s">
        <v>4535</v>
      </c>
      <c r="E2265" s="1" t="s">
        <v>1305</v>
      </c>
      <c r="F2265" s="1" t="s">
        <v>1372</v>
      </c>
      <c r="G2265" s="1" t="s">
        <v>103</v>
      </c>
      <c r="H2265" s="1" t="s">
        <v>437</v>
      </c>
      <c r="I2265" s="1">
        <v>1</v>
      </c>
      <c r="J2265" s="1">
        <v>2023</v>
      </c>
      <c r="K2265" s="1">
        <v>96362</v>
      </c>
      <c r="L2265" s="1">
        <v>0</v>
      </c>
      <c r="M2265" s="1">
        <f t="array" ref="M2265">SUMPRODUCT(MAX(ISNUMBER(SEARCH('Class Rules'!$B$6:$B$85,$E2265))*ISNUMBER(SEARCH('Class Rules'!$C$6:$C$85,$F2265))*'Class Rules'!$A$6:$A$85))</f>
        <v>0</v>
      </c>
      <c r="N2265" s="1" t="str">
        <f t="array" ref="N2265">IF($M2265=0,'Class Rules'!$D$3,INDEX('Class Rules'!$D$6:$D$85,MATCH($M2265,'Class Rules'!$A$6:$A$85,0)))</f>
        <v>Passenger LDV</v>
      </c>
      <c r="O2265" s="1" t="str">
        <f t="array" ref="O2265">IF(SUMPRODUCT(MAX(ISNUMBER(SEARCH(Fuel_Rules!$A$6:$A$30,$E2265))*ISNUMBER(SEARCH(Fuel_Rules!$B$6:$B$30,$F2265))*(Fuel_Rules!$A$6:$A$30&lt;&gt;"")))&gt;0,"Plug-in hybrid",IF($G2265="Diesel","Diesel","Gasoline"))</f>
        <v>Gasoline</v>
      </c>
    </row>
    <row r="2266" spans="1:15" ht="15" customHeight="1" x14ac:dyDescent="0.25">
      <c r="A2266" s="1">
        <v>2022</v>
      </c>
      <c r="B2266" s="1" t="s">
        <v>4146</v>
      </c>
      <c r="C2266" s="1" t="s">
        <v>1373</v>
      </c>
      <c r="D2266" s="1" t="s">
        <v>4536</v>
      </c>
      <c r="E2266" s="1" t="s">
        <v>1305</v>
      </c>
      <c r="F2266" s="1" t="s">
        <v>1375</v>
      </c>
      <c r="G2266" s="1" t="s">
        <v>103</v>
      </c>
      <c r="H2266" s="1" t="s">
        <v>437</v>
      </c>
      <c r="I2266" s="1">
        <v>1</v>
      </c>
      <c r="J2266" s="1">
        <v>2023</v>
      </c>
      <c r="K2266" s="1">
        <v>94290</v>
      </c>
      <c r="L2266" s="1">
        <v>0</v>
      </c>
      <c r="M2266" s="1">
        <f t="array" ref="M2266">SUMPRODUCT(MAX(ISNUMBER(SEARCH('Class Rules'!$B$6:$B$85,$E2266))*ISNUMBER(SEARCH('Class Rules'!$C$6:$C$85,$F2266))*'Class Rules'!$A$6:$A$85))</f>
        <v>0</v>
      </c>
      <c r="N2266" s="1" t="str">
        <f t="array" ref="N2266">IF($M2266=0,'Class Rules'!$D$3,INDEX('Class Rules'!$D$6:$D$85,MATCH($M2266,'Class Rules'!$A$6:$A$85,0)))</f>
        <v>Passenger LDV</v>
      </c>
      <c r="O2266" s="1" t="str">
        <f t="array" ref="O2266">IF(SUMPRODUCT(MAX(ISNUMBER(SEARCH(Fuel_Rules!$A$6:$A$30,$E2266))*ISNUMBER(SEARCH(Fuel_Rules!$B$6:$B$30,$F2266))*(Fuel_Rules!$A$6:$A$30&lt;&gt;"")))&gt;0,"Plug-in hybrid",IF($G2266="Diesel","Diesel","Gasoline"))</f>
        <v>Gasoline</v>
      </c>
    </row>
    <row r="2267" spans="1:15" ht="15" customHeight="1" x14ac:dyDescent="0.25">
      <c r="A2267" s="1">
        <v>2022</v>
      </c>
      <c r="B2267" s="1" t="s">
        <v>4146</v>
      </c>
      <c r="C2267" s="1" t="s">
        <v>1376</v>
      </c>
      <c r="D2267" s="1" t="s">
        <v>4537</v>
      </c>
      <c r="E2267" s="1" t="s">
        <v>1305</v>
      </c>
      <c r="F2267" s="1" t="s">
        <v>1378</v>
      </c>
      <c r="G2267" s="1" t="s">
        <v>103</v>
      </c>
      <c r="H2267" s="1" t="s">
        <v>437</v>
      </c>
      <c r="I2267" s="1">
        <v>1.6</v>
      </c>
      <c r="J2267" s="1">
        <v>2023</v>
      </c>
      <c r="K2267" s="1">
        <v>102451</v>
      </c>
      <c r="L2267" s="1">
        <v>0</v>
      </c>
      <c r="M2267" s="1">
        <f t="array" ref="M2267">SUMPRODUCT(MAX(ISNUMBER(SEARCH('Class Rules'!$B$6:$B$85,$E2267))*ISNUMBER(SEARCH('Class Rules'!$C$6:$C$85,$F2267))*'Class Rules'!$A$6:$A$85))</f>
        <v>0</v>
      </c>
      <c r="N2267" s="1" t="str">
        <f t="array" ref="N2267">IF($M2267=0,'Class Rules'!$D$3,INDEX('Class Rules'!$D$6:$D$85,MATCH($M2267,'Class Rules'!$A$6:$A$85,0)))</f>
        <v>Passenger LDV</v>
      </c>
      <c r="O2267" s="1" t="str">
        <f t="array" ref="O2267">IF(SUMPRODUCT(MAX(ISNUMBER(SEARCH(Fuel_Rules!$A$6:$A$30,$E2267))*ISNUMBER(SEARCH(Fuel_Rules!$B$6:$B$30,$F2267))*(Fuel_Rules!$A$6:$A$30&lt;&gt;"")))&gt;0,"Plug-in hybrid",IF($G2267="Diesel","Diesel","Gasoline"))</f>
        <v>Gasoline</v>
      </c>
    </row>
    <row r="2268" spans="1:15" ht="15" customHeight="1" x14ac:dyDescent="0.25">
      <c r="A2268" s="1">
        <v>2022</v>
      </c>
      <c r="B2268" s="1" t="s">
        <v>4146</v>
      </c>
      <c r="C2268" s="1" t="s">
        <v>1379</v>
      </c>
      <c r="D2268" s="1" t="s">
        <v>4538</v>
      </c>
      <c r="E2268" s="1" t="s">
        <v>1305</v>
      </c>
      <c r="F2268" s="1" t="s">
        <v>1381</v>
      </c>
      <c r="G2268" s="1" t="s">
        <v>103</v>
      </c>
      <c r="H2268" s="1" t="s">
        <v>437</v>
      </c>
      <c r="I2268" s="1">
        <v>1.6</v>
      </c>
      <c r="J2268" s="1">
        <v>2023</v>
      </c>
      <c r="K2268" s="1">
        <v>101484</v>
      </c>
      <c r="L2268" s="1">
        <v>0</v>
      </c>
      <c r="M2268" s="1">
        <f t="array" ref="M2268">SUMPRODUCT(MAX(ISNUMBER(SEARCH('Class Rules'!$B$6:$B$85,$E2268))*ISNUMBER(SEARCH('Class Rules'!$C$6:$C$85,$F2268))*'Class Rules'!$A$6:$A$85))</f>
        <v>0</v>
      </c>
      <c r="N2268" s="1" t="str">
        <f t="array" ref="N2268">IF($M2268=0,'Class Rules'!$D$3,INDEX('Class Rules'!$D$6:$D$85,MATCH($M2268,'Class Rules'!$A$6:$A$85,0)))</f>
        <v>Passenger LDV</v>
      </c>
      <c r="O2268" s="1" t="str">
        <f t="array" ref="O2268">IF(SUMPRODUCT(MAX(ISNUMBER(SEARCH(Fuel_Rules!$A$6:$A$30,$E2268))*ISNUMBER(SEARCH(Fuel_Rules!$B$6:$B$30,$F2268))*(Fuel_Rules!$A$6:$A$30&lt;&gt;"")))&gt;0,"Plug-in hybrid",IF($G2268="Diesel","Diesel","Gasoline"))</f>
        <v>Gasoline</v>
      </c>
    </row>
    <row r="2269" spans="1:15" ht="15" customHeight="1" x14ac:dyDescent="0.25">
      <c r="A2269" s="1">
        <v>2022</v>
      </c>
      <c r="B2269" s="1" t="s">
        <v>4146</v>
      </c>
      <c r="C2269" s="1" t="s">
        <v>1382</v>
      </c>
      <c r="D2269" s="1" t="s">
        <v>4539</v>
      </c>
      <c r="E2269" s="1" t="s">
        <v>1305</v>
      </c>
      <c r="F2269" s="1" t="s">
        <v>1384</v>
      </c>
      <c r="G2269" s="1" t="s">
        <v>103</v>
      </c>
      <c r="H2269" s="1" t="s">
        <v>437</v>
      </c>
      <c r="I2269" s="1">
        <v>1.6</v>
      </c>
      <c r="J2269" s="1">
        <v>2023</v>
      </c>
      <c r="K2269" s="1">
        <v>96940</v>
      </c>
      <c r="L2269" s="1">
        <v>0</v>
      </c>
      <c r="M2269" s="1">
        <f t="array" ref="M2269">SUMPRODUCT(MAX(ISNUMBER(SEARCH('Class Rules'!$B$6:$B$85,$E2269))*ISNUMBER(SEARCH('Class Rules'!$C$6:$C$85,$F2269))*'Class Rules'!$A$6:$A$85))</f>
        <v>0</v>
      </c>
      <c r="N2269" s="1" t="str">
        <f t="array" ref="N2269">IF($M2269=0,'Class Rules'!$D$3,INDEX('Class Rules'!$D$6:$D$85,MATCH($M2269,'Class Rules'!$A$6:$A$85,0)))</f>
        <v>Passenger LDV</v>
      </c>
      <c r="O2269" s="1" t="str">
        <f t="array" ref="O2269">IF(SUMPRODUCT(MAX(ISNUMBER(SEARCH(Fuel_Rules!$A$6:$A$30,$E2269))*ISNUMBER(SEARCH(Fuel_Rules!$B$6:$B$30,$F2269))*(Fuel_Rules!$A$6:$A$30&lt;&gt;"")))&gt;0,"Plug-in hybrid",IF($G2269="Diesel","Diesel","Gasoline"))</f>
        <v>Gasoline</v>
      </c>
    </row>
    <row r="2270" spans="1:15" ht="15" customHeight="1" x14ac:dyDescent="0.25">
      <c r="A2270" s="1">
        <v>2022</v>
      </c>
      <c r="B2270" s="1" t="s">
        <v>4146</v>
      </c>
      <c r="C2270" s="1" t="s">
        <v>1385</v>
      </c>
      <c r="D2270" s="1" t="s">
        <v>4540</v>
      </c>
      <c r="E2270" s="1" t="s">
        <v>1305</v>
      </c>
      <c r="F2270" s="1" t="s">
        <v>1387</v>
      </c>
      <c r="G2270" s="1" t="s">
        <v>103</v>
      </c>
      <c r="H2270" s="1" t="s">
        <v>437</v>
      </c>
      <c r="I2270" s="1">
        <v>1.6</v>
      </c>
      <c r="J2270" s="1">
        <v>2023</v>
      </c>
      <c r="K2270" s="1">
        <v>91645</v>
      </c>
      <c r="L2270" s="1">
        <v>0</v>
      </c>
      <c r="M2270" s="1">
        <f t="array" ref="M2270">SUMPRODUCT(MAX(ISNUMBER(SEARCH('Class Rules'!$B$6:$B$85,$E2270))*ISNUMBER(SEARCH('Class Rules'!$C$6:$C$85,$F2270))*'Class Rules'!$A$6:$A$85))</f>
        <v>0</v>
      </c>
      <c r="N2270" s="1" t="str">
        <f t="array" ref="N2270">IF($M2270=0,'Class Rules'!$D$3,INDEX('Class Rules'!$D$6:$D$85,MATCH($M2270,'Class Rules'!$A$6:$A$85,0)))</f>
        <v>Passenger LDV</v>
      </c>
      <c r="O2270" s="1" t="str">
        <f t="array" ref="O2270">IF(SUMPRODUCT(MAX(ISNUMBER(SEARCH(Fuel_Rules!$A$6:$A$30,$E2270))*ISNUMBER(SEARCH(Fuel_Rules!$B$6:$B$30,$F2270))*(Fuel_Rules!$A$6:$A$30&lt;&gt;"")))&gt;0,"Plug-in hybrid",IF($G2270="Diesel","Diesel","Gasoline"))</f>
        <v>Gasoline</v>
      </c>
    </row>
    <row r="2271" spans="1:15" ht="15" customHeight="1" x14ac:dyDescent="0.25">
      <c r="A2271" s="1">
        <v>2022</v>
      </c>
      <c r="B2271" s="1" t="s">
        <v>4146</v>
      </c>
      <c r="C2271" s="1" t="s">
        <v>1388</v>
      </c>
      <c r="D2271" s="1" t="s">
        <v>4541</v>
      </c>
      <c r="E2271" s="1" t="s">
        <v>1305</v>
      </c>
      <c r="F2271" s="1" t="s">
        <v>1390</v>
      </c>
      <c r="G2271" s="1" t="s">
        <v>103</v>
      </c>
      <c r="H2271" s="1" t="s">
        <v>298</v>
      </c>
      <c r="I2271" s="1">
        <v>1.6</v>
      </c>
      <c r="J2271" s="1">
        <v>2023</v>
      </c>
      <c r="K2271" s="1">
        <v>84565</v>
      </c>
      <c r="L2271" s="1">
        <v>0</v>
      </c>
      <c r="M2271" s="1">
        <f t="array" ref="M2271">SUMPRODUCT(MAX(ISNUMBER(SEARCH('Class Rules'!$B$6:$B$85,$E2271))*ISNUMBER(SEARCH('Class Rules'!$C$6:$C$85,$F2271))*'Class Rules'!$A$6:$A$85))</f>
        <v>0</v>
      </c>
      <c r="N2271" s="1" t="str">
        <f t="array" ref="N2271">IF($M2271=0,'Class Rules'!$D$3,INDEX('Class Rules'!$D$6:$D$85,MATCH($M2271,'Class Rules'!$A$6:$A$85,0)))</f>
        <v>Passenger LDV</v>
      </c>
      <c r="O2271" s="1" t="str">
        <f t="array" ref="O2271">IF(SUMPRODUCT(MAX(ISNUMBER(SEARCH(Fuel_Rules!$A$6:$A$30,$E2271))*ISNUMBER(SEARCH(Fuel_Rules!$B$6:$B$30,$F2271))*(Fuel_Rules!$A$6:$A$30&lt;&gt;"")))&gt;0,"Plug-in hybrid",IF($G2271="Diesel","Diesel","Gasoline"))</f>
        <v>Gasoline</v>
      </c>
    </row>
    <row r="2272" spans="1:15" ht="15" customHeight="1" x14ac:dyDescent="0.25">
      <c r="A2272" s="1">
        <v>2022</v>
      </c>
      <c r="B2272" s="1" t="s">
        <v>4146</v>
      </c>
      <c r="C2272" s="1" t="s">
        <v>1391</v>
      </c>
      <c r="D2272" s="1" t="s">
        <v>4542</v>
      </c>
      <c r="E2272" s="1" t="s">
        <v>1305</v>
      </c>
      <c r="F2272" s="1" t="s">
        <v>1393</v>
      </c>
      <c r="G2272" s="1" t="s">
        <v>103</v>
      </c>
      <c r="H2272" s="1" t="s">
        <v>437</v>
      </c>
      <c r="I2272" s="1">
        <v>1</v>
      </c>
      <c r="J2272" s="1">
        <v>2023</v>
      </c>
      <c r="K2272" s="1">
        <v>103140</v>
      </c>
      <c r="L2272" s="1">
        <v>0</v>
      </c>
      <c r="M2272" s="1">
        <f t="array" ref="M2272">SUMPRODUCT(MAX(ISNUMBER(SEARCH('Class Rules'!$B$6:$B$85,$E2272))*ISNUMBER(SEARCH('Class Rules'!$C$6:$C$85,$F2272))*'Class Rules'!$A$6:$A$85))</f>
        <v>0</v>
      </c>
      <c r="N2272" s="1" t="str">
        <f t="array" ref="N2272">IF($M2272=0,'Class Rules'!$D$3,INDEX('Class Rules'!$D$6:$D$85,MATCH($M2272,'Class Rules'!$A$6:$A$85,0)))</f>
        <v>Passenger LDV</v>
      </c>
      <c r="O2272" s="1" t="str">
        <f t="array" ref="O2272">IF(SUMPRODUCT(MAX(ISNUMBER(SEARCH(Fuel_Rules!$A$6:$A$30,$E2272))*ISNUMBER(SEARCH(Fuel_Rules!$B$6:$B$30,$F2272))*(Fuel_Rules!$A$6:$A$30&lt;&gt;"")))&gt;0,"Plug-in hybrid",IF($G2272="Diesel","Diesel","Gasoline"))</f>
        <v>Gasoline</v>
      </c>
    </row>
    <row r="2273" spans="1:15" ht="15" customHeight="1" x14ac:dyDescent="0.25">
      <c r="A2273" s="1">
        <v>2022</v>
      </c>
      <c r="B2273" s="1" t="s">
        <v>4146</v>
      </c>
      <c r="C2273" s="1" t="s">
        <v>1394</v>
      </c>
      <c r="D2273" s="1" t="s">
        <v>4543</v>
      </c>
      <c r="E2273" s="1" t="s">
        <v>1305</v>
      </c>
      <c r="F2273" s="1" t="s">
        <v>1396</v>
      </c>
      <c r="G2273" s="1" t="s">
        <v>103</v>
      </c>
      <c r="H2273" s="1" t="s">
        <v>437</v>
      </c>
      <c r="I2273" s="1">
        <v>1.6</v>
      </c>
      <c r="J2273" s="1">
        <v>2023</v>
      </c>
      <c r="K2273" s="1">
        <v>106231</v>
      </c>
      <c r="L2273" s="1">
        <v>0</v>
      </c>
      <c r="M2273" s="1">
        <f t="array" ref="M2273">SUMPRODUCT(MAX(ISNUMBER(SEARCH('Class Rules'!$B$6:$B$85,$E2273))*ISNUMBER(SEARCH('Class Rules'!$C$6:$C$85,$F2273))*'Class Rules'!$A$6:$A$85))</f>
        <v>0</v>
      </c>
      <c r="N2273" s="1" t="str">
        <f t="array" ref="N2273">IF($M2273=0,'Class Rules'!$D$3,INDEX('Class Rules'!$D$6:$D$85,MATCH($M2273,'Class Rules'!$A$6:$A$85,0)))</f>
        <v>Passenger LDV</v>
      </c>
      <c r="O2273" s="1" t="str">
        <f t="array" ref="O2273">IF(SUMPRODUCT(MAX(ISNUMBER(SEARCH(Fuel_Rules!$A$6:$A$30,$E2273))*ISNUMBER(SEARCH(Fuel_Rules!$B$6:$B$30,$F2273))*(Fuel_Rules!$A$6:$A$30&lt;&gt;"")))&gt;0,"Plug-in hybrid",IF($G2273="Diesel","Diesel","Gasoline"))</f>
        <v>Gasoline</v>
      </c>
    </row>
    <row r="2274" spans="1:15" ht="15" customHeight="1" x14ac:dyDescent="0.25">
      <c r="A2274" s="1">
        <v>2022</v>
      </c>
      <c r="B2274" s="1" t="s">
        <v>4146</v>
      </c>
      <c r="C2274" s="1" t="s">
        <v>1397</v>
      </c>
      <c r="D2274" s="1" t="s">
        <v>4544</v>
      </c>
      <c r="E2274" s="1" t="s">
        <v>1305</v>
      </c>
      <c r="F2274" s="1" t="s">
        <v>1399</v>
      </c>
      <c r="G2274" s="1" t="s">
        <v>103</v>
      </c>
      <c r="H2274" s="1" t="s">
        <v>437</v>
      </c>
      <c r="I2274" s="1">
        <v>1.6</v>
      </c>
      <c r="J2274" s="1">
        <v>2023</v>
      </c>
      <c r="K2274" s="1">
        <v>114033</v>
      </c>
      <c r="L2274" s="1">
        <v>0</v>
      </c>
      <c r="M2274" s="1">
        <f t="array" ref="M2274">SUMPRODUCT(MAX(ISNUMBER(SEARCH('Class Rules'!$B$6:$B$85,$E2274))*ISNUMBER(SEARCH('Class Rules'!$C$6:$C$85,$F2274))*'Class Rules'!$A$6:$A$85))</f>
        <v>0</v>
      </c>
      <c r="N2274" s="1" t="str">
        <f t="array" ref="N2274">IF($M2274=0,'Class Rules'!$D$3,INDEX('Class Rules'!$D$6:$D$85,MATCH($M2274,'Class Rules'!$A$6:$A$85,0)))</f>
        <v>Passenger LDV</v>
      </c>
      <c r="O2274" s="1" t="str">
        <f t="array" ref="O2274">IF(SUMPRODUCT(MAX(ISNUMBER(SEARCH(Fuel_Rules!$A$6:$A$30,$E2274))*ISNUMBER(SEARCH(Fuel_Rules!$B$6:$B$30,$F2274))*(Fuel_Rules!$A$6:$A$30&lt;&gt;"")))&gt;0,"Plug-in hybrid",IF($G2274="Diesel","Diesel","Gasoline"))</f>
        <v>Gasoline</v>
      </c>
    </row>
    <row r="2275" spans="1:15" ht="15" customHeight="1" x14ac:dyDescent="0.25">
      <c r="A2275" s="1">
        <v>2022</v>
      </c>
      <c r="B2275" s="1" t="s">
        <v>4146</v>
      </c>
      <c r="C2275" s="1" t="s">
        <v>1400</v>
      </c>
      <c r="D2275" s="1" t="s">
        <v>4545</v>
      </c>
      <c r="E2275" s="1" t="s">
        <v>1305</v>
      </c>
      <c r="F2275" s="1" t="s">
        <v>1402</v>
      </c>
      <c r="G2275" s="1" t="s">
        <v>103</v>
      </c>
      <c r="H2275" s="1" t="s">
        <v>437</v>
      </c>
      <c r="I2275" s="1">
        <v>1.6</v>
      </c>
      <c r="J2275" s="1">
        <v>2023</v>
      </c>
      <c r="K2275" s="1">
        <v>107358</v>
      </c>
      <c r="L2275" s="1">
        <v>0</v>
      </c>
      <c r="M2275" s="1">
        <f t="array" ref="M2275">SUMPRODUCT(MAX(ISNUMBER(SEARCH('Class Rules'!$B$6:$B$85,$E2275))*ISNUMBER(SEARCH('Class Rules'!$C$6:$C$85,$F2275))*'Class Rules'!$A$6:$A$85))</f>
        <v>0</v>
      </c>
      <c r="N2275" s="1" t="str">
        <f t="array" ref="N2275">IF($M2275=0,'Class Rules'!$D$3,INDEX('Class Rules'!$D$6:$D$85,MATCH($M2275,'Class Rules'!$A$6:$A$85,0)))</f>
        <v>Passenger LDV</v>
      </c>
      <c r="O2275" s="1" t="str">
        <f t="array" ref="O2275">IF(SUMPRODUCT(MAX(ISNUMBER(SEARCH(Fuel_Rules!$A$6:$A$30,$E2275))*ISNUMBER(SEARCH(Fuel_Rules!$B$6:$B$30,$F2275))*(Fuel_Rules!$A$6:$A$30&lt;&gt;"")))&gt;0,"Plug-in hybrid",IF($G2275="Diesel","Diesel","Gasoline"))</f>
        <v>Gasoline</v>
      </c>
    </row>
    <row r="2276" spans="1:15" ht="15" customHeight="1" x14ac:dyDescent="0.25">
      <c r="A2276" s="1">
        <v>2022</v>
      </c>
      <c r="B2276" s="1" t="s">
        <v>4146</v>
      </c>
      <c r="C2276" s="1" t="s">
        <v>1403</v>
      </c>
      <c r="D2276" s="1" t="s">
        <v>4546</v>
      </c>
      <c r="E2276" s="1" t="s">
        <v>1305</v>
      </c>
      <c r="F2276" s="1" t="s">
        <v>1405</v>
      </c>
      <c r="G2276" s="1" t="s">
        <v>103</v>
      </c>
      <c r="H2276" s="1" t="s">
        <v>298</v>
      </c>
      <c r="I2276" s="1">
        <v>1</v>
      </c>
      <c r="J2276" s="1">
        <v>2023</v>
      </c>
      <c r="K2276" s="1">
        <v>82454</v>
      </c>
      <c r="L2276" s="1">
        <v>0</v>
      </c>
      <c r="M2276" s="1">
        <f t="array" ref="M2276">SUMPRODUCT(MAX(ISNUMBER(SEARCH('Class Rules'!$B$6:$B$85,$E2276))*ISNUMBER(SEARCH('Class Rules'!$C$6:$C$85,$F2276))*'Class Rules'!$A$6:$A$85))</f>
        <v>0</v>
      </c>
      <c r="N2276" s="1" t="str">
        <f t="array" ref="N2276">IF($M2276=0,'Class Rules'!$D$3,INDEX('Class Rules'!$D$6:$D$85,MATCH($M2276,'Class Rules'!$A$6:$A$85,0)))</f>
        <v>Passenger LDV</v>
      </c>
      <c r="O2276" s="1" t="str">
        <f t="array" ref="O2276">IF(SUMPRODUCT(MAX(ISNUMBER(SEARCH(Fuel_Rules!$A$6:$A$30,$E2276))*ISNUMBER(SEARCH(Fuel_Rules!$B$6:$B$30,$F2276))*(Fuel_Rules!$A$6:$A$30&lt;&gt;"")))&gt;0,"Plug-in hybrid",IF($G2276="Diesel","Diesel","Gasoline"))</f>
        <v>Gasoline</v>
      </c>
    </row>
    <row r="2277" spans="1:15" ht="15" customHeight="1" x14ac:dyDescent="0.25">
      <c r="A2277" s="1">
        <v>2022</v>
      </c>
      <c r="B2277" s="1" t="s">
        <v>4146</v>
      </c>
      <c r="C2277" s="1" t="s">
        <v>1406</v>
      </c>
      <c r="D2277" s="1" t="s">
        <v>4547</v>
      </c>
      <c r="E2277" s="1" t="s">
        <v>1305</v>
      </c>
      <c r="F2277" s="1" t="s">
        <v>1408</v>
      </c>
      <c r="G2277" s="1" t="s">
        <v>103</v>
      </c>
      <c r="H2277" s="1" t="s">
        <v>437</v>
      </c>
      <c r="I2277" s="1">
        <v>1</v>
      </c>
      <c r="J2277" s="1">
        <v>2023</v>
      </c>
      <c r="K2277" s="1">
        <v>85365</v>
      </c>
      <c r="L2277" s="1">
        <v>0</v>
      </c>
      <c r="M2277" s="1">
        <f t="array" ref="M2277">SUMPRODUCT(MAX(ISNUMBER(SEARCH('Class Rules'!$B$6:$B$85,$E2277))*ISNUMBER(SEARCH('Class Rules'!$C$6:$C$85,$F2277))*'Class Rules'!$A$6:$A$85))</f>
        <v>0</v>
      </c>
      <c r="N2277" s="1" t="str">
        <f t="array" ref="N2277">IF($M2277=0,'Class Rules'!$D$3,INDEX('Class Rules'!$D$6:$D$85,MATCH($M2277,'Class Rules'!$A$6:$A$85,0)))</f>
        <v>Passenger LDV</v>
      </c>
      <c r="O2277" s="1" t="str">
        <f t="array" ref="O2277">IF(SUMPRODUCT(MAX(ISNUMBER(SEARCH(Fuel_Rules!$A$6:$A$30,$E2277))*ISNUMBER(SEARCH(Fuel_Rules!$B$6:$B$30,$F2277))*(Fuel_Rules!$A$6:$A$30&lt;&gt;"")))&gt;0,"Plug-in hybrid",IF($G2277="Diesel","Diesel","Gasoline"))</f>
        <v>Gasoline</v>
      </c>
    </row>
    <row r="2278" spans="1:15" ht="15" customHeight="1" x14ac:dyDescent="0.25">
      <c r="A2278" s="1">
        <v>2022</v>
      </c>
      <c r="B2278" s="1" t="s">
        <v>4146</v>
      </c>
      <c r="C2278" s="1" t="s">
        <v>1409</v>
      </c>
      <c r="D2278" s="1" t="s">
        <v>4548</v>
      </c>
      <c r="E2278" s="1" t="s">
        <v>1305</v>
      </c>
      <c r="F2278" s="1" t="s">
        <v>1411</v>
      </c>
      <c r="G2278" s="1" t="s">
        <v>103</v>
      </c>
      <c r="H2278" s="1" t="s">
        <v>298</v>
      </c>
      <c r="I2278" s="1">
        <v>1</v>
      </c>
      <c r="J2278" s="1">
        <v>2023</v>
      </c>
      <c r="K2278" s="1">
        <v>74721</v>
      </c>
      <c r="L2278" s="1">
        <v>0</v>
      </c>
      <c r="M2278" s="1">
        <f t="array" ref="M2278">SUMPRODUCT(MAX(ISNUMBER(SEARCH('Class Rules'!$B$6:$B$85,$E2278))*ISNUMBER(SEARCH('Class Rules'!$C$6:$C$85,$F2278))*'Class Rules'!$A$6:$A$85))</f>
        <v>0</v>
      </c>
      <c r="N2278" s="1" t="str">
        <f t="array" ref="N2278">IF($M2278=0,'Class Rules'!$D$3,INDEX('Class Rules'!$D$6:$D$85,MATCH($M2278,'Class Rules'!$A$6:$A$85,0)))</f>
        <v>Passenger LDV</v>
      </c>
      <c r="O2278" s="1" t="str">
        <f t="array" ref="O2278">IF(SUMPRODUCT(MAX(ISNUMBER(SEARCH(Fuel_Rules!$A$6:$A$30,$E2278))*ISNUMBER(SEARCH(Fuel_Rules!$B$6:$B$30,$F2278))*(Fuel_Rules!$A$6:$A$30&lt;&gt;"")))&gt;0,"Plug-in hybrid",IF($G2278="Diesel","Diesel","Gasoline"))</f>
        <v>Gasoline</v>
      </c>
    </row>
    <row r="2279" spans="1:15" ht="15" customHeight="1" x14ac:dyDescent="0.25">
      <c r="A2279" s="1">
        <v>2022</v>
      </c>
      <c r="B2279" s="1" t="s">
        <v>4146</v>
      </c>
      <c r="C2279" s="1" t="s">
        <v>1412</v>
      </c>
      <c r="D2279" s="1" t="s">
        <v>4549</v>
      </c>
      <c r="E2279" s="1" t="s">
        <v>1305</v>
      </c>
      <c r="F2279" s="1" t="s">
        <v>1414</v>
      </c>
      <c r="G2279" s="1" t="s">
        <v>103</v>
      </c>
      <c r="H2279" s="1" t="s">
        <v>437</v>
      </c>
      <c r="I2279" s="1">
        <v>1</v>
      </c>
      <c r="J2279" s="1">
        <v>2023</v>
      </c>
      <c r="K2279" s="1">
        <v>91179</v>
      </c>
      <c r="L2279" s="1">
        <v>0</v>
      </c>
      <c r="M2279" s="1">
        <f t="array" ref="M2279">SUMPRODUCT(MAX(ISNUMBER(SEARCH('Class Rules'!$B$6:$B$85,$E2279))*ISNUMBER(SEARCH('Class Rules'!$C$6:$C$85,$F2279))*'Class Rules'!$A$6:$A$85))</f>
        <v>0</v>
      </c>
      <c r="N2279" s="1" t="str">
        <f t="array" ref="N2279">IF($M2279=0,'Class Rules'!$D$3,INDEX('Class Rules'!$D$6:$D$85,MATCH($M2279,'Class Rules'!$A$6:$A$85,0)))</f>
        <v>Passenger LDV</v>
      </c>
      <c r="O2279" s="1" t="str">
        <f t="array" ref="O2279">IF(SUMPRODUCT(MAX(ISNUMBER(SEARCH(Fuel_Rules!$A$6:$A$30,$E2279))*ISNUMBER(SEARCH(Fuel_Rules!$B$6:$B$30,$F2279))*(Fuel_Rules!$A$6:$A$30&lt;&gt;"")))&gt;0,"Plug-in hybrid",IF($G2279="Diesel","Diesel","Gasoline"))</f>
        <v>Gasoline</v>
      </c>
    </row>
    <row r="2280" spans="1:15" ht="15" customHeight="1" x14ac:dyDescent="0.25">
      <c r="A2280" s="1">
        <v>2022</v>
      </c>
      <c r="B2280" s="1" t="s">
        <v>4146</v>
      </c>
      <c r="C2280" s="1" t="s">
        <v>1415</v>
      </c>
      <c r="D2280" s="1" t="s">
        <v>4550</v>
      </c>
      <c r="E2280" s="1" t="s">
        <v>1305</v>
      </c>
      <c r="F2280" s="1" t="s">
        <v>1417</v>
      </c>
      <c r="G2280" s="1" t="s">
        <v>103</v>
      </c>
      <c r="H2280" s="1" t="s">
        <v>437</v>
      </c>
      <c r="I2280" s="1">
        <v>1.6</v>
      </c>
      <c r="J2280" s="1">
        <v>2023</v>
      </c>
      <c r="K2280" s="1">
        <v>87291</v>
      </c>
      <c r="L2280" s="1">
        <v>0</v>
      </c>
      <c r="M2280" s="1">
        <f t="array" ref="M2280">SUMPRODUCT(MAX(ISNUMBER(SEARCH('Class Rules'!$B$6:$B$85,$E2280))*ISNUMBER(SEARCH('Class Rules'!$C$6:$C$85,$F2280))*'Class Rules'!$A$6:$A$85))</f>
        <v>0</v>
      </c>
      <c r="N2280" s="1" t="str">
        <f t="array" ref="N2280">IF($M2280=0,'Class Rules'!$D$3,INDEX('Class Rules'!$D$6:$D$85,MATCH($M2280,'Class Rules'!$A$6:$A$85,0)))</f>
        <v>Passenger LDV</v>
      </c>
      <c r="O2280" s="1" t="str">
        <f t="array" ref="O2280">IF(SUMPRODUCT(MAX(ISNUMBER(SEARCH(Fuel_Rules!$A$6:$A$30,$E2280))*ISNUMBER(SEARCH(Fuel_Rules!$B$6:$B$30,$F2280))*(Fuel_Rules!$A$6:$A$30&lt;&gt;"")))&gt;0,"Plug-in hybrid",IF($G2280="Diesel","Diesel","Gasoline"))</f>
        <v>Gasoline</v>
      </c>
    </row>
    <row r="2281" spans="1:15" ht="15" customHeight="1" x14ac:dyDescent="0.25">
      <c r="A2281" s="1">
        <v>2022</v>
      </c>
      <c r="B2281" s="1" t="s">
        <v>4146</v>
      </c>
      <c r="C2281" s="1" t="s">
        <v>1418</v>
      </c>
      <c r="D2281" s="1" t="s">
        <v>4551</v>
      </c>
      <c r="E2281" s="1" t="s">
        <v>1305</v>
      </c>
      <c r="F2281" s="1" t="s">
        <v>1420</v>
      </c>
      <c r="G2281" s="1" t="s">
        <v>103</v>
      </c>
      <c r="H2281" s="1" t="s">
        <v>298</v>
      </c>
      <c r="I2281" s="1">
        <v>1.6</v>
      </c>
      <c r="J2281" s="1">
        <v>2023</v>
      </c>
      <c r="K2281" s="1">
        <v>82299</v>
      </c>
      <c r="L2281" s="1">
        <v>0</v>
      </c>
      <c r="M2281" s="1">
        <f t="array" ref="M2281">SUMPRODUCT(MAX(ISNUMBER(SEARCH('Class Rules'!$B$6:$B$85,$E2281))*ISNUMBER(SEARCH('Class Rules'!$C$6:$C$85,$F2281))*'Class Rules'!$A$6:$A$85))</f>
        <v>0</v>
      </c>
      <c r="N2281" s="1" t="str">
        <f t="array" ref="N2281">IF($M2281=0,'Class Rules'!$D$3,INDEX('Class Rules'!$D$6:$D$85,MATCH($M2281,'Class Rules'!$A$6:$A$85,0)))</f>
        <v>Passenger LDV</v>
      </c>
      <c r="O2281" s="1" t="str">
        <f t="array" ref="O2281">IF(SUMPRODUCT(MAX(ISNUMBER(SEARCH(Fuel_Rules!$A$6:$A$30,$E2281))*ISNUMBER(SEARCH(Fuel_Rules!$B$6:$B$30,$F2281))*(Fuel_Rules!$A$6:$A$30&lt;&gt;"")))&gt;0,"Plug-in hybrid",IF($G2281="Diesel","Diesel","Gasoline"))</f>
        <v>Gasoline</v>
      </c>
    </row>
    <row r="2282" spans="1:15" ht="15" customHeight="1" x14ac:dyDescent="0.25">
      <c r="A2282" s="1">
        <v>2022</v>
      </c>
      <c r="B2282" s="1" t="s">
        <v>4146</v>
      </c>
      <c r="C2282" s="1" t="s">
        <v>1421</v>
      </c>
      <c r="D2282" s="1" t="s">
        <v>4552</v>
      </c>
      <c r="E2282" s="1" t="s">
        <v>1305</v>
      </c>
      <c r="F2282" s="1" t="s">
        <v>1423</v>
      </c>
      <c r="G2282" s="1" t="s">
        <v>103</v>
      </c>
      <c r="H2282" s="1" t="s">
        <v>437</v>
      </c>
      <c r="I2282" s="1">
        <v>1.6</v>
      </c>
      <c r="J2282" s="1">
        <v>2023</v>
      </c>
      <c r="K2282" s="1">
        <v>83469</v>
      </c>
      <c r="L2282" s="1">
        <v>0</v>
      </c>
      <c r="M2282" s="1">
        <f t="array" ref="M2282">SUMPRODUCT(MAX(ISNUMBER(SEARCH('Class Rules'!$B$6:$B$85,$E2282))*ISNUMBER(SEARCH('Class Rules'!$C$6:$C$85,$F2282))*'Class Rules'!$A$6:$A$85))</f>
        <v>0</v>
      </c>
      <c r="N2282" s="1" t="str">
        <f t="array" ref="N2282">IF($M2282=0,'Class Rules'!$D$3,INDEX('Class Rules'!$D$6:$D$85,MATCH($M2282,'Class Rules'!$A$6:$A$85,0)))</f>
        <v>Passenger LDV</v>
      </c>
      <c r="O2282" s="1" t="str">
        <f t="array" ref="O2282">IF(SUMPRODUCT(MAX(ISNUMBER(SEARCH(Fuel_Rules!$A$6:$A$30,$E2282))*ISNUMBER(SEARCH(Fuel_Rules!$B$6:$B$30,$F2282))*(Fuel_Rules!$A$6:$A$30&lt;&gt;"")))&gt;0,"Plug-in hybrid",IF($G2282="Diesel","Diesel","Gasoline"))</f>
        <v>Gasoline</v>
      </c>
    </row>
    <row r="2283" spans="1:15" ht="15" customHeight="1" x14ac:dyDescent="0.25">
      <c r="A2283" s="1">
        <v>2022</v>
      </c>
      <c r="B2283" s="1" t="s">
        <v>4146</v>
      </c>
      <c r="C2283" s="1" t="s">
        <v>1424</v>
      </c>
      <c r="D2283" s="1" t="s">
        <v>4553</v>
      </c>
      <c r="E2283" s="1" t="s">
        <v>1305</v>
      </c>
      <c r="F2283" s="1" t="s">
        <v>1426</v>
      </c>
      <c r="G2283" s="1" t="s">
        <v>103</v>
      </c>
      <c r="H2283" s="1" t="s">
        <v>298</v>
      </c>
      <c r="I2283" s="1">
        <v>1.6</v>
      </c>
      <c r="J2283" s="1">
        <v>2023</v>
      </c>
      <c r="K2283" s="1">
        <v>77717</v>
      </c>
      <c r="L2283" s="1">
        <v>0</v>
      </c>
      <c r="M2283" s="1">
        <f t="array" ref="M2283">SUMPRODUCT(MAX(ISNUMBER(SEARCH('Class Rules'!$B$6:$B$85,$E2283))*ISNUMBER(SEARCH('Class Rules'!$C$6:$C$85,$F2283))*'Class Rules'!$A$6:$A$85))</f>
        <v>0</v>
      </c>
      <c r="N2283" s="1" t="str">
        <f t="array" ref="N2283">IF($M2283=0,'Class Rules'!$D$3,INDEX('Class Rules'!$D$6:$D$85,MATCH($M2283,'Class Rules'!$A$6:$A$85,0)))</f>
        <v>Passenger LDV</v>
      </c>
      <c r="O2283" s="1" t="str">
        <f t="array" ref="O2283">IF(SUMPRODUCT(MAX(ISNUMBER(SEARCH(Fuel_Rules!$A$6:$A$30,$E2283))*ISNUMBER(SEARCH(Fuel_Rules!$B$6:$B$30,$F2283))*(Fuel_Rules!$A$6:$A$30&lt;&gt;"")))&gt;0,"Plug-in hybrid",IF($G2283="Diesel","Diesel","Gasoline"))</f>
        <v>Gasoline</v>
      </c>
    </row>
    <row r="2284" spans="1:15" ht="15" customHeight="1" x14ac:dyDescent="0.25">
      <c r="A2284" s="1">
        <v>2022</v>
      </c>
      <c r="B2284" s="1" t="s">
        <v>4146</v>
      </c>
      <c r="C2284" s="1" t="s">
        <v>1427</v>
      </c>
      <c r="D2284" s="1" t="s">
        <v>4554</v>
      </c>
      <c r="E2284" s="1" t="s">
        <v>1305</v>
      </c>
      <c r="F2284" s="1" t="s">
        <v>1429</v>
      </c>
      <c r="G2284" s="1" t="s">
        <v>103</v>
      </c>
      <c r="H2284" s="1" t="s">
        <v>437</v>
      </c>
      <c r="I2284" s="1">
        <v>1.6</v>
      </c>
      <c r="J2284" s="1">
        <v>2023</v>
      </c>
      <c r="K2284" s="1">
        <v>95202</v>
      </c>
      <c r="L2284" s="1">
        <v>0</v>
      </c>
      <c r="M2284" s="1">
        <f t="array" ref="M2284">SUMPRODUCT(MAX(ISNUMBER(SEARCH('Class Rules'!$B$6:$B$85,$E2284))*ISNUMBER(SEARCH('Class Rules'!$C$6:$C$85,$F2284))*'Class Rules'!$A$6:$A$85))</f>
        <v>0</v>
      </c>
      <c r="N2284" s="1" t="str">
        <f t="array" ref="N2284">IF($M2284=0,'Class Rules'!$D$3,INDEX('Class Rules'!$D$6:$D$85,MATCH($M2284,'Class Rules'!$A$6:$A$85,0)))</f>
        <v>Passenger LDV</v>
      </c>
      <c r="O2284" s="1" t="str">
        <f t="array" ref="O2284">IF(SUMPRODUCT(MAX(ISNUMBER(SEARCH(Fuel_Rules!$A$6:$A$30,$E2284))*ISNUMBER(SEARCH(Fuel_Rules!$B$6:$B$30,$F2284))*(Fuel_Rules!$A$6:$A$30&lt;&gt;"")))&gt;0,"Plug-in hybrid",IF($G2284="Diesel","Diesel","Gasoline"))</f>
        <v>Gasoline</v>
      </c>
    </row>
    <row r="2285" spans="1:15" ht="15" customHeight="1" x14ac:dyDescent="0.25">
      <c r="A2285" s="1">
        <v>2022</v>
      </c>
      <c r="B2285" s="1" t="s">
        <v>4146</v>
      </c>
      <c r="C2285" s="1" t="s">
        <v>1430</v>
      </c>
      <c r="D2285" s="1" t="s">
        <v>4555</v>
      </c>
      <c r="E2285" s="1" t="s">
        <v>1305</v>
      </c>
      <c r="F2285" s="1" t="s">
        <v>1432</v>
      </c>
      <c r="G2285" s="1" t="s">
        <v>103</v>
      </c>
      <c r="H2285" s="1" t="s">
        <v>437</v>
      </c>
      <c r="I2285" s="1">
        <v>1</v>
      </c>
      <c r="J2285" s="1">
        <v>2023</v>
      </c>
      <c r="K2285" s="1">
        <v>121450</v>
      </c>
      <c r="L2285" s="1">
        <v>0</v>
      </c>
      <c r="M2285" s="1">
        <f t="array" ref="M2285">SUMPRODUCT(MAX(ISNUMBER(SEARCH('Class Rules'!$B$6:$B$85,$E2285))*ISNUMBER(SEARCH('Class Rules'!$C$6:$C$85,$F2285))*'Class Rules'!$A$6:$A$85))</f>
        <v>0</v>
      </c>
      <c r="N2285" s="1" t="str">
        <f t="array" ref="N2285">IF($M2285=0,'Class Rules'!$D$3,INDEX('Class Rules'!$D$6:$D$85,MATCH($M2285,'Class Rules'!$A$6:$A$85,0)))</f>
        <v>Passenger LDV</v>
      </c>
      <c r="O2285" s="1" t="str">
        <f t="array" ref="O2285">IF(SUMPRODUCT(MAX(ISNUMBER(SEARCH(Fuel_Rules!$A$6:$A$30,$E2285))*ISNUMBER(SEARCH(Fuel_Rules!$B$6:$B$30,$F2285))*(Fuel_Rules!$A$6:$A$30&lt;&gt;"")))&gt;0,"Plug-in hybrid",IF($G2285="Diesel","Diesel","Gasoline"))</f>
        <v>Gasoline</v>
      </c>
    </row>
    <row r="2286" spans="1:15" ht="15" customHeight="1" x14ac:dyDescent="0.25">
      <c r="A2286" s="1">
        <v>2022</v>
      </c>
      <c r="B2286" s="1" t="s">
        <v>4146</v>
      </c>
      <c r="C2286" s="1" t="s">
        <v>1433</v>
      </c>
      <c r="D2286" s="1" t="s">
        <v>4556</v>
      </c>
      <c r="E2286" s="1" t="s">
        <v>1305</v>
      </c>
      <c r="F2286" s="1" t="s">
        <v>1435</v>
      </c>
      <c r="G2286" s="1" t="s">
        <v>103</v>
      </c>
      <c r="H2286" s="1" t="s">
        <v>437</v>
      </c>
      <c r="I2286" s="1">
        <v>2</v>
      </c>
      <c r="J2286" s="1">
        <v>2023</v>
      </c>
      <c r="K2286" s="1">
        <v>168677</v>
      </c>
      <c r="L2286" s="1">
        <v>0</v>
      </c>
      <c r="M2286" s="1">
        <f t="array" ref="M2286">SUMPRODUCT(MAX(ISNUMBER(SEARCH('Class Rules'!$B$6:$B$85,$E2286))*ISNUMBER(SEARCH('Class Rules'!$C$6:$C$85,$F2286))*'Class Rules'!$A$6:$A$85))</f>
        <v>0</v>
      </c>
      <c r="N2286" s="1" t="str">
        <f t="array" ref="N2286">IF($M2286=0,'Class Rules'!$D$3,INDEX('Class Rules'!$D$6:$D$85,MATCH($M2286,'Class Rules'!$A$6:$A$85,0)))</f>
        <v>Passenger LDV</v>
      </c>
      <c r="O2286" s="1" t="str">
        <f t="array" ref="O2286">IF(SUMPRODUCT(MAX(ISNUMBER(SEARCH(Fuel_Rules!$A$6:$A$30,$E2286))*ISNUMBER(SEARCH(Fuel_Rules!$B$6:$B$30,$F2286))*(Fuel_Rules!$A$6:$A$30&lt;&gt;"")))&gt;0,"Plug-in hybrid",IF($G2286="Diesel","Diesel","Gasoline"))</f>
        <v>Gasoline</v>
      </c>
    </row>
    <row r="2287" spans="1:15" ht="15" customHeight="1" x14ac:dyDescent="0.25">
      <c r="A2287" s="1">
        <v>2022</v>
      </c>
      <c r="B2287" s="1" t="s">
        <v>4146</v>
      </c>
      <c r="C2287" s="1" t="s">
        <v>1436</v>
      </c>
      <c r="D2287" s="1" t="s">
        <v>4557</v>
      </c>
      <c r="E2287" s="1" t="s">
        <v>1305</v>
      </c>
      <c r="F2287" s="1" t="s">
        <v>1438</v>
      </c>
      <c r="G2287" s="1" t="s">
        <v>103</v>
      </c>
      <c r="H2287" s="1" t="s">
        <v>437</v>
      </c>
      <c r="I2287" s="1">
        <v>1</v>
      </c>
      <c r="J2287" s="1">
        <v>2023</v>
      </c>
      <c r="K2287" s="1">
        <v>151840</v>
      </c>
      <c r="L2287" s="1">
        <v>0</v>
      </c>
      <c r="M2287" s="1">
        <f t="array" ref="M2287">SUMPRODUCT(MAX(ISNUMBER(SEARCH('Class Rules'!$B$6:$B$85,$E2287))*ISNUMBER(SEARCH('Class Rules'!$C$6:$C$85,$F2287))*'Class Rules'!$A$6:$A$85))</f>
        <v>0</v>
      </c>
      <c r="N2287" s="1" t="str">
        <f t="array" ref="N2287">IF($M2287=0,'Class Rules'!$D$3,INDEX('Class Rules'!$D$6:$D$85,MATCH($M2287,'Class Rules'!$A$6:$A$85,0)))</f>
        <v>Passenger LDV</v>
      </c>
      <c r="O2287" s="1" t="str">
        <f t="array" ref="O2287">IF(SUMPRODUCT(MAX(ISNUMBER(SEARCH(Fuel_Rules!$A$6:$A$30,$E2287))*ISNUMBER(SEARCH(Fuel_Rules!$B$6:$B$30,$F2287))*(Fuel_Rules!$A$6:$A$30&lt;&gt;"")))&gt;0,"Plug-in hybrid",IF($G2287="Diesel","Diesel","Gasoline"))</f>
        <v>Gasoline</v>
      </c>
    </row>
    <row r="2288" spans="1:15" ht="15" customHeight="1" x14ac:dyDescent="0.25">
      <c r="A2288" s="1">
        <v>2022</v>
      </c>
      <c r="B2288" s="1" t="s">
        <v>4146</v>
      </c>
      <c r="C2288" s="1" t="s">
        <v>1439</v>
      </c>
      <c r="D2288" s="1" t="s">
        <v>4558</v>
      </c>
      <c r="E2288" s="1" t="s">
        <v>1305</v>
      </c>
      <c r="F2288" s="1" t="s">
        <v>1441</v>
      </c>
      <c r="G2288" s="1" t="s">
        <v>103</v>
      </c>
      <c r="H2288" s="1" t="s">
        <v>437</v>
      </c>
      <c r="I2288" s="1">
        <v>1</v>
      </c>
      <c r="J2288" s="1">
        <v>2023</v>
      </c>
      <c r="K2288" s="1">
        <v>134840</v>
      </c>
      <c r="L2288" s="1">
        <v>0</v>
      </c>
      <c r="M2288" s="1">
        <f t="array" ref="M2288">SUMPRODUCT(MAX(ISNUMBER(SEARCH('Class Rules'!$B$6:$B$85,$E2288))*ISNUMBER(SEARCH('Class Rules'!$C$6:$C$85,$F2288))*'Class Rules'!$A$6:$A$85))</f>
        <v>0</v>
      </c>
      <c r="N2288" s="1" t="str">
        <f t="array" ref="N2288">IF($M2288=0,'Class Rules'!$D$3,INDEX('Class Rules'!$D$6:$D$85,MATCH($M2288,'Class Rules'!$A$6:$A$85,0)))</f>
        <v>Passenger LDV</v>
      </c>
      <c r="O2288" s="1" t="str">
        <f t="array" ref="O2288">IF(SUMPRODUCT(MAX(ISNUMBER(SEARCH(Fuel_Rules!$A$6:$A$30,$E2288))*ISNUMBER(SEARCH(Fuel_Rules!$B$6:$B$30,$F2288))*(Fuel_Rules!$A$6:$A$30&lt;&gt;"")))&gt;0,"Plug-in hybrid",IF($G2288="Diesel","Diesel","Gasoline"))</f>
        <v>Gasoline</v>
      </c>
    </row>
    <row r="2289" spans="1:15" ht="15" customHeight="1" x14ac:dyDescent="0.25">
      <c r="A2289" s="1">
        <v>2022</v>
      </c>
      <c r="B2289" s="1" t="s">
        <v>4146</v>
      </c>
      <c r="C2289" s="1" t="s">
        <v>1442</v>
      </c>
      <c r="D2289" s="1" t="s">
        <v>4559</v>
      </c>
      <c r="E2289" s="1" t="s">
        <v>1305</v>
      </c>
      <c r="F2289" s="1" t="s">
        <v>1444</v>
      </c>
      <c r="G2289" s="1" t="s">
        <v>103</v>
      </c>
      <c r="H2289" s="1" t="s">
        <v>298</v>
      </c>
      <c r="I2289" s="1">
        <v>1</v>
      </c>
      <c r="J2289" s="1">
        <v>2023</v>
      </c>
      <c r="K2289" s="1">
        <v>92940</v>
      </c>
      <c r="L2289" s="1">
        <v>0</v>
      </c>
      <c r="M2289" s="1">
        <f t="array" ref="M2289">SUMPRODUCT(MAX(ISNUMBER(SEARCH('Class Rules'!$B$6:$B$85,$E2289))*ISNUMBER(SEARCH('Class Rules'!$C$6:$C$85,$F2289))*'Class Rules'!$A$6:$A$85))</f>
        <v>0</v>
      </c>
      <c r="N2289" s="1" t="str">
        <f t="array" ref="N2289">IF($M2289=0,'Class Rules'!$D$3,INDEX('Class Rules'!$D$6:$D$85,MATCH($M2289,'Class Rules'!$A$6:$A$85,0)))</f>
        <v>Passenger LDV</v>
      </c>
      <c r="O2289" s="1" t="str">
        <f t="array" ref="O2289">IF(SUMPRODUCT(MAX(ISNUMBER(SEARCH(Fuel_Rules!$A$6:$A$30,$E2289))*ISNUMBER(SEARCH(Fuel_Rules!$B$6:$B$30,$F2289))*(Fuel_Rules!$A$6:$A$30&lt;&gt;"")))&gt;0,"Plug-in hybrid",IF($G2289="Diesel","Diesel","Gasoline"))</f>
        <v>Gasoline</v>
      </c>
    </row>
    <row r="2290" spans="1:15" ht="15" customHeight="1" x14ac:dyDescent="0.25">
      <c r="A2290" s="1">
        <v>2022</v>
      </c>
      <c r="B2290" s="1" t="s">
        <v>4146</v>
      </c>
      <c r="C2290" s="1" t="s">
        <v>1445</v>
      </c>
      <c r="D2290" s="1" t="s">
        <v>4560</v>
      </c>
      <c r="E2290" s="1" t="s">
        <v>1305</v>
      </c>
      <c r="F2290" s="1" t="s">
        <v>1447</v>
      </c>
      <c r="G2290" s="1" t="s">
        <v>103</v>
      </c>
      <c r="H2290" s="1" t="s">
        <v>437</v>
      </c>
      <c r="I2290" s="1">
        <v>1</v>
      </c>
      <c r="J2290" s="1">
        <v>2023</v>
      </c>
      <c r="K2290" s="1">
        <v>111440</v>
      </c>
      <c r="L2290" s="1">
        <v>0</v>
      </c>
      <c r="M2290" s="1">
        <f t="array" ref="M2290">SUMPRODUCT(MAX(ISNUMBER(SEARCH('Class Rules'!$B$6:$B$85,$E2290))*ISNUMBER(SEARCH('Class Rules'!$C$6:$C$85,$F2290))*'Class Rules'!$A$6:$A$85))</f>
        <v>0</v>
      </c>
      <c r="N2290" s="1" t="str">
        <f t="array" ref="N2290">IF($M2290=0,'Class Rules'!$D$3,INDEX('Class Rules'!$D$6:$D$85,MATCH($M2290,'Class Rules'!$A$6:$A$85,0)))</f>
        <v>Passenger LDV</v>
      </c>
      <c r="O2290" s="1" t="str">
        <f t="array" ref="O2290">IF(SUMPRODUCT(MAX(ISNUMBER(SEARCH(Fuel_Rules!$A$6:$A$30,$E2290))*ISNUMBER(SEARCH(Fuel_Rules!$B$6:$B$30,$F2290))*(Fuel_Rules!$A$6:$A$30&lt;&gt;"")))&gt;0,"Plug-in hybrid",IF($G2290="Diesel","Diesel","Gasoline"))</f>
        <v>Gasoline</v>
      </c>
    </row>
    <row r="2291" spans="1:15" ht="15" customHeight="1" x14ac:dyDescent="0.25">
      <c r="A2291" s="1">
        <v>2022</v>
      </c>
      <c r="B2291" s="1" t="s">
        <v>4146</v>
      </c>
      <c r="C2291" s="1" t="s">
        <v>1448</v>
      </c>
      <c r="D2291" s="1" t="s">
        <v>4561</v>
      </c>
      <c r="E2291" s="1" t="s">
        <v>1305</v>
      </c>
      <c r="F2291" s="1" t="s">
        <v>1450</v>
      </c>
      <c r="G2291" s="1" t="s">
        <v>103</v>
      </c>
      <c r="H2291" s="1" t="s">
        <v>437</v>
      </c>
      <c r="I2291" s="1">
        <v>1</v>
      </c>
      <c r="J2291" s="1">
        <v>2023</v>
      </c>
      <c r="K2291" s="1">
        <v>103540</v>
      </c>
      <c r="L2291" s="1">
        <v>0</v>
      </c>
      <c r="M2291" s="1">
        <f t="array" ref="M2291">SUMPRODUCT(MAX(ISNUMBER(SEARCH('Class Rules'!$B$6:$B$85,$E2291))*ISNUMBER(SEARCH('Class Rules'!$C$6:$C$85,$F2291))*'Class Rules'!$A$6:$A$85))</f>
        <v>0</v>
      </c>
      <c r="N2291" s="1" t="str">
        <f t="array" ref="N2291">IF($M2291=0,'Class Rules'!$D$3,INDEX('Class Rules'!$D$6:$D$85,MATCH($M2291,'Class Rules'!$A$6:$A$85,0)))</f>
        <v>Passenger LDV</v>
      </c>
      <c r="O2291" s="1" t="str">
        <f t="array" ref="O2291">IF(SUMPRODUCT(MAX(ISNUMBER(SEARCH(Fuel_Rules!$A$6:$A$30,$E2291))*ISNUMBER(SEARCH(Fuel_Rules!$B$6:$B$30,$F2291))*(Fuel_Rules!$A$6:$A$30&lt;&gt;"")))&gt;0,"Plug-in hybrid",IF($G2291="Diesel","Diesel","Gasoline"))</f>
        <v>Gasoline</v>
      </c>
    </row>
    <row r="2292" spans="1:15" ht="15" customHeight="1" x14ac:dyDescent="0.25">
      <c r="A2292" s="1">
        <v>2022</v>
      </c>
      <c r="B2292" s="1" t="s">
        <v>4146</v>
      </c>
      <c r="C2292" s="1" t="s">
        <v>1451</v>
      </c>
      <c r="D2292" s="1" t="s">
        <v>4562</v>
      </c>
      <c r="E2292" s="1" t="s">
        <v>1305</v>
      </c>
      <c r="F2292" s="1" t="s">
        <v>1453</v>
      </c>
      <c r="G2292" s="1" t="s">
        <v>103</v>
      </c>
      <c r="H2292" s="1" t="s">
        <v>298</v>
      </c>
      <c r="I2292" s="1">
        <v>1</v>
      </c>
      <c r="J2292" s="1">
        <v>2023</v>
      </c>
      <c r="K2292" s="1">
        <v>96940</v>
      </c>
      <c r="L2292" s="1">
        <v>0</v>
      </c>
      <c r="M2292" s="1">
        <f t="array" ref="M2292">SUMPRODUCT(MAX(ISNUMBER(SEARCH('Class Rules'!$B$6:$B$85,$E2292))*ISNUMBER(SEARCH('Class Rules'!$C$6:$C$85,$F2292))*'Class Rules'!$A$6:$A$85))</f>
        <v>0</v>
      </c>
      <c r="N2292" s="1" t="str">
        <f t="array" ref="N2292">IF($M2292=0,'Class Rules'!$D$3,INDEX('Class Rules'!$D$6:$D$85,MATCH($M2292,'Class Rules'!$A$6:$A$85,0)))</f>
        <v>Passenger LDV</v>
      </c>
      <c r="O2292" s="1" t="str">
        <f t="array" ref="O2292">IF(SUMPRODUCT(MAX(ISNUMBER(SEARCH(Fuel_Rules!$A$6:$A$30,$E2292))*ISNUMBER(SEARCH(Fuel_Rules!$B$6:$B$30,$F2292))*(Fuel_Rules!$A$6:$A$30&lt;&gt;"")))&gt;0,"Plug-in hybrid",IF($G2292="Diesel","Diesel","Gasoline"))</f>
        <v>Gasoline</v>
      </c>
    </row>
    <row r="2293" spans="1:15" ht="15" customHeight="1" x14ac:dyDescent="0.25">
      <c r="A2293" s="1">
        <v>2022</v>
      </c>
      <c r="B2293" s="1" t="s">
        <v>4146</v>
      </c>
      <c r="C2293" s="1" t="s">
        <v>1454</v>
      </c>
      <c r="D2293" s="1" t="s">
        <v>4563</v>
      </c>
      <c r="E2293" s="1" t="s">
        <v>1305</v>
      </c>
      <c r="F2293" s="1" t="s">
        <v>1456</v>
      </c>
      <c r="G2293" s="1" t="s">
        <v>103</v>
      </c>
      <c r="H2293" s="1" t="s">
        <v>437</v>
      </c>
      <c r="I2293" s="1">
        <v>1</v>
      </c>
      <c r="J2293" s="1">
        <v>2023</v>
      </c>
      <c r="K2293" s="1">
        <v>107940</v>
      </c>
      <c r="L2293" s="1">
        <v>0</v>
      </c>
      <c r="M2293" s="1">
        <f t="array" ref="M2293">SUMPRODUCT(MAX(ISNUMBER(SEARCH('Class Rules'!$B$6:$B$85,$E2293))*ISNUMBER(SEARCH('Class Rules'!$C$6:$C$85,$F2293))*'Class Rules'!$A$6:$A$85))</f>
        <v>0</v>
      </c>
      <c r="N2293" s="1" t="str">
        <f t="array" ref="N2293">IF($M2293=0,'Class Rules'!$D$3,INDEX('Class Rules'!$D$6:$D$85,MATCH($M2293,'Class Rules'!$A$6:$A$85,0)))</f>
        <v>Passenger LDV</v>
      </c>
      <c r="O2293" s="1" t="str">
        <f t="array" ref="O2293">IF(SUMPRODUCT(MAX(ISNUMBER(SEARCH(Fuel_Rules!$A$6:$A$30,$E2293))*ISNUMBER(SEARCH(Fuel_Rules!$B$6:$B$30,$F2293))*(Fuel_Rules!$A$6:$A$30&lt;&gt;"")))&gt;0,"Plug-in hybrid",IF($G2293="Diesel","Diesel","Gasoline"))</f>
        <v>Gasoline</v>
      </c>
    </row>
    <row r="2294" spans="1:15" ht="15" customHeight="1" x14ac:dyDescent="0.25">
      <c r="A2294" s="1">
        <v>2022</v>
      </c>
      <c r="B2294" s="1" t="s">
        <v>4146</v>
      </c>
      <c r="C2294" s="1" t="s">
        <v>1457</v>
      </c>
      <c r="D2294" s="1" t="s">
        <v>4564</v>
      </c>
      <c r="E2294" s="1" t="s">
        <v>1305</v>
      </c>
      <c r="F2294" s="1" t="s">
        <v>1459</v>
      </c>
      <c r="G2294" s="1" t="s">
        <v>103</v>
      </c>
      <c r="H2294" s="1" t="s">
        <v>437</v>
      </c>
      <c r="I2294" s="1">
        <v>1</v>
      </c>
      <c r="J2294" s="1">
        <v>2023</v>
      </c>
      <c r="K2294" s="1">
        <v>99440</v>
      </c>
      <c r="L2294" s="1">
        <v>0</v>
      </c>
      <c r="M2294" s="1">
        <f t="array" ref="M2294">SUMPRODUCT(MAX(ISNUMBER(SEARCH('Class Rules'!$B$6:$B$85,$E2294))*ISNUMBER(SEARCH('Class Rules'!$C$6:$C$85,$F2294))*'Class Rules'!$A$6:$A$85))</f>
        <v>0</v>
      </c>
      <c r="N2294" s="1" t="str">
        <f t="array" ref="N2294">IF($M2294=0,'Class Rules'!$D$3,INDEX('Class Rules'!$D$6:$D$85,MATCH($M2294,'Class Rules'!$A$6:$A$85,0)))</f>
        <v>Passenger LDV</v>
      </c>
      <c r="O2294" s="1" t="str">
        <f t="array" ref="O2294">IF(SUMPRODUCT(MAX(ISNUMBER(SEARCH(Fuel_Rules!$A$6:$A$30,$E2294))*ISNUMBER(SEARCH(Fuel_Rules!$B$6:$B$30,$F2294))*(Fuel_Rules!$A$6:$A$30&lt;&gt;"")))&gt;0,"Plug-in hybrid",IF($G2294="Diesel","Diesel","Gasoline"))</f>
        <v>Gasoline</v>
      </c>
    </row>
    <row r="2295" spans="1:15" ht="15" customHeight="1" x14ac:dyDescent="0.25">
      <c r="A2295" s="1">
        <v>2022</v>
      </c>
      <c r="B2295" s="1" t="s">
        <v>4146</v>
      </c>
      <c r="C2295" s="1" t="s">
        <v>1460</v>
      </c>
      <c r="D2295" s="1" t="s">
        <v>4565</v>
      </c>
      <c r="E2295" s="1" t="s">
        <v>1462</v>
      </c>
      <c r="F2295" s="1" t="s">
        <v>3534</v>
      </c>
      <c r="G2295" s="1" t="s">
        <v>105</v>
      </c>
      <c r="H2295" s="1" t="s">
        <v>298</v>
      </c>
      <c r="I2295" s="1">
        <v>3</v>
      </c>
      <c r="J2295" s="1">
        <v>2023</v>
      </c>
      <c r="K2295" s="1">
        <v>235208</v>
      </c>
      <c r="L2295" s="1">
        <v>0</v>
      </c>
      <c r="M2295" s="1">
        <f t="array" ref="M2295">SUMPRODUCT(MAX(ISNUMBER(SEARCH('Class Rules'!$B$6:$B$85,$E2295))*ISNUMBER(SEARCH('Class Rules'!$C$6:$C$85,$F2295))*'Class Rules'!$A$6:$A$85))</f>
        <v>42</v>
      </c>
      <c r="N2295" s="1" t="str">
        <f t="array" ref="N2295">IF($M2295=0,'Class Rules'!$D$3,INDEX('Class Rules'!$D$6:$D$85,MATCH($M2295,'Class Rules'!$A$6:$A$85,0)))</f>
        <v>Freight LDV</v>
      </c>
      <c r="O2295" s="1" t="str">
        <f t="array" ref="O2295">IF(SUMPRODUCT(MAX(ISNUMBER(SEARCH(Fuel_Rules!$A$6:$A$30,$E2295))*ISNUMBER(SEARCH(Fuel_Rules!$B$6:$B$30,$F2295))*(Fuel_Rules!$A$6:$A$30&lt;&gt;"")))&gt;0,"Plug-in hybrid",IF($G2295="Diesel","Diesel","Gasoline"))</f>
        <v>Diesel</v>
      </c>
    </row>
    <row r="2296" spans="1:15" ht="15" customHeight="1" x14ac:dyDescent="0.25">
      <c r="A2296" s="1">
        <v>2022</v>
      </c>
      <c r="B2296" s="1" t="s">
        <v>4146</v>
      </c>
      <c r="C2296" s="1" t="s">
        <v>1464</v>
      </c>
      <c r="D2296" s="1" t="s">
        <v>4566</v>
      </c>
      <c r="E2296" s="1" t="s">
        <v>1462</v>
      </c>
      <c r="F2296" s="1" t="s">
        <v>3536</v>
      </c>
      <c r="G2296" s="1" t="s">
        <v>105</v>
      </c>
      <c r="H2296" s="1" t="s">
        <v>298</v>
      </c>
      <c r="I2296" s="1">
        <v>3</v>
      </c>
      <c r="J2296" s="1">
        <v>2023</v>
      </c>
      <c r="K2296" s="1">
        <v>237008</v>
      </c>
      <c r="L2296" s="1">
        <v>0</v>
      </c>
      <c r="M2296" s="1">
        <f t="array" ref="M2296">SUMPRODUCT(MAX(ISNUMBER(SEARCH('Class Rules'!$B$6:$B$85,$E2296))*ISNUMBER(SEARCH('Class Rules'!$C$6:$C$85,$F2296))*'Class Rules'!$A$6:$A$85))</f>
        <v>42</v>
      </c>
      <c r="N2296" s="1" t="str">
        <f t="array" ref="N2296">IF($M2296=0,'Class Rules'!$D$3,INDEX('Class Rules'!$D$6:$D$85,MATCH($M2296,'Class Rules'!$A$6:$A$85,0)))</f>
        <v>Freight LDV</v>
      </c>
      <c r="O2296" s="1" t="str">
        <f t="array" ref="O2296">IF(SUMPRODUCT(MAX(ISNUMBER(SEARCH(Fuel_Rules!$A$6:$A$30,$E2296))*ISNUMBER(SEARCH(Fuel_Rules!$B$6:$B$30,$F2296))*(Fuel_Rules!$A$6:$A$30&lt;&gt;"")))&gt;0,"Plug-in hybrid",IF($G2296="Diesel","Diesel","Gasoline"))</f>
        <v>Diesel</v>
      </c>
    </row>
    <row r="2297" spans="1:15" ht="15" customHeight="1" x14ac:dyDescent="0.25">
      <c r="A2297" s="1">
        <v>2022</v>
      </c>
      <c r="B2297" s="1" t="s">
        <v>4146</v>
      </c>
      <c r="C2297" s="1" t="s">
        <v>1467</v>
      </c>
      <c r="D2297" s="1" t="s">
        <v>4567</v>
      </c>
      <c r="E2297" s="1" t="s">
        <v>1462</v>
      </c>
      <c r="F2297" s="1" t="s">
        <v>3538</v>
      </c>
      <c r="G2297" s="1" t="s">
        <v>105</v>
      </c>
      <c r="H2297" s="1" t="s">
        <v>298</v>
      </c>
      <c r="I2297" s="1">
        <v>3</v>
      </c>
      <c r="J2297" s="1">
        <v>2023</v>
      </c>
      <c r="K2297" s="1">
        <v>246112</v>
      </c>
      <c r="L2297" s="1">
        <v>0</v>
      </c>
      <c r="M2297" s="1">
        <f t="array" ref="M2297">SUMPRODUCT(MAX(ISNUMBER(SEARCH('Class Rules'!$B$6:$B$85,$E2297))*ISNUMBER(SEARCH('Class Rules'!$C$6:$C$85,$F2297))*'Class Rules'!$A$6:$A$85))</f>
        <v>54</v>
      </c>
      <c r="N2297" s="1" t="str">
        <f t="array" ref="N2297">IF($M2297=0,'Class Rules'!$D$3,INDEX('Class Rules'!$D$6:$D$85,MATCH($M2297,'Class Rules'!$A$6:$A$85,0)))</f>
        <v>Freight HDV</v>
      </c>
      <c r="O2297" s="1" t="str">
        <f t="array" ref="O2297">IF(SUMPRODUCT(MAX(ISNUMBER(SEARCH(Fuel_Rules!$A$6:$A$30,$E2297))*ISNUMBER(SEARCH(Fuel_Rules!$B$6:$B$30,$F2297))*(Fuel_Rules!$A$6:$A$30&lt;&gt;"")))&gt;0,"Plug-in hybrid",IF($G2297="Diesel","Diesel","Gasoline"))</f>
        <v>Diesel</v>
      </c>
    </row>
    <row r="2298" spans="1:15" ht="15" customHeight="1" x14ac:dyDescent="0.25">
      <c r="A2298" s="1">
        <v>2022</v>
      </c>
      <c r="B2298" s="1" t="s">
        <v>4146</v>
      </c>
      <c r="C2298" s="1" t="s">
        <v>1470</v>
      </c>
      <c r="D2298" s="1" t="s">
        <v>4568</v>
      </c>
      <c r="E2298" s="1" t="s">
        <v>1462</v>
      </c>
      <c r="F2298" s="1" t="s">
        <v>3540</v>
      </c>
      <c r="G2298" s="1" t="s">
        <v>105</v>
      </c>
      <c r="H2298" s="1" t="s">
        <v>298</v>
      </c>
      <c r="I2298" s="1">
        <v>3</v>
      </c>
      <c r="J2298" s="1">
        <v>2023</v>
      </c>
      <c r="K2298" s="1">
        <v>271102</v>
      </c>
      <c r="L2298" s="1">
        <v>0</v>
      </c>
      <c r="M2298" s="1">
        <f t="array" ref="M2298">SUMPRODUCT(MAX(ISNUMBER(SEARCH('Class Rules'!$B$6:$B$85,$E2298))*ISNUMBER(SEARCH('Class Rules'!$C$6:$C$85,$F2298))*'Class Rules'!$A$6:$A$85))</f>
        <v>54</v>
      </c>
      <c r="N2298" s="1" t="str">
        <f t="array" ref="N2298">IF($M2298=0,'Class Rules'!$D$3,INDEX('Class Rules'!$D$6:$D$85,MATCH($M2298,'Class Rules'!$A$6:$A$85,0)))</f>
        <v>Freight HDV</v>
      </c>
      <c r="O2298" s="1" t="str">
        <f t="array" ref="O2298">IF(SUMPRODUCT(MAX(ISNUMBER(SEARCH(Fuel_Rules!$A$6:$A$30,$E2298))*ISNUMBER(SEARCH(Fuel_Rules!$B$6:$B$30,$F2298))*(Fuel_Rules!$A$6:$A$30&lt;&gt;"")))&gt;0,"Plug-in hybrid",IF($G2298="Diesel","Diesel","Gasoline"))</f>
        <v>Diesel</v>
      </c>
    </row>
    <row r="2299" spans="1:15" ht="15" customHeight="1" x14ac:dyDescent="0.25">
      <c r="A2299" s="1">
        <v>2022</v>
      </c>
      <c r="B2299" s="1" t="s">
        <v>4146</v>
      </c>
      <c r="C2299" s="1" t="s">
        <v>1473</v>
      </c>
      <c r="D2299" s="1" t="s">
        <v>4569</v>
      </c>
      <c r="E2299" s="1" t="s">
        <v>1462</v>
      </c>
      <c r="F2299" s="1" t="s">
        <v>3542</v>
      </c>
      <c r="G2299" s="1" t="s">
        <v>105</v>
      </c>
      <c r="H2299" s="1" t="s">
        <v>298</v>
      </c>
      <c r="I2299" s="1">
        <v>3</v>
      </c>
      <c r="J2299" s="1">
        <v>2023</v>
      </c>
      <c r="K2299" s="1">
        <v>220190</v>
      </c>
      <c r="L2299" s="1">
        <v>0</v>
      </c>
      <c r="M2299" s="1">
        <f t="array" ref="M2299">SUMPRODUCT(MAX(ISNUMBER(SEARCH('Class Rules'!$B$6:$B$85,$E2299))*ISNUMBER(SEARCH('Class Rules'!$C$6:$C$85,$F2299))*'Class Rules'!$A$6:$A$85))</f>
        <v>51</v>
      </c>
      <c r="N2299" s="1" t="str">
        <f t="array" ref="N2299">IF($M2299=0,'Class Rules'!$D$3,INDEX('Class Rules'!$D$6:$D$85,MATCH($M2299,'Class Rules'!$A$6:$A$85,0)))</f>
        <v>Freight HDV</v>
      </c>
      <c r="O2299" s="1" t="str">
        <f t="array" ref="O2299">IF(SUMPRODUCT(MAX(ISNUMBER(SEARCH(Fuel_Rules!$A$6:$A$30,$E2299))*ISNUMBER(SEARCH(Fuel_Rules!$B$6:$B$30,$F2299))*(Fuel_Rules!$A$6:$A$30&lt;&gt;"")))&gt;0,"Plug-in hybrid",IF($G2299="Diesel","Diesel","Gasoline"))</f>
        <v>Diesel</v>
      </c>
    </row>
    <row r="2300" spans="1:15" ht="15" customHeight="1" x14ac:dyDescent="0.25">
      <c r="A2300" s="1">
        <v>2022</v>
      </c>
      <c r="B2300" s="1" t="s">
        <v>4146</v>
      </c>
      <c r="C2300" s="1" t="s">
        <v>1476</v>
      </c>
      <c r="D2300" s="1" t="s">
        <v>4570</v>
      </c>
      <c r="E2300" s="1" t="s">
        <v>1462</v>
      </c>
      <c r="F2300" s="1" t="s">
        <v>3544</v>
      </c>
      <c r="G2300" s="1" t="s">
        <v>105</v>
      </c>
      <c r="H2300" s="1" t="s">
        <v>298</v>
      </c>
      <c r="I2300" s="1">
        <v>3</v>
      </c>
      <c r="J2300" s="1">
        <v>2023</v>
      </c>
      <c r="K2300" s="1">
        <v>228857</v>
      </c>
      <c r="L2300" s="1">
        <v>0</v>
      </c>
      <c r="M2300" s="1">
        <f t="array" ref="M2300">SUMPRODUCT(MAX(ISNUMBER(SEARCH('Class Rules'!$B$6:$B$85,$E2300))*ISNUMBER(SEARCH('Class Rules'!$C$6:$C$85,$F2300))*'Class Rules'!$A$6:$A$85))</f>
        <v>52</v>
      </c>
      <c r="N2300" s="1" t="str">
        <f t="array" ref="N2300">IF($M2300=0,'Class Rules'!$D$3,INDEX('Class Rules'!$D$6:$D$85,MATCH($M2300,'Class Rules'!$A$6:$A$85,0)))</f>
        <v>Freight HDV</v>
      </c>
      <c r="O2300" s="1" t="str">
        <f t="array" ref="O2300">IF(SUMPRODUCT(MAX(ISNUMBER(SEARCH(Fuel_Rules!$A$6:$A$30,$E2300))*ISNUMBER(SEARCH(Fuel_Rules!$B$6:$B$30,$F2300))*(Fuel_Rules!$A$6:$A$30&lt;&gt;"")))&gt;0,"Plug-in hybrid",IF($G2300="Diesel","Diesel","Gasoline"))</f>
        <v>Diesel</v>
      </c>
    </row>
    <row r="2301" spans="1:15" ht="15" customHeight="1" x14ac:dyDescent="0.25">
      <c r="A2301" s="1">
        <v>2022</v>
      </c>
      <c r="B2301" s="1" t="s">
        <v>4146</v>
      </c>
      <c r="C2301" s="1" t="s">
        <v>1479</v>
      </c>
      <c r="D2301" s="1" t="s">
        <v>4571</v>
      </c>
      <c r="E2301" s="1" t="s">
        <v>1462</v>
      </c>
      <c r="F2301" s="1" t="s">
        <v>3546</v>
      </c>
      <c r="G2301" s="1" t="s">
        <v>105</v>
      </c>
      <c r="H2301" s="1" t="s">
        <v>298</v>
      </c>
      <c r="I2301" s="1">
        <v>3</v>
      </c>
      <c r="J2301" s="1">
        <v>2023</v>
      </c>
      <c r="K2301" s="1">
        <v>239985</v>
      </c>
      <c r="L2301" s="1">
        <v>0</v>
      </c>
      <c r="M2301" s="1">
        <f t="array" ref="M2301">SUMPRODUCT(MAX(ISNUMBER(SEARCH('Class Rules'!$B$6:$B$85,$E2301))*ISNUMBER(SEARCH('Class Rules'!$C$6:$C$85,$F2301))*'Class Rules'!$A$6:$A$85))</f>
        <v>51</v>
      </c>
      <c r="N2301" s="1" t="str">
        <f t="array" ref="N2301">IF($M2301=0,'Class Rules'!$D$3,INDEX('Class Rules'!$D$6:$D$85,MATCH($M2301,'Class Rules'!$A$6:$A$85,0)))</f>
        <v>Freight HDV</v>
      </c>
      <c r="O2301" s="1" t="str">
        <f t="array" ref="O2301">IF(SUMPRODUCT(MAX(ISNUMBER(SEARCH(Fuel_Rules!$A$6:$A$30,$E2301))*ISNUMBER(SEARCH(Fuel_Rules!$B$6:$B$30,$F2301))*(Fuel_Rules!$A$6:$A$30&lt;&gt;"")))&gt;0,"Plug-in hybrid",IF($G2301="Diesel","Diesel","Gasoline"))</f>
        <v>Diesel</v>
      </c>
    </row>
    <row r="2302" spans="1:15" ht="15" customHeight="1" x14ac:dyDescent="0.25">
      <c r="A2302" s="1">
        <v>2022</v>
      </c>
      <c r="B2302" s="1" t="s">
        <v>4146</v>
      </c>
      <c r="C2302" s="1" t="s">
        <v>1482</v>
      </c>
      <c r="D2302" s="1" t="s">
        <v>4572</v>
      </c>
      <c r="E2302" s="1" t="s">
        <v>1462</v>
      </c>
      <c r="F2302" s="1" t="s">
        <v>3548</v>
      </c>
      <c r="G2302" s="1" t="s">
        <v>105</v>
      </c>
      <c r="H2302" s="1" t="s">
        <v>298</v>
      </c>
      <c r="I2302" s="1">
        <v>3</v>
      </c>
      <c r="J2302" s="1">
        <v>2023</v>
      </c>
      <c r="K2302" s="1">
        <v>255694</v>
      </c>
      <c r="L2302" s="1">
        <v>0</v>
      </c>
      <c r="M2302" s="1">
        <f t="array" ref="M2302">SUMPRODUCT(MAX(ISNUMBER(SEARCH('Class Rules'!$B$6:$B$85,$E2302))*ISNUMBER(SEARCH('Class Rules'!$C$6:$C$85,$F2302))*'Class Rules'!$A$6:$A$85))</f>
        <v>52</v>
      </c>
      <c r="N2302" s="1" t="str">
        <f t="array" ref="N2302">IF($M2302=0,'Class Rules'!$D$3,INDEX('Class Rules'!$D$6:$D$85,MATCH($M2302,'Class Rules'!$A$6:$A$85,0)))</f>
        <v>Freight HDV</v>
      </c>
      <c r="O2302" s="1" t="str">
        <f t="array" ref="O2302">IF(SUMPRODUCT(MAX(ISNUMBER(SEARCH(Fuel_Rules!$A$6:$A$30,$E2302))*ISNUMBER(SEARCH(Fuel_Rules!$B$6:$B$30,$F2302))*(Fuel_Rules!$A$6:$A$30&lt;&gt;"")))&gt;0,"Plug-in hybrid",IF($G2302="Diesel","Diesel","Gasoline"))</f>
        <v>Diesel</v>
      </c>
    </row>
    <row r="2303" spans="1:15" ht="15" customHeight="1" x14ac:dyDescent="0.25">
      <c r="A2303" s="1">
        <v>2022</v>
      </c>
      <c r="B2303" s="1" t="s">
        <v>4146</v>
      </c>
      <c r="C2303" s="1" t="s">
        <v>1485</v>
      </c>
      <c r="D2303" s="1" t="s">
        <v>4573</v>
      </c>
      <c r="E2303" s="1" t="s">
        <v>1462</v>
      </c>
      <c r="F2303" s="1" t="s">
        <v>3550</v>
      </c>
      <c r="G2303" s="1" t="s">
        <v>105</v>
      </c>
      <c r="H2303" s="1" t="s">
        <v>298</v>
      </c>
      <c r="I2303" s="1">
        <v>3</v>
      </c>
      <c r="J2303" s="1">
        <v>2023</v>
      </c>
      <c r="K2303" s="1">
        <v>262453</v>
      </c>
      <c r="L2303" s="1">
        <v>0</v>
      </c>
      <c r="M2303" s="1">
        <f t="array" ref="M2303">SUMPRODUCT(MAX(ISNUMBER(SEARCH('Class Rules'!$B$6:$B$85,$E2303))*ISNUMBER(SEARCH('Class Rules'!$C$6:$C$85,$F2303))*'Class Rules'!$A$6:$A$85))</f>
        <v>55</v>
      </c>
      <c r="N2303" s="1" t="str">
        <f t="array" ref="N2303">IF($M2303=0,'Class Rules'!$D$3,INDEX('Class Rules'!$D$6:$D$85,MATCH($M2303,'Class Rules'!$A$6:$A$85,0)))</f>
        <v>Freight HDV</v>
      </c>
      <c r="O2303" s="1" t="str">
        <f t="array" ref="O2303">IF(SUMPRODUCT(MAX(ISNUMBER(SEARCH(Fuel_Rules!$A$6:$A$30,$E2303))*ISNUMBER(SEARCH(Fuel_Rules!$B$6:$B$30,$F2303))*(Fuel_Rules!$A$6:$A$30&lt;&gt;"")))&gt;0,"Plug-in hybrid",IF($G2303="Diesel","Diesel","Gasoline"))</f>
        <v>Diesel</v>
      </c>
    </row>
    <row r="2304" spans="1:15" ht="15" customHeight="1" x14ac:dyDescent="0.25">
      <c r="A2304" s="1">
        <v>2022</v>
      </c>
      <c r="B2304" s="1" t="s">
        <v>4146</v>
      </c>
      <c r="C2304" s="1" t="s">
        <v>1488</v>
      </c>
      <c r="D2304" s="1" t="s">
        <v>4574</v>
      </c>
      <c r="E2304" s="1" t="s">
        <v>1462</v>
      </c>
      <c r="F2304" s="1" t="s">
        <v>3552</v>
      </c>
      <c r="G2304" s="1" t="s">
        <v>105</v>
      </c>
      <c r="H2304" s="1" t="s">
        <v>298</v>
      </c>
      <c r="I2304" s="1">
        <v>3</v>
      </c>
      <c r="J2304" s="1">
        <v>2023</v>
      </c>
      <c r="K2304" s="1">
        <v>283236</v>
      </c>
      <c r="L2304" s="1">
        <v>0</v>
      </c>
      <c r="M2304" s="1">
        <f t="array" ref="M2304">SUMPRODUCT(MAX(ISNUMBER(SEARCH('Class Rules'!$B$6:$B$85,$E2304))*ISNUMBER(SEARCH('Class Rules'!$C$6:$C$85,$F2304))*'Class Rules'!$A$6:$A$85))</f>
        <v>52</v>
      </c>
      <c r="N2304" s="1" t="str">
        <f t="array" ref="N2304">IF($M2304=0,'Class Rules'!$D$3,INDEX('Class Rules'!$D$6:$D$85,MATCH($M2304,'Class Rules'!$A$6:$A$85,0)))</f>
        <v>Freight HDV</v>
      </c>
      <c r="O2304" s="1" t="str">
        <f t="array" ref="O2304">IF(SUMPRODUCT(MAX(ISNUMBER(SEARCH(Fuel_Rules!$A$6:$A$30,$E2304))*ISNUMBER(SEARCH(Fuel_Rules!$B$6:$B$30,$F2304))*(Fuel_Rules!$A$6:$A$30&lt;&gt;"")))&gt;0,"Plug-in hybrid",IF($G2304="Diesel","Diesel","Gasoline"))</f>
        <v>Diesel</v>
      </c>
    </row>
    <row r="2305" spans="1:15" ht="15" customHeight="1" x14ac:dyDescent="0.25">
      <c r="A2305" s="1">
        <v>2022</v>
      </c>
      <c r="B2305" s="1" t="s">
        <v>4146</v>
      </c>
      <c r="C2305" s="1" t="s">
        <v>1491</v>
      </c>
      <c r="D2305" s="1" t="s">
        <v>4575</v>
      </c>
      <c r="E2305" s="1" t="s">
        <v>1462</v>
      </c>
      <c r="F2305" s="1" t="s">
        <v>3554</v>
      </c>
      <c r="G2305" s="1" t="s">
        <v>105</v>
      </c>
      <c r="H2305" s="1" t="s">
        <v>298</v>
      </c>
      <c r="I2305" s="1">
        <v>3</v>
      </c>
      <c r="J2305" s="1">
        <v>2023</v>
      </c>
      <c r="K2305" s="1">
        <v>284155</v>
      </c>
      <c r="L2305" s="1">
        <v>0</v>
      </c>
      <c r="M2305" s="1">
        <f t="array" ref="M2305">SUMPRODUCT(MAX(ISNUMBER(SEARCH('Class Rules'!$B$6:$B$85,$E2305))*ISNUMBER(SEARCH('Class Rules'!$C$6:$C$85,$F2305))*'Class Rules'!$A$6:$A$85))</f>
        <v>52</v>
      </c>
      <c r="N2305" s="1" t="str">
        <f t="array" ref="N2305">IF($M2305=0,'Class Rules'!$D$3,INDEX('Class Rules'!$D$6:$D$85,MATCH($M2305,'Class Rules'!$A$6:$A$85,0)))</f>
        <v>Freight HDV</v>
      </c>
      <c r="O2305" s="1" t="str">
        <f t="array" ref="O2305">IF(SUMPRODUCT(MAX(ISNUMBER(SEARCH(Fuel_Rules!$A$6:$A$30,$E2305))*ISNUMBER(SEARCH(Fuel_Rules!$B$6:$B$30,$F2305))*(Fuel_Rules!$A$6:$A$30&lt;&gt;"")))&gt;0,"Plug-in hybrid",IF($G2305="Diesel","Diesel","Gasoline"))</f>
        <v>Diesel</v>
      </c>
    </row>
    <row r="2306" spans="1:15" ht="15" customHeight="1" x14ac:dyDescent="0.25">
      <c r="A2306" s="1">
        <v>2022</v>
      </c>
      <c r="B2306" s="1" t="s">
        <v>4146</v>
      </c>
      <c r="C2306" s="1" t="s">
        <v>1494</v>
      </c>
      <c r="D2306" s="1" t="s">
        <v>4576</v>
      </c>
      <c r="E2306" s="1" t="s">
        <v>1462</v>
      </c>
      <c r="F2306" s="1" t="s">
        <v>3556</v>
      </c>
      <c r="G2306" s="1" t="s">
        <v>105</v>
      </c>
      <c r="H2306" s="1" t="s">
        <v>298</v>
      </c>
      <c r="I2306" s="1">
        <v>2.2999999999999998</v>
      </c>
      <c r="J2306" s="1">
        <v>2023</v>
      </c>
      <c r="K2306" s="1">
        <v>254350</v>
      </c>
      <c r="L2306" s="1">
        <v>0</v>
      </c>
      <c r="M2306" s="1">
        <f t="array" ref="M2306">SUMPRODUCT(MAX(ISNUMBER(SEARCH('Class Rules'!$B$6:$B$85,$E2306))*ISNUMBER(SEARCH('Class Rules'!$C$6:$C$85,$F2306))*'Class Rules'!$A$6:$A$85))</f>
        <v>40</v>
      </c>
      <c r="N2306" s="1" t="str">
        <f t="array" ref="N2306">IF($M2306=0,'Class Rules'!$D$3,INDEX('Class Rules'!$D$6:$D$85,MATCH($M2306,'Class Rules'!$A$6:$A$85,0)))</f>
        <v>Freight LDV</v>
      </c>
      <c r="O2306" s="1" t="str">
        <f t="array" ref="O2306">IF(SUMPRODUCT(MAX(ISNUMBER(SEARCH(Fuel_Rules!$A$6:$A$30,$E2306))*ISNUMBER(SEARCH(Fuel_Rules!$B$6:$B$30,$F2306))*(Fuel_Rules!$A$6:$A$30&lt;&gt;"")))&gt;0,"Plug-in hybrid",IF($G2306="Diesel","Diesel","Gasoline"))</f>
        <v>Diesel</v>
      </c>
    </row>
    <row r="2307" spans="1:15" ht="15" customHeight="1" x14ac:dyDescent="0.25">
      <c r="A2307" s="1">
        <v>2022</v>
      </c>
      <c r="B2307" s="1" t="s">
        <v>4146</v>
      </c>
      <c r="C2307" s="1" t="s">
        <v>1497</v>
      </c>
      <c r="D2307" s="1" t="s">
        <v>4577</v>
      </c>
      <c r="E2307" s="1" t="s">
        <v>1462</v>
      </c>
      <c r="F2307" s="1" t="s">
        <v>3558</v>
      </c>
      <c r="G2307" s="1" t="s">
        <v>105</v>
      </c>
      <c r="H2307" s="1" t="s">
        <v>298</v>
      </c>
      <c r="I2307" s="1">
        <v>2.2999999999999998</v>
      </c>
      <c r="J2307" s="1">
        <v>2023</v>
      </c>
      <c r="K2307" s="1">
        <v>249720</v>
      </c>
      <c r="L2307" s="1">
        <v>0</v>
      </c>
      <c r="M2307" s="1">
        <f t="array" ref="M2307">SUMPRODUCT(MAX(ISNUMBER(SEARCH('Class Rules'!$B$6:$B$85,$E2307))*ISNUMBER(SEARCH('Class Rules'!$C$6:$C$85,$F2307))*'Class Rules'!$A$6:$A$85))</f>
        <v>40</v>
      </c>
      <c r="N2307" s="1" t="str">
        <f t="array" ref="N2307">IF($M2307=0,'Class Rules'!$D$3,INDEX('Class Rules'!$D$6:$D$85,MATCH($M2307,'Class Rules'!$A$6:$A$85,0)))</f>
        <v>Freight LDV</v>
      </c>
      <c r="O2307" s="1" t="str">
        <f t="array" ref="O2307">IF(SUMPRODUCT(MAX(ISNUMBER(SEARCH(Fuel_Rules!$A$6:$A$30,$E2307))*ISNUMBER(SEARCH(Fuel_Rules!$B$6:$B$30,$F2307))*(Fuel_Rules!$A$6:$A$30&lt;&gt;"")))&gt;0,"Plug-in hybrid",IF($G2307="Diesel","Diesel","Gasoline"))</f>
        <v>Diesel</v>
      </c>
    </row>
    <row r="2308" spans="1:15" ht="15" customHeight="1" x14ac:dyDescent="0.25">
      <c r="A2308" s="1">
        <v>2022</v>
      </c>
      <c r="B2308" s="1" t="s">
        <v>4146</v>
      </c>
      <c r="C2308" s="1" t="s">
        <v>1500</v>
      </c>
      <c r="D2308" s="1" t="s">
        <v>4578</v>
      </c>
      <c r="E2308" s="1" t="s">
        <v>1462</v>
      </c>
      <c r="F2308" s="1" t="s">
        <v>3560</v>
      </c>
      <c r="G2308" s="1" t="s">
        <v>105</v>
      </c>
      <c r="H2308" s="1" t="s">
        <v>298</v>
      </c>
      <c r="I2308" s="1">
        <v>2.2999999999999998</v>
      </c>
      <c r="J2308" s="1">
        <v>2023</v>
      </c>
      <c r="K2308" s="1">
        <v>248000</v>
      </c>
      <c r="L2308" s="1">
        <v>0</v>
      </c>
      <c r="M2308" s="1">
        <f t="array" ref="M2308">SUMPRODUCT(MAX(ISNUMBER(SEARCH('Class Rules'!$B$6:$B$85,$E2308))*ISNUMBER(SEARCH('Class Rules'!$C$6:$C$85,$F2308))*'Class Rules'!$A$6:$A$85))</f>
        <v>40</v>
      </c>
      <c r="N2308" s="1" t="str">
        <f t="array" ref="N2308">IF($M2308=0,'Class Rules'!$D$3,INDEX('Class Rules'!$D$6:$D$85,MATCH($M2308,'Class Rules'!$A$6:$A$85,0)))</f>
        <v>Freight LDV</v>
      </c>
      <c r="O2308" s="1" t="str">
        <f t="array" ref="O2308">IF(SUMPRODUCT(MAX(ISNUMBER(SEARCH(Fuel_Rules!$A$6:$A$30,$E2308))*ISNUMBER(SEARCH(Fuel_Rules!$B$6:$B$30,$F2308))*(Fuel_Rules!$A$6:$A$30&lt;&gt;"")))&gt;0,"Plug-in hybrid",IF($G2308="Diesel","Diesel","Gasoline"))</f>
        <v>Diesel</v>
      </c>
    </row>
    <row r="2309" spans="1:15" ht="15" customHeight="1" x14ac:dyDescent="0.25">
      <c r="A2309" s="1">
        <v>2022</v>
      </c>
      <c r="B2309" s="1" t="s">
        <v>4146</v>
      </c>
      <c r="C2309" s="1" t="s">
        <v>1503</v>
      </c>
      <c r="D2309" s="1" t="s">
        <v>4579</v>
      </c>
      <c r="E2309" s="1" t="s">
        <v>1462</v>
      </c>
      <c r="F2309" s="1" t="s">
        <v>3562</v>
      </c>
      <c r="G2309" s="1" t="s">
        <v>105</v>
      </c>
      <c r="H2309" s="1" t="s">
        <v>298</v>
      </c>
      <c r="I2309" s="1">
        <v>2.2999999999999998</v>
      </c>
      <c r="J2309" s="1">
        <v>2023</v>
      </c>
      <c r="K2309" s="1">
        <v>245888</v>
      </c>
      <c r="L2309" s="1">
        <v>0</v>
      </c>
      <c r="M2309" s="1">
        <f t="array" ref="M2309">SUMPRODUCT(MAX(ISNUMBER(SEARCH('Class Rules'!$B$6:$B$85,$E2309))*ISNUMBER(SEARCH('Class Rules'!$C$6:$C$85,$F2309))*'Class Rules'!$A$6:$A$85))</f>
        <v>40</v>
      </c>
      <c r="N2309" s="1" t="str">
        <f t="array" ref="N2309">IF($M2309=0,'Class Rules'!$D$3,INDEX('Class Rules'!$D$6:$D$85,MATCH($M2309,'Class Rules'!$A$6:$A$85,0)))</f>
        <v>Freight LDV</v>
      </c>
      <c r="O2309" s="1" t="str">
        <f t="array" ref="O2309">IF(SUMPRODUCT(MAX(ISNUMBER(SEARCH(Fuel_Rules!$A$6:$A$30,$E2309))*ISNUMBER(SEARCH(Fuel_Rules!$B$6:$B$30,$F2309))*(Fuel_Rules!$A$6:$A$30&lt;&gt;"")))&gt;0,"Plug-in hybrid",IF($G2309="Diesel","Diesel","Gasoline"))</f>
        <v>Diesel</v>
      </c>
    </row>
    <row r="2310" spans="1:15" ht="15" customHeight="1" x14ac:dyDescent="0.25">
      <c r="A2310" s="1">
        <v>2022</v>
      </c>
      <c r="B2310" s="1" t="s">
        <v>4146</v>
      </c>
      <c r="C2310" s="1" t="s">
        <v>1506</v>
      </c>
      <c r="D2310" s="1" t="s">
        <v>4580</v>
      </c>
      <c r="E2310" s="1" t="s">
        <v>1462</v>
      </c>
      <c r="F2310" s="1" t="s">
        <v>3564</v>
      </c>
      <c r="G2310" s="1" t="s">
        <v>105</v>
      </c>
      <c r="H2310" s="1" t="s">
        <v>298</v>
      </c>
      <c r="I2310" s="1">
        <v>2.2999999999999998</v>
      </c>
      <c r="J2310" s="1">
        <v>2023</v>
      </c>
      <c r="K2310" s="1">
        <v>211950</v>
      </c>
      <c r="L2310" s="1">
        <v>0</v>
      </c>
      <c r="M2310" s="1">
        <f t="array" ref="M2310">SUMPRODUCT(MAX(ISNUMBER(SEARCH('Class Rules'!$B$6:$B$85,$E2310))*ISNUMBER(SEARCH('Class Rules'!$C$6:$C$85,$F2310))*'Class Rules'!$A$6:$A$85))</f>
        <v>40</v>
      </c>
      <c r="N2310" s="1" t="str">
        <f t="array" ref="N2310">IF($M2310=0,'Class Rules'!$D$3,INDEX('Class Rules'!$D$6:$D$85,MATCH($M2310,'Class Rules'!$A$6:$A$85,0)))</f>
        <v>Freight LDV</v>
      </c>
      <c r="O2310" s="1" t="str">
        <f t="array" ref="O2310">IF(SUMPRODUCT(MAX(ISNUMBER(SEARCH(Fuel_Rules!$A$6:$A$30,$E2310))*ISNUMBER(SEARCH(Fuel_Rules!$B$6:$B$30,$F2310))*(Fuel_Rules!$A$6:$A$30&lt;&gt;"")))&gt;0,"Plug-in hybrid",IF($G2310="Diesel","Diesel","Gasoline"))</f>
        <v>Diesel</v>
      </c>
    </row>
    <row r="2311" spans="1:15" ht="15" customHeight="1" x14ac:dyDescent="0.25">
      <c r="A2311" s="1">
        <v>2022</v>
      </c>
      <c r="B2311" s="1" t="s">
        <v>4146</v>
      </c>
      <c r="C2311" s="1" t="s">
        <v>1509</v>
      </c>
      <c r="D2311" s="1" t="s">
        <v>4581</v>
      </c>
      <c r="E2311" s="1" t="s">
        <v>1462</v>
      </c>
      <c r="F2311" s="1" t="s">
        <v>3566</v>
      </c>
      <c r="G2311" s="1" t="s">
        <v>105</v>
      </c>
      <c r="H2311" s="1" t="s">
        <v>298</v>
      </c>
      <c r="I2311" s="1">
        <v>3</v>
      </c>
      <c r="J2311" s="1">
        <v>2023</v>
      </c>
      <c r="K2311" s="1">
        <v>260325</v>
      </c>
      <c r="L2311" s="1">
        <v>0</v>
      </c>
      <c r="M2311" s="1">
        <f t="array" ref="M2311">SUMPRODUCT(MAX(ISNUMBER(SEARCH('Class Rules'!$B$6:$B$85,$E2311))*ISNUMBER(SEARCH('Class Rules'!$C$6:$C$85,$F2311))*'Class Rules'!$A$6:$A$85))</f>
        <v>51</v>
      </c>
      <c r="N2311" s="1" t="str">
        <f t="array" ref="N2311">IF($M2311=0,'Class Rules'!$D$3,INDEX('Class Rules'!$D$6:$D$85,MATCH($M2311,'Class Rules'!$A$6:$A$85,0)))</f>
        <v>Freight HDV</v>
      </c>
      <c r="O2311" s="1" t="str">
        <f t="array" ref="O2311">IF(SUMPRODUCT(MAX(ISNUMBER(SEARCH(Fuel_Rules!$A$6:$A$30,$E2311))*ISNUMBER(SEARCH(Fuel_Rules!$B$6:$B$30,$F2311))*(Fuel_Rules!$A$6:$A$30&lt;&gt;"")))&gt;0,"Plug-in hybrid",IF($G2311="Diesel","Diesel","Gasoline"))</f>
        <v>Diesel</v>
      </c>
    </row>
    <row r="2312" spans="1:15" ht="15" customHeight="1" x14ac:dyDescent="0.25">
      <c r="A2312" s="1">
        <v>2022</v>
      </c>
      <c r="B2312" s="1" t="s">
        <v>4146</v>
      </c>
      <c r="C2312" s="1" t="s">
        <v>1512</v>
      </c>
      <c r="D2312" s="1" t="s">
        <v>4582</v>
      </c>
      <c r="E2312" s="1" t="s">
        <v>1462</v>
      </c>
      <c r="F2312" s="1" t="s">
        <v>3568</v>
      </c>
      <c r="G2312" s="1" t="s">
        <v>105</v>
      </c>
      <c r="H2312" s="1" t="s">
        <v>298</v>
      </c>
      <c r="I2312" s="1">
        <v>3</v>
      </c>
      <c r="J2312" s="1">
        <v>2023</v>
      </c>
      <c r="K2312" s="1">
        <v>258950</v>
      </c>
      <c r="L2312" s="1">
        <v>0</v>
      </c>
      <c r="M2312" s="1">
        <f t="array" ref="M2312">SUMPRODUCT(MAX(ISNUMBER(SEARCH('Class Rules'!$B$6:$B$85,$E2312))*ISNUMBER(SEARCH('Class Rules'!$C$6:$C$85,$F2312))*'Class Rules'!$A$6:$A$85))</f>
        <v>53</v>
      </c>
      <c r="N2312" s="1" t="str">
        <f t="array" ref="N2312">IF($M2312=0,'Class Rules'!$D$3,INDEX('Class Rules'!$D$6:$D$85,MATCH($M2312,'Class Rules'!$A$6:$A$85,0)))</f>
        <v>Freight HDV</v>
      </c>
      <c r="O2312" s="1" t="str">
        <f t="array" ref="O2312">IF(SUMPRODUCT(MAX(ISNUMBER(SEARCH(Fuel_Rules!$A$6:$A$30,$E2312))*ISNUMBER(SEARCH(Fuel_Rules!$B$6:$B$30,$F2312))*(Fuel_Rules!$A$6:$A$30&lt;&gt;"")))&gt;0,"Plug-in hybrid",IF($G2312="Diesel","Diesel","Gasoline"))</f>
        <v>Diesel</v>
      </c>
    </row>
    <row r="2313" spans="1:15" ht="15" customHeight="1" x14ac:dyDescent="0.25">
      <c r="A2313" s="1">
        <v>2022</v>
      </c>
      <c r="B2313" s="1" t="s">
        <v>4146</v>
      </c>
      <c r="C2313" s="1" t="s">
        <v>3569</v>
      </c>
      <c r="D2313" s="1" t="s">
        <v>4583</v>
      </c>
      <c r="E2313" s="1" t="s">
        <v>1462</v>
      </c>
      <c r="F2313" s="1" t="s">
        <v>3571</v>
      </c>
      <c r="G2313" s="1" t="s">
        <v>105</v>
      </c>
      <c r="H2313" s="1" t="s">
        <v>298</v>
      </c>
      <c r="I2313" s="1">
        <v>3</v>
      </c>
      <c r="J2313" s="1">
        <v>2023</v>
      </c>
      <c r="K2313" s="1">
        <v>252100</v>
      </c>
      <c r="L2313" s="1">
        <v>0</v>
      </c>
      <c r="M2313" s="1">
        <f t="array" ref="M2313">SUMPRODUCT(MAX(ISNUMBER(SEARCH('Class Rules'!$B$6:$B$85,$E2313))*ISNUMBER(SEARCH('Class Rules'!$C$6:$C$85,$F2313))*'Class Rules'!$A$6:$A$85))</f>
        <v>43</v>
      </c>
      <c r="N2313" s="1" t="str">
        <f t="array" ref="N2313">IF($M2313=0,'Class Rules'!$D$3,INDEX('Class Rules'!$D$6:$D$85,MATCH($M2313,'Class Rules'!$A$6:$A$85,0)))</f>
        <v>Freight LDV</v>
      </c>
      <c r="O2313" s="1" t="str">
        <f t="array" ref="O2313">IF(SUMPRODUCT(MAX(ISNUMBER(SEARCH(Fuel_Rules!$A$6:$A$30,$E2313))*ISNUMBER(SEARCH(Fuel_Rules!$B$6:$B$30,$F2313))*(Fuel_Rules!$A$6:$A$30&lt;&gt;"")))&gt;0,"Plug-in hybrid",IF($G2313="Diesel","Diesel","Gasoline"))</f>
        <v>Diesel</v>
      </c>
    </row>
    <row r="2314" spans="1:15" ht="15" customHeight="1" x14ac:dyDescent="0.25">
      <c r="A2314" s="1">
        <v>2022</v>
      </c>
      <c r="B2314" s="1" t="s">
        <v>4146</v>
      </c>
      <c r="C2314" s="1" t="s">
        <v>3572</v>
      </c>
      <c r="D2314" s="1" t="s">
        <v>4584</v>
      </c>
      <c r="E2314" s="1" t="s">
        <v>1462</v>
      </c>
      <c r="F2314" s="1" t="s">
        <v>3574</v>
      </c>
      <c r="G2314" s="1" t="s">
        <v>105</v>
      </c>
      <c r="H2314" s="1" t="s">
        <v>298</v>
      </c>
      <c r="I2314" s="1">
        <v>3</v>
      </c>
      <c r="J2314" s="1">
        <v>2023</v>
      </c>
      <c r="K2314" s="1">
        <v>249415</v>
      </c>
      <c r="L2314" s="1">
        <v>0</v>
      </c>
      <c r="M2314" s="1">
        <f t="array" ref="M2314">SUMPRODUCT(MAX(ISNUMBER(SEARCH('Class Rules'!$B$6:$B$85,$E2314))*ISNUMBER(SEARCH('Class Rules'!$C$6:$C$85,$F2314))*'Class Rules'!$A$6:$A$85))</f>
        <v>43</v>
      </c>
      <c r="N2314" s="1" t="str">
        <f t="array" ref="N2314">IF($M2314=0,'Class Rules'!$D$3,INDEX('Class Rules'!$D$6:$D$85,MATCH($M2314,'Class Rules'!$A$6:$A$85,0)))</f>
        <v>Freight LDV</v>
      </c>
      <c r="O2314" s="1" t="str">
        <f t="array" ref="O2314">IF(SUMPRODUCT(MAX(ISNUMBER(SEARCH(Fuel_Rules!$A$6:$A$30,$E2314))*ISNUMBER(SEARCH(Fuel_Rules!$B$6:$B$30,$F2314))*(Fuel_Rules!$A$6:$A$30&lt;&gt;"")))&gt;0,"Plug-in hybrid",IF($G2314="Diesel","Diesel","Gasoline"))</f>
        <v>Diesel</v>
      </c>
    </row>
    <row r="2315" spans="1:15" ht="15" customHeight="1" x14ac:dyDescent="0.25">
      <c r="A2315" s="1">
        <v>2022</v>
      </c>
      <c r="B2315" s="1" t="s">
        <v>4146</v>
      </c>
      <c r="C2315" s="1" t="s">
        <v>4585</v>
      </c>
      <c r="D2315" s="1" t="s">
        <v>4586</v>
      </c>
      <c r="E2315" s="1" t="s">
        <v>1462</v>
      </c>
      <c r="F2315" s="1" t="s">
        <v>4587</v>
      </c>
      <c r="G2315" s="1" t="s">
        <v>105</v>
      </c>
      <c r="H2315" s="1" t="s">
        <v>298</v>
      </c>
      <c r="I2315" s="1">
        <v>3</v>
      </c>
      <c r="J2315" s="1">
        <v>2023</v>
      </c>
      <c r="K2315" s="1">
        <v>250886</v>
      </c>
      <c r="L2315" s="1">
        <v>0</v>
      </c>
      <c r="M2315" s="1">
        <f t="array" ref="M2315">SUMPRODUCT(MAX(ISNUMBER(SEARCH('Class Rules'!$B$6:$B$85,$E2315))*ISNUMBER(SEARCH('Class Rules'!$C$6:$C$85,$F2315))*'Class Rules'!$A$6:$A$85))</f>
        <v>70</v>
      </c>
      <c r="N2315" s="1" t="str">
        <f t="array" ref="N2315">IF($M2315=0,'Class Rules'!$D$3,INDEX('Class Rules'!$D$6:$D$85,MATCH($M2315,'Class Rules'!$A$6:$A$85,0)))</f>
        <v>Passenger HDV</v>
      </c>
      <c r="O2315" s="1" t="str">
        <f t="array" ref="O2315">IF(SUMPRODUCT(MAX(ISNUMBER(SEARCH(Fuel_Rules!$A$6:$A$30,$E2315))*ISNUMBER(SEARCH(Fuel_Rules!$B$6:$B$30,$F2315))*(Fuel_Rules!$A$6:$A$30&lt;&gt;"")))&gt;0,"Plug-in hybrid",IF($G2315="Diesel","Diesel","Gasoline"))</f>
        <v>Diesel</v>
      </c>
    </row>
    <row r="2316" spans="1:15" ht="15" customHeight="1" x14ac:dyDescent="0.25">
      <c r="A2316" s="1">
        <v>2022</v>
      </c>
      <c r="B2316" s="1" t="s">
        <v>4146</v>
      </c>
      <c r="C2316" s="1" t="s">
        <v>4585</v>
      </c>
      <c r="D2316" s="1" t="s">
        <v>4588</v>
      </c>
      <c r="E2316" s="1" t="s">
        <v>1462</v>
      </c>
      <c r="F2316" s="1" t="s">
        <v>4587</v>
      </c>
      <c r="G2316" s="1" t="s">
        <v>105</v>
      </c>
      <c r="H2316" s="1" t="s">
        <v>298</v>
      </c>
      <c r="I2316" s="1">
        <v>3</v>
      </c>
      <c r="J2316" s="1">
        <v>2023</v>
      </c>
      <c r="K2316" s="1">
        <v>205977</v>
      </c>
      <c r="L2316" s="1">
        <v>0</v>
      </c>
      <c r="M2316" s="1">
        <f t="array" ref="M2316">SUMPRODUCT(MAX(ISNUMBER(SEARCH('Class Rules'!$B$6:$B$85,$E2316))*ISNUMBER(SEARCH('Class Rules'!$C$6:$C$85,$F2316))*'Class Rules'!$A$6:$A$85))</f>
        <v>70</v>
      </c>
      <c r="N2316" s="1" t="str">
        <f t="array" ref="N2316">IF($M2316=0,'Class Rules'!$D$3,INDEX('Class Rules'!$D$6:$D$85,MATCH($M2316,'Class Rules'!$A$6:$A$85,0)))</f>
        <v>Passenger HDV</v>
      </c>
      <c r="O2316" s="1" t="str">
        <f t="array" ref="O2316">IF(SUMPRODUCT(MAX(ISNUMBER(SEARCH(Fuel_Rules!$A$6:$A$30,$E2316))*ISNUMBER(SEARCH(Fuel_Rules!$B$6:$B$30,$F2316))*(Fuel_Rules!$A$6:$A$30&lt;&gt;"")))&gt;0,"Plug-in hybrid",IF($G2316="Diesel","Diesel","Gasoline"))</f>
        <v>Diesel</v>
      </c>
    </row>
    <row r="2317" spans="1:15" ht="15" customHeight="1" x14ac:dyDescent="0.25">
      <c r="A2317" s="1">
        <v>2022</v>
      </c>
      <c r="B2317" s="1" t="s">
        <v>4146</v>
      </c>
      <c r="C2317" s="1" t="s">
        <v>1515</v>
      </c>
      <c r="D2317" s="1" t="s">
        <v>4589</v>
      </c>
      <c r="E2317" s="1" t="s">
        <v>1517</v>
      </c>
      <c r="F2317" s="1" t="s">
        <v>1518</v>
      </c>
      <c r="G2317" s="1" t="s">
        <v>103</v>
      </c>
      <c r="H2317" s="1" t="s">
        <v>298</v>
      </c>
      <c r="I2317" s="1">
        <v>1.5</v>
      </c>
      <c r="J2317" s="1">
        <v>2023</v>
      </c>
      <c r="K2317" s="1">
        <v>75290</v>
      </c>
      <c r="L2317" s="1">
        <v>0</v>
      </c>
      <c r="M2317" s="1">
        <f t="array" ref="M2317">SUMPRODUCT(MAX(ISNUMBER(SEARCH('Class Rules'!$B$6:$B$85,$E2317))*ISNUMBER(SEARCH('Class Rules'!$C$6:$C$85,$F2317))*'Class Rules'!$A$6:$A$85))</f>
        <v>0</v>
      </c>
      <c r="N2317" s="1" t="str">
        <f t="array" ref="N2317">IF($M2317=0,'Class Rules'!$D$3,INDEX('Class Rules'!$D$6:$D$85,MATCH($M2317,'Class Rules'!$A$6:$A$85,0)))</f>
        <v>Passenger LDV</v>
      </c>
      <c r="O2317" s="1" t="str">
        <f t="array" ref="O2317">IF(SUMPRODUCT(MAX(ISNUMBER(SEARCH(Fuel_Rules!$A$6:$A$30,$E2317))*ISNUMBER(SEARCH(Fuel_Rules!$B$6:$B$30,$F2317))*(Fuel_Rules!$A$6:$A$30&lt;&gt;"")))&gt;0,"Plug-in hybrid",IF($G2317="Diesel","Diesel","Gasoline"))</f>
        <v>Gasoline</v>
      </c>
    </row>
    <row r="2318" spans="1:15" ht="15" customHeight="1" x14ac:dyDescent="0.25">
      <c r="A2318" s="1">
        <v>2022</v>
      </c>
      <c r="B2318" s="1" t="s">
        <v>4146</v>
      </c>
      <c r="C2318" s="1" t="s">
        <v>1519</v>
      </c>
      <c r="D2318" s="1" t="s">
        <v>4590</v>
      </c>
      <c r="E2318" s="1" t="s">
        <v>1517</v>
      </c>
      <c r="F2318" s="1" t="s">
        <v>1521</v>
      </c>
      <c r="G2318" s="1" t="s">
        <v>105</v>
      </c>
      <c r="H2318" s="1" t="s">
        <v>298</v>
      </c>
      <c r="I2318" s="1">
        <v>2</v>
      </c>
      <c r="J2318" s="1">
        <v>2023</v>
      </c>
      <c r="K2318" s="1">
        <v>143970</v>
      </c>
      <c r="L2318" s="1">
        <v>0</v>
      </c>
      <c r="M2318" s="1">
        <f t="array" ref="M2318">SUMPRODUCT(MAX(ISNUMBER(SEARCH('Class Rules'!$B$6:$B$85,$E2318))*ISNUMBER(SEARCH('Class Rules'!$C$6:$C$85,$F2318))*'Class Rules'!$A$6:$A$85))</f>
        <v>0</v>
      </c>
      <c r="N2318" s="1" t="str">
        <f t="array" ref="N2318">IF($M2318=0,'Class Rules'!$D$3,INDEX('Class Rules'!$D$6:$D$85,MATCH($M2318,'Class Rules'!$A$6:$A$85,0)))</f>
        <v>Passenger LDV</v>
      </c>
      <c r="O2318" s="1" t="str">
        <f t="array" ref="O2318">IF(SUMPRODUCT(MAX(ISNUMBER(SEARCH(Fuel_Rules!$A$6:$A$30,$E2318))*ISNUMBER(SEARCH(Fuel_Rules!$B$6:$B$30,$F2318))*(Fuel_Rules!$A$6:$A$30&lt;&gt;"")))&gt;0,"Plug-in hybrid",IF($G2318="Diesel","Diesel","Gasoline"))</f>
        <v>Diesel</v>
      </c>
    </row>
    <row r="2319" spans="1:15" ht="15" customHeight="1" x14ac:dyDescent="0.25">
      <c r="A2319" s="1">
        <v>2022</v>
      </c>
      <c r="B2319" s="1" t="s">
        <v>4146</v>
      </c>
      <c r="C2319" s="1" t="s">
        <v>1522</v>
      </c>
      <c r="D2319" s="1" t="s">
        <v>4591</v>
      </c>
      <c r="E2319" s="1" t="s">
        <v>1517</v>
      </c>
      <c r="F2319" s="1" t="s">
        <v>1524</v>
      </c>
      <c r="G2319" s="1" t="s">
        <v>103</v>
      </c>
      <c r="H2319" s="1" t="s">
        <v>437</v>
      </c>
      <c r="I2319" s="1">
        <v>1.6</v>
      </c>
      <c r="J2319" s="1">
        <v>2023</v>
      </c>
      <c r="K2319" s="1">
        <v>98401</v>
      </c>
      <c r="L2319" s="1">
        <v>0</v>
      </c>
      <c r="M2319" s="1">
        <f t="array" ref="M2319">SUMPRODUCT(MAX(ISNUMBER(SEARCH('Class Rules'!$B$6:$B$85,$E2319))*ISNUMBER(SEARCH('Class Rules'!$C$6:$C$85,$F2319))*'Class Rules'!$A$6:$A$85))</f>
        <v>0</v>
      </c>
      <c r="N2319" s="1" t="str">
        <f t="array" ref="N2319">IF($M2319=0,'Class Rules'!$D$3,INDEX('Class Rules'!$D$6:$D$85,MATCH($M2319,'Class Rules'!$A$6:$A$85,0)))</f>
        <v>Passenger LDV</v>
      </c>
      <c r="O2319" s="1" t="str">
        <f t="array" ref="O2319">IF(SUMPRODUCT(MAX(ISNUMBER(SEARCH(Fuel_Rules!$A$6:$A$30,$E2319))*ISNUMBER(SEARCH(Fuel_Rules!$B$6:$B$30,$F2319))*(Fuel_Rules!$A$6:$A$30&lt;&gt;"")))&gt;0,"Plug-in hybrid",IF($G2319="Diesel","Diesel","Gasoline"))</f>
        <v>Gasoline</v>
      </c>
    </row>
    <row r="2320" spans="1:15" ht="15" customHeight="1" x14ac:dyDescent="0.25">
      <c r="A2320" s="1">
        <v>2022</v>
      </c>
      <c r="B2320" s="1" t="s">
        <v>4146</v>
      </c>
      <c r="C2320" s="1" t="s">
        <v>1525</v>
      </c>
      <c r="D2320" s="1" t="s">
        <v>4592</v>
      </c>
      <c r="E2320" s="1" t="s">
        <v>1517</v>
      </c>
      <c r="F2320" s="1" t="s">
        <v>1527</v>
      </c>
      <c r="G2320" s="1" t="s">
        <v>103</v>
      </c>
      <c r="H2320" s="1" t="s">
        <v>437</v>
      </c>
      <c r="I2320" s="1">
        <v>1.6</v>
      </c>
      <c r="J2320" s="1">
        <v>2023</v>
      </c>
      <c r="K2320" s="1">
        <v>109550</v>
      </c>
      <c r="L2320" s="1">
        <v>0</v>
      </c>
      <c r="M2320" s="1">
        <f t="array" ref="M2320">SUMPRODUCT(MAX(ISNUMBER(SEARCH('Class Rules'!$B$6:$B$85,$E2320))*ISNUMBER(SEARCH('Class Rules'!$C$6:$C$85,$F2320))*'Class Rules'!$A$6:$A$85))</f>
        <v>0</v>
      </c>
      <c r="N2320" s="1" t="str">
        <f t="array" ref="N2320">IF($M2320=0,'Class Rules'!$D$3,INDEX('Class Rules'!$D$6:$D$85,MATCH($M2320,'Class Rules'!$A$6:$A$85,0)))</f>
        <v>Passenger LDV</v>
      </c>
      <c r="O2320" s="1" t="str">
        <f t="array" ref="O2320">IF(SUMPRODUCT(MAX(ISNUMBER(SEARCH(Fuel_Rules!$A$6:$A$30,$E2320))*ISNUMBER(SEARCH(Fuel_Rules!$B$6:$B$30,$F2320))*(Fuel_Rules!$A$6:$A$30&lt;&gt;"")))&gt;0,"Plug-in hybrid",IF($G2320="Diesel","Diesel","Gasoline"))</f>
        <v>Gasoline</v>
      </c>
    </row>
    <row r="2321" spans="1:15" ht="15" customHeight="1" x14ac:dyDescent="0.25">
      <c r="A2321" s="1">
        <v>2022</v>
      </c>
      <c r="B2321" s="1" t="s">
        <v>4146</v>
      </c>
      <c r="C2321" s="1" t="s">
        <v>1528</v>
      </c>
      <c r="D2321" s="1" t="s">
        <v>4593</v>
      </c>
      <c r="E2321" s="1" t="s">
        <v>1517</v>
      </c>
      <c r="F2321" s="1" t="s">
        <v>1530</v>
      </c>
      <c r="G2321" s="1" t="s">
        <v>103</v>
      </c>
      <c r="H2321" s="1" t="s">
        <v>437</v>
      </c>
      <c r="I2321" s="1">
        <v>2</v>
      </c>
      <c r="J2321" s="1">
        <v>2023</v>
      </c>
      <c r="K2321" s="1">
        <v>163212</v>
      </c>
      <c r="L2321" s="1">
        <v>0</v>
      </c>
      <c r="M2321" s="1">
        <f t="array" ref="M2321">SUMPRODUCT(MAX(ISNUMBER(SEARCH('Class Rules'!$B$6:$B$85,$E2321))*ISNUMBER(SEARCH('Class Rules'!$C$6:$C$85,$F2321))*'Class Rules'!$A$6:$A$85))</f>
        <v>0</v>
      </c>
      <c r="N2321" s="1" t="str">
        <f t="array" ref="N2321">IF($M2321=0,'Class Rules'!$D$3,INDEX('Class Rules'!$D$6:$D$85,MATCH($M2321,'Class Rules'!$A$6:$A$85,0)))</f>
        <v>Passenger LDV</v>
      </c>
      <c r="O2321" s="1" t="str">
        <f t="array" ref="O2321">IF(SUMPRODUCT(MAX(ISNUMBER(SEARCH(Fuel_Rules!$A$6:$A$30,$E2321))*ISNUMBER(SEARCH(Fuel_Rules!$B$6:$B$30,$F2321))*(Fuel_Rules!$A$6:$A$30&lt;&gt;"")))&gt;0,"Plug-in hybrid",IF($G2321="Diesel","Diesel","Gasoline"))</f>
        <v>Gasoline</v>
      </c>
    </row>
    <row r="2322" spans="1:15" ht="15" customHeight="1" x14ac:dyDescent="0.25">
      <c r="A2322" s="1">
        <v>2022</v>
      </c>
      <c r="B2322" s="1" t="s">
        <v>4146</v>
      </c>
      <c r="C2322" s="1" t="s">
        <v>1531</v>
      </c>
      <c r="D2322" s="1" t="s">
        <v>4594</v>
      </c>
      <c r="E2322" s="1" t="s">
        <v>1517</v>
      </c>
      <c r="F2322" s="1" t="s">
        <v>1533</v>
      </c>
      <c r="G2322" s="1" t="s">
        <v>103</v>
      </c>
      <c r="H2322" s="1" t="s">
        <v>437</v>
      </c>
      <c r="I2322" s="1">
        <v>1.5</v>
      </c>
      <c r="J2322" s="1">
        <v>2023</v>
      </c>
      <c r="K2322" s="1">
        <v>129025</v>
      </c>
      <c r="L2322" s="1">
        <v>0</v>
      </c>
      <c r="M2322" s="1">
        <f t="array" ref="M2322">SUMPRODUCT(MAX(ISNUMBER(SEARCH('Class Rules'!$B$6:$B$85,$E2322))*ISNUMBER(SEARCH('Class Rules'!$C$6:$C$85,$F2322))*'Class Rules'!$A$6:$A$85))</f>
        <v>0</v>
      </c>
      <c r="N2322" s="1" t="str">
        <f t="array" ref="N2322">IF($M2322=0,'Class Rules'!$D$3,INDEX('Class Rules'!$D$6:$D$85,MATCH($M2322,'Class Rules'!$A$6:$A$85,0)))</f>
        <v>Passenger LDV</v>
      </c>
      <c r="O2322" s="1" t="str">
        <f t="array" ref="O2322">IF(SUMPRODUCT(MAX(ISNUMBER(SEARCH(Fuel_Rules!$A$6:$A$30,$E2322))*ISNUMBER(SEARCH(Fuel_Rules!$B$6:$B$30,$F2322))*(Fuel_Rules!$A$6:$A$30&lt;&gt;"")))&gt;0,"Plug-in hybrid",IF($G2322="Diesel","Diesel","Gasoline"))</f>
        <v>Gasoline</v>
      </c>
    </row>
    <row r="2323" spans="1:15" ht="15" customHeight="1" x14ac:dyDescent="0.25">
      <c r="A2323" s="1">
        <v>2022</v>
      </c>
      <c r="B2323" s="1" t="s">
        <v>4146</v>
      </c>
      <c r="C2323" s="1" t="s">
        <v>1534</v>
      </c>
      <c r="D2323" s="1" t="s">
        <v>4595</v>
      </c>
      <c r="E2323" s="1" t="s">
        <v>1517</v>
      </c>
      <c r="F2323" s="1" t="s">
        <v>1536</v>
      </c>
      <c r="G2323" s="1" t="s">
        <v>103</v>
      </c>
      <c r="H2323" s="1" t="s">
        <v>298</v>
      </c>
      <c r="I2323" s="1">
        <v>1.5</v>
      </c>
      <c r="J2323" s="1">
        <v>2023</v>
      </c>
      <c r="K2323" s="1">
        <v>101973</v>
      </c>
      <c r="L2323" s="1">
        <v>0</v>
      </c>
      <c r="M2323" s="1">
        <f t="array" ref="M2323">SUMPRODUCT(MAX(ISNUMBER(SEARCH('Class Rules'!$B$6:$B$85,$E2323))*ISNUMBER(SEARCH('Class Rules'!$C$6:$C$85,$F2323))*'Class Rules'!$A$6:$A$85))</f>
        <v>0</v>
      </c>
      <c r="N2323" s="1" t="str">
        <f t="array" ref="N2323">IF($M2323=0,'Class Rules'!$D$3,INDEX('Class Rules'!$D$6:$D$85,MATCH($M2323,'Class Rules'!$A$6:$A$85,0)))</f>
        <v>Passenger LDV</v>
      </c>
      <c r="O2323" s="1" t="str">
        <f t="array" ref="O2323">IF(SUMPRODUCT(MAX(ISNUMBER(SEARCH(Fuel_Rules!$A$6:$A$30,$E2323))*ISNUMBER(SEARCH(Fuel_Rules!$B$6:$B$30,$F2323))*(Fuel_Rules!$A$6:$A$30&lt;&gt;"")))&gt;0,"Plug-in hybrid",IF($G2323="Diesel","Diesel","Gasoline"))</f>
        <v>Gasoline</v>
      </c>
    </row>
    <row r="2324" spans="1:15" ht="15" customHeight="1" x14ac:dyDescent="0.25">
      <c r="A2324" s="1">
        <v>2022</v>
      </c>
      <c r="B2324" s="1" t="s">
        <v>4146</v>
      </c>
      <c r="C2324" s="1" t="s">
        <v>1537</v>
      </c>
      <c r="D2324" s="1" t="s">
        <v>4596</v>
      </c>
      <c r="E2324" s="1" t="s">
        <v>1517</v>
      </c>
      <c r="F2324" s="1" t="s">
        <v>1539</v>
      </c>
      <c r="G2324" s="1" t="s">
        <v>103</v>
      </c>
      <c r="H2324" s="1" t="s">
        <v>437</v>
      </c>
      <c r="I2324" s="1">
        <v>1.6</v>
      </c>
      <c r="J2324" s="1">
        <v>2023</v>
      </c>
      <c r="K2324" s="1">
        <v>113973</v>
      </c>
      <c r="L2324" s="1">
        <v>0</v>
      </c>
      <c r="M2324" s="1">
        <f t="array" ref="M2324">SUMPRODUCT(MAX(ISNUMBER(SEARCH('Class Rules'!$B$6:$B$85,$E2324))*ISNUMBER(SEARCH('Class Rules'!$C$6:$C$85,$F2324))*'Class Rules'!$A$6:$A$85))</f>
        <v>0</v>
      </c>
      <c r="N2324" s="1" t="str">
        <f t="array" ref="N2324">IF($M2324=0,'Class Rules'!$D$3,INDEX('Class Rules'!$D$6:$D$85,MATCH($M2324,'Class Rules'!$A$6:$A$85,0)))</f>
        <v>Passenger LDV</v>
      </c>
      <c r="O2324" s="1" t="str">
        <f t="array" ref="O2324">IF(SUMPRODUCT(MAX(ISNUMBER(SEARCH(Fuel_Rules!$A$6:$A$30,$E2324))*ISNUMBER(SEARCH(Fuel_Rules!$B$6:$B$30,$F2324))*(Fuel_Rules!$A$6:$A$30&lt;&gt;"")))&gt;0,"Plug-in hybrid",IF($G2324="Diesel","Diesel","Gasoline"))</f>
        <v>Gasoline</v>
      </c>
    </row>
    <row r="2325" spans="1:15" ht="15" customHeight="1" x14ac:dyDescent="0.25">
      <c r="A2325" s="1">
        <v>2022</v>
      </c>
      <c r="B2325" s="1" t="s">
        <v>4146</v>
      </c>
      <c r="C2325" s="1" t="s">
        <v>1540</v>
      </c>
      <c r="D2325" s="1" t="s">
        <v>4597</v>
      </c>
      <c r="E2325" s="1" t="s">
        <v>1517</v>
      </c>
      <c r="F2325" s="1" t="s">
        <v>1542</v>
      </c>
      <c r="G2325" s="1" t="s">
        <v>103</v>
      </c>
      <c r="H2325" s="1" t="s">
        <v>437</v>
      </c>
      <c r="I2325" s="1">
        <v>1.6</v>
      </c>
      <c r="J2325" s="1">
        <v>2023</v>
      </c>
      <c r="K2325" s="1">
        <v>133473</v>
      </c>
      <c r="L2325" s="1">
        <v>0</v>
      </c>
      <c r="M2325" s="1">
        <f t="array" ref="M2325">SUMPRODUCT(MAX(ISNUMBER(SEARCH('Class Rules'!$B$6:$B$85,$E2325))*ISNUMBER(SEARCH('Class Rules'!$C$6:$C$85,$F2325))*'Class Rules'!$A$6:$A$85))</f>
        <v>0</v>
      </c>
      <c r="N2325" s="1" t="str">
        <f t="array" ref="N2325">IF($M2325=0,'Class Rules'!$D$3,INDEX('Class Rules'!$D$6:$D$85,MATCH($M2325,'Class Rules'!$A$6:$A$85,0)))</f>
        <v>Passenger LDV</v>
      </c>
      <c r="O2325" s="1" t="str">
        <f t="array" ref="O2325">IF(SUMPRODUCT(MAX(ISNUMBER(SEARCH(Fuel_Rules!$A$6:$A$30,$E2325))*ISNUMBER(SEARCH(Fuel_Rules!$B$6:$B$30,$F2325))*(Fuel_Rules!$A$6:$A$30&lt;&gt;"")))&gt;0,"Plug-in hybrid",IF($G2325="Diesel","Diesel","Gasoline"))</f>
        <v>Gasoline</v>
      </c>
    </row>
    <row r="2326" spans="1:15" ht="15" customHeight="1" x14ac:dyDescent="0.25">
      <c r="A2326" s="1">
        <v>2022</v>
      </c>
      <c r="B2326" s="1" t="s">
        <v>4146</v>
      </c>
      <c r="C2326" s="1" t="s">
        <v>1543</v>
      </c>
      <c r="D2326" s="1" t="s">
        <v>4598</v>
      </c>
      <c r="E2326" s="1" t="s">
        <v>1517</v>
      </c>
      <c r="F2326" s="1" t="s">
        <v>1545</v>
      </c>
      <c r="G2326" s="1" t="s">
        <v>103</v>
      </c>
      <c r="H2326" s="1" t="s">
        <v>437</v>
      </c>
      <c r="I2326" s="1">
        <v>1.5</v>
      </c>
      <c r="J2326" s="1">
        <v>2023</v>
      </c>
      <c r="K2326" s="1">
        <v>148990</v>
      </c>
      <c r="L2326" s="1">
        <v>0</v>
      </c>
      <c r="M2326" s="1">
        <f t="array" ref="M2326">SUMPRODUCT(MAX(ISNUMBER(SEARCH('Class Rules'!$B$6:$B$85,$E2326))*ISNUMBER(SEARCH('Class Rules'!$C$6:$C$85,$F2326))*'Class Rules'!$A$6:$A$85))</f>
        <v>0</v>
      </c>
      <c r="N2326" s="1" t="str">
        <f t="array" ref="N2326">IF($M2326=0,'Class Rules'!$D$3,INDEX('Class Rules'!$D$6:$D$85,MATCH($M2326,'Class Rules'!$A$6:$A$85,0)))</f>
        <v>Passenger LDV</v>
      </c>
      <c r="O2326" s="1" t="str">
        <f t="array" ref="O2326">IF(SUMPRODUCT(MAX(ISNUMBER(SEARCH(Fuel_Rules!$A$6:$A$30,$E2326))*ISNUMBER(SEARCH(Fuel_Rules!$B$6:$B$30,$F2326))*(Fuel_Rules!$A$6:$A$30&lt;&gt;"")))&gt;0,"Plug-in hybrid",IF($G2326="Diesel","Diesel","Gasoline"))</f>
        <v>Gasoline</v>
      </c>
    </row>
    <row r="2327" spans="1:15" ht="15" customHeight="1" x14ac:dyDescent="0.25">
      <c r="A2327" s="1">
        <v>2022</v>
      </c>
      <c r="B2327" s="1" t="s">
        <v>4146</v>
      </c>
      <c r="C2327" s="1" t="s">
        <v>1546</v>
      </c>
      <c r="D2327" s="1" t="s">
        <v>4599</v>
      </c>
      <c r="E2327" s="1" t="s">
        <v>1548</v>
      </c>
      <c r="F2327" s="1" t="s">
        <v>1549</v>
      </c>
      <c r="G2327" s="1" t="s">
        <v>103</v>
      </c>
      <c r="H2327" s="1" t="s">
        <v>437</v>
      </c>
      <c r="I2327" s="1">
        <v>3</v>
      </c>
      <c r="J2327" s="1">
        <v>2023</v>
      </c>
      <c r="K2327" s="1">
        <v>487111</v>
      </c>
      <c r="L2327" s="1">
        <v>0</v>
      </c>
      <c r="M2327" s="1">
        <f t="array" ref="M2327">SUMPRODUCT(MAX(ISNUMBER(SEARCH('Class Rules'!$B$6:$B$85,$E2327))*ISNUMBER(SEARCH('Class Rules'!$C$6:$C$85,$F2327))*'Class Rules'!$A$6:$A$85))</f>
        <v>0</v>
      </c>
      <c r="N2327" s="1" t="str">
        <f t="array" ref="N2327">IF($M2327=0,'Class Rules'!$D$3,INDEX('Class Rules'!$D$6:$D$85,MATCH($M2327,'Class Rules'!$A$6:$A$85,0)))</f>
        <v>Passenger LDV</v>
      </c>
      <c r="O2327" s="1" t="str">
        <f t="array" ref="O2327">IF(SUMPRODUCT(MAX(ISNUMBER(SEARCH(Fuel_Rules!$A$6:$A$30,$E2327))*ISNUMBER(SEARCH(Fuel_Rules!$B$6:$B$30,$F2327))*(Fuel_Rules!$A$6:$A$30&lt;&gt;"")))&gt;0,"Plug-in hybrid",IF($G2327="Diesel","Diesel","Gasoline"))</f>
        <v>Gasoline</v>
      </c>
    </row>
    <row r="2328" spans="1:15" ht="15" customHeight="1" x14ac:dyDescent="0.25">
      <c r="A2328" s="1">
        <v>2022</v>
      </c>
      <c r="B2328" s="1" t="s">
        <v>4146</v>
      </c>
      <c r="C2328" s="1" t="s">
        <v>1550</v>
      </c>
      <c r="D2328" s="1" t="s">
        <v>4600</v>
      </c>
      <c r="E2328" s="1" t="s">
        <v>1548</v>
      </c>
      <c r="F2328" s="1" t="s">
        <v>1552</v>
      </c>
      <c r="G2328" s="1" t="s">
        <v>105</v>
      </c>
      <c r="H2328" s="1" t="s">
        <v>437</v>
      </c>
      <c r="I2328" s="1">
        <v>2</v>
      </c>
      <c r="J2328" s="1">
        <v>2023</v>
      </c>
      <c r="K2328" s="1">
        <v>452638</v>
      </c>
      <c r="L2328" s="1">
        <v>0</v>
      </c>
      <c r="M2328" s="1">
        <f t="array" ref="M2328">SUMPRODUCT(MAX(ISNUMBER(SEARCH('Class Rules'!$B$6:$B$85,$E2328))*ISNUMBER(SEARCH('Class Rules'!$C$6:$C$85,$F2328))*'Class Rules'!$A$6:$A$85))</f>
        <v>0</v>
      </c>
      <c r="N2328" s="1" t="str">
        <f t="array" ref="N2328">IF($M2328=0,'Class Rules'!$D$3,INDEX('Class Rules'!$D$6:$D$85,MATCH($M2328,'Class Rules'!$A$6:$A$85,0)))</f>
        <v>Passenger LDV</v>
      </c>
      <c r="O2328" s="1" t="str">
        <f t="array" ref="O2328">IF(SUMPRODUCT(MAX(ISNUMBER(SEARCH(Fuel_Rules!$A$6:$A$30,$E2328))*ISNUMBER(SEARCH(Fuel_Rules!$B$6:$B$30,$F2328))*(Fuel_Rules!$A$6:$A$30&lt;&gt;"")))&gt;0,"Plug-in hybrid",IF($G2328="Diesel","Diesel","Gasoline"))</f>
        <v>Diesel</v>
      </c>
    </row>
    <row r="2329" spans="1:15" ht="15" customHeight="1" x14ac:dyDescent="0.25">
      <c r="A2329" s="1">
        <v>2022</v>
      </c>
      <c r="B2329" s="1" t="s">
        <v>4146</v>
      </c>
      <c r="C2329" s="1" t="s">
        <v>1553</v>
      </c>
      <c r="D2329" s="1" t="s">
        <v>4601</v>
      </c>
      <c r="E2329" s="1" t="s">
        <v>1548</v>
      </c>
      <c r="F2329" s="1" t="s">
        <v>1555</v>
      </c>
      <c r="G2329" s="1" t="s">
        <v>103</v>
      </c>
      <c r="H2329" s="1" t="s">
        <v>437</v>
      </c>
      <c r="I2329" s="1">
        <v>2</v>
      </c>
      <c r="J2329" s="1">
        <v>2023</v>
      </c>
      <c r="K2329" s="1">
        <v>427704</v>
      </c>
      <c r="L2329" s="1">
        <v>0</v>
      </c>
      <c r="M2329" s="1">
        <f t="array" ref="M2329">SUMPRODUCT(MAX(ISNUMBER(SEARCH('Class Rules'!$B$6:$B$85,$E2329))*ISNUMBER(SEARCH('Class Rules'!$C$6:$C$85,$F2329))*'Class Rules'!$A$6:$A$85))</f>
        <v>0</v>
      </c>
      <c r="N2329" s="1" t="str">
        <f t="array" ref="N2329">IF($M2329=0,'Class Rules'!$D$3,INDEX('Class Rules'!$D$6:$D$85,MATCH($M2329,'Class Rules'!$A$6:$A$85,0)))</f>
        <v>Passenger LDV</v>
      </c>
      <c r="O2329" s="1" t="str">
        <f t="array" ref="O2329">IF(SUMPRODUCT(MAX(ISNUMBER(SEARCH(Fuel_Rules!$A$6:$A$30,$E2329))*ISNUMBER(SEARCH(Fuel_Rules!$B$6:$B$30,$F2329))*(Fuel_Rules!$A$6:$A$30&lt;&gt;"")))&gt;0,"Plug-in hybrid",IF($G2329="Diesel","Diesel","Gasoline"))</f>
        <v>Gasoline</v>
      </c>
    </row>
    <row r="2330" spans="1:15" ht="15" customHeight="1" x14ac:dyDescent="0.25">
      <c r="A2330" s="1">
        <v>2022</v>
      </c>
      <c r="B2330" s="1" t="s">
        <v>4146</v>
      </c>
      <c r="C2330" s="1" t="s">
        <v>1556</v>
      </c>
      <c r="D2330" s="1" t="s">
        <v>4602</v>
      </c>
      <c r="E2330" s="1" t="s">
        <v>1548</v>
      </c>
      <c r="F2330" s="1" t="s">
        <v>1558</v>
      </c>
      <c r="G2330" s="1" t="s">
        <v>103</v>
      </c>
      <c r="H2330" s="1" t="s">
        <v>298</v>
      </c>
      <c r="I2330" s="1">
        <v>2</v>
      </c>
      <c r="J2330" s="1">
        <v>2023</v>
      </c>
      <c r="K2330" s="1">
        <v>389925</v>
      </c>
      <c r="L2330" s="1">
        <v>0</v>
      </c>
      <c r="M2330" s="1">
        <f t="array" ref="M2330">SUMPRODUCT(MAX(ISNUMBER(SEARCH('Class Rules'!$B$6:$B$85,$E2330))*ISNUMBER(SEARCH('Class Rules'!$C$6:$C$85,$F2330))*'Class Rules'!$A$6:$A$85))</f>
        <v>0</v>
      </c>
      <c r="N2330" s="1" t="str">
        <f t="array" ref="N2330">IF($M2330=0,'Class Rules'!$D$3,INDEX('Class Rules'!$D$6:$D$85,MATCH($M2330,'Class Rules'!$A$6:$A$85,0)))</f>
        <v>Passenger LDV</v>
      </c>
      <c r="O2330" s="1" t="str">
        <f t="array" ref="O2330">IF(SUMPRODUCT(MAX(ISNUMBER(SEARCH(Fuel_Rules!$A$6:$A$30,$E2330))*ISNUMBER(SEARCH(Fuel_Rules!$B$6:$B$30,$F2330))*(Fuel_Rules!$A$6:$A$30&lt;&gt;"")))&gt;0,"Plug-in hybrid",IF($G2330="Diesel","Diesel","Gasoline"))</f>
        <v>Gasoline</v>
      </c>
    </row>
    <row r="2331" spans="1:15" ht="15" customHeight="1" x14ac:dyDescent="0.25">
      <c r="A2331" s="1">
        <v>2022</v>
      </c>
      <c r="B2331" s="1" t="s">
        <v>4146</v>
      </c>
      <c r="C2331" s="1" t="s">
        <v>1559</v>
      </c>
      <c r="D2331" s="1" t="s">
        <v>4603</v>
      </c>
      <c r="E2331" s="1" t="s">
        <v>1548</v>
      </c>
      <c r="F2331" s="1" t="s">
        <v>1561</v>
      </c>
      <c r="G2331" s="1" t="s">
        <v>103</v>
      </c>
      <c r="H2331" s="1" t="s">
        <v>437</v>
      </c>
      <c r="I2331" s="1">
        <v>2</v>
      </c>
      <c r="J2331" s="1">
        <v>2023</v>
      </c>
      <c r="K2331" s="1">
        <v>558776</v>
      </c>
      <c r="L2331" s="1">
        <v>0</v>
      </c>
      <c r="M2331" s="1">
        <f t="array" ref="M2331">SUMPRODUCT(MAX(ISNUMBER(SEARCH('Class Rules'!$B$6:$B$85,$E2331))*ISNUMBER(SEARCH('Class Rules'!$C$6:$C$85,$F2331))*'Class Rules'!$A$6:$A$85))</f>
        <v>0</v>
      </c>
      <c r="N2331" s="1" t="str">
        <f t="array" ref="N2331">IF($M2331=0,'Class Rules'!$D$3,INDEX('Class Rules'!$D$6:$D$85,MATCH($M2331,'Class Rules'!$A$6:$A$85,0)))</f>
        <v>Passenger LDV</v>
      </c>
      <c r="O2331" s="1" t="str">
        <f t="array" ref="O2331">IF(SUMPRODUCT(MAX(ISNUMBER(SEARCH(Fuel_Rules!$A$6:$A$30,$E2331))*ISNUMBER(SEARCH(Fuel_Rules!$B$6:$B$30,$F2331))*(Fuel_Rules!$A$6:$A$30&lt;&gt;"")))&gt;0,"Plug-in hybrid",IF($G2331="Diesel","Diesel","Gasoline"))</f>
        <v>Gasoline</v>
      </c>
    </row>
    <row r="2332" spans="1:15" ht="15" customHeight="1" x14ac:dyDescent="0.25">
      <c r="A2332" s="1">
        <v>2022</v>
      </c>
      <c r="B2332" s="1" t="s">
        <v>4146</v>
      </c>
      <c r="C2332" s="1" t="s">
        <v>1562</v>
      </c>
      <c r="D2332" s="1" t="s">
        <v>4604</v>
      </c>
      <c r="E2332" s="1" t="s">
        <v>1548</v>
      </c>
      <c r="F2332" s="1" t="s">
        <v>1564</v>
      </c>
      <c r="G2332" s="1" t="s">
        <v>103</v>
      </c>
      <c r="H2332" s="1" t="s">
        <v>437</v>
      </c>
      <c r="I2332" s="1">
        <v>3</v>
      </c>
      <c r="J2332" s="1">
        <v>2023</v>
      </c>
      <c r="K2332" s="1">
        <v>648451</v>
      </c>
      <c r="L2332" s="1">
        <v>0</v>
      </c>
      <c r="M2332" s="1">
        <f t="array" ref="M2332">SUMPRODUCT(MAX(ISNUMBER(SEARCH('Class Rules'!$B$6:$B$85,$E2332))*ISNUMBER(SEARCH('Class Rules'!$C$6:$C$85,$F2332))*'Class Rules'!$A$6:$A$85))</f>
        <v>0</v>
      </c>
      <c r="N2332" s="1" t="str">
        <f t="array" ref="N2332">IF($M2332=0,'Class Rules'!$D$3,INDEX('Class Rules'!$D$6:$D$85,MATCH($M2332,'Class Rules'!$A$6:$A$85,0)))</f>
        <v>Passenger LDV</v>
      </c>
      <c r="O2332" s="1" t="str">
        <f t="array" ref="O2332">IF(SUMPRODUCT(MAX(ISNUMBER(SEARCH(Fuel_Rules!$A$6:$A$30,$E2332))*ISNUMBER(SEARCH(Fuel_Rules!$B$6:$B$30,$F2332))*(Fuel_Rules!$A$6:$A$30&lt;&gt;"")))&gt;0,"Plug-in hybrid",IF($G2332="Diesel","Diesel","Gasoline"))</f>
        <v>Gasoline</v>
      </c>
    </row>
    <row r="2333" spans="1:15" ht="15" customHeight="1" x14ac:dyDescent="0.25">
      <c r="A2333" s="1">
        <v>2022</v>
      </c>
      <c r="B2333" s="1" t="s">
        <v>4146</v>
      </c>
      <c r="C2333" s="1" t="s">
        <v>1568</v>
      </c>
      <c r="D2333" s="1" t="s">
        <v>4605</v>
      </c>
      <c r="E2333" s="1" t="s">
        <v>1548</v>
      </c>
      <c r="F2333" s="1" t="s">
        <v>1570</v>
      </c>
      <c r="G2333" s="1" t="s">
        <v>103</v>
      </c>
      <c r="H2333" s="1" t="s">
        <v>437</v>
      </c>
      <c r="I2333" s="1">
        <v>2</v>
      </c>
      <c r="J2333" s="1">
        <v>2023</v>
      </c>
      <c r="K2333" s="1">
        <v>565690</v>
      </c>
      <c r="L2333" s="1">
        <v>0</v>
      </c>
      <c r="M2333" s="1">
        <f t="array" ref="M2333">SUMPRODUCT(MAX(ISNUMBER(SEARCH('Class Rules'!$B$6:$B$85,$E2333))*ISNUMBER(SEARCH('Class Rules'!$C$6:$C$85,$F2333))*'Class Rules'!$A$6:$A$85))</f>
        <v>0</v>
      </c>
      <c r="N2333" s="1" t="str">
        <f t="array" ref="N2333">IF($M2333=0,'Class Rules'!$D$3,INDEX('Class Rules'!$D$6:$D$85,MATCH($M2333,'Class Rules'!$A$6:$A$85,0)))</f>
        <v>Passenger LDV</v>
      </c>
      <c r="O2333" s="1" t="str">
        <f t="array" ref="O2333">IF(SUMPRODUCT(MAX(ISNUMBER(SEARCH(Fuel_Rules!$A$6:$A$30,$E2333))*ISNUMBER(SEARCH(Fuel_Rules!$B$6:$B$30,$F2333))*(Fuel_Rules!$A$6:$A$30&lt;&gt;"")))&gt;0,"Plug-in hybrid",IF($G2333="Diesel","Diesel","Gasoline"))</f>
        <v>Gasoline</v>
      </c>
    </row>
    <row r="2334" spans="1:15" ht="15" customHeight="1" x14ac:dyDescent="0.25">
      <c r="A2334" s="1">
        <v>2022</v>
      </c>
      <c r="B2334" s="1" t="s">
        <v>4146</v>
      </c>
      <c r="C2334" s="1" t="s">
        <v>1571</v>
      </c>
      <c r="D2334" s="1" t="s">
        <v>4606</v>
      </c>
      <c r="E2334" s="1" t="s">
        <v>1548</v>
      </c>
      <c r="F2334" s="1" t="s">
        <v>1573</v>
      </c>
      <c r="G2334" s="1" t="s">
        <v>103</v>
      </c>
      <c r="H2334" s="1" t="s">
        <v>437</v>
      </c>
      <c r="I2334" s="1">
        <v>2</v>
      </c>
      <c r="J2334" s="1">
        <v>2023</v>
      </c>
      <c r="K2334" s="1">
        <v>340671</v>
      </c>
      <c r="L2334" s="1">
        <v>0</v>
      </c>
      <c r="M2334" s="1">
        <f t="array" ref="M2334">SUMPRODUCT(MAX(ISNUMBER(SEARCH('Class Rules'!$B$6:$B$85,$E2334))*ISNUMBER(SEARCH('Class Rules'!$C$6:$C$85,$F2334))*'Class Rules'!$A$6:$A$85))</f>
        <v>0</v>
      </c>
      <c r="N2334" s="1" t="str">
        <f t="array" ref="N2334">IF($M2334=0,'Class Rules'!$D$3,INDEX('Class Rules'!$D$6:$D$85,MATCH($M2334,'Class Rules'!$A$6:$A$85,0)))</f>
        <v>Passenger LDV</v>
      </c>
      <c r="O2334" s="1" t="str">
        <f t="array" ref="O2334">IF(SUMPRODUCT(MAX(ISNUMBER(SEARCH(Fuel_Rules!$A$6:$A$30,$E2334))*ISNUMBER(SEARCH(Fuel_Rules!$B$6:$B$30,$F2334))*(Fuel_Rules!$A$6:$A$30&lt;&gt;"")))&gt;0,"Plug-in hybrid",IF($G2334="Diesel","Diesel","Gasoline"))</f>
        <v>Gasoline</v>
      </c>
    </row>
    <row r="2335" spans="1:15" ht="15" customHeight="1" x14ac:dyDescent="0.25">
      <c r="A2335" s="1">
        <v>2022</v>
      </c>
      <c r="B2335" s="1" t="s">
        <v>4146</v>
      </c>
      <c r="C2335" s="1" t="s">
        <v>1574</v>
      </c>
      <c r="D2335" s="1" t="s">
        <v>4607</v>
      </c>
      <c r="E2335" s="1" t="s">
        <v>1548</v>
      </c>
      <c r="F2335" s="1" t="s">
        <v>1576</v>
      </c>
      <c r="G2335" s="1" t="s">
        <v>103</v>
      </c>
      <c r="H2335" s="1" t="s">
        <v>437</v>
      </c>
      <c r="I2335" s="1">
        <v>2</v>
      </c>
      <c r="J2335" s="1">
        <v>2023</v>
      </c>
      <c r="K2335" s="1">
        <v>370950</v>
      </c>
      <c r="L2335" s="1">
        <v>0</v>
      </c>
      <c r="M2335" s="1">
        <f t="array" ref="M2335">SUMPRODUCT(MAX(ISNUMBER(SEARCH('Class Rules'!$B$6:$B$85,$E2335))*ISNUMBER(SEARCH('Class Rules'!$C$6:$C$85,$F2335))*'Class Rules'!$A$6:$A$85))</f>
        <v>0</v>
      </c>
      <c r="N2335" s="1" t="str">
        <f t="array" ref="N2335">IF($M2335=0,'Class Rules'!$D$3,INDEX('Class Rules'!$D$6:$D$85,MATCH($M2335,'Class Rules'!$A$6:$A$85,0)))</f>
        <v>Passenger LDV</v>
      </c>
      <c r="O2335" s="1" t="str">
        <f t="array" ref="O2335">IF(SUMPRODUCT(MAX(ISNUMBER(SEARCH(Fuel_Rules!$A$6:$A$30,$E2335))*ISNUMBER(SEARCH(Fuel_Rules!$B$6:$B$30,$F2335))*(Fuel_Rules!$A$6:$A$30&lt;&gt;"")))&gt;0,"Plug-in hybrid",IF($G2335="Diesel","Diesel","Gasoline"))</f>
        <v>Gasoline</v>
      </c>
    </row>
    <row r="2336" spans="1:15" ht="15" customHeight="1" x14ac:dyDescent="0.25">
      <c r="A2336" s="1">
        <v>2022</v>
      </c>
      <c r="B2336" s="1" t="s">
        <v>4146</v>
      </c>
      <c r="C2336" s="1" t="s">
        <v>1577</v>
      </c>
      <c r="D2336" s="1" t="s">
        <v>4608</v>
      </c>
      <c r="E2336" s="1" t="s">
        <v>1548</v>
      </c>
      <c r="F2336" s="1" t="s">
        <v>1579</v>
      </c>
      <c r="G2336" s="1" t="s">
        <v>103</v>
      </c>
      <c r="H2336" s="1" t="s">
        <v>298</v>
      </c>
      <c r="I2336" s="1">
        <v>5</v>
      </c>
      <c r="J2336" s="1">
        <v>2023</v>
      </c>
      <c r="K2336" s="1">
        <v>758400</v>
      </c>
      <c r="L2336" s="1">
        <v>0</v>
      </c>
      <c r="M2336" s="1">
        <f t="array" ref="M2336">SUMPRODUCT(MAX(ISNUMBER(SEARCH('Class Rules'!$B$6:$B$85,$E2336))*ISNUMBER(SEARCH('Class Rules'!$C$6:$C$85,$F2336))*'Class Rules'!$A$6:$A$85))</f>
        <v>0</v>
      </c>
      <c r="N2336" s="1" t="str">
        <f t="array" ref="N2336">IF($M2336=0,'Class Rules'!$D$3,INDEX('Class Rules'!$D$6:$D$85,MATCH($M2336,'Class Rules'!$A$6:$A$85,0)))</f>
        <v>Passenger LDV</v>
      </c>
      <c r="O2336" s="1" t="str">
        <f t="array" ref="O2336">IF(SUMPRODUCT(MAX(ISNUMBER(SEARCH(Fuel_Rules!$A$6:$A$30,$E2336))*ISNUMBER(SEARCH(Fuel_Rules!$B$6:$B$30,$F2336))*(Fuel_Rules!$A$6:$A$30&lt;&gt;"")))&gt;0,"Plug-in hybrid",IF($G2336="Diesel","Diesel","Gasoline"))</f>
        <v>Gasoline</v>
      </c>
    </row>
    <row r="2337" spans="1:15" ht="15" customHeight="1" x14ac:dyDescent="0.25">
      <c r="A2337" s="1">
        <v>2022</v>
      </c>
      <c r="B2337" s="1" t="s">
        <v>4146</v>
      </c>
      <c r="C2337" s="1" t="s">
        <v>1580</v>
      </c>
      <c r="D2337" s="1" t="s">
        <v>4609</v>
      </c>
      <c r="E2337" s="1" t="s">
        <v>1548</v>
      </c>
      <c r="F2337" s="1" t="s">
        <v>1582</v>
      </c>
      <c r="G2337" s="1" t="s">
        <v>103</v>
      </c>
      <c r="H2337" s="1" t="s">
        <v>437</v>
      </c>
      <c r="I2337" s="1">
        <v>3</v>
      </c>
      <c r="J2337" s="1">
        <v>2023</v>
      </c>
      <c r="K2337" s="1">
        <v>514900</v>
      </c>
      <c r="L2337" s="1">
        <v>0</v>
      </c>
      <c r="M2337" s="1">
        <f t="array" ref="M2337">SUMPRODUCT(MAX(ISNUMBER(SEARCH('Class Rules'!$B$6:$B$85,$E2337))*ISNUMBER(SEARCH('Class Rules'!$C$6:$C$85,$F2337))*'Class Rules'!$A$6:$A$85))</f>
        <v>0</v>
      </c>
      <c r="N2337" s="1" t="str">
        <f t="array" ref="N2337">IF($M2337=0,'Class Rules'!$D$3,INDEX('Class Rules'!$D$6:$D$85,MATCH($M2337,'Class Rules'!$A$6:$A$85,0)))</f>
        <v>Passenger LDV</v>
      </c>
      <c r="O2337" s="1" t="str">
        <f t="array" ref="O2337">IF(SUMPRODUCT(MAX(ISNUMBER(SEARCH(Fuel_Rules!$A$6:$A$30,$E2337))*ISNUMBER(SEARCH(Fuel_Rules!$B$6:$B$30,$F2337))*(Fuel_Rules!$A$6:$A$30&lt;&gt;"")))&gt;0,"Plug-in hybrid",IF($G2337="Diesel","Diesel","Gasoline"))</f>
        <v>Gasoline</v>
      </c>
    </row>
    <row r="2338" spans="1:15" ht="15" customHeight="1" x14ac:dyDescent="0.25">
      <c r="A2338" s="1">
        <v>2022</v>
      </c>
      <c r="B2338" s="1" t="s">
        <v>4146</v>
      </c>
      <c r="C2338" s="1" t="s">
        <v>1583</v>
      </c>
      <c r="D2338" s="1" t="s">
        <v>4610</v>
      </c>
      <c r="E2338" s="1" t="s">
        <v>1548</v>
      </c>
      <c r="F2338" s="1" t="s">
        <v>1585</v>
      </c>
      <c r="G2338" s="1" t="s">
        <v>103</v>
      </c>
      <c r="H2338" s="1" t="s">
        <v>437</v>
      </c>
      <c r="I2338" s="1">
        <v>3</v>
      </c>
      <c r="J2338" s="1">
        <v>2023</v>
      </c>
      <c r="K2338" s="1">
        <v>545900</v>
      </c>
      <c r="L2338" s="1">
        <v>0</v>
      </c>
      <c r="M2338" s="1">
        <f t="array" ref="M2338">SUMPRODUCT(MAX(ISNUMBER(SEARCH('Class Rules'!$B$6:$B$85,$E2338))*ISNUMBER(SEARCH('Class Rules'!$C$6:$C$85,$F2338))*'Class Rules'!$A$6:$A$85))</f>
        <v>0</v>
      </c>
      <c r="N2338" s="1" t="str">
        <f t="array" ref="N2338">IF($M2338=0,'Class Rules'!$D$3,INDEX('Class Rules'!$D$6:$D$85,MATCH($M2338,'Class Rules'!$A$6:$A$85,0)))</f>
        <v>Passenger LDV</v>
      </c>
      <c r="O2338" s="1" t="str">
        <f t="array" ref="O2338">IF(SUMPRODUCT(MAX(ISNUMBER(SEARCH(Fuel_Rules!$A$6:$A$30,$E2338))*ISNUMBER(SEARCH(Fuel_Rules!$B$6:$B$30,$F2338))*(Fuel_Rules!$A$6:$A$30&lt;&gt;"")))&gt;0,"Plug-in hybrid",IF($G2338="Diesel","Diesel","Gasoline"))</f>
        <v>Gasoline</v>
      </c>
    </row>
    <row r="2339" spans="1:15" ht="15" customHeight="1" x14ac:dyDescent="0.25">
      <c r="A2339" s="1">
        <v>2022</v>
      </c>
      <c r="B2339" s="1" t="s">
        <v>4146</v>
      </c>
      <c r="C2339" s="1" t="s">
        <v>3598</v>
      </c>
      <c r="D2339" s="1" t="s">
        <v>4611</v>
      </c>
      <c r="E2339" s="1" t="s">
        <v>1548</v>
      </c>
      <c r="F2339" s="1" t="s">
        <v>3600</v>
      </c>
      <c r="G2339" s="1" t="s">
        <v>103</v>
      </c>
      <c r="H2339" s="1" t="s">
        <v>437</v>
      </c>
      <c r="I2339" s="1">
        <v>3</v>
      </c>
      <c r="J2339" s="1">
        <v>2023</v>
      </c>
      <c r="K2339" s="1">
        <v>491455</v>
      </c>
      <c r="L2339" s="1">
        <v>0</v>
      </c>
      <c r="M2339" s="1">
        <f t="array" ref="M2339">SUMPRODUCT(MAX(ISNUMBER(SEARCH('Class Rules'!$B$6:$B$85,$E2339))*ISNUMBER(SEARCH('Class Rules'!$C$6:$C$85,$F2339))*'Class Rules'!$A$6:$A$85))</f>
        <v>0</v>
      </c>
      <c r="N2339" s="1" t="str">
        <f t="array" ref="N2339">IF($M2339=0,'Class Rules'!$D$3,INDEX('Class Rules'!$D$6:$D$85,MATCH($M2339,'Class Rules'!$A$6:$A$85,0)))</f>
        <v>Passenger LDV</v>
      </c>
      <c r="O2339" s="1" t="str">
        <f t="array" ref="O2339">IF(SUMPRODUCT(MAX(ISNUMBER(SEARCH(Fuel_Rules!$A$6:$A$30,$E2339))*ISNUMBER(SEARCH(Fuel_Rules!$B$6:$B$30,$F2339))*(Fuel_Rules!$A$6:$A$30&lt;&gt;"")))&gt;0,"Plug-in hybrid",IF($G2339="Diesel","Diesel","Gasoline"))</f>
        <v>Gasoline</v>
      </c>
    </row>
    <row r="2340" spans="1:15" ht="15" customHeight="1" x14ac:dyDescent="0.25">
      <c r="A2340" s="1">
        <v>2022</v>
      </c>
      <c r="B2340" s="1" t="s">
        <v>4146</v>
      </c>
      <c r="C2340" s="1" t="s">
        <v>4612</v>
      </c>
      <c r="D2340" s="1" t="s">
        <v>4613</v>
      </c>
      <c r="E2340" s="1" t="s">
        <v>1548</v>
      </c>
      <c r="F2340" s="1" t="s">
        <v>4614</v>
      </c>
      <c r="G2340" s="1" t="s">
        <v>103</v>
      </c>
      <c r="H2340" s="1" t="s">
        <v>298</v>
      </c>
      <c r="I2340" s="1">
        <v>2</v>
      </c>
      <c r="J2340" s="1">
        <v>2023</v>
      </c>
      <c r="K2340" s="1">
        <v>594489</v>
      </c>
      <c r="L2340" s="1">
        <v>0</v>
      </c>
      <c r="M2340" s="1">
        <f t="array" ref="M2340">SUMPRODUCT(MAX(ISNUMBER(SEARCH('Class Rules'!$B$6:$B$85,$E2340))*ISNUMBER(SEARCH('Class Rules'!$C$6:$C$85,$F2340))*'Class Rules'!$A$6:$A$85))</f>
        <v>0</v>
      </c>
      <c r="N2340" s="1" t="str">
        <f t="array" ref="N2340">IF($M2340=0,'Class Rules'!$D$3,INDEX('Class Rules'!$D$6:$D$85,MATCH($M2340,'Class Rules'!$A$6:$A$85,0)))</f>
        <v>Passenger LDV</v>
      </c>
      <c r="O2340" s="1" t="str">
        <f t="array" ref="O2340">IF(SUMPRODUCT(MAX(ISNUMBER(SEARCH(Fuel_Rules!$A$6:$A$30,$E2340))*ISNUMBER(SEARCH(Fuel_Rules!$B$6:$B$30,$F2340))*(Fuel_Rules!$A$6:$A$30&lt;&gt;"")))&gt;0,"Plug-in hybrid",IF($G2340="Diesel","Diesel","Gasoline"))</f>
        <v>Gasoline</v>
      </c>
    </row>
    <row r="2341" spans="1:15" ht="15" customHeight="1" x14ac:dyDescent="0.25">
      <c r="A2341" s="1">
        <v>2022</v>
      </c>
      <c r="B2341" s="1" t="s">
        <v>4146</v>
      </c>
      <c r="C2341" s="1" t="s">
        <v>1586</v>
      </c>
      <c r="D2341" s="1" t="s">
        <v>4615</v>
      </c>
      <c r="E2341" s="1" t="s">
        <v>1588</v>
      </c>
      <c r="F2341" s="1" t="s">
        <v>1589</v>
      </c>
      <c r="G2341" s="1" t="s">
        <v>105</v>
      </c>
      <c r="H2341" s="1" t="s">
        <v>437</v>
      </c>
      <c r="I2341" s="1">
        <v>3</v>
      </c>
      <c r="J2341" s="1">
        <v>2023</v>
      </c>
      <c r="K2341" s="1">
        <v>525274</v>
      </c>
      <c r="L2341" s="1">
        <v>0</v>
      </c>
      <c r="M2341" s="1">
        <f t="array" ref="M2341">SUMPRODUCT(MAX(ISNUMBER(SEARCH('Class Rules'!$B$6:$B$85,$E2341))*ISNUMBER(SEARCH('Class Rules'!$C$6:$C$85,$F2341))*'Class Rules'!$A$6:$A$85))</f>
        <v>0</v>
      </c>
      <c r="N2341" s="1" t="str">
        <f t="array" ref="N2341">IF($M2341=0,'Class Rules'!$D$3,INDEX('Class Rules'!$D$6:$D$85,MATCH($M2341,'Class Rules'!$A$6:$A$85,0)))</f>
        <v>Passenger LDV</v>
      </c>
      <c r="O2341" s="1" t="str">
        <f t="array" ref="O2341">IF(SUMPRODUCT(MAX(ISNUMBER(SEARCH(Fuel_Rules!$A$6:$A$30,$E2341))*ISNUMBER(SEARCH(Fuel_Rules!$B$6:$B$30,$F2341))*(Fuel_Rules!$A$6:$A$30&lt;&gt;"")))&gt;0,"Plug-in hybrid",IF($G2341="Diesel","Diesel","Gasoline"))</f>
        <v>Diesel</v>
      </c>
    </row>
    <row r="2342" spans="1:15" ht="15" customHeight="1" x14ac:dyDescent="0.25">
      <c r="A2342" s="1">
        <v>2022</v>
      </c>
      <c r="B2342" s="1" t="s">
        <v>4146</v>
      </c>
      <c r="C2342" s="1" t="s">
        <v>1590</v>
      </c>
      <c r="D2342" s="1" t="s">
        <v>4616</v>
      </c>
      <c r="E2342" s="1" t="s">
        <v>1588</v>
      </c>
      <c r="F2342" s="1" t="s">
        <v>1592</v>
      </c>
      <c r="G2342" s="1" t="s">
        <v>103</v>
      </c>
      <c r="H2342" s="1" t="s">
        <v>437</v>
      </c>
      <c r="I2342" s="1">
        <v>1.8</v>
      </c>
      <c r="J2342" s="1">
        <v>2023</v>
      </c>
      <c r="K2342" s="1">
        <v>113459</v>
      </c>
      <c r="L2342" s="1">
        <v>0</v>
      </c>
      <c r="M2342" s="1">
        <f t="array" ref="M2342">SUMPRODUCT(MAX(ISNUMBER(SEARCH('Class Rules'!$B$6:$B$85,$E2342))*ISNUMBER(SEARCH('Class Rules'!$C$6:$C$85,$F2342))*'Class Rules'!$A$6:$A$85))</f>
        <v>0</v>
      </c>
      <c r="N2342" s="1" t="str">
        <f t="array" ref="N2342">IF($M2342=0,'Class Rules'!$D$3,INDEX('Class Rules'!$D$6:$D$85,MATCH($M2342,'Class Rules'!$A$6:$A$85,0)))</f>
        <v>Passenger LDV</v>
      </c>
      <c r="O2342" s="1" t="str">
        <f t="array" ref="O2342">IF(SUMPRODUCT(MAX(ISNUMBER(SEARCH(Fuel_Rules!$A$6:$A$30,$E2342))*ISNUMBER(SEARCH(Fuel_Rules!$B$6:$B$30,$F2342))*(Fuel_Rules!$A$6:$A$30&lt;&gt;"")))&gt;0,"Plug-in hybrid",IF($G2342="Diesel","Diesel","Gasoline"))</f>
        <v>Gasoline</v>
      </c>
    </row>
    <row r="2343" spans="1:15" ht="15" customHeight="1" x14ac:dyDescent="0.25">
      <c r="A2343" s="1">
        <v>2022</v>
      </c>
      <c r="B2343" s="1" t="s">
        <v>4146</v>
      </c>
      <c r="C2343" s="1" t="s">
        <v>1593</v>
      </c>
      <c r="D2343" s="1" t="s">
        <v>4617</v>
      </c>
      <c r="E2343" s="1" t="s">
        <v>1588</v>
      </c>
      <c r="F2343" s="1" t="s">
        <v>1595</v>
      </c>
      <c r="G2343" s="1" t="s">
        <v>103</v>
      </c>
      <c r="H2343" s="1" t="s">
        <v>437</v>
      </c>
      <c r="I2343" s="1">
        <v>1.8</v>
      </c>
      <c r="J2343" s="1">
        <v>2023</v>
      </c>
      <c r="K2343" s="1">
        <v>133653</v>
      </c>
      <c r="L2343" s="1">
        <v>0</v>
      </c>
      <c r="M2343" s="1">
        <f t="array" ref="M2343">SUMPRODUCT(MAX(ISNUMBER(SEARCH('Class Rules'!$B$6:$B$85,$E2343))*ISNUMBER(SEARCH('Class Rules'!$C$6:$C$85,$F2343))*'Class Rules'!$A$6:$A$85))</f>
        <v>0</v>
      </c>
      <c r="N2343" s="1" t="str">
        <f t="array" ref="N2343">IF($M2343=0,'Class Rules'!$D$3,INDEX('Class Rules'!$D$6:$D$85,MATCH($M2343,'Class Rules'!$A$6:$A$85,0)))</f>
        <v>Passenger LDV</v>
      </c>
      <c r="O2343" s="1" t="str">
        <f t="array" ref="O2343">IF(SUMPRODUCT(MAX(ISNUMBER(SEARCH(Fuel_Rules!$A$6:$A$30,$E2343))*ISNUMBER(SEARCH(Fuel_Rules!$B$6:$B$30,$F2343))*(Fuel_Rules!$A$6:$A$30&lt;&gt;"")))&gt;0,"Plug-in hybrid",IF($G2343="Diesel","Diesel","Gasoline"))</f>
        <v>Gasoline</v>
      </c>
    </row>
    <row r="2344" spans="1:15" ht="15" customHeight="1" x14ac:dyDescent="0.25">
      <c r="A2344" s="1">
        <v>2022</v>
      </c>
      <c r="B2344" s="1" t="s">
        <v>4146</v>
      </c>
      <c r="C2344" s="1" t="s">
        <v>1596</v>
      </c>
      <c r="D2344" s="1" t="s">
        <v>4618</v>
      </c>
      <c r="E2344" s="1" t="s">
        <v>1588</v>
      </c>
      <c r="F2344" s="1" t="s">
        <v>1598</v>
      </c>
      <c r="G2344" s="1" t="s">
        <v>105</v>
      </c>
      <c r="H2344" s="1" t="s">
        <v>437</v>
      </c>
      <c r="I2344" s="1">
        <v>2</v>
      </c>
      <c r="J2344" s="1">
        <v>2023</v>
      </c>
      <c r="K2344" s="1">
        <v>173247</v>
      </c>
      <c r="L2344" s="1">
        <v>0</v>
      </c>
      <c r="M2344" s="1">
        <f t="array" ref="M2344">SUMPRODUCT(MAX(ISNUMBER(SEARCH('Class Rules'!$B$6:$B$85,$E2344))*ISNUMBER(SEARCH('Class Rules'!$C$6:$C$85,$F2344))*'Class Rules'!$A$6:$A$85))</f>
        <v>0</v>
      </c>
      <c r="N2344" s="1" t="str">
        <f t="array" ref="N2344">IF($M2344=0,'Class Rules'!$D$3,INDEX('Class Rules'!$D$6:$D$85,MATCH($M2344,'Class Rules'!$A$6:$A$85,0)))</f>
        <v>Passenger LDV</v>
      </c>
      <c r="O2344" s="1" t="str">
        <f t="array" ref="O2344">IF(SUMPRODUCT(MAX(ISNUMBER(SEARCH(Fuel_Rules!$A$6:$A$30,$E2344))*ISNUMBER(SEARCH(Fuel_Rules!$B$6:$B$30,$F2344))*(Fuel_Rules!$A$6:$A$30&lt;&gt;"")))&gt;0,"Plug-in hybrid",IF($G2344="Diesel","Diesel","Gasoline"))</f>
        <v>Diesel</v>
      </c>
    </row>
    <row r="2345" spans="1:15" ht="15" customHeight="1" x14ac:dyDescent="0.25">
      <c r="A2345" s="1">
        <v>2022</v>
      </c>
      <c r="B2345" s="1" t="s">
        <v>4146</v>
      </c>
      <c r="C2345" s="1" t="s">
        <v>1599</v>
      </c>
      <c r="D2345" s="1" t="s">
        <v>4619</v>
      </c>
      <c r="E2345" s="1" t="s">
        <v>1588</v>
      </c>
      <c r="F2345" s="1" t="s">
        <v>1601</v>
      </c>
      <c r="G2345" s="1" t="s">
        <v>105</v>
      </c>
      <c r="H2345" s="1" t="s">
        <v>437</v>
      </c>
      <c r="I2345" s="1">
        <v>2</v>
      </c>
      <c r="J2345" s="1">
        <v>2023</v>
      </c>
      <c r="K2345" s="1">
        <v>185266</v>
      </c>
      <c r="L2345" s="1">
        <v>0</v>
      </c>
      <c r="M2345" s="1">
        <f t="array" ref="M2345">SUMPRODUCT(MAX(ISNUMBER(SEARCH('Class Rules'!$B$6:$B$85,$E2345))*ISNUMBER(SEARCH('Class Rules'!$C$6:$C$85,$F2345))*'Class Rules'!$A$6:$A$85))</f>
        <v>0</v>
      </c>
      <c r="N2345" s="1" t="str">
        <f t="array" ref="N2345">IF($M2345=0,'Class Rules'!$D$3,INDEX('Class Rules'!$D$6:$D$85,MATCH($M2345,'Class Rules'!$A$6:$A$85,0)))</f>
        <v>Passenger LDV</v>
      </c>
      <c r="O2345" s="1" t="str">
        <f t="array" ref="O2345">IF(SUMPRODUCT(MAX(ISNUMBER(SEARCH(Fuel_Rules!$A$6:$A$30,$E2345))*ISNUMBER(SEARCH(Fuel_Rules!$B$6:$B$30,$F2345))*(Fuel_Rules!$A$6:$A$30&lt;&gt;"")))&gt;0,"Plug-in hybrid",IF($G2345="Diesel","Diesel","Gasoline"))</f>
        <v>Diesel</v>
      </c>
    </row>
    <row r="2346" spans="1:15" ht="15" customHeight="1" x14ac:dyDescent="0.25">
      <c r="A2346" s="1">
        <v>2022</v>
      </c>
      <c r="B2346" s="1" t="s">
        <v>4146</v>
      </c>
      <c r="C2346" s="1" t="s">
        <v>1602</v>
      </c>
      <c r="D2346" s="1" t="s">
        <v>4620</v>
      </c>
      <c r="E2346" s="1" t="s">
        <v>1588</v>
      </c>
      <c r="F2346" s="1" t="s">
        <v>1604</v>
      </c>
      <c r="G2346" s="1" t="s">
        <v>105</v>
      </c>
      <c r="H2346" s="1" t="s">
        <v>437</v>
      </c>
      <c r="I2346" s="1">
        <v>2</v>
      </c>
      <c r="J2346" s="1">
        <v>2023</v>
      </c>
      <c r="K2346" s="1">
        <v>216491</v>
      </c>
      <c r="L2346" s="1">
        <v>0</v>
      </c>
      <c r="M2346" s="1">
        <f t="array" ref="M2346">SUMPRODUCT(MAX(ISNUMBER(SEARCH('Class Rules'!$B$6:$B$85,$E2346))*ISNUMBER(SEARCH('Class Rules'!$C$6:$C$85,$F2346))*'Class Rules'!$A$6:$A$85))</f>
        <v>0</v>
      </c>
      <c r="N2346" s="1" t="str">
        <f t="array" ref="N2346">IF($M2346=0,'Class Rules'!$D$3,INDEX('Class Rules'!$D$6:$D$85,MATCH($M2346,'Class Rules'!$A$6:$A$85,0)))</f>
        <v>Passenger LDV</v>
      </c>
      <c r="O2346" s="1" t="str">
        <f t="array" ref="O2346">IF(SUMPRODUCT(MAX(ISNUMBER(SEARCH(Fuel_Rules!$A$6:$A$30,$E2346))*ISNUMBER(SEARCH(Fuel_Rules!$B$6:$B$30,$F2346))*(Fuel_Rules!$A$6:$A$30&lt;&gt;"")))&gt;0,"Plug-in hybrid",IF($G2346="Diesel","Diesel","Gasoline"))</f>
        <v>Diesel</v>
      </c>
    </row>
    <row r="2347" spans="1:15" ht="15" customHeight="1" x14ac:dyDescent="0.25">
      <c r="A2347" s="1">
        <v>2022</v>
      </c>
      <c r="B2347" s="1" t="s">
        <v>4146</v>
      </c>
      <c r="C2347" s="1" t="s">
        <v>1605</v>
      </c>
      <c r="D2347" s="1" t="s">
        <v>4621</v>
      </c>
      <c r="E2347" s="1" t="s">
        <v>1588</v>
      </c>
      <c r="F2347" s="1" t="s">
        <v>1607</v>
      </c>
      <c r="G2347" s="1" t="s">
        <v>105</v>
      </c>
      <c r="H2347" s="1" t="s">
        <v>437</v>
      </c>
      <c r="I2347" s="1">
        <v>2</v>
      </c>
      <c r="J2347" s="1">
        <v>2023</v>
      </c>
      <c r="K2347" s="1">
        <v>196039</v>
      </c>
      <c r="L2347" s="1">
        <v>0</v>
      </c>
      <c r="M2347" s="1">
        <f t="array" ref="M2347">SUMPRODUCT(MAX(ISNUMBER(SEARCH('Class Rules'!$B$6:$B$85,$E2347))*ISNUMBER(SEARCH('Class Rules'!$C$6:$C$85,$F2347))*'Class Rules'!$A$6:$A$85))</f>
        <v>0</v>
      </c>
      <c r="N2347" s="1" t="str">
        <f t="array" ref="N2347">IF($M2347=0,'Class Rules'!$D$3,INDEX('Class Rules'!$D$6:$D$85,MATCH($M2347,'Class Rules'!$A$6:$A$85,0)))</f>
        <v>Passenger LDV</v>
      </c>
      <c r="O2347" s="1" t="str">
        <f t="array" ref="O2347">IF(SUMPRODUCT(MAX(ISNUMBER(SEARCH(Fuel_Rules!$A$6:$A$30,$E2347))*ISNUMBER(SEARCH(Fuel_Rules!$B$6:$B$30,$F2347))*(Fuel_Rules!$A$6:$A$30&lt;&gt;"")))&gt;0,"Plug-in hybrid",IF($G2347="Diesel","Diesel","Gasoline"))</f>
        <v>Diesel</v>
      </c>
    </row>
    <row r="2348" spans="1:15" ht="15" customHeight="1" x14ac:dyDescent="0.25">
      <c r="A2348" s="1">
        <v>2022</v>
      </c>
      <c r="B2348" s="1" t="s">
        <v>4146</v>
      </c>
      <c r="C2348" s="1" t="s">
        <v>1608</v>
      </c>
      <c r="D2348" s="1" t="s">
        <v>4622</v>
      </c>
      <c r="E2348" s="1" t="s">
        <v>1588</v>
      </c>
      <c r="F2348" s="1" t="s">
        <v>1610</v>
      </c>
      <c r="G2348" s="1" t="s">
        <v>103</v>
      </c>
      <c r="H2348" s="1" t="s">
        <v>437</v>
      </c>
      <c r="I2348" s="1">
        <v>2</v>
      </c>
      <c r="J2348" s="1">
        <v>2023</v>
      </c>
      <c r="K2348" s="1">
        <v>156325</v>
      </c>
      <c r="L2348" s="1">
        <v>0</v>
      </c>
      <c r="M2348" s="1">
        <f t="array" ref="M2348">SUMPRODUCT(MAX(ISNUMBER(SEARCH('Class Rules'!$B$6:$B$85,$E2348))*ISNUMBER(SEARCH('Class Rules'!$C$6:$C$85,$F2348))*'Class Rules'!$A$6:$A$85))</f>
        <v>0</v>
      </c>
      <c r="N2348" s="1" t="str">
        <f t="array" ref="N2348">IF($M2348=0,'Class Rules'!$D$3,INDEX('Class Rules'!$D$6:$D$85,MATCH($M2348,'Class Rules'!$A$6:$A$85,0)))</f>
        <v>Passenger LDV</v>
      </c>
      <c r="O2348" s="1" t="str">
        <f t="array" ref="O2348">IF(SUMPRODUCT(MAX(ISNUMBER(SEARCH(Fuel_Rules!$A$6:$A$30,$E2348))*ISNUMBER(SEARCH(Fuel_Rules!$B$6:$B$30,$F2348))*(Fuel_Rules!$A$6:$A$30&lt;&gt;"")))&gt;0,"Plug-in hybrid",IF($G2348="Diesel","Diesel","Gasoline"))</f>
        <v>Gasoline</v>
      </c>
    </row>
    <row r="2349" spans="1:15" ht="15" customHeight="1" x14ac:dyDescent="0.25">
      <c r="A2349" s="1">
        <v>2022</v>
      </c>
      <c r="B2349" s="1" t="s">
        <v>4146</v>
      </c>
      <c r="C2349" s="1" t="s">
        <v>1611</v>
      </c>
      <c r="D2349" s="1" t="s">
        <v>4623</v>
      </c>
      <c r="E2349" s="1" t="s">
        <v>1588</v>
      </c>
      <c r="F2349" s="1" t="s">
        <v>1613</v>
      </c>
      <c r="G2349" s="1" t="s">
        <v>103</v>
      </c>
      <c r="H2349" s="1" t="s">
        <v>437</v>
      </c>
      <c r="I2349" s="1">
        <v>2</v>
      </c>
      <c r="J2349" s="1">
        <v>2023</v>
      </c>
      <c r="K2349" s="1">
        <v>175332</v>
      </c>
      <c r="L2349" s="1">
        <v>0</v>
      </c>
      <c r="M2349" s="1">
        <f t="array" ref="M2349">SUMPRODUCT(MAX(ISNUMBER(SEARCH('Class Rules'!$B$6:$B$85,$E2349))*ISNUMBER(SEARCH('Class Rules'!$C$6:$C$85,$F2349))*'Class Rules'!$A$6:$A$85))</f>
        <v>0</v>
      </c>
      <c r="N2349" s="1" t="str">
        <f t="array" ref="N2349">IF($M2349=0,'Class Rules'!$D$3,INDEX('Class Rules'!$D$6:$D$85,MATCH($M2349,'Class Rules'!$A$6:$A$85,0)))</f>
        <v>Passenger LDV</v>
      </c>
      <c r="O2349" s="1" t="str">
        <f t="array" ref="O2349">IF(SUMPRODUCT(MAX(ISNUMBER(SEARCH(Fuel_Rules!$A$6:$A$30,$E2349))*ISNUMBER(SEARCH(Fuel_Rules!$B$6:$B$30,$F2349))*(Fuel_Rules!$A$6:$A$30&lt;&gt;"")))&gt;0,"Plug-in hybrid",IF($G2349="Diesel","Diesel","Gasoline"))</f>
        <v>Gasoline</v>
      </c>
    </row>
    <row r="2350" spans="1:15" ht="15" customHeight="1" x14ac:dyDescent="0.25">
      <c r="A2350" s="1">
        <v>2022</v>
      </c>
      <c r="B2350" s="1" t="s">
        <v>4146</v>
      </c>
      <c r="C2350" s="1" t="s">
        <v>1614</v>
      </c>
      <c r="D2350" s="1" t="s">
        <v>4624</v>
      </c>
      <c r="E2350" s="1" t="s">
        <v>1588</v>
      </c>
      <c r="F2350" s="1" t="s">
        <v>1616</v>
      </c>
      <c r="G2350" s="1" t="s">
        <v>103</v>
      </c>
      <c r="H2350" s="1" t="s">
        <v>437</v>
      </c>
      <c r="I2350" s="1">
        <v>2</v>
      </c>
      <c r="J2350" s="1">
        <v>2023</v>
      </c>
      <c r="K2350" s="1">
        <v>141798</v>
      </c>
      <c r="L2350" s="1">
        <v>0</v>
      </c>
      <c r="M2350" s="1">
        <f t="array" ref="M2350">SUMPRODUCT(MAX(ISNUMBER(SEARCH('Class Rules'!$B$6:$B$85,$E2350))*ISNUMBER(SEARCH('Class Rules'!$C$6:$C$85,$F2350))*'Class Rules'!$A$6:$A$85))</f>
        <v>0</v>
      </c>
      <c r="N2350" s="1" t="str">
        <f t="array" ref="N2350">IF($M2350=0,'Class Rules'!$D$3,INDEX('Class Rules'!$D$6:$D$85,MATCH($M2350,'Class Rules'!$A$6:$A$85,0)))</f>
        <v>Passenger LDV</v>
      </c>
      <c r="O2350" s="1" t="str">
        <f t="array" ref="O2350">IF(SUMPRODUCT(MAX(ISNUMBER(SEARCH(Fuel_Rules!$A$6:$A$30,$E2350))*ISNUMBER(SEARCH(Fuel_Rules!$B$6:$B$30,$F2350))*(Fuel_Rules!$A$6:$A$30&lt;&gt;"")))&gt;0,"Plug-in hybrid",IF($G2350="Diesel","Diesel","Gasoline"))</f>
        <v>Gasoline</v>
      </c>
    </row>
    <row r="2351" spans="1:15" ht="15" customHeight="1" x14ac:dyDescent="0.25">
      <c r="A2351" s="1">
        <v>2022</v>
      </c>
      <c r="B2351" s="1" t="s">
        <v>4146</v>
      </c>
      <c r="C2351" s="1" t="s">
        <v>1617</v>
      </c>
      <c r="D2351" s="1" t="s">
        <v>4625</v>
      </c>
      <c r="E2351" s="1" t="s">
        <v>1588</v>
      </c>
      <c r="F2351" s="1" t="s">
        <v>1619</v>
      </c>
      <c r="G2351" s="1" t="s">
        <v>105</v>
      </c>
      <c r="H2351" s="1" t="s">
        <v>437</v>
      </c>
      <c r="I2351" s="1">
        <v>2</v>
      </c>
      <c r="J2351" s="1">
        <v>2023</v>
      </c>
      <c r="K2351" s="1">
        <v>214462</v>
      </c>
      <c r="L2351" s="1">
        <v>0</v>
      </c>
      <c r="M2351" s="1">
        <f t="array" ref="M2351">SUMPRODUCT(MAX(ISNUMBER(SEARCH('Class Rules'!$B$6:$B$85,$E2351))*ISNUMBER(SEARCH('Class Rules'!$C$6:$C$85,$F2351))*'Class Rules'!$A$6:$A$85))</f>
        <v>0</v>
      </c>
      <c r="N2351" s="1" t="str">
        <f t="array" ref="N2351">IF($M2351=0,'Class Rules'!$D$3,INDEX('Class Rules'!$D$6:$D$85,MATCH($M2351,'Class Rules'!$A$6:$A$85,0)))</f>
        <v>Passenger LDV</v>
      </c>
      <c r="O2351" s="1" t="str">
        <f t="array" ref="O2351">IF(SUMPRODUCT(MAX(ISNUMBER(SEARCH(Fuel_Rules!$A$6:$A$30,$E2351))*ISNUMBER(SEARCH(Fuel_Rules!$B$6:$B$30,$F2351))*(Fuel_Rules!$A$6:$A$30&lt;&gt;"")))&gt;0,"Plug-in hybrid",IF($G2351="Diesel","Diesel","Gasoline"))</f>
        <v>Diesel</v>
      </c>
    </row>
    <row r="2352" spans="1:15" ht="15" customHeight="1" x14ac:dyDescent="0.25">
      <c r="A2352" s="1">
        <v>2022</v>
      </c>
      <c r="B2352" s="1" t="s">
        <v>4146</v>
      </c>
      <c r="C2352" s="1" t="s">
        <v>1620</v>
      </c>
      <c r="D2352" s="1" t="s">
        <v>4626</v>
      </c>
      <c r="E2352" s="1" t="s">
        <v>1588</v>
      </c>
      <c r="F2352" s="1" t="s">
        <v>1622</v>
      </c>
      <c r="G2352" s="1" t="s">
        <v>103</v>
      </c>
      <c r="H2352" s="1" t="s">
        <v>437</v>
      </c>
      <c r="I2352" s="1">
        <v>1.8</v>
      </c>
      <c r="J2352" s="1">
        <v>2023</v>
      </c>
      <c r="K2352" s="1">
        <v>139166</v>
      </c>
      <c r="L2352" s="1">
        <v>0</v>
      </c>
      <c r="M2352" s="1">
        <f t="array" ref="M2352">SUMPRODUCT(MAX(ISNUMBER(SEARCH('Class Rules'!$B$6:$B$85,$E2352))*ISNUMBER(SEARCH('Class Rules'!$C$6:$C$85,$F2352))*'Class Rules'!$A$6:$A$85))</f>
        <v>0</v>
      </c>
      <c r="N2352" s="1" t="str">
        <f t="array" ref="N2352">IF($M2352=0,'Class Rules'!$D$3,INDEX('Class Rules'!$D$6:$D$85,MATCH($M2352,'Class Rules'!$A$6:$A$85,0)))</f>
        <v>Passenger LDV</v>
      </c>
      <c r="O2352" s="1" t="str">
        <f t="array" ref="O2352">IF(SUMPRODUCT(MAX(ISNUMBER(SEARCH(Fuel_Rules!$A$6:$A$30,$E2352))*ISNUMBER(SEARCH(Fuel_Rules!$B$6:$B$30,$F2352))*(Fuel_Rules!$A$6:$A$30&lt;&gt;"")))&gt;0,"Plug-in hybrid",IF($G2352="Diesel","Diesel","Gasoline"))</f>
        <v>Gasoline</v>
      </c>
    </row>
    <row r="2353" spans="1:15" ht="15" customHeight="1" x14ac:dyDescent="0.25">
      <c r="A2353" s="1">
        <v>2022</v>
      </c>
      <c r="B2353" s="1" t="s">
        <v>4146</v>
      </c>
      <c r="C2353" s="1" t="s">
        <v>1623</v>
      </c>
      <c r="D2353" s="1" t="s">
        <v>4627</v>
      </c>
      <c r="E2353" s="1" t="s">
        <v>1588</v>
      </c>
      <c r="F2353" s="1" t="s">
        <v>1625</v>
      </c>
      <c r="G2353" s="1" t="s">
        <v>103</v>
      </c>
      <c r="H2353" s="1" t="s">
        <v>437</v>
      </c>
      <c r="I2353" s="1">
        <v>2</v>
      </c>
      <c r="J2353" s="1">
        <v>2023</v>
      </c>
      <c r="K2353" s="1">
        <v>406114</v>
      </c>
      <c r="L2353" s="1">
        <v>0</v>
      </c>
      <c r="M2353" s="1">
        <f t="array" ref="M2353">SUMPRODUCT(MAX(ISNUMBER(SEARCH('Class Rules'!$B$6:$B$85,$E2353))*ISNUMBER(SEARCH('Class Rules'!$C$6:$C$85,$F2353))*'Class Rules'!$A$6:$A$85))</f>
        <v>0</v>
      </c>
      <c r="N2353" s="1" t="str">
        <f t="array" ref="N2353">IF($M2353=0,'Class Rules'!$D$3,INDEX('Class Rules'!$D$6:$D$85,MATCH($M2353,'Class Rules'!$A$6:$A$85,0)))</f>
        <v>Passenger LDV</v>
      </c>
      <c r="O2353" s="1" t="str">
        <f t="array" ref="O2353">IF(SUMPRODUCT(MAX(ISNUMBER(SEARCH(Fuel_Rules!$A$6:$A$30,$E2353))*ISNUMBER(SEARCH(Fuel_Rules!$B$6:$B$30,$F2353))*(Fuel_Rules!$A$6:$A$30&lt;&gt;"")))&gt;0,"Plug-in hybrid",IF($G2353="Diesel","Diesel","Gasoline"))</f>
        <v>Gasoline</v>
      </c>
    </row>
    <row r="2354" spans="1:15" ht="15" customHeight="1" x14ac:dyDescent="0.25">
      <c r="A2354" s="1">
        <v>2022</v>
      </c>
      <c r="B2354" s="1" t="s">
        <v>4146</v>
      </c>
      <c r="C2354" s="1" t="s">
        <v>1626</v>
      </c>
      <c r="D2354" s="1" t="s">
        <v>4628</v>
      </c>
      <c r="E2354" s="1" t="s">
        <v>1588</v>
      </c>
      <c r="F2354" s="1" t="s">
        <v>1628</v>
      </c>
      <c r="G2354" s="1" t="s">
        <v>103</v>
      </c>
      <c r="H2354" s="1" t="s">
        <v>437</v>
      </c>
      <c r="I2354" s="1">
        <v>2</v>
      </c>
      <c r="J2354" s="1">
        <v>2023</v>
      </c>
      <c r="K2354" s="1">
        <v>374515</v>
      </c>
      <c r="L2354" s="1">
        <v>0</v>
      </c>
      <c r="M2354" s="1">
        <f t="array" ref="M2354">SUMPRODUCT(MAX(ISNUMBER(SEARCH('Class Rules'!$B$6:$B$85,$E2354))*ISNUMBER(SEARCH('Class Rules'!$C$6:$C$85,$F2354))*'Class Rules'!$A$6:$A$85))</f>
        <v>0</v>
      </c>
      <c r="N2354" s="1" t="str">
        <f t="array" ref="N2354">IF($M2354=0,'Class Rules'!$D$3,INDEX('Class Rules'!$D$6:$D$85,MATCH($M2354,'Class Rules'!$A$6:$A$85,0)))</f>
        <v>Passenger LDV</v>
      </c>
      <c r="O2354" s="1" t="str">
        <f t="array" ref="O2354">IF(SUMPRODUCT(MAX(ISNUMBER(SEARCH(Fuel_Rules!$A$6:$A$30,$E2354))*ISNUMBER(SEARCH(Fuel_Rules!$B$6:$B$30,$F2354))*(Fuel_Rules!$A$6:$A$30&lt;&gt;"")))&gt;0,"Plug-in hybrid",IF($G2354="Diesel","Diesel","Gasoline"))</f>
        <v>Gasoline</v>
      </c>
    </row>
    <row r="2355" spans="1:15" ht="15" customHeight="1" x14ac:dyDescent="0.25">
      <c r="A2355" s="1">
        <v>2022</v>
      </c>
      <c r="B2355" s="1" t="s">
        <v>4146</v>
      </c>
      <c r="C2355" s="1" t="s">
        <v>1629</v>
      </c>
      <c r="D2355" s="1" t="s">
        <v>4629</v>
      </c>
      <c r="E2355" s="1" t="s">
        <v>1588</v>
      </c>
      <c r="F2355" s="1" t="s">
        <v>1631</v>
      </c>
      <c r="G2355" s="1" t="s">
        <v>105</v>
      </c>
      <c r="H2355" s="1" t="s">
        <v>437</v>
      </c>
      <c r="I2355" s="1">
        <v>2</v>
      </c>
      <c r="J2355" s="1">
        <v>2023</v>
      </c>
      <c r="K2355" s="1">
        <v>227152</v>
      </c>
      <c r="L2355" s="1">
        <v>0</v>
      </c>
      <c r="M2355" s="1">
        <f t="array" ref="M2355">SUMPRODUCT(MAX(ISNUMBER(SEARCH('Class Rules'!$B$6:$B$85,$E2355))*ISNUMBER(SEARCH('Class Rules'!$C$6:$C$85,$F2355))*'Class Rules'!$A$6:$A$85))</f>
        <v>0</v>
      </c>
      <c r="N2355" s="1" t="str">
        <f t="array" ref="N2355">IF($M2355=0,'Class Rules'!$D$3,INDEX('Class Rules'!$D$6:$D$85,MATCH($M2355,'Class Rules'!$A$6:$A$85,0)))</f>
        <v>Passenger LDV</v>
      </c>
      <c r="O2355" s="1" t="str">
        <f t="array" ref="O2355">IF(SUMPRODUCT(MAX(ISNUMBER(SEARCH(Fuel_Rules!$A$6:$A$30,$E2355))*ISNUMBER(SEARCH(Fuel_Rules!$B$6:$B$30,$F2355))*(Fuel_Rules!$A$6:$A$30&lt;&gt;"")))&gt;0,"Plug-in hybrid",IF($G2355="Diesel","Diesel","Gasoline"))</f>
        <v>Diesel</v>
      </c>
    </row>
    <row r="2356" spans="1:15" ht="15" customHeight="1" x14ac:dyDescent="0.25">
      <c r="A2356" s="1">
        <v>2022</v>
      </c>
      <c r="B2356" s="1" t="s">
        <v>4146</v>
      </c>
      <c r="C2356" s="1" t="s">
        <v>1632</v>
      </c>
      <c r="D2356" s="1" t="s">
        <v>4630</v>
      </c>
      <c r="E2356" s="1" t="s">
        <v>1588</v>
      </c>
      <c r="F2356" s="1" t="s">
        <v>1634</v>
      </c>
      <c r="G2356" s="1" t="s">
        <v>103</v>
      </c>
      <c r="H2356" s="1" t="s">
        <v>437</v>
      </c>
      <c r="I2356" s="1">
        <v>1.8</v>
      </c>
      <c r="J2356" s="1">
        <v>2023</v>
      </c>
      <c r="K2356" s="1">
        <v>100401</v>
      </c>
      <c r="L2356" s="1">
        <v>0</v>
      </c>
      <c r="M2356" s="1">
        <f t="array" ref="M2356">SUMPRODUCT(MAX(ISNUMBER(SEARCH('Class Rules'!$B$6:$B$85,$E2356))*ISNUMBER(SEARCH('Class Rules'!$C$6:$C$85,$F2356))*'Class Rules'!$A$6:$A$85))</f>
        <v>0</v>
      </c>
      <c r="N2356" s="1" t="str">
        <f t="array" ref="N2356">IF($M2356=0,'Class Rules'!$D$3,INDEX('Class Rules'!$D$6:$D$85,MATCH($M2356,'Class Rules'!$A$6:$A$85,0)))</f>
        <v>Passenger LDV</v>
      </c>
      <c r="O2356" s="1" t="str">
        <f t="array" ref="O2356">IF(SUMPRODUCT(MAX(ISNUMBER(SEARCH(Fuel_Rules!$A$6:$A$30,$E2356))*ISNUMBER(SEARCH(Fuel_Rules!$B$6:$B$30,$F2356))*(Fuel_Rules!$A$6:$A$30&lt;&gt;"")))&gt;0,"Plug-in hybrid",IF($G2356="Diesel","Diesel","Gasoline"))</f>
        <v>Gasoline</v>
      </c>
    </row>
    <row r="2357" spans="1:15" ht="15" customHeight="1" x14ac:dyDescent="0.25">
      <c r="A2357" s="1">
        <v>2022</v>
      </c>
      <c r="B2357" s="1" t="s">
        <v>4146</v>
      </c>
      <c r="C2357" s="1" t="s">
        <v>1635</v>
      </c>
      <c r="D2357" s="1" t="s">
        <v>4631</v>
      </c>
      <c r="E2357" s="1" t="s">
        <v>1588</v>
      </c>
      <c r="F2357" s="1" t="s">
        <v>1637</v>
      </c>
      <c r="G2357" s="1" t="s">
        <v>103</v>
      </c>
      <c r="H2357" s="1" t="s">
        <v>437</v>
      </c>
      <c r="I2357" s="1">
        <v>2</v>
      </c>
      <c r="J2357" s="1">
        <v>2023</v>
      </c>
      <c r="K2357" s="1">
        <v>458895</v>
      </c>
      <c r="L2357" s="1">
        <v>0</v>
      </c>
      <c r="M2357" s="1">
        <f t="array" ref="M2357">SUMPRODUCT(MAX(ISNUMBER(SEARCH('Class Rules'!$B$6:$B$85,$E2357))*ISNUMBER(SEARCH('Class Rules'!$C$6:$C$85,$F2357))*'Class Rules'!$A$6:$A$85))</f>
        <v>0</v>
      </c>
      <c r="N2357" s="1" t="str">
        <f t="array" ref="N2357">IF($M2357=0,'Class Rules'!$D$3,INDEX('Class Rules'!$D$6:$D$85,MATCH($M2357,'Class Rules'!$A$6:$A$85,0)))</f>
        <v>Passenger LDV</v>
      </c>
      <c r="O2357" s="1" t="str">
        <f t="array" ref="O2357">IF(SUMPRODUCT(MAX(ISNUMBER(SEARCH(Fuel_Rules!$A$6:$A$30,$E2357))*ISNUMBER(SEARCH(Fuel_Rules!$B$6:$B$30,$F2357))*(Fuel_Rules!$A$6:$A$30&lt;&gt;"")))&gt;0,"Plug-in hybrid",IF($G2357="Diesel","Diesel","Gasoline"))</f>
        <v>Gasoline</v>
      </c>
    </row>
    <row r="2358" spans="1:15" ht="15" customHeight="1" x14ac:dyDescent="0.25">
      <c r="A2358" s="1">
        <v>2022</v>
      </c>
      <c r="B2358" s="1" t="s">
        <v>4146</v>
      </c>
      <c r="C2358" s="1" t="s">
        <v>1638</v>
      </c>
      <c r="D2358" s="1" t="s">
        <v>4632</v>
      </c>
      <c r="E2358" s="1" t="s">
        <v>1588</v>
      </c>
      <c r="F2358" s="1" t="s">
        <v>1640</v>
      </c>
      <c r="G2358" s="1" t="s">
        <v>105</v>
      </c>
      <c r="H2358" s="1" t="s">
        <v>437</v>
      </c>
      <c r="I2358" s="1">
        <v>2</v>
      </c>
      <c r="J2358" s="1">
        <v>2023</v>
      </c>
      <c r="K2358" s="1">
        <v>163673</v>
      </c>
      <c r="L2358" s="1">
        <v>0</v>
      </c>
      <c r="M2358" s="1">
        <f t="array" ref="M2358">SUMPRODUCT(MAX(ISNUMBER(SEARCH('Class Rules'!$B$6:$B$85,$E2358))*ISNUMBER(SEARCH('Class Rules'!$C$6:$C$85,$F2358))*'Class Rules'!$A$6:$A$85))</f>
        <v>0</v>
      </c>
      <c r="N2358" s="1" t="str">
        <f t="array" ref="N2358">IF($M2358=0,'Class Rules'!$D$3,INDEX('Class Rules'!$D$6:$D$85,MATCH($M2358,'Class Rules'!$A$6:$A$85,0)))</f>
        <v>Passenger LDV</v>
      </c>
      <c r="O2358" s="1" t="str">
        <f t="array" ref="O2358">IF(SUMPRODUCT(MAX(ISNUMBER(SEARCH(Fuel_Rules!$A$6:$A$30,$E2358))*ISNUMBER(SEARCH(Fuel_Rules!$B$6:$B$30,$F2358))*(Fuel_Rules!$A$6:$A$30&lt;&gt;"")))&gt;0,"Plug-in hybrid",IF($G2358="Diesel","Diesel","Gasoline"))</f>
        <v>Diesel</v>
      </c>
    </row>
    <row r="2359" spans="1:15" ht="15" customHeight="1" x14ac:dyDescent="0.25">
      <c r="A2359" s="1">
        <v>2022</v>
      </c>
      <c r="B2359" s="1" t="s">
        <v>4146</v>
      </c>
      <c r="C2359" s="1" t="s">
        <v>1641</v>
      </c>
      <c r="D2359" s="1" t="s">
        <v>4633</v>
      </c>
      <c r="E2359" s="1" t="s">
        <v>1588</v>
      </c>
      <c r="F2359" s="1" t="s">
        <v>1643</v>
      </c>
      <c r="G2359" s="1" t="s">
        <v>103</v>
      </c>
      <c r="H2359" s="1" t="s">
        <v>437</v>
      </c>
      <c r="I2359" s="1">
        <v>1.3</v>
      </c>
      <c r="J2359" s="1">
        <v>2023</v>
      </c>
      <c r="K2359" s="1">
        <v>196572</v>
      </c>
      <c r="L2359" s="1">
        <v>0</v>
      </c>
      <c r="M2359" s="1">
        <f t="array" ref="M2359">SUMPRODUCT(MAX(ISNUMBER(SEARCH('Class Rules'!$B$6:$B$85,$E2359))*ISNUMBER(SEARCH('Class Rules'!$C$6:$C$85,$F2359))*'Class Rules'!$A$6:$A$85))</f>
        <v>0</v>
      </c>
      <c r="N2359" s="1" t="str">
        <f t="array" ref="N2359">IF($M2359=0,'Class Rules'!$D$3,INDEX('Class Rules'!$D$6:$D$85,MATCH($M2359,'Class Rules'!$A$6:$A$85,0)))</f>
        <v>Passenger LDV</v>
      </c>
      <c r="O2359" s="1" t="str">
        <f t="array" ref="O2359">IF(SUMPRODUCT(MAX(ISNUMBER(SEARCH(Fuel_Rules!$A$6:$A$30,$E2359))*ISNUMBER(SEARCH(Fuel_Rules!$B$6:$B$30,$F2359))*(Fuel_Rules!$A$6:$A$30&lt;&gt;"")))&gt;0,"Plug-in hybrid",IF($G2359="Diesel","Diesel","Gasoline"))</f>
        <v>Gasoline</v>
      </c>
    </row>
    <row r="2360" spans="1:15" ht="15" customHeight="1" x14ac:dyDescent="0.25">
      <c r="A2360" s="1">
        <v>2022</v>
      </c>
      <c r="B2360" s="1" t="s">
        <v>4146</v>
      </c>
      <c r="C2360" s="1" t="s">
        <v>1644</v>
      </c>
      <c r="D2360" s="1" t="s">
        <v>4634</v>
      </c>
      <c r="E2360" s="1" t="s">
        <v>1588</v>
      </c>
      <c r="F2360" s="1" t="s">
        <v>1646</v>
      </c>
      <c r="G2360" s="1" t="s">
        <v>103</v>
      </c>
      <c r="H2360" s="1" t="s">
        <v>437</v>
      </c>
      <c r="I2360" s="1">
        <v>1.3</v>
      </c>
      <c r="J2360" s="1">
        <v>2023</v>
      </c>
      <c r="K2360" s="1">
        <v>175926</v>
      </c>
      <c r="L2360" s="1">
        <v>0</v>
      </c>
      <c r="M2360" s="1">
        <f t="array" ref="M2360">SUMPRODUCT(MAX(ISNUMBER(SEARCH('Class Rules'!$B$6:$B$85,$E2360))*ISNUMBER(SEARCH('Class Rules'!$C$6:$C$85,$F2360))*'Class Rules'!$A$6:$A$85))</f>
        <v>0</v>
      </c>
      <c r="N2360" s="1" t="str">
        <f t="array" ref="N2360">IF($M2360=0,'Class Rules'!$D$3,INDEX('Class Rules'!$D$6:$D$85,MATCH($M2360,'Class Rules'!$A$6:$A$85,0)))</f>
        <v>Passenger LDV</v>
      </c>
      <c r="O2360" s="1" t="str">
        <f t="array" ref="O2360">IF(SUMPRODUCT(MAX(ISNUMBER(SEARCH(Fuel_Rules!$A$6:$A$30,$E2360))*ISNUMBER(SEARCH(Fuel_Rules!$B$6:$B$30,$F2360))*(Fuel_Rules!$A$6:$A$30&lt;&gt;"")))&gt;0,"Plug-in hybrid",IF($G2360="Diesel","Diesel","Gasoline"))</f>
        <v>Gasoline</v>
      </c>
    </row>
    <row r="2361" spans="1:15" ht="15" customHeight="1" x14ac:dyDescent="0.25">
      <c r="A2361" s="1">
        <v>2022</v>
      </c>
      <c r="B2361" s="1" t="s">
        <v>4146</v>
      </c>
      <c r="C2361" s="1" t="s">
        <v>1647</v>
      </c>
      <c r="D2361" s="1" t="s">
        <v>4635</v>
      </c>
      <c r="E2361" s="1" t="s">
        <v>1588</v>
      </c>
      <c r="F2361" s="1" t="s">
        <v>1649</v>
      </c>
      <c r="G2361" s="1" t="s">
        <v>103</v>
      </c>
      <c r="H2361" s="1" t="s">
        <v>437</v>
      </c>
      <c r="I2361" s="1">
        <v>1.3</v>
      </c>
      <c r="J2361" s="1">
        <v>2023</v>
      </c>
      <c r="K2361" s="1">
        <v>163371</v>
      </c>
      <c r="L2361" s="1">
        <v>0</v>
      </c>
      <c r="M2361" s="1">
        <f t="array" ref="M2361">SUMPRODUCT(MAX(ISNUMBER(SEARCH('Class Rules'!$B$6:$B$85,$E2361))*ISNUMBER(SEARCH('Class Rules'!$C$6:$C$85,$F2361))*'Class Rules'!$A$6:$A$85))</f>
        <v>0</v>
      </c>
      <c r="N2361" s="1" t="str">
        <f t="array" ref="N2361">IF($M2361=0,'Class Rules'!$D$3,INDEX('Class Rules'!$D$6:$D$85,MATCH($M2361,'Class Rules'!$A$6:$A$85,0)))</f>
        <v>Passenger LDV</v>
      </c>
      <c r="O2361" s="1" t="str">
        <f t="array" ref="O2361">IF(SUMPRODUCT(MAX(ISNUMBER(SEARCH(Fuel_Rules!$A$6:$A$30,$E2361))*ISNUMBER(SEARCH(Fuel_Rules!$B$6:$B$30,$F2361))*(Fuel_Rules!$A$6:$A$30&lt;&gt;"")))&gt;0,"Plug-in hybrid",IF($G2361="Diesel","Diesel","Gasoline"))</f>
        <v>Gasoline</v>
      </c>
    </row>
    <row r="2362" spans="1:15" ht="15" customHeight="1" x14ac:dyDescent="0.25">
      <c r="A2362" s="1">
        <v>2022</v>
      </c>
      <c r="B2362" s="1" t="s">
        <v>4146</v>
      </c>
      <c r="C2362" s="1" t="s">
        <v>1650</v>
      </c>
      <c r="D2362" s="1" t="s">
        <v>4636</v>
      </c>
      <c r="E2362" s="1" t="s">
        <v>1588</v>
      </c>
      <c r="F2362" s="1" t="s">
        <v>1652</v>
      </c>
      <c r="G2362" s="1" t="s">
        <v>103</v>
      </c>
      <c r="H2362" s="1" t="s">
        <v>437</v>
      </c>
      <c r="I2362" s="1">
        <v>1.3</v>
      </c>
      <c r="J2362" s="1">
        <v>2023</v>
      </c>
      <c r="K2362" s="1">
        <v>186779</v>
      </c>
      <c r="L2362" s="1">
        <v>0</v>
      </c>
      <c r="M2362" s="1">
        <f t="array" ref="M2362">SUMPRODUCT(MAX(ISNUMBER(SEARCH('Class Rules'!$B$6:$B$85,$E2362))*ISNUMBER(SEARCH('Class Rules'!$C$6:$C$85,$F2362))*'Class Rules'!$A$6:$A$85))</f>
        <v>0</v>
      </c>
      <c r="N2362" s="1" t="str">
        <f t="array" ref="N2362">IF($M2362=0,'Class Rules'!$D$3,INDEX('Class Rules'!$D$6:$D$85,MATCH($M2362,'Class Rules'!$A$6:$A$85,0)))</f>
        <v>Passenger LDV</v>
      </c>
      <c r="O2362" s="1" t="str">
        <f t="array" ref="O2362">IF(SUMPRODUCT(MAX(ISNUMBER(SEARCH(Fuel_Rules!$A$6:$A$30,$E2362))*ISNUMBER(SEARCH(Fuel_Rules!$B$6:$B$30,$F2362))*(Fuel_Rules!$A$6:$A$30&lt;&gt;"")))&gt;0,"Plug-in hybrid",IF($G2362="Diesel","Diesel","Gasoline"))</f>
        <v>Gasoline</v>
      </c>
    </row>
    <row r="2363" spans="1:15" ht="15" customHeight="1" x14ac:dyDescent="0.25">
      <c r="A2363" s="1">
        <v>2022</v>
      </c>
      <c r="B2363" s="1" t="s">
        <v>4146</v>
      </c>
      <c r="C2363" s="1" t="s">
        <v>1653</v>
      </c>
      <c r="D2363" s="1" t="s">
        <v>4637</v>
      </c>
      <c r="E2363" s="1" t="s">
        <v>1588</v>
      </c>
      <c r="F2363" s="1" t="s">
        <v>1655</v>
      </c>
      <c r="G2363" s="1" t="s">
        <v>103</v>
      </c>
      <c r="H2363" s="1" t="s">
        <v>437</v>
      </c>
      <c r="I2363" s="1">
        <v>1.3</v>
      </c>
      <c r="J2363" s="1">
        <v>2023</v>
      </c>
      <c r="K2363" s="1">
        <v>215753</v>
      </c>
      <c r="L2363" s="1">
        <v>0</v>
      </c>
      <c r="M2363" s="1">
        <f t="array" ref="M2363">SUMPRODUCT(MAX(ISNUMBER(SEARCH('Class Rules'!$B$6:$B$85,$E2363))*ISNUMBER(SEARCH('Class Rules'!$C$6:$C$85,$F2363))*'Class Rules'!$A$6:$A$85))</f>
        <v>0</v>
      </c>
      <c r="N2363" s="1" t="str">
        <f t="array" ref="N2363">IF($M2363=0,'Class Rules'!$D$3,INDEX('Class Rules'!$D$6:$D$85,MATCH($M2363,'Class Rules'!$A$6:$A$85,0)))</f>
        <v>Passenger LDV</v>
      </c>
      <c r="O2363" s="1" t="str">
        <f t="array" ref="O2363">IF(SUMPRODUCT(MAX(ISNUMBER(SEARCH(Fuel_Rules!$A$6:$A$30,$E2363))*ISNUMBER(SEARCH(Fuel_Rules!$B$6:$B$30,$F2363))*(Fuel_Rules!$A$6:$A$30&lt;&gt;"")))&gt;0,"Plug-in hybrid",IF($G2363="Diesel","Diesel","Gasoline"))</f>
        <v>Gasoline</v>
      </c>
    </row>
    <row r="2364" spans="1:15" ht="15" customHeight="1" x14ac:dyDescent="0.25">
      <c r="A2364" s="1">
        <v>2022</v>
      </c>
      <c r="B2364" s="1" t="s">
        <v>4146</v>
      </c>
      <c r="C2364" s="1" t="s">
        <v>1656</v>
      </c>
      <c r="D2364" s="1" t="s">
        <v>4638</v>
      </c>
      <c r="E2364" s="1" t="s">
        <v>1588</v>
      </c>
      <c r="F2364" s="1" t="s">
        <v>1658</v>
      </c>
      <c r="G2364" s="1" t="s">
        <v>105</v>
      </c>
      <c r="H2364" s="1" t="s">
        <v>437</v>
      </c>
      <c r="I2364" s="1">
        <v>2</v>
      </c>
      <c r="J2364" s="1">
        <v>2023</v>
      </c>
      <c r="K2364" s="1">
        <v>223408</v>
      </c>
      <c r="L2364" s="1">
        <v>0</v>
      </c>
      <c r="M2364" s="1">
        <f t="array" ref="M2364">SUMPRODUCT(MAX(ISNUMBER(SEARCH('Class Rules'!$B$6:$B$85,$E2364))*ISNUMBER(SEARCH('Class Rules'!$C$6:$C$85,$F2364))*'Class Rules'!$A$6:$A$85))</f>
        <v>0</v>
      </c>
      <c r="N2364" s="1" t="str">
        <f t="array" ref="N2364">IF($M2364=0,'Class Rules'!$D$3,INDEX('Class Rules'!$D$6:$D$85,MATCH($M2364,'Class Rules'!$A$6:$A$85,0)))</f>
        <v>Passenger LDV</v>
      </c>
      <c r="O2364" s="1" t="str">
        <f t="array" ref="O2364">IF(SUMPRODUCT(MAX(ISNUMBER(SEARCH(Fuel_Rules!$A$6:$A$30,$E2364))*ISNUMBER(SEARCH(Fuel_Rules!$B$6:$B$30,$F2364))*(Fuel_Rules!$A$6:$A$30&lt;&gt;"")))&gt;0,"Plug-in hybrid",IF($G2364="Diesel","Diesel","Gasoline"))</f>
        <v>Diesel</v>
      </c>
    </row>
    <row r="2365" spans="1:15" ht="15" customHeight="1" x14ac:dyDescent="0.25">
      <c r="A2365" s="1">
        <v>2022</v>
      </c>
      <c r="B2365" s="1" t="s">
        <v>4146</v>
      </c>
      <c r="C2365" s="1" t="s">
        <v>1659</v>
      </c>
      <c r="D2365" s="1" t="s">
        <v>4639</v>
      </c>
      <c r="E2365" s="1" t="s">
        <v>1588</v>
      </c>
      <c r="F2365" s="1" t="s">
        <v>1661</v>
      </c>
      <c r="G2365" s="1" t="s">
        <v>105</v>
      </c>
      <c r="H2365" s="1" t="s">
        <v>437</v>
      </c>
      <c r="I2365" s="1">
        <v>2</v>
      </c>
      <c r="J2365" s="1">
        <v>2023</v>
      </c>
      <c r="K2365" s="1">
        <v>237761</v>
      </c>
      <c r="L2365" s="1">
        <v>0</v>
      </c>
      <c r="M2365" s="1">
        <f t="array" ref="M2365">SUMPRODUCT(MAX(ISNUMBER(SEARCH('Class Rules'!$B$6:$B$85,$E2365))*ISNUMBER(SEARCH('Class Rules'!$C$6:$C$85,$F2365))*'Class Rules'!$A$6:$A$85))</f>
        <v>0</v>
      </c>
      <c r="N2365" s="1" t="str">
        <f t="array" ref="N2365">IF($M2365=0,'Class Rules'!$D$3,INDEX('Class Rules'!$D$6:$D$85,MATCH($M2365,'Class Rules'!$A$6:$A$85,0)))</f>
        <v>Passenger LDV</v>
      </c>
      <c r="O2365" s="1" t="str">
        <f t="array" ref="O2365">IF(SUMPRODUCT(MAX(ISNUMBER(SEARCH(Fuel_Rules!$A$6:$A$30,$E2365))*ISNUMBER(SEARCH(Fuel_Rules!$B$6:$B$30,$F2365))*(Fuel_Rules!$A$6:$A$30&lt;&gt;"")))&gt;0,"Plug-in hybrid",IF($G2365="Diesel","Diesel","Gasoline"))</f>
        <v>Diesel</v>
      </c>
    </row>
    <row r="2366" spans="1:15" ht="15" customHeight="1" x14ac:dyDescent="0.25">
      <c r="A2366" s="1">
        <v>2022</v>
      </c>
      <c r="B2366" s="1" t="s">
        <v>4146</v>
      </c>
      <c r="C2366" s="1" t="s">
        <v>1662</v>
      </c>
      <c r="D2366" s="1" t="s">
        <v>4640</v>
      </c>
      <c r="E2366" s="1" t="s">
        <v>1588</v>
      </c>
      <c r="F2366" s="1" t="s">
        <v>1664</v>
      </c>
      <c r="G2366" s="1" t="s">
        <v>105</v>
      </c>
      <c r="H2366" s="1" t="s">
        <v>437</v>
      </c>
      <c r="I2366" s="1">
        <v>2</v>
      </c>
      <c r="J2366" s="1">
        <v>2023</v>
      </c>
      <c r="K2366" s="1">
        <v>245467</v>
      </c>
      <c r="L2366" s="1">
        <v>0</v>
      </c>
      <c r="M2366" s="1">
        <f t="array" ref="M2366">SUMPRODUCT(MAX(ISNUMBER(SEARCH('Class Rules'!$B$6:$B$85,$E2366))*ISNUMBER(SEARCH('Class Rules'!$C$6:$C$85,$F2366))*'Class Rules'!$A$6:$A$85))</f>
        <v>0</v>
      </c>
      <c r="N2366" s="1" t="str">
        <f t="array" ref="N2366">IF($M2366=0,'Class Rules'!$D$3,INDEX('Class Rules'!$D$6:$D$85,MATCH($M2366,'Class Rules'!$A$6:$A$85,0)))</f>
        <v>Passenger LDV</v>
      </c>
      <c r="O2366" s="1" t="str">
        <f t="array" ref="O2366">IF(SUMPRODUCT(MAX(ISNUMBER(SEARCH(Fuel_Rules!$A$6:$A$30,$E2366))*ISNUMBER(SEARCH(Fuel_Rules!$B$6:$B$30,$F2366))*(Fuel_Rules!$A$6:$A$30&lt;&gt;"")))&gt;0,"Plug-in hybrid",IF($G2366="Diesel","Diesel","Gasoline"))</f>
        <v>Diesel</v>
      </c>
    </row>
    <row r="2367" spans="1:15" ht="15" customHeight="1" x14ac:dyDescent="0.25">
      <c r="A2367" s="1">
        <v>2022</v>
      </c>
      <c r="B2367" s="1" t="s">
        <v>4146</v>
      </c>
      <c r="C2367" s="1" t="s">
        <v>1665</v>
      </c>
      <c r="D2367" s="1" t="s">
        <v>4641</v>
      </c>
      <c r="E2367" s="1" t="s">
        <v>1588</v>
      </c>
      <c r="F2367" s="1" t="s">
        <v>1667</v>
      </c>
      <c r="G2367" s="1" t="s">
        <v>105</v>
      </c>
      <c r="H2367" s="1" t="s">
        <v>437</v>
      </c>
      <c r="I2367" s="1">
        <v>2</v>
      </c>
      <c r="J2367" s="1">
        <v>2023</v>
      </c>
      <c r="K2367" s="1">
        <v>248494</v>
      </c>
      <c r="L2367" s="1">
        <v>0</v>
      </c>
      <c r="M2367" s="1">
        <f t="array" ref="M2367">SUMPRODUCT(MAX(ISNUMBER(SEARCH('Class Rules'!$B$6:$B$85,$E2367))*ISNUMBER(SEARCH('Class Rules'!$C$6:$C$85,$F2367))*'Class Rules'!$A$6:$A$85))</f>
        <v>0</v>
      </c>
      <c r="N2367" s="1" t="str">
        <f t="array" ref="N2367">IF($M2367=0,'Class Rules'!$D$3,INDEX('Class Rules'!$D$6:$D$85,MATCH($M2367,'Class Rules'!$A$6:$A$85,0)))</f>
        <v>Passenger LDV</v>
      </c>
      <c r="O2367" s="1" t="str">
        <f t="array" ref="O2367">IF(SUMPRODUCT(MAX(ISNUMBER(SEARCH(Fuel_Rules!$A$6:$A$30,$E2367))*ISNUMBER(SEARCH(Fuel_Rules!$B$6:$B$30,$F2367))*(Fuel_Rules!$A$6:$A$30&lt;&gt;"")))&gt;0,"Plug-in hybrid",IF($G2367="Diesel","Diesel","Gasoline"))</f>
        <v>Diesel</v>
      </c>
    </row>
    <row r="2368" spans="1:15" ht="15" customHeight="1" x14ac:dyDescent="0.25">
      <c r="A2368" s="1">
        <v>2022</v>
      </c>
      <c r="B2368" s="1" t="s">
        <v>4146</v>
      </c>
      <c r="C2368" s="1" t="s">
        <v>1668</v>
      </c>
      <c r="D2368" s="1" t="s">
        <v>4642</v>
      </c>
      <c r="E2368" s="1" t="s">
        <v>1588</v>
      </c>
      <c r="F2368" s="1" t="s">
        <v>1670</v>
      </c>
      <c r="G2368" s="1" t="s">
        <v>103</v>
      </c>
      <c r="H2368" s="1" t="s">
        <v>298</v>
      </c>
      <c r="I2368" s="1">
        <v>2</v>
      </c>
      <c r="J2368" s="1">
        <v>2023</v>
      </c>
      <c r="K2368" s="1">
        <v>400450</v>
      </c>
      <c r="L2368" s="1">
        <v>0</v>
      </c>
      <c r="M2368" s="1">
        <f t="array" ref="M2368">SUMPRODUCT(MAX(ISNUMBER(SEARCH('Class Rules'!$B$6:$B$85,$E2368))*ISNUMBER(SEARCH('Class Rules'!$C$6:$C$85,$F2368))*'Class Rules'!$A$6:$A$85))</f>
        <v>0</v>
      </c>
      <c r="N2368" s="1" t="str">
        <f t="array" ref="N2368">IF($M2368=0,'Class Rules'!$D$3,INDEX('Class Rules'!$D$6:$D$85,MATCH($M2368,'Class Rules'!$A$6:$A$85,0)))</f>
        <v>Passenger LDV</v>
      </c>
      <c r="O2368" s="1" t="str">
        <f t="array" ref="O2368">IF(SUMPRODUCT(MAX(ISNUMBER(SEARCH(Fuel_Rules!$A$6:$A$30,$E2368))*ISNUMBER(SEARCH(Fuel_Rules!$B$6:$B$30,$F2368))*(Fuel_Rules!$A$6:$A$30&lt;&gt;"")))&gt;0,"Plug-in hybrid",IF($G2368="Diesel","Diesel","Gasoline"))</f>
        <v>Gasoline</v>
      </c>
    </row>
    <row r="2369" spans="1:15" ht="15" customHeight="1" x14ac:dyDescent="0.25">
      <c r="A2369" s="1">
        <v>2022</v>
      </c>
      <c r="B2369" s="1" t="s">
        <v>4146</v>
      </c>
      <c r="C2369" s="1" t="s">
        <v>1671</v>
      </c>
      <c r="D2369" s="1" t="s">
        <v>4643</v>
      </c>
      <c r="E2369" s="1" t="s">
        <v>1588</v>
      </c>
      <c r="F2369" s="1" t="s">
        <v>1673</v>
      </c>
      <c r="G2369" s="1" t="s">
        <v>105</v>
      </c>
      <c r="H2369" s="1" t="s">
        <v>437</v>
      </c>
      <c r="I2369" s="1">
        <v>2</v>
      </c>
      <c r="J2369" s="1">
        <v>2023</v>
      </c>
      <c r="K2369" s="1">
        <v>280518</v>
      </c>
      <c r="L2369" s="1">
        <v>0</v>
      </c>
      <c r="M2369" s="1">
        <f t="array" ref="M2369">SUMPRODUCT(MAX(ISNUMBER(SEARCH('Class Rules'!$B$6:$B$85,$E2369))*ISNUMBER(SEARCH('Class Rules'!$C$6:$C$85,$F2369))*'Class Rules'!$A$6:$A$85))</f>
        <v>0</v>
      </c>
      <c r="N2369" s="1" t="str">
        <f t="array" ref="N2369">IF($M2369=0,'Class Rules'!$D$3,INDEX('Class Rules'!$D$6:$D$85,MATCH($M2369,'Class Rules'!$A$6:$A$85,0)))</f>
        <v>Passenger LDV</v>
      </c>
      <c r="O2369" s="1" t="str">
        <f t="array" ref="O2369">IF(SUMPRODUCT(MAX(ISNUMBER(SEARCH(Fuel_Rules!$A$6:$A$30,$E2369))*ISNUMBER(SEARCH(Fuel_Rules!$B$6:$B$30,$F2369))*(Fuel_Rules!$A$6:$A$30&lt;&gt;"")))&gt;0,"Plug-in hybrid",IF($G2369="Diesel","Diesel","Gasoline"))</f>
        <v>Diesel</v>
      </c>
    </row>
    <row r="2370" spans="1:15" ht="15" customHeight="1" x14ac:dyDescent="0.25">
      <c r="A2370" s="1">
        <v>2022</v>
      </c>
      <c r="B2370" s="1" t="s">
        <v>4146</v>
      </c>
      <c r="C2370" s="1" t="s">
        <v>1674</v>
      </c>
      <c r="D2370" s="1" t="s">
        <v>4644</v>
      </c>
      <c r="E2370" s="1" t="s">
        <v>1588</v>
      </c>
      <c r="F2370" s="1" t="s">
        <v>1676</v>
      </c>
      <c r="G2370" s="1" t="s">
        <v>103</v>
      </c>
      <c r="H2370" s="1" t="s">
        <v>437</v>
      </c>
      <c r="I2370" s="1">
        <v>1.3</v>
      </c>
      <c r="J2370" s="1">
        <v>2023</v>
      </c>
      <c r="K2370" s="1">
        <v>215824</v>
      </c>
      <c r="L2370" s="1">
        <v>0</v>
      </c>
      <c r="M2370" s="1">
        <f t="array" ref="M2370">SUMPRODUCT(MAX(ISNUMBER(SEARCH('Class Rules'!$B$6:$B$85,$E2370))*ISNUMBER(SEARCH('Class Rules'!$C$6:$C$85,$F2370))*'Class Rules'!$A$6:$A$85))</f>
        <v>0</v>
      </c>
      <c r="N2370" s="1" t="str">
        <f t="array" ref="N2370">IF($M2370=0,'Class Rules'!$D$3,INDEX('Class Rules'!$D$6:$D$85,MATCH($M2370,'Class Rules'!$A$6:$A$85,0)))</f>
        <v>Passenger LDV</v>
      </c>
      <c r="O2370" s="1" t="str">
        <f t="array" ref="O2370">IF(SUMPRODUCT(MAX(ISNUMBER(SEARCH(Fuel_Rules!$A$6:$A$30,$E2370))*ISNUMBER(SEARCH(Fuel_Rules!$B$6:$B$30,$F2370))*(Fuel_Rules!$A$6:$A$30&lt;&gt;"")))&gt;0,"Plug-in hybrid",IF($G2370="Diesel","Diesel","Gasoline"))</f>
        <v>Gasoline</v>
      </c>
    </row>
    <row r="2371" spans="1:15" ht="15" customHeight="1" x14ac:dyDescent="0.25">
      <c r="A2371" s="1">
        <v>2022</v>
      </c>
      <c r="B2371" s="1" t="s">
        <v>4146</v>
      </c>
      <c r="C2371" s="1" t="s">
        <v>1677</v>
      </c>
      <c r="D2371" s="1" t="s">
        <v>4645</v>
      </c>
      <c r="E2371" s="1" t="s">
        <v>1588</v>
      </c>
      <c r="F2371" s="1" t="s">
        <v>1679</v>
      </c>
      <c r="G2371" s="1" t="s">
        <v>103</v>
      </c>
      <c r="H2371" s="1" t="s">
        <v>437</v>
      </c>
      <c r="I2371" s="1">
        <v>1.3</v>
      </c>
      <c r="J2371" s="1">
        <v>2023</v>
      </c>
      <c r="K2371" s="1">
        <v>243900</v>
      </c>
      <c r="L2371" s="1">
        <v>0</v>
      </c>
      <c r="M2371" s="1">
        <f t="array" ref="M2371">SUMPRODUCT(MAX(ISNUMBER(SEARCH('Class Rules'!$B$6:$B$85,$E2371))*ISNUMBER(SEARCH('Class Rules'!$C$6:$C$85,$F2371))*'Class Rules'!$A$6:$A$85))</f>
        <v>0</v>
      </c>
      <c r="N2371" s="1" t="str">
        <f t="array" ref="N2371">IF($M2371=0,'Class Rules'!$D$3,INDEX('Class Rules'!$D$6:$D$85,MATCH($M2371,'Class Rules'!$A$6:$A$85,0)))</f>
        <v>Passenger LDV</v>
      </c>
      <c r="O2371" s="1" t="str">
        <f t="array" ref="O2371">IF(SUMPRODUCT(MAX(ISNUMBER(SEARCH(Fuel_Rules!$A$6:$A$30,$E2371))*ISNUMBER(SEARCH(Fuel_Rules!$B$6:$B$30,$F2371))*(Fuel_Rules!$A$6:$A$30&lt;&gt;"")))&gt;0,"Plug-in hybrid",IF($G2371="Diesel","Diesel","Gasoline"))</f>
        <v>Gasoline</v>
      </c>
    </row>
    <row r="2372" spans="1:15" ht="15" customHeight="1" x14ac:dyDescent="0.25">
      <c r="A2372" s="1">
        <v>2022</v>
      </c>
      <c r="B2372" s="1" t="s">
        <v>4146</v>
      </c>
      <c r="C2372" s="1" t="s">
        <v>1680</v>
      </c>
      <c r="D2372" s="1" t="s">
        <v>4646</v>
      </c>
      <c r="E2372" s="1" t="s">
        <v>1588</v>
      </c>
      <c r="F2372" s="1" t="s">
        <v>1682</v>
      </c>
      <c r="G2372" s="1" t="s">
        <v>105</v>
      </c>
      <c r="H2372" s="1" t="s">
        <v>437</v>
      </c>
      <c r="I2372" s="1">
        <v>2</v>
      </c>
      <c r="J2372" s="1">
        <v>2023</v>
      </c>
      <c r="K2372" s="1">
        <v>308275</v>
      </c>
      <c r="L2372" s="1">
        <v>0</v>
      </c>
      <c r="M2372" s="1">
        <f t="array" ref="M2372">SUMPRODUCT(MAX(ISNUMBER(SEARCH('Class Rules'!$B$6:$B$85,$E2372))*ISNUMBER(SEARCH('Class Rules'!$C$6:$C$85,$F2372))*'Class Rules'!$A$6:$A$85))</f>
        <v>0</v>
      </c>
      <c r="N2372" s="1" t="str">
        <f t="array" ref="N2372">IF($M2372=0,'Class Rules'!$D$3,INDEX('Class Rules'!$D$6:$D$85,MATCH($M2372,'Class Rules'!$A$6:$A$85,0)))</f>
        <v>Passenger LDV</v>
      </c>
      <c r="O2372" s="1" t="str">
        <f t="array" ref="O2372">IF(SUMPRODUCT(MAX(ISNUMBER(SEARCH(Fuel_Rules!$A$6:$A$30,$E2372))*ISNUMBER(SEARCH(Fuel_Rules!$B$6:$B$30,$F2372))*(Fuel_Rules!$A$6:$A$30&lt;&gt;"")))&gt;0,"Plug-in hybrid",IF($G2372="Diesel","Diesel","Gasoline"))</f>
        <v>Diesel</v>
      </c>
    </row>
    <row r="2373" spans="1:15" ht="15" customHeight="1" x14ac:dyDescent="0.25">
      <c r="A2373" s="1">
        <v>2022</v>
      </c>
      <c r="B2373" s="1" t="s">
        <v>4146</v>
      </c>
      <c r="C2373" s="1" t="s">
        <v>1683</v>
      </c>
      <c r="D2373" s="1" t="s">
        <v>4647</v>
      </c>
      <c r="E2373" s="1" t="s">
        <v>1588</v>
      </c>
      <c r="F2373" s="1" t="s">
        <v>1685</v>
      </c>
      <c r="G2373" s="1" t="s">
        <v>105</v>
      </c>
      <c r="H2373" s="1" t="s">
        <v>437</v>
      </c>
      <c r="I2373" s="1">
        <v>3</v>
      </c>
      <c r="J2373" s="1">
        <v>2023</v>
      </c>
      <c r="K2373" s="1">
        <v>506343</v>
      </c>
      <c r="L2373" s="1">
        <v>0</v>
      </c>
      <c r="M2373" s="1">
        <f t="array" ref="M2373">SUMPRODUCT(MAX(ISNUMBER(SEARCH('Class Rules'!$B$6:$B$85,$E2373))*ISNUMBER(SEARCH('Class Rules'!$C$6:$C$85,$F2373))*'Class Rules'!$A$6:$A$85))</f>
        <v>0</v>
      </c>
      <c r="N2373" s="1" t="str">
        <f t="array" ref="N2373">IF($M2373=0,'Class Rules'!$D$3,INDEX('Class Rules'!$D$6:$D$85,MATCH($M2373,'Class Rules'!$A$6:$A$85,0)))</f>
        <v>Passenger LDV</v>
      </c>
      <c r="O2373" s="1" t="str">
        <f t="array" ref="O2373">IF(SUMPRODUCT(MAX(ISNUMBER(SEARCH(Fuel_Rules!$A$6:$A$30,$E2373))*ISNUMBER(SEARCH(Fuel_Rules!$B$6:$B$30,$F2373))*(Fuel_Rules!$A$6:$A$30&lt;&gt;"")))&gt;0,"Plug-in hybrid",IF($G2373="Diesel","Diesel","Gasoline"))</f>
        <v>Diesel</v>
      </c>
    </row>
    <row r="2374" spans="1:15" ht="15" customHeight="1" x14ac:dyDescent="0.25">
      <c r="A2374" s="1">
        <v>2022</v>
      </c>
      <c r="B2374" s="1" t="s">
        <v>4146</v>
      </c>
      <c r="C2374" s="1" t="s">
        <v>4648</v>
      </c>
      <c r="D2374" s="1" t="s">
        <v>4649</v>
      </c>
      <c r="E2374" s="1" t="s">
        <v>1588</v>
      </c>
      <c r="F2374" s="1" t="s">
        <v>4650</v>
      </c>
      <c r="G2374" s="1" t="s">
        <v>103</v>
      </c>
      <c r="H2374" s="1" t="s">
        <v>437</v>
      </c>
      <c r="I2374" s="1">
        <v>1.3</v>
      </c>
      <c r="J2374" s="1">
        <v>2023</v>
      </c>
      <c r="K2374" s="1">
        <v>129331</v>
      </c>
      <c r="L2374" s="1">
        <v>0</v>
      </c>
      <c r="M2374" s="1">
        <f t="array" ref="M2374">SUMPRODUCT(MAX(ISNUMBER(SEARCH('Class Rules'!$B$6:$B$85,$E2374))*ISNUMBER(SEARCH('Class Rules'!$C$6:$C$85,$F2374))*'Class Rules'!$A$6:$A$85))</f>
        <v>0</v>
      </c>
      <c r="N2374" s="1" t="str">
        <f t="array" ref="N2374">IF($M2374=0,'Class Rules'!$D$3,INDEX('Class Rules'!$D$6:$D$85,MATCH($M2374,'Class Rules'!$A$6:$A$85,0)))</f>
        <v>Passenger LDV</v>
      </c>
      <c r="O2374" s="1" t="str">
        <f t="array" ref="O2374">IF(SUMPRODUCT(MAX(ISNUMBER(SEARCH(Fuel_Rules!$A$6:$A$30,$E2374))*ISNUMBER(SEARCH(Fuel_Rules!$B$6:$B$30,$F2374))*(Fuel_Rules!$A$6:$A$30&lt;&gt;"")))&gt;0,"Plug-in hybrid",IF($G2374="Diesel","Diesel","Gasoline"))</f>
        <v>Gasoline</v>
      </c>
    </row>
    <row r="2375" spans="1:15" ht="15" customHeight="1" x14ac:dyDescent="0.25">
      <c r="A2375" s="1">
        <v>2022</v>
      </c>
      <c r="B2375" s="1" t="s">
        <v>4146</v>
      </c>
      <c r="C2375" s="1" t="s">
        <v>4651</v>
      </c>
      <c r="D2375" s="1" t="s">
        <v>4652</v>
      </c>
      <c r="E2375" s="1" t="s">
        <v>1588</v>
      </c>
      <c r="F2375" s="1" t="s">
        <v>4653</v>
      </c>
      <c r="G2375" s="1" t="s">
        <v>103</v>
      </c>
      <c r="H2375" s="1" t="s">
        <v>437</v>
      </c>
      <c r="I2375" s="1">
        <v>1.3</v>
      </c>
      <c r="J2375" s="1">
        <v>2023</v>
      </c>
      <c r="K2375" s="1">
        <v>171703</v>
      </c>
      <c r="L2375" s="1">
        <v>0</v>
      </c>
      <c r="M2375" s="1">
        <f t="array" ref="M2375">SUMPRODUCT(MAX(ISNUMBER(SEARCH('Class Rules'!$B$6:$B$85,$E2375))*ISNUMBER(SEARCH('Class Rules'!$C$6:$C$85,$F2375))*'Class Rules'!$A$6:$A$85))</f>
        <v>0</v>
      </c>
      <c r="N2375" s="1" t="str">
        <f t="array" ref="N2375">IF($M2375=0,'Class Rules'!$D$3,INDEX('Class Rules'!$D$6:$D$85,MATCH($M2375,'Class Rules'!$A$6:$A$85,0)))</f>
        <v>Passenger LDV</v>
      </c>
      <c r="O2375" s="1" t="str">
        <f t="array" ref="O2375">IF(SUMPRODUCT(MAX(ISNUMBER(SEARCH(Fuel_Rules!$A$6:$A$30,$E2375))*ISNUMBER(SEARCH(Fuel_Rules!$B$6:$B$30,$F2375))*(Fuel_Rules!$A$6:$A$30&lt;&gt;"")))&gt;0,"Plug-in hybrid",IF($G2375="Diesel","Diesel","Gasoline"))</f>
        <v>Gasoline</v>
      </c>
    </row>
    <row r="2376" spans="1:15" ht="15" customHeight="1" x14ac:dyDescent="0.25">
      <c r="A2376" s="1">
        <v>2022</v>
      </c>
      <c r="B2376" s="1" t="s">
        <v>4146</v>
      </c>
      <c r="C2376" s="1" t="s">
        <v>4654</v>
      </c>
      <c r="D2376" s="1" t="s">
        <v>4655</v>
      </c>
      <c r="E2376" s="1" t="s">
        <v>1588</v>
      </c>
      <c r="F2376" s="1" t="s">
        <v>4656</v>
      </c>
      <c r="G2376" s="1" t="s">
        <v>103</v>
      </c>
      <c r="H2376" s="1" t="s">
        <v>437</v>
      </c>
      <c r="I2376" s="1">
        <v>1.3</v>
      </c>
      <c r="J2376" s="1">
        <v>2023</v>
      </c>
      <c r="K2376" s="1">
        <v>170596</v>
      </c>
      <c r="L2376" s="1">
        <v>0</v>
      </c>
      <c r="M2376" s="1">
        <f t="array" ref="M2376">SUMPRODUCT(MAX(ISNUMBER(SEARCH('Class Rules'!$B$6:$B$85,$E2376))*ISNUMBER(SEARCH('Class Rules'!$C$6:$C$85,$F2376))*'Class Rules'!$A$6:$A$85))</f>
        <v>0</v>
      </c>
      <c r="N2376" s="1" t="str">
        <f t="array" ref="N2376">IF($M2376=0,'Class Rules'!$D$3,INDEX('Class Rules'!$D$6:$D$85,MATCH($M2376,'Class Rules'!$A$6:$A$85,0)))</f>
        <v>Passenger LDV</v>
      </c>
      <c r="O2376" s="1" t="str">
        <f t="array" ref="O2376">IF(SUMPRODUCT(MAX(ISNUMBER(SEARCH(Fuel_Rules!$A$6:$A$30,$E2376))*ISNUMBER(SEARCH(Fuel_Rules!$B$6:$B$30,$F2376))*(Fuel_Rules!$A$6:$A$30&lt;&gt;"")))&gt;0,"Plug-in hybrid",IF($G2376="Diesel","Diesel","Gasoline"))</f>
        <v>Gasoline</v>
      </c>
    </row>
    <row r="2377" spans="1:15" ht="15" customHeight="1" x14ac:dyDescent="0.25">
      <c r="A2377" s="1">
        <v>2022</v>
      </c>
      <c r="B2377" s="1" t="s">
        <v>4146</v>
      </c>
      <c r="C2377" s="1" t="s">
        <v>4657</v>
      </c>
      <c r="D2377" s="1" t="s">
        <v>4658</v>
      </c>
      <c r="E2377" s="1" t="s">
        <v>1588</v>
      </c>
      <c r="F2377" s="1" t="s">
        <v>4659</v>
      </c>
      <c r="G2377" s="1" t="s">
        <v>103</v>
      </c>
      <c r="H2377" s="1" t="s">
        <v>437</v>
      </c>
      <c r="I2377" s="1">
        <v>1.3</v>
      </c>
      <c r="J2377" s="1">
        <v>2023</v>
      </c>
      <c r="K2377" s="1">
        <v>142346</v>
      </c>
      <c r="L2377" s="1">
        <v>0</v>
      </c>
      <c r="M2377" s="1">
        <f t="array" ref="M2377">SUMPRODUCT(MAX(ISNUMBER(SEARCH('Class Rules'!$B$6:$B$85,$E2377))*ISNUMBER(SEARCH('Class Rules'!$C$6:$C$85,$F2377))*'Class Rules'!$A$6:$A$85))</f>
        <v>0</v>
      </c>
      <c r="N2377" s="1" t="str">
        <f t="array" ref="N2377">IF($M2377=0,'Class Rules'!$D$3,INDEX('Class Rules'!$D$6:$D$85,MATCH($M2377,'Class Rules'!$A$6:$A$85,0)))</f>
        <v>Passenger LDV</v>
      </c>
      <c r="O2377" s="1" t="str">
        <f t="array" ref="O2377">IF(SUMPRODUCT(MAX(ISNUMBER(SEARCH(Fuel_Rules!$A$6:$A$30,$E2377))*ISNUMBER(SEARCH(Fuel_Rules!$B$6:$B$30,$F2377))*(Fuel_Rules!$A$6:$A$30&lt;&gt;"")))&gt;0,"Plug-in hybrid",IF($G2377="Diesel","Diesel","Gasoline"))</f>
        <v>Gasoline</v>
      </c>
    </row>
    <row r="2378" spans="1:15" ht="15" customHeight="1" x14ac:dyDescent="0.25">
      <c r="A2378" s="1">
        <v>2022</v>
      </c>
      <c r="B2378" s="1" t="s">
        <v>4146</v>
      </c>
      <c r="C2378" s="1" t="s">
        <v>1686</v>
      </c>
      <c r="D2378" s="1" t="s">
        <v>4660</v>
      </c>
      <c r="E2378" s="1" t="s">
        <v>1688</v>
      </c>
      <c r="F2378" s="1" t="s">
        <v>1689</v>
      </c>
      <c r="G2378" s="1" t="s">
        <v>105</v>
      </c>
      <c r="H2378" s="1" t="s">
        <v>298</v>
      </c>
      <c r="I2378" s="1">
        <v>2.5</v>
      </c>
      <c r="J2378" s="1">
        <v>2023</v>
      </c>
      <c r="K2378" s="1">
        <v>143366</v>
      </c>
      <c r="L2378" s="1">
        <v>0</v>
      </c>
      <c r="M2378" s="1">
        <f t="array" ref="M2378">SUMPRODUCT(MAX(ISNUMBER(SEARCH('Class Rules'!$B$6:$B$85,$E2378))*ISNUMBER(SEARCH('Class Rules'!$C$6:$C$85,$F2378))*'Class Rules'!$A$6:$A$85))</f>
        <v>32</v>
      </c>
      <c r="N2378" s="1" t="str">
        <f t="array" ref="N2378">IF($M2378=0,'Class Rules'!$D$3,INDEX('Class Rules'!$D$6:$D$85,MATCH($M2378,'Class Rules'!$A$6:$A$85,0)))</f>
        <v>Freight LDV</v>
      </c>
      <c r="O2378" s="1" t="str">
        <f t="array" ref="O2378">IF(SUMPRODUCT(MAX(ISNUMBER(SEARCH(Fuel_Rules!$A$6:$A$30,$E2378))*ISNUMBER(SEARCH(Fuel_Rules!$B$6:$B$30,$F2378))*(Fuel_Rules!$A$6:$A$30&lt;&gt;"")))&gt;0,"Plug-in hybrid",IF($G2378="Diesel","Diesel","Gasoline"))</f>
        <v>Diesel</v>
      </c>
    </row>
    <row r="2379" spans="1:15" ht="15" customHeight="1" x14ac:dyDescent="0.25">
      <c r="A2379" s="1">
        <v>2022</v>
      </c>
      <c r="B2379" s="1" t="s">
        <v>4146</v>
      </c>
      <c r="C2379" s="1" t="s">
        <v>1690</v>
      </c>
      <c r="D2379" s="1" t="s">
        <v>4661</v>
      </c>
      <c r="E2379" s="1" t="s">
        <v>1688</v>
      </c>
      <c r="F2379" s="1" t="s">
        <v>1692</v>
      </c>
      <c r="G2379" s="1" t="s">
        <v>103</v>
      </c>
      <c r="H2379" s="1" t="s">
        <v>437</v>
      </c>
      <c r="I2379" s="1">
        <v>2.4</v>
      </c>
      <c r="J2379" s="1">
        <v>2023</v>
      </c>
      <c r="K2379" s="1">
        <v>207337</v>
      </c>
      <c r="L2379" s="1">
        <v>0</v>
      </c>
      <c r="M2379" s="1">
        <f t="array" ref="M2379">SUMPRODUCT(MAX(ISNUMBER(SEARCH('Class Rules'!$B$6:$B$85,$E2379))*ISNUMBER(SEARCH('Class Rules'!$C$6:$C$85,$F2379))*'Class Rules'!$A$6:$A$85))</f>
        <v>0</v>
      </c>
      <c r="N2379" s="1" t="str">
        <f t="array" ref="N2379">IF($M2379=0,'Class Rules'!$D$3,INDEX('Class Rules'!$D$6:$D$85,MATCH($M2379,'Class Rules'!$A$6:$A$85,0)))</f>
        <v>Passenger LDV</v>
      </c>
      <c r="O2379" s="1" t="str">
        <f t="array" ref="O2379">IF(SUMPRODUCT(MAX(ISNUMBER(SEARCH(Fuel_Rules!$A$6:$A$30,$E2379))*ISNUMBER(SEARCH(Fuel_Rules!$B$6:$B$30,$F2379))*(Fuel_Rules!$A$6:$A$30&lt;&gt;"")))&gt;0,"Plug-in hybrid",IF($G2379="Diesel","Diesel","Gasoline"))</f>
        <v>Gasoline</v>
      </c>
    </row>
    <row r="2380" spans="1:15" ht="15" customHeight="1" x14ac:dyDescent="0.25">
      <c r="A2380" s="1">
        <v>2022</v>
      </c>
      <c r="B2380" s="1" t="s">
        <v>4146</v>
      </c>
      <c r="C2380" s="1" t="s">
        <v>1693</v>
      </c>
      <c r="D2380" s="1" t="s">
        <v>4662</v>
      </c>
      <c r="E2380" s="1" t="s">
        <v>1688</v>
      </c>
      <c r="F2380" s="1" t="s">
        <v>1695</v>
      </c>
      <c r="G2380" s="1" t="s">
        <v>103</v>
      </c>
      <c r="H2380" s="1" t="s">
        <v>437</v>
      </c>
      <c r="I2380" s="1">
        <v>3.5</v>
      </c>
      <c r="J2380" s="1">
        <v>2023</v>
      </c>
      <c r="K2380" s="1">
        <v>290878</v>
      </c>
      <c r="L2380" s="1">
        <v>0</v>
      </c>
      <c r="M2380" s="1">
        <f t="array" ref="M2380">SUMPRODUCT(MAX(ISNUMBER(SEARCH('Class Rules'!$B$6:$B$85,$E2380))*ISNUMBER(SEARCH('Class Rules'!$C$6:$C$85,$F2380))*'Class Rules'!$A$6:$A$85))</f>
        <v>0</v>
      </c>
      <c r="N2380" s="1" t="str">
        <f t="array" ref="N2380">IF($M2380=0,'Class Rules'!$D$3,INDEX('Class Rules'!$D$6:$D$85,MATCH($M2380,'Class Rules'!$A$6:$A$85,0)))</f>
        <v>Passenger LDV</v>
      </c>
      <c r="O2380" s="1" t="str">
        <f t="array" ref="O2380">IF(SUMPRODUCT(MAX(ISNUMBER(SEARCH(Fuel_Rules!$A$6:$A$30,$E2380))*ISNUMBER(SEARCH(Fuel_Rules!$B$6:$B$30,$F2380))*(Fuel_Rules!$A$6:$A$30&lt;&gt;"")))&gt;0,"Plug-in hybrid",IF($G2380="Diesel","Diesel","Gasoline"))</f>
        <v>Gasoline</v>
      </c>
    </row>
    <row r="2381" spans="1:15" ht="15" customHeight="1" x14ac:dyDescent="0.25">
      <c r="A2381" s="1">
        <v>2022</v>
      </c>
      <c r="B2381" s="1" t="s">
        <v>4146</v>
      </c>
      <c r="C2381" s="1" t="s">
        <v>1696</v>
      </c>
      <c r="D2381" s="1" t="s">
        <v>4663</v>
      </c>
      <c r="E2381" s="1" t="s">
        <v>1688</v>
      </c>
      <c r="F2381" s="1" t="s">
        <v>1698</v>
      </c>
      <c r="G2381" s="1" t="s">
        <v>103</v>
      </c>
      <c r="H2381" s="1" t="s">
        <v>437</v>
      </c>
      <c r="I2381" s="1">
        <v>2</v>
      </c>
      <c r="J2381" s="1">
        <v>2023</v>
      </c>
      <c r="K2381" s="1">
        <v>155732</v>
      </c>
      <c r="L2381" s="1">
        <v>0</v>
      </c>
      <c r="M2381" s="1">
        <f t="array" ref="M2381">SUMPRODUCT(MAX(ISNUMBER(SEARCH('Class Rules'!$B$6:$B$85,$E2381))*ISNUMBER(SEARCH('Class Rules'!$C$6:$C$85,$F2381))*'Class Rules'!$A$6:$A$85))</f>
        <v>0</v>
      </c>
      <c r="N2381" s="1" t="str">
        <f t="array" ref="N2381">IF($M2381=0,'Class Rules'!$D$3,INDEX('Class Rules'!$D$6:$D$85,MATCH($M2381,'Class Rules'!$A$6:$A$85,0)))</f>
        <v>Passenger LDV</v>
      </c>
      <c r="O2381" s="1" t="str">
        <f t="array" ref="O2381">IF(SUMPRODUCT(MAX(ISNUMBER(SEARCH(Fuel_Rules!$A$6:$A$30,$E2381))*ISNUMBER(SEARCH(Fuel_Rules!$B$6:$B$30,$F2381))*(Fuel_Rules!$A$6:$A$30&lt;&gt;"")))&gt;0,"Plug-in hybrid",IF($G2381="Diesel","Diesel","Gasoline"))</f>
        <v>Gasoline</v>
      </c>
    </row>
    <row r="2382" spans="1:15" ht="15" customHeight="1" x14ac:dyDescent="0.25">
      <c r="A2382" s="1">
        <v>2022</v>
      </c>
      <c r="B2382" s="1" t="s">
        <v>4146</v>
      </c>
      <c r="C2382" s="1" t="s">
        <v>1699</v>
      </c>
      <c r="D2382" s="1" t="s">
        <v>4664</v>
      </c>
      <c r="E2382" s="1" t="s">
        <v>1688</v>
      </c>
      <c r="F2382" s="1" t="s">
        <v>1701</v>
      </c>
      <c r="G2382" s="1" t="s">
        <v>103</v>
      </c>
      <c r="H2382" s="1" t="s">
        <v>437</v>
      </c>
      <c r="I2382" s="1">
        <v>2</v>
      </c>
      <c r="J2382" s="1">
        <v>2023</v>
      </c>
      <c r="K2382" s="1">
        <v>212884</v>
      </c>
      <c r="L2382" s="1">
        <v>0</v>
      </c>
      <c r="M2382" s="1">
        <f t="array" ref="M2382">SUMPRODUCT(MAX(ISNUMBER(SEARCH('Class Rules'!$B$6:$B$85,$E2382))*ISNUMBER(SEARCH('Class Rules'!$C$6:$C$85,$F2382))*'Class Rules'!$A$6:$A$85))</f>
        <v>0</v>
      </c>
      <c r="N2382" s="1" t="str">
        <f t="array" ref="N2382">IF($M2382=0,'Class Rules'!$D$3,INDEX('Class Rules'!$D$6:$D$85,MATCH($M2382,'Class Rules'!$A$6:$A$85,0)))</f>
        <v>Passenger LDV</v>
      </c>
      <c r="O2382" s="1" t="str">
        <f t="array" ref="O2382">IF(SUMPRODUCT(MAX(ISNUMBER(SEARCH(Fuel_Rules!$A$6:$A$30,$E2382))*ISNUMBER(SEARCH(Fuel_Rules!$B$6:$B$30,$F2382))*(Fuel_Rules!$A$6:$A$30&lt;&gt;"")))&gt;0,"Plug-in hybrid",IF($G2382="Diesel","Diesel","Gasoline"))</f>
        <v>Gasoline</v>
      </c>
    </row>
    <row r="2383" spans="1:15" ht="15" customHeight="1" x14ac:dyDescent="0.25">
      <c r="A2383" s="1">
        <v>2022</v>
      </c>
      <c r="B2383" s="1" t="s">
        <v>4146</v>
      </c>
      <c r="C2383" s="1" t="s">
        <v>1702</v>
      </c>
      <c r="D2383" s="1" t="s">
        <v>4665</v>
      </c>
      <c r="E2383" s="1" t="s">
        <v>1688</v>
      </c>
      <c r="F2383" s="1" t="s">
        <v>1704</v>
      </c>
      <c r="G2383" s="1" t="s">
        <v>103</v>
      </c>
      <c r="H2383" s="1" t="s">
        <v>437</v>
      </c>
      <c r="I2383" s="1">
        <v>3.5</v>
      </c>
      <c r="J2383" s="1">
        <v>2023</v>
      </c>
      <c r="K2383" s="1">
        <v>534996</v>
      </c>
      <c r="L2383" s="1">
        <v>0</v>
      </c>
      <c r="M2383" s="1">
        <f t="array" ref="M2383">SUMPRODUCT(MAX(ISNUMBER(SEARCH('Class Rules'!$B$6:$B$85,$E2383))*ISNUMBER(SEARCH('Class Rules'!$C$6:$C$85,$F2383))*'Class Rules'!$A$6:$A$85))</f>
        <v>0</v>
      </c>
      <c r="N2383" s="1" t="str">
        <f t="array" ref="N2383">IF($M2383=0,'Class Rules'!$D$3,INDEX('Class Rules'!$D$6:$D$85,MATCH($M2383,'Class Rules'!$A$6:$A$85,0)))</f>
        <v>Passenger LDV</v>
      </c>
      <c r="O2383" s="1" t="str">
        <f t="array" ref="O2383">IF(SUMPRODUCT(MAX(ISNUMBER(SEARCH(Fuel_Rules!$A$6:$A$30,$E2383))*ISNUMBER(SEARCH(Fuel_Rules!$B$6:$B$30,$F2383))*(Fuel_Rules!$A$6:$A$30&lt;&gt;"")))&gt;0,"Plug-in hybrid",IF($G2383="Diesel","Diesel","Gasoline"))</f>
        <v>Gasoline</v>
      </c>
    </row>
    <row r="2384" spans="1:15" ht="15" customHeight="1" x14ac:dyDescent="0.25">
      <c r="A2384" s="1">
        <v>2022</v>
      </c>
      <c r="B2384" s="1" t="s">
        <v>4146</v>
      </c>
      <c r="C2384" s="1" t="s">
        <v>1705</v>
      </c>
      <c r="D2384" s="1" t="s">
        <v>4666</v>
      </c>
      <c r="E2384" s="1" t="s">
        <v>1688</v>
      </c>
      <c r="F2384" s="1" t="s">
        <v>1707</v>
      </c>
      <c r="G2384" s="1" t="s">
        <v>103</v>
      </c>
      <c r="H2384" s="1" t="s">
        <v>437</v>
      </c>
      <c r="I2384" s="1">
        <v>3.3</v>
      </c>
      <c r="J2384" s="1">
        <v>2023</v>
      </c>
      <c r="K2384" s="1">
        <v>381071</v>
      </c>
      <c r="L2384" s="1">
        <v>0</v>
      </c>
      <c r="M2384" s="1">
        <f t="array" ref="M2384">SUMPRODUCT(MAX(ISNUMBER(SEARCH('Class Rules'!$B$6:$B$85,$E2384))*ISNUMBER(SEARCH('Class Rules'!$C$6:$C$85,$F2384))*'Class Rules'!$A$6:$A$85))</f>
        <v>0</v>
      </c>
      <c r="N2384" s="1" t="str">
        <f t="array" ref="N2384">IF($M2384=0,'Class Rules'!$D$3,INDEX('Class Rules'!$D$6:$D$85,MATCH($M2384,'Class Rules'!$A$6:$A$85,0)))</f>
        <v>Passenger LDV</v>
      </c>
      <c r="O2384" s="1" t="str">
        <f t="array" ref="O2384">IF(SUMPRODUCT(MAX(ISNUMBER(SEARCH(Fuel_Rules!$A$6:$A$30,$E2384))*ISNUMBER(SEARCH(Fuel_Rules!$B$6:$B$30,$F2384))*(Fuel_Rules!$A$6:$A$30&lt;&gt;"")))&gt;0,"Plug-in hybrid",IF($G2384="Diesel","Diesel","Gasoline"))</f>
        <v>Gasoline</v>
      </c>
    </row>
    <row r="2385" spans="1:15" ht="15" customHeight="1" x14ac:dyDescent="0.25">
      <c r="A2385" s="1">
        <v>2022</v>
      </c>
      <c r="B2385" s="1" t="s">
        <v>4146</v>
      </c>
      <c r="C2385" s="1" t="s">
        <v>1708</v>
      </c>
      <c r="D2385" s="1" t="s">
        <v>4667</v>
      </c>
      <c r="E2385" s="1" t="s">
        <v>1688</v>
      </c>
      <c r="F2385" s="1" t="s">
        <v>1710</v>
      </c>
      <c r="G2385" s="1" t="s">
        <v>103</v>
      </c>
      <c r="H2385" s="1" t="s">
        <v>437</v>
      </c>
      <c r="I2385" s="1">
        <v>3.3</v>
      </c>
      <c r="J2385" s="1">
        <v>2023</v>
      </c>
      <c r="K2385" s="1">
        <v>396647</v>
      </c>
      <c r="L2385" s="1">
        <v>0</v>
      </c>
      <c r="M2385" s="1">
        <f t="array" ref="M2385">SUMPRODUCT(MAX(ISNUMBER(SEARCH('Class Rules'!$B$6:$B$85,$E2385))*ISNUMBER(SEARCH('Class Rules'!$C$6:$C$85,$F2385))*'Class Rules'!$A$6:$A$85))</f>
        <v>0</v>
      </c>
      <c r="N2385" s="1" t="str">
        <f t="array" ref="N2385">IF($M2385=0,'Class Rules'!$D$3,INDEX('Class Rules'!$D$6:$D$85,MATCH($M2385,'Class Rules'!$A$6:$A$85,0)))</f>
        <v>Passenger LDV</v>
      </c>
      <c r="O2385" s="1" t="str">
        <f t="array" ref="O2385">IF(SUMPRODUCT(MAX(ISNUMBER(SEARCH(Fuel_Rules!$A$6:$A$30,$E2385))*ISNUMBER(SEARCH(Fuel_Rules!$B$6:$B$30,$F2385))*(Fuel_Rules!$A$6:$A$30&lt;&gt;"")))&gt;0,"Plug-in hybrid",IF($G2385="Diesel","Diesel","Gasoline"))</f>
        <v>Gasoline</v>
      </c>
    </row>
    <row r="2386" spans="1:15" ht="15" customHeight="1" x14ac:dyDescent="0.25">
      <c r="A2386" s="1">
        <v>2022</v>
      </c>
      <c r="B2386" s="1" t="s">
        <v>4146</v>
      </c>
      <c r="C2386" s="1" t="s">
        <v>1711</v>
      </c>
      <c r="D2386" s="1" t="s">
        <v>4668</v>
      </c>
      <c r="E2386" s="1" t="s">
        <v>1688</v>
      </c>
      <c r="F2386" s="1" t="s">
        <v>1713</v>
      </c>
      <c r="G2386" s="1" t="s">
        <v>103</v>
      </c>
      <c r="H2386" s="1" t="s">
        <v>437</v>
      </c>
      <c r="I2386" s="1">
        <v>2</v>
      </c>
      <c r="J2386" s="1">
        <v>2023</v>
      </c>
      <c r="K2386" s="1">
        <v>147496</v>
      </c>
      <c r="L2386" s="1">
        <v>0</v>
      </c>
      <c r="M2386" s="1">
        <f t="array" ref="M2386">SUMPRODUCT(MAX(ISNUMBER(SEARCH('Class Rules'!$B$6:$B$85,$E2386))*ISNUMBER(SEARCH('Class Rules'!$C$6:$C$85,$F2386))*'Class Rules'!$A$6:$A$85))</f>
        <v>0</v>
      </c>
      <c r="N2386" s="1" t="str">
        <f t="array" ref="N2386">IF($M2386=0,'Class Rules'!$D$3,INDEX('Class Rules'!$D$6:$D$85,MATCH($M2386,'Class Rules'!$A$6:$A$85,0)))</f>
        <v>Passenger LDV</v>
      </c>
      <c r="O2386" s="1" t="str">
        <f t="array" ref="O2386">IF(SUMPRODUCT(MAX(ISNUMBER(SEARCH(Fuel_Rules!$A$6:$A$30,$E2386))*ISNUMBER(SEARCH(Fuel_Rules!$B$6:$B$30,$F2386))*(Fuel_Rules!$A$6:$A$30&lt;&gt;"")))&gt;0,"Plug-in hybrid",IF($G2386="Diesel","Diesel","Gasoline"))</f>
        <v>Gasoline</v>
      </c>
    </row>
    <row r="2387" spans="1:15" ht="15" customHeight="1" x14ac:dyDescent="0.25">
      <c r="A2387" s="1">
        <v>2022</v>
      </c>
      <c r="B2387" s="1" t="s">
        <v>4146</v>
      </c>
      <c r="C2387" s="1" t="s">
        <v>1714</v>
      </c>
      <c r="D2387" s="1" t="s">
        <v>4669</v>
      </c>
      <c r="E2387" s="1" t="s">
        <v>1688</v>
      </c>
      <c r="F2387" s="1" t="s">
        <v>1716</v>
      </c>
      <c r="G2387" s="1" t="s">
        <v>103</v>
      </c>
      <c r="H2387" s="1" t="s">
        <v>437</v>
      </c>
      <c r="I2387" s="1">
        <v>2</v>
      </c>
      <c r="J2387" s="1">
        <v>2023</v>
      </c>
      <c r="K2387" s="1">
        <v>131663</v>
      </c>
      <c r="L2387" s="1">
        <v>0</v>
      </c>
      <c r="M2387" s="1">
        <f t="array" ref="M2387">SUMPRODUCT(MAX(ISNUMBER(SEARCH('Class Rules'!$B$6:$B$85,$E2387))*ISNUMBER(SEARCH('Class Rules'!$C$6:$C$85,$F2387))*'Class Rules'!$A$6:$A$85))</f>
        <v>0</v>
      </c>
      <c r="N2387" s="1" t="str">
        <f t="array" ref="N2387">IF($M2387=0,'Class Rules'!$D$3,INDEX('Class Rules'!$D$6:$D$85,MATCH($M2387,'Class Rules'!$A$6:$A$85,0)))</f>
        <v>Passenger LDV</v>
      </c>
      <c r="O2387" s="1" t="str">
        <f t="array" ref="O2387">IF(SUMPRODUCT(MAX(ISNUMBER(SEARCH(Fuel_Rules!$A$6:$A$30,$E2387))*ISNUMBER(SEARCH(Fuel_Rules!$B$6:$B$30,$F2387))*(Fuel_Rules!$A$6:$A$30&lt;&gt;"")))&gt;0,"Plug-in hybrid",IF($G2387="Diesel","Diesel","Gasoline"))</f>
        <v>Gasoline</v>
      </c>
    </row>
    <row r="2388" spans="1:15" ht="15" customHeight="1" x14ac:dyDescent="0.25">
      <c r="A2388" s="1">
        <v>2022</v>
      </c>
      <c r="B2388" s="1" t="s">
        <v>4146</v>
      </c>
      <c r="C2388" s="1" t="s">
        <v>1717</v>
      </c>
      <c r="D2388" s="1" t="s">
        <v>4670</v>
      </c>
      <c r="E2388" s="1" t="s">
        <v>1688</v>
      </c>
      <c r="F2388" s="1" t="s">
        <v>1719</v>
      </c>
      <c r="G2388" s="1" t="s">
        <v>103</v>
      </c>
      <c r="H2388" s="1" t="s">
        <v>437</v>
      </c>
      <c r="I2388" s="1">
        <v>1.6</v>
      </c>
      <c r="J2388" s="1">
        <v>2023</v>
      </c>
      <c r="K2388" s="1">
        <v>92847</v>
      </c>
      <c r="L2388" s="1">
        <v>0</v>
      </c>
      <c r="M2388" s="1">
        <f t="array" ref="M2388">SUMPRODUCT(MAX(ISNUMBER(SEARCH('Class Rules'!$B$6:$B$85,$E2388))*ISNUMBER(SEARCH('Class Rules'!$C$6:$C$85,$F2388))*'Class Rules'!$A$6:$A$85))</f>
        <v>0</v>
      </c>
      <c r="N2388" s="1" t="str">
        <f t="array" ref="N2388">IF($M2388=0,'Class Rules'!$D$3,INDEX('Class Rules'!$D$6:$D$85,MATCH($M2388,'Class Rules'!$A$6:$A$85,0)))</f>
        <v>Passenger LDV</v>
      </c>
      <c r="O2388" s="1" t="str">
        <f t="array" ref="O2388">IF(SUMPRODUCT(MAX(ISNUMBER(SEARCH(Fuel_Rules!$A$6:$A$30,$E2388))*ISNUMBER(SEARCH(Fuel_Rules!$B$6:$B$30,$F2388))*(Fuel_Rules!$A$6:$A$30&lt;&gt;"")))&gt;0,"Plug-in hybrid",IF($G2388="Diesel","Diesel","Gasoline"))</f>
        <v>Gasoline</v>
      </c>
    </row>
    <row r="2389" spans="1:15" ht="15" customHeight="1" x14ac:dyDescent="0.25">
      <c r="A2389" s="1">
        <v>2022</v>
      </c>
      <c r="B2389" s="1" t="s">
        <v>4146</v>
      </c>
      <c r="C2389" s="1" t="s">
        <v>1720</v>
      </c>
      <c r="D2389" s="1" t="s">
        <v>4671</v>
      </c>
      <c r="E2389" s="1" t="s">
        <v>1688</v>
      </c>
      <c r="F2389" s="1" t="s">
        <v>1722</v>
      </c>
      <c r="G2389" s="1" t="s">
        <v>103</v>
      </c>
      <c r="H2389" s="1" t="s">
        <v>437</v>
      </c>
      <c r="I2389" s="1">
        <v>1</v>
      </c>
      <c r="J2389" s="1">
        <v>2023</v>
      </c>
      <c r="K2389" s="1">
        <v>153674</v>
      </c>
      <c r="L2389" s="1">
        <v>0</v>
      </c>
      <c r="M2389" s="1">
        <f t="array" ref="M2389">SUMPRODUCT(MAX(ISNUMBER(SEARCH('Class Rules'!$B$6:$B$85,$E2389))*ISNUMBER(SEARCH('Class Rules'!$C$6:$C$85,$F2389))*'Class Rules'!$A$6:$A$85))</f>
        <v>0</v>
      </c>
      <c r="N2389" s="1" t="str">
        <f t="array" ref="N2389">IF($M2389=0,'Class Rules'!$D$3,INDEX('Class Rules'!$D$6:$D$85,MATCH($M2389,'Class Rules'!$A$6:$A$85,0)))</f>
        <v>Passenger LDV</v>
      </c>
      <c r="O2389" s="1" t="str">
        <f t="array" ref="O2389">IF(SUMPRODUCT(MAX(ISNUMBER(SEARCH(Fuel_Rules!$A$6:$A$30,$E2389))*ISNUMBER(SEARCH(Fuel_Rules!$B$6:$B$30,$F2389))*(Fuel_Rules!$A$6:$A$30&lt;&gt;"")))&gt;0,"Plug-in hybrid",IF($G2389="Diesel","Diesel","Gasoline"))</f>
        <v>Gasoline</v>
      </c>
    </row>
    <row r="2390" spans="1:15" ht="15" customHeight="1" x14ac:dyDescent="0.25">
      <c r="A2390" s="1">
        <v>2022</v>
      </c>
      <c r="B2390" s="1" t="s">
        <v>4146</v>
      </c>
      <c r="C2390" s="1" t="s">
        <v>1723</v>
      </c>
      <c r="D2390" s="1" t="s">
        <v>4672</v>
      </c>
      <c r="E2390" s="1" t="s">
        <v>1725</v>
      </c>
      <c r="F2390" s="1" t="s">
        <v>1726</v>
      </c>
      <c r="G2390" s="1" t="s">
        <v>105</v>
      </c>
      <c r="H2390" s="1" t="s">
        <v>298</v>
      </c>
      <c r="I2390" s="1">
        <v>3</v>
      </c>
      <c r="J2390" s="1">
        <v>2023</v>
      </c>
      <c r="K2390" s="1">
        <v>674815</v>
      </c>
      <c r="L2390" s="1">
        <v>0</v>
      </c>
      <c r="M2390" s="1">
        <f t="array" ref="M2390">SUMPRODUCT(MAX(ISNUMBER(SEARCH('Class Rules'!$B$6:$B$85,$E2390))*ISNUMBER(SEARCH('Class Rules'!$C$6:$C$85,$F2390))*'Class Rules'!$A$6:$A$85))</f>
        <v>0</v>
      </c>
      <c r="N2390" s="1" t="str">
        <f t="array" ref="N2390">IF($M2390=0,'Class Rules'!$D$3,INDEX('Class Rules'!$D$6:$D$85,MATCH($M2390,'Class Rules'!$A$6:$A$85,0)))</f>
        <v>Passenger LDV</v>
      </c>
      <c r="O2390" s="1" t="str">
        <f t="array" ref="O2390">IF(SUMPRODUCT(MAX(ISNUMBER(SEARCH(Fuel_Rules!$A$6:$A$30,$E2390))*ISNUMBER(SEARCH(Fuel_Rules!$B$6:$B$30,$F2390))*(Fuel_Rules!$A$6:$A$30&lt;&gt;"")))&gt;0,"Plug-in hybrid",IF($G2390="Diesel","Diesel","Gasoline"))</f>
        <v>Diesel</v>
      </c>
    </row>
    <row r="2391" spans="1:15" ht="15" customHeight="1" x14ac:dyDescent="0.25">
      <c r="A2391" s="1">
        <v>2022</v>
      </c>
      <c r="B2391" s="1" t="s">
        <v>4146</v>
      </c>
      <c r="C2391" s="1" t="s">
        <v>1727</v>
      </c>
      <c r="D2391" s="1" t="s">
        <v>4673</v>
      </c>
      <c r="E2391" s="1" t="s">
        <v>1725</v>
      </c>
      <c r="F2391" s="1" t="s">
        <v>1729</v>
      </c>
      <c r="G2391" s="1" t="s">
        <v>105</v>
      </c>
      <c r="H2391" s="1" t="s">
        <v>298</v>
      </c>
      <c r="I2391" s="1">
        <v>3</v>
      </c>
      <c r="J2391" s="1">
        <v>2023</v>
      </c>
      <c r="K2391" s="1">
        <v>697845</v>
      </c>
      <c r="L2391" s="1">
        <v>0</v>
      </c>
      <c r="M2391" s="1">
        <f t="array" ref="M2391">SUMPRODUCT(MAX(ISNUMBER(SEARCH('Class Rules'!$B$6:$B$85,$E2391))*ISNUMBER(SEARCH('Class Rules'!$C$6:$C$85,$F2391))*'Class Rules'!$A$6:$A$85))</f>
        <v>0</v>
      </c>
      <c r="N2391" s="1" t="str">
        <f t="array" ref="N2391">IF($M2391=0,'Class Rules'!$D$3,INDEX('Class Rules'!$D$6:$D$85,MATCH($M2391,'Class Rules'!$A$6:$A$85,0)))</f>
        <v>Passenger LDV</v>
      </c>
      <c r="O2391" s="1" t="str">
        <f t="array" ref="O2391">IF(SUMPRODUCT(MAX(ISNUMBER(SEARCH(Fuel_Rules!$A$6:$A$30,$E2391))*ISNUMBER(SEARCH(Fuel_Rules!$B$6:$B$30,$F2391))*(Fuel_Rules!$A$6:$A$30&lt;&gt;"")))&gt;0,"Plug-in hybrid",IF($G2391="Diesel","Diesel","Gasoline"))</f>
        <v>Diesel</v>
      </c>
    </row>
    <row r="2392" spans="1:15" ht="15" customHeight="1" x14ac:dyDescent="0.25">
      <c r="A2392" s="1">
        <v>2022</v>
      </c>
      <c r="B2392" s="1" t="s">
        <v>4146</v>
      </c>
      <c r="C2392" s="1" t="s">
        <v>1730</v>
      </c>
      <c r="D2392" s="1" t="s">
        <v>4674</v>
      </c>
      <c r="E2392" s="1" t="s">
        <v>1725</v>
      </c>
      <c r="F2392" s="1" t="s">
        <v>1732</v>
      </c>
      <c r="G2392" s="1" t="s">
        <v>105</v>
      </c>
      <c r="H2392" s="1" t="s">
        <v>437</v>
      </c>
      <c r="I2392" s="1">
        <v>4.4000000000000004</v>
      </c>
      <c r="J2392" s="1">
        <v>2023</v>
      </c>
      <c r="K2392" s="1">
        <v>987891</v>
      </c>
      <c r="L2392" s="1">
        <v>0</v>
      </c>
      <c r="M2392" s="1">
        <f t="array" ref="M2392">SUMPRODUCT(MAX(ISNUMBER(SEARCH('Class Rules'!$B$6:$B$85,$E2392))*ISNUMBER(SEARCH('Class Rules'!$C$6:$C$85,$F2392))*'Class Rules'!$A$6:$A$85))</f>
        <v>0</v>
      </c>
      <c r="N2392" s="1" t="str">
        <f t="array" ref="N2392">IF($M2392=0,'Class Rules'!$D$3,INDEX('Class Rules'!$D$6:$D$85,MATCH($M2392,'Class Rules'!$A$6:$A$85,0)))</f>
        <v>Passenger LDV</v>
      </c>
      <c r="O2392" s="1" t="str">
        <f t="array" ref="O2392">IF(SUMPRODUCT(MAX(ISNUMBER(SEARCH(Fuel_Rules!$A$6:$A$30,$E2392))*ISNUMBER(SEARCH(Fuel_Rules!$B$6:$B$30,$F2392))*(Fuel_Rules!$A$6:$A$30&lt;&gt;"")))&gt;0,"Plug-in hybrid",IF($G2392="Diesel","Diesel","Gasoline"))</f>
        <v>Diesel</v>
      </c>
    </row>
    <row r="2393" spans="1:15" ht="15" customHeight="1" x14ac:dyDescent="0.25">
      <c r="A2393" s="1">
        <v>2022</v>
      </c>
      <c r="B2393" s="1" t="s">
        <v>4146</v>
      </c>
      <c r="C2393" s="1" t="s">
        <v>1733</v>
      </c>
      <c r="D2393" s="1" t="s">
        <v>4675</v>
      </c>
      <c r="E2393" s="1" t="s">
        <v>1725</v>
      </c>
      <c r="F2393" s="1" t="s">
        <v>1735</v>
      </c>
      <c r="G2393" s="1" t="s">
        <v>105</v>
      </c>
      <c r="H2393" s="1" t="s">
        <v>437</v>
      </c>
      <c r="I2393" s="1">
        <v>4.4000000000000004</v>
      </c>
      <c r="J2393" s="1">
        <v>2023</v>
      </c>
      <c r="K2393" s="1">
        <v>916985</v>
      </c>
      <c r="L2393" s="1">
        <v>0</v>
      </c>
      <c r="M2393" s="1">
        <f t="array" ref="M2393">SUMPRODUCT(MAX(ISNUMBER(SEARCH('Class Rules'!$B$6:$B$85,$E2393))*ISNUMBER(SEARCH('Class Rules'!$C$6:$C$85,$F2393))*'Class Rules'!$A$6:$A$85))</f>
        <v>0</v>
      </c>
      <c r="N2393" s="1" t="str">
        <f t="array" ref="N2393">IF($M2393=0,'Class Rules'!$D$3,INDEX('Class Rules'!$D$6:$D$85,MATCH($M2393,'Class Rules'!$A$6:$A$85,0)))</f>
        <v>Passenger LDV</v>
      </c>
      <c r="O2393" s="1" t="str">
        <f t="array" ref="O2393">IF(SUMPRODUCT(MAX(ISNUMBER(SEARCH(Fuel_Rules!$A$6:$A$30,$E2393))*ISNUMBER(SEARCH(Fuel_Rules!$B$6:$B$30,$F2393))*(Fuel_Rules!$A$6:$A$30&lt;&gt;"")))&gt;0,"Plug-in hybrid",IF($G2393="Diesel","Diesel","Gasoline"))</f>
        <v>Diesel</v>
      </c>
    </row>
    <row r="2394" spans="1:15" ht="15" customHeight="1" x14ac:dyDescent="0.25">
      <c r="A2394" s="1">
        <v>2022</v>
      </c>
      <c r="B2394" s="1" t="s">
        <v>4146</v>
      </c>
      <c r="C2394" s="1" t="s">
        <v>1736</v>
      </c>
      <c r="D2394" s="1" t="s">
        <v>4676</v>
      </c>
      <c r="E2394" s="1" t="s">
        <v>1725</v>
      </c>
      <c r="F2394" s="1" t="s">
        <v>1738</v>
      </c>
      <c r="G2394" s="1" t="s">
        <v>105</v>
      </c>
      <c r="H2394" s="1" t="s">
        <v>437</v>
      </c>
      <c r="I2394" s="1">
        <v>3</v>
      </c>
      <c r="J2394" s="1">
        <v>2023</v>
      </c>
      <c r="K2394" s="1">
        <v>804911</v>
      </c>
      <c r="L2394" s="1">
        <v>0</v>
      </c>
      <c r="M2394" s="1">
        <f t="array" ref="M2394">SUMPRODUCT(MAX(ISNUMBER(SEARCH('Class Rules'!$B$6:$B$85,$E2394))*ISNUMBER(SEARCH('Class Rules'!$C$6:$C$85,$F2394))*'Class Rules'!$A$6:$A$85))</f>
        <v>0</v>
      </c>
      <c r="N2394" s="1" t="str">
        <f t="array" ref="N2394">IF($M2394=0,'Class Rules'!$D$3,INDEX('Class Rules'!$D$6:$D$85,MATCH($M2394,'Class Rules'!$A$6:$A$85,0)))</f>
        <v>Passenger LDV</v>
      </c>
      <c r="O2394" s="1" t="str">
        <f t="array" ref="O2394">IF(SUMPRODUCT(MAX(ISNUMBER(SEARCH(Fuel_Rules!$A$6:$A$30,$E2394))*ISNUMBER(SEARCH(Fuel_Rules!$B$6:$B$30,$F2394))*(Fuel_Rules!$A$6:$A$30&lt;&gt;"")))&gt;0,"Plug-in hybrid",IF($G2394="Diesel","Diesel","Gasoline"))</f>
        <v>Diesel</v>
      </c>
    </row>
    <row r="2395" spans="1:15" ht="15" customHeight="1" x14ac:dyDescent="0.25">
      <c r="A2395" s="1">
        <v>2022</v>
      </c>
      <c r="B2395" s="1" t="s">
        <v>4146</v>
      </c>
      <c r="C2395" s="1" t="s">
        <v>1739</v>
      </c>
      <c r="D2395" s="1" t="s">
        <v>4677</v>
      </c>
      <c r="E2395" s="1" t="s">
        <v>1725</v>
      </c>
      <c r="F2395" s="1" t="s">
        <v>1741</v>
      </c>
      <c r="G2395" s="1" t="s">
        <v>103</v>
      </c>
      <c r="H2395" s="1" t="s">
        <v>298</v>
      </c>
      <c r="I2395" s="1">
        <v>5</v>
      </c>
      <c r="J2395" s="1">
        <v>2023</v>
      </c>
      <c r="K2395" s="1">
        <v>1026469</v>
      </c>
      <c r="L2395" s="1">
        <v>0</v>
      </c>
      <c r="M2395" s="1">
        <f t="array" ref="M2395">SUMPRODUCT(MAX(ISNUMBER(SEARCH('Class Rules'!$B$6:$B$85,$E2395))*ISNUMBER(SEARCH('Class Rules'!$C$6:$C$85,$F2395))*'Class Rules'!$A$6:$A$85))</f>
        <v>0</v>
      </c>
      <c r="N2395" s="1" t="str">
        <f t="array" ref="N2395">IF($M2395=0,'Class Rules'!$D$3,INDEX('Class Rules'!$D$6:$D$85,MATCH($M2395,'Class Rules'!$A$6:$A$85,0)))</f>
        <v>Passenger LDV</v>
      </c>
      <c r="O2395" s="1" t="str">
        <f t="array" ref="O2395">IF(SUMPRODUCT(MAX(ISNUMBER(SEARCH(Fuel_Rules!$A$6:$A$30,$E2395))*ISNUMBER(SEARCH(Fuel_Rules!$B$6:$B$30,$F2395))*(Fuel_Rules!$A$6:$A$30&lt;&gt;"")))&gt;0,"Plug-in hybrid",IF($G2395="Diesel","Diesel","Gasoline"))</f>
        <v>Gasoline</v>
      </c>
    </row>
    <row r="2396" spans="1:15" ht="15" customHeight="1" x14ac:dyDescent="0.25">
      <c r="A2396" s="1">
        <v>2022</v>
      </c>
      <c r="B2396" s="1" t="s">
        <v>4146</v>
      </c>
      <c r="C2396" s="1" t="s">
        <v>1742</v>
      </c>
      <c r="D2396" s="1" t="s">
        <v>4678</v>
      </c>
      <c r="E2396" s="1" t="s">
        <v>1725</v>
      </c>
      <c r="F2396" s="1" t="s">
        <v>1744</v>
      </c>
      <c r="G2396" s="1" t="s">
        <v>103</v>
      </c>
      <c r="H2396" s="1" t="s">
        <v>437</v>
      </c>
      <c r="I2396" s="1">
        <v>2</v>
      </c>
      <c r="J2396" s="1">
        <v>2023</v>
      </c>
      <c r="K2396" s="1">
        <v>352900</v>
      </c>
      <c r="L2396" s="1">
        <v>0</v>
      </c>
      <c r="M2396" s="1">
        <f t="array" ref="M2396">SUMPRODUCT(MAX(ISNUMBER(SEARCH('Class Rules'!$B$6:$B$85,$E2396))*ISNUMBER(SEARCH('Class Rules'!$C$6:$C$85,$F2396))*'Class Rules'!$A$6:$A$85))</f>
        <v>0</v>
      </c>
      <c r="N2396" s="1" t="str">
        <f t="array" ref="N2396">IF($M2396=0,'Class Rules'!$D$3,INDEX('Class Rules'!$D$6:$D$85,MATCH($M2396,'Class Rules'!$A$6:$A$85,0)))</f>
        <v>Passenger LDV</v>
      </c>
      <c r="O2396" s="1" t="str">
        <f t="array" ref="O2396">IF(SUMPRODUCT(MAX(ISNUMBER(SEARCH(Fuel_Rules!$A$6:$A$30,$E2396))*ISNUMBER(SEARCH(Fuel_Rules!$B$6:$B$30,$F2396))*(Fuel_Rules!$A$6:$A$30&lt;&gt;"")))&gt;0,"Plug-in hybrid",IF($G2396="Diesel","Diesel","Gasoline"))</f>
        <v>Gasoline</v>
      </c>
    </row>
    <row r="2397" spans="1:15" ht="15" customHeight="1" x14ac:dyDescent="0.25">
      <c r="A2397" s="1">
        <v>2022</v>
      </c>
      <c r="B2397" s="1" t="s">
        <v>4146</v>
      </c>
      <c r="C2397" s="1" t="s">
        <v>1745</v>
      </c>
      <c r="D2397" s="1" t="s">
        <v>4679</v>
      </c>
      <c r="E2397" s="1" t="s">
        <v>1725</v>
      </c>
      <c r="F2397" s="1" t="s">
        <v>1747</v>
      </c>
      <c r="G2397" s="1" t="s">
        <v>103</v>
      </c>
      <c r="H2397" s="1" t="s">
        <v>437</v>
      </c>
      <c r="I2397" s="1">
        <v>2</v>
      </c>
      <c r="J2397" s="1">
        <v>2023</v>
      </c>
      <c r="K2397" s="1">
        <v>383900</v>
      </c>
      <c r="L2397" s="1">
        <v>0</v>
      </c>
      <c r="M2397" s="1">
        <f t="array" ref="M2397">SUMPRODUCT(MAX(ISNUMBER(SEARCH('Class Rules'!$B$6:$B$85,$E2397))*ISNUMBER(SEARCH('Class Rules'!$C$6:$C$85,$F2397))*'Class Rules'!$A$6:$A$85))</f>
        <v>0</v>
      </c>
      <c r="N2397" s="1" t="str">
        <f t="array" ref="N2397">IF($M2397=0,'Class Rules'!$D$3,INDEX('Class Rules'!$D$6:$D$85,MATCH($M2397,'Class Rules'!$A$6:$A$85,0)))</f>
        <v>Passenger LDV</v>
      </c>
      <c r="O2397" s="1" t="str">
        <f t="array" ref="O2397">IF(SUMPRODUCT(MAX(ISNUMBER(SEARCH(Fuel_Rules!$A$6:$A$30,$E2397))*ISNUMBER(SEARCH(Fuel_Rules!$B$6:$B$30,$F2397))*(Fuel_Rules!$A$6:$A$30&lt;&gt;"")))&gt;0,"Plug-in hybrid",IF($G2397="Diesel","Diesel","Gasoline"))</f>
        <v>Gasoline</v>
      </c>
    </row>
    <row r="2398" spans="1:15" ht="15" customHeight="1" x14ac:dyDescent="0.25">
      <c r="A2398" s="1">
        <v>2022</v>
      </c>
      <c r="B2398" s="1" t="s">
        <v>4146</v>
      </c>
      <c r="C2398" s="1" t="s">
        <v>1748</v>
      </c>
      <c r="D2398" s="1" t="s">
        <v>4680</v>
      </c>
      <c r="E2398" s="1" t="s">
        <v>1725</v>
      </c>
      <c r="F2398" s="1" t="s">
        <v>1750</v>
      </c>
      <c r="G2398" s="1" t="s">
        <v>103</v>
      </c>
      <c r="H2398" s="1" t="s">
        <v>437</v>
      </c>
      <c r="I2398" s="1">
        <v>2</v>
      </c>
      <c r="J2398" s="1">
        <v>2023</v>
      </c>
      <c r="K2398" s="1">
        <v>413900</v>
      </c>
      <c r="L2398" s="1">
        <v>0</v>
      </c>
      <c r="M2398" s="1">
        <f t="array" ref="M2398">SUMPRODUCT(MAX(ISNUMBER(SEARCH('Class Rules'!$B$6:$B$85,$E2398))*ISNUMBER(SEARCH('Class Rules'!$C$6:$C$85,$F2398))*'Class Rules'!$A$6:$A$85))</f>
        <v>0</v>
      </c>
      <c r="N2398" s="1" t="str">
        <f t="array" ref="N2398">IF($M2398=0,'Class Rules'!$D$3,INDEX('Class Rules'!$D$6:$D$85,MATCH($M2398,'Class Rules'!$A$6:$A$85,0)))</f>
        <v>Passenger LDV</v>
      </c>
      <c r="O2398" s="1" t="str">
        <f t="array" ref="O2398">IF(SUMPRODUCT(MAX(ISNUMBER(SEARCH(Fuel_Rules!$A$6:$A$30,$E2398))*ISNUMBER(SEARCH(Fuel_Rules!$B$6:$B$30,$F2398))*(Fuel_Rules!$A$6:$A$30&lt;&gt;"")))&gt;0,"Plug-in hybrid",IF($G2398="Diesel","Diesel","Gasoline"))</f>
        <v>Gasoline</v>
      </c>
    </row>
    <row r="2399" spans="1:15" ht="15" customHeight="1" x14ac:dyDescent="0.25">
      <c r="A2399" s="1">
        <v>2022</v>
      </c>
      <c r="B2399" s="1" t="s">
        <v>4146</v>
      </c>
      <c r="C2399" s="1" t="s">
        <v>1751</v>
      </c>
      <c r="D2399" s="1" t="s">
        <v>4681</v>
      </c>
      <c r="E2399" s="1" t="s">
        <v>1725</v>
      </c>
      <c r="F2399" s="1" t="s">
        <v>1753</v>
      </c>
      <c r="G2399" s="1" t="s">
        <v>105</v>
      </c>
      <c r="H2399" s="1" t="s">
        <v>437</v>
      </c>
      <c r="I2399" s="1">
        <v>2</v>
      </c>
      <c r="J2399" s="1">
        <v>2023</v>
      </c>
      <c r="K2399" s="1">
        <v>386557</v>
      </c>
      <c r="L2399" s="1">
        <v>0</v>
      </c>
      <c r="M2399" s="1">
        <f t="array" ref="M2399">SUMPRODUCT(MAX(ISNUMBER(SEARCH('Class Rules'!$B$6:$B$85,$E2399))*ISNUMBER(SEARCH('Class Rules'!$C$6:$C$85,$F2399))*'Class Rules'!$A$6:$A$85))</f>
        <v>0</v>
      </c>
      <c r="N2399" s="1" t="str">
        <f t="array" ref="N2399">IF($M2399=0,'Class Rules'!$D$3,INDEX('Class Rules'!$D$6:$D$85,MATCH($M2399,'Class Rules'!$A$6:$A$85,0)))</f>
        <v>Passenger LDV</v>
      </c>
      <c r="O2399" s="1" t="str">
        <f t="array" ref="O2399">IF(SUMPRODUCT(MAX(ISNUMBER(SEARCH(Fuel_Rules!$A$6:$A$30,$E2399))*ISNUMBER(SEARCH(Fuel_Rules!$B$6:$B$30,$F2399))*(Fuel_Rules!$A$6:$A$30&lt;&gt;"")))&gt;0,"Plug-in hybrid",IF($G2399="Diesel","Diesel","Gasoline"))</f>
        <v>Diesel</v>
      </c>
    </row>
    <row r="2400" spans="1:15" ht="15" customHeight="1" x14ac:dyDescent="0.25">
      <c r="A2400" s="1">
        <v>2022</v>
      </c>
      <c r="B2400" s="1" t="s">
        <v>4146</v>
      </c>
      <c r="C2400" s="1" t="s">
        <v>1754</v>
      </c>
      <c r="D2400" s="1" t="s">
        <v>4682</v>
      </c>
      <c r="E2400" s="1" t="s">
        <v>1725</v>
      </c>
      <c r="F2400" s="1" t="s">
        <v>1756</v>
      </c>
      <c r="G2400" s="1" t="s">
        <v>105</v>
      </c>
      <c r="H2400" s="1" t="s">
        <v>437</v>
      </c>
      <c r="I2400" s="1">
        <v>3</v>
      </c>
      <c r="J2400" s="1">
        <v>2023</v>
      </c>
      <c r="K2400" s="1">
        <v>622470</v>
      </c>
      <c r="L2400" s="1">
        <v>0</v>
      </c>
      <c r="M2400" s="1">
        <f t="array" ref="M2400">SUMPRODUCT(MAX(ISNUMBER(SEARCH('Class Rules'!$B$6:$B$85,$E2400))*ISNUMBER(SEARCH('Class Rules'!$C$6:$C$85,$F2400))*'Class Rules'!$A$6:$A$85))</f>
        <v>0</v>
      </c>
      <c r="N2400" s="1" t="str">
        <f t="array" ref="N2400">IF($M2400=0,'Class Rules'!$D$3,INDEX('Class Rules'!$D$6:$D$85,MATCH($M2400,'Class Rules'!$A$6:$A$85,0)))</f>
        <v>Passenger LDV</v>
      </c>
      <c r="O2400" s="1" t="str">
        <f t="array" ref="O2400">IF(SUMPRODUCT(MAX(ISNUMBER(SEARCH(Fuel_Rules!$A$6:$A$30,$E2400))*ISNUMBER(SEARCH(Fuel_Rules!$B$6:$B$30,$F2400))*(Fuel_Rules!$A$6:$A$30&lt;&gt;"")))&gt;0,"Plug-in hybrid",IF($G2400="Diesel","Diesel","Gasoline"))</f>
        <v>Diesel</v>
      </c>
    </row>
    <row r="2401" spans="1:15" ht="15" customHeight="1" x14ac:dyDescent="0.25">
      <c r="A2401" s="1">
        <v>2022</v>
      </c>
      <c r="B2401" s="1" t="s">
        <v>4146</v>
      </c>
      <c r="C2401" s="1" t="s">
        <v>1757</v>
      </c>
      <c r="D2401" s="1" t="s">
        <v>4683</v>
      </c>
      <c r="E2401" s="1" t="s">
        <v>1725</v>
      </c>
      <c r="F2401" s="1" t="s">
        <v>1759</v>
      </c>
      <c r="G2401" s="1" t="s">
        <v>103</v>
      </c>
      <c r="H2401" s="1" t="s">
        <v>437</v>
      </c>
      <c r="I2401" s="1">
        <v>3</v>
      </c>
      <c r="J2401" s="1">
        <v>2023</v>
      </c>
      <c r="K2401" s="1">
        <v>593782</v>
      </c>
      <c r="L2401" s="1">
        <v>0</v>
      </c>
      <c r="M2401" s="1">
        <f t="array" ref="M2401">SUMPRODUCT(MAX(ISNUMBER(SEARCH('Class Rules'!$B$6:$B$85,$E2401))*ISNUMBER(SEARCH('Class Rules'!$C$6:$C$85,$F2401))*'Class Rules'!$A$6:$A$85))</f>
        <v>0</v>
      </c>
      <c r="N2401" s="1" t="str">
        <f t="array" ref="N2401">IF($M2401=0,'Class Rules'!$D$3,INDEX('Class Rules'!$D$6:$D$85,MATCH($M2401,'Class Rules'!$A$6:$A$85,0)))</f>
        <v>Passenger LDV</v>
      </c>
      <c r="O2401" s="1" t="str">
        <f t="array" ref="O2401">IF(SUMPRODUCT(MAX(ISNUMBER(SEARCH(Fuel_Rules!$A$6:$A$30,$E2401))*ISNUMBER(SEARCH(Fuel_Rules!$B$6:$B$30,$F2401))*(Fuel_Rules!$A$6:$A$30&lt;&gt;"")))&gt;0,"Plug-in hybrid",IF($G2401="Diesel","Diesel","Gasoline"))</f>
        <v>Gasoline</v>
      </c>
    </row>
    <row r="2402" spans="1:15" ht="15" customHeight="1" x14ac:dyDescent="0.25">
      <c r="A2402" s="1">
        <v>2022</v>
      </c>
      <c r="B2402" s="1" t="s">
        <v>4146</v>
      </c>
      <c r="C2402" s="1" t="s">
        <v>1760</v>
      </c>
      <c r="D2402" s="1" t="s">
        <v>4684</v>
      </c>
      <c r="E2402" s="1" t="s">
        <v>1725</v>
      </c>
      <c r="F2402" s="1" t="s">
        <v>1762</v>
      </c>
      <c r="G2402" s="1" t="s">
        <v>103</v>
      </c>
      <c r="H2402" s="1" t="s">
        <v>437</v>
      </c>
      <c r="I2402" s="1">
        <v>2</v>
      </c>
      <c r="J2402" s="1">
        <v>2023</v>
      </c>
      <c r="K2402" s="1">
        <v>388529</v>
      </c>
      <c r="L2402" s="1">
        <v>0</v>
      </c>
      <c r="M2402" s="1">
        <f t="array" ref="M2402">SUMPRODUCT(MAX(ISNUMBER(SEARCH('Class Rules'!$B$6:$B$85,$E2402))*ISNUMBER(SEARCH('Class Rules'!$C$6:$C$85,$F2402))*'Class Rules'!$A$6:$A$85))</f>
        <v>0</v>
      </c>
      <c r="N2402" s="1" t="str">
        <f t="array" ref="N2402">IF($M2402=0,'Class Rules'!$D$3,INDEX('Class Rules'!$D$6:$D$85,MATCH($M2402,'Class Rules'!$A$6:$A$85,0)))</f>
        <v>Passenger LDV</v>
      </c>
      <c r="O2402" s="1" t="str">
        <f t="array" ref="O2402">IF(SUMPRODUCT(MAX(ISNUMBER(SEARCH(Fuel_Rules!$A$6:$A$30,$E2402))*ISNUMBER(SEARCH(Fuel_Rules!$B$6:$B$30,$F2402))*(Fuel_Rules!$A$6:$A$30&lt;&gt;"")))&gt;0,"Plug-in hybrid",IF($G2402="Diesel","Diesel","Gasoline"))</f>
        <v>Gasoline</v>
      </c>
    </row>
    <row r="2403" spans="1:15" ht="15" customHeight="1" x14ac:dyDescent="0.25">
      <c r="A2403" s="1">
        <v>2022</v>
      </c>
      <c r="B2403" s="1" t="s">
        <v>4146</v>
      </c>
      <c r="C2403" s="1" t="s">
        <v>1763</v>
      </c>
      <c r="D2403" s="1" t="s">
        <v>4685</v>
      </c>
      <c r="E2403" s="1" t="s">
        <v>1725</v>
      </c>
      <c r="F2403" s="1" t="s">
        <v>1765</v>
      </c>
      <c r="G2403" s="1" t="s">
        <v>103</v>
      </c>
      <c r="H2403" s="1" t="s">
        <v>437</v>
      </c>
      <c r="I2403" s="1">
        <v>2</v>
      </c>
      <c r="J2403" s="1">
        <v>2023</v>
      </c>
      <c r="K2403" s="1">
        <v>407740</v>
      </c>
      <c r="L2403" s="1">
        <v>0</v>
      </c>
      <c r="M2403" s="1">
        <f t="array" ref="M2403">SUMPRODUCT(MAX(ISNUMBER(SEARCH('Class Rules'!$B$6:$B$85,$E2403))*ISNUMBER(SEARCH('Class Rules'!$C$6:$C$85,$F2403))*'Class Rules'!$A$6:$A$85))</f>
        <v>0</v>
      </c>
      <c r="N2403" s="1" t="str">
        <f t="array" ref="N2403">IF($M2403=0,'Class Rules'!$D$3,INDEX('Class Rules'!$D$6:$D$85,MATCH($M2403,'Class Rules'!$A$6:$A$85,0)))</f>
        <v>Passenger LDV</v>
      </c>
      <c r="O2403" s="1" t="str">
        <f t="array" ref="O2403">IF(SUMPRODUCT(MAX(ISNUMBER(SEARCH(Fuel_Rules!$A$6:$A$30,$E2403))*ISNUMBER(SEARCH(Fuel_Rules!$B$6:$B$30,$F2403))*(Fuel_Rules!$A$6:$A$30&lt;&gt;"")))&gt;0,"Plug-in hybrid",IF($G2403="Diesel","Diesel","Gasoline"))</f>
        <v>Gasoline</v>
      </c>
    </row>
    <row r="2404" spans="1:15" ht="15" customHeight="1" x14ac:dyDescent="0.25">
      <c r="A2404" s="1">
        <v>2022</v>
      </c>
      <c r="B2404" s="1" t="s">
        <v>4146</v>
      </c>
      <c r="C2404" s="1" t="s">
        <v>1766</v>
      </c>
      <c r="D2404" s="1" t="s">
        <v>4686</v>
      </c>
      <c r="E2404" s="1" t="s">
        <v>1725</v>
      </c>
      <c r="F2404" s="1" t="s">
        <v>1768</v>
      </c>
      <c r="G2404" s="1" t="s">
        <v>105</v>
      </c>
      <c r="H2404" s="1" t="s">
        <v>298</v>
      </c>
      <c r="I2404" s="1">
        <v>2</v>
      </c>
      <c r="J2404" s="1">
        <v>2023</v>
      </c>
      <c r="K2404" s="1">
        <v>418200</v>
      </c>
      <c r="L2404" s="1">
        <v>0</v>
      </c>
      <c r="M2404" s="1">
        <f t="array" ref="M2404">SUMPRODUCT(MAX(ISNUMBER(SEARCH('Class Rules'!$B$6:$B$85,$E2404))*ISNUMBER(SEARCH('Class Rules'!$C$6:$C$85,$F2404))*'Class Rules'!$A$6:$A$85))</f>
        <v>0</v>
      </c>
      <c r="N2404" s="1" t="str">
        <f t="array" ref="N2404">IF($M2404=0,'Class Rules'!$D$3,INDEX('Class Rules'!$D$6:$D$85,MATCH($M2404,'Class Rules'!$A$6:$A$85,0)))</f>
        <v>Passenger LDV</v>
      </c>
      <c r="O2404" s="1" t="str">
        <f t="array" ref="O2404">IF(SUMPRODUCT(MAX(ISNUMBER(SEARCH(Fuel_Rules!$A$6:$A$30,$E2404))*ISNUMBER(SEARCH(Fuel_Rules!$B$6:$B$30,$F2404))*(Fuel_Rules!$A$6:$A$30&lt;&gt;"")))&gt;0,"Plug-in hybrid",IF($G2404="Diesel","Diesel","Gasoline"))</f>
        <v>Diesel</v>
      </c>
    </row>
    <row r="2405" spans="1:15" ht="15" customHeight="1" x14ac:dyDescent="0.25">
      <c r="A2405" s="1">
        <v>2022</v>
      </c>
      <c r="B2405" s="1" t="s">
        <v>4146</v>
      </c>
      <c r="C2405" s="1" t="s">
        <v>1769</v>
      </c>
      <c r="D2405" s="1" t="s">
        <v>4687</v>
      </c>
      <c r="E2405" s="1" t="s">
        <v>1725</v>
      </c>
      <c r="F2405" s="1" t="s">
        <v>1771</v>
      </c>
      <c r="G2405" s="1" t="s">
        <v>105</v>
      </c>
      <c r="H2405" s="1" t="s">
        <v>437</v>
      </c>
      <c r="I2405" s="1">
        <v>2</v>
      </c>
      <c r="J2405" s="1">
        <v>2023</v>
      </c>
      <c r="K2405" s="1">
        <v>356289</v>
      </c>
      <c r="L2405" s="1">
        <v>0</v>
      </c>
      <c r="M2405" s="1">
        <f t="array" ref="M2405">SUMPRODUCT(MAX(ISNUMBER(SEARCH('Class Rules'!$B$6:$B$85,$E2405))*ISNUMBER(SEARCH('Class Rules'!$C$6:$C$85,$F2405))*'Class Rules'!$A$6:$A$85))</f>
        <v>0</v>
      </c>
      <c r="N2405" s="1" t="str">
        <f t="array" ref="N2405">IF($M2405=0,'Class Rules'!$D$3,INDEX('Class Rules'!$D$6:$D$85,MATCH($M2405,'Class Rules'!$A$6:$A$85,0)))</f>
        <v>Passenger LDV</v>
      </c>
      <c r="O2405" s="1" t="str">
        <f t="array" ref="O2405">IF(SUMPRODUCT(MAX(ISNUMBER(SEARCH(Fuel_Rules!$A$6:$A$30,$E2405))*ISNUMBER(SEARCH(Fuel_Rules!$B$6:$B$30,$F2405))*(Fuel_Rules!$A$6:$A$30&lt;&gt;"")))&gt;0,"Plug-in hybrid",IF($G2405="Diesel","Diesel","Gasoline"))</f>
        <v>Diesel</v>
      </c>
    </row>
    <row r="2406" spans="1:15" ht="15" customHeight="1" x14ac:dyDescent="0.25">
      <c r="A2406" s="1">
        <v>2022</v>
      </c>
      <c r="B2406" s="1" t="s">
        <v>4146</v>
      </c>
      <c r="C2406" s="1" t="s">
        <v>1772</v>
      </c>
      <c r="D2406" s="1" t="s">
        <v>4688</v>
      </c>
      <c r="E2406" s="1" t="s">
        <v>1725</v>
      </c>
      <c r="F2406" s="1" t="s">
        <v>1774</v>
      </c>
      <c r="G2406" s="1" t="s">
        <v>103</v>
      </c>
      <c r="H2406" s="1" t="s">
        <v>298</v>
      </c>
      <c r="I2406" s="1">
        <v>2</v>
      </c>
      <c r="J2406" s="1">
        <v>2023</v>
      </c>
      <c r="K2406" s="1">
        <v>669895</v>
      </c>
      <c r="L2406" s="1">
        <v>0</v>
      </c>
      <c r="M2406" s="1">
        <f t="array" ref="M2406">SUMPRODUCT(MAX(ISNUMBER(SEARCH('Class Rules'!$B$6:$B$85,$E2406))*ISNUMBER(SEARCH('Class Rules'!$C$6:$C$85,$F2406))*'Class Rules'!$A$6:$A$85))</f>
        <v>0</v>
      </c>
      <c r="N2406" s="1" t="str">
        <f t="array" ref="N2406">IF($M2406=0,'Class Rules'!$D$3,INDEX('Class Rules'!$D$6:$D$85,MATCH($M2406,'Class Rules'!$A$6:$A$85,0)))</f>
        <v>Passenger LDV</v>
      </c>
      <c r="O2406" s="1" t="str">
        <f t="array" ref="O2406">IF(SUMPRODUCT(MAX(ISNUMBER(SEARCH(Fuel_Rules!$A$6:$A$30,$E2406))*ISNUMBER(SEARCH(Fuel_Rules!$B$6:$B$30,$F2406))*(Fuel_Rules!$A$6:$A$30&lt;&gt;"")))&gt;0,"Plug-in hybrid",IF($G2406="Diesel","Diesel","Gasoline"))</f>
        <v>Plug-in hybrid</v>
      </c>
    </row>
    <row r="2407" spans="1:15" ht="15" customHeight="1" x14ac:dyDescent="0.25">
      <c r="A2407" s="1">
        <v>2022</v>
      </c>
      <c r="B2407" s="1" t="s">
        <v>4146</v>
      </c>
      <c r="C2407" s="1" t="s">
        <v>1775</v>
      </c>
      <c r="D2407" s="1" t="s">
        <v>4689</v>
      </c>
      <c r="E2407" s="1" t="s">
        <v>1725</v>
      </c>
      <c r="F2407" s="1" t="s">
        <v>1777</v>
      </c>
      <c r="G2407" s="1" t="s">
        <v>103</v>
      </c>
      <c r="H2407" s="1" t="s">
        <v>298</v>
      </c>
      <c r="I2407" s="1">
        <v>2</v>
      </c>
      <c r="J2407" s="1">
        <v>2023</v>
      </c>
      <c r="K2407" s="1">
        <v>378345</v>
      </c>
      <c r="L2407" s="1">
        <v>0</v>
      </c>
      <c r="M2407" s="1">
        <f t="array" ref="M2407">SUMPRODUCT(MAX(ISNUMBER(SEARCH('Class Rules'!$B$6:$B$85,$E2407))*ISNUMBER(SEARCH('Class Rules'!$C$6:$C$85,$F2407))*'Class Rules'!$A$6:$A$85))</f>
        <v>0</v>
      </c>
      <c r="N2407" s="1" t="str">
        <f t="array" ref="N2407">IF($M2407=0,'Class Rules'!$D$3,INDEX('Class Rules'!$D$6:$D$85,MATCH($M2407,'Class Rules'!$A$6:$A$85,0)))</f>
        <v>Passenger LDV</v>
      </c>
      <c r="O2407" s="1" t="str">
        <f t="array" ref="O2407">IF(SUMPRODUCT(MAX(ISNUMBER(SEARCH(Fuel_Rules!$A$6:$A$30,$E2407))*ISNUMBER(SEARCH(Fuel_Rules!$B$6:$B$30,$F2407))*(Fuel_Rules!$A$6:$A$30&lt;&gt;"")))&gt;0,"Plug-in hybrid",IF($G2407="Diesel","Diesel","Gasoline"))</f>
        <v>Gasoline</v>
      </c>
    </row>
    <row r="2408" spans="1:15" ht="15" customHeight="1" x14ac:dyDescent="0.25">
      <c r="A2408" s="1">
        <v>2022</v>
      </c>
      <c r="B2408" s="1" t="s">
        <v>4146</v>
      </c>
      <c r="C2408" s="1" t="s">
        <v>1778</v>
      </c>
      <c r="D2408" s="1" t="s">
        <v>4690</v>
      </c>
      <c r="E2408" s="1" t="s">
        <v>1725</v>
      </c>
      <c r="F2408" s="1" t="s">
        <v>1780</v>
      </c>
      <c r="G2408" s="1" t="s">
        <v>103</v>
      </c>
      <c r="H2408" s="1" t="s">
        <v>437</v>
      </c>
      <c r="I2408" s="1">
        <v>2</v>
      </c>
      <c r="J2408" s="1">
        <v>2023</v>
      </c>
      <c r="K2408" s="1">
        <v>327575</v>
      </c>
      <c r="L2408" s="1">
        <v>0</v>
      </c>
      <c r="M2408" s="1">
        <f t="array" ref="M2408">SUMPRODUCT(MAX(ISNUMBER(SEARCH('Class Rules'!$B$6:$B$85,$E2408))*ISNUMBER(SEARCH('Class Rules'!$C$6:$C$85,$F2408))*'Class Rules'!$A$6:$A$85))</f>
        <v>0</v>
      </c>
      <c r="N2408" s="1" t="str">
        <f t="array" ref="N2408">IF($M2408=0,'Class Rules'!$D$3,INDEX('Class Rules'!$D$6:$D$85,MATCH($M2408,'Class Rules'!$A$6:$A$85,0)))</f>
        <v>Passenger LDV</v>
      </c>
      <c r="O2408" s="1" t="str">
        <f t="array" ref="O2408">IF(SUMPRODUCT(MAX(ISNUMBER(SEARCH(Fuel_Rules!$A$6:$A$30,$E2408))*ISNUMBER(SEARCH(Fuel_Rules!$B$6:$B$30,$F2408))*(Fuel_Rules!$A$6:$A$30&lt;&gt;"")))&gt;0,"Plug-in hybrid",IF($G2408="Diesel","Diesel","Gasoline"))</f>
        <v>Gasoline</v>
      </c>
    </row>
    <row r="2409" spans="1:15" ht="15" customHeight="1" x14ac:dyDescent="0.25">
      <c r="A2409" s="1">
        <v>2022</v>
      </c>
      <c r="B2409" s="1" t="s">
        <v>4146</v>
      </c>
      <c r="C2409" s="1" t="s">
        <v>1781</v>
      </c>
      <c r="D2409" s="1" t="s">
        <v>4691</v>
      </c>
      <c r="E2409" s="1" t="s">
        <v>1725</v>
      </c>
      <c r="F2409" s="1" t="s">
        <v>1783</v>
      </c>
      <c r="G2409" s="1" t="s">
        <v>103</v>
      </c>
      <c r="H2409" s="1" t="s">
        <v>437</v>
      </c>
      <c r="I2409" s="1">
        <v>5</v>
      </c>
      <c r="J2409" s="1">
        <v>2023</v>
      </c>
      <c r="K2409" s="1">
        <v>1498520</v>
      </c>
      <c r="L2409" s="1">
        <v>0</v>
      </c>
      <c r="M2409" s="1">
        <f t="array" ref="M2409">SUMPRODUCT(MAX(ISNUMBER(SEARCH('Class Rules'!$B$6:$B$85,$E2409))*ISNUMBER(SEARCH('Class Rules'!$C$6:$C$85,$F2409))*'Class Rules'!$A$6:$A$85))</f>
        <v>0</v>
      </c>
      <c r="N2409" s="1" t="str">
        <f t="array" ref="N2409">IF($M2409=0,'Class Rules'!$D$3,INDEX('Class Rules'!$D$6:$D$85,MATCH($M2409,'Class Rules'!$A$6:$A$85,0)))</f>
        <v>Passenger LDV</v>
      </c>
      <c r="O2409" s="1" t="str">
        <f t="array" ref="O2409">IF(SUMPRODUCT(MAX(ISNUMBER(SEARCH(Fuel_Rules!$A$6:$A$30,$E2409))*ISNUMBER(SEARCH(Fuel_Rules!$B$6:$B$30,$F2409))*(Fuel_Rules!$A$6:$A$30&lt;&gt;"")))&gt;0,"Plug-in hybrid",IF($G2409="Diesel","Diesel","Gasoline"))</f>
        <v>Gasoline</v>
      </c>
    </row>
    <row r="2410" spans="1:15" ht="15" customHeight="1" x14ac:dyDescent="0.25">
      <c r="A2410" s="1">
        <v>2022</v>
      </c>
      <c r="B2410" s="1" t="s">
        <v>4146</v>
      </c>
      <c r="C2410" s="1" t="s">
        <v>1784</v>
      </c>
      <c r="D2410" s="1" t="s">
        <v>4692</v>
      </c>
      <c r="E2410" s="1" t="s">
        <v>1725</v>
      </c>
      <c r="F2410" s="1" t="s">
        <v>1786</v>
      </c>
      <c r="G2410" s="1" t="s">
        <v>103</v>
      </c>
      <c r="H2410" s="1" t="s">
        <v>298</v>
      </c>
      <c r="I2410" s="1">
        <v>2</v>
      </c>
      <c r="J2410" s="1">
        <v>2023</v>
      </c>
      <c r="K2410" s="1">
        <v>835687</v>
      </c>
      <c r="L2410" s="1">
        <v>0</v>
      </c>
      <c r="M2410" s="1">
        <f t="array" ref="M2410">SUMPRODUCT(MAX(ISNUMBER(SEARCH('Class Rules'!$B$6:$B$85,$E2410))*ISNUMBER(SEARCH('Class Rules'!$C$6:$C$85,$F2410))*'Class Rules'!$A$6:$A$85))</f>
        <v>0</v>
      </c>
      <c r="N2410" s="1" t="str">
        <f t="array" ref="N2410">IF($M2410=0,'Class Rules'!$D$3,INDEX('Class Rules'!$D$6:$D$85,MATCH($M2410,'Class Rules'!$A$6:$A$85,0)))</f>
        <v>Passenger LDV</v>
      </c>
      <c r="O2410" s="1" t="str">
        <f t="array" ref="O2410">IF(SUMPRODUCT(MAX(ISNUMBER(SEARCH(Fuel_Rules!$A$6:$A$30,$E2410))*ISNUMBER(SEARCH(Fuel_Rules!$B$6:$B$30,$F2410))*(Fuel_Rules!$A$6:$A$30&lt;&gt;"")))&gt;0,"Plug-in hybrid",IF($G2410="Diesel","Diesel","Gasoline"))</f>
        <v>Plug-in hybrid</v>
      </c>
    </row>
    <row r="2411" spans="1:15" ht="15" customHeight="1" x14ac:dyDescent="0.25">
      <c r="A2411" s="1">
        <v>2022</v>
      </c>
      <c r="B2411" s="1" t="s">
        <v>4146</v>
      </c>
      <c r="C2411" s="1" t="s">
        <v>1787</v>
      </c>
      <c r="D2411" s="1" t="s">
        <v>4693</v>
      </c>
      <c r="E2411" s="1" t="s">
        <v>1725</v>
      </c>
      <c r="F2411" s="1" t="s">
        <v>1789</v>
      </c>
      <c r="G2411" s="1" t="s">
        <v>103</v>
      </c>
      <c r="H2411" s="1" t="s">
        <v>437</v>
      </c>
      <c r="I2411" s="1">
        <v>2</v>
      </c>
      <c r="J2411" s="1">
        <v>2023</v>
      </c>
      <c r="K2411" s="1">
        <v>618215</v>
      </c>
      <c r="L2411" s="1">
        <v>0</v>
      </c>
      <c r="M2411" s="1">
        <f t="array" ref="M2411">SUMPRODUCT(MAX(ISNUMBER(SEARCH('Class Rules'!$B$6:$B$85,$E2411))*ISNUMBER(SEARCH('Class Rules'!$C$6:$C$85,$F2411))*'Class Rules'!$A$6:$A$85))</f>
        <v>0</v>
      </c>
      <c r="N2411" s="1" t="str">
        <f t="array" ref="N2411">IF($M2411=0,'Class Rules'!$D$3,INDEX('Class Rules'!$D$6:$D$85,MATCH($M2411,'Class Rules'!$A$6:$A$85,0)))</f>
        <v>Passenger LDV</v>
      </c>
      <c r="O2411" s="1" t="str">
        <f t="array" ref="O2411">IF(SUMPRODUCT(MAX(ISNUMBER(SEARCH(Fuel_Rules!$A$6:$A$30,$E2411))*ISNUMBER(SEARCH(Fuel_Rules!$B$6:$B$30,$F2411))*(Fuel_Rules!$A$6:$A$30&lt;&gt;"")))&gt;0,"Plug-in hybrid",IF($G2411="Diesel","Diesel","Gasoline"))</f>
        <v>Gasoline</v>
      </c>
    </row>
    <row r="2412" spans="1:15" ht="15" customHeight="1" x14ac:dyDescent="0.25">
      <c r="A2412" s="1">
        <v>2022</v>
      </c>
      <c r="B2412" s="1" t="s">
        <v>4146</v>
      </c>
      <c r="C2412" s="1" t="s">
        <v>1790</v>
      </c>
      <c r="D2412" s="1" t="s">
        <v>4694</v>
      </c>
      <c r="E2412" s="1" t="s">
        <v>1725</v>
      </c>
      <c r="F2412" s="1" t="s">
        <v>1792</v>
      </c>
      <c r="G2412" s="1" t="s">
        <v>103</v>
      </c>
      <c r="H2412" s="1" t="s">
        <v>437</v>
      </c>
      <c r="I2412" s="1">
        <v>2</v>
      </c>
      <c r="J2412" s="1">
        <v>2023</v>
      </c>
      <c r="K2412" s="1">
        <v>584545</v>
      </c>
      <c r="L2412" s="1">
        <v>0</v>
      </c>
      <c r="M2412" s="1">
        <f t="array" ref="M2412">SUMPRODUCT(MAX(ISNUMBER(SEARCH('Class Rules'!$B$6:$B$85,$E2412))*ISNUMBER(SEARCH('Class Rules'!$C$6:$C$85,$F2412))*'Class Rules'!$A$6:$A$85))</f>
        <v>0</v>
      </c>
      <c r="N2412" s="1" t="str">
        <f t="array" ref="N2412">IF($M2412=0,'Class Rules'!$D$3,INDEX('Class Rules'!$D$6:$D$85,MATCH($M2412,'Class Rules'!$A$6:$A$85,0)))</f>
        <v>Passenger LDV</v>
      </c>
      <c r="O2412" s="1" t="str">
        <f t="array" ref="O2412">IF(SUMPRODUCT(MAX(ISNUMBER(SEARCH(Fuel_Rules!$A$6:$A$30,$E2412))*ISNUMBER(SEARCH(Fuel_Rules!$B$6:$B$30,$F2412))*(Fuel_Rules!$A$6:$A$30&lt;&gt;"")))&gt;0,"Plug-in hybrid",IF($G2412="Diesel","Diesel","Gasoline"))</f>
        <v>Gasoline</v>
      </c>
    </row>
    <row r="2413" spans="1:15" ht="15" customHeight="1" x14ac:dyDescent="0.25">
      <c r="A2413" s="1">
        <v>2022</v>
      </c>
      <c r="B2413" s="1" t="s">
        <v>4146</v>
      </c>
      <c r="C2413" s="1" t="s">
        <v>1793</v>
      </c>
      <c r="D2413" s="1" t="s">
        <v>4695</v>
      </c>
      <c r="E2413" s="1" t="s">
        <v>1725</v>
      </c>
      <c r="F2413" s="1" t="s">
        <v>1795</v>
      </c>
      <c r="G2413" s="1" t="s">
        <v>103</v>
      </c>
      <c r="H2413" s="1" t="s">
        <v>298</v>
      </c>
      <c r="I2413" s="1">
        <v>2</v>
      </c>
      <c r="J2413" s="1">
        <v>2023</v>
      </c>
      <c r="K2413" s="1">
        <v>700000</v>
      </c>
      <c r="L2413" s="1">
        <v>0</v>
      </c>
      <c r="M2413" s="1">
        <f t="array" ref="M2413">SUMPRODUCT(MAX(ISNUMBER(SEARCH('Class Rules'!$B$6:$B$85,$E2413))*ISNUMBER(SEARCH('Class Rules'!$C$6:$C$85,$F2413))*'Class Rules'!$A$6:$A$85))</f>
        <v>0</v>
      </c>
      <c r="N2413" s="1" t="str">
        <f t="array" ref="N2413">IF($M2413=0,'Class Rules'!$D$3,INDEX('Class Rules'!$D$6:$D$85,MATCH($M2413,'Class Rules'!$A$6:$A$85,0)))</f>
        <v>Passenger LDV</v>
      </c>
      <c r="O2413" s="1" t="str">
        <f t="array" ref="O2413">IF(SUMPRODUCT(MAX(ISNUMBER(SEARCH(Fuel_Rules!$A$6:$A$30,$E2413))*ISNUMBER(SEARCH(Fuel_Rules!$B$6:$B$30,$F2413))*(Fuel_Rules!$A$6:$A$30&lt;&gt;"")))&gt;0,"Plug-in hybrid",IF($G2413="Diesel","Diesel","Gasoline"))</f>
        <v>Plug-in hybrid</v>
      </c>
    </row>
    <row r="2414" spans="1:15" ht="15" customHeight="1" x14ac:dyDescent="0.25">
      <c r="A2414" s="1">
        <v>2022</v>
      </c>
      <c r="B2414" s="1" t="s">
        <v>4146</v>
      </c>
      <c r="C2414" s="1" t="s">
        <v>1796</v>
      </c>
      <c r="D2414" s="1" t="s">
        <v>4696</v>
      </c>
      <c r="E2414" s="1" t="s">
        <v>1725</v>
      </c>
      <c r="F2414" s="1" t="s">
        <v>1798</v>
      </c>
      <c r="G2414" s="1" t="s">
        <v>103</v>
      </c>
      <c r="H2414" s="1" t="s">
        <v>437</v>
      </c>
      <c r="I2414" s="1">
        <v>5</v>
      </c>
      <c r="J2414" s="1">
        <v>2023</v>
      </c>
      <c r="K2414" s="1">
        <v>1240065</v>
      </c>
      <c r="L2414" s="1">
        <v>0</v>
      </c>
      <c r="M2414" s="1">
        <f t="array" ref="M2414">SUMPRODUCT(MAX(ISNUMBER(SEARCH('Class Rules'!$B$6:$B$85,$E2414))*ISNUMBER(SEARCH('Class Rules'!$C$6:$C$85,$F2414))*'Class Rules'!$A$6:$A$85))</f>
        <v>0</v>
      </c>
      <c r="N2414" s="1" t="str">
        <f t="array" ref="N2414">IF($M2414=0,'Class Rules'!$D$3,INDEX('Class Rules'!$D$6:$D$85,MATCH($M2414,'Class Rules'!$A$6:$A$85,0)))</f>
        <v>Passenger LDV</v>
      </c>
      <c r="O2414" s="1" t="str">
        <f t="array" ref="O2414">IF(SUMPRODUCT(MAX(ISNUMBER(SEARCH(Fuel_Rules!$A$6:$A$30,$E2414))*ISNUMBER(SEARCH(Fuel_Rules!$B$6:$B$30,$F2414))*(Fuel_Rules!$A$6:$A$30&lt;&gt;"")))&gt;0,"Plug-in hybrid",IF($G2414="Diesel","Diesel","Gasoline"))</f>
        <v>Gasoline</v>
      </c>
    </row>
    <row r="2415" spans="1:15" ht="15" customHeight="1" x14ac:dyDescent="0.25">
      <c r="A2415" s="1">
        <v>2022</v>
      </c>
      <c r="B2415" s="1" t="s">
        <v>4146</v>
      </c>
      <c r="C2415" s="1" t="s">
        <v>1799</v>
      </c>
      <c r="D2415" s="1" t="s">
        <v>4697</v>
      </c>
      <c r="E2415" s="1" t="s">
        <v>1725</v>
      </c>
      <c r="F2415" s="1" t="s">
        <v>1801</v>
      </c>
      <c r="G2415" s="1" t="s">
        <v>103</v>
      </c>
      <c r="H2415" s="1" t="s">
        <v>437</v>
      </c>
      <c r="I2415" s="1">
        <v>3</v>
      </c>
      <c r="J2415" s="1">
        <v>2023</v>
      </c>
      <c r="K2415" s="1">
        <v>598984</v>
      </c>
      <c r="L2415" s="1">
        <v>0</v>
      </c>
      <c r="M2415" s="1">
        <f t="array" ref="M2415">SUMPRODUCT(MAX(ISNUMBER(SEARCH('Class Rules'!$B$6:$B$85,$E2415))*ISNUMBER(SEARCH('Class Rules'!$C$6:$C$85,$F2415))*'Class Rules'!$A$6:$A$85))</f>
        <v>0</v>
      </c>
      <c r="N2415" s="1" t="str">
        <f t="array" ref="N2415">IF($M2415=0,'Class Rules'!$D$3,INDEX('Class Rules'!$D$6:$D$85,MATCH($M2415,'Class Rules'!$A$6:$A$85,0)))</f>
        <v>Passenger LDV</v>
      </c>
      <c r="O2415" s="1" t="str">
        <f t="array" ref="O2415">IF(SUMPRODUCT(MAX(ISNUMBER(SEARCH(Fuel_Rules!$A$6:$A$30,$E2415))*ISNUMBER(SEARCH(Fuel_Rules!$B$6:$B$30,$F2415))*(Fuel_Rules!$A$6:$A$30&lt;&gt;"")))&gt;0,"Plug-in hybrid",IF($G2415="Diesel","Diesel","Gasoline"))</f>
        <v>Gasoline</v>
      </c>
    </row>
    <row r="2416" spans="1:15" ht="15" customHeight="1" x14ac:dyDescent="0.25">
      <c r="A2416" s="1">
        <v>2022</v>
      </c>
      <c r="B2416" s="1" t="s">
        <v>4146</v>
      </c>
      <c r="C2416" s="1" t="s">
        <v>1802</v>
      </c>
      <c r="D2416" s="1" t="s">
        <v>4698</v>
      </c>
      <c r="E2416" s="1" t="s">
        <v>1725</v>
      </c>
      <c r="F2416" s="1" t="s">
        <v>1804</v>
      </c>
      <c r="G2416" s="1" t="s">
        <v>103</v>
      </c>
      <c r="H2416" s="1" t="s">
        <v>437</v>
      </c>
      <c r="I2416" s="1">
        <v>3</v>
      </c>
      <c r="J2416" s="1">
        <v>2023</v>
      </c>
      <c r="K2416" s="1">
        <v>645900</v>
      </c>
      <c r="L2416" s="1">
        <v>0</v>
      </c>
      <c r="M2416" s="1">
        <f t="array" ref="M2416">SUMPRODUCT(MAX(ISNUMBER(SEARCH('Class Rules'!$B$6:$B$85,$E2416))*ISNUMBER(SEARCH('Class Rules'!$C$6:$C$85,$F2416))*'Class Rules'!$A$6:$A$85))</f>
        <v>0</v>
      </c>
      <c r="N2416" s="1" t="str">
        <f t="array" ref="N2416">IF($M2416=0,'Class Rules'!$D$3,INDEX('Class Rules'!$D$6:$D$85,MATCH($M2416,'Class Rules'!$A$6:$A$85,0)))</f>
        <v>Passenger LDV</v>
      </c>
      <c r="O2416" s="1" t="str">
        <f t="array" ref="O2416">IF(SUMPRODUCT(MAX(ISNUMBER(SEARCH(Fuel_Rules!$A$6:$A$30,$E2416))*ISNUMBER(SEARCH(Fuel_Rules!$B$6:$B$30,$F2416))*(Fuel_Rules!$A$6:$A$30&lt;&gt;"")))&gt;0,"Plug-in hybrid",IF($G2416="Diesel","Diesel","Gasoline"))</f>
        <v>Gasoline</v>
      </c>
    </row>
    <row r="2417" spans="1:15" ht="15" customHeight="1" x14ac:dyDescent="0.25">
      <c r="A2417" s="1">
        <v>2022</v>
      </c>
      <c r="B2417" s="1" t="s">
        <v>4146</v>
      </c>
      <c r="C2417" s="1" t="s">
        <v>1805</v>
      </c>
      <c r="D2417" s="1" t="s">
        <v>4699</v>
      </c>
      <c r="E2417" s="1" t="s">
        <v>1725</v>
      </c>
      <c r="F2417" s="1" t="s">
        <v>1807</v>
      </c>
      <c r="G2417" s="1" t="s">
        <v>105</v>
      </c>
      <c r="H2417" s="1" t="s">
        <v>298</v>
      </c>
      <c r="I2417" s="1">
        <v>3</v>
      </c>
      <c r="J2417" s="1">
        <v>2023</v>
      </c>
      <c r="K2417" s="1">
        <v>687900</v>
      </c>
      <c r="L2417" s="1">
        <v>0</v>
      </c>
      <c r="M2417" s="1">
        <f t="array" ref="M2417">SUMPRODUCT(MAX(ISNUMBER(SEARCH('Class Rules'!$B$6:$B$85,$E2417))*ISNUMBER(SEARCH('Class Rules'!$C$6:$C$85,$F2417))*'Class Rules'!$A$6:$A$85))</f>
        <v>0</v>
      </c>
      <c r="N2417" s="1" t="str">
        <f t="array" ref="N2417">IF($M2417=0,'Class Rules'!$D$3,INDEX('Class Rules'!$D$6:$D$85,MATCH($M2417,'Class Rules'!$A$6:$A$85,0)))</f>
        <v>Passenger LDV</v>
      </c>
      <c r="O2417" s="1" t="str">
        <f t="array" ref="O2417">IF(SUMPRODUCT(MAX(ISNUMBER(SEARCH(Fuel_Rules!$A$6:$A$30,$E2417))*ISNUMBER(SEARCH(Fuel_Rules!$B$6:$B$30,$F2417))*(Fuel_Rules!$A$6:$A$30&lt;&gt;"")))&gt;0,"Plug-in hybrid",IF($G2417="Diesel","Diesel","Gasoline"))</f>
        <v>Diesel</v>
      </c>
    </row>
    <row r="2418" spans="1:15" ht="15" customHeight="1" x14ac:dyDescent="0.25">
      <c r="A2418" s="1">
        <v>2022</v>
      </c>
      <c r="B2418" s="1" t="s">
        <v>4146</v>
      </c>
      <c r="C2418" s="1" t="s">
        <v>1808</v>
      </c>
      <c r="D2418" s="1" t="s">
        <v>4700</v>
      </c>
      <c r="E2418" s="1" t="s">
        <v>1725</v>
      </c>
      <c r="F2418" s="1" t="s">
        <v>1810</v>
      </c>
      <c r="G2418" s="1" t="s">
        <v>105</v>
      </c>
      <c r="H2418" s="1" t="s">
        <v>298</v>
      </c>
      <c r="I2418" s="1">
        <v>3</v>
      </c>
      <c r="J2418" s="1">
        <v>2023</v>
      </c>
      <c r="K2418" s="1">
        <v>622900</v>
      </c>
      <c r="L2418" s="1">
        <v>0</v>
      </c>
      <c r="M2418" s="1">
        <f t="array" ref="M2418">SUMPRODUCT(MAX(ISNUMBER(SEARCH('Class Rules'!$B$6:$B$85,$E2418))*ISNUMBER(SEARCH('Class Rules'!$C$6:$C$85,$F2418))*'Class Rules'!$A$6:$A$85))</f>
        <v>0</v>
      </c>
      <c r="N2418" s="1" t="str">
        <f t="array" ref="N2418">IF($M2418=0,'Class Rules'!$D$3,INDEX('Class Rules'!$D$6:$D$85,MATCH($M2418,'Class Rules'!$A$6:$A$85,0)))</f>
        <v>Passenger LDV</v>
      </c>
      <c r="O2418" s="1" t="str">
        <f t="array" ref="O2418">IF(SUMPRODUCT(MAX(ISNUMBER(SEARCH(Fuel_Rules!$A$6:$A$30,$E2418))*ISNUMBER(SEARCH(Fuel_Rules!$B$6:$B$30,$F2418))*(Fuel_Rules!$A$6:$A$30&lt;&gt;"")))&gt;0,"Plug-in hybrid",IF($G2418="Diesel","Diesel","Gasoline"))</f>
        <v>Diesel</v>
      </c>
    </row>
    <row r="2419" spans="1:15" ht="15" customHeight="1" x14ac:dyDescent="0.25">
      <c r="A2419" s="1">
        <v>2022</v>
      </c>
      <c r="B2419" s="1" t="s">
        <v>4146</v>
      </c>
      <c r="C2419" s="1" t="s">
        <v>1811</v>
      </c>
      <c r="D2419" s="1" t="s">
        <v>4701</v>
      </c>
      <c r="E2419" s="1" t="s">
        <v>1725</v>
      </c>
      <c r="F2419" s="1" t="s">
        <v>1813</v>
      </c>
      <c r="G2419" s="1" t="s">
        <v>105</v>
      </c>
      <c r="H2419" s="1" t="s">
        <v>437</v>
      </c>
      <c r="I2419" s="1">
        <v>3</v>
      </c>
      <c r="J2419" s="1">
        <v>2023</v>
      </c>
      <c r="K2419" s="1">
        <v>640000</v>
      </c>
      <c r="L2419" s="1">
        <v>0</v>
      </c>
      <c r="M2419" s="1">
        <f t="array" ref="M2419">SUMPRODUCT(MAX(ISNUMBER(SEARCH('Class Rules'!$B$6:$B$85,$E2419))*ISNUMBER(SEARCH('Class Rules'!$C$6:$C$85,$F2419))*'Class Rules'!$A$6:$A$85))</f>
        <v>0</v>
      </c>
      <c r="N2419" s="1" t="str">
        <f t="array" ref="N2419">IF($M2419=0,'Class Rules'!$D$3,INDEX('Class Rules'!$D$6:$D$85,MATCH($M2419,'Class Rules'!$A$6:$A$85,0)))</f>
        <v>Passenger LDV</v>
      </c>
      <c r="O2419" s="1" t="str">
        <f t="array" ref="O2419">IF(SUMPRODUCT(MAX(ISNUMBER(SEARCH(Fuel_Rules!$A$6:$A$30,$E2419))*ISNUMBER(SEARCH(Fuel_Rules!$B$6:$B$30,$F2419))*(Fuel_Rules!$A$6:$A$30&lt;&gt;"")))&gt;0,"Plug-in hybrid",IF($G2419="Diesel","Diesel","Gasoline"))</f>
        <v>Diesel</v>
      </c>
    </row>
    <row r="2420" spans="1:15" ht="15" customHeight="1" x14ac:dyDescent="0.25">
      <c r="A2420" s="1">
        <v>2022</v>
      </c>
      <c r="B2420" s="1" t="s">
        <v>4146</v>
      </c>
      <c r="C2420" s="1" t="s">
        <v>1814</v>
      </c>
      <c r="D2420" s="1" t="s">
        <v>4702</v>
      </c>
      <c r="E2420" s="1" t="s">
        <v>1725</v>
      </c>
      <c r="F2420" s="1" t="s">
        <v>1816</v>
      </c>
      <c r="G2420" s="1" t="s">
        <v>105</v>
      </c>
      <c r="H2420" s="1" t="s">
        <v>437</v>
      </c>
      <c r="I2420" s="1">
        <v>3</v>
      </c>
      <c r="J2420" s="1">
        <v>2023</v>
      </c>
      <c r="K2420" s="1">
        <v>704510</v>
      </c>
      <c r="L2420" s="1">
        <v>0</v>
      </c>
      <c r="M2420" s="1">
        <f t="array" ref="M2420">SUMPRODUCT(MAX(ISNUMBER(SEARCH('Class Rules'!$B$6:$B$85,$E2420))*ISNUMBER(SEARCH('Class Rules'!$C$6:$C$85,$F2420))*'Class Rules'!$A$6:$A$85))</f>
        <v>0</v>
      </c>
      <c r="N2420" s="1" t="str">
        <f t="array" ref="N2420">IF($M2420=0,'Class Rules'!$D$3,INDEX('Class Rules'!$D$6:$D$85,MATCH($M2420,'Class Rules'!$A$6:$A$85,0)))</f>
        <v>Passenger LDV</v>
      </c>
      <c r="O2420" s="1" t="str">
        <f t="array" ref="O2420">IF(SUMPRODUCT(MAX(ISNUMBER(SEARCH(Fuel_Rules!$A$6:$A$30,$E2420))*ISNUMBER(SEARCH(Fuel_Rules!$B$6:$B$30,$F2420))*(Fuel_Rules!$A$6:$A$30&lt;&gt;"")))&gt;0,"Plug-in hybrid",IF($G2420="Diesel","Diesel","Gasoline"))</f>
        <v>Diesel</v>
      </c>
    </row>
    <row r="2421" spans="1:15" ht="15" customHeight="1" x14ac:dyDescent="0.25">
      <c r="A2421" s="1">
        <v>2022</v>
      </c>
      <c r="B2421" s="1" t="s">
        <v>4146</v>
      </c>
      <c r="C2421" s="1" t="s">
        <v>1817</v>
      </c>
      <c r="D2421" s="1" t="s">
        <v>4703</v>
      </c>
      <c r="E2421" s="1" t="s">
        <v>1725</v>
      </c>
      <c r="F2421" s="1" t="s">
        <v>1819</v>
      </c>
      <c r="G2421" s="1" t="s">
        <v>105</v>
      </c>
      <c r="H2421" s="1" t="s">
        <v>298</v>
      </c>
      <c r="I2421" s="1">
        <v>3</v>
      </c>
      <c r="J2421" s="1">
        <v>2023</v>
      </c>
      <c r="K2421" s="1">
        <v>728900</v>
      </c>
      <c r="L2421" s="1">
        <v>0</v>
      </c>
      <c r="M2421" s="1">
        <f t="array" ref="M2421">SUMPRODUCT(MAX(ISNUMBER(SEARCH('Class Rules'!$B$6:$B$85,$E2421))*ISNUMBER(SEARCH('Class Rules'!$C$6:$C$85,$F2421))*'Class Rules'!$A$6:$A$85))</f>
        <v>0</v>
      </c>
      <c r="N2421" s="1" t="str">
        <f t="array" ref="N2421">IF($M2421=0,'Class Rules'!$D$3,INDEX('Class Rules'!$D$6:$D$85,MATCH($M2421,'Class Rules'!$A$6:$A$85,0)))</f>
        <v>Passenger LDV</v>
      </c>
      <c r="O2421" s="1" t="str">
        <f t="array" ref="O2421">IF(SUMPRODUCT(MAX(ISNUMBER(SEARCH(Fuel_Rules!$A$6:$A$30,$E2421))*ISNUMBER(SEARCH(Fuel_Rules!$B$6:$B$30,$F2421))*(Fuel_Rules!$A$6:$A$30&lt;&gt;"")))&gt;0,"Plug-in hybrid",IF($G2421="Diesel","Diesel","Gasoline"))</f>
        <v>Diesel</v>
      </c>
    </row>
    <row r="2422" spans="1:15" ht="15" customHeight="1" x14ac:dyDescent="0.25">
      <c r="A2422" s="1">
        <v>2022</v>
      </c>
      <c r="B2422" s="1" t="s">
        <v>4146</v>
      </c>
      <c r="C2422" s="1" t="s">
        <v>1820</v>
      </c>
      <c r="D2422" s="1" t="s">
        <v>4704</v>
      </c>
      <c r="E2422" s="1" t="s">
        <v>1725</v>
      </c>
      <c r="F2422" s="1" t="s">
        <v>1822</v>
      </c>
      <c r="G2422" s="1" t="s">
        <v>103</v>
      </c>
      <c r="H2422" s="1" t="s">
        <v>437</v>
      </c>
      <c r="I2422" s="1">
        <v>2</v>
      </c>
      <c r="J2422" s="1">
        <v>2023</v>
      </c>
      <c r="K2422" s="1">
        <v>908784</v>
      </c>
      <c r="L2422" s="1">
        <v>0</v>
      </c>
      <c r="M2422" s="1">
        <f t="array" ref="M2422">SUMPRODUCT(MAX(ISNUMBER(SEARCH('Class Rules'!$B$6:$B$85,$E2422))*ISNUMBER(SEARCH('Class Rules'!$C$6:$C$85,$F2422))*'Class Rules'!$A$6:$A$85))</f>
        <v>0</v>
      </c>
      <c r="N2422" s="1" t="str">
        <f t="array" ref="N2422">IF($M2422=0,'Class Rules'!$D$3,INDEX('Class Rules'!$D$6:$D$85,MATCH($M2422,'Class Rules'!$A$6:$A$85,0)))</f>
        <v>Passenger LDV</v>
      </c>
      <c r="O2422" s="1" t="str">
        <f t="array" ref="O2422">IF(SUMPRODUCT(MAX(ISNUMBER(SEARCH(Fuel_Rules!$A$6:$A$30,$E2422))*ISNUMBER(SEARCH(Fuel_Rules!$B$6:$B$30,$F2422))*(Fuel_Rules!$A$6:$A$30&lt;&gt;"")))&gt;0,"Plug-in hybrid",IF($G2422="Diesel","Diesel","Gasoline"))</f>
        <v>Plug-in hybrid</v>
      </c>
    </row>
    <row r="2423" spans="1:15" ht="15" customHeight="1" x14ac:dyDescent="0.25">
      <c r="A2423" s="1">
        <v>2022</v>
      </c>
      <c r="B2423" s="1" t="s">
        <v>4146</v>
      </c>
      <c r="C2423" s="1" t="s">
        <v>1823</v>
      </c>
      <c r="D2423" s="1" t="s">
        <v>4705</v>
      </c>
      <c r="E2423" s="1" t="s">
        <v>1725</v>
      </c>
      <c r="F2423" s="1" t="s">
        <v>1825</v>
      </c>
      <c r="G2423" s="1" t="s">
        <v>103</v>
      </c>
      <c r="H2423" s="1" t="s">
        <v>437</v>
      </c>
      <c r="I2423" s="1">
        <v>5</v>
      </c>
      <c r="J2423" s="1">
        <v>2023</v>
      </c>
      <c r="K2423" s="1">
        <v>1049900</v>
      </c>
      <c r="L2423" s="1">
        <v>0</v>
      </c>
      <c r="M2423" s="1">
        <f t="array" ref="M2423">SUMPRODUCT(MAX(ISNUMBER(SEARCH('Class Rules'!$B$6:$B$85,$E2423))*ISNUMBER(SEARCH('Class Rules'!$C$6:$C$85,$F2423))*'Class Rules'!$A$6:$A$85))</f>
        <v>0</v>
      </c>
      <c r="N2423" s="1" t="str">
        <f t="array" ref="N2423">IF($M2423=0,'Class Rules'!$D$3,INDEX('Class Rules'!$D$6:$D$85,MATCH($M2423,'Class Rules'!$A$6:$A$85,0)))</f>
        <v>Passenger LDV</v>
      </c>
      <c r="O2423" s="1" t="str">
        <f t="array" ref="O2423">IF(SUMPRODUCT(MAX(ISNUMBER(SEARCH(Fuel_Rules!$A$6:$A$30,$E2423))*ISNUMBER(SEARCH(Fuel_Rules!$B$6:$B$30,$F2423))*(Fuel_Rules!$A$6:$A$30&lt;&gt;"")))&gt;0,"Plug-in hybrid",IF($G2423="Diesel","Diesel","Gasoline"))</f>
        <v>Gasoline</v>
      </c>
    </row>
    <row r="2424" spans="1:15" ht="15" customHeight="1" x14ac:dyDescent="0.25">
      <c r="A2424" s="1">
        <v>2022</v>
      </c>
      <c r="B2424" s="1" t="s">
        <v>4146</v>
      </c>
      <c r="C2424" s="1" t="s">
        <v>1826</v>
      </c>
      <c r="D2424" s="1" t="s">
        <v>4706</v>
      </c>
      <c r="E2424" s="1" t="s">
        <v>1725</v>
      </c>
      <c r="F2424" s="1" t="s">
        <v>1828</v>
      </c>
      <c r="G2424" s="1" t="s">
        <v>103</v>
      </c>
      <c r="H2424" s="1" t="s">
        <v>437</v>
      </c>
      <c r="I2424" s="1">
        <v>2</v>
      </c>
      <c r="J2424" s="1">
        <v>2023</v>
      </c>
      <c r="K2424" s="1">
        <v>549410</v>
      </c>
      <c r="L2424" s="1">
        <v>0</v>
      </c>
      <c r="M2424" s="1">
        <f t="array" ref="M2424">SUMPRODUCT(MAX(ISNUMBER(SEARCH('Class Rules'!$B$6:$B$85,$E2424))*ISNUMBER(SEARCH('Class Rules'!$C$6:$C$85,$F2424))*'Class Rules'!$A$6:$A$85))</f>
        <v>0</v>
      </c>
      <c r="N2424" s="1" t="str">
        <f t="array" ref="N2424">IF($M2424=0,'Class Rules'!$D$3,INDEX('Class Rules'!$D$6:$D$85,MATCH($M2424,'Class Rules'!$A$6:$A$85,0)))</f>
        <v>Passenger LDV</v>
      </c>
      <c r="O2424" s="1" t="str">
        <f t="array" ref="O2424">IF(SUMPRODUCT(MAX(ISNUMBER(SEARCH(Fuel_Rules!$A$6:$A$30,$E2424))*ISNUMBER(SEARCH(Fuel_Rules!$B$6:$B$30,$F2424))*(Fuel_Rules!$A$6:$A$30&lt;&gt;"")))&gt;0,"Plug-in hybrid",IF($G2424="Diesel","Diesel","Gasoline"))</f>
        <v>Gasoline</v>
      </c>
    </row>
    <row r="2425" spans="1:15" ht="15" customHeight="1" x14ac:dyDescent="0.25">
      <c r="A2425" s="1">
        <v>2022</v>
      </c>
      <c r="B2425" s="1" t="s">
        <v>4146</v>
      </c>
      <c r="C2425" s="1" t="s">
        <v>1829</v>
      </c>
      <c r="D2425" s="1" t="s">
        <v>4707</v>
      </c>
      <c r="E2425" s="1" t="s">
        <v>1831</v>
      </c>
      <c r="F2425" s="1" t="s">
        <v>1832</v>
      </c>
      <c r="G2425" s="1" t="s">
        <v>103</v>
      </c>
      <c r="H2425" s="1" t="s">
        <v>437</v>
      </c>
      <c r="I2425" s="1">
        <v>3.5</v>
      </c>
      <c r="J2425" s="1">
        <v>2023</v>
      </c>
      <c r="K2425" s="1">
        <v>962576</v>
      </c>
      <c r="L2425" s="1">
        <v>0</v>
      </c>
      <c r="M2425" s="1">
        <f t="array" ref="M2425">SUMPRODUCT(MAX(ISNUMBER(SEARCH('Class Rules'!$B$6:$B$85,$E2425))*ISNUMBER(SEARCH('Class Rules'!$C$6:$C$85,$F2425))*'Class Rules'!$A$6:$A$85))</f>
        <v>0</v>
      </c>
      <c r="N2425" s="1" t="str">
        <f t="array" ref="N2425">IF($M2425=0,'Class Rules'!$D$3,INDEX('Class Rules'!$D$6:$D$85,MATCH($M2425,'Class Rules'!$A$6:$A$85,0)))</f>
        <v>Passenger LDV</v>
      </c>
      <c r="O2425" s="1" t="str">
        <f t="array" ref="O2425">IF(SUMPRODUCT(MAX(ISNUMBER(SEARCH(Fuel_Rules!$A$6:$A$30,$E2425))*ISNUMBER(SEARCH(Fuel_Rules!$B$6:$B$30,$F2425))*(Fuel_Rules!$A$6:$A$30&lt;&gt;"")))&gt;0,"Plug-in hybrid",IF($G2425="Diesel","Diesel","Gasoline"))</f>
        <v>Gasoline</v>
      </c>
    </row>
    <row r="2426" spans="1:15" ht="15" customHeight="1" x14ac:dyDescent="0.25">
      <c r="A2426" s="1">
        <v>2022</v>
      </c>
      <c r="B2426" s="1" t="s">
        <v>4146</v>
      </c>
      <c r="C2426" s="1" t="s">
        <v>1833</v>
      </c>
      <c r="D2426" s="1" t="s">
        <v>4708</v>
      </c>
      <c r="E2426" s="1" t="s">
        <v>1831</v>
      </c>
      <c r="F2426" s="1" t="s">
        <v>1835</v>
      </c>
      <c r="G2426" s="1" t="s">
        <v>103</v>
      </c>
      <c r="H2426" s="1" t="s">
        <v>437</v>
      </c>
      <c r="I2426" s="1">
        <v>2.5</v>
      </c>
      <c r="J2426" s="1">
        <v>2023</v>
      </c>
      <c r="K2426" s="1">
        <v>388652</v>
      </c>
      <c r="L2426" s="1">
        <v>0</v>
      </c>
      <c r="M2426" s="1">
        <f t="array" ref="M2426">SUMPRODUCT(MAX(ISNUMBER(SEARCH('Class Rules'!$B$6:$B$85,$E2426))*ISNUMBER(SEARCH('Class Rules'!$C$6:$C$85,$F2426))*'Class Rules'!$A$6:$A$85))</f>
        <v>0</v>
      </c>
      <c r="N2426" s="1" t="str">
        <f t="array" ref="N2426">IF($M2426=0,'Class Rules'!$D$3,INDEX('Class Rules'!$D$6:$D$85,MATCH($M2426,'Class Rules'!$A$6:$A$85,0)))</f>
        <v>Passenger LDV</v>
      </c>
      <c r="O2426" s="1" t="str">
        <f t="array" ref="O2426">IF(SUMPRODUCT(MAX(ISNUMBER(SEARCH(Fuel_Rules!$A$6:$A$30,$E2426))*ISNUMBER(SEARCH(Fuel_Rules!$B$6:$B$30,$F2426))*(Fuel_Rules!$A$6:$A$30&lt;&gt;"")))&gt;0,"Plug-in hybrid",IF($G2426="Diesel","Diesel","Gasoline"))</f>
        <v>Gasoline</v>
      </c>
    </row>
    <row r="2427" spans="1:15" ht="15" customHeight="1" x14ac:dyDescent="0.25">
      <c r="A2427" s="1">
        <v>2022</v>
      </c>
      <c r="B2427" s="1" t="s">
        <v>4146</v>
      </c>
      <c r="C2427" s="1" t="s">
        <v>1836</v>
      </c>
      <c r="D2427" s="1" t="s">
        <v>4709</v>
      </c>
      <c r="E2427" s="1" t="s">
        <v>1831</v>
      </c>
      <c r="F2427" s="1" t="s">
        <v>1838</v>
      </c>
      <c r="G2427" s="1" t="s">
        <v>103</v>
      </c>
      <c r="H2427" s="1" t="s">
        <v>437</v>
      </c>
      <c r="I2427" s="1">
        <v>2.5</v>
      </c>
      <c r="J2427" s="1">
        <v>2023</v>
      </c>
      <c r="K2427" s="1">
        <v>327530</v>
      </c>
      <c r="L2427" s="1">
        <v>0</v>
      </c>
      <c r="M2427" s="1">
        <f t="array" ref="M2427">SUMPRODUCT(MAX(ISNUMBER(SEARCH('Class Rules'!$B$6:$B$85,$E2427))*ISNUMBER(SEARCH('Class Rules'!$C$6:$C$85,$F2427))*'Class Rules'!$A$6:$A$85))</f>
        <v>0</v>
      </c>
      <c r="N2427" s="1" t="str">
        <f t="array" ref="N2427">IF($M2427=0,'Class Rules'!$D$3,INDEX('Class Rules'!$D$6:$D$85,MATCH($M2427,'Class Rules'!$A$6:$A$85,0)))</f>
        <v>Passenger LDV</v>
      </c>
      <c r="O2427" s="1" t="str">
        <f t="array" ref="O2427">IF(SUMPRODUCT(MAX(ISNUMBER(SEARCH(Fuel_Rules!$A$6:$A$30,$E2427))*ISNUMBER(SEARCH(Fuel_Rules!$B$6:$B$30,$F2427))*(Fuel_Rules!$A$6:$A$30&lt;&gt;"")))&gt;0,"Plug-in hybrid",IF($G2427="Diesel","Diesel","Gasoline"))</f>
        <v>Gasoline</v>
      </c>
    </row>
    <row r="2428" spans="1:15" ht="15" customHeight="1" x14ac:dyDescent="0.25">
      <c r="A2428" s="1">
        <v>2022</v>
      </c>
      <c r="B2428" s="1" t="s">
        <v>4146</v>
      </c>
      <c r="C2428" s="1" t="s">
        <v>1839</v>
      </c>
      <c r="D2428" s="1" t="s">
        <v>4710</v>
      </c>
      <c r="E2428" s="1" t="s">
        <v>1831</v>
      </c>
      <c r="F2428" s="1" t="s">
        <v>1841</v>
      </c>
      <c r="G2428" s="1" t="s">
        <v>103</v>
      </c>
      <c r="H2428" s="1" t="s">
        <v>437</v>
      </c>
      <c r="I2428" s="1">
        <v>2.5</v>
      </c>
      <c r="J2428" s="1">
        <v>2023</v>
      </c>
      <c r="K2428" s="1">
        <v>352814</v>
      </c>
      <c r="L2428" s="1">
        <v>0</v>
      </c>
      <c r="M2428" s="1">
        <f t="array" ref="M2428">SUMPRODUCT(MAX(ISNUMBER(SEARCH('Class Rules'!$B$6:$B$85,$E2428))*ISNUMBER(SEARCH('Class Rules'!$C$6:$C$85,$F2428))*'Class Rules'!$A$6:$A$85))</f>
        <v>0</v>
      </c>
      <c r="N2428" s="1" t="str">
        <f t="array" ref="N2428">IF($M2428=0,'Class Rules'!$D$3,INDEX('Class Rules'!$D$6:$D$85,MATCH($M2428,'Class Rules'!$A$6:$A$85,0)))</f>
        <v>Passenger LDV</v>
      </c>
      <c r="O2428" s="1" t="str">
        <f t="array" ref="O2428">IF(SUMPRODUCT(MAX(ISNUMBER(SEARCH(Fuel_Rules!$A$6:$A$30,$E2428))*ISNUMBER(SEARCH(Fuel_Rules!$B$6:$B$30,$F2428))*(Fuel_Rules!$A$6:$A$30&lt;&gt;"")))&gt;0,"Plug-in hybrid",IF($G2428="Diesel","Diesel","Gasoline"))</f>
        <v>Gasoline</v>
      </c>
    </row>
    <row r="2429" spans="1:15" ht="15" customHeight="1" x14ac:dyDescent="0.25">
      <c r="A2429" s="1">
        <v>2022</v>
      </c>
      <c r="B2429" s="1" t="s">
        <v>4146</v>
      </c>
      <c r="C2429" s="1" t="s">
        <v>1842</v>
      </c>
      <c r="D2429" s="1" t="s">
        <v>4711</v>
      </c>
      <c r="E2429" s="1" t="s">
        <v>1831</v>
      </c>
      <c r="F2429" s="1" t="s">
        <v>1844</v>
      </c>
      <c r="G2429" s="1" t="s">
        <v>103</v>
      </c>
      <c r="H2429" s="1" t="s">
        <v>437</v>
      </c>
      <c r="I2429" s="1">
        <v>2.5</v>
      </c>
      <c r="J2429" s="1">
        <v>2023</v>
      </c>
      <c r="K2429" s="1">
        <v>350777</v>
      </c>
      <c r="L2429" s="1">
        <v>0</v>
      </c>
      <c r="M2429" s="1">
        <f t="array" ref="M2429">SUMPRODUCT(MAX(ISNUMBER(SEARCH('Class Rules'!$B$6:$B$85,$E2429))*ISNUMBER(SEARCH('Class Rules'!$C$6:$C$85,$F2429))*'Class Rules'!$A$6:$A$85))</f>
        <v>0</v>
      </c>
      <c r="N2429" s="1" t="str">
        <f t="array" ref="N2429">IF($M2429=0,'Class Rules'!$D$3,INDEX('Class Rules'!$D$6:$D$85,MATCH($M2429,'Class Rules'!$A$6:$A$85,0)))</f>
        <v>Passenger LDV</v>
      </c>
      <c r="O2429" s="1" t="str">
        <f t="array" ref="O2429">IF(SUMPRODUCT(MAX(ISNUMBER(SEARCH(Fuel_Rules!$A$6:$A$30,$E2429))*ISNUMBER(SEARCH(Fuel_Rules!$B$6:$B$30,$F2429))*(Fuel_Rules!$A$6:$A$30&lt;&gt;"")))&gt;0,"Plug-in hybrid",IF($G2429="Diesel","Diesel","Gasoline"))</f>
        <v>Gasoline</v>
      </c>
    </row>
    <row r="2430" spans="1:15" ht="15" customHeight="1" x14ac:dyDescent="0.25">
      <c r="A2430" s="1">
        <v>2022</v>
      </c>
      <c r="B2430" s="1" t="s">
        <v>4146</v>
      </c>
      <c r="C2430" s="1" t="s">
        <v>1845</v>
      </c>
      <c r="D2430" s="1" t="s">
        <v>4712</v>
      </c>
      <c r="E2430" s="1" t="s">
        <v>1831</v>
      </c>
      <c r="F2430" s="1" t="s">
        <v>1847</v>
      </c>
      <c r="G2430" s="1" t="s">
        <v>103</v>
      </c>
      <c r="H2430" s="1" t="s">
        <v>437</v>
      </c>
      <c r="I2430" s="1">
        <v>2</v>
      </c>
      <c r="J2430" s="1">
        <v>2023</v>
      </c>
      <c r="K2430" s="1">
        <v>308016</v>
      </c>
      <c r="L2430" s="1">
        <v>0</v>
      </c>
      <c r="M2430" s="1">
        <f t="array" ref="M2430">SUMPRODUCT(MAX(ISNUMBER(SEARCH('Class Rules'!$B$6:$B$85,$E2430))*ISNUMBER(SEARCH('Class Rules'!$C$6:$C$85,$F2430))*'Class Rules'!$A$6:$A$85))</f>
        <v>0</v>
      </c>
      <c r="N2430" s="1" t="str">
        <f t="array" ref="N2430">IF($M2430=0,'Class Rules'!$D$3,INDEX('Class Rules'!$D$6:$D$85,MATCH($M2430,'Class Rules'!$A$6:$A$85,0)))</f>
        <v>Passenger LDV</v>
      </c>
      <c r="O2430" s="1" t="str">
        <f t="array" ref="O2430">IF(SUMPRODUCT(MAX(ISNUMBER(SEARCH(Fuel_Rules!$A$6:$A$30,$E2430))*ISNUMBER(SEARCH(Fuel_Rules!$B$6:$B$30,$F2430))*(Fuel_Rules!$A$6:$A$30&lt;&gt;"")))&gt;0,"Plug-in hybrid",IF($G2430="Diesel","Diesel","Gasoline"))</f>
        <v>Gasoline</v>
      </c>
    </row>
    <row r="2431" spans="1:15" ht="15" customHeight="1" x14ac:dyDescent="0.25">
      <c r="A2431" s="1">
        <v>2022</v>
      </c>
      <c r="B2431" s="1" t="s">
        <v>4146</v>
      </c>
      <c r="C2431" s="1" t="s">
        <v>1848</v>
      </c>
      <c r="D2431" s="1" t="s">
        <v>4713</v>
      </c>
      <c r="E2431" s="1" t="s">
        <v>1831</v>
      </c>
      <c r="F2431" s="1" t="s">
        <v>1850</v>
      </c>
      <c r="G2431" s="1" t="s">
        <v>103</v>
      </c>
      <c r="H2431" s="1" t="s">
        <v>437</v>
      </c>
      <c r="I2431" s="1">
        <v>2</v>
      </c>
      <c r="J2431" s="1">
        <v>2023</v>
      </c>
      <c r="K2431" s="1">
        <v>270704</v>
      </c>
      <c r="L2431" s="1">
        <v>0</v>
      </c>
      <c r="M2431" s="1">
        <f t="array" ref="M2431">SUMPRODUCT(MAX(ISNUMBER(SEARCH('Class Rules'!$B$6:$B$85,$E2431))*ISNUMBER(SEARCH('Class Rules'!$C$6:$C$85,$F2431))*'Class Rules'!$A$6:$A$85))</f>
        <v>0</v>
      </c>
      <c r="N2431" s="1" t="str">
        <f t="array" ref="N2431">IF($M2431=0,'Class Rules'!$D$3,INDEX('Class Rules'!$D$6:$D$85,MATCH($M2431,'Class Rules'!$A$6:$A$85,0)))</f>
        <v>Passenger LDV</v>
      </c>
      <c r="O2431" s="1" t="str">
        <f t="array" ref="O2431">IF(SUMPRODUCT(MAX(ISNUMBER(SEARCH(Fuel_Rules!$A$6:$A$30,$E2431))*ISNUMBER(SEARCH(Fuel_Rules!$B$6:$B$30,$F2431))*(Fuel_Rules!$A$6:$A$30&lt;&gt;"")))&gt;0,"Plug-in hybrid",IF($G2431="Diesel","Diesel","Gasoline"))</f>
        <v>Gasoline</v>
      </c>
    </row>
    <row r="2432" spans="1:15" ht="15" customHeight="1" x14ac:dyDescent="0.25">
      <c r="A2432" s="1">
        <v>2022</v>
      </c>
      <c r="B2432" s="1" t="s">
        <v>4146</v>
      </c>
      <c r="C2432" s="1" t="s">
        <v>1851</v>
      </c>
      <c r="D2432" s="1" t="s">
        <v>4714</v>
      </c>
      <c r="E2432" s="1" t="s">
        <v>1831</v>
      </c>
      <c r="F2432" s="1" t="s">
        <v>1853</v>
      </c>
      <c r="G2432" s="1" t="s">
        <v>103</v>
      </c>
      <c r="H2432" s="1" t="s">
        <v>437</v>
      </c>
      <c r="I2432" s="1">
        <v>3.5</v>
      </c>
      <c r="J2432" s="1">
        <v>2023</v>
      </c>
      <c r="K2432" s="1">
        <v>493956</v>
      </c>
      <c r="L2432" s="1">
        <v>0</v>
      </c>
      <c r="M2432" s="1">
        <f t="array" ref="M2432">SUMPRODUCT(MAX(ISNUMBER(SEARCH('Class Rules'!$B$6:$B$85,$E2432))*ISNUMBER(SEARCH('Class Rules'!$C$6:$C$85,$F2432))*'Class Rules'!$A$6:$A$85))</f>
        <v>0</v>
      </c>
      <c r="N2432" s="1" t="str">
        <f t="array" ref="N2432">IF($M2432=0,'Class Rules'!$D$3,INDEX('Class Rules'!$D$6:$D$85,MATCH($M2432,'Class Rules'!$A$6:$A$85,0)))</f>
        <v>Passenger LDV</v>
      </c>
      <c r="O2432" s="1" t="str">
        <f t="array" ref="O2432">IF(SUMPRODUCT(MAX(ISNUMBER(SEARCH(Fuel_Rules!$A$6:$A$30,$E2432))*ISNUMBER(SEARCH(Fuel_Rules!$B$6:$B$30,$F2432))*(Fuel_Rules!$A$6:$A$30&lt;&gt;"")))&gt;0,"Plug-in hybrid",IF($G2432="Diesel","Diesel","Gasoline"))</f>
        <v>Gasoline</v>
      </c>
    </row>
    <row r="2433" spans="1:15" ht="15" customHeight="1" x14ac:dyDescent="0.25">
      <c r="A2433" s="1">
        <v>2022</v>
      </c>
      <c r="B2433" s="1" t="s">
        <v>4146</v>
      </c>
      <c r="C2433" s="1" t="s">
        <v>1854</v>
      </c>
      <c r="D2433" s="1" t="s">
        <v>4715</v>
      </c>
      <c r="E2433" s="1" t="s">
        <v>1831</v>
      </c>
      <c r="F2433" s="1" t="s">
        <v>1856</v>
      </c>
      <c r="G2433" s="1" t="s">
        <v>103</v>
      </c>
      <c r="H2433" s="1" t="s">
        <v>437</v>
      </c>
      <c r="I2433" s="1">
        <v>3.5</v>
      </c>
      <c r="J2433" s="1">
        <v>2023</v>
      </c>
      <c r="K2433" s="1">
        <v>510215</v>
      </c>
      <c r="L2433" s="1">
        <v>0</v>
      </c>
      <c r="M2433" s="1">
        <f t="array" ref="M2433">SUMPRODUCT(MAX(ISNUMBER(SEARCH('Class Rules'!$B$6:$B$85,$E2433))*ISNUMBER(SEARCH('Class Rules'!$C$6:$C$85,$F2433))*'Class Rules'!$A$6:$A$85))</f>
        <v>0</v>
      </c>
      <c r="N2433" s="1" t="str">
        <f t="array" ref="N2433">IF($M2433=0,'Class Rules'!$D$3,INDEX('Class Rules'!$D$6:$D$85,MATCH($M2433,'Class Rules'!$A$6:$A$85,0)))</f>
        <v>Passenger LDV</v>
      </c>
      <c r="O2433" s="1" t="str">
        <f t="array" ref="O2433">IF(SUMPRODUCT(MAX(ISNUMBER(SEARCH(Fuel_Rules!$A$6:$A$30,$E2433))*ISNUMBER(SEARCH(Fuel_Rules!$B$6:$B$30,$F2433))*(Fuel_Rules!$A$6:$A$30&lt;&gt;"")))&gt;0,"Plug-in hybrid",IF($G2433="Diesel","Diesel","Gasoline"))</f>
        <v>Gasoline</v>
      </c>
    </row>
    <row r="2434" spans="1:15" ht="15" customHeight="1" x14ac:dyDescent="0.25">
      <c r="A2434" s="1">
        <v>2022</v>
      </c>
      <c r="B2434" s="1" t="s">
        <v>4146</v>
      </c>
      <c r="C2434" s="1" t="s">
        <v>1857</v>
      </c>
      <c r="D2434" s="1" t="s">
        <v>4716</v>
      </c>
      <c r="E2434" s="1" t="s">
        <v>1859</v>
      </c>
      <c r="F2434" s="1" t="s">
        <v>1860</v>
      </c>
      <c r="G2434" s="1" t="s">
        <v>103</v>
      </c>
      <c r="H2434" s="1" t="s">
        <v>298</v>
      </c>
      <c r="I2434" s="1">
        <v>1.8</v>
      </c>
      <c r="J2434" s="1">
        <v>2023</v>
      </c>
      <c r="K2434" s="1">
        <v>75986</v>
      </c>
      <c r="L2434" s="1">
        <v>0</v>
      </c>
      <c r="M2434" s="1">
        <f t="array" ref="M2434">SUMPRODUCT(MAX(ISNUMBER(SEARCH('Class Rules'!$B$6:$B$85,$E2434))*ISNUMBER(SEARCH('Class Rules'!$C$6:$C$85,$F2434))*'Class Rules'!$A$6:$A$85))</f>
        <v>0</v>
      </c>
      <c r="N2434" s="1" t="str">
        <f t="array" ref="N2434">IF($M2434=0,'Class Rules'!$D$3,INDEX('Class Rules'!$D$6:$D$85,MATCH($M2434,'Class Rules'!$A$6:$A$85,0)))</f>
        <v>Passenger LDV</v>
      </c>
      <c r="O2434" s="1" t="str">
        <f t="array" ref="O2434">IF(SUMPRODUCT(MAX(ISNUMBER(SEARCH(Fuel_Rules!$A$6:$A$30,$E2434))*ISNUMBER(SEARCH(Fuel_Rules!$B$6:$B$30,$F2434))*(Fuel_Rules!$A$6:$A$30&lt;&gt;"")))&gt;0,"Plug-in hybrid",IF($G2434="Diesel","Diesel","Gasoline"))</f>
        <v>Gasoline</v>
      </c>
    </row>
    <row r="2435" spans="1:15" ht="15" customHeight="1" x14ac:dyDescent="0.25">
      <c r="A2435" s="1">
        <v>2022</v>
      </c>
      <c r="B2435" s="1" t="s">
        <v>4146</v>
      </c>
      <c r="C2435" s="1" t="s">
        <v>1861</v>
      </c>
      <c r="D2435" s="1" t="s">
        <v>4717</v>
      </c>
      <c r="E2435" s="1" t="s">
        <v>1859</v>
      </c>
      <c r="F2435" s="1" t="s">
        <v>1863</v>
      </c>
      <c r="G2435" s="1" t="s">
        <v>103</v>
      </c>
      <c r="H2435" s="1" t="s">
        <v>298</v>
      </c>
      <c r="I2435" s="1">
        <v>1.5</v>
      </c>
      <c r="J2435" s="1">
        <v>2023</v>
      </c>
      <c r="K2435" s="1">
        <v>45799</v>
      </c>
      <c r="L2435" s="1">
        <v>0</v>
      </c>
      <c r="M2435" s="1">
        <f t="array" ref="M2435">SUMPRODUCT(MAX(ISNUMBER(SEARCH('Class Rules'!$B$6:$B$85,$E2435))*ISNUMBER(SEARCH('Class Rules'!$C$6:$C$85,$F2435))*'Class Rules'!$A$6:$A$85))</f>
        <v>0</v>
      </c>
      <c r="N2435" s="1" t="str">
        <f t="array" ref="N2435">IF($M2435=0,'Class Rules'!$D$3,INDEX('Class Rules'!$D$6:$D$85,MATCH($M2435,'Class Rules'!$A$6:$A$85,0)))</f>
        <v>Passenger LDV</v>
      </c>
      <c r="O2435" s="1" t="str">
        <f t="array" ref="O2435">IF(SUMPRODUCT(MAX(ISNUMBER(SEARCH(Fuel_Rules!$A$6:$A$30,$E2435))*ISNUMBER(SEARCH(Fuel_Rules!$B$6:$B$30,$F2435))*(Fuel_Rules!$A$6:$A$30&lt;&gt;"")))&gt;0,"Plug-in hybrid",IF($G2435="Diesel","Diesel","Gasoline"))</f>
        <v>Gasoline</v>
      </c>
    </row>
    <row r="2436" spans="1:15" ht="15" customHeight="1" x14ac:dyDescent="0.25">
      <c r="A2436" s="1">
        <v>2022</v>
      </c>
      <c r="B2436" s="1" t="s">
        <v>4146</v>
      </c>
      <c r="C2436" s="1" t="s">
        <v>1864</v>
      </c>
      <c r="D2436" s="1" t="s">
        <v>4718</v>
      </c>
      <c r="E2436" s="1" t="s">
        <v>1859</v>
      </c>
      <c r="F2436" s="1" t="s">
        <v>1866</v>
      </c>
      <c r="G2436" s="1" t="s">
        <v>103</v>
      </c>
      <c r="H2436" s="1" t="s">
        <v>437</v>
      </c>
      <c r="I2436" s="1">
        <v>1.8</v>
      </c>
      <c r="J2436" s="1">
        <v>2023</v>
      </c>
      <c r="K2436" s="1">
        <v>82145</v>
      </c>
      <c r="L2436" s="1">
        <v>0</v>
      </c>
      <c r="M2436" s="1">
        <f t="array" ref="M2436">SUMPRODUCT(MAX(ISNUMBER(SEARCH('Class Rules'!$B$6:$B$85,$E2436))*ISNUMBER(SEARCH('Class Rules'!$C$6:$C$85,$F2436))*'Class Rules'!$A$6:$A$85))</f>
        <v>0</v>
      </c>
      <c r="N2436" s="1" t="str">
        <f t="array" ref="N2436">IF($M2436=0,'Class Rules'!$D$3,INDEX('Class Rules'!$D$6:$D$85,MATCH($M2436,'Class Rules'!$A$6:$A$85,0)))</f>
        <v>Passenger LDV</v>
      </c>
      <c r="O2436" s="1" t="str">
        <f t="array" ref="O2436">IF(SUMPRODUCT(MAX(ISNUMBER(SEARCH(Fuel_Rules!$A$6:$A$30,$E2436))*ISNUMBER(SEARCH(Fuel_Rules!$B$6:$B$30,$F2436))*(Fuel_Rules!$A$6:$A$30&lt;&gt;"")))&gt;0,"Plug-in hybrid",IF($G2436="Diesel","Diesel","Gasoline"))</f>
        <v>Gasoline</v>
      </c>
    </row>
    <row r="2437" spans="1:15" ht="15" customHeight="1" x14ac:dyDescent="0.25">
      <c r="A2437" s="1">
        <v>2022</v>
      </c>
      <c r="B2437" s="1" t="s">
        <v>4146</v>
      </c>
      <c r="C2437" s="1" t="s">
        <v>1867</v>
      </c>
      <c r="D2437" s="1" t="s">
        <v>4719</v>
      </c>
      <c r="E2437" s="1" t="s">
        <v>1859</v>
      </c>
      <c r="F2437" s="1" t="s">
        <v>1869</v>
      </c>
      <c r="G2437" s="1" t="s">
        <v>103</v>
      </c>
      <c r="H2437" s="1" t="s">
        <v>437</v>
      </c>
      <c r="I2437" s="1">
        <v>2</v>
      </c>
      <c r="J2437" s="1">
        <v>2023</v>
      </c>
      <c r="K2437" s="1">
        <v>142990</v>
      </c>
      <c r="L2437" s="1">
        <v>0</v>
      </c>
      <c r="M2437" s="1">
        <f t="array" ref="M2437">SUMPRODUCT(MAX(ISNUMBER(SEARCH('Class Rules'!$B$6:$B$85,$E2437))*ISNUMBER(SEARCH('Class Rules'!$C$6:$C$85,$F2437))*'Class Rules'!$A$6:$A$85))</f>
        <v>0</v>
      </c>
      <c r="N2437" s="1" t="str">
        <f t="array" ref="N2437">IF($M2437=0,'Class Rules'!$D$3,INDEX('Class Rules'!$D$6:$D$85,MATCH($M2437,'Class Rules'!$A$6:$A$85,0)))</f>
        <v>Passenger LDV</v>
      </c>
      <c r="O2437" s="1" t="str">
        <f t="array" ref="O2437">IF(SUMPRODUCT(MAX(ISNUMBER(SEARCH(Fuel_Rules!$A$6:$A$30,$E2437))*ISNUMBER(SEARCH(Fuel_Rules!$B$6:$B$30,$F2437))*(Fuel_Rules!$A$6:$A$30&lt;&gt;"")))&gt;0,"Plug-in hybrid",IF($G2437="Diesel","Diesel","Gasoline"))</f>
        <v>Gasoline</v>
      </c>
    </row>
    <row r="2438" spans="1:15" ht="15" customHeight="1" x14ac:dyDescent="0.25">
      <c r="A2438" s="1">
        <v>2022</v>
      </c>
      <c r="B2438" s="1" t="s">
        <v>4146</v>
      </c>
      <c r="C2438" s="1" t="s">
        <v>1870</v>
      </c>
      <c r="D2438" s="1" t="s">
        <v>4720</v>
      </c>
      <c r="E2438" s="1" t="s">
        <v>1872</v>
      </c>
      <c r="F2438" s="1" t="s">
        <v>1873</v>
      </c>
      <c r="G2438" s="1" t="s">
        <v>103</v>
      </c>
      <c r="H2438" s="1" t="s">
        <v>298</v>
      </c>
      <c r="I2438" s="1">
        <v>3.8</v>
      </c>
      <c r="J2438" s="1">
        <v>2023</v>
      </c>
      <c r="K2438" s="1">
        <v>1757846</v>
      </c>
      <c r="L2438" s="1">
        <v>0</v>
      </c>
      <c r="M2438" s="1">
        <f t="array" ref="M2438">SUMPRODUCT(MAX(ISNUMBER(SEARCH('Class Rules'!$B$6:$B$85,$E2438))*ISNUMBER(SEARCH('Class Rules'!$C$6:$C$85,$F2438))*'Class Rules'!$A$6:$A$85))</f>
        <v>0</v>
      </c>
      <c r="N2438" s="1" t="str">
        <f t="array" ref="N2438">IF($M2438=0,'Class Rules'!$D$3,INDEX('Class Rules'!$D$6:$D$85,MATCH($M2438,'Class Rules'!$A$6:$A$85,0)))</f>
        <v>Passenger LDV</v>
      </c>
      <c r="O2438" s="1" t="str">
        <f t="array" ref="O2438">IF(SUMPRODUCT(MAX(ISNUMBER(SEARCH(Fuel_Rules!$A$6:$A$30,$E2438))*ISNUMBER(SEARCH(Fuel_Rules!$B$6:$B$30,$F2438))*(Fuel_Rules!$A$6:$A$30&lt;&gt;"")))&gt;0,"Plug-in hybrid",IF($G2438="Diesel","Diesel","Gasoline"))</f>
        <v>Gasoline</v>
      </c>
    </row>
    <row r="2439" spans="1:15" ht="15" customHeight="1" x14ac:dyDescent="0.25">
      <c r="A2439" s="1">
        <v>2022</v>
      </c>
      <c r="B2439" s="1" t="s">
        <v>4146</v>
      </c>
      <c r="C2439" s="1" t="s">
        <v>1874</v>
      </c>
      <c r="D2439" s="1" t="s">
        <v>4721</v>
      </c>
      <c r="E2439" s="1" t="s">
        <v>1872</v>
      </c>
      <c r="F2439" s="1" t="s">
        <v>1876</v>
      </c>
      <c r="G2439" s="1" t="s">
        <v>103</v>
      </c>
      <c r="H2439" s="1" t="s">
        <v>437</v>
      </c>
      <c r="I2439" s="1">
        <v>3</v>
      </c>
      <c r="J2439" s="1">
        <v>2023</v>
      </c>
      <c r="K2439" s="1">
        <v>990000</v>
      </c>
      <c r="L2439" s="1">
        <v>0</v>
      </c>
      <c r="M2439" s="1">
        <f t="array" ref="M2439">SUMPRODUCT(MAX(ISNUMBER(SEARCH('Class Rules'!$B$6:$B$85,$E2439))*ISNUMBER(SEARCH('Class Rules'!$C$6:$C$85,$F2439))*'Class Rules'!$A$6:$A$85))</f>
        <v>0</v>
      </c>
      <c r="N2439" s="1" t="str">
        <f t="array" ref="N2439">IF($M2439=0,'Class Rules'!$D$3,INDEX('Class Rules'!$D$6:$D$85,MATCH($M2439,'Class Rules'!$A$6:$A$85,0)))</f>
        <v>Passenger LDV</v>
      </c>
      <c r="O2439" s="1" t="str">
        <f t="array" ref="O2439">IF(SUMPRODUCT(MAX(ISNUMBER(SEARCH(Fuel_Rules!$A$6:$A$30,$E2439))*ISNUMBER(SEARCH(Fuel_Rules!$B$6:$B$30,$F2439))*(Fuel_Rules!$A$6:$A$30&lt;&gt;"")))&gt;0,"Plug-in hybrid",IF($G2439="Diesel","Diesel","Gasoline"))</f>
        <v>Gasoline</v>
      </c>
    </row>
    <row r="2440" spans="1:15" ht="15" customHeight="1" x14ac:dyDescent="0.25">
      <c r="A2440" s="1">
        <v>2022</v>
      </c>
      <c r="B2440" s="1" t="s">
        <v>4146</v>
      </c>
      <c r="C2440" s="1" t="s">
        <v>1877</v>
      </c>
      <c r="D2440" s="1" t="s">
        <v>4722</v>
      </c>
      <c r="E2440" s="1" t="s">
        <v>1872</v>
      </c>
      <c r="F2440" s="1" t="s">
        <v>1879</v>
      </c>
      <c r="G2440" s="1" t="s">
        <v>103</v>
      </c>
      <c r="H2440" s="1" t="s">
        <v>437</v>
      </c>
      <c r="I2440" s="1">
        <v>3</v>
      </c>
      <c r="J2440" s="1">
        <v>2023</v>
      </c>
      <c r="K2440" s="1">
        <v>1190000</v>
      </c>
      <c r="L2440" s="1">
        <v>0</v>
      </c>
      <c r="M2440" s="1">
        <f t="array" ref="M2440">SUMPRODUCT(MAX(ISNUMBER(SEARCH('Class Rules'!$B$6:$B$85,$E2440))*ISNUMBER(SEARCH('Class Rules'!$C$6:$C$85,$F2440))*'Class Rules'!$A$6:$A$85))</f>
        <v>0</v>
      </c>
      <c r="N2440" s="1" t="str">
        <f t="array" ref="N2440">IF($M2440=0,'Class Rules'!$D$3,INDEX('Class Rules'!$D$6:$D$85,MATCH($M2440,'Class Rules'!$A$6:$A$85,0)))</f>
        <v>Passenger LDV</v>
      </c>
      <c r="O2440" s="1" t="str">
        <f t="array" ref="O2440">IF(SUMPRODUCT(MAX(ISNUMBER(SEARCH(Fuel_Rules!$A$6:$A$30,$E2440))*ISNUMBER(SEARCH(Fuel_Rules!$B$6:$B$30,$F2440))*(Fuel_Rules!$A$6:$A$30&lt;&gt;"")))&gt;0,"Plug-in hybrid",IF($G2440="Diesel","Diesel","Gasoline"))</f>
        <v>Gasoline</v>
      </c>
    </row>
    <row r="2441" spans="1:15" ht="15" customHeight="1" x14ac:dyDescent="0.25">
      <c r="A2441" s="1">
        <v>2022</v>
      </c>
      <c r="B2441" s="1" t="s">
        <v>4146</v>
      </c>
      <c r="C2441" s="1" t="s">
        <v>1880</v>
      </c>
      <c r="D2441" s="1" t="s">
        <v>4723</v>
      </c>
      <c r="E2441" s="1" t="s">
        <v>1872</v>
      </c>
      <c r="F2441" s="1" t="s">
        <v>1882</v>
      </c>
      <c r="G2441" s="1" t="s">
        <v>103</v>
      </c>
      <c r="H2441" s="1" t="s">
        <v>437</v>
      </c>
      <c r="I2441" s="1">
        <v>3.8</v>
      </c>
      <c r="J2441" s="1">
        <v>2023</v>
      </c>
      <c r="K2441" s="1">
        <v>1960150</v>
      </c>
      <c r="L2441" s="1">
        <v>0</v>
      </c>
      <c r="M2441" s="1">
        <f t="array" ref="M2441">SUMPRODUCT(MAX(ISNUMBER(SEARCH('Class Rules'!$B$6:$B$85,$E2441))*ISNUMBER(SEARCH('Class Rules'!$C$6:$C$85,$F2441))*'Class Rules'!$A$6:$A$85))</f>
        <v>0</v>
      </c>
      <c r="N2441" s="1" t="str">
        <f t="array" ref="N2441">IF($M2441=0,'Class Rules'!$D$3,INDEX('Class Rules'!$D$6:$D$85,MATCH($M2441,'Class Rules'!$A$6:$A$85,0)))</f>
        <v>Passenger LDV</v>
      </c>
      <c r="O2441" s="1" t="str">
        <f t="array" ref="O2441">IF(SUMPRODUCT(MAX(ISNUMBER(SEARCH(Fuel_Rules!$A$6:$A$30,$E2441))*ISNUMBER(SEARCH(Fuel_Rules!$B$6:$B$30,$F2441))*(Fuel_Rules!$A$6:$A$30&lt;&gt;"")))&gt;0,"Plug-in hybrid",IF($G2441="Diesel","Diesel","Gasoline"))</f>
        <v>Gasoline</v>
      </c>
    </row>
    <row r="2442" spans="1:15" ht="15" customHeight="1" x14ac:dyDescent="0.25">
      <c r="A2442" s="1">
        <v>2022</v>
      </c>
      <c r="B2442" s="1" t="s">
        <v>4146</v>
      </c>
      <c r="C2442" s="1" t="s">
        <v>1883</v>
      </c>
      <c r="D2442" s="1" t="s">
        <v>4724</v>
      </c>
      <c r="E2442" s="1" t="s">
        <v>1885</v>
      </c>
      <c r="F2442" s="1" t="s">
        <v>1886</v>
      </c>
      <c r="G2442" s="1" t="s">
        <v>103</v>
      </c>
      <c r="H2442" s="1" t="s">
        <v>298</v>
      </c>
      <c r="I2442" s="1">
        <v>4</v>
      </c>
      <c r="J2442" s="1">
        <v>2023</v>
      </c>
      <c r="K2442" s="1">
        <v>4728000</v>
      </c>
      <c r="L2442" s="1">
        <v>0</v>
      </c>
      <c r="M2442" s="1">
        <f t="array" ref="M2442">SUMPRODUCT(MAX(ISNUMBER(SEARCH('Class Rules'!$B$6:$B$85,$E2442))*ISNUMBER(SEARCH('Class Rules'!$C$6:$C$85,$F2442))*'Class Rules'!$A$6:$A$85))</f>
        <v>0</v>
      </c>
      <c r="N2442" s="1" t="str">
        <f t="array" ref="N2442">IF($M2442=0,'Class Rules'!$D$3,INDEX('Class Rules'!$D$6:$D$85,MATCH($M2442,'Class Rules'!$A$6:$A$85,0)))</f>
        <v>Passenger LDV</v>
      </c>
      <c r="O2442" s="1" t="str">
        <f t="array" ref="O2442">IF(SUMPRODUCT(MAX(ISNUMBER(SEARCH(Fuel_Rules!$A$6:$A$30,$E2442))*ISNUMBER(SEARCH(Fuel_Rules!$B$6:$B$30,$F2442))*(Fuel_Rules!$A$6:$A$30&lt;&gt;"")))&gt;0,"Plug-in hybrid",IF($G2442="Diesel","Diesel","Gasoline"))</f>
        <v>Gasoline</v>
      </c>
    </row>
    <row r="2443" spans="1:15" ht="15" customHeight="1" x14ac:dyDescent="0.25">
      <c r="A2443" s="1">
        <v>2022</v>
      </c>
      <c r="B2443" s="1" t="s">
        <v>4146</v>
      </c>
      <c r="C2443" s="1" t="s">
        <v>1887</v>
      </c>
      <c r="D2443" s="1" t="s">
        <v>4725</v>
      </c>
      <c r="E2443" s="1" t="s">
        <v>1885</v>
      </c>
      <c r="F2443" s="1" t="s">
        <v>1889</v>
      </c>
      <c r="G2443" s="1" t="s">
        <v>103</v>
      </c>
      <c r="H2443" s="1" t="s">
        <v>298</v>
      </c>
      <c r="I2443" s="1">
        <v>4</v>
      </c>
      <c r="J2443" s="1">
        <v>2023</v>
      </c>
      <c r="K2443" s="1">
        <v>4925000</v>
      </c>
      <c r="L2443" s="1">
        <v>0</v>
      </c>
      <c r="M2443" s="1">
        <f t="array" ref="M2443">SUMPRODUCT(MAX(ISNUMBER(SEARCH('Class Rules'!$B$6:$B$85,$E2443))*ISNUMBER(SEARCH('Class Rules'!$C$6:$C$85,$F2443))*'Class Rules'!$A$6:$A$85))</f>
        <v>0</v>
      </c>
      <c r="N2443" s="1" t="str">
        <f t="array" ref="N2443">IF($M2443=0,'Class Rules'!$D$3,INDEX('Class Rules'!$D$6:$D$85,MATCH($M2443,'Class Rules'!$A$6:$A$85,0)))</f>
        <v>Passenger LDV</v>
      </c>
      <c r="O2443" s="1" t="str">
        <f t="array" ref="O2443">IF(SUMPRODUCT(MAX(ISNUMBER(SEARCH(Fuel_Rules!$A$6:$A$30,$E2443))*ISNUMBER(SEARCH(Fuel_Rules!$B$6:$B$30,$F2443))*(Fuel_Rules!$A$6:$A$30&lt;&gt;"")))&gt;0,"Plug-in hybrid",IF($G2443="Diesel","Diesel","Gasoline"))</f>
        <v>Gasoline</v>
      </c>
    </row>
    <row r="2444" spans="1:15" ht="15" customHeight="1" x14ac:dyDescent="0.25">
      <c r="A2444" s="1">
        <v>2022</v>
      </c>
      <c r="B2444" s="1" t="s">
        <v>4146</v>
      </c>
      <c r="C2444" s="1" t="s">
        <v>1890</v>
      </c>
      <c r="D2444" s="1" t="s">
        <v>4726</v>
      </c>
      <c r="E2444" s="1" t="s">
        <v>1885</v>
      </c>
      <c r="F2444" s="1" t="s">
        <v>1892</v>
      </c>
      <c r="G2444" s="1" t="s">
        <v>103</v>
      </c>
      <c r="H2444" s="1" t="s">
        <v>298</v>
      </c>
      <c r="I2444" s="1">
        <v>4</v>
      </c>
      <c r="J2444" s="1">
        <v>2023</v>
      </c>
      <c r="K2444" s="1">
        <v>3250690</v>
      </c>
      <c r="L2444" s="1">
        <v>0</v>
      </c>
      <c r="M2444" s="1">
        <f t="array" ref="M2444">SUMPRODUCT(MAX(ISNUMBER(SEARCH('Class Rules'!$B$6:$B$85,$E2444))*ISNUMBER(SEARCH('Class Rules'!$C$6:$C$85,$F2444))*'Class Rules'!$A$6:$A$85))</f>
        <v>0</v>
      </c>
      <c r="N2444" s="1" t="str">
        <f t="array" ref="N2444">IF($M2444=0,'Class Rules'!$D$3,INDEX('Class Rules'!$D$6:$D$85,MATCH($M2444,'Class Rules'!$A$6:$A$85,0)))</f>
        <v>Passenger LDV</v>
      </c>
      <c r="O2444" s="1" t="str">
        <f t="array" ref="O2444">IF(SUMPRODUCT(MAX(ISNUMBER(SEARCH(Fuel_Rules!$A$6:$A$30,$E2444))*ISNUMBER(SEARCH(Fuel_Rules!$B$6:$B$30,$F2444))*(Fuel_Rules!$A$6:$A$30&lt;&gt;"")))&gt;0,"Plug-in hybrid",IF($G2444="Diesel","Diesel","Gasoline"))</f>
        <v>Gasoline</v>
      </c>
    </row>
    <row r="2445" spans="1:15" ht="15" customHeight="1" x14ac:dyDescent="0.25">
      <c r="A2445" s="1">
        <v>2022</v>
      </c>
      <c r="B2445" s="1" t="s">
        <v>4146</v>
      </c>
      <c r="C2445" s="1" t="s">
        <v>1893</v>
      </c>
      <c r="D2445" s="1" t="s">
        <v>4727</v>
      </c>
      <c r="E2445" s="1" t="s">
        <v>1885</v>
      </c>
      <c r="F2445" s="1" t="s">
        <v>1895</v>
      </c>
      <c r="G2445" s="1" t="s">
        <v>103</v>
      </c>
      <c r="H2445" s="1" t="s">
        <v>298</v>
      </c>
      <c r="I2445" s="1">
        <v>4</v>
      </c>
      <c r="J2445" s="1">
        <v>2023</v>
      </c>
      <c r="K2445" s="1">
        <v>6642746</v>
      </c>
      <c r="L2445" s="1">
        <v>0</v>
      </c>
      <c r="M2445" s="1">
        <f t="array" ref="M2445">SUMPRODUCT(MAX(ISNUMBER(SEARCH('Class Rules'!$B$6:$B$85,$E2445))*ISNUMBER(SEARCH('Class Rules'!$C$6:$C$85,$F2445))*'Class Rules'!$A$6:$A$85))</f>
        <v>0</v>
      </c>
      <c r="N2445" s="1" t="str">
        <f t="array" ref="N2445">IF($M2445=0,'Class Rules'!$D$3,INDEX('Class Rules'!$D$6:$D$85,MATCH($M2445,'Class Rules'!$A$6:$A$85,0)))</f>
        <v>Passenger LDV</v>
      </c>
      <c r="O2445" s="1" t="str">
        <f t="array" ref="O2445">IF(SUMPRODUCT(MAX(ISNUMBER(SEARCH(Fuel_Rules!$A$6:$A$30,$E2445))*ISNUMBER(SEARCH(Fuel_Rules!$B$6:$B$30,$F2445))*(Fuel_Rules!$A$6:$A$30&lt;&gt;"")))&gt;0,"Plug-in hybrid",IF($G2445="Diesel","Diesel","Gasoline"))</f>
        <v>Gasoline</v>
      </c>
    </row>
    <row r="2446" spans="1:15" ht="15" customHeight="1" x14ac:dyDescent="0.25">
      <c r="A2446" s="1">
        <v>2022</v>
      </c>
      <c r="B2446" s="1" t="s">
        <v>4146</v>
      </c>
      <c r="C2446" s="1" t="s">
        <v>1896</v>
      </c>
      <c r="D2446" s="1" t="s">
        <v>4728</v>
      </c>
      <c r="E2446" s="1" t="s">
        <v>1885</v>
      </c>
      <c r="F2446" s="1" t="s">
        <v>1898</v>
      </c>
      <c r="G2446" s="1" t="s">
        <v>103</v>
      </c>
      <c r="H2446" s="1" t="s">
        <v>298</v>
      </c>
      <c r="I2446" s="1">
        <v>3.8</v>
      </c>
      <c r="J2446" s="1">
        <v>2023</v>
      </c>
      <c r="K2446" s="1">
        <v>2947720</v>
      </c>
      <c r="L2446" s="1">
        <v>0</v>
      </c>
      <c r="M2446" s="1">
        <f t="array" ref="M2446">SUMPRODUCT(MAX(ISNUMBER(SEARCH('Class Rules'!$B$6:$B$85,$E2446))*ISNUMBER(SEARCH('Class Rules'!$C$6:$C$85,$F2446))*'Class Rules'!$A$6:$A$85))</f>
        <v>0</v>
      </c>
      <c r="N2446" s="1" t="str">
        <f t="array" ref="N2446">IF($M2446=0,'Class Rules'!$D$3,INDEX('Class Rules'!$D$6:$D$85,MATCH($M2446,'Class Rules'!$A$6:$A$85,0)))</f>
        <v>Passenger LDV</v>
      </c>
      <c r="O2446" s="1" t="str">
        <f t="array" ref="O2446">IF(SUMPRODUCT(MAX(ISNUMBER(SEARCH(Fuel_Rules!$A$6:$A$30,$E2446))*ISNUMBER(SEARCH(Fuel_Rules!$B$6:$B$30,$F2446))*(Fuel_Rules!$A$6:$A$30&lt;&gt;"")))&gt;0,"Plug-in hybrid",IF($G2446="Diesel","Diesel","Gasoline"))</f>
        <v>Gasoline</v>
      </c>
    </row>
    <row r="2447" spans="1:15" ht="15" customHeight="1" x14ac:dyDescent="0.25">
      <c r="A2447" s="1">
        <v>2022</v>
      </c>
      <c r="B2447" s="1" t="s">
        <v>4146</v>
      </c>
      <c r="C2447" s="1" t="s">
        <v>1899</v>
      </c>
      <c r="D2447" s="1" t="s">
        <v>4729</v>
      </c>
      <c r="E2447" s="1" t="s">
        <v>1901</v>
      </c>
      <c r="F2447" s="1" t="s">
        <v>1902</v>
      </c>
      <c r="G2447" s="1" t="s">
        <v>103</v>
      </c>
      <c r="H2447" s="1" t="s">
        <v>437</v>
      </c>
      <c r="I2447" s="1">
        <v>1.6</v>
      </c>
      <c r="J2447" s="1">
        <v>2023</v>
      </c>
      <c r="K2447" s="1">
        <v>246331</v>
      </c>
      <c r="L2447" s="1">
        <v>0</v>
      </c>
      <c r="M2447" s="1">
        <f t="array" ref="M2447">SUMPRODUCT(MAX(ISNUMBER(SEARCH('Class Rules'!$B$6:$B$85,$E2447))*ISNUMBER(SEARCH('Class Rules'!$C$6:$C$85,$F2447))*'Class Rules'!$A$6:$A$85))</f>
        <v>0</v>
      </c>
      <c r="N2447" s="1" t="str">
        <f t="array" ref="N2447">IF($M2447=0,'Class Rules'!$D$3,INDEX('Class Rules'!$D$6:$D$85,MATCH($M2447,'Class Rules'!$A$6:$A$85,0)))</f>
        <v>Passenger LDV</v>
      </c>
      <c r="O2447" s="1" t="str">
        <f t="array" ref="O2447">IF(SUMPRODUCT(MAX(ISNUMBER(SEARCH(Fuel_Rules!$A$6:$A$30,$E2447))*ISNUMBER(SEARCH(Fuel_Rules!$B$6:$B$30,$F2447))*(Fuel_Rules!$A$6:$A$30&lt;&gt;"")))&gt;0,"Plug-in hybrid",IF($G2447="Diesel","Diesel","Gasoline"))</f>
        <v>Gasoline</v>
      </c>
    </row>
    <row r="2448" spans="1:15" ht="15" customHeight="1" x14ac:dyDescent="0.25">
      <c r="A2448" s="1">
        <v>2022</v>
      </c>
      <c r="B2448" s="1" t="s">
        <v>4146</v>
      </c>
      <c r="C2448" s="1" t="s">
        <v>1903</v>
      </c>
      <c r="D2448" s="1" t="s">
        <v>4730</v>
      </c>
      <c r="E2448" s="1" t="s">
        <v>1901</v>
      </c>
      <c r="F2448" s="1" t="s">
        <v>1905</v>
      </c>
      <c r="G2448" s="1" t="s">
        <v>103</v>
      </c>
      <c r="H2448" s="1" t="s">
        <v>437</v>
      </c>
      <c r="I2448" s="1">
        <v>1.6</v>
      </c>
      <c r="J2448" s="1">
        <v>2023</v>
      </c>
      <c r="K2448" s="1">
        <v>233489</v>
      </c>
      <c r="L2448" s="1">
        <v>0</v>
      </c>
      <c r="M2448" s="1">
        <f t="array" ref="M2448">SUMPRODUCT(MAX(ISNUMBER(SEARCH('Class Rules'!$B$6:$B$85,$E2448))*ISNUMBER(SEARCH('Class Rules'!$C$6:$C$85,$F2448))*'Class Rules'!$A$6:$A$85))</f>
        <v>0</v>
      </c>
      <c r="N2448" s="1" t="str">
        <f t="array" ref="N2448">IF($M2448=0,'Class Rules'!$D$3,INDEX('Class Rules'!$D$6:$D$85,MATCH($M2448,'Class Rules'!$A$6:$A$85,0)))</f>
        <v>Passenger LDV</v>
      </c>
      <c r="O2448" s="1" t="str">
        <f t="array" ref="O2448">IF(SUMPRODUCT(MAX(ISNUMBER(SEARCH(Fuel_Rules!$A$6:$A$30,$E2448))*ISNUMBER(SEARCH(Fuel_Rules!$B$6:$B$30,$F2448))*(Fuel_Rules!$A$6:$A$30&lt;&gt;"")))&gt;0,"Plug-in hybrid",IF($G2448="Diesel","Diesel","Gasoline"))</f>
        <v>Gasoline</v>
      </c>
    </row>
    <row r="2449" spans="1:15" ht="15" customHeight="1" x14ac:dyDescent="0.25">
      <c r="A2449" s="1">
        <v>2022</v>
      </c>
      <c r="B2449" s="1" t="s">
        <v>4146</v>
      </c>
      <c r="C2449" s="1" t="s">
        <v>1909</v>
      </c>
      <c r="D2449" s="1" t="s">
        <v>4731</v>
      </c>
      <c r="E2449" s="1" t="s">
        <v>1901</v>
      </c>
      <c r="F2449" s="1" t="s">
        <v>1911</v>
      </c>
      <c r="G2449" s="1" t="s">
        <v>103</v>
      </c>
      <c r="H2449" s="1" t="s">
        <v>437</v>
      </c>
      <c r="I2449" s="1">
        <v>3</v>
      </c>
      <c r="J2449" s="1">
        <v>2023</v>
      </c>
      <c r="K2449" s="1">
        <v>633355</v>
      </c>
      <c r="L2449" s="1">
        <v>0</v>
      </c>
      <c r="M2449" s="1">
        <f t="array" ref="M2449">SUMPRODUCT(MAX(ISNUMBER(SEARCH('Class Rules'!$B$6:$B$85,$E2449))*ISNUMBER(SEARCH('Class Rules'!$C$6:$C$85,$F2449))*'Class Rules'!$A$6:$A$85))</f>
        <v>0</v>
      </c>
      <c r="N2449" s="1" t="str">
        <f t="array" ref="N2449">IF($M2449=0,'Class Rules'!$D$3,INDEX('Class Rules'!$D$6:$D$85,MATCH($M2449,'Class Rules'!$A$6:$A$85,0)))</f>
        <v>Passenger LDV</v>
      </c>
      <c r="O2449" s="1" t="str">
        <f t="array" ref="O2449">IF(SUMPRODUCT(MAX(ISNUMBER(SEARCH(Fuel_Rules!$A$6:$A$30,$E2449))*ISNUMBER(SEARCH(Fuel_Rules!$B$6:$B$30,$F2449))*(Fuel_Rules!$A$6:$A$30&lt;&gt;"")))&gt;0,"Plug-in hybrid",IF($G2449="Diesel","Diesel","Gasoline"))</f>
        <v>Gasoline</v>
      </c>
    </row>
    <row r="2450" spans="1:15" ht="15" customHeight="1" x14ac:dyDescent="0.25">
      <c r="A2450" s="1">
        <v>2022</v>
      </c>
      <c r="B2450" s="1" t="s">
        <v>4146</v>
      </c>
      <c r="C2450" s="1" t="s">
        <v>1912</v>
      </c>
      <c r="D2450" s="1" t="s">
        <v>4732</v>
      </c>
      <c r="E2450" s="1" t="s">
        <v>1901</v>
      </c>
      <c r="F2450" s="1" t="s">
        <v>1914</v>
      </c>
      <c r="G2450" s="1" t="s">
        <v>103</v>
      </c>
      <c r="H2450" s="1" t="s">
        <v>437</v>
      </c>
      <c r="I2450" s="1">
        <v>2</v>
      </c>
      <c r="J2450" s="1">
        <v>2023</v>
      </c>
      <c r="K2450" s="1">
        <v>510131</v>
      </c>
      <c r="L2450" s="1">
        <v>0</v>
      </c>
      <c r="M2450" s="1">
        <f t="array" ref="M2450">SUMPRODUCT(MAX(ISNUMBER(SEARCH('Class Rules'!$B$6:$B$85,$E2450))*ISNUMBER(SEARCH('Class Rules'!$C$6:$C$85,$F2450))*'Class Rules'!$A$6:$A$85))</f>
        <v>0</v>
      </c>
      <c r="N2450" s="1" t="str">
        <f t="array" ref="N2450">IF($M2450=0,'Class Rules'!$D$3,INDEX('Class Rules'!$D$6:$D$85,MATCH($M2450,'Class Rules'!$A$6:$A$85,0)))</f>
        <v>Passenger LDV</v>
      </c>
      <c r="O2450" s="1" t="str">
        <f t="array" ref="O2450">IF(SUMPRODUCT(MAX(ISNUMBER(SEARCH(Fuel_Rules!$A$6:$A$30,$E2450))*ISNUMBER(SEARCH(Fuel_Rules!$B$6:$B$30,$F2450))*(Fuel_Rules!$A$6:$A$30&lt;&gt;"")))&gt;0,"Plug-in hybrid",IF($G2450="Diesel","Diesel","Gasoline"))</f>
        <v>Gasoline</v>
      </c>
    </row>
    <row r="2451" spans="1:15" ht="15" customHeight="1" x14ac:dyDescent="0.25">
      <c r="A2451" s="1">
        <v>2022</v>
      </c>
      <c r="B2451" s="1" t="s">
        <v>4146</v>
      </c>
      <c r="C2451" s="1" t="s">
        <v>1918</v>
      </c>
      <c r="D2451" s="1" t="s">
        <v>4733</v>
      </c>
      <c r="E2451" s="1" t="s">
        <v>1901</v>
      </c>
      <c r="F2451" s="1" t="s">
        <v>1920</v>
      </c>
      <c r="G2451" s="1" t="s">
        <v>103</v>
      </c>
      <c r="H2451" s="1" t="s">
        <v>298</v>
      </c>
      <c r="I2451" s="1">
        <v>4</v>
      </c>
      <c r="J2451" s="1">
        <v>2023</v>
      </c>
      <c r="K2451" s="1">
        <v>1442900</v>
      </c>
      <c r="L2451" s="1">
        <v>0</v>
      </c>
      <c r="M2451" s="1">
        <f t="array" ref="M2451">SUMPRODUCT(MAX(ISNUMBER(SEARCH('Class Rules'!$B$6:$B$85,$E2451))*ISNUMBER(SEARCH('Class Rules'!$C$6:$C$85,$F2451))*'Class Rules'!$A$6:$A$85))</f>
        <v>0</v>
      </c>
      <c r="N2451" s="1" t="str">
        <f t="array" ref="N2451">IF($M2451=0,'Class Rules'!$D$3,INDEX('Class Rules'!$D$6:$D$85,MATCH($M2451,'Class Rules'!$A$6:$A$85,0)))</f>
        <v>Passenger LDV</v>
      </c>
      <c r="O2451" s="1" t="str">
        <f t="array" ref="O2451">IF(SUMPRODUCT(MAX(ISNUMBER(SEARCH(Fuel_Rules!$A$6:$A$30,$E2451))*ISNUMBER(SEARCH(Fuel_Rules!$B$6:$B$30,$F2451))*(Fuel_Rules!$A$6:$A$30&lt;&gt;"")))&gt;0,"Plug-in hybrid",IF($G2451="Diesel","Diesel","Gasoline"))</f>
        <v>Gasoline</v>
      </c>
    </row>
    <row r="2452" spans="1:15" ht="15" customHeight="1" x14ac:dyDescent="0.25">
      <c r="A2452" s="1">
        <v>2022</v>
      </c>
      <c r="B2452" s="1" t="s">
        <v>4146</v>
      </c>
      <c r="C2452" s="1" t="s">
        <v>1921</v>
      </c>
      <c r="D2452" s="1" t="s">
        <v>4734</v>
      </c>
      <c r="E2452" s="1" t="s">
        <v>1901</v>
      </c>
      <c r="F2452" s="1" t="s">
        <v>1923</v>
      </c>
      <c r="G2452" s="1" t="s">
        <v>103</v>
      </c>
      <c r="H2452" s="1" t="s">
        <v>437</v>
      </c>
      <c r="I2452" s="1">
        <v>3</v>
      </c>
      <c r="J2452" s="1">
        <v>2023</v>
      </c>
      <c r="K2452" s="1">
        <v>667900</v>
      </c>
      <c r="L2452" s="1">
        <v>0</v>
      </c>
      <c r="M2452" s="1">
        <f t="array" ref="M2452">SUMPRODUCT(MAX(ISNUMBER(SEARCH('Class Rules'!$B$6:$B$85,$E2452))*ISNUMBER(SEARCH('Class Rules'!$C$6:$C$85,$F2452))*'Class Rules'!$A$6:$A$85))</f>
        <v>0</v>
      </c>
      <c r="N2452" s="1" t="str">
        <f t="array" ref="N2452">IF($M2452=0,'Class Rules'!$D$3,INDEX('Class Rules'!$D$6:$D$85,MATCH($M2452,'Class Rules'!$A$6:$A$85,0)))</f>
        <v>Passenger LDV</v>
      </c>
      <c r="O2452" s="1" t="str">
        <f t="array" ref="O2452">IF(SUMPRODUCT(MAX(ISNUMBER(SEARCH(Fuel_Rules!$A$6:$A$30,$E2452))*ISNUMBER(SEARCH(Fuel_Rules!$B$6:$B$30,$F2452))*(Fuel_Rules!$A$6:$A$30&lt;&gt;"")))&gt;0,"Plug-in hybrid",IF($G2452="Diesel","Diesel","Gasoline"))</f>
        <v>Gasoline</v>
      </c>
    </row>
    <row r="2453" spans="1:15" ht="15" customHeight="1" x14ac:dyDescent="0.25">
      <c r="A2453" s="1">
        <v>2022</v>
      </c>
      <c r="B2453" s="1" t="s">
        <v>4146</v>
      </c>
      <c r="C2453" s="1" t="s">
        <v>1924</v>
      </c>
      <c r="D2453" s="1" t="s">
        <v>4735</v>
      </c>
      <c r="E2453" s="1" t="s">
        <v>1901</v>
      </c>
      <c r="F2453" s="1" t="s">
        <v>1926</v>
      </c>
      <c r="G2453" s="1" t="s">
        <v>103</v>
      </c>
      <c r="H2453" s="1" t="s">
        <v>298</v>
      </c>
      <c r="I2453" s="1">
        <v>4</v>
      </c>
      <c r="J2453" s="1">
        <v>2023</v>
      </c>
      <c r="K2453" s="1">
        <v>2241425</v>
      </c>
      <c r="L2453" s="1">
        <v>0</v>
      </c>
      <c r="M2453" s="1">
        <f t="array" ref="M2453">SUMPRODUCT(MAX(ISNUMBER(SEARCH('Class Rules'!$B$6:$B$85,$E2453))*ISNUMBER(SEARCH('Class Rules'!$C$6:$C$85,$F2453))*'Class Rules'!$A$6:$A$85))</f>
        <v>0</v>
      </c>
      <c r="N2453" s="1" t="str">
        <f t="array" ref="N2453">IF($M2453=0,'Class Rules'!$D$3,INDEX('Class Rules'!$D$6:$D$85,MATCH($M2453,'Class Rules'!$A$6:$A$85,0)))</f>
        <v>Passenger LDV</v>
      </c>
      <c r="O2453" s="1" t="str">
        <f t="array" ref="O2453">IF(SUMPRODUCT(MAX(ISNUMBER(SEARCH(Fuel_Rules!$A$6:$A$30,$E2453))*ISNUMBER(SEARCH(Fuel_Rules!$B$6:$B$30,$F2453))*(Fuel_Rules!$A$6:$A$30&lt;&gt;"")))&gt;0,"Plug-in hybrid",IF($G2453="Diesel","Diesel","Gasoline"))</f>
        <v>Gasoline</v>
      </c>
    </row>
    <row r="2454" spans="1:15" ht="15" customHeight="1" x14ac:dyDescent="0.25">
      <c r="A2454" s="1">
        <v>2022</v>
      </c>
      <c r="B2454" s="1" t="s">
        <v>4146</v>
      </c>
      <c r="C2454" s="1" t="s">
        <v>1927</v>
      </c>
      <c r="D2454" s="1" t="s">
        <v>4736</v>
      </c>
      <c r="E2454" s="1" t="s">
        <v>1901</v>
      </c>
      <c r="F2454" s="1" t="s">
        <v>1929</v>
      </c>
      <c r="G2454" s="1" t="s">
        <v>103</v>
      </c>
      <c r="H2454" s="1" t="s">
        <v>298</v>
      </c>
      <c r="I2454" s="1">
        <v>4</v>
      </c>
      <c r="J2454" s="1">
        <v>2023</v>
      </c>
      <c r="K2454" s="1">
        <v>1880269</v>
      </c>
      <c r="L2454" s="1">
        <v>0</v>
      </c>
      <c r="M2454" s="1">
        <f t="array" ref="M2454">SUMPRODUCT(MAX(ISNUMBER(SEARCH('Class Rules'!$B$6:$B$85,$E2454))*ISNUMBER(SEARCH('Class Rules'!$C$6:$C$85,$F2454))*'Class Rules'!$A$6:$A$85))</f>
        <v>0</v>
      </c>
      <c r="N2454" s="1" t="str">
        <f t="array" ref="N2454">IF($M2454=0,'Class Rules'!$D$3,INDEX('Class Rules'!$D$6:$D$85,MATCH($M2454,'Class Rules'!$A$6:$A$85,0)))</f>
        <v>Passenger LDV</v>
      </c>
      <c r="O2454" s="1" t="str">
        <f t="array" ref="O2454">IF(SUMPRODUCT(MAX(ISNUMBER(SEARCH(Fuel_Rules!$A$6:$A$30,$E2454))*ISNUMBER(SEARCH(Fuel_Rules!$B$6:$B$30,$F2454))*(Fuel_Rules!$A$6:$A$30&lt;&gt;"")))&gt;0,"Plug-in hybrid",IF($G2454="Diesel","Diesel","Gasoline"))</f>
        <v>Gasoline</v>
      </c>
    </row>
    <row r="2455" spans="1:15" ht="15" customHeight="1" x14ac:dyDescent="0.25">
      <c r="A2455" s="1">
        <v>2022</v>
      </c>
      <c r="B2455" s="1" t="s">
        <v>4146</v>
      </c>
      <c r="C2455" s="1" t="s">
        <v>1930</v>
      </c>
      <c r="D2455" s="1" t="s">
        <v>4737</v>
      </c>
      <c r="E2455" s="1" t="s">
        <v>1901</v>
      </c>
      <c r="F2455" s="1" t="s">
        <v>1932</v>
      </c>
      <c r="G2455" s="1" t="s">
        <v>103</v>
      </c>
      <c r="H2455" s="1" t="s">
        <v>298</v>
      </c>
      <c r="I2455" s="1">
        <v>4</v>
      </c>
      <c r="J2455" s="1">
        <v>2023</v>
      </c>
      <c r="K2455" s="1">
        <v>913400</v>
      </c>
      <c r="L2455" s="1">
        <v>0</v>
      </c>
      <c r="M2455" s="1">
        <f t="array" ref="M2455">SUMPRODUCT(MAX(ISNUMBER(SEARCH('Class Rules'!$B$6:$B$85,$E2455))*ISNUMBER(SEARCH('Class Rules'!$C$6:$C$85,$F2455))*'Class Rules'!$A$6:$A$85))</f>
        <v>0</v>
      </c>
      <c r="N2455" s="1" t="str">
        <f t="array" ref="N2455">IF($M2455=0,'Class Rules'!$D$3,INDEX('Class Rules'!$D$6:$D$85,MATCH($M2455,'Class Rules'!$A$6:$A$85,0)))</f>
        <v>Passenger LDV</v>
      </c>
      <c r="O2455" s="1" t="str">
        <f t="array" ref="O2455">IF(SUMPRODUCT(MAX(ISNUMBER(SEARCH(Fuel_Rules!$A$6:$A$30,$E2455))*ISNUMBER(SEARCH(Fuel_Rules!$B$6:$B$30,$F2455))*(Fuel_Rules!$A$6:$A$30&lt;&gt;"")))&gt;0,"Plug-in hybrid",IF($G2455="Diesel","Diesel","Gasoline"))</f>
        <v>Gasoline</v>
      </c>
    </row>
    <row r="2456" spans="1:15" ht="15" customHeight="1" x14ac:dyDescent="0.25">
      <c r="A2456" s="1">
        <v>2022</v>
      </c>
      <c r="B2456" s="1" t="s">
        <v>4146</v>
      </c>
      <c r="C2456" s="1" t="s">
        <v>1933</v>
      </c>
      <c r="D2456" s="1" t="s">
        <v>4738</v>
      </c>
      <c r="E2456" s="1" t="s">
        <v>1901</v>
      </c>
      <c r="F2456" s="1" t="s">
        <v>1935</v>
      </c>
      <c r="G2456" s="1" t="s">
        <v>103</v>
      </c>
      <c r="H2456" s="1" t="s">
        <v>437</v>
      </c>
      <c r="I2456" s="1">
        <v>4</v>
      </c>
      <c r="J2456" s="1">
        <v>2023</v>
      </c>
      <c r="K2456" s="1">
        <v>1903129</v>
      </c>
      <c r="L2456" s="1">
        <v>0</v>
      </c>
      <c r="M2456" s="1">
        <f t="array" ref="M2456">SUMPRODUCT(MAX(ISNUMBER(SEARCH('Class Rules'!$B$6:$B$85,$E2456))*ISNUMBER(SEARCH('Class Rules'!$C$6:$C$85,$F2456))*'Class Rules'!$A$6:$A$85))</f>
        <v>0</v>
      </c>
      <c r="N2456" s="1" t="str">
        <f t="array" ref="N2456">IF($M2456=0,'Class Rules'!$D$3,INDEX('Class Rules'!$D$6:$D$85,MATCH($M2456,'Class Rules'!$A$6:$A$85,0)))</f>
        <v>Passenger LDV</v>
      </c>
      <c r="O2456" s="1" t="str">
        <f t="array" ref="O2456">IF(SUMPRODUCT(MAX(ISNUMBER(SEARCH(Fuel_Rules!$A$6:$A$30,$E2456))*ISNUMBER(SEARCH(Fuel_Rules!$B$6:$B$30,$F2456))*(Fuel_Rules!$A$6:$A$30&lt;&gt;"")))&gt;0,"Plug-in hybrid",IF($G2456="Diesel","Diesel","Gasoline"))</f>
        <v>Gasoline</v>
      </c>
    </row>
    <row r="2457" spans="1:15" ht="15" customHeight="1" x14ac:dyDescent="0.25">
      <c r="A2457" s="1">
        <v>2022</v>
      </c>
      <c r="B2457" s="1" t="s">
        <v>4146</v>
      </c>
      <c r="C2457" s="1" t="s">
        <v>1936</v>
      </c>
      <c r="D2457" s="1" t="s">
        <v>4739</v>
      </c>
      <c r="E2457" s="1" t="s">
        <v>1901</v>
      </c>
      <c r="F2457" s="1" t="s">
        <v>1938</v>
      </c>
      <c r="G2457" s="1" t="s">
        <v>103</v>
      </c>
      <c r="H2457" s="1" t="s">
        <v>437</v>
      </c>
      <c r="I2457" s="1">
        <v>1.5</v>
      </c>
      <c r="J2457" s="1">
        <v>2023</v>
      </c>
      <c r="K2457" s="1">
        <v>280147</v>
      </c>
      <c r="L2457" s="1">
        <v>0</v>
      </c>
      <c r="M2457" s="1">
        <f t="array" ref="M2457">SUMPRODUCT(MAX(ISNUMBER(SEARCH('Class Rules'!$B$6:$B$85,$E2457))*ISNUMBER(SEARCH('Class Rules'!$C$6:$C$85,$F2457))*'Class Rules'!$A$6:$A$85))</f>
        <v>0</v>
      </c>
      <c r="N2457" s="1" t="str">
        <f t="array" ref="N2457">IF($M2457=0,'Class Rules'!$D$3,INDEX('Class Rules'!$D$6:$D$85,MATCH($M2457,'Class Rules'!$A$6:$A$85,0)))</f>
        <v>Passenger LDV</v>
      </c>
      <c r="O2457" s="1" t="str">
        <f t="array" ref="O2457">IF(SUMPRODUCT(MAX(ISNUMBER(SEARCH(Fuel_Rules!$A$6:$A$30,$E2457))*ISNUMBER(SEARCH(Fuel_Rules!$B$6:$B$30,$F2457))*(Fuel_Rules!$A$6:$A$30&lt;&gt;"")))&gt;0,"Plug-in hybrid",IF($G2457="Diesel","Diesel","Gasoline"))</f>
        <v>Gasoline</v>
      </c>
    </row>
    <row r="2458" spans="1:15" ht="15" customHeight="1" x14ac:dyDescent="0.25">
      <c r="A2458" s="1">
        <v>2022</v>
      </c>
      <c r="B2458" s="1" t="s">
        <v>4146</v>
      </c>
      <c r="C2458" s="1" t="s">
        <v>1939</v>
      </c>
      <c r="D2458" s="1" t="s">
        <v>4740</v>
      </c>
      <c r="E2458" s="1" t="s">
        <v>1901</v>
      </c>
      <c r="F2458" s="1" t="s">
        <v>1941</v>
      </c>
      <c r="G2458" s="1" t="s">
        <v>103</v>
      </c>
      <c r="H2458" s="1" t="s">
        <v>298</v>
      </c>
      <c r="I2458" s="1">
        <v>2</v>
      </c>
      <c r="J2458" s="1">
        <v>2023</v>
      </c>
      <c r="K2458" s="1">
        <v>256385</v>
      </c>
      <c r="L2458" s="1">
        <v>0</v>
      </c>
      <c r="M2458" s="1">
        <f t="array" ref="M2458">SUMPRODUCT(MAX(ISNUMBER(SEARCH('Class Rules'!$B$6:$B$85,$E2458))*ISNUMBER(SEARCH('Class Rules'!$C$6:$C$85,$F2458))*'Class Rules'!$A$6:$A$85))</f>
        <v>0</v>
      </c>
      <c r="N2458" s="1" t="str">
        <f t="array" ref="N2458">IF($M2458=0,'Class Rules'!$D$3,INDEX('Class Rules'!$D$6:$D$85,MATCH($M2458,'Class Rules'!$A$6:$A$85,0)))</f>
        <v>Passenger LDV</v>
      </c>
      <c r="O2458" s="1" t="str">
        <f t="array" ref="O2458">IF(SUMPRODUCT(MAX(ISNUMBER(SEARCH(Fuel_Rules!$A$6:$A$30,$E2458))*ISNUMBER(SEARCH(Fuel_Rules!$B$6:$B$30,$F2458))*(Fuel_Rules!$A$6:$A$30&lt;&gt;"")))&gt;0,"Plug-in hybrid",IF($G2458="Diesel","Diesel","Gasoline"))</f>
        <v>Gasoline</v>
      </c>
    </row>
    <row r="2459" spans="1:15" ht="15" customHeight="1" x14ac:dyDescent="0.25">
      <c r="A2459" s="1">
        <v>2022</v>
      </c>
      <c r="B2459" s="1" t="s">
        <v>4146</v>
      </c>
      <c r="C2459" s="1" t="s">
        <v>1942</v>
      </c>
      <c r="D2459" s="1" t="s">
        <v>4741</v>
      </c>
      <c r="E2459" s="1" t="s">
        <v>1901</v>
      </c>
      <c r="F2459" s="1" t="s">
        <v>1944</v>
      </c>
      <c r="G2459" s="1" t="s">
        <v>103</v>
      </c>
      <c r="H2459" s="1" t="s">
        <v>298</v>
      </c>
      <c r="I2459" s="1">
        <v>4</v>
      </c>
      <c r="J2459" s="1">
        <v>2023</v>
      </c>
      <c r="K2459" s="1">
        <v>845900</v>
      </c>
      <c r="L2459" s="1">
        <v>0</v>
      </c>
      <c r="M2459" s="1">
        <f t="array" ref="M2459">SUMPRODUCT(MAX(ISNUMBER(SEARCH('Class Rules'!$B$6:$B$85,$E2459))*ISNUMBER(SEARCH('Class Rules'!$C$6:$C$85,$F2459))*'Class Rules'!$A$6:$A$85))</f>
        <v>0</v>
      </c>
      <c r="N2459" s="1" t="str">
        <f t="array" ref="N2459">IF($M2459=0,'Class Rules'!$D$3,INDEX('Class Rules'!$D$6:$D$85,MATCH($M2459,'Class Rules'!$A$6:$A$85,0)))</f>
        <v>Passenger LDV</v>
      </c>
      <c r="O2459" s="1" t="str">
        <f t="array" ref="O2459">IF(SUMPRODUCT(MAX(ISNUMBER(SEARCH(Fuel_Rules!$A$6:$A$30,$E2459))*ISNUMBER(SEARCH(Fuel_Rules!$B$6:$B$30,$F2459))*(Fuel_Rules!$A$6:$A$30&lt;&gt;"")))&gt;0,"Plug-in hybrid",IF($G2459="Diesel","Diesel","Gasoline"))</f>
        <v>Gasoline</v>
      </c>
    </row>
    <row r="2460" spans="1:15" ht="15" customHeight="1" x14ac:dyDescent="0.25">
      <c r="A2460" s="1">
        <v>2022</v>
      </c>
      <c r="B2460" s="1" t="s">
        <v>4146</v>
      </c>
      <c r="C2460" s="1" t="s">
        <v>1945</v>
      </c>
      <c r="D2460" s="1" t="s">
        <v>4742</v>
      </c>
      <c r="E2460" s="1" t="s">
        <v>1901</v>
      </c>
      <c r="F2460" s="1" t="s">
        <v>1947</v>
      </c>
      <c r="G2460" s="1" t="s">
        <v>103</v>
      </c>
      <c r="H2460" s="1" t="s">
        <v>298</v>
      </c>
      <c r="I2460" s="1">
        <v>4</v>
      </c>
      <c r="J2460" s="1">
        <v>2023</v>
      </c>
      <c r="K2460" s="1">
        <v>1789900</v>
      </c>
      <c r="L2460" s="1">
        <v>0</v>
      </c>
      <c r="M2460" s="1">
        <f t="array" ref="M2460">SUMPRODUCT(MAX(ISNUMBER(SEARCH('Class Rules'!$B$6:$B$85,$E2460))*ISNUMBER(SEARCH('Class Rules'!$C$6:$C$85,$F2460))*'Class Rules'!$A$6:$A$85))</f>
        <v>0</v>
      </c>
      <c r="N2460" s="1" t="str">
        <f t="array" ref="N2460">IF($M2460=0,'Class Rules'!$D$3,INDEX('Class Rules'!$D$6:$D$85,MATCH($M2460,'Class Rules'!$A$6:$A$85,0)))</f>
        <v>Passenger LDV</v>
      </c>
      <c r="O2460" s="1" t="str">
        <f t="array" ref="O2460">IF(SUMPRODUCT(MAX(ISNUMBER(SEARCH(Fuel_Rules!$A$6:$A$30,$E2460))*ISNUMBER(SEARCH(Fuel_Rules!$B$6:$B$30,$F2460))*(Fuel_Rules!$A$6:$A$30&lt;&gt;"")))&gt;0,"Plug-in hybrid",IF($G2460="Diesel","Diesel","Gasoline"))</f>
        <v>Gasoline</v>
      </c>
    </row>
    <row r="2461" spans="1:15" ht="15" customHeight="1" x14ac:dyDescent="0.25">
      <c r="A2461" s="1">
        <v>2022</v>
      </c>
      <c r="B2461" s="1" t="s">
        <v>4146</v>
      </c>
      <c r="C2461" s="1" t="s">
        <v>1948</v>
      </c>
      <c r="D2461" s="1" t="s">
        <v>4743</v>
      </c>
      <c r="E2461" s="1" t="s">
        <v>1901</v>
      </c>
      <c r="F2461" s="1" t="s">
        <v>1950</v>
      </c>
      <c r="G2461" s="1" t="s">
        <v>103</v>
      </c>
      <c r="H2461" s="1" t="s">
        <v>437</v>
      </c>
      <c r="I2461" s="1">
        <v>1.3</v>
      </c>
      <c r="J2461" s="1">
        <v>2023</v>
      </c>
      <c r="K2461" s="1">
        <v>215690</v>
      </c>
      <c r="L2461" s="1">
        <v>0</v>
      </c>
      <c r="M2461" s="1">
        <f t="array" ref="M2461">SUMPRODUCT(MAX(ISNUMBER(SEARCH('Class Rules'!$B$6:$B$85,$E2461))*ISNUMBER(SEARCH('Class Rules'!$C$6:$C$85,$F2461))*'Class Rules'!$A$6:$A$85))</f>
        <v>0</v>
      </c>
      <c r="N2461" s="1" t="str">
        <f t="array" ref="N2461">IF($M2461=0,'Class Rules'!$D$3,INDEX('Class Rules'!$D$6:$D$85,MATCH($M2461,'Class Rules'!$A$6:$A$85,0)))</f>
        <v>Passenger LDV</v>
      </c>
      <c r="O2461" s="1" t="str">
        <f t="array" ref="O2461">IF(SUMPRODUCT(MAX(ISNUMBER(SEARCH(Fuel_Rules!$A$6:$A$30,$E2461))*ISNUMBER(SEARCH(Fuel_Rules!$B$6:$B$30,$F2461))*(Fuel_Rules!$A$6:$A$30&lt;&gt;"")))&gt;0,"Plug-in hybrid",IF($G2461="Diesel","Diesel","Gasoline"))</f>
        <v>Gasoline</v>
      </c>
    </row>
    <row r="2462" spans="1:15" ht="15" customHeight="1" x14ac:dyDescent="0.25">
      <c r="A2462" s="1">
        <v>2022</v>
      </c>
      <c r="B2462" s="1" t="s">
        <v>4146</v>
      </c>
      <c r="C2462" s="1" t="s">
        <v>1951</v>
      </c>
      <c r="D2462" s="1" t="s">
        <v>4744</v>
      </c>
      <c r="E2462" s="1" t="s">
        <v>1901</v>
      </c>
      <c r="F2462" s="1" t="s">
        <v>1953</v>
      </c>
      <c r="G2462" s="1" t="s">
        <v>103</v>
      </c>
      <c r="H2462" s="1" t="s">
        <v>437</v>
      </c>
      <c r="I2462" s="1">
        <v>1.3</v>
      </c>
      <c r="J2462" s="1">
        <v>2023</v>
      </c>
      <c r="K2462" s="1">
        <v>297900</v>
      </c>
      <c r="L2462" s="1">
        <v>0</v>
      </c>
      <c r="M2462" s="1">
        <f t="array" ref="M2462">SUMPRODUCT(MAX(ISNUMBER(SEARCH('Class Rules'!$B$6:$B$85,$E2462))*ISNUMBER(SEARCH('Class Rules'!$C$6:$C$85,$F2462))*'Class Rules'!$A$6:$A$85))</f>
        <v>0</v>
      </c>
      <c r="N2462" s="1" t="str">
        <f t="array" ref="N2462">IF($M2462=0,'Class Rules'!$D$3,INDEX('Class Rules'!$D$6:$D$85,MATCH($M2462,'Class Rules'!$A$6:$A$85,0)))</f>
        <v>Passenger LDV</v>
      </c>
      <c r="O2462" s="1" t="str">
        <f t="array" ref="O2462">IF(SUMPRODUCT(MAX(ISNUMBER(SEARCH(Fuel_Rules!$A$6:$A$30,$E2462))*ISNUMBER(SEARCH(Fuel_Rules!$B$6:$B$30,$F2462))*(Fuel_Rules!$A$6:$A$30&lt;&gt;"")))&gt;0,"Plug-in hybrid",IF($G2462="Diesel","Diesel","Gasoline"))</f>
        <v>Gasoline</v>
      </c>
    </row>
    <row r="2463" spans="1:15" ht="15" customHeight="1" x14ac:dyDescent="0.25">
      <c r="A2463" s="1">
        <v>2022</v>
      </c>
      <c r="B2463" s="1" t="s">
        <v>4146</v>
      </c>
      <c r="C2463" s="1" t="s">
        <v>1954</v>
      </c>
      <c r="D2463" s="1" t="s">
        <v>4745</v>
      </c>
      <c r="E2463" s="1" t="s">
        <v>1901</v>
      </c>
      <c r="F2463" s="1" t="s">
        <v>1956</v>
      </c>
      <c r="G2463" s="1" t="s">
        <v>103</v>
      </c>
      <c r="H2463" s="1" t="s">
        <v>437</v>
      </c>
      <c r="I2463" s="1">
        <v>2</v>
      </c>
      <c r="J2463" s="1">
        <v>2023</v>
      </c>
      <c r="K2463" s="1">
        <v>561900</v>
      </c>
      <c r="L2463" s="1">
        <v>0</v>
      </c>
      <c r="M2463" s="1">
        <f t="array" ref="M2463">SUMPRODUCT(MAX(ISNUMBER(SEARCH('Class Rules'!$B$6:$B$85,$E2463))*ISNUMBER(SEARCH('Class Rules'!$C$6:$C$85,$F2463))*'Class Rules'!$A$6:$A$85))</f>
        <v>0</v>
      </c>
      <c r="N2463" s="1" t="str">
        <f t="array" ref="N2463">IF($M2463=0,'Class Rules'!$D$3,INDEX('Class Rules'!$D$6:$D$85,MATCH($M2463,'Class Rules'!$A$6:$A$85,0)))</f>
        <v>Passenger LDV</v>
      </c>
      <c r="O2463" s="1" t="str">
        <f t="array" ref="O2463">IF(SUMPRODUCT(MAX(ISNUMBER(SEARCH(Fuel_Rules!$A$6:$A$30,$E2463))*ISNUMBER(SEARCH(Fuel_Rules!$B$6:$B$30,$F2463))*(Fuel_Rules!$A$6:$A$30&lt;&gt;"")))&gt;0,"Plug-in hybrid",IF($G2463="Diesel","Diesel","Gasoline"))</f>
        <v>Gasoline</v>
      </c>
    </row>
    <row r="2464" spans="1:15" ht="15" customHeight="1" x14ac:dyDescent="0.25">
      <c r="A2464" s="1">
        <v>2022</v>
      </c>
      <c r="B2464" s="1" t="s">
        <v>4146</v>
      </c>
      <c r="C2464" s="1" t="s">
        <v>1960</v>
      </c>
      <c r="D2464" s="1" t="s">
        <v>4746</v>
      </c>
      <c r="E2464" s="1" t="s">
        <v>1901</v>
      </c>
      <c r="F2464" s="1" t="s">
        <v>1962</v>
      </c>
      <c r="G2464" s="1" t="s">
        <v>103</v>
      </c>
      <c r="H2464" s="1" t="s">
        <v>437</v>
      </c>
      <c r="I2464" s="1">
        <v>2</v>
      </c>
      <c r="J2464" s="1">
        <v>2023</v>
      </c>
      <c r="K2464" s="1">
        <v>335900</v>
      </c>
      <c r="L2464" s="1">
        <v>0</v>
      </c>
      <c r="M2464" s="1">
        <f t="array" ref="M2464">SUMPRODUCT(MAX(ISNUMBER(SEARCH('Class Rules'!$B$6:$B$85,$E2464))*ISNUMBER(SEARCH('Class Rules'!$C$6:$C$85,$F2464))*'Class Rules'!$A$6:$A$85))</f>
        <v>0</v>
      </c>
      <c r="N2464" s="1" t="str">
        <f t="array" ref="N2464">IF($M2464=0,'Class Rules'!$D$3,INDEX('Class Rules'!$D$6:$D$85,MATCH($M2464,'Class Rules'!$A$6:$A$85,0)))</f>
        <v>Passenger LDV</v>
      </c>
      <c r="O2464" s="1" t="str">
        <f t="array" ref="O2464">IF(SUMPRODUCT(MAX(ISNUMBER(SEARCH(Fuel_Rules!$A$6:$A$30,$E2464))*ISNUMBER(SEARCH(Fuel_Rules!$B$6:$B$30,$F2464))*(Fuel_Rules!$A$6:$A$30&lt;&gt;"")))&gt;0,"Plug-in hybrid",IF($G2464="Diesel","Diesel","Gasoline"))</f>
        <v>Gasoline</v>
      </c>
    </row>
    <row r="2465" spans="1:15" ht="15" customHeight="1" x14ac:dyDescent="0.25">
      <c r="A2465" s="1">
        <v>2022</v>
      </c>
      <c r="B2465" s="1" t="s">
        <v>4146</v>
      </c>
      <c r="C2465" s="1" t="s">
        <v>1963</v>
      </c>
      <c r="D2465" s="1" t="s">
        <v>4747</v>
      </c>
      <c r="E2465" s="1" t="s">
        <v>1901</v>
      </c>
      <c r="F2465" s="1" t="s">
        <v>1965</v>
      </c>
      <c r="G2465" s="1" t="s">
        <v>105</v>
      </c>
      <c r="H2465" s="1" t="s">
        <v>298</v>
      </c>
      <c r="I2465" s="1">
        <v>2</v>
      </c>
      <c r="J2465" s="1">
        <v>2023</v>
      </c>
      <c r="K2465" s="1">
        <v>449025</v>
      </c>
      <c r="L2465" s="1">
        <v>0</v>
      </c>
      <c r="M2465" s="1">
        <f t="array" ref="M2465">SUMPRODUCT(MAX(ISNUMBER(SEARCH('Class Rules'!$B$6:$B$85,$E2465))*ISNUMBER(SEARCH('Class Rules'!$C$6:$C$85,$F2465))*'Class Rules'!$A$6:$A$85))</f>
        <v>0</v>
      </c>
      <c r="N2465" s="1" t="str">
        <f t="array" ref="N2465">IF($M2465=0,'Class Rules'!$D$3,INDEX('Class Rules'!$D$6:$D$85,MATCH($M2465,'Class Rules'!$A$6:$A$85,0)))</f>
        <v>Passenger LDV</v>
      </c>
      <c r="O2465" s="1" t="str">
        <f t="array" ref="O2465">IF(SUMPRODUCT(MAX(ISNUMBER(SEARCH(Fuel_Rules!$A$6:$A$30,$E2465))*ISNUMBER(SEARCH(Fuel_Rules!$B$6:$B$30,$F2465))*(Fuel_Rules!$A$6:$A$30&lt;&gt;"")))&gt;0,"Plug-in hybrid",IF($G2465="Diesel","Diesel","Gasoline"))</f>
        <v>Diesel</v>
      </c>
    </row>
    <row r="2466" spans="1:15" ht="15" customHeight="1" x14ac:dyDescent="0.25">
      <c r="A2466" s="1">
        <v>2022</v>
      </c>
      <c r="B2466" s="1" t="s">
        <v>4146</v>
      </c>
      <c r="C2466" s="1" t="s">
        <v>1966</v>
      </c>
      <c r="D2466" s="1" t="s">
        <v>4748</v>
      </c>
      <c r="E2466" s="1" t="s">
        <v>1901</v>
      </c>
      <c r="F2466" s="1" t="s">
        <v>1968</v>
      </c>
      <c r="G2466" s="1" t="s">
        <v>105</v>
      </c>
      <c r="H2466" s="1" t="s">
        <v>298</v>
      </c>
      <c r="I2466" s="1">
        <v>2</v>
      </c>
      <c r="J2466" s="1">
        <v>2023</v>
      </c>
      <c r="K2466" s="1">
        <v>501200</v>
      </c>
      <c r="L2466" s="1">
        <v>0</v>
      </c>
      <c r="M2466" s="1">
        <f t="array" ref="M2466">SUMPRODUCT(MAX(ISNUMBER(SEARCH('Class Rules'!$B$6:$B$85,$E2466))*ISNUMBER(SEARCH('Class Rules'!$C$6:$C$85,$F2466))*'Class Rules'!$A$6:$A$85))</f>
        <v>0</v>
      </c>
      <c r="N2466" s="1" t="str">
        <f t="array" ref="N2466">IF($M2466=0,'Class Rules'!$D$3,INDEX('Class Rules'!$D$6:$D$85,MATCH($M2466,'Class Rules'!$A$6:$A$85,0)))</f>
        <v>Passenger LDV</v>
      </c>
      <c r="O2466" s="1" t="str">
        <f t="array" ref="O2466">IF(SUMPRODUCT(MAX(ISNUMBER(SEARCH(Fuel_Rules!$A$6:$A$30,$E2466))*ISNUMBER(SEARCH(Fuel_Rules!$B$6:$B$30,$F2466))*(Fuel_Rules!$A$6:$A$30&lt;&gt;"")))&gt;0,"Plug-in hybrid",IF($G2466="Diesel","Diesel","Gasoline"))</f>
        <v>Diesel</v>
      </c>
    </row>
    <row r="2467" spans="1:15" ht="15" customHeight="1" x14ac:dyDescent="0.25">
      <c r="A2467" s="1">
        <v>2022</v>
      </c>
      <c r="B2467" s="1" t="s">
        <v>4146</v>
      </c>
      <c r="C2467" s="1" t="s">
        <v>1969</v>
      </c>
      <c r="D2467" s="1" t="s">
        <v>4749</v>
      </c>
      <c r="E2467" s="1" t="s">
        <v>1901</v>
      </c>
      <c r="F2467" s="1" t="s">
        <v>1971</v>
      </c>
      <c r="G2467" s="1" t="s">
        <v>105</v>
      </c>
      <c r="H2467" s="1" t="s">
        <v>298</v>
      </c>
      <c r="I2467" s="1">
        <v>2.2000000000000002</v>
      </c>
      <c r="J2467" s="1">
        <v>2023</v>
      </c>
      <c r="K2467" s="1">
        <v>275537</v>
      </c>
      <c r="L2467" s="1">
        <v>0</v>
      </c>
      <c r="M2467" s="1">
        <f t="array" ref="M2467">SUMPRODUCT(MAX(ISNUMBER(SEARCH('Class Rules'!$B$6:$B$85,$E2467))*ISNUMBER(SEARCH('Class Rules'!$C$6:$C$85,$F2467))*'Class Rules'!$A$6:$A$85))</f>
        <v>58</v>
      </c>
      <c r="N2467" s="1" t="str">
        <f t="array" ref="N2467">IF($M2467=0,'Class Rules'!$D$3,INDEX('Class Rules'!$D$6:$D$85,MATCH($M2467,'Class Rules'!$A$6:$A$85,0)))</f>
        <v>Passenger HDV</v>
      </c>
      <c r="O2467" s="1" t="str">
        <f t="array" ref="O2467">IF(SUMPRODUCT(MAX(ISNUMBER(SEARCH(Fuel_Rules!$A$6:$A$30,$E2467))*ISNUMBER(SEARCH(Fuel_Rules!$B$6:$B$30,$F2467))*(Fuel_Rules!$A$6:$A$30&lt;&gt;"")))&gt;0,"Plug-in hybrid",IF($G2467="Diesel","Diesel","Gasoline"))</f>
        <v>Diesel</v>
      </c>
    </row>
    <row r="2468" spans="1:15" ht="15" customHeight="1" x14ac:dyDescent="0.25">
      <c r="A2468" s="1">
        <v>2022</v>
      </c>
      <c r="B2468" s="1" t="s">
        <v>4146</v>
      </c>
      <c r="C2468" s="1" t="s">
        <v>1972</v>
      </c>
      <c r="D2468" s="1" t="s">
        <v>4750</v>
      </c>
      <c r="E2468" s="1" t="s">
        <v>1901</v>
      </c>
      <c r="F2468" s="1" t="s">
        <v>1974</v>
      </c>
      <c r="G2468" s="1" t="s">
        <v>105</v>
      </c>
      <c r="H2468" s="1" t="s">
        <v>298</v>
      </c>
      <c r="I2468" s="1">
        <v>2.2000000000000002</v>
      </c>
      <c r="J2468" s="1">
        <v>2023</v>
      </c>
      <c r="K2468" s="1">
        <v>289008</v>
      </c>
      <c r="L2468" s="1">
        <v>0</v>
      </c>
      <c r="M2468" s="1">
        <f t="array" ref="M2468">SUMPRODUCT(MAX(ISNUMBER(SEARCH('Class Rules'!$B$6:$B$85,$E2468))*ISNUMBER(SEARCH('Class Rules'!$C$6:$C$85,$F2468))*'Class Rules'!$A$6:$A$85))</f>
        <v>58</v>
      </c>
      <c r="N2468" s="1" t="str">
        <f t="array" ref="N2468">IF($M2468=0,'Class Rules'!$D$3,INDEX('Class Rules'!$D$6:$D$85,MATCH($M2468,'Class Rules'!$A$6:$A$85,0)))</f>
        <v>Passenger HDV</v>
      </c>
      <c r="O2468" s="1" t="str">
        <f t="array" ref="O2468">IF(SUMPRODUCT(MAX(ISNUMBER(SEARCH(Fuel_Rules!$A$6:$A$30,$E2468))*ISNUMBER(SEARCH(Fuel_Rules!$B$6:$B$30,$F2468))*(Fuel_Rules!$A$6:$A$30&lt;&gt;"")))&gt;0,"Plug-in hybrid",IF($G2468="Diesel","Diesel","Gasoline"))</f>
        <v>Diesel</v>
      </c>
    </row>
    <row r="2469" spans="1:15" ht="15" customHeight="1" x14ac:dyDescent="0.25">
      <c r="A2469" s="1">
        <v>2022</v>
      </c>
      <c r="B2469" s="1" t="s">
        <v>4146</v>
      </c>
      <c r="C2469" s="1" t="s">
        <v>1975</v>
      </c>
      <c r="D2469" s="1" t="s">
        <v>4751</v>
      </c>
      <c r="E2469" s="1" t="s">
        <v>1901</v>
      </c>
      <c r="F2469" s="1" t="s">
        <v>1977</v>
      </c>
      <c r="G2469" s="1" t="s">
        <v>105</v>
      </c>
      <c r="H2469" s="1" t="s">
        <v>298</v>
      </c>
      <c r="I2469" s="1">
        <v>2.2000000000000002</v>
      </c>
      <c r="J2469" s="1">
        <v>2023</v>
      </c>
      <c r="K2469" s="1">
        <v>296692</v>
      </c>
      <c r="L2469" s="1">
        <v>0</v>
      </c>
      <c r="M2469" s="1">
        <f t="array" ref="M2469">SUMPRODUCT(MAX(ISNUMBER(SEARCH('Class Rules'!$B$6:$B$85,$E2469))*ISNUMBER(SEARCH('Class Rules'!$C$6:$C$85,$F2469))*'Class Rules'!$A$6:$A$85))</f>
        <v>58</v>
      </c>
      <c r="N2469" s="1" t="str">
        <f t="array" ref="N2469">IF($M2469=0,'Class Rules'!$D$3,INDEX('Class Rules'!$D$6:$D$85,MATCH($M2469,'Class Rules'!$A$6:$A$85,0)))</f>
        <v>Passenger HDV</v>
      </c>
      <c r="O2469" s="1" t="str">
        <f t="array" ref="O2469">IF(SUMPRODUCT(MAX(ISNUMBER(SEARCH(Fuel_Rules!$A$6:$A$30,$E2469))*ISNUMBER(SEARCH(Fuel_Rules!$B$6:$B$30,$F2469))*(Fuel_Rules!$A$6:$A$30&lt;&gt;"")))&gt;0,"Plug-in hybrid",IF($G2469="Diesel","Diesel","Gasoline"))</f>
        <v>Diesel</v>
      </c>
    </row>
    <row r="2470" spans="1:15" ht="15" customHeight="1" x14ac:dyDescent="0.25">
      <c r="A2470" s="1">
        <v>2022</v>
      </c>
      <c r="B2470" s="1" t="s">
        <v>4146</v>
      </c>
      <c r="C2470" s="1" t="s">
        <v>1978</v>
      </c>
      <c r="D2470" s="1" t="s">
        <v>4752</v>
      </c>
      <c r="E2470" s="1" t="s">
        <v>1901</v>
      </c>
      <c r="F2470" s="1" t="s">
        <v>1980</v>
      </c>
      <c r="G2470" s="1" t="s">
        <v>105</v>
      </c>
      <c r="H2470" s="1" t="s">
        <v>298</v>
      </c>
      <c r="I2470" s="1">
        <v>2.2000000000000002</v>
      </c>
      <c r="J2470" s="1">
        <v>2023</v>
      </c>
      <c r="K2470" s="1">
        <v>287592</v>
      </c>
      <c r="L2470" s="1">
        <v>0</v>
      </c>
      <c r="M2470" s="1">
        <f t="array" ref="M2470">SUMPRODUCT(MAX(ISNUMBER(SEARCH('Class Rules'!$B$6:$B$85,$E2470))*ISNUMBER(SEARCH('Class Rules'!$C$6:$C$85,$F2470))*'Class Rules'!$A$6:$A$85))</f>
        <v>58</v>
      </c>
      <c r="N2470" s="1" t="str">
        <f t="array" ref="N2470">IF($M2470=0,'Class Rules'!$D$3,INDEX('Class Rules'!$D$6:$D$85,MATCH($M2470,'Class Rules'!$A$6:$A$85,0)))</f>
        <v>Passenger HDV</v>
      </c>
      <c r="O2470" s="1" t="str">
        <f t="array" ref="O2470">IF(SUMPRODUCT(MAX(ISNUMBER(SEARCH(Fuel_Rules!$A$6:$A$30,$E2470))*ISNUMBER(SEARCH(Fuel_Rules!$B$6:$B$30,$F2470))*(Fuel_Rules!$A$6:$A$30&lt;&gt;"")))&gt;0,"Plug-in hybrid",IF($G2470="Diesel","Diesel","Gasoline"))</f>
        <v>Diesel</v>
      </c>
    </row>
    <row r="2471" spans="1:15" ht="15" customHeight="1" x14ac:dyDescent="0.25">
      <c r="A2471" s="1">
        <v>2022</v>
      </c>
      <c r="B2471" s="1" t="s">
        <v>4146</v>
      </c>
      <c r="C2471" s="1" t="s">
        <v>1981</v>
      </c>
      <c r="D2471" s="1" t="s">
        <v>4753</v>
      </c>
      <c r="E2471" s="1" t="s">
        <v>1901</v>
      </c>
      <c r="F2471" s="1" t="s">
        <v>1983</v>
      </c>
      <c r="G2471" s="1" t="s">
        <v>103</v>
      </c>
      <c r="H2471" s="1" t="s">
        <v>437</v>
      </c>
      <c r="I2471" s="1">
        <v>2</v>
      </c>
      <c r="J2471" s="1">
        <v>2023</v>
      </c>
      <c r="K2471" s="1">
        <v>556900</v>
      </c>
      <c r="L2471" s="1">
        <v>0</v>
      </c>
      <c r="M2471" s="1">
        <f t="array" ref="M2471">SUMPRODUCT(MAX(ISNUMBER(SEARCH('Class Rules'!$B$6:$B$85,$E2471))*ISNUMBER(SEARCH('Class Rules'!$C$6:$C$85,$F2471))*'Class Rules'!$A$6:$A$85))</f>
        <v>0</v>
      </c>
      <c r="N2471" s="1" t="str">
        <f t="array" ref="N2471">IF($M2471=0,'Class Rules'!$D$3,INDEX('Class Rules'!$D$6:$D$85,MATCH($M2471,'Class Rules'!$A$6:$A$85,0)))</f>
        <v>Passenger LDV</v>
      </c>
      <c r="O2471" s="1" t="str">
        <f t="array" ref="O2471">IF(SUMPRODUCT(MAX(ISNUMBER(SEARCH(Fuel_Rules!$A$6:$A$30,$E2471))*ISNUMBER(SEARCH(Fuel_Rules!$B$6:$B$30,$F2471))*(Fuel_Rules!$A$6:$A$30&lt;&gt;"")))&gt;0,"Plug-in hybrid",IF($G2471="Diesel","Diesel","Gasoline"))</f>
        <v>Gasoline</v>
      </c>
    </row>
    <row r="2472" spans="1:15" ht="15" customHeight="1" x14ac:dyDescent="0.25">
      <c r="A2472" s="1">
        <v>2022</v>
      </c>
      <c r="B2472" s="1" t="s">
        <v>4146</v>
      </c>
      <c r="C2472" s="1" t="s">
        <v>1984</v>
      </c>
      <c r="D2472" s="1" t="s">
        <v>4754</v>
      </c>
      <c r="E2472" s="1" t="s">
        <v>1901</v>
      </c>
      <c r="F2472" s="1" t="s">
        <v>1986</v>
      </c>
      <c r="G2472" s="1" t="s">
        <v>105</v>
      </c>
      <c r="H2472" s="1" t="s">
        <v>298</v>
      </c>
      <c r="I2472" s="1">
        <v>2.2000000000000002</v>
      </c>
      <c r="J2472" s="1">
        <v>2023</v>
      </c>
      <c r="K2472" s="1">
        <v>242186</v>
      </c>
      <c r="L2472" s="1">
        <v>0</v>
      </c>
      <c r="M2472" s="1">
        <f t="array" ref="M2472">SUMPRODUCT(MAX(ISNUMBER(SEARCH('Class Rules'!$B$6:$B$85,$E2472))*ISNUMBER(SEARCH('Class Rules'!$C$6:$C$85,$F2472))*'Class Rules'!$A$6:$A$85))</f>
        <v>38</v>
      </c>
      <c r="N2472" s="1" t="str">
        <f t="array" ref="N2472">IF($M2472=0,'Class Rules'!$D$3,INDEX('Class Rules'!$D$6:$D$85,MATCH($M2472,'Class Rules'!$A$6:$A$85,0)))</f>
        <v>Freight LDV</v>
      </c>
      <c r="O2472" s="1" t="str">
        <f t="array" ref="O2472">IF(SUMPRODUCT(MAX(ISNUMBER(SEARCH(Fuel_Rules!$A$6:$A$30,$E2472))*ISNUMBER(SEARCH(Fuel_Rules!$B$6:$B$30,$F2472))*(Fuel_Rules!$A$6:$A$30&lt;&gt;"")))&gt;0,"Plug-in hybrid",IF($G2472="Diesel","Diesel","Gasoline"))</f>
        <v>Diesel</v>
      </c>
    </row>
    <row r="2473" spans="1:15" ht="15" customHeight="1" x14ac:dyDescent="0.25">
      <c r="A2473" s="1">
        <v>2022</v>
      </c>
      <c r="B2473" s="1" t="s">
        <v>4146</v>
      </c>
      <c r="C2473" s="1" t="s">
        <v>1987</v>
      </c>
      <c r="D2473" s="1" t="s">
        <v>4755</v>
      </c>
      <c r="E2473" s="1" t="s">
        <v>1901</v>
      </c>
      <c r="F2473" s="1" t="s">
        <v>1989</v>
      </c>
      <c r="G2473" s="1" t="s">
        <v>105</v>
      </c>
      <c r="H2473" s="1" t="s">
        <v>298</v>
      </c>
      <c r="I2473" s="1">
        <v>2.2000000000000002</v>
      </c>
      <c r="J2473" s="1">
        <v>2023</v>
      </c>
      <c r="K2473" s="1">
        <v>229910</v>
      </c>
      <c r="L2473" s="1">
        <v>0</v>
      </c>
      <c r="M2473" s="1">
        <f t="array" ref="M2473">SUMPRODUCT(MAX(ISNUMBER(SEARCH('Class Rules'!$B$6:$B$85,$E2473))*ISNUMBER(SEARCH('Class Rules'!$C$6:$C$85,$F2473))*'Class Rules'!$A$6:$A$85))</f>
        <v>38</v>
      </c>
      <c r="N2473" s="1" t="str">
        <f t="array" ref="N2473">IF($M2473=0,'Class Rules'!$D$3,INDEX('Class Rules'!$D$6:$D$85,MATCH($M2473,'Class Rules'!$A$6:$A$85,0)))</f>
        <v>Freight LDV</v>
      </c>
      <c r="O2473" s="1" t="str">
        <f t="array" ref="O2473">IF(SUMPRODUCT(MAX(ISNUMBER(SEARCH(Fuel_Rules!$A$6:$A$30,$E2473))*ISNUMBER(SEARCH(Fuel_Rules!$B$6:$B$30,$F2473))*(Fuel_Rules!$A$6:$A$30&lt;&gt;"")))&gt;0,"Plug-in hybrid",IF($G2473="Diesel","Diesel","Gasoline"))</f>
        <v>Diesel</v>
      </c>
    </row>
    <row r="2474" spans="1:15" ht="15" customHeight="1" x14ac:dyDescent="0.25">
      <c r="A2474" s="1">
        <v>2022</v>
      </c>
      <c r="B2474" s="1" t="s">
        <v>4146</v>
      </c>
      <c r="C2474" s="1" t="s">
        <v>1990</v>
      </c>
      <c r="D2474" s="1" t="s">
        <v>4756</v>
      </c>
      <c r="E2474" s="1" t="s">
        <v>1901</v>
      </c>
      <c r="F2474" s="1" t="s">
        <v>1992</v>
      </c>
      <c r="G2474" s="1" t="s">
        <v>105</v>
      </c>
      <c r="H2474" s="1" t="s">
        <v>298</v>
      </c>
      <c r="I2474" s="1">
        <v>2.2000000000000002</v>
      </c>
      <c r="J2474" s="1">
        <v>2023</v>
      </c>
      <c r="K2474" s="1">
        <v>246907</v>
      </c>
      <c r="L2474" s="1">
        <v>0</v>
      </c>
      <c r="M2474" s="1">
        <f t="array" ref="M2474">SUMPRODUCT(MAX(ISNUMBER(SEARCH('Class Rules'!$B$6:$B$85,$E2474))*ISNUMBER(SEARCH('Class Rules'!$C$6:$C$85,$F2474))*'Class Rules'!$A$6:$A$85))</f>
        <v>38</v>
      </c>
      <c r="N2474" s="1" t="str">
        <f t="array" ref="N2474">IF($M2474=0,'Class Rules'!$D$3,INDEX('Class Rules'!$D$6:$D$85,MATCH($M2474,'Class Rules'!$A$6:$A$85,0)))</f>
        <v>Freight LDV</v>
      </c>
      <c r="O2474" s="1" t="str">
        <f t="array" ref="O2474">IF(SUMPRODUCT(MAX(ISNUMBER(SEARCH(Fuel_Rules!$A$6:$A$30,$E2474))*ISNUMBER(SEARCH(Fuel_Rules!$B$6:$B$30,$F2474))*(Fuel_Rules!$A$6:$A$30&lt;&gt;"")))&gt;0,"Plug-in hybrid",IF($G2474="Diesel","Diesel","Gasoline"))</f>
        <v>Diesel</v>
      </c>
    </row>
    <row r="2475" spans="1:15" ht="15" customHeight="1" x14ac:dyDescent="0.25">
      <c r="A2475" s="1">
        <v>2022</v>
      </c>
      <c r="B2475" s="1" t="s">
        <v>4146</v>
      </c>
      <c r="C2475" s="1" t="s">
        <v>1993</v>
      </c>
      <c r="D2475" s="1" t="s">
        <v>4757</v>
      </c>
      <c r="E2475" s="1" t="s">
        <v>1901</v>
      </c>
      <c r="F2475" s="1" t="s">
        <v>1995</v>
      </c>
      <c r="G2475" s="1" t="s">
        <v>105</v>
      </c>
      <c r="H2475" s="1" t="s">
        <v>298</v>
      </c>
      <c r="I2475" s="1">
        <v>2.2000000000000002</v>
      </c>
      <c r="J2475" s="1">
        <v>2023</v>
      </c>
      <c r="K2475" s="1">
        <v>198710</v>
      </c>
      <c r="L2475" s="1">
        <v>0</v>
      </c>
      <c r="M2475" s="1">
        <f t="array" ref="M2475">SUMPRODUCT(MAX(ISNUMBER(SEARCH('Class Rules'!$B$6:$B$85,$E2475))*ISNUMBER(SEARCH('Class Rules'!$C$6:$C$85,$F2475))*'Class Rules'!$A$6:$A$85))</f>
        <v>47</v>
      </c>
      <c r="N2475" s="1" t="str">
        <f t="array" ref="N2475">IF($M2475=0,'Class Rules'!$D$3,INDEX('Class Rules'!$D$6:$D$85,MATCH($M2475,'Class Rules'!$A$6:$A$85,0)))</f>
        <v>Freight HDV</v>
      </c>
      <c r="O2475" s="1" t="str">
        <f t="array" ref="O2475">IF(SUMPRODUCT(MAX(ISNUMBER(SEARCH(Fuel_Rules!$A$6:$A$30,$E2475))*ISNUMBER(SEARCH(Fuel_Rules!$B$6:$B$30,$F2475))*(Fuel_Rules!$A$6:$A$30&lt;&gt;"")))&gt;0,"Plug-in hybrid",IF($G2475="Diesel","Diesel","Gasoline"))</f>
        <v>Diesel</v>
      </c>
    </row>
    <row r="2476" spans="1:15" ht="15" customHeight="1" x14ac:dyDescent="0.25">
      <c r="A2476" s="1">
        <v>2022</v>
      </c>
      <c r="B2476" s="1" t="s">
        <v>4146</v>
      </c>
      <c r="C2476" s="1" t="s">
        <v>1996</v>
      </c>
      <c r="D2476" s="1" t="s">
        <v>4758</v>
      </c>
      <c r="E2476" s="1" t="s">
        <v>1901</v>
      </c>
      <c r="F2476" s="1" t="s">
        <v>1998</v>
      </c>
      <c r="G2476" s="1" t="s">
        <v>105</v>
      </c>
      <c r="H2476" s="1" t="s">
        <v>298</v>
      </c>
      <c r="I2476" s="1">
        <v>2.2000000000000002</v>
      </c>
      <c r="J2476" s="1">
        <v>2023</v>
      </c>
      <c r="K2476" s="1">
        <v>209442</v>
      </c>
      <c r="L2476" s="1">
        <v>0</v>
      </c>
      <c r="M2476" s="1">
        <f t="array" ref="M2476">SUMPRODUCT(MAX(ISNUMBER(SEARCH('Class Rules'!$B$6:$B$85,$E2476))*ISNUMBER(SEARCH('Class Rules'!$C$6:$C$85,$F2476))*'Class Rules'!$A$6:$A$85))</f>
        <v>48</v>
      </c>
      <c r="N2476" s="1" t="str">
        <f t="array" ref="N2476">IF($M2476=0,'Class Rules'!$D$3,INDEX('Class Rules'!$D$6:$D$85,MATCH($M2476,'Class Rules'!$A$6:$A$85,0)))</f>
        <v>Freight HDV</v>
      </c>
      <c r="O2476" s="1" t="str">
        <f t="array" ref="O2476">IF(SUMPRODUCT(MAX(ISNUMBER(SEARCH(Fuel_Rules!$A$6:$A$30,$E2476))*ISNUMBER(SEARCH(Fuel_Rules!$B$6:$B$30,$F2476))*(Fuel_Rules!$A$6:$A$30&lt;&gt;"")))&gt;0,"Plug-in hybrid",IF($G2476="Diesel","Diesel","Gasoline"))</f>
        <v>Diesel</v>
      </c>
    </row>
    <row r="2477" spans="1:15" ht="15" customHeight="1" x14ac:dyDescent="0.25">
      <c r="A2477" s="1">
        <v>2022</v>
      </c>
      <c r="B2477" s="1" t="s">
        <v>4146</v>
      </c>
      <c r="C2477" s="1" t="s">
        <v>1999</v>
      </c>
      <c r="D2477" s="1" t="s">
        <v>4759</v>
      </c>
      <c r="E2477" s="1" t="s">
        <v>1901</v>
      </c>
      <c r="F2477" s="1" t="s">
        <v>2001</v>
      </c>
      <c r="G2477" s="1" t="s">
        <v>105</v>
      </c>
      <c r="H2477" s="1" t="s">
        <v>298</v>
      </c>
      <c r="I2477" s="1">
        <v>2.2000000000000002</v>
      </c>
      <c r="J2477" s="1">
        <v>2023</v>
      </c>
      <c r="K2477" s="1">
        <v>214447</v>
      </c>
      <c r="L2477" s="1">
        <v>0</v>
      </c>
      <c r="M2477" s="1">
        <f t="array" ref="M2477">SUMPRODUCT(MAX(ISNUMBER(SEARCH('Class Rules'!$B$6:$B$85,$E2477))*ISNUMBER(SEARCH('Class Rules'!$C$6:$C$85,$F2477))*'Class Rules'!$A$6:$A$85))</f>
        <v>48</v>
      </c>
      <c r="N2477" s="1" t="str">
        <f t="array" ref="N2477">IF($M2477=0,'Class Rules'!$D$3,INDEX('Class Rules'!$D$6:$D$85,MATCH($M2477,'Class Rules'!$A$6:$A$85,0)))</f>
        <v>Freight HDV</v>
      </c>
      <c r="O2477" s="1" t="str">
        <f t="array" ref="O2477">IF(SUMPRODUCT(MAX(ISNUMBER(SEARCH(Fuel_Rules!$A$6:$A$30,$E2477))*ISNUMBER(SEARCH(Fuel_Rules!$B$6:$B$30,$F2477))*(Fuel_Rules!$A$6:$A$30&lt;&gt;"")))&gt;0,"Plug-in hybrid",IF($G2477="Diesel","Diesel","Gasoline"))</f>
        <v>Diesel</v>
      </c>
    </row>
    <row r="2478" spans="1:15" ht="15" customHeight="1" x14ac:dyDescent="0.25">
      <c r="A2478" s="1">
        <v>2022</v>
      </c>
      <c r="B2478" s="1" t="s">
        <v>4146</v>
      </c>
      <c r="C2478" s="1" t="s">
        <v>2002</v>
      </c>
      <c r="D2478" s="1" t="s">
        <v>4760</v>
      </c>
      <c r="E2478" s="1" t="s">
        <v>1901</v>
      </c>
      <c r="F2478" s="1" t="s">
        <v>2004</v>
      </c>
      <c r="G2478" s="1" t="s">
        <v>105</v>
      </c>
      <c r="H2478" s="1" t="s">
        <v>298</v>
      </c>
      <c r="I2478" s="1">
        <v>2.2000000000000002</v>
      </c>
      <c r="J2478" s="1">
        <v>2023</v>
      </c>
      <c r="K2478" s="1">
        <v>235657</v>
      </c>
      <c r="L2478" s="1">
        <v>0</v>
      </c>
      <c r="M2478" s="1">
        <f t="array" ref="M2478">SUMPRODUCT(MAX(ISNUMBER(SEARCH('Class Rules'!$B$6:$B$85,$E2478))*ISNUMBER(SEARCH('Class Rules'!$C$6:$C$85,$F2478))*'Class Rules'!$A$6:$A$85))</f>
        <v>38</v>
      </c>
      <c r="N2478" s="1" t="str">
        <f t="array" ref="N2478">IF($M2478=0,'Class Rules'!$D$3,INDEX('Class Rules'!$D$6:$D$85,MATCH($M2478,'Class Rules'!$A$6:$A$85,0)))</f>
        <v>Freight LDV</v>
      </c>
      <c r="O2478" s="1" t="str">
        <f t="array" ref="O2478">IF(SUMPRODUCT(MAX(ISNUMBER(SEARCH(Fuel_Rules!$A$6:$A$30,$E2478))*ISNUMBER(SEARCH(Fuel_Rules!$B$6:$B$30,$F2478))*(Fuel_Rules!$A$6:$A$30&lt;&gt;"")))&gt;0,"Plug-in hybrid",IF($G2478="Diesel","Diesel","Gasoline"))</f>
        <v>Diesel</v>
      </c>
    </row>
    <row r="2479" spans="1:15" ht="15" customHeight="1" x14ac:dyDescent="0.25">
      <c r="A2479" s="1">
        <v>2022</v>
      </c>
      <c r="B2479" s="1" t="s">
        <v>4146</v>
      </c>
      <c r="C2479" s="1" t="s">
        <v>2005</v>
      </c>
      <c r="D2479" s="1" t="s">
        <v>4761</v>
      </c>
      <c r="E2479" s="1" t="s">
        <v>1901</v>
      </c>
      <c r="F2479" s="1" t="s">
        <v>2007</v>
      </c>
      <c r="G2479" s="1" t="s">
        <v>105</v>
      </c>
      <c r="H2479" s="1" t="s">
        <v>298</v>
      </c>
      <c r="I2479" s="1">
        <v>2.2000000000000002</v>
      </c>
      <c r="J2479" s="1">
        <v>2023</v>
      </c>
      <c r="K2479" s="1">
        <v>240875</v>
      </c>
      <c r="L2479" s="1">
        <v>0</v>
      </c>
      <c r="M2479" s="1">
        <f t="array" ref="M2479">SUMPRODUCT(MAX(ISNUMBER(SEARCH('Class Rules'!$B$6:$B$85,$E2479))*ISNUMBER(SEARCH('Class Rules'!$C$6:$C$85,$F2479))*'Class Rules'!$A$6:$A$85))</f>
        <v>49</v>
      </c>
      <c r="N2479" s="1" t="str">
        <f t="array" ref="N2479">IF($M2479=0,'Class Rules'!$D$3,INDEX('Class Rules'!$D$6:$D$85,MATCH($M2479,'Class Rules'!$A$6:$A$85,0)))</f>
        <v>Freight HDV</v>
      </c>
      <c r="O2479" s="1" t="str">
        <f t="array" ref="O2479">IF(SUMPRODUCT(MAX(ISNUMBER(SEARCH(Fuel_Rules!$A$6:$A$30,$E2479))*ISNUMBER(SEARCH(Fuel_Rules!$B$6:$B$30,$F2479))*(Fuel_Rules!$A$6:$A$30&lt;&gt;"")))&gt;0,"Plug-in hybrid",IF($G2479="Diesel","Diesel","Gasoline"))</f>
        <v>Diesel</v>
      </c>
    </row>
    <row r="2480" spans="1:15" ht="15" customHeight="1" x14ac:dyDescent="0.25">
      <c r="A2480" s="1">
        <v>2022</v>
      </c>
      <c r="B2480" s="1" t="s">
        <v>4146</v>
      </c>
      <c r="C2480" s="1" t="s">
        <v>2008</v>
      </c>
      <c r="D2480" s="1" t="s">
        <v>4762</v>
      </c>
      <c r="E2480" s="1" t="s">
        <v>1901</v>
      </c>
      <c r="F2480" s="1" t="s">
        <v>2010</v>
      </c>
      <c r="G2480" s="1" t="s">
        <v>105</v>
      </c>
      <c r="H2480" s="1" t="s">
        <v>298</v>
      </c>
      <c r="I2480" s="1">
        <v>2.2000000000000002</v>
      </c>
      <c r="J2480" s="1">
        <v>2023</v>
      </c>
      <c r="K2480" s="1">
        <v>231280</v>
      </c>
      <c r="L2480" s="1">
        <v>0</v>
      </c>
      <c r="M2480" s="1">
        <f t="array" ref="M2480">SUMPRODUCT(MAX(ISNUMBER(SEARCH('Class Rules'!$B$6:$B$85,$E2480))*ISNUMBER(SEARCH('Class Rules'!$C$6:$C$85,$F2480))*'Class Rules'!$A$6:$A$85))</f>
        <v>49</v>
      </c>
      <c r="N2480" s="1" t="str">
        <f t="array" ref="N2480">IF($M2480=0,'Class Rules'!$D$3,INDEX('Class Rules'!$D$6:$D$85,MATCH($M2480,'Class Rules'!$A$6:$A$85,0)))</f>
        <v>Freight HDV</v>
      </c>
      <c r="O2480" s="1" t="str">
        <f t="array" ref="O2480">IF(SUMPRODUCT(MAX(ISNUMBER(SEARCH(Fuel_Rules!$A$6:$A$30,$E2480))*ISNUMBER(SEARCH(Fuel_Rules!$B$6:$B$30,$F2480))*(Fuel_Rules!$A$6:$A$30&lt;&gt;"")))&gt;0,"Plug-in hybrid",IF($G2480="Diesel","Diesel","Gasoline"))</f>
        <v>Diesel</v>
      </c>
    </row>
    <row r="2481" spans="1:15" ht="15" customHeight="1" x14ac:dyDescent="0.25">
      <c r="A2481" s="1">
        <v>2022</v>
      </c>
      <c r="B2481" s="1" t="s">
        <v>4146</v>
      </c>
      <c r="C2481" s="1" t="s">
        <v>2011</v>
      </c>
      <c r="D2481" s="1" t="s">
        <v>4763</v>
      </c>
      <c r="E2481" s="1" t="s">
        <v>1901</v>
      </c>
      <c r="F2481" s="1" t="s">
        <v>2013</v>
      </c>
      <c r="G2481" s="1" t="s">
        <v>105</v>
      </c>
      <c r="H2481" s="1" t="s">
        <v>298</v>
      </c>
      <c r="I2481" s="1">
        <v>2.2000000000000002</v>
      </c>
      <c r="J2481" s="1">
        <v>2023</v>
      </c>
      <c r="K2481" s="1">
        <v>226080</v>
      </c>
      <c r="L2481" s="1">
        <v>0</v>
      </c>
      <c r="M2481" s="1">
        <f t="array" ref="M2481">SUMPRODUCT(MAX(ISNUMBER(SEARCH('Class Rules'!$B$6:$B$85,$E2481))*ISNUMBER(SEARCH('Class Rules'!$C$6:$C$85,$F2481))*'Class Rules'!$A$6:$A$85))</f>
        <v>49</v>
      </c>
      <c r="N2481" s="1" t="str">
        <f t="array" ref="N2481">IF($M2481=0,'Class Rules'!$D$3,INDEX('Class Rules'!$D$6:$D$85,MATCH($M2481,'Class Rules'!$A$6:$A$85,0)))</f>
        <v>Freight HDV</v>
      </c>
      <c r="O2481" s="1" t="str">
        <f t="array" ref="O2481">IF(SUMPRODUCT(MAX(ISNUMBER(SEARCH(Fuel_Rules!$A$6:$A$30,$E2481))*ISNUMBER(SEARCH(Fuel_Rules!$B$6:$B$30,$F2481))*(Fuel_Rules!$A$6:$A$30&lt;&gt;"")))&gt;0,"Plug-in hybrid",IF($G2481="Diesel","Diesel","Gasoline"))</f>
        <v>Diesel</v>
      </c>
    </row>
    <row r="2482" spans="1:15" ht="15" customHeight="1" x14ac:dyDescent="0.25">
      <c r="A2482" s="1">
        <v>2022</v>
      </c>
      <c r="B2482" s="1" t="s">
        <v>4146</v>
      </c>
      <c r="C2482" s="1" t="s">
        <v>2014</v>
      </c>
      <c r="D2482" s="1" t="s">
        <v>4764</v>
      </c>
      <c r="E2482" s="1" t="s">
        <v>1901</v>
      </c>
      <c r="F2482" s="1" t="s">
        <v>2016</v>
      </c>
      <c r="G2482" s="1" t="s">
        <v>105</v>
      </c>
      <c r="H2482" s="1" t="s">
        <v>298</v>
      </c>
      <c r="I2482" s="1">
        <v>2.2000000000000002</v>
      </c>
      <c r="J2482" s="1">
        <v>2023</v>
      </c>
      <c r="K2482" s="1">
        <v>255047</v>
      </c>
      <c r="L2482" s="1">
        <v>0</v>
      </c>
      <c r="M2482" s="1">
        <f t="array" ref="M2482">SUMPRODUCT(MAX(ISNUMBER(SEARCH('Class Rules'!$B$6:$B$85,$E2482))*ISNUMBER(SEARCH('Class Rules'!$C$6:$C$85,$F2482))*'Class Rules'!$A$6:$A$85))</f>
        <v>49</v>
      </c>
      <c r="N2482" s="1" t="str">
        <f t="array" ref="N2482">IF($M2482=0,'Class Rules'!$D$3,INDEX('Class Rules'!$D$6:$D$85,MATCH($M2482,'Class Rules'!$A$6:$A$85,0)))</f>
        <v>Freight HDV</v>
      </c>
      <c r="O2482" s="1" t="str">
        <f t="array" ref="O2482">IF(SUMPRODUCT(MAX(ISNUMBER(SEARCH(Fuel_Rules!$A$6:$A$30,$E2482))*ISNUMBER(SEARCH(Fuel_Rules!$B$6:$B$30,$F2482))*(Fuel_Rules!$A$6:$A$30&lt;&gt;"")))&gt;0,"Plug-in hybrid",IF($G2482="Diesel","Diesel","Gasoline"))</f>
        <v>Diesel</v>
      </c>
    </row>
    <row r="2483" spans="1:15" ht="15" customHeight="1" x14ac:dyDescent="0.25">
      <c r="A2483" s="1">
        <v>2022</v>
      </c>
      <c r="B2483" s="1" t="s">
        <v>4146</v>
      </c>
      <c r="C2483" s="1" t="s">
        <v>2017</v>
      </c>
      <c r="D2483" s="1" t="s">
        <v>4765</v>
      </c>
      <c r="E2483" s="1" t="s">
        <v>1901</v>
      </c>
      <c r="F2483" s="1" t="s">
        <v>2019</v>
      </c>
      <c r="G2483" s="1" t="s">
        <v>105</v>
      </c>
      <c r="H2483" s="1" t="s">
        <v>298</v>
      </c>
      <c r="I2483" s="1">
        <v>2.2000000000000002</v>
      </c>
      <c r="J2483" s="1">
        <v>2023</v>
      </c>
      <c r="K2483" s="1">
        <v>272327</v>
      </c>
      <c r="L2483" s="1">
        <v>0</v>
      </c>
      <c r="M2483" s="1">
        <f t="array" ref="M2483">SUMPRODUCT(MAX(ISNUMBER(SEARCH('Class Rules'!$B$6:$B$85,$E2483))*ISNUMBER(SEARCH('Class Rules'!$C$6:$C$85,$F2483))*'Class Rules'!$A$6:$A$85))</f>
        <v>50</v>
      </c>
      <c r="N2483" s="1" t="str">
        <f t="array" ref="N2483">IF($M2483=0,'Class Rules'!$D$3,INDEX('Class Rules'!$D$6:$D$85,MATCH($M2483,'Class Rules'!$A$6:$A$85,0)))</f>
        <v>Freight HDV</v>
      </c>
      <c r="O2483" s="1" t="str">
        <f t="array" ref="O2483">IF(SUMPRODUCT(MAX(ISNUMBER(SEARCH(Fuel_Rules!$A$6:$A$30,$E2483))*ISNUMBER(SEARCH(Fuel_Rules!$B$6:$B$30,$F2483))*(Fuel_Rules!$A$6:$A$30&lt;&gt;"")))&gt;0,"Plug-in hybrid",IF($G2483="Diesel","Diesel","Gasoline"))</f>
        <v>Diesel</v>
      </c>
    </row>
    <row r="2484" spans="1:15" ht="15" customHeight="1" x14ac:dyDescent="0.25">
      <c r="A2484" s="1">
        <v>2022</v>
      </c>
      <c r="B2484" s="1" t="s">
        <v>4146</v>
      </c>
      <c r="C2484" s="1" t="s">
        <v>2020</v>
      </c>
      <c r="D2484" s="1" t="s">
        <v>4766</v>
      </c>
      <c r="E2484" s="1" t="s">
        <v>1901</v>
      </c>
      <c r="F2484" s="1" t="s">
        <v>2022</v>
      </c>
      <c r="G2484" s="1" t="s">
        <v>105</v>
      </c>
      <c r="H2484" s="1" t="s">
        <v>298</v>
      </c>
      <c r="I2484" s="1">
        <v>2.2000000000000002</v>
      </c>
      <c r="J2484" s="1">
        <v>2023</v>
      </c>
      <c r="K2484" s="1">
        <v>311583</v>
      </c>
      <c r="L2484" s="1">
        <v>0</v>
      </c>
      <c r="M2484" s="1">
        <f t="array" ref="M2484">SUMPRODUCT(MAX(ISNUMBER(SEARCH('Class Rules'!$B$6:$B$85,$E2484))*ISNUMBER(SEARCH('Class Rules'!$C$6:$C$85,$F2484))*'Class Rules'!$A$6:$A$85))</f>
        <v>59</v>
      </c>
      <c r="N2484" s="1" t="str">
        <f t="array" ref="N2484">IF($M2484=0,'Class Rules'!$D$3,INDEX('Class Rules'!$D$6:$D$85,MATCH($M2484,'Class Rules'!$A$6:$A$85,0)))</f>
        <v>Passenger HDV</v>
      </c>
      <c r="O2484" s="1" t="str">
        <f t="array" ref="O2484">IF(SUMPRODUCT(MAX(ISNUMBER(SEARCH(Fuel_Rules!$A$6:$A$30,$E2484))*ISNUMBER(SEARCH(Fuel_Rules!$B$6:$B$30,$F2484))*(Fuel_Rules!$A$6:$A$30&lt;&gt;"")))&gt;0,"Plug-in hybrid",IF($G2484="Diesel","Diesel","Gasoline"))</f>
        <v>Diesel</v>
      </c>
    </row>
    <row r="2485" spans="1:15" ht="15" customHeight="1" x14ac:dyDescent="0.25">
      <c r="A2485" s="1">
        <v>2022</v>
      </c>
      <c r="B2485" s="1" t="s">
        <v>4146</v>
      </c>
      <c r="C2485" s="1" t="s">
        <v>2023</v>
      </c>
      <c r="D2485" s="1" t="s">
        <v>4767</v>
      </c>
      <c r="E2485" s="1" t="s">
        <v>1901</v>
      </c>
      <c r="F2485" s="1" t="s">
        <v>2025</v>
      </c>
      <c r="G2485" s="1" t="s">
        <v>105</v>
      </c>
      <c r="H2485" s="1" t="s">
        <v>298</v>
      </c>
      <c r="I2485" s="1">
        <v>2.2000000000000002</v>
      </c>
      <c r="J2485" s="1">
        <v>2023</v>
      </c>
      <c r="K2485" s="1">
        <v>333956</v>
      </c>
      <c r="L2485" s="1">
        <v>0</v>
      </c>
      <c r="M2485" s="1">
        <f t="array" ref="M2485">SUMPRODUCT(MAX(ISNUMBER(SEARCH('Class Rules'!$B$6:$B$85,$E2485))*ISNUMBER(SEARCH('Class Rules'!$C$6:$C$85,$F2485))*'Class Rules'!$A$6:$A$85))</f>
        <v>59</v>
      </c>
      <c r="N2485" s="1" t="str">
        <f t="array" ref="N2485">IF($M2485=0,'Class Rules'!$D$3,INDEX('Class Rules'!$D$6:$D$85,MATCH($M2485,'Class Rules'!$A$6:$A$85,0)))</f>
        <v>Passenger HDV</v>
      </c>
      <c r="O2485" s="1" t="str">
        <f t="array" ref="O2485">IF(SUMPRODUCT(MAX(ISNUMBER(SEARCH(Fuel_Rules!$A$6:$A$30,$E2485))*ISNUMBER(SEARCH(Fuel_Rules!$B$6:$B$30,$F2485))*(Fuel_Rules!$A$6:$A$30&lt;&gt;"")))&gt;0,"Plug-in hybrid",IF($G2485="Diesel","Diesel","Gasoline"))</f>
        <v>Diesel</v>
      </c>
    </row>
    <row r="2486" spans="1:15" ht="15" customHeight="1" x14ac:dyDescent="0.25">
      <c r="A2486" s="1">
        <v>2022</v>
      </c>
      <c r="B2486" s="1" t="s">
        <v>4146</v>
      </c>
      <c r="C2486" s="1" t="s">
        <v>2026</v>
      </c>
      <c r="D2486" s="1" t="s">
        <v>4768</v>
      </c>
      <c r="E2486" s="1" t="s">
        <v>1901</v>
      </c>
      <c r="F2486" s="1" t="s">
        <v>2028</v>
      </c>
      <c r="G2486" s="1" t="s">
        <v>105</v>
      </c>
      <c r="H2486" s="1" t="s">
        <v>298</v>
      </c>
      <c r="I2486" s="1">
        <v>2.2000000000000002</v>
      </c>
      <c r="J2486" s="1">
        <v>2023</v>
      </c>
      <c r="K2486" s="1">
        <v>230120</v>
      </c>
      <c r="L2486" s="1">
        <v>0</v>
      </c>
      <c r="M2486" s="1">
        <f t="array" ref="M2486">SUMPRODUCT(MAX(ISNUMBER(SEARCH('Class Rules'!$B$6:$B$85,$E2486))*ISNUMBER(SEARCH('Class Rules'!$C$6:$C$85,$F2486))*'Class Rules'!$A$6:$A$85))</f>
        <v>38</v>
      </c>
      <c r="N2486" s="1" t="str">
        <f t="array" ref="N2486">IF($M2486=0,'Class Rules'!$D$3,INDEX('Class Rules'!$D$6:$D$85,MATCH($M2486,'Class Rules'!$A$6:$A$85,0)))</f>
        <v>Freight LDV</v>
      </c>
      <c r="O2486" s="1" t="str">
        <f t="array" ref="O2486">IF(SUMPRODUCT(MAX(ISNUMBER(SEARCH(Fuel_Rules!$A$6:$A$30,$E2486))*ISNUMBER(SEARCH(Fuel_Rules!$B$6:$B$30,$F2486))*(Fuel_Rules!$A$6:$A$30&lt;&gt;"")))&gt;0,"Plug-in hybrid",IF($G2486="Diesel","Diesel","Gasoline"))</f>
        <v>Diesel</v>
      </c>
    </row>
    <row r="2487" spans="1:15" ht="15" customHeight="1" x14ac:dyDescent="0.25">
      <c r="A2487" s="1">
        <v>2022</v>
      </c>
      <c r="B2487" s="1" t="s">
        <v>4146</v>
      </c>
      <c r="C2487" s="1" t="s">
        <v>2029</v>
      </c>
      <c r="D2487" s="1" t="s">
        <v>4769</v>
      </c>
      <c r="E2487" s="1" t="s">
        <v>1901</v>
      </c>
      <c r="F2487" s="1" t="s">
        <v>2031</v>
      </c>
      <c r="G2487" s="1" t="s">
        <v>105</v>
      </c>
      <c r="H2487" s="1" t="s">
        <v>298</v>
      </c>
      <c r="I2487" s="1">
        <v>2.2000000000000002</v>
      </c>
      <c r="J2487" s="1">
        <v>2023</v>
      </c>
      <c r="K2487" s="1">
        <v>235683</v>
      </c>
      <c r="L2487" s="1">
        <v>0</v>
      </c>
      <c r="M2487" s="1">
        <f t="array" ref="M2487">SUMPRODUCT(MAX(ISNUMBER(SEARCH('Class Rules'!$B$6:$B$85,$E2487))*ISNUMBER(SEARCH('Class Rules'!$C$6:$C$85,$F2487))*'Class Rules'!$A$6:$A$85))</f>
        <v>38</v>
      </c>
      <c r="N2487" s="1" t="str">
        <f t="array" ref="N2487">IF($M2487=0,'Class Rules'!$D$3,INDEX('Class Rules'!$D$6:$D$85,MATCH($M2487,'Class Rules'!$A$6:$A$85,0)))</f>
        <v>Freight LDV</v>
      </c>
      <c r="O2487" s="1" t="str">
        <f t="array" ref="O2487">IF(SUMPRODUCT(MAX(ISNUMBER(SEARCH(Fuel_Rules!$A$6:$A$30,$E2487))*ISNUMBER(SEARCH(Fuel_Rules!$B$6:$B$30,$F2487))*(Fuel_Rules!$A$6:$A$30&lt;&gt;"")))&gt;0,"Plug-in hybrid",IF($G2487="Diesel","Diesel","Gasoline"))</f>
        <v>Diesel</v>
      </c>
    </row>
    <row r="2488" spans="1:15" ht="15" customHeight="1" x14ac:dyDescent="0.25">
      <c r="A2488" s="1">
        <v>2022</v>
      </c>
      <c r="B2488" s="1" t="s">
        <v>4146</v>
      </c>
      <c r="C2488" s="1" t="s">
        <v>2032</v>
      </c>
      <c r="D2488" s="1" t="s">
        <v>4770</v>
      </c>
      <c r="E2488" s="1" t="s">
        <v>1901</v>
      </c>
      <c r="F2488" s="1" t="s">
        <v>2034</v>
      </c>
      <c r="G2488" s="1" t="s">
        <v>105</v>
      </c>
      <c r="H2488" s="1" t="s">
        <v>437</v>
      </c>
      <c r="I2488" s="1">
        <v>3</v>
      </c>
      <c r="J2488" s="1">
        <v>2023</v>
      </c>
      <c r="K2488" s="1">
        <v>731085</v>
      </c>
      <c r="L2488" s="1">
        <v>0</v>
      </c>
      <c r="M2488" s="1">
        <f t="array" ref="M2488">SUMPRODUCT(MAX(ISNUMBER(SEARCH('Class Rules'!$B$6:$B$85,$E2488))*ISNUMBER(SEARCH('Class Rules'!$C$6:$C$85,$F2488))*'Class Rules'!$A$6:$A$85))</f>
        <v>0</v>
      </c>
      <c r="N2488" s="1" t="str">
        <f t="array" ref="N2488">IF($M2488=0,'Class Rules'!$D$3,INDEX('Class Rules'!$D$6:$D$85,MATCH($M2488,'Class Rules'!$A$6:$A$85,0)))</f>
        <v>Passenger LDV</v>
      </c>
      <c r="O2488" s="1" t="str">
        <f t="array" ref="O2488">IF(SUMPRODUCT(MAX(ISNUMBER(SEARCH(Fuel_Rules!$A$6:$A$30,$E2488))*ISNUMBER(SEARCH(Fuel_Rules!$B$6:$B$30,$F2488))*(Fuel_Rules!$A$6:$A$30&lt;&gt;"")))&gt;0,"Plug-in hybrid",IF($G2488="Diesel","Diesel","Gasoline"))</f>
        <v>Diesel</v>
      </c>
    </row>
    <row r="2489" spans="1:15" ht="15" customHeight="1" x14ac:dyDescent="0.25">
      <c r="A2489" s="1">
        <v>2022</v>
      </c>
      <c r="B2489" s="1" t="s">
        <v>4146</v>
      </c>
      <c r="C2489" s="1" t="s">
        <v>2035</v>
      </c>
      <c r="D2489" s="1" t="s">
        <v>4771</v>
      </c>
      <c r="E2489" s="1" t="s">
        <v>1901</v>
      </c>
      <c r="F2489" s="1" t="s">
        <v>2037</v>
      </c>
      <c r="G2489" s="1" t="s">
        <v>103</v>
      </c>
      <c r="H2489" s="1" t="s">
        <v>298</v>
      </c>
      <c r="I2489" s="1">
        <v>3</v>
      </c>
      <c r="J2489" s="1">
        <v>2023</v>
      </c>
      <c r="K2489" s="1">
        <v>860143</v>
      </c>
      <c r="L2489" s="1">
        <v>0</v>
      </c>
      <c r="M2489" s="1">
        <f t="array" ref="M2489">SUMPRODUCT(MAX(ISNUMBER(SEARCH('Class Rules'!$B$6:$B$85,$E2489))*ISNUMBER(SEARCH('Class Rules'!$C$6:$C$85,$F2489))*'Class Rules'!$A$6:$A$85))</f>
        <v>0</v>
      </c>
      <c r="N2489" s="1" t="str">
        <f t="array" ref="N2489">IF($M2489=0,'Class Rules'!$D$3,INDEX('Class Rules'!$D$6:$D$85,MATCH($M2489,'Class Rules'!$A$6:$A$85,0)))</f>
        <v>Passenger LDV</v>
      </c>
      <c r="O2489" s="1" t="str">
        <f t="array" ref="O2489">IF(SUMPRODUCT(MAX(ISNUMBER(SEARCH(Fuel_Rules!$A$6:$A$30,$E2489))*ISNUMBER(SEARCH(Fuel_Rules!$B$6:$B$30,$F2489))*(Fuel_Rules!$A$6:$A$30&lt;&gt;"")))&gt;0,"Plug-in hybrid",IF($G2489="Diesel","Diesel","Gasoline"))</f>
        <v>Gasoline</v>
      </c>
    </row>
    <row r="2490" spans="1:15" ht="15" customHeight="1" x14ac:dyDescent="0.25">
      <c r="A2490" s="1">
        <v>2022</v>
      </c>
      <c r="B2490" s="1" t="s">
        <v>4146</v>
      </c>
      <c r="C2490" s="1" t="s">
        <v>2038</v>
      </c>
      <c r="D2490" s="1" t="s">
        <v>4772</v>
      </c>
      <c r="E2490" s="1" t="s">
        <v>1901</v>
      </c>
      <c r="F2490" s="1" t="s">
        <v>2040</v>
      </c>
      <c r="G2490" s="1" t="s">
        <v>105</v>
      </c>
      <c r="H2490" s="1" t="s">
        <v>298</v>
      </c>
      <c r="I2490" s="1">
        <v>2.2000000000000002</v>
      </c>
      <c r="J2490" s="1">
        <v>2023</v>
      </c>
      <c r="K2490" s="1">
        <v>271211</v>
      </c>
      <c r="L2490" s="1">
        <v>0</v>
      </c>
      <c r="M2490" s="1">
        <f t="array" ref="M2490">SUMPRODUCT(MAX(ISNUMBER(SEARCH('Class Rules'!$B$6:$B$85,$E2490))*ISNUMBER(SEARCH('Class Rules'!$C$6:$C$85,$F2490))*'Class Rules'!$A$6:$A$85))</f>
        <v>60</v>
      </c>
      <c r="N2490" s="1" t="str">
        <f t="array" ref="N2490">IF($M2490=0,'Class Rules'!$D$3,INDEX('Class Rules'!$D$6:$D$85,MATCH($M2490,'Class Rules'!$A$6:$A$85,0)))</f>
        <v>Passenger HDV</v>
      </c>
      <c r="O2490" s="1" t="str">
        <f t="array" ref="O2490">IF(SUMPRODUCT(MAX(ISNUMBER(SEARCH(Fuel_Rules!$A$6:$A$30,$E2490))*ISNUMBER(SEARCH(Fuel_Rules!$B$6:$B$30,$F2490))*(Fuel_Rules!$A$6:$A$30&lt;&gt;"")))&gt;0,"Plug-in hybrid",IF($G2490="Diesel","Diesel","Gasoline"))</f>
        <v>Diesel</v>
      </c>
    </row>
    <row r="2491" spans="1:15" ht="15" customHeight="1" x14ac:dyDescent="0.25">
      <c r="A2491" s="1">
        <v>2022</v>
      </c>
      <c r="B2491" s="1" t="s">
        <v>4146</v>
      </c>
      <c r="C2491" s="1" t="s">
        <v>2041</v>
      </c>
      <c r="D2491" s="1" t="s">
        <v>4773</v>
      </c>
      <c r="E2491" s="1" t="s">
        <v>1901</v>
      </c>
      <c r="F2491" s="1" t="s">
        <v>2043</v>
      </c>
      <c r="G2491" s="1" t="s">
        <v>105</v>
      </c>
      <c r="H2491" s="1" t="s">
        <v>298</v>
      </c>
      <c r="I2491" s="1">
        <v>2.2000000000000002</v>
      </c>
      <c r="J2491" s="1">
        <v>2023</v>
      </c>
      <c r="K2491" s="1">
        <v>260966</v>
      </c>
      <c r="L2491" s="1">
        <v>0</v>
      </c>
      <c r="M2491" s="1">
        <f t="array" ref="M2491">SUMPRODUCT(MAX(ISNUMBER(SEARCH('Class Rules'!$B$6:$B$85,$E2491))*ISNUMBER(SEARCH('Class Rules'!$C$6:$C$85,$F2491))*'Class Rules'!$A$6:$A$85))</f>
        <v>60</v>
      </c>
      <c r="N2491" s="1" t="str">
        <f t="array" ref="N2491">IF($M2491=0,'Class Rules'!$D$3,INDEX('Class Rules'!$D$6:$D$85,MATCH($M2491,'Class Rules'!$A$6:$A$85,0)))</f>
        <v>Passenger HDV</v>
      </c>
      <c r="O2491" s="1" t="str">
        <f t="array" ref="O2491">IF(SUMPRODUCT(MAX(ISNUMBER(SEARCH(Fuel_Rules!$A$6:$A$30,$E2491))*ISNUMBER(SEARCH(Fuel_Rules!$B$6:$B$30,$F2491))*(Fuel_Rules!$A$6:$A$30&lt;&gt;"")))&gt;0,"Plug-in hybrid",IF($G2491="Diesel","Diesel","Gasoline"))</f>
        <v>Diesel</v>
      </c>
    </row>
    <row r="2492" spans="1:15" ht="15" customHeight="1" x14ac:dyDescent="0.25">
      <c r="A2492" s="1">
        <v>2022</v>
      </c>
      <c r="B2492" s="1" t="s">
        <v>4146</v>
      </c>
      <c r="C2492" s="1" t="s">
        <v>2044</v>
      </c>
      <c r="D2492" s="1" t="s">
        <v>4774</v>
      </c>
      <c r="E2492" s="1" t="s">
        <v>1901</v>
      </c>
      <c r="F2492" s="1" t="s">
        <v>2046</v>
      </c>
      <c r="G2492" s="1" t="s">
        <v>105</v>
      </c>
      <c r="H2492" s="1" t="s">
        <v>298</v>
      </c>
      <c r="I2492" s="1">
        <v>2.2000000000000002</v>
      </c>
      <c r="J2492" s="1">
        <v>2023</v>
      </c>
      <c r="K2492" s="1">
        <v>283472</v>
      </c>
      <c r="L2492" s="1">
        <v>0</v>
      </c>
      <c r="M2492" s="1">
        <f t="array" ref="M2492">SUMPRODUCT(MAX(ISNUMBER(SEARCH('Class Rules'!$B$6:$B$85,$E2492))*ISNUMBER(SEARCH('Class Rules'!$C$6:$C$85,$F2492))*'Class Rules'!$A$6:$A$85))</f>
        <v>60</v>
      </c>
      <c r="N2492" s="1" t="str">
        <f t="array" ref="N2492">IF($M2492=0,'Class Rules'!$D$3,INDEX('Class Rules'!$D$6:$D$85,MATCH($M2492,'Class Rules'!$A$6:$A$85,0)))</f>
        <v>Passenger HDV</v>
      </c>
      <c r="O2492" s="1" t="str">
        <f t="array" ref="O2492">IF(SUMPRODUCT(MAX(ISNUMBER(SEARCH(Fuel_Rules!$A$6:$A$30,$E2492))*ISNUMBER(SEARCH(Fuel_Rules!$B$6:$B$30,$F2492))*(Fuel_Rules!$A$6:$A$30&lt;&gt;"")))&gt;0,"Plug-in hybrid",IF($G2492="Diesel","Diesel","Gasoline"))</f>
        <v>Diesel</v>
      </c>
    </row>
    <row r="2493" spans="1:15" ht="15" customHeight="1" x14ac:dyDescent="0.25">
      <c r="A2493" s="1">
        <v>2022</v>
      </c>
      <c r="B2493" s="1" t="s">
        <v>4146</v>
      </c>
      <c r="C2493" s="1" t="s">
        <v>2047</v>
      </c>
      <c r="D2493" s="1" t="s">
        <v>4775</v>
      </c>
      <c r="E2493" s="1" t="s">
        <v>1901</v>
      </c>
      <c r="F2493" s="1" t="s">
        <v>2049</v>
      </c>
      <c r="G2493" s="1" t="s">
        <v>103</v>
      </c>
      <c r="H2493" s="1" t="s">
        <v>437</v>
      </c>
      <c r="I2493" s="1">
        <v>2</v>
      </c>
      <c r="J2493" s="1">
        <v>2023</v>
      </c>
      <c r="K2493" s="1">
        <v>436050</v>
      </c>
      <c r="L2493" s="1">
        <v>0</v>
      </c>
      <c r="M2493" s="1">
        <f t="array" ref="M2493">SUMPRODUCT(MAX(ISNUMBER(SEARCH('Class Rules'!$B$6:$B$85,$E2493))*ISNUMBER(SEARCH('Class Rules'!$C$6:$C$85,$F2493))*'Class Rules'!$A$6:$A$85))</f>
        <v>0</v>
      </c>
      <c r="N2493" s="1" t="str">
        <f t="array" ref="N2493">IF($M2493=0,'Class Rules'!$D$3,INDEX('Class Rules'!$D$6:$D$85,MATCH($M2493,'Class Rules'!$A$6:$A$85,0)))</f>
        <v>Passenger LDV</v>
      </c>
      <c r="O2493" s="1" t="str">
        <f t="array" ref="O2493">IF(SUMPRODUCT(MAX(ISNUMBER(SEARCH(Fuel_Rules!$A$6:$A$30,$E2493))*ISNUMBER(SEARCH(Fuel_Rules!$B$6:$B$30,$F2493))*(Fuel_Rules!$A$6:$A$30&lt;&gt;"")))&gt;0,"Plug-in hybrid",IF($G2493="Diesel","Diesel","Gasoline"))</f>
        <v>Gasoline</v>
      </c>
    </row>
    <row r="2494" spans="1:15" ht="15" customHeight="1" x14ac:dyDescent="0.25">
      <c r="A2494" s="1">
        <v>2022</v>
      </c>
      <c r="B2494" s="1" t="s">
        <v>4146</v>
      </c>
      <c r="C2494" s="1" t="s">
        <v>2050</v>
      </c>
      <c r="D2494" s="1" t="s">
        <v>4776</v>
      </c>
      <c r="E2494" s="1" t="s">
        <v>1901</v>
      </c>
      <c r="F2494" s="1" t="s">
        <v>2052</v>
      </c>
      <c r="G2494" s="1" t="s">
        <v>103</v>
      </c>
      <c r="H2494" s="1" t="s">
        <v>437</v>
      </c>
      <c r="I2494" s="1">
        <v>2</v>
      </c>
      <c r="J2494" s="1">
        <v>2023</v>
      </c>
      <c r="K2494" s="1">
        <v>443122</v>
      </c>
      <c r="L2494" s="1">
        <v>0</v>
      </c>
      <c r="M2494" s="1">
        <f t="array" ref="M2494">SUMPRODUCT(MAX(ISNUMBER(SEARCH('Class Rules'!$B$6:$B$85,$E2494))*ISNUMBER(SEARCH('Class Rules'!$C$6:$C$85,$F2494))*'Class Rules'!$A$6:$A$85))</f>
        <v>0</v>
      </c>
      <c r="N2494" s="1" t="str">
        <f t="array" ref="N2494">IF($M2494=0,'Class Rules'!$D$3,INDEX('Class Rules'!$D$6:$D$85,MATCH($M2494,'Class Rules'!$A$6:$A$85,0)))</f>
        <v>Passenger LDV</v>
      </c>
      <c r="O2494" s="1" t="str">
        <f t="array" ref="O2494">IF(SUMPRODUCT(MAX(ISNUMBER(SEARCH(Fuel_Rules!$A$6:$A$30,$E2494))*ISNUMBER(SEARCH(Fuel_Rules!$B$6:$B$30,$F2494))*(Fuel_Rules!$A$6:$A$30&lt;&gt;"")))&gt;0,"Plug-in hybrid",IF($G2494="Diesel","Diesel","Gasoline"))</f>
        <v>Gasoline</v>
      </c>
    </row>
    <row r="2495" spans="1:15" ht="15" customHeight="1" x14ac:dyDescent="0.25">
      <c r="A2495" s="1">
        <v>2022</v>
      </c>
      <c r="B2495" s="1" t="s">
        <v>4146</v>
      </c>
      <c r="C2495" s="1" t="s">
        <v>2053</v>
      </c>
      <c r="D2495" s="1" t="s">
        <v>4777</v>
      </c>
      <c r="E2495" s="1" t="s">
        <v>1901</v>
      </c>
      <c r="F2495" s="1" t="s">
        <v>2055</v>
      </c>
      <c r="G2495" s="1" t="s">
        <v>103</v>
      </c>
      <c r="H2495" s="1" t="s">
        <v>437</v>
      </c>
      <c r="I2495" s="1">
        <v>3</v>
      </c>
      <c r="J2495" s="1">
        <v>2023</v>
      </c>
      <c r="K2495" s="1">
        <v>832977</v>
      </c>
      <c r="L2495" s="1">
        <v>0</v>
      </c>
      <c r="M2495" s="1">
        <f t="array" ref="M2495">SUMPRODUCT(MAX(ISNUMBER(SEARCH('Class Rules'!$B$6:$B$85,$E2495))*ISNUMBER(SEARCH('Class Rules'!$C$6:$C$85,$F2495))*'Class Rules'!$A$6:$A$85))</f>
        <v>0</v>
      </c>
      <c r="N2495" s="1" t="str">
        <f t="array" ref="N2495">IF($M2495=0,'Class Rules'!$D$3,INDEX('Class Rules'!$D$6:$D$85,MATCH($M2495,'Class Rules'!$A$6:$A$85,0)))</f>
        <v>Passenger LDV</v>
      </c>
      <c r="O2495" s="1" t="str">
        <f t="array" ref="O2495">IF(SUMPRODUCT(MAX(ISNUMBER(SEARCH(Fuel_Rules!$A$6:$A$30,$E2495))*ISNUMBER(SEARCH(Fuel_Rules!$B$6:$B$30,$F2495))*(Fuel_Rules!$A$6:$A$30&lt;&gt;"")))&gt;0,"Plug-in hybrid",IF($G2495="Diesel","Diesel","Gasoline"))</f>
        <v>Gasoline</v>
      </c>
    </row>
    <row r="2496" spans="1:15" ht="15" customHeight="1" x14ac:dyDescent="0.25">
      <c r="A2496" s="1">
        <v>2022</v>
      </c>
      <c r="B2496" s="1" t="s">
        <v>4146</v>
      </c>
      <c r="C2496" s="1" t="s">
        <v>2056</v>
      </c>
      <c r="D2496" s="1" t="s">
        <v>4778</v>
      </c>
      <c r="E2496" s="1" t="s">
        <v>1901</v>
      </c>
      <c r="F2496" s="1" t="s">
        <v>2058</v>
      </c>
      <c r="G2496" s="1" t="s">
        <v>103</v>
      </c>
      <c r="H2496" s="1" t="s">
        <v>437</v>
      </c>
      <c r="I2496" s="1">
        <v>2</v>
      </c>
      <c r="J2496" s="1">
        <v>2023</v>
      </c>
      <c r="K2496" s="1">
        <v>444900</v>
      </c>
      <c r="L2496" s="1">
        <v>0</v>
      </c>
      <c r="M2496" s="1">
        <f t="array" ref="M2496">SUMPRODUCT(MAX(ISNUMBER(SEARCH('Class Rules'!$B$6:$B$85,$E2496))*ISNUMBER(SEARCH('Class Rules'!$C$6:$C$85,$F2496))*'Class Rules'!$A$6:$A$85))</f>
        <v>0</v>
      </c>
      <c r="N2496" s="1" t="str">
        <f t="array" ref="N2496">IF($M2496=0,'Class Rules'!$D$3,INDEX('Class Rules'!$D$6:$D$85,MATCH($M2496,'Class Rules'!$A$6:$A$85,0)))</f>
        <v>Passenger LDV</v>
      </c>
      <c r="O2496" s="1" t="str">
        <f t="array" ref="O2496">IF(SUMPRODUCT(MAX(ISNUMBER(SEARCH(Fuel_Rules!$A$6:$A$30,$E2496))*ISNUMBER(SEARCH(Fuel_Rules!$B$6:$B$30,$F2496))*(Fuel_Rules!$A$6:$A$30&lt;&gt;"")))&gt;0,"Plug-in hybrid",IF($G2496="Diesel","Diesel","Gasoline"))</f>
        <v>Gasoline</v>
      </c>
    </row>
    <row r="2497" spans="1:15" ht="15" customHeight="1" x14ac:dyDescent="0.25">
      <c r="A2497" s="1">
        <v>2022</v>
      </c>
      <c r="B2497" s="1" t="s">
        <v>4146</v>
      </c>
      <c r="C2497" s="1" t="s">
        <v>2059</v>
      </c>
      <c r="D2497" s="1" t="s">
        <v>4779</v>
      </c>
      <c r="E2497" s="1" t="s">
        <v>1901</v>
      </c>
      <c r="F2497" s="1" t="s">
        <v>2061</v>
      </c>
      <c r="G2497" s="1" t="s">
        <v>103</v>
      </c>
      <c r="H2497" s="1" t="s">
        <v>437</v>
      </c>
      <c r="I2497" s="1">
        <v>2</v>
      </c>
      <c r="J2497" s="1">
        <v>2023</v>
      </c>
      <c r="K2497" s="1">
        <v>558185</v>
      </c>
      <c r="L2497" s="1">
        <v>0</v>
      </c>
      <c r="M2497" s="1">
        <f t="array" ref="M2497">SUMPRODUCT(MAX(ISNUMBER(SEARCH('Class Rules'!$B$6:$B$85,$E2497))*ISNUMBER(SEARCH('Class Rules'!$C$6:$C$85,$F2497))*'Class Rules'!$A$6:$A$85))</f>
        <v>0</v>
      </c>
      <c r="N2497" s="1" t="str">
        <f t="array" ref="N2497">IF($M2497=0,'Class Rules'!$D$3,INDEX('Class Rules'!$D$6:$D$85,MATCH($M2497,'Class Rules'!$A$6:$A$85,0)))</f>
        <v>Passenger LDV</v>
      </c>
      <c r="O2497" s="1" t="str">
        <f t="array" ref="O2497">IF(SUMPRODUCT(MAX(ISNUMBER(SEARCH(Fuel_Rules!$A$6:$A$30,$E2497))*ISNUMBER(SEARCH(Fuel_Rules!$B$6:$B$30,$F2497))*(Fuel_Rules!$A$6:$A$30&lt;&gt;"")))&gt;0,"Plug-in hybrid",IF($G2497="Diesel","Diesel","Gasoline"))</f>
        <v>Gasoline</v>
      </c>
    </row>
    <row r="2498" spans="1:15" ht="15" customHeight="1" x14ac:dyDescent="0.25">
      <c r="A2498" s="1">
        <v>2022</v>
      </c>
      <c r="B2498" s="1" t="s">
        <v>4146</v>
      </c>
      <c r="C2498" s="1" t="s">
        <v>2062</v>
      </c>
      <c r="D2498" s="1" t="s">
        <v>4780</v>
      </c>
      <c r="E2498" s="1" t="s">
        <v>1901</v>
      </c>
      <c r="F2498" s="1" t="s">
        <v>2064</v>
      </c>
      <c r="G2498" s="1" t="s">
        <v>103</v>
      </c>
      <c r="H2498" s="1" t="s">
        <v>437</v>
      </c>
      <c r="I2498" s="1">
        <v>2</v>
      </c>
      <c r="J2498" s="1">
        <v>2023</v>
      </c>
      <c r="K2498" s="1">
        <v>540662</v>
      </c>
      <c r="L2498" s="1">
        <v>0</v>
      </c>
      <c r="M2498" s="1">
        <f t="array" ref="M2498">SUMPRODUCT(MAX(ISNUMBER(SEARCH('Class Rules'!$B$6:$B$85,$E2498))*ISNUMBER(SEARCH('Class Rules'!$C$6:$C$85,$F2498))*'Class Rules'!$A$6:$A$85))</f>
        <v>0</v>
      </c>
      <c r="N2498" s="1" t="str">
        <f t="array" ref="N2498">IF($M2498=0,'Class Rules'!$D$3,INDEX('Class Rules'!$D$6:$D$85,MATCH($M2498,'Class Rules'!$A$6:$A$85,0)))</f>
        <v>Passenger LDV</v>
      </c>
      <c r="O2498" s="1" t="str">
        <f t="array" ref="O2498">IF(SUMPRODUCT(MAX(ISNUMBER(SEARCH(Fuel_Rules!$A$6:$A$30,$E2498))*ISNUMBER(SEARCH(Fuel_Rules!$B$6:$B$30,$F2498))*(Fuel_Rules!$A$6:$A$30&lt;&gt;"")))&gt;0,"Plug-in hybrid",IF($G2498="Diesel","Diesel","Gasoline"))</f>
        <v>Gasoline</v>
      </c>
    </row>
    <row r="2499" spans="1:15" ht="15" customHeight="1" x14ac:dyDescent="0.25">
      <c r="A2499" s="1">
        <v>2022</v>
      </c>
      <c r="B2499" s="1" t="s">
        <v>4146</v>
      </c>
      <c r="C2499" s="1" t="s">
        <v>2065</v>
      </c>
      <c r="D2499" s="1" t="s">
        <v>4781</v>
      </c>
      <c r="E2499" s="1" t="s">
        <v>1901</v>
      </c>
      <c r="F2499" s="1" t="s">
        <v>2067</v>
      </c>
      <c r="G2499" s="1" t="s">
        <v>105</v>
      </c>
      <c r="H2499" s="1" t="s">
        <v>298</v>
      </c>
      <c r="I2499" s="1">
        <v>2.2000000000000002</v>
      </c>
      <c r="J2499" s="1">
        <v>2023</v>
      </c>
      <c r="K2499" s="1">
        <v>324141</v>
      </c>
      <c r="L2499" s="1">
        <v>0</v>
      </c>
      <c r="M2499" s="1">
        <f t="array" ref="M2499">SUMPRODUCT(MAX(ISNUMBER(SEARCH('Class Rules'!$B$6:$B$85,$E2499))*ISNUMBER(SEARCH('Class Rules'!$C$6:$C$85,$F2499))*'Class Rules'!$A$6:$A$85))</f>
        <v>59</v>
      </c>
      <c r="N2499" s="1" t="str">
        <f t="array" ref="N2499">IF($M2499=0,'Class Rules'!$D$3,INDEX('Class Rules'!$D$6:$D$85,MATCH($M2499,'Class Rules'!$A$6:$A$85,0)))</f>
        <v>Passenger HDV</v>
      </c>
      <c r="O2499" s="1" t="str">
        <f t="array" ref="O2499">IF(SUMPRODUCT(MAX(ISNUMBER(SEARCH(Fuel_Rules!$A$6:$A$30,$E2499))*ISNUMBER(SEARCH(Fuel_Rules!$B$6:$B$30,$F2499))*(Fuel_Rules!$A$6:$A$30&lt;&gt;"")))&gt;0,"Plug-in hybrid",IF($G2499="Diesel","Diesel","Gasoline"))</f>
        <v>Diesel</v>
      </c>
    </row>
    <row r="2500" spans="1:15" ht="15" customHeight="1" x14ac:dyDescent="0.25">
      <c r="A2500" s="1">
        <v>2022</v>
      </c>
      <c r="B2500" s="1" t="s">
        <v>4146</v>
      </c>
      <c r="C2500" s="1" t="s">
        <v>2068</v>
      </c>
      <c r="D2500" s="1" t="s">
        <v>4782</v>
      </c>
      <c r="E2500" s="1" t="s">
        <v>1901</v>
      </c>
      <c r="F2500" s="1" t="s">
        <v>2070</v>
      </c>
      <c r="G2500" s="1" t="s">
        <v>103</v>
      </c>
      <c r="H2500" s="1" t="s">
        <v>437</v>
      </c>
      <c r="I2500" s="1">
        <v>1.3</v>
      </c>
      <c r="J2500" s="1">
        <v>2023</v>
      </c>
      <c r="K2500" s="1">
        <v>333915</v>
      </c>
      <c r="L2500" s="1">
        <v>0</v>
      </c>
      <c r="M2500" s="1">
        <f t="array" ref="M2500">SUMPRODUCT(MAX(ISNUMBER(SEARCH('Class Rules'!$B$6:$B$85,$E2500))*ISNUMBER(SEARCH('Class Rules'!$C$6:$C$85,$F2500))*'Class Rules'!$A$6:$A$85))</f>
        <v>0</v>
      </c>
      <c r="N2500" s="1" t="str">
        <f t="array" ref="N2500">IF($M2500=0,'Class Rules'!$D$3,INDEX('Class Rules'!$D$6:$D$85,MATCH($M2500,'Class Rules'!$A$6:$A$85,0)))</f>
        <v>Passenger LDV</v>
      </c>
      <c r="O2500" s="1" t="str">
        <f t="array" ref="O2500">IF(SUMPRODUCT(MAX(ISNUMBER(SEARCH(Fuel_Rules!$A$6:$A$30,$E2500))*ISNUMBER(SEARCH(Fuel_Rules!$B$6:$B$30,$F2500))*(Fuel_Rules!$A$6:$A$30&lt;&gt;"")))&gt;0,"Plug-in hybrid",IF($G2500="Diesel","Diesel","Gasoline"))</f>
        <v>Gasoline</v>
      </c>
    </row>
    <row r="2501" spans="1:15" ht="15" customHeight="1" x14ac:dyDescent="0.25">
      <c r="A2501" s="1">
        <v>2022</v>
      </c>
      <c r="B2501" s="1" t="s">
        <v>4146</v>
      </c>
      <c r="C2501" s="1" t="s">
        <v>2071</v>
      </c>
      <c r="D2501" s="1" t="s">
        <v>4783</v>
      </c>
      <c r="E2501" s="1" t="s">
        <v>1901</v>
      </c>
      <c r="F2501" s="1" t="s">
        <v>2073</v>
      </c>
      <c r="G2501" s="1" t="s">
        <v>105</v>
      </c>
      <c r="H2501" s="1" t="s">
        <v>437</v>
      </c>
      <c r="I2501" s="1">
        <v>3</v>
      </c>
      <c r="J2501" s="1">
        <v>2023</v>
      </c>
      <c r="K2501" s="1">
        <v>786348</v>
      </c>
      <c r="L2501" s="1">
        <v>0</v>
      </c>
      <c r="M2501" s="1">
        <f t="array" ref="M2501">SUMPRODUCT(MAX(ISNUMBER(SEARCH('Class Rules'!$B$6:$B$85,$E2501))*ISNUMBER(SEARCH('Class Rules'!$C$6:$C$85,$F2501))*'Class Rules'!$A$6:$A$85))</f>
        <v>0</v>
      </c>
      <c r="N2501" s="1" t="str">
        <f t="array" ref="N2501">IF($M2501=0,'Class Rules'!$D$3,INDEX('Class Rules'!$D$6:$D$85,MATCH($M2501,'Class Rules'!$A$6:$A$85,0)))</f>
        <v>Passenger LDV</v>
      </c>
      <c r="O2501" s="1" t="str">
        <f t="array" ref="O2501">IF(SUMPRODUCT(MAX(ISNUMBER(SEARCH(Fuel_Rules!$A$6:$A$30,$E2501))*ISNUMBER(SEARCH(Fuel_Rules!$B$6:$B$30,$F2501))*(Fuel_Rules!$A$6:$A$30&lt;&gt;"")))&gt;0,"Plug-in hybrid",IF($G2501="Diesel","Diesel","Gasoline"))</f>
        <v>Diesel</v>
      </c>
    </row>
    <row r="2502" spans="1:15" ht="15" customHeight="1" x14ac:dyDescent="0.25">
      <c r="A2502" s="1">
        <v>2022</v>
      </c>
      <c r="B2502" s="1" t="s">
        <v>4146</v>
      </c>
      <c r="C2502" s="1" t="s">
        <v>2074</v>
      </c>
      <c r="D2502" s="1" t="s">
        <v>4784</v>
      </c>
      <c r="E2502" s="1" t="s">
        <v>1901</v>
      </c>
      <c r="F2502" s="1" t="s">
        <v>2076</v>
      </c>
      <c r="G2502" s="1" t="s">
        <v>103</v>
      </c>
      <c r="H2502" s="1" t="s">
        <v>437</v>
      </c>
      <c r="I2502" s="1">
        <v>2</v>
      </c>
      <c r="J2502" s="1">
        <v>2023</v>
      </c>
      <c r="K2502" s="1">
        <v>423116</v>
      </c>
      <c r="L2502" s="1">
        <v>0</v>
      </c>
      <c r="M2502" s="1">
        <f t="array" ref="M2502">SUMPRODUCT(MAX(ISNUMBER(SEARCH('Class Rules'!$B$6:$B$85,$E2502))*ISNUMBER(SEARCH('Class Rules'!$C$6:$C$85,$F2502))*'Class Rules'!$A$6:$A$85))</f>
        <v>0</v>
      </c>
      <c r="N2502" s="1" t="str">
        <f t="array" ref="N2502">IF($M2502=0,'Class Rules'!$D$3,INDEX('Class Rules'!$D$6:$D$85,MATCH($M2502,'Class Rules'!$A$6:$A$85,0)))</f>
        <v>Passenger LDV</v>
      </c>
      <c r="O2502" s="1" t="str">
        <f t="array" ref="O2502">IF(SUMPRODUCT(MAX(ISNUMBER(SEARCH(Fuel_Rules!$A$6:$A$30,$E2502))*ISNUMBER(SEARCH(Fuel_Rules!$B$6:$B$30,$F2502))*(Fuel_Rules!$A$6:$A$30&lt;&gt;"")))&gt;0,"Plug-in hybrid",IF($G2502="Diesel","Diesel","Gasoline"))</f>
        <v>Gasoline</v>
      </c>
    </row>
    <row r="2503" spans="1:15" ht="15" customHeight="1" x14ac:dyDescent="0.25">
      <c r="A2503" s="1">
        <v>2022</v>
      </c>
      <c r="B2503" s="1" t="s">
        <v>4146</v>
      </c>
      <c r="C2503" s="1" t="s">
        <v>2077</v>
      </c>
      <c r="D2503" s="1" t="s">
        <v>4785</v>
      </c>
      <c r="E2503" s="1" t="s">
        <v>1901</v>
      </c>
      <c r="F2503" s="1" t="s">
        <v>2079</v>
      </c>
      <c r="G2503" s="1" t="s">
        <v>103</v>
      </c>
      <c r="H2503" s="1" t="s">
        <v>298</v>
      </c>
      <c r="I2503" s="1">
        <v>2</v>
      </c>
      <c r="J2503" s="1">
        <v>2023</v>
      </c>
      <c r="K2503" s="1">
        <v>333816</v>
      </c>
      <c r="L2503" s="1">
        <v>0</v>
      </c>
      <c r="M2503" s="1">
        <f t="array" ref="M2503">SUMPRODUCT(MAX(ISNUMBER(SEARCH('Class Rules'!$B$6:$B$85,$E2503))*ISNUMBER(SEARCH('Class Rules'!$C$6:$C$85,$F2503))*'Class Rules'!$A$6:$A$85))</f>
        <v>0</v>
      </c>
      <c r="N2503" s="1" t="str">
        <f t="array" ref="N2503">IF($M2503=0,'Class Rules'!$D$3,INDEX('Class Rules'!$D$6:$D$85,MATCH($M2503,'Class Rules'!$A$6:$A$85,0)))</f>
        <v>Passenger LDV</v>
      </c>
      <c r="O2503" s="1" t="str">
        <f t="array" ref="O2503">IF(SUMPRODUCT(MAX(ISNUMBER(SEARCH(Fuel_Rules!$A$6:$A$30,$E2503))*ISNUMBER(SEARCH(Fuel_Rules!$B$6:$B$30,$F2503))*(Fuel_Rules!$A$6:$A$30&lt;&gt;"")))&gt;0,"Plug-in hybrid",IF($G2503="Diesel","Diesel","Gasoline"))</f>
        <v>Gasoline</v>
      </c>
    </row>
    <row r="2504" spans="1:15" ht="15" customHeight="1" x14ac:dyDescent="0.25">
      <c r="A2504" s="1">
        <v>2022</v>
      </c>
      <c r="B2504" s="1" t="s">
        <v>4146</v>
      </c>
      <c r="C2504" s="1" t="s">
        <v>2080</v>
      </c>
      <c r="D2504" s="1" t="s">
        <v>4786</v>
      </c>
      <c r="E2504" s="1" t="s">
        <v>1901</v>
      </c>
      <c r="F2504" s="1" t="s">
        <v>2082</v>
      </c>
      <c r="G2504" s="1" t="s">
        <v>103</v>
      </c>
      <c r="H2504" s="1" t="s">
        <v>437</v>
      </c>
      <c r="I2504" s="1">
        <v>1.3</v>
      </c>
      <c r="J2504" s="1">
        <v>2023</v>
      </c>
      <c r="K2504" s="1">
        <v>337400</v>
      </c>
      <c r="L2504" s="1">
        <v>0</v>
      </c>
      <c r="M2504" s="1">
        <f t="array" ref="M2504">SUMPRODUCT(MAX(ISNUMBER(SEARCH('Class Rules'!$B$6:$B$85,$E2504))*ISNUMBER(SEARCH('Class Rules'!$C$6:$C$85,$F2504))*'Class Rules'!$A$6:$A$85))</f>
        <v>0</v>
      </c>
      <c r="N2504" s="1" t="str">
        <f t="array" ref="N2504">IF($M2504=0,'Class Rules'!$D$3,INDEX('Class Rules'!$D$6:$D$85,MATCH($M2504,'Class Rules'!$A$6:$A$85,0)))</f>
        <v>Passenger LDV</v>
      </c>
      <c r="O2504" s="1" t="str">
        <f t="array" ref="O2504">IF(SUMPRODUCT(MAX(ISNUMBER(SEARCH(Fuel_Rules!$A$6:$A$30,$E2504))*ISNUMBER(SEARCH(Fuel_Rules!$B$6:$B$30,$F2504))*(Fuel_Rules!$A$6:$A$30&lt;&gt;"")))&gt;0,"Plug-in hybrid",IF($G2504="Diesel","Diesel","Gasoline"))</f>
        <v>Gasoline</v>
      </c>
    </row>
    <row r="2505" spans="1:15" ht="15" customHeight="1" x14ac:dyDescent="0.25">
      <c r="A2505" s="1">
        <v>2022</v>
      </c>
      <c r="B2505" s="1" t="s">
        <v>4146</v>
      </c>
      <c r="C2505" s="1" t="s">
        <v>2083</v>
      </c>
      <c r="D2505" s="1" t="s">
        <v>4787</v>
      </c>
      <c r="E2505" s="1" t="s">
        <v>1901</v>
      </c>
      <c r="F2505" s="1" t="s">
        <v>2085</v>
      </c>
      <c r="G2505" s="1" t="s">
        <v>103</v>
      </c>
      <c r="H2505" s="1" t="s">
        <v>437</v>
      </c>
      <c r="I2505" s="1">
        <v>3</v>
      </c>
      <c r="J2505" s="1">
        <v>2023</v>
      </c>
      <c r="K2505" s="1">
        <v>940221</v>
      </c>
      <c r="L2505" s="1">
        <v>0</v>
      </c>
      <c r="M2505" s="1">
        <f t="array" ref="M2505">SUMPRODUCT(MAX(ISNUMBER(SEARCH('Class Rules'!$B$6:$B$85,$E2505))*ISNUMBER(SEARCH('Class Rules'!$C$6:$C$85,$F2505))*'Class Rules'!$A$6:$A$85))</f>
        <v>0</v>
      </c>
      <c r="N2505" s="1" t="str">
        <f t="array" ref="N2505">IF($M2505=0,'Class Rules'!$D$3,INDEX('Class Rules'!$D$6:$D$85,MATCH($M2505,'Class Rules'!$A$6:$A$85,0)))</f>
        <v>Passenger LDV</v>
      </c>
      <c r="O2505" s="1" t="str">
        <f t="array" ref="O2505">IF(SUMPRODUCT(MAX(ISNUMBER(SEARCH(Fuel_Rules!$A$6:$A$30,$E2505))*ISNUMBER(SEARCH(Fuel_Rules!$B$6:$B$30,$F2505))*(Fuel_Rules!$A$6:$A$30&lt;&gt;"")))&gt;0,"Plug-in hybrid",IF($G2505="Diesel","Diesel","Gasoline"))</f>
        <v>Gasoline</v>
      </c>
    </row>
    <row r="2506" spans="1:15" ht="15" customHeight="1" x14ac:dyDescent="0.25">
      <c r="A2506" s="1">
        <v>2022</v>
      </c>
      <c r="B2506" s="1" t="s">
        <v>4146</v>
      </c>
      <c r="C2506" s="1" t="s">
        <v>2086</v>
      </c>
      <c r="D2506" s="1" t="s">
        <v>4788</v>
      </c>
      <c r="E2506" s="1" t="s">
        <v>1901</v>
      </c>
      <c r="F2506" s="1" t="s">
        <v>2088</v>
      </c>
      <c r="G2506" s="1" t="s">
        <v>103</v>
      </c>
      <c r="H2506" s="1" t="s">
        <v>437</v>
      </c>
      <c r="I2506" s="1">
        <v>4</v>
      </c>
      <c r="J2506" s="1">
        <v>2023</v>
      </c>
      <c r="K2506" s="1">
        <v>1219900</v>
      </c>
      <c r="L2506" s="1">
        <v>0</v>
      </c>
      <c r="M2506" s="1">
        <f t="array" ref="M2506">SUMPRODUCT(MAX(ISNUMBER(SEARCH('Class Rules'!$B$6:$B$85,$E2506))*ISNUMBER(SEARCH('Class Rules'!$C$6:$C$85,$F2506))*'Class Rules'!$A$6:$A$85))</f>
        <v>0</v>
      </c>
      <c r="N2506" s="1" t="str">
        <f t="array" ref="N2506">IF($M2506=0,'Class Rules'!$D$3,INDEX('Class Rules'!$D$6:$D$85,MATCH($M2506,'Class Rules'!$A$6:$A$85,0)))</f>
        <v>Passenger LDV</v>
      </c>
      <c r="O2506" s="1" t="str">
        <f t="array" ref="O2506">IF(SUMPRODUCT(MAX(ISNUMBER(SEARCH(Fuel_Rules!$A$6:$A$30,$E2506))*ISNUMBER(SEARCH(Fuel_Rules!$B$6:$B$30,$F2506))*(Fuel_Rules!$A$6:$A$30&lt;&gt;"")))&gt;0,"Plug-in hybrid",IF($G2506="Diesel","Diesel","Gasoline"))</f>
        <v>Gasoline</v>
      </c>
    </row>
    <row r="2507" spans="1:15" ht="15" customHeight="1" x14ac:dyDescent="0.25">
      <c r="A2507" s="1">
        <v>2022</v>
      </c>
      <c r="B2507" s="1" t="s">
        <v>4146</v>
      </c>
      <c r="C2507" s="1" t="s">
        <v>2089</v>
      </c>
      <c r="D2507" s="1" t="s">
        <v>4789</v>
      </c>
      <c r="E2507" s="1" t="s">
        <v>1901</v>
      </c>
      <c r="F2507" s="1" t="s">
        <v>2091</v>
      </c>
      <c r="G2507" s="1" t="s">
        <v>103</v>
      </c>
      <c r="H2507" s="1" t="s">
        <v>437</v>
      </c>
      <c r="I2507" s="1">
        <v>1.3</v>
      </c>
      <c r="J2507" s="1">
        <v>2023</v>
      </c>
      <c r="K2507" s="1">
        <v>289900</v>
      </c>
      <c r="L2507" s="1">
        <v>0</v>
      </c>
      <c r="M2507" s="1">
        <f t="array" ref="M2507">SUMPRODUCT(MAX(ISNUMBER(SEARCH('Class Rules'!$B$6:$B$85,$E2507))*ISNUMBER(SEARCH('Class Rules'!$C$6:$C$85,$F2507))*'Class Rules'!$A$6:$A$85))</f>
        <v>0</v>
      </c>
      <c r="N2507" s="1" t="str">
        <f t="array" ref="N2507">IF($M2507=0,'Class Rules'!$D$3,INDEX('Class Rules'!$D$6:$D$85,MATCH($M2507,'Class Rules'!$A$6:$A$85,0)))</f>
        <v>Passenger LDV</v>
      </c>
      <c r="O2507" s="1" t="str">
        <f t="array" ref="O2507">IF(SUMPRODUCT(MAX(ISNUMBER(SEARCH(Fuel_Rules!$A$6:$A$30,$E2507))*ISNUMBER(SEARCH(Fuel_Rules!$B$6:$B$30,$F2507))*(Fuel_Rules!$A$6:$A$30&lt;&gt;"")))&gt;0,"Plug-in hybrid",IF($G2507="Diesel","Diesel","Gasoline"))</f>
        <v>Gasoline</v>
      </c>
    </row>
    <row r="2508" spans="1:15" ht="15" customHeight="1" x14ac:dyDescent="0.25">
      <c r="A2508" s="1">
        <v>2022</v>
      </c>
      <c r="B2508" s="1" t="s">
        <v>4146</v>
      </c>
      <c r="C2508" s="1" t="s">
        <v>2092</v>
      </c>
      <c r="D2508" s="1" t="s">
        <v>4790</v>
      </c>
      <c r="E2508" s="1" t="s">
        <v>1901</v>
      </c>
      <c r="F2508" s="1" t="s">
        <v>2094</v>
      </c>
      <c r="G2508" s="1" t="s">
        <v>103</v>
      </c>
      <c r="H2508" s="1" t="s">
        <v>437</v>
      </c>
      <c r="I2508" s="1">
        <v>1.3</v>
      </c>
      <c r="J2508" s="1">
        <v>2023</v>
      </c>
      <c r="K2508" s="1">
        <v>313900</v>
      </c>
      <c r="L2508" s="1">
        <v>0</v>
      </c>
      <c r="M2508" s="1">
        <f t="array" ref="M2508">SUMPRODUCT(MAX(ISNUMBER(SEARCH('Class Rules'!$B$6:$B$85,$E2508))*ISNUMBER(SEARCH('Class Rules'!$C$6:$C$85,$F2508))*'Class Rules'!$A$6:$A$85))</f>
        <v>0</v>
      </c>
      <c r="N2508" s="1" t="str">
        <f t="array" ref="N2508">IF($M2508=0,'Class Rules'!$D$3,INDEX('Class Rules'!$D$6:$D$85,MATCH($M2508,'Class Rules'!$A$6:$A$85,0)))</f>
        <v>Passenger LDV</v>
      </c>
      <c r="O2508" s="1" t="str">
        <f t="array" ref="O2508">IF(SUMPRODUCT(MAX(ISNUMBER(SEARCH(Fuel_Rules!$A$6:$A$30,$E2508))*ISNUMBER(SEARCH(Fuel_Rules!$B$6:$B$30,$F2508))*(Fuel_Rules!$A$6:$A$30&lt;&gt;"")))&gt;0,"Plug-in hybrid",IF($G2508="Diesel","Diesel","Gasoline"))</f>
        <v>Gasoline</v>
      </c>
    </row>
    <row r="2509" spans="1:15" ht="15" customHeight="1" x14ac:dyDescent="0.25">
      <c r="A2509" s="1">
        <v>2022</v>
      </c>
      <c r="B2509" s="1" t="s">
        <v>4146</v>
      </c>
      <c r="C2509" s="1" t="s">
        <v>2095</v>
      </c>
      <c r="D2509" s="1" t="s">
        <v>4791</v>
      </c>
      <c r="E2509" s="1" t="s">
        <v>1901</v>
      </c>
      <c r="F2509" s="1" t="s">
        <v>2097</v>
      </c>
      <c r="G2509" s="1" t="s">
        <v>103</v>
      </c>
      <c r="H2509" s="1" t="s">
        <v>437</v>
      </c>
      <c r="I2509" s="1">
        <v>4</v>
      </c>
      <c r="J2509" s="1">
        <v>2023</v>
      </c>
      <c r="K2509" s="1">
        <v>2108756</v>
      </c>
      <c r="L2509" s="1">
        <v>0</v>
      </c>
      <c r="M2509" s="1">
        <f t="array" ref="M2509">SUMPRODUCT(MAX(ISNUMBER(SEARCH('Class Rules'!$B$6:$B$85,$E2509))*ISNUMBER(SEARCH('Class Rules'!$C$6:$C$85,$F2509))*'Class Rules'!$A$6:$A$85))</f>
        <v>0</v>
      </c>
      <c r="N2509" s="1" t="str">
        <f t="array" ref="N2509">IF($M2509=0,'Class Rules'!$D$3,INDEX('Class Rules'!$D$6:$D$85,MATCH($M2509,'Class Rules'!$A$6:$A$85,0)))</f>
        <v>Passenger LDV</v>
      </c>
      <c r="O2509" s="1" t="str">
        <f t="array" ref="O2509">IF(SUMPRODUCT(MAX(ISNUMBER(SEARCH(Fuel_Rules!$A$6:$A$30,$E2509))*ISNUMBER(SEARCH(Fuel_Rules!$B$6:$B$30,$F2509))*(Fuel_Rules!$A$6:$A$30&lt;&gt;"")))&gt;0,"Plug-in hybrid",IF($G2509="Diesel","Diesel","Gasoline"))</f>
        <v>Gasoline</v>
      </c>
    </row>
    <row r="2510" spans="1:15" ht="15" customHeight="1" x14ac:dyDescent="0.25">
      <c r="A2510" s="1">
        <v>2022</v>
      </c>
      <c r="B2510" s="1" t="s">
        <v>4146</v>
      </c>
      <c r="C2510" s="1" t="s">
        <v>2098</v>
      </c>
      <c r="D2510" s="1" t="s">
        <v>4792</v>
      </c>
      <c r="E2510" s="1" t="s">
        <v>1901</v>
      </c>
      <c r="F2510" s="1" t="s">
        <v>2100</v>
      </c>
      <c r="G2510" s="1" t="s">
        <v>103</v>
      </c>
      <c r="H2510" s="1" t="s">
        <v>437</v>
      </c>
      <c r="I2510" s="1">
        <v>2</v>
      </c>
      <c r="J2510" s="1">
        <v>2023</v>
      </c>
      <c r="K2510" s="1">
        <v>560545</v>
      </c>
      <c r="L2510" s="1">
        <v>0</v>
      </c>
      <c r="M2510" s="1">
        <f t="array" ref="M2510">SUMPRODUCT(MAX(ISNUMBER(SEARCH('Class Rules'!$B$6:$B$85,$E2510))*ISNUMBER(SEARCH('Class Rules'!$C$6:$C$85,$F2510))*'Class Rules'!$A$6:$A$85))</f>
        <v>0</v>
      </c>
      <c r="N2510" s="1" t="str">
        <f t="array" ref="N2510">IF($M2510=0,'Class Rules'!$D$3,INDEX('Class Rules'!$D$6:$D$85,MATCH($M2510,'Class Rules'!$A$6:$A$85,0)))</f>
        <v>Passenger LDV</v>
      </c>
      <c r="O2510" s="1" t="str">
        <f t="array" ref="O2510">IF(SUMPRODUCT(MAX(ISNUMBER(SEARCH(Fuel_Rules!$A$6:$A$30,$E2510))*ISNUMBER(SEARCH(Fuel_Rules!$B$6:$B$30,$F2510))*(Fuel_Rules!$A$6:$A$30&lt;&gt;"")))&gt;0,"Plug-in hybrid",IF($G2510="Diesel","Diesel","Gasoline"))</f>
        <v>Gasoline</v>
      </c>
    </row>
    <row r="2511" spans="1:15" ht="15" customHeight="1" x14ac:dyDescent="0.25">
      <c r="A2511" s="1">
        <v>2022</v>
      </c>
      <c r="B2511" s="1" t="s">
        <v>4146</v>
      </c>
      <c r="C2511" s="1" t="s">
        <v>2101</v>
      </c>
      <c r="D2511" s="1" t="s">
        <v>4793</v>
      </c>
      <c r="E2511" s="1" t="s">
        <v>1901</v>
      </c>
      <c r="F2511" s="1" t="s">
        <v>2103</v>
      </c>
      <c r="G2511" s="1" t="s">
        <v>103</v>
      </c>
      <c r="H2511" s="1" t="s">
        <v>298</v>
      </c>
      <c r="I2511" s="1">
        <v>4</v>
      </c>
      <c r="J2511" s="1">
        <v>2023</v>
      </c>
      <c r="K2511" s="1">
        <v>1644507</v>
      </c>
      <c r="L2511" s="1">
        <v>0</v>
      </c>
      <c r="M2511" s="1">
        <f t="array" ref="M2511">SUMPRODUCT(MAX(ISNUMBER(SEARCH('Class Rules'!$B$6:$B$85,$E2511))*ISNUMBER(SEARCH('Class Rules'!$C$6:$C$85,$F2511))*'Class Rules'!$A$6:$A$85))</f>
        <v>0</v>
      </c>
      <c r="N2511" s="1" t="str">
        <f t="array" ref="N2511">IF($M2511=0,'Class Rules'!$D$3,INDEX('Class Rules'!$D$6:$D$85,MATCH($M2511,'Class Rules'!$A$6:$A$85,0)))</f>
        <v>Passenger LDV</v>
      </c>
      <c r="O2511" s="1" t="str">
        <f t="array" ref="O2511">IF(SUMPRODUCT(MAX(ISNUMBER(SEARCH(Fuel_Rules!$A$6:$A$30,$E2511))*ISNUMBER(SEARCH(Fuel_Rules!$B$6:$B$30,$F2511))*(Fuel_Rules!$A$6:$A$30&lt;&gt;"")))&gt;0,"Plug-in hybrid",IF($G2511="Diesel","Diesel","Gasoline"))</f>
        <v>Gasoline</v>
      </c>
    </row>
    <row r="2512" spans="1:15" ht="15" customHeight="1" x14ac:dyDescent="0.25">
      <c r="A2512" s="1">
        <v>2022</v>
      </c>
      <c r="B2512" s="1" t="s">
        <v>4146</v>
      </c>
      <c r="C2512" s="1" t="s">
        <v>3769</v>
      </c>
      <c r="D2512" s="1" t="s">
        <v>4794</v>
      </c>
      <c r="E2512" s="1" t="s">
        <v>1901</v>
      </c>
      <c r="F2512" s="1" t="s">
        <v>3771</v>
      </c>
      <c r="G2512" s="1" t="s">
        <v>103</v>
      </c>
      <c r="H2512" s="1" t="s">
        <v>437</v>
      </c>
      <c r="I2512" s="1">
        <v>2</v>
      </c>
      <c r="J2512" s="1">
        <v>2023</v>
      </c>
      <c r="K2512" s="1">
        <v>417552</v>
      </c>
      <c r="L2512" s="1">
        <v>0</v>
      </c>
      <c r="M2512" s="1">
        <f t="array" ref="M2512">SUMPRODUCT(MAX(ISNUMBER(SEARCH('Class Rules'!$B$6:$B$85,$E2512))*ISNUMBER(SEARCH('Class Rules'!$C$6:$C$85,$F2512))*'Class Rules'!$A$6:$A$85))</f>
        <v>0</v>
      </c>
      <c r="N2512" s="1" t="str">
        <f t="array" ref="N2512">IF($M2512=0,'Class Rules'!$D$3,INDEX('Class Rules'!$D$6:$D$85,MATCH($M2512,'Class Rules'!$A$6:$A$85,0)))</f>
        <v>Passenger LDV</v>
      </c>
      <c r="O2512" s="1" t="str">
        <f t="array" ref="O2512">IF(SUMPRODUCT(MAX(ISNUMBER(SEARCH(Fuel_Rules!$A$6:$A$30,$E2512))*ISNUMBER(SEARCH(Fuel_Rules!$B$6:$B$30,$F2512))*(Fuel_Rules!$A$6:$A$30&lt;&gt;"")))&gt;0,"Plug-in hybrid",IF($G2512="Diesel","Diesel","Gasoline"))</f>
        <v>Gasoline</v>
      </c>
    </row>
    <row r="2513" spans="1:15" ht="15" customHeight="1" x14ac:dyDescent="0.25">
      <c r="A2513" s="1">
        <v>2022</v>
      </c>
      <c r="B2513" s="1" t="s">
        <v>4146</v>
      </c>
      <c r="C2513" s="1" t="s">
        <v>3772</v>
      </c>
      <c r="D2513" s="1" t="s">
        <v>4795</v>
      </c>
      <c r="E2513" s="1" t="s">
        <v>1901</v>
      </c>
      <c r="F2513" s="1" t="s">
        <v>3774</v>
      </c>
      <c r="G2513" s="1" t="s">
        <v>103</v>
      </c>
      <c r="H2513" s="1" t="s">
        <v>437</v>
      </c>
      <c r="I2513" s="1">
        <v>1.5</v>
      </c>
      <c r="J2513" s="1">
        <v>2023</v>
      </c>
      <c r="K2513" s="1">
        <v>350900</v>
      </c>
      <c r="L2513" s="1">
        <v>0</v>
      </c>
      <c r="M2513" s="1">
        <f t="array" ref="M2513">SUMPRODUCT(MAX(ISNUMBER(SEARCH('Class Rules'!$B$6:$B$85,$E2513))*ISNUMBER(SEARCH('Class Rules'!$C$6:$C$85,$F2513))*'Class Rules'!$A$6:$A$85))</f>
        <v>0</v>
      </c>
      <c r="N2513" s="1" t="str">
        <f t="array" ref="N2513">IF($M2513=0,'Class Rules'!$D$3,INDEX('Class Rules'!$D$6:$D$85,MATCH($M2513,'Class Rules'!$A$6:$A$85,0)))</f>
        <v>Passenger LDV</v>
      </c>
      <c r="O2513" s="1" t="str">
        <f t="array" ref="O2513">IF(SUMPRODUCT(MAX(ISNUMBER(SEARCH(Fuel_Rules!$A$6:$A$30,$E2513))*ISNUMBER(SEARCH(Fuel_Rules!$B$6:$B$30,$F2513))*(Fuel_Rules!$A$6:$A$30&lt;&gt;"")))&gt;0,"Plug-in hybrid",IF($G2513="Diesel","Diesel","Gasoline"))</f>
        <v>Gasoline</v>
      </c>
    </row>
    <row r="2514" spans="1:15" ht="15" customHeight="1" x14ac:dyDescent="0.25">
      <c r="A2514" s="1">
        <v>2022</v>
      </c>
      <c r="B2514" s="1" t="s">
        <v>4146</v>
      </c>
      <c r="C2514" s="1" t="s">
        <v>3775</v>
      </c>
      <c r="D2514" s="1" t="s">
        <v>4796</v>
      </c>
      <c r="E2514" s="1" t="s">
        <v>1901</v>
      </c>
      <c r="F2514" s="1" t="s">
        <v>3777</v>
      </c>
      <c r="G2514" s="1" t="s">
        <v>103</v>
      </c>
      <c r="H2514" s="1" t="s">
        <v>437</v>
      </c>
      <c r="I2514" s="1">
        <v>2</v>
      </c>
      <c r="J2514" s="1">
        <v>2023</v>
      </c>
      <c r="K2514" s="1">
        <v>548900</v>
      </c>
      <c r="L2514" s="1">
        <v>0</v>
      </c>
      <c r="M2514" s="1">
        <f t="array" ref="M2514">SUMPRODUCT(MAX(ISNUMBER(SEARCH('Class Rules'!$B$6:$B$85,$E2514))*ISNUMBER(SEARCH('Class Rules'!$C$6:$C$85,$F2514))*'Class Rules'!$A$6:$A$85))</f>
        <v>0</v>
      </c>
      <c r="N2514" s="1" t="str">
        <f t="array" ref="N2514">IF($M2514=0,'Class Rules'!$D$3,INDEX('Class Rules'!$D$6:$D$85,MATCH($M2514,'Class Rules'!$A$6:$A$85,0)))</f>
        <v>Passenger LDV</v>
      </c>
      <c r="O2514" s="1" t="str">
        <f t="array" ref="O2514">IF(SUMPRODUCT(MAX(ISNUMBER(SEARCH(Fuel_Rules!$A$6:$A$30,$E2514))*ISNUMBER(SEARCH(Fuel_Rules!$B$6:$B$30,$F2514))*(Fuel_Rules!$A$6:$A$30&lt;&gt;"")))&gt;0,"Plug-in hybrid",IF($G2514="Diesel","Diesel","Gasoline"))</f>
        <v>Gasoline</v>
      </c>
    </row>
    <row r="2515" spans="1:15" ht="15" customHeight="1" x14ac:dyDescent="0.25">
      <c r="A2515" s="1">
        <v>2022</v>
      </c>
      <c r="B2515" s="1" t="s">
        <v>4146</v>
      </c>
      <c r="C2515" s="1" t="s">
        <v>4797</v>
      </c>
      <c r="D2515" s="1" t="s">
        <v>4798</v>
      </c>
      <c r="E2515" s="1" t="s">
        <v>1901</v>
      </c>
      <c r="F2515" s="1" t="s">
        <v>4799</v>
      </c>
      <c r="G2515" s="1" t="s">
        <v>103</v>
      </c>
      <c r="H2515" s="1" t="s">
        <v>298</v>
      </c>
      <c r="I2515" s="1">
        <v>4</v>
      </c>
      <c r="J2515" s="1">
        <v>2023</v>
      </c>
      <c r="K2515" s="1">
        <v>4025233</v>
      </c>
      <c r="L2515" s="1">
        <v>0</v>
      </c>
      <c r="M2515" s="1">
        <f t="array" ref="M2515">SUMPRODUCT(MAX(ISNUMBER(SEARCH('Class Rules'!$B$6:$B$85,$E2515))*ISNUMBER(SEARCH('Class Rules'!$C$6:$C$85,$F2515))*'Class Rules'!$A$6:$A$85))</f>
        <v>0</v>
      </c>
      <c r="N2515" s="1" t="str">
        <f t="array" ref="N2515">IF($M2515=0,'Class Rules'!$D$3,INDEX('Class Rules'!$D$6:$D$85,MATCH($M2515,'Class Rules'!$A$6:$A$85,0)))</f>
        <v>Passenger LDV</v>
      </c>
      <c r="O2515" s="1" t="str">
        <f t="array" ref="O2515">IF(SUMPRODUCT(MAX(ISNUMBER(SEARCH(Fuel_Rules!$A$6:$A$30,$E2515))*ISNUMBER(SEARCH(Fuel_Rules!$B$6:$B$30,$F2515))*(Fuel_Rules!$A$6:$A$30&lt;&gt;"")))&gt;0,"Plug-in hybrid",IF($G2515="Diesel","Diesel","Gasoline"))</f>
        <v>Gasoline</v>
      </c>
    </row>
    <row r="2516" spans="1:15" ht="15" customHeight="1" x14ac:dyDescent="0.25">
      <c r="A2516" s="1">
        <v>2022</v>
      </c>
      <c r="B2516" s="1" t="s">
        <v>4146</v>
      </c>
      <c r="C2516" s="1" t="s">
        <v>2104</v>
      </c>
      <c r="D2516" s="1" t="s">
        <v>4800</v>
      </c>
      <c r="E2516" s="1" t="s">
        <v>2106</v>
      </c>
      <c r="F2516" s="1" t="s">
        <v>2107</v>
      </c>
      <c r="G2516" s="1" t="s">
        <v>103</v>
      </c>
      <c r="H2516" s="1" t="s">
        <v>437</v>
      </c>
      <c r="I2516" s="1">
        <v>1.5</v>
      </c>
      <c r="J2516" s="1">
        <v>2023</v>
      </c>
      <c r="K2516" s="1">
        <v>175102</v>
      </c>
      <c r="L2516" s="1">
        <v>0</v>
      </c>
      <c r="M2516" s="1">
        <f t="array" ref="M2516">SUMPRODUCT(MAX(ISNUMBER(SEARCH('Class Rules'!$B$6:$B$85,$E2516))*ISNUMBER(SEARCH('Class Rules'!$C$6:$C$85,$F2516))*'Class Rules'!$A$6:$A$85))</f>
        <v>0</v>
      </c>
      <c r="N2516" s="1" t="str">
        <f t="array" ref="N2516">IF($M2516=0,'Class Rules'!$D$3,INDEX('Class Rules'!$D$6:$D$85,MATCH($M2516,'Class Rules'!$A$6:$A$85,0)))</f>
        <v>Passenger LDV</v>
      </c>
      <c r="O2516" s="1" t="str">
        <f t="array" ref="O2516">IF(SUMPRODUCT(MAX(ISNUMBER(SEARCH(Fuel_Rules!$A$6:$A$30,$E2516))*ISNUMBER(SEARCH(Fuel_Rules!$B$6:$B$30,$F2516))*(Fuel_Rules!$A$6:$A$30&lt;&gt;"")))&gt;0,"Plug-in hybrid",IF($G2516="Diesel","Diesel","Gasoline"))</f>
        <v>Gasoline</v>
      </c>
    </row>
    <row r="2517" spans="1:15" ht="15" customHeight="1" x14ac:dyDescent="0.25">
      <c r="A2517" s="1">
        <v>2022</v>
      </c>
      <c r="B2517" s="1" t="s">
        <v>4146</v>
      </c>
      <c r="C2517" s="1" t="s">
        <v>2108</v>
      </c>
      <c r="D2517" s="1" t="s">
        <v>4801</v>
      </c>
      <c r="E2517" s="1" t="s">
        <v>2106</v>
      </c>
      <c r="F2517" s="1" t="s">
        <v>2110</v>
      </c>
      <c r="G2517" s="1" t="s">
        <v>103</v>
      </c>
      <c r="H2517" s="1" t="s">
        <v>437</v>
      </c>
      <c r="I2517" s="1">
        <v>2</v>
      </c>
      <c r="J2517" s="1">
        <v>2023</v>
      </c>
      <c r="K2517" s="1">
        <v>257390</v>
      </c>
      <c r="L2517" s="1">
        <v>0</v>
      </c>
      <c r="M2517" s="1">
        <f t="array" ref="M2517">SUMPRODUCT(MAX(ISNUMBER(SEARCH('Class Rules'!$B$6:$B$85,$E2517))*ISNUMBER(SEARCH('Class Rules'!$C$6:$C$85,$F2517))*'Class Rules'!$A$6:$A$85))</f>
        <v>0</v>
      </c>
      <c r="N2517" s="1" t="str">
        <f t="array" ref="N2517">IF($M2517=0,'Class Rules'!$D$3,INDEX('Class Rules'!$D$6:$D$85,MATCH($M2517,'Class Rules'!$A$6:$A$85,0)))</f>
        <v>Passenger LDV</v>
      </c>
      <c r="O2517" s="1" t="str">
        <f t="array" ref="O2517">IF(SUMPRODUCT(MAX(ISNUMBER(SEARCH(Fuel_Rules!$A$6:$A$30,$E2517))*ISNUMBER(SEARCH(Fuel_Rules!$B$6:$B$30,$F2517))*(Fuel_Rules!$A$6:$A$30&lt;&gt;"")))&gt;0,"Plug-in hybrid",IF($G2517="Diesel","Diesel","Gasoline"))</f>
        <v>Gasoline</v>
      </c>
    </row>
    <row r="2518" spans="1:15" ht="15" customHeight="1" x14ac:dyDescent="0.25">
      <c r="A2518" s="1">
        <v>2022</v>
      </c>
      <c r="B2518" s="1" t="s">
        <v>4146</v>
      </c>
      <c r="C2518" s="1" t="s">
        <v>2111</v>
      </c>
      <c r="D2518" s="1" t="s">
        <v>4802</v>
      </c>
      <c r="E2518" s="1" t="s">
        <v>2106</v>
      </c>
      <c r="F2518" s="1" t="s">
        <v>2113</v>
      </c>
      <c r="G2518" s="1" t="s">
        <v>103</v>
      </c>
      <c r="H2518" s="1" t="s">
        <v>437</v>
      </c>
      <c r="I2518" s="1">
        <v>2</v>
      </c>
      <c r="J2518" s="1">
        <v>2023</v>
      </c>
      <c r="K2518" s="1">
        <v>267290</v>
      </c>
      <c r="L2518" s="1">
        <v>0</v>
      </c>
      <c r="M2518" s="1">
        <f t="array" ref="M2518">SUMPRODUCT(MAX(ISNUMBER(SEARCH('Class Rules'!$B$6:$B$85,$E2518))*ISNUMBER(SEARCH('Class Rules'!$C$6:$C$85,$F2518))*'Class Rules'!$A$6:$A$85))</f>
        <v>0</v>
      </c>
      <c r="N2518" s="1" t="str">
        <f t="array" ref="N2518">IF($M2518=0,'Class Rules'!$D$3,INDEX('Class Rules'!$D$6:$D$85,MATCH($M2518,'Class Rules'!$A$6:$A$85,0)))</f>
        <v>Passenger LDV</v>
      </c>
      <c r="O2518" s="1" t="str">
        <f t="array" ref="O2518">IF(SUMPRODUCT(MAX(ISNUMBER(SEARCH(Fuel_Rules!$A$6:$A$30,$E2518))*ISNUMBER(SEARCH(Fuel_Rules!$B$6:$B$30,$F2518))*(Fuel_Rules!$A$6:$A$30&lt;&gt;"")))&gt;0,"Plug-in hybrid",IF($G2518="Diesel","Diesel","Gasoline"))</f>
        <v>Gasoline</v>
      </c>
    </row>
    <row r="2519" spans="1:15" ht="15" customHeight="1" x14ac:dyDescent="0.25">
      <c r="A2519" s="1">
        <v>2022</v>
      </c>
      <c r="B2519" s="1" t="s">
        <v>4146</v>
      </c>
      <c r="C2519" s="1" t="s">
        <v>2114</v>
      </c>
      <c r="D2519" s="1" t="s">
        <v>4803</v>
      </c>
      <c r="E2519" s="1" t="s">
        <v>2106</v>
      </c>
      <c r="F2519" s="1" t="s">
        <v>2116</v>
      </c>
      <c r="G2519" s="1" t="s">
        <v>103</v>
      </c>
      <c r="H2519" s="1" t="s">
        <v>437</v>
      </c>
      <c r="I2519" s="1">
        <v>1.5</v>
      </c>
      <c r="J2519" s="1">
        <v>2023</v>
      </c>
      <c r="K2519" s="1">
        <v>177840</v>
      </c>
      <c r="L2519" s="1">
        <v>0</v>
      </c>
      <c r="M2519" s="1">
        <f t="array" ref="M2519">SUMPRODUCT(MAX(ISNUMBER(SEARCH('Class Rules'!$B$6:$B$85,$E2519))*ISNUMBER(SEARCH('Class Rules'!$C$6:$C$85,$F2519))*'Class Rules'!$A$6:$A$85))</f>
        <v>0</v>
      </c>
      <c r="N2519" s="1" t="str">
        <f t="array" ref="N2519">IF($M2519=0,'Class Rules'!$D$3,INDEX('Class Rules'!$D$6:$D$85,MATCH($M2519,'Class Rules'!$A$6:$A$85,0)))</f>
        <v>Passenger LDV</v>
      </c>
      <c r="O2519" s="1" t="str">
        <f t="array" ref="O2519">IF(SUMPRODUCT(MAX(ISNUMBER(SEARCH(Fuel_Rules!$A$6:$A$30,$E2519))*ISNUMBER(SEARCH(Fuel_Rules!$B$6:$B$30,$F2519))*(Fuel_Rules!$A$6:$A$30&lt;&gt;"")))&gt;0,"Plug-in hybrid",IF($G2519="Diesel","Diesel","Gasoline"))</f>
        <v>Gasoline</v>
      </c>
    </row>
    <row r="2520" spans="1:15" ht="15" customHeight="1" x14ac:dyDescent="0.25">
      <c r="A2520" s="1">
        <v>2022</v>
      </c>
      <c r="B2520" s="1" t="s">
        <v>4146</v>
      </c>
      <c r="C2520" s="1" t="s">
        <v>2117</v>
      </c>
      <c r="D2520" s="1" t="s">
        <v>4804</v>
      </c>
      <c r="E2520" s="1" t="s">
        <v>2106</v>
      </c>
      <c r="F2520" s="1" t="s">
        <v>2119</v>
      </c>
      <c r="G2520" s="1" t="s">
        <v>103</v>
      </c>
      <c r="H2520" s="1" t="s">
        <v>437</v>
      </c>
      <c r="I2520" s="1">
        <v>2</v>
      </c>
      <c r="J2520" s="1">
        <v>2023</v>
      </c>
      <c r="K2520" s="1">
        <v>288490</v>
      </c>
      <c r="L2520" s="1">
        <v>0</v>
      </c>
      <c r="M2520" s="1">
        <f t="array" ref="M2520">SUMPRODUCT(MAX(ISNUMBER(SEARCH('Class Rules'!$B$6:$B$85,$E2520))*ISNUMBER(SEARCH('Class Rules'!$C$6:$C$85,$F2520))*'Class Rules'!$A$6:$A$85))</f>
        <v>0</v>
      </c>
      <c r="N2520" s="1" t="str">
        <f t="array" ref="N2520">IF($M2520=0,'Class Rules'!$D$3,INDEX('Class Rules'!$D$6:$D$85,MATCH($M2520,'Class Rules'!$A$6:$A$85,0)))</f>
        <v>Passenger LDV</v>
      </c>
      <c r="O2520" s="1" t="str">
        <f t="array" ref="O2520">IF(SUMPRODUCT(MAX(ISNUMBER(SEARCH(Fuel_Rules!$A$6:$A$30,$E2520))*ISNUMBER(SEARCH(Fuel_Rules!$B$6:$B$30,$F2520))*(Fuel_Rules!$A$6:$A$30&lt;&gt;"")))&gt;0,"Plug-in hybrid",IF($G2520="Diesel","Diesel","Gasoline"))</f>
        <v>Gasoline</v>
      </c>
    </row>
    <row r="2521" spans="1:15" ht="15" customHeight="1" x14ac:dyDescent="0.25">
      <c r="A2521" s="1">
        <v>2022</v>
      </c>
      <c r="B2521" s="1" t="s">
        <v>4146</v>
      </c>
      <c r="C2521" s="1" t="s">
        <v>2120</v>
      </c>
      <c r="D2521" s="1" t="s">
        <v>4805</v>
      </c>
      <c r="E2521" s="1" t="s">
        <v>2106</v>
      </c>
      <c r="F2521" s="1" t="s">
        <v>2122</v>
      </c>
      <c r="G2521" s="1" t="s">
        <v>103</v>
      </c>
      <c r="H2521" s="1" t="s">
        <v>437</v>
      </c>
      <c r="I2521" s="1">
        <v>2</v>
      </c>
      <c r="J2521" s="1">
        <v>2023</v>
      </c>
      <c r="K2521" s="1">
        <v>273895</v>
      </c>
      <c r="L2521" s="1">
        <v>0</v>
      </c>
      <c r="M2521" s="1">
        <f t="array" ref="M2521">SUMPRODUCT(MAX(ISNUMBER(SEARCH('Class Rules'!$B$6:$B$85,$E2521))*ISNUMBER(SEARCH('Class Rules'!$C$6:$C$85,$F2521))*'Class Rules'!$A$6:$A$85))</f>
        <v>0</v>
      </c>
      <c r="N2521" s="1" t="str">
        <f t="array" ref="N2521">IF($M2521=0,'Class Rules'!$D$3,INDEX('Class Rules'!$D$6:$D$85,MATCH($M2521,'Class Rules'!$A$6:$A$85,0)))</f>
        <v>Passenger LDV</v>
      </c>
      <c r="O2521" s="1" t="str">
        <f t="array" ref="O2521">IF(SUMPRODUCT(MAX(ISNUMBER(SEARCH(Fuel_Rules!$A$6:$A$30,$E2521))*ISNUMBER(SEARCH(Fuel_Rules!$B$6:$B$30,$F2521))*(Fuel_Rules!$A$6:$A$30&lt;&gt;"")))&gt;0,"Plug-in hybrid",IF($G2521="Diesel","Diesel","Gasoline"))</f>
        <v>Gasoline</v>
      </c>
    </row>
    <row r="2522" spans="1:15" ht="15" customHeight="1" x14ac:dyDescent="0.25">
      <c r="A2522" s="1">
        <v>2022</v>
      </c>
      <c r="B2522" s="1" t="s">
        <v>4146</v>
      </c>
      <c r="C2522" s="1" t="s">
        <v>2123</v>
      </c>
      <c r="D2522" s="1" t="s">
        <v>4806</v>
      </c>
      <c r="E2522" s="1" t="s">
        <v>2106</v>
      </c>
      <c r="F2522" s="1" t="s">
        <v>2125</v>
      </c>
      <c r="G2522" s="1" t="s">
        <v>103</v>
      </c>
      <c r="H2522" s="1" t="s">
        <v>437</v>
      </c>
      <c r="I2522" s="1">
        <v>1.5</v>
      </c>
      <c r="J2522" s="1">
        <v>2023</v>
      </c>
      <c r="K2522" s="1">
        <v>222384</v>
      </c>
      <c r="L2522" s="1">
        <v>0</v>
      </c>
      <c r="M2522" s="1">
        <f t="array" ref="M2522">SUMPRODUCT(MAX(ISNUMBER(SEARCH('Class Rules'!$B$6:$B$85,$E2522))*ISNUMBER(SEARCH('Class Rules'!$C$6:$C$85,$F2522))*'Class Rules'!$A$6:$A$85))</f>
        <v>0</v>
      </c>
      <c r="N2522" s="1" t="str">
        <f t="array" ref="N2522">IF($M2522=0,'Class Rules'!$D$3,INDEX('Class Rules'!$D$6:$D$85,MATCH($M2522,'Class Rules'!$A$6:$A$85,0)))</f>
        <v>Passenger LDV</v>
      </c>
      <c r="O2522" s="1" t="str">
        <f t="array" ref="O2522">IF(SUMPRODUCT(MAX(ISNUMBER(SEARCH(Fuel_Rules!$A$6:$A$30,$E2522))*ISNUMBER(SEARCH(Fuel_Rules!$B$6:$B$30,$F2522))*(Fuel_Rules!$A$6:$A$30&lt;&gt;"")))&gt;0,"Plug-in hybrid",IF($G2522="Diesel","Diesel","Gasoline"))</f>
        <v>Gasoline</v>
      </c>
    </row>
    <row r="2523" spans="1:15" ht="15" customHeight="1" x14ac:dyDescent="0.25">
      <c r="A2523" s="1">
        <v>2022</v>
      </c>
      <c r="B2523" s="1" t="s">
        <v>4146</v>
      </c>
      <c r="C2523" s="1" t="s">
        <v>2126</v>
      </c>
      <c r="D2523" s="1" t="s">
        <v>4807</v>
      </c>
      <c r="E2523" s="1" t="s">
        <v>2106</v>
      </c>
      <c r="F2523" s="1" t="s">
        <v>2128</v>
      </c>
      <c r="G2523" s="1" t="s">
        <v>103</v>
      </c>
      <c r="H2523" s="1" t="s">
        <v>437</v>
      </c>
      <c r="I2523" s="1">
        <v>2</v>
      </c>
      <c r="J2523" s="1">
        <v>2023</v>
      </c>
      <c r="K2523" s="1">
        <v>347890</v>
      </c>
      <c r="L2523" s="1">
        <v>0</v>
      </c>
      <c r="M2523" s="1">
        <f t="array" ref="M2523">SUMPRODUCT(MAX(ISNUMBER(SEARCH('Class Rules'!$B$6:$B$85,$E2523))*ISNUMBER(SEARCH('Class Rules'!$C$6:$C$85,$F2523))*'Class Rules'!$A$6:$A$85))</f>
        <v>0</v>
      </c>
      <c r="N2523" s="1" t="str">
        <f t="array" ref="N2523">IF($M2523=0,'Class Rules'!$D$3,INDEX('Class Rules'!$D$6:$D$85,MATCH($M2523,'Class Rules'!$A$6:$A$85,0)))</f>
        <v>Passenger LDV</v>
      </c>
      <c r="O2523" s="1" t="str">
        <f t="array" ref="O2523">IF(SUMPRODUCT(MAX(ISNUMBER(SEARCH(Fuel_Rules!$A$6:$A$30,$E2523))*ISNUMBER(SEARCH(Fuel_Rules!$B$6:$B$30,$F2523))*(Fuel_Rules!$A$6:$A$30&lt;&gt;"")))&gt;0,"Plug-in hybrid",IF($G2523="Diesel","Diesel","Gasoline"))</f>
        <v>Gasoline</v>
      </c>
    </row>
    <row r="2524" spans="1:15" ht="15" customHeight="1" x14ac:dyDescent="0.25">
      <c r="A2524" s="1">
        <v>2022</v>
      </c>
      <c r="B2524" s="1" t="s">
        <v>4146</v>
      </c>
      <c r="C2524" s="1" t="s">
        <v>2129</v>
      </c>
      <c r="D2524" s="1" t="s">
        <v>4808</v>
      </c>
      <c r="E2524" s="1" t="s">
        <v>2106</v>
      </c>
      <c r="F2524" s="1" t="s">
        <v>2131</v>
      </c>
      <c r="G2524" s="1" t="s">
        <v>103</v>
      </c>
      <c r="H2524" s="1" t="s">
        <v>298</v>
      </c>
      <c r="I2524" s="1">
        <v>1.5</v>
      </c>
      <c r="J2524" s="1">
        <v>2023</v>
      </c>
      <c r="K2524" s="1">
        <v>301940</v>
      </c>
      <c r="L2524" s="1">
        <v>0</v>
      </c>
      <c r="M2524" s="1">
        <f t="array" ref="M2524">SUMPRODUCT(MAX(ISNUMBER(SEARCH('Class Rules'!$B$6:$B$85,$E2524))*ISNUMBER(SEARCH('Class Rules'!$C$6:$C$85,$F2524))*'Class Rules'!$A$6:$A$85))</f>
        <v>0</v>
      </c>
      <c r="N2524" s="1" t="str">
        <f t="array" ref="N2524">IF($M2524=0,'Class Rules'!$D$3,INDEX('Class Rules'!$D$6:$D$85,MATCH($M2524,'Class Rules'!$A$6:$A$85,0)))</f>
        <v>Passenger LDV</v>
      </c>
      <c r="O2524" s="1" t="str">
        <f t="array" ref="O2524">IF(SUMPRODUCT(MAX(ISNUMBER(SEARCH(Fuel_Rules!$A$6:$A$30,$E2524))*ISNUMBER(SEARCH(Fuel_Rules!$B$6:$B$30,$F2524))*(Fuel_Rules!$A$6:$A$30&lt;&gt;"")))&gt;0,"Plug-in hybrid",IF($G2524="Diesel","Diesel","Gasoline"))</f>
        <v>Gasoline</v>
      </c>
    </row>
    <row r="2525" spans="1:15" ht="15" customHeight="1" x14ac:dyDescent="0.25">
      <c r="A2525" s="1">
        <v>2022</v>
      </c>
      <c r="B2525" s="1" t="s">
        <v>4146</v>
      </c>
      <c r="C2525" s="1" t="s">
        <v>2132</v>
      </c>
      <c r="D2525" s="1" t="s">
        <v>4809</v>
      </c>
      <c r="E2525" s="1" t="s">
        <v>2106</v>
      </c>
      <c r="F2525" s="1" t="s">
        <v>2134</v>
      </c>
      <c r="G2525" s="1" t="s">
        <v>103</v>
      </c>
      <c r="H2525" s="1" t="s">
        <v>437</v>
      </c>
      <c r="I2525" s="1">
        <v>2</v>
      </c>
      <c r="J2525" s="1">
        <v>2023</v>
      </c>
      <c r="K2525" s="1">
        <v>312458</v>
      </c>
      <c r="L2525" s="1">
        <v>0</v>
      </c>
      <c r="M2525" s="1">
        <f t="array" ref="M2525">SUMPRODUCT(MAX(ISNUMBER(SEARCH('Class Rules'!$B$6:$B$85,$E2525))*ISNUMBER(SEARCH('Class Rules'!$C$6:$C$85,$F2525))*'Class Rules'!$A$6:$A$85))</f>
        <v>0</v>
      </c>
      <c r="N2525" s="1" t="str">
        <f t="array" ref="N2525">IF($M2525=0,'Class Rules'!$D$3,INDEX('Class Rules'!$D$6:$D$85,MATCH($M2525,'Class Rules'!$A$6:$A$85,0)))</f>
        <v>Passenger LDV</v>
      </c>
      <c r="O2525" s="1" t="str">
        <f t="array" ref="O2525">IF(SUMPRODUCT(MAX(ISNUMBER(SEARCH(Fuel_Rules!$A$6:$A$30,$E2525))*ISNUMBER(SEARCH(Fuel_Rules!$B$6:$B$30,$F2525))*(Fuel_Rules!$A$6:$A$30&lt;&gt;"")))&gt;0,"Plug-in hybrid",IF($G2525="Diesel","Diesel","Gasoline"))</f>
        <v>Gasoline</v>
      </c>
    </row>
    <row r="2526" spans="1:15" ht="15" customHeight="1" x14ac:dyDescent="0.25">
      <c r="A2526" s="1">
        <v>2022</v>
      </c>
      <c r="B2526" s="1" t="s">
        <v>4146</v>
      </c>
      <c r="C2526" s="1" t="s">
        <v>4810</v>
      </c>
      <c r="D2526" s="1" t="s">
        <v>4811</v>
      </c>
      <c r="E2526" s="1" t="s">
        <v>2106</v>
      </c>
      <c r="F2526" s="1" t="s">
        <v>4812</v>
      </c>
      <c r="G2526" s="1" t="s">
        <v>103</v>
      </c>
      <c r="H2526" s="1" t="s">
        <v>298</v>
      </c>
      <c r="I2526" s="1">
        <v>1.5</v>
      </c>
      <c r="J2526" s="1">
        <v>2023</v>
      </c>
      <c r="K2526" s="1">
        <v>315840</v>
      </c>
      <c r="L2526" s="1">
        <v>0</v>
      </c>
      <c r="M2526" s="1">
        <f t="array" ref="M2526">SUMPRODUCT(MAX(ISNUMBER(SEARCH('Class Rules'!$B$6:$B$85,$E2526))*ISNUMBER(SEARCH('Class Rules'!$C$6:$C$85,$F2526))*'Class Rules'!$A$6:$A$85))</f>
        <v>0</v>
      </c>
      <c r="N2526" s="1" t="str">
        <f t="array" ref="N2526">IF($M2526=0,'Class Rules'!$D$3,INDEX('Class Rules'!$D$6:$D$85,MATCH($M2526,'Class Rules'!$A$6:$A$85,0)))</f>
        <v>Passenger LDV</v>
      </c>
      <c r="O2526" s="1" t="str">
        <f t="array" ref="O2526">IF(SUMPRODUCT(MAX(ISNUMBER(SEARCH(Fuel_Rules!$A$6:$A$30,$E2526))*ISNUMBER(SEARCH(Fuel_Rules!$B$6:$B$30,$F2526))*(Fuel_Rules!$A$6:$A$30&lt;&gt;"")))&gt;0,"Plug-in hybrid",IF($G2526="Diesel","Diesel","Gasoline"))</f>
        <v>Gasoline</v>
      </c>
    </row>
    <row r="2527" spans="1:15" ht="15" customHeight="1" x14ac:dyDescent="0.25">
      <c r="A2527" s="1">
        <v>2022</v>
      </c>
      <c r="B2527" s="1" t="s">
        <v>4146</v>
      </c>
      <c r="C2527" s="1" t="s">
        <v>2135</v>
      </c>
      <c r="D2527" s="1" t="s">
        <v>4813</v>
      </c>
      <c r="E2527" s="1" t="s">
        <v>2137</v>
      </c>
      <c r="F2527" s="1" t="s">
        <v>2138</v>
      </c>
      <c r="G2527" s="1" t="s">
        <v>105</v>
      </c>
      <c r="H2527" s="1" t="s">
        <v>437</v>
      </c>
      <c r="I2527" s="1">
        <v>3.2</v>
      </c>
      <c r="J2527" s="1">
        <v>2023</v>
      </c>
      <c r="K2527" s="1">
        <v>355403</v>
      </c>
      <c r="L2527" s="1">
        <v>0</v>
      </c>
      <c r="M2527" s="1">
        <f t="array" ref="M2527">SUMPRODUCT(MAX(ISNUMBER(SEARCH('Class Rules'!$B$6:$B$85,$E2527))*ISNUMBER(SEARCH('Class Rules'!$C$6:$C$85,$F2527))*'Class Rules'!$A$6:$A$85))</f>
        <v>0</v>
      </c>
      <c r="N2527" s="1" t="str">
        <f t="array" ref="N2527">IF($M2527=0,'Class Rules'!$D$3,INDEX('Class Rules'!$D$6:$D$85,MATCH($M2527,'Class Rules'!$A$6:$A$85,0)))</f>
        <v>Passenger LDV</v>
      </c>
      <c r="O2527" s="1" t="str">
        <f t="array" ref="O2527">IF(SUMPRODUCT(MAX(ISNUMBER(SEARCH(Fuel_Rules!$A$6:$A$30,$E2527))*ISNUMBER(SEARCH(Fuel_Rules!$B$6:$B$30,$F2527))*(Fuel_Rules!$A$6:$A$30&lt;&gt;"")))&gt;0,"Plug-in hybrid",IF($G2527="Diesel","Diesel","Gasoline"))</f>
        <v>Diesel</v>
      </c>
    </row>
    <row r="2528" spans="1:15" ht="15" customHeight="1" x14ac:dyDescent="0.25">
      <c r="A2528" s="1">
        <v>2022</v>
      </c>
      <c r="B2528" s="1" t="s">
        <v>4146</v>
      </c>
      <c r="C2528" s="1" t="s">
        <v>2139</v>
      </c>
      <c r="D2528" s="1" t="s">
        <v>4814</v>
      </c>
      <c r="E2528" s="1" t="s">
        <v>2137</v>
      </c>
      <c r="F2528" s="1" t="s">
        <v>2141</v>
      </c>
      <c r="G2528" s="1" t="s">
        <v>105</v>
      </c>
      <c r="H2528" s="1" t="s">
        <v>437</v>
      </c>
      <c r="I2528" s="1">
        <v>2.4</v>
      </c>
      <c r="J2528" s="1">
        <v>2023</v>
      </c>
      <c r="K2528" s="1">
        <v>280986</v>
      </c>
      <c r="L2528" s="1">
        <v>0</v>
      </c>
      <c r="M2528" s="1">
        <f t="array" ref="M2528">SUMPRODUCT(MAX(ISNUMBER(SEARCH('Class Rules'!$B$6:$B$85,$E2528))*ISNUMBER(SEARCH('Class Rules'!$C$6:$C$85,$F2528))*'Class Rules'!$A$6:$A$85))</f>
        <v>16</v>
      </c>
      <c r="N2528" s="1" t="str">
        <f t="array" ref="N2528">IF($M2528=0,'Class Rules'!$D$3,INDEX('Class Rules'!$D$6:$D$85,MATCH($M2528,'Class Rules'!$A$6:$A$85,0)))</f>
        <v>Freight LDV</v>
      </c>
      <c r="O2528" s="1" t="str">
        <f t="array" ref="O2528">IF(SUMPRODUCT(MAX(ISNUMBER(SEARCH(Fuel_Rules!$A$6:$A$30,$E2528))*ISNUMBER(SEARCH(Fuel_Rules!$B$6:$B$30,$F2528))*(Fuel_Rules!$A$6:$A$30&lt;&gt;"")))&gt;0,"Plug-in hybrid",IF($G2528="Diesel","Diesel","Gasoline"))</f>
        <v>Diesel</v>
      </c>
    </row>
    <row r="2529" spans="1:15" ht="15" customHeight="1" x14ac:dyDescent="0.25">
      <c r="A2529" s="1">
        <v>2022</v>
      </c>
      <c r="B2529" s="1" t="s">
        <v>4146</v>
      </c>
      <c r="C2529" s="1" t="s">
        <v>2142</v>
      </c>
      <c r="D2529" s="1" t="s">
        <v>4815</v>
      </c>
      <c r="E2529" s="1" t="s">
        <v>2137</v>
      </c>
      <c r="F2529" s="1" t="s">
        <v>2144</v>
      </c>
      <c r="G2529" s="1" t="s">
        <v>105</v>
      </c>
      <c r="H2529" s="1" t="s">
        <v>437</v>
      </c>
      <c r="I2529" s="1">
        <v>2.4</v>
      </c>
      <c r="J2529" s="1">
        <v>2023</v>
      </c>
      <c r="K2529" s="1">
        <v>256192</v>
      </c>
      <c r="L2529" s="1">
        <v>0</v>
      </c>
      <c r="M2529" s="1">
        <f t="array" ref="M2529">SUMPRODUCT(MAX(ISNUMBER(SEARCH('Class Rules'!$B$6:$B$85,$E2529))*ISNUMBER(SEARCH('Class Rules'!$C$6:$C$85,$F2529))*'Class Rules'!$A$6:$A$85))</f>
        <v>16</v>
      </c>
      <c r="N2529" s="1" t="str">
        <f t="array" ref="N2529">IF($M2529=0,'Class Rules'!$D$3,INDEX('Class Rules'!$D$6:$D$85,MATCH($M2529,'Class Rules'!$A$6:$A$85,0)))</f>
        <v>Freight LDV</v>
      </c>
      <c r="O2529" s="1" t="str">
        <f t="array" ref="O2529">IF(SUMPRODUCT(MAX(ISNUMBER(SEARCH(Fuel_Rules!$A$6:$A$30,$E2529))*ISNUMBER(SEARCH(Fuel_Rules!$B$6:$B$30,$F2529))*(Fuel_Rules!$A$6:$A$30&lt;&gt;"")))&gt;0,"Plug-in hybrid",IF($G2529="Diesel","Diesel","Gasoline"))</f>
        <v>Diesel</v>
      </c>
    </row>
    <row r="2530" spans="1:15" ht="15" customHeight="1" x14ac:dyDescent="0.25">
      <c r="A2530" s="1">
        <v>2022</v>
      </c>
      <c r="B2530" s="1" t="s">
        <v>4146</v>
      </c>
      <c r="C2530" s="1" t="s">
        <v>2145</v>
      </c>
      <c r="D2530" s="1" t="s">
        <v>4816</v>
      </c>
      <c r="E2530" s="1" t="s">
        <v>2137</v>
      </c>
      <c r="F2530" s="1" t="s">
        <v>2147</v>
      </c>
      <c r="G2530" s="1" t="s">
        <v>105</v>
      </c>
      <c r="H2530" s="1" t="s">
        <v>437</v>
      </c>
      <c r="I2530" s="1">
        <v>2.4</v>
      </c>
      <c r="J2530" s="1">
        <v>2023</v>
      </c>
      <c r="K2530" s="1">
        <v>308879</v>
      </c>
      <c r="L2530" s="1">
        <v>0</v>
      </c>
      <c r="M2530" s="1">
        <f t="array" ref="M2530">SUMPRODUCT(MAX(ISNUMBER(SEARCH('Class Rules'!$B$6:$B$85,$E2530))*ISNUMBER(SEARCH('Class Rules'!$C$6:$C$85,$F2530))*'Class Rules'!$A$6:$A$85))</f>
        <v>16</v>
      </c>
      <c r="N2530" s="1" t="str">
        <f t="array" ref="N2530">IF($M2530=0,'Class Rules'!$D$3,INDEX('Class Rules'!$D$6:$D$85,MATCH($M2530,'Class Rules'!$A$6:$A$85,0)))</f>
        <v>Freight LDV</v>
      </c>
      <c r="O2530" s="1" t="str">
        <f t="array" ref="O2530">IF(SUMPRODUCT(MAX(ISNUMBER(SEARCH(Fuel_Rules!$A$6:$A$30,$E2530))*ISNUMBER(SEARCH(Fuel_Rules!$B$6:$B$30,$F2530))*(Fuel_Rules!$A$6:$A$30&lt;&gt;"")))&gt;0,"Plug-in hybrid",IF($G2530="Diesel","Diesel","Gasoline"))</f>
        <v>Diesel</v>
      </c>
    </row>
    <row r="2531" spans="1:15" ht="15" customHeight="1" x14ac:dyDescent="0.25">
      <c r="A2531" s="1">
        <v>2022</v>
      </c>
      <c r="B2531" s="1" t="s">
        <v>4146</v>
      </c>
      <c r="C2531" s="1" t="s">
        <v>2148</v>
      </c>
      <c r="D2531" s="1" t="s">
        <v>4817</v>
      </c>
      <c r="E2531" s="1" t="s">
        <v>2137</v>
      </c>
      <c r="F2531" s="1" t="s">
        <v>2150</v>
      </c>
      <c r="G2531" s="1" t="s">
        <v>103</v>
      </c>
      <c r="H2531" s="1" t="s">
        <v>437</v>
      </c>
      <c r="I2531" s="1">
        <v>1.5</v>
      </c>
      <c r="J2531" s="1">
        <v>2023</v>
      </c>
      <c r="K2531" s="1">
        <v>226233</v>
      </c>
      <c r="L2531" s="1">
        <v>0</v>
      </c>
      <c r="M2531" s="1">
        <f t="array" ref="M2531">SUMPRODUCT(MAX(ISNUMBER(SEARCH('Class Rules'!$B$6:$B$85,$E2531))*ISNUMBER(SEARCH('Class Rules'!$C$6:$C$85,$F2531))*'Class Rules'!$A$6:$A$85))</f>
        <v>0</v>
      </c>
      <c r="N2531" s="1" t="str">
        <f t="array" ref="N2531">IF($M2531=0,'Class Rules'!$D$3,INDEX('Class Rules'!$D$6:$D$85,MATCH($M2531,'Class Rules'!$A$6:$A$85,0)))</f>
        <v>Passenger LDV</v>
      </c>
      <c r="O2531" s="1" t="str">
        <f t="array" ref="O2531">IF(SUMPRODUCT(MAX(ISNUMBER(SEARCH(Fuel_Rules!$A$6:$A$30,$E2531))*ISNUMBER(SEARCH(Fuel_Rules!$B$6:$B$30,$F2531))*(Fuel_Rules!$A$6:$A$30&lt;&gt;"")))&gt;0,"Plug-in hybrid",IF($G2531="Diesel","Diesel","Gasoline"))</f>
        <v>Gasoline</v>
      </c>
    </row>
    <row r="2532" spans="1:15" ht="15" customHeight="1" x14ac:dyDescent="0.25">
      <c r="A2532" s="1">
        <v>2022</v>
      </c>
      <c r="B2532" s="1" t="s">
        <v>4146</v>
      </c>
      <c r="C2532" s="1" t="s">
        <v>2151</v>
      </c>
      <c r="D2532" s="1" t="s">
        <v>4818</v>
      </c>
      <c r="E2532" s="1" t="s">
        <v>2137</v>
      </c>
      <c r="F2532" s="1" t="s">
        <v>2153</v>
      </c>
      <c r="G2532" s="1" t="s">
        <v>103</v>
      </c>
      <c r="H2532" s="1" t="s">
        <v>437</v>
      </c>
      <c r="I2532" s="1">
        <v>1.5</v>
      </c>
      <c r="J2532" s="1">
        <v>2023</v>
      </c>
      <c r="K2532" s="1">
        <v>214869</v>
      </c>
      <c r="L2532" s="1">
        <v>0</v>
      </c>
      <c r="M2532" s="1">
        <f t="array" ref="M2532">SUMPRODUCT(MAX(ISNUMBER(SEARCH('Class Rules'!$B$6:$B$85,$E2532))*ISNUMBER(SEARCH('Class Rules'!$C$6:$C$85,$F2532))*'Class Rules'!$A$6:$A$85))</f>
        <v>0</v>
      </c>
      <c r="N2532" s="1" t="str">
        <f t="array" ref="N2532">IF($M2532=0,'Class Rules'!$D$3,INDEX('Class Rules'!$D$6:$D$85,MATCH($M2532,'Class Rules'!$A$6:$A$85,0)))</f>
        <v>Passenger LDV</v>
      </c>
      <c r="O2532" s="1" t="str">
        <f t="array" ref="O2532">IF(SUMPRODUCT(MAX(ISNUMBER(SEARCH(Fuel_Rules!$A$6:$A$30,$E2532))*ISNUMBER(SEARCH(Fuel_Rules!$B$6:$B$30,$F2532))*(Fuel_Rules!$A$6:$A$30&lt;&gt;"")))&gt;0,"Plug-in hybrid",IF($G2532="Diesel","Diesel","Gasoline"))</f>
        <v>Gasoline</v>
      </c>
    </row>
    <row r="2533" spans="1:15" ht="15" customHeight="1" x14ac:dyDescent="0.25">
      <c r="A2533" s="1">
        <v>2022</v>
      </c>
      <c r="B2533" s="1" t="s">
        <v>4146</v>
      </c>
      <c r="C2533" s="1" t="s">
        <v>2154</v>
      </c>
      <c r="D2533" s="1" t="s">
        <v>4819</v>
      </c>
      <c r="E2533" s="1" t="s">
        <v>2137</v>
      </c>
      <c r="F2533" s="1" t="s">
        <v>2156</v>
      </c>
      <c r="G2533" s="1" t="s">
        <v>103</v>
      </c>
      <c r="H2533" s="1" t="s">
        <v>437</v>
      </c>
      <c r="I2533" s="1">
        <v>2</v>
      </c>
      <c r="J2533" s="1">
        <v>2023</v>
      </c>
      <c r="K2533" s="1">
        <v>231398</v>
      </c>
      <c r="L2533" s="1">
        <v>0</v>
      </c>
      <c r="M2533" s="1">
        <f t="array" ref="M2533">SUMPRODUCT(MAX(ISNUMBER(SEARCH('Class Rules'!$B$6:$B$85,$E2533))*ISNUMBER(SEARCH('Class Rules'!$C$6:$C$85,$F2533))*'Class Rules'!$A$6:$A$85))</f>
        <v>0</v>
      </c>
      <c r="N2533" s="1" t="str">
        <f t="array" ref="N2533">IF($M2533=0,'Class Rules'!$D$3,INDEX('Class Rules'!$D$6:$D$85,MATCH($M2533,'Class Rules'!$A$6:$A$85,0)))</f>
        <v>Passenger LDV</v>
      </c>
      <c r="O2533" s="1" t="str">
        <f t="array" ref="O2533">IF(SUMPRODUCT(MAX(ISNUMBER(SEARCH(Fuel_Rules!$A$6:$A$30,$E2533))*ISNUMBER(SEARCH(Fuel_Rules!$B$6:$B$30,$F2533))*(Fuel_Rules!$A$6:$A$30&lt;&gt;"")))&gt;0,"Plug-in hybrid",IF($G2533="Diesel","Diesel","Gasoline"))</f>
        <v>Gasoline</v>
      </c>
    </row>
    <row r="2534" spans="1:15" ht="15" customHeight="1" x14ac:dyDescent="0.25">
      <c r="A2534" s="1">
        <v>2022</v>
      </c>
      <c r="B2534" s="1" t="s">
        <v>4146</v>
      </c>
      <c r="C2534" s="1" t="s">
        <v>2157</v>
      </c>
      <c r="D2534" s="1" t="s">
        <v>4820</v>
      </c>
      <c r="E2534" s="1" t="s">
        <v>2137</v>
      </c>
      <c r="F2534" s="1" t="s">
        <v>2159</v>
      </c>
      <c r="G2534" s="1" t="s">
        <v>103</v>
      </c>
      <c r="H2534" s="1" t="s">
        <v>437</v>
      </c>
      <c r="I2534" s="1">
        <v>3</v>
      </c>
      <c r="J2534" s="1">
        <v>2023</v>
      </c>
      <c r="K2534" s="1">
        <v>279952</v>
      </c>
      <c r="L2534" s="1">
        <v>0</v>
      </c>
      <c r="M2534" s="1">
        <f t="array" ref="M2534">SUMPRODUCT(MAX(ISNUMBER(SEARCH('Class Rules'!$B$6:$B$85,$E2534))*ISNUMBER(SEARCH('Class Rules'!$C$6:$C$85,$F2534))*'Class Rules'!$A$6:$A$85))</f>
        <v>0</v>
      </c>
      <c r="N2534" s="1" t="str">
        <f t="array" ref="N2534">IF($M2534=0,'Class Rules'!$D$3,INDEX('Class Rules'!$D$6:$D$85,MATCH($M2534,'Class Rules'!$A$6:$A$85,0)))</f>
        <v>Passenger LDV</v>
      </c>
      <c r="O2534" s="1" t="str">
        <f t="array" ref="O2534">IF(SUMPRODUCT(MAX(ISNUMBER(SEARCH(Fuel_Rules!$A$6:$A$30,$E2534))*ISNUMBER(SEARCH(Fuel_Rules!$B$6:$B$30,$F2534))*(Fuel_Rules!$A$6:$A$30&lt;&gt;"")))&gt;0,"Plug-in hybrid",IF($G2534="Diesel","Diesel","Gasoline"))</f>
        <v>Gasoline</v>
      </c>
    </row>
    <row r="2535" spans="1:15" ht="15" customHeight="1" x14ac:dyDescent="0.25">
      <c r="A2535" s="1">
        <v>2022</v>
      </c>
      <c r="B2535" s="1" t="s">
        <v>4146</v>
      </c>
      <c r="C2535" s="1" t="s">
        <v>2160</v>
      </c>
      <c r="D2535" s="1" t="s">
        <v>4821</v>
      </c>
      <c r="E2535" s="1" t="s">
        <v>2137</v>
      </c>
      <c r="F2535" s="1" t="s">
        <v>2162</v>
      </c>
      <c r="G2535" s="1" t="s">
        <v>105</v>
      </c>
      <c r="H2535" s="1" t="s">
        <v>437</v>
      </c>
      <c r="I2535" s="1">
        <v>2.2000000000000002</v>
      </c>
      <c r="J2535" s="1">
        <v>2023</v>
      </c>
      <c r="K2535" s="1">
        <v>311978</v>
      </c>
      <c r="L2535" s="1">
        <v>0</v>
      </c>
      <c r="M2535" s="1">
        <f t="array" ref="M2535">SUMPRODUCT(MAX(ISNUMBER(SEARCH('Class Rules'!$B$6:$B$85,$E2535))*ISNUMBER(SEARCH('Class Rules'!$C$6:$C$85,$F2535))*'Class Rules'!$A$6:$A$85))</f>
        <v>0</v>
      </c>
      <c r="N2535" s="1" t="str">
        <f t="array" ref="N2535">IF($M2535=0,'Class Rules'!$D$3,INDEX('Class Rules'!$D$6:$D$85,MATCH($M2535,'Class Rules'!$A$6:$A$85,0)))</f>
        <v>Passenger LDV</v>
      </c>
      <c r="O2535" s="1" t="str">
        <f t="array" ref="O2535">IF(SUMPRODUCT(MAX(ISNUMBER(SEARCH(Fuel_Rules!$A$6:$A$30,$E2535))*ISNUMBER(SEARCH(Fuel_Rules!$B$6:$B$30,$F2535))*(Fuel_Rules!$A$6:$A$30&lt;&gt;"")))&gt;0,"Plug-in hybrid",IF($G2535="Diesel","Diesel","Gasoline"))</f>
        <v>Diesel</v>
      </c>
    </row>
    <row r="2536" spans="1:15" ht="15" customHeight="1" x14ac:dyDescent="0.25">
      <c r="A2536" s="1">
        <v>2022</v>
      </c>
      <c r="B2536" s="1" t="s">
        <v>4146</v>
      </c>
      <c r="C2536" s="1" t="s">
        <v>2163</v>
      </c>
      <c r="D2536" s="1" t="s">
        <v>4822</v>
      </c>
      <c r="E2536" s="1" t="s">
        <v>2137</v>
      </c>
      <c r="F2536" s="1" t="s">
        <v>2165</v>
      </c>
      <c r="G2536" s="1" t="s">
        <v>103</v>
      </c>
      <c r="H2536" s="1" t="s">
        <v>437</v>
      </c>
      <c r="I2536" s="1">
        <v>2</v>
      </c>
      <c r="J2536" s="1">
        <v>2023</v>
      </c>
      <c r="K2536" s="1">
        <v>141521</v>
      </c>
      <c r="L2536" s="1">
        <v>0</v>
      </c>
      <c r="M2536" s="1">
        <f t="array" ref="M2536">SUMPRODUCT(MAX(ISNUMBER(SEARCH('Class Rules'!$B$6:$B$85,$E2536))*ISNUMBER(SEARCH('Class Rules'!$C$6:$C$85,$F2536))*'Class Rules'!$A$6:$A$85))</f>
        <v>0</v>
      </c>
      <c r="N2536" s="1" t="str">
        <f t="array" ref="N2536">IF($M2536=0,'Class Rules'!$D$3,INDEX('Class Rules'!$D$6:$D$85,MATCH($M2536,'Class Rules'!$A$6:$A$85,0)))</f>
        <v>Passenger LDV</v>
      </c>
      <c r="O2536" s="1" t="str">
        <f t="array" ref="O2536">IF(SUMPRODUCT(MAX(ISNUMBER(SEARCH(Fuel_Rules!$A$6:$A$30,$E2536))*ISNUMBER(SEARCH(Fuel_Rules!$B$6:$B$30,$F2536))*(Fuel_Rules!$A$6:$A$30&lt;&gt;"")))&gt;0,"Plug-in hybrid",IF($G2536="Diesel","Diesel","Gasoline"))</f>
        <v>Gasoline</v>
      </c>
    </row>
    <row r="2537" spans="1:15" ht="15" customHeight="1" x14ac:dyDescent="0.25">
      <c r="A2537" s="1">
        <v>2022</v>
      </c>
      <c r="B2537" s="1" t="s">
        <v>4146</v>
      </c>
      <c r="C2537" s="1" t="s">
        <v>2166</v>
      </c>
      <c r="D2537" s="1" t="s">
        <v>4823</v>
      </c>
      <c r="E2537" s="1" t="s">
        <v>2137</v>
      </c>
      <c r="F2537" s="1" t="s">
        <v>2168</v>
      </c>
      <c r="G2537" s="1" t="s">
        <v>105</v>
      </c>
      <c r="H2537" s="1" t="s">
        <v>437</v>
      </c>
      <c r="I2537" s="1">
        <v>2.4</v>
      </c>
      <c r="J2537" s="1">
        <v>2023</v>
      </c>
      <c r="K2537" s="1">
        <v>374995</v>
      </c>
      <c r="L2537" s="1">
        <v>0</v>
      </c>
      <c r="M2537" s="1">
        <f t="array" ref="M2537">SUMPRODUCT(MAX(ISNUMBER(SEARCH('Class Rules'!$B$6:$B$85,$E2537))*ISNUMBER(SEARCH('Class Rules'!$C$6:$C$85,$F2537))*'Class Rules'!$A$6:$A$85))</f>
        <v>0</v>
      </c>
      <c r="N2537" s="1" t="str">
        <f t="array" ref="N2537">IF($M2537=0,'Class Rules'!$D$3,INDEX('Class Rules'!$D$6:$D$85,MATCH($M2537,'Class Rules'!$A$6:$A$85,0)))</f>
        <v>Passenger LDV</v>
      </c>
      <c r="O2537" s="1" t="str">
        <f t="array" ref="O2537">IF(SUMPRODUCT(MAX(ISNUMBER(SEARCH(Fuel_Rules!$A$6:$A$30,$E2537))*ISNUMBER(SEARCH(Fuel_Rules!$B$6:$B$30,$F2537))*(Fuel_Rules!$A$6:$A$30&lt;&gt;"")))&gt;0,"Plug-in hybrid",IF($G2537="Diesel","Diesel","Gasoline"))</f>
        <v>Diesel</v>
      </c>
    </row>
    <row r="2538" spans="1:15" ht="15" customHeight="1" x14ac:dyDescent="0.25">
      <c r="A2538" s="1">
        <v>2022</v>
      </c>
      <c r="B2538" s="1" t="s">
        <v>4146</v>
      </c>
      <c r="C2538" s="1" t="s">
        <v>2169</v>
      </c>
      <c r="D2538" s="1" t="s">
        <v>4824</v>
      </c>
      <c r="E2538" s="1" t="s">
        <v>2137</v>
      </c>
      <c r="F2538" s="1" t="s">
        <v>2171</v>
      </c>
      <c r="G2538" s="1" t="s">
        <v>103</v>
      </c>
      <c r="H2538" s="1" t="s">
        <v>437</v>
      </c>
      <c r="I2538" s="1">
        <v>1.5</v>
      </c>
      <c r="J2538" s="1">
        <v>2023</v>
      </c>
      <c r="K2538" s="1">
        <v>194207</v>
      </c>
      <c r="L2538" s="1">
        <v>0</v>
      </c>
      <c r="M2538" s="1">
        <f t="array" ref="M2538">SUMPRODUCT(MAX(ISNUMBER(SEARCH('Class Rules'!$B$6:$B$85,$E2538))*ISNUMBER(SEARCH('Class Rules'!$C$6:$C$85,$F2538))*'Class Rules'!$A$6:$A$85))</f>
        <v>0</v>
      </c>
      <c r="N2538" s="1" t="str">
        <f t="array" ref="N2538">IF($M2538=0,'Class Rules'!$D$3,INDEX('Class Rules'!$D$6:$D$85,MATCH($M2538,'Class Rules'!$A$6:$A$85,0)))</f>
        <v>Passenger LDV</v>
      </c>
      <c r="O2538" s="1" t="str">
        <f t="array" ref="O2538">IF(SUMPRODUCT(MAX(ISNUMBER(SEARCH(Fuel_Rules!$A$6:$A$30,$E2538))*ISNUMBER(SEARCH(Fuel_Rules!$B$6:$B$30,$F2538))*(Fuel_Rules!$A$6:$A$30&lt;&gt;"")))&gt;0,"Plug-in hybrid",IF($G2538="Diesel","Diesel","Gasoline"))</f>
        <v>Gasoline</v>
      </c>
    </row>
    <row r="2539" spans="1:15" ht="15" customHeight="1" x14ac:dyDescent="0.25">
      <c r="A2539" s="1">
        <v>2022</v>
      </c>
      <c r="B2539" s="1" t="s">
        <v>4146</v>
      </c>
      <c r="C2539" s="1" t="s">
        <v>2172</v>
      </c>
      <c r="D2539" s="1" t="s">
        <v>4825</v>
      </c>
      <c r="E2539" s="1" t="s">
        <v>2137</v>
      </c>
      <c r="F2539" s="1" t="s">
        <v>2174</v>
      </c>
      <c r="G2539" s="1" t="s">
        <v>103</v>
      </c>
      <c r="H2539" s="1" t="s">
        <v>437</v>
      </c>
      <c r="I2539" s="1">
        <v>1.5</v>
      </c>
      <c r="J2539" s="1">
        <v>2023</v>
      </c>
      <c r="K2539" s="1">
        <v>175612</v>
      </c>
      <c r="L2539" s="1">
        <v>0</v>
      </c>
      <c r="M2539" s="1">
        <f t="array" ref="M2539">SUMPRODUCT(MAX(ISNUMBER(SEARCH('Class Rules'!$B$6:$B$85,$E2539))*ISNUMBER(SEARCH('Class Rules'!$C$6:$C$85,$F2539))*'Class Rules'!$A$6:$A$85))</f>
        <v>0</v>
      </c>
      <c r="N2539" s="1" t="str">
        <f t="array" ref="N2539">IF($M2539=0,'Class Rules'!$D$3,INDEX('Class Rules'!$D$6:$D$85,MATCH($M2539,'Class Rules'!$A$6:$A$85,0)))</f>
        <v>Passenger LDV</v>
      </c>
      <c r="O2539" s="1" t="str">
        <f t="array" ref="O2539">IF(SUMPRODUCT(MAX(ISNUMBER(SEARCH(Fuel_Rules!$A$6:$A$30,$E2539))*ISNUMBER(SEARCH(Fuel_Rules!$B$6:$B$30,$F2539))*(Fuel_Rules!$A$6:$A$30&lt;&gt;"")))&gt;0,"Plug-in hybrid",IF($G2539="Diesel","Diesel","Gasoline"))</f>
        <v>Gasoline</v>
      </c>
    </row>
    <row r="2540" spans="1:15" ht="15" customHeight="1" x14ac:dyDescent="0.25">
      <c r="A2540" s="1">
        <v>2022</v>
      </c>
      <c r="B2540" s="1" t="s">
        <v>4146</v>
      </c>
      <c r="C2540" s="1" t="s">
        <v>2175</v>
      </c>
      <c r="D2540" s="1" t="s">
        <v>4826</v>
      </c>
      <c r="E2540" s="1" t="s">
        <v>2137</v>
      </c>
      <c r="F2540" s="1" t="s">
        <v>2177</v>
      </c>
      <c r="G2540" s="1" t="s">
        <v>105</v>
      </c>
      <c r="H2540" s="1" t="s">
        <v>437</v>
      </c>
      <c r="I2540" s="1">
        <v>2.4</v>
      </c>
      <c r="J2540" s="1">
        <v>2023</v>
      </c>
      <c r="K2540" s="1">
        <v>403921</v>
      </c>
      <c r="L2540" s="1">
        <v>0</v>
      </c>
      <c r="M2540" s="1">
        <f t="array" ref="M2540">SUMPRODUCT(MAX(ISNUMBER(SEARCH('Class Rules'!$B$6:$B$85,$E2540))*ISNUMBER(SEARCH('Class Rules'!$C$6:$C$85,$F2540))*'Class Rules'!$A$6:$A$85))</f>
        <v>0</v>
      </c>
      <c r="N2540" s="1" t="str">
        <f t="array" ref="N2540">IF($M2540=0,'Class Rules'!$D$3,INDEX('Class Rules'!$D$6:$D$85,MATCH($M2540,'Class Rules'!$A$6:$A$85,0)))</f>
        <v>Passenger LDV</v>
      </c>
      <c r="O2540" s="1" t="str">
        <f t="array" ref="O2540">IF(SUMPRODUCT(MAX(ISNUMBER(SEARCH(Fuel_Rules!$A$6:$A$30,$E2540))*ISNUMBER(SEARCH(Fuel_Rules!$B$6:$B$30,$F2540))*(Fuel_Rules!$A$6:$A$30&lt;&gt;"")))&gt;0,"Plug-in hybrid",IF($G2540="Diesel","Diesel","Gasoline"))</f>
        <v>Diesel</v>
      </c>
    </row>
    <row r="2541" spans="1:15" ht="15" customHeight="1" x14ac:dyDescent="0.25">
      <c r="A2541" s="1">
        <v>2022</v>
      </c>
      <c r="B2541" s="1" t="s">
        <v>4146</v>
      </c>
      <c r="C2541" s="1" t="s">
        <v>2178</v>
      </c>
      <c r="D2541" s="1" t="s">
        <v>4827</v>
      </c>
      <c r="E2541" s="1" t="s">
        <v>2137</v>
      </c>
      <c r="F2541" s="1" t="s">
        <v>2180</v>
      </c>
      <c r="G2541" s="1" t="s">
        <v>105</v>
      </c>
      <c r="H2541" s="1" t="s">
        <v>437</v>
      </c>
      <c r="I2541" s="1">
        <v>2.4</v>
      </c>
      <c r="J2541" s="1">
        <v>2023</v>
      </c>
      <c r="K2541" s="1">
        <v>211190</v>
      </c>
      <c r="L2541" s="1">
        <v>0</v>
      </c>
      <c r="M2541" s="1">
        <f t="array" ref="M2541">SUMPRODUCT(MAX(ISNUMBER(SEARCH('Class Rules'!$B$6:$B$85,$E2541))*ISNUMBER(SEARCH('Class Rules'!$C$6:$C$85,$F2541))*'Class Rules'!$A$6:$A$85))</f>
        <v>16</v>
      </c>
      <c r="N2541" s="1" t="str">
        <f t="array" ref="N2541">IF($M2541=0,'Class Rules'!$D$3,INDEX('Class Rules'!$D$6:$D$85,MATCH($M2541,'Class Rules'!$A$6:$A$85,0)))</f>
        <v>Freight LDV</v>
      </c>
      <c r="O2541" s="1" t="str">
        <f t="array" ref="O2541">IF(SUMPRODUCT(MAX(ISNUMBER(SEARCH(Fuel_Rules!$A$6:$A$30,$E2541))*ISNUMBER(SEARCH(Fuel_Rules!$B$6:$B$30,$F2541))*(Fuel_Rules!$A$6:$A$30&lt;&gt;"")))&gt;0,"Plug-in hybrid",IF($G2541="Diesel","Diesel","Gasoline"))</f>
        <v>Diesel</v>
      </c>
    </row>
    <row r="2542" spans="1:15" ht="15" customHeight="1" x14ac:dyDescent="0.25">
      <c r="A2542" s="1">
        <v>2022</v>
      </c>
      <c r="B2542" s="1" t="s">
        <v>4146</v>
      </c>
      <c r="C2542" s="1" t="s">
        <v>2181</v>
      </c>
      <c r="D2542" s="1" t="s">
        <v>4828</v>
      </c>
      <c r="E2542" s="1" t="s">
        <v>2137</v>
      </c>
      <c r="F2542" s="1" t="s">
        <v>2183</v>
      </c>
      <c r="G2542" s="1" t="s">
        <v>105</v>
      </c>
      <c r="H2542" s="1" t="s">
        <v>437</v>
      </c>
      <c r="I2542" s="1">
        <v>2.4</v>
      </c>
      <c r="J2542" s="1">
        <v>2023</v>
      </c>
      <c r="K2542" s="1">
        <v>241729</v>
      </c>
      <c r="L2542" s="1">
        <v>0</v>
      </c>
      <c r="M2542" s="1">
        <f t="array" ref="M2542">SUMPRODUCT(MAX(ISNUMBER(SEARCH('Class Rules'!$B$6:$B$85,$E2542))*ISNUMBER(SEARCH('Class Rules'!$C$6:$C$85,$F2542))*'Class Rules'!$A$6:$A$85))</f>
        <v>16</v>
      </c>
      <c r="N2542" s="1" t="str">
        <f t="array" ref="N2542">IF($M2542=0,'Class Rules'!$D$3,INDEX('Class Rules'!$D$6:$D$85,MATCH($M2542,'Class Rules'!$A$6:$A$85,0)))</f>
        <v>Freight LDV</v>
      </c>
      <c r="O2542" s="1" t="str">
        <f t="array" ref="O2542">IF(SUMPRODUCT(MAX(ISNUMBER(SEARCH(Fuel_Rules!$A$6:$A$30,$E2542))*ISNUMBER(SEARCH(Fuel_Rules!$B$6:$B$30,$F2542))*(Fuel_Rules!$A$6:$A$30&lt;&gt;"")))&gt;0,"Plug-in hybrid",IF($G2542="Diesel","Diesel","Gasoline"))</f>
        <v>Diesel</v>
      </c>
    </row>
    <row r="2543" spans="1:15" ht="15" customHeight="1" x14ac:dyDescent="0.25">
      <c r="A2543" s="1">
        <v>2022</v>
      </c>
      <c r="B2543" s="1" t="s">
        <v>4146</v>
      </c>
      <c r="C2543" s="1" t="s">
        <v>2184</v>
      </c>
      <c r="D2543" s="1" t="s">
        <v>4829</v>
      </c>
      <c r="E2543" s="1" t="s">
        <v>2137</v>
      </c>
      <c r="F2543" s="1" t="s">
        <v>2186</v>
      </c>
      <c r="G2543" s="1" t="s">
        <v>105</v>
      </c>
      <c r="H2543" s="1" t="s">
        <v>298</v>
      </c>
      <c r="I2543" s="1">
        <v>2.4</v>
      </c>
      <c r="J2543" s="1">
        <v>2023</v>
      </c>
      <c r="K2543" s="1">
        <v>222100</v>
      </c>
      <c r="L2543" s="1">
        <v>0</v>
      </c>
      <c r="M2543" s="1">
        <f t="array" ref="M2543">SUMPRODUCT(MAX(ISNUMBER(SEARCH('Class Rules'!$B$6:$B$85,$E2543))*ISNUMBER(SEARCH('Class Rules'!$C$6:$C$85,$F2543))*'Class Rules'!$A$6:$A$85))</f>
        <v>16</v>
      </c>
      <c r="N2543" s="1" t="str">
        <f t="array" ref="N2543">IF($M2543=0,'Class Rules'!$D$3,INDEX('Class Rules'!$D$6:$D$85,MATCH($M2543,'Class Rules'!$A$6:$A$85,0)))</f>
        <v>Freight LDV</v>
      </c>
      <c r="O2543" s="1" t="str">
        <f t="array" ref="O2543">IF(SUMPRODUCT(MAX(ISNUMBER(SEARCH(Fuel_Rules!$A$6:$A$30,$E2543))*ISNUMBER(SEARCH(Fuel_Rules!$B$6:$B$30,$F2543))*(Fuel_Rules!$A$6:$A$30&lt;&gt;"")))&gt;0,"Plug-in hybrid",IF($G2543="Diesel","Diesel","Gasoline"))</f>
        <v>Diesel</v>
      </c>
    </row>
    <row r="2544" spans="1:15" ht="15" customHeight="1" x14ac:dyDescent="0.25">
      <c r="A2544" s="1">
        <v>2022</v>
      </c>
      <c r="B2544" s="1" t="s">
        <v>4146</v>
      </c>
      <c r="C2544" s="1" t="s">
        <v>2187</v>
      </c>
      <c r="D2544" s="1" t="s">
        <v>4830</v>
      </c>
      <c r="E2544" s="1" t="s">
        <v>2137</v>
      </c>
      <c r="F2544" s="1" t="s">
        <v>2189</v>
      </c>
      <c r="G2544" s="1" t="s">
        <v>103</v>
      </c>
      <c r="H2544" s="1" t="s">
        <v>437</v>
      </c>
      <c r="I2544" s="1">
        <v>2</v>
      </c>
      <c r="J2544" s="1">
        <v>2023</v>
      </c>
      <c r="K2544" s="1">
        <v>157017</v>
      </c>
      <c r="L2544" s="1">
        <v>0</v>
      </c>
      <c r="M2544" s="1">
        <f t="array" ref="M2544">SUMPRODUCT(MAX(ISNUMBER(SEARCH('Class Rules'!$B$6:$B$85,$E2544))*ISNUMBER(SEARCH('Class Rules'!$C$6:$C$85,$F2544))*'Class Rules'!$A$6:$A$85))</f>
        <v>0</v>
      </c>
      <c r="N2544" s="1" t="str">
        <f t="array" ref="N2544">IF($M2544=0,'Class Rules'!$D$3,INDEX('Class Rules'!$D$6:$D$85,MATCH($M2544,'Class Rules'!$A$6:$A$85,0)))</f>
        <v>Passenger LDV</v>
      </c>
      <c r="O2544" s="1" t="str">
        <f t="array" ref="O2544">IF(SUMPRODUCT(MAX(ISNUMBER(SEARCH(Fuel_Rules!$A$6:$A$30,$E2544))*ISNUMBER(SEARCH(Fuel_Rules!$B$6:$B$30,$F2544))*(Fuel_Rules!$A$6:$A$30&lt;&gt;"")))&gt;0,"Plug-in hybrid",IF($G2544="Diesel","Diesel","Gasoline"))</f>
        <v>Gasoline</v>
      </c>
    </row>
    <row r="2545" spans="1:15" ht="15" customHeight="1" x14ac:dyDescent="0.25">
      <c r="A2545" s="1">
        <v>2022</v>
      </c>
      <c r="B2545" s="1" t="s">
        <v>4146</v>
      </c>
      <c r="C2545" s="1" t="s">
        <v>2190</v>
      </c>
      <c r="D2545" s="1" t="s">
        <v>4831</v>
      </c>
      <c r="E2545" s="1" t="s">
        <v>2137</v>
      </c>
      <c r="F2545" s="1" t="s">
        <v>2192</v>
      </c>
      <c r="G2545" s="1" t="s">
        <v>103</v>
      </c>
      <c r="H2545" s="1" t="s">
        <v>437</v>
      </c>
      <c r="I2545" s="1">
        <v>2</v>
      </c>
      <c r="J2545" s="1">
        <v>2023</v>
      </c>
      <c r="K2545" s="1">
        <v>180777</v>
      </c>
      <c r="L2545" s="1">
        <v>0</v>
      </c>
      <c r="M2545" s="1">
        <f t="array" ref="M2545">SUMPRODUCT(MAX(ISNUMBER(SEARCH('Class Rules'!$B$6:$B$85,$E2545))*ISNUMBER(SEARCH('Class Rules'!$C$6:$C$85,$F2545))*'Class Rules'!$A$6:$A$85))</f>
        <v>0</v>
      </c>
      <c r="N2545" s="1" t="str">
        <f t="array" ref="N2545">IF($M2545=0,'Class Rules'!$D$3,INDEX('Class Rules'!$D$6:$D$85,MATCH($M2545,'Class Rules'!$A$6:$A$85,0)))</f>
        <v>Passenger LDV</v>
      </c>
      <c r="O2545" s="1" t="str">
        <f t="array" ref="O2545">IF(SUMPRODUCT(MAX(ISNUMBER(SEARCH(Fuel_Rules!$A$6:$A$30,$E2545))*ISNUMBER(SEARCH(Fuel_Rules!$B$6:$B$30,$F2545))*(Fuel_Rules!$A$6:$A$30&lt;&gt;"")))&gt;0,"Plug-in hybrid",IF($G2545="Diesel","Diesel","Gasoline"))</f>
        <v>Gasoline</v>
      </c>
    </row>
    <row r="2546" spans="1:15" ht="15" customHeight="1" x14ac:dyDescent="0.25">
      <c r="A2546" s="1">
        <v>2022</v>
      </c>
      <c r="B2546" s="1" t="s">
        <v>4146</v>
      </c>
      <c r="C2546" s="1" t="s">
        <v>2193</v>
      </c>
      <c r="D2546" s="1" t="s">
        <v>4832</v>
      </c>
      <c r="E2546" s="1" t="s">
        <v>2137</v>
      </c>
      <c r="F2546" s="1" t="s">
        <v>2195</v>
      </c>
      <c r="G2546" s="1" t="s">
        <v>103</v>
      </c>
      <c r="H2546" s="1" t="s">
        <v>437</v>
      </c>
      <c r="I2546" s="1">
        <v>2</v>
      </c>
      <c r="J2546" s="1">
        <v>2023</v>
      </c>
      <c r="K2546" s="1">
        <v>173546</v>
      </c>
      <c r="L2546" s="1">
        <v>0</v>
      </c>
      <c r="M2546" s="1">
        <f t="array" ref="M2546">SUMPRODUCT(MAX(ISNUMBER(SEARCH('Class Rules'!$B$6:$B$85,$E2546))*ISNUMBER(SEARCH('Class Rules'!$C$6:$C$85,$F2546))*'Class Rules'!$A$6:$A$85))</f>
        <v>0</v>
      </c>
      <c r="N2546" s="1" t="str">
        <f t="array" ref="N2546">IF($M2546=0,'Class Rules'!$D$3,INDEX('Class Rules'!$D$6:$D$85,MATCH($M2546,'Class Rules'!$A$6:$A$85,0)))</f>
        <v>Passenger LDV</v>
      </c>
      <c r="O2546" s="1" t="str">
        <f t="array" ref="O2546">IF(SUMPRODUCT(MAX(ISNUMBER(SEARCH(Fuel_Rules!$A$6:$A$30,$E2546))*ISNUMBER(SEARCH(Fuel_Rules!$B$6:$B$30,$F2546))*(Fuel_Rules!$A$6:$A$30&lt;&gt;"")))&gt;0,"Plug-in hybrid",IF($G2546="Diesel","Diesel","Gasoline"))</f>
        <v>Gasoline</v>
      </c>
    </row>
    <row r="2547" spans="1:15" ht="15" customHeight="1" x14ac:dyDescent="0.25">
      <c r="A2547" s="1">
        <v>2022</v>
      </c>
      <c r="B2547" s="1" t="s">
        <v>4146</v>
      </c>
      <c r="C2547" s="1" t="s">
        <v>2196</v>
      </c>
      <c r="D2547" s="1" t="s">
        <v>4833</v>
      </c>
      <c r="E2547" s="1" t="s">
        <v>2137</v>
      </c>
      <c r="F2547" s="1" t="s">
        <v>2198</v>
      </c>
      <c r="G2547" s="1" t="s">
        <v>103</v>
      </c>
      <c r="H2547" s="1" t="s">
        <v>437</v>
      </c>
      <c r="I2547" s="1">
        <v>1.5</v>
      </c>
      <c r="J2547" s="1">
        <v>2023</v>
      </c>
      <c r="K2547" s="1">
        <v>181423</v>
      </c>
      <c r="L2547" s="1">
        <v>0</v>
      </c>
      <c r="M2547" s="1">
        <f t="array" ref="M2547">SUMPRODUCT(MAX(ISNUMBER(SEARCH('Class Rules'!$B$6:$B$85,$E2547))*ISNUMBER(SEARCH('Class Rules'!$C$6:$C$85,$F2547))*'Class Rules'!$A$6:$A$85))</f>
        <v>0</v>
      </c>
      <c r="N2547" s="1" t="str">
        <f t="array" ref="N2547">IF($M2547=0,'Class Rules'!$D$3,INDEX('Class Rules'!$D$6:$D$85,MATCH($M2547,'Class Rules'!$A$6:$A$85,0)))</f>
        <v>Passenger LDV</v>
      </c>
      <c r="O2547" s="1" t="str">
        <f t="array" ref="O2547">IF(SUMPRODUCT(MAX(ISNUMBER(SEARCH(Fuel_Rules!$A$6:$A$30,$E2547))*ISNUMBER(SEARCH(Fuel_Rules!$B$6:$B$30,$F2547))*(Fuel_Rules!$A$6:$A$30&lt;&gt;"")))&gt;0,"Plug-in hybrid",IF($G2547="Diesel","Diesel","Gasoline"))</f>
        <v>Gasoline</v>
      </c>
    </row>
    <row r="2548" spans="1:15" ht="15" customHeight="1" x14ac:dyDescent="0.25">
      <c r="A2548" s="1">
        <v>2022</v>
      </c>
      <c r="B2548" s="1" t="s">
        <v>4146</v>
      </c>
      <c r="C2548" s="1" t="s">
        <v>2199</v>
      </c>
      <c r="D2548" s="1" t="s">
        <v>4834</v>
      </c>
      <c r="E2548" s="1" t="s">
        <v>2137</v>
      </c>
      <c r="F2548" s="1" t="s">
        <v>2201</v>
      </c>
      <c r="G2548" s="1" t="s">
        <v>103</v>
      </c>
      <c r="H2548" s="1" t="s">
        <v>437</v>
      </c>
      <c r="I2548" s="1">
        <v>1.5</v>
      </c>
      <c r="J2548" s="1">
        <v>2023</v>
      </c>
      <c r="K2548" s="1">
        <v>232431</v>
      </c>
      <c r="L2548" s="1">
        <v>0</v>
      </c>
      <c r="M2548" s="1">
        <f t="array" ref="M2548">SUMPRODUCT(MAX(ISNUMBER(SEARCH('Class Rules'!$B$6:$B$85,$E2548))*ISNUMBER(SEARCH('Class Rules'!$C$6:$C$85,$F2548))*'Class Rules'!$A$6:$A$85))</f>
        <v>0</v>
      </c>
      <c r="N2548" s="1" t="str">
        <f t="array" ref="N2548">IF($M2548=0,'Class Rules'!$D$3,INDEX('Class Rules'!$D$6:$D$85,MATCH($M2548,'Class Rules'!$A$6:$A$85,0)))</f>
        <v>Passenger LDV</v>
      </c>
      <c r="O2548" s="1" t="str">
        <f t="array" ref="O2548">IF(SUMPRODUCT(MAX(ISNUMBER(SEARCH(Fuel_Rules!$A$6:$A$30,$E2548))*ISNUMBER(SEARCH(Fuel_Rules!$B$6:$B$30,$F2548))*(Fuel_Rules!$A$6:$A$30&lt;&gt;"")))&gt;0,"Plug-in hybrid",IF($G2548="Diesel","Diesel","Gasoline"))</f>
        <v>Gasoline</v>
      </c>
    </row>
    <row r="2549" spans="1:15" ht="15" customHeight="1" x14ac:dyDescent="0.25">
      <c r="A2549" s="1">
        <v>2022</v>
      </c>
      <c r="B2549" s="1" t="s">
        <v>4146</v>
      </c>
      <c r="C2549" s="1" t="s">
        <v>2202</v>
      </c>
      <c r="D2549" s="1" t="s">
        <v>4835</v>
      </c>
      <c r="E2549" s="1" t="s">
        <v>2137</v>
      </c>
      <c r="F2549" s="1" t="s">
        <v>2204</v>
      </c>
      <c r="G2549" s="1" t="s">
        <v>105</v>
      </c>
      <c r="H2549" s="1" t="s">
        <v>437</v>
      </c>
      <c r="I2549" s="1">
        <v>2.4</v>
      </c>
      <c r="J2549" s="1">
        <v>2023</v>
      </c>
      <c r="K2549" s="1">
        <v>242762</v>
      </c>
      <c r="L2549" s="1">
        <v>0</v>
      </c>
      <c r="M2549" s="1">
        <f t="array" ref="M2549">SUMPRODUCT(MAX(ISNUMBER(SEARCH('Class Rules'!$B$6:$B$85,$E2549))*ISNUMBER(SEARCH('Class Rules'!$C$6:$C$85,$F2549))*'Class Rules'!$A$6:$A$85))</f>
        <v>16</v>
      </c>
      <c r="N2549" s="1" t="str">
        <f t="array" ref="N2549">IF($M2549=0,'Class Rules'!$D$3,INDEX('Class Rules'!$D$6:$D$85,MATCH($M2549,'Class Rules'!$A$6:$A$85,0)))</f>
        <v>Freight LDV</v>
      </c>
      <c r="O2549" s="1" t="str">
        <f t="array" ref="O2549">IF(SUMPRODUCT(MAX(ISNUMBER(SEARCH(Fuel_Rules!$A$6:$A$30,$E2549))*ISNUMBER(SEARCH(Fuel_Rules!$B$6:$B$30,$F2549))*(Fuel_Rules!$A$6:$A$30&lt;&gt;"")))&gt;0,"Plug-in hybrid",IF($G2549="Diesel","Diesel","Gasoline"))</f>
        <v>Diesel</v>
      </c>
    </row>
    <row r="2550" spans="1:15" ht="15" customHeight="1" x14ac:dyDescent="0.25">
      <c r="A2550" s="1">
        <v>2022</v>
      </c>
      <c r="B2550" s="1" t="s">
        <v>4146</v>
      </c>
      <c r="C2550" s="1" t="s">
        <v>2205</v>
      </c>
      <c r="D2550" s="1" t="s">
        <v>4836</v>
      </c>
      <c r="E2550" s="1" t="s">
        <v>2137</v>
      </c>
      <c r="F2550" s="1" t="s">
        <v>2207</v>
      </c>
      <c r="G2550" s="1" t="s">
        <v>105</v>
      </c>
      <c r="H2550" s="1" t="s">
        <v>437</v>
      </c>
      <c r="I2550" s="1">
        <v>3.2</v>
      </c>
      <c r="J2550" s="1">
        <v>2023</v>
      </c>
      <c r="K2550" s="1">
        <v>359553</v>
      </c>
      <c r="L2550" s="1">
        <v>0</v>
      </c>
      <c r="M2550" s="1">
        <f t="array" ref="M2550">SUMPRODUCT(MAX(ISNUMBER(SEARCH('Class Rules'!$B$6:$B$85,$E2550))*ISNUMBER(SEARCH('Class Rules'!$C$6:$C$85,$F2550))*'Class Rules'!$A$6:$A$85))</f>
        <v>0</v>
      </c>
      <c r="N2550" s="1" t="str">
        <f t="array" ref="N2550">IF($M2550=0,'Class Rules'!$D$3,INDEX('Class Rules'!$D$6:$D$85,MATCH($M2550,'Class Rules'!$A$6:$A$85,0)))</f>
        <v>Passenger LDV</v>
      </c>
      <c r="O2550" s="1" t="str">
        <f t="array" ref="O2550">IF(SUMPRODUCT(MAX(ISNUMBER(SEARCH(Fuel_Rules!$A$6:$A$30,$E2550))*ISNUMBER(SEARCH(Fuel_Rules!$B$6:$B$30,$F2550))*(Fuel_Rules!$A$6:$A$30&lt;&gt;"")))&gt;0,"Plug-in hybrid",IF($G2550="Diesel","Diesel","Gasoline"))</f>
        <v>Diesel</v>
      </c>
    </row>
    <row r="2551" spans="1:15" ht="15" customHeight="1" x14ac:dyDescent="0.25">
      <c r="A2551" s="1">
        <v>2022</v>
      </c>
      <c r="B2551" s="1" t="s">
        <v>4146</v>
      </c>
      <c r="C2551" s="1" t="s">
        <v>2208</v>
      </c>
      <c r="D2551" s="1" t="s">
        <v>4837</v>
      </c>
      <c r="E2551" s="1" t="s">
        <v>2137</v>
      </c>
      <c r="F2551" s="1" t="s">
        <v>2210</v>
      </c>
      <c r="G2551" s="1" t="s">
        <v>103</v>
      </c>
      <c r="H2551" s="1" t="s">
        <v>437</v>
      </c>
      <c r="I2551" s="1">
        <v>1.5</v>
      </c>
      <c r="J2551" s="1">
        <v>2023</v>
      </c>
      <c r="K2551" s="1">
        <v>224167</v>
      </c>
      <c r="L2551" s="1">
        <v>0</v>
      </c>
      <c r="M2551" s="1">
        <f t="array" ref="M2551">SUMPRODUCT(MAX(ISNUMBER(SEARCH('Class Rules'!$B$6:$B$85,$E2551))*ISNUMBER(SEARCH('Class Rules'!$C$6:$C$85,$F2551))*'Class Rules'!$A$6:$A$85))</f>
        <v>0</v>
      </c>
      <c r="N2551" s="1" t="str">
        <f t="array" ref="N2551">IF($M2551=0,'Class Rules'!$D$3,INDEX('Class Rules'!$D$6:$D$85,MATCH($M2551,'Class Rules'!$A$6:$A$85,0)))</f>
        <v>Passenger LDV</v>
      </c>
      <c r="O2551" s="1" t="str">
        <f t="array" ref="O2551">IF(SUMPRODUCT(MAX(ISNUMBER(SEARCH(Fuel_Rules!$A$6:$A$30,$E2551))*ISNUMBER(SEARCH(Fuel_Rules!$B$6:$B$30,$F2551))*(Fuel_Rules!$A$6:$A$30&lt;&gt;"")))&gt;0,"Plug-in hybrid",IF($G2551="Diesel","Diesel","Gasoline"))</f>
        <v>Gasoline</v>
      </c>
    </row>
    <row r="2552" spans="1:15" ht="15" customHeight="1" x14ac:dyDescent="0.25">
      <c r="A2552" s="1">
        <v>2022</v>
      </c>
      <c r="B2552" s="1" t="s">
        <v>4146</v>
      </c>
      <c r="C2552" s="1" t="s">
        <v>2211</v>
      </c>
      <c r="D2552" s="1" t="s">
        <v>4838</v>
      </c>
      <c r="E2552" s="1" t="s">
        <v>2137</v>
      </c>
      <c r="F2552" s="1" t="s">
        <v>2213</v>
      </c>
      <c r="G2552" s="1" t="s">
        <v>103</v>
      </c>
      <c r="H2552" s="1" t="s">
        <v>437</v>
      </c>
      <c r="I2552" s="1">
        <v>2</v>
      </c>
      <c r="J2552" s="1">
        <v>2023</v>
      </c>
      <c r="K2552" s="1">
        <v>186994</v>
      </c>
      <c r="L2552" s="1">
        <v>0</v>
      </c>
      <c r="M2552" s="1">
        <f t="array" ref="M2552">SUMPRODUCT(MAX(ISNUMBER(SEARCH('Class Rules'!$B$6:$B$85,$E2552))*ISNUMBER(SEARCH('Class Rules'!$C$6:$C$85,$F2552))*'Class Rules'!$A$6:$A$85))</f>
        <v>0</v>
      </c>
      <c r="N2552" s="1" t="str">
        <f t="array" ref="N2552">IF($M2552=0,'Class Rules'!$D$3,INDEX('Class Rules'!$D$6:$D$85,MATCH($M2552,'Class Rules'!$A$6:$A$85,0)))</f>
        <v>Passenger LDV</v>
      </c>
      <c r="O2552" s="1" t="str">
        <f t="array" ref="O2552">IF(SUMPRODUCT(MAX(ISNUMBER(SEARCH(Fuel_Rules!$A$6:$A$30,$E2552))*ISNUMBER(SEARCH(Fuel_Rules!$B$6:$B$30,$F2552))*(Fuel_Rules!$A$6:$A$30&lt;&gt;"")))&gt;0,"Plug-in hybrid",IF($G2552="Diesel","Diesel","Gasoline"))</f>
        <v>Gasoline</v>
      </c>
    </row>
    <row r="2553" spans="1:15" ht="15" customHeight="1" x14ac:dyDescent="0.25">
      <c r="A2553" s="1">
        <v>2022</v>
      </c>
      <c r="B2553" s="1" t="s">
        <v>4146</v>
      </c>
      <c r="C2553" s="1" t="s">
        <v>2214</v>
      </c>
      <c r="D2553" s="1" t="s">
        <v>4839</v>
      </c>
      <c r="E2553" s="1" t="s">
        <v>2137</v>
      </c>
      <c r="F2553" s="1" t="s">
        <v>2216</v>
      </c>
      <c r="G2553" s="1" t="s">
        <v>103</v>
      </c>
      <c r="H2553" s="1" t="s">
        <v>437</v>
      </c>
      <c r="I2553" s="1">
        <v>2</v>
      </c>
      <c r="J2553" s="1">
        <v>2023</v>
      </c>
      <c r="K2553" s="1">
        <v>177678</v>
      </c>
      <c r="L2553" s="1">
        <v>0</v>
      </c>
      <c r="M2553" s="1">
        <f t="array" ref="M2553">SUMPRODUCT(MAX(ISNUMBER(SEARCH('Class Rules'!$B$6:$B$85,$E2553))*ISNUMBER(SEARCH('Class Rules'!$C$6:$C$85,$F2553))*'Class Rules'!$A$6:$A$85))</f>
        <v>0</v>
      </c>
      <c r="N2553" s="1" t="str">
        <f t="array" ref="N2553">IF($M2553=0,'Class Rules'!$D$3,INDEX('Class Rules'!$D$6:$D$85,MATCH($M2553,'Class Rules'!$A$6:$A$85,0)))</f>
        <v>Passenger LDV</v>
      </c>
      <c r="O2553" s="1" t="str">
        <f t="array" ref="O2553">IF(SUMPRODUCT(MAX(ISNUMBER(SEARCH(Fuel_Rules!$A$6:$A$30,$E2553))*ISNUMBER(SEARCH(Fuel_Rules!$B$6:$B$30,$F2553))*(Fuel_Rules!$A$6:$A$30&lt;&gt;"")))&gt;0,"Plug-in hybrid",IF($G2553="Diesel","Diesel","Gasoline"))</f>
        <v>Gasoline</v>
      </c>
    </row>
    <row r="2554" spans="1:15" ht="15" customHeight="1" x14ac:dyDescent="0.25">
      <c r="A2554" s="1">
        <v>2022</v>
      </c>
      <c r="B2554" s="1" t="s">
        <v>4146</v>
      </c>
      <c r="C2554" s="1" t="s">
        <v>2217</v>
      </c>
      <c r="D2554" s="1" t="s">
        <v>4840</v>
      </c>
      <c r="E2554" s="1" t="s">
        <v>2137</v>
      </c>
      <c r="F2554" s="1" t="s">
        <v>2219</v>
      </c>
      <c r="G2554" s="1" t="s">
        <v>103</v>
      </c>
      <c r="H2554" s="1" t="s">
        <v>437</v>
      </c>
      <c r="I2554" s="1">
        <v>3</v>
      </c>
      <c r="J2554" s="1">
        <v>2023</v>
      </c>
      <c r="K2554" s="1">
        <v>289250</v>
      </c>
      <c r="L2554" s="1">
        <v>0</v>
      </c>
      <c r="M2554" s="1">
        <f t="array" ref="M2554">SUMPRODUCT(MAX(ISNUMBER(SEARCH('Class Rules'!$B$6:$B$85,$E2554))*ISNUMBER(SEARCH('Class Rules'!$C$6:$C$85,$F2554))*'Class Rules'!$A$6:$A$85))</f>
        <v>0</v>
      </c>
      <c r="N2554" s="1" t="str">
        <f t="array" ref="N2554">IF($M2554=0,'Class Rules'!$D$3,INDEX('Class Rules'!$D$6:$D$85,MATCH($M2554,'Class Rules'!$A$6:$A$85,0)))</f>
        <v>Passenger LDV</v>
      </c>
      <c r="O2554" s="1" t="str">
        <f t="array" ref="O2554">IF(SUMPRODUCT(MAX(ISNUMBER(SEARCH(Fuel_Rules!$A$6:$A$30,$E2554))*ISNUMBER(SEARCH(Fuel_Rules!$B$6:$B$30,$F2554))*(Fuel_Rules!$A$6:$A$30&lt;&gt;"")))&gt;0,"Plug-in hybrid",IF($G2554="Diesel","Diesel","Gasoline"))</f>
        <v>Gasoline</v>
      </c>
    </row>
    <row r="2555" spans="1:15" ht="15" customHeight="1" x14ac:dyDescent="0.25">
      <c r="A2555" s="1">
        <v>2022</v>
      </c>
      <c r="B2555" s="1" t="s">
        <v>4146</v>
      </c>
      <c r="C2555" s="1" t="s">
        <v>2220</v>
      </c>
      <c r="D2555" s="1" t="s">
        <v>4841</v>
      </c>
      <c r="E2555" s="1" t="s">
        <v>2222</v>
      </c>
      <c r="F2555" s="1" t="s">
        <v>2223</v>
      </c>
      <c r="G2555" s="1" t="s">
        <v>103</v>
      </c>
      <c r="H2555" s="1" t="s">
        <v>437</v>
      </c>
      <c r="I2555" s="1">
        <v>2</v>
      </c>
      <c r="J2555" s="1">
        <v>2023</v>
      </c>
      <c r="K2555" s="1">
        <v>97823</v>
      </c>
      <c r="L2555" s="1">
        <v>0</v>
      </c>
      <c r="M2555" s="1">
        <f t="array" ref="M2555">SUMPRODUCT(MAX(ISNUMBER(SEARCH('Class Rules'!$B$6:$B$85,$E2555))*ISNUMBER(SEARCH('Class Rules'!$C$6:$C$85,$F2555))*'Class Rules'!$A$6:$A$85))</f>
        <v>0</v>
      </c>
      <c r="N2555" s="1" t="str">
        <f t="array" ref="N2555">IF($M2555=0,'Class Rules'!$D$3,INDEX('Class Rules'!$D$6:$D$85,MATCH($M2555,'Class Rules'!$A$6:$A$85,0)))</f>
        <v>Passenger LDV</v>
      </c>
      <c r="O2555" s="1" t="str">
        <f t="array" ref="O2555">IF(SUMPRODUCT(MAX(ISNUMBER(SEARCH(Fuel_Rules!$A$6:$A$30,$E2555))*ISNUMBER(SEARCH(Fuel_Rules!$B$6:$B$30,$F2555))*(Fuel_Rules!$A$6:$A$30&lt;&gt;"")))&gt;0,"Plug-in hybrid",IF($G2555="Diesel","Diesel","Gasoline"))</f>
        <v>Gasoline</v>
      </c>
    </row>
    <row r="2556" spans="1:15" ht="15" customHeight="1" x14ac:dyDescent="0.25">
      <c r="A2556" s="1">
        <v>2022</v>
      </c>
      <c r="B2556" s="1" t="s">
        <v>4146</v>
      </c>
      <c r="C2556" s="1" t="s">
        <v>2224</v>
      </c>
      <c r="D2556" s="1" t="s">
        <v>4842</v>
      </c>
      <c r="E2556" s="1" t="s">
        <v>2222</v>
      </c>
      <c r="F2556" s="1" t="s">
        <v>2226</v>
      </c>
      <c r="G2556" s="1" t="s">
        <v>103</v>
      </c>
      <c r="H2556" s="1" t="s">
        <v>298</v>
      </c>
      <c r="I2556" s="1">
        <v>1</v>
      </c>
      <c r="J2556" s="1">
        <v>2023</v>
      </c>
      <c r="K2556" s="1">
        <v>60418</v>
      </c>
      <c r="L2556" s="1">
        <v>0</v>
      </c>
      <c r="M2556" s="1">
        <f t="array" ref="M2556">SUMPRODUCT(MAX(ISNUMBER(SEARCH('Class Rules'!$B$6:$B$85,$E2556))*ISNUMBER(SEARCH('Class Rules'!$C$6:$C$85,$F2556))*'Class Rules'!$A$6:$A$85))</f>
        <v>0</v>
      </c>
      <c r="N2556" s="1" t="str">
        <f t="array" ref="N2556">IF($M2556=0,'Class Rules'!$D$3,INDEX('Class Rules'!$D$6:$D$85,MATCH($M2556,'Class Rules'!$A$6:$A$85,0)))</f>
        <v>Passenger LDV</v>
      </c>
      <c r="O2556" s="1" t="str">
        <f t="array" ref="O2556">IF(SUMPRODUCT(MAX(ISNUMBER(SEARCH(Fuel_Rules!$A$6:$A$30,$E2556))*ISNUMBER(SEARCH(Fuel_Rules!$B$6:$B$30,$F2556))*(Fuel_Rules!$A$6:$A$30&lt;&gt;"")))&gt;0,"Plug-in hybrid",IF($G2556="Diesel","Diesel","Gasoline"))</f>
        <v>Gasoline</v>
      </c>
    </row>
    <row r="2557" spans="1:15" ht="15" customHeight="1" x14ac:dyDescent="0.25">
      <c r="A2557" s="1">
        <v>2022</v>
      </c>
      <c r="B2557" s="1" t="s">
        <v>4146</v>
      </c>
      <c r="C2557" s="1" t="s">
        <v>2236</v>
      </c>
      <c r="D2557" s="1" t="s">
        <v>4843</v>
      </c>
      <c r="E2557" s="1" t="s">
        <v>2222</v>
      </c>
      <c r="F2557" s="1" t="s">
        <v>2238</v>
      </c>
      <c r="G2557" s="1" t="s">
        <v>103</v>
      </c>
      <c r="H2557" s="1" t="s">
        <v>437</v>
      </c>
      <c r="I2557" s="1">
        <v>1.6</v>
      </c>
      <c r="J2557" s="1">
        <v>2023</v>
      </c>
      <c r="K2557" s="1">
        <v>78035</v>
      </c>
      <c r="L2557" s="1">
        <v>0</v>
      </c>
      <c r="M2557" s="1">
        <f t="array" ref="M2557">SUMPRODUCT(MAX(ISNUMBER(SEARCH('Class Rules'!$B$6:$B$85,$E2557))*ISNUMBER(SEARCH('Class Rules'!$C$6:$C$85,$F2557))*'Class Rules'!$A$6:$A$85))</f>
        <v>0</v>
      </c>
      <c r="N2557" s="1" t="str">
        <f t="array" ref="N2557">IF($M2557=0,'Class Rules'!$D$3,INDEX('Class Rules'!$D$6:$D$85,MATCH($M2557,'Class Rules'!$A$6:$A$85,0)))</f>
        <v>Passenger LDV</v>
      </c>
      <c r="O2557" s="1" t="str">
        <f t="array" ref="O2557">IF(SUMPRODUCT(MAX(ISNUMBER(SEARCH(Fuel_Rules!$A$6:$A$30,$E2557))*ISNUMBER(SEARCH(Fuel_Rules!$B$6:$B$30,$F2557))*(Fuel_Rules!$A$6:$A$30&lt;&gt;"")))&gt;0,"Plug-in hybrid",IF($G2557="Diesel","Diesel","Gasoline"))</f>
        <v>Gasoline</v>
      </c>
    </row>
    <row r="2558" spans="1:15" ht="15" customHeight="1" x14ac:dyDescent="0.25">
      <c r="A2558" s="1">
        <v>2022</v>
      </c>
      <c r="B2558" s="1" t="s">
        <v>4146</v>
      </c>
      <c r="C2558" s="1" t="s">
        <v>2242</v>
      </c>
      <c r="D2558" s="1" t="s">
        <v>4844</v>
      </c>
      <c r="E2558" s="1" t="s">
        <v>2222</v>
      </c>
      <c r="F2558" s="1" t="s">
        <v>2244</v>
      </c>
      <c r="G2558" s="1" t="s">
        <v>103</v>
      </c>
      <c r="H2558" s="1" t="s">
        <v>437</v>
      </c>
      <c r="I2558" s="1">
        <v>1.6</v>
      </c>
      <c r="J2558" s="1">
        <v>2023</v>
      </c>
      <c r="K2558" s="1">
        <v>72556</v>
      </c>
      <c r="L2558" s="1">
        <v>0</v>
      </c>
      <c r="M2558" s="1">
        <f t="array" ref="M2558">SUMPRODUCT(MAX(ISNUMBER(SEARCH('Class Rules'!$B$6:$B$85,$E2558))*ISNUMBER(SEARCH('Class Rules'!$C$6:$C$85,$F2558))*'Class Rules'!$A$6:$A$85))</f>
        <v>0</v>
      </c>
      <c r="N2558" s="1" t="str">
        <f t="array" ref="N2558">IF($M2558=0,'Class Rules'!$D$3,INDEX('Class Rules'!$D$6:$D$85,MATCH($M2558,'Class Rules'!$A$6:$A$85,0)))</f>
        <v>Passenger LDV</v>
      </c>
      <c r="O2558" s="1" t="str">
        <f t="array" ref="O2558">IF(SUMPRODUCT(MAX(ISNUMBER(SEARCH(Fuel_Rules!$A$6:$A$30,$E2558))*ISNUMBER(SEARCH(Fuel_Rules!$B$6:$B$30,$F2558))*(Fuel_Rules!$A$6:$A$30&lt;&gt;"")))&gt;0,"Plug-in hybrid",IF($G2558="Diesel","Diesel","Gasoline"))</f>
        <v>Gasoline</v>
      </c>
    </row>
    <row r="2559" spans="1:15" ht="15" customHeight="1" x14ac:dyDescent="0.25">
      <c r="A2559" s="1">
        <v>2022</v>
      </c>
      <c r="B2559" s="1" t="s">
        <v>4146</v>
      </c>
      <c r="C2559" s="1" t="s">
        <v>2245</v>
      </c>
      <c r="D2559" s="1" t="s">
        <v>4845</v>
      </c>
      <c r="E2559" s="1" t="s">
        <v>2222</v>
      </c>
      <c r="F2559" s="1" t="s">
        <v>2247</v>
      </c>
      <c r="G2559" s="1" t="s">
        <v>103</v>
      </c>
      <c r="H2559" s="1" t="s">
        <v>298</v>
      </c>
      <c r="I2559" s="1">
        <v>1.6</v>
      </c>
      <c r="J2559" s="1">
        <v>2023</v>
      </c>
      <c r="K2559" s="1">
        <v>63523</v>
      </c>
      <c r="L2559" s="1">
        <v>0</v>
      </c>
      <c r="M2559" s="1">
        <f t="array" ref="M2559">SUMPRODUCT(MAX(ISNUMBER(SEARCH('Class Rules'!$B$6:$B$85,$E2559))*ISNUMBER(SEARCH('Class Rules'!$C$6:$C$85,$F2559))*'Class Rules'!$A$6:$A$85))</f>
        <v>0</v>
      </c>
      <c r="N2559" s="1" t="str">
        <f t="array" ref="N2559">IF($M2559=0,'Class Rules'!$D$3,INDEX('Class Rules'!$D$6:$D$85,MATCH($M2559,'Class Rules'!$A$6:$A$85,0)))</f>
        <v>Passenger LDV</v>
      </c>
      <c r="O2559" s="1" t="str">
        <f t="array" ref="O2559">IF(SUMPRODUCT(MAX(ISNUMBER(SEARCH(Fuel_Rules!$A$6:$A$30,$E2559))*ISNUMBER(SEARCH(Fuel_Rules!$B$6:$B$30,$F2559))*(Fuel_Rules!$A$6:$A$30&lt;&gt;"")))&gt;0,"Plug-in hybrid",IF($G2559="Diesel","Diesel","Gasoline"))</f>
        <v>Gasoline</v>
      </c>
    </row>
    <row r="2560" spans="1:15" ht="15" customHeight="1" x14ac:dyDescent="0.25">
      <c r="A2560" s="1">
        <v>2022</v>
      </c>
      <c r="B2560" s="1" t="s">
        <v>4146</v>
      </c>
      <c r="C2560" s="1" t="s">
        <v>2248</v>
      </c>
      <c r="D2560" s="1" t="s">
        <v>4846</v>
      </c>
      <c r="E2560" s="1" t="s">
        <v>2222</v>
      </c>
      <c r="F2560" s="1" t="s">
        <v>2250</v>
      </c>
      <c r="G2560" s="1" t="s">
        <v>103</v>
      </c>
      <c r="H2560" s="1" t="s">
        <v>437</v>
      </c>
      <c r="I2560" s="1">
        <v>1.6</v>
      </c>
      <c r="J2560" s="1">
        <v>2023</v>
      </c>
      <c r="K2560" s="1">
        <v>124451</v>
      </c>
      <c r="L2560" s="1">
        <v>0</v>
      </c>
      <c r="M2560" s="1">
        <f t="array" ref="M2560">SUMPRODUCT(MAX(ISNUMBER(SEARCH('Class Rules'!$B$6:$B$85,$E2560))*ISNUMBER(SEARCH('Class Rules'!$C$6:$C$85,$F2560))*'Class Rules'!$A$6:$A$85))</f>
        <v>0</v>
      </c>
      <c r="N2560" s="1" t="str">
        <f t="array" ref="N2560">IF($M2560=0,'Class Rules'!$D$3,INDEX('Class Rules'!$D$6:$D$85,MATCH($M2560,'Class Rules'!$A$6:$A$85,0)))</f>
        <v>Passenger LDV</v>
      </c>
      <c r="O2560" s="1" t="str">
        <f t="array" ref="O2560">IF(SUMPRODUCT(MAX(ISNUMBER(SEARCH(Fuel_Rules!$A$6:$A$30,$E2560))*ISNUMBER(SEARCH(Fuel_Rules!$B$6:$B$30,$F2560))*(Fuel_Rules!$A$6:$A$30&lt;&gt;"")))&gt;0,"Plug-in hybrid",IF($G2560="Diesel","Diesel","Gasoline"))</f>
        <v>Gasoline</v>
      </c>
    </row>
    <row r="2561" spans="1:15" ht="15" customHeight="1" x14ac:dyDescent="0.25">
      <c r="A2561" s="1">
        <v>2022</v>
      </c>
      <c r="B2561" s="1" t="s">
        <v>4146</v>
      </c>
      <c r="C2561" s="1" t="s">
        <v>2251</v>
      </c>
      <c r="D2561" s="1" t="s">
        <v>4847</v>
      </c>
      <c r="E2561" s="1" t="s">
        <v>2222</v>
      </c>
      <c r="F2561" s="1" t="s">
        <v>2253</v>
      </c>
      <c r="G2561" s="1" t="s">
        <v>105</v>
      </c>
      <c r="H2561" s="1" t="s">
        <v>437</v>
      </c>
      <c r="I2561" s="1">
        <v>2.2999999999999998</v>
      </c>
      <c r="J2561" s="1">
        <v>2023</v>
      </c>
      <c r="K2561" s="1">
        <v>304332</v>
      </c>
      <c r="L2561" s="1">
        <v>0</v>
      </c>
      <c r="M2561" s="1">
        <f t="array" ref="M2561">SUMPRODUCT(MAX(ISNUMBER(SEARCH('Class Rules'!$B$6:$B$85,$E2561))*ISNUMBER(SEARCH('Class Rules'!$C$6:$C$85,$F2561))*'Class Rules'!$A$6:$A$85))</f>
        <v>17</v>
      </c>
      <c r="N2561" s="1" t="str">
        <f t="array" ref="N2561">IF($M2561=0,'Class Rules'!$D$3,INDEX('Class Rules'!$D$6:$D$85,MATCH($M2561,'Class Rules'!$A$6:$A$85,0)))</f>
        <v>Freight LDV</v>
      </c>
      <c r="O2561" s="1" t="str">
        <f t="array" ref="O2561">IF(SUMPRODUCT(MAX(ISNUMBER(SEARCH(Fuel_Rules!$A$6:$A$30,$E2561))*ISNUMBER(SEARCH(Fuel_Rules!$B$6:$B$30,$F2561))*(Fuel_Rules!$A$6:$A$30&lt;&gt;"")))&gt;0,"Plug-in hybrid",IF($G2561="Diesel","Diesel","Gasoline"))</f>
        <v>Diesel</v>
      </c>
    </row>
    <row r="2562" spans="1:15" ht="15" customHeight="1" x14ac:dyDescent="0.25">
      <c r="A2562" s="1">
        <v>2022</v>
      </c>
      <c r="B2562" s="1" t="s">
        <v>4146</v>
      </c>
      <c r="C2562" s="1" t="s">
        <v>2254</v>
      </c>
      <c r="D2562" s="1" t="s">
        <v>4848</v>
      </c>
      <c r="E2562" s="1" t="s">
        <v>2222</v>
      </c>
      <c r="F2562" s="1" t="s">
        <v>2256</v>
      </c>
      <c r="G2562" s="1" t="s">
        <v>103</v>
      </c>
      <c r="H2562" s="1" t="s">
        <v>437</v>
      </c>
      <c r="I2562" s="1">
        <v>1.6</v>
      </c>
      <c r="J2562" s="1">
        <v>2023</v>
      </c>
      <c r="K2562" s="1">
        <v>112255</v>
      </c>
      <c r="L2562" s="1">
        <v>0</v>
      </c>
      <c r="M2562" s="1">
        <f t="array" ref="M2562">SUMPRODUCT(MAX(ISNUMBER(SEARCH('Class Rules'!$B$6:$B$85,$E2562))*ISNUMBER(SEARCH('Class Rules'!$C$6:$C$85,$F2562))*'Class Rules'!$A$6:$A$85))</f>
        <v>0</v>
      </c>
      <c r="N2562" s="1" t="str">
        <f t="array" ref="N2562">IF($M2562=0,'Class Rules'!$D$3,INDEX('Class Rules'!$D$6:$D$85,MATCH($M2562,'Class Rules'!$A$6:$A$85,0)))</f>
        <v>Passenger LDV</v>
      </c>
      <c r="O2562" s="1" t="str">
        <f t="array" ref="O2562">IF(SUMPRODUCT(MAX(ISNUMBER(SEARCH(Fuel_Rules!$A$6:$A$30,$E2562))*ISNUMBER(SEARCH(Fuel_Rules!$B$6:$B$30,$F2562))*(Fuel_Rules!$A$6:$A$30&lt;&gt;"")))&gt;0,"Plug-in hybrid",IF($G2562="Diesel","Diesel","Gasoline"))</f>
        <v>Gasoline</v>
      </c>
    </row>
    <row r="2563" spans="1:15" ht="15" customHeight="1" x14ac:dyDescent="0.25">
      <c r="A2563" s="1">
        <v>2022</v>
      </c>
      <c r="B2563" s="1" t="s">
        <v>4146</v>
      </c>
      <c r="C2563" s="1" t="s">
        <v>2257</v>
      </c>
      <c r="D2563" s="1" t="s">
        <v>4849</v>
      </c>
      <c r="E2563" s="1" t="s">
        <v>2222</v>
      </c>
      <c r="F2563" s="1" t="s">
        <v>2259</v>
      </c>
      <c r="G2563" s="1" t="s">
        <v>103</v>
      </c>
      <c r="H2563" s="1" t="s">
        <v>298</v>
      </c>
      <c r="I2563" s="1">
        <v>1.6</v>
      </c>
      <c r="J2563" s="1">
        <v>2023</v>
      </c>
      <c r="K2563" s="1">
        <v>94455</v>
      </c>
      <c r="L2563" s="1">
        <v>0</v>
      </c>
      <c r="M2563" s="1">
        <f t="array" ref="M2563">SUMPRODUCT(MAX(ISNUMBER(SEARCH('Class Rules'!$B$6:$B$85,$E2563))*ISNUMBER(SEARCH('Class Rules'!$C$6:$C$85,$F2563))*'Class Rules'!$A$6:$A$85))</f>
        <v>0</v>
      </c>
      <c r="N2563" s="1" t="str">
        <f t="array" ref="N2563">IF($M2563=0,'Class Rules'!$D$3,INDEX('Class Rules'!$D$6:$D$85,MATCH($M2563,'Class Rules'!$A$6:$A$85,0)))</f>
        <v>Passenger LDV</v>
      </c>
      <c r="O2563" s="1" t="str">
        <f t="array" ref="O2563">IF(SUMPRODUCT(MAX(ISNUMBER(SEARCH(Fuel_Rules!$A$6:$A$30,$E2563))*ISNUMBER(SEARCH(Fuel_Rules!$B$6:$B$30,$F2563))*(Fuel_Rules!$A$6:$A$30&lt;&gt;"")))&gt;0,"Plug-in hybrid",IF($G2563="Diesel","Diesel","Gasoline"))</f>
        <v>Gasoline</v>
      </c>
    </row>
    <row r="2564" spans="1:15" ht="15" customHeight="1" x14ac:dyDescent="0.25">
      <c r="A2564" s="1">
        <v>2022</v>
      </c>
      <c r="B2564" s="1" t="s">
        <v>4146</v>
      </c>
      <c r="C2564" s="1" t="s">
        <v>2260</v>
      </c>
      <c r="D2564" s="1" t="s">
        <v>4850</v>
      </c>
      <c r="E2564" s="1" t="s">
        <v>2222</v>
      </c>
      <c r="F2564" s="1" t="s">
        <v>2262</v>
      </c>
      <c r="G2564" s="1" t="s">
        <v>103</v>
      </c>
      <c r="H2564" s="1" t="s">
        <v>437</v>
      </c>
      <c r="I2564" s="1">
        <v>1.6</v>
      </c>
      <c r="J2564" s="1">
        <v>2023</v>
      </c>
      <c r="K2564" s="1">
        <v>103548</v>
      </c>
      <c r="L2564" s="1">
        <v>0</v>
      </c>
      <c r="M2564" s="1">
        <f t="array" ref="M2564">SUMPRODUCT(MAX(ISNUMBER(SEARCH('Class Rules'!$B$6:$B$85,$E2564))*ISNUMBER(SEARCH('Class Rules'!$C$6:$C$85,$F2564))*'Class Rules'!$A$6:$A$85))</f>
        <v>0</v>
      </c>
      <c r="N2564" s="1" t="str">
        <f t="array" ref="N2564">IF($M2564=0,'Class Rules'!$D$3,INDEX('Class Rules'!$D$6:$D$85,MATCH($M2564,'Class Rules'!$A$6:$A$85,0)))</f>
        <v>Passenger LDV</v>
      </c>
      <c r="O2564" s="1" t="str">
        <f t="array" ref="O2564">IF(SUMPRODUCT(MAX(ISNUMBER(SEARCH(Fuel_Rules!$A$6:$A$30,$E2564))*ISNUMBER(SEARCH(Fuel_Rules!$B$6:$B$30,$F2564))*(Fuel_Rules!$A$6:$A$30&lt;&gt;"")))&gt;0,"Plug-in hybrid",IF($G2564="Diesel","Diesel","Gasoline"))</f>
        <v>Gasoline</v>
      </c>
    </row>
    <row r="2565" spans="1:15" ht="15" customHeight="1" x14ac:dyDescent="0.25">
      <c r="A2565" s="1">
        <v>2022</v>
      </c>
      <c r="B2565" s="1" t="s">
        <v>4146</v>
      </c>
      <c r="C2565" s="1" t="s">
        <v>2263</v>
      </c>
      <c r="D2565" s="1" t="s">
        <v>4851</v>
      </c>
      <c r="E2565" s="1" t="s">
        <v>2222</v>
      </c>
      <c r="F2565" s="1" t="s">
        <v>2265</v>
      </c>
      <c r="G2565" s="1" t="s">
        <v>105</v>
      </c>
      <c r="H2565" s="1" t="s">
        <v>437</v>
      </c>
      <c r="I2565" s="1">
        <v>2.2999999999999998</v>
      </c>
      <c r="J2565" s="1">
        <v>2023</v>
      </c>
      <c r="K2565" s="1">
        <v>280394</v>
      </c>
      <c r="L2565" s="1">
        <v>0</v>
      </c>
      <c r="M2565" s="1">
        <f t="array" ref="M2565">SUMPRODUCT(MAX(ISNUMBER(SEARCH('Class Rules'!$B$6:$B$85,$E2565))*ISNUMBER(SEARCH('Class Rules'!$C$6:$C$85,$F2565))*'Class Rules'!$A$6:$A$85))</f>
        <v>17</v>
      </c>
      <c r="N2565" s="1" t="str">
        <f t="array" ref="N2565">IF($M2565=0,'Class Rules'!$D$3,INDEX('Class Rules'!$D$6:$D$85,MATCH($M2565,'Class Rules'!$A$6:$A$85,0)))</f>
        <v>Freight LDV</v>
      </c>
      <c r="O2565" s="1" t="str">
        <f t="array" ref="O2565">IF(SUMPRODUCT(MAX(ISNUMBER(SEARCH(Fuel_Rules!$A$6:$A$30,$E2565))*ISNUMBER(SEARCH(Fuel_Rules!$B$6:$B$30,$F2565))*(Fuel_Rules!$A$6:$A$30&lt;&gt;"")))&gt;0,"Plug-in hybrid",IF($G2565="Diesel","Diesel","Gasoline"))</f>
        <v>Diesel</v>
      </c>
    </row>
    <row r="2566" spans="1:15" ht="15" customHeight="1" x14ac:dyDescent="0.25">
      <c r="A2566" s="1">
        <v>2022</v>
      </c>
      <c r="B2566" s="1" t="s">
        <v>4146</v>
      </c>
      <c r="C2566" s="1" t="s">
        <v>2266</v>
      </c>
      <c r="D2566" s="1" t="s">
        <v>4852</v>
      </c>
      <c r="E2566" s="1" t="s">
        <v>2222</v>
      </c>
      <c r="F2566" s="1" t="s">
        <v>2268</v>
      </c>
      <c r="G2566" s="1" t="s">
        <v>105</v>
      </c>
      <c r="H2566" s="1" t="s">
        <v>437</v>
      </c>
      <c r="I2566" s="1">
        <v>2.2999999999999998</v>
      </c>
      <c r="J2566" s="1">
        <v>2023</v>
      </c>
      <c r="K2566" s="1">
        <v>262774</v>
      </c>
      <c r="L2566" s="1">
        <v>0</v>
      </c>
      <c r="M2566" s="1">
        <f t="array" ref="M2566">SUMPRODUCT(MAX(ISNUMBER(SEARCH('Class Rules'!$B$6:$B$85,$E2566))*ISNUMBER(SEARCH('Class Rules'!$C$6:$C$85,$F2566))*'Class Rules'!$A$6:$A$85))</f>
        <v>17</v>
      </c>
      <c r="N2566" s="1" t="str">
        <f t="array" ref="N2566">IF($M2566=0,'Class Rules'!$D$3,INDEX('Class Rules'!$D$6:$D$85,MATCH($M2566,'Class Rules'!$A$6:$A$85,0)))</f>
        <v>Freight LDV</v>
      </c>
      <c r="O2566" s="1" t="str">
        <f t="array" ref="O2566">IF(SUMPRODUCT(MAX(ISNUMBER(SEARCH(Fuel_Rules!$A$6:$A$30,$E2566))*ISNUMBER(SEARCH(Fuel_Rules!$B$6:$B$30,$F2566))*(Fuel_Rules!$A$6:$A$30&lt;&gt;"")))&gt;0,"Plug-in hybrid",IF($G2566="Diesel","Diesel","Gasoline"))</f>
        <v>Diesel</v>
      </c>
    </row>
    <row r="2567" spans="1:15" ht="15" customHeight="1" x14ac:dyDescent="0.25">
      <c r="A2567" s="1">
        <v>2022</v>
      </c>
      <c r="B2567" s="1" t="s">
        <v>4146</v>
      </c>
      <c r="C2567" s="1" t="s">
        <v>2269</v>
      </c>
      <c r="D2567" s="1" t="s">
        <v>4853</v>
      </c>
      <c r="E2567" s="1" t="s">
        <v>2222</v>
      </c>
      <c r="F2567" s="1" t="s">
        <v>2271</v>
      </c>
      <c r="G2567" s="1" t="s">
        <v>105</v>
      </c>
      <c r="H2567" s="1" t="s">
        <v>298</v>
      </c>
      <c r="I2567" s="1">
        <v>2.2999999999999998</v>
      </c>
      <c r="J2567" s="1">
        <v>2023</v>
      </c>
      <c r="K2567" s="1">
        <v>228818</v>
      </c>
      <c r="L2567" s="1">
        <v>0</v>
      </c>
      <c r="M2567" s="1">
        <f t="array" ref="M2567">SUMPRODUCT(MAX(ISNUMBER(SEARCH('Class Rules'!$B$6:$B$85,$E2567))*ISNUMBER(SEARCH('Class Rules'!$C$6:$C$85,$F2567))*'Class Rules'!$A$6:$A$85))</f>
        <v>17</v>
      </c>
      <c r="N2567" s="1" t="str">
        <f t="array" ref="N2567">IF($M2567=0,'Class Rules'!$D$3,INDEX('Class Rules'!$D$6:$D$85,MATCH($M2567,'Class Rules'!$A$6:$A$85,0)))</f>
        <v>Freight LDV</v>
      </c>
      <c r="O2567" s="1" t="str">
        <f t="array" ref="O2567">IF(SUMPRODUCT(MAX(ISNUMBER(SEARCH(Fuel_Rules!$A$6:$A$30,$E2567))*ISNUMBER(SEARCH(Fuel_Rules!$B$6:$B$30,$F2567))*(Fuel_Rules!$A$6:$A$30&lt;&gt;"")))&gt;0,"Plug-in hybrid",IF($G2567="Diesel","Diesel","Gasoline"))</f>
        <v>Diesel</v>
      </c>
    </row>
    <row r="2568" spans="1:15" ht="15" customHeight="1" x14ac:dyDescent="0.25">
      <c r="A2568" s="1">
        <v>2022</v>
      </c>
      <c r="B2568" s="1" t="s">
        <v>4146</v>
      </c>
      <c r="C2568" s="1" t="s">
        <v>2272</v>
      </c>
      <c r="D2568" s="1" t="s">
        <v>4854</v>
      </c>
      <c r="E2568" s="1" t="s">
        <v>2222</v>
      </c>
      <c r="F2568" s="1" t="s">
        <v>2274</v>
      </c>
      <c r="G2568" s="1" t="s">
        <v>103</v>
      </c>
      <c r="H2568" s="1" t="s">
        <v>437</v>
      </c>
      <c r="I2568" s="1">
        <v>1.6</v>
      </c>
      <c r="J2568" s="1">
        <v>2023</v>
      </c>
      <c r="K2568" s="1">
        <v>112457</v>
      </c>
      <c r="L2568" s="1">
        <v>0</v>
      </c>
      <c r="M2568" s="1">
        <f t="array" ref="M2568">SUMPRODUCT(MAX(ISNUMBER(SEARCH('Class Rules'!$B$6:$B$85,$E2568))*ISNUMBER(SEARCH('Class Rules'!$C$6:$C$85,$F2568))*'Class Rules'!$A$6:$A$85))</f>
        <v>0</v>
      </c>
      <c r="N2568" s="1" t="str">
        <f t="array" ref="N2568">IF($M2568=0,'Class Rules'!$D$3,INDEX('Class Rules'!$D$6:$D$85,MATCH($M2568,'Class Rules'!$A$6:$A$85,0)))</f>
        <v>Passenger LDV</v>
      </c>
      <c r="O2568" s="1" t="str">
        <f t="array" ref="O2568">IF(SUMPRODUCT(MAX(ISNUMBER(SEARCH(Fuel_Rules!$A$6:$A$30,$E2568))*ISNUMBER(SEARCH(Fuel_Rules!$B$6:$B$30,$F2568))*(Fuel_Rules!$A$6:$A$30&lt;&gt;"")))&gt;0,"Plug-in hybrid",IF($G2568="Diesel","Diesel","Gasoline"))</f>
        <v>Gasoline</v>
      </c>
    </row>
    <row r="2569" spans="1:15" ht="15" customHeight="1" x14ac:dyDescent="0.25">
      <c r="A2569" s="1">
        <v>2022</v>
      </c>
      <c r="B2569" s="1" t="s">
        <v>4146</v>
      </c>
      <c r="C2569" s="1" t="s">
        <v>2275</v>
      </c>
      <c r="D2569" s="1" t="s">
        <v>4855</v>
      </c>
      <c r="E2569" s="1" t="s">
        <v>2222</v>
      </c>
      <c r="F2569" s="1" t="s">
        <v>2277</v>
      </c>
      <c r="G2569" s="1" t="s">
        <v>103</v>
      </c>
      <c r="H2569" s="1" t="s">
        <v>437</v>
      </c>
      <c r="I2569" s="1">
        <v>1.6</v>
      </c>
      <c r="J2569" s="1">
        <v>2023</v>
      </c>
      <c r="K2569" s="1">
        <v>71848</v>
      </c>
      <c r="L2569" s="1">
        <v>0</v>
      </c>
      <c r="M2569" s="1">
        <f t="array" ref="M2569">SUMPRODUCT(MAX(ISNUMBER(SEARCH('Class Rules'!$B$6:$B$85,$E2569))*ISNUMBER(SEARCH('Class Rules'!$C$6:$C$85,$F2569))*'Class Rules'!$A$6:$A$85))</f>
        <v>0</v>
      </c>
      <c r="N2569" s="1" t="str">
        <f t="array" ref="N2569">IF($M2569=0,'Class Rules'!$D$3,INDEX('Class Rules'!$D$6:$D$85,MATCH($M2569,'Class Rules'!$A$6:$A$85,0)))</f>
        <v>Passenger LDV</v>
      </c>
      <c r="O2569" s="1" t="str">
        <f t="array" ref="O2569">IF(SUMPRODUCT(MAX(ISNUMBER(SEARCH(Fuel_Rules!$A$6:$A$30,$E2569))*ISNUMBER(SEARCH(Fuel_Rules!$B$6:$B$30,$F2569))*(Fuel_Rules!$A$6:$A$30&lt;&gt;"")))&gt;0,"Plug-in hybrid",IF($G2569="Diesel","Diesel","Gasoline"))</f>
        <v>Gasoline</v>
      </c>
    </row>
    <row r="2570" spans="1:15" ht="15" customHeight="1" x14ac:dyDescent="0.25">
      <c r="A2570" s="1">
        <v>2022</v>
      </c>
      <c r="B2570" s="1" t="s">
        <v>4146</v>
      </c>
      <c r="C2570" s="1" t="s">
        <v>2278</v>
      </c>
      <c r="D2570" s="1" t="s">
        <v>4856</v>
      </c>
      <c r="E2570" s="1" t="s">
        <v>2222</v>
      </c>
      <c r="F2570" s="1" t="s">
        <v>2280</v>
      </c>
      <c r="G2570" s="1" t="s">
        <v>103</v>
      </c>
      <c r="H2570" s="1" t="s">
        <v>437</v>
      </c>
      <c r="I2570" s="1">
        <v>1.6</v>
      </c>
      <c r="J2570" s="1">
        <v>2023</v>
      </c>
      <c r="K2570" s="1">
        <v>77379</v>
      </c>
      <c r="L2570" s="1">
        <v>0</v>
      </c>
      <c r="M2570" s="1">
        <f t="array" ref="M2570">SUMPRODUCT(MAX(ISNUMBER(SEARCH('Class Rules'!$B$6:$B$85,$E2570))*ISNUMBER(SEARCH('Class Rules'!$C$6:$C$85,$F2570))*'Class Rules'!$A$6:$A$85))</f>
        <v>0</v>
      </c>
      <c r="N2570" s="1" t="str">
        <f t="array" ref="N2570">IF($M2570=0,'Class Rules'!$D$3,INDEX('Class Rules'!$D$6:$D$85,MATCH($M2570,'Class Rules'!$A$6:$A$85,0)))</f>
        <v>Passenger LDV</v>
      </c>
      <c r="O2570" s="1" t="str">
        <f t="array" ref="O2570">IF(SUMPRODUCT(MAX(ISNUMBER(SEARCH(Fuel_Rules!$A$6:$A$30,$E2570))*ISNUMBER(SEARCH(Fuel_Rules!$B$6:$B$30,$F2570))*(Fuel_Rules!$A$6:$A$30&lt;&gt;"")))&gt;0,"Plug-in hybrid",IF($G2570="Diesel","Diesel","Gasoline"))</f>
        <v>Gasoline</v>
      </c>
    </row>
    <row r="2571" spans="1:15" ht="15" customHeight="1" x14ac:dyDescent="0.25">
      <c r="A2571" s="1">
        <v>2022</v>
      </c>
      <c r="B2571" s="1" t="s">
        <v>4146</v>
      </c>
      <c r="C2571" s="1" t="s">
        <v>2281</v>
      </c>
      <c r="D2571" s="1" t="s">
        <v>4857</v>
      </c>
      <c r="E2571" s="1" t="s">
        <v>2222</v>
      </c>
      <c r="F2571" s="1" t="s">
        <v>2283</v>
      </c>
      <c r="G2571" s="1" t="s">
        <v>103</v>
      </c>
      <c r="H2571" s="1" t="s">
        <v>298</v>
      </c>
      <c r="I2571" s="1">
        <v>1</v>
      </c>
      <c r="J2571" s="1">
        <v>2023</v>
      </c>
      <c r="K2571" s="1">
        <v>68439</v>
      </c>
      <c r="L2571" s="1">
        <v>0</v>
      </c>
      <c r="M2571" s="1">
        <f t="array" ref="M2571">SUMPRODUCT(MAX(ISNUMBER(SEARCH('Class Rules'!$B$6:$B$85,$E2571))*ISNUMBER(SEARCH('Class Rules'!$C$6:$C$85,$F2571))*'Class Rules'!$A$6:$A$85))</f>
        <v>0</v>
      </c>
      <c r="N2571" s="1" t="str">
        <f t="array" ref="N2571">IF($M2571=0,'Class Rules'!$D$3,INDEX('Class Rules'!$D$6:$D$85,MATCH($M2571,'Class Rules'!$A$6:$A$85,0)))</f>
        <v>Passenger LDV</v>
      </c>
      <c r="O2571" s="1" t="str">
        <f t="array" ref="O2571">IF(SUMPRODUCT(MAX(ISNUMBER(SEARCH(Fuel_Rules!$A$6:$A$30,$E2571))*ISNUMBER(SEARCH(Fuel_Rules!$B$6:$B$30,$F2571))*(Fuel_Rules!$A$6:$A$30&lt;&gt;"")))&gt;0,"Plug-in hybrid",IF($G2571="Diesel","Diesel","Gasoline"))</f>
        <v>Gasoline</v>
      </c>
    </row>
    <row r="2572" spans="1:15" ht="15" customHeight="1" x14ac:dyDescent="0.25">
      <c r="A2572" s="1">
        <v>2022</v>
      </c>
      <c r="B2572" s="1" t="s">
        <v>4146</v>
      </c>
      <c r="C2572" s="1" t="s">
        <v>2284</v>
      </c>
      <c r="D2572" s="1" t="s">
        <v>4858</v>
      </c>
      <c r="E2572" s="1" t="s">
        <v>2222</v>
      </c>
      <c r="F2572" s="1" t="s">
        <v>2286</v>
      </c>
      <c r="G2572" s="1" t="s">
        <v>103</v>
      </c>
      <c r="H2572" s="1" t="s">
        <v>298</v>
      </c>
      <c r="I2572" s="1">
        <v>1.6</v>
      </c>
      <c r="J2572" s="1">
        <v>2023</v>
      </c>
      <c r="K2572" s="1">
        <v>72881</v>
      </c>
      <c r="L2572" s="1">
        <v>0</v>
      </c>
      <c r="M2572" s="1">
        <f t="array" ref="M2572">SUMPRODUCT(MAX(ISNUMBER(SEARCH('Class Rules'!$B$6:$B$85,$E2572))*ISNUMBER(SEARCH('Class Rules'!$C$6:$C$85,$F2572))*'Class Rules'!$A$6:$A$85))</f>
        <v>0</v>
      </c>
      <c r="N2572" s="1" t="str">
        <f t="array" ref="N2572">IF($M2572=0,'Class Rules'!$D$3,INDEX('Class Rules'!$D$6:$D$85,MATCH($M2572,'Class Rules'!$A$6:$A$85,0)))</f>
        <v>Passenger LDV</v>
      </c>
      <c r="O2572" s="1" t="str">
        <f t="array" ref="O2572">IF(SUMPRODUCT(MAX(ISNUMBER(SEARCH(Fuel_Rules!$A$6:$A$30,$E2572))*ISNUMBER(SEARCH(Fuel_Rules!$B$6:$B$30,$F2572))*(Fuel_Rules!$A$6:$A$30&lt;&gt;"")))&gt;0,"Plug-in hybrid",IF($G2572="Diesel","Diesel","Gasoline"))</f>
        <v>Gasoline</v>
      </c>
    </row>
    <row r="2573" spans="1:15" ht="15" customHeight="1" x14ac:dyDescent="0.25">
      <c r="A2573" s="1">
        <v>2022</v>
      </c>
      <c r="B2573" s="1" t="s">
        <v>4146</v>
      </c>
      <c r="C2573" s="1" t="s">
        <v>2287</v>
      </c>
      <c r="D2573" s="1" t="s">
        <v>4859</v>
      </c>
      <c r="E2573" s="1" t="s">
        <v>2222</v>
      </c>
      <c r="F2573" s="1" t="s">
        <v>2289</v>
      </c>
      <c r="G2573" s="1" t="s">
        <v>103</v>
      </c>
      <c r="H2573" s="1" t="s">
        <v>437</v>
      </c>
      <c r="I2573" s="1">
        <v>1.6</v>
      </c>
      <c r="J2573" s="1">
        <v>2023</v>
      </c>
      <c r="K2573" s="1">
        <v>82263</v>
      </c>
      <c r="L2573" s="1">
        <v>0</v>
      </c>
      <c r="M2573" s="1">
        <f t="array" ref="M2573">SUMPRODUCT(MAX(ISNUMBER(SEARCH('Class Rules'!$B$6:$B$85,$E2573))*ISNUMBER(SEARCH('Class Rules'!$C$6:$C$85,$F2573))*'Class Rules'!$A$6:$A$85))</f>
        <v>0</v>
      </c>
      <c r="N2573" s="1" t="str">
        <f t="array" ref="N2573">IF($M2573=0,'Class Rules'!$D$3,INDEX('Class Rules'!$D$6:$D$85,MATCH($M2573,'Class Rules'!$A$6:$A$85,0)))</f>
        <v>Passenger LDV</v>
      </c>
      <c r="O2573" s="1" t="str">
        <f t="array" ref="O2573">IF(SUMPRODUCT(MAX(ISNUMBER(SEARCH(Fuel_Rules!$A$6:$A$30,$E2573))*ISNUMBER(SEARCH(Fuel_Rules!$B$6:$B$30,$F2573))*(Fuel_Rules!$A$6:$A$30&lt;&gt;"")))&gt;0,"Plug-in hybrid",IF($G2573="Diesel","Diesel","Gasoline"))</f>
        <v>Gasoline</v>
      </c>
    </row>
    <row r="2574" spans="1:15" ht="15" customHeight="1" x14ac:dyDescent="0.25">
      <c r="A2574" s="1">
        <v>2022</v>
      </c>
      <c r="B2574" s="1" t="s">
        <v>4146</v>
      </c>
      <c r="C2574" s="1" t="s">
        <v>2290</v>
      </c>
      <c r="D2574" s="1" t="s">
        <v>4860</v>
      </c>
      <c r="E2574" s="1" t="s">
        <v>2222</v>
      </c>
      <c r="F2574" s="1" t="s">
        <v>2292</v>
      </c>
      <c r="G2574" s="1" t="s">
        <v>103</v>
      </c>
      <c r="H2574" s="1" t="s">
        <v>437</v>
      </c>
      <c r="I2574" s="1">
        <v>1.6</v>
      </c>
      <c r="J2574" s="1">
        <v>2023</v>
      </c>
      <c r="K2574" s="1">
        <v>83689</v>
      </c>
      <c r="L2574" s="1">
        <v>0</v>
      </c>
      <c r="M2574" s="1">
        <f t="array" ref="M2574">SUMPRODUCT(MAX(ISNUMBER(SEARCH('Class Rules'!$B$6:$B$85,$E2574))*ISNUMBER(SEARCH('Class Rules'!$C$6:$C$85,$F2574))*'Class Rules'!$A$6:$A$85))</f>
        <v>0</v>
      </c>
      <c r="N2574" s="1" t="str">
        <f t="array" ref="N2574">IF($M2574=0,'Class Rules'!$D$3,INDEX('Class Rules'!$D$6:$D$85,MATCH($M2574,'Class Rules'!$A$6:$A$85,0)))</f>
        <v>Passenger LDV</v>
      </c>
      <c r="O2574" s="1" t="str">
        <f t="array" ref="O2574">IF(SUMPRODUCT(MAX(ISNUMBER(SEARCH(Fuel_Rules!$A$6:$A$30,$E2574))*ISNUMBER(SEARCH(Fuel_Rules!$B$6:$B$30,$F2574))*(Fuel_Rules!$A$6:$A$30&lt;&gt;"")))&gt;0,"Plug-in hybrid",IF($G2574="Diesel","Diesel","Gasoline"))</f>
        <v>Gasoline</v>
      </c>
    </row>
    <row r="2575" spans="1:15" ht="15" customHeight="1" x14ac:dyDescent="0.25">
      <c r="A2575" s="1">
        <v>2022</v>
      </c>
      <c r="B2575" s="1" t="s">
        <v>4146</v>
      </c>
      <c r="C2575" s="1" t="s">
        <v>2293</v>
      </c>
      <c r="D2575" s="1" t="s">
        <v>4861</v>
      </c>
      <c r="E2575" s="1" t="s">
        <v>2222</v>
      </c>
      <c r="F2575" s="1" t="s">
        <v>2295</v>
      </c>
      <c r="G2575" s="1" t="s">
        <v>103</v>
      </c>
      <c r="H2575" s="1" t="s">
        <v>437</v>
      </c>
      <c r="I2575" s="1">
        <v>1.6</v>
      </c>
      <c r="J2575" s="1">
        <v>2023</v>
      </c>
      <c r="K2575" s="1">
        <v>123712</v>
      </c>
      <c r="L2575" s="1">
        <v>0</v>
      </c>
      <c r="M2575" s="1">
        <f t="array" ref="M2575">SUMPRODUCT(MAX(ISNUMBER(SEARCH('Class Rules'!$B$6:$B$85,$E2575))*ISNUMBER(SEARCH('Class Rules'!$C$6:$C$85,$F2575))*'Class Rules'!$A$6:$A$85))</f>
        <v>0</v>
      </c>
      <c r="N2575" s="1" t="str">
        <f t="array" ref="N2575">IF($M2575=0,'Class Rules'!$D$3,INDEX('Class Rules'!$D$6:$D$85,MATCH($M2575,'Class Rules'!$A$6:$A$85,0)))</f>
        <v>Passenger LDV</v>
      </c>
      <c r="O2575" s="1" t="str">
        <f t="array" ref="O2575">IF(SUMPRODUCT(MAX(ISNUMBER(SEARCH(Fuel_Rules!$A$6:$A$30,$E2575))*ISNUMBER(SEARCH(Fuel_Rules!$B$6:$B$30,$F2575))*(Fuel_Rules!$A$6:$A$30&lt;&gt;"")))&gt;0,"Plug-in hybrid",IF($G2575="Diesel","Diesel","Gasoline"))</f>
        <v>Gasoline</v>
      </c>
    </row>
    <row r="2576" spans="1:15" ht="15" customHeight="1" x14ac:dyDescent="0.25">
      <c r="A2576" s="1">
        <v>2022</v>
      </c>
      <c r="B2576" s="1" t="s">
        <v>4146</v>
      </c>
      <c r="C2576" s="1" t="s">
        <v>2296</v>
      </c>
      <c r="D2576" s="1" t="s">
        <v>4862</v>
      </c>
      <c r="E2576" s="1" t="s">
        <v>2222</v>
      </c>
      <c r="F2576" s="1" t="s">
        <v>2298</v>
      </c>
      <c r="G2576" s="1" t="s">
        <v>103</v>
      </c>
      <c r="H2576" s="1" t="s">
        <v>437</v>
      </c>
      <c r="I2576" s="1">
        <v>1.6</v>
      </c>
      <c r="J2576" s="1">
        <v>2023</v>
      </c>
      <c r="K2576" s="1">
        <v>111930</v>
      </c>
      <c r="L2576" s="1">
        <v>0</v>
      </c>
      <c r="M2576" s="1">
        <f t="array" ref="M2576">SUMPRODUCT(MAX(ISNUMBER(SEARCH('Class Rules'!$B$6:$B$85,$E2576))*ISNUMBER(SEARCH('Class Rules'!$C$6:$C$85,$F2576))*'Class Rules'!$A$6:$A$85))</f>
        <v>0</v>
      </c>
      <c r="N2576" s="1" t="str">
        <f t="array" ref="N2576">IF($M2576=0,'Class Rules'!$D$3,INDEX('Class Rules'!$D$6:$D$85,MATCH($M2576,'Class Rules'!$A$6:$A$85,0)))</f>
        <v>Passenger LDV</v>
      </c>
      <c r="O2576" s="1" t="str">
        <f t="array" ref="O2576">IF(SUMPRODUCT(MAX(ISNUMBER(SEARCH(Fuel_Rules!$A$6:$A$30,$E2576))*ISNUMBER(SEARCH(Fuel_Rules!$B$6:$B$30,$F2576))*(Fuel_Rules!$A$6:$A$30&lt;&gt;"")))&gt;0,"Plug-in hybrid",IF($G2576="Diesel","Diesel","Gasoline"))</f>
        <v>Gasoline</v>
      </c>
    </row>
    <row r="2577" spans="1:15" ht="15" customHeight="1" x14ac:dyDescent="0.25">
      <c r="A2577" s="1">
        <v>2022</v>
      </c>
      <c r="B2577" s="1" t="s">
        <v>4146</v>
      </c>
      <c r="C2577" s="1" t="s">
        <v>2299</v>
      </c>
      <c r="D2577" s="1" t="s">
        <v>4863</v>
      </c>
      <c r="E2577" s="1" t="s">
        <v>2222</v>
      </c>
      <c r="F2577" s="1" t="s">
        <v>2301</v>
      </c>
      <c r="G2577" s="1" t="s">
        <v>103</v>
      </c>
      <c r="H2577" s="1" t="s">
        <v>437</v>
      </c>
      <c r="I2577" s="1">
        <v>1.6</v>
      </c>
      <c r="J2577" s="1">
        <v>2023</v>
      </c>
      <c r="K2577" s="1">
        <v>103512</v>
      </c>
      <c r="L2577" s="1">
        <v>0</v>
      </c>
      <c r="M2577" s="1">
        <f t="array" ref="M2577">SUMPRODUCT(MAX(ISNUMBER(SEARCH('Class Rules'!$B$6:$B$85,$E2577))*ISNUMBER(SEARCH('Class Rules'!$C$6:$C$85,$F2577))*'Class Rules'!$A$6:$A$85))</f>
        <v>0</v>
      </c>
      <c r="N2577" s="1" t="str">
        <f t="array" ref="N2577">IF($M2577=0,'Class Rules'!$D$3,INDEX('Class Rules'!$D$6:$D$85,MATCH($M2577,'Class Rules'!$A$6:$A$85,0)))</f>
        <v>Passenger LDV</v>
      </c>
      <c r="O2577" s="1" t="str">
        <f t="array" ref="O2577">IF(SUMPRODUCT(MAX(ISNUMBER(SEARCH(Fuel_Rules!$A$6:$A$30,$E2577))*ISNUMBER(SEARCH(Fuel_Rules!$B$6:$B$30,$F2577))*(Fuel_Rules!$A$6:$A$30&lt;&gt;"")))&gt;0,"Plug-in hybrid",IF($G2577="Diesel","Diesel","Gasoline"))</f>
        <v>Gasoline</v>
      </c>
    </row>
    <row r="2578" spans="1:15" ht="15" customHeight="1" x14ac:dyDescent="0.25">
      <c r="A2578" s="1">
        <v>2022</v>
      </c>
      <c r="B2578" s="1" t="s">
        <v>4146</v>
      </c>
      <c r="C2578" s="1" t="s">
        <v>2302</v>
      </c>
      <c r="D2578" s="1" t="s">
        <v>4864</v>
      </c>
      <c r="E2578" s="1" t="s">
        <v>2222</v>
      </c>
      <c r="F2578" s="1" t="s">
        <v>2304</v>
      </c>
      <c r="G2578" s="1" t="s">
        <v>103</v>
      </c>
      <c r="H2578" s="1" t="s">
        <v>298</v>
      </c>
      <c r="I2578" s="1">
        <v>1.6</v>
      </c>
      <c r="J2578" s="1">
        <v>2023</v>
      </c>
      <c r="K2578" s="1">
        <v>98322</v>
      </c>
      <c r="L2578" s="1">
        <v>0</v>
      </c>
      <c r="M2578" s="1">
        <f t="array" ref="M2578">SUMPRODUCT(MAX(ISNUMBER(SEARCH('Class Rules'!$B$6:$B$85,$E2578))*ISNUMBER(SEARCH('Class Rules'!$C$6:$C$85,$F2578))*'Class Rules'!$A$6:$A$85))</f>
        <v>0</v>
      </c>
      <c r="N2578" s="1" t="str">
        <f t="array" ref="N2578">IF($M2578=0,'Class Rules'!$D$3,INDEX('Class Rules'!$D$6:$D$85,MATCH($M2578,'Class Rules'!$A$6:$A$85,0)))</f>
        <v>Passenger LDV</v>
      </c>
      <c r="O2578" s="1" t="str">
        <f t="array" ref="O2578">IF(SUMPRODUCT(MAX(ISNUMBER(SEARCH(Fuel_Rules!$A$6:$A$30,$E2578))*ISNUMBER(SEARCH(Fuel_Rules!$B$6:$B$30,$F2578))*(Fuel_Rules!$A$6:$A$30&lt;&gt;"")))&gt;0,"Plug-in hybrid",IF($G2578="Diesel","Diesel","Gasoline"))</f>
        <v>Gasoline</v>
      </c>
    </row>
    <row r="2579" spans="1:15" ht="15" customHeight="1" x14ac:dyDescent="0.25">
      <c r="A2579" s="1">
        <v>2022</v>
      </c>
      <c r="B2579" s="1" t="s">
        <v>4146</v>
      </c>
      <c r="C2579" s="1" t="s">
        <v>2305</v>
      </c>
      <c r="D2579" s="1" t="s">
        <v>4865</v>
      </c>
      <c r="E2579" s="1" t="s">
        <v>2222</v>
      </c>
      <c r="F2579" s="1" t="s">
        <v>2307</v>
      </c>
      <c r="G2579" s="1" t="s">
        <v>103</v>
      </c>
      <c r="H2579" s="1" t="s">
        <v>437</v>
      </c>
      <c r="I2579" s="1">
        <v>1.6</v>
      </c>
      <c r="J2579" s="1">
        <v>2023</v>
      </c>
      <c r="K2579" s="1">
        <v>122224</v>
      </c>
      <c r="L2579" s="1">
        <v>0</v>
      </c>
      <c r="M2579" s="1">
        <f t="array" ref="M2579">SUMPRODUCT(MAX(ISNUMBER(SEARCH('Class Rules'!$B$6:$B$85,$E2579))*ISNUMBER(SEARCH('Class Rules'!$C$6:$C$85,$F2579))*'Class Rules'!$A$6:$A$85))</f>
        <v>0</v>
      </c>
      <c r="N2579" s="1" t="str">
        <f t="array" ref="N2579">IF($M2579=0,'Class Rules'!$D$3,INDEX('Class Rules'!$D$6:$D$85,MATCH($M2579,'Class Rules'!$A$6:$A$85,0)))</f>
        <v>Passenger LDV</v>
      </c>
      <c r="O2579" s="1" t="str">
        <f t="array" ref="O2579">IF(SUMPRODUCT(MAX(ISNUMBER(SEARCH(Fuel_Rules!$A$6:$A$30,$E2579))*ISNUMBER(SEARCH(Fuel_Rules!$B$6:$B$30,$F2579))*(Fuel_Rules!$A$6:$A$30&lt;&gt;"")))&gt;0,"Plug-in hybrid",IF($G2579="Diesel","Diesel","Gasoline"))</f>
        <v>Gasoline</v>
      </c>
    </row>
    <row r="2580" spans="1:15" ht="15" customHeight="1" x14ac:dyDescent="0.25">
      <c r="A2580" s="1">
        <v>2022</v>
      </c>
      <c r="B2580" s="1" t="s">
        <v>4146</v>
      </c>
      <c r="C2580" s="1" t="s">
        <v>2308</v>
      </c>
      <c r="D2580" s="1" t="s">
        <v>4866</v>
      </c>
      <c r="E2580" s="1" t="s">
        <v>2222</v>
      </c>
      <c r="F2580" s="1" t="s">
        <v>2310</v>
      </c>
      <c r="G2580" s="1" t="s">
        <v>103</v>
      </c>
      <c r="H2580" s="1" t="s">
        <v>298</v>
      </c>
      <c r="I2580" s="1">
        <v>1.6</v>
      </c>
      <c r="J2580" s="1">
        <v>2023</v>
      </c>
      <c r="K2580" s="1">
        <v>112965</v>
      </c>
      <c r="L2580" s="1">
        <v>0</v>
      </c>
      <c r="M2580" s="1">
        <f t="array" ref="M2580">SUMPRODUCT(MAX(ISNUMBER(SEARCH('Class Rules'!$B$6:$B$85,$E2580))*ISNUMBER(SEARCH('Class Rules'!$C$6:$C$85,$F2580))*'Class Rules'!$A$6:$A$85))</f>
        <v>0</v>
      </c>
      <c r="N2580" s="1" t="str">
        <f t="array" ref="N2580">IF($M2580=0,'Class Rules'!$D$3,INDEX('Class Rules'!$D$6:$D$85,MATCH($M2580,'Class Rules'!$A$6:$A$85,0)))</f>
        <v>Passenger LDV</v>
      </c>
      <c r="O2580" s="1" t="str">
        <f t="array" ref="O2580">IF(SUMPRODUCT(MAX(ISNUMBER(SEARCH(Fuel_Rules!$A$6:$A$30,$E2580))*ISNUMBER(SEARCH(Fuel_Rules!$B$6:$B$30,$F2580))*(Fuel_Rules!$A$6:$A$30&lt;&gt;"")))&gt;0,"Plug-in hybrid",IF($G2580="Diesel","Diesel","Gasoline"))</f>
        <v>Gasoline</v>
      </c>
    </row>
    <row r="2581" spans="1:15" ht="15" customHeight="1" x14ac:dyDescent="0.25">
      <c r="A2581" s="1">
        <v>2022</v>
      </c>
      <c r="B2581" s="1" t="s">
        <v>4146</v>
      </c>
      <c r="C2581" s="1" t="s">
        <v>2311</v>
      </c>
      <c r="D2581" s="1" t="s">
        <v>4867</v>
      </c>
      <c r="E2581" s="1" t="s">
        <v>2222</v>
      </c>
      <c r="F2581" s="1" t="s">
        <v>2313</v>
      </c>
      <c r="G2581" s="1" t="s">
        <v>103</v>
      </c>
      <c r="H2581" s="1" t="s">
        <v>437</v>
      </c>
      <c r="I2581" s="1">
        <v>1.6</v>
      </c>
      <c r="J2581" s="1">
        <v>2023</v>
      </c>
      <c r="K2581" s="1">
        <v>131331</v>
      </c>
      <c r="L2581" s="1">
        <v>0</v>
      </c>
      <c r="M2581" s="1">
        <f t="array" ref="M2581">SUMPRODUCT(MAX(ISNUMBER(SEARCH('Class Rules'!$B$6:$B$85,$E2581))*ISNUMBER(SEARCH('Class Rules'!$C$6:$C$85,$F2581))*'Class Rules'!$A$6:$A$85))</f>
        <v>0</v>
      </c>
      <c r="N2581" s="1" t="str">
        <f t="array" ref="N2581">IF($M2581=0,'Class Rules'!$D$3,INDEX('Class Rules'!$D$6:$D$85,MATCH($M2581,'Class Rules'!$A$6:$A$85,0)))</f>
        <v>Passenger LDV</v>
      </c>
      <c r="O2581" s="1" t="str">
        <f t="array" ref="O2581">IF(SUMPRODUCT(MAX(ISNUMBER(SEARCH(Fuel_Rules!$A$6:$A$30,$E2581))*ISNUMBER(SEARCH(Fuel_Rules!$B$6:$B$30,$F2581))*(Fuel_Rules!$A$6:$A$30&lt;&gt;"")))&gt;0,"Plug-in hybrid",IF($G2581="Diesel","Diesel","Gasoline"))</f>
        <v>Gasoline</v>
      </c>
    </row>
    <row r="2582" spans="1:15" ht="15" customHeight="1" x14ac:dyDescent="0.25">
      <c r="A2582" s="1">
        <v>2022</v>
      </c>
      <c r="B2582" s="1" t="s">
        <v>4146</v>
      </c>
      <c r="C2582" s="1" t="s">
        <v>2314</v>
      </c>
      <c r="D2582" s="1" t="s">
        <v>4868</v>
      </c>
      <c r="E2582" s="1" t="s">
        <v>2222</v>
      </c>
      <c r="F2582" s="1" t="s">
        <v>2316</v>
      </c>
      <c r="G2582" s="1" t="s">
        <v>103</v>
      </c>
      <c r="H2582" s="1" t="s">
        <v>437</v>
      </c>
      <c r="I2582" s="1">
        <v>1.6</v>
      </c>
      <c r="J2582" s="1">
        <v>2023</v>
      </c>
      <c r="K2582" s="1">
        <v>143714</v>
      </c>
      <c r="L2582" s="1">
        <v>0</v>
      </c>
      <c r="M2582" s="1">
        <f t="array" ref="M2582">SUMPRODUCT(MAX(ISNUMBER(SEARCH('Class Rules'!$B$6:$B$85,$E2582))*ISNUMBER(SEARCH('Class Rules'!$C$6:$C$85,$F2582))*'Class Rules'!$A$6:$A$85))</f>
        <v>0</v>
      </c>
      <c r="N2582" s="1" t="str">
        <f t="array" ref="N2582">IF($M2582=0,'Class Rules'!$D$3,INDEX('Class Rules'!$D$6:$D$85,MATCH($M2582,'Class Rules'!$A$6:$A$85,0)))</f>
        <v>Passenger LDV</v>
      </c>
      <c r="O2582" s="1" t="str">
        <f t="array" ref="O2582">IF(SUMPRODUCT(MAX(ISNUMBER(SEARCH(Fuel_Rules!$A$6:$A$30,$E2582))*ISNUMBER(SEARCH(Fuel_Rules!$B$6:$B$30,$F2582))*(Fuel_Rules!$A$6:$A$30&lt;&gt;"")))&gt;0,"Plug-in hybrid",IF($G2582="Diesel","Diesel","Gasoline"))</f>
        <v>Gasoline</v>
      </c>
    </row>
    <row r="2583" spans="1:15" ht="15" customHeight="1" x14ac:dyDescent="0.25">
      <c r="A2583" s="1">
        <v>2022</v>
      </c>
      <c r="B2583" s="1" t="s">
        <v>4146</v>
      </c>
      <c r="C2583" s="1" t="s">
        <v>2317</v>
      </c>
      <c r="D2583" s="1" t="s">
        <v>4869</v>
      </c>
      <c r="E2583" s="1" t="s">
        <v>2222</v>
      </c>
      <c r="F2583" s="1" t="s">
        <v>2319</v>
      </c>
      <c r="G2583" s="1" t="s">
        <v>103</v>
      </c>
      <c r="H2583" s="1" t="s">
        <v>437</v>
      </c>
      <c r="I2583" s="1">
        <v>1.6</v>
      </c>
      <c r="J2583" s="1">
        <v>2023</v>
      </c>
      <c r="K2583" s="1">
        <v>134310</v>
      </c>
      <c r="L2583" s="1">
        <v>0</v>
      </c>
      <c r="M2583" s="1">
        <f t="array" ref="M2583">SUMPRODUCT(MAX(ISNUMBER(SEARCH('Class Rules'!$B$6:$B$85,$E2583))*ISNUMBER(SEARCH('Class Rules'!$C$6:$C$85,$F2583))*'Class Rules'!$A$6:$A$85))</f>
        <v>0</v>
      </c>
      <c r="N2583" s="1" t="str">
        <f t="array" ref="N2583">IF($M2583=0,'Class Rules'!$D$3,INDEX('Class Rules'!$D$6:$D$85,MATCH($M2583,'Class Rules'!$A$6:$A$85,0)))</f>
        <v>Passenger LDV</v>
      </c>
      <c r="O2583" s="1" t="str">
        <f t="array" ref="O2583">IF(SUMPRODUCT(MAX(ISNUMBER(SEARCH(Fuel_Rules!$A$6:$A$30,$E2583))*ISNUMBER(SEARCH(Fuel_Rules!$B$6:$B$30,$F2583))*(Fuel_Rules!$A$6:$A$30&lt;&gt;"")))&gt;0,"Plug-in hybrid",IF($G2583="Diesel","Diesel","Gasoline"))</f>
        <v>Gasoline</v>
      </c>
    </row>
    <row r="2584" spans="1:15" ht="15" customHeight="1" x14ac:dyDescent="0.25">
      <c r="A2584" s="1">
        <v>2022</v>
      </c>
      <c r="B2584" s="1" t="s">
        <v>4146</v>
      </c>
      <c r="C2584" s="1" t="s">
        <v>2320</v>
      </c>
      <c r="D2584" s="1" t="s">
        <v>4870</v>
      </c>
      <c r="E2584" s="1" t="s">
        <v>2222</v>
      </c>
      <c r="F2584" s="1" t="s">
        <v>2322</v>
      </c>
      <c r="G2584" s="1" t="s">
        <v>105</v>
      </c>
      <c r="H2584" s="1" t="s">
        <v>437</v>
      </c>
      <c r="I2584" s="1">
        <v>2.2999999999999998</v>
      </c>
      <c r="J2584" s="1">
        <v>2023</v>
      </c>
      <c r="K2584" s="1">
        <v>272756</v>
      </c>
      <c r="L2584" s="1">
        <v>0</v>
      </c>
      <c r="M2584" s="1">
        <f t="array" ref="M2584">SUMPRODUCT(MAX(ISNUMBER(SEARCH('Class Rules'!$B$6:$B$85,$E2584))*ISNUMBER(SEARCH('Class Rules'!$C$6:$C$85,$F2584))*'Class Rules'!$A$6:$A$85))</f>
        <v>17</v>
      </c>
      <c r="N2584" s="1" t="str">
        <f t="array" ref="N2584">IF($M2584=0,'Class Rules'!$D$3,INDEX('Class Rules'!$D$6:$D$85,MATCH($M2584,'Class Rules'!$A$6:$A$85,0)))</f>
        <v>Freight LDV</v>
      </c>
      <c r="O2584" s="1" t="str">
        <f t="array" ref="O2584">IF(SUMPRODUCT(MAX(ISNUMBER(SEARCH(Fuel_Rules!$A$6:$A$30,$E2584))*ISNUMBER(SEARCH(Fuel_Rules!$B$6:$B$30,$F2584))*(Fuel_Rules!$A$6:$A$30&lt;&gt;"")))&gt;0,"Plug-in hybrid",IF($G2584="Diesel","Diesel","Gasoline"))</f>
        <v>Diesel</v>
      </c>
    </row>
    <row r="2585" spans="1:15" ht="15" customHeight="1" x14ac:dyDescent="0.25">
      <c r="A2585" s="1">
        <v>2022</v>
      </c>
      <c r="B2585" s="1" t="s">
        <v>4146</v>
      </c>
      <c r="C2585" s="1" t="s">
        <v>2323</v>
      </c>
      <c r="D2585" s="1" t="s">
        <v>4871</v>
      </c>
      <c r="E2585" s="1" t="s">
        <v>2325</v>
      </c>
      <c r="F2585" s="1" t="s">
        <v>2326</v>
      </c>
      <c r="G2585" s="1" t="s">
        <v>103</v>
      </c>
      <c r="H2585" s="1" t="s">
        <v>298</v>
      </c>
      <c r="I2585" s="1">
        <v>1.6</v>
      </c>
      <c r="J2585" s="1">
        <v>2023</v>
      </c>
      <c r="K2585" s="1">
        <v>94077</v>
      </c>
      <c r="L2585" s="1">
        <v>0</v>
      </c>
      <c r="M2585" s="1">
        <f t="array" ref="M2585">SUMPRODUCT(MAX(ISNUMBER(SEARCH('Class Rules'!$B$6:$B$85,$E2585))*ISNUMBER(SEARCH('Class Rules'!$C$6:$C$85,$F2585))*'Class Rules'!$A$6:$A$85))</f>
        <v>23</v>
      </c>
      <c r="N2585" s="1" t="str">
        <f t="array" ref="N2585">IF($M2585=0,'Class Rules'!$D$3,INDEX('Class Rules'!$D$6:$D$85,MATCH($M2585,'Class Rules'!$A$6:$A$85,0)))</f>
        <v>Freight LDV</v>
      </c>
      <c r="O2585" s="1" t="str">
        <f t="array" ref="O2585">IF(SUMPRODUCT(MAX(ISNUMBER(SEARCH(Fuel_Rules!$A$6:$A$30,$E2585))*ISNUMBER(SEARCH(Fuel_Rules!$B$6:$B$30,$F2585))*(Fuel_Rules!$A$6:$A$30&lt;&gt;"")))&gt;0,"Plug-in hybrid",IF($G2585="Diesel","Diesel","Gasoline"))</f>
        <v>Gasoline</v>
      </c>
    </row>
    <row r="2586" spans="1:15" ht="15" customHeight="1" x14ac:dyDescent="0.25">
      <c r="A2586" s="1">
        <v>2022</v>
      </c>
      <c r="B2586" s="1" t="s">
        <v>4146</v>
      </c>
      <c r="C2586" s="1" t="s">
        <v>2327</v>
      </c>
      <c r="D2586" s="1" t="s">
        <v>4872</v>
      </c>
      <c r="E2586" s="1" t="s">
        <v>2325</v>
      </c>
      <c r="F2586" s="1" t="s">
        <v>2329</v>
      </c>
      <c r="G2586" s="1" t="s">
        <v>103</v>
      </c>
      <c r="H2586" s="1" t="s">
        <v>437</v>
      </c>
      <c r="I2586" s="1">
        <v>1.6</v>
      </c>
      <c r="J2586" s="1">
        <v>2023</v>
      </c>
      <c r="K2586" s="1">
        <v>202494</v>
      </c>
      <c r="L2586" s="1">
        <v>0</v>
      </c>
      <c r="M2586" s="1">
        <f t="array" ref="M2586">SUMPRODUCT(MAX(ISNUMBER(SEARCH('Class Rules'!$B$6:$B$85,$E2586))*ISNUMBER(SEARCH('Class Rules'!$C$6:$C$85,$F2586))*'Class Rules'!$A$6:$A$85))</f>
        <v>0</v>
      </c>
      <c r="N2586" s="1" t="str">
        <f t="array" ref="N2586">IF($M2586=0,'Class Rules'!$D$3,INDEX('Class Rules'!$D$6:$D$85,MATCH($M2586,'Class Rules'!$A$6:$A$85,0)))</f>
        <v>Passenger LDV</v>
      </c>
      <c r="O2586" s="1" t="str">
        <f t="array" ref="O2586">IF(SUMPRODUCT(MAX(ISNUMBER(SEARCH(Fuel_Rules!$A$6:$A$30,$E2586))*ISNUMBER(SEARCH(Fuel_Rules!$B$6:$B$30,$F2586))*(Fuel_Rules!$A$6:$A$30&lt;&gt;"")))&gt;0,"Plug-in hybrid",IF($G2586="Diesel","Diesel","Gasoline"))</f>
        <v>Gasoline</v>
      </c>
    </row>
    <row r="2587" spans="1:15" ht="15" customHeight="1" x14ac:dyDescent="0.25">
      <c r="A2587" s="1">
        <v>2022</v>
      </c>
      <c r="B2587" s="1" t="s">
        <v>4146</v>
      </c>
      <c r="C2587" s="1" t="s">
        <v>2330</v>
      </c>
      <c r="D2587" s="1" t="s">
        <v>4873</v>
      </c>
      <c r="E2587" s="1" t="s">
        <v>2325</v>
      </c>
      <c r="F2587" s="1" t="s">
        <v>2332</v>
      </c>
      <c r="G2587" s="1" t="s">
        <v>103</v>
      </c>
      <c r="H2587" s="1" t="s">
        <v>437</v>
      </c>
      <c r="I2587" s="1">
        <v>1.6</v>
      </c>
      <c r="J2587" s="1">
        <v>2023</v>
      </c>
      <c r="K2587" s="1">
        <v>247927</v>
      </c>
      <c r="L2587" s="1">
        <v>0</v>
      </c>
      <c r="M2587" s="1">
        <f t="array" ref="M2587">SUMPRODUCT(MAX(ISNUMBER(SEARCH('Class Rules'!$B$6:$B$85,$E2587))*ISNUMBER(SEARCH('Class Rules'!$C$6:$C$85,$F2587))*'Class Rules'!$A$6:$A$85))</f>
        <v>0</v>
      </c>
      <c r="N2587" s="1" t="str">
        <f t="array" ref="N2587">IF($M2587=0,'Class Rules'!$D$3,INDEX('Class Rules'!$D$6:$D$85,MATCH($M2587,'Class Rules'!$A$6:$A$85,0)))</f>
        <v>Passenger LDV</v>
      </c>
      <c r="O2587" s="1" t="str">
        <f t="array" ref="O2587">IF(SUMPRODUCT(MAX(ISNUMBER(SEARCH(Fuel_Rules!$A$6:$A$30,$E2587))*ISNUMBER(SEARCH(Fuel_Rules!$B$6:$B$30,$F2587))*(Fuel_Rules!$A$6:$A$30&lt;&gt;"")))&gt;0,"Plug-in hybrid",IF($G2587="Diesel","Diesel","Gasoline"))</f>
        <v>Gasoline</v>
      </c>
    </row>
    <row r="2588" spans="1:15" ht="15" customHeight="1" x14ac:dyDescent="0.25">
      <c r="A2588" s="1">
        <v>2022</v>
      </c>
      <c r="B2588" s="1" t="s">
        <v>4146</v>
      </c>
      <c r="C2588" s="1" t="s">
        <v>2333</v>
      </c>
      <c r="D2588" s="1" t="s">
        <v>4874</v>
      </c>
      <c r="E2588" s="1" t="s">
        <v>2325</v>
      </c>
      <c r="F2588" s="1" t="s">
        <v>2335</v>
      </c>
      <c r="G2588" s="1" t="s">
        <v>103</v>
      </c>
      <c r="H2588" s="1" t="s">
        <v>437</v>
      </c>
      <c r="I2588" s="1">
        <v>1.6</v>
      </c>
      <c r="J2588" s="1">
        <v>2023</v>
      </c>
      <c r="K2588" s="1">
        <v>106607</v>
      </c>
      <c r="L2588" s="1">
        <v>0</v>
      </c>
      <c r="M2588" s="1">
        <f t="array" ref="M2588">SUMPRODUCT(MAX(ISNUMBER(SEARCH('Class Rules'!$B$6:$B$85,$E2588))*ISNUMBER(SEARCH('Class Rules'!$C$6:$C$85,$F2588))*'Class Rules'!$A$6:$A$85))</f>
        <v>0</v>
      </c>
      <c r="N2588" s="1" t="str">
        <f t="array" ref="N2588">IF($M2588=0,'Class Rules'!$D$3,INDEX('Class Rules'!$D$6:$D$85,MATCH($M2588,'Class Rules'!$A$6:$A$85,0)))</f>
        <v>Passenger LDV</v>
      </c>
      <c r="O2588" s="1" t="str">
        <f t="array" ref="O2588">IF(SUMPRODUCT(MAX(ISNUMBER(SEARCH(Fuel_Rules!$A$6:$A$30,$E2588))*ISNUMBER(SEARCH(Fuel_Rules!$B$6:$B$30,$F2588))*(Fuel_Rules!$A$6:$A$30&lt;&gt;"")))&gt;0,"Plug-in hybrid",IF($G2588="Diesel","Diesel","Gasoline"))</f>
        <v>Gasoline</v>
      </c>
    </row>
    <row r="2589" spans="1:15" ht="15" customHeight="1" x14ac:dyDescent="0.25">
      <c r="A2589" s="1">
        <v>2022</v>
      </c>
      <c r="B2589" s="1" t="s">
        <v>4146</v>
      </c>
      <c r="C2589" s="1" t="s">
        <v>2336</v>
      </c>
      <c r="D2589" s="1" t="s">
        <v>4875</v>
      </c>
      <c r="E2589" s="1" t="s">
        <v>2325</v>
      </c>
      <c r="F2589" s="1" t="s">
        <v>2338</v>
      </c>
      <c r="G2589" s="1" t="s">
        <v>103</v>
      </c>
      <c r="H2589" s="1" t="s">
        <v>437</v>
      </c>
      <c r="I2589" s="1">
        <v>1.6</v>
      </c>
      <c r="J2589" s="1">
        <v>2023</v>
      </c>
      <c r="K2589" s="1">
        <v>91169</v>
      </c>
      <c r="L2589" s="1">
        <v>0</v>
      </c>
      <c r="M2589" s="1">
        <f t="array" ref="M2589">SUMPRODUCT(MAX(ISNUMBER(SEARCH('Class Rules'!$B$6:$B$85,$E2589))*ISNUMBER(SEARCH('Class Rules'!$C$6:$C$85,$F2589))*'Class Rules'!$A$6:$A$85))</f>
        <v>0</v>
      </c>
      <c r="N2589" s="1" t="str">
        <f t="array" ref="N2589">IF($M2589=0,'Class Rules'!$D$3,INDEX('Class Rules'!$D$6:$D$85,MATCH($M2589,'Class Rules'!$A$6:$A$85,0)))</f>
        <v>Passenger LDV</v>
      </c>
      <c r="O2589" s="1" t="str">
        <f t="array" ref="O2589">IF(SUMPRODUCT(MAX(ISNUMBER(SEARCH(Fuel_Rules!$A$6:$A$30,$E2589))*ISNUMBER(SEARCH(Fuel_Rules!$B$6:$B$30,$F2589))*(Fuel_Rules!$A$6:$A$30&lt;&gt;"")))&gt;0,"Plug-in hybrid",IF($G2589="Diesel","Diesel","Gasoline"))</f>
        <v>Gasoline</v>
      </c>
    </row>
    <row r="2590" spans="1:15" ht="15" customHeight="1" x14ac:dyDescent="0.25">
      <c r="A2590" s="1">
        <v>2022</v>
      </c>
      <c r="B2590" s="1" t="s">
        <v>4146</v>
      </c>
      <c r="C2590" s="1" t="s">
        <v>2339</v>
      </c>
      <c r="D2590" s="1" t="s">
        <v>4876</v>
      </c>
      <c r="E2590" s="1" t="s">
        <v>2325</v>
      </c>
      <c r="F2590" s="1" t="s">
        <v>2341</v>
      </c>
      <c r="G2590" s="1" t="s">
        <v>103</v>
      </c>
      <c r="H2590" s="1" t="s">
        <v>437</v>
      </c>
      <c r="I2590" s="1">
        <v>1.6</v>
      </c>
      <c r="J2590" s="1">
        <v>2023</v>
      </c>
      <c r="K2590" s="1">
        <v>88812</v>
      </c>
      <c r="L2590" s="1">
        <v>0</v>
      </c>
      <c r="M2590" s="1">
        <f t="array" ref="M2590">SUMPRODUCT(MAX(ISNUMBER(SEARCH('Class Rules'!$B$6:$B$85,$E2590))*ISNUMBER(SEARCH('Class Rules'!$C$6:$C$85,$F2590))*'Class Rules'!$A$6:$A$85))</f>
        <v>0</v>
      </c>
      <c r="N2590" s="1" t="str">
        <f t="array" ref="N2590">IF($M2590=0,'Class Rules'!$D$3,INDEX('Class Rules'!$D$6:$D$85,MATCH($M2590,'Class Rules'!$A$6:$A$85,0)))</f>
        <v>Passenger LDV</v>
      </c>
      <c r="O2590" s="1" t="str">
        <f t="array" ref="O2590">IF(SUMPRODUCT(MAX(ISNUMBER(SEARCH(Fuel_Rules!$A$6:$A$30,$E2590))*ISNUMBER(SEARCH(Fuel_Rules!$B$6:$B$30,$F2590))*(Fuel_Rules!$A$6:$A$30&lt;&gt;"")))&gt;0,"Plug-in hybrid",IF($G2590="Diesel","Diesel","Gasoline"))</f>
        <v>Gasoline</v>
      </c>
    </row>
    <row r="2591" spans="1:15" ht="15" customHeight="1" x14ac:dyDescent="0.25">
      <c r="A2591" s="1">
        <v>2022</v>
      </c>
      <c r="B2591" s="1" t="s">
        <v>4146</v>
      </c>
      <c r="C2591" s="1" t="s">
        <v>2342</v>
      </c>
      <c r="D2591" s="1" t="s">
        <v>4877</v>
      </c>
      <c r="E2591" s="1" t="s">
        <v>2325</v>
      </c>
      <c r="F2591" s="1" t="s">
        <v>2344</v>
      </c>
      <c r="G2591" s="1" t="s">
        <v>103</v>
      </c>
      <c r="H2591" s="1" t="s">
        <v>437</v>
      </c>
      <c r="I2591" s="1">
        <v>1.6</v>
      </c>
      <c r="J2591" s="1">
        <v>2023</v>
      </c>
      <c r="K2591" s="1">
        <v>100556</v>
      </c>
      <c r="L2591" s="1">
        <v>0</v>
      </c>
      <c r="M2591" s="1">
        <f t="array" ref="M2591">SUMPRODUCT(MAX(ISNUMBER(SEARCH('Class Rules'!$B$6:$B$85,$E2591))*ISNUMBER(SEARCH('Class Rules'!$C$6:$C$85,$F2591))*'Class Rules'!$A$6:$A$85))</f>
        <v>0</v>
      </c>
      <c r="N2591" s="1" t="str">
        <f t="array" ref="N2591">IF($M2591=0,'Class Rules'!$D$3,INDEX('Class Rules'!$D$6:$D$85,MATCH($M2591,'Class Rules'!$A$6:$A$85,0)))</f>
        <v>Passenger LDV</v>
      </c>
      <c r="O2591" s="1" t="str">
        <f t="array" ref="O2591">IF(SUMPRODUCT(MAX(ISNUMBER(SEARCH(Fuel_Rules!$A$6:$A$30,$E2591))*ISNUMBER(SEARCH(Fuel_Rules!$B$6:$B$30,$F2591))*(Fuel_Rules!$A$6:$A$30&lt;&gt;"")))&gt;0,"Plug-in hybrid",IF($G2591="Diesel","Diesel","Gasoline"))</f>
        <v>Gasoline</v>
      </c>
    </row>
    <row r="2592" spans="1:15" ht="15" customHeight="1" x14ac:dyDescent="0.25">
      <c r="A2592" s="1">
        <v>2022</v>
      </c>
      <c r="B2592" s="1" t="s">
        <v>4146</v>
      </c>
      <c r="C2592" s="1" t="s">
        <v>2345</v>
      </c>
      <c r="D2592" s="1" t="s">
        <v>4878</v>
      </c>
      <c r="E2592" s="1" t="s">
        <v>2325</v>
      </c>
      <c r="F2592" s="1" t="s">
        <v>2347</v>
      </c>
      <c r="G2592" s="1" t="s">
        <v>103</v>
      </c>
      <c r="H2592" s="1" t="s">
        <v>298</v>
      </c>
      <c r="I2592" s="1">
        <v>1.2</v>
      </c>
      <c r="J2592" s="1">
        <v>2023</v>
      </c>
      <c r="K2592" s="1">
        <v>56469</v>
      </c>
      <c r="L2592" s="1">
        <v>0</v>
      </c>
      <c r="M2592" s="1">
        <f t="array" ref="M2592">SUMPRODUCT(MAX(ISNUMBER(SEARCH('Class Rules'!$B$6:$B$85,$E2592))*ISNUMBER(SEARCH('Class Rules'!$C$6:$C$85,$F2592))*'Class Rules'!$A$6:$A$85))</f>
        <v>0</v>
      </c>
      <c r="N2592" s="1" t="str">
        <f t="array" ref="N2592">IF($M2592=0,'Class Rules'!$D$3,INDEX('Class Rules'!$D$6:$D$85,MATCH($M2592,'Class Rules'!$A$6:$A$85,0)))</f>
        <v>Passenger LDV</v>
      </c>
      <c r="O2592" s="1" t="str">
        <f t="array" ref="O2592">IF(SUMPRODUCT(MAX(ISNUMBER(SEARCH(Fuel_Rules!$A$6:$A$30,$E2592))*ISNUMBER(SEARCH(Fuel_Rules!$B$6:$B$30,$F2592))*(Fuel_Rules!$A$6:$A$30&lt;&gt;"")))&gt;0,"Plug-in hybrid",IF($G2592="Diesel","Diesel","Gasoline"))</f>
        <v>Gasoline</v>
      </c>
    </row>
    <row r="2593" spans="1:15" ht="15" customHeight="1" x14ac:dyDescent="0.25">
      <c r="A2593" s="1">
        <v>2022</v>
      </c>
      <c r="B2593" s="1" t="s">
        <v>4146</v>
      </c>
      <c r="C2593" s="1" t="s">
        <v>2348</v>
      </c>
      <c r="D2593" s="1" t="s">
        <v>4879</v>
      </c>
      <c r="E2593" s="1" t="s">
        <v>2325</v>
      </c>
      <c r="F2593" s="1" t="s">
        <v>2350</v>
      </c>
      <c r="G2593" s="1" t="s">
        <v>105</v>
      </c>
      <c r="H2593" s="1" t="s">
        <v>298</v>
      </c>
      <c r="I2593" s="1">
        <v>1.6</v>
      </c>
      <c r="J2593" s="1">
        <v>2023</v>
      </c>
      <c r="K2593" s="1">
        <v>168590</v>
      </c>
      <c r="L2593" s="1">
        <v>0</v>
      </c>
      <c r="M2593" s="1">
        <f t="array" ref="M2593">SUMPRODUCT(MAX(ISNUMBER(SEARCH('Class Rules'!$B$6:$B$85,$E2593))*ISNUMBER(SEARCH('Class Rules'!$C$6:$C$85,$F2593))*'Class Rules'!$A$6:$A$85))</f>
        <v>25</v>
      </c>
      <c r="N2593" s="1" t="str">
        <f t="array" ref="N2593">IF($M2593=0,'Class Rules'!$D$3,INDEX('Class Rules'!$D$6:$D$85,MATCH($M2593,'Class Rules'!$A$6:$A$85,0)))</f>
        <v>Freight LDV</v>
      </c>
      <c r="O2593" s="1" t="str">
        <f t="array" ref="O2593">IF(SUMPRODUCT(MAX(ISNUMBER(SEARCH(Fuel_Rules!$A$6:$A$30,$E2593))*ISNUMBER(SEARCH(Fuel_Rules!$B$6:$B$30,$F2593))*(Fuel_Rules!$A$6:$A$30&lt;&gt;"")))&gt;0,"Plug-in hybrid",IF($G2593="Diesel","Diesel","Gasoline"))</f>
        <v>Diesel</v>
      </c>
    </row>
    <row r="2594" spans="1:15" ht="15" customHeight="1" x14ac:dyDescent="0.25">
      <c r="A2594" s="1">
        <v>2022</v>
      </c>
      <c r="B2594" s="1" t="s">
        <v>4146</v>
      </c>
      <c r="C2594" s="1" t="s">
        <v>2351</v>
      </c>
      <c r="D2594" s="1" t="s">
        <v>4880</v>
      </c>
      <c r="E2594" s="1" t="s">
        <v>2325</v>
      </c>
      <c r="F2594" s="1" t="s">
        <v>2353</v>
      </c>
      <c r="G2594" s="1" t="s">
        <v>105</v>
      </c>
      <c r="H2594" s="1" t="s">
        <v>298</v>
      </c>
      <c r="I2594" s="1">
        <v>1.6</v>
      </c>
      <c r="J2594" s="1">
        <v>2023</v>
      </c>
      <c r="K2594" s="1">
        <v>135984</v>
      </c>
      <c r="L2594" s="1">
        <v>0</v>
      </c>
      <c r="M2594" s="1">
        <f t="array" ref="M2594">SUMPRODUCT(MAX(ISNUMBER(SEARCH('Class Rules'!$B$6:$B$85,$E2594))*ISNUMBER(SEARCH('Class Rules'!$C$6:$C$85,$F2594))*'Class Rules'!$A$6:$A$85))</f>
        <v>25</v>
      </c>
      <c r="N2594" s="1" t="str">
        <f t="array" ref="N2594">IF($M2594=0,'Class Rules'!$D$3,INDEX('Class Rules'!$D$6:$D$85,MATCH($M2594,'Class Rules'!$A$6:$A$85,0)))</f>
        <v>Freight LDV</v>
      </c>
      <c r="O2594" s="1" t="str">
        <f t="array" ref="O2594">IF(SUMPRODUCT(MAX(ISNUMBER(SEARCH(Fuel_Rules!$A$6:$A$30,$E2594))*ISNUMBER(SEARCH(Fuel_Rules!$B$6:$B$30,$F2594))*(Fuel_Rules!$A$6:$A$30&lt;&gt;"")))&gt;0,"Plug-in hybrid",IF($G2594="Diesel","Diesel","Gasoline"))</f>
        <v>Diesel</v>
      </c>
    </row>
    <row r="2595" spans="1:15" ht="15" customHeight="1" x14ac:dyDescent="0.25">
      <c r="A2595" s="1">
        <v>2022</v>
      </c>
      <c r="B2595" s="1" t="s">
        <v>4146</v>
      </c>
      <c r="C2595" s="1" t="s">
        <v>2354</v>
      </c>
      <c r="D2595" s="1" t="s">
        <v>4881</v>
      </c>
      <c r="E2595" s="1" t="s">
        <v>2325</v>
      </c>
      <c r="F2595" s="1" t="s">
        <v>2356</v>
      </c>
      <c r="G2595" s="1" t="s">
        <v>103</v>
      </c>
      <c r="H2595" s="1" t="s">
        <v>437</v>
      </c>
      <c r="I2595" s="1">
        <v>1.6</v>
      </c>
      <c r="J2595" s="1">
        <v>2023</v>
      </c>
      <c r="K2595" s="1">
        <v>219392</v>
      </c>
      <c r="L2595" s="1">
        <v>0</v>
      </c>
      <c r="M2595" s="1">
        <f t="array" ref="M2595">SUMPRODUCT(MAX(ISNUMBER(SEARCH('Class Rules'!$B$6:$B$85,$E2595))*ISNUMBER(SEARCH('Class Rules'!$C$6:$C$85,$F2595))*'Class Rules'!$A$6:$A$85))</f>
        <v>0</v>
      </c>
      <c r="N2595" s="1" t="str">
        <f t="array" ref="N2595">IF($M2595=0,'Class Rules'!$D$3,INDEX('Class Rules'!$D$6:$D$85,MATCH($M2595,'Class Rules'!$A$6:$A$85,0)))</f>
        <v>Passenger LDV</v>
      </c>
      <c r="O2595" s="1" t="str">
        <f t="array" ref="O2595">IF(SUMPRODUCT(MAX(ISNUMBER(SEARCH(Fuel_Rules!$A$6:$A$30,$E2595))*ISNUMBER(SEARCH(Fuel_Rules!$B$6:$B$30,$F2595))*(Fuel_Rules!$A$6:$A$30&lt;&gt;"")))&gt;0,"Plug-in hybrid",IF($G2595="Diesel","Diesel","Gasoline"))</f>
        <v>Gasoline</v>
      </c>
    </row>
    <row r="2596" spans="1:15" ht="15" customHeight="1" x14ac:dyDescent="0.25">
      <c r="A2596" s="1">
        <v>2022</v>
      </c>
      <c r="B2596" s="1" t="s">
        <v>4146</v>
      </c>
      <c r="C2596" s="1" t="s">
        <v>2357</v>
      </c>
      <c r="D2596" s="1" t="s">
        <v>4882</v>
      </c>
      <c r="E2596" s="1" t="s">
        <v>2325</v>
      </c>
      <c r="F2596" s="1" t="s">
        <v>2359</v>
      </c>
      <c r="G2596" s="1" t="s">
        <v>105</v>
      </c>
      <c r="H2596" s="1" t="s">
        <v>298</v>
      </c>
      <c r="I2596" s="1">
        <v>1.6</v>
      </c>
      <c r="J2596" s="1">
        <v>2023</v>
      </c>
      <c r="K2596" s="1">
        <v>196680</v>
      </c>
      <c r="L2596" s="1">
        <v>0</v>
      </c>
      <c r="M2596" s="1">
        <f t="array" ref="M2596">SUMPRODUCT(MAX(ISNUMBER(SEARCH('Class Rules'!$B$6:$B$85,$E2596))*ISNUMBER(SEARCH('Class Rules'!$C$6:$C$85,$F2596))*'Class Rules'!$A$6:$A$85))</f>
        <v>0</v>
      </c>
      <c r="N2596" s="1" t="str">
        <f t="array" ref="N2596">IF($M2596=0,'Class Rules'!$D$3,INDEX('Class Rules'!$D$6:$D$85,MATCH($M2596,'Class Rules'!$A$6:$A$85,0)))</f>
        <v>Passenger LDV</v>
      </c>
      <c r="O2596" s="1" t="str">
        <f t="array" ref="O2596">IF(SUMPRODUCT(MAX(ISNUMBER(SEARCH(Fuel_Rules!$A$6:$A$30,$E2596))*ISNUMBER(SEARCH(Fuel_Rules!$B$6:$B$30,$F2596))*(Fuel_Rules!$A$6:$A$30&lt;&gt;"")))&gt;0,"Plug-in hybrid",IF($G2596="Diesel","Diesel","Gasoline"))</f>
        <v>Diesel</v>
      </c>
    </row>
    <row r="2597" spans="1:15" ht="15" customHeight="1" x14ac:dyDescent="0.25">
      <c r="A2597" s="1">
        <v>2022</v>
      </c>
      <c r="B2597" s="1" t="s">
        <v>4146</v>
      </c>
      <c r="C2597" s="1" t="s">
        <v>2360</v>
      </c>
      <c r="D2597" s="1" t="s">
        <v>4883</v>
      </c>
      <c r="E2597" s="1" t="s">
        <v>2325</v>
      </c>
      <c r="F2597" s="1" t="s">
        <v>2362</v>
      </c>
      <c r="G2597" s="1" t="s">
        <v>105</v>
      </c>
      <c r="H2597" s="1" t="s">
        <v>298</v>
      </c>
      <c r="I2597" s="1">
        <v>2</v>
      </c>
      <c r="J2597" s="1">
        <v>2023</v>
      </c>
      <c r="K2597" s="1">
        <v>213000</v>
      </c>
      <c r="L2597" s="1">
        <v>0</v>
      </c>
      <c r="M2597" s="1">
        <f t="array" ref="M2597">SUMPRODUCT(MAX(ISNUMBER(SEARCH('Class Rules'!$B$6:$B$85,$E2597))*ISNUMBER(SEARCH('Class Rules'!$C$6:$C$85,$F2597))*'Class Rules'!$A$6:$A$85))</f>
        <v>27</v>
      </c>
      <c r="N2597" s="1" t="str">
        <f t="array" ref="N2597">IF($M2597=0,'Class Rules'!$D$3,INDEX('Class Rules'!$D$6:$D$85,MATCH($M2597,'Class Rules'!$A$6:$A$85,0)))</f>
        <v>Freight LDV</v>
      </c>
      <c r="O2597" s="1" t="str">
        <f t="array" ref="O2597">IF(SUMPRODUCT(MAX(ISNUMBER(SEARCH(Fuel_Rules!$A$6:$A$30,$E2597))*ISNUMBER(SEARCH(Fuel_Rules!$B$6:$B$30,$F2597))*(Fuel_Rules!$A$6:$A$30&lt;&gt;"")))&gt;0,"Plug-in hybrid",IF($G2597="Diesel","Diesel","Gasoline"))</f>
        <v>Diesel</v>
      </c>
    </row>
    <row r="2598" spans="1:15" ht="15" customHeight="1" x14ac:dyDescent="0.25">
      <c r="A2598" s="1">
        <v>2022</v>
      </c>
      <c r="B2598" s="1" t="s">
        <v>4146</v>
      </c>
      <c r="C2598" s="1" t="s">
        <v>2363</v>
      </c>
      <c r="D2598" s="1" t="s">
        <v>4884</v>
      </c>
      <c r="E2598" s="1" t="s">
        <v>2325</v>
      </c>
      <c r="F2598" s="1" t="s">
        <v>2365</v>
      </c>
      <c r="G2598" s="1" t="s">
        <v>103</v>
      </c>
      <c r="H2598" s="1" t="s">
        <v>437</v>
      </c>
      <c r="I2598" s="1">
        <v>1.6</v>
      </c>
      <c r="J2598" s="1">
        <v>2023</v>
      </c>
      <c r="K2598" s="1">
        <v>107069</v>
      </c>
      <c r="L2598" s="1">
        <v>0</v>
      </c>
      <c r="M2598" s="1">
        <f t="array" ref="M2598">SUMPRODUCT(MAX(ISNUMBER(SEARCH('Class Rules'!$B$6:$B$85,$E2598))*ISNUMBER(SEARCH('Class Rules'!$C$6:$C$85,$F2598))*'Class Rules'!$A$6:$A$85))</f>
        <v>0</v>
      </c>
      <c r="N2598" s="1" t="str">
        <f t="array" ref="N2598">IF($M2598=0,'Class Rules'!$D$3,INDEX('Class Rules'!$D$6:$D$85,MATCH($M2598,'Class Rules'!$A$6:$A$85,0)))</f>
        <v>Passenger LDV</v>
      </c>
      <c r="O2598" s="1" t="str">
        <f t="array" ref="O2598">IF(SUMPRODUCT(MAX(ISNUMBER(SEARCH(Fuel_Rules!$A$6:$A$30,$E2598))*ISNUMBER(SEARCH(Fuel_Rules!$B$6:$B$30,$F2598))*(Fuel_Rules!$A$6:$A$30&lt;&gt;"")))&gt;0,"Plug-in hybrid",IF($G2598="Diesel","Diesel","Gasoline"))</f>
        <v>Gasoline</v>
      </c>
    </row>
    <row r="2599" spans="1:15" ht="15" customHeight="1" x14ac:dyDescent="0.25">
      <c r="A2599" s="1">
        <v>2022</v>
      </c>
      <c r="B2599" s="1" t="s">
        <v>4146</v>
      </c>
      <c r="C2599" s="1" t="s">
        <v>2366</v>
      </c>
      <c r="D2599" s="1" t="s">
        <v>4885</v>
      </c>
      <c r="E2599" s="1" t="s">
        <v>2325</v>
      </c>
      <c r="F2599" s="1" t="s">
        <v>2368</v>
      </c>
      <c r="G2599" s="1" t="s">
        <v>103</v>
      </c>
      <c r="H2599" s="1" t="s">
        <v>437</v>
      </c>
      <c r="I2599" s="1">
        <v>1.6</v>
      </c>
      <c r="J2599" s="1">
        <v>2023</v>
      </c>
      <c r="K2599" s="1">
        <v>120946</v>
      </c>
      <c r="L2599" s="1">
        <v>0</v>
      </c>
      <c r="M2599" s="1">
        <f t="array" ref="M2599">SUMPRODUCT(MAX(ISNUMBER(SEARCH('Class Rules'!$B$6:$B$85,$E2599))*ISNUMBER(SEARCH('Class Rules'!$C$6:$C$85,$F2599))*'Class Rules'!$A$6:$A$85))</f>
        <v>0</v>
      </c>
      <c r="N2599" s="1" t="str">
        <f t="array" ref="N2599">IF($M2599=0,'Class Rules'!$D$3,INDEX('Class Rules'!$D$6:$D$85,MATCH($M2599,'Class Rules'!$A$6:$A$85,0)))</f>
        <v>Passenger LDV</v>
      </c>
      <c r="O2599" s="1" t="str">
        <f t="array" ref="O2599">IF(SUMPRODUCT(MAX(ISNUMBER(SEARCH(Fuel_Rules!$A$6:$A$30,$E2599))*ISNUMBER(SEARCH(Fuel_Rules!$B$6:$B$30,$F2599))*(Fuel_Rules!$A$6:$A$30&lt;&gt;"")))&gt;0,"Plug-in hybrid",IF($G2599="Diesel","Diesel","Gasoline"))</f>
        <v>Gasoline</v>
      </c>
    </row>
    <row r="2600" spans="1:15" ht="15" customHeight="1" x14ac:dyDescent="0.25">
      <c r="A2600" s="1">
        <v>2022</v>
      </c>
      <c r="B2600" s="1" t="s">
        <v>4146</v>
      </c>
      <c r="C2600" s="1" t="s">
        <v>2369</v>
      </c>
      <c r="D2600" s="1" t="s">
        <v>4886</v>
      </c>
      <c r="E2600" s="1" t="s">
        <v>2325</v>
      </c>
      <c r="F2600" s="1" t="s">
        <v>2371</v>
      </c>
      <c r="G2600" s="1" t="s">
        <v>105</v>
      </c>
      <c r="H2600" s="1" t="s">
        <v>298</v>
      </c>
      <c r="I2600" s="1">
        <v>2</v>
      </c>
      <c r="J2600" s="1">
        <v>2023</v>
      </c>
      <c r="K2600" s="1">
        <v>248995</v>
      </c>
      <c r="L2600" s="1">
        <v>0</v>
      </c>
      <c r="M2600" s="1">
        <f t="array" ref="M2600">SUMPRODUCT(MAX(ISNUMBER(SEARCH('Class Rules'!$B$6:$B$85,$E2600))*ISNUMBER(SEARCH('Class Rules'!$C$6:$C$85,$F2600))*'Class Rules'!$A$6:$A$85))</f>
        <v>65</v>
      </c>
      <c r="N2600" s="1" t="str">
        <f t="array" ref="N2600">IF($M2600=0,'Class Rules'!$D$3,INDEX('Class Rules'!$D$6:$D$85,MATCH($M2600,'Class Rules'!$A$6:$A$85,0)))</f>
        <v>Passenger HDV</v>
      </c>
      <c r="O2600" s="1" t="str">
        <f t="array" ref="O2600">IF(SUMPRODUCT(MAX(ISNUMBER(SEARCH(Fuel_Rules!$A$6:$A$30,$E2600))*ISNUMBER(SEARCH(Fuel_Rules!$B$6:$B$30,$F2600))*(Fuel_Rules!$A$6:$A$30&lt;&gt;"")))&gt;0,"Plug-in hybrid",IF($G2600="Diesel","Diesel","Gasoline"))</f>
        <v>Diesel</v>
      </c>
    </row>
    <row r="2601" spans="1:15" ht="15" customHeight="1" x14ac:dyDescent="0.25">
      <c r="A2601" s="1">
        <v>2022</v>
      </c>
      <c r="B2601" s="1" t="s">
        <v>4146</v>
      </c>
      <c r="C2601" s="1" t="s">
        <v>2372</v>
      </c>
      <c r="D2601" s="1" t="s">
        <v>4887</v>
      </c>
      <c r="E2601" s="1" t="s">
        <v>2325</v>
      </c>
      <c r="F2601" s="1" t="s">
        <v>2374</v>
      </c>
      <c r="G2601" s="1" t="s">
        <v>103</v>
      </c>
      <c r="H2601" s="1" t="s">
        <v>437</v>
      </c>
      <c r="I2601" s="1">
        <v>1.6</v>
      </c>
      <c r="J2601" s="1">
        <v>2023</v>
      </c>
      <c r="K2601" s="1">
        <v>91655</v>
      </c>
      <c r="L2601" s="1">
        <v>0</v>
      </c>
      <c r="M2601" s="1">
        <f t="array" ref="M2601">SUMPRODUCT(MAX(ISNUMBER(SEARCH('Class Rules'!$B$6:$B$85,$E2601))*ISNUMBER(SEARCH('Class Rules'!$C$6:$C$85,$F2601))*'Class Rules'!$A$6:$A$85))</f>
        <v>0</v>
      </c>
      <c r="N2601" s="1" t="str">
        <f t="array" ref="N2601">IF($M2601=0,'Class Rules'!$D$3,INDEX('Class Rules'!$D$6:$D$85,MATCH($M2601,'Class Rules'!$A$6:$A$85,0)))</f>
        <v>Passenger LDV</v>
      </c>
      <c r="O2601" s="1" t="str">
        <f t="array" ref="O2601">IF(SUMPRODUCT(MAX(ISNUMBER(SEARCH(Fuel_Rules!$A$6:$A$30,$E2601))*ISNUMBER(SEARCH(Fuel_Rules!$B$6:$B$30,$F2601))*(Fuel_Rules!$A$6:$A$30&lt;&gt;"")))&gt;0,"Plug-in hybrid",IF($G2601="Diesel","Diesel","Gasoline"))</f>
        <v>Gasoline</v>
      </c>
    </row>
    <row r="2602" spans="1:15" ht="15" customHeight="1" x14ac:dyDescent="0.25">
      <c r="A2602" s="1">
        <v>2022</v>
      </c>
      <c r="B2602" s="1" t="s">
        <v>4146</v>
      </c>
      <c r="C2602" s="1" t="s">
        <v>2375</v>
      </c>
      <c r="D2602" s="1" t="s">
        <v>4888</v>
      </c>
      <c r="E2602" s="1" t="s">
        <v>2325</v>
      </c>
      <c r="F2602" s="1" t="s">
        <v>2377</v>
      </c>
      <c r="G2602" s="1" t="s">
        <v>105</v>
      </c>
      <c r="H2602" s="1" t="s">
        <v>298</v>
      </c>
      <c r="I2602" s="1">
        <v>1.6</v>
      </c>
      <c r="J2602" s="1">
        <v>2023</v>
      </c>
      <c r="K2602" s="1">
        <v>173683</v>
      </c>
      <c r="L2602" s="1">
        <v>0</v>
      </c>
      <c r="M2602" s="1">
        <f t="array" ref="M2602">SUMPRODUCT(MAX(ISNUMBER(SEARCH('Class Rules'!$B$6:$B$85,$E2602))*ISNUMBER(SEARCH('Class Rules'!$C$6:$C$85,$F2602))*'Class Rules'!$A$6:$A$85))</f>
        <v>0</v>
      </c>
      <c r="N2602" s="1" t="str">
        <f t="array" ref="N2602">IF($M2602=0,'Class Rules'!$D$3,INDEX('Class Rules'!$D$6:$D$85,MATCH($M2602,'Class Rules'!$A$6:$A$85,0)))</f>
        <v>Passenger LDV</v>
      </c>
      <c r="O2602" s="1" t="str">
        <f t="array" ref="O2602">IF(SUMPRODUCT(MAX(ISNUMBER(SEARCH(Fuel_Rules!$A$6:$A$30,$E2602))*ISNUMBER(SEARCH(Fuel_Rules!$B$6:$B$30,$F2602))*(Fuel_Rules!$A$6:$A$30&lt;&gt;"")))&gt;0,"Plug-in hybrid",IF($G2602="Diesel","Diesel","Gasoline"))</f>
        <v>Diesel</v>
      </c>
    </row>
    <row r="2603" spans="1:15" ht="15" customHeight="1" x14ac:dyDescent="0.25">
      <c r="A2603" s="1">
        <v>2022</v>
      </c>
      <c r="B2603" s="1" t="s">
        <v>4146</v>
      </c>
      <c r="C2603" s="1" t="s">
        <v>2378</v>
      </c>
      <c r="D2603" s="1" t="s">
        <v>4889</v>
      </c>
      <c r="E2603" s="1" t="s">
        <v>2325</v>
      </c>
      <c r="F2603" s="1" t="s">
        <v>2380</v>
      </c>
      <c r="G2603" s="1" t="s">
        <v>103</v>
      </c>
      <c r="H2603" s="1" t="s">
        <v>298</v>
      </c>
      <c r="I2603" s="1">
        <v>1.6</v>
      </c>
      <c r="J2603" s="1">
        <v>2023</v>
      </c>
      <c r="K2603" s="1">
        <v>83591</v>
      </c>
      <c r="L2603" s="1">
        <v>0</v>
      </c>
      <c r="M2603" s="1">
        <f t="array" ref="M2603">SUMPRODUCT(MAX(ISNUMBER(SEARCH('Class Rules'!$B$6:$B$85,$E2603))*ISNUMBER(SEARCH('Class Rules'!$C$6:$C$85,$F2603))*'Class Rules'!$A$6:$A$85))</f>
        <v>0</v>
      </c>
      <c r="N2603" s="1" t="str">
        <f t="array" ref="N2603">IF($M2603=0,'Class Rules'!$D$3,INDEX('Class Rules'!$D$6:$D$85,MATCH($M2603,'Class Rules'!$A$6:$A$85,0)))</f>
        <v>Passenger LDV</v>
      </c>
      <c r="O2603" s="1" t="str">
        <f t="array" ref="O2603">IF(SUMPRODUCT(MAX(ISNUMBER(SEARCH(Fuel_Rules!$A$6:$A$30,$E2603))*ISNUMBER(SEARCH(Fuel_Rules!$B$6:$B$30,$F2603))*(Fuel_Rules!$A$6:$A$30&lt;&gt;"")))&gt;0,"Plug-in hybrid",IF($G2603="Diesel","Diesel","Gasoline"))</f>
        <v>Gasoline</v>
      </c>
    </row>
    <row r="2604" spans="1:15" ht="15" customHeight="1" x14ac:dyDescent="0.25">
      <c r="A2604" s="1">
        <v>2022</v>
      </c>
      <c r="B2604" s="1" t="s">
        <v>4146</v>
      </c>
      <c r="C2604" s="1" t="s">
        <v>2381</v>
      </c>
      <c r="D2604" s="1" t="s">
        <v>4890</v>
      </c>
      <c r="E2604" s="1" t="s">
        <v>2325</v>
      </c>
      <c r="F2604" s="1" t="s">
        <v>2383</v>
      </c>
      <c r="G2604" s="1" t="s">
        <v>103</v>
      </c>
      <c r="H2604" s="1" t="s">
        <v>437</v>
      </c>
      <c r="I2604" s="1">
        <v>1.6</v>
      </c>
      <c r="J2604" s="1">
        <v>2023</v>
      </c>
      <c r="K2604" s="1">
        <v>120160</v>
      </c>
      <c r="L2604" s="1">
        <v>0</v>
      </c>
      <c r="M2604" s="1">
        <f t="array" ref="M2604">SUMPRODUCT(MAX(ISNUMBER(SEARCH('Class Rules'!$B$6:$B$85,$E2604))*ISNUMBER(SEARCH('Class Rules'!$C$6:$C$85,$F2604))*'Class Rules'!$A$6:$A$85))</f>
        <v>0</v>
      </c>
      <c r="N2604" s="1" t="str">
        <f t="array" ref="N2604">IF($M2604=0,'Class Rules'!$D$3,INDEX('Class Rules'!$D$6:$D$85,MATCH($M2604,'Class Rules'!$A$6:$A$85,0)))</f>
        <v>Passenger LDV</v>
      </c>
      <c r="O2604" s="1" t="str">
        <f t="array" ref="O2604">IF(SUMPRODUCT(MAX(ISNUMBER(SEARCH(Fuel_Rules!$A$6:$A$30,$E2604))*ISNUMBER(SEARCH(Fuel_Rules!$B$6:$B$30,$F2604))*(Fuel_Rules!$A$6:$A$30&lt;&gt;"")))&gt;0,"Plug-in hybrid",IF($G2604="Diesel","Diesel","Gasoline"))</f>
        <v>Gasoline</v>
      </c>
    </row>
    <row r="2605" spans="1:15" ht="15" customHeight="1" x14ac:dyDescent="0.25">
      <c r="A2605" s="1">
        <v>2022</v>
      </c>
      <c r="B2605" s="1" t="s">
        <v>4146</v>
      </c>
      <c r="C2605" s="1" t="s">
        <v>2384</v>
      </c>
      <c r="D2605" s="1" t="s">
        <v>4891</v>
      </c>
      <c r="E2605" s="1" t="s">
        <v>2325</v>
      </c>
      <c r="F2605" s="1" t="s">
        <v>2386</v>
      </c>
      <c r="G2605" s="1" t="s">
        <v>103</v>
      </c>
      <c r="H2605" s="1" t="s">
        <v>437</v>
      </c>
      <c r="I2605" s="1">
        <v>1.6</v>
      </c>
      <c r="J2605" s="1">
        <v>2023</v>
      </c>
      <c r="K2605" s="1">
        <v>268541</v>
      </c>
      <c r="L2605" s="1">
        <v>0</v>
      </c>
      <c r="M2605" s="1">
        <f t="array" ref="M2605">SUMPRODUCT(MAX(ISNUMBER(SEARCH('Class Rules'!$B$6:$B$85,$E2605))*ISNUMBER(SEARCH('Class Rules'!$C$6:$C$85,$F2605))*'Class Rules'!$A$6:$A$85))</f>
        <v>0</v>
      </c>
      <c r="N2605" s="1" t="str">
        <f t="array" ref="N2605">IF($M2605=0,'Class Rules'!$D$3,INDEX('Class Rules'!$D$6:$D$85,MATCH($M2605,'Class Rules'!$A$6:$A$85,0)))</f>
        <v>Passenger LDV</v>
      </c>
      <c r="O2605" s="1" t="str">
        <f t="array" ref="O2605">IF(SUMPRODUCT(MAX(ISNUMBER(SEARCH(Fuel_Rules!$A$6:$A$30,$E2605))*ISNUMBER(SEARCH(Fuel_Rules!$B$6:$B$30,$F2605))*(Fuel_Rules!$A$6:$A$30&lt;&gt;"")))&gt;0,"Plug-in hybrid",IF($G2605="Diesel","Diesel","Gasoline"))</f>
        <v>Gasoline</v>
      </c>
    </row>
    <row r="2606" spans="1:15" ht="15" customHeight="1" x14ac:dyDescent="0.25">
      <c r="A2606" s="1">
        <v>2022</v>
      </c>
      <c r="B2606" s="1" t="s">
        <v>4146</v>
      </c>
      <c r="C2606" s="1" t="s">
        <v>2387</v>
      </c>
      <c r="D2606" s="1" t="s">
        <v>4892</v>
      </c>
      <c r="E2606" s="1" t="s">
        <v>2325</v>
      </c>
      <c r="F2606" s="1" t="s">
        <v>2389</v>
      </c>
      <c r="G2606" s="1" t="s">
        <v>105</v>
      </c>
      <c r="H2606" s="1" t="s">
        <v>298</v>
      </c>
      <c r="I2606" s="1">
        <v>2</v>
      </c>
      <c r="J2606" s="1">
        <v>2023</v>
      </c>
      <c r="K2606" s="1">
        <v>216073</v>
      </c>
      <c r="L2606" s="1">
        <v>0</v>
      </c>
      <c r="M2606" s="1">
        <f t="array" ref="M2606">SUMPRODUCT(MAX(ISNUMBER(SEARCH('Class Rules'!$B$6:$B$85,$E2606))*ISNUMBER(SEARCH('Class Rules'!$C$6:$C$85,$F2606))*'Class Rules'!$A$6:$A$85))</f>
        <v>28</v>
      </c>
      <c r="N2606" s="1" t="str">
        <f t="array" ref="N2606">IF($M2606=0,'Class Rules'!$D$3,INDEX('Class Rules'!$D$6:$D$85,MATCH($M2606,'Class Rules'!$A$6:$A$85,0)))</f>
        <v>Freight LDV</v>
      </c>
      <c r="O2606" s="1" t="str">
        <f t="array" ref="O2606">IF(SUMPRODUCT(MAX(ISNUMBER(SEARCH(Fuel_Rules!$A$6:$A$30,$E2606))*ISNUMBER(SEARCH(Fuel_Rules!$B$6:$B$30,$F2606))*(Fuel_Rules!$A$6:$A$30&lt;&gt;"")))&gt;0,"Plug-in hybrid",IF($G2606="Diesel","Diesel","Gasoline"))</f>
        <v>Diesel</v>
      </c>
    </row>
    <row r="2607" spans="1:15" ht="15" customHeight="1" x14ac:dyDescent="0.25">
      <c r="A2607" s="1">
        <v>2022</v>
      </c>
      <c r="B2607" s="1" t="s">
        <v>4146</v>
      </c>
      <c r="C2607" s="1" t="s">
        <v>2390</v>
      </c>
      <c r="D2607" s="1" t="s">
        <v>4893</v>
      </c>
      <c r="E2607" s="1" t="s">
        <v>2325</v>
      </c>
      <c r="F2607" s="1" t="s">
        <v>2392</v>
      </c>
      <c r="G2607" s="1" t="s">
        <v>103</v>
      </c>
      <c r="H2607" s="1" t="s">
        <v>298</v>
      </c>
      <c r="I2607" s="1">
        <v>1.6</v>
      </c>
      <c r="J2607" s="1">
        <v>2023</v>
      </c>
      <c r="K2607" s="1">
        <v>81617</v>
      </c>
      <c r="L2607" s="1">
        <v>0</v>
      </c>
      <c r="M2607" s="1">
        <f t="array" ref="M2607">SUMPRODUCT(MAX(ISNUMBER(SEARCH('Class Rules'!$B$6:$B$85,$E2607))*ISNUMBER(SEARCH('Class Rules'!$C$6:$C$85,$F2607))*'Class Rules'!$A$6:$A$85))</f>
        <v>0</v>
      </c>
      <c r="N2607" s="1" t="str">
        <f t="array" ref="N2607">IF($M2607=0,'Class Rules'!$D$3,INDEX('Class Rules'!$D$6:$D$85,MATCH($M2607,'Class Rules'!$A$6:$A$85,0)))</f>
        <v>Passenger LDV</v>
      </c>
      <c r="O2607" s="1" t="str">
        <f t="array" ref="O2607">IF(SUMPRODUCT(MAX(ISNUMBER(SEARCH(Fuel_Rules!$A$6:$A$30,$E2607))*ISNUMBER(SEARCH(Fuel_Rules!$B$6:$B$30,$F2607))*(Fuel_Rules!$A$6:$A$30&lt;&gt;"")))&gt;0,"Plug-in hybrid",IF($G2607="Diesel","Diesel","Gasoline"))</f>
        <v>Gasoline</v>
      </c>
    </row>
    <row r="2608" spans="1:15" ht="15" customHeight="1" x14ac:dyDescent="0.25">
      <c r="A2608" s="1">
        <v>2022</v>
      </c>
      <c r="B2608" s="1" t="s">
        <v>4146</v>
      </c>
      <c r="C2608" s="1" t="s">
        <v>2393</v>
      </c>
      <c r="D2608" s="1" t="s">
        <v>4894</v>
      </c>
      <c r="E2608" s="1" t="s">
        <v>2325</v>
      </c>
      <c r="F2608" s="1" t="s">
        <v>2395</v>
      </c>
      <c r="G2608" s="1" t="s">
        <v>103</v>
      </c>
      <c r="H2608" s="1" t="s">
        <v>437</v>
      </c>
      <c r="I2608" s="1">
        <v>1.6</v>
      </c>
      <c r="J2608" s="1">
        <v>2023</v>
      </c>
      <c r="K2608" s="1">
        <v>97930</v>
      </c>
      <c r="L2608" s="1">
        <v>0</v>
      </c>
      <c r="M2608" s="1">
        <f t="array" ref="M2608">SUMPRODUCT(MAX(ISNUMBER(SEARCH('Class Rules'!$B$6:$B$85,$E2608))*ISNUMBER(SEARCH('Class Rules'!$C$6:$C$85,$F2608))*'Class Rules'!$A$6:$A$85))</f>
        <v>0</v>
      </c>
      <c r="N2608" s="1" t="str">
        <f t="array" ref="N2608">IF($M2608=0,'Class Rules'!$D$3,INDEX('Class Rules'!$D$6:$D$85,MATCH($M2608,'Class Rules'!$A$6:$A$85,0)))</f>
        <v>Passenger LDV</v>
      </c>
      <c r="O2608" s="1" t="str">
        <f t="array" ref="O2608">IF(SUMPRODUCT(MAX(ISNUMBER(SEARCH(Fuel_Rules!$A$6:$A$30,$E2608))*ISNUMBER(SEARCH(Fuel_Rules!$B$6:$B$30,$F2608))*(Fuel_Rules!$A$6:$A$30&lt;&gt;"")))&gt;0,"Plug-in hybrid",IF($G2608="Diesel","Diesel","Gasoline"))</f>
        <v>Gasoline</v>
      </c>
    </row>
    <row r="2609" spans="1:15" ht="15" customHeight="1" x14ac:dyDescent="0.25">
      <c r="A2609" s="1">
        <v>2022</v>
      </c>
      <c r="B2609" s="1" t="s">
        <v>4146</v>
      </c>
      <c r="C2609" s="1" t="s">
        <v>2396</v>
      </c>
      <c r="D2609" s="1" t="s">
        <v>4895</v>
      </c>
      <c r="E2609" s="1" t="s">
        <v>2398</v>
      </c>
      <c r="F2609" s="1" t="s">
        <v>2399</v>
      </c>
      <c r="G2609" s="1" t="s">
        <v>103</v>
      </c>
      <c r="H2609" s="1" t="s">
        <v>298</v>
      </c>
      <c r="I2609" s="1">
        <v>3.6</v>
      </c>
      <c r="J2609" s="1">
        <v>2023</v>
      </c>
      <c r="K2609" s="1">
        <v>1416364</v>
      </c>
      <c r="L2609" s="1">
        <v>0</v>
      </c>
      <c r="M2609" s="1">
        <f t="array" ref="M2609">SUMPRODUCT(MAX(ISNUMBER(SEARCH('Class Rules'!$B$6:$B$85,$E2609))*ISNUMBER(SEARCH('Class Rules'!$C$6:$C$85,$F2609))*'Class Rules'!$A$6:$A$85))</f>
        <v>0</v>
      </c>
      <c r="N2609" s="1" t="str">
        <f t="array" ref="N2609">IF($M2609=0,'Class Rules'!$D$3,INDEX('Class Rules'!$D$6:$D$85,MATCH($M2609,'Class Rules'!$A$6:$A$85,0)))</f>
        <v>Passenger LDV</v>
      </c>
      <c r="O2609" s="1" t="str">
        <f t="array" ref="O2609">IF(SUMPRODUCT(MAX(ISNUMBER(SEARCH(Fuel_Rules!$A$6:$A$30,$E2609))*ISNUMBER(SEARCH(Fuel_Rules!$B$6:$B$30,$F2609))*(Fuel_Rules!$A$6:$A$30&lt;&gt;"")))&gt;0,"Plug-in hybrid",IF($G2609="Diesel","Diesel","Gasoline"))</f>
        <v>Gasoline</v>
      </c>
    </row>
    <row r="2610" spans="1:15" ht="15" customHeight="1" x14ac:dyDescent="0.25">
      <c r="A2610" s="1">
        <v>2022</v>
      </c>
      <c r="B2610" s="1" t="s">
        <v>4146</v>
      </c>
      <c r="C2610" s="1" t="s">
        <v>2400</v>
      </c>
      <c r="D2610" s="1" t="s">
        <v>4896</v>
      </c>
      <c r="E2610" s="1" t="s">
        <v>2398</v>
      </c>
      <c r="F2610" s="1" t="s">
        <v>2402</v>
      </c>
      <c r="G2610" s="1" t="s">
        <v>103</v>
      </c>
      <c r="H2610" s="1" t="s">
        <v>298</v>
      </c>
      <c r="I2610" s="1">
        <v>3.6</v>
      </c>
      <c r="J2610" s="1">
        <v>2023</v>
      </c>
      <c r="K2610" s="1">
        <v>1473064</v>
      </c>
      <c r="L2610" s="1">
        <v>0</v>
      </c>
      <c r="M2610" s="1">
        <f t="array" ref="M2610">SUMPRODUCT(MAX(ISNUMBER(SEARCH('Class Rules'!$B$6:$B$85,$E2610))*ISNUMBER(SEARCH('Class Rules'!$C$6:$C$85,$F2610))*'Class Rules'!$A$6:$A$85))</f>
        <v>0</v>
      </c>
      <c r="N2610" s="1" t="str">
        <f t="array" ref="N2610">IF($M2610=0,'Class Rules'!$D$3,INDEX('Class Rules'!$D$6:$D$85,MATCH($M2610,'Class Rules'!$A$6:$A$85,0)))</f>
        <v>Passenger LDV</v>
      </c>
      <c r="O2610" s="1" t="str">
        <f t="array" ref="O2610">IF(SUMPRODUCT(MAX(ISNUMBER(SEARCH(Fuel_Rules!$A$6:$A$30,$E2610))*ISNUMBER(SEARCH(Fuel_Rules!$B$6:$B$30,$F2610))*(Fuel_Rules!$A$6:$A$30&lt;&gt;"")))&gt;0,"Plug-in hybrid",IF($G2610="Diesel","Diesel","Gasoline"))</f>
        <v>Gasoline</v>
      </c>
    </row>
    <row r="2611" spans="1:15" ht="15" customHeight="1" x14ac:dyDescent="0.25">
      <c r="A2611" s="1">
        <v>2022</v>
      </c>
      <c r="B2611" s="1" t="s">
        <v>4146</v>
      </c>
      <c r="C2611" s="1" t="s">
        <v>2403</v>
      </c>
      <c r="D2611" s="1" t="s">
        <v>4897</v>
      </c>
      <c r="E2611" s="1" t="s">
        <v>2398</v>
      </c>
      <c r="F2611" s="1" t="s">
        <v>2405</v>
      </c>
      <c r="G2611" s="1" t="s">
        <v>103</v>
      </c>
      <c r="H2611" s="1" t="s">
        <v>298</v>
      </c>
      <c r="I2611" s="1">
        <v>3.6</v>
      </c>
      <c r="J2611" s="1">
        <v>2023</v>
      </c>
      <c r="K2611" s="1">
        <v>1635298</v>
      </c>
      <c r="L2611" s="1">
        <v>0</v>
      </c>
      <c r="M2611" s="1">
        <f t="array" ref="M2611">SUMPRODUCT(MAX(ISNUMBER(SEARCH('Class Rules'!$B$6:$B$85,$E2611))*ISNUMBER(SEARCH('Class Rules'!$C$6:$C$85,$F2611))*'Class Rules'!$A$6:$A$85))</f>
        <v>0</v>
      </c>
      <c r="N2611" s="1" t="str">
        <f t="array" ref="N2611">IF($M2611=0,'Class Rules'!$D$3,INDEX('Class Rules'!$D$6:$D$85,MATCH($M2611,'Class Rules'!$A$6:$A$85,0)))</f>
        <v>Passenger LDV</v>
      </c>
      <c r="O2611" s="1" t="str">
        <f t="array" ref="O2611">IF(SUMPRODUCT(MAX(ISNUMBER(SEARCH(Fuel_Rules!$A$6:$A$30,$E2611))*ISNUMBER(SEARCH(Fuel_Rules!$B$6:$B$30,$F2611))*(Fuel_Rules!$A$6:$A$30&lt;&gt;"")))&gt;0,"Plug-in hybrid",IF($G2611="Diesel","Diesel","Gasoline"))</f>
        <v>Gasoline</v>
      </c>
    </row>
    <row r="2612" spans="1:15" ht="15" customHeight="1" x14ac:dyDescent="0.25">
      <c r="A2612" s="1">
        <v>2022</v>
      </c>
      <c r="B2612" s="1" t="s">
        <v>4146</v>
      </c>
      <c r="C2612" s="1" t="s">
        <v>2406</v>
      </c>
      <c r="D2612" s="1" t="s">
        <v>4898</v>
      </c>
      <c r="E2612" s="1" t="s">
        <v>2398</v>
      </c>
      <c r="F2612" s="1" t="s">
        <v>2408</v>
      </c>
      <c r="G2612" s="1" t="s">
        <v>103</v>
      </c>
      <c r="H2612" s="1" t="s">
        <v>298</v>
      </c>
      <c r="I2612" s="1">
        <v>3.6</v>
      </c>
      <c r="J2612" s="1">
        <v>2023</v>
      </c>
      <c r="K2612" s="1">
        <v>1687977</v>
      </c>
      <c r="L2612" s="1">
        <v>0</v>
      </c>
      <c r="M2612" s="1">
        <f t="array" ref="M2612">SUMPRODUCT(MAX(ISNUMBER(SEARCH('Class Rules'!$B$6:$B$85,$E2612))*ISNUMBER(SEARCH('Class Rules'!$C$6:$C$85,$F2612))*'Class Rules'!$A$6:$A$85))</f>
        <v>0</v>
      </c>
      <c r="N2612" s="1" t="str">
        <f t="array" ref="N2612">IF($M2612=0,'Class Rules'!$D$3,INDEX('Class Rules'!$D$6:$D$85,MATCH($M2612,'Class Rules'!$A$6:$A$85,0)))</f>
        <v>Passenger LDV</v>
      </c>
      <c r="O2612" s="1" t="str">
        <f t="array" ref="O2612">IF(SUMPRODUCT(MAX(ISNUMBER(SEARCH(Fuel_Rules!$A$6:$A$30,$E2612))*ISNUMBER(SEARCH(Fuel_Rules!$B$6:$B$30,$F2612))*(Fuel_Rules!$A$6:$A$30&lt;&gt;"")))&gt;0,"Plug-in hybrid",IF($G2612="Diesel","Diesel","Gasoline"))</f>
        <v>Gasoline</v>
      </c>
    </row>
    <row r="2613" spans="1:15" ht="15" customHeight="1" x14ac:dyDescent="0.25">
      <c r="A2613" s="1">
        <v>2022</v>
      </c>
      <c r="B2613" s="1" t="s">
        <v>4146</v>
      </c>
      <c r="C2613" s="1" t="s">
        <v>2409</v>
      </c>
      <c r="D2613" s="1" t="s">
        <v>4899</v>
      </c>
      <c r="E2613" s="1" t="s">
        <v>2398</v>
      </c>
      <c r="F2613" s="1" t="s">
        <v>4900</v>
      </c>
      <c r="G2613" s="1" t="s">
        <v>103</v>
      </c>
      <c r="H2613" s="1" t="s">
        <v>298</v>
      </c>
      <c r="I2613" s="1">
        <v>2.9</v>
      </c>
      <c r="J2613" s="1">
        <v>2023</v>
      </c>
      <c r="K2613" s="1">
        <v>679138</v>
      </c>
      <c r="L2613" s="1">
        <v>0</v>
      </c>
      <c r="M2613" s="1">
        <f t="array" ref="M2613">SUMPRODUCT(MAX(ISNUMBER(SEARCH('Class Rules'!$B$6:$B$85,$E2613))*ISNUMBER(SEARCH('Class Rules'!$C$6:$C$85,$F2613))*'Class Rules'!$A$6:$A$85))</f>
        <v>0</v>
      </c>
      <c r="N2613" s="1" t="str">
        <f t="array" ref="N2613">IF($M2613=0,'Class Rules'!$D$3,INDEX('Class Rules'!$D$6:$D$85,MATCH($M2613,'Class Rules'!$A$6:$A$85,0)))</f>
        <v>Passenger LDV</v>
      </c>
      <c r="O2613" s="1" t="str">
        <f t="array" ref="O2613">IF(SUMPRODUCT(MAX(ISNUMBER(SEARCH(Fuel_Rules!$A$6:$A$30,$E2613))*ISNUMBER(SEARCH(Fuel_Rules!$B$6:$B$30,$F2613))*(Fuel_Rules!$A$6:$A$30&lt;&gt;"")))&gt;0,"Plug-in hybrid",IF($G2613="Diesel","Diesel","Gasoline"))</f>
        <v>Gasoline</v>
      </c>
    </row>
    <row r="2614" spans="1:15" ht="15" customHeight="1" x14ac:dyDescent="0.25">
      <c r="A2614" s="1">
        <v>2022</v>
      </c>
      <c r="B2614" s="1" t="s">
        <v>4146</v>
      </c>
      <c r="C2614" s="1" t="s">
        <v>2412</v>
      </c>
      <c r="D2614" s="1" t="s">
        <v>4901</v>
      </c>
      <c r="E2614" s="1" t="s">
        <v>2398</v>
      </c>
      <c r="F2614" s="1" t="s">
        <v>2414</v>
      </c>
      <c r="G2614" s="1" t="s">
        <v>103</v>
      </c>
      <c r="H2614" s="1" t="s">
        <v>298</v>
      </c>
      <c r="I2614" s="1">
        <v>2</v>
      </c>
      <c r="J2614" s="1">
        <v>2023</v>
      </c>
      <c r="K2614" s="1">
        <v>522898</v>
      </c>
      <c r="L2614" s="1">
        <v>0</v>
      </c>
      <c r="M2614" s="1">
        <f t="array" ref="M2614">SUMPRODUCT(MAX(ISNUMBER(SEARCH('Class Rules'!$B$6:$B$85,$E2614))*ISNUMBER(SEARCH('Class Rules'!$C$6:$C$85,$F2614))*'Class Rules'!$A$6:$A$85))</f>
        <v>0</v>
      </c>
      <c r="N2614" s="1" t="str">
        <f t="array" ref="N2614">IF($M2614=0,'Class Rules'!$D$3,INDEX('Class Rules'!$D$6:$D$85,MATCH($M2614,'Class Rules'!$A$6:$A$85,0)))</f>
        <v>Passenger LDV</v>
      </c>
      <c r="O2614" s="1" t="str">
        <f t="array" ref="O2614">IF(SUMPRODUCT(MAX(ISNUMBER(SEARCH(Fuel_Rules!$A$6:$A$30,$E2614))*ISNUMBER(SEARCH(Fuel_Rules!$B$6:$B$30,$F2614))*(Fuel_Rules!$A$6:$A$30&lt;&gt;"")))&gt;0,"Plug-in hybrid",IF($G2614="Diesel","Diesel","Gasoline"))</f>
        <v>Gasoline</v>
      </c>
    </row>
    <row r="2615" spans="1:15" ht="15" customHeight="1" x14ac:dyDescent="0.25">
      <c r="A2615" s="1">
        <v>2022</v>
      </c>
      <c r="B2615" s="1" t="s">
        <v>4146</v>
      </c>
      <c r="C2615" s="1" t="s">
        <v>2415</v>
      </c>
      <c r="D2615" s="1" t="s">
        <v>4902</v>
      </c>
      <c r="E2615" s="1" t="s">
        <v>2398</v>
      </c>
      <c r="F2615" s="1" t="s">
        <v>2417</v>
      </c>
      <c r="G2615" s="1" t="s">
        <v>103</v>
      </c>
      <c r="H2615" s="1" t="s">
        <v>298</v>
      </c>
      <c r="I2615" s="1">
        <v>2</v>
      </c>
      <c r="J2615" s="1">
        <v>2023</v>
      </c>
      <c r="K2615" s="1">
        <v>598498</v>
      </c>
      <c r="L2615" s="1">
        <v>0</v>
      </c>
      <c r="M2615" s="1">
        <f t="array" ref="M2615">SUMPRODUCT(MAX(ISNUMBER(SEARCH('Class Rules'!$B$6:$B$85,$E2615))*ISNUMBER(SEARCH('Class Rules'!$C$6:$C$85,$F2615))*'Class Rules'!$A$6:$A$85))</f>
        <v>0</v>
      </c>
      <c r="N2615" s="1" t="str">
        <f t="array" ref="N2615">IF($M2615=0,'Class Rules'!$D$3,INDEX('Class Rules'!$D$6:$D$85,MATCH($M2615,'Class Rules'!$A$6:$A$85,0)))</f>
        <v>Passenger LDV</v>
      </c>
      <c r="O2615" s="1" t="str">
        <f t="array" ref="O2615">IF(SUMPRODUCT(MAX(ISNUMBER(SEARCH(Fuel_Rules!$A$6:$A$30,$E2615))*ISNUMBER(SEARCH(Fuel_Rules!$B$6:$B$30,$F2615))*(Fuel_Rules!$A$6:$A$30&lt;&gt;"")))&gt;0,"Plug-in hybrid",IF($G2615="Diesel","Diesel","Gasoline"))</f>
        <v>Gasoline</v>
      </c>
    </row>
    <row r="2616" spans="1:15" ht="15" customHeight="1" x14ac:dyDescent="0.25">
      <c r="A2616" s="1">
        <v>2022</v>
      </c>
      <c r="B2616" s="1" t="s">
        <v>4146</v>
      </c>
      <c r="C2616" s="1" t="s">
        <v>2418</v>
      </c>
      <c r="D2616" s="1" t="s">
        <v>4903</v>
      </c>
      <c r="E2616" s="1" t="s">
        <v>2398</v>
      </c>
      <c r="F2616" s="1" t="s">
        <v>2420</v>
      </c>
      <c r="G2616" s="1" t="s">
        <v>103</v>
      </c>
      <c r="H2616" s="1" t="s">
        <v>298</v>
      </c>
      <c r="I2616" s="1">
        <v>2.5</v>
      </c>
      <c r="J2616" s="1">
        <v>2023</v>
      </c>
      <c r="K2616" s="1">
        <v>642590</v>
      </c>
      <c r="L2616" s="1">
        <v>0</v>
      </c>
      <c r="M2616" s="1">
        <f t="array" ref="M2616">SUMPRODUCT(MAX(ISNUMBER(SEARCH('Class Rules'!$B$6:$B$85,$E2616))*ISNUMBER(SEARCH('Class Rules'!$C$6:$C$85,$F2616))*'Class Rules'!$A$6:$A$85))</f>
        <v>0</v>
      </c>
      <c r="N2616" s="1" t="str">
        <f t="array" ref="N2616">IF($M2616=0,'Class Rules'!$D$3,INDEX('Class Rules'!$D$6:$D$85,MATCH($M2616,'Class Rules'!$A$6:$A$85,0)))</f>
        <v>Passenger LDV</v>
      </c>
      <c r="O2616" s="1" t="str">
        <f t="array" ref="O2616">IF(SUMPRODUCT(MAX(ISNUMBER(SEARCH(Fuel_Rules!$A$6:$A$30,$E2616))*ISNUMBER(SEARCH(Fuel_Rules!$B$6:$B$30,$F2616))*(Fuel_Rules!$A$6:$A$30&lt;&gt;"")))&gt;0,"Plug-in hybrid",IF($G2616="Diesel","Diesel","Gasoline"))</f>
        <v>Gasoline</v>
      </c>
    </row>
    <row r="2617" spans="1:15" ht="15" customHeight="1" x14ac:dyDescent="0.25">
      <c r="A2617" s="1">
        <v>2022</v>
      </c>
      <c r="B2617" s="1" t="s">
        <v>4146</v>
      </c>
      <c r="C2617" s="1" t="s">
        <v>2421</v>
      </c>
      <c r="D2617" s="1" t="s">
        <v>4904</v>
      </c>
      <c r="E2617" s="1" t="s">
        <v>2398</v>
      </c>
      <c r="F2617" s="1" t="s">
        <v>2423</v>
      </c>
      <c r="G2617" s="1" t="s">
        <v>103</v>
      </c>
      <c r="H2617" s="1" t="s">
        <v>298</v>
      </c>
      <c r="I2617" s="1">
        <v>3</v>
      </c>
      <c r="J2617" s="1">
        <v>2023</v>
      </c>
      <c r="K2617" s="1">
        <v>1099215</v>
      </c>
      <c r="L2617" s="1">
        <v>0</v>
      </c>
      <c r="M2617" s="1">
        <f t="array" ref="M2617">SUMPRODUCT(MAX(ISNUMBER(SEARCH('Class Rules'!$B$6:$B$85,$E2617))*ISNUMBER(SEARCH('Class Rules'!$C$6:$C$85,$F2617))*'Class Rules'!$A$6:$A$85))</f>
        <v>0</v>
      </c>
      <c r="N2617" s="1" t="str">
        <f t="array" ref="N2617">IF($M2617=0,'Class Rules'!$D$3,INDEX('Class Rules'!$D$6:$D$85,MATCH($M2617,'Class Rules'!$A$6:$A$85,0)))</f>
        <v>Passenger LDV</v>
      </c>
      <c r="O2617" s="1" t="str">
        <f t="array" ref="O2617">IF(SUMPRODUCT(MAX(ISNUMBER(SEARCH(Fuel_Rules!$A$6:$A$30,$E2617))*ISNUMBER(SEARCH(Fuel_Rules!$B$6:$B$30,$F2617))*(Fuel_Rules!$A$6:$A$30&lt;&gt;"")))&gt;0,"Plug-in hybrid",IF($G2617="Diesel","Diesel","Gasoline"))</f>
        <v>Gasoline</v>
      </c>
    </row>
    <row r="2618" spans="1:15" ht="15" customHeight="1" x14ac:dyDescent="0.25">
      <c r="A2618" s="1">
        <v>2022</v>
      </c>
      <c r="B2618" s="1" t="s">
        <v>4146</v>
      </c>
      <c r="C2618" s="1" t="s">
        <v>2424</v>
      </c>
      <c r="D2618" s="1" t="s">
        <v>4905</v>
      </c>
      <c r="E2618" s="1" t="s">
        <v>2398</v>
      </c>
      <c r="F2618" s="1" t="s">
        <v>2426</v>
      </c>
      <c r="G2618" s="1" t="s">
        <v>103</v>
      </c>
      <c r="H2618" s="1" t="s">
        <v>298</v>
      </c>
      <c r="I2618" s="1">
        <v>3</v>
      </c>
      <c r="J2618" s="1">
        <v>2023</v>
      </c>
      <c r="K2618" s="1">
        <v>956338</v>
      </c>
      <c r="L2618" s="1">
        <v>0</v>
      </c>
      <c r="M2618" s="1">
        <f t="array" ref="M2618">SUMPRODUCT(MAX(ISNUMBER(SEARCH('Class Rules'!$B$6:$B$85,$E2618))*ISNUMBER(SEARCH('Class Rules'!$C$6:$C$85,$F2618))*'Class Rules'!$A$6:$A$85))</f>
        <v>0</v>
      </c>
      <c r="N2618" s="1" t="str">
        <f t="array" ref="N2618">IF($M2618=0,'Class Rules'!$D$3,INDEX('Class Rules'!$D$6:$D$85,MATCH($M2618,'Class Rules'!$A$6:$A$85,0)))</f>
        <v>Passenger LDV</v>
      </c>
      <c r="O2618" s="1" t="str">
        <f t="array" ref="O2618">IF(SUMPRODUCT(MAX(ISNUMBER(SEARCH(Fuel_Rules!$A$6:$A$30,$E2618))*ISNUMBER(SEARCH(Fuel_Rules!$B$6:$B$30,$F2618))*(Fuel_Rules!$A$6:$A$30&lt;&gt;"")))&gt;0,"Plug-in hybrid",IF($G2618="Diesel","Diesel","Gasoline"))</f>
        <v>Gasoline</v>
      </c>
    </row>
    <row r="2619" spans="1:15" ht="15" customHeight="1" x14ac:dyDescent="0.25">
      <c r="A2619" s="1">
        <v>2022</v>
      </c>
      <c r="B2619" s="1" t="s">
        <v>4146</v>
      </c>
      <c r="C2619" s="1" t="s">
        <v>2427</v>
      </c>
      <c r="D2619" s="1" t="s">
        <v>4906</v>
      </c>
      <c r="E2619" s="1" t="s">
        <v>2398</v>
      </c>
      <c r="F2619" s="1" t="s">
        <v>2429</v>
      </c>
      <c r="G2619" s="1" t="s">
        <v>103</v>
      </c>
      <c r="H2619" s="1" t="s">
        <v>298</v>
      </c>
      <c r="I2619" s="1">
        <v>3</v>
      </c>
      <c r="J2619" s="1">
        <v>2023</v>
      </c>
      <c r="K2619" s="1">
        <v>929855</v>
      </c>
      <c r="L2619" s="1">
        <v>0</v>
      </c>
      <c r="M2619" s="1">
        <f t="array" ref="M2619">SUMPRODUCT(MAX(ISNUMBER(SEARCH('Class Rules'!$B$6:$B$85,$E2619))*ISNUMBER(SEARCH('Class Rules'!$C$6:$C$85,$F2619))*'Class Rules'!$A$6:$A$85))</f>
        <v>0</v>
      </c>
      <c r="N2619" s="1" t="str">
        <f t="array" ref="N2619">IF($M2619=0,'Class Rules'!$D$3,INDEX('Class Rules'!$D$6:$D$85,MATCH($M2619,'Class Rules'!$A$6:$A$85,0)))</f>
        <v>Passenger LDV</v>
      </c>
      <c r="O2619" s="1" t="str">
        <f t="array" ref="O2619">IF(SUMPRODUCT(MAX(ISNUMBER(SEARCH(Fuel_Rules!$A$6:$A$30,$E2619))*ISNUMBER(SEARCH(Fuel_Rules!$B$6:$B$30,$F2619))*(Fuel_Rules!$A$6:$A$30&lt;&gt;"")))&gt;0,"Plug-in hybrid",IF($G2619="Diesel","Diesel","Gasoline"))</f>
        <v>Gasoline</v>
      </c>
    </row>
    <row r="2620" spans="1:15" ht="15" customHeight="1" x14ac:dyDescent="0.25">
      <c r="A2620" s="1">
        <v>2022</v>
      </c>
      <c r="B2620" s="1" t="s">
        <v>4146</v>
      </c>
      <c r="C2620" s="1" t="s">
        <v>2430</v>
      </c>
      <c r="D2620" s="1" t="s">
        <v>4907</v>
      </c>
      <c r="E2620" s="1" t="s">
        <v>2398</v>
      </c>
      <c r="F2620" s="1" t="s">
        <v>2432</v>
      </c>
      <c r="G2620" s="1" t="s">
        <v>103</v>
      </c>
      <c r="H2620" s="1" t="s">
        <v>298</v>
      </c>
      <c r="I2620" s="1">
        <v>3</v>
      </c>
      <c r="J2620" s="1">
        <v>2023</v>
      </c>
      <c r="K2620" s="1">
        <v>1082338</v>
      </c>
      <c r="L2620" s="1">
        <v>0</v>
      </c>
      <c r="M2620" s="1">
        <f t="array" ref="M2620">SUMPRODUCT(MAX(ISNUMBER(SEARCH('Class Rules'!$B$6:$B$85,$E2620))*ISNUMBER(SEARCH('Class Rules'!$C$6:$C$85,$F2620))*'Class Rules'!$A$6:$A$85))</f>
        <v>0</v>
      </c>
      <c r="N2620" s="1" t="str">
        <f t="array" ref="N2620">IF($M2620=0,'Class Rules'!$D$3,INDEX('Class Rules'!$D$6:$D$85,MATCH($M2620,'Class Rules'!$A$6:$A$85,0)))</f>
        <v>Passenger LDV</v>
      </c>
      <c r="O2620" s="1" t="str">
        <f t="array" ref="O2620">IF(SUMPRODUCT(MAX(ISNUMBER(SEARCH(Fuel_Rules!$A$6:$A$30,$E2620))*ISNUMBER(SEARCH(Fuel_Rules!$B$6:$B$30,$F2620))*(Fuel_Rules!$A$6:$A$30&lt;&gt;"")))&gt;0,"Plug-in hybrid",IF($G2620="Diesel","Diesel","Gasoline"))</f>
        <v>Gasoline</v>
      </c>
    </row>
    <row r="2621" spans="1:15" ht="15" customHeight="1" x14ac:dyDescent="0.25">
      <c r="A2621" s="1">
        <v>2022</v>
      </c>
      <c r="B2621" s="1" t="s">
        <v>4146</v>
      </c>
      <c r="C2621" s="1" t="s">
        <v>2433</v>
      </c>
      <c r="D2621" s="1" t="s">
        <v>4908</v>
      </c>
      <c r="E2621" s="1" t="s">
        <v>2398</v>
      </c>
      <c r="F2621" s="1" t="s">
        <v>2435</v>
      </c>
      <c r="G2621" s="1" t="s">
        <v>103</v>
      </c>
      <c r="H2621" s="1" t="s">
        <v>298</v>
      </c>
      <c r="I2621" s="1">
        <v>2</v>
      </c>
      <c r="J2621" s="1">
        <v>2023</v>
      </c>
      <c r="K2621" s="1">
        <v>573298</v>
      </c>
      <c r="L2621" s="1">
        <v>0</v>
      </c>
      <c r="M2621" s="1">
        <f t="array" ref="M2621">SUMPRODUCT(MAX(ISNUMBER(SEARCH('Class Rules'!$B$6:$B$85,$E2621))*ISNUMBER(SEARCH('Class Rules'!$C$6:$C$85,$F2621))*'Class Rules'!$A$6:$A$85))</f>
        <v>0</v>
      </c>
      <c r="N2621" s="1" t="str">
        <f t="array" ref="N2621">IF($M2621=0,'Class Rules'!$D$3,INDEX('Class Rules'!$D$6:$D$85,MATCH($M2621,'Class Rules'!$A$6:$A$85,0)))</f>
        <v>Passenger LDV</v>
      </c>
      <c r="O2621" s="1" t="str">
        <f t="array" ref="O2621">IF(SUMPRODUCT(MAX(ISNUMBER(SEARCH(Fuel_Rules!$A$6:$A$30,$E2621))*ISNUMBER(SEARCH(Fuel_Rules!$B$6:$B$30,$F2621))*(Fuel_Rules!$A$6:$A$30&lt;&gt;"")))&gt;0,"Plug-in hybrid",IF($G2621="Diesel","Diesel","Gasoline"))</f>
        <v>Gasoline</v>
      </c>
    </row>
    <row r="2622" spans="1:15" ht="15" customHeight="1" x14ac:dyDescent="0.25">
      <c r="A2622" s="1">
        <v>2022</v>
      </c>
      <c r="B2622" s="1" t="s">
        <v>4146</v>
      </c>
      <c r="C2622" s="1" t="s">
        <v>2436</v>
      </c>
      <c r="D2622" s="1" t="s">
        <v>4909</v>
      </c>
      <c r="E2622" s="1" t="s">
        <v>2398</v>
      </c>
      <c r="F2622" s="1" t="s">
        <v>2438</v>
      </c>
      <c r="G2622" s="1" t="s">
        <v>103</v>
      </c>
      <c r="H2622" s="1" t="s">
        <v>298</v>
      </c>
      <c r="I2622" s="1">
        <v>3</v>
      </c>
      <c r="J2622" s="1">
        <v>2023</v>
      </c>
      <c r="K2622" s="1">
        <v>1133236</v>
      </c>
      <c r="L2622" s="1">
        <v>0</v>
      </c>
      <c r="M2622" s="1">
        <f t="array" ref="M2622">SUMPRODUCT(MAX(ISNUMBER(SEARCH('Class Rules'!$B$6:$B$85,$E2622))*ISNUMBER(SEARCH('Class Rules'!$C$6:$C$85,$F2622))*'Class Rules'!$A$6:$A$85))</f>
        <v>0</v>
      </c>
      <c r="N2622" s="1" t="str">
        <f t="array" ref="N2622">IF($M2622=0,'Class Rules'!$D$3,INDEX('Class Rules'!$D$6:$D$85,MATCH($M2622,'Class Rules'!$A$6:$A$85,0)))</f>
        <v>Passenger LDV</v>
      </c>
      <c r="O2622" s="1" t="str">
        <f t="array" ref="O2622">IF(SUMPRODUCT(MAX(ISNUMBER(SEARCH(Fuel_Rules!$A$6:$A$30,$E2622))*ISNUMBER(SEARCH(Fuel_Rules!$B$6:$B$30,$F2622))*(Fuel_Rules!$A$6:$A$30&lt;&gt;"")))&gt;0,"Plug-in hybrid",IF($G2622="Diesel","Diesel","Gasoline"))</f>
        <v>Gasoline</v>
      </c>
    </row>
    <row r="2623" spans="1:15" ht="15" customHeight="1" x14ac:dyDescent="0.25">
      <c r="A2623" s="1">
        <v>2022</v>
      </c>
      <c r="B2623" s="1" t="s">
        <v>4146</v>
      </c>
      <c r="C2623" s="1" t="s">
        <v>2439</v>
      </c>
      <c r="D2623" s="1" t="s">
        <v>4910</v>
      </c>
      <c r="E2623" s="1" t="s">
        <v>2398</v>
      </c>
      <c r="F2623" s="1" t="s">
        <v>2441</v>
      </c>
      <c r="G2623" s="1" t="s">
        <v>103</v>
      </c>
      <c r="H2623" s="1" t="s">
        <v>298</v>
      </c>
      <c r="I2623" s="1">
        <v>3</v>
      </c>
      <c r="J2623" s="1">
        <v>2023</v>
      </c>
      <c r="K2623" s="1">
        <v>1182006</v>
      </c>
      <c r="L2623" s="1">
        <v>0</v>
      </c>
      <c r="M2623" s="1">
        <f t="array" ref="M2623">SUMPRODUCT(MAX(ISNUMBER(SEARCH('Class Rules'!$B$6:$B$85,$E2623))*ISNUMBER(SEARCH('Class Rules'!$C$6:$C$85,$F2623))*'Class Rules'!$A$6:$A$85))</f>
        <v>0</v>
      </c>
      <c r="N2623" s="1" t="str">
        <f t="array" ref="N2623">IF($M2623=0,'Class Rules'!$D$3,INDEX('Class Rules'!$D$6:$D$85,MATCH($M2623,'Class Rules'!$A$6:$A$85,0)))</f>
        <v>Passenger LDV</v>
      </c>
      <c r="O2623" s="1" t="str">
        <f t="array" ref="O2623">IF(SUMPRODUCT(MAX(ISNUMBER(SEARCH(Fuel_Rules!$A$6:$A$30,$E2623))*ISNUMBER(SEARCH(Fuel_Rules!$B$6:$B$30,$F2623))*(Fuel_Rules!$A$6:$A$30&lt;&gt;"")))&gt;0,"Plug-in hybrid",IF($G2623="Diesel","Diesel","Gasoline"))</f>
        <v>Gasoline</v>
      </c>
    </row>
    <row r="2624" spans="1:15" ht="15" customHeight="1" x14ac:dyDescent="0.25">
      <c r="A2624" s="1">
        <v>2022</v>
      </c>
      <c r="B2624" s="1" t="s">
        <v>4146</v>
      </c>
      <c r="C2624" s="1" t="s">
        <v>2442</v>
      </c>
      <c r="D2624" s="1" t="s">
        <v>4911</v>
      </c>
      <c r="E2624" s="1" t="s">
        <v>2398</v>
      </c>
      <c r="F2624" s="1" t="s">
        <v>2444</v>
      </c>
      <c r="G2624" s="1" t="s">
        <v>103</v>
      </c>
      <c r="H2624" s="1" t="s">
        <v>298</v>
      </c>
      <c r="I2624" s="1">
        <v>3</v>
      </c>
      <c r="J2624" s="1">
        <v>2023</v>
      </c>
      <c r="K2624" s="1">
        <v>1194892</v>
      </c>
      <c r="L2624" s="1">
        <v>0</v>
      </c>
      <c r="M2624" s="1">
        <f t="array" ref="M2624">SUMPRODUCT(MAX(ISNUMBER(SEARCH('Class Rules'!$B$6:$B$85,$E2624))*ISNUMBER(SEARCH('Class Rules'!$C$6:$C$85,$F2624))*'Class Rules'!$A$6:$A$85))</f>
        <v>0</v>
      </c>
      <c r="N2624" s="1" t="str">
        <f t="array" ref="N2624">IF($M2624=0,'Class Rules'!$D$3,INDEX('Class Rules'!$D$6:$D$85,MATCH($M2624,'Class Rules'!$A$6:$A$85,0)))</f>
        <v>Passenger LDV</v>
      </c>
      <c r="O2624" s="1" t="str">
        <f t="array" ref="O2624">IF(SUMPRODUCT(MAX(ISNUMBER(SEARCH(Fuel_Rules!$A$6:$A$30,$E2624))*ISNUMBER(SEARCH(Fuel_Rules!$B$6:$B$30,$F2624))*(Fuel_Rules!$A$6:$A$30&lt;&gt;"")))&gt;0,"Plug-in hybrid",IF($G2624="Diesel","Diesel","Gasoline"))</f>
        <v>Gasoline</v>
      </c>
    </row>
    <row r="2625" spans="1:15" ht="15" customHeight="1" x14ac:dyDescent="0.25">
      <c r="A2625" s="1">
        <v>2022</v>
      </c>
      <c r="B2625" s="1" t="s">
        <v>4146</v>
      </c>
      <c r="C2625" s="1" t="s">
        <v>2445</v>
      </c>
      <c r="D2625" s="1" t="s">
        <v>4912</v>
      </c>
      <c r="E2625" s="1" t="s">
        <v>2398</v>
      </c>
      <c r="F2625" s="1" t="s">
        <v>2447</v>
      </c>
      <c r="G2625" s="1" t="s">
        <v>103</v>
      </c>
      <c r="H2625" s="1" t="s">
        <v>298</v>
      </c>
      <c r="I2625" s="1">
        <v>2.9</v>
      </c>
      <c r="J2625" s="1">
        <v>2023</v>
      </c>
      <c r="K2625" s="1">
        <v>768674</v>
      </c>
      <c r="L2625" s="1">
        <v>0</v>
      </c>
      <c r="M2625" s="1">
        <f t="array" ref="M2625">SUMPRODUCT(MAX(ISNUMBER(SEARCH('Class Rules'!$B$6:$B$85,$E2625))*ISNUMBER(SEARCH('Class Rules'!$C$6:$C$85,$F2625))*'Class Rules'!$A$6:$A$85))</f>
        <v>0</v>
      </c>
      <c r="N2625" s="1" t="str">
        <f t="array" ref="N2625">IF($M2625=0,'Class Rules'!$D$3,INDEX('Class Rules'!$D$6:$D$85,MATCH($M2625,'Class Rules'!$A$6:$A$85,0)))</f>
        <v>Passenger LDV</v>
      </c>
      <c r="O2625" s="1" t="str">
        <f t="array" ref="O2625">IF(SUMPRODUCT(MAX(ISNUMBER(SEARCH(Fuel_Rules!$A$6:$A$30,$E2625))*ISNUMBER(SEARCH(Fuel_Rules!$B$6:$B$30,$F2625))*(Fuel_Rules!$A$6:$A$30&lt;&gt;"")))&gt;0,"Plug-in hybrid",IF($G2625="Diesel","Diesel","Gasoline"))</f>
        <v>Plug-in hybrid</v>
      </c>
    </row>
    <row r="2626" spans="1:15" ht="15" customHeight="1" x14ac:dyDescent="0.25">
      <c r="A2626" s="1">
        <v>2022</v>
      </c>
      <c r="B2626" s="1" t="s">
        <v>4146</v>
      </c>
      <c r="C2626" s="1" t="s">
        <v>2448</v>
      </c>
      <c r="D2626" s="1" t="s">
        <v>4913</v>
      </c>
      <c r="E2626" s="1" t="s">
        <v>2398</v>
      </c>
      <c r="F2626" s="1" t="s">
        <v>2450</v>
      </c>
      <c r="G2626" s="1" t="s">
        <v>103</v>
      </c>
      <c r="H2626" s="1" t="s">
        <v>298</v>
      </c>
      <c r="I2626" s="1">
        <v>4</v>
      </c>
      <c r="J2626" s="1">
        <v>2023</v>
      </c>
      <c r="K2626" s="1">
        <v>1248472</v>
      </c>
      <c r="L2626" s="1">
        <v>0</v>
      </c>
      <c r="M2626" s="1">
        <f t="array" ref="M2626">SUMPRODUCT(MAX(ISNUMBER(SEARCH('Class Rules'!$B$6:$B$85,$E2626))*ISNUMBER(SEARCH('Class Rules'!$C$6:$C$85,$F2626))*'Class Rules'!$A$6:$A$85))</f>
        <v>0</v>
      </c>
      <c r="N2626" s="1" t="str">
        <f t="array" ref="N2626">IF($M2626=0,'Class Rules'!$D$3,INDEX('Class Rules'!$D$6:$D$85,MATCH($M2626,'Class Rules'!$A$6:$A$85,0)))</f>
        <v>Passenger LDV</v>
      </c>
      <c r="O2626" s="1" t="str">
        <f t="array" ref="O2626">IF(SUMPRODUCT(MAX(ISNUMBER(SEARCH(Fuel_Rules!$A$6:$A$30,$E2626))*ISNUMBER(SEARCH(Fuel_Rules!$B$6:$B$30,$F2626))*(Fuel_Rules!$A$6:$A$30&lt;&gt;"")))&gt;0,"Plug-in hybrid",IF($G2626="Diesel","Diesel","Gasoline"))</f>
        <v>Gasoline</v>
      </c>
    </row>
    <row r="2627" spans="1:15" ht="15" customHeight="1" x14ac:dyDescent="0.25">
      <c r="A2627" s="1">
        <v>2022</v>
      </c>
      <c r="B2627" s="1" t="s">
        <v>4146</v>
      </c>
      <c r="C2627" s="1" t="s">
        <v>2451</v>
      </c>
      <c r="D2627" s="1" t="s">
        <v>4914</v>
      </c>
      <c r="E2627" s="1" t="s">
        <v>2398</v>
      </c>
      <c r="F2627" s="1" t="s">
        <v>2453</v>
      </c>
      <c r="G2627" s="1" t="s">
        <v>103</v>
      </c>
      <c r="H2627" s="1" t="s">
        <v>298</v>
      </c>
      <c r="I2627" s="1">
        <v>4</v>
      </c>
      <c r="J2627" s="1">
        <v>2023</v>
      </c>
      <c r="K2627" s="1">
        <v>1320362</v>
      </c>
      <c r="L2627" s="1">
        <v>0</v>
      </c>
      <c r="M2627" s="1">
        <f t="array" ref="M2627">SUMPRODUCT(MAX(ISNUMBER(SEARCH('Class Rules'!$B$6:$B$85,$E2627))*ISNUMBER(SEARCH('Class Rules'!$C$6:$C$85,$F2627))*'Class Rules'!$A$6:$A$85))</f>
        <v>0</v>
      </c>
      <c r="N2627" s="1" t="str">
        <f t="array" ref="N2627">IF($M2627=0,'Class Rules'!$D$3,INDEX('Class Rules'!$D$6:$D$85,MATCH($M2627,'Class Rules'!$A$6:$A$85,0)))</f>
        <v>Passenger LDV</v>
      </c>
      <c r="O2627" s="1" t="str">
        <f t="array" ref="O2627">IF(SUMPRODUCT(MAX(ISNUMBER(SEARCH(Fuel_Rules!$A$6:$A$30,$E2627))*ISNUMBER(SEARCH(Fuel_Rules!$B$6:$B$30,$F2627))*(Fuel_Rules!$A$6:$A$30&lt;&gt;"")))&gt;0,"Plug-in hybrid",IF($G2627="Diesel","Diesel","Gasoline"))</f>
        <v>Plug-in hybrid</v>
      </c>
    </row>
    <row r="2628" spans="1:15" ht="15" customHeight="1" x14ac:dyDescent="0.25">
      <c r="A2628" s="1">
        <v>2022</v>
      </c>
      <c r="B2628" s="1" t="s">
        <v>4146</v>
      </c>
      <c r="C2628" s="1" t="s">
        <v>2454</v>
      </c>
      <c r="D2628" s="1" t="s">
        <v>4915</v>
      </c>
      <c r="E2628" s="1" t="s">
        <v>2398</v>
      </c>
      <c r="F2628" s="1" t="s">
        <v>2456</v>
      </c>
      <c r="G2628" s="1" t="s">
        <v>103</v>
      </c>
      <c r="H2628" s="1" t="s">
        <v>298</v>
      </c>
      <c r="I2628" s="1">
        <v>2.9</v>
      </c>
      <c r="J2628" s="1">
        <v>2023</v>
      </c>
      <c r="K2628" s="1">
        <v>830338</v>
      </c>
      <c r="L2628" s="1">
        <v>0</v>
      </c>
      <c r="M2628" s="1">
        <f t="array" ref="M2628">SUMPRODUCT(MAX(ISNUMBER(SEARCH('Class Rules'!$B$6:$B$85,$E2628))*ISNUMBER(SEARCH('Class Rules'!$C$6:$C$85,$F2628))*'Class Rules'!$A$6:$A$85))</f>
        <v>0</v>
      </c>
      <c r="N2628" s="1" t="str">
        <f t="array" ref="N2628">IF($M2628=0,'Class Rules'!$D$3,INDEX('Class Rules'!$D$6:$D$85,MATCH($M2628,'Class Rules'!$A$6:$A$85,0)))</f>
        <v>Passenger LDV</v>
      </c>
      <c r="O2628" s="1" t="str">
        <f t="array" ref="O2628">IF(SUMPRODUCT(MAX(ISNUMBER(SEARCH(Fuel_Rules!$A$6:$A$30,$E2628))*ISNUMBER(SEARCH(Fuel_Rules!$B$6:$B$30,$F2628))*(Fuel_Rules!$A$6:$A$30&lt;&gt;"")))&gt;0,"Plug-in hybrid",IF($G2628="Diesel","Diesel","Gasoline"))</f>
        <v>Plug-in hybrid</v>
      </c>
    </row>
    <row r="2629" spans="1:15" ht="15" customHeight="1" x14ac:dyDescent="0.25">
      <c r="A2629" s="1">
        <v>2022</v>
      </c>
      <c r="B2629" s="1" t="s">
        <v>4146</v>
      </c>
      <c r="C2629" s="1" t="s">
        <v>2457</v>
      </c>
      <c r="D2629" s="1" t="s">
        <v>4916</v>
      </c>
      <c r="E2629" s="1" t="s">
        <v>2398</v>
      </c>
      <c r="F2629" s="1" t="s">
        <v>2459</v>
      </c>
      <c r="G2629" s="1" t="s">
        <v>103</v>
      </c>
      <c r="H2629" s="1" t="s">
        <v>298</v>
      </c>
      <c r="I2629" s="1">
        <v>3</v>
      </c>
      <c r="J2629" s="1">
        <v>2023</v>
      </c>
      <c r="K2629" s="1">
        <v>1244096</v>
      </c>
      <c r="L2629" s="1">
        <v>0</v>
      </c>
      <c r="M2629" s="1">
        <f t="array" ref="M2629">SUMPRODUCT(MAX(ISNUMBER(SEARCH('Class Rules'!$B$6:$B$85,$E2629))*ISNUMBER(SEARCH('Class Rules'!$C$6:$C$85,$F2629))*'Class Rules'!$A$6:$A$85))</f>
        <v>0</v>
      </c>
      <c r="N2629" s="1" t="str">
        <f t="array" ref="N2629">IF($M2629=0,'Class Rules'!$D$3,INDEX('Class Rules'!$D$6:$D$85,MATCH($M2629,'Class Rules'!$A$6:$A$85,0)))</f>
        <v>Passenger LDV</v>
      </c>
      <c r="O2629" s="1" t="str">
        <f t="array" ref="O2629">IF(SUMPRODUCT(MAX(ISNUMBER(SEARCH(Fuel_Rules!$A$6:$A$30,$E2629))*ISNUMBER(SEARCH(Fuel_Rules!$B$6:$B$30,$F2629))*(Fuel_Rules!$A$6:$A$30&lt;&gt;"")))&gt;0,"Plug-in hybrid",IF($G2629="Diesel","Diesel","Gasoline"))</f>
        <v>Gasoline</v>
      </c>
    </row>
    <row r="2630" spans="1:15" ht="15" customHeight="1" x14ac:dyDescent="0.25">
      <c r="A2630" s="1">
        <v>2022</v>
      </c>
      <c r="B2630" s="1" t="s">
        <v>4146</v>
      </c>
      <c r="C2630" s="1" t="s">
        <v>2460</v>
      </c>
      <c r="D2630" s="1" t="s">
        <v>4917</v>
      </c>
      <c r="E2630" s="1" t="s">
        <v>2398</v>
      </c>
      <c r="F2630" s="1" t="s">
        <v>2462</v>
      </c>
      <c r="G2630" s="1" t="s">
        <v>103</v>
      </c>
      <c r="H2630" s="1" t="s">
        <v>298</v>
      </c>
      <c r="I2630" s="1">
        <v>4</v>
      </c>
      <c r="J2630" s="1">
        <v>2023</v>
      </c>
      <c r="K2630" s="1">
        <v>1076255</v>
      </c>
      <c r="L2630" s="1">
        <v>0</v>
      </c>
      <c r="M2630" s="1">
        <f t="array" ref="M2630">SUMPRODUCT(MAX(ISNUMBER(SEARCH('Class Rules'!$B$6:$B$85,$E2630))*ISNUMBER(SEARCH('Class Rules'!$C$6:$C$85,$F2630))*'Class Rules'!$A$6:$A$85))</f>
        <v>0</v>
      </c>
      <c r="N2630" s="1" t="str">
        <f t="array" ref="N2630">IF($M2630=0,'Class Rules'!$D$3,INDEX('Class Rules'!$D$6:$D$85,MATCH($M2630,'Class Rules'!$A$6:$A$85,0)))</f>
        <v>Passenger LDV</v>
      </c>
      <c r="O2630" s="1" t="str">
        <f t="array" ref="O2630">IF(SUMPRODUCT(MAX(ISNUMBER(SEARCH(Fuel_Rules!$A$6:$A$30,$E2630))*ISNUMBER(SEARCH(Fuel_Rules!$B$6:$B$30,$F2630))*(Fuel_Rules!$A$6:$A$30&lt;&gt;"")))&gt;0,"Plug-in hybrid",IF($G2630="Diesel","Diesel","Gasoline"))</f>
        <v>Gasoline</v>
      </c>
    </row>
    <row r="2631" spans="1:15" ht="15" customHeight="1" x14ac:dyDescent="0.25">
      <c r="A2631" s="1">
        <v>2022</v>
      </c>
      <c r="B2631" s="1" t="s">
        <v>4146</v>
      </c>
      <c r="C2631" s="1" t="s">
        <v>2463</v>
      </c>
      <c r="D2631" s="1" t="s">
        <v>4918</v>
      </c>
      <c r="E2631" s="1" t="s">
        <v>2398</v>
      </c>
      <c r="F2631" s="1" t="s">
        <v>2465</v>
      </c>
      <c r="G2631" s="1" t="s">
        <v>103</v>
      </c>
      <c r="H2631" s="1" t="s">
        <v>298</v>
      </c>
      <c r="I2631" s="1">
        <v>3</v>
      </c>
      <c r="J2631" s="1">
        <v>2023</v>
      </c>
      <c r="K2631" s="1">
        <v>1271338</v>
      </c>
      <c r="L2631" s="1">
        <v>0</v>
      </c>
      <c r="M2631" s="1">
        <f t="array" ref="M2631">SUMPRODUCT(MAX(ISNUMBER(SEARCH('Class Rules'!$B$6:$B$85,$E2631))*ISNUMBER(SEARCH('Class Rules'!$C$6:$C$85,$F2631))*'Class Rules'!$A$6:$A$85))</f>
        <v>0</v>
      </c>
      <c r="N2631" s="1" t="str">
        <f t="array" ref="N2631">IF($M2631=0,'Class Rules'!$D$3,INDEX('Class Rules'!$D$6:$D$85,MATCH($M2631,'Class Rules'!$A$6:$A$85,0)))</f>
        <v>Passenger LDV</v>
      </c>
      <c r="O2631" s="1" t="str">
        <f t="array" ref="O2631">IF(SUMPRODUCT(MAX(ISNUMBER(SEARCH(Fuel_Rules!$A$6:$A$30,$E2631))*ISNUMBER(SEARCH(Fuel_Rules!$B$6:$B$30,$F2631))*(Fuel_Rules!$A$6:$A$30&lt;&gt;"")))&gt;0,"Plug-in hybrid",IF($G2631="Diesel","Diesel","Gasoline"))</f>
        <v>Gasoline</v>
      </c>
    </row>
    <row r="2632" spans="1:15" ht="15" customHeight="1" x14ac:dyDescent="0.25">
      <c r="A2632" s="1">
        <v>2022</v>
      </c>
      <c r="B2632" s="1" t="s">
        <v>4146</v>
      </c>
      <c r="C2632" s="1" t="s">
        <v>2466</v>
      </c>
      <c r="D2632" s="1" t="s">
        <v>4919</v>
      </c>
      <c r="E2632" s="1" t="s">
        <v>2398</v>
      </c>
      <c r="F2632" s="1" t="s">
        <v>2468</v>
      </c>
      <c r="G2632" s="1" t="s">
        <v>103</v>
      </c>
      <c r="H2632" s="1" t="s">
        <v>298</v>
      </c>
      <c r="I2632" s="1">
        <v>3</v>
      </c>
      <c r="J2632" s="1">
        <v>2023</v>
      </c>
      <c r="K2632" s="1">
        <v>727296</v>
      </c>
      <c r="L2632" s="1">
        <v>0</v>
      </c>
      <c r="M2632" s="1">
        <f t="array" ref="M2632">SUMPRODUCT(MAX(ISNUMBER(SEARCH('Class Rules'!$B$6:$B$85,$E2632))*ISNUMBER(SEARCH('Class Rules'!$C$6:$C$85,$F2632))*'Class Rules'!$A$6:$A$85))</f>
        <v>0</v>
      </c>
      <c r="N2632" s="1" t="str">
        <f t="array" ref="N2632">IF($M2632=0,'Class Rules'!$D$3,INDEX('Class Rules'!$D$6:$D$85,MATCH($M2632,'Class Rules'!$A$6:$A$85,0)))</f>
        <v>Passenger LDV</v>
      </c>
      <c r="O2632" s="1" t="str">
        <f t="array" ref="O2632">IF(SUMPRODUCT(MAX(ISNUMBER(SEARCH(Fuel_Rules!$A$6:$A$30,$E2632))*ISNUMBER(SEARCH(Fuel_Rules!$B$6:$B$30,$F2632))*(Fuel_Rules!$A$6:$A$30&lt;&gt;"")))&gt;0,"Plug-in hybrid",IF($G2632="Diesel","Diesel","Gasoline"))</f>
        <v>Plug-in hybrid</v>
      </c>
    </row>
    <row r="2633" spans="1:15" ht="15" customHeight="1" x14ac:dyDescent="0.25">
      <c r="A2633" s="1">
        <v>2022</v>
      </c>
      <c r="B2633" s="1" t="s">
        <v>4146</v>
      </c>
      <c r="C2633" s="1" t="s">
        <v>2469</v>
      </c>
      <c r="D2633" s="1" t="s">
        <v>4920</v>
      </c>
      <c r="E2633" s="1" t="s">
        <v>2398</v>
      </c>
      <c r="F2633" s="1" t="s">
        <v>2471</v>
      </c>
      <c r="G2633" s="1" t="s">
        <v>103</v>
      </c>
      <c r="H2633" s="1" t="s">
        <v>298</v>
      </c>
      <c r="I2633" s="1">
        <v>4</v>
      </c>
      <c r="J2633" s="1">
        <v>2023</v>
      </c>
      <c r="K2633" s="1">
        <v>1307610</v>
      </c>
      <c r="L2633" s="1">
        <v>0</v>
      </c>
      <c r="M2633" s="1">
        <f t="array" ref="M2633">SUMPRODUCT(MAX(ISNUMBER(SEARCH('Class Rules'!$B$6:$B$85,$E2633))*ISNUMBER(SEARCH('Class Rules'!$C$6:$C$85,$F2633))*'Class Rules'!$A$6:$A$85))</f>
        <v>0</v>
      </c>
      <c r="N2633" s="1" t="str">
        <f t="array" ref="N2633">IF($M2633=0,'Class Rules'!$D$3,INDEX('Class Rules'!$D$6:$D$85,MATCH($M2633,'Class Rules'!$A$6:$A$85,0)))</f>
        <v>Passenger LDV</v>
      </c>
      <c r="O2633" s="1" t="str">
        <f t="array" ref="O2633">IF(SUMPRODUCT(MAX(ISNUMBER(SEARCH(Fuel_Rules!$A$6:$A$30,$E2633))*ISNUMBER(SEARCH(Fuel_Rules!$B$6:$B$30,$F2633))*(Fuel_Rules!$A$6:$A$30&lt;&gt;"")))&gt;0,"Plug-in hybrid",IF($G2633="Diesel","Diesel","Gasoline"))</f>
        <v>Plug-in hybrid</v>
      </c>
    </row>
    <row r="2634" spans="1:15" ht="15" customHeight="1" x14ac:dyDescent="0.25">
      <c r="A2634" s="1">
        <v>2022</v>
      </c>
      <c r="B2634" s="1" t="s">
        <v>4146</v>
      </c>
      <c r="C2634" s="1" t="s">
        <v>2472</v>
      </c>
      <c r="D2634" s="1" t="s">
        <v>4921</v>
      </c>
      <c r="E2634" s="1" t="s">
        <v>2398</v>
      </c>
      <c r="F2634" s="1" t="s">
        <v>2474</v>
      </c>
      <c r="G2634" s="1" t="s">
        <v>103</v>
      </c>
      <c r="H2634" s="1" t="s">
        <v>298</v>
      </c>
      <c r="I2634" s="1">
        <v>2.9</v>
      </c>
      <c r="J2634" s="1">
        <v>2023</v>
      </c>
      <c r="K2634" s="1">
        <v>784097</v>
      </c>
      <c r="L2634" s="1">
        <v>0</v>
      </c>
      <c r="M2634" s="1">
        <f t="array" ref="M2634">SUMPRODUCT(MAX(ISNUMBER(SEARCH('Class Rules'!$B$6:$B$85,$E2634))*ISNUMBER(SEARCH('Class Rules'!$C$6:$C$85,$F2634))*'Class Rules'!$A$6:$A$85))</f>
        <v>0</v>
      </c>
      <c r="N2634" s="1" t="str">
        <f t="array" ref="N2634">IF($M2634=0,'Class Rules'!$D$3,INDEX('Class Rules'!$D$6:$D$85,MATCH($M2634,'Class Rules'!$A$6:$A$85,0)))</f>
        <v>Passenger LDV</v>
      </c>
      <c r="O2634" s="1" t="str">
        <f t="array" ref="O2634">IF(SUMPRODUCT(MAX(ISNUMBER(SEARCH(Fuel_Rules!$A$6:$A$30,$E2634))*ISNUMBER(SEARCH(Fuel_Rules!$B$6:$B$30,$F2634))*(Fuel_Rules!$A$6:$A$30&lt;&gt;"")))&gt;0,"Plug-in hybrid",IF($G2634="Diesel","Diesel","Gasoline"))</f>
        <v>Gasoline</v>
      </c>
    </row>
    <row r="2635" spans="1:15" ht="15" customHeight="1" x14ac:dyDescent="0.25">
      <c r="A2635" s="1">
        <v>2022</v>
      </c>
      <c r="B2635" s="1" t="s">
        <v>4146</v>
      </c>
      <c r="C2635" s="1" t="s">
        <v>2475</v>
      </c>
      <c r="D2635" s="1" t="s">
        <v>4922</v>
      </c>
      <c r="E2635" s="1" t="s">
        <v>2398</v>
      </c>
      <c r="F2635" s="1" t="s">
        <v>2477</v>
      </c>
      <c r="G2635" s="1" t="s">
        <v>103</v>
      </c>
      <c r="H2635" s="1" t="s">
        <v>298</v>
      </c>
      <c r="I2635" s="1">
        <v>4</v>
      </c>
      <c r="J2635" s="1">
        <v>2023</v>
      </c>
      <c r="K2635" s="1">
        <v>736064</v>
      </c>
      <c r="L2635" s="1">
        <v>0</v>
      </c>
      <c r="M2635" s="1">
        <f t="array" ref="M2635">SUMPRODUCT(MAX(ISNUMBER(SEARCH('Class Rules'!$B$6:$B$85,$E2635))*ISNUMBER(SEARCH('Class Rules'!$C$6:$C$85,$F2635))*'Class Rules'!$A$6:$A$85))</f>
        <v>0</v>
      </c>
      <c r="N2635" s="1" t="str">
        <f t="array" ref="N2635">IF($M2635=0,'Class Rules'!$D$3,INDEX('Class Rules'!$D$6:$D$85,MATCH($M2635,'Class Rules'!$A$6:$A$85,0)))</f>
        <v>Passenger LDV</v>
      </c>
      <c r="O2635" s="1" t="str">
        <f t="array" ref="O2635">IF(SUMPRODUCT(MAX(ISNUMBER(SEARCH(Fuel_Rules!$A$6:$A$30,$E2635))*ISNUMBER(SEARCH(Fuel_Rules!$B$6:$B$30,$F2635))*(Fuel_Rules!$A$6:$A$30&lt;&gt;"")))&gt;0,"Plug-in hybrid",IF($G2635="Diesel","Diesel","Gasoline"))</f>
        <v>Gasoline</v>
      </c>
    </row>
    <row r="2636" spans="1:15" ht="15" customHeight="1" x14ac:dyDescent="0.25">
      <c r="A2636" s="1">
        <v>2022</v>
      </c>
      <c r="B2636" s="1" t="s">
        <v>4146</v>
      </c>
      <c r="C2636" s="1" t="s">
        <v>2478</v>
      </c>
      <c r="D2636" s="1" t="s">
        <v>4923</v>
      </c>
      <c r="E2636" s="1" t="s">
        <v>2398</v>
      </c>
      <c r="F2636" s="1" t="s">
        <v>2480</v>
      </c>
      <c r="G2636" s="1" t="s">
        <v>103</v>
      </c>
      <c r="H2636" s="1" t="s">
        <v>298</v>
      </c>
      <c r="I2636" s="1">
        <v>4</v>
      </c>
      <c r="J2636" s="1">
        <v>2023</v>
      </c>
      <c r="K2636" s="1">
        <v>791423</v>
      </c>
      <c r="L2636" s="1">
        <v>0</v>
      </c>
      <c r="M2636" s="1">
        <f t="array" ref="M2636">SUMPRODUCT(MAX(ISNUMBER(SEARCH('Class Rules'!$B$6:$B$85,$E2636))*ISNUMBER(SEARCH('Class Rules'!$C$6:$C$85,$F2636))*'Class Rules'!$A$6:$A$85))</f>
        <v>0</v>
      </c>
      <c r="N2636" s="1" t="str">
        <f t="array" ref="N2636">IF($M2636=0,'Class Rules'!$D$3,INDEX('Class Rules'!$D$6:$D$85,MATCH($M2636,'Class Rules'!$A$6:$A$85,0)))</f>
        <v>Passenger LDV</v>
      </c>
      <c r="O2636" s="1" t="str">
        <f t="array" ref="O2636">IF(SUMPRODUCT(MAX(ISNUMBER(SEARCH(Fuel_Rules!$A$6:$A$30,$E2636))*ISNUMBER(SEARCH(Fuel_Rules!$B$6:$B$30,$F2636))*(Fuel_Rules!$A$6:$A$30&lt;&gt;"")))&gt;0,"Plug-in hybrid",IF($G2636="Diesel","Diesel","Gasoline"))</f>
        <v>Gasoline</v>
      </c>
    </row>
    <row r="2637" spans="1:15" ht="15" customHeight="1" x14ac:dyDescent="0.25">
      <c r="A2637" s="1">
        <v>2022</v>
      </c>
      <c r="B2637" s="1" t="s">
        <v>4146</v>
      </c>
      <c r="C2637" s="1" t="s">
        <v>2481</v>
      </c>
      <c r="D2637" s="1" t="s">
        <v>4924</v>
      </c>
      <c r="E2637" s="1" t="s">
        <v>2398</v>
      </c>
      <c r="F2637" s="1" t="s">
        <v>2483</v>
      </c>
      <c r="G2637" s="1" t="s">
        <v>103</v>
      </c>
      <c r="H2637" s="1" t="s">
        <v>298</v>
      </c>
      <c r="I2637" s="1">
        <v>3</v>
      </c>
      <c r="J2637" s="1">
        <v>2023</v>
      </c>
      <c r="K2637" s="1">
        <v>717544</v>
      </c>
      <c r="L2637" s="1">
        <v>0</v>
      </c>
      <c r="M2637" s="1">
        <f t="array" ref="M2637">SUMPRODUCT(MAX(ISNUMBER(SEARCH('Class Rules'!$B$6:$B$85,$E2637))*ISNUMBER(SEARCH('Class Rules'!$C$6:$C$85,$F2637))*'Class Rules'!$A$6:$A$85))</f>
        <v>0</v>
      </c>
      <c r="N2637" s="1" t="str">
        <f t="array" ref="N2637">IF($M2637=0,'Class Rules'!$D$3,INDEX('Class Rules'!$D$6:$D$85,MATCH($M2637,'Class Rules'!$A$6:$A$85,0)))</f>
        <v>Passenger LDV</v>
      </c>
      <c r="O2637" s="1" t="str">
        <f t="array" ref="O2637">IF(SUMPRODUCT(MAX(ISNUMBER(SEARCH(Fuel_Rules!$A$6:$A$30,$E2637))*ISNUMBER(SEARCH(Fuel_Rules!$B$6:$B$30,$F2637))*(Fuel_Rules!$A$6:$A$30&lt;&gt;"")))&gt;0,"Plug-in hybrid",IF($G2637="Diesel","Diesel","Gasoline"))</f>
        <v>Plug-in hybrid</v>
      </c>
    </row>
    <row r="2638" spans="1:15" ht="15" customHeight="1" x14ac:dyDescent="0.25">
      <c r="A2638" s="1">
        <v>2022</v>
      </c>
      <c r="B2638" s="1" t="s">
        <v>4146</v>
      </c>
      <c r="C2638" s="1" t="s">
        <v>2484</v>
      </c>
      <c r="D2638" s="1" t="s">
        <v>4925</v>
      </c>
      <c r="E2638" s="1" t="s">
        <v>2398</v>
      </c>
      <c r="F2638" s="1" t="s">
        <v>2486</v>
      </c>
      <c r="G2638" s="1" t="s">
        <v>103</v>
      </c>
      <c r="H2638" s="1" t="s">
        <v>298</v>
      </c>
      <c r="I2638" s="1">
        <v>2.9</v>
      </c>
      <c r="J2638" s="1">
        <v>2023</v>
      </c>
      <c r="K2638" s="1">
        <v>868239</v>
      </c>
      <c r="L2638" s="1">
        <v>0</v>
      </c>
      <c r="M2638" s="1">
        <f t="array" ref="M2638">SUMPRODUCT(MAX(ISNUMBER(SEARCH('Class Rules'!$B$6:$B$85,$E2638))*ISNUMBER(SEARCH('Class Rules'!$C$6:$C$85,$F2638))*'Class Rules'!$A$6:$A$85))</f>
        <v>0</v>
      </c>
      <c r="N2638" s="1" t="str">
        <f t="array" ref="N2638">IF($M2638=0,'Class Rules'!$D$3,INDEX('Class Rules'!$D$6:$D$85,MATCH($M2638,'Class Rules'!$A$6:$A$85,0)))</f>
        <v>Passenger LDV</v>
      </c>
      <c r="O2638" s="1" t="str">
        <f t="array" ref="O2638">IF(SUMPRODUCT(MAX(ISNUMBER(SEARCH(Fuel_Rules!$A$6:$A$30,$E2638))*ISNUMBER(SEARCH(Fuel_Rules!$B$6:$B$30,$F2638))*(Fuel_Rules!$A$6:$A$30&lt;&gt;"")))&gt;0,"Plug-in hybrid",IF($G2638="Diesel","Diesel","Gasoline"))</f>
        <v>Plug-in hybrid</v>
      </c>
    </row>
    <row r="2639" spans="1:15" ht="15" customHeight="1" x14ac:dyDescent="0.25">
      <c r="A2639" s="1">
        <v>2022</v>
      </c>
      <c r="B2639" s="1" t="s">
        <v>4146</v>
      </c>
      <c r="C2639" s="1" t="s">
        <v>2487</v>
      </c>
      <c r="D2639" s="1" t="s">
        <v>4926</v>
      </c>
      <c r="E2639" s="1" t="s">
        <v>2398</v>
      </c>
      <c r="F2639" s="1" t="s">
        <v>2489</v>
      </c>
      <c r="G2639" s="1" t="s">
        <v>103</v>
      </c>
      <c r="H2639" s="1" t="s">
        <v>298</v>
      </c>
      <c r="I2639" s="1">
        <v>4</v>
      </c>
      <c r="J2639" s="1">
        <v>2023</v>
      </c>
      <c r="K2639" s="1">
        <v>1098040</v>
      </c>
      <c r="L2639" s="1">
        <v>0</v>
      </c>
      <c r="M2639" s="1">
        <f t="array" ref="M2639">SUMPRODUCT(MAX(ISNUMBER(SEARCH('Class Rules'!$B$6:$B$85,$E2639))*ISNUMBER(SEARCH('Class Rules'!$C$6:$C$85,$F2639))*'Class Rules'!$A$6:$A$85))</f>
        <v>0</v>
      </c>
      <c r="N2639" s="1" t="str">
        <f t="array" ref="N2639">IF($M2639=0,'Class Rules'!$D$3,INDEX('Class Rules'!$D$6:$D$85,MATCH($M2639,'Class Rules'!$A$6:$A$85,0)))</f>
        <v>Passenger LDV</v>
      </c>
      <c r="O2639" s="1" t="str">
        <f t="array" ref="O2639">IF(SUMPRODUCT(MAX(ISNUMBER(SEARCH(Fuel_Rules!$A$6:$A$30,$E2639))*ISNUMBER(SEARCH(Fuel_Rules!$B$6:$B$30,$F2639))*(Fuel_Rules!$A$6:$A$30&lt;&gt;"")))&gt;0,"Plug-in hybrid",IF($G2639="Diesel","Diesel","Gasoline"))</f>
        <v>Gasoline</v>
      </c>
    </row>
    <row r="2640" spans="1:15" ht="15" customHeight="1" x14ac:dyDescent="0.25">
      <c r="A2640" s="1">
        <v>2022</v>
      </c>
      <c r="B2640" s="1" t="s">
        <v>4146</v>
      </c>
      <c r="C2640" s="1" t="s">
        <v>2490</v>
      </c>
      <c r="D2640" s="1" t="s">
        <v>4927</v>
      </c>
      <c r="E2640" s="1" t="s">
        <v>2398</v>
      </c>
      <c r="F2640" s="1" t="s">
        <v>2492</v>
      </c>
      <c r="G2640" s="1" t="s">
        <v>103</v>
      </c>
      <c r="H2640" s="1" t="s">
        <v>298</v>
      </c>
      <c r="I2640" s="1">
        <v>4</v>
      </c>
      <c r="J2640" s="1">
        <v>2023</v>
      </c>
      <c r="K2640" s="1">
        <v>676167</v>
      </c>
      <c r="L2640" s="1">
        <v>0</v>
      </c>
      <c r="M2640" s="1">
        <f t="array" ref="M2640">SUMPRODUCT(MAX(ISNUMBER(SEARCH('Class Rules'!$B$6:$B$85,$E2640))*ISNUMBER(SEARCH('Class Rules'!$C$6:$C$85,$F2640))*'Class Rules'!$A$6:$A$85))</f>
        <v>0</v>
      </c>
      <c r="N2640" s="1" t="str">
        <f t="array" ref="N2640">IF($M2640=0,'Class Rules'!$D$3,INDEX('Class Rules'!$D$6:$D$85,MATCH($M2640,'Class Rules'!$A$6:$A$85,0)))</f>
        <v>Passenger LDV</v>
      </c>
      <c r="O2640" s="1" t="str">
        <f t="array" ref="O2640">IF(SUMPRODUCT(MAX(ISNUMBER(SEARCH(Fuel_Rules!$A$6:$A$30,$E2640))*ISNUMBER(SEARCH(Fuel_Rules!$B$6:$B$30,$F2640))*(Fuel_Rules!$A$6:$A$30&lt;&gt;"")))&gt;0,"Plug-in hybrid",IF($G2640="Diesel","Diesel","Gasoline"))</f>
        <v>Gasoline</v>
      </c>
    </row>
    <row r="2641" spans="1:15" ht="15" customHeight="1" x14ac:dyDescent="0.25">
      <c r="A2641" s="1">
        <v>2022</v>
      </c>
      <c r="B2641" s="1" t="s">
        <v>4146</v>
      </c>
      <c r="C2641" s="1" t="s">
        <v>2493</v>
      </c>
      <c r="D2641" s="1" t="s">
        <v>4928</v>
      </c>
      <c r="E2641" s="1" t="s">
        <v>2398</v>
      </c>
      <c r="F2641" s="1" t="s">
        <v>2495</v>
      </c>
      <c r="G2641" s="1" t="s">
        <v>103</v>
      </c>
      <c r="H2641" s="1" t="s">
        <v>298</v>
      </c>
      <c r="I2641" s="1">
        <v>4</v>
      </c>
      <c r="J2641" s="1">
        <v>2023</v>
      </c>
      <c r="K2641" s="1">
        <v>1201883</v>
      </c>
      <c r="L2641" s="1">
        <v>0</v>
      </c>
      <c r="M2641" s="1">
        <f t="array" ref="M2641">SUMPRODUCT(MAX(ISNUMBER(SEARCH('Class Rules'!$B$6:$B$85,$E2641))*ISNUMBER(SEARCH('Class Rules'!$C$6:$C$85,$F2641))*'Class Rules'!$A$6:$A$85))</f>
        <v>0</v>
      </c>
      <c r="N2641" s="1" t="str">
        <f t="array" ref="N2641">IF($M2641=0,'Class Rules'!$D$3,INDEX('Class Rules'!$D$6:$D$85,MATCH($M2641,'Class Rules'!$A$6:$A$85,0)))</f>
        <v>Passenger LDV</v>
      </c>
      <c r="O2641" s="1" t="str">
        <f t="array" ref="O2641">IF(SUMPRODUCT(MAX(ISNUMBER(SEARCH(Fuel_Rules!$A$6:$A$30,$E2641))*ISNUMBER(SEARCH(Fuel_Rules!$B$6:$B$30,$F2641))*(Fuel_Rules!$A$6:$A$30&lt;&gt;"")))&gt;0,"Plug-in hybrid",IF($G2641="Diesel","Diesel","Gasoline"))</f>
        <v>Plug-in hybrid</v>
      </c>
    </row>
    <row r="2642" spans="1:15" ht="15" customHeight="1" x14ac:dyDescent="0.25">
      <c r="A2642" s="1">
        <v>2022</v>
      </c>
      <c r="B2642" s="1" t="s">
        <v>4146</v>
      </c>
      <c r="C2642" s="1" t="s">
        <v>2496</v>
      </c>
      <c r="D2642" s="1" t="s">
        <v>4929</v>
      </c>
      <c r="E2642" s="1" t="s">
        <v>2398</v>
      </c>
      <c r="F2642" s="1" t="s">
        <v>2498</v>
      </c>
      <c r="G2642" s="1" t="s">
        <v>103</v>
      </c>
      <c r="H2642" s="1" t="s">
        <v>298</v>
      </c>
      <c r="I2642" s="1">
        <v>2</v>
      </c>
      <c r="J2642" s="1">
        <v>2023</v>
      </c>
      <c r="K2642" s="1">
        <v>603589</v>
      </c>
      <c r="L2642" s="1">
        <v>0</v>
      </c>
      <c r="M2642" s="1">
        <f t="array" ref="M2642">SUMPRODUCT(MAX(ISNUMBER(SEARCH('Class Rules'!$B$6:$B$85,$E2642))*ISNUMBER(SEARCH('Class Rules'!$C$6:$C$85,$F2642))*'Class Rules'!$A$6:$A$85))</f>
        <v>0</v>
      </c>
      <c r="N2642" s="1" t="str">
        <f t="array" ref="N2642">IF($M2642=0,'Class Rules'!$D$3,INDEX('Class Rules'!$D$6:$D$85,MATCH($M2642,'Class Rules'!$A$6:$A$85,0)))</f>
        <v>Passenger LDV</v>
      </c>
      <c r="O2642" s="1" t="str">
        <f t="array" ref="O2642">IF(SUMPRODUCT(MAX(ISNUMBER(SEARCH(Fuel_Rules!$A$6:$A$30,$E2642))*ISNUMBER(SEARCH(Fuel_Rules!$B$6:$B$30,$F2642))*(Fuel_Rules!$A$6:$A$30&lt;&gt;"")))&gt;0,"Plug-in hybrid",IF($G2642="Diesel","Diesel","Gasoline"))</f>
        <v>Gasoline</v>
      </c>
    </row>
    <row r="2643" spans="1:15" ht="15" customHeight="1" x14ac:dyDescent="0.25">
      <c r="A2643" s="1">
        <v>2022</v>
      </c>
      <c r="B2643" s="1" t="s">
        <v>4146</v>
      </c>
      <c r="C2643" s="1" t="s">
        <v>2499</v>
      </c>
      <c r="D2643" s="1" t="s">
        <v>4930</v>
      </c>
      <c r="E2643" s="1" t="s">
        <v>2398</v>
      </c>
      <c r="F2643" s="1" t="s">
        <v>2501</v>
      </c>
      <c r="G2643" s="1" t="s">
        <v>103</v>
      </c>
      <c r="H2643" s="1" t="s">
        <v>298</v>
      </c>
      <c r="I2643" s="1">
        <v>4</v>
      </c>
      <c r="J2643" s="1">
        <v>2023</v>
      </c>
      <c r="K2643" s="1">
        <v>856647</v>
      </c>
      <c r="L2643" s="1">
        <v>0</v>
      </c>
      <c r="M2643" s="1">
        <f t="array" ref="M2643">SUMPRODUCT(MAX(ISNUMBER(SEARCH('Class Rules'!$B$6:$B$85,$E2643))*ISNUMBER(SEARCH('Class Rules'!$C$6:$C$85,$F2643))*'Class Rules'!$A$6:$A$85))</f>
        <v>0</v>
      </c>
      <c r="N2643" s="1" t="str">
        <f t="array" ref="N2643">IF($M2643=0,'Class Rules'!$D$3,INDEX('Class Rules'!$D$6:$D$85,MATCH($M2643,'Class Rules'!$A$6:$A$85,0)))</f>
        <v>Passenger LDV</v>
      </c>
      <c r="O2643" s="1" t="str">
        <f t="array" ref="O2643">IF(SUMPRODUCT(MAX(ISNUMBER(SEARCH(Fuel_Rules!$A$6:$A$30,$E2643))*ISNUMBER(SEARCH(Fuel_Rules!$B$6:$B$30,$F2643))*(Fuel_Rules!$A$6:$A$30&lt;&gt;"")))&gt;0,"Plug-in hybrid",IF($G2643="Diesel","Diesel","Gasoline"))</f>
        <v>Gasoline</v>
      </c>
    </row>
    <row r="2644" spans="1:15" ht="15" customHeight="1" x14ac:dyDescent="0.25">
      <c r="A2644" s="1">
        <v>2022</v>
      </c>
      <c r="B2644" s="1" t="s">
        <v>4146</v>
      </c>
      <c r="C2644" s="1" t="s">
        <v>2502</v>
      </c>
      <c r="D2644" s="1" t="s">
        <v>4931</v>
      </c>
      <c r="E2644" s="1" t="s">
        <v>2398</v>
      </c>
      <c r="F2644" s="1" t="s">
        <v>2504</v>
      </c>
      <c r="G2644" s="1" t="s">
        <v>103</v>
      </c>
      <c r="H2644" s="1" t="s">
        <v>298</v>
      </c>
      <c r="I2644" s="1">
        <v>4</v>
      </c>
      <c r="J2644" s="1">
        <v>2023</v>
      </c>
      <c r="K2644" s="1">
        <v>737845</v>
      </c>
      <c r="L2644" s="1">
        <v>0</v>
      </c>
      <c r="M2644" s="1">
        <f t="array" ref="M2644">SUMPRODUCT(MAX(ISNUMBER(SEARCH('Class Rules'!$B$6:$B$85,$E2644))*ISNUMBER(SEARCH('Class Rules'!$C$6:$C$85,$F2644))*'Class Rules'!$A$6:$A$85))</f>
        <v>0</v>
      </c>
      <c r="N2644" s="1" t="str">
        <f t="array" ref="N2644">IF($M2644=0,'Class Rules'!$D$3,INDEX('Class Rules'!$D$6:$D$85,MATCH($M2644,'Class Rules'!$A$6:$A$85,0)))</f>
        <v>Passenger LDV</v>
      </c>
      <c r="O2644" s="1" t="str">
        <f t="array" ref="O2644">IF(SUMPRODUCT(MAX(ISNUMBER(SEARCH(Fuel_Rules!$A$6:$A$30,$E2644))*ISNUMBER(SEARCH(Fuel_Rules!$B$6:$B$30,$F2644))*(Fuel_Rules!$A$6:$A$30&lt;&gt;"")))&gt;0,"Plug-in hybrid",IF($G2644="Diesel","Diesel","Gasoline"))</f>
        <v>Gasoline</v>
      </c>
    </row>
    <row r="2645" spans="1:15" ht="15" customHeight="1" x14ac:dyDescent="0.25">
      <c r="A2645" s="1">
        <v>2022</v>
      </c>
      <c r="B2645" s="1" t="s">
        <v>4146</v>
      </c>
      <c r="C2645" s="1" t="s">
        <v>2505</v>
      </c>
      <c r="D2645" s="1" t="s">
        <v>4932</v>
      </c>
      <c r="E2645" s="1" t="s">
        <v>2398</v>
      </c>
      <c r="F2645" s="1" t="s">
        <v>2507</v>
      </c>
      <c r="G2645" s="1" t="s">
        <v>103</v>
      </c>
      <c r="H2645" s="1" t="s">
        <v>298</v>
      </c>
      <c r="I2645" s="1">
        <v>2</v>
      </c>
      <c r="J2645" s="1">
        <v>2023</v>
      </c>
      <c r="K2645" s="1">
        <v>572540</v>
      </c>
      <c r="L2645" s="1">
        <v>0</v>
      </c>
      <c r="M2645" s="1">
        <f t="array" ref="M2645">SUMPRODUCT(MAX(ISNUMBER(SEARCH('Class Rules'!$B$6:$B$85,$E2645))*ISNUMBER(SEARCH('Class Rules'!$C$6:$C$85,$F2645))*'Class Rules'!$A$6:$A$85))</f>
        <v>0</v>
      </c>
      <c r="N2645" s="1" t="str">
        <f t="array" ref="N2645">IF($M2645=0,'Class Rules'!$D$3,INDEX('Class Rules'!$D$6:$D$85,MATCH($M2645,'Class Rules'!$A$6:$A$85,0)))</f>
        <v>Passenger LDV</v>
      </c>
      <c r="O2645" s="1" t="str">
        <f t="array" ref="O2645">IF(SUMPRODUCT(MAX(ISNUMBER(SEARCH(Fuel_Rules!$A$6:$A$30,$E2645))*ISNUMBER(SEARCH(Fuel_Rules!$B$6:$B$30,$F2645))*(Fuel_Rules!$A$6:$A$30&lt;&gt;"")))&gt;0,"Plug-in hybrid",IF($G2645="Diesel","Diesel","Gasoline"))</f>
        <v>Gasoline</v>
      </c>
    </row>
    <row r="2646" spans="1:15" ht="15" customHeight="1" x14ac:dyDescent="0.25">
      <c r="A2646" s="1">
        <v>2022</v>
      </c>
      <c r="B2646" s="1" t="s">
        <v>4146</v>
      </c>
      <c r="C2646" s="1" t="s">
        <v>2508</v>
      </c>
      <c r="D2646" s="1" t="s">
        <v>4933</v>
      </c>
      <c r="E2646" s="1" t="s">
        <v>2398</v>
      </c>
      <c r="F2646" s="1" t="s">
        <v>2510</v>
      </c>
      <c r="G2646" s="1" t="s">
        <v>103</v>
      </c>
      <c r="H2646" s="1" t="s">
        <v>298</v>
      </c>
      <c r="I2646" s="1">
        <v>4</v>
      </c>
      <c r="J2646" s="1">
        <v>2023</v>
      </c>
      <c r="K2646" s="1">
        <v>1243652</v>
      </c>
      <c r="L2646" s="1">
        <v>0</v>
      </c>
      <c r="M2646" s="1">
        <f t="array" ref="M2646">SUMPRODUCT(MAX(ISNUMBER(SEARCH('Class Rules'!$B$6:$B$85,$E2646))*ISNUMBER(SEARCH('Class Rules'!$C$6:$C$85,$F2646))*'Class Rules'!$A$6:$A$85))</f>
        <v>0</v>
      </c>
      <c r="N2646" s="1" t="str">
        <f t="array" ref="N2646">IF($M2646=0,'Class Rules'!$D$3,INDEX('Class Rules'!$D$6:$D$85,MATCH($M2646,'Class Rules'!$A$6:$A$85,0)))</f>
        <v>Passenger LDV</v>
      </c>
      <c r="O2646" s="1" t="str">
        <f t="array" ref="O2646">IF(SUMPRODUCT(MAX(ISNUMBER(SEARCH(Fuel_Rules!$A$6:$A$30,$E2646))*ISNUMBER(SEARCH(Fuel_Rules!$B$6:$B$30,$F2646))*(Fuel_Rules!$A$6:$A$30&lt;&gt;"")))&gt;0,"Plug-in hybrid",IF($G2646="Diesel","Diesel","Gasoline"))</f>
        <v>Gasoline</v>
      </c>
    </row>
    <row r="2647" spans="1:15" ht="15" customHeight="1" x14ac:dyDescent="0.25">
      <c r="A2647" s="1">
        <v>2022</v>
      </c>
      <c r="B2647" s="1" t="s">
        <v>4146</v>
      </c>
      <c r="C2647" s="1" t="s">
        <v>2511</v>
      </c>
      <c r="D2647" s="1" t="s">
        <v>4934</v>
      </c>
      <c r="E2647" s="1" t="s">
        <v>2513</v>
      </c>
      <c r="F2647" s="1" t="s">
        <v>2514</v>
      </c>
      <c r="G2647" s="1" t="s">
        <v>105</v>
      </c>
      <c r="H2647" s="1" t="s">
        <v>298</v>
      </c>
      <c r="I2647" s="1">
        <v>6.7</v>
      </c>
      <c r="J2647" s="1">
        <v>2023</v>
      </c>
      <c r="K2647" s="1">
        <v>470407</v>
      </c>
      <c r="L2647" s="1">
        <v>0</v>
      </c>
      <c r="M2647" s="1">
        <f t="array" ref="M2647">SUMPRODUCT(MAX(ISNUMBER(SEARCH('Class Rules'!$B$6:$B$85,$E2647))*ISNUMBER(SEARCH('Class Rules'!$C$6:$C$85,$F2647))*'Class Rules'!$A$6:$A$85))</f>
        <v>56</v>
      </c>
      <c r="N2647" s="1" t="str">
        <f t="array" ref="N2647">IF($M2647=0,'Class Rules'!$D$3,INDEX('Class Rules'!$D$6:$D$85,MATCH($M2647,'Class Rules'!$A$6:$A$85,0)))</f>
        <v>Freight HDV</v>
      </c>
      <c r="O2647" s="1" t="str">
        <f t="array" ref="O2647">IF(SUMPRODUCT(MAX(ISNUMBER(SEARCH(Fuel_Rules!$A$6:$A$30,$E2647))*ISNUMBER(SEARCH(Fuel_Rules!$B$6:$B$30,$F2647))*(Fuel_Rules!$A$6:$A$30&lt;&gt;"")))&gt;0,"Plug-in hybrid",IF($G2647="Diesel","Diesel","Gasoline"))</f>
        <v>Diesel</v>
      </c>
    </row>
    <row r="2648" spans="1:15" ht="15" customHeight="1" x14ac:dyDescent="0.25">
      <c r="A2648" s="1">
        <v>2022</v>
      </c>
      <c r="B2648" s="1" t="s">
        <v>4146</v>
      </c>
      <c r="C2648" s="1" t="s">
        <v>2515</v>
      </c>
      <c r="D2648" s="1" t="s">
        <v>4935</v>
      </c>
      <c r="E2648" s="1" t="s">
        <v>2513</v>
      </c>
      <c r="F2648" s="1" t="s">
        <v>2517</v>
      </c>
      <c r="G2648" s="1" t="s">
        <v>105</v>
      </c>
      <c r="H2648" s="1" t="s">
        <v>298</v>
      </c>
      <c r="I2648" s="1">
        <v>6.7</v>
      </c>
      <c r="J2648" s="1">
        <v>2023</v>
      </c>
      <c r="K2648" s="1">
        <v>495429</v>
      </c>
      <c r="L2648" s="1">
        <v>0</v>
      </c>
      <c r="M2648" s="1">
        <f t="array" ref="M2648">SUMPRODUCT(MAX(ISNUMBER(SEARCH('Class Rules'!$B$6:$B$85,$E2648))*ISNUMBER(SEARCH('Class Rules'!$C$6:$C$85,$F2648))*'Class Rules'!$A$6:$A$85))</f>
        <v>56</v>
      </c>
      <c r="N2648" s="1" t="str">
        <f t="array" ref="N2648">IF($M2648=0,'Class Rules'!$D$3,INDEX('Class Rules'!$D$6:$D$85,MATCH($M2648,'Class Rules'!$A$6:$A$85,0)))</f>
        <v>Freight HDV</v>
      </c>
      <c r="O2648" s="1" t="str">
        <f t="array" ref="O2648">IF(SUMPRODUCT(MAX(ISNUMBER(SEARCH(Fuel_Rules!$A$6:$A$30,$E2648))*ISNUMBER(SEARCH(Fuel_Rules!$B$6:$B$30,$F2648))*(Fuel_Rules!$A$6:$A$30&lt;&gt;"")))&gt;0,"Plug-in hybrid",IF($G2648="Diesel","Diesel","Gasoline"))</f>
        <v>Diesel</v>
      </c>
    </row>
    <row r="2649" spans="1:15" ht="15" customHeight="1" x14ac:dyDescent="0.25">
      <c r="A2649" s="1">
        <v>2022</v>
      </c>
      <c r="B2649" s="1" t="s">
        <v>4146</v>
      </c>
      <c r="C2649" s="1" t="s">
        <v>2518</v>
      </c>
      <c r="D2649" s="1" t="s">
        <v>4936</v>
      </c>
      <c r="E2649" s="1" t="s">
        <v>2513</v>
      </c>
      <c r="F2649" s="1" t="s">
        <v>2520</v>
      </c>
      <c r="G2649" s="1" t="s">
        <v>103</v>
      </c>
      <c r="H2649" s="1" t="s">
        <v>437</v>
      </c>
      <c r="I2649" s="1">
        <v>5.7</v>
      </c>
      <c r="J2649" s="1">
        <v>2023</v>
      </c>
      <c r="K2649" s="1">
        <v>469993</v>
      </c>
      <c r="L2649" s="1">
        <v>0</v>
      </c>
      <c r="M2649" s="1">
        <f t="array" ref="M2649">SUMPRODUCT(MAX(ISNUMBER(SEARCH('Class Rules'!$B$6:$B$85,$E2649))*ISNUMBER(SEARCH('Class Rules'!$C$6:$C$85,$F2649))*'Class Rules'!$A$6:$A$85))</f>
        <v>44</v>
      </c>
      <c r="N2649" s="1" t="str">
        <f t="array" ref="N2649">IF($M2649=0,'Class Rules'!$D$3,INDEX('Class Rules'!$D$6:$D$85,MATCH($M2649,'Class Rules'!$A$6:$A$85,0)))</f>
        <v>Freight LDV</v>
      </c>
      <c r="O2649" s="1" t="str">
        <f t="array" ref="O2649">IF(SUMPRODUCT(MAX(ISNUMBER(SEARCH(Fuel_Rules!$A$6:$A$30,$E2649))*ISNUMBER(SEARCH(Fuel_Rules!$B$6:$B$30,$F2649))*(Fuel_Rules!$A$6:$A$30&lt;&gt;"")))&gt;0,"Plug-in hybrid",IF($G2649="Diesel","Diesel","Gasoline"))</f>
        <v>Gasoline</v>
      </c>
    </row>
    <row r="2650" spans="1:15" ht="15" customHeight="1" x14ac:dyDescent="0.25">
      <c r="A2650" s="1">
        <v>2022</v>
      </c>
      <c r="B2650" s="1" t="s">
        <v>4146</v>
      </c>
      <c r="C2650" s="1" t="s">
        <v>2521</v>
      </c>
      <c r="D2650" s="1" t="s">
        <v>4937</v>
      </c>
      <c r="E2650" s="1" t="s">
        <v>2513</v>
      </c>
      <c r="F2650" s="1" t="s">
        <v>2523</v>
      </c>
      <c r="G2650" s="1" t="s">
        <v>105</v>
      </c>
      <c r="H2650" s="1" t="s">
        <v>298</v>
      </c>
      <c r="I2650" s="1">
        <v>6.7</v>
      </c>
      <c r="J2650" s="1">
        <v>2023</v>
      </c>
      <c r="K2650" s="1">
        <v>468094</v>
      </c>
      <c r="L2650" s="1">
        <v>0</v>
      </c>
      <c r="M2650" s="1">
        <f t="array" ref="M2650">SUMPRODUCT(MAX(ISNUMBER(SEARCH('Class Rules'!$B$6:$B$85,$E2650))*ISNUMBER(SEARCH('Class Rules'!$C$6:$C$85,$F2650))*'Class Rules'!$A$6:$A$85))</f>
        <v>56</v>
      </c>
      <c r="N2650" s="1" t="str">
        <f t="array" ref="N2650">IF($M2650=0,'Class Rules'!$D$3,INDEX('Class Rules'!$D$6:$D$85,MATCH($M2650,'Class Rules'!$A$6:$A$85,0)))</f>
        <v>Freight HDV</v>
      </c>
      <c r="O2650" s="1" t="str">
        <f t="array" ref="O2650">IF(SUMPRODUCT(MAX(ISNUMBER(SEARCH(Fuel_Rules!$A$6:$A$30,$E2650))*ISNUMBER(SEARCH(Fuel_Rules!$B$6:$B$30,$F2650))*(Fuel_Rules!$A$6:$A$30&lt;&gt;"")))&gt;0,"Plug-in hybrid",IF($G2650="Diesel","Diesel","Gasoline"))</f>
        <v>Diesel</v>
      </c>
    </row>
    <row r="2651" spans="1:15" ht="15" customHeight="1" x14ac:dyDescent="0.25">
      <c r="A2651" s="1">
        <v>2022</v>
      </c>
      <c r="B2651" s="1" t="s">
        <v>4146</v>
      </c>
      <c r="C2651" s="1" t="s">
        <v>3914</v>
      </c>
      <c r="D2651" s="1" t="s">
        <v>4938</v>
      </c>
      <c r="E2651" s="1" t="s">
        <v>2513</v>
      </c>
      <c r="F2651" s="1" t="s">
        <v>3916</v>
      </c>
      <c r="G2651" s="1" t="s">
        <v>105</v>
      </c>
      <c r="H2651" s="1" t="s">
        <v>298</v>
      </c>
      <c r="I2651" s="1">
        <v>6.7</v>
      </c>
      <c r="J2651" s="1">
        <v>2023</v>
      </c>
      <c r="K2651" s="1">
        <v>479965</v>
      </c>
      <c r="L2651" s="1">
        <v>0</v>
      </c>
      <c r="M2651" s="1">
        <f t="array" ref="M2651">SUMPRODUCT(MAX(ISNUMBER(SEARCH('Class Rules'!$B$6:$B$85,$E2651))*ISNUMBER(SEARCH('Class Rules'!$C$6:$C$85,$F2651))*'Class Rules'!$A$6:$A$85))</f>
        <v>56</v>
      </c>
      <c r="N2651" s="1" t="str">
        <f t="array" ref="N2651">IF($M2651=0,'Class Rules'!$D$3,INDEX('Class Rules'!$D$6:$D$85,MATCH($M2651,'Class Rules'!$A$6:$A$85,0)))</f>
        <v>Freight HDV</v>
      </c>
      <c r="O2651" s="1" t="str">
        <f t="array" ref="O2651">IF(SUMPRODUCT(MAX(ISNUMBER(SEARCH(Fuel_Rules!$A$6:$A$30,$E2651))*ISNUMBER(SEARCH(Fuel_Rules!$B$6:$B$30,$F2651))*(Fuel_Rules!$A$6:$A$30&lt;&gt;"")))&gt;0,"Plug-in hybrid",IF($G2651="Diesel","Diesel","Gasoline"))</f>
        <v>Diesel</v>
      </c>
    </row>
    <row r="2652" spans="1:15" ht="15" customHeight="1" x14ac:dyDescent="0.25">
      <c r="A2652" s="1">
        <v>2022</v>
      </c>
      <c r="B2652" s="1" t="s">
        <v>4146</v>
      </c>
      <c r="C2652" s="1" t="s">
        <v>2524</v>
      </c>
      <c r="D2652" s="1" t="s">
        <v>4939</v>
      </c>
      <c r="E2652" s="1" t="s">
        <v>2526</v>
      </c>
      <c r="F2652" s="1" t="s">
        <v>2527</v>
      </c>
      <c r="G2652" s="1" t="s">
        <v>105</v>
      </c>
      <c r="H2652" s="1" t="s">
        <v>298</v>
      </c>
      <c r="I2652" s="1">
        <v>2.2999999999999998</v>
      </c>
      <c r="J2652" s="1">
        <v>2023</v>
      </c>
      <c r="K2652" s="1">
        <v>179791</v>
      </c>
      <c r="L2652" s="1">
        <v>0</v>
      </c>
      <c r="M2652" s="1">
        <f t="array" ref="M2652">SUMPRODUCT(MAX(ISNUMBER(SEARCH('Class Rules'!$B$6:$B$85,$E2652))*ISNUMBER(SEARCH('Class Rules'!$C$6:$C$85,$F2652))*'Class Rules'!$A$6:$A$85))</f>
        <v>21</v>
      </c>
      <c r="N2652" s="1" t="str">
        <f t="array" ref="N2652">IF($M2652=0,'Class Rules'!$D$3,INDEX('Class Rules'!$D$6:$D$85,MATCH($M2652,'Class Rules'!$A$6:$A$85,0)))</f>
        <v>Freight LDV</v>
      </c>
      <c r="O2652" s="1" t="str">
        <f t="array" ref="O2652">IF(SUMPRODUCT(MAX(ISNUMBER(SEARCH(Fuel_Rules!$A$6:$A$30,$E2652))*ISNUMBER(SEARCH(Fuel_Rules!$B$6:$B$30,$F2652))*(Fuel_Rules!$A$6:$A$30&lt;&gt;"")))&gt;0,"Plug-in hybrid",IF($G2652="Diesel","Diesel","Gasoline"))</f>
        <v>Diesel</v>
      </c>
    </row>
    <row r="2653" spans="1:15" ht="15" customHeight="1" x14ac:dyDescent="0.25">
      <c r="A2653" s="1">
        <v>2022</v>
      </c>
      <c r="B2653" s="1" t="s">
        <v>4146</v>
      </c>
      <c r="C2653" s="1" t="s">
        <v>2524</v>
      </c>
      <c r="D2653" s="1" t="s">
        <v>4940</v>
      </c>
      <c r="E2653" s="1" t="s">
        <v>2526</v>
      </c>
      <c r="F2653" s="1" t="s">
        <v>2527</v>
      </c>
      <c r="G2653" s="1" t="s">
        <v>105</v>
      </c>
      <c r="H2653" s="1" t="s">
        <v>298</v>
      </c>
      <c r="I2653" s="1">
        <v>2.2999999999999998</v>
      </c>
      <c r="J2653" s="1">
        <v>2023</v>
      </c>
      <c r="K2653" s="1">
        <v>173498</v>
      </c>
      <c r="L2653" s="1">
        <v>0</v>
      </c>
      <c r="M2653" s="1">
        <f t="array" ref="M2653">SUMPRODUCT(MAX(ISNUMBER(SEARCH('Class Rules'!$B$6:$B$85,$E2653))*ISNUMBER(SEARCH('Class Rules'!$C$6:$C$85,$F2653))*'Class Rules'!$A$6:$A$85))</f>
        <v>21</v>
      </c>
      <c r="N2653" s="1" t="str">
        <f t="array" ref="N2653">IF($M2653=0,'Class Rules'!$D$3,INDEX('Class Rules'!$D$6:$D$85,MATCH($M2653,'Class Rules'!$A$6:$A$85,0)))</f>
        <v>Freight LDV</v>
      </c>
      <c r="O2653" s="1" t="str">
        <f t="array" ref="O2653">IF(SUMPRODUCT(MAX(ISNUMBER(SEARCH(Fuel_Rules!$A$6:$A$30,$E2653))*ISNUMBER(SEARCH(Fuel_Rules!$B$6:$B$30,$F2653))*(Fuel_Rules!$A$6:$A$30&lt;&gt;"")))&gt;0,"Plug-in hybrid",IF($G2653="Diesel","Diesel","Gasoline"))</f>
        <v>Diesel</v>
      </c>
    </row>
    <row r="2654" spans="1:15" ht="15" customHeight="1" x14ac:dyDescent="0.25">
      <c r="A2654" s="1">
        <v>2022</v>
      </c>
      <c r="B2654" s="1" t="s">
        <v>4146</v>
      </c>
      <c r="C2654" s="1" t="s">
        <v>2528</v>
      </c>
      <c r="D2654" s="1" t="s">
        <v>4941</v>
      </c>
      <c r="E2654" s="1" t="s">
        <v>2526</v>
      </c>
      <c r="F2654" s="1" t="s">
        <v>2530</v>
      </c>
      <c r="G2654" s="1" t="s">
        <v>105</v>
      </c>
      <c r="H2654" s="1" t="s">
        <v>298</v>
      </c>
      <c r="I2654" s="1">
        <v>2.2999999999999998</v>
      </c>
      <c r="J2654" s="1">
        <v>2023</v>
      </c>
      <c r="K2654" s="1">
        <v>197198</v>
      </c>
      <c r="L2654" s="1">
        <v>0</v>
      </c>
      <c r="M2654" s="1">
        <f t="array" ref="M2654">SUMPRODUCT(MAX(ISNUMBER(SEARCH('Class Rules'!$B$6:$B$85,$E2654))*ISNUMBER(SEARCH('Class Rules'!$C$6:$C$85,$F2654))*'Class Rules'!$A$6:$A$85))</f>
        <v>21</v>
      </c>
      <c r="N2654" s="1" t="str">
        <f t="array" ref="N2654">IF($M2654=0,'Class Rules'!$D$3,INDEX('Class Rules'!$D$6:$D$85,MATCH($M2654,'Class Rules'!$A$6:$A$85,0)))</f>
        <v>Freight LDV</v>
      </c>
      <c r="O2654" s="1" t="str">
        <f t="array" ref="O2654">IF(SUMPRODUCT(MAX(ISNUMBER(SEARCH(Fuel_Rules!$A$6:$A$30,$E2654))*ISNUMBER(SEARCH(Fuel_Rules!$B$6:$B$30,$F2654))*(Fuel_Rules!$A$6:$A$30&lt;&gt;"")))&gt;0,"Plug-in hybrid",IF($G2654="Diesel","Diesel","Gasoline"))</f>
        <v>Diesel</v>
      </c>
    </row>
    <row r="2655" spans="1:15" ht="15" customHeight="1" x14ac:dyDescent="0.25">
      <c r="A2655" s="1">
        <v>2022</v>
      </c>
      <c r="B2655" s="1" t="s">
        <v>4146</v>
      </c>
      <c r="C2655" s="1" t="s">
        <v>2528</v>
      </c>
      <c r="D2655" s="1" t="s">
        <v>4942</v>
      </c>
      <c r="E2655" s="1" t="s">
        <v>2526</v>
      </c>
      <c r="F2655" s="1" t="s">
        <v>2530</v>
      </c>
      <c r="G2655" s="1" t="s">
        <v>105</v>
      </c>
      <c r="H2655" s="1" t="s">
        <v>298</v>
      </c>
      <c r="I2655" s="1">
        <v>2.2999999999999998</v>
      </c>
      <c r="J2655" s="1">
        <v>2023</v>
      </c>
      <c r="K2655" s="1">
        <v>190296</v>
      </c>
      <c r="L2655" s="1">
        <v>0</v>
      </c>
      <c r="M2655" s="1">
        <f t="array" ref="M2655">SUMPRODUCT(MAX(ISNUMBER(SEARCH('Class Rules'!$B$6:$B$85,$E2655))*ISNUMBER(SEARCH('Class Rules'!$C$6:$C$85,$F2655))*'Class Rules'!$A$6:$A$85))</f>
        <v>21</v>
      </c>
      <c r="N2655" s="1" t="str">
        <f t="array" ref="N2655">IF($M2655=0,'Class Rules'!$D$3,INDEX('Class Rules'!$D$6:$D$85,MATCH($M2655,'Class Rules'!$A$6:$A$85,0)))</f>
        <v>Freight LDV</v>
      </c>
      <c r="O2655" s="1" t="str">
        <f t="array" ref="O2655">IF(SUMPRODUCT(MAX(ISNUMBER(SEARCH(Fuel_Rules!$A$6:$A$30,$E2655))*ISNUMBER(SEARCH(Fuel_Rules!$B$6:$B$30,$F2655))*(Fuel_Rules!$A$6:$A$30&lt;&gt;"")))&gt;0,"Plug-in hybrid",IF($G2655="Diesel","Diesel","Gasoline"))</f>
        <v>Diesel</v>
      </c>
    </row>
    <row r="2656" spans="1:15" ht="15" customHeight="1" x14ac:dyDescent="0.25">
      <c r="A2656" s="1">
        <v>2022</v>
      </c>
      <c r="B2656" s="1" t="s">
        <v>4146</v>
      </c>
      <c r="C2656" s="1" t="s">
        <v>2531</v>
      </c>
      <c r="D2656" s="1" t="s">
        <v>4943</v>
      </c>
      <c r="E2656" s="1" t="s">
        <v>2526</v>
      </c>
      <c r="F2656" s="1" t="s">
        <v>2533</v>
      </c>
      <c r="G2656" s="1" t="s">
        <v>105</v>
      </c>
      <c r="H2656" s="1" t="s">
        <v>298</v>
      </c>
      <c r="I2656" s="1">
        <v>2.2999999999999998</v>
      </c>
      <c r="J2656" s="1">
        <v>2023</v>
      </c>
      <c r="K2656" s="1">
        <v>205289</v>
      </c>
      <c r="L2656" s="1">
        <v>0</v>
      </c>
      <c r="M2656" s="1">
        <f t="array" ref="M2656">SUMPRODUCT(MAX(ISNUMBER(SEARCH('Class Rules'!$B$6:$B$85,$E2656))*ISNUMBER(SEARCH('Class Rules'!$C$6:$C$85,$F2656))*'Class Rules'!$A$6:$A$85))</f>
        <v>21</v>
      </c>
      <c r="N2656" s="1" t="str">
        <f t="array" ref="N2656">IF($M2656=0,'Class Rules'!$D$3,INDEX('Class Rules'!$D$6:$D$85,MATCH($M2656,'Class Rules'!$A$6:$A$85,0)))</f>
        <v>Freight LDV</v>
      </c>
      <c r="O2656" s="1" t="str">
        <f t="array" ref="O2656">IF(SUMPRODUCT(MAX(ISNUMBER(SEARCH(Fuel_Rules!$A$6:$A$30,$E2656))*ISNUMBER(SEARCH(Fuel_Rules!$B$6:$B$30,$F2656))*(Fuel_Rules!$A$6:$A$30&lt;&gt;"")))&gt;0,"Plug-in hybrid",IF($G2656="Diesel","Diesel","Gasoline"))</f>
        <v>Diesel</v>
      </c>
    </row>
    <row r="2657" spans="1:15" ht="15" customHeight="1" x14ac:dyDescent="0.25">
      <c r="A2657" s="1">
        <v>2022</v>
      </c>
      <c r="B2657" s="1" t="s">
        <v>4146</v>
      </c>
      <c r="C2657" s="1" t="s">
        <v>2531</v>
      </c>
      <c r="D2657" s="1" t="s">
        <v>4944</v>
      </c>
      <c r="E2657" s="1" t="s">
        <v>2526</v>
      </c>
      <c r="F2657" s="1" t="s">
        <v>2533</v>
      </c>
      <c r="G2657" s="1" t="s">
        <v>105</v>
      </c>
      <c r="H2657" s="1" t="s">
        <v>298</v>
      </c>
      <c r="I2657" s="1">
        <v>2.2999999999999998</v>
      </c>
      <c r="J2657" s="1">
        <v>2023</v>
      </c>
      <c r="K2657" s="1">
        <v>197076</v>
      </c>
      <c r="L2657" s="1">
        <v>0</v>
      </c>
      <c r="M2657" s="1">
        <f t="array" ref="M2657">SUMPRODUCT(MAX(ISNUMBER(SEARCH('Class Rules'!$B$6:$B$85,$E2657))*ISNUMBER(SEARCH('Class Rules'!$C$6:$C$85,$F2657))*'Class Rules'!$A$6:$A$85))</f>
        <v>21</v>
      </c>
      <c r="N2657" s="1" t="str">
        <f t="array" ref="N2657">IF($M2657=0,'Class Rules'!$D$3,INDEX('Class Rules'!$D$6:$D$85,MATCH($M2657,'Class Rules'!$A$6:$A$85,0)))</f>
        <v>Freight LDV</v>
      </c>
      <c r="O2657" s="1" t="str">
        <f t="array" ref="O2657">IF(SUMPRODUCT(MAX(ISNUMBER(SEARCH(Fuel_Rules!$A$6:$A$30,$E2657))*ISNUMBER(SEARCH(Fuel_Rules!$B$6:$B$30,$F2657))*(Fuel_Rules!$A$6:$A$30&lt;&gt;"")))&gt;0,"Plug-in hybrid",IF($G2657="Diesel","Diesel","Gasoline"))</f>
        <v>Diesel</v>
      </c>
    </row>
    <row r="2658" spans="1:15" ht="15" customHeight="1" x14ac:dyDescent="0.25">
      <c r="A2658" s="1">
        <v>2022</v>
      </c>
      <c r="B2658" s="1" t="s">
        <v>4146</v>
      </c>
      <c r="C2658" s="1" t="s">
        <v>2534</v>
      </c>
      <c r="D2658" s="1" t="s">
        <v>4945</v>
      </c>
      <c r="E2658" s="1" t="s">
        <v>2526</v>
      </c>
      <c r="F2658" s="1" t="s">
        <v>2536</v>
      </c>
      <c r="G2658" s="1" t="s">
        <v>105</v>
      </c>
      <c r="H2658" s="1" t="s">
        <v>298</v>
      </c>
      <c r="I2658" s="1">
        <v>2.2999999999999998</v>
      </c>
      <c r="J2658" s="1">
        <v>2023</v>
      </c>
      <c r="K2658" s="1">
        <v>218108</v>
      </c>
      <c r="L2658" s="1">
        <v>0</v>
      </c>
      <c r="M2658" s="1">
        <f t="array" ref="M2658">SUMPRODUCT(MAX(ISNUMBER(SEARCH('Class Rules'!$B$6:$B$85,$E2658))*ISNUMBER(SEARCH('Class Rules'!$C$6:$C$85,$F2658))*'Class Rules'!$A$6:$A$85))</f>
        <v>21</v>
      </c>
      <c r="N2658" s="1" t="str">
        <f t="array" ref="N2658">IF($M2658=0,'Class Rules'!$D$3,INDEX('Class Rules'!$D$6:$D$85,MATCH($M2658,'Class Rules'!$A$6:$A$85,0)))</f>
        <v>Freight LDV</v>
      </c>
      <c r="O2658" s="1" t="str">
        <f t="array" ref="O2658">IF(SUMPRODUCT(MAX(ISNUMBER(SEARCH(Fuel_Rules!$A$6:$A$30,$E2658))*ISNUMBER(SEARCH(Fuel_Rules!$B$6:$B$30,$F2658))*(Fuel_Rules!$A$6:$A$30&lt;&gt;"")))&gt;0,"Plug-in hybrid",IF($G2658="Diesel","Diesel","Gasoline"))</f>
        <v>Diesel</v>
      </c>
    </row>
    <row r="2659" spans="1:15" ht="15" customHeight="1" x14ac:dyDescent="0.25">
      <c r="A2659" s="1">
        <v>2022</v>
      </c>
      <c r="B2659" s="1" t="s">
        <v>4146</v>
      </c>
      <c r="C2659" s="1" t="s">
        <v>2534</v>
      </c>
      <c r="D2659" s="1" t="s">
        <v>4946</v>
      </c>
      <c r="E2659" s="1" t="s">
        <v>2526</v>
      </c>
      <c r="F2659" s="1" t="s">
        <v>2536</v>
      </c>
      <c r="G2659" s="1" t="s">
        <v>105</v>
      </c>
      <c r="H2659" s="1" t="s">
        <v>298</v>
      </c>
      <c r="I2659" s="1">
        <v>2.2999999999999998</v>
      </c>
      <c r="J2659" s="1">
        <v>2023</v>
      </c>
      <c r="K2659" s="1">
        <v>202840</v>
      </c>
      <c r="L2659" s="1">
        <v>0</v>
      </c>
      <c r="M2659" s="1">
        <f t="array" ref="M2659">SUMPRODUCT(MAX(ISNUMBER(SEARCH('Class Rules'!$B$6:$B$85,$E2659))*ISNUMBER(SEARCH('Class Rules'!$C$6:$C$85,$F2659))*'Class Rules'!$A$6:$A$85))</f>
        <v>21</v>
      </c>
      <c r="N2659" s="1" t="str">
        <f t="array" ref="N2659">IF($M2659=0,'Class Rules'!$D$3,INDEX('Class Rules'!$D$6:$D$85,MATCH($M2659,'Class Rules'!$A$6:$A$85,0)))</f>
        <v>Freight LDV</v>
      </c>
      <c r="O2659" s="1" t="str">
        <f t="array" ref="O2659">IF(SUMPRODUCT(MAX(ISNUMBER(SEARCH(Fuel_Rules!$A$6:$A$30,$E2659))*ISNUMBER(SEARCH(Fuel_Rules!$B$6:$B$30,$F2659))*(Fuel_Rules!$A$6:$A$30&lt;&gt;"")))&gt;0,"Plug-in hybrid",IF($G2659="Diesel","Diesel","Gasoline"))</f>
        <v>Diesel</v>
      </c>
    </row>
    <row r="2660" spans="1:15" ht="15" customHeight="1" x14ac:dyDescent="0.25">
      <c r="A2660" s="1">
        <v>2022</v>
      </c>
      <c r="B2660" s="1" t="s">
        <v>4146</v>
      </c>
      <c r="C2660" s="1" t="s">
        <v>2537</v>
      </c>
      <c r="D2660" s="1" t="s">
        <v>4947</v>
      </c>
      <c r="E2660" s="1" t="s">
        <v>2526</v>
      </c>
      <c r="F2660" s="1" t="s">
        <v>2539</v>
      </c>
      <c r="G2660" s="1" t="s">
        <v>105</v>
      </c>
      <c r="H2660" s="1" t="s">
        <v>298</v>
      </c>
      <c r="I2660" s="1">
        <v>2.2999999999999998</v>
      </c>
      <c r="J2660" s="1">
        <v>2023</v>
      </c>
      <c r="K2660" s="1">
        <v>219562</v>
      </c>
      <c r="L2660" s="1">
        <v>0</v>
      </c>
      <c r="M2660" s="1">
        <f t="array" ref="M2660">SUMPRODUCT(MAX(ISNUMBER(SEARCH('Class Rules'!$B$6:$B$85,$E2660))*ISNUMBER(SEARCH('Class Rules'!$C$6:$C$85,$F2660))*'Class Rules'!$A$6:$A$85))</f>
        <v>71</v>
      </c>
      <c r="N2660" s="1" t="str">
        <f t="array" ref="N2660">IF($M2660=0,'Class Rules'!$D$3,INDEX('Class Rules'!$D$6:$D$85,MATCH($M2660,'Class Rules'!$A$6:$A$85,0)))</f>
        <v>Passenger LDV</v>
      </c>
      <c r="O2660" s="1" t="str">
        <f t="array" ref="O2660">IF(SUMPRODUCT(MAX(ISNUMBER(SEARCH(Fuel_Rules!$A$6:$A$30,$E2660))*ISNUMBER(SEARCH(Fuel_Rules!$B$6:$B$30,$F2660))*(Fuel_Rules!$A$6:$A$30&lt;&gt;"")))&gt;0,"Plug-in hybrid",IF($G2660="Diesel","Diesel","Gasoline"))</f>
        <v>Diesel</v>
      </c>
    </row>
    <row r="2661" spans="1:15" ht="15" customHeight="1" x14ac:dyDescent="0.25">
      <c r="A2661" s="1">
        <v>2022</v>
      </c>
      <c r="B2661" s="1" t="s">
        <v>4146</v>
      </c>
      <c r="C2661" s="1" t="s">
        <v>2540</v>
      </c>
      <c r="D2661" s="1" t="s">
        <v>4948</v>
      </c>
      <c r="E2661" s="1" t="s">
        <v>2526</v>
      </c>
      <c r="F2661" s="1" t="s">
        <v>2542</v>
      </c>
      <c r="G2661" s="1" t="s">
        <v>105</v>
      </c>
      <c r="H2661" s="1" t="s">
        <v>298</v>
      </c>
      <c r="I2661" s="1">
        <v>2.2999999999999998</v>
      </c>
      <c r="J2661" s="1">
        <v>2023</v>
      </c>
      <c r="K2661" s="1">
        <v>213802</v>
      </c>
      <c r="L2661" s="1">
        <v>0</v>
      </c>
      <c r="M2661" s="1">
        <f t="array" ref="M2661">SUMPRODUCT(MAX(ISNUMBER(SEARCH('Class Rules'!$B$6:$B$85,$E2661))*ISNUMBER(SEARCH('Class Rules'!$C$6:$C$85,$F2661))*'Class Rules'!$A$6:$A$85))</f>
        <v>71</v>
      </c>
      <c r="N2661" s="1" t="str">
        <f t="array" ref="N2661">IF($M2661=0,'Class Rules'!$D$3,INDEX('Class Rules'!$D$6:$D$85,MATCH($M2661,'Class Rules'!$A$6:$A$85,0)))</f>
        <v>Passenger LDV</v>
      </c>
      <c r="O2661" s="1" t="str">
        <f t="array" ref="O2661">IF(SUMPRODUCT(MAX(ISNUMBER(SEARCH(Fuel_Rules!$A$6:$A$30,$E2661))*ISNUMBER(SEARCH(Fuel_Rules!$B$6:$B$30,$F2661))*(Fuel_Rules!$A$6:$A$30&lt;&gt;"")))&gt;0,"Plug-in hybrid",IF($G2661="Diesel","Diesel","Gasoline"))</f>
        <v>Diesel</v>
      </c>
    </row>
    <row r="2662" spans="1:15" ht="15" customHeight="1" x14ac:dyDescent="0.25">
      <c r="A2662" s="1">
        <v>2022</v>
      </c>
      <c r="B2662" s="1" t="s">
        <v>4146</v>
      </c>
      <c r="C2662" s="1" t="s">
        <v>2540</v>
      </c>
      <c r="D2662" s="1" t="s">
        <v>4949</v>
      </c>
      <c r="E2662" s="1" t="s">
        <v>2526</v>
      </c>
      <c r="F2662" s="1" t="s">
        <v>2542</v>
      </c>
      <c r="G2662" s="1" t="s">
        <v>105</v>
      </c>
      <c r="H2662" s="1" t="s">
        <v>298</v>
      </c>
      <c r="I2662" s="1">
        <v>2.2999999999999998</v>
      </c>
      <c r="J2662" s="1">
        <v>2023</v>
      </c>
      <c r="K2662" s="1">
        <v>206105</v>
      </c>
      <c r="L2662" s="1">
        <v>0</v>
      </c>
      <c r="M2662" s="1">
        <f t="array" ref="M2662">SUMPRODUCT(MAX(ISNUMBER(SEARCH('Class Rules'!$B$6:$B$85,$E2662))*ISNUMBER(SEARCH('Class Rules'!$C$6:$C$85,$F2662))*'Class Rules'!$A$6:$A$85))</f>
        <v>71</v>
      </c>
      <c r="N2662" s="1" t="str">
        <f t="array" ref="N2662">IF($M2662=0,'Class Rules'!$D$3,INDEX('Class Rules'!$D$6:$D$85,MATCH($M2662,'Class Rules'!$A$6:$A$85,0)))</f>
        <v>Passenger LDV</v>
      </c>
      <c r="O2662" s="1" t="str">
        <f t="array" ref="O2662">IF(SUMPRODUCT(MAX(ISNUMBER(SEARCH(Fuel_Rules!$A$6:$A$30,$E2662))*ISNUMBER(SEARCH(Fuel_Rules!$B$6:$B$30,$F2662))*(Fuel_Rules!$A$6:$A$30&lt;&gt;"")))&gt;0,"Plug-in hybrid",IF($G2662="Diesel","Diesel","Gasoline"))</f>
        <v>Diesel</v>
      </c>
    </row>
    <row r="2663" spans="1:15" ht="15" customHeight="1" x14ac:dyDescent="0.25">
      <c r="A2663" s="1">
        <v>2022</v>
      </c>
      <c r="B2663" s="1" t="s">
        <v>4146</v>
      </c>
      <c r="C2663" s="1" t="s">
        <v>2543</v>
      </c>
      <c r="D2663" s="1" t="s">
        <v>4950</v>
      </c>
      <c r="E2663" s="1" t="s">
        <v>2526</v>
      </c>
      <c r="F2663" s="1" t="s">
        <v>2545</v>
      </c>
      <c r="G2663" s="1" t="s">
        <v>105</v>
      </c>
      <c r="H2663" s="1" t="s">
        <v>298</v>
      </c>
      <c r="I2663" s="1">
        <v>2.2999999999999998</v>
      </c>
      <c r="J2663" s="1">
        <v>2023</v>
      </c>
      <c r="K2663" s="1">
        <v>255187</v>
      </c>
      <c r="L2663" s="1">
        <v>0</v>
      </c>
      <c r="M2663" s="1">
        <f t="array" ref="M2663">SUMPRODUCT(MAX(ISNUMBER(SEARCH('Class Rules'!$B$6:$B$85,$E2663))*ISNUMBER(SEARCH('Class Rules'!$C$6:$C$85,$F2663))*'Class Rules'!$A$6:$A$85))</f>
        <v>67</v>
      </c>
      <c r="N2663" s="1" t="str">
        <f t="array" ref="N2663">IF($M2663=0,'Class Rules'!$D$3,INDEX('Class Rules'!$D$6:$D$85,MATCH($M2663,'Class Rules'!$A$6:$A$85,0)))</f>
        <v>Passenger HDV</v>
      </c>
      <c r="O2663" s="1" t="str">
        <f t="array" ref="O2663">IF(SUMPRODUCT(MAX(ISNUMBER(SEARCH(Fuel_Rules!$A$6:$A$30,$E2663))*ISNUMBER(SEARCH(Fuel_Rules!$B$6:$B$30,$F2663))*(Fuel_Rules!$A$6:$A$30&lt;&gt;"")))&gt;0,"Plug-in hybrid",IF($G2663="Diesel","Diesel","Gasoline"))</f>
        <v>Diesel</v>
      </c>
    </row>
    <row r="2664" spans="1:15" ht="15" customHeight="1" x14ac:dyDescent="0.25">
      <c r="A2664" s="1">
        <v>2022</v>
      </c>
      <c r="B2664" s="1" t="s">
        <v>4146</v>
      </c>
      <c r="C2664" s="1" t="s">
        <v>2543</v>
      </c>
      <c r="D2664" s="1" t="s">
        <v>4951</v>
      </c>
      <c r="E2664" s="1" t="s">
        <v>2526</v>
      </c>
      <c r="F2664" s="1" t="s">
        <v>2545</v>
      </c>
      <c r="G2664" s="1" t="s">
        <v>105</v>
      </c>
      <c r="H2664" s="1" t="s">
        <v>298</v>
      </c>
      <c r="I2664" s="1">
        <v>2.2999999999999998</v>
      </c>
      <c r="J2664" s="1">
        <v>2023</v>
      </c>
      <c r="K2664" s="1">
        <v>245489</v>
      </c>
      <c r="L2664" s="1">
        <v>0</v>
      </c>
      <c r="M2664" s="1">
        <f t="array" ref="M2664">SUMPRODUCT(MAX(ISNUMBER(SEARCH('Class Rules'!$B$6:$B$85,$E2664))*ISNUMBER(SEARCH('Class Rules'!$C$6:$C$85,$F2664))*'Class Rules'!$A$6:$A$85))</f>
        <v>67</v>
      </c>
      <c r="N2664" s="1" t="str">
        <f t="array" ref="N2664">IF($M2664=0,'Class Rules'!$D$3,INDEX('Class Rules'!$D$6:$D$85,MATCH($M2664,'Class Rules'!$A$6:$A$85,0)))</f>
        <v>Passenger HDV</v>
      </c>
      <c r="O2664" s="1" t="str">
        <f t="array" ref="O2664">IF(SUMPRODUCT(MAX(ISNUMBER(SEARCH(Fuel_Rules!$A$6:$A$30,$E2664))*ISNUMBER(SEARCH(Fuel_Rules!$B$6:$B$30,$F2664))*(Fuel_Rules!$A$6:$A$30&lt;&gt;"")))&gt;0,"Plug-in hybrid",IF($G2664="Diesel","Diesel","Gasoline"))</f>
        <v>Diesel</v>
      </c>
    </row>
    <row r="2665" spans="1:15" ht="15" customHeight="1" x14ac:dyDescent="0.25">
      <c r="A2665" s="1">
        <v>2022</v>
      </c>
      <c r="B2665" s="1" t="s">
        <v>4146</v>
      </c>
      <c r="C2665" s="1" t="s">
        <v>2546</v>
      </c>
      <c r="D2665" s="1" t="s">
        <v>4952</v>
      </c>
      <c r="E2665" s="1" t="s">
        <v>2526</v>
      </c>
      <c r="F2665" s="1" t="s">
        <v>2548</v>
      </c>
      <c r="G2665" s="1" t="s">
        <v>103</v>
      </c>
      <c r="H2665" s="1" t="s">
        <v>298</v>
      </c>
      <c r="I2665" s="1">
        <v>2</v>
      </c>
      <c r="J2665" s="1">
        <v>2023</v>
      </c>
      <c r="K2665" s="1">
        <v>95556</v>
      </c>
      <c r="L2665" s="1">
        <v>0</v>
      </c>
      <c r="M2665" s="1">
        <f t="array" ref="M2665">SUMPRODUCT(MAX(ISNUMBER(SEARCH('Class Rules'!$B$6:$B$85,$E2665))*ISNUMBER(SEARCH('Class Rules'!$C$6:$C$85,$F2665))*'Class Rules'!$A$6:$A$85))</f>
        <v>0</v>
      </c>
      <c r="N2665" s="1" t="str">
        <f t="array" ref="N2665">IF($M2665=0,'Class Rules'!$D$3,INDEX('Class Rules'!$D$6:$D$85,MATCH($M2665,'Class Rules'!$A$6:$A$85,0)))</f>
        <v>Passenger LDV</v>
      </c>
      <c r="O2665" s="1" t="str">
        <f t="array" ref="O2665">IF(SUMPRODUCT(MAX(ISNUMBER(SEARCH(Fuel_Rules!$A$6:$A$30,$E2665))*ISNUMBER(SEARCH(Fuel_Rules!$B$6:$B$30,$F2665))*(Fuel_Rules!$A$6:$A$30&lt;&gt;"")))&gt;0,"Plug-in hybrid",IF($G2665="Diesel","Diesel","Gasoline"))</f>
        <v>Gasoline</v>
      </c>
    </row>
    <row r="2666" spans="1:15" ht="15" customHeight="1" x14ac:dyDescent="0.25">
      <c r="A2666" s="1">
        <v>2022</v>
      </c>
      <c r="B2666" s="1" t="s">
        <v>4146</v>
      </c>
      <c r="C2666" s="1" t="s">
        <v>2549</v>
      </c>
      <c r="D2666" s="1" t="s">
        <v>4953</v>
      </c>
      <c r="E2666" s="1" t="s">
        <v>2526</v>
      </c>
      <c r="F2666" s="1" t="s">
        <v>2551</v>
      </c>
      <c r="G2666" s="1" t="s">
        <v>103</v>
      </c>
      <c r="H2666" s="1" t="s">
        <v>298</v>
      </c>
      <c r="I2666" s="1">
        <v>1.6</v>
      </c>
      <c r="J2666" s="1">
        <v>2023</v>
      </c>
      <c r="K2666" s="1">
        <v>99814</v>
      </c>
      <c r="L2666" s="1">
        <v>0</v>
      </c>
      <c r="M2666" s="1">
        <f t="array" ref="M2666">SUMPRODUCT(MAX(ISNUMBER(SEARCH('Class Rules'!$B$6:$B$85,$E2666))*ISNUMBER(SEARCH('Class Rules'!$C$6:$C$85,$F2666))*'Class Rules'!$A$6:$A$85))</f>
        <v>22</v>
      </c>
      <c r="N2666" s="1" t="str">
        <f t="array" ref="N2666">IF($M2666=0,'Class Rules'!$D$3,INDEX('Class Rules'!$D$6:$D$85,MATCH($M2666,'Class Rules'!$A$6:$A$85,0)))</f>
        <v>Freight LDV</v>
      </c>
      <c r="O2666" s="1" t="str">
        <f t="array" ref="O2666">IF(SUMPRODUCT(MAX(ISNUMBER(SEARCH(Fuel_Rules!$A$6:$A$30,$E2666))*ISNUMBER(SEARCH(Fuel_Rules!$B$6:$B$30,$F2666))*(Fuel_Rules!$A$6:$A$30&lt;&gt;"")))&gt;0,"Plug-in hybrid",IF($G2666="Diesel","Diesel","Gasoline"))</f>
        <v>Gasoline</v>
      </c>
    </row>
    <row r="2667" spans="1:15" ht="15" customHeight="1" x14ac:dyDescent="0.25">
      <c r="A2667" s="1">
        <v>2022</v>
      </c>
      <c r="B2667" s="1" t="s">
        <v>4146</v>
      </c>
      <c r="C2667" s="1" t="s">
        <v>2552</v>
      </c>
      <c r="D2667" s="1" t="s">
        <v>4954</v>
      </c>
      <c r="E2667" s="1" t="s">
        <v>2526</v>
      </c>
      <c r="F2667" s="1" t="s">
        <v>2554</v>
      </c>
      <c r="G2667" s="1" t="s">
        <v>103</v>
      </c>
      <c r="H2667" s="1" t="s">
        <v>298</v>
      </c>
      <c r="I2667" s="1">
        <v>1.6</v>
      </c>
      <c r="J2667" s="1">
        <v>2023</v>
      </c>
      <c r="K2667" s="1">
        <v>108783</v>
      </c>
      <c r="L2667" s="1">
        <v>0</v>
      </c>
      <c r="M2667" s="1">
        <f t="array" ref="M2667">SUMPRODUCT(MAX(ISNUMBER(SEARCH('Class Rules'!$B$6:$B$85,$E2667))*ISNUMBER(SEARCH('Class Rules'!$C$6:$C$85,$F2667))*'Class Rules'!$A$6:$A$85))</f>
        <v>22</v>
      </c>
      <c r="N2667" s="1" t="str">
        <f t="array" ref="N2667">IF($M2667=0,'Class Rules'!$D$3,INDEX('Class Rules'!$D$6:$D$85,MATCH($M2667,'Class Rules'!$A$6:$A$85,0)))</f>
        <v>Freight LDV</v>
      </c>
      <c r="O2667" s="1" t="str">
        <f t="array" ref="O2667">IF(SUMPRODUCT(MAX(ISNUMBER(SEARCH(Fuel_Rules!$A$6:$A$30,$E2667))*ISNUMBER(SEARCH(Fuel_Rules!$B$6:$B$30,$F2667))*(Fuel_Rules!$A$6:$A$30&lt;&gt;"")))&gt;0,"Plug-in hybrid",IF($G2667="Diesel","Diesel","Gasoline"))</f>
        <v>Gasoline</v>
      </c>
    </row>
    <row r="2668" spans="1:15" ht="15" customHeight="1" x14ac:dyDescent="0.25">
      <c r="A2668" s="1">
        <v>2022</v>
      </c>
      <c r="B2668" s="1" t="s">
        <v>4146</v>
      </c>
      <c r="C2668" s="1" t="s">
        <v>2555</v>
      </c>
      <c r="D2668" s="1" t="s">
        <v>4955</v>
      </c>
      <c r="E2668" s="1" t="s">
        <v>2526</v>
      </c>
      <c r="F2668" s="1" t="s">
        <v>2557</v>
      </c>
      <c r="G2668" s="1" t="s">
        <v>103</v>
      </c>
      <c r="H2668" s="1" t="s">
        <v>298</v>
      </c>
      <c r="I2668" s="1">
        <v>2</v>
      </c>
      <c r="J2668" s="1">
        <v>2023</v>
      </c>
      <c r="K2668" s="1">
        <v>109240</v>
      </c>
      <c r="L2668" s="1">
        <v>0</v>
      </c>
      <c r="M2668" s="1">
        <f t="array" ref="M2668">SUMPRODUCT(MAX(ISNUMBER(SEARCH('Class Rules'!$B$6:$B$85,$E2668))*ISNUMBER(SEARCH('Class Rules'!$C$6:$C$85,$F2668))*'Class Rules'!$A$6:$A$85))</f>
        <v>22</v>
      </c>
      <c r="N2668" s="1" t="str">
        <f t="array" ref="N2668">IF($M2668=0,'Class Rules'!$D$3,INDEX('Class Rules'!$D$6:$D$85,MATCH($M2668,'Class Rules'!$A$6:$A$85,0)))</f>
        <v>Freight LDV</v>
      </c>
      <c r="O2668" s="1" t="str">
        <f t="array" ref="O2668">IF(SUMPRODUCT(MAX(ISNUMBER(SEARCH(Fuel_Rules!$A$6:$A$30,$E2668))*ISNUMBER(SEARCH(Fuel_Rules!$B$6:$B$30,$F2668))*(Fuel_Rules!$A$6:$A$30&lt;&gt;"")))&gt;0,"Plug-in hybrid",IF($G2668="Diesel","Diesel","Gasoline"))</f>
        <v>Gasoline</v>
      </c>
    </row>
    <row r="2669" spans="1:15" ht="15" customHeight="1" x14ac:dyDescent="0.25">
      <c r="A2669" s="1">
        <v>2022</v>
      </c>
      <c r="B2669" s="1" t="s">
        <v>4146</v>
      </c>
      <c r="C2669" s="1" t="s">
        <v>2558</v>
      </c>
      <c r="D2669" s="1" t="s">
        <v>4956</v>
      </c>
      <c r="E2669" s="1" t="s">
        <v>2526</v>
      </c>
      <c r="F2669" s="1" t="s">
        <v>2560</v>
      </c>
      <c r="G2669" s="1" t="s">
        <v>103</v>
      </c>
      <c r="H2669" s="1" t="s">
        <v>437</v>
      </c>
      <c r="I2669" s="1">
        <v>2</v>
      </c>
      <c r="J2669" s="1">
        <v>2023</v>
      </c>
      <c r="K2669" s="1">
        <v>113982</v>
      </c>
      <c r="L2669" s="1">
        <v>0</v>
      </c>
      <c r="M2669" s="1">
        <f t="array" ref="M2669">SUMPRODUCT(MAX(ISNUMBER(SEARCH('Class Rules'!$B$6:$B$85,$E2669))*ISNUMBER(SEARCH('Class Rules'!$C$6:$C$85,$F2669))*'Class Rules'!$A$6:$A$85))</f>
        <v>22</v>
      </c>
      <c r="N2669" s="1" t="str">
        <f t="array" ref="N2669">IF($M2669=0,'Class Rules'!$D$3,INDEX('Class Rules'!$D$6:$D$85,MATCH($M2669,'Class Rules'!$A$6:$A$85,0)))</f>
        <v>Freight LDV</v>
      </c>
      <c r="O2669" s="1" t="str">
        <f t="array" ref="O2669">IF(SUMPRODUCT(MAX(ISNUMBER(SEARCH(Fuel_Rules!$A$6:$A$30,$E2669))*ISNUMBER(SEARCH(Fuel_Rules!$B$6:$B$30,$F2669))*(Fuel_Rules!$A$6:$A$30&lt;&gt;"")))&gt;0,"Plug-in hybrid",IF($G2669="Diesel","Diesel","Gasoline"))</f>
        <v>Gasoline</v>
      </c>
    </row>
    <row r="2670" spans="1:15" ht="15" customHeight="1" x14ac:dyDescent="0.25">
      <c r="A2670" s="1">
        <v>2022</v>
      </c>
      <c r="B2670" s="1" t="s">
        <v>4146</v>
      </c>
      <c r="C2670" s="1" t="s">
        <v>2561</v>
      </c>
      <c r="D2670" s="1" t="s">
        <v>4957</v>
      </c>
      <c r="E2670" s="1" t="s">
        <v>2526</v>
      </c>
      <c r="F2670" s="1" t="s">
        <v>2563</v>
      </c>
      <c r="G2670" s="1" t="s">
        <v>103</v>
      </c>
      <c r="H2670" s="1" t="s">
        <v>298</v>
      </c>
      <c r="I2670" s="1">
        <v>1.6</v>
      </c>
      <c r="J2670" s="1">
        <v>2023</v>
      </c>
      <c r="K2670" s="1">
        <v>99112</v>
      </c>
      <c r="L2670" s="1">
        <v>0</v>
      </c>
      <c r="M2670" s="1">
        <f t="array" ref="M2670">SUMPRODUCT(MAX(ISNUMBER(SEARCH('Class Rules'!$B$6:$B$85,$E2670))*ISNUMBER(SEARCH('Class Rules'!$C$6:$C$85,$F2670))*'Class Rules'!$A$6:$A$85))</f>
        <v>0</v>
      </c>
      <c r="N2670" s="1" t="str">
        <f t="array" ref="N2670">IF($M2670=0,'Class Rules'!$D$3,INDEX('Class Rules'!$D$6:$D$85,MATCH($M2670,'Class Rules'!$A$6:$A$85,0)))</f>
        <v>Passenger LDV</v>
      </c>
      <c r="O2670" s="1" t="str">
        <f t="array" ref="O2670">IF(SUMPRODUCT(MAX(ISNUMBER(SEARCH(Fuel_Rules!$A$6:$A$30,$E2670))*ISNUMBER(SEARCH(Fuel_Rules!$B$6:$B$30,$F2670))*(Fuel_Rules!$A$6:$A$30&lt;&gt;"")))&gt;0,"Plug-in hybrid",IF($G2670="Diesel","Diesel","Gasoline"))</f>
        <v>Gasoline</v>
      </c>
    </row>
    <row r="2671" spans="1:15" ht="15" customHeight="1" x14ac:dyDescent="0.25">
      <c r="A2671" s="1">
        <v>2022</v>
      </c>
      <c r="B2671" s="1" t="s">
        <v>4146</v>
      </c>
      <c r="C2671" s="1" t="s">
        <v>2564</v>
      </c>
      <c r="D2671" s="1" t="s">
        <v>4958</v>
      </c>
      <c r="E2671" s="1" t="s">
        <v>2526</v>
      </c>
      <c r="F2671" s="1" t="s">
        <v>2566</v>
      </c>
      <c r="G2671" s="1" t="s">
        <v>103</v>
      </c>
      <c r="H2671" s="1" t="s">
        <v>437</v>
      </c>
      <c r="I2671" s="1">
        <v>2</v>
      </c>
      <c r="J2671" s="1">
        <v>2023</v>
      </c>
      <c r="K2671" s="1">
        <v>106193</v>
      </c>
      <c r="L2671" s="1">
        <v>0</v>
      </c>
      <c r="M2671" s="1">
        <f t="array" ref="M2671">SUMPRODUCT(MAX(ISNUMBER(SEARCH('Class Rules'!$B$6:$B$85,$E2671))*ISNUMBER(SEARCH('Class Rules'!$C$6:$C$85,$F2671))*'Class Rules'!$A$6:$A$85))</f>
        <v>0</v>
      </c>
      <c r="N2671" s="1" t="str">
        <f t="array" ref="N2671">IF($M2671=0,'Class Rules'!$D$3,INDEX('Class Rules'!$D$6:$D$85,MATCH($M2671,'Class Rules'!$A$6:$A$85,0)))</f>
        <v>Passenger LDV</v>
      </c>
      <c r="O2671" s="1" t="str">
        <f t="array" ref="O2671">IF(SUMPRODUCT(MAX(ISNUMBER(SEARCH(Fuel_Rules!$A$6:$A$30,$E2671))*ISNUMBER(SEARCH(Fuel_Rules!$B$6:$B$30,$F2671))*(Fuel_Rules!$A$6:$A$30&lt;&gt;"")))&gt;0,"Plug-in hybrid",IF($G2671="Diesel","Diesel","Gasoline"))</f>
        <v>Gasoline</v>
      </c>
    </row>
    <row r="2672" spans="1:15" ht="15" customHeight="1" x14ac:dyDescent="0.25">
      <c r="A2672" s="1">
        <v>2022</v>
      </c>
      <c r="B2672" s="1" t="s">
        <v>4146</v>
      </c>
      <c r="C2672" s="1" t="s">
        <v>2567</v>
      </c>
      <c r="D2672" s="1" t="s">
        <v>4959</v>
      </c>
      <c r="E2672" s="1" t="s">
        <v>2526</v>
      </c>
      <c r="F2672" s="1" t="s">
        <v>2569</v>
      </c>
      <c r="G2672" s="1" t="s">
        <v>103</v>
      </c>
      <c r="H2672" s="1" t="s">
        <v>437</v>
      </c>
      <c r="I2672" s="1">
        <v>1.6</v>
      </c>
      <c r="J2672" s="1">
        <v>2023</v>
      </c>
      <c r="K2672" s="1">
        <v>105217</v>
      </c>
      <c r="L2672" s="1">
        <v>0</v>
      </c>
      <c r="M2672" s="1">
        <f t="array" ref="M2672">SUMPRODUCT(MAX(ISNUMBER(SEARCH('Class Rules'!$B$6:$B$85,$E2672))*ISNUMBER(SEARCH('Class Rules'!$C$6:$C$85,$F2672))*'Class Rules'!$A$6:$A$85))</f>
        <v>0</v>
      </c>
      <c r="N2672" s="1" t="str">
        <f t="array" ref="N2672">IF($M2672=0,'Class Rules'!$D$3,INDEX('Class Rules'!$D$6:$D$85,MATCH($M2672,'Class Rules'!$A$6:$A$85,0)))</f>
        <v>Passenger LDV</v>
      </c>
      <c r="O2672" s="1" t="str">
        <f t="array" ref="O2672">IF(SUMPRODUCT(MAX(ISNUMBER(SEARCH(Fuel_Rules!$A$6:$A$30,$E2672))*ISNUMBER(SEARCH(Fuel_Rules!$B$6:$B$30,$F2672))*(Fuel_Rules!$A$6:$A$30&lt;&gt;"")))&gt;0,"Plug-in hybrid",IF($G2672="Diesel","Diesel","Gasoline"))</f>
        <v>Gasoline</v>
      </c>
    </row>
    <row r="2673" spans="1:15" ht="15" customHeight="1" x14ac:dyDescent="0.25">
      <c r="A2673" s="1">
        <v>2022</v>
      </c>
      <c r="B2673" s="1" t="s">
        <v>4146</v>
      </c>
      <c r="C2673" s="1" t="s">
        <v>2570</v>
      </c>
      <c r="D2673" s="1" t="s">
        <v>4960</v>
      </c>
      <c r="E2673" s="1" t="s">
        <v>2526</v>
      </c>
      <c r="F2673" s="1" t="s">
        <v>2572</v>
      </c>
      <c r="G2673" s="1" t="s">
        <v>103</v>
      </c>
      <c r="H2673" s="1" t="s">
        <v>298</v>
      </c>
      <c r="I2673" s="1">
        <v>1</v>
      </c>
      <c r="J2673" s="1">
        <v>2023</v>
      </c>
      <c r="K2673" s="1">
        <v>50492</v>
      </c>
      <c r="L2673" s="1">
        <v>0</v>
      </c>
      <c r="M2673" s="1">
        <f t="array" ref="M2673">SUMPRODUCT(MAX(ISNUMBER(SEARCH('Class Rules'!$B$6:$B$85,$E2673))*ISNUMBER(SEARCH('Class Rules'!$C$6:$C$85,$F2673))*'Class Rules'!$A$6:$A$85))</f>
        <v>0</v>
      </c>
      <c r="N2673" s="1" t="str">
        <f t="array" ref="N2673">IF($M2673=0,'Class Rules'!$D$3,INDEX('Class Rules'!$D$6:$D$85,MATCH($M2673,'Class Rules'!$A$6:$A$85,0)))</f>
        <v>Passenger LDV</v>
      </c>
      <c r="O2673" s="1" t="str">
        <f t="array" ref="O2673">IF(SUMPRODUCT(MAX(ISNUMBER(SEARCH(Fuel_Rules!$A$6:$A$30,$E2673))*ISNUMBER(SEARCH(Fuel_Rules!$B$6:$B$30,$F2673))*(Fuel_Rules!$A$6:$A$30&lt;&gt;"")))&gt;0,"Plug-in hybrid",IF($G2673="Diesel","Diesel","Gasoline"))</f>
        <v>Gasoline</v>
      </c>
    </row>
    <row r="2674" spans="1:15" ht="15" customHeight="1" x14ac:dyDescent="0.25">
      <c r="A2674" s="1">
        <v>2022</v>
      </c>
      <c r="B2674" s="1" t="s">
        <v>4146</v>
      </c>
      <c r="C2674" s="1" t="s">
        <v>2573</v>
      </c>
      <c r="D2674" s="1" t="s">
        <v>4961</v>
      </c>
      <c r="E2674" s="1" t="s">
        <v>2526</v>
      </c>
      <c r="F2674" s="1" t="s">
        <v>2575</v>
      </c>
      <c r="G2674" s="1" t="s">
        <v>103</v>
      </c>
      <c r="H2674" s="1" t="s">
        <v>298</v>
      </c>
      <c r="I2674" s="1">
        <v>1</v>
      </c>
      <c r="J2674" s="1">
        <v>2023</v>
      </c>
      <c r="K2674" s="1">
        <v>60749</v>
      </c>
      <c r="L2674" s="1">
        <v>0</v>
      </c>
      <c r="M2674" s="1">
        <f t="array" ref="M2674">SUMPRODUCT(MAX(ISNUMBER(SEARCH('Class Rules'!$B$6:$B$85,$E2674))*ISNUMBER(SEARCH('Class Rules'!$C$6:$C$85,$F2674))*'Class Rules'!$A$6:$A$85))</f>
        <v>0</v>
      </c>
      <c r="N2674" s="1" t="str">
        <f t="array" ref="N2674">IF($M2674=0,'Class Rules'!$D$3,INDEX('Class Rules'!$D$6:$D$85,MATCH($M2674,'Class Rules'!$A$6:$A$85,0)))</f>
        <v>Passenger LDV</v>
      </c>
      <c r="O2674" s="1" t="str">
        <f t="array" ref="O2674">IF(SUMPRODUCT(MAX(ISNUMBER(SEARCH(Fuel_Rules!$A$6:$A$30,$E2674))*ISNUMBER(SEARCH(Fuel_Rules!$B$6:$B$30,$F2674))*(Fuel_Rules!$A$6:$A$30&lt;&gt;"")))&gt;0,"Plug-in hybrid",IF($G2674="Diesel","Diesel","Gasoline"))</f>
        <v>Gasoline</v>
      </c>
    </row>
    <row r="2675" spans="1:15" ht="15" customHeight="1" x14ac:dyDescent="0.25">
      <c r="A2675" s="1">
        <v>2022</v>
      </c>
      <c r="B2675" s="1" t="s">
        <v>4146</v>
      </c>
      <c r="C2675" s="1" t="s">
        <v>2573</v>
      </c>
      <c r="D2675" s="1" t="s">
        <v>4962</v>
      </c>
      <c r="E2675" s="1" t="s">
        <v>2526</v>
      </c>
      <c r="F2675" s="1" t="s">
        <v>2575</v>
      </c>
      <c r="G2675" s="1" t="s">
        <v>103</v>
      </c>
      <c r="H2675" s="1" t="s">
        <v>298</v>
      </c>
      <c r="I2675" s="1">
        <v>1</v>
      </c>
      <c r="J2675" s="1">
        <v>2023</v>
      </c>
      <c r="K2675" s="1">
        <v>58319</v>
      </c>
      <c r="L2675" s="1">
        <v>0</v>
      </c>
      <c r="M2675" s="1">
        <f t="array" ref="M2675">SUMPRODUCT(MAX(ISNUMBER(SEARCH('Class Rules'!$B$6:$B$85,$E2675))*ISNUMBER(SEARCH('Class Rules'!$C$6:$C$85,$F2675))*'Class Rules'!$A$6:$A$85))</f>
        <v>0</v>
      </c>
      <c r="N2675" s="1" t="str">
        <f t="array" ref="N2675">IF($M2675=0,'Class Rules'!$D$3,INDEX('Class Rules'!$D$6:$D$85,MATCH($M2675,'Class Rules'!$A$6:$A$85,0)))</f>
        <v>Passenger LDV</v>
      </c>
      <c r="O2675" s="1" t="str">
        <f t="array" ref="O2675">IF(SUMPRODUCT(MAX(ISNUMBER(SEARCH(Fuel_Rules!$A$6:$A$30,$E2675))*ISNUMBER(SEARCH(Fuel_Rules!$B$6:$B$30,$F2675))*(Fuel_Rules!$A$6:$A$30&lt;&gt;"")))&gt;0,"Plug-in hybrid",IF($G2675="Diesel","Diesel","Gasoline"))</f>
        <v>Gasoline</v>
      </c>
    </row>
    <row r="2676" spans="1:15" ht="15" customHeight="1" x14ac:dyDescent="0.25">
      <c r="A2676" s="1">
        <v>2022</v>
      </c>
      <c r="B2676" s="1" t="s">
        <v>4146</v>
      </c>
      <c r="C2676" s="1" t="s">
        <v>2576</v>
      </c>
      <c r="D2676" s="1" t="s">
        <v>4963</v>
      </c>
      <c r="E2676" s="1" t="s">
        <v>2526</v>
      </c>
      <c r="F2676" s="1" t="s">
        <v>2578</v>
      </c>
      <c r="G2676" s="1" t="s">
        <v>103</v>
      </c>
      <c r="H2676" s="1" t="s">
        <v>298</v>
      </c>
      <c r="I2676" s="1">
        <v>1</v>
      </c>
      <c r="J2676" s="1">
        <v>2023</v>
      </c>
      <c r="K2676" s="1">
        <v>66007</v>
      </c>
      <c r="L2676" s="1">
        <v>0</v>
      </c>
      <c r="M2676" s="1">
        <f t="array" ref="M2676">SUMPRODUCT(MAX(ISNUMBER(SEARCH('Class Rules'!$B$6:$B$85,$E2676))*ISNUMBER(SEARCH('Class Rules'!$C$6:$C$85,$F2676))*'Class Rules'!$A$6:$A$85))</f>
        <v>0</v>
      </c>
      <c r="N2676" s="1" t="str">
        <f t="array" ref="N2676">IF($M2676=0,'Class Rules'!$D$3,INDEX('Class Rules'!$D$6:$D$85,MATCH($M2676,'Class Rules'!$A$6:$A$85,0)))</f>
        <v>Passenger LDV</v>
      </c>
      <c r="O2676" s="1" t="str">
        <f t="array" ref="O2676">IF(SUMPRODUCT(MAX(ISNUMBER(SEARCH(Fuel_Rules!$A$6:$A$30,$E2676))*ISNUMBER(SEARCH(Fuel_Rules!$B$6:$B$30,$F2676))*(Fuel_Rules!$A$6:$A$30&lt;&gt;"")))&gt;0,"Plug-in hybrid",IF($G2676="Diesel","Diesel","Gasoline"))</f>
        <v>Gasoline</v>
      </c>
    </row>
    <row r="2677" spans="1:15" ht="15" customHeight="1" x14ac:dyDescent="0.25">
      <c r="A2677" s="1">
        <v>2022</v>
      </c>
      <c r="B2677" s="1" t="s">
        <v>4146</v>
      </c>
      <c r="C2677" s="1" t="s">
        <v>2576</v>
      </c>
      <c r="D2677" s="1" t="s">
        <v>4964</v>
      </c>
      <c r="E2677" s="1" t="s">
        <v>2526</v>
      </c>
      <c r="F2677" s="1" t="s">
        <v>2578</v>
      </c>
      <c r="G2677" s="1" t="s">
        <v>103</v>
      </c>
      <c r="H2677" s="1" t="s">
        <v>298</v>
      </c>
      <c r="I2677" s="1">
        <v>1</v>
      </c>
      <c r="J2677" s="1">
        <v>2023</v>
      </c>
      <c r="K2677" s="1">
        <v>63103</v>
      </c>
      <c r="L2677" s="1">
        <v>0</v>
      </c>
      <c r="M2677" s="1">
        <f t="array" ref="M2677">SUMPRODUCT(MAX(ISNUMBER(SEARCH('Class Rules'!$B$6:$B$85,$E2677))*ISNUMBER(SEARCH('Class Rules'!$C$6:$C$85,$F2677))*'Class Rules'!$A$6:$A$85))</f>
        <v>0</v>
      </c>
      <c r="N2677" s="1" t="str">
        <f t="array" ref="N2677">IF($M2677=0,'Class Rules'!$D$3,INDEX('Class Rules'!$D$6:$D$85,MATCH($M2677,'Class Rules'!$A$6:$A$85,0)))</f>
        <v>Passenger LDV</v>
      </c>
      <c r="O2677" s="1" t="str">
        <f t="array" ref="O2677">IF(SUMPRODUCT(MAX(ISNUMBER(SEARCH(Fuel_Rules!$A$6:$A$30,$E2677))*ISNUMBER(SEARCH(Fuel_Rules!$B$6:$B$30,$F2677))*(Fuel_Rules!$A$6:$A$30&lt;&gt;"")))&gt;0,"Plug-in hybrid",IF($G2677="Diesel","Diesel","Gasoline"))</f>
        <v>Gasoline</v>
      </c>
    </row>
    <row r="2678" spans="1:15" ht="15" customHeight="1" x14ac:dyDescent="0.25">
      <c r="A2678" s="1">
        <v>2022</v>
      </c>
      <c r="B2678" s="1" t="s">
        <v>4146</v>
      </c>
      <c r="C2678" s="1" t="s">
        <v>2579</v>
      </c>
      <c r="D2678" s="1" t="s">
        <v>4965</v>
      </c>
      <c r="E2678" s="1" t="s">
        <v>2526</v>
      </c>
      <c r="F2678" s="1" t="s">
        <v>2581</v>
      </c>
      <c r="G2678" s="1" t="s">
        <v>103</v>
      </c>
      <c r="H2678" s="1" t="s">
        <v>298</v>
      </c>
      <c r="I2678" s="1">
        <v>1</v>
      </c>
      <c r="J2678" s="1">
        <v>2023</v>
      </c>
      <c r="K2678" s="1">
        <v>76664</v>
      </c>
      <c r="L2678" s="1">
        <v>0</v>
      </c>
      <c r="M2678" s="1">
        <f t="array" ref="M2678">SUMPRODUCT(MAX(ISNUMBER(SEARCH('Class Rules'!$B$6:$B$85,$E2678))*ISNUMBER(SEARCH('Class Rules'!$C$6:$C$85,$F2678))*'Class Rules'!$A$6:$A$85))</f>
        <v>0</v>
      </c>
      <c r="N2678" s="1" t="str">
        <f t="array" ref="N2678">IF($M2678=0,'Class Rules'!$D$3,INDEX('Class Rules'!$D$6:$D$85,MATCH($M2678,'Class Rules'!$A$6:$A$85,0)))</f>
        <v>Passenger LDV</v>
      </c>
      <c r="O2678" s="1" t="str">
        <f t="array" ref="O2678">IF(SUMPRODUCT(MAX(ISNUMBER(SEARCH(Fuel_Rules!$A$6:$A$30,$E2678))*ISNUMBER(SEARCH(Fuel_Rules!$B$6:$B$30,$F2678))*(Fuel_Rules!$A$6:$A$30&lt;&gt;"")))&gt;0,"Plug-in hybrid",IF($G2678="Diesel","Diesel","Gasoline"))</f>
        <v>Gasoline</v>
      </c>
    </row>
    <row r="2679" spans="1:15" ht="15" customHeight="1" x14ac:dyDescent="0.25">
      <c r="A2679" s="1">
        <v>2022</v>
      </c>
      <c r="B2679" s="1" t="s">
        <v>4146</v>
      </c>
      <c r="C2679" s="1" t="s">
        <v>2582</v>
      </c>
      <c r="D2679" s="1" t="s">
        <v>4966</v>
      </c>
      <c r="E2679" s="1" t="s">
        <v>2526</v>
      </c>
      <c r="F2679" s="1" t="s">
        <v>2584</v>
      </c>
      <c r="G2679" s="1" t="s">
        <v>103</v>
      </c>
      <c r="H2679" s="1" t="s">
        <v>298</v>
      </c>
      <c r="I2679" s="1">
        <v>1.6</v>
      </c>
      <c r="J2679" s="1">
        <v>2023</v>
      </c>
      <c r="K2679" s="1">
        <v>91612</v>
      </c>
      <c r="L2679" s="1">
        <v>0</v>
      </c>
      <c r="M2679" s="1">
        <f t="array" ref="M2679">SUMPRODUCT(MAX(ISNUMBER(SEARCH('Class Rules'!$B$6:$B$85,$E2679))*ISNUMBER(SEARCH('Class Rules'!$C$6:$C$85,$F2679))*'Class Rules'!$A$6:$A$85))</f>
        <v>22</v>
      </c>
      <c r="N2679" s="1" t="str">
        <f t="array" ref="N2679">IF($M2679=0,'Class Rules'!$D$3,INDEX('Class Rules'!$D$6:$D$85,MATCH($M2679,'Class Rules'!$A$6:$A$85,0)))</f>
        <v>Freight LDV</v>
      </c>
      <c r="O2679" s="1" t="str">
        <f t="array" ref="O2679">IF(SUMPRODUCT(MAX(ISNUMBER(SEARCH(Fuel_Rules!$A$6:$A$30,$E2679))*ISNUMBER(SEARCH(Fuel_Rules!$B$6:$B$30,$F2679))*(Fuel_Rules!$A$6:$A$30&lt;&gt;"")))&gt;0,"Plug-in hybrid",IF($G2679="Diesel","Diesel","Gasoline"))</f>
        <v>Gasoline</v>
      </c>
    </row>
    <row r="2680" spans="1:15" ht="15" customHeight="1" x14ac:dyDescent="0.25">
      <c r="A2680" s="1">
        <v>2022</v>
      </c>
      <c r="B2680" s="1" t="s">
        <v>4146</v>
      </c>
      <c r="C2680" s="1" t="s">
        <v>2585</v>
      </c>
      <c r="D2680" s="1" t="s">
        <v>4967</v>
      </c>
      <c r="E2680" s="1" t="s">
        <v>2526</v>
      </c>
      <c r="F2680" s="1" t="s">
        <v>2587</v>
      </c>
      <c r="G2680" s="1" t="s">
        <v>103</v>
      </c>
      <c r="H2680" s="1" t="s">
        <v>298</v>
      </c>
      <c r="I2680" s="1">
        <v>1</v>
      </c>
      <c r="J2680" s="1">
        <v>2023</v>
      </c>
      <c r="K2680" s="1">
        <v>69666</v>
      </c>
      <c r="L2680" s="1">
        <v>0</v>
      </c>
      <c r="M2680" s="1">
        <f t="array" ref="M2680">SUMPRODUCT(MAX(ISNUMBER(SEARCH('Class Rules'!$B$6:$B$85,$E2680))*ISNUMBER(SEARCH('Class Rules'!$C$6:$C$85,$F2680))*'Class Rules'!$A$6:$A$85))</f>
        <v>0</v>
      </c>
      <c r="N2680" s="1" t="str">
        <f t="array" ref="N2680">IF($M2680=0,'Class Rules'!$D$3,INDEX('Class Rules'!$D$6:$D$85,MATCH($M2680,'Class Rules'!$A$6:$A$85,0)))</f>
        <v>Passenger LDV</v>
      </c>
      <c r="O2680" s="1" t="str">
        <f t="array" ref="O2680">IF(SUMPRODUCT(MAX(ISNUMBER(SEARCH(Fuel_Rules!$A$6:$A$30,$E2680))*ISNUMBER(SEARCH(Fuel_Rules!$B$6:$B$30,$F2680))*(Fuel_Rules!$A$6:$A$30&lt;&gt;"")))&gt;0,"Plug-in hybrid",IF($G2680="Diesel","Diesel","Gasoline"))</f>
        <v>Gasoline</v>
      </c>
    </row>
    <row r="2681" spans="1:15" ht="15" customHeight="1" x14ac:dyDescent="0.25">
      <c r="A2681" s="1">
        <v>2022</v>
      </c>
      <c r="B2681" s="1" t="s">
        <v>4146</v>
      </c>
      <c r="C2681" s="1" t="s">
        <v>2585</v>
      </c>
      <c r="D2681" s="1" t="s">
        <v>4968</v>
      </c>
      <c r="E2681" s="1" t="s">
        <v>2526</v>
      </c>
      <c r="F2681" s="1" t="s">
        <v>2587</v>
      </c>
      <c r="G2681" s="1" t="s">
        <v>103</v>
      </c>
      <c r="H2681" s="1" t="s">
        <v>298</v>
      </c>
      <c r="I2681" s="1">
        <v>1</v>
      </c>
      <c r="J2681" s="1">
        <v>2023</v>
      </c>
      <c r="K2681" s="1">
        <v>66531</v>
      </c>
      <c r="L2681" s="1">
        <v>0</v>
      </c>
      <c r="M2681" s="1">
        <f t="array" ref="M2681">SUMPRODUCT(MAX(ISNUMBER(SEARCH('Class Rules'!$B$6:$B$85,$E2681))*ISNUMBER(SEARCH('Class Rules'!$C$6:$C$85,$F2681))*'Class Rules'!$A$6:$A$85))</f>
        <v>0</v>
      </c>
      <c r="N2681" s="1" t="str">
        <f t="array" ref="N2681">IF($M2681=0,'Class Rules'!$D$3,INDEX('Class Rules'!$D$6:$D$85,MATCH($M2681,'Class Rules'!$A$6:$A$85,0)))</f>
        <v>Passenger LDV</v>
      </c>
      <c r="O2681" s="1" t="str">
        <f t="array" ref="O2681">IF(SUMPRODUCT(MAX(ISNUMBER(SEARCH(Fuel_Rules!$A$6:$A$30,$E2681))*ISNUMBER(SEARCH(Fuel_Rules!$B$6:$B$30,$F2681))*(Fuel_Rules!$A$6:$A$30&lt;&gt;"")))&gt;0,"Plug-in hybrid",IF($G2681="Diesel","Diesel","Gasoline"))</f>
        <v>Gasoline</v>
      </c>
    </row>
    <row r="2682" spans="1:15" ht="15" customHeight="1" x14ac:dyDescent="0.25">
      <c r="A2682" s="1">
        <v>2022</v>
      </c>
      <c r="B2682" s="1" t="s">
        <v>4146</v>
      </c>
      <c r="C2682" s="1" t="s">
        <v>2588</v>
      </c>
      <c r="D2682" s="1" t="s">
        <v>4969</v>
      </c>
      <c r="E2682" s="1" t="s">
        <v>2526</v>
      </c>
      <c r="F2682" s="1" t="s">
        <v>2590</v>
      </c>
      <c r="G2682" s="1" t="s">
        <v>103</v>
      </c>
      <c r="H2682" s="1" t="s">
        <v>298</v>
      </c>
      <c r="I2682" s="1">
        <v>1.6</v>
      </c>
      <c r="J2682" s="1">
        <v>2023</v>
      </c>
      <c r="K2682" s="1">
        <v>87692</v>
      </c>
      <c r="L2682" s="1">
        <v>0</v>
      </c>
      <c r="M2682" s="1">
        <f t="array" ref="M2682">SUMPRODUCT(MAX(ISNUMBER(SEARCH('Class Rules'!$B$6:$B$85,$E2682))*ISNUMBER(SEARCH('Class Rules'!$C$6:$C$85,$F2682))*'Class Rules'!$A$6:$A$85))</f>
        <v>0</v>
      </c>
      <c r="N2682" s="1" t="str">
        <f t="array" ref="N2682">IF($M2682=0,'Class Rules'!$D$3,INDEX('Class Rules'!$D$6:$D$85,MATCH($M2682,'Class Rules'!$A$6:$A$85,0)))</f>
        <v>Passenger LDV</v>
      </c>
      <c r="O2682" s="1" t="str">
        <f t="array" ref="O2682">IF(SUMPRODUCT(MAX(ISNUMBER(SEARCH(Fuel_Rules!$A$6:$A$30,$E2682))*ISNUMBER(SEARCH(Fuel_Rules!$B$6:$B$30,$F2682))*(Fuel_Rules!$A$6:$A$30&lt;&gt;"")))&gt;0,"Plug-in hybrid",IF($G2682="Diesel","Diesel","Gasoline"))</f>
        <v>Gasoline</v>
      </c>
    </row>
    <row r="2683" spans="1:15" ht="15" customHeight="1" x14ac:dyDescent="0.25">
      <c r="A2683" s="1">
        <v>2022</v>
      </c>
      <c r="B2683" s="1" t="s">
        <v>4146</v>
      </c>
      <c r="C2683" s="1" t="s">
        <v>2591</v>
      </c>
      <c r="D2683" s="1" t="s">
        <v>4970</v>
      </c>
      <c r="E2683" s="1" t="s">
        <v>2526</v>
      </c>
      <c r="F2683" s="1" t="s">
        <v>2593</v>
      </c>
      <c r="G2683" s="1" t="s">
        <v>103</v>
      </c>
      <c r="H2683" s="1" t="s">
        <v>437</v>
      </c>
      <c r="I2683" s="1">
        <v>1.6</v>
      </c>
      <c r="J2683" s="1">
        <v>2023</v>
      </c>
      <c r="K2683" s="1">
        <v>90212</v>
      </c>
      <c r="L2683" s="1">
        <v>0</v>
      </c>
      <c r="M2683" s="1">
        <f t="array" ref="M2683">SUMPRODUCT(MAX(ISNUMBER(SEARCH('Class Rules'!$B$6:$B$85,$E2683))*ISNUMBER(SEARCH('Class Rules'!$C$6:$C$85,$F2683))*'Class Rules'!$A$6:$A$85))</f>
        <v>0</v>
      </c>
      <c r="N2683" s="1" t="str">
        <f t="array" ref="N2683">IF($M2683=0,'Class Rules'!$D$3,INDEX('Class Rules'!$D$6:$D$85,MATCH($M2683,'Class Rules'!$A$6:$A$85,0)))</f>
        <v>Passenger LDV</v>
      </c>
      <c r="O2683" s="1" t="str">
        <f t="array" ref="O2683">IF(SUMPRODUCT(MAX(ISNUMBER(SEARCH(Fuel_Rules!$A$6:$A$30,$E2683))*ISNUMBER(SEARCH(Fuel_Rules!$B$6:$B$30,$F2683))*(Fuel_Rules!$A$6:$A$30&lt;&gt;"")))&gt;0,"Plug-in hybrid",IF($G2683="Diesel","Diesel","Gasoline"))</f>
        <v>Gasoline</v>
      </c>
    </row>
    <row r="2684" spans="1:15" ht="15" customHeight="1" x14ac:dyDescent="0.25">
      <c r="A2684" s="1">
        <v>2022</v>
      </c>
      <c r="B2684" s="1" t="s">
        <v>4146</v>
      </c>
      <c r="C2684" s="1" t="s">
        <v>2594</v>
      </c>
      <c r="D2684" s="1" t="s">
        <v>4971</v>
      </c>
      <c r="E2684" s="1" t="s">
        <v>2526</v>
      </c>
      <c r="F2684" s="1" t="s">
        <v>2596</v>
      </c>
      <c r="G2684" s="1" t="s">
        <v>103</v>
      </c>
      <c r="H2684" s="1" t="s">
        <v>437</v>
      </c>
      <c r="I2684" s="1">
        <v>1.6</v>
      </c>
      <c r="J2684" s="1">
        <v>2023</v>
      </c>
      <c r="K2684" s="1">
        <v>98817</v>
      </c>
      <c r="L2684" s="1">
        <v>0</v>
      </c>
      <c r="M2684" s="1">
        <f t="array" ref="M2684">SUMPRODUCT(MAX(ISNUMBER(SEARCH('Class Rules'!$B$6:$B$85,$E2684))*ISNUMBER(SEARCH('Class Rules'!$C$6:$C$85,$F2684))*'Class Rules'!$A$6:$A$85))</f>
        <v>0</v>
      </c>
      <c r="N2684" s="1" t="str">
        <f t="array" ref="N2684">IF($M2684=0,'Class Rules'!$D$3,INDEX('Class Rules'!$D$6:$D$85,MATCH($M2684,'Class Rules'!$A$6:$A$85,0)))</f>
        <v>Passenger LDV</v>
      </c>
      <c r="O2684" s="1" t="str">
        <f t="array" ref="O2684">IF(SUMPRODUCT(MAX(ISNUMBER(SEARCH(Fuel_Rules!$A$6:$A$30,$E2684))*ISNUMBER(SEARCH(Fuel_Rules!$B$6:$B$30,$F2684))*(Fuel_Rules!$A$6:$A$30&lt;&gt;"")))&gt;0,"Plug-in hybrid",IF($G2684="Diesel","Diesel","Gasoline"))</f>
        <v>Gasoline</v>
      </c>
    </row>
    <row r="2685" spans="1:15" ht="15" customHeight="1" x14ac:dyDescent="0.25">
      <c r="A2685" s="1">
        <v>2022</v>
      </c>
      <c r="B2685" s="1" t="s">
        <v>4146</v>
      </c>
      <c r="C2685" s="1" t="s">
        <v>2597</v>
      </c>
      <c r="D2685" s="1" t="s">
        <v>4972</v>
      </c>
      <c r="E2685" s="1" t="s">
        <v>2526</v>
      </c>
      <c r="F2685" s="1" t="s">
        <v>2599</v>
      </c>
      <c r="G2685" s="1" t="s">
        <v>103</v>
      </c>
      <c r="H2685" s="1" t="s">
        <v>298</v>
      </c>
      <c r="I2685" s="1">
        <v>1</v>
      </c>
      <c r="J2685" s="1">
        <v>2023</v>
      </c>
      <c r="K2685" s="1">
        <v>69559</v>
      </c>
      <c r="L2685" s="1">
        <v>0</v>
      </c>
      <c r="M2685" s="1">
        <f t="array" ref="M2685">SUMPRODUCT(MAX(ISNUMBER(SEARCH('Class Rules'!$B$6:$B$85,$E2685))*ISNUMBER(SEARCH('Class Rules'!$C$6:$C$85,$F2685))*'Class Rules'!$A$6:$A$85))</f>
        <v>0</v>
      </c>
      <c r="N2685" s="1" t="str">
        <f t="array" ref="N2685">IF($M2685=0,'Class Rules'!$D$3,INDEX('Class Rules'!$D$6:$D$85,MATCH($M2685,'Class Rules'!$A$6:$A$85,0)))</f>
        <v>Passenger LDV</v>
      </c>
      <c r="O2685" s="1" t="str">
        <f t="array" ref="O2685">IF(SUMPRODUCT(MAX(ISNUMBER(SEARCH(Fuel_Rules!$A$6:$A$30,$E2685))*ISNUMBER(SEARCH(Fuel_Rules!$B$6:$B$30,$F2685))*(Fuel_Rules!$A$6:$A$30&lt;&gt;"")))&gt;0,"Plug-in hybrid",IF($G2685="Diesel","Diesel","Gasoline"))</f>
        <v>Gasoline</v>
      </c>
    </row>
    <row r="2686" spans="1:15" ht="15" customHeight="1" x14ac:dyDescent="0.25">
      <c r="A2686" s="1">
        <v>2022</v>
      </c>
      <c r="B2686" s="1" t="s">
        <v>4146</v>
      </c>
      <c r="C2686" s="1" t="s">
        <v>2600</v>
      </c>
      <c r="D2686" s="1" t="s">
        <v>4973</v>
      </c>
      <c r="E2686" s="1" t="s">
        <v>2526</v>
      </c>
      <c r="F2686" s="1" t="s">
        <v>2602</v>
      </c>
      <c r="G2686" s="1" t="s">
        <v>103</v>
      </c>
      <c r="H2686" s="1" t="s">
        <v>298</v>
      </c>
      <c r="I2686" s="1">
        <v>1.6</v>
      </c>
      <c r="J2686" s="1">
        <v>2023</v>
      </c>
      <c r="K2686" s="1">
        <v>70877</v>
      </c>
      <c r="L2686" s="1">
        <v>0</v>
      </c>
      <c r="M2686" s="1">
        <f t="array" ref="M2686">SUMPRODUCT(MAX(ISNUMBER(SEARCH('Class Rules'!$B$6:$B$85,$E2686))*ISNUMBER(SEARCH('Class Rules'!$C$6:$C$85,$F2686))*'Class Rules'!$A$6:$A$85))</f>
        <v>0</v>
      </c>
      <c r="N2686" s="1" t="str">
        <f t="array" ref="N2686">IF($M2686=0,'Class Rules'!$D$3,INDEX('Class Rules'!$D$6:$D$85,MATCH($M2686,'Class Rules'!$A$6:$A$85,0)))</f>
        <v>Passenger LDV</v>
      </c>
      <c r="O2686" s="1" t="str">
        <f t="array" ref="O2686">IF(SUMPRODUCT(MAX(ISNUMBER(SEARCH(Fuel_Rules!$A$6:$A$30,$E2686))*ISNUMBER(SEARCH(Fuel_Rules!$B$6:$B$30,$F2686))*(Fuel_Rules!$A$6:$A$30&lt;&gt;"")))&gt;0,"Plug-in hybrid",IF($G2686="Diesel","Diesel","Gasoline"))</f>
        <v>Gasoline</v>
      </c>
    </row>
    <row r="2687" spans="1:15" ht="15" customHeight="1" x14ac:dyDescent="0.25">
      <c r="A2687" s="1">
        <v>2022</v>
      </c>
      <c r="B2687" s="1" t="s">
        <v>4146</v>
      </c>
      <c r="C2687" s="1" t="s">
        <v>2603</v>
      </c>
      <c r="D2687" s="1" t="s">
        <v>4974</v>
      </c>
      <c r="E2687" s="1" t="s">
        <v>2526</v>
      </c>
      <c r="F2687" s="1" t="s">
        <v>2605</v>
      </c>
      <c r="G2687" s="1" t="s">
        <v>103</v>
      </c>
      <c r="H2687" s="1" t="s">
        <v>437</v>
      </c>
      <c r="I2687" s="1">
        <v>1.6</v>
      </c>
      <c r="J2687" s="1">
        <v>2023</v>
      </c>
      <c r="K2687" s="1">
        <v>75542</v>
      </c>
      <c r="L2687" s="1">
        <v>0</v>
      </c>
      <c r="M2687" s="1">
        <f t="array" ref="M2687">SUMPRODUCT(MAX(ISNUMBER(SEARCH('Class Rules'!$B$6:$B$85,$E2687))*ISNUMBER(SEARCH('Class Rules'!$C$6:$C$85,$F2687))*'Class Rules'!$A$6:$A$85))</f>
        <v>0</v>
      </c>
      <c r="N2687" s="1" t="str">
        <f t="array" ref="N2687">IF($M2687=0,'Class Rules'!$D$3,INDEX('Class Rules'!$D$6:$D$85,MATCH($M2687,'Class Rules'!$A$6:$A$85,0)))</f>
        <v>Passenger LDV</v>
      </c>
      <c r="O2687" s="1" t="str">
        <f t="array" ref="O2687">IF(SUMPRODUCT(MAX(ISNUMBER(SEARCH(Fuel_Rules!$A$6:$A$30,$E2687))*ISNUMBER(SEARCH(Fuel_Rules!$B$6:$B$30,$F2687))*(Fuel_Rules!$A$6:$A$30&lt;&gt;"")))&gt;0,"Plug-in hybrid",IF($G2687="Diesel","Diesel","Gasoline"))</f>
        <v>Gasoline</v>
      </c>
    </row>
    <row r="2688" spans="1:15" ht="15" customHeight="1" x14ac:dyDescent="0.25">
      <c r="A2688" s="1">
        <v>2022</v>
      </c>
      <c r="B2688" s="1" t="s">
        <v>4146</v>
      </c>
      <c r="C2688" s="1" t="s">
        <v>2606</v>
      </c>
      <c r="D2688" s="1" t="s">
        <v>4975</v>
      </c>
      <c r="E2688" s="1" t="s">
        <v>2526</v>
      </c>
      <c r="F2688" s="1" t="s">
        <v>2608</v>
      </c>
      <c r="G2688" s="1" t="s">
        <v>103</v>
      </c>
      <c r="H2688" s="1" t="s">
        <v>437</v>
      </c>
      <c r="I2688" s="1">
        <v>1.6</v>
      </c>
      <c r="J2688" s="1">
        <v>2023</v>
      </c>
      <c r="K2688" s="1">
        <v>84619</v>
      </c>
      <c r="L2688" s="1">
        <v>0</v>
      </c>
      <c r="M2688" s="1">
        <f t="array" ref="M2688">SUMPRODUCT(MAX(ISNUMBER(SEARCH('Class Rules'!$B$6:$B$85,$E2688))*ISNUMBER(SEARCH('Class Rules'!$C$6:$C$85,$F2688))*'Class Rules'!$A$6:$A$85))</f>
        <v>0</v>
      </c>
      <c r="N2688" s="1" t="str">
        <f t="array" ref="N2688">IF($M2688=0,'Class Rules'!$D$3,INDEX('Class Rules'!$D$6:$D$85,MATCH($M2688,'Class Rules'!$A$6:$A$85,0)))</f>
        <v>Passenger LDV</v>
      </c>
      <c r="O2688" s="1" t="str">
        <f t="array" ref="O2688">IF(SUMPRODUCT(MAX(ISNUMBER(SEARCH(Fuel_Rules!$A$6:$A$30,$E2688))*ISNUMBER(SEARCH(Fuel_Rules!$B$6:$B$30,$F2688))*(Fuel_Rules!$A$6:$A$30&lt;&gt;"")))&gt;0,"Plug-in hybrid",IF($G2688="Diesel","Diesel","Gasoline"))</f>
        <v>Gasoline</v>
      </c>
    </row>
    <row r="2689" spans="1:15" ht="15" customHeight="1" x14ac:dyDescent="0.25">
      <c r="A2689" s="1">
        <v>2022</v>
      </c>
      <c r="B2689" s="1" t="s">
        <v>4146</v>
      </c>
      <c r="C2689" s="1" t="s">
        <v>2609</v>
      </c>
      <c r="D2689" s="1" t="s">
        <v>4976</v>
      </c>
      <c r="E2689" s="1" t="s">
        <v>2526</v>
      </c>
      <c r="F2689" s="1" t="s">
        <v>2611</v>
      </c>
      <c r="G2689" s="1" t="s">
        <v>103</v>
      </c>
      <c r="H2689" s="1" t="s">
        <v>298</v>
      </c>
      <c r="I2689" s="1">
        <v>1</v>
      </c>
      <c r="J2689" s="1">
        <v>2023</v>
      </c>
      <c r="K2689" s="1">
        <v>72999</v>
      </c>
      <c r="L2689" s="1">
        <v>0</v>
      </c>
      <c r="M2689" s="1">
        <f t="array" ref="M2689">SUMPRODUCT(MAX(ISNUMBER(SEARCH('Class Rules'!$B$6:$B$85,$E2689))*ISNUMBER(SEARCH('Class Rules'!$C$6:$C$85,$F2689))*'Class Rules'!$A$6:$A$85))</f>
        <v>0</v>
      </c>
      <c r="N2689" s="1" t="str">
        <f t="array" ref="N2689">IF($M2689=0,'Class Rules'!$D$3,INDEX('Class Rules'!$D$6:$D$85,MATCH($M2689,'Class Rules'!$A$6:$A$85,0)))</f>
        <v>Passenger LDV</v>
      </c>
      <c r="O2689" s="1" t="str">
        <f t="array" ref="O2689">IF(SUMPRODUCT(MAX(ISNUMBER(SEARCH(Fuel_Rules!$A$6:$A$30,$E2689))*ISNUMBER(SEARCH(Fuel_Rules!$B$6:$B$30,$F2689))*(Fuel_Rules!$A$6:$A$30&lt;&gt;"")))&gt;0,"Plug-in hybrid",IF($G2689="Diesel","Diesel","Gasoline"))</f>
        <v>Gasoline</v>
      </c>
    </row>
    <row r="2690" spans="1:15" ht="15" customHeight="1" x14ac:dyDescent="0.25">
      <c r="A2690" s="1">
        <v>2022</v>
      </c>
      <c r="B2690" s="1" t="s">
        <v>4146</v>
      </c>
      <c r="C2690" s="1" t="s">
        <v>2612</v>
      </c>
      <c r="D2690" s="1" t="s">
        <v>4977</v>
      </c>
      <c r="E2690" s="1" t="s">
        <v>2526</v>
      </c>
      <c r="F2690" s="1" t="s">
        <v>2614</v>
      </c>
      <c r="G2690" s="1" t="s">
        <v>103</v>
      </c>
      <c r="H2690" s="1" t="s">
        <v>298</v>
      </c>
      <c r="I2690" s="1">
        <v>1</v>
      </c>
      <c r="J2690" s="1">
        <v>2023</v>
      </c>
      <c r="K2690" s="1">
        <v>82768</v>
      </c>
      <c r="L2690" s="1">
        <v>0</v>
      </c>
      <c r="M2690" s="1">
        <f t="array" ref="M2690">SUMPRODUCT(MAX(ISNUMBER(SEARCH('Class Rules'!$B$6:$B$85,$E2690))*ISNUMBER(SEARCH('Class Rules'!$C$6:$C$85,$F2690))*'Class Rules'!$A$6:$A$85))</f>
        <v>0</v>
      </c>
      <c r="N2690" s="1" t="str">
        <f t="array" ref="N2690">IF($M2690=0,'Class Rules'!$D$3,INDEX('Class Rules'!$D$6:$D$85,MATCH($M2690,'Class Rules'!$A$6:$A$85,0)))</f>
        <v>Passenger LDV</v>
      </c>
      <c r="O2690" s="1" t="str">
        <f t="array" ref="O2690">IF(SUMPRODUCT(MAX(ISNUMBER(SEARCH(Fuel_Rules!$A$6:$A$30,$E2690))*ISNUMBER(SEARCH(Fuel_Rules!$B$6:$B$30,$F2690))*(Fuel_Rules!$A$6:$A$30&lt;&gt;"")))&gt;0,"Plug-in hybrid",IF($G2690="Diesel","Diesel","Gasoline"))</f>
        <v>Gasoline</v>
      </c>
    </row>
    <row r="2691" spans="1:15" ht="15" customHeight="1" x14ac:dyDescent="0.25">
      <c r="A2691" s="1">
        <v>2022</v>
      </c>
      <c r="B2691" s="1" t="s">
        <v>4146</v>
      </c>
      <c r="C2691" s="1" t="s">
        <v>2612</v>
      </c>
      <c r="D2691" s="1" t="s">
        <v>4978</v>
      </c>
      <c r="E2691" s="1" t="s">
        <v>2526</v>
      </c>
      <c r="F2691" s="1" t="s">
        <v>2614</v>
      </c>
      <c r="G2691" s="1" t="s">
        <v>103</v>
      </c>
      <c r="H2691" s="1" t="s">
        <v>298</v>
      </c>
      <c r="I2691" s="1">
        <v>1</v>
      </c>
      <c r="J2691" s="1">
        <v>2023</v>
      </c>
      <c r="K2691" s="1">
        <v>76312</v>
      </c>
      <c r="L2691" s="1">
        <v>0</v>
      </c>
      <c r="M2691" s="1">
        <f t="array" ref="M2691">SUMPRODUCT(MAX(ISNUMBER(SEARCH('Class Rules'!$B$6:$B$85,$E2691))*ISNUMBER(SEARCH('Class Rules'!$C$6:$C$85,$F2691))*'Class Rules'!$A$6:$A$85))</f>
        <v>0</v>
      </c>
      <c r="N2691" s="1" t="str">
        <f t="array" ref="N2691">IF($M2691=0,'Class Rules'!$D$3,INDEX('Class Rules'!$D$6:$D$85,MATCH($M2691,'Class Rules'!$A$6:$A$85,0)))</f>
        <v>Passenger LDV</v>
      </c>
      <c r="O2691" s="1" t="str">
        <f t="array" ref="O2691">IF(SUMPRODUCT(MAX(ISNUMBER(SEARCH(Fuel_Rules!$A$6:$A$30,$E2691))*ISNUMBER(SEARCH(Fuel_Rules!$B$6:$B$30,$F2691))*(Fuel_Rules!$A$6:$A$30&lt;&gt;"")))&gt;0,"Plug-in hybrid",IF($G2691="Diesel","Diesel","Gasoline"))</f>
        <v>Gasoline</v>
      </c>
    </row>
    <row r="2692" spans="1:15" ht="15" customHeight="1" x14ac:dyDescent="0.25">
      <c r="A2692" s="1">
        <v>2022</v>
      </c>
      <c r="B2692" s="1" t="s">
        <v>4146</v>
      </c>
      <c r="C2692" s="1" t="s">
        <v>2615</v>
      </c>
      <c r="D2692" s="1" t="s">
        <v>4979</v>
      </c>
      <c r="E2692" s="1" t="s">
        <v>2526</v>
      </c>
      <c r="F2692" s="1" t="s">
        <v>2617</v>
      </c>
      <c r="G2692" s="1" t="s">
        <v>103</v>
      </c>
      <c r="H2692" s="1" t="s">
        <v>298</v>
      </c>
      <c r="I2692" s="1">
        <v>1</v>
      </c>
      <c r="J2692" s="1">
        <v>2023</v>
      </c>
      <c r="K2692" s="1">
        <v>85633</v>
      </c>
      <c r="L2692" s="1">
        <v>0</v>
      </c>
      <c r="M2692" s="1">
        <f t="array" ref="M2692">SUMPRODUCT(MAX(ISNUMBER(SEARCH('Class Rules'!$B$6:$B$85,$E2692))*ISNUMBER(SEARCH('Class Rules'!$C$6:$C$85,$F2692))*'Class Rules'!$A$6:$A$85))</f>
        <v>0</v>
      </c>
      <c r="N2692" s="1" t="str">
        <f t="array" ref="N2692">IF($M2692=0,'Class Rules'!$D$3,INDEX('Class Rules'!$D$6:$D$85,MATCH($M2692,'Class Rules'!$A$6:$A$85,0)))</f>
        <v>Passenger LDV</v>
      </c>
      <c r="O2692" s="1" t="str">
        <f t="array" ref="O2692">IF(SUMPRODUCT(MAX(ISNUMBER(SEARCH(Fuel_Rules!$A$6:$A$30,$E2692))*ISNUMBER(SEARCH(Fuel_Rules!$B$6:$B$30,$F2692))*(Fuel_Rules!$A$6:$A$30&lt;&gt;"")))&gt;0,"Plug-in hybrid",IF($G2692="Diesel","Diesel","Gasoline"))</f>
        <v>Gasoline</v>
      </c>
    </row>
    <row r="2693" spans="1:15" ht="15" customHeight="1" x14ac:dyDescent="0.25">
      <c r="A2693" s="1">
        <v>2022</v>
      </c>
      <c r="B2693" s="1" t="s">
        <v>4146</v>
      </c>
      <c r="C2693" s="1" t="s">
        <v>2615</v>
      </c>
      <c r="D2693" s="1" t="s">
        <v>4980</v>
      </c>
      <c r="E2693" s="1" t="s">
        <v>2526</v>
      </c>
      <c r="F2693" s="1" t="s">
        <v>2617</v>
      </c>
      <c r="G2693" s="1" t="s">
        <v>103</v>
      </c>
      <c r="H2693" s="1" t="s">
        <v>298</v>
      </c>
      <c r="I2693" s="1">
        <v>1</v>
      </c>
      <c r="J2693" s="1">
        <v>2023</v>
      </c>
      <c r="K2693" s="1">
        <v>79125</v>
      </c>
      <c r="L2693" s="1">
        <v>0</v>
      </c>
      <c r="M2693" s="1">
        <f t="array" ref="M2693">SUMPRODUCT(MAX(ISNUMBER(SEARCH('Class Rules'!$B$6:$B$85,$E2693))*ISNUMBER(SEARCH('Class Rules'!$C$6:$C$85,$F2693))*'Class Rules'!$A$6:$A$85))</f>
        <v>0</v>
      </c>
      <c r="N2693" s="1" t="str">
        <f t="array" ref="N2693">IF($M2693=0,'Class Rules'!$D$3,INDEX('Class Rules'!$D$6:$D$85,MATCH($M2693,'Class Rules'!$A$6:$A$85,0)))</f>
        <v>Passenger LDV</v>
      </c>
      <c r="O2693" s="1" t="str">
        <f t="array" ref="O2693">IF(SUMPRODUCT(MAX(ISNUMBER(SEARCH(Fuel_Rules!$A$6:$A$30,$E2693))*ISNUMBER(SEARCH(Fuel_Rules!$B$6:$B$30,$F2693))*(Fuel_Rules!$A$6:$A$30&lt;&gt;"")))&gt;0,"Plug-in hybrid",IF($G2693="Diesel","Diesel","Gasoline"))</f>
        <v>Gasoline</v>
      </c>
    </row>
    <row r="2694" spans="1:15" ht="15" customHeight="1" x14ac:dyDescent="0.25">
      <c r="A2694" s="1">
        <v>2022</v>
      </c>
      <c r="B2694" s="1" t="s">
        <v>4146</v>
      </c>
      <c r="C2694" s="1" t="s">
        <v>2618</v>
      </c>
      <c r="D2694" s="1" t="s">
        <v>4981</v>
      </c>
      <c r="E2694" s="1" t="s">
        <v>2526</v>
      </c>
      <c r="F2694" s="1" t="s">
        <v>2620</v>
      </c>
      <c r="G2694" s="1" t="s">
        <v>103</v>
      </c>
      <c r="H2694" s="1" t="s">
        <v>298</v>
      </c>
      <c r="I2694" s="1">
        <v>1.6</v>
      </c>
      <c r="J2694" s="1">
        <v>2023</v>
      </c>
      <c r="K2694" s="1">
        <v>86562</v>
      </c>
      <c r="L2694" s="1">
        <v>0</v>
      </c>
      <c r="M2694" s="1">
        <f t="array" ref="M2694">SUMPRODUCT(MAX(ISNUMBER(SEARCH('Class Rules'!$B$6:$B$85,$E2694))*ISNUMBER(SEARCH('Class Rules'!$C$6:$C$85,$F2694))*'Class Rules'!$A$6:$A$85))</f>
        <v>0</v>
      </c>
      <c r="N2694" s="1" t="str">
        <f t="array" ref="N2694">IF($M2694=0,'Class Rules'!$D$3,INDEX('Class Rules'!$D$6:$D$85,MATCH($M2694,'Class Rules'!$A$6:$A$85,0)))</f>
        <v>Passenger LDV</v>
      </c>
      <c r="O2694" s="1" t="str">
        <f t="array" ref="O2694">IF(SUMPRODUCT(MAX(ISNUMBER(SEARCH(Fuel_Rules!$A$6:$A$30,$E2694))*ISNUMBER(SEARCH(Fuel_Rules!$B$6:$B$30,$F2694))*(Fuel_Rules!$A$6:$A$30&lt;&gt;"")))&gt;0,"Plug-in hybrid",IF($G2694="Diesel","Diesel","Gasoline"))</f>
        <v>Gasoline</v>
      </c>
    </row>
    <row r="2695" spans="1:15" ht="15" customHeight="1" x14ac:dyDescent="0.25">
      <c r="A2695" s="1">
        <v>2022</v>
      </c>
      <c r="B2695" s="1" t="s">
        <v>4146</v>
      </c>
      <c r="C2695" s="1" t="s">
        <v>2624</v>
      </c>
      <c r="D2695" s="1" t="s">
        <v>4982</v>
      </c>
      <c r="E2695" s="1" t="s">
        <v>2526</v>
      </c>
      <c r="F2695" s="1" t="s">
        <v>2626</v>
      </c>
      <c r="G2695" s="1" t="s">
        <v>103</v>
      </c>
      <c r="H2695" s="1" t="s">
        <v>437</v>
      </c>
      <c r="I2695" s="1">
        <v>1.6</v>
      </c>
      <c r="J2695" s="1">
        <v>2023</v>
      </c>
      <c r="K2695" s="1">
        <v>87228</v>
      </c>
      <c r="L2695" s="1">
        <v>0</v>
      </c>
      <c r="M2695" s="1">
        <f t="array" ref="M2695">SUMPRODUCT(MAX(ISNUMBER(SEARCH('Class Rules'!$B$6:$B$85,$E2695))*ISNUMBER(SEARCH('Class Rules'!$C$6:$C$85,$F2695))*'Class Rules'!$A$6:$A$85))</f>
        <v>0</v>
      </c>
      <c r="N2695" s="1" t="str">
        <f t="array" ref="N2695">IF($M2695=0,'Class Rules'!$D$3,INDEX('Class Rules'!$D$6:$D$85,MATCH($M2695,'Class Rules'!$A$6:$A$85,0)))</f>
        <v>Passenger LDV</v>
      </c>
      <c r="O2695" s="1" t="str">
        <f t="array" ref="O2695">IF(SUMPRODUCT(MAX(ISNUMBER(SEARCH(Fuel_Rules!$A$6:$A$30,$E2695))*ISNUMBER(SEARCH(Fuel_Rules!$B$6:$B$30,$F2695))*(Fuel_Rules!$A$6:$A$30&lt;&gt;"")))&gt;0,"Plug-in hybrid",IF($G2695="Diesel","Diesel","Gasoline"))</f>
        <v>Gasoline</v>
      </c>
    </row>
    <row r="2696" spans="1:15" ht="15" customHeight="1" x14ac:dyDescent="0.25">
      <c r="A2696" s="1">
        <v>2022</v>
      </c>
      <c r="B2696" s="1" t="s">
        <v>4146</v>
      </c>
      <c r="C2696" s="1" t="s">
        <v>2627</v>
      </c>
      <c r="D2696" s="1" t="s">
        <v>4983</v>
      </c>
      <c r="E2696" s="1" t="s">
        <v>2526</v>
      </c>
      <c r="F2696" s="1" t="s">
        <v>2629</v>
      </c>
      <c r="G2696" s="1" t="s">
        <v>103</v>
      </c>
      <c r="H2696" s="1" t="s">
        <v>437</v>
      </c>
      <c r="I2696" s="1">
        <v>1.6</v>
      </c>
      <c r="J2696" s="1">
        <v>2023</v>
      </c>
      <c r="K2696" s="1">
        <v>88114</v>
      </c>
      <c r="L2696" s="1">
        <v>0</v>
      </c>
      <c r="M2696" s="1">
        <f t="array" ref="M2696">SUMPRODUCT(MAX(ISNUMBER(SEARCH('Class Rules'!$B$6:$B$85,$E2696))*ISNUMBER(SEARCH('Class Rules'!$C$6:$C$85,$F2696))*'Class Rules'!$A$6:$A$85))</f>
        <v>0</v>
      </c>
      <c r="N2696" s="1" t="str">
        <f t="array" ref="N2696">IF($M2696=0,'Class Rules'!$D$3,INDEX('Class Rules'!$D$6:$D$85,MATCH($M2696,'Class Rules'!$A$6:$A$85,0)))</f>
        <v>Passenger LDV</v>
      </c>
      <c r="O2696" s="1" t="str">
        <f t="array" ref="O2696">IF(SUMPRODUCT(MAX(ISNUMBER(SEARCH(Fuel_Rules!$A$6:$A$30,$E2696))*ISNUMBER(SEARCH(Fuel_Rules!$B$6:$B$30,$F2696))*(Fuel_Rules!$A$6:$A$30&lt;&gt;"")))&gt;0,"Plug-in hybrid",IF($G2696="Diesel","Diesel","Gasoline"))</f>
        <v>Gasoline</v>
      </c>
    </row>
    <row r="2697" spans="1:15" ht="15" customHeight="1" x14ac:dyDescent="0.25">
      <c r="A2697" s="1">
        <v>2022</v>
      </c>
      <c r="B2697" s="1" t="s">
        <v>4146</v>
      </c>
      <c r="C2697" s="1" t="s">
        <v>2630</v>
      </c>
      <c r="D2697" s="1" t="s">
        <v>4984</v>
      </c>
      <c r="E2697" s="1" t="s">
        <v>2526</v>
      </c>
      <c r="F2697" s="1" t="s">
        <v>2632</v>
      </c>
      <c r="G2697" s="1" t="s">
        <v>103</v>
      </c>
      <c r="H2697" s="1" t="s">
        <v>437</v>
      </c>
      <c r="I2697" s="1">
        <v>1.6</v>
      </c>
      <c r="J2697" s="1">
        <v>2023</v>
      </c>
      <c r="K2697" s="1">
        <v>118785</v>
      </c>
      <c r="L2697" s="1">
        <v>0</v>
      </c>
      <c r="M2697" s="1">
        <f t="array" ref="M2697">SUMPRODUCT(MAX(ISNUMBER(SEARCH('Class Rules'!$B$6:$B$85,$E2697))*ISNUMBER(SEARCH('Class Rules'!$C$6:$C$85,$F2697))*'Class Rules'!$A$6:$A$85))</f>
        <v>0</v>
      </c>
      <c r="N2697" s="1" t="str">
        <f t="array" ref="N2697">IF($M2697=0,'Class Rules'!$D$3,INDEX('Class Rules'!$D$6:$D$85,MATCH($M2697,'Class Rules'!$A$6:$A$85,0)))</f>
        <v>Passenger LDV</v>
      </c>
      <c r="O2697" s="1" t="str">
        <f t="array" ref="O2697">IF(SUMPRODUCT(MAX(ISNUMBER(SEARCH(Fuel_Rules!$A$6:$A$30,$E2697))*ISNUMBER(SEARCH(Fuel_Rules!$B$6:$B$30,$F2697))*(Fuel_Rules!$A$6:$A$30&lt;&gt;"")))&gt;0,"Plug-in hybrid",IF($G2697="Diesel","Diesel","Gasoline"))</f>
        <v>Gasoline</v>
      </c>
    </row>
    <row r="2698" spans="1:15" ht="15" customHeight="1" x14ac:dyDescent="0.25">
      <c r="A2698" s="1">
        <v>2022</v>
      </c>
      <c r="B2698" s="1" t="s">
        <v>4146</v>
      </c>
      <c r="C2698" s="1" t="s">
        <v>2633</v>
      </c>
      <c r="D2698" s="1" t="s">
        <v>4985</v>
      </c>
      <c r="E2698" s="1" t="s">
        <v>2526</v>
      </c>
      <c r="F2698" s="1" t="s">
        <v>2635</v>
      </c>
      <c r="G2698" s="1" t="s">
        <v>103</v>
      </c>
      <c r="H2698" s="1" t="s">
        <v>437</v>
      </c>
      <c r="I2698" s="1">
        <v>2</v>
      </c>
      <c r="J2698" s="1">
        <v>2023</v>
      </c>
      <c r="K2698" s="1">
        <v>118904</v>
      </c>
      <c r="L2698" s="1">
        <v>0</v>
      </c>
      <c r="M2698" s="1">
        <f t="array" ref="M2698">SUMPRODUCT(MAX(ISNUMBER(SEARCH('Class Rules'!$B$6:$B$85,$E2698))*ISNUMBER(SEARCH('Class Rules'!$C$6:$C$85,$F2698))*'Class Rules'!$A$6:$A$85))</f>
        <v>0</v>
      </c>
      <c r="N2698" s="1" t="str">
        <f t="array" ref="N2698">IF($M2698=0,'Class Rules'!$D$3,INDEX('Class Rules'!$D$6:$D$85,MATCH($M2698,'Class Rules'!$A$6:$A$85,0)))</f>
        <v>Passenger LDV</v>
      </c>
      <c r="O2698" s="1" t="str">
        <f t="array" ref="O2698">IF(SUMPRODUCT(MAX(ISNUMBER(SEARCH(Fuel_Rules!$A$6:$A$30,$E2698))*ISNUMBER(SEARCH(Fuel_Rules!$B$6:$B$30,$F2698))*(Fuel_Rules!$A$6:$A$30&lt;&gt;"")))&gt;0,"Plug-in hybrid",IF($G2698="Diesel","Diesel","Gasoline"))</f>
        <v>Gasoline</v>
      </c>
    </row>
    <row r="2699" spans="1:15" ht="15" customHeight="1" x14ac:dyDescent="0.25">
      <c r="A2699" s="1">
        <v>2022</v>
      </c>
      <c r="B2699" s="1" t="s">
        <v>4146</v>
      </c>
      <c r="C2699" s="1" t="s">
        <v>2636</v>
      </c>
      <c r="D2699" s="1" t="s">
        <v>4986</v>
      </c>
      <c r="E2699" s="1" t="s">
        <v>2526</v>
      </c>
      <c r="F2699" s="1" t="s">
        <v>2638</v>
      </c>
      <c r="G2699" s="1" t="s">
        <v>103</v>
      </c>
      <c r="H2699" s="1" t="s">
        <v>437</v>
      </c>
      <c r="I2699" s="1">
        <v>1.6</v>
      </c>
      <c r="J2699" s="1">
        <v>2023</v>
      </c>
      <c r="K2699" s="1">
        <v>123932</v>
      </c>
      <c r="L2699" s="1">
        <v>0</v>
      </c>
      <c r="M2699" s="1">
        <f t="array" ref="M2699">SUMPRODUCT(MAX(ISNUMBER(SEARCH('Class Rules'!$B$6:$B$85,$E2699))*ISNUMBER(SEARCH('Class Rules'!$C$6:$C$85,$F2699))*'Class Rules'!$A$6:$A$85))</f>
        <v>0</v>
      </c>
      <c r="N2699" s="1" t="str">
        <f t="array" ref="N2699">IF($M2699=0,'Class Rules'!$D$3,INDEX('Class Rules'!$D$6:$D$85,MATCH($M2699,'Class Rules'!$A$6:$A$85,0)))</f>
        <v>Passenger LDV</v>
      </c>
      <c r="O2699" s="1" t="str">
        <f t="array" ref="O2699">IF(SUMPRODUCT(MAX(ISNUMBER(SEARCH(Fuel_Rules!$A$6:$A$30,$E2699))*ISNUMBER(SEARCH(Fuel_Rules!$B$6:$B$30,$F2699))*(Fuel_Rules!$A$6:$A$30&lt;&gt;"")))&gt;0,"Plug-in hybrid",IF($G2699="Diesel","Diesel","Gasoline"))</f>
        <v>Gasoline</v>
      </c>
    </row>
    <row r="2700" spans="1:15" ht="15" customHeight="1" x14ac:dyDescent="0.25">
      <c r="A2700" s="1">
        <v>2022</v>
      </c>
      <c r="B2700" s="1" t="s">
        <v>4146</v>
      </c>
      <c r="C2700" s="1" t="s">
        <v>2636</v>
      </c>
      <c r="D2700" s="1" t="s">
        <v>4987</v>
      </c>
      <c r="E2700" s="1" t="s">
        <v>2526</v>
      </c>
      <c r="F2700" s="1" t="s">
        <v>2638</v>
      </c>
      <c r="G2700" s="1" t="s">
        <v>103</v>
      </c>
      <c r="H2700" s="1" t="s">
        <v>437</v>
      </c>
      <c r="I2700" s="1">
        <v>1.6</v>
      </c>
      <c r="J2700" s="1">
        <v>2023</v>
      </c>
      <c r="K2700" s="1">
        <v>118231</v>
      </c>
      <c r="L2700" s="1">
        <v>0</v>
      </c>
      <c r="M2700" s="1">
        <f t="array" ref="M2700">SUMPRODUCT(MAX(ISNUMBER(SEARCH('Class Rules'!$B$6:$B$85,$E2700))*ISNUMBER(SEARCH('Class Rules'!$C$6:$C$85,$F2700))*'Class Rules'!$A$6:$A$85))</f>
        <v>0</v>
      </c>
      <c r="N2700" s="1" t="str">
        <f t="array" ref="N2700">IF($M2700=0,'Class Rules'!$D$3,INDEX('Class Rules'!$D$6:$D$85,MATCH($M2700,'Class Rules'!$A$6:$A$85,0)))</f>
        <v>Passenger LDV</v>
      </c>
      <c r="O2700" s="1" t="str">
        <f t="array" ref="O2700">IF(SUMPRODUCT(MAX(ISNUMBER(SEARCH(Fuel_Rules!$A$6:$A$30,$E2700))*ISNUMBER(SEARCH(Fuel_Rules!$B$6:$B$30,$F2700))*(Fuel_Rules!$A$6:$A$30&lt;&gt;"")))&gt;0,"Plug-in hybrid",IF($G2700="Diesel","Diesel","Gasoline"))</f>
        <v>Gasoline</v>
      </c>
    </row>
    <row r="2701" spans="1:15" ht="15" customHeight="1" x14ac:dyDescent="0.25">
      <c r="A2701" s="1">
        <v>2022</v>
      </c>
      <c r="B2701" s="1" t="s">
        <v>4146</v>
      </c>
      <c r="C2701" s="1" t="s">
        <v>2639</v>
      </c>
      <c r="D2701" s="1" t="s">
        <v>4988</v>
      </c>
      <c r="E2701" s="1" t="s">
        <v>2526</v>
      </c>
      <c r="F2701" s="1" t="s">
        <v>2641</v>
      </c>
      <c r="G2701" s="1" t="s">
        <v>103</v>
      </c>
      <c r="H2701" s="1" t="s">
        <v>437</v>
      </c>
      <c r="I2701" s="1">
        <v>1.6</v>
      </c>
      <c r="J2701" s="1">
        <v>2023</v>
      </c>
      <c r="K2701" s="1">
        <v>117303</v>
      </c>
      <c r="L2701" s="1">
        <v>0</v>
      </c>
      <c r="M2701" s="1">
        <f t="array" ref="M2701">SUMPRODUCT(MAX(ISNUMBER(SEARCH('Class Rules'!$B$6:$B$85,$E2701))*ISNUMBER(SEARCH('Class Rules'!$C$6:$C$85,$F2701))*'Class Rules'!$A$6:$A$85))</f>
        <v>0</v>
      </c>
      <c r="N2701" s="1" t="str">
        <f t="array" ref="N2701">IF($M2701=0,'Class Rules'!$D$3,INDEX('Class Rules'!$D$6:$D$85,MATCH($M2701,'Class Rules'!$A$6:$A$85,0)))</f>
        <v>Passenger LDV</v>
      </c>
      <c r="O2701" s="1" t="str">
        <f t="array" ref="O2701">IF(SUMPRODUCT(MAX(ISNUMBER(SEARCH(Fuel_Rules!$A$6:$A$30,$E2701))*ISNUMBER(SEARCH(Fuel_Rules!$B$6:$B$30,$F2701))*(Fuel_Rules!$A$6:$A$30&lt;&gt;"")))&gt;0,"Plug-in hybrid",IF($G2701="Diesel","Diesel","Gasoline"))</f>
        <v>Gasoline</v>
      </c>
    </row>
    <row r="2702" spans="1:15" ht="15" customHeight="1" x14ac:dyDescent="0.25">
      <c r="A2702" s="1">
        <v>2022</v>
      </c>
      <c r="B2702" s="1" t="s">
        <v>4146</v>
      </c>
      <c r="C2702" s="1" t="s">
        <v>2639</v>
      </c>
      <c r="D2702" s="1" t="s">
        <v>4989</v>
      </c>
      <c r="E2702" s="1" t="s">
        <v>2526</v>
      </c>
      <c r="F2702" s="1" t="s">
        <v>2641</v>
      </c>
      <c r="G2702" s="1" t="s">
        <v>103</v>
      </c>
      <c r="H2702" s="1" t="s">
        <v>437</v>
      </c>
      <c r="I2702" s="1">
        <v>1.6</v>
      </c>
      <c r="J2702" s="1">
        <v>2023</v>
      </c>
      <c r="K2702" s="1">
        <v>112611</v>
      </c>
      <c r="L2702" s="1">
        <v>0</v>
      </c>
      <c r="M2702" s="1">
        <f t="array" ref="M2702">SUMPRODUCT(MAX(ISNUMBER(SEARCH('Class Rules'!$B$6:$B$85,$E2702))*ISNUMBER(SEARCH('Class Rules'!$C$6:$C$85,$F2702))*'Class Rules'!$A$6:$A$85))</f>
        <v>0</v>
      </c>
      <c r="N2702" s="1" t="str">
        <f t="array" ref="N2702">IF($M2702=0,'Class Rules'!$D$3,INDEX('Class Rules'!$D$6:$D$85,MATCH($M2702,'Class Rules'!$A$6:$A$85,0)))</f>
        <v>Passenger LDV</v>
      </c>
      <c r="O2702" s="1" t="str">
        <f t="array" ref="O2702">IF(SUMPRODUCT(MAX(ISNUMBER(SEARCH(Fuel_Rules!$A$6:$A$30,$E2702))*ISNUMBER(SEARCH(Fuel_Rules!$B$6:$B$30,$F2702))*(Fuel_Rules!$A$6:$A$30&lt;&gt;"")))&gt;0,"Plug-in hybrid",IF($G2702="Diesel","Diesel","Gasoline"))</f>
        <v>Gasoline</v>
      </c>
    </row>
    <row r="2703" spans="1:15" ht="15" customHeight="1" x14ac:dyDescent="0.25">
      <c r="A2703" s="1">
        <v>2022</v>
      </c>
      <c r="B2703" s="1" t="s">
        <v>4146</v>
      </c>
      <c r="C2703" s="1" t="s">
        <v>2642</v>
      </c>
      <c r="D2703" s="1" t="s">
        <v>4990</v>
      </c>
      <c r="E2703" s="1" t="s">
        <v>2526</v>
      </c>
      <c r="F2703" s="1" t="s">
        <v>2644</v>
      </c>
      <c r="G2703" s="1" t="s">
        <v>103</v>
      </c>
      <c r="H2703" s="1" t="s">
        <v>437</v>
      </c>
      <c r="I2703" s="1">
        <v>1.6</v>
      </c>
      <c r="J2703" s="1">
        <v>2023</v>
      </c>
      <c r="K2703" s="1">
        <v>110572</v>
      </c>
      <c r="L2703" s="1">
        <v>0</v>
      </c>
      <c r="M2703" s="1">
        <f t="array" ref="M2703">SUMPRODUCT(MAX(ISNUMBER(SEARCH('Class Rules'!$B$6:$B$85,$E2703))*ISNUMBER(SEARCH('Class Rules'!$C$6:$C$85,$F2703))*'Class Rules'!$A$6:$A$85))</f>
        <v>0</v>
      </c>
      <c r="N2703" s="1" t="str">
        <f t="array" ref="N2703">IF($M2703=0,'Class Rules'!$D$3,INDEX('Class Rules'!$D$6:$D$85,MATCH($M2703,'Class Rules'!$A$6:$A$85,0)))</f>
        <v>Passenger LDV</v>
      </c>
      <c r="O2703" s="1" t="str">
        <f t="array" ref="O2703">IF(SUMPRODUCT(MAX(ISNUMBER(SEARCH(Fuel_Rules!$A$6:$A$30,$E2703))*ISNUMBER(SEARCH(Fuel_Rules!$B$6:$B$30,$F2703))*(Fuel_Rules!$A$6:$A$30&lt;&gt;"")))&gt;0,"Plug-in hybrid",IF($G2703="Diesel","Diesel","Gasoline"))</f>
        <v>Gasoline</v>
      </c>
    </row>
    <row r="2704" spans="1:15" ht="15" customHeight="1" x14ac:dyDescent="0.25">
      <c r="A2704" s="1">
        <v>2022</v>
      </c>
      <c r="B2704" s="1" t="s">
        <v>4146</v>
      </c>
      <c r="C2704" s="1" t="s">
        <v>2642</v>
      </c>
      <c r="D2704" s="1" t="s">
        <v>4991</v>
      </c>
      <c r="E2704" s="1" t="s">
        <v>2526</v>
      </c>
      <c r="F2704" s="1" t="s">
        <v>2644</v>
      </c>
      <c r="G2704" s="1" t="s">
        <v>103</v>
      </c>
      <c r="H2704" s="1" t="s">
        <v>437</v>
      </c>
      <c r="I2704" s="1">
        <v>1.6</v>
      </c>
      <c r="J2704" s="1">
        <v>2023</v>
      </c>
      <c r="K2704" s="1">
        <v>105817</v>
      </c>
      <c r="L2704" s="1">
        <v>0</v>
      </c>
      <c r="M2704" s="1">
        <f t="array" ref="M2704">SUMPRODUCT(MAX(ISNUMBER(SEARCH('Class Rules'!$B$6:$B$85,$E2704))*ISNUMBER(SEARCH('Class Rules'!$C$6:$C$85,$F2704))*'Class Rules'!$A$6:$A$85))</f>
        <v>0</v>
      </c>
      <c r="N2704" s="1" t="str">
        <f t="array" ref="N2704">IF($M2704=0,'Class Rules'!$D$3,INDEX('Class Rules'!$D$6:$D$85,MATCH($M2704,'Class Rules'!$A$6:$A$85,0)))</f>
        <v>Passenger LDV</v>
      </c>
      <c r="O2704" s="1" t="str">
        <f t="array" ref="O2704">IF(SUMPRODUCT(MAX(ISNUMBER(SEARCH(Fuel_Rules!$A$6:$A$30,$E2704))*ISNUMBER(SEARCH(Fuel_Rules!$B$6:$B$30,$F2704))*(Fuel_Rules!$A$6:$A$30&lt;&gt;"")))&gt;0,"Plug-in hybrid",IF($G2704="Diesel","Diesel","Gasoline"))</f>
        <v>Gasoline</v>
      </c>
    </row>
    <row r="2705" spans="1:15" ht="15" customHeight="1" x14ac:dyDescent="0.25">
      <c r="A2705" s="1">
        <v>2022</v>
      </c>
      <c r="B2705" s="1" t="s">
        <v>4146</v>
      </c>
      <c r="C2705" s="1" t="s">
        <v>2645</v>
      </c>
      <c r="D2705" s="1" t="s">
        <v>4992</v>
      </c>
      <c r="E2705" s="1" t="s">
        <v>2526</v>
      </c>
      <c r="F2705" s="1" t="s">
        <v>2647</v>
      </c>
      <c r="G2705" s="1" t="s">
        <v>103</v>
      </c>
      <c r="H2705" s="1" t="s">
        <v>298</v>
      </c>
      <c r="I2705" s="1">
        <v>1.6</v>
      </c>
      <c r="J2705" s="1">
        <v>2023</v>
      </c>
      <c r="K2705" s="1">
        <v>101979</v>
      </c>
      <c r="L2705" s="1">
        <v>0</v>
      </c>
      <c r="M2705" s="1">
        <f t="array" ref="M2705">SUMPRODUCT(MAX(ISNUMBER(SEARCH('Class Rules'!$B$6:$B$85,$E2705))*ISNUMBER(SEARCH('Class Rules'!$C$6:$C$85,$F2705))*'Class Rules'!$A$6:$A$85))</f>
        <v>0</v>
      </c>
      <c r="N2705" s="1" t="str">
        <f t="array" ref="N2705">IF($M2705=0,'Class Rules'!$D$3,INDEX('Class Rules'!$D$6:$D$85,MATCH($M2705,'Class Rules'!$A$6:$A$85,0)))</f>
        <v>Passenger LDV</v>
      </c>
      <c r="O2705" s="1" t="str">
        <f t="array" ref="O2705">IF(SUMPRODUCT(MAX(ISNUMBER(SEARCH(Fuel_Rules!$A$6:$A$30,$E2705))*ISNUMBER(SEARCH(Fuel_Rules!$B$6:$B$30,$F2705))*(Fuel_Rules!$A$6:$A$30&lt;&gt;"")))&gt;0,"Plug-in hybrid",IF($G2705="Diesel","Diesel","Gasoline"))</f>
        <v>Gasoline</v>
      </c>
    </row>
    <row r="2706" spans="1:15" ht="15" customHeight="1" x14ac:dyDescent="0.25">
      <c r="A2706" s="1">
        <v>2022</v>
      </c>
      <c r="B2706" s="1" t="s">
        <v>4146</v>
      </c>
      <c r="C2706" s="1" t="s">
        <v>2645</v>
      </c>
      <c r="D2706" s="1" t="s">
        <v>4993</v>
      </c>
      <c r="E2706" s="1" t="s">
        <v>2526</v>
      </c>
      <c r="F2706" s="1" t="s">
        <v>2647</v>
      </c>
      <c r="G2706" s="1" t="s">
        <v>103</v>
      </c>
      <c r="H2706" s="1" t="s">
        <v>298</v>
      </c>
      <c r="I2706" s="1">
        <v>1.6</v>
      </c>
      <c r="J2706" s="1">
        <v>2023</v>
      </c>
      <c r="K2706" s="1">
        <v>97900</v>
      </c>
      <c r="L2706" s="1">
        <v>0</v>
      </c>
      <c r="M2706" s="1">
        <f t="array" ref="M2706">SUMPRODUCT(MAX(ISNUMBER(SEARCH('Class Rules'!$B$6:$B$85,$E2706))*ISNUMBER(SEARCH('Class Rules'!$C$6:$C$85,$F2706))*'Class Rules'!$A$6:$A$85))</f>
        <v>0</v>
      </c>
      <c r="N2706" s="1" t="str">
        <f t="array" ref="N2706">IF($M2706=0,'Class Rules'!$D$3,INDEX('Class Rules'!$D$6:$D$85,MATCH($M2706,'Class Rules'!$A$6:$A$85,0)))</f>
        <v>Passenger LDV</v>
      </c>
      <c r="O2706" s="1" t="str">
        <f t="array" ref="O2706">IF(SUMPRODUCT(MAX(ISNUMBER(SEARCH(Fuel_Rules!$A$6:$A$30,$E2706))*ISNUMBER(SEARCH(Fuel_Rules!$B$6:$B$30,$F2706))*(Fuel_Rules!$A$6:$A$30&lt;&gt;"")))&gt;0,"Plug-in hybrid",IF($G2706="Diesel","Diesel","Gasoline"))</f>
        <v>Gasoline</v>
      </c>
    </row>
    <row r="2707" spans="1:15" ht="15" customHeight="1" x14ac:dyDescent="0.25">
      <c r="A2707" s="1">
        <v>2022</v>
      </c>
      <c r="B2707" s="1" t="s">
        <v>4146</v>
      </c>
      <c r="C2707" s="1" t="s">
        <v>2648</v>
      </c>
      <c r="D2707" s="1" t="s">
        <v>4994</v>
      </c>
      <c r="E2707" s="1" t="s">
        <v>2526</v>
      </c>
      <c r="F2707" s="1" t="s">
        <v>2650</v>
      </c>
      <c r="G2707" s="1" t="s">
        <v>103</v>
      </c>
      <c r="H2707" s="1" t="s">
        <v>437</v>
      </c>
      <c r="I2707" s="1">
        <v>1.6</v>
      </c>
      <c r="J2707" s="1">
        <v>2023</v>
      </c>
      <c r="K2707" s="1">
        <v>79154</v>
      </c>
      <c r="L2707" s="1">
        <v>0</v>
      </c>
      <c r="M2707" s="1">
        <f t="array" ref="M2707">SUMPRODUCT(MAX(ISNUMBER(SEARCH('Class Rules'!$B$6:$B$85,$E2707))*ISNUMBER(SEARCH('Class Rules'!$C$6:$C$85,$F2707))*'Class Rules'!$A$6:$A$85))</f>
        <v>0</v>
      </c>
      <c r="N2707" s="1" t="str">
        <f t="array" ref="N2707">IF($M2707=0,'Class Rules'!$D$3,INDEX('Class Rules'!$D$6:$D$85,MATCH($M2707,'Class Rules'!$A$6:$A$85,0)))</f>
        <v>Passenger LDV</v>
      </c>
      <c r="O2707" s="1" t="str">
        <f t="array" ref="O2707">IF(SUMPRODUCT(MAX(ISNUMBER(SEARCH(Fuel_Rules!$A$6:$A$30,$E2707))*ISNUMBER(SEARCH(Fuel_Rules!$B$6:$B$30,$F2707))*(Fuel_Rules!$A$6:$A$30&lt;&gt;"")))&gt;0,"Plug-in hybrid",IF($G2707="Diesel","Diesel","Gasoline"))</f>
        <v>Gasoline</v>
      </c>
    </row>
    <row r="2708" spans="1:15" ht="15" customHeight="1" x14ac:dyDescent="0.25">
      <c r="A2708" s="1">
        <v>2022</v>
      </c>
      <c r="B2708" s="1" t="s">
        <v>4146</v>
      </c>
      <c r="C2708" s="1" t="s">
        <v>2651</v>
      </c>
      <c r="D2708" s="1" t="s">
        <v>4995</v>
      </c>
      <c r="E2708" s="1" t="s">
        <v>2526</v>
      </c>
      <c r="F2708" s="1" t="s">
        <v>2653</v>
      </c>
      <c r="G2708" s="1" t="s">
        <v>103</v>
      </c>
      <c r="H2708" s="1" t="s">
        <v>437</v>
      </c>
      <c r="I2708" s="1">
        <v>1.3</v>
      </c>
      <c r="J2708" s="1">
        <v>2023</v>
      </c>
      <c r="K2708" s="1">
        <v>148940</v>
      </c>
      <c r="L2708" s="1">
        <v>0</v>
      </c>
      <c r="M2708" s="1">
        <f t="array" ref="M2708">SUMPRODUCT(MAX(ISNUMBER(SEARCH('Class Rules'!$B$6:$B$85,$E2708))*ISNUMBER(SEARCH('Class Rules'!$C$6:$C$85,$F2708))*'Class Rules'!$A$6:$A$85))</f>
        <v>0</v>
      </c>
      <c r="N2708" s="1" t="str">
        <f t="array" ref="N2708">IF($M2708=0,'Class Rules'!$D$3,INDEX('Class Rules'!$D$6:$D$85,MATCH($M2708,'Class Rules'!$A$6:$A$85,0)))</f>
        <v>Passenger LDV</v>
      </c>
      <c r="O2708" s="1" t="str">
        <f t="array" ref="O2708">IF(SUMPRODUCT(MAX(ISNUMBER(SEARCH(Fuel_Rules!$A$6:$A$30,$E2708))*ISNUMBER(SEARCH(Fuel_Rules!$B$6:$B$30,$F2708))*(Fuel_Rules!$A$6:$A$30&lt;&gt;"")))&gt;0,"Plug-in hybrid",IF($G2708="Diesel","Diesel","Gasoline"))</f>
        <v>Gasoline</v>
      </c>
    </row>
    <row r="2709" spans="1:15" ht="15" customHeight="1" x14ac:dyDescent="0.25">
      <c r="A2709" s="1">
        <v>2022</v>
      </c>
      <c r="B2709" s="1" t="s">
        <v>4146</v>
      </c>
      <c r="C2709" s="1" t="s">
        <v>2654</v>
      </c>
      <c r="D2709" s="1" t="s">
        <v>4996</v>
      </c>
      <c r="E2709" s="1" t="s">
        <v>2526</v>
      </c>
      <c r="F2709" s="1" t="s">
        <v>2656</v>
      </c>
      <c r="G2709" s="1" t="s">
        <v>103</v>
      </c>
      <c r="H2709" s="1" t="s">
        <v>437</v>
      </c>
      <c r="I2709" s="1">
        <v>1.3</v>
      </c>
      <c r="J2709" s="1">
        <v>2023</v>
      </c>
      <c r="K2709" s="1">
        <v>147813</v>
      </c>
      <c r="L2709" s="1">
        <v>0</v>
      </c>
      <c r="M2709" s="1">
        <f t="array" ref="M2709">SUMPRODUCT(MAX(ISNUMBER(SEARCH('Class Rules'!$B$6:$B$85,$E2709))*ISNUMBER(SEARCH('Class Rules'!$C$6:$C$85,$F2709))*'Class Rules'!$A$6:$A$85))</f>
        <v>0</v>
      </c>
      <c r="N2709" s="1" t="str">
        <f t="array" ref="N2709">IF($M2709=0,'Class Rules'!$D$3,INDEX('Class Rules'!$D$6:$D$85,MATCH($M2709,'Class Rules'!$A$6:$A$85,0)))</f>
        <v>Passenger LDV</v>
      </c>
      <c r="O2709" s="1" t="str">
        <f t="array" ref="O2709">IF(SUMPRODUCT(MAX(ISNUMBER(SEARCH(Fuel_Rules!$A$6:$A$30,$E2709))*ISNUMBER(SEARCH(Fuel_Rules!$B$6:$B$30,$F2709))*(Fuel_Rules!$A$6:$A$30&lt;&gt;"")))&gt;0,"Plug-in hybrid",IF($G2709="Diesel","Diesel","Gasoline"))</f>
        <v>Gasoline</v>
      </c>
    </row>
    <row r="2710" spans="1:15" ht="15" customHeight="1" x14ac:dyDescent="0.25">
      <c r="A2710" s="1">
        <v>2022</v>
      </c>
      <c r="B2710" s="1" t="s">
        <v>4146</v>
      </c>
      <c r="C2710" s="1" t="s">
        <v>2654</v>
      </c>
      <c r="D2710" s="1" t="s">
        <v>4997</v>
      </c>
      <c r="E2710" s="1" t="s">
        <v>2526</v>
      </c>
      <c r="F2710" s="1" t="s">
        <v>2656</v>
      </c>
      <c r="G2710" s="1" t="s">
        <v>103</v>
      </c>
      <c r="H2710" s="1" t="s">
        <v>437</v>
      </c>
      <c r="I2710" s="1">
        <v>1.3</v>
      </c>
      <c r="J2710" s="1">
        <v>2023</v>
      </c>
      <c r="K2710" s="1">
        <v>137762</v>
      </c>
      <c r="L2710" s="1">
        <v>0</v>
      </c>
      <c r="M2710" s="1">
        <f t="array" ref="M2710">SUMPRODUCT(MAX(ISNUMBER(SEARCH('Class Rules'!$B$6:$B$85,$E2710))*ISNUMBER(SEARCH('Class Rules'!$C$6:$C$85,$F2710))*'Class Rules'!$A$6:$A$85))</f>
        <v>0</v>
      </c>
      <c r="N2710" s="1" t="str">
        <f t="array" ref="N2710">IF($M2710=0,'Class Rules'!$D$3,INDEX('Class Rules'!$D$6:$D$85,MATCH($M2710,'Class Rules'!$A$6:$A$85,0)))</f>
        <v>Passenger LDV</v>
      </c>
      <c r="O2710" s="1" t="str">
        <f t="array" ref="O2710">IF(SUMPRODUCT(MAX(ISNUMBER(SEARCH(Fuel_Rules!$A$6:$A$30,$E2710))*ISNUMBER(SEARCH(Fuel_Rules!$B$6:$B$30,$F2710))*(Fuel_Rules!$A$6:$A$30&lt;&gt;"")))&gt;0,"Plug-in hybrid",IF($G2710="Diesel","Diesel","Gasoline"))</f>
        <v>Gasoline</v>
      </c>
    </row>
    <row r="2711" spans="1:15" ht="15" customHeight="1" x14ac:dyDescent="0.25">
      <c r="A2711" s="1">
        <v>2022</v>
      </c>
      <c r="B2711" s="1" t="s">
        <v>4146</v>
      </c>
      <c r="C2711" s="1" t="s">
        <v>2657</v>
      </c>
      <c r="D2711" s="1" t="s">
        <v>4998</v>
      </c>
      <c r="E2711" s="1" t="s">
        <v>2526</v>
      </c>
      <c r="F2711" s="1" t="s">
        <v>2659</v>
      </c>
      <c r="G2711" s="1" t="s">
        <v>103</v>
      </c>
      <c r="H2711" s="1" t="s">
        <v>437</v>
      </c>
      <c r="I2711" s="1">
        <v>1.3</v>
      </c>
      <c r="J2711" s="1">
        <v>2023</v>
      </c>
      <c r="K2711" s="1">
        <v>133392</v>
      </c>
      <c r="L2711" s="1">
        <v>0</v>
      </c>
      <c r="M2711" s="1">
        <f t="array" ref="M2711">SUMPRODUCT(MAX(ISNUMBER(SEARCH('Class Rules'!$B$6:$B$85,$E2711))*ISNUMBER(SEARCH('Class Rules'!$C$6:$C$85,$F2711))*'Class Rules'!$A$6:$A$85))</f>
        <v>0</v>
      </c>
      <c r="N2711" s="1" t="str">
        <f t="array" ref="N2711">IF($M2711=0,'Class Rules'!$D$3,INDEX('Class Rules'!$D$6:$D$85,MATCH($M2711,'Class Rules'!$A$6:$A$85,0)))</f>
        <v>Passenger LDV</v>
      </c>
      <c r="O2711" s="1" t="str">
        <f t="array" ref="O2711">IF(SUMPRODUCT(MAX(ISNUMBER(SEARCH(Fuel_Rules!$A$6:$A$30,$E2711))*ISNUMBER(SEARCH(Fuel_Rules!$B$6:$B$30,$F2711))*(Fuel_Rules!$A$6:$A$30&lt;&gt;"")))&gt;0,"Plug-in hybrid",IF($G2711="Diesel","Diesel","Gasoline"))</f>
        <v>Gasoline</v>
      </c>
    </row>
    <row r="2712" spans="1:15" ht="15" customHeight="1" x14ac:dyDescent="0.25">
      <c r="A2712" s="1">
        <v>2022</v>
      </c>
      <c r="B2712" s="1" t="s">
        <v>4146</v>
      </c>
      <c r="C2712" s="1" t="s">
        <v>2660</v>
      </c>
      <c r="D2712" s="1" t="s">
        <v>4999</v>
      </c>
      <c r="E2712" s="1" t="s">
        <v>2526</v>
      </c>
      <c r="F2712" s="1" t="s">
        <v>2662</v>
      </c>
      <c r="G2712" s="1" t="s">
        <v>103</v>
      </c>
      <c r="H2712" s="1" t="s">
        <v>298</v>
      </c>
      <c r="I2712" s="1">
        <v>1</v>
      </c>
      <c r="J2712" s="1">
        <v>2023</v>
      </c>
      <c r="K2712" s="1">
        <v>81169</v>
      </c>
      <c r="L2712" s="1">
        <v>0</v>
      </c>
      <c r="M2712" s="1">
        <f t="array" ref="M2712">SUMPRODUCT(MAX(ISNUMBER(SEARCH('Class Rules'!$B$6:$B$85,$E2712))*ISNUMBER(SEARCH('Class Rules'!$C$6:$C$85,$F2712))*'Class Rules'!$A$6:$A$85))</f>
        <v>0</v>
      </c>
      <c r="N2712" s="1" t="str">
        <f t="array" ref="N2712">IF($M2712=0,'Class Rules'!$D$3,INDEX('Class Rules'!$D$6:$D$85,MATCH($M2712,'Class Rules'!$A$6:$A$85,0)))</f>
        <v>Passenger LDV</v>
      </c>
      <c r="O2712" s="1" t="str">
        <f t="array" ref="O2712">IF(SUMPRODUCT(MAX(ISNUMBER(SEARCH(Fuel_Rules!$A$6:$A$30,$E2712))*ISNUMBER(SEARCH(Fuel_Rules!$B$6:$B$30,$F2712))*(Fuel_Rules!$A$6:$A$30&lt;&gt;"")))&gt;0,"Plug-in hybrid",IF($G2712="Diesel","Diesel","Gasoline"))</f>
        <v>Gasoline</v>
      </c>
    </row>
    <row r="2713" spans="1:15" ht="15" customHeight="1" x14ac:dyDescent="0.25">
      <c r="A2713" s="1">
        <v>2022</v>
      </c>
      <c r="B2713" s="1" t="s">
        <v>4146</v>
      </c>
      <c r="C2713" s="1" t="s">
        <v>2660</v>
      </c>
      <c r="D2713" s="1" t="s">
        <v>5000</v>
      </c>
      <c r="E2713" s="1" t="s">
        <v>2526</v>
      </c>
      <c r="F2713" s="1" t="s">
        <v>2662</v>
      </c>
      <c r="G2713" s="1" t="s">
        <v>103</v>
      </c>
      <c r="H2713" s="1" t="s">
        <v>298</v>
      </c>
      <c r="I2713" s="1">
        <v>1</v>
      </c>
      <c r="J2713" s="1">
        <v>2023</v>
      </c>
      <c r="K2713" s="1">
        <v>78003</v>
      </c>
      <c r="L2713" s="1">
        <v>0</v>
      </c>
      <c r="M2713" s="1">
        <f t="array" ref="M2713">SUMPRODUCT(MAX(ISNUMBER(SEARCH('Class Rules'!$B$6:$B$85,$E2713))*ISNUMBER(SEARCH('Class Rules'!$C$6:$C$85,$F2713))*'Class Rules'!$A$6:$A$85))</f>
        <v>0</v>
      </c>
      <c r="N2713" s="1" t="str">
        <f t="array" ref="N2713">IF($M2713=0,'Class Rules'!$D$3,INDEX('Class Rules'!$D$6:$D$85,MATCH($M2713,'Class Rules'!$A$6:$A$85,0)))</f>
        <v>Passenger LDV</v>
      </c>
      <c r="O2713" s="1" t="str">
        <f t="array" ref="O2713">IF(SUMPRODUCT(MAX(ISNUMBER(SEARCH(Fuel_Rules!$A$6:$A$30,$E2713))*ISNUMBER(SEARCH(Fuel_Rules!$B$6:$B$30,$F2713))*(Fuel_Rules!$A$6:$A$30&lt;&gt;"")))&gt;0,"Plug-in hybrid",IF($G2713="Diesel","Diesel","Gasoline"))</f>
        <v>Gasoline</v>
      </c>
    </row>
    <row r="2714" spans="1:15" ht="15" customHeight="1" x14ac:dyDescent="0.25">
      <c r="A2714" s="1">
        <v>2022</v>
      </c>
      <c r="B2714" s="1" t="s">
        <v>4146</v>
      </c>
      <c r="C2714" s="1" t="s">
        <v>5001</v>
      </c>
      <c r="D2714" s="1" t="s">
        <v>5002</v>
      </c>
      <c r="E2714" s="1" t="s">
        <v>2526</v>
      </c>
      <c r="F2714" s="1" t="s">
        <v>5003</v>
      </c>
      <c r="G2714" s="1" t="s">
        <v>103</v>
      </c>
      <c r="H2714" s="1" t="s">
        <v>437</v>
      </c>
      <c r="I2714" s="1">
        <v>1.3</v>
      </c>
      <c r="J2714" s="1">
        <v>2023</v>
      </c>
      <c r="K2714" s="1">
        <v>136004</v>
      </c>
      <c r="L2714" s="1">
        <v>0</v>
      </c>
      <c r="M2714" s="1">
        <f t="array" ref="M2714">SUMPRODUCT(MAX(ISNUMBER(SEARCH('Class Rules'!$B$6:$B$85,$E2714))*ISNUMBER(SEARCH('Class Rules'!$C$6:$C$85,$F2714))*'Class Rules'!$A$6:$A$85))</f>
        <v>0</v>
      </c>
      <c r="N2714" s="1" t="str">
        <f t="array" ref="N2714">IF($M2714=0,'Class Rules'!$D$3,INDEX('Class Rules'!$D$6:$D$85,MATCH($M2714,'Class Rules'!$A$6:$A$85,0)))</f>
        <v>Passenger LDV</v>
      </c>
      <c r="O2714" s="1" t="str">
        <f t="array" ref="O2714">IF(SUMPRODUCT(MAX(ISNUMBER(SEARCH(Fuel_Rules!$A$6:$A$30,$E2714))*ISNUMBER(SEARCH(Fuel_Rules!$B$6:$B$30,$F2714))*(Fuel_Rules!$A$6:$A$30&lt;&gt;"")))&gt;0,"Plug-in hybrid",IF($G2714="Diesel","Diesel","Gasoline"))</f>
        <v>Gasoline</v>
      </c>
    </row>
    <row r="2715" spans="1:15" ht="15" customHeight="1" x14ac:dyDescent="0.25">
      <c r="A2715" s="1">
        <v>2022</v>
      </c>
      <c r="B2715" s="1" t="s">
        <v>4146</v>
      </c>
      <c r="C2715" s="1" t="s">
        <v>5001</v>
      </c>
      <c r="D2715" s="1" t="s">
        <v>5004</v>
      </c>
      <c r="E2715" s="1" t="s">
        <v>2526</v>
      </c>
      <c r="F2715" s="1" t="s">
        <v>5003</v>
      </c>
      <c r="G2715" s="1" t="s">
        <v>103</v>
      </c>
      <c r="H2715" s="1" t="s">
        <v>437</v>
      </c>
      <c r="I2715" s="1">
        <v>1.3</v>
      </c>
      <c r="J2715" s="1">
        <v>2023</v>
      </c>
      <c r="K2715" s="1">
        <v>128932</v>
      </c>
      <c r="L2715" s="1">
        <v>0</v>
      </c>
      <c r="M2715" s="1">
        <f t="array" ref="M2715">SUMPRODUCT(MAX(ISNUMBER(SEARCH('Class Rules'!$B$6:$B$85,$E2715))*ISNUMBER(SEARCH('Class Rules'!$C$6:$C$85,$F2715))*'Class Rules'!$A$6:$A$85))</f>
        <v>0</v>
      </c>
      <c r="N2715" s="1" t="str">
        <f t="array" ref="N2715">IF($M2715=0,'Class Rules'!$D$3,INDEX('Class Rules'!$D$6:$D$85,MATCH($M2715,'Class Rules'!$A$6:$A$85,0)))</f>
        <v>Passenger LDV</v>
      </c>
      <c r="O2715" s="1" t="str">
        <f t="array" ref="O2715">IF(SUMPRODUCT(MAX(ISNUMBER(SEARCH(Fuel_Rules!$A$6:$A$30,$E2715))*ISNUMBER(SEARCH(Fuel_Rules!$B$6:$B$30,$F2715))*(Fuel_Rules!$A$6:$A$30&lt;&gt;"")))&gt;0,"Plug-in hybrid",IF($G2715="Diesel","Diesel","Gasoline"))</f>
        <v>Gasoline</v>
      </c>
    </row>
    <row r="2716" spans="1:15" ht="15" customHeight="1" x14ac:dyDescent="0.25">
      <c r="A2716" s="1">
        <v>2022</v>
      </c>
      <c r="B2716" s="1" t="s">
        <v>4146</v>
      </c>
      <c r="C2716" s="1" t="s">
        <v>2663</v>
      </c>
      <c r="D2716" s="1" t="s">
        <v>5005</v>
      </c>
      <c r="E2716" s="1" t="s">
        <v>2665</v>
      </c>
      <c r="F2716" s="1" t="s">
        <v>2666</v>
      </c>
      <c r="G2716" s="1" t="s">
        <v>103</v>
      </c>
      <c r="H2716" s="1" t="s">
        <v>437</v>
      </c>
      <c r="I2716" s="1">
        <v>6.7</v>
      </c>
      <c r="J2716" s="1">
        <v>2023</v>
      </c>
      <c r="K2716" s="1">
        <v>6000110</v>
      </c>
      <c r="L2716" s="1">
        <v>0</v>
      </c>
      <c r="M2716" s="1">
        <f t="array" ref="M2716">SUMPRODUCT(MAX(ISNUMBER(SEARCH('Class Rules'!$B$6:$B$85,$E2716))*ISNUMBER(SEARCH('Class Rules'!$C$6:$C$85,$F2716))*'Class Rules'!$A$6:$A$85))</f>
        <v>0</v>
      </c>
      <c r="N2716" s="1" t="str">
        <f t="array" ref="N2716">IF($M2716=0,'Class Rules'!$D$3,INDEX('Class Rules'!$D$6:$D$85,MATCH($M2716,'Class Rules'!$A$6:$A$85,0)))</f>
        <v>Passenger LDV</v>
      </c>
      <c r="O2716" s="1" t="str">
        <f t="array" ref="O2716">IF(SUMPRODUCT(MAX(ISNUMBER(SEARCH(Fuel_Rules!$A$6:$A$30,$E2716))*ISNUMBER(SEARCH(Fuel_Rules!$B$6:$B$30,$F2716))*(Fuel_Rules!$A$6:$A$30&lt;&gt;"")))&gt;0,"Plug-in hybrid",IF($G2716="Diesel","Diesel","Gasoline"))</f>
        <v>Gasoline</v>
      </c>
    </row>
    <row r="2717" spans="1:15" ht="15" customHeight="1" x14ac:dyDescent="0.25">
      <c r="A2717" s="1">
        <v>2022</v>
      </c>
      <c r="B2717" s="1" t="s">
        <v>4146</v>
      </c>
      <c r="C2717" s="1" t="s">
        <v>2667</v>
      </c>
      <c r="D2717" s="1" t="s">
        <v>5006</v>
      </c>
      <c r="E2717" s="1" t="s">
        <v>2665</v>
      </c>
      <c r="F2717" s="1" t="s">
        <v>2669</v>
      </c>
      <c r="G2717" s="1" t="s">
        <v>103</v>
      </c>
      <c r="H2717" s="1" t="s">
        <v>437</v>
      </c>
      <c r="I2717" s="1">
        <v>6.7</v>
      </c>
      <c r="J2717" s="1">
        <v>2023</v>
      </c>
      <c r="K2717" s="1">
        <v>7700000</v>
      </c>
      <c r="L2717" s="1">
        <v>0</v>
      </c>
      <c r="M2717" s="1">
        <f t="array" ref="M2717">SUMPRODUCT(MAX(ISNUMBER(SEARCH('Class Rules'!$B$6:$B$85,$E2717))*ISNUMBER(SEARCH('Class Rules'!$C$6:$C$85,$F2717))*'Class Rules'!$A$6:$A$85))</f>
        <v>0</v>
      </c>
      <c r="N2717" s="1" t="str">
        <f t="array" ref="N2717">IF($M2717=0,'Class Rules'!$D$3,INDEX('Class Rules'!$D$6:$D$85,MATCH($M2717,'Class Rules'!$A$6:$A$85,0)))</f>
        <v>Passenger LDV</v>
      </c>
      <c r="O2717" s="1" t="str">
        <f t="array" ref="O2717">IF(SUMPRODUCT(MAX(ISNUMBER(SEARCH(Fuel_Rules!$A$6:$A$30,$E2717))*ISNUMBER(SEARCH(Fuel_Rules!$B$6:$B$30,$F2717))*(Fuel_Rules!$A$6:$A$30&lt;&gt;"")))&gt;0,"Plug-in hybrid",IF($G2717="Diesel","Diesel","Gasoline"))</f>
        <v>Gasoline</v>
      </c>
    </row>
    <row r="2718" spans="1:15" ht="15" customHeight="1" x14ac:dyDescent="0.25">
      <c r="A2718" s="1">
        <v>2022</v>
      </c>
      <c r="B2718" s="1" t="s">
        <v>4146</v>
      </c>
      <c r="C2718" s="1" t="s">
        <v>2670</v>
      </c>
      <c r="D2718" s="1" t="s">
        <v>5007</v>
      </c>
      <c r="E2718" s="1" t="s">
        <v>2665</v>
      </c>
      <c r="F2718" s="1" t="s">
        <v>2672</v>
      </c>
      <c r="G2718" s="1" t="s">
        <v>103</v>
      </c>
      <c r="H2718" s="1" t="s">
        <v>437</v>
      </c>
      <c r="I2718" s="1">
        <v>6.7</v>
      </c>
      <c r="J2718" s="1">
        <v>2023</v>
      </c>
      <c r="K2718" s="1">
        <v>7200000</v>
      </c>
      <c r="L2718" s="1">
        <v>0</v>
      </c>
      <c r="M2718" s="1">
        <f t="array" ref="M2718">SUMPRODUCT(MAX(ISNUMBER(SEARCH('Class Rules'!$B$6:$B$85,$E2718))*ISNUMBER(SEARCH('Class Rules'!$C$6:$C$85,$F2718))*'Class Rules'!$A$6:$A$85))</f>
        <v>0</v>
      </c>
      <c r="N2718" s="1" t="str">
        <f t="array" ref="N2718">IF($M2718=0,'Class Rules'!$D$3,INDEX('Class Rules'!$D$6:$D$85,MATCH($M2718,'Class Rules'!$A$6:$A$85,0)))</f>
        <v>Passenger LDV</v>
      </c>
      <c r="O2718" s="1" t="str">
        <f t="array" ref="O2718">IF(SUMPRODUCT(MAX(ISNUMBER(SEARCH(Fuel_Rules!$A$6:$A$30,$E2718))*ISNUMBER(SEARCH(Fuel_Rules!$B$6:$B$30,$F2718))*(Fuel_Rules!$A$6:$A$30&lt;&gt;"")))&gt;0,"Plug-in hybrid",IF($G2718="Diesel","Diesel","Gasoline"))</f>
        <v>Gasoline</v>
      </c>
    </row>
    <row r="2719" spans="1:15" ht="15" customHeight="1" x14ac:dyDescent="0.25">
      <c r="A2719" s="1">
        <v>2022</v>
      </c>
      <c r="B2719" s="1" t="s">
        <v>4146</v>
      </c>
      <c r="C2719" s="1" t="s">
        <v>2673</v>
      </c>
      <c r="D2719" s="1" t="s">
        <v>5008</v>
      </c>
      <c r="E2719" s="1" t="s">
        <v>2675</v>
      </c>
      <c r="F2719" s="1" t="s">
        <v>2676</v>
      </c>
      <c r="G2719" s="1" t="s">
        <v>103</v>
      </c>
      <c r="H2719" s="1" t="s">
        <v>437</v>
      </c>
      <c r="I2719" s="1">
        <v>1.6</v>
      </c>
      <c r="J2719" s="1">
        <v>2023</v>
      </c>
      <c r="K2719" s="1">
        <v>103373</v>
      </c>
      <c r="L2719" s="1">
        <v>0</v>
      </c>
      <c r="M2719" s="1">
        <f t="array" ref="M2719">SUMPRODUCT(MAX(ISNUMBER(SEARCH('Class Rules'!$B$6:$B$85,$E2719))*ISNUMBER(SEARCH('Class Rules'!$C$6:$C$85,$F2719))*'Class Rules'!$A$6:$A$85))</f>
        <v>0</v>
      </c>
      <c r="N2719" s="1" t="str">
        <f t="array" ref="N2719">IF($M2719=0,'Class Rules'!$D$3,INDEX('Class Rules'!$D$6:$D$85,MATCH($M2719,'Class Rules'!$A$6:$A$85,0)))</f>
        <v>Passenger LDV</v>
      </c>
      <c r="O2719" s="1" t="str">
        <f t="array" ref="O2719">IF(SUMPRODUCT(MAX(ISNUMBER(SEARCH(Fuel_Rules!$A$6:$A$30,$E2719))*ISNUMBER(SEARCH(Fuel_Rules!$B$6:$B$30,$F2719))*(Fuel_Rules!$A$6:$A$30&lt;&gt;"")))&gt;0,"Plug-in hybrid",IF($G2719="Diesel","Diesel","Gasoline"))</f>
        <v>Gasoline</v>
      </c>
    </row>
    <row r="2720" spans="1:15" ht="15" customHeight="1" x14ac:dyDescent="0.25">
      <c r="A2720" s="1">
        <v>2022</v>
      </c>
      <c r="B2720" s="1" t="s">
        <v>4146</v>
      </c>
      <c r="C2720" s="1" t="s">
        <v>2677</v>
      </c>
      <c r="D2720" s="1" t="s">
        <v>5009</v>
      </c>
      <c r="E2720" s="1" t="s">
        <v>2675</v>
      </c>
      <c r="F2720" s="1" t="s">
        <v>2679</v>
      </c>
      <c r="G2720" s="1" t="s">
        <v>103</v>
      </c>
      <c r="H2720" s="1" t="s">
        <v>437</v>
      </c>
      <c r="I2720" s="1">
        <v>1.6</v>
      </c>
      <c r="J2720" s="1">
        <v>2023</v>
      </c>
      <c r="K2720" s="1">
        <v>108010</v>
      </c>
      <c r="L2720" s="1">
        <v>0</v>
      </c>
      <c r="M2720" s="1">
        <f t="array" ref="M2720">SUMPRODUCT(MAX(ISNUMBER(SEARCH('Class Rules'!$B$6:$B$85,$E2720))*ISNUMBER(SEARCH('Class Rules'!$C$6:$C$85,$F2720))*'Class Rules'!$A$6:$A$85))</f>
        <v>0</v>
      </c>
      <c r="N2720" s="1" t="str">
        <f t="array" ref="N2720">IF($M2720=0,'Class Rules'!$D$3,INDEX('Class Rules'!$D$6:$D$85,MATCH($M2720,'Class Rules'!$A$6:$A$85,0)))</f>
        <v>Passenger LDV</v>
      </c>
      <c r="O2720" s="1" t="str">
        <f t="array" ref="O2720">IF(SUMPRODUCT(MAX(ISNUMBER(SEARCH(Fuel_Rules!$A$6:$A$30,$E2720))*ISNUMBER(SEARCH(Fuel_Rules!$B$6:$B$30,$F2720))*(Fuel_Rules!$A$6:$A$30&lt;&gt;"")))&gt;0,"Plug-in hybrid",IF($G2720="Diesel","Diesel","Gasoline"))</f>
        <v>Gasoline</v>
      </c>
    </row>
    <row r="2721" spans="1:15" ht="15" customHeight="1" x14ac:dyDescent="0.25">
      <c r="A2721" s="1">
        <v>2022</v>
      </c>
      <c r="B2721" s="1" t="s">
        <v>4146</v>
      </c>
      <c r="C2721" s="1" t="s">
        <v>2680</v>
      </c>
      <c r="D2721" s="1" t="s">
        <v>5010</v>
      </c>
      <c r="E2721" s="1" t="s">
        <v>2682</v>
      </c>
      <c r="F2721" s="1" t="s">
        <v>2683</v>
      </c>
      <c r="G2721" s="1" t="s">
        <v>103</v>
      </c>
      <c r="H2721" s="1" t="s">
        <v>437</v>
      </c>
      <c r="I2721" s="1">
        <v>2</v>
      </c>
      <c r="J2721" s="1">
        <v>2023</v>
      </c>
      <c r="K2721" s="1">
        <v>202234</v>
      </c>
      <c r="L2721" s="1">
        <v>0</v>
      </c>
      <c r="M2721" s="1">
        <f t="array" ref="M2721">SUMPRODUCT(MAX(ISNUMBER(SEARCH('Class Rules'!$B$6:$B$85,$E2721))*ISNUMBER(SEARCH('Class Rules'!$C$6:$C$85,$F2721))*'Class Rules'!$A$6:$A$85))</f>
        <v>0</v>
      </c>
      <c r="N2721" s="1" t="str">
        <f t="array" ref="N2721">IF($M2721=0,'Class Rules'!$D$3,INDEX('Class Rules'!$D$6:$D$85,MATCH($M2721,'Class Rules'!$A$6:$A$85,0)))</f>
        <v>Passenger LDV</v>
      </c>
      <c r="O2721" s="1" t="str">
        <f t="array" ref="O2721">IF(SUMPRODUCT(MAX(ISNUMBER(SEARCH(Fuel_Rules!$A$6:$A$30,$E2721))*ISNUMBER(SEARCH(Fuel_Rules!$B$6:$B$30,$F2721))*(Fuel_Rules!$A$6:$A$30&lt;&gt;"")))&gt;0,"Plug-in hybrid",IF($G2721="Diesel","Diesel","Gasoline"))</f>
        <v>Gasoline</v>
      </c>
    </row>
    <row r="2722" spans="1:15" ht="15" customHeight="1" x14ac:dyDescent="0.25">
      <c r="A2722" s="1">
        <v>2022</v>
      </c>
      <c r="B2722" s="1" t="s">
        <v>4146</v>
      </c>
      <c r="C2722" s="1" t="s">
        <v>2684</v>
      </c>
      <c r="D2722" s="1" t="s">
        <v>5011</v>
      </c>
      <c r="E2722" s="1" t="s">
        <v>2682</v>
      </c>
      <c r="F2722" s="1" t="s">
        <v>2686</v>
      </c>
      <c r="G2722" s="1" t="s">
        <v>103</v>
      </c>
      <c r="H2722" s="1" t="s">
        <v>298</v>
      </c>
      <c r="I2722" s="1">
        <v>2.5</v>
      </c>
      <c r="J2722" s="1">
        <v>2023</v>
      </c>
      <c r="K2722" s="1">
        <v>310584</v>
      </c>
      <c r="L2722" s="1">
        <v>0</v>
      </c>
      <c r="M2722" s="1">
        <f t="array" ref="M2722">SUMPRODUCT(MAX(ISNUMBER(SEARCH('Class Rules'!$B$6:$B$85,$E2722))*ISNUMBER(SEARCH('Class Rules'!$C$6:$C$85,$F2722))*'Class Rules'!$A$6:$A$85))</f>
        <v>0</v>
      </c>
      <c r="N2722" s="1" t="str">
        <f t="array" ref="N2722">IF($M2722=0,'Class Rules'!$D$3,INDEX('Class Rules'!$D$6:$D$85,MATCH($M2722,'Class Rules'!$A$6:$A$85,0)))</f>
        <v>Passenger LDV</v>
      </c>
      <c r="O2722" s="1" t="str">
        <f t="array" ref="O2722">IF(SUMPRODUCT(MAX(ISNUMBER(SEARCH(Fuel_Rules!$A$6:$A$30,$E2722))*ISNUMBER(SEARCH(Fuel_Rules!$B$6:$B$30,$F2722))*(Fuel_Rules!$A$6:$A$30&lt;&gt;"")))&gt;0,"Plug-in hybrid",IF($G2722="Diesel","Diesel","Gasoline"))</f>
        <v>Gasoline</v>
      </c>
    </row>
    <row r="2723" spans="1:15" ht="15" customHeight="1" x14ac:dyDescent="0.25">
      <c r="A2723" s="1">
        <v>2022</v>
      </c>
      <c r="B2723" s="1" t="s">
        <v>4146</v>
      </c>
      <c r="C2723" s="1" t="s">
        <v>2687</v>
      </c>
      <c r="D2723" s="1" t="s">
        <v>5012</v>
      </c>
      <c r="E2723" s="1" t="s">
        <v>2682</v>
      </c>
      <c r="F2723" s="1" t="s">
        <v>2689</v>
      </c>
      <c r="G2723" s="1" t="s">
        <v>103</v>
      </c>
      <c r="H2723" s="1" t="s">
        <v>437</v>
      </c>
      <c r="I2723" s="1">
        <v>2</v>
      </c>
      <c r="J2723" s="1">
        <v>2023</v>
      </c>
      <c r="K2723" s="1">
        <v>179900</v>
      </c>
      <c r="L2723" s="1">
        <v>0</v>
      </c>
      <c r="M2723" s="1">
        <f t="array" ref="M2723">SUMPRODUCT(MAX(ISNUMBER(SEARCH('Class Rules'!$B$6:$B$85,$E2723))*ISNUMBER(SEARCH('Class Rules'!$C$6:$C$85,$F2723))*'Class Rules'!$A$6:$A$85))</f>
        <v>0</v>
      </c>
      <c r="N2723" s="1" t="str">
        <f t="array" ref="N2723">IF($M2723=0,'Class Rules'!$D$3,INDEX('Class Rules'!$D$6:$D$85,MATCH($M2723,'Class Rules'!$A$6:$A$85,0)))</f>
        <v>Passenger LDV</v>
      </c>
      <c r="O2723" s="1" t="str">
        <f t="array" ref="O2723">IF(SUMPRODUCT(MAX(ISNUMBER(SEARCH(Fuel_Rules!$A$6:$A$30,$E2723))*ISNUMBER(SEARCH(Fuel_Rules!$B$6:$B$30,$F2723))*(Fuel_Rules!$A$6:$A$30&lt;&gt;"")))&gt;0,"Plug-in hybrid",IF($G2723="Diesel","Diesel","Gasoline"))</f>
        <v>Gasoline</v>
      </c>
    </row>
    <row r="2724" spans="1:15" ht="15" customHeight="1" x14ac:dyDescent="0.25">
      <c r="A2724" s="1">
        <v>2022</v>
      </c>
      <c r="B2724" s="1" t="s">
        <v>4146</v>
      </c>
      <c r="C2724" s="1" t="s">
        <v>2690</v>
      </c>
      <c r="D2724" s="1" t="s">
        <v>5013</v>
      </c>
      <c r="E2724" s="1" t="s">
        <v>2682</v>
      </c>
      <c r="F2724" s="1" t="s">
        <v>2692</v>
      </c>
      <c r="G2724" s="1" t="s">
        <v>103</v>
      </c>
      <c r="H2724" s="1" t="s">
        <v>437</v>
      </c>
      <c r="I2724" s="1">
        <v>2</v>
      </c>
      <c r="J2724" s="1">
        <v>2023</v>
      </c>
      <c r="K2724" s="1">
        <v>238933</v>
      </c>
      <c r="L2724" s="1">
        <v>0</v>
      </c>
      <c r="M2724" s="1">
        <f t="array" ref="M2724">SUMPRODUCT(MAX(ISNUMBER(SEARCH('Class Rules'!$B$6:$B$85,$E2724))*ISNUMBER(SEARCH('Class Rules'!$C$6:$C$85,$F2724))*'Class Rules'!$A$6:$A$85))</f>
        <v>0</v>
      </c>
      <c r="N2724" s="1" t="str">
        <f t="array" ref="N2724">IF($M2724=0,'Class Rules'!$D$3,INDEX('Class Rules'!$D$6:$D$85,MATCH($M2724,'Class Rules'!$A$6:$A$85,0)))</f>
        <v>Passenger LDV</v>
      </c>
      <c r="O2724" s="1" t="str">
        <f t="array" ref="O2724">IF(SUMPRODUCT(MAX(ISNUMBER(SEARCH(Fuel_Rules!$A$6:$A$30,$E2724))*ISNUMBER(SEARCH(Fuel_Rules!$B$6:$B$30,$F2724))*(Fuel_Rules!$A$6:$A$30&lt;&gt;"")))&gt;0,"Plug-in hybrid",IF($G2724="Diesel","Diesel","Gasoline"))</f>
        <v>Gasoline</v>
      </c>
    </row>
    <row r="2725" spans="1:15" ht="15" customHeight="1" x14ac:dyDescent="0.25">
      <c r="A2725" s="1">
        <v>2022</v>
      </c>
      <c r="B2725" s="1" t="s">
        <v>4146</v>
      </c>
      <c r="C2725" s="1" t="s">
        <v>2693</v>
      </c>
      <c r="D2725" s="1" t="s">
        <v>5014</v>
      </c>
      <c r="E2725" s="1" t="s">
        <v>2695</v>
      </c>
      <c r="F2725" s="1" t="s">
        <v>2696</v>
      </c>
      <c r="G2725" s="1" t="s">
        <v>103</v>
      </c>
      <c r="H2725" s="1" t="s">
        <v>298</v>
      </c>
      <c r="I2725" s="1">
        <v>1.3</v>
      </c>
      <c r="J2725" s="1">
        <v>2023</v>
      </c>
      <c r="K2725" s="1">
        <v>118680</v>
      </c>
      <c r="L2725" s="1">
        <v>0</v>
      </c>
      <c r="M2725" s="1">
        <f t="array" ref="M2725">SUMPRODUCT(MAX(ISNUMBER(SEARCH('Class Rules'!$B$6:$B$85,$E2725))*ISNUMBER(SEARCH('Class Rules'!$C$6:$C$85,$F2725))*'Class Rules'!$A$6:$A$85))</f>
        <v>0</v>
      </c>
      <c r="N2725" s="1" t="str">
        <f t="array" ref="N2725">IF($M2725=0,'Class Rules'!$D$3,INDEX('Class Rules'!$D$6:$D$85,MATCH($M2725,'Class Rules'!$A$6:$A$85,0)))</f>
        <v>Passenger LDV</v>
      </c>
      <c r="O2725" s="1" t="str">
        <f t="array" ref="O2725">IF(SUMPRODUCT(MAX(ISNUMBER(SEARCH(Fuel_Rules!$A$6:$A$30,$E2725))*ISNUMBER(SEARCH(Fuel_Rules!$B$6:$B$30,$F2725))*(Fuel_Rules!$A$6:$A$30&lt;&gt;"")))&gt;0,"Plug-in hybrid",IF($G2725="Diesel","Diesel","Gasoline"))</f>
        <v>Gasoline</v>
      </c>
    </row>
    <row r="2726" spans="1:15" ht="15" customHeight="1" x14ac:dyDescent="0.25">
      <c r="A2726" s="1">
        <v>2022</v>
      </c>
      <c r="B2726" s="1" t="s">
        <v>4146</v>
      </c>
      <c r="C2726" s="1" t="s">
        <v>2697</v>
      </c>
      <c r="D2726" s="1" t="s">
        <v>5015</v>
      </c>
      <c r="E2726" s="1" t="s">
        <v>2695</v>
      </c>
      <c r="F2726" s="1" t="s">
        <v>2699</v>
      </c>
      <c r="G2726" s="1" t="s">
        <v>103</v>
      </c>
      <c r="H2726" s="1" t="s">
        <v>298</v>
      </c>
      <c r="I2726" s="1">
        <v>1.3</v>
      </c>
      <c r="J2726" s="1">
        <v>2023</v>
      </c>
      <c r="K2726" s="1">
        <v>119990</v>
      </c>
      <c r="L2726" s="1">
        <v>0</v>
      </c>
      <c r="M2726" s="1">
        <f t="array" ref="M2726">SUMPRODUCT(MAX(ISNUMBER(SEARCH('Class Rules'!$B$6:$B$85,$E2726))*ISNUMBER(SEARCH('Class Rules'!$C$6:$C$85,$F2726))*'Class Rules'!$A$6:$A$85))</f>
        <v>0</v>
      </c>
      <c r="N2726" s="1" t="str">
        <f t="array" ref="N2726">IF($M2726=0,'Class Rules'!$D$3,INDEX('Class Rules'!$D$6:$D$85,MATCH($M2726,'Class Rules'!$A$6:$A$85,0)))</f>
        <v>Passenger LDV</v>
      </c>
      <c r="O2726" s="1" t="str">
        <f t="array" ref="O2726">IF(SUMPRODUCT(MAX(ISNUMBER(SEARCH(Fuel_Rules!$A$6:$A$30,$E2726))*ISNUMBER(SEARCH(Fuel_Rules!$B$6:$B$30,$F2726))*(Fuel_Rules!$A$6:$A$30&lt;&gt;"")))&gt;0,"Plug-in hybrid",IF($G2726="Diesel","Diesel","Gasoline"))</f>
        <v>Gasoline</v>
      </c>
    </row>
    <row r="2727" spans="1:15" ht="15" customHeight="1" x14ac:dyDescent="0.25">
      <c r="A2727" s="1">
        <v>2022</v>
      </c>
      <c r="B2727" s="1" t="s">
        <v>4146</v>
      </c>
      <c r="C2727" s="1" t="s">
        <v>2700</v>
      </c>
      <c r="D2727" s="1" t="s">
        <v>5016</v>
      </c>
      <c r="E2727" s="1" t="s">
        <v>2695</v>
      </c>
      <c r="F2727" s="1" t="s">
        <v>2702</v>
      </c>
      <c r="G2727" s="1" t="s">
        <v>103</v>
      </c>
      <c r="H2727" s="1" t="s">
        <v>437</v>
      </c>
      <c r="I2727" s="1">
        <v>1.6</v>
      </c>
      <c r="J2727" s="1">
        <v>2023</v>
      </c>
      <c r="K2727" s="1">
        <v>119198</v>
      </c>
      <c r="L2727" s="1">
        <v>0</v>
      </c>
      <c r="M2727" s="1">
        <f t="array" ref="M2727">SUMPRODUCT(MAX(ISNUMBER(SEARCH('Class Rules'!$B$6:$B$85,$E2727))*ISNUMBER(SEARCH('Class Rules'!$C$6:$C$85,$F2727))*'Class Rules'!$A$6:$A$85))</f>
        <v>0</v>
      </c>
      <c r="N2727" s="1" t="str">
        <f t="array" ref="N2727">IF($M2727=0,'Class Rules'!$D$3,INDEX('Class Rules'!$D$6:$D$85,MATCH($M2727,'Class Rules'!$A$6:$A$85,0)))</f>
        <v>Passenger LDV</v>
      </c>
      <c r="O2727" s="1" t="str">
        <f t="array" ref="O2727">IF(SUMPRODUCT(MAX(ISNUMBER(SEARCH(Fuel_Rules!$A$6:$A$30,$E2727))*ISNUMBER(SEARCH(Fuel_Rules!$B$6:$B$30,$F2727))*(Fuel_Rules!$A$6:$A$30&lt;&gt;"")))&gt;0,"Plug-in hybrid",IF($G2727="Diesel","Diesel","Gasoline"))</f>
        <v>Gasoline</v>
      </c>
    </row>
    <row r="2728" spans="1:15" ht="15" customHeight="1" x14ac:dyDescent="0.25">
      <c r="A2728" s="1">
        <v>2022</v>
      </c>
      <c r="B2728" s="1" t="s">
        <v>4146</v>
      </c>
      <c r="C2728" s="1" t="s">
        <v>2703</v>
      </c>
      <c r="D2728" s="1" t="s">
        <v>5017</v>
      </c>
      <c r="E2728" s="1" t="s">
        <v>2695</v>
      </c>
      <c r="F2728" s="1" t="s">
        <v>2705</v>
      </c>
      <c r="G2728" s="1" t="s">
        <v>103</v>
      </c>
      <c r="H2728" s="1" t="s">
        <v>437</v>
      </c>
      <c r="I2728" s="1">
        <v>1.6</v>
      </c>
      <c r="J2728" s="1">
        <v>2023</v>
      </c>
      <c r="K2728" s="1">
        <v>125259</v>
      </c>
      <c r="L2728" s="1">
        <v>0</v>
      </c>
      <c r="M2728" s="1">
        <f t="array" ref="M2728">SUMPRODUCT(MAX(ISNUMBER(SEARCH('Class Rules'!$B$6:$B$85,$E2728))*ISNUMBER(SEARCH('Class Rules'!$C$6:$C$85,$F2728))*'Class Rules'!$A$6:$A$85))</f>
        <v>0</v>
      </c>
      <c r="N2728" s="1" t="str">
        <f t="array" ref="N2728">IF($M2728=0,'Class Rules'!$D$3,INDEX('Class Rules'!$D$6:$D$85,MATCH($M2728,'Class Rules'!$A$6:$A$85,0)))</f>
        <v>Passenger LDV</v>
      </c>
      <c r="O2728" s="1" t="str">
        <f t="array" ref="O2728">IF(SUMPRODUCT(MAX(ISNUMBER(SEARCH(Fuel_Rules!$A$6:$A$30,$E2728))*ISNUMBER(SEARCH(Fuel_Rules!$B$6:$B$30,$F2728))*(Fuel_Rules!$A$6:$A$30&lt;&gt;"")))&gt;0,"Plug-in hybrid",IF($G2728="Diesel","Diesel","Gasoline"))</f>
        <v>Gasoline</v>
      </c>
    </row>
    <row r="2729" spans="1:15" ht="15" customHeight="1" x14ac:dyDescent="0.25">
      <c r="A2729" s="1">
        <v>2022</v>
      </c>
      <c r="B2729" s="1" t="s">
        <v>4146</v>
      </c>
      <c r="C2729" s="1" t="s">
        <v>2706</v>
      </c>
      <c r="D2729" s="1" t="s">
        <v>5018</v>
      </c>
      <c r="E2729" s="1" t="s">
        <v>2695</v>
      </c>
      <c r="F2729" s="1" t="s">
        <v>2708</v>
      </c>
      <c r="G2729" s="1" t="s">
        <v>103</v>
      </c>
      <c r="H2729" s="1" t="s">
        <v>437</v>
      </c>
      <c r="I2729" s="1">
        <v>1.4</v>
      </c>
      <c r="J2729" s="1">
        <v>2023</v>
      </c>
      <c r="K2729" s="1">
        <v>168750</v>
      </c>
      <c r="L2729" s="1">
        <v>0</v>
      </c>
      <c r="M2729" s="1">
        <f t="array" ref="M2729">SUMPRODUCT(MAX(ISNUMBER(SEARCH('Class Rules'!$B$6:$B$85,$E2729))*ISNUMBER(SEARCH('Class Rules'!$C$6:$C$85,$F2729))*'Class Rules'!$A$6:$A$85))</f>
        <v>0</v>
      </c>
      <c r="N2729" s="1" t="str">
        <f t="array" ref="N2729">IF($M2729=0,'Class Rules'!$D$3,INDEX('Class Rules'!$D$6:$D$85,MATCH($M2729,'Class Rules'!$A$6:$A$85,0)))</f>
        <v>Passenger LDV</v>
      </c>
      <c r="O2729" s="1" t="str">
        <f t="array" ref="O2729">IF(SUMPRODUCT(MAX(ISNUMBER(SEARCH(Fuel_Rules!$A$6:$A$30,$E2729))*ISNUMBER(SEARCH(Fuel_Rules!$B$6:$B$30,$F2729))*(Fuel_Rules!$A$6:$A$30&lt;&gt;"")))&gt;0,"Plug-in hybrid",IF($G2729="Diesel","Diesel","Gasoline"))</f>
        <v>Gasoline</v>
      </c>
    </row>
    <row r="2730" spans="1:15" ht="15" customHeight="1" x14ac:dyDescent="0.25">
      <c r="A2730" s="1">
        <v>2022</v>
      </c>
      <c r="B2730" s="1" t="s">
        <v>4146</v>
      </c>
      <c r="C2730" s="1" t="s">
        <v>2709</v>
      </c>
      <c r="D2730" s="1" t="s">
        <v>5019</v>
      </c>
      <c r="E2730" s="1" t="s">
        <v>2695</v>
      </c>
      <c r="F2730" s="1" t="s">
        <v>2711</v>
      </c>
      <c r="G2730" s="1" t="s">
        <v>103</v>
      </c>
      <c r="H2730" s="1" t="s">
        <v>437</v>
      </c>
      <c r="I2730" s="1">
        <v>1.4</v>
      </c>
      <c r="J2730" s="1">
        <v>2023</v>
      </c>
      <c r="K2730" s="1">
        <v>155642</v>
      </c>
      <c r="L2730" s="1">
        <v>0</v>
      </c>
      <c r="M2730" s="1">
        <f t="array" ref="M2730">SUMPRODUCT(MAX(ISNUMBER(SEARCH('Class Rules'!$B$6:$B$85,$E2730))*ISNUMBER(SEARCH('Class Rules'!$C$6:$C$85,$F2730))*'Class Rules'!$A$6:$A$85))</f>
        <v>0</v>
      </c>
      <c r="N2730" s="1" t="str">
        <f t="array" ref="N2730">IF($M2730=0,'Class Rules'!$D$3,INDEX('Class Rules'!$D$6:$D$85,MATCH($M2730,'Class Rules'!$A$6:$A$85,0)))</f>
        <v>Passenger LDV</v>
      </c>
      <c r="O2730" s="1" t="str">
        <f t="array" ref="O2730">IF(SUMPRODUCT(MAX(ISNUMBER(SEARCH(Fuel_Rules!$A$6:$A$30,$E2730))*ISNUMBER(SEARCH(Fuel_Rules!$B$6:$B$30,$F2730))*(Fuel_Rules!$A$6:$A$30&lt;&gt;"")))&gt;0,"Plug-in hybrid",IF($G2730="Diesel","Diesel","Gasoline"))</f>
        <v>Gasoline</v>
      </c>
    </row>
    <row r="2731" spans="1:15" ht="15" customHeight="1" x14ac:dyDescent="0.25">
      <c r="A2731" s="1">
        <v>2022</v>
      </c>
      <c r="B2731" s="1" t="s">
        <v>4146</v>
      </c>
      <c r="C2731" s="1" t="s">
        <v>2712</v>
      </c>
      <c r="D2731" s="1" t="s">
        <v>5020</v>
      </c>
      <c r="E2731" s="1" t="s">
        <v>2695</v>
      </c>
      <c r="F2731" s="1" t="s">
        <v>2714</v>
      </c>
      <c r="G2731" s="1" t="s">
        <v>103</v>
      </c>
      <c r="H2731" s="1" t="s">
        <v>437</v>
      </c>
      <c r="I2731" s="1">
        <v>1.4</v>
      </c>
      <c r="J2731" s="1">
        <v>2023</v>
      </c>
      <c r="K2731" s="1">
        <v>179189</v>
      </c>
      <c r="L2731" s="1">
        <v>0</v>
      </c>
      <c r="M2731" s="1">
        <f t="array" ref="M2731">SUMPRODUCT(MAX(ISNUMBER(SEARCH('Class Rules'!$B$6:$B$85,$E2731))*ISNUMBER(SEARCH('Class Rules'!$C$6:$C$85,$F2731))*'Class Rules'!$A$6:$A$85))</f>
        <v>0</v>
      </c>
      <c r="N2731" s="1" t="str">
        <f t="array" ref="N2731">IF($M2731=0,'Class Rules'!$D$3,INDEX('Class Rules'!$D$6:$D$85,MATCH($M2731,'Class Rules'!$A$6:$A$85,0)))</f>
        <v>Passenger LDV</v>
      </c>
      <c r="O2731" s="1" t="str">
        <f t="array" ref="O2731">IF(SUMPRODUCT(MAX(ISNUMBER(SEARCH(Fuel_Rules!$A$6:$A$30,$E2731))*ISNUMBER(SEARCH(Fuel_Rules!$B$6:$B$30,$F2731))*(Fuel_Rules!$A$6:$A$30&lt;&gt;"")))&gt;0,"Plug-in hybrid",IF($G2731="Diesel","Diesel","Gasoline"))</f>
        <v>Gasoline</v>
      </c>
    </row>
    <row r="2732" spans="1:15" ht="15" customHeight="1" x14ac:dyDescent="0.25">
      <c r="A2732" s="1">
        <v>2022</v>
      </c>
      <c r="B2732" s="1" t="s">
        <v>4146</v>
      </c>
      <c r="C2732" s="1" t="s">
        <v>2715</v>
      </c>
      <c r="D2732" s="1" t="s">
        <v>5021</v>
      </c>
      <c r="E2732" s="1" t="s">
        <v>2695</v>
      </c>
      <c r="F2732" s="1" t="s">
        <v>2717</v>
      </c>
      <c r="G2732" s="1" t="s">
        <v>103</v>
      </c>
      <c r="H2732" s="1" t="s">
        <v>437</v>
      </c>
      <c r="I2732" s="1">
        <v>1.4</v>
      </c>
      <c r="J2732" s="1">
        <v>2023</v>
      </c>
      <c r="K2732" s="1">
        <v>177250</v>
      </c>
      <c r="L2732" s="1">
        <v>0</v>
      </c>
      <c r="M2732" s="1">
        <f t="array" ref="M2732">SUMPRODUCT(MAX(ISNUMBER(SEARCH('Class Rules'!$B$6:$B$85,$E2732))*ISNUMBER(SEARCH('Class Rules'!$C$6:$C$85,$F2732))*'Class Rules'!$A$6:$A$85))</f>
        <v>0</v>
      </c>
      <c r="N2732" s="1" t="str">
        <f t="array" ref="N2732">IF($M2732=0,'Class Rules'!$D$3,INDEX('Class Rules'!$D$6:$D$85,MATCH($M2732,'Class Rules'!$A$6:$A$85,0)))</f>
        <v>Passenger LDV</v>
      </c>
      <c r="O2732" s="1" t="str">
        <f t="array" ref="O2732">IF(SUMPRODUCT(MAX(ISNUMBER(SEARCH(Fuel_Rules!$A$6:$A$30,$E2732))*ISNUMBER(SEARCH(Fuel_Rules!$B$6:$B$30,$F2732))*(Fuel_Rules!$A$6:$A$30&lt;&gt;"")))&gt;0,"Plug-in hybrid",IF($G2732="Diesel","Diesel","Gasoline"))</f>
        <v>Gasoline</v>
      </c>
    </row>
    <row r="2733" spans="1:15" ht="15" customHeight="1" x14ac:dyDescent="0.25">
      <c r="A2733" s="1">
        <v>2022</v>
      </c>
      <c r="B2733" s="1" t="s">
        <v>4146</v>
      </c>
      <c r="C2733" s="1" t="s">
        <v>2718</v>
      </c>
      <c r="D2733" s="1" t="s">
        <v>5022</v>
      </c>
      <c r="E2733" s="1" t="s">
        <v>2695</v>
      </c>
      <c r="F2733" s="1" t="s">
        <v>2720</v>
      </c>
      <c r="G2733" s="1" t="s">
        <v>103</v>
      </c>
      <c r="H2733" s="1" t="s">
        <v>298</v>
      </c>
      <c r="I2733" s="1">
        <v>1.5</v>
      </c>
      <c r="J2733" s="1">
        <v>2023</v>
      </c>
      <c r="K2733" s="1">
        <v>154900</v>
      </c>
      <c r="L2733" s="1">
        <v>0</v>
      </c>
      <c r="M2733" s="1">
        <f t="array" ref="M2733">SUMPRODUCT(MAX(ISNUMBER(SEARCH('Class Rules'!$B$6:$B$85,$E2733))*ISNUMBER(SEARCH('Class Rules'!$C$6:$C$85,$F2733))*'Class Rules'!$A$6:$A$85))</f>
        <v>0</v>
      </c>
      <c r="N2733" s="1" t="str">
        <f t="array" ref="N2733">IF($M2733=0,'Class Rules'!$D$3,INDEX('Class Rules'!$D$6:$D$85,MATCH($M2733,'Class Rules'!$A$6:$A$85,0)))</f>
        <v>Passenger LDV</v>
      </c>
      <c r="O2733" s="1" t="str">
        <f t="array" ref="O2733">IF(SUMPRODUCT(MAX(ISNUMBER(SEARCH(Fuel_Rules!$A$6:$A$30,$E2733))*ISNUMBER(SEARCH(Fuel_Rules!$B$6:$B$30,$F2733))*(Fuel_Rules!$A$6:$A$30&lt;&gt;"")))&gt;0,"Plug-in hybrid",IF($G2733="Diesel","Diesel","Gasoline"))</f>
        <v>Gasoline</v>
      </c>
    </row>
    <row r="2734" spans="1:15" ht="15" customHeight="1" x14ac:dyDescent="0.25">
      <c r="A2734" s="1">
        <v>2022</v>
      </c>
      <c r="B2734" s="1" t="s">
        <v>4146</v>
      </c>
      <c r="C2734" s="1" t="s">
        <v>2721</v>
      </c>
      <c r="D2734" s="1" t="s">
        <v>5023</v>
      </c>
      <c r="E2734" s="1" t="s">
        <v>2695</v>
      </c>
      <c r="F2734" s="1" t="s">
        <v>2723</v>
      </c>
      <c r="G2734" s="1" t="s">
        <v>103</v>
      </c>
      <c r="H2734" s="1" t="s">
        <v>437</v>
      </c>
      <c r="I2734" s="1">
        <v>1.5</v>
      </c>
      <c r="J2734" s="1">
        <v>2023</v>
      </c>
      <c r="K2734" s="1">
        <v>163160</v>
      </c>
      <c r="L2734" s="1">
        <v>0</v>
      </c>
      <c r="M2734" s="1">
        <f t="array" ref="M2734">SUMPRODUCT(MAX(ISNUMBER(SEARCH('Class Rules'!$B$6:$B$85,$E2734))*ISNUMBER(SEARCH('Class Rules'!$C$6:$C$85,$F2734))*'Class Rules'!$A$6:$A$85))</f>
        <v>0</v>
      </c>
      <c r="N2734" s="1" t="str">
        <f t="array" ref="N2734">IF($M2734=0,'Class Rules'!$D$3,INDEX('Class Rules'!$D$6:$D$85,MATCH($M2734,'Class Rules'!$A$6:$A$85,0)))</f>
        <v>Passenger LDV</v>
      </c>
      <c r="O2734" s="1" t="str">
        <f t="array" ref="O2734">IF(SUMPRODUCT(MAX(ISNUMBER(SEARCH(Fuel_Rules!$A$6:$A$30,$E2734))*ISNUMBER(SEARCH(Fuel_Rules!$B$6:$B$30,$F2734))*(Fuel_Rules!$A$6:$A$30&lt;&gt;"")))&gt;0,"Plug-in hybrid",IF($G2734="Diesel","Diesel","Gasoline"))</f>
        <v>Gasoline</v>
      </c>
    </row>
    <row r="2735" spans="1:15" ht="15" customHeight="1" x14ac:dyDescent="0.25">
      <c r="A2735" s="1">
        <v>2022</v>
      </c>
      <c r="B2735" s="1" t="s">
        <v>4146</v>
      </c>
      <c r="C2735" s="1" t="s">
        <v>2724</v>
      </c>
      <c r="D2735" s="1" t="s">
        <v>5024</v>
      </c>
      <c r="E2735" s="1" t="s">
        <v>2695</v>
      </c>
      <c r="F2735" s="1" t="s">
        <v>2726</v>
      </c>
      <c r="G2735" s="1" t="s">
        <v>103</v>
      </c>
      <c r="H2735" s="1" t="s">
        <v>437</v>
      </c>
      <c r="I2735" s="1">
        <v>1.5</v>
      </c>
      <c r="J2735" s="1">
        <v>2023</v>
      </c>
      <c r="K2735" s="1">
        <v>176585</v>
      </c>
      <c r="L2735" s="1">
        <v>0</v>
      </c>
      <c r="M2735" s="1">
        <f t="array" ref="M2735">SUMPRODUCT(MAX(ISNUMBER(SEARCH('Class Rules'!$B$6:$B$85,$E2735))*ISNUMBER(SEARCH('Class Rules'!$C$6:$C$85,$F2735))*'Class Rules'!$A$6:$A$85))</f>
        <v>0</v>
      </c>
      <c r="N2735" s="1" t="str">
        <f t="array" ref="N2735">IF($M2735=0,'Class Rules'!$D$3,INDEX('Class Rules'!$D$6:$D$85,MATCH($M2735,'Class Rules'!$A$6:$A$85,0)))</f>
        <v>Passenger LDV</v>
      </c>
      <c r="O2735" s="1" t="str">
        <f t="array" ref="O2735">IF(SUMPRODUCT(MAX(ISNUMBER(SEARCH(Fuel_Rules!$A$6:$A$30,$E2735))*ISNUMBER(SEARCH(Fuel_Rules!$B$6:$B$30,$F2735))*(Fuel_Rules!$A$6:$A$30&lt;&gt;"")))&gt;0,"Plug-in hybrid",IF($G2735="Diesel","Diesel","Gasoline"))</f>
        <v>Gasoline</v>
      </c>
    </row>
    <row r="2736" spans="1:15" ht="15" customHeight="1" x14ac:dyDescent="0.25">
      <c r="A2736" s="1">
        <v>2022</v>
      </c>
      <c r="B2736" s="1" t="s">
        <v>4146</v>
      </c>
      <c r="C2736" s="1" t="s">
        <v>2727</v>
      </c>
      <c r="D2736" s="1" t="s">
        <v>5025</v>
      </c>
      <c r="E2736" s="1" t="s">
        <v>2695</v>
      </c>
      <c r="F2736" s="1" t="s">
        <v>2729</v>
      </c>
      <c r="G2736" s="1" t="s">
        <v>103</v>
      </c>
      <c r="H2736" s="1" t="s">
        <v>298</v>
      </c>
      <c r="I2736" s="1">
        <v>1.3</v>
      </c>
      <c r="J2736" s="1">
        <v>2023</v>
      </c>
      <c r="K2736" s="1">
        <v>138000</v>
      </c>
      <c r="L2736" s="1">
        <v>0</v>
      </c>
      <c r="M2736" s="1">
        <f t="array" ref="M2736">SUMPRODUCT(MAX(ISNUMBER(SEARCH('Class Rules'!$B$6:$B$85,$E2736))*ISNUMBER(SEARCH('Class Rules'!$C$6:$C$85,$F2736))*'Class Rules'!$A$6:$A$85))</f>
        <v>0</v>
      </c>
      <c r="N2736" s="1" t="str">
        <f t="array" ref="N2736">IF($M2736=0,'Class Rules'!$D$3,INDEX('Class Rules'!$D$6:$D$85,MATCH($M2736,'Class Rules'!$A$6:$A$85,0)))</f>
        <v>Passenger LDV</v>
      </c>
      <c r="O2736" s="1" t="str">
        <f t="array" ref="O2736">IF(SUMPRODUCT(MAX(ISNUMBER(SEARCH(Fuel_Rules!$A$6:$A$30,$E2736))*ISNUMBER(SEARCH(Fuel_Rules!$B$6:$B$30,$F2736))*(Fuel_Rules!$A$6:$A$30&lt;&gt;"")))&gt;0,"Plug-in hybrid",IF($G2736="Diesel","Diesel","Gasoline"))</f>
        <v>Gasoline</v>
      </c>
    </row>
    <row r="2737" spans="1:15" ht="15" customHeight="1" x14ac:dyDescent="0.25">
      <c r="A2737" s="1">
        <v>2022</v>
      </c>
      <c r="B2737" s="1" t="s">
        <v>4146</v>
      </c>
      <c r="C2737" s="1" t="s">
        <v>2730</v>
      </c>
      <c r="D2737" s="1" t="s">
        <v>5026</v>
      </c>
      <c r="E2737" s="1" t="s">
        <v>2732</v>
      </c>
      <c r="F2737" s="1" t="s">
        <v>2733</v>
      </c>
      <c r="G2737" s="1" t="s">
        <v>105</v>
      </c>
      <c r="H2737" s="1" t="s">
        <v>298</v>
      </c>
      <c r="I2737" s="1">
        <v>2.8</v>
      </c>
      <c r="J2737" s="1">
        <v>2023</v>
      </c>
      <c r="K2737" s="1">
        <v>243741</v>
      </c>
      <c r="L2737" s="1">
        <v>0</v>
      </c>
      <c r="M2737" s="1">
        <f t="array" ref="M2737">SUMPRODUCT(MAX(ISNUMBER(SEARCH('Class Rules'!$B$6:$B$85,$E2737))*ISNUMBER(SEARCH('Class Rules'!$C$6:$C$85,$F2737))*'Class Rules'!$A$6:$A$85))</f>
        <v>12</v>
      </c>
      <c r="N2737" s="1" t="str">
        <f t="array" ref="N2737">IF($M2737=0,'Class Rules'!$D$3,INDEX('Class Rules'!$D$6:$D$85,MATCH($M2737,'Class Rules'!$A$6:$A$85,0)))</f>
        <v>Freight LDV</v>
      </c>
      <c r="O2737" s="1" t="str">
        <f t="array" ref="O2737">IF(SUMPRODUCT(MAX(ISNUMBER(SEARCH(Fuel_Rules!$A$6:$A$30,$E2737))*ISNUMBER(SEARCH(Fuel_Rules!$B$6:$B$30,$F2737))*(Fuel_Rules!$A$6:$A$30&lt;&gt;"")))&gt;0,"Plug-in hybrid",IF($G2737="Diesel","Diesel","Gasoline"))</f>
        <v>Diesel</v>
      </c>
    </row>
    <row r="2738" spans="1:15" ht="15" customHeight="1" x14ac:dyDescent="0.25">
      <c r="A2738" s="1">
        <v>2022</v>
      </c>
      <c r="B2738" s="1" t="s">
        <v>4146</v>
      </c>
      <c r="C2738" s="1" t="s">
        <v>2734</v>
      </c>
      <c r="D2738" s="1" t="s">
        <v>5027</v>
      </c>
      <c r="E2738" s="1" t="s">
        <v>2732</v>
      </c>
      <c r="F2738" s="1" t="s">
        <v>2736</v>
      </c>
      <c r="G2738" s="1" t="s">
        <v>103</v>
      </c>
      <c r="H2738" s="1" t="s">
        <v>437</v>
      </c>
      <c r="I2738" s="1">
        <v>3.5</v>
      </c>
      <c r="J2738" s="1">
        <v>2023</v>
      </c>
      <c r="K2738" s="1">
        <v>323666</v>
      </c>
      <c r="L2738" s="1">
        <v>0</v>
      </c>
      <c r="M2738" s="1">
        <f t="array" ref="M2738">SUMPRODUCT(MAX(ISNUMBER(SEARCH('Class Rules'!$B$6:$B$85,$E2738))*ISNUMBER(SEARCH('Class Rules'!$C$6:$C$85,$F2738))*'Class Rules'!$A$6:$A$85))</f>
        <v>0</v>
      </c>
      <c r="N2738" s="1" t="str">
        <f t="array" ref="N2738">IF($M2738=0,'Class Rules'!$D$3,INDEX('Class Rules'!$D$6:$D$85,MATCH($M2738,'Class Rules'!$A$6:$A$85,0)))</f>
        <v>Passenger LDV</v>
      </c>
      <c r="O2738" s="1" t="str">
        <f t="array" ref="O2738">IF(SUMPRODUCT(MAX(ISNUMBER(SEARCH(Fuel_Rules!$A$6:$A$30,$E2738))*ISNUMBER(SEARCH(Fuel_Rules!$B$6:$B$30,$F2738))*(Fuel_Rules!$A$6:$A$30&lt;&gt;"")))&gt;0,"Plug-in hybrid",IF($G2738="Diesel","Diesel","Gasoline"))</f>
        <v>Gasoline</v>
      </c>
    </row>
    <row r="2739" spans="1:15" ht="15" customHeight="1" x14ac:dyDescent="0.25">
      <c r="A2739" s="1">
        <v>2022</v>
      </c>
      <c r="B2739" s="1" t="s">
        <v>4146</v>
      </c>
      <c r="C2739" s="1" t="s">
        <v>2737</v>
      </c>
      <c r="D2739" s="1" t="s">
        <v>5028</v>
      </c>
      <c r="E2739" s="1" t="s">
        <v>2732</v>
      </c>
      <c r="F2739" s="1" t="s">
        <v>2739</v>
      </c>
      <c r="G2739" s="1" t="s">
        <v>103</v>
      </c>
      <c r="H2739" s="1" t="s">
        <v>437</v>
      </c>
      <c r="I2739" s="1">
        <v>2.7</v>
      </c>
      <c r="J2739" s="1">
        <v>2023</v>
      </c>
      <c r="K2739" s="1">
        <v>246583</v>
      </c>
      <c r="L2739" s="1">
        <v>0</v>
      </c>
      <c r="M2739" s="1">
        <f t="array" ref="M2739">SUMPRODUCT(MAX(ISNUMBER(SEARCH('Class Rules'!$B$6:$B$85,$E2739))*ISNUMBER(SEARCH('Class Rules'!$C$6:$C$85,$F2739))*'Class Rules'!$A$6:$A$85))</f>
        <v>0</v>
      </c>
      <c r="N2739" s="1" t="str">
        <f t="array" ref="N2739">IF($M2739=0,'Class Rules'!$D$3,INDEX('Class Rules'!$D$6:$D$85,MATCH($M2739,'Class Rules'!$A$6:$A$85,0)))</f>
        <v>Passenger LDV</v>
      </c>
      <c r="O2739" s="1" t="str">
        <f t="array" ref="O2739">IF(SUMPRODUCT(MAX(ISNUMBER(SEARCH(Fuel_Rules!$A$6:$A$30,$E2739))*ISNUMBER(SEARCH(Fuel_Rules!$B$6:$B$30,$F2739))*(Fuel_Rules!$A$6:$A$30&lt;&gt;"")))&gt;0,"Plug-in hybrid",IF($G2739="Diesel","Diesel","Gasoline"))</f>
        <v>Gasoline</v>
      </c>
    </row>
    <row r="2740" spans="1:15" ht="15" customHeight="1" x14ac:dyDescent="0.25">
      <c r="A2740" s="1">
        <v>2022</v>
      </c>
      <c r="B2740" s="1" t="s">
        <v>4146</v>
      </c>
      <c r="C2740" s="1" t="s">
        <v>2740</v>
      </c>
      <c r="D2740" s="1" t="s">
        <v>5029</v>
      </c>
      <c r="E2740" s="1" t="s">
        <v>2732</v>
      </c>
      <c r="F2740" s="1" t="s">
        <v>2742</v>
      </c>
      <c r="G2740" s="1" t="s">
        <v>103</v>
      </c>
      <c r="H2740" s="1" t="s">
        <v>437</v>
      </c>
      <c r="I2740" s="1">
        <v>2.7</v>
      </c>
      <c r="J2740" s="1">
        <v>2023</v>
      </c>
      <c r="K2740" s="1">
        <v>198525</v>
      </c>
      <c r="L2740" s="1">
        <v>0</v>
      </c>
      <c r="M2740" s="1">
        <f t="array" ref="M2740">SUMPRODUCT(MAX(ISNUMBER(SEARCH('Class Rules'!$B$6:$B$85,$E2740))*ISNUMBER(SEARCH('Class Rules'!$C$6:$C$85,$F2740))*'Class Rules'!$A$6:$A$85))</f>
        <v>12</v>
      </c>
      <c r="N2740" s="1" t="str">
        <f t="array" ref="N2740">IF($M2740=0,'Class Rules'!$D$3,INDEX('Class Rules'!$D$6:$D$85,MATCH($M2740,'Class Rules'!$A$6:$A$85,0)))</f>
        <v>Freight LDV</v>
      </c>
      <c r="O2740" s="1" t="str">
        <f t="array" ref="O2740">IF(SUMPRODUCT(MAX(ISNUMBER(SEARCH(Fuel_Rules!$A$6:$A$30,$E2740))*ISNUMBER(SEARCH(Fuel_Rules!$B$6:$B$30,$F2740))*(Fuel_Rules!$A$6:$A$30&lt;&gt;"")))&gt;0,"Plug-in hybrid",IF($G2740="Diesel","Diesel","Gasoline"))</f>
        <v>Gasoline</v>
      </c>
    </row>
    <row r="2741" spans="1:15" ht="15" customHeight="1" x14ac:dyDescent="0.25">
      <c r="A2741" s="1">
        <v>2022</v>
      </c>
      <c r="B2741" s="1" t="s">
        <v>4146</v>
      </c>
      <c r="C2741" s="1" t="s">
        <v>2743</v>
      </c>
      <c r="D2741" s="1" t="s">
        <v>5030</v>
      </c>
      <c r="E2741" s="1" t="s">
        <v>2732</v>
      </c>
      <c r="F2741" s="1" t="s">
        <v>2745</v>
      </c>
      <c r="G2741" s="1" t="s">
        <v>103</v>
      </c>
      <c r="H2741" s="1" t="s">
        <v>437</v>
      </c>
      <c r="I2741" s="1">
        <v>2</v>
      </c>
      <c r="J2741" s="1">
        <v>2023</v>
      </c>
      <c r="K2741" s="1">
        <v>155724</v>
      </c>
      <c r="L2741" s="1">
        <v>0</v>
      </c>
      <c r="M2741" s="1">
        <f t="array" ref="M2741">SUMPRODUCT(MAX(ISNUMBER(SEARCH('Class Rules'!$B$6:$B$85,$E2741))*ISNUMBER(SEARCH('Class Rules'!$C$6:$C$85,$F2741))*'Class Rules'!$A$6:$A$85))</f>
        <v>0</v>
      </c>
      <c r="N2741" s="1" t="str">
        <f t="array" ref="N2741">IF($M2741=0,'Class Rules'!$D$3,INDEX('Class Rules'!$D$6:$D$85,MATCH($M2741,'Class Rules'!$A$6:$A$85,0)))</f>
        <v>Passenger LDV</v>
      </c>
      <c r="O2741" s="1" t="str">
        <f t="array" ref="O2741">IF(SUMPRODUCT(MAX(ISNUMBER(SEARCH(Fuel_Rules!$A$6:$A$30,$E2741))*ISNUMBER(SEARCH(Fuel_Rules!$B$6:$B$30,$F2741))*(Fuel_Rules!$A$6:$A$30&lt;&gt;"")))&gt;0,"Plug-in hybrid",IF($G2741="Diesel","Diesel","Gasoline"))</f>
        <v>Gasoline</v>
      </c>
    </row>
    <row r="2742" spans="1:15" ht="15" customHeight="1" x14ac:dyDescent="0.25">
      <c r="A2742" s="1">
        <v>2022</v>
      </c>
      <c r="B2742" s="1" t="s">
        <v>4146</v>
      </c>
      <c r="C2742" s="1" t="s">
        <v>2743</v>
      </c>
      <c r="D2742" s="1" t="s">
        <v>5031</v>
      </c>
      <c r="E2742" s="1" t="s">
        <v>2732</v>
      </c>
      <c r="F2742" s="1" t="s">
        <v>2745</v>
      </c>
      <c r="G2742" s="1" t="s">
        <v>103</v>
      </c>
      <c r="H2742" s="1" t="s">
        <v>437</v>
      </c>
      <c r="I2742" s="1">
        <v>2</v>
      </c>
      <c r="J2742" s="1">
        <v>2023</v>
      </c>
      <c r="K2742" s="1">
        <v>150273</v>
      </c>
      <c r="L2742" s="1">
        <v>0</v>
      </c>
      <c r="M2742" s="1">
        <f t="array" ref="M2742">SUMPRODUCT(MAX(ISNUMBER(SEARCH('Class Rules'!$B$6:$B$85,$E2742))*ISNUMBER(SEARCH('Class Rules'!$C$6:$C$85,$F2742))*'Class Rules'!$A$6:$A$85))</f>
        <v>0</v>
      </c>
      <c r="N2742" s="1" t="str">
        <f t="array" ref="N2742">IF($M2742=0,'Class Rules'!$D$3,INDEX('Class Rules'!$D$6:$D$85,MATCH($M2742,'Class Rules'!$A$6:$A$85,0)))</f>
        <v>Passenger LDV</v>
      </c>
      <c r="O2742" s="1" t="str">
        <f t="array" ref="O2742">IF(SUMPRODUCT(MAX(ISNUMBER(SEARCH(Fuel_Rules!$A$6:$A$30,$E2742))*ISNUMBER(SEARCH(Fuel_Rules!$B$6:$B$30,$F2742))*(Fuel_Rules!$A$6:$A$30&lt;&gt;"")))&gt;0,"Plug-in hybrid",IF($G2742="Diesel","Diesel","Gasoline"))</f>
        <v>Gasoline</v>
      </c>
    </row>
    <row r="2743" spans="1:15" ht="15" customHeight="1" x14ac:dyDescent="0.25">
      <c r="A2743" s="1">
        <v>2022</v>
      </c>
      <c r="B2743" s="1" t="s">
        <v>4146</v>
      </c>
      <c r="C2743" s="1" t="s">
        <v>2746</v>
      </c>
      <c r="D2743" s="1" t="s">
        <v>5032</v>
      </c>
      <c r="E2743" s="1" t="s">
        <v>2732</v>
      </c>
      <c r="F2743" s="1" t="s">
        <v>2748</v>
      </c>
      <c r="G2743" s="1" t="s">
        <v>103</v>
      </c>
      <c r="H2743" s="1" t="s">
        <v>437</v>
      </c>
      <c r="I2743" s="1">
        <v>2</v>
      </c>
      <c r="J2743" s="1">
        <v>2023</v>
      </c>
      <c r="K2743" s="1">
        <v>180554</v>
      </c>
      <c r="L2743" s="1">
        <v>0</v>
      </c>
      <c r="M2743" s="1">
        <f t="array" ref="M2743">SUMPRODUCT(MAX(ISNUMBER(SEARCH('Class Rules'!$B$6:$B$85,$E2743))*ISNUMBER(SEARCH('Class Rules'!$C$6:$C$85,$F2743))*'Class Rules'!$A$6:$A$85))</f>
        <v>0</v>
      </c>
      <c r="N2743" s="1" t="str">
        <f t="array" ref="N2743">IF($M2743=0,'Class Rules'!$D$3,INDEX('Class Rules'!$D$6:$D$85,MATCH($M2743,'Class Rules'!$A$6:$A$85,0)))</f>
        <v>Passenger LDV</v>
      </c>
      <c r="O2743" s="1" t="str">
        <f t="array" ref="O2743">IF(SUMPRODUCT(MAX(ISNUMBER(SEARCH(Fuel_Rules!$A$6:$A$30,$E2743))*ISNUMBER(SEARCH(Fuel_Rules!$B$6:$B$30,$F2743))*(Fuel_Rules!$A$6:$A$30&lt;&gt;"")))&gt;0,"Plug-in hybrid",IF($G2743="Diesel","Diesel","Gasoline"))</f>
        <v>Gasoline</v>
      </c>
    </row>
    <row r="2744" spans="1:15" ht="15" customHeight="1" x14ac:dyDescent="0.25">
      <c r="A2744" s="1">
        <v>2022</v>
      </c>
      <c r="B2744" s="1" t="s">
        <v>4146</v>
      </c>
      <c r="C2744" s="1" t="s">
        <v>2746</v>
      </c>
      <c r="D2744" s="1" t="s">
        <v>5033</v>
      </c>
      <c r="E2744" s="1" t="s">
        <v>2732</v>
      </c>
      <c r="F2744" s="1" t="s">
        <v>2748</v>
      </c>
      <c r="G2744" s="1" t="s">
        <v>103</v>
      </c>
      <c r="H2744" s="1" t="s">
        <v>437</v>
      </c>
      <c r="I2744" s="1">
        <v>2</v>
      </c>
      <c r="J2744" s="1">
        <v>2023</v>
      </c>
      <c r="K2744" s="1">
        <v>174069</v>
      </c>
      <c r="L2744" s="1">
        <v>0</v>
      </c>
      <c r="M2744" s="1">
        <f t="array" ref="M2744">SUMPRODUCT(MAX(ISNUMBER(SEARCH('Class Rules'!$B$6:$B$85,$E2744))*ISNUMBER(SEARCH('Class Rules'!$C$6:$C$85,$F2744))*'Class Rules'!$A$6:$A$85))</f>
        <v>0</v>
      </c>
      <c r="N2744" s="1" t="str">
        <f t="array" ref="N2744">IF($M2744=0,'Class Rules'!$D$3,INDEX('Class Rules'!$D$6:$D$85,MATCH($M2744,'Class Rules'!$A$6:$A$85,0)))</f>
        <v>Passenger LDV</v>
      </c>
      <c r="O2744" s="1" t="str">
        <f t="array" ref="O2744">IF(SUMPRODUCT(MAX(ISNUMBER(SEARCH(Fuel_Rules!$A$6:$A$30,$E2744))*ISNUMBER(SEARCH(Fuel_Rules!$B$6:$B$30,$F2744))*(Fuel_Rules!$A$6:$A$30&lt;&gt;"")))&gt;0,"Plug-in hybrid",IF($G2744="Diesel","Diesel","Gasoline"))</f>
        <v>Gasoline</v>
      </c>
    </row>
    <row r="2745" spans="1:15" ht="15" customHeight="1" x14ac:dyDescent="0.25">
      <c r="A2745" s="1">
        <v>2022</v>
      </c>
      <c r="B2745" s="1" t="s">
        <v>4146</v>
      </c>
      <c r="C2745" s="1" t="s">
        <v>2749</v>
      </c>
      <c r="D2745" s="1" t="s">
        <v>5034</v>
      </c>
      <c r="E2745" s="1" t="s">
        <v>2732</v>
      </c>
      <c r="F2745" s="1" t="s">
        <v>2751</v>
      </c>
      <c r="G2745" s="1" t="s">
        <v>103</v>
      </c>
      <c r="H2745" s="1" t="s">
        <v>437</v>
      </c>
      <c r="I2745" s="1">
        <v>2.7</v>
      </c>
      <c r="J2745" s="1">
        <v>2023</v>
      </c>
      <c r="K2745" s="1">
        <v>229371</v>
      </c>
      <c r="L2745" s="1">
        <v>0</v>
      </c>
      <c r="M2745" s="1">
        <f t="array" ref="M2745">SUMPRODUCT(MAX(ISNUMBER(SEARCH('Class Rules'!$B$6:$B$85,$E2745))*ISNUMBER(SEARCH('Class Rules'!$C$6:$C$85,$F2745))*'Class Rules'!$A$6:$A$85))</f>
        <v>12</v>
      </c>
      <c r="N2745" s="1" t="str">
        <f t="array" ref="N2745">IF($M2745=0,'Class Rules'!$D$3,INDEX('Class Rules'!$D$6:$D$85,MATCH($M2745,'Class Rules'!$A$6:$A$85,0)))</f>
        <v>Freight LDV</v>
      </c>
      <c r="O2745" s="1" t="str">
        <f t="array" ref="O2745">IF(SUMPRODUCT(MAX(ISNUMBER(SEARCH(Fuel_Rules!$A$6:$A$30,$E2745))*ISNUMBER(SEARCH(Fuel_Rules!$B$6:$B$30,$F2745))*(Fuel_Rules!$A$6:$A$30&lt;&gt;"")))&gt;0,"Plug-in hybrid",IF($G2745="Diesel","Diesel","Gasoline"))</f>
        <v>Gasoline</v>
      </c>
    </row>
    <row r="2746" spans="1:15" ht="15" customHeight="1" x14ac:dyDescent="0.25">
      <c r="A2746" s="1">
        <v>2022</v>
      </c>
      <c r="B2746" s="1" t="s">
        <v>4146</v>
      </c>
      <c r="C2746" s="1" t="s">
        <v>2752</v>
      </c>
      <c r="D2746" s="1" t="s">
        <v>5035</v>
      </c>
      <c r="E2746" s="1" t="s">
        <v>2732</v>
      </c>
      <c r="F2746" s="1" t="s">
        <v>2754</v>
      </c>
      <c r="G2746" s="1" t="s">
        <v>103</v>
      </c>
      <c r="H2746" s="1" t="s">
        <v>298</v>
      </c>
      <c r="I2746" s="1">
        <v>1.3</v>
      </c>
      <c r="J2746" s="1">
        <v>2023</v>
      </c>
      <c r="K2746" s="1">
        <v>59067</v>
      </c>
      <c r="L2746" s="1">
        <v>0</v>
      </c>
      <c r="M2746" s="1">
        <f t="array" ref="M2746">SUMPRODUCT(MAX(ISNUMBER(SEARCH('Class Rules'!$B$6:$B$85,$E2746))*ISNUMBER(SEARCH('Class Rules'!$C$6:$C$85,$F2746))*'Class Rules'!$A$6:$A$85))</f>
        <v>0</v>
      </c>
      <c r="N2746" s="1" t="str">
        <f t="array" ref="N2746">IF($M2746=0,'Class Rules'!$D$3,INDEX('Class Rules'!$D$6:$D$85,MATCH($M2746,'Class Rules'!$A$6:$A$85,0)))</f>
        <v>Passenger LDV</v>
      </c>
      <c r="O2746" s="1" t="str">
        <f t="array" ref="O2746">IF(SUMPRODUCT(MAX(ISNUMBER(SEARCH(Fuel_Rules!$A$6:$A$30,$E2746))*ISNUMBER(SEARCH(Fuel_Rules!$B$6:$B$30,$F2746))*(Fuel_Rules!$A$6:$A$30&lt;&gt;"")))&gt;0,"Plug-in hybrid",IF($G2746="Diesel","Diesel","Gasoline"))</f>
        <v>Gasoline</v>
      </c>
    </row>
    <row r="2747" spans="1:15" ht="15" customHeight="1" x14ac:dyDescent="0.25">
      <c r="A2747" s="1">
        <v>2022</v>
      </c>
      <c r="B2747" s="1" t="s">
        <v>4146</v>
      </c>
      <c r="C2747" s="1" t="s">
        <v>2755</v>
      </c>
      <c r="D2747" s="1" t="s">
        <v>5036</v>
      </c>
      <c r="E2747" s="1" t="s">
        <v>2732</v>
      </c>
      <c r="F2747" s="1" t="s">
        <v>2757</v>
      </c>
      <c r="G2747" s="1" t="s">
        <v>103</v>
      </c>
      <c r="H2747" s="1" t="s">
        <v>298</v>
      </c>
      <c r="I2747" s="1">
        <v>1.5</v>
      </c>
      <c r="J2747" s="1">
        <v>2023</v>
      </c>
      <c r="K2747" s="1">
        <v>68272</v>
      </c>
      <c r="L2747" s="1">
        <v>0</v>
      </c>
      <c r="M2747" s="1">
        <f t="array" ref="M2747">SUMPRODUCT(MAX(ISNUMBER(SEARCH('Class Rules'!$B$6:$B$85,$E2747))*ISNUMBER(SEARCH('Class Rules'!$C$6:$C$85,$F2747))*'Class Rules'!$A$6:$A$85))</f>
        <v>0</v>
      </c>
      <c r="N2747" s="1" t="str">
        <f t="array" ref="N2747">IF($M2747=0,'Class Rules'!$D$3,INDEX('Class Rules'!$D$6:$D$85,MATCH($M2747,'Class Rules'!$A$6:$A$85,0)))</f>
        <v>Passenger LDV</v>
      </c>
      <c r="O2747" s="1" t="str">
        <f t="array" ref="O2747">IF(SUMPRODUCT(MAX(ISNUMBER(SEARCH(Fuel_Rules!$A$6:$A$30,$E2747))*ISNUMBER(SEARCH(Fuel_Rules!$B$6:$B$30,$F2747))*(Fuel_Rules!$A$6:$A$30&lt;&gt;"")))&gt;0,"Plug-in hybrid",IF($G2747="Diesel","Diesel","Gasoline"))</f>
        <v>Gasoline</v>
      </c>
    </row>
    <row r="2748" spans="1:15" ht="15" customHeight="1" x14ac:dyDescent="0.25">
      <c r="A2748" s="1">
        <v>2022</v>
      </c>
      <c r="B2748" s="1" t="s">
        <v>4146</v>
      </c>
      <c r="C2748" s="1" t="s">
        <v>2758</v>
      </c>
      <c r="D2748" s="1" t="s">
        <v>5037</v>
      </c>
      <c r="E2748" s="1" t="s">
        <v>2732</v>
      </c>
      <c r="F2748" s="1" t="s">
        <v>2760</v>
      </c>
      <c r="G2748" s="1" t="s">
        <v>103</v>
      </c>
      <c r="H2748" s="1" t="s">
        <v>437</v>
      </c>
      <c r="I2748" s="1">
        <v>1.8</v>
      </c>
      <c r="J2748" s="1">
        <v>2023</v>
      </c>
      <c r="K2748" s="1">
        <v>193086</v>
      </c>
      <c r="L2748" s="1">
        <v>0</v>
      </c>
      <c r="M2748" s="1">
        <f t="array" ref="M2748">SUMPRODUCT(MAX(ISNUMBER(SEARCH('Class Rules'!$B$6:$B$85,$E2748))*ISNUMBER(SEARCH('Class Rules'!$C$6:$C$85,$F2748))*'Class Rules'!$A$6:$A$85))</f>
        <v>0</v>
      </c>
      <c r="N2748" s="1" t="str">
        <f t="array" ref="N2748">IF($M2748=0,'Class Rules'!$D$3,INDEX('Class Rules'!$D$6:$D$85,MATCH($M2748,'Class Rules'!$A$6:$A$85,0)))</f>
        <v>Passenger LDV</v>
      </c>
      <c r="O2748" s="1" t="str">
        <f t="array" ref="O2748">IF(SUMPRODUCT(MAX(ISNUMBER(SEARCH(Fuel_Rules!$A$6:$A$30,$E2748))*ISNUMBER(SEARCH(Fuel_Rules!$B$6:$B$30,$F2748))*(Fuel_Rules!$A$6:$A$30&lt;&gt;"")))&gt;0,"Plug-in hybrid",IF($G2748="Diesel","Diesel","Gasoline"))</f>
        <v>Gasoline</v>
      </c>
    </row>
    <row r="2749" spans="1:15" ht="15" customHeight="1" x14ac:dyDescent="0.25">
      <c r="A2749" s="1">
        <v>2022</v>
      </c>
      <c r="B2749" s="1" t="s">
        <v>4146</v>
      </c>
      <c r="C2749" s="1" t="s">
        <v>2761</v>
      </c>
      <c r="D2749" s="1" t="s">
        <v>5038</v>
      </c>
      <c r="E2749" s="1" t="s">
        <v>2732</v>
      </c>
      <c r="F2749" s="1" t="s">
        <v>2763</v>
      </c>
      <c r="G2749" s="1" t="s">
        <v>103</v>
      </c>
      <c r="H2749" s="1" t="s">
        <v>437</v>
      </c>
      <c r="I2749" s="1">
        <v>2.7</v>
      </c>
      <c r="J2749" s="1">
        <v>2023</v>
      </c>
      <c r="K2749" s="1">
        <v>216533</v>
      </c>
      <c r="L2749" s="1">
        <v>0</v>
      </c>
      <c r="M2749" s="1">
        <f t="array" ref="M2749">SUMPRODUCT(MAX(ISNUMBER(SEARCH('Class Rules'!$B$6:$B$85,$E2749))*ISNUMBER(SEARCH('Class Rules'!$C$6:$C$85,$F2749))*'Class Rules'!$A$6:$A$85))</f>
        <v>12</v>
      </c>
      <c r="N2749" s="1" t="str">
        <f t="array" ref="N2749">IF($M2749=0,'Class Rules'!$D$3,INDEX('Class Rules'!$D$6:$D$85,MATCH($M2749,'Class Rules'!$A$6:$A$85,0)))</f>
        <v>Freight LDV</v>
      </c>
      <c r="O2749" s="1" t="str">
        <f t="array" ref="O2749">IF(SUMPRODUCT(MAX(ISNUMBER(SEARCH(Fuel_Rules!$A$6:$A$30,$E2749))*ISNUMBER(SEARCH(Fuel_Rules!$B$6:$B$30,$F2749))*(Fuel_Rules!$A$6:$A$30&lt;&gt;"")))&gt;0,"Plug-in hybrid",IF($G2749="Diesel","Diesel","Gasoline"))</f>
        <v>Gasoline</v>
      </c>
    </row>
    <row r="2750" spans="1:15" ht="15" customHeight="1" x14ac:dyDescent="0.25">
      <c r="A2750" s="1">
        <v>2022</v>
      </c>
      <c r="B2750" s="1" t="s">
        <v>4146</v>
      </c>
      <c r="C2750" s="1" t="s">
        <v>2764</v>
      </c>
      <c r="D2750" s="1" t="s">
        <v>5039</v>
      </c>
      <c r="E2750" s="1" t="s">
        <v>2732</v>
      </c>
      <c r="F2750" s="1" t="s">
        <v>2766</v>
      </c>
      <c r="G2750" s="1" t="s">
        <v>105</v>
      </c>
      <c r="H2750" s="1" t="s">
        <v>437</v>
      </c>
      <c r="I2750" s="1">
        <v>2.8</v>
      </c>
      <c r="J2750" s="1">
        <v>2023</v>
      </c>
      <c r="K2750" s="1">
        <v>324458</v>
      </c>
      <c r="L2750" s="1">
        <v>0</v>
      </c>
      <c r="M2750" s="1">
        <f t="array" ref="M2750">SUMPRODUCT(MAX(ISNUMBER(SEARCH('Class Rules'!$B$6:$B$85,$E2750))*ISNUMBER(SEARCH('Class Rules'!$C$6:$C$85,$F2750))*'Class Rules'!$A$6:$A$85))</f>
        <v>12</v>
      </c>
      <c r="N2750" s="1" t="str">
        <f t="array" ref="N2750">IF($M2750=0,'Class Rules'!$D$3,INDEX('Class Rules'!$D$6:$D$85,MATCH($M2750,'Class Rules'!$A$6:$A$85,0)))</f>
        <v>Freight LDV</v>
      </c>
      <c r="O2750" s="1" t="str">
        <f t="array" ref="O2750">IF(SUMPRODUCT(MAX(ISNUMBER(SEARCH(Fuel_Rules!$A$6:$A$30,$E2750))*ISNUMBER(SEARCH(Fuel_Rules!$B$6:$B$30,$F2750))*(Fuel_Rules!$A$6:$A$30&lt;&gt;"")))&gt;0,"Plug-in hybrid",IF($G2750="Diesel","Diesel","Gasoline"))</f>
        <v>Diesel</v>
      </c>
    </row>
    <row r="2751" spans="1:15" ht="15" customHeight="1" x14ac:dyDescent="0.25">
      <c r="A2751" s="1">
        <v>2022</v>
      </c>
      <c r="B2751" s="1" t="s">
        <v>4146</v>
      </c>
      <c r="C2751" s="1" t="s">
        <v>2767</v>
      </c>
      <c r="D2751" s="1" t="s">
        <v>5040</v>
      </c>
      <c r="E2751" s="1" t="s">
        <v>2732</v>
      </c>
      <c r="F2751" s="1" t="s">
        <v>2769</v>
      </c>
      <c r="G2751" s="1" t="s">
        <v>105</v>
      </c>
      <c r="H2751" s="1" t="s">
        <v>437</v>
      </c>
      <c r="I2751" s="1">
        <v>2.8</v>
      </c>
      <c r="J2751" s="1">
        <v>2023</v>
      </c>
      <c r="K2751" s="1">
        <v>272282</v>
      </c>
      <c r="L2751" s="1">
        <v>0</v>
      </c>
      <c r="M2751" s="1">
        <f t="array" ref="M2751">SUMPRODUCT(MAX(ISNUMBER(SEARCH('Class Rules'!$B$6:$B$85,$E2751))*ISNUMBER(SEARCH('Class Rules'!$C$6:$C$85,$F2751))*'Class Rules'!$A$6:$A$85))</f>
        <v>12</v>
      </c>
      <c r="N2751" s="1" t="str">
        <f t="array" ref="N2751">IF($M2751=0,'Class Rules'!$D$3,INDEX('Class Rules'!$D$6:$D$85,MATCH($M2751,'Class Rules'!$A$6:$A$85,0)))</f>
        <v>Freight LDV</v>
      </c>
      <c r="O2751" s="1" t="str">
        <f t="array" ref="O2751">IF(SUMPRODUCT(MAX(ISNUMBER(SEARCH(Fuel_Rules!$A$6:$A$30,$E2751))*ISNUMBER(SEARCH(Fuel_Rules!$B$6:$B$30,$F2751))*(Fuel_Rules!$A$6:$A$30&lt;&gt;"")))&gt;0,"Plug-in hybrid",IF($G2751="Diesel","Diesel","Gasoline"))</f>
        <v>Diesel</v>
      </c>
    </row>
    <row r="2752" spans="1:15" ht="15" customHeight="1" x14ac:dyDescent="0.25">
      <c r="A2752" s="1">
        <v>2022</v>
      </c>
      <c r="B2752" s="1" t="s">
        <v>4146</v>
      </c>
      <c r="C2752" s="1" t="s">
        <v>2770</v>
      </c>
      <c r="D2752" s="1" t="s">
        <v>5041</v>
      </c>
      <c r="E2752" s="1" t="s">
        <v>2732</v>
      </c>
      <c r="F2752" s="1" t="s">
        <v>2772</v>
      </c>
      <c r="G2752" s="1" t="s">
        <v>105</v>
      </c>
      <c r="H2752" s="1" t="s">
        <v>437</v>
      </c>
      <c r="I2752" s="1">
        <v>2.8</v>
      </c>
      <c r="J2752" s="1">
        <v>2023</v>
      </c>
      <c r="K2752" s="1">
        <v>289563</v>
      </c>
      <c r="L2752" s="1">
        <v>0</v>
      </c>
      <c r="M2752" s="1">
        <f t="array" ref="M2752">SUMPRODUCT(MAX(ISNUMBER(SEARCH('Class Rules'!$B$6:$B$85,$E2752))*ISNUMBER(SEARCH('Class Rules'!$C$6:$C$85,$F2752))*'Class Rules'!$A$6:$A$85))</f>
        <v>12</v>
      </c>
      <c r="N2752" s="1" t="str">
        <f t="array" ref="N2752">IF($M2752=0,'Class Rules'!$D$3,INDEX('Class Rules'!$D$6:$D$85,MATCH($M2752,'Class Rules'!$A$6:$A$85,0)))</f>
        <v>Freight LDV</v>
      </c>
      <c r="O2752" s="1" t="str">
        <f t="array" ref="O2752">IF(SUMPRODUCT(MAX(ISNUMBER(SEARCH(Fuel_Rules!$A$6:$A$30,$E2752))*ISNUMBER(SEARCH(Fuel_Rules!$B$6:$B$30,$F2752))*(Fuel_Rules!$A$6:$A$30&lt;&gt;"")))&gt;0,"Plug-in hybrid",IF($G2752="Diesel","Diesel","Gasoline"))</f>
        <v>Diesel</v>
      </c>
    </row>
    <row r="2753" spans="1:15" ht="15" customHeight="1" x14ac:dyDescent="0.25">
      <c r="A2753" s="1">
        <v>2022</v>
      </c>
      <c r="B2753" s="1" t="s">
        <v>4146</v>
      </c>
      <c r="C2753" s="1" t="s">
        <v>2773</v>
      </c>
      <c r="D2753" s="1" t="s">
        <v>5042</v>
      </c>
      <c r="E2753" s="1" t="s">
        <v>2732</v>
      </c>
      <c r="F2753" s="1" t="s">
        <v>2775</v>
      </c>
      <c r="G2753" s="1" t="s">
        <v>105</v>
      </c>
      <c r="H2753" s="1" t="s">
        <v>298</v>
      </c>
      <c r="I2753" s="1">
        <v>2.8</v>
      </c>
      <c r="J2753" s="1">
        <v>2023</v>
      </c>
      <c r="K2753" s="1">
        <v>227767</v>
      </c>
      <c r="L2753" s="1">
        <v>0</v>
      </c>
      <c r="M2753" s="1">
        <f t="array" ref="M2753">SUMPRODUCT(MAX(ISNUMBER(SEARCH('Class Rules'!$B$6:$B$85,$E2753))*ISNUMBER(SEARCH('Class Rules'!$C$6:$C$85,$F2753))*'Class Rules'!$A$6:$A$85))</f>
        <v>13</v>
      </c>
      <c r="N2753" s="1" t="str">
        <f t="array" ref="N2753">IF($M2753=0,'Class Rules'!$D$3,INDEX('Class Rules'!$D$6:$D$85,MATCH($M2753,'Class Rules'!$A$6:$A$85,0)))</f>
        <v>Freight LDV</v>
      </c>
      <c r="O2753" s="1" t="str">
        <f t="array" ref="O2753">IF(SUMPRODUCT(MAX(ISNUMBER(SEARCH(Fuel_Rules!$A$6:$A$30,$E2753))*ISNUMBER(SEARCH(Fuel_Rules!$B$6:$B$30,$F2753))*(Fuel_Rules!$A$6:$A$30&lt;&gt;"")))&gt;0,"Plug-in hybrid",IF($G2753="Diesel","Diesel","Gasoline"))</f>
        <v>Diesel</v>
      </c>
    </row>
    <row r="2754" spans="1:15" ht="15" customHeight="1" x14ac:dyDescent="0.25">
      <c r="A2754" s="1">
        <v>2022</v>
      </c>
      <c r="B2754" s="1" t="s">
        <v>4146</v>
      </c>
      <c r="C2754" s="1" t="s">
        <v>2776</v>
      </c>
      <c r="D2754" s="1" t="s">
        <v>5043</v>
      </c>
      <c r="E2754" s="1" t="s">
        <v>2732</v>
      </c>
      <c r="F2754" s="1" t="s">
        <v>2778</v>
      </c>
      <c r="G2754" s="1" t="s">
        <v>105</v>
      </c>
      <c r="H2754" s="1" t="s">
        <v>298</v>
      </c>
      <c r="I2754" s="1">
        <v>2.8</v>
      </c>
      <c r="J2754" s="1">
        <v>2023</v>
      </c>
      <c r="K2754" s="1">
        <v>220205</v>
      </c>
      <c r="L2754" s="1">
        <v>0</v>
      </c>
      <c r="M2754" s="1">
        <f t="array" ref="M2754">SUMPRODUCT(MAX(ISNUMBER(SEARCH('Class Rules'!$B$6:$B$85,$E2754))*ISNUMBER(SEARCH('Class Rules'!$C$6:$C$85,$F2754))*'Class Rules'!$A$6:$A$85))</f>
        <v>14</v>
      </c>
      <c r="N2754" s="1" t="str">
        <f t="array" ref="N2754">IF($M2754=0,'Class Rules'!$D$3,INDEX('Class Rules'!$D$6:$D$85,MATCH($M2754,'Class Rules'!$A$6:$A$85,0)))</f>
        <v>Freight LDV</v>
      </c>
      <c r="O2754" s="1" t="str">
        <f t="array" ref="O2754">IF(SUMPRODUCT(MAX(ISNUMBER(SEARCH(Fuel_Rules!$A$6:$A$30,$E2754))*ISNUMBER(SEARCH(Fuel_Rules!$B$6:$B$30,$F2754))*(Fuel_Rules!$A$6:$A$30&lt;&gt;"")))&gt;0,"Plug-in hybrid",IF($G2754="Diesel","Diesel","Gasoline"))</f>
        <v>Diesel</v>
      </c>
    </row>
    <row r="2755" spans="1:15" ht="15" customHeight="1" x14ac:dyDescent="0.25">
      <c r="A2755" s="1">
        <v>2022</v>
      </c>
      <c r="B2755" s="1" t="s">
        <v>4146</v>
      </c>
      <c r="C2755" s="1" t="s">
        <v>2779</v>
      </c>
      <c r="D2755" s="1" t="s">
        <v>5044</v>
      </c>
      <c r="E2755" s="1" t="s">
        <v>2732</v>
      </c>
      <c r="F2755" s="1" t="s">
        <v>2781</v>
      </c>
      <c r="G2755" s="1" t="s">
        <v>105</v>
      </c>
      <c r="H2755" s="1" t="s">
        <v>437</v>
      </c>
      <c r="I2755" s="1">
        <v>2.8</v>
      </c>
      <c r="J2755" s="1">
        <v>2023</v>
      </c>
      <c r="K2755" s="1">
        <v>401721</v>
      </c>
      <c r="L2755" s="1">
        <v>0</v>
      </c>
      <c r="M2755" s="1">
        <f t="array" ref="M2755">SUMPRODUCT(MAX(ISNUMBER(SEARCH('Class Rules'!$B$6:$B$85,$E2755))*ISNUMBER(SEARCH('Class Rules'!$C$6:$C$85,$F2755))*'Class Rules'!$A$6:$A$85))</f>
        <v>0</v>
      </c>
      <c r="N2755" s="1" t="str">
        <f t="array" ref="N2755">IF($M2755=0,'Class Rules'!$D$3,INDEX('Class Rules'!$D$6:$D$85,MATCH($M2755,'Class Rules'!$A$6:$A$85,0)))</f>
        <v>Passenger LDV</v>
      </c>
      <c r="O2755" s="1" t="str">
        <f t="array" ref="O2755">IF(SUMPRODUCT(MAX(ISNUMBER(SEARCH(Fuel_Rules!$A$6:$A$30,$E2755))*ISNUMBER(SEARCH(Fuel_Rules!$B$6:$B$30,$F2755))*(Fuel_Rules!$A$6:$A$30&lt;&gt;"")))&gt;0,"Plug-in hybrid",IF($G2755="Diesel","Diesel","Gasoline"))</f>
        <v>Diesel</v>
      </c>
    </row>
    <row r="2756" spans="1:15" ht="15" customHeight="1" x14ac:dyDescent="0.25">
      <c r="A2756" s="1">
        <v>2022</v>
      </c>
      <c r="B2756" s="1" t="s">
        <v>4146</v>
      </c>
      <c r="C2756" s="1" t="s">
        <v>2782</v>
      </c>
      <c r="D2756" s="1" t="s">
        <v>5045</v>
      </c>
      <c r="E2756" s="1" t="s">
        <v>2732</v>
      </c>
      <c r="F2756" s="1" t="s">
        <v>2784</v>
      </c>
      <c r="G2756" s="1" t="s">
        <v>103</v>
      </c>
      <c r="H2756" s="1" t="s">
        <v>437</v>
      </c>
      <c r="I2756" s="1">
        <v>1.5</v>
      </c>
      <c r="J2756" s="1">
        <v>2023</v>
      </c>
      <c r="K2756" s="1">
        <v>71141</v>
      </c>
      <c r="L2756" s="1">
        <v>0</v>
      </c>
      <c r="M2756" s="1">
        <f t="array" ref="M2756">SUMPRODUCT(MAX(ISNUMBER(SEARCH('Class Rules'!$B$6:$B$85,$E2756))*ISNUMBER(SEARCH('Class Rules'!$C$6:$C$85,$F2756))*'Class Rules'!$A$6:$A$85))</f>
        <v>0</v>
      </c>
      <c r="N2756" s="1" t="str">
        <f t="array" ref="N2756">IF($M2756=0,'Class Rules'!$D$3,INDEX('Class Rules'!$D$6:$D$85,MATCH($M2756,'Class Rules'!$A$6:$A$85,0)))</f>
        <v>Passenger LDV</v>
      </c>
      <c r="O2756" s="1" t="str">
        <f t="array" ref="O2756">IF(SUMPRODUCT(MAX(ISNUMBER(SEARCH(Fuel_Rules!$A$6:$A$30,$E2756))*ISNUMBER(SEARCH(Fuel_Rules!$B$6:$B$30,$F2756))*(Fuel_Rules!$A$6:$A$30&lt;&gt;"")))&gt;0,"Plug-in hybrid",IF($G2756="Diesel","Diesel","Gasoline"))</f>
        <v>Gasoline</v>
      </c>
    </row>
    <row r="2757" spans="1:15" ht="15" customHeight="1" x14ac:dyDescent="0.25">
      <c r="A2757" s="1">
        <v>2022</v>
      </c>
      <c r="B2757" s="1" t="s">
        <v>4146</v>
      </c>
      <c r="C2757" s="1" t="s">
        <v>2785</v>
      </c>
      <c r="D2757" s="1" t="s">
        <v>5046</v>
      </c>
      <c r="E2757" s="1" t="s">
        <v>2732</v>
      </c>
      <c r="F2757" s="1" t="s">
        <v>2787</v>
      </c>
      <c r="G2757" s="1" t="s">
        <v>103</v>
      </c>
      <c r="H2757" s="1" t="s">
        <v>437</v>
      </c>
      <c r="I2757" s="1">
        <v>1.3</v>
      </c>
      <c r="J2757" s="1">
        <v>2023</v>
      </c>
      <c r="K2757" s="1">
        <v>67694</v>
      </c>
      <c r="L2757" s="1">
        <v>0</v>
      </c>
      <c r="M2757" s="1">
        <f t="array" ref="M2757">SUMPRODUCT(MAX(ISNUMBER(SEARCH('Class Rules'!$B$6:$B$85,$E2757))*ISNUMBER(SEARCH('Class Rules'!$C$6:$C$85,$F2757))*'Class Rules'!$A$6:$A$85))</f>
        <v>0</v>
      </c>
      <c r="N2757" s="1" t="str">
        <f t="array" ref="N2757">IF($M2757=0,'Class Rules'!$D$3,INDEX('Class Rules'!$D$6:$D$85,MATCH($M2757,'Class Rules'!$A$6:$A$85,0)))</f>
        <v>Passenger LDV</v>
      </c>
      <c r="O2757" s="1" t="str">
        <f t="array" ref="O2757">IF(SUMPRODUCT(MAX(ISNUMBER(SEARCH(Fuel_Rules!$A$6:$A$30,$E2757))*ISNUMBER(SEARCH(Fuel_Rules!$B$6:$B$30,$F2757))*(Fuel_Rules!$A$6:$A$30&lt;&gt;"")))&gt;0,"Plug-in hybrid",IF($G2757="Diesel","Diesel","Gasoline"))</f>
        <v>Gasoline</v>
      </c>
    </row>
    <row r="2758" spans="1:15" ht="15" customHeight="1" x14ac:dyDescent="0.25">
      <c r="A2758" s="1">
        <v>2022</v>
      </c>
      <c r="B2758" s="1" t="s">
        <v>4146</v>
      </c>
      <c r="C2758" s="1" t="s">
        <v>2788</v>
      </c>
      <c r="D2758" s="1" t="s">
        <v>5047</v>
      </c>
      <c r="E2758" s="1" t="s">
        <v>2732</v>
      </c>
      <c r="F2758" s="1" t="s">
        <v>2790</v>
      </c>
      <c r="G2758" s="1" t="s">
        <v>103</v>
      </c>
      <c r="H2758" s="1" t="s">
        <v>437</v>
      </c>
      <c r="I2758" s="1">
        <v>2.7</v>
      </c>
      <c r="J2758" s="1">
        <v>2023</v>
      </c>
      <c r="K2758" s="1">
        <v>278924</v>
      </c>
      <c r="L2758" s="1">
        <v>0</v>
      </c>
      <c r="M2758" s="1">
        <f t="array" ref="M2758">SUMPRODUCT(MAX(ISNUMBER(SEARCH('Class Rules'!$B$6:$B$85,$E2758))*ISNUMBER(SEARCH('Class Rules'!$C$6:$C$85,$F2758))*'Class Rules'!$A$6:$A$85))</f>
        <v>0</v>
      </c>
      <c r="N2758" s="1" t="str">
        <f t="array" ref="N2758">IF($M2758=0,'Class Rules'!$D$3,INDEX('Class Rules'!$D$6:$D$85,MATCH($M2758,'Class Rules'!$A$6:$A$85,0)))</f>
        <v>Passenger LDV</v>
      </c>
      <c r="O2758" s="1" t="str">
        <f t="array" ref="O2758">IF(SUMPRODUCT(MAX(ISNUMBER(SEARCH(Fuel_Rules!$A$6:$A$30,$E2758))*ISNUMBER(SEARCH(Fuel_Rules!$B$6:$B$30,$F2758))*(Fuel_Rules!$A$6:$A$30&lt;&gt;"")))&gt;0,"Plug-in hybrid",IF($G2758="Diesel","Diesel","Gasoline"))</f>
        <v>Gasoline</v>
      </c>
    </row>
    <row r="2759" spans="1:15" ht="15" customHeight="1" x14ac:dyDescent="0.25">
      <c r="A2759" s="1">
        <v>2022</v>
      </c>
      <c r="B2759" s="1" t="s">
        <v>4146</v>
      </c>
      <c r="C2759" s="1" t="s">
        <v>2791</v>
      </c>
      <c r="D2759" s="1" t="s">
        <v>5048</v>
      </c>
      <c r="E2759" s="1" t="s">
        <v>2732</v>
      </c>
      <c r="F2759" s="1" t="s">
        <v>2793</v>
      </c>
      <c r="G2759" s="1" t="s">
        <v>103</v>
      </c>
      <c r="H2759" s="1" t="s">
        <v>437</v>
      </c>
      <c r="I2759" s="1">
        <v>1.5</v>
      </c>
      <c r="J2759" s="1">
        <v>2023</v>
      </c>
      <c r="K2759" s="1">
        <v>75096</v>
      </c>
      <c r="L2759" s="1">
        <v>0</v>
      </c>
      <c r="M2759" s="1">
        <f t="array" ref="M2759">SUMPRODUCT(MAX(ISNUMBER(SEARCH('Class Rules'!$B$6:$B$85,$E2759))*ISNUMBER(SEARCH('Class Rules'!$C$6:$C$85,$F2759))*'Class Rules'!$A$6:$A$85))</f>
        <v>0</v>
      </c>
      <c r="N2759" s="1" t="str">
        <f t="array" ref="N2759">IF($M2759=0,'Class Rules'!$D$3,INDEX('Class Rules'!$D$6:$D$85,MATCH($M2759,'Class Rules'!$A$6:$A$85,0)))</f>
        <v>Passenger LDV</v>
      </c>
      <c r="O2759" s="1" t="str">
        <f t="array" ref="O2759">IF(SUMPRODUCT(MAX(ISNUMBER(SEARCH(Fuel_Rules!$A$6:$A$30,$E2759))*ISNUMBER(SEARCH(Fuel_Rules!$B$6:$B$30,$F2759))*(Fuel_Rules!$A$6:$A$30&lt;&gt;"")))&gt;0,"Plug-in hybrid",IF($G2759="Diesel","Diesel","Gasoline"))</f>
        <v>Gasoline</v>
      </c>
    </row>
    <row r="2760" spans="1:15" ht="15" customHeight="1" x14ac:dyDescent="0.25">
      <c r="A2760" s="1">
        <v>2022</v>
      </c>
      <c r="B2760" s="1" t="s">
        <v>4146</v>
      </c>
      <c r="C2760" s="1" t="s">
        <v>2794</v>
      </c>
      <c r="D2760" s="1" t="s">
        <v>5049</v>
      </c>
      <c r="E2760" s="1" t="s">
        <v>2732</v>
      </c>
      <c r="F2760" s="1" t="s">
        <v>2796</v>
      </c>
      <c r="G2760" s="1" t="s">
        <v>103</v>
      </c>
      <c r="H2760" s="1" t="s">
        <v>298</v>
      </c>
      <c r="I2760" s="1">
        <v>1.5</v>
      </c>
      <c r="J2760" s="1">
        <v>2023</v>
      </c>
      <c r="K2760" s="1">
        <v>67474</v>
      </c>
      <c r="L2760" s="1">
        <v>0</v>
      </c>
      <c r="M2760" s="1">
        <f t="array" ref="M2760">SUMPRODUCT(MAX(ISNUMBER(SEARCH('Class Rules'!$B$6:$B$85,$E2760))*ISNUMBER(SEARCH('Class Rules'!$C$6:$C$85,$F2760))*'Class Rules'!$A$6:$A$85))</f>
        <v>0</v>
      </c>
      <c r="N2760" s="1" t="str">
        <f t="array" ref="N2760">IF($M2760=0,'Class Rules'!$D$3,INDEX('Class Rules'!$D$6:$D$85,MATCH($M2760,'Class Rules'!$A$6:$A$85,0)))</f>
        <v>Passenger LDV</v>
      </c>
      <c r="O2760" s="1" t="str">
        <f t="array" ref="O2760">IF(SUMPRODUCT(MAX(ISNUMBER(SEARCH(Fuel_Rules!$A$6:$A$30,$E2760))*ISNUMBER(SEARCH(Fuel_Rules!$B$6:$B$30,$F2760))*(Fuel_Rules!$A$6:$A$30&lt;&gt;"")))&gt;0,"Plug-in hybrid",IF($G2760="Diesel","Diesel","Gasoline"))</f>
        <v>Gasoline</v>
      </c>
    </row>
    <row r="2761" spans="1:15" ht="15" customHeight="1" x14ac:dyDescent="0.25">
      <c r="A2761" s="1">
        <v>2022</v>
      </c>
      <c r="B2761" s="1" t="s">
        <v>4146</v>
      </c>
      <c r="C2761" s="1" t="s">
        <v>2797</v>
      </c>
      <c r="D2761" s="1" t="s">
        <v>5050</v>
      </c>
      <c r="E2761" s="1" t="s">
        <v>2732</v>
      </c>
      <c r="F2761" s="1" t="s">
        <v>2799</v>
      </c>
      <c r="G2761" s="1" t="s">
        <v>103</v>
      </c>
      <c r="H2761" s="1" t="s">
        <v>437</v>
      </c>
      <c r="I2761" s="1">
        <v>1.5</v>
      </c>
      <c r="J2761" s="1">
        <v>2023</v>
      </c>
      <c r="K2761" s="1">
        <v>82607</v>
      </c>
      <c r="L2761" s="1">
        <v>0</v>
      </c>
      <c r="M2761" s="1">
        <f t="array" ref="M2761">SUMPRODUCT(MAX(ISNUMBER(SEARCH('Class Rules'!$B$6:$B$85,$E2761))*ISNUMBER(SEARCH('Class Rules'!$C$6:$C$85,$F2761))*'Class Rules'!$A$6:$A$85))</f>
        <v>0</v>
      </c>
      <c r="N2761" s="1" t="str">
        <f t="array" ref="N2761">IF($M2761=0,'Class Rules'!$D$3,INDEX('Class Rules'!$D$6:$D$85,MATCH($M2761,'Class Rules'!$A$6:$A$85,0)))</f>
        <v>Passenger LDV</v>
      </c>
      <c r="O2761" s="1" t="str">
        <f t="array" ref="O2761">IF(SUMPRODUCT(MAX(ISNUMBER(SEARCH(Fuel_Rules!$A$6:$A$30,$E2761))*ISNUMBER(SEARCH(Fuel_Rules!$B$6:$B$30,$F2761))*(Fuel_Rules!$A$6:$A$30&lt;&gt;"")))&gt;0,"Plug-in hybrid",IF($G2761="Diesel","Diesel","Gasoline"))</f>
        <v>Gasoline</v>
      </c>
    </row>
    <row r="2762" spans="1:15" ht="15" customHeight="1" x14ac:dyDescent="0.25">
      <c r="A2762" s="1">
        <v>2022</v>
      </c>
      <c r="B2762" s="1" t="s">
        <v>4146</v>
      </c>
      <c r="C2762" s="1" t="s">
        <v>2800</v>
      </c>
      <c r="D2762" s="1" t="s">
        <v>5051</v>
      </c>
      <c r="E2762" s="1" t="s">
        <v>2732</v>
      </c>
      <c r="F2762" s="1" t="s">
        <v>2802</v>
      </c>
      <c r="G2762" s="1" t="s">
        <v>103</v>
      </c>
      <c r="H2762" s="1" t="s">
        <v>298</v>
      </c>
      <c r="I2762" s="1">
        <v>1.5</v>
      </c>
      <c r="J2762" s="1">
        <v>2023</v>
      </c>
      <c r="K2762" s="1">
        <v>71957</v>
      </c>
      <c r="L2762" s="1">
        <v>0</v>
      </c>
      <c r="M2762" s="1">
        <f t="array" ref="M2762">SUMPRODUCT(MAX(ISNUMBER(SEARCH('Class Rules'!$B$6:$B$85,$E2762))*ISNUMBER(SEARCH('Class Rules'!$C$6:$C$85,$F2762))*'Class Rules'!$A$6:$A$85))</f>
        <v>0</v>
      </c>
      <c r="N2762" s="1" t="str">
        <f t="array" ref="N2762">IF($M2762=0,'Class Rules'!$D$3,INDEX('Class Rules'!$D$6:$D$85,MATCH($M2762,'Class Rules'!$A$6:$A$85,0)))</f>
        <v>Passenger LDV</v>
      </c>
      <c r="O2762" s="1" t="str">
        <f t="array" ref="O2762">IF(SUMPRODUCT(MAX(ISNUMBER(SEARCH(Fuel_Rules!$A$6:$A$30,$E2762))*ISNUMBER(SEARCH(Fuel_Rules!$B$6:$B$30,$F2762))*(Fuel_Rules!$A$6:$A$30&lt;&gt;"")))&gt;0,"Plug-in hybrid",IF($G2762="Diesel","Diesel","Gasoline"))</f>
        <v>Gasoline</v>
      </c>
    </row>
    <row r="2763" spans="1:15" ht="15" customHeight="1" x14ac:dyDescent="0.25">
      <c r="A2763" s="1">
        <v>2022</v>
      </c>
      <c r="B2763" s="1" t="s">
        <v>4146</v>
      </c>
      <c r="C2763" s="1" t="s">
        <v>2803</v>
      </c>
      <c r="D2763" s="1" t="s">
        <v>5052</v>
      </c>
      <c r="E2763" s="1" t="s">
        <v>2732</v>
      </c>
      <c r="F2763" s="1" t="s">
        <v>2805</v>
      </c>
      <c r="G2763" s="1" t="s">
        <v>105</v>
      </c>
      <c r="H2763" s="1" t="s">
        <v>437</v>
      </c>
      <c r="I2763" s="1">
        <v>2.8</v>
      </c>
      <c r="J2763" s="1">
        <v>2023</v>
      </c>
      <c r="K2763" s="1">
        <v>356024</v>
      </c>
      <c r="L2763" s="1">
        <v>0</v>
      </c>
      <c r="M2763" s="1">
        <f t="array" ref="M2763">SUMPRODUCT(MAX(ISNUMBER(SEARCH('Class Rules'!$B$6:$B$85,$E2763))*ISNUMBER(SEARCH('Class Rules'!$C$6:$C$85,$F2763))*'Class Rules'!$A$6:$A$85))</f>
        <v>0</v>
      </c>
      <c r="N2763" s="1" t="str">
        <f t="array" ref="N2763">IF($M2763=0,'Class Rules'!$D$3,INDEX('Class Rules'!$D$6:$D$85,MATCH($M2763,'Class Rules'!$A$6:$A$85,0)))</f>
        <v>Passenger LDV</v>
      </c>
      <c r="O2763" s="1" t="str">
        <f t="array" ref="O2763">IF(SUMPRODUCT(MAX(ISNUMBER(SEARCH(Fuel_Rules!$A$6:$A$30,$E2763))*ISNUMBER(SEARCH(Fuel_Rules!$B$6:$B$30,$F2763))*(Fuel_Rules!$A$6:$A$30&lt;&gt;"")))&gt;0,"Plug-in hybrid",IF($G2763="Diesel","Diesel","Gasoline"))</f>
        <v>Diesel</v>
      </c>
    </row>
    <row r="2764" spans="1:15" ht="15" customHeight="1" x14ac:dyDescent="0.25">
      <c r="A2764" s="1">
        <v>2022</v>
      </c>
      <c r="B2764" s="1" t="s">
        <v>4146</v>
      </c>
      <c r="C2764" s="1" t="s">
        <v>4011</v>
      </c>
      <c r="D2764" s="1" t="s">
        <v>5053</v>
      </c>
      <c r="E2764" s="1" t="s">
        <v>2732</v>
      </c>
      <c r="F2764" s="1" t="s">
        <v>4013</v>
      </c>
      <c r="G2764" s="1" t="s">
        <v>103</v>
      </c>
      <c r="H2764" s="1" t="s">
        <v>437</v>
      </c>
      <c r="I2764" s="1">
        <v>1.5</v>
      </c>
      <c r="J2764" s="1">
        <v>2023</v>
      </c>
      <c r="K2764" s="1">
        <v>98683</v>
      </c>
      <c r="L2764" s="1">
        <v>0</v>
      </c>
      <c r="M2764" s="1">
        <f t="array" ref="M2764">SUMPRODUCT(MAX(ISNUMBER(SEARCH('Class Rules'!$B$6:$B$85,$E2764))*ISNUMBER(SEARCH('Class Rules'!$C$6:$C$85,$F2764))*'Class Rules'!$A$6:$A$85))</f>
        <v>0</v>
      </c>
      <c r="N2764" s="1" t="str">
        <f t="array" ref="N2764">IF($M2764=0,'Class Rules'!$D$3,INDEX('Class Rules'!$D$6:$D$85,MATCH($M2764,'Class Rules'!$A$6:$A$85,0)))</f>
        <v>Passenger LDV</v>
      </c>
      <c r="O2764" s="1" t="str">
        <f t="array" ref="O2764">IF(SUMPRODUCT(MAX(ISNUMBER(SEARCH(Fuel_Rules!$A$6:$A$30,$E2764))*ISNUMBER(SEARCH(Fuel_Rules!$B$6:$B$30,$F2764))*(Fuel_Rules!$A$6:$A$30&lt;&gt;"")))&gt;0,"Plug-in hybrid",IF($G2764="Diesel","Diesel","Gasoline"))</f>
        <v>Gasoline</v>
      </c>
    </row>
    <row r="2765" spans="1:15" ht="15" customHeight="1" x14ac:dyDescent="0.25">
      <c r="A2765" s="1">
        <v>2022</v>
      </c>
      <c r="B2765" s="1" t="s">
        <v>4146</v>
      </c>
      <c r="C2765" s="1" t="s">
        <v>4011</v>
      </c>
      <c r="D2765" s="1" t="s">
        <v>5054</v>
      </c>
      <c r="E2765" s="1" t="s">
        <v>2732</v>
      </c>
      <c r="F2765" s="1" t="s">
        <v>4013</v>
      </c>
      <c r="G2765" s="1" t="s">
        <v>103</v>
      </c>
      <c r="H2765" s="1" t="s">
        <v>437</v>
      </c>
      <c r="I2765" s="1">
        <v>1.5</v>
      </c>
      <c r="J2765" s="1">
        <v>2023</v>
      </c>
      <c r="K2765" s="1">
        <v>95230</v>
      </c>
      <c r="L2765" s="1">
        <v>0</v>
      </c>
      <c r="M2765" s="1">
        <f t="array" ref="M2765">SUMPRODUCT(MAX(ISNUMBER(SEARCH('Class Rules'!$B$6:$B$85,$E2765))*ISNUMBER(SEARCH('Class Rules'!$C$6:$C$85,$F2765))*'Class Rules'!$A$6:$A$85))</f>
        <v>0</v>
      </c>
      <c r="N2765" s="1" t="str">
        <f t="array" ref="N2765">IF($M2765=0,'Class Rules'!$D$3,INDEX('Class Rules'!$D$6:$D$85,MATCH($M2765,'Class Rules'!$A$6:$A$85,0)))</f>
        <v>Passenger LDV</v>
      </c>
      <c r="O2765" s="1" t="str">
        <f t="array" ref="O2765">IF(SUMPRODUCT(MAX(ISNUMBER(SEARCH(Fuel_Rules!$A$6:$A$30,$E2765))*ISNUMBER(SEARCH(Fuel_Rules!$B$6:$B$30,$F2765))*(Fuel_Rules!$A$6:$A$30&lt;&gt;"")))&gt;0,"Plug-in hybrid",IF($G2765="Diesel","Diesel","Gasoline"))</f>
        <v>Gasoline</v>
      </c>
    </row>
    <row r="2766" spans="1:15" ht="15" customHeight="1" x14ac:dyDescent="0.25">
      <c r="A2766" s="1">
        <v>2022</v>
      </c>
      <c r="B2766" s="1" t="s">
        <v>4146</v>
      </c>
      <c r="C2766" s="1" t="s">
        <v>4015</v>
      </c>
      <c r="D2766" s="1" t="s">
        <v>5055</v>
      </c>
      <c r="E2766" s="1" t="s">
        <v>2732</v>
      </c>
      <c r="F2766" s="1" t="s">
        <v>4017</v>
      </c>
      <c r="G2766" s="1" t="s">
        <v>103</v>
      </c>
      <c r="H2766" s="1" t="s">
        <v>437</v>
      </c>
      <c r="I2766" s="1">
        <v>1.5</v>
      </c>
      <c r="J2766" s="1">
        <v>2023</v>
      </c>
      <c r="K2766" s="1">
        <v>107041</v>
      </c>
      <c r="L2766" s="1">
        <v>0</v>
      </c>
      <c r="M2766" s="1">
        <f t="array" ref="M2766">SUMPRODUCT(MAX(ISNUMBER(SEARCH('Class Rules'!$B$6:$B$85,$E2766))*ISNUMBER(SEARCH('Class Rules'!$C$6:$C$85,$F2766))*'Class Rules'!$A$6:$A$85))</f>
        <v>0</v>
      </c>
      <c r="N2766" s="1" t="str">
        <f t="array" ref="N2766">IF($M2766=0,'Class Rules'!$D$3,INDEX('Class Rules'!$D$6:$D$85,MATCH($M2766,'Class Rules'!$A$6:$A$85,0)))</f>
        <v>Passenger LDV</v>
      </c>
      <c r="O2766" s="1" t="str">
        <f t="array" ref="O2766">IF(SUMPRODUCT(MAX(ISNUMBER(SEARCH(Fuel_Rules!$A$6:$A$30,$E2766))*ISNUMBER(SEARCH(Fuel_Rules!$B$6:$B$30,$F2766))*(Fuel_Rules!$A$6:$A$30&lt;&gt;"")))&gt;0,"Plug-in hybrid",IF($G2766="Diesel","Diesel","Gasoline"))</f>
        <v>Gasoline</v>
      </c>
    </row>
    <row r="2767" spans="1:15" ht="15" customHeight="1" x14ac:dyDescent="0.25">
      <c r="A2767" s="1">
        <v>2022</v>
      </c>
      <c r="B2767" s="1" t="s">
        <v>4146</v>
      </c>
      <c r="C2767" s="1" t="s">
        <v>4015</v>
      </c>
      <c r="D2767" s="1" t="s">
        <v>5056</v>
      </c>
      <c r="E2767" s="1" t="s">
        <v>2732</v>
      </c>
      <c r="F2767" s="1" t="s">
        <v>4017</v>
      </c>
      <c r="G2767" s="1" t="s">
        <v>103</v>
      </c>
      <c r="H2767" s="1" t="s">
        <v>437</v>
      </c>
      <c r="I2767" s="1">
        <v>1.5</v>
      </c>
      <c r="J2767" s="1">
        <v>2023</v>
      </c>
      <c r="K2767" s="1">
        <v>103295</v>
      </c>
      <c r="L2767" s="1">
        <v>0</v>
      </c>
      <c r="M2767" s="1">
        <f t="array" ref="M2767">SUMPRODUCT(MAX(ISNUMBER(SEARCH('Class Rules'!$B$6:$B$85,$E2767))*ISNUMBER(SEARCH('Class Rules'!$C$6:$C$85,$F2767))*'Class Rules'!$A$6:$A$85))</f>
        <v>0</v>
      </c>
      <c r="N2767" s="1" t="str">
        <f t="array" ref="N2767">IF($M2767=0,'Class Rules'!$D$3,INDEX('Class Rules'!$D$6:$D$85,MATCH($M2767,'Class Rules'!$A$6:$A$85,0)))</f>
        <v>Passenger LDV</v>
      </c>
      <c r="O2767" s="1" t="str">
        <f t="array" ref="O2767">IF(SUMPRODUCT(MAX(ISNUMBER(SEARCH(Fuel_Rules!$A$6:$A$30,$E2767))*ISNUMBER(SEARCH(Fuel_Rules!$B$6:$B$30,$F2767))*(Fuel_Rules!$A$6:$A$30&lt;&gt;"")))&gt;0,"Plug-in hybrid",IF($G2767="Diesel","Diesel","Gasoline"))</f>
        <v>Gasoline</v>
      </c>
    </row>
    <row r="2768" spans="1:15" ht="15" customHeight="1" x14ac:dyDescent="0.25">
      <c r="A2768" s="1">
        <v>2022</v>
      </c>
      <c r="B2768" s="1" t="s">
        <v>4146</v>
      </c>
      <c r="C2768" s="1" t="s">
        <v>4019</v>
      </c>
      <c r="D2768" s="1" t="s">
        <v>5057</v>
      </c>
      <c r="E2768" s="1" t="s">
        <v>2732</v>
      </c>
      <c r="F2768" s="1" t="s">
        <v>4021</v>
      </c>
      <c r="G2768" s="1" t="s">
        <v>103</v>
      </c>
      <c r="H2768" s="1" t="s">
        <v>437</v>
      </c>
      <c r="I2768" s="1">
        <v>1.5</v>
      </c>
      <c r="J2768" s="1">
        <v>2023</v>
      </c>
      <c r="K2768" s="1">
        <v>117988</v>
      </c>
      <c r="L2768" s="1">
        <v>0</v>
      </c>
      <c r="M2768" s="1">
        <f t="array" ref="M2768">SUMPRODUCT(MAX(ISNUMBER(SEARCH('Class Rules'!$B$6:$B$85,$E2768))*ISNUMBER(SEARCH('Class Rules'!$C$6:$C$85,$F2768))*'Class Rules'!$A$6:$A$85))</f>
        <v>0</v>
      </c>
      <c r="N2768" s="1" t="str">
        <f t="array" ref="N2768">IF($M2768=0,'Class Rules'!$D$3,INDEX('Class Rules'!$D$6:$D$85,MATCH($M2768,'Class Rules'!$A$6:$A$85,0)))</f>
        <v>Passenger LDV</v>
      </c>
      <c r="O2768" s="1" t="str">
        <f t="array" ref="O2768">IF(SUMPRODUCT(MAX(ISNUMBER(SEARCH(Fuel_Rules!$A$6:$A$30,$E2768))*ISNUMBER(SEARCH(Fuel_Rules!$B$6:$B$30,$F2768))*(Fuel_Rules!$A$6:$A$30&lt;&gt;"")))&gt;0,"Plug-in hybrid",IF($G2768="Diesel","Diesel","Gasoline"))</f>
        <v>Gasoline</v>
      </c>
    </row>
    <row r="2769" spans="1:15" ht="15" customHeight="1" x14ac:dyDescent="0.25">
      <c r="A2769" s="1">
        <v>2022</v>
      </c>
      <c r="B2769" s="1" t="s">
        <v>4146</v>
      </c>
      <c r="C2769" s="1" t="s">
        <v>4019</v>
      </c>
      <c r="D2769" s="1" t="s">
        <v>5058</v>
      </c>
      <c r="E2769" s="1" t="s">
        <v>2732</v>
      </c>
      <c r="F2769" s="1" t="s">
        <v>4021</v>
      </c>
      <c r="G2769" s="1" t="s">
        <v>103</v>
      </c>
      <c r="H2769" s="1" t="s">
        <v>437</v>
      </c>
      <c r="I2769" s="1">
        <v>1.5</v>
      </c>
      <c r="J2769" s="1">
        <v>2023</v>
      </c>
      <c r="K2769" s="1">
        <v>113806</v>
      </c>
      <c r="L2769" s="1">
        <v>0</v>
      </c>
      <c r="M2769" s="1">
        <f t="array" ref="M2769">SUMPRODUCT(MAX(ISNUMBER(SEARCH('Class Rules'!$B$6:$B$85,$E2769))*ISNUMBER(SEARCH('Class Rules'!$C$6:$C$85,$F2769))*'Class Rules'!$A$6:$A$85))</f>
        <v>0</v>
      </c>
      <c r="N2769" s="1" t="str">
        <f t="array" ref="N2769">IF($M2769=0,'Class Rules'!$D$3,INDEX('Class Rules'!$D$6:$D$85,MATCH($M2769,'Class Rules'!$A$6:$A$85,0)))</f>
        <v>Passenger LDV</v>
      </c>
      <c r="O2769" s="1" t="str">
        <f t="array" ref="O2769">IF(SUMPRODUCT(MAX(ISNUMBER(SEARCH(Fuel_Rules!$A$6:$A$30,$E2769))*ISNUMBER(SEARCH(Fuel_Rules!$B$6:$B$30,$F2769))*(Fuel_Rules!$A$6:$A$30&lt;&gt;"")))&gt;0,"Plug-in hybrid",IF($G2769="Diesel","Diesel","Gasoline"))</f>
        <v>Gasoline</v>
      </c>
    </row>
    <row r="2770" spans="1:15" ht="15" customHeight="1" x14ac:dyDescent="0.25">
      <c r="A2770" s="1">
        <v>2022</v>
      </c>
      <c r="B2770" s="1" t="s">
        <v>4146</v>
      </c>
      <c r="C2770" s="1" t="s">
        <v>4023</v>
      </c>
      <c r="D2770" s="1" t="s">
        <v>5059</v>
      </c>
      <c r="E2770" s="1" t="s">
        <v>2732</v>
      </c>
      <c r="F2770" s="1" t="s">
        <v>4025</v>
      </c>
      <c r="G2770" s="1" t="s">
        <v>103</v>
      </c>
      <c r="H2770" s="1" t="s">
        <v>437</v>
      </c>
      <c r="I2770" s="1">
        <v>1.5</v>
      </c>
      <c r="J2770" s="1">
        <v>2023</v>
      </c>
      <c r="K2770" s="1">
        <v>103715</v>
      </c>
      <c r="L2770" s="1">
        <v>0</v>
      </c>
      <c r="M2770" s="1">
        <f t="array" ref="M2770">SUMPRODUCT(MAX(ISNUMBER(SEARCH('Class Rules'!$B$6:$B$85,$E2770))*ISNUMBER(SEARCH('Class Rules'!$C$6:$C$85,$F2770))*'Class Rules'!$A$6:$A$85))</f>
        <v>0</v>
      </c>
      <c r="N2770" s="1" t="str">
        <f t="array" ref="N2770">IF($M2770=0,'Class Rules'!$D$3,INDEX('Class Rules'!$D$6:$D$85,MATCH($M2770,'Class Rules'!$A$6:$A$85,0)))</f>
        <v>Passenger LDV</v>
      </c>
      <c r="O2770" s="1" t="str">
        <f t="array" ref="O2770">IF(SUMPRODUCT(MAX(ISNUMBER(SEARCH(Fuel_Rules!$A$6:$A$30,$E2770))*ISNUMBER(SEARCH(Fuel_Rules!$B$6:$B$30,$F2770))*(Fuel_Rules!$A$6:$A$30&lt;&gt;"")))&gt;0,"Plug-in hybrid",IF($G2770="Diesel","Diesel","Gasoline"))</f>
        <v>Gasoline</v>
      </c>
    </row>
    <row r="2771" spans="1:15" ht="15" customHeight="1" x14ac:dyDescent="0.25">
      <c r="A2771" s="1">
        <v>2022</v>
      </c>
      <c r="B2771" s="1" t="s">
        <v>4146</v>
      </c>
      <c r="C2771" s="1" t="s">
        <v>4023</v>
      </c>
      <c r="D2771" s="1" t="s">
        <v>5060</v>
      </c>
      <c r="E2771" s="1" t="s">
        <v>2732</v>
      </c>
      <c r="F2771" s="1" t="s">
        <v>4025</v>
      </c>
      <c r="G2771" s="1" t="s">
        <v>103</v>
      </c>
      <c r="H2771" s="1" t="s">
        <v>437</v>
      </c>
      <c r="I2771" s="1">
        <v>1.5</v>
      </c>
      <c r="J2771" s="1">
        <v>2023</v>
      </c>
      <c r="K2771" s="1">
        <v>100085</v>
      </c>
      <c r="L2771" s="1">
        <v>0</v>
      </c>
      <c r="M2771" s="1">
        <f t="array" ref="M2771">SUMPRODUCT(MAX(ISNUMBER(SEARCH('Class Rules'!$B$6:$B$85,$E2771))*ISNUMBER(SEARCH('Class Rules'!$C$6:$C$85,$F2771))*'Class Rules'!$A$6:$A$85))</f>
        <v>0</v>
      </c>
      <c r="N2771" s="1" t="str">
        <f t="array" ref="N2771">IF($M2771=0,'Class Rules'!$D$3,INDEX('Class Rules'!$D$6:$D$85,MATCH($M2771,'Class Rules'!$A$6:$A$85,0)))</f>
        <v>Passenger LDV</v>
      </c>
      <c r="O2771" s="1" t="str">
        <f t="array" ref="O2771">IF(SUMPRODUCT(MAX(ISNUMBER(SEARCH(Fuel_Rules!$A$6:$A$30,$E2771))*ISNUMBER(SEARCH(Fuel_Rules!$B$6:$B$30,$F2771))*(Fuel_Rules!$A$6:$A$30&lt;&gt;"")))&gt;0,"Plug-in hybrid",IF($G2771="Diesel","Diesel","Gasoline"))</f>
        <v>Gasoline</v>
      </c>
    </row>
    <row r="2772" spans="1:15" ht="15" customHeight="1" x14ac:dyDescent="0.25">
      <c r="A2772" s="1">
        <v>2022</v>
      </c>
      <c r="B2772" s="1" t="s">
        <v>4146</v>
      </c>
      <c r="C2772" s="1" t="s">
        <v>4027</v>
      </c>
      <c r="D2772" s="1" t="s">
        <v>5061</v>
      </c>
      <c r="E2772" s="1" t="s">
        <v>2732</v>
      </c>
      <c r="F2772" s="1" t="s">
        <v>4029</v>
      </c>
      <c r="G2772" s="1" t="s">
        <v>103</v>
      </c>
      <c r="H2772" s="1" t="s">
        <v>437</v>
      </c>
      <c r="I2772" s="1">
        <v>1.5</v>
      </c>
      <c r="J2772" s="1">
        <v>2023</v>
      </c>
      <c r="K2772" s="1">
        <v>114645</v>
      </c>
      <c r="L2772" s="1">
        <v>0</v>
      </c>
      <c r="M2772" s="1">
        <f t="array" ref="M2772">SUMPRODUCT(MAX(ISNUMBER(SEARCH('Class Rules'!$B$6:$B$85,$E2772))*ISNUMBER(SEARCH('Class Rules'!$C$6:$C$85,$F2772))*'Class Rules'!$A$6:$A$85))</f>
        <v>0</v>
      </c>
      <c r="N2772" s="1" t="str">
        <f t="array" ref="N2772">IF($M2772=0,'Class Rules'!$D$3,INDEX('Class Rules'!$D$6:$D$85,MATCH($M2772,'Class Rules'!$A$6:$A$85,0)))</f>
        <v>Passenger LDV</v>
      </c>
      <c r="O2772" s="1" t="str">
        <f t="array" ref="O2772">IF(SUMPRODUCT(MAX(ISNUMBER(SEARCH(Fuel_Rules!$A$6:$A$30,$E2772))*ISNUMBER(SEARCH(Fuel_Rules!$B$6:$B$30,$F2772))*(Fuel_Rules!$A$6:$A$30&lt;&gt;"")))&gt;0,"Plug-in hybrid",IF($G2772="Diesel","Diesel","Gasoline"))</f>
        <v>Gasoline</v>
      </c>
    </row>
    <row r="2773" spans="1:15" ht="15" customHeight="1" x14ac:dyDescent="0.25">
      <c r="A2773" s="1">
        <v>2022</v>
      </c>
      <c r="B2773" s="1" t="s">
        <v>4146</v>
      </c>
      <c r="C2773" s="1" t="s">
        <v>4027</v>
      </c>
      <c r="D2773" s="1" t="s">
        <v>5062</v>
      </c>
      <c r="E2773" s="1" t="s">
        <v>2732</v>
      </c>
      <c r="F2773" s="1" t="s">
        <v>4029</v>
      </c>
      <c r="G2773" s="1" t="s">
        <v>103</v>
      </c>
      <c r="H2773" s="1" t="s">
        <v>437</v>
      </c>
      <c r="I2773" s="1">
        <v>1.5</v>
      </c>
      <c r="J2773" s="1">
        <v>2023</v>
      </c>
      <c r="K2773" s="1">
        <v>110633</v>
      </c>
      <c r="L2773" s="1">
        <v>0</v>
      </c>
      <c r="M2773" s="1">
        <f t="array" ref="M2773">SUMPRODUCT(MAX(ISNUMBER(SEARCH('Class Rules'!$B$6:$B$85,$E2773))*ISNUMBER(SEARCH('Class Rules'!$C$6:$C$85,$F2773))*'Class Rules'!$A$6:$A$85))</f>
        <v>0</v>
      </c>
      <c r="N2773" s="1" t="str">
        <f t="array" ref="N2773">IF($M2773=0,'Class Rules'!$D$3,INDEX('Class Rules'!$D$6:$D$85,MATCH($M2773,'Class Rules'!$A$6:$A$85,0)))</f>
        <v>Passenger LDV</v>
      </c>
      <c r="O2773" s="1" t="str">
        <f t="array" ref="O2773">IF(SUMPRODUCT(MAX(ISNUMBER(SEARCH(Fuel_Rules!$A$6:$A$30,$E2773))*ISNUMBER(SEARCH(Fuel_Rules!$B$6:$B$30,$F2773))*(Fuel_Rules!$A$6:$A$30&lt;&gt;"")))&gt;0,"Plug-in hybrid",IF($G2773="Diesel","Diesel","Gasoline"))</f>
        <v>Gasoline</v>
      </c>
    </row>
    <row r="2774" spans="1:15" ht="15" customHeight="1" x14ac:dyDescent="0.25">
      <c r="A2774" s="1">
        <v>2022</v>
      </c>
      <c r="B2774" s="1" t="s">
        <v>4146</v>
      </c>
      <c r="C2774" s="1" t="s">
        <v>2806</v>
      </c>
      <c r="D2774" s="1" t="s">
        <v>5063</v>
      </c>
      <c r="E2774" s="1" t="s">
        <v>2732</v>
      </c>
      <c r="F2774" s="1" t="s">
        <v>2808</v>
      </c>
      <c r="G2774" s="1" t="s">
        <v>103</v>
      </c>
      <c r="H2774" s="1" t="s">
        <v>437</v>
      </c>
      <c r="I2774" s="1">
        <v>2.5</v>
      </c>
      <c r="J2774" s="1">
        <v>2023</v>
      </c>
      <c r="K2774" s="1">
        <v>252804</v>
      </c>
      <c r="L2774" s="1">
        <v>0</v>
      </c>
      <c r="M2774" s="1">
        <f t="array" ref="M2774">SUMPRODUCT(MAX(ISNUMBER(SEARCH('Class Rules'!$B$6:$B$85,$E2774))*ISNUMBER(SEARCH('Class Rules'!$C$6:$C$85,$F2774))*'Class Rules'!$A$6:$A$85))</f>
        <v>0</v>
      </c>
      <c r="N2774" s="1" t="str">
        <f t="array" ref="N2774">IF($M2774=0,'Class Rules'!$D$3,INDEX('Class Rules'!$D$6:$D$85,MATCH($M2774,'Class Rules'!$A$6:$A$85,0)))</f>
        <v>Passenger LDV</v>
      </c>
      <c r="O2774" s="1" t="str">
        <f t="array" ref="O2774">IF(SUMPRODUCT(MAX(ISNUMBER(SEARCH(Fuel_Rules!$A$6:$A$30,$E2774))*ISNUMBER(SEARCH(Fuel_Rules!$B$6:$B$30,$F2774))*(Fuel_Rules!$A$6:$A$30&lt;&gt;"")))&gt;0,"Plug-in hybrid",IF($G2774="Diesel","Diesel","Gasoline"))</f>
        <v>Gasoline</v>
      </c>
    </row>
    <row r="2775" spans="1:15" ht="15" customHeight="1" x14ac:dyDescent="0.25">
      <c r="A2775" s="1">
        <v>2022</v>
      </c>
      <c r="B2775" s="1" t="s">
        <v>4146</v>
      </c>
      <c r="C2775" s="1" t="s">
        <v>2809</v>
      </c>
      <c r="D2775" s="1" t="s">
        <v>5064</v>
      </c>
      <c r="E2775" s="1" t="s">
        <v>2732</v>
      </c>
      <c r="F2775" s="1" t="s">
        <v>2811</v>
      </c>
      <c r="G2775" s="1" t="s">
        <v>103</v>
      </c>
      <c r="H2775" s="1" t="s">
        <v>437</v>
      </c>
      <c r="I2775" s="1">
        <v>2.5</v>
      </c>
      <c r="J2775" s="1">
        <v>2023</v>
      </c>
      <c r="K2775" s="1">
        <v>266688</v>
      </c>
      <c r="L2775" s="1">
        <v>0</v>
      </c>
      <c r="M2775" s="1">
        <f t="array" ref="M2775">SUMPRODUCT(MAX(ISNUMBER(SEARCH('Class Rules'!$B$6:$B$85,$E2775))*ISNUMBER(SEARCH('Class Rules'!$C$6:$C$85,$F2775))*'Class Rules'!$A$6:$A$85))</f>
        <v>0</v>
      </c>
      <c r="N2775" s="1" t="str">
        <f t="array" ref="N2775">IF($M2775=0,'Class Rules'!$D$3,INDEX('Class Rules'!$D$6:$D$85,MATCH($M2775,'Class Rules'!$A$6:$A$85,0)))</f>
        <v>Passenger LDV</v>
      </c>
      <c r="O2775" s="1" t="str">
        <f t="array" ref="O2775">IF(SUMPRODUCT(MAX(ISNUMBER(SEARCH(Fuel_Rules!$A$6:$A$30,$E2775))*ISNUMBER(SEARCH(Fuel_Rules!$B$6:$B$30,$F2775))*(Fuel_Rules!$A$6:$A$30&lt;&gt;"")))&gt;0,"Plug-in hybrid",IF($G2775="Diesel","Diesel","Gasoline"))</f>
        <v>Gasoline</v>
      </c>
    </row>
    <row r="2776" spans="1:15" ht="15" customHeight="1" x14ac:dyDescent="0.25">
      <c r="A2776" s="1">
        <v>2022</v>
      </c>
      <c r="B2776" s="1" t="s">
        <v>4146</v>
      </c>
      <c r="C2776" s="1" t="s">
        <v>2812</v>
      </c>
      <c r="D2776" s="1" t="s">
        <v>5065</v>
      </c>
      <c r="E2776" s="1" t="s">
        <v>2732</v>
      </c>
      <c r="F2776" s="1" t="s">
        <v>2814</v>
      </c>
      <c r="G2776" s="1" t="s">
        <v>103</v>
      </c>
      <c r="H2776" s="1" t="s">
        <v>437</v>
      </c>
      <c r="I2776" s="1">
        <v>2</v>
      </c>
      <c r="J2776" s="1">
        <v>2023</v>
      </c>
      <c r="K2776" s="1">
        <v>143265</v>
      </c>
      <c r="L2776" s="1">
        <v>0</v>
      </c>
      <c r="M2776" s="1">
        <f t="array" ref="M2776">SUMPRODUCT(MAX(ISNUMBER(SEARCH('Class Rules'!$B$6:$B$85,$E2776))*ISNUMBER(SEARCH('Class Rules'!$C$6:$C$85,$F2776))*'Class Rules'!$A$6:$A$85))</f>
        <v>0</v>
      </c>
      <c r="N2776" s="1" t="str">
        <f t="array" ref="N2776">IF($M2776=0,'Class Rules'!$D$3,INDEX('Class Rules'!$D$6:$D$85,MATCH($M2776,'Class Rules'!$A$6:$A$85,0)))</f>
        <v>Passenger LDV</v>
      </c>
      <c r="O2776" s="1" t="str">
        <f t="array" ref="O2776">IF(SUMPRODUCT(MAX(ISNUMBER(SEARCH(Fuel_Rules!$A$6:$A$30,$E2776))*ISNUMBER(SEARCH(Fuel_Rules!$B$6:$B$30,$F2776))*(Fuel_Rules!$A$6:$A$30&lt;&gt;"")))&gt;0,"Plug-in hybrid",IF($G2776="Diesel","Diesel","Gasoline"))</f>
        <v>Gasoline</v>
      </c>
    </row>
    <row r="2777" spans="1:15" ht="15" customHeight="1" x14ac:dyDescent="0.25">
      <c r="A2777" s="1">
        <v>2022</v>
      </c>
      <c r="B2777" s="1" t="s">
        <v>4146</v>
      </c>
      <c r="C2777" s="1" t="s">
        <v>2812</v>
      </c>
      <c r="D2777" s="1" t="s">
        <v>5066</v>
      </c>
      <c r="E2777" s="1" t="s">
        <v>2732</v>
      </c>
      <c r="F2777" s="1" t="s">
        <v>2814</v>
      </c>
      <c r="G2777" s="1" t="s">
        <v>103</v>
      </c>
      <c r="H2777" s="1" t="s">
        <v>437</v>
      </c>
      <c r="I2777" s="1">
        <v>2</v>
      </c>
      <c r="J2777" s="1">
        <v>2023</v>
      </c>
      <c r="K2777" s="1">
        <v>137258</v>
      </c>
      <c r="L2777" s="1">
        <v>0</v>
      </c>
      <c r="M2777" s="1">
        <f t="array" ref="M2777">SUMPRODUCT(MAX(ISNUMBER(SEARCH('Class Rules'!$B$6:$B$85,$E2777))*ISNUMBER(SEARCH('Class Rules'!$C$6:$C$85,$F2777))*'Class Rules'!$A$6:$A$85))</f>
        <v>0</v>
      </c>
      <c r="N2777" s="1" t="str">
        <f t="array" ref="N2777">IF($M2777=0,'Class Rules'!$D$3,INDEX('Class Rules'!$D$6:$D$85,MATCH($M2777,'Class Rules'!$A$6:$A$85,0)))</f>
        <v>Passenger LDV</v>
      </c>
      <c r="O2777" s="1" t="str">
        <f t="array" ref="O2777">IF(SUMPRODUCT(MAX(ISNUMBER(SEARCH(Fuel_Rules!$A$6:$A$30,$E2777))*ISNUMBER(SEARCH(Fuel_Rules!$B$6:$B$30,$F2777))*(Fuel_Rules!$A$6:$A$30&lt;&gt;"")))&gt;0,"Plug-in hybrid",IF($G2777="Diesel","Diesel","Gasoline"))</f>
        <v>Gasoline</v>
      </c>
    </row>
    <row r="2778" spans="1:15" ht="15" customHeight="1" x14ac:dyDescent="0.25">
      <c r="A2778" s="1">
        <v>2022</v>
      </c>
      <c r="B2778" s="1" t="s">
        <v>4146</v>
      </c>
      <c r="C2778" s="1" t="s">
        <v>2815</v>
      </c>
      <c r="D2778" s="1" t="s">
        <v>5067</v>
      </c>
      <c r="E2778" s="1" t="s">
        <v>2732</v>
      </c>
      <c r="F2778" s="1" t="s">
        <v>2817</v>
      </c>
      <c r="G2778" s="1" t="s">
        <v>103</v>
      </c>
      <c r="H2778" s="1" t="s">
        <v>437</v>
      </c>
      <c r="I2778" s="1">
        <v>1.8</v>
      </c>
      <c r="J2778" s="1">
        <v>2023</v>
      </c>
      <c r="K2778" s="1">
        <v>180884</v>
      </c>
      <c r="L2778" s="1">
        <v>0</v>
      </c>
      <c r="M2778" s="1">
        <f t="array" ref="M2778">SUMPRODUCT(MAX(ISNUMBER(SEARCH('Class Rules'!$B$6:$B$85,$E2778))*ISNUMBER(SEARCH('Class Rules'!$C$6:$C$85,$F2778))*'Class Rules'!$A$6:$A$85))</f>
        <v>0</v>
      </c>
      <c r="N2778" s="1" t="str">
        <f t="array" ref="N2778">IF($M2778=0,'Class Rules'!$D$3,INDEX('Class Rules'!$D$6:$D$85,MATCH($M2778,'Class Rules'!$A$6:$A$85,0)))</f>
        <v>Passenger LDV</v>
      </c>
      <c r="O2778" s="1" t="str">
        <f t="array" ref="O2778">IF(SUMPRODUCT(MAX(ISNUMBER(SEARCH(Fuel_Rules!$A$6:$A$30,$E2778))*ISNUMBER(SEARCH(Fuel_Rules!$B$6:$B$30,$F2778))*(Fuel_Rules!$A$6:$A$30&lt;&gt;"")))&gt;0,"Plug-in hybrid",IF($G2778="Diesel","Diesel","Gasoline"))</f>
        <v>Gasoline</v>
      </c>
    </row>
    <row r="2779" spans="1:15" ht="15" customHeight="1" x14ac:dyDescent="0.25">
      <c r="A2779" s="1">
        <v>2022</v>
      </c>
      <c r="B2779" s="1" t="s">
        <v>4146</v>
      </c>
      <c r="C2779" s="1" t="s">
        <v>2815</v>
      </c>
      <c r="D2779" s="1" t="s">
        <v>5068</v>
      </c>
      <c r="E2779" s="1" t="s">
        <v>2732</v>
      </c>
      <c r="F2779" s="1" t="s">
        <v>2817</v>
      </c>
      <c r="G2779" s="1" t="s">
        <v>103</v>
      </c>
      <c r="H2779" s="1" t="s">
        <v>437</v>
      </c>
      <c r="I2779" s="1">
        <v>1.8</v>
      </c>
      <c r="J2779" s="1">
        <v>2023</v>
      </c>
      <c r="K2779" s="1">
        <v>174536</v>
      </c>
      <c r="L2779" s="1">
        <v>0</v>
      </c>
      <c r="M2779" s="1">
        <f t="array" ref="M2779">SUMPRODUCT(MAX(ISNUMBER(SEARCH('Class Rules'!$B$6:$B$85,$E2779))*ISNUMBER(SEARCH('Class Rules'!$C$6:$C$85,$F2779))*'Class Rules'!$A$6:$A$85))</f>
        <v>0</v>
      </c>
      <c r="N2779" s="1" t="str">
        <f t="array" ref="N2779">IF($M2779=0,'Class Rules'!$D$3,INDEX('Class Rules'!$D$6:$D$85,MATCH($M2779,'Class Rules'!$A$6:$A$85,0)))</f>
        <v>Passenger LDV</v>
      </c>
      <c r="O2779" s="1" t="str">
        <f t="array" ref="O2779">IF(SUMPRODUCT(MAX(ISNUMBER(SEARCH(Fuel_Rules!$A$6:$A$30,$E2779))*ISNUMBER(SEARCH(Fuel_Rules!$B$6:$B$30,$F2779))*(Fuel_Rules!$A$6:$A$30&lt;&gt;"")))&gt;0,"Plug-in hybrid",IF($G2779="Diesel","Diesel","Gasoline"))</f>
        <v>Gasoline</v>
      </c>
    </row>
    <row r="2780" spans="1:15" ht="15" customHeight="1" x14ac:dyDescent="0.25">
      <c r="A2780" s="1">
        <v>2022</v>
      </c>
      <c r="B2780" s="1" t="s">
        <v>4146</v>
      </c>
      <c r="C2780" s="1" t="s">
        <v>2818</v>
      </c>
      <c r="D2780" s="1" t="s">
        <v>5069</v>
      </c>
      <c r="E2780" s="1" t="s">
        <v>2732</v>
      </c>
      <c r="F2780" s="1" t="s">
        <v>2820</v>
      </c>
      <c r="G2780" s="1" t="s">
        <v>103</v>
      </c>
      <c r="H2780" s="1" t="s">
        <v>437</v>
      </c>
      <c r="I2780" s="1">
        <v>1.8</v>
      </c>
      <c r="J2780" s="1">
        <v>2023</v>
      </c>
      <c r="K2780" s="1">
        <v>187986</v>
      </c>
      <c r="L2780" s="1">
        <v>0</v>
      </c>
      <c r="M2780" s="1">
        <f t="array" ref="M2780">SUMPRODUCT(MAX(ISNUMBER(SEARCH('Class Rules'!$B$6:$B$85,$E2780))*ISNUMBER(SEARCH('Class Rules'!$C$6:$C$85,$F2780))*'Class Rules'!$A$6:$A$85))</f>
        <v>0</v>
      </c>
      <c r="N2780" s="1" t="str">
        <f t="array" ref="N2780">IF($M2780=0,'Class Rules'!$D$3,INDEX('Class Rules'!$D$6:$D$85,MATCH($M2780,'Class Rules'!$A$6:$A$85,0)))</f>
        <v>Passenger LDV</v>
      </c>
      <c r="O2780" s="1" t="str">
        <f t="array" ref="O2780">IF(SUMPRODUCT(MAX(ISNUMBER(SEARCH(Fuel_Rules!$A$6:$A$30,$E2780))*ISNUMBER(SEARCH(Fuel_Rules!$B$6:$B$30,$F2780))*(Fuel_Rules!$A$6:$A$30&lt;&gt;"")))&gt;0,"Plug-in hybrid",IF($G2780="Diesel","Diesel","Gasoline"))</f>
        <v>Gasoline</v>
      </c>
    </row>
    <row r="2781" spans="1:15" ht="15" customHeight="1" x14ac:dyDescent="0.25">
      <c r="A2781" s="1">
        <v>2022</v>
      </c>
      <c r="B2781" s="1" t="s">
        <v>4146</v>
      </c>
      <c r="C2781" s="1" t="s">
        <v>2818</v>
      </c>
      <c r="D2781" s="1" t="s">
        <v>5070</v>
      </c>
      <c r="E2781" s="1" t="s">
        <v>2732</v>
      </c>
      <c r="F2781" s="1" t="s">
        <v>2820</v>
      </c>
      <c r="G2781" s="1" t="s">
        <v>103</v>
      </c>
      <c r="H2781" s="1" t="s">
        <v>437</v>
      </c>
      <c r="I2781" s="1">
        <v>1.8</v>
      </c>
      <c r="J2781" s="1">
        <v>2023</v>
      </c>
      <c r="K2781" s="1">
        <v>181343</v>
      </c>
      <c r="L2781" s="1">
        <v>0</v>
      </c>
      <c r="M2781" s="1">
        <f t="array" ref="M2781">SUMPRODUCT(MAX(ISNUMBER(SEARCH('Class Rules'!$B$6:$B$85,$E2781))*ISNUMBER(SEARCH('Class Rules'!$C$6:$C$85,$F2781))*'Class Rules'!$A$6:$A$85))</f>
        <v>0</v>
      </c>
      <c r="N2781" s="1" t="str">
        <f t="array" ref="N2781">IF($M2781=0,'Class Rules'!$D$3,INDEX('Class Rules'!$D$6:$D$85,MATCH($M2781,'Class Rules'!$A$6:$A$85,0)))</f>
        <v>Passenger LDV</v>
      </c>
      <c r="O2781" s="1" t="str">
        <f t="array" ref="O2781">IF(SUMPRODUCT(MAX(ISNUMBER(SEARCH(Fuel_Rules!$A$6:$A$30,$E2781))*ISNUMBER(SEARCH(Fuel_Rules!$B$6:$B$30,$F2781))*(Fuel_Rules!$A$6:$A$30&lt;&gt;"")))&gt;0,"Plug-in hybrid",IF($G2781="Diesel","Diesel","Gasoline"))</f>
        <v>Gasoline</v>
      </c>
    </row>
    <row r="2782" spans="1:15" ht="15" customHeight="1" x14ac:dyDescent="0.25">
      <c r="A2782" s="1">
        <v>2022</v>
      </c>
      <c r="B2782" s="1" t="s">
        <v>4146</v>
      </c>
      <c r="C2782" s="1" t="s">
        <v>2821</v>
      </c>
      <c r="D2782" s="1" t="s">
        <v>5071</v>
      </c>
      <c r="E2782" s="1" t="s">
        <v>2732</v>
      </c>
      <c r="F2782" s="1" t="s">
        <v>2823</v>
      </c>
      <c r="G2782" s="1" t="s">
        <v>103</v>
      </c>
      <c r="H2782" s="1" t="s">
        <v>437</v>
      </c>
      <c r="I2782" s="1">
        <v>1.3</v>
      </c>
      <c r="J2782" s="1">
        <v>2023</v>
      </c>
      <c r="K2782" s="1">
        <v>90584</v>
      </c>
      <c r="L2782" s="1">
        <v>0</v>
      </c>
      <c r="M2782" s="1">
        <f t="array" ref="M2782">SUMPRODUCT(MAX(ISNUMBER(SEARCH('Class Rules'!$B$6:$B$85,$E2782))*ISNUMBER(SEARCH('Class Rules'!$C$6:$C$85,$F2782))*'Class Rules'!$A$6:$A$85))</f>
        <v>0</v>
      </c>
      <c r="N2782" s="1" t="str">
        <f t="array" ref="N2782">IF($M2782=0,'Class Rules'!$D$3,INDEX('Class Rules'!$D$6:$D$85,MATCH($M2782,'Class Rules'!$A$6:$A$85,0)))</f>
        <v>Passenger LDV</v>
      </c>
      <c r="O2782" s="1" t="str">
        <f t="array" ref="O2782">IF(SUMPRODUCT(MAX(ISNUMBER(SEARCH(Fuel_Rules!$A$6:$A$30,$E2782))*ISNUMBER(SEARCH(Fuel_Rules!$B$6:$B$30,$F2782))*(Fuel_Rules!$A$6:$A$30&lt;&gt;"")))&gt;0,"Plug-in hybrid",IF($G2782="Diesel","Diesel","Gasoline"))</f>
        <v>Gasoline</v>
      </c>
    </row>
    <row r="2783" spans="1:15" ht="15" customHeight="1" x14ac:dyDescent="0.25">
      <c r="A2783" s="1">
        <v>2022</v>
      </c>
      <c r="B2783" s="1" t="s">
        <v>4146</v>
      </c>
      <c r="C2783" s="1" t="s">
        <v>2824</v>
      </c>
      <c r="D2783" s="1" t="s">
        <v>5072</v>
      </c>
      <c r="E2783" s="1" t="s">
        <v>2732</v>
      </c>
      <c r="F2783" s="1" t="s">
        <v>2826</v>
      </c>
      <c r="G2783" s="1" t="s">
        <v>103</v>
      </c>
      <c r="H2783" s="1" t="s">
        <v>437</v>
      </c>
      <c r="I2783" s="1">
        <v>1.5</v>
      </c>
      <c r="J2783" s="1">
        <v>2023</v>
      </c>
      <c r="K2783" s="1">
        <v>95613</v>
      </c>
      <c r="L2783" s="1">
        <v>0</v>
      </c>
      <c r="M2783" s="1">
        <f t="array" ref="M2783">SUMPRODUCT(MAX(ISNUMBER(SEARCH('Class Rules'!$B$6:$B$85,$E2783))*ISNUMBER(SEARCH('Class Rules'!$C$6:$C$85,$F2783))*'Class Rules'!$A$6:$A$85))</f>
        <v>0</v>
      </c>
      <c r="N2783" s="1" t="str">
        <f t="array" ref="N2783">IF($M2783=0,'Class Rules'!$D$3,INDEX('Class Rules'!$D$6:$D$85,MATCH($M2783,'Class Rules'!$A$6:$A$85,0)))</f>
        <v>Passenger LDV</v>
      </c>
      <c r="O2783" s="1" t="str">
        <f t="array" ref="O2783">IF(SUMPRODUCT(MAX(ISNUMBER(SEARCH(Fuel_Rules!$A$6:$A$30,$E2783))*ISNUMBER(SEARCH(Fuel_Rules!$B$6:$B$30,$F2783))*(Fuel_Rules!$A$6:$A$30&lt;&gt;"")))&gt;0,"Plug-in hybrid",IF($G2783="Diesel","Diesel","Gasoline"))</f>
        <v>Gasoline</v>
      </c>
    </row>
    <row r="2784" spans="1:15" ht="15" customHeight="1" x14ac:dyDescent="0.25">
      <c r="A2784" s="1">
        <v>2022</v>
      </c>
      <c r="B2784" s="1" t="s">
        <v>4146</v>
      </c>
      <c r="C2784" s="1" t="s">
        <v>2827</v>
      </c>
      <c r="D2784" s="1" t="s">
        <v>5073</v>
      </c>
      <c r="E2784" s="1" t="s">
        <v>2732</v>
      </c>
      <c r="F2784" s="1" t="s">
        <v>2829</v>
      </c>
      <c r="G2784" s="1" t="s">
        <v>103</v>
      </c>
      <c r="H2784" s="1" t="s">
        <v>437</v>
      </c>
      <c r="I2784" s="1">
        <v>1.5</v>
      </c>
      <c r="J2784" s="1">
        <v>2023</v>
      </c>
      <c r="K2784" s="1">
        <v>96016</v>
      </c>
      <c r="L2784" s="1">
        <v>0</v>
      </c>
      <c r="M2784" s="1">
        <f t="array" ref="M2784">SUMPRODUCT(MAX(ISNUMBER(SEARCH('Class Rules'!$B$6:$B$85,$E2784))*ISNUMBER(SEARCH('Class Rules'!$C$6:$C$85,$F2784))*'Class Rules'!$A$6:$A$85))</f>
        <v>0</v>
      </c>
      <c r="N2784" s="1" t="str">
        <f t="array" ref="N2784">IF($M2784=0,'Class Rules'!$D$3,INDEX('Class Rules'!$D$6:$D$85,MATCH($M2784,'Class Rules'!$A$6:$A$85,0)))</f>
        <v>Passenger LDV</v>
      </c>
      <c r="O2784" s="1" t="str">
        <f t="array" ref="O2784">IF(SUMPRODUCT(MAX(ISNUMBER(SEARCH(Fuel_Rules!$A$6:$A$30,$E2784))*ISNUMBER(SEARCH(Fuel_Rules!$B$6:$B$30,$F2784))*(Fuel_Rules!$A$6:$A$30&lt;&gt;"")))&gt;0,"Plug-in hybrid",IF($G2784="Diesel","Diesel","Gasoline"))</f>
        <v>Gasoline</v>
      </c>
    </row>
    <row r="2785" spans="1:15" ht="15" customHeight="1" x14ac:dyDescent="0.25">
      <c r="A2785" s="1">
        <v>2022</v>
      </c>
      <c r="B2785" s="1" t="s">
        <v>4146</v>
      </c>
      <c r="C2785" s="1" t="s">
        <v>2830</v>
      </c>
      <c r="D2785" s="1" t="s">
        <v>5074</v>
      </c>
      <c r="E2785" s="1" t="s">
        <v>2732</v>
      </c>
      <c r="F2785" s="1" t="s">
        <v>2832</v>
      </c>
      <c r="G2785" s="1" t="s">
        <v>103</v>
      </c>
      <c r="H2785" s="1" t="s">
        <v>437</v>
      </c>
      <c r="I2785" s="1">
        <v>1.5</v>
      </c>
      <c r="J2785" s="1">
        <v>2023</v>
      </c>
      <c r="K2785" s="1">
        <v>99975</v>
      </c>
      <c r="L2785" s="1">
        <v>0</v>
      </c>
      <c r="M2785" s="1">
        <f t="array" ref="M2785">SUMPRODUCT(MAX(ISNUMBER(SEARCH('Class Rules'!$B$6:$B$85,$E2785))*ISNUMBER(SEARCH('Class Rules'!$C$6:$C$85,$F2785))*'Class Rules'!$A$6:$A$85))</f>
        <v>0</v>
      </c>
      <c r="N2785" s="1" t="str">
        <f t="array" ref="N2785">IF($M2785=0,'Class Rules'!$D$3,INDEX('Class Rules'!$D$6:$D$85,MATCH($M2785,'Class Rules'!$A$6:$A$85,0)))</f>
        <v>Passenger LDV</v>
      </c>
      <c r="O2785" s="1" t="str">
        <f t="array" ref="O2785">IF(SUMPRODUCT(MAX(ISNUMBER(SEARCH(Fuel_Rules!$A$6:$A$30,$E2785))*ISNUMBER(SEARCH(Fuel_Rules!$B$6:$B$30,$F2785))*(Fuel_Rules!$A$6:$A$30&lt;&gt;"")))&gt;0,"Plug-in hybrid",IF($G2785="Diesel","Diesel","Gasoline"))</f>
        <v>Gasoline</v>
      </c>
    </row>
    <row r="2786" spans="1:15" ht="15" customHeight="1" x14ac:dyDescent="0.25">
      <c r="A2786" s="1">
        <v>2022</v>
      </c>
      <c r="B2786" s="1" t="s">
        <v>4146</v>
      </c>
      <c r="C2786" s="1" t="s">
        <v>2833</v>
      </c>
      <c r="D2786" s="1" t="s">
        <v>5075</v>
      </c>
      <c r="E2786" s="1" t="s">
        <v>2732</v>
      </c>
      <c r="F2786" s="1" t="s">
        <v>2835</v>
      </c>
      <c r="G2786" s="1" t="s">
        <v>103</v>
      </c>
      <c r="H2786" s="1" t="s">
        <v>437</v>
      </c>
      <c r="I2786" s="1">
        <v>1.5</v>
      </c>
      <c r="J2786" s="1">
        <v>2023</v>
      </c>
      <c r="K2786" s="1">
        <v>103984</v>
      </c>
      <c r="L2786" s="1">
        <v>0</v>
      </c>
      <c r="M2786" s="1">
        <f t="array" ref="M2786">SUMPRODUCT(MAX(ISNUMBER(SEARCH('Class Rules'!$B$6:$B$85,$E2786))*ISNUMBER(SEARCH('Class Rules'!$C$6:$C$85,$F2786))*'Class Rules'!$A$6:$A$85))</f>
        <v>0</v>
      </c>
      <c r="N2786" s="1" t="str">
        <f t="array" ref="N2786">IF($M2786=0,'Class Rules'!$D$3,INDEX('Class Rules'!$D$6:$D$85,MATCH($M2786,'Class Rules'!$A$6:$A$85,0)))</f>
        <v>Passenger LDV</v>
      </c>
      <c r="O2786" s="1" t="str">
        <f t="array" ref="O2786">IF(SUMPRODUCT(MAX(ISNUMBER(SEARCH(Fuel_Rules!$A$6:$A$30,$E2786))*ISNUMBER(SEARCH(Fuel_Rules!$B$6:$B$30,$F2786))*(Fuel_Rules!$A$6:$A$30&lt;&gt;"")))&gt;0,"Plug-in hybrid",IF($G2786="Diesel","Diesel","Gasoline"))</f>
        <v>Gasoline</v>
      </c>
    </row>
    <row r="2787" spans="1:15" ht="15" customHeight="1" x14ac:dyDescent="0.25">
      <c r="A2787" s="1">
        <v>2022</v>
      </c>
      <c r="B2787" s="1" t="s">
        <v>4146</v>
      </c>
      <c r="C2787" s="1" t="s">
        <v>2836</v>
      </c>
      <c r="D2787" s="1" t="s">
        <v>5076</v>
      </c>
      <c r="E2787" s="1" t="s">
        <v>2732</v>
      </c>
      <c r="F2787" s="1" t="s">
        <v>2838</v>
      </c>
      <c r="G2787" s="1" t="s">
        <v>103</v>
      </c>
      <c r="H2787" s="1" t="s">
        <v>437</v>
      </c>
      <c r="I2787" s="1">
        <v>1.5</v>
      </c>
      <c r="J2787" s="1">
        <v>2023</v>
      </c>
      <c r="K2787" s="1">
        <v>107109</v>
      </c>
      <c r="L2787" s="1">
        <v>0</v>
      </c>
      <c r="M2787" s="1">
        <f t="array" ref="M2787">SUMPRODUCT(MAX(ISNUMBER(SEARCH('Class Rules'!$B$6:$B$85,$E2787))*ISNUMBER(SEARCH('Class Rules'!$C$6:$C$85,$F2787))*'Class Rules'!$A$6:$A$85))</f>
        <v>0</v>
      </c>
      <c r="N2787" s="1" t="str">
        <f t="array" ref="N2787">IF($M2787=0,'Class Rules'!$D$3,INDEX('Class Rules'!$D$6:$D$85,MATCH($M2787,'Class Rules'!$A$6:$A$85,0)))</f>
        <v>Passenger LDV</v>
      </c>
      <c r="O2787" s="1" t="str">
        <f t="array" ref="O2787">IF(SUMPRODUCT(MAX(ISNUMBER(SEARCH(Fuel_Rules!$A$6:$A$30,$E2787))*ISNUMBER(SEARCH(Fuel_Rules!$B$6:$B$30,$F2787))*(Fuel_Rules!$A$6:$A$30&lt;&gt;"")))&gt;0,"Plug-in hybrid",IF($G2787="Diesel","Diesel","Gasoline"))</f>
        <v>Gasoline</v>
      </c>
    </row>
    <row r="2788" spans="1:15" ht="15" customHeight="1" x14ac:dyDescent="0.25">
      <c r="A2788" s="1">
        <v>2022</v>
      </c>
      <c r="B2788" s="1" t="s">
        <v>4146</v>
      </c>
      <c r="C2788" s="1" t="s">
        <v>2839</v>
      </c>
      <c r="D2788" s="1" t="s">
        <v>5077</v>
      </c>
      <c r="E2788" s="1" t="s">
        <v>2732</v>
      </c>
      <c r="F2788" s="1" t="s">
        <v>2841</v>
      </c>
      <c r="G2788" s="1" t="s">
        <v>103</v>
      </c>
      <c r="H2788" s="1" t="s">
        <v>437</v>
      </c>
      <c r="I2788" s="1">
        <v>1.5</v>
      </c>
      <c r="J2788" s="1">
        <v>2023</v>
      </c>
      <c r="K2788" s="1">
        <v>107248</v>
      </c>
      <c r="L2788" s="1">
        <v>0</v>
      </c>
      <c r="M2788" s="1">
        <f t="array" ref="M2788">SUMPRODUCT(MAX(ISNUMBER(SEARCH('Class Rules'!$B$6:$B$85,$E2788))*ISNUMBER(SEARCH('Class Rules'!$C$6:$C$85,$F2788))*'Class Rules'!$A$6:$A$85))</f>
        <v>0</v>
      </c>
      <c r="N2788" s="1" t="str">
        <f t="array" ref="N2788">IF($M2788=0,'Class Rules'!$D$3,INDEX('Class Rules'!$D$6:$D$85,MATCH($M2788,'Class Rules'!$A$6:$A$85,0)))</f>
        <v>Passenger LDV</v>
      </c>
      <c r="O2788" s="1" t="str">
        <f t="array" ref="O2788">IF(SUMPRODUCT(MAX(ISNUMBER(SEARCH(Fuel_Rules!$A$6:$A$30,$E2788))*ISNUMBER(SEARCH(Fuel_Rules!$B$6:$B$30,$F2788))*(Fuel_Rules!$A$6:$A$30&lt;&gt;"")))&gt;0,"Plug-in hybrid",IF($G2788="Diesel","Diesel","Gasoline"))</f>
        <v>Gasoline</v>
      </c>
    </row>
    <row r="2789" spans="1:15" ht="15" customHeight="1" x14ac:dyDescent="0.25">
      <c r="A2789" s="1">
        <v>2022</v>
      </c>
      <c r="B2789" s="1" t="s">
        <v>4146</v>
      </c>
      <c r="C2789" s="1" t="s">
        <v>2842</v>
      </c>
      <c r="D2789" s="1" t="s">
        <v>5078</v>
      </c>
      <c r="E2789" s="1" t="s">
        <v>2732</v>
      </c>
      <c r="F2789" s="1" t="s">
        <v>2844</v>
      </c>
      <c r="G2789" s="1" t="s">
        <v>103</v>
      </c>
      <c r="H2789" s="1" t="s">
        <v>437</v>
      </c>
      <c r="I2789" s="1">
        <v>1.5</v>
      </c>
      <c r="J2789" s="1">
        <v>2023</v>
      </c>
      <c r="K2789" s="1">
        <v>115201</v>
      </c>
      <c r="L2789" s="1">
        <v>0</v>
      </c>
      <c r="M2789" s="1">
        <f t="array" ref="M2789">SUMPRODUCT(MAX(ISNUMBER(SEARCH('Class Rules'!$B$6:$B$85,$E2789))*ISNUMBER(SEARCH('Class Rules'!$C$6:$C$85,$F2789))*'Class Rules'!$A$6:$A$85))</f>
        <v>0</v>
      </c>
      <c r="N2789" s="1" t="str">
        <f t="array" ref="N2789">IF($M2789=0,'Class Rules'!$D$3,INDEX('Class Rules'!$D$6:$D$85,MATCH($M2789,'Class Rules'!$A$6:$A$85,0)))</f>
        <v>Passenger LDV</v>
      </c>
      <c r="O2789" s="1" t="str">
        <f t="array" ref="O2789">IF(SUMPRODUCT(MAX(ISNUMBER(SEARCH(Fuel_Rules!$A$6:$A$30,$E2789))*ISNUMBER(SEARCH(Fuel_Rules!$B$6:$B$30,$F2789))*(Fuel_Rules!$A$6:$A$30&lt;&gt;"")))&gt;0,"Plug-in hybrid",IF($G2789="Diesel","Diesel","Gasoline"))</f>
        <v>Gasoline</v>
      </c>
    </row>
    <row r="2790" spans="1:15" ht="15" customHeight="1" x14ac:dyDescent="0.25">
      <c r="A2790" s="1">
        <v>2022</v>
      </c>
      <c r="B2790" s="1" t="s">
        <v>4146</v>
      </c>
      <c r="C2790" s="1" t="s">
        <v>2845</v>
      </c>
      <c r="D2790" s="1" t="s">
        <v>5079</v>
      </c>
      <c r="E2790" s="1" t="s">
        <v>2732</v>
      </c>
      <c r="F2790" s="1" t="s">
        <v>2847</v>
      </c>
      <c r="G2790" s="1" t="s">
        <v>103</v>
      </c>
      <c r="H2790" s="1" t="s">
        <v>437</v>
      </c>
      <c r="I2790" s="1">
        <v>1.5</v>
      </c>
      <c r="J2790" s="1">
        <v>2023</v>
      </c>
      <c r="K2790" s="1">
        <v>118524</v>
      </c>
      <c r="L2790" s="1">
        <v>0</v>
      </c>
      <c r="M2790" s="1">
        <f t="array" ref="M2790">SUMPRODUCT(MAX(ISNUMBER(SEARCH('Class Rules'!$B$6:$B$85,$E2790))*ISNUMBER(SEARCH('Class Rules'!$C$6:$C$85,$F2790))*'Class Rules'!$A$6:$A$85))</f>
        <v>0</v>
      </c>
      <c r="N2790" s="1" t="str">
        <f t="array" ref="N2790">IF($M2790=0,'Class Rules'!$D$3,INDEX('Class Rules'!$D$6:$D$85,MATCH($M2790,'Class Rules'!$A$6:$A$85,0)))</f>
        <v>Passenger LDV</v>
      </c>
      <c r="O2790" s="1" t="str">
        <f t="array" ref="O2790">IF(SUMPRODUCT(MAX(ISNUMBER(SEARCH(Fuel_Rules!$A$6:$A$30,$E2790))*ISNUMBER(SEARCH(Fuel_Rules!$B$6:$B$30,$F2790))*(Fuel_Rules!$A$6:$A$30&lt;&gt;"")))&gt;0,"Plug-in hybrid",IF($G2790="Diesel","Diesel","Gasoline"))</f>
        <v>Gasoline</v>
      </c>
    </row>
    <row r="2791" spans="1:15" ht="15" customHeight="1" x14ac:dyDescent="0.25">
      <c r="A2791" s="1">
        <v>2022</v>
      </c>
      <c r="B2791" s="1" t="s">
        <v>4146</v>
      </c>
      <c r="C2791" s="1" t="s">
        <v>2848</v>
      </c>
      <c r="D2791" s="1" t="s">
        <v>5080</v>
      </c>
      <c r="E2791" s="1" t="s">
        <v>2732</v>
      </c>
      <c r="F2791" s="1" t="s">
        <v>2850</v>
      </c>
      <c r="G2791" s="1" t="s">
        <v>103</v>
      </c>
      <c r="H2791" s="1" t="s">
        <v>437</v>
      </c>
      <c r="I2791" s="1">
        <v>4</v>
      </c>
      <c r="J2791" s="1">
        <v>2023</v>
      </c>
      <c r="K2791" s="1">
        <v>220507</v>
      </c>
      <c r="L2791" s="1">
        <v>0</v>
      </c>
      <c r="M2791" s="1">
        <f t="array" ref="M2791">SUMPRODUCT(MAX(ISNUMBER(SEARCH('Class Rules'!$B$6:$B$85,$E2791))*ISNUMBER(SEARCH('Class Rules'!$C$6:$C$85,$F2791))*'Class Rules'!$A$6:$A$85))</f>
        <v>12</v>
      </c>
      <c r="N2791" s="1" t="str">
        <f t="array" ref="N2791">IF($M2791=0,'Class Rules'!$D$3,INDEX('Class Rules'!$D$6:$D$85,MATCH($M2791,'Class Rules'!$A$6:$A$85,0)))</f>
        <v>Freight LDV</v>
      </c>
      <c r="O2791" s="1" t="str">
        <f t="array" ref="O2791">IF(SUMPRODUCT(MAX(ISNUMBER(SEARCH(Fuel_Rules!$A$6:$A$30,$E2791))*ISNUMBER(SEARCH(Fuel_Rules!$B$6:$B$30,$F2791))*(Fuel_Rules!$A$6:$A$30&lt;&gt;"")))&gt;0,"Plug-in hybrid",IF($G2791="Diesel","Diesel","Gasoline"))</f>
        <v>Gasoline</v>
      </c>
    </row>
    <row r="2792" spans="1:15" ht="15" customHeight="1" x14ac:dyDescent="0.25">
      <c r="A2792" s="1">
        <v>2022</v>
      </c>
      <c r="B2792" s="1" t="s">
        <v>4146</v>
      </c>
      <c r="C2792" s="1" t="s">
        <v>2851</v>
      </c>
      <c r="D2792" s="1" t="s">
        <v>5081</v>
      </c>
      <c r="E2792" s="1" t="s">
        <v>2732</v>
      </c>
      <c r="F2792" s="1" t="s">
        <v>2853</v>
      </c>
      <c r="G2792" s="1" t="s">
        <v>103</v>
      </c>
      <c r="H2792" s="1" t="s">
        <v>437</v>
      </c>
      <c r="I2792" s="1">
        <v>2.5</v>
      </c>
      <c r="J2792" s="1">
        <v>2023</v>
      </c>
      <c r="K2792" s="1">
        <v>300448</v>
      </c>
      <c r="L2792" s="1">
        <v>0</v>
      </c>
      <c r="M2792" s="1">
        <f t="array" ref="M2792">SUMPRODUCT(MAX(ISNUMBER(SEARCH('Class Rules'!$B$6:$B$85,$E2792))*ISNUMBER(SEARCH('Class Rules'!$C$6:$C$85,$F2792))*'Class Rules'!$A$6:$A$85))</f>
        <v>0</v>
      </c>
      <c r="N2792" s="1" t="str">
        <f t="array" ref="N2792">IF($M2792=0,'Class Rules'!$D$3,INDEX('Class Rules'!$D$6:$D$85,MATCH($M2792,'Class Rules'!$A$6:$A$85,0)))</f>
        <v>Passenger LDV</v>
      </c>
      <c r="O2792" s="1" t="str">
        <f t="array" ref="O2792">IF(SUMPRODUCT(MAX(ISNUMBER(SEARCH(Fuel_Rules!$A$6:$A$30,$E2792))*ISNUMBER(SEARCH(Fuel_Rules!$B$6:$B$30,$F2792))*(Fuel_Rules!$A$6:$A$30&lt;&gt;"")))&gt;0,"Plug-in hybrid",IF($G2792="Diesel","Diesel","Gasoline"))</f>
        <v>Gasoline</v>
      </c>
    </row>
    <row r="2793" spans="1:15" ht="15" customHeight="1" x14ac:dyDescent="0.25">
      <c r="A2793" s="1">
        <v>2022</v>
      </c>
      <c r="B2793" s="1" t="s">
        <v>4146</v>
      </c>
      <c r="C2793" s="1" t="s">
        <v>2854</v>
      </c>
      <c r="D2793" s="1" t="s">
        <v>5082</v>
      </c>
      <c r="E2793" s="1" t="s">
        <v>2732</v>
      </c>
      <c r="F2793" s="1" t="s">
        <v>2856</v>
      </c>
      <c r="G2793" s="1" t="s">
        <v>103</v>
      </c>
      <c r="H2793" s="1" t="s">
        <v>437</v>
      </c>
      <c r="I2793" s="1">
        <v>2.5</v>
      </c>
      <c r="J2793" s="1">
        <v>2023</v>
      </c>
      <c r="K2793" s="1">
        <v>247471</v>
      </c>
      <c r="L2793" s="1">
        <v>0</v>
      </c>
      <c r="M2793" s="1">
        <f t="array" ref="M2793">SUMPRODUCT(MAX(ISNUMBER(SEARCH('Class Rules'!$B$6:$B$85,$E2793))*ISNUMBER(SEARCH('Class Rules'!$C$6:$C$85,$F2793))*'Class Rules'!$A$6:$A$85))</f>
        <v>0</v>
      </c>
      <c r="N2793" s="1" t="str">
        <f t="array" ref="N2793">IF($M2793=0,'Class Rules'!$D$3,INDEX('Class Rules'!$D$6:$D$85,MATCH($M2793,'Class Rules'!$A$6:$A$85,0)))</f>
        <v>Passenger LDV</v>
      </c>
      <c r="O2793" s="1" t="str">
        <f t="array" ref="O2793">IF(SUMPRODUCT(MAX(ISNUMBER(SEARCH(Fuel_Rules!$A$6:$A$30,$E2793))*ISNUMBER(SEARCH(Fuel_Rules!$B$6:$B$30,$F2793))*(Fuel_Rules!$A$6:$A$30&lt;&gt;"")))&gt;0,"Plug-in hybrid",IF($G2793="Diesel","Diesel","Gasoline"))</f>
        <v>Gasoline</v>
      </c>
    </row>
    <row r="2794" spans="1:15" ht="15" customHeight="1" x14ac:dyDescent="0.25">
      <c r="A2794" s="1">
        <v>2022</v>
      </c>
      <c r="B2794" s="1" t="s">
        <v>4146</v>
      </c>
      <c r="C2794" s="1" t="s">
        <v>2857</v>
      </c>
      <c r="D2794" s="1" t="s">
        <v>5083</v>
      </c>
      <c r="E2794" s="1" t="s">
        <v>2732</v>
      </c>
      <c r="F2794" s="1" t="s">
        <v>2859</v>
      </c>
      <c r="G2794" s="1" t="s">
        <v>103</v>
      </c>
      <c r="H2794" s="1" t="s">
        <v>437</v>
      </c>
      <c r="I2794" s="1">
        <v>1.5</v>
      </c>
      <c r="J2794" s="1">
        <v>2023</v>
      </c>
      <c r="K2794" s="1">
        <v>97872</v>
      </c>
      <c r="L2794" s="1">
        <v>0</v>
      </c>
      <c r="M2794" s="1">
        <f t="array" ref="M2794">SUMPRODUCT(MAX(ISNUMBER(SEARCH('Class Rules'!$B$6:$B$85,$E2794))*ISNUMBER(SEARCH('Class Rules'!$C$6:$C$85,$F2794))*'Class Rules'!$A$6:$A$85))</f>
        <v>0</v>
      </c>
      <c r="N2794" s="1" t="str">
        <f t="array" ref="N2794">IF($M2794=0,'Class Rules'!$D$3,INDEX('Class Rules'!$D$6:$D$85,MATCH($M2794,'Class Rules'!$A$6:$A$85,0)))</f>
        <v>Passenger LDV</v>
      </c>
      <c r="O2794" s="1" t="str">
        <f t="array" ref="O2794">IF(SUMPRODUCT(MAX(ISNUMBER(SEARCH(Fuel_Rules!$A$6:$A$30,$E2794))*ISNUMBER(SEARCH(Fuel_Rules!$B$6:$B$30,$F2794))*(Fuel_Rules!$A$6:$A$30&lt;&gt;"")))&gt;0,"Plug-in hybrid",IF($G2794="Diesel","Diesel","Gasoline"))</f>
        <v>Gasoline</v>
      </c>
    </row>
    <row r="2795" spans="1:15" ht="15" customHeight="1" x14ac:dyDescent="0.25">
      <c r="A2795" s="1">
        <v>2022</v>
      </c>
      <c r="B2795" s="1" t="s">
        <v>4146</v>
      </c>
      <c r="C2795" s="1" t="s">
        <v>2860</v>
      </c>
      <c r="D2795" s="1" t="s">
        <v>5084</v>
      </c>
      <c r="E2795" s="1" t="s">
        <v>2732</v>
      </c>
      <c r="F2795" s="1" t="s">
        <v>2862</v>
      </c>
      <c r="G2795" s="1" t="s">
        <v>103</v>
      </c>
      <c r="H2795" s="1" t="s">
        <v>437</v>
      </c>
      <c r="I2795" s="1">
        <v>2</v>
      </c>
      <c r="J2795" s="1">
        <v>2023</v>
      </c>
      <c r="K2795" s="1">
        <v>176437</v>
      </c>
      <c r="L2795" s="1">
        <v>0</v>
      </c>
      <c r="M2795" s="1">
        <f t="array" ref="M2795">SUMPRODUCT(MAX(ISNUMBER(SEARCH('Class Rules'!$B$6:$B$85,$E2795))*ISNUMBER(SEARCH('Class Rules'!$C$6:$C$85,$F2795))*'Class Rules'!$A$6:$A$85))</f>
        <v>0</v>
      </c>
      <c r="N2795" s="1" t="str">
        <f t="array" ref="N2795">IF($M2795=0,'Class Rules'!$D$3,INDEX('Class Rules'!$D$6:$D$85,MATCH($M2795,'Class Rules'!$A$6:$A$85,0)))</f>
        <v>Passenger LDV</v>
      </c>
      <c r="O2795" s="1" t="str">
        <f t="array" ref="O2795">IF(SUMPRODUCT(MAX(ISNUMBER(SEARCH(Fuel_Rules!$A$6:$A$30,$E2795))*ISNUMBER(SEARCH(Fuel_Rules!$B$6:$B$30,$F2795))*(Fuel_Rules!$A$6:$A$30&lt;&gt;"")))&gt;0,"Plug-in hybrid",IF($G2795="Diesel","Diesel","Gasoline"))</f>
        <v>Gasoline</v>
      </c>
    </row>
    <row r="2796" spans="1:15" ht="15" customHeight="1" x14ac:dyDescent="0.25">
      <c r="A2796" s="1">
        <v>2022</v>
      </c>
      <c r="B2796" s="1" t="s">
        <v>4146</v>
      </c>
      <c r="C2796" s="1" t="s">
        <v>2860</v>
      </c>
      <c r="D2796" s="1" t="s">
        <v>5085</v>
      </c>
      <c r="E2796" s="1" t="s">
        <v>2732</v>
      </c>
      <c r="F2796" s="1" t="s">
        <v>2862</v>
      </c>
      <c r="G2796" s="1" t="s">
        <v>103</v>
      </c>
      <c r="H2796" s="1" t="s">
        <v>437</v>
      </c>
      <c r="I2796" s="1">
        <v>2</v>
      </c>
      <c r="J2796" s="1">
        <v>2023</v>
      </c>
      <c r="K2796" s="1">
        <v>170262</v>
      </c>
      <c r="L2796" s="1">
        <v>0</v>
      </c>
      <c r="M2796" s="1">
        <f t="array" ref="M2796">SUMPRODUCT(MAX(ISNUMBER(SEARCH('Class Rules'!$B$6:$B$85,$E2796))*ISNUMBER(SEARCH('Class Rules'!$C$6:$C$85,$F2796))*'Class Rules'!$A$6:$A$85))</f>
        <v>0</v>
      </c>
      <c r="N2796" s="1" t="str">
        <f t="array" ref="N2796">IF($M2796=0,'Class Rules'!$D$3,INDEX('Class Rules'!$D$6:$D$85,MATCH($M2796,'Class Rules'!$A$6:$A$85,0)))</f>
        <v>Passenger LDV</v>
      </c>
      <c r="O2796" s="1" t="str">
        <f t="array" ref="O2796">IF(SUMPRODUCT(MAX(ISNUMBER(SEARCH(Fuel_Rules!$A$6:$A$30,$E2796))*ISNUMBER(SEARCH(Fuel_Rules!$B$6:$B$30,$F2796))*(Fuel_Rules!$A$6:$A$30&lt;&gt;"")))&gt;0,"Plug-in hybrid",IF($G2796="Diesel","Diesel","Gasoline"))</f>
        <v>Gasoline</v>
      </c>
    </row>
    <row r="2797" spans="1:15" ht="15" customHeight="1" x14ac:dyDescent="0.25">
      <c r="A2797" s="1">
        <v>2022</v>
      </c>
      <c r="B2797" s="1" t="s">
        <v>4146</v>
      </c>
      <c r="C2797" s="1" t="s">
        <v>2863</v>
      </c>
      <c r="D2797" s="1" t="s">
        <v>5086</v>
      </c>
      <c r="E2797" s="1" t="s">
        <v>2732</v>
      </c>
      <c r="F2797" s="1" t="s">
        <v>2865</v>
      </c>
      <c r="G2797" s="1" t="s">
        <v>103</v>
      </c>
      <c r="H2797" s="1" t="s">
        <v>437</v>
      </c>
      <c r="I2797" s="1">
        <v>1.8</v>
      </c>
      <c r="J2797" s="1">
        <v>2023</v>
      </c>
      <c r="K2797" s="1">
        <v>199663</v>
      </c>
      <c r="L2797" s="1">
        <v>0</v>
      </c>
      <c r="M2797" s="1">
        <f t="array" ref="M2797">SUMPRODUCT(MAX(ISNUMBER(SEARCH('Class Rules'!$B$6:$B$85,$E2797))*ISNUMBER(SEARCH('Class Rules'!$C$6:$C$85,$F2797))*'Class Rules'!$A$6:$A$85))</f>
        <v>0</v>
      </c>
      <c r="N2797" s="1" t="str">
        <f t="array" ref="N2797">IF($M2797=0,'Class Rules'!$D$3,INDEX('Class Rules'!$D$6:$D$85,MATCH($M2797,'Class Rules'!$A$6:$A$85,0)))</f>
        <v>Passenger LDV</v>
      </c>
      <c r="O2797" s="1" t="str">
        <f t="array" ref="O2797">IF(SUMPRODUCT(MAX(ISNUMBER(SEARCH(Fuel_Rules!$A$6:$A$30,$E2797))*ISNUMBER(SEARCH(Fuel_Rules!$B$6:$B$30,$F2797))*(Fuel_Rules!$A$6:$A$30&lt;&gt;"")))&gt;0,"Plug-in hybrid",IF($G2797="Diesel","Diesel","Gasoline"))</f>
        <v>Gasoline</v>
      </c>
    </row>
    <row r="2798" spans="1:15" ht="15" customHeight="1" x14ac:dyDescent="0.25">
      <c r="A2798" s="1">
        <v>2022</v>
      </c>
      <c r="B2798" s="1" t="s">
        <v>4146</v>
      </c>
      <c r="C2798" s="1" t="s">
        <v>2863</v>
      </c>
      <c r="D2798" s="1" t="s">
        <v>5087</v>
      </c>
      <c r="E2798" s="1" t="s">
        <v>2732</v>
      </c>
      <c r="F2798" s="1" t="s">
        <v>2865</v>
      </c>
      <c r="G2798" s="1" t="s">
        <v>103</v>
      </c>
      <c r="H2798" s="1" t="s">
        <v>437</v>
      </c>
      <c r="I2798" s="1">
        <v>1.8</v>
      </c>
      <c r="J2798" s="1">
        <v>2023</v>
      </c>
      <c r="K2798" s="1">
        <v>192414</v>
      </c>
      <c r="L2798" s="1">
        <v>0</v>
      </c>
      <c r="M2798" s="1">
        <f t="array" ref="M2798">SUMPRODUCT(MAX(ISNUMBER(SEARCH('Class Rules'!$B$6:$B$85,$E2798))*ISNUMBER(SEARCH('Class Rules'!$C$6:$C$85,$F2798))*'Class Rules'!$A$6:$A$85))</f>
        <v>0</v>
      </c>
      <c r="N2798" s="1" t="str">
        <f t="array" ref="N2798">IF($M2798=0,'Class Rules'!$D$3,INDEX('Class Rules'!$D$6:$D$85,MATCH($M2798,'Class Rules'!$A$6:$A$85,0)))</f>
        <v>Passenger LDV</v>
      </c>
      <c r="O2798" s="1" t="str">
        <f t="array" ref="O2798">IF(SUMPRODUCT(MAX(ISNUMBER(SEARCH(Fuel_Rules!$A$6:$A$30,$E2798))*ISNUMBER(SEARCH(Fuel_Rules!$B$6:$B$30,$F2798))*(Fuel_Rules!$A$6:$A$30&lt;&gt;"")))&gt;0,"Plug-in hybrid",IF($G2798="Diesel","Diesel","Gasoline"))</f>
        <v>Gasoline</v>
      </c>
    </row>
    <row r="2799" spans="1:15" ht="15" customHeight="1" x14ac:dyDescent="0.25">
      <c r="A2799" s="1">
        <v>2022</v>
      </c>
      <c r="B2799" s="1" t="s">
        <v>4146</v>
      </c>
      <c r="C2799" s="1" t="s">
        <v>2866</v>
      </c>
      <c r="D2799" s="1" t="s">
        <v>5088</v>
      </c>
      <c r="E2799" s="1" t="s">
        <v>2732</v>
      </c>
      <c r="F2799" s="1" t="s">
        <v>2868</v>
      </c>
      <c r="G2799" s="1" t="s">
        <v>103</v>
      </c>
      <c r="H2799" s="1" t="s">
        <v>437</v>
      </c>
      <c r="I2799" s="1">
        <v>2</v>
      </c>
      <c r="J2799" s="1">
        <v>2023</v>
      </c>
      <c r="K2799" s="1">
        <v>162994</v>
      </c>
      <c r="L2799" s="1">
        <v>0</v>
      </c>
      <c r="M2799" s="1">
        <f t="array" ref="M2799">SUMPRODUCT(MAX(ISNUMBER(SEARCH('Class Rules'!$B$6:$B$85,$E2799))*ISNUMBER(SEARCH('Class Rules'!$C$6:$C$85,$F2799))*'Class Rules'!$A$6:$A$85))</f>
        <v>0</v>
      </c>
      <c r="N2799" s="1" t="str">
        <f t="array" ref="N2799">IF($M2799=0,'Class Rules'!$D$3,INDEX('Class Rules'!$D$6:$D$85,MATCH($M2799,'Class Rules'!$A$6:$A$85,0)))</f>
        <v>Passenger LDV</v>
      </c>
      <c r="O2799" s="1" t="str">
        <f t="array" ref="O2799">IF(SUMPRODUCT(MAX(ISNUMBER(SEARCH(Fuel_Rules!$A$6:$A$30,$E2799))*ISNUMBER(SEARCH(Fuel_Rules!$B$6:$B$30,$F2799))*(Fuel_Rules!$A$6:$A$30&lt;&gt;"")))&gt;0,"Plug-in hybrid",IF($G2799="Diesel","Diesel","Gasoline"))</f>
        <v>Gasoline</v>
      </c>
    </row>
    <row r="2800" spans="1:15" ht="15" customHeight="1" x14ac:dyDescent="0.25">
      <c r="A2800" s="1">
        <v>2022</v>
      </c>
      <c r="B2800" s="1" t="s">
        <v>4146</v>
      </c>
      <c r="C2800" s="1" t="s">
        <v>2866</v>
      </c>
      <c r="D2800" s="1" t="s">
        <v>5089</v>
      </c>
      <c r="E2800" s="1" t="s">
        <v>2732</v>
      </c>
      <c r="F2800" s="1" t="s">
        <v>2868</v>
      </c>
      <c r="G2800" s="1" t="s">
        <v>103</v>
      </c>
      <c r="H2800" s="1" t="s">
        <v>437</v>
      </c>
      <c r="I2800" s="1">
        <v>2</v>
      </c>
      <c r="J2800" s="1">
        <v>2023</v>
      </c>
      <c r="K2800" s="1">
        <v>157269</v>
      </c>
      <c r="L2800" s="1">
        <v>0</v>
      </c>
      <c r="M2800" s="1">
        <f t="array" ref="M2800">SUMPRODUCT(MAX(ISNUMBER(SEARCH('Class Rules'!$B$6:$B$85,$E2800))*ISNUMBER(SEARCH('Class Rules'!$C$6:$C$85,$F2800))*'Class Rules'!$A$6:$A$85))</f>
        <v>0</v>
      </c>
      <c r="N2800" s="1" t="str">
        <f t="array" ref="N2800">IF($M2800=0,'Class Rules'!$D$3,INDEX('Class Rules'!$D$6:$D$85,MATCH($M2800,'Class Rules'!$A$6:$A$85,0)))</f>
        <v>Passenger LDV</v>
      </c>
      <c r="O2800" s="1" t="str">
        <f t="array" ref="O2800">IF(SUMPRODUCT(MAX(ISNUMBER(SEARCH(Fuel_Rules!$A$6:$A$30,$E2800))*ISNUMBER(SEARCH(Fuel_Rules!$B$6:$B$30,$F2800))*(Fuel_Rules!$A$6:$A$30&lt;&gt;"")))&gt;0,"Plug-in hybrid",IF($G2800="Diesel","Diesel","Gasoline"))</f>
        <v>Gasoline</v>
      </c>
    </row>
    <row r="2801" spans="1:15" ht="15" customHeight="1" x14ac:dyDescent="0.25">
      <c r="A2801" s="1">
        <v>2022</v>
      </c>
      <c r="B2801" s="1" t="s">
        <v>4146</v>
      </c>
      <c r="C2801" s="1" t="s">
        <v>2869</v>
      </c>
      <c r="D2801" s="1" t="s">
        <v>5090</v>
      </c>
      <c r="E2801" s="1" t="s">
        <v>2732</v>
      </c>
      <c r="F2801" s="1" t="s">
        <v>2871</v>
      </c>
      <c r="G2801" s="1" t="s">
        <v>103</v>
      </c>
      <c r="H2801" s="1" t="s">
        <v>437</v>
      </c>
      <c r="I2801" s="1">
        <v>1.8</v>
      </c>
      <c r="J2801" s="1">
        <v>2023</v>
      </c>
      <c r="K2801" s="1">
        <v>209844</v>
      </c>
      <c r="L2801" s="1">
        <v>0</v>
      </c>
      <c r="M2801" s="1">
        <f t="array" ref="M2801">SUMPRODUCT(MAX(ISNUMBER(SEARCH('Class Rules'!$B$6:$B$85,$E2801))*ISNUMBER(SEARCH('Class Rules'!$C$6:$C$85,$F2801))*'Class Rules'!$A$6:$A$85))</f>
        <v>0</v>
      </c>
      <c r="N2801" s="1" t="str">
        <f t="array" ref="N2801">IF($M2801=0,'Class Rules'!$D$3,INDEX('Class Rules'!$D$6:$D$85,MATCH($M2801,'Class Rules'!$A$6:$A$85,0)))</f>
        <v>Passenger LDV</v>
      </c>
      <c r="O2801" s="1" t="str">
        <f t="array" ref="O2801">IF(SUMPRODUCT(MAX(ISNUMBER(SEARCH(Fuel_Rules!$A$6:$A$30,$E2801))*ISNUMBER(SEARCH(Fuel_Rules!$B$6:$B$30,$F2801))*(Fuel_Rules!$A$6:$A$30&lt;&gt;"")))&gt;0,"Plug-in hybrid",IF($G2801="Diesel","Diesel","Gasoline"))</f>
        <v>Gasoline</v>
      </c>
    </row>
    <row r="2802" spans="1:15" ht="15" customHeight="1" x14ac:dyDescent="0.25">
      <c r="A2802" s="1">
        <v>2022</v>
      </c>
      <c r="B2802" s="1" t="s">
        <v>4146</v>
      </c>
      <c r="C2802" s="1" t="s">
        <v>2872</v>
      </c>
      <c r="D2802" s="1" t="s">
        <v>5091</v>
      </c>
      <c r="E2802" s="1" t="s">
        <v>2732</v>
      </c>
      <c r="F2802" s="1" t="s">
        <v>2874</v>
      </c>
      <c r="G2802" s="1" t="s">
        <v>103</v>
      </c>
      <c r="H2802" s="1" t="s">
        <v>437</v>
      </c>
      <c r="I2802" s="1">
        <v>2</v>
      </c>
      <c r="J2802" s="1">
        <v>2023</v>
      </c>
      <c r="K2802" s="1">
        <v>174887</v>
      </c>
      <c r="L2802" s="1">
        <v>0</v>
      </c>
      <c r="M2802" s="1">
        <f t="array" ref="M2802">SUMPRODUCT(MAX(ISNUMBER(SEARCH('Class Rules'!$B$6:$B$85,$E2802))*ISNUMBER(SEARCH('Class Rules'!$C$6:$C$85,$F2802))*'Class Rules'!$A$6:$A$85))</f>
        <v>0</v>
      </c>
      <c r="N2802" s="1" t="str">
        <f t="array" ref="N2802">IF($M2802=0,'Class Rules'!$D$3,INDEX('Class Rules'!$D$6:$D$85,MATCH($M2802,'Class Rules'!$A$6:$A$85,0)))</f>
        <v>Passenger LDV</v>
      </c>
      <c r="O2802" s="1" t="str">
        <f t="array" ref="O2802">IF(SUMPRODUCT(MAX(ISNUMBER(SEARCH(Fuel_Rules!$A$6:$A$30,$E2802))*ISNUMBER(SEARCH(Fuel_Rules!$B$6:$B$30,$F2802))*(Fuel_Rules!$A$6:$A$30&lt;&gt;"")))&gt;0,"Plug-in hybrid",IF($G2802="Diesel","Diesel","Gasoline"))</f>
        <v>Gasoline</v>
      </c>
    </row>
    <row r="2803" spans="1:15" ht="15" customHeight="1" x14ac:dyDescent="0.25">
      <c r="A2803" s="1">
        <v>2022</v>
      </c>
      <c r="B2803" s="1" t="s">
        <v>4146</v>
      </c>
      <c r="C2803" s="1" t="s">
        <v>2872</v>
      </c>
      <c r="D2803" s="1" t="s">
        <v>5092</v>
      </c>
      <c r="E2803" s="1" t="s">
        <v>2732</v>
      </c>
      <c r="F2803" s="1" t="s">
        <v>2874</v>
      </c>
      <c r="G2803" s="1" t="s">
        <v>103</v>
      </c>
      <c r="H2803" s="1" t="s">
        <v>437</v>
      </c>
      <c r="I2803" s="1">
        <v>2</v>
      </c>
      <c r="J2803" s="1">
        <v>2023</v>
      </c>
      <c r="K2803" s="1">
        <v>168331</v>
      </c>
      <c r="L2803" s="1">
        <v>0</v>
      </c>
      <c r="M2803" s="1">
        <f t="array" ref="M2803">SUMPRODUCT(MAX(ISNUMBER(SEARCH('Class Rules'!$B$6:$B$85,$E2803))*ISNUMBER(SEARCH('Class Rules'!$C$6:$C$85,$F2803))*'Class Rules'!$A$6:$A$85))</f>
        <v>0</v>
      </c>
      <c r="N2803" s="1" t="str">
        <f t="array" ref="N2803">IF($M2803=0,'Class Rules'!$D$3,INDEX('Class Rules'!$D$6:$D$85,MATCH($M2803,'Class Rules'!$A$6:$A$85,0)))</f>
        <v>Passenger LDV</v>
      </c>
      <c r="O2803" s="1" t="str">
        <f t="array" ref="O2803">IF(SUMPRODUCT(MAX(ISNUMBER(SEARCH(Fuel_Rules!$A$6:$A$30,$E2803))*ISNUMBER(SEARCH(Fuel_Rules!$B$6:$B$30,$F2803))*(Fuel_Rules!$A$6:$A$30&lt;&gt;"")))&gt;0,"Plug-in hybrid",IF($G2803="Diesel","Diesel","Gasoline"))</f>
        <v>Gasoline</v>
      </c>
    </row>
    <row r="2804" spans="1:15" ht="15" customHeight="1" x14ac:dyDescent="0.25">
      <c r="A2804" s="1">
        <v>2022</v>
      </c>
      <c r="B2804" s="1" t="s">
        <v>4146</v>
      </c>
      <c r="C2804" s="1" t="s">
        <v>2875</v>
      </c>
      <c r="D2804" s="1" t="s">
        <v>5093</v>
      </c>
      <c r="E2804" s="1" t="s">
        <v>2732</v>
      </c>
      <c r="F2804" s="1" t="s">
        <v>2877</v>
      </c>
      <c r="G2804" s="1" t="s">
        <v>103</v>
      </c>
      <c r="H2804" s="1" t="s">
        <v>437</v>
      </c>
      <c r="I2804" s="1">
        <v>1.8</v>
      </c>
      <c r="J2804" s="1">
        <v>2023</v>
      </c>
      <c r="K2804" s="1">
        <v>206126</v>
      </c>
      <c r="L2804" s="1">
        <v>0</v>
      </c>
      <c r="M2804" s="1">
        <f t="array" ref="M2804">SUMPRODUCT(MAX(ISNUMBER(SEARCH('Class Rules'!$B$6:$B$85,$E2804))*ISNUMBER(SEARCH('Class Rules'!$C$6:$C$85,$F2804))*'Class Rules'!$A$6:$A$85))</f>
        <v>0</v>
      </c>
      <c r="N2804" s="1" t="str">
        <f t="array" ref="N2804">IF($M2804=0,'Class Rules'!$D$3,INDEX('Class Rules'!$D$6:$D$85,MATCH($M2804,'Class Rules'!$A$6:$A$85,0)))</f>
        <v>Passenger LDV</v>
      </c>
      <c r="O2804" s="1" t="str">
        <f t="array" ref="O2804">IF(SUMPRODUCT(MAX(ISNUMBER(SEARCH(Fuel_Rules!$A$6:$A$30,$E2804))*ISNUMBER(SEARCH(Fuel_Rules!$B$6:$B$30,$F2804))*(Fuel_Rules!$A$6:$A$30&lt;&gt;"")))&gt;0,"Plug-in hybrid",IF($G2804="Diesel","Diesel","Gasoline"))</f>
        <v>Gasoline</v>
      </c>
    </row>
    <row r="2805" spans="1:15" ht="15" customHeight="1" x14ac:dyDescent="0.25">
      <c r="A2805" s="1">
        <v>2022</v>
      </c>
      <c r="B2805" s="1" t="s">
        <v>4146</v>
      </c>
      <c r="C2805" s="1" t="s">
        <v>2875</v>
      </c>
      <c r="D2805" s="1" t="s">
        <v>5094</v>
      </c>
      <c r="E2805" s="1" t="s">
        <v>2732</v>
      </c>
      <c r="F2805" s="1" t="s">
        <v>2877</v>
      </c>
      <c r="G2805" s="1" t="s">
        <v>103</v>
      </c>
      <c r="H2805" s="1" t="s">
        <v>437</v>
      </c>
      <c r="I2805" s="1">
        <v>1.8</v>
      </c>
      <c r="J2805" s="1">
        <v>2023</v>
      </c>
      <c r="K2805" s="1">
        <v>198296</v>
      </c>
      <c r="L2805" s="1">
        <v>0</v>
      </c>
      <c r="M2805" s="1">
        <f t="array" ref="M2805">SUMPRODUCT(MAX(ISNUMBER(SEARCH('Class Rules'!$B$6:$B$85,$E2805))*ISNUMBER(SEARCH('Class Rules'!$C$6:$C$85,$F2805))*'Class Rules'!$A$6:$A$85))</f>
        <v>0</v>
      </c>
      <c r="N2805" s="1" t="str">
        <f t="array" ref="N2805">IF($M2805=0,'Class Rules'!$D$3,INDEX('Class Rules'!$D$6:$D$85,MATCH($M2805,'Class Rules'!$A$6:$A$85,0)))</f>
        <v>Passenger LDV</v>
      </c>
      <c r="O2805" s="1" t="str">
        <f t="array" ref="O2805">IF(SUMPRODUCT(MAX(ISNUMBER(SEARCH(Fuel_Rules!$A$6:$A$30,$E2805))*ISNUMBER(SEARCH(Fuel_Rules!$B$6:$B$30,$F2805))*(Fuel_Rules!$A$6:$A$30&lt;&gt;"")))&gt;0,"Plug-in hybrid",IF($G2805="Diesel","Diesel","Gasoline"))</f>
        <v>Gasoline</v>
      </c>
    </row>
    <row r="2806" spans="1:15" ht="15" customHeight="1" x14ac:dyDescent="0.25">
      <c r="A2806" s="1">
        <v>2022</v>
      </c>
      <c r="B2806" s="1" t="s">
        <v>4146</v>
      </c>
      <c r="C2806" s="1" t="s">
        <v>2878</v>
      </c>
      <c r="D2806" s="1" t="s">
        <v>5095</v>
      </c>
      <c r="E2806" s="1" t="s">
        <v>2732</v>
      </c>
      <c r="F2806" s="1" t="s">
        <v>2880</v>
      </c>
      <c r="G2806" s="1" t="s">
        <v>105</v>
      </c>
      <c r="H2806" s="1" t="s">
        <v>437</v>
      </c>
      <c r="I2806" s="1">
        <v>2.8</v>
      </c>
      <c r="J2806" s="1">
        <v>2023</v>
      </c>
      <c r="K2806" s="1">
        <v>419730</v>
      </c>
      <c r="L2806" s="1">
        <v>0</v>
      </c>
      <c r="M2806" s="1">
        <f t="array" ref="M2806">SUMPRODUCT(MAX(ISNUMBER(SEARCH('Class Rules'!$B$6:$B$85,$E2806))*ISNUMBER(SEARCH('Class Rules'!$C$6:$C$85,$F2806))*'Class Rules'!$A$6:$A$85))</f>
        <v>0</v>
      </c>
      <c r="N2806" s="1" t="str">
        <f t="array" ref="N2806">IF($M2806=0,'Class Rules'!$D$3,INDEX('Class Rules'!$D$6:$D$85,MATCH($M2806,'Class Rules'!$A$6:$A$85,0)))</f>
        <v>Passenger LDV</v>
      </c>
      <c r="O2806" s="1" t="str">
        <f t="array" ref="O2806">IF(SUMPRODUCT(MAX(ISNUMBER(SEARCH(Fuel_Rules!$A$6:$A$30,$E2806))*ISNUMBER(SEARCH(Fuel_Rules!$B$6:$B$30,$F2806))*(Fuel_Rules!$A$6:$A$30&lt;&gt;"")))&gt;0,"Plug-in hybrid",IF($G2806="Diesel","Diesel","Gasoline"))</f>
        <v>Diesel</v>
      </c>
    </row>
    <row r="2807" spans="1:15" ht="15" customHeight="1" x14ac:dyDescent="0.25">
      <c r="A2807" s="1">
        <v>2022</v>
      </c>
      <c r="B2807" s="1" t="s">
        <v>4146</v>
      </c>
      <c r="C2807" s="1" t="s">
        <v>2881</v>
      </c>
      <c r="D2807" s="1" t="s">
        <v>5096</v>
      </c>
      <c r="E2807" s="1" t="s">
        <v>2732</v>
      </c>
      <c r="F2807" s="1" t="s">
        <v>2883</v>
      </c>
      <c r="G2807" s="1" t="s">
        <v>105</v>
      </c>
      <c r="H2807" s="1" t="s">
        <v>437</v>
      </c>
      <c r="I2807" s="1">
        <v>2.8</v>
      </c>
      <c r="J2807" s="1">
        <v>2023</v>
      </c>
      <c r="K2807" s="1">
        <v>424632</v>
      </c>
      <c r="L2807" s="1">
        <v>0</v>
      </c>
      <c r="M2807" s="1">
        <f t="array" ref="M2807">SUMPRODUCT(MAX(ISNUMBER(SEARCH('Class Rules'!$B$6:$B$85,$E2807))*ISNUMBER(SEARCH('Class Rules'!$C$6:$C$85,$F2807))*'Class Rules'!$A$6:$A$85))</f>
        <v>0</v>
      </c>
      <c r="N2807" s="1" t="str">
        <f t="array" ref="N2807">IF($M2807=0,'Class Rules'!$D$3,INDEX('Class Rules'!$D$6:$D$85,MATCH($M2807,'Class Rules'!$A$6:$A$85,0)))</f>
        <v>Passenger LDV</v>
      </c>
      <c r="O2807" s="1" t="str">
        <f t="array" ref="O2807">IF(SUMPRODUCT(MAX(ISNUMBER(SEARCH(Fuel_Rules!$A$6:$A$30,$E2807))*ISNUMBER(SEARCH(Fuel_Rules!$B$6:$B$30,$F2807))*(Fuel_Rules!$A$6:$A$30&lt;&gt;"")))&gt;0,"Plug-in hybrid",IF($G2807="Diesel","Diesel","Gasoline"))</f>
        <v>Diesel</v>
      </c>
    </row>
    <row r="2808" spans="1:15" ht="15" customHeight="1" x14ac:dyDescent="0.25">
      <c r="A2808" s="1">
        <v>2022</v>
      </c>
      <c r="B2808" s="1" t="s">
        <v>4146</v>
      </c>
      <c r="C2808" s="1" t="s">
        <v>4065</v>
      </c>
      <c r="D2808" s="1" t="s">
        <v>5097</v>
      </c>
      <c r="E2808" s="1" t="s">
        <v>2732</v>
      </c>
      <c r="F2808" s="1" t="s">
        <v>4067</v>
      </c>
      <c r="G2808" s="1" t="s">
        <v>103</v>
      </c>
      <c r="H2808" s="1" t="s">
        <v>437</v>
      </c>
      <c r="I2808" s="1">
        <v>1.5</v>
      </c>
      <c r="J2808" s="1">
        <v>2023</v>
      </c>
      <c r="K2808" s="1">
        <v>92919</v>
      </c>
      <c r="L2808" s="1">
        <v>0</v>
      </c>
      <c r="M2808" s="1">
        <f t="array" ref="M2808">SUMPRODUCT(MAX(ISNUMBER(SEARCH('Class Rules'!$B$6:$B$85,$E2808))*ISNUMBER(SEARCH('Class Rules'!$C$6:$C$85,$F2808))*'Class Rules'!$A$6:$A$85))</f>
        <v>0</v>
      </c>
      <c r="N2808" s="1" t="str">
        <f t="array" ref="N2808">IF($M2808=0,'Class Rules'!$D$3,INDEX('Class Rules'!$D$6:$D$85,MATCH($M2808,'Class Rules'!$A$6:$A$85,0)))</f>
        <v>Passenger LDV</v>
      </c>
      <c r="O2808" s="1" t="str">
        <f t="array" ref="O2808">IF(SUMPRODUCT(MAX(ISNUMBER(SEARCH(Fuel_Rules!$A$6:$A$30,$E2808))*ISNUMBER(SEARCH(Fuel_Rules!$B$6:$B$30,$F2808))*(Fuel_Rules!$A$6:$A$30&lt;&gt;"")))&gt;0,"Plug-in hybrid",IF($G2808="Diesel","Diesel","Gasoline"))</f>
        <v>Gasoline</v>
      </c>
    </row>
    <row r="2809" spans="1:15" ht="15" customHeight="1" x14ac:dyDescent="0.25">
      <c r="A2809" s="1">
        <v>2022</v>
      </c>
      <c r="B2809" s="1" t="s">
        <v>4146</v>
      </c>
      <c r="C2809" s="1" t="s">
        <v>4065</v>
      </c>
      <c r="D2809" s="1" t="s">
        <v>5098</v>
      </c>
      <c r="E2809" s="1" t="s">
        <v>2732</v>
      </c>
      <c r="F2809" s="1" t="s">
        <v>4067</v>
      </c>
      <c r="G2809" s="1" t="s">
        <v>103</v>
      </c>
      <c r="H2809" s="1" t="s">
        <v>437</v>
      </c>
      <c r="I2809" s="1">
        <v>1.5</v>
      </c>
      <c r="J2809" s="1">
        <v>2023</v>
      </c>
      <c r="K2809" s="1">
        <v>89667</v>
      </c>
      <c r="L2809" s="1">
        <v>0</v>
      </c>
      <c r="M2809" s="1">
        <f t="array" ref="M2809">SUMPRODUCT(MAX(ISNUMBER(SEARCH('Class Rules'!$B$6:$B$85,$E2809))*ISNUMBER(SEARCH('Class Rules'!$C$6:$C$85,$F2809))*'Class Rules'!$A$6:$A$85))</f>
        <v>0</v>
      </c>
      <c r="N2809" s="1" t="str">
        <f t="array" ref="N2809">IF($M2809=0,'Class Rules'!$D$3,INDEX('Class Rules'!$D$6:$D$85,MATCH($M2809,'Class Rules'!$A$6:$A$85,0)))</f>
        <v>Passenger LDV</v>
      </c>
      <c r="O2809" s="1" t="str">
        <f t="array" ref="O2809">IF(SUMPRODUCT(MAX(ISNUMBER(SEARCH(Fuel_Rules!$A$6:$A$30,$E2809))*ISNUMBER(SEARCH(Fuel_Rules!$B$6:$B$30,$F2809))*(Fuel_Rules!$A$6:$A$30&lt;&gt;"")))&gt;0,"Plug-in hybrid",IF($G2809="Diesel","Diesel","Gasoline"))</f>
        <v>Gasoline</v>
      </c>
    </row>
    <row r="2810" spans="1:15" ht="15" customHeight="1" x14ac:dyDescent="0.25">
      <c r="A2810" s="1">
        <v>2022</v>
      </c>
      <c r="B2810" s="1" t="s">
        <v>4146</v>
      </c>
      <c r="C2810" s="1" t="s">
        <v>2884</v>
      </c>
      <c r="D2810" s="1" t="s">
        <v>5099</v>
      </c>
      <c r="E2810" s="1" t="s">
        <v>2886</v>
      </c>
      <c r="F2810" s="1" t="s">
        <v>2887</v>
      </c>
      <c r="G2810" s="1" t="s">
        <v>105</v>
      </c>
      <c r="H2810" s="1" t="s">
        <v>298</v>
      </c>
      <c r="I2810" s="1">
        <v>3.2</v>
      </c>
      <c r="J2810" s="1">
        <v>2023</v>
      </c>
      <c r="K2810" s="1">
        <v>188058</v>
      </c>
      <c r="L2810" s="1">
        <v>0</v>
      </c>
      <c r="M2810" s="1">
        <f t="array" ref="M2810">SUMPRODUCT(MAX(ISNUMBER(SEARCH('Class Rules'!$B$6:$B$85,$E2810))*ISNUMBER(SEARCH('Class Rules'!$C$6:$C$85,$F2810))*'Class Rules'!$A$6:$A$85))</f>
        <v>0</v>
      </c>
      <c r="N2810" s="1" t="str">
        <f t="array" ref="N2810">IF($M2810=0,'Class Rules'!$D$3,INDEX('Class Rules'!$D$6:$D$85,MATCH($M2810,'Class Rules'!$A$6:$A$85,0)))</f>
        <v>Passenger LDV</v>
      </c>
      <c r="O2810" s="1" t="str">
        <f t="array" ref="O2810">IF(SUMPRODUCT(MAX(ISNUMBER(SEARCH(Fuel_Rules!$A$6:$A$30,$E2810))*ISNUMBER(SEARCH(Fuel_Rules!$B$6:$B$30,$F2810))*(Fuel_Rules!$A$6:$A$30&lt;&gt;"")))&gt;0,"Plug-in hybrid",IF($G2810="Diesel","Diesel","Gasoline"))</f>
        <v>Diesel</v>
      </c>
    </row>
    <row r="2811" spans="1:15" ht="15" customHeight="1" x14ac:dyDescent="0.25">
      <c r="A2811" s="1">
        <v>2022</v>
      </c>
      <c r="B2811" s="1" t="s">
        <v>4146</v>
      </c>
      <c r="C2811" s="1" t="s">
        <v>2888</v>
      </c>
      <c r="D2811" s="1" t="s">
        <v>5100</v>
      </c>
      <c r="E2811" s="1" t="s">
        <v>2886</v>
      </c>
      <c r="F2811" s="1" t="s">
        <v>2890</v>
      </c>
      <c r="G2811" s="1" t="s">
        <v>105</v>
      </c>
      <c r="H2811" s="1" t="s">
        <v>437</v>
      </c>
      <c r="I2811" s="1">
        <v>3.2</v>
      </c>
      <c r="J2811" s="1">
        <v>2023</v>
      </c>
      <c r="K2811" s="1">
        <v>229933</v>
      </c>
      <c r="L2811" s="1">
        <v>0</v>
      </c>
      <c r="M2811" s="1">
        <f t="array" ref="M2811">SUMPRODUCT(MAX(ISNUMBER(SEARCH('Class Rules'!$B$6:$B$85,$E2811))*ISNUMBER(SEARCH('Class Rules'!$C$6:$C$85,$F2811))*'Class Rules'!$A$6:$A$85))</f>
        <v>0</v>
      </c>
      <c r="N2811" s="1" t="str">
        <f t="array" ref="N2811">IF($M2811=0,'Class Rules'!$D$3,INDEX('Class Rules'!$D$6:$D$85,MATCH($M2811,'Class Rules'!$A$6:$A$85,0)))</f>
        <v>Passenger LDV</v>
      </c>
      <c r="O2811" s="1" t="str">
        <f t="array" ref="O2811">IF(SUMPRODUCT(MAX(ISNUMBER(SEARCH(Fuel_Rules!$A$6:$A$30,$E2811))*ISNUMBER(SEARCH(Fuel_Rules!$B$6:$B$30,$F2811))*(Fuel_Rules!$A$6:$A$30&lt;&gt;"")))&gt;0,"Plug-in hybrid",IF($G2811="Diesel","Diesel","Gasoline"))</f>
        <v>Diesel</v>
      </c>
    </row>
    <row r="2812" spans="1:15" ht="15" customHeight="1" x14ac:dyDescent="0.25">
      <c r="A2812" s="1">
        <v>2022</v>
      </c>
      <c r="B2812" s="1" t="s">
        <v>4146</v>
      </c>
      <c r="C2812" s="1" t="s">
        <v>2891</v>
      </c>
      <c r="D2812" s="1" t="s">
        <v>5101</v>
      </c>
      <c r="E2812" s="1" t="s">
        <v>2886</v>
      </c>
      <c r="F2812" s="1" t="s">
        <v>2893</v>
      </c>
      <c r="G2812" s="1" t="s">
        <v>105</v>
      </c>
      <c r="H2812" s="1" t="s">
        <v>298</v>
      </c>
      <c r="I2812" s="1">
        <v>3.2</v>
      </c>
      <c r="J2812" s="1">
        <v>2023</v>
      </c>
      <c r="K2812" s="1">
        <v>222264</v>
      </c>
      <c r="L2812" s="1">
        <v>0</v>
      </c>
      <c r="M2812" s="1">
        <f t="array" ref="M2812">SUMPRODUCT(MAX(ISNUMBER(SEARCH('Class Rules'!$B$6:$B$85,$E2812))*ISNUMBER(SEARCH('Class Rules'!$C$6:$C$85,$F2812))*'Class Rules'!$A$6:$A$85))</f>
        <v>0</v>
      </c>
      <c r="N2812" s="1" t="str">
        <f t="array" ref="N2812">IF($M2812=0,'Class Rules'!$D$3,INDEX('Class Rules'!$D$6:$D$85,MATCH($M2812,'Class Rules'!$A$6:$A$85,0)))</f>
        <v>Passenger LDV</v>
      </c>
      <c r="O2812" s="1" t="str">
        <f t="array" ref="O2812">IF(SUMPRODUCT(MAX(ISNUMBER(SEARCH(Fuel_Rules!$A$6:$A$30,$E2812))*ISNUMBER(SEARCH(Fuel_Rules!$B$6:$B$30,$F2812))*(Fuel_Rules!$A$6:$A$30&lt;&gt;"")))&gt;0,"Plug-in hybrid",IF($G2812="Diesel","Diesel","Gasoline"))</f>
        <v>Diesel</v>
      </c>
    </row>
    <row r="2813" spans="1:15" ht="15" customHeight="1" x14ac:dyDescent="0.25">
      <c r="A2813" s="1">
        <v>2022</v>
      </c>
      <c r="B2813" s="1" t="s">
        <v>4146</v>
      </c>
      <c r="C2813" s="1" t="s">
        <v>2894</v>
      </c>
      <c r="D2813" s="1" t="s">
        <v>5102</v>
      </c>
      <c r="E2813" s="1" t="s">
        <v>2886</v>
      </c>
      <c r="F2813" s="1" t="s">
        <v>2896</v>
      </c>
      <c r="G2813" s="1" t="s">
        <v>105</v>
      </c>
      <c r="H2813" s="1" t="s">
        <v>437</v>
      </c>
      <c r="I2813" s="1">
        <v>3.2</v>
      </c>
      <c r="J2813" s="1">
        <v>2023</v>
      </c>
      <c r="K2813" s="1">
        <v>217203</v>
      </c>
      <c r="L2813" s="1">
        <v>0</v>
      </c>
      <c r="M2813" s="1">
        <f t="array" ref="M2813">SUMPRODUCT(MAX(ISNUMBER(SEARCH('Class Rules'!$B$6:$B$85,$E2813))*ISNUMBER(SEARCH('Class Rules'!$C$6:$C$85,$F2813))*'Class Rules'!$A$6:$A$85))</f>
        <v>0</v>
      </c>
      <c r="N2813" s="1" t="str">
        <f t="array" ref="N2813">IF($M2813=0,'Class Rules'!$D$3,INDEX('Class Rules'!$D$6:$D$85,MATCH($M2813,'Class Rules'!$A$6:$A$85,0)))</f>
        <v>Passenger LDV</v>
      </c>
      <c r="O2813" s="1" t="str">
        <f t="array" ref="O2813">IF(SUMPRODUCT(MAX(ISNUMBER(SEARCH(Fuel_Rules!$A$6:$A$30,$E2813))*ISNUMBER(SEARCH(Fuel_Rules!$B$6:$B$30,$F2813))*(Fuel_Rules!$A$6:$A$30&lt;&gt;"")))&gt;0,"Plug-in hybrid",IF($G2813="Diesel","Diesel","Gasoline"))</f>
        <v>Diesel</v>
      </c>
    </row>
    <row r="2814" spans="1:15" ht="15" customHeight="1" x14ac:dyDescent="0.25">
      <c r="A2814" s="1">
        <v>2022</v>
      </c>
      <c r="B2814" s="1" t="s">
        <v>4146</v>
      </c>
      <c r="C2814" s="1" t="s">
        <v>2897</v>
      </c>
      <c r="D2814" s="1" t="s">
        <v>5103</v>
      </c>
      <c r="E2814" s="1" t="s">
        <v>2886</v>
      </c>
      <c r="F2814" s="1" t="s">
        <v>2899</v>
      </c>
      <c r="G2814" s="1" t="s">
        <v>105</v>
      </c>
      <c r="H2814" s="1" t="s">
        <v>437</v>
      </c>
      <c r="I2814" s="1">
        <v>3.2</v>
      </c>
      <c r="J2814" s="1">
        <v>2023</v>
      </c>
      <c r="K2814" s="1">
        <v>232201</v>
      </c>
      <c r="L2814" s="1">
        <v>0</v>
      </c>
      <c r="M2814" s="1">
        <f t="array" ref="M2814">SUMPRODUCT(MAX(ISNUMBER(SEARCH('Class Rules'!$B$6:$B$85,$E2814))*ISNUMBER(SEARCH('Class Rules'!$C$6:$C$85,$F2814))*'Class Rules'!$A$6:$A$85))</f>
        <v>0</v>
      </c>
      <c r="N2814" s="1" t="str">
        <f t="array" ref="N2814">IF($M2814=0,'Class Rules'!$D$3,INDEX('Class Rules'!$D$6:$D$85,MATCH($M2814,'Class Rules'!$A$6:$A$85,0)))</f>
        <v>Passenger LDV</v>
      </c>
      <c r="O2814" s="1" t="str">
        <f t="array" ref="O2814">IF(SUMPRODUCT(MAX(ISNUMBER(SEARCH(Fuel_Rules!$A$6:$A$30,$E2814))*ISNUMBER(SEARCH(Fuel_Rules!$B$6:$B$30,$F2814))*(Fuel_Rules!$A$6:$A$30&lt;&gt;"")))&gt;0,"Plug-in hybrid",IF($G2814="Diesel","Diesel","Gasoline"))</f>
        <v>Diesel</v>
      </c>
    </row>
    <row r="2815" spans="1:15" ht="15" customHeight="1" x14ac:dyDescent="0.25">
      <c r="A2815" s="1">
        <v>2022</v>
      </c>
      <c r="B2815" s="1" t="s">
        <v>4146</v>
      </c>
      <c r="C2815" s="1" t="s">
        <v>2900</v>
      </c>
      <c r="D2815" s="1" t="s">
        <v>5104</v>
      </c>
      <c r="E2815" s="1" t="s">
        <v>2886</v>
      </c>
      <c r="F2815" s="1" t="s">
        <v>2902</v>
      </c>
      <c r="G2815" s="1" t="s">
        <v>105</v>
      </c>
      <c r="H2815" s="1" t="s">
        <v>298</v>
      </c>
      <c r="I2815" s="1">
        <v>3.2</v>
      </c>
      <c r="J2815" s="1">
        <v>2023</v>
      </c>
      <c r="K2815" s="1">
        <v>221643</v>
      </c>
      <c r="L2815" s="1">
        <v>0</v>
      </c>
      <c r="M2815" s="1">
        <f t="array" ref="M2815">SUMPRODUCT(MAX(ISNUMBER(SEARCH('Class Rules'!$B$6:$B$85,$E2815))*ISNUMBER(SEARCH('Class Rules'!$C$6:$C$85,$F2815))*'Class Rules'!$A$6:$A$85))</f>
        <v>0</v>
      </c>
      <c r="N2815" s="1" t="str">
        <f t="array" ref="N2815">IF($M2815=0,'Class Rules'!$D$3,INDEX('Class Rules'!$D$6:$D$85,MATCH($M2815,'Class Rules'!$A$6:$A$85,0)))</f>
        <v>Passenger LDV</v>
      </c>
      <c r="O2815" s="1" t="str">
        <f t="array" ref="O2815">IF(SUMPRODUCT(MAX(ISNUMBER(SEARCH(Fuel_Rules!$A$6:$A$30,$E2815))*ISNUMBER(SEARCH(Fuel_Rules!$B$6:$B$30,$F2815))*(Fuel_Rules!$A$6:$A$30&lt;&gt;"")))&gt;0,"Plug-in hybrid",IF($G2815="Diesel","Diesel","Gasoline"))</f>
        <v>Diesel</v>
      </c>
    </row>
    <row r="2816" spans="1:15" ht="15" customHeight="1" x14ac:dyDescent="0.25">
      <c r="A2816" s="1">
        <v>2022</v>
      </c>
      <c r="B2816" s="1" t="s">
        <v>4146</v>
      </c>
      <c r="C2816" s="1" t="s">
        <v>2903</v>
      </c>
      <c r="D2816" s="1" t="s">
        <v>5105</v>
      </c>
      <c r="E2816" s="1" t="s">
        <v>2886</v>
      </c>
      <c r="F2816" s="1" t="s">
        <v>2905</v>
      </c>
      <c r="G2816" s="1" t="s">
        <v>105</v>
      </c>
      <c r="H2816" s="1" t="s">
        <v>298</v>
      </c>
      <c r="I2816" s="1">
        <v>3.2</v>
      </c>
      <c r="J2816" s="1">
        <v>2023</v>
      </c>
      <c r="K2816" s="1">
        <v>200539</v>
      </c>
      <c r="L2816" s="1">
        <v>0</v>
      </c>
      <c r="M2816" s="1">
        <f t="array" ref="M2816">SUMPRODUCT(MAX(ISNUMBER(SEARCH('Class Rules'!$B$6:$B$85,$E2816))*ISNUMBER(SEARCH('Class Rules'!$C$6:$C$85,$F2816))*'Class Rules'!$A$6:$A$85))</f>
        <v>0</v>
      </c>
      <c r="N2816" s="1" t="str">
        <f t="array" ref="N2816">IF($M2816=0,'Class Rules'!$D$3,INDEX('Class Rules'!$D$6:$D$85,MATCH($M2816,'Class Rules'!$A$6:$A$85,0)))</f>
        <v>Passenger LDV</v>
      </c>
      <c r="O2816" s="1" t="str">
        <f t="array" ref="O2816">IF(SUMPRODUCT(MAX(ISNUMBER(SEARCH(Fuel_Rules!$A$6:$A$30,$E2816))*ISNUMBER(SEARCH(Fuel_Rules!$B$6:$B$30,$F2816))*(Fuel_Rules!$A$6:$A$30&lt;&gt;"")))&gt;0,"Plug-in hybrid",IF($G2816="Diesel","Diesel","Gasoline"))</f>
        <v>Diesel</v>
      </c>
    </row>
    <row r="2817" spans="1:15" ht="15" customHeight="1" x14ac:dyDescent="0.25">
      <c r="A2817" s="1">
        <v>2022</v>
      </c>
      <c r="B2817" s="1" t="s">
        <v>4146</v>
      </c>
      <c r="C2817" s="1" t="s">
        <v>2906</v>
      </c>
      <c r="D2817" s="1" t="s">
        <v>5106</v>
      </c>
      <c r="E2817" s="1" t="s">
        <v>2908</v>
      </c>
      <c r="F2817" s="1" t="s">
        <v>2909</v>
      </c>
      <c r="G2817" s="1" t="s">
        <v>105</v>
      </c>
      <c r="H2817" s="1" t="s">
        <v>298</v>
      </c>
      <c r="I2817" s="1">
        <v>2</v>
      </c>
      <c r="J2817" s="1">
        <v>2023</v>
      </c>
      <c r="K2817" s="1">
        <v>162040</v>
      </c>
      <c r="L2817" s="1">
        <v>0</v>
      </c>
      <c r="M2817" s="1">
        <f t="array" ref="M2817">SUMPRODUCT(MAX(ISNUMBER(SEARCH('Class Rules'!$B$6:$B$85,$E2817))*ISNUMBER(SEARCH('Class Rules'!$C$6:$C$85,$F2817))*'Class Rules'!$A$6:$A$85))</f>
        <v>19</v>
      </c>
      <c r="N2817" s="1" t="str">
        <f t="array" ref="N2817">IF($M2817=0,'Class Rules'!$D$3,INDEX('Class Rules'!$D$6:$D$85,MATCH($M2817,'Class Rules'!$A$6:$A$85,0)))</f>
        <v>Freight LDV</v>
      </c>
      <c r="O2817" s="1" t="str">
        <f t="array" ref="O2817">IF(SUMPRODUCT(MAX(ISNUMBER(SEARCH(Fuel_Rules!$A$6:$A$30,$E2817))*ISNUMBER(SEARCH(Fuel_Rules!$B$6:$B$30,$F2817))*(Fuel_Rules!$A$6:$A$30&lt;&gt;"")))&gt;0,"Plug-in hybrid",IF($G2817="Diesel","Diesel","Gasoline"))</f>
        <v>Diesel</v>
      </c>
    </row>
    <row r="2818" spans="1:15" ht="15" customHeight="1" x14ac:dyDescent="0.25">
      <c r="A2818" s="1">
        <v>2022</v>
      </c>
      <c r="B2818" s="1" t="s">
        <v>4146</v>
      </c>
      <c r="C2818" s="1" t="s">
        <v>2910</v>
      </c>
      <c r="D2818" s="1" t="s">
        <v>5107</v>
      </c>
      <c r="E2818" s="1" t="s">
        <v>2908</v>
      </c>
      <c r="F2818" s="1" t="s">
        <v>2912</v>
      </c>
      <c r="G2818" s="1" t="s">
        <v>105</v>
      </c>
      <c r="H2818" s="1" t="s">
        <v>437</v>
      </c>
      <c r="I2818" s="1">
        <v>2</v>
      </c>
      <c r="J2818" s="1">
        <v>2023</v>
      </c>
      <c r="K2818" s="1">
        <v>299622</v>
      </c>
      <c r="L2818" s="1">
        <v>0</v>
      </c>
      <c r="M2818" s="1">
        <f t="array" ref="M2818">SUMPRODUCT(MAX(ISNUMBER(SEARCH('Class Rules'!$B$6:$B$85,$E2818))*ISNUMBER(SEARCH('Class Rules'!$C$6:$C$85,$F2818))*'Class Rules'!$A$6:$A$85))</f>
        <v>19</v>
      </c>
      <c r="N2818" s="1" t="str">
        <f t="array" ref="N2818">IF($M2818=0,'Class Rules'!$D$3,INDEX('Class Rules'!$D$6:$D$85,MATCH($M2818,'Class Rules'!$A$6:$A$85,0)))</f>
        <v>Freight LDV</v>
      </c>
      <c r="O2818" s="1" t="str">
        <f t="array" ref="O2818">IF(SUMPRODUCT(MAX(ISNUMBER(SEARCH(Fuel_Rules!$A$6:$A$30,$E2818))*ISNUMBER(SEARCH(Fuel_Rules!$B$6:$B$30,$F2818))*(Fuel_Rules!$A$6:$A$30&lt;&gt;"")))&gt;0,"Plug-in hybrid",IF($G2818="Diesel","Diesel","Gasoline"))</f>
        <v>Diesel</v>
      </c>
    </row>
    <row r="2819" spans="1:15" ht="15" customHeight="1" x14ac:dyDescent="0.25">
      <c r="A2819" s="1">
        <v>2022</v>
      </c>
      <c r="B2819" s="1" t="s">
        <v>4146</v>
      </c>
      <c r="C2819" s="1" t="s">
        <v>2913</v>
      </c>
      <c r="D2819" s="1" t="s">
        <v>5108</v>
      </c>
      <c r="E2819" s="1" t="s">
        <v>2908</v>
      </c>
      <c r="F2819" s="1" t="s">
        <v>2915</v>
      </c>
      <c r="G2819" s="1" t="s">
        <v>103</v>
      </c>
      <c r="H2819" s="1" t="s">
        <v>298</v>
      </c>
      <c r="I2819" s="1">
        <v>1.6</v>
      </c>
      <c r="J2819" s="1">
        <v>2023</v>
      </c>
      <c r="K2819" s="1">
        <v>91084</v>
      </c>
      <c r="L2819" s="1">
        <v>0</v>
      </c>
      <c r="M2819" s="1">
        <f t="array" ref="M2819">SUMPRODUCT(MAX(ISNUMBER(SEARCH('Class Rules'!$B$6:$B$85,$E2819))*ISNUMBER(SEARCH('Class Rules'!$C$6:$C$85,$F2819))*'Class Rules'!$A$6:$A$85))</f>
        <v>18</v>
      </c>
      <c r="N2819" s="1" t="str">
        <f t="array" ref="N2819">IF($M2819=0,'Class Rules'!$D$3,INDEX('Class Rules'!$D$6:$D$85,MATCH($M2819,'Class Rules'!$A$6:$A$85,0)))</f>
        <v>Freight LDV</v>
      </c>
      <c r="O2819" s="1" t="str">
        <f t="array" ref="O2819">IF(SUMPRODUCT(MAX(ISNUMBER(SEARCH(Fuel_Rules!$A$6:$A$30,$E2819))*ISNUMBER(SEARCH(Fuel_Rules!$B$6:$B$30,$F2819))*(Fuel_Rules!$A$6:$A$30&lt;&gt;"")))&gt;0,"Plug-in hybrid",IF($G2819="Diesel","Diesel","Gasoline"))</f>
        <v>Gasoline</v>
      </c>
    </row>
    <row r="2820" spans="1:15" ht="15" customHeight="1" x14ac:dyDescent="0.25">
      <c r="A2820" s="1">
        <v>2022</v>
      </c>
      <c r="B2820" s="1" t="s">
        <v>4146</v>
      </c>
      <c r="C2820" s="1" t="s">
        <v>2916</v>
      </c>
      <c r="D2820" s="1" t="s">
        <v>5109</v>
      </c>
      <c r="E2820" s="1" t="s">
        <v>2908</v>
      </c>
      <c r="F2820" s="1" t="s">
        <v>2918</v>
      </c>
      <c r="G2820" s="1" t="s">
        <v>103</v>
      </c>
      <c r="H2820" s="1" t="s">
        <v>298</v>
      </c>
      <c r="I2820" s="1">
        <v>1.6</v>
      </c>
      <c r="J2820" s="1">
        <v>2023</v>
      </c>
      <c r="K2820" s="1">
        <v>116409</v>
      </c>
      <c r="L2820" s="1">
        <v>0</v>
      </c>
      <c r="M2820" s="1">
        <f t="array" ref="M2820">SUMPRODUCT(MAX(ISNUMBER(SEARCH('Class Rules'!$B$6:$B$85,$E2820))*ISNUMBER(SEARCH('Class Rules'!$C$6:$C$85,$F2820))*'Class Rules'!$A$6:$A$85))</f>
        <v>18</v>
      </c>
      <c r="N2820" s="1" t="str">
        <f t="array" ref="N2820">IF($M2820=0,'Class Rules'!$D$3,INDEX('Class Rules'!$D$6:$D$85,MATCH($M2820,'Class Rules'!$A$6:$A$85,0)))</f>
        <v>Freight LDV</v>
      </c>
      <c r="O2820" s="1" t="str">
        <f t="array" ref="O2820">IF(SUMPRODUCT(MAX(ISNUMBER(SEARCH(Fuel_Rules!$A$6:$A$30,$E2820))*ISNUMBER(SEARCH(Fuel_Rules!$B$6:$B$30,$F2820))*(Fuel_Rules!$A$6:$A$30&lt;&gt;"")))&gt;0,"Plug-in hybrid",IF($G2820="Diesel","Diesel","Gasoline"))</f>
        <v>Gasoline</v>
      </c>
    </row>
    <row r="2821" spans="1:15" ht="15" customHeight="1" x14ac:dyDescent="0.25">
      <c r="A2821" s="1">
        <v>2022</v>
      </c>
      <c r="B2821" s="1" t="s">
        <v>4146</v>
      </c>
      <c r="C2821" s="1" t="s">
        <v>2919</v>
      </c>
      <c r="D2821" s="1" t="s">
        <v>5110</v>
      </c>
      <c r="E2821" s="1" t="s">
        <v>2908</v>
      </c>
      <c r="F2821" s="1" t="s">
        <v>2921</v>
      </c>
      <c r="G2821" s="1" t="s">
        <v>103</v>
      </c>
      <c r="H2821" s="1" t="s">
        <v>298</v>
      </c>
      <c r="I2821" s="1">
        <v>1.6</v>
      </c>
      <c r="J2821" s="1">
        <v>2023</v>
      </c>
      <c r="K2821" s="1">
        <v>81007</v>
      </c>
      <c r="L2821" s="1">
        <v>0</v>
      </c>
      <c r="M2821" s="1">
        <f t="array" ref="M2821">SUMPRODUCT(MAX(ISNUMBER(SEARCH('Class Rules'!$B$6:$B$85,$E2821))*ISNUMBER(SEARCH('Class Rules'!$C$6:$C$85,$F2821))*'Class Rules'!$A$6:$A$85))</f>
        <v>18</v>
      </c>
      <c r="N2821" s="1" t="str">
        <f t="array" ref="N2821">IF($M2821=0,'Class Rules'!$D$3,INDEX('Class Rules'!$D$6:$D$85,MATCH($M2821,'Class Rules'!$A$6:$A$85,0)))</f>
        <v>Freight LDV</v>
      </c>
      <c r="O2821" s="1" t="str">
        <f t="array" ref="O2821">IF(SUMPRODUCT(MAX(ISNUMBER(SEARCH(Fuel_Rules!$A$6:$A$30,$E2821))*ISNUMBER(SEARCH(Fuel_Rules!$B$6:$B$30,$F2821))*(Fuel_Rules!$A$6:$A$30&lt;&gt;"")))&gt;0,"Plug-in hybrid",IF($G2821="Diesel","Diesel","Gasoline"))</f>
        <v>Gasoline</v>
      </c>
    </row>
    <row r="2822" spans="1:15" ht="15" customHeight="1" x14ac:dyDescent="0.25">
      <c r="A2822" s="1">
        <v>2022</v>
      </c>
      <c r="B2822" s="1" t="s">
        <v>4146</v>
      </c>
      <c r="C2822" s="1" t="s">
        <v>2922</v>
      </c>
      <c r="D2822" s="1" t="s">
        <v>5111</v>
      </c>
      <c r="E2822" s="1" t="s">
        <v>2908</v>
      </c>
      <c r="F2822" s="1" t="s">
        <v>2924</v>
      </c>
      <c r="G2822" s="1" t="s">
        <v>103</v>
      </c>
      <c r="H2822" s="1" t="s">
        <v>298</v>
      </c>
      <c r="I2822" s="1">
        <v>1.6</v>
      </c>
      <c r="J2822" s="1">
        <v>2023</v>
      </c>
      <c r="K2822" s="1">
        <v>96471</v>
      </c>
      <c r="L2822" s="1">
        <v>0</v>
      </c>
      <c r="M2822" s="1">
        <f t="array" ref="M2822">SUMPRODUCT(MAX(ISNUMBER(SEARCH('Class Rules'!$B$6:$B$85,$E2822))*ISNUMBER(SEARCH('Class Rules'!$C$6:$C$85,$F2822))*'Class Rules'!$A$6:$A$85))</f>
        <v>18</v>
      </c>
      <c r="N2822" s="1" t="str">
        <f t="array" ref="N2822">IF($M2822=0,'Class Rules'!$D$3,INDEX('Class Rules'!$D$6:$D$85,MATCH($M2822,'Class Rules'!$A$6:$A$85,0)))</f>
        <v>Freight LDV</v>
      </c>
      <c r="O2822" s="1" t="str">
        <f t="array" ref="O2822">IF(SUMPRODUCT(MAX(ISNUMBER(SEARCH(Fuel_Rules!$A$6:$A$30,$E2822))*ISNUMBER(SEARCH(Fuel_Rules!$B$6:$B$30,$F2822))*(Fuel_Rules!$A$6:$A$30&lt;&gt;"")))&gt;0,"Plug-in hybrid",IF($G2822="Diesel","Diesel","Gasoline"))</f>
        <v>Gasoline</v>
      </c>
    </row>
    <row r="2823" spans="1:15" ht="15" customHeight="1" x14ac:dyDescent="0.25">
      <c r="A2823" s="1">
        <v>2022</v>
      </c>
      <c r="B2823" s="1" t="s">
        <v>4146</v>
      </c>
      <c r="C2823" s="1" t="s">
        <v>2925</v>
      </c>
      <c r="D2823" s="1" t="s">
        <v>5112</v>
      </c>
      <c r="E2823" s="1" t="s">
        <v>2908</v>
      </c>
      <c r="F2823" s="1" t="s">
        <v>2927</v>
      </c>
      <c r="G2823" s="1" t="s">
        <v>103</v>
      </c>
      <c r="H2823" s="1" t="s">
        <v>437</v>
      </c>
      <c r="I2823" s="1">
        <v>1</v>
      </c>
      <c r="J2823" s="1">
        <v>2023</v>
      </c>
      <c r="K2823" s="1">
        <v>113927</v>
      </c>
      <c r="L2823" s="1">
        <v>0</v>
      </c>
      <c r="M2823" s="1">
        <f t="array" ref="M2823">SUMPRODUCT(MAX(ISNUMBER(SEARCH('Class Rules'!$B$6:$B$85,$E2823))*ISNUMBER(SEARCH('Class Rules'!$C$6:$C$85,$F2823))*'Class Rules'!$A$6:$A$85))</f>
        <v>0</v>
      </c>
      <c r="N2823" s="1" t="str">
        <f t="array" ref="N2823">IF($M2823=0,'Class Rules'!$D$3,INDEX('Class Rules'!$D$6:$D$85,MATCH($M2823,'Class Rules'!$A$6:$A$85,0)))</f>
        <v>Passenger LDV</v>
      </c>
      <c r="O2823" s="1" t="str">
        <f t="array" ref="O2823">IF(SUMPRODUCT(MAX(ISNUMBER(SEARCH(Fuel_Rules!$A$6:$A$30,$E2823))*ISNUMBER(SEARCH(Fuel_Rules!$B$6:$B$30,$F2823))*(Fuel_Rules!$A$6:$A$30&lt;&gt;"")))&gt;0,"Plug-in hybrid",IF($G2823="Diesel","Diesel","Gasoline"))</f>
        <v>Gasoline</v>
      </c>
    </row>
    <row r="2824" spans="1:15" ht="15" customHeight="1" x14ac:dyDescent="0.25">
      <c r="A2824" s="1">
        <v>2022</v>
      </c>
      <c r="B2824" s="1" t="s">
        <v>4146</v>
      </c>
      <c r="C2824" s="1" t="s">
        <v>2928</v>
      </c>
      <c r="D2824" s="1" t="s">
        <v>5113</v>
      </c>
      <c r="E2824" s="1" t="s">
        <v>2908</v>
      </c>
      <c r="F2824" s="1" t="s">
        <v>2930</v>
      </c>
      <c r="G2824" s="1" t="s">
        <v>103</v>
      </c>
      <c r="H2824" s="1" t="s">
        <v>437</v>
      </c>
      <c r="I2824" s="1">
        <v>1</v>
      </c>
      <c r="J2824" s="1">
        <v>2023</v>
      </c>
      <c r="K2824" s="1">
        <v>105676</v>
      </c>
      <c r="L2824" s="1">
        <v>0</v>
      </c>
      <c r="M2824" s="1">
        <f t="array" ref="M2824">SUMPRODUCT(MAX(ISNUMBER(SEARCH('Class Rules'!$B$6:$B$85,$E2824))*ISNUMBER(SEARCH('Class Rules'!$C$6:$C$85,$F2824))*'Class Rules'!$A$6:$A$85))</f>
        <v>0</v>
      </c>
      <c r="N2824" s="1" t="str">
        <f t="array" ref="N2824">IF($M2824=0,'Class Rules'!$D$3,INDEX('Class Rules'!$D$6:$D$85,MATCH($M2824,'Class Rules'!$A$6:$A$85,0)))</f>
        <v>Passenger LDV</v>
      </c>
      <c r="O2824" s="1" t="str">
        <f t="array" ref="O2824">IF(SUMPRODUCT(MAX(ISNUMBER(SEARCH(Fuel_Rules!$A$6:$A$30,$E2824))*ISNUMBER(SEARCH(Fuel_Rules!$B$6:$B$30,$F2824))*(Fuel_Rules!$A$6:$A$30&lt;&gt;"")))&gt;0,"Plug-in hybrid",IF($G2824="Diesel","Diesel","Gasoline"))</f>
        <v>Gasoline</v>
      </c>
    </row>
    <row r="2825" spans="1:15" ht="15" customHeight="1" x14ac:dyDescent="0.25">
      <c r="A2825" s="1">
        <v>2022</v>
      </c>
      <c r="B2825" s="1" t="s">
        <v>4146</v>
      </c>
      <c r="C2825" s="1" t="s">
        <v>2931</v>
      </c>
      <c r="D2825" s="1" t="s">
        <v>5114</v>
      </c>
      <c r="E2825" s="1" t="s">
        <v>2908</v>
      </c>
      <c r="F2825" s="1" t="s">
        <v>2933</v>
      </c>
      <c r="G2825" s="1" t="s">
        <v>103</v>
      </c>
      <c r="H2825" s="1" t="s">
        <v>298</v>
      </c>
      <c r="I2825" s="1">
        <v>1.6</v>
      </c>
      <c r="J2825" s="1">
        <v>2023</v>
      </c>
      <c r="K2825" s="1">
        <v>88487</v>
      </c>
      <c r="L2825" s="1">
        <v>0</v>
      </c>
      <c r="M2825" s="1">
        <f t="array" ref="M2825">SUMPRODUCT(MAX(ISNUMBER(SEARCH('Class Rules'!$B$6:$B$85,$E2825))*ISNUMBER(SEARCH('Class Rules'!$C$6:$C$85,$F2825))*'Class Rules'!$A$6:$A$85))</f>
        <v>0</v>
      </c>
      <c r="N2825" s="1" t="str">
        <f t="array" ref="N2825">IF($M2825=0,'Class Rules'!$D$3,INDEX('Class Rules'!$D$6:$D$85,MATCH($M2825,'Class Rules'!$A$6:$A$85,0)))</f>
        <v>Passenger LDV</v>
      </c>
      <c r="O2825" s="1" t="str">
        <f t="array" ref="O2825">IF(SUMPRODUCT(MAX(ISNUMBER(SEARCH(Fuel_Rules!$A$6:$A$30,$E2825))*ISNUMBER(SEARCH(Fuel_Rules!$B$6:$B$30,$F2825))*(Fuel_Rules!$A$6:$A$30&lt;&gt;"")))&gt;0,"Plug-in hybrid",IF($G2825="Diesel","Diesel","Gasoline"))</f>
        <v>Gasoline</v>
      </c>
    </row>
    <row r="2826" spans="1:15" ht="15" customHeight="1" x14ac:dyDescent="0.25">
      <c r="A2826" s="1">
        <v>2022</v>
      </c>
      <c r="B2826" s="1" t="s">
        <v>4146</v>
      </c>
      <c r="C2826" s="1" t="s">
        <v>2934</v>
      </c>
      <c r="D2826" s="1" t="s">
        <v>5115</v>
      </c>
      <c r="E2826" s="1" t="s">
        <v>2908</v>
      </c>
      <c r="F2826" s="1" t="s">
        <v>2936</v>
      </c>
      <c r="G2826" s="1" t="s">
        <v>103</v>
      </c>
      <c r="H2826" s="1" t="s">
        <v>298</v>
      </c>
      <c r="I2826" s="1">
        <v>1</v>
      </c>
      <c r="J2826" s="1">
        <v>2023</v>
      </c>
      <c r="K2826" s="1">
        <v>76651</v>
      </c>
      <c r="L2826" s="1">
        <v>0</v>
      </c>
      <c r="M2826" s="1">
        <f t="array" ref="M2826">SUMPRODUCT(MAX(ISNUMBER(SEARCH('Class Rules'!$B$6:$B$85,$E2826))*ISNUMBER(SEARCH('Class Rules'!$C$6:$C$85,$F2826))*'Class Rules'!$A$6:$A$85))</f>
        <v>0</v>
      </c>
      <c r="N2826" s="1" t="str">
        <f t="array" ref="N2826">IF($M2826=0,'Class Rules'!$D$3,INDEX('Class Rules'!$D$6:$D$85,MATCH($M2826,'Class Rules'!$A$6:$A$85,0)))</f>
        <v>Passenger LDV</v>
      </c>
      <c r="O2826" s="1" t="str">
        <f t="array" ref="O2826">IF(SUMPRODUCT(MAX(ISNUMBER(SEARCH(Fuel_Rules!$A$6:$A$30,$E2826))*ISNUMBER(SEARCH(Fuel_Rules!$B$6:$B$30,$F2826))*(Fuel_Rules!$A$6:$A$30&lt;&gt;"")))&gt;0,"Plug-in hybrid",IF($G2826="Diesel","Diesel","Gasoline"))</f>
        <v>Gasoline</v>
      </c>
    </row>
    <row r="2827" spans="1:15" ht="15" customHeight="1" x14ac:dyDescent="0.25">
      <c r="A2827" s="1">
        <v>2022</v>
      </c>
      <c r="B2827" s="1" t="s">
        <v>4146</v>
      </c>
      <c r="C2827" s="1" t="s">
        <v>2937</v>
      </c>
      <c r="D2827" s="1" t="s">
        <v>5116</v>
      </c>
      <c r="E2827" s="1" t="s">
        <v>2908</v>
      </c>
      <c r="F2827" s="1" t="s">
        <v>2939</v>
      </c>
      <c r="G2827" s="1" t="s">
        <v>103</v>
      </c>
      <c r="H2827" s="1" t="s">
        <v>298</v>
      </c>
      <c r="I2827" s="1">
        <v>1.6</v>
      </c>
      <c r="J2827" s="1">
        <v>2023</v>
      </c>
      <c r="K2827" s="1">
        <v>73800</v>
      </c>
      <c r="L2827" s="1">
        <v>0</v>
      </c>
      <c r="M2827" s="1">
        <f t="array" ref="M2827">SUMPRODUCT(MAX(ISNUMBER(SEARCH('Class Rules'!$B$6:$B$85,$E2827))*ISNUMBER(SEARCH('Class Rules'!$C$6:$C$85,$F2827))*'Class Rules'!$A$6:$A$85))</f>
        <v>0</v>
      </c>
      <c r="N2827" s="1" t="str">
        <f t="array" ref="N2827">IF($M2827=0,'Class Rules'!$D$3,INDEX('Class Rules'!$D$6:$D$85,MATCH($M2827,'Class Rules'!$A$6:$A$85,0)))</f>
        <v>Passenger LDV</v>
      </c>
      <c r="O2827" s="1" t="str">
        <f t="array" ref="O2827">IF(SUMPRODUCT(MAX(ISNUMBER(SEARCH(Fuel_Rules!$A$6:$A$30,$E2827))*ISNUMBER(SEARCH(Fuel_Rules!$B$6:$B$30,$F2827))*(Fuel_Rules!$A$6:$A$30&lt;&gt;"")))&gt;0,"Plug-in hybrid",IF($G2827="Diesel","Diesel","Gasoline"))</f>
        <v>Gasoline</v>
      </c>
    </row>
    <row r="2828" spans="1:15" ht="15" customHeight="1" x14ac:dyDescent="0.25">
      <c r="A2828" s="1">
        <v>2022</v>
      </c>
      <c r="B2828" s="1" t="s">
        <v>4146</v>
      </c>
      <c r="C2828" s="1" t="s">
        <v>2940</v>
      </c>
      <c r="D2828" s="1" t="s">
        <v>5117</v>
      </c>
      <c r="E2828" s="1" t="s">
        <v>2908</v>
      </c>
      <c r="F2828" s="1" t="s">
        <v>2942</v>
      </c>
      <c r="G2828" s="1" t="s">
        <v>103</v>
      </c>
      <c r="H2828" s="1" t="s">
        <v>298</v>
      </c>
      <c r="I2828" s="1">
        <v>1.6</v>
      </c>
      <c r="J2828" s="1">
        <v>2023</v>
      </c>
      <c r="K2828" s="1">
        <v>67775</v>
      </c>
      <c r="L2828" s="1">
        <v>0</v>
      </c>
      <c r="M2828" s="1">
        <f t="array" ref="M2828">SUMPRODUCT(MAX(ISNUMBER(SEARCH('Class Rules'!$B$6:$B$85,$E2828))*ISNUMBER(SEARCH('Class Rules'!$C$6:$C$85,$F2828))*'Class Rules'!$A$6:$A$85))</f>
        <v>0</v>
      </c>
      <c r="N2828" s="1" t="str">
        <f t="array" ref="N2828">IF($M2828=0,'Class Rules'!$D$3,INDEX('Class Rules'!$D$6:$D$85,MATCH($M2828,'Class Rules'!$A$6:$A$85,0)))</f>
        <v>Passenger LDV</v>
      </c>
      <c r="O2828" s="1" t="str">
        <f t="array" ref="O2828">IF(SUMPRODUCT(MAX(ISNUMBER(SEARCH(Fuel_Rules!$A$6:$A$30,$E2828))*ISNUMBER(SEARCH(Fuel_Rules!$B$6:$B$30,$F2828))*(Fuel_Rules!$A$6:$A$30&lt;&gt;"")))&gt;0,"Plug-in hybrid",IF($G2828="Diesel","Diesel","Gasoline"))</f>
        <v>Gasoline</v>
      </c>
    </row>
    <row r="2829" spans="1:15" ht="15" customHeight="1" x14ac:dyDescent="0.25">
      <c r="A2829" s="1">
        <v>2022</v>
      </c>
      <c r="B2829" s="1" t="s">
        <v>4146</v>
      </c>
      <c r="C2829" s="1" t="s">
        <v>2943</v>
      </c>
      <c r="D2829" s="1" t="s">
        <v>5118</v>
      </c>
      <c r="E2829" s="1" t="s">
        <v>2908</v>
      </c>
      <c r="F2829" s="1" t="s">
        <v>2945</v>
      </c>
      <c r="G2829" s="1" t="s">
        <v>105</v>
      </c>
      <c r="H2829" s="1" t="s">
        <v>437</v>
      </c>
      <c r="I2829" s="1">
        <v>3</v>
      </c>
      <c r="J2829" s="1">
        <v>2023</v>
      </c>
      <c r="K2829" s="1">
        <v>305982</v>
      </c>
      <c r="L2829" s="1">
        <v>0</v>
      </c>
      <c r="M2829" s="1">
        <f t="array" ref="M2829">SUMPRODUCT(MAX(ISNUMBER(SEARCH('Class Rules'!$B$6:$B$85,$E2829))*ISNUMBER(SEARCH('Class Rules'!$C$6:$C$85,$F2829))*'Class Rules'!$A$6:$A$85))</f>
        <v>19</v>
      </c>
      <c r="N2829" s="1" t="str">
        <f t="array" ref="N2829">IF($M2829=0,'Class Rules'!$D$3,INDEX('Class Rules'!$D$6:$D$85,MATCH($M2829,'Class Rules'!$A$6:$A$85,0)))</f>
        <v>Freight LDV</v>
      </c>
      <c r="O2829" s="1" t="str">
        <f t="array" ref="O2829">IF(SUMPRODUCT(MAX(ISNUMBER(SEARCH(Fuel_Rules!$A$6:$A$30,$E2829))*ISNUMBER(SEARCH(Fuel_Rules!$B$6:$B$30,$F2829))*(Fuel_Rules!$A$6:$A$30&lt;&gt;"")))&gt;0,"Plug-in hybrid",IF($G2829="Diesel","Diesel","Gasoline"))</f>
        <v>Diesel</v>
      </c>
    </row>
    <row r="2830" spans="1:15" ht="15" customHeight="1" x14ac:dyDescent="0.25">
      <c r="A2830" s="1">
        <v>2022</v>
      </c>
      <c r="B2830" s="1" t="s">
        <v>4146</v>
      </c>
      <c r="C2830" s="1" t="s">
        <v>2946</v>
      </c>
      <c r="D2830" s="1" t="s">
        <v>5119</v>
      </c>
      <c r="E2830" s="1" t="s">
        <v>2908</v>
      </c>
      <c r="F2830" s="1" t="s">
        <v>2948</v>
      </c>
      <c r="G2830" s="1" t="s">
        <v>103</v>
      </c>
      <c r="H2830" s="1" t="s">
        <v>437</v>
      </c>
      <c r="I2830" s="1">
        <v>1</v>
      </c>
      <c r="J2830" s="1">
        <v>2023</v>
      </c>
      <c r="K2830" s="1">
        <v>126228</v>
      </c>
      <c r="L2830" s="1">
        <v>0</v>
      </c>
      <c r="M2830" s="1">
        <f t="array" ref="M2830">SUMPRODUCT(MAX(ISNUMBER(SEARCH('Class Rules'!$B$6:$B$85,$E2830))*ISNUMBER(SEARCH('Class Rules'!$C$6:$C$85,$F2830))*'Class Rules'!$A$6:$A$85))</f>
        <v>0</v>
      </c>
      <c r="N2830" s="1" t="str">
        <f t="array" ref="N2830">IF($M2830=0,'Class Rules'!$D$3,INDEX('Class Rules'!$D$6:$D$85,MATCH($M2830,'Class Rules'!$A$6:$A$85,0)))</f>
        <v>Passenger LDV</v>
      </c>
      <c r="O2830" s="1" t="str">
        <f t="array" ref="O2830">IF(SUMPRODUCT(MAX(ISNUMBER(SEARCH(Fuel_Rules!$A$6:$A$30,$E2830))*ISNUMBER(SEARCH(Fuel_Rules!$B$6:$B$30,$F2830))*(Fuel_Rules!$A$6:$A$30&lt;&gt;"")))&gt;0,"Plug-in hybrid",IF($G2830="Diesel","Diesel","Gasoline"))</f>
        <v>Gasoline</v>
      </c>
    </row>
    <row r="2831" spans="1:15" ht="15" customHeight="1" x14ac:dyDescent="0.25">
      <c r="A2831" s="1">
        <v>2022</v>
      </c>
      <c r="B2831" s="1" t="s">
        <v>4146</v>
      </c>
      <c r="C2831" s="1" t="s">
        <v>2949</v>
      </c>
      <c r="D2831" s="1" t="s">
        <v>5120</v>
      </c>
      <c r="E2831" s="1" t="s">
        <v>2908</v>
      </c>
      <c r="F2831" s="1" t="s">
        <v>2951</v>
      </c>
      <c r="G2831" s="1" t="s">
        <v>103</v>
      </c>
      <c r="H2831" s="1" t="s">
        <v>437</v>
      </c>
      <c r="I2831" s="1">
        <v>1</v>
      </c>
      <c r="J2831" s="1">
        <v>2023</v>
      </c>
      <c r="K2831" s="1">
        <v>112967</v>
      </c>
      <c r="L2831" s="1">
        <v>0</v>
      </c>
      <c r="M2831" s="1">
        <f t="array" ref="M2831">SUMPRODUCT(MAX(ISNUMBER(SEARCH('Class Rules'!$B$6:$B$85,$E2831))*ISNUMBER(SEARCH('Class Rules'!$C$6:$C$85,$F2831))*'Class Rules'!$A$6:$A$85))</f>
        <v>0</v>
      </c>
      <c r="N2831" s="1" t="str">
        <f t="array" ref="N2831">IF($M2831=0,'Class Rules'!$D$3,INDEX('Class Rules'!$D$6:$D$85,MATCH($M2831,'Class Rules'!$A$6:$A$85,0)))</f>
        <v>Passenger LDV</v>
      </c>
      <c r="O2831" s="1" t="str">
        <f t="array" ref="O2831">IF(SUMPRODUCT(MAX(ISNUMBER(SEARCH(Fuel_Rules!$A$6:$A$30,$E2831))*ISNUMBER(SEARCH(Fuel_Rules!$B$6:$B$30,$F2831))*(Fuel_Rules!$A$6:$A$30&lt;&gt;"")))&gt;0,"Plug-in hybrid",IF($G2831="Diesel","Diesel","Gasoline"))</f>
        <v>Gasoline</v>
      </c>
    </row>
    <row r="2832" spans="1:15" ht="15" customHeight="1" x14ac:dyDescent="0.25">
      <c r="A2832" s="1">
        <v>2022</v>
      </c>
      <c r="B2832" s="1" t="s">
        <v>4146</v>
      </c>
      <c r="C2832" s="1" t="s">
        <v>2952</v>
      </c>
      <c r="D2832" s="1" t="s">
        <v>5121</v>
      </c>
      <c r="E2832" s="1" t="s">
        <v>2908</v>
      </c>
      <c r="F2832" s="1" t="s">
        <v>2954</v>
      </c>
      <c r="G2832" s="1" t="s">
        <v>103</v>
      </c>
      <c r="H2832" s="1" t="s">
        <v>298</v>
      </c>
      <c r="I2832" s="1">
        <v>1.6</v>
      </c>
      <c r="J2832" s="1">
        <v>2023</v>
      </c>
      <c r="K2832" s="1">
        <v>95085</v>
      </c>
      <c r="L2832" s="1">
        <v>0</v>
      </c>
      <c r="M2832" s="1">
        <f t="array" ref="M2832">SUMPRODUCT(MAX(ISNUMBER(SEARCH('Class Rules'!$B$6:$B$85,$E2832))*ISNUMBER(SEARCH('Class Rules'!$C$6:$C$85,$F2832))*'Class Rules'!$A$6:$A$85))</f>
        <v>0</v>
      </c>
      <c r="N2832" s="1" t="str">
        <f t="array" ref="N2832">IF($M2832=0,'Class Rules'!$D$3,INDEX('Class Rules'!$D$6:$D$85,MATCH($M2832,'Class Rules'!$A$6:$A$85,0)))</f>
        <v>Passenger LDV</v>
      </c>
      <c r="O2832" s="1" t="str">
        <f t="array" ref="O2832">IF(SUMPRODUCT(MAX(ISNUMBER(SEARCH(Fuel_Rules!$A$6:$A$30,$E2832))*ISNUMBER(SEARCH(Fuel_Rules!$B$6:$B$30,$F2832))*(Fuel_Rules!$A$6:$A$30&lt;&gt;"")))&gt;0,"Plug-in hybrid",IF($G2832="Diesel","Diesel","Gasoline"))</f>
        <v>Gasoline</v>
      </c>
    </row>
    <row r="2833" spans="1:15" ht="15" customHeight="1" x14ac:dyDescent="0.25">
      <c r="A2833" s="1">
        <v>2022</v>
      </c>
      <c r="B2833" s="1" t="s">
        <v>4146</v>
      </c>
      <c r="C2833" s="1" t="s">
        <v>2955</v>
      </c>
      <c r="D2833" s="1" t="s">
        <v>5122</v>
      </c>
      <c r="E2833" s="1" t="s">
        <v>2908</v>
      </c>
      <c r="F2833" s="1" t="s">
        <v>2957</v>
      </c>
      <c r="G2833" s="1" t="s">
        <v>103</v>
      </c>
      <c r="H2833" s="1" t="s">
        <v>298</v>
      </c>
      <c r="I2833" s="1">
        <v>1.4</v>
      </c>
      <c r="J2833" s="1">
        <v>2023</v>
      </c>
      <c r="K2833" s="1">
        <v>190338</v>
      </c>
      <c r="L2833" s="1">
        <v>0</v>
      </c>
      <c r="M2833" s="1">
        <f t="array" ref="M2833">SUMPRODUCT(MAX(ISNUMBER(SEARCH('Class Rules'!$B$6:$B$85,$E2833))*ISNUMBER(SEARCH('Class Rules'!$C$6:$C$85,$F2833))*'Class Rules'!$A$6:$A$85))</f>
        <v>0</v>
      </c>
      <c r="N2833" s="1" t="str">
        <f t="array" ref="N2833">IF($M2833=0,'Class Rules'!$D$3,INDEX('Class Rules'!$D$6:$D$85,MATCH($M2833,'Class Rules'!$A$6:$A$85,0)))</f>
        <v>Passenger LDV</v>
      </c>
      <c r="O2833" s="1" t="str">
        <f t="array" ref="O2833">IF(SUMPRODUCT(MAX(ISNUMBER(SEARCH(Fuel_Rules!$A$6:$A$30,$E2833))*ISNUMBER(SEARCH(Fuel_Rules!$B$6:$B$30,$F2833))*(Fuel_Rules!$A$6:$A$30&lt;&gt;"")))&gt;0,"Plug-in hybrid",IF($G2833="Diesel","Diesel","Gasoline"))</f>
        <v>Gasoline</v>
      </c>
    </row>
    <row r="2834" spans="1:15" ht="15" customHeight="1" x14ac:dyDescent="0.25">
      <c r="A2834" s="1">
        <v>2022</v>
      </c>
      <c r="B2834" s="1" t="s">
        <v>4146</v>
      </c>
      <c r="C2834" s="1" t="s">
        <v>2958</v>
      </c>
      <c r="D2834" s="1" t="s">
        <v>5123</v>
      </c>
      <c r="E2834" s="1" t="s">
        <v>2908</v>
      </c>
      <c r="F2834" s="1" t="s">
        <v>2960</v>
      </c>
      <c r="G2834" s="1" t="s">
        <v>103</v>
      </c>
      <c r="H2834" s="1" t="s">
        <v>298</v>
      </c>
      <c r="I2834" s="1">
        <v>2</v>
      </c>
      <c r="J2834" s="1">
        <v>2023</v>
      </c>
      <c r="K2834" s="1">
        <v>264120</v>
      </c>
      <c r="L2834" s="1">
        <v>0</v>
      </c>
      <c r="M2834" s="1">
        <f t="array" ref="M2834">SUMPRODUCT(MAX(ISNUMBER(SEARCH('Class Rules'!$B$6:$B$85,$E2834))*ISNUMBER(SEARCH('Class Rules'!$C$6:$C$85,$F2834))*'Class Rules'!$A$6:$A$85))</f>
        <v>0</v>
      </c>
      <c r="N2834" s="1" t="str">
        <f t="array" ref="N2834">IF($M2834=0,'Class Rules'!$D$3,INDEX('Class Rules'!$D$6:$D$85,MATCH($M2834,'Class Rules'!$A$6:$A$85,0)))</f>
        <v>Passenger LDV</v>
      </c>
      <c r="O2834" s="1" t="str">
        <f t="array" ref="O2834">IF(SUMPRODUCT(MAX(ISNUMBER(SEARCH(Fuel_Rules!$A$6:$A$30,$E2834))*ISNUMBER(SEARCH(Fuel_Rules!$B$6:$B$30,$F2834))*(Fuel_Rules!$A$6:$A$30&lt;&gt;"")))&gt;0,"Plug-in hybrid",IF($G2834="Diesel","Diesel","Gasoline"))</f>
        <v>Gasoline</v>
      </c>
    </row>
    <row r="2835" spans="1:15" ht="15" customHeight="1" x14ac:dyDescent="0.25">
      <c r="A2835" s="1">
        <v>2022</v>
      </c>
      <c r="B2835" s="1" t="s">
        <v>4146</v>
      </c>
      <c r="C2835" s="1" t="s">
        <v>2961</v>
      </c>
      <c r="D2835" s="1" t="s">
        <v>5124</v>
      </c>
      <c r="E2835" s="1" t="s">
        <v>2908</v>
      </c>
      <c r="F2835" s="1" t="s">
        <v>2963</v>
      </c>
      <c r="G2835" s="1" t="s">
        <v>103</v>
      </c>
      <c r="H2835" s="1" t="s">
        <v>298</v>
      </c>
      <c r="I2835" s="1">
        <v>1</v>
      </c>
      <c r="J2835" s="1">
        <v>2023</v>
      </c>
      <c r="K2835" s="1">
        <v>72305</v>
      </c>
      <c r="L2835" s="1">
        <v>0</v>
      </c>
      <c r="M2835" s="1">
        <f t="array" ref="M2835">SUMPRODUCT(MAX(ISNUMBER(SEARCH('Class Rules'!$B$6:$B$85,$E2835))*ISNUMBER(SEARCH('Class Rules'!$C$6:$C$85,$F2835))*'Class Rules'!$A$6:$A$85))</f>
        <v>0</v>
      </c>
      <c r="N2835" s="1" t="str">
        <f t="array" ref="N2835">IF($M2835=0,'Class Rules'!$D$3,INDEX('Class Rules'!$D$6:$D$85,MATCH($M2835,'Class Rules'!$A$6:$A$85,0)))</f>
        <v>Passenger LDV</v>
      </c>
      <c r="O2835" s="1" t="str">
        <f t="array" ref="O2835">IF(SUMPRODUCT(MAX(ISNUMBER(SEARCH(Fuel_Rules!$A$6:$A$30,$E2835))*ISNUMBER(SEARCH(Fuel_Rules!$B$6:$B$30,$F2835))*(Fuel_Rules!$A$6:$A$30&lt;&gt;"")))&gt;0,"Plug-in hybrid",IF($G2835="Diesel","Diesel","Gasoline"))</f>
        <v>Gasoline</v>
      </c>
    </row>
    <row r="2836" spans="1:15" ht="15" customHeight="1" x14ac:dyDescent="0.25">
      <c r="A2836" s="1">
        <v>2022</v>
      </c>
      <c r="B2836" s="1" t="s">
        <v>4146</v>
      </c>
      <c r="C2836" s="1" t="s">
        <v>2964</v>
      </c>
      <c r="D2836" s="1" t="s">
        <v>5125</v>
      </c>
      <c r="E2836" s="1" t="s">
        <v>2908</v>
      </c>
      <c r="F2836" s="1" t="s">
        <v>2966</v>
      </c>
      <c r="G2836" s="1" t="s">
        <v>103</v>
      </c>
      <c r="H2836" s="1" t="s">
        <v>298</v>
      </c>
      <c r="I2836" s="1">
        <v>1.6</v>
      </c>
      <c r="J2836" s="1">
        <v>2023</v>
      </c>
      <c r="K2836" s="1">
        <v>80289</v>
      </c>
      <c r="L2836" s="1">
        <v>0</v>
      </c>
      <c r="M2836" s="1">
        <f t="array" ref="M2836">SUMPRODUCT(MAX(ISNUMBER(SEARCH('Class Rules'!$B$6:$B$85,$E2836))*ISNUMBER(SEARCH('Class Rules'!$C$6:$C$85,$F2836))*'Class Rules'!$A$6:$A$85))</f>
        <v>0</v>
      </c>
      <c r="N2836" s="1" t="str">
        <f t="array" ref="N2836">IF($M2836=0,'Class Rules'!$D$3,INDEX('Class Rules'!$D$6:$D$85,MATCH($M2836,'Class Rules'!$A$6:$A$85,0)))</f>
        <v>Passenger LDV</v>
      </c>
      <c r="O2836" s="1" t="str">
        <f t="array" ref="O2836">IF(SUMPRODUCT(MAX(ISNUMBER(SEARCH(Fuel_Rules!$A$6:$A$30,$E2836))*ISNUMBER(SEARCH(Fuel_Rules!$B$6:$B$30,$F2836))*(Fuel_Rules!$A$6:$A$30&lt;&gt;"")))&gt;0,"Plug-in hybrid",IF($G2836="Diesel","Diesel","Gasoline"))</f>
        <v>Gasoline</v>
      </c>
    </row>
    <row r="2837" spans="1:15" ht="15" customHeight="1" x14ac:dyDescent="0.25">
      <c r="A2837" s="1">
        <v>2022</v>
      </c>
      <c r="B2837" s="1" t="s">
        <v>4146</v>
      </c>
      <c r="C2837" s="1" t="s">
        <v>2967</v>
      </c>
      <c r="D2837" s="1" t="s">
        <v>5126</v>
      </c>
      <c r="E2837" s="1" t="s">
        <v>2908</v>
      </c>
      <c r="F2837" s="1" t="s">
        <v>2969</v>
      </c>
      <c r="G2837" s="1" t="s">
        <v>103</v>
      </c>
      <c r="H2837" s="1" t="s">
        <v>298</v>
      </c>
      <c r="I2837" s="1">
        <v>1</v>
      </c>
      <c r="J2837" s="1">
        <v>2023</v>
      </c>
      <c r="K2837" s="1">
        <v>83867</v>
      </c>
      <c r="L2837" s="1">
        <v>0</v>
      </c>
      <c r="M2837" s="1">
        <f t="array" ref="M2837">SUMPRODUCT(MAX(ISNUMBER(SEARCH('Class Rules'!$B$6:$B$85,$E2837))*ISNUMBER(SEARCH('Class Rules'!$C$6:$C$85,$F2837))*'Class Rules'!$A$6:$A$85))</f>
        <v>0</v>
      </c>
      <c r="N2837" s="1" t="str">
        <f t="array" ref="N2837">IF($M2837=0,'Class Rules'!$D$3,INDEX('Class Rules'!$D$6:$D$85,MATCH($M2837,'Class Rules'!$A$6:$A$85,0)))</f>
        <v>Passenger LDV</v>
      </c>
      <c r="O2837" s="1" t="str">
        <f t="array" ref="O2837">IF(SUMPRODUCT(MAX(ISNUMBER(SEARCH(Fuel_Rules!$A$6:$A$30,$E2837))*ISNUMBER(SEARCH(Fuel_Rules!$B$6:$B$30,$F2837))*(Fuel_Rules!$A$6:$A$30&lt;&gt;"")))&gt;0,"Plug-in hybrid",IF($G2837="Diesel","Diesel","Gasoline"))</f>
        <v>Gasoline</v>
      </c>
    </row>
    <row r="2838" spans="1:15" ht="15" customHeight="1" x14ac:dyDescent="0.25">
      <c r="A2838" s="1">
        <v>2022</v>
      </c>
      <c r="B2838" s="1" t="s">
        <v>4146</v>
      </c>
      <c r="C2838" s="1" t="s">
        <v>2970</v>
      </c>
      <c r="D2838" s="1" t="s">
        <v>5127</v>
      </c>
      <c r="E2838" s="1" t="s">
        <v>2908</v>
      </c>
      <c r="F2838" s="1" t="s">
        <v>2972</v>
      </c>
      <c r="G2838" s="1" t="s">
        <v>103</v>
      </c>
      <c r="H2838" s="1" t="s">
        <v>298</v>
      </c>
      <c r="I2838" s="1">
        <v>1.6</v>
      </c>
      <c r="J2838" s="1">
        <v>2023</v>
      </c>
      <c r="K2838" s="1">
        <v>89384</v>
      </c>
      <c r="L2838" s="1">
        <v>0</v>
      </c>
      <c r="M2838" s="1">
        <f t="array" ref="M2838">SUMPRODUCT(MAX(ISNUMBER(SEARCH('Class Rules'!$B$6:$B$85,$E2838))*ISNUMBER(SEARCH('Class Rules'!$C$6:$C$85,$F2838))*'Class Rules'!$A$6:$A$85))</f>
        <v>0</v>
      </c>
      <c r="N2838" s="1" t="str">
        <f t="array" ref="N2838">IF($M2838=0,'Class Rules'!$D$3,INDEX('Class Rules'!$D$6:$D$85,MATCH($M2838,'Class Rules'!$A$6:$A$85,0)))</f>
        <v>Passenger LDV</v>
      </c>
      <c r="O2838" s="1" t="str">
        <f t="array" ref="O2838">IF(SUMPRODUCT(MAX(ISNUMBER(SEARCH(Fuel_Rules!$A$6:$A$30,$E2838))*ISNUMBER(SEARCH(Fuel_Rules!$B$6:$B$30,$F2838))*(Fuel_Rules!$A$6:$A$30&lt;&gt;"")))&gt;0,"Plug-in hybrid",IF($G2838="Diesel","Diesel","Gasoline"))</f>
        <v>Gasoline</v>
      </c>
    </row>
    <row r="2839" spans="1:15" ht="15" customHeight="1" x14ac:dyDescent="0.25">
      <c r="A2839" s="1">
        <v>2022</v>
      </c>
      <c r="B2839" s="1" t="s">
        <v>4146</v>
      </c>
      <c r="C2839" s="1" t="s">
        <v>2973</v>
      </c>
      <c r="D2839" s="1" t="s">
        <v>5128</v>
      </c>
      <c r="E2839" s="1" t="s">
        <v>2908</v>
      </c>
      <c r="F2839" s="1" t="s">
        <v>2975</v>
      </c>
      <c r="G2839" s="1" t="s">
        <v>103</v>
      </c>
      <c r="H2839" s="1" t="s">
        <v>437</v>
      </c>
      <c r="I2839" s="1">
        <v>1.6</v>
      </c>
      <c r="J2839" s="1">
        <v>2023</v>
      </c>
      <c r="K2839" s="1">
        <v>90695</v>
      </c>
      <c r="L2839" s="1">
        <v>0</v>
      </c>
      <c r="M2839" s="1">
        <f t="array" ref="M2839">SUMPRODUCT(MAX(ISNUMBER(SEARCH('Class Rules'!$B$6:$B$85,$E2839))*ISNUMBER(SEARCH('Class Rules'!$C$6:$C$85,$F2839))*'Class Rules'!$A$6:$A$85))</f>
        <v>0</v>
      </c>
      <c r="N2839" s="1" t="str">
        <f t="array" ref="N2839">IF($M2839=0,'Class Rules'!$D$3,INDEX('Class Rules'!$D$6:$D$85,MATCH($M2839,'Class Rules'!$A$6:$A$85,0)))</f>
        <v>Passenger LDV</v>
      </c>
      <c r="O2839" s="1" t="str">
        <f t="array" ref="O2839">IF(SUMPRODUCT(MAX(ISNUMBER(SEARCH(Fuel_Rules!$A$6:$A$30,$E2839))*ISNUMBER(SEARCH(Fuel_Rules!$B$6:$B$30,$F2839))*(Fuel_Rules!$A$6:$A$30&lt;&gt;"")))&gt;0,"Plug-in hybrid",IF($G2839="Diesel","Diesel","Gasoline"))</f>
        <v>Gasoline</v>
      </c>
    </row>
    <row r="2840" spans="1:15" ht="15" customHeight="1" x14ac:dyDescent="0.25">
      <c r="A2840" s="1">
        <v>2022</v>
      </c>
      <c r="B2840" s="1" t="s">
        <v>4146</v>
      </c>
      <c r="C2840" s="1" t="s">
        <v>2976</v>
      </c>
      <c r="D2840" s="1" t="s">
        <v>5129</v>
      </c>
      <c r="E2840" s="1" t="s">
        <v>2908</v>
      </c>
      <c r="F2840" s="1" t="s">
        <v>2978</v>
      </c>
      <c r="G2840" s="1" t="s">
        <v>103</v>
      </c>
      <c r="H2840" s="1" t="s">
        <v>437</v>
      </c>
      <c r="I2840" s="1">
        <v>1.6</v>
      </c>
      <c r="J2840" s="1">
        <v>2023</v>
      </c>
      <c r="K2840" s="1">
        <v>103217</v>
      </c>
      <c r="L2840" s="1">
        <v>0</v>
      </c>
      <c r="M2840" s="1">
        <f t="array" ref="M2840">SUMPRODUCT(MAX(ISNUMBER(SEARCH('Class Rules'!$B$6:$B$85,$E2840))*ISNUMBER(SEARCH('Class Rules'!$C$6:$C$85,$F2840))*'Class Rules'!$A$6:$A$85))</f>
        <v>0</v>
      </c>
      <c r="N2840" s="1" t="str">
        <f t="array" ref="N2840">IF($M2840=0,'Class Rules'!$D$3,INDEX('Class Rules'!$D$6:$D$85,MATCH($M2840,'Class Rules'!$A$6:$A$85,0)))</f>
        <v>Passenger LDV</v>
      </c>
      <c r="O2840" s="1" t="str">
        <f t="array" ref="O2840">IF(SUMPRODUCT(MAX(ISNUMBER(SEARCH(Fuel_Rules!$A$6:$A$30,$E2840))*ISNUMBER(SEARCH(Fuel_Rules!$B$6:$B$30,$F2840))*(Fuel_Rules!$A$6:$A$30&lt;&gt;"")))&gt;0,"Plug-in hybrid",IF($G2840="Diesel","Diesel","Gasoline"))</f>
        <v>Gasoline</v>
      </c>
    </row>
    <row r="2841" spans="1:15" ht="15" customHeight="1" x14ac:dyDescent="0.25">
      <c r="A2841" s="1">
        <v>2022</v>
      </c>
      <c r="B2841" s="1" t="s">
        <v>4146</v>
      </c>
      <c r="C2841" s="1" t="s">
        <v>2979</v>
      </c>
      <c r="D2841" s="1" t="s">
        <v>5130</v>
      </c>
      <c r="E2841" s="1" t="s">
        <v>2908</v>
      </c>
      <c r="F2841" s="1" t="s">
        <v>2981</v>
      </c>
      <c r="G2841" s="1" t="s">
        <v>103</v>
      </c>
      <c r="H2841" s="1" t="s">
        <v>437</v>
      </c>
      <c r="I2841" s="1">
        <v>1.6</v>
      </c>
      <c r="J2841" s="1">
        <v>2023</v>
      </c>
      <c r="K2841" s="1">
        <v>96518</v>
      </c>
      <c r="L2841" s="1">
        <v>0</v>
      </c>
      <c r="M2841" s="1">
        <f t="array" ref="M2841">SUMPRODUCT(MAX(ISNUMBER(SEARCH('Class Rules'!$B$6:$B$85,$E2841))*ISNUMBER(SEARCH('Class Rules'!$C$6:$C$85,$F2841))*'Class Rules'!$A$6:$A$85))</f>
        <v>0</v>
      </c>
      <c r="N2841" s="1" t="str">
        <f t="array" ref="N2841">IF($M2841=0,'Class Rules'!$D$3,INDEX('Class Rules'!$D$6:$D$85,MATCH($M2841,'Class Rules'!$A$6:$A$85,0)))</f>
        <v>Passenger LDV</v>
      </c>
      <c r="O2841" s="1" t="str">
        <f t="array" ref="O2841">IF(SUMPRODUCT(MAX(ISNUMBER(SEARCH(Fuel_Rules!$A$6:$A$30,$E2841))*ISNUMBER(SEARCH(Fuel_Rules!$B$6:$B$30,$F2841))*(Fuel_Rules!$A$6:$A$30&lt;&gt;"")))&gt;0,"Plug-in hybrid",IF($G2841="Diesel","Diesel","Gasoline"))</f>
        <v>Gasoline</v>
      </c>
    </row>
    <row r="2842" spans="1:15" ht="15" customHeight="1" x14ac:dyDescent="0.25">
      <c r="A2842" s="1">
        <v>2022</v>
      </c>
      <c r="B2842" s="1" t="s">
        <v>4146</v>
      </c>
      <c r="C2842" s="1" t="s">
        <v>2982</v>
      </c>
      <c r="D2842" s="1" t="s">
        <v>5131</v>
      </c>
      <c r="E2842" s="1" t="s">
        <v>2908</v>
      </c>
      <c r="F2842" s="1" t="s">
        <v>2984</v>
      </c>
      <c r="G2842" s="1" t="s">
        <v>103</v>
      </c>
      <c r="H2842" s="1" t="s">
        <v>437</v>
      </c>
      <c r="I2842" s="1">
        <v>1.6</v>
      </c>
      <c r="J2842" s="1">
        <v>2023</v>
      </c>
      <c r="K2842" s="1">
        <v>88870</v>
      </c>
      <c r="L2842" s="1">
        <v>0</v>
      </c>
      <c r="M2842" s="1">
        <f t="array" ref="M2842">SUMPRODUCT(MAX(ISNUMBER(SEARCH('Class Rules'!$B$6:$B$85,$E2842))*ISNUMBER(SEARCH('Class Rules'!$C$6:$C$85,$F2842))*'Class Rules'!$A$6:$A$85))</f>
        <v>0</v>
      </c>
      <c r="N2842" s="1" t="str">
        <f t="array" ref="N2842">IF($M2842=0,'Class Rules'!$D$3,INDEX('Class Rules'!$D$6:$D$85,MATCH($M2842,'Class Rules'!$A$6:$A$85,0)))</f>
        <v>Passenger LDV</v>
      </c>
      <c r="O2842" s="1" t="str">
        <f t="array" ref="O2842">IF(SUMPRODUCT(MAX(ISNUMBER(SEARCH(Fuel_Rules!$A$6:$A$30,$E2842))*ISNUMBER(SEARCH(Fuel_Rules!$B$6:$B$30,$F2842))*(Fuel_Rules!$A$6:$A$30&lt;&gt;"")))&gt;0,"Plug-in hybrid",IF($G2842="Diesel","Diesel","Gasoline"))</f>
        <v>Gasoline</v>
      </c>
    </row>
    <row r="2843" spans="1:15" ht="15" customHeight="1" x14ac:dyDescent="0.25">
      <c r="A2843" s="1">
        <v>2022</v>
      </c>
      <c r="B2843" s="1" t="s">
        <v>4146</v>
      </c>
      <c r="C2843" s="1" t="s">
        <v>2985</v>
      </c>
      <c r="D2843" s="1" t="s">
        <v>5132</v>
      </c>
      <c r="E2843" s="1" t="s">
        <v>2908</v>
      </c>
      <c r="F2843" s="1" t="s">
        <v>2987</v>
      </c>
      <c r="G2843" s="1" t="s">
        <v>103</v>
      </c>
      <c r="H2843" s="1" t="s">
        <v>437</v>
      </c>
      <c r="I2843" s="1">
        <v>1.4</v>
      </c>
      <c r="J2843" s="1">
        <v>2023</v>
      </c>
      <c r="K2843" s="1">
        <v>154986</v>
      </c>
      <c r="L2843" s="1">
        <v>0</v>
      </c>
      <c r="M2843" s="1">
        <f t="array" ref="M2843">SUMPRODUCT(MAX(ISNUMBER(SEARCH('Class Rules'!$B$6:$B$85,$E2843))*ISNUMBER(SEARCH('Class Rules'!$C$6:$C$85,$F2843))*'Class Rules'!$A$6:$A$85))</f>
        <v>0</v>
      </c>
      <c r="N2843" s="1" t="str">
        <f t="array" ref="N2843">IF($M2843=0,'Class Rules'!$D$3,INDEX('Class Rules'!$D$6:$D$85,MATCH($M2843,'Class Rules'!$A$6:$A$85,0)))</f>
        <v>Passenger LDV</v>
      </c>
      <c r="O2843" s="1" t="str">
        <f t="array" ref="O2843">IF(SUMPRODUCT(MAX(ISNUMBER(SEARCH(Fuel_Rules!$A$6:$A$30,$E2843))*ISNUMBER(SEARCH(Fuel_Rules!$B$6:$B$30,$F2843))*(Fuel_Rules!$A$6:$A$30&lt;&gt;"")))&gt;0,"Plug-in hybrid",IF($G2843="Diesel","Diesel","Gasoline"))</f>
        <v>Gasoline</v>
      </c>
    </row>
    <row r="2844" spans="1:15" ht="15" customHeight="1" x14ac:dyDescent="0.25">
      <c r="A2844" s="1">
        <v>2022</v>
      </c>
      <c r="B2844" s="1" t="s">
        <v>4146</v>
      </c>
      <c r="C2844" s="1" t="s">
        <v>2988</v>
      </c>
      <c r="D2844" s="1" t="s">
        <v>5133</v>
      </c>
      <c r="E2844" s="1" t="s">
        <v>2908</v>
      </c>
      <c r="F2844" s="1" t="s">
        <v>2990</v>
      </c>
      <c r="G2844" s="1" t="s">
        <v>103</v>
      </c>
      <c r="H2844" s="1" t="s">
        <v>437</v>
      </c>
      <c r="I2844" s="1">
        <v>1.4</v>
      </c>
      <c r="J2844" s="1">
        <v>2023</v>
      </c>
      <c r="K2844" s="1">
        <v>138449</v>
      </c>
      <c r="L2844" s="1">
        <v>0</v>
      </c>
      <c r="M2844" s="1">
        <f t="array" ref="M2844">SUMPRODUCT(MAX(ISNUMBER(SEARCH('Class Rules'!$B$6:$B$85,$E2844))*ISNUMBER(SEARCH('Class Rules'!$C$6:$C$85,$F2844))*'Class Rules'!$A$6:$A$85))</f>
        <v>0</v>
      </c>
      <c r="N2844" s="1" t="str">
        <f t="array" ref="N2844">IF($M2844=0,'Class Rules'!$D$3,INDEX('Class Rules'!$D$6:$D$85,MATCH($M2844,'Class Rules'!$A$6:$A$85,0)))</f>
        <v>Passenger LDV</v>
      </c>
      <c r="O2844" s="1" t="str">
        <f t="array" ref="O2844">IF(SUMPRODUCT(MAX(ISNUMBER(SEARCH(Fuel_Rules!$A$6:$A$30,$E2844))*ISNUMBER(SEARCH(Fuel_Rules!$B$6:$B$30,$F2844))*(Fuel_Rules!$A$6:$A$30&lt;&gt;"")))&gt;0,"Plug-in hybrid",IF($G2844="Diesel","Diesel","Gasoline"))</f>
        <v>Gasoline</v>
      </c>
    </row>
    <row r="2845" spans="1:15" ht="15" customHeight="1" x14ac:dyDescent="0.25">
      <c r="A2845" s="1">
        <v>2022</v>
      </c>
      <c r="B2845" s="1" t="s">
        <v>4146</v>
      </c>
      <c r="C2845" s="1" t="s">
        <v>2991</v>
      </c>
      <c r="D2845" s="1" t="s">
        <v>5134</v>
      </c>
      <c r="E2845" s="1" t="s">
        <v>2908</v>
      </c>
      <c r="F2845" s="1" t="s">
        <v>2993</v>
      </c>
      <c r="G2845" s="1" t="s">
        <v>105</v>
      </c>
      <c r="H2845" s="1" t="s">
        <v>437</v>
      </c>
      <c r="I2845" s="1">
        <v>2</v>
      </c>
      <c r="J2845" s="1">
        <v>2023</v>
      </c>
      <c r="K2845" s="1">
        <v>273710</v>
      </c>
      <c r="L2845" s="1">
        <v>0</v>
      </c>
      <c r="M2845" s="1">
        <f t="array" ref="M2845">SUMPRODUCT(MAX(ISNUMBER(SEARCH('Class Rules'!$B$6:$B$85,$E2845))*ISNUMBER(SEARCH('Class Rules'!$C$6:$C$85,$F2845))*'Class Rules'!$A$6:$A$85))</f>
        <v>19</v>
      </c>
      <c r="N2845" s="1" t="str">
        <f t="array" ref="N2845">IF($M2845=0,'Class Rules'!$D$3,INDEX('Class Rules'!$D$6:$D$85,MATCH($M2845,'Class Rules'!$A$6:$A$85,0)))</f>
        <v>Freight LDV</v>
      </c>
      <c r="O2845" s="1" t="str">
        <f t="array" ref="O2845">IF(SUMPRODUCT(MAX(ISNUMBER(SEARCH(Fuel_Rules!$A$6:$A$30,$E2845))*ISNUMBER(SEARCH(Fuel_Rules!$B$6:$B$30,$F2845))*(Fuel_Rules!$A$6:$A$30&lt;&gt;"")))&gt;0,"Plug-in hybrid",IF($G2845="Diesel","Diesel","Gasoline"))</f>
        <v>Diesel</v>
      </c>
    </row>
    <row r="2846" spans="1:15" ht="15" customHeight="1" x14ac:dyDescent="0.25">
      <c r="A2846" s="1">
        <v>2022</v>
      </c>
      <c r="B2846" s="1" t="s">
        <v>4146</v>
      </c>
      <c r="C2846" s="1" t="s">
        <v>2994</v>
      </c>
      <c r="D2846" s="1" t="s">
        <v>5135</v>
      </c>
      <c r="E2846" s="1" t="s">
        <v>2908</v>
      </c>
      <c r="F2846" s="1" t="s">
        <v>2996</v>
      </c>
      <c r="G2846" s="1" t="s">
        <v>105</v>
      </c>
      <c r="H2846" s="1" t="s">
        <v>437</v>
      </c>
      <c r="I2846" s="1">
        <v>3</v>
      </c>
      <c r="J2846" s="1">
        <v>2023</v>
      </c>
      <c r="K2846" s="1">
        <v>321710</v>
      </c>
      <c r="L2846" s="1">
        <v>0</v>
      </c>
      <c r="M2846" s="1">
        <f t="array" ref="M2846">SUMPRODUCT(MAX(ISNUMBER(SEARCH('Class Rules'!$B$6:$B$85,$E2846))*ISNUMBER(SEARCH('Class Rules'!$C$6:$C$85,$F2846))*'Class Rules'!$A$6:$A$85))</f>
        <v>19</v>
      </c>
      <c r="N2846" s="1" t="str">
        <f t="array" ref="N2846">IF($M2846=0,'Class Rules'!$D$3,INDEX('Class Rules'!$D$6:$D$85,MATCH($M2846,'Class Rules'!$A$6:$A$85,0)))</f>
        <v>Freight LDV</v>
      </c>
      <c r="O2846" s="1" t="str">
        <f t="array" ref="O2846">IF(SUMPRODUCT(MAX(ISNUMBER(SEARCH(Fuel_Rules!$A$6:$A$30,$E2846))*ISNUMBER(SEARCH(Fuel_Rules!$B$6:$B$30,$F2846))*(Fuel_Rules!$A$6:$A$30&lt;&gt;"")))&gt;0,"Plug-in hybrid",IF($G2846="Diesel","Diesel","Gasoline"))</f>
        <v>Diesel</v>
      </c>
    </row>
    <row r="2847" spans="1:15" ht="15" customHeight="1" x14ac:dyDescent="0.25">
      <c r="A2847" s="1">
        <v>2022</v>
      </c>
      <c r="B2847" s="1" t="s">
        <v>4146</v>
      </c>
      <c r="C2847" s="1" t="s">
        <v>2997</v>
      </c>
      <c r="D2847" s="1" t="s">
        <v>5136</v>
      </c>
      <c r="E2847" s="1" t="s">
        <v>2908</v>
      </c>
      <c r="F2847" s="1" t="s">
        <v>2999</v>
      </c>
      <c r="G2847" s="1" t="s">
        <v>103</v>
      </c>
      <c r="H2847" s="1" t="s">
        <v>437</v>
      </c>
      <c r="I2847" s="1">
        <v>1.4</v>
      </c>
      <c r="J2847" s="1">
        <v>2023</v>
      </c>
      <c r="K2847" s="1">
        <v>160366</v>
      </c>
      <c r="L2847" s="1">
        <v>0</v>
      </c>
      <c r="M2847" s="1">
        <f t="array" ref="M2847">SUMPRODUCT(MAX(ISNUMBER(SEARCH('Class Rules'!$B$6:$B$85,$E2847))*ISNUMBER(SEARCH('Class Rules'!$C$6:$C$85,$F2847))*'Class Rules'!$A$6:$A$85))</f>
        <v>0</v>
      </c>
      <c r="N2847" s="1" t="str">
        <f t="array" ref="N2847">IF($M2847=0,'Class Rules'!$D$3,INDEX('Class Rules'!$D$6:$D$85,MATCH($M2847,'Class Rules'!$A$6:$A$85,0)))</f>
        <v>Passenger LDV</v>
      </c>
      <c r="O2847" s="1" t="str">
        <f t="array" ref="O2847">IF(SUMPRODUCT(MAX(ISNUMBER(SEARCH(Fuel_Rules!$A$6:$A$30,$E2847))*ISNUMBER(SEARCH(Fuel_Rules!$B$6:$B$30,$F2847))*(Fuel_Rules!$A$6:$A$30&lt;&gt;"")))&gt;0,"Plug-in hybrid",IF($G2847="Diesel","Diesel","Gasoline"))</f>
        <v>Gasoline</v>
      </c>
    </row>
    <row r="2848" spans="1:15" ht="15" customHeight="1" x14ac:dyDescent="0.25">
      <c r="A2848" s="1">
        <v>2022</v>
      </c>
      <c r="B2848" s="1" t="s">
        <v>4146</v>
      </c>
      <c r="C2848" s="1" t="s">
        <v>3000</v>
      </c>
      <c r="D2848" s="1" t="s">
        <v>5137</v>
      </c>
      <c r="E2848" s="1" t="s">
        <v>2908</v>
      </c>
      <c r="F2848" s="1" t="s">
        <v>3002</v>
      </c>
      <c r="G2848" s="1" t="s">
        <v>103</v>
      </c>
      <c r="H2848" s="1" t="s">
        <v>437</v>
      </c>
      <c r="I2848" s="1">
        <v>1</v>
      </c>
      <c r="J2848" s="1">
        <v>2023</v>
      </c>
      <c r="K2848" s="1">
        <v>149516</v>
      </c>
      <c r="L2848" s="1">
        <v>0</v>
      </c>
      <c r="M2848" s="1">
        <f t="array" ref="M2848">SUMPRODUCT(MAX(ISNUMBER(SEARCH('Class Rules'!$B$6:$B$85,$E2848))*ISNUMBER(SEARCH('Class Rules'!$C$6:$C$85,$F2848))*'Class Rules'!$A$6:$A$85))</f>
        <v>0</v>
      </c>
      <c r="N2848" s="1" t="str">
        <f t="array" ref="N2848">IF($M2848=0,'Class Rules'!$D$3,INDEX('Class Rules'!$D$6:$D$85,MATCH($M2848,'Class Rules'!$A$6:$A$85,0)))</f>
        <v>Passenger LDV</v>
      </c>
      <c r="O2848" s="1" t="str">
        <f t="array" ref="O2848">IF(SUMPRODUCT(MAX(ISNUMBER(SEARCH(Fuel_Rules!$A$6:$A$30,$E2848))*ISNUMBER(SEARCH(Fuel_Rules!$B$6:$B$30,$F2848))*(Fuel_Rules!$A$6:$A$30&lt;&gt;"")))&gt;0,"Plug-in hybrid",IF($G2848="Diesel","Diesel","Gasoline"))</f>
        <v>Gasoline</v>
      </c>
    </row>
    <row r="2849" spans="1:15" ht="15" customHeight="1" x14ac:dyDescent="0.25">
      <c r="A2849" s="1">
        <v>2022</v>
      </c>
      <c r="B2849" s="1" t="s">
        <v>4146</v>
      </c>
      <c r="C2849" s="1" t="s">
        <v>3003</v>
      </c>
      <c r="D2849" s="1" t="s">
        <v>5138</v>
      </c>
      <c r="E2849" s="1" t="s">
        <v>2908</v>
      </c>
      <c r="F2849" s="1" t="s">
        <v>3005</v>
      </c>
      <c r="G2849" s="1" t="s">
        <v>103</v>
      </c>
      <c r="H2849" s="1" t="s">
        <v>437</v>
      </c>
      <c r="I2849" s="1">
        <v>1</v>
      </c>
      <c r="J2849" s="1">
        <v>2023</v>
      </c>
      <c r="K2849" s="1">
        <v>132055</v>
      </c>
      <c r="L2849" s="1">
        <v>0</v>
      </c>
      <c r="M2849" s="1">
        <f t="array" ref="M2849">SUMPRODUCT(MAX(ISNUMBER(SEARCH('Class Rules'!$B$6:$B$85,$E2849))*ISNUMBER(SEARCH('Class Rules'!$C$6:$C$85,$F2849))*'Class Rules'!$A$6:$A$85))</f>
        <v>0</v>
      </c>
      <c r="N2849" s="1" t="str">
        <f t="array" ref="N2849">IF($M2849=0,'Class Rules'!$D$3,INDEX('Class Rules'!$D$6:$D$85,MATCH($M2849,'Class Rules'!$A$6:$A$85,0)))</f>
        <v>Passenger LDV</v>
      </c>
      <c r="O2849" s="1" t="str">
        <f t="array" ref="O2849">IF(SUMPRODUCT(MAX(ISNUMBER(SEARCH(Fuel_Rules!$A$6:$A$30,$E2849))*ISNUMBER(SEARCH(Fuel_Rules!$B$6:$B$30,$F2849))*(Fuel_Rules!$A$6:$A$30&lt;&gt;"")))&gt;0,"Plug-in hybrid",IF($G2849="Diesel","Diesel","Gasoline"))</f>
        <v>Gasoline</v>
      </c>
    </row>
    <row r="2850" spans="1:15" ht="15" customHeight="1" x14ac:dyDescent="0.25">
      <c r="A2850" s="1">
        <v>2022</v>
      </c>
      <c r="B2850" s="1" t="s">
        <v>4146</v>
      </c>
      <c r="C2850" s="1" t="s">
        <v>3006</v>
      </c>
      <c r="D2850" s="1" t="s">
        <v>5139</v>
      </c>
      <c r="E2850" s="1" t="s">
        <v>2908</v>
      </c>
      <c r="F2850" s="1" t="s">
        <v>3008</v>
      </c>
      <c r="G2850" s="1" t="s">
        <v>103</v>
      </c>
      <c r="H2850" s="1" t="s">
        <v>298</v>
      </c>
      <c r="I2850" s="1">
        <v>1</v>
      </c>
      <c r="J2850" s="1">
        <v>2023</v>
      </c>
      <c r="K2850" s="1">
        <v>116695</v>
      </c>
      <c r="L2850" s="1">
        <v>0</v>
      </c>
      <c r="M2850" s="1">
        <f t="array" ref="M2850">SUMPRODUCT(MAX(ISNUMBER(SEARCH('Class Rules'!$B$6:$B$85,$E2850))*ISNUMBER(SEARCH('Class Rules'!$C$6:$C$85,$F2850))*'Class Rules'!$A$6:$A$85))</f>
        <v>0</v>
      </c>
      <c r="N2850" s="1" t="str">
        <f t="array" ref="N2850">IF($M2850=0,'Class Rules'!$D$3,INDEX('Class Rules'!$D$6:$D$85,MATCH($M2850,'Class Rules'!$A$6:$A$85,0)))</f>
        <v>Passenger LDV</v>
      </c>
      <c r="O2850" s="1" t="str">
        <f t="array" ref="O2850">IF(SUMPRODUCT(MAX(ISNUMBER(SEARCH(Fuel_Rules!$A$6:$A$30,$E2850))*ISNUMBER(SEARCH(Fuel_Rules!$B$6:$B$30,$F2850))*(Fuel_Rules!$A$6:$A$30&lt;&gt;"")))&gt;0,"Plug-in hybrid",IF($G2850="Diesel","Diesel","Gasoline"))</f>
        <v>Gasoline</v>
      </c>
    </row>
    <row r="2851" spans="1:15" ht="15" customHeight="1" x14ac:dyDescent="0.25">
      <c r="A2851" s="1">
        <v>2022</v>
      </c>
      <c r="B2851" s="1" t="s">
        <v>4146</v>
      </c>
      <c r="C2851" s="1" t="s">
        <v>3015</v>
      </c>
      <c r="D2851" s="1" t="s">
        <v>5140</v>
      </c>
      <c r="E2851" s="1" t="s">
        <v>2908</v>
      </c>
      <c r="F2851" s="1" t="s">
        <v>3017</v>
      </c>
      <c r="G2851" s="1" t="s">
        <v>103</v>
      </c>
      <c r="H2851" s="1" t="s">
        <v>298</v>
      </c>
      <c r="I2851" s="1">
        <v>1</v>
      </c>
      <c r="J2851" s="1">
        <v>2023</v>
      </c>
      <c r="K2851" s="1">
        <v>76990</v>
      </c>
      <c r="L2851" s="1">
        <v>0</v>
      </c>
      <c r="M2851" s="1">
        <f t="array" ref="M2851">SUMPRODUCT(MAX(ISNUMBER(SEARCH('Class Rules'!$B$6:$B$85,$E2851))*ISNUMBER(SEARCH('Class Rules'!$C$6:$C$85,$F2851))*'Class Rules'!$A$6:$A$85))</f>
        <v>0</v>
      </c>
      <c r="N2851" s="1" t="str">
        <f t="array" ref="N2851">IF($M2851=0,'Class Rules'!$D$3,INDEX('Class Rules'!$D$6:$D$85,MATCH($M2851,'Class Rules'!$A$6:$A$85,0)))</f>
        <v>Passenger LDV</v>
      </c>
      <c r="O2851" s="1" t="str">
        <f t="array" ref="O2851">IF(SUMPRODUCT(MAX(ISNUMBER(SEARCH(Fuel_Rules!$A$6:$A$30,$E2851))*ISNUMBER(SEARCH(Fuel_Rules!$B$6:$B$30,$F2851))*(Fuel_Rules!$A$6:$A$30&lt;&gt;"")))&gt;0,"Plug-in hybrid",IF($G2851="Diesel","Diesel","Gasoline"))</f>
        <v>Gasoline</v>
      </c>
    </row>
    <row r="2852" spans="1:15" ht="15" customHeight="1" x14ac:dyDescent="0.25">
      <c r="A2852" s="1">
        <v>2022</v>
      </c>
      <c r="B2852" s="1" t="s">
        <v>4146</v>
      </c>
      <c r="C2852" s="1" t="s">
        <v>3018</v>
      </c>
      <c r="D2852" s="1" t="s">
        <v>5141</v>
      </c>
      <c r="E2852" s="1" t="s">
        <v>2908</v>
      </c>
      <c r="F2852" s="1" t="s">
        <v>3020</v>
      </c>
      <c r="G2852" s="1" t="s">
        <v>103</v>
      </c>
      <c r="H2852" s="1" t="s">
        <v>437</v>
      </c>
      <c r="I2852" s="1">
        <v>2</v>
      </c>
      <c r="J2852" s="1">
        <v>2023</v>
      </c>
      <c r="K2852" s="1">
        <v>210290</v>
      </c>
      <c r="L2852" s="1">
        <v>0</v>
      </c>
      <c r="M2852" s="1">
        <f t="array" ref="M2852">SUMPRODUCT(MAX(ISNUMBER(SEARCH('Class Rules'!$B$6:$B$85,$E2852))*ISNUMBER(SEARCH('Class Rules'!$C$6:$C$85,$F2852))*'Class Rules'!$A$6:$A$85))</f>
        <v>0</v>
      </c>
      <c r="N2852" s="1" t="str">
        <f t="array" ref="N2852">IF($M2852=0,'Class Rules'!$D$3,INDEX('Class Rules'!$D$6:$D$85,MATCH($M2852,'Class Rules'!$A$6:$A$85,0)))</f>
        <v>Passenger LDV</v>
      </c>
      <c r="O2852" s="1" t="str">
        <f t="array" ref="O2852">IF(SUMPRODUCT(MAX(ISNUMBER(SEARCH(Fuel_Rules!$A$6:$A$30,$E2852))*ISNUMBER(SEARCH(Fuel_Rules!$B$6:$B$30,$F2852))*(Fuel_Rules!$A$6:$A$30&lt;&gt;"")))&gt;0,"Plug-in hybrid",IF($G2852="Diesel","Diesel","Gasoline"))</f>
        <v>Gasoline</v>
      </c>
    </row>
    <row r="2853" spans="1:15" ht="15" customHeight="1" x14ac:dyDescent="0.25">
      <c r="A2853" s="1">
        <v>2022</v>
      </c>
      <c r="B2853" s="1" t="s">
        <v>4146</v>
      </c>
      <c r="C2853" s="1" t="s">
        <v>3021</v>
      </c>
      <c r="D2853" s="1" t="s">
        <v>5142</v>
      </c>
      <c r="E2853" s="1" t="s">
        <v>2908</v>
      </c>
      <c r="F2853" s="1" t="s">
        <v>3023</v>
      </c>
      <c r="G2853" s="1" t="s">
        <v>103</v>
      </c>
      <c r="H2853" s="1" t="s">
        <v>437</v>
      </c>
      <c r="I2853" s="1">
        <v>1</v>
      </c>
      <c r="J2853" s="1">
        <v>2023</v>
      </c>
      <c r="K2853" s="1">
        <v>107855</v>
      </c>
      <c r="L2853" s="1">
        <v>0</v>
      </c>
      <c r="M2853" s="1">
        <f t="array" ref="M2853">SUMPRODUCT(MAX(ISNUMBER(SEARCH('Class Rules'!$B$6:$B$85,$E2853))*ISNUMBER(SEARCH('Class Rules'!$C$6:$C$85,$F2853))*'Class Rules'!$A$6:$A$85))</f>
        <v>0</v>
      </c>
      <c r="N2853" s="1" t="str">
        <f t="array" ref="N2853">IF($M2853=0,'Class Rules'!$D$3,INDEX('Class Rules'!$D$6:$D$85,MATCH($M2853,'Class Rules'!$A$6:$A$85,0)))</f>
        <v>Passenger LDV</v>
      </c>
      <c r="O2853" s="1" t="str">
        <f t="array" ref="O2853">IF(SUMPRODUCT(MAX(ISNUMBER(SEARCH(Fuel_Rules!$A$6:$A$30,$E2853))*ISNUMBER(SEARCH(Fuel_Rules!$B$6:$B$30,$F2853))*(Fuel_Rules!$A$6:$A$30&lt;&gt;"")))&gt;0,"Plug-in hybrid",IF($G2853="Diesel","Diesel","Gasoline"))</f>
        <v>Gasoline</v>
      </c>
    </row>
    <row r="2854" spans="1:15" ht="15" customHeight="1" x14ac:dyDescent="0.25">
      <c r="A2854" s="1">
        <v>2022</v>
      </c>
      <c r="B2854" s="1" t="s">
        <v>4146</v>
      </c>
      <c r="C2854" s="1" t="s">
        <v>3024</v>
      </c>
      <c r="D2854" s="1" t="s">
        <v>5143</v>
      </c>
      <c r="E2854" s="1" t="s">
        <v>2908</v>
      </c>
      <c r="F2854" s="1" t="s">
        <v>3026</v>
      </c>
      <c r="G2854" s="1" t="s">
        <v>103</v>
      </c>
      <c r="H2854" s="1" t="s">
        <v>298</v>
      </c>
      <c r="I2854" s="1">
        <v>1.4</v>
      </c>
      <c r="J2854" s="1">
        <v>2023</v>
      </c>
      <c r="K2854" s="1">
        <v>140638</v>
      </c>
      <c r="L2854" s="1">
        <v>0</v>
      </c>
      <c r="M2854" s="1">
        <f t="array" ref="M2854">SUMPRODUCT(MAX(ISNUMBER(SEARCH('Class Rules'!$B$6:$B$85,$E2854))*ISNUMBER(SEARCH('Class Rules'!$C$6:$C$85,$F2854))*'Class Rules'!$A$6:$A$85))</f>
        <v>0</v>
      </c>
      <c r="N2854" s="1" t="str">
        <f t="array" ref="N2854">IF($M2854=0,'Class Rules'!$D$3,INDEX('Class Rules'!$D$6:$D$85,MATCH($M2854,'Class Rules'!$A$6:$A$85,0)))</f>
        <v>Passenger LDV</v>
      </c>
      <c r="O2854" s="1" t="str">
        <f t="array" ref="O2854">IF(SUMPRODUCT(MAX(ISNUMBER(SEARCH(Fuel_Rules!$A$6:$A$30,$E2854))*ISNUMBER(SEARCH(Fuel_Rules!$B$6:$B$30,$F2854))*(Fuel_Rules!$A$6:$A$30&lt;&gt;"")))&gt;0,"Plug-in hybrid",IF($G2854="Diesel","Diesel","Gasoline"))</f>
        <v>Gasoline</v>
      </c>
    </row>
    <row r="2855" spans="1:15" ht="15" customHeight="1" x14ac:dyDescent="0.25">
      <c r="A2855" s="1">
        <v>2022</v>
      </c>
      <c r="B2855" s="1" t="s">
        <v>4146</v>
      </c>
      <c r="C2855" s="1" t="s">
        <v>3027</v>
      </c>
      <c r="D2855" s="1" t="s">
        <v>5144</v>
      </c>
      <c r="E2855" s="1" t="s">
        <v>2908</v>
      </c>
      <c r="F2855" s="1" t="s">
        <v>3029</v>
      </c>
      <c r="G2855" s="1" t="s">
        <v>103</v>
      </c>
      <c r="H2855" s="1" t="s">
        <v>298</v>
      </c>
      <c r="I2855" s="1">
        <v>1.4</v>
      </c>
      <c r="J2855" s="1">
        <v>2023</v>
      </c>
      <c r="K2855" s="1">
        <v>145175</v>
      </c>
      <c r="L2855" s="1">
        <v>0</v>
      </c>
      <c r="M2855" s="1">
        <f t="array" ref="M2855">SUMPRODUCT(MAX(ISNUMBER(SEARCH('Class Rules'!$B$6:$B$85,$E2855))*ISNUMBER(SEARCH('Class Rules'!$C$6:$C$85,$F2855))*'Class Rules'!$A$6:$A$85))</f>
        <v>0</v>
      </c>
      <c r="N2855" s="1" t="str">
        <f t="array" ref="N2855">IF($M2855=0,'Class Rules'!$D$3,INDEX('Class Rules'!$D$6:$D$85,MATCH($M2855,'Class Rules'!$A$6:$A$85,0)))</f>
        <v>Passenger LDV</v>
      </c>
      <c r="O2855" s="1" t="str">
        <f t="array" ref="O2855">IF(SUMPRODUCT(MAX(ISNUMBER(SEARCH(Fuel_Rules!$A$6:$A$30,$E2855))*ISNUMBER(SEARCH(Fuel_Rules!$B$6:$B$30,$F2855))*(Fuel_Rules!$A$6:$A$30&lt;&gt;"")))&gt;0,"Plug-in hybrid",IF($G2855="Diesel","Diesel","Gasoline"))</f>
        <v>Gasoline</v>
      </c>
    </row>
    <row r="2856" spans="1:15" ht="15" customHeight="1" x14ac:dyDescent="0.25">
      <c r="A2856" s="1">
        <v>2022</v>
      </c>
      <c r="B2856" s="1" t="s">
        <v>4146</v>
      </c>
      <c r="C2856" s="1" t="s">
        <v>3030</v>
      </c>
      <c r="D2856" s="1" t="s">
        <v>5145</v>
      </c>
      <c r="E2856" s="1" t="s">
        <v>2908</v>
      </c>
      <c r="F2856" s="1" t="s">
        <v>3032</v>
      </c>
      <c r="G2856" s="1" t="s">
        <v>103</v>
      </c>
      <c r="H2856" s="1" t="s">
        <v>437</v>
      </c>
      <c r="I2856" s="1">
        <v>1</v>
      </c>
      <c r="J2856" s="1">
        <v>2023</v>
      </c>
      <c r="K2856" s="1">
        <v>139825</v>
      </c>
      <c r="L2856" s="1">
        <v>0</v>
      </c>
      <c r="M2856" s="1">
        <f t="array" ref="M2856">SUMPRODUCT(MAX(ISNUMBER(SEARCH('Class Rules'!$B$6:$B$85,$E2856))*ISNUMBER(SEARCH('Class Rules'!$C$6:$C$85,$F2856))*'Class Rules'!$A$6:$A$85))</f>
        <v>0</v>
      </c>
      <c r="N2856" s="1" t="str">
        <f t="array" ref="N2856">IF($M2856=0,'Class Rules'!$D$3,INDEX('Class Rules'!$D$6:$D$85,MATCH($M2856,'Class Rules'!$A$6:$A$85,0)))</f>
        <v>Passenger LDV</v>
      </c>
      <c r="O2856" s="1" t="str">
        <f t="array" ref="O2856">IF(SUMPRODUCT(MAX(ISNUMBER(SEARCH(Fuel_Rules!$A$6:$A$30,$E2856))*ISNUMBER(SEARCH(Fuel_Rules!$B$6:$B$30,$F2856))*(Fuel_Rules!$A$6:$A$30&lt;&gt;"")))&gt;0,"Plug-in hybrid",IF($G2856="Diesel","Diesel","Gasoline"))</f>
        <v>Gasoline</v>
      </c>
    </row>
    <row r="2857" spans="1:15" ht="15" customHeight="1" x14ac:dyDescent="0.25">
      <c r="A2857" s="1">
        <v>2022</v>
      </c>
      <c r="B2857" s="1" t="s">
        <v>4146</v>
      </c>
      <c r="C2857" s="1" t="s">
        <v>3033</v>
      </c>
      <c r="D2857" s="1" t="s">
        <v>5146</v>
      </c>
      <c r="E2857" s="1" t="s">
        <v>2908</v>
      </c>
      <c r="F2857" s="1" t="s">
        <v>3035</v>
      </c>
      <c r="G2857" s="1" t="s">
        <v>103</v>
      </c>
      <c r="H2857" s="1" t="s">
        <v>437</v>
      </c>
      <c r="I2857" s="1">
        <v>1</v>
      </c>
      <c r="J2857" s="1">
        <v>2023</v>
      </c>
      <c r="K2857" s="1">
        <v>118701</v>
      </c>
      <c r="L2857" s="1">
        <v>0</v>
      </c>
      <c r="M2857" s="1">
        <f t="array" ref="M2857">SUMPRODUCT(MAX(ISNUMBER(SEARCH('Class Rules'!$B$6:$B$85,$E2857))*ISNUMBER(SEARCH('Class Rules'!$C$6:$C$85,$F2857))*'Class Rules'!$A$6:$A$85))</f>
        <v>0</v>
      </c>
      <c r="N2857" s="1" t="str">
        <f t="array" ref="N2857">IF($M2857=0,'Class Rules'!$D$3,INDEX('Class Rules'!$D$6:$D$85,MATCH($M2857,'Class Rules'!$A$6:$A$85,0)))</f>
        <v>Passenger LDV</v>
      </c>
      <c r="O2857" s="1" t="str">
        <f t="array" ref="O2857">IF(SUMPRODUCT(MAX(ISNUMBER(SEARCH(Fuel_Rules!$A$6:$A$30,$E2857))*ISNUMBER(SEARCH(Fuel_Rules!$B$6:$B$30,$F2857))*(Fuel_Rules!$A$6:$A$30&lt;&gt;"")))&gt;0,"Plug-in hybrid",IF($G2857="Diesel","Diesel","Gasoline"))</f>
        <v>Gasoline</v>
      </c>
    </row>
    <row r="2858" spans="1:15" ht="15" customHeight="1" x14ac:dyDescent="0.25">
      <c r="A2858" s="1">
        <v>2022</v>
      </c>
      <c r="B2858" s="1" t="s">
        <v>4146</v>
      </c>
      <c r="C2858" s="1" t="s">
        <v>3036</v>
      </c>
      <c r="D2858" s="1" t="s">
        <v>5147</v>
      </c>
      <c r="E2858" s="1" t="s">
        <v>2908</v>
      </c>
      <c r="F2858" s="1" t="s">
        <v>3038</v>
      </c>
      <c r="G2858" s="1" t="s">
        <v>103</v>
      </c>
      <c r="H2858" s="1" t="s">
        <v>437</v>
      </c>
      <c r="I2858" s="1">
        <v>1</v>
      </c>
      <c r="J2858" s="1">
        <v>2023</v>
      </c>
      <c r="K2858" s="1">
        <v>134078</v>
      </c>
      <c r="L2858" s="1">
        <v>0</v>
      </c>
      <c r="M2858" s="1">
        <f t="array" ref="M2858">SUMPRODUCT(MAX(ISNUMBER(SEARCH('Class Rules'!$B$6:$B$85,$E2858))*ISNUMBER(SEARCH('Class Rules'!$C$6:$C$85,$F2858))*'Class Rules'!$A$6:$A$85))</f>
        <v>0</v>
      </c>
      <c r="N2858" s="1" t="str">
        <f t="array" ref="N2858">IF($M2858=0,'Class Rules'!$D$3,INDEX('Class Rules'!$D$6:$D$85,MATCH($M2858,'Class Rules'!$A$6:$A$85,0)))</f>
        <v>Passenger LDV</v>
      </c>
      <c r="O2858" s="1" t="str">
        <f t="array" ref="O2858">IF(SUMPRODUCT(MAX(ISNUMBER(SEARCH(Fuel_Rules!$A$6:$A$30,$E2858))*ISNUMBER(SEARCH(Fuel_Rules!$B$6:$B$30,$F2858))*(Fuel_Rules!$A$6:$A$30&lt;&gt;"")))&gt;0,"Plug-in hybrid",IF($G2858="Diesel","Diesel","Gasoline"))</f>
        <v>Gasoline</v>
      </c>
    </row>
    <row r="2859" spans="1:15" ht="15" customHeight="1" x14ac:dyDescent="0.25">
      <c r="A2859" s="1">
        <v>2022</v>
      </c>
      <c r="B2859" s="1" t="s">
        <v>4146</v>
      </c>
      <c r="C2859" s="1" t="s">
        <v>3039</v>
      </c>
      <c r="D2859" s="1" t="s">
        <v>5148</v>
      </c>
      <c r="E2859" s="1" t="s">
        <v>2908</v>
      </c>
      <c r="F2859" s="1" t="s">
        <v>3041</v>
      </c>
      <c r="G2859" s="1" t="s">
        <v>103</v>
      </c>
      <c r="H2859" s="1" t="s">
        <v>437</v>
      </c>
      <c r="I2859" s="1">
        <v>1.4</v>
      </c>
      <c r="J2859" s="1">
        <v>2023</v>
      </c>
      <c r="K2859" s="1">
        <v>173376</v>
      </c>
      <c r="L2859" s="1">
        <v>0</v>
      </c>
      <c r="M2859" s="1">
        <f t="array" ref="M2859">SUMPRODUCT(MAX(ISNUMBER(SEARCH('Class Rules'!$B$6:$B$85,$E2859))*ISNUMBER(SEARCH('Class Rules'!$C$6:$C$85,$F2859))*'Class Rules'!$A$6:$A$85))</f>
        <v>0</v>
      </c>
      <c r="N2859" s="1" t="str">
        <f t="array" ref="N2859">IF($M2859=0,'Class Rules'!$D$3,INDEX('Class Rules'!$D$6:$D$85,MATCH($M2859,'Class Rules'!$A$6:$A$85,0)))</f>
        <v>Passenger LDV</v>
      </c>
      <c r="O2859" s="1" t="str">
        <f t="array" ref="O2859">IF(SUMPRODUCT(MAX(ISNUMBER(SEARCH(Fuel_Rules!$A$6:$A$30,$E2859))*ISNUMBER(SEARCH(Fuel_Rules!$B$6:$B$30,$F2859))*(Fuel_Rules!$A$6:$A$30&lt;&gt;"")))&gt;0,"Plug-in hybrid",IF($G2859="Diesel","Diesel","Gasoline"))</f>
        <v>Gasoline</v>
      </c>
    </row>
    <row r="2860" spans="1:15" ht="15" customHeight="1" x14ac:dyDescent="0.25">
      <c r="A2860" s="1">
        <v>2022</v>
      </c>
      <c r="B2860" s="1" t="s">
        <v>4146</v>
      </c>
      <c r="C2860" s="1" t="s">
        <v>3042</v>
      </c>
      <c r="D2860" s="1" t="s">
        <v>5149</v>
      </c>
      <c r="E2860" s="1" t="s">
        <v>2908</v>
      </c>
      <c r="F2860" s="1" t="s">
        <v>3044</v>
      </c>
      <c r="G2860" s="1" t="s">
        <v>103</v>
      </c>
      <c r="H2860" s="1" t="s">
        <v>437</v>
      </c>
      <c r="I2860" s="1">
        <v>1.4</v>
      </c>
      <c r="J2860" s="1">
        <v>2023</v>
      </c>
      <c r="K2860" s="1">
        <v>204172</v>
      </c>
      <c r="L2860" s="1">
        <v>0</v>
      </c>
      <c r="M2860" s="1">
        <f t="array" ref="M2860">SUMPRODUCT(MAX(ISNUMBER(SEARCH('Class Rules'!$B$6:$B$85,$E2860))*ISNUMBER(SEARCH('Class Rules'!$C$6:$C$85,$F2860))*'Class Rules'!$A$6:$A$85))</f>
        <v>0</v>
      </c>
      <c r="N2860" s="1" t="str">
        <f t="array" ref="N2860">IF($M2860=0,'Class Rules'!$D$3,INDEX('Class Rules'!$D$6:$D$85,MATCH($M2860,'Class Rules'!$A$6:$A$85,0)))</f>
        <v>Passenger LDV</v>
      </c>
      <c r="O2860" s="1" t="str">
        <f t="array" ref="O2860">IF(SUMPRODUCT(MAX(ISNUMBER(SEARCH(Fuel_Rules!$A$6:$A$30,$E2860))*ISNUMBER(SEARCH(Fuel_Rules!$B$6:$B$30,$F2860))*(Fuel_Rules!$A$6:$A$30&lt;&gt;"")))&gt;0,"Plug-in hybrid",IF($G2860="Diesel","Diesel","Gasoline"))</f>
        <v>Gasoline</v>
      </c>
    </row>
    <row r="2861" spans="1:15" ht="15" customHeight="1" x14ac:dyDescent="0.25">
      <c r="A2861" s="1">
        <v>2022</v>
      </c>
      <c r="B2861" s="1" t="s">
        <v>4146</v>
      </c>
      <c r="C2861" s="1" t="s">
        <v>3045</v>
      </c>
      <c r="D2861" s="1" t="s">
        <v>5150</v>
      </c>
      <c r="E2861" s="1" t="s">
        <v>2908</v>
      </c>
      <c r="F2861" s="1" t="s">
        <v>3047</v>
      </c>
      <c r="G2861" s="1" t="s">
        <v>103</v>
      </c>
      <c r="H2861" s="1" t="s">
        <v>437</v>
      </c>
      <c r="I2861" s="1">
        <v>1.4</v>
      </c>
      <c r="J2861" s="1">
        <v>2023</v>
      </c>
      <c r="K2861" s="1">
        <v>208020</v>
      </c>
      <c r="L2861" s="1">
        <v>0</v>
      </c>
      <c r="M2861" s="1">
        <f t="array" ref="M2861">SUMPRODUCT(MAX(ISNUMBER(SEARCH('Class Rules'!$B$6:$B$85,$E2861))*ISNUMBER(SEARCH('Class Rules'!$C$6:$C$85,$F2861))*'Class Rules'!$A$6:$A$85))</f>
        <v>0</v>
      </c>
      <c r="N2861" s="1" t="str">
        <f t="array" ref="N2861">IF($M2861=0,'Class Rules'!$D$3,INDEX('Class Rules'!$D$6:$D$85,MATCH($M2861,'Class Rules'!$A$6:$A$85,0)))</f>
        <v>Passenger LDV</v>
      </c>
      <c r="O2861" s="1" t="str">
        <f t="array" ref="O2861">IF(SUMPRODUCT(MAX(ISNUMBER(SEARCH(Fuel_Rules!$A$6:$A$30,$E2861))*ISNUMBER(SEARCH(Fuel_Rules!$B$6:$B$30,$F2861))*(Fuel_Rules!$A$6:$A$30&lt;&gt;"")))&gt;0,"Plug-in hybrid",IF($G2861="Diesel","Diesel","Gasoline"))</f>
        <v>Gasoline</v>
      </c>
    </row>
    <row r="2862" spans="1:15" ht="15" customHeight="1" x14ac:dyDescent="0.25">
      <c r="A2862" s="1">
        <v>2022</v>
      </c>
      <c r="B2862" s="1" t="s">
        <v>4146</v>
      </c>
      <c r="C2862" s="1" t="s">
        <v>3048</v>
      </c>
      <c r="D2862" s="1" t="s">
        <v>5151</v>
      </c>
      <c r="E2862" s="1" t="s">
        <v>3050</v>
      </c>
      <c r="F2862" s="1" t="s">
        <v>3051</v>
      </c>
      <c r="G2862" s="1" t="s">
        <v>103</v>
      </c>
      <c r="H2862" s="1" t="s">
        <v>298</v>
      </c>
      <c r="I2862" s="1">
        <v>2</v>
      </c>
      <c r="J2862" s="1">
        <v>2023</v>
      </c>
      <c r="K2862" s="1">
        <v>206891</v>
      </c>
      <c r="L2862" s="1">
        <v>0</v>
      </c>
      <c r="M2862" s="1">
        <f t="array" ref="M2862">SUMPRODUCT(MAX(ISNUMBER(SEARCH('Class Rules'!$B$6:$B$85,$E2862))*ISNUMBER(SEARCH('Class Rules'!$C$6:$C$85,$F2862))*'Class Rules'!$A$6:$A$85))</f>
        <v>0</v>
      </c>
      <c r="N2862" s="1" t="str">
        <f t="array" ref="N2862">IF($M2862=0,'Class Rules'!$D$3,INDEX('Class Rules'!$D$6:$D$85,MATCH($M2862,'Class Rules'!$A$6:$A$85,0)))</f>
        <v>Passenger LDV</v>
      </c>
      <c r="O2862" s="1" t="str">
        <f t="array" ref="O2862">IF(SUMPRODUCT(MAX(ISNUMBER(SEARCH(Fuel_Rules!$A$6:$A$30,$E2862))*ISNUMBER(SEARCH(Fuel_Rules!$B$6:$B$30,$F2862))*(Fuel_Rules!$A$6:$A$30&lt;&gt;"")))&gt;0,"Plug-in hybrid",IF($G2862="Diesel","Diesel","Gasoline"))</f>
        <v>Gasoline</v>
      </c>
    </row>
    <row r="2863" spans="1:15" ht="15" customHeight="1" x14ac:dyDescent="0.25">
      <c r="A2863" s="1">
        <v>2022</v>
      </c>
      <c r="B2863" s="1" t="s">
        <v>4146</v>
      </c>
      <c r="C2863" s="1" t="s">
        <v>3052</v>
      </c>
      <c r="D2863" s="1" t="s">
        <v>5152</v>
      </c>
      <c r="E2863" s="1" t="s">
        <v>3050</v>
      </c>
      <c r="F2863" s="1" t="s">
        <v>3054</v>
      </c>
      <c r="G2863" s="1" t="s">
        <v>103</v>
      </c>
      <c r="H2863" s="1" t="s">
        <v>298</v>
      </c>
      <c r="I2863" s="1">
        <v>2</v>
      </c>
      <c r="J2863" s="1">
        <v>2023</v>
      </c>
      <c r="K2863" s="1">
        <v>559616</v>
      </c>
      <c r="L2863" s="1">
        <v>0</v>
      </c>
      <c r="M2863" s="1">
        <f t="array" ref="M2863">SUMPRODUCT(MAX(ISNUMBER(SEARCH('Class Rules'!$B$6:$B$85,$E2863))*ISNUMBER(SEARCH('Class Rules'!$C$6:$C$85,$F2863))*'Class Rules'!$A$6:$A$85))</f>
        <v>0</v>
      </c>
      <c r="N2863" s="1" t="str">
        <f t="array" ref="N2863">IF($M2863=0,'Class Rules'!$D$3,INDEX('Class Rules'!$D$6:$D$85,MATCH($M2863,'Class Rules'!$A$6:$A$85,0)))</f>
        <v>Passenger LDV</v>
      </c>
      <c r="O2863" s="1" t="str">
        <f t="array" ref="O2863">IF(SUMPRODUCT(MAX(ISNUMBER(SEARCH(Fuel_Rules!$A$6:$A$30,$E2863))*ISNUMBER(SEARCH(Fuel_Rules!$B$6:$B$30,$F2863))*(Fuel_Rules!$A$6:$A$30&lt;&gt;"")))&gt;0,"Plug-in hybrid",IF($G2863="Diesel","Diesel","Gasoline"))</f>
        <v>Plug-in hybrid</v>
      </c>
    </row>
    <row r="2864" spans="1:15" ht="15" customHeight="1" x14ac:dyDescent="0.25">
      <c r="A2864" s="1">
        <v>2022</v>
      </c>
      <c r="B2864" s="1" t="s">
        <v>4146</v>
      </c>
      <c r="C2864" s="1" t="s">
        <v>3055</v>
      </c>
      <c r="D2864" s="1" t="s">
        <v>5153</v>
      </c>
      <c r="E2864" s="1" t="s">
        <v>3050</v>
      </c>
      <c r="F2864" s="1" t="s">
        <v>3057</v>
      </c>
      <c r="G2864" s="1" t="s">
        <v>103</v>
      </c>
      <c r="H2864" s="1" t="s">
        <v>298</v>
      </c>
      <c r="I2864" s="1">
        <v>2</v>
      </c>
      <c r="J2864" s="1">
        <v>2023</v>
      </c>
      <c r="K2864" s="1">
        <v>325501</v>
      </c>
      <c r="L2864" s="1">
        <v>0</v>
      </c>
      <c r="M2864" s="1">
        <f t="array" ref="M2864">SUMPRODUCT(MAX(ISNUMBER(SEARCH('Class Rules'!$B$6:$B$85,$E2864))*ISNUMBER(SEARCH('Class Rules'!$C$6:$C$85,$F2864))*'Class Rules'!$A$6:$A$85))</f>
        <v>0</v>
      </c>
      <c r="N2864" s="1" t="str">
        <f t="array" ref="N2864">IF($M2864=0,'Class Rules'!$D$3,INDEX('Class Rules'!$D$6:$D$85,MATCH($M2864,'Class Rules'!$A$6:$A$85,0)))</f>
        <v>Passenger LDV</v>
      </c>
      <c r="O2864" s="1" t="str">
        <f t="array" ref="O2864">IF(SUMPRODUCT(MAX(ISNUMBER(SEARCH(Fuel_Rules!$A$6:$A$30,$E2864))*ISNUMBER(SEARCH(Fuel_Rules!$B$6:$B$30,$F2864))*(Fuel_Rules!$A$6:$A$30&lt;&gt;"")))&gt;0,"Plug-in hybrid",IF($G2864="Diesel","Diesel","Gasoline"))</f>
        <v>Gasoline</v>
      </c>
    </row>
    <row r="2865" spans="1:15" ht="15" customHeight="1" x14ac:dyDescent="0.25">
      <c r="A2865" s="1">
        <v>2022</v>
      </c>
      <c r="B2865" s="1" t="s">
        <v>4146</v>
      </c>
      <c r="C2865" s="1" t="s">
        <v>3061</v>
      </c>
      <c r="D2865" s="1" t="s">
        <v>5154</v>
      </c>
      <c r="E2865" s="1" t="s">
        <v>3050</v>
      </c>
      <c r="F2865" s="1" t="s">
        <v>3063</v>
      </c>
      <c r="G2865" s="1" t="s">
        <v>103</v>
      </c>
      <c r="H2865" s="1" t="s">
        <v>298</v>
      </c>
      <c r="I2865" s="1">
        <v>2</v>
      </c>
      <c r="J2865" s="1">
        <v>2023</v>
      </c>
      <c r="K2865" s="1">
        <v>445950</v>
      </c>
      <c r="L2865" s="1">
        <v>0</v>
      </c>
      <c r="M2865" s="1">
        <f t="array" ref="M2865">SUMPRODUCT(MAX(ISNUMBER(SEARCH('Class Rules'!$B$6:$B$85,$E2865))*ISNUMBER(SEARCH('Class Rules'!$C$6:$C$85,$F2865))*'Class Rules'!$A$6:$A$85))</f>
        <v>0</v>
      </c>
      <c r="N2865" s="1" t="str">
        <f t="array" ref="N2865">IF($M2865=0,'Class Rules'!$D$3,INDEX('Class Rules'!$D$6:$D$85,MATCH($M2865,'Class Rules'!$A$6:$A$85,0)))</f>
        <v>Passenger LDV</v>
      </c>
      <c r="O2865" s="1" t="str">
        <f t="array" ref="O2865">IF(SUMPRODUCT(MAX(ISNUMBER(SEARCH(Fuel_Rules!$A$6:$A$30,$E2865))*ISNUMBER(SEARCH(Fuel_Rules!$B$6:$B$30,$F2865))*(Fuel_Rules!$A$6:$A$30&lt;&gt;"")))&gt;0,"Plug-in hybrid",IF($G2865="Diesel","Diesel","Gasoline"))</f>
        <v>Plug-in hybrid</v>
      </c>
    </row>
    <row r="2866" spans="1:15" ht="15" customHeight="1" x14ac:dyDescent="0.25">
      <c r="A2866" s="1">
        <v>2022</v>
      </c>
      <c r="B2866" s="1" t="s">
        <v>4146</v>
      </c>
      <c r="C2866" s="1" t="s">
        <v>3064</v>
      </c>
      <c r="D2866" s="1" t="s">
        <v>5155</v>
      </c>
      <c r="E2866" s="1" t="s">
        <v>3050</v>
      </c>
      <c r="F2866" s="1" t="s">
        <v>3066</v>
      </c>
      <c r="G2866" s="1" t="s">
        <v>103</v>
      </c>
      <c r="H2866" s="1" t="s">
        <v>298</v>
      </c>
      <c r="I2866" s="1">
        <v>2</v>
      </c>
      <c r="J2866" s="1">
        <v>2023</v>
      </c>
      <c r="K2866" s="1">
        <v>402737</v>
      </c>
      <c r="L2866" s="1">
        <v>0</v>
      </c>
      <c r="M2866" s="1">
        <f t="array" ref="M2866">SUMPRODUCT(MAX(ISNUMBER(SEARCH('Class Rules'!$B$6:$B$85,$E2866))*ISNUMBER(SEARCH('Class Rules'!$C$6:$C$85,$F2866))*'Class Rules'!$A$6:$A$85))</f>
        <v>0</v>
      </c>
      <c r="N2866" s="1" t="str">
        <f t="array" ref="N2866">IF($M2866=0,'Class Rules'!$D$3,INDEX('Class Rules'!$D$6:$D$85,MATCH($M2866,'Class Rules'!$A$6:$A$85,0)))</f>
        <v>Passenger LDV</v>
      </c>
      <c r="O2866" s="1" t="str">
        <f t="array" ref="O2866">IF(SUMPRODUCT(MAX(ISNUMBER(SEARCH(Fuel_Rules!$A$6:$A$30,$E2866))*ISNUMBER(SEARCH(Fuel_Rules!$B$6:$B$30,$F2866))*(Fuel_Rules!$A$6:$A$30&lt;&gt;"")))&gt;0,"Plug-in hybrid",IF($G2866="Diesel","Diesel","Gasoline"))</f>
        <v>Plug-in hybrid</v>
      </c>
    </row>
    <row r="2867" spans="1:15" ht="15" customHeight="1" x14ac:dyDescent="0.25">
      <c r="A2867" s="1">
        <v>2022</v>
      </c>
      <c r="B2867" s="1" t="s">
        <v>4146</v>
      </c>
      <c r="C2867" s="1" t="s">
        <v>3067</v>
      </c>
      <c r="D2867" s="1" t="s">
        <v>5156</v>
      </c>
      <c r="E2867" s="1" t="s">
        <v>3050</v>
      </c>
      <c r="F2867" s="1" t="s">
        <v>3069</v>
      </c>
      <c r="G2867" s="1" t="s">
        <v>103</v>
      </c>
      <c r="H2867" s="1" t="s">
        <v>298</v>
      </c>
      <c r="I2867" s="1">
        <v>2</v>
      </c>
      <c r="J2867" s="1">
        <v>2023</v>
      </c>
      <c r="K2867" s="1">
        <v>432286</v>
      </c>
      <c r="L2867" s="1">
        <v>0</v>
      </c>
      <c r="M2867" s="1">
        <f t="array" ref="M2867">SUMPRODUCT(MAX(ISNUMBER(SEARCH('Class Rules'!$B$6:$B$85,$E2867))*ISNUMBER(SEARCH('Class Rules'!$C$6:$C$85,$F2867))*'Class Rules'!$A$6:$A$85))</f>
        <v>0</v>
      </c>
      <c r="N2867" s="1" t="str">
        <f t="array" ref="N2867">IF($M2867=0,'Class Rules'!$D$3,INDEX('Class Rules'!$D$6:$D$85,MATCH($M2867,'Class Rules'!$A$6:$A$85,0)))</f>
        <v>Passenger LDV</v>
      </c>
      <c r="O2867" s="1" t="str">
        <f t="array" ref="O2867">IF(SUMPRODUCT(MAX(ISNUMBER(SEARCH(Fuel_Rules!$A$6:$A$30,$E2867))*ISNUMBER(SEARCH(Fuel_Rules!$B$6:$B$30,$F2867))*(Fuel_Rules!$A$6:$A$30&lt;&gt;"")))&gt;0,"Plug-in hybrid",IF($G2867="Diesel","Diesel","Gasoline"))</f>
        <v>Plug-in hybrid</v>
      </c>
    </row>
    <row r="2868" spans="1:15" ht="15" customHeight="1" x14ac:dyDescent="0.25">
      <c r="A2868" s="1">
        <v>2022</v>
      </c>
      <c r="B2868" s="1" t="s">
        <v>4146</v>
      </c>
      <c r="C2868" s="1" t="s">
        <v>3070</v>
      </c>
      <c r="D2868" s="1" t="s">
        <v>5157</v>
      </c>
      <c r="E2868" s="1" t="s">
        <v>3050</v>
      </c>
      <c r="F2868" s="1" t="s">
        <v>3072</v>
      </c>
      <c r="G2868" s="1" t="s">
        <v>103</v>
      </c>
      <c r="H2868" s="1" t="s">
        <v>298</v>
      </c>
      <c r="I2868" s="1">
        <v>2</v>
      </c>
      <c r="J2868" s="1">
        <v>2023</v>
      </c>
      <c r="K2868" s="1">
        <v>569950</v>
      </c>
      <c r="L2868" s="1">
        <v>0</v>
      </c>
      <c r="M2868" s="1">
        <f t="array" ref="M2868">SUMPRODUCT(MAX(ISNUMBER(SEARCH('Class Rules'!$B$6:$B$85,$E2868))*ISNUMBER(SEARCH('Class Rules'!$C$6:$C$85,$F2868))*'Class Rules'!$A$6:$A$85))</f>
        <v>0</v>
      </c>
      <c r="N2868" s="1" t="str">
        <f t="array" ref="N2868">IF($M2868=0,'Class Rules'!$D$3,INDEX('Class Rules'!$D$6:$D$85,MATCH($M2868,'Class Rules'!$A$6:$A$85,0)))</f>
        <v>Passenger LDV</v>
      </c>
      <c r="O2868" s="1" t="str">
        <f t="array" ref="O2868">IF(SUMPRODUCT(MAX(ISNUMBER(SEARCH(Fuel_Rules!$A$6:$A$30,$E2868))*ISNUMBER(SEARCH(Fuel_Rules!$B$6:$B$30,$F2868))*(Fuel_Rules!$A$6:$A$30&lt;&gt;"")))&gt;0,"Plug-in hybrid",IF($G2868="Diesel","Diesel","Gasoline"))</f>
        <v>Plug-in hybrid</v>
      </c>
    </row>
    <row r="2869" spans="1:15" ht="15" customHeight="1" x14ac:dyDescent="0.25">
      <c r="A2869" s="1">
        <v>2022</v>
      </c>
      <c r="B2869" s="1" t="s">
        <v>4146</v>
      </c>
      <c r="C2869" s="1" t="s">
        <v>3073</v>
      </c>
      <c r="D2869" s="1" t="s">
        <v>5158</v>
      </c>
      <c r="E2869" s="1" t="s">
        <v>3050</v>
      </c>
      <c r="F2869" s="1" t="s">
        <v>3075</v>
      </c>
      <c r="G2869" s="1" t="s">
        <v>103</v>
      </c>
      <c r="H2869" s="1" t="s">
        <v>298</v>
      </c>
      <c r="I2869" s="1">
        <v>2</v>
      </c>
      <c r="J2869" s="1">
        <v>2023</v>
      </c>
      <c r="K2869" s="1">
        <v>349134</v>
      </c>
      <c r="L2869" s="1">
        <v>0</v>
      </c>
      <c r="M2869" s="1">
        <f t="array" ref="M2869">SUMPRODUCT(MAX(ISNUMBER(SEARCH('Class Rules'!$B$6:$B$85,$E2869))*ISNUMBER(SEARCH('Class Rules'!$C$6:$C$85,$F2869))*'Class Rules'!$A$6:$A$85))</f>
        <v>0</v>
      </c>
      <c r="N2869" s="1" t="str">
        <f t="array" ref="N2869">IF($M2869=0,'Class Rules'!$D$3,INDEX('Class Rules'!$D$6:$D$85,MATCH($M2869,'Class Rules'!$A$6:$A$85,0)))</f>
        <v>Passenger LDV</v>
      </c>
      <c r="O2869" s="1" t="str">
        <f t="array" ref="O2869">IF(SUMPRODUCT(MAX(ISNUMBER(SEARCH(Fuel_Rules!$A$6:$A$30,$E2869))*ISNUMBER(SEARCH(Fuel_Rules!$B$6:$B$30,$F2869))*(Fuel_Rules!$A$6:$A$30&lt;&gt;"")))&gt;0,"Plug-in hybrid",IF($G2869="Diesel","Diesel","Gasoline"))</f>
        <v>Plug-in hybrid</v>
      </c>
    </row>
    <row r="2870" spans="1:15" ht="15" customHeight="1" x14ac:dyDescent="0.25">
      <c r="A2870" s="1">
        <v>2022</v>
      </c>
      <c r="B2870" s="1" t="s">
        <v>4146</v>
      </c>
      <c r="C2870" s="1" t="s">
        <v>3079</v>
      </c>
      <c r="D2870" s="1" t="s">
        <v>5159</v>
      </c>
      <c r="E2870" s="1" t="s">
        <v>3050</v>
      </c>
      <c r="F2870" s="1" t="s">
        <v>3081</v>
      </c>
      <c r="G2870" s="1" t="s">
        <v>103</v>
      </c>
      <c r="H2870" s="1" t="s">
        <v>298</v>
      </c>
      <c r="I2870" s="1">
        <v>2</v>
      </c>
      <c r="J2870" s="1">
        <v>2023</v>
      </c>
      <c r="K2870" s="1">
        <v>384515</v>
      </c>
      <c r="L2870" s="1">
        <v>0</v>
      </c>
      <c r="M2870" s="1">
        <f t="array" ref="M2870">SUMPRODUCT(MAX(ISNUMBER(SEARCH('Class Rules'!$B$6:$B$85,$E2870))*ISNUMBER(SEARCH('Class Rules'!$C$6:$C$85,$F2870))*'Class Rules'!$A$6:$A$85))</f>
        <v>0</v>
      </c>
      <c r="N2870" s="1" t="str">
        <f t="array" ref="N2870">IF($M2870=0,'Class Rules'!$D$3,INDEX('Class Rules'!$D$6:$D$85,MATCH($M2870,'Class Rules'!$A$6:$A$85,0)))</f>
        <v>Passenger LDV</v>
      </c>
      <c r="O2870" s="1" t="str">
        <f t="array" ref="O2870">IF(SUMPRODUCT(MAX(ISNUMBER(SEARCH(Fuel_Rules!$A$6:$A$30,$E2870))*ISNUMBER(SEARCH(Fuel_Rules!$B$6:$B$30,$F2870))*(Fuel_Rules!$A$6:$A$30&lt;&gt;"")))&gt;0,"Plug-in hybrid",IF($G2870="Diesel","Diesel","Gasoline"))</f>
        <v>Plug-in hybrid</v>
      </c>
    </row>
    <row r="2871" spans="1:15" ht="15" customHeight="1" x14ac:dyDescent="0.25">
      <c r="A2871" s="1">
        <v>2022</v>
      </c>
      <c r="B2871" s="1" t="s">
        <v>4146</v>
      </c>
      <c r="C2871" s="1" t="s">
        <v>3082</v>
      </c>
      <c r="D2871" s="1" t="s">
        <v>5160</v>
      </c>
      <c r="E2871" s="1" t="s">
        <v>3050</v>
      </c>
      <c r="F2871" s="1" t="s">
        <v>3084</v>
      </c>
      <c r="G2871" s="1" t="s">
        <v>103</v>
      </c>
      <c r="H2871" s="1" t="s">
        <v>298</v>
      </c>
      <c r="I2871" s="1">
        <v>2</v>
      </c>
      <c r="J2871" s="1">
        <v>2023</v>
      </c>
      <c r="K2871" s="1">
        <v>475865</v>
      </c>
      <c r="L2871" s="1">
        <v>0</v>
      </c>
      <c r="M2871" s="1">
        <f t="array" ref="M2871">SUMPRODUCT(MAX(ISNUMBER(SEARCH('Class Rules'!$B$6:$B$85,$E2871))*ISNUMBER(SEARCH('Class Rules'!$C$6:$C$85,$F2871))*'Class Rules'!$A$6:$A$85))</f>
        <v>0</v>
      </c>
      <c r="N2871" s="1" t="str">
        <f t="array" ref="N2871">IF($M2871=0,'Class Rules'!$D$3,INDEX('Class Rules'!$D$6:$D$85,MATCH($M2871,'Class Rules'!$A$6:$A$85,0)))</f>
        <v>Passenger LDV</v>
      </c>
      <c r="O2871" s="1" t="str">
        <f t="array" ref="O2871">IF(SUMPRODUCT(MAX(ISNUMBER(SEARCH(Fuel_Rules!$A$6:$A$30,$E2871))*ISNUMBER(SEARCH(Fuel_Rules!$B$6:$B$30,$F2871))*(Fuel_Rules!$A$6:$A$30&lt;&gt;"")))&gt;0,"Plug-in hybrid",IF($G2871="Diesel","Diesel","Gasoline"))</f>
        <v>Plug-in hybrid</v>
      </c>
    </row>
    <row r="2872" spans="1:15" ht="15" customHeight="1" x14ac:dyDescent="0.25">
      <c r="A2872" s="1">
        <v>2022</v>
      </c>
      <c r="B2872" s="1" t="s">
        <v>4146</v>
      </c>
      <c r="C2872" s="1" t="s">
        <v>3085</v>
      </c>
      <c r="D2872" s="1" t="s">
        <v>5161</v>
      </c>
      <c r="E2872" s="1" t="s">
        <v>3050</v>
      </c>
      <c r="F2872" s="1" t="s">
        <v>3087</v>
      </c>
      <c r="G2872" s="1" t="s">
        <v>103</v>
      </c>
      <c r="H2872" s="1" t="s">
        <v>298</v>
      </c>
      <c r="I2872" s="1">
        <v>2</v>
      </c>
      <c r="J2872" s="1">
        <v>2023</v>
      </c>
      <c r="K2872" s="1">
        <v>460040</v>
      </c>
      <c r="L2872" s="1">
        <v>0</v>
      </c>
      <c r="M2872" s="1">
        <f t="array" ref="M2872">SUMPRODUCT(MAX(ISNUMBER(SEARCH('Class Rules'!$B$6:$B$85,$E2872))*ISNUMBER(SEARCH('Class Rules'!$C$6:$C$85,$F2872))*'Class Rules'!$A$6:$A$85))</f>
        <v>0</v>
      </c>
      <c r="N2872" s="1" t="str">
        <f t="array" ref="N2872">IF($M2872=0,'Class Rules'!$D$3,INDEX('Class Rules'!$D$6:$D$85,MATCH($M2872,'Class Rules'!$A$6:$A$85,0)))</f>
        <v>Passenger LDV</v>
      </c>
      <c r="O2872" s="1" t="str">
        <f t="array" ref="O2872">IF(SUMPRODUCT(MAX(ISNUMBER(SEARCH(Fuel_Rules!$A$6:$A$30,$E2872))*ISNUMBER(SEARCH(Fuel_Rules!$B$6:$B$30,$F2872))*(Fuel_Rules!$A$6:$A$30&lt;&gt;"")))&gt;0,"Plug-in hybrid",IF($G2872="Diesel","Diesel","Gasoline"))</f>
        <v>Plug-in hybrid</v>
      </c>
    </row>
    <row r="2873" spans="1:15" ht="15" customHeight="1" x14ac:dyDescent="0.25">
      <c r="A2873" s="1">
        <v>2022</v>
      </c>
      <c r="B2873" s="1" t="s">
        <v>4146</v>
      </c>
      <c r="C2873" s="1" t="s">
        <v>3088</v>
      </c>
      <c r="D2873" s="1" t="s">
        <v>5162</v>
      </c>
      <c r="E2873" s="1" t="s">
        <v>3050</v>
      </c>
      <c r="F2873" s="1" t="s">
        <v>3090</v>
      </c>
      <c r="G2873" s="1" t="s">
        <v>103</v>
      </c>
      <c r="H2873" s="1" t="s">
        <v>298</v>
      </c>
      <c r="I2873" s="1">
        <v>2</v>
      </c>
      <c r="J2873" s="1">
        <v>2023</v>
      </c>
      <c r="K2873" s="1">
        <v>366589</v>
      </c>
      <c r="L2873" s="1">
        <v>0</v>
      </c>
      <c r="M2873" s="1">
        <f t="array" ref="M2873">SUMPRODUCT(MAX(ISNUMBER(SEARCH('Class Rules'!$B$6:$B$85,$E2873))*ISNUMBER(SEARCH('Class Rules'!$C$6:$C$85,$F2873))*'Class Rules'!$A$6:$A$85))</f>
        <v>0</v>
      </c>
      <c r="N2873" s="1" t="str">
        <f t="array" ref="N2873">IF($M2873=0,'Class Rules'!$D$3,INDEX('Class Rules'!$D$6:$D$85,MATCH($M2873,'Class Rules'!$A$6:$A$85,0)))</f>
        <v>Passenger LDV</v>
      </c>
      <c r="O2873" s="1" t="str">
        <f t="array" ref="O2873">IF(SUMPRODUCT(MAX(ISNUMBER(SEARCH(Fuel_Rules!$A$6:$A$30,$E2873))*ISNUMBER(SEARCH(Fuel_Rules!$B$6:$B$30,$F2873))*(Fuel_Rules!$A$6:$A$30&lt;&gt;"")))&gt;0,"Plug-in hybrid",IF($G2873="Diesel","Diesel","Gasoline"))</f>
        <v>Plug-in hybrid</v>
      </c>
    </row>
    <row r="2874" spans="1:15" ht="15" customHeight="1" x14ac:dyDescent="0.25">
      <c r="A2874" s="1">
        <v>2022</v>
      </c>
      <c r="B2874" s="1" t="s">
        <v>4146</v>
      </c>
      <c r="C2874" s="1" t="s">
        <v>3091</v>
      </c>
      <c r="D2874" s="1" t="s">
        <v>5163</v>
      </c>
      <c r="E2874" s="1" t="s">
        <v>3050</v>
      </c>
      <c r="F2874" s="1" t="s">
        <v>3093</v>
      </c>
      <c r="G2874" s="1" t="s">
        <v>103</v>
      </c>
      <c r="H2874" s="1" t="s">
        <v>298</v>
      </c>
      <c r="I2874" s="1">
        <v>2</v>
      </c>
      <c r="J2874" s="1">
        <v>2023</v>
      </c>
      <c r="K2874" s="1">
        <v>266589</v>
      </c>
      <c r="L2874" s="1">
        <v>0</v>
      </c>
      <c r="M2874" s="1">
        <f t="array" ref="M2874">SUMPRODUCT(MAX(ISNUMBER(SEARCH('Class Rules'!$B$6:$B$85,$E2874))*ISNUMBER(SEARCH('Class Rules'!$C$6:$C$85,$F2874))*'Class Rules'!$A$6:$A$85))</f>
        <v>0</v>
      </c>
      <c r="N2874" s="1" t="str">
        <f t="array" ref="N2874">IF($M2874=0,'Class Rules'!$D$3,INDEX('Class Rules'!$D$6:$D$85,MATCH($M2874,'Class Rules'!$A$6:$A$85,0)))</f>
        <v>Passenger LDV</v>
      </c>
      <c r="O2874" s="1" t="str">
        <f t="array" ref="O2874">IF(SUMPRODUCT(MAX(ISNUMBER(SEARCH(Fuel_Rules!$A$6:$A$30,$E2874))*ISNUMBER(SEARCH(Fuel_Rules!$B$6:$B$30,$F2874))*(Fuel_Rules!$A$6:$A$30&lt;&gt;"")))&gt;0,"Plug-in hybrid",IF($G2874="Diesel","Diesel","Gasoline"))</f>
        <v>Gasoline</v>
      </c>
    </row>
    <row r="2875" spans="1:15" ht="15" customHeight="1" x14ac:dyDescent="0.25">
      <c r="A2875" s="1">
        <v>2022</v>
      </c>
      <c r="B2875" s="1" t="s">
        <v>4146</v>
      </c>
      <c r="C2875" s="1" t="s">
        <v>3094</v>
      </c>
      <c r="D2875" s="1" t="s">
        <v>5164</v>
      </c>
      <c r="E2875" s="1" t="s">
        <v>3050</v>
      </c>
      <c r="F2875" s="1" t="s">
        <v>3096</v>
      </c>
      <c r="G2875" s="1" t="s">
        <v>103</v>
      </c>
      <c r="H2875" s="1" t="s">
        <v>298</v>
      </c>
      <c r="I2875" s="1">
        <v>1.5</v>
      </c>
      <c r="J2875" s="1">
        <v>2023</v>
      </c>
      <c r="K2875" s="1">
        <v>312406</v>
      </c>
      <c r="L2875" s="1">
        <v>0</v>
      </c>
      <c r="M2875" s="1">
        <f t="array" ref="M2875">SUMPRODUCT(MAX(ISNUMBER(SEARCH('Class Rules'!$B$6:$B$85,$E2875))*ISNUMBER(SEARCH('Class Rules'!$C$6:$C$85,$F2875))*'Class Rules'!$A$6:$A$85))</f>
        <v>0</v>
      </c>
      <c r="N2875" s="1" t="str">
        <f t="array" ref="N2875">IF($M2875=0,'Class Rules'!$D$3,INDEX('Class Rules'!$D$6:$D$85,MATCH($M2875,'Class Rules'!$A$6:$A$85,0)))</f>
        <v>Passenger LDV</v>
      </c>
      <c r="O2875" s="1" t="str">
        <f t="array" ref="O2875">IF(SUMPRODUCT(MAX(ISNUMBER(SEARCH(Fuel_Rules!$A$6:$A$30,$E2875))*ISNUMBER(SEARCH(Fuel_Rules!$B$6:$B$30,$F2875))*(Fuel_Rules!$A$6:$A$30&lt;&gt;"")))&gt;0,"Plug-in hybrid",IF($G2875="Diesel","Diesel","Gasoline"))</f>
        <v>Gasoline</v>
      </c>
    </row>
    <row r="2876" spans="1:15" ht="15" customHeight="1" x14ac:dyDescent="0.25">
      <c r="A2876" s="1">
        <v>2022</v>
      </c>
      <c r="B2876" s="1" t="s">
        <v>4146</v>
      </c>
      <c r="C2876" s="1" t="s">
        <v>3097</v>
      </c>
      <c r="D2876" s="1" t="s">
        <v>5165</v>
      </c>
      <c r="E2876" s="1" t="s">
        <v>3050</v>
      </c>
      <c r="F2876" s="1" t="s">
        <v>3099</v>
      </c>
      <c r="G2876" s="1" t="s">
        <v>103</v>
      </c>
      <c r="H2876" s="1" t="s">
        <v>298</v>
      </c>
      <c r="I2876" s="1">
        <v>2</v>
      </c>
      <c r="J2876" s="1">
        <v>2023</v>
      </c>
      <c r="K2876" s="1">
        <v>232755</v>
      </c>
      <c r="L2876" s="1">
        <v>0</v>
      </c>
      <c r="M2876" s="1">
        <f t="array" ref="M2876">SUMPRODUCT(MAX(ISNUMBER(SEARCH('Class Rules'!$B$6:$B$85,$E2876))*ISNUMBER(SEARCH('Class Rules'!$C$6:$C$85,$F2876))*'Class Rules'!$A$6:$A$85))</f>
        <v>0</v>
      </c>
      <c r="N2876" s="1" t="str">
        <f t="array" ref="N2876">IF($M2876=0,'Class Rules'!$D$3,INDEX('Class Rules'!$D$6:$D$85,MATCH($M2876,'Class Rules'!$A$6:$A$85,0)))</f>
        <v>Passenger LDV</v>
      </c>
      <c r="O2876" s="1" t="str">
        <f t="array" ref="O2876">IF(SUMPRODUCT(MAX(ISNUMBER(SEARCH(Fuel_Rules!$A$6:$A$30,$E2876))*ISNUMBER(SEARCH(Fuel_Rules!$B$6:$B$30,$F2876))*(Fuel_Rules!$A$6:$A$30&lt;&gt;"")))&gt;0,"Plug-in hybrid",IF($G2876="Diesel","Diesel","Gasoline"))</f>
        <v>Gasoline</v>
      </c>
    </row>
    <row r="2877" spans="1:15" ht="15" customHeight="1" x14ac:dyDescent="0.25">
      <c r="A2877" s="1">
        <v>2022</v>
      </c>
      <c r="B2877" s="1" t="s">
        <v>4146</v>
      </c>
      <c r="C2877" s="1" t="s">
        <v>3100</v>
      </c>
      <c r="D2877" s="1" t="s">
        <v>5166</v>
      </c>
      <c r="E2877" s="1" t="s">
        <v>3050</v>
      </c>
      <c r="F2877" s="1" t="s">
        <v>3102</v>
      </c>
      <c r="G2877" s="1" t="s">
        <v>103</v>
      </c>
      <c r="H2877" s="1" t="s">
        <v>298</v>
      </c>
      <c r="I2877" s="1">
        <v>1.5</v>
      </c>
      <c r="J2877" s="1">
        <v>2023</v>
      </c>
      <c r="K2877" s="1">
        <v>277308</v>
      </c>
      <c r="L2877" s="1">
        <v>0</v>
      </c>
      <c r="M2877" s="1">
        <f t="array" ref="M2877">SUMPRODUCT(MAX(ISNUMBER(SEARCH('Class Rules'!$B$6:$B$85,$E2877))*ISNUMBER(SEARCH('Class Rules'!$C$6:$C$85,$F2877))*'Class Rules'!$A$6:$A$85))</f>
        <v>0</v>
      </c>
      <c r="N2877" s="1" t="str">
        <f t="array" ref="N2877">IF($M2877=0,'Class Rules'!$D$3,INDEX('Class Rules'!$D$6:$D$85,MATCH($M2877,'Class Rules'!$A$6:$A$85,0)))</f>
        <v>Passenger LDV</v>
      </c>
      <c r="O2877" s="1" t="str">
        <f t="array" ref="O2877">IF(SUMPRODUCT(MAX(ISNUMBER(SEARCH(Fuel_Rules!$A$6:$A$30,$E2877))*ISNUMBER(SEARCH(Fuel_Rules!$B$6:$B$30,$F2877))*(Fuel_Rules!$A$6:$A$30&lt;&gt;"")))&gt;0,"Plug-in hybrid",IF($G2877="Diesel","Diesel","Gasoline"))</f>
        <v>Gasoline</v>
      </c>
    </row>
    <row r="2878" spans="1:15" ht="15" customHeight="1" x14ac:dyDescent="0.25">
      <c r="A2878" s="1">
        <v>2022</v>
      </c>
      <c r="B2878" s="1" t="s">
        <v>4146</v>
      </c>
      <c r="C2878" s="1" t="s">
        <v>3103</v>
      </c>
      <c r="D2878" s="1" t="s">
        <v>5167</v>
      </c>
      <c r="E2878" s="1" t="s">
        <v>3050</v>
      </c>
      <c r="F2878" s="1" t="s">
        <v>3105</v>
      </c>
      <c r="G2878" s="1" t="s">
        <v>103</v>
      </c>
      <c r="H2878" s="1" t="s">
        <v>298</v>
      </c>
      <c r="I2878" s="1">
        <v>1.5</v>
      </c>
      <c r="J2878" s="1">
        <v>2023</v>
      </c>
      <c r="K2878" s="1">
        <v>307772</v>
      </c>
      <c r="L2878" s="1">
        <v>0</v>
      </c>
      <c r="M2878" s="1">
        <f t="array" ref="M2878">SUMPRODUCT(MAX(ISNUMBER(SEARCH('Class Rules'!$B$6:$B$85,$E2878))*ISNUMBER(SEARCH('Class Rules'!$C$6:$C$85,$F2878))*'Class Rules'!$A$6:$A$85))</f>
        <v>0</v>
      </c>
      <c r="N2878" s="1" t="str">
        <f t="array" ref="N2878">IF($M2878=0,'Class Rules'!$D$3,INDEX('Class Rules'!$D$6:$D$85,MATCH($M2878,'Class Rules'!$A$6:$A$85,0)))</f>
        <v>Passenger LDV</v>
      </c>
      <c r="O2878" s="1" t="str">
        <f t="array" ref="O2878">IF(SUMPRODUCT(MAX(ISNUMBER(SEARCH(Fuel_Rules!$A$6:$A$30,$E2878))*ISNUMBER(SEARCH(Fuel_Rules!$B$6:$B$30,$F2878))*(Fuel_Rules!$A$6:$A$30&lt;&gt;"")))&gt;0,"Plug-in hybrid",IF($G2878="Diesel","Diesel","Gasoline"))</f>
        <v>Gasoline</v>
      </c>
    </row>
    <row r="2879" spans="1:15" ht="15" customHeight="1" x14ac:dyDescent="0.25">
      <c r="A2879" s="1">
        <v>2022</v>
      </c>
      <c r="B2879" s="1" t="s">
        <v>4146</v>
      </c>
      <c r="C2879" s="1" t="s">
        <v>3106</v>
      </c>
      <c r="D2879" s="1" t="s">
        <v>5168</v>
      </c>
      <c r="E2879" s="1" t="s">
        <v>3050</v>
      </c>
      <c r="F2879" s="1" t="s">
        <v>3108</v>
      </c>
      <c r="G2879" s="1" t="s">
        <v>103</v>
      </c>
      <c r="H2879" s="1" t="s">
        <v>298</v>
      </c>
      <c r="I2879" s="1">
        <v>1.5</v>
      </c>
      <c r="J2879" s="1">
        <v>2023</v>
      </c>
      <c r="K2879" s="1">
        <v>284547</v>
      </c>
      <c r="L2879" s="1">
        <v>0</v>
      </c>
      <c r="M2879" s="1">
        <f t="array" ref="M2879">SUMPRODUCT(MAX(ISNUMBER(SEARCH('Class Rules'!$B$6:$B$85,$E2879))*ISNUMBER(SEARCH('Class Rules'!$C$6:$C$85,$F2879))*'Class Rules'!$A$6:$A$85))</f>
        <v>0</v>
      </c>
      <c r="N2879" s="1" t="str">
        <f t="array" ref="N2879">IF($M2879=0,'Class Rules'!$D$3,INDEX('Class Rules'!$D$6:$D$85,MATCH($M2879,'Class Rules'!$A$6:$A$85,0)))</f>
        <v>Passenger LDV</v>
      </c>
      <c r="O2879" s="1" t="str">
        <f t="array" ref="O2879">IF(SUMPRODUCT(MAX(ISNUMBER(SEARCH(Fuel_Rules!$A$6:$A$30,$E2879))*ISNUMBER(SEARCH(Fuel_Rules!$B$6:$B$30,$F2879))*(Fuel_Rules!$A$6:$A$30&lt;&gt;"")))&gt;0,"Plug-in hybrid",IF($G2879="Diesel","Diesel","Gasoline"))</f>
        <v>Gasoline</v>
      </c>
    </row>
    <row r="2880" spans="1:15" ht="15" customHeight="1" x14ac:dyDescent="0.25">
      <c r="A2880" s="1">
        <v>2022</v>
      </c>
      <c r="B2880" s="1" t="s">
        <v>4146</v>
      </c>
      <c r="C2880" s="1" t="s">
        <v>3109</v>
      </c>
      <c r="D2880" s="1" t="s">
        <v>5169</v>
      </c>
      <c r="E2880" s="1" t="s">
        <v>3050</v>
      </c>
      <c r="F2880" s="1" t="s">
        <v>3111</v>
      </c>
      <c r="G2880" s="1" t="s">
        <v>103</v>
      </c>
      <c r="H2880" s="1" t="s">
        <v>298</v>
      </c>
      <c r="I2880" s="1">
        <v>2</v>
      </c>
      <c r="J2880" s="1">
        <v>2023</v>
      </c>
      <c r="K2880" s="1">
        <v>502539</v>
      </c>
      <c r="L2880" s="1">
        <v>0</v>
      </c>
      <c r="M2880" s="1">
        <f t="array" ref="M2880">SUMPRODUCT(MAX(ISNUMBER(SEARCH('Class Rules'!$B$6:$B$85,$E2880))*ISNUMBER(SEARCH('Class Rules'!$C$6:$C$85,$F2880))*'Class Rules'!$A$6:$A$85))</f>
        <v>0</v>
      </c>
      <c r="N2880" s="1" t="str">
        <f t="array" ref="N2880">IF($M2880=0,'Class Rules'!$D$3,INDEX('Class Rules'!$D$6:$D$85,MATCH($M2880,'Class Rules'!$A$6:$A$85,0)))</f>
        <v>Passenger LDV</v>
      </c>
      <c r="O2880" s="1" t="str">
        <f t="array" ref="O2880">IF(SUMPRODUCT(MAX(ISNUMBER(SEARCH(Fuel_Rules!$A$6:$A$30,$E2880))*ISNUMBER(SEARCH(Fuel_Rules!$B$6:$B$30,$F2880))*(Fuel_Rules!$A$6:$A$30&lt;&gt;"")))&gt;0,"Plug-in hybrid",IF($G2880="Diesel","Diesel","Gasoline"))</f>
        <v>Plug-in hybrid</v>
      </c>
    </row>
    <row r="2881" spans="1:15" ht="15" customHeight="1" x14ac:dyDescent="0.25">
      <c r="A2881" s="1">
        <v>2022</v>
      </c>
      <c r="B2881" s="1" t="s">
        <v>4146</v>
      </c>
      <c r="C2881" s="1" t="s">
        <v>3112</v>
      </c>
      <c r="D2881" s="1" t="s">
        <v>5170</v>
      </c>
      <c r="E2881" s="1" t="s">
        <v>3050</v>
      </c>
      <c r="F2881" s="1" t="s">
        <v>3114</v>
      </c>
      <c r="G2881" s="1" t="s">
        <v>103</v>
      </c>
      <c r="H2881" s="1" t="s">
        <v>298</v>
      </c>
      <c r="I2881" s="1">
        <v>2</v>
      </c>
      <c r="J2881" s="1">
        <v>2023</v>
      </c>
      <c r="K2881" s="1">
        <v>403423</v>
      </c>
      <c r="L2881" s="1">
        <v>0</v>
      </c>
      <c r="M2881" s="1">
        <f t="array" ref="M2881">SUMPRODUCT(MAX(ISNUMBER(SEARCH('Class Rules'!$B$6:$B$85,$E2881))*ISNUMBER(SEARCH('Class Rules'!$C$6:$C$85,$F2881))*'Class Rules'!$A$6:$A$85))</f>
        <v>0</v>
      </c>
      <c r="N2881" s="1" t="str">
        <f t="array" ref="N2881">IF($M2881=0,'Class Rules'!$D$3,INDEX('Class Rules'!$D$6:$D$85,MATCH($M2881,'Class Rules'!$A$6:$A$85,0)))</f>
        <v>Passenger LDV</v>
      </c>
      <c r="O2881" s="1" t="str">
        <f t="array" ref="O2881">IF(SUMPRODUCT(MAX(ISNUMBER(SEARCH(Fuel_Rules!$A$6:$A$30,$E2881))*ISNUMBER(SEARCH(Fuel_Rules!$B$6:$B$30,$F2881))*(Fuel_Rules!$A$6:$A$30&lt;&gt;"")))&gt;0,"Plug-in hybrid",IF($G2881="Diesel","Diesel","Gasoline"))</f>
        <v>Plug-in hybrid</v>
      </c>
    </row>
    <row r="2882" spans="1:15" ht="15" customHeight="1" x14ac:dyDescent="0.25">
      <c r="A2882" s="1">
        <v>2022</v>
      </c>
      <c r="B2882" s="1" t="s">
        <v>4146</v>
      </c>
      <c r="C2882" s="1" t="s">
        <v>3115</v>
      </c>
      <c r="D2882" s="1" t="s">
        <v>5171</v>
      </c>
      <c r="E2882" s="1" t="s">
        <v>3117</v>
      </c>
      <c r="F2882" s="1" t="s">
        <v>3118</v>
      </c>
      <c r="G2882" s="1" t="s">
        <v>103</v>
      </c>
      <c r="H2882" s="1" t="s">
        <v>298</v>
      </c>
      <c r="I2882" s="1">
        <v>1.6</v>
      </c>
      <c r="J2882" s="1">
        <v>2023</v>
      </c>
      <c r="K2882" s="1">
        <v>78937</v>
      </c>
      <c r="L2882" s="1">
        <v>0</v>
      </c>
      <c r="M2882" s="1">
        <f t="array" ref="M2882">SUMPRODUCT(MAX(ISNUMBER(SEARCH('Class Rules'!$B$6:$B$85,$E2882))*ISNUMBER(SEARCH('Class Rules'!$C$6:$C$85,$F2882))*'Class Rules'!$A$6:$A$85))</f>
        <v>0</v>
      </c>
      <c r="N2882" s="1" t="str">
        <f t="array" ref="N2882">IF($M2882=0,'Class Rules'!$D$3,INDEX('Class Rules'!$D$6:$D$85,MATCH($M2882,'Class Rules'!$A$6:$A$85,0)))</f>
        <v>Passenger LDV</v>
      </c>
      <c r="O2882" s="1" t="str">
        <f t="array" ref="O2882">IF(SUMPRODUCT(MAX(ISNUMBER(SEARCH(Fuel_Rules!$A$6:$A$30,$E2882))*ISNUMBER(SEARCH(Fuel_Rules!$B$6:$B$30,$F2882))*(Fuel_Rules!$A$6:$A$30&lt;&gt;"")))&gt;0,"Plug-in hybrid",IF($G2882="Diesel","Diesel","Gasoline"))</f>
        <v>Gasoline</v>
      </c>
    </row>
    <row r="2883" spans="1:15" ht="15" customHeight="1" x14ac:dyDescent="0.25">
      <c r="A2883" s="1">
        <v>2022</v>
      </c>
      <c r="B2883" s="1" t="s">
        <v>4146</v>
      </c>
      <c r="C2883" s="1" t="s">
        <v>3119</v>
      </c>
      <c r="D2883" s="1" t="s">
        <v>5172</v>
      </c>
      <c r="E2883" s="1" t="s">
        <v>3117</v>
      </c>
      <c r="F2883" s="1" t="s">
        <v>3121</v>
      </c>
      <c r="G2883" s="1" t="s">
        <v>103</v>
      </c>
      <c r="H2883" s="1" t="s">
        <v>298</v>
      </c>
      <c r="I2883" s="1">
        <v>1</v>
      </c>
      <c r="J2883" s="1">
        <v>2023</v>
      </c>
      <c r="K2883" s="1">
        <v>194094</v>
      </c>
      <c r="L2883" s="1">
        <v>0</v>
      </c>
      <c r="M2883" s="1">
        <f t="array" ref="M2883">SUMPRODUCT(MAX(ISNUMBER(SEARCH('Class Rules'!$B$6:$B$85,$E2883))*ISNUMBER(SEARCH('Class Rules'!$C$6:$C$85,$F2883))*'Class Rules'!$A$6:$A$85))</f>
        <v>0</v>
      </c>
      <c r="N2883" s="1" t="str">
        <f t="array" ref="N2883">IF($M2883=0,'Class Rules'!$D$3,INDEX('Class Rules'!$D$6:$D$85,MATCH($M2883,'Class Rules'!$A$6:$A$85,0)))</f>
        <v>Passenger LDV</v>
      </c>
      <c r="O2883" s="1" t="str">
        <f t="array" ref="O2883">IF(SUMPRODUCT(MAX(ISNUMBER(SEARCH(Fuel_Rules!$A$6:$A$30,$E2883))*ISNUMBER(SEARCH(Fuel_Rules!$B$6:$B$30,$F2883))*(Fuel_Rules!$A$6:$A$30&lt;&gt;"")))&gt;0,"Plug-in hybrid",IF($G2883="Diesel","Diesel","Gasoline"))</f>
        <v>Gasoline</v>
      </c>
    </row>
    <row r="2884" spans="1:15" ht="15" customHeight="1" x14ac:dyDescent="0.25">
      <c r="A2884" s="1">
        <v>2022</v>
      </c>
      <c r="B2884" s="1" t="s">
        <v>4146</v>
      </c>
      <c r="C2884" s="1" t="s">
        <v>3122</v>
      </c>
      <c r="D2884" s="1" t="s">
        <v>5173</v>
      </c>
      <c r="E2884" s="1" t="s">
        <v>3124</v>
      </c>
      <c r="F2884" s="1" t="s">
        <v>3125</v>
      </c>
      <c r="G2884" s="1" t="s">
        <v>103</v>
      </c>
      <c r="H2884" s="1" t="s">
        <v>298</v>
      </c>
      <c r="I2884" s="1">
        <v>1.6</v>
      </c>
      <c r="J2884" s="1">
        <v>2023</v>
      </c>
      <c r="K2884" s="1">
        <v>84000</v>
      </c>
      <c r="L2884" s="1">
        <v>0</v>
      </c>
      <c r="M2884" s="1">
        <f t="array" ref="M2884">SUMPRODUCT(MAX(ISNUMBER(SEARCH('Class Rules'!$B$6:$B$85,$E2884))*ISNUMBER(SEARCH('Class Rules'!$C$6:$C$85,$F2884))*'Class Rules'!$A$6:$A$85))</f>
        <v>0</v>
      </c>
      <c r="N2884" s="1" t="str">
        <f t="array" ref="N2884">IF($M2884=0,'Class Rules'!$D$3,INDEX('Class Rules'!$D$6:$D$85,MATCH($M2884,'Class Rules'!$A$6:$A$85,0)))</f>
        <v>Passenger LDV</v>
      </c>
      <c r="O2884" s="1" t="str">
        <f t="array" ref="O2884">IF(SUMPRODUCT(MAX(ISNUMBER(SEARCH(Fuel_Rules!$A$6:$A$30,$E2884))*ISNUMBER(SEARCH(Fuel_Rules!$B$6:$B$30,$F2884))*(Fuel_Rules!$A$6:$A$30&lt;&gt;"")))&gt;0,"Plug-in hybrid",IF($G2884="Diesel","Diesel","Gasoline"))</f>
        <v>Gasoline</v>
      </c>
    </row>
    <row r="2885" spans="1:15" ht="15" customHeight="1" x14ac:dyDescent="0.25">
      <c r="A2885" s="1">
        <v>2022</v>
      </c>
      <c r="B2885" s="1" t="s">
        <v>5174</v>
      </c>
      <c r="C2885" s="1" t="s">
        <v>294</v>
      </c>
      <c r="D2885" s="1" t="s">
        <v>5175</v>
      </c>
      <c r="E2885" s="1" t="s">
        <v>296</v>
      </c>
      <c r="F2885" s="1" t="s">
        <v>297</v>
      </c>
      <c r="G2885" s="1" t="s">
        <v>105</v>
      </c>
      <c r="H2885" s="1" t="s">
        <v>298</v>
      </c>
      <c r="I2885" s="1">
        <v>2.8</v>
      </c>
      <c r="J2885" s="1">
        <v>2023</v>
      </c>
      <c r="K2885" s="1">
        <v>390400</v>
      </c>
      <c r="L2885" s="1">
        <v>0</v>
      </c>
      <c r="M2885" s="1">
        <f t="array" ref="M2885">SUMPRODUCT(MAX(ISNUMBER(SEARCH('Class Rules'!$B$6:$B$85,$E2885))*ISNUMBER(SEARCH('Class Rules'!$C$6:$C$85,$F2885))*'Class Rules'!$A$6:$A$85))</f>
        <v>36</v>
      </c>
      <c r="N2885" s="1" t="str">
        <f t="array" ref="N2885">IF($M2885=0,'Class Rules'!$D$3,INDEX('Class Rules'!$D$6:$D$85,MATCH($M2885,'Class Rules'!$A$6:$A$85,0)))</f>
        <v>Freight LDV</v>
      </c>
      <c r="O2885" s="1" t="str">
        <f t="array" ref="O2885">IF(SUMPRODUCT(MAX(ISNUMBER(SEARCH(Fuel_Rules!$A$6:$A$30,$E2885))*ISNUMBER(SEARCH(Fuel_Rules!$B$6:$B$30,$F2885))*(Fuel_Rules!$A$6:$A$30&lt;&gt;"")))&gt;0,"Plug-in hybrid",IF($G2885="Diesel","Diesel","Gasoline"))</f>
        <v>Diesel</v>
      </c>
    </row>
    <row r="2886" spans="1:15" ht="15" customHeight="1" x14ac:dyDescent="0.25">
      <c r="A2886" s="1">
        <v>2022</v>
      </c>
      <c r="B2886" s="1" t="s">
        <v>5174</v>
      </c>
      <c r="C2886" s="1" t="s">
        <v>299</v>
      </c>
      <c r="D2886" s="1" t="s">
        <v>5176</v>
      </c>
      <c r="E2886" s="1" t="s">
        <v>296</v>
      </c>
      <c r="F2886" s="1" t="s">
        <v>301</v>
      </c>
      <c r="G2886" s="1" t="s">
        <v>105</v>
      </c>
      <c r="H2886" s="1" t="s">
        <v>298</v>
      </c>
      <c r="I2886" s="1">
        <v>2.8</v>
      </c>
      <c r="J2886" s="1">
        <v>2023</v>
      </c>
      <c r="K2886" s="1">
        <v>417700</v>
      </c>
      <c r="L2886" s="1">
        <v>0</v>
      </c>
      <c r="M2886" s="1">
        <f t="array" ref="M2886">SUMPRODUCT(MAX(ISNUMBER(SEARCH('Class Rules'!$B$6:$B$85,$E2886))*ISNUMBER(SEARCH('Class Rules'!$C$6:$C$85,$F2886))*'Class Rules'!$A$6:$A$85))</f>
        <v>37</v>
      </c>
      <c r="N2886" s="1" t="str">
        <f t="array" ref="N2886">IF($M2886=0,'Class Rules'!$D$3,INDEX('Class Rules'!$D$6:$D$85,MATCH($M2886,'Class Rules'!$A$6:$A$85,0)))</f>
        <v>Freight LDV</v>
      </c>
      <c r="O2886" s="1" t="str">
        <f t="array" ref="O2886">IF(SUMPRODUCT(MAX(ISNUMBER(SEARCH(Fuel_Rules!$A$6:$A$30,$E2886))*ISNUMBER(SEARCH(Fuel_Rules!$B$6:$B$30,$F2886))*(Fuel_Rules!$A$6:$A$30&lt;&gt;"")))&gt;0,"Plug-in hybrid",IF($G2886="Diesel","Diesel","Gasoline"))</f>
        <v>Diesel</v>
      </c>
    </row>
    <row r="2887" spans="1:15" ht="15" customHeight="1" x14ac:dyDescent="0.25">
      <c r="A2887" s="1">
        <v>2022</v>
      </c>
      <c r="B2887" s="1" t="s">
        <v>5174</v>
      </c>
      <c r="C2887" s="1" t="s">
        <v>302</v>
      </c>
      <c r="D2887" s="1" t="s">
        <v>5177</v>
      </c>
      <c r="E2887" s="1" t="s">
        <v>296</v>
      </c>
      <c r="F2887" s="1" t="s">
        <v>304</v>
      </c>
      <c r="G2887" s="1" t="s">
        <v>105</v>
      </c>
      <c r="H2887" s="1" t="s">
        <v>298</v>
      </c>
      <c r="I2887" s="1">
        <v>2.8</v>
      </c>
      <c r="J2887" s="1">
        <v>2023</v>
      </c>
      <c r="K2887" s="1">
        <v>547661</v>
      </c>
      <c r="L2887" s="1">
        <v>0</v>
      </c>
      <c r="M2887" s="1">
        <f t="array" ref="M2887">SUMPRODUCT(MAX(ISNUMBER(SEARCH('Class Rules'!$B$6:$B$85,$E2887))*ISNUMBER(SEARCH('Class Rules'!$C$6:$C$85,$F2887))*'Class Rules'!$A$6:$A$85))</f>
        <v>68</v>
      </c>
      <c r="N2887" s="1" t="str">
        <f t="array" ref="N2887">IF($M2887=0,'Class Rules'!$D$3,INDEX('Class Rules'!$D$6:$D$85,MATCH($M2887,'Class Rules'!$A$6:$A$85,0)))</f>
        <v>Passenger HDV</v>
      </c>
      <c r="O2887" s="1" t="str">
        <f t="array" ref="O2887">IF(SUMPRODUCT(MAX(ISNUMBER(SEARCH(Fuel_Rules!$A$6:$A$30,$E2887))*ISNUMBER(SEARCH(Fuel_Rules!$B$6:$B$30,$F2887))*(Fuel_Rules!$A$6:$A$30&lt;&gt;"")))&gt;0,"Plug-in hybrid",IF($G2887="Diesel","Diesel","Gasoline"))</f>
        <v>Diesel</v>
      </c>
    </row>
    <row r="2888" spans="1:15" ht="15" customHeight="1" x14ac:dyDescent="0.25">
      <c r="A2888" s="1">
        <v>2022</v>
      </c>
      <c r="B2888" s="1" t="s">
        <v>5174</v>
      </c>
      <c r="C2888" s="1" t="s">
        <v>305</v>
      </c>
      <c r="D2888" s="1" t="s">
        <v>5178</v>
      </c>
      <c r="E2888" s="1" t="s">
        <v>296</v>
      </c>
      <c r="F2888" s="1" t="s">
        <v>307</v>
      </c>
      <c r="G2888" s="1" t="s">
        <v>105</v>
      </c>
      <c r="H2888" s="1" t="s">
        <v>298</v>
      </c>
      <c r="I2888" s="1">
        <v>2.8</v>
      </c>
      <c r="J2888" s="1">
        <v>2023</v>
      </c>
      <c r="K2888" s="1">
        <v>547200</v>
      </c>
      <c r="L2888" s="1">
        <v>0</v>
      </c>
      <c r="M2888" s="1">
        <f t="array" ref="M2888">SUMPRODUCT(MAX(ISNUMBER(SEARCH('Class Rules'!$B$6:$B$85,$E2888))*ISNUMBER(SEARCH('Class Rules'!$C$6:$C$85,$F2888))*'Class Rules'!$A$6:$A$85))</f>
        <v>69</v>
      </c>
      <c r="N2888" s="1" t="str">
        <f t="array" ref="N2888">IF($M2888=0,'Class Rules'!$D$3,INDEX('Class Rules'!$D$6:$D$85,MATCH($M2888,'Class Rules'!$A$6:$A$85,0)))</f>
        <v>Passenger HDV</v>
      </c>
      <c r="O2888" s="1" t="str">
        <f t="array" ref="O2888">IF(SUMPRODUCT(MAX(ISNUMBER(SEARCH(Fuel_Rules!$A$6:$A$30,$E2888))*ISNUMBER(SEARCH(Fuel_Rules!$B$6:$B$30,$F2888))*(Fuel_Rules!$A$6:$A$30&lt;&gt;"")))&gt;0,"Plug-in hybrid",IF($G2888="Diesel","Diesel","Gasoline"))</f>
        <v>Diesel</v>
      </c>
    </row>
    <row r="2889" spans="1:15" ht="15" customHeight="1" x14ac:dyDescent="0.25">
      <c r="A2889" s="1">
        <v>2022</v>
      </c>
      <c r="B2889" s="1" t="s">
        <v>5174</v>
      </c>
      <c r="C2889" s="1" t="s">
        <v>308</v>
      </c>
      <c r="D2889" s="1" t="s">
        <v>5179</v>
      </c>
      <c r="E2889" s="1" t="s">
        <v>310</v>
      </c>
      <c r="F2889" s="1" t="s">
        <v>311</v>
      </c>
      <c r="G2889" s="1" t="s">
        <v>103</v>
      </c>
      <c r="H2889" s="1" t="s">
        <v>298</v>
      </c>
      <c r="I2889" s="1">
        <v>5.2</v>
      </c>
      <c r="J2889" s="1">
        <v>2023</v>
      </c>
      <c r="K2889" s="1">
        <v>1716991</v>
      </c>
      <c r="L2889" s="1">
        <v>0</v>
      </c>
      <c r="M2889" s="1">
        <f t="array" ref="M2889">SUMPRODUCT(MAX(ISNUMBER(SEARCH('Class Rules'!$B$6:$B$85,$E2889))*ISNUMBER(SEARCH('Class Rules'!$C$6:$C$85,$F2889))*'Class Rules'!$A$6:$A$85))</f>
        <v>0</v>
      </c>
      <c r="N2889" s="1" t="str">
        <f t="array" ref="N2889">IF($M2889=0,'Class Rules'!$D$3,INDEX('Class Rules'!$D$6:$D$85,MATCH($M2889,'Class Rules'!$A$6:$A$85,0)))</f>
        <v>Passenger LDV</v>
      </c>
      <c r="O2889" s="1" t="str">
        <f t="array" ref="O2889">IF(SUMPRODUCT(MAX(ISNUMBER(SEARCH(Fuel_Rules!$A$6:$A$30,$E2889))*ISNUMBER(SEARCH(Fuel_Rules!$B$6:$B$30,$F2889))*(Fuel_Rules!$A$6:$A$30&lt;&gt;"")))&gt;0,"Plug-in hybrid",IF($G2889="Diesel","Diesel","Gasoline"))</f>
        <v>Gasoline</v>
      </c>
    </row>
    <row r="2890" spans="1:15" ht="15" customHeight="1" x14ac:dyDescent="0.25">
      <c r="A2890" s="1">
        <v>2022</v>
      </c>
      <c r="B2890" s="1" t="s">
        <v>5174</v>
      </c>
      <c r="C2890" s="1" t="s">
        <v>312</v>
      </c>
      <c r="D2890" s="1" t="s">
        <v>5180</v>
      </c>
      <c r="E2890" s="1" t="s">
        <v>310</v>
      </c>
      <c r="F2890" s="1" t="s">
        <v>314</v>
      </c>
      <c r="G2890" s="1" t="s">
        <v>103</v>
      </c>
      <c r="H2890" s="1" t="s">
        <v>298</v>
      </c>
      <c r="I2890" s="1">
        <v>3</v>
      </c>
      <c r="J2890" s="1">
        <v>2023</v>
      </c>
      <c r="K2890" s="1">
        <v>553163</v>
      </c>
      <c r="L2890" s="1">
        <v>0</v>
      </c>
      <c r="M2890" s="1">
        <f t="array" ref="M2890">SUMPRODUCT(MAX(ISNUMBER(SEARCH('Class Rules'!$B$6:$B$85,$E2890))*ISNUMBER(SEARCH('Class Rules'!$C$6:$C$85,$F2890))*'Class Rules'!$A$6:$A$85))</f>
        <v>0</v>
      </c>
      <c r="N2890" s="1" t="str">
        <f t="array" ref="N2890">IF($M2890=0,'Class Rules'!$D$3,INDEX('Class Rules'!$D$6:$D$85,MATCH($M2890,'Class Rules'!$A$6:$A$85,0)))</f>
        <v>Passenger LDV</v>
      </c>
      <c r="O2890" s="1" t="str">
        <f t="array" ref="O2890">IF(SUMPRODUCT(MAX(ISNUMBER(SEARCH(Fuel_Rules!$A$6:$A$30,$E2890))*ISNUMBER(SEARCH(Fuel_Rules!$B$6:$B$30,$F2890))*(Fuel_Rules!$A$6:$A$30&lt;&gt;"")))&gt;0,"Plug-in hybrid",IF($G2890="Diesel","Diesel","Gasoline"))</f>
        <v>Gasoline</v>
      </c>
    </row>
    <row r="2891" spans="1:15" ht="15" customHeight="1" x14ac:dyDescent="0.25">
      <c r="A2891" s="1">
        <v>2022</v>
      </c>
      <c r="B2891" s="1" t="s">
        <v>5174</v>
      </c>
      <c r="C2891" s="1" t="s">
        <v>315</v>
      </c>
      <c r="D2891" s="1" t="s">
        <v>5181</v>
      </c>
      <c r="E2891" s="1" t="s">
        <v>310</v>
      </c>
      <c r="F2891" s="1" t="s">
        <v>317</v>
      </c>
      <c r="G2891" s="1" t="s">
        <v>103</v>
      </c>
      <c r="H2891" s="1" t="s">
        <v>298</v>
      </c>
      <c r="I2891" s="1">
        <v>2.5</v>
      </c>
      <c r="J2891" s="1">
        <v>2023</v>
      </c>
      <c r="K2891" s="1">
        <v>578990</v>
      </c>
      <c r="L2891" s="1">
        <v>0</v>
      </c>
      <c r="M2891" s="1">
        <f t="array" ref="M2891">SUMPRODUCT(MAX(ISNUMBER(SEARCH('Class Rules'!$B$6:$B$85,$E2891))*ISNUMBER(SEARCH('Class Rules'!$C$6:$C$85,$F2891))*'Class Rules'!$A$6:$A$85))</f>
        <v>0</v>
      </c>
      <c r="N2891" s="1" t="str">
        <f t="array" ref="N2891">IF($M2891=0,'Class Rules'!$D$3,INDEX('Class Rules'!$D$6:$D$85,MATCH($M2891,'Class Rules'!$A$6:$A$85,0)))</f>
        <v>Passenger LDV</v>
      </c>
      <c r="O2891" s="1" t="str">
        <f t="array" ref="O2891">IF(SUMPRODUCT(MAX(ISNUMBER(SEARCH(Fuel_Rules!$A$6:$A$30,$E2891))*ISNUMBER(SEARCH(Fuel_Rules!$B$6:$B$30,$F2891))*(Fuel_Rules!$A$6:$A$30&lt;&gt;"")))&gt;0,"Plug-in hybrid",IF($G2891="Diesel","Diesel","Gasoline"))</f>
        <v>Gasoline</v>
      </c>
    </row>
    <row r="2892" spans="1:15" ht="15" customHeight="1" x14ac:dyDescent="0.25">
      <c r="A2892" s="1">
        <v>2022</v>
      </c>
      <c r="B2892" s="1" t="s">
        <v>5174</v>
      </c>
      <c r="C2892" s="1" t="s">
        <v>318</v>
      </c>
      <c r="D2892" s="1" t="s">
        <v>5182</v>
      </c>
      <c r="E2892" s="1" t="s">
        <v>310</v>
      </c>
      <c r="F2892" s="1" t="s">
        <v>320</v>
      </c>
      <c r="G2892" s="1" t="s">
        <v>103</v>
      </c>
      <c r="H2892" s="1" t="s">
        <v>298</v>
      </c>
      <c r="I2892" s="1">
        <v>4</v>
      </c>
      <c r="J2892" s="1">
        <v>2023</v>
      </c>
      <c r="K2892" s="1">
        <v>1102009</v>
      </c>
      <c r="L2892" s="1">
        <v>0</v>
      </c>
      <c r="M2892" s="1">
        <f t="array" ref="M2892">SUMPRODUCT(MAX(ISNUMBER(SEARCH('Class Rules'!$B$6:$B$85,$E2892))*ISNUMBER(SEARCH('Class Rules'!$C$6:$C$85,$F2892))*'Class Rules'!$A$6:$A$85))</f>
        <v>0</v>
      </c>
      <c r="N2892" s="1" t="str">
        <f t="array" ref="N2892">IF($M2892=0,'Class Rules'!$D$3,INDEX('Class Rules'!$D$6:$D$85,MATCH($M2892,'Class Rules'!$A$6:$A$85,0)))</f>
        <v>Passenger LDV</v>
      </c>
      <c r="O2892" s="1" t="str">
        <f t="array" ref="O2892">IF(SUMPRODUCT(MAX(ISNUMBER(SEARCH(Fuel_Rules!$A$6:$A$30,$E2892))*ISNUMBER(SEARCH(Fuel_Rules!$B$6:$B$30,$F2892))*(Fuel_Rules!$A$6:$A$30&lt;&gt;"")))&gt;0,"Plug-in hybrid",IF($G2892="Diesel","Diesel","Gasoline"))</f>
        <v>Gasoline</v>
      </c>
    </row>
    <row r="2893" spans="1:15" ht="15" customHeight="1" x14ac:dyDescent="0.25">
      <c r="A2893" s="1">
        <v>2022</v>
      </c>
      <c r="B2893" s="1" t="s">
        <v>5174</v>
      </c>
      <c r="C2893" s="1" t="s">
        <v>321</v>
      </c>
      <c r="D2893" s="1" t="s">
        <v>5183</v>
      </c>
      <c r="E2893" s="1" t="s">
        <v>310</v>
      </c>
      <c r="F2893" s="1" t="s">
        <v>323</v>
      </c>
      <c r="G2893" s="1" t="s">
        <v>103</v>
      </c>
      <c r="H2893" s="1" t="s">
        <v>298</v>
      </c>
      <c r="I2893" s="1">
        <v>2.5</v>
      </c>
      <c r="J2893" s="1">
        <v>2023</v>
      </c>
      <c r="K2893" s="1">
        <v>640297</v>
      </c>
      <c r="L2893" s="1">
        <v>0</v>
      </c>
      <c r="M2893" s="1">
        <f t="array" ref="M2893">SUMPRODUCT(MAX(ISNUMBER(SEARCH('Class Rules'!$B$6:$B$85,$E2893))*ISNUMBER(SEARCH('Class Rules'!$C$6:$C$85,$F2893))*'Class Rules'!$A$6:$A$85))</f>
        <v>0</v>
      </c>
      <c r="N2893" s="1" t="str">
        <f t="array" ref="N2893">IF($M2893=0,'Class Rules'!$D$3,INDEX('Class Rules'!$D$6:$D$85,MATCH($M2893,'Class Rules'!$A$6:$A$85,0)))</f>
        <v>Passenger LDV</v>
      </c>
      <c r="O2893" s="1" t="str">
        <f t="array" ref="O2893">IF(SUMPRODUCT(MAX(ISNUMBER(SEARCH(Fuel_Rules!$A$6:$A$30,$E2893))*ISNUMBER(SEARCH(Fuel_Rules!$B$6:$B$30,$F2893))*(Fuel_Rules!$A$6:$A$30&lt;&gt;"")))&gt;0,"Plug-in hybrid",IF($G2893="Diesel","Diesel","Gasoline"))</f>
        <v>Gasoline</v>
      </c>
    </row>
    <row r="2894" spans="1:15" ht="15" customHeight="1" x14ac:dyDescent="0.25">
      <c r="A2894" s="1">
        <v>2022</v>
      </c>
      <c r="B2894" s="1" t="s">
        <v>5174</v>
      </c>
      <c r="C2894" s="1" t="s">
        <v>324</v>
      </c>
      <c r="D2894" s="1" t="s">
        <v>5184</v>
      </c>
      <c r="E2894" s="1" t="s">
        <v>310</v>
      </c>
      <c r="F2894" s="1" t="s">
        <v>326</v>
      </c>
      <c r="G2894" s="1" t="s">
        <v>103</v>
      </c>
      <c r="H2894" s="1" t="s">
        <v>298</v>
      </c>
      <c r="I2894" s="1">
        <v>4</v>
      </c>
      <c r="J2894" s="1">
        <v>2023</v>
      </c>
      <c r="K2894" s="1">
        <v>1115323</v>
      </c>
      <c r="L2894" s="1">
        <v>0</v>
      </c>
      <c r="M2894" s="1">
        <f t="array" ref="M2894">SUMPRODUCT(MAX(ISNUMBER(SEARCH('Class Rules'!$B$6:$B$85,$E2894))*ISNUMBER(SEARCH('Class Rules'!$C$6:$C$85,$F2894))*'Class Rules'!$A$6:$A$85))</f>
        <v>0</v>
      </c>
      <c r="N2894" s="1" t="str">
        <f t="array" ref="N2894">IF($M2894=0,'Class Rules'!$D$3,INDEX('Class Rules'!$D$6:$D$85,MATCH($M2894,'Class Rules'!$A$6:$A$85,0)))</f>
        <v>Passenger LDV</v>
      </c>
      <c r="O2894" s="1" t="str">
        <f t="array" ref="O2894">IF(SUMPRODUCT(MAX(ISNUMBER(SEARCH(Fuel_Rules!$A$6:$A$30,$E2894))*ISNUMBER(SEARCH(Fuel_Rules!$B$6:$B$30,$F2894))*(Fuel_Rules!$A$6:$A$30&lt;&gt;"")))&gt;0,"Plug-in hybrid",IF($G2894="Diesel","Diesel","Gasoline"))</f>
        <v>Gasoline</v>
      </c>
    </row>
    <row r="2895" spans="1:15" ht="15" customHeight="1" x14ac:dyDescent="0.25">
      <c r="A2895" s="1">
        <v>2022</v>
      </c>
      <c r="B2895" s="1" t="s">
        <v>5174</v>
      </c>
      <c r="C2895" s="1" t="s">
        <v>327</v>
      </c>
      <c r="D2895" s="1" t="s">
        <v>5185</v>
      </c>
      <c r="E2895" s="1" t="s">
        <v>310</v>
      </c>
      <c r="F2895" s="1" t="s">
        <v>329</v>
      </c>
      <c r="G2895" s="1" t="s">
        <v>103</v>
      </c>
      <c r="H2895" s="1" t="s">
        <v>298</v>
      </c>
      <c r="I2895" s="1">
        <v>1.4</v>
      </c>
      <c r="J2895" s="1">
        <v>2023</v>
      </c>
      <c r="K2895" s="1">
        <v>294272</v>
      </c>
      <c r="L2895" s="1">
        <v>0</v>
      </c>
      <c r="M2895" s="1">
        <f t="array" ref="M2895">SUMPRODUCT(MAX(ISNUMBER(SEARCH('Class Rules'!$B$6:$B$85,$E2895))*ISNUMBER(SEARCH('Class Rules'!$C$6:$C$85,$F2895))*'Class Rules'!$A$6:$A$85))</f>
        <v>0</v>
      </c>
      <c r="N2895" s="1" t="str">
        <f t="array" ref="N2895">IF($M2895=0,'Class Rules'!$D$3,INDEX('Class Rules'!$D$6:$D$85,MATCH($M2895,'Class Rules'!$A$6:$A$85,0)))</f>
        <v>Passenger LDV</v>
      </c>
      <c r="O2895" s="1" t="str">
        <f t="array" ref="O2895">IF(SUMPRODUCT(MAX(ISNUMBER(SEARCH(Fuel_Rules!$A$6:$A$30,$E2895))*ISNUMBER(SEARCH(Fuel_Rules!$B$6:$B$30,$F2895))*(Fuel_Rules!$A$6:$A$30&lt;&gt;"")))&gt;0,"Plug-in hybrid",IF($G2895="Diesel","Diesel","Gasoline"))</f>
        <v>Gasoline</v>
      </c>
    </row>
    <row r="2896" spans="1:15" ht="15" customHeight="1" x14ac:dyDescent="0.25">
      <c r="A2896" s="1">
        <v>2022</v>
      </c>
      <c r="B2896" s="1" t="s">
        <v>5174</v>
      </c>
      <c r="C2896" s="1" t="s">
        <v>330</v>
      </c>
      <c r="D2896" s="1" t="s">
        <v>5186</v>
      </c>
      <c r="E2896" s="1" t="s">
        <v>310</v>
      </c>
      <c r="F2896" s="1" t="s">
        <v>332</v>
      </c>
      <c r="G2896" s="1" t="s">
        <v>103</v>
      </c>
      <c r="H2896" s="1" t="s">
        <v>298</v>
      </c>
      <c r="I2896" s="1">
        <v>1.4</v>
      </c>
      <c r="J2896" s="1">
        <v>2023</v>
      </c>
      <c r="K2896" s="1">
        <v>256938</v>
      </c>
      <c r="L2896" s="1">
        <v>0</v>
      </c>
      <c r="M2896" s="1">
        <f t="array" ref="M2896">SUMPRODUCT(MAX(ISNUMBER(SEARCH('Class Rules'!$B$6:$B$85,$E2896))*ISNUMBER(SEARCH('Class Rules'!$C$6:$C$85,$F2896))*'Class Rules'!$A$6:$A$85))</f>
        <v>0</v>
      </c>
      <c r="N2896" s="1" t="str">
        <f t="array" ref="N2896">IF($M2896=0,'Class Rules'!$D$3,INDEX('Class Rules'!$D$6:$D$85,MATCH($M2896,'Class Rules'!$A$6:$A$85,0)))</f>
        <v>Passenger LDV</v>
      </c>
      <c r="O2896" s="1" t="str">
        <f t="array" ref="O2896">IF(SUMPRODUCT(MAX(ISNUMBER(SEARCH(Fuel_Rules!$A$6:$A$30,$E2896))*ISNUMBER(SEARCH(Fuel_Rules!$B$6:$B$30,$F2896))*(Fuel_Rules!$A$6:$A$30&lt;&gt;"")))&gt;0,"Plug-in hybrid",IF($G2896="Diesel","Diesel","Gasoline"))</f>
        <v>Gasoline</v>
      </c>
    </row>
    <row r="2897" spans="1:15" ht="15" customHeight="1" x14ac:dyDescent="0.25">
      <c r="A2897" s="1">
        <v>2022</v>
      </c>
      <c r="B2897" s="1" t="s">
        <v>5174</v>
      </c>
      <c r="C2897" s="1" t="s">
        <v>333</v>
      </c>
      <c r="D2897" s="1" t="s">
        <v>5187</v>
      </c>
      <c r="E2897" s="1" t="s">
        <v>310</v>
      </c>
      <c r="F2897" s="1" t="s">
        <v>335</v>
      </c>
      <c r="G2897" s="1" t="s">
        <v>103</v>
      </c>
      <c r="H2897" s="1" t="s">
        <v>298</v>
      </c>
      <c r="I2897" s="1">
        <v>1.4</v>
      </c>
      <c r="J2897" s="1">
        <v>2023</v>
      </c>
      <c r="K2897" s="1">
        <v>271987</v>
      </c>
      <c r="L2897" s="1">
        <v>0</v>
      </c>
      <c r="M2897" s="1">
        <f t="array" ref="M2897">SUMPRODUCT(MAX(ISNUMBER(SEARCH('Class Rules'!$B$6:$B$85,$E2897))*ISNUMBER(SEARCH('Class Rules'!$C$6:$C$85,$F2897))*'Class Rules'!$A$6:$A$85))</f>
        <v>0</v>
      </c>
      <c r="N2897" s="1" t="str">
        <f t="array" ref="N2897">IF($M2897=0,'Class Rules'!$D$3,INDEX('Class Rules'!$D$6:$D$85,MATCH($M2897,'Class Rules'!$A$6:$A$85,0)))</f>
        <v>Passenger LDV</v>
      </c>
      <c r="O2897" s="1" t="str">
        <f t="array" ref="O2897">IF(SUMPRODUCT(MAX(ISNUMBER(SEARCH(Fuel_Rules!$A$6:$A$30,$E2897))*ISNUMBER(SEARCH(Fuel_Rules!$B$6:$B$30,$F2897))*(Fuel_Rules!$A$6:$A$30&lt;&gt;"")))&gt;0,"Plug-in hybrid",IF($G2897="Diesel","Diesel","Gasoline"))</f>
        <v>Gasoline</v>
      </c>
    </row>
    <row r="2898" spans="1:15" ht="15" customHeight="1" x14ac:dyDescent="0.25">
      <c r="A2898" s="1">
        <v>2022</v>
      </c>
      <c r="B2898" s="1" t="s">
        <v>5174</v>
      </c>
      <c r="C2898" s="1" t="s">
        <v>336</v>
      </c>
      <c r="D2898" s="1" t="s">
        <v>5188</v>
      </c>
      <c r="E2898" s="1" t="s">
        <v>310</v>
      </c>
      <c r="F2898" s="1" t="s">
        <v>338</v>
      </c>
      <c r="G2898" s="1" t="s">
        <v>103</v>
      </c>
      <c r="H2898" s="1" t="s">
        <v>298</v>
      </c>
      <c r="I2898" s="1">
        <v>2</v>
      </c>
      <c r="J2898" s="1">
        <v>2023</v>
      </c>
      <c r="K2898" s="1">
        <v>395997</v>
      </c>
      <c r="L2898" s="1">
        <v>0</v>
      </c>
      <c r="M2898" s="1">
        <f t="array" ref="M2898">SUMPRODUCT(MAX(ISNUMBER(SEARCH('Class Rules'!$B$6:$B$85,$E2898))*ISNUMBER(SEARCH('Class Rules'!$C$6:$C$85,$F2898))*'Class Rules'!$A$6:$A$85))</f>
        <v>0</v>
      </c>
      <c r="N2898" s="1" t="str">
        <f t="array" ref="N2898">IF($M2898=0,'Class Rules'!$D$3,INDEX('Class Rules'!$D$6:$D$85,MATCH($M2898,'Class Rules'!$A$6:$A$85,0)))</f>
        <v>Passenger LDV</v>
      </c>
      <c r="O2898" s="1" t="str">
        <f t="array" ref="O2898">IF(SUMPRODUCT(MAX(ISNUMBER(SEARCH(Fuel_Rules!$A$6:$A$30,$E2898))*ISNUMBER(SEARCH(Fuel_Rules!$B$6:$B$30,$F2898))*(Fuel_Rules!$A$6:$A$30&lt;&gt;"")))&gt;0,"Plug-in hybrid",IF($G2898="Diesel","Diesel","Gasoline"))</f>
        <v>Gasoline</v>
      </c>
    </row>
    <row r="2899" spans="1:15" ht="15" customHeight="1" x14ac:dyDescent="0.25">
      <c r="A2899" s="1">
        <v>2022</v>
      </c>
      <c r="B2899" s="1" t="s">
        <v>5174</v>
      </c>
      <c r="C2899" s="1" t="s">
        <v>339</v>
      </c>
      <c r="D2899" s="1" t="s">
        <v>5189</v>
      </c>
      <c r="E2899" s="1" t="s">
        <v>310</v>
      </c>
      <c r="F2899" s="1" t="s">
        <v>341</v>
      </c>
      <c r="G2899" s="1" t="s">
        <v>103</v>
      </c>
      <c r="H2899" s="1" t="s">
        <v>298</v>
      </c>
      <c r="I2899" s="1">
        <v>2</v>
      </c>
      <c r="J2899" s="1">
        <v>2023</v>
      </c>
      <c r="K2899" s="1">
        <v>348334</v>
      </c>
      <c r="L2899" s="1">
        <v>0</v>
      </c>
      <c r="M2899" s="1">
        <f t="array" ref="M2899">SUMPRODUCT(MAX(ISNUMBER(SEARCH('Class Rules'!$B$6:$B$85,$E2899))*ISNUMBER(SEARCH('Class Rules'!$C$6:$C$85,$F2899))*'Class Rules'!$A$6:$A$85))</f>
        <v>0</v>
      </c>
      <c r="N2899" s="1" t="str">
        <f t="array" ref="N2899">IF($M2899=0,'Class Rules'!$D$3,INDEX('Class Rules'!$D$6:$D$85,MATCH($M2899,'Class Rules'!$A$6:$A$85,0)))</f>
        <v>Passenger LDV</v>
      </c>
      <c r="O2899" s="1" t="str">
        <f t="array" ref="O2899">IF(SUMPRODUCT(MAX(ISNUMBER(SEARCH(Fuel_Rules!$A$6:$A$30,$E2899))*ISNUMBER(SEARCH(Fuel_Rules!$B$6:$B$30,$F2899))*(Fuel_Rules!$A$6:$A$30&lt;&gt;"")))&gt;0,"Plug-in hybrid",IF($G2899="Diesel","Diesel","Gasoline"))</f>
        <v>Gasoline</v>
      </c>
    </row>
    <row r="2900" spans="1:15" ht="15" customHeight="1" x14ac:dyDescent="0.25">
      <c r="A2900" s="1">
        <v>2022</v>
      </c>
      <c r="B2900" s="1" t="s">
        <v>5174</v>
      </c>
      <c r="C2900" s="1" t="s">
        <v>351</v>
      </c>
      <c r="D2900" s="1" t="s">
        <v>5190</v>
      </c>
      <c r="E2900" s="1" t="s">
        <v>310</v>
      </c>
      <c r="F2900" s="1" t="s">
        <v>353</v>
      </c>
      <c r="G2900" s="1" t="s">
        <v>103</v>
      </c>
      <c r="H2900" s="1" t="s">
        <v>298</v>
      </c>
      <c r="I2900" s="1">
        <v>2</v>
      </c>
      <c r="J2900" s="1">
        <v>2023</v>
      </c>
      <c r="K2900" s="1">
        <v>342008</v>
      </c>
      <c r="L2900" s="1">
        <v>0</v>
      </c>
      <c r="M2900" s="1">
        <f t="array" ref="M2900">SUMPRODUCT(MAX(ISNUMBER(SEARCH('Class Rules'!$B$6:$B$85,$E2900))*ISNUMBER(SEARCH('Class Rules'!$C$6:$C$85,$F2900))*'Class Rules'!$A$6:$A$85))</f>
        <v>0</v>
      </c>
      <c r="N2900" s="1" t="str">
        <f t="array" ref="N2900">IF($M2900=0,'Class Rules'!$D$3,INDEX('Class Rules'!$D$6:$D$85,MATCH($M2900,'Class Rules'!$A$6:$A$85,0)))</f>
        <v>Passenger LDV</v>
      </c>
      <c r="O2900" s="1" t="str">
        <f t="array" ref="O2900">IF(SUMPRODUCT(MAX(ISNUMBER(SEARCH(Fuel_Rules!$A$6:$A$30,$E2900))*ISNUMBER(SEARCH(Fuel_Rules!$B$6:$B$30,$F2900))*(Fuel_Rules!$A$6:$A$30&lt;&gt;"")))&gt;0,"Plug-in hybrid",IF($G2900="Diesel","Diesel","Gasoline"))</f>
        <v>Gasoline</v>
      </c>
    </row>
    <row r="2901" spans="1:15" ht="15" customHeight="1" x14ac:dyDescent="0.25">
      <c r="A2901" s="1">
        <v>2022</v>
      </c>
      <c r="B2901" s="1" t="s">
        <v>5174</v>
      </c>
      <c r="C2901" s="1" t="s">
        <v>354</v>
      </c>
      <c r="D2901" s="1" t="s">
        <v>5191</v>
      </c>
      <c r="E2901" s="1" t="s">
        <v>310</v>
      </c>
      <c r="F2901" s="1" t="s">
        <v>356</v>
      </c>
      <c r="G2901" s="1" t="s">
        <v>103</v>
      </c>
      <c r="H2901" s="1" t="s">
        <v>298</v>
      </c>
      <c r="I2901" s="1">
        <v>2.9</v>
      </c>
      <c r="J2901" s="1">
        <v>2023</v>
      </c>
      <c r="K2901" s="1">
        <v>735407</v>
      </c>
      <c r="L2901" s="1">
        <v>0</v>
      </c>
      <c r="M2901" s="1">
        <f t="array" ref="M2901">SUMPRODUCT(MAX(ISNUMBER(SEARCH('Class Rules'!$B$6:$B$85,$E2901))*ISNUMBER(SEARCH('Class Rules'!$C$6:$C$85,$F2901))*'Class Rules'!$A$6:$A$85))</f>
        <v>0</v>
      </c>
      <c r="N2901" s="1" t="str">
        <f t="array" ref="N2901">IF($M2901=0,'Class Rules'!$D$3,INDEX('Class Rules'!$D$6:$D$85,MATCH($M2901,'Class Rules'!$A$6:$A$85,0)))</f>
        <v>Passenger LDV</v>
      </c>
      <c r="O2901" s="1" t="str">
        <f t="array" ref="O2901">IF(SUMPRODUCT(MAX(ISNUMBER(SEARCH(Fuel_Rules!$A$6:$A$30,$E2901))*ISNUMBER(SEARCH(Fuel_Rules!$B$6:$B$30,$F2901))*(Fuel_Rules!$A$6:$A$30&lt;&gt;"")))&gt;0,"Plug-in hybrid",IF($G2901="Diesel","Diesel","Gasoline"))</f>
        <v>Gasoline</v>
      </c>
    </row>
    <row r="2902" spans="1:15" ht="15" customHeight="1" x14ac:dyDescent="0.25">
      <c r="A2902" s="1">
        <v>2022</v>
      </c>
      <c r="B2902" s="1" t="s">
        <v>5174</v>
      </c>
      <c r="C2902" s="1" t="s">
        <v>357</v>
      </c>
      <c r="D2902" s="1" t="s">
        <v>5192</v>
      </c>
      <c r="E2902" s="1" t="s">
        <v>310</v>
      </c>
      <c r="F2902" s="1" t="s">
        <v>359</v>
      </c>
      <c r="G2902" s="1" t="s">
        <v>103</v>
      </c>
      <c r="H2902" s="1" t="s">
        <v>298</v>
      </c>
      <c r="I2902" s="1">
        <v>2</v>
      </c>
      <c r="J2902" s="1">
        <v>2023</v>
      </c>
      <c r="K2902" s="1">
        <v>316308</v>
      </c>
      <c r="L2902" s="1">
        <v>0</v>
      </c>
      <c r="M2902" s="1">
        <f t="array" ref="M2902">SUMPRODUCT(MAX(ISNUMBER(SEARCH('Class Rules'!$B$6:$B$85,$E2902))*ISNUMBER(SEARCH('Class Rules'!$C$6:$C$85,$F2902))*'Class Rules'!$A$6:$A$85))</f>
        <v>0</v>
      </c>
      <c r="N2902" s="1" t="str">
        <f t="array" ref="N2902">IF($M2902=0,'Class Rules'!$D$3,INDEX('Class Rules'!$D$6:$D$85,MATCH($M2902,'Class Rules'!$A$6:$A$85,0)))</f>
        <v>Passenger LDV</v>
      </c>
      <c r="O2902" s="1" t="str">
        <f t="array" ref="O2902">IF(SUMPRODUCT(MAX(ISNUMBER(SEARCH(Fuel_Rules!$A$6:$A$30,$E2902))*ISNUMBER(SEARCH(Fuel_Rules!$B$6:$B$30,$F2902))*(Fuel_Rules!$A$6:$A$30&lt;&gt;"")))&gt;0,"Plug-in hybrid",IF($G2902="Diesel","Diesel","Gasoline"))</f>
        <v>Gasoline</v>
      </c>
    </row>
    <row r="2903" spans="1:15" ht="15" customHeight="1" x14ac:dyDescent="0.25">
      <c r="A2903" s="1">
        <v>2022</v>
      </c>
      <c r="B2903" s="1" t="s">
        <v>5174</v>
      </c>
      <c r="C2903" s="1" t="s">
        <v>360</v>
      </c>
      <c r="D2903" s="1" t="s">
        <v>5193</v>
      </c>
      <c r="E2903" s="1" t="s">
        <v>310</v>
      </c>
      <c r="F2903" s="1" t="s">
        <v>362</v>
      </c>
      <c r="G2903" s="1" t="s">
        <v>103</v>
      </c>
      <c r="H2903" s="1" t="s">
        <v>298</v>
      </c>
      <c r="I2903" s="1">
        <v>2</v>
      </c>
      <c r="J2903" s="1">
        <v>2023</v>
      </c>
      <c r="K2903" s="1">
        <v>299871</v>
      </c>
      <c r="L2903" s="1">
        <v>0</v>
      </c>
      <c r="M2903" s="1">
        <f t="array" ref="M2903">SUMPRODUCT(MAX(ISNUMBER(SEARCH('Class Rules'!$B$6:$B$85,$E2903))*ISNUMBER(SEARCH('Class Rules'!$C$6:$C$85,$F2903))*'Class Rules'!$A$6:$A$85))</f>
        <v>0</v>
      </c>
      <c r="N2903" s="1" t="str">
        <f t="array" ref="N2903">IF($M2903=0,'Class Rules'!$D$3,INDEX('Class Rules'!$D$6:$D$85,MATCH($M2903,'Class Rules'!$A$6:$A$85,0)))</f>
        <v>Passenger LDV</v>
      </c>
      <c r="O2903" s="1" t="str">
        <f t="array" ref="O2903">IF(SUMPRODUCT(MAX(ISNUMBER(SEARCH(Fuel_Rules!$A$6:$A$30,$E2903))*ISNUMBER(SEARCH(Fuel_Rules!$B$6:$B$30,$F2903))*(Fuel_Rules!$A$6:$A$30&lt;&gt;"")))&gt;0,"Plug-in hybrid",IF($G2903="Diesel","Diesel","Gasoline"))</f>
        <v>Gasoline</v>
      </c>
    </row>
    <row r="2904" spans="1:15" ht="15" customHeight="1" x14ac:dyDescent="0.25">
      <c r="A2904" s="1">
        <v>2022</v>
      </c>
      <c r="B2904" s="1" t="s">
        <v>5174</v>
      </c>
      <c r="C2904" s="1" t="s">
        <v>363</v>
      </c>
      <c r="D2904" s="1" t="s">
        <v>5194</v>
      </c>
      <c r="E2904" s="1" t="s">
        <v>310</v>
      </c>
      <c r="F2904" s="1" t="s">
        <v>365</v>
      </c>
      <c r="G2904" s="1" t="s">
        <v>103</v>
      </c>
      <c r="H2904" s="1" t="s">
        <v>298</v>
      </c>
      <c r="I2904" s="1">
        <v>2</v>
      </c>
      <c r="J2904" s="1">
        <v>2023</v>
      </c>
      <c r="K2904" s="1">
        <v>384670</v>
      </c>
      <c r="L2904" s="1">
        <v>0</v>
      </c>
      <c r="M2904" s="1">
        <f t="array" ref="M2904">SUMPRODUCT(MAX(ISNUMBER(SEARCH('Class Rules'!$B$6:$B$85,$E2904))*ISNUMBER(SEARCH('Class Rules'!$C$6:$C$85,$F2904))*'Class Rules'!$A$6:$A$85))</f>
        <v>0</v>
      </c>
      <c r="N2904" s="1" t="str">
        <f t="array" ref="N2904">IF($M2904=0,'Class Rules'!$D$3,INDEX('Class Rules'!$D$6:$D$85,MATCH($M2904,'Class Rules'!$A$6:$A$85,0)))</f>
        <v>Passenger LDV</v>
      </c>
      <c r="O2904" s="1" t="str">
        <f t="array" ref="O2904">IF(SUMPRODUCT(MAX(ISNUMBER(SEARCH(Fuel_Rules!$A$6:$A$30,$E2904))*ISNUMBER(SEARCH(Fuel_Rules!$B$6:$B$30,$F2904))*(Fuel_Rules!$A$6:$A$30&lt;&gt;"")))&gt;0,"Plug-in hybrid",IF($G2904="Diesel","Diesel","Gasoline"))</f>
        <v>Gasoline</v>
      </c>
    </row>
    <row r="2905" spans="1:15" ht="15" customHeight="1" x14ac:dyDescent="0.25">
      <c r="A2905" s="1">
        <v>2022</v>
      </c>
      <c r="B2905" s="1" t="s">
        <v>5174</v>
      </c>
      <c r="C2905" s="1" t="s">
        <v>366</v>
      </c>
      <c r="D2905" s="1" t="s">
        <v>5195</v>
      </c>
      <c r="E2905" s="1" t="s">
        <v>310</v>
      </c>
      <c r="F2905" s="1" t="s">
        <v>368</v>
      </c>
      <c r="G2905" s="1" t="s">
        <v>103</v>
      </c>
      <c r="H2905" s="1" t="s">
        <v>298</v>
      </c>
      <c r="I2905" s="1">
        <v>3</v>
      </c>
      <c r="J2905" s="1">
        <v>2023</v>
      </c>
      <c r="K2905" s="1">
        <v>707721</v>
      </c>
      <c r="L2905" s="1">
        <v>0</v>
      </c>
      <c r="M2905" s="1">
        <f t="array" ref="M2905">SUMPRODUCT(MAX(ISNUMBER(SEARCH('Class Rules'!$B$6:$B$85,$E2905))*ISNUMBER(SEARCH('Class Rules'!$C$6:$C$85,$F2905))*'Class Rules'!$A$6:$A$85))</f>
        <v>0</v>
      </c>
      <c r="N2905" s="1" t="str">
        <f t="array" ref="N2905">IF($M2905=0,'Class Rules'!$D$3,INDEX('Class Rules'!$D$6:$D$85,MATCH($M2905,'Class Rules'!$A$6:$A$85,0)))</f>
        <v>Passenger LDV</v>
      </c>
      <c r="O2905" s="1" t="str">
        <f t="array" ref="O2905">IF(SUMPRODUCT(MAX(ISNUMBER(SEARCH(Fuel_Rules!$A$6:$A$30,$E2905))*ISNUMBER(SEARCH(Fuel_Rules!$B$6:$B$30,$F2905))*(Fuel_Rules!$A$6:$A$30&lt;&gt;"")))&gt;0,"Plug-in hybrid",IF($G2905="Diesel","Diesel","Gasoline"))</f>
        <v>Gasoline</v>
      </c>
    </row>
    <row r="2906" spans="1:15" ht="15" customHeight="1" x14ac:dyDescent="0.25">
      <c r="A2906" s="1">
        <v>2022</v>
      </c>
      <c r="B2906" s="1" t="s">
        <v>5174</v>
      </c>
      <c r="C2906" s="1" t="s">
        <v>369</v>
      </c>
      <c r="D2906" s="1" t="s">
        <v>5196</v>
      </c>
      <c r="E2906" s="1" t="s">
        <v>310</v>
      </c>
      <c r="F2906" s="1" t="s">
        <v>371</v>
      </c>
      <c r="G2906" s="1" t="s">
        <v>103</v>
      </c>
      <c r="H2906" s="1" t="s">
        <v>298</v>
      </c>
      <c r="I2906" s="1">
        <v>3</v>
      </c>
      <c r="J2906" s="1">
        <v>2023</v>
      </c>
      <c r="K2906" s="1">
        <v>649799</v>
      </c>
      <c r="L2906" s="1">
        <v>0</v>
      </c>
      <c r="M2906" s="1">
        <f t="array" ref="M2906">SUMPRODUCT(MAX(ISNUMBER(SEARCH('Class Rules'!$B$6:$B$85,$E2906))*ISNUMBER(SEARCH('Class Rules'!$C$6:$C$85,$F2906))*'Class Rules'!$A$6:$A$85))</f>
        <v>0</v>
      </c>
      <c r="N2906" s="1" t="str">
        <f t="array" ref="N2906">IF($M2906=0,'Class Rules'!$D$3,INDEX('Class Rules'!$D$6:$D$85,MATCH($M2906,'Class Rules'!$A$6:$A$85,0)))</f>
        <v>Passenger LDV</v>
      </c>
      <c r="O2906" s="1" t="str">
        <f t="array" ref="O2906">IF(SUMPRODUCT(MAX(ISNUMBER(SEARCH(Fuel_Rules!$A$6:$A$30,$E2906))*ISNUMBER(SEARCH(Fuel_Rules!$B$6:$B$30,$F2906))*(Fuel_Rules!$A$6:$A$30&lt;&gt;"")))&gt;0,"Plug-in hybrid",IF($G2906="Diesel","Diesel","Gasoline"))</f>
        <v>Gasoline</v>
      </c>
    </row>
    <row r="2907" spans="1:15" ht="15" customHeight="1" x14ac:dyDescent="0.25">
      <c r="A2907" s="1">
        <v>2022</v>
      </c>
      <c r="B2907" s="1" t="s">
        <v>5174</v>
      </c>
      <c r="C2907" s="1" t="s">
        <v>378</v>
      </c>
      <c r="D2907" s="1" t="s">
        <v>5197</v>
      </c>
      <c r="E2907" s="1" t="s">
        <v>310</v>
      </c>
      <c r="F2907" s="1" t="s">
        <v>380</v>
      </c>
      <c r="G2907" s="1" t="s">
        <v>103</v>
      </c>
      <c r="H2907" s="1" t="s">
        <v>298</v>
      </c>
      <c r="I2907" s="1">
        <v>2</v>
      </c>
      <c r="J2907" s="1">
        <v>2023</v>
      </c>
      <c r="K2907" s="1">
        <v>304551</v>
      </c>
      <c r="L2907" s="1">
        <v>0</v>
      </c>
      <c r="M2907" s="1">
        <f t="array" ref="M2907">SUMPRODUCT(MAX(ISNUMBER(SEARCH('Class Rules'!$B$6:$B$85,$E2907))*ISNUMBER(SEARCH('Class Rules'!$C$6:$C$85,$F2907))*'Class Rules'!$A$6:$A$85))</f>
        <v>0</v>
      </c>
      <c r="N2907" s="1" t="str">
        <f t="array" ref="N2907">IF($M2907=0,'Class Rules'!$D$3,INDEX('Class Rules'!$D$6:$D$85,MATCH($M2907,'Class Rules'!$A$6:$A$85,0)))</f>
        <v>Passenger LDV</v>
      </c>
      <c r="O2907" s="1" t="str">
        <f t="array" ref="O2907">IF(SUMPRODUCT(MAX(ISNUMBER(SEARCH(Fuel_Rules!$A$6:$A$30,$E2907))*ISNUMBER(SEARCH(Fuel_Rules!$B$6:$B$30,$F2907))*(Fuel_Rules!$A$6:$A$30&lt;&gt;"")))&gt;0,"Plug-in hybrid",IF($G2907="Diesel","Diesel","Gasoline"))</f>
        <v>Gasoline</v>
      </c>
    </row>
    <row r="2908" spans="1:15" ht="15" customHeight="1" x14ac:dyDescent="0.25">
      <c r="A2908" s="1">
        <v>2022</v>
      </c>
      <c r="B2908" s="1" t="s">
        <v>5174</v>
      </c>
      <c r="C2908" s="1" t="s">
        <v>381</v>
      </c>
      <c r="D2908" s="1" t="s">
        <v>5198</v>
      </c>
      <c r="E2908" s="1" t="s">
        <v>310</v>
      </c>
      <c r="F2908" s="1" t="s">
        <v>383</v>
      </c>
      <c r="G2908" s="1" t="s">
        <v>103</v>
      </c>
      <c r="H2908" s="1" t="s">
        <v>298</v>
      </c>
      <c r="I2908" s="1">
        <v>3</v>
      </c>
      <c r="J2908" s="1">
        <v>2023</v>
      </c>
      <c r="K2908" s="1">
        <v>604867</v>
      </c>
      <c r="L2908" s="1">
        <v>0</v>
      </c>
      <c r="M2908" s="1">
        <f t="array" ref="M2908">SUMPRODUCT(MAX(ISNUMBER(SEARCH('Class Rules'!$B$6:$B$85,$E2908))*ISNUMBER(SEARCH('Class Rules'!$C$6:$C$85,$F2908))*'Class Rules'!$A$6:$A$85))</f>
        <v>0</v>
      </c>
      <c r="N2908" s="1" t="str">
        <f t="array" ref="N2908">IF($M2908=0,'Class Rules'!$D$3,INDEX('Class Rules'!$D$6:$D$85,MATCH($M2908,'Class Rules'!$A$6:$A$85,0)))</f>
        <v>Passenger LDV</v>
      </c>
      <c r="O2908" s="1" t="str">
        <f t="array" ref="O2908">IF(SUMPRODUCT(MAX(ISNUMBER(SEARCH(Fuel_Rules!$A$6:$A$30,$E2908))*ISNUMBER(SEARCH(Fuel_Rules!$B$6:$B$30,$F2908))*(Fuel_Rules!$A$6:$A$30&lt;&gt;"")))&gt;0,"Plug-in hybrid",IF($G2908="Diesel","Diesel","Gasoline"))</f>
        <v>Gasoline</v>
      </c>
    </row>
    <row r="2909" spans="1:15" ht="15" customHeight="1" x14ac:dyDescent="0.25">
      <c r="A2909" s="1">
        <v>2022</v>
      </c>
      <c r="B2909" s="1" t="s">
        <v>5174</v>
      </c>
      <c r="C2909" s="1" t="s">
        <v>384</v>
      </c>
      <c r="D2909" s="1" t="s">
        <v>5199</v>
      </c>
      <c r="E2909" s="1" t="s">
        <v>310</v>
      </c>
      <c r="F2909" s="1" t="s">
        <v>386</v>
      </c>
      <c r="G2909" s="1" t="s">
        <v>103</v>
      </c>
      <c r="H2909" s="1" t="s">
        <v>298</v>
      </c>
      <c r="I2909" s="1">
        <v>4</v>
      </c>
      <c r="J2909" s="1">
        <v>2023</v>
      </c>
      <c r="K2909" s="1">
        <v>1232741</v>
      </c>
      <c r="L2909" s="1">
        <v>0</v>
      </c>
      <c r="M2909" s="1">
        <f t="array" ref="M2909">SUMPRODUCT(MAX(ISNUMBER(SEARCH('Class Rules'!$B$6:$B$85,$E2909))*ISNUMBER(SEARCH('Class Rules'!$C$6:$C$85,$F2909))*'Class Rules'!$A$6:$A$85))</f>
        <v>0</v>
      </c>
      <c r="N2909" s="1" t="str">
        <f t="array" ref="N2909">IF($M2909=0,'Class Rules'!$D$3,INDEX('Class Rules'!$D$6:$D$85,MATCH($M2909,'Class Rules'!$A$6:$A$85,0)))</f>
        <v>Passenger LDV</v>
      </c>
      <c r="O2909" s="1" t="str">
        <f t="array" ref="O2909">IF(SUMPRODUCT(MAX(ISNUMBER(SEARCH(Fuel_Rules!$A$6:$A$30,$E2909))*ISNUMBER(SEARCH(Fuel_Rules!$B$6:$B$30,$F2909))*(Fuel_Rules!$A$6:$A$30&lt;&gt;"")))&gt;0,"Plug-in hybrid",IF($G2909="Diesel","Diesel","Gasoline"))</f>
        <v>Gasoline</v>
      </c>
    </row>
    <row r="2910" spans="1:15" ht="15" customHeight="1" x14ac:dyDescent="0.25">
      <c r="A2910" s="1">
        <v>2022</v>
      </c>
      <c r="B2910" s="1" t="s">
        <v>5174</v>
      </c>
      <c r="C2910" s="1" t="s">
        <v>387</v>
      </c>
      <c r="D2910" s="1" t="s">
        <v>5200</v>
      </c>
      <c r="E2910" s="1" t="s">
        <v>310</v>
      </c>
      <c r="F2910" s="1" t="s">
        <v>389</v>
      </c>
      <c r="G2910" s="1" t="s">
        <v>103</v>
      </c>
      <c r="H2910" s="1" t="s">
        <v>298</v>
      </c>
      <c r="I2910" s="1">
        <v>2.9</v>
      </c>
      <c r="J2910" s="1">
        <v>2023</v>
      </c>
      <c r="K2910" s="1">
        <v>745647</v>
      </c>
      <c r="L2910" s="1">
        <v>0</v>
      </c>
      <c r="M2910" s="1">
        <f t="array" ref="M2910">SUMPRODUCT(MAX(ISNUMBER(SEARCH('Class Rules'!$B$6:$B$85,$E2910))*ISNUMBER(SEARCH('Class Rules'!$C$6:$C$85,$F2910))*'Class Rules'!$A$6:$A$85))</f>
        <v>0</v>
      </c>
      <c r="N2910" s="1" t="str">
        <f t="array" ref="N2910">IF($M2910=0,'Class Rules'!$D$3,INDEX('Class Rules'!$D$6:$D$85,MATCH($M2910,'Class Rules'!$A$6:$A$85,0)))</f>
        <v>Passenger LDV</v>
      </c>
      <c r="O2910" s="1" t="str">
        <f t="array" ref="O2910">IF(SUMPRODUCT(MAX(ISNUMBER(SEARCH(Fuel_Rules!$A$6:$A$30,$E2910))*ISNUMBER(SEARCH(Fuel_Rules!$B$6:$B$30,$F2910))*(Fuel_Rules!$A$6:$A$30&lt;&gt;"")))&gt;0,"Plug-in hybrid",IF($G2910="Diesel","Diesel","Gasoline"))</f>
        <v>Gasoline</v>
      </c>
    </row>
    <row r="2911" spans="1:15" ht="15" customHeight="1" x14ac:dyDescent="0.25">
      <c r="A2911" s="1">
        <v>2022</v>
      </c>
      <c r="B2911" s="1" t="s">
        <v>5174</v>
      </c>
      <c r="C2911" s="1" t="s">
        <v>390</v>
      </c>
      <c r="D2911" s="1" t="s">
        <v>5201</v>
      </c>
      <c r="E2911" s="1" t="s">
        <v>310</v>
      </c>
      <c r="F2911" s="1" t="s">
        <v>392</v>
      </c>
      <c r="G2911" s="1" t="s">
        <v>103</v>
      </c>
      <c r="H2911" s="1" t="s">
        <v>298</v>
      </c>
      <c r="I2911" s="1">
        <v>2</v>
      </c>
      <c r="J2911" s="1">
        <v>2023</v>
      </c>
      <c r="K2911" s="1">
        <v>365871</v>
      </c>
      <c r="L2911" s="1">
        <v>0</v>
      </c>
      <c r="M2911" s="1">
        <f t="array" ref="M2911">SUMPRODUCT(MAX(ISNUMBER(SEARCH('Class Rules'!$B$6:$B$85,$E2911))*ISNUMBER(SEARCH('Class Rules'!$C$6:$C$85,$F2911))*'Class Rules'!$A$6:$A$85))</f>
        <v>0</v>
      </c>
      <c r="N2911" s="1" t="str">
        <f t="array" ref="N2911">IF($M2911=0,'Class Rules'!$D$3,INDEX('Class Rules'!$D$6:$D$85,MATCH($M2911,'Class Rules'!$A$6:$A$85,0)))</f>
        <v>Passenger LDV</v>
      </c>
      <c r="O2911" s="1" t="str">
        <f t="array" ref="O2911">IF(SUMPRODUCT(MAX(ISNUMBER(SEARCH(Fuel_Rules!$A$6:$A$30,$E2911))*ISNUMBER(SEARCH(Fuel_Rules!$B$6:$B$30,$F2911))*(Fuel_Rules!$A$6:$A$30&lt;&gt;"")))&gt;0,"Plug-in hybrid",IF($G2911="Diesel","Diesel","Gasoline"))</f>
        <v>Gasoline</v>
      </c>
    </row>
    <row r="2912" spans="1:15" ht="15" customHeight="1" x14ac:dyDescent="0.25">
      <c r="A2912" s="1">
        <v>2022</v>
      </c>
      <c r="B2912" s="1" t="s">
        <v>5174</v>
      </c>
      <c r="C2912" s="1" t="s">
        <v>393</v>
      </c>
      <c r="D2912" s="1" t="s">
        <v>5202</v>
      </c>
      <c r="E2912" s="1" t="s">
        <v>310</v>
      </c>
      <c r="F2912" s="1" t="s">
        <v>395</v>
      </c>
      <c r="G2912" s="1" t="s">
        <v>103</v>
      </c>
      <c r="H2912" s="1" t="s">
        <v>298</v>
      </c>
      <c r="I2912" s="1">
        <v>2.5</v>
      </c>
      <c r="J2912" s="1">
        <v>2023</v>
      </c>
      <c r="K2912" s="1">
        <v>639974</v>
      </c>
      <c r="L2912" s="1">
        <v>0</v>
      </c>
      <c r="M2912" s="1">
        <f t="array" ref="M2912">SUMPRODUCT(MAX(ISNUMBER(SEARCH('Class Rules'!$B$6:$B$85,$E2912))*ISNUMBER(SEARCH('Class Rules'!$C$6:$C$85,$F2912))*'Class Rules'!$A$6:$A$85))</f>
        <v>0</v>
      </c>
      <c r="N2912" s="1" t="str">
        <f t="array" ref="N2912">IF($M2912=0,'Class Rules'!$D$3,INDEX('Class Rules'!$D$6:$D$85,MATCH($M2912,'Class Rules'!$A$6:$A$85,0)))</f>
        <v>Passenger LDV</v>
      </c>
      <c r="O2912" s="1" t="str">
        <f t="array" ref="O2912">IF(SUMPRODUCT(MAX(ISNUMBER(SEARCH(Fuel_Rules!$A$6:$A$30,$E2912))*ISNUMBER(SEARCH(Fuel_Rules!$B$6:$B$30,$F2912))*(Fuel_Rules!$A$6:$A$30&lt;&gt;"")))&gt;0,"Plug-in hybrid",IF($G2912="Diesel","Diesel","Gasoline"))</f>
        <v>Gasoline</v>
      </c>
    </row>
    <row r="2913" spans="1:15" ht="15" customHeight="1" x14ac:dyDescent="0.25">
      <c r="A2913" s="1">
        <v>2022</v>
      </c>
      <c r="B2913" s="1" t="s">
        <v>5174</v>
      </c>
      <c r="C2913" s="1" t="s">
        <v>396</v>
      </c>
      <c r="D2913" s="1" t="s">
        <v>5203</v>
      </c>
      <c r="E2913" s="1" t="s">
        <v>310</v>
      </c>
      <c r="F2913" s="1" t="s">
        <v>398</v>
      </c>
      <c r="G2913" s="1" t="s">
        <v>103</v>
      </c>
      <c r="H2913" s="1" t="s">
        <v>298</v>
      </c>
      <c r="I2913" s="1">
        <v>3</v>
      </c>
      <c r="J2913" s="1">
        <v>2023</v>
      </c>
      <c r="K2913" s="1">
        <v>577771</v>
      </c>
      <c r="L2913" s="1">
        <v>0</v>
      </c>
      <c r="M2913" s="1">
        <f t="array" ref="M2913">SUMPRODUCT(MAX(ISNUMBER(SEARCH('Class Rules'!$B$6:$B$85,$E2913))*ISNUMBER(SEARCH('Class Rules'!$C$6:$C$85,$F2913))*'Class Rules'!$A$6:$A$85))</f>
        <v>0</v>
      </c>
      <c r="N2913" s="1" t="str">
        <f t="array" ref="N2913">IF($M2913=0,'Class Rules'!$D$3,INDEX('Class Rules'!$D$6:$D$85,MATCH($M2913,'Class Rules'!$A$6:$A$85,0)))</f>
        <v>Passenger LDV</v>
      </c>
      <c r="O2913" s="1" t="str">
        <f t="array" ref="O2913">IF(SUMPRODUCT(MAX(ISNUMBER(SEARCH(Fuel_Rules!$A$6:$A$30,$E2913))*ISNUMBER(SEARCH(Fuel_Rules!$B$6:$B$30,$F2913))*(Fuel_Rules!$A$6:$A$30&lt;&gt;"")))&gt;0,"Plug-in hybrid",IF($G2913="Diesel","Diesel","Gasoline"))</f>
        <v>Gasoline</v>
      </c>
    </row>
    <row r="2914" spans="1:15" ht="15" customHeight="1" x14ac:dyDescent="0.25">
      <c r="A2914" s="1">
        <v>2022</v>
      </c>
      <c r="B2914" s="1" t="s">
        <v>5174</v>
      </c>
      <c r="C2914" s="1" t="s">
        <v>399</v>
      </c>
      <c r="D2914" s="1" t="s">
        <v>5204</v>
      </c>
      <c r="E2914" s="1" t="s">
        <v>310</v>
      </c>
      <c r="F2914" s="1" t="s">
        <v>401</v>
      </c>
      <c r="G2914" s="1" t="s">
        <v>103</v>
      </c>
      <c r="H2914" s="1" t="s">
        <v>298</v>
      </c>
      <c r="I2914" s="1">
        <v>1.4</v>
      </c>
      <c r="J2914" s="1">
        <v>2023</v>
      </c>
      <c r="K2914" s="1">
        <v>283829</v>
      </c>
      <c r="L2914" s="1">
        <v>0</v>
      </c>
      <c r="M2914" s="1">
        <f t="array" ref="M2914">SUMPRODUCT(MAX(ISNUMBER(SEARCH('Class Rules'!$B$6:$B$85,$E2914))*ISNUMBER(SEARCH('Class Rules'!$C$6:$C$85,$F2914))*'Class Rules'!$A$6:$A$85))</f>
        <v>0</v>
      </c>
      <c r="N2914" s="1" t="str">
        <f t="array" ref="N2914">IF($M2914=0,'Class Rules'!$D$3,INDEX('Class Rules'!$D$6:$D$85,MATCH($M2914,'Class Rules'!$A$6:$A$85,0)))</f>
        <v>Passenger LDV</v>
      </c>
      <c r="O2914" s="1" t="str">
        <f t="array" ref="O2914">IF(SUMPRODUCT(MAX(ISNUMBER(SEARCH(Fuel_Rules!$A$6:$A$30,$E2914))*ISNUMBER(SEARCH(Fuel_Rules!$B$6:$B$30,$F2914))*(Fuel_Rules!$A$6:$A$30&lt;&gt;"")))&gt;0,"Plug-in hybrid",IF($G2914="Diesel","Diesel","Gasoline"))</f>
        <v>Gasoline</v>
      </c>
    </row>
    <row r="2915" spans="1:15" ht="15" customHeight="1" x14ac:dyDescent="0.25">
      <c r="A2915" s="1">
        <v>2022</v>
      </c>
      <c r="B2915" s="1" t="s">
        <v>5174</v>
      </c>
      <c r="C2915" s="1" t="s">
        <v>402</v>
      </c>
      <c r="D2915" s="1" t="s">
        <v>5205</v>
      </c>
      <c r="E2915" s="1" t="s">
        <v>310</v>
      </c>
      <c r="F2915" s="1" t="s">
        <v>404</v>
      </c>
      <c r="G2915" s="1" t="s">
        <v>103</v>
      </c>
      <c r="H2915" s="1" t="s">
        <v>298</v>
      </c>
      <c r="I2915" s="1">
        <v>3</v>
      </c>
      <c r="J2915" s="1">
        <v>2023</v>
      </c>
      <c r="K2915" s="1">
        <v>624904</v>
      </c>
      <c r="L2915" s="1">
        <v>0</v>
      </c>
      <c r="M2915" s="1">
        <f t="array" ref="M2915">SUMPRODUCT(MAX(ISNUMBER(SEARCH('Class Rules'!$B$6:$B$85,$E2915))*ISNUMBER(SEARCH('Class Rules'!$C$6:$C$85,$F2915))*'Class Rules'!$A$6:$A$85))</f>
        <v>0</v>
      </c>
      <c r="N2915" s="1" t="str">
        <f t="array" ref="N2915">IF($M2915=0,'Class Rules'!$D$3,INDEX('Class Rules'!$D$6:$D$85,MATCH($M2915,'Class Rules'!$A$6:$A$85,0)))</f>
        <v>Passenger LDV</v>
      </c>
      <c r="O2915" s="1" t="str">
        <f t="array" ref="O2915">IF(SUMPRODUCT(MAX(ISNUMBER(SEARCH(Fuel_Rules!$A$6:$A$30,$E2915))*ISNUMBER(SEARCH(Fuel_Rules!$B$6:$B$30,$F2915))*(Fuel_Rules!$A$6:$A$30&lt;&gt;"")))&gt;0,"Plug-in hybrid",IF($G2915="Diesel","Diesel","Gasoline"))</f>
        <v>Gasoline</v>
      </c>
    </row>
    <row r="2916" spans="1:15" ht="15" customHeight="1" x14ac:dyDescent="0.25">
      <c r="A2916" s="1">
        <v>2022</v>
      </c>
      <c r="B2916" s="1" t="s">
        <v>5174</v>
      </c>
      <c r="C2916" s="1" t="s">
        <v>405</v>
      </c>
      <c r="D2916" s="1" t="s">
        <v>5206</v>
      </c>
      <c r="E2916" s="1" t="s">
        <v>310</v>
      </c>
      <c r="F2916" s="1" t="s">
        <v>407</v>
      </c>
      <c r="G2916" s="1" t="s">
        <v>103</v>
      </c>
      <c r="H2916" s="1" t="s">
        <v>298</v>
      </c>
      <c r="I2916" s="1">
        <v>2</v>
      </c>
      <c r="J2916" s="1">
        <v>2023</v>
      </c>
      <c r="K2916" s="1">
        <v>476295</v>
      </c>
      <c r="L2916" s="1">
        <v>0</v>
      </c>
      <c r="M2916" s="1">
        <f t="array" ref="M2916">SUMPRODUCT(MAX(ISNUMBER(SEARCH('Class Rules'!$B$6:$B$85,$E2916))*ISNUMBER(SEARCH('Class Rules'!$C$6:$C$85,$F2916))*'Class Rules'!$A$6:$A$85))</f>
        <v>0</v>
      </c>
      <c r="N2916" s="1" t="str">
        <f t="array" ref="N2916">IF($M2916=0,'Class Rules'!$D$3,INDEX('Class Rules'!$D$6:$D$85,MATCH($M2916,'Class Rules'!$A$6:$A$85,0)))</f>
        <v>Passenger LDV</v>
      </c>
      <c r="O2916" s="1" t="str">
        <f t="array" ref="O2916">IF(SUMPRODUCT(MAX(ISNUMBER(SEARCH(Fuel_Rules!$A$6:$A$30,$E2916))*ISNUMBER(SEARCH(Fuel_Rules!$B$6:$B$30,$F2916))*(Fuel_Rules!$A$6:$A$30&lt;&gt;"")))&gt;0,"Plug-in hybrid",IF($G2916="Diesel","Diesel","Gasoline"))</f>
        <v>Gasoline</v>
      </c>
    </row>
    <row r="2917" spans="1:15" ht="15" customHeight="1" x14ac:dyDescent="0.25">
      <c r="A2917" s="1">
        <v>2022</v>
      </c>
      <c r="B2917" s="1" t="s">
        <v>5174</v>
      </c>
      <c r="C2917" s="1" t="s">
        <v>408</v>
      </c>
      <c r="D2917" s="1" t="s">
        <v>5207</v>
      </c>
      <c r="E2917" s="1" t="s">
        <v>310</v>
      </c>
      <c r="F2917" s="1" t="s">
        <v>410</v>
      </c>
      <c r="G2917" s="1" t="s">
        <v>103</v>
      </c>
      <c r="H2917" s="1" t="s">
        <v>298</v>
      </c>
      <c r="I2917" s="1">
        <v>2</v>
      </c>
      <c r="J2917" s="1">
        <v>2023</v>
      </c>
      <c r="K2917" s="1">
        <v>414398</v>
      </c>
      <c r="L2917" s="1">
        <v>0</v>
      </c>
      <c r="M2917" s="1">
        <f t="array" ref="M2917">SUMPRODUCT(MAX(ISNUMBER(SEARCH('Class Rules'!$B$6:$B$85,$E2917))*ISNUMBER(SEARCH('Class Rules'!$C$6:$C$85,$F2917))*'Class Rules'!$A$6:$A$85))</f>
        <v>0</v>
      </c>
      <c r="N2917" s="1" t="str">
        <f t="array" ref="N2917">IF($M2917=0,'Class Rules'!$D$3,INDEX('Class Rules'!$D$6:$D$85,MATCH($M2917,'Class Rules'!$A$6:$A$85,0)))</f>
        <v>Passenger LDV</v>
      </c>
      <c r="O2917" s="1" t="str">
        <f t="array" ref="O2917">IF(SUMPRODUCT(MAX(ISNUMBER(SEARCH(Fuel_Rules!$A$6:$A$30,$E2917))*ISNUMBER(SEARCH(Fuel_Rules!$B$6:$B$30,$F2917))*(Fuel_Rules!$A$6:$A$30&lt;&gt;"")))&gt;0,"Plug-in hybrid",IF($G2917="Diesel","Diesel","Gasoline"))</f>
        <v>Gasoline</v>
      </c>
    </row>
    <row r="2918" spans="1:15" ht="15" customHeight="1" x14ac:dyDescent="0.25">
      <c r="A2918" s="1">
        <v>2022</v>
      </c>
      <c r="B2918" s="1" t="s">
        <v>5174</v>
      </c>
      <c r="C2918" s="1" t="s">
        <v>411</v>
      </c>
      <c r="D2918" s="1" t="s">
        <v>5208</v>
      </c>
      <c r="E2918" s="1" t="s">
        <v>310</v>
      </c>
      <c r="F2918" s="1" t="s">
        <v>413</v>
      </c>
      <c r="G2918" s="1" t="s">
        <v>103</v>
      </c>
      <c r="H2918" s="1" t="s">
        <v>298</v>
      </c>
      <c r="I2918" s="1">
        <v>2</v>
      </c>
      <c r="J2918" s="1">
        <v>2023</v>
      </c>
      <c r="K2918" s="1">
        <v>407814</v>
      </c>
      <c r="L2918" s="1">
        <v>0</v>
      </c>
      <c r="M2918" s="1">
        <f t="array" ref="M2918">SUMPRODUCT(MAX(ISNUMBER(SEARCH('Class Rules'!$B$6:$B$85,$E2918))*ISNUMBER(SEARCH('Class Rules'!$C$6:$C$85,$F2918))*'Class Rules'!$A$6:$A$85))</f>
        <v>0</v>
      </c>
      <c r="N2918" s="1" t="str">
        <f t="array" ref="N2918">IF($M2918=0,'Class Rules'!$D$3,INDEX('Class Rules'!$D$6:$D$85,MATCH($M2918,'Class Rules'!$A$6:$A$85,0)))</f>
        <v>Passenger LDV</v>
      </c>
      <c r="O2918" s="1" t="str">
        <f t="array" ref="O2918">IF(SUMPRODUCT(MAX(ISNUMBER(SEARCH(Fuel_Rules!$A$6:$A$30,$E2918))*ISNUMBER(SEARCH(Fuel_Rules!$B$6:$B$30,$F2918))*(Fuel_Rules!$A$6:$A$30&lt;&gt;"")))&gt;0,"Plug-in hybrid",IF($G2918="Diesel","Diesel","Gasoline"))</f>
        <v>Gasoline</v>
      </c>
    </row>
    <row r="2919" spans="1:15" ht="15" customHeight="1" x14ac:dyDescent="0.25">
      <c r="A2919" s="1">
        <v>2022</v>
      </c>
      <c r="B2919" s="1" t="s">
        <v>5174</v>
      </c>
      <c r="C2919" s="1" t="s">
        <v>414</v>
      </c>
      <c r="D2919" s="1" t="s">
        <v>5209</v>
      </c>
      <c r="E2919" s="1" t="s">
        <v>310</v>
      </c>
      <c r="F2919" s="1" t="s">
        <v>416</v>
      </c>
      <c r="G2919" s="1" t="s">
        <v>103</v>
      </c>
      <c r="H2919" s="1" t="s">
        <v>298</v>
      </c>
      <c r="I2919" s="1">
        <v>2</v>
      </c>
      <c r="J2919" s="1">
        <v>2023</v>
      </c>
      <c r="K2919" s="1">
        <v>447019</v>
      </c>
      <c r="L2919" s="1">
        <v>0</v>
      </c>
      <c r="M2919" s="1">
        <f t="array" ref="M2919">SUMPRODUCT(MAX(ISNUMBER(SEARCH('Class Rules'!$B$6:$B$85,$E2919))*ISNUMBER(SEARCH('Class Rules'!$C$6:$C$85,$F2919))*'Class Rules'!$A$6:$A$85))</f>
        <v>0</v>
      </c>
      <c r="N2919" s="1" t="str">
        <f t="array" ref="N2919">IF($M2919=0,'Class Rules'!$D$3,INDEX('Class Rules'!$D$6:$D$85,MATCH($M2919,'Class Rules'!$A$6:$A$85,0)))</f>
        <v>Passenger LDV</v>
      </c>
      <c r="O2919" s="1" t="str">
        <f t="array" ref="O2919">IF(SUMPRODUCT(MAX(ISNUMBER(SEARCH(Fuel_Rules!$A$6:$A$30,$E2919))*ISNUMBER(SEARCH(Fuel_Rules!$B$6:$B$30,$F2919))*(Fuel_Rules!$A$6:$A$30&lt;&gt;"")))&gt;0,"Plug-in hybrid",IF($G2919="Diesel","Diesel","Gasoline"))</f>
        <v>Gasoline</v>
      </c>
    </row>
    <row r="2920" spans="1:15" ht="15" customHeight="1" x14ac:dyDescent="0.25">
      <c r="A2920" s="1">
        <v>2022</v>
      </c>
      <c r="B2920" s="1" t="s">
        <v>5174</v>
      </c>
      <c r="C2920" s="1" t="s">
        <v>417</v>
      </c>
      <c r="D2920" s="1" t="s">
        <v>5210</v>
      </c>
      <c r="E2920" s="1" t="s">
        <v>310</v>
      </c>
      <c r="F2920" s="1" t="s">
        <v>419</v>
      </c>
      <c r="G2920" s="1" t="s">
        <v>103</v>
      </c>
      <c r="H2920" s="1" t="s">
        <v>298</v>
      </c>
      <c r="I2920" s="1">
        <v>2</v>
      </c>
      <c r="J2920" s="1">
        <v>2023</v>
      </c>
      <c r="K2920" s="1">
        <v>292440</v>
      </c>
      <c r="L2920" s="1">
        <v>0</v>
      </c>
      <c r="M2920" s="1">
        <f t="array" ref="M2920">SUMPRODUCT(MAX(ISNUMBER(SEARCH('Class Rules'!$B$6:$B$85,$E2920))*ISNUMBER(SEARCH('Class Rules'!$C$6:$C$85,$F2920))*'Class Rules'!$A$6:$A$85))</f>
        <v>0</v>
      </c>
      <c r="N2920" s="1" t="str">
        <f t="array" ref="N2920">IF($M2920=0,'Class Rules'!$D$3,INDEX('Class Rules'!$D$6:$D$85,MATCH($M2920,'Class Rules'!$A$6:$A$85,0)))</f>
        <v>Passenger LDV</v>
      </c>
      <c r="O2920" s="1" t="str">
        <f t="array" ref="O2920">IF(SUMPRODUCT(MAX(ISNUMBER(SEARCH(Fuel_Rules!$A$6:$A$30,$E2920))*ISNUMBER(SEARCH(Fuel_Rules!$B$6:$B$30,$F2920))*(Fuel_Rules!$A$6:$A$30&lt;&gt;"")))&gt;0,"Plug-in hybrid",IF($G2920="Diesel","Diesel","Gasoline"))</f>
        <v>Gasoline</v>
      </c>
    </row>
    <row r="2921" spans="1:15" ht="15" customHeight="1" x14ac:dyDescent="0.25">
      <c r="A2921" s="1">
        <v>2022</v>
      </c>
      <c r="B2921" s="1" t="s">
        <v>5174</v>
      </c>
      <c r="C2921" s="1" t="s">
        <v>420</v>
      </c>
      <c r="D2921" s="1" t="s">
        <v>5211</v>
      </c>
      <c r="E2921" s="1" t="s">
        <v>310</v>
      </c>
      <c r="F2921" s="1" t="s">
        <v>422</v>
      </c>
      <c r="G2921" s="1" t="s">
        <v>103</v>
      </c>
      <c r="H2921" s="1" t="s">
        <v>298</v>
      </c>
      <c r="I2921" s="1">
        <v>1.4</v>
      </c>
      <c r="J2921" s="1">
        <v>2023</v>
      </c>
      <c r="K2921" s="1">
        <v>249127</v>
      </c>
      <c r="L2921" s="1">
        <v>0</v>
      </c>
      <c r="M2921" s="1">
        <f t="array" ref="M2921">SUMPRODUCT(MAX(ISNUMBER(SEARCH('Class Rules'!$B$6:$B$85,$E2921))*ISNUMBER(SEARCH('Class Rules'!$C$6:$C$85,$F2921))*'Class Rules'!$A$6:$A$85))</f>
        <v>0</v>
      </c>
      <c r="N2921" s="1" t="str">
        <f t="array" ref="N2921">IF($M2921=0,'Class Rules'!$D$3,INDEX('Class Rules'!$D$6:$D$85,MATCH($M2921,'Class Rules'!$A$6:$A$85,0)))</f>
        <v>Passenger LDV</v>
      </c>
      <c r="O2921" s="1" t="str">
        <f t="array" ref="O2921">IF(SUMPRODUCT(MAX(ISNUMBER(SEARCH(Fuel_Rules!$A$6:$A$30,$E2921))*ISNUMBER(SEARCH(Fuel_Rules!$B$6:$B$30,$F2921))*(Fuel_Rules!$A$6:$A$30&lt;&gt;"")))&gt;0,"Plug-in hybrid",IF($G2921="Diesel","Diesel","Gasoline"))</f>
        <v>Gasoline</v>
      </c>
    </row>
    <row r="2922" spans="1:15" ht="15" customHeight="1" x14ac:dyDescent="0.25">
      <c r="A2922" s="1">
        <v>2022</v>
      </c>
      <c r="B2922" s="1" t="s">
        <v>5174</v>
      </c>
      <c r="C2922" s="1" t="s">
        <v>423</v>
      </c>
      <c r="D2922" s="1" t="s">
        <v>5212</v>
      </c>
      <c r="E2922" s="1" t="s">
        <v>310</v>
      </c>
      <c r="F2922" s="1" t="s">
        <v>425</v>
      </c>
      <c r="G2922" s="1" t="s">
        <v>103</v>
      </c>
      <c r="H2922" s="1" t="s">
        <v>298</v>
      </c>
      <c r="I2922" s="1">
        <v>1.4</v>
      </c>
      <c r="J2922" s="1">
        <v>2023</v>
      </c>
      <c r="K2922" s="1">
        <v>253196</v>
      </c>
      <c r="L2922" s="1">
        <v>0</v>
      </c>
      <c r="M2922" s="1">
        <f t="array" ref="M2922">SUMPRODUCT(MAX(ISNUMBER(SEARCH('Class Rules'!$B$6:$B$85,$E2922))*ISNUMBER(SEARCH('Class Rules'!$C$6:$C$85,$F2922))*'Class Rules'!$A$6:$A$85))</f>
        <v>0</v>
      </c>
      <c r="N2922" s="1" t="str">
        <f t="array" ref="N2922">IF($M2922=0,'Class Rules'!$D$3,INDEX('Class Rules'!$D$6:$D$85,MATCH($M2922,'Class Rules'!$A$6:$A$85,0)))</f>
        <v>Passenger LDV</v>
      </c>
      <c r="O2922" s="1" t="str">
        <f t="array" ref="O2922">IF(SUMPRODUCT(MAX(ISNUMBER(SEARCH(Fuel_Rules!$A$6:$A$30,$E2922))*ISNUMBER(SEARCH(Fuel_Rules!$B$6:$B$30,$F2922))*(Fuel_Rules!$A$6:$A$30&lt;&gt;"")))&gt;0,"Plug-in hybrid",IF($G2922="Diesel","Diesel","Gasoline"))</f>
        <v>Gasoline</v>
      </c>
    </row>
    <row r="2923" spans="1:15" ht="15" customHeight="1" x14ac:dyDescent="0.25">
      <c r="A2923" s="1">
        <v>2022</v>
      </c>
      <c r="B2923" s="1" t="s">
        <v>5174</v>
      </c>
      <c r="C2923" s="1" t="s">
        <v>3170</v>
      </c>
      <c r="D2923" s="1" t="s">
        <v>5213</v>
      </c>
      <c r="E2923" s="1" t="s">
        <v>310</v>
      </c>
      <c r="F2923" s="1" t="s">
        <v>3172</v>
      </c>
      <c r="G2923" s="1" t="s">
        <v>103</v>
      </c>
      <c r="H2923" s="1" t="s">
        <v>298</v>
      </c>
      <c r="I2923" s="1">
        <v>2</v>
      </c>
      <c r="J2923" s="1">
        <v>2023</v>
      </c>
      <c r="K2923" s="1">
        <v>272998</v>
      </c>
      <c r="L2923" s="1">
        <v>0</v>
      </c>
      <c r="M2923" s="1">
        <f t="array" ref="M2923">SUMPRODUCT(MAX(ISNUMBER(SEARCH('Class Rules'!$B$6:$B$85,$E2923))*ISNUMBER(SEARCH('Class Rules'!$C$6:$C$85,$F2923))*'Class Rules'!$A$6:$A$85))</f>
        <v>0</v>
      </c>
      <c r="N2923" s="1" t="str">
        <f t="array" ref="N2923">IF($M2923=0,'Class Rules'!$D$3,INDEX('Class Rules'!$D$6:$D$85,MATCH($M2923,'Class Rules'!$A$6:$A$85,0)))</f>
        <v>Passenger LDV</v>
      </c>
      <c r="O2923" s="1" t="str">
        <f t="array" ref="O2923">IF(SUMPRODUCT(MAX(ISNUMBER(SEARCH(Fuel_Rules!$A$6:$A$30,$E2923))*ISNUMBER(SEARCH(Fuel_Rules!$B$6:$B$30,$F2923))*(Fuel_Rules!$A$6:$A$30&lt;&gt;"")))&gt;0,"Plug-in hybrid",IF($G2923="Diesel","Diesel","Gasoline"))</f>
        <v>Gasoline</v>
      </c>
    </row>
    <row r="2924" spans="1:15" ht="15" customHeight="1" x14ac:dyDescent="0.25">
      <c r="A2924" s="1">
        <v>2022</v>
      </c>
      <c r="B2924" s="1" t="s">
        <v>5174</v>
      </c>
      <c r="C2924" s="1" t="s">
        <v>3173</v>
      </c>
      <c r="D2924" s="1" t="s">
        <v>5214</v>
      </c>
      <c r="E2924" s="1" t="s">
        <v>310</v>
      </c>
      <c r="F2924" s="1" t="s">
        <v>3175</v>
      </c>
      <c r="G2924" s="1" t="s">
        <v>103</v>
      </c>
      <c r="H2924" s="1" t="s">
        <v>298</v>
      </c>
      <c r="I2924" s="1">
        <v>2</v>
      </c>
      <c r="J2924" s="1">
        <v>2023</v>
      </c>
      <c r="K2924" s="1">
        <v>272554</v>
      </c>
      <c r="L2924" s="1">
        <v>0</v>
      </c>
      <c r="M2924" s="1">
        <f t="array" ref="M2924">SUMPRODUCT(MAX(ISNUMBER(SEARCH('Class Rules'!$B$6:$B$85,$E2924))*ISNUMBER(SEARCH('Class Rules'!$C$6:$C$85,$F2924))*'Class Rules'!$A$6:$A$85))</f>
        <v>0</v>
      </c>
      <c r="N2924" s="1" t="str">
        <f t="array" ref="N2924">IF($M2924=0,'Class Rules'!$D$3,INDEX('Class Rules'!$D$6:$D$85,MATCH($M2924,'Class Rules'!$A$6:$A$85,0)))</f>
        <v>Passenger LDV</v>
      </c>
      <c r="O2924" s="1" t="str">
        <f t="array" ref="O2924">IF(SUMPRODUCT(MAX(ISNUMBER(SEARCH(Fuel_Rules!$A$6:$A$30,$E2924))*ISNUMBER(SEARCH(Fuel_Rules!$B$6:$B$30,$F2924))*(Fuel_Rules!$A$6:$A$30&lt;&gt;"")))&gt;0,"Plug-in hybrid",IF($G2924="Diesel","Diesel","Gasoline"))</f>
        <v>Gasoline</v>
      </c>
    </row>
    <row r="2925" spans="1:15" ht="15" customHeight="1" x14ac:dyDescent="0.25">
      <c r="A2925" s="1">
        <v>2022</v>
      </c>
      <c r="B2925" s="1" t="s">
        <v>5174</v>
      </c>
      <c r="C2925" s="1" t="s">
        <v>426</v>
      </c>
      <c r="D2925" s="1" t="s">
        <v>5215</v>
      </c>
      <c r="E2925" s="1" t="s">
        <v>428</v>
      </c>
      <c r="F2925" s="1" t="s">
        <v>429</v>
      </c>
      <c r="G2925" s="1" t="s">
        <v>103</v>
      </c>
      <c r="H2925" s="1" t="s">
        <v>298</v>
      </c>
      <c r="I2925" s="1">
        <v>1.6</v>
      </c>
      <c r="J2925" s="1">
        <v>2023</v>
      </c>
      <c r="K2925" s="1">
        <v>45037</v>
      </c>
      <c r="L2925" s="1">
        <v>0</v>
      </c>
      <c r="M2925" s="1">
        <f t="array" ref="M2925">SUMPRODUCT(MAX(ISNUMBER(SEARCH('Class Rules'!$B$6:$B$85,$E2925))*ISNUMBER(SEARCH('Class Rules'!$C$6:$C$85,$F2925))*'Class Rules'!$A$6:$A$85))</f>
        <v>0</v>
      </c>
      <c r="N2925" s="1" t="str">
        <f t="array" ref="N2925">IF($M2925=0,'Class Rules'!$D$3,INDEX('Class Rules'!$D$6:$D$85,MATCH($M2925,'Class Rules'!$A$6:$A$85,0)))</f>
        <v>Passenger LDV</v>
      </c>
      <c r="O2925" s="1" t="str">
        <f t="array" ref="O2925">IF(SUMPRODUCT(MAX(ISNUMBER(SEARCH(Fuel_Rules!$A$6:$A$30,$E2925))*ISNUMBER(SEARCH(Fuel_Rules!$B$6:$B$30,$F2925))*(Fuel_Rules!$A$6:$A$30&lt;&gt;"")))&gt;0,"Plug-in hybrid",IF($G2925="Diesel","Diesel","Gasoline"))</f>
        <v>Gasoline</v>
      </c>
    </row>
    <row r="2926" spans="1:15" ht="15" customHeight="1" x14ac:dyDescent="0.25">
      <c r="A2926" s="1">
        <v>2022</v>
      </c>
      <c r="B2926" s="1" t="s">
        <v>5174</v>
      </c>
      <c r="C2926" s="1" t="s">
        <v>430</v>
      </c>
      <c r="D2926" s="1" t="s">
        <v>5216</v>
      </c>
      <c r="E2926" s="1" t="s">
        <v>428</v>
      </c>
      <c r="F2926" s="1" t="s">
        <v>432</v>
      </c>
      <c r="G2926" s="1" t="s">
        <v>103</v>
      </c>
      <c r="H2926" s="1" t="s">
        <v>298</v>
      </c>
      <c r="I2926" s="1">
        <v>1.8</v>
      </c>
      <c r="J2926" s="1">
        <v>2023</v>
      </c>
      <c r="K2926" s="1">
        <v>60050</v>
      </c>
      <c r="L2926" s="1">
        <v>0</v>
      </c>
      <c r="M2926" s="1">
        <f t="array" ref="M2926">SUMPRODUCT(MAX(ISNUMBER(SEARCH('Class Rules'!$B$6:$B$85,$E2926))*ISNUMBER(SEARCH('Class Rules'!$C$6:$C$85,$F2926))*'Class Rules'!$A$6:$A$85))</f>
        <v>0</v>
      </c>
      <c r="N2926" s="1" t="str">
        <f t="array" ref="N2926">IF($M2926=0,'Class Rules'!$D$3,INDEX('Class Rules'!$D$6:$D$85,MATCH($M2926,'Class Rules'!$A$6:$A$85,0)))</f>
        <v>Passenger LDV</v>
      </c>
      <c r="O2926" s="1" t="str">
        <f t="array" ref="O2926">IF(SUMPRODUCT(MAX(ISNUMBER(SEARCH(Fuel_Rules!$A$6:$A$30,$E2926))*ISNUMBER(SEARCH(Fuel_Rules!$B$6:$B$30,$F2926))*(Fuel_Rules!$A$6:$A$30&lt;&gt;"")))&gt;0,"Plug-in hybrid",IF($G2926="Diesel","Diesel","Gasoline"))</f>
        <v>Gasoline</v>
      </c>
    </row>
    <row r="2927" spans="1:15" ht="15" customHeight="1" x14ac:dyDescent="0.25">
      <c r="A2927" s="1">
        <v>2022</v>
      </c>
      <c r="B2927" s="1" t="s">
        <v>5174</v>
      </c>
      <c r="C2927" s="1" t="s">
        <v>438</v>
      </c>
      <c r="D2927" s="1" t="s">
        <v>5217</v>
      </c>
      <c r="E2927" s="1" t="s">
        <v>435</v>
      </c>
      <c r="F2927" s="1" t="s">
        <v>440</v>
      </c>
      <c r="G2927" s="1" t="s">
        <v>103</v>
      </c>
      <c r="H2927" s="1" t="s">
        <v>298</v>
      </c>
      <c r="I2927" s="1">
        <v>2</v>
      </c>
      <c r="J2927" s="1">
        <v>2023</v>
      </c>
      <c r="K2927" s="1">
        <v>297101</v>
      </c>
      <c r="L2927" s="1">
        <v>0</v>
      </c>
      <c r="M2927" s="1">
        <f t="array" ref="M2927">SUMPRODUCT(MAX(ISNUMBER(SEARCH('Class Rules'!$B$6:$B$85,$E2927))*ISNUMBER(SEARCH('Class Rules'!$C$6:$C$85,$F2927))*'Class Rules'!$A$6:$A$85))</f>
        <v>0</v>
      </c>
      <c r="N2927" s="1" t="str">
        <f t="array" ref="N2927">IF($M2927=0,'Class Rules'!$D$3,INDEX('Class Rules'!$D$6:$D$85,MATCH($M2927,'Class Rules'!$A$6:$A$85,0)))</f>
        <v>Passenger LDV</v>
      </c>
      <c r="O2927" s="1" t="str">
        <f t="array" ref="O2927">IF(SUMPRODUCT(MAX(ISNUMBER(SEARCH(Fuel_Rules!$A$6:$A$30,$E2927))*ISNUMBER(SEARCH(Fuel_Rules!$B$6:$B$30,$F2927))*(Fuel_Rules!$A$6:$A$30&lt;&gt;"")))&gt;0,"Plug-in hybrid",IF($G2927="Diesel","Diesel","Gasoline"))</f>
        <v>Gasoline</v>
      </c>
    </row>
    <row r="2928" spans="1:15" ht="15" customHeight="1" x14ac:dyDescent="0.25">
      <c r="A2928" s="1">
        <v>2022</v>
      </c>
      <c r="B2928" s="1" t="s">
        <v>5174</v>
      </c>
      <c r="C2928" s="1" t="s">
        <v>441</v>
      </c>
      <c r="D2928" s="1" t="s">
        <v>5218</v>
      </c>
      <c r="E2928" s="1" t="s">
        <v>435</v>
      </c>
      <c r="F2928" s="1" t="s">
        <v>443</v>
      </c>
      <c r="G2928" s="1" t="s">
        <v>103</v>
      </c>
      <c r="H2928" s="1" t="s">
        <v>298</v>
      </c>
      <c r="I2928" s="1">
        <v>2</v>
      </c>
      <c r="J2928" s="1">
        <v>2023</v>
      </c>
      <c r="K2928" s="1">
        <v>313033</v>
      </c>
      <c r="L2928" s="1">
        <v>0</v>
      </c>
      <c r="M2928" s="1">
        <f t="array" ref="M2928">SUMPRODUCT(MAX(ISNUMBER(SEARCH('Class Rules'!$B$6:$B$85,$E2928))*ISNUMBER(SEARCH('Class Rules'!$C$6:$C$85,$F2928))*'Class Rules'!$A$6:$A$85))</f>
        <v>0</v>
      </c>
      <c r="N2928" s="1" t="str">
        <f t="array" ref="N2928">IF($M2928=0,'Class Rules'!$D$3,INDEX('Class Rules'!$D$6:$D$85,MATCH($M2928,'Class Rules'!$A$6:$A$85,0)))</f>
        <v>Passenger LDV</v>
      </c>
      <c r="O2928" s="1" t="str">
        <f t="array" ref="O2928">IF(SUMPRODUCT(MAX(ISNUMBER(SEARCH(Fuel_Rules!$A$6:$A$30,$E2928))*ISNUMBER(SEARCH(Fuel_Rules!$B$6:$B$30,$F2928))*(Fuel_Rules!$A$6:$A$30&lt;&gt;"")))&gt;0,"Plug-in hybrid",IF($G2928="Diesel","Diesel","Gasoline"))</f>
        <v>Gasoline</v>
      </c>
    </row>
    <row r="2929" spans="1:15" ht="15" customHeight="1" x14ac:dyDescent="0.25">
      <c r="A2929" s="1">
        <v>2022</v>
      </c>
      <c r="B2929" s="1" t="s">
        <v>5174</v>
      </c>
      <c r="C2929" s="1" t="s">
        <v>444</v>
      </c>
      <c r="D2929" s="1" t="s">
        <v>5219</v>
      </c>
      <c r="E2929" s="1" t="s">
        <v>435</v>
      </c>
      <c r="F2929" s="1" t="s">
        <v>446</v>
      </c>
      <c r="G2929" s="1" t="s">
        <v>103</v>
      </c>
      <c r="H2929" s="1" t="s">
        <v>437</v>
      </c>
      <c r="I2929" s="1">
        <v>2</v>
      </c>
      <c r="J2929" s="1">
        <v>2023</v>
      </c>
      <c r="K2929" s="1">
        <v>286443</v>
      </c>
      <c r="L2929" s="1">
        <v>0</v>
      </c>
      <c r="M2929" s="1">
        <f t="array" ref="M2929">SUMPRODUCT(MAX(ISNUMBER(SEARCH('Class Rules'!$B$6:$B$85,$E2929))*ISNUMBER(SEARCH('Class Rules'!$C$6:$C$85,$F2929))*'Class Rules'!$A$6:$A$85))</f>
        <v>0</v>
      </c>
      <c r="N2929" s="1" t="str">
        <f t="array" ref="N2929">IF($M2929=0,'Class Rules'!$D$3,INDEX('Class Rules'!$D$6:$D$85,MATCH($M2929,'Class Rules'!$A$6:$A$85,0)))</f>
        <v>Passenger LDV</v>
      </c>
      <c r="O2929" s="1" t="str">
        <f t="array" ref="O2929">IF(SUMPRODUCT(MAX(ISNUMBER(SEARCH(Fuel_Rules!$A$6:$A$30,$E2929))*ISNUMBER(SEARCH(Fuel_Rules!$B$6:$B$30,$F2929))*(Fuel_Rules!$A$6:$A$30&lt;&gt;"")))&gt;0,"Plug-in hybrid",IF($G2929="Diesel","Diesel","Gasoline"))</f>
        <v>Gasoline</v>
      </c>
    </row>
    <row r="2930" spans="1:15" ht="15" customHeight="1" x14ac:dyDescent="0.25">
      <c r="A2930" s="1">
        <v>2022</v>
      </c>
      <c r="B2930" s="1" t="s">
        <v>5174</v>
      </c>
      <c r="C2930" s="1" t="s">
        <v>450</v>
      </c>
      <c r="D2930" s="1" t="s">
        <v>5220</v>
      </c>
      <c r="E2930" s="1" t="s">
        <v>435</v>
      </c>
      <c r="F2930" s="1" t="s">
        <v>452</v>
      </c>
      <c r="G2930" s="1" t="s">
        <v>103</v>
      </c>
      <c r="H2930" s="1" t="s">
        <v>298</v>
      </c>
      <c r="I2930" s="1">
        <v>2</v>
      </c>
      <c r="J2930" s="1">
        <v>2023</v>
      </c>
      <c r="K2930" s="1">
        <v>336573</v>
      </c>
      <c r="L2930" s="1">
        <v>0</v>
      </c>
      <c r="M2930" s="1">
        <f t="array" ref="M2930">SUMPRODUCT(MAX(ISNUMBER(SEARCH('Class Rules'!$B$6:$B$85,$E2930))*ISNUMBER(SEARCH('Class Rules'!$C$6:$C$85,$F2930))*'Class Rules'!$A$6:$A$85))</f>
        <v>0</v>
      </c>
      <c r="N2930" s="1" t="str">
        <f t="array" ref="N2930">IF($M2930=0,'Class Rules'!$D$3,INDEX('Class Rules'!$D$6:$D$85,MATCH($M2930,'Class Rules'!$A$6:$A$85,0)))</f>
        <v>Passenger LDV</v>
      </c>
      <c r="O2930" s="1" t="str">
        <f t="array" ref="O2930">IF(SUMPRODUCT(MAX(ISNUMBER(SEARCH(Fuel_Rules!$A$6:$A$30,$E2930))*ISNUMBER(SEARCH(Fuel_Rules!$B$6:$B$30,$F2930))*(Fuel_Rules!$A$6:$A$30&lt;&gt;"")))&gt;0,"Plug-in hybrid",IF($G2930="Diesel","Diesel","Gasoline"))</f>
        <v>Gasoline</v>
      </c>
    </row>
    <row r="2931" spans="1:15" ht="15" customHeight="1" x14ac:dyDescent="0.25">
      <c r="A2931" s="1">
        <v>2022</v>
      </c>
      <c r="B2931" s="1" t="s">
        <v>5174</v>
      </c>
      <c r="C2931" s="1" t="s">
        <v>453</v>
      </c>
      <c r="D2931" s="1" t="s">
        <v>5221</v>
      </c>
      <c r="E2931" s="1" t="s">
        <v>435</v>
      </c>
      <c r="F2931" s="1" t="s">
        <v>455</v>
      </c>
      <c r="G2931" s="1" t="s">
        <v>103</v>
      </c>
      <c r="H2931" s="1" t="s">
        <v>437</v>
      </c>
      <c r="I2931" s="1">
        <v>2</v>
      </c>
      <c r="J2931" s="1">
        <v>2023</v>
      </c>
      <c r="K2931" s="1">
        <v>317816</v>
      </c>
      <c r="L2931" s="1">
        <v>0</v>
      </c>
      <c r="M2931" s="1">
        <f t="array" ref="M2931">SUMPRODUCT(MAX(ISNUMBER(SEARCH('Class Rules'!$B$6:$B$85,$E2931))*ISNUMBER(SEARCH('Class Rules'!$C$6:$C$85,$F2931))*'Class Rules'!$A$6:$A$85))</f>
        <v>0</v>
      </c>
      <c r="N2931" s="1" t="str">
        <f t="array" ref="N2931">IF($M2931=0,'Class Rules'!$D$3,INDEX('Class Rules'!$D$6:$D$85,MATCH($M2931,'Class Rules'!$A$6:$A$85,0)))</f>
        <v>Passenger LDV</v>
      </c>
      <c r="O2931" s="1" t="str">
        <f t="array" ref="O2931">IF(SUMPRODUCT(MAX(ISNUMBER(SEARCH(Fuel_Rules!$A$6:$A$30,$E2931))*ISNUMBER(SEARCH(Fuel_Rules!$B$6:$B$30,$F2931))*(Fuel_Rules!$A$6:$A$30&lt;&gt;"")))&gt;0,"Plug-in hybrid",IF($G2931="Diesel","Diesel","Gasoline"))</f>
        <v>Gasoline</v>
      </c>
    </row>
    <row r="2932" spans="1:15" ht="15" customHeight="1" x14ac:dyDescent="0.25">
      <c r="A2932" s="1">
        <v>2022</v>
      </c>
      <c r="B2932" s="1" t="s">
        <v>5174</v>
      </c>
      <c r="C2932" s="1" t="s">
        <v>459</v>
      </c>
      <c r="D2932" s="1" t="s">
        <v>5222</v>
      </c>
      <c r="E2932" s="1" t="s">
        <v>435</v>
      </c>
      <c r="F2932" s="1" t="s">
        <v>461</v>
      </c>
      <c r="G2932" s="1" t="s">
        <v>103</v>
      </c>
      <c r="H2932" s="1" t="s">
        <v>437</v>
      </c>
      <c r="I2932" s="1">
        <v>3</v>
      </c>
      <c r="J2932" s="1">
        <v>2023</v>
      </c>
      <c r="K2932" s="1">
        <v>579120</v>
      </c>
      <c r="L2932" s="1">
        <v>0</v>
      </c>
      <c r="M2932" s="1">
        <f t="array" ref="M2932">SUMPRODUCT(MAX(ISNUMBER(SEARCH('Class Rules'!$B$6:$B$85,$E2932))*ISNUMBER(SEARCH('Class Rules'!$C$6:$C$85,$F2932))*'Class Rules'!$A$6:$A$85))</f>
        <v>0</v>
      </c>
      <c r="N2932" s="1" t="str">
        <f t="array" ref="N2932">IF($M2932=0,'Class Rules'!$D$3,INDEX('Class Rules'!$D$6:$D$85,MATCH($M2932,'Class Rules'!$A$6:$A$85,0)))</f>
        <v>Passenger LDV</v>
      </c>
      <c r="O2932" s="1" t="str">
        <f t="array" ref="O2932">IF(SUMPRODUCT(MAX(ISNUMBER(SEARCH(Fuel_Rules!$A$6:$A$30,$E2932))*ISNUMBER(SEARCH(Fuel_Rules!$B$6:$B$30,$F2932))*(Fuel_Rules!$A$6:$A$30&lt;&gt;"")))&gt;0,"Plug-in hybrid",IF($G2932="Diesel","Diesel","Gasoline"))</f>
        <v>Gasoline</v>
      </c>
    </row>
    <row r="2933" spans="1:15" ht="15" customHeight="1" x14ac:dyDescent="0.25">
      <c r="A2933" s="1">
        <v>2022</v>
      </c>
      <c r="B2933" s="1" t="s">
        <v>5174</v>
      </c>
      <c r="C2933" s="1" t="s">
        <v>465</v>
      </c>
      <c r="D2933" s="1" t="s">
        <v>5223</v>
      </c>
      <c r="E2933" s="1" t="s">
        <v>435</v>
      </c>
      <c r="F2933" s="1" t="s">
        <v>467</v>
      </c>
      <c r="G2933" s="1" t="s">
        <v>103</v>
      </c>
      <c r="H2933" s="1" t="s">
        <v>437</v>
      </c>
      <c r="I2933" s="1">
        <v>2</v>
      </c>
      <c r="J2933" s="1">
        <v>2023</v>
      </c>
      <c r="K2933" s="1">
        <v>315183</v>
      </c>
      <c r="L2933" s="1">
        <v>0</v>
      </c>
      <c r="M2933" s="1">
        <f t="array" ref="M2933">SUMPRODUCT(MAX(ISNUMBER(SEARCH('Class Rules'!$B$6:$B$85,$E2933))*ISNUMBER(SEARCH('Class Rules'!$C$6:$C$85,$F2933))*'Class Rules'!$A$6:$A$85))</f>
        <v>0</v>
      </c>
      <c r="N2933" s="1" t="str">
        <f t="array" ref="N2933">IF($M2933=0,'Class Rules'!$D$3,INDEX('Class Rules'!$D$6:$D$85,MATCH($M2933,'Class Rules'!$A$6:$A$85,0)))</f>
        <v>Passenger LDV</v>
      </c>
      <c r="O2933" s="1" t="str">
        <f t="array" ref="O2933">IF(SUMPRODUCT(MAX(ISNUMBER(SEARCH(Fuel_Rules!$A$6:$A$30,$E2933))*ISNUMBER(SEARCH(Fuel_Rules!$B$6:$B$30,$F2933))*(Fuel_Rules!$A$6:$A$30&lt;&gt;"")))&gt;0,"Plug-in hybrid",IF($G2933="Diesel","Diesel","Gasoline"))</f>
        <v>Gasoline</v>
      </c>
    </row>
    <row r="2934" spans="1:15" ht="15" customHeight="1" x14ac:dyDescent="0.25">
      <c r="A2934" s="1">
        <v>2022</v>
      </c>
      <c r="B2934" s="1" t="s">
        <v>5174</v>
      </c>
      <c r="C2934" s="1" t="s">
        <v>471</v>
      </c>
      <c r="D2934" s="1" t="s">
        <v>5224</v>
      </c>
      <c r="E2934" s="1" t="s">
        <v>435</v>
      </c>
      <c r="F2934" s="1" t="s">
        <v>473</v>
      </c>
      <c r="G2934" s="1" t="s">
        <v>103</v>
      </c>
      <c r="H2934" s="1" t="s">
        <v>437</v>
      </c>
      <c r="I2934" s="1">
        <v>3</v>
      </c>
      <c r="J2934" s="1">
        <v>2023</v>
      </c>
      <c r="K2934" s="1">
        <v>583547</v>
      </c>
      <c r="L2934" s="1">
        <v>0</v>
      </c>
      <c r="M2934" s="1">
        <f t="array" ref="M2934">SUMPRODUCT(MAX(ISNUMBER(SEARCH('Class Rules'!$B$6:$B$85,$E2934))*ISNUMBER(SEARCH('Class Rules'!$C$6:$C$85,$F2934))*'Class Rules'!$A$6:$A$85))</f>
        <v>0</v>
      </c>
      <c r="N2934" s="1" t="str">
        <f t="array" ref="N2934">IF($M2934=0,'Class Rules'!$D$3,INDEX('Class Rules'!$D$6:$D$85,MATCH($M2934,'Class Rules'!$A$6:$A$85,0)))</f>
        <v>Passenger LDV</v>
      </c>
      <c r="O2934" s="1" t="str">
        <f t="array" ref="O2934">IF(SUMPRODUCT(MAX(ISNUMBER(SEARCH(Fuel_Rules!$A$6:$A$30,$E2934))*ISNUMBER(SEARCH(Fuel_Rules!$B$6:$B$30,$F2934))*(Fuel_Rules!$A$6:$A$30&lt;&gt;"")))&gt;0,"Plug-in hybrid",IF($G2934="Diesel","Diesel","Gasoline"))</f>
        <v>Gasoline</v>
      </c>
    </row>
    <row r="2935" spans="1:15" ht="15" customHeight="1" x14ac:dyDescent="0.25">
      <c r="A2935" s="1">
        <v>2022</v>
      </c>
      <c r="B2935" s="1" t="s">
        <v>5174</v>
      </c>
      <c r="C2935" s="1" t="s">
        <v>474</v>
      </c>
      <c r="D2935" s="1" t="s">
        <v>5225</v>
      </c>
      <c r="E2935" s="1" t="s">
        <v>435</v>
      </c>
      <c r="F2935" s="1" t="s">
        <v>476</v>
      </c>
      <c r="G2935" s="1" t="s">
        <v>103</v>
      </c>
      <c r="H2935" s="1" t="s">
        <v>437</v>
      </c>
      <c r="I2935" s="1">
        <v>1.5</v>
      </c>
      <c r="J2935" s="1">
        <v>2023</v>
      </c>
      <c r="K2935" s="1">
        <v>286431</v>
      </c>
      <c r="L2935" s="1">
        <v>0</v>
      </c>
      <c r="M2935" s="1">
        <f t="array" ref="M2935">SUMPRODUCT(MAX(ISNUMBER(SEARCH('Class Rules'!$B$6:$B$85,$E2935))*ISNUMBER(SEARCH('Class Rules'!$C$6:$C$85,$F2935))*'Class Rules'!$A$6:$A$85))</f>
        <v>0</v>
      </c>
      <c r="N2935" s="1" t="str">
        <f t="array" ref="N2935">IF($M2935=0,'Class Rules'!$D$3,INDEX('Class Rules'!$D$6:$D$85,MATCH($M2935,'Class Rules'!$A$6:$A$85,0)))</f>
        <v>Passenger LDV</v>
      </c>
      <c r="O2935" s="1" t="str">
        <f t="array" ref="O2935">IF(SUMPRODUCT(MAX(ISNUMBER(SEARCH(Fuel_Rules!$A$6:$A$30,$E2935))*ISNUMBER(SEARCH(Fuel_Rules!$B$6:$B$30,$F2935))*(Fuel_Rules!$A$6:$A$30&lt;&gt;"")))&gt;0,"Plug-in hybrid",IF($G2935="Diesel","Diesel","Gasoline"))</f>
        <v>Gasoline</v>
      </c>
    </row>
    <row r="2936" spans="1:15" ht="15" customHeight="1" x14ac:dyDescent="0.25">
      <c r="A2936" s="1">
        <v>2022</v>
      </c>
      <c r="B2936" s="1" t="s">
        <v>5174</v>
      </c>
      <c r="C2936" s="1" t="s">
        <v>477</v>
      </c>
      <c r="D2936" s="1" t="s">
        <v>5226</v>
      </c>
      <c r="E2936" s="1" t="s">
        <v>435</v>
      </c>
      <c r="F2936" s="1" t="s">
        <v>479</v>
      </c>
      <c r="G2936" s="1" t="s">
        <v>103</v>
      </c>
      <c r="H2936" s="1" t="s">
        <v>437</v>
      </c>
      <c r="I2936" s="1">
        <v>2</v>
      </c>
      <c r="J2936" s="1">
        <v>2023</v>
      </c>
      <c r="K2936" s="1">
        <v>477516</v>
      </c>
      <c r="L2936" s="1">
        <v>0</v>
      </c>
      <c r="M2936" s="1">
        <f t="array" ref="M2936">SUMPRODUCT(MAX(ISNUMBER(SEARCH('Class Rules'!$B$6:$B$85,$E2936))*ISNUMBER(SEARCH('Class Rules'!$C$6:$C$85,$F2936))*'Class Rules'!$A$6:$A$85))</f>
        <v>0</v>
      </c>
      <c r="N2936" s="1" t="str">
        <f t="array" ref="N2936">IF($M2936=0,'Class Rules'!$D$3,INDEX('Class Rules'!$D$6:$D$85,MATCH($M2936,'Class Rules'!$A$6:$A$85,0)))</f>
        <v>Passenger LDV</v>
      </c>
      <c r="O2936" s="1" t="str">
        <f t="array" ref="O2936">IF(SUMPRODUCT(MAX(ISNUMBER(SEARCH(Fuel_Rules!$A$6:$A$30,$E2936))*ISNUMBER(SEARCH(Fuel_Rules!$B$6:$B$30,$F2936))*(Fuel_Rules!$A$6:$A$30&lt;&gt;"")))&gt;0,"Plug-in hybrid",IF($G2936="Diesel","Diesel","Gasoline"))</f>
        <v>Gasoline</v>
      </c>
    </row>
    <row r="2937" spans="1:15" ht="15" customHeight="1" x14ac:dyDescent="0.25">
      <c r="A2937" s="1">
        <v>2022</v>
      </c>
      <c r="B2937" s="1" t="s">
        <v>5174</v>
      </c>
      <c r="C2937" s="1" t="s">
        <v>480</v>
      </c>
      <c r="D2937" s="1" t="s">
        <v>5227</v>
      </c>
      <c r="E2937" s="1" t="s">
        <v>435</v>
      </c>
      <c r="F2937" s="1" t="s">
        <v>482</v>
      </c>
      <c r="G2937" s="1" t="s">
        <v>103</v>
      </c>
      <c r="H2937" s="1" t="s">
        <v>437</v>
      </c>
      <c r="I2937" s="1">
        <v>3</v>
      </c>
      <c r="J2937" s="1">
        <v>2023</v>
      </c>
      <c r="K2937" s="1">
        <v>602148</v>
      </c>
      <c r="L2937" s="1">
        <v>0</v>
      </c>
      <c r="M2937" s="1">
        <f t="array" ref="M2937">SUMPRODUCT(MAX(ISNUMBER(SEARCH('Class Rules'!$B$6:$B$85,$E2937))*ISNUMBER(SEARCH('Class Rules'!$C$6:$C$85,$F2937))*'Class Rules'!$A$6:$A$85))</f>
        <v>0</v>
      </c>
      <c r="N2937" s="1" t="str">
        <f t="array" ref="N2937">IF($M2937=0,'Class Rules'!$D$3,INDEX('Class Rules'!$D$6:$D$85,MATCH($M2937,'Class Rules'!$A$6:$A$85,0)))</f>
        <v>Passenger LDV</v>
      </c>
      <c r="O2937" s="1" t="str">
        <f t="array" ref="O2937">IF(SUMPRODUCT(MAX(ISNUMBER(SEARCH(Fuel_Rules!$A$6:$A$30,$E2937))*ISNUMBER(SEARCH(Fuel_Rules!$B$6:$B$30,$F2937))*(Fuel_Rules!$A$6:$A$30&lt;&gt;"")))&gt;0,"Plug-in hybrid",IF($G2937="Diesel","Diesel","Gasoline"))</f>
        <v>Gasoline</v>
      </c>
    </row>
    <row r="2938" spans="1:15" ht="15" customHeight="1" x14ac:dyDescent="0.25">
      <c r="A2938" s="1">
        <v>2022</v>
      </c>
      <c r="B2938" s="1" t="s">
        <v>5174</v>
      </c>
      <c r="C2938" s="1" t="s">
        <v>483</v>
      </c>
      <c r="D2938" s="1" t="s">
        <v>5228</v>
      </c>
      <c r="E2938" s="1" t="s">
        <v>435</v>
      </c>
      <c r="F2938" s="1" t="s">
        <v>485</v>
      </c>
      <c r="G2938" s="1" t="s">
        <v>103</v>
      </c>
      <c r="H2938" s="1" t="s">
        <v>437</v>
      </c>
      <c r="I2938" s="1">
        <v>2</v>
      </c>
      <c r="J2938" s="1">
        <v>2023</v>
      </c>
      <c r="K2938" s="1">
        <v>449924</v>
      </c>
      <c r="L2938" s="1">
        <v>0</v>
      </c>
      <c r="M2938" s="1">
        <f t="array" ref="M2938">SUMPRODUCT(MAX(ISNUMBER(SEARCH('Class Rules'!$B$6:$B$85,$E2938))*ISNUMBER(SEARCH('Class Rules'!$C$6:$C$85,$F2938))*'Class Rules'!$A$6:$A$85))</f>
        <v>0</v>
      </c>
      <c r="N2938" s="1" t="str">
        <f t="array" ref="N2938">IF($M2938=0,'Class Rules'!$D$3,INDEX('Class Rules'!$D$6:$D$85,MATCH($M2938,'Class Rules'!$A$6:$A$85,0)))</f>
        <v>Passenger LDV</v>
      </c>
      <c r="O2938" s="1" t="str">
        <f t="array" ref="O2938">IF(SUMPRODUCT(MAX(ISNUMBER(SEARCH(Fuel_Rules!$A$6:$A$30,$E2938))*ISNUMBER(SEARCH(Fuel_Rules!$B$6:$B$30,$F2938))*(Fuel_Rules!$A$6:$A$30&lt;&gt;"")))&gt;0,"Plug-in hybrid",IF($G2938="Diesel","Diesel","Gasoline"))</f>
        <v>Plug-in hybrid</v>
      </c>
    </row>
    <row r="2939" spans="1:15" ht="15" customHeight="1" x14ac:dyDescent="0.25">
      <c r="A2939" s="1">
        <v>2022</v>
      </c>
      <c r="B2939" s="1" t="s">
        <v>5174</v>
      </c>
      <c r="C2939" s="1" t="s">
        <v>486</v>
      </c>
      <c r="D2939" s="1" t="s">
        <v>5229</v>
      </c>
      <c r="E2939" s="1" t="s">
        <v>435</v>
      </c>
      <c r="F2939" s="1" t="s">
        <v>488</v>
      </c>
      <c r="G2939" s="1" t="s">
        <v>103</v>
      </c>
      <c r="H2939" s="1" t="s">
        <v>298</v>
      </c>
      <c r="I2939" s="1">
        <v>2</v>
      </c>
      <c r="J2939" s="1">
        <v>2023</v>
      </c>
      <c r="K2939" s="1">
        <v>307677</v>
      </c>
      <c r="L2939" s="1">
        <v>0</v>
      </c>
      <c r="M2939" s="1">
        <f t="array" ref="M2939">SUMPRODUCT(MAX(ISNUMBER(SEARCH('Class Rules'!$B$6:$B$85,$E2939))*ISNUMBER(SEARCH('Class Rules'!$C$6:$C$85,$F2939))*'Class Rules'!$A$6:$A$85))</f>
        <v>0</v>
      </c>
      <c r="N2939" s="1" t="str">
        <f t="array" ref="N2939">IF($M2939=0,'Class Rules'!$D$3,INDEX('Class Rules'!$D$6:$D$85,MATCH($M2939,'Class Rules'!$A$6:$A$85,0)))</f>
        <v>Passenger LDV</v>
      </c>
      <c r="O2939" s="1" t="str">
        <f t="array" ref="O2939">IF(SUMPRODUCT(MAX(ISNUMBER(SEARCH(Fuel_Rules!$A$6:$A$30,$E2939))*ISNUMBER(SEARCH(Fuel_Rules!$B$6:$B$30,$F2939))*(Fuel_Rules!$A$6:$A$30&lt;&gt;"")))&gt;0,"Plug-in hybrid",IF($G2939="Diesel","Diesel","Gasoline"))</f>
        <v>Gasoline</v>
      </c>
    </row>
    <row r="2940" spans="1:15" ht="15" customHeight="1" x14ac:dyDescent="0.25">
      <c r="A2940" s="1">
        <v>2022</v>
      </c>
      <c r="B2940" s="1" t="s">
        <v>5174</v>
      </c>
      <c r="C2940" s="1" t="s">
        <v>492</v>
      </c>
      <c r="D2940" s="1" t="s">
        <v>5230</v>
      </c>
      <c r="E2940" s="1" t="s">
        <v>435</v>
      </c>
      <c r="F2940" s="1" t="s">
        <v>494</v>
      </c>
      <c r="G2940" s="1" t="s">
        <v>103</v>
      </c>
      <c r="H2940" s="1" t="s">
        <v>437</v>
      </c>
      <c r="I2940" s="1">
        <v>2</v>
      </c>
      <c r="J2940" s="1">
        <v>2023</v>
      </c>
      <c r="K2940" s="1">
        <v>446568</v>
      </c>
      <c r="L2940" s="1">
        <v>0</v>
      </c>
      <c r="M2940" s="1">
        <f t="array" ref="M2940">SUMPRODUCT(MAX(ISNUMBER(SEARCH('Class Rules'!$B$6:$B$85,$E2940))*ISNUMBER(SEARCH('Class Rules'!$C$6:$C$85,$F2940))*'Class Rules'!$A$6:$A$85))</f>
        <v>0</v>
      </c>
      <c r="N2940" s="1" t="str">
        <f t="array" ref="N2940">IF($M2940=0,'Class Rules'!$D$3,INDEX('Class Rules'!$D$6:$D$85,MATCH($M2940,'Class Rules'!$A$6:$A$85,0)))</f>
        <v>Passenger LDV</v>
      </c>
      <c r="O2940" s="1" t="str">
        <f t="array" ref="O2940">IF(SUMPRODUCT(MAX(ISNUMBER(SEARCH(Fuel_Rules!$A$6:$A$30,$E2940))*ISNUMBER(SEARCH(Fuel_Rules!$B$6:$B$30,$F2940))*(Fuel_Rules!$A$6:$A$30&lt;&gt;"")))&gt;0,"Plug-in hybrid",IF($G2940="Diesel","Diesel","Gasoline"))</f>
        <v>Gasoline</v>
      </c>
    </row>
    <row r="2941" spans="1:15" ht="15" customHeight="1" x14ac:dyDescent="0.25">
      <c r="A2941" s="1">
        <v>2022</v>
      </c>
      <c r="B2941" s="1" t="s">
        <v>5174</v>
      </c>
      <c r="C2941" s="1" t="s">
        <v>501</v>
      </c>
      <c r="D2941" s="1" t="s">
        <v>5231</v>
      </c>
      <c r="E2941" s="1" t="s">
        <v>435</v>
      </c>
      <c r="F2941" s="1" t="s">
        <v>503</v>
      </c>
      <c r="G2941" s="1" t="s">
        <v>103</v>
      </c>
      <c r="H2941" s="1" t="s">
        <v>437</v>
      </c>
      <c r="I2941" s="1">
        <v>3</v>
      </c>
      <c r="J2941" s="1">
        <v>2023</v>
      </c>
      <c r="K2941" s="1">
        <v>538419</v>
      </c>
      <c r="L2941" s="1">
        <v>0</v>
      </c>
      <c r="M2941" s="1">
        <f t="array" ref="M2941">SUMPRODUCT(MAX(ISNUMBER(SEARCH('Class Rules'!$B$6:$B$85,$E2941))*ISNUMBER(SEARCH('Class Rules'!$C$6:$C$85,$F2941))*'Class Rules'!$A$6:$A$85))</f>
        <v>0</v>
      </c>
      <c r="N2941" s="1" t="str">
        <f t="array" ref="N2941">IF($M2941=0,'Class Rules'!$D$3,INDEX('Class Rules'!$D$6:$D$85,MATCH($M2941,'Class Rules'!$A$6:$A$85,0)))</f>
        <v>Passenger LDV</v>
      </c>
      <c r="O2941" s="1" t="str">
        <f t="array" ref="O2941">IF(SUMPRODUCT(MAX(ISNUMBER(SEARCH(Fuel_Rules!$A$6:$A$30,$E2941))*ISNUMBER(SEARCH(Fuel_Rules!$B$6:$B$30,$F2941))*(Fuel_Rules!$A$6:$A$30&lt;&gt;"")))&gt;0,"Plug-in hybrid",IF($G2941="Diesel","Diesel","Gasoline"))</f>
        <v>Gasoline</v>
      </c>
    </row>
    <row r="2942" spans="1:15" ht="15" customHeight="1" x14ac:dyDescent="0.25">
      <c r="A2942" s="1">
        <v>2022</v>
      </c>
      <c r="B2942" s="1" t="s">
        <v>5174</v>
      </c>
      <c r="C2942" s="1" t="s">
        <v>507</v>
      </c>
      <c r="D2942" s="1" t="s">
        <v>5232</v>
      </c>
      <c r="E2942" s="1" t="s">
        <v>435</v>
      </c>
      <c r="F2942" s="1" t="s">
        <v>509</v>
      </c>
      <c r="G2942" s="1" t="s">
        <v>103</v>
      </c>
      <c r="H2942" s="1" t="s">
        <v>437</v>
      </c>
      <c r="I2942" s="1">
        <v>3</v>
      </c>
      <c r="J2942" s="1">
        <v>2023</v>
      </c>
      <c r="K2942" s="1">
        <v>779975</v>
      </c>
      <c r="L2942" s="1">
        <v>0</v>
      </c>
      <c r="M2942" s="1">
        <f t="array" ref="M2942">SUMPRODUCT(MAX(ISNUMBER(SEARCH('Class Rules'!$B$6:$B$85,$E2942))*ISNUMBER(SEARCH('Class Rules'!$C$6:$C$85,$F2942))*'Class Rules'!$A$6:$A$85))</f>
        <v>0</v>
      </c>
      <c r="N2942" s="1" t="str">
        <f t="array" ref="N2942">IF($M2942=0,'Class Rules'!$D$3,INDEX('Class Rules'!$D$6:$D$85,MATCH($M2942,'Class Rules'!$A$6:$A$85,0)))</f>
        <v>Passenger LDV</v>
      </c>
      <c r="O2942" s="1" t="str">
        <f t="array" ref="O2942">IF(SUMPRODUCT(MAX(ISNUMBER(SEARCH(Fuel_Rules!$A$6:$A$30,$E2942))*ISNUMBER(SEARCH(Fuel_Rules!$B$6:$B$30,$F2942))*(Fuel_Rules!$A$6:$A$30&lt;&gt;"")))&gt;0,"Plug-in hybrid",IF($G2942="Diesel","Diesel","Gasoline"))</f>
        <v>Gasoline</v>
      </c>
    </row>
    <row r="2943" spans="1:15" ht="15" customHeight="1" x14ac:dyDescent="0.25">
      <c r="A2943" s="1">
        <v>2022</v>
      </c>
      <c r="B2943" s="1" t="s">
        <v>5174</v>
      </c>
      <c r="C2943" s="1" t="s">
        <v>510</v>
      </c>
      <c r="D2943" s="1" t="s">
        <v>5233</v>
      </c>
      <c r="E2943" s="1" t="s">
        <v>435</v>
      </c>
      <c r="F2943" s="1" t="s">
        <v>512</v>
      </c>
      <c r="G2943" s="1" t="s">
        <v>103</v>
      </c>
      <c r="H2943" s="1" t="s">
        <v>437</v>
      </c>
      <c r="I2943" s="1">
        <v>3</v>
      </c>
      <c r="J2943" s="1">
        <v>2023</v>
      </c>
      <c r="K2943" s="1">
        <v>687902</v>
      </c>
      <c r="L2943" s="1">
        <v>0</v>
      </c>
      <c r="M2943" s="1">
        <f t="array" ref="M2943">SUMPRODUCT(MAX(ISNUMBER(SEARCH('Class Rules'!$B$6:$B$85,$E2943))*ISNUMBER(SEARCH('Class Rules'!$C$6:$C$85,$F2943))*'Class Rules'!$A$6:$A$85))</f>
        <v>0</v>
      </c>
      <c r="N2943" s="1" t="str">
        <f t="array" ref="N2943">IF($M2943=0,'Class Rules'!$D$3,INDEX('Class Rules'!$D$6:$D$85,MATCH($M2943,'Class Rules'!$A$6:$A$85,0)))</f>
        <v>Passenger LDV</v>
      </c>
      <c r="O2943" s="1" t="str">
        <f t="array" ref="O2943">IF(SUMPRODUCT(MAX(ISNUMBER(SEARCH(Fuel_Rules!$A$6:$A$30,$E2943))*ISNUMBER(SEARCH(Fuel_Rules!$B$6:$B$30,$F2943))*(Fuel_Rules!$A$6:$A$30&lt;&gt;"")))&gt;0,"Plug-in hybrid",IF($G2943="Diesel","Diesel","Gasoline"))</f>
        <v>Gasoline</v>
      </c>
    </row>
    <row r="2944" spans="1:15" ht="15" customHeight="1" x14ac:dyDescent="0.25">
      <c r="A2944" s="1">
        <v>2022</v>
      </c>
      <c r="B2944" s="1" t="s">
        <v>5174</v>
      </c>
      <c r="C2944" s="1" t="s">
        <v>513</v>
      </c>
      <c r="D2944" s="1" t="s">
        <v>5234</v>
      </c>
      <c r="E2944" s="1" t="s">
        <v>435</v>
      </c>
      <c r="F2944" s="1" t="s">
        <v>515</v>
      </c>
      <c r="G2944" s="1" t="s">
        <v>103</v>
      </c>
      <c r="H2944" s="1" t="s">
        <v>437</v>
      </c>
      <c r="I2944" s="1">
        <v>1.5</v>
      </c>
      <c r="J2944" s="1">
        <v>2023</v>
      </c>
      <c r="K2944" s="1">
        <v>291606</v>
      </c>
      <c r="L2944" s="1">
        <v>0</v>
      </c>
      <c r="M2944" s="1">
        <f t="array" ref="M2944">SUMPRODUCT(MAX(ISNUMBER(SEARCH('Class Rules'!$B$6:$B$85,$E2944))*ISNUMBER(SEARCH('Class Rules'!$C$6:$C$85,$F2944))*'Class Rules'!$A$6:$A$85))</f>
        <v>0</v>
      </c>
      <c r="N2944" s="1" t="str">
        <f t="array" ref="N2944">IF($M2944=0,'Class Rules'!$D$3,INDEX('Class Rules'!$D$6:$D$85,MATCH($M2944,'Class Rules'!$A$6:$A$85,0)))</f>
        <v>Passenger LDV</v>
      </c>
      <c r="O2944" s="1" t="str">
        <f t="array" ref="O2944">IF(SUMPRODUCT(MAX(ISNUMBER(SEARCH(Fuel_Rules!$A$6:$A$30,$E2944))*ISNUMBER(SEARCH(Fuel_Rules!$B$6:$B$30,$F2944))*(Fuel_Rules!$A$6:$A$30&lt;&gt;"")))&gt;0,"Plug-in hybrid",IF($G2944="Diesel","Diesel","Gasoline"))</f>
        <v>Gasoline</v>
      </c>
    </row>
    <row r="2945" spans="1:15" ht="15" customHeight="1" x14ac:dyDescent="0.25">
      <c r="A2945" s="1">
        <v>2022</v>
      </c>
      <c r="B2945" s="1" t="s">
        <v>5174</v>
      </c>
      <c r="C2945" s="1" t="s">
        <v>516</v>
      </c>
      <c r="D2945" s="1" t="s">
        <v>5235</v>
      </c>
      <c r="E2945" s="1" t="s">
        <v>435</v>
      </c>
      <c r="F2945" s="1" t="s">
        <v>518</v>
      </c>
      <c r="G2945" s="1" t="s">
        <v>103</v>
      </c>
      <c r="H2945" s="1" t="s">
        <v>437</v>
      </c>
      <c r="I2945" s="1">
        <v>3</v>
      </c>
      <c r="J2945" s="1">
        <v>2023</v>
      </c>
      <c r="K2945" s="1">
        <v>808132</v>
      </c>
      <c r="L2945" s="1">
        <v>0</v>
      </c>
      <c r="M2945" s="1">
        <f t="array" ref="M2945">SUMPRODUCT(MAX(ISNUMBER(SEARCH('Class Rules'!$B$6:$B$85,$E2945))*ISNUMBER(SEARCH('Class Rules'!$C$6:$C$85,$F2945))*'Class Rules'!$A$6:$A$85))</f>
        <v>0</v>
      </c>
      <c r="N2945" s="1" t="str">
        <f t="array" ref="N2945">IF($M2945=0,'Class Rules'!$D$3,INDEX('Class Rules'!$D$6:$D$85,MATCH($M2945,'Class Rules'!$A$6:$A$85,0)))</f>
        <v>Passenger LDV</v>
      </c>
      <c r="O2945" s="1" t="str">
        <f t="array" ref="O2945">IF(SUMPRODUCT(MAX(ISNUMBER(SEARCH(Fuel_Rules!$A$6:$A$30,$E2945))*ISNUMBER(SEARCH(Fuel_Rules!$B$6:$B$30,$F2945))*(Fuel_Rules!$A$6:$A$30&lt;&gt;"")))&gt;0,"Plug-in hybrid",IF($G2945="Diesel","Diesel","Gasoline"))</f>
        <v>Gasoline</v>
      </c>
    </row>
    <row r="2946" spans="1:15" ht="15" customHeight="1" x14ac:dyDescent="0.25">
      <c r="A2946" s="1">
        <v>2022</v>
      </c>
      <c r="B2946" s="1" t="s">
        <v>5174</v>
      </c>
      <c r="C2946" s="1" t="s">
        <v>519</v>
      </c>
      <c r="D2946" s="1" t="s">
        <v>5236</v>
      </c>
      <c r="E2946" s="1" t="s">
        <v>435</v>
      </c>
      <c r="F2946" s="1" t="s">
        <v>521</v>
      </c>
      <c r="G2946" s="1" t="s">
        <v>103</v>
      </c>
      <c r="H2946" s="1" t="s">
        <v>437</v>
      </c>
      <c r="I2946" s="1">
        <v>2</v>
      </c>
      <c r="J2946" s="1">
        <v>2023</v>
      </c>
      <c r="K2946" s="1">
        <v>396829</v>
      </c>
      <c r="L2946" s="1">
        <v>0</v>
      </c>
      <c r="M2946" s="1">
        <f t="array" ref="M2946">SUMPRODUCT(MAX(ISNUMBER(SEARCH('Class Rules'!$B$6:$B$85,$E2946))*ISNUMBER(SEARCH('Class Rules'!$C$6:$C$85,$F2946))*'Class Rules'!$A$6:$A$85))</f>
        <v>0</v>
      </c>
      <c r="N2946" s="1" t="str">
        <f t="array" ref="N2946">IF($M2946=0,'Class Rules'!$D$3,INDEX('Class Rules'!$D$6:$D$85,MATCH($M2946,'Class Rules'!$A$6:$A$85,0)))</f>
        <v>Passenger LDV</v>
      </c>
      <c r="O2946" s="1" t="str">
        <f t="array" ref="O2946">IF(SUMPRODUCT(MAX(ISNUMBER(SEARCH(Fuel_Rules!$A$6:$A$30,$E2946))*ISNUMBER(SEARCH(Fuel_Rules!$B$6:$B$30,$F2946))*(Fuel_Rules!$A$6:$A$30&lt;&gt;"")))&gt;0,"Plug-in hybrid",IF($G2946="Diesel","Diesel","Gasoline"))</f>
        <v>Gasoline</v>
      </c>
    </row>
    <row r="2947" spans="1:15" ht="15" customHeight="1" x14ac:dyDescent="0.25">
      <c r="A2947" s="1">
        <v>2022</v>
      </c>
      <c r="B2947" s="1" t="s">
        <v>5174</v>
      </c>
      <c r="C2947" s="1" t="s">
        <v>522</v>
      </c>
      <c r="D2947" s="1" t="s">
        <v>5237</v>
      </c>
      <c r="E2947" s="1" t="s">
        <v>435</v>
      </c>
      <c r="F2947" s="1" t="s">
        <v>524</v>
      </c>
      <c r="G2947" s="1" t="s">
        <v>103</v>
      </c>
      <c r="H2947" s="1" t="s">
        <v>437</v>
      </c>
      <c r="I2947" s="1">
        <v>3</v>
      </c>
      <c r="J2947" s="1">
        <v>2023</v>
      </c>
      <c r="K2947" s="1">
        <v>680219</v>
      </c>
      <c r="L2947" s="1">
        <v>0</v>
      </c>
      <c r="M2947" s="1">
        <f t="array" ref="M2947">SUMPRODUCT(MAX(ISNUMBER(SEARCH('Class Rules'!$B$6:$B$85,$E2947))*ISNUMBER(SEARCH('Class Rules'!$C$6:$C$85,$F2947))*'Class Rules'!$A$6:$A$85))</f>
        <v>0</v>
      </c>
      <c r="N2947" s="1" t="str">
        <f t="array" ref="N2947">IF($M2947=0,'Class Rules'!$D$3,INDEX('Class Rules'!$D$6:$D$85,MATCH($M2947,'Class Rules'!$A$6:$A$85,0)))</f>
        <v>Passenger LDV</v>
      </c>
      <c r="O2947" s="1" t="str">
        <f t="array" ref="O2947">IF(SUMPRODUCT(MAX(ISNUMBER(SEARCH(Fuel_Rules!$A$6:$A$30,$E2947))*ISNUMBER(SEARCH(Fuel_Rules!$B$6:$B$30,$F2947))*(Fuel_Rules!$A$6:$A$30&lt;&gt;"")))&gt;0,"Plug-in hybrid",IF($G2947="Diesel","Diesel","Gasoline"))</f>
        <v>Plug-in hybrid</v>
      </c>
    </row>
    <row r="2948" spans="1:15" ht="15" customHeight="1" x14ac:dyDescent="0.25">
      <c r="A2948" s="1">
        <v>2022</v>
      </c>
      <c r="B2948" s="1" t="s">
        <v>5174</v>
      </c>
      <c r="C2948" s="1" t="s">
        <v>525</v>
      </c>
      <c r="D2948" s="1" t="s">
        <v>5238</v>
      </c>
      <c r="E2948" s="1" t="s">
        <v>435</v>
      </c>
      <c r="F2948" s="1" t="s">
        <v>527</v>
      </c>
      <c r="G2948" s="1" t="s">
        <v>103</v>
      </c>
      <c r="H2948" s="1" t="s">
        <v>298</v>
      </c>
      <c r="I2948" s="1">
        <v>3</v>
      </c>
      <c r="J2948" s="1">
        <v>2023</v>
      </c>
      <c r="K2948" s="1">
        <v>713857</v>
      </c>
      <c r="L2948" s="1">
        <v>0</v>
      </c>
      <c r="M2948" s="1">
        <f t="array" ref="M2948">SUMPRODUCT(MAX(ISNUMBER(SEARCH('Class Rules'!$B$6:$B$85,$E2948))*ISNUMBER(SEARCH('Class Rules'!$C$6:$C$85,$F2948))*'Class Rules'!$A$6:$A$85))</f>
        <v>0</v>
      </c>
      <c r="N2948" s="1" t="str">
        <f t="array" ref="N2948">IF($M2948=0,'Class Rules'!$D$3,INDEX('Class Rules'!$D$6:$D$85,MATCH($M2948,'Class Rules'!$A$6:$A$85,0)))</f>
        <v>Passenger LDV</v>
      </c>
      <c r="O2948" s="1" t="str">
        <f t="array" ref="O2948">IF(SUMPRODUCT(MAX(ISNUMBER(SEARCH(Fuel_Rules!$A$6:$A$30,$E2948))*ISNUMBER(SEARCH(Fuel_Rules!$B$6:$B$30,$F2948))*(Fuel_Rules!$A$6:$A$30&lt;&gt;"")))&gt;0,"Plug-in hybrid",IF($G2948="Diesel","Diesel","Gasoline"))</f>
        <v>Gasoline</v>
      </c>
    </row>
    <row r="2949" spans="1:15" ht="15" customHeight="1" x14ac:dyDescent="0.25">
      <c r="A2949" s="1">
        <v>2022</v>
      </c>
      <c r="B2949" s="1" t="s">
        <v>5174</v>
      </c>
      <c r="C2949" s="1" t="s">
        <v>528</v>
      </c>
      <c r="D2949" s="1" t="s">
        <v>5239</v>
      </c>
      <c r="E2949" s="1" t="s">
        <v>435</v>
      </c>
      <c r="F2949" s="1" t="s">
        <v>530</v>
      </c>
      <c r="G2949" s="1" t="s">
        <v>103</v>
      </c>
      <c r="H2949" s="1" t="s">
        <v>298</v>
      </c>
      <c r="I2949" s="1">
        <v>1.5</v>
      </c>
      <c r="J2949" s="1">
        <v>2023</v>
      </c>
      <c r="K2949" s="1">
        <v>301275</v>
      </c>
      <c r="L2949" s="1">
        <v>0</v>
      </c>
      <c r="M2949" s="1">
        <f t="array" ref="M2949">SUMPRODUCT(MAX(ISNUMBER(SEARCH('Class Rules'!$B$6:$B$85,$E2949))*ISNUMBER(SEARCH('Class Rules'!$C$6:$C$85,$F2949))*'Class Rules'!$A$6:$A$85))</f>
        <v>0</v>
      </c>
      <c r="N2949" s="1" t="str">
        <f t="array" ref="N2949">IF($M2949=0,'Class Rules'!$D$3,INDEX('Class Rules'!$D$6:$D$85,MATCH($M2949,'Class Rules'!$A$6:$A$85,0)))</f>
        <v>Passenger LDV</v>
      </c>
      <c r="O2949" s="1" t="str">
        <f t="array" ref="O2949">IF(SUMPRODUCT(MAX(ISNUMBER(SEARCH(Fuel_Rules!$A$6:$A$30,$E2949))*ISNUMBER(SEARCH(Fuel_Rules!$B$6:$B$30,$F2949))*(Fuel_Rules!$A$6:$A$30&lt;&gt;"")))&gt;0,"Plug-in hybrid",IF($G2949="Diesel","Diesel","Gasoline"))</f>
        <v>Gasoline</v>
      </c>
    </row>
    <row r="2950" spans="1:15" ht="15" customHeight="1" x14ac:dyDescent="0.25">
      <c r="A2950" s="1">
        <v>2022</v>
      </c>
      <c r="B2950" s="1" t="s">
        <v>5174</v>
      </c>
      <c r="C2950" s="1" t="s">
        <v>531</v>
      </c>
      <c r="D2950" s="1" t="s">
        <v>5240</v>
      </c>
      <c r="E2950" s="1" t="s">
        <v>435</v>
      </c>
      <c r="F2950" s="1" t="s">
        <v>533</v>
      </c>
      <c r="G2950" s="1" t="s">
        <v>103</v>
      </c>
      <c r="H2950" s="1" t="s">
        <v>437</v>
      </c>
      <c r="I2950" s="1">
        <v>4.4000000000000004</v>
      </c>
      <c r="J2950" s="1">
        <v>2023</v>
      </c>
      <c r="K2950" s="1">
        <v>1117451</v>
      </c>
      <c r="L2950" s="1">
        <v>0</v>
      </c>
      <c r="M2950" s="1">
        <f t="array" ref="M2950">SUMPRODUCT(MAX(ISNUMBER(SEARCH('Class Rules'!$B$6:$B$85,$E2950))*ISNUMBER(SEARCH('Class Rules'!$C$6:$C$85,$F2950))*'Class Rules'!$A$6:$A$85))</f>
        <v>0</v>
      </c>
      <c r="N2950" s="1" t="str">
        <f t="array" ref="N2950">IF($M2950=0,'Class Rules'!$D$3,INDEX('Class Rules'!$D$6:$D$85,MATCH($M2950,'Class Rules'!$A$6:$A$85,0)))</f>
        <v>Passenger LDV</v>
      </c>
      <c r="O2950" s="1" t="str">
        <f t="array" ref="O2950">IF(SUMPRODUCT(MAX(ISNUMBER(SEARCH(Fuel_Rules!$A$6:$A$30,$E2950))*ISNUMBER(SEARCH(Fuel_Rules!$B$6:$B$30,$F2950))*(Fuel_Rules!$A$6:$A$30&lt;&gt;"")))&gt;0,"Plug-in hybrid",IF($G2950="Diesel","Diesel","Gasoline"))</f>
        <v>Gasoline</v>
      </c>
    </row>
    <row r="2951" spans="1:15" ht="15" customHeight="1" x14ac:dyDescent="0.25">
      <c r="A2951" s="1">
        <v>2022</v>
      </c>
      <c r="B2951" s="1" t="s">
        <v>5174</v>
      </c>
      <c r="C2951" s="1" t="s">
        <v>534</v>
      </c>
      <c r="D2951" s="1" t="s">
        <v>5241</v>
      </c>
      <c r="E2951" s="1" t="s">
        <v>435</v>
      </c>
      <c r="F2951" s="1" t="s">
        <v>536</v>
      </c>
      <c r="G2951" s="1" t="s">
        <v>103</v>
      </c>
      <c r="H2951" s="1" t="s">
        <v>437</v>
      </c>
      <c r="I2951" s="1">
        <v>2</v>
      </c>
      <c r="J2951" s="1">
        <v>2023</v>
      </c>
      <c r="K2951" s="1">
        <v>377163</v>
      </c>
      <c r="L2951" s="1">
        <v>0</v>
      </c>
      <c r="M2951" s="1">
        <f t="array" ref="M2951">SUMPRODUCT(MAX(ISNUMBER(SEARCH('Class Rules'!$B$6:$B$85,$E2951))*ISNUMBER(SEARCH('Class Rules'!$C$6:$C$85,$F2951))*'Class Rules'!$A$6:$A$85))</f>
        <v>0</v>
      </c>
      <c r="N2951" s="1" t="str">
        <f t="array" ref="N2951">IF($M2951=0,'Class Rules'!$D$3,INDEX('Class Rules'!$D$6:$D$85,MATCH($M2951,'Class Rules'!$A$6:$A$85,0)))</f>
        <v>Passenger LDV</v>
      </c>
      <c r="O2951" s="1" t="str">
        <f t="array" ref="O2951">IF(SUMPRODUCT(MAX(ISNUMBER(SEARCH(Fuel_Rules!$A$6:$A$30,$E2951))*ISNUMBER(SEARCH(Fuel_Rules!$B$6:$B$30,$F2951))*(Fuel_Rules!$A$6:$A$30&lt;&gt;"")))&gt;0,"Plug-in hybrid",IF($G2951="Diesel","Diesel","Gasoline"))</f>
        <v>Plug-in hybrid</v>
      </c>
    </row>
    <row r="2952" spans="1:15" ht="15" customHeight="1" x14ac:dyDescent="0.25">
      <c r="A2952" s="1">
        <v>2022</v>
      </c>
      <c r="B2952" s="1" t="s">
        <v>5174</v>
      </c>
      <c r="C2952" s="1" t="s">
        <v>537</v>
      </c>
      <c r="D2952" s="1" t="s">
        <v>5242</v>
      </c>
      <c r="E2952" s="1" t="s">
        <v>435</v>
      </c>
      <c r="F2952" s="1" t="s">
        <v>539</v>
      </c>
      <c r="G2952" s="1" t="s">
        <v>103</v>
      </c>
      <c r="H2952" s="1" t="s">
        <v>437</v>
      </c>
      <c r="I2952" s="1">
        <v>3</v>
      </c>
      <c r="J2952" s="1">
        <v>2023</v>
      </c>
      <c r="K2952" s="1">
        <v>568834</v>
      </c>
      <c r="L2952" s="1">
        <v>0</v>
      </c>
      <c r="M2952" s="1">
        <f t="array" ref="M2952">SUMPRODUCT(MAX(ISNUMBER(SEARCH('Class Rules'!$B$6:$B$85,$E2952))*ISNUMBER(SEARCH('Class Rules'!$C$6:$C$85,$F2952))*'Class Rules'!$A$6:$A$85))</f>
        <v>0</v>
      </c>
      <c r="N2952" s="1" t="str">
        <f t="array" ref="N2952">IF($M2952=0,'Class Rules'!$D$3,INDEX('Class Rules'!$D$6:$D$85,MATCH($M2952,'Class Rules'!$A$6:$A$85,0)))</f>
        <v>Passenger LDV</v>
      </c>
      <c r="O2952" s="1" t="str">
        <f t="array" ref="O2952">IF(SUMPRODUCT(MAX(ISNUMBER(SEARCH(Fuel_Rules!$A$6:$A$30,$E2952))*ISNUMBER(SEARCH(Fuel_Rules!$B$6:$B$30,$F2952))*(Fuel_Rules!$A$6:$A$30&lt;&gt;"")))&gt;0,"Plug-in hybrid",IF($G2952="Diesel","Diesel","Gasoline"))</f>
        <v>Gasoline</v>
      </c>
    </row>
    <row r="2953" spans="1:15" ht="15" customHeight="1" x14ac:dyDescent="0.25">
      <c r="A2953" s="1">
        <v>2022</v>
      </c>
      <c r="B2953" s="1" t="s">
        <v>5174</v>
      </c>
      <c r="C2953" s="1" t="s">
        <v>540</v>
      </c>
      <c r="D2953" s="1" t="s">
        <v>5243</v>
      </c>
      <c r="E2953" s="1" t="s">
        <v>435</v>
      </c>
      <c r="F2953" s="1" t="s">
        <v>542</v>
      </c>
      <c r="G2953" s="1" t="s">
        <v>103</v>
      </c>
      <c r="H2953" s="1" t="s">
        <v>437</v>
      </c>
      <c r="I2953" s="1">
        <v>2</v>
      </c>
      <c r="J2953" s="1">
        <v>2023</v>
      </c>
      <c r="K2953" s="1">
        <v>397225</v>
      </c>
      <c r="L2953" s="1">
        <v>0</v>
      </c>
      <c r="M2953" s="1">
        <f t="array" ref="M2953">SUMPRODUCT(MAX(ISNUMBER(SEARCH('Class Rules'!$B$6:$B$85,$E2953))*ISNUMBER(SEARCH('Class Rules'!$C$6:$C$85,$F2953))*'Class Rules'!$A$6:$A$85))</f>
        <v>0</v>
      </c>
      <c r="N2953" s="1" t="str">
        <f t="array" ref="N2953">IF($M2953=0,'Class Rules'!$D$3,INDEX('Class Rules'!$D$6:$D$85,MATCH($M2953,'Class Rules'!$A$6:$A$85,0)))</f>
        <v>Passenger LDV</v>
      </c>
      <c r="O2953" s="1" t="str">
        <f t="array" ref="O2953">IF(SUMPRODUCT(MAX(ISNUMBER(SEARCH(Fuel_Rules!$A$6:$A$30,$E2953))*ISNUMBER(SEARCH(Fuel_Rules!$B$6:$B$30,$F2953))*(Fuel_Rules!$A$6:$A$30&lt;&gt;"")))&gt;0,"Plug-in hybrid",IF($G2953="Diesel","Diesel","Gasoline"))</f>
        <v>Gasoline</v>
      </c>
    </row>
    <row r="2954" spans="1:15" ht="15" customHeight="1" x14ac:dyDescent="0.25">
      <c r="A2954" s="1">
        <v>2022</v>
      </c>
      <c r="B2954" s="1" t="s">
        <v>5174</v>
      </c>
      <c r="C2954" s="1" t="s">
        <v>552</v>
      </c>
      <c r="D2954" s="1" t="s">
        <v>5244</v>
      </c>
      <c r="E2954" s="1" t="s">
        <v>435</v>
      </c>
      <c r="F2954" s="1" t="s">
        <v>554</v>
      </c>
      <c r="G2954" s="1" t="s">
        <v>103</v>
      </c>
      <c r="H2954" s="1" t="s">
        <v>298</v>
      </c>
      <c r="I2954" s="1">
        <v>2</v>
      </c>
      <c r="J2954" s="1">
        <v>2023</v>
      </c>
      <c r="K2954" s="1">
        <v>494215</v>
      </c>
      <c r="L2954" s="1">
        <v>0</v>
      </c>
      <c r="M2954" s="1">
        <f t="array" ref="M2954">SUMPRODUCT(MAX(ISNUMBER(SEARCH('Class Rules'!$B$6:$B$85,$E2954))*ISNUMBER(SEARCH('Class Rules'!$C$6:$C$85,$F2954))*'Class Rules'!$A$6:$A$85))</f>
        <v>0</v>
      </c>
      <c r="N2954" s="1" t="str">
        <f t="array" ref="N2954">IF($M2954=0,'Class Rules'!$D$3,INDEX('Class Rules'!$D$6:$D$85,MATCH($M2954,'Class Rules'!$A$6:$A$85,0)))</f>
        <v>Passenger LDV</v>
      </c>
      <c r="O2954" s="1" t="str">
        <f t="array" ref="O2954">IF(SUMPRODUCT(MAX(ISNUMBER(SEARCH(Fuel_Rules!$A$6:$A$30,$E2954))*ISNUMBER(SEARCH(Fuel_Rules!$B$6:$B$30,$F2954))*(Fuel_Rules!$A$6:$A$30&lt;&gt;"")))&gt;0,"Plug-in hybrid",IF($G2954="Diesel","Diesel","Gasoline"))</f>
        <v>Gasoline</v>
      </c>
    </row>
    <row r="2955" spans="1:15" ht="15" customHeight="1" x14ac:dyDescent="0.25">
      <c r="A2955" s="1">
        <v>2022</v>
      </c>
      <c r="B2955" s="1" t="s">
        <v>5174</v>
      </c>
      <c r="C2955" s="1" t="s">
        <v>555</v>
      </c>
      <c r="D2955" s="1" t="s">
        <v>5245</v>
      </c>
      <c r="E2955" s="1" t="s">
        <v>435</v>
      </c>
      <c r="F2955" s="1" t="s">
        <v>557</v>
      </c>
      <c r="G2955" s="1" t="s">
        <v>103</v>
      </c>
      <c r="H2955" s="1" t="s">
        <v>298</v>
      </c>
      <c r="I2955" s="1">
        <v>4.4000000000000004</v>
      </c>
      <c r="J2955" s="1">
        <v>2023</v>
      </c>
      <c r="K2955" s="1">
        <v>1082753</v>
      </c>
      <c r="L2955" s="1">
        <v>0</v>
      </c>
      <c r="M2955" s="1">
        <f t="array" ref="M2955">SUMPRODUCT(MAX(ISNUMBER(SEARCH('Class Rules'!$B$6:$B$85,$E2955))*ISNUMBER(SEARCH('Class Rules'!$C$6:$C$85,$F2955))*'Class Rules'!$A$6:$A$85))</f>
        <v>0</v>
      </c>
      <c r="N2955" s="1" t="str">
        <f t="array" ref="N2955">IF($M2955=0,'Class Rules'!$D$3,INDEX('Class Rules'!$D$6:$D$85,MATCH($M2955,'Class Rules'!$A$6:$A$85,0)))</f>
        <v>Passenger LDV</v>
      </c>
      <c r="O2955" s="1" t="str">
        <f t="array" ref="O2955">IF(SUMPRODUCT(MAX(ISNUMBER(SEARCH(Fuel_Rules!$A$6:$A$30,$E2955))*ISNUMBER(SEARCH(Fuel_Rules!$B$6:$B$30,$F2955))*(Fuel_Rules!$A$6:$A$30&lt;&gt;"")))&gt;0,"Plug-in hybrid",IF($G2955="Diesel","Diesel","Gasoline"))</f>
        <v>Gasoline</v>
      </c>
    </row>
    <row r="2956" spans="1:15" ht="15" customHeight="1" x14ac:dyDescent="0.25">
      <c r="A2956" s="1">
        <v>2022</v>
      </c>
      <c r="B2956" s="1" t="s">
        <v>5174</v>
      </c>
      <c r="C2956" s="1" t="s">
        <v>558</v>
      </c>
      <c r="D2956" s="1" t="s">
        <v>5246</v>
      </c>
      <c r="E2956" s="1" t="s">
        <v>435</v>
      </c>
      <c r="F2956" s="1" t="s">
        <v>560</v>
      </c>
      <c r="G2956" s="1" t="s">
        <v>103</v>
      </c>
      <c r="H2956" s="1" t="s">
        <v>298</v>
      </c>
      <c r="I2956" s="1">
        <v>3</v>
      </c>
      <c r="J2956" s="1">
        <v>2023</v>
      </c>
      <c r="K2956" s="1">
        <v>833748</v>
      </c>
      <c r="L2956" s="1">
        <v>0</v>
      </c>
      <c r="M2956" s="1">
        <f t="array" ref="M2956">SUMPRODUCT(MAX(ISNUMBER(SEARCH('Class Rules'!$B$6:$B$85,$E2956))*ISNUMBER(SEARCH('Class Rules'!$C$6:$C$85,$F2956))*'Class Rules'!$A$6:$A$85))</f>
        <v>0</v>
      </c>
      <c r="N2956" s="1" t="str">
        <f t="array" ref="N2956">IF($M2956=0,'Class Rules'!$D$3,INDEX('Class Rules'!$D$6:$D$85,MATCH($M2956,'Class Rules'!$A$6:$A$85,0)))</f>
        <v>Passenger LDV</v>
      </c>
      <c r="O2956" s="1" t="str">
        <f t="array" ref="O2956">IF(SUMPRODUCT(MAX(ISNUMBER(SEARCH(Fuel_Rules!$A$6:$A$30,$E2956))*ISNUMBER(SEARCH(Fuel_Rules!$B$6:$B$30,$F2956))*(Fuel_Rules!$A$6:$A$30&lt;&gt;"")))&gt;0,"Plug-in hybrid",IF($G2956="Diesel","Diesel","Gasoline"))</f>
        <v>Gasoline</v>
      </c>
    </row>
    <row r="2957" spans="1:15" ht="15" customHeight="1" x14ac:dyDescent="0.25">
      <c r="A2957" s="1">
        <v>2022</v>
      </c>
      <c r="B2957" s="1" t="s">
        <v>5174</v>
      </c>
      <c r="C2957" s="1" t="s">
        <v>561</v>
      </c>
      <c r="D2957" s="1" t="s">
        <v>5247</v>
      </c>
      <c r="E2957" s="1" t="s">
        <v>435</v>
      </c>
      <c r="F2957" s="1" t="s">
        <v>563</v>
      </c>
      <c r="G2957" s="1" t="s">
        <v>103</v>
      </c>
      <c r="H2957" s="1" t="s">
        <v>298</v>
      </c>
      <c r="I2957" s="1">
        <v>3</v>
      </c>
      <c r="J2957" s="1">
        <v>2023</v>
      </c>
      <c r="K2957" s="1">
        <v>907092</v>
      </c>
      <c r="L2957" s="1">
        <v>0</v>
      </c>
      <c r="M2957" s="1">
        <f t="array" ref="M2957">SUMPRODUCT(MAX(ISNUMBER(SEARCH('Class Rules'!$B$6:$B$85,$E2957))*ISNUMBER(SEARCH('Class Rules'!$C$6:$C$85,$F2957))*'Class Rules'!$A$6:$A$85))</f>
        <v>0</v>
      </c>
      <c r="N2957" s="1" t="str">
        <f t="array" ref="N2957">IF($M2957=0,'Class Rules'!$D$3,INDEX('Class Rules'!$D$6:$D$85,MATCH($M2957,'Class Rules'!$A$6:$A$85,0)))</f>
        <v>Passenger LDV</v>
      </c>
      <c r="O2957" s="1" t="str">
        <f t="array" ref="O2957">IF(SUMPRODUCT(MAX(ISNUMBER(SEARCH(Fuel_Rules!$A$6:$A$30,$E2957))*ISNUMBER(SEARCH(Fuel_Rules!$B$6:$B$30,$F2957))*(Fuel_Rules!$A$6:$A$30&lt;&gt;"")))&gt;0,"Plug-in hybrid",IF($G2957="Diesel","Diesel","Gasoline"))</f>
        <v>Gasoline</v>
      </c>
    </row>
    <row r="2958" spans="1:15" ht="15" customHeight="1" x14ac:dyDescent="0.25">
      <c r="A2958" s="1">
        <v>2022</v>
      </c>
      <c r="B2958" s="1" t="s">
        <v>5174</v>
      </c>
      <c r="C2958" s="1" t="s">
        <v>564</v>
      </c>
      <c r="D2958" s="1" t="s">
        <v>5248</v>
      </c>
      <c r="E2958" s="1" t="s">
        <v>435</v>
      </c>
      <c r="F2958" s="1" t="s">
        <v>566</v>
      </c>
      <c r="G2958" s="1" t="s">
        <v>103</v>
      </c>
      <c r="H2958" s="1" t="s">
        <v>437</v>
      </c>
      <c r="I2958" s="1">
        <v>4.4000000000000004</v>
      </c>
      <c r="J2958" s="1">
        <v>2023</v>
      </c>
      <c r="K2958" s="1">
        <v>1078761</v>
      </c>
      <c r="L2958" s="1">
        <v>0</v>
      </c>
      <c r="M2958" s="1">
        <f t="array" ref="M2958">SUMPRODUCT(MAX(ISNUMBER(SEARCH('Class Rules'!$B$6:$B$85,$E2958))*ISNUMBER(SEARCH('Class Rules'!$C$6:$C$85,$F2958))*'Class Rules'!$A$6:$A$85))</f>
        <v>0</v>
      </c>
      <c r="N2958" s="1" t="str">
        <f t="array" ref="N2958">IF($M2958=0,'Class Rules'!$D$3,INDEX('Class Rules'!$D$6:$D$85,MATCH($M2958,'Class Rules'!$A$6:$A$85,0)))</f>
        <v>Passenger LDV</v>
      </c>
      <c r="O2958" s="1" t="str">
        <f t="array" ref="O2958">IF(SUMPRODUCT(MAX(ISNUMBER(SEARCH(Fuel_Rules!$A$6:$A$30,$E2958))*ISNUMBER(SEARCH(Fuel_Rules!$B$6:$B$30,$F2958))*(Fuel_Rules!$A$6:$A$30&lt;&gt;"")))&gt;0,"Plug-in hybrid",IF($G2958="Diesel","Diesel","Gasoline"))</f>
        <v>Gasoline</v>
      </c>
    </row>
    <row r="2959" spans="1:15" ht="15" customHeight="1" x14ac:dyDescent="0.25">
      <c r="A2959" s="1">
        <v>2022</v>
      </c>
      <c r="B2959" s="1" t="s">
        <v>5174</v>
      </c>
      <c r="C2959" s="1" t="s">
        <v>567</v>
      </c>
      <c r="D2959" s="1" t="s">
        <v>5249</v>
      </c>
      <c r="E2959" s="1" t="s">
        <v>435</v>
      </c>
      <c r="F2959" s="1" t="s">
        <v>569</v>
      </c>
      <c r="G2959" s="1" t="s">
        <v>103</v>
      </c>
      <c r="H2959" s="1" t="s">
        <v>298</v>
      </c>
      <c r="I2959" s="1">
        <v>4.4000000000000004</v>
      </c>
      <c r="J2959" s="1">
        <v>2023</v>
      </c>
      <c r="K2959" s="1">
        <v>1316530</v>
      </c>
      <c r="L2959" s="1">
        <v>0</v>
      </c>
      <c r="M2959" s="1">
        <f t="array" ref="M2959">SUMPRODUCT(MAX(ISNUMBER(SEARCH('Class Rules'!$B$6:$B$85,$E2959))*ISNUMBER(SEARCH('Class Rules'!$C$6:$C$85,$F2959))*'Class Rules'!$A$6:$A$85))</f>
        <v>0</v>
      </c>
      <c r="N2959" s="1" t="str">
        <f t="array" ref="N2959">IF($M2959=0,'Class Rules'!$D$3,INDEX('Class Rules'!$D$6:$D$85,MATCH($M2959,'Class Rules'!$A$6:$A$85,0)))</f>
        <v>Passenger LDV</v>
      </c>
      <c r="O2959" s="1" t="str">
        <f t="array" ref="O2959">IF(SUMPRODUCT(MAX(ISNUMBER(SEARCH(Fuel_Rules!$A$6:$A$30,$E2959))*ISNUMBER(SEARCH(Fuel_Rules!$B$6:$B$30,$F2959))*(Fuel_Rules!$A$6:$A$30&lt;&gt;"")))&gt;0,"Plug-in hybrid",IF($G2959="Diesel","Diesel","Gasoline"))</f>
        <v>Gasoline</v>
      </c>
    </row>
    <row r="2960" spans="1:15" ht="15" customHeight="1" x14ac:dyDescent="0.25">
      <c r="A2960" s="1">
        <v>2022</v>
      </c>
      <c r="B2960" s="1" t="s">
        <v>5174</v>
      </c>
      <c r="C2960" s="1" t="s">
        <v>570</v>
      </c>
      <c r="D2960" s="1" t="s">
        <v>5250</v>
      </c>
      <c r="E2960" s="1" t="s">
        <v>435</v>
      </c>
      <c r="F2960" s="1" t="s">
        <v>572</v>
      </c>
      <c r="G2960" s="1" t="s">
        <v>103</v>
      </c>
      <c r="H2960" s="1" t="s">
        <v>437</v>
      </c>
      <c r="I2960" s="1">
        <v>3</v>
      </c>
      <c r="J2960" s="1">
        <v>2023</v>
      </c>
      <c r="K2960" s="1">
        <v>602520</v>
      </c>
      <c r="L2960" s="1">
        <v>0</v>
      </c>
      <c r="M2960" s="1">
        <f t="array" ref="M2960">SUMPRODUCT(MAX(ISNUMBER(SEARCH('Class Rules'!$B$6:$B$85,$E2960))*ISNUMBER(SEARCH('Class Rules'!$C$6:$C$85,$F2960))*'Class Rules'!$A$6:$A$85))</f>
        <v>0</v>
      </c>
      <c r="N2960" s="1" t="str">
        <f t="array" ref="N2960">IF($M2960=0,'Class Rules'!$D$3,INDEX('Class Rules'!$D$6:$D$85,MATCH($M2960,'Class Rules'!$A$6:$A$85,0)))</f>
        <v>Passenger LDV</v>
      </c>
      <c r="O2960" s="1" t="str">
        <f t="array" ref="O2960">IF(SUMPRODUCT(MAX(ISNUMBER(SEARCH(Fuel_Rules!$A$6:$A$30,$E2960))*ISNUMBER(SEARCH(Fuel_Rules!$B$6:$B$30,$F2960))*(Fuel_Rules!$A$6:$A$30&lt;&gt;"")))&gt;0,"Plug-in hybrid",IF($G2960="Diesel","Diesel","Gasoline"))</f>
        <v>Gasoline</v>
      </c>
    </row>
    <row r="2961" spans="1:15" ht="15" customHeight="1" x14ac:dyDescent="0.25">
      <c r="A2961" s="1">
        <v>2022</v>
      </c>
      <c r="B2961" s="1" t="s">
        <v>5174</v>
      </c>
      <c r="C2961" s="1" t="s">
        <v>573</v>
      </c>
      <c r="D2961" s="1" t="s">
        <v>5251</v>
      </c>
      <c r="E2961" s="1" t="s">
        <v>435</v>
      </c>
      <c r="F2961" s="1" t="s">
        <v>575</v>
      </c>
      <c r="G2961" s="1" t="s">
        <v>103</v>
      </c>
      <c r="H2961" s="1" t="s">
        <v>437</v>
      </c>
      <c r="I2961" s="1">
        <v>4.4000000000000004</v>
      </c>
      <c r="J2961" s="1">
        <v>2023</v>
      </c>
      <c r="K2961" s="1">
        <v>1097959</v>
      </c>
      <c r="L2961" s="1">
        <v>0</v>
      </c>
      <c r="M2961" s="1">
        <f t="array" ref="M2961">SUMPRODUCT(MAX(ISNUMBER(SEARCH('Class Rules'!$B$6:$B$85,$E2961))*ISNUMBER(SEARCH('Class Rules'!$C$6:$C$85,$F2961))*'Class Rules'!$A$6:$A$85))</f>
        <v>0</v>
      </c>
      <c r="N2961" s="1" t="str">
        <f t="array" ref="N2961">IF($M2961=0,'Class Rules'!$D$3,INDEX('Class Rules'!$D$6:$D$85,MATCH($M2961,'Class Rules'!$A$6:$A$85,0)))</f>
        <v>Passenger LDV</v>
      </c>
      <c r="O2961" s="1" t="str">
        <f t="array" ref="O2961">IF(SUMPRODUCT(MAX(ISNUMBER(SEARCH(Fuel_Rules!$A$6:$A$30,$E2961))*ISNUMBER(SEARCH(Fuel_Rules!$B$6:$B$30,$F2961))*(Fuel_Rules!$A$6:$A$30&lt;&gt;"")))&gt;0,"Plug-in hybrid",IF($G2961="Diesel","Diesel","Gasoline"))</f>
        <v>Gasoline</v>
      </c>
    </row>
    <row r="2962" spans="1:15" ht="15" customHeight="1" x14ac:dyDescent="0.25">
      <c r="A2962" s="1">
        <v>2022</v>
      </c>
      <c r="B2962" s="1" t="s">
        <v>5174</v>
      </c>
      <c r="C2962" s="1" t="s">
        <v>576</v>
      </c>
      <c r="D2962" s="1" t="s">
        <v>5252</v>
      </c>
      <c r="E2962" s="1" t="s">
        <v>435</v>
      </c>
      <c r="F2962" s="1" t="s">
        <v>578</v>
      </c>
      <c r="G2962" s="1" t="s">
        <v>103</v>
      </c>
      <c r="H2962" s="1" t="s">
        <v>437</v>
      </c>
      <c r="I2962" s="1">
        <v>2</v>
      </c>
      <c r="J2962" s="1">
        <v>2023</v>
      </c>
      <c r="K2962" s="1">
        <v>326289</v>
      </c>
      <c r="L2962" s="1">
        <v>0</v>
      </c>
      <c r="M2962" s="1">
        <f t="array" ref="M2962">SUMPRODUCT(MAX(ISNUMBER(SEARCH('Class Rules'!$B$6:$B$85,$E2962))*ISNUMBER(SEARCH('Class Rules'!$C$6:$C$85,$F2962))*'Class Rules'!$A$6:$A$85))</f>
        <v>0</v>
      </c>
      <c r="N2962" s="1" t="str">
        <f t="array" ref="N2962">IF($M2962=0,'Class Rules'!$D$3,INDEX('Class Rules'!$D$6:$D$85,MATCH($M2962,'Class Rules'!$A$6:$A$85,0)))</f>
        <v>Passenger LDV</v>
      </c>
      <c r="O2962" s="1" t="str">
        <f t="array" ref="O2962">IF(SUMPRODUCT(MAX(ISNUMBER(SEARCH(Fuel_Rules!$A$6:$A$30,$E2962))*ISNUMBER(SEARCH(Fuel_Rules!$B$6:$B$30,$F2962))*(Fuel_Rules!$A$6:$A$30&lt;&gt;"")))&gt;0,"Plug-in hybrid",IF($G2962="Diesel","Diesel","Gasoline"))</f>
        <v>Gasoline</v>
      </c>
    </row>
    <row r="2963" spans="1:15" ht="15" customHeight="1" x14ac:dyDescent="0.25">
      <c r="A2963" s="1">
        <v>2022</v>
      </c>
      <c r="B2963" s="1" t="s">
        <v>5174</v>
      </c>
      <c r="C2963" s="1" t="s">
        <v>579</v>
      </c>
      <c r="D2963" s="1" t="s">
        <v>5253</v>
      </c>
      <c r="E2963" s="1" t="s">
        <v>581</v>
      </c>
      <c r="F2963" s="1" t="s">
        <v>582</v>
      </c>
      <c r="G2963" s="1" t="s">
        <v>103</v>
      </c>
      <c r="H2963" s="1" t="s">
        <v>298</v>
      </c>
      <c r="I2963" s="1">
        <v>1.6</v>
      </c>
      <c r="J2963" s="1">
        <v>2023</v>
      </c>
      <c r="K2963" s="1">
        <v>81648</v>
      </c>
      <c r="L2963" s="1">
        <v>0</v>
      </c>
      <c r="M2963" s="1">
        <f t="array" ref="M2963">SUMPRODUCT(MAX(ISNUMBER(SEARCH('Class Rules'!$B$6:$B$85,$E2963))*ISNUMBER(SEARCH('Class Rules'!$C$6:$C$85,$F2963))*'Class Rules'!$A$6:$A$85))</f>
        <v>0</v>
      </c>
      <c r="N2963" s="1" t="str">
        <f t="array" ref="N2963">IF($M2963=0,'Class Rules'!$D$3,INDEX('Class Rules'!$D$6:$D$85,MATCH($M2963,'Class Rules'!$A$6:$A$85,0)))</f>
        <v>Passenger LDV</v>
      </c>
      <c r="O2963" s="1" t="str">
        <f t="array" ref="O2963">IF(SUMPRODUCT(MAX(ISNUMBER(SEARCH(Fuel_Rules!$A$6:$A$30,$E2963))*ISNUMBER(SEARCH(Fuel_Rules!$B$6:$B$30,$F2963))*(Fuel_Rules!$A$6:$A$30&lt;&gt;"")))&gt;0,"Plug-in hybrid",IF($G2963="Diesel","Diesel","Gasoline"))</f>
        <v>Gasoline</v>
      </c>
    </row>
    <row r="2964" spans="1:15" ht="15" customHeight="1" x14ac:dyDescent="0.25">
      <c r="A2964" s="1">
        <v>2022</v>
      </c>
      <c r="B2964" s="1" t="s">
        <v>5174</v>
      </c>
      <c r="C2964" s="1" t="s">
        <v>583</v>
      </c>
      <c r="D2964" s="1" t="s">
        <v>5254</v>
      </c>
      <c r="E2964" s="1" t="s">
        <v>581</v>
      </c>
      <c r="F2964" s="1" t="s">
        <v>585</v>
      </c>
      <c r="G2964" s="1" t="s">
        <v>103</v>
      </c>
      <c r="H2964" s="1" t="s">
        <v>298</v>
      </c>
      <c r="I2964" s="1">
        <v>1.6</v>
      </c>
      <c r="J2964" s="1">
        <v>2023</v>
      </c>
      <c r="K2964" s="1">
        <v>85358</v>
      </c>
      <c r="L2964" s="1">
        <v>0</v>
      </c>
      <c r="M2964" s="1">
        <f t="array" ref="M2964">SUMPRODUCT(MAX(ISNUMBER(SEARCH('Class Rules'!$B$6:$B$85,$E2964))*ISNUMBER(SEARCH('Class Rules'!$C$6:$C$85,$F2964))*'Class Rules'!$A$6:$A$85))</f>
        <v>0</v>
      </c>
      <c r="N2964" s="1" t="str">
        <f t="array" ref="N2964">IF($M2964=0,'Class Rules'!$D$3,INDEX('Class Rules'!$D$6:$D$85,MATCH($M2964,'Class Rules'!$A$6:$A$85,0)))</f>
        <v>Passenger LDV</v>
      </c>
      <c r="O2964" s="1" t="str">
        <f t="array" ref="O2964">IF(SUMPRODUCT(MAX(ISNUMBER(SEARCH(Fuel_Rules!$A$6:$A$30,$E2964))*ISNUMBER(SEARCH(Fuel_Rules!$B$6:$B$30,$F2964))*(Fuel_Rules!$A$6:$A$30&lt;&gt;"")))&gt;0,"Plug-in hybrid",IF($G2964="Diesel","Diesel","Gasoline"))</f>
        <v>Gasoline</v>
      </c>
    </row>
    <row r="2965" spans="1:15" ht="15" customHeight="1" x14ac:dyDescent="0.25">
      <c r="A2965" s="1">
        <v>2022</v>
      </c>
      <c r="B2965" s="1" t="s">
        <v>5174</v>
      </c>
      <c r="C2965" s="1" t="s">
        <v>586</v>
      </c>
      <c r="D2965" s="1" t="s">
        <v>5255</v>
      </c>
      <c r="E2965" s="1" t="s">
        <v>588</v>
      </c>
      <c r="F2965" s="1" t="s">
        <v>589</v>
      </c>
      <c r="G2965" s="1" t="s">
        <v>105</v>
      </c>
      <c r="H2965" s="1" t="s">
        <v>298</v>
      </c>
      <c r="I2965" s="1">
        <v>2.2999999999999998</v>
      </c>
      <c r="J2965" s="1">
        <v>2023</v>
      </c>
      <c r="K2965" s="1">
        <v>195164</v>
      </c>
      <c r="L2965" s="1">
        <v>0</v>
      </c>
      <c r="M2965" s="1">
        <f t="array" ref="M2965">SUMPRODUCT(MAX(ISNUMBER(SEARCH('Class Rules'!$B$6:$B$85,$E2965))*ISNUMBER(SEARCH('Class Rules'!$C$6:$C$85,$F2965))*'Class Rules'!$A$6:$A$85))</f>
        <v>0</v>
      </c>
      <c r="N2965" s="1" t="str">
        <f t="array" ref="N2965">IF($M2965=0,'Class Rules'!$D$3,INDEX('Class Rules'!$D$6:$D$85,MATCH($M2965,'Class Rules'!$A$6:$A$85,0)))</f>
        <v>Passenger LDV</v>
      </c>
      <c r="O2965" s="1" t="str">
        <f t="array" ref="O2965">IF(SUMPRODUCT(MAX(ISNUMBER(SEARCH(Fuel_Rules!$A$6:$A$30,$E2965))*ISNUMBER(SEARCH(Fuel_Rules!$B$6:$B$30,$F2965))*(Fuel_Rules!$A$6:$A$30&lt;&gt;"")))&gt;0,"Plug-in hybrid",IF($G2965="Diesel","Diesel","Gasoline"))</f>
        <v>Diesel</v>
      </c>
    </row>
    <row r="2966" spans="1:15" ht="15" customHeight="1" x14ac:dyDescent="0.25">
      <c r="A2966" s="1">
        <v>2022</v>
      </c>
      <c r="B2966" s="1" t="s">
        <v>5174</v>
      </c>
      <c r="C2966" s="1" t="s">
        <v>590</v>
      </c>
      <c r="D2966" s="1" t="s">
        <v>5256</v>
      </c>
      <c r="E2966" s="1" t="s">
        <v>588</v>
      </c>
      <c r="F2966" s="1" t="s">
        <v>592</v>
      </c>
      <c r="G2966" s="1" t="s">
        <v>105</v>
      </c>
      <c r="H2966" s="1" t="s">
        <v>298</v>
      </c>
      <c r="I2966" s="1">
        <v>2.2999999999999998</v>
      </c>
      <c r="J2966" s="1">
        <v>2023</v>
      </c>
      <c r="K2966" s="1">
        <v>215181</v>
      </c>
      <c r="L2966" s="1">
        <v>0</v>
      </c>
      <c r="M2966" s="1">
        <f t="array" ref="M2966">SUMPRODUCT(MAX(ISNUMBER(SEARCH('Class Rules'!$B$6:$B$85,$E2966))*ISNUMBER(SEARCH('Class Rules'!$C$6:$C$85,$F2966))*'Class Rules'!$A$6:$A$85))</f>
        <v>0</v>
      </c>
      <c r="N2966" s="1" t="str">
        <f t="array" ref="N2966">IF($M2966=0,'Class Rules'!$D$3,INDEX('Class Rules'!$D$6:$D$85,MATCH($M2966,'Class Rules'!$A$6:$A$85,0)))</f>
        <v>Passenger LDV</v>
      </c>
      <c r="O2966" s="1" t="str">
        <f t="array" ref="O2966">IF(SUMPRODUCT(MAX(ISNUMBER(SEARCH(Fuel_Rules!$A$6:$A$30,$E2966))*ISNUMBER(SEARCH(Fuel_Rules!$B$6:$B$30,$F2966))*(Fuel_Rules!$A$6:$A$30&lt;&gt;"")))&gt;0,"Plug-in hybrid",IF($G2966="Diesel","Diesel","Gasoline"))</f>
        <v>Diesel</v>
      </c>
    </row>
    <row r="2967" spans="1:15" ht="15" customHeight="1" x14ac:dyDescent="0.25">
      <c r="A2967" s="1">
        <v>2022</v>
      </c>
      <c r="B2967" s="1" t="s">
        <v>5174</v>
      </c>
      <c r="C2967" s="1" t="s">
        <v>593</v>
      </c>
      <c r="D2967" s="1" t="s">
        <v>5257</v>
      </c>
      <c r="E2967" s="1" t="s">
        <v>595</v>
      </c>
      <c r="F2967" s="1" t="s">
        <v>596</v>
      </c>
      <c r="G2967" s="1" t="s">
        <v>103</v>
      </c>
      <c r="H2967" s="1" t="s">
        <v>298</v>
      </c>
      <c r="I2967" s="1">
        <v>1.5</v>
      </c>
      <c r="J2967" s="1">
        <v>2023</v>
      </c>
      <c r="K2967" s="1">
        <v>85400</v>
      </c>
      <c r="L2967" s="1">
        <v>0</v>
      </c>
      <c r="M2967" s="1">
        <f t="array" ref="M2967">SUMPRODUCT(MAX(ISNUMBER(SEARCH('Class Rules'!$B$6:$B$85,$E2967))*ISNUMBER(SEARCH('Class Rules'!$C$6:$C$85,$F2967))*'Class Rules'!$A$6:$A$85))</f>
        <v>0</v>
      </c>
      <c r="N2967" s="1" t="str">
        <f t="array" ref="N2967">IF($M2967=0,'Class Rules'!$D$3,INDEX('Class Rules'!$D$6:$D$85,MATCH($M2967,'Class Rules'!$A$6:$A$85,0)))</f>
        <v>Passenger LDV</v>
      </c>
      <c r="O2967" s="1" t="str">
        <f t="array" ref="O2967">IF(SUMPRODUCT(MAX(ISNUMBER(SEARCH(Fuel_Rules!$A$6:$A$30,$E2967))*ISNUMBER(SEARCH(Fuel_Rules!$B$6:$B$30,$F2967))*(Fuel_Rules!$A$6:$A$30&lt;&gt;"")))&gt;0,"Plug-in hybrid",IF($G2967="Diesel","Diesel","Gasoline"))</f>
        <v>Gasoline</v>
      </c>
    </row>
    <row r="2968" spans="1:15" ht="15" customHeight="1" x14ac:dyDescent="0.25">
      <c r="A2968" s="1">
        <v>2022</v>
      </c>
      <c r="B2968" s="1" t="s">
        <v>5174</v>
      </c>
      <c r="C2968" s="1" t="s">
        <v>597</v>
      </c>
      <c r="D2968" s="1" t="s">
        <v>5258</v>
      </c>
      <c r="E2968" s="1" t="s">
        <v>595</v>
      </c>
      <c r="F2968" s="1" t="s">
        <v>599</v>
      </c>
      <c r="G2968" s="1" t="s">
        <v>103</v>
      </c>
      <c r="H2968" s="1" t="s">
        <v>437</v>
      </c>
      <c r="I2968" s="1">
        <v>1.5</v>
      </c>
      <c r="J2968" s="1">
        <v>2023</v>
      </c>
      <c r="K2968" s="1">
        <v>97620</v>
      </c>
      <c r="L2968" s="1">
        <v>0</v>
      </c>
      <c r="M2968" s="1">
        <f t="array" ref="M2968">SUMPRODUCT(MAX(ISNUMBER(SEARCH('Class Rules'!$B$6:$B$85,$E2968))*ISNUMBER(SEARCH('Class Rules'!$C$6:$C$85,$F2968))*'Class Rules'!$A$6:$A$85))</f>
        <v>0</v>
      </c>
      <c r="N2968" s="1" t="str">
        <f t="array" ref="N2968">IF($M2968=0,'Class Rules'!$D$3,INDEX('Class Rules'!$D$6:$D$85,MATCH($M2968,'Class Rules'!$A$6:$A$85,0)))</f>
        <v>Passenger LDV</v>
      </c>
      <c r="O2968" s="1" t="str">
        <f t="array" ref="O2968">IF(SUMPRODUCT(MAX(ISNUMBER(SEARCH(Fuel_Rules!$A$6:$A$30,$E2968))*ISNUMBER(SEARCH(Fuel_Rules!$B$6:$B$30,$F2968))*(Fuel_Rules!$A$6:$A$30&lt;&gt;"")))&gt;0,"Plug-in hybrid",IF($G2968="Diesel","Diesel","Gasoline"))</f>
        <v>Gasoline</v>
      </c>
    </row>
    <row r="2969" spans="1:15" ht="15" customHeight="1" x14ac:dyDescent="0.25">
      <c r="A2969" s="1">
        <v>2022</v>
      </c>
      <c r="B2969" s="1" t="s">
        <v>5174</v>
      </c>
      <c r="C2969" s="1" t="s">
        <v>600</v>
      </c>
      <c r="D2969" s="1" t="s">
        <v>5259</v>
      </c>
      <c r="E2969" s="1" t="s">
        <v>595</v>
      </c>
      <c r="F2969" s="1" t="s">
        <v>602</v>
      </c>
      <c r="G2969" s="1" t="s">
        <v>103</v>
      </c>
      <c r="H2969" s="1" t="s">
        <v>437</v>
      </c>
      <c r="I2969" s="1">
        <v>1.5</v>
      </c>
      <c r="J2969" s="1">
        <v>2023</v>
      </c>
      <c r="K2969" s="1">
        <v>91677</v>
      </c>
      <c r="L2969" s="1">
        <v>0</v>
      </c>
      <c r="M2969" s="1">
        <f t="array" ref="M2969">SUMPRODUCT(MAX(ISNUMBER(SEARCH('Class Rules'!$B$6:$B$85,$E2969))*ISNUMBER(SEARCH('Class Rules'!$C$6:$C$85,$F2969))*'Class Rules'!$A$6:$A$85))</f>
        <v>0</v>
      </c>
      <c r="N2969" s="1" t="str">
        <f t="array" ref="N2969">IF($M2969=0,'Class Rules'!$D$3,INDEX('Class Rules'!$D$6:$D$85,MATCH($M2969,'Class Rules'!$A$6:$A$85,0)))</f>
        <v>Passenger LDV</v>
      </c>
      <c r="O2969" s="1" t="str">
        <f t="array" ref="O2969">IF(SUMPRODUCT(MAX(ISNUMBER(SEARCH(Fuel_Rules!$A$6:$A$30,$E2969))*ISNUMBER(SEARCH(Fuel_Rules!$B$6:$B$30,$F2969))*(Fuel_Rules!$A$6:$A$30&lt;&gt;"")))&gt;0,"Plug-in hybrid",IF($G2969="Diesel","Diesel","Gasoline"))</f>
        <v>Gasoline</v>
      </c>
    </row>
    <row r="2970" spans="1:15" ht="15" customHeight="1" x14ac:dyDescent="0.25">
      <c r="A2970" s="1">
        <v>2022</v>
      </c>
      <c r="B2970" s="1" t="s">
        <v>5174</v>
      </c>
      <c r="C2970" s="1" t="s">
        <v>603</v>
      </c>
      <c r="D2970" s="1" t="s">
        <v>5260</v>
      </c>
      <c r="E2970" s="1" t="s">
        <v>595</v>
      </c>
      <c r="F2970" s="1" t="s">
        <v>605</v>
      </c>
      <c r="G2970" s="1" t="s">
        <v>103</v>
      </c>
      <c r="H2970" s="1" t="s">
        <v>437</v>
      </c>
      <c r="I2970" s="1">
        <v>1.5</v>
      </c>
      <c r="J2970" s="1">
        <v>2023</v>
      </c>
      <c r="K2970" s="1">
        <v>145754</v>
      </c>
      <c r="L2970" s="1">
        <v>0</v>
      </c>
      <c r="M2970" s="1">
        <f t="array" ref="M2970">SUMPRODUCT(MAX(ISNUMBER(SEARCH('Class Rules'!$B$6:$B$85,$E2970))*ISNUMBER(SEARCH('Class Rules'!$C$6:$C$85,$F2970))*'Class Rules'!$A$6:$A$85))</f>
        <v>0</v>
      </c>
      <c r="N2970" s="1" t="str">
        <f t="array" ref="N2970">IF($M2970=0,'Class Rules'!$D$3,INDEX('Class Rules'!$D$6:$D$85,MATCH($M2970,'Class Rules'!$A$6:$A$85,0)))</f>
        <v>Passenger LDV</v>
      </c>
      <c r="O2970" s="1" t="str">
        <f t="array" ref="O2970">IF(SUMPRODUCT(MAX(ISNUMBER(SEARCH(Fuel_Rules!$A$6:$A$30,$E2970))*ISNUMBER(SEARCH(Fuel_Rules!$B$6:$B$30,$F2970))*(Fuel_Rules!$A$6:$A$30&lt;&gt;"")))&gt;0,"Plug-in hybrid",IF($G2970="Diesel","Diesel","Gasoline"))</f>
        <v>Gasoline</v>
      </c>
    </row>
    <row r="2971" spans="1:15" ht="15" customHeight="1" x14ac:dyDescent="0.25">
      <c r="A2971" s="1">
        <v>2022</v>
      </c>
      <c r="B2971" s="1" t="s">
        <v>5174</v>
      </c>
      <c r="C2971" s="1" t="s">
        <v>609</v>
      </c>
      <c r="D2971" s="1" t="s">
        <v>5261</v>
      </c>
      <c r="E2971" s="1" t="s">
        <v>595</v>
      </c>
      <c r="F2971" s="1" t="s">
        <v>611</v>
      </c>
      <c r="G2971" s="1" t="s">
        <v>103</v>
      </c>
      <c r="H2971" s="1" t="s">
        <v>437</v>
      </c>
      <c r="I2971" s="1">
        <v>1.5</v>
      </c>
      <c r="J2971" s="1">
        <v>2023</v>
      </c>
      <c r="K2971" s="1">
        <v>152990</v>
      </c>
      <c r="L2971" s="1">
        <v>0</v>
      </c>
      <c r="M2971" s="1">
        <f t="array" ref="M2971">SUMPRODUCT(MAX(ISNUMBER(SEARCH('Class Rules'!$B$6:$B$85,$E2971))*ISNUMBER(SEARCH('Class Rules'!$C$6:$C$85,$F2971))*'Class Rules'!$A$6:$A$85))</f>
        <v>0</v>
      </c>
      <c r="N2971" s="1" t="str">
        <f t="array" ref="N2971">IF($M2971=0,'Class Rules'!$D$3,INDEX('Class Rules'!$D$6:$D$85,MATCH($M2971,'Class Rules'!$A$6:$A$85,0)))</f>
        <v>Passenger LDV</v>
      </c>
      <c r="O2971" s="1" t="str">
        <f t="array" ref="O2971">IF(SUMPRODUCT(MAX(ISNUMBER(SEARCH(Fuel_Rules!$A$6:$A$30,$E2971))*ISNUMBER(SEARCH(Fuel_Rules!$B$6:$B$30,$F2971))*(Fuel_Rules!$A$6:$A$30&lt;&gt;"")))&gt;0,"Plug-in hybrid",IF($G2971="Diesel","Diesel","Gasoline"))</f>
        <v>Gasoline</v>
      </c>
    </row>
    <row r="2972" spans="1:15" ht="15" customHeight="1" x14ac:dyDescent="0.25">
      <c r="A2972" s="1">
        <v>2022</v>
      </c>
      <c r="B2972" s="1" t="s">
        <v>5174</v>
      </c>
      <c r="C2972" s="1" t="s">
        <v>618</v>
      </c>
      <c r="D2972" s="1" t="s">
        <v>5262</v>
      </c>
      <c r="E2972" s="1" t="s">
        <v>595</v>
      </c>
      <c r="F2972" s="1" t="s">
        <v>620</v>
      </c>
      <c r="G2972" s="1" t="s">
        <v>103</v>
      </c>
      <c r="H2972" s="1" t="s">
        <v>437</v>
      </c>
      <c r="I2972" s="1">
        <v>1.5</v>
      </c>
      <c r="J2972" s="1">
        <v>2023</v>
      </c>
      <c r="K2972" s="1">
        <v>129965</v>
      </c>
      <c r="L2972" s="1">
        <v>0</v>
      </c>
      <c r="M2972" s="1">
        <f t="array" ref="M2972">SUMPRODUCT(MAX(ISNUMBER(SEARCH('Class Rules'!$B$6:$B$85,$E2972))*ISNUMBER(SEARCH('Class Rules'!$C$6:$C$85,$F2972))*'Class Rules'!$A$6:$A$85))</f>
        <v>0</v>
      </c>
      <c r="N2972" s="1" t="str">
        <f t="array" ref="N2972">IF($M2972=0,'Class Rules'!$D$3,INDEX('Class Rules'!$D$6:$D$85,MATCH($M2972,'Class Rules'!$A$6:$A$85,0)))</f>
        <v>Passenger LDV</v>
      </c>
      <c r="O2972" s="1" t="str">
        <f t="array" ref="O2972">IF(SUMPRODUCT(MAX(ISNUMBER(SEARCH(Fuel_Rules!$A$6:$A$30,$E2972))*ISNUMBER(SEARCH(Fuel_Rules!$B$6:$B$30,$F2972))*(Fuel_Rules!$A$6:$A$30&lt;&gt;"")))&gt;0,"Plug-in hybrid",IF($G2972="Diesel","Diesel","Gasoline"))</f>
        <v>Gasoline</v>
      </c>
    </row>
    <row r="2973" spans="1:15" ht="15" customHeight="1" x14ac:dyDescent="0.25">
      <c r="A2973" s="1">
        <v>2022</v>
      </c>
      <c r="B2973" s="1" t="s">
        <v>5174</v>
      </c>
      <c r="C2973" s="1" t="s">
        <v>621</v>
      </c>
      <c r="D2973" s="1" t="s">
        <v>5263</v>
      </c>
      <c r="E2973" s="1" t="s">
        <v>595</v>
      </c>
      <c r="F2973" s="1" t="s">
        <v>623</v>
      </c>
      <c r="G2973" s="1" t="s">
        <v>103</v>
      </c>
      <c r="H2973" s="1" t="s">
        <v>437</v>
      </c>
      <c r="I2973" s="1">
        <v>1.6</v>
      </c>
      <c r="J2973" s="1">
        <v>2023</v>
      </c>
      <c r="K2973" s="1">
        <v>203530</v>
      </c>
      <c r="L2973" s="1">
        <v>0</v>
      </c>
      <c r="M2973" s="1">
        <f t="array" ref="M2973">SUMPRODUCT(MAX(ISNUMBER(SEARCH('Class Rules'!$B$6:$B$85,$E2973))*ISNUMBER(SEARCH('Class Rules'!$C$6:$C$85,$F2973))*'Class Rules'!$A$6:$A$85))</f>
        <v>0</v>
      </c>
      <c r="N2973" s="1" t="str">
        <f t="array" ref="N2973">IF($M2973=0,'Class Rules'!$D$3,INDEX('Class Rules'!$D$6:$D$85,MATCH($M2973,'Class Rules'!$A$6:$A$85,0)))</f>
        <v>Passenger LDV</v>
      </c>
      <c r="O2973" s="1" t="str">
        <f t="array" ref="O2973">IF(SUMPRODUCT(MAX(ISNUMBER(SEARCH(Fuel_Rules!$A$6:$A$30,$E2973))*ISNUMBER(SEARCH(Fuel_Rules!$B$6:$B$30,$F2973))*(Fuel_Rules!$A$6:$A$30&lt;&gt;"")))&gt;0,"Plug-in hybrid",IF($G2973="Diesel","Diesel","Gasoline"))</f>
        <v>Gasoline</v>
      </c>
    </row>
    <row r="2974" spans="1:15" ht="15" customHeight="1" x14ac:dyDescent="0.25">
      <c r="A2974" s="1">
        <v>2022</v>
      </c>
      <c r="B2974" s="1" t="s">
        <v>5174</v>
      </c>
      <c r="C2974" s="1" t="s">
        <v>621</v>
      </c>
      <c r="D2974" s="1" t="s">
        <v>5264</v>
      </c>
      <c r="E2974" s="1" t="s">
        <v>595</v>
      </c>
      <c r="F2974" s="1" t="s">
        <v>623</v>
      </c>
      <c r="G2974" s="1" t="s">
        <v>103</v>
      </c>
      <c r="H2974" s="1" t="s">
        <v>437</v>
      </c>
      <c r="I2974" s="1">
        <v>1.6</v>
      </c>
      <c r="J2974" s="1">
        <v>2023</v>
      </c>
      <c r="K2974" s="1">
        <v>191437</v>
      </c>
      <c r="L2974" s="1">
        <v>0</v>
      </c>
      <c r="M2974" s="1">
        <f t="array" ref="M2974">SUMPRODUCT(MAX(ISNUMBER(SEARCH('Class Rules'!$B$6:$B$85,$E2974))*ISNUMBER(SEARCH('Class Rules'!$C$6:$C$85,$F2974))*'Class Rules'!$A$6:$A$85))</f>
        <v>0</v>
      </c>
      <c r="N2974" s="1" t="str">
        <f t="array" ref="N2974">IF($M2974=0,'Class Rules'!$D$3,INDEX('Class Rules'!$D$6:$D$85,MATCH($M2974,'Class Rules'!$A$6:$A$85,0)))</f>
        <v>Passenger LDV</v>
      </c>
      <c r="O2974" s="1" t="str">
        <f t="array" ref="O2974">IF(SUMPRODUCT(MAX(ISNUMBER(SEARCH(Fuel_Rules!$A$6:$A$30,$E2974))*ISNUMBER(SEARCH(Fuel_Rules!$B$6:$B$30,$F2974))*(Fuel_Rules!$A$6:$A$30&lt;&gt;"")))&gt;0,"Plug-in hybrid",IF($G2974="Diesel","Diesel","Gasoline"))</f>
        <v>Gasoline</v>
      </c>
    </row>
    <row r="2975" spans="1:15" ht="15" customHeight="1" x14ac:dyDescent="0.25">
      <c r="A2975" s="1">
        <v>2022</v>
      </c>
      <c r="B2975" s="1" t="s">
        <v>5174</v>
      </c>
      <c r="C2975" s="1" t="s">
        <v>627</v>
      </c>
      <c r="D2975" s="1" t="s">
        <v>5265</v>
      </c>
      <c r="E2975" s="1" t="s">
        <v>595</v>
      </c>
      <c r="F2975" s="1" t="s">
        <v>629</v>
      </c>
      <c r="G2975" s="1" t="s">
        <v>103</v>
      </c>
      <c r="H2975" s="1" t="s">
        <v>437</v>
      </c>
      <c r="I2975" s="1">
        <v>1.5</v>
      </c>
      <c r="J2975" s="1">
        <v>2023</v>
      </c>
      <c r="K2975" s="1">
        <v>91849</v>
      </c>
      <c r="L2975" s="1">
        <v>0</v>
      </c>
      <c r="M2975" s="1">
        <f t="array" ref="M2975">SUMPRODUCT(MAX(ISNUMBER(SEARCH('Class Rules'!$B$6:$B$85,$E2975))*ISNUMBER(SEARCH('Class Rules'!$C$6:$C$85,$F2975))*'Class Rules'!$A$6:$A$85))</f>
        <v>0</v>
      </c>
      <c r="N2975" s="1" t="str">
        <f t="array" ref="N2975">IF($M2975=0,'Class Rules'!$D$3,INDEX('Class Rules'!$D$6:$D$85,MATCH($M2975,'Class Rules'!$A$6:$A$85,0)))</f>
        <v>Passenger LDV</v>
      </c>
      <c r="O2975" s="1" t="str">
        <f t="array" ref="O2975">IF(SUMPRODUCT(MAX(ISNUMBER(SEARCH(Fuel_Rules!$A$6:$A$30,$E2975))*ISNUMBER(SEARCH(Fuel_Rules!$B$6:$B$30,$F2975))*(Fuel_Rules!$A$6:$A$30&lt;&gt;"")))&gt;0,"Plug-in hybrid",IF($G2975="Diesel","Diesel","Gasoline"))</f>
        <v>Gasoline</v>
      </c>
    </row>
    <row r="2976" spans="1:15" ht="15" customHeight="1" x14ac:dyDescent="0.25">
      <c r="A2976" s="1">
        <v>2022</v>
      </c>
      <c r="B2976" s="1" t="s">
        <v>5174</v>
      </c>
      <c r="C2976" s="1" t="s">
        <v>633</v>
      </c>
      <c r="D2976" s="1" t="s">
        <v>5266</v>
      </c>
      <c r="E2976" s="1" t="s">
        <v>595</v>
      </c>
      <c r="F2976" s="1" t="s">
        <v>635</v>
      </c>
      <c r="G2976" s="1" t="s">
        <v>103</v>
      </c>
      <c r="H2976" s="1" t="s">
        <v>437</v>
      </c>
      <c r="I2976" s="1">
        <v>1</v>
      </c>
      <c r="J2976" s="1">
        <v>2023</v>
      </c>
      <c r="K2976" s="1">
        <v>105241</v>
      </c>
      <c r="L2976" s="1">
        <v>0</v>
      </c>
      <c r="M2976" s="1">
        <f t="array" ref="M2976">SUMPRODUCT(MAX(ISNUMBER(SEARCH('Class Rules'!$B$6:$B$85,$E2976))*ISNUMBER(SEARCH('Class Rules'!$C$6:$C$85,$F2976))*'Class Rules'!$A$6:$A$85))</f>
        <v>0</v>
      </c>
      <c r="N2976" s="1" t="str">
        <f t="array" ref="N2976">IF($M2976=0,'Class Rules'!$D$3,INDEX('Class Rules'!$D$6:$D$85,MATCH($M2976,'Class Rules'!$A$6:$A$85,0)))</f>
        <v>Passenger LDV</v>
      </c>
      <c r="O2976" s="1" t="str">
        <f t="array" ref="O2976">IF(SUMPRODUCT(MAX(ISNUMBER(SEARCH(Fuel_Rules!$A$6:$A$30,$E2976))*ISNUMBER(SEARCH(Fuel_Rules!$B$6:$B$30,$F2976))*(Fuel_Rules!$A$6:$A$30&lt;&gt;"")))&gt;0,"Plug-in hybrid",IF($G2976="Diesel","Diesel","Gasoline"))</f>
        <v>Gasoline</v>
      </c>
    </row>
    <row r="2977" spans="1:15" ht="15" customHeight="1" x14ac:dyDescent="0.25">
      <c r="A2977" s="1">
        <v>2022</v>
      </c>
      <c r="B2977" s="1" t="s">
        <v>5174</v>
      </c>
      <c r="C2977" s="1" t="s">
        <v>636</v>
      </c>
      <c r="D2977" s="1" t="s">
        <v>5267</v>
      </c>
      <c r="E2977" s="1" t="s">
        <v>595</v>
      </c>
      <c r="F2977" s="1" t="s">
        <v>638</v>
      </c>
      <c r="G2977" s="1" t="s">
        <v>103</v>
      </c>
      <c r="H2977" s="1" t="s">
        <v>437</v>
      </c>
      <c r="I2977" s="1">
        <v>1</v>
      </c>
      <c r="J2977" s="1">
        <v>2023</v>
      </c>
      <c r="K2977" s="1">
        <v>113978</v>
      </c>
      <c r="L2977" s="1">
        <v>0</v>
      </c>
      <c r="M2977" s="1">
        <f t="array" ref="M2977">SUMPRODUCT(MAX(ISNUMBER(SEARCH('Class Rules'!$B$6:$B$85,$E2977))*ISNUMBER(SEARCH('Class Rules'!$C$6:$C$85,$F2977))*'Class Rules'!$A$6:$A$85))</f>
        <v>0</v>
      </c>
      <c r="N2977" s="1" t="str">
        <f t="array" ref="N2977">IF($M2977=0,'Class Rules'!$D$3,INDEX('Class Rules'!$D$6:$D$85,MATCH($M2977,'Class Rules'!$A$6:$A$85,0)))</f>
        <v>Passenger LDV</v>
      </c>
      <c r="O2977" s="1" t="str">
        <f t="array" ref="O2977">IF(SUMPRODUCT(MAX(ISNUMBER(SEARCH(Fuel_Rules!$A$6:$A$30,$E2977))*ISNUMBER(SEARCH(Fuel_Rules!$B$6:$B$30,$F2977))*(Fuel_Rules!$A$6:$A$30&lt;&gt;"")))&gt;0,"Plug-in hybrid",IF($G2977="Diesel","Diesel","Gasoline"))</f>
        <v>Gasoline</v>
      </c>
    </row>
    <row r="2978" spans="1:15" ht="15" customHeight="1" x14ac:dyDescent="0.25">
      <c r="A2978" s="1">
        <v>2022</v>
      </c>
      <c r="B2978" s="1" t="s">
        <v>5174</v>
      </c>
      <c r="C2978" s="1" t="s">
        <v>636</v>
      </c>
      <c r="D2978" s="1" t="s">
        <v>5268</v>
      </c>
      <c r="E2978" s="1" t="s">
        <v>595</v>
      </c>
      <c r="F2978" s="1" t="s">
        <v>638</v>
      </c>
      <c r="G2978" s="1" t="s">
        <v>103</v>
      </c>
      <c r="H2978" s="1" t="s">
        <v>437</v>
      </c>
      <c r="I2978" s="1">
        <v>1</v>
      </c>
      <c r="J2978" s="1">
        <v>2023</v>
      </c>
      <c r="K2978" s="1">
        <v>105429</v>
      </c>
      <c r="L2978" s="1">
        <v>0</v>
      </c>
      <c r="M2978" s="1">
        <f t="array" ref="M2978">SUMPRODUCT(MAX(ISNUMBER(SEARCH('Class Rules'!$B$6:$B$85,$E2978))*ISNUMBER(SEARCH('Class Rules'!$C$6:$C$85,$F2978))*'Class Rules'!$A$6:$A$85))</f>
        <v>0</v>
      </c>
      <c r="N2978" s="1" t="str">
        <f t="array" ref="N2978">IF($M2978=0,'Class Rules'!$D$3,INDEX('Class Rules'!$D$6:$D$85,MATCH($M2978,'Class Rules'!$A$6:$A$85,0)))</f>
        <v>Passenger LDV</v>
      </c>
      <c r="O2978" s="1" t="str">
        <f t="array" ref="O2978">IF(SUMPRODUCT(MAX(ISNUMBER(SEARCH(Fuel_Rules!$A$6:$A$30,$E2978))*ISNUMBER(SEARCH(Fuel_Rules!$B$6:$B$30,$F2978))*(Fuel_Rules!$A$6:$A$30&lt;&gt;"")))&gt;0,"Plug-in hybrid",IF($G2978="Diesel","Diesel","Gasoline"))</f>
        <v>Gasoline</v>
      </c>
    </row>
    <row r="2979" spans="1:15" ht="15" customHeight="1" x14ac:dyDescent="0.25">
      <c r="A2979" s="1">
        <v>2022</v>
      </c>
      <c r="B2979" s="1" t="s">
        <v>5174</v>
      </c>
      <c r="C2979" s="1" t="s">
        <v>639</v>
      </c>
      <c r="D2979" s="1" t="s">
        <v>5269</v>
      </c>
      <c r="E2979" s="1" t="s">
        <v>595</v>
      </c>
      <c r="F2979" s="1" t="s">
        <v>641</v>
      </c>
      <c r="G2979" s="1" t="s">
        <v>103</v>
      </c>
      <c r="H2979" s="1" t="s">
        <v>437</v>
      </c>
      <c r="I2979" s="1">
        <v>1.5</v>
      </c>
      <c r="J2979" s="1">
        <v>2023</v>
      </c>
      <c r="K2979" s="1">
        <v>144436</v>
      </c>
      <c r="L2979" s="1">
        <v>0</v>
      </c>
      <c r="M2979" s="1">
        <f t="array" ref="M2979">SUMPRODUCT(MAX(ISNUMBER(SEARCH('Class Rules'!$B$6:$B$85,$E2979))*ISNUMBER(SEARCH('Class Rules'!$C$6:$C$85,$F2979))*'Class Rules'!$A$6:$A$85))</f>
        <v>0</v>
      </c>
      <c r="N2979" s="1" t="str">
        <f t="array" ref="N2979">IF($M2979=0,'Class Rules'!$D$3,INDEX('Class Rules'!$D$6:$D$85,MATCH($M2979,'Class Rules'!$A$6:$A$85,0)))</f>
        <v>Passenger LDV</v>
      </c>
      <c r="O2979" s="1" t="str">
        <f t="array" ref="O2979">IF(SUMPRODUCT(MAX(ISNUMBER(SEARCH(Fuel_Rules!$A$6:$A$30,$E2979))*ISNUMBER(SEARCH(Fuel_Rules!$B$6:$B$30,$F2979))*(Fuel_Rules!$A$6:$A$30&lt;&gt;"")))&gt;0,"Plug-in hybrid",IF($G2979="Diesel","Diesel","Gasoline"))</f>
        <v>Gasoline</v>
      </c>
    </row>
    <row r="2980" spans="1:15" ht="15" customHeight="1" x14ac:dyDescent="0.25">
      <c r="A2980" s="1">
        <v>2022</v>
      </c>
      <c r="B2980" s="1" t="s">
        <v>5174</v>
      </c>
      <c r="C2980" s="1" t="s">
        <v>642</v>
      </c>
      <c r="D2980" s="1" t="s">
        <v>5270</v>
      </c>
      <c r="E2980" s="1" t="s">
        <v>595</v>
      </c>
      <c r="F2980" s="1" t="s">
        <v>644</v>
      </c>
      <c r="G2980" s="1" t="s">
        <v>103</v>
      </c>
      <c r="H2980" s="1" t="s">
        <v>437</v>
      </c>
      <c r="I2980" s="1">
        <v>1.6</v>
      </c>
      <c r="J2980" s="1">
        <v>2023</v>
      </c>
      <c r="K2980" s="1">
        <v>193397</v>
      </c>
      <c r="L2980" s="1">
        <v>0</v>
      </c>
      <c r="M2980" s="1">
        <f t="array" ref="M2980">SUMPRODUCT(MAX(ISNUMBER(SEARCH('Class Rules'!$B$6:$B$85,$E2980))*ISNUMBER(SEARCH('Class Rules'!$C$6:$C$85,$F2980))*'Class Rules'!$A$6:$A$85))</f>
        <v>0</v>
      </c>
      <c r="N2980" s="1" t="str">
        <f t="array" ref="N2980">IF($M2980=0,'Class Rules'!$D$3,INDEX('Class Rules'!$D$6:$D$85,MATCH($M2980,'Class Rules'!$A$6:$A$85,0)))</f>
        <v>Passenger LDV</v>
      </c>
      <c r="O2980" s="1" t="str">
        <f t="array" ref="O2980">IF(SUMPRODUCT(MAX(ISNUMBER(SEARCH(Fuel_Rules!$A$6:$A$30,$E2980))*ISNUMBER(SEARCH(Fuel_Rules!$B$6:$B$30,$F2980))*(Fuel_Rules!$A$6:$A$30&lt;&gt;"")))&gt;0,"Plug-in hybrid",IF($G2980="Diesel","Diesel","Gasoline"))</f>
        <v>Gasoline</v>
      </c>
    </row>
    <row r="2981" spans="1:15" ht="15" customHeight="1" x14ac:dyDescent="0.25">
      <c r="A2981" s="1">
        <v>2022</v>
      </c>
      <c r="B2981" s="1" t="s">
        <v>5174</v>
      </c>
      <c r="C2981" s="1" t="s">
        <v>642</v>
      </c>
      <c r="D2981" s="1" t="s">
        <v>5271</v>
      </c>
      <c r="E2981" s="1" t="s">
        <v>595</v>
      </c>
      <c r="F2981" s="1" t="s">
        <v>644</v>
      </c>
      <c r="G2981" s="1" t="s">
        <v>103</v>
      </c>
      <c r="H2981" s="1" t="s">
        <v>437</v>
      </c>
      <c r="I2981" s="1">
        <v>1.6</v>
      </c>
      <c r="J2981" s="1">
        <v>2023</v>
      </c>
      <c r="K2981" s="1">
        <v>179132</v>
      </c>
      <c r="L2981" s="1">
        <v>0</v>
      </c>
      <c r="M2981" s="1">
        <f t="array" ref="M2981">SUMPRODUCT(MAX(ISNUMBER(SEARCH('Class Rules'!$B$6:$B$85,$E2981))*ISNUMBER(SEARCH('Class Rules'!$C$6:$C$85,$F2981))*'Class Rules'!$A$6:$A$85))</f>
        <v>0</v>
      </c>
      <c r="N2981" s="1" t="str">
        <f t="array" ref="N2981">IF($M2981=0,'Class Rules'!$D$3,INDEX('Class Rules'!$D$6:$D$85,MATCH($M2981,'Class Rules'!$A$6:$A$85,0)))</f>
        <v>Passenger LDV</v>
      </c>
      <c r="O2981" s="1" t="str">
        <f t="array" ref="O2981">IF(SUMPRODUCT(MAX(ISNUMBER(SEARCH(Fuel_Rules!$A$6:$A$30,$E2981))*ISNUMBER(SEARCH(Fuel_Rules!$B$6:$B$30,$F2981))*(Fuel_Rules!$A$6:$A$30&lt;&gt;"")))&gt;0,"Plug-in hybrid",IF($G2981="Diesel","Diesel","Gasoline"))</f>
        <v>Gasoline</v>
      </c>
    </row>
    <row r="2982" spans="1:15" ht="15" customHeight="1" x14ac:dyDescent="0.25">
      <c r="A2982" s="1">
        <v>2022</v>
      </c>
      <c r="B2982" s="1" t="s">
        <v>5174</v>
      </c>
      <c r="C2982" s="1" t="s">
        <v>4262</v>
      </c>
      <c r="D2982" s="1" t="s">
        <v>5272</v>
      </c>
      <c r="E2982" s="1" t="s">
        <v>595</v>
      </c>
      <c r="F2982" s="1" t="s">
        <v>4264</v>
      </c>
      <c r="G2982" s="1" t="s">
        <v>103</v>
      </c>
      <c r="H2982" s="1" t="s">
        <v>437</v>
      </c>
      <c r="I2982" s="1">
        <v>1.5</v>
      </c>
      <c r="J2982" s="1">
        <v>2023</v>
      </c>
      <c r="K2982" s="1">
        <v>155615</v>
      </c>
      <c r="L2982" s="1">
        <v>0</v>
      </c>
      <c r="M2982" s="1">
        <f t="array" ref="M2982">SUMPRODUCT(MAX(ISNUMBER(SEARCH('Class Rules'!$B$6:$B$85,$E2982))*ISNUMBER(SEARCH('Class Rules'!$C$6:$C$85,$F2982))*'Class Rules'!$A$6:$A$85))</f>
        <v>0</v>
      </c>
      <c r="N2982" s="1" t="str">
        <f t="array" ref="N2982">IF($M2982=0,'Class Rules'!$D$3,INDEX('Class Rules'!$D$6:$D$85,MATCH($M2982,'Class Rules'!$A$6:$A$85,0)))</f>
        <v>Passenger LDV</v>
      </c>
      <c r="O2982" s="1" t="str">
        <f t="array" ref="O2982">IF(SUMPRODUCT(MAX(ISNUMBER(SEARCH(Fuel_Rules!$A$6:$A$30,$E2982))*ISNUMBER(SEARCH(Fuel_Rules!$B$6:$B$30,$F2982))*(Fuel_Rules!$A$6:$A$30&lt;&gt;"")))&gt;0,"Plug-in hybrid",IF($G2982="Diesel","Diesel","Gasoline"))</f>
        <v>Gasoline</v>
      </c>
    </row>
    <row r="2983" spans="1:15" ht="15" customHeight="1" x14ac:dyDescent="0.25">
      <c r="A2983" s="1">
        <v>2022</v>
      </c>
      <c r="B2983" s="1" t="s">
        <v>5174</v>
      </c>
      <c r="C2983" s="1" t="s">
        <v>4262</v>
      </c>
      <c r="D2983" s="1" t="s">
        <v>5273</v>
      </c>
      <c r="E2983" s="1" t="s">
        <v>595</v>
      </c>
      <c r="F2983" s="1" t="s">
        <v>4264</v>
      </c>
      <c r="G2983" s="1" t="s">
        <v>103</v>
      </c>
      <c r="H2983" s="1" t="s">
        <v>437</v>
      </c>
      <c r="I2983" s="1">
        <v>1.5</v>
      </c>
      <c r="J2983" s="1">
        <v>2023</v>
      </c>
      <c r="K2983" s="1">
        <v>147679</v>
      </c>
      <c r="L2983" s="1">
        <v>0</v>
      </c>
      <c r="M2983" s="1">
        <f t="array" ref="M2983">SUMPRODUCT(MAX(ISNUMBER(SEARCH('Class Rules'!$B$6:$B$85,$E2983))*ISNUMBER(SEARCH('Class Rules'!$C$6:$C$85,$F2983))*'Class Rules'!$A$6:$A$85))</f>
        <v>0</v>
      </c>
      <c r="N2983" s="1" t="str">
        <f t="array" ref="N2983">IF($M2983=0,'Class Rules'!$D$3,INDEX('Class Rules'!$D$6:$D$85,MATCH($M2983,'Class Rules'!$A$6:$A$85,0)))</f>
        <v>Passenger LDV</v>
      </c>
      <c r="O2983" s="1" t="str">
        <f t="array" ref="O2983">IF(SUMPRODUCT(MAX(ISNUMBER(SEARCH(Fuel_Rules!$A$6:$A$30,$E2983))*ISNUMBER(SEARCH(Fuel_Rules!$B$6:$B$30,$F2983))*(Fuel_Rules!$A$6:$A$30&lt;&gt;"")))&gt;0,"Plug-in hybrid",IF($G2983="Diesel","Diesel","Gasoline"))</f>
        <v>Gasoline</v>
      </c>
    </row>
    <row r="2984" spans="1:15" ht="15" customHeight="1" x14ac:dyDescent="0.25">
      <c r="A2984" s="1">
        <v>2022</v>
      </c>
      <c r="B2984" s="1" t="s">
        <v>5174</v>
      </c>
      <c r="C2984" s="1" t="s">
        <v>649</v>
      </c>
      <c r="D2984" s="1" t="s">
        <v>5274</v>
      </c>
      <c r="E2984" s="1" t="s">
        <v>647</v>
      </c>
      <c r="F2984" s="1" t="s">
        <v>651</v>
      </c>
      <c r="G2984" s="1" t="s">
        <v>103</v>
      </c>
      <c r="H2984" s="1" t="s">
        <v>298</v>
      </c>
      <c r="I2984" s="1">
        <v>6.2</v>
      </c>
      <c r="J2984" s="1">
        <v>2023</v>
      </c>
      <c r="K2984" s="1">
        <v>497141</v>
      </c>
      <c r="L2984" s="1">
        <v>0</v>
      </c>
      <c r="M2984" s="1">
        <f t="array" ref="M2984">SUMPRODUCT(MAX(ISNUMBER(SEARCH('Class Rules'!$B$6:$B$85,$E2984))*ISNUMBER(SEARCH('Class Rules'!$C$6:$C$85,$F2984))*'Class Rules'!$A$6:$A$85))</f>
        <v>0</v>
      </c>
      <c r="N2984" s="1" t="str">
        <f t="array" ref="N2984">IF($M2984=0,'Class Rules'!$D$3,INDEX('Class Rules'!$D$6:$D$85,MATCH($M2984,'Class Rules'!$A$6:$A$85,0)))</f>
        <v>Passenger LDV</v>
      </c>
      <c r="O2984" s="1" t="str">
        <f t="array" ref="O2984">IF(SUMPRODUCT(MAX(ISNUMBER(SEARCH(Fuel_Rules!$A$6:$A$30,$E2984))*ISNUMBER(SEARCH(Fuel_Rules!$B$6:$B$30,$F2984))*(Fuel_Rules!$A$6:$A$30&lt;&gt;"")))&gt;0,"Plug-in hybrid",IF($G2984="Diesel","Diesel","Gasoline"))</f>
        <v>Gasoline</v>
      </c>
    </row>
    <row r="2985" spans="1:15" ht="15" customHeight="1" x14ac:dyDescent="0.25">
      <c r="A2985" s="1">
        <v>2022</v>
      </c>
      <c r="B2985" s="1" t="s">
        <v>5174</v>
      </c>
      <c r="C2985" s="1" t="s">
        <v>652</v>
      </c>
      <c r="D2985" s="1" t="s">
        <v>5275</v>
      </c>
      <c r="E2985" s="1" t="s">
        <v>647</v>
      </c>
      <c r="F2985" s="1" t="s">
        <v>654</v>
      </c>
      <c r="G2985" s="1" t="s">
        <v>105</v>
      </c>
      <c r="H2985" s="1" t="s">
        <v>298</v>
      </c>
      <c r="I2985" s="1">
        <v>2.8</v>
      </c>
      <c r="J2985" s="1">
        <v>2023</v>
      </c>
      <c r="K2985" s="1">
        <v>231207</v>
      </c>
      <c r="L2985" s="1">
        <v>0</v>
      </c>
      <c r="M2985" s="1">
        <f t="array" ref="M2985">SUMPRODUCT(MAX(ISNUMBER(SEARCH('Class Rules'!$B$6:$B$85,$E2985))*ISNUMBER(SEARCH('Class Rules'!$C$6:$C$85,$F2985))*'Class Rules'!$A$6:$A$85))</f>
        <v>15</v>
      </c>
      <c r="N2985" s="1" t="str">
        <f t="array" ref="N2985">IF($M2985=0,'Class Rules'!$D$3,INDEX('Class Rules'!$D$6:$D$85,MATCH($M2985,'Class Rules'!$A$6:$A$85,0)))</f>
        <v>Freight LDV</v>
      </c>
      <c r="O2985" s="1" t="str">
        <f t="array" ref="O2985">IF(SUMPRODUCT(MAX(ISNUMBER(SEARCH(Fuel_Rules!$A$6:$A$30,$E2985))*ISNUMBER(SEARCH(Fuel_Rules!$B$6:$B$30,$F2985))*(Fuel_Rules!$A$6:$A$30&lt;&gt;"")))&gt;0,"Plug-in hybrid",IF($G2985="Diesel","Diesel","Gasoline"))</f>
        <v>Diesel</v>
      </c>
    </row>
    <row r="2986" spans="1:15" ht="15" customHeight="1" x14ac:dyDescent="0.25">
      <c r="A2986" s="1">
        <v>2022</v>
      </c>
      <c r="B2986" s="1" t="s">
        <v>5174</v>
      </c>
      <c r="C2986" s="1" t="s">
        <v>658</v>
      </c>
      <c r="D2986" s="1" t="s">
        <v>5276</v>
      </c>
      <c r="E2986" s="1" t="s">
        <v>647</v>
      </c>
      <c r="F2986" s="1" t="s">
        <v>660</v>
      </c>
      <c r="G2986" s="1" t="s">
        <v>105</v>
      </c>
      <c r="H2986" s="1" t="s">
        <v>437</v>
      </c>
      <c r="I2986" s="1">
        <v>2.8</v>
      </c>
      <c r="J2986" s="1">
        <v>2023</v>
      </c>
      <c r="K2986" s="1">
        <v>264669</v>
      </c>
      <c r="L2986" s="1">
        <v>0</v>
      </c>
      <c r="M2986" s="1">
        <f t="array" ref="M2986">SUMPRODUCT(MAX(ISNUMBER(SEARCH('Class Rules'!$B$6:$B$85,$E2986))*ISNUMBER(SEARCH('Class Rules'!$C$6:$C$85,$F2986))*'Class Rules'!$A$6:$A$85))</f>
        <v>15</v>
      </c>
      <c r="N2986" s="1" t="str">
        <f t="array" ref="N2986">IF($M2986=0,'Class Rules'!$D$3,INDEX('Class Rules'!$D$6:$D$85,MATCH($M2986,'Class Rules'!$A$6:$A$85,0)))</f>
        <v>Freight LDV</v>
      </c>
      <c r="O2986" s="1" t="str">
        <f t="array" ref="O2986">IF(SUMPRODUCT(MAX(ISNUMBER(SEARCH(Fuel_Rules!$A$6:$A$30,$E2986))*ISNUMBER(SEARCH(Fuel_Rules!$B$6:$B$30,$F2986))*(Fuel_Rules!$A$6:$A$30&lt;&gt;"")))&gt;0,"Plug-in hybrid",IF($G2986="Diesel","Diesel","Gasoline"))</f>
        <v>Diesel</v>
      </c>
    </row>
    <row r="2987" spans="1:15" ht="15" customHeight="1" x14ac:dyDescent="0.25">
      <c r="A2987" s="1">
        <v>2022</v>
      </c>
      <c r="B2987" s="1" t="s">
        <v>5174</v>
      </c>
      <c r="C2987" s="1" t="s">
        <v>661</v>
      </c>
      <c r="D2987" s="1" t="s">
        <v>5277</v>
      </c>
      <c r="E2987" s="1" t="s">
        <v>647</v>
      </c>
      <c r="F2987" s="1" t="s">
        <v>663</v>
      </c>
      <c r="G2987" s="1" t="s">
        <v>105</v>
      </c>
      <c r="H2987" s="1" t="s">
        <v>437</v>
      </c>
      <c r="I2987" s="1">
        <v>2.8</v>
      </c>
      <c r="J2987" s="1">
        <v>2023</v>
      </c>
      <c r="K2987" s="1">
        <v>288176</v>
      </c>
      <c r="L2987" s="1">
        <v>0</v>
      </c>
      <c r="M2987" s="1">
        <f t="array" ref="M2987">SUMPRODUCT(MAX(ISNUMBER(SEARCH('Class Rules'!$B$6:$B$85,$E2987))*ISNUMBER(SEARCH('Class Rules'!$C$6:$C$85,$F2987))*'Class Rules'!$A$6:$A$85))</f>
        <v>15</v>
      </c>
      <c r="N2987" s="1" t="str">
        <f t="array" ref="N2987">IF($M2987=0,'Class Rules'!$D$3,INDEX('Class Rules'!$D$6:$D$85,MATCH($M2987,'Class Rules'!$A$6:$A$85,0)))</f>
        <v>Freight LDV</v>
      </c>
      <c r="O2987" s="1" t="str">
        <f t="array" ref="O2987">IF(SUMPRODUCT(MAX(ISNUMBER(SEARCH(Fuel_Rules!$A$6:$A$30,$E2987))*ISNUMBER(SEARCH(Fuel_Rules!$B$6:$B$30,$F2987))*(Fuel_Rules!$A$6:$A$30&lt;&gt;"")))&gt;0,"Plug-in hybrid",IF($G2987="Diesel","Diesel","Gasoline"))</f>
        <v>Diesel</v>
      </c>
    </row>
    <row r="2988" spans="1:15" ht="15" customHeight="1" x14ac:dyDescent="0.25">
      <c r="A2988" s="1">
        <v>2022</v>
      </c>
      <c r="B2988" s="1" t="s">
        <v>5174</v>
      </c>
      <c r="C2988" s="1" t="s">
        <v>664</v>
      </c>
      <c r="D2988" s="1" t="s">
        <v>5278</v>
      </c>
      <c r="E2988" s="1" t="s">
        <v>647</v>
      </c>
      <c r="F2988" s="1" t="s">
        <v>666</v>
      </c>
      <c r="G2988" s="1" t="s">
        <v>105</v>
      </c>
      <c r="H2988" s="1" t="s">
        <v>298</v>
      </c>
      <c r="I2988" s="1">
        <v>2.8</v>
      </c>
      <c r="J2988" s="1">
        <v>2023</v>
      </c>
      <c r="K2988" s="1">
        <v>238914</v>
      </c>
      <c r="L2988" s="1">
        <v>0</v>
      </c>
      <c r="M2988" s="1">
        <f t="array" ref="M2988">SUMPRODUCT(MAX(ISNUMBER(SEARCH('Class Rules'!$B$6:$B$85,$E2988))*ISNUMBER(SEARCH('Class Rules'!$C$6:$C$85,$F2988))*'Class Rules'!$A$6:$A$85))</f>
        <v>15</v>
      </c>
      <c r="N2988" s="1" t="str">
        <f t="array" ref="N2988">IF($M2988=0,'Class Rules'!$D$3,INDEX('Class Rules'!$D$6:$D$85,MATCH($M2988,'Class Rules'!$A$6:$A$85,0)))</f>
        <v>Freight LDV</v>
      </c>
      <c r="O2988" s="1" t="str">
        <f t="array" ref="O2988">IF(SUMPRODUCT(MAX(ISNUMBER(SEARCH(Fuel_Rules!$A$6:$A$30,$E2988))*ISNUMBER(SEARCH(Fuel_Rules!$B$6:$B$30,$F2988))*(Fuel_Rules!$A$6:$A$30&lt;&gt;"")))&gt;0,"Plug-in hybrid",IF($G2988="Diesel","Diesel","Gasoline"))</f>
        <v>Diesel</v>
      </c>
    </row>
    <row r="2989" spans="1:15" ht="15" customHeight="1" x14ac:dyDescent="0.25">
      <c r="A2989" s="1">
        <v>2022</v>
      </c>
      <c r="B2989" s="1" t="s">
        <v>5174</v>
      </c>
      <c r="C2989" s="1" t="s">
        <v>667</v>
      </c>
      <c r="D2989" s="1" t="s">
        <v>5279</v>
      </c>
      <c r="E2989" s="1" t="s">
        <v>647</v>
      </c>
      <c r="F2989" s="1" t="s">
        <v>669</v>
      </c>
      <c r="G2989" s="1" t="s">
        <v>103</v>
      </c>
      <c r="H2989" s="1" t="s">
        <v>298</v>
      </c>
      <c r="I2989" s="1">
        <v>1.8</v>
      </c>
      <c r="J2989" s="1">
        <v>2023</v>
      </c>
      <c r="K2989" s="1">
        <v>101758</v>
      </c>
      <c r="L2989" s="1">
        <v>0</v>
      </c>
      <c r="M2989" s="1">
        <f t="array" ref="M2989">SUMPRODUCT(MAX(ISNUMBER(SEARCH('Class Rules'!$B$6:$B$85,$E2989))*ISNUMBER(SEARCH('Class Rules'!$C$6:$C$85,$F2989))*'Class Rules'!$A$6:$A$85))</f>
        <v>0</v>
      </c>
      <c r="N2989" s="1" t="str">
        <f t="array" ref="N2989">IF($M2989=0,'Class Rules'!$D$3,INDEX('Class Rules'!$D$6:$D$85,MATCH($M2989,'Class Rules'!$A$6:$A$85,0)))</f>
        <v>Passenger LDV</v>
      </c>
      <c r="O2989" s="1" t="str">
        <f t="array" ref="O2989">IF(SUMPRODUCT(MAX(ISNUMBER(SEARCH(Fuel_Rules!$A$6:$A$30,$E2989))*ISNUMBER(SEARCH(Fuel_Rules!$B$6:$B$30,$F2989))*(Fuel_Rules!$A$6:$A$30&lt;&gt;"")))&gt;0,"Plug-in hybrid",IF($G2989="Diesel","Diesel","Gasoline"))</f>
        <v>Gasoline</v>
      </c>
    </row>
    <row r="2990" spans="1:15" ht="15" customHeight="1" x14ac:dyDescent="0.25">
      <c r="A2990" s="1">
        <v>2022</v>
      </c>
      <c r="B2990" s="1" t="s">
        <v>5174</v>
      </c>
      <c r="C2990" s="1" t="s">
        <v>673</v>
      </c>
      <c r="D2990" s="1" t="s">
        <v>5280</v>
      </c>
      <c r="E2990" s="1" t="s">
        <v>647</v>
      </c>
      <c r="F2990" s="1" t="s">
        <v>675</v>
      </c>
      <c r="G2990" s="1" t="s">
        <v>103</v>
      </c>
      <c r="H2990" s="1" t="s">
        <v>298</v>
      </c>
      <c r="I2990" s="1">
        <v>1.8</v>
      </c>
      <c r="J2990" s="1">
        <v>2023</v>
      </c>
      <c r="K2990" s="1">
        <v>95983</v>
      </c>
      <c r="L2990" s="1">
        <v>0</v>
      </c>
      <c r="M2990" s="1">
        <f t="array" ref="M2990">SUMPRODUCT(MAX(ISNUMBER(SEARCH('Class Rules'!$B$6:$B$85,$E2990))*ISNUMBER(SEARCH('Class Rules'!$C$6:$C$85,$F2990))*'Class Rules'!$A$6:$A$85))</f>
        <v>0</v>
      </c>
      <c r="N2990" s="1" t="str">
        <f t="array" ref="N2990">IF($M2990=0,'Class Rules'!$D$3,INDEX('Class Rules'!$D$6:$D$85,MATCH($M2990,'Class Rules'!$A$6:$A$85,0)))</f>
        <v>Passenger LDV</v>
      </c>
      <c r="O2990" s="1" t="str">
        <f t="array" ref="O2990">IF(SUMPRODUCT(MAX(ISNUMBER(SEARCH(Fuel_Rules!$A$6:$A$30,$E2990))*ISNUMBER(SEARCH(Fuel_Rules!$B$6:$B$30,$F2990))*(Fuel_Rules!$A$6:$A$30&lt;&gt;"")))&gt;0,"Plug-in hybrid",IF($G2990="Diesel","Diesel","Gasoline"))</f>
        <v>Gasoline</v>
      </c>
    </row>
    <row r="2991" spans="1:15" ht="15" customHeight="1" x14ac:dyDescent="0.25">
      <c r="A2991" s="1">
        <v>2022</v>
      </c>
      <c r="B2991" s="1" t="s">
        <v>5174</v>
      </c>
      <c r="C2991" s="1" t="s">
        <v>676</v>
      </c>
      <c r="D2991" s="1" t="s">
        <v>5281</v>
      </c>
      <c r="E2991" s="1" t="s">
        <v>647</v>
      </c>
      <c r="F2991" s="1" t="s">
        <v>678</v>
      </c>
      <c r="G2991" s="1" t="s">
        <v>103</v>
      </c>
      <c r="H2991" s="1" t="s">
        <v>298</v>
      </c>
      <c r="I2991" s="1">
        <v>6.2</v>
      </c>
      <c r="J2991" s="1">
        <v>2023</v>
      </c>
      <c r="K2991" s="1">
        <v>545463</v>
      </c>
      <c r="L2991" s="1">
        <v>0</v>
      </c>
      <c r="M2991" s="1">
        <f t="array" ref="M2991">SUMPRODUCT(MAX(ISNUMBER(SEARCH('Class Rules'!$B$6:$B$85,$E2991))*ISNUMBER(SEARCH('Class Rules'!$C$6:$C$85,$F2991))*'Class Rules'!$A$6:$A$85))</f>
        <v>0</v>
      </c>
      <c r="N2991" s="1" t="str">
        <f t="array" ref="N2991">IF($M2991=0,'Class Rules'!$D$3,INDEX('Class Rules'!$D$6:$D$85,MATCH($M2991,'Class Rules'!$A$6:$A$85,0)))</f>
        <v>Passenger LDV</v>
      </c>
      <c r="O2991" s="1" t="str">
        <f t="array" ref="O2991">IF(SUMPRODUCT(MAX(ISNUMBER(SEARCH(Fuel_Rules!$A$6:$A$30,$E2991))*ISNUMBER(SEARCH(Fuel_Rules!$B$6:$B$30,$F2991))*(Fuel_Rules!$A$6:$A$30&lt;&gt;"")))&gt;0,"Plug-in hybrid",IF($G2991="Diesel","Diesel","Gasoline"))</f>
        <v>Gasoline</v>
      </c>
    </row>
    <row r="2992" spans="1:15" ht="15" customHeight="1" x14ac:dyDescent="0.25">
      <c r="A2992" s="1">
        <v>2022</v>
      </c>
      <c r="B2992" s="1" t="s">
        <v>5174</v>
      </c>
      <c r="C2992" s="1" t="s">
        <v>679</v>
      </c>
      <c r="D2992" s="1" t="s">
        <v>5282</v>
      </c>
      <c r="E2992" s="1" t="s">
        <v>647</v>
      </c>
      <c r="F2992" s="1" t="s">
        <v>681</v>
      </c>
      <c r="G2992" s="1" t="s">
        <v>103</v>
      </c>
      <c r="H2992" s="1" t="s">
        <v>437</v>
      </c>
      <c r="I2992" s="1">
        <v>1.8</v>
      </c>
      <c r="J2992" s="1">
        <v>2023</v>
      </c>
      <c r="K2992" s="1">
        <v>120374</v>
      </c>
      <c r="L2992" s="1">
        <v>0</v>
      </c>
      <c r="M2992" s="1">
        <f t="array" ref="M2992">SUMPRODUCT(MAX(ISNUMBER(SEARCH('Class Rules'!$B$6:$B$85,$E2992))*ISNUMBER(SEARCH('Class Rules'!$C$6:$C$85,$F2992))*'Class Rules'!$A$6:$A$85))</f>
        <v>0</v>
      </c>
      <c r="N2992" s="1" t="str">
        <f t="array" ref="N2992">IF($M2992=0,'Class Rules'!$D$3,INDEX('Class Rules'!$D$6:$D$85,MATCH($M2992,'Class Rules'!$A$6:$A$85,0)))</f>
        <v>Passenger LDV</v>
      </c>
      <c r="O2992" s="1" t="str">
        <f t="array" ref="O2992">IF(SUMPRODUCT(MAX(ISNUMBER(SEARCH(Fuel_Rules!$A$6:$A$30,$E2992))*ISNUMBER(SEARCH(Fuel_Rules!$B$6:$B$30,$F2992))*(Fuel_Rules!$A$6:$A$30&lt;&gt;"")))&gt;0,"Plug-in hybrid",IF($G2992="Diesel","Diesel","Gasoline"))</f>
        <v>Gasoline</v>
      </c>
    </row>
    <row r="2993" spans="1:15" ht="15" customHeight="1" x14ac:dyDescent="0.25">
      <c r="A2993" s="1">
        <v>2022</v>
      </c>
      <c r="B2993" s="1" t="s">
        <v>5174</v>
      </c>
      <c r="C2993" s="1" t="s">
        <v>682</v>
      </c>
      <c r="D2993" s="1" t="s">
        <v>5283</v>
      </c>
      <c r="E2993" s="1" t="s">
        <v>647</v>
      </c>
      <c r="F2993" s="1" t="s">
        <v>684</v>
      </c>
      <c r="G2993" s="1" t="s">
        <v>105</v>
      </c>
      <c r="H2993" s="1" t="s">
        <v>437</v>
      </c>
      <c r="I2993" s="1">
        <v>2.8</v>
      </c>
      <c r="J2993" s="1">
        <v>2023</v>
      </c>
      <c r="K2993" s="1">
        <v>299649</v>
      </c>
      <c r="L2993" s="1">
        <v>0</v>
      </c>
      <c r="M2993" s="1">
        <f t="array" ref="M2993">SUMPRODUCT(MAX(ISNUMBER(SEARCH('Class Rules'!$B$6:$B$85,$E2993))*ISNUMBER(SEARCH('Class Rules'!$C$6:$C$85,$F2993))*'Class Rules'!$A$6:$A$85))</f>
        <v>15</v>
      </c>
      <c r="N2993" s="1" t="str">
        <f t="array" ref="N2993">IF($M2993=0,'Class Rules'!$D$3,INDEX('Class Rules'!$D$6:$D$85,MATCH($M2993,'Class Rules'!$A$6:$A$85,0)))</f>
        <v>Freight LDV</v>
      </c>
      <c r="O2993" s="1" t="str">
        <f t="array" ref="O2993">IF(SUMPRODUCT(MAX(ISNUMBER(SEARCH(Fuel_Rules!$A$6:$A$30,$E2993))*ISNUMBER(SEARCH(Fuel_Rules!$B$6:$B$30,$F2993))*(Fuel_Rules!$A$6:$A$30&lt;&gt;"")))&gt;0,"Plug-in hybrid",IF($G2993="Diesel","Diesel","Gasoline"))</f>
        <v>Diesel</v>
      </c>
    </row>
    <row r="2994" spans="1:15" ht="15" customHeight="1" x14ac:dyDescent="0.25">
      <c r="A2994" s="1">
        <v>2022</v>
      </c>
      <c r="B2994" s="1" t="s">
        <v>5174</v>
      </c>
      <c r="C2994" s="1" t="s">
        <v>685</v>
      </c>
      <c r="D2994" s="1" t="s">
        <v>5284</v>
      </c>
      <c r="E2994" s="1" t="s">
        <v>647</v>
      </c>
      <c r="F2994" s="1" t="s">
        <v>687</v>
      </c>
      <c r="G2994" s="1" t="s">
        <v>103</v>
      </c>
      <c r="H2994" s="1" t="s">
        <v>437</v>
      </c>
      <c r="I2994" s="1">
        <v>1.4</v>
      </c>
      <c r="J2994" s="1">
        <v>2023</v>
      </c>
      <c r="K2994" s="1">
        <v>151515</v>
      </c>
      <c r="L2994" s="1">
        <v>0</v>
      </c>
      <c r="M2994" s="1">
        <f t="array" ref="M2994">SUMPRODUCT(MAX(ISNUMBER(SEARCH('Class Rules'!$B$6:$B$85,$E2994))*ISNUMBER(SEARCH('Class Rules'!$C$6:$C$85,$F2994))*'Class Rules'!$A$6:$A$85))</f>
        <v>0</v>
      </c>
      <c r="N2994" s="1" t="str">
        <f t="array" ref="N2994">IF($M2994=0,'Class Rules'!$D$3,INDEX('Class Rules'!$D$6:$D$85,MATCH($M2994,'Class Rules'!$A$6:$A$85,0)))</f>
        <v>Passenger LDV</v>
      </c>
      <c r="O2994" s="1" t="str">
        <f t="array" ref="O2994">IF(SUMPRODUCT(MAX(ISNUMBER(SEARCH(Fuel_Rules!$A$6:$A$30,$E2994))*ISNUMBER(SEARCH(Fuel_Rules!$B$6:$B$30,$F2994))*(Fuel_Rules!$A$6:$A$30&lt;&gt;"")))&gt;0,"Plug-in hybrid",IF($G2994="Diesel","Diesel","Gasoline"))</f>
        <v>Gasoline</v>
      </c>
    </row>
    <row r="2995" spans="1:15" ht="15" customHeight="1" x14ac:dyDescent="0.25">
      <c r="A2995" s="1">
        <v>2022</v>
      </c>
      <c r="B2995" s="1" t="s">
        <v>5174</v>
      </c>
      <c r="C2995" s="1" t="s">
        <v>688</v>
      </c>
      <c r="D2995" s="1" t="s">
        <v>5285</v>
      </c>
      <c r="E2995" s="1" t="s">
        <v>647</v>
      </c>
      <c r="F2995" s="1" t="s">
        <v>690</v>
      </c>
      <c r="G2995" s="1" t="s">
        <v>103</v>
      </c>
      <c r="H2995" s="1" t="s">
        <v>437</v>
      </c>
      <c r="I2995" s="1">
        <v>1.4</v>
      </c>
      <c r="J2995" s="1">
        <v>2023</v>
      </c>
      <c r="K2995" s="1">
        <v>136247</v>
      </c>
      <c r="L2995" s="1">
        <v>0</v>
      </c>
      <c r="M2995" s="1">
        <f t="array" ref="M2995">SUMPRODUCT(MAX(ISNUMBER(SEARCH('Class Rules'!$B$6:$B$85,$E2995))*ISNUMBER(SEARCH('Class Rules'!$C$6:$C$85,$F2995))*'Class Rules'!$A$6:$A$85))</f>
        <v>0</v>
      </c>
      <c r="N2995" s="1" t="str">
        <f t="array" ref="N2995">IF($M2995=0,'Class Rules'!$D$3,INDEX('Class Rules'!$D$6:$D$85,MATCH($M2995,'Class Rules'!$A$6:$A$85,0)))</f>
        <v>Passenger LDV</v>
      </c>
      <c r="O2995" s="1" t="str">
        <f t="array" ref="O2995">IF(SUMPRODUCT(MAX(ISNUMBER(SEARCH(Fuel_Rules!$A$6:$A$30,$E2995))*ISNUMBER(SEARCH(Fuel_Rules!$B$6:$B$30,$F2995))*(Fuel_Rules!$A$6:$A$30&lt;&gt;"")))&gt;0,"Plug-in hybrid",IF($G2995="Diesel","Diesel","Gasoline"))</f>
        <v>Gasoline</v>
      </c>
    </row>
    <row r="2996" spans="1:15" ht="15" customHeight="1" x14ac:dyDescent="0.25">
      <c r="A2996" s="1">
        <v>2022</v>
      </c>
      <c r="B2996" s="1" t="s">
        <v>5174</v>
      </c>
      <c r="C2996" s="1" t="s">
        <v>691</v>
      </c>
      <c r="D2996" s="1" t="s">
        <v>5286</v>
      </c>
      <c r="E2996" s="1" t="s">
        <v>647</v>
      </c>
      <c r="F2996" s="1" t="s">
        <v>693</v>
      </c>
      <c r="G2996" s="1" t="s">
        <v>103</v>
      </c>
      <c r="H2996" s="1" t="s">
        <v>298</v>
      </c>
      <c r="I2996" s="1">
        <v>2.5</v>
      </c>
      <c r="J2996" s="1">
        <v>2023</v>
      </c>
      <c r="K2996" s="1">
        <v>184956</v>
      </c>
      <c r="L2996" s="1">
        <v>0</v>
      </c>
      <c r="M2996" s="1">
        <f t="array" ref="M2996">SUMPRODUCT(MAX(ISNUMBER(SEARCH('Class Rules'!$B$6:$B$85,$E2996))*ISNUMBER(SEARCH('Class Rules'!$C$6:$C$85,$F2996))*'Class Rules'!$A$6:$A$85))</f>
        <v>15</v>
      </c>
      <c r="N2996" s="1" t="str">
        <f t="array" ref="N2996">IF($M2996=0,'Class Rules'!$D$3,INDEX('Class Rules'!$D$6:$D$85,MATCH($M2996,'Class Rules'!$A$6:$A$85,0)))</f>
        <v>Freight LDV</v>
      </c>
      <c r="O2996" s="1" t="str">
        <f t="array" ref="O2996">IF(SUMPRODUCT(MAX(ISNUMBER(SEARCH(Fuel_Rules!$A$6:$A$30,$E2996))*ISNUMBER(SEARCH(Fuel_Rules!$B$6:$B$30,$F2996))*(Fuel_Rules!$A$6:$A$30&lt;&gt;"")))&gt;0,"Plug-in hybrid",IF($G2996="Diesel","Diesel","Gasoline"))</f>
        <v>Gasoline</v>
      </c>
    </row>
    <row r="2997" spans="1:15" ht="15" customHeight="1" x14ac:dyDescent="0.25">
      <c r="A2997" s="1">
        <v>2022</v>
      </c>
      <c r="B2997" s="1" t="s">
        <v>5174</v>
      </c>
      <c r="C2997" s="1" t="s">
        <v>697</v>
      </c>
      <c r="D2997" s="1" t="s">
        <v>5287</v>
      </c>
      <c r="E2997" s="1" t="s">
        <v>647</v>
      </c>
      <c r="F2997" s="1" t="s">
        <v>699</v>
      </c>
      <c r="G2997" s="1" t="s">
        <v>103</v>
      </c>
      <c r="H2997" s="1" t="s">
        <v>437</v>
      </c>
      <c r="I2997" s="1">
        <v>1.4</v>
      </c>
      <c r="J2997" s="1">
        <v>2023</v>
      </c>
      <c r="K2997" s="1">
        <v>135799</v>
      </c>
      <c r="L2997" s="1">
        <v>0</v>
      </c>
      <c r="M2997" s="1">
        <f t="array" ref="M2997">SUMPRODUCT(MAX(ISNUMBER(SEARCH('Class Rules'!$B$6:$B$85,$E2997))*ISNUMBER(SEARCH('Class Rules'!$C$6:$C$85,$F2997))*'Class Rules'!$A$6:$A$85))</f>
        <v>0</v>
      </c>
      <c r="N2997" s="1" t="str">
        <f t="array" ref="N2997">IF($M2997=0,'Class Rules'!$D$3,INDEX('Class Rules'!$D$6:$D$85,MATCH($M2997,'Class Rules'!$A$6:$A$85,0)))</f>
        <v>Passenger LDV</v>
      </c>
      <c r="O2997" s="1" t="str">
        <f t="array" ref="O2997">IF(SUMPRODUCT(MAX(ISNUMBER(SEARCH(Fuel_Rules!$A$6:$A$30,$E2997))*ISNUMBER(SEARCH(Fuel_Rules!$B$6:$B$30,$F2997))*(Fuel_Rules!$A$6:$A$30&lt;&gt;"")))&gt;0,"Plug-in hybrid",IF($G2997="Diesel","Diesel","Gasoline"))</f>
        <v>Gasoline</v>
      </c>
    </row>
    <row r="2998" spans="1:15" ht="15" customHeight="1" x14ac:dyDescent="0.25">
      <c r="A2998" s="1">
        <v>2022</v>
      </c>
      <c r="B2998" s="1" t="s">
        <v>5174</v>
      </c>
      <c r="C2998" s="1" t="s">
        <v>700</v>
      </c>
      <c r="D2998" s="1" t="s">
        <v>5288</v>
      </c>
      <c r="E2998" s="1" t="s">
        <v>647</v>
      </c>
      <c r="F2998" s="1" t="s">
        <v>702</v>
      </c>
      <c r="G2998" s="1" t="s">
        <v>103</v>
      </c>
      <c r="H2998" s="1" t="s">
        <v>437</v>
      </c>
      <c r="I2998" s="1">
        <v>1.4</v>
      </c>
      <c r="J2998" s="1">
        <v>2023</v>
      </c>
      <c r="K2998" s="1">
        <v>152380</v>
      </c>
      <c r="L2998" s="1">
        <v>0</v>
      </c>
      <c r="M2998" s="1">
        <f t="array" ref="M2998">SUMPRODUCT(MAX(ISNUMBER(SEARCH('Class Rules'!$B$6:$B$85,$E2998))*ISNUMBER(SEARCH('Class Rules'!$C$6:$C$85,$F2998))*'Class Rules'!$A$6:$A$85))</f>
        <v>0</v>
      </c>
      <c r="N2998" s="1" t="str">
        <f t="array" ref="N2998">IF($M2998=0,'Class Rules'!$D$3,INDEX('Class Rules'!$D$6:$D$85,MATCH($M2998,'Class Rules'!$A$6:$A$85,0)))</f>
        <v>Passenger LDV</v>
      </c>
      <c r="O2998" s="1" t="str">
        <f t="array" ref="O2998">IF(SUMPRODUCT(MAX(ISNUMBER(SEARCH(Fuel_Rules!$A$6:$A$30,$E2998))*ISNUMBER(SEARCH(Fuel_Rules!$B$6:$B$30,$F2998))*(Fuel_Rules!$A$6:$A$30&lt;&gt;"")))&gt;0,"Plug-in hybrid",IF($G2998="Diesel","Diesel","Gasoline"))</f>
        <v>Gasoline</v>
      </c>
    </row>
    <row r="2999" spans="1:15" ht="15" customHeight="1" x14ac:dyDescent="0.25">
      <c r="A2999" s="1">
        <v>2022</v>
      </c>
      <c r="B2999" s="1" t="s">
        <v>5174</v>
      </c>
      <c r="C2999" s="1" t="s">
        <v>703</v>
      </c>
      <c r="D2999" s="1" t="s">
        <v>5289</v>
      </c>
      <c r="E2999" s="1" t="s">
        <v>647</v>
      </c>
      <c r="F2999" s="1" t="s">
        <v>705</v>
      </c>
      <c r="G2999" s="1" t="s">
        <v>103</v>
      </c>
      <c r="H2999" s="1" t="s">
        <v>437</v>
      </c>
      <c r="I2999" s="1">
        <v>2.5</v>
      </c>
      <c r="J2999" s="1">
        <v>2023</v>
      </c>
      <c r="K2999" s="1">
        <v>188073</v>
      </c>
      <c r="L2999" s="1">
        <v>0</v>
      </c>
      <c r="M2999" s="1">
        <f t="array" ref="M2999">SUMPRODUCT(MAX(ISNUMBER(SEARCH('Class Rules'!$B$6:$B$85,$E2999))*ISNUMBER(SEARCH('Class Rules'!$C$6:$C$85,$F2999))*'Class Rules'!$A$6:$A$85))</f>
        <v>15</v>
      </c>
      <c r="N2999" s="1" t="str">
        <f t="array" ref="N2999">IF($M2999=0,'Class Rules'!$D$3,INDEX('Class Rules'!$D$6:$D$85,MATCH($M2999,'Class Rules'!$A$6:$A$85,0)))</f>
        <v>Freight LDV</v>
      </c>
      <c r="O2999" s="1" t="str">
        <f t="array" ref="O2999">IF(SUMPRODUCT(MAX(ISNUMBER(SEARCH(Fuel_Rules!$A$6:$A$30,$E2999))*ISNUMBER(SEARCH(Fuel_Rules!$B$6:$B$30,$F2999))*(Fuel_Rules!$A$6:$A$30&lt;&gt;"")))&gt;0,"Plug-in hybrid",IF($G2999="Diesel","Diesel","Gasoline"))</f>
        <v>Gasoline</v>
      </c>
    </row>
    <row r="3000" spans="1:15" ht="15" customHeight="1" x14ac:dyDescent="0.25">
      <c r="A3000" s="1">
        <v>2022</v>
      </c>
      <c r="B3000" s="1" t="s">
        <v>5174</v>
      </c>
      <c r="C3000" s="1" t="s">
        <v>706</v>
      </c>
      <c r="D3000" s="1" t="s">
        <v>5290</v>
      </c>
      <c r="E3000" s="1" t="s">
        <v>647</v>
      </c>
      <c r="F3000" s="1" t="s">
        <v>708</v>
      </c>
      <c r="G3000" s="1" t="s">
        <v>103</v>
      </c>
      <c r="H3000" s="1" t="s">
        <v>437</v>
      </c>
      <c r="I3000" s="1">
        <v>2.5</v>
      </c>
      <c r="J3000" s="1">
        <v>2023</v>
      </c>
      <c r="K3000" s="1">
        <v>229733</v>
      </c>
      <c r="L3000" s="1">
        <v>0</v>
      </c>
      <c r="M3000" s="1">
        <f t="array" ref="M3000">SUMPRODUCT(MAX(ISNUMBER(SEARCH('Class Rules'!$B$6:$B$85,$E3000))*ISNUMBER(SEARCH('Class Rules'!$C$6:$C$85,$F3000))*'Class Rules'!$A$6:$A$85))</f>
        <v>15</v>
      </c>
      <c r="N3000" s="1" t="str">
        <f t="array" ref="N3000">IF($M3000=0,'Class Rules'!$D$3,INDEX('Class Rules'!$D$6:$D$85,MATCH($M3000,'Class Rules'!$A$6:$A$85,0)))</f>
        <v>Freight LDV</v>
      </c>
      <c r="O3000" s="1" t="str">
        <f t="array" ref="O3000">IF(SUMPRODUCT(MAX(ISNUMBER(SEARCH(Fuel_Rules!$A$6:$A$30,$E3000))*ISNUMBER(SEARCH(Fuel_Rules!$B$6:$B$30,$F3000))*(Fuel_Rules!$A$6:$A$30&lt;&gt;"")))&gt;0,"Plug-in hybrid",IF($G3000="Diesel","Diesel","Gasoline"))</f>
        <v>Gasoline</v>
      </c>
    </row>
    <row r="3001" spans="1:15" ht="15" customHeight="1" x14ac:dyDescent="0.25">
      <c r="A3001" s="1">
        <v>2022</v>
      </c>
      <c r="B3001" s="1" t="s">
        <v>5174</v>
      </c>
      <c r="C3001" s="1" t="s">
        <v>709</v>
      </c>
      <c r="D3001" s="1" t="s">
        <v>5291</v>
      </c>
      <c r="E3001" s="1" t="s">
        <v>647</v>
      </c>
      <c r="F3001" s="1" t="s">
        <v>711</v>
      </c>
      <c r="G3001" s="1" t="s">
        <v>103</v>
      </c>
      <c r="H3001" s="1" t="s">
        <v>437</v>
      </c>
      <c r="I3001" s="1">
        <v>2.5</v>
      </c>
      <c r="J3001" s="1">
        <v>2023</v>
      </c>
      <c r="K3001" s="1">
        <v>188054</v>
      </c>
      <c r="L3001" s="1">
        <v>0</v>
      </c>
      <c r="M3001" s="1">
        <f t="array" ref="M3001">SUMPRODUCT(MAX(ISNUMBER(SEARCH('Class Rules'!$B$6:$B$85,$E3001))*ISNUMBER(SEARCH('Class Rules'!$C$6:$C$85,$F3001))*'Class Rules'!$A$6:$A$85))</f>
        <v>15</v>
      </c>
      <c r="N3001" s="1" t="str">
        <f t="array" ref="N3001">IF($M3001=0,'Class Rules'!$D$3,INDEX('Class Rules'!$D$6:$D$85,MATCH($M3001,'Class Rules'!$A$6:$A$85,0)))</f>
        <v>Freight LDV</v>
      </c>
      <c r="O3001" s="1" t="str">
        <f t="array" ref="O3001">IF(SUMPRODUCT(MAX(ISNUMBER(SEARCH(Fuel_Rules!$A$6:$A$30,$E3001))*ISNUMBER(SEARCH(Fuel_Rules!$B$6:$B$30,$F3001))*(Fuel_Rules!$A$6:$A$30&lt;&gt;"")))&gt;0,"Plug-in hybrid",IF($G3001="Diesel","Diesel","Gasoline"))</f>
        <v>Gasoline</v>
      </c>
    </row>
    <row r="3002" spans="1:15" ht="15" customHeight="1" x14ac:dyDescent="0.25">
      <c r="A3002" s="1">
        <v>2022</v>
      </c>
      <c r="B3002" s="1" t="s">
        <v>5174</v>
      </c>
      <c r="C3002" s="1" t="s">
        <v>715</v>
      </c>
      <c r="D3002" s="1" t="s">
        <v>5292</v>
      </c>
      <c r="E3002" s="1" t="s">
        <v>647</v>
      </c>
      <c r="F3002" s="1" t="s">
        <v>717</v>
      </c>
      <c r="G3002" s="1" t="s">
        <v>103</v>
      </c>
      <c r="H3002" s="1" t="s">
        <v>437</v>
      </c>
      <c r="I3002" s="1">
        <v>1.8</v>
      </c>
      <c r="J3002" s="1">
        <v>2023</v>
      </c>
      <c r="K3002" s="1">
        <v>125170</v>
      </c>
      <c r="L3002" s="1">
        <v>0</v>
      </c>
      <c r="M3002" s="1">
        <f t="array" ref="M3002">SUMPRODUCT(MAX(ISNUMBER(SEARCH('Class Rules'!$B$6:$B$85,$E3002))*ISNUMBER(SEARCH('Class Rules'!$C$6:$C$85,$F3002))*'Class Rules'!$A$6:$A$85))</f>
        <v>0</v>
      </c>
      <c r="N3002" s="1" t="str">
        <f t="array" ref="N3002">IF($M3002=0,'Class Rules'!$D$3,INDEX('Class Rules'!$D$6:$D$85,MATCH($M3002,'Class Rules'!$A$6:$A$85,0)))</f>
        <v>Passenger LDV</v>
      </c>
      <c r="O3002" s="1" t="str">
        <f t="array" ref="O3002">IF(SUMPRODUCT(MAX(ISNUMBER(SEARCH(Fuel_Rules!$A$6:$A$30,$E3002))*ISNUMBER(SEARCH(Fuel_Rules!$B$6:$B$30,$F3002))*(Fuel_Rules!$A$6:$A$30&lt;&gt;"")))&gt;0,"Plug-in hybrid",IF($G3002="Diesel","Diesel","Gasoline"))</f>
        <v>Gasoline</v>
      </c>
    </row>
    <row r="3003" spans="1:15" ht="15" customHeight="1" x14ac:dyDescent="0.25">
      <c r="A3003" s="1">
        <v>2022</v>
      </c>
      <c r="B3003" s="1" t="s">
        <v>5174</v>
      </c>
      <c r="C3003" s="1" t="s">
        <v>718</v>
      </c>
      <c r="D3003" s="1" t="s">
        <v>5293</v>
      </c>
      <c r="E3003" s="1" t="s">
        <v>647</v>
      </c>
      <c r="F3003" s="1" t="s">
        <v>720</v>
      </c>
      <c r="G3003" s="1" t="s">
        <v>103</v>
      </c>
      <c r="H3003" s="1" t="s">
        <v>437</v>
      </c>
      <c r="I3003" s="1">
        <v>1.8</v>
      </c>
      <c r="J3003" s="1">
        <v>2023</v>
      </c>
      <c r="K3003" s="1">
        <v>122885</v>
      </c>
      <c r="L3003" s="1">
        <v>0</v>
      </c>
      <c r="M3003" s="1">
        <f t="array" ref="M3003">SUMPRODUCT(MAX(ISNUMBER(SEARCH('Class Rules'!$B$6:$B$85,$E3003))*ISNUMBER(SEARCH('Class Rules'!$C$6:$C$85,$F3003))*'Class Rules'!$A$6:$A$85))</f>
        <v>0</v>
      </c>
      <c r="N3003" s="1" t="str">
        <f t="array" ref="N3003">IF($M3003=0,'Class Rules'!$D$3,INDEX('Class Rules'!$D$6:$D$85,MATCH($M3003,'Class Rules'!$A$6:$A$85,0)))</f>
        <v>Passenger LDV</v>
      </c>
      <c r="O3003" s="1" t="str">
        <f t="array" ref="O3003">IF(SUMPRODUCT(MAX(ISNUMBER(SEARCH(Fuel_Rules!$A$6:$A$30,$E3003))*ISNUMBER(SEARCH(Fuel_Rules!$B$6:$B$30,$F3003))*(Fuel_Rules!$A$6:$A$30&lt;&gt;"")))&gt;0,"Plug-in hybrid",IF($G3003="Diesel","Diesel","Gasoline"))</f>
        <v>Gasoline</v>
      </c>
    </row>
    <row r="3004" spans="1:15" ht="15" customHeight="1" x14ac:dyDescent="0.25">
      <c r="A3004" s="1">
        <v>2022</v>
      </c>
      <c r="B3004" s="1" t="s">
        <v>5174</v>
      </c>
      <c r="C3004" s="1" t="s">
        <v>721</v>
      </c>
      <c r="D3004" s="1" t="s">
        <v>5294</v>
      </c>
      <c r="E3004" s="1" t="s">
        <v>647</v>
      </c>
      <c r="F3004" s="1" t="s">
        <v>723</v>
      </c>
      <c r="G3004" s="1" t="s">
        <v>103</v>
      </c>
      <c r="H3004" s="1" t="s">
        <v>298</v>
      </c>
      <c r="I3004" s="1">
        <v>1.8</v>
      </c>
      <c r="J3004" s="1">
        <v>2023</v>
      </c>
      <c r="K3004" s="1">
        <v>117368</v>
      </c>
      <c r="L3004" s="1">
        <v>0</v>
      </c>
      <c r="M3004" s="1">
        <f t="array" ref="M3004">SUMPRODUCT(MAX(ISNUMBER(SEARCH('Class Rules'!$B$6:$B$85,$E3004))*ISNUMBER(SEARCH('Class Rules'!$C$6:$C$85,$F3004))*'Class Rules'!$A$6:$A$85))</f>
        <v>0</v>
      </c>
      <c r="N3004" s="1" t="str">
        <f t="array" ref="N3004">IF($M3004=0,'Class Rules'!$D$3,INDEX('Class Rules'!$D$6:$D$85,MATCH($M3004,'Class Rules'!$A$6:$A$85,0)))</f>
        <v>Passenger LDV</v>
      </c>
      <c r="O3004" s="1" t="str">
        <f t="array" ref="O3004">IF(SUMPRODUCT(MAX(ISNUMBER(SEARCH(Fuel_Rules!$A$6:$A$30,$E3004))*ISNUMBER(SEARCH(Fuel_Rules!$B$6:$B$30,$F3004))*(Fuel_Rules!$A$6:$A$30&lt;&gt;"")))&gt;0,"Plug-in hybrid",IF($G3004="Diesel","Diesel","Gasoline"))</f>
        <v>Gasoline</v>
      </c>
    </row>
    <row r="3005" spans="1:15" ht="15" customHeight="1" x14ac:dyDescent="0.25">
      <c r="A3005" s="1">
        <v>2022</v>
      </c>
      <c r="B3005" s="1" t="s">
        <v>5174</v>
      </c>
      <c r="C3005" s="1" t="s">
        <v>724</v>
      </c>
      <c r="D3005" s="1" t="s">
        <v>5295</v>
      </c>
      <c r="E3005" s="1" t="s">
        <v>647</v>
      </c>
      <c r="F3005" s="1" t="s">
        <v>726</v>
      </c>
      <c r="G3005" s="1" t="s">
        <v>105</v>
      </c>
      <c r="H3005" s="1" t="s">
        <v>437</v>
      </c>
      <c r="I3005" s="1">
        <v>2.8</v>
      </c>
      <c r="J3005" s="1">
        <v>2023</v>
      </c>
      <c r="K3005" s="1">
        <v>371190</v>
      </c>
      <c r="L3005" s="1">
        <v>0</v>
      </c>
      <c r="M3005" s="1">
        <f t="array" ref="M3005">SUMPRODUCT(MAX(ISNUMBER(SEARCH('Class Rules'!$B$6:$B$85,$E3005))*ISNUMBER(SEARCH('Class Rules'!$C$6:$C$85,$F3005))*'Class Rules'!$A$6:$A$85))</f>
        <v>0</v>
      </c>
      <c r="N3005" s="1" t="str">
        <f t="array" ref="N3005">IF($M3005=0,'Class Rules'!$D$3,INDEX('Class Rules'!$D$6:$D$85,MATCH($M3005,'Class Rules'!$A$6:$A$85,0)))</f>
        <v>Passenger LDV</v>
      </c>
      <c r="O3005" s="1" t="str">
        <f t="array" ref="O3005">IF(SUMPRODUCT(MAX(ISNUMBER(SEARCH(Fuel_Rules!$A$6:$A$30,$E3005))*ISNUMBER(SEARCH(Fuel_Rules!$B$6:$B$30,$F3005))*(Fuel_Rules!$A$6:$A$30&lt;&gt;"")))&gt;0,"Plug-in hybrid",IF($G3005="Diesel","Diesel","Gasoline"))</f>
        <v>Diesel</v>
      </c>
    </row>
    <row r="3006" spans="1:15" ht="15" customHeight="1" x14ac:dyDescent="0.25">
      <c r="A3006" s="1">
        <v>2022</v>
      </c>
      <c r="B3006" s="1" t="s">
        <v>5174</v>
      </c>
      <c r="C3006" s="1" t="s">
        <v>727</v>
      </c>
      <c r="D3006" s="1" t="s">
        <v>5296</v>
      </c>
      <c r="E3006" s="1" t="s">
        <v>647</v>
      </c>
      <c r="F3006" s="1" t="s">
        <v>729</v>
      </c>
      <c r="G3006" s="1" t="s">
        <v>103</v>
      </c>
      <c r="H3006" s="1" t="s">
        <v>437</v>
      </c>
      <c r="I3006" s="1">
        <v>1</v>
      </c>
      <c r="J3006" s="1">
        <v>2023</v>
      </c>
      <c r="K3006" s="1">
        <v>91750</v>
      </c>
      <c r="L3006" s="1">
        <v>0</v>
      </c>
      <c r="M3006" s="1">
        <f t="array" ref="M3006">SUMPRODUCT(MAX(ISNUMBER(SEARCH('Class Rules'!$B$6:$B$85,$E3006))*ISNUMBER(SEARCH('Class Rules'!$C$6:$C$85,$F3006))*'Class Rules'!$A$6:$A$85))</f>
        <v>0</v>
      </c>
      <c r="N3006" s="1" t="str">
        <f t="array" ref="N3006">IF($M3006=0,'Class Rules'!$D$3,INDEX('Class Rules'!$D$6:$D$85,MATCH($M3006,'Class Rules'!$A$6:$A$85,0)))</f>
        <v>Passenger LDV</v>
      </c>
      <c r="O3006" s="1" t="str">
        <f t="array" ref="O3006">IF(SUMPRODUCT(MAX(ISNUMBER(SEARCH(Fuel_Rules!$A$6:$A$30,$E3006))*ISNUMBER(SEARCH(Fuel_Rules!$B$6:$B$30,$F3006))*(Fuel_Rules!$A$6:$A$30&lt;&gt;"")))&gt;0,"Plug-in hybrid",IF($G3006="Diesel","Diesel","Gasoline"))</f>
        <v>Gasoline</v>
      </c>
    </row>
    <row r="3007" spans="1:15" ht="15" customHeight="1" x14ac:dyDescent="0.25">
      <c r="A3007" s="1">
        <v>2022</v>
      </c>
      <c r="B3007" s="1" t="s">
        <v>5174</v>
      </c>
      <c r="C3007" s="1" t="s">
        <v>730</v>
      </c>
      <c r="D3007" s="1" t="s">
        <v>5297</v>
      </c>
      <c r="E3007" s="1" t="s">
        <v>647</v>
      </c>
      <c r="F3007" s="1" t="s">
        <v>732</v>
      </c>
      <c r="G3007" s="1" t="s">
        <v>103</v>
      </c>
      <c r="H3007" s="1" t="s">
        <v>298</v>
      </c>
      <c r="I3007" s="1">
        <v>1</v>
      </c>
      <c r="J3007" s="1">
        <v>2023</v>
      </c>
      <c r="K3007" s="1">
        <v>90329</v>
      </c>
      <c r="L3007" s="1">
        <v>0</v>
      </c>
      <c r="M3007" s="1">
        <f t="array" ref="M3007">SUMPRODUCT(MAX(ISNUMBER(SEARCH('Class Rules'!$B$6:$B$85,$E3007))*ISNUMBER(SEARCH('Class Rules'!$C$6:$C$85,$F3007))*'Class Rules'!$A$6:$A$85))</f>
        <v>0</v>
      </c>
      <c r="N3007" s="1" t="str">
        <f t="array" ref="N3007">IF($M3007=0,'Class Rules'!$D$3,INDEX('Class Rules'!$D$6:$D$85,MATCH($M3007,'Class Rules'!$A$6:$A$85,0)))</f>
        <v>Passenger LDV</v>
      </c>
      <c r="O3007" s="1" t="str">
        <f t="array" ref="O3007">IF(SUMPRODUCT(MAX(ISNUMBER(SEARCH(Fuel_Rules!$A$6:$A$30,$E3007))*ISNUMBER(SEARCH(Fuel_Rules!$B$6:$B$30,$F3007))*(Fuel_Rules!$A$6:$A$30&lt;&gt;"")))&gt;0,"Plug-in hybrid",IF($G3007="Diesel","Diesel","Gasoline"))</f>
        <v>Gasoline</v>
      </c>
    </row>
    <row r="3008" spans="1:15" ht="15" customHeight="1" x14ac:dyDescent="0.25">
      <c r="A3008" s="1">
        <v>2022</v>
      </c>
      <c r="B3008" s="1" t="s">
        <v>5174</v>
      </c>
      <c r="C3008" s="1" t="s">
        <v>733</v>
      </c>
      <c r="D3008" s="1" t="s">
        <v>5298</v>
      </c>
      <c r="E3008" s="1" t="s">
        <v>647</v>
      </c>
      <c r="F3008" s="1" t="s">
        <v>735</v>
      </c>
      <c r="G3008" s="1" t="s">
        <v>103</v>
      </c>
      <c r="H3008" s="1" t="s">
        <v>437</v>
      </c>
      <c r="I3008" s="1">
        <v>1</v>
      </c>
      <c r="J3008" s="1">
        <v>2023</v>
      </c>
      <c r="K3008" s="1">
        <v>97038</v>
      </c>
      <c r="L3008" s="1">
        <v>0</v>
      </c>
      <c r="M3008" s="1">
        <f t="array" ref="M3008">SUMPRODUCT(MAX(ISNUMBER(SEARCH('Class Rules'!$B$6:$B$85,$E3008))*ISNUMBER(SEARCH('Class Rules'!$C$6:$C$85,$F3008))*'Class Rules'!$A$6:$A$85))</f>
        <v>0</v>
      </c>
      <c r="N3008" s="1" t="str">
        <f t="array" ref="N3008">IF($M3008=0,'Class Rules'!$D$3,INDEX('Class Rules'!$D$6:$D$85,MATCH($M3008,'Class Rules'!$A$6:$A$85,0)))</f>
        <v>Passenger LDV</v>
      </c>
      <c r="O3008" s="1" t="str">
        <f t="array" ref="O3008">IF(SUMPRODUCT(MAX(ISNUMBER(SEARCH(Fuel_Rules!$A$6:$A$30,$E3008))*ISNUMBER(SEARCH(Fuel_Rules!$B$6:$B$30,$F3008))*(Fuel_Rules!$A$6:$A$30&lt;&gt;"")))&gt;0,"Plug-in hybrid",IF($G3008="Diesel","Diesel","Gasoline"))</f>
        <v>Gasoline</v>
      </c>
    </row>
    <row r="3009" spans="1:15" ht="15" customHeight="1" x14ac:dyDescent="0.25">
      <c r="A3009" s="1">
        <v>2022</v>
      </c>
      <c r="B3009" s="1" t="s">
        <v>5174</v>
      </c>
      <c r="C3009" s="1" t="s">
        <v>736</v>
      </c>
      <c r="D3009" s="1" t="s">
        <v>5299</v>
      </c>
      <c r="E3009" s="1" t="s">
        <v>647</v>
      </c>
      <c r="F3009" s="1" t="s">
        <v>738</v>
      </c>
      <c r="G3009" s="1" t="s">
        <v>103</v>
      </c>
      <c r="H3009" s="1" t="s">
        <v>437</v>
      </c>
      <c r="I3009" s="1">
        <v>1</v>
      </c>
      <c r="J3009" s="1">
        <v>2023</v>
      </c>
      <c r="K3009" s="1">
        <v>99912</v>
      </c>
      <c r="L3009" s="1">
        <v>0</v>
      </c>
      <c r="M3009" s="1">
        <f t="array" ref="M3009">SUMPRODUCT(MAX(ISNUMBER(SEARCH('Class Rules'!$B$6:$B$85,$E3009))*ISNUMBER(SEARCH('Class Rules'!$C$6:$C$85,$F3009))*'Class Rules'!$A$6:$A$85))</f>
        <v>0</v>
      </c>
      <c r="N3009" s="1" t="str">
        <f t="array" ref="N3009">IF($M3009=0,'Class Rules'!$D$3,INDEX('Class Rules'!$D$6:$D$85,MATCH($M3009,'Class Rules'!$A$6:$A$85,0)))</f>
        <v>Passenger LDV</v>
      </c>
      <c r="O3009" s="1" t="str">
        <f t="array" ref="O3009">IF(SUMPRODUCT(MAX(ISNUMBER(SEARCH(Fuel_Rules!$A$6:$A$30,$E3009))*ISNUMBER(SEARCH(Fuel_Rules!$B$6:$B$30,$F3009))*(Fuel_Rules!$A$6:$A$30&lt;&gt;"")))&gt;0,"Plug-in hybrid",IF($G3009="Diesel","Diesel","Gasoline"))</f>
        <v>Gasoline</v>
      </c>
    </row>
    <row r="3010" spans="1:15" ht="15" customHeight="1" x14ac:dyDescent="0.25">
      <c r="A3010" s="1">
        <v>2022</v>
      </c>
      <c r="B3010" s="1" t="s">
        <v>5174</v>
      </c>
      <c r="C3010" s="1" t="s">
        <v>739</v>
      </c>
      <c r="D3010" s="1" t="s">
        <v>5300</v>
      </c>
      <c r="E3010" s="1" t="s">
        <v>647</v>
      </c>
      <c r="F3010" s="1" t="s">
        <v>741</v>
      </c>
      <c r="G3010" s="1" t="s">
        <v>103</v>
      </c>
      <c r="H3010" s="1" t="s">
        <v>298</v>
      </c>
      <c r="I3010" s="1">
        <v>1</v>
      </c>
      <c r="J3010" s="1">
        <v>2023</v>
      </c>
      <c r="K3010" s="1">
        <v>92898</v>
      </c>
      <c r="L3010" s="1">
        <v>0</v>
      </c>
      <c r="M3010" s="1">
        <f t="array" ref="M3010">SUMPRODUCT(MAX(ISNUMBER(SEARCH('Class Rules'!$B$6:$B$85,$E3010))*ISNUMBER(SEARCH('Class Rules'!$C$6:$C$85,$F3010))*'Class Rules'!$A$6:$A$85))</f>
        <v>0</v>
      </c>
      <c r="N3010" s="1" t="str">
        <f t="array" ref="N3010">IF($M3010=0,'Class Rules'!$D$3,INDEX('Class Rules'!$D$6:$D$85,MATCH($M3010,'Class Rules'!$A$6:$A$85,0)))</f>
        <v>Passenger LDV</v>
      </c>
      <c r="O3010" s="1" t="str">
        <f t="array" ref="O3010">IF(SUMPRODUCT(MAX(ISNUMBER(SEARCH(Fuel_Rules!$A$6:$A$30,$E3010))*ISNUMBER(SEARCH(Fuel_Rules!$B$6:$B$30,$F3010))*(Fuel_Rules!$A$6:$A$30&lt;&gt;"")))&gt;0,"Plug-in hybrid",IF($G3010="Diesel","Diesel","Gasoline"))</f>
        <v>Gasoline</v>
      </c>
    </row>
    <row r="3011" spans="1:15" ht="15" customHeight="1" x14ac:dyDescent="0.25">
      <c r="A3011" s="1">
        <v>2022</v>
      </c>
      <c r="B3011" s="1" t="s">
        <v>5174</v>
      </c>
      <c r="C3011" s="1" t="s">
        <v>742</v>
      </c>
      <c r="D3011" s="1" t="s">
        <v>5301</v>
      </c>
      <c r="E3011" s="1" t="s">
        <v>647</v>
      </c>
      <c r="F3011" s="1" t="s">
        <v>744</v>
      </c>
      <c r="G3011" s="1" t="s">
        <v>103</v>
      </c>
      <c r="H3011" s="1" t="s">
        <v>437</v>
      </c>
      <c r="I3011" s="1">
        <v>1</v>
      </c>
      <c r="J3011" s="1">
        <v>2023</v>
      </c>
      <c r="K3011" s="1">
        <v>106612</v>
      </c>
      <c r="L3011" s="1">
        <v>0</v>
      </c>
      <c r="M3011" s="1">
        <f t="array" ref="M3011">SUMPRODUCT(MAX(ISNUMBER(SEARCH('Class Rules'!$B$6:$B$85,$E3011))*ISNUMBER(SEARCH('Class Rules'!$C$6:$C$85,$F3011))*'Class Rules'!$A$6:$A$85))</f>
        <v>0</v>
      </c>
      <c r="N3011" s="1" t="str">
        <f t="array" ref="N3011">IF($M3011=0,'Class Rules'!$D$3,INDEX('Class Rules'!$D$6:$D$85,MATCH($M3011,'Class Rules'!$A$6:$A$85,0)))</f>
        <v>Passenger LDV</v>
      </c>
      <c r="O3011" s="1" t="str">
        <f t="array" ref="O3011">IF(SUMPRODUCT(MAX(ISNUMBER(SEARCH(Fuel_Rules!$A$6:$A$30,$E3011))*ISNUMBER(SEARCH(Fuel_Rules!$B$6:$B$30,$F3011))*(Fuel_Rules!$A$6:$A$30&lt;&gt;"")))&gt;0,"Plug-in hybrid",IF($G3011="Diesel","Diesel","Gasoline"))</f>
        <v>Gasoline</v>
      </c>
    </row>
    <row r="3012" spans="1:15" ht="15" customHeight="1" x14ac:dyDescent="0.25">
      <c r="A3012" s="1">
        <v>2022</v>
      </c>
      <c r="B3012" s="1" t="s">
        <v>5174</v>
      </c>
      <c r="C3012" s="1" t="s">
        <v>757</v>
      </c>
      <c r="D3012" s="1" t="s">
        <v>5302</v>
      </c>
      <c r="E3012" s="1" t="s">
        <v>647</v>
      </c>
      <c r="F3012" s="1" t="s">
        <v>759</v>
      </c>
      <c r="G3012" s="1" t="s">
        <v>103</v>
      </c>
      <c r="H3012" s="1" t="s">
        <v>437</v>
      </c>
      <c r="I3012" s="1">
        <v>1.4</v>
      </c>
      <c r="J3012" s="1">
        <v>2023</v>
      </c>
      <c r="K3012" s="1">
        <v>163482</v>
      </c>
      <c r="L3012" s="1">
        <v>0</v>
      </c>
      <c r="M3012" s="1">
        <f t="array" ref="M3012">SUMPRODUCT(MAX(ISNUMBER(SEARCH('Class Rules'!$B$6:$B$85,$E3012))*ISNUMBER(SEARCH('Class Rules'!$C$6:$C$85,$F3012))*'Class Rules'!$A$6:$A$85))</f>
        <v>0</v>
      </c>
      <c r="N3012" s="1" t="str">
        <f t="array" ref="N3012">IF($M3012=0,'Class Rules'!$D$3,INDEX('Class Rules'!$D$6:$D$85,MATCH($M3012,'Class Rules'!$A$6:$A$85,0)))</f>
        <v>Passenger LDV</v>
      </c>
      <c r="O3012" s="1" t="str">
        <f t="array" ref="O3012">IF(SUMPRODUCT(MAX(ISNUMBER(SEARCH(Fuel_Rules!$A$6:$A$30,$E3012))*ISNUMBER(SEARCH(Fuel_Rules!$B$6:$B$30,$F3012))*(Fuel_Rules!$A$6:$A$30&lt;&gt;"")))&gt;0,"Plug-in hybrid",IF($G3012="Diesel","Diesel","Gasoline"))</f>
        <v>Gasoline</v>
      </c>
    </row>
    <row r="3013" spans="1:15" ht="15" customHeight="1" x14ac:dyDescent="0.25">
      <c r="A3013" s="1">
        <v>2022</v>
      </c>
      <c r="B3013" s="1" t="s">
        <v>5174</v>
      </c>
      <c r="C3013" s="1" t="s">
        <v>760</v>
      </c>
      <c r="D3013" s="1" t="s">
        <v>5303</v>
      </c>
      <c r="E3013" s="1" t="s">
        <v>647</v>
      </c>
      <c r="F3013" s="1" t="s">
        <v>762</v>
      </c>
      <c r="G3013" s="1" t="s">
        <v>103</v>
      </c>
      <c r="H3013" s="1" t="s">
        <v>437</v>
      </c>
      <c r="I3013" s="1">
        <v>1.4</v>
      </c>
      <c r="J3013" s="1">
        <v>2023</v>
      </c>
      <c r="K3013" s="1">
        <v>165124</v>
      </c>
      <c r="L3013" s="1">
        <v>0</v>
      </c>
      <c r="M3013" s="1">
        <f t="array" ref="M3013">SUMPRODUCT(MAX(ISNUMBER(SEARCH('Class Rules'!$B$6:$B$85,$E3013))*ISNUMBER(SEARCH('Class Rules'!$C$6:$C$85,$F3013))*'Class Rules'!$A$6:$A$85))</f>
        <v>0</v>
      </c>
      <c r="N3013" s="1" t="str">
        <f t="array" ref="N3013">IF($M3013=0,'Class Rules'!$D$3,INDEX('Class Rules'!$D$6:$D$85,MATCH($M3013,'Class Rules'!$A$6:$A$85,0)))</f>
        <v>Passenger LDV</v>
      </c>
      <c r="O3013" s="1" t="str">
        <f t="array" ref="O3013">IF(SUMPRODUCT(MAX(ISNUMBER(SEARCH(Fuel_Rules!$A$6:$A$30,$E3013))*ISNUMBER(SEARCH(Fuel_Rules!$B$6:$B$30,$F3013))*(Fuel_Rules!$A$6:$A$30&lt;&gt;"")))&gt;0,"Plug-in hybrid",IF($G3013="Diesel","Diesel","Gasoline"))</f>
        <v>Gasoline</v>
      </c>
    </row>
    <row r="3014" spans="1:15" ht="15" customHeight="1" x14ac:dyDescent="0.25">
      <c r="A3014" s="1">
        <v>2022</v>
      </c>
      <c r="B3014" s="1" t="s">
        <v>5174</v>
      </c>
      <c r="C3014" s="1" t="s">
        <v>763</v>
      </c>
      <c r="D3014" s="1" t="s">
        <v>5304</v>
      </c>
      <c r="E3014" s="1" t="s">
        <v>647</v>
      </c>
      <c r="F3014" s="1" t="s">
        <v>765</v>
      </c>
      <c r="G3014" s="1" t="s">
        <v>103</v>
      </c>
      <c r="H3014" s="1" t="s">
        <v>437</v>
      </c>
      <c r="I3014" s="1">
        <v>1</v>
      </c>
      <c r="J3014" s="1">
        <v>2023</v>
      </c>
      <c r="K3014" s="1">
        <v>86056</v>
      </c>
      <c r="L3014" s="1">
        <v>0</v>
      </c>
      <c r="M3014" s="1">
        <f t="array" ref="M3014">SUMPRODUCT(MAX(ISNUMBER(SEARCH('Class Rules'!$B$6:$B$85,$E3014))*ISNUMBER(SEARCH('Class Rules'!$C$6:$C$85,$F3014))*'Class Rules'!$A$6:$A$85))</f>
        <v>0</v>
      </c>
      <c r="N3014" s="1" t="str">
        <f t="array" ref="N3014">IF($M3014=0,'Class Rules'!$D$3,INDEX('Class Rules'!$D$6:$D$85,MATCH($M3014,'Class Rules'!$A$6:$A$85,0)))</f>
        <v>Passenger LDV</v>
      </c>
      <c r="O3014" s="1" t="str">
        <f t="array" ref="O3014">IF(SUMPRODUCT(MAX(ISNUMBER(SEARCH(Fuel_Rules!$A$6:$A$30,$E3014))*ISNUMBER(SEARCH(Fuel_Rules!$B$6:$B$30,$F3014))*(Fuel_Rules!$A$6:$A$30&lt;&gt;"")))&gt;0,"Plug-in hybrid",IF($G3014="Diesel","Diesel","Gasoline"))</f>
        <v>Gasoline</v>
      </c>
    </row>
    <row r="3015" spans="1:15" ht="15" customHeight="1" x14ac:dyDescent="0.25">
      <c r="A3015" s="1">
        <v>2022</v>
      </c>
      <c r="B3015" s="1" t="s">
        <v>5174</v>
      </c>
      <c r="C3015" s="1" t="s">
        <v>766</v>
      </c>
      <c r="D3015" s="1" t="s">
        <v>5305</v>
      </c>
      <c r="E3015" s="1" t="s">
        <v>647</v>
      </c>
      <c r="F3015" s="1" t="s">
        <v>768</v>
      </c>
      <c r="G3015" s="1" t="s">
        <v>103</v>
      </c>
      <c r="H3015" s="1" t="s">
        <v>298</v>
      </c>
      <c r="I3015" s="1">
        <v>1</v>
      </c>
      <c r="J3015" s="1">
        <v>2023</v>
      </c>
      <c r="K3015" s="1">
        <v>86562</v>
      </c>
      <c r="L3015" s="1">
        <v>0</v>
      </c>
      <c r="M3015" s="1">
        <f t="array" ref="M3015">SUMPRODUCT(MAX(ISNUMBER(SEARCH('Class Rules'!$B$6:$B$85,$E3015))*ISNUMBER(SEARCH('Class Rules'!$C$6:$C$85,$F3015))*'Class Rules'!$A$6:$A$85))</f>
        <v>0</v>
      </c>
      <c r="N3015" s="1" t="str">
        <f t="array" ref="N3015">IF($M3015=0,'Class Rules'!$D$3,INDEX('Class Rules'!$D$6:$D$85,MATCH($M3015,'Class Rules'!$A$6:$A$85,0)))</f>
        <v>Passenger LDV</v>
      </c>
      <c r="O3015" s="1" t="str">
        <f t="array" ref="O3015">IF(SUMPRODUCT(MAX(ISNUMBER(SEARCH(Fuel_Rules!$A$6:$A$30,$E3015))*ISNUMBER(SEARCH(Fuel_Rules!$B$6:$B$30,$F3015))*(Fuel_Rules!$A$6:$A$30&lt;&gt;"")))&gt;0,"Plug-in hybrid",IF($G3015="Diesel","Diesel","Gasoline"))</f>
        <v>Gasoline</v>
      </c>
    </row>
    <row r="3016" spans="1:15" ht="15" customHeight="1" x14ac:dyDescent="0.25">
      <c r="A3016" s="1">
        <v>2022</v>
      </c>
      <c r="B3016" s="1" t="s">
        <v>5174</v>
      </c>
      <c r="C3016" s="1" t="s">
        <v>769</v>
      </c>
      <c r="D3016" s="1" t="s">
        <v>5306</v>
      </c>
      <c r="E3016" s="1" t="s">
        <v>647</v>
      </c>
      <c r="F3016" s="1" t="s">
        <v>771</v>
      </c>
      <c r="G3016" s="1" t="s">
        <v>103</v>
      </c>
      <c r="H3016" s="1" t="s">
        <v>298</v>
      </c>
      <c r="I3016" s="1">
        <v>1</v>
      </c>
      <c r="J3016" s="1">
        <v>2023</v>
      </c>
      <c r="K3016" s="1">
        <v>87588</v>
      </c>
      <c r="L3016" s="1">
        <v>0</v>
      </c>
      <c r="M3016" s="1">
        <f t="array" ref="M3016">SUMPRODUCT(MAX(ISNUMBER(SEARCH('Class Rules'!$B$6:$B$85,$E3016))*ISNUMBER(SEARCH('Class Rules'!$C$6:$C$85,$F3016))*'Class Rules'!$A$6:$A$85))</f>
        <v>0</v>
      </c>
      <c r="N3016" s="1" t="str">
        <f t="array" ref="N3016">IF($M3016=0,'Class Rules'!$D$3,INDEX('Class Rules'!$D$6:$D$85,MATCH($M3016,'Class Rules'!$A$6:$A$85,0)))</f>
        <v>Passenger LDV</v>
      </c>
      <c r="O3016" s="1" t="str">
        <f t="array" ref="O3016">IF(SUMPRODUCT(MAX(ISNUMBER(SEARCH(Fuel_Rules!$A$6:$A$30,$E3016))*ISNUMBER(SEARCH(Fuel_Rules!$B$6:$B$30,$F3016))*(Fuel_Rules!$A$6:$A$30&lt;&gt;"")))&gt;0,"Plug-in hybrid",IF($G3016="Diesel","Diesel","Gasoline"))</f>
        <v>Gasoline</v>
      </c>
    </row>
    <row r="3017" spans="1:15" ht="15" customHeight="1" x14ac:dyDescent="0.25">
      <c r="A3017" s="1">
        <v>2022</v>
      </c>
      <c r="B3017" s="1" t="s">
        <v>5174</v>
      </c>
      <c r="C3017" s="1" t="s">
        <v>772</v>
      </c>
      <c r="D3017" s="1" t="s">
        <v>5307</v>
      </c>
      <c r="E3017" s="1" t="s">
        <v>647</v>
      </c>
      <c r="F3017" s="1" t="s">
        <v>774</v>
      </c>
      <c r="G3017" s="1" t="s">
        <v>103</v>
      </c>
      <c r="H3017" s="1" t="s">
        <v>437</v>
      </c>
      <c r="I3017" s="1">
        <v>1</v>
      </c>
      <c r="J3017" s="1">
        <v>2023</v>
      </c>
      <c r="K3017" s="1">
        <v>91700</v>
      </c>
      <c r="L3017" s="1">
        <v>0</v>
      </c>
      <c r="M3017" s="1">
        <f t="array" ref="M3017">SUMPRODUCT(MAX(ISNUMBER(SEARCH('Class Rules'!$B$6:$B$85,$E3017))*ISNUMBER(SEARCH('Class Rules'!$C$6:$C$85,$F3017))*'Class Rules'!$A$6:$A$85))</f>
        <v>0</v>
      </c>
      <c r="N3017" s="1" t="str">
        <f t="array" ref="N3017">IF($M3017=0,'Class Rules'!$D$3,INDEX('Class Rules'!$D$6:$D$85,MATCH($M3017,'Class Rules'!$A$6:$A$85,0)))</f>
        <v>Passenger LDV</v>
      </c>
      <c r="O3017" s="1" t="str">
        <f t="array" ref="O3017">IF(SUMPRODUCT(MAX(ISNUMBER(SEARCH(Fuel_Rules!$A$6:$A$30,$E3017))*ISNUMBER(SEARCH(Fuel_Rules!$B$6:$B$30,$F3017))*(Fuel_Rules!$A$6:$A$30&lt;&gt;"")))&gt;0,"Plug-in hybrid",IF($G3017="Diesel","Diesel","Gasoline"))</f>
        <v>Gasoline</v>
      </c>
    </row>
    <row r="3018" spans="1:15" ht="15" customHeight="1" x14ac:dyDescent="0.25">
      <c r="A3018" s="1">
        <v>2022</v>
      </c>
      <c r="B3018" s="1" t="s">
        <v>5174</v>
      </c>
      <c r="C3018" s="1" t="s">
        <v>775</v>
      </c>
      <c r="D3018" s="1" t="s">
        <v>5308</v>
      </c>
      <c r="E3018" s="1" t="s">
        <v>647</v>
      </c>
      <c r="F3018" s="1" t="s">
        <v>777</v>
      </c>
      <c r="G3018" s="1" t="s">
        <v>103</v>
      </c>
      <c r="H3018" s="1" t="s">
        <v>437</v>
      </c>
      <c r="I3018" s="1">
        <v>1</v>
      </c>
      <c r="J3018" s="1">
        <v>2023</v>
      </c>
      <c r="K3018" s="1">
        <v>94214</v>
      </c>
      <c r="L3018" s="1">
        <v>0</v>
      </c>
      <c r="M3018" s="1">
        <f t="array" ref="M3018">SUMPRODUCT(MAX(ISNUMBER(SEARCH('Class Rules'!$B$6:$B$85,$E3018))*ISNUMBER(SEARCH('Class Rules'!$C$6:$C$85,$F3018))*'Class Rules'!$A$6:$A$85))</f>
        <v>0</v>
      </c>
      <c r="N3018" s="1" t="str">
        <f t="array" ref="N3018">IF($M3018=0,'Class Rules'!$D$3,INDEX('Class Rules'!$D$6:$D$85,MATCH($M3018,'Class Rules'!$A$6:$A$85,0)))</f>
        <v>Passenger LDV</v>
      </c>
      <c r="O3018" s="1" t="str">
        <f t="array" ref="O3018">IF(SUMPRODUCT(MAX(ISNUMBER(SEARCH(Fuel_Rules!$A$6:$A$30,$E3018))*ISNUMBER(SEARCH(Fuel_Rules!$B$6:$B$30,$F3018))*(Fuel_Rules!$A$6:$A$30&lt;&gt;"")))&gt;0,"Plug-in hybrid",IF($G3018="Diesel","Diesel","Gasoline"))</f>
        <v>Gasoline</v>
      </c>
    </row>
    <row r="3019" spans="1:15" ht="15" customHeight="1" x14ac:dyDescent="0.25">
      <c r="A3019" s="1">
        <v>2022</v>
      </c>
      <c r="B3019" s="1" t="s">
        <v>5174</v>
      </c>
      <c r="C3019" s="1" t="s">
        <v>778</v>
      </c>
      <c r="D3019" s="1" t="s">
        <v>5309</v>
      </c>
      <c r="E3019" s="1" t="s">
        <v>647</v>
      </c>
      <c r="F3019" s="1" t="s">
        <v>780</v>
      </c>
      <c r="G3019" s="1" t="s">
        <v>103</v>
      </c>
      <c r="H3019" s="1" t="s">
        <v>437</v>
      </c>
      <c r="I3019" s="1">
        <v>1</v>
      </c>
      <c r="J3019" s="1">
        <v>2023</v>
      </c>
      <c r="K3019" s="1">
        <v>101086</v>
      </c>
      <c r="L3019" s="1">
        <v>0</v>
      </c>
      <c r="M3019" s="1">
        <f t="array" ref="M3019">SUMPRODUCT(MAX(ISNUMBER(SEARCH('Class Rules'!$B$6:$B$85,$E3019))*ISNUMBER(SEARCH('Class Rules'!$C$6:$C$85,$F3019))*'Class Rules'!$A$6:$A$85))</f>
        <v>0</v>
      </c>
      <c r="N3019" s="1" t="str">
        <f t="array" ref="N3019">IF($M3019=0,'Class Rules'!$D$3,INDEX('Class Rules'!$D$6:$D$85,MATCH($M3019,'Class Rules'!$A$6:$A$85,0)))</f>
        <v>Passenger LDV</v>
      </c>
      <c r="O3019" s="1" t="str">
        <f t="array" ref="O3019">IF(SUMPRODUCT(MAX(ISNUMBER(SEARCH(Fuel_Rules!$A$6:$A$30,$E3019))*ISNUMBER(SEARCH(Fuel_Rules!$B$6:$B$30,$F3019))*(Fuel_Rules!$A$6:$A$30&lt;&gt;"")))&gt;0,"Plug-in hybrid",IF($G3019="Diesel","Diesel","Gasoline"))</f>
        <v>Gasoline</v>
      </c>
    </row>
    <row r="3020" spans="1:15" ht="15" customHeight="1" x14ac:dyDescent="0.25">
      <c r="A3020" s="1">
        <v>2022</v>
      </c>
      <c r="B3020" s="1" t="s">
        <v>5174</v>
      </c>
      <c r="C3020" s="1" t="s">
        <v>781</v>
      </c>
      <c r="D3020" s="1" t="s">
        <v>5310</v>
      </c>
      <c r="E3020" s="1" t="s">
        <v>647</v>
      </c>
      <c r="F3020" s="1" t="s">
        <v>783</v>
      </c>
      <c r="G3020" s="1" t="s">
        <v>103</v>
      </c>
      <c r="H3020" s="1" t="s">
        <v>298</v>
      </c>
      <c r="I3020" s="1">
        <v>1</v>
      </c>
      <c r="J3020" s="1">
        <v>2023</v>
      </c>
      <c r="K3020" s="1">
        <v>78072</v>
      </c>
      <c r="L3020" s="1">
        <v>0</v>
      </c>
      <c r="M3020" s="1">
        <f t="array" ref="M3020">SUMPRODUCT(MAX(ISNUMBER(SEARCH('Class Rules'!$B$6:$B$85,$E3020))*ISNUMBER(SEARCH('Class Rules'!$C$6:$C$85,$F3020))*'Class Rules'!$A$6:$A$85))</f>
        <v>0</v>
      </c>
      <c r="N3020" s="1" t="str">
        <f t="array" ref="N3020">IF($M3020=0,'Class Rules'!$D$3,INDEX('Class Rules'!$D$6:$D$85,MATCH($M3020,'Class Rules'!$A$6:$A$85,0)))</f>
        <v>Passenger LDV</v>
      </c>
      <c r="O3020" s="1" t="str">
        <f t="array" ref="O3020">IF(SUMPRODUCT(MAX(ISNUMBER(SEARCH(Fuel_Rules!$A$6:$A$30,$E3020))*ISNUMBER(SEARCH(Fuel_Rules!$B$6:$B$30,$F3020))*(Fuel_Rules!$A$6:$A$30&lt;&gt;"")))&gt;0,"Plug-in hybrid",IF($G3020="Diesel","Diesel","Gasoline"))</f>
        <v>Gasoline</v>
      </c>
    </row>
    <row r="3021" spans="1:15" ht="15" customHeight="1" x14ac:dyDescent="0.25">
      <c r="A3021" s="1">
        <v>2022</v>
      </c>
      <c r="B3021" s="1" t="s">
        <v>5174</v>
      </c>
      <c r="C3021" s="1" t="s">
        <v>784</v>
      </c>
      <c r="D3021" s="1" t="s">
        <v>5311</v>
      </c>
      <c r="E3021" s="1" t="s">
        <v>647</v>
      </c>
      <c r="F3021" s="1" t="s">
        <v>786</v>
      </c>
      <c r="G3021" s="1" t="s">
        <v>103</v>
      </c>
      <c r="H3021" s="1" t="s">
        <v>298</v>
      </c>
      <c r="I3021" s="1">
        <v>1</v>
      </c>
      <c r="J3021" s="1">
        <v>2023</v>
      </c>
      <c r="K3021" s="1">
        <v>82393</v>
      </c>
      <c r="L3021" s="1">
        <v>0</v>
      </c>
      <c r="M3021" s="1">
        <f t="array" ref="M3021">SUMPRODUCT(MAX(ISNUMBER(SEARCH('Class Rules'!$B$6:$B$85,$E3021))*ISNUMBER(SEARCH('Class Rules'!$C$6:$C$85,$F3021))*'Class Rules'!$A$6:$A$85))</f>
        <v>0</v>
      </c>
      <c r="N3021" s="1" t="str">
        <f t="array" ref="N3021">IF($M3021=0,'Class Rules'!$D$3,INDEX('Class Rules'!$D$6:$D$85,MATCH($M3021,'Class Rules'!$A$6:$A$85,0)))</f>
        <v>Passenger LDV</v>
      </c>
      <c r="O3021" s="1" t="str">
        <f t="array" ref="O3021">IF(SUMPRODUCT(MAX(ISNUMBER(SEARCH(Fuel_Rules!$A$6:$A$30,$E3021))*ISNUMBER(SEARCH(Fuel_Rules!$B$6:$B$30,$F3021))*(Fuel_Rules!$A$6:$A$30&lt;&gt;"")))&gt;0,"Plug-in hybrid",IF($G3021="Diesel","Diesel","Gasoline"))</f>
        <v>Gasoline</v>
      </c>
    </row>
    <row r="3022" spans="1:15" ht="15" customHeight="1" x14ac:dyDescent="0.25">
      <c r="A3022" s="1">
        <v>2022</v>
      </c>
      <c r="B3022" s="1" t="s">
        <v>5174</v>
      </c>
      <c r="C3022" s="1" t="s">
        <v>787</v>
      </c>
      <c r="D3022" s="1" t="s">
        <v>5312</v>
      </c>
      <c r="E3022" s="1" t="s">
        <v>647</v>
      </c>
      <c r="F3022" s="1" t="s">
        <v>789</v>
      </c>
      <c r="G3022" s="1" t="s">
        <v>103</v>
      </c>
      <c r="H3022" s="1" t="s">
        <v>298</v>
      </c>
      <c r="I3022" s="1">
        <v>1</v>
      </c>
      <c r="J3022" s="1">
        <v>2023</v>
      </c>
      <c r="K3022" s="1">
        <v>75622</v>
      </c>
      <c r="L3022" s="1">
        <v>0</v>
      </c>
      <c r="M3022" s="1">
        <f t="array" ref="M3022">SUMPRODUCT(MAX(ISNUMBER(SEARCH('Class Rules'!$B$6:$B$85,$E3022))*ISNUMBER(SEARCH('Class Rules'!$C$6:$C$85,$F3022))*'Class Rules'!$A$6:$A$85))</f>
        <v>0</v>
      </c>
      <c r="N3022" s="1" t="str">
        <f t="array" ref="N3022">IF($M3022=0,'Class Rules'!$D$3,INDEX('Class Rules'!$D$6:$D$85,MATCH($M3022,'Class Rules'!$A$6:$A$85,0)))</f>
        <v>Passenger LDV</v>
      </c>
      <c r="O3022" s="1" t="str">
        <f t="array" ref="O3022">IF(SUMPRODUCT(MAX(ISNUMBER(SEARCH(Fuel_Rules!$A$6:$A$30,$E3022))*ISNUMBER(SEARCH(Fuel_Rules!$B$6:$B$30,$F3022))*(Fuel_Rules!$A$6:$A$30&lt;&gt;"")))&gt;0,"Plug-in hybrid",IF($G3022="Diesel","Diesel","Gasoline"))</f>
        <v>Gasoline</v>
      </c>
    </row>
    <row r="3023" spans="1:15" ht="15" customHeight="1" x14ac:dyDescent="0.25">
      <c r="A3023" s="1">
        <v>2022</v>
      </c>
      <c r="B3023" s="1" t="s">
        <v>5174</v>
      </c>
      <c r="C3023" s="1" t="s">
        <v>790</v>
      </c>
      <c r="D3023" s="1" t="s">
        <v>5313</v>
      </c>
      <c r="E3023" s="1" t="s">
        <v>647</v>
      </c>
      <c r="F3023" s="1" t="s">
        <v>792</v>
      </c>
      <c r="G3023" s="1" t="s">
        <v>103</v>
      </c>
      <c r="H3023" s="1" t="s">
        <v>298</v>
      </c>
      <c r="I3023" s="1">
        <v>1</v>
      </c>
      <c r="J3023" s="1">
        <v>2023</v>
      </c>
      <c r="K3023" s="1">
        <v>110733</v>
      </c>
      <c r="L3023" s="1">
        <v>0</v>
      </c>
      <c r="M3023" s="1">
        <f t="array" ref="M3023">SUMPRODUCT(MAX(ISNUMBER(SEARCH('Class Rules'!$B$6:$B$85,$E3023))*ISNUMBER(SEARCH('Class Rules'!$C$6:$C$85,$F3023))*'Class Rules'!$A$6:$A$85))</f>
        <v>0</v>
      </c>
      <c r="N3023" s="1" t="str">
        <f t="array" ref="N3023">IF($M3023=0,'Class Rules'!$D$3,INDEX('Class Rules'!$D$6:$D$85,MATCH($M3023,'Class Rules'!$A$6:$A$85,0)))</f>
        <v>Passenger LDV</v>
      </c>
      <c r="O3023" s="1" t="str">
        <f t="array" ref="O3023">IF(SUMPRODUCT(MAX(ISNUMBER(SEARCH(Fuel_Rules!$A$6:$A$30,$E3023))*ISNUMBER(SEARCH(Fuel_Rules!$B$6:$B$30,$F3023))*(Fuel_Rules!$A$6:$A$30&lt;&gt;"")))&gt;0,"Plug-in hybrid",IF($G3023="Diesel","Diesel","Gasoline"))</f>
        <v>Gasoline</v>
      </c>
    </row>
    <row r="3024" spans="1:15" ht="15" customHeight="1" x14ac:dyDescent="0.25">
      <c r="A3024" s="1">
        <v>2022</v>
      </c>
      <c r="B3024" s="1" t="s">
        <v>5174</v>
      </c>
      <c r="C3024" s="1" t="s">
        <v>793</v>
      </c>
      <c r="D3024" s="1" t="s">
        <v>5314</v>
      </c>
      <c r="E3024" s="1" t="s">
        <v>647</v>
      </c>
      <c r="F3024" s="1" t="s">
        <v>795</v>
      </c>
      <c r="G3024" s="1" t="s">
        <v>103</v>
      </c>
      <c r="H3024" s="1" t="s">
        <v>437</v>
      </c>
      <c r="I3024" s="1">
        <v>1</v>
      </c>
      <c r="J3024" s="1">
        <v>2023</v>
      </c>
      <c r="K3024" s="1">
        <v>119954</v>
      </c>
      <c r="L3024" s="1">
        <v>0</v>
      </c>
      <c r="M3024" s="1">
        <f t="array" ref="M3024">SUMPRODUCT(MAX(ISNUMBER(SEARCH('Class Rules'!$B$6:$B$85,$E3024))*ISNUMBER(SEARCH('Class Rules'!$C$6:$C$85,$F3024))*'Class Rules'!$A$6:$A$85))</f>
        <v>0</v>
      </c>
      <c r="N3024" s="1" t="str">
        <f t="array" ref="N3024">IF($M3024=0,'Class Rules'!$D$3,INDEX('Class Rules'!$D$6:$D$85,MATCH($M3024,'Class Rules'!$A$6:$A$85,0)))</f>
        <v>Passenger LDV</v>
      </c>
      <c r="O3024" s="1" t="str">
        <f t="array" ref="O3024">IF(SUMPRODUCT(MAX(ISNUMBER(SEARCH(Fuel_Rules!$A$6:$A$30,$E3024))*ISNUMBER(SEARCH(Fuel_Rules!$B$6:$B$30,$F3024))*(Fuel_Rules!$A$6:$A$30&lt;&gt;"")))&gt;0,"Plug-in hybrid",IF($G3024="Diesel","Diesel","Gasoline"))</f>
        <v>Gasoline</v>
      </c>
    </row>
    <row r="3025" spans="1:15" ht="15" customHeight="1" x14ac:dyDescent="0.25">
      <c r="A3025" s="1">
        <v>2022</v>
      </c>
      <c r="B3025" s="1" t="s">
        <v>5174</v>
      </c>
      <c r="C3025" s="1" t="s">
        <v>796</v>
      </c>
      <c r="D3025" s="1" t="s">
        <v>5315</v>
      </c>
      <c r="E3025" s="1" t="s">
        <v>647</v>
      </c>
      <c r="F3025" s="1" t="s">
        <v>798</v>
      </c>
      <c r="G3025" s="1" t="s">
        <v>103</v>
      </c>
      <c r="H3025" s="1" t="s">
        <v>437</v>
      </c>
      <c r="I3025" s="1">
        <v>1.2</v>
      </c>
      <c r="J3025" s="1">
        <v>2023</v>
      </c>
      <c r="K3025" s="1">
        <v>129446</v>
      </c>
      <c r="L3025" s="1">
        <v>0</v>
      </c>
      <c r="M3025" s="1">
        <f t="array" ref="M3025">SUMPRODUCT(MAX(ISNUMBER(SEARCH('Class Rules'!$B$6:$B$85,$E3025))*ISNUMBER(SEARCH('Class Rules'!$C$6:$C$85,$F3025))*'Class Rules'!$A$6:$A$85))</f>
        <v>0</v>
      </c>
      <c r="N3025" s="1" t="str">
        <f t="array" ref="N3025">IF($M3025=0,'Class Rules'!$D$3,INDEX('Class Rules'!$D$6:$D$85,MATCH($M3025,'Class Rules'!$A$6:$A$85,0)))</f>
        <v>Passenger LDV</v>
      </c>
      <c r="O3025" s="1" t="str">
        <f t="array" ref="O3025">IF(SUMPRODUCT(MAX(ISNUMBER(SEARCH(Fuel_Rules!$A$6:$A$30,$E3025))*ISNUMBER(SEARCH(Fuel_Rules!$B$6:$B$30,$F3025))*(Fuel_Rules!$A$6:$A$30&lt;&gt;"")))&gt;0,"Plug-in hybrid",IF($G3025="Diesel","Diesel","Gasoline"))</f>
        <v>Gasoline</v>
      </c>
    </row>
    <row r="3026" spans="1:15" ht="15" customHeight="1" x14ac:dyDescent="0.25">
      <c r="A3026" s="1">
        <v>2022</v>
      </c>
      <c r="B3026" s="1" t="s">
        <v>5174</v>
      </c>
      <c r="C3026" s="1" t="s">
        <v>802</v>
      </c>
      <c r="D3026" s="1" t="s">
        <v>5316</v>
      </c>
      <c r="E3026" s="1" t="s">
        <v>647</v>
      </c>
      <c r="F3026" s="1" t="s">
        <v>804</v>
      </c>
      <c r="G3026" s="1" t="s">
        <v>103</v>
      </c>
      <c r="H3026" s="1" t="s">
        <v>437</v>
      </c>
      <c r="I3026" s="1">
        <v>1.2</v>
      </c>
      <c r="J3026" s="1">
        <v>2023</v>
      </c>
      <c r="K3026" s="1">
        <v>149988</v>
      </c>
      <c r="L3026" s="1">
        <v>0</v>
      </c>
      <c r="M3026" s="1">
        <f t="array" ref="M3026">SUMPRODUCT(MAX(ISNUMBER(SEARCH('Class Rules'!$B$6:$B$85,$E3026))*ISNUMBER(SEARCH('Class Rules'!$C$6:$C$85,$F3026))*'Class Rules'!$A$6:$A$85))</f>
        <v>0</v>
      </c>
      <c r="N3026" s="1" t="str">
        <f t="array" ref="N3026">IF($M3026=0,'Class Rules'!$D$3,INDEX('Class Rules'!$D$6:$D$85,MATCH($M3026,'Class Rules'!$A$6:$A$85,0)))</f>
        <v>Passenger LDV</v>
      </c>
      <c r="O3026" s="1" t="str">
        <f t="array" ref="O3026">IF(SUMPRODUCT(MAX(ISNUMBER(SEARCH(Fuel_Rules!$A$6:$A$30,$E3026))*ISNUMBER(SEARCH(Fuel_Rules!$B$6:$B$30,$F3026))*(Fuel_Rules!$A$6:$A$30&lt;&gt;"")))&gt;0,"Plug-in hybrid",IF($G3026="Diesel","Diesel","Gasoline"))</f>
        <v>Gasoline</v>
      </c>
    </row>
    <row r="3027" spans="1:15" ht="15" customHeight="1" x14ac:dyDescent="0.25">
      <c r="A3027" s="1">
        <v>2022</v>
      </c>
      <c r="B3027" s="1" t="s">
        <v>5174</v>
      </c>
      <c r="C3027" s="1" t="s">
        <v>3299</v>
      </c>
      <c r="D3027" s="1" t="s">
        <v>5317</v>
      </c>
      <c r="E3027" s="1" t="s">
        <v>647</v>
      </c>
      <c r="F3027" s="1" t="s">
        <v>3301</v>
      </c>
      <c r="G3027" s="1" t="s">
        <v>103</v>
      </c>
      <c r="H3027" s="1" t="s">
        <v>437</v>
      </c>
      <c r="I3027" s="1">
        <v>1</v>
      </c>
      <c r="J3027" s="1">
        <v>2023</v>
      </c>
      <c r="K3027" s="1">
        <v>117090</v>
      </c>
      <c r="L3027" s="1">
        <v>0</v>
      </c>
      <c r="M3027" s="1">
        <f t="array" ref="M3027">SUMPRODUCT(MAX(ISNUMBER(SEARCH('Class Rules'!$B$6:$B$85,$E3027))*ISNUMBER(SEARCH('Class Rules'!$C$6:$C$85,$F3027))*'Class Rules'!$A$6:$A$85))</f>
        <v>0</v>
      </c>
      <c r="N3027" s="1" t="str">
        <f t="array" ref="N3027">IF($M3027=0,'Class Rules'!$D$3,INDEX('Class Rules'!$D$6:$D$85,MATCH($M3027,'Class Rules'!$A$6:$A$85,0)))</f>
        <v>Passenger LDV</v>
      </c>
      <c r="O3027" s="1" t="str">
        <f t="array" ref="O3027">IF(SUMPRODUCT(MAX(ISNUMBER(SEARCH(Fuel_Rules!$A$6:$A$30,$E3027))*ISNUMBER(SEARCH(Fuel_Rules!$B$6:$B$30,$F3027))*(Fuel_Rules!$A$6:$A$30&lt;&gt;"")))&gt;0,"Plug-in hybrid",IF($G3027="Diesel","Diesel","Gasoline"))</f>
        <v>Gasoline</v>
      </c>
    </row>
    <row r="3028" spans="1:15" ht="15" customHeight="1" x14ac:dyDescent="0.25">
      <c r="A3028" s="1">
        <v>2022</v>
      </c>
      <c r="B3028" s="1" t="s">
        <v>5174</v>
      </c>
      <c r="C3028" s="1" t="s">
        <v>808</v>
      </c>
      <c r="D3028" s="1" t="s">
        <v>5318</v>
      </c>
      <c r="E3028" s="1" t="s">
        <v>647</v>
      </c>
      <c r="F3028" s="1" t="s">
        <v>810</v>
      </c>
      <c r="G3028" s="1" t="s">
        <v>103</v>
      </c>
      <c r="H3028" s="1" t="s">
        <v>437</v>
      </c>
      <c r="I3028" s="1">
        <v>1.5</v>
      </c>
      <c r="J3028" s="1">
        <v>2023</v>
      </c>
      <c r="K3028" s="1">
        <v>223902</v>
      </c>
      <c r="L3028" s="1">
        <v>0</v>
      </c>
      <c r="M3028" s="1">
        <f t="array" ref="M3028">SUMPRODUCT(MAX(ISNUMBER(SEARCH('Class Rules'!$B$6:$B$85,$E3028))*ISNUMBER(SEARCH('Class Rules'!$C$6:$C$85,$F3028))*'Class Rules'!$A$6:$A$85))</f>
        <v>0</v>
      </c>
      <c r="N3028" s="1" t="str">
        <f t="array" ref="N3028">IF($M3028=0,'Class Rules'!$D$3,INDEX('Class Rules'!$D$6:$D$85,MATCH($M3028,'Class Rules'!$A$6:$A$85,0)))</f>
        <v>Passenger LDV</v>
      </c>
      <c r="O3028" s="1" t="str">
        <f t="array" ref="O3028">IF(SUMPRODUCT(MAX(ISNUMBER(SEARCH(Fuel_Rules!$A$6:$A$30,$E3028))*ISNUMBER(SEARCH(Fuel_Rules!$B$6:$B$30,$F3028))*(Fuel_Rules!$A$6:$A$30&lt;&gt;"")))&gt;0,"Plug-in hybrid",IF($G3028="Diesel","Diesel","Gasoline"))</f>
        <v>Gasoline</v>
      </c>
    </row>
    <row r="3029" spans="1:15" ht="15" customHeight="1" x14ac:dyDescent="0.25">
      <c r="A3029" s="1">
        <v>2022</v>
      </c>
      <c r="B3029" s="1" t="s">
        <v>5174</v>
      </c>
      <c r="C3029" s="1" t="s">
        <v>811</v>
      </c>
      <c r="D3029" s="1" t="s">
        <v>5319</v>
      </c>
      <c r="E3029" s="1" t="s">
        <v>647</v>
      </c>
      <c r="F3029" s="1" t="s">
        <v>813</v>
      </c>
      <c r="G3029" s="1" t="s">
        <v>103</v>
      </c>
      <c r="H3029" s="1" t="s">
        <v>437</v>
      </c>
      <c r="I3029" s="1">
        <v>1</v>
      </c>
      <c r="J3029" s="1">
        <v>2023</v>
      </c>
      <c r="K3029" s="1">
        <v>96201</v>
      </c>
      <c r="L3029" s="1">
        <v>0</v>
      </c>
      <c r="M3029" s="1">
        <f t="array" ref="M3029">SUMPRODUCT(MAX(ISNUMBER(SEARCH('Class Rules'!$B$6:$B$85,$E3029))*ISNUMBER(SEARCH('Class Rules'!$C$6:$C$85,$F3029))*'Class Rules'!$A$6:$A$85))</f>
        <v>0</v>
      </c>
      <c r="N3029" s="1" t="str">
        <f t="array" ref="N3029">IF($M3029=0,'Class Rules'!$D$3,INDEX('Class Rules'!$D$6:$D$85,MATCH($M3029,'Class Rules'!$A$6:$A$85,0)))</f>
        <v>Passenger LDV</v>
      </c>
      <c r="O3029" s="1" t="str">
        <f t="array" ref="O3029">IF(SUMPRODUCT(MAX(ISNUMBER(SEARCH(Fuel_Rules!$A$6:$A$30,$E3029))*ISNUMBER(SEARCH(Fuel_Rules!$B$6:$B$30,$F3029))*(Fuel_Rules!$A$6:$A$30&lt;&gt;"")))&gt;0,"Plug-in hybrid",IF($G3029="Diesel","Diesel","Gasoline"))</f>
        <v>Gasoline</v>
      </c>
    </row>
    <row r="3030" spans="1:15" ht="15" customHeight="1" x14ac:dyDescent="0.25">
      <c r="A3030" s="1">
        <v>2022</v>
      </c>
      <c r="B3030" s="1" t="s">
        <v>5174</v>
      </c>
      <c r="C3030" s="1" t="s">
        <v>814</v>
      </c>
      <c r="D3030" s="1" t="s">
        <v>5320</v>
      </c>
      <c r="E3030" s="1" t="s">
        <v>647</v>
      </c>
      <c r="F3030" s="1" t="s">
        <v>816</v>
      </c>
      <c r="G3030" s="1" t="s">
        <v>103</v>
      </c>
      <c r="H3030" s="1" t="s">
        <v>437</v>
      </c>
      <c r="I3030" s="1">
        <v>1</v>
      </c>
      <c r="J3030" s="1">
        <v>2023</v>
      </c>
      <c r="K3030" s="1">
        <v>103602</v>
      </c>
      <c r="L3030" s="1">
        <v>0</v>
      </c>
      <c r="M3030" s="1">
        <f t="array" ref="M3030">SUMPRODUCT(MAX(ISNUMBER(SEARCH('Class Rules'!$B$6:$B$85,$E3030))*ISNUMBER(SEARCH('Class Rules'!$C$6:$C$85,$F3030))*'Class Rules'!$A$6:$A$85))</f>
        <v>0</v>
      </c>
      <c r="N3030" s="1" t="str">
        <f t="array" ref="N3030">IF($M3030=0,'Class Rules'!$D$3,INDEX('Class Rules'!$D$6:$D$85,MATCH($M3030,'Class Rules'!$A$6:$A$85,0)))</f>
        <v>Passenger LDV</v>
      </c>
      <c r="O3030" s="1" t="str">
        <f t="array" ref="O3030">IF(SUMPRODUCT(MAX(ISNUMBER(SEARCH(Fuel_Rules!$A$6:$A$30,$E3030))*ISNUMBER(SEARCH(Fuel_Rules!$B$6:$B$30,$F3030))*(Fuel_Rules!$A$6:$A$30&lt;&gt;"")))&gt;0,"Plug-in hybrid",IF($G3030="Diesel","Diesel","Gasoline"))</f>
        <v>Gasoline</v>
      </c>
    </row>
    <row r="3031" spans="1:15" ht="15" customHeight="1" x14ac:dyDescent="0.25">
      <c r="A3031" s="1">
        <v>2022</v>
      </c>
      <c r="B3031" s="1" t="s">
        <v>5174</v>
      </c>
      <c r="C3031" s="1" t="s">
        <v>817</v>
      </c>
      <c r="D3031" s="1" t="s">
        <v>5321</v>
      </c>
      <c r="E3031" s="1" t="s">
        <v>647</v>
      </c>
      <c r="F3031" s="1" t="s">
        <v>819</v>
      </c>
      <c r="G3031" s="1" t="s">
        <v>103</v>
      </c>
      <c r="H3031" s="1" t="s">
        <v>437</v>
      </c>
      <c r="I3031" s="1">
        <v>1</v>
      </c>
      <c r="J3031" s="1">
        <v>2023</v>
      </c>
      <c r="K3031" s="1">
        <v>129973</v>
      </c>
      <c r="L3031" s="1">
        <v>0</v>
      </c>
      <c r="M3031" s="1">
        <f t="array" ref="M3031">SUMPRODUCT(MAX(ISNUMBER(SEARCH('Class Rules'!$B$6:$B$85,$E3031))*ISNUMBER(SEARCH('Class Rules'!$C$6:$C$85,$F3031))*'Class Rules'!$A$6:$A$85))</f>
        <v>0</v>
      </c>
      <c r="N3031" s="1" t="str">
        <f t="array" ref="N3031">IF($M3031=0,'Class Rules'!$D$3,INDEX('Class Rules'!$D$6:$D$85,MATCH($M3031,'Class Rules'!$A$6:$A$85,0)))</f>
        <v>Passenger LDV</v>
      </c>
      <c r="O3031" s="1" t="str">
        <f t="array" ref="O3031">IF(SUMPRODUCT(MAX(ISNUMBER(SEARCH(Fuel_Rules!$A$6:$A$30,$E3031))*ISNUMBER(SEARCH(Fuel_Rules!$B$6:$B$30,$F3031))*(Fuel_Rules!$A$6:$A$30&lt;&gt;"")))&gt;0,"Plug-in hybrid",IF($G3031="Diesel","Diesel","Gasoline"))</f>
        <v>Gasoline</v>
      </c>
    </row>
    <row r="3032" spans="1:15" ht="15" customHeight="1" x14ac:dyDescent="0.25">
      <c r="A3032" s="1">
        <v>2022</v>
      </c>
      <c r="B3032" s="1" t="s">
        <v>5174</v>
      </c>
      <c r="C3032" s="1" t="s">
        <v>820</v>
      </c>
      <c r="D3032" s="1" t="s">
        <v>5322</v>
      </c>
      <c r="E3032" s="1" t="s">
        <v>647</v>
      </c>
      <c r="F3032" s="1" t="s">
        <v>822</v>
      </c>
      <c r="G3032" s="1" t="s">
        <v>103</v>
      </c>
      <c r="H3032" s="1" t="s">
        <v>437</v>
      </c>
      <c r="I3032" s="1">
        <v>1</v>
      </c>
      <c r="J3032" s="1">
        <v>2023</v>
      </c>
      <c r="K3032" s="1">
        <v>140381</v>
      </c>
      <c r="L3032" s="1">
        <v>0</v>
      </c>
      <c r="M3032" s="1">
        <f t="array" ref="M3032">SUMPRODUCT(MAX(ISNUMBER(SEARCH('Class Rules'!$B$6:$B$85,$E3032))*ISNUMBER(SEARCH('Class Rules'!$C$6:$C$85,$F3032))*'Class Rules'!$A$6:$A$85))</f>
        <v>0</v>
      </c>
      <c r="N3032" s="1" t="str">
        <f t="array" ref="N3032">IF($M3032=0,'Class Rules'!$D$3,INDEX('Class Rules'!$D$6:$D$85,MATCH($M3032,'Class Rules'!$A$6:$A$85,0)))</f>
        <v>Passenger LDV</v>
      </c>
      <c r="O3032" s="1" t="str">
        <f t="array" ref="O3032">IF(SUMPRODUCT(MAX(ISNUMBER(SEARCH(Fuel_Rules!$A$6:$A$30,$E3032))*ISNUMBER(SEARCH(Fuel_Rules!$B$6:$B$30,$F3032))*(Fuel_Rules!$A$6:$A$30&lt;&gt;"")))&gt;0,"Plug-in hybrid",IF($G3032="Diesel","Diesel","Gasoline"))</f>
        <v>Gasoline</v>
      </c>
    </row>
    <row r="3033" spans="1:15" ht="15" customHeight="1" x14ac:dyDescent="0.25">
      <c r="A3033" s="1">
        <v>2022</v>
      </c>
      <c r="B3033" s="1" t="s">
        <v>5174</v>
      </c>
      <c r="C3033" s="1" t="s">
        <v>823</v>
      </c>
      <c r="D3033" s="1" t="s">
        <v>5323</v>
      </c>
      <c r="E3033" s="1" t="s">
        <v>647</v>
      </c>
      <c r="F3033" s="1" t="s">
        <v>825</v>
      </c>
      <c r="G3033" s="1" t="s">
        <v>103</v>
      </c>
      <c r="H3033" s="1" t="s">
        <v>437</v>
      </c>
      <c r="I3033" s="1">
        <v>1.8</v>
      </c>
      <c r="J3033" s="1">
        <v>2023</v>
      </c>
      <c r="K3033" s="1">
        <v>101332</v>
      </c>
      <c r="L3033" s="1">
        <v>0</v>
      </c>
      <c r="M3033" s="1">
        <f t="array" ref="M3033">SUMPRODUCT(MAX(ISNUMBER(SEARCH('Class Rules'!$B$6:$B$85,$E3033))*ISNUMBER(SEARCH('Class Rules'!$C$6:$C$85,$F3033))*'Class Rules'!$A$6:$A$85))</f>
        <v>0</v>
      </c>
      <c r="N3033" s="1" t="str">
        <f t="array" ref="N3033">IF($M3033=0,'Class Rules'!$D$3,INDEX('Class Rules'!$D$6:$D$85,MATCH($M3033,'Class Rules'!$A$6:$A$85,0)))</f>
        <v>Passenger LDV</v>
      </c>
      <c r="O3033" s="1" t="str">
        <f t="array" ref="O3033">IF(SUMPRODUCT(MAX(ISNUMBER(SEARCH(Fuel_Rules!$A$6:$A$30,$E3033))*ISNUMBER(SEARCH(Fuel_Rules!$B$6:$B$30,$F3033))*(Fuel_Rules!$A$6:$A$30&lt;&gt;"")))&gt;0,"Plug-in hybrid",IF($G3033="Diesel","Diesel","Gasoline"))</f>
        <v>Gasoline</v>
      </c>
    </row>
    <row r="3034" spans="1:15" ht="15" customHeight="1" x14ac:dyDescent="0.25">
      <c r="A3034" s="1">
        <v>2022</v>
      </c>
      <c r="B3034" s="1" t="s">
        <v>5174</v>
      </c>
      <c r="C3034" s="1" t="s">
        <v>826</v>
      </c>
      <c r="D3034" s="1" t="s">
        <v>5324</v>
      </c>
      <c r="E3034" s="1" t="s">
        <v>647</v>
      </c>
      <c r="F3034" s="1" t="s">
        <v>828</v>
      </c>
      <c r="G3034" s="1" t="s">
        <v>105</v>
      </c>
      <c r="H3034" s="1" t="s">
        <v>437</v>
      </c>
      <c r="I3034" s="1">
        <v>2.8</v>
      </c>
      <c r="J3034" s="1">
        <v>2023</v>
      </c>
      <c r="K3034" s="1">
        <v>277723</v>
      </c>
      <c r="L3034" s="1">
        <v>0</v>
      </c>
      <c r="M3034" s="1">
        <f t="array" ref="M3034">SUMPRODUCT(MAX(ISNUMBER(SEARCH('Class Rules'!$B$6:$B$85,$E3034))*ISNUMBER(SEARCH('Class Rules'!$C$6:$C$85,$F3034))*'Class Rules'!$A$6:$A$85))</f>
        <v>15</v>
      </c>
      <c r="N3034" s="1" t="str">
        <f t="array" ref="N3034">IF($M3034=0,'Class Rules'!$D$3,INDEX('Class Rules'!$D$6:$D$85,MATCH($M3034,'Class Rules'!$A$6:$A$85,0)))</f>
        <v>Freight LDV</v>
      </c>
      <c r="O3034" s="1" t="str">
        <f t="array" ref="O3034">IF(SUMPRODUCT(MAX(ISNUMBER(SEARCH(Fuel_Rules!$A$6:$A$30,$E3034))*ISNUMBER(SEARCH(Fuel_Rules!$B$6:$B$30,$F3034))*(Fuel_Rules!$A$6:$A$30&lt;&gt;"")))&gt;0,"Plug-in hybrid",IF($G3034="Diesel","Diesel","Gasoline"))</f>
        <v>Diesel</v>
      </c>
    </row>
    <row r="3035" spans="1:15" ht="15" customHeight="1" x14ac:dyDescent="0.25">
      <c r="A3035" s="1">
        <v>2022</v>
      </c>
      <c r="B3035" s="1" t="s">
        <v>5174</v>
      </c>
      <c r="C3035" s="1" t="s">
        <v>4328</v>
      </c>
      <c r="D3035" s="1" t="s">
        <v>5325</v>
      </c>
      <c r="E3035" s="1" t="s">
        <v>647</v>
      </c>
      <c r="F3035" s="1" t="s">
        <v>4330</v>
      </c>
      <c r="G3035" s="1" t="s">
        <v>103</v>
      </c>
      <c r="H3035" s="1" t="s">
        <v>437</v>
      </c>
      <c r="I3035" s="1">
        <v>1.4</v>
      </c>
      <c r="J3035" s="1">
        <v>2023</v>
      </c>
      <c r="K3035" s="1">
        <v>154255</v>
      </c>
      <c r="L3035" s="1">
        <v>0</v>
      </c>
      <c r="M3035" s="1">
        <f t="array" ref="M3035">SUMPRODUCT(MAX(ISNUMBER(SEARCH('Class Rules'!$B$6:$B$85,$E3035))*ISNUMBER(SEARCH('Class Rules'!$C$6:$C$85,$F3035))*'Class Rules'!$A$6:$A$85))</f>
        <v>0</v>
      </c>
      <c r="N3035" s="1" t="str">
        <f t="array" ref="N3035">IF($M3035=0,'Class Rules'!$D$3,INDEX('Class Rules'!$D$6:$D$85,MATCH($M3035,'Class Rules'!$A$6:$A$85,0)))</f>
        <v>Passenger LDV</v>
      </c>
      <c r="O3035" s="1" t="str">
        <f t="array" ref="O3035">IF(SUMPRODUCT(MAX(ISNUMBER(SEARCH(Fuel_Rules!$A$6:$A$30,$E3035))*ISNUMBER(SEARCH(Fuel_Rules!$B$6:$B$30,$F3035))*(Fuel_Rules!$A$6:$A$30&lt;&gt;"")))&gt;0,"Plug-in hybrid",IF($G3035="Diesel","Diesel","Gasoline"))</f>
        <v>Gasoline</v>
      </c>
    </row>
    <row r="3036" spans="1:15" ht="15" customHeight="1" x14ac:dyDescent="0.25">
      <c r="A3036" s="1">
        <v>2022</v>
      </c>
      <c r="B3036" s="1" t="s">
        <v>5174</v>
      </c>
      <c r="C3036" s="1" t="s">
        <v>4331</v>
      </c>
      <c r="D3036" s="1" t="s">
        <v>5326</v>
      </c>
      <c r="E3036" s="1" t="s">
        <v>647</v>
      </c>
      <c r="F3036" s="1" t="s">
        <v>4333</v>
      </c>
      <c r="G3036" s="1" t="s">
        <v>103</v>
      </c>
      <c r="H3036" s="1" t="s">
        <v>437</v>
      </c>
      <c r="I3036" s="1">
        <v>1.4</v>
      </c>
      <c r="J3036" s="1">
        <v>2023</v>
      </c>
      <c r="K3036" s="1">
        <v>139840</v>
      </c>
      <c r="L3036" s="1">
        <v>0</v>
      </c>
      <c r="M3036" s="1">
        <f t="array" ref="M3036">SUMPRODUCT(MAX(ISNUMBER(SEARCH('Class Rules'!$B$6:$B$85,$E3036))*ISNUMBER(SEARCH('Class Rules'!$C$6:$C$85,$F3036))*'Class Rules'!$A$6:$A$85))</f>
        <v>0</v>
      </c>
      <c r="N3036" s="1" t="str">
        <f t="array" ref="N3036">IF($M3036=0,'Class Rules'!$D$3,INDEX('Class Rules'!$D$6:$D$85,MATCH($M3036,'Class Rules'!$A$6:$A$85,0)))</f>
        <v>Passenger LDV</v>
      </c>
      <c r="O3036" s="1" t="str">
        <f t="array" ref="O3036">IF(SUMPRODUCT(MAX(ISNUMBER(SEARCH(Fuel_Rules!$A$6:$A$30,$E3036))*ISNUMBER(SEARCH(Fuel_Rules!$B$6:$B$30,$F3036))*(Fuel_Rules!$A$6:$A$30&lt;&gt;"")))&gt;0,"Plug-in hybrid",IF($G3036="Diesel","Diesel","Gasoline"))</f>
        <v>Gasoline</v>
      </c>
    </row>
    <row r="3037" spans="1:15" ht="15" customHeight="1" x14ac:dyDescent="0.25">
      <c r="A3037" s="1">
        <v>2022</v>
      </c>
      <c r="B3037" s="1" t="s">
        <v>5174</v>
      </c>
      <c r="C3037" s="1" t="s">
        <v>836</v>
      </c>
      <c r="D3037" s="1" t="s">
        <v>5327</v>
      </c>
      <c r="E3037" s="1" t="s">
        <v>831</v>
      </c>
      <c r="F3037" s="1" t="s">
        <v>838</v>
      </c>
      <c r="G3037" s="1" t="s">
        <v>105</v>
      </c>
      <c r="H3037" s="1" t="s">
        <v>298</v>
      </c>
      <c r="I3037" s="1">
        <v>1.6</v>
      </c>
      <c r="J3037" s="1">
        <v>2023</v>
      </c>
      <c r="K3037" s="1">
        <v>170592</v>
      </c>
      <c r="L3037" s="1">
        <v>0</v>
      </c>
      <c r="M3037" s="1">
        <f t="array" ref="M3037">SUMPRODUCT(MAX(ISNUMBER(SEARCH('Class Rules'!$B$6:$B$85,$E3037))*ISNUMBER(SEARCH('Class Rules'!$C$6:$C$85,$F3037))*'Class Rules'!$A$6:$A$85))</f>
        <v>30</v>
      </c>
      <c r="N3037" s="1" t="str">
        <f t="array" ref="N3037">IF($M3037=0,'Class Rules'!$D$3,INDEX('Class Rules'!$D$6:$D$85,MATCH($M3037,'Class Rules'!$A$6:$A$85,0)))</f>
        <v>Freight LDV</v>
      </c>
      <c r="O3037" s="1" t="str">
        <f t="array" ref="O3037">IF(SUMPRODUCT(MAX(ISNUMBER(SEARCH(Fuel_Rules!$A$6:$A$30,$E3037))*ISNUMBER(SEARCH(Fuel_Rules!$B$6:$B$30,$F3037))*(Fuel_Rules!$A$6:$A$30&lt;&gt;"")))&gt;0,"Plug-in hybrid",IF($G3037="Diesel","Diesel","Gasoline"))</f>
        <v>Diesel</v>
      </c>
    </row>
    <row r="3038" spans="1:15" ht="15" customHeight="1" x14ac:dyDescent="0.25">
      <c r="A3038" s="1">
        <v>2022</v>
      </c>
      <c r="B3038" s="1" t="s">
        <v>5174</v>
      </c>
      <c r="C3038" s="1" t="s">
        <v>839</v>
      </c>
      <c r="D3038" s="1" t="s">
        <v>5328</v>
      </c>
      <c r="E3038" s="1" t="s">
        <v>831</v>
      </c>
      <c r="F3038" s="1" t="s">
        <v>841</v>
      </c>
      <c r="G3038" s="1" t="s">
        <v>105</v>
      </c>
      <c r="H3038" s="1" t="s">
        <v>298</v>
      </c>
      <c r="I3038" s="1">
        <v>1.6</v>
      </c>
      <c r="J3038" s="1">
        <v>2023</v>
      </c>
      <c r="K3038" s="1">
        <v>193007</v>
      </c>
      <c r="L3038" s="1">
        <v>0</v>
      </c>
      <c r="M3038" s="1">
        <f t="array" ref="M3038">SUMPRODUCT(MAX(ISNUMBER(SEARCH('Class Rules'!$B$6:$B$85,$E3038))*ISNUMBER(SEARCH('Class Rules'!$C$6:$C$85,$F3038))*'Class Rules'!$A$6:$A$85))</f>
        <v>0</v>
      </c>
      <c r="N3038" s="1" t="str">
        <f t="array" ref="N3038">IF($M3038=0,'Class Rules'!$D$3,INDEX('Class Rules'!$D$6:$D$85,MATCH($M3038,'Class Rules'!$A$6:$A$85,0)))</f>
        <v>Passenger LDV</v>
      </c>
      <c r="O3038" s="1" t="str">
        <f t="array" ref="O3038">IF(SUMPRODUCT(MAX(ISNUMBER(SEARCH(Fuel_Rules!$A$6:$A$30,$E3038))*ISNUMBER(SEARCH(Fuel_Rules!$B$6:$B$30,$F3038))*(Fuel_Rules!$A$6:$A$30&lt;&gt;"")))&gt;0,"Plug-in hybrid",IF($G3038="Diesel","Diesel","Gasoline"))</f>
        <v>Diesel</v>
      </c>
    </row>
    <row r="3039" spans="1:15" ht="15" customHeight="1" x14ac:dyDescent="0.25">
      <c r="A3039" s="1">
        <v>2022</v>
      </c>
      <c r="B3039" s="1" t="s">
        <v>5174</v>
      </c>
      <c r="C3039" s="1" t="s">
        <v>842</v>
      </c>
      <c r="D3039" s="1" t="s">
        <v>5329</v>
      </c>
      <c r="E3039" s="1" t="s">
        <v>831</v>
      </c>
      <c r="F3039" s="1" t="s">
        <v>844</v>
      </c>
      <c r="G3039" s="1" t="s">
        <v>103</v>
      </c>
      <c r="H3039" s="1" t="s">
        <v>437</v>
      </c>
      <c r="I3039" s="1">
        <v>1.6</v>
      </c>
      <c r="J3039" s="1">
        <v>2023</v>
      </c>
      <c r="K3039" s="1">
        <v>129575</v>
      </c>
      <c r="L3039" s="1">
        <v>0</v>
      </c>
      <c r="M3039" s="1">
        <f t="array" ref="M3039">SUMPRODUCT(MAX(ISNUMBER(SEARCH('Class Rules'!$B$6:$B$85,$E3039))*ISNUMBER(SEARCH('Class Rules'!$C$6:$C$85,$F3039))*'Class Rules'!$A$6:$A$85))</f>
        <v>0</v>
      </c>
      <c r="N3039" s="1" t="str">
        <f t="array" ref="N3039">IF($M3039=0,'Class Rules'!$D$3,INDEX('Class Rules'!$D$6:$D$85,MATCH($M3039,'Class Rules'!$A$6:$A$85,0)))</f>
        <v>Passenger LDV</v>
      </c>
      <c r="O3039" s="1" t="str">
        <f t="array" ref="O3039">IF(SUMPRODUCT(MAX(ISNUMBER(SEARCH(Fuel_Rules!$A$6:$A$30,$E3039))*ISNUMBER(SEARCH(Fuel_Rules!$B$6:$B$30,$F3039))*(Fuel_Rules!$A$6:$A$30&lt;&gt;"")))&gt;0,"Plug-in hybrid",IF($G3039="Diesel","Diesel","Gasoline"))</f>
        <v>Gasoline</v>
      </c>
    </row>
    <row r="3040" spans="1:15" ht="15" customHeight="1" x14ac:dyDescent="0.25">
      <c r="A3040" s="1">
        <v>2022</v>
      </c>
      <c r="B3040" s="1" t="s">
        <v>5174</v>
      </c>
      <c r="C3040" s="1" t="s">
        <v>848</v>
      </c>
      <c r="D3040" s="1" t="s">
        <v>5330</v>
      </c>
      <c r="E3040" s="1" t="s">
        <v>831</v>
      </c>
      <c r="F3040" s="1" t="s">
        <v>850</v>
      </c>
      <c r="G3040" s="1" t="s">
        <v>103</v>
      </c>
      <c r="H3040" s="1" t="s">
        <v>437</v>
      </c>
      <c r="I3040" s="1">
        <v>1.6</v>
      </c>
      <c r="J3040" s="1">
        <v>2023</v>
      </c>
      <c r="K3040" s="1">
        <v>114868</v>
      </c>
      <c r="L3040" s="1">
        <v>0</v>
      </c>
      <c r="M3040" s="1">
        <f t="array" ref="M3040">SUMPRODUCT(MAX(ISNUMBER(SEARCH('Class Rules'!$B$6:$B$85,$E3040))*ISNUMBER(SEARCH('Class Rules'!$C$6:$C$85,$F3040))*'Class Rules'!$A$6:$A$85))</f>
        <v>0</v>
      </c>
      <c r="N3040" s="1" t="str">
        <f t="array" ref="N3040">IF($M3040=0,'Class Rules'!$D$3,INDEX('Class Rules'!$D$6:$D$85,MATCH($M3040,'Class Rules'!$A$6:$A$85,0)))</f>
        <v>Passenger LDV</v>
      </c>
      <c r="O3040" s="1" t="str">
        <f t="array" ref="O3040">IF(SUMPRODUCT(MAX(ISNUMBER(SEARCH(Fuel_Rules!$A$6:$A$30,$E3040))*ISNUMBER(SEARCH(Fuel_Rules!$B$6:$B$30,$F3040))*(Fuel_Rules!$A$6:$A$30&lt;&gt;"")))&gt;0,"Plug-in hybrid",IF($G3040="Diesel","Diesel","Gasoline"))</f>
        <v>Gasoline</v>
      </c>
    </row>
    <row r="3041" spans="1:15" ht="15" customHeight="1" x14ac:dyDescent="0.25">
      <c r="A3041" s="1">
        <v>2022</v>
      </c>
      <c r="B3041" s="1" t="s">
        <v>5174</v>
      </c>
      <c r="C3041" s="1" t="s">
        <v>851</v>
      </c>
      <c r="D3041" s="1" t="s">
        <v>5331</v>
      </c>
      <c r="E3041" s="1" t="s">
        <v>831</v>
      </c>
      <c r="F3041" s="1" t="s">
        <v>853</v>
      </c>
      <c r="G3041" s="1" t="s">
        <v>103</v>
      </c>
      <c r="H3041" s="1" t="s">
        <v>437</v>
      </c>
      <c r="I3041" s="1">
        <v>1.6</v>
      </c>
      <c r="J3041" s="1">
        <v>2023</v>
      </c>
      <c r="K3041" s="1">
        <v>112238</v>
      </c>
      <c r="L3041" s="1">
        <v>0</v>
      </c>
      <c r="M3041" s="1">
        <f t="array" ref="M3041">SUMPRODUCT(MAX(ISNUMBER(SEARCH('Class Rules'!$B$6:$B$85,$E3041))*ISNUMBER(SEARCH('Class Rules'!$C$6:$C$85,$F3041))*'Class Rules'!$A$6:$A$85))</f>
        <v>0</v>
      </c>
      <c r="N3041" s="1" t="str">
        <f t="array" ref="N3041">IF($M3041=0,'Class Rules'!$D$3,INDEX('Class Rules'!$D$6:$D$85,MATCH($M3041,'Class Rules'!$A$6:$A$85,0)))</f>
        <v>Passenger LDV</v>
      </c>
      <c r="O3041" s="1" t="str">
        <f t="array" ref="O3041">IF(SUMPRODUCT(MAX(ISNUMBER(SEARCH(Fuel_Rules!$A$6:$A$30,$E3041))*ISNUMBER(SEARCH(Fuel_Rules!$B$6:$B$30,$F3041))*(Fuel_Rules!$A$6:$A$30&lt;&gt;"")))&gt;0,"Plug-in hybrid",IF($G3041="Diesel","Diesel","Gasoline"))</f>
        <v>Gasoline</v>
      </c>
    </row>
    <row r="3042" spans="1:15" ht="15" customHeight="1" x14ac:dyDescent="0.25">
      <c r="A3042" s="1">
        <v>2022</v>
      </c>
      <c r="B3042" s="1" t="s">
        <v>5174</v>
      </c>
      <c r="C3042" s="1" t="s">
        <v>860</v>
      </c>
      <c r="D3042" s="1" t="s">
        <v>5332</v>
      </c>
      <c r="E3042" s="1" t="s">
        <v>831</v>
      </c>
      <c r="F3042" s="1" t="s">
        <v>862</v>
      </c>
      <c r="G3042" s="1" t="s">
        <v>105</v>
      </c>
      <c r="H3042" s="1" t="s">
        <v>298</v>
      </c>
      <c r="I3042" s="1">
        <v>2</v>
      </c>
      <c r="J3042" s="1">
        <v>2023</v>
      </c>
      <c r="K3042" s="1">
        <v>206872</v>
      </c>
      <c r="L3042" s="1">
        <v>0</v>
      </c>
      <c r="M3042" s="1">
        <f t="array" ref="M3042">SUMPRODUCT(MAX(ISNUMBER(SEARCH('Class Rules'!$B$6:$B$85,$E3042))*ISNUMBER(SEARCH('Class Rules'!$C$6:$C$85,$F3042))*'Class Rules'!$A$6:$A$85))</f>
        <v>30</v>
      </c>
      <c r="N3042" s="1" t="str">
        <f t="array" ref="N3042">IF($M3042=0,'Class Rules'!$D$3,INDEX('Class Rules'!$D$6:$D$85,MATCH($M3042,'Class Rules'!$A$6:$A$85,0)))</f>
        <v>Freight LDV</v>
      </c>
      <c r="O3042" s="1" t="str">
        <f t="array" ref="O3042">IF(SUMPRODUCT(MAX(ISNUMBER(SEARCH(Fuel_Rules!$A$6:$A$30,$E3042))*ISNUMBER(SEARCH(Fuel_Rules!$B$6:$B$30,$F3042))*(Fuel_Rules!$A$6:$A$30&lt;&gt;"")))&gt;0,"Plug-in hybrid",IF($G3042="Diesel","Diesel","Gasoline"))</f>
        <v>Diesel</v>
      </c>
    </row>
    <row r="3043" spans="1:15" ht="15" customHeight="1" x14ac:dyDescent="0.25">
      <c r="A3043" s="1">
        <v>2022</v>
      </c>
      <c r="B3043" s="1" t="s">
        <v>5174</v>
      </c>
      <c r="C3043" s="1" t="s">
        <v>863</v>
      </c>
      <c r="D3043" s="1" t="s">
        <v>5333</v>
      </c>
      <c r="E3043" s="1" t="s">
        <v>831</v>
      </c>
      <c r="F3043" s="1" t="s">
        <v>865</v>
      </c>
      <c r="G3043" s="1" t="s">
        <v>105</v>
      </c>
      <c r="H3043" s="1" t="s">
        <v>298</v>
      </c>
      <c r="I3043" s="1">
        <v>2</v>
      </c>
      <c r="J3043" s="1">
        <v>2023</v>
      </c>
      <c r="K3043" s="1">
        <v>229378</v>
      </c>
      <c r="L3043" s="1">
        <v>0</v>
      </c>
      <c r="M3043" s="1">
        <f t="array" ref="M3043">SUMPRODUCT(MAX(ISNUMBER(SEARCH('Class Rules'!$B$6:$B$85,$E3043))*ISNUMBER(SEARCH('Class Rules'!$C$6:$C$85,$F3043))*'Class Rules'!$A$6:$A$85))</f>
        <v>66</v>
      </c>
      <c r="N3043" s="1" t="str">
        <f t="array" ref="N3043">IF($M3043=0,'Class Rules'!$D$3,INDEX('Class Rules'!$D$6:$D$85,MATCH($M3043,'Class Rules'!$A$6:$A$85,0)))</f>
        <v>Passenger HDV</v>
      </c>
      <c r="O3043" s="1" t="str">
        <f t="array" ref="O3043">IF(SUMPRODUCT(MAX(ISNUMBER(SEARCH(Fuel_Rules!$A$6:$A$30,$E3043))*ISNUMBER(SEARCH(Fuel_Rules!$B$6:$B$30,$F3043))*(Fuel_Rules!$A$6:$A$30&lt;&gt;"")))&gt;0,"Plug-in hybrid",IF($G3043="Diesel","Diesel","Gasoline"))</f>
        <v>Diesel</v>
      </c>
    </row>
    <row r="3044" spans="1:15" ht="15" customHeight="1" x14ac:dyDescent="0.25">
      <c r="A3044" s="1">
        <v>2022</v>
      </c>
      <c r="B3044" s="1" t="s">
        <v>5174</v>
      </c>
      <c r="C3044" s="1" t="s">
        <v>866</v>
      </c>
      <c r="D3044" s="1" t="s">
        <v>5334</v>
      </c>
      <c r="E3044" s="1" t="s">
        <v>831</v>
      </c>
      <c r="F3044" s="1" t="s">
        <v>868</v>
      </c>
      <c r="G3044" s="1" t="s">
        <v>105</v>
      </c>
      <c r="H3044" s="1" t="s">
        <v>298</v>
      </c>
      <c r="I3044" s="1">
        <v>1.6</v>
      </c>
      <c r="J3044" s="1">
        <v>2023</v>
      </c>
      <c r="K3044" s="1">
        <v>170246</v>
      </c>
      <c r="L3044" s="1">
        <v>0</v>
      </c>
      <c r="M3044" s="1">
        <f t="array" ref="M3044">SUMPRODUCT(MAX(ISNUMBER(SEARCH('Class Rules'!$B$6:$B$85,$E3044))*ISNUMBER(SEARCH('Class Rules'!$C$6:$C$85,$F3044))*'Class Rules'!$A$6:$A$85))</f>
        <v>0</v>
      </c>
      <c r="N3044" s="1" t="str">
        <f t="array" ref="N3044">IF($M3044=0,'Class Rules'!$D$3,INDEX('Class Rules'!$D$6:$D$85,MATCH($M3044,'Class Rules'!$A$6:$A$85,0)))</f>
        <v>Passenger LDV</v>
      </c>
      <c r="O3044" s="1" t="str">
        <f t="array" ref="O3044">IF(SUMPRODUCT(MAX(ISNUMBER(SEARCH(Fuel_Rules!$A$6:$A$30,$E3044))*ISNUMBER(SEARCH(Fuel_Rules!$B$6:$B$30,$F3044))*(Fuel_Rules!$A$6:$A$30&lt;&gt;"")))&gt;0,"Plug-in hybrid",IF($G3044="Diesel","Diesel","Gasoline"))</f>
        <v>Diesel</v>
      </c>
    </row>
    <row r="3045" spans="1:15" ht="15" customHeight="1" x14ac:dyDescent="0.25">
      <c r="A3045" s="1">
        <v>2022</v>
      </c>
      <c r="B3045" s="1" t="s">
        <v>5174</v>
      </c>
      <c r="C3045" s="1" t="s">
        <v>869</v>
      </c>
      <c r="D3045" s="1" t="s">
        <v>5335</v>
      </c>
      <c r="E3045" s="1" t="s">
        <v>831</v>
      </c>
      <c r="F3045" s="1" t="s">
        <v>871</v>
      </c>
      <c r="G3045" s="1" t="s">
        <v>103</v>
      </c>
      <c r="H3045" s="1" t="s">
        <v>437</v>
      </c>
      <c r="I3045" s="1">
        <v>1.6</v>
      </c>
      <c r="J3045" s="1">
        <v>2023</v>
      </c>
      <c r="K3045" s="1">
        <v>101737</v>
      </c>
      <c r="L3045" s="1">
        <v>0</v>
      </c>
      <c r="M3045" s="1">
        <f t="array" ref="M3045">SUMPRODUCT(MAX(ISNUMBER(SEARCH('Class Rules'!$B$6:$B$85,$E3045))*ISNUMBER(SEARCH('Class Rules'!$C$6:$C$85,$F3045))*'Class Rules'!$A$6:$A$85))</f>
        <v>0</v>
      </c>
      <c r="N3045" s="1" t="str">
        <f t="array" ref="N3045">IF($M3045=0,'Class Rules'!$D$3,INDEX('Class Rules'!$D$6:$D$85,MATCH($M3045,'Class Rules'!$A$6:$A$85,0)))</f>
        <v>Passenger LDV</v>
      </c>
      <c r="O3045" s="1" t="str">
        <f t="array" ref="O3045">IF(SUMPRODUCT(MAX(ISNUMBER(SEARCH(Fuel_Rules!$A$6:$A$30,$E3045))*ISNUMBER(SEARCH(Fuel_Rules!$B$6:$B$30,$F3045))*(Fuel_Rules!$A$6:$A$30&lt;&gt;"")))&gt;0,"Plug-in hybrid",IF($G3045="Diesel","Diesel","Gasoline"))</f>
        <v>Gasoline</v>
      </c>
    </row>
    <row r="3046" spans="1:15" ht="15" customHeight="1" x14ac:dyDescent="0.25">
      <c r="A3046" s="1">
        <v>2022</v>
      </c>
      <c r="B3046" s="1" t="s">
        <v>5174</v>
      </c>
      <c r="C3046" s="1" t="s">
        <v>875</v>
      </c>
      <c r="D3046" s="1" t="s">
        <v>5336</v>
      </c>
      <c r="E3046" s="1" t="s">
        <v>831</v>
      </c>
      <c r="F3046" s="1" t="s">
        <v>877</v>
      </c>
      <c r="G3046" s="1" t="s">
        <v>103</v>
      </c>
      <c r="H3046" s="1" t="s">
        <v>437</v>
      </c>
      <c r="I3046" s="1">
        <v>1.6</v>
      </c>
      <c r="J3046" s="1">
        <v>2023</v>
      </c>
      <c r="K3046" s="1">
        <v>112973</v>
      </c>
      <c r="L3046" s="1">
        <v>0</v>
      </c>
      <c r="M3046" s="1">
        <f t="array" ref="M3046">SUMPRODUCT(MAX(ISNUMBER(SEARCH('Class Rules'!$B$6:$B$85,$E3046))*ISNUMBER(SEARCH('Class Rules'!$C$6:$C$85,$F3046))*'Class Rules'!$A$6:$A$85))</f>
        <v>0</v>
      </c>
      <c r="N3046" s="1" t="str">
        <f t="array" ref="N3046">IF($M3046=0,'Class Rules'!$D$3,INDEX('Class Rules'!$D$6:$D$85,MATCH($M3046,'Class Rules'!$A$6:$A$85,0)))</f>
        <v>Passenger LDV</v>
      </c>
      <c r="O3046" s="1" t="str">
        <f t="array" ref="O3046">IF(SUMPRODUCT(MAX(ISNUMBER(SEARCH(Fuel_Rules!$A$6:$A$30,$E3046))*ISNUMBER(SEARCH(Fuel_Rules!$B$6:$B$30,$F3046))*(Fuel_Rules!$A$6:$A$30&lt;&gt;"")))&gt;0,"Plug-in hybrid",IF($G3046="Diesel","Diesel","Gasoline"))</f>
        <v>Gasoline</v>
      </c>
    </row>
    <row r="3047" spans="1:15" ht="15" customHeight="1" x14ac:dyDescent="0.25">
      <c r="A3047" s="1">
        <v>2022</v>
      </c>
      <c r="B3047" s="1" t="s">
        <v>5174</v>
      </c>
      <c r="C3047" s="1" t="s">
        <v>878</v>
      </c>
      <c r="D3047" s="1" t="s">
        <v>5337</v>
      </c>
      <c r="E3047" s="1" t="s">
        <v>831</v>
      </c>
      <c r="F3047" s="1" t="s">
        <v>880</v>
      </c>
      <c r="G3047" s="1" t="s">
        <v>105</v>
      </c>
      <c r="H3047" s="1" t="s">
        <v>298</v>
      </c>
      <c r="I3047" s="1">
        <v>2</v>
      </c>
      <c r="J3047" s="1">
        <v>2023</v>
      </c>
      <c r="K3047" s="1">
        <v>211349</v>
      </c>
      <c r="L3047" s="1">
        <v>0</v>
      </c>
      <c r="M3047" s="1">
        <f t="array" ref="M3047">SUMPRODUCT(MAX(ISNUMBER(SEARCH('Class Rules'!$B$6:$B$85,$E3047))*ISNUMBER(SEARCH('Class Rules'!$C$6:$C$85,$F3047))*'Class Rules'!$A$6:$A$85))</f>
        <v>31</v>
      </c>
      <c r="N3047" s="1" t="str">
        <f t="array" ref="N3047">IF($M3047=0,'Class Rules'!$D$3,INDEX('Class Rules'!$D$6:$D$85,MATCH($M3047,'Class Rules'!$A$6:$A$85,0)))</f>
        <v>Freight LDV</v>
      </c>
      <c r="O3047" s="1" t="str">
        <f t="array" ref="O3047">IF(SUMPRODUCT(MAX(ISNUMBER(SEARCH(Fuel_Rules!$A$6:$A$30,$E3047))*ISNUMBER(SEARCH(Fuel_Rules!$B$6:$B$30,$F3047))*(Fuel_Rules!$A$6:$A$30&lt;&gt;"")))&gt;0,"Plug-in hybrid",IF($G3047="Diesel","Diesel","Gasoline"))</f>
        <v>Diesel</v>
      </c>
    </row>
    <row r="3048" spans="1:15" ht="15" customHeight="1" x14ac:dyDescent="0.25">
      <c r="A3048" s="1">
        <v>2022</v>
      </c>
      <c r="B3048" s="1" t="s">
        <v>5174</v>
      </c>
      <c r="C3048" s="1" t="s">
        <v>881</v>
      </c>
      <c r="D3048" s="1" t="s">
        <v>5338</v>
      </c>
      <c r="E3048" s="1" t="s">
        <v>831</v>
      </c>
      <c r="F3048" s="1" t="s">
        <v>883</v>
      </c>
      <c r="G3048" s="1" t="s">
        <v>103</v>
      </c>
      <c r="H3048" s="1" t="s">
        <v>437</v>
      </c>
      <c r="I3048" s="1">
        <v>1.6</v>
      </c>
      <c r="J3048" s="1">
        <v>2023</v>
      </c>
      <c r="K3048" s="1">
        <v>107421</v>
      </c>
      <c r="L3048" s="1">
        <v>0</v>
      </c>
      <c r="M3048" s="1">
        <f t="array" ref="M3048">SUMPRODUCT(MAX(ISNUMBER(SEARCH('Class Rules'!$B$6:$B$85,$E3048))*ISNUMBER(SEARCH('Class Rules'!$C$6:$C$85,$F3048))*'Class Rules'!$A$6:$A$85))</f>
        <v>0</v>
      </c>
      <c r="N3048" s="1" t="str">
        <f t="array" ref="N3048">IF($M3048=0,'Class Rules'!$D$3,INDEX('Class Rules'!$D$6:$D$85,MATCH($M3048,'Class Rules'!$A$6:$A$85,0)))</f>
        <v>Passenger LDV</v>
      </c>
      <c r="O3048" s="1" t="str">
        <f t="array" ref="O3048">IF(SUMPRODUCT(MAX(ISNUMBER(SEARCH(Fuel_Rules!$A$6:$A$30,$E3048))*ISNUMBER(SEARCH(Fuel_Rules!$B$6:$B$30,$F3048))*(Fuel_Rules!$A$6:$A$30&lt;&gt;"")))&gt;0,"Plug-in hybrid",IF($G3048="Diesel","Diesel","Gasoline"))</f>
        <v>Gasoline</v>
      </c>
    </row>
    <row r="3049" spans="1:15" ht="15" customHeight="1" x14ac:dyDescent="0.25">
      <c r="A3049" s="1">
        <v>2022</v>
      </c>
      <c r="B3049" s="1" t="s">
        <v>5174</v>
      </c>
      <c r="C3049" s="1" t="s">
        <v>4351</v>
      </c>
      <c r="D3049" s="1" t="s">
        <v>5339</v>
      </c>
      <c r="E3049" s="1" t="s">
        <v>831</v>
      </c>
      <c r="F3049" s="1" t="s">
        <v>4353</v>
      </c>
      <c r="G3049" s="1" t="s">
        <v>105</v>
      </c>
      <c r="H3049" s="1" t="s">
        <v>298</v>
      </c>
      <c r="I3049" s="1">
        <v>1.5</v>
      </c>
      <c r="J3049" s="1">
        <v>2023</v>
      </c>
      <c r="K3049" s="1">
        <v>183765</v>
      </c>
      <c r="L3049" s="1">
        <v>0</v>
      </c>
      <c r="M3049" s="1">
        <f t="array" ref="M3049">SUMPRODUCT(MAX(ISNUMBER(SEARCH('Class Rules'!$B$6:$B$85,$E3049))*ISNUMBER(SEARCH('Class Rules'!$C$6:$C$85,$F3049))*'Class Rules'!$A$6:$A$85))</f>
        <v>31</v>
      </c>
      <c r="N3049" s="1" t="str">
        <f t="array" ref="N3049">IF($M3049=0,'Class Rules'!$D$3,INDEX('Class Rules'!$D$6:$D$85,MATCH($M3049,'Class Rules'!$A$6:$A$85,0)))</f>
        <v>Freight LDV</v>
      </c>
      <c r="O3049" s="1" t="str">
        <f t="array" ref="O3049">IF(SUMPRODUCT(MAX(ISNUMBER(SEARCH(Fuel_Rules!$A$6:$A$30,$E3049))*ISNUMBER(SEARCH(Fuel_Rules!$B$6:$B$30,$F3049))*(Fuel_Rules!$A$6:$A$30&lt;&gt;"")))&gt;0,"Plug-in hybrid",IF($G3049="Diesel","Diesel","Gasoline"))</f>
        <v>Diesel</v>
      </c>
    </row>
    <row r="3050" spans="1:15" ht="15" customHeight="1" x14ac:dyDescent="0.25">
      <c r="A3050" s="1">
        <v>2022</v>
      </c>
      <c r="B3050" s="1" t="s">
        <v>5174</v>
      </c>
      <c r="C3050" s="1" t="s">
        <v>4354</v>
      </c>
      <c r="D3050" s="1" t="s">
        <v>5340</v>
      </c>
      <c r="E3050" s="1" t="s">
        <v>831</v>
      </c>
      <c r="F3050" s="1" t="s">
        <v>4356</v>
      </c>
      <c r="G3050" s="1" t="s">
        <v>105</v>
      </c>
      <c r="H3050" s="1" t="s">
        <v>298</v>
      </c>
      <c r="I3050" s="1">
        <v>1.5</v>
      </c>
      <c r="J3050" s="1">
        <v>2023</v>
      </c>
      <c r="K3050" s="1">
        <v>188553</v>
      </c>
      <c r="L3050" s="1">
        <v>0</v>
      </c>
      <c r="M3050" s="1">
        <f t="array" ref="M3050">SUMPRODUCT(MAX(ISNUMBER(SEARCH('Class Rules'!$B$6:$B$85,$E3050))*ISNUMBER(SEARCH('Class Rules'!$C$6:$C$85,$F3050))*'Class Rules'!$A$6:$A$85))</f>
        <v>0</v>
      </c>
      <c r="N3050" s="1" t="str">
        <f t="array" ref="N3050">IF($M3050=0,'Class Rules'!$D$3,INDEX('Class Rules'!$D$6:$D$85,MATCH($M3050,'Class Rules'!$A$6:$A$85,0)))</f>
        <v>Passenger LDV</v>
      </c>
      <c r="O3050" s="1" t="str">
        <f t="array" ref="O3050">IF(SUMPRODUCT(MAX(ISNUMBER(SEARCH(Fuel_Rules!$A$6:$A$30,$E3050))*ISNUMBER(SEARCH(Fuel_Rules!$B$6:$B$30,$F3050))*(Fuel_Rules!$A$6:$A$30&lt;&gt;"")))&gt;0,"Plug-in hybrid",IF($G3050="Diesel","Diesel","Gasoline"))</f>
        <v>Diesel</v>
      </c>
    </row>
    <row r="3051" spans="1:15" ht="15" customHeight="1" x14ac:dyDescent="0.25">
      <c r="A3051" s="1">
        <v>2022</v>
      </c>
      <c r="B3051" s="1" t="s">
        <v>5174</v>
      </c>
      <c r="C3051" s="1" t="s">
        <v>5341</v>
      </c>
      <c r="D3051" s="1" t="s">
        <v>5342</v>
      </c>
      <c r="E3051" s="1" t="s">
        <v>831</v>
      </c>
      <c r="F3051" s="1" t="s">
        <v>5343</v>
      </c>
      <c r="G3051" s="1" t="s">
        <v>105</v>
      </c>
      <c r="H3051" s="1" t="s">
        <v>298</v>
      </c>
      <c r="I3051" s="1">
        <v>2.2000000000000002</v>
      </c>
      <c r="J3051" s="1">
        <v>2023</v>
      </c>
      <c r="K3051" s="1">
        <v>214688</v>
      </c>
      <c r="L3051" s="1">
        <v>0</v>
      </c>
      <c r="M3051" s="1">
        <f t="array" ref="M3051">SUMPRODUCT(MAX(ISNUMBER(SEARCH('Class Rules'!$B$6:$B$85,$E3051))*ISNUMBER(SEARCH('Class Rules'!$C$6:$C$85,$F3051))*'Class Rules'!$A$6:$A$85))</f>
        <v>30</v>
      </c>
      <c r="N3051" s="1" t="str">
        <f t="array" ref="N3051">IF($M3051=0,'Class Rules'!$D$3,INDEX('Class Rules'!$D$6:$D$85,MATCH($M3051,'Class Rules'!$A$6:$A$85,0)))</f>
        <v>Freight LDV</v>
      </c>
      <c r="O3051" s="1" t="str">
        <f t="array" ref="O3051">IF(SUMPRODUCT(MAX(ISNUMBER(SEARCH(Fuel_Rules!$A$6:$A$30,$E3051))*ISNUMBER(SEARCH(Fuel_Rules!$B$6:$B$30,$F3051))*(Fuel_Rules!$A$6:$A$30&lt;&gt;"")))&gt;0,"Plug-in hybrid",IF($G3051="Diesel","Diesel","Gasoline"))</f>
        <v>Diesel</v>
      </c>
    </row>
    <row r="3052" spans="1:15" ht="15" customHeight="1" x14ac:dyDescent="0.25">
      <c r="A3052" s="1">
        <v>2022</v>
      </c>
      <c r="B3052" s="1" t="s">
        <v>5174</v>
      </c>
      <c r="C3052" s="1" t="s">
        <v>5344</v>
      </c>
      <c r="D3052" s="1" t="s">
        <v>5345</v>
      </c>
      <c r="E3052" s="1" t="s">
        <v>831</v>
      </c>
      <c r="F3052" s="1" t="s">
        <v>5346</v>
      </c>
      <c r="G3052" s="1" t="s">
        <v>105</v>
      </c>
      <c r="H3052" s="1" t="s">
        <v>298</v>
      </c>
      <c r="I3052" s="1">
        <v>2.2000000000000002</v>
      </c>
      <c r="J3052" s="1">
        <v>2023</v>
      </c>
      <c r="K3052" s="1">
        <v>227050</v>
      </c>
      <c r="L3052" s="1">
        <v>0</v>
      </c>
      <c r="M3052" s="1">
        <f t="array" ref="M3052">SUMPRODUCT(MAX(ISNUMBER(SEARCH('Class Rules'!$B$6:$B$85,$E3052))*ISNUMBER(SEARCH('Class Rules'!$C$6:$C$85,$F3052))*'Class Rules'!$A$6:$A$85))</f>
        <v>31</v>
      </c>
      <c r="N3052" s="1" t="str">
        <f t="array" ref="N3052">IF($M3052=0,'Class Rules'!$D$3,INDEX('Class Rules'!$D$6:$D$85,MATCH($M3052,'Class Rules'!$A$6:$A$85,0)))</f>
        <v>Freight LDV</v>
      </c>
      <c r="O3052" s="1" t="str">
        <f t="array" ref="O3052">IF(SUMPRODUCT(MAX(ISNUMBER(SEARCH(Fuel_Rules!$A$6:$A$30,$E3052))*ISNUMBER(SEARCH(Fuel_Rules!$B$6:$B$30,$F3052))*(Fuel_Rules!$A$6:$A$30&lt;&gt;"")))&gt;0,"Plug-in hybrid",IF($G3052="Diesel","Diesel","Gasoline"))</f>
        <v>Diesel</v>
      </c>
    </row>
    <row r="3053" spans="1:15" ht="15" customHeight="1" x14ac:dyDescent="0.25">
      <c r="A3053" s="1">
        <v>2022</v>
      </c>
      <c r="B3053" s="1" t="s">
        <v>5174</v>
      </c>
      <c r="C3053" s="1" t="s">
        <v>5347</v>
      </c>
      <c r="D3053" s="1" t="s">
        <v>5348</v>
      </c>
      <c r="E3053" s="1" t="s">
        <v>831</v>
      </c>
      <c r="F3053" s="1" t="s">
        <v>5349</v>
      </c>
      <c r="G3053" s="1" t="s">
        <v>103</v>
      </c>
      <c r="H3053" s="1" t="s">
        <v>437</v>
      </c>
      <c r="I3053" s="1">
        <v>1.6</v>
      </c>
      <c r="J3053" s="1">
        <v>2023</v>
      </c>
      <c r="K3053" s="1">
        <v>119834</v>
      </c>
      <c r="L3053" s="1">
        <v>0</v>
      </c>
      <c r="M3053" s="1">
        <f t="array" ref="M3053">SUMPRODUCT(MAX(ISNUMBER(SEARCH('Class Rules'!$B$6:$B$85,$E3053))*ISNUMBER(SEARCH('Class Rules'!$C$6:$C$85,$F3053))*'Class Rules'!$A$6:$A$85))</f>
        <v>0</v>
      </c>
      <c r="N3053" s="1" t="str">
        <f t="array" ref="N3053">IF($M3053=0,'Class Rules'!$D$3,INDEX('Class Rules'!$D$6:$D$85,MATCH($M3053,'Class Rules'!$A$6:$A$85,0)))</f>
        <v>Passenger LDV</v>
      </c>
      <c r="O3053" s="1" t="str">
        <f t="array" ref="O3053">IF(SUMPRODUCT(MAX(ISNUMBER(SEARCH(Fuel_Rules!$A$6:$A$30,$E3053))*ISNUMBER(SEARCH(Fuel_Rules!$B$6:$B$30,$F3053))*(Fuel_Rules!$A$6:$A$30&lt;&gt;"")))&gt;0,"Plug-in hybrid",IF($G3053="Diesel","Diesel","Gasoline"))</f>
        <v>Gasoline</v>
      </c>
    </row>
    <row r="3054" spans="1:15" ht="15" customHeight="1" x14ac:dyDescent="0.25">
      <c r="A3054" s="1">
        <v>2022</v>
      </c>
      <c r="B3054" s="1" t="s">
        <v>5174</v>
      </c>
      <c r="C3054" s="1" t="s">
        <v>884</v>
      </c>
      <c r="D3054" s="1" t="s">
        <v>5350</v>
      </c>
      <c r="E3054" s="1" t="s">
        <v>886</v>
      </c>
      <c r="F3054" s="1" t="s">
        <v>887</v>
      </c>
      <c r="G3054" s="1" t="s">
        <v>103</v>
      </c>
      <c r="H3054" s="1" t="s">
        <v>298</v>
      </c>
      <c r="I3054" s="1">
        <v>1.3</v>
      </c>
      <c r="J3054" s="1">
        <v>2023</v>
      </c>
      <c r="K3054" s="1">
        <v>82312</v>
      </c>
      <c r="L3054" s="1">
        <v>0</v>
      </c>
      <c r="M3054" s="1">
        <f t="array" ref="M3054">SUMPRODUCT(MAX(ISNUMBER(SEARCH('Class Rules'!$B$6:$B$85,$E3054))*ISNUMBER(SEARCH('Class Rules'!$C$6:$C$85,$F3054))*'Class Rules'!$A$6:$A$85))</f>
        <v>35</v>
      </c>
      <c r="N3054" s="1" t="str">
        <f t="array" ref="N3054">IF($M3054=0,'Class Rules'!$D$3,INDEX('Class Rules'!$D$6:$D$85,MATCH($M3054,'Class Rules'!$A$6:$A$85,0)))</f>
        <v>Freight LDV</v>
      </c>
      <c r="O3054" s="1" t="str">
        <f t="array" ref="O3054">IF(SUMPRODUCT(MAX(ISNUMBER(SEARCH(Fuel_Rules!$A$6:$A$30,$E3054))*ISNUMBER(SEARCH(Fuel_Rules!$B$6:$B$30,$F3054))*(Fuel_Rules!$A$6:$A$30&lt;&gt;"")))&gt;0,"Plug-in hybrid",IF($G3054="Diesel","Diesel","Gasoline"))</f>
        <v>Gasoline</v>
      </c>
    </row>
    <row r="3055" spans="1:15" ht="15" customHeight="1" x14ac:dyDescent="0.25">
      <c r="A3055" s="1">
        <v>2022</v>
      </c>
      <c r="B3055" s="1" t="s">
        <v>5174</v>
      </c>
      <c r="C3055" s="1" t="s">
        <v>888</v>
      </c>
      <c r="D3055" s="1" t="s">
        <v>5351</v>
      </c>
      <c r="E3055" s="1" t="s">
        <v>886</v>
      </c>
      <c r="F3055" s="1" t="s">
        <v>890</v>
      </c>
      <c r="G3055" s="1" t="s">
        <v>103</v>
      </c>
      <c r="H3055" s="1" t="s">
        <v>298</v>
      </c>
      <c r="I3055" s="1">
        <v>1.3</v>
      </c>
      <c r="J3055" s="1">
        <v>2023</v>
      </c>
      <c r="K3055" s="1">
        <v>87398</v>
      </c>
      <c r="L3055" s="1">
        <v>0</v>
      </c>
      <c r="M3055" s="1">
        <f t="array" ref="M3055">SUMPRODUCT(MAX(ISNUMBER(SEARCH('Class Rules'!$B$6:$B$85,$E3055))*ISNUMBER(SEARCH('Class Rules'!$C$6:$C$85,$F3055))*'Class Rules'!$A$6:$A$85))</f>
        <v>35</v>
      </c>
      <c r="N3055" s="1" t="str">
        <f t="array" ref="N3055">IF($M3055=0,'Class Rules'!$D$3,INDEX('Class Rules'!$D$6:$D$85,MATCH($M3055,'Class Rules'!$A$6:$A$85,0)))</f>
        <v>Freight LDV</v>
      </c>
      <c r="O3055" s="1" t="str">
        <f t="array" ref="O3055">IF(SUMPRODUCT(MAX(ISNUMBER(SEARCH(Fuel_Rules!$A$6:$A$30,$E3055))*ISNUMBER(SEARCH(Fuel_Rules!$B$6:$B$30,$F3055))*(Fuel_Rules!$A$6:$A$30&lt;&gt;"")))&gt;0,"Plug-in hybrid",IF($G3055="Diesel","Diesel","Gasoline"))</f>
        <v>Gasoline</v>
      </c>
    </row>
    <row r="3056" spans="1:15" ht="15" customHeight="1" x14ac:dyDescent="0.25">
      <c r="A3056" s="1">
        <v>2022</v>
      </c>
      <c r="B3056" s="1" t="s">
        <v>5174</v>
      </c>
      <c r="C3056" s="1" t="s">
        <v>891</v>
      </c>
      <c r="D3056" s="1" t="s">
        <v>5352</v>
      </c>
      <c r="E3056" s="1" t="s">
        <v>886</v>
      </c>
      <c r="F3056" s="1" t="s">
        <v>893</v>
      </c>
      <c r="G3056" s="1" t="s">
        <v>103</v>
      </c>
      <c r="H3056" s="1" t="s">
        <v>298</v>
      </c>
      <c r="I3056" s="1">
        <v>1.3</v>
      </c>
      <c r="J3056" s="1">
        <v>2023</v>
      </c>
      <c r="K3056" s="1">
        <v>88191</v>
      </c>
      <c r="L3056" s="1">
        <v>0</v>
      </c>
      <c r="M3056" s="1">
        <f t="array" ref="M3056">SUMPRODUCT(MAX(ISNUMBER(SEARCH('Class Rules'!$B$6:$B$85,$E3056))*ISNUMBER(SEARCH('Class Rules'!$C$6:$C$85,$F3056))*'Class Rules'!$A$6:$A$85))</f>
        <v>35</v>
      </c>
      <c r="N3056" s="1" t="str">
        <f t="array" ref="N3056">IF($M3056=0,'Class Rules'!$D$3,INDEX('Class Rules'!$D$6:$D$85,MATCH($M3056,'Class Rules'!$A$6:$A$85,0)))</f>
        <v>Freight LDV</v>
      </c>
      <c r="O3056" s="1" t="str">
        <f t="array" ref="O3056">IF(SUMPRODUCT(MAX(ISNUMBER(SEARCH(Fuel_Rules!$A$6:$A$30,$E3056))*ISNUMBER(SEARCH(Fuel_Rules!$B$6:$B$30,$F3056))*(Fuel_Rules!$A$6:$A$30&lt;&gt;"")))&gt;0,"Plug-in hybrid",IF($G3056="Diesel","Diesel","Gasoline"))</f>
        <v>Gasoline</v>
      </c>
    </row>
    <row r="3057" spans="1:15" ht="15" customHeight="1" x14ac:dyDescent="0.25">
      <c r="A3057" s="1">
        <v>2022</v>
      </c>
      <c r="B3057" s="1" t="s">
        <v>5174</v>
      </c>
      <c r="C3057" s="1" t="s">
        <v>894</v>
      </c>
      <c r="D3057" s="1" t="s">
        <v>5353</v>
      </c>
      <c r="E3057" s="1" t="s">
        <v>896</v>
      </c>
      <c r="F3057" s="1" t="s">
        <v>897</v>
      </c>
      <c r="G3057" s="1" t="s">
        <v>103</v>
      </c>
      <c r="H3057" s="1" t="s">
        <v>298</v>
      </c>
      <c r="I3057" s="1">
        <v>3.9</v>
      </c>
      <c r="J3057" s="1">
        <v>2023</v>
      </c>
      <c r="K3057" s="1">
        <v>4353667</v>
      </c>
      <c r="L3057" s="1">
        <v>0</v>
      </c>
      <c r="M3057" s="1">
        <f t="array" ref="M3057">SUMPRODUCT(MAX(ISNUMBER(SEARCH('Class Rules'!$B$6:$B$85,$E3057))*ISNUMBER(SEARCH('Class Rules'!$C$6:$C$85,$F3057))*'Class Rules'!$A$6:$A$85))</f>
        <v>0</v>
      </c>
      <c r="N3057" s="1" t="str">
        <f t="array" ref="N3057">IF($M3057=0,'Class Rules'!$D$3,INDEX('Class Rules'!$D$6:$D$85,MATCH($M3057,'Class Rules'!$A$6:$A$85,0)))</f>
        <v>Passenger LDV</v>
      </c>
      <c r="O3057" s="1" t="str">
        <f t="array" ref="O3057">IF(SUMPRODUCT(MAX(ISNUMBER(SEARCH(Fuel_Rules!$A$6:$A$30,$E3057))*ISNUMBER(SEARCH(Fuel_Rules!$B$6:$B$30,$F3057))*(Fuel_Rules!$A$6:$A$30&lt;&gt;"")))&gt;0,"Plug-in hybrid",IF($G3057="Diesel","Diesel","Gasoline"))</f>
        <v>Gasoline</v>
      </c>
    </row>
    <row r="3058" spans="1:15" ht="15" customHeight="1" x14ac:dyDescent="0.25">
      <c r="A3058" s="1">
        <v>2022</v>
      </c>
      <c r="B3058" s="1" t="s">
        <v>5174</v>
      </c>
      <c r="C3058" s="1" t="s">
        <v>898</v>
      </c>
      <c r="D3058" s="1" t="s">
        <v>5354</v>
      </c>
      <c r="E3058" s="1" t="s">
        <v>896</v>
      </c>
      <c r="F3058" s="1" t="s">
        <v>900</v>
      </c>
      <c r="G3058" s="1" t="s">
        <v>103</v>
      </c>
      <c r="H3058" s="1" t="s">
        <v>298</v>
      </c>
      <c r="I3058" s="1">
        <v>3.9</v>
      </c>
      <c r="J3058" s="1">
        <v>2023</v>
      </c>
      <c r="K3058" s="1">
        <v>5254426</v>
      </c>
      <c r="L3058" s="1">
        <v>0</v>
      </c>
      <c r="M3058" s="1">
        <f t="array" ref="M3058">SUMPRODUCT(MAX(ISNUMBER(SEARCH('Class Rules'!$B$6:$B$85,$E3058))*ISNUMBER(SEARCH('Class Rules'!$C$6:$C$85,$F3058))*'Class Rules'!$A$6:$A$85))</f>
        <v>0</v>
      </c>
      <c r="N3058" s="1" t="str">
        <f t="array" ref="N3058">IF($M3058=0,'Class Rules'!$D$3,INDEX('Class Rules'!$D$6:$D$85,MATCH($M3058,'Class Rules'!$A$6:$A$85,0)))</f>
        <v>Passenger LDV</v>
      </c>
      <c r="O3058" s="1" t="str">
        <f t="array" ref="O3058">IF(SUMPRODUCT(MAX(ISNUMBER(SEARCH(Fuel_Rules!$A$6:$A$30,$E3058))*ISNUMBER(SEARCH(Fuel_Rules!$B$6:$B$30,$F3058))*(Fuel_Rules!$A$6:$A$30&lt;&gt;"")))&gt;0,"Plug-in hybrid",IF($G3058="Diesel","Diesel","Gasoline"))</f>
        <v>Gasoline</v>
      </c>
    </row>
    <row r="3059" spans="1:15" ht="15" customHeight="1" x14ac:dyDescent="0.25">
      <c r="A3059" s="1">
        <v>2022</v>
      </c>
      <c r="B3059" s="1" t="s">
        <v>5174</v>
      </c>
      <c r="C3059" s="1" t="s">
        <v>901</v>
      </c>
      <c r="D3059" s="1" t="s">
        <v>5355</v>
      </c>
      <c r="E3059" s="1" t="s">
        <v>896</v>
      </c>
      <c r="F3059" s="1" t="s">
        <v>903</v>
      </c>
      <c r="G3059" s="1" t="s">
        <v>103</v>
      </c>
      <c r="H3059" s="1" t="s">
        <v>298</v>
      </c>
      <c r="I3059" s="1">
        <v>4</v>
      </c>
      <c r="J3059" s="1">
        <v>2023</v>
      </c>
      <c r="K3059" s="1">
        <v>7406239</v>
      </c>
      <c r="L3059" s="1">
        <v>0</v>
      </c>
      <c r="M3059" s="1">
        <f t="array" ref="M3059">SUMPRODUCT(MAX(ISNUMBER(SEARCH('Class Rules'!$B$6:$B$85,$E3059))*ISNUMBER(SEARCH('Class Rules'!$C$6:$C$85,$F3059))*'Class Rules'!$A$6:$A$85))</f>
        <v>0</v>
      </c>
      <c r="N3059" s="1" t="str">
        <f t="array" ref="N3059">IF($M3059=0,'Class Rules'!$D$3,INDEX('Class Rules'!$D$6:$D$85,MATCH($M3059,'Class Rules'!$A$6:$A$85,0)))</f>
        <v>Passenger LDV</v>
      </c>
      <c r="O3059" s="1" t="str">
        <f t="array" ref="O3059">IF(SUMPRODUCT(MAX(ISNUMBER(SEARCH(Fuel_Rules!$A$6:$A$30,$E3059))*ISNUMBER(SEARCH(Fuel_Rules!$B$6:$B$30,$F3059))*(Fuel_Rules!$A$6:$A$30&lt;&gt;"")))&gt;0,"Plug-in hybrid",IF($G3059="Diesel","Diesel","Gasoline"))</f>
        <v>Gasoline</v>
      </c>
    </row>
    <row r="3060" spans="1:15" ht="15" customHeight="1" x14ac:dyDescent="0.25">
      <c r="A3060" s="1">
        <v>2022</v>
      </c>
      <c r="B3060" s="1" t="s">
        <v>5174</v>
      </c>
      <c r="C3060" s="1" t="s">
        <v>904</v>
      </c>
      <c r="D3060" s="1" t="s">
        <v>5356</v>
      </c>
      <c r="E3060" s="1" t="s">
        <v>896</v>
      </c>
      <c r="F3060" s="1" t="s">
        <v>906</v>
      </c>
      <c r="G3060" s="1" t="s">
        <v>103</v>
      </c>
      <c r="H3060" s="1" t="s">
        <v>298</v>
      </c>
      <c r="I3060" s="1">
        <v>6.5</v>
      </c>
      <c r="J3060" s="1">
        <v>2023</v>
      </c>
      <c r="K3060" s="1">
        <v>6905818</v>
      </c>
      <c r="L3060" s="1">
        <v>0</v>
      </c>
      <c r="M3060" s="1">
        <f t="array" ref="M3060">SUMPRODUCT(MAX(ISNUMBER(SEARCH('Class Rules'!$B$6:$B$85,$E3060))*ISNUMBER(SEARCH('Class Rules'!$C$6:$C$85,$F3060))*'Class Rules'!$A$6:$A$85))</f>
        <v>0</v>
      </c>
      <c r="N3060" s="1" t="str">
        <f t="array" ref="N3060">IF($M3060=0,'Class Rules'!$D$3,INDEX('Class Rules'!$D$6:$D$85,MATCH($M3060,'Class Rules'!$A$6:$A$85,0)))</f>
        <v>Passenger LDV</v>
      </c>
      <c r="O3060" s="1" t="str">
        <f t="array" ref="O3060">IF(SUMPRODUCT(MAX(ISNUMBER(SEARCH(Fuel_Rules!$A$6:$A$30,$E3060))*ISNUMBER(SEARCH(Fuel_Rules!$B$6:$B$30,$F3060))*(Fuel_Rules!$A$6:$A$30&lt;&gt;"")))&gt;0,"Plug-in hybrid",IF($G3060="Diesel","Diesel","Gasoline"))</f>
        <v>Gasoline</v>
      </c>
    </row>
    <row r="3061" spans="1:15" ht="15" customHeight="1" x14ac:dyDescent="0.25">
      <c r="A3061" s="1">
        <v>2022</v>
      </c>
      <c r="B3061" s="1" t="s">
        <v>5174</v>
      </c>
      <c r="C3061" s="1" t="s">
        <v>907</v>
      </c>
      <c r="D3061" s="1" t="s">
        <v>5357</v>
      </c>
      <c r="E3061" s="1" t="s">
        <v>896</v>
      </c>
      <c r="F3061" s="1" t="s">
        <v>909</v>
      </c>
      <c r="G3061" s="1" t="s">
        <v>103</v>
      </c>
      <c r="H3061" s="1" t="s">
        <v>298</v>
      </c>
      <c r="I3061" s="1">
        <v>3.9</v>
      </c>
      <c r="J3061" s="1">
        <v>2023</v>
      </c>
      <c r="K3061" s="1">
        <v>3375792</v>
      </c>
      <c r="L3061" s="1">
        <v>0</v>
      </c>
      <c r="M3061" s="1">
        <f t="array" ref="M3061">SUMPRODUCT(MAX(ISNUMBER(SEARCH('Class Rules'!$B$6:$B$85,$E3061))*ISNUMBER(SEARCH('Class Rules'!$C$6:$C$85,$F3061))*'Class Rules'!$A$6:$A$85))</f>
        <v>0</v>
      </c>
      <c r="N3061" s="1" t="str">
        <f t="array" ref="N3061">IF($M3061=0,'Class Rules'!$D$3,INDEX('Class Rules'!$D$6:$D$85,MATCH($M3061,'Class Rules'!$A$6:$A$85,0)))</f>
        <v>Passenger LDV</v>
      </c>
      <c r="O3061" s="1" t="str">
        <f t="array" ref="O3061">IF(SUMPRODUCT(MAX(ISNUMBER(SEARCH(Fuel_Rules!$A$6:$A$30,$E3061))*ISNUMBER(SEARCH(Fuel_Rules!$B$6:$B$30,$F3061))*(Fuel_Rules!$A$6:$A$30&lt;&gt;"")))&gt;0,"Plug-in hybrid",IF($G3061="Diesel","Diesel","Gasoline"))</f>
        <v>Gasoline</v>
      </c>
    </row>
    <row r="3062" spans="1:15" ht="15" customHeight="1" x14ac:dyDescent="0.25">
      <c r="A3062" s="1">
        <v>2022</v>
      </c>
      <c r="B3062" s="1" t="s">
        <v>5174</v>
      </c>
      <c r="C3062" s="1" t="s">
        <v>910</v>
      </c>
      <c r="D3062" s="1" t="s">
        <v>5358</v>
      </c>
      <c r="E3062" s="1" t="s">
        <v>896</v>
      </c>
      <c r="F3062" s="1" t="s">
        <v>912</v>
      </c>
      <c r="G3062" s="1" t="s">
        <v>103</v>
      </c>
      <c r="H3062" s="1" t="s">
        <v>298</v>
      </c>
      <c r="I3062" s="1">
        <v>3.9</v>
      </c>
      <c r="J3062" s="1">
        <v>2023</v>
      </c>
      <c r="K3062" s="1">
        <v>3502951</v>
      </c>
      <c r="L3062" s="1">
        <v>0</v>
      </c>
      <c r="M3062" s="1">
        <f t="array" ref="M3062">SUMPRODUCT(MAX(ISNUMBER(SEARCH('Class Rules'!$B$6:$B$85,$E3062))*ISNUMBER(SEARCH('Class Rules'!$C$6:$C$85,$F3062))*'Class Rules'!$A$6:$A$85))</f>
        <v>0</v>
      </c>
      <c r="N3062" s="1" t="str">
        <f t="array" ref="N3062">IF($M3062=0,'Class Rules'!$D$3,INDEX('Class Rules'!$D$6:$D$85,MATCH($M3062,'Class Rules'!$A$6:$A$85,0)))</f>
        <v>Passenger LDV</v>
      </c>
      <c r="O3062" s="1" t="str">
        <f t="array" ref="O3062">IF(SUMPRODUCT(MAX(ISNUMBER(SEARCH(Fuel_Rules!$A$6:$A$30,$E3062))*ISNUMBER(SEARCH(Fuel_Rules!$B$6:$B$30,$F3062))*(Fuel_Rules!$A$6:$A$30&lt;&gt;"")))&gt;0,"Plug-in hybrid",IF($G3062="Diesel","Diesel","Gasoline"))</f>
        <v>Gasoline</v>
      </c>
    </row>
    <row r="3063" spans="1:15" ht="15" customHeight="1" x14ac:dyDescent="0.25">
      <c r="A3063" s="1">
        <v>2022</v>
      </c>
      <c r="B3063" s="1" t="s">
        <v>5174</v>
      </c>
      <c r="C3063" s="1" t="s">
        <v>5359</v>
      </c>
      <c r="D3063" s="1" t="s">
        <v>5360</v>
      </c>
      <c r="E3063" s="1" t="s">
        <v>896</v>
      </c>
      <c r="F3063" s="1" t="s">
        <v>5361</v>
      </c>
      <c r="G3063" s="1" t="s">
        <v>103</v>
      </c>
      <c r="H3063" s="1" t="s">
        <v>298</v>
      </c>
      <c r="I3063" s="1">
        <v>4</v>
      </c>
      <c r="J3063" s="1">
        <v>2023</v>
      </c>
      <c r="K3063" s="1">
        <v>8400000</v>
      </c>
      <c r="L3063" s="1">
        <v>0</v>
      </c>
      <c r="M3063" s="1">
        <f t="array" ref="M3063">SUMPRODUCT(MAX(ISNUMBER(SEARCH('Class Rules'!$B$6:$B$85,$E3063))*ISNUMBER(SEARCH('Class Rules'!$C$6:$C$85,$F3063))*'Class Rules'!$A$6:$A$85))</f>
        <v>0</v>
      </c>
      <c r="N3063" s="1" t="str">
        <f t="array" ref="N3063">IF($M3063=0,'Class Rules'!$D$3,INDEX('Class Rules'!$D$6:$D$85,MATCH($M3063,'Class Rules'!$A$6:$A$85,0)))</f>
        <v>Passenger LDV</v>
      </c>
      <c r="O3063" s="1" t="str">
        <f t="array" ref="O3063">IF(SUMPRODUCT(MAX(ISNUMBER(SEARCH(Fuel_Rules!$A$6:$A$30,$E3063))*ISNUMBER(SEARCH(Fuel_Rules!$B$6:$B$30,$F3063))*(Fuel_Rules!$A$6:$A$30&lt;&gt;"")))&gt;0,"Plug-in hybrid",IF($G3063="Diesel","Diesel","Gasoline"))</f>
        <v>Gasoline</v>
      </c>
    </row>
    <row r="3064" spans="1:15" ht="15" customHeight="1" x14ac:dyDescent="0.25">
      <c r="A3064" s="1">
        <v>2022</v>
      </c>
      <c r="B3064" s="1" t="s">
        <v>5174</v>
      </c>
      <c r="C3064" s="1" t="s">
        <v>913</v>
      </c>
      <c r="D3064" s="1" t="s">
        <v>5362</v>
      </c>
      <c r="E3064" s="1" t="s">
        <v>915</v>
      </c>
      <c r="F3064" s="1" t="s">
        <v>916</v>
      </c>
      <c r="G3064" s="1" t="s">
        <v>103</v>
      </c>
      <c r="H3064" s="1" t="s">
        <v>298</v>
      </c>
      <c r="I3064" s="1">
        <v>1.8</v>
      </c>
      <c r="J3064" s="1">
        <v>2023</v>
      </c>
      <c r="K3064" s="1">
        <v>119098</v>
      </c>
      <c r="L3064" s="1">
        <v>0</v>
      </c>
      <c r="M3064" s="1">
        <f t="array" ref="M3064">SUMPRODUCT(MAX(ISNUMBER(SEARCH('Class Rules'!$B$6:$B$85,$E3064))*ISNUMBER(SEARCH('Class Rules'!$C$6:$C$85,$F3064))*'Class Rules'!$A$6:$A$85))</f>
        <v>8</v>
      </c>
      <c r="N3064" s="1" t="str">
        <f t="array" ref="N3064">IF($M3064=0,'Class Rules'!$D$3,INDEX('Class Rules'!$D$6:$D$85,MATCH($M3064,'Class Rules'!$A$6:$A$85,0)))</f>
        <v>Freight LDV</v>
      </c>
      <c r="O3064" s="1" t="str">
        <f t="array" ref="O3064">IF(SUMPRODUCT(MAX(ISNUMBER(SEARCH(Fuel_Rules!$A$6:$A$30,$E3064))*ISNUMBER(SEARCH(Fuel_Rules!$B$6:$B$30,$F3064))*(Fuel_Rules!$A$6:$A$30&lt;&gt;"")))&gt;0,"Plug-in hybrid",IF($G3064="Diesel","Diesel","Gasoline"))</f>
        <v>Gasoline</v>
      </c>
    </row>
    <row r="3065" spans="1:15" ht="15" customHeight="1" x14ac:dyDescent="0.25">
      <c r="A3065" s="1">
        <v>2022</v>
      </c>
      <c r="B3065" s="1" t="s">
        <v>5174</v>
      </c>
      <c r="C3065" s="1" t="s">
        <v>917</v>
      </c>
      <c r="D3065" s="1" t="s">
        <v>5363</v>
      </c>
      <c r="E3065" s="1" t="s">
        <v>915</v>
      </c>
      <c r="F3065" s="1" t="s">
        <v>919</v>
      </c>
      <c r="G3065" s="1" t="s">
        <v>103</v>
      </c>
      <c r="H3065" s="1" t="s">
        <v>298</v>
      </c>
      <c r="I3065" s="1">
        <v>1.8</v>
      </c>
      <c r="J3065" s="1">
        <v>2023</v>
      </c>
      <c r="K3065" s="1">
        <v>132155</v>
      </c>
      <c r="L3065" s="1">
        <v>0</v>
      </c>
      <c r="M3065" s="1">
        <f t="array" ref="M3065">SUMPRODUCT(MAX(ISNUMBER(SEARCH('Class Rules'!$B$6:$B$85,$E3065))*ISNUMBER(SEARCH('Class Rules'!$C$6:$C$85,$F3065))*'Class Rules'!$A$6:$A$85))</f>
        <v>0</v>
      </c>
      <c r="N3065" s="1" t="str">
        <f t="array" ref="N3065">IF($M3065=0,'Class Rules'!$D$3,INDEX('Class Rules'!$D$6:$D$85,MATCH($M3065,'Class Rules'!$A$6:$A$85,0)))</f>
        <v>Passenger LDV</v>
      </c>
      <c r="O3065" s="1" t="str">
        <f t="array" ref="O3065">IF(SUMPRODUCT(MAX(ISNUMBER(SEARCH(Fuel_Rules!$A$6:$A$30,$E3065))*ISNUMBER(SEARCH(Fuel_Rules!$B$6:$B$30,$F3065))*(Fuel_Rules!$A$6:$A$30&lt;&gt;"")))&gt;0,"Plug-in hybrid",IF($G3065="Diesel","Diesel","Gasoline"))</f>
        <v>Gasoline</v>
      </c>
    </row>
    <row r="3066" spans="1:15" ht="15" customHeight="1" x14ac:dyDescent="0.25">
      <c r="A3066" s="1">
        <v>2022</v>
      </c>
      <c r="B3066" s="1" t="s">
        <v>5174</v>
      </c>
      <c r="C3066" s="1" t="s">
        <v>926</v>
      </c>
      <c r="D3066" s="1" t="s">
        <v>5364</v>
      </c>
      <c r="E3066" s="1" t="s">
        <v>915</v>
      </c>
      <c r="F3066" s="1" t="s">
        <v>928</v>
      </c>
      <c r="G3066" s="1" t="s">
        <v>103</v>
      </c>
      <c r="H3066" s="1" t="s">
        <v>298</v>
      </c>
      <c r="I3066" s="1">
        <v>1</v>
      </c>
      <c r="J3066" s="1">
        <v>2023</v>
      </c>
      <c r="K3066" s="1">
        <v>71416</v>
      </c>
      <c r="L3066" s="1">
        <v>0</v>
      </c>
      <c r="M3066" s="1">
        <f t="array" ref="M3066">SUMPRODUCT(MAX(ISNUMBER(SEARCH('Class Rules'!$B$6:$B$85,$E3066))*ISNUMBER(SEARCH('Class Rules'!$C$6:$C$85,$F3066))*'Class Rules'!$A$6:$A$85))</f>
        <v>0</v>
      </c>
      <c r="N3066" s="1" t="str">
        <f t="array" ref="N3066">IF($M3066=0,'Class Rules'!$D$3,INDEX('Class Rules'!$D$6:$D$85,MATCH($M3066,'Class Rules'!$A$6:$A$85,0)))</f>
        <v>Passenger LDV</v>
      </c>
      <c r="O3066" s="1" t="str">
        <f t="array" ref="O3066">IF(SUMPRODUCT(MAX(ISNUMBER(SEARCH(Fuel_Rules!$A$6:$A$30,$E3066))*ISNUMBER(SEARCH(Fuel_Rules!$B$6:$B$30,$F3066))*(Fuel_Rules!$A$6:$A$30&lt;&gt;"")))&gt;0,"Plug-in hybrid",IF($G3066="Diesel","Diesel","Gasoline"))</f>
        <v>Gasoline</v>
      </c>
    </row>
    <row r="3067" spans="1:15" ht="15" customHeight="1" x14ac:dyDescent="0.25">
      <c r="A3067" s="1">
        <v>2022</v>
      </c>
      <c r="B3067" s="1" t="s">
        <v>5174</v>
      </c>
      <c r="C3067" s="1" t="s">
        <v>935</v>
      </c>
      <c r="D3067" s="1" t="s">
        <v>5365</v>
      </c>
      <c r="E3067" s="1" t="s">
        <v>915</v>
      </c>
      <c r="F3067" s="1" t="s">
        <v>937</v>
      </c>
      <c r="G3067" s="1" t="s">
        <v>105</v>
      </c>
      <c r="H3067" s="1" t="s">
        <v>437</v>
      </c>
      <c r="I3067" s="1">
        <v>2</v>
      </c>
      <c r="J3067" s="1">
        <v>2023</v>
      </c>
      <c r="K3067" s="1">
        <v>202139</v>
      </c>
      <c r="L3067" s="1">
        <v>0</v>
      </c>
      <c r="M3067" s="1">
        <f t="array" ref="M3067">SUMPRODUCT(MAX(ISNUMBER(SEARCH('Class Rules'!$B$6:$B$85,$E3067))*ISNUMBER(SEARCH('Class Rules'!$C$6:$C$85,$F3067))*'Class Rules'!$A$6:$A$85))</f>
        <v>2</v>
      </c>
      <c r="N3067" s="1" t="str">
        <f t="array" ref="N3067">IF($M3067=0,'Class Rules'!$D$3,INDEX('Class Rules'!$D$6:$D$85,MATCH($M3067,'Class Rules'!$A$6:$A$85,0)))</f>
        <v>Freight LDV</v>
      </c>
      <c r="O3067" s="1" t="str">
        <f t="array" ref="O3067">IF(SUMPRODUCT(MAX(ISNUMBER(SEARCH(Fuel_Rules!$A$6:$A$30,$E3067))*ISNUMBER(SEARCH(Fuel_Rules!$B$6:$B$30,$F3067))*(Fuel_Rules!$A$6:$A$30&lt;&gt;"")))&gt;0,"Plug-in hybrid",IF($G3067="Diesel","Diesel","Gasoline"))</f>
        <v>Diesel</v>
      </c>
    </row>
    <row r="3068" spans="1:15" ht="15" customHeight="1" x14ac:dyDescent="0.25">
      <c r="A3068" s="1">
        <v>2022</v>
      </c>
      <c r="B3068" s="1" t="s">
        <v>5174</v>
      </c>
      <c r="C3068" s="1" t="s">
        <v>938</v>
      </c>
      <c r="D3068" s="1" t="s">
        <v>5366</v>
      </c>
      <c r="E3068" s="1" t="s">
        <v>915</v>
      </c>
      <c r="F3068" s="1" t="s">
        <v>940</v>
      </c>
      <c r="G3068" s="1" t="s">
        <v>103</v>
      </c>
      <c r="H3068" s="1" t="s">
        <v>298</v>
      </c>
      <c r="I3068" s="1">
        <v>1</v>
      </c>
      <c r="J3068" s="1">
        <v>2023</v>
      </c>
      <c r="K3068" s="1">
        <v>63361</v>
      </c>
      <c r="L3068" s="1">
        <v>0</v>
      </c>
      <c r="M3068" s="1">
        <f t="array" ref="M3068">SUMPRODUCT(MAX(ISNUMBER(SEARCH('Class Rules'!$B$6:$B$85,$E3068))*ISNUMBER(SEARCH('Class Rules'!$C$6:$C$85,$F3068))*'Class Rules'!$A$6:$A$85))</f>
        <v>0</v>
      </c>
      <c r="N3068" s="1" t="str">
        <f t="array" ref="N3068">IF($M3068=0,'Class Rules'!$D$3,INDEX('Class Rules'!$D$6:$D$85,MATCH($M3068,'Class Rules'!$A$6:$A$85,0)))</f>
        <v>Passenger LDV</v>
      </c>
      <c r="O3068" s="1" t="str">
        <f t="array" ref="O3068">IF(SUMPRODUCT(MAX(ISNUMBER(SEARCH(Fuel_Rules!$A$6:$A$30,$E3068))*ISNUMBER(SEARCH(Fuel_Rules!$B$6:$B$30,$F3068))*(Fuel_Rules!$A$6:$A$30&lt;&gt;"")))&gt;0,"Plug-in hybrid",IF($G3068="Diesel","Diesel","Gasoline"))</f>
        <v>Gasoline</v>
      </c>
    </row>
    <row r="3069" spans="1:15" ht="15" customHeight="1" x14ac:dyDescent="0.25">
      <c r="A3069" s="1">
        <v>2022</v>
      </c>
      <c r="B3069" s="1" t="s">
        <v>5174</v>
      </c>
      <c r="C3069" s="1" t="s">
        <v>941</v>
      </c>
      <c r="D3069" s="1" t="s">
        <v>5367</v>
      </c>
      <c r="E3069" s="1" t="s">
        <v>915</v>
      </c>
      <c r="F3069" s="1" t="s">
        <v>943</v>
      </c>
      <c r="G3069" s="1" t="s">
        <v>103</v>
      </c>
      <c r="H3069" s="1" t="s">
        <v>298</v>
      </c>
      <c r="I3069" s="1">
        <v>1</v>
      </c>
      <c r="J3069" s="1">
        <v>2023</v>
      </c>
      <c r="K3069" s="1">
        <v>51455</v>
      </c>
      <c r="L3069" s="1">
        <v>0</v>
      </c>
      <c r="M3069" s="1">
        <f t="array" ref="M3069">SUMPRODUCT(MAX(ISNUMBER(SEARCH('Class Rules'!$B$6:$B$85,$E3069))*ISNUMBER(SEARCH('Class Rules'!$C$6:$C$85,$F3069))*'Class Rules'!$A$6:$A$85))</f>
        <v>0</v>
      </c>
      <c r="N3069" s="1" t="str">
        <f t="array" ref="N3069">IF($M3069=0,'Class Rules'!$D$3,INDEX('Class Rules'!$D$6:$D$85,MATCH($M3069,'Class Rules'!$A$6:$A$85,0)))</f>
        <v>Passenger LDV</v>
      </c>
      <c r="O3069" s="1" t="str">
        <f t="array" ref="O3069">IF(SUMPRODUCT(MAX(ISNUMBER(SEARCH(Fuel_Rules!$A$6:$A$30,$E3069))*ISNUMBER(SEARCH(Fuel_Rules!$B$6:$B$30,$F3069))*(Fuel_Rules!$A$6:$A$30&lt;&gt;"")))&gt;0,"Plug-in hybrid",IF($G3069="Diesel","Diesel","Gasoline"))</f>
        <v>Gasoline</v>
      </c>
    </row>
    <row r="3070" spans="1:15" ht="15" customHeight="1" x14ac:dyDescent="0.25">
      <c r="A3070" s="1">
        <v>2022</v>
      </c>
      <c r="B3070" s="1" t="s">
        <v>5174</v>
      </c>
      <c r="C3070" s="1" t="s">
        <v>956</v>
      </c>
      <c r="D3070" s="1" t="s">
        <v>5368</v>
      </c>
      <c r="E3070" s="1" t="s">
        <v>915</v>
      </c>
      <c r="F3070" s="1" t="s">
        <v>958</v>
      </c>
      <c r="G3070" s="1" t="s">
        <v>105</v>
      </c>
      <c r="H3070" s="1" t="s">
        <v>437</v>
      </c>
      <c r="I3070" s="1">
        <v>2</v>
      </c>
      <c r="J3070" s="1">
        <v>2023</v>
      </c>
      <c r="K3070" s="1">
        <v>185939</v>
      </c>
      <c r="L3070" s="1">
        <v>0</v>
      </c>
      <c r="M3070" s="1">
        <f t="array" ref="M3070">SUMPRODUCT(MAX(ISNUMBER(SEARCH('Class Rules'!$B$6:$B$85,$E3070))*ISNUMBER(SEARCH('Class Rules'!$C$6:$C$85,$F3070))*'Class Rules'!$A$6:$A$85))</f>
        <v>2</v>
      </c>
      <c r="N3070" s="1" t="str">
        <f t="array" ref="N3070">IF($M3070=0,'Class Rules'!$D$3,INDEX('Class Rules'!$D$6:$D$85,MATCH($M3070,'Class Rules'!$A$6:$A$85,0)))</f>
        <v>Freight LDV</v>
      </c>
      <c r="O3070" s="1" t="str">
        <f t="array" ref="O3070">IF(SUMPRODUCT(MAX(ISNUMBER(SEARCH(Fuel_Rules!$A$6:$A$30,$E3070))*ISNUMBER(SEARCH(Fuel_Rules!$B$6:$B$30,$F3070))*(Fuel_Rules!$A$6:$A$30&lt;&gt;"")))&gt;0,"Plug-in hybrid",IF($G3070="Diesel","Diesel","Gasoline"))</f>
        <v>Diesel</v>
      </c>
    </row>
    <row r="3071" spans="1:15" ht="15" customHeight="1" x14ac:dyDescent="0.25">
      <c r="A3071" s="1">
        <v>2022</v>
      </c>
      <c r="B3071" s="1" t="s">
        <v>5174</v>
      </c>
      <c r="C3071" s="1" t="s">
        <v>959</v>
      </c>
      <c r="D3071" s="1" t="s">
        <v>5369</v>
      </c>
      <c r="E3071" s="1" t="s">
        <v>915</v>
      </c>
      <c r="F3071" s="1" t="s">
        <v>961</v>
      </c>
      <c r="G3071" s="1" t="s">
        <v>103</v>
      </c>
      <c r="H3071" s="1" t="s">
        <v>437</v>
      </c>
      <c r="I3071" s="1">
        <v>1.8</v>
      </c>
      <c r="J3071" s="1">
        <v>2023</v>
      </c>
      <c r="K3071" s="1">
        <v>100603</v>
      </c>
      <c r="L3071" s="1">
        <v>0</v>
      </c>
      <c r="M3071" s="1">
        <f t="array" ref="M3071">SUMPRODUCT(MAX(ISNUMBER(SEARCH('Class Rules'!$B$6:$B$85,$E3071))*ISNUMBER(SEARCH('Class Rules'!$C$6:$C$85,$F3071))*'Class Rules'!$A$6:$A$85))</f>
        <v>0</v>
      </c>
      <c r="N3071" s="1" t="str">
        <f t="array" ref="N3071">IF($M3071=0,'Class Rules'!$D$3,INDEX('Class Rules'!$D$6:$D$85,MATCH($M3071,'Class Rules'!$A$6:$A$85,0)))</f>
        <v>Passenger LDV</v>
      </c>
      <c r="O3071" s="1" t="str">
        <f t="array" ref="O3071">IF(SUMPRODUCT(MAX(ISNUMBER(SEARCH(Fuel_Rules!$A$6:$A$30,$E3071))*ISNUMBER(SEARCH(Fuel_Rules!$B$6:$B$30,$F3071))*(Fuel_Rules!$A$6:$A$30&lt;&gt;"")))&gt;0,"Plug-in hybrid",IF($G3071="Diesel","Diesel","Gasoline"))</f>
        <v>Gasoline</v>
      </c>
    </row>
    <row r="3072" spans="1:15" ht="15" customHeight="1" x14ac:dyDescent="0.25">
      <c r="A3072" s="1">
        <v>2022</v>
      </c>
      <c r="B3072" s="1" t="s">
        <v>5174</v>
      </c>
      <c r="C3072" s="1" t="s">
        <v>965</v>
      </c>
      <c r="D3072" s="1" t="s">
        <v>5370</v>
      </c>
      <c r="E3072" s="1" t="s">
        <v>915</v>
      </c>
      <c r="F3072" s="1" t="s">
        <v>967</v>
      </c>
      <c r="G3072" s="1" t="s">
        <v>103</v>
      </c>
      <c r="H3072" s="1" t="s">
        <v>298</v>
      </c>
      <c r="I3072" s="1">
        <v>1</v>
      </c>
      <c r="J3072" s="1">
        <v>2023</v>
      </c>
      <c r="K3072" s="1">
        <v>78122</v>
      </c>
      <c r="L3072" s="1">
        <v>0</v>
      </c>
      <c r="M3072" s="1">
        <f t="array" ref="M3072">SUMPRODUCT(MAX(ISNUMBER(SEARCH('Class Rules'!$B$6:$B$85,$E3072))*ISNUMBER(SEARCH('Class Rules'!$C$6:$C$85,$F3072))*'Class Rules'!$A$6:$A$85))</f>
        <v>0</v>
      </c>
      <c r="N3072" s="1" t="str">
        <f t="array" ref="N3072">IF($M3072=0,'Class Rules'!$D$3,INDEX('Class Rules'!$D$6:$D$85,MATCH($M3072,'Class Rules'!$A$6:$A$85,0)))</f>
        <v>Passenger LDV</v>
      </c>
      <c r="O3072" s="1" t="str">
        <f t="array" ref="O3072">IF(SUMPRODUCT(MAX(ISNUMBER(SEARCH(Fuel_Rules!$A$6:$A$30,$E3072))*ISNUMBER(SEARCH(Fuel_Rules!$B$6:$B$30,$F3072))*(Fuel_Rules!$A$6:$A$30&lt;&gt;"")))&gt;0,"Plug-in hybrid",IF($G3072="Diesel","Diesel","Gasoline"))</f>
        <v>Gasoline</v>
      </c>
    </row>
    <row r="3073" spans="1:15" ht="15" customHeight="1" x14ac:dyDescent="0.25">
      <c r="A3073" s="1">
        <v>2022</v>
      </c>
      <c r="B3073" s="1" t="s">
        <v>5174</v>
      </c>
      <c r="C3073" s="1" t="s">
        <v>968</v>
      </c>
      <c r="D3073" s="1" t="s">
        <v>5371</v>
      </c>
      <c r="E3073" s="1" t="s">
        <v>915</v>
      </c>
      <c r="F3073" s="1" t="s">
        <v>970</v>
      </c>
      <c r="G3073" s="1" t="s">
        <v>105</v>
      </c>
      <c r="H3073" s="1" t="s">
        <v>298</v>
      </c>
      <c r="I3073" s="1">
        <v>2.2999999999999998</v>
      </c>
      <c r="J3073" s="1">
        <v>2023</v>
      </c>
      <c r="K3073" s="1">
        <v>183721</v>
      </c>
      <c r="L3073" s="1">
        <v>0</v>
      </c>
      <c r="M3073" s="1">
        <f t="array" ref="M3073">SUMPRODUCT(MAX(ISNUMBER(SEARCH('Class Rules'!$B$6:$B$85,$E3073))*ISNUMBER(SEARCH('Class Rules'!$C$6:$C$85,$F3073))*'Class Rules'!$A$6:$A$85))</f>
        <v>4</v>
      </c>
      <c r="N3073" s="1" t="str">
        <f t="array" ref="N3073">IF($M3073=0,'Class Rules'!$D$3,INDEX('Class Rules'!$D$6:$D$85,MATCH($M3073,'Class Rules'!$A$6:$A$85,0)))</f>
        <v>Freight LDV</v>
      </c>
      <c r="O3073" s="1" t="str">
        <f t="array" ref="O3073">IF(SUMPRODUCT(MAX(ISNUMBER(SEARCH(Fuel_Rules!$A$6:$A$30,$E3073))*ISNUMBER(SEARCH(Fuel_Rules!$B$6:$B$30,$F3073))*(Fuel_Rules!$A$6:$A$30&lt;&gt;"")))&gt;0,"Plug-in hybrid",IF($G3073="Diesel","Diesel","Gasoline"))</f>
        <v>Diesel</v>
      </c>
    </row>
    <row r="3074" spans="1:15" ht="15" customHeight="1" x14ac:dyDescent="0.25">
      <c r="A3074" s="1">
        <v>2022</v>
      </c>
      <c r="B3074" s="1" t="s">
        <v>5174</v>
      </c>
      <c r="C3074" s="1" t="s">
        <v>971</v>
      </c>
      <c r="D3074" s="1" t="s">
        <v>5372</v>
      </c>
      <c r="E3074" s="1" t="s">
        <v>915</v>
      </c>
      <c r="F3074" s="1" t="s">
        <v>973</v>
      </c>
      <c r="G3074" s="1" t="s">
        <v>105</v>
      </c>
      <c r="H3074" s="1" t="s">
        <v>298</v>
      </c>
      <c r="I3074" s="1">
        <v>2.2999999999999998</v>
      </c>
      <c r="J3074" s="1">
        <v>2023</v>
      </c>
      <c r="K3074" s="1">
        <v>196363</v>
      </c>
      <c r="L3074" s="1">
        <v>0</v>
      </c>
      <c r="M3074" s="1">
        <f t="array" ref="M3074">SUMPRODUCT(MAX(ISNUMBER(SEARCH('Class Rules'!$B$6:$B$85,$E3074))*ISNUMBER(SEARCH('Class Rules'!$C$6:$C$85,$F3074))*'Class Rules'!$A$6:$A$85))</f>
        <v>5</v>
      </c>
      <c r="N3074" s="1" t="str">
        <f t="array" ref="N3074">IF($M3074=0,'Class Rules'!$D$3,INDEX('Class Rules'!$D$6:$D$85,MATCH($M3074,'Class Rules'!$A$6:$A$85,0)))</f>
        <v>Freight LDV</v>
      </c>
      <c r="O3074" s="1" t="str">
        <f t="array" ref="O3074">IF(SUMPRODUCT(MAX(ISNUMBER(SEARCH(Fuel_Rules!$A$6:$A$30,$E3074))*ISNUMBER(SEARCH(Fuel_Rules!$B$6:$B$30,$F3074))*(Fuel_Rules!$A$6:$A$30&lt;&gt;"")))&gt;0,"Plug-in hybrid",IF($G3074="Diesel","Diesel","Gasoline"))</f>
        <v>Diesel</v>
      </c>
    </row>
    <row r="3075" spans="1:15" ht="15" customHeight="1" x14ac:dyDescent="0.25">
      <c r="A3075" s="1">
        <v>2022</v>
      </c>
      <c r="B3075" s="1" t="s">
        <v>5174</v>
      </c>
      <c r="C3075" s="1" t="s">
        <v>974</v>
      </c>
      <c r="D3075" s="1" t="s">
        <v>5373</v>
      </c>
      <c r="E3075" s="1" t="s">
        <v>915</v>
      </c>
      <c r="F3075" s="1" t="s">
        <v>976</v>
      </c>
      <c r="G3075" s="1" t="s">
        <v>105</v>
      </c>
      <c r="H3075" s="1" t="s">
        <v>298</v>
      </c>
      <c r="I3075" s="1">
        <v>2.2999999999999998</v>
      </c>
      <c r="J3075" s="1">
        <v>2023</v>
      </c>
      <c r="K3075" s="1">
        <v>205811</v>
      </c>
      <c r="L3075" s="1">
        <v>0</v>
      </c>
      <c r="M3075" s="1">
        <f t="array" ref="M3075">SUMPRODUCT(MAX(ISNUMBER(SEARCH('Class Rules'!$B$6:$B$85,$E3075))*ISNUMBER(SEARCH('Class Rules'!$C$6:$C$85,$F3075))*'Class Rules'!$A$6:$A$85))</f>
        <v>5</v>
      </c>
      <c r="N3075" s="1" t="str">
        <f t="array" ref="N3075">IF($M3075=0,'Class Rules'!$D$3,INDEX('Class Rules'!$D$6:$D$85,MATCH($M3075,'Class Rules'!$A$6:$A$85,0)))</f>
        <v>Freight LDV</v>
      </c>
      <c r="O3075" s="1" t="str">
        <f t="array" ref="O3075">IF(SUMPRODUCT(MAX(ISNUMBER(SEARCH(Fuel_Rules!$A$6:$A$30,$E3075))*ISNUMBER(SEARCH(Fuel_Rules!$B$6:$B$30,$F3075))*(Fuel_Rules!$A$6:$A$30&lt;&gt;"")))&gt;0,"Plug-in hybrid",IF($G3075="Diesel","Diesel","Gasoline"))</f>
        <v>Diesel</v>
      </c>
    </row>
    <row r="3076" spans="1:15" ht="15" customHeight="1" x14ac:dyDescent="0.25">
      <c r="A3076" s="1">
        <v>2022</v>
      </c>
      <c r="B3076" s="1" t="s">
        <v>5174</v>
      </c>
      <c r="C3076" s="1" t="s">
        <v>977</v>
      </c>
      <c r="D3076" s="1" t="s">
        <v>5374</v>
      </c>
      <c r="E3076" s="1" t="s">
        <v>915</v>
      </c>
      <c r="F3076" s="1" t="s">
        <v>979</v>
      </c>
      <c r="G3076" s="1" t="s">
        <v>105</v>
      </c>
      <c r="H3076" s="1" t="s">
        <v>298</v>
      </c>
      <c r="I3076" s="1">
        <v>2.2999999999999998</v>
      </c>
      <c r="J3076" s="1">
        <v>2023</v>
      </c>
      <c r="K3076" s="1">
        <v>215789</v>
      </c>
      <c r="L3076" s="1">
        <v>0</v>
      </c>
      <c r="M3076" s="1">
        <f t="array" ref="M3076">SUMPRODUCT(MAX(ISNUMBER(SEARCH('Class Rules'!$B$6:$B$85,$E3076))*ISNUMBER(SEARCH('Class Rules'!$C$6:$C$85,$F3076))*'Class Rules'!$A$6:$A$85))</f>
        <v>63</v>
      </c>
      <c r="N3076" s="1" t="str">
        <f t="array" ref="N3076">IF($M3076=0,'Class Rules'!$D$3,INDEX('Class Rules'!$D$6:$D$85,MATCH($M3076,'Class Rules'!$A$6:$A$85,0)))</f>
        <v>Passenger HDV</v>
      </c>
      <c r="O3076" s="1" t="str">
        <f t="array" ref="O3076">IF(SUMPRODUCT(MAX(ISNUMBER(SEARCH(Fuel_Rules!$A$6:$A$30,$E3076))*ISNUMBER(SEARCH(Fuel_Rules!$B$6:$B$30,$F3076))*(Fuel_Rules!$A$6:$A$30&lt;&gt;"")))&gt;0,"Plug-in hybrid",IF($G3076="Diesel","Diesel","Gasoline"))</f>
        <v>Diesel</v>
      </c>
    </row>
    <row r="3077" spans="1:15" ht="15" customHeight="1" x14ac:dyDescent="0.25">
      <c r="A3077" s="1">
        <v>2022</v>
      </c>
      <c r="B3077" s="1" t="s">
        <v>5174</v>
      </c>
      <c r="C3077" s="1" t="s">
        <v>980</v>
      </c>
      <c r="D3077" s="1" t="s">
        <v>5375</v>
      </c>
      <c r="E3077" s="1" t="s">
        <v>915</v>
      </c>
      <c r="F3077" s="1" t="s">
        <v>982</v>
      </c>
      <c r="G3077" s="1" t="s">
        <v>105</v>
      </c>
      <c r="H3077" s="1" t="s">
        <v>298</v>
      </c>
      <c r="I3077" s="1">
        <v>2.2999999999999998</v>
      </c>
      <c r="J3077" s="1">
        <v>2023</v>
      </c>
      <c r="K3077" s="1">
        <v>210578</v>
      </c>
      <c r="L3077" s="1">
        <v>0</v>
      </c>
      <c r="M3077" s="1">
        <f t="array" ref="M3077">SUMPRODUCT(MAX(ISNUMBER(SEARCH('Class Rules'!$B$6:$B$85,$E3077))*ISNUMBER(SEARCH('Class Rules'!$C$6:$C$85,$F3077))*'Class Rules'!$A$6:$A$85))</f>
        <v>6</v>
      </c>
      <c r="N3077" s="1" t="str">
        <f t="array" ref="N3077">IF($M3077=0,'Class Rules'!$D$3,INDEX('Class Rules'!$D$6:$D$85,MATCH($M3077,'Class Rules'!$A$6:$A$85,0)))</f>
        <v>Freight LDV</v>
      </c>
      <c r="O3077" s="1" t="str">
        <f t="array" ref="O3077">IF(SUMPRODUCT(MAX(ISNUMBER(SEARCH(Fuel_Rules!$A$6:$A$30,$E3077))*ISNUMBER(SEARCH(Fuel_Rules!$B$6:$B$30,$F3077))*(Fuel_Rules!$A$6:$A$30&lt;&gt;"")))&gt;0,"Plug-in hybrid",IF($G3077="Diesel","Diesel","Gasoline"))</f>
        <v>Diesel</v>
      </c>
    </row>
    <row r="3078" spans="1:15" ht="15" customHeight="1" x14ac:dyDescent="0.25">
      <c r="A3078" s="1">
        <v>2022</v>
      </c>
      <c r="B3078" s="1" t="s">
        <v>5174</v>
      </c>
      <c r="C3078" s="1" t="s">
        <v>983</v>
      </c>
      <c r="D3078" s="1" t="s">
        <v>5376</v>
      </c>
      <c r="E3078" s="1" t="s">
        <v>915</v>
      </c>
      <c r="F3078" s="1" t="s">
        <v>985</v>
      </c>
      <c r="G3078" s="1" t="s">
        <v>105</v>
      </c>
      <c r="H3078" s="1" t="s">
        <v>298</v>
      </c>
      <c r="I3078" s="1">
        <v>2.2999999999999998</v>
      </c>
      <c r="J3078" s="1">
        <v>2023</v>
      </c>
      <c r="K3078" s="1">
        <v>239760</v>
      </c>
      <c r="L3078" s="1">
        <v>0</v>
      </c>
      <c r="M3078" s="1">
        <f t="array" ref="M3078">SUMPRODUCT(MAX(ISNUMBER(SEARCH('Class Rules'!$B$6:$B$85,$E3078))*ISNUMBER(SEARCH('Class Rules'!$C$6:$C$85,$F3078))*'Class Rules'!$A$6:$A$85))</f>
        <v>64</v>
      </c>
      <c r="N3078" s="1" t="str">
        <f t="array" ref="N3078">IF($M3078=0,'Class Rules'!$D$3,INDEX('Class Rules'!$D$6:$D$85,MATCH($M3078,'Class Rules'!$A$6:$A$85,0)))</f>
        <v>Passenger HDV</v>
      </c>
      <c r="O3078" s="1" t="str">
        <f t="array" ref="O3078">IF(SUMPRODUCT(MAX(ISNUMBER(SEARCH(Fuel_Rules!$A$6:$A$30,$E3078))*ISNUMBER(SEARCH(Fuel_Rules!$B$6:$B$30,$F3078))*(Fuel_Rules!$A$6:$A$30&lt;&gt;"")))&gt;0,"Plug-in hybrid",IF($G3078="Diesel","Diesel","Gasoline"))</f>
        <v>Diesel</v>
      </c>
    </row>
    <row r="3079" spans="1:15" ht="15" customHeight="1" x14ac:dyDescent="0.25">
      <c r="A3079" s="1">
        <v>2022</v>
      </c>
      <c r="B3079" s="1" t="s">
        <v>5174</v>
      </c>
      <c r="C3079" s="1" t="s">
        <v>986</v>
      </c>
      <c r="D3079" s="1" t="s">
        <v>5377</v>
      </c>
      <c r="E3079" s="1" t="s">
        <v>915</v>
      </c>
      <c r="F3079" s="1" t="s">
        <v>988</v>
      </c>
      <c r="G3079" s="1" t="s">
        <v>103</v>
      </c>
      <c r="H3079" s="1" t="s">
        <v>437</v>
      </c>
      <c r="I3079" s="1">
        <v>1.8</v>
      </c>
      <c r="J3079" s="1">
        <v>2023</v>
      </c>
      <c r="K3079" s="1">
        <v>100622</v>
      </c>
      <c r="L3079" s="1">
        <v>0</v>
      </c>
      <c r="M3079" s="1">
        <f t="array" ref="M3079">SUMPRODUCT(MAX(ISNUMBER(SEARCH('Class Rules'!$B$6:$B$85,$E3079))*ISNUMBER(SEARCH('Class Rules'!$C$6:$C$85,$F3079))*'Class Rules'!$A$6:$A$85))</f>
        <v>0</v>
      </c>
      <c r="N3079" s="1" t="str">
        <f t="array" ref="N3079">IF($M3079=0,'Class Rules'!$D$3,INDEX('Class Rules'!$D$6:$D$85,MATCH($M3079,'Class Rules'!$A$6:$A$85,0)))</f>
        <v>Passenger LDV</v>
      </c>
      <c r="O3079" s="1" t="str">
        <f t="array" ref="O3079">IF(SUMPRODUCT(MAX(ISNUMBER(SEARCH(Fuel_Rules!$A$6:$A$30,$E3079))*ISNUMBER(SEARCH(Fuel_Rules!$B$6:$B$30,$F3079))*(Fuel_Rules!$A$6:$A$30&lt;&gt;"")))&gt;0,"Plug-in hybrid",IF($G3079="Diesel","Diesel","Gasoline"))</f>
        <v>Gasoline</v>
      </c>
    </row>
    <row r="3080" spans="1:15" ht="15" customHeight="1" x14ac:dyDescent="0.25">
      <c r="A3080" s="1">
        <v>2022</v>
      </c>
      <c r="B3080" s="1" t="s">
        <v>5174</v>
      </c>
      <c r="C3080" s="1" t="s">
        <v>989</v>
      </c>
      <c r="D3080" s="1" t="s">
        <v>5378</v>
      </c>
      <c r="E3080" s="1" t="s">
        <v>915</v>
      </c>
      <c r="F3080" s="1" t="s">
        <v>991</v>
      </c>
      <c r="G3080" s="1" t="s">
        <v>103</v>
      </c>
      <c r="H3080" s="1" t="s">
        <v>298</v>
      </c>
      <c r="I3080" s="1">
        <v>1.3</v>
      </c>
      <c r="J3080" s="1">
        <v>2023</v>
      </c>
      <c r="K3080" s="1">
        <v>87153</v>
      </c>
      <c r="L3080" s="1">
        <v>0</v>
      </c>
      <c r="M3080" s="1">
        <f t="array" ref="M3080">SUMPRODUCT(MAX(ISNUMBER(SEARCH('Class Rules'!$B$6:$B$85,$E3080))*ISNUMBER(SEARCH('Class Rules'!$C$6:$C$85,$F3080))*'Class Rules'!$A$6:$A$85))</f>
        <v>0</v>
      </c>
      <c r="N3080" s="1" t="str">
        <f t="array" ref="N3080">IF($M3080=0,'Class Rules'!$D$3,INDEX('Class Rules'!$D$6:$D$85,MATCH($M3080,'Class Rules'!$A$6:$A$85,0)))</f>
        <v>Passenger LDV</v>
      </c>
      <c r="O3080" s="1" t="str">
        <f t="array" ref="O3080">IF(SUMPRODUCT(MAX(ISNUMBER(SEARCH(Fuel_Rules!$A$6:$A$30,$E3080))*ISNUMBER(SEARCH(Fuel_Rules!$B$6:$B$30,$F3080))*(Fuel_Rules!$A$6:$A$30&lt;&gt;"")))&gt;0,"Plug-in hybrid",IF($G3080="Diesel","Diesel","Gasoline"))</f>
        <v>Gasoline</v>
      </c>
    </row>
    <row r="3081" spans="1:15" ht="15" customHeight="1" x14ac:dyDescent="0.25">
      <c r="A3081" s="1">
        <v>2022</v>
      </c>
      <c r="B3081" s="1" t="s">
        <v>5174</v>
      </c>
      <c r="C3081" s="1" t="s">
        <v>992</v>
      </c>
      <c r="D3081" s="1" t="s">
        <v>5379</v>
      </c>
      <c r="E3081" s="1" t="s">
        <v>915</v>
      </c>
      <c r="F3081" s="1" t="s">
        <v>994</v>
      </c>
      <c r="G3081" s="1" t="s">
        <v>103</v>
      </c>
      <c r="H3081" s="1" t="s">
        <v>298</v>
      </c>
      <c r="I3081" s="1">
        <v>1.3</v>
      </c>
      <c r="J3081" s="1">
        <v>2023</v>
      </c>
      <c r="K3081" s="1">
        <v>82411</v>
      </c>
      <c r="L3081" s="1">
        <v>0</v>
      </c>
      <c r="M3081" s="1">
        <f t="array" ref="M3081">SUMPRODUCT(MAX(ISNUMBER(SEARCH('Class Rules'!$B$6:$B$85,$E3081))*ISNUMBER(SEARCH('Class Rules'!$C$6:$C$85,$F3081))*'Class Rules'!$A$6:$A$85))</f>
        <v>0</v>
      </c>
      <c r="N3081" s="1" t="str">
        <f t="array" ref="N3081">IF($M3081=0,'Class Rules'!$D$3,INDEX('Class Rules'!$D$6:$D$85,MATCH($M3081,'Class Rules'!$A$6:$A$85,0)))</f>
        <v>Passenger LDV</v>
      </c>
      <c r="O3081" s="1" t="str">
        <f t="array" ref="O3081">IF(SUMPRODUCT(MAX(ISNUMBER(SEARCH(Fuel_Rules!$A$6:$A$30,$E3081))*ISNUMBER(SEARCH(Fuel_Rules!$B$6:$B$30,$F3081))*(Fuel_Rules!$A$6:$A$30&lt;&gt;"")))&gt;0,"Plug-in hybrid",IF($G3081="Diesel","Diesel","Gasoline"))</f>
        <v>Gasoline</v>
      </c>
    </row>
    <row r="3082" spans="1:15" ht="15" customHeight="1" x14ac:dyDescent="0.25">
      <c r="A3082" s="1">
        <v>2022</v>
      </c>
      <c r="B3082" s="1" t="s">
        <v>5174</v>
      </c>
      <c r="C3082" s="1" t="s">
        <v>998</v>
      </c>
      <c r="D3082" s="1" t="s">
        <v>5380</v>
      </c>
      <c r="E3082" s="1" t="s">
        <v>915</v>
      </c>
      <c r="F3082" s="1" t="s">
        <v>1000</v>
      </c>
      <c r="G3082" s="1" t="s">
        <v>103</v>
      </c>
      <c r="H3082" s="1" t="s">
        <v>437</v>
      </c>
      <c r="I3082" s="1">
        <v>1.8</v>
      </c>
      <c r="J3082" s="1">
        <v>2023</v>
      </c>
      <c r="K3082" s="1">
        <v>127947</v>
      </c>
      <c r="L3082" s="1">
        <v>0</v>
      </c>
      <c r="M3082" s="1">
        <f t="array" ref="M3082">SUMPRODUCT(MAX(ISNUMBER(SEARCH('Class Rules'!$B$6:$B$85,$E3082))*ISNUMBER(SEARCH('Class Rules'!$C$6:$C$85,$F3082))*'Class Rules'!$A$6:$A$85))</f>
        <v>2</v>
      </c>
      <c r="N3082" s="1" t="str">
        <f t="array" ref="N3082">IF($M3082=0,'Class Rules'!$D$3,INDEX('Class Rules'!$D$6:$D$85,MATCH($M3082,'Class Rules'!$A$6:$A$85,0)))</f>
        <v>Freight LDV</v>
      </c>
      <c r="O3082" s="1" t="str">
        <f t="array" ref="O3082">IF(SUMPRODUCT(MAX(ISNUMBER(SEARCH(Fuel_Rules!$A$6:$A$30,$E3082))*ISNUMBER(SEARCH(Fuel_Rules!$B$6:$B$30,$F3082))*(Fuel_Rules!$A$6:$A$30&lt;&gt;"")))&gt;0,"Plug-in hybrid",IF($G3082="Diesel","Diesel","Gasoline"))</f>
        <v>Gasoline</v>
      </c>
    </row>
    <row r="3083" spans="1:15" ht="15" customHeight="1" x14ac:dyDescent="0.25">
      <c r="A3083" s="1">
        <v>2022</v>
      </c>
      <c r="B3083" s="1" t="s">
        <v>5174</v>
      </c>
      <c r="C3083" s="1" t="s">
        <v>1001</v>
      </c>
      <c r="D3083" s="1" t="s">
        <v>5381</v>
      </c>
      <c r="E3083" s="1" t="s">
        <v>915</v>
      </c>
      <c r="F3083" s="1" t="s">
        <v>1003</v>
      </c>
      <c r="G3083" s="1" t="s">
        <v>103</v>
      </c>
      <c r="H3083" s="1" t="s">
        <v>298</v>
      </c>
      <c r="I3083" s="1">
        <v>1</v>
      </c>
      <c r="J3083" s="1">
        <v>2023</v>
      </c>
      <c r="K3083" s="1">
        <v>72673</v>
      </c>
      <c r="L3083" s="1">
        <v>0</v>
      </c>
      <c r="M3083" s="1">
        <f t="array" ref="M3083">SUMPRODUCT(MAX(ISNUMBER(SEARCH('Class Rules'!$B$6:$B$85,$E3083))*ISNUMBER(SEARCH('Class Rules'!$C$6:$C$85,$F3083))*'Class Rules'!$A$6:$A$85))</f>
        <v>0</v>
      </c>
      <c r="N3083" s="1" t="str">
        <f t="array" ref="N3083">IF($M3083=0,'Class Rules'!$D$3,INDEX('Class Rules'!$D$6:$D$85,MATCH($M3083,'Class Rules'!$A$6:$A$85,0)))</f>
        <v>Passenger LDV</v>
      </c>
      <c r="O3083" s="1" t="str">
        <f t="array" ref="O3083">IF(SUMPRODUCT(MAX(ISNUMBER(SEARCH(Fuel_Rules!$A$6:$A$30,$E3083))*ISNUMBER(SEARCH(Fuel_Rules!$B$6:$B$30,$F3083))*(Fuel_Rules!$A$6:$A$30&lt;&gt;"")))&gt;0,"Plug-in hybrid",IF($G3083="Diesel","Diesel","Gasoline"))</f>
        <v>Gasoline</v>
      </c>
    </row>
    <row r="3084" spans="1:15" ht="15" customHeight="1" x14ac:dyDescent="0.25">
      <c r="A3084" s="1">
        <v>2022</v>
      </c>
      <c r="B3084" s="1" t="s">
        <v>5174</v>
      </c>
      <c r="C3084" s="1" t="s">
        <v>1004</v>
      </c>
      <c r="D3084" s="1" t="s">
        <v>5382</v>
      </c>
      <c r="E3084" s="1" t="s">
        <v>915</v>
      </c>
      <c r="F3084" s="1" t="s">
        <v>1006</v>
      </c>
      <c r="G3084" s="1" t="s">
        <v>105</v>
      </c>
      <c r="H3084" s="1" t="s">
        <v>298</v>
      </c>
      <c r="I3084" s="1">
        <v>2.2999999999999998</v>
      </c>
      <c r="J3084" s="1">
        <v>2023</v>
      </c>
      <c r="K3084" s="1">
        <v>259958</v>
      </c>
      <c r="L3084" s="1">
        <v>0</v>
      </c>
      <c r="M3084" s="1">
        <f t="array" ref="M3084">SUMPRODUCT(MAX(ISNUMBER(SEARCH('Class Rules'!$B$6:$B$85,$E3084))*ISNUMBER(SEARCH('Class Rules'!$C$6:$C$85,$F3084))*'Class Rules'!$A$6:$A$85))</f>
        <v>0</v>
      </c>
      <c r="N3084" s="1" t="str">
        <f t="array" ref="N3084">IF($M3084=0,'Class Rules'!$D$3,INDEX('Class Rules'!$D$6:$D$85,MATCH($M3084,'Class Rules'!$A$6:$A$85,0)))</f>
        <v>Passenger LDV</v>
      </c>
      <c r="O3084" s="1" t="str">
        <f t="array" ref="O3084">IF(SUMPRODUCT(MAX(ISNUMBER(SEARCH(Fuel_Rules!$A$6:$A$30,$E3084))*ISNUMBER(SEARCH(Fuel_Rules!$B$6:$B$30,$F3084))*(Fuel_Rules!$A$6:$A$30&lt;&gt;"")))&gt;0,"Plug-in hybrid",IF($G3084="Diesel","Diesel","Gasoline"))</f>
        <v>Diesel</v>
      </c>
    </row>
    <row r="3085" spans="1:15" ht="15" customHeight="1" x14ac:dyDescent="0.25">
      <c r="A3085" s="1">
        <v>2022</v>
      </c>
      <c r="B3085" s="1" t="s">
        <v>5174</v>
      </c>
      <c r="C3085" s="1" t="s">
        <v>1007</v>
      </c>
      <c r="D3085" s="1" t="s">
        <v>5383</v>
      </c>
      <c r="E3085" s="1" t="s">
        <v>915</v>
      </c>
      <c r="F3085" s="1" t="s">
        <v>1009</v>
      </c>
      <c r="G3085" s="1" t="s">
        <v>105</v>
      </c>
      <c r="H3085" s="1" t="s">
        <v>298</v>
      </c>
      <c r="I3085" s="1">
        <v>2.2999999999999998</v>
      </c>
      <c r="J3085" s="1">
        <v>2023</v>
      </c>
      <c r="K3085" s="1">
        <v>236791</v>
      </c>
      <c r="L3085" s="1">
        <v>0</v>
      </c>
      <c r="M3085" s="1">
        <f t="array" ref="M3085">SUMPRODUCT(MAX(ISNUMBER(SEARCH('Class Rules'!$B$6:$B$85,$E3085))*ISNUMBER(SEARCH('Class Rules'!$C$6:$C$85,$F3085))*'Class Rules'!$A$6:$A$85))</f>
        <v>62</v>
      </c>
      <c r="N3085" s="1" t="str">
        <f t="array" ref="N3085">IF($M3085=0,'Class Rules'!$D$3,INDEX('Class Rules'!$D$6:$D$85,MATCH($M3085,'Class Rules'!$A$6:$A$85,0)))</f>
        <v>Passenger HDV</v>
      </c>
      <c r="O3085" s="1" t="str">
        <f t="array" ref="O3085">IF(SUMPRODUCT(MAX(ISNUMBER(SEARCH(Fuel_Rules!$A$6:$A$30,$E3085))*ISNUMBER(SEARCH(Fuel_Rules!$B$6:$B$30,$F3085))*(Fuel_Rules!$A$6:$A$30&lt;&gt;"")))&gt;0,"Plug-in hybrid",IF($G3085="Diesel","Diesel","Gasoline"))</f>
        <v>Diesel</v>
      </c>
    </row>
    <row r="3086" spans="1:15" ht="15" customHeight="1" x14ac:dyDescent="0.25">
      <c r="A3086" s="1">
        <v>2022</v>
      </c>
      <c r="B3086" s="1" t="s">
        <v>5174</v>
      </c>
      <c r="C3086" s="1" t="s">
        <v>1010</v>
      </c>
      <c r="D3086" s="1" t="s">
        <v>5384</v>
      </c>
      <c r="E3086" s="1" t="s">
        <v>915</v>
      </c>
      <c r="F3086" s="1" t="s">
        <v>1012</v>
      </c>
      <c r="G3086" s="1" t="s">
        <v>105</v>
      </c>
      <c r="H3086" s="1" t="s">
        <v>437</v>
      </c>
      <c r="I3086" s="1">
        <v>2</v>
      </c>
      <c r="J3086" s="1">
        <v>2023</v>
      </c>
      <c r="K3086" s="1">
        <v>212366</v>
      </c>
      <c r="L3086" s="1">
        <v>0</v>
      </c>
      <c r="M3086" s="1">
        <f t="array" ref="M3086">SUMPRODUCT(MAX(ISNUMBER(SEARCH('Class Rules'!$B$6:$B$85,$E3086))*ISNUMBER(SEARCH('Class Rules'!$C$6:$C$85,$F3086))*'Class Rules'!$A$6:$A$85))</f>
        <v>2</v>
      </c>
      <c r="N3086" s="1" t="str">
        <f t="array" ref="N3086">IF($M3086=0,'Class Rules'!$D$3,INDEX('Class Rules'!$D$6:$D$85,MATCH($M3086,'Class Rules'!$A$6:$A$85,0)))</f>
        <v>Freight LDV</v>
      </c>
      <c r="O3086" s="1" t="str">
        <f t="array" ref="O3086">IF(SUMPRODUCT(MAX(ISNUMBER(SEARCH(Fuel_Rules!$A$6:$A$30,$E3086))*ISNUMBER(SEARCH(Fuel_Rules!$B$6:$B$30,$F3086))*(Fuel_Rules!$A$6:$A$30&lt;&gt;"")))&gt;0,"Plug-in hybrid",IF($G3086="Diesel","Diesel","Gasoline"))</f>
        <v>Diesel</v>
      </c>
    </row>
    <row r="3087" spans="1:15" ht="15" customHeight="1" x14ac:dyDescent="0.25">
      <c r="A3087" s="1">
        <v>2022</v>
      </c>
      <c r="B3087" s="1" t="s">
        <v>5174</v>
      </c>
      <c r="C3087" s="1" t="s">
        <v>1016</v>
      </c>
      <c r="D3087" s="1" t="s">
        <v>5385</v>
      </c>
      <c r="E3087" s="1" t="s">
        <v>915</v>
      </c>
      <c r="F3087" s="1" t="s">
        <v>1018</v>
      </c>
      <c r="G3087" s="1" t="s">
        <v>103</v>
      </c>
      <c r="H3087" s="1" t="s">
        <v>298</v>
      </c>
      <c r="I3087" s="1">
        <v>1.3</v>
      </c>
      <c r="J3087" s="1">
        <v>2023</v>
      </c>
      <c r="K3087" s="1">
        <v>85284</v>
      </c>
      <c r="L3087" s="1">
        <v>0</v>
      </c>
      <c r="M3087" s="1">
        <f t="array" ref="M3087">SUMPRODUCT(MAX(ISNUMBER(SEARCH('Class Rules'!$B$6:$B$85,$E3087))*ISNUMBER(SEARCH('Class Rules'!$C$6:$C$85,$F3087))*'Class Rules'!$A$6:$A$85))</f>
        <v>0</v>
      </c>
      <c r="N3087" s="1" t="str">
        <f t="array" ref="N3087">IF($M3087=0,'Class Rules'!$D$3,INDEX('Class Rules'!$D$6:$D$85,MATCH($M3087,'Class Rules'!$A$6:$A$85,0)))</f>
        <v>Passenger LDV</v>
      </c>
      <c r="O3087" s="1" t="str">
        <f t="array" ref="O3087">IF(SUMPRODUCT(MAX(ISNUMBER(SEARCH(Fuel_Rules!$A$6:$A$30,$E3087))*ISNUMBER(SEARCH(Fuel_Rules!$B$6:$B$30,$F3087))*(Fuel_Rules!$A$6:$A$30&lt;&gt;"")))&gt;0,"Plug-in hybrid",IF($G3087="Diesel","Diesel","Gasoline"))</f>
        <v>Gasoline</v>
      </c>
    </row>
    <row r="3088" spans="1:15" ht="15" customHeight="1" x14ac:dyDescent="0.25">
      <c r="A3088" s="1">
        <v>2022</v>
      </c>
      <c r="B3088" s="1" t="s">
        <v>5174</v>
      </c>
      <c r="C3088" s="1" t="s">
        <v>1019</v>
      </c>
      <c r="D3088" s="1" t="s">
        <v>5386</v>
      </c>
      <c r="E3088" s="1" t="s">
        <v>915</v>
      </c>
      <c r="F3088" s="1" t="s">
        <v>1021</v>
      </c>
      <c r="G3088" s="1" t="s">
        <v>105</v>
      </c>
      <c r="H3088" s="1" t="s">
        <v>437</v>
      </c>
      <c r="I3088" s="1">
        <v>2</v>
      </c>
      <c r="J3088" s="1">
        <v>2023</v>
      </c>
      <c r="K3088" s="1">
        <v>172199</v>
      </c>
      <c r="L3088" s="1">
        <v>0</v>
      </c>
      <c r="M3088" s="1">
        <f t="array" ref="M3088">SUMPRODUCT(MAX(ISNUMBER(SEARCH('Class Rules'!$B$6:$B$85,$E3088))*ISNUMBER(SEARCH('Class Rules'!$C$6:$C$85,$F3088))*'Class Rules'!$A$6:$A$85))</f>
        <v>2</v>
      </c>
      <c r="N3088" s="1" t="str">
        <f t="array" ref="N3088">IF($M3088=0,'Class Rules'!$D$3,INDEX('Class Rules'!$D$6:$D$85,MATCH($M3088,'Class Rules'!$A$6:$A$85,0)))</f>
        <v>Freight LDV</v>
      </c>
      <c r="O3088" s="1" t="str">
        <f t="array" ref="O3088">IF(SUMPRODUCT(MAX(ISNUMBER(SEARCH(Fuel_Rules!$A$6:$A$30,$E3088))*ISNUMBER(SEARCH(Fuel_Rules!$B$6:$B$30,$F3088))*(Fuel_Rules!$A$6:$A$30&lt;&gt;"")))&gt;0,"Plug-in hybrid",IF($G3088="Diesel","Diesel","Gasoline"))</f>
        <v>Diesel</v>
      </c>
    </row>
    <row r="3089" spans="1:15" ht="15" customHeight="1" x14ac:dyDescent="0.25">
      <c r="A3089" s="1">
        <v>2022</v>
      </c>
      <c r="B3089" s="1" t="s">
        <v>5174</v>
      </c>
      <c r="C3089" s="1" t="s">
        <v>1025</v>
      </c>
      <c r="D3089" s="1" t="s">
        <v>5387</v>
      </c>
      <c r="E3089" s="1" t="s">
        <v>915</v>
      </c>
      <c r="F3089" s="1" t="s">
        <v>1027</v>
      </c>
      <c r="G3089" s="1" t="s">
        <v>103</v>
      </c>
      <c r="H3089" s="1" t="s">
        <v>437</v>
      </c>
      <c r="I3089" s="1">
        <v>1.8</v>
      </c>
      <c r="J3089" s="1">
        <v>2023</v>
      </c>
      <c r="K3089" s="1">
        <v>105662</v>
      </c>
      <c r="L3089" s="1">
        <v>0</v>
      </c>
      <c r="M3089" s="1">
        <f t="array" ref="M3089">SUMPRODUCT(MAX(ISNUMBER(SEARCH('Class Rules'!$B$6:$B$85,$E3089))*ISNUMBER(SEARCH('Class Rules'!$C$6:$C$85,$F3089))*'Class Rules'!$A$6:$A$85))</f>
        <v>0</v>
      </c>
      <c r="N3089" s="1" t="str">
        <f t="array" ref="N3089">IF($M3089=0,'Class Rules'!$D$3,INDEX('Class Rules'!$D$6:$D$85,MATCH($M3089,'Class Rules'!$A$6:$A$85,0)))</f>
        <v>Passenger LDV</v>
      </c>
      <c r="O3089" s="1" t="str">
        <f t="array" ref="O3089">IF(SUMPRODUCT(MAX(ISNUMBER(SEARCH(Fuel_Rules!$A$6:$A$30,$E3089))*ISNUMBER(SEARCH(Fuel_Rules!$B$6:$B$30,$F3089))*(Fuel_Rules!$A$6:$A$30&lt;&gt;"")))&gt;0,"Plug-in hybrid",IF($G3089="Diesel","Diesel","Gasoline"))</f>
        <v>Gasoline</v>
      </c>
    </row>
    <row r="3090" spans="1:15" ht="15" customHeight="1" x14ac:dyDescent="0.25">
      <c r="A3090" s="1">
        <v>2022</v>
      </c>
      <c r="B3090" s="1" t="s">
        <v>5174</v>
      </c>
      <c r="C3090" s="1" t="s">
        <v>1028</v>
      </c>
      <c r="D3090" s="1" t="s">
        <v>5388</v>
      </c>
      <c r="E3090" s="1" t="s">
        <v>915</v>
      </c>
      <c r="F3090" s="1" t="s">
        <v>1030</v>
      </c>
      <c r="G3090" s="1" t="s">
        <v>103</v>
      </c>
      <c r="H3090" s="1" t="s">
        <v>437</v>
      </c>
      <c r="I3090" s="1">
        <v>1.8</v>
      </c>
      <c r="J3090" s="1">
        <v>2023</v>
      </c>
      <c r="K3090" s="1">
        <v>100384</v>
      </c>
      <c r="L3090" s="1">
        <v>0</v>
      </c>
      <c r="M3090" s="1">
        <f t="array" ref="M3090">SUMPRODUCT(MAX(ISNUMBER(SEARCH('Class Rules'!$B$6:$B$85,$E3090))*ISNUMBER(SEARCH('Class Rules'!$C$6:$C$85,$F3090))*'Class Rules'!$A$6:$A$85))</f>
        <v>0</v>
      </c>
      <c r="N3090" s="1" t="str">
        <f t="array" ref="N3090">IF($M3090=0,'Class Rules'!$D$3,INDEX('Class Rules'!$D$6:$D$85,MATCH($M3090,'Class Rules'!$A$6:$A$85,0)))</f>
        <v>Passenger LDV</v>
      </c>
      <c r="O3090" s="1" t="str">
        <f t="array" ref="O3090">IF(SUMPRODUCT(MAX(ISNUMBER(SEARCH(Fuel_Rules!$A$6:$A$30,$E3090))*ISNUMBER(SEARCH(Fuel_Rules!$B$6:$B$30,$F3090))*(Fuel_Rules!$A$6:$A$30&lt;&gt;"")))&gt;0,"Plug-in hybrid",IF($G3090="Diesel","Diesel","Gasoline"))</f>
        <v>Gasoline</v>
      </c>
    </row>
    <row r="3091" spans="1:15" ht="15" customHeight="1" x14ac:dyDescent="0.25">
      <c r="A3091" s="1">
        <v>2022</v>
      </c>
      <c r="B3091" s="1" t="s">
        <v>5174</v>
      </c>
      <c r="C3091" s="1" t="s">
        <v>1031</v>
      </c>
      <c r="D3091" s="1" t="s">
        <v>5389</v>
      </c>
      <c r="E3091" s="1" t="s">
        <v>915</v>
      </c>
      <c r="F3091" s="1" t="s">
        <v>1033</v>
      </c>
      <c r="G3091" s="1" t="s">
        <v>105</v>
      </c>
      <c r="H3091" s="1" t="s">
        <v>437</v>
      </c>
      <c r="I3091" s="1">
        <v>2</v>
      </c>
      <c r="J3091" s="1">
        <v>2023</v>
      </c>
      <c r="K3091" s="1">
        <v>213364</v>
      </c>
      <c r="L3091" s="1">
        <v>0</v>
      </c>
      <c r="M3091" s="1">
        <f t="array" ref="M3091">SUMPRODUCT(MAX(ISNUMBER(SEARCH('Class Rules'!$B$6:$B$85,$E3091))*ISNUMBER(SEARCH('Class Rules'!$C$6:$C$85,$F3091))*'Class Rules'!$A$6:$A$85))</f>
        <v>2</v>
      </c>
      <c r="N3091" s="1" t="str">
        <f t="array" ref="N3091">IF($M3091=0,'Class Rules'!$D$3,INDEX('Class Rules'!$D$6:$D$85,MATCH($M3091,'Class Rules'!$A$6:$A$85,0)))</f>
        <v>Freight LDV</v>
      </c>
      <c r="O3091" s="1" t="str">
        <f t="array" ref="O3091">IF(SUMPRODUCT(MAX(ISNUMBER(SEARCH(Fuel_Rules!$A$6:$A$30,$E3091))*ISNUMBER(SEARCH(Fuel_Rules!$B$6:$B$30,$F3091))*(Fuel_Rules!$A$6:$A$30&lt;&gt;"")))&gt;0,"Plug-in hybrid",IF($G3091="Diesel","Diesel","Gasoline"))</f>
        <v>Diesel</v>
      </c>
    </row>
    <row r="3092" spans="1:15" ht="15" customHeight="1" x14ac:dyDescent="0.25">
      <c r="A3092" s="1">
        <v>2022</v>
      </c>
      <c r="B3092" s="1" t="s">
        <v>5174</v>
      </c>
      <c r="C3092" s="1" t="s">
        <v>1034</v>
      </c>
      <c r="D3092" s="1" t="s">
        <v>5390</v>
      </c>
      <c r="E3092" s="1" t="s">
        <v>915</v>
      </c>
      <c r="F3092" s="1" t="s">
        <v>1036</v>
      </c>
      <c r="G3092" s="1" t="s">
        <v>103</v>
      </c>
      <c r="H3092" s="1" t="s">
        <v>298</v>
      </c>
      <c r="I3092" s="1">
        <v>1.4</v>
      </c>
      <c r="J3092" s="1">
        <v>2023</v>
      </c>
      <c r="K3092" s="1">
        <v>95895</v>
      </c>
      <c r="L3092" s="1">
        <v>0</v>
      </c>
      <c r="M3092" s="1">
        <f t="array" ref="M3092">SUMPRODUCT(MAX(ISNUMBER(SEARCH('Class Rules'!$B$6:$B$85,$E3092))*ISNUMBER(SEARCH('Class Rules'!$C$6:$C$85,$F3092))*'Class Rules'!$A$6:$A$85))</f>
        <v>1</v>
      </c>
      <c r="N3092" s="1" t="str">
        <f t="array" ref="N3092">IF($M3092=0,'Class Rules'!$D$3,INDEX('Class Rules'!$D$6:$D$85,MATCH($M3092,'Class Rules'!$A$6:$A$85,0)))</f>
        <v>Freight LDV</v>
      </c>
      <c r="O3092" s="1" t="str">
        <f t="array" ref="O3092">IF(SUMPRODUCT(MAX(ISNUMBER(SEARCH(Fuel_Rules!$A$6:$A$30,$E3092))*ISNUMBER(SEARCH(Fuel_Rules!$B$6:$B$30,$F3092))*(Fuel_Rules!$A$6:$A$30&lt;&gt;"")))&gt;0,"Plug-in hybrid",IF($G3092="Diesel","Diesel","Gasoline"))</f>
        <v>Gasoline</v>
      </c>
    </row>
    <row r="3093" spans="1:15" ht="15" customHeight="1" x14ac:dyDescent="0.25">
      <c r="A3093" s="1">
        <v>2022</v>
      </c>
      <c r="B3093" s="1" t="s">
        <v>5174</v>
      </c>
      <c r="C3093" s="1" t="s">
        <v>1037</v>
      </c>
      <c r="D3093" s="1" t="s">
        <v>5391</v>
      </c>
      <c r="E3093" s="1" t="s">
        <v>915</v>
      </c>
      <c r="F3093" s="1" t="s">
        <v>1039</v>
      </c>
      <c r="G3093" s="1" t="s">
        <v>103</v>
      </c>
      <c r="H3093" s="1" t="s">
        <v>298</v>
      </c>
      <c r="I3093" s="1">
        <v>1.3</v>
      </c>
      <c r="J3093" s="1">
        <v>2023</v>
      </c>
      <c r="K3093" s="1">
        <v>101331</v>
      </c>
      <c r="L3093" s="1">
        <v>0</v>
      </c>
      <c r="M3093" s="1">
        <f t="array" ref="M3093">SUMPRODUCT(MAX(ISNUMBER(SEARCH('Class Rules'!$B$6:$B$85,$E3093))*ISNUMBER(SEARCH('Class Rules'!$C$6:$C$85,$F3093))*'Class Rules'!$A$6:$A$85))</f>
        <v>1</v>
      </c>
      <c r="N3093" s="1" t="str">
        <f t="array" ref="N3093">IF($M3093=0,'Class Rules'!$D$3,INDEX('Class Rules'!$D$6:$D$85,MATCH($M3093,'Class Rules'!$A$6:$A$85,0)))</f>
        <v>Freight LDV</v>
      </c>
      <c r="O3093" s="1" t="str">
        <f t="array" ref="O3093">IF(SUMPRODUCT(MAX(ISNUMBER(SEARCH(Fuel_Rules!$A$6:$A$30,$E3093))*ISNUMBER(SEARCH(Fuel_Rules!$B$6:$B$30,$F3093))*(Fuel_Rules!$A$6:$A$30&lt;&gt;"")))&gt;0,"Plug-in hybrid",IF($G3093="Diesel","Diesel","Gasoline"))</f>
        <v>Gasoline</v>
      </c>
    </row>
    <row r="3094" spans="1:15" ht="15" customHeight="1" x14ac:dyDescent="0.25">
      <c r="A3094" s="1">
        <v>2022</v>
      </c>
      <c r="B3094" s="1" t="s">
        <v>5174</v>
      </c>
      <c r="C3094" s="1" t="s">
        <v>1040</v>
      </c>
      <c r="D3094" s="1" t="s">
        <v>5392</v>
      </c>
      <c r="E3094" s="1" t="s">
        <v>915</v>
      </c>
      <c r="F3094" s="1" t="s">
        <v>1042</v>
      </c>
      <c r="G3094" s="1" t="s">
        <v>103</v>
      </c>
      <c r="H3094" s="1" t="s">
        <v>298</v>
      </c>
      <c r="I3094" s="1">
        <v>1.3</v>
      </c>
      <c r="J3094" s="1">
        <v>2023</v>
      </c>
      <c r="K3094" s="1">
        <v>110746</v>
      </c>
      <c r="L3094" s="1">
        <v>0</v>
      </c>
      <c r="M3094" s="1">
        <f t="array" ref="M3094">SUMPRODUCT(MAX(ISNUMBER(SEARCH('Class Rules'!$B$6:$B$85,$E3094))*ISNUMBER(SEARCH('Class Rules'!$C$6:$C$85,$F3094))*'Class Rules'!$A$6:$A$85))</f>
        <v>1</v>
      </c>
      <c r="N3094" s="1" t="str">
        <f t="array" ref="N3094">IF($M3094=0,'Class Rules'!$D$3,INDEX('Class Rules'!$D$6:$D$85,MATCH($M3094,'Class Rules'!$A$6:$A$85,0)))</f>
        <v>Freight LDV</v>
      </c>
      <c r="O3094" s="1" t="str">
        <f t="array" ref="O3094">IF(SUMPRODUCT(MAX(ISNUMBER(SEARCH(Fuel_Rules!$A$6:$A$30,$E3094))*ISNUMBER(SEARCH(Fuel_Rules!$B$6:$B$30,$F3094))*(Fuel_Rules!$A$6:$A$30&lt;&gt;"")))&gt;0,"Plug-in hybrid",IF($G3094="Diesel","Diesel","Gasoline"))</f>
        <v>Gasoline</v>
      </c>
    </row>
    <row r="3095" spans="1:15" ht="15" customHeight="1" x14ac:dyDescent="0.25">
      <c r="A3095" s="1">
        <v>2022</v>
      </c>
      <c r="B3095" s="1" t="s">
        <v>5174</v>
      </c>
      <c r="C3095" s="1" t="s">
        <v>1043</v>
      </c>
      <c r="D3095" s="1" t="s">
        <v>5393</v>
      </c>
      <c r="E3095" s="1" t="s">
        <v>915</v>
      </c>
      <c r="F3095" s="1" t="s">
        <v>1045</v>
      </c>
      <c r="G3095" s="1" t="s">
        <v>103</v>
      </c>
      <c r="H3095" s="1" t="s">
        <v>298</v>
      </c>
      <c r="I3095" s="1">
        <v>1.4</v>
      </c>
      <c r="J3095" s="1">
        <v>2023</v>
      </c>
      <c r="K3095" s="1">
        <v>102936</v>
      </c>
      <c r="L3095" s="1">
        <v>0</v>
      </c>
      <c r="M3095" s="1">
        <f t="array" ref="M3095">SUMPRODUCT(MAX(ISNUMBER(SEARCH('Class Rules'!$B$6:$B$85,$E3095))*ISNUMBER(SEARCH('Class Rules'!$C$6:$C$85,$F3095))*'Class Rules'!$A$6:$A$85))</f>
        <v>1</v>
      </c>
      <c r="N3095" s="1" t="str">
        <f t="array" ref="N3095">IF($M3095=0,'Class Rules'!$D$3,INDEX('Class Rules'!$D$6:$D$85,MATCH($M3095,'Class Rules'!$A$6:$A$85,0)))</f>
        <v>Freight LDV</v>
      </c>
      <c r="O3095" s="1" t="str">
        <f t="array" ref="O3095">IF(SUMPRODUCT(MAX(ISNUMBER(SEARCH(Fuel_Rules!$A$6:$A$30,$E3095))*ISNUMBER(SEARCH(Fuel_Rules!$B$6:$B$30,$F3095))*(Fuel_Rules!$A$6:$A$30&lt;&gt;"")))&gt;0,"Plug-in hybrid",IF($G3095="Diesel","Diesel","Gasoline"))</f>
        <v>Gasoline</v>
      </c>
    </row>
    <row r="3096" spans="1:15" ht="15" customHeight="1" x14ac:dyDescent="0.25">
      <c r="A3096" s="1">
        <v>2022</v>
      </c>
      <c r="B3096" s="1" t="s">
        <v>5174</v>
      </c>
      <c r="C3096" s="1" t="s">
        <v>1046</v>
      </c>
      <c r="D3096" s="1" t="s">
        <v>5394</v>
      </c>
      <c r="E3096" s="1" t="s">
        <v>915</v>
      </c>
      <c r="F3096" s="1" t="s">
        <v>1048</v>
      </c>
      <c r="G3096" s="1" t="s">
        <v>103</v>
      </c>
      <c r="H3096" s="1" t="s">
        <v>298</v>
      </c>
      <c r="I3096" s="1">
        <v>1.3</v>
      </c>
      <c r="J3096" s="1">
        <v>2023</v>
      </c>
      <c r="K3096" s="1">
        <v>108647</v>
      </c>
      <c r="L3096" s="1">
        <v>0</v>
      </c>
      <c r="M3096" s="1">
        <f t="array" ref="M3096">SUMPRODUCT(MAX(ISNUMBER(SEARCH('Class Rules'!$B$6:$B$85,$E3096))*ISNUMBER(SEARCH('Class Rules'!$C$6:$C$85,$F3096))*'Class Rules'!$A$6:$A$85))</f>
        <v>1</v>
      </c>
      <c r="N3096" s="1" t="str">
        <f t="array" ref="N3096">IF($M3096=0,'Class Rules'!$D$3,INDEX('Class Rules'!$D$6:$D$85,MATCH($M3096,'Class Rules'!$A$6:$A$85,0)))</f>
        <v>Freight LDV</v>
      </c>
      <c r="O3096" s="1" t="str">
        <f t="array" ref="O3096">IF(SUMPRODUCT(MAX(ISNUMBER(SEARCH(Fuel_Rules!$A$6:$A$30,$E3096))*ISNUMBER(SEARCH(Fuel_Rules!$B$6:$B$30,$F3096))*(Fuel_Rules!$A$6:$A$30&lt;&gt;"")))&gt;0,"Plug-in hybrid",IF($G3096="Diesel","Diesel","Gasoline"))</f>
        <v>Gasoline</v>
      </c>
    </row>
    <row r="3097" spans="1:15" ht="15" customHeight="1" x14ac:dyDescent="0.25">
      <c r="A3097" s="1">
        <v>2022</v>
      </c>
      <c r="B3097" s="1" t="s">
        <v>5174</v>
      </c>
      <c r="C3097" s="1" t="s">
        <v>1049</v>
      </c>
      <c r="D3097" s="1" t="s">
        <v>5395</v>
      </c>
      <c r="E3097" s="1" t="s">
        <v>915</v>
      </c>
      <c r="F3097" s="1" t="s">
        <v>1051</v>
      </c>
      <c r="G3097" s="1" t="s">
        <v>103</v>
      </c>
      <c r="H3097" s="1" t="s">
        <v>298</v>
      </c>
      <c r="I3097" s="1">
        <v>1.4</v>
      </c>
      <c r="J3097" s="1">
        <v>2023</v>
      </c>
      <c r="K3097" s="1">
        <v>101480</v>
      </c>
      <c r="L3097" s="1">
        <v>0</v>
      </c>
      <c r="M3097" s="1">
        <f t="array" ref="M3097">SUMPRODUCT(MAX(ISNUMBER(SEARCH('Class Rules'!$B$6:$B$85,$E3097))*ISNUMBER(SEARCH('Class Rules'!$C$6:$C$85,$F3097))*'Class Rules'!$A$6:$A$85))</f>
        <v>3</v>
      </c>
      <c r="N3097" s="1" t="str">
        <f t="array" ref="N3097">IF($M3097=0,'Class Rules'!$D$3,INDEX('Class Rules'!$D$6:$D$85,MATCH($M3097,'Class Rules'!$A$6:$A$85,0)))</f>
        <v>Freight LDV</v>
      </c>
      <c r="O3097" s="1" t="str">
        <f t="array" ref="O3097">IF(SUMPRODUCT(MAX(ISNUMBER(SEARCH(Fuel_Rules!$A$6:$A$30,$E3097))*ISNUMBER(SEARCH(Fuel_Rules!$B$6:$B$30,$F3097))*(Fuel_Rules!$A$6:$A$30&lt;&gt;"")))&gt;0,"Plug-in hybrid",IF($G3097="Diesel","Diesel","Gasoline"))</f>
        <v>Gasoline</v>
      </c>
    </row>
    <row r="3098" spans="1:15" ht="15" customHeight="1" x14ac:dyDescent="0.25">
      <c r="A3098" s="1">
        <v>2022</v>
      </c>
      <c r="B3098" s="1" t="s">
        <v>5174</v>
      </c>
      <c r="C3098" s="1" t="s">
        <v>1052</v>
      </c>
      <c r="D3098" s="1" t="s">
        <v>5396</v>
      </c>
      <c r="E3098" s="1" t="s">
        <v>915</v>
      </c>
      <c r="F3098" s="1" t="s">
        <v>1054</v>
      </c>
      <c r="G3098" s="1" t="s">
        <v>103</v>
      </c>
      <c r="H3098" s="1" t="s">
        <v>298</v>
      </c>
      <c r="I3098" s="1">
        <v>1.4</v>
      </c>
      <c r="J3098" s="1">
        <v>2023</v>
      </c>
      <c r="K3098" s="1">
        <v>74906</v>
      </c>
      <c r="L3098" s="1">
        <v>0</v>
      </c>
      <c r="M3098" s="1">
        <f t="array" ref="M3098">SUMPRODUCT(MAX(ISNUMBER(SEARCH('Class Rules'!$B$6:$B$85,$E3098))*ISNUMBER(SEARCH('Class Rules'!$C$6:$C$85,$F3098))*'Class Rules'!$A$6:$A$85))</f>
        <v>0</v>
      </c>
      <c r="N3098" s="1" t="str">
        <f t="array" ref="N3098">IF($M3098=0,'Class Rules'!$D$3,INDEX('Class Rules'!$D$6:$D$85,MATCH($M3098,'Class Rules'!$A$6:$A$85,0)))</f>
        <v>Passenger LDV</v>
      </c>
      <c r="O3098" s="1" t="str">
        <f t="array" ref="O3098">IF(SUMPRODUCT(MAX(ISNUMBER(SEARCH(Fuel_Rules!$A$6:$A$30,$E3098))*ISNUMBER(SEARCH(Fuel_Rules!$B$6:$B$30,$F3098))*(Fuel_Rules!$A$6:$A$30&lt;&gt;"")))&gt;0,"Plug-in hybrid",IF($G3098="Diesel","Diesel","Gasoline"))</f>
        <v>Gasoline</v>
      </c>
    </row>
    <row r="3099" spans="1:15" ht="15" customHeight="1" x14ac:dyDescent="0.25">
      <c r="A3099" s="1">
        <v>2022</v>
      </c>
      <c r="B3099" s="1" t="s">
        <v>5174</v>
      </c>
      <c r="C3099" s="1" t="s">
        <v>1055</v>
      </c>
      <c r="D3099" s="1" t="s">
        <v>5397</v>
      </c>
      <c r="E3099" s="1" t="s">
        <v>915</v>
      </c>
      <c r="F3099" s="1" t="s">
        <v>1057</v>
      </c>
      <c r="G3099" s="1" t="s">
        <v>103</v>
      </c>
      <c r="H3099" s="1" t="s">
        <v>298</v>
      </c>
      <c r="I3099" s="1">
        <v>1</v>
      </c>
      <c r="J3099" s="1">
        <v>2023</v>
      </c>
      <c r="K3099" s="1">
        <v>68496</v>
      </c>
      <c r="L3099" s="1">
        <v>0</v>
      </c>
      <c r="M3099" s="1">
        <f t="array" ref="M3099">SUMPRODUCT(MAX(ISNUMBER(SEARCH('Class Rules'!$B$6:$B$85,$E3099))*ISNUMBER(SEARCH('Class Rules'!$C$6:$C$85,$F3099))*'Class Rules'!$A$6:$A$85))</f>
        <v>0</v>
      </c>
      <c r="N3099" s="1" t="str">
        <f t="array" ref="N3099">IF($M3099=0,'Class Rules'!$D$3,INDEX('Class Rules'!$D$6:$D$85,MATCH($M3099,'Class Rules'!$A$6:$A$85,0)))</f>
        <v>Passenger LDV</v>
      </c>
      <c r="O3099" s="1" t="str">
        <f t="array" ref="O3099">IF(SUMPRODUCT(MAX(ISNUMBER(SEARCH(Fuel_Rules!$A$6:$A$30,$E3099))*ISNUMBER(SEARCH(Fuel_Rules!$B$6:$B$30,$F3099))*(Fuel_Rules!$A$6:$A$30&lt;&gt;"")))&gt;0,"Plug-in hybrid",IF($G3099="Diesel","Diesel","Gasoline"))</f>
        <v>Gasoline</v>
      </c>
    </row>
    <row r="3100" spans="1:15" ht="15" customHeight="1" x14ac:dyDescent="0.25">
      <c r="A3100" s="1">
        <v>2022</v>
      </c>
      <c r="B3100" s="1" t="s">
        <v>5174</v>
      </c>
      <c r="C3100" s="1" t="s">
        <v>1058</v>
      </c>
      <c r="D3100" s="1" t="s">
        <v>5398</v>
      </c>
      <c r="E3100" s="1" t="s">
        <v>915</v>
      </c>
      <c r="F3100" s="1" t="s">
        <v>1060</v>
      </c>
      <c r="G3100" s="1" t="s">
        <v>103</v>
      </c>
      <c r="H3100" s="1" t="s">
        <v>298</v>
      </c>
      <c r="I3100" s="1">
        <v>1.4</v>
      </c>
      <c r="J3100" s="1">
        <v>2023</v>
      </c>
      <c r="K3100" s="1">
        <v>94658</v>
      </c>
      <c r="L3100" s="1">
        <v>0</v>
      </c>
      <c r="M3100" s="1">
        <f t="array" ref="M3100">SUMPRODUCT(MAX(ISNUMBER(SEARCH('Class Rules'!$B$6:$B$85,$E3100))*ISNUMBER(SEARCH('Class Rules'!$C$6:$C$85,$F3100))*'Class Rules'!$A$6:$A$85))</f>
        <v>3</v>
      </c>
      <c r="N3100" s="1" t="str">
        <f t="array" ref="N3100">IF($M3100=0,'Class Rules'!$D$3,INDEX('Class Rules'!$D$6:$D$85,MATCH($M3100,'Class Rules'!$A$6:$A$85,0)))</f>
        <v>Freight LDV</v>
      </c>
      <c r="O3100" s="1" t="str">
        <f t="array" ref="O3100">IF(SUMPRODUCT(MAX(ISNUMBER(SEARCH(Fuel_Rules!$A$6:$A$30,$E3100))*ISNUMBER(SEARCH(Fuel_Rules!$B$6:$B$30,$F3100))*(Fuel_Rules!$A$6:$A$30&lt;&gt;"")))&gt;0,"Plug-in hybrid",IF($G3100="Diesel","Diesel","Gasoline"))</f>
        <v>Gasoline</v>
      </c>
    </row>
    <row r="3101" spans="1:15" ht="15" customHeight="1" x14ac:dyDescent="0.25">
      <c r="A3101" s="1">
        <v>2022</v>
      </c>
      <c r="B3101" s="1" t="s">
        <v>5174</v>
      </c>
      <c r="C3101" s="1" t="s">
        <v>1061</v>
      </c>
      <c r="D3101" s="1" t="s">
        <v>5399</v>
      </c>
      <c r="E3101" s="1" t="s">
        <v>915</v>
      </c>
      <c r="F3101" s="1" t="s">
        <v>1063</v>
      </c>
      <c r="G3101" s="1" t="s">
        <v>103</v>
      </c>
      <c r="H3101" s="1" t="s">
        <v>298</v>
      </c>
      <c r="I3101" s="1">
        <v>1</v>
      </c>
      <c r="J3101" s="1">
        <v>2023</v>
      </c>
      <c r="K3101" s="1">
        <v>66079</v>
      </c>
      <c r="L3101" s="1">
        <v>0</v>
      </c>
      <c r="M3101" s="1">
        <f t="array" ref="M3101">SUMPRODUCT(MAX(ISNUMBER(SEARCH('Class Rules'!$B$6:$B$85,$E3101))*ISNUMBER(SEARCH('Class Rules'!$C$6:$C$85,$F3101))*'Class Rules'!$A$6:$A$85))</f>
        <v>0</v>
      </c>
      <c r="N3101" s="1" t="str">
        <f t="array" ref="N3101">IF($M3101=0,'Class Rules'!$D$3,INDEX('Class Rules'!$D$6:$D$85,MATCH($M3101,'Class Rules'!$A$6:$A$85,0)))</f>
        <v>Passenger LDV</v>
      </c>
      <c r="O3101" s="1" t="str">
        <f t="array" ref="O3101">IF(SUMPRODUCT(MAX(ISNUMBER(SEARCH(Fuel_Rules!$A$6:$A$30,$E3101))*ISNUMBER(SEARCH(Fuel_Rules!$B$6:$B$30,$F3101))*(Fuel_Rules!$A$6:$A$30&lt;&gt;"")))&gt;0,"Plug-in hybrid",IF($G3101="Diesel","Diesel","Gasoline"))</f>
        <v>Gasoline</v>
      </c>
    </row>
    <row r="3102" spans="1:15" ht="15" customHeight="1" x14ac:dyDescent="0.25">
      <c r="A3102" s="1">
        <v>2022</v>
      </c>
      <c r="B3102" s="1" t="s">
        <v>5174</v>
      </c>
      <c r="C3102" s="1" t="s">
        <v>1064</v>
      </c>
      <c r="D3102" s="1" t="s">
        <v>5400</v>
      </c>
      <c r="E3102" s="1" t="s">
        <v>915</v>
      </c>
      <c r="F3102" s="1" t="s">
        <v>1066</v>
      </c>
      <c r="G3102" s="1" t="s">
        <v>103</v>
      </c>
      <c r="H3102" s="1" t="s">
        <v>437</v>
      </c>
      <c r="I3102" s="1">
        <v>1.3</v>
      </c>
      <c r="J3102" s="1">
        <v>2023</v>
      </c>
      <c r="K3102" s="1">
        <v>138258</v>
      </c>
      <c r="L3102" s="1">
        <v>0</v>
      </c>
      <c r="M3102" s="1">
        <f t="array" ref="M3102">SUMPRODUCT(MAX(ISNUMBER(SEARCH('Class Rules'!$B$6:$B$85,$E3102))*ISNUMBER(SEARCH('Class Rules'!$C$6:$C$85,$F3102))*'Class Rules'!$A$6:$A$85))</f>
        <v>2</v>
      </c>
      <c r="N3102" s="1" t="str">
        <f t="array" ref="N3102">IF($M3102=0,'Class Rules'!$D$3,INDEX('Class Rules'!$D$6:$D$85,MATCH($M3102,'Class Rules'!$A$6:$A$85,0)))</f>
        <v>Freight LDV</v>
      </c>
      <c r="O3102" s="1" t="str">
        <f t="array" ref="O3102">IF(SUMPRODUCT(MAX(ISNUMBER(SEARCH(Fuel_Rules!$A$6:$A$30,$E3102))*ISNUMBER(SEARCH(Fuel_Rules!$B$6:$B$30,$F3102))*(Fuel_Rules!$A$6:$A$30&lt;&gt;"")))&gt;0,"Plug-in hybrid",IF($G3102="Diesel","Diesel","Gasoline"))</f>
        <v>Gasoline</v>
      </c>
    </row>
    <row r="3103" spans="1:15" ht="15" customHeight="1" x14ac:dyDescent="0.25">
      <c r="A3103" s="1">
        <v>2022</v>
      </c>
      <c r="B3103" s="1" t="s">
        <v>5174</v>
      </c>
      <c r="C3103" s="1" t="s">
        <v>1067</v>
      </c>
      <c r="D3103" s="1" t="s">
        <v>5401</v>
      </c>
      <c r="E3103" s="1" t="s">
        <v>915</v>
      </c>
      <c r="F3103" s="1" t="s">
        <v>1069</v>
      </c>
      <c r="G3103" s="1" t="s">
        <v>103</v>
      </c>
      <c r="H3103" s="1" t="s">
        <v>437</v>
      </c>
      <c r="I3103" s="1">
        <v>1.3</v>
      </c>
      <c r="J3103" s="1">
        <v>2023</v>
      </c>
      <c r="K3103" s="1">
        <v>151025</v>
      </c>
      <c r="L3103" s="1">
        <v>0</v>
      </c>
      <c r="M3103" s="1">
        <f t="array" ref="M3103">SUMPRODUCT(MAX(ISNUMBER(SEARCH('Class Rules'!$B$6:$B$85,$E3103))*ISNUMBER(SEARCH('Class Rules'!$C$6:$C$85,$F3103))*'Class Rules'!$A$6:$A$85))</f>
        <v>2</v>
      </c>
      <c r="N3103" s="1" t="str">
        <f t="array" ref="N3103">IF($M3103=0,'Class Rules'!$D$3,INDEX('Class Rules'!$D$6:$D$85,MATCH($M3103,'Class Rules'!$A$6:$A$85,0)))</f>
        <v>Freight LDV</v>
      </c>
      <c r="O3103" s="1" t="str">
        <f t="array" ref="O3103">IF(SUMPRODUCT(MAX(ISNUMBER(SEARCH(Fuel_Rules!$A$6:$A$30,$E3103))*ISNUMBER(SEARCH(Fuel_Rules!$B$6:$B$30,$F3103))*(Fuel_Rules!$A$6:$A$30&lt;&gt;"")))&gt;0,"Plug-in hybrid",IF($G3103="Diesel","Diesel","Gasoline"))</f>
        <v>Gasoline</v>
      </c>
    </row>
    <row r="3104" spans="1:15" ht="15" customHeight="1" x14ac:dyDescent="0.25">
      <c r="A3104" s="1">
        <v>2022</v>
      </c>
      <c r="B3104" s="1" t="s">
        <v>5174</v>
      </c>
      <c r="C3104" s="1" t="s">
        <v>1070</v>
      </c>
      <c r="D3104" s="1" t="s">
        <v>5402</v>
      </c>
      <c r="E3104" s="1" t="s">
        <v>915</v>
      </c>
      <c r="F3104" s="1" t="s">
        <v>1072</v>
      </c>
      <c r="G3104" s="1" t="s">
        <v>103</v>
      </c>
      <c r="H3104" s="1" t="s">
        <v>437</v>
      </c>
      <c r="I3104" s="1">
        <v>1.3</v>
      </c>
      <c r="J3104" s="1">
        <v>2023</v>
      </c>
      <c r="K3104" s="1">
        <v>167820</v>
      </c>
      <c r="L3104" s="1">
        <v>0</v>
      </c>
      <c r="M3104" s="1">
        <f t="array" ref="M3104">SUMPRODUCT(MAX(ISNUMBER(SEARCH('Class Rules'!$B$6:$B$85,$E3104))*ISNUMBER(SEARCH('Class Rules'!$C$6:$C$85,$F3104))*'Class Rules'!$A$6:$A$85))</f>
        <v>2</v>
      </c>
      <c r="N3104" s="1" t="str">
        <f t="array" ref="N3104">IF($M3104=0,'Class Rules'!$D$3,INDEX('Class Rules'!$D$6:$D$85,MATCH($M3104,'Class Rules'!$A$6:$A$85,0)))</f>
        <v>Freight LDV</v>
      </c>
      <c r="O3104" s="1" t="str">
        <f t="array" ref="O3104">IF(SUMPRODUCT(MAX(ISNUMBER(SEARCH(Fuel_Rules!$A$6:$A$30,$E3104))*ISNUMBER(SEARCH(Fuel_Rules!$B$6:$B$30,$F3104))*(Fuel_Rules!$A$6:$A$30&lt;&gt;"")))&gt;0,"Plug-in hybrid",IF($G3104="Diesel","Diesel","Gasoline"))</f>
        <v>Gasoline</v>
      </c>
    </row>
    <row r="3105" spans="1:15" ht="15" customHeight="1" x14ac:dyDescent="0.25">
      <c r="A3105" s="1">
        <v>2022</v>
      </c>
      <c r="B3105" s="1" t="s">
        <v>5174</v>
      </c>
      <c r="C3105" s="1" t="s">
        <v>1073</v>
      </c>
      <c r="D3105" s="1" t="s">
        <v>5403</v>
      </c>
      <c r="E3105" s="1" t="s">
        <v>915</v>
      </c>
      <c r="F3105" s="1" t="s">
        <v>1075</v>
      </c>
      <c r="G3105" s="1" t="s">
        <v>103</v>
      </c>
      <c r="H3105" s="1" t="s">
        <v>298</v>
      </c>
      <c r="I3105" s="1">
        <v>1.3</v>
      </c>
      <c r="J3105" s="1">
        <v>2023</v>
      </c>
      <c r="K3105" s="1">
        <v>82264</v>
      </c>
      <c r="L3105" s="1">
        <v>0</v>
      </c>
      <c r="M3105" s="1">
        <f t="array" ref="M3105">SUMPRODUCT(MAX(ISNUMBER(SEARCH('Class Rules'!$B$6:$B$85,$E3105))*ISNUMBER(SEARCH('Class Rules'!$C$6:$C$85,$F3105))*'Class Rules'!$A$6:$A$85))</f>
        <v>0</v>
      </c>
      <c r="N3105" s="1" t="str">
        <f t="array" ref="N3105">IF($M3105=0,'Class Rules'!$D$3,INDEX('Class Rules'!$D$6:$D$85,MATCH($M3105,'Class Rules'!$A$6:$A$85,0)))</f>
        <v>Passenger LDV</v>
      </c>
      <c r="O3105" s="1" t="str">
        <f t="array" ref="O3105">IF(SUMPRODUCT(MAX(ISNUMBER(SEARCH(Fuel_Rules!$A$6:$A$30,$E3105))*ISNUMBER(SEARCH(Fuel_Rules!$B$6:$B$30,$F3105))*(Fuel_Rules!$A$6:$A$30&lt;&gt;"")))&gt;0,"Plug-in hybrid",IF($G3105="Diesel","Diesel","Gasoline"))</f>
        <v>Gasoline</v>
      </c>
    </row>
    <row r="3106" spans="1:15" ht="15" customHeight="1" x14ac:dyDescent="0.25">
      <c r="A3106" s="1">
        <v>2022</v>
      </c>
      <c r="B3106" s="1" t="s">
        <v>5174</v>
      </c>
      <c r="C3106" s="1" t="s">
        <v>1076</v>
      </c>
      <c r="D3106" s="1" t="s">
        <v>5404</v>
      </c>
      <c r="E3106" s="1" t="s">
        <v>915</v>
      </c>
      <c r="F3106" s="1" t="s">
        <v>1078</v>
      </c>
      <c r="G3106" s="1" t="s">
        <v>103</v>
      </c>
      <c r="H3106" s="1" t="s">
        <v>437</v>
      </c>
      <c r="I3106" s="1">
        <v>1</v>
      </c>
      <c r="J3106" s="1">
        <v>2023</v>
      </c>
      <c r="K3106" s="1">
        <v>118037</v>
      </c>
      <c r="L3106" s="1">
        <v>0</v>
      </c>
      <c r="M3106" s="1">
        <f t="array" ref="M3106">SUMPRODUCT(MAX(ISNUMBER(SEARCH('Class Rules'!$B$6:$B$85,$E3106))*ISNUMBER(SEARCH('Class Rules'!$C$6:$C$85,$F3106))*'Class Rules'!$A$6:$A$85))</f>
        <v>0</v>
      </c>
      <c r="N3106" s="1" t="str">
        <f t="array" ref="N3106">IF($M3106=0,'Class Rules'!$D$3,INDEX('Class Rules'!$D$6:$D$85,MATCH($M3106,'Class Rules'!$A$6:$A$85,0)))</f>
        <v>Passenger LDV</v>
      </c>
      <c r="O3106" s="1" t="str">
        <f t="array" ref="O3106">IF(SUMPRODUCT(MAX(ISNUMBER(SEARCH(Fuel_Rules!$A$6:$A$30,$E3106))*ISNUMBER(SEARCH(Fuel_Rules!$B$6:$B$30,$F3106))*(Fuel_Rules!$A$6:$A$30&lt;&gt;"")))&gt;0,"Plug-in hybrid",IF($G3106="Diesel","Diesel","Gasoline"))</f>
        <v>Gasoline</v>
      </c>
    </row>
    <row r="3107" spans="1:15" ht="15" customHeight="1" x14ac:dyDescent="0.25">
      <c r="A3107" s="1">
        <v>2022</v>
      </c>
      <c r="B3107" s="1" t="s">
        <v>5174</v>
      </c>
      <c r="C3107" s="1" t="s">
        <v>1079</v>
      </c>
      <c r="D3107" s="1" t="s">
        <v>5405</v>
      </c>
      <c r="E3107" s="1" t="s">
        <v>915</v>
      </c>
      <c r="F3107" s="1" t="s">
        <v>1081</v>
      </c>
      <c r="G3107" s="1" t="s">
        <v>103</v>
      </c>
      <c r="H3107" s="1" t="s">
        <v>437</v>
      </c>
      <c r="I3107" s="1">
        <v>1</v>
      </c>
      <c r="J3107" s="1">
        <v>2023</v>
      </c>
      <c r="K3107" s="1">
        <v>110471</v>
      </c>
      <c r="L3107" s="1">
        <v>0</v>
      </c>
      <c r="M3107" s="1">
        <f t="array" ref="M3107">SUMPRODUCT(MAX(ISNUMBER(SEARCH('Class Rules'!$B$6:$B$85,$E3107))*ISNUMBER(SEARCH('Class Rules'!$C$6:$C$85,$F3107))*'Class Rules'!$A$6:$A$85))</f>
        <v>0</v>
      </c>
      <c r="N3107" s="1" t="str">
        <f t="array" ref="N3107">IF($M3107=0,'Class Rules'!$D$3,INDEX('Class Rules'!$D$6:$D$85,MATCH($M3107,'Class Rules'!$A$6:$A$85,0)))</f>
        <v>Passenger LDV</v>
      </c>
      <c r="O3107" s="1" t="str">
        <f t="array" ref="O3107">IF(SUMPRODUCT(MAX(ISNUMBER(SEARCH(Fuel_Rules!$A$6:$A$30,$E3107))*ISNUMBER(SEARCH(Fuel_Rules!$B$6:$B$30,$F3107))*(Fuel_Rules!$A$6:$A$30&lt;&gt;"")))&gt;0,"Plug-in hybrid",IF($G3107="Diesel","Diesel","Gasoline"))</f>
        <v>Gasoline</v>
      </c>
    </row>
    <row r="3108" spans="1:15" ht="15" customHeight="1" x14ac:dyDescent="0.25">
      <c r="A3108" s="1">
        <v>2022</v>
      </c>
      <c r="B3108" s="1" t="s">
        <v>5174</v>
      </c>
      <c r="C3108" s="1" t="s">
        <v>1082</v>
      </c>
      <c r="D3108" s="1" t="s">
        <v>5406</v>
      </c>
      <c r="E3108" s="1" t="s">
        <v>915</v>
      </c>
      <c r="F3108" s="1" t="s">
        <v>1084</v>
      </c>
      <c r="G3108" s="1" t="s">
        <v>103</v>
      </c>
      <c r="H3108" s="1" t="s">
        <v>437</v>
      </c>
      <c r="I3108" s="1">
        <v>1.3</v>
      </c>
      <c r="J3108" s="1">
        <v>2023</v>
      </c>
      <c r="K3108" s="1">
        <v>101722</v>
      </c>
      <c r="L3108" s="1">
        <v>0</v>
      </c>
      <c r="M3108" s="1">
        <f t="array" ref="M3108">SUMPRODUCT(MAX(ISNUMBER(SEARCH('Class Rules'!$B$6:$B$85,$E3108))*ISNUMBER(SEARCH('Class Rules'!$C$6:$C$85,$F3108))*'Class Rules'!$A$6:$A$85))</f>
        <v>0</v>
      </c>
      <c r="N3108" s="1" t="str">
        <f t="array" ref="N3108">IF($M3108=0,'Class Rules'!$D$3,INDEX('Class Rules'!$D$6:$D$85,MATCH($M3108,'Class Rules'!$A$6:$A$85,0)))</f>
        <v>Passenger LDV</v>
      </c>
      <c r="O3108" s="1" t="str">
        <f t="array" ref="O3108">IF(SUMPRODUCT(MAX(ISNUMBER(SEARCH(Fuel_Rules!$A$6:$A$30,$E3108))*ISNUMBER(SEARCH(Fuel_Rules!$B$6:$B$30,$F3108))*(Fuel_Rules!$A$6:$A$30&lt;&gt;"")))&gt;0,"Plug-in hybrid",IF($G3108="Diesel","Diesel","Gasoline"))</f>
        <v>Gasoline</v>
      </c>
    </row>
    <row r="3109" spans="1:15" ht="15" customHeight="1" x14ac:dyDescent="0.25">
      <c r="A3109" s="1">
        <v>2022</v>
      </c>
      <c r="B3109" s="1" t="s">
        <v>5174</v>
      </c>
      <c r="C3109" s="1" t="s">
        <v>1085</v>
      </c>
      <c r="D3109" s="1" t="s">
        <v>5407</v>
      </c>
      <c r="E3109" s="1" t="s">
        <v>915</v>
      </c>
      <c r="F3109" s="1" t="s">
        <v>1087</v>
      </c>
      <c r="G3109" s="1" t="s">
        <v>103</v>
      </c>
      <c r="H3109" s="1" t="s">
        <v>298</v>
      </c>
      <c r="I3109" s="1">
        <v>1.3</v>
      </c>
      <c r="J3109" s="1">
        <v>2023</v>
      </c>
      <c r="K3109" s="1">
        <v>91287</v>
      </c>
      <c r="L3109" s="1">
        <v>0</v>
      </c>
      <c r="M3109" s="1">
        <f t="array" ref="M3109">SUMPRODUCT(MAX(ISNUMBER(SEARCH('Class Rules'!$B$6:$B$85,$E3109))*ISNUMBER(SEARCH('Class Rules'!$C$6:$C$85,$F3109))*'Class Rules'!$A$6:$A$85))</f>
        <v>0</v>
      </c>
      <c r="N3109" s="1" t="str">
        <f t="array" ref="N3109">IF($M3109=0,'Class Rules'!$D$3,INDEX('Class Rules'!$D$6:$D$85,MATCH($M3109,'Class Rules'!$A$6:$A$85,0)))</f>
        <v>Passenger LDV</v>
      </c>
      <c r="O3109" s="1" t="str">
        <f t="array" ref="O3109">IF(SUMPRODUCT(MAX(ISNUMBER(SEARCH(Fuel_Rules!$A$6:$A$30,$E3109))*ISNUMBER(SEARCH(Fuel_Rules!$B$6:$B$30,$F3109))*(Fuel_Rules!$A$6:$A$30&lt;&gt;"")))&gt;0,"Plug-in hybrid",IF($G3109="Diesel","Diesel","Gasoline"))</f>
        <v>Gasoline</v>
      </c>
    </row>
    <row r="3110" spans="1:15" ht="15" customHeight="1" x14ac:dyDescent="0.25">
      <c r="A3110" s="1">
        <v>2022</v>
      </c>
      <c r="B3110" s="1" t="s">
        <v>5174</v>
      </c>
      <c r="C3110" s="1" t="s">
        <v>1088</v>
      </c>
      <c r="D3110" s="1" t="s">
        <v>5408</v>
      </c>
      <c r="E3110" s="1" t="s">
        <v>915</v>
      </c>
      <c r="F3110" s="1" t="s">
        <v>1090</v>
      </c>
      <c r="G3110" s="1" t="s">
        <v>103</v>
      </c>
      <c r="H3110" s="1" t="s">
        <v>437</v>
      </c>
      <c r="I3110" s="1">
        <v>1</v>
      </c>
      <c r="J3110" s="1">
        <v>2023</v>
      </c>
      <c r="K3110" s="1">
        <v>128282</v>
      </c>
      <c r="L3110" s="1">
        <v>0</v>
      </c>
      <c r="M3110" s="1">
        <f t="array" ref="M3110">SUMPRODUCT(MAX(ISNUMBER(SEARCH('Class Rules'!$B$6:$B$85,$E3110))*ISNUMBER(SEARCH('Class Rules'!$C$6:$C$85,$F3110))*'Class Rules'!$A$6:$A$85))</f>
        <v>0</v>
      </c>
      <c r="N3110" s="1" t="str">
        <f t="array" ref="N3110">IF($M3110=0,'Class Rules'!$D$3,INDEX('Class Rules'!$D$6:$D$85,MATCH($M3110,'Class Rules'!$A$6:$A$85,0)))</f>
        <v>Passenger LDV</v>
      </c>
      <c r="O3110" s="1" t="str">
        <f t="array" ref="O3110">IF(SUMPRODUCT(MAX(ISNUMBER(SEARCH(Fuel_Rules!$A$6:$A$30,$E3110))*ISNUMBER(SEARCH(Fuel_Rules!$B$6:$B$30,$F3110))*(Fuel_Rules!$A$6:$A$30&lt;&gt;"")))&gt;0,"Plug-in hybrid",IF($G3110="Diesel","Diesel","Gasoline"))</f>
        <v>Gasoline</v>
      </c>
    </row>
    <row r="3111" spans="1:15" ht="15" customHeight="1" x14ac:dyDescent="0.25">
      <c r="A3111" s="1">
        <v>2022</v>
      </c>
      <c r="B3111" s="1" t="s">
        <v>5174</v>
      </c>
      <c r="C3111" s="1" t="s">
        <v>3396</v>
      </c>
      <c r="D3111" s="1" t="s">
        <v>5409</v>
      </c>
      <c r="E3111" s="1" t="s">
        <v>915</v>
      </c>
      <c r="F3111" s="1" t="s">
        <v>3398</v>
      </c>
      <c r="G3111" s="1" t="s">
        <v>103</v>
      </c>
      <c r="H3111" s="1" t="s">
        <v>298</v>
      </c>
      <c r="I3111" s="1">
        <v>1</v>
      </c>
      <c r="J3111" s="1">
        <v>2023</v>
      </c>
      <c r="K3111" s="1">
        <v>88190</v>
      </c>
      <c r="L3111" s="1">
        <v>0</v>
      </c>
      <c r="M3111" s="1">
        <f t="array" ref="M3111">SUMPRODUCT(MAX(ISNUMBER(SEARCH('Class Rules'!$B$6:$B$85,$E3111))*ISNUMBER(SEARCH('Class Rules'!$C$6:$C$85,$F3111))*'Class Rules'!$A$6:$A$85))</f>
        <v>0</v>
      </c>
      <c r="N3111" s="1" t="str">
        <f t="array" ref="N3111">IF($M3111=0,'Class Rules'!$D$3,INDEX('Class Rules'!$D$6:$D$85,MATCH($M3111,'Class Rules'!$A$6:$A$85,0)))</f>
        <v>Passenger LDV</v>
      </c>
      <c r="O3111" s="1" t="str">
        <f t="array" ref="O3111">IF(SUMPRODUCT(MAX(ISNUMBER(SEARCH(Fuel_Rules!$A$6:$A$30,$E3111))*ISNUMBER(SEARCH(Fuel_Rules!$B$6:$B$30,$F3111))*(Fuel_Rules!$A$6:$A$30&lt;&gt;"")))&gt;0,"Plug-in hybrid",IF($G3111="Diesel","Diesel","Gasoline"))</f>
        <v>Gasoline</v>
      </c>
    </row>
    <row r="3112" spans="1:15" ht="15" customHeight="1" x14ac:dyDescent="0.25">
      <c r="A3112" s="1">
        <v>2022</v>
      </c>
      <c r="B3112" s="1" t="s">
        <v>5174</v>
      </c>
      <c r="C3112" s="1" t="s">
        <v>3399</v>
      </c>
      <c r="D3112" s="1" t="s">
        <v>5410</v>
      </c>
      <c r="E3112" s="1" t="s">
        <v>915</v>
      </c>
      <c r="F3112" s="1" t="s">
        <v>3401</v>
      </c>
      <c r="G3112" s="1" t="s">
        <v>103</v>
      </c>
      <c r="H3112" s="1" t="s">
        <v>437</v>
      </c>
      <c r="I3112" s="1">
        <v>1.3</v>
      </c>
      <c r="J3112" s="1">
        <v>2023</v>
      </c>
      <c r="K3112" s="1">
        <v>120882</v>
      </c>
      <c r="L3112" s="1">
        <v>0</v>
      </c>
      <c r="M3112" s="1">
        <f t="array" ref="M3112">SUMPRODUCT(MAX(ISNUMBER(SEARCH('Class Rules'!$B$6:$B$85,$E3112))*ISNUMBER(SEARCH('Class Rules'!$C$6:$C$85,$F3112))*'Class Rules'!$A$6:$A$85))</f>
        <v>1</v>
      </c>
      <c r="N3112" s="1" t="str">
        <f t="array" ref="N3112">IF($M3112=0,'Class Rules'!$D$3,INDEX('Class Rules'!$D$6:$D$85,MATCH($M3112,'Class Rules'!$A$6:$A$85,0)))</f>
        <v>Freight LDV</v>
      </c>
      <c r="O3112" s="1" t="str">
        <f t="array" ref="O3112">IF(SUMPRODUCT(MAX(ISNUMBER(SEARCH(Fuel_Rules!$A$6:$A$30,$E3112))*ISNUMBER(SEARCH(Fuel_Rules!$B$6:$B$30,$F3112))*(Fuel_Rules!$A$6:$A$30&lt;&gt;"")))&gt;0,"Plug-in hybrid",IF($G3112="Diesel","Diesel","Gasoline"))</f>
        <v>Gasoline</v>
      </c>
    </row>
    <row r="3113" spans="1:15" ht="15" customHeight="1" x14ac:dyDescent="0.25">
      <c r="A3113" s="1">
        <v>2022</v>
      </c>
      <c r="B3113" s="1" t="s">
        <v>5174</v>
      </c>
      <c r="C3113" s="1" t="s">
        <v>3402</v>
      </c>
      <c r="D3113" s="1" t="s">
        <v>5411</v>
      </c>
      <c r="E3113" s="1" t="s">
        <v>915</v>
      </c>
      <c r="F3113" s="1" t="s">
        <v>3404</v>
      </c>
      <c r="G3113" s="1" t="s">
        <v>103</v>
      </c>
      <c r="H3113" s="1" t="s">
        <v>437</v>
      </c>
      <c r="I3113" s="1">
        <v>1.3</v>
      </c>
      <c r="J3113" s="1">
        <v>2023</v>
      </c>
      <c r="K3113" s="1">
        <v>115965</v>
      </c>
      <c r="L3113" s="1">
        <v>0</v>
      </c>
      <c r="M3113" s="1">
        <f t="array" ref="M3113">SUMPRODUCT(MAX(ISNUMBER(SEARCH('Class Rules'!$B$6:$B$85,$E3113))*ISNUMBER(SEARCH('Class Rules'!$C$6:$C$85,$F3113))*'Class Rules'!$A$6:$A$85))</f>
        <v>1</v>
      </c>
      <c r="N3113" s="1" t="str">
        <f t="array" ref="N3113">IF($M3113=0,'Class Rules'!$D$3,INDEX('Class Rules'!$D$6:$D$85,MATCH($M3113,'Class Rules'!$A$6:$A$85,0)))</f>
        <v>Freight LDV</v>
      </c>
      <c r="O3113" s="1" t="str">
        <f t="array" ref="O3113">IF(SUMPRODUCT(MAX(ISNUMBER(SEARCH(Fuel_Rules!$A$6:$A$30,$E3113))*ISNUMBER(SEARCH(Fuel_Rules!$B$6:$B$30,$F3113))*(Fuel_Rules!$A$6:$A$30&lt;&gt;"")))&gt;0,"Plug-in hybrid",IF($G3113="Diesel","Diesel","Gasoline"))</f>
        <v>Gasoline</v>
      </c>
    </row>
    <row r="3114" spans="1:15" ht="15" customHeight="1" x14ac:dyDescent="0.25">
      <c r="A3114" s="1">
        <v>2022</v>
      </c>
      <c r="B3114" s="1" t="s">
        <v>5174</v>
      </c>
      <c r="C3114" s="1" t="s">
        <v>1091</v>
      </c>
      <c r="D3114" s="1" t="s">
        <v>5412</v>
      </c>
      <c r="E3114" s="1" t="s">
        <v>1093</v>
      </c>
      <c r="F3114" s="1" t="s">
        <v>1094</v>
      </c>
      <c r="G3114" s="1" t="s">
        <v>103</v>
      </c>
      <c r="H3114" s="1" t="s">
        <v>298</v>
      </c>
      <c r="I3114" s="1">
        <v>1.6</v>
      </c>
      <c r="J3114" s="1">
        <v>2023</v>
      </c>
      <c r="K3114" s="1">
        <v>77240</v>
      </c>
      <c r="L3114" s="1">
        <v>0</v>
      </c>
      <c r="M3114" s="1">
        <f t="array" ref="M3114">SUMPRODUCT(MAX(ISNUMBER(SEARCH('Class Rules'!$B$6:$B$85,$E3114))*ISNUMBER(SEARCH('Class Rules'!$C$6:$C$85,$F3114))*'Class Rules'!$A$6:$A$85))</f>
        <v>0</v>
      </c>
      <c r="N3114" s="1" t="str">
        <f t="array" ref="N3114">IF($M3114=0,'Class Rules'!$D$3,INDEX('Class Rules'!$D$6:$D$85,MATCH($M3114,'Class Rules'!$A$6:$A$85,0)))</f>
        <v>Passenger LDV</v>
      </c>
      <c r="O3114" s="1" t="str">
        <f t="array" ref="O3114">IF(SUMPRODUCT(MAX(ISNUMBER(SEARCH(Fuel_Rules!$A$6:$A$30,$E3114))*ISNUMBER(SEARCH(Fuel_Rules!$B$6:$B$30,$F3114))*(Fuel_Rules!$A$6:$A$30&lt;&gt;"")))&gt;0,"Plug-in hybrid",IF($G3114="Diesel","Diesel","Gasoline"))</f>
        <v>Gasoline</v>
      </c>
    </row>
    <row r="3115" spans="1:15" ht="15" customHeight="1" x14ac:dyDescent="0.25">
      <c r="A3115" s="1">
        <v>2022</v>
      </c>
      <c r="B3115" s="1" t="s">
        <v>5174</v>
      </c>
      <c r="C3115" s="1" t="s">
        <v>1095</v>
      </c>
      <c r="D3115" s="1" t="s">
        <v>5413</v>
      </c>
      <c r="E3115" s="1" t="s">
        <v>1093</v>
      </c>
      <c r="F3115" s="1" t="s">
        <v>1097</v>
      </c>
      <c r="G3115" s="1" t="s">
        <v>103</v>
      </c>
      <c r="H3115" s="1" t="s">
        <v>298</v>
      </c>
      <c r="I3115" s="1">
        <v>1.8</v>
      </c>
      <c r="J3115" s="1">
        <v>2023</v>
      </c>
      <c r="K3115" s="1">
        <v>89680</v>
      </c>
      <c r="L3115" s="1">
        <v>0</v>
      </c>
      <c r="M3115" s="1">
        <f t="array" ref="M3115">SUMPRODUCT(MAX(ISNUMBER(SEARCH('Class Rules'!$B$6:$B$85,$E3115))*ISNUMBER(SEARCH('Class Rules'!$C$6:$C$85,$F3115))*'Class Rules'!$A$6:$A$85))</f>
        <v>0</v>
      </c>
      <c r="N3115" s="1" t="str">
        <f t="array" ref="N3115">IF($M3115=0,'Class Rules'!$D$3,INDEX('Class Rules'!$D$6:$D$85,MATCH($M3115,'Class Rules'!$A$6:$A$85,0)))</f>
        <v>Passenger LDV</v>
      </c>
      <c r="O3115" s="1" t="str">
        <f t="array" ref="O3115">IF(SUMPRODUCT(MAX(ISNUMBER(SEARCH(Fuel_Rules!$A$6:$A$30,$E3115))*ISNUMBER(SEARCH(Fuel_Rules!$B$6:$B$30,$F3115))*(Fuel_Rules!$A$6:$A$30&lt;&gt;"")))&gt;0,"Plug-in hybrid",IF($G3115="Diesel","Diesel","Gasoline"))</f>
        <v>Gasoline</v>
      </c>
    </row>
    <row r="3116" spans="1:15" ht="15" customHeight="1" x14ac:dyDescent="0.25">
      <c r="A3116" s="1">
        <v>2022</v>
      </c>
      <c r="B3116" s="1" t="s">
        <v>5174</v>
      </c>
      <c r="C3116" s="1" t="s">
        <v>1098</v>
      </c>
      <c r="D3116" s="1" t="s">
        <v>5414</v>
      </c>
      <c r="E3116" s="1" t="s">
        <v>1093</v>
      </c>
      <c r="F3116" s="1" t="s">
        <v>1100</v>
      </c>
      <c r="G3116" s="1" t="s">
        <v>103</v>
      </c>
      <c r="H3116" s="1" t="s">
        <v>298</v>
      </c>
      <c r="I3116" s="1">
        <v>1.8</v>
      </c>
      <c r="J3116" s="1">
        <v>2023</v>
      </c>
      <c r="K3116" s="1">
        <v>94115</v>
      </c>
      <c r="L3116" s="1">
        <v>0</v>
      </c>
      <c r="M3116" s="1">
        <f t="array" ref="M3116">SUMPRODUCT(MAX(ISNUMBER(SEARCH('Class Rules'!$B$6:$B$85,$E3116))*ISNUMBER(SEARCH('Class Rules'!$C$6:$C$85,$F3116))*'Class Rules'!$A$6:$A$85))</f>
        <v>0</v>
      </c>
      <c r="N3116" s="1" t="str">
        <f t="array" ref="N3116">IF($M3116=0,'Class Rules'!$D$3,INDEX('Class Rules'!$D$6:$D$85,MATCH($M3116,'Class Rules'!$A$6:$A$85,0)))</f>
        <v>Passenger LDV</v>
      </c>
      <c r="O3116" s="1" t="str">
        <f t="array" ref="O3116">IF(SUMPRODUCT(MAX(ISNUMBER(SEARCH(Fuel_Rules!$A$6:$A$30,$E3116))*ISNUMBER(SEARCH(Fuel_Rules!$B$6:$B$30,$F3116))*(Fuel_Rules!$A$6:$A$30&lt;&gt;"")))&gt;0,"Plug-in hybrid",IF($G3116="Diesel","Diesel","Gasoline"))</f>
        <v>Gasoline</v>
      </c>
    </row>
    <row r="3117" spans="1:15" ht="15" customHeight="1" x14ac:dyDescent="0.25">
      <c r="A3117" s="1">
        <v>2022</v>
      </c>
      <c r="B3117" s="1" t="s">
        <v>5174</v>
      </c>
      <c r="C3117" s="1" t="s">
        <v>1101</v>
      </c>
      <c r="D3117" s="1" t="s">
        <v>5415</v>
      </c>
      <c r="E3117" s="1" t="s">
        <v>1103</v>
      </c>
      <c r="F3117" s="1" t="s">
        <v>1104</v>
      </c>
      <c r="G3117" s="1" t="s">
        <v>105</v>
      </c>
      <c r="H3117" s="1" t="s">
        <v>437</v>
      </c>
      <c r="I3117" s="1">
        <v>3.2</v>
      </c>
      <c r="J3117" s="1">
        <v>2023</v>
      </c>
      <c r="K3117" s="1">
        <v>285186</v>
      </c>
      <c r="L3117" s="1">
        <v>0</v>
      </c>
      <c r="M3117" s="1">
        <f t="array" ref="M3117">SUMPRODUCT(MAX(ISNUMBER(SEARCH('Class Rules'!$B$6:$B$85,$E3117))*ISNUMBER(SEARCH('Class Rules'!$C$6:$C$85,$F3117))*'Class Rules'!$A$6:$A$85))</f>
        <v>9</v>
      </c>
      <c r="N3117" s="1" t="str">
        <f t="array" ref="N3117">IF($M3117=0,'Class Rules'!$D$3,INDEX('Class Rules'!$D$6:$D$85,MATCH($M3117,'Class Rules'!$A$6:$A$85,0)))</f>
        <v>Freight LDV</v>
      </c>
      <c r="O3117" s="1" t="str">
        <f t="array" ref="O3117">IF(SUMPRODUCT(MAX(ISNUMBER(SEARCH(Fuel_Rules!$A$6:$A$30,$E3117))*ISNUMBER(SEARCH(Fuel_Rules!$B$6:$B$30,$F3117))*(Fuel_Rules!$A$6:$A$30&lt;&gt;"")))&gt;0,"Plug-in hybrid",IF($G3117="Diesel","Diesel","Gasoline"))</f>
        <v>Diesel</v>
      </c>
    </row>
    <row r="3118" spans="1:15" ht="15" customHeight="1" x14ac:dyDescent="0.25">
      <c r="A3118" s="1">
        <v>2022</v>
      </c>
      <c r="B3118" s="1" t="s">
        <v>5174</v>
      </c>
      <c r="C3118" s="1" t="s">
        <v>1101</v>
      </c>
      <c r="D3118" s="1" t="s">
        <v>5416</v>
      </c>
      <c r="E3118" s="1" t="s">
        <v>1103</v>
      </c>
      <c r="F3118" s="1" t="s">
        <v>1104</v>
      </c>
      <c r="G3118" s="1" t="s">
        <v>105</v>
      </c>
      <c r="H3118" s="1" t="s">
        <v>437</v>
      </c>
      <c r="I3118" s="1">
        <v>3.2</v>
      </c>
      <c r="J3118" s="1">
        <v>2023</v>
      </c>
      <c r="K3118" s="1">
        <v>266520</v>
      </c>
      <c r="L3118" s="1">
        <v>0</v>
      </c>
      <c r="M3118" s="1">
        <f t="array" ref="M3118">SUMPRODUCT(MAX(ISNUMBER(SEARCH('Class Rules'!$B$6:$B$85,$E3118))*ISNUMBER(SEARCH('Class Rules'!$C$6:$C$85,$F3118))*'Class Rules'!$A$6:$A$85))</f>
        <v>9</v>
      </c>
      <c r="N3118" s="1" t="str">
        <f t="array" ref="N3118">IF($M3118=0,'Class Rules'!$D$3,INDEX('Class Rules'!$D$6:$D$85,MATCH($M3118,'Class Rules'!$A$6:$A$85,0)))</f>
        <v>Freight LDV</v>
      </c>
      <c r="O3118" s="1" t="str">
        <f t="array" ref="O3118">IF(SUMPRODUCT(MAX(ISNUMBER(SEARCH(Fuel_Rules!$A$6:$A$30,$E3118))*ISNUMBER(SEARCH(Fuel_Rules!$B$6:$B$30,$F3118))*(Fuel_Rules!$A$6:$A$30&lt;&gt;"")))&gt;0,"Plug-in hybrid",IF($G3118="Diesel","Diesel","Gasoline"))</f>
        <v>Diesel</v>
      </c>
    </row>
    <row r="3119" spans="1:15" ht="15" customHeight="1" x14ac:dyDescent="0.25">
      <c r="A3119" s="1">
        <v>2022</v>
      </c>
      <c r="B3119" s="1" t="s">
        <v>5174</v>
      </c>
      <c r="C3119" s="1" t="s">
        <v>1105</v>
      </c>
      <c r="D3119" s="1" t="s">
        <v>5417</v>
      </c>
      <c r="E3119" s="1" t="s">
        <v>1103</v>
      </c>
      <c r="F3119" s="1" t="s">
        <v>1107</v>
      </c>
      <c r="G3119" s="1" t="s">
        <v>105</v>
      </c>
      <c r="H3119" s="1" t="s">
        <v>437</v>
      </c>
      <c r="I3119" s="1">
        <v>3.2</v>
      </c>
      <c r="J3119" s="1">
        <v>2023</v>
      </c>
      <c r="K3119" s="1">
        <v>320233</v>
      </c>
      <c r="L3119" s="1">
        <v>0</v>
      </c>
      <c r="M3119" s="1">
        <f t="array" ref="M3119">SUMPRODUCT(MAX(ISNUMBER(SEARCH('Class Rules'!$B$6:$B$85,$E3119))*ISNUMBER(SEARCH('Class Rules'!$C$6:$C$85,$F3119))*'Class Rules'!$A$6:$A$85))</f>
        <v>9</v>
      </c>
      <c r="N3119" s="1" t="str">
        <f t="array" ref="N3119">IF($M3119=0,'Class Rules'!$D$3,INDEX('Class Rules'!$D$6:$D$85,MATCH($M3119,'Class Rules'!$A$6:$A$85,0)))</f>
        <v>Freight LDV</v>
      </c>
      <c r="O3119" s="1" t="str">
        <f t="array" ref="O3119">IF(SUMPRODUCT(MAX(ISNUMBER(SEARCH(Fuel_Rules!$A$6:$A$30,$E3119))*ISNUMBER(SEARCH(Fuel_Rules!$B$6:$B$30,$F3119))*(Fuel_Rules!$A$6:$A$30&lt;&gt;"")))&gt;0,"Plug-in hybrid",IF($G3119="Diesel","Diesel","Gasoline"))</f>
        <v>Diesel</v>
      </c>
    </row>
    <row r="3120" spans="1:15" ht="15" customHeight="1" x14ac:dyDescent="0.25">
      <c r="A3120" s="1">
        <v>2022</v>
      </c>
      <c r="B3120" s="1" t="s">
        <v>5174</v>
      </c>
      <c r="C3120" s="1" t="s">
        <v>1105</v>
      </c>
      <c r="D3120" s="1" t="s">
        <v>5418</v>
      </c>
      <c r="E3120" s="1" t="s">
        <v>1103</v>
      </c>
      <c r="F3120" s="1" t="s">
        <v>1107</v>
      </c>
      <c r="G3120" s="1" t="s">
        <v>105</v>
      </c>
      <c r="H3120" s="1" t="s">
        <v>437</v>
      </c>
      <c r="I3120" s="1">
        <v>3.2</v>
      </c>
      <c r="J3120" s="1">
        <v>2023</v>
      </c>
      <c r="K3120" s="1">
        <v>296648</v>
      </c>
      <c r="L3120" s="1">
        <v>0</v>
      </c>
      <c r="M3120" s="1">
        <f t="array" ref="M3120">SUMPRODUCT(MAX(ISNUMBER(SEARCH('Class Rules'!$B$6:$B$85,$E3120))*ISNUMBER(SEARCH('Class Rules'!$C$6:$C$85,$F3120))*'Class Rules'!$A$6:$A$85))</f>
        <v>9</v>
      </c>
      <c r="N3120" s="1" t="str">
        <f t="array" ref="N3120">IF($M3120=0,'Class Rules'!$D$3,INDEX('Class Rules'!$D$6:$D$85,MATCH($M3120,'Class Rules'!$A$6:$A$85,0)))</f>
        <v>Freight LDV</v>
      </c>
      <c r="O3120" s="1" t="str">
        <f t="array" ref="O3120">IF(SUMPRODUCT(MAX(ISNUMBER(SEARCH(Fuel_Rules!$A$6:$A$30,$E3120))*ISNUMBER(SEARCH(Fuel_Rules!$B$6:$B$30,$F3120))*(Fuel_Rules!$A$6:$A$30&lt;&gt;"")))&gt;0,"Plug-in hybrid",IF($G3120="Diesel","Diesel","Gasoline"))</f>
        <v>Diesel</v>
      </c>
    </row>
    <row r="3121" spans="1:15" ht="15" customHeight="1" x14ac:dyDescent="0.25">
      <c r="A3121" s="1">
        <v>2022</v>
      </c>
      <c r="B3121" s="1" t="s">
        <v>5174</v>
      </c>
      <c r="C3121" s="1" t="s">
        <v>1114</v>
      </c>
      <c r="D3121" s="1" t="s">
        <v>5419</v>
      </c>
      <c r="E3121" s="1" t="s">
        <v>1103</v>
      </c>
      <c r="F3121" s="1" t="s">
        <v>1116</v>
      </c>
      <c r="G3121" s="1" t="s">
        <v>105</v>
      </c>
      <c r="H3121" s="1" t="s">
        <v>437</v>
      </c>
      <c r="I3121" s="1">
        <v>2.2000000000000002</v>
      </c>
      <c r="J3121" s="1">
        <v>2023</v>
      </c>
      <c r="K3121" s="1">
        <v>252415</v>
      </c>
      <c r="L3121" s="1">
        <v>0</v>
      </c>
      <c r="M3121" s="1">
        <f t="array" ref="M3121">SUMPRODUCT(MAX(ISNUMBER(SEARCH('Class Rules'!$B$6:$B$85,$E3121))*ISNUMBER(SEARCH('Class Rules'!$C$6:$C$85,$F3121))*'Class Rules'!$A$6:$A$85))</f>
        <v>9</v>
      </c>
      <c r="N3121" s="1" t="str">
        <f t="array" ref="N3121">IF($M3121=0,'Class Rules'!$D$3,INDEX('Class Rules'!$D$6:$D$85,MATCH($M3121,'Class Rules'!$A$6:$A$85,0)))</f>
        <v>Freight LDV</v>
      </c>
      <c r="O3121" s="1" t="str">
        <f t="array" ref="O3121">IF(SUMPRODUCT(MAX(ISNUMBER(SEARCH(Fuel_Rules!$A$6:$A$30,$E3121))*ISNUMBER(SEARCH(Fuel_Rules!$B$6:$B$30,$F3121))*(Fuel_Rules!$A$6:$A$30&lt;&gt;"")))&gt;0,"Plug-in hybrid",IF($G3121="Diesel","Diesel","Gasoline"))</f>
        <v>Diesel</v>
      </c>
    </row>
    <row r="3122" spans="1:15" ht="15" customHeight="1" x14ac:dyDescent="0.25">
      <c r="A3122" s="1">
        <v>2022</v>
      </c>
      <c r="B3122" s="1" t="s">
        <v>5174</v>
      </c>
      <c r="C3122" s="1" t="s">
        <v>1114</v>
      </c>
      <c r="D3122" s="1" t="s">
        <v>5420</v>
      </c>
      <c r="E3122" s="1" t="s">
        <v>1103</v>
      </c>
      <c r="F3122" s="1" t="s">
        <v>1116</v>
      </c>
      <c r="G3122" s="1" t="s">
        <v>105</v>
      </c>
      <c r="H3122" s="1" t="s">
        <v>437</v>
      </c>
      <c r="I3122" s="1">
        <v>2.2000000000000002</v>
      </c>
      <c r="J3122" s="1">
        <v>2023</v>
      </c>
      <c r="K3122" s="1">
        <v>233337</v>
      </c>
      <c r="L3122" s="1">
        <v>0</v>
      </c>
      <c r="M3122" s="1">
        <f t="array" ref="M3122">SUMPRODUCT(MAX(ISNUMBER(SEARCH('Class Rules'!$B$6:$B$85,$E3122))*ISNUMBER(SEARCH('Class Rules'!$C$6:$C$85,$F3122))*'Class Rules'!$A$6:$A$85))</f>
        <v>9</v>
      </c>
      <c r="N3122" s="1" t="str">
        <f t="array" ref="N3122">IF($M3122=0,'Class Rules'!$D$3,INDEX('Class Rules'!$D$6:$D$85,MATCH($M3122,'Class Rules'!$A$6:$A$85,0)))</f>
        <v>Freight LDV</v>
      </c>
      <c r="O3122" s="1" t="str">
        <f t="array" ref="O3122">IF(SUMPRODUCT(MAX(ISNUMBER(SEARCH(Fuel_Rules!$A$6:$A$30,$E3122))*ISNUMBER(SEARCH(Fuel_Rules!$B$6:$B$30,$F3122))*(Fuel_Rules!$A$6:$A$30&lt;&gt;"")))&gt;0,"Plug-in hybrid",IF($G3122="Diesel","Diesel","Gasoline"))</f>
        <v>Diesel</v>
      </c>
    </row>
    <row r="3123" spans="1:15" ht="15" customHeight="1" x14ac:dyDescent="0.25">
      <c r="A3123" s="1">
        <v>2022</v>
      </c>
      <c r="B3123" s="1" t="s">
        <v>5174</v>
      </c>
      <c r="C3123" s="1" t="s">
        <v>1117</v>
      </c>
      <c r="D3123" s="1" t="s">
        <v>5421</v>
      </c>
      <c r="E3123" s="1" t="s">
        <v>1103</v>
      </c>
      <c r="F3123" s="1" t="s">
        <v>1119</v>
      </c>
      <c r="G3123" s="1" t="s">
        <v>105</v>
      </c>
      <c r="H3123" s="1" t="s">
        <v>298</v>
      </c>
      <c r="I3123" s="1">
        <v>2.2000000000000002</v>
      </c>
      <c r="J3123" s="1">
        <v>2023</v>
      </c>
      <c r="K3123" s="1">
        <v>235306</v>
      </c>
      <c r="L3123" s="1">
        <v>0</v>
      </c>
      <c r="M3123" s="1">
        <f t="array" ref="M3123">SUMPRODUCT(MAX(ISNUMBER(SEARCH('Class Rules'!$B$6:$B$85,$E3123))*ISNUMBER(SEARCH('Class Rules'!$C$6:$C$85,$F3123))*'Class Rules'!$A$6:$A$85))</f>
        <v>9</v>
      </c>
      <c r="N3123" s="1" t="str">
        <f t="array" ref="N3123">IF($M3123=0,'Class Rules'!$D$3,INDEX('Class Rules'!$D$6:$D$85,MATCH($M3123,'Class Rules'!$A$6:$A$85,0)))</f>
        <v>Freight LDV</v>
      </c>
      <c r="O3123" s="1" t="str">
        <f t="array" ref="O3123">IF(SUMPRODUCT(MAX(ISNUMBER(SEARCH(Fuel_Rules!$A$6:$A$30,$E3123))*ISNUMBER(SEARCH(Fuel_Rules!$B$6:$B$30,$F3123))*(Fuel_Rules!$A$6:$A$30&lt;&gt;"")))&gt;0,"Plug-in hybrid",IF($G3123="Diesel","Diesel","Gasoline"))</f>
        <v>Diesel</v>
      </c>
    </row>
    <row r="3124" spans="1:15" ht="15" customHeight="1" x14ac:dyDescent="0.25">
      <c r="A3124" s="1">
        <v>2022</v>
      </c>
      <c r="B3124" s="1" t="s">
        <v>5174</v>
      </c>
      <c r="C3124" s="1" t="s">
        <v>1117</v>
      </c>
      <c r="D3124" s="1" t="s">
        <v>5422</v>
      </c>
      <c r="E3124" s="1" t="s">
        <v>1103</v>
      </c>
      <c r="F3124" s="1" t="s">
        <v>1119</v>
      </c>
      <c r="G3124" s="1" t="s">
        <v>105</v>
      </c>
      <c r="H3124" s="1" t="s">
        <v>298</v>
      </c>
      <c r="I3124" s="1">
        <v>2.2000000000000002</v>
      </c>
      <c r="J3124" s="1">
        <v>2023</v>
      </c>
      <c r="K3124" s="1">
        <v>209894</v>
      </c>
      <c r="L3124" s="1">
        <v>0</v>
      </c>
      <c r="M3124" s="1">
        <f t="array" ref="M3124">SUMPRODUCT(MAX(ISNUMBER(SEARCH('Class Rules'!$B$6:$B$85,$E3124))*ISNUMBER(SEARCH('Class Rules'!$C$6:$C$85,$F3124))*'Class Rules'!$A$6:$A$85))</f>
        <v>9</v>
      </c>
      <c r="N3124" s="1" t="str">
        <f t="array" ref="N3124">IF($M3124=0,'Class Rules'!$D$3,INDEX('Class Rules'!$D$6:$D$85,MATCH($M3124,'Class Rules'!$A$6:$A$85,0)))</f>
        <v>Freight LDV</v>
      </c>
      <c r="O3124" s="1" t="str">
        <f t="array" ref="O3124">IF(SUMPRODUCT(MAX(ISNUMBER(SEARCH(Fuel_Rules!$A$6:$A$30,$E3124))*ISNUMBER(SEARCH(Fuel_Rules!$B$6:$B$30,$F3124))*(Fuel_Rules!$A$6:$A$30&lt;&gt;"")))&gt;0,"Plug-in hybrid",IF($G3124="Diesel","Diesel","Gasoline"))</f>
        <v>Diesel</v>
      </c>
    </row>
    <row r="3125" spans="1:15" ht="15" customHeight="1" x14ac:dyDescent="0.25">
      <c r="A3125" s="1">
        <v>2022</v>
      </c>
      <c r="B3125" s="1" t="s">
        <v>5174</v>
      </c>
      <c r="C3125" s="1" t="s">
        <v>1120</v>
      </c>
      <c r="D3125" s="1" t="s">
        <v>5423</v>
      </c>
      <c r="E3125" s="1" t="s">
        <v>1103</v>
      </c>
      <c r="F3125" s="1" t="s">
        <v>1122</v>
      </c>
      <c r="G3125" s="1" t="s">
        <v>105</v>
      </c>
      <c r="H3125" s="1" t="s">
        <v>298</v>
      </c>
      <c r="I3125" s="1">
        <v>2.2000000000000002</v>
      </c>
      <c r="J3125" s="1">
        <v>2023</v>
      </c>
      <c r="K3125" s="1">
        <v>220815</v>
      </c>
      <c r="L3125" s="1">
        <v>0</v>
      </c>
      <c r="M3125" s="1">
        <f t="array" ref="M3125">SUMPRODUCT(MAX(ISNUMBER(SEARCH('Class Rules'!$B$6:$B$85,$E3125))*ISNUMBER(SEARCH('Class Rules'!$C$6:$C$85,$F3125))*'Class Rules'!$A$6:$A$85))</f>
        <v>9</v>
      </c>
      <c r="N3125" s="1" t="str">
        <f t="array" ref="N3125">IF($M3125=0,'Class Rules'!$D$3,INDEX('Class Rules'!$D$6:$D$85,MATCH($M3125,'Class Rules'!$A$6:$A$85,0)))</f>
        <v>Freight LDV</v>
      </c>
      <c r="O3125" s="1" t="str">
        <f t="array" ref="O3125">IF(SUMPRODUCT(MAX(ISNUMBER(SEARCH(Fuel_Rules!$A$6:$A$30,$E3125))*ISNUMBER(SEARCH(Fuel_Rules!$B$6:$B$30,$F3125))*(Fuel_Rules!$A$6:$A$30&lt;&gt;"")))&gt;0,"Plug-in hybrid",IF($G3125="Diesel","Diesel","Gasoline"))</f>
        <v>Diesel</v>
      </c>
    </row>
    <row r="3126" spans="1:15" ht="15" customHeight="1" x14ac:dyDescent="0.25">
      <c r="A3126" s="1">
        <v>2022</v>
      </c>
      <c r="B3126" s="1" t="s">
        <v>5174</v>
      </c>
      <c r="C3126" s="1" t="s">
        <v>1120</v>
      </c>
      <c r="D3126" s="1" t="s">
        <v>5424</v>
      </c>
      <c r="E3126" s="1" t="s">
        <v>1103</v>
      </c>
      <c r="F3126" s="1" t="s">
        <v>1122</v>
      </c>
      <c r="G3126" s="1" t="s">
        <v>105</v>
      </c>
      <c r="H3126" s="1" t="s">
        <v>298</v>
      </c>
      <c r="I3126" s="1">
        <v>2.2000000000000002</v>
      </c>
      <c r="J3126" s="1">
        <v>2023</v>
      </c>
      <c r="K3126" s="1">
        <v>199215</v>
      </c>
      <c r="L3126" s="1">
        <v>0</v>
      </c>
      <c r="M3126" s="1">
        <f t="array" ref="M3126">SUMPRODUCT(MAX(ISNUMBER(SEARCH('Class Rules'!$B$6:$B$85,$E3126))*ISNUMBER(SEARCH('Class Rules'!$C$6:$C$85,$F3126))*'Class Rules'!$A$6:$A$85))</f>
        <v>9</v>
      </c>
      <c r="N3126" s="1" t="str">
        <f t="array" ref="N3126">IF($M3126=0,'Class Rules'!$D$3,INDEX('Class Rules'!$D$6:$D$85,MATCH($M3126,'Class Rules'!$A$6:$A$85,0)))</f>
        <v>Freight LDV</v>
      </c>
      <c r="O3126" s="1" t="str">
        <f t="array" ref="O3126">IF(SUMPRODUCT(MAX(ISNUMBER(SEARCH(Fuel_Rules!$A$6:$A$30,$E3126))*ISNUMBER(SEARCH(Fuel_Rules!$B$6:$B$30,$F3126))*(Fuel_Rules!$A$6:$A$30&lt;&gt;"")))&gt;0,"Plug-in hybrid",IF($G3126="Diesel","Diesel","Gasoline"))</f>
        <v>Diesel</v>
      </c>
    </row>
    <row r="3127" spans="1:15" ht="15" customHeight="1" x14ac:dyDescent="0.25">
      <c r="A3127" s="1">
        <v>2022</v>
      </c>
      <c r="B3127" s="1" t="s">
        <v>5174</v>
      </c>
      <c r="C3127" s="1" t="s">
        <v>1141</v>
      </c>
      <c r="D3127" s="1" t="s">
        <v>5425</v>
      </c>
      <c r="E3127" s="1" t="s">
        <v>1103</v>
      </c>
      <c r="F3127" s="1" t="s">
        <v>1143</v>
      </c>
      <c r="G3127" s="1" t="s">
        <v>105</v>
      </c>
      <c r="H3127" s="1" t="s">
        <v>437</v>
      </c>
      <c r="I3127" s="1">
        <v>2.2000000000000002</v>
      </c>
      <c r="J3127" s="1">
        <v>2023</v>
      </c>
      <c r="K3127" s="1">
        <v>213784</v>
      </c>
      <c r="L3127" s="1">
        <v>0</v>
      </c>
      <c r="M3127" s="1">
        <f t="array" ref="M3127">SUMPRODUCT(MAX(ISNUMBER(SEARCH('Class Rules'!$B$6:$B$85,$E3127))*ISNUMBER(SEARCH('Class Rules'!$C$6:$C$85,$F3127))*'Class Rules'!$A$6:$A$85))</f>
        <v>9</v>
      </c>
      <c r="N3127" s="1" t="str">
        <f t="array" ref="N3127">IF($M3127=0,'Class Rules'!$D$3,INDEX('Class Rules'!$D$6:$D$85,MATCH($M3127,'Class Rules'!$A$6:$A$85,0)))</f>
        <v>Freight LDV</v>
      </c>
      <c r="O3127" s="1" t="str">
        <f t="array" ref="O3127">IF(SUMPRODUCT(MAX(ISNUMBER(SEARCH(Fuel_Rules!$A$6:$A$30,$E3127))*ISNUMBER(SEARCH(Fuel_Rules!$B$6:$B$30,$F3127))*(Fuel_Rules!$A$6:$A$30&lt;&gt;"")))&gt;0,"Plug-in hybrid",IF($G3127="Diesel","Diesel","Gasoline"))</f>
        <v>Diesel</v>
      </c>
    </row>
    <row r="3128" spans="1:15" ht="15" customHeight="1" x14ac:dyDescent="0.25">
      <c r="A3128" s="1">
        <v>2022</v>
      </c>
      <c r="B3128" s="1" t="s">
        <v>5174</v>
      </c>
      <c r="C3128" s="1" t="s">
        <v>1141</v>
      </c>
      <c r="D3128" s="1" t="s">
        <v>5426</v>
      </c>
      <c r="E3128" s="1" t="s">
        <v>1103</v>
      </c>
      <c r="F3128" s="1" t="s">
        <v>1143</v>
      </c>
      <c r="G3128" s="1" t="s">
        <v>105</v>
      </c>
      <c r="H3128" s="1" t="s">
        <v>437</v>
      </c>
      <c r="I3128" s="1">
        <v>2.2000000000000002</v>
      </c>
      <c r="J3128" s="1">
        <v>2023</v>
      </c>
      <c r="K3128" s="1">
        <v>198254</v>
      </c>
      <c r="L3128" s="1">
        <v>0</v>
      </c>
      <c r="M3128" s="1">
        <f t="array" ref="M3128">SUMPRODUCT(MAX(ISNUMBER(SEARCH('Class Rules'!$B$6:$B$85,$E3128))*ISNUMBER(SEARCH('Class Rules'!$C$6:$C$85,$F3128))*'Class Rules'!$A$6:$A$85))</f>
        <v>9</v>
      </c>
      <c r="N3128" s="1" t="str">
        <f t="array" ref="N3128">IF($M3128=0,'Class Rules'!$D$3,INDEX('Class Rules'!$D$6:$D$85,MATCH($M3128,'Class Rules'!$A$6:$A$85,0)))</f>
        <v>Freight LDV</v>
      </c>
      <c r="O3128" s="1" t="str">
        <f t="array" ref="O3128">IF(SUMPRODUCT(MAX(ISNUMBER(SEARCH(Fuel_Rules!$A$6:$A$30,$E3128))*ISNUMBER(SEARCH(Fuel_Rules!$B$6:$B$30,$F3128))*(Fuel_Rules!$A$6:$A$30&lt;&gt;"")))&gt;0,"Plug-in hybrid",IF($G3128="Diesel","Diesel","Gasoline"))</f>
        <v>Diesel</v>
      </c>
    </row>
    <row r="3129" spans="1:15" ht="15" customHeight="1" x14ac:dyDescent="0.25">
      <c r="A3129" s="1">
        <v>2022</v>
      </c>
      <c r="B3129" s="1" t="s">
        <v>5174</v>
      </c>
      <c r="C3129" s="1" t="s">
        <v>1168</v>
      </c>
      <c r="D3129" s="1" t="s">
        <v>5427</v>
      </c>
      <c r="E3129" s="1" t="s">
        <v>1103</v>
      </c>
      <c r="F3129" s="1" t="s">
        <v>1170</v>
      </c>
      <c r="G3129" s="1" t="s">
        <v>103</v>
      </c>
      <c r="H3129" s="1" t="s">
        <v>437</v>
      </c>
      <c r="I3129" s="1">
        <v>2.7</v>
      </c>
      <c r="J3129" s="1">
        <v>2023</v>
      </c>
      <c r="K3129" s="1">
        <v>353812</v>
      </c>
      <c r="L3129" s="1">
        <v>0</v>
      </c>
      <c r="M3129" s="1">
        <f t="array" ref="M3129">SUMPRODUCT(MAX(ISNUMBER(SEARCH('Class Rules'!$B$6:$B$85,$E3129))*ISNUMBER(SEARCH('Class Rules'!$C$6:$C$85,$F3129))*'Class Rules'!$A$6:$A$85))</f>
        <v>0</v>
      </c>
      <c r="N3129" s="1" t="str">
        <f t="array" ref="N3129">IF($M3129=0,'Class Rules'!$D$3,INDEX('Class Rules'!$D$6:$D$85,MATCH($M3129,'Class Rules'!$A$6:$A$85,0)))</f>
        <v>Passenger LDV</v>
      </c>
      <c r="O3129" s="1" t="str">
        <f t="array" ref="O3129">IF(SUMPRODUCT(MAX(ISNUMBER(SEARCH(Fuel_Rules!$A$6:$A$30,$E3129))*ISNUMBER(SEARCH(Fuel_Rules!$B$6:$B$30,$F3129))*(Fuel_Rules!$A$6:$A$30&lt;&gt;"")))&gt;0,"Plug-in hybrid",IF($G3129="Diesel","Diesel","Gasoline"))</f>
        <v>Gasoline</v>
      </c>
    </row>
    <row r="3130" spans="1:15" ht="15" customHeight="1" x14ac:dyDescent="0.25">
      <c r="A3130" s="1">
        <v>2022</v>
      </c>
      <c r="B3130" s="1" t="s">
        <v>5174</v>
      </c>
      <c r="C3130" s="1" t="s">
        <v>1180</v>
      </c>
      <c r="D3130" s="1" t="s">
        <v>5428</v>
      </c>
      <c r="E3130" s="1" t="s">
        <v>1103</v>
      </c>
      <c r="F3130" s="1" t="s">
        <v>1182</v>
      </c>
      <c r="G3130" s="1" t="s">
        <v>105</v>
      </c>
      <c r="H3130" s="1" t="s">
        <v>437</v>
      </c>
      <c r="I3130" s="1">
        <v>3.2</v>
      </c>
      <c r="J3130" s="1">
        <v>2023</v>
      </c>
      <c r="K3130" s="1">
        <v>259206</v>
      </c>
      <c r="L3130" s="1">
        <v>0</v>
      </c>
      <c r="M3130" s="1">
        <f t="array" ref="M3130">SUMPRODUCT(MAX(ISNUMBER(SEARCH('Class Rules'!$B$6:$B$85,$E3130))*ISNUMBER(SEARCH('Class Rules'!$C$6:$C$85,$F3130))*'Class Rules'!$A$6:$A$85))</f>
        <v>9</v>
      </c>
      <c r="N3130" s="1" t="str">
        <f t="array" ref="N3130">IF($M3130=0,'Class Rules'!$D$3,INDEX('Class Rules'!$D$6:$D$85,MATCH($M3130,'Class Rules'!$A$6:$A$85,0)))</f>
        <v>Freight LDV</v>
      </c>
      <c r="O3130" s="1" t="str">
        <f t="array" ref="O3130">IF(SUMPRODUCT(MAX(ISNUMBER(SEARCH(Fuel_Rules!$A$6:$A$30,$E3130))*ISNUMBER(SEARCH(Fuel_Rules!$B$6:$B$30,$F3130))*(Fuel_Rules!$A$6:$A$30&lt;&gt;"")))&gt;0,"Plug-in hybrid",IF($G3130="Diesel","Diesel","Gasoline"))</f>
        <v>Diesel</v>
      </c>
    </row>
    <row r="3131" spans="1:15" ht="15" customHeight="1" x14ac:dyDescent="0.25">
      <c r="A3131" s="1">
        <v>2022</v>
      </c>
      <c r="B3131" s="1" t="s">
        <v>5174</v>
      </c>
      <c r="C3131" s="1" t="s">
        <v>1180</v>
      </c>
      <c r="D3131" s="1" t="s">
        <v>5429</v>
      </c>
      <c r="E3131" s="1" t="s">
        <v>1103</v>
      </c>
      <c r="F3131" s="1" t="s">
        <v>1182</v>
      </c>
      <c r="G3131" s="1" t="s">
        <v>105</v>
      </c>
      <c r="H3131" s="1" t="s">
        <v>437</v>
      </c>
      <c r="I3131" s="1">
        <v>3.2</v>
      </c>
      <c r="J3131" s="1">
        <v>2023</v>
      </c>
      <c r="K3131" s="1">
        <v>241685</v>
      </c>
      <c r="L3131" s="1">
        <v>0</v>
      </c>
      <c r="M3131" s="1">
        <f t="array" ref="M3131">SUMPRODUCT(MAX(ISNUMBER(SEARCH('Class Rules'!$B$6:$B$85,$E3131))*ISNUMBER(SEARCH('Class Rules'!$C$6:$C$85,$F3131))*'Class Rules'!$A$6:$A$85))</f>
        <v>9</v>
      </c>
      <c r="N3131" s="1" t="str">
        <f t="array" ref="N3131">IF($M3131=0,'Class Rules'!$D$3,INDEX('Class Rules'!$D$6:$D$85,MATCH($M3131,'Class Rules'!$A$6:$A$85,0)))</f>
        <v>Freight LDV</v>
      </c>
      <c r="O3131" s="1" t="str">
        <f t="array" ref="O3131">IF(SUMPRODUCT(MAX(ISNUMBER(SEARCH(Fuel_Rules!$A$6:$A$30,$E3131))*ISNUMBER(SEARCH(Fuel_Rules!$B$6:$B$30,$F3131))*(Fuel_Rules!$A$6:$A$30&lt;&gt;"")))&gt;0,"Plug-in hybrid",IF($G3131="Diesel","Diesel","Gasoline"))</f>
        <v>Diesel</v>
      </c>
    </row>
    <row r="3132" spans="1:15" ht="15" customHeight="1" x14ac:dyDescent="0.25">
      <c r="A3132" s="1">
        <v>2022</v>
      </c>
      <c r="B3132" s="1" t="s">
        <v>5174</v>
      </c>
      <c r="C3132" s="1" t="s">
        <v>1183</v>
      </c>
      <c r="D3132" s="1" t="s">
        <v>5430</v>
      </c>
      <c r="E3132" s="1" t="s">
        <v>1103</v>
      </c>
      <c r="F3132" s="1" t="s">
        <v>1185</v>
      </c>
      <c r="G3132" s="1" t="s">
        <v>103</v>
      </c>
      <c r="H3132" s="1" t="s">
        <v>437</v>
      </c>
      <c r="I3132" s="1">
        <v>1.5</v>
      </c>
      <c r="J3132" s="1">
        <v>2023</v>
      </c>
      <c r="K3132" s="1">
        <v>181010</v>
      </c>
      <c r="L3132" s="1">
        <v>0</v>
      </c>
      <c r="M3132" s="1">
        <f t="array" ref="M3132">SUMPRODUCT(MAX(ISNUMBER(SEARCH('Class Rules'!$B$6:$B$85,$E3132))*ISNUMBER(SEARCH('Class Rules'!$C$6:$C$85,$F3132))*'Class Rules'!$A$6:$A$85))</f>
        <v>0</v>
      </c>
      <c r="N3132" s="1" t="str">
        <f t="array" ref="N3132">IF($M3132=0,'Class Rules'!$D$3,INDEX('Class Rules'!$D$6:$D$85,MATCH($M3132,'Class Rules'!$A$6:$A$85,0)))</f>
        <v>Passenger LDV</v>
      </c>
      <c r="O3132" s="1" t="str">
        <f t="array" ref="O3132">IF(SUMPRODUCT(MAX(ISNUMBER(SEARCH(Fuel_Rules!$A$6:$A$30,$E3132))*ISNUMBER(SEARCH(Fuel_Rules!$B$6:$B$30,$F3132))*(Fuel_Rules!$A$6:$A$30&lt;&gt;"")))&gt;0,"Plug-in hybrid",IF($G3132="Diesel","Diesel","Gasoline"))</f>
        <v>Gasoline</v>
      </c>
    </row>
    <row r="3133" spans="1:15" ht="15" customHeight="1" x14ac:dyDescent="0.25">
      <c r="A3133" s="1">
        <v>2022</v>
      </c>
      <c r="B3133" s="1" t="s">
        <v>5174</v>
      </c>
      <c r="C3133" s="1" t="s">
        <v>1186</v>
      </c>
      <c r="D3133" s="1" t="s">
        <v>5431</v>
      </c>
      <c r="E3133" s="1" t="s">
        <v>1103</v>
      </c>
      <c r="F3133" s="1" t="s">
        <v>1188</v>
      </c>
      <c r="G3133" s="1" t="s">
        <v>103</v>
      </c>
      <c r="H3133" s="1" t="s">
        <v>437</v>
      </c>
      <c r="I3133" s="1">
        <v>1.5</v>
      </c>
      <c r="J3133" s="1">
        <v>2023</v>
      </c>
      <c r="K3133" s="1">
        <v>220216</v>
      </c>
      <c r="L3133" s="1">
        <v>0</v>
      </c>
      <c r="M3133" s="1">
        <f t="array" ref="M3133">SUMPRODUCT(MAX(ISNUMBER(SEARCH('Class Rules'!$B$6:$B$85,$E3133))*ISNUMBER(SEARCH('Class Rules'!$C$6:$C$85,$F3133))*'Class Rules'!$A$6:$A$85))</f>
        <v>0</v>
      </c>
      <c r="N3133" s="1" t="str">
        <f t="array" ref="N3133">IF($M3133=0,'Class Rules'!$D$3,INDEX('Class Rules'!$D$6:$D$85,MATCH($M3133,'Class Rules'!$A$6:$A$85,0)))</f>
        <v>Passenger LDV</v>
      </c>
      <c r="O3133" s="1" t="str">
        <f t="array" ref="O3133">IF(SUMPRODUCT(MAX(ISNUMBER(SEARCH(Fuel_Rules!$A$6:$A$30,$E3133))*ISNUMBER(SEARCH(Fuel_Rules!$B$6:$B$30,$F3133))*(Fuel_Rules!$A$6:$A$30&lt;&gt;"")))&gt;0,"Plug-in hybrid",IF($G3133="Diesel","Diesel","Gasoline"))</f>
        <v>Gasoline</v>
      </c>
    </row>
    <row r="3134" spans="1:15" ht="15" customHeight="1" x14ac:dyDescent="0.25">
      <c r="A3134" s="1">
        <v>2022</v>
      </c>
      <c r="B3134" s="1" t="s">
        <v>5174</v>
      </c>
      <c r="C3134" s="1" t="s">
        <v>1189</v>
      </c>
      <c r="D3134" s="1" t="s">
        <v>5432</v>
      </c>
      <c r="E3134" s="1" t="s">
        <v>1103</v>
      </c>
      <c r="F3134" s="1" t="s">
        <v>1191</v>
      </c>
      <c r="G3134" s="1" t="s">
        <v>105</v>
      </c>
      <c r="H3134" s="1" t="s">
        <v>437</v>
      </c>
      <c r="I3134" s="1">
        <v>2.2000000000000002</v>
      </c>
      <c r="J3134" s="1">
        <v>2023</v>
      </c>
      <c r="K3134" s="1">
        <v>221517</v>
      </c>
      <c r="L3134" s="1">
        <v>0</v>
      </c>
      <c r="M3134" s="1">
        <f t="array" ref="M3134">SUMPRODUCT(MAX(ISNUMBER(SEARCH('Class Rules'!$B$6:$B$85,$E3134))*ISNUMBER(SEARCH('Class Rules'!$C$6:$C$85,$F3134))*'Class Rules'!$A$6:$A$85))</f>
        <v>9</v>
      </c>
      <c r="N3134" s="1" t="str">
        <f t="array" ref="N3134">IF($M3134=0,'Class Rules'!$D$3,INDEX('Class Rules'!$D$6:$D$85,MATCH($M3134,'Class Rules'!$A$6:$A$85,0)))</f>
        <v>Freight LDV</v>
      </c>
      <c r="O3134" s="1" t="str">
        <f t="array" ref="O3134">IF(SUMPRODUCT(MAX(ISNUMBER(SEARCH(Fuel_Rules!$A$6:$A$30,$E3134))*ISNUMBER(SEARCH(Fuel_Rules!$B$6:$B$30,$F3134))*(Fuel_Rules!$A$6:$A$30&lt;&gt;"")))&gt;0,"Plug-in hybrid",IF($G3134="Diesel","Diesel","Gasoline"))</f>
        <v>Diesel</v>
      </c>
    </row>
    <row r="3135" spans="1:15" ht="15" customHeight="1" x14ac:dyDescent="0.25">
      <c r="A3135" s="1">
        <v>2022</v>
      </c>
      <c r="B3135" s="1" t="s">
        <v>5174</v>
      </c>
      <c r="C3135" s="1" t="s">
        <v>1189</v>
      </c>
      <c r="D3135" s="1" t="s">
        <v>5433</v>
      </c>
      <c r="E3135" s="1" t="s">
        <v>1103</v>
      </c>
      <c r="F3135" s="1" t="s">
        <v>1191</v>
      </c>
      <c r="G3135" s="1" t="s">
        <v>105</v>
      </c>
      <c r="H3135" s="1" t="s">
        <v>437</v>
      </c>
      <c r="I3135" s="1">
        <v>2.2000000000000002</v>
      </c>
      <c r="J3135" s="1">
        <v>2023</v>
      </c>
      <c r="K3135" s="1">
        <v>210483</v>
      </c>
      <c r="L3135" s="1">
        <v>0</v>
      </c>
      <c r="M3135" s="1">
        <f t="array" ref="M3135">SUMPRODUCT(MAX(ISNUMBER(SEARCH('Class Rules'!$B$6:$B$85,$E3135))*ISNUMBER(SEARCH('Class Rules'!$C$6:$C$85,$F3135))*'Class Rules'!$A$6:$A$85))</f>
        <v>9</v>
      </c>
      <c r="N3135" s="1" t="str">
        <f t="array" ref="N3135">IF($M3135=0,'Class Rules'!$D$3,INDEX('Class Rules'!$D$6:$D$85,MATCH($M3135,'Class Rules'!$A$6:$A$85,0)))</f>
        <v>Freight LDV</v>
      </c>
      <c r="O3135" s="1" t="str">
        <f t="array" ref="O3135">IF(SUMPRODUCT(MAX(ISNUMBER(SEARCH(Fuel_Rules!$A$6:$A$30,$E3135))*ISNUMBER(SEARCH(Fuel_Rules!$B$6:$B$30,$F3135))*(Fuel_Rules!$A$6:$A$30&lt;&gt;"")))&gt;0,"Plug-in hybrid",IF($G3135="Diesel","Diesel","Gasoline"))</f>
        <v>Diesel</v>
      </c>
    </row>
    <row r="3136" spans="1:15" ht="15" customHeight="1" x14ac:dyDescent="0.25">
      <c r="A3136" s="1">
        <v>2022</v>
      </c>
      <c r="B3136" s="1" t="s">
        <v>5174</v>
      </c>
      <c r="C3136" s="1" t="s">
        <v>1192</v>
      </c>
      <c r="D3136" s="1" t="s">
        <v>5434</v>
      </c>
      <c r="E3136" s="1" t="s">
        <v>1103</v>
      </c>
      <c r="F3136" s="1" t="s">
        <v>1194</v>
      </c>
      <c r="G3136" s="1" t="s">
        <v>103</v>
      </c>
      <c r="H3136" s="1" t="s">
        <v>298</v>
      </c>
      <c r="I3136" s="1">
        <v>5</v>
      </c>
      <c r="J3136" s="1">
        <v>2023</v>
      </c>
      <c r="K3136" s="1">
        <v>566985</v>
      </c>
      <c r="L3136" s="1">
        <v>0</v>
      </c>
      <c r="M3136" s="1">
        <f t="array" ref="M3136">SUMPRODUCT(MAX(ISNUMBER(SEARCH('Class Rules'!$B$6:$B$85,$E3136))*ISNUMBER(SEARCH('Class Rules'!$C$6:$C$85,$F3136))*'Class Rules'!$A$6:$A$85))</f>
        <v>0</v>
      </c>
      <c r="N3136" s="1" t="str">
        <f t="array" ref="N3136">IF($M3136=0,'Class Rules'!$D$3,INDEX('Class Rules'!$D$6:$D$85,MATCH($M3136,'Class Rules'!$A$6:$A$85,0)))</f>
        <v>Passenger LDV</v>
      </c>
      <c r="O3136" s="1" t="str">
        <f t="array" ref="O3136">IF(SUMPRODUCT(MAX(ISNUMBER(SEARCH(Fuel_Rules!$A$6:$A$30,$E3136))*ISNUMBER(SEARCH(Fuel_Rules!$B$6:$B$30,$F3136))*(Fuel_Rules!$A$6:$A$30&lt;&gt;"")))&gt;0,"Plug-in hybrid",IF($G3136="Diesel","Diesel","Gasoline"))</f>
        <v>Gasoline</v>
      </c>
    </row>
    <row r="3137" spans="1:15" ht="15" customHeight="1" x14ac:dyDescent="0.25">
      <c r="A3137" s="1">
        <v>2022</v>
      </c>
      <c r="B3137" s="1" t="s">
        <v>5174</v>
      </c>
      <c r="C3137" s="1" t="s">
        <v>1195</v>
      </c>
      <c r="D3137" s="1" t="s">
        <v>5435</v>
      </c>
      <c r="E3137" s="1" t="s">
        <v>1103</v>
      </c>
      <c r="F3137" s="1" t="s">
        <v>1197</v>
      </c>
      <c r="G3137" s="1" t="s">
        <v>103</v>
      </c>
      <c r="H3137" s="1" t="s">
        <v>437</v>
      </c>
      <c r="I3137" s="1">
        <v>2</v>
      </c>
      <c r="J3137" s="1">
        <v>2023</v>
      </c>
      <c r="K3137" s="1">
        <v>275619</v>
      </c>
      <c r="L3137" s="1">
        <v>0</v>
      </c>
      <c r="M3137" s="1">
        <f t="array" ref="M3137">SUMPRODUCT(MAX(ISNUMBER(SEARCH('Class Rules'!$B$6:$B$85,$E3137))*ISNUMBER(SEARCH('Class Rules'!$C$6:$C$85,$F3137))*'Class Rules'!$A$6:$A$85))</f>
        <v>0</v>
      </c>
      <c r="N3137" s="1" t="str">
        <f t="array" ref="N3137">IF($M3137=0,'Class Rules'!$D$3,INDEX('Class Rules'!$D$6:$D$85,MATCH($M3137,'Class Rules'!$A$6:$A$85,0)))</f>
        <v>Passenger LDV</v>
      </c>
      <c r="O3137" s="1" t="str">
        <f t="array" ref="O3137">IF(SUMPRODUCT(MAX(ISNUMBER(SEARCH(Fuel_Rules!$A$6:$A$30,$E3137))*ISNUMBER(SEARCH(Fuel_Rules!$B$6:$B$30,$F3137))*(Fuel_Rules!$A$6:$A$30&lt;&gt;"")))&gt;0,"Plug-in hybrid",IF($G3137="Diesel","Diesel","Gasoline"))</f>
        <v>Gasoline</v>
      </c>
    </row>
    <row r="3138" spans="1:15" ht="15" customHeight="1" x14ac:dyDescent="0.25">
      <c r="A3138" s="1">
        <v>2022</v>
      </c>
      <c r="B3138" s="1" t="s">
        <v>5174</v>
      </c>
      <c r="C3138" s="1" t="s">
        <v>1198</v>
      </c>
      <c r="D3138" s="1" t="s">
        <v>5436</v>
      </c>
      <c r="E3138" s="1" t="s">
        <v>1103</v>
      </c>
      <c r="F3138" s="1" t="s">
        <v>1200</v>
      </c>
      <c r="G3138" s="1" t="s">
        <v>105</v>
      </c>
      <c r="H3138" s="1" t="s">
        <v>298</v>
      </c>
      <c r="I3138" s="1">
        <v>2</v>
      </c>
      <c r="J3138" s="1">
        <v>2023</v>
      </c>
      <c r="K3138" s="1">
        <v>231042</v>
      </c>
      <c r="L3138" s="1">
        <v>0</v>
      </c>
      <c r="M3138" s="1">
        <f t="array" ref="M3138">SUMPRODUCT(MAX(ISNUMBER(SEARCH('Class Rules'!$B$6:$B$85,$E3138))*ISNUMBER(SEARCH('Class Rules'!$C$6:$C$85,$F3138))*'Class Rules'!$A$6:$A$85))</f>
        <v>61</v>
      </c>
      <c r="N3138" s="1" t="str">
        <f t="array" ref="N3138">IF($M3138=0,'Class Rules'!$D$3,INDEX('Class Rules'!$D$6:$D$85,MATCH($M3138,'Class Rules'!$A$6:$A$85,0)))</f>
        <v>Passenger HDV</v>
      </c>
      <c r="O3138" s="1" t="str">
        <f t="array" ref="O3138">IF(SUMPRODUCT(MAX(ISNUMBER(SEARCH(Fuel_Rules!$A$6:$A$30,$E3138))*ISNUMBER(SEARCH(Fuel_Rules!$B$6:$B$30,$F3138))*(Fuel_Rules!$A$6:$A$30&lt;&gt;"")))&gt;0,"Plug-in hybrid",IF($G3138="Diesel","Diesel","Gasoline"))</f>
        <v>Diesel</v>
      </c>
    </row>
    <row r="3139" spans="1:15" ht="15" customHeight="1" x14ac:dyDescent="0.25">
      <c r="A3139" s="1">
        <v>2022</v>
      </c>
      <c r="B3139" s="1" t="s">
        <v>5174</v>
      </c>
      <c r="C3139" s="1" t="s">
        <v>1201</v>
      </c>
      <c r="D3139" s="1" t="s">
        <v>5437</v>
      </c>
      <c r="E3139" s="1" t="s">
        <v>1103</v>
      </c>
      <c r="F3139" s="1" t="s">
        <v>1203</v>
      </c>
      <c r="G3139" s="1" t="s">
        <v>105</v>
      </c>
      <c r="H3139" s="1" t="s">
        <v>298</v>
      </c>
      <c r="I3139" s="1">
        <v>2</v>
      </c>
      <c r="J3139" s="1">
        <v>2023</v>
      </c>
      <c r="K3139" s="1">
        <v>256402</v>
      </c>
      <c r="L3139" s="1">
        <v>0</v>
      </c>
      <c r="M3139" s="1">
        <f t="array" ref="M3139">SUMPRODUCT(MAX(ISNUMBER(SEARCH('Class Rules'!$B$6:$B$85,$E3139))*ISNUMBER(SEARCH('Class Rules'!$C$6:$C$85,$F3139))*'Class Rules'!$A$6:$A$85))</f>
        <v>61</v>
      </c>
      <c r="N3139" s="1" t="str">
        <f t="array" ref="N3139">IF($M3139=0,'Class Rules'!$D$3,INDEX('Class Rules'!$D$6:$D$85,MATCH($M3139,'Class Rules'!$A$6:$A$85,0)))</f>
        <v>Passenger HDV</v>
      </c>
      <c r="O3139" s="1" t="str">
        <f t="array" ref="O3139">IF(SUMPRODUCT(MAX(ISNUMBER(SEARCH(Fuel_Rules!$A$6:$A$30,$E3139))*ISNUMBER(SEARCH(Fuel_Rules!$B$6:$B$30,$F3139))*(Fuel_Rules!$A$6:$A$30&lt;&gt;"")))&gt;0,"Plug-in hybrid",IF($G3139="Diesel","Diesel","Gasoline"))</f>
        <v>Diesel</v>
      </c>
    </row>
    <row r="3140" spans="1:15" ht="15" customHeight="1" x14ac:dyDescent="0.25">
      <c r="A3140" s="1">
        <v>2022</v>
      </c>
      <c r="B3140" s="1" t="s">
        <v>5174</v>
      </c>
      <c r="C3140" s="1" t="s">
        <v>1204</v>
      </c>
      <c r="D3140" s="1" t="s">
        <v>5438</v>
      </c>
      <c r="E3140" s="1" t="s">
        <v>1103</v>
      </c>
      <c r="F3140" s="1" t="s">
        <v>1206</v>
      </c>
      <c r="G3140" s="1" t="s">
        <v>105</v>
      </c>
      <c r="H3140" s="1" t="s">
        <v>298</v>
      </c>
      <c r="I3140" s="1">
        <v>2</v>
      </c>
      <c r="J3140" s="1">
        <v>2023</v>
      </c>
      <c r="K3140" s="1">
        <v>276866</v>
      </c>
      <c r="L3140" s="1">
        <v>0</v>
      </c>
      <c r="M3140" s="1">
        <f t="array" ref="M3140">SUMPRODUCT(MAX(ISNUMBER(SEARCH('Class Rules'!$B$6:$B$85,$E3140))*ISNUMBER(SEARCH('Class Rules'!$C$6:$C$85,$F3140))*'Class Rules'!$A$6:$A$85))</f>
        <v>61</v>
      </c>
      <c r="N3140" s="1" t="str">
        <f t="array" ref="N3140">IF($M3140=0,'Class Rules'!$D$3,INDEX('Class Rules'!$D$6:$D$85,MATCH($M3140,'Class Rules'!$A$6:$A$85,0)))</f>
        <v>Passenger HDV</v>
      </c>
      <c r="O3140" s="1" t="str">
        <f t="array" ref="O3140">IF(SUMPRODUCT(MAX(ISNUMBER(SEARCH(Fuel_Rules!$A$6:$A$30,$E3140))*ISNUMBER(SEARCH(Fuel_Rules!$B$6:$B$30,$F3140))*(Fuel_Rules!$A$6:$A$30&lt;&gt;"")))&gt;0,"Plug-in hybrid",IF($G3140="Diesel","Diesel","Gasoline"))</f>
        <v>Diesel</v>
      </c>
    </row>
    <row r="3141" spans="1:15" ht="15" customHeight="1" x14ac:dyDescent="0.25">
      <c r="A3141" s="1">
        <v>2022</v>
      </c>
      <c r="B3141" s="1" t="s">
        <v>5174</v>
      </c>
      <c r="C3141" s="1" t="s">
        <v>4473</v>
      </c>
      <c r="D3141" s="1" t="s">
        <v>5439</v>
      </c>
      <c r="E3141" s="1" t="s">
        <v>1103</v>
      </c>
      <c r="F3141" s="1" t="s">
        <v>4475</v>
      </c>
      <c r="G3141" s="1" t="s">
        <v>103</v>
      </c>
      <c r="H3141" s="1" t="s">
        <v>437</v>
      </c>
      <c r="I3141" s="1">
        <v>2</v>
      </c>
      <c r="J3141" s="1">
        <v>2023</v>
      </c>
      <c r="K3141" s="1">
        <v>243984</v>
      </c>
      <c r="L3141" s="1">
        <v>0</v>
      </c>
      <c r="M3141" s="1">
        <f t="array" ref="M3141">SUMPRODUCT(MAX(ISNUMBER(SEARCH('Class Rules'!$B$6:$B$85,$E3141))*ISNUMBER(SEARCH('Class Rules'!$C$6:$C$85,$F3141))*'Class Rules'!$A$6:$A$85))</f>
        <v>10</v>
      </c>
      <c r="N3141" s="1" t="str">
        <f t="array" ref="N3141">IF($M3141=0,'Class Rules'!$D$3,INDEX('Class Rules'!$D$6:$D$85,MATCH($M3141,'Class Rules'!$A$6:$A$85,0)))</f>
        <v>Freight LDV</v>
      </c>
      <c r="O3141" s="1" t="str">
        <f t="array" ref="O3141">IF(SUMPRODUCT(MAX(ISNUMBER(SEARCH(Fuel_Rules!$A$6:$A$30,$E3141))*ISNUMBER(SEARCH(Fuel_Rules!$B$6:$B$30,$F3141))*(Fuel_Rules!$A$6:$A$30&lt;&gt;"")))&gt;0,"Plug-in hybrid",IF($G3141="Diesel","Diesel","Gasoline"))</f>
        <v>Gasoline</v>
      </c>
    </row>
    <row r="3142" spans="1:15" ht="15" customHeight="1" x14ac:dyDescent="0.25">
      <c r="A3142" s="1">
        <v>2022</v>
      </c>
      <c r="B3142" s="1" t="s">
        <v>5174</v>
      </c>
      <c r="C3142" s="1" t="s">
        <v>5440</v>
      </c>
      <c r="D3142" s="1" t="s">
        <v>5441</v>
      </c>
      <c r="E3142" s="1" t="s">
        <v>1103</v>
      </c>
      <c r="F3142" s="1" t="s">
        <v>5442</v>
      </c>
      <c r="G3142" s="1" t="s">
        <v>105</v>
      </c>
      <c r="H3142" s="1" t="s">
        <v>437</v>
      </c>
      <c r="I3142" s="1">
        <v>3.2</v>
      </c>
      <c r="J3142" s="1">
        <v>2023</v>
      </c>
      <c r="K3142" s="1">
        <v>290652</v>
      </c>
      <c r="L3142" s="1">
        <v>0</v>
      </c>
      <c r="M3142" s="1">
        <f t="array" ref="M3142">SUMPRODUCT(MAX(ISNUMBER(SEARCH('Class Rules'!$B$6:$B$85,$E3142))*ISNUMBER(SEARCH('Class Rules'!$C$6:$C$85,$F3142))*'Class Rules'!$A$6:$A$85))</f>
        <v>9</v>
      </c>
      <c r="N3142" s="1" t="str">
        <f t="array" ref="N3142">IF($M3142=0,'Class Rules'!$D$3,INDEX('Class Rules'!$D$6:$D$85,MATCH($M3142,'Class Rules'!$A$6:$A$85,0)))</f>
        <v>Freight LDV</v>
      </c>
      <c r="O3142" s="1" t="str">
        <f t="array" ref="O3142">IF(SUMPRODUCT(MAX(ISNUMBER(SEARCH(Fuel_Rules!$A$6:$A$30,$E3142))*ISNUMBER(SEARCH(Fuel_Rules!$B$6:$B$30,$F3142))*(Fuel_Rules!$A$6:$A$30&lt;&gt;"")))&gt;0,"Plug-in hybrid",IF($G3142="Diesel","Diesel","Gasoline"))</f>
        <v>Diesel</v>
      </c>
    </row>
    <row r="3143" spans="1:15" ht="15" customHeight="1" x14ac:dyDescent="0.25">
      <c r="A3143" s="1">
        <v>2022</v>
      </c>
      <c r="B3143" s="1" t="s">
        <v>5174</v>
      </c>
      <c r="C3143" s="1" t="s">
        <v>5440</v>
      </c>
      <c r="D3143" s="1" t="s">
        <v>5443</v>
      </c>
      <c r="E3143" s="1" t="s">
        <v>1103</v>
      </c>
      <c r="F3143" s="1" t="s">
        <v>5442</v>
      </c>
      <c r="G3143" s="1" t="s">
        <v>105</v>
      </c>
      <c r="H3143" s="1" t="s">
        <v>437</v>
      </c>
      <c r="I3143" s="1">
        <v>3.2</v>
      </c>
      <c r="J3143" s="1">
        <v>2023</v>
      </c>
      <c r="K3143" s="1">
        <v>268853</v>
      </c>
      <c r="L3143" s="1">
        <v>0</v>
      </c>
      <c r="M3143" s="1">
        <f t="array" ref="M3143">SUMPRODUCT(MAX(ISNUMBER(SEARCH('Class Rules'!$B$6:$B$85,$E3143))*ISNUMBER(SEARCH('Class Rules'!$C$6:$C$85,$F3143))*'Class Rules'!$A$6:$A$85))</f>
        <v>9</v>
      </c>
      <c r="N3143" s="1" t="str">
        <f t="array" ref="N3143">IF($M3143=0,'Class Rules'!$D$3,INDEX('Class Rules'!$D$6:$D$85,MATCH($M3143,'Class Rules'!$A$6:$A$85,0)))</f>
        <v>Freight LDV</v>
      </c>
      <c r="O3143" s="1" t="str">
        <f t="array" ref="O3143">IF(SUMPRODUCT(MAX(ISNUMBER(SEARCH(Fuel_Rules!$A$6:$A$30,$E3143))*ISNUMBER(SEARCH(Fuel_Rules!$B$6:$B$30,$F3143))*(Fuel_Rules!$A$6:$A$30&lt;&gt;"")))&gt;0,"Plug-in hybrid",IF($G3143="Diesel","Diesel","Gasoline"))</f>
        <v>Diesel</v>
      </c>
    </row>
    <row r="3144" spans="1:15" ht="15" customHeight="1" x14ac:dyDescent="0.25">
      <c r="A3144" s="1">
        <v>2022</v>
      </c>
      <c r="B3144" s="1" t="s">
        <v>5174</v>
      </c>
      <c r="C3144" s="1" t="s">
        <v>1207</v>
      </c>
      <c r="D3144" s="1" t="s">
        <v>5444</v>
      </c>
      <c r="E3144" s="1" t="s">
        <v>1209</v>
      </c>
      <c r="F3144" s="1" t="s">
        <v>1210</v>
      </c>
      <c r="G3144" s="1" t="s">
        <v>105</v>
      </c>
      <c r="H3144" s="1" t="s">
        <v>298</v>
      </c>
      <c r="I3144" s="1">
        <v>3.5</v>
      </c>
      <c r="J3144" s="1">
        <v>2023</v>
      </c>
      <c r="K3144" s="1">
        <v>186657</v>
      </c>
      <c r="L3144" s="1">
        <v>0</v>
      </c>
      <c r="M3144" s="1">
        <f t="array" ref="M3144">SUMPRODUCT(MAX(ISNUMBER(SEARCH('Class Rules'!$B$6:$B$85,$E3144))*ISNUMBER(SEARCH('Class Rules'!$C$6:$C$85,$F3144))*'Class Rules'!$A$6:$A$85))</f>
        <v>34</v>
      </c>
      <c r="N3144" s="1" t="str">
        <f t="array" ref="N3144">IF($M3144=0,'Class Rules'!$D$3,INDEX('Class Rules'!$D$6:$D$85,MATCH($M3144,'Class Rules'!$A$6:$A$85,0)))</f>
        <v>Freight LDV</v>
      </c>
      <c r="O3144" s="1" t="str">
        <f t="array" ref="O3144">IF(SUMPRODUCT(MAX(ISNUMBER(SEARCH(Fuel_Rules!$A$6:$A$30,$E3144))*ISNUMBER(SEARCH(Fuel_Rules!$B$6:$B$30,$F3144))*(Fuel_Rules!$A$6:$A$30&lt;&gt;"")))&gt;0,"Plug-in hybrid",IF($G3144="Diesel","Diesel","Gasoline"))</f>
        <v>Diesel</v>
      </c>
    </row>
    <row r="3145" spans="1:15" ht="15" customHeight="1" x14ac:dyDescent="0.25">
      <c r="A3145" s="1">
        <v>2022</v>
      </c>
      <c r="B3145" s="1" t="s">
        <v>5174</v>
      </c>
      <c r="C3145" s="1" t="s">
        <v>1211</v>
      </c>
      <c r="D3145" s="1" t="s">
        <v>5445</v>
      </c>
      <c r="E3145" s="1" t="s">
        <v>1209</v>
      </c>
      <c r="F3145" s="1" t="s">
        <v>1213</v>
      </c>
      <c r="G3145" s="1" t="s">
        <v>105</v>
      </c>
      <c r="H3145" s="1" t="s">
        <v>298</v>
      </c>
      <c r="I3145" s="1">
        <v>3.5</v>
      </c>
      <c r="J3145" s="1">
        <v>2023</v>
      </c>
      <c r="K3145" s="1">
        <v>201870</v>
      </c>
      <c r="L3145" s="1">
        <v>0</v>
      </c>
      <c r="M3145" s="1">
        <f t="array" ref="M3145">SUMPRODUCT(MAX(ISNUMBER(SEARCH('Class Rules'!$B$6:$B$85,$E3145))*ISNUMBER(SEARCH('Class Rules'!$C$6:$C$85,$F3145))*'Class Rules'!$A$6:$A$85))</f>
        <v>34</v>
      </c>
      <c r="N3145" s="1" t="str">
        <f t="array" ref="N3145">IF($M3145=0,'Class Rules'!$D$3,INDEX('Class Rules'!$D$6:$D$85,MATCH($M3145,'Class Rules'!$A$6:$A$85,0)))</f>
        <v>Freight LDV</v>
      </c>
      <c r="O3145" s="1" t="str">
        <f t="array" ref="O3145">IF(SUMPRODUCT(MAX(ISNUMBER(SEARCH(Fuel_Rules!$A$6:$A$30,$E3145))*ISNUMBER(SEARCH(Fuel_Rules!$B$6:$B$30,$F3145))*(Fuel_Rules!$A$6:$A$30&lt;&gt;"")))&gt;0,"Plug-in hybrid",IF($G3145="Diesel","Diesel","Gasoline"))</f>
        <v>Diesel</v>
      </c>
    </row>
    <row r="3146" spans="1:15" ht="15" customHeight="1" x14ac:dyDescent="0.25">
      <c r="A3146" s="1">
        <v>2022</v>
      </c>
      <c r="B3146" s="1" t="s">
        <v>5174</v>
      </c>
      <c r="C3146" s="1" t="s">
        <v>1214</v>
      </c>
      <c r="D3146" s="1" t="s">
        <v>5446</v>
      </c>
      <c r="E3146" s="1" t="s">
        <v>1209</v>
      </c>
      <c r="F3146" s="1" t="s">
        <v>1216</v>
      </c>
      <c r="G3146" s="1" t="s">
        <v>105</v>
      </c>
      <c r="H3146" s="1" t="s">
        <v>298</v>
      </c>
      <c r="I3146" s="1">
        <v>3.5</v>
      </c>
      <c r="J3146" s="1">
        <v>2023</v>
      </c>
      <c r="K3146" s="1">
        <v>175413</v>
      </c>
      <c r="L3146" s="1">
        <v>0</v>
      </c>
      <c r="M3146" s="1">
        <f t="array" ref="M3146">SUMPRODUCT(MAX(ISNUMBER(SEARCH('Class Rules'!$B$6:$B$85,$E3146))*ISNUMBER(SEARCH('Class Rules'!$C$6:$C$85,$F3146))*'Class Rules'!$A$6:$A$85))</f>
        <v>34</v>
      </c>
      <c r="N3146" s="1" t="str">
        <f t="array" ref="N3146">IF($M3146=0,'Class Rules'!$D$3,INDEX('Class Rules'!$D$6:$D$85,MATCH($M3146,'Class Rules'!$A$6:$A$85,0)))</f>
        <v>Freight LDV</v>
      </c>
      <c r="O3146" s="1" t="str">
        <f t="array" ref="O3146">IF(SUMPRODUCT(MAX(ISNUMBER(SEARCH(Fuel_Rules!$A$6:$A$30,$E3146))*ISNUMBER(SEARCH(Fuel_Rules!$B$6:$B$30,$F3146))*(Fuel_Rules!$A$6:$A$30&lt;&gt;"")))&gt;0,"Plug-in hybrid",IF($G3146="Diesel","Diesel","Gasoline"))</f>
        <v>Diesel</v>
      </c>
    </row>
    <row r="3147" spans="1:15" ht="15" customHeight="1" x14ac:dyDescent="0.25">
      <c r="A3147" s="1">
        <v>2022</v>
      </c>
      <c r="B3147" s="1" t="s">
        <v>5174</v>
      </c>
      <c r="C3147" s="1" t="s">
        <v>1217</v>
      </c>
      <c r="D3147" s="1" t="s">
        <v>5447</v>
      </c>
      <c r="E3147" s="1" t="s">
        <v>1219</v>
      </c>
      <c r="F3147" s="1" t="s">
        <v>1220</v>
      </c>
      <c r="G3147" s="1" t="s">
        <v>103</v>
      </c>
      <c r="H3147" s="1" t="s">
        <v>298</v>
      </c>
      <c r="I3147" s="1">
        <v>1.8</v>
      </c>
      <c r="J3147" s="1">
        <v>2023</v>
      </c>
      <c r="K3147" s="1">
        <v>75063</v>
      </c>
      <c r="L3147" s="1">
        <v>0</v>
      </c>
      <c r="M3147" s="1">
        <f t="array" ref="M3147">SUMPRODUCT(MAX(ISNUMBER(SEARCH('Class Rules'!$B$6:$B$85,$E3147))*ISNUMBER(SEARCH('Class Rules'!$C$6:$C$85,$F3147))*'Class Rules'!$A$6:$A$85))</f>
        <v>0</v>
      </c>
      <c r="N3147" s="1" t="str">
        <f t="array" ref="N3147">IF($M3147=0,'Class Rules'!$D$3,INDEX('Class Rules'!$D$6:$D$85,MATCH($M3147,'Class Rules'!$A$6:$A$85,0)))</f>
        <v>Passenger LDV</v>
      </c>
      <c r="O3147" s="1" t="str">
        <f t="array" ref="O3147">IF(SUMPRODUCT(MAX(ISNUMBER(SEARCH(Fuel_Rules!$A$6:$A$30,$E3147))*ISNUMBER(SEARCH(Fuel_Rules!$B$6:$B$30,$F3147))*(Fuel_Rules!$A$6:$A$30&lt;&gt;"")))&gt;0,"Plug-in hybrid",IF($G3147="Diesel","Diesel","Gasoline"))</f>
        <v>Gasoline</v>
      </c>
    </row>
    <row r="3148" spans="1:15" ht="15" customHeight="1" x14ac:dyDescent="0.25">
      <c r="A3148" s="1">
        <v>2022</v>
      </c>
      <c r="B3148" s="1" t="s">
        <v>5174</v>
      </c>
      <c r="C3148" s="1" t="s">
        <v>1221</v>
      </c>
      <c r="D3148" s="1" t="s">
        <v>5448</v>
      </c>
      <c r="E3148" s="1" t="s">
        <v>1219</v>
      </c>
      <c r="F3148" s="1" t="s">
        <v>1223</v>
      </c>
      <c r="G3148" s="1" t="s">
        <v>103</v>
      </c>
      <c r="H3148" s="1" t="s">
        <v>298</v>
      </c>
      <c r="I3148" s="1">
        <v>1.6</v>
      </c>
      <c r="J3148" s="1">
        <v>2023</v>
      </c>
      <c r="K3148" s="1">
        <v>68057</v>
      </c>
      <c r="L3148" s="1">
        <v>0</v>
      </c>
      <c r="M3148" s="1">
        <f t="array" ref="M3148">SUMPRODUCT(MAX(ISNUMBER(SEARCH('Class Rules'!$B$6:$B$85,$E3148))*ISNUMBER(SEARCH('Class Rules'!$C$6:$C$85,$F3148))*'Class Rules'!$A$6:$A$85))</f>
        <v>0</v>
      </c>
      <c r="N3148" s="1" t="str">
        <f t="array" ref="N3148">IF($M3148=0,'Class Rules'!$D$3,INDEX('Class Rules'!$D$6:$D$85,MATCH($M3148,'Class Rules'!$A$6:$A$85,0)))</f>
        <v>Passenger LDV</v>
      </c>
      <c r="O3148" s="1" t="str">
        <f t="array" ref="O3148">IF(SUMPRODUCT(MAX(ISNUMBER(SEARCH(Fuel_Rules!$A$6:$A$30,$E3148))*ISNUMBER(SEARCH(Fuel_Rules!$B$6:$B$30,$F3148))*(Fuel_Rules!$A$6:$A$30&lt;&gt;"")))&gt;0,"Plug-in hybrid",IF($G3148="Diesel","Diesel","Gasoline"))</f>
        <v>Gasoline</v>
      </c>
    </row>
    <row r="3149" spans="1:15" ht="15" customHeight="1" x14ac:dyDescent="0.25">
      <c r="A3149" s="1">
        <v>2022</v>
      </c>
      <c r="B3149" s="1" t="s">
        <v>5174</v>
      </c>
      <c r="C3149" s="1" t="s">
        <v>1224</v>
      </c>
      <c r="D3149" s="1" t="s">
        <v>5449</v>
      </c>
      <c r="E3149" s="1" t="s">
        <v>1226</v>
      </c>
      <c r="F3149" s="1" t="s">
        <v>1227</v>
      </c>
      <c r="G3149" s="1" t="s">
        <v>103</v>
      </c>
      <c r="H3149" s="1" t="s">
        <v>437</v>
      </c>
      <c r="I3149" s="1">
        <v>1.5</v>
      </c>
      <c r="J3149" s="1">
        <v>2023</v>
      </c>
      <c r="K3149" s="1">
        <v>102543</v>
      </c>
      <c r="L3149" s="1">
        <v>0</v>
      </c>
      <c r="M3149" s="1">
        <f t="array" ref="M3149">SUMPRODUCT(MAX(ISNUMBER(SEARCH('Class Rules'!$B$6:$B$85,$E3149))*ISNUMBER(SEARCH('Class Rules'!$C$6:$C$85,$F3149))*'Class Rules'!$A$6:$A$85))</f>
        <v>0</v>
      </c>
      <c r="N3149" s="1" t="str">
        <f t="array" ref="N3149">IF($M3149=0,'Class Rules'!$D$3,INDEX('Class Rules'!$D$6:$D$85,MATCH($M3149,'Class Rules'!$A$6:$A$85,0)))</f>
        <v>Passenger LDV</v>
      </c>
      <c r="O3149" s="1" t="str">
        <f t="array" ref="O3149">IF(SUMPRODUCT(MAX(ISNUMBER(SEARCH(Fuel_Rules!$A$6:$A$30,$E3149))*ISNUMBER(SEARCH(Fuel_Rules!$B$6:$B$30,$F3149))*(Fuel_Rules!$A$6:$A$30&lt;&gt;"")))&gt;0,"Plug-in hybrid",IF($G3149="Diesel","Diesel","Gasoline"))</f>
        <v>Gasoline</v>
      </c>
    </row>
    <row r="3150" spans="1:15" ht="15" customHeight="1" x14ac:dyDescent="0.25">
      <c r="A3150" s="1">
        <v>2022</v>
      </c>
      <c r="B3150" s="1" t="s">
        <v>5174</v>
      </c>
      <c r="C3150" s="1" t="s">
        <v>1228</v>
      </c>
      <c r="D3150" s="1" t="s">
        <v>5450</v>
      </c>
      <c r="E3150" s="1" t="s">
        <v>1226</v>
      </c>
      <c r="F3150" s="1" t="s">
        <v>1230</v>
      </c>
      <c r="G3150" s="1" t="s">
        <v>103</v>
      </c>
      <c r="H3150" s="1" t="s">
        <v>437</v>
      </c>
      <c r="I3150" s="1">
        <v>1.5</v>
      </c>
      <c r="J3150" s="1">
        <v>2023</v>
      </c>
      <c r="K3150" s="1">
        <v>108613</v>
      </c>
      <c r="L3150" s="1">
        <v>0</v>
      </c>
      <c r="M3150" s="1">
        <f t="array" ref="M3150">SUMPRODUCT(MAX(ISNUMBER(SEARCH('Class Rules'!$B$6:$B$85,$E3150))*ISNUMBER(SEARCH('Class Rules'!$C$6:$C$85,$F3150))*'Class Rules'!$A$6:$A$85))</f>
        <v>0</v>
      </c>
      <c r="N3150" s="1" t="str">
        <f t="array" ref="N3150">IF($M3150=0,'Class Rules'!$D$3,INDEX('Class Rules'!$D$6:$D$85,MATCH($M3150,'Class Rules'!$A$6:$A$85,0)))</f>
        <v>Passenger LDV</v>
      </c>
      <c r="O3150" s="1" t="str">
        <f t="array" ref="O3150">IF(SUMPRODUCT(MAX(ISNUMBER(SEARCH(Fuel_Rules!$A$6:$A$30,$E3150))*ISNUMBER(SEARCH(Fuel_Rules!$B$6:$B$30,$F3150))*(Fuel_Rules!$A$6:$A$30&lt;&gt;"")))&gt;0,"Plug-in hybrid",IF($G3150="Diesel","Diesel","Gasoline"))</f>
        <v>Gasoline</v>
      </c>
    </row>
    <row r="3151" spans="1:15" ht="15" customHeight="1" x14ac:dyDescent="0.25">
      <c r="A3151" s="1">
        <v>2022</v>
      </c>
      <c r="B3151" s="1" t="s">
        <v>5174</v>
      </c>
      <c r="C3151" s="1" t="s">
        <v>1231</v>
      </c>
      <c r="D3151" s="1" t="s">
        <v>5451</v>
      </c>
      <c r="E3151" s="1" t="s">
        <v>1226</v>
      </c>
      <c r="F3151" s="1" t="s">
        <v>1233</v>
      </c>
      <c r="G3151" s="1" t="s">
        <v>103</v>
      </c>
      <c r="H3151" s="1" t="s">
        <v>437</v>
      </c>
      <c r="I3151" s="1">
        <v>1.5</v>
      </c>
      <c r="J3151" s="1">
        <v>2023</v>
      </c>
      <c r="K3151" s="1">
        <v>97830</v>
      </c>
      <c r="L3151" s="1">
        <v>0</v>
      </c>
      <c r="M3151" s="1">
        <f t="array" ref="M3151">SUMPRODUCT(MAX(ISNUMBER(SEARCH('Class Rules'!$B$6:$B$85,$E3151))*ISNUMBER(SEARCH('Class Rules'!$C$6:$C$85,$F3151))*'Class Rules'!$A$6:$A$85))</f>
        <v>0</v>
      </c>
      <c r="N3151" s="1" t="str">
        <f t="array" ref="N3151">IF($M3151=0,'Class Rules'!$D$3,INDEX('Class Rules'!$D$6:$D$85,MATCH($M3151,'Class Rules'!$A$6:$A$85,0)))</f>
        <v>Passenger LDV</v>
      </c>
      <c r="O3151" s="1" t="str">
        <f t="array" ref="O3151">IF(SUMPRODUCT(MAX(ISNUMBER(SEARCH(Fuel_Rules!$A$6:$A$30,$E3151))*ISNUMBER(SEARCH(Fuel_Rules!$B$6:$B$30,$F3151))*(Fuel_Rules!$A$6:$A$30&lt;&gt;"")))&gt;0,"Plug-in hybrid",IF($G3151="Diesel","Diesel","Gasoline"))</f>
        <v>Gasoline</v>
      </c>
    </row>
    <row r="3152" spans="1:15" ht="15" customHeight="1" x14ac:dyDescent="0.25">
      <c r="A3152" s="1">
        <v>2022</v>
      </c>
      <c r="B3152" s="1" t="s">
        <v>5174</v>
      </c>
      <c r="C3152" s="1" t="s">
        <v>1234</v>
      </c>
      <c r="D3152" s="1" t="s">
        <v>5452</v>
      </c>
      <c r="E3152" s="1" t="s">
        <v>1226</v>
      </c>
      <c r="F3152" s="1" t="s">
        <v>1236</v>
      </c>
      <c r="G3152" s="1" t="s">
        <v>103</v>
      </c>
      <c r="H3152" s="1" t="s">
        <v>437</v>
      </c>
      <c r="I3152" s="1">
        <v>1.5</v>
      </c>
      <c r="J3152" s="1">
        <v>2023</v>
      </c>
      <c r="K3152" s="1">
        <v>113196</v>
      </c>
      <c r="L3152" s="1">
        <v>0</v>
      </c>
      <c r="M3152" s="1">
        <f t="array" ref="M3152">SUMPRODUCT(MAX(ISNUMBER(SEARCH('Class Rules'!$B$6:$B$85,$E3152))*ISNUMBER(SEARCH('Class Rules'!$C$6:$C$85,$F3152))*'Class Rules'!$A$6:$A$85))</f>
        <v>0</v>
      </c>
      <c r="N3152" s="1" t="str">
        <f t="array" ref="N3152">IF($M3152=0,'Class Rules'!$D$3,INDEX('Class Rules'!$D$6:$D$85,MATCH($M3152,'Class Rules'!$A$6:$A$85,0)))</f>
        <v>Passenger LDV</v>
      </c>
      <c r="O3152" s="1" t="str">
        <f t="array" ref="O3152">IF(SUMPRODUCT(MAX(ISNUMBER(SEARCH(Fuel_Rules!$A$6:$A$30,$E3152))*ISNUMBER(SEARCH(Fuel_Rules!$B$6:$B$30,$F3152))*(Fuel_Rules!$A$6:$A$30&lt;&gt;"")))&gt;0,"Plug-in hybrid",IF($G3152="Diesel","Diesel","Gasoline"))</f>
        <v>Gasoline</v>
      </c>
    </row>
    <row r="3153" spans="1:15" ht="15" customHeight="1" x14ac:dyDescent="0.25">
      <c r="A3153" s="1">
        <v>2022</v>
      </c>
      <c r="B3153" s="1" t="s">
        <v>5174</v>
      </c>
      <c r="C3153" s="1" t="s">
        <v>1237</v>
      </c>
      <c r="D3153" s="1" t="s">
        <v>5453</v>
      </c>
      <c r="E3153" s="1" t="s">
        <v>1226</v>
      </c>
      <c r="F3153" s="1" t="s">
        <v>1239</v>
      </c>
      <c r="G3153" s="1" t="s">
        <v>103</v>
      </c>
      <c r="H3153" s="1" t="s">
        <v>437</v>
      </c>
      <c r="I3153" s="1">
        <v>1.5</v>
      </c>
      <c r="J3153" s="1">
        <v>2023</v>
      </c>
      <c r="K3153" s="1">
        <v>121012</v>
      </c>
      <c r="L3153" s="1">
        <v>0</v>
      </c>
      <c r="M3153" s="1">
        <f t="array" ref="M3153">SUMPRODUCT(MAX(ISNUMBER(SEARCH('Class Rules'!$B$6:$B$85,$E3153))*ISNUMBER(SEARCH('Class Rules'!$C$6:$C$85,$F3153))*'Class Rules'!$A$6:$A$85))</f>
        <v>0</v>
      </c>
      <c r="N3153" s="1" t="str">
        <f t="array" ref="N3153">IF($M3153=0,'Class Rules'!$D$3,INDEX('Class Rules'!$D$6:$D$85,MATCH($M3153,'Class Rules'!$A$6:$A$85,0)))</f>
        <v>Passenger LDV</v>
      </c>
      <c r="O3153" s="1" t="str">
        <f t="array" ref="O3153">IF(SUMPRODUCT(MAX(ISNUMBER(SEARCH(Fuel_Rules!$A$6:$A$30,$E3153))*ISNUMBER(SEARCH(Fuel_Rules!$B$6:$B$30,$F3153))*(Fuel_Rules!$A$6:$A$30&lt;&gt;"")))&gt;0,"Plug-in hybrid",IF($G3153="Diesel","Diesel","Gasoline"))</f>
        <v>Gasoline</v>
      </c>
    </row>
    <row r="3154" spans="1:15" ht="15" customHeight="1" x14ac:dyDescent="0.25">
      <c r="A3154" s="1">
        <v>2022</v>
      </c>
      <c r="B3154" s="1" t="s">
        <v>5174</v>
      </c>
      <c r="C3154" s="1" t="s">
        <v>1240</v>
      </c>
      <c r="D3154" s="1" t="s">
        <v>5454</v>
      </c>
      <c r="E3154" s="1" t="s">
        <v>1226</v>
      </c>
      <c r="F3154" s="1" t="s">
        <v>1242</v>
      </c>
      <c r="G3154" s="1" t="s">
        <v>103</v>
      </c>
      <c r="H3154" s="1" t="s">
        <v>298</v>
      </c>
      <c r="I3154" s="1">
        <v>1.5</v>
      </c>
      <c r="J3154" s="1">
        <v>2023</v>
      </c>
      <c r="K3154" s="1">
        <v>83428</v>
      </c>
      <c r="L3154" s="1">
        <v>0</v>
      </c>
      <c r="M3154" s="1">
        <f t="array" ref="M3154">SUMPRODUCT(MAX(ISNUMBER(SEARCH('Class Rules'!$B$6:$B$85,$E3154))*ISNUMBER(SEARCH('Class Rules'!$C$6:$C$85,$F3154))*'Class Rules'!$A$6:$A$85))</f>
        <v>0</v>
      </c>
      <c r="N3154" s="1" t="str">
        <f t="array" ref="N3154">IF($M3154=0,'Class Rules'!$D$3,INDEX('Class Rules'!$D$6:$D$85,MATCH($M3154,'Class Rules'!$A$6:$A$85,0)))</f>
        <v>Passenger LDV</v>
      </c>
      <c r="O3154" s="1" t="str">
        <f t="array" ref="O3154">IF(SUMPRODUCT(MAX(ISNUMBER(SEARCH(Fuel_Rules!$A$6:$A$30,$E3154))*ISNUMBER(SEARCH(Fuel_Rules!$B$6:$B$30,$F3154))*(Fuel_Rules!$A$6:$A$30&lt;&gt;"")))&gt;0,"Plug-in hybrid",IF($G3154="Diesel","Diesel","Gasoline"))</f>
        <v>Gasoline</v>
      </c>
    </row>
    <row r="3155" spans="1:15" ht="15" customHeight="1" x14ac:dyDescent="0.25">
      <c r="A3155" s="1">
        <v>2022</v>
      </c>
      <c r="B3155" s="1" t="s">
        <v>5174</v>
      </c>
      <c r="C3155" s="1" t="s">
        <v>1243</v>
      </c>
      <c r="D3155" s="1" t="s">
        <v>5455</v>
      </c>
      <c r="E3155" s="1" t="s">
        <v>1226</v>
      </c>
      <c r="F3155" s="1" t="s">
        <v>1245</v>
      </c>
      <c r="G3155" s="1" t="s">
        <v>103</v>
      </c>
      <c r="H3155" s="1" t="s">
        <v>437</v>
      </c>
      <c r="I3155" s="1">
        <v>1.5</v>
      </c>
      <c r="J3155" s="1">
        <v>2023</v>
      </c>
      <c r="K3155" s="1">
        <v>97769</v>
      </c>
      <c r="L3155" s="1">
        <v>0</v>
      </c>
      <c r="M3155" s="1">
        <f t="array" ref="M3155">SUMPRODUCT(MAX(ISNUMBER(SEARCH('Class Rules'!$B$6:$B$85,$E3155))*ISNUMBER(SEARCH('Class Rules'!$C$6:$C$85,$F3155))*'Class Rules'!$A$6:$A$85))</f>
        <v>0</v>
      </c>
      <c r="N3155" s="1" t="str">
        <f t="array" ref="N3155">IF($M3155=0,'Class Rules'!$D$3,INDEX('Class Rules'!$D$6:$D$85,MATCH($M3155,'Class Rules'!$A$6:$A$85,0)))</f>
        <v>Passenger LDV</v>
      </c>
      <c r="O3155" s="1" t="str">
        <f t="array" ref="O3155">IF(SUMPRODUCT(MAX(ISNUMBER(SEARCH(Fuel_Rules!$A$6:$A$30,$E3155))*ISNUMBER(SEARCH(Fuel_Rules!$B$6:$B$30,$F3155))*(Fuel_Rules!$A$6:$A$30&lt;&gt;"")))&gt;0,"Plug-in hybrid",IF($G3155="Diesel","Diesel","Gasoline"))</f>
        <v>Gasoline</v>
      </c>
    </row>
    <row r="3156" spans="1:15" ht="15" customHeight="1" x14ac:dyDescent="0.25">
      <c r="A3156" s="1">
        <v>2022</v>
      </c>
      <c r="B3156" s="1" t="s">
        <v>5174</v>
      </c>
      <c r="C3156" s="1" t="s">
        <v>1246</v>
      </c>
      <c r="D3156" s="1" t="s">
        <v>5456</v>
      </c>
      <c r="E3156" s="1" t="s">
        <v>1226</v>
      </c>
      <c r="F3156" s="1" t="s">
        <v>1248</v>
      </c>
      <c r="G3156" s="1" t="s">
        <v>103</v>
      </c>
      <c r="H3156" s="1" t="s">
        <v>298</v>
      </c>
      <c r="I3156" s="1">
        <v>1.5</v>
      </c>
      <c r="J3156" s="1">
        <v>2023</v>
      </c>
      <c r="K3156" s="1">
        <v>84870</v>
      </c>
      <c r="L3156" s="1">
        <v>0</v>
      </c>
      <c r="M3156" s="1">
        <f t="array" ref="M3156">SUMPRODUCT(MAX(ISNUMBER(SEARCH('Class Rules'!$B$6:$B$85,$E3156))*ISNUMBER(SEARCH('Class Rules'!$C$6:$C$85,$F3156))*'Class Rules'!$A$6:$A$85))</f>
        <v>0</v>
      </c>
      <c r="N3156" s="1" t="str">
        <f t="array" ref="N3156">IF($M3156=0,'Class Rules'!$D$3,INDEX('Class Rules'!$D$6:$D$85,MATCH($M3156,'Class Rules'!$A$6:$A$85,0)))</f>
        <v>Passenger LDV</v>
      </c>
      <c r="O3156" s="1" t="str">
        <f t="array" ref="O3156">IF(SUMPRODUCT(MAX(ISNUMBER(SEARCH(Fuel_Rules!$A$6:$A$30,$E3156))*ISNUMBER(SEARCH(Fuel_Rules!$B$6:$B$30,$F3156))*(Fuel_Rules!$A$6:$A$30&lt;&gt;"")))&gt;0,"Plug-in hybrid",IF($G3156="Diesel","Diesel","Gasoline"))</f>
        <v>Gasoline</v>
      </c>
    </row>
    <row r="3157" spans="1:15" ht="15" customHeight="1" x14ac:dyDescent="0.25">
      <c r="A3157" s="1">
        <v>2022</v>
      </c>
      <c r="B3157" s="1" t="s">
        <v>5174</v>
      </c>
      <c r="C3157" s="1" t="s">
        <v>1249</v>
      </c>
      <c r="D3157" s="1" t="s">
        <v>5457</v>
      </c>
      <c r="E3157" s="1" t="s">
        <v>1226</v>
      </c>
      <c r="F3157" s="1" t="s">
        <v>1251</v>
      </c>
      <c r="G3157" s="1" t="s">
        <v>103</v>
      </c>
      <c r="H3157" s="1" t="s">
        <v>437</v>
      </c>
      <c r="I3157" s="1">
        <v>1.8</v>
      </c>
      <c r="J3157" s="1">
        <v>2023</v>
      </c>
      <c r="K3157" s="1">
        <v>123782</v>
      </c>
      <c r="L3157" s="1">
        <v>0</v>
      </c>
      <c r="M3157" s="1">
        <f t="array" ref="M3157">SUMPRODUCT(MAX(ISNUMBER(SEARCH('Class Rules'!$B$6:$B$85,$E3157))*ISNUMBER(SEARCH('Class Rules'!$C$6:$C$85,$F3157))*'Class Rules'!$A$6:$A$85))</f>
        <v>0</v>
      </c>
      <c r="N3157" s="1" t="str">
        <f t="array" ref="N3157">IF($M3157=0,'Class Rules'!$D$3,INDEX('Class Rules'!$D$6:$D$85,MATCH($M3157,'Class Rules'!$A$6:$A$85,0)))</f>
        <v>Passenger LDV</v>
      </c>
      <c r="O3157" s="1" t="str">
        <f t="array" ref="O3157">IF(SUMPRODUCT(MAX(ISNUMBER(SEARCH(Fuel_Rules!$A$6:$A$30,$E3157))*ISNUMBER(SEARCH(Fuel_Rules!$B$6:$B$30,$F3157))*(Fuel_Rules!$A$6:$A$30&lt;&gt;"")))&gt;0,"Plug-in hybrid",IF($G3157="Diesel","Diesel","Gasoline"))</f>
        <v>Gasoline</v>
      </c>
    </row>
    <row r="3158" spans="1:15" ht="15" customHeight="1" x14ac:dyDescent="0.25">
      <c r="A3158" s="1">
        <v>2022</v>
      </c>
      <c r="B3158" s="1" t="s">
        <v>5174</v>
      </c>
      <c r="C3158" s="1" t="s">
        <v>1252</v>
      </c>
      <c r="D3158" s="1" t="s">
        <v>5458</v>
      </c>
      <c r="E3158" s="1" t="s">
        <v>1226</v>
      </c>
      <c r="F3158" s="1" t="s">
        <v>1254</v>
      </c>
      <c r="G3158" s="1" t="s">
        <v>103</v>
      </c>
      <c r="H3158" s="1" t="s">
        <v>437</v>
      </c>
      <c r="I3158" s="1">
        <v>1.8</v>
      </c>
      <c r="J3158" s="1">
        <v>2023</v>
      </c>
      <c r="K3158" s="1">
        <v>131685</v>
      </c>
      <c r="L3158" s="1">
        <v>0</v>
      </c>
      <c r="M3158" s="1">
        <f t="array" ref="M3158">SUMPRODUCT(MAX(ISNUMBER(SEARCH('Class Rules'!$B$6:$B$85,$E3158))*ISNUMBER(SEARCH('Class Rules'!$C$6:$C$85,$F3158))*'Class Rules'!$A$6:$A$85))</f>
        <v>0</v>
      </c>
      <c r="N3158" s="1" t="str">
        <f t="array" ref="N3158">IF($M3158=0,'Class Rules'!$D$3,INDEX('Class Rules'!$D$6:$D$85,MATCH($M3158,'Class Rules'!$A$6:$A$85,0)))</f>
        <v>Passenger LDV</v>
      </c>
      <c r="O3158" s="1" t="str">
        <f t="array" ref="O3158">IF(SUMPRODUCT(MAX(ISNUMBER(SEARCH(Fuel_Rules!$A$6:$A$30,$E3158))*ISNUMBER(SEARCH(Fuel_Rules!$B$6:$B$30,$F3158))*(Fuel_Rules!$A$6:$A$30&lt;&gt;"")))&gt;0,"Plug-in hybrid",IF($G3158="Diesel","Diesel","Gasoline"))</f>
        <v>Gasoline</v>
      </c>
    </row>
    <row r="3159" spans="1:15" ht="15" customHeight="1" x14ac:dyDescent="0.25">
      <c r="A3159" s="1">
        <v>2022</v>
      </c>
      <c r="B3159" s="1" t="s">
        <v>5174</v>
      </c>
      <c r="C3159" s="1" t="s">
        <v>1255</v>
      </c>
      <c r="D3159" s="1" t="s">
        <v>5459</v>
      </c>
      <c r="E3159" s="1" t="s">
        <v>1226</v>
      </c>
      <c r="F3159" s="1" t="s">
        <v>1257</v>
      </c>
      <c r="G3159" s="1" t="s">
        <v>103</v>
      </c>
      <c r="H3159" s="1" t="s">
        <v>437</v>
      </c>
      <c r="I3159" s="1">
        <v>1.8</v>
      </c>
      <c r="J3159" s="1">
        <v>2023</v>
      </c>
      <c r="K3159" s="1">
        <v>144748</v>
      </c>
      <c r="L3159" s="1">
        <v>0</v>
      </c>
      <c r="M3159" s="1">
        <f t="array" ref="M3159">SUMPRODUCT(MAX(ISNUMBER(SEARCH('Class Rules'!$B$6:$B$85,$E3159))*ISNUMBER(SEARCH('Class Rules'!$C$6:$C$85,$F3159))*'Class Rules'!$A$6:$A$85))</f>
        <v>0</v>
      </c>
      <c r="N3159" s="1" t="str">
        <f t="array" ref="N3159">IF($M3159=0,'Class Rules'!$D$3,INDEX('Class Rules'!$D$6:$D$85,MATCH($M3159,'Class Rules'!$A$6:$A$85,0)))</f>
        <v>Passenger LDV</v>
      </c>
      <c r="O3159" s="1" t="str">
        <f t="array" ref="O3159">IF(SUMPRODUCT(MAX(ISNUMBER(SEARCH(Fuel_Rules!$A$6:$A$30,$E3159))*ISNUMBER(SEARCH(Fuel_Rules!$B$6:$B$30,$F3159))*(Fuel_Rules!$A$6:$A$30&lt;&gt;"")))&gt;0,"Plug-in hybrid",IF($G3159="Diesel","Diesel","Gasoline"))</f>
        <v>Gasoline</v>
      </c>
    </row>
    <row r="3160" spans="1:15" ht="15" customHeight="1" x14ac:dyDescent="0.25">
      <c r="A3160" s="1">
        <v>2022</v>
      </c>
      <c r="B3160" s="1" t="s">
        <v>5174</v>
      </c>
      <c r="C3160" s="1" t="s">
        <v>1258</v>
      </c>
      <c r="D3160" s="1" t="s">
        <v>5460</v>
      </c>
      <c r="E3160" s="1" t="s">
        <v>1226</v>
      </c>
      <c r="F3160" s="1" t="s">
        <v>1260</v>
      </c>
      <c r="G3160" s="1" t="s">
        <v>103</v>
      </c>
      <c r="H3160" s="1" t="s">
        <v>437</v>
      </c>
      <c r="I3160" s="1">
        <v>1.5</v>
      </c>
      <c r="J3160" s="1">
        <v>2023</v>
      </c>
      <c r="K3160" s="1">
        <v>171931</v>
      </c>
      <c r="L3160" s="1">
        <v>0</v>
      </c>
      <c r="M3160" s="1">
        <f t="array" ref="M3160">SUMPRODUCT(MAX(ISNUMBER(SEARCH('Class Rules'!$B$6:$B$85,$E3160))*ISNUMBER(SEARCH('Class Rules'!$C$6:$C$85,$F3160))*'Class Rules'!$A$6:$A$85))</f>
        <v>0</v>
      </c>
      <c r="N3160" s="1" t="str">
        <f t="array" ref="N3160">IF($M3160=0,'Class Rules'!$D$3,INDEX('Class Rules'!$D$6:$D$85,MATCH($M3160,'Class Rules'!$A$6:$A$85,0)))</f>
        <v>Passenger LDV</v>
      </c>
      <c r="O3160" s="1" t="str">
        <f t="array" ref="O3160">IF(SUMPRODUCT(MAX(ISNUMBER(SEARCH(Fuel_Rules!$A$6:$A$30,$E3160))*ISNUMBER(SEARCH(Fuel_Rules!$B$6:$B$30,$F3160))*(Fuel_Rules!$A$6:$A$30&lt;&gt;"")))&gt;0,"Plug-in hybrid",IF($G3160="Diesel","Diesel","Gasoline"))</f>
        <v>Gasoline</v>
      </c>
    </row>
    <row r="3161" spans="1:15" ht="15" customHeight="1" x14ac:dyDescent="0.25">
      <c r="A3161" s="1">
        <v>2022</v>
      </c>
      <c r="B3161" s="1" t="s">
        <v>5174</v>
      </c>
      <c r="C3161" s="1" t="s">
        <v>1261</v>
      </c>
      <c r="D3161" s="1" t="s">
        <v>5461</v>
      </c>
      <c r="E3161" s="1" t="s">
        <v>1226</v>
      </c>
      <c r="F3161" s="1" t="s">
        <v>1263</v>
      </c>
      <c r="G3161" s="1" t="s">
        <v>103</v>
      </c>
      <c r="H3161" s="1" t="s">
        <v>437</v>
      </c>
      <c r="I3161" s="1">
        <v>2</v>
      </c>
      <c r="J3161" s="1">
        <v>2023</v>
      </c>
      <c r="K3161" s="1">
        <v>144200</v>
      </c>
      <c r="L3161" s="1">
        <v>0</v>
      </c>
      <c r="M3161" s="1">
        <f t="array" ref="M3161">SUMPRODUCT(MAX(ISNUMBER(SEARCH('Class Rules'!$B$6:$B$85,$E3161))*ISNUMBER(SEARCH('Class Rules'!$C$6:$C$85,$F3161))*'Class Rules'!$A$6:$A$85))</f>
        <v>0</v>
      </c>
      <c r="N3161" s="1" t="str">
        <f t="array" ref="N3161">IF($M3161=0,'Class Rules'!$D$3,INDEX('Class Rules'!$D$6:$D$85,MATCH($M3161,'Class Rules'!$A$6:$A$85,0)))</f>
        <v>Passenger LDV</v>
      </c>
      <c r="O3161" s="1" t="str">
        <f t="array" ref="O3161">IF(SUMPRODUCT(MAX(ISNUMBER(SEARCH(Fuel_Rules!$A$6:$A$30,$E3161))*ISNUMBER(SEARCH(Fuel_Rules!$B$6:$B$30,$F3161))*(Fuel_Rules!$A$6:$A$30&lt;&gt;"")))&gt;0,"Plug-in hybrid",IF($G3161="Diesel","Diesel","Gasoline"))</f>
        <v>Gasoline</v>
      </c>
    </row>
    <row r="3162" spans="1:15" ht="15" customHeight="1" x14ac:dyDescent="0.25">
      <c r="A3162" s="1">
        <v>2022</v>
      </c>
      <c r="B3162" s="1" t="s">
        <v>5174</v>
      </c>
      <c r="C3162" s="1" t="s">
        <v>1264</v>
      </c>
      <c r="D3162" s="1" t="s">
        <v>5462</v>
      </c>
      <c r="E3162" s="1" t="s">
        <v>1226</v>
      </c>
      <c r="F3162" s="1" t="s">
        <v>1266</v>
      </c>
      <c r="G3162" s="1" t="s">
        <v>103</v>
      </c>
      <c r="H3162" s="1" t="s">
        <v>437</v>
      </c>
      <c r="I3162" s="1">
        <v>2</v>
      </c>
      <c r="J3162" s="1">
        <v>2023</v>
      </c>
      <c r="K3162" s="1">
        <v>137223</v>
      </c>
      <c r="L3162" s="1">
        <v>0</v>
      </c>
      <c r="M3162" s="1">
        <f t="array" ref="M3162">SUMPRODUCT(MAX(ISNUMBER(SEARCH('Class Rules'!$B$6:$B$85,$E3162))*ISNUMBER(SEARCH('Class Rules'!$C$6:$C$85,$F3162))*'Class Rules'!$A$6:$A$85))</f>
        <v>0</v>
      </c>
      <c r="N3162" s="1" t="str">
        <f t="array" ref="N3162">IF($M3162=0,'Class Rules'!$D$3,INDEX('Class Rules'!$D$6:$D$85,MATCH($M3162,'Class Rules'!$A$6:$A$85,0)))</f>
        <v>Passenger LDV</v>
      </c>
      <c r="O3162" s="1" t="str">
        <f t="array" ref="O3162">IF(SUMPRODUCT(MAX(ISNUMBER(SEARCH(Fuel_Rules!$A$6:$A$30,$E3162))*ISNUMBER(SEARCH(Fuel_Rules!$B$6:$B$30,$F3162))*(Fuel_Rules!$A$6:$A$30&lt;&gt;"")))&gt;0,"Plug-in hybrid",IF($G3162="Diesel","Diesel","Gasoline"))</f>
        <v>Gasoline</v>
      </c>
    </row>
    <row r="3163" spans="1:15" ht="15" customHeight="1" x14ac:dyDescent="0.25">
      <c r="A3163" s="1">
        <v>2022</v>
      </c>
      <c r="B3163" s="1" t="s">
        <v>5174</v>
      </c>
      <c r="C3163" s="1" t="s">
        <v>1267</v>
      </c>
      <c r="D3163" s="1" t="s">
        <v>5463</v>
      </c>
      <c r="E3163" s="1" t="s">
        <v>1226</v>
      </c>
      <c r="F3163" s="1" t="s">
        <v>1269</v>
      </c>
      <c r="G3163" s="1" t="s">
        <v>103</v>
      </c>
      <c r="H3163" s="1" t="s">
        <v>437</v>
      </c>
      <c r="I3163" s="1">
        <v>2</v>
      </c>
      <c r="J3163" s="1">
        <v>2023</v>
      </c>
      <c r="K3163" s="1">
        <v>134418</v>
      </c>
      <c r="L3163" s="1">
        <v>0</v>
      </c>
      <c r="M3163" s="1">
        <f t="array" ref="M3163">SUMPRODUCT(MAX(ISNUMBER(SEARCH('Class Rules'!$B$6:$B$85,$E3163))*ISNUMBER(SEARCH('Class Rules'!$C$6:$C$85,$F3163))*'Class Rules'!$A$6:$A$85))</f>
        <v>0</v>
      </c>
      <c r="N3163" s="1" t="str">
        <f t="array" ref="N3163">IF($M3163=0,'Class Rules'!$D$3,INDEX('Class Rules'!$D$6:$D$85,MATCH($M3163,'Class Rules'!$A$6:$A$85,0)))</f>
        <v>Passenger LDV</v>
      </c>
      <c r="O3163" s="1" t="str">
        <f t="array" ref="O3163">IF(SUMPRODUCT(MAX(ISNUMBER(SEARCH(Fuel_Rules!$A$6:$A$30,$E3163))*ISNUMBER(SEARCH(Fuel_Rules!$B$6:$B$30,$F3163))*(Fuel_Rules!$A$6:$A$30&lt;&gt;"")))&gt;0,"Plug-in hybrid",IF($G3163="Diesel","Diesel","Gasoline"))</f>
        <v>Gasoline</v>
      </c>
    </row>
    <row r="3164" spans="1:15" ht="15" customHeight="1" x14ac:dyDescent="0.25">
      <c r="A3164" s="1">
        <v>2022</v>
      </c>
      <c r="B3164" s="1" t="s">
        <v>5174</v>
      </c>
      <c r="C3164" s="1" t="s">
        <v>1270</v>
      </c>
      <c r="D3164" s="1" t="s">
        <v>5464</v>
      </c>
      <c r="E3164" s="1" t="s">
        <v>1226</v>
      </c>
      <c r="F3164" s="1" t="s">
        <v>1272</v>
      </c>
      <c r="G3164" s="1" t="s">
        <v>103</v>
      </c>
      <c r="H3164" s="1" t="s">
        <v>437</v>
      </c>
      <c r="I3164" s="1">
        <v>1.5</v>
      </c>
      <c r="J3164" s="1">
        <v>2023</v>
      </c>
      <c r="K3164" s="1">
        <v>107651</v>
      </c>
      <c r="L3164" s="1">
        <v>0</v>
      </c>
      <c r="M3164" s="1">
        <f t="array" ref="M3164">SUMPRODUCT(MAX(ISNUMBER(SEARCH('Class Rules'!$B$6:$B$85,$E3164))*ISNUMBER(SEARCH('Class Rules'!$C$6:$C$85,$F3164))*'Class Rules'!$A$6:$A$85))</f>
        <v>0</v>
      </c>
      <c r="N3164" s="1" t="str">
        <f t="array" ref="N3164">IF($M3164=0,'Class Rules'!$D$3,INDEX('Class Rules'!$D$6:$D$85,MATCH($M3164,'Class Rules'!$A$6:$A$85,0)))</f>
        <v>Passenger LDV</v>
      </c>
      <c r="O3164" s="1" t="str">
        <f t="array" ref="O3164">IF(SUMPRODUCT(MAX(ISNUMBER(SEARCH(Fuel_Rules!$A$6:$A$30,$E3164))*ISNUMBER(SEARCH(Fuel_Rules!$B$6:$B$30,$F3164))*(Fuel_Rules!$A$6:$A$30&lt;&gt;"")))&gt;0,"Plug-in hybrid",IF($G3164="Diesel","Diesel","Gasoline"))</f>
        <v>Gasoline</v>
      </c>
    </row>
    <row r="3165" spans="1:15" ht="15" customHeight="1" x14ac:dyDescent="0.25">
      <c r="A3165" s="1">
        <v>2022</v>
      </c>
      <c r="B3165" s="1" t="s">
        <v>5174</v>
      </c>
      <c r="C3165" s="1" t="s">
        <v>1273</v>
      </c>
      <c r="D3165" s="1" t="s">
        <v>5465</v>
      </c>
      <c r="E3165" s="1" t="s">
        <v>1226</v>
      </c>
      <c r="F3165" s="1" t="s">
        <v>1275</v>
      </c>
      <c r="G3165" s="1" t="s">
        <v>103</v>
      </c>
      <c r="H3165" s="1" t="s">
        <v>437</v>
      </c>
      <c r="I3165" s="1">
        <v>1.5</v>
      </c>
      <c r="J3165" s="1">
        <v>2023</v>
      </c>
      <c r="K3165" s="1">
        <v>113070</v>
      </c>
      <c r="L3165" s="1">
        <v>0</v>
      </c>
      <c r="M3165" s="1">
        <f t="array" ref="M3165">SUMPRODUCT(MAX(ISNUMBER(SEARCH('Class Rules'!$B$6:$B$85,$E3165))*ISNUMBER(SEARCH('Class Rules'!$C$6:$C$85,$F3165))*'Class Rules'!$A$6:$A$85))</f>
        <v>0</v>
      </c>
      <c r="N3165" s="1" t="str">
        <f t="array" ref="N3165">IF($M3165=0,'Class Rules'!$D$3,INDEX('Class Rules'!$D$6:$D$85,MATCH($M3165,'Class Rules'!$A$6:$A$85,0)))</f>
        <v>Passenger LDV</v>
      </c>
      <c r="O3165" s="1" t="str">
        <f t="array" ref="O3165">IF(SUMPRODUCT(MAX(ISNUMBER(SEARCH(Fuel_Rules!$A$6:$A$30,$E3165))*ISNUMBER(SEARCH(Fuel_Rules!$B$6:$B$30,$F3165))*(Fuel_Rules!$A$6:$A$30&lt;&gt;"")))&gt;0,"Plug-in hybrid",IF($G3165="Diesel","Diesel","Gasoline"))</f>
        <v>Gasoline</v>
      </c>
    </row>
    <row r="3166" spans="1:15" ht="15" customHeight="1" x14ac:dyDescent="0.25">
      <c r="A3166" s="1">
        <v>2022</v>
      </c>
      <c r="B3166" s="1" t="s">
        <v>5174</v>
      </c>
      <c r="C3166" s="1" t="s">
        <v>1276</v>
      </c>
      <c r="D3166" s="1" t="s">
        <v>5466</v>
      </c>
      <c r="E3166" s="1" t="s">
        <v>1226</v>
      </c>
      <c r="F3166" s="1" t="s">
        <v>1278</v>
      </c>
      <c r="G3166" s="1" t="s">
        <v>103</v>
      </c>
      <c r="H3166" s="1" t="s">
        <v>437</v>
      </c>
      <c r="I3166" s="1">
        <v>1.5</v>
      </c>
      <c r="J3166" s="1">
        <v>2023</v>
      </c>
      <c r="K3166" s="1">
        <v>86400</v>
      </c>
      <c r="L3166" s="1">
        <v>0</v>
      </c>
      <c r="M3166" s="1">
        <f t="array" ref="M3166">SUMPRODUCT(MAX(ISNUMBER(SEARCH('Class Rules'!$B$6:$B$85,$E3166))*ISNUMBER(SEARCH('Class Rules'!$C$6:$C$85,$F3166))*'Class Rules'!$A$6:$A$85))</f>
        <v>0</v>
      </c>
      <c r="N3166" s="1" t="str">
        <f t="array" ref="N3166">IF($M3166=0,'Class Rules'!$D$3,INDEX('Class Rules'!$D$6:$D$85,MATCH($M3166,'Class Rules'!$A$6:$A$85,0)))</f>
        <v>Passenger LDV</v>
      </c>
      <c r="O3166" s="1" t="str">
        <f t="array" ref="O3166">IF(SUMPRODUCT(MAX(ISNUMBER(SEARCH(Fuel_Rules!$A$6:$A$30,$E3166))*ISNUMBER(SEARCH(Fuel_Rules!$B$6:$B$30,$F3166))*(Fuel_Rules!$A$6:$A$30&lt;&gt;"")))&gt;0,"Plug-in hybrid",IF($G3166="Diesel","Diesel","Gasoline"))</f>
        <v>Gasoline</v>
      </c>
    </row>
    <row r="3167" spans="1:15" ht="15" customHeight="1" x14ac:dyDescent="0.25">
      <c r="A3167" s="1">
        <v>2022</v>
      </c>
      <c r="B3167" s="1" t="s">
        <v>5174</v>
      </c>
      <c r="C3167" s="1" t="s">
        <v>1279</v>
      </c>
      <c r="D3167" s="1" t="s">
        <v>5467</v>
      </c>
      <c r="E3167" s="1" t="s">
        <v>1226</v>
      </c>
      <c r="F3167" s="1" t="s">
        <v>1281</v>
      </c>
      <c r="G3167" s="1" t="s">
        <v>103</v>
      </c>
      <c r="H3167" s="1" t="s">
        <v>437</v>
      </c>
      <c r="I3167" s="1">
        <v>1.5</v>
      </c>
      <c r="J3167" s="1">
        <v>2023</v>
      </c>
      <c r="K3167" s="1">
        <v>87300</v>
      </c>
      <c r="L3167" s="1">
        <v>0</v>
      </c>
      <c r="M3167" s="1">
        <f t="array" ref="M3167">SUMPRODUCT(MAX(ISNUMBER(SEARCH('Class Rules'!$B$6:$B$85,$E3167))*ISNUMBER(SEARCH('Class Rules'!$C$6:$C$85,$F3167))*'Class Rules'!$A$6:$A$85))</f>
        <v>0</v>
      </c>
      <c r="N3167" s="1" t="str">
        <f t="array" ref="N3167">IF($M3167=0,'Class Rules'!$D$3,INDEX('Class Rules'!$D$6:$D$85,MATCH($M3167,'Class Rules'!$A$6:$A$85,0)))</f>
        <v>Passenger LDV</v>
      </c>
      <c r="O3167" s="1" t="str">
        <f t="array" ref="O3167">IF(SUMPRODUCT(MAX(ISNUMBER(SEARCH(Fuel_Rules!$A$6:$A$30,$E3167))*ISNUMBER(SEARCH(Fuel_Rules!$B$6:$B$30,$F3167))*(Fuel_Rules!$A$6:$A$30&lt;&gt;"")))&gt;0,"Plug-in hybrid",IF($G3167="Diesel","Diesel","Gasoline"))</f>
        <v>Gasoline</v>
      </c>
    </row>
    <row r="3168" spans="1:15" ht="15" customHeight="1" x14ac:dyDescent="0.25">
      <c r="A3168" s="1">
        <v>2022</v>
      </c>
      <c r="B3168" s="1" t="s">
        <v>5174</v>
      </c>
      <c r="C3168" s="1" t="s">
        <v>1282</v>
      </c>
      <c r="D3168" s="1" t="s">
        <v>5468</v>
      </c>
      <c r="E3168" s="1" t="s">
        <v>1226</v>
      </c>
      <c r="F3168" s="1" t="s">
        <v>1284</v>
      </c>
      <c r="G3168" s="1" t="s">
        <v>103</v>
      </c>
      <c r="H3168" s="1" t="s">
        <v>437</v>
      </c>
      <c r="I3168" s="1">
        <v>1.5</v>
      </c>
      <c r="J3168" s="1">
        <v>2023</v>
      </c>
      <c r="K3168" s="1">
        <v>280943</v>
      </c>
      <c r="L3168" s="1">
        <v>0</v>
      </c>
      <c r="M3168" s="1">
        <f t="array" ref="M3168">SUMPRODUCT(MAX(ISNUMBER(SEARCH('Class Rules'!$B$6:$B$85,$E3168))*ISNUMBER(SEARCH('Class Rules'!$C$6:$C$85,$F3168))*'Class Rules'!$A$6:$A$85))</f>
        <v>0</v>
      </c>
      <c r="N3168" s="1" t="str">
        <f t="array" ref="N3168">IF($M3168=0,'Class Rules'!$D$3,INDEX('Class Rules'!$D$6:$D$85,MATCH($M3168,'Class Rules'!$A$6:$A$85,0)))</f>
        <v>Passenger LDV</v>
      </c>
      <c r="O3168" s="1" t="str">
        <f t="array" ref="O3168">IF(SUMPRODUCT(MAX(ISNUMBER(SEARCH(Fuel_Rules!$A$6:$A$30,$E3168))*ISNUMBER(SEARCH(Fuel_Rules!$B$6:$B$30,$F3168))*(Fuel_Rules!$A$6:$A$30&lt;&gt;"")))&gt;0,"Plug-in hybrid",IF($G3168="Diesel","Diesel","Gasoline"))</f>
        <v>Gasoline</v>
      </c>
    </row>
    <row r="3169" spans="1:15" ht="15" customHeight="1" x14ac:dyDescent="0.25">
      <c r="A3169" s="1">
        <v>2022</v>
      </c>
      <c r="B3169" s="1" t="s">
        <v>5174</v>
      </c>
      <c r="C3169" s="1" t="s">
        <v>1285</v>
      </c>
      <c r="D3169" s="1" t="s">
        <v>5469</v>
      </c>
      <c r="E3169" s="1" t="s">
        <v>1226</v>
      </c>
      <c r="F3169" s="1" t="s">
        <v>1287</v>
      </c>
      <c r="G3169" s="1" t="s">
        <v>103</v>
      </c>
      <c r="H3169" s="1" t="s">
        <v>437</v>
      </c>
      <c r="I3169" s="1">
        <v>2</v>
      </c>
      <c r="J3169" s="1">
        <v>2023</v>
      </c>
      <c r="K3169" s="1">
        <v>259026</v>
      </c>
      <c r="L3169" s="1">
        <v>0</v>
      </c>
      <c r="M3169" s="1">
        <f t="array" ref="M3169">SUMPRODUCT(MAX(ISNUMBER(SEARCH('Class Rules'!$B$6:$B$85,$E3169))*ISNUMBER(SEARCH('Class Rules'!$C$6:$C$85,$F3169))*'Class Rules'!$A$6:$A$85))</f>
        <v>0</v>
      </c>
      <c r="N3169" s="1" t="str">
        <f t="array" ref="N3169">IF($M3169=0,'Class Rules'!$D$3,INDEX('Class Rules'!$D$6:$D$85,MATCH($M3169,'Class Rules'!$A$6:$A$85,0)))</f>
        <v>Passenger LDV</v>
      </c>
      <c r="O3169" s="1" t="str">
        <f t="array" ref="O3169">IF(SUMPRODUCT(MAX(ISNUMBER(SEARCH(Fuel_Rules!$A$6:$A$30,$E3169))*ISNUMBER(SEARCH(Fuel_Rules!$B$6:$B$30,$F3169))*(Fuel_Rules!$A$6:$A$30&lt;&gt;"")))&gt;0,"Plug-in hybrid",IF($G3169="Diesel","Diesel","Gasoline"))</f>
        <v>Gasoline</v>
      </c>
    </row>
    <row r="3170" spans="1:15" ht="15" customHeight="1" x14ac:dyDescent="0.25">
      <c r="A3170" s="1">
        <v>2022</v>
      </c>
      <c r="B3170" s="1" t="s">
        <v>5174</v>
      </c>
      <c r="C3170" s="1" t="s">
        <v>1288</v>
      </c>
      <c r="D3170" s="1" t="s">
        <v>5470</v>
      </c>
      <c r="E3170" s="1" t="s">
        <v>1226</v>
      </c>
      <c r="F3170" s="1" t="s">
        <v>1290</v>
      </c>
      <c r="G3170" s="1" t="s">
        <v>103</v>
      </c>
      <c r="H3170" s="1" t="s">
        <v>437</v>
      </c>
      <c r="I3170" s="1">
        <v>1.5</v>
      </c>
      <c r="J3170" s="1">
        <v>2023</v>
      </c>
      <c r="K3170" s="1">
        <v>172202</v>
      </c>
      <c r="L3170" s="1">
        <v>0</v>
      </c>
      <c r="M3170" s="1">
        <f t="array" ref="M3170">SUMPRODUCT(MAX(ISNUMBER(SEARCH('Class Rules'!$B$6:$B$85,$E3170))*ISNUMBER(SEARCH('Class Rules'!$C$6:$C$85,$F3170))*'Class Rules'!$A$6:$A$85))</f>
        <v>0</v>
      </c>
      <c r="N3170" s="1" t="str">
        <f t="array" ref="N3170">IF($M3170=0,'Class Rules'!$D$3,INDEX('Class Rules'!$D$6:$D$85,MATCH($M3170,'Class Rules'!$A$6:$A$85,0)))</f>
        <v>Passenger LDV</v>
      </c>
      <c r="O3170" s="1" t="str">
        <f t="array" ref="O3170">IF(SUMPRODUCT(MAX(ISNUMBER(SEARCH(Fuel_Rules!$A$6:$A$30,$E3170))*ISNUMBER(SEARCH(Fuel_Rules!$B$6:$B$30,$F3170))*(Fuel_Rules!$A$6:$A$30&lt;&gt;"")))&gt;0,"Plug-in hybrid",IF($G3170="Diesel","Diesel","Gasoline"))</f>
        <v>Gasoline</v>
      </c>
    </row>
    <row r="3171" spans="1:15" ht="15" customHeight="1" x14ac:dyDescent="0.25">
      <c r="A3171" s="1">
        <v>2022</v>
      </c>
      <c r="B3171" s="1" t="s">
        <v>5174</v>
      </c>
      <c r="C3171" s="1" t="s">
        <v>1291</v>
      </c>
      <c r="D3171" s="1" t="s">
        <v>5471</v>
      </c>
      <c r="E3171" s="1" t="s">
        <v>1226</v>
      </c>
      <c r="F3171" s="1" t="s">
        <v>1293</v>
      </c>
      <c r="G3171" s="1" t="s">
        <v>103</v>
      </c>
      <c r="H3171" s="1" t="s">
        <v>437</v>
      </c>
      <c r="I3171" s="1">
        <v>2</v>
      </c>
      <c r="J3171" s="1">
        <v>2023</v>
      </c>
      <c r="K3171" s="1">
        <v>126917</v>
      </c>
      <c r="L3171" s="1">
        <v>0</v>
      </c>
      <c r="M3171" s="1">
        <f t="array" ref="M3171">SUMPRODUCT(MAX(ISNUMBER(SEARCH('Class Rules'!$B$6:$B$85,$E3171))*ISNUMBER(SEARCH('Class Rules'!$C$6:$C$85,$F3171))*'Class Rules'!$A$6:$A$85))</f>
        <v>0</v>
      </c>
      <c r="N3171" s="1" t="str">
        <f t="array" ref="N3171">IF($M3171=0,'Class Rules'!$D$3,INDEX('Class Rules'!$D$6:$D$85,MATCH($M3171,'Class Rules'!$A$6:$A$85,0)))</f>
        <v>Passenger LDV</v>
      </c>
      <c r="O3171" s="1" t="str">
        <f t="array" ref="O3171">IF(SUMPRODUCT(MAX(ISNUMBER(SEARCH(Fuel_Rules!$A$6:$A$30,$E3171))*ISNUMBER(SEARCH(Fuel_Rules!$B$6:$B$30,$F3171))*(Fuel_Rules!$A$6:$A$30&lt;&gt;"")))&gt;0,"Plug-in hybrid",IF($G3171="Diesel","Diesel","Gasoline"))</f>
        <v>Gasoline</v>
      </c>
    </row>
    <row r="3172" spans="1:15" ht="15" customHeight="1" x14ac:dyDescent="0.25">
      <c r="A3172" s="1">
        <v>2022</v>
      </c>
      <c r="B3172" s="1" t="s">
        <v>5174</v>
      </c>
      <c r="C3172" s="1" t="s">
        <v>1294</v>
      </c>
      <c r="D3172" s="1" t="s">
        <v>5472</v>
      </c>
      <c r="E3172" s="1" t="s">
        <v>1226</v>
      </c>
      <c r="F3172" s="1" t="s">
        <v>1296</v>
      </c>
      <c r="G3172" s="1" t="s">
        <v>103</v>
      </c>
      <c r="H3172" s="1" t="s">
        <v>437</v>
      </c>
      <c r="I3172" s="1">
        <v>1.5</v>
      </c>
      <c r="J3172" s="1">
        <v>2023</v>
      </c>
      <c r="K3172" s="1">
        <v>99780</v>
      </c>
      <c r="L3172" s="1">
        <v>0</v>
      </c>
      <c r="M3172" s="1">
        <f t="array" ref="M3172">SUMPRODUCT(MAX(ISNUMBER(SEARCH('Class Rules'!$B$6:$B$85,$E3172))*ISNUMBER(SEARCH('Class Rules'!$C$6:$C$85,$F3172))*'Class Rules'!$A$6:$A$85))</f>
        <v>0</v>
      </c>
      <c r="N3172" s="1" t="str">
        <f t="array" ref="N3172">IF($M3172=0,'Class Rules'!$D$3,INDEX('Class Rules'!$D$6:$D$85,MATCH($M3172,'Class Rules'!$A$6:$A$85,0)))</f>
        <v>Passenger LDV</v>
      </c>
      <c r="O3172" s="1" t="str">
        <f t="array" ref="O3172">IF(SUMPRODUCT(MAX(ISNUMBER(SEARCH(Fuel_Rules!$A$6:$A$30,$E3172))*ISNUMBER(SEARCH(Fuel_Rules!$B$6:$B$30,$F3172))*(Fuel_Rules!$A$6:$A$30&lt;&gt;"")))&gt;0,"Plug-in hybrid",IF($G3172="Diesel","Diesel","Gasoline"))</f>
        <v>Gasoline</v>
      </c>
    </row>
    <row r="3173" spans="1:15" ht="15" customHeight="1" x14ac:dyDescent="0.25">
      <c r="A3173" s="1">
        <v>2022</v>
      </c>
      <c r="B3173" s="1" t="s">
        <v>5174</v>
      </c>
      <c r="C3173" s="1" t="s">
        <v>1297</v>
      </c>
      <c r="D3173" s="1" t="s">
        <v>5473</v>
      </c>
      <c r="E3173" s="1" t="s">
        <v>1226</v>
      </c>
      <c r="F3173" s="1" t="s">
        <v>1299</v>
      </c>
      <c r="G3173" s="1" t="s">
        <v>103</v>
      </c>
      <c r="H3173" s="1" t="s">
        <v>437</v>
      </c>
      <c r="I3173" s="1">
        <v>2</v>
      </c>
      <c r="J3173" s="1">
        <v>2023</v>
      </c>
      <c r="K3173" s="1">
        <v>317367</v>
      </c>
      <c r="L3173" s="1">
        <v>0</v>
      </c>
      <c r="M3173" s="1">
        <f t="array" ref="M3173">SUMPRODUCT(MAX(ISNUMBER(SEARCH('Class Rules'!$B$6:$B$85,$E3173))*ISNUMBER(SEARCH('Class Rules'!$C$6:$C$85,$F3173))*'Class Rules'!$A$6:$A$85))</f>
        <v>0</v>
      </c>
      <c r="N3173" s="1" t="str">
        <f t="array" ref="N3173">IF($M3173=0,'Class Rules'!$D$3,INDEX('Class Rules'!$D$6:$D$85,MATCH($M3173,'Class Rules'!$A$6:$A$85,0)))</f>
        <v>Passenger LDV</v>
      </c>
      <c r="O3173" s="1" t="str">
        <f t="array" ref="O3173">IF(SUMPRODUCT(MAX(ISNUMBER(SEARCH(Fuel_Rules!$A$6:$A$30,$E3173))*ISNUMBER(SEARCH(Fuel_Rules!$B$6:$B$30,$F3173))*(Fuel_Rules!$A$6:$A$30&lt;&gt;"")))&gt;0,"Plug-in hybrid",IF($G3173="Diesel","Diesel","Gasoline"))</f>
        <v>Gasoline</v>
      </c>
    </row>
    <row r="3174" spans="1:15" ht="15" customHeight="1" x14ac:dyDescent="0.25">
      <c r="A3174" s="1">
        <v>2022</v>
      </c>
      <c r="B3174" s="1" t="s">
        <v>5174</v>
      </c>
      <c r="C3174" s="1" t="s">
        <v>1300</v>
      </c>
      <c r="D3174" s="1" t="s">
        <v>5474</v>
      </c>
      <c r="E3174" s="1" t="s">
        <v>1226</v>
      </c>
      <c r="F3174" s="1" t="s">
        <v>1302</v>
      </c>
      <c r="G3174" s="1" t="s">
        <v>103</v>
      </c>
      <c r="H3174" s="1" t="s">
        <v>437</v>
      </c>
      <c r="I3174" s="1">
        <v>1.5</v>
      </c>
      <c r="J3174" s="1">
        <v>2023</v>
      </c>
      <c r="K3174" s="1">
        <v>128569</v>
      </c>
      <c r="L3174" s="1">
        <v>0</v>
      </c>
      <c r="M3174" s="1">
        <f t="array" ref="M3174">SUMPRODUCT(MAX(ISNUMBER(SEARCH('Class Rules'!$B$6:$B$85,$E3174))*ISNUMBER(SEARCH('Class Rules'!$C$6:$C$85,$F3174))*'Class Rules'!$A$6:$A$85))</f>
        <v>0</v>
      </c>
      <c r="N3174" s="1" t="str">
        <f t="array" ref="N3174">IF($M3174=0,'Class Rules'!$D$3,INDEX('Class Rules'!$D$6:$D$85,MATCH($M3174,'Class Rules'!$A$6:$A$85,0)))</f>
        <v>Passenger LDV</v>
      </c>
      <c r="O3174" s="1" t="str">
        <f t="array" ref="O3174">IF(SUMPRODUCT(MAX(ISNUMBER(SEARCH(Fuel_Rules!$A$6:$A$30,$E3174))*ISNUMBER(SEARCH(Fuel_Rules!$B$6:$B$30,$F3174))*(Fuel_Rules!$A$6:$A$30&lt;&gt;"")))&gt;0,"Plug-in hybrid",IF($G3174="Diesel","Diesel","Gasoline"))</f>
        <v>Gasoline</v>
      </c>
    </row>
    <row r="3175" spans="1:15" ht="15" customHeight="1" x14ac:dyDescent="0.25">
      <c r="A3175" s="1">
        <v>2022</v>
      </c>
      <c r="B3175" s="1" t="s">
        <v>5174</v>
      </c>
      <c r="C3175" s="1" t="s">
        <v>4507</v>
      </c>
      <c r="D3175" s="1" t="s">
        <v>5475</v>
      </c>
      <c r="E3175" s="1" t="s">
        <v>1226</v>
      </c>
      <c r="F3175" s="1" t="s">
        <v>4509</v>
      </c>
      <c r="G3175" s="1" t="s">
        <v>103</v>
      </c>
      <c r="H3175" s="1" t="s">
        <v>437</v>
      </c>
      <c r="I3175" s="1">
        <v>1.5</v>
      </c>
      <c r="J3175" s="1">
        <v>2023</v>
      </c>
      <c r="K3175" s="1">
        <v>127954</v>
      </c>
      <c r="L3175" s="1">
        <v>0</v>
      </c>
      <c r="M3175" s="1">
        <f t="array" ref="M3175">SUMPRODUCT(MAX(ISNUMBER(SEARCH('Class Rules'!$B$6:$B$85,$E3175))*ISNUMBER(SEARCH('Class Rules'!$C$6:$C$85,$F3175))*'Class Rules'!$A$6:$A$85))</f>
        <v>0</v>
      </c>
      <c r="N3175" s="1" t="str">
        <f t="array" ref="N3175">IF($M3175=0,'Class Rules'!$D$3,INDEX('Class Rules'!$D$6:$D$85,MATCH($M3175,'Class Rules'!$A$6:$A$85,0)))</f>
        <v>Passenger LDV</v>
      </c>
      <c r="O3175" s="1" t="str">
        <f t="array" ref="O3175">IF(SUMPRODUCT(MAX(ISNUMBER(SEARCH(Fuel_Rules!$A$6:$A$30,$E3175))*ISNUMBER(SEARCH(Fuel_Rules!$B$6:$B$30,$F3175))*(Fuel_Rules!$A$6:$A$30&lt;&gt;"")))&gt;0,"Plug-in hybrid",IF($G3175="Diesel","Diesel","Gasoline"))</f>
        <v>Gasoline</v>
      </c>
    </row>
    <row r="3176" spans="1:15" ht="15" customHeight="1" x14ac:dyDescent="0.25">
      <c r="A3176" s="1">
        <v>2022</v>
      </c>
      <c r="B3176" s="1" t="s">
        <v>5174</v>
      </c>
      <c r="C3176" s="1" t="s">
        <v>4510</v>
      </c>
      <c r="D3176" s="1" t="s">
        <v>5476</v>
      </c>
      <c r="E3176" s="1" t="s">
        <v>1226</v>
      </c>
      <c r="F3176" s="1" t="s">
        <v>4512</v>
      </c>
      <c r="G3176" s="1" t="s">
        <v>103</v>
      </c>
      <c r="H3176" s="1" t="s">
        <v>437</v>
      </c>
      <c r="I3176" s="1">
        <v>1.5</v>
      </c>
      <c r="J3176" s="1">
        <v>2023</v>
      </c>
      <c r="K3176" s="1">
        <v>120636</v>
      </c>
      <c r="L3176" s="1">
        <v>0</v>
      </c>
      <c r="M3176" s="1">
        <f t="array" ref="M3176">SUMPRODUCT(MAX(ISNUMBER(SEARCH('Class Rules'!$B$6:$B$85,$E3176))*ISNUMBER(SEARCH('Class Rules'!$C$6:$C$85,$F3176))*'Class Rules'!$A$6:$A$85))</f>
        <v>0</v>
      </c>
      <c r="N3176" s="1" t="str">
        <f t="array" ref="N3176">IF($M3176=0,'Class Rules'!$D$3,INDEX('Class Rules'!$D$6:$D$85,MATCH($M3176,'Class Rules'!$A$6:$A$85,0)))</f>
        <v>Passenger LDV</v>
      </c>
      <c r="O3176" s="1" t="str">
        <f t="array" ref="O3176">IF(SUMPRODUCT(MAX(ISNUMBER(SEARCH(Fuel_Rules!$A$6:$A$30,$E3176))*ISNUMBER(SEARCH(Fuel_Rules!$B$6:$B$30,$F3176))*(Fuel_Rules!$A$6:$A$30&lt;&gt;"")))&gt;0,"Plug-in hybrid",IF($G3176="Diesel","Diesel","Gasoline"))</f>
        <v>Gasoline</v>
      </c>
    </row>
    <row r="3177" spans="1:15" ht="15" customHeight="1" x14ac:dyDescent="0.25">
      <c r="A3177" s="1">
        <v>2022</v>
      </c>
      <c r="B3177" s="1" t="s">
        <v>5174</v>
      </c>
      <c r="C3177" s="1" t="s">
        <v>1303</v>
      </c>
      <c r="D3177" s="1" t="s">
        <v>5477</v>
      </c>
      <c r="E3177" s="1" t="s">
        <v>1305</v>
      </c>
      <c r="F3177" s="1" t="s">
        <v>1306</v>
      </c>
      <c r="G3177" s="1" t="s">
        <v>105</v>
      </c>
      <c r="H3177" s="1" t="s">
        <v>298</v>
      </c>
      <c r="I3177" s="1">
        <v>2.5</v>
      </c>
      <c r="J3177" s="1">
        <v>2023</v>
      </c>
      <c r="K3177" s="1">
        <v>151704</v>
      </c>
      <c r="L3177" s="1">
        <v>0</v>
      </c>
      <c r="M3177" s="1">
        <f t="array" ref="M3177">SUMPRODUCT(MAX(ISNUMBER(SEARCH('Class Rules'!$B$6:$B$85,$E3177))*ISNUMBER(SEARCH('Class Rules'!$C$6:$C$85,$F3177))*'Class Rules'!$A$6:$A$85))</f>
        <v>33</v>
      </c>
      <c r="N3177" s="1" t="str">
        <f t="array" ref="N3177">IF($M3177=0,'Class Rules'!$D$3,INDEX('Class Rules'!$D$6:$D$85,MATCH($M3177,'Class Rules'!$A$6:$A$85,0)))</f>
        <v>Freight LDV</v>
      </c>
      <c r="O3177" s="1" t="str">
        <f t="array" ref="O3177">IF(SUMPRODUCT(MAX(ISNUMBER(SEARCH(Fuel_Rules!$A$6:$A$30,$E3177))*ISNUMBER(SEARCH(Fuel_Rules!$B$6:$B$30,$F3177))*(Fuel_Rules!$A$6:$A$30&lt;&gt;"")))&gt;0,"Plug-in hybrid",IF($G3177="Diesel","Diesel","Gasoline"))</f>
        <v>Diesel</v>
      </c>
    </row>
    <row r="3178" spans="1:15" ht="15" customHeight="1" x14ac:dyDescent="0.25">
      <c r="A3178" s="1">
        <v>2022</v>
      </c>
      <c r="B3178" s="1" t="s">
        <v>5174</v>
      </c>
      <c r="C3178" s="1" t="s">
        <v>1307</v>
      </c>
      <c r="D3178" s="1" t="s">
        <v>5478</v>
      </c>
      <c r="E3178" s="1" t="s">
        <v>1305</v>
      </c>
      <c r="F3178" s="1" t="s">
        <v>1309</v>
      </c>
      <c r="G3178" s="1" t="s">
        <v>103</v>
      </c>
      <c r="H3178" s="1" t="s">
        <v>437</v>
      </c>
      <c r="I3178" s="1">
        <v>3</v>
      </c>
      <c r="J3178" s="1">
        <v>2023</v>
      </c>
      <c r="K3178" s="1">
        <v>287630</v>
      </c>
      <c r="L3178" s="1">
        <v>0</v>
      </c>
      <c r="M3178" s="1">
        <f t="array" ref="M3178">SUMPRODUCT(MAX(ISNUMBER(SEARCH('Class Rules'!$B$6:$B$85,$E3178))*ISNUMBER(SEARCH('Class Rules'!$C$6:$C$85,$F3178))*'Class Rules'!$A$6:$A$85))</f>
        <v>0</v>
      </c>
      <c r="N3178" s="1" t="str">
        <f t="array" ref="N3178">IF($M3178=0,'Class Rules'!$D$3,INDEX('Class Rules'!$D$6:$D$85,MATCH($M3178,'Class Rules'!$A$6:$A$85,0)))</f>
        <v>Passenger LDV</v>
      </c>
      <c r="O3178" s="1" t="str">
        <f t="array" ref="O3178">IF(SUMPRODUCT(MAX(ISNUMBER(SEARCH(Fuel_Rules!$A$6:$A$30,$E3178))*ISNUMBER(SEARCH(Fuel_Rules!$B$6:$B$30,$F3178))*(Fuel_Rules!$A$6:$A$30&lt;&gt;"")))&gt;0,"Plug-in hybrid",IF($G3178="Diesel","Diesel","Gasoline"))</f>
        <v>Gasoline</v>
      </c>
    </row>
    <row r="3179" spans="1:15" ht="15" customHeight="1" x14ac:dyDescent="0.25">
      <c r="A3179" s="1">
        <v>2022</v>
      </c>
      <c r="B3179" s="1" t="s">
        <v>5174</v>
      </c>
      <c r="C3179" s="1" t="s">
        <v>1310</v>
      </c>
      <c r="D3179" s="1" t="s">
        <v>5479</v>
      </c>
      <c r="E3179" s="1" t="s">
        <v>1305</v>
      </c>
      <c r="F3179" s="1" t="s">
        <v>1312</v>
      </c>
      <c r="G3179" s="1" t="s">
        <v>103</v>
      </c>
      <c r="H3179" s="1" t="s">
        <v>437</v>
      </c>
      <c r="I3179" s="1">
        <v>1.6</v>
      </c>
      <c r="J3179" s="1">
        <v>2023</v>
      </c>
      <c r="K3179" s="1">
        <v>201683</v>
      </c>
      <c r="L3179" s="1">
        <v>0</v>
      </c>
      <c r="M3179" s="1">
        <f t="array" ref="M3179">SUMPRODUCT(MAX(ISNUMBER(SEARCH('Class Rules'!$B$6:$B$85,$E3179))*ISNUMBER(SEARCH('Class Rules'!$C$6:$C$85,$F3179))*'Class Rules'!$A$6:$A$85))</f>
        <v>0</v>
      </c>
      <c r="N3179" s="1" t="str">
        <f t="array" ref="N3179">IF($M3179=0,'Class Rules'!$D$3,INDEX('Class Rules'!$D$6:$D$85,MATCH($M3179,'Class Rules'!$A$6:$A$85,0)))</f>
        <v>Passenger LDV</v>
      </c>
      <c r="O3179" s="1" t="str">
        <f t="array" ref="O3179">IF(SUMPRODUCT(MAX(ISNUMBER(SEARCH(Fuel_Rules!$A$6:$A$30,$E3179))*ISNUMBER(SEARCH(Fuel_Rules!$B$6:$B$30,$F3179))*(Fuel_Rules!$A$6:$A$30&lt;&gt;"")))&gt;0,"Plug-in hybrid",IF($G3179="Diesel","Diesel","Gasoline"))</f>
        <v>Gasoline</v>
      </c>
    </row>
    <row r="3180" spans="1:15" ht="15" customHeight="1" x14ac:dyDescent="0.25">
      <c r="A3180" s="1">
        <v>2022</v>
      </c>
      <c r="B3180" s="1" t="s">
        <v>5174</v>
      </c>
      <c r="C3180" s="1" t="s">
        <v>1319</v>
      </c>
      <c r="D3180" s="1" t="s">
        <v>5480</v>
      </c>
      <c r="E3180" s="1" t="s">
        <v>1305</v>
      </c>
      <c r="F3180" s="1" t="s">
        <v>1321</v>
      </c>
      <c r="G3180" s="1" t="s">
        <v>103</v>
      </c>
      <c r="H3180" s="1" t="s">
        <v>437</v>
      </c>
      <c r="I3180" s="1">
        <v>2</v>
      </c>
      <c r="J3180" s="1">
        <v>2023</v>
      </c>
      <c r="K3180" s="1">
        <v>154476</v>
      </c>
      <c r="L3180" s="1">
        <v>0</v>
      </c>
      <c r="M3180" s="1">
        <f t="array" ref="M3180">SUMPRODUCT(MAX(ISNUMBER(SEARCH('Class Rules'!$B$6:$B$85,$E3180))*ISNUMBER(SEARCH('Class Rules'!$C$6:$C$85,$F3180))*'Class Rules'!$A$6:$A$85))</f>
        <v>0</v>
      </c>
      <c r="N3180" s="1" t="str">
        <f t="array" ref="N3180">IF($M3180=0,'Class Rules'!$D$3,INDEX('Class Rules'!$D$6:$D$85,MATCH($M3180,'Class Rules'!$A$6:$A$85,0)))</f>
        <v>Passenger LDV</v>
      </c>
      <c r="O3180" s="1" t="str">
        <f t="array" ref="O3180">IF(SUMPRODUCT(MAX(ISNUMBER(SEARCH(Fuel_Rules!$A$6:$A$30,$E3180))*ISNUMBER(SEARCH(Fuel_Rules!$B$6:$B$30,$F3180))*(Fuel_Rules!$A$6:$A$30&lt;&gt;"")))&gt;0,"Plug-in hybrid",IF($G3180="Diesel","Diesel","Gasoline"))</f>
        <v>Gasoline</v>
      </c>
    </row>
    <row r="3181" spans="1:15" ht="15" customHeight="1" x14ac:dyDescent="0.25">
      <c r="A3181" s="1">
        <v>2022</v>
      </c>
      <c r="B3181" s="1" t="s">
        <v>5174</v>
      </c>
      <c r="C3181" s="1" t="s">
        <v>1322</v>
      </c>
      <c r="D3181" s="1" t="s">
        <v>5481</v>
      </c>
      <c r="E3181" s="1" t="s">
        <v>1305</v>
      </c>
      <c r="F3181" s="1" t="s">
        <v>1324</v>
      </c>
      <c r="G3181" s="1" t="s">
        <v>103</v>
      </c>
      <c r="H3181" s="1" t="s">
        <v>437</v>
      </c>
      <c r="I3181" s="1">
        <v>1.6</v>
      </c>
      <c r="J3181" s="1">
        <v>2023</v>
      </c>
      <c r="K3181" s="1">
        <v>223631</v>
      </c>
      <c r="L3181" s="1">
        <v>0</v>
      </c>
      <c r="M3181" s="1">
        <f t="array" ref="M3181">SUMPRODUCT(MAX(ISNUMBER(SEARCH('Class Rules'!$B$6:$B$85,$E3181))*ISNUMBER(SEARCH('Class Rules'!$C$6:$C$85,$F3181))*'Class Rules'!$A$6:$A$85))</f>
        <v>0</v>
      </c>
      <c r="N3181" s="1" t="str">
        <f t="array" ref="N3181">IF($M3181=0,'Class Rules'!$D$3,INDEX('Class Rules'!$D$6:$D$85,MATCH($M3181,'Class Rules'!$A$6:$A$85,0)))</f>
        <v>Passenger LDV</v>
      </c>
      <c r="O3181" s="1" t="str">
        <f t="array" ref="O3181">IF(SUMPRODUCT(MAX(ISNUMBER(SEARCH(Fuel_Rules!$A$6:$A$30,$E3181))*ISNUMBER(SEARCH(Fuel_Rules!$B$6:$B$30,$F3181))*(Fuel_Rules!$A$6:$A$30&lt;&gt;"")))&gt;0,"Plug-in hybrid",IF($G3181="Diesel","Diesel","Gasoline"))</f>
        <v>Gasoline</v>
      </c>
    </row>
    <row r="3182" spans="1:15" ht="15" customHeight="1" x14ac:dyDescent="0.25">
      <c r="A3182" s="1">
        <v>2022</v>
      </c>
      <c r="B3182" s="1" t="s">
        <v>5174</v>
      </c>
      <c r="C3182" s="1" t="s">
        <v>1328</v>
      </c>
      <c r="D3182" s="1" t="s">
        <v>5482</v>
      </c>
      <c r="E3182" s="1" t="s">
        <v>1305</v>
      </c>
      <c r="F3182" s="1" t="s">
        <v>1330</v>
      </c>
      <c r="G3182" s="1" t="s">
        <v>103</v>
      </c>
      <c r="H3182" s="1" t="s">
        <v>298</v>
      </c>
      <c r="I3182" s="1">
        <v>1</v>
      </c>
      <c r="J3182" s="1">
        <v>2023</v>
      </c>
      <c r="K3182" s="1">
        <v>81417</v>
      </c>
      <c r="L3182" s="1">
        <v>0</v>
      </c>
      <c r="M3182" s="1">
        <f t="array" ref="M3182">SUMPRODUCT(MAX(ISNUMBER(SEARCH('Class Rules'!$B$6:$B$85,$E3182))*ISNUMBER(SEARCH('Class Rules'!$C$6:$C$85,$F3182))*'Class Rules'!$A$6:$A$85))</f>
        <v>0</v>
      </c>
      <c r="N3182" s="1" t="str">
        <f t="array" ref="N3182">IF($M3182=0,'Class Rules'!$D$3,INDEX('Class Rules'!$D$6:$D$85,MATCH($M3182,'Class Rules'!$A$6:$A$85,0)))</f>
        <v>Passenger LDV</v>
      </c>
      <c r="O3182" s="1" t="str">
        <f t="array" ref="O3182">IF(SUMPRODUCT(MAX(ISNUMBER(SEARCH(Fuel_Rules!$A$6:$A$30,$E3182))*ISNUMBER(SEARCH(Fuel_Rules!$B$6:$B$30,$F3182))*(Fuel_Rules!$A$6:$A$30&lt;&gt;"")))&gt;0,"Plug-in hybrid",IF($G3182="Diesel","Diesel","Gasoline"))</f>
        <v>Gasoline</v>
      </c>
    </row>
    <row r="3183" spans="1:15" ht="15" customHeight="1" x14ac:dyDescent="0.25">
      <c r="A3183" s="1">
        <v>2022</v>
      </c>
      <c r="B3183" s="1" t="s">
        <v>5174</v>
      </c>
      <c r="C3183" s="1" t="s">
        <v>1331</v>
      </c>
      <c r="D3183" s="1" t="s">
        <v>5483</v>
      </c>
      <c r="E3183" s="1" t="s">
        <v>1305</v>
      </c>
      <c r="F3183" s="1" t="s">
        <v>1333</v>
      </c>
      <c r="G3183" s="1" t="s">
        <v>103</v>
      </c>
      <c r="H3183" s="1" t="s">
        <v>298</v>
      </c>
      <c r="I3183" s="1">
        <v>1</v>
      </c>
      <c r="J3183" s="1">
        <v>2023</v>
      </c>
      <c r="K3183" s="1">
        <v>73986</v>
      </c>
      <c r="L3183" s="1">
        <v>0</v>
      </c>
      <c r="M3183" s="1">
        <f t="array" ref="M3183">SUMPRODUCT(MAX(ISNUMBER(SEARCH('Class Rules'!$B$6:$B$85,$E3183))*ISNUMBER(SEARCH('Class Rules'!$C$6:$C$85,$F3183))*'Class Rules'!$A$6:$A$85))</f>
        <v>0</v>
      </c>
      <c r="N3183" s="1" t="str">
        <f t="array" ref="N3183">IF($M3183=0,'Class Rules'!$D$3,INDEX('Class Rules'!$D$6:$D$85,MATCH($M3183,'Class Rules'!$A$6:$A$85,0)))</f>
        <v>Passenger LDV</v>
      </c>
      <c r="O3183" s="1" t="str">
        <f t="array" ref="O3183">IF(SUMPRODUCT(MAX(ISNUMBER(SEARCH(Fuel_Rules!$A$6:$A$30,$E3183))*ISNUMBER(SEARCH(Fuel_Rules!$B$6:$B$30,$F3183))*(Fuel_Rules!$A$6:$A$30&lt;&gt;"")))&gt;0,"Plug-in hybrid",IF($G3183="Diesel","Diesel","Gasoline"))</f>
        <v>Gasoline</v>
      </c>
    </row>
    <row r="3184" spans="1:15" ht="15" customHeight="1" x14ac:dyDescent="0.25">
      <c r="A3184" s="1">
        <v>2022</v>
      </c>
      <c r="B3184" s="1" t="s">
        <v>5174</v>
      </c>
      <c r="C3184" s="1" t="s">
        <v>1337</v>
      </c>
      <c r="D3184" s="1" t="s">
        <v>5484</v>
      </c>
      <c r="E3184" s="1" t="s">
        <v>1305</v>
      </c>
      <c r="F3184" s="1" t="s">
        <v>1339</v>
      </c>
      <c r="G3184" s="1" t="s">
        <v>103</v>
      </c>
      <c r="H3184" s="1" t="s">
        <v>298</v>
      </c>
      <c r="I3184" s="1">
        <v>1</v>
      </c>
      <c r="J3184" s="1">
        <v>2023</v>
      </c>
      <c r="K3184" s="1">
        <v>77140</v>
      </c>
      <c r="L3184" s="1">
        <v>0</v>
      </c>
      <c r="M3184" s="1">
        <f t="array" ref="M3184">SUMPRODUCT(MAX(ISNUMBER(SEARCH('Class Rules'!$B$6:$B$85,$E3184))*ISNUMBER(SEARCH('Class Rules'!$C$6:$C$85,$F3184))*'Class Rules'!$A$6:$A$85))</f>
        <v>0</v>
      </c>
      <c r="N3184" s="1" t="str">
        <f t="array" ref="N3184">IF($M3184=0,'Class Rules'!$D$3,INDEX('Class Rules'!$D$6:$D$85,MATCH($M3184,'Class Rules'!$A$6:$A$85,0)))</f>
        <v>Passenger LDV</v>
      </c>
      <c r="O3184" s="1" t="str">
        <f t="array" ref="O3184">IF(SUMPRODUCT(MAX(ISNUMBER(SEARCH(Fuel_Rules!$A$6:$A$30,$E3184))*ISNUMBER(SEARCH(Fuel_Rules!$B$6:$B$30,$F3184))*(Fuel_Rules!$A$6:$A$30&lt;&gt;"")))&gt;0,"Plug-in hybrid",IF($G3184="Diesel","Diesel","Gasoline"))</f>
        <v>Gasoline</v>
      </c>
    </row>
    <row r="3185" spans="1:15" ht="15" customHeight="1" x14ac:dyDescent="0.25">
      <c r="A3185" s="1">
        <v>2022</v>
      </c>
      <c r="B3185" s="1" t="s">
        <v>5174</v>
      </c>
      <c r="C3185" s="1" t="s">
        <v>1355</v>
      </c>
      <c r="D3185" s="1" t="s">
        <v>5485</v>
      </c>
      <c r="E3185" s="1" t="s">
        <v>1305</v>
      </c>
      <c r="F3185" s="1" t="s">
        <v>1357</v>
      </c>
      <c r="G3185" s="1" t="s">
        <v>103</v>
      </c>
      <c r="H3185" s="1" t="s">
        <v>298</v>
      </c>
      <c r="I3185" s="1">
        <v>1</v>
      </c>
      <c r="J3185" s="1">
        <v>2023</v>
      </c>
      <c r="K3185" s="1">
        <v>81863</v>
      </c>
      <c r="L3185" s="1">
        <v>0</v>
      </c>
      <c r="M3185" s="1">
        <f t="array" ref="M3185">SUMPRODUCT(MAX(ISNUMBER(SEARCH('Class Rules'!$B$6:$B$85,$E3185))*ISNUMBER(SEARCH('Class Rules'!$C$6:$C$85,$F3185))*'Class Rules'!$A$6:$A$85))</f>
        <v>0</v>
      </c>
      <c r="N3185" s="1" t="str">
        <f t="array" ref="N3185">IF($M3185=0,'Class Rules'!$D$3,INDEX('Class Rules'!$D$6:$D$85,MATCH($M3185,'Class Rules'!$A$6:$A$85,0)))</f>
        <v>Passenger LDV</v>
      </c>
      <c r="O3185" s="1" t="str">
        <f t="array" ref="O3185">IF(SUMPRODUCT(MAX(ISNUMBER(SEARCH(Fuel_Rules!$A$6:$A$30,$E3185))*ISNUMBER(SEARCH(Fuel_Rules!$B$6:$B$30,$F3185))*(Fuel_Rules!$A$6:$A$30&lt;&gt;"")))&gt;0,"Plug-in hybrid",IF($G3185="Diesel","Diesel","Gasoline"))</f>
        <v>Gasoline</v>
      </c>
    </row>
    <row r="3186" spans="1:15" ht="15" customHeight="1" x14ac:dyDescent="0.25">
      <c r="A3186" s="1">
        <v>2022</v>
      </c>
      <c r="B3186" s="1" t="s">
        <v>5174</v>
      </c>
      <c r="C3186" s="1" t="s">
        <v>1361</v>
      </c>
      <c r="D3186" s="1" t="s">
        <v>5486</v>
      </c>
      <c r="E3186" s="1" t="s">
        <v>1305</v>
      </c>
      <c r="F3186" s="1" t="s">
        <v>1363</v>
      </c>
      <c r="G3186" s="1" t="s">
        <v>103</v>
      </c>
      <c r="H3186" s="1" t="s">
        <v>298</v>
      </c>
      <c r="I3186" s="1">
        <v>1</v>
      </c>
      <c r="J3186" s="1">
        <v>2023</v>
      </c>
      <c r="K3186" s="1">
        <v>86111</v>
      </c>
      <c r="L3186" s="1">
        <v>0</v>
      </c>
      <c r="M3186" s="1">
        <f t="array" ref="M3186">SUMPRODUCT(MAX(ISNUMBER(SEARCH('Class Rules'!$B$6:$B$85,$E3186))*ISNUMBER(SEARCH('Class Rules'!$C$6:$C$85,$F3186))*'Class Rules'!$A$6:$A$85))</f>
        <v>0</v>
      </c>
      <c r="N3186" s="1" t="str">
        <f t="array" ref="N3186">IF($M3186=0,'Class Rules'!$D$3,INDEX('Class Rules'!$D$6:$D$85,MATCH($M3186,'Class Rules'!$A$6:$A$85,0)))</f>
        <v>Passenger LDV</v>
      </c>
      <c r="O3186" s="1" t="str">
        <f t="array" ref="O3186">IF(SUMPRODUCT(MAX(ISNUMBER(SEARCH(Fuel_Rules!$A$6:$A$30,$E3186))*ISNUMBER(SEARCH(Fuel_Rules!$B$6:$B$30,$F3186))*(Fuel_Rules!$A$6:$A$30&lt;&gt;"")))&gt;0,"Plug-in hybrid",IF($G3186="Diesel","Diesel","Gasoline"))</f>
        <v>Gasoline</v>
      </c>
    </row>
    <row r="3187" spans="1:15" ht="15" customHeight="1" x14ac:dyDescent="0.25">
      <c r="A3187" s="1">
        <v>2022</v>
      </c>
      <c r="B3187" s="1" t="s">
        <v>5174</v>
      </c>
      <c r="C3187" s="1" t="s">
        <v>1379</v>
      </c>
      <c r="D3187" s="1" t="s">
        <v>5487</v>
      </c>
      <c r="E3187" s="1" t="s">
        <v>1305</v>
      </c>
      <c r="F3187" s="1" t="s">
        <v>1381</v>
      </c>
      <c r="G3187" s="1" t="s">
        <v>103</v>
      </c>
      <c r="H3187" s="1" t="s">
        <v>437</v>
      </c>
      <c r="I3187" s="1">
        <v>1.6</v>
      </c>
      <c r="J3187" s="1">
        <v>2023</v>
      </c>
      <c r="K3187" s="1">
        <v>101510</v>
      </c>
      <c r="L3187" s="1">
        <v>0</v>
      </c>
      <c r="M3187" s="1">
        <f t="array" ref="M3187">SUMPRODUCT(MAX(ISNUMBER(SEARCH('Class Rules'!$B$6:$B$85,$E3187))*ISNUMBER(SEARCH('Class Rules'!$C$6:$C$85,$F3187))*'Class Rules'!$A$6:$A$85))</f>
        <v>0</v>
      </c>
      <c r="N3187" s="1" t="str">
        <f t="array" ref="N3187">IF($M3187=0,'Class Rules'!$D$3,INDEX('Class Rules'!$D$6:$D$85,MATCH($M3187,'Class Rules'!$A$6:$A$85,0)))</f>
        <v>Passenger LDV</v>
      </c>
      <c r="O3187" s="1" t="str">
        <f t="array" ref="O3187">IF(SUMPRODUCT(MAX(ISNUMBER(SEARCH(Fuel_Rules!$A$6:$A$30,$E3187))*ISNUMBER(SEARCH(Fuel_Rules!$B$6:$B$30,$F3187))*(Fuel_Rules!$A$6:$A$30&lt;&gt;"")))&gt;0,"Plug-in hybrid",IF($G3187="Diesel","Diesel","Gasoline"))</f>
        <v>Gasoline</v>
      </c>
    </row>
    <row r="3188" spans="1:15" ht="15" customHeight="1" x14ac:dyDescent="0.25">
      <c r="A3188" s="1">
        <v>2022</v>
      </c>
      <c r="B3188" s="1" t="s">
        <v>5174</v>
      </c>
      <c r="C3188" s="1" t="s">
        <v>1382</v>
      </c>
      <c r="D3188" s="1" t="s">
        <v>5488</v>
      </c>
      <c r="E3188" s="1" t="s">
        <v>1305</v>
      </c>
      <c r="F3188" s="1" t="s">
        <v>1384</v>
      </c>
      <c r="G3188" s="1" t="s">
        <v>103</v>
      </c>
      <c r="H3188" s="1" t="s">
        <v>437</v>
      </c>
      <c r="I3188" s="1">
        <v>1.6</v>
      </c>
      <c r="J3188" s="1">
        <v>2023</v>
      </c>
      <c r="K3188" s="1">
        <v>96385</v>
      </c>
      <c r="L3188" s="1">
        <v>0</v>
      </c>
      <c r="M3188" s="1">
        <f t="array" ref="M3188">SUMPRODUCT(MAX(ISNUMBER(SEARCH('Class Rules'!$B$6:$B$85,$E3188))*ISNUMBER(SEARCH('Class Rules'!$C$6:$C$85,$F3188))*'Class Rules'!$A$6:$A$85))</f>
        <v>0</v>
      </c>
      <c r="N3188" s="1" t="str">
        <f t="array" ref="N3188">IF($M3188=0,'Class Rules'!$D$3,INDEX('Class Rules'!$D$6:$D$85,MATCH($M3188,'Class Rules'!$A$6:$A$85,0)))</f>
        <v>Passenger LDV</v>
      </c>
      <c r="O3188" s="1" t="str">
        <f t="array" ref="O3188">IF(SUMPRODUCT(MAX(ISNUMBER(SEARCH(Fuel_Rules!$A$6:$A$30,$E3188))*ISNUMBER(SEARCH(Fuel_Rules!$B$6:$B$30,$F3188))*(Fuel_Rules!$A$6:$A$30&lt;&gt;"")))&gt;0,"Plug-in hybrid",IF($G3188="Diesel","Diesel","Gasoline"))</f>
        <v>Gasoline</v>
      </c>
    </row>
    <row r="3189" spans="1:15" ht="15" customHeight="1" x14ac:dyDescent="0.25">
      <c r="A3189" s="1">
        <v>2022</v>
      </c>
      <c r="B3189" s="1" t="s">
        <v>5174</v>
      </c>
      <c r="C3189" s="1" t="s">
        <v>1385</v>
      </c>
      <c r="D3189" s="1" t="s">
        <v>5489</v>
      </c>
      <c r="E3189" s="1" t="s">
        <v>1305</v>
      </c>
      <c r="F3189" s="1" t="s">
        <v>1387</v>
      </c>
      <c r="G3189" s="1" t="s">
        <v>103</v>
      </c>
      <c r="H3189" s="1" t="s">
        <v>437</v>
      </c>
      <c r="I3189" s="1">
        <v>1.6</v>
      </c>
      <c r="J3189" s="1">
        <v>2023</v>
      </c>
      <c r="K3189" s="1">
        <v>90721</v>
      </c>
      <c r="L3189" s="1">
        <v>0</v>
      </c>
      <c r="M3189" s="1">
        <f t="array" ref="M3189">SUMPRODUCT(MAX(ISNUMBER(SEARCH('Class Rules'!$B$6:$B$85,$E3189))*ISNUMBER(SEARCH('Class Rules'!$C$6:$C$85,$F3189))*'Class Rules'!$A$6:$A$85))</f>
        <v>0</v>
      </c>
      <c r="N3189" s="1" t="str">
        <f t="array" ref="N3189">IF($M3189=0,'Class Rules'!$D$3,INDEX('Class Rules'!$D$6:$D$85,MATCH($M3189,'Class Rules'!$A$6:$A$85,0)))</f>
        <v>Passenger LDV</v>
      </c>
      <c r="O3189" s="1" t="str">
        <f t="array" ref="O3189">IF(SUMPRODUCT(MAX(ISNUMBER(SEARCH(Fuel_Rules!$A$6:$A$30,$E3189))*ISNUMBER(SEARCH(Fuel_Rules!$B$6:$B$30,$F3189))*(Fuel_Rules!$A$6:$A$30&lt;&gt;"")))&gt;0,"Plug-in hybrid",IF($G3189="Diesel","Diesel","Gasoline"))</f>
        <v>Gasoline</v>
      </c>
    </row>
    <row r="3190" spans="1:15" ht="15" customHeight="1" x14ac:dyDescent="0.25">
      <c r="A3190" s="1">
        <v>2022</v>
      </c>
      <c r="B3190" s="1" t="s">
        <v>5174</v>
      </c>
      <c r="C3190" s="1" t="s">
        <v>1388</v>
      </c>
      <c r="D3190" s="1" t="s">
        <v>5490</v>
      </c>
      <c r="E3190" s="1" t="s">
        <v>1305</v>
      </c>
      <c r="F3190" s="1" t="s">
        <v>1390</v>
      </c>
      <c r="G3190" s="1" t="s">
        <v>103</v>
      </c>
      <c r="H3190" s="1" t="s">
        <v>298</v>
      </c>
      <c r="I3190" s="1">
        <v>1.6</v>
      </c>
      <c r="J3190" s="1">
        <v>2023</v>
      </c>
      <c r="K3190" s="1">
        <v>84586</v>
      </c>
      <c r="L3190" s="1">
        <v>0</v>
      </c>
      <c r="M3190" s="1">
        <f t="array" ref="M3190">SUMPRODUCT(MAX(ISNUMBER(SEARCH('Class Rules'!$B$6:$B$85,$E3190))*ISNUMBER(SEARCH('Class Rules'!$C$6:$C$85,$F3190))*'Class Rules'!$A$6:$A$85))</f>
        <v>0</v>
      </c>
      <c r="N3190" s="1" t="str">
        <f t="array" ref="N3190">IF($M3190=0,'Class Rules'!$D$3,INDEX('Class Rules'!$D$6:$D$85,MATCH($M3190,'Class Rules'!$A$6:$A$85,0)))</f>
        <v>Passenger LDV</v>
      </c>
      <c r="O3190" s="1" t="str">
        <f t="array" ref="O3190">IF(SUMPRODUCT(MAX(ISNUMBER(SEARCH(Fuel_Rules!$A$6:$A$30,$E3190))*ISNUMBER(SEARCH(Fuel_Rules!$B$6:$B$30,$F3190))*(Fuel_Rules!$A$6:$A$30&lt;&gt;"")))&gt;0,"Plug-in hybrid",IF($G3190="Diesel","Diesel","Gasoline"))</f>
        <v>Gasoline</v>
      </c>
    </row>
    <row r="3191" spans="1:15" ht="15" customHeight="1" x14ac:dyDescent="0.25">
      <c r="A3191" s="1">
        <v>2022</v>
      </c>
      <c r="B3191" s="1" t="s">
        <v>5174</v>
      </c>
      <c r="C3191" s="1" t="s">
        <v>1391</v>
      </c>
      <c r="D3191" s="1" t="s">
        <v>5491</v>
      </c>
      <c r="E3191" s="1" t="s">
        <v>1305</v>
      </c>
      <c r="F3191" s="1" t="s">
        <v>1393</v>
      </c>
      <c r="G3191" s="1" t="s">
        <v>103</v>
      </c>
      <c r="H3191" s="1" t="s">
        <v>437</v>
      </c>
      <c r="I3191" s="1">
        <v>1</v>
      </c>
      <c r="J3191" s="1">
        <v>2023</v>
      </c>
      <c r="K3191" s="1">
        <v>104660</v>
      </c>
      <c r="L3191" s="1">
        <v>0</v>
      </c>
      <c r="M3191" s="1">
        <f t="array" ref="M3191">SUMPRODUCT(MAX(ISNUMBER(SEARCH('Class Rules'!$B$6:$B$85,$E3191))*ISNUMBER(SEARCH('Class Rules'!$C$6:$C$85,$F3191))*'Class Rules'!$A$6:$A$85))</f>
        <v>0</v>
      </c>
      <c r="N3191" s="1" t="str">
        <f t="array" ref="N3191">IF($M3191=0,'Class Rules'!$D$3,INDEX('Class Rules'!$D$6:$D$85,MATCH($M3191,'Class Rules'!$A$6:$A$85,0)))</f>
        <v>Passenger LDV</v>
      </c>
      <c r="O3191" s="1" t="str">
        <f t="array" ref="O3191">IF(SUMPRODUCT(MAX(ISNUMBER(SEARCH(Fuel_Rules!$A$6:$A$30,$E3191))*ISNUMBER(SEARCH(Fuel_Rules!$B$6:$B$30,$F3191))*(Fuel_Rules!$A$6:$A$30&lt;&gt;"")))&gt;0,"Plug-in hybrid",IF($G3191="Diesel","Diesel","Gasoline"))</f>
        <v>Gasoline</v>
      </c>
    </row>
    <row r="3192" spans="1:15" ht="15" customHeight="1" x14ac:dyDescent="0.25">
      <c r="A3192" s="1">
        <v>2022</v>
      </c>
      <c r="B3192" s="1" t="s">
        <v>5174</v>
      </c>
      <c r="C3192" s="1" t="s">
        <v>1400</v>
      </c>
      <c r="D3192" s="1" t="s">
        <v>5492</v>
      </c>
      <c r="E3192" s="1" t="s">
        <v>1305</v>
      </c>
      <c r="F3192" s="1" t="s">
        <v>1402</v>
      </c>
      <c r="G3192" s="1" t="s">
        <v>103</v>
      </c>
      <c r="H3192" s="1" t="s">
        <v>437</v>
      </c>
      <c r="I3192" s="1">
        <v>1.6</v>
      </c>
      <c r="J3192" s="1">
        <v>2023</v>
      </c>
      <c r="K3192" s="1">
        <v>106947</v>
      </c>
      <c r="L3192" s="1">
        <v>0</v>
      </c>
      <c r="M3192" s="1">
        <f t="array" ref="M3192">SUMPRODUCT(MAX(ISNUMBER(SEARCH('Class Rules'!$B$6:$B$85,$E3192))*ISNUMBER(SEARCH('Class Rules'!$C$6:$C$85,$F3192))*'Class Rules'!$A$6:$A$85))</f>
        <v>0</v>
      </c>
      <c r="N3192" s="1" t="str">
        <f t="array" ref="N3192">IF($M3192=0,'Class Rules'!$D$3,INDEX('Class Rules'!$D$6:$D$85,MATCH($M3192,'Class Rules'!$A$6:$A$85,0)))</f>
        <v>Passenger LDV</v>
      </c>
      <c r="O3192" s="1" t="str">
        <f t="array" ref="O3192">IF(SUMPRODUCT(MAX(ISNUMBER(SEARCH(Fuel_Rules!$A$6:$A$30,$E3192))*ISNUMBER(SEARCH(Fuel_Rules!$B$6:$B$30,$F3192))*(Fuel_Rules!$A$6:$A$30&lt;&gt;"")))&gt;0,"Plug-in hybrid",IF($G3192="Diesel","Diesel","Gasoline"))</f>
        <v>Gasoline</v>
      </c>
    </row>
    <row r="3193" spans="1:15" ht="15" customHeight="1" x14ac:dyDescent="0.25">
      <c r="A3193" s="1">
        <v>2022</v>
      </c>
      <c r="B3193" s="1" t="s">
        <v>5174</v>
      </c>
      <c r="C3193" s="1" t="s">
        <v>1427</v>
      </c>
      <c r="D3193" s="1" t="s">
        <v>5493</v>
      </c>
      <c r="E3193" s="1" t="s">
        <v>1305</v>
      </c>
      <c r="F3193" s="1" t="s">
        <v>1429</v>
      </c>
      <c r="G3193" s="1" t="s">
        <v>103</v>
      </c>
      <c r="H3193" s="1" t="s">
        <v>437</v>
      </c>
      <c r="I3193" s="1">
        <v>1.6</v>
      </c>
      <c r="J3193" s="1">
        <v>2023</v>
      </c>
      <c r="K3193" s="1">
        <v>95963</v>
      </c>
      <c r="L3193" s="1">
        <v>0</v>
      </c>
      <c r="M3193" s="1">
        <f t="array" ref="M3193">SUMPRODUCT(MAX(ISNUMBER(SEARCH('Class Rules'!$B$6:$B$85,$E3193))*ISNUMBER(SEARCH('Class Rules'!$C$6:$C$85,$F3193))*'Class Rules'!$A$6:$A$85))</f>
        <v>0</v>
      </c>
      <c r="N3193" s="1" t="str">
        <f t="array" ref="N3193">IF($M3193=0,'Class Rules'!$D$3,INDEX('Class Rules'!$D$6:$D$85,MATCH($M3193,'Class Rules'!$A$6:$A$85,0)))</f>
        <v>Passenger LDV</v>
      </c>
      <c r="O3193" s="1" t="str">
        <f t="array" ref="O3193">IF(SUMPRODUCT(MAX(ISNUMBER(SEARCH(Fuel_Rules!$A$6:$A$30,$E3193))*ISNUMBER(SEARCH(Fuel_Rules!$B$6:$B$30,$F3193))*(Fuel_Rules!$A$6:$A$30&lt;&gt;"")))&gt;0,"Plug-in hybrid",IF($G3193="Diesel","Diesel","Gasoline"))</f>
        <v>Gasoline</v>
      </c>
    </row>
    <row r="3194" spans="1:15" ht="15" customHeight="1" x14ac:dyDescent="0.25">
      <c r="A3194" s="1">
        <v>2022</v>
      </c>
      <c r="B3194" s="1" t="s">
        <v>5174</v>
      </c>
      <c r="C3194" s="1" t="s">
        <v>1430</v>
      </c>
      <c r="D3194" s="1" t="s">
        <v>5494</v>
      </c>
      <c r="E3194" s="1" t="s">
        <v>1305</v>
      </c>
      <c r="F3194" s="1" t="s">
        <v>1432</v>
      </c>
      <c r="G3194" s="1" t="s">
        <v>103</v>
      </c>
      <c r="H3194" s="1" t="s">
        <v>437</v>
      </c>
      <c r="I3194" s="1">
        <v>1</v>
      </c>
      <c r="J3194" s="1">
        <v>2023</v>
      </c>
      <c r="K3194" s="1">
        <v>121335</v>
      </c>
      <c r="L3194" s="1">
        <v>0</v>
      </c>
      <c r="M3194" s="1">
        <f t="array" ref="M3194">SUMPRODUCT(MAX(ISNUMBER(SEARCH('Class Rules'!$B$6:$B$85,$E3194))*ISNUMBER(SEARCH('Class Rules'!$C$6:$C$85,$F3194))*'Class Rules'!$A$6:$A$85))</f>
        <v>0</v>
      </c>
      <c r="N3194" s="1" t="str">
        <f t="array" ref="N3194">IF($M3194=0,'Class Rules'!$D$3,INDEX('Class Rules'!$D$6:$D$85,MATCH($M3194,'Class Rules'!$A$6:$A$85,0)))</f>
        <v>Passenger LDV</v>
      </c>
      <c r="O3194" s="1" t="str">
        <f t="array" ref="O3194">IF(SUMPRODUCT(MAX(ISNUMBER(SEARCH(Fuel_Rules!$A$6:$A$30,$E3194))*ISNUMBER(SEARCH(Fuel_Rules!$B$6:$B$30,$F3194))*(Fuel_Rules!$A$6:$A$30&lt;&gt;"")))&gt;0,"Plug-in hybrid",IF($G3194="Diesel","Diesel","Gasoline"))</f>
        <v>Gasoline</v>
      </c>
    </row>
    <row r="3195" spans="1:15" ht="15" customHeight="1" x14ac:dyDescent="0.25">
      <c r="A3195" s="1">
        <v>2022</v>
      </c>
      <c r="B3195" s="1" t="s">
        <v>5174</v>
      </c>
      <c r="C3195" s="1" t="s">
        <v>1433</v>
      </c>
      <c r="D3195" s="1" t="s">
        <v>5495</v>
      </c>
      <c r="E3195" s="1" t="s">
        <v>1305</v>
      </c>
      <c r="F3195" s="1" t="s">
        <v>1435</v>
      </c>
      <c r="G3195" s="1" t="s">
        <v>103</v>
      </c>
      <c r="H3195" s="1" t="s">
        <v>437</v>
      </c>
      <c r="I3195" s="1">
        <v>2</v>
      </c>
      <c r="J3195" s="1">
        <v>2023</v>
      </c>
      <c r="K3195" s="1">
        <v>169532</v>
      </c>
      <c r="L3195" s="1">
        <v>0</v>
      </c>
      <c r="M3195" s="1">
        <f t="array" ref="M3195">SUMPRODUCT(MAX(ISNUMBER(SEARCH('Class Rules'!$B$6:$B$85,$E3195))*ISNUMBER(SEARCH('Class Rules'!$C$6:$C$85,$F3195))*'Class Rules'!$A$6:$A$85))</f>
        <v>0</v>
      </c>
      <c r="N3195" s="1" t="str">
        <f t="array" ref="N3195">IF($M3195=0,'Class Rules'!$D$3,INDEX('Class Rules'!$D$6:$D$85,MATCH($M3195,'Class Rules'!$A$6:$A$85,0)))</f>
        <v>Passenger LDV</v>
      </c>
      <c r="O3195" s="1" t="str">
        <f t="array" ref="O3195">IF(SUMPRODUCT(MAX(ISNUMBER(SEARCH(Fuel_Rules!$A$6:$A$30,$E3195))*ISNUMBER(SEARCH(Fuel_Rules!$B$6:$B$30,$F3195))*(Fuel_Rules!$A$6:$A$30&lt;&gt;"")))&gt;0,"Plug-in hybrid",IF($G3195="Diesel","Diesel","Gasoline"))</f>
        <v>Gasoline</v>
      </c>
    </row>
    <row r="3196" spans="1:15" ht="15" customHeight="1" x14ac:dyDescent="0.25">
      <c r="A3196" s="1">
        <v>2022</v>
      </c>
      <c r="B3196" s="1" t="s">
        <v>5174</v>
      </c>
      <c r="C3196" s="1" t="s">
        <v>1436</v>
      </c>
      <c r="D3196" s="1" t="s">
        <v>5496</v>
      </c>
      <c r="E3196" s="1" t="s">
        <v>1305</v>
      </c>
      <c r="F3196" s="1" t="s">
        <v>1438</v>
      </c>
      <c r="G3196" s="1" t="s">
        <v>103</v>
      </c>
      <c r="H3196" s="1" t="s">
        <v>437</v>
      </c>
      <c r="I3196" s="1">
        <v>1</v>
      </c>
      <c r="J3196" s="1">
        <v>2023</v>
      </c>
      <c r="K3196" s="1">
        <v>153250</v>
      </c>
      <c r="L3196" s="1">
        <v>0</v>
      </c>
      <c r="M3196" s="1">
        <f t="array" ref="M3196">SUMPRODUCT(MAX(ISNUMBER(SEARCH('Class Rules'!$B$6:$B$85,$E3196))*ISNUMBER(SEARCH('Class Rules'!$C$6:$C$85,$F3196))*'Class Rules'!$A$6:$A$85))</f>
        <v>0</v>
      </c>
      <c r="N3196" s="1" t="str">
        <f t="array" ref="N3196">IF($M3196=0,'Class Rules'!$D$3,INDEX('Class Rules'!$D$6:$D$85,MATCH($M3196,'Class Rules'!$A$6:$A$85,0)))</f>
        <v>Passenger LDV</v>
      </c>
      <c r="O3196" s="1" t="str">
        <f t="array" ref="O3196">IF(SUMPRODUCT(MAX(ISNUMBER(SEARCH(Fuel_Rules!$A$6:$A$30,$E3196))*ISNUMBER(SEARCH(Fuel_Rules!$B$6:$B$30,$F3196))*(Fuel_Rules!$A$6:$A$30&lt;&gt;"")))&gt;0,"Plug-in hybrid",IF($G3196="Diesel","Diesel","Gasoline"))</f>
        <v>Gasoline</v>
      </c>
    </row>
    <row r="3197" spans="1:15" ht="15" customHeight="1" x14ac:dyDescent="0.25">
      <c r="A3197" s="1">
        <v>2022</v>
      </c>
      <c r="B3197" s="1" t="s">
        <v>5174</v>
      </c>
      <c r="C3197" s="1" t="s">
        <v>1439</v>
      </c>
      <c r="D3197" s="1" t="s">
        <v>5497</v>
      </c>
      <c r="E3197" s="1" t="s">
        <v>1305</v>
      </c>
      <c r="F3197" s="1" t="s">
        <v>1441</v>
      </c>
      <c r="G3197" s="1" t="s">
        <v>103</v>
      </c>
      <c r="H3197" s="1" t="s">
        <v>437</v>
      </c>
      <c r="I3197" s="1">
        <v>1</v>
      </c>
      <c r="J3197" s="1">
        <v>2023</v>
      </c>
      <c r="K3197" s="1">
        <v>136293</v>
      </c>
      <c r="L3197" s="1">
        <v>0</v>
      </c>
      <c r="M3197" s="1">
        <f t="array" ref="M3197">SUMPRODUCT(MAX(ISNUMBER(SEARCH('Class Rules'!$B$6:$B$85,$E3197))*ISNUMBER(SEARCH('Class Rules'!$C$6:$C$85,$F3197))*'Class Rules'!$A$6:$A$85))</f>
        <v>0</v>
      </c>
      <c r="N3197" s="1" t="str">
        <f t="array" ref="N3197">IF($M3197=0,'Class Rules'!$D$3,INDEX('Class Rules'!$D$6:$D$85,MATCH($M3197,'Class Rules'!$A$6:$A$85,0)))</f>
        <v>Passenger LDV</v>
      </c>
      <c r="O3197" s="1" t="str">
        <f t="array" ref="O3197">IF(SUMPRODUCT(MAX(ISNUMBER(SEARCH(Fuel_Rules!$A$6:$A$30,$E3197))*ISNUMBER(SEARCH(Fuel_Rules!$B$6:$B$30,$F3197))*(Fuel_Rules!$A$6:$A$30&lt;&gt;"")))&gt;0,"Plug-in hybrid",IF($G3197="Diesel","Diesel","Gasoline"))</f>
        <v>Gasoline</v>
      </c>
    </row>
    <row r="3198" spans="1:15" ht="15" customHeight="1" x14ac:dyDescent="0.25">
      <c r="A3198" s="1">
        <v>2022</v>
      </c>
      <c r="B3198" s="1" t="s">
        <v>5174</v>
      </c>
      <c r="C3198" s="1" t="s">
        <v>1442</v>
      </c>
      <c r="D3198" s="1" t="s">
        <v>5498</v>
      </c>
      <c r="E3198" s="1" t="s">
        <v>1305</v>
      </c>
      <c r="F3198" s="1" t="s">
        <v>1444</v>
      </c>
      <c r="G3198" s="1" t="s">
        <v>103</v>
      </c>
      <c r="H3198" s="1" t="s">
        <v>298</v>
      </c>
      <c r="I3198" s="1">
        <v>1</v>
      </c>
      <c r="J3198" s="1">
        <v>2023</v>
      </c>
      <c r="K3198" s="1">
        <v>95208</v>
      </c>
      <c r="L3198" s="1">
        <v>0</v>
      </c>
      <c r="M3198" s="1">
        <f t="array" ref="M3198">SUMPRODUCT(MAX(ISNUMBER(SEARCH('Class Rules'!$B$6:$B$85,$E3198))*ISNUMBER(SEARCH('Class Rules'!$C$6:$C$85,$F3198))*'Class Rules'!$A$6:$A$85))</f>
        <v>0</v>
      </c>
      <c r="N3198" s="1" t="str">
        <f t="array" ref="N3198">IF($M3198=0,'Class Rules'!$D$3,INDEX('Class Rules'!$D$6:$D$85,MATCH($M3198,'Class Rules'!$A$6:$A$85,0)))</f>
        <v>Passenger LDV</v>
      </c>
      <c r="O3198" s="1" t="str">
        <f t="array" ref="O3198">IF(SUMPRODUCT(MAX(ISNUMBER(SEARCH(Fuel_Rules!$A$6:$A$30,$E3198))*ISNUMBER(SEARCH(Fuel_Rules!$B$6:$B$30,$F3198))*(Fuel_Rules!$A$6:$A$30&lt;&gt;"")))&gt;0,"Plug-in hybrid",IF($G3198="Diesel","Diesel","Gasoline"))</f>
        <v>Gasoline</v>
      </c>
    </row>
    <row r="3199" spans="1:15" ht="15" customHeight="1" x14ac:dyDescent="0.25">
      <c r="A3199" s="1">
        <v>2022</v>
      </c>
      <c r="B3199" s="1" t="s">
        <v>5174</v>
      </c>
      <c r="C3199" s="1" t="s">
        <v>1445</v>
      </c>
      <c r="D3199" s="1" t="s">
        <v>5499</v>
      </c>
      <c r="E3199" s="1" t="s">
        <v>1305</v>
      </c>
      <c r="F3199" s="1" t="s">
        <v>1447</v>
      </c>
      <c r="G3199" s="1" t="s">
        <v>103</v>
      </c>
      <c r="H3199" s="1" t="s">
        <v>437</v>
      </c>
      <c r="I3199" s="1">
        <v>1</v>
      </c>
      <c r="J3199" s="1">
        <v>2023</v>
      </c>
      <c r="K3199" s="1">
        <v>112594</v>
      </c>
      <c r="L3199" s="1">
        <v>0</v>
      </c>
      <c r="M3199" s="1">
        <f t="array" ref="M3199">SUMPRODUCT(MAX(ISNUMBER(SEARCH('Class Rules'!$B$6:$B$85,$E3199))*ISNUMBER(SEARCH('Class Rules'!$C$6:$C$85,$F3199))*'Class Rules'!$A$6:$A$85))</f>
        <v>0</v>
      </c>
      <c r="N3199" s="1" t="str">
        <f t="array" ref="N3199">IF($M3199=0,'Class Rules'!$D$3,INDEX('Class Rules'!$D$6:$D$85,MATCH($M3199,'Class Rules'!$A$6:$A$85,0)))</f>
        <v>Passenger LDV</v>
      </c>
      <c r="O3199" s="1" t="str">
        <f t="array" ref="O3199">IF(SUMPRODUCT(MAX(ISNUMBER(SEARCH(Fuel_Rules!$A$6:$A$30,$E3199))*ISNUMBER(SEARCH(Fuel_Rules!$B$6:$B$30,$F3199))*(Fuel_Rules!$A$6:$A$30&lt;&gt;"")))&gt;0,"Plug-in hybrid",IF($G3199="Diesel","Diesel","Gasoline"))</f>
        <v>Gasoline</v>
      </c>
    </row>
    <row r="3200" spans="1:15" ht="15" customHeight="1" x14ac:dyDescent="0.25">
      <c r="A3200" s="1">
        <v>2022</v>
      </c>
      <c r="B3200" s="1" t="s">
        <v>5174</v>
      </c>
      <c r="C3200" s="1" t="s">
        <v>1448</v>
      </c>
      <c r="D3200" s="1" t="s">
        <v>5500</v>
      </c>
      <c r="E3200" s="1" t="s">
        <v>1305</v>
      </c>
      <c r="F3200" s="1" t="s">
        <v>1450</v>
      </c>
      <c r="G3200" s="1" t="s">
        <v>103</v>
      </c>
      <c r="H3200" s="1" t="s">
        <v>437</v>
      </c>
      <c r="I3200" s="1">
        <v>1</v>
      </c>
      <c r="J3200" s="1">
        <v>2023</v>
      </c>
      <c r="K3200" s="1">
        <v>104876</v>
      </c>
      <c r="L3200" s="1">
        <v>0</v>
      </c>
      <c r="M3200" s="1">
        <f t="array" ref="M3200">SUMPRODUCT(MAX(ISNUMBER(SEARCH('Class Rules'!$B$6:$B$85,$E3200))*ISNUMBER(SEARCH('Class Rules'!$C$6:$C$85,$F3200))*'Class Rules'!$A$6:$A$85))</f>
        <v>0</v>
      </c>
      <c r="N3200" s="1" t="str">
        <f t="array" ref="N3200">IF($M3200=0,'Class Rules'!$D$3,INDEX('Class Rules'!$D$6:$D$85,MATCH($M3200,'Class Rules'!$A$6:$A$85,0)))</f>
        <v>Passenger LDV</v>
      </c>
      <c r="O3200" s="1" t="str">
        <f t="array" ref="O3200">IF(SUMPRODUCT(MAX(ISNUMBER(SEARCH(Fuel_Rules!$A$6:$A$30,$E3200))*ISNUMBER(SEARCH(Fuel_Rules!$B$6:$B$30,$F3200))*(Fuel_Rules!$A$6:$A$30&lt;&gt;"")))&gt;0,"Plug-in hybrid",IF($G3200="Diesel","Diesel","Gasoline"))</f>
        <v>Gasoline</v>
      </c>
    </row>
    <row r="3201" spans="1:15" ht="15" customHeight="1" x14ac:dyDescent="0.25">
      <c r="A3201" s="1">
        <v>2022</v>
      </c>
      <c r="B3201" s="1" t="s">
        <v>5174</v>
      </c>
      <c r="C3201" s="1" t="s">
        <v>1451</v>
      </c>
      <c r="D3201" s="1" t="s">
        <v>5501</v>
      </c>
      <c r="E3201" s="1" t="s">
        <v>1305</v>
      </c>
      <c r="F3201" s="1" t="s">
        <v>1453</v>
      </c>
      <c r="G3201" s="1" t="s">
        <v>103</v>
      </c>
      <c r="H3201" s="1" t="s">
        <v>298</v>
      </c>
      <c r="I3201" s="1">
        <v>1</v>
      </c>
      <c r="J3201" s="1">
        <v>2023</v>
      </c>
      <c r="K3201" s="1">
        <v>99176</v>
      </c>
      <c r="L3201" s="1">
        <v>0</v>
      </c>
      <c r="M3201" s="1">
        <f t="array" ref="M3201">SUMPRODUCT(MAX(ISNUMBER(SEARCH('Class Rules'!$B$6:$B$85,$E3201))*ISNUMBER(SEARCH('Class Rules'!$C$6:$C$85,$F3201))*'Class Rules'!$A$6:$A$85))</f>
        <v>0</v>
      </c>
      <c r="N3201" s="1" t="str">
        <f t="array" ref="N3201">IF($M3201=0,'Class Rules'!$D$3,INDEX('Class Rules'!$D$6:$D$85,MATCH($M3201,'Class Rules'!$A$6:$A$85,0)))</f>
        <v>Passenger LDV</v>
      </c>
      <c r="O3201" s="1" t="str">
        <f t="array" ref="O3201">IF(SUMPRODUCT(MAX(ISNUMBER(SEARCH(Fuel_Rules!$A$6:$A$30,$E3201))*ISNUMBER(SEARCH(Fuel_Rules!$B$6:$B$30,$F3201))*(Fuel_Rules!$A$6:$A$30&lt;&gt;"")))&gt;0,"Plug-in hybrid",IF($G3201="Diesel","Diesel","Gasoline"))</f>
        <v>Gasoline</v>
      </c>
    </row>
    <row r="3202" spans="1:15" ht="15" customHeight="1" x14ac:dyDescent="0.25">
      <c r="A3202" s="1">
        <v>2022</v>
      </c>
      <c r="B3202" s="1" t="s">
        <v>5174</v>
      </c>
      <c r="C3202" s="1" t="s">
        <v>1454</v>
      </c>
      <c r="D3202" s="1" t="s">
        <v>5502</v>
      </c>
      <c r="E3202" s="1" t="s">
        <v>1305</v>
      </c>
      <c r="F3202" s="1" t="s">
        <v>1456</v>
      </c>
      <c r="G3202" s="1" t="s">
        <v>103</v>
      </c>
      <c r="H3202" s="1" t="s">
        <v>437</v>
      </c>
      <c r="I3202" s="1">
        <v>1</v>
      </c>
      <c r="J3202" s="1">
        <v>2023</v>
      </c>
      <c r="K3202" s="1">
        <v>108988</v>
      </c>
      <c r="L3202" s="1">
        <v>0</v>
      </c>
      <c r="M3202" s="1">
        <f t="array" ref="M3202">SUMPRODUCT(MAX(ISNUMBER(SEARCH('Class Rules'!$B$6:$B$85,$E3202))*ISNUMBER(SEARCH('Class Rules'!$C$6:$C$85,$F3202))*'Class Rules'!$A$6:$A$85))</f>
        <v>0</v>
      </c>
      <c r="N3202" s="1" t="str">
        <f t="array" ref="N3202">IF($M3202=0,'Class Rules'!$D$3,INDEX('Class Rules'!$D$6:$D$85,MATCH($M3202,'Class Rules'!$A$6:$A$85,0)))</f>
        <v>Passenger LDV</v>
      </c>
      <c r="O3202" s="1" t="str">
        <f t="array" ref="O3202">IF(SUMPRODUCT(MAX(ISNUMBER(SEARCH(Fuel_Rules!$A$6:$A$30,$E3202))*ISNUMBER(SEARCH(Fuel_Rules!$B$6:$B$30,$F3202))*(Fuel_Rules!$A$6:$A$30&lt;&gt;"")))&gt;0,"Plug-in hybrid",IF($G3202="Diesel","Diesel","Gasoline"))</f>
        <v>Gasoline</v>
      </c>
    </row>
    <row r="3203" spans="1:15" ht="15" customHeight="1" x14ac:dyDescent="0.25">
      <c r="A3203" s="1">
        <v>2022</v>
      </c>
      <c r="B3203" s="1" t="s">
        <v>5174</v>
      </c>
      <c r="C3203" s="1" t="s">
        <v>1457</v>
      </c>
      <c r="D3203" s="1" t="s">
        <v>5503</v>
      </c>
      <c r="E3203" s="1" t="s">
        <v>1305</v>
      </c>
      <c r="F3203" s="1" t="s">
        <v>1459</v>
      </c>
      <c r="G3203" s="1" t="s">
        <v>103</v>
      </c>
      <c r="H3203" s="1" t="s">
        <v>437</v>
      </c>
      <c r="I3203" s="1">
        <v>1</v>
      </c>
      <c r="J3203" s="1">
        <v>2023</v>
      </c>
      <c r="K3203" s="1">
        <v>100825</v>
      </c>
      <c r="L3203" s="1">
        <v>0</v>
      </c>
      <c r="M3203" s="1">
        <f t="array" ref="M3203">SUMPRODUCT(MAX(ISNUMBER(SEARCH('Class Rules'!$B$6:$B$85,$E3203))*ISNUMBER(SEARCH('Class Rules'!$C$6:$C$85,$F3203))*'Class Rules'!$A$6:$A$85))</f>
        <v>0</v>
      </c>
      <c r="N3203" s="1" t="str">
        <f t="array" ref="N3203">IF($M3203=0,'Class Rules'!$D$3,INDEX('Class Rules'!$D$6:$D$85,MATCH($M3203,'Class Rules'!$A$6:$A$85,0)))</f>
        <v>Passenger LDV</v>
      </c>
      <c r="O3203" s="1" t="str">
        <f t="array" ref="O3203">IF(SUMPRODUCT(MAX(ISNUMBER(SEARCH(Fuel_Rules!$A$6:$A$30,$E3203))*ISNUMBER(SEARCH(Fuel_Rules!$B$6:$B$30,$F3203))*(Fuel_Rules!$A$6:$A$30&lt;&gt;"")))&gt;0,"Plug-in hybrid",IF($G3203="Diesel","Diesel","Gasoline"))</f>
        <v>Gasoline</v>
      </c>
    </row>
    <row r="3204" spans="1:15" ht="15" customHeight="1" x14ac:dyDescent="0.25">
      <c r="A3204" s="1">
        <v>2022</v>
      </c>
      <c r="B3204" s="1" t="s">
        <v>5174</v>
      </c>
      <c r="C3204" s="1" t="s">
        <v>1460</v>
      </c>
      <c r="D3204" s="1" t="s">
        <v>5504</v>
      </c>
      <c r="E3204" s="1" t="s">
        <v>1462</v>
      </c>
      <c r="F3204" s="1" t="s">
        <v>3534</v>
      </c>
      <c r="G3204" s="1" t="s">
        <v>105</v>
      </c>
      <c r="H3204" s="1" t="s">
        <v>298</v>
      </c>
      <c r="I3204" s="1">
        <v>3</v>
      </c>
      <c r="J3204" s="1">
        <v>2023</v>
      </c>
      <c r="K3204" s="1">
        <v>236500</v>
      </c>
      <c r="L3204" s="1">
        <v>0</v>
      </c>
      <c r="M3204" s="1">
        <f t="array" ref="M3204">SUMPRODUCT(MAX(ISNUMBER(SEARCH('Class Rules'!$B$6:$B$85,$E3204))*ISNUMBER(SEARCH('Class Rules'!$C$6:$C$85,$F3204))*'Class Rules'!$A$6:$A$85))</f>
        <v>42</v>
      </c>
      <c r="N3204" s="1" t="str">
        <f t="array" ref="N3204">IF($M3204=0,'Class Rules'!$D$3,INDEX('Class Rules'!$D$6:$D$85,MATCH($M3204,'Class Rules'!$A$6:$A$85,0)))</f>
        <v>Freight LDV</v>
      </c>
      <c r="O3204" s="1" t="str">
        <f t="array" ref="O3204">IF(SUMPRODUCT(MAX(ISNUMBER(SEARCH(Fuel_Rules!$A$6:$A$30,$E3204))*ISNUMBER(SEARCH(Fuel_Rules!$B$6:$B$30,$F3204))*(Fuel_Rules!$A$6:$A$30&lt;&gt;"")))&gt;0,"Plug-in hybrid",IF($G3204="Diesel","Diesel","Gasoline"))</f>
        <v>Diesel</v>
      </c>
    </row>
    <row r="3205" spans="1:15" ht="15" customHeight="1" x14ac:dyDescent="0.25">
      <c r="A3205" s="1">
        <v>2022</v>
      </c>
      <c r="B3205" s="1" t="s">
        <v>5174</v>
      </c>
      <c r="C3205" s="1" t="s">
        <v>1464</v>
      </c>
      <c r="D3205" s="1" t="s">
        <v>5505</v>
      </c>
      <c r="E3205" s="1" t="s">
        <v>1462</v>
      </c>
      <c r="F3205" s="1" t="s">
        <v>3536</v>
      </c>
      <c r="G3205" s="1" t="s">
        <v>105</v>
      </c>
      <c r="H3205" s="1" t="s">
        <v>298</v>
      </c>
      <c r="I3205" s="1">
        <v>3</v>
      </c>
      <c r="J3205" s="1">
        <v>2023</v>
      </c>
      <c r="K3205" s="1">
        <v>238700</v>
      </c>
      <c r="L3205" s="1">
        <v>0</v>
      </c>
      <c r="M3205" s="1">
        <f t="array" ref="M3205">SUMPRODUCT(MAX(ISNUMBER(SEARCH('Class Rules'!$B$6:$B$85,$E3205))*ISNUMBER(SEARCH('Class Rules'!$C$6:$C$85,$F3205))*'Class Rules'!$A$6:$A$85))</f>
        <v>42</v>
      </c>
      <c r="N3205" s="1" t="str">
        <f t="array" ref="N3205">IF($M3205=0,'Class Rules'!$D$3,INDEX('Class Rules'!$D$6:$D$85,MATCH($M3205,'Class Rules'!$A$6:$A$85,0)))</f>
        <v>Freight LDV</v>
      </c>
      <c r="O3205" s="1" t="str">
        <f t="array" ref="O3205">IF(SUMPRODUCT(MAX(ISNUMBER(SEARCH(Fuel_Rules!$A$6:$A$30,$E3205))*ISNUMBER(SEARCH(Fuel_Rules!$B$6:$B$30,$F3205))*(Fuel_Rules!$A$6:$A$30&lt;&gt;"")))&gt;0,"Plug-in hybrid",IF($G3205="Diesel","Diesel","Gasoline"))</f>
        <v>Diesel</v>
      </c>
    </row>
    <row r="3206" spans="1:15" ht="15" customHeight="1" x14ac:dyDescent="0.25">
      <c r="A3206" s="1">
        <v>2022</v>
      </c>
      <c r="B3206" s="1" t="s">
        <v>5174</v>
      </c>
      <c r="C3206" s="1" t="s">
        <v>1467</v>
      </c>
      <c r="D3206" s="1" t="s">
        <v>5506</v>
      </c>
      <c r="E3206" s="1" t="s">
        <v>1462</v>
      </c>
      <c r="F3206" s="1" t="s">
        <v>3538</v>
      </c>
      <c r="G3206" s="1" t="s">
        <v>105</v>
      </c>
      <c r="H3206" s="1" t="s">
        <v>298</v>
      </c>
      <c r="I3206" s="1">
        <v>3</v>
      </c>
      <c r="J3206" s="1">
        <v>2023</v>
      </c>
      <c r="K3206" s="1">
        <v>240100</v>
      </c>
      <c r="L3206" s="1">
        <v>0</v>
      </c>
      <c r="M3206" s="1">
        <f t="array" ref="M3206">SUMPRODUCT(MAX(ISNUMBER(SEARCH('Class Rules'!$B$6:$B$85,$E3206))*ISNUMBER(SEARCH('Class Rules'!$C$6:$C$85,$F3206))*'Class Rules'!$A$6:$A$85))</f>
        <v>54</v>
      </c>
      <c r="N3206" s="1" t="str">
        <f t="array" ref="N3206">IF($M3206=0,'Class Rules'!$D$3,INDEX('Class Rules'!$D$6:$D$85,MATCH($M3206,'Class Rules'!$A$6:$A$85,0)))</f>
        <v>Freight HDV</v>
      </c>
      <c r="O3206" s="1" t="str">
        <f t="array" ref="O3206">IF(SUMPRODUCT(MAX(ISNUMBER(SEARCH(Fuel_Rules!$A$6:$A$30,$E3206))*ISNUMBER(SEARCH(Fuel_Rules!$B$6:$B$30,$F3206))*(Fuel_Rules!$A$6:$A$30&lt;&gt;"")))&gt;0,"Plug-in hybrid",IF($G3206="Diesel","Diesel","Gasoline"))</f>
        <v>Diesel</v>
      </c>
    </row>
    <row r="3207" spans="1:15" ht="15" customHeight="1" x14ac:dyDescent="0.25">
      <c r="A3207" s="1">
        <v>2022</v>
      </c>
      <c r="B3207" s="1" t="s">
        <v>5174</v>
      </c>
      <c r="C3207" s="1" t="s">
        <v>1470</v>
      </c>
      <c r="D3207" s="1" t="s">
        <v>5507</v>
      </c>
      <c r="E3207" s="1" t="s">
        <v>1462</v>
      </c>
      <c r="F3207" s="1" t="s">
        <v>3540</v>
      </c>
      <c r="G3207" s="1" t="s">
        <v>105</v>
      </c>
      <c r="H3207" s="1" t="s">
        <v>298</v>
      </c>
      <c r="I3207" s="1">
        <v>3</v>
      </c>
      <c r="J3207" s="1">
        <v>2023</v>
      </c>
      <c r="K3207" s="1">
        <v>270933</v>
      </c>
      <c r="L3207" s="1">
        <v>0</v>
      </c>
      <c r="M3207" s="1">
        <f t="array" ref="M3207">SUMPRODUCT(MAX(ISNUMBER(SEARCH('Class Rules'!$B$6:$B$85,$E3207))*ISNUMBER(SEARCH('Class Rules'!$C$6:$C$85,$F3207))*'Class Rules'!$A$6:$A$85))</f>
        <v>54</v>
      </c>
      <c r="N3207" s="1" t="str">
        <f t="array" ref="N3207">IF($M3207=0,'Class Rules'!$D$3,INDEX('Class Rules'!$D$6:$D$85,MATCH($M3207,'Class Rules'!$A$6:$A$85,0)))</f>
        <v>Freight HDV</v>
      </c>
      <c r="O3207" s="1" t="str">
        <f t="array" ref="O3207">IF(SUMPRODUCT(MAX(ISNUMBER(SEARCH(Fuel_Rules!$A$6:$A$30,$E3207))*ISNUMBER(SEARCH(Fuel_Rules!$B$6:$B$30,$F3207))*(Fuel_Rules!$A$6:$A$30&lt;&gt;"")))&gt;0,"Plug-in hybrid",IF($G3207="Diesel","Diesel","Gasoline"))</f>
        <v>Diesel</v>
      </c>
    </row>
    <row r="3208" spans="1:15" ht="15" customHeight="1" x14ac:dyDescent="0.25">
      <c r="A3208" s="1">
        <v>2022</v>
      </c>
      <c r="B3208" s="1" t="s">
        <v>5174</v>
      </c>
      <c r="C3208" s="1" t="s">
        <v>1473</v>
      </c>
      <c r="D3208" s="1" t="s">
        <v>5508</v>
      </c>
      <c r="E3208" s="1" t="s">
        <v>1462</v>
      </c>
      <c r="F3208" s="1" t="s">
        <v>3542</v>
      </c>
      <c r="G3208" s="1" t="s">
        <v>105</v>
      </c>
      <c r="H3208" s="1" t="s">
        <v>298</v>
      </c>
      <c r="I3208" s="1">
        <v>3</v>
      </c>
      <c r="J3208" s="1">
        <v>2023</v>
      </c>
      <c r="K3208" s="1">
        <v>216175</v>
      </c>
      <c r="L3208" s="1">
        <v>0</v>
      </c>
      <c r="M3208" s="1">
        <f t="array" ref="M3208">SUMPRODUCT(MAX(ISNUMBER(SEARCH('Class Rules'!$B$6:$B$85,$E3208))*ISNUMBER(SEARCH('Class Rules'!$C$6:$C$85,$F3208))*'Class Rules'!$A$6:$A$85))</f>
        <v>51</v>
      </c>
      <c r="N3208" s="1" t="str">
        <f t="array" ref="N3208">IF($M3208=0,'Class Rules'!$D$3,INDEX('Class Rules'!$D$6:$D$85,MATCH($M3208,'Class Rules'!$A$6:$A$85,0)))</f>
        <v>Freight HDV</v>
      </c>
      <c r="O3208" s="1" t="str">
        <f t="array" ref="O3208">IF(SUMPRODUCT(MAX(ISNUMBER(SEARCH(Fuel_Rules!$A$6:$A$30,$E3208))*ISNUMBER(SEARCH(Fuel_Rules!$B$6:$B$30,$F3208))*(Fuel_Rules!$A$6:$A$30&lt;&gt;"")))&gt;0,"Plug-in hybrid",IF($G3208="Diesel","Diesel","Gasoline"))</f>
        <v>Diesel</v>
      </c>
    </row>
    <row r="3209" spans="1:15" ht="15" customHeight="1" x14ac:dyDescent="0.25">
      <c r="A3209" s="1">
        <v>2022</v>
      </c>
      <c r="B3209" s="1" t="s">
        <v>5174</v>
      </c>
      <c r="C3209" s="1" t="s">
        <v>1476</v>
      </c>
      <c r="D3209" s="1" t="s">
        <v>5509</v>
      </c>
      <c r="E3209" s="1" t="s">
        <v>1462</v>
      </c>
      <c r="F3209" s="1" t="s">
        <v>3544</v>
      </c>
      <c r="G3209" s="1" t="s">
        <v>105</v>
      </c>
      <c r="H3209" s="1" t="s">
        <v>298</v>
      </c>
      <c r="I3209" s="1">
        <v>3</v>
      </c>
      <c r="J3209" s="1">
        <v>2023</v>
      </c>
      <c r="K3209" s="1">
        <v>223480</v>
      </c>
      <c r="L3209" s="1">
        <v>0</v>
      </c>
      <c r="M3209" s="1">
        <f t="array" ref="M3209">SUMPRODUCT(MAX(ISNUMBER(SEARCH('Class Rules'!$B$6:$B$85,$E3209))*ISNUMBER(SEARCH('Class Rules'!$C$6:$C$85,$F3209))*'Class Rules'!$A$6:$A$85))</f>
        <v>52</v>
      </c>
      <c r="N3209" s="1" t="str">
        <f t="array" ref="N3209">IF($M3209=0,'Class Rules'!$D$3,INDEX('Class Rules'!$D$6:$D$85,MATCH($M3209,'Class Rules'!$A$6:$A$85,0)))</f>
        <v>Freight HDV</v>
      </c>
      <c r="O3209" s="1" t="str">
        <f t="array" ref="O3209">IF(SUMPRODUCT(MAX(ISNUMBER(SEARCH(Fuel_Rules!$A$6:$A$30,$E3209))*ISNUMBER(SEARCH(Fuel_Rules!$B$6:$B$30,$F3209))*(Fuel_Rules!$A$6:$A$30&lt;&gt;"")))&gt;0,"Plug-in hybrid",IF($G3209="Diesel","Diesel","Gasoline"))</f>
        <v>Diesel</v>
      </c>
    </row>
    <row r="3210" spans="1:15" ht="15" customHeight="1" x14ac:dyDescent="0.25">
      <c r="A3210" s="1">
        <v>2022</v>
      </c>
      <c r="B3210" s="1" t="s">
        <v>5174</v>
      </c>
      <c r="C3210" s="1" t="s">
        <v>1479</v>
      </c>
      <c r="D3210" s="1" t="s">
        <v>5510</v>
      </c>
      <c r="E3210" s="1" t="s">
        <v>1462</v>
      </c>
      <c r="F3210" s="1" t="s">
        <v>3546</v>
      </c>
      <c r="G3210" s="1" t="s">
        <v>105</v>
      </c>
      <c r="H3210" s="1" t="s">
        <v>298</v>
      </c>
      <c r="I3210" s="1">
        <v>3</v>
      </c>
      <c r="J3210" s="1">
        <v>2023</v>
      </c>
      <c r="K3210" s="1">
        <v>241414</v>
      </c>
      <c r="L3210" s="1">
        <v>0</v>
      </c>
      <c r="M3210" s="1">
        <f t="array" ref="M3210">SUMPRODUCT(MAX(ISNUMBER(SEARCH('Class Rules'!$B$6:$B$85,$E3210))*ISNUMBER(SEARCH('Class Rules'!$C$6:$C$85,$F3210))*'Class Rules'!$A$6:$A$85))</f>
        <v>51</v>
      </c>
      <c r="N3210" s="1" t="str">
        <f t="array" ref="N3210">IF($M3210=0,'Class Rules'!$D$3,INDEX('Class Rules'!$D$6:$D$85,MATCH($M3210,'Class Rules'!$A$6:$A$85,0)))</f>
        <v>Freight HDV</v>
      </c>
      <c r="O3210" s="1" t="str">
        <f t="array" ref="O3210">IF(SUMPRODUCT(MAX(ISNUMBER(SEARCH(Fuel_Rules!$A$6:$A$30,$E3210))*ISNUMBER(SEARCH(Fuel_Rules!$B$6:$B$30,$F3210))*(Fuel_Rules!$A$6:$A$30&lt;&gt;"")))&gt;0,"Plug-in hybrid",IF($G3210="Diesel","Diesel","Gasoline"))</f>
        <v>Diesel</v>
      </c>
    </row>
    <row r="3211" spans="1:15" ht="15" customHeight="1" x14ac:dyDescent="0.25">
      <c r="A3211" s="1">
        <v>2022</v>
      </c>
      <c r="B3211" s="1" t="s">
        <v>5174</v>
      </c>
      <c r="C3211" s="1" t="s">
        <v>1482</v>
      </c>
      <c r="D3211" s="1" t="s">
        <v>5511</v>
      </c>
      <c r="E3211" s="1" t="s">
        <v>1462</v>
      </c>
      <c r="F3211" s="1" t="s">
        <v>3548</v>
      </c>
      <c r="G3211" s="1" t="s">
        <v>105</v>
      </c>
      <c r="H3211" s="1" t="s">
        <v>298</v>
      </c>
      <c r="I3211" s="1">
        <v>3</v>
      </c>
      <c r="J3211" s="1">
        <v>2023</v>
      </c>
      <c r="K3211" s="1">
        <v>252050</v>
      </c>
      <c r="L3211" s="1">
        <v>0</v>
      </c>
      <c r="M3211" s="1">
        <f t="array" ref="M3211">SUMPRODUCT(MAX(ISNUMBER(SEARCH('Class Rules'!$B$6:$B$85,$E3211))*ISNUMBER(SEARCH('Class Rules'!$C$6:$C$85,$F3211))*'Class Rules'!$A$6:$A$85))</f>
        <v>52</v>
      </c>
      <c r="N3211" s="1" t="str">
        <f t="array" ref="N3211">IF($M3211=0,'Class Rules'!$D$3,INDEX('Class Rules'!$D$6:$D$85,MATCH($M3211,'Class Rules'!$A$6:$A$85,0)))</f>
        <v>Freight HDV</v>
      </c>
      <c r="O3211" s="1" t="str">
        <f t="array" ref="O3211">IF(SUMPRODUCT(MAX(ISNUMBER(SEARCH(Fuel_Rules!$A$6:$A$30,$E3211))*ISNUMBER(SEARCH(Fuel_Rules!$B$6:$B$30,$F3211))*(Fuel_Rules!$A$6:$A$30&lt;&gt;"")))&gt;0,"Plug-in hybrid",IF($G3211="Diesel","Diesel","Gasoline"))</f>
        <v>Diesel</v>
      </c>
    </row>
    <row r="3212" spans="1:15" ht="15" customHeight="1" x14ac:dyDescent="0.25">
      <c r="A3212" s="1">
        <v>2022</v>
      </c>
      <c r="B3212" s="1" t="s">
        <v>5174</v>
      </c>
      <c r="C3212" s="1" t="s">
        <v>1485</v>
      </c>
      <c r="D3212" s="1" t="s">
        <v>5512</v>
      </c>
      <c r="E3212" s="1" t="s">
        <v>1462</v>
      </c>
      <c r="F3212" s="1" t="s">
        <v>3550</v>
      </c>
      <c r="G3212" s="1" t="s">
        <v>105</v>
      </c>
      <c r="H3212" s="1" t="s">
        <v>298</v>
      </c>
      <c r="I3212" s="1">
        <v>3</v>
      </c>
      <c r="J3212" s="1">
        <v>2023</v>
      </c>
      <c r="K3212" s="1">
        <v>255666</v>
      </c>
      <c r="L3212" s="1">
        <v>0</v>
      </c>
      <c r="M3212" s="1">
        <f t="array" ref="M3212">SUMPRODUCT(MAX(ISNUMBER(SEARCH('Class Rules'!$B$6:$B$85,$E3212))*ISNUMBER(SEARCH('Class Rules'!$C$6:$C$85,$F3212))*'Class Rules'!$A$6:$A$85))</f>
        <v>55</v>
      </c>
      <c r="N3212" s="1" t="str">
        <f t="array" ref="N3212">IF($M3212=0,'Class Rules'!$D$3,INDEX('Class Rules'!$D$6:$D$85,MATCH($M3212,'Class Rules'!$A$6:$A$85,0)))</f>
        <v>Freight HDV</v>
      </c>
      <c r="O3212" s="1" t="str">
        <f t="array" ref="O3212">IF(SUMPRODUCT(MAX(ISNUMBER(SEARCH(Fuel_Rules!$A$6:$A$30,$E3212))*ISNUMBER(SEARCH(Fuel_Rules!$B$6:$B$30,$F3212))*(Fuel_Rules!$A$6:$A$30&lt;&gt;"")))&gt;0,"Plug-in hybrid",IF($G3212="Diesel","Diesel","Gasoline"))</f>
        <v>Diesel</v>
      </c>
    </row>
    <row r="3213" spans="1:15" ht="15" customHeight="1" x14ac:dyDescent="0.25">
      <c r="A3213" s="1">
        <v>2022</v>
      </c>
      <c r="B3213" s="1" t="s">
        <v>5174</v>
      </c>
      <c r="C3213" s="1" t="s">
        <v>1488</v>
      </c>
      <c r="D3213" s="1" t="s">
        <v>5513</v>
      </c>
      <c r="E3213" s="1" t="s">
        <v>1462</v>
      </c>
      <c r="F3213" s="1" t="s">
        <v>3552</v>
      </c>
      <c r="G3213" s="1" t="s">
        <v>105</v>
      </c>
      <c r="H3213" s="1" t="s">
        <v>298</v>
      </c>
      <c r="I3213" s="1">
        <v>3</v>
      </c>
      <c r="J3213" s="1">
        <v>2023</v>
      </c>
      <c r="K3213" s="1">
        <v>282250</v>
      </c>
      <c r="L3213" s="1">
        <v>0</v>
      </c>
      <c r="M3213" s="1">
        <f t="array" ref="M3213">SUMPRODUCT(MAX(ISNUMBER(SEARCH('Class Rules'!$B$6:$B$85,$E3213))*ISNUMBER(SEARCH('Class Rules'!$C$6:$C$85,$F3213))*'Class Rules'!$A$6:$A$85))</f>
        <v>52</v>
      </c>
      <c r="N3213" s="1" t="str">
        <f t="array" ref="N3213">IF($M3213=0,'Class Rules'!$D$3,INDEX('Class Rules'!$D$6:$D$85,MATCH($M3213,'Class Rules'!$A$6:$A$85,0)))</f>
        <v>Freight HDV</v>
      </c>
      <c r="O3213" s="1" t="str">
        <f t="array" ref="O3213">IF(SUMPRODUCT(MAX(ISNUMBER(SEARCH(Fuel_Rules!$A$6:$A$30,$E3213))*ISNUMBER(SEARCH(Fuel_Rules!$B$6:$B$30,$F3213))*(Fuel_Rules!$A$6:$A$30&lt;&gt;"")))&gt;0,"Plug-in hybrid",IF($G3213="Diesel","Diesel","Gasoline"))</f>
        <v>Diesel</v>
      </c>
    </row>
    <row r="3214" spans="1:15" ht="15" customHeight="1" x14ac:dyDescent="0.25">
      <c r="A3214" s="1">
        <v>2022</v>
      </c>
      <c r="B3214" s="1" t="s">
        <v>5174</v>
      </c>
      <c r="C3214" s="1" t="s">
        <v>1491</v>
      </c>
      <c r="D3214" s="1" t="s">
        <v>5514</v>
      </c>
      <c r="E3214" s="1" t="s">
        <v>1462</v>
      </c>
      <c r="F3214" s="1" t="s">
        <v>3554</v>
      </c>
      <c r="G3214" s="1" t="s">
        <v>105</v>
      </c>
      <c r="H3214" s="1" t="s">
        <v>298</v>
      </c>
      <c r="I3214" s="1">
        <v>3</v>
      </c>
      <c r="J3214" s="1">
        <v>2023</v>
      </c>
      <c r="K3214" s="1">
        <v>285316</v>
      </c>
      <c r="L3214" s="1">
        <v>0</v>
      </c>
      <c r="M3214" s="1">
        <f t="array" ref="M3214">SUMPRODUCT(MAX(ISNUMBER(SEARCH('Class Rules'!$B$6:$B$85,$E3214))*ISNUMBER(SEARCH('Class Rules'!$C$6:$C$85,$F3214))*'Class Rules'!$A$6:$A$85))</f>
        <v>52</v>
      </c>
      <c r="N3214" s="1" t="str">
        <f t="array" ref="N3214">IF($M3214=0,'Class Rules'!$D$3,INDEX('Class Rules'!$D$6:$D$85,MATCH($M3214,'Class Rules'!$A$6:$A$85,0)))</f>
        <v>Freight HDV</v>
      </c>
      <c r="O3214" s="1" t="str">
        <f t="array" ref="O3214">IF(SUMPRODUCT(MAX(ISNUMBER(SEARCH(Fuel_Rules!$A$6:$A$30,$E3214))*ISNUMBER(SEARCH(Fuel_Rules!$B$6:$B$30,$F3214))*(Fuel_Rules!$A$6:$A$30&lt;&gt;"")))&gt;0,"Plug-in hybrid",IF($G3214="Diesel","Diesel","Gasoline"))</f>
        <v>Diesel</v>
      </c>
    </row>
    <row r="3215" spans="1:15" ht="15" customHeight="1" x14ac:dyDescent="0.25">
      <c r="A3215" s="1">
        <v>2022</v>
      </c>
      <c r="B3215" s="1" t="s">
        <v>5174</v>
      </c>
      <c r="C3215" s="1" t="s">
        <v>1494</v>
      </c>
      <c r="D3215" s="1" t="s">
        <v>5515</v>
      </c>
      <c r="E3215" s="1" t="s">
        <v>1462</v>
      </c>
      <c r="F3215" s="1" t="s">
        <v>3556</v>
      </c>
      <c r="G3215" s="1" t="s">
        <v>105</v>
      </c>
      <c r="H3215" s="1" t="s">
        <v>298</v>
      </c>
      <c r="I3215" s="1">
        <v>2.2999999999999998</v>
      </c>
      <c r="J3215" s="1">
        <v>2023</v>
      </c>
      <c r="K3215" s="1">
        <v>264950</v>
      </c>
      <c r="L3215" s="1">
        <v>0</v>
      </c>
      <c r="M3215" s="1">
        <f t="array" ref="M3215">SUMPRODUCT(MAX(ISNUMBER(SEARCH('Class Rules'!$B$6:$B$85,$E3215))*ISNUMBER(SEARCH('Class Rules'!$C$6:$C$85,$F3215))*'Class Rules'!$A$6:$A$85))</f>
        <v>40</v>
      </c>
      <c r="N3215" s="1" t="str">
        <f t="array" ref="N3215">IF($M3215=0,'Class Rules'!$D$3,INDEX('Class Rules'!$D$6:$D$85,MATCH($M3215,'Class Rules'!$A$6:$A$85,0)))</f>
        <v>Freight LDV</v>
      </c>
      <c r="O3215" s="1" t="str">
        <f t="array" ref="O3215">IF(SUMPRODUCT(MAX(ISNUMBER(SEARCH(Fuel_Rules!$A$6:$A$30,$E3215))*ISNUMBER(SEARCH(Fuel_Rules!$B$6:$B$30,$F3215))*(Fuel_Rules!$A$6:$A$30&lt;&gt;"")))&gt;0,"Plug-in hybrid",IF($G3215="Diesel","Diesel","Gasoline"))</f>
        <v>Diesel</v>
      </c>
    </row>
    <row r="3216" spans="1:15" ht="15" customHeight="1" x14ac:dyDescent="0.25">
      <c r="A3216" s="1">
        <v>2022</v>
      </c>
      <c r="B3216" s="1" t="s">
        <v>5174</v>
      </c>
      <c r="C3216" s="1" t="s">
        <v>1497</v>
      </c>
      <c r="D3216" s="1" t="s">
        <v>5516</v>
      </c>
      <c r="E3216" s="1" t="s">
        <v>1462</v>
      </c>
      <c r="F3216" s="1" t="s">
        <v>3558</v>
      </c>
      <c r="G3216" s="1" t="s">
        <v>105</v>
      </c>
      <c r="H3216" s="1" t="s">
        <v>298</v>
      </c>
      <c r="I3216" s="1">
        <v>2.2999999999999998</v>
      </c>
      <c r="J3216" s="1">
        <v>2023</v>
      </c>
      <c r="K3216" s="1">
        <v>255415</v>
      </c>
      <c r="L3216" s="1">
        <v>0</v>
      </c>
      <c r="M3216" s="1">
        <f t="array" ref="M3216">SUMPRODUCT(MAX(ISNUMBER(SEARCH('Class Rules'!$B$6:$B$85,$E3216))*ISNUMBER(SEARCH('Class Rules'!$C$6:$C$85,$F3216))*'Class Rules'!$A$6:$A$85))</f>
        <v>40</v>
      </c>
      <c r="N3216" s="1" t="str">
        <f t="array" ref="N3216">IF($M3216=0,'Class Rules'!$D$3,INDEX('Class Rules'!$D$6:$D$85,MATCH($M3216,'Class Rules'!$A$6:$A$85,0)))</f>
        <v>Freight LDV</v>
      </c>
      <c r="O3216" s="1" t="str">
        <f t="array" ref="O3216">IF(SUMPRODUCT(MAX(ISNUMBER(SEARCH(Fuel_Rules!$A$6:$A$30,$E3216))*ISNUMBER(SEARCH(Fuel_Rules!$B$6:$B$30,$F3216))*(Fuel_Rules!$A$6:$A$30&lt;&gt;"")))&gt;0,"Plug-in hybrid",IF($G3216="Diesel","Diesel","Gasoline"))</f>
        <v>Diesel</v>
      </c>
    </row>
    <row r="3217" spans="1:15" ht="15" customHeight="1" x14ac:dyDescent="0.25">
      <c r="A3217" s="1">
        <v>2022</v>
      </c>
      <c r="B3217" s="1" t="s">
        <v>5174</v>
      </c>
      <c r="C3217" s="1" t="s">
        <v>1500</v>
      </c>
      <c r="D3217" s="1" t="s">
        <v>5517</v>
      </c>
      <c r="E3217" s="1" t="s">
        <v>1462</v>
      </c>
      <c r="F3217" s="1" t="s">
        <v>3560</v>
      </c>
      <c r="G3217" s="1" t="s">
        <v>105</v>
      </c>
      <c r="H3217" s="1" t="s">
        <v>298</v>
      </c>
      <c r="I3217" s="1">
        <v>2.2999999999999998</v>
      </c>
      <c r="J3217" s="1">
        <v>2023</v>
      </c>
      <c r="K3217" s="1">
        <v>249984</v>
      </c>
      <c r="L3217" s="1">
        <v>0</v>
      </c>
      <c r="M3217" s="1">
        <f t="array" ref="M3217">SUMPRODUCT(MAX(ISNUMBER(SEARCH('Class Rules'!$B$6:$B$85,$E3217))*ISNUMBER(SEARCH('Class Rules'!$C$6:$C$85,$F3217))*'Class Rules'!$A$6:$A$85))</f>
        <v>40</v>
      </c>
      <c r="N3217" s="1" t="str">
        <f t="array" ref="N3217">IF($M3217=0,'Class Rules'!$D$3,INDEX('Class Rules'!$D$6:$D$85,MATCH($M3217,'Class Rules'!$A$6:$A$85,0)))</f>
        <v>Freight LDV</v>
      </c>
      <c r="O3217" s="1" t="str">
        <f t="array" ref="O3217">IF(SUMPRODUCT(MAX(ISNUMBER(SEARCH(Fuel_Rules!$A$6:$A$30,$E3217))*ISNUMBER(SEARCH(Fuel_Rules!$B$6:$B$30,$F3217))*(Fuel_Rules!$A$6:$A$30&lt;&gt;"")))&gt;0,"Plug-in hybrid",IF($G3217="Diesel","Diesel","Gasoline"))</f>
        <v>Diesel</v>
      </c>
    </row>
    <row r="3218" spans="1:15" ht="15" customHeight="1" x14ac:dyDescent="0.25">
      <c r="A3218" s="1">
        <v>2022</v>
      </c>
      <c r="B3218" s="1" t="s">
        <v>5174</v>
      </c>
      <c r="C3218" s="1" t="s">
        <v>1503</v>
      </c>
      <c r="D3218" s="1" t="s">
        <v>5518</v>
      </c>
      <c r="E3218" s="1" t="s">
        <v>1462</v>
      </c>
      <c r="F3218" s="1" t="s">
        <v>3562</v>
      </c>
      <c r="G3218" s="1" t="s">
        <v>105</v>
      </c>
      <c r="H3218" s="1" t="s">
        <v>298</v>
      </c>
      <c r="I3218" s="1">
        <v>2.2999999999999998</v>
      </c>
      <c r="J3218" s="1">
        <v>2023</v>
      </c>
      <c r="K3218" s="1">
        <v>253213</v>
      </c>
      <c r="L3218" s="1">
        <v>0</v>
      </c>
      <c r="M3218" s="1">
        <f t="array" ref="M3218">SUMPRODUCT(MAX(ISNUMBER(SEARCH('Class Rules'!$B$6:$B$85,$E3218))*ISNUMBER(SEARCH('Class Rules'!$C$6:$C$85,$F3218))*'Class Rules'!$A$6:$A$85))</f>
        <v>40</v>
      </c>
      <c r="N3218" s="1" t="str">
        <f t="array" ref="N3218">IF($M3218=0,'Class Rules'!$D$3,INDEX('Class Rules'!$D$6:$D$85,MATCH($M3218,'Class Rules'!$A$6:$A$85,0)))</f>
        <v>Freight LDV</v>
      </c>
      <c r="O3218" s="1" t="str">
        <f t="array" ref="O3218">IF(SUMPRODUCT(MAX(ISNUMBER(SEARCH(Fuel_Rules!$A$6:$A$30,$E3218))*ISNUMBER(SEARCH(Fuel_Rules!$B$6:$B$30,$F3218))*(Fuel_Rules!$A$6:$A$30&lt;&gt;"")))&gt;0,"Plug-in hybrid",IF($G3218="Diesel","Diesel","Gasoline"))</f>
        <v>Diesel</v>
      </c>
    </row>
    <row r="3219" spans="1:15" ht="15" customHeight="1" x14ac:dyDescent="0.25">
      <c r="A3219" s="1">
        <v>2022</v>
      </c>
      <c r="B3219" s="1" t="s">
        <v>5174</v>
      </c>
      <c r="C3219" s="1" t="s">
        <v>1506</v>
      </c>
      <c r="D3219" s="1" t="s">
        <v>5519</v>
      </c>
      <c r="E3219" s="1" t="s">
        <v>1462</v>
      </c>
      <c r="F3219" s="1" t="s">
        <v>3564</v>
      </c>
      <c r="G3219" s="1" t="s">
        <v>105</v>
      </c>
      <c r="H3219" s="1" t="s">
        <v>298</v>
      </c>
      <c r="I3219" s="1">
        <v>2.2999999999999998</v>
      </c>
      <c r="J3219" s="1">
        <v>2023</v>
      </c>
      <c r="K3219" s="1">
        <v>211750</v>
      </c>
      <c r="L3219" s="1">
        <v>0</v>
      </c>
      <c r="M3219" s="1">
        <f t="array" ref="M3219">SUMPRODUCT(MAX(ISNUMBER(SEARCH('Class Rules'!$B$6:$B$85,$E3219))*ISNUMBER(SEARCH('Class Rules'!$C$6:$C$85,$F3219))*'Class Rules'!$A$6:$A$85))</f>
        <v>40</v>
      </c>
      <c r="N3219" s="1" t="str">
        <f t="array" ref="N3219">IF($M3219=0,'Class Rules'!$D$3,INDEX('Class Rules'!$D$6:$D$85,MATCH($M3219,'Class Rules'!$A$6:$A$85,0)))</f>
        <v>Freight LDV</v>
      </c>
      <c r="O3219" s="1" t="str">
        <f t="array" ref="O3219">IF(SUMPRODUCT(MAX(ISNUMBER(SEARCH(Fuel_Rules!$A$6:$A$30,$E3219))*ISNUMBER(SEARCH(Fuel_Rules!$B$6:$B$30,$F3219))*(Fuel_Rules!$A$6:$A$30&lt;&gt;"")))&gt;0,"Plug-in hybrid",IF($G3219="Diesel","Diesel","Gasoline"))</f>
        <v>Diesel</v>
      </c>
    </row>
    <row r="3220" spans="1:15" ht="15" customHeight="1" x14ac:dyDescent="0.25">
      <c r="A3220" s="1">
        <v>2022</v>
      </c>
      <c r="B3220" s="1" t="s">
        <v>5174</v>
      </c>
      <c r="C3220" s="1" t="s">
        <v>1509</v>
      </c>
      <c r="D3220" s="1" t="s">
        <v>5520</v>
      </c>
      <c r="E3220" s="1" t="s">
        <v>1462</v>
      </c>
      <c r="F3220" s="1" t="s">
        <v>3566</v>
      </c>
      <c r="G3220" s="1" t="s">
        <v>105</v>
      </c>
      <c r="H3220" s="1" t="s">
        <v>298</v>
      </c>
      <c r="I3220" s="1">
        <v>3</v>
      </c>
      <c r="J3220" s="1">
        <v>2023</v>
      </c>
      <c r="K3220" s="1">
        <v>264540</v>
      </c>
      <c r="L3220" s="1">
        <v>0</v>
      </c>
      <c r="M3220" s="1">
        <f t="array" ref="M3220">SUMPRODUCT(MAX(ISNUMBER(SEARCH('Class Rules'!$B$6:$B$85,$E3220))*ISNUMBER(SEARCH('Class Rules'!$C$6:$C$85,$F3220))*'Class Rules'!$A$6:$A$85))</f>
        <v>51</v>
      </c>
      <c r="N3220" s="1" t="str">
        <f t="array" ref="N3220">IF($M3220=0,'Class Rules'!$D$3,INDEX('Class Rules'!$D$6:$D$85,MATCH($M3220,'Class Rules'!$A$6:$A$85,0)))</f>
        <v>Freight HDV</v>
      </c>
      <c r="O3220" s="1" t="str">
        <f t="array" ref="O3220">IF(SUMPRODUCT(MAX(ISNUMBER(SEARCH(Fuel_Rules!$A$6:$A$30,$E3220))*ISNUMBER(SEARCH(Fuel_Rules!$B$6:$B$30,$F3220))*(Fuel_Rules!$A$6:$A$30&lt;&gt;"")))&gt;0,"Plug-in hybrid",IF($G3220="Diesel","Diesel","Gasoline"))</f>
        <v>Diesel</v>
      </c>
    </row>
    <row r="3221" spans="1:15" ht="15" customHeight="1" x14ac:dyDescent="0.25">
      <c r="A3221" s="1">
        <v>2022</v>
      </c>
      <c r="B3221" s="1" t="s">
        <v>5174</v>
      </c>
      <c r="C3221" s="1" t="s">
        <v>1512</v>
      </c>
      <c r="D3221" s="1" t="s">
        <v>5521</v>
      </c>
      <c r="E3221" s="1" t="s">
        <v>1462</v>
      </c>
      <c r="F3221" s="1" t="s">
        <v>3568</v>
      </c>
      <c r="G3221" s="1" t="s">
        <v>105</v>
      </c>
      <c r="H3221" s="1" t="s">
        <v>298</v>
      </c>
      <c r="I3221" s="1">
        <v>3</v>
      </c>
      <c r="J3221" s="1">
        <v>2023</v>
      </c>
      <c r="K3221" s="1">
        <v>257900</v>
      </c>
      <c r="L3221" s="1">
        <v>0</v>
      </c>
      <c r="M3221" s="1">
        <f t="array" ref="M3221">SUMPRODUCT(MAX(ISNUMBER(SEARCH('Class Rules'!$B$6:$B$85,$E3221))*ISNUMBER(SEARCH('Class Rules'!$C$6:$C$85,$F3221))*'Class Rules'!$A$6:$A$85))</f>
        <v>53</v>
      </c>
      <c r="N3221" s="1" t="str">
        <f t="array" ref="N3221">IF($M3221=0,'Class Rules'!$D$3,INDEX('Class Rules'!$D$6:$D$85,MATCH($M3221,'Class Rules'!$A$6:$A$85,0)))</f>
        <v>Freight HDV</v>
      </c>
      <c r="O3221" s="1" t="str">
        <f t="array" ref="O3221">IF(SUMPRODUCT(MAX(ISNUMBER(SEARCH(Fuel_Rules!$A$6:$A$30,$E3221))*ISNUMBER(SEARCH(Fuel_Rules!$B$6:$B$30,$F3221))*(Fuel_Rules!$A$6:$A$30&lt;&gt;"")))&gt;0,"Plug-in hybrid",IF($G3221="Diesel","Diesel","Gasoline"))</f>
        <v>Diesel</v>
      </c>
    </row>
    <row r="3222" spans="1:15" ht="15" customHeight="1" x14ac:dyDescent="0.25">
      <c r="A3222" s="1">
        <v>2022</v>
      </c>
      <c r="B3222" s="1" t="s">
        <v>5174</v>
      </c>
      <c r="C3222" s="1" t="s">
        <v>3569</v>
      </c>
      <c r="D3222" s="1" t="s">
        <v>5522</v>
      </c>
      <c r="E3222" s="1" t="s">
        <v>1462</v>
      </c>
      <c r="F3222" s="1" t="s">
        <v>3571</v>
      </c>
      <c r="G3222" s="1" t="s">
        <v>105</v>
      </c>
      <c r="H3222" s="1" t="s">
        <v>298</v>
      </c>
      <c r="I3222" s="1">
        <v>3</v>
      </c>
      <c r="J3222" s="1">
        <v>2023</v>
      </c>
      <c r="K3222" s="1">
        <v>246340</v>
      </c>
      <c r="L3222" s="1">
        <v>0</v>
      </c>
      <c r="M3222" s="1">
        <f t="array" ref="M3222">SUMPRODUCT(MAX(ISNUMBER(SEARCH('Class Rules'!$B$6:$B$85,$E3222))*ISNUMBER(SEARCH('Class Rules'!$C$6:$C$85,$F3222))*'Class Rules'!$A$6:$A$85))</f>
        <v>43</v>
      </c>
      <c r="N3222" s="1" t="str">
        <f t="array" ref="N3222">IF($M3222=0,'Class Rules'!$D$3,INDEX('Class Rules'!$D$6:$D$85,MATCH($M3222,'Class Rules'!$A$6:$A$85,0)))</f>
        <v>Freight LDV</v>
      </c>
      <c r="O3222" s="1" t="str">
        <f t="array" ref="O3222">IF(SUMPRODUCT(MAX(ISNUMBER(SEARCH(Fuel_Rules!$A$6:$A$30,$E3222))*ISNUMBER(SEARCH(Fuel_Rules!$B$6:$B$30,$F3222))*(Fuel_Rules!$A$6:$A$30&lt;&gt;"")))&gt;0,"Plug-in hybrid",IF($G3222="Diesel","Diesel","Gasoline"))</f>
        <v>Diesel</v>
      </c>
    </row>
    <row r="3223" spans="1:15" ht="15" customHeight="1" x14ac:dyDescent="0.25">
      <c r="A3223" s="1">
        <v>2022</v>
      </c>
      <c r="B3223" s="1" t="s">
        <v>5174</v>
      </c>
      <c r="C3223" s="1" t="s">
        <v>3572</v>
      </c>
      <c r="D3223" s="1" t="s">
        <v>5523</v>
      </c>
      <c r="E3223" s="1" t="s">
        <v>1462</v>
      </c>
      <c r="F3223" s="1" t="s">
        <v>3574</v>
      </c>
      <c r="G3223" s="1" t="s">
        <v>105</v>
      </c>
      <c r="H3223" s="1" t="s">
        <v>298</v>
      </c>
      <c r="I3223" s="1">
        <v>3</v>
      </c>
      <c r="J3223" s="1">
        <v>2023</v>
      </c>
      <c r="K3223" s="1">
        <v>245180</v>
      </c>
      <c r="L3223" s="1">
        <v>0</v>
      </c>
      <c r="M3223" s="1">
        <f t="array" ref="M3223">SUMPRODUCT(MAX(ISNUMBER(SEARCH('Class Rules'!$B$6:$B$85,$E3223))*ISNUMBER(SEARCH('Class Rules'!$C$6:$C$85,$F3223))*'Class Rules'!$A$6:$A$85))</f>
        <v>43</v>
      </c>
      <c r="N3223" s="1" t="str">
        <f t="array" ref="N3223">IF($M3223=0,'Class Rules'!$D$3,INDEX('Class Rules'!$D$6:$D$85,MATCH($M3223,'Class Rules'!$A$6:$A$85,0)))</f>
        <v>Freight LDV</v>
      </c>
      <c r="O3223" s="1" t="str">
        <f t="array" ref="O3223">IF(SUMPRODUCT(MAX(ISNUMBER(SEARCH(Fuel_Rules!$A$6:$A$30,$E3223))*ISNUMBER(SEARCH(Fuel_Rules!$B$6:$B$30,$F3223))*(Fuel_Rules!$A$6:$A$30&lt;&gt;"")))&gt;0,"Plug-in hybrid",IF($G3223="Diesel","Diesel","Gasoline"))</f>
        <v>Diesel</v>
      </c>
    </row>
    <row r="3224" spans="1:15" ht="15" customHeight="1" x14ac:dyDescent="0.25">
      <c r="A3224" s="1">
        <v>2022</v>
      </c>
      <c r="B3224" s="1" t="s">
        <v>5174</v>
      </c>
      <c r="C3224" s="1" t="s">
        <v>4585</v>
      </c>
      <c r="D3224" s="1" t="s">
        <v>5524</v>
      </c>
      <c r="E3224" s="1" t="s">
        <v>1462</v>
      </c>
      <c r="F3224" s="1" t="s">
        <v>4587</v>
      </c>
      <c r="G3224" s="1" t="s">
        <v>105</v>
      </c>
      <c r="H3224" s="1" t="s">
        <v>298</v>
      </c>
      <c r="I3224" s="1">
        <v>3</v>
      </c>
      <c r="J3224" s="1">
        <v>2023</v>
      </c>
      <c r="K3224" s="1">
        <v>250886</v>
      </c>
      <c r="L3224" s="1">
        <v>0</v>
      </c>
      <c r="M3224" s="1">
        <f t="array" ref="M3224">SUMPRODUCT(MAX(ISNUMBER(SEARCH('Class Rules'!$B$6:$B$85,$E3224))*ISNUMBER(SEARCH('Class Rules'!$C$6:$C$85,$F3224))*'Class Rules'!$A$6:$A$85))</f>
        <v>70</v>
      </c>
      <c r="N3224" s="1" t="str">
        <f t="array" ref="N3224">IF($M3224=0,'Class Rules'!$D$3,INDEX('Class Rules'!$D$6:$D$85,MATCH($M3224,'Class Rules'!$A$6:$A$85,0)))</f>
        <v>Passenger HDV</v>
      </c>
      <c r="O3224" s="1" t="str">
        <f t="array" ref="O3224">IF(SUMPRODUCT(MAX(ISNUMBER(SEARCH(Fuel_Rules!$A$6:$A$30,$E3224))*ISNUMBER(SEARCH(Fuel_Rules!$B$6:$B$30,$F3224))*(Fuel_Rules!$A$6:$A$30&lt;&gt;"")))&gt;0,"Plug-in hybrid",IF($G3224="Diesel","Diesel","Gasoline"))</f>
        <v>Diesel</v>
      </c>
    </row>
    <row r="3225" spans="1:15" ht="15" customHeight="1" x14ac:dyDescent="0.25">
      <c r="A3225" s="1">
        <v>2022</v>
      </c>
      <c r="B3225" s="1" t="s">
        <v>5174</v>
      </c>
      <c r="C3225" s="1" t="s">
        <v>4585</v>
      </c>
      <c r="D3225" s="1" t="s">
        <v>5525</v>
      </c>
      <c r="E3225" s="1" t="s">
        <v>1462</v>
      </c>
      <c r="F3225" s="1" t="s">
        <v>4587</v>
      </c>
      <c r="G3225" s="1" t="s">
        <v>105</v>
      </c>
      <c r="H3225" s="1" t="s">
        <v>298</v>
      </c>
      <c r="I3225" s="1">
        <v>3</v>
      </c>
      <c r="J3225" s="1">
        <v>2023</v>
      </c>
      <c r="K3225" s="1">
        <v>205977</v>
      </c>
      <c r="L3225" s="1">
        <v>0</v>
      </c>
      <c r="M3225" s="1">
        <f t="array" ref="M3225">SUMPRODUCT(MAX(ISNUMBER(SEARCH('Class Rules'!$B$6:$B$85,$E3225))*ISNUMBER(SEARCH('Class Rules'!$C$6:$C$85,$F3225))*'Class Rules'!$A$6:$A$85))</f>
        <v>70</v>
      </c>
      <c r="N3225" s="1" t="str">
        <f t="array" ref="N3225">IF($M3225=0,'Class Rules'!$D$3,INDEX('Class Rules'!$D$6:$D$85,MATCH($M3225,'Class Rules'!$A$6:$A$85,0)))</f>
        <v>Passenger HDV</v>
      </c>
      <c r="O3225" s="1" t="str">
        <f t="array" ref="O3225">IF(SUMPRODUCT(MAX(ISNUMBER(SEARCH(Fuel_Rules!$A$6:$A$30,$E3225))*ISNUMBER(SEARCH(Fuel_Rules!$B$6:$B$30,$F3225))*(Fuel_Rules!$A$6:$A$30&lt;&gt;"")))&gt;0,"Plug-in hybrid",IF($G3225="Diesel","Diesel","Gasoline"))</f>
        <v>Diesel</v>
      </c>
    </row>
    <row r="3226" spans="1:15" ht="15" customHeight="1" x14ac:dyDescent="0.25">
      <c r="A3226" s="1">
        <v>2022</v>
      </c>
      <c r="B3226" s="1" t="s">
        <v>5174</v>
      </c>
      <c r="C3226" s="1" t="s">
        <v>1519</v>
      </c>
      <c r="D3226" s="1" t="s">
        <v>5526</v>
      </c>
      <c r="E3226" s="1" t="s">
        <v>1517</v>
      </c>
      <c r="F3226" s="1" t="s">
        <v>1521</v>
      </c>
      <c r="G3226" s="1" t="s">
        <v>105</v>
      </c>
      <c r="H3226" s="1" t="s">
        <v>298</v>
      </c>
      <c r="I3226" s="1">
        <v>2</v>
      </c>
      <c r="J3226" s="1">
        <v>2023</v>
      </c>
      <c r="K3226" s="1">
        <v>143302</v>
      </c>
      <c r="L3226" s="1">
        <v>0</v>
      </c>
      <c r="M3226" s="1">
        <f t="array" ref="M3226">SUMPRODUCT(MAX(ISNUMBER(SEARCH('Class Rules'!$B$6:$B$85,$E3226))*ISNUMBER(SEARCH('Class Rules'!$C$6:$C$85,$F3226))*'Class Rules'!$A$6:$A$85))</f>
        <v>0</v>
      </c>
      <c r="N3226" s="1" t="str">
        <f t="array" ref="N3226">IF($M3226=0,'Class Rules'!$D$3,INDEX('Class Rules'!$D$6:$D$85,MATCH($M3226,'Class Rules'!$A$6:$A$85,0)))</f>
        <v>Passenger LDV</v>
      </c>
      <c r="O3226" s="1" t="str">
        <f t="array" ref="O3226">IF(SUMPRODUCT(MAX(ISNUMBER(SEARCH(Fuel_Rules!$A$6:$A$30,$E3226))*ISNUMBER(SEARCH(Fuel_Rules!$B$6:$B$30,$F3226))*(Fuel_Rules!$A$6:$A$30&lt;&gt;"")))&gt;0,"Plug-in hybrid",IF($G3226="Diesel","Diesel","Gasoline"))</f>
        <v>Diesel</v>
      </c>
    </row>
    <row r="3227" spans="1:15" ht="15" customHeight="1" x14ac:dyDescent="0.25">
      <c r="A3227" s="1">
        <v>2022</v>
      </c>
      <c r="B3227" s="1" t="s">
        <v>5174</v>
      </c>
      <c r="C3227" s="1" t="s">
        <v>1522</v>
      </c>
      <c r="D3227" s="1" t="s">
        <v>5527</v>
      </c>
      <c r="E3227" s="1" t="s">
        <v>1517</v>
      </c>
      <c r="F3227" s="1" t="s">
        <v>1524</v>
      </c>
      <c r="G3227" s="1" t="s">
        <v>103</v>
      </c>
      <c r="H3227" s="1" t="s">
        <v>437</v>
      </c>
      <c r="I3227" s="1">
        <v>1.6</v>
      </c>
      <c r="J3227" s="1">
        <v>2023</v>
      </c>
      <c r="K3227" s="1">
        <v>99188</v>
      </c>
      <c r="L3227" s="1">
        <v>0</v>
      </c>
      <c r="M3227" s="1">
        <f t="array" ref="M3227">SUMPRODUCT(MAX(ISNUMBER(SEARCH('Class Rules'!$B$6:$B$85,$E3227))*ISNUMBER(SEARCH('Class Rules'!$C$6:$C$85,$F3227))*'Class Rules'!$A$6:$A$85))</f>
        <v>0</v>
      </c>
      <c r="N3227" s="1" t="str">
        <f t="array" ref="N3227">IF($M3227=0,'Class Rules'!$D$3,INDEX('Class Rules'!$D$6:$D$85,MATCH($M3227,'Class Rules'!$A$6:$A$85,0)))</f>
        <v>Passenger LDV</v>
      </c>
      <c r="O3227" s="1" t="str">
        <f t="array" ref="O3227">IF(SUMPRODUCT(MAX(ISNUMBER(SEARCH(Fuel_Rules!$A$6:$A$30,$E3227))*ISNUMBER(SEARCH(Fuel_Rules!$B$6:$B$30,$F3227))*(Fuel_Rules!$A$6:$A$30&lt;&gt;"")))&gt;0,"Plug-in hybrid",IF($G3227="Diesel","Diesel","Gasoline"))</f>
        <v>Gasoline</v>
      </c>
    </row>
    <row r="3228" spans="1:15" ht="15" customHeight="1" x14ac:dyDescent="0.25">
      <c r="A3228" s="1">
        <v>2022</v>
      </c>
      <c r="B3228" s="1" t="s">
        <v>5174</v>
      </c>
      <c r="C3228" s="1" t="s">
        <v>1528</v>
      </c>
      <c r="D3228" s="1" t="s">
        <v>5528</v>
      </c>
      <c r="E3228" s="1" t="s">
        <v>1517</v>
      </c>
      <c r="F3228" s="1" t="s">
        <v>1530</v>
      </c>
      <c r="G3228" s="1" t="s">
        <v>103</v>
      </c>
      <c r="H3228" s="1" t="s">
        <v>437</v>
      </c>
      <c r="I3228" s="1">
        <v>2</v>
      </c>
      <c r="J3228" s="1">
        <v>2023</v>
      </c>
      <c r="K3228" s="1">
        <v>160985</v>
      </c>
      <c r="L3228" s="1">
        <v>0</v>
      </c>
      <c r="M3228" s="1">
        <f t="array" ref="M3228">SUMPRODUCT(MAX(ISNUMBER(SEARCH('Class Rules'!$B$6:$B$85,$E3228))*ISNUMBER(SEARCH('Class Rules'!$C$6:$C$85,$F3228))*'Class Rules'!$A$6:$A$85))</f>
        <v>0</v>
      </c>
      <c r="N3228" s="1" t="str">
        <f t="array" ref="N3228">IF($M3228=0,'Class Rules'!$D$3,INDEX('Class Rules'!$D$6:$D$85,MATCH($M3228,'Class Rules'!$A$6:$A$85,0)))</f>
        <v>Passenger LDV</v>
      </c>
      <c r="O3228" s="1" t="str">
        <f t="array" ref="O3228">IF(SUMPRODUCT(MAX(ISNUMBER(SEARCH(Fuel_Rules!$A$6:$A$30,$E3228))*ISNUMBER(SEARCH(Fuel_Rules!$B$6:$B$30,$F3228))*(Fuel_Rules!$A$6:$A$30&lt;&gt;"")))&gt;0,"Plug-in hybrid",IF($G3228="Diesel","Diesel","Gasoline"))</f>
        <v>Gasoline</v>
      </c>
    </row>
    <row r="3229" spans="1:15" ht="15" customHeight="1" x14ac:dyDescent="0.25">
      <c r="A3229" s="1">
        <v>2022</v>
      </c>
      <c r="B3229" s="1" t="s">
        <v>5174</v>
      </c>
      <c r="C3229" s="1" t="s">
        <v>1531</v>
      </c>
      <c r="D3229" s="1" t="s">
        <v>5529</v>
      </c>
      <c r="E3229" s="1" t="s">
        <v>1517</v>
      </c>
      <c r="F3229" s="1" t="s">
        <v>1533</v>
      </c>
      <c r="G3229" s="1" t="s">
        <v>103</v>
      </c>
      <c r="H3229" s="1" t="s">
        <v>437</v>
      </c>
      <c r="I3229" s="1">
        <v>1.5</v>
      </c>
      <c r="J3229" s="1">
        <v>2023</v>
      </c>
      <c r="K3229" s="1">
        <v>130421</v>
      </c>
      <c r="L3229" s="1">
        <v>0</v>
      </c>
      <c r="M3229" s="1">
        <f t="array" ref="M3229">SUMPRODUCT(MAX(ISNUMBER(SEARCH('Class Rules'!$B$6:$B$85,$E3229))*ISNUMBER(SEARCH('Class Rules'!$C$6:$C$85,$F3229))*'Class Rules'!$A$6:$A$85))</f>
        <v>0</v>
      </c>
      <c r="N3229" s="1" t="str">
        <f t="array" ref="N3229">IF($M3229=0,'Class Rules'!$D$3,INDEX('Class Rules'!$D$6:$D$85,MATCH($M3229,'Class Rules'!$A$6:$A$85,0)))</f>
        <v>Passenger LDV</v>
      </c>
      <c r="O3229" s="1" t="str">
        <f t="array" ref="O3229">IF(SUMPRODUCT(MAX(ISNUMBER(SEARCH(Fuel_Rules!$A$6:$A$30,$E3229))*ISNUMBER(SEARCH(Fuel_Rules!$B$6:$B$30,$F3229))*(Fuel_Rules!$A$6:$A$30&lt;&gt;"")))&gt;0,"Plug-in hybrid",IF($G3229="Diesel","Diesel","Gasoline"))</f>
        <v>Gasoline</v>
      </c>
    </row>
    <row r="3230" spans="1:15" ht="15" customHeight="1" x14ac:dyDescent="0.25">
      <c r="A3230" s="1">
        <v>2022</v>
      </c>
      <c r="B3230" s="1" t="s">
        <v>5174</v>
      </c>
      <c r="C3230" s="1" t="s">
        <v>1534</v>
      </c>
      <c r="D3230" s="1" t="s">
        <v>5530</v>
      </c>
      <c r="E3230" s="1" t="s">
        <v>1517</v>
      </c>
      <c r="F3230" s="1" t="s">
        <v>1536</v>
      </c>
      <c r="G3230" s="1" t="s">
        <v>103</v>
      </c>
      <c r="H3230" s="1" t="s">
        <v>298</v>
      </c>
      <c r="I3230" s="1">
        <v>1.5</v>
      </c>
      <c r="J3230" s="1">
        <v>2023</v>
      </c>
      <c r="K3230" s="1">
        <v>101015</v>
      </c>
      <c r="L3230" s="1">
        <v>0</v>
      </c>
      <c r="M3230" s="1">
        <f t="array" ref="M3230">SUMPRODUCT(MAX(ISNUMBER(SEARCH('Class Rules'!$B$6:$B$85,$E3230))*ISNUMBER(SEARCH('Class Rules'!$C$6:$C$85,$F3230))*'Class Rules'!$A$6:$A$85))</f>
        <v>0</v>
      </c>
      <c r="N3230" s="1" t="str">
        <f t="array" ref="N3230">IF($M3230=0,'Class Rules'!$D$3,INDEX('Class Rules'!$D$6:$D$85,MATCH($M3230,'Class Rules'!$A$6:$A$85,0)))</f>
        <v>Passenger LDV</v>
      </c>
      <c r="O3230" s="1" t="str">
        <f t="array" ref="O3230">IF(SUMPRODUCT(MAX(ISNUMBER(SEARCH(Fuel_Rules!$A$6:$A$30,$E3230))*ISNUMBER(SEARCH(Fuel_Rules!$B$6:$B$30,$F3230))*(Fuel_Rules!$A$6:$A$30&lt;&gt;"")))&gt;0,"Plug-in hybrid",IF($G3230="Diesel","Diesel","Gasoline"))</f>
        <v>Gasoline</v>
      </c>
    </row>
    <row r="3231" spans="1:15" ht="15" customHeight="1" x14ac:dyDescent="0.25">
      <c r="A3231" s="1">
        <v>2022</v>
      </c>
      <c r="B3231" s="1" t="s">
        <v>5174</v>
      </c>
      <c r="C3231" s="1" t="s">
        <v>1537</v>
      </c>
      <c r="D3231" s="1" t="s">
        <v>5531</v>
      </c>
      <c r="E3231" s="1" t="s">
        <v>1517</v>
      </c>
      <c r="F3231" s="1" t="s">
        <v>1539</v>
      </c>
      <c r="G3231" s="1" t="s">
        <v>103</v>
      </c>
      <c r="H3231" s="1" t="s">
        <v>437</v>
      </c>
      <c r="I3231" s="1">
        <v>1.6</v>
      </c>
      <c r="J3231" s="1">
        <v>2023</v>
      </c>
      <c r="K3231" s="1">
        <v>113665</v>
      </c>
      <c r="L3231" s="1">
        <v>0</v>
      </c>
      <c r="M3231" s="1">
        <f t="array" ref="M3231">SUMPRODUCT(MAX(ISNUMBER(SEARCH('Class Rules'!$B$6:$B$85,$E3231))*ISNUMBER(SEARCH('Class Rules'!$C$6:$C$85,$F3231))*'Class Rules'!$A$6:$A$85))</f>
        <v>0</v>
      </c>
      <c r="N3231" s="1" t="str">
        <f t="array" ref="N3231">IF($M3231=0,'Class Rules'!$D$3,INDEX('Class Rules'!$D$6:$D$85,MATCH($M3231,'Class Rules'!$A$6:$A$85,0)))</f>
        <v>Passenger LDV</v>
      </c>
      <c r="O3231" s="1" t="str">
        <f t="array" ref="O3231">IF(SUMPRODUCT(MAX(ISNUMBER(SEARCH(Fuel_Rules!$A$6:$A$30,$E3231))*ISNUMBER(SEARCH(Fuel_Rules!$B$6:$B$30,$F3231))*(Fuel_Rules!$A$6:$A$30&lt;&gt;"")))&gt;0,"Plug-in hybrid",IF($G3231="Diesel","Diesel","Gasoline"))</f>
        <v>Gasoline</v>
      </c>
    </row>
    <row r="3232" spans="1:15" ht="15" customHeight="1" x14ac:dyDescent="0.25">
      <c r="A3232" s="1">
        <v>2022</v>
      </c>
      <c r="B3232" s="1" t="s">
        <v>5174</v>
      </c>
      <c r="C3232" s="1" t="s">
        <v>1540</v>
      </c>
      <c r="D3232" s="1" t="s">
        <v>5532</v>
      </c>
      <c r="E3232" s="1" t="s">
        <v>1517</v>
      </c>
      <c r="F3232" s="1" t="s">
        <v>1542</v>
      </c>
      <c r="G3232" s="1" t="s">
        <v>103</v>
      </c>
      <c r="H3232" s="1" t="s">
        <v>437</v>
      </c>
      <c r="I3232" s="1">
        <v>1.6</v>
      </c>
      <c r="J3232" s="1">
        <v>2023</v>
      </c>
      <c r="K3232" s="1">
        <v>132669</v>
      </c>
      <c r="L3232" s="1">
        <v>0</v>
      </c>
      <c r="M3232" s="1">
        <f t="array" ref="M3232">SUMPRODUCT(MAX(ISNUMBER(SEARCH('Class Rules'!$B$6:$B$85,$E3232))*ISNUMBER(SEARCH('Class Rules'!$C$6:$C$85,$F3232))*'Class Rules'!$A$6:$A$85))</f>
        <v>0</v>
      </c>
      <c r="N3232" s="1" t="str">
        <f t="array" ref="N3232">IF($M3232=0,'Class Rules'!$D$3,INDEX('Class Rules'!$D$6:$D$85,MATCH($M3232,'Class Rules'!$A$6:$A$85,0)))</f>
        <v>Passenger LDV</v>
      </c>
      <c r="O3232" s="1" t="str">
        <f t="array" ref="O3232">IF(SUMPRODUCT(MAX(ISNUMBER(SEARCH(Fuel_Rules!$A$6:$A$30,$E3232))*ISNUMBER(SEARCH(Fuel_Rules!$B$6:$B$30,$F3232))*(Fuel_Rules!$A$6:$A$30&lt;&gt;"")))&gt;0,"Plug-in hybrid",IF($G3232="Diesel","Diesel","Gasoline"))</f>
        <v>Gasoline</v>
      </c>
    </row>
    <row r="3233" spans="1:15" ht="15" customHeight="1" x14ac:dyDescent="0.25">
      <c r="A3233" s="1">
        <v>2022</v>
      </c>
      <c r="B3233" s="1" t="s">
        <v>5174</v>
      </c>
      <c r="C3233" s="1" t="s">
        <v>1543</v>
      </c>
      <c r="D3233" s="1" t="s">
        <v>5533</v>
      </c>
      <c r="E3233" s="1" t="s">
        <v>1517</v>
      </c>
      <c r="F3233" s="1" t="s">
        <v>1545</v>
      </c>
      <c r="G3233" s="1" t="s">
        <v>103</v>
      </c>
      <c r="H3233" s="1" t="s">
        <v>437</v>
      </c>
      <c r="I3233" s="1">
        <v>1.5</v>
      </c>
      <c r="J3233" s="1">
        <v>2023</v>
      </c>
      <c r="K3233" s="1">
        <v>154440</v>
      </c>
      <c r="L3233" s="1">
        <v>0</v>
      </c>
      <c r="M3233" s="1">
        <f t="array" ref="M3233">SUMPRODUCT(MAX(ISNUMBER(SEARCH('Class Rules'!$B$6:$B$85,$E3233))*ISNUMBER(SEARCH('Class Rules'!$C$6:$C$85,$F3233))*'Class Rules'!$A$6:$A$85))</f>
        <v>0</v>
      </c>
      <c r="N3233" s="1" t="str">
        <f t="array" ref="N3233">IF($M3233=0,'Class Rules'!$D$3,INDEX('Class Rules'!$D$6:$D$85,MATCH($M3233,'Class Rules'!$A$6:$A$85,0)))</f>
        <v>Passenger LDV</v>
      </c>
      <c r="O3233" s="1" t="str">
        <f t="array" ref="O3233">IF(SUMPRODUCT(MAX(ISNUMBER(SEARCH(Fuel_Rules!$A$6:$A$30,$E3233))*ISNUMBER(SEARCH(Fuel_Rules!$B$6:$B$30,$F3233))*(Fuel_Rules!$A$6:$A$30&lt;&gt;"")))&gt;0,"Plug-in hybrid",IF($G3233="Diesel","Diesel","Gasoline"))</f>
        <v>Gasoline</v>
      </c>
    </row>
    <row r="3234" spans="1:15" ht="15" customHeight="1" x14ac:dyDescent="0.25">
      <c r="A3234" s="1">
        <v>2022</v>
      </c>
      <c r="B3234" s="1" t="s">
        <v>5174</v>
      </c>
      <c r="C3234" s="1" t="s">
        <v>1546</v>
      </c>
      <c r="D3234" s="1" t="s">
        <v>5534</v>
      </c>
      <c r="E3234" s="1" t="s">
        <v>1548</v>
      </c>
      <c r="F3234" s="1" t="s">
        <v>1549</v>
      </c>
      <c r="G3234" s="1" t="s">
        <v>103</v>
      </c>
      <c r="H3234" s="1" t="s">
        <v>437</v>
      </c>
      <c r="I3234" s="1">
        <v>3</v>
      </c>
      <c r="J3234" s="1">
        <v>2023</v>
      </c>
      <c r="K3234" s="1">
        <v>491007</v>
      </c>
      <c r="L3234" s="1">
        <v>0</v>
      </c>
      <c r="M3234" s="1">
        <f t="array" ref="M3234">SUMPRODUCT(MAX(ISNUMBER(SEARCH('Class Rules'!$B$6:$B$85,$E3234))*ISNUMBER(SEARCH('Class Rules'!$C$6:$C$85,$F3234))*'Class Rules'!$A$6:$A$85))</f>
        <v>0</v>
      </c>
      <c r="N3234" s="1" t="str">
        <f t="array" ref="N3234">IF($M3234=0,'Class Rules'!$D$3,INDEX('Class Rules'!$D$6:$D$85,MATCH($M3234,'Class Rules'!$A$6:$A$85,0)))</f>
        <v>Passenger LDV</v>
      </c>
      <c r="O3234" s="1" t="str">
        <f t="array" ref="O3234">IF(SUMPRODUCT(MAX(ISNUMBER(SEARCH(Fuel_Rules!$A$6:$A$30,$E3234))*ISNUMBER(SEARCH(Fuel_Rules!$B$6:$B$30,$F3234))*(Fuel_Rules!$A$6:$A$30&lt;&gt;"")))&gt;0,"Plug-in hybrid",IF($G3234="Diesel","Diesel","Gasoline"))</f>
        <v>Gasoline</v>
      </c>
    </row>
    <row r="3235" spans="1:15" ht="15" customHeight="1" x14ac:dyDescent="0.25">
      <c r="A3235" s="1">
        <v>2022</v>
      </c>
      <c r="B3235" s="1" t="s">
        <v>5174</v>
      </c>
      <c r="C3235" s="1" t="s">
        <v>1556</v>
      </c>
      <c r="D3235" s="1" t="s">
        <v>5535</v>
      </c>
      <c r="E3235" s="1" t="s">
        <v>1548</v>
      </c>
      <c r="F3235" s="1" t="s">
        <v>1558</v>
      </c>
      <c r="G3235" s="1" t="s">
        <v>103</v>
      </c>
      <c r="H3235" s="1" t="s">
        <v>298</v>
      </c>
      <c r="I3235" s="1">
        <v>2</v>
      </c>
      <c r="J3235" s="1">
        <v>2023</v>
      </c>
      <c r="K3235" s="1">
        <v>391258</v>
      </c>
      <c r="L3235" s="1">
        <v>0</v>
      </c>
      <c r="M3235" s="1">
        <f t="array" ref="M3235">SUMPRODUCT(MAX(ISNUMBER(SEARCH('Class Rules'!$B$6:$B$85,$E3235))*ISNUMBER(SEARCH('Class Rules'!$C$6:$C$85,$F3235))*'Class Rules'!$A$6:$A$85))</f>
        <v>0</v>
      </c>
      <c r="N3235" s="1" t="str">
        <f t="array" ref="N3235">IF($M3235=0,'Class Rules'!$D$3,INDEX('Class Rules'!$D$6:$D$85,MATCH($M3235,'Class Rules'!$A$6:$A$85,0)))</f>
        <v>Passenger LDV</v>
      </c>
      <c r="O3235" s="1" t="str">
        <f t="array" ref="O3235">IF(SUMPRODUCT(MAX(ISNUMBER(SEARCH(Fuel_Rules!$A$6:$A$30,$E3235))*ISNUMBER(SEARCH(Fuel_Rules!$B$6:$B$30,$F3235))*(Fuel_Rules!$A$6:$A$30&lt;&gt;"")))&gt;0,"Plug-in hybrid",IF($G3235="Diesel","Diesel","Gasoline"))</f>
        <v>Gasoline</v>
      </c>
    </row>
    <row r="3236" spans="1:15" ht="15" customHeight="1" x14ac:dyDescent="0.25">
      <c r="A3236" s="1">
        <v>2022</v>
      </c>
      <c r="B3236" s="1" t="s">
        <v>5174</v>
      </c>
      <c r="C3236" s="1" t="s">
        <v>1559</v>
      </c>
      <c r="D3236" s="1" t="s">
        <v>5536</v>
      </c>
      <c r="E3236" s="1" t="s">
        <v>1548</v>
      </c>
      <c r="F3236" s="1" t="s">
        <v>1561</v>
      </c>
      <c r="G3236" s="1" t="s">
        <v>103</v>
      </c>
      <c r="H3236" s="1" t="s">
        <v>437</v>
      </c>
      <c r="I3236" s="1">
        <v>2</v>
      </c>
      <c r="J3236" s="1">
        <v>2023</v>
      </c>
      <c r="K3236" s="1">
        <v>556675</v>
      </c>
      <c r="L3236" s="1">
        <v>0</v>
      </c>
      <c r="M3236" s="1">
        <f t="array" ref="M3236">SUMPRODUCT(MAX(ISNUMBER(SEARCH('Class Rules'!$B$6:$B$85,$E3236))*ISNUMBER(SEARCH('Class Rules'!$C$6:$C$85,$F3236))*'Class Rules'!$A$6:$A$85))</f>
        <v>0</v>
      </c>
      <c r="N3236" s="1" t="str">
        <f t="array" ref="N3236">IF($M3236=0,'Class Rules'!$D$3,INDEX('Class Rules'!$D$6:$D$85,MATCH($M3236,'Class Rules'!$A$6:$A$85,0)))</f>
        <v>Passenger LDV</v>
      </c>
      <c r="O3236" s="1" t="str">
        <f t="array" ref="O3236">IF(SUMPRODUCT(MAX(ISNUMBER(SEARCH(Fuel_Rules!$A$6:$A$30,$E3236))*ISNUMBER(SEARCH(Fuel_Rules!$B$6:$B$30,$F3236))*(Fuel_Rules!$A$6:$A$30&lt;&gt;"")))&gt;0,"Plug-in hybrid",IF($G3236="Diesel","Diesel","Gasoline"))</f>
        <v>Gasoline</v>
      </c>
    </row>
    <row r="3237" spans="1:15" ht="15" customHeight="1" x14ac:dyDescent="0.25">
      <c r="A3237" s="1">
        <v>2022</v>
      </c>
      <c r="B3237" s="1" t="s">
        <v>5174</v>
      </c>
      <c r="C3237" s="1" t="s">
        <v>1568</v>
      </c>
      <c r="D3237" s="1" t="s">
        <v>5537</v>
      </c>
      <c r="E3237" s="1" t="s">
        <v>1548</v>
      </c>
      <c r="F3237" s="1" t="s">
        <v>1570</v>
      </c>
      <c r="G3237" s="1" t="s">
        <v>103</v>
      </c>
      <c r="H3237" s="1" t="s">
        <v>437</v>
      </c>
      <c r="I3237" s="1">
        <v>2</v>
      </c>
      <c r="J3237" s="1">
        <v>2023</v>
      </c>
      <c r="K3237" s="1">
        <v>557675</v>
      </c>
      <c r="L3237" s="1">
        <v>0</v>
      </c>
      <c r="M3237" s="1">
        <f t="array" ref="M3237">SUMPRODUCT(MAX(ISNUMBER(SEARCH('Class Rules'!$B$6:$B$85,$E3237))*ISNUMBER(SEARCH('Class Rules'!$C$6:$C$85,$F3237))*'Class Rules'!$A$6:$A$85))</f>
        <v>0</v>
      </c>
      <c r="N3237" s="1" t="str">
        <f t="array" ref="N3237">IF($M3237=0,'Class Rules'!$D$3,INDEX('Class Rules'!$D$6:$D$85,MATCH($M3237,'Class Rules'!$A$6:$A$85,0)))</f>
        <v>Passenger LDV</v>
      </c>
      <c r="O3237" s="1" t="str">
        <f t="array" ref="O3237">IF(SUMPRODUCT(MAX(ISNUMBER(SEARCH(Fuel_Rules!$A$6:$A$30,$E3237))*ISNUMBER(SEARCH(Fuel_Rules!$B$6:$B$30,$F3237))*(Fuel_Rules!$A$6:$A$30&lt;&gt;"")))&gt;0,"Plug-in hybrid",IF($G3237="Diesel","Diesel","Gasoline"))</f>
        <v>Gasoline</v>
      </c>
    </row>
    <row r="3238" spans="1:15" ht="15" customHeight="1" x14ac:dyDescent="0.25">
      <c r="A3238" s="1">
        <v>2022</v>
      </c>
      <c r="B3238" s="1" t="s">
        <v>5174</v>
      </c>
      <c r="C3238" s="1" t="s">
        <v>1574</v>
      </c>
      <c r="D3238" s="1" t="s">
        <v>5538</v>
      </c>
      <c r="E3238" s="1" t="s">
        <v>1548</v>
      </c>
      <c r="F3238" s="1" t="s">
        <v>1576</v>
      </c>
      <c r="G3238" s="1" t="s">
        <v>103</v>
      </c>
      <c r="H3238" s="1" t="s">
        <v>437</v>
      </c>
      <c r="I3238" s="1">
        <v>2</v>
      </c>
      <c r="J3238" s="1">
        <v>2023</v>
      </c>
      <c r="K3238" s="1">
        <v>370633</v>
      </c>
      <c r="L3238" s="1">
        <v>0</v>
      </c>
      <c r="M3238" s="1">
        <f t="array" ref="M3238">SUMPRODUCT(MAX(ISNUMBER(SEARCH('Class Rules'!$B$6:$B$85,$E3238))*ISNUMBER(SEARCH('Class Rules'!$C$6:$C$85,$F3238))*'Class Rules'!$A$6:$A$85))</f>
        <v>0</v>
      </c>
      <c r="N3238" s="1" t="str">
        <f t="array" ref="N3238">IF($M3238=0,'Class Rules'!$D$3,INDEX('Class Rules'!$D$6:$D$85,MATCH($M3238,'Class Rules'!$A$6:$A$85,0)))</f>
        <v>Passenger LDV</v>
      </c>
      <c r="O3238" s="1" t="str">
        <f t="array" ref="O3238">IF(SUMPRODUCT(MAX(ISNUMBER(SEARCH(Fuel_Rules!$A$6:$A$30,$E3238))*ISNUMBER(SEARCH(Fuel_Rules!$B$6:$B$30,$F3238))*(Fuel_Rules!$A$6:$A$30&lt;&gt;"")))&gt;0,"Plug-in hybrid",IF($G3238="Diesel","Diesel","Gasoline"))</f>
        <v>Gasoline</v>
      </c>
    </row>
    <row r="3239" spans="1:15" ht="15" customHeight="1" x14ac:dyDescent="0.25">
      <c r="A3239" s="1">
        <v>2022</v>
      </c>
      <c r="B3239" s="1" t="s">
        <v>5174</v>
      </c>
      <c r="C3239" s="1" t="s">
        <v>1577</v>
      </c>
      <c r="D3239" s="1" t="s">
        <v>5539</v>
      </c>
      <c r="E3239" s="1" t="s">
        <v>1548</v>
      </c>
      <c r="F3239" s="1" t="s">
        <v>1579</v>
      </c>
      <c r="G3239" s="1" t="s">
        <v>103</v>
      </c>
      <c r="H3239" s="1" t="s">
        <v>298</v>
      </c>
      <c r="I3239" s="1">
        <v>5</v>
      </c>
      <c r="J3239" s="1">
        <v>2023</v>
      </c>
      <c r="K3239" s="1">
        <v>798550</v>
      </c>
      <c r="L3239" s="1">
        <v>0</v>
      </c>
      <c r="M3239" s="1">
        <f t="array" ref="M3239">SUMPRODUCT(MAX(ISNUMBER(SEARCH('Class Rules'!$B$6:$B$85,$E3239))*ISNUMBER(SEARCH('Class Rules'!$C$6:$C$85,$F3239))*'Class Rules'!$A$6:$A$85))</f>
        <v>0</v>
      </c>
      <c r="N3239" s="1" t="str">
        <f t="array" ref="N3239">IF($M3239=0,'Class Rules'!$D$3,INDEX('Class Rules'!$D$6:$D$85,MATCH($M3239,'Class Rules'!$A$6:$A$85,0)))</f>
        <v>Passenger LDV</v>
      </c>
      <c r="O3239" s="1" t="str">
        <f t="array" ref="O3239">IF(SUMPRODUCT(MAX(ISNUMBER(SEARCH(Fuel_Rules!$A$6:$A$30,$E3239))*ISNUMBER(SEARCH(Fuel_Rules!$B$6:$B$30,$F3239))*(Fuel_Rules!$A$6:$A$30&lt;&gt;"")))&gt;0,"Plug-in hybrid",IF($G3239="Diesel","Diesel","Gasoline"))</f>
        <v>Gasoline</v>
      </c>
    </row>
    <row r="3240" spans="1:15" ht="15" customHeight="1" x14ac:dyDescent="0.25">
      <c r="A3240" s="1">
        <v>2022</v>
      </c>
      <c r="B3240" s="1" t="s">
        <v>5174</v>
      </c>
      <c r="C3240" s="1" t="s">
        <v>1580</v>
      </c>
      <c r="D3240" s="1" t="s">
        <v>5540</v>
      </c>
      <c r="E3240" s="1" t="s">
        <v>1548</v>
      </c>
      <c r="F3240" s="1" t="s">
        <v>1582</v>
      </c>
      <c r="G3240" s="1" t="s">
        <v>103</v>
      </c>
      <c r="H3240" s="1" t="s">
        <v>437</v>
      </c>
      <c r="I3240" s="1">
        <v>3</v>
      </c>
      <c r="J3240" s="1">
        <v>2023</v>
      </c>
      <c r="K3240" s="1">
        <v>516648</v>
      </c>
      <c r="L3240" s="1">
        <v>0</v>
      </c>
      <c r="M3240" s="1">
        <f t="array" ref="M3240">SUMPRODUCT(MAX(ISNUMBER(SEARCH('Class Rules'!$B$6:$B$85,$E3240))*ISNUMBER(SEARCH('Class Rules'!$C$6:$C$85,$F3240))*'Class Rules'!$A$6:$A$85))</f>
        <v>0</v>
      </c>
      <c r="N3240" s="1" t="str">
        <f t="array" ref="N3240">IF($M3240=0,'Class Rules'!$D$3,INDEX('Class Rules'!$D$6:$D$85,MATCH($M3240,'Class Rules'!$A$6:$A$85,0)))</f>
        <v>Passenger LDV</v>
      </c>
      <c r="O3240" s="1" t="str">
        <f t="array" ref="O3240">IF(SUMPRODUCT(MAX(ISNUMBER(SEARCH(Fuel_Rules!$A$6:$A$30,$E3240))*ISNUMBER(SEARCH(Fuel_Rules!$B$6:$B$30,$F3240))*(Fuel_Rules!$A$6:$A$30&lt;&gt;"")))&gt;0,"Plug-in hybrid",IF($G3240="Diesel","Diesel","Gasoline"))</f>
        <v>Gasoline</v>
      </c>
    </row>
    <row r="3241" spans="1:15" ht="15" customHeight="1" x14ac:dyDescent="0.25">
      <c r="A3241" s="1">
        <v>2022</v>
      </c>
      <c r="B3241" s="1" t="s">
        <v>5174</v>
      </c>
      <c r="C3241" s="1" t="s">
        <v>1583</v>
      </c>
      <c r="D3241" s="1" t="s">
        <v>5541</v>
      </c>
      <c r="E3241" s="1" t="s">
        <v>1548</v>
      </c>
      <c r="F3241" s="1" t="s">
        <v>1585</v>
      </c>
      <c r="G3241" s="1" t="s">
        <v>103</v>
      </c>
      <c r="H3241" s="1" t="s">
        <v>437</v>
      </c>
      <c r="I3241" s="1">
        <v>3</v>
      </c>
      <c r="J3241" s="1">
        <v>2023</v>
      </c>
      <c r="K3241" s="1">
        <v>547677</v>
      </c>
      <c r="L3241" s="1">
        <v>0</v>
      </c>
      <c r="M3241" s="1">
        <f t="array" ref="M3241">SUMPRODUCT(MAX(ISNUMBER(SEARCH('Class Rules'!$B$6:$B$85,$E3241))*ISNUMBER(SEARCH('Class Rules'!$C$6:$C$85,$F3241))*'Class Rules'!$A$6:$A$85))</f>
        <v>0</v>
      </c>
      <c r="N3241" s="1" t="str">
        <f t="array" ref="N3241">IF($M3241=0,'Class Rules'!$D$3,INDEX('Class Rules'!$D$6:$D$85,MATCH($M3241,'Class Rules'!$A$6:$A$85,0)))</f>
        <v>Passenger LDV</v>
      </c>
      <c r="O3241" s="1" t="str">
        <f t="array" ref="O3241">IF(SUMPRODUCT(MAX(ISNUMBER(SEARCH(Fuel_Rules!$A$6:$A$30,$E3241))*ISNUMBER(SEARCH(Fuel_Rules!$B$6:$B$30,$F3241))*(Fuel_Rules!$A$6:$A$30&lt;&gt;"")))&gt;0,"Plug-in hybrid",IF($G3241="Diesel","Diesel","Gasoline"))</f>
        <v>Gasoline</v>
      </c>
    </row>
    <row r="3242" spans="1:15" ht="15" customHeight="1" x14ac:dyDescent="0.25">
      <c r="A3242" s="1">
        <v>2022</v>
      </c>
      <c r="B3242" s="1" t="s">
        <v>5174</v>
      </c>
      <c r="C3242" s="1" t="s">
        <v>3598</v>
      </c>
      <c r="D3242" s="1" t="s">
        <v>5542</v>
      </c>
      <c r="E3242" s="1" t="s">
        <v>1548</v>
      </c>
      <c r="F3242" s="1" t="s">
        <v>3600</v>
      </c>
      <c r="G3242" s="1" t="s">
        <v>103</v>
      </c>
      <c r="H3242" s="1" t="s">
        <v>437</v>
      </c>
      <c r="I3242" s="1">
        <v>3</v>
      </c>
      <c r="J3242" s="1">
        <v>2023</v>
      </c>
      <c r="K3242" s="1">
        <v>494425</v>
      </c>
      <c r="L3242" s="1">
        <v>0</v>
      </c>
      <c r="M3242" s="1">
        <f t="array" ref="M3242">SUMPRODUCT(MAX(ISNUMBER(SEARCH('Class Rules'!$B$6:$B$85,$E3242))*ISNUMBER(SEARCH('Class Rules'!$C$6:$C$85,$F3242))*'Class Rules'!$A$6:$A$85))</f>
        <v>0</v>
      </c>
      <c r="N3242" s="1" t="str">
        <f t="array" ref="N3242">IF($M3242=0,'Class Rules'!$D$3,INDEX('Class Rules'!$D$6:$D$85,MATCH($M3242,'Class Rules'!$A$6:$A$85,0)))</f>
        <v>Passenger LDV</v>
      </c>
      <c r="O3242" s="1" t="str">
        <f t="array" ref="O3242">IF(SUMPRODUCT(MAX(ISNUMBER(SEARCH(Fuel_Rules!$A$6:$A$30,$E3242))*ISNUMBER(SEARCH(Fuel_Rules!$B$6:$B$30,$F3242))*(Fuel_Rules!$A$6:$A$30&lt;&gt;"")))&gt;0,"Plug-in hybrid",IF($G3242="Diesel","Diesel","Gasoline"))</f>
        <v>Gasoline</v>
      </c>
    </row>
    <row r="3243" spans="1:15" ht="15" customHeight="1" x14ac:dyDescent="0.25">
      <c r="A3243" s="1">
        <v>2022</v>
      </c>
      <c r="B3243" s="1" t="s">
        <v>5174</v>
      </c>
      <c r="C3243" s="1" t="s">
        <v>4612</v>
      </c>
      <c r="D3243" s="1" t="s">
        <v>5543</v>
      </c>
      <c r="E3243" s="1" t="s">
        <v>1548</v>
      </c>
      <c r="F3243" s="1" t="s">
        <v>4614</v>
      </c>
      <c r="G3243" s="1" t="s">
        <v>103</v>
      </c>
      <c r="H3243" s="1" t="s">
        <v>298</v>
      </c>
      <c r="I3243" s="1">
        <v>2</v>
      </c>
      <c r="J3243" s="1">
        <v>2023</v>
      </c>
      <c r="K3243" s="1">
        <v>590397</v>
      </c>
      <c r="L3243" s="1">
        <v>0</v>
      </c>
      <c r="M3243" s="1">
        <f t="array" ref="M3243">SUMPRODUCT(MAX(ISNUMBER(SEARCH('Class Rules'!$B$6:$B$85,$E3243))*ISNUMBER(SEARCH('Class Rules'!$C$6:$C$85,$F3243))*'Class Rules'!$A$6:$A$85))</f>
        <v>0</v>
      </c>
      <c r="N3243" s="1" t="str">
        <f t="array" ref="N3243">IF($M3243=0,'Class Rules'!$D$3,INDEX('Class Rules'!$D$6:$D$85,MATCH($M3243,'Class Rules'!$A$6:$A$85,0)))</f>
        <v>Passenger LDV</v>
      </c>
      <c r="O3243" s="1" t="str">
        <f t="array" ref="O3243">IF(SUMPRODUCT(MAX(ISNUMBER(SEARCH(Fuel_Rules!$A$6:$A$30,$E3243))*ISNUMBER(SEARCH(Fuel_Rules!$B$6:$B$30,$F3243))*(Fuel_Rules!$A$6:$A$30&lt;&gt;"")))&gt;0,"Plug-in hybrid",IF($G3243="Diesel","Diesel","Gasoline"))</f>
        <v>Gasoline</v>
      </c>
    </row>
    <row r="3244" spans="1:15" ht="15" customHeight="1" x14ac:dyDescent="0.25">
      <c r="A3244" s="1">
        <v>2022</v>
      </c>
      <c r="B3244" s="1" t="s">
        <v>5174</v>
      </c>
      <c r="C3244" s="1" t="s">
        <v>1586</v>
      </c>
      <c r="D3244" s="1" t="s">
        <v>5544</v>
      </c>
      <c r="E3244" s="1" t="s">
        <v>1588</v>
      </c>
      <c r="F3244" s="1" t="s">
        <v>1589</v>
      </c>
      <c r="G3244" s="1" t="s">
        <v>105</v>
      </c>
      <c r="H3244" s="1" t="s">
        <v>437</v>
      </c>
      <c r="I3244" s="1">
        <v>3</v>
      </c>
      <c r="J3244" s="1">
        <v>2023</v>
      </c>
      <c r="K3244" s="1">
        <v>514021</v>
      </c>
      <c r="L3244" s="1">
        <v>0</v>
      </c>
      <c r="M3244" s="1">
        <f t="array" ref="M3244">SUMPRODUCT(MAX(ISNUMBER(SEARCH('Class Rules'!$B$6:$B$85,$E3244))*ISNUMBER(SEARCH('Class Rules'!$C$6:$C$85,$F3244))*'Class Rules'!$A$6:$A$85))</f>
        <v>0</v>
      </c>
      <c r="N3244" s="1" t="str">
        <f t="array" ref="N3244">IF($M3244=0,'Class Rules'!$D$3,INDEX('Class Rules'!$D$6:$D$85,MATCH($M3244,'Class Rules'!$A$6:$A$85,0)))</f>
        <v>Passenger LDV</v>
      </c>
      <c r="O3244" s="1" t="str">
        <f t="array" ref="O3244">IF(SUMPRODUCT(MAX(ISNUMBER(SEARCH(Fuel_Rules!$A$6:$A$30,$E3244))*ISNUMBER(SEARCH(Fuel_Rules!$B$6:$B$30,$F3244))*(Fuel_Rules!$A$6:$A$30&lt;&gt;"")))&gt;0,"Plug-in hybrid",IF($G3244="Diesel","Diesel","Gasoline"))</f>
        <v>Diesel</v>
      </c>
    </row>
    <row r="3245" spans="1:15" ht="15" customHeight="1" x14ac:dyDescent="0.25">
      <c r="A3245" s="1">
        <v>2022</v>
      </c>
      <c r="B3245" s="1" t="s">
        <v>5174</v>
      </c>
      <c r="C3245" s="1" t="s">
        <v>1590</v>
      </c>
      <c r="D3245" s="1" t="s">
        <v>5545</v>
      </c>
      <c r="E3245" s="1" t="s">
        <v>1588</v>
      </c>
      <c r="F3245" s="1" t="s">
        <v>1592</v>
      </c>
      <c r="G3245" s="1" t="s">
        <v>103</v>
      </c>
      <c r="H3245" s="1" t="s">
        <v>437</v>
      </c>
      <c r="I3245" s="1">
        <v>1.8</v>
      </c>
      <c r="J3245" s="1">
        <v>2023</v>
      </c>
      <c r="K3245" s="1">
        <v>113444</v>
      </c>
      <c r="L3245" s="1">
        <v>0</v>
      </c>
      <c r="M3245" s="1">
        <f t="array" ref="M3245">SUMPRODUCT(MAX(ISNUMBER(SEARCH('Class Rules'!$B$6:$B$85,$E3245))*ISNUMBER(SEARCH('Class Rules'!$C$6:$C$85,$F3245))*'Class Rules'!$A$6:$A$85))</f>
        <v>0</v>
      </c>
      <c r="N3245" s="1" t="str">
        <f t="array" ref="N3245">IF($M3245=0,'Class Rules'!$D$3,INDEX('Class Rules'!$D$6:$D$85,MATCH($M3245,'Class Rules'!$A$6:$A$85,0)))</f>
        <v>Passenger LDV</v>
      </c>
      <c r="O3245" s="1" t="str">
        <f t="array" ref="O3245">IF(SUMPRODUCT(MAX(ISNUMBER(SEARCH(Fuel_Rules!$A$6:$A$30,$E3245))*ISNUMBER(SEARCH(Fuel_Rules!$B$6:$B$30,$F3245))*(Fuel_Rules!$A$6:$A$30&lt;&gt;"")))&gt;0,"Plug-in hybrid",IF($G3245="Diesel","Diesel","Gasoline"))</f>
        <v>Gasoline</v>
      </c>
    </row>
    <row r="3246" spans="1:15" ht="15" customHeight="1" x14ac:dyDescent="0.25">
      <c r="A3246" s="1">
        <v>2022</v>
      </c>
      <c r="B3246" s="1" t="s">
        <v>5174</v>
      </c>
      <c r="C3246" s="1" t="s">
        <v>1593</v>
      </c>
      <c r="D3246" s="1" t="s">
        <v>5546</v>
      </c>
      <c r="E3246" s="1" t="s">
        <v>1588</v>
      </c>
      <c r="F3246" s="1" t="s">
        <v>1595</v>
      </c>
      <c r="G3246" s="1" t="s">
        <v>103</v>
      </c>
      <c r="H3246" s="1" t="s">
        <v>437</v>
      </c>
      <c r="I3246" s="1">
        <v>1.8</v>
      </c>
      <c r="J3246" s="1">
        <v>2023</v>
      </c>
      <c r="K3246" s="1">
        <v>133721</v>
      </c>
      <c r="L3246" s="1">
        <v>0</v>
      </c>
      <c r="M3246" s="1">
        <f t="array" ref="M3246">SUMPRODUCT(MAX(ISNUMBER(SEARCH('Class Rules'!$B$6:$B$85,$E3246))*ISNUMBER(SEARCH('Class Rules'!$C$6:$C$85,$F3246))*'Class Rules'!$A$6:$A$85))</f>
        <v>0</v>
      </c>
      <c r="N3246" s="1" t="str">
        <f t="array" ref="N3246">IF($M3246=0,'Class Rules'!$D$3,INDEX('Class Rules'!$D$6:$D$85,MATCH($M3246,'Class Rules'!$A$6:$A$85,0)))</f>
        <v>Passenger LDV</v>
      </c>
      <c r="O3246" s="1" t="str">
        <f t="array" ref="O3246">IF(SUMPRODUCT(MAX(ISNUMBER(SEARCH(Fuel_Rules!$A$6:$A$30,$E3246))*ISNUMBER(SEARCH(Fuel_Rules!$B$6:$B$30,$F3246))*(Fuel_Rules!$A$6:$A$30&lt;&gt;"")))&gt;0,"Plug-in hybrid",IF($G3246="Diesel","Diesel","Gasoline"))</f>
        <v>Gasoline</v>
      </c>
    </row>
    <row r="3247" spans="1:15" ht="15" customHeight="1" x14ac:dyDescent="0.25">
      <c r="A3247" s="1">
        <v>2022</v>
      </c>
      <c r="B3247" s="1" t="s">
        <v>5174</v>
      </c>
      <c r="C3247" s="1" t="s">
        <v>1596</v>
      </c>
      <c r="D3247" s="1" t="s">
        <v>5547</v>
      </c>
      <c r="E3247" s="1" t="s">
        <v>1588</v>
      </c>
      <c r="F3247" s="1" t="s">
        <v>1598</v>
      </c>
      <c r="G3247" s="1" t="s">
        <v>105</v>
      </c>
      <c r="H3247" s="1" t="s">
        <v>437</v>
      </c>
      <c r="I3247" s="1">
        <v>2</v>
      </c>
      <c r="J3247" s="1">
        <v>2023</v>
      </c>
      <c r="K3247" s="1">
        <v>176154</v>
      </c>
      <c r="L3247" s="1">
        <v>0</v>
      </c>
      <c r="M3247" s="1">
        <f t="array" ref="M3247">SUMPRODUCT(MAX(ISNUMBER(SEARCH('Class Rules'!$B$6:$B$85,$E3247))*ISNUMBER(SEARCH('Class Rules'!$C$6:$C$85,$F3247))*'Class Rules'!$A$6:$A$85))</f>
        <v>0</v>
      </c>
      <c r="N3247" s="1" t="str">
        <f t="array" ref="N3247">IF($M3247=0,'Class Rules'!$D$3,INDEX('Class Rules'!$D$6:$D$85,MATCH($M3247,'Class Rules'!$A$6:$A$85,0)))</f>
        <v>Passenger LDV</v>
      </c>
      <c r="O3247" s="1" t="str">
        <f t="array" ref="O3247">IF(SUMPRODUCT(MAX(ISNUMBER(SEARCH(Fuel_Rules!$A$6:$A$30,$E3247))*ISNUMBER(SEARCH(Fuel_Rules!$B$6:$B$30,$F3247))*(Fuel_Rules!$A$6:$A$30&lt;&gt;"")))&gt;0,"Plug-in hybrid",IF($G3247="Diesel","Diesel","Gasoline"))</f>
        <v>Diesel</v>
      </c>
    </row>
    <row r="3248" spans="1:15" ht="15" customHeight="1" x14ac:dyDescent="0.25">
      <c r="A3248" s="1">
        <v>2022</v>
      </c>
      <c r="B3248" s="1" t="s">
        <v>5174</v>
      </c>
      <c r="C3248" s="1" t="s">
        <v>1599</v>
      </c>
      <c r="D3248" s="1" t="s">
        <v>5548</v>
      </c>
      <c r="E3248" s="1" t="s">
        <v>1588</v>
      </c>
      <c r="F3248" s="1" t="s">
        <v>1601</v>
      </c>
      <c r="G3248" s="1" t="s">
        <v>105</v>
      </c>
      <c r="H3248" s="1" t="s">
        <v>437</v>
      </c>
      <c r="I3248" s="1">
        <v>2</v>
      </c>
      <c r="J3248" s="1">
        <v>2023</v>
      </c>
      <c r="K3248" s="1">
        <v>188462</v>
      </c>
      <c r="L3248" s="1">
        <v>0</v>
      </c>
      <c r="M3248" s="1">
        <f t="array" ref="M3248">SUMPRODUCT(MAX(ISNUMBER(SEARCH('Class Rules'!$B$6:$B$85,$E3248))*ISNUMBER(SEARCH('Class Rules'!$C$6:$C$85,$F3248))*'Class Rules'!$A$6:$A$85))</f>
        <v>0</v>
      </c>
      <c r="N3248" s="1" t="str">
        <f t="array" ref="N3248">IF($M3248=0,'Class Rules'!$D$3,INDEX('Class Rules'!$D$6:$D$85,MATCH($M3248,'Class Rules'!$A$6:$A$85,0)))</f>
        <v>Passenger LDV</v>
      </c>
      <c r="O3248" s="1" t="str">
        <f t="array" ref="O3248">IF(SUMPRODUCT(MAX(ISNUMBER(SEARCH(Fuel_Rules!$A$6:$A$30,$E3248))*ISNUMBER(SEARCH(Fuel_Rules!$B$6:$B$30,$F3248))*(Fuel_Rules!$A$6:$A$30&lt;&gt;"")))&gt;0,"Plug-in hybrid",IF($G3248="Diesel","Diesel","Gasoline"))</f>
        <v>Diesel</v>
      </c>
    </row>
    <row r="3249" spans="1:15" ht="15" customHeight="1" x14ac:dyDescent="0.25">
      <c r="A3249" s="1">
        <v>2022</v>
      </c>
      <c r="B3249" s="1" t="s">
        <v>5174</v>
      </c>
      <c r="C3249" s="1" t="s">
        <v>1620</v>
      </c>
      <c r="D3249" s="1" t="s">
        <v>5549</v>
      </c>
      <c r="E3249" s="1" t="s">
        <v>1588</v>
      </c>
      <c r="F3249" s="1" t="s">
        <v>1622</v>
      </c>
      <c r="G3249" s="1" t="s">
        <v>103</v>
      </c>
      <c r="H3249" s="1" t="s">
        <v>437</v>
      </c>
      <c r="I3249" s="1">
        <v>1.8</v>
      </c>
      <c r="J3249" s="1">
        <v>2023</v>
      </c>
      <c r="K3249" s="1">
        <v>140769</v>
      </c>
      <c r="L3249" s="1">
        <v>0</v>
      </c>
      <c r="M3249" s="1">
        <f t="array" ref="M3249">SUMPRODUCT(MAX(ISNUMBER(SEARCH('Class Rules'!$B$6:$B$85,$E3249))*ISNUMBER(SEARCH('Class Rules'!$C$6:$C$85,$F3249))*'Class Rules'!$A$6:$A$85))</f>
        <v>0</v>
      </c>
      <c r="N3249" s="1" t="str">
        <f t="array" ref="N3249">IF($M3249=0,'Class Rules'!$D$3,INDEX('Class Rules'!$D$6:$D$85,MATCH($M3249,'Class Rules'!$A$6:$A$85,0)))</f>
        <v>Passenger LDV</v>
      </c>
      <c r="O3249" s="1" t="str">
        <f t="array" ref="O3249">IF(SUMPRODUCT(MAX(ISNUMBER(SEARCH(Fuel_Rules!$A$6:$A$30,$E3249))*ISNUMBER(SEARCH(Fuel_Rules!$B$6:$B$30,$F3249))*(Fuel_Rules!$A$6:$A$30&lt;&gt;"")))&gt;0,"Plug-in hybrid",IF($G3249="Diesel","Diesel","Gasoline"))</f>
        <v>Gasoline</v>
      </c>
    </row>
    <row r="3250" spans="1:15" ht="15" customHeight="1" x14ac:dyDescent="0.25">
      <c r="A3250" s="1">
        <v>2022</v>
      </c>
      <c r="B3250" s="1" t="s">
        <v>5174</v>
      </c>
      <c r="C3250" s="1" t="s">
        <v>1623</v>
      </c>
      <c r="D3250" s="1" t="s">
        <v>5550</v>
      </c>
      <c r="E3250" s="1" t="s">
        <v>1588</v>
      </c>
      <c r="F3250" s="1" t="s">
        <v>1625</v>
      </c>
      <c r="G3250" s="1" t="s">
        <v>103</v>
      </c>
      <c r="H3250" s="1" t="s">
        <v>437</v>
      </c>
      <c r="I3250" s="1">
        <v>2</v>
      </c>
      <c r="J3250" s="1">
        <v>2023</v>
      </c>
      <c r="K3250" s="1">
        <v>406636</v>
      </c>
      <c r="L3250" s="1">
        <v>0</v>
      </c>
      <c r="M3250" s="1">
        <f t="array" ref="M3250">SUMPRODUCT(MAX(ISNUMBER(SEARCH('Class Rules'!$B$6:$B$85,$E3250))*ISNUMBER(SEARCH('Class Rules'!$C$6:$C$85,$F3250))*'Class Rules'!$A$6:$A$85))</f>
        <v>0</v>
      </c>
      <c r="N3250" s="1" t="str">
        <f t="array" ref="N3250">IF($M3250=0,'Class Rules'!$D$3,INDEX('Class Rules'!$D$6:$D$85,MATCH($M3250,'Class Rules'!$A$6:$A$85,0)))</f>
        <v>Passenger LDV</v>
      </c>
      <c r="O3250" s="1" t="str">
        <f t="array" ref="O3250">IF(SUMPRODUCT(MAX(ISNUMBER(SEARCH(Fuel_Rules!$A$6:$A$30,$E3250))*ISNUMBER(SEARCH(Fuel_Rules!$B$6:$B$30,$F3250))*(Fuel_Rules!$A$6:$A$30&lt;&gt;"")))&gt;0,"Plug-in hybrid",IF($G3250="Diesel","Diesel","Gasoline"))</f>
        <v>Gasoline</v>
      </c>
    </row>
    <row r="3251" spans="1:15" ht="15" customHeight="1" x14ac:dyDescent="0.25">
      <c r="A3251" s="1">
        <v>2022</v>
      </c>
      <c r="B3251" s="1" t="s">
        <v>5174</v>
      </c>
      <c r="C3251" s="1" t="s">
        <v>1626</v>
      </c>
      <c r="D3251" s="1" t="s">
        <v>5551</v>
      </c>
      <c r="E3251" s="1" t="s">
        <v>1588</v>
      </c>
      <c r="F3251" s="1" t="s">
        <v>1628</v>
      </c>
      <c r="G3251" s="1" t="s">
        <v>103</v>
      </c>
      <c r="H3251" s="1" t="s">
        <v>437</v>
      </c>
      <c r="I3251" s="1">
        <v>2</v>
      </c>
      <c r="J3251" s="1">
        <v>2023</v>
      </c>
      <c r="K3251" s="1">
        <v>374507</v>
      </c>
      <c r="L3251" s="1">
        <v>0</v>
      </c>
      <c r="M3251" s="1">
        <f t="array" ref="M3251">SUMPRODUCT(MAX(ISNUMBER(SEARCH('Class Rules'!$B$6:$B$85,$E3251))*ISNUMBER(SEARCH('Class Rules'!$C$6:$C$85,$F3251))*'Class Rules'!$A$6:$A$85))</f>
        <v>0</v>
      </c>
      <c r="N3251" s="1" t="str">
        <f t="array" ref="N3251">IF($M3251=0,'Class Rules'!$D$3,INDEX('Class Rules'!$D$6:$D$85,MATCH($M3251,'Class Rules'!$A$6:$A$85,0)))</f>
        <v>Passenger LDV</v>
      </c>
      <c r="O3251" s="1" t="str">
        <f t="array" ref="O3251">IF(SUMPRODUCT(MAX(ISNUMBER(SEARCH(Fuel_Rules!$A$6:$A$30,$E3251))*ISNUMBER(SEARCH(Fuel_Rules!$B$6:$B$30,$F3251))*(Fuel_Rules!$A$6:$A$30&lt;&gt;"")))&gt;0,"Plug-in hybrid",IF($G3251="Diesel","Diesel","Gasoline"))</f>
        <v>Gasoline</v>
      </c>
    </row>
    <row r="3252" spans="1:15" ht="15" customHeight="1" x14ac:dyDescent="0.25">
      <c r="A3252" s="1">
        <v>2022</v>
      </c>
      <c r="B3252" s="1" t="s">
        <v>5174</v>
      </c>
      <c r="C3252" s="1" t="s">
        <v>1632</v>
      </c>
      <c r="D3252" s="1" t="s">
        <v>5552</v>
      </c>
      <c r="E3252" s="1" t="s">
        <v>1588</v>
      </c>
      <c r="F3252" s="1" t="s">
        <v>1634</v>
      </c>
      <c r="G3252" s="1" t="s">
        <v>103</v>
      </c>
      <c r="H3252" s="1" t="s">
        <v>437</v>
      </c>
      <c r="I3252" s="1">
        <v>1.8</v>
      </c>
      <c r="J3252" s="1">
        <v>2023</v>
      </c>
      <c r="K3252" s="1">
        <v>101277</v>
      </c>
      <c r="L3252" s="1">
        <v>0</v>
      </c>
      <c r="M3252" s="1">
        <f t="array" ref="M3252">SUMPRODUCT(MAX(ISNUMBER(SEARCH('Class Rules'!$B$6:$B$85,$E3252))*ISNUMBER(SEARCH('Class Rules'!$C$6:$C$85,$F3252))*'Class Rules'!$A$6:$A$85))</f>
        <v>0</v>
      </c>
      <c r="N3252" s="1" t="str">
        <f t="array" ref="N3252">IF($M3252=0,'Class Rules'!$D$3,INDEX('Class Rules'!$D$6:$D$85,MATCH($M3252,'Class Rules'!$A$6:$A$85,0)))</f>
        <v>Passenger LDV</v>
      </c>
      <c r="O3252" s="1" t="str">
        <f t="array" ref="O3252">IF(SUMPRODUCT(MAX(ISNUMBER(SEARCH(Fuel_Rules!$A$6:$A$30,$E3252))*ISNUMBER(SEARCH(Fuel_Rules!$B$6:$B$30,$F3252))*(Fuel_Rules!$A$6:$A$30&lt;&gt;"")))&gt;0,"Plug-in hybrid",IF($G3252="Diesel","Diesel","Gasoline"))</f>
        <v>Gasoline</v>
      </c>
    </row>
    <row r="3253" spans="1:15" ht="15" customHeight="1" x14ac:dyDescent="0.25">
      <c r="A3253" s="1">
        <v>2022</v>
      </c>
      <c r="B3253" s="1" t="s">
        <v>5174</v>
      </c>
      <c r="C3253" s="1" t="s">
        <v>1635</v>
      </c>
      <c r="D3253" s="1" t="s">
        <v>5553</v>
      </c>
      <c r="E3253" s="1" t="s">
        <v>1588</v>
      </c>
      <c r="F3253" s="1" t="s">
        <v>1637</v>
      </c>
      <c r="G3253" s="1" t="s">
        <v>103</v>
      </c>
      <c r="H3253" s="1" t="s">
        <v>437</v>
      </c>
      <c r="I3253" s="1">
        <v>2</v>
      </c>
      <c r="J3253" s="1">
        <v>2023</v>
      </c>
      <c r="K3253" s="1">
        <v>458311</v>
      </c>
      <c r="L3253" s="1">
        <v>0</v>
      </c>
      <c r="M3253" s="1">
        <f t="array" ref="M3253">SUMPRODUCT(MAX(ISNUMBER(SEARCH('Class Rules'!$B$6:$B$85,$E3253))*ISNUMBER(SEARCH('Class Rules'!$C$6:$C$85,$F3253))*'Class Rules'!$A$6:$A$85))</f>
        <v>0</v>
      </c>
      <c r="N3253" s="1" t="str">
        <f t="array" ref="N3253">IF($M3253=0,'Class Rules'!$D$3,INDEX('Class Rules'!$D$6:$D$85,MATCH($M3253,'Class Rules'!$A$6:$A$85,0)))</f>
        <v>Passenger LDV</v>
      </c>
      <c r="O3253" s="1" t="str">
        <f t="array" ref="O3253">IF(SUMPRODUCT(MAX(ISNUMBER(SEARCH(Fuel_Rules!$A$6:$A$30,$E3253))*ISNUMBER(SEARCH(Fuel_Rules!$B$6:$B$30,$F3253))*(Fuel_Rules!$A$6:$A$30&lt;&gt;"")))&gt;0,"Plug-in hybrid",IF($G3253="Diesel","Diesel","Gasoline"))</f>
        <v>Gasoline</v>
      </c>
    </row>
    <row r="3254" spans="1:15" ht="15" customHeight="1" x14ac:dyDescent="0.25">
      <c r="A3254" s="1">
        <v>2022</v>
      </c>
      <c r="B3254" s="1" t="s">
        <v>5174</v>
      </c>
      <c r="C3254" s="1" t="s">
        <v>1638</v>
      </c>
      <c r="D3254" s="1" t="s">
        <v>5554</v>
      </c>
      <c r="E3254" s="1" t="s">
        <v>1588</v>
      </c>
      <c r="F3254" s="1" t="s">
        <v>1640</v>
      </c>
      <c r="G3254" s="1" t="s">
        <v>105</v>
      </c>
      <c r="H3254" s="1" t="s">
        <v>437</v>
      </c>
      <c r="I3254" s="1">
        <v>2</v>
      </c>
      <c r="J3254" s="1">
        <v>2023</v>
      </c>
      <c r="K3254" s="1">
        <v>165942</v>
      </c>
      <c r="L3254" s="1">
        <v>0</v>
      </c>
      <c r="M3254" s="1">
        <f t="array" ref="M3254">SUMPRODUCT(MAX(ISNUMBER(SEARCH('Class Rules'!$B$6:$B$85,$E3254))*ISNUMBER(SEARCH('Class Rules'!$C$6:$C$85,$F3254))*'Class Rules'!$A$6:$A$85))</f>
        <v>0</v>
      </c>
      <c r="N3254" s="1" t="str">
        <f t="array" ref="N3254">IF($M3254=0,'Class Rules'!$D$3,INDEX('Class Rules'!$D$6:$D$85,MATCH($M3254,'Class Rules'!$A$6:$A$85,0)))</f>
        <v>Passenger LDV</v>
      </c>
      <c r="O3254" s="1" t="str">
        <f t="array" ref="O3254">IF(SUMPRODUCT(MAX(ISNUMBER(SEARCH(Fuel_Rules!$A$6:$A$30,$E3254))*ISNUMBER(SEARCH(Fuel_Rules!$B$6:$B$30,$F3254))*(Fuel_Rules!$A$6:$A$30&lt;&gt;"")))&gt;0,"Plug-in hybrid",IF($G3254="Diesel","Diesel","Gasoline"))</f>
        <v>Diesel</v>
      </c>
    </row>
    <row r="3255" spans="1:15" ht="15" customHeight="1" x14ac:dyDescent="0.25">
      <c r="A3255" s="1">
        <v>2022</v>
      </c>
      <c r="B3255" s="1" t="s">
        <v>5174</v>
      </c>
      <c r="C3255" s="1" t="s">
        <v>1641</v>
      </c>
      <c r="D3255" s="1" t="s">
        <v>5555</v>
      </c>
      <c r="E3255" s="1" t="s">
        <v>1588</v>
      </c>
      <c r="F3255" s="1" t="s">
        <v>1643</v>
      </c>
      <c r="G3255" s="1" t="s">
        <v>103</v>
      </c>
      <c r="H3255" s="1" t="s">
        <v>437</v>
      </c>
      <c r="I3255" s="1">
        <v>1.3</v>
      </c>
      <c r="J3255" s="1">
        <v>2023</v>
      </c>
      <c r="K3255" s="1">
        <v>197883</v>
      </c>
      <c r="L3255" s="1">
        <v>0</v>
      </c>
      <c r="M3255" s="1">
        <f t="array" ref="M3255">SUMPRODUCT(MAX(ISNUMBER(SEARCH('Class Rules'!$B$6:$B$85,$E3255))*ISNUMBER(SEARCH('Class Rules'!$C$6:$C$85,$F3255))*'Class Rules'!$A$6:$A$85))</f>
        <v>0</v>
      </c>
      <c r="N3255" s="1" t="str">
        <f t="array" ref="N3255">IF($M3255=0,'Class Rules'!$D$3,INDEX('Class Rules'!$D$6:$D$85,MATCH($M3255,'Class Rules'!$A$6:$A$85,0)))</f>
        <v>Passenger LDV</v>
      </c>
      <c r="O3255" s="1" t="str">
        <f t="array" ref="O3255">IF(SUMPRODUCT(MAX(ISNUMBER(SEARCH(Fuel_Rules!$A$6:$A$30,$E3255))*ISNUMBER(SEARCH(Fuel_Rules!$B$6:$B$30,$F3255))*(Fuel_Rules!$A$6:$A$30&lt;&gt;"")))&gt;0,"Plug-in hybrid",IF($G3255="Diesel","Diesel","Gasoline"))</f>
        <v>Gasoline</v>
      </c>
    </row>
    <row r="3256" spans="1:15" ht="15" customHeight="1" x14ac:dyDescent="0.25">
      <c r="A3256" s="1">
        <v>2022</v>
      </c>
      <c r="B3256" s="1" t="s">
        <v>5174</v>
      </c>
      <c r="C3256" s="1" t="s">
        <v>1644</v>
      </c>
      <c r="D3256" s="1" t="s">
        <v>5556</v>
      </c>
      <c r="E3256" s="1" t="s">
        <v>1588</v>
      </c>
      <c r="F3256" s="1" t="s">
        <v>1646</v>
      </c>
      <c r="G3256" s="1" t="s">
        <v>103</v>
      </c>
      <c r="H3256" s="1" t="s">
        <v>437</v>
      </c>
      <c r="I3256" s="1">
        <v>1.3</v>
      </c>
      <c r="J3256" s="1">
        <v>2023</v>
      </c>
      <c r="K3256" s="1">
        <v>176841</v>
      </c>
      <c r="L3256" s="1">
        <v>0</v>
      </c>
      <c r="M3256" s="1">
        <f t="array" ref="M3256">SUMPRODUCT(MAX(ISNUMBER(SEARCH('Class Rules'!$B$6:$B$85,$E3256))*ISNUMBER(SEARCH('Class Rules'!$C$6:$C$85,$F3256))*'Class Rules'!$A$6:$A$85))</f>
        <v>0</v>
      </c>
      <c r="N3256" s="1" t="str">
        <f t="array" ref="N3256">IF($M3256=0,'Class Rules'!$D$3,INDEX('Class Rules'!$D$6:$D$85,MATCH($M3256,'Class Rules'!$A$6:$A$85,0)))</f>
        <v>Passenger LDV</v>
      </c>
      <c r="O3256" s="1" t="str">
        <f t="array" ref="O3256">IF(SUMPRODUCT(MAX(ISNUMBER(SEARCH(Fuel_Rules!$A$6:$A$30,$E3256))*ISNUMBER(SEARCH(Fuel_Rules!$B$6:$B$30,$F3256))*(Fuel_Rules!$A$6:$A$30&lt;&gt;"")))&gt;0,"Plug-in hybrid",IF($G3256="Diesel","Diesel","Gasoline"))</f>
        <v>Gasoline</v>
      </c>
    </row>
    <row r="3257" spans="1:15" ht="15" customHeight="1" x14ac:dyDescent="0.25">
      <c r="A3257" s="1">
        <v>2022</v>
      </c>
      <c r="B3257" s="1" t="s">
        <v>5174</v>
      </c>
      <c r="C3257" s="1" t="s">
        <v>1647</v>
      </c>
      <c r="D3257" s="1" t="s">
        <v>5557</v>
      </c>
      <c r="E3257" s="1" t="s">
        <v>1588</v>
      </c>
      <c r="F3257" s="1" t="s">
        <v>1649</v>
      </c>
      <c r="G3257" s="1" t="s">
        <v>103</v>
      </c>
      <c r="H3257" s="1" t="s">
        <v>437</v>
      </c>
      <c r="I3257" s="1">
        <v>1.3</v>
      </c>
      <c r="J3257" s="1">
        <v>2023</v>
      </c>
      <c r="K3257" s="1">
        <v>164701</v>
      </c>
      <c r="L3257" s="1">
        <v>0</v>
      </c>
      <c r="M3257" s="1">
        <f t="array" ref="M3257">SUMPRODUCT(MAX(ISNUMBER(SEARCH('Class Rules'!$B$6:$B$85,$E3257))*ISNUMBER(SEARCH('Class Rules'!$C$6:$C$85,$F3257))*'Class Rules'!$A$6:$A$85))</f>
        <v>0</v>
      </c>
      <c r="N3257" s="1" t="str">
        <f t="array" ref="N3257">IF($M3257=0,'Class Rules'!$D$3,INDEX('Class Rules'!$D$6:$D$85,MATCH($M3257,'Class Rules'!$A$6:$A$85,0)))</f>
        <v>Passenger LDV</v>
      </c>
      <c r="O3257" s="1" t="str">
        <f t="array" ref="O3257">IF(SUMPRODUCT(MAX(ISNUMBER(SEARCH(Fuel_Rules!$A$6:$A$30,$E3257))*ISNUMBER(SEARCH(Fuel_Rules!$B$6:$B$30,$F3257))*(Fuel_Rules!$A$6:$A$30&lt;&gt;"")))&gt;0,"Plug-in hybrid",IF($G3257="Diesel","Diesel","Gasoline"))</f>
        <v>Gasoline</v>
      </c>
    </row>
    <row r="3258" spans="1:15" ht="15" customHeight="1" x14ac:dyDescent="0.25">
      <c r="A3258" s="1">
        <v>2022</v>
      </c>
      <c r="B3258" s="1" t="s">
        <v>5174</v>
      </c>
      <c r="C3258" s="1" t="s">
        <v>1650</v>
      </c>
      <c r="D3258" s="1" t="s">
        <v>5558</v>
      </c>
      <c r="E3258" s="1" t="s">
        <v>1588</v>
      </c>
      <c r="F3258" s="1" t="s">
        <v>1652</v>
      </c>
      <c r="G3258" s="1" t="s">
        <v>103</v>
      </c>
      <c r="H3258" s="1" t="s">
        <v>437</v>
      </c>
      <c r="I3258" s="1">
        <v>1.3</v>
      </c>
      <c r="J3258" s="1">
        <v>2023</v>
      </c>
      <c r="K3258" s="1">
        <v>187144</v>
      </c>
      <c r="L3258" s="1">
        <v>0</v>
      </c>
      <c r="M3258" s="1">
        <f t="array" ref="M3258">SUMPRODUCT(MAX(ISNUMBER(SEARCH('Class Rules'!$B$6:$B$85,$E3258))*ISNUMBER(SEARCH('Class Rules'!$C$6:$C$85,$F3258))*'Class Rules'!$A$6:$A$85))</f>
        <v>0</v>
      </c>
      <c r="N3258" s="1" t="str">
        <f t="array" ref="N3258">IF($M3258=0,'Class Rules'!$D$3,INDEX('Class Rules'!$D$6:$D$85,MATCH($M3258,'Class Rules'!$A$6:$A$85,0)))</f>
        <v>Passenger LDV</v>
      </c>
      <c r="O3258" s="1" t="str">
        <f t="array" ref="O3258">IF(SUMPRODUCT(MAX(ISNUMBER(SEARCH(Fuel_Rules!$A$6:$A$30,$E3258))*ISNUMBER(SEARCH(Fuel_Rules!$B$6:$B$30,$F3258))*(Fuel_Rules!$A$6:$A$30&lt;&gt;"")))&gt;0,"Plug-in hybrid",IF($G3258="Diesel","Diesel","Gasoline"))</f>
        <v>Gasoline</v>
      </c>
    </row>
    <row r="3259" spans="1:15" ht="15" customHeight="1" x14ac:dyDescent="0.25">
      <c r="A3259" s="1">
        <v>2022</v>
      </c>
      <c r="B3259" s="1" t="s">
        <v>5174</v>
      </c>
      <c r="C3259" s="1" t="s">
        <v>1653</v>
      </c>
      <c r="D3259" s="1" t="s">
        <v>5559</v>
      </c>
      <c r="E3259" s="1" t="s">
        <v>1588</v>
      </c>
      <c r="F3259" s="1" t="s">
        <v>1655</v>
      </c>
      <c r="G3259" s="1" t="s">
        <v>103</v>
      </c>
      <c r="H3259" s="1" t="s">
        <v>437</v>
      </c>
      <c r="I3259" s="1">
        <v>1.3</v>
      </c>
      <c r="J3259" s="1">
        <v>2023</v>
      </c>
      <c r="K3259" s="1">
        <v>216668</v>
      </c>
      <c r="L3259" s="1">
        <v>0</v>
      </c>
      <c r="M3259" s="1">
        <f t="array" ref="M3259">SUMPRODUCT(MAX(ISNUMBER(SEARCH('Class Rules'!$B$6:$B$85,$E3259))*ISNUMBER(SEARCH('Class Rules'!$C$6:$C$85,$F3259))*'Class Rules'!$A$6:$A$85))</f>
        <v>0</v>
      </c>
      <c r="N3259" s="1" t="str">
        <f t="array" ref="N3259">IF($M3259=0,'Class Rules'!$D$3,INDEX('Class Rules'!$D$6:$D$85,MATCH($M3259,'Class Rules'!$A$6:$A$85,0)))</f>
        <v>Passenger LDV</v>
      </c>
      <c r="O3259" s="1" t="str">
        <f t="array" ref="O3259">IF(SUMPRODUCT(MAX(ISNUMBER(SEARCH(Fuel_Rules!$A$6:$A$30,$E3259))*ISNUMBER(SEARCH(Fuel_Rules!$B$6:$B$30,$F3259))*(Fuel_Rules!$A$6:$A$30&lt;&gt;"")))&gt;0,"Plug-in hybrid",IF($G3259="Diesel","Diesel","Gasoline"))</f>
        <v>Gasoline</v>
      </c>
    </row>
    <row r="3260" spans="1:15" ht="15" customHeight="1" x14ac:dyDescent="0.25">
      <c r="A3260" s="1">
        <v>2022</v>
      </c>
      <c r="B3260" s="1" t="s">
        <v>5174</v>
      </c>
      <c r="C3260" s="1" t="s">
        <v>1656</v>
      </c>
      <c r="D3260" s="1" t="s">
        <v>5560</v>
      </c>
      <c r="E3260" s="1" t="s">
        <v>1588</v>
      </c>
      <c r="F3260" s="1" t="s">
        <v>1658</v>
      </c>
      <c r="G3260" s="1" t="s">
        <v>105</v>
      </c>
      <c r="H3260" s="1" t="s">
        <v>437</v>
      </c>
      <c r="I3260" s="1">
        <v>2</v>
      </c>
      <c r="J3260" s="1">
        <v>2023</v>
      </c>
      <c r="K3260" s="1">
        <v>225071</v>
      </c>
      <c r="L3260" s="1">
        <v>0</v>
      </c>
      <c r="M3260" s="1">
        <f t="array" ref="M3260">SUMPRODUCT(MAX(ISNUMBER(SEARCH('Class Rules'!$B$6:$B$85,$E3260))*ISNUMBER(SEARCH('Class Rules'!$C$6:$C$85,$F3260))*'Class Rules'!$A$6:$A$85))</f>
        <v>0</v>
      </c>
      <c r="N3260" s="1" t="str">
        <f t="array" ref="N3260">IF($M3260=0,'Class Rules'!$D$3,INDEX('Class Rules'!$D$6:$D$85,MATCH($M3260,'Class Rules'!$A$6:$A$85,0)))</f>
        <v>Passenger LDV</v>
      </c>
      <c r="O3260" s="1" t="str">
        <f t="array" ref="O3260">IF(SUMPRODUCT(MAX(ISNUMBER(SEARCH(Fuel_Rules!$A$6:$A$30,$E3260))*ISNUMBER(SEARCH(Fuel_Rules!$B$6:$B$30,$F3260))*(Fuel_Rules!$A$6:$A$30&lt;&gt;"")))&gt;0,"Plug-in hybrid",IF($G3260="Diesel","Diesel","Gasoline"))</f>
        <v>Diesel</v>
      </c>
    </row>
    <row r="3261" spans="1:15" ht="15" customHeight="1" x14ac:dyDescent="0.25">
      <c r="A3261" s="1">
        <v>2022</v>
      </c>
      <c r="B3261" s="1" t="s">
        <v>5174</v>
      </c>
      <c r="C3261" s="1" t="s">
        <v>1659</v>
      </c>
      <c r="D3261" s="1" t="s">
        <v>5561</v>
      </c>
      <c r="E3261" s="1" t="s">
        <v>1588</v>
      </c>
      <c r="F3261" s="1" t="s">
        <v>1661</v>
      </c>
      <c r="G3261" s="1" t="s">
        <v>105</v>
      </c>
      <c r="H3261" s="1" t="s">
        <v>437</v>
      </c>
      <c r="I3261" s="1">
        <v>2</v>
      </c>
      <c r="J3261" s="1">
        <v>2023</v>
      </c>
      <c r="K3261" s="1">
        <v>239287</v>
      </c>
      <c r="L3261" s="1">
        <v>0</v>
      </c>
      <c r="M3261" s="1">
        <f t="array" ref="M3261">SUMPRODUCT(MAX(ISNUMBER(SEARCH('Class Rules'!$B$6:$B$85,$E3261))*ISNUMBER(SEARCH('Class Rules'!$C$6:$C$85,$F3261))*'Class Rules'!$A$6:$A$85))</f>
        <v>0</v>
      </c>
      <c r="N3261" s="1" t="str">
        <f t="array" ref="N3261">IF($M3261=0,'Class Rules'!$D$3,INDEX('Class Rules'!$D$6:$D$85,MATCH($M3261,'Class Rules'!$A$6:$A$85,0)))</f>
        <v>Passenger LDV</v>
      </c>
      <c r="O3261" s="1" t="str">
        <f t="array" ref="O3261">IF(SUMPRODUCT(MAX(ISNUMBER(SEARCH(Fuel_Rules!$A$6:$A$30,$E3261))*ISNUMBER(SEARCH(Fuel_Rules!$B$6:$B$30,$F3261))*(Fuel_Rules!$A$6:$A$30&lt;&gt;"")))&gt;0,"Plug-in hybrid",IF($G3261="Diesel","Diesel","Gasoline"))</f>
        <v>Diesel</v>
      </c>
    </row>
    <row r="3262" spans="1:15" ht="15" customHeight="1" x14ac:dyDescent="0.25">
      <c r="A3262" s="1">
        <v>2022</v>
      </c>
      <c r="B3262" s="1" t="s">
        <v>5174</v>
      </c>
      <c r="C3262" s="1" t="s">
        <v>1662</v>
      </c>
      <c r="D3262" s="1" t="s">
        <v>5562</v>
      </c>
      <c r="E3262" s="1" t="s">
        <v>1588</v>
      </c>
      <c r="F3262" s="1" t="s">
        <v>1664</v>
      </c>
      <c r="G3262" s="1" t="s">
        <v>105</v>
      </c>
      <c r="H3262" s="1" t="s">
        <v>437</v>
      </c>
      <c r="I3262" s="1">
        <v>2</v>
      </c>
      <c r="J3262" s="1">
        <v>2023</v>
      </c>
      <c r="K3262" s="1">
        <v>246098</v>
      </c>
      <c r="L3262" s="1">
        <v>0</v>
      </c>
      <c r="M3262" s="1">
        <f t="array" ref="M3262">SUMPRODUCT(MAX(ISNUMBER(SEARCH('Class Rules'!$B$6:$B$85,$E3262))*ISNUMBER(SEARCH('Class Rules'!$C$6:$C$85,$F3262))*'Class Rules'!$A$6:$A$85))</f>
        <v>0</v>
      </c>
      <c r="N3262" s="1" t="str">
        <f t="array" ref="N3262">IF($M3262=0,'Class Rules'!$D$3,INDEX('Class Rules'!$D$6:$D$85,MATCH($M3262,'Class Rules'!$A$6:$A$85,0)))</f>
        <v>Passenger LDV</v>
      </c>
      <c r="O3262" s="1" t="str">
        <f t="array" ref="O3262">IF(SUMPRODUCT(MAX(ISNUMBER(SEARCH(Fuel_Rules!$A$6:$A$30,$E3262))*ISNUMBER(SEARCH(Fuel_Rules!$B$6:$B$30,$F3262))*(Fuel_Rules!$A$6:$A$30&lt;&gt;"")))&gt;0,"Plug-in hybrid",IF($G3262="Diesel","Diesel","Gasoline"))</f>
        <v>Diesel</v>
      </c>
    </row>
    <row r="3263" spans="1:15" ht="15" customHeight="1" x14ac:dyDescent="0.25">
      <c r="A3263" s="1">
        <v>2022</v>
      </c>
      <c r="B3263" s="1" t="s">
        <v>5174</v>
      </c>
      <c r="C3263" s="1" t="s">
        <v>1665</v>
      </c>
      <c r="D3263" s="1" t="s">
        <v>5563</v>
      </c>
      <c r="E3263" s="1" t="s">
        <v>1588</v>
      </c>
      <c r="F3263" s="1" t="s">
        <v>1667</v>
      </c>
      <c r="G3263" s="1" t="s">
        <v>105</v>
      </c>
      <c r="H3263" s="1" t="s">
        <v>437</v>
      </c>
      <c r="I3263" s="1">
        <v>2</v>
      </c>
      <c r="J3263" s="1">
        <v>2023</v>
      </c>
      <c r="K3263" s="1">
        <v>248084</v>
      </c>
      <c r="L3263" s="1">
        <v>0</v>
      </c>
      <c r="M3263" s="1">
        <f t="array" ref="M3263">SUMPRODUCT(MAX(ISNUMBER(SEARCH('Class Rules'!$B$6:$B$85,$E3263))*ISNUMBER(SEARCH('Class Rules'!$C$6:$C$85,$F3263))*'Class Rules'!$A$6:$A$85))</f>
        <v>0</v>
      </c>
      <c r="N3263" s="1" t="str">
        <f t="array" ref="N3263">IF($M3263=0,'Class Rules'!$D$3,INDEX('Class Rules'!$D$6:$D$85,MATCH($M3263,'Class Rules'!$A$6:$A$85,0)))</f>
        <v>Passenger LDV</v>
      </c>
      <c r="O3263" s="1" t="str">
        <f t="array" ref="O3263">IF(SUMPRODUCT(MAX(ISNUMBER(SEARCH(Fuel_Rules!$A$6:$A$30,$E3263))*ISNUMBER(SEARCH(Fuel_Rules!$B$6:$B$30,$F3263))*(Fuel_Rules!$A$6:$A$30&lt;&gt;"")))&gt;0,"Plug-in hybrid",IF($G3263="Diesel","Diesel","Gasoline"))</f>
        <v>Diesel</v>
      </c>
    </row>
    <row r="3264" spans="1:15" ht="15" customHeight="1" x14ac:dyDescent="0.25">
      <c r="A3264" s="1">
        <v>2022</v>
      </c>
      <c r="B3264" s="1" t="s">
        <v>5174</v>
      </c>
      <c r="C3264" s="1" t="s">
        <v>1668</v>
      </c>
      <c r="D3264" s="1" t="s">
        <v>5564</v>
      </c>
      <c r="E3264" s="1" t="s">
        <v>1588</v>
      </c>
      <c r="F3264" s="1" t="s">
        <v>1670</v>
      </c>
      <c r="G3264" s="1" t="s">
        <v>103</v>
      </c>
      <c r="H3264" s="1" t="s">
        <v>298</v>
      </c>
      <c r="I3264" s="1">
        <v>2</v>
      </c>
      <c r="J3264" s="1">
        <v>2023</v>
      </c>
      <c r="K3264" s="1">
        <v>408204</v>
      </c>
      <c r="L3264" s="1">
        <v>0</v>
      </c>
      <c r="M3264" s="1">
        <f t="array" ref="M3264">SUMPRODUCT(MAX(ISNUMBER(SEARCH('Class Rules'!$B$6:$B$85,$E3264))*ISNUMBER(SEARCH('Class Rules'!$C$6:$C$85,$F3264))*'Class Rules'!$A$6:$A$85))</f>
        <v>0</v>
      </c>
      <c r="N3264" s="1" t="str">
        <f t="array" ref="N3264">IF($M3264=0,'Class Rules'!$D$3,INDEX('Class Rules'!$D$6:$D$85,MATCH($M3264,'Class Rules'!$A$6:$A$85,0)))</f>
        <v>Passenger LDV</v>
      </c>
      <c r="O3264" s="1" t="str">
        <f t="array" ref="O3264">IF(SUMPRODUCT(MAX(ISNUMBER(SEARCH(Fuel_Rules!$A$6:$A$30,$E3264))*ISNUMBER(SEARCH(Fuel_Rules!$B$6:$B$30,$F3264))*(Fuel_Rules!$A$6:$A$30&lt;&gt;"")))&gt;0,"Plug-in hybrid",IF($G3264="Diesel","Diesel","Gasoline"))</f>
        <v>Gasoline</v>
      </c>
    </row>
    <row r="3265" spans="1:15" ht="15" customHeight="1" x14ac:dyDescent="0.25">
      <c r="A3265" s="1">
        <v>2022</v>
      </c>
      <c r="B3265" s="1" t="s">
        <v>5174</v>
      </c>
      <c r="C3265" s="1" t="s">
        <v>1671</v>
      </c>
      <c r="D3265" s="1" t="s">
        <v>5565</v>
      </c>
      <c r="E3265" s="1" t="s">
        <v>1588</v>
      </c>
      <c r="F3265" s="1" t="s">
        <v>1673</v>
      </c>
      <c r="G3265" s="1" t="s">
        <v>105</v>
      </c>
      <c r="H3265" s="1" t="s">
        <v>437</v>
      </c>
      <c r="I3265" s="1">
        <v>2</v>
      </c>
      <c r="J3265" s="1">
        <v>2023</v>
      </c>
      <c r="K3265" s="1">
        <v>284839</v>
      </c>
      <c r="L3265" s="1">
        <v>0</v>
      </c>
      <c r="M3265" s="1">
        <f t="array" ref="M3265">SUMPRODUCT(MAX(ISNUMBER(SEARCH('Class Rules'!$B$6:$B$85,$E3265))*ISNUMBER(SEARCH('Class Rules'!$C$6:$C$85,$F3265))*'Class Rules'!$A$6:$A$85))</f>
        <v>0</v>
      </c>
      <c r="N3265" s="1" t="str">
        <f t="array" ref="N3265">IF($M3265=0,'Class Rules'!$D$3,INDEX('Class Rules'!$D$6:$D$85,MATCH($M3265,'Class Rules'!$A$6:$A$85,0)))</f>
        <v>Passenger LDV</v>
      </c>
      <c r="O3265" s="1" t="str">
        <f t="array" ref="O3265">IF(SUMPRODUCT(MAX(ISNUMBER(SEARCH(Fuel_Rules!$A$6:$A$30,$E3265))*ISNUMBER(SEARCH(Fuel_Rules!$B$6:$B$30,$F3265))*(Fuel_Rules!$A$6:$A$30&lt;&gt;"")))&gt;0,"Plug-in hybrid",IF($G3265="Diesel","Diesel","Gasoline"))</f>
        <v>Diesel</v>
      </c>
    </row>
    <row r="3266" spans="1:15" ht="15" customHeight="1" x14ac:dyDescent="0.25">
      <c r="A3266" s="1">
        <v>2022</v>
      </c>
      <c r="B3266" s="1" t="s">
        <v>5174</v>
      </c>
      <c r="C3266" s="1" t="s">
        <v>1674</v>
      </c>
      <c r="D3266" s="1" t="s">
        <v>5566</v>
      </c>
      <c r="E3266" s="1" t="s">
        <v>1588</v>
      </c>
      <c r="F3266" s="1" t="s">
        <v>1676</v>
      </c>
      <c r="G3266" s="1" t="s">
        <v>103</v>
      </c>
      <c r="H3266" s="1" t="s">
        <v>437</v>
      </c>
      <c r="I3266" s="1">
        <v>1.3</v>
      </c>
      <c r="J3266" s="1">
        <v>2023</v>
      </c>
      <c r="K3266" s="1">
        <v>220937</v>
      </c>
      <c r="L3266" s="1">
        <v>0</v>
      </c>
      <c r="M3266" s="1">
        <f t="array" ref="M3266">SUMPRODUCT(MAX(ISNUMBER(SEARCH('Class Rules'!$B$6:$B$85,$E3266))*ISNUMBER(SEARCH('Class Rules'!$C$6:$C$85,$F3266))*'Class Rules'!$A$6:$A$85))</f>
        <v>0</v>
      </c>
      <c r="N3266" s="1" t="str">
        <f t="array" ref="N3266">IF($M3266=0,'Class Rules'!$D$3,INDEX('Class Rules'!$D$6:$D$85,MATCH($M3266,'Class Rules'!$A$6:$A$85,0)))</f>
        <v>Passenger LDV</v>
      </c>
      <c r="O3266" s="1" t="str">
        <f t="array" ref="O3266">IF(SUMPRODUCT(MAX(ISNUMBER(SEARCH(Fuel_Rules!$A$6:$A$30,$E3266))*ISNUMBER(SEARCH(Fuel_Rules!$B$6:$B$30,$F3266))*(Fuel_Rules!$A$6:$A$30&lt;&gt;"")))&gt;0,"Plug-in hybrid",IF($G3266="Diesel","Diesel","Gasoline"))</f>
        <v>Gasoline</v>
      </c>
    </row>
    <row r="3267" spans="1:15" ht="15" customHeight="1" x14ac:dyDescent="0.25">
      <c r="A3267" s="1">
        <v>2022</v>
      </c>
      <c r="B3267" s="1" t="s">
        <v>5174</v>
      </c>
      <c r="C3267" s="1" t="s">
        <v>1677</v>
      </c>
      <c r="D3267" s="1" t="s">
        <v>5567</v>
      </c>
      <c r="E3267" s="1" t="s">
        <v>1588</v>
      </c>
      <c r="F3267" s="1" t="s">
        <v>1679</v>
      </c>
      <c r="G3267" s="1" t="s">
        <v>103</v>
      </c>
      <c r="H3267" s="1" t="s">
        <v>437</v>
      </c>
      <c r="I3267" s="1">
        <v>1.3</v>
      </c>
      <c r="J3267" s="1">
        <v>2023</v>
      </c>
      <c r="K3267" s="1">
        <v>248294</v>
      </c>
      <c r="L3267" s="1">
        <v>0</v>
      </c>
      <c r="M3267" s="1">
        <f t="array" ref="M3267">SUMPRODUCT(MAX(ISNUMBER(SEARCH('Class Rules'!$B$6:$B$85,$E3267))*ISNUMBER(SEARCH('Class Rules'!$C$6:$C$85,$F3267))*'Class Rules'!$A$6:$A$85))</f>
        <v>0</v>
      </c>
      <c r="N3267" s="1" t="str">
        <f t="array" ref="N3267">IF($M3267=0,'Class Rules'!$D$3,INDEX('Class Rules'!$D$6:$D$85,MATCH($M3267,'Class Rules'!$A$6:$A$85,0)))</f>
        <v>Passenger LDV</v>
      </c>
      <c r="O3267" s="1" t="str">
        <f t="array" ref="O3267">IF(SUMPRODUCT(MAX(ISNUMBER(SEARCH(Fuel_Rules!$A$6:$A$30,$E3267))*ISNUMBER(SEARCH(Fuel_Rules!$B$6:$B$30,$F3267))*(Fuel_Rules!$A$6:$A$30&lt;&gt;"")))&gt;0,"Plug-in hybrid",IF($G3267="Diesel","Diesel","Gasoline"))</f>
        <v>Gasoline</v>
      </c>
    </row>
    <row r="3268" spans="1:15" ht="15" customHeight="1" x14ac:dyDescent="0.25">
      <c r="A3268" s="1">
        <v>2022</v>
      </c>
      <c r="B3268" s="1" t="s">
        <v>5174</v>
      </c>
      <c r="C3268" s="1" t="s">
        <v>1680</v>
      </c>
      <c r="D3268" s="1" t="s">
        <v>5568</v>
      </c>
      <c r="E3268" s="1" t="s">
        <v>1588</v>
      </c>
      <c r="F3268" s="1" t="s">
        <v>1682</v>
      </c>
      <c r="G3268" s="1" t="s">
        <v>105</v>
      </c>
      <c r="H3268" s="1" t="s">
        <v>437</v>
      </c>
      <c r="I3268" s="1">
        <v>2</v>
      </c>
      <c r="J3268" s="1">
        <v>2023</v>
      </c>
      <c r="K3268" s="1">
        <v>311975</v>
      </c>
      <c r="L3268" s="1">
        <v>0</v>
      </c>
      <c r="M3268" s="1">
        <f t="array" ref="M3268">SUMPRODUCT(MAX(ISNUMBER(SEARCH('Class Rules'!$B$6:$B$85,$E3268))*ISNUMBER(SEARCH('Class Rules'!$C$6:$C$85,$F3268))*'Class Rules'!$A$6:$A$85))</f>
        <v>0</v>
      </c>
      <c r="N3268" s="1" t="str">
        <f t="array" ref="N3268">IF($M3268=0,'Class Rules'!$D$3,INDEX('Class Rules'!$D$6:$D$85,MATCH($M3268,'Class Rules'!$A$6:$A$85,0)))</f>
        <v>Passenger LDV</v>
      </c>
      <c r="O3268" s="1" t="str">
        <f t="array" ref="O3268">IF(SUMPRODUCT(MAX(ISNUMBER(SEARCH(Fuel_Rules!$A$6:$A$30,$E3268))*ISNUMBER(SEARCH(Fuel_Rules!$B$6:$B$30,$F3268))*(Fuel_Rules!$A$6:$A$30&lt;&gt;"")))&gt;0,"Plug-in hybrid",IF($G3268="Diesel","Diesel","Gasoline"))</f>
        <v>Diesel</v>
      </c>
    </row>
    <row r="3269" spans="1:15" ht="15" customHeight="1" x14ac:dyDescent="0.25">
      <c r="A3269" s="1">
        <v>2022</v>
      </c>
      <c r="B3269" s="1" t="s">
        <v>5174</v>
      </c>
      <c r="C3269" s="1" t="s">
        <v>1683</v>
      </c>
      <c r="D3269" s="1" t="s">
        <v>5569</v>
      </c>
      <c r="E3269" s="1" t="s">
        <v>1588</v>
      </c>
      <c r="F3269" s="1" t="s">
        <v>1685</v>
      </c>
      <c r="G3269" s="1" t="s">
        <v>105</v>
      </c>
      <c r="H3269" s="1" t="s">
        <v>437</v>
      </c>
      <c r="I3269" s="1">
        <v>3</v>
      </c>
      <c r="J3269" s="1">
        <v>2023</v>
      </c>
      <c r="K3269" s="1">
        <v>510393</v>
      </c>
      <c r="L3269" s="1">
        <v>0</v>
      </c>
      <c r="M3269" s="1">
        <f t="array" ref="M3269">SUMPRODUCT(MAX(ISNUMBER(SEARCH('Class Rules'!$B$6:$B$85,$E3269))*ISNUMBER(SEARCH('Class Rules'!$C$6:$C$85,$F3269))*'Class Rules'!$A$6:$A$85))</f>
        <v>0</v>
      </c>
      <c r="N3269" s="1" t="str">
        <f t="array" ref="N3269">IF($M3269=0,'Class Rules'!$D$3,INDEX('Class Rules'!$D$6:$D$85,MATCH($M3269,'Class Rules'!$A$6:$A$85,0)))</f>
        <v>Passenger LDV</v>
      </c>
      <c r="O3269" s="1" t="str">
        <f t="array" ref="O3269">IF(SUMPRODUCT(MAX(ISNUMBER(SEARCH(Fuel_Rules!$A$6:$A$30,$E3269))*ISNUMBER(SEARCH(Fuel_Rules!$B$6:$B$30,$F3269))*(Fuel_Rules!$A$6:$A$30&lt;&gt;"")))&gt;0,"Plug-in hybrid",IF($G3269="Diesel","Diesel","Gasoline"))</f>
        <v>Diesel</v>
      </c>
    </row>
    <row r="3270" spans="1:15" ht="15" customHeight="1" x14ac:dyDescent="0.25">
      <c r="A3270" s="1">
        <v>2022</v>
      </c>
      <c r="B3270" s="1" t="s">
        <v>5174</v>
      </c>
      <c r="C3270" s="1" t="s">
        <v>4648</v>
      </c>
      <c r="D3270" s="1" t="s">
        <v>5570</v>
      </c>
      <c r="E3270" s="1" t="s">
        <v>1588</v>
      </c>
      <c r="F3270" s="1" t="s">
        <v>4650</v>
      </c>
      <c r="G3270" s="1" t="s">
        <v>103</v>
      </c>
      <c r="H3270" s="1" t="s">
        <v>437</v>
      </c>
      <c r="I3270" s="1">
        <v>1.3</v>
      </c>
      <c r="J3270" s="1">
        <v>2023</v>
      </c>
      <c r="K3270" s="1">
        <v>128736</v>
      </c>
      <c r="L3270" s="1">
        <v>0</v>
      </c>
      <c r="M3270" s="1">
        <f t="array" ref="M3270">SUMPRODUCT(MAX(ISNUMBER(SEARCH('Class Rules'!$B$6:$B$85,$E3270))*ISNUMBER(SEARCH('Class Rules'!$C$6:$C$85,$F3270))*'Class Rules'!$A$6:$A$85))</f>
        <v>0</v>
      </c>
      <c r="N3270" s="1" t="str">
        <f t="array" ref="N3270">IF($M3270=0,'Class Rules'!$D$3,INDEX('Class Rules'!$D$6:$D$85,MATCH($M3270,'Class Rules'!$A$6:$A$85,0)))</f>
        <v>Passenger LDV</v>
      </c>
      <c r="O3270" s="1" t="str">
        <f t="array" ref="O3270">IF(SUMPRODUCT(MAX(ISNUMBER(SEARCH(Fuel_Rules!$A$6:$A$30,$E3270))*ISNUMBER(SEARCH(Fuel_Rules!$B$6:$B$30,$F3270))*(Fuel_Rules!$A$6:$A$30&lt;&gt;"")))&gt;0,"Plug-in hybrid",IF($G3270="Diesel","Diesel","Gasoline"))</f>
        <v>Gasoline</v>
      </c>
    </row>
    <row r="3271" spans="1:15" ht="15" customHeight="1" x14ac:dyDescent="0.25">
      <c r="A3271" s="1">
        <v>2022</v>
      </c>
      <c r="B3271" s="1" t="s">
        <v>5174</v>
      </c>
      <c r="C3271" s="1" t="s">
        <v>4651</v>
      </c>
      <c r="D3271" s="1" t="s">
        <v>5571</v>
      </c>
      <c r="E3271" s="1" t="s">
        <v>1588</v>
      </c>
      <c r="F3271" s="1" t="s">
        <v>4653</v>
      </c>
      <c r="G3271" s="1" t="s">
        <v>103</v>
      </c>
      <c r="H3271" s="1" t="s">
        <v>437</v>
      </c>
      <c r="I3271" s="1">
        <v>1.3</v>
      </c>
      <c r="J3271" s="1">
        <v>2023</v>
      </c>
      <c r="K3271" s="1">
        <v>169451</v>
      </c>
      <c r="L3271" s="1">
        <v>0</v>
      </c>
      <c r="M3271" s="1">
        <f t="array" ref="M3271">SUMPRODUCT(MAX(ISNUMBER(SEARCH('Class Rules'!$B$6:$B$85,$E3271))*ISNUMBER(SEARCH('Class Rules'!$C$6:$C$85,$F3271))*'Class Rules'!$A$6:$A$85))</f>
        <v>0</v>
      </c>
      <c r="N3271" s="1" t="str">
        <f t="array" ref="N3271">IF($M3271=0,'Class Rules'!$D$3,INDEX('Class Rules'!$D$6:$D$85,MATCH($M3271,'Class Rules'!$A$6:$A$85,0)))</f>
        <v>Passenger LDV</v>
      </c>
      <c r="O3271" s="1" t="str">
        <f t="array" ref="O3271">IF(SUMPRODUCT(MAX(ISNUMBER(SEARCH(Fuel_Rules!$A$6:$A$30,$E3271))*ISNUMBER(SEARCH(Fuel_Rules!$B$6:$B$30,$F3271))*(Fuel_Rules!$A$6:$A$30&lt;&gt;"")))&gt;0,"Plug-in hybrid",IF($G3271="Diesel","Diesel","Gasoline"))</f>
        <v>Gasoline</v>
      </c>
    </row>
    <row r="3272" spans="1:15" ht="15" customHeight="1" x14ac:dyDescent="0.25">
      <c r="A3272" s="1">
        <v>2022</v>
      </c>
      <c r="B3272" s="1" t="s">
        <v>5174</v>
      </c>
      <c r="C3272" s="1" t="s">
        <v>4654</v>
      </c>
      <c r="D3272" s="1" t="s">
        <v>5572</v>
      </c>
      <c r="E3272" s="1" t="s">
        <v>1588</v>
      </c>
      <c r="F3272" s="1" t="s">
        <v>4656</v>
      </c>
      <c r="G3272" s="1" t="s">
        <v>103</v>
      </c>
      <c r="H3272" s="1" t="s">
        <v>437</v>
      </c>
      <c r="I3272" s="1">
        <v>1.3</v>
      </c>
      <c r="J3272" s="1">
        <v>2023</v>
      </c>
      <c r="K3272" s="1">
        <v>169552</v>
      </c>
      <c r="L3272" s="1">
        <v>0</v>
      </c>
      <c r="M3272" s="1">
        <f t="array" ref="M3272">SUMPRODUCT(MAX(ISNUMBER(SEARCH('Class Rules'!$B$6:$B$85,$E3272))*ISNUMBER(SEARCH('Class Rules'!$C$6:$C$85,$F3272))*'Class Rules'!$A$6:$A$85))</f>
        <v>0</v>
      </c>
      <c r="N3272" s="1" t="str">
        <f t="array" ref="N3272">IF($M3272=0,'Class Rules'!$D$3,INDEX('Class Rules'!$D$6:$D$85,MATCH($M3272,'Class Rules'!$A$6:$A$85,0)))</f>
        <v>Passenger LDV</v>
      </c>
      <c r="O3272" s="1" t="str">
        <f t="array" ref="O3272">IF(SUMPRODUCT(MAX(ISNUMBER(SEARCH(Fuel_Rules!$A$6:$A$30,$E3272))*ISNUMBER(SEARCH(Fuel_Rules!$B$6:$B$30,$F3272))*(Fuel_Rules!$A$6:$A$30&lt;&gt;"")))&gt;0,"Plug-in hybrid",IF($G3272="Diesel","Diesel","Gasoline"))</f>
        <v>Gasoline</v>
      </c>
    </row>
    <row r="3273" spans="1:15" ht="15" customHeight="1" x14ac:dyDescent="0.25">
      <c r="A3273" s="1">
        <v>2022</v>
      </c>
      <c r="B3273" s="1" t="s">
        <v>5174</v>
      </c>
      <c r="C3273" s="1" t="s">
        <v>4657</v>
      </c>
      <c r="D3273" s="1" t="s">
        <v>5573</v>
      </c>
      <c r="E3273" s="1" t="s">
        <v>1588</v>
      </c>
      <c r="F3273" s="1" t="s">
        <v>4659</v>
      </c>
      <c r="G3273" s="1" t="s">
        <v>103</v>
      </c>
      <c r="H3273" s="1" t="s">
        <v>437</v>
      </c>
      <c r="I3273" s="1">
        <v>1.3</v>
      </c>
      <c r="J3273" s="1">
        <v>2023</v>
      </c>
      <c r="K3273" s="1">
        <v>142739</v>
      </c>
      <c r="L3273" s="1">
        <v>0</v>
      </c>
      <c r="M3273" s="1">
        <f t="array" ref="M3273">SUMPRODUCT(MAX(ISNUMBER(SEARCH('Class Rules'!$B$6:$B$85,$E3273))*ISNUMBER(SEARCH('Class Rules'!$C$6:$C$85,$F3273))*'Class Rules'!$A$6:$A$85))</f>
        <v>0</v>
      </c>
      <c r="N3273" s="1" t="str">
        <f t="array" ref="N3273">IF($M3273=0,'Class Rules'!$D$3,INDEX('Class Rules'!$D$6:$D$85,MATCH($M3273,'Class Rules'!$A$6:$A$85,0)))</f>
        <v>Passenger LDV</v>
      </c>
      <c r="O3273" s="1" t="str">
        <f t="array" ref="O3273">IF(SUMPRODUCT(MAX(ISNUMBER(SEARCH(Fuel_Rules!$A$6:$A$30,$E3273))*ISNUMBER(SEARCH(Fuel_Rules!$B$6:$B$30,$F3273))*(Fuel_Rules!$A$6:$A$30&lt;&gt;"")))&gt;0,"Plug-in hybrid",IF($G3273="Diesel","Diesel","Gasoline"))</f>
        <v>Gasoline</v>
      </c>
    </row>
    <row r="3274" spans="1:15" ht="15" customHeight="1" x14ac:dyDescent="0.25">
      <c r="A3274" s="1">
        <v>2022</v>
      </c>
      <c r="B3274" s="1" t="s">
        <v>5174</v>
      </c>
      <c r="C3274" s="1" t="s">
        <v>1686</v>
      </c>
      <c r="D3274" s="1" t="s">
        <v>5574</v>
      </c>
      <c r="E3274" s="1" t="s">
        <v>1688</v>
      </c>
      <c r="F3274" s="1" t="s">
        <v>1689</v>
      </c>
      <c r="G3274" s="1" t="s">
        <v>105</v>
      </c>
      <c r="H3274" s="1" t="s">
        <v>298</v>
      </c>
      <c r="I3274" s="1">
        <v>2.5</v>
      </c>
      <c r="J3274" s="1">
        <v>2023</v>
      </c>
      <c r="K3274" s="1">
        <v>142892</v>
      </c>
      <c r="L3274" s="1">
        <v>0</v>
      </c>
      <c r="M3274" s="1">
        <f t="array" ref="M3274">SUMPRODUCT(MAX(ISNUMBER(SEARCH('Class Rules'!$B$6:$B$85,$E3274))*ISNUMBER(SEARCH('Class Rules'!$C$6:$C$85,$F3274))*'Class Rules'!$A$6:$A$85))</f>
        <v>32</v>
      </c>
      <c r="N3274" s="1" t="str">
        <f t="array" ref="N3274">IF($M3274=0,'Class Rules'!$D$3,INDEX('Class Rules'!$D$6:$D$85,MATCH($M3274,'Class Rules'!$A$6:$A$85,0)))</f>
        <v>Freight LDV</v>
      </c>
      <c r="O3274" s="1" t="str">
        <f t="array" ref="O3274">IF(SUMPRODUCT(MAX(ISNUMBER(SEARCH(Fuel_Rules!$A$6:$A$30,$E3274))*ISNUMBER(SEARCH(Fuel_Rules!$B$6:$B$30,$F3274))*(Fuel_Rules!$A$6:$A$30&lt;&gt;"")))&gt;0,"Plug-in hybrid",IF($G3274="Diesel","Diesel","Gasoline"))</f>
        <v>Diesel</v>
      </c>
    </row>
    <row r="3275" spans="1:15" ht="15" customHeight="1" x14ac:dyDescent="0.25">
      <c r="A3275" s="1">
        <v>2022</v>
      </c>
      <c r="B3275" s="1" t="s">
        <v>5174</v>
      </c>
      <c r="C3275" s="1" t="s">
        <v>1696</v>
      </c>
      <c r="D3275" s="1" t="s">
        <v>5575</v>
      </c>
      <c r="E3275" s="1" t="s">
        <v>1688</v>
      </c>
      <c r="F3275" s="1" t="s">
        <v>1698</v>
      </c>
      <c r="G3275" s="1" t="s">
        <v>103</v>
      </c>
      <c r="H3275" s="1" t="s">
        <v>437</v>
      </c>
      <c r="I3275" s="1">
        <v>2</v>
      </c>
      <c r="J3275" s="1">
        <v>2023</v>
      </c>
      <c r="K3275" s="1">
        <v>160147</v>
      </c>
      <c r="L3275" s="1">
        <v>0</v>
      </c>
      <c r="M3275" s="1">
        <f t="array" ref="M3275">SUMPRODUCT(MAX(ISNUMBER(SEARCH('Class Rules'!$B$6:$B$85,$E3275))*ISNUMBER(SEARCH('Class Rules'!$C$6:$C$85,$F3275))*'Class Rules'!$A$6:$A$85))</f>
        <v>0</v>
      </c>
      <c r="N3275" s="1" t="str">
        <f t="array" ref="N3275">IF($M3275=0,'Class Rules'!$D$3,INDEX('Class Rules'!$D$6:$D$85,MATCH($M3275,'Class Rules'!$A$6:$A$85,0)))</f>
        <v>Passenger LDV</v>
      </c>
      <c r="O3275" s="1" t="str">
        <f t="array" ref="O3275">IF(SUMPRODUCT(MAX(ISNUMBER(SEARCH(Fuel_Rules!$A$6:$A$30,$E3275))*ISNUMBER(SEARCH(Fuel_Rules!$B$6:$B$30,$F3275))*(Fuel_Rules!$A$6:$A$30&lt;&gt;"")))&gt;0,"Plug-in hybrid",IF($G3275="Diesel","Diesel","Gasoline"))</f>
        <v>Gasoline</v>
      </c>
    </row>
    <row r="3276" spans="1:15" ht="15" customHeight="1" x14ac:dyDescent="0.25">
      <c r="A3276" s="1">
        <v>2022</v>
      </c>
      <c r="B3276" s="1" t="s">
        <v>5174</v>
      </c>
      <c r="C3276" s="1" t="s">
        <v>1699</v>
      </c>
      <c r="D3276" s="1" t="s">
        <v>5576</v>
      </c>
      <c r="E3276" s="1" t="s">
        <v>1688</v>
      </c>
      <c r="F3276" s="1" t="s">
        <v>1701</v>
      </c>
      <c r="G3276" s="1" t="s">
        <v>103</v>
      </c>
      <c r="H3276" s="1" t="s">
        <v>437</v>
      </c>
      <c r="I3276" s="1">
        <v>2</v>
      </c>
      <c r="J3276" s="1">
        <v>2023</v>
      </c>
      <c r="K3276" s="1">
        <v>211365</v>
      </c>
      <c r="L3276" s="1">
        <v>0</v>
      </c>
      <c r="M3276" s="1">
        <f t="array" ref="M3276">SUMPRODUCT(MAX(ISNUMBER(SEARCH('Class Rules'!$B$6:$B$85,$E3276))*ISNUMBER(SEARCH('Class Rules'!$C$6:$C$85,$F3276))*'Class Rules'!$A$6:$A$85))</f>
        <v>0</v>
      </c>
      <c r="N3276" s="1" t="str">
        <f t="array" ref="N3276">IF($M3276=0,'Class Rules'!$D$3,INDEX('Class Rules'!$D$6:$D$85,MATCH($M3276,'Class Rules'!$A$6:$A$85,0)))</f>
        <v>Passenger LDV</v>
      </c>
      <c r="O3276" s="1" t="str">
        <f t="array" ref="O3276">IF(SUMPRODUCT(MAX(ISNUMBER(SEARCH(Fuel_Rules!$A$6:$A$30,$E3276))*ISNUMBER(SEARCH(Fuel_Rules!$B$6:$B$30,$F3276))*(Fuel_Rules!$A$6:$A$30&lt;&gt;"")))&gt;0,"Plug-in hybrid",IF($G3276="Diesel","Diesel","Gasoline"))</f>
        <v>Gasoline</v>
      </c>
    </row>
    <row r="3277" spans="1:15" ht="15" customHeight="1" x14ac:dyDescent="0.25">
      <c r="A3277" s="1">
        <v>2022</v>
      </c>
      <c r="B3277" s="1" t="s">
        <v>5174</v>
      </c>
      <c r="C3277" s="1" t="s">
        <v>1702</v>
      </c>
      <c r="D3277" s="1" t="s">
        <v>5577</v>
      </c>
      <c r="E3277" s="1" t="s">
        <v>1688</v>
      </c>
      <c r="F3277" s="1" t="s">
        <v>1704</v>
      </c>
      <c r="G3277" s="1" t="s">
        <v>103</v>
      </c>
      <c r="H3277" s="1" t="s">
        <v>437</v>
      </c>
      <c r="I3277" s="1">
        <v>3.5</v>
      </c>
      <c r="J3277" s="1">
        <v>2023</v>
      </c>
      <c r="K3277" s="1">
        <v>536076</v>
      </c>
      <c r="L3277" s="1">
        <v>0</v>
      </c>
      <c r="M3277" s="1">
        <f t="array" ref="M3277">SUMPRODUCT(MAX(ISNUMBER(SEARCH('Class Rules'!$B$6:$B$85,$E3277))*ISNUMBER(SEARCH('Class Rules'!$C$6:$C$85,$F3277))*'Class Rules'!$A$6:$A$85))</f>
        <v>0</v>
      </c>
      <c r="N3277" s="1" t="str">
        <f t="array" ref="N3277">IF($M3277=0,'Class Rules'!$D$3,INDEX('Class Rules'!$D$6:$D$85,MATCH($M3277,'Class Rules'!$A$6:$A$85,0)))</f>
        <v>Passenger LDV</v>
      </c>
      <c r="O3277" s="1" t="str">
        <f t="array" ref="O3277">IF(SUMPRODUCT(MAX(ISNUMBER(SEARCH(Fuel_Rules!$A$6:$A$30,$E3277))*ISNUMBER(SEARCH(Fuel_Rules!$B$6:$B$30,$F3277))*(Fuel_Rules!$A$6:$A$30&lt;&gt;"")))&gt;0,"Plug-in hybrid",IF($G3277="Diesel","Diesel","Gasoline"))</f>
        <v>Gasoline</v>
      </c>
    </row>
    <row r="3278" spans="1:15" ht="15" customHeight="1" x14ac:dyDescent="0.25">
      <c r="A3278" s="1">
        <v>2022</v>
      </c>
      <c r="B3278" s="1" t="s">
        <v>5174</v>
      </c>
      <c r="C3278" s="1" t="s">
        <v>1708</v>
      </c>
      <c r="D3278" s="1" t="s">
        <v>5578</v>
      </c>
      <c r="E3278" s="1" t="s">
        <v>1688</v>
      </c>
      <c r="F3278" s="1" t="s">
        <v>1710</v>
      </c>
      <c r="G3278" s="1" t="s">
        <v>103</v>
      </c>
      <c r="H3278" s="1" t="s">
        <v>437</v>
      </c>
      <c r="I3278" s="1">
        <v>3.3</v>
      </c>
      <c r="J3278" s="1">
        <v>2023</v>
      </c>
      <c r="K3278" s="1">
        <v>399820</v>
      </c>
      <c r="L3278" s="1">
        <v>0</v>
      </c>
      <c r="M3278" s="1">
        <f t="array" ref="M3278">SUMPRODUCT(MAX(ISNUMBER(SEARCH('Class Rules'!$B$6:$B$85,$E3278))*ISNUMBER(SEARCH('Class Rules'!$C$6:$C$85,$F3278))*'Class Rules'!$A$6:$A$85))</f>
        <v>0</v>
      </c>
      <c r="N3278" s="1" t="str">
        <f t="array" ref="N3278">IF($M3278=0,'Class Rules'!$D$3,INDEX('Class Rules'!$D$6:$D$85,MATCH($M3278,'Class Rules'!$A$6:$A$85,0)))</f>
        <v>Passenger LDV</v>
      </c>
      <c r="O3278" s="1" t="str">
        <f t="array" ref="O3278">IF(SUMPRODUCT(MAX(ISNUMBER(SEARCH(Fuel_Rules!$A$6:$A$30,$E3278))*ISNUMBER(SEARCH(Fuel_Rules!$B$6:$B$30,$F3278))*(Fuel_Rules!$A$6:$A$30&lt;&gt;"")))&gt;0,"Plug-in hybrid",IF($G3278="Diesel","Diesel","Gasoline"))</f>
        <v>Gasoline</v>
      </c>
    </row>
    <row r="3279" spans="1:15" ht="15" customHeight="1" x14ac:dyDescent="0.25">
      <c r="A3279" s="1">
        <v>2022</v>
      </c>
      <c r="B3279" s="1" t="s">
        <v>5174</v>
      </c>
      <c r="C3279" s="1" t="s">
        <v>1711</v>
      </c>
      <c r="D3279" s="1" t="s">
        <v>5579</v>
      </c>
      <c r="E3279" s="1" t="s">
        <v>1688</v>
      </c>
      <c r="F3279" s="1" t="s">
        <v>1713</v>
      </c>
      <c r="G3279" s="1" t="s">
        <v>103</v>
      </c>
      <c r="H3279" s="1" t="s">
        <v>437</v>
      </c>
      <c r="I3279" s="1">
        <v>2</v>
      </c>
      <c r="J3279" s="1">
        <v>2023</v>
      </c>
      <c r="K3279" s="1">
        <v>145375</v>
      </c>
      <c r="L3279" s="1">
        <v>0</v>
      </c>
      <c r="M3279" s="1">
        <f t="array" ref="M3279">SUMPRODUCT(MAX(ISNUMBER(SEARCH('Class Rules'!$B$6:$B$85,$E3279))*ISNUMBER(SEARCH('Class Rules'!$C$6:$C$85,$F3279))*'Class Rules'!$A$6:$A$85))</f>
        <v>0</v>
      </c>
      <c r="N3279" s="1" t="str">
        <f t="array" ref="N3279">IF($M3279=0,'Class Rules'!$D$3,INDEX('Class Rules'!$D$6:$D$85,MATCH($M3279,'Class Rules'!$A$6:$A$85,0)))</f>
        <v>Passenger LDV</v>
      </c>
      <c r="O3279" s="1" t="str">
        <f t="array" ref="O3279">IF(SUMPRODUCT(MAX(ISNUMBER(SEARCH(Fuel_Rules!$A$6:$A$30,$E3279))*ISNUMBER(SEARCH(Fuel_Rules!$B$6:$B$30,$F3279))*(Fuel_Rules!$A$6:$A$30&lt;&gt;"")))&gt;0,"Plug-in hybrid",IF($G3279="Diesel","Diesel","Gasoline"))</f>
        <v>Gasoline</v>
      </c>
    </row>
    <row r="3280" spans="1:15" ht="15" customHeight="1" x14ac:dyDescent="0.25">
      <c r="A3280" s="1">
        <v>2022</v>
      </c>
      <c r="B3280" s="1" t="s">
        <v>5174</v>
      </c>
      <c r="C3280" s="1" t="s">
        <v>1714</v>
      </c>
      <c r="D3280" s="1" t="s">
        <v>5580</v>
      </c>
      <c r="E3280" s="1" t="s">
        <v>1688</v>
      </c>
      <c r="F3280" s="1" t="s">
        <v>1716</v>
      </c>
      <c r="G3280" s="1" t="s">
        <v>103</v>
      </c>
      <c r="H3280" s="1" t="s">
        <v>437</v>
      </c>
      <c r="I3280" s="1">
        <v>2</v>
      </c>
      <c r="J3280" s="1">
        <v>2023</v>
      </c>
      <c r="K3280" s="1">
        <v>130699</v>
      </c>
      <c r="L3280" s="1">
        <v>0</v>
      </c>
      <c r="M3280" s="1">
        <f t="array" ref="M3280">SUMPRODUCT(MAX(ISNUMBER(SEARCH('Class Rules'!$B$6:$B$85,$E3280))*ISNUMBER(SEARCH('Class Rules'!$C$6:$C$85,$F3280))*'Class Rules'!$A$6:$A$85))</f>
        <v>0</v>
      </c>
      <c r="N3280" s="1" t="str">
        <f t="array" ref="N3280">IF($M3280=0,'Class Rules'!$D$3,INDEX('Class Rules'!$D$6:$D$85,MATCH($M3280,'Class Rules'!$A$6:$A$85,0)))</f>
        <v>Passenger LDV</v>
      </c>
      <c r="O3280" s="1" t="str">
        <f t="array" ref="O3280">IF(SUMPRODUCT(MAX(ISNUMBER(SEARCH(Fuel_Rules!$A$6:$A$30,$E3280))*ISNUMBER(SEARCH(Fuel_Rules!$B$6:$B$30,$F3280))*(Fuel_Rules!$A$6:$A$30&lt;&gt;"")))&gt;0,"Plug-in hybrid",IF($G3280="Diesel","Diesel","Gasoline"))</f>
        <v>Gasoline</v>
      </c>
    </row>
    <row r="3281" spans="1:15" ht="15" customHeight="1" x14ac:dyDescent="0.25">
      <c r="A3281" s="1">
        <v>2022</v>
      </c>
      <c r="B3281" s="1" t="s">
        <v>5174</v>
      </c>
      <c r="C3281" s="1" t="s">
        <v>1720</v>
      </c>
      <c r="D3281" s="1" t="s">
        <v>5581</v>
      </c>
      <c r="E3281" s="1" t="s">
        <v>1688</v>
      </c>
      <c r="F3281" s="1" t="s">
        <v>5582</v>
      </c>
      <c r="G3281" s="1" t="s">
        <v>103</v>
      </c>
      <c r="H3281" s="1" t="s">
        <v>437</v>
      </c>
      <c r="I3281" s="1">
        <v>1</v>
      </c>
      <c r="J3281" s="1">
        <v>2023</v>
      </c>
      <c r="K3281" s="1">
        <v>151978</v>
      </c>
      <c r="L3281" s="1">
        <v>0</v>
      </c>
      <c r="M3281" s="1">
        <f t="array" ref="M3281">SUMPRODUCT(MAX(ISNUMBER(SEARCH('Class Rules'!$B$6:$B$85,$E3281))*ISNUMBER(SEARCH('Class Rules'!$C$6:$C$85,$F3281))*'Class Rules'!$A$6:$A$85))</f>
        <v>0</v>
      </c>
      <c r="N3281" s="1" t="str">
        <f t="array" ref="N3281">IF($M3281=0,'Class Rules'!$D$3,INDEX('Class Rules'!$D$6:$D$85,MATCH($M3281,'Class Rules'!$A$6:$A$85,0)))</f>
        <v>Passenger LDV</v>
      </c>
      <c r="O3281" s="1" t="str">
        <f t="array" ref="O3281">IF(SUMPRODUCT(MAX(ISNUMBER(SEARCH(Fuel_Rules!$A$6:$A$30,$E3281))*ISNUMBER(SEARCH(Fuel_Rules!$B$6:$B$30,$F3281))*(Fuel_Rules!$A$6:$A$30&lt;&gt;"")))&gt;0,"Plug-in hybrid",IF($G3281="Diesel","Diesel","Gasoline"))</f>
        <v>Gasoline</v>
      </c>
    </row>
    <row r="3282" spans="1:15" ht="15" customHeight="1" x14ac:dyDescent="0.25">
      <c r="A3282" s="1">
        <v>2022</v>
      </c>
      <c r="B3282" s="1" t="s">
        <v>5174</v>
      </c>
      <c r="C3282" s="1" t="s">
        <v>1730</v>
      </c>
      <c r="D3282" s="1" t="s">
        <v>5583</v>
      </c>
      <c r="E3282" s="1" t="s">
        <v>1725</v>
      </c>
      <c r="F3282" s="1" t="s">
        <v>1732</v>
      </c>
      <c r="G3282" s="1" t="s">
        <v>105</v>
      </c>
      <c r="H3282" s="1" t="s">
        <v>437</v>
      </c>
      <c r="I3282" s="1">
        <v>4.4000000000000004</v>
      </c>
      <c r="J3282" s="1">
        <v>2023</v>
      </c>
      <c r="K3282" s="1">
        <v>986500</v>
      </c>
      <c r="L3282" s="1">
        <v>0</v>
      </c>
      <c r="M3282" s="1">
        <f t="array" ref="M3282">SUMPRODUCT(MAX(ISNUMBER(SEARCH('Class Rules'!$B$6:$B$85,$E3282))*ISNUMBER(SEARCH('Class Rules'!$C$6:$C$85,$F3282))*'Class Rules'!$A$6:$A$85))</f>
        <v>0</v>
      </c>
      <c r="N3282" s="1" t="str">
        <f t="array" ref="N3282">IF($M3282=0,'Class Rules'!$D$3,INDEX('Class Rules'!$D$6:$D$85,MATCH($M3282,'Class Rules'!$A$6:$A$85,0)))</f>
        <v>Passenger LDV</v>
      </c>
      <c r="O3282" s="1" t="str">
        <f t="array" ref="O3282">IF(SUMPRODUCT(MAX(ISNUMBER(SEARCH(Fuel_Rules!$A$6:$A$30,$E3282))*ISNUMBER(SEARCH(Fuel_Rules!$B$6:$B$30,$F3282))*(Fuel_Rules!$A$6:$A$30&lt;&gt;"")))&gt;0,"Plug-in hybrid",IF($G3282="Diesel","Diesel","Gasoline"))</f>
        <v>Diesel</v>
      </c>
    </row>
    <row r="3283" spans="1:15" ht="15" customHeight="1" x14ac:dyDescent="0.25">
      <c r="A3283" s="1">
        <v>2022</v>
      </c>
      <c r="B3283" s="1" t="s">
        <v>5174</v>
      </c>
      <c r="C3283" s="1" t="s">
        <v>1733</v>
      </c>
      <c r="D3283" s="1" t="s">
        <v>5584</v>
      </c>
      <c r="E3283" s="1" t="s">
        <v>1725</v>
      </c>
      <c r="F3283" s="1" t="s">
        <v>1735</v>
      </c>
      <c r="G3283" s="1" t="s">
        <v>105</v>
      </c>
      <c r="H3283" s="1" t="s">
        <v>437</v>
      </c>
      <c r="I3283" s="1">
        <v>4.4000000000000004</v>
      </c>
      <c r="J3283" s="1">
        <v>2023</v>
      </c>
      <c r="K3283" s="1">
        <v>932000</v>
      </c>
      <c r="L3283" s="1">
        <v>0</v>
      </c>
      <c r="M3283" s="1">
        <f t="array" ref="M3283">SUMPRODUCT(MAX(ISNUMBER(SEARCH('Class Rules'!$B$6:$B$85,$E3283))*ISNUMBER(SEARCH('Class Rules'!$C$6:$C$85,$F3283))*'Class Rules'!$A$6:$A$85))</f>
        <v>0</v>
      </c>
      <c r="N3283" s="1" t="str">
        <f t="array" ref="N3283">IF($M3283=0,'Class Rules'!$D$3,INDEX('Class Rules'!$D$6:$D$85,MATCH($M3283,'Class Rules'!$A$6:$A$85,0)))</f>
        <v>Passenger LDV</v>
      </c>
      <c r="O3283" s="1" t="str">
        <f t="array" ref="O3283">IF(SUMPRODUCT(MAX(ISNUMBER(SEARCH(Fuel_Rules!$A$6:$A$30,$E3283))*ISNUMBER(SEARCH(Fuel_Rules!$B$6:$B$30,$F3283))*(Fuel_Rules!$A$6:$A$30&lt;&gt;"")))&gt;0,"Plug-in hybrid",IF($G3283="Diesel","Diesel","Gasoline"))</f>
        <v>Diesel</v>
      </c>
    </row>
    <row r="3284" spans="1:15" ht="15" customHeight="1" x14ac:dyDescent="0.25">
      <c r="A3284" s="1">
        <v>2022</v>
      </c>
      <c r="B3284" s="1" t="s">
        <v>5174</v>
      </c>
      <c r="C3284" s="1" t="s">
        <v>1736</v>
      </c>
      <c r="D3284" s="1" t="s">
        <v>5585</v>
      </c>
      <c r="E3284" s="1" t="s">
        <v>1725</v>
      </c>
      <c r="F3284" s="1" t="s">
        <v>1738</v>
      </c>
      <c r="G3284" s="1" t="s">
        <v>105</v>
      </c>
      <c r="H3284" s="1" t="s">
        <v>437</v>
      </c>
      <c r="I3284" s="1">
        <v>3</v>
      </c>
      <c r="J3284" s="1">
        <v>2023</v>
      </c>
      <c r="K3284" s="1">
        <v>794000</v>
      </c>
      <c r="L3284" s="1">
        <v>0</v>
      </c>
      <c r="M3284" s="1">
        <f t="array" ref="M3284">SUMPRODUCT(MAX(ISNUMBER(SEARCH('Class Rules'!$B$6:$B$85,$E3284))*ISNUMBER(SEARCH('Class Rules'!$C$6:$C$85,$F3284))*'Class Rules'!$A$6:$A$85))</f>
        <v>0</v>
      </c>
      <c r="N3284" s="1" t="str">
        <f t="array" ref="N3284">IF($M3284=0,'Class Rules'!$D$3,INDEX('Class Rules'!$D$6:$D$85,MATCH($M3284,'Class Rules'!$A$6:$A$85,0)))</f>
        <v>Passenger LDV</v>
      </c>
      <c r="O3284" s="1" t="str">
        <f t="array" ref="O3284">IF(SUMPRODUCT(MAX(ISNUMBER(SEARCH(Fuel_Rules!$A$6:$A$30,$E3284))*ISNUMBER(SEARCH(Fuel_Rules!$B$6:$B$30,$F3284))*(Fuel_Rules!$A$6:$A$30&lt;&gt;"")))&gt;0,"Plug-in hybrid",IF($G3284="Diesel","Diesel","Gasoline"))</f>
        <v>Diesel</v>
      </c>
    </row>
    <row r="3285" spans="1:15" ht="15" customHeight="1" x14ac:dyDescent="0.25">
      <c r="A3285" s="1">
        <v>2022</v>
      </c>
      <c r="B3285" s="1" t="s">
        <v>5174</v>
      </c>
      <c r="C3285" s="1" t="s">
        <v>1739</v>
      </c>
      <c r="D3285" s="1" t="s">
        <v>5586</v>
      </c>
      <c r="E3285" s="1" t="s">
        <v>1725</v>
      </c>
      <c r="F3285" s="1" t="s">
        <v>1741</v>
      </c>
      <c r="G3285" s="1" t="s">
        <v>103</v>
      </c>
      <c r="H3285" s="1" t="s">
        <v>298</v>
      </c>
      <c r="I3285" s="1">
        <v>5</v>
      </c>
      <c r="J3285" s="1">
        <v>2023</v>
      </c>
      <c r="K3285" s="1">
        <v>1051076</v>
      </c>
      <c r="L3285" s="1">
        <v>0</v>
      </c>
      <c r="M3285" s="1">
        <f t="array" ref="M3285">SUMPRODUCT(MAX(ISNUMBER(SEARCH('Class Rules'!$B$6:$B$85,$E3285))*ISNUMBER(SEARCH('Class Rules'!$C$6:$C$85,$F3285))*'Class Rules'!$A$6:$A$85))</f>
        <v>0</v>
      </c>
      <c r="N3285" s="1" t="str">
        <f t="array" ref="N3285">IF($M3285=0,'Class Rules'!$D$3,INDEX('Class Rules'!$D$6:$D$85,MATCH($M3285,'Class Rules'!$A$6:$A$85,0)))</f>
        <v>Passenger LDV</v>
      </c>
      <c r="O3285" s="1" t="str">
        <f t="array" ref="O3285">IF(SUMPRODUCT(MAX(ISNUMBER(SEARCH(Fuel_Rules!$A$6:$A$30,$E3285))*ISNUMBER(SEARCH(Fuel_Rules!$B$6:$B$30,$F3285))*(Fuel_Rules!$A$6:$A$30&lt;&gt;"")))&gt;0,"Plug-in hybrid",IF($G3285="Diesel","Diesel","Gasoline"))</f>
        <v>Gasoline</v>
      </c>
    </row>
    <row r="3286" spans="1:15" ht="15" customHeight="1" x14ac:dyDescent="0.25">
      <c r="A3286" s="1">
        <v>2022</v>
      </c>
      <c r="B3286" s="1" t="s">
        <v>5174</v>
      </c>
      <c r="C3286" s="1" t="s">
        <v>1742</v>
      </c>
      <c r="D3286" s="1" t="s">
        <v>5587</v>
      </c>
      <c r="E3286" s="1" t="s">
        <v>1725</v>
      </c>
      <c r="F3286" s="1" t="s">
        <v>1744</v>
      </c>
      <c r="G3286" s="1" t="s">
        <v>103</v>
      </c>
      <c r="H3286" s="1" t="s">
        <v>437</v>
      </c>
      <c r="I3286" s="1">
        <v>2</v>
      </c>
      <c r="J3286" s="1">
        <v>2023</v>
      </c>
      <c r="K3286" s="1">
        <v>351840</v>
      </c>
      <c r="L3286" s="1">
        <v>0</v>
      </c>
      <c r="M3286" s="1">
        <f t="array" ref="M3286">SUMPRODUCT(MAX(ISNUMBER(SEARCH('Class Rules'!$B$6:$B$85,$E3286))*ISNUMBER(SEARCH('Class Rules'!$C$6:$C$85,$F3286))*'Class Rules'!$A$6:$A$85))</f>
        <v>0</v>
      </c>
      <c r="N3286" s="1" t="str">
        <f t="array" ref="N3286">IF($M3286=0,'Class Rules'!$D$3,INDEX('Class Rules'!$D$6:$D$85,MATCH($M3286,'Class Rules'!$A$6:$A$85,0)))</f>
        <v>Passenger LDV</v>
      </c>
      <c r="O3286" s="1" t="str">
        <f t="array" ref="O3286">IF(SUMPRODUCT(MAX(ISNUMBER(SEARCH(Fuel_Rules!$A$6:$A$30,$E3286))*ISNUMBER(SEARCH(Fuel_Rules!$B$6:$B$30,$F3286))*(Fuel_Rules!$A$6:$A$30&lt;&gt;"")))&gt;0,"Plug-in hybrid",IF($G3286="Diesel","Diesel","Gasoline"))</f>
        <v>Gasoline</v>
      </c>
    </row>
    <row r="3287" spans="1:15" ht="15" customHeight="1" x14ac:dyDescent="0.25">
      <c r="A3287" s="1">
        <v>2022</v>
      </c>
      <c r="B3287" s="1" t="s">
        <v>5174</v>
      </c>
      <c r="C3287" s="1" t="s">
        <v>1745</v>
      </c>
      <c r="D3287" s="1" t="s">
        <v>5588</v>
      </c>
      <c r="E3287" s="1" t="s">
        <v>1725</v>
      </c>
      <c r="F3287" s="1" t="s">
        <v>1747</v>
      </c>
      <c r="G3287" s="1" t="s">
        <v>103</v>
      </c>
      <c r="H3287" s="1" t="s">
        <v>437</v>
      </c>
      <c r="I3287" s="1">
        <v>2</v>
      </c>
      <c r="J3287" s="1">
        <v>2023</v>
      </c>
      <c r="K3287" s="1">
        <v>383450</v>
      </c>
      <c r="L3287" s="1">
        <v>0</v>
      </c>
      <c r="M3287" s="1">
        <f t="array" ref="M3287">SUMPRODUCT(MAX(ISNUMBER(SEARCH('Class Rules'!$B$6:$B$85,$E3287))*ISNUMBER(SEARCH('Class Rules'!$C$6:$C$85,$F3287))*'Class Rules'!$A$6:$A$85))</f>
        <v>0</v>
      </c>
      <c r="N3287" s="1" t="str">
        <f t="array" ref="N3287">IF($M3287=0,'Class Rules'!$D$3,INDEX('Class Rules'!$D$6:$D$85,MATCH($M3287,'Class Rules'!$A$6:$A$85,0)))</f>
        <v>Passenger LDV</v>
      </c>
      <c r="O3287" s="1" t="str">
        <f t="array" ref="O3287">IF(SUMPRODUCT(MAX(ISNUMBER(SEARCH(Fuel_Rules!$A$6:$A$30,$E3287))*ISNUMBER(SEARCH(Fuel_Rules!$B$6:$B$30,$F3287))*(Fuel_Rules!$A$6:$A$30&lt;&gt;"")))&gt;0,"Plug-in hybrid",IF($G3287="Diesel","Diesel","Gasoline"))</f>
        <v>Gasoline</v>
      </c>
    </row>
    <row r="3288" spans="1:15" ht="15" customHeight="1" x14ac:dyDescent="0.25">
      <c r="A3288" s="1">
        <v>2022</v>
      </c>
      <c r="B3288" s="1" t="s">
        <v>5174</v>
      </c>
      <c r="C3288" s="1" t="s">
        <v>1748</v>
      </c>
      <c r="D3288" s="1" t="s">
        <v>5589</v>
      </c>
      <c r="E3288" s="1" t="s">
        <v>1725</v>
      </c>
      <c r="F3288" s="1" t="s">
        <v>1750</v>
      </c>
      <c r="G3288" s="1" t="s">
        <v>103</v>
      </c>
      <c r="H3288" s="1" t="s">
        <v>437</v>
      </c>
      <c r="I3288" s="1">
        <v>2</v>
      </c>
      <c r="J3288" s="1">
        <v>2023</v>
      </c>
      <c r="K3288" s="1">
        <v>413450</v>
      </c>
      <c r="L3288" s="1">
        <v>0</v>
      </c>
      <c r="M3288" s="1">
        <f t="array" ref="M3288">SUMPRODUCT(MAX(ISNUMBER(SEARCH('Class Rules'!$B$6:$B$85,$E3288))*ISNUMBER(SEARCH('Class Rules'!$C$6:$C$85,$F3288))*'Class Rules'!$A$6:$A$85))</f>
        <v>0</v>
      </c>
      <c r="N3288" s="1" t="str">
        <f t="array" ref="N3288">IF($M3288=0,'Class Rules'!$D$3,INDEX('Class Rules'!$D$6:$D$85,MATCH($M3288,'Class Rules'!$A$6:$A$85,0)))</f>
        <v>Passenger LDV</v>
      </c>
      <c r="O3288" s="1" t="str">
        <f t="array" ref="O3288">IF(SUMPRODUCT(MAX(ISNUMBER(SEARCH(Fuel_Rules!$A$6:$A$30,$E3288))*ISNUMBER(SEARCH(Fuel_Rules!$B$6:$B$30,$F3288))*(Fuel_Rules!$A$6:$A$30&lt;&gt;"")))&gt;0,"Plug-in hybrid",IF($G3288="Diesel","Diesel","Gasoline"))</f>
        <v>Gasoline</v>
      </c>
    </row>
    <row r="3289" spans="1:15" ht="15" customHeight="1" x14ac:dyDescent="0.25">
      <c r="A3289" s="1">
        <v>2022</v>
      </c>
      <c r="B3289" s="1" t="s">
        <v>5174</v>
      </c>
      <c r="C3289" s="1" t="s">
        <v>1751</v>
      </c>
      <c r="D3289" s="1" t="s">
        <v>5590</v>
      </c>
      <c r="E3289" s="1" t="s">
        <v>1725</v>
      </c>
      <c r="F3289" s="1" t="s">
        <v>1753</v>
      </c>
      <c r="G3289" s="1" t="s">
        <v>105</v>
      </c>
      <c r="H3289" s="1" t="s">
        <v>437</v>
      </c>
      <c r="I3289" s="1">
        <v>2</v>
      </c>
      <c r="J3289" s="1">
        <v>2023</v>
      </c>
      <c r="K3289" s="1">
        <v>391421</v>
      </c>
      <c r="L3289" s="1">
        <v>0</v>
      </c>
      <c r="M3289" s="1">
        <f t="array" ref="M3289">SUMPRODUCT(MAX(ISNUMBER(SEARCH('Class Rules'!$B$6:$B$85,$E3289))*ISNUMBER(SEARCH('Class Rules'!$C$6:$C$85,$F3289))*'Class Rules'!$A$6:$A$85))</f>
        <v>0</v>
      </c>
      <c r="N3289" s="1" t="str">
        <f t="array" ref="N3289">IF($M3289=0,'Class Rules'!$D$3,INDEX('Class Rules'!$D$6:$D$85,MATCH($M3289,'Class Rules'!$A$6:$A$85,0)))</f>
        <v>Passenger LDV</v>
      </c>
      <c r="O3289" s="1" t="str">
        <f t="array" ref="O3289">IF(SUMPRODUCT(MAX(ISNUMBER(SEARCH(Fuel_Rules!$A$6:$A$30,$E3289))*ISNUMBER(SEARCH(Fuel_Rules!$B$6:$B$30,$F3289))*(Fuel_Rules!$A$6:$A$30&lt;&gt;"")))&gt;0,"Plug-in hybrid",IF($G3289="Diesel","Diesel","Gasoline"))</f>
        <v>Diesel</v>
      </c>
    </row>
    <row r="3290" spans="1:15" ht="15" customHeight="1" x14ac:dyDescent="0.25">
      <c r="A3290" s="1">
        <v>2022</v>
      </c>
      <c r="B3290" s="1" t="s">
        <v>5174</v>
      </c>
      <c r="C3290" s="1" t="s">
        <v>1754</v>
      </c>
      <c r="D3290" s="1" t="s">
        <v>5591</v>
      </c>
      <c r="E3290" s="1" t="s">
        <v>1725</v>
      </c>
      <c r="F3290" s="1" t="s">
        <v>1756</v>
      </c>
      <c r="G3290" s="1" t="s">
        <v>105</v>
      </c>
      <c r="H3290" s="1" t="s">
        <v>437</v>
      </c>
      <c r="I3290" s="1">
        <v>3</v>
      </c>
      <c r="J3290" s="1">
        <v>2023</v>
      </c>
      <c r="K3290" s="1">
        <v>627449</v>
      </c>
      <c r="L3290" s="1">
        <v>0</v>
      </c>
      <c r="M3290" s="1">
        <f t="array" ref="M3290">SUMPRODUCT(MAX(ISNUMBER(SEARCH('Class Rules'!$B$6:$B$85,$E3290))*ISNUMBER(SEARCH('Class Rules'!$C$6:$C$85,$F3290))*'Class Rules'!$A$6:$A$85))</f>
        <v>0</v>
      </c>
      <c r="N3290" s="1" t="str">
        <f t="array" ref="N3290">IF($M3290=0,'Class Rules'!$D$3,INDEX('Class Rules'!$D$6:$D$85,MATCH($M3290,'Class Rules'!$A$6:$A$85,0)))</f>
        <v>Passenger LDV</v>
      </c>
      <c r="O3290" s="1" t="str">
        <f t="array" ref="O3290">IF(SUMPRODUCT(MAX(ISNUMBER(SEARCH(Fuel_Rules!$A$6:$A$30,$E3290))*ISNUMBER(SEARCH(Fuel_Rules!$B$6:$B$30,$F3290))*(Fuel_Rules!$A$6:$A$30&lt;&gt;"")))&gt;0,"Plug-in hybrid",IF($G3290="Diesel","Diesel","Gasoline"))</f>
        <v>Diesel</v>
      </c>
    </row>
    <row r="3291" spans="1:15" ht="15" customHeight="1" x14ac:dyDescent="0.25">
      <c r="A3291" s="1">
        <v>2022</v>
      </c>
      <c r="B3291" s="1" t="s">
        <v>5174</v>
      </c>
      <c r="C3291" s="1" t="s">
        <v>1760</v>
      </c>
      <c r="D3291" s="1" t="s">
        <v>5592</v>
      </c>
      <c r="E3291" s="1" t="s">
        <v>1725</v>
      </c>
      <c r="F3291" s="1" t="s">
        <v>1762</v>
      </c>
      <c r="G3291" s="1" t="s">
        <v>103</v>
      </c>
      <c r="H3291" s="1" t="s">
        <v>437</v>
      </c>
      <c r="I3291" s="1">
        <v>2</v>
      </c>
      <c r="J3291" s="1">
        <v>2023</v>
      </c>
      <c r="K3291" s="1">
        <v>391637</v>
      </c>
      <c r="L3291" s="1">
        <v>0</v>
      </c>
      <c r="M3291" s="1">
        <f t="array" ref="M3291">SUMPRODUCT(MAX(ISNUMBER(SEARCH('Class Rules'!$B$6:$B$85,$E3291))*ISNUMBER(SEARCH('Class Rules'!$C$6:$C$85,$F3291))*'Class Rules'!$A$6:$A$85))</f>
        <v>0</v>
      </c>
      <c r="N3291" s="1" t="str">
        <f t="array" ref="N3291">IF($M3291=0,'Class Rules'!$D$3,INDEX('Class Rules'!$D$6:$D$85,MATCH($M3291,'Class Rules'!$A$6:$A$85,0)))</f>
        <v>Passenger LDV</v>
      </c>
      <c r="O3291" s="1" t="str">
        <f t="array" ref="O3291">IF(SUMPRODUCT(MAX(ISNUMBER(SEARCH(Fuel_Rules!$A$6:$A$30,$E3291))*ISNUMBER(SEARCH(Fuel_Rules!$B$6:$B$30,$F3291))*(Fuel_Rules!$A$6:$A$30&lt;&gt;"")))&gt;0,"Plug-in hybrid",IF($G3291="Diesel","Diesel","Gasoline"))</f>
        <v>Gasoline</v>
      </c>
    </row>
    <row r="3292" spans="1:15" ht="15" customHeight="1" x14ac:dyDescent="0.25">
      <c r="A3292" s="1">
        <v>2022</v>
      </c>
      <c r="B3292" s="1" t="s">
        <v>5174</v>
      </c>
      <c r="C3292" s="1" t="s">
        <v>1763</v>
      </c>
      <c r="D3292" s="1" t="s">
        <v>5593</v>
      </c>
      <c r="E3292" s="1" t="s">
        <v>1725</v>
      </c>
      <c r="F3292" s="1" t="s">
        <v>1765</v>
      </c>
      <c r="G3292" s="1" t="s">
        <v>103</v>
      </c>
      <c r="H3292" s="1" t="s">
        <v>437</v>
      </c>
      <c r="I3292" s="1">
        <v>2</v>
      </c>
      <c r="J3292" s="1">
        <v>2023</v>
      </c>
      <c r="K3292" s="1">
        <v>410041</v>
      </c>
      <c r="L3292" s="1">
        <v>0</v>
      </c>
      <c r="M3292" s="1">
        <f t="array" ref="M3292">SUMPRODUCT(MAX(ISNUMBER(SEARCH('Class Rules'!$B$6:$B$85,$E3292))*ISNUMBER(SEARCH('Class Rules'!$C$6:$C$85,$F3292))*'Class Rules'!$A$6:$A$85))</f>
        <v>0</v>
      </c>
      <c r="N3292" s="1" t="str">
        <f t="array" ref="N3292">IF($M3292=0,'Class Rules'!$D$3,INDEX('Class Rules'!$D$6:$D$85,MATCH($M3292,'Class Rules'!$A$6:$A$85,0)))</f>
        <v>Passenger LDV</v>
      </c>
      <c r="O3292" s="1" t="str">
        <f t="array" ref="O3292">IF(SUMPRODUCT(MAX(ISNUMBER(SEARCH(Fuel_Rules!$A$6:$A$30,$E3292))*ISNUMBER(SEARCH(Fuel_Rules!$B$6:$B$30,$F3292))*(Fuel_Rules!$A$6:$A$30&lt;&gt;"")))&gt;0,"Plug-in hybrid",IF($G3292="Diesel","Diesel","Gasoline"))</f>
        <v>Gasoline</v>
      </c>
    </row>
    <row r="3293" spans="1:15" ht="15" customHeight="1" x14ac:dyDescent="0.25">
      <c r="A3293" s="1">
        <v>2022</v>
      </c>
      <c r="B3293" s="1" t="s">
        <v>5174</v>
      </c>
      <c r="C3293" s="1" t="s">
        <v>1766</v>
      </c>
      <c r="D3293" s="1" t="s">
        <v>5594</v>
      </c>
      <c r="E3293" s="1" t="s">
        <v>1725</v>
      </c>
      <c r="F3293" s="1" t="s">
        <v>1768</v>
      </c>
      <c r="G3293" s="1" t="s">
        <v>105</v>
      </c>
      <c r="H3293" s="1" t="s">
        <v>298</v>
      </c>
      <c r="I3293" s="1">
        <v>2</v>
      </c>
      <c r="J3293" s="1">
        <v>2023</v>
      </c>
      <c r="K3293" s="1">
        <v>414966</v>
      </c>
      <c r="L3293" s="1">
        <v>0</v>
      </c>
      <c r="M3293" s="1">
        <f t="array" ref="M3293">SUMPRODUCT(MAX(ISNUMBER(SEARCH('Class Rules'!$B$6:$B$85,$E3293))*ISNUMBER(SEARCH('Class Rules'!$C$6:$C$85,$F3293))*'Class Rules'!$A$6:$A$85))</f>
        <v>0</v>
      </c>
      <c r="N3293" s="1" t="str">
        <f t="array" ref="N3293">IF($M3293=0,'Class Rules'!$D$3,INDEX('Class Rules'!$D$6:$D$85,MATCH($M3293,'Class Rules'!$A$6:$A$85,0)))</f>
        <v>Passenger LDV</v>
      </c>
      <c r="O3293" s="1" t="str">
        <f t="array" ref="O3293">IF(SUMPRODUCT(MAX(ISNUMBER(SEARCH(Fuel_Rules!$A$6:$A$30,$E3293))*ISNUMBER(SEARCH(Fuel_Rules!$B$6:$B$30,$F3293))*(Fuel_Rules!$A$6:$A$30&lt;&gt;"")))&gt;0,"Plug-in hybrid",IF($G3293="Diesel","Diesel","Gasoline"))</f>
        <v>Diesel</v>
      </c>
    </row>
    <row r="3294" spans="1:15" ht="15" customHeight="1" x14ac:dyDescent="0.25">
      <c r="A3294" s="1">
        <v>2022</v>
      </c>
      <c r="B3294" s="1" t="s">
        <v>5174</v>
      </c>
      <c r="C3294" s="1" t="s">
        <v>1769</v>
      </c>
      <c r="D3294" s="1" t="s">
        <v>5595</v>
      </c>
      <c r="E3294" s="1" t="s">
        <v>1725</v>
      </c>
      <c r="F3294" s="1" t="s">
        <v>1771</v>
      </c>
      <c r="G3294" s="1" t="s">
        <v>105</v>
      </c>
      <c r="H3294" s="1" t="s">
        <v>437</v>
      </c>
      <c r="I3294" s="1">
        <v>2</v>
      </c>
      <c r="J3294" s="1">
        <v>2023</v>
      </c>
      <c r="K3294" s="1">
        <v>358450</v>
      </c>
      <c r="L3294" s="1">
        <v>0</v>
      </c>
      <c r="M3294" s="1">
        <f t="array" ref="M3294">SUMPRODUCT(MAX(ISNUMBER(SEARCH('Class Rules'!$B$6:$B$85,$E3294))*ISNUMBER(SEARCH('Class Rules'!$C$6:$C$85,$F3294))*'Class Rules'!$A$6:$A$85))</f>
        <v>0</v>
      </c>
      <c r="N3294" s="1" t="str">
        <f t="array" ref="N3294">IF($M3294=0,'Class Rules'!$D$3,INDEX('Class Rules'!$D$6:$D$85,MATCH($M3294,'Class Rules'!$A$6:$A$85,0)))</f>
        <v>Passenger LDV</v>
      </c>
      <c r="O3294" s="1" t="str">
        <f t="array" ref="O3294">IF(SUMPRODUCT(MAX(ISNUMBER(SEARCH(Fuel_Rules!$A$6:$A$30,$E3294))*ISNUMBER(SEARCH(Fuel_Rules!$B$6:$B$30,$F3294))*(Fuel_Rules!$A$6:$A$30&lt;&gt;"")))&gt;0,"Plug-in hybrid",IF($G3294="Diesel","Diesel","Gasoline"))</f>
        <v>Diesel</v>
      </c>
    </row>
    <row r="3295" spans="1:15" ht="15" customHeight="1" x14ac:dyDescent="0.25">
      <c r="A3295" s="1">
        <v>2022</v>
      </c>
      <c r="B3295" s="1" t="s">
        <v>5174</v>
      </c>
      <c r="C3295" s="1" t="s">
        <v>1772</v>
      </c>
      <c r="D3295" s="1" t="s">
        <v>5596</v>
      </c>
      <c r="E3295" s="1" t="s">
        <v>1725</v>
      </c>
      <c r="F3295" s="1" t="s">
        <v>1774</v>
      </c>
      <c r="G3295" s="1" t="s">
        <v>103</v>
      </c>
      <c r="H3295" s="1" t="s">
        <v>298</v>
      </c>
      <c r="I3295" s="1">
        <v>2</v>
      </c>
      <c r="J3295" s="1">
        <v>2023</v>
      </c>
      <c r="K3295" s="1">
        <v>671743</v>
      </c>
      <c r="L3295" s="1">
        <v>0</v>
      </c>
      <c r="M3295" s="1">
        <f t="array" ref="M3295">SUMPRODUCT(MAX(ISNUMBER(SEARCH('Class Rules'!$B$6:$B$85,$E3295))*ISNUMBER(SEARCH('Class Rules'!$C$6:$C$85,$F3295))*'Class Rules'!$A$6:$A$85))</f>
        <v>0</v>
      </c>
      <c r="N3295" s="1" t="str">
        <f t="array" ref="N3295">IF($M3295=0,'Class Rules'!$D$3,INDEX('Class Rules'!$D$6:$D$85,MATCH($M3295,'Class Rules'!$A$6:$A$85,0)))</f>
        <v>Passenger LDV</v>
      </c>
      <c r="O3295" s="1" t="str">
        <f t="array" ref="O3295">IF(SUMPRODUCT(MAX(ISNUMBER(SEARCH(Fuel_Rules!$A$6:$A$30,$E3295))*ISNUMBER(SEARCH(Fuel_Rules!$B$6:$B$30,$F3295))*(Fuel_Rules!$A$6:$A$30&lt;&gt;"")))&gt;0,"Plug-in hybrid",IF($G3295="Diesel","Diesel","Gasoline"))</f>
        <v>Plug-in hybrid</v>
      </c>
    </row>
    <row r="3296" spans="1:15" ht="15" customHeight="1" x14ac:dyDescent="0.25">
      <c r="A3296" s="1">
        <v>2022</v>
      </c>
      <c r="B3296" s="1" t="s">
        <v>5174</v>
      </c>
      <c r="C3296" s="1" t="s">
        <v>1775</v>
      </c>
      <c r="D3296" s="1" t="s">
        <v>5597</v>
      </c>
      <c r="E3296" s="1" t="s">
        <v>1725</v>
      </c>
      <c r="F3296" s="1" t="s">
        <v>1777</v>
      </c>
      <c r="G3296" s="1" t="s">
        <v>103</v>
      </c>
      <c r="H3296" s="1" t="s">
        <v>298</v>
      </c>
      <c r="I3296" s="1">
        <v>2</v>
      </c>
      <c r="J3296" s="1">
        <v>2023</v>
      </c>
      <c r="K3296" s="1">
        <v>379634</v>
      </c>
      <c r="L3296" s="1">
        <v>0</v>
      </c>
      <c r="M3296" s="1">
        <f t="array" ref="M3296">SUMPRODUCT(MAX(ISNUMBER(SEARCH('Class Rules'!$B$6:$B$85,$E3296))*ISNUMBER(SEARCH('Class Rules'!$C$6:$C$85,$F3296))*'Class Rules'!$A$6:$A$85))</f>
        <v>0</v>
      </c>
      <c r="N3296" s="1" t="str">
        <f t="array" ref="N3296">IF($M3296=0,'Class Rules'!$D$3,INDEX('Class Rules'!$D$6:$D$85,MATCH($M3296,'Class Rules'!$A$6:$A$85,0)))</f>
        <v>Passenger LDV</v>
      </c>
      <c r="O3296" s="1" t="str">
        <f t="array" ref="O3296">IF(SUMPRODUCT(MAX(ISNUMBER(SEARCH(Fuel_Rules!$A$6:$A$30,$E3296))*ISNUMBER(SEARCH(Fuel_Rules!$B$6:$B$30,$F3296))*(Fuel_Rules!$A$6:$A$30&lt;&gt;"")))&gt;0,"Plug-in hybrid",IF($G3296="Diesel","Diesel","Gasoline"))</f>
        <v>Gasoline</v>
      </c>
    </row>
    <row r="3297" spans="1:15" ht="15" customHeight="1" x14ac:dyDescent="0.25">
      <c r="A3297" s="1">
        <v>2022</v>
      </c>
      <c r="B3297" s="1" t="s">
        <v>5174</v>
      </c>
      <c r="C3297" s="1" t="s">
        <v>1778</v>
      </c>
      <c r="D3297" s="1" t="s">
        <v>5598</v>
      </c>
      <c r="E3297" s="1" t="s">
        <v>1725</v>
      </c>
      <c r="F3297" s="1" t="s">
        <v>1780</v>
      </c>
      <c r="G3297" s="1" t="s">
        <v>103</v>
      </c>
      <c r="H3297" s="1" t="s">
        <v>437</v>
      </c>
      <c r="I3297" s="1">
        <v>2</v>
      </c>
      <c r="J3297" s="1">
        <v>2023</v>
      </c>
      <c r="K3297" s="1">
        <v>327800</v>
      </c>
      <c r="L3297" s="1">
        <v>0</v>
      </c>
      <c r="M3297" s="1">
        <f t="array" ref="M3297">SUMPRODUCT(MAX(ISNUMBER(SEARCH('Class Rules'!$B$6:$B$85,$E3297))*ISNUMBER(SEARCH('Class Rules'!$C$6:$C$85,$F3297))*'Class Rules'!$A$6:$A$85))</f>
        <v>0</v>
      </c>
      <c r="N3297" s="1" t="str">
        <f t="array" ref="N3297">IF($M3297=0,'Class Rules'!$D$3,INDEX('Class Rules'!$D$6:$D$85,MATCH($M3297,'Class Rules'!$A$6:$A$85,0)))</f>
        <v>Passenger LDV</v>
      </c>
      <c r="O3297" s="1" t="str">
        <f t="array" ref="O3297">IF(SUMPRODUCT(MAX(ISNUMBER(SEARCH(Fuel_Rules!$A$6:$A$30,$E3297))*ISNUMBER(SEARCH(Fuel_Rules!$B$6:$B$30,$F3297))*(Fuel_Rules!$A$6:$A$30&lt;&gt;"")))&gt;0,"Plug-in hybrid",IF($G3297="Diesel","Diesel","Gasoline"))</f>
        <v>Gasoline</v>
      </c>
    </row>
    <row r="3298" spans="1:15" ht="15" customHeight="1" x14ac:dyDescent="0.25">
      <c r="A3298" s="1">
        <v>2022</v>
      </c>
      <c r="B3298" s="1" t="s">
        <v>5174</v>
      </c>
      <c r="C3298" s="1" t="s">
        <v>1781</v>
      </c>
      <c r="D3298" s="1" t="s">
        <v>5599</v>
      </c>
      <c r="E3298" s="1" t="s">
        <v>1725</v>
      </c>
      <c r="F3298" s="1" t="s">
        <v>1783</v>
      </c>
      <c r="G3298" s="1" t="s">
        <v>103</v>
      </c>
      <c r="H3298" s="1" t="s">
        <v>437</v>
      </c>
      <c r="I3298" s="1">
        <v>5</v>
      </c>
      <c r="J3298" s="1">
        <v>2023</v>
      </c>
      <c r="K3298" s="1">
        <v>1499950</v>
      </c>
      <c r="L3298" s="1">
        <v>0</v>
      </c>
      <c r="M3298" s="1">
        <f t="array" ref="M3298">SUMPRODUCT(MAX(ISNUMBER(SEARCH('Class Rules'!$B$6:$B$85,$E3298))*ISNUMBER(SEARCH('Class Rules'!$C$6:$C$85,$F3298))*'Class Rules'!$A$6:$A$85))</f>
        <v>0</v>
      </c>
      <c r="N3298" s="1" t="str">
        <f t="array" ref="N3298">IF($M3298=0,'Class Rules'!$D$3,INDEX('Class Rules'!$D$6:$D$85,MATCH($M3298,'Class Rules'!$A$6:$A$85,0)))</f>
        <v>Passenger LDV</v>
      </c>
      <c r="O3298" s="1" t="str">
        <f t="array" ref="O3298">IF(SUMPRODUCT(MAX(ISNUMBER(SEARCH(Fuel_Rules!$A$6:$A$30,$E3298))*ISNUMBER(SEARCH(Fuel_Rules!$B$6:$B$30,$F3298))*(Fuel_Rules!$A$6:$A$30&lt;&gt;"")))&gt;0,"Plug-in hybrid",IF($G3298="Diesel","Diesel","Gasoline"))</f>
        <v>Gasoline</v>
      </c>
    </row>
    <row r="3299" spans="1:15" ht="15" customHeight="1" x14ac:dyDescent="0.25">
      <c r="A3299" s="1">
        <v>2022</v>
      </c>
      <c r="B3299" s="1" t="s">
        <v>5174</v>
      </c>
      <c r="C3299" s="1" t="s">
        <v>1784</v>
      </c>
      <c r="D3299" s="1" t="s">
        <v>5600</v>
      </c>
      <c r="E3299" s="1" t="s">
        <v>1725</v>
      </c>
      <c r="F3299" s="1" t="s">
        <v>1786</v>
      </c>
      <c r="G3299" s="1" t="s">
        <v>103</v>
      </c>
      <c r="H3299" s="1" t="s">
        <v>298</v>
      </c>
      <c r="I3299" s="1">
        <v>2</v>
      </c>
      <c r="J3299" s="1">
        <v>2023</v>
      </c>
      <c r="K3299" s="1">
        <v>829333</v>
      </c>
      <c r="L3299" s="1">
        <v>0</v>
      </c>
      <c r="M3299" s="1">
        <f t="array" ref="M3299">SUMPRODUCT(MAX(ISNUMBER(SEARCH('Class Rules'!$B$6:$B$85,$E3299))*ISNUMBER(SEARCH('Class Rules'!$C$6:$C$85,$F3299))*'Class Rules'!$A$6:$A$85))</f>
        <v>0</v>
      </c>
      <c r="N3299" s="1" t="str">
        <f t="array" ref="N3299">IF($M3299=0,'Class Rules'!$D$3,INDEX('Class Rules'!$D$6:$D$85,MATCH($M3299,'Class Rules'!$A$6:$A$85,0)))</f>
        <v>Passenger LDV</v>
      </c>
      <c r="O3299" s="1" t="str">
        <f t="array" ref="O3299">IF(SUMPRODUCT(MAX(ISNUMBER(SEARCH(Fuel_Rules!$A$6:$A$30,$E3299))*ISNUMBER(SEARCH(Fuel_Rules!$B$6:$B$30,$F3299))*(Fuel_Rules!$A$6:$A$30&lt;&gt;"")))&gt;0,"Plug-in hybrid",IF($G3299="Diesel","Diesel","Gasoline"))</f>
        <v>Plug-in hybrid</v>
      </c>
    </row>
    <row r="3300" spans="1:15" ht="15" customHeight="1" x14ac:dyDescent="0.25">
      <c r="A3300" s="1">
        <v>2022</v>
      </c>
      <c r="B3300" s="1" t="s">
        <v>5174</v>
      </c>
      <c r="C3300" s="1" t="s">
        <v>1787</v>
      </c>
      <c r="D3300" s="1" t="s">
        <v>5601</v>
      </c>
      <c r="E3300" s="1" t="s">
        <v>1725</v>
      </c>
      <c r="F3300" s="1" t="s">
        <v>1789</v>
      </c>
      <c r="G3300" s="1" t="s">
        <v>103</v>
      </c>
      <c r="H3300" s="1" t="s">
        <v>437</v>
      </c>
      <c r="I3300" s="1">
        <v>2</v>
      </c>
      <c r="J3300" s="1">
        <v>2023</v>
      </c>
      <c r="K3300" s="1">
        <v>622180</v>
      </c>
      <c r="L3300" s="1">
        <v>0</v>
      </c>
      <c r="M3300" s="1">
        <f t="array" ref="M3300">SUMPRODUCT(MAX(ISNUMBER(SEARCH('Class Rules'!$B$6:$B$85,$E3300))*ISNUMBER(SEARCH('Class Rules'!$C$6:$C$85,$F3300))*'Class Rules'!$A$6:$A$85))</f>
        <v>0</v>
      </c>
      <c r="N3300" s="1" t="str">
        <f t="array" ref="N3300">IF($M3300=0,'Class Rules'!$D$3,INDEX('Class Rules'!$D$6:$D$85,MATCH($M3300,'Class Rules'!$A$6:$A$85,0)))</f>
        <v>Passenger LDV</v>
      </c>
      <c r="O3300" s="1" t="str">
        <f t="array" ref="O3300">IF(SUMPRODUCT(MAX(ISNUMBER(SEARCH(Fuel_Rules!$A$6:$A$30,$E3300))*ISNUMBER(SEARCH(Fuel_Rules!$B$6:$B$30,$F3300))*(Fuel_Rules!$A$6:$A$30&lt;&gt;"")))&gt;0,"Plug-in hybrid",IF($G3300="Diesel","Diesel","Gasoline"))</f>
        <v>Gasoline</v>
      </c>
    </row>
    <row r="3301" spans="1:15" ht="15" customHeight="1" x14ac:dyDescent="0.25">
      <c r="A3301" s="1">
        <v>2022</v>
      </c>
      <c r="B3301" s="1" t="s">
        <v>5174</v>
      </c>
      <c r="C3301" s="1" t="s">
        <v>1790</v>
      </c>
      <c r="D3301" s="1" t="s">
        <v>5602</v>
      </c>
      <c r="E3301" s="1" t="s">
        <v>1725</v>
      </c>
      <c r="F3301" s="1" t="s">
        <v>1792</v>
      </c>
      <c r="G3301" s="1" t="s">
        <v>103</v>
      </c>
      <c r="H3301" s="1" t="s">
        <v>437</v>
      </c>
      <c r="I3301" s="1">
        <v>2</v>
      </c>
      <c r="J3301" s="1">
        <v>2023</v>
      </c>
      <c r="K3301" s="1">
        <v>584120</v>
      </c>
      <c r="L3301" s="1">
        <v>0</v>
      </c>
      <c r="M3301" s="1">
        <f t="array" ref="M3301">SUMPRODUCT(MAX(ISNUMBER(SEARCH('Class Rules'!$B$6:$B$85,$E3301))*ISNUMBER(SEARCH('Class Rules'!$C$6:$C$85,$F3301))*'Class Rules'!$A$6:$A$85))</f>
        <v>0</v>
      </c>
      <c r="N3301" s="1" t="str">
        <f t="array" ref="N3301">IF($M3301=0,'Class Rules'!$D$3,INDEX('Class Rules'!$D$6:$D$85,MATCH($M3301,'Class Rules'!$A$6:$A$85,0)))</f>
        <v>Passenger LDV</v>
      </c>
      <c r="O3301" s="1" t="str">
        <f t="array" ref="O3301">IF(SUMPRODUCT(MAX(ISNUMBER(SEARCH(Fuel_Rules!$A$6:$A$30,$E3301))*ISNUMBER(SEARCH(Fuel_Rules!$B$6:$B$30,$F3301))*(Fuel_Rules!$A$6:$A$30&lt;&gt;"")))&gt;0,"Plug-in hybrid",IF($G3301="Diesel","Diesel","Gasoline"))</f>
        <v>Gasoline</v>
      </c>
    </row>
    <row r="3302" spans="1:15" ht="15" customHeight="1" x14ac:dyDescent="0.25">
      <c r="A3302" s="1">
        <v>2022</v>
      </c>
      <c r="B3302" s="1" t="s">
        <v>5174</v>
      </c>
      <c r="C3302" s="1" t="s">
        <v>1793</v>
      </c>
      <c r="D3302" s="1" t="s">
        <v>5603</v>
      </c>
      <c r="E3302" s="1" t="s">
        <v>1725</v>
      </c>
      <c r="F3302" s="1" t="s">
        <v>1795</v>
      </c>
      <c r="G3302" s="1" t="s">
        <v>103</v>
      </c>
      <c r="H3302" s="1" t="s">
        <v>298</v>
      </c>
      <c r="I3302" s="1">
        <v>2</v>
      </c>
      <c r="J3302" s="1">
        <v>2023</v>
      </c>
      <c r="K3302" s="1">
        <v>702400</v>
      </c>
      <c r="L3302" s="1">
        <v>0</v>
      </c>
      <c r="M3302" s="1">
        <f t="array" ref="M3302">SUMPRODUCT(MAX(ISNUMBER(SEARCH('Class Rules'!$B$6:$B$85,$E3302))*ISNUMBER(SEARCH('Class Rules'!$C$6:$C$85,$F3302))*'Class Rules'!$A$6:$A$85))</f>
        <v>0</v>
      </c>
      <c r="N3302" s="1" t="str">
        <f t="array" ref="N3302">IF($M3302=0,'Class Rules'!$D$3,INDEX('Class Rules'!$D$6:$D$85,MATCH($M3302,'Class Rules'!$A$6:$A$85,0)))</f>
        <v>Passenger LDV</v>
      </c>
      <c r="O3302" s="1" t="str">
        <f t="array" ref="O3302">IF(SUMPRODUCT(MAX(ISNUMBER(SEARCH(Fuel_Rules!$A$6:$A$30,$E3302))*ISNUMBER(SEARCH(Fuel_Rules!$B$6:$B$30,$F3302))*(Fuel_Rules!$A$6:$A$30&lt;&gt;"")))&gt;0,"Plug-in hybrid",IF($G3302="Diesel","Diesel","Gasoline"))</f>
        <v>Plug-in hybrid</v>
      </c>
    </row>
    <row r="3303" spans="1:15" ht="15" customHeight="1" x14ac:dyDescent="0.25">
      <c r="A3303" s="1">
        <v>2022</v>
      </c>
      <c r="B3303" s="1" t="s">
        <v>5174</v>
      </c>
      <c r="C3303" s="1" t="s">
        <v>1796</v>
      </c>
      <c r="D3303" s="1" t="s">
        <v>5604</v>
      </c>
      <c r="E3303" s="1" t="s">
        <v>1725</v>
      </c>
      <c r="F3303" s="1" t="s">
        <v>1798</v>
      </c>
      <c r="G3303" s="1" t="s">
        <v>103</v>
      </c>
      <c r="H3303" s="1" t="s">
        <v>437</v>
      </c>
      <c r="I3303" s="1">
        <v>5</v>
      </c>
      <c r="J3303" s="1">
        <v>2023</v>
      </c>
      <c r="K3303" s="1">
        <v>1258950</v>
      </c>
      <c r="L3303" s="1">
        <v>0</v>
      </c>
      <c r="M3303" s="1">
        <f t="array" ref="M3303">SUMPRODUCT(MAX(ISNUMBER(SEARCH('Class Rules'!$B$6:$B$85,$E3303))*ISNUMBER(SEARCH('Class Rules'!$C$6:$C$85,$F3303))*'Class Rules'!$A$6:$A$85))</f>
        <v>0</v>
      </c>
      <c r="N3303" s="1" t="str">
        <f t="array" ref="N3303">IF($M3303=0,'Class Rules'!$D$3,INDEX('Class Rules'!$D$6:$D$85,MATCH($M3303,'Class Rules'!$A$6:$A$85,0)))</f>
        <v>Passenger LDV</v>
      </c>
      <c r="O3303" s="1" t="str">
        <f t="array" ref="O3303">IF(SUMPRODUCT(MAX(ISNUMBER(SEARCH(Fuel_Rules!$A$6:$A$30,$E3303))*ISNUMBER(SEARCH(Fuel_Rules!$B$6:$B$30,$F3303))*(Fuel_Rules!$A$6:$A$30&lt;&gt;"")))&gt;0,"Plug-in hybrid",IF($G3303="Diesel","Diesel","Gasoline"))</f>
        <v>Gasoline</v>
      </c>
    </row>
    <row r="3304" spans="1:15" ht="15" customHeight="1" x14ac:dyDescent="0.25">
      <c r="A3304" s="1">
        <v>2022</v>
      </c>
      <c r="B3304" s="1" t="s">
        <v>5174</v>
      </c>
      <c r="C3304" s="1" t="s">
        <v>1799</v>
      </c>
      <c r="D3304" s="1" t="s">
        <v>5605</v>
      </c>
      <c r="E3304" s="1" t="s">
        <v>1725</v>
      </c>
      <c r="F3304" s="1" t="s">
        <v>1801</v>
      </c>
      <c r="G3304" s="1" t="s">
        <v>103</v>
      </c>
      <c r="H3304" s="1" t="s">
        <v>437</v>
      </c>
      <c r="I3304" s="1">
        <v>3</v>
      </c>
      <c r="J3304" s="1">
        <v>2023</v>
      </c>
      <c r="K3304" s="1">
        <v>599554</v>
      </c>
      <c r="L3304" s="1">
        <v>0</v>
      </c>
      <c r="M3304" s="1">
        <f t="array" ref="M3304">SUMPRODUCT(MAX(ISNUMBER(SEARCH('Class Rules'!$B$6:$B$85,$E3304))*ISNUMBER(SEARCH('Class Rules'!$C$6:$C$85,$F3304))*'Class Rules'!$A$6:$A$85))</f>
        <v>0</v>
      </c>
      <c r="N3304" s="1" t="str">
        <f t="array" ref="N3304">IF($M3304=0,'Class Rules'!$D$3,INDEX('Class Rules'!$D$6:$D$85,MATCH($M3304,'Class Rules'!$A$6:$A$85,0)))</f>
        <v>Passenger LDV</v>
      </c>
      <c r="O3304" s="1" t="str">
        <f t="array" ref="O3304">IF(SUMPRODUCT(MAX(ISNUMBER(SEARCH(Fuel_Rules!$A$6:$A$30,$E3304))*ISNUMBER(SEARCH(Fuel_Rules!$B$6:$B$30,$F3304))*(Fuel_Rules!$A$6:$A$30&lt;&gt;"")))&gt;0,"Plug-in hybrid",IF($G3304="Diesel","Diesel","Gasoline"))</f>
        <v>Gasoline</v>
      </c>
    </row>
    <row r="3305" spans="1:15" ht="15" customHeight="1" x14ac:dyDescent="0.25">
      <c r="A3305" s="1">
        <v>2022</v>
      </c>
      <c r="B3305" s="1" t="s">
        <v>5174</v>
      </c>
      <c r="C3305" s="1" t="s">
        <v>1802</v>
      </c>
      <c r="D3305" s="1" t="s">
        <v>5606</v>
      </c>
      <c r="E3305" s="1" t="s">
        <v>1725</v>
      </c>
      <c r="F3305" s="1" t="s">
        <v>1804</v>
      </c>
      <c r="G3305" s="1" t="s">
        <v>103</v>
      </c>
      <c r="H3305" s="1" t="s">
        <v>437</v>
      </c>
      <c r="I3305" s="1">
        <v>3</v>
      </c>
      <c r="J3305" s="1">
        <v>2023</v>
      </c>
      <c r="K3305" s="1">
        <v>645300</v>
      </c>
      <c r="L3305" s="1">
        <v>0</v>
      </c>
      <c r="M3305" s="1">
        <f t="array" ref="M3305">SUMPRODUCT(MAX(ISNUMBER(SEARCH('Class Rules'!$B$6:$B$85,$E3305))*ISNUMBER(SEARCH('Class Rules'!$C$6:$C$85,$F3305))*'Class Rules'!$A$6:$A$85))</f>
        <v>0</v>
      </c>
      <c r="N3305" s="1" t="str">
        <f t="array" ref="N3305">IF($M3305=0,'Class Rules'!$D$3,INDEX('Class Rules'!$D$6:$D$85,MATCH($M3305,'Class Rules'!$A$6:$A$85,0)))</f>
        <v>Passenger LDV</v>
      </c>
      <c r="O3305" s="1" t="str">
        <f t="array" ref="O3305">IF(SUMPRODUCT(MAX(ISNUMBER(SEARCH(Fuel_Rules!$A$6:$A$30,$E3305))*ISNUMBER(SEARCH(Fuel_Rules!$B$6:$B$30,$F3305))*(Fuel_Rules!$A$6:$A$30&lt;&gt;"")))&gt;0,"Plug-in hybrid",IF($G3305="Diesel","Diesel","Gasoline"))</f>
        <v>Gasoline</v>
      </c>
    </row>
    <row r="3306" spans="1:15" ht="15" customHeight="1" x14ac:dyDescent="0.25">
      <c r="A3306" s="1">
        <v>2022</v>
      </c>
      <c r="B3306" s="1" t="s">
        <v>5174</v>
      </c>
      <c r="C3306" s="1" t="s">
        <v>1805</v>
      </c>
      <c r="D3306" s="1" t="s">
        <v>5607</v>
      </c>
      <c r="E3306" s="1" t="s">
        <v>1725</v>
      </c>
      <c r="F3306" s="1" t="s">
        <v>5608</v>
      </c>
      <c r="G3306" s="1" t="s">
        <v>105</v>
      </c>
      <c r="H3306" s="1" t="s">
        <v>298</v>
      </c>
      <c r="I3306" s="1">
        <v>3</v>
      </c>
      <c r="J3306" s="1">
        <v>2023</v>
      </c>
      <c r="K3306" s="1">
        <v>686950</v>
      </c>
      <c r="L3306" s="1">
        <v>0</v>
      </c>
      <c r="M3306" s="1">
        <f t="array" ref="M3306">SUMPRODUCT(MAX(ISNUMBER(SEARCH('Class Rules'!$B$6:$B$85,$E3306))*ISNUMBER(SEARCH('Class Rules'!$C$6:$C$85,$F3306))*'Class Rules'!$A$6:$A$85))</f>
        <v>0</v>
      </c>
      <c r="N3306" s="1" t="str">
        <f t="array" ref="N3306">IF($M3306=0,'Class Rules'!$D$3,INDEX('Class Rules'!$D$6:$D$85,MATCH($M3306,'Class Rules'!$A$6:$A$85,0)))</f>
        <v>Passenger LDV</v>
      </c>
      <c r="O3306" s="1" t="str">
        <f t="array" ref="O3306">IF(SUMPRODUCT(MAX(ISNUMBER(SEARCH(Fuel_Rules!$A$6:$A$30,$E3306))*ISNUMBER(SEARCH(Fuel_Rules!$B$6:$B$30,$F3306))*(Fuel_Rules!$A$6:$A$30&lt;&gt;"")))&gt;0,"Plug-in hybrid",IF($G3306="Diesel","Diesel","Gasoline"))</f>
        <v>Diesel</v>
      </c>
    </row>
    <row r="3307" spans="1:15" ht="15" customHeight="1" x14ac:dyDescent="0.25">
      <c r="A3307" s="1">
        <v>2022</v>
      </c>
      <c r="B3307" s="1" t="s">
        <v>5174</v>
      </c>
      <c r="C3307" s="1" t="s">
        <v>1808</v>
      </c>
      <c r="D3307" s="1" t="s">
        <v>5609</v>
      </c>
      <c r="E3307" s="1" t="s">
        <v>1725</v>
      </c>
      <c r="F3307" s="1" t="s">
        <v>5610</v>
      </c>
      <c r="G3307" s="1" t="s">
        <v>105</v>
      </c>
      <c r="H3307" s="1" t="s">
        <v>298</v>
      </c>
      <c r="I3307" s="1">
        <v>3</v>
      </c>
      <c r="J3307" s="1">
        <v>2023</v>
      </c>
      <c r="K3307" s="1">
        <v>623560</v>
      </c>
      <c r="L3307" s="1">
        <v>0</v>
      </c>
      <c r="M3307" s="1">
        <f t="array" ref="M3307">SUMPRODUCT(MAX(ISNUMBER(SEARCH('Class Rules'!$B$6:$B$85,$E3307))*ISNUMBER(SEARCH('Class Rules'!$C$6:$C$85,$F3307))*'Class Rules'!$A$6:$A$85))</f>
        <v>0</v>
      </c>
      <c r="N3307" s="1" t="str">
        <f t="array" ref="N3307">IF($M3307=0,'Class Rules'!$D$3,INDEX('Class Rules'!$D$6:$D$85,MATCH($M3307,'Class Rules'!$A$6:$A$85,0)))</f>
        <v>Passenger LDV</v>
      </c>
      <c r="O3307" s="1" t="str">
        <f t="array" ref="O3307">IF(SUMPRODUCT(MAX(ISNUMBER(SEARCH(Fuel_Rules!$A$6:$A$30,$E3307))*ISNUMBER(SEARCH(Fuel_Rules!$B$6:$B$30,$F3307))*(Fuel_Rules!$A$6:$A$30&lt;&gt;"")))&gt;0,"Plug-in hybrid",IF($G3307="Diesel","Diesel","Gasoline"))</f>
        <v>Diesel</v>
      </c>
    </row>
    <row r="3308" spans="1:15" ht="15" customHeight="1" x14ac:dyDescent="0.25">
      <c r="A3308" s="1">
        <v>2022</v>
      </c>
      <c r="B3308" s="1" t="s">
        <v>5174</v>
      </c>
      <c r="C3308" s="1" t="s">
        <v>1811</v>
      </c>
      <c r="D3308" s="1" t="s">
        <v>5611</v>
      </c>
      <c r="E3308" s="1" t="s">
        <v>1725</v>
      </c>
      <c r="F3308" s="1" t="s">
        <v>1813</v>
      </c>
      <c r="G3308" s="1" t="s">
        <v>105</v>
      </c>
      <c r="H3308" s="1" t="s">
        <v>437</v>
      </c>
      <c r="I3308" s="1">
        <v>3</v>
      </c>
      <c r="J3308" s="1">
        <v>2023</v>
      </c>
      <c r="K3308" s="1">
        <v>642000</v>
      </c>
      <c r="L3308" s="1">
        <v>0</v>
      </c>
      <c r="M3308" s="1">
        <f t="array" ref="M3308">SUMPRODUCT(MAX(ISNUMBER(SEARCH('Class Rules'!$B$6:$B$85,$E3308))*ISNUMBER(SEARCH('Class Rules'!$C$6:$C$85,$F3308))*'Class Rules'!$A$6:$A$85))</f>
        <v>0</v>
      </c>
      <c r="N3308" s="1" t="str">
        <f t="array" ref="N3308">IF($M3308=0,'Class Rules'!$D$3,INDEX('Class Rules'!$D$6:$D$85,MATCH($M3308,'Class Rules'!$A$6:$A$85,0)))</f>
        <v>Passenger LDV</v>
      </c>
      <c r="O3308" s="1" t="str">
        <f t="array" ref="O3308">IF(SUMPRODUCT(MAX(ISNUMBER(SEARCH(Fuel_Rules!$A$6:$A$30,$E3308))*ISNUMBER(SEARCH(Fuel_Rules!$B$6:$B$30,$F3308))*(Fuel_Rules!$A$6:$A$30&lt;&gt;"")))&gt;0,"Plug-in hybrid",IF($G3308="Diesel","Diesel","Gasoline"))</f>
        <v>Diesel</v>
      </c>
    </row>
    <row r="3309" spans="1:15" ht="15" customHeight="1" x14ac:dyDescent="0.25">
      <c r="A3309" s="1">
        <v>2022</v>
      </c>
      <c r="B3309" s="1" t="s">
        <v>5174</v>
      </c>
      <c r="C3309" s="1" t="s">
        <v>1814</v>
      </c>
      <c r="D3309" s="1" t="s">
        <v>5612</v>
      </c>
      <c r="E3309" s="1" t="s">
        <v>1725</v>
      </c>
      <c r="F3309" s="1" t="s">
        <v>1816</v>
      </c>
      <c r="G3309" s="1" t="s">
        <v>105</v>
      </c>
      <c r="H3309" s="1" t="s">
        <v>437</v>
      </c>
      <c r="I3309" s="1">
        <v>3</v>
      </c>
      <c r="J3309" s="1">
        <v>2023</v>
      </c>
      <c r="K3309" s="1">
        <v>714804</v>
      </c>
      <c r="L3309" s="1">
        <v>0</v>
      </c>
      <c r="M3309" s="1">
        <f t="array" ref="M3309">SUMPRODUCT(MAX(ISNUMBER(SEARCH('Class Rules'!$B$6:$B$85,$E3309))*ISNUMBER(SEARCH('Class Rules'!$C$6:$C$85,$F3309))*'Class Rules'!$A$6:$A$85))</f>
        <v>0</v>
      </c>
      <c r="N3309" s="1" t="str">
        <f t="array" ref="N3309">IF($M3309=0,'Class Rules'!$D$3,INDEX('Class Rules'!$D$6:$D$85,MATCH($M3309,'Class Rules'!$A$6:$A$85,0)))</f>
        <v>Passenger LDV</v>
      </c>
      <c r="O3309" s="1" t="str">
        <f t="array" ref="O3309">IF(SUMPRODUCT(MAX(ISNUMBER(SEARCH(Fuel_Rules!$A$6:$A$30,$E3309))*ISNUMBER(SEARCH(Fuel_Rules!$B$6:$B$30,$F3309))*(Fuel_Rules!$A$6:$A$30&lt;&gt;"")))&gt;0,"Plug-in hybrid",IF($G3309="Diesel","Diesel","Gasoline"))</f>
        <v>Diesel</v>
      </c>
    </row>
    <row r="3310" spans="1:15" ht="15" customHeight="1" x14ac:dyDescent="0.25">
      <c r="A3310" s="1">
        <v>2022</v>
      </c>
      <c r="B3310" s="1" t="s">
        <v>5174</v>
      </c>
      <c r="C3310" s="1" t="s">
        <v>1817</v>
      </c>
      <c r="D3310" s="1" t="s">
        <v>5613</v>
      </c>
      <c r="E3310" s="1" t="s">
        <v>1725</v>
      </c>
      <c r="F3310" s="1" t="s">
        <v>5614</v>
      </c>
      <c r="G3310" s="1" t="s">
        <v>105</v>
      </c>
      <c r="H3310" s="1" t="s">
        <v>298</v>
      </c>
      <c r="I3310" s="1">
        <v>3</v>
      </c>
      <c r="J3310" s="1">
        <v>2023</v>
      </c>
      <c r="K3310" s="1">
        <v>738500</v>
      </c>
      <c r="L3310" s="1">
        <v>0</v>
      </c>
      <c r="M3310" s="1">
        <f t="array" ref="M3310">SUMPRODUCT(MAX(ISNUMBER(SEARCH('Class Rules'!$B$6:$B$85,$E3310))*ISNUMBER(SEARCH('Class Rules'!$C$6:$C$85,$F3310))*'Class Rules'!$A$6:$A$85))</f>
        <v>0</v>
      </c>
      <c r="N3310" s="1" t="str">
        <f t="array" ref="N3310">IF($M3310=0,'Class Rules'!$D$3,INDEX('Class Rules'!$D$6:$D$85,MATCH($M3310,'Class Rules'!$A$6:$A$85,0)))</f>
        <v>Passenger LDV</v>
      </c>
      <c r="O3310" s="1" t="str">
        <f t="array" ref="O3310">IF(SUMPRODUCT(MAX(ISNUMBER(SEARCH(Fuel_Rules!$A$6:$A$30,$E3310))*ISNUMBER(SEARCH(Fuel_Rules!$B$6:$B$30,$F3310))*(Fuel_Rules!$A$6:$A$30&lt;&gt;"")))&gt;0,"Plug-in hybrid",IF($G3310="Diesel","Diesel","Gasoline"))</f>
        <v>Diesel</v>
      </c>
    </row>
    <row r="3311" spans="1:15" ht="15" customHeight="1" x14ac:dyDescent="0.25">
      <c r="A3311" s="1">
        <v>2022</v>
      </c>
      <c r="B3311" s="1" t="s">
        <v>5174</v>
      </c>
      <c r="C3311" s="1" t="s">
        <v>1820</v>
      </c>
      <c r="D3311" s="1" t="s">
        <v>5615</v>
      </c>
      <c r="E3311" s="1" t="s">
        <v>1725</v>
      </c>
      <c r="F3311" s="1" t="s">
        <v>1822</v>
      </c>
      <c r="G3311" s="1" t="s">
        <v>103</v>
      </c>
      <c r="H3311" s="1" t="s">
        <v>437</v>
      </c>
      <c r="I3311" s="1">
        <v>2</v>
      </c>
      <c r="J3311" s="1">
        <v>2023</v>
      </c>
      <c r="K3311" s="1">
        <v>891500</v>
      </c>
      <c r="L3311" s="1">
        <v>0</v>
      </c>
      <c r="M3311" s="1">
        <f t="array" ref="M3311">SUMPRODUCT(MAX(ISNUMBER(SEARCH('Class Rules'!$B$6:$B$85,$E3311))*ISNUMBER(SEARCH('Class Rules'!$C$6:$C$85,$F3311))*'Class Rules'!$A$6:$A$85))</f>
        <v>0</v>
      </c>
      <c r="N3311" s="1" t="str">
        <f t="array" ref="N3311">IF($M3311=0,'Class Rules'!$D$3,INDEX('Class Rules'!$D$6:$D$85,MATCH($M3311,'Class Rules'!$A$6:$A$85,0)))</f>
        <v>Passenger LDV</v>
      </c>
      <c r="O3311" s="1" t="str">
        <f t="array" ref="O3311">IF(SUMPRODUCT(MAX(ISNUMBER(SEARCH(Fuel_Rules!$A$6:$A$30,$E3311))*ISNUMBER(SEARCH(Fuel_Rules!$B$6:$B$30,$F3311))*(Fuel_Rules!$A$6:$A$30&lt;&gt;"")))&gt;0,"Plug-in hybrid",IF($G3311="Diesel","Diesel","Gasoline"))</f>
        <v>Plug-in hybrid</v>
      </c>
    </row>
    <row r="3312" spans="1:15" ht="15" customHeight="1" x14ac:dyDescent="0.25">
      <c r="A3312" s="1">
        <v>2022</v>
      </c>
      <c r="B3312" s="1" t="s">
        <v>5174</v>
      </c>
      <c r="C3312" s="1" t="s">
        <v>1823</v>
      </c>
      <c r="D3312" s="1" t="s">
        <v>5616</v>
      </c>
      <c r="E3312" s="1" t="s">
        <v>1725</v>
      </c>
      <c r="F3312" s="1" t="s">
        <v>1825</v>
      </c>
      <c r="G3312" s="1" t="s">
        <v>103</v>
      </c>
      <c r="H3312" s="1" t="s">
        <v>437</v>
      </c>
      <c r="I3312" s="1">
        <v>5</v>
      </c>
      <c r="J3312" s="1">
        <v>2023</v>
      </c>
      <c r="K3312" s="1">
        <v>1081906</v>
      </c>
      <c r="L3312" s="1">
        <v>0</v>
      </c>
      <c r="M3312" s="1">
        <f t="array" ref="M3312">SUMPRODUCT(MAX(ISNUMBER(SEARCH('Class Rules'!$B$6:$B$85,$E3312))*ISNUMBER(SEARCH('Class Rules'!$C$6:$C$85,$F3312))*'Class Rules'!$A$6:$A$85))</f>
        <v>0</v>
      </c>
      <c r="N3312" s="1" t="str">
        <f t="array" ref="N3312">IF($M3312=0,'Class Rules'!$D$3,INDEX('Class Rules'!$D$6:$D$85,MATCH($M3312,'Class Rules'!$A$6:$A$85,0)))</f>
        <v>Passenger LDV</v>
      </c>
      <c r="O3312" s="1" t="str">
        <f t="array" ref="O3312">IF(SUMPRODUCT(MAX(ISNUMBER(SEARCH(Fuel_Rules!$A$6:$A$30,$E3312))*ISNUMBER(SEARCH(Fuel_Rules!$B$6:$B$30,$F3312))*(Fuel_Rules!$A$6:$A$30&lt;&gt;"")))&gt;0,"Plug-in hybrid",IF($G3312="Diesel","Diesel","Gasoline"))</f>
        <v>Gasoline</v>
      </c>
    </row>
    <row r="3313" spans="1:15" ht="15" customHeight="1" x14ac:dyDescent="0.25">
      <c r="A3313" s="1">
        <v>2022</v>
      </c>
      <c r="B3313" s="1" t="s">
        <v>5174</v>
      </c>
      <c r="C3313" s="1" t="s">
        <v>1826</v>
      </c>
      <c r="D3313" s="1" t="s">
        <v>5617</v>
      </c>
      <c r="E3313" s="1" t="s">
        <v>1725</v>
      </c>
      <c r="F3313" s="1" t="s">
        <v>1828</v>
      </c>
      <c r="G3313" s="1" t="s">
        <v>103</v>
      </c>
      <c r="H3313" s="1" t="s">
        <v>437</v>
      </c>
      <c r="I3313" s="1">
        <v>2</v>
      </c>
      <c r="J3313" s="1">
        <v>2023</v>
      </c>
      <c r="K3313" s="1">
        <v>553324</v>
      </c>
      <c r="L3313" s="1">
        <v>0</v>
      </c>
      <c r="M3313" s="1">
        <f t="array" ref="M3313">SUMPRODUCT(MAX(ISNUMBER(SEARCH('Class Rules'!$B$6:$B$85,$E3313))*ISNUMBER(SEARCH('Class Rules'!$C$6:$C$85,$F3313))*'Class Rules'!$A$6:$A$85))</f>
        <v>0</v>
      </c>
      <c r="N3313" s="1" t="str">
        <f t="array" ref="N3313">IF($M3313=0,'Class Rules'!$D$3,INDEX('Class Rules'!$D$6:$D$85,MATCH($M3313,'Class Rules'!$A$6:$A$85,0)))</f>
        <v>Passenger LDV</v>
      </c>
      <c r="O3313" s="1" t="str">
        <f t="array" ref="O3313">IF(SUMPRODUCT(MAX(ISNUMBER(SEARCH(Fuel_Rules!$A$6:$A$30,$E3313))*ISNUMBER(SEARCH(Fuel_Rules!$B$6:$B$30,$F3313))*(Fuel_Rules!$A$6:$A$30&lt;&gt;"")))&gt;0,"Plug-in hybrid",IF($G3313="Diesel","Diesel","Gasoline"))</f>
        <v>Gasoline</v>
      </c>
    </row>
    <row r="3314" spans="1:15" ht="15" customHeight="1" x14ac:dyDescent="0.25">
      <c r="A3314" s="1">
        <v>2022</v>
      </c>
      <c r="B3314" s="1" t="s">
        <v>5174</v>
      </c>
      <c r="C3314" s="1" t="s">
        <v>1829</v>
      </c>
      <c r="D3314" s="1" t="s">
        <v>5618</v>
      </c>
      <c r="E3314" s="1" t="s">
        <v>1831</v>
      </c>
      <c r="F3314" s="1" t="s">
        <v>1832</v>
      </c>
      <c r="G3314" s="1" t="s">
        <v>103</v>
      </c>
      <c r="H3314" s="1" t="s">
        <v>437</v>
      </c>
      <c r="I3314" s="1">
        <v>3.5</v>
      </c>
      <c r="J3314" s="1">
        <v>2023</v>
      </c>
      <c r="K3314" s="1">
        <v>970717</v>
      </c>
      <c r="L3314" s="1">
        <v>0</v>
      </c>
      <c r="M3314" s="1">
        <f t="array" ref="M3314">SUMPRODUCT(MAX(ISNUMBER(SEARCH('Class Rules'!$B$6:$B$85,$E3314))*ISNUMBER(SEARCH('Class Rules'!$C$6:$C$85,$F3314))*'Class Rules'!$A$6:$A$85))</f>
        <v>0</v>
      </c>
      <c r="N3314" s="1" t="str">
        <f t="array" ref="N3314">IF($M3314=0,'Class Rules'!$D$3,INDEX('Class Rules'!$D$6:$D$85,MATCH($M3314,'Class Rules'!$A$6:$A$85,0)))</f>
        <v>Passenger LDV</v>
      </c>
      <c r="O3314" s="1" t="str">
        <f t="array" ref="O3314">IF(SUMPRODUCT(MAX(ISNUMBER(SEARCH(Fuel_Rules!$A$6:$A$30,$E3314))*ISNUMBER(SEARCH(Fuel_Rules!$B$6:$B$30,$F3314))*(Fuel_Rules!$A$6:$A$30&lt;&gt;"")))&gt;0,"Plug-in hybrid",IF($G3314="Diesel","Diesel","Gasoline"))</f>
        <v>Gasoline</v>
      </c>
    </row>
    <row r="3315" spans="1:15" ht="15" customHeight="1" x14ac:dyDescent="0.25">
      <c r="A3315" s="1">
        <v>2022</v>
      </c>
      <c r="B3315" s="1" t="s">
        <v>5174</v>
      </c>
      <c r="C3315" s="1" t="s">
        <v>1833</v>
      </c>
      <c r="D3315" s="1" t="s">
        <v>5619</v>
      </c>
      <c r="E3315" s="1" t="s">
        <v>1831</v>
      </c>
      <c r="F3315" s="1" t="s">
        <v>1835</v>
      </c>
      <c r="G3315" s="1" t="s">
        <v>103</v>
      </c>
      <c r="H3315" s="1" t="s">
        <v>437</v>
      </c>
      <c r="I3315" s="1">
        <v>2.5</v>
      </c>
      <c r="J3315" s="1">
        <v>2023</v>
      </c>
      <c r="K3315" s="1">
        <v>385691</v>
      </c>
      <c r="L3315" s="1">
        <v>0</v>
      </c>
      <c r="M3315" s="1">
        <f t="array" ref="M3315">SUMPRODUCT(MAX(ISNUMBER(SEARCH('Class Rules'!$B$6:$B$85,$E3315))*ISNUMBER(SEARCH('Class Rules'!$C$6:$C$85,$F3315))*'Class Rules'!$A$6:$A$85))</f>
        <v>0</v>
      </c>
      <c r="N3315" s="1" t="str">
        <f t="array" ref="N3315">IF($M3315=0,'Class Rules'!$D$3,INDEX('Class Rules'!$D$6:$D$85,MATCH($M3315,'Class Rules'!$A$6:$A$85,0)))</f>
        <v>Passenger LDV</v>
      </c>
      <c r="O3315" s="1" t="str">
        <f t="array" ref="O3315">IF(SUMPRODUCT(MAX(ISNUMBER(SEARCH(Fuel_Rules!$A$6:$A$30,$E3315))*ISNUMBER(SEARCH(Fuel_Rules!$B$6:$B$30,$F3315))*(Fuel_Rules!$A$6:$A$30&lt;&gt;"")))&gt;0,"Plug-in hybrid",IF($G3315="Diesel","Diesel","Gasoline"))</f>
        <v>Gasoline</v>
      </c>
    </row>
    <row r="3316" spans="1:15" ht="15" customHeight="1" x14ac:dyDescent="0.25">
      <c r="A3316" s="1">
        <v>2022</v>
      </c>
      <c r="B3316" s="1" t="s">
        <v>5174</v>
      </c>
      <c r="C3316" s="1" t="s">
        <v>1836</v>
      </c>
      <c r="D3316" s="1" t="s">
        <v>5620</v>
      </c>
      <c r="E3316" s="1" t="s">
        <v>1831</v>
      </c>
      <c r="F3316" s="1" t="s">
        <v>1838</v>
      </c>
      <c r="G3316" s="1" t="s">
        <v>103</v>
      </c>
      <c r="H3316" s="1" t="s">
        <v>437</v>
      </c>
      <c r="I3316" s="1">
        <v>2.5</v>
      </c>
      <c r="J3316" s="1">
        <v>2023</v>
      </c>
      <c r="K3316" s="1">
        <v>327897</v>
      </c>
      <c r="L3316" s="1">
        <v>0</v>
      </c>
      <c r="M3316" s="1">
        <f t="array" ref="M3316">SUMPRODUCT(MAX(ISNUMBER(SEARCH('Class Rules'!$B$6:$B$85,$E3316))*ISNUMBER(SEARCH('Class Rules'!$C$6:$C$85,$F3316))*'Class Rules'!$A$6:$A$85))</f>
        <v>0</v>
      </c>
      <c r="N3316" s="1" t="str">
        <f t="array" ref="N3316">IF($M3316=0,'Class Rules'!$D$3,INDEX('Class Rules'!$D$6:$D$85,MATCH($M3316,'Class Rules'!$A$6:$A$85,0)))</f>
        <v>Passenger LDV</v>
      </c>
      <c r="O3316" s="1" t="str">
        <f t="array" ref="O3316">IF(SUMPRODUCT(MAX(ISNUMBER(SEARCH(Fuel_Rules!$A$6:$A$30,$E3316))*ISNUMBER(SEARCH(Fuel_Rules!$B$6:$B$30,$F3316))*(Fuel_Rules!$A$6:$A$30&lt;&gt;"")))&gt;0,"Plug-in hybrid",IF($G3316="Diesel","Diesel","Gasoline"))</f>
        <v>Gasoline</v>
      </c>
    </row>
    <row r="3317" spans="1:15" ht="15" customHeight="1" x14ac:dyDescent="0.25">
      <c r="A3317" s="1">
        <v>2022</v>
      </c>
      <c r="B3317" s="1" t="s">
        <v>5174</v>
      </c>
      <c r="C3317" s="1" t="s">
        <v>1839</v>
      </c>
      <c r="D3317" s="1" t="s">
        <v>5621</v>
      </c>
      <c r="E3317" s="1" t="s">
        <v>1831</v>
      </c>
      <c r="F3317" s="1" t="s">
        <v>1841</v>
      </c>
      <c r="G3317" s="1" t="s">
        <v>103</v>
      </c>
      <c r="H3317" s="1" t="s">
        <v>437</v>
      </c>
      <c r="I3317" s="1">
        <v>2.5</v>
      </c>
      <c r="J3317" s="1">
        <v>2023</v>
      </c>
      <c r="K3317" s="1">
        <v>350350</v>
      </c>
      <c r="L3317" s="1">
        <v>0</v>
      </c>
      <c r="M3317" s="1">
        <f t="array" ref="M3317">SUMPRODUCT(MAX(ISNUMBER(SEARCH('Class Rules'!$B$6:$B$85,$E3317))*ISNUMBER(SEARCH('Class Rules'!$C$6:$C$85,$F3317))*'Class Rules'!$A$6:$A$85))</f>
        <v>0</v>
      </c>
      <c r="N3317" s="1" t="str">
        <f t="array" ref="N3317">IF($M3317=0,'Class Rules'!$D$3,INDEX('Class Rules'!$D$6:$D$85,MATCH($M3317,'Class Rules'!$A$6:$A$85,0)))</f>
        <v>Passenger LDV</v>
      </c>
      <c r="O3317" s="1" t="str">
        <f t="array" ref="O3317">IF(SUMPRODUCT(MAX(ISNUMBER(SEARCH(Fuel_Rules!$A$6:$A$30,$E3317))*ISNUMBER(SEARCH(Fuel_Rules!$B$6:$B$30,$F3317))*(Fuel_Rules!$A$6:$A$30&lt;&gt;"")))&gt;0,"Plug-in hybrid",IF($G3317="Diesel","Diesel","Gasoline"))</f>
        <v>Gasoline</v>
      </c>
    </row>
    <row r="3318" spans="1:15" ht="15" customHeight="1" x14ac:dyDescent="0.25">
      <c r="A3318" s="1">
        <v>2022</v>
      </c>
      <c r="B3318" s="1" t="s">
        <v>5174</v>
      </c>
      <c r="C3318" s="1" t="s">
        <v>1842</v>
      </c>
      <c r="D3318" s="1" t="s">
        <v>5622</v>
      </c>
      <c r="E3318" s="1" t="s">
        <v>1831</v>
      </c>
      <c r="F3318" s="1" t="s">
        <v>1844</v>
      </c>
      <c r="G3318" s="1" t="s">
        <v>103</v>
      </c>
      <c r="H3318" s="1" t="s">
        <v>437</v>
      </c>
      <c r="I3318" s="1">
        <v>2.5</v>
      </c>
      <c r="J3318" s="1">
        <v>2023</v>
      </c>
      <c r="K3318" s="1">
        <v>347198</v>
      </c>
      <c r="L3318" s="1">
        <v>0</v>
      </c>
      <c r="M3318" s="1">
        <f t="array" ref="M3318">SUMPRODUCT(MAX(ISNUMBER(SEARCH('Class Rules'!$B$6:$B$85,$E3318))*ISNUMBER(SEARCH('Class Rules'!$C$6:$C$85,$F3318))*'Class Rules'!$A$6:$A$85))</f>
        <v>0</v>
      </c>
      <c r="N3318" s="1" t="str">
        <f t="array" ref="N3318">IF($M3318=0,'Class Rules'!$D$3,INDEX('Class Rules'!$D$6:$D$85,MATCH($M3318,'Class Rules'!$A$6:$A$85,0)))</f>
        <v>Passenger LDV</v>
      </c>
      <c r="O3318" s="1" t="str">
        <f t="array" ref="O3318">IF(SUMPRODUCT(MAX(ISNUMBER(SEARCH(Fuel_Rules!$A$6:$A$30,$E3318))*ISNUMBER(SEARCH(Fuel_Rules!$B$6:$B$30,$F3318))*(Fuel_Rules!$A$6:$A$30&lt;&gt;"")))&gt;0,"Plug-in hybrid",IF($G3318="Diesel","Diesel","Gasoline"))</f>
        <v>Gasoline</v>
      </c>
    </row>
    <row r="3319" spans="1:15" ht="15" customHeight="1" x14ac:dyDescent="0.25">
      <c r="A3319" s="1">
        <v>2022</v>
      </c>
      <c r="B3319" s="1" t="s">
        <v>5174</v>
      </c>
      <c r="C3319" s="1" t="s">
        <v>1845</v>
      </c>
      <c r="D3319" s="1" t="s">
        <v>5623</v>
      </c>
      <c r="E3319" s="1" t="s">
        <v>1831</v>
      </c>
      <c r="F3319" s="1" t="s">
        <v>1847</v>
      </c>
      <c r="G3319" s="1" t="s">
        <v>103</v>
      </c>
      <c r="H3319" s="1" t="s">
        <v>437</v>
      </c>
      <c r="I3319" s="1">
        <v>2</v>
      </c>
      <c r="J3319" s="1">
        <v>2023</v>
      </c>
      <c r="K3319" s="1">
        <v>313784</v>
      </c>
      <c r="L3319" s="1">
        <v>0</v>
      </c>
      <c r="M3319" s="1">
        <f t="array" ref="M3319">SUMPRODUCT(MAX(ISNUMBER(SEARCH('Class Rules'!$B$6:$B$85,$E3319))*ISNUMBER(SEARCH('Class Rules'!$C$6:$C$85,$F3319))*'Class Rules'!$A$6:$A$85))</f>
        <v>0</v>
      </c>
      <c r="N3319" s="1" t="str">
        <f t="array" ref="N3319">IF($M3319=0,'Class Rules'!$D$3,INDEX('Class Rules'!$D$6:$D$85,MATCH($M3319,'Class Rules'!$A$6:$A$85,0)))</f>
        <v>Passenger LDV</v>
      </c>
      <c r="O3319" s="1" t="str">
        <f t="array" ref="O3319">IF(SUMPRODUCT(MAX(ISNUMBER(SEARCH(Fuel_Rules!$A$6:$A$30,$E3319))*ISNUMBER(SEARCH(Fuel_Rules!$B$6:$B$30,$F3319))*(Fuel_Rules!$A$6:$A$30&lt;&gt;"")))&gt;0,"Plug-in hybrid",IF($G3319="Diesel","Diesel","Gasoline"))</f>
        <v>Gasoline</v>
      </c>
    </row>
    <row r="3320" spans="1:15" ht="15" customHeight="1" x14ac:dyDescent="0.25">
      <c r="A3320" s="1">
        <v>2022</v>
      </c>
      <c r="B3320" s="1" t="s">
        <v>5174</v>
      </c>
      <c r="C3320" s="1" t="s">
        <v>1848</v>
      </c>
      <c r="D3320" s="1" t="s">
        <v>5624</v>
      </c>
      <c r="E3320" s="1" t="s">
        <v>1831</v>
      </c>
      <c r="F3320" s="1" t="s">
        <v>1850</v>
      </c>
      <c r="G3320" s="1" t="s">
        <v>103</v>
      </c>
      <c r="H3320" s="1" t="s">
        <v>437</v>
      </c>
      <c r="I3320" s="1">
        <v>2</v>
      </c>
      <c r="J3320" s="1">
        <v>2023</v>
      </c>
      <c r="K3320" s="1">
        <v>272869</v>
      </c>
      <c r="L3320" s="1">
        <v>0</v>
      </c>
      <c r="M3320" s="1">
        <f t="array" ref="M3320">SUMPRODUCT(MAX(ISNUMBER(SEARCH('Class Rules'!$B$6:$B$85,$E3320))*ISNUMBER(SEARCH('Class Rules'!$C$6:$C$85,$F3320))*'Class Rules'!$A$6:$A$85))</f>
        <v>0</v>
      </c>
      <c r="N3320" s="1" t="str">
        <f t="array" ref="N3320">IF($M3320=0,'Class Rules'!$D$3,INDEX('Class Rules'!$D$6:$D$85,MATCH($M3320,'Class Rules'!$A$6:$A$85,0)))</f>
        <v>Passenger LDV</v>
      </c>
      <c r="O3320" s="1" t="str">
        <f t="array" ref="O3320">IF(SUMPRODUCT(MAX(ISNUMBER(SEARCH(Fuel_Rules!$A$6:$A$30,$E3320))*ISNUMBER(SEARCH(Fuel_Rules!$B$6:$B$30,$F3320))*(Fuel_Rules!$A$6:$A$30&lt;&gt;"")))&gt;0,"Plug-in hybrid",IF($G3320="Diesel","Diesel","Gasoline"))</f>
        <v>Gasoline</v>
      </c>
    </row>
    <row r="3321" spans="1:15" ht="15" customHeight="1" x14ac:dyDescent="0.25">
      <c r="A3321" s="1">
        <v>2022</v>
      </c>
      <c r="B3321" s="1" t="s">
        <v>5174</v>
      </c>
      <c r="C3321" s="1" t="s">
        <v>1851</v>
      </c>
      <c r="D3321" s="1" t="s">
        <v>5625</v>
      </c>
      <c r="E3321" s="1" t="s">
        <v>1831</v>
      </c>
      <c r="F3321" s="1" t="s">
        <v>1853</v>
      </c>
      <c r="G3321" s="1" t="s">
        <v>103</v>
      </c>
      <c r="H3321" s="1" t="s">
        <v>437</v>
      </c>
      <c r="I3321" s="1">
        <v>3.5</v>
      </c>
      <c r="J3321" s="1">
        <v>2023</v>
      </c>
      <c r="K3321" s="1">
        <v>511635</v>
      </c>
      <c r="L3321" s="1">
        <v>0</v>
      </c>
      <c r="M3321" s="1">
        <f t="array" ref="M3321">SUMPRODUCT(MAX(ISNUMBER(SEARCH('Class Rules'!$B$6:$B$85,$E3321))*ISNUMBER(SEARCH('Class Rules'!$C$6:$C$85,$F3321))*'Class Rules'!$A$6:$A$85))</f>
        <v>0</v>
      </c>
      <c r="N3321" s="1" t="str">
        <f t="array" ref="N3321">IF($M3321=0,'Class Rules'!$D$3,INDEX('Class Rules'!$D$6:$D$85,MATCH($M3321,'Class Rules'!$A$6:$A$85,0)))</f>
        <v>Passenger LDV</v>
      </c>
      <c r="O3321" s="1" t="str">
        <f t="array" ref="O3321">IF(SUMPRODUCT(MAX(ISNUMBER(SEARCH(Fuel_Rules!$A$6:$A$30,$E3321))*ISNUMBER(SEARCH(Fuel_Rules!$B$6:$B$30,$F3321))*(Fuel_Rules!$A$6:$A$30&lt;&gt;"")))&gt;0,"Plug-in hybrid",IF($G3321="Diesel","Diesel","Gasoline"))</f>
        <v>Gasoline</v>
      </c>
    </row>
    <row r="3322" spans="1:15" ht="15" customHeight="1" x14ac:dyDescent="0.25">
      <c r="A3322" s="1">
        <v>2022</v>
      </c>
      <c r="B3322" s="1" t="s">
        <v>5174</v>
      </c>
      <c r="C3322" s="1" t="s">
        <v>1854</v>
      </c>
      <c r="D3322" s="1" t="s">
        <v>5626</v>
      </c>
      <c r="E3322" s="1" t="s">
        <v>1831</v>
      </c>
      <c r="F3322" s="1" t="s">
        <v>1856</v>
      </c>
      <c r="G3322" s="1" t="s">
        <v>103</v>
      </c>
      <c r="H3322" s="1" t="s">
        <v>437</v>
      </c>
      <c r="I3322" s="1">
        <v>3.5</v>
      </c>
      <c r="J3322" s="1">
        <v>2023</v>
      </c>
      <c r="K3322" s="1">
        <v>517406</v>
      </c>
      <c r="L3322" s="1">
        <v>0</v>
      </c>
      <c r="M3322" s="1">
        <f t="array" ref="M3322">SUMPRODUCT(MAX(ISNUMBER(SEARCH('Class Rules'!$B$6:$B$85,$E3322))*ISNUMBER(SEARCH('Class Rules'!$C$6:$C$85,$F3322))*'Class Rules'!$A$6:$A$85))</f>
        <v>0</v>
      </c>
      <c r="N3322" s="1" t="str">
        <f t="array" ref="N3322">IF($M3322=0,'Class Rules'!$D$3,INDEX('Class Rules'!$D$6:$D$85,MATCH($M3322,'Class Rules'!$A$6:$A$85,0)))</f>
        <v>Passenger LDV</v>
      </c>
      <c r="O3322" s="1" t="str">
        <f t="array" ref="O3322">IF(SUMPRODUCT(MAX(ISNUMBER(SEARCH(Fuel_Rules!$A$6:$A$30,$E3322))*ISNUMBER(SEARCH(Fuel_Rules!$B$6:$B$30,$F3322))*(Fuel_Rules!$A$6:$A$30&lt;&gt;"")))&gt;0,"Plug-in hybrid",IF($G3322="Diesel","Diesel","Gasoline"))</f>
        <v>Gasoline</v>
      </c>
    </row>
    <row r="3323" spans="1:15" ht="15" customHeight="1" x14ac:dyDescent="0.25">
      <c r="A3323" s="1">
        <v>2022</v>
      </c>
      <c r="B3323" s="1" t="s">
        <v>5174</v>
      </c>
      <c r="C3323" s="1" t="s">
        <v>5627</v>
      </c>
      <c r="D3323" s="1" t="s">
        <v>5628</v>
      </c>
      <c r="E3323" s="1" t="s">
        <v>1831</v>
      </c>
      <c r="F3323" s="1" t="s">
        <v>5629</v>
      </c>
      <c r="G3323" s="1" t="s">
        <v>103</v>
      </c>
      <c r="H3323" s="1" t="s">
        <v>437</v>
      </c>
      <c r="I3323" s="1">
        <v>2.5</v>
      </c>
      <c r="J3323" s="1">
        <v>2023</v>
      </c>
      <c r="K3323" s="1">
        <v>382324</v>
      </c>
      <c r="L3323" s="1">
        <v>0</v>
      </c>
      <c r="M3323" s="1">
        <f t="array" ref="M3323">SUMPRODUCT(MAX(ISNUMBER(SEARCH('Class Rules'!$B$6:$B$85,$E3323))*ISNUMBER(SEARCH('Class Rules'!$C$6:$C$85,$F3323))*'Class Rules'!$A$6:$A$85))</f>
        <v>0</v>
      </c>
      <c r="N3323" s="1" t="str">
        <f t="array" ref="N3323">IF($M3323=0,'Class Rules'!$D$3,INDEX('Class Rules'!$D$6:$D$85,MATCH($M3323,'Class Rules'!$A$6:$A$85,0)))</f>
        <v>Passenger LDV</v>
      </c>
      <c r="O3323" s="1" t="str">
        <f t="array" ref="O3323">IF(SUMPRODUCT(MAX(ISNUMBER(SEARCH(Fuel_Rules!$A$6:$A$30,$E3323))*ISNUMBER(SEARCH(Fuel_Rules!$B$6:$B$30,$F3323))*(Fuel_Rules!$A$6:$A$30&lt;&gt;"")))&gt;0,"Plug-in hybrid",IF($G3323="Diesel","Diesel","Gasoline"))</f>
        <v>Gasoline</v>
      </c>
    </row>
    <row r="3324" spans="1:15" ht="15" customHeight="1" x14ac:dyDescent="0.25">
      <c r="A3324" s="1">
        <v>2022</v>
      </c>
      <c r="B3324" s="1" t="s">
        <v>5174</v>
      </c>
      <c r="C3324" s="1" t="s">
        <v>5630</v>
      </c>
      <c r="D3324" s="1" t="s">
        <v>5631</v>
      </c>
      <c r="E3324" s="1" t="s">
        <v>1831</v>
      </c>
      <c r="F3324" s="1" t="s">
        <v>5632</v>
      </c>
      <c r="G3324" s="1" t="s">
        <v>103</v>
      </c>
      <c r="H3324" s="1" t="s">
        <v>437</v>
      </c>
      <c r="I3324" s="1">
        <v>2.5</v>
      </c>
      <c r="J3324" s="1">
        <v>2023</v>
      </c>
      <c r="K3324" s="1">
        <v>346371</v>
      </c>
      <c r="L3324" s="1">
        <v>0</v>
      </c>
      <c r="M3324" s="1">
        <f t="array" ref="M3324">SUMPRODUCT(MAX(ISNUMBER(SEARCH('Class Rules'!$B$6:$B$85,$E3324))*ISNUMBER(SEARCH('Class Rules'!$C$6:$C$85,$F3324))*'Class Rules'!$A$6:$A$85))</f>
        <v>0</v>
      </c>
      <c r="N3324" s="1" t="str">
        <f t="array" ref="N3324">IF($M3324=0,'Class Rules'!$D$3,INDEX('Class Rules'!$D$6:$D$85,MATCH($M3324,'Class Rules'!$A$6:$A$85,0)))</f>
        <v>Passenger LDV</v>
      </c>
      <c r="O3324" s="1" t="str">
        <f t="array" ref="O3324">IF(SUMPRODUCT(MAX(ISNUMBER(SEARCH(Fuel_Rules!$A$6:$A$30,$E3324))*ISNUMBER(SEARCH(Fuel_Rules!$B$6:$B$30,$F3324))*(Fuel_Rules!$A$6:$A$30&lt;&gt;"")))&gt;0,"Plug-in hybrid",IF($G3324="Diesel","Diesel","Gasoline"))</f>
        <v>Gasoline</v>
      </c>
    </row>
    <row r="3325" spans="1:15" ht="15" customHeight="1" x14ac:dyDescent="0.25">
      <c r="A3325" s="1">
        <v>2022</v>
      </c>
      <c r="B3325" s="1" t="s">
        <v>5174</v>
      </c>
      <c r="C3325" s="1" t="s">
        <v>5633</v>
      </c>
      <c r="D3325" s="1" t="s">
        <v>5634</v>
      </c>
      <c r="E3325" s="1" t="s">
        <v>1831</v>
      </c>
      <c r="F3325" s="1" t="s">
        <v>5635</v>
      </c>
      <c r="G3325" s="1" t="s">
        <v>103</v>
      </c>
      <c r="H3325" s="1" t="s">
        <v>437</v>
      </c>
      <c r="I3325" s="1">
        <v>2.5</v>
      </c>
      <c r="J3325" s="1">
        <v>2023</v>
      </c>
      <c r="K3325" s="1">
        <v>414623</v>
      </c>
      <c r="L3325" s="1">
        <v>0</v>
      </c>
      <c r="M3325" s="1">
        <f t="array" ref="M3325">SUMPRODUCT(MAX(ISNUMBER(SEARCH('Class Rules'!$B$6:$B$85,$E3325))*ISNUMBER(SEARCH('Class Rules'!$C$6:$C$85,$F3325))*'Class Rules'!$A$6:$A$85))</f>
        <v>0</v>
      </c>
      <c r="N3325" s="1" t="str">
        <f t="array" ref="N3325">IF($M3325=0,'Class Rules'!$D$3,INDEX('Class Rules'!$D$6:$D$85,MATCH($M3325,'Class Rules'!$A$6:$A$85,0)))</f>
        <v>Passenger LDV</v>
      </c>
      <c r="O3325" s="1" t="str">
        <f t="array" ref="O3325">IF(SUMPRODUCT(MAX(ISNUMBER(SEARCH(Fuel_Rules!$A$6:$A$30,$E3325))*ISNUMBER(SEARCH(Fuel_Rules!$B$6:$B$30,$F3325))*(Fuel_Rules!$A$6:$A$30&lt;&gt;"")))&gt;0,"Plug-in hybrid",IF($G3325="Diesel","Diesel","Gasoline"))</f>
        <v>Gasoline</v>
      </c>
    </row>
    <row r="3326" spans="1:15" ht="15" customHeight="1" x14ac:dyDescent="0.25">
      <c r="A3326" s="1">
        <v>2022</v>
      </c>
      <c r="B3326" s="1" t="s">
        <v>5174</v>
      </c>
      <c r="C3326" s="1" t="s">
        <v>1857</v>
      </c>
      <c r="D3326" s="1" t="s">
        <v>5636</v>
      </c>
      <c r="E3326" s="1" t="s">
        <v>1859</v>
      </c>
      <c r="F3326" s="1" t="s">
        <v>1860</v>
      </c>
      <c r="G3326" s="1" t="s">
        <v>103</v>
      </c>
      <c r="H3326" s="1" t="s">
        <v>298</v>
      </c>
      <c r="I3326" s="1">
        <v>1.8</v>
      </c>
      <c r="J3326" s="1">
        <v>2023</v>
      </c>
      <c r="K3326" s="1">
        <v>76593</v>
      </c>
      <c r="L3326" s="1">
        <v>0</v>
      </c>
      <c r="M3326" s="1">
        <f t="array" ref="M3326">SUMPRODUCT(MAX(ISNUMBER(SEARCH('Class Rules'!$B$6:$B$85,$E3326))*ISNUMBER(SEARCH('Class Rules'!$C$6:$C$85,$F3326))*'Class Rules'!$A$6:$A$85))</f>
        <v>0</v>
      </c>
      <c r="N3326" s="1" t="str">
        <f t="array" ref="N3326">IF($M3326=0,'Class Rules'!$D$3,INDEX('Class Rules'!$D$6:$D$85,MATCH($M3326,'Class Rules'!$A$6:$A$85,0)))</f>
        <v>Passenger LDV</v>
      </c>
      <c r="O3326" s="1" t="str">
        <f t="array" ref="O3326">IF(SUMPRODUCT(MAX(ISNUMBER(SEARCH(Fuel_Rules!$A$6:$A$30,$E3326))*ISNUMBER(SEARCH(Fuel_Rules!$B$6:$B$30,$F3326))*(Fuel_Rules!$A$6:$A$30&lt;&gt;"")))&gt;0,"Plug-in hybrid",IF($G3326="Diesel","Diesel","Gasoline"))</f>
        <v>Gasoline</v>
      </c>
    </row>
    <row r="3327" spans="1:15" ht="15" customHeight="1" x14ac:dyDescent="0.25">
      <c r="A3327" s="1">
        <v>2022</v>
      </c>
      <c r="B3327" s="1" t="s">
        <v>5174</v>
      </c>
      <c r="C3327" s="1" t="s">
        <v>1861</v>
      </c>
      <c r="D3327" s="1" t="s">
        <v>5637</v>
      </c>
      <c r="E3327" s="1" t="s">
        <v>1859</v>
      </c>
      <c r="F3327" s="1" t="s">
        <v>1863</v>
      </c>
      <c r="G3327" s="1" t="s">
        <v>103</v>
      </c>
      <c r="H3327" s="1" t="s">
        <v>298</v>
      </c>
      <c r="I3327" s="1">
        <v>1.5</v>
      </c>
      <c r="J3327" s="1">
        <v>2023</v>
      </c>
      <c r="K3327" s="1">
        <v>46165</v>
      </c>
      <c r="L3327" s="1">
        <v>0</v>
      </c>
      <c r="M3327" s="1">
        <f t="array" ref="M3327">SUMPRODUCT(MAX(ISNUMBER(SEARCH('Class Rules'!$B$6:$B$85,$E3327))*ISNUMBER(SEARCH('Class Rules'!$C$6:$C$85,$F3327))*'Class Rules'!$A$6:$A$85))</f>
        <v>0</v>
      </c>
      <c r="N3327" s="1" t="str">
        <f t="array" ref="N3327">IF($M3327=0,'Class Rules'!$D$3,INDEX('Class Rules'!$D$6:$D$85,MATCH($M3327,'Class Rules'!$A$6:$A$85,0)))</f>
        <v>Passenger LDV</v>
      </c>
      <c r="O3327" s="1" t="str">
        <f t="array" ref="O3327">IF(SUMPRODUCT(MAX(ISNUMBER(SEARCH(Fuel_Rules!$A$6:$A$30,$E3327))*ISNUMBER(SEARCH(Fuel_Rules!$B$6:$B$30,$F3327))*(Fuel_Rules!$A$6:$A$30&lt;&gt;"")))&gt;0,"Plug-in hybrid",IF($G3327="Diesel","Diesel","Gasoline"))</f>
        <v>Gasoline</v>
      </c>
    </row>
    <row r="3328" spans="1:15" ht="15" customHeight="1" x14ac:dyDescent="0.25">
      <c r="A3328" s="1">
        <v>2022</v>
      </c>
      <c r="B3328" s="1" t="s">
        <v>5174</v>
      </c>
      <c r="C3328" s="1" t="s">
        <v>1864</v>
      </c>
      <c r="D3328" s="1" t="s">
        <v>5638</v>
      </c>
      <c r="E3328" s="1" t="s">
        <v>1859</v>
      </c>
      <c r="F3328" s="1" t="s">
        <v>1866</v>
      </c>
      <c r="G3328" s="1" t="s">
        <v>103</v>
      </c>
      <c r="H3328" s="1" t="s">
        <v>437</v>
      </c>
      <c r="I3328" s="1">
        <v>1.8</v>
      </c>
      <c r="J3328" s="1">
        <v>2023</v>
      </c>
      <c r="K3328" s="1">
        <v>82802</v>
      </c>
      <c r="L3328" s="1">
        <v>0</v>
      </c>
      <c r="M3328" s="1">
        <f t="array" ref="M3328">SUMPRODUCT(MAX(ISNUMBER(SEARCH('Class Rules'!$B$6:$B$85,$E3328))*ISNUMBER(SEARCH('Class Rules'!$C$6:$C$85,$F3328))*'Class Rules'!$A$6:$A$85))</f>
        <v>0</v>
      </c>
      <c r="N3328" s="1" t="str">
        <f t="array" ref="N3328">IF($M3328=0,'Class Rules'!$D$3,INDEX('Class Rules'!$D$6:$D$85,MATCH($M3328,'Class Rules'!$A$6:$A$85,0)))</f>
        <v>Passenger LDV</v>
      </c>
      <c r="O3328" s="1" t="str">
        <f t="array" ref="O3328">IF(SUMPRODUCT(MAX(ISNUMBER(SEARCH(Fuel_Rules!$A$6:$A$30,$E3328))*ISNUMBER(SEARCH(Fuel_Rules!$B$6:$B$30,$F3328))*(Fuel_Rules!$A$6:$A$30&lt;&gt;"")))&gt;0,"Plug-in hybrid",IF($G3328="Diesel","Diesel","Gasoline"))</f>
        <v>Gasoline</v>
      </c>
    </row>
    <row r="3329" spans="1:15" ht="15" customHeight="1" x14ac:dyDescent="0.25">
      <c r="A3329" s="1">
        <v>2022</v>
      </c>
      <c r="B3329" s="1" t="s">
        <v>5174</v>
      </c>
      <c r="C3329" s="1" t="s">
        <v>1867</v>
      </c>
      <c r="D3329" s="1" t="s">
        <v>5639</v>
      </c>
      <c r="E3329" s="1" t="s">
        <v>1859</v>
      </c>
      <c r="F3329" s="1" t="s">
        <v>1869</v>
      </c>
      <c r="G3329" s="1" t="s">
        <v>103</v>
      </c>
      <c r="H3329" s="1" t="s">
        <v>437</v>
      </c>
      <c r="I3329" s="1">
        <v>2</v>
      </c>
      <c r="J3329" s="1">
        <v>2023</v>
      </c>
      <c r="K3329" s="1">
        <v>142990</v>
      </c>
      <c r="L3329" s="1">
        <v>0</v>
      </c>
      <c r="M3329" s="1">
        <f t="array" ref="M3329">SUMPRODUCT(MAX(ISNUMBER(SEARCH('Class Rules'!$B$6:$B$85,$E3329))*ISNUMBER(SEARCH('Class Rules'!$C$6:$C$85,$F3329))*'Class Rules'!$A$6:$A$85))</f>
        <v>0</v>
      </c>
      <c r="N3329" s="1" t="str">
        <f t="array" ref="N3329">IF($M3329=0,'Class Rules'!$D$3,INDEX('Class Rules'!$D$6:$D$85,MATCH($M3329,'Class Rules'!$A$6:$A$85,0)))</f>
        <v>Passenger LDV</v>
      </c>
      <c r="O3329" s="1" t="str">
        <f t="array" ref="O3329">IF(SUMPRODUCT(MAX(ISNUMBER(SEARCH(Fuel_Rules!$A$6:$A$30,$E3329))*ISNUMBER(SEARCH(Fuel_Rules!$B$6:$B$30,$F3329))*(Fuel_Rules!$A$6:$A$30&lt;&gt;"")))&gt;0,"Plug-in hybrid",IF($G3329="Diesel","Diesel","Gasoline"))</f>
        <v>Gasoline</v>
      </c>
    </row>
    <row r="3330" spans="1:15" ht="15" customHeight="1" x14ac:dyDescent="0.25">
      <c r="A3330" s="1">
        <v>2022</v>
      </c>
      <c r="B3330" s="1" t="s">
        <v>5174</v>
      </c>
      <c r="C3330" s="1" t="s">
        <v>1874</v>
      </c>
      <c r="D3330" s="1" t="s">
        <v>5640</v>
      </c>
      <c r="E3330" s="1" t="s">
        <v>1872</v>
      </c>
      <c r="F3330" s="1" t="s">
        <v>1876</v>
      </c>
      <c r="G3330" s="1" t="s">
        <v>103</v>
      </c>
      <c r="H3330" s="1" t="s">
        <v>437</v>
      </c>
      <c r="I3330" s="1">
        <v>3</v>
      </c>
      <c r="J3330" s="1">
        <v>2023</v>
      </c>
      <c r="K3330" s="1">
        <v>992400</v>
      </c>
      <c r="L3330" s="1">
        <v>0</v>
      </c>
      <c r="M3330" s="1">
        <f t="array" ref="M3330">SUMPRODUCT(MAX(ISNUMBER(SEARCH('Class Rules'!$B$6:$B$85,$E3330))*ISNUMBER(SEARCH('Class Rules'!$C$6:$C$85,$F3330))*'Class Rules'!$A$6:$A$85))</f>
        <v>0</v>
      </c>
      <c r="N3330" s="1" t="str">
        <f t="array" ref="N3330">IF($M3330=0,'Class Rules'!$D$3,INDEX('Class Rules'!$D$6:$D$85,MATCH($M3330,'Class Rules'!$A$6:$A$85,0)))</f>
        <v>Passenger LDV</v>
      </c>
      <c r="O3330" s="1" t="str">
        <f t="array" ref="O3330">IF(SUMPRODUCT(MAX(ISNUMBER(SEARCH(Fuel_Rules!$A$6:$A$30,$E3330))*ISNUMBER(SEARCH(Fuel_Rules!$B$6:$B$30,$F3330))*(Fuel_Rules!$A$6:$A$30&lt;&gt;"")))&gt;0,"Plug-in hybrid",IF($G3330="Diesel","Diesel","Gasoline"))</f>
        <v>Gasoline</v>
      </c>
    </row>
    <row r="3331" spans="1:15" ht="15" customHeight="1" x14ac:dyDescent="0.25">
      <c r="A3331" s="1">
        <v>2022</v>
      </c>
      <c r="B3331" s="1" t="s">
        <v>5174</v>
      </c>
      <c r="C3331" s="1" t="s">
        <v>1877</v>
      </c>
      <c r="D3331" s="1" t="s">
        <v>5641</v>
      </c>
      <c r="E3331" s="1" t="s">
        <v>1872</v>
      </c>
      <c r="F3331" s="1" t="s">
        <v>1879</v>
      </c>
      <c r="G3331" s="1" t="s">
        <v>103</v>
      </c>
      <c r="H3331" s="1" t="s">
        <v>437</v>
      </c>
      <c r="I3331" s="1">
        <v>3</v>
      </c>
      <c r="J3331" s="1">
        <v>2023</v>
      </c>
      <c r="K3331" s="1">
        <v>1191003</v>
      </c>
      <c r="L3331" s="1">
        <v>0</v>
      </c>
      <c r="M3331" s="1">
        <f t="array" ref="M3331">SUMPRODUCT(MAX(ISNUMBER(SEARCH('Class Rules'!$B$6:$B$85,$E3331))*ISNUMBER(SEARCH('Class Rules'!$C$6:$C$85,$F3331))*'Class Rules'!$A$6:$A$85))</f>
        <v>0</v>
      </c>
      <c r="N3331" s="1" t="str">
        <f t="array" ref="N3331">IF($M3331=0,'Class Rules'!$D$3,INDEX('Class Rules'!$D$6:$D$85,MATCH($M3331,'Class Rules'!$A$6:$A$85,0)))</f>
        <v>Passenger LDV</v>
      </c>
      <c r="O3331" s="1" t="str">
        <f t="array" ref="O3331">IF(SUMPRODUCT(MAX(ISNUMBER(SEARCH(Fuel_Rules!$A$6:$A$30,$E3331))*ISNUMBER(SEARCH(Fuel_Rules!$B$6:$B$30,$F3331))*(Fuel_Rules!$A$6:$A$30&lt;&gt;"")))&gt;0,"Plug-in hybrid",IF($G3331="Diesel","Diesel","Gasoline"))</f>
        <v>Gasoline</v>
      </c>
    </row>
    <row r="3332" spans="1:15" ht="15" customHeight="1" x14ac:dyDescent="0.25">
      <c r="A3332" s="1">
        <v>2022</v>
      </c>
      <c r="B3332" s="1" t="s">
        <v>5174</v>
      </c>
      <c r="C3332" s="1" t="s">
        <v>1880</v>
      </c>
      <c r="D3332" s="1" t="s">
        <v>5642</v>
      </c>
      <c r="E3332" s="1" t="s">
        <v>1872</v>
      </c>
      <c r="F3332" s="1" t="s">
        <v>1882</v>
      </c>
      <c r="G3332" s="1" t="s">
        <v>103</v>
      </c>
      <c r="H3332" s="1" t="s">
        <v>437</v>
      </c>
      <c r="I3332" s="1">
        <v>3.8</v>
      </c>
      <c r="J3332" s="1">
        <v>2023</v>
      </c>
      <c r="K3332" s="1">
        <v>2799895</v>
      </c>
      <c r="L3332" s="1">
        <v>0</v>
      </c>
      <c r="M3332" s="1">
        <f t="array" ref="M3332">SUMPRODUCT(MAX(ISNUMBER(SEARCH('Class Rules'!$B$6:$B$85,$E3332))*ISNUMBER(SEARCH('Class Rules'!$C$6:$C$85,$F3332))*'Class Rules'!$A$6:$A$85))</f>
        <v>0</v>
      </c>
      <c r="N3332" s="1" t="str">
        <f t="array" ref="N3332">IF($M3332=0,'Class Rules'!$D$3,INDEX('Class Rules'!$D$6:$D$85,MATCH($M3332,'Class Rules'!$A$6:$A$85,0)))</f>
        <v>Passenger LDV</v>
      </c>
      <c r="O3332" s="1" t="str">
        <f t="array" ref="O3332">IF(SUMPRODUCT(MAX(ISNUMBER(SEARCH(Fuel_Rules!$A$6:$A$30,$E3332))*ISNUMBER(SEARCH(Fuel_Rules!$B$6:$B$30,$F3332))*(Fuel_Rules!$A$6:$A$30&lt;&gt;"")))&gt;0,"Plug-in hybrid",IF($G3332="Diesel","Diesel","Gasoline"))</f>
        <v>Gasoline</v>
      </c>
    </row>
    <row r="3333" spans="1:15" ht="15" customHeight="1" x14ac:dyDescent="0.25">
      <c r="A3333" s="1">
        <v>2022</v>
      </c>
      <c r="B3333" s="1" t="s">
        <v>5174</v>
      </c>
      <c r="C3333" s="1" t="s">
        <v>1883</v>
      </c>
      <c r="D3333" s="1" t="s">
        <v>5643</v>
      </c>
      <c r="E3333" s="1" t="s">
        <v>1885</v>
      </c>
      <c r="F3333" s="1" t="s">
        <v>1886</v>
      </c>
      <c r="G3333" s="1" t="s">
        <v>103</v>
      </c>
      <c r="H3333" s="1" t="s">
        <v>298</v>
      </c>
      <c r="I3333" s="1">
        <v>4</v>
      </c>
      <c r="J3333" s="1">
        <v>2023</v>
      </c>
      <c r="K3333" s="1">
        <v>4804047</v>
      </c>
      <c r="L3333" s="1">
        <v>0</v>
      </c>
      <c r="M3333" s="1">
        <f t="array" ref="M3333">SUMPRODUCT(MAX(ISNUMBER(SEARCH('Class Rules'!$B$6:$B$85,$E3333))*ISNUMBER(SEARCH('Class Rules'!$C$6:$C$85,$F3333))*'Class Rules'!$A$6:$A$85))</f>
        <v>0</v>
      </c>
      <c r="N3333" s="1" t="str">
        <f t="array" ref="N3333">IF($M3333=0,'Class Rules'!$D$3,INDEX('Class Rules'!$D$6:$D$85,MATCH($M3333,'Class Rules'!$A$6:$A$85,0)))</f>
        <v>Passenger LDV</v>
      </c>
      <c r="O3333" s="1" t="str">
        <f t="array" ref="O3333">IF(SUMPRODUCT(MAX(ISNUMBER(SEARCH(Fuel_Rules!$A$6:$A$30,$E3333))*ISNUMBER(SEARCH(Fuel_Rules!$B$6:$B$30,$F3333))*(Fuel_Rules!$A$6:$A$30&lt;&gt;"")))&gt;0,"Plug-in hybrid",IF($G3333="Diesel","Diesel","Gasoline"))</f>
        <v>Gasoline</v>
      </c>
    </row>
    <row r="3334" spans="1:15" ht="15" customHeight="1" x14ac:dyDescent="0.25">
      <c r="A3334" s="1">
        <v>2022</v>
      </c>
      <c r="B3334" s="1" t="s">
        <v>5174</v>
      </c>
      <c r="C3334" s="1" t="s">
        <v>1887</v>
      </c>
      <c r="D3334" s="1" t="s">
        <v>5644</v>
      </c>
      <c r="E3334" s="1" t="s">
        <v>1885</v>
      </c>
      <c r="F3334" s="1" t="s">
        <v>1889</v>
      </c>
      <c r="G3334" s="1" t="s">
        <v>103</v>
      </c>
      <c r="H3334" s="1" t="s">
        <v>298</v>
      </c>
      <c r="I3334" s="1">
        <v>4</v>
      </c>
      <c r="J3334" s="1">
        <v>2023</v>
      </c>
      <c r="K3334" s="1">
        <v>5004216</v>
      </c>
      <c r="L3334" s="1">
        <v>0</v>
      </c>
      <c r="M3334" s="1">
        <f t="array" ref="M3334">SUMPRODUCT(MAX(ISNUMBER(SEARCH('Class Rules'!$B$6:$B$85,$E3334))*ISNUMBER(SEARCH('Class Rules'!$C$6:$C$85,$F3334))*'Class Rules'!$A$6:$A$85))</f>
        <v>0</v>
      </c>
      <c r="N3334" s="1" t="str">
        <f t="array" ref="N3334">IF($M3334=0,'Class Rules'!$D$3,INDEX('Class Rules'!$D$6:$D$85,MATCH($M3334,'Class Rules'!$A$6:$A$85,0)))</f>
        <v>Passenger LDV</v>
      </c>
      <c r="O3334" s="1" t="str">
        <f t="array" ref="O3334">IF(SUMPRODUCT(MAX(ISNUMBER(SEARCH(Fuel_Rules!$A$6:$A$30,$E3334))*ISNUMBER(SEARCH(Fuel_Rules!$B$6:$B$30,$F3334))*(Fuel_Rules!$A$6:$A$30&lt;&gt;"")))&gt;0,"Plug-in hybrid",IF($G3334="Diesel","Diesel","Gasoline"))</f>
        <v>Gasoline</v>
      </c>
    </row>
    <row r="3335" spans="1:15" ht="15" customHeight="1" x14ac:dyDescent="0.25">
      <c r="A3335" s="1">
        <v>2022</v>
      </c>
      <c r="B3335" s="1" t="s">
        <v>5174</v>
      </c>
      <c r="C3335" s="1" t="s">
        <v>1890</v>
      </c>
      <c r="D3335" s="1" t="s">
        <v>5645</v>
      </c>
      <c r="E3335" s="1" t="s">
        <v>1885</v>
      </c>
      <c r="F3335" s="1" t="s">
        <v>1892</v>
      </c>
      <c r="G3335" s="1" t="s">
        <v>103</v>
      </c>
      <c r="H3335" s="1" t="s">
        <v>298</v>
      </c>
      <c r="I3335" s="1">
        <v>4</v>
      </c>
      <c r="J3335" s="1">
        <v>2023</v>
      </c>
      <c r="K3335" s="1">
        <v>3290000</v>
      </c>
      <c r="L3335" s="1">
        <v>0</v>
      </c>
      <c r="M3335" s="1">
        <f t="array" ref="M3335">SUMPRODUCT(MAX(ISNUMBER(SEARCH('Class Rules'!$B$6:$B$85,$E3335))*ISNUMBER(SEARCH('Class Rules'!$C$6:$C$85,$F3335))*'Class Rules'!$A$6:$A$85))</f>
        <v>0</v>
      </c>
      <c r="N3335" s="1" t="str">
        <f t="array" ref="N3335">IF($M3335=0,'Class Rules'!$D$3,INDEX('Class Rules'!$D$6:$D$85,MATCH($M3335,'Class Rules'!$A$6:$A$85,0)))</f>
        <v>Passenger LDV</v>
      </c>
      <c r="O3335" s="1" t="str">
        <f t="array" ref="O3335">IF(SUMPRODUCT(MAX(ISNUMBER(SEARCH(Fuel_Rules!$A$6:$A$30,$E3335))*ISNUMBER(SEARCH(Fuel_Rules!$B$6:$B$30,$F3335))*(Fuel_Rules!$A$6:$A$30&lt;&gt;"")))&gt;0,"Plug-in hybrid",IF($G3335="Diesel","Diesel","Gasoline"))</f>
        <v>Gasoline</v>
      </c>
    </row>
    <row r="3336" spans="1:15" ht="15" customHeight="1" x14ac:dyDescent="0.25">
      <c r="A3336" s="1">
        <v>2022</v>
      </c>
      <c r="B3336" s="1" t="s">
        <v>5174</v>
      </c>
      <c r="C3336" s="1" t="s">
        <v>1893</v>
      </c>
      <c r="D3336" s="1" t="s">
        <v>5646</v>
      </c>
      <c r="E3336" s="1" t="s">
        <v>1885</v>
      </c>
      <c r="F3336" s="1" t="s">
        <v>1895</v>
      </c>
      <c r="G3336" s="1" t="s">
        <v>103</v>
      </c>
      <c r="H3336" s="1" t="s">
        <v>298</v>
      </c>
      <c r="I3336" s="1">
        <v>4</v>
      </c>
      <c r="J3336" s="1">
        <v>2023</v>
      </c>
      <c r="K3336" s="1">
        <v>6695887</v>
      </c>
      <c r="L3336" s="1">
        <v>0</v>
      </c>
      <c r="M3336" s="1">
        <f t="array" ref="M3336">SUMPRODUCT(MAX(ISNUMBER(SEARCH('Class Rules'!$B$6:$B$85,$E3336))*ISNUMBER(SEARCH('Class Rules'!$C$6:$C$85,$F3336))*'Class Rules'!$A$6:$A$85))</f>
        <v>0</v>
      </c>
      <c r="N3336" s="1" t="str">
        <f t="array" ref="N3336">IF($M3336=0,'Class Rules'!$D$3,INDEX('Class Rules'!$D$6:$D$85,MATCH($M3336,'Class Rules'!$A$6:$A$85,0)))</f>
        <v>Passenger LDV</v>
      </c>
      <c r="O3336" s="1" t="str">
        <f t="array" ref="O3336">IF(SUMPRODUCT(MAX(ISNUMBER(SEARCH(Fuel_Rules!$A$6:$A$30,$E3336))*ISNUMBER(SEARCH(Fuel_Rules!$B$6:$B$30,$F3336))*(Fuel_Rules!$A$6:$A$30&lt;&gt;"")))&gt;0,"Plug-in hybrid",IF($G3336="Diesel","Diesel","Gasoline"))</f>
        <v>Gasoline</v>
      </c>
    </row>
    <row r="3337" spans="1:15" ht="15" customHeight="1" x14ac:dyDescent="0.25">
      <c r="A3337" s="1">
        <v>2022</v>
      </c>
      <c r="B3337" s="1" t="s">
        <v>5174</v>
      </c>
      <c r="C3337" s="1" t="s">
        <v>1896</v>
      </c>
      <c r="D3337" s="1" t="s">
        <v>5647</v>
      </c>
      <c r="E3337" s="1" t="s">
        <v>1885</v>
      </c>
      <c r="F3337" s="1" t="s">
        <v>1898</v>
      </c>
      <c r="G3337" s="1" t="s">
        <v>103</v>
      </c>
      <c r="H3337" s="1" t="s">
        <v>298</v>
      </c>
      <c r="I3337" s="1">
        <v>3.8</v>
      </c>
      <c r="J3337" s="1">
        <v>2023</v>
      </c>
      <c r="K3337" s="1">
        <v>2971301</v>
      </c>
      <c r="L3337" s="1">
        <v>0</v>
      </c>
      <c r="M3337" s="1">
        <f t="array" ref="M3337">SUMPRODUCT(MAX(ISNUMBER(SEARCH('Class Rules'!$B$6:$B$85,$E3337))*ISNUMBER(SEARCH('Class Rules'!$C$6:$C$85,$F3337))*'Class Rules'!$A$6:$A$85))</f>
        <v>0</v>
      </c>
      <c r="N3337" s="1" t="str">
        <f t="array" ref="N3337">IF($M3337=0,'Class Rules'!$D$3,INDEX('Class Rules'!$D$6:$D$85,MATCH($M3337,'Class Rules'!$A$6:$A$85,0)))</f>
        <v>Passenger LDV</v>
      </c>
      <c r="O3337" s="1" t="str">
        <f t="array" ref="O3337">IF(SUMPRODUCT(MAX(ISNUMBER(SEARCH(Fuel_Rules!$A$6:$A$30,$E3337))*ISNUMBER(SEARCH(Fuel_Rules!$B$6:$B$30,$F3337))*(Fuel_Rules!$A$6:$A$30&lt;&gt;"")))&gt;0,"Plug-in hybrid",IF($G3337="Diesel","Diesel","Gasoline"))</f>
        <v>Gasoline</v>
      </c>
    </row>
    <row r="3338" spans="1:15" ht="15" customHeight="1" x14ac:dyDescent="0.25">
      <c r="A3338" s="1">
        <v>2022</v>
      </c>
      <c r="B3338" s="1" t="s">
        <v>5174</v>
      </c>
      <c r="C3338" s="1" t="s">
        <v>1909</v>
      </c>
      <c r="D3338" s="1" t="s">
        <v>5648</v>
      </c>
      <c r="E3338" s="1" t="s">
        <v>1901</v>
      </c>
      <c r="F3338" s="1" t="s">
        <v>1911</v>
      </c>
      <c r="G3338" s="1" t="s">
        <v>103</v>
      </c>
      <c r="H3338" s="1" t="s">
        <v>437</v>
      </c>
      <c r="I3338" s="1">
        <v>3</v>
      </c>
      <c r="J3338" s="1">
        <v>2023</v>
      </c>
      <c r="K3338" s="1">
        <v>638322</v>
      </c>
      <c r="L3338" s="1">
        <v>0</v>
      </c>
      <c r="M3338" s="1">
        <f t="array" ref="M3338">SUMPRODUCT(MAX(ISNUMBER(SEARCH('Class Rules'!$B$6:$B$85,$E3338))*ISNUMBER(SEARCH('Class Rules'!$C$6:$C$85,$F3338))*'Class Rules'!$A$6:$A$85))</f>
        <v>0</v>
      </c>
      <c r="N3338" s="1" t="str">
        <f t="array" ref="N3338">IF($M3338=0,'Class Rules'!$D$3,INDEX('Class Rules'!$D$6:$D$85,MATCH($M3338,'Class Rules'!$A$6:$A$85,0)))</f>
        <v>Passenger LDV</v>
      </c>
      <c r="O3338" s="1" t="str">
        <f t="array" ref="O3338">IF(SUMPRODUCT(MAX(ISNUMBER(SEARCH(Fuel_Rules!$A$6:$A$30,$E3338))*ISNUMBER(SEARCH(Fuel_Rules!$B$6:$B$30,$F3338))*(Fuel_Rules!$A$6:$A$30&lt;&gt;"")))&gt;0,"Plug-in hybrid",IF($G3338="Diesel","Diesel","Gasoline"))</f>
        <v>Gasoline</v>
      </c>
    </row>
    <row r="3339" spans="1:15" ht="15" customHeight="1" x14ac:dyDescent="0.25">
      <c r="A3339" s="1">
        <v>2022</v>
      </c>
      <c r="B3339" s="1" t="s">
        <v>5174</v>
      </c>
      <c r="C3339" s="1" t="s">
        <v>1912</v>
      </c>
      <c r="D3339" s="1" t="s">
        <v>5649</v>
      </c>
      <c r="E3339" s="1" t="s">
        <v>1901</v>
      </c>
      <c r="F3339" s="1" t="s">
        <v>1914</v>
      </c>
      <c r="G3339" s="1" t="s">
        <v>103</v>
      </c>
      <c r="H3339" s="1" t="s">
        <v>437</v>
      </c>
      <c r="I3339" s="1">
        <v>2</v>
      </c>
      <c r="J3339" s="1">
        <v>2023</v>
      </c>
      <c r="K3339" s="1">
        <v>514212</v>
      </c>
      <c r="L3339" s="1">
        <v>0</v>
      </c>
      <c r="M3339" s="1">
        <f t="array" ref="M3339">SUMPRODUCT(MAX(ISNUMBER(SEARCH('Class Rules'!$B$6:$B$85,$E3339))*ISNUMBER(SEARCH('Class Rules'!$C$6:$C$85,$F3339))*'Class Rules'!$A$6:$A$85))</f>
        <v>0</v>
      </c>
      <c r="N3339" s="1" t="str">
        <f t="array" ref="N3339">IF($M3339=0,'Class Rules'!$D$3,INDEX('Class Rules'!$D$6:$D$85,MATCH($M3339,'Class Rules'!$A$6:$A$85,0)))</f>
        <v>Passenger LDV</v>
      </c>
      <c r="O3339" s="1" t="str">
        <f t="array" ref="O3339">IF(SUMPRODUCT(MAX(ISNUMBER(SEARCH(Fuel_Rules!$A$6:$A$30,$E3339))*ISNUMBER(SEARCH(Fuel_Rules!$B$6:$B$30,$F3339))*(Fuel_Rules!$A$6:$A$30&lt;&gt;"")))&gt;0,"Plug-in hybrid",IF($G3339="Diesel","Diesel","Gasoline"))</f>
        <v>Gasoline</v>
      </c>
    </row>
    <row r="3340" spans="1:15" ht="15" customHeight="1" x14ac:dyDescent="0.25">
      <c r="A3340" s="1">
        <v>2022</v>
      </c>
      <c r="B3340" s="1" t="s">
        <v>5174</v>
      </c>
      <c r="C3340" s="1" t="s">
        <v>1918</v>
      </c>
      <c r="D3340" s="1" t="s">
        <v>5650</v>
      </c>
      <c r="E3340" s="1" t="s">
        <v>1901</v>
      </c>
      <c r="F3340" s="1" t="s">
        <v>1920</v>
      </c>
      <c r="G3340" s="1" t="s">
        <v>103</v>
      </c>
      <c r="H3340" s="1" t="s">
        <v>298</v>
      </c>
      <c r="I3340" s="1">
        <v>4</v>
      </c>
      <c r="J3340" s="1">
        <v>2023</v>
      </c>
      <c r="K3340" s="1">
        <v>1442900</v>
      </c>
      <c r="L3340" s="1">
        <v>0</v>
      </c>
      <c r="M3340" s="1">
        <f t="array" ref="M3340">SUMPRODUCT(MAX(ISNUMBER(SEARCH('Class Rules'!$B$6:$B$85,$E3340))*ISNUMBER(SEARCH('Class Rules'!$C$6:$C$85,$F3340))*'Class Rules'!$A$6:$A$85))</f>
        <v>0</v>
      </c>
      <c r="N3340" s="1" t="str">
        <f t="array" ref="N3340">IF($M3340=0,'Class Rules'!$D$3,INDEX('Class Rules'!$D$6:$D$85,MATCH($M3340,'Class Rules'!$A$6:$A$85,0)))</f>
        <v>Passenger LDV</v>
      </c>
      <c r="O3340" s="1" t="str">
        <f t="array" ref="O3340">IF(SUMPRODUCT(MAX(ISNUMBER(SEARCH(Fuel_Rules!$A$6:$A$30,$E3340))*ISNUMBER(SEARCH(Fuel_Rules!$B$6:$B$30,$F3340))*(Fuel_Rules!$A$6:$A$30&lt;&gt;"")))&gt;0,"Plug-in hybrid",IF($G3340="Diesel","Diesel","Gasoline"))</f>
        <v>Gasoline</v>
      </c>
    </row>
    <row r="3341" spans="1:15" ht="15" customHeight="1" x14ac:dyDescent="0.25">
      <c r="A3341" s="1">
        <v>2022</v>
      </c>
      <c r="B3341" s="1" t="s">
        <v>5174</v>
      </c>
      <c r="C3341" s="1" t="s">
        <v>1921</v>
      </c>
      <c r="D3341" s="1" t="s">
        <v>5651</v>
      </c>
      <c r="E3341" s="1" t="s">
        <v>1901</v>
      </c>
      <c r="F3341" s="1" t="s">
        <v>1923</v>
      </c>
      <c r="G3341" s="1" t="s">
        <v>103</v>
      </c>
      <c r="H3341" s="1" t="s">
        <v>437</v>
      </c>
      <c r="I3341" s="1">
        <v>3</v>
      </c>
      <c r="J3341" s="1">
        <v>2023</v>
      </c>
      <c r="K3341" s="1">
        <v>674632</v>
      </c>
      <c r="L3341" s="1">
        <v>0</v>
      </c>
      <c r="M3341" s="1">
        <f t="array" ref="M3341">SUMPRODUCT(MAX(ISNUMBER(SEARCH('Class Rules'!$B$6:$B$85,$E3341))*ISNUMBER(SEARCH('Class Rules'!$C$6:$C$85,$F3341))*'Class Rules'!$A$6:$A$85))</f>
        <v>0</v>
      </c>
      <c r="N3341" s="1" t="str">
        <f t="array" ref="N3341">IF($M3341=0,'Class Rules'!$D$3,INDEX('Class Rules'!$D$6:$D$85,MATCH($M3341,'Class Rules'!$A$6:$A$85,0)))</f>
        <v>Passenger LDV</v>
      </c>
      <c r="O3341" s="1" t="str">
        <f t="array" ref="O3341">IF(SUMPRODUCT(MAX(ISNUMBER(SEARCH(Fuel_Rules!$A$6:$A$30,$E3341))*ISNUMBER(SEARCH(Fuel_Rules!$B$6:$B$30,$F3341))*(Fuel_Rules!$A$6:$A$30&lt;&gt;"")))&gt;0,"Plug-in hybrid",IF($G3341="Diesel","Diesel","Gasoline"))</f>
        <v>Gasoline</v>
      </c>
    </row>
    <row r="3342" spans="1:15" ht="15" customHeight="1" x14ac:dyDescent="0.25">
      <c r="A3342" s="1">
        <v>2022</v>
      </c>
      <c r="B3342" s="1" t="s">
        <v>5174</v>
      </c>
      <c r="C3342" s="1" t="s">
        <v>1924</v>
      </c>
      <c r="D3342" s="1" t="s">
        <v>5652</v>
      </c>
      <c r="E3342" s="1" t="s">
        <v>1901</v>
      </c>
      <c r="F3342" s="1" t="s">
        <v>1926</v>
      </c>
      <c r="G3342" s="1" t="s">
        <v>103</v>
      </c>
      <c r="H3342" s="1" t="s">
        <v>298</v>
      </c>
      <c r="I3342" s="1">
        <v>4</v>
      </c>
      <c r="J3342" s="1">
        <v>2023</v>
      </c>
      <c r="K3342" s="1">
        <v>2314782</v>
      </c>
      <c r="L3342" s="1">
        <v>0</v>
      </c>
      <c r="M3342" s="1">
        <f t="array" ref="M3342">SUMPRODUCT(MAX(ISNUMBER(SEARCH('Class Rules'!$B$6:$B$85,$E3342))*ISNUMBER(SEARCH('Class Rules'!$C$6:$C$85,$F3342))*'Class Rules'!$A$6:$A$85))</f>
        <v>0</v>
      </c>
      <c r="N3342" s="1" t="str">
        <f t="array" ref="N3342">IF($M3342=0,'Class Rules'!$D$3,INDEX('Class Rules'!$D$6:$D$85,MATCH($M3342,'Class Rules'!$A$6:$A$85,0)))</f>
        <v>Passenger LDV</v>
      </c>
      <c r="O3342" s="1" t="str">
        <f t="array" ref="O3342">IF(SUMPRODUCT(MAX(ISNUMBER(SEARCH(Fuel_Rules!$A$6:$A$30,$E3342))*ISNUMBER(SEARCH(Fuel_Rules!$B$6:$B$30,$F3342))*(Fuel_Rules!$A$6:$A$30&lt;&gt;"")))&gt;0,"Plug-in hybrid",IF($G3342="Diesel","Diesel","Gasoline"))</f>
        <v>Gasoline</v>
      </c>
    </row>
    <row r="3343" spans="1:15" ht="15" customHeight="1" x14ac:dyDescent="0.25">
      <c r="A3343" s="1">
        <v>2022</v>
      </c>
      <c r="B3343" s="1" t="s">
        <v>5174</v>
      </c>
      <c r="C3343" s="1" t="s">
        <v>1927</v>
      </c>
      <c r="D3343" s="1" t="s">
        <v>5653</v>
      </c>
      <c r="E3343" s="1" t="s">
        <v>1901</v>
      </c>
      <c r="F3343" s="1" t="s">
        <v>1929</v>
      </c>
      <c r="G3343" s="1" t="s">
        <v>103</v>
      </c>
      <c r="H3343" s="1" t="s">
        <v>298</v>
      </c>
      <c r="I3343" s="1">
        <v>4</v>
      </c>
      <c r="J3343" s="1">
        <v>2023</v>
      </c>
      <c r="K3343" s="1">
        <v>1895311</v>
      </c>
      <c r="L3343" s="1">
        <v>0</v>
      </c>
      <c r="M3343" s="1">
        <f t="array" ref="M3343">SUMPRODUCT(MAX(ISNUMBER(SEARCH('Class Rules'!$B$6:$B$85,$E3343))*ISNUMBER(SEARCH('Class Rules'!$C$6:$C$85,$F3343))*'Class Rules'!$A$6:$A$85))</f>
        <v>0</v>
      </c>
      <c r="N3343" s="1" t="str">
        <f t="array" ref="N3343">IF($M3343=0,'Class Rules'!$D$3,INDEX('Class Rules'!$D$6:$D$85,MATCH($M3343,'Class Rules'!$A$6:$A$85,0)))</f>
        <v>Passenger LDV</v>
      </c>
      <c r="O3343" s="1" t="str">
        <f t="array" ref="O3343">IF(SUMPRODUCT(MAX(ISNUMBER(SEARCH(Fuel_Rules!$A$6:$A$30,$E3343))*ISNUMBER(SEARCH(Fuel_Rules!$B$6:$B$30,$F3343))*(Fuel_Rules!$A$6:$A$30&lt;&gt;"")))&gt;0,"Plug-in hybrid",IF($G3343="Diesel","Diesel","Gasoline"))</f>
        <v>Gasoline</v>
      </c>
    </row>
    <row r="3344" spans="1:15" ht="15" customHeight="1" x14ac:dyDescent="0.25">
      <c r="A3344" s="1">
        <v>2022</v>
      </c>
      <c r="B3344" s="1" t="s">
        <v>5174</v>
      </c>
      <c r="C3344" s="1" t="s">
        <v>1930</v>
      </c>
      <c r="D3344" s="1" t="s">
        <v>5654</v>
      </c>
      <c r="E3344" s="1" t="s">
        <v>1901</v>
      </c>
      <c r="F3344" s="1" t="s">
        <v>1932</v>
      </c>
      <c r="G3344" s="1" t="s">
        <v>103</v>
      </c>
      <c r="H3344" s="1" t="s">
        <v>298</v>
      </c>
      <c r="I3344" s="1">
        <v>4</v>
      </c>
      <c r="J3344" s="1">
        <v>2023</v>
      </c>
      <c r="K3344" s="1">
        <v>915173</v>
      </c>
      <c r="L3344" s="1">
        <v>0</v>
      </c>
      <c r="M3344" s="1">
        <f t="array" ref="M3344">SUMPRODUCT(MAX(ISNUMBER(SEARCH('Class Rules'!$B$6:$B$85,$E3344))*ISNUMBER(SEARCH('Class Rules'!$C$6:$C$85,$F3344))*'Class Rules'!$A$6:$A$85))</f>
        <v>0</v>
      </c>
      <c r="N3344" s="1" t="str">
        <f t="array" ref="N3344">IF($M3344=0,'Class Rules'!$D$3,INDEX('Class Rules'!$D$6:$D$85,MATCH($M3344,'Class Rules'!$A$6:$A$85,0)))</f>
        <v>Passenger LDV</v>
      </c>
      <c r="O3344" s="1" t="str">
        <f t="array" ref="O3344">IF(SUMPRODUCT(MAX(ISNUMBER(SEARCH(Fuel_Rules!$A$6:$A$30,$E3344))*ISNUMBER(SEARCH(Fuel_Rules!$B$6:$B$30,$F3344))*(Fuel_Rules!$A$6:$A$30&lt;&gt;"")))&gt;0,"Plug-in hybrid",IF($G3344="Diesel","Diesel","Gasoline"))</f>
        <v>Gasoline</v>
      </c>
    </row>
    <row r="3345" spans="1:15" ht="15" customHeight="1" x14ac:dyDescent="0.25">
      <c r="A3345" s="1">
        <v>2022</v>
      </c>
      <c r="B3345" s="1" t="s">
        <v>5174</v>
      </c>
      <c r="C3345" s="1" t="s">
        <v>1933</v>
      </c>
      <c r="D3345" s="1" t="s">
        <v>5655</v>
      </c>
      <c r="E3345" s="1" t="s">
        <v>1901</v>
      </c>
      <c r="F3345" s="1" t="s">
        <v>1935</v>
      </c>
      <c r="G3345" s="1" t="s">
        <v>103</v>
      </c>
      <c r="H3345" s="1" t="s">
        <v>437</v>
      </c>
      <c r="I3345" s="1">
        <v>4</v>
      </c>
      <c r="J3345" s="1">
        <v>2023</v>
      </c>
      <c r="K3345" s="1">
        <v>1972815</v>
      </c>
      <c r="L3345" s="1">
        <v>0</v>
      </c>
      <c r="M3345" s="1">
        <f t="array" ref="M3345">SUMPRODUCT(MAX(ISNUMBER(SEARCH('Class Rules'!$B$6:$B$85,$E3345))*ISNUMBER(SEARCH('Class Rules'!$C$6:$C$85,$F3345))*'Class Rules'!$A$6:$A$85))</f>
        <v>0</v>
      </c>
      <c r="N3345" s="1" t="str">
        <f t="array" ref="N3345">IF($M3345=0,'Class Rules'!$D$3,INDEX('Class Rules'!$D$6:$D$85,MATCH($M3345,'Class Rules'!$A$6:$A$85,0)))</f>
        <v>Passenger LDV</v>
      </c>
      <c r="O3345" s="1" t="str">
        <f t="array" ref="O3345">IF(SUMPRODUCT(MAX(ISNUMBER(SEARCH(Fuel_Rules!$A$6:$A$30,$E3345))*ISNUMBER(SEARCH(Fuel_Rules!$B$6:$B$30,$F3345))*(Fuel_Rules!$A$6:$A$30&lt;&gt;"")))&gt;0,"Plug-in hybrid",IF($G3345="Diesel","Diesel","Gasoline"))</f>
        <v>Gasoline</v>
      </c>
    </row>
    <row r="3346" spans="1:15" ht="15" customHeight="1" x14ac:dyDescent="0.25">
      <c r="A3346" s="1">
        <v>2022</v>
      </c>
      <c r="B3346" s="1" t="s">
        <v>5174</v>
      </c>
      <c r="C3346" s="1" t="s">
        <v>1942</v>
      </c>
      <c r="D3346" s="1" t="s">
        <v>5656</v>
      </c>
      <c r="E3346" s="1" t="s">
        <v>1901</v>
      </c>
      <c r="F3346" s="1" t="s">
        <v>1944</v>
      </c>
      <c r="G3346" s="1" t="s">
        <v>103</v>
      </c>
      <c r="H3346" s="1" t="s">
        <v>298</v>
      </c>
      <c r="I3346" s="1">
        <v>4</v>
      </c>
      <c r="J3346" s="1">
        <v>2023</v>
      </c>
      <c r="K3346" s="1">
        <v>852667</v>
      </c>
      <c r="L3346" s="1">
        <v>0</v>
      </c>
      <c r="M3346" s="1">
        <f t="array" ref="M3346">SUMPRODUCT(MAX(ISNUMBER(SEARCH('Class Rules'!$B$6:$B$85,$E3346))*ISNUMBER(SEARCH('Class Rules'!$C$6:$C$85,$F3346))*'Class Rules'!$A$6:$A$85))</f>
        <v>0</v>
      </c>
      <c r="N3346" s="1" t="str">
        <f t="array" ref="N3346">IF($M3346=0,'Class Rules'!$D$3,INDEX('Class Rules'!$D$6:$D$85,MATCH($M3346,'Class Rules'!$A$6:$A$85,0)))</f>
        <v>Passenger LDV</v>
      </c>
      <c r="O3346" s="1" t="str">
        <f t="array" ref="O3346">IF(SUMPRODUCT(MAX(ISNUMBER(SEARCH(Fuel_Rules!$A$6:$A$30,$E3346))*ISNUMBER(SEARCH(Fuel_Rules!$B$6:$B$30,$F3346))*(Fuel_Rules!$A$6:$A$30&lt;&gt;"")))&gt;0,"Plug-in hybrid",IF($G3346="Diesel","Diesel","Gasoline"))</f>
        <v>Gasoline</v>
      </c>
    </row>
    <row r="3347" spans="1:15" ht="15" customHeight="1" x14ac:dyDescent="0.25">
      <c r="A3347" s="1">
        <v>2022</v>
      </c>
      <c r="B3347" s="1" t="s">
        <v>5174</v>
      </c>
      <c r="C3347" s="1" t="s">
        <v>1945</v>
      </c>
      <c r="D3347" s="1" t="s">
        <v>5657</v>
      </c>
      <c r="E3347" s="1" t="s">
        <v>1901</v>
      </c>
      <c r="F3347" s="1" t="s">
        <v>1947</v>
      </c>
      <c r="G3347" s="1" t="s">
        <v>103</v>
      </c>
      <c r="H3347" s="1" t="s">
        <v>298</v>
      </c>
      <c r="I3347" s="1">
        <v>4</v>
      </c>
      <c r="J3347" s="1">
        <v>2023</v>
      </c>
      <c r="K3347" s="1">
        <v>1804219</v>
      </c>
      <c r="L3347" s="1">
        <v>0</v>
      </c>
      <c r="M3347" s="1">
        <f t="array" ref="M3347">SUMPRODUCT(MAX(ISNUMBER(SEARCH('Class Rules'!$B$6:$B$85,$E3347))*ISNUMBER(SEARCH('Class Rules'!$C$6:$C$85,$F3347))*'Class Rules'!$A$6:$A$85))</f>
        <v>0</v>
      </c>
      <c r="N3347" s="1" t="str">
        <f t="array" ref="N3347">IF($M3347=0,'Class Rules'!$D$3,INDEX('Class Rules'!$D$6:$D$85,MATCH($M3347,'Class Rules'!$A$6:$A$85,0)))</f>
        <v>Passenger LDV</v>
      </c>
      <c r="O3347" s="1" t="str">
        <f t="array" ref="O3347">IF(SUMPRODUCT(MAX(ISNUMBER(SEARCH(Fuel_Rules!$A$6:$A$30,$E3347))*ISNUMBER(SEARCH(Fuel_Rules!$B$6:$B$30,$F3347))*(Fuel_Rules!$A$6:$A$30&lt;&gt;"")))&gt;0,"Plug-in hybrid",IF($G3347="Diesel","Diesel","Gasoline"))</f>
        <v>Gasoline</v>
      </c>
    </row>
    <row r="3348" spans="1:15" ht="15" customHeight="1" x14ac:dyDescent="0.25">
      <c r="A3348" s="1">
        <v>2022</v>
      </c>
      <c r="B3348" s="1" t="s">
        <v>5174</v>
      </c>
      <c r="C3348" s="1" t="s">
        <v>1951</v>
      </c>
      <c r="D3348" s="1" t="s">
        <v>5658</v>
      </c>
      <c r="E3348" s="1" t="s">
        <v>1901</v>
      </c>
      <c r="F3348" s="1" t="s">
        <v>1953</v>
      </c>
      <c r="G3348" s="1" t="s">
        <v>103</v>
      </c>
      <c r="H3348" s="1" t="s">
        <v>437</v>
      </c>
      <c r="I3348" s="1">
        <v>1.3</v>
      </c>
      <c r="J3348" s="1">
        <v>2023</v>
      </c>
      <c r="K3348" s="1">
        <v>301899</v>
      </c>
      <c r="L3348" s="1">
        <v>0</v>
      </c>
      <c r="M3348" s="1">
        <f t="array" ref="M3348">SUMPRODUCT(MAX(ISNUMBER(SEARCH('Class Rules'!$B$6:$B$85,$E3348))*ISNUMBER(SEARCH('Class Rules'!$C$6:$C$85,$F3348))*'Class Rules'!$A$6:$A$85))</f>
        <v>0</v>
      </c>
      <c r="N3348" s="1" t="str">
        <f t="array" ref="N3348">IF($M3348=0,'Class Rules'!$D$3,INDEX('Class Rules'!$D$6:$D$85,MATCH($M3348,'Class Rules'!$A$6:$A$85,0)))</f>
        <v>Passenger LDV</v>
      </c>
      <c r="O3348" s="1" t="str">
        <f t="array" ref="O3348">IF(SUMPRODUCT(MAX(ISNUMBER(SEARCH(Fuel_Rules!$A$6:$A$30,$E3348))*ISNUMBER(SEARCH(Fuel_Rules!$B$6:$B$30,$F3348))*(Fuel_Rules!$A$6:$A$30&lt;&gt;"")))&gt;0,"Plug-in hybrid",IF($G3348="Diesel","Diesel","Gasoline"))</f>
        <v>Gasoline</v>
      </c>
    </row>
    <row r="3349" spans="1:15" ht="15" customHeight="1" x14ac:dyDescent="0.25">
      <c r="A3349" s="1">
        <v>2022</v>
      </c>
      <c r="B3349" s="1" t="s">
        <v>5174</v>
      </c>
      <c r="C3349" s="1" t="s">
        <v>1954</v>
      </c>
      <c r="D3349" s="1" t="s">
        <v>5659</v>
      </c>
      <c r="E3349" s="1" t="s">
        <v>1901</v>
      </c>
      <c r="F3349" s="1" t="s">
        <v>1956</v>
      </c>
      <c r="G3349" s="1" t="s">
        <v>103</v>
      </c>
      <c r="H3349" s="1" t="s">
        <v>437</v>
      </c>
      <c r="I3349" s="1">
        <v>2</v>
      </c>
      <c r="J3349" s="1">
        <v>2023</v>
      </c>
      <c r="K3349" s="1">
        <v>570858</v>
      </c>
      <c r="L3349" s="1">
        <v>0</v>
      </c>
      <c r="M3349" s="1">
        <f t="array" ref="M3349">SUMPRODUCT(MAX(ISNUMBER(SEARCH('Class Rules'!$B$6:$B$85,$E3349))*ISNUMBER(SEARCH('Class Rules'!$C$6:$C$85,$F3349))*'Class Rules'!$A$6:$A$85))</f>
        <v>0</v>
      </c>
      <c r="N3349" s="1" t="str">
        <f t="array" ref="N3349">IF($M3349=0,'Class Rules'!$D$3,INDEX('Class Rules'!$D$6:$D$85,MATCH($M3349,'Class Rules'!$A$6:$A$85,0)))</f>
        <v>Passenger LDV</v>
      </c>
      <c r="O3349" s="1" t="str">
        <f t="array" ref="O3349">IF(SUMPRODUCT(MAX(ISNUMBER(SEARCH(Fuel_Rules!$A$6:$A$30,$E3349))*ISNUMBER(SEARCH(Fuel_Rules!$B$6:$B$30,$F3349))*(Fuel_Rules!$A$6:$A$30&lt;&gt;"")))&gt;0,"Plug-in hybrid",IF($G3349="Diesel","Diesel","Gasoline"))</f>
        <v>Gasoline</v>
      </c>
    </row>
    <row r="3350" spans="1:15" ht="15" customHeight="1" x14ac:dyDescent="0.25">
      <c r="A3350" s="1">
        <v>2022</v>
      </c>
      <c r="B3350" s="1" t="s">
        <v>5174</v>
      </c>
      <c r="C3350" s="1" t="s">
        <v>1960</v>
      </c>
      <c r="D3350" s="1" t="s">
        <v>5660</v>
      </c>
      <c r="E3350" s="1" t="s">
        <v>1901</v>
      </c>
      <c r="F3350" s="1" t="s">
        <v>1962</v>
      </c>
      <c r="G3350" s="1" t="s">
        <v>103</v>
      </c>
      <c r="H3350" s="1" t="s">
        <v>437</v>
      </c>
      <c r="I3350" s="1">
        <v>2</v>
      </c>
      <c r="J3350" s="1">
        <v>2023</v>
      </c>
      <c r="K3350" s="1">
        <v>339426</v>
      </c>
      <c r="L3350" s="1">
        <v>0</v>
      </c>
      <c r="M3350" s="1">
        <f t="array" ref="M3350">SUMPRODUCT(MAX(ISNUMBER(SEARCH('Class Rules'!$B$6:$B$85,$E3350))*ISNUMBER(SEARCH('Class Rules'!$C$6:$C$85,$F3350))*'Class Rules'!$A$6:$A$85))</f>
        <v>0</v>
      </c>
      <c r="N3350" s="1" t="str">
        <f t="array" ref="N3350">IF($M3350=0,'Class Rules'!$D$3,INDEX('Class Rules'!$D$6:$D$85,MATCH($M3350,'Class Rules'!$A$6:$A$85,0)))</f>
        <v>Passenger LDV</v>
      </c>
      <c r="O3350" s="1" t="str">
        <f t="array" ref="O3350">IF(SUMPRODUCT(MAX(ISNUMBER(SEARCH(Fuel_Rules!$A$6:$A$30,$E3350))*ISNUMBER(SEARCH(Fuel_Rules!$B$6:$B$30,$F3350))*(Fuel_Rules!$A$6:$A$30&lt;&gt;"")))&gt;0,"Plug-in hybrid",IF($G3350="Diesel","Diesel","Gasoline"))</f>
        <v>Gasoline</v>
      </c>
    </row>
    <row r="3351" spans="1:15" ht="15" customHeight="1" x14ac:dyDescent="0.25">
      <c r="A3351" s="1">
        <v>2022</v>
      </c>
      <c r="B3351" s="1" t="s">
        <v>5174</v>
      </c>
      <c r="C3351" s="1" t="s">
        <v>1963</v>
      </c>
      <c r="D3351" s="1" t="s">
        <v>5661</v>
      </c>
      <c r="E3351" s="1" t="s">
        <v>1901</v>
      </c>
      <c r="F3351" s="1" t="s">
        <v>1965</v>
      </c>
      <c r="G3351" s="1" t="s">
        <v>105</v>
      </c>
      <c r="H3351" s="1" t="s">
        <v>298</v>
      </c>
      <c r="I3351" s="1">
        <v>2</v>
      </c>
      <c r="J3351" s="1">
        <v>2023</v>
      </c>
      <c r="K3351" s="1">
        <v>448702</v>
      </c>
      <c r="L3351" s="1">
        <v>0</v>
      </c>
      <c r="M3351" s="1">
        <f t="array" ref="M3351">SUMPRODUCT(MAX(ISNUMBER(SEARCH('Class Rules'!$B$6:$B$85,$E3351))*ISNUMBER(SEARCH('Class Rules'!$C$6:$C$85,$F3351))*'Class Rules'!$A$6:$A$85))</f>
        <v>0</v>
      </c>
      <c r="N3351" s="1" t="str">
        <f t="array" ref="N3351">IF($M3351=0,'Class Rules'!$D$3,INDEX('Class Rules'!$D$6:$D$85,MATCH($M3351,'Class Rules'!$A$6:$A$85,0)))</f>
        <v>Passenger LDV</v>
      </c>
      <c r="O3351" s="1" t="str">
        <f t="array" ref="O3351">IF(SUMPRODUCT(MAX(ISNUMBER(SEARCH(Fuel_Rules!$A$6:$A$30,$E3351))*ISNUMBER(SEARCH(Fuel_Rules!$B$6:$B$30,$F3351))*(Fuel_Rules!$A$6:$A$30&lt;&gt;"")))&gt;0,"Plug-in hybrid",IF($G3351="Diesel","Diesel","Gasoline"))</f>
        <v>Diesel</v>
      </c>
    </row>
    <row r="3352" spans="1:15" ht="15" customHeight="1" x14ac:dyDescent="0.25">
      <c r="A3352" s="1">
        <v>2022</v>
      </c>
      <c r="B3352" s="1" t="s">
        <v>5174</v>
      </c>
      <c r="C3352" s="1" t="s">
        <v>1966</v>
      </c>
      <c r="D3352" s="1" t="s">
        <v>5662</v>
      </c>
      <c r="E3352" s="1" t="s">
        <v>1901</v>
      </c>
      <c r="F3352" s="1" t="s">
        <v>1968</v>
      </c>
      <c r="G3352" s="1" t="s">
        <v>105</v>
      </c>
      <c r="H3352" s="1" t="s">
        <v>298</v>
      </c>
      <c r="I3352" s="1">
        <v>2</v>
      </c>
      <c r="J3352" s="1">
        <v>2023</v>
      </c>
      <c r="K3352" s="1">
        <v>515798</v>
      </c>
      <c r="L3352" s="1">
        <v>0</v>
      </c>
      <c r="M3352" s="1">
        <f t="array" ref="M3352">SUMPRODUCT(MAX(ISNUMBER(SEARCH('Class Rules'!$B$6:$B$85,$E3352))*ISNUMBER(SEARCH('Class Rules'!$C$6:$C$85,$F3352))*'Class Rules'!$A$6:$A$85))</f>
        <v>0</v>
      </c>
      <c r="N3352" s="1" t="str">
        <f t="array" ref="N3352">IF($M3352=0,'Class Rules'!$D$3,INDEX('Class Rules'!$D$6:$D$85,MATCH($M3352,'Class Rules'!$A$6:$A$85,0)))</f>
        <v>Passenger LDV</v>
      </c>
      <c r="O3352" s="1" t="str">
        <f t="array" ref="O3352">IF(SUMPRODUCT(MAX(ISNUMBER(SEARCH(Fuel_Rules!$A$6:$A$30,$E3352))*ISNUMBER(SEARCH(Fuel_Rules!$B$6:$B$30,$F3352))*(Fuel_Rules!$A$6:$A$30&lt;&gt;"")))&gt;0,"Plug-in hybrid",IF($G3352="Diesel","Diesel","Gasoline"))</f>
        <v>Diesel</v>
      </c>
    </row>
    <row r="3353" spans="1:15" ht="15" customHeight="1" x14ac:dyDescent="0.25">
      <c r="A3353" s="1">
        <v>2022</v>
      </c>
      <c r="B3353" s="1" t="s">
        <v>5174</v>
      </c>
      <c r="C3353" s="1" t="s">
        <v>1969</v>
      </c>
      <c r="D3353" s="1" t="s">
        <v>5663</v>
      </c>
      <c r="E3353" s="1" t="s">
        <v>1901</v>
      </c>
      <c r="F3353" s="1" t="s">
        <v>1971</v>
      </c>
      <c r="G3353" s="1" t="s">
        <v>105</v>
      </c>
      <c r="H3353" s="1" t="s">
        <v>298</v>
      </c>
      <c r="I3353" s="1">
        <v>2.2000000000000002</v>
      </c>
      <c r="J3353" s="1">
        <v>2023</v>
      </c>
      <c r="K3353" s="1">
        <v>280828</v>
      </c>
      <c r="L3353" s="1">
        <v>0</v>
      </c>
      <c r="M3353" s="1">
        <f t="array" ref="M3353">SUMPRODUCT(MAX(ISNUMBER(SEARCH('Class Rules'!$B$6:$B$85,$E3353))*ISNUMBER(SEARCH('Class Rules'!$C$6:$C$85,$F3353))*'Class Rules'!$A$6:$A$85))</f>
        <v>58</v>
      </c>
      <c r="N3353" s="1" t="str">
        <f t="array" ref="N3353">IF($M3353=0,'Class Rules'!$D$3,INDEX('Class Rules'!$D$6:$D$85,MATCH($M3353,'Class Rules'!$A$6:$A$85,0)))</f>
        <v>Passenger HDV</v>
      </c>
      <c r="O3353" s="1" t="str">
        <f t="array" ref="O3353">IF(SUMPRODUCT(MAX(ISNUMBER(SEARCH(Fuel_Rules!$A$6:$A$30,$E3353))*ISNUMBER(SEARCH(Fuel_Rules!$B$6:$B$30,$F3353))*(Fuel_Rules!$A$6:$A$30&lt;&gt;"")))&gt;0,"Plug-in hybrid",IF($G3353="Diesel","Diesel","Gasoline"))</f>
        <v>Diesel</v>
      </c>
    </row>
    <row r="3354" spans="1:15" ht="15" customHeight="1" x14ac:dyDescent="0.25">
      <c r="A3354" s="1">
        <v>2022</v>
      </c>
      <c r="B3354" s="1" t="s">
        <v>5174</v>
      </c>
      <c r="C3354" s="1" t="s">
        <v>1972</v>
      </c>
      <c r="D3354" s="1" t="s">
        <v>5664</v>
      </c>
      <c r="E3354" s="1" t="s">
        <v>1901</v>
      </c>
      <c r="F3354" s="1" t="s">
        <v>1974</v>
      </c>
      <c r="G3354" s="1" t="s">
        <v>105</v>
      </c>
      <c r="H3354" s="1" t="s">
        <v>298</v>
      </c>
      <c r="I3354" s="1">
        <v>2.2000000000000002</v>
      </c>
      <c r="J3354" s="1">
        <v>2023</v>
      </c>
      <c r="K3354" s="1">
        <v>303152</v>
      </c>
      <c r="L3354" s="1">
        <v>0</v>
      </c>
      <c r="M3354" s="1">
        <f t="array" ref="M3354">SUMPRODUCT(MAX(ISNUMBER(SEARCH('Class Rules'!$B$6:$B$85,$E3354))*ISNUMBER(SEARCH('Class Rules'!$C$6:$C$85,$F3354))*'Class Rules'!$A$6:$A$85))</f>
        <v>58</v>
      </c>
      <c r="N3354" s="1" t="str">
        <f t="array" ref="N3354">IF($M3354=0,'Class Rules'!$D$3,INDEX('Class Rules'!$D$6:$D$85,MATCH($M3354,'Class Rules'!$A$6:$A$85,0)))</f>
        <v>Passenger HDV</v>
      </c>
      <c r="O3354" s="1" t="str">
        <f t="array" ref="O3354">IF(SUMPRODUCT(MAX(ISNUMBER(SEARCH(Fuel_Rules!$A$6:$A$30,$E3354))*ISNUMBER(SEARCH(Fuel_Rules!$B$6:$B$30,$F3354))*(Fuel_Rules!$A$6:$A$30&lt;&gt;"")))&gt;0,"Plug-in hybrid",IF($G3354="Diesel","Diesel","Gasoline"))</f>
        <v>Diesel</v>
      </c>
    </row>
    <row r="3355" spans="1:15" ht="15" customHeight="1" x14ac:dyDescent="0.25">
      <c r="A3355" s="1">
        <v>2022</v>
      </c>
      <c r="B3355" s="1" t="s">
        <v>5174</v>
      </c>
      <c r="C3355" s="1" t="s">
        <v>1975</v>
      </c>
      <c r="D3355" s="1" t="s">
        <v>5665</v>
      </c>
      <c r="E3355" s="1" t="s">
        <v>1901</v>
      </c>
      <c r="F3355" s="1" t="s">
        <v>1977</v>
      </c>
      <c r="G3355" s="1" t="s">
        <v>105</v>
      </c>
      <c r="H3355" s="1" t="s">
        <v>298</v>
      </c>
      <c r="I3355" s="1">
        <v>2.2000000000000002</v>
      </c>
      <c r="J3355" s="1">
        <v>2023</v>
      </c>
      <c r="K3355" s="1">
        <v>308740</v>
      </c>
      <c r="L3355" s="1">
        <v>0</v>
      </c>
      <c r="M3355" s="1">
        <f t="array" ref="M3355">SUMPRODUCT(MAX(ISNUMBER(SEARCH('Class Rules'!$B$6:$B$85,$E3355))*ISNUMBER(SEARCH('Class Rules'!$C$6:$C$85,$F3355))*'Class Rules'!$A$6:$A$85))</f>
        <v>58</v>
      </c>
      <c r="N3355" s="1" t="str">
        <f t="array" ref="N3355">IF($M3355=0,'Class Rules'!$D$3,INDEX('Class Rules'!$D$6:$D$85,MATCH($M3355,'Class Rules'!$A$6:$A$85,0)))</f>
        <v>Passenger HDV</v>
      </c>
      <c r="O3355" s="1" t="str">
        <f t="array" ref="O3355">IF(SUMPRODUCT(MAX(ISNUMBER(SEARCH(Fuel_Rules!$A$6:$A$30,$E3355))*ISNUMBER(SEARCH(Fuel_Rules!$B$6:$B$30,$F3355))*(Fuel_Rules!$A$6:$A$30&lt;&gt;"")))&gt;0,"Plug-in hybrid",IF($G3355="Diesel","Diesel","Gasoline"))</f>
        <v>Diesel</v>
      </c>
    </row>
    <row r="3356" spans="1:15" ht="15" customHeight="1" x14ac:dyDescent="0.25">
      <c r="A3356" s="1">
        <v>2022</v>
      </c>
      <c r="B3356" s="1" t="s">
        <v>5174</v>
      </c>
      <c r="C3356" s="1" t="s">
        <v>1978</v>
      </c>
      <c r="D3356" s="1" t="s">
        <v>5666</v>
      </c>
      <c r="E3356" s="1" t="s">
        <v>1901</v>
      </c>
      <c r="F3356" s="1" t="s">
        <v>1980</v>
      </c>
      <c r="G3356" s="1" t="s">
        <v>105</v>
      </c>
      <c r="H3356" s="1" t="s">
        <v>298</v>
      </c>
      <c r="I3356" s="1">
        <v>2.2000000000000002</v>
      </c>
      <c r="J3356" s="1">
        <v>2023</v>
      </c>
      <c r="K3356" s="1">
        <v>292955</v>
      </c>
      <c r="L3356" s="1">
        <v>0</v>
      </c>
      <c r="M3356" s="1">
        <f t="array" ref="M3356">SUMPRODUCT(MAX(ISNUMBER(SEARCH('Class Rules'!$B$6:$B$85,$E3356))*ISNUMBER(SEARCH('Class Rules'!$C$6:$C$85,$F3356))*'Class Rules'!$A$6:$A$85))</f>
        <v>58</v>
      </c>
      <c r="N3356" s="1" t="str">
        <f t="array" ref="N3356">IF($M3356=0,'Class Rules'!$D$3,INDEX('Class Rules'!$D$6:$D$85,MATCH($M3356,'Class Rules'!$A$6:$A$85,0)))</f>
        <v>Passenger HDV</v>
      </c>
      <c r="O3356" s="1" t="str">
        <f t="array" ref="O3356">IF(SUMPRODUCT(MAX(ISNUMBER(SEARCH(Fuel_Rules!$A$6:$A$30,$E3356))*ISNUMBER(SEARCH(Fuel_Rules!$B$6:$B$30,$F3356))*(Fuel_Rules!$A$6:$A$30&lt;&gt;"")))&gt;0,"Plug-in hybrid",IF($G3356="Diesel","Diesel","Gasoline"))</f>
        <v>Diesel</v>
      </c>
    </row>
    <row r="3357" spans="1:15" ht="15" customHeight="1" x14ac:dyDescent="0.25">
      <c r="A3357" s="1">
        <v>2022</v>
      </c>
      <c r="B3357" s="1" t="s">
        <v>5174</v>
      </c>
      <c r="C3357" s="1" t="s">
        <v>1981</v>
      </c>
      <c r="D3357" s="1" t="s">
        <v>5667</v>
      </c>
      <c r="E3357" s="1" t="s">
        <v>1901</v>
      </c>
      <c r="F3357" s="1" t="s">
        <v>1983</v>
      </c>
      <c r="G3357" s="1" t="s">
        <v>103</v>
      </c>
      <c r="H3357" s="1" t="s">
        <v>437</v>
      </c>
      <c r="I3357" s="1">
        <v>2</v>
      </c>
      <c r="J3357" s="1">
        <v>2023</v>
      </c>
      <c r="K3357" s="1">
        <v>555600</v>
      </c>
      <c r="L3357" s="1">
        <v>0</v>
      </c>
      <c r="M3357" s="1">
        <f t="array" ref="M3357">SUMPRODUCT(MAX(ISNUMBER(SEARCH('Class Rules'!$B$6:$B$85,$E3357))*ISNUMBER(SEARCH('Class Rules'!$C$6:$C$85,$F3357))*'Class Rules'!$A$6:$A$85))</f>
        <v>0</v>
      </c>
      <c r="N3357" s="1" t="str">
        <f t="array" ref="N3357">IF($M3357=0,'Class Rules'!$D$3,INDEX('Class Rules'!$D$6:$D$85,MATCH($M3357,'Class Rules'!$A$6:$A$85,0)))</f>
        <v>Passenger LDV</v>
      </c>
      <c r="O3357" s="1" t="str">
        <f t="array" ref="O3357">IF(SUMPRODUCT(MAX(ISNUMBER(SEARCH(Fuel_Rules!$A$6:$A$30,$E3357))*ISNUMBER(SEARCH(Fuel_Rules!$B$6:$B$30,$F3357))*(Fuel_Rules!$A$6:$A$30&lt;&gt;"")))&gt;0,"Plug-in hybrid",IF($G3357="Diesel","Diesel","Gasoline"))</f>
        <v>Gasoline</v>
      </c>
    </row>
    <row r="3358" spans="1:15" ht="15" customHeight="1" x14ac:dyDescent="0.25">
      <c r="A3358" s="1">
        <v>2022</v>
      </c>
      <c r="B3358" s="1" t="s">
        <v>5174</v>
      </c>
      <c r="C3358" s="1" t="s">
        <v>1984</v>
      </c>
      <c r="D3358" s="1" t="s">
        <v>5668</v>
      </c>
      <c r="E3358" s="1" t="s">
        <v>1901</v>
      </c>
      <c r="F3358" s="1" t="s">
        <v>1986</v>
      </c>
      <c r="G3358" s="1" t="s">
        <v>105</v>
      </c>
      <c r="H3358" s="1" t="s">
        <v>298</v>
      </c>
      <c r="I3358" s="1">
        <v>2.2000000000000002</v>
      </c>
      <c r="J3358" s="1">
        <v>2023</v>
      </c>
      <c r="K3358" s="1">
        <v>240486</v>
      </c>
      <c r="L3358" s="1">
        <v>0</v>
      </c>
      <c r="M3358" s="1">
        <f t="array" ref="M3358">SUMPRODUCT(MAX(ISNUMBER(SEARCH('Class Rules'!$B$6:$B$85,$E3358))*ISNUMBER(SEARCH('Class Rules'!$C$6:$C$85,$F3358))*'Class Rules'!$A$6:$A$85))</f>
        <v>38</v>
      </c>
      <c r="N3358" s="1" t="str">
        <f t="array" ref="N3358">IF($M3358=0,'Class Rules'!$D$3,INDEX('Class Rules'!$D$6:$D$85,MATCH($M3358,'Class Rules'!$A$6:$A$85,0)))</f>
        <v>Freight LDV</v>
      </c>
      <c r="O3358" s="1" t="str">
        <f t="array" ref="O3358">IF(SUMPRODUCT(MAX(ISNUMBER(SEARCH(Fuel_Rules!$A$6:$A$30,$E3358))*ISNUMBER(SEARCH(Fuel_Rules!$B$6:$B$30,$F3358))*(Fuel_Rules!$A$6:$A$30&lt;&gt;"")))&gt;0,"Plug-in hybrid",IF($G3358="Diesel","Diesel","Gasoline"))</f>
        <v>Diesel</v>
      </c>
    </row>
    <row r="3359" spans="1:15" ht="15" customHeight="1" x14ac:dyDescent="0.25">
      <c r="A3359" s="1">
        <v>2022</v>
      </c>
      <c r="B3359" s="1" t="s">
        <v>5174</v>
      </c>
      <c r="C3359" s="1" t="s">
        <v>1987</v>
      </c>
      <c r="D3359" s="1" t="s">
        <v>5669</v>
      </c>
      <c r="E3359" s="1" t="s">
        <v>1901</v>
      </c>
      <c r="F3359" s="1" t="s">
        <v>1989</v>
      </c>
      <c r="G3359" s="1" t="s">
        <v>105</v>
      </c>
      <c r="H3359" s="1" t="s">
        <v>298</v>
      </c>
      <c r="I3359" s="1">
        <v>2.2000000000000002</v>
      </c>
      <c r="J3359" s="1">
        <v>2023</v>
      </c>
      <c r="K3359" s="1">
        <v>232270</v>
      </c>
      <c r="L3359" s="1">
        <v>0</v>
      </c>
      <c r="M3359" s="1">
        <f t="array" ref="M3359">SUMPRODUCT(MAX(ISNUMBER(SEARCH('Class Rules'!$B$6:$B$85,$E3359))*ISNUMBER(SEARCH('Class Rules'!$C$6:$C$85,$F3359))*'Class Rules'!$A$6:$A$85))</f>
        <v>38</v>
      </c>
      <c r="N3359" s="1" t="str">
        <f t="array" ref="N3359">IF($M3359=0,'Class Rules'!$D$3,INDEX('Class Rules'!$D$6:$D$85,MATCH($M3359,'Class Rules'!$A$6:$A$85,0)))</f>
        <v>Freight LDV</v>
      </c>
      <c r="O3359" s="1" t="str">
        <f t="array" ref="O3359">IF(SUMPRODUCT(MAX(ISNUMBER(SEARCH(Fuel_Rules!$A$6:$A$30,$E3359))*ISNUMBER(SEARCH(Fuel_Rules!$B$6:$B$30,$F3359))*(Fuel_Rules!$A$6:$A$30&lt;&gt;"")))&gt;0,"Plug-in hybrid",IF($G3359="Diesel","Diesel","Gasoline"))</f>
        <v>Diesel</v>
      </c>
    </row>
    <row r="3360" spans="1:15" ht="15" customHeight="1" x14ac:dyDescent="0.25">
      <c r="A3360" s="1">
        <v>2022</v>
      </c>
      <c r="B3360" s="1" t="s">
        <v>5174</v>
      </c>
      <c r="C3360" s="1" t="s">
        <v>1990</v>
      </c>
      <c r="D3360" s="1" t="s">
        <v>5670</v>
      </c>
      <c r="E3360" s="1" t="s">
        <v>1901</v>
      </c>
      <c r="F3360" s="1" t="s">
        <v>1992</v>
      </c>
      <c r="G3360" s="1" t="s">
        <v>105</v>
      </c>
      <c r="H3360" s="1" t="s">
        <v>298</v>
      </c>
      <c r="I3360" s="1">
        <v>2.2000000000000002</v>
      </c>
      <c r="J3360" s="1">
        <v>2023</v>
      </c>
      <c r="K3360" s="1">
        <v>246137</v>
      </c>
      <c r="L3360" s="1">
        <v>0</v>
      </c>
      <c r="M3360" s="1">
        <f t="array" ref="M3360">SUMPRODUCT(MAX(ISNUMBER(SEARCH('Class Rules'!$B$6:$B$85,$E3360))*ISNUMBER(SEARCH('Class Rules'!$C$6:$C$85,$F3360))*'Class Rules'!$A$6:$A$85))</f>
        <v>38</v>
      </c>
      <c r="N3360" s="1" t="str">
        <f t="array" ref="N3360">IF($M3360=0,'Class Rules'!$D$3,INDEX('Class Rules'!$D$6:$D$85,MATCH($M3360,'Class Rules'!$A$6:$A$85,0)))</f>
        <v>Freight LDV</v>
      </c>
      <c r="O3360" s="1" t="str">
        <f t="array" ref="O3360">IF(SUMPRODUCT(MAX(ISNUMBER(SEARCH(Fuel_Rules!$A$6:$A$30,$E3360))*ISNUMBER(SEARCH(Fuel_Rules!$B$6:$B$30,$F3360))*(Fuel_Rules!$A$6:$A$30&lt;&gt;"")))&gt;0,"Plug-in hybrid",IF($G3360="Diesel","Diesel","Gasoline"))</f>
        <v>Diesel</v>
      </c>
    </row>
    <row r="3361" spans="1:15" ht="15" customHeight="1" x14ac:dyDescent="0.25">
      <c r="A3361" s="1">
        <v>2022</v>
      </c>
      <c r="B3361" s="1" t="s">
        <v>5174</v>
      </c>
      <c r="C3361" s="1" t="s">
        <v>1993</v>
      </c>
      <c r="D3361" s="1" t="s">
        <v>5671</v>
      </c>
      <c r="E3361" s="1" t="s">
        <v>1901</v>
      </c>
      <c r="F3361" s="1" t="s">
        <v>1995</v>
      </c>
      <c r="G3361" s="1" t="s">
        <v>105</v>
      </c>
      <c r="H3361" s="1" t="s">
        <v>298</v>
      </c>
      <c r="I3361" s="1">
        <v>2.2000000000000002</v>
      </c>
      <c r="J3361" s="1">
        <v>2023</v>
      </c>
      <c r="K3361" s="1">
        <v>199634</v>
      </c>
      <c r="L3361" s="1">
        <v>0</v>
      </c>
      <c r="M3361" s="1">
        <f t="array" ref="M3361">SUMPRODUCT(MAX(ISNUMBER(SEARCH('Class Rules'!$B$6:$B$85,$E3361))*ISNUMBER(SEARCH('Class Rules'!$C$6:$C$85,$F3361))*'Class Rules'!$A$6:$A$85))</f>
        <v>47</v>
      </c>
      <c r="N3361" s="1" t="str">
        <f t="array" ref="N3361">IF($M3361=0,'Class Rules'!$D$3,INDEX('Class Rules'!$D$6:$D$85,MATCH($M3361,'Class Rules'!$A$6:$A$85,0)))</f>
        <v>Freight HDV</v>
      </c>
      <c r="O3361" s="1" t="str">
        <f t="array" ref="O3361">IF(SUMPRODUCT(MAX(ISNUMBER(SEARCH(Fuel_Rules!$A$6:$A$30,$E3361))*ISNUMBER(SEARCH(Fuel_Rules!$B$6:$B$30,$F3361))*(Fuel_Rules!$A$6:$A$30&lt;&gt;"")))&gt;0,"Plug-in hybrid",IF($G3361="Diesel","Diesel","Gasoline"))</f>
        <v>Diesel</v>
      </c>
    </row>
    <row r="3362" spans="1:15" ht="15" customHeight="1" x14ac:dyDescent="0.25">
      <c r="A3362" s="1">
        <v>2022</v>
      </c>
      <c r="B3362" s="1" t="s">
        <v>5174</v>
      </c>
      <c r="C3362" s="1" t="s">
        <v>1996</v>
      </c>
      <c r="D3362" s="1" t="s">
        <v>5672</v>
      </c>
      <c r="E3362" s="1" t="s">
        <v>1901</v>
      </c>
      <c r="F3362" s="1" t="s">
        <v>1998</v>
      </c>
      <c r="G3362" s="1" t="s">
        <v>105</v>
      </c>
      <c r="H3362" s="1" t="s">
        <v>298</v>
      </c>
      <c r="I3362" s="1">
        <v>2.2000000000000002</v>
      </c>
      <c r="J3362" s="1">
        <v>2023</v>
      </c>
      <c r="K3362" s="1">
        <v>212907</v>
      </c>
      <c r="L3362" s="1">
        <v>0</v>
      </c>
      <c r="M3362" s="1">
        <f t="array" ref="M3362">SUMPRODUCT(MAX(ISNUMBER(SEARCH('Class Rules'!$B$6:$B$85,$E3362))*ISNUMBER(SEARCH('Class Rules'!$C$6:$C$85,$F3362))*'Class Rules'!$A$6:$A$85))</f>
        <v>48</v>
      </c>
      <c r="N3362" s="1" t="str">
        <f t="array" ref="N3362">IF($M3362=0,'Class Rules'!$D$3,INDEX('Class Rules'!$D$6:$D$85,MATCH($M3362,'Class Rules'!$A$6:$A$85,0)))</f>
        <v>Freight HDV</v>
      </c>
      <c r="O3362" s="1" t="str">
        <f t="array" ref="O3362">IF(SUMPRODUCT(MAX(ISNUMBER(SEARCH(Fuel_Rules!$A$6:$A$30,$E3362))*ISNUMBER(SEARCH(Fuel_Rules!$B$6:$B$30,$F3362))*(Fuel_Rules!$A$6:$A$30&lt;&gt;"")))&gt;0,"Plug-in hybrid",IF($G3362="Diesel","Diesel","Gasoline"))</f>
        <v>Diesel</v>
      </c>
    </row>
    <row r="3363" spans="1:15" ht="15" customHeight="1" x14ac:dyDescent="0.25">
      <c r="A3363" s="1">
        <v>2022</v>
      </c>
      <c r="B3363" s="1" t="s">
        <v>5174</v>
      </c>
      <c r="C3363" s="1" t="s">
        <v>1999</v>
      </c>
      <c r="D3363" s="1" t="s">
        <v>5673</v>
      </c>
      <c r="E3363" s="1" t="s">
        <v>1901</v>
      </c>
      <c r="F3363" s="1" t="s">
        <v>2001</v>
      </c>
      <c r="G3363" s="1" t="s">
        <v>105</v>
      </c>
      <c r="H3363" s="1" t="s">
        <v>298</v>
      </c>
      <c r="I3363" s="1">
        <v>2.2000000000000002</v>
      </c>
      <c r="J3363" s="1">
        <v>2023</v>
      </c>
      <c r="K3363" s="1">
        <v>217572</v>
      </c>
      <c r="L3363" s="1">
        <v>0</v>
      </c>
      <c r="M3363" s="1">
        <f t="array" ref="M3363">SUMPRODUCT(MAX(ISNUMBER(SEARCH('Class Rules'!$B$6:$B$85,$E3363))*ISNUMBER(SEARCH('Class Rules'!$C$6:$C$85,$F3363))*'Class Rules'!$A$6:$A$85))</f>
        <v>48</v>
      </c>
      <c r="N3363" s="1" t="str">
        <f t="array" ref="N3363">IF($M3363=0,'Class Rules'!$D$3,INDEX('Class Rules'!$D$6:$D$85,MATCH($M3363,'Class Rules'!$A$6:$A$85,0)))</f>
        <v>Freight HDV</v>
      </c>
      <c r="O3363" s="1" t="str">
        <f t="array" ref="O3363">IF(SUMPRODUCT(MAX(ISNUMBER(SEARCH(Fuel_Rules!$A$6:$A$30,$E3363))*ISNUMBER(SEARCH(Fuel_Rules!$B$6:$B$30,$F3363))*(Fuel_Rules!$A$6:$A$30&lt;&gt;"")))&gt;0,"Plug-in hybrid",IF($G3363="Diesel","Diesel","Gasoline"))</f>
        <v>Diesel</v>
      </c>
    </row>
    <row r="3364" spans="1:15" ht="15" customHeight="1" x14ac:dyDescent="0.25">
      <c r="A3364" s="1">
        <v>2022</v>
      </c>
      <c r="B3364" s="1" t="s">
        <v>5174</v>
      </c>
      <c r="C3364" s="1" t="s">
        <v>2002</v>
      </c>
      <c r="D3364" s="1" t="s">
        <v>5674</v>
      </c>
      <c r="E3364" s="1" t="s">
        <v>1901</v>
      </c>
      <c r="F3364" s="1" t="s">
        <v>2004</v>
      </c>
      <c r="G3364" s="1" t="s">
        <v>105</v>
      </c>
      <c r="H3364" s="1" t="s">
        <v>298</v>
      </c>
      <c r="I3364" s="1">
        <v>2.2000000000000002</v>
      </c>
      <c r="J3364" s="1">
        <v>2023</v>
      </c>
      <c r="K3364" s="1">
        <v>234344</v>
      </c>
      <c r="L3364" s="1">
        <v>0</v>
      </c>
      <c r="M3364" s="1">
        <f t="array" ref="M3364">SUMPRODUCT(MAX(ISNUMBER(SEARCH('Class Rules'!$B$6:$B$85,$E3364))*ISNUMBER(SEARCH('Class Rules'!$C$6:$C$85,$F3364))*'Class Rules'!$A$6:$A$85))</f>
        <v>38</v>
      </c>
      <c r="N3364" s="1" t="str">
        <f t="array" ref="N3364">IF($M3364=0,'Class Rules'!$D$3,INDEX('Class Rules'!$D$6:$D$85,MATCH($M3364,'Class Rules'!$A$6:$A$85,0)))</f>
        <v>Freight LDV</v>
      </c>
      <c r="O3364" s="1" t="str">
        <f t="array" ref="O3364">IF(SUMPRODUCT(MAX(ISNUMBER(SEARCH(Fuel_Rules!$A$6:$A$30,$E3364))*ISNUMBER(SEARCH(Fuel_Rules!$B$6:$B$30,$F3364))*(Fuel_Rules!$A$6:$A$30&lt;&gt;"")))&gt;0,"Plug-in hybrid",IF($G3364="Diesel","Diesel","Gasoline"))</f>
        <v>Diesel</v>
      </c>
    </row>
    <row r="3365" spans="1:15" ht="15" customHeight="1" x14ac:dyDescent="0.25">
      <c r="A3365" s="1">
        <v>2022</v>
      </c>
      <c r="B3365" s="1" t="s">
        <v>5174</v>
      </c>
      <c r="C3365" s="1" t="s">
        <v>2005</v>
      </c>
      <c r="D3365" s="1" t="s">
        <v>5675</v>
      </c>
      <c r="E3365" s="1" t="s">
        <v>1901</v>
      </c>
      <c r="F3365" s="1" t="s">
        <v>2007</v>
      </c>
      <c r="G3365" s="1" t="s">
        <v>105</v>
      </c>
      <c r="H3365" s="1" t="s">
        <v>298</v>
      </c>
      <c r="I3365" s="1">
        <v>2.2000000000000002</v>
      </c>
      <c r="J3365" s="1">
        <v>2023</v>
      </c>
      <c r="K3365" s="1">
        <v>243280</v>
      </c>
      <c r="L3365" s="1">
        <v>0</v>
      </c>
      <c r="M3365" s="1">
        <f t="array" ref="M3365">SUMPRODUCT(MAX(ISNUMBER(SEARCH('Class Rules'!$B$6:$B$85,$E3365))*ISNUMBER(SEARCH('Class Rules'!$C$6:$C$85,$F3365))*'Class Rules'!$A$6:$A$85))</f>
        <v>49</v>
      </c>
      <c r="N3365" s="1" t="str">
        <f t="array" ref="N3365">IF($M3365=0,'Class Rules'!$D$3,INDEX('Class Rules'!$D$6:$D$85,MATCH($M3365,'Class Rules'!$A$6:$A$85,0)))</f>
        <v>Freight HDV</v>
      </c>
      <c r="O3365" s="1" t="str">
        <f t="array" ref="O3365">IF(SUMPRODUCT(MAX(ISNUMBER(SEARCH(Fuel_Rules!$A$6:$A$30,$E3365))*ISNUMBER(SEARCH(Fuel_Rules!$B$6:$B$30,$F3365))*(Fuel_Rules!$A$6:$A$30&lt;&gt;"")))&gt;0,"Plug-in hybrid",IF($G3365="Diesel","Diesel","Gasoline"))</f>
        <v>Diesel</v>
      </c>
    </row>
    <row r="3366" spans="1:15" ht="15" customHeight="1" x14ac:dyDescent="0.25">
      <c r="A3366" s="1">
        <v>2022</v>
      </c>
      <c r="B3366" s="1" t="s">
        <v>5174</v>
      </c>
      <c r="C3366" s="1" t="s">
        <v>2008</v>
      </c>
      <c r="D3366" s="1" t="s">
        <v>5676</v>
      </c>
      <c r="E3366" s="1" t="s">
        <v>1901</v>
      </c>
      <c r="F3366" s="1" t="s">
        <v>2010</v>
      </c>
      <c r="G3366" s="1" t="s">
        <v>105</v>
      </c>
      <c r="H3366" s="1" t="s">
        <v>298</v>
      </c>
      <c r="I3366" s="1">
        <v>2.2000000000000002</v>
      </c>
      <c r="J3366" s="1">
        <v>2023</v>
      </c>
      <c r="K3366" s="1">
        <v>231714</v>
      </c>
      <c r="L3366" s="1">
        <v>0</v>
      </c>
      <c r="M3366" s="1">
        <f t="array" ref="M3366">SUMPRODUCT(MAX(ISNUMBER(SEARCH('Class Rules'!$B$6:$B$85,$E3366))*ISNUMBER(SEARCH('Class Rules'!$C$6:$C$85,$F3366))*'Class Rules'!$A$6:$A$85))</f>
        <v>49</v>
      </c>
      <c r="N3366" s="1" t="str">
        <f t="array" ref="N3366">IF($M3366=0,'Class Rules'!$D$3,INDEX('Class Rules'!$D$6:$D$85,MATCH($M3366,'Class Rules'!$A$6:$A$85,0)))</f>
        <v>Freight HDV</v>
      </c>
      <c r="O3366" s="1" t="str">
        <f t="array" ref="O3366">IF(SUMPRODUCT(MAX(ISNUMBER(SEARCH(Fuel_Rules!$A$6:$A$30,$E3366))*ISNUMBER(SEARCH(Fuel_Rules!$B$6:$B$30,$F3366))*(Fuel_Rules!$A$6:$A$30&lt;&gt;"")))&gt;0,"Plug-in hybrid",IF($G3366="Diesel","Diesel","Gasoline"))</f>
        <v>Diesel</v>
      </c>
    </row>
    <row r="3367" spans="1:15" ht="15" customHeight="1" x14ac:dyDescent="0.25">
      <c r="A3367" s="1">
        <v>2022</v>
      </c>
      <c r="B3367" s="1" t="s">
        <v>5174</v>
      </c>
      <c r="C3367" s="1" t="s">
        <v>2011</v>
      </c>
      <c r="D3367" s="1" t="s">
        <v>5677</v>
      </c>
      <c r="E3367" s="1" t="s">
        <v>1901</v>
      </c>
      <c r="F3367" s="1" t="s">
        <v>2013</v>
      </c>
      <c r="G3367" s="1" t="s">
        <v>105</v>
      </c>
      <c r="H3367" s="1" t="s">
        <v>298</v>
      </c>
      <c r="I3367" s="1">
        <v>2.2000000000000002</v>
      </c>
      <c r="J3367" s="1">
        <v>2023</v>
      </c>
      <c r="K3367" s="1">
        <v>224400</v>
      </c>
      <c r="L3367" s="1">
        <v>0</v>
      </c>
      <c r="M3367" s="1">
        <f t="array" ref="M3367">SUMPRODUCT(MAX(ISNUMBER(SEARCH('Class Rules'!$B$6:$B$85,$E3367))*ISNUMBER(SEARCH('Class Rules'!$C$6:$C$85,$F3367))*'Class Rules'!$A$6:$A$85))</f>
        <v>49</v>
      </c>
      <c r="N3367" s="1" t="str">
        <f t="array" ref="N3367">IF($M3367=0,'Class Rules'!$D$3,INDEX('Class Rules'!$D$6:$D$85,MATCH($M3367,'Class Rules'!$A$6:$A$85,0)))</f>
        <v>Freight HDV</v>
      </c>
      <c r="O3367" s="1" t="str">
        <f t="array" ref="O3367">IF(SUMPRODUCT(MAX(ISNUMBER(SEARCH(Fuel_Rules!$A$6:$A$30,$E3367))*ISNUMBER(SEARCH(Fuel_Rules!$B$6:$B$30,$F3367))*(Fuel_Rules!$A$6:$A$30&lt;&gt;"")))&gt;0,"Plug-in hybrid",IF($G3367="Diesel","Diesel","Gasoline"))</f>
        <v>Diesel</v>
      </c>
    </row>
    <row r="3368" spans="1:15" ht="15" customHeight="1" x14ac:dyDescent="0.25">
      <c r="A3368" s="1">
        <v>2022</v>
      </c>
      <c r="B3368" s="1" t="s">
        <v>5174</v>
      </c>
      <c r="C3368" s="1" t="s">
        <v>2014</v>
      </c>
      <c r="D3368" s="1" t="s">
        <v>5678</v>
      </c>
      <c r="E3368" s="1" t="s">
        <v>1901</v>
      </c>
      <c r="F3368" s="1" t="s">
        <v>2016</v>
      </c>
      <c r="G3368" s="1" t="s">
        <v>105</v>
      </c>
      <c r="H3368" s="1" t="s">
        <v>298</v>
      </c>
      <c r="I3368" s="1">
        <v>2.2000000000000002</v>
      </c>
      <c r="J3368" s="1">
        <v>2023</v>
      </c>
      <c r="K3368" s="1">
        <v>259759</v>
      </c>
      <c r="L3368" s="1">
        <v>0</v>
      </c>
      <c r="M3368" s="1">
        <f t="array" ref="M3368">SUMPRODUCT(MAX(ISNUMBER(SEARCH('Class Rules'!$B$6:$B$85,$E3368))*ISNUMBER(SEARCH('Class Rules'!$C$6:$C$85,$F3368))*'Class Rules'!$A$6:$A$85))</f>
        <v>49</v>
      </c>
      <c r="N3368" s="1" t="str">
        <f t="array" ref="N3368">IF($M3368=0,'Class Rules'!$D$3,INDEX('Class Rules'!$D$6:$D$85,MATCH($M3368,'Class Rules'!$A$6:$A$85,0)))</f>
        <v>Freight HDV</v>
      </c>
      <c r="O3368" s="1" t="str">
        <f t="array" ref="O3368">IF(SUMPRODUCT(MAX(ISNUMBER(SEARCH(Fuel_Rules!$A$6:$A$30,$E3368))*ISNUMBER(SEARCH(Fuel_Rules!$B$6:$B$30,$F3368))*(Fuel_Rules!$A$6:$A$30&lt;&gt;"")))&gt;0,"Plug-in hybrid",IF($G3368="Diesel","Diesel","Gasoline"))</f>
        <v>Diesel</v>
      </c>
    </row>
    <row r="3369" spans="1:15" ht="15" customHeight="1" x14ac:dyDescent="0.25">
      <c r="A3369" s="1">
        <v>2022</v>
      </c>
      <c r="B3369" s="1" t="s">
        <v>5174</v>
      </c>
      <c r="C3369" s="1" t="s">
        <v>2017</v>
      </c>
      <c r="D3369" s="1" t="s">
        <v>5679</v>
      </c>
      <c r="E3369" s="1" t="s">
        <v>1901</v>
      </c>
      <c r="F3369" s="1" t="s">
        <v>2019</v>
      </c>
      <c r="G3369" s="1" t="s">
        <v>105</v>
      </c>
      <c r="H3369" s="1" t="s">
        <v>298</v>
      </c>
      <c r="I3369" s="1">
        <v>2.2000000000000002</v>
      </c>
      <c r="J3369" s="1">
        <v>2023</v>
      </c>
      <c r="K3369" s="1">
        <v>273204</v>
      </c>
      <c r="L3369" s="1">
        <v>0</v>
      </c>
      <c r="M3369" s="1">
        <f t="array" ref="M3369">SUMPRODUCT(MAX(ISNUMBER(SEARCH('Class Rules'!$B$6:$B$85,$E3369))*ISNUMBER(SEARCH('Class Rules'!$C$6:$C$85,$F3369))*'Class Rules'!$A$6:$A$85))</f>
        <v>50</v>
      </c>
      <c r="N3369" s="1" t="str">
        <f t="array" ref="N3369">IF($M3369=0,'Class Rules'!$D$3,INDEX('Class Rules'!$D$6:$D$85,MATCH($M3369,'Class Rules'!$A$6:$A$85,0)))</f>
        <v>Freight HDV</v>
      </c>
      <c r="O3369" s="1" t="str">
        <f t="array" ref="O3369">IF(SUMPRODUCT(MAX(ISNUMBER(SEARCH(Fuel_Rules!$A$6:$A$30,$E3369))*ISNUMBER(SEARCH(Fuel_Rules!$B$6:$B$30,$F3369))*(Fuel_Rules!$A$6:$A$30&lt;&gt;"")))&gt;0,"Plug-in hybrid",IF($G3369="Diesel","Diesel","Gasoline"))</f>
        <v>Diesel</v>
      </c>
    </row>
    <row r="3370" spans="1:15" ht="15" customHeight="1" x14ac:dyDescent="0.25">
      <c r="A3370" s="1">
        <v>2022</v>
      </c>
      <c r="B3370" s="1" t="s">
        <v>5174</v>
      </c>
      <c r="C3370" s="1" t="s">
        <v>2020</v>
      </c>
      <c r="D3370" s="1" t="s">
        <v>5680</v>
      </c>
      <c r="E3370" s="1" t="s">
        <v>1901</v>
      </c>
      <c r="F3370" s="1" t="s">
        <v>2022</v>
      </c>
      <c r="G3370" s="1" t="s">
        <v>105</v>
      </c>
      <c r="H3370" s="1" t="s">
        <v>298</v>
      </c>
      <c r="I3370" s="1">
        <v>2.2000000000000002</v>
      </c>
      <c r="J3370" s="1">
        <v>2023</v>
      </c>
      <c r="K3370" s="1">
        <v>316280</v>
      </c>
      <c r="L3370" s="1">
        <v>0</v>
      </c>
      <c r="M3370" s="1">
        <f t="array" ref="M3370">SUMPRODUCT(MAX(ISNUMBER(SEARCH('Class Rules'!$B$6:$B$85,$E3370))*ISNUMBER(SEARCH('Class Rules'!$C$6:$C$85,$F3370))*'Class Rules'!$A$6:$A$85))</f>
        <v>59</v>
      </c>
      <c r="N3370" s="1" t="str">
        <f t="array" ref="N3370">IF($M3370=0,'Class Rules'!$D$3,INDEX('Class Rules'!$D$6:$D$85,MATCH($M3370,'Class Rules'!$A$6:$A$85,0)))</f>
        <v>Passenger HDV</v>
      </c>
      <c r="O3370" s="1" t="str">
        <f t="array" ref="O3370">IF(SUMPRODUCT(MAX(ISNUMBER(SEARCH(Fuel_Rules!$A$6:$A$30,$E3370))*ISNUMBER(SEARCH(Fuel_Rules!$B$6:$B$30,$F3370))*(Fuel_Rules!$A$6:$A$30&lt;&gt;"")))&gt;0,"Plug-in hybrid",IF($G3370="Diesel","Diesel","Gasoline"))</f>
        <v>Diesel</v>
      </c>
    </row>
    <row r="3371" spans="1:15" ht="15" customHeight="1" x14ac:dyDescent="0.25">
      <c r="A3371" s="1">
        <v>2022</v>
      </c>
      <c r="B3371" s="1" t="s">
        <v>5174</v>
      </c>
      <c r="C3371" s="1" t="s">
        <v>2023</v>
      </c>
      <c r="D3371" s="1" t="s">
        <v>5681</v>
      </c>
      <c r="E3371" s="1" t="s">
        <v>1901</v>
      </c>
      <c r="F3371" s="1" t="s">
        <v>2025</v>
      </c>
      <c r="G3371" s="1" t="s">
        <v>105</v>
      </c>
      <c r="H3371" s="1" t="s">
        <v>298</v>
      </c>
      <c r="I3371" s="1">
        <v>2.2000000000000002</v>
      </c>
      <c r="J3371" s="1">
        <v>2023</v>
      </c>
      <c r="K3371" s="1">
        <v>338191</v>
      </c>
      <c r="L3371" s="1">
        <v>0</v>
      </c>
      <c r="M3371" s="1">
        <f t="array" ref="M3371">SUMPRODUCT(MAX(ISNUMBER(SEARCH('Class Rules'!$B$6:$B$85,$E3371))*ISNUMBER(SEARCH('Class Rules'!$C$6:$C$85,$F3371))*'Class Rules'!$A$6:$A$85))</f>
        <v>59</v>
      </c>
      <c r="N3371" s="1" t="str">
        <f t="array" ref="N3371">IF($M3371=0,'Class Rules'!$D$3,INDEX('Class Rules'!$D$6:$D$85,MATCH($M3371,'Class Rules'!$A$6:$A$85,0)))</f>
        <v>Passenger HDV</v>
      </c>
      <c r="O3371" s="1" t="str">
        <f t="array" ref="O3371">IF(SUMPRODUCT(MAX(ISNUMBER(SEARCH(Fuel_Rules!$A$6:$A$30,$E3371))*ISNUMBER(SEARCH(Fuel_Rules!$B$6:$B$30,$F3371))*(Fuel_Rules!$A$6:$A$30&lt;&gt;"")))&gt;0,"Plug-in hybrid",IF($G3371="Diesel","Diesel","Gasoline"))</f>
        <v>Diesel</v>
      </c>
    </row>
    <row r="3372" spans="1:15" ht="15" customHeight="1" x14ac:dyDescent="0.25">
      <c r="A3372" s="1">
        <v>2022</v>
      </c>
      <c r="B3372" s="1" t="s">
        <v>5174</v>
      </c>
      <c r="C3372" s="1" t="s">
        <v>2026</v>
      </c>
      <c r="D3372" s="1" t="s">
        <v>5682</v>
      </c>
      <c r="E3372" s="1" t="s">
        <v>1901</v>
      </c>
      <c r="F3372" s="1" t="s">
        <v>2028</v>
      </c>
      <c r="G3372" s="1" t="s">
        <v>105</v>
      </c>
      <c r="H3372" s="1" t="s">
        <v>298</v>
      </c>
      <c r="I3372" s="1">
        <v>2.2000000000000002</v>
      </c>
      <c r="J3372" s="1">
        <v>2023</v>
      </c>
      <c r="K3372" s="1">
        <v>226107</v>
      </c>
      <c r="L3372" s="1">
        <v>0</v>
      </c>
      <c r="M3372" s="1">
        <f t="array" ref="M3372">SUMPRODUCT(MAX(ISNUMBER(SEARCH('Class Rules'!$B$6:$B$85,$E3372))*ISNUMBER(SEARCH('Class Rules'!$C$6:$C$85,$F3372))*'Class Rules'!$A$6:$A$85))</f>
        <v>38</v>
      </c>
      <c r="N3372" s="1" t="str">
        <f t="array" ref="N3372">IF($M3372=0,'Class Rules'!$D$3,INDEX('Class Rules'!$D$6:$D$85,MATCH($M3372,'Class Rules'!$A$6:$A$85,0)))</f>
        <v>Freight LDV</v>
      </c>
      <c r="O3372" s="1" t="str">
        <f t="array" ref="O3372">IF(SUMPRODUCT(MAX(ISNUMBER(SEARCH(Fuel_Rules!$A$6:$A$30,$E3372))*ISNUMBER(SEARCH(Fuel_Rules!$B$6:$B$30,$F3372))*(Fuel_Rules!$A$6:$A$30&lt;&gt;"")))&gt;0,"Plug-in hybrid",IF($G3372="Diesel","Diesel","Gasoline"))</f>
        <v>Diesel</v>
      </c>
    </row>
    <row r="3373" spans="1:15" ht="15" customHeight="1" x14ac:dyDescent="0.25">
      <c r="A3373" s="1">
        <v>2022</v>
      </c>
      <c r="B3373" s="1" t="s">
        <v>5174</v>
      </c>
      <c r="C3373" s="1" t="s">
        <v>2029</v>
      </c>
      <c r="D3373" s="1" t="s">
        <v>5683</v>
      </c>
      <c r="E3373" s="1" t="s">
        <v>1901</v>
      </c>
      <c r="F3373" s="1" t="s">
        <v>2031</v>
      </c>
      <c r="G3373" s="1" t="s">
        <v>105</v>
      </c>
      <c r="H3373" s="1" t="s">
        <v>298</v>
      </c>
      <c r="I3373" s="1">
        <v>2.2000000000000002</v>
      </c>
      <c r="J3373" s="1">
        <v>2023</v>
      </c>
      <c r="K3373" s="1">
        <v>233498</v>
      </c>
      <c r="L3373" s="1">
        <v>0</v>
      </c>
      <c r="M3373" s="1">
        <f t="array" ref="M3373">SUMPRODUCT(MAX(ISNUMBER(SEARCH('Class Rules'!$B$6:$B$85,$E3373))*ISNUMBER(SEARCH('Class Rules'!$C$6:$C$85,$F3373))*'Class Rules'!$A$6:$A$85))</f>
        <v>38</v>
      </c>
      <c r="N3373" s="1" t="str">
        <f t="array" ref="N3373">IF($M3373=0,'Class Rules'!$D$3,INDEX('Class Rules'!$D$6:$D$85,MATCH($M3373,'Class Rules'!$A$6:$A$85,0)))</f>
        <v>Freight LDV</v>
      </c>
      <c r="O3373" s="1" t="str">
        <f t="array" ref="O3373">IF(SUMPRODUCT(MAX(ISNUMBER(SEARCH(Fuel_Rules!$A$6:$A$30,$E3373))*ISNUMBER(SEARCH(Fuel_Rules!$B$6:$B$30,$F3373))*(Fuel_Rules!$A$6:$A$30&lt;&gt;"")))&gt;0,"Plug-in hybrid",IF($G3373="Diesel","Diesel","Gasoline"))</f>
        <v>Diesel</v>
      </c>
    </row>
    <row r="3374" spans="1:15" ht="15" customHeight="1" x14ac:dyDescent="0.25">
      <c r="A3374" s="1">
        <v>2022</v>
      </c>
      <c r="B3374" s="1" t="s">
        <v>5174</v>
      </c>
      <c r="C3374" s="1" t="s">
        <v>2032</v>
      </c>
      <c r="D3374" s="1" t="s">
        <v>5684</v>
      </c>
      <c r="E3374" s="1" t="s">
        <v>1901</v>
      </c>
      <c r="F3374" s="1" t="s">
        <v>2034</v>
      </c>
      <c r="G3374" s="1" t="s">
        <v>105</v>
      </c>
      <c r="H3374" s="1" t="s">
        <v>437</v>
      </c>
      <c r="I3374" s="1">
        <v>3</v>
      </c>
      <c r="J3374" s="1">
        <v>2023</v>
      </c>
      <c r="K3374" s="1">
        <v>737541</v>
      </c>
      <c r="L3374" s="1">
        <v>0</v>
      </c>
      <c r="M3374" s="1">
        <f t="array" ref="M3374">SUMPRODUCT(MAX(ISNUMBER(SEARCH('Class Rules'!$B$6:$B$85,$E3374))*ISNUMBER(SEARCH('Class Rules'!$C$6:$C$85,$F3374))*'Class Rules'!$A$6:$A$85))</f>
        <v>0</v>
      </c>
      <c r="N3374" s="1" t="str">
        <f t="array" ref="N3374">IF($M3374=0,'Class Rules'!$D$3,INDEX('Class Rules'!$D$6:$D$85,MATCH($M3374,'Class Rules'!$A$6:$A$85,0)))</f>
        <v>Passenger LDV</v>
      </c>
      <c r="O3374" s="1" t="str">
        <f t="array" ref="O3374">IF(SUMPRODUCT(MAX(ISNUMBER(SEARCH(Fuel_Rules!$A$6:$A$30,$E3374))*ISNUMBER(SEARCH(Fuel_Rules!$B$6:$B$30,$F3374))*(Fuel_Rules!$A$6:$A$30&lt;&gt;"")))&gt;0,"Plug-in hybrid",IF($G3374="Diesel","Diesel","Gasoline"))</f>
        <v>Diesel</v>
      </c>
    </row>
    <row r="3375" spans="1:15" ht="15" customHeight="1" x14ac:dyDescent="0.25">
      <c r="A3375" s="1">
        <v>2022</v>
      </c>
      <c r="B3375" s="1" t="s">
        <v>5174</v>
      </c>
      <c r="C3375" s="1" t="s">
        <v>2035</v>
      </c>
      <c r="D3375" s="1" t="s">
        <v>5685</v>
      </c>
      <c r="E3375" s="1" t="s">
        <v>1901</v>
      </c>
      <c r="F3375" s="1" t="s">
        <v>2037</v>
      </c>
      <c r="G3375" s="1" t="s">
        <v>103</v>
      </c>
      <c r="H3375" s="1" t="s">
        <v>298</v>
      </c>
      <c r="I3375" s="1">
        <v>3</v>
      </c>
      <c r="J3375" s="1">
        <v>2023</v>
      </c>
      <c r="K3375" s="1">
        <v>861342</v>
      </c>
      <c r="L3375" s="1">
        <v>0</v>
      </c>
      <c r="M3375" s="1">
        <f t="array" ref="M3375">SUMPRODUCT(MAX(ISNUMBER(SEARCH('Class Rules'!$B$6:$B$85,$E3375))*ISNUMBER(SEARCH('Class Rules'!$C$6:$C$85,$F3375))*'Class Rules'!$A$6:$A$85))</f>
        <v>0</v>
      </c>
      <c r="N3375" s="1" t="str">
        <f t="array" ref="N3375">IF($M3375=0,'Class Rules'!$D$3,INDEX('Class Rules'!$D$6:$D$85,MATCH($M3375,'Class Rules'!$A$6:$A$85,0)))</f>
        <v>Passenger LDV</v>
      </c>
      <c r="O3375" s="1" t="str">
        <f t="array" ref="O3375">IF(SUMPRODUCT(MAX(ISNUMBER(SEARCH(Fuel_Rules!$A$6:$A$30,$E3375))*ISNUMBER(SEARCH(Fuel_Rules!$B$6:$B$30,$F3375))*(Fuel_Rules!$A$6:$A$30&lt;&gt;"")))&gt;0,"Plug-in hybrid",IF($G3375="Diesel","Diesel","Gasoline"))</f>
        <v>Gasoline</v>
      </c>
    </row>
    <row r="3376" spans="1:15" ht="15" customHeight="1" x14ac:dyDescent="0.25">
      <c r="A3376" s="1">
        <v>2022</v>
      </c>
      <c r="B3376" s="1" t="s">
        <v>5174</v>
      </c>
      <c r="C3376" s="1" t="s">
        <v>2038</v>
      </c>
      <c r="D3376" s="1" t="s">
        <v>5686</v>
      </c>
      <c r="E3376" s="1" t="s">
        <v>1901</v>
      </c>
      <c r="F3376" s="1" t="s">
        <v>2040</v>
      </c>
      <c r="G3376" s="1" t="s">
        <v>105</v>
      </c>
      <c r="H3376" s="1" t="s">
        <v>298</v>
      </c>
      <c r="I3376" s="1">
        <v>2.2000000000000002</v>
      </c>
      <c r="J3376" s="1">
        <v>2023</v>
      </c>
      <c r="K3376" s="1">
        <v>273523</v>
      </c>
      <c r="L3376" s="1">
        <v>0</v>
      </c>
      <c r="M3376" s="1">
        <f t="array" ref="M3376">SUMPRODUCT(MAX(ISNUMBER(SEARCH('Class Rules'!$B$6:$B$85,$E3376))*ISNUMBER(SEARCH('Class Rules'!$C$6:$C$85,$F3376))*'Class Rules'!$A$6:$A$85))</f>
        <v>60</v>
      </c>
      <c r="N3376" s="1" t="str">
        <f t="array" ref="N3376">IF($M3376=0,'Class Rules'!$D$3,INDEX('Class Rules'!$D$6:$D$85,MATCH($M3376,'Class Rules'!$A$6:$A$85,0)))</f>
        <v>Passenger HDV</v>
      </c>
      <c r="O3376" s="1" t="str">
        <f t="array" ref="O3376">IF(SUMPRODUCT(MAX(ISNUMBER(SEARCH(Fuel_Rules!$A$6:$A$30,$E3376))*ISNUMBER(SEARCH(Fuel_Rules!$B$6:$B$30,$F3376))*(Fuel_Rules!$A$6:$A$30&lt;&gt;"")))&gt;0,"Plug-in hybrid",IF($G3376="Diesel","Diesel","Gasoline"))</f>
        <v>Diesel</v>
      </c>
    </row>
    <row r="3377" spans="1:15" ht="15" customHeight="1" x14ac:dyDescent="0.25">
      <c r="A3377" s="1">
        <v>2022</v>
      </c>
      <c r="B3377" s="1" t="s">
        <v>5174</v>
      </c>
      <c r="C3377" s="1" t="s">
        <v>2041</v>
      </c>
      <c r="D3377" s="1" t="s">
        <v>5687</v>
      </c>
      <c r="E3377" s="1" t="s">
        <v>1901</v>
      </c>
      <c r="F3377" s="1" t="s">
        <v>2043</v>
      </c>
      <c r="G3377" s="1" t="s">
        <v>105</v>
      </c>
      <c r="H3377" s="1" t="s">
        <v>298</v>
      </c>
      <c r="I3377" s="1">
        <v>2.2000000000000002</v>
      </c>
      <c r="J3377" s="1">
        <v>2023</v>
      </c>
      <c r="K3377" s="1">
        <v>261600</v>
      </c>
      <c r="L3377" s="1">
        <v>0</v>
      </c>
      <c r="M3377" s="1">
        <f t="array" ref="M3377">SUMPRODUCT(MAX(ISNUMBER(SEARCH('Class Rules'!$B$6:$B$85,$E3377))*ISNUMBER(SEARCH('Class Rules'!$C$6:$C$85,$F3377))*'Class Rules'!$A$6:$A$85))</f>
        <v>60</v>
      </c>
      <c r="N3377" s="1" t="str">
        <f t="array" ref="N3377">IF($M3377=0,'Class Rules'!$D$3,INDEX('Class Rules'!$D$6:$D$85,MATCH($M3377,'Class Rules'!$A$6:$A$85,0)))</f>
        <v>Passenger HDV</v>
      </c>
      <c r="O3377" s="1" t="str">
        <f t="array" ref="O3377">IF(SUMPRODUCT(MAX(ISNUMBER(SEARCH(Fuel_Rules!$A$6:$A$30,$E3377))*ISNUMBER(SEARCH(Fuel_Rules!$B$6:$B$30,$F3377))*(Fuel_Rules!$A$6:$A$30&lt;&gt;"")))&gt;0,"Plug-in hybrid",IF($G3377="Diesel","Diesel","Gasoline"))</f>
        <v>Diesel</v>
      </c>
    </row>
    <row r="3378" spans="1:15" ht="15" customHeight="1" x14ac:dyDescent="0.25">
      <c r="A3378" s="1">
        <v>2022</v>
      </c>
      <c r="B3378" s="1" t="s">
        <v>5174</v>
      </c>
      <c r="C3378" s="1" t="s">
        <v>2044</v>
      </c>
      <c r="D3378" s="1" t="s">
        <v>5688</v>
      </c>
      <c r="E3378" s="1" t="s">
        <v>1901</v>
      </c>
      <c r="F3378" s="1" t="s">
        <v>2046</v>
      </c>
      <c r="G3378" s="1" t="s">
        <v>105</v>
      </c>
      <c r="H3378" s="1" t="s">
        <v>298</v>
      </c>
      <c r="I3378" s="1">
        <v>2.2000000000000002</v>
      </c>
      <c r="J3378" s="1">
        <v>2023</v>
      </c>
      <c r="K3378" s="1">
        <v>291640</v>
      </c>
      <c r="L3378" s="1">
        <v>0</v>
      </c>
      <c r="M3378" s="1">
        <f t="array" ref="M3378">SUMPRODUCT(MAX(ISNUMBER(SEARCH('Class Rules'!$B$6:$B$85,$E3378))*ISNUMBER(SEARCH('Class Rules'!$C$6:$C$85,$F3378))*'Class Rules'!$A$6:$A$85))</f>
        <v>60</v>
      </c>
      <c r="N3378" s="1" t="str">
        <f t="array" ref="N3378">IF($M3378=0,'Class Rules'!$D$3,INDEX('Class Rules'!$D$6:$D$85,MATCH($M3378,'Class Rules'!$A$6:$A$85,0)))</f>
        <v>Passenger HDV</v>
      </c>
      <c r="O3378" s="1" t="str">
        <f t="array" ref="O3378">IF(SUMPRODUCT(MAX(ISNUMBER(SEARCH(Fuel_Rules!$A$6:$A$30,$E3378))*ISNUMBER(SEARCH(Fuel_Rules!$B$6:$B$30,$F3378))*(Fuel_Rules!$A$6:$A$30&lt;&gt;"")))&gt;0,"Plug-in hybrid",IF($G3378="Diesel","Diesel","Gasoline"))</f>
        <v>Diesel</v>
      </c>
    </row>
    <row r="3379" spans="1:15" ht="15" customHeight="1" x14ac:dyDescent="0.25">
      <c r="A3379" s="1">
        <v>2022</v>
      </c>
      <c r="B3379" s="1" t="s">
        <v>5174</v>
      </c>
      <c r="C3379" s="1" t="s">
        <v>2047</v>
      </c>
      <c r="D3379" s="1" t="s">
        <v>5689</v>
      </c>
      <c r="E3379" s="1" t="s">
        <v>1901</v>
      </c>
      <c r="F3379" s="1" t="s">
        <v>2049</v>
      </c>
      <c r="G3379" s="1" t="s">
        <v>103</v>
      </c>
      <c r="H3379" s="1" t="s">
        <v>437</v>
      </c>
      <c r="I3379" s="1">
        <v>2</v>
      </c>
      <c r="J3379" s="1">
        <v>2023</v>
      </c>
      <c r="K3379" s="1">
        <v>440403</v>
      </c>
      <c r="L3379" s="1">
        <v>0</v>
      </c>
      <c r="M3379" s="1">
        <f t="array" ref="M3379">SUMPRODUCT(MAX(ISNUMBER(SEARCH('Class Rules'!$B$6:$B$85,$E3379))*ISNUMBER(SEARCH('Class Rules'!$C$6:$C$85,$F3379))*'Class Rules'!$A$6:$A$85))</f>
        <v>0</v>
      </c>
      <c r="N3379" s="1" t="str">
        <f t="array" ref="N3379">IF($M3379=0,'Class Rules'!$D$3,INDEX('Class Rules'!$D$6:$D$85,MATCH($M3379,'Class Rules'!$A$6:$A$85,0)))</f>
        <v>Passenger LDV</v>
      </c>
      <c r="O3379" s="1" t="str">
        <f t="array" ref="O3379">IF(SUMPRODUCT(MAX(ISNUMBER(SEARCH(Fuel_Rules!$A$6:$A$30,$E3379))*ISNUMBER(SEARCH(Fuel_Rules!$B$6:$B$30,$F3379))*(Fuel_Rules!$A$6:$A$30&lt;&gt;"")))&gt;0,"Plug-in hybrid",IF($G3379="Diesel","Diesel","Gasoline"))</f>
        <v>Gasoline</v>
      </c>
    </row>
    <row r="3380" spans="1:15" ht="15" customHeight="1" x14ac:dyDescent="0.25">
      <c r="A3380" s="1">
        <v>2022</v>
      </c>
      <c r="B3380" s="1" t="s">
        <v>5174</v>
      </c>
      <c r="C3380" s="1" t="s">
        <v>2050</v>
      </c>
      <c r="D3380" s="1" t="s">
        <v>5690</v>
      </c>
      <c r="E3380" s="1" t="s">
        <v>1901</v>
      </c>
      <c r="F3380" s="1" t="s">
        <v>2052</v>
      </c>
      <c r="G3380" s="1" t="s">
        <v>103</v>
      </c>
      <c r="H3380" s="1" t="s">
        <v>437</v>
      </c>
      <c r="I3380" s="1">
        <v>2</v>
      </c>
      <c r="J3380" s="1">
        <v>2023</v>
      </c>
      <c r="K3380" s="1">
        <v>447526</v>
      </c>
      <c r="L3380" s="1">
        <v>0</v>
      </c>
      <c r="M3380" s="1">
        <f t="array" ref="M3380">SUMPRODUCT(MAX(ISNUMBER(SEARCH('Class Rules'!$B$6:$B$85,$E3380))*ISNUMBER(SEARCH('Class Rules'!$C$6:$C$85,$F3380))*'Class Rules'!$A$6:$A$85))</f>
        <v>0</v>
      </c>
      <c r="N3380" s="1" t="str">
        <f t="array" ref="N3380">IF($M3380=0,'Class Rules'!$D$3,INDEX('Class Rules'!$D$6:$D$85,MATCH($M3380,'Class Rules'!$A$6:$A$85,0)))</f>
        <v>Passenger LDV</v>
      </c>
      <c r="O3380" s="1" t="str">
        <f t="array" ref="O3380">IF(SUMPRODUCT(MAX(ISNUMBER(SEARCH(Fuel_Rules!$A$6:$A$30,$E3380))*ISNUMBER(SEARCH(Fuel_Rules!$B$6:$B$30,$F3380))*(Fuel_Rules!$A$6:$A$30&lt;&gt;"")))&gt;0,"Plug-in hybrid",IF($G3380="Diesel","Diesel","Gasoline"))</f>
        <v>Gasoline</v>
      </c>
    </row>
    <row r="3381" spans="1:15" ht="15" customHeight="1" x14ac:dyDescent="0.25">
      <c r="A3381" s="1">
        <v>2022</v>
      </c>
      <c r="B3381" s="1" t="s">
        <v>5174</v>
      </c>
      <c r="C3381" s="1" t="s">
        <v>2053</v>
      </c>
      <c r="D3381" s="1" t="s">
        <v>5691</v>
      </c>
      <c r="E3381" s="1" t="s">
        <v>1901</v>
      </c>
      <c r="F3381" s="1" t="s">
        <v>2055</v>
      </c>
      <c r="G3381" s="1" t="s">
        <v>103</v>
      </c>
      <c r="H3381" s="1" t="s">
        <v>437</v>
      </c>
      <c r="I3381" s="1">
        <v>3</v>
      </c>
      <c r="J3381" s="1">
        <v>2023</v>
      </c>
      <c r="K3381" s="1">
        <v>839640</v>
      </c>
      <c r="L3381" s="1">
        <v>0</v>
      </c>
      <c r="M3381" s="1">
        <f t="array" ref="M3381">SUMPRODUCT(MAX(ISNUMBER(SEARCH('Class Rules'!$B$6:$B$85,$E3381))*ISNUMBER(SEARCH('Class Rules'!$C$6:$C$85,$F3381))*'Class Rules'!$A$6:$A$85))</f>
        <v>0</v>
      </c>
      <c r="N3381" s="1" t="str">
        <f t="array" ref="N3381">IF($M3381=0,'Class Rules'!$D$3,INDEX('Class Rules'!$D$6:$D$85,MATCH($M3381,'Class Rules'!$A$6:$A$85,0)))</f>
        <v>Passenger LDV</v>
      </c>
      <c r="O3381" s="1" t="str">
        <f t="array" ref="O3381">IF(SUMPRODUCT(MAX(ISNUMBER(SEARCH(Fuel_Rules!$A$6:$A$30,$E3381))*ISNUMBER(SEARCH(Fuel_Rules!$B$6:$B$30,$F3381))*(Fuel_Rules!$A$6:$A$30&lt;&gt;"")))&gt;0,"Plug-in hybrid",IF($G3381="Diesel","Diesel","Gasoline"))</f>
        <v>Gasoline</v>
      </c>
    </row>
    <row r="3382" spans="1:15" ht="15" customHeight="1" x14ac:dyDescent="0.25">
      <c r="A3382" s="1">
        <v>2022</v>
      </c>
      <c r="B3382" s="1" t="s">
        <v>5174</v>
      </c>
      <c r="C3382" s="1" t="s">
        <v>2056</v>
      </c>
      <c r="D3382" s="1" t="s">
        <v>5692</v>
      </c>
      <c r="E3382" s="1" t="s">
        <v>1901</v>
      </c>
      <c r="F3382" s="1" t="s">
        <v>2058</v>
      </c>
      <c r="G3382" s="1" t="s">
        <v>103</v>
      </c>
      <c r="H3382" s="1" t="s">
        <v>437</v>
      </c>
      <c r="I3382" s="1">
        <v>2</v>
      </c>
      <c r="J3382" s="1">
        <v>2023</v>
      </c>
      <c r="K3382" s="1">
        <v>451349</v>
      </c>
      <c r="L3382" s="1">
        <v>0</v>
      </c>
      <c r="M3382" s="1">
        <f t="array" ref="M3382">SUMPRODUCT(MAX(ISNUMBER(SEARCH('Class Rules'!$B$6:$B$85,$E3382))*ISNUMBER(SEARCH('Class Rules'!$C$6:$C$85,$F3382))*'Class Rules'!$A$6:$A$85))</f>
        <v>0</v>
      </c>
      <c r="N3382" s="1" t="str">
        <f t="array" ref="N3382">IF($M3382=0,'Class Rules'!$D$3,INDEX('Class Rules'!$D$6:$D$85,MATCH($M3382,'Class Rules'!$A$6:$A$85,0)))</f>
        <v>Passenger LDV</v>
      </c>
      <c r="O3382" s="1" t="str">
        <f t="array" ref="O3382">IF(SUMPRODUCT(MAX(ISNUMBER(SEARCH(Fuel_Rules!$A$6:$A$30,$E3382))*ISNUMBER(SEARCH(Fuel_Rules!$B$6:$B$30,$F3382))*(Fuel_Rules!$A$6:$A$30&lt;&gt;"")))&gt;0,"Plug-in hybrid",IF($G3382="Diesel","Diesel","Gasoline"))</f>
        <v>Gasoline</v>
      </c>
    </row>
    <row r="3383" spans="1:15" ht="15" customHeight="1" x14ac:dyDescent="0.25">
      <c r="A3383" s="1">
        <v>2022</v>
      </c>
      <c r="B3383" s="1" t="s">
        <v>5174</v>
      </c>
      <c r="C3383" s="1" t="s">
        <v>2059</v>
      </c>
      <c r="D3383" s="1" t="s">
        <v>5693</v>
      </c>
      <c r="E3383" s="1" t="s">
        <v>1901</v>
      </c>
      <c r="F3383" s="1" t="s">
        <v>2061</v>
      </c>
      <c r="G3383" s="1" t="s">
        <v>103</v>
      </c>
      <c r="H3383" s="1" t="s">
        <v>437</v>
      </c>
      <c r="I3383" s="1">
        <v>2</v>
      </c>
      <c r="J3383" s="1">
        <v>2023</v>
      </c>
      <c r="K3383" s="1">
        <v>565494</v>
      </c>
      <c r="L3383" s="1">
        <v>0</v>
      </c>
      <c r="M3383" s="1">
        <f t="array" ref="M3383">SUMPRODUCT(MAX(ISNUMBER(SEARCH('Class Rules'!$B$6:$B$85,$E3383))*ISNUMBER(SEARCH('Class Rules'!$C$6:$C$85,$F3383))*'Class Rules'!$A$6:$A$85))</f>
        <v>0</v>
      </c>
      <c r="N3383" s="1" t="str">
        <f t="array" ref="N3383">IF($M3383=0,'Class Rules'!$D$3,INDEX('Class Rules'!$D$6:$D$85,MATCH($M3383,'Class Rules'!$A$6:$A$85,0)))</f>
        <v>Passenger LDV</v>
      </c>
      <c r="O3383" s="1" t="str">
        <f t="array" ref="O3383">IF(SUMPRODUCT(MAX(ISNUMBER(SEARCH(Fuel_Rules!$A$6:$A$30,$E3383))*ISNUMBER(SEARCH(Fuel_Rules!$B$6:$B$30,$F3383))*(Fuel_Rules!$A$6:$A$30&lt;&gt;"")))&gt;0,"Plug-in hybrid",IF($G3383="Diesel","Diesel","Gasoline"))</f>
        <v>Gasoline</v>
      </c>
    </row>
    <row r="3384" spans="1:15" ht="15" customHeight="1" x14ac:dyDescent="0.25">
      <c r="A3384" s="1">
        <v>2022</v>
      </c>
      <c r="B3384" s="1" t="s">
        <v>5174</v>
      </c>
      <c r="C3384" s="1" t="s">
        <v>2062</v>
      </c>
      <c r="D3384" s="1" t="s">
        <v>5694</v>
      </c>
      <c r="E3384" s="1" t="s">
        <v>1901</v>
      </c>
      <c r="F3384" s="1" t="s">
        <v>2064</v>
      </c>
      <c r="G3384" s="1" t="s">
        <v>103</v>
      </c>
      <c r="H3384" s="1" t="s">
        <v>437</v>
      </c>
      <c r="I3384" s="1">
        <v>2</v>
      </c>
      <c r="J3384" s="1">
        <v>2023</v>
      </c>
      <c r="K3384" s="1">
        <v>546792</v>
      </c>
      <c r="L3384" s="1">
        <v>0</v>
      </c>
      <c r="M3384" s="1">
        <f t="array" ref="M3384">SUMPRODUCT(MAX(ISNUMBER(SEARCH('Class Rules'!$B$6:$B$85,$E3384))*ISNUMBER(SEARCH('Class Rules'!$C$6:$C$85,$F3384))*'Class Rules'!$A$6:$A$85))</f>
        <v>0</v>
      </c>
      <c r="N3384" s="1" t="str">
        <f t="array" ref="N3384">IF($M3384=0,'Class Rules'!$D$3,INDEX('Class Rules'!$D$6:$D$85,MATCH($M3384,'Class Rules'!$A$6:$A$85,0)))</f>
        <v>Passenger LDV</v>
      </c>
      <c r="O3384" s="1" t="str">
        <f t="array" ref="O3384">IF(SUMPRODUCT(MAX(ISNUMBER(SEARCH(Fuel_Rules!$A$6:$A$30,$E3384))*ISNUMBER(SEARCH(Fuel_Rules!$B$6:$B$30,$F3384))*(Fuel_Rules!$A$6:$A$30&lt;&gt;"")))&gt;0,"Plug-in hybrid",IF($G3384="Diesel","Diesel","Gasoline"))</f>
        <v>Gasoline</v>
      </c>
    </row>
    <row r="3385" spans="1:15" ht="15" customHeight="1" x14ac:dyDescent="0.25">
      <c r="A3385" s="1">
        <v>2022</v>
      </c>
      <c r="B3385" s="1" t="s">
        <v>5174</v>
      </c>
      <c r="C3385" s="1" t="s">
        <v>2065</v>
      </c>
      <c r="D3385" s="1" t="s">
        <v>5695</v>
      </c>
      <c r="E3385" s="1" t="s">
        <v>1901</v>
      </c>
      <c r="F3385" s="1" t="s">
        <v>2067</v>
      </c>
      <c r="G3385" s="1" t="s">
        <v>105</v>
      </c>
      <c r="H3385" s="1" t="s">
        <v>298</v>
      </c>
      <c r="I3385" s="1">
        <v>2.2000000000000002</v>
      </c>
      <c r="J3385" s="1">
        <v>2023</v>
      </c>
      <c r="K3385" s="1">
        <v>333146</v>
      </c>
      <c r="L3385" s="1">
        <v>0</v>
      </c>
      <c r="M3385" s="1">
        <f t="array" ref="M3385">SUMPRODUCT(MAX(ISNUMBER(SEARCH('Class Rules'!$B$6:$B$85,$E3385))*ISNUMBER(SEARCH('Class Rules'!$C$6:$C$85,$F3385))*'Class Rules'!$A$6:$A$85))</f>
        <v>59</v>
      </c>
      <c r="N3385" s="1" t="str">
        <f t="array" ref="N3385">IF($M3385=0,'Class Rules'!$D$3,INDEX('Class Rules'!$D$6:$D$85,MATCH($M3385,'Class Rules'!$A$6:$A$85,0)))</f>
        <v>Passenger HDV</v>
      </c>
      <c r="O3385" s="1" t="str">
        <f t="array" ref="O3385">IF(SUMPRODUCT(MAX(ISNUMBER(SEARCH(Fuel_Rules!$A$6:$A$30,$E3385))*ISNUMBER(SEARCH(Fuel_Rules!$B$6:$B$30,$F3385))*(Fuel_Rules!$A$6:$A$30&lt;&gt;"")))&gt;0,"Plug-in hybrid",IF($G3385="Diesel","Diesel","Gasoline"))</f>
        <v>Diesel</v>
      </c>
    </row>
    <row r="3386" spans="1:15" ht="15" customHeight="1" x14ac:dyDescent="0.25">
      <c r="A3386" s="1">
        <v>2022</v>
      </c>
      <c r="B3386" s="1" t="s">
        <v>5174</v>
      </c>
      <c r="C3386" s="1" t="s">
        <v>2071</v>
      </c>
      <c r="D3386" s="1" t="s">
        <v>5696</v>
      </c>
      <c r="E3386" s="1" t="s">
        <v>1901</v>
      </c>
      <c r="F3386" s="1" t="s">
        <v>2073</v>
      </c>
      <c r="G3386" s="1" t="s">
        <v>105</v>
      </c>
      <c r="H3386" s="1" t="s">
        <v>437</v>
      </c>
      <c r="I3386" s="1">
        <v>3</v>
      </c>
      <c r="J3386" s="1">
        <v>2023</v>
      </c>
      <c r="K3386" s="1">
        <v>785763</v>
      </c>
      <c r="L3386" s="1">
        <v>0</v>
      </c>
      <c r="M3386" s="1">
        <f t="array" ref="M3386">SUMPRODUCT(MAX(ISNUMBER(SEARCH('Class Rules'!$B$6:$B$85,$E3386))*ISNUMBER(SEARCH('Class Rules'!$C$6:$C$85,$F3386))*'Class Rules'!$A$6:$A$85))</f>
        <v>0</v>
      </c>
      <c r="N3386" s="1" t="str">
        <f t="array" ref="N3386">IF($M3386=0,'Class Rules'!$D$3,INDEX('Class Rules'!$D$6:$D$85,MATCH($M3386,'Class Rules'!$A$6:$A$85,0)))</f>
        <v>Passenger LDV</v>
      </c>
      <c r="O3386" s="1" t="str">
        <f t="array" ref="O3386">IF(SUMPRODUCT(MAX(ISNUMBER(SEARCH(Fuel_Rules!$A$6:$A$30,$E3386))*ISNUMBER(SEARCH(Fuel_Rules!$B$6:$B$30,$F3386))*(Fuel_Rules!$A$6:$A$30&lt;&gt;"")))&gt;0,"Plug-in hybrid",IF($G3386="Diesel","Diesel","Gasoline"))</f>
        <v>Diesel</v>
      </c>
    </row>
    <row r="3387" spans="1:15" ht="15" customHeight="1" x14ac:dyDescent="0.25">
      <c r="A3387" s="1">
        <v>2022</v>
      </c>
      <c r="B3387" s="1" t="s">
        <v>5174</v>
      </c>
      <c r="C3387" s="1" t="s">
        <v>2077</v>
      </c>
      <c r="D3387" s="1" t="s">
        <v>5697</v>
      </c>
      <c r="E3387" s="1" t="s">
        <v>1901</v>
      </c>
      <c r="F3387" s="1" t="s">
        <v>2079</v>
      </c>
      <c r="G3387" s="1" t="s">
        <v>103</v>
      </c>
      <c r="H3387" s="1" t="s">
        <v>298</v>
      </c>
      <c r="I3387" s="1">
        <v>2</v>
      </c>
      <c r="J3387" s="1">
        <v>2023</v>
      </c>
      <c r="K3387" s="1">
        <v>343129</v>
      </c>
      <c r="L3387" s="1">
        <v>0</v>
      </c>
      <c r="M3387" s="1">
        <f t="array" ref="M3387">SUMPRODUCT(MAX(ISNUMBER(SEARCH('Class Rules'!$B$6:$B$85,$E3387))*ISNUMBER(SEARCH('Class Rules'!$C$6:$C$85,$F3387))*'Class Rules'!$A$6:$A$85))</f>
        <v>0</v>
      </c>
      <c r="N3387" s="1" t="str">
        <f t="array" ref="N3387">IF($M3387=0,'Class Rules'!$D$3,INDEX('Class Rules'!$D$6:$D$85,MATCH($M3387,'Class Rules'!$A$6:$A$85,0)))</f>
        <v>Passenger LDV</v>
      </c>
      <c r="O3387" s="1" t="str">
        <f t="array" ref="O3387">IF(SUMPRODUCT(MAX(ISNUMBER(SEARCH(Fuel_Rules!$A$6:$A$30,$E3387))*ISNUMBER(SEARCH(Fuel_Rules!$B$6:$B$30,$F3387))*(Fuel_Rules!$A$6:$A$30&lt;&gt;"")))&gt;0,"Plug-in hybrid",IF($G3387="Diesel","Diesel","Gasoline"))</f>
        <v>Gasoline</v>
      </c>
    </row>
    <row r="3388" spans="1:15" ht="15" customHeight="1" x14ac:dyDescent="0.25">
      <c r="A3388" s="1">
        <v>2022</v>
      </c>
      <c r="B3388" s="1" t="s">
        <v>5174</v>
      </c>
      <c r="C3388" s="1" t="s">
        <v>2080</v>
      </c>
      <c r="D3388" s="1" t="s">
        <v>5698</v>
      </c>
      <c r="E3388" s="1" t="s">
        <v>1901</v>
      </c>
      <c r="F3388" s="1" t="s">
        <v>2082</v>
      </c>
      <c r="G3388" s="1" t="s">
        <v>103</v>
      </c>
      <c r="H3388" s="1" t="s">
        <v>437</v>
      </c>
      <c r="I3388" s="1">
        <v>1.3</v>
      </c>
      <c r="J3388" s="1">
        <v>2023</v>
      </c>
      <c r="K3388" s="1">
        <v>342030</v>
      </c>
      <c r="L3388" s="1">
        <v>0</v>
      </c>
      <c r="M3388" s="1">
        <f t="array" ref="M3388">SUMPRODUCT(MAX(ISNUMBER(SEARCH('Class Rules'!$B$6:$B$85,$E3388))*ISNUMBER(SEARCH('Class Rules'!$C$6:$C$85,$F3388))*'Class Rules'!$A$6:$A$85))</f>
        <v>0</v>
      </c>
      <c r="N3388" s="1" t="str">
        <f t="array" ref="N3388">IF($M3388=0,'Class Rules'!$D$3,INDEX('Class Rules'!$D$6:$D$85,MATCH($M3388,'Class Rules'!$A$6:$A$85,0)))</f>
        <v>Passenger LDV</v>
      </c>
      <c r="O3388" s="1" t="str">
        <f t="array" ref="O3388">IF(SUMPRODUCT(MAX(ISNUMBER(SEARCH(Fuel_Rules!$A$6:$A$30,$E3388))*ISNUMBER(SEARCH(Fuel_Rules!$B$6:$B$30,$F3388))*(Fuel_Rules!$A$6:$A$30&lt;&gt;"")))&gt;0,"Plug-in hybrid",IF($G3388="Diesel","Diesel","Gasoline"))</f>
        <v>Gasoline</v>
      </c>
    </row>
    <row r="3389" spans="1:15" ht="15" customHeight="1" x14ac:dyDescent="0.25">
      <c r="A3389" s="1">
        <v>2022</v>
      </c>
      <c r="B3389" s="1" t="s">
        <v>5174</v>
      </c>
      <c r="C3389" s="1" t="s">
        <v>2083</v>
      </c>
      <c r="D3389" s="1" t="s">
        <v>5699</v>
      </c>
      <c r="E3389" s="1" t="s">
        <v>1901</v>
      </c>
      <c r="F3389" s="1" t="s">
        <v>2085</v>
      </c>
      <c r="G3389" s="1" t="s">
        <v>103</v>
      </c>
      <c r="H3389" s="1" t="s">
        <v>437</v>
      </c>
      <c r="I3389" s="1">
        <v>3</v>
      </c>
      <c r="J3389" s="1">
        <v>2023</v>
      </c>
      <c r="K3389" s="1">
        <v>955922</v>
      </c>
      <c r="L3389" s="1">
        <v>0</v>
      </c>
      <c r="M3389" s="1">
        <f t="array" ref="M3389">SUMPRODUCT(MAX(ISNUMBER(SEARCH('Class Rules'!$B$6:$B$85,$E3389))*ISNUMBER(SEARCH('Class Rules'!$C$6:$C$85,$F3389))*'Class Rules'!$A$6:$A$85))</f>
        <v>0</v>
      </c>
      <c r="N3389" s="1" t="str">
        <f t="array" ref="N3389">IF($M3389=0,'Class Rules'!$D$3,INDEX('Class Rules'!$D$6:$D$85,MATCH($M3389,'Class Rules'!$A$6:$A$85,0)))</f>
        <v>Passenger LDV</v>
      </c>
      <c r="O3389" s="1" t="str">
        <f t="array" ref="O3389">IF(SUMPRODUCT(MAX(ISNUMBER(SEARCH(Fuel_Rules!$A$6:$A$30,$E3389))*ISNUMBER(SEARCH(Fuel_Rules!$B$6:$B$30,$F3389))*(Fuel_Rules!$A$6:$A$30&lt;&gt;"")))&gt;0,"Plug-in hybrid",IF($G3389="Diesel","Diesel","Gasoline"))</f>
        <v>Gasoline</v>
      </c>
    </row>
    <row r="3390" spans="1:15" ht="15" customHeight="1" x14ac:dyDescent="0.25">
      <c r="A3390" s="1">
        <v>2022</v>
      </c>
      <c r="B3390" s="1" t="s">
        <v>5174</v>
      </c>
      <c r="C3390" s="1" t="s">
        <v>2086</v>
      </c>
      <c r="D3390" s="1" t="s">
        <v>5700</v>
      </c>
      <c r="E3390" s="1" t="s">
        <v>1901</v>
      </c>
      <c r="F3390" s="1" t="s">
        <v>2088</v>
      </c>
      <c r="G3390" s="1" t="s">
        <v>103</v>
      </c>
      <c r="H3390" s="1" t="s">
        <v>437</v>
      </c>
      <c r="I3390" s="1">
        <v>4</v>
      </c>
      <c r="J3390" s="1">
        <v>2023</v>
      </c>
      <c r="K3390" s="1">
        <v>1270243</v>
      </c>
      <c r="L3390" s="1">
        <v>0</v>
      </c>
      <c r="M3390" s="1">
        <f t="array" ref="M3390">SUMPRODUCT(MAX(ISNUMBER(SEARCH('Class Rules'!$B$6:$B$85,$E3390))*ISNUMBER(SEARCH('Class Rules'!$C$6:$C$85,$F3390))*'Class Rules'!$A$6:$A$85))</f>
        <v>0</v>
      </c>
      <c r="N3390" s="1" t="str">
        <f t="array" ref="N3390">IF($M3390=0,'Class Rules'!$D$3,INDEX('Class Rules'!$D$6:$D$85,MATCH($M3390,'Class Rules'!$A$6:$A$85,0)))</f>
        <v>Passenger LDV</v>
      </c>
      <c r="O3390" s="1" t="str">
        <f t="array" ref="O3390">IF(SUMPRODUCT(MAX(ISNUMBER(SEARCH(Fuel_Rules!$A$6:$A$30,$E3390))*ISNUMBER(SEARCH(Fuel_Rules!$B$6:$B$30,$F3390))*(Fuel_Rules!$A$6:$A$30&lt;&gt;"")))&gt;0,"Plug-in hybrid",IF($G3390="Diesel","Diesel","Gasoline"))</f>
        <v>Gasoline</v>
      </c>
    </row>
    <row r="3391" spans="1:15" ht="15" customHeight="1" x14ac:dyDescent="0.25">
      <c r="A3391" s="1">
        <v>2022</v>
      </c>
      <c r="B3391" s="1" t="s">
        <v>5174</v>
      </c>
      <c r="C3391" s="1" t="s">
        <v>2089</v>
      </c>
      <c r="D3391" s="1" t="s">
        <v>5701</v>
      </c>
      <c r="E3391" s="1" t="s">
        <v>1901</v>
      </c>
      <c r="F3391" s="1" t="s">
        <v>2091</v>
      </c>
      <c r="G3391" s="1" t="s">
        <v>103</v>
      </c>
      <c r="H3391" s="1" t="s">
        <v>437</v>
      </c>
      <c r="I3391" s="1">
        <v>1.3</v>
      </c>
      <c r="J3391" s="1">
        <v>2023</v>
      </c>
      <c r="K3391" s="1">
        <v>295723</v>
      </c>
      <c r="L3391" s="1">
        <v>0</v>
      </c>
      <c r="M3391" s="1">
        <f t="array" ref="M3391">SUMPRODUCT(MAX(ISNUMBER(SEARCH('Class Rules'!$B$6:$B$85,$E3391))*ISNUMBER(SEARCH('Class Rules'!$C$6:$C$85,$F3391))*'Class Rules'!$A$6:$A$85))</f>
        <v>0</v>
      </c>
      <c r="N3391" s="1" t="str">
        <f t="array" ref="N3391">IF($M3391=0,'Class Rules'!$D$3,INDEX('Class Rules'!$D$6:$D$85,MATCH($M3391,'Class Rules'!$A$6:$A$85,0)))</f>
        <v>Passenger LDV</v>
      </c>
      <c r="O3391" s="1" t="str">
        <f t="array" ref="O3391">IF(SUMPRODUCT(MAX(ISNUMBER(SEARCH(Fuel_Rules!$A$6:$A$30,$E3391))*ISNUMBER(SEARCH(Fuel_Rules!$B$6:$B$30,$F3391))*(Fuel_Rules!$A$6:$A$30&lt;&gt;"")))&gt;0,"Plug-in hybrid",IF($G3391="Diesel","Diesel","Gasoline"))</f>
        <v>Gasoline</v>
      </c>
    </row>
    <row r="3392" spans="1:15" ht="15" customHeight="1" x14ac:dyDescent="0.25">
      <c r="A3392" s="1">
        <v>2022</v>
      </c>
      <c r="B3392" s="1" t="s">
        <v>5174</v>
      </c>
      <c r="C3392" s="1" t="s">
        <v>2092</v>
      </c>
      <c r="D3392" s="1" t="s">
        <v>5702</v>
      </c>
      <c r="E3392" s="1" t="s">
        <v>1901</v>
      </c>
      <c r="F3392" s="1" t="s">
        <v>2094</v>
      </c>
      <c r="G3392" s="1" t="s">
        <v>103</v>
      </c>
      <c r="H3392" s="1" t="s">
        <v>437</v>
      </c>
      <c r="I3392" s="1">
        <v>1.3</v>
      </c>
      <c r="J3392" s="1">
        <v>2023</v>
      </c>
      <c r="K3392" s="1">
        <v>319188</v>
      </c>
      <c r="L3392" s="1">
        <v>0</v>
      </c>
      <c r="M3392" s="1">
        <f t="array" ref="M3392">SUMPRODUCT(MAX(ISNUMBER(SEARCH('Class Rules'!$B$6:$B$85,$E3392))*ISNUMBER(SEARCH('Class Rules'!$C$6:$C$85,$F3392))*'Class Rules'!$A$6:$A$85))</f>
        <v>0</v>
      </c>
      <c r="N3392" s="1" t="str">
        <f t="array" ref="N3392">IF($M3392=0,'Class Rules'!$D$3,INDEX('Class Rules'!$D$6:$D$85,MATCH($M3392,'Class Rules'!$A$6:$A$85,0)))</f>
        <v>Passenger LDV</v>
      </c>
      <c r="O3392" s="1" t="str">
        <f t="array" ref="O3392">IF(SUMPRODUCT(MAX(ISNUMBER(SEARCH(Fuel_Rules!$A$6:$A$30,$E3392))*ISNUMBER(SEARCH(Fuel_Rules!$B$6:$B$30,$F3392))*(Fuel_Rules!$A$6:$A$30&lt;&gt;"")))&gt;0,"Plug-in hybrid",IF($G3392="Diesel","Diesel","Gasoline"))</f>
        <v>Gasoline</v>
      </c>
    </row>
    <row r="3393" spans="1:15" ht="15" customHeight="1" x14ac:dyDescent="0.25">
      <c r="A3393" s="1">
        <v>2022</v>
      </c>
      <c r="B3393" s="1" t="s">
        <v>5174</v>
      </c>
      <c r="C3393" s="1" t="s">
        <v>2095</v>
      </c>
      <c r="D3393" s="1" t="s">
        <v>5703</v>
      </c>
      <c r="E3393" s="1" t="s">
        <v>1901</v>
      </c>
      <c r="F3393" s="1" t="s">
        <v>2097</v>
      </c>
      <c r="G3393" s="1" t="s">
        <v>103</v>
      </c>
      <c r="H3393" s="1" t="s">
        <v>437</v>
      </c>
      <c r="I3393" s="1">
        <v>4</v>
      </c>
      <c r="J3393" s="1">
        <v>2023</v>
      </c>
      <c r="K3393" s="1">
        <v>2132452</v>
      </c>
      <c r="L3393" s="1">
        <v>0</v>
      </c>
      <c r="M3393" s="1">
        <f t="array" ref="M3393">SUMPRODUCT(MAX(ISNUMBER(SEARCH('Class Rules'!$B$6:$B$85,$E3393))*ISNUMBER(SEARCH('Class Rules'!$C$6:$C$85,$F3393))*'Class Rules'!$A$6:$A$85))</f>
        <v>0</v>
      </c>
      <c r="N3393" s="1" t="str">
        <f t="array" ref="N3393">IF($M3393=0,'Class Rules'!$D$3,INDEX('Class Rules'!$D$6:$D$85,MATCH($M3393,'Class Rules'!$A$6:$A$85,0)))</f>
        <v>Passenger LDV</v>
      </c>
      <c r="O3393" s="1" t="str">
        <f t="array" ref="O3393">IF(SUMPRODUCT(MAX(ISNUMBER(SEARCH(Fuel_Rules!$A$6:$A$30,$E3393))*ISNUMBER(SEARCH(Fuel_Rules!$B$6:$B$30,$F3393))*(Fuel_Rules!$A$6:$A$30&lt;&gt;"")))&gt;0,"Plug-in hybrid",IF($G3393="Diesel","Diesel","Gasoline"))</f>
        <v>Gasoline</v>
      </c>
    </row>
    <row r="3394" spans="1:15" ht="15" customHeight="1" x14ac:dyDescent="0.25">
      <c r="A3394" s="1">
        <v>2022</v>
      </c>
      <c r="B3394" s="1" t="s">
        <v>5174</v>
      </c>
      <c r="C3394" s="1" t="s">
        <v>2098</v>
      </c>
      <c r="D3394" s="1" t="s">
        <v>5704</v>
      </c>
      <c r="E3394" s="1" t="s">
        <v>1901</v>
      </c>
      <c r="F3394" s="1" t="s">
        <v>2100</v>
      </c>
      <c r="G3394" s="1" t="s">
        <v>103</v>
      </c>
      <c r="H3394" s="1" t="s">
        <v>437</v>
      </c>
      <c r="I3394" s="1">
        <v>2</v>
      </c>
      <c r="J3394" s="1">
        <v>2023</v>
      </c>
      <c r="K3394" s="1">
        <v>578020</v>
      </c>
      <c r="L3394" s="1">
        <v>0</v>
      </c>
      <c r="M3394" s="1">
        <f t="array" ref="M3394">SUMPRODUCT(MAX(ISNUMBER(SEARCH('Class Rules'!$B$6:$B$85,$E3394))*ISNUMBER(SEARCH('Class Rules'!$C$6:$C$85,$F3394))*'Class Rules'!$A$6:$A$85))</f>
        <v>0</v>
      </c>
      <c r="N3394" s="1" t="str">
        <f t="array" ref="N3394">IF($M3394=0,'Class Rules'!$D$3,INDEX('Class Rules'!$D$6:$D$85,MATCH($M3394,'Class Rules'!$A$6:$A$85,0)))</f>
        <v>Passenger LDV</v>
      </c>
      <c r="O3394" s="1" t="str">
        <f t="array" ref="O3394">IF(SUMPRODUCT(MAX(ISNUMBER(SEARCH(Fuel_Rules!$A$6:$A$30,$E3394))*ISNUMBER(SEARCH(Fuel_Rules!$B$6:$B$30,$F3394))*(Fuel_Rules!$A$6:$A$30&lt;&gt;"")))&gt;0,"Plug-in hybrid",IF($G3394="Diesel","Diesel","Gasoline"))</f>
        <v>Gasoline</v>
      </c>
    </row>
    <row r="3395" spans="1:15" ht="15" customHeight="1" x14ac:dyDescent="0.25">
      <c r="A3395" s="1">
        <v>2022</v>
      </c>
      <c r="B3395" s="1" t="s">
        <v>5174</v>
      </c>
      <c r="C3395" s="1" t="s">
        <v>2101</v>
      </c>
      <c r="D3395" s="1" t="s">
        <v>5705</v>
      </c>
      <c r="E3395" s="1" t="s">
        <v>1901</v>
      </c>
      <c r="F3395" s="1" t="s">
        <v>2103</v>
      </c>
      <c r="G3395" s="1" t="s">
        <v>103</v>
      </c>
      <c r="H3395" s="1" t="s">
        <v>298</v>
      </c>
      <c r="I3395" s="1">
        <v>4</v>
      </c>
      <c r="J3395" s="1">
        <v>2023</v>
      </c>
      <c r="K3395" s="1">
        <v>1657663</v>
      </c>
      <c r="L3395" s="1">
        <v>0</v>
      </c>
      <c r="M3395" s="1">
        <f t="array" ref="M3395">SUMPRODUCT(MAX(ISNUMBER(SEARCH('Class Rules'!$B$6:$B$85,$E3395))*ISNUMBER(SEARCH('Class Rules'!$C$6:$C$85,$F3395))*'Class Rules'!$A$6:$A$85))</f>
        <v>0</v>
      </c>
      <c r="N3395" s="1" t="str">
        <f t="array" ref="N3395">IF($M3395=0,'Class Rules'!$D$3,INDEX('Class Rules'!$D$6:$D$85,MATCH($M3395,'Class Rules'!$A$6:$A$85,0)))</f>
        <v>Passenger LDV</v>
      </c>
      <c r="O3395" s="1" t="str">
        <f t="array" ref="O3395">IF(SUMPRODUCT(MAX(ISNUMBER(SEARCH(Fuel_Rules!$A$6:$A$30,$E3395))*ISNUMBER(SEARCH(Fuel_Rules!$B$6:$B$30,$F3395))*(Fuel_Rules!$A$6:$A$30&lt;&gt;"")))&gt;0,"Plug-in hybrid",IF($G3395="Diesel","Diesel","Gasoline"))</f>
        <v>Gasoline</v>
      </c>
    </row>
    <row r="3396" spans="1:15" ht="15" customHeight="1" x14ac:dyDescent="0.25">
      <c r="A3396" s="1">
        <v>2022</v>
      </c>
      <c r="B3396" s="1" t="s">
        <v>5174</v>
      </c>
      <c r="C3396" s="1" t="s">
        <v>3769</v>
      </c>
      <c r="D3396" s="1" t="s">
        <v>5706</v>
      </c>
      <c r="E3396" s="1" t="s">
        <v>1901</v>
      </c>
      <c r="F3396" s="1" t="s">
        <v>3771</v>
      </c>
      <c r="G3396" s="1" t="s">
        <v>103</v>
      </c>
      <c r="H3396" s="1" t="s">
        <v>437</v>
      </c>
      <c r="I3396" s="1">
        <v>2</v>
      </c>
      <c r="J3396" s="1">
        <v>2023</v>
      </c>
      <c r="K3396" s="1">
        <v>408631</v>
      </c>
      <c r="L3396" s="1">
        <v>0</v>
      </c>
      <c r="M3396" s="1">
        <f t="array" ref="M3396">SUMPRODUCT(MAX(ISNUMBER(SEARCH('Class Rules'!$B$6:$B$85,$E3396))*ISNUMBER(SEARCH('Class Rules'!$C$6:$C$85,$F3396))*'Class Rules'!$A$6:$A$85))</f>
        <v>0</v>
      </c>
      <c r="N3396" s="1" t="str">
        <f t="array" ref="N3396">IF($M3396=0,'Class Rules'!$D$3,INDEX('Class Rules'!$D$6:$D$85,MATCH($M3396,'Class Rules'!$A$6:$A$85,0)))</f>
        <v>Passenger LDV</v>
      </c>
      <c r="O3396" s="1" t="str">
        <f t="array" ref="O3396">IF(SUMPRODUCT(MAX(ISNUMBER(SEARCH(Fuel_Rules!$A$6:$A$30,$E3396))*ISNUMBER(SEARCH(Fuel_Rules!$B$6:$B$30,$F3396))*(Fuel_Rules!$A$6:$A$30&lt;&gt;"")))&gt;0,"Plug-in hybrid",IF($G3396="Diesel","Diesel","Gasoline"))</f>
        <v>Gasoline</v>
      </c>
    </row>
    <row r="3397" spans="1:15" ht="15" customHeight="1" x14ac:dyDescent="0.25">
      <c r="A3397" s="1">
        <v>2022</v>
      </c>
      <c r="B3397" s="1" t="s">
        <v>5174</v>
      </c>
      <c r="C3397" s="1" t="s">
        <v>3772</v>
      </c>
      <c r="D3397" s="1" t="s">
        <v>5707</v>
      </c>
      <c r="E3397" s="1" t="s">
        <v>1901</v>
      </c>
      <c r="F3397" s="1" t="s">
        <v>3774</v>
      </c>
      <c r="G3397" s="1" t="s">
        <v>103</v>
      </c>
      <c r="H3397" s="1" t="s">
        <v>437</v>
      </c>
      <c r="I3397" s="1">
        <v>1.5</v>
      </c>
      <c r="J3397" s="1">
        <v>2023</v>
      </c>
      <c r="K3397" s="1">
        <v>353499</v>
      </c>
      <c r="L3397" s="1">
        <v>0</v>
      </c>
      <c r="M3397" s="1">
        <f t="array" ref="M3397">SUMPRODUCT(MAX(ISNUMBER(SEARCH('Class Rules'!$B$6:$B$85,$E3397))*ISNUMBER(SEARCH('Class Rules'!$C$6:$C$85,$F3397))*'Class Rules'!$A$6:$A$85))</f>
        <v>0</v>
      </c>
      <c r="N3397" s="1" t="str">
        <f t="array" ref="N3397">IF($M3397=0,'Class Rules'!$D$3,INDEX('Class Rules'!$D$6:$D$85,MATCH($M3397,'Class Rules'!$A$6:$A$85,0)))</f>
        <v>Passenger LDV</v>
      </c>
      <c r="O3397" s="1" t="str">
        <f t="array" ref="O3397">IF(SUMPRODUCT(MAX(ISNUMBER(SEARCH(Fuel_Rules!$A$6:$A$30,$E3397))*ISNUMBER(SEARCH(Fuel_Rules!$B$6:$B$30,$F3397))*(Fuel_Rules!$A$6:$A$30&lt;&gt;"")))&gt;0,"Plug-in hybrid",IF($G3397="Diesel","Diesel","Gasoline"))</f>
        <v>Gasoline</v>
      </c>
    </row>
    <row r="3398" spans="1:15" ht="15" customHeight="1" x14ac:dyDescent="0.25">
      <c r="A3398" s="1">
        <v>2022</v>
      </c>
      <c r="B3398" s="1" t="s">
        <v>5174</v>
      </c>
      <c r="C3398" s="1" t="s">
        <v>3775</v>
      </c>
      <c r="D3398" s="1" t="s">
        <v>5708</v>
      </c>
      <c r="E3398" s="1" t="s">
        <v>1901</v>
      </c>
      <c r="F3398" s="1" t="s">
        <v>3777</v>
      </c>
      <c r="G3398" s="1" t="s">
        <v>103</v>
      </c>
      <c r="H3398" s="1" t="s">
        <v>437</v>
      </c>
      <c r="I3398" s="1">
        <v>2</v>
      </c>
      <c r="J3398" s="1">
        <v>2023</v>
      </c>
      <c r="K3398" s="1">
        <v>553977</v>
      </c>
      <c r="L3398" s="1">
        <v>0</v>
      </c>
      <c r="M3398" s="1">
        <f t="array" ref="M3398">SUMPRODUCT(MAX(ISNUMBER(SEARCH('Class Rules'!$B$6:$B$85,$E3398))*ISNUMBER(SEARCH('Class Rules'!$C$6:$C$85,$F3398))*'Class Rules'!$A$6:$A$85))</f>
        <v>0</v>
      </c>
      <c r="N3398" s="1" t="str">
        <f t="array" ref="N3398">IF($M3398=0,'Class Rules'!$D$3,INDEX('Class Rules'!$D$6:$D$85,MATCH($M3398,'Class Rules'!$A$6:$A$85,0)))</f>
        <v>Passenger LDV</v>
      </c>
      <c r="O3398" s="1" t="str">
        <f t="array" ref="O3398">IF(SUMPRODUCT(MAX(ISNUMBER(SEARCH(Fuel_Rules!$A$6:$A$30,$E3398))*ISNUMBER(SEARCH(Fuel_Rules!$B$6:$B$30,$F3398))*(Fuel_Rules!$A$6:$A$30&lt;&gt;"")))&gt;0,"Plug-in hybrid",IF($G3398="Diesel","Diesel","Gasoline"))</f>
        <v>Gasoline</v>
      </c>
    </row>
    <row r="3399" spans="1:15" ht="15" customHeight="1" x14ac:dyDescent="0.25">
      <c r="A3399" s="1">
        <v>2022</v>
      </c>
      <c r="B3399" s="1" t="s">
        <v>5174</v>
      </c>
      <c r="C3399" s="1" t="s">
        <v>4797</v>
      </c>
      <c r="D3399" s="1" t="s">
        <v>5709</v>
      </c>
      <c r="E3399" s="1" t="s">
        <v>1901</v>
      </c>
      <c r="F3399" s="1" t="s">
        <v>4799</v>
      </c>
      <c r="G3399" s="1" t="s">
        <v>103</v>
      </c>
      <c r="H3399" s="1" t="s">
        <v>298</v>
      </c>
      <c r="I3399" s="1">
        <v>4</v>
      </c>
      <c r="J3399" s="1">
        <v>2023</v>
      </c>
      <c r="K3399" s="1">
        <v>3999990</v>
      </c>
      <c r="L3399" s="1">
        <v>0</v>
      </c>
      <c r="M3399" s="1">
        <f t="array" ref="M3399">SUMPRODUCT(MAX(ISNUMBER(SEARCH('Class Rules'!$B$6:$B$85,$E3399))*ISNUMBER(SEARCH('Class Rules'!$C$6:$C$85,$F3399))*'Class Rules'!$A$6:$A$85))</f>
        <v>0</v>
      </c>
      <c r="N3399" s="1" t="str">
        <f t="array" ref="N3399">IF($M3399=0,'Class Rules'!$D$3,INDEX('Class Rules'!$D$6:$D$85,MATCH($M3399,'Class Rules'!$A$6:$A$85,0)))</f>
        <v>Passenger LDV</v>
      </c>
      <c r="O3399" s="1" t="str">
        <f t="array" ref="O3399">IF(SUMPRODUCT(MAX(ISNUMBER(SEARCH(Fuel_Rules!$A$6:$A$30,$E3399))*ISNUMBER(SEARCH(Fuel_Rules!$B$6:$B$30,$F3399))*(Fuel_Rules!$A$6:$A$30&lt;&gt;"")))&gt;0,"Plug-in hybrid",IF($G3399="Diesel","Diesel","Gasoline"))</f>
        <v>Gasoline</v>
      </c>
    </row>
    <row r="3400" spans="1:15" ht="15" customHeight="1" x14ac:dyDescent="0.25">
      <c r="A3400" s="1">
        <v>2022</v>
      </c>
      <c r="B3400" s="1" t="s">
        <v>5174</v>
      </c>
      <c r="C3400" s="1" t="s">
        <v>5710</v>
      </c>
      <c r="D3400" s="1" t="s">
        <v>5711</v>
      </c>
      <c r="E3400" s="1" t="s">
        <v>1901</v>
      </c>
      <c r="F3400" s="1" t="s">
        <v>5712</v>
      </c>
      <c r="G3400" s="1" t="s">
        <v>103</v>
      </c>
      <c r="H3400" s="1" t="s">
        <v>437</v>
      </c>
      <c r="I3400" s="1">
        <v>2</v>
      </c>
      <c r="J3400" s="1">
        <v>2023</v>
      </c>
      <c r="K3400" s="1">
        <v>499354</v>
      </c>
      <c r="L3400" s="1">
        <v>0</v>
      </c>
      <c r="M3400" s="1">
        <f t="array" ref="M3400">SUMPRODUCT(MAX(ISNUMBER(SEARCH('Class Rules'!$B$6:$B$85,$E3400))*ISNUMBER(SEARCH('Class Rules'!$C$6:$C$85,$F3400))*'Class Rules'!$A$6:$A$85))</f>
        <v>0</v>
      </c>
      <c r="N3400" s="1" t="str">
        <f t="array" ref="N3400">IF($M3400=0,'Class Rules'!$D$3,INDEX('Class Rules'!$D$6:$D$85,MATCH($M3400,'Class Rules'!$A$6:$A$85,0)))</f>
        <v>Passenger LDV</v>
      </c>
      <c r="O3400" s="1" t="str">
        <f t="array" ref="O3400">IF(SUMPRODUCT(MAX(ISNUMBER(SEARCH(Fuel_Rules!$A$6:$A$30,$E3400))*ISNUMBER(SEARCH(Fuel_Rules!$B$6:$B$30,$F3400))*(Fuel_Rules!$A$6:$A$30&lt;&gt;"")))&gt;0,"Plug-in hybrid",IF($G3400="Diesel","Diesel","Gasoline"))</f>
        <v>Gasoline</v>
      </c>
    </row>
    <row r="3401" spans="1:15" ht="15" customHeight="1" x14ac:dyDescent="0.25">
      <c r="A3401" s="1">
        <v>2022</v>
      </c>
      <c r="B3401" s="1" t="s">
        <v>5174</v>
      </c>
      <c r="C3401" s="1" t="s">
        <v>2108</v>
      </c>
      <c r="D3401" s="1" t="s">
        <v>5713</v>
      </c>
      <c r="E3401" s="1" t="s">
        <v>2106</v>
      </c>
      <c r="F3401" s="1" t="s">
        <v>2110</v>
      </c>
      <c r="G3401" s="1" t="s">
        <v>103</v>
      </c>
      <c r="H3401" s="1" t="s">
        <v>437</v>
      </c>
      <c r="I3401" s="1">
        <v>2</v>
      </c>
      <c r="J3401" s="1">
        <v>2023</v>
      </c>
      <c r="K3401" s="1">
        <v>260627</v>
      </c>
      <c r="L3401" s="1">
        <v>0</v>
      </c>
      <c r="M3401" s="1">
        <f t="array" ref="M3401">SUMPRODUCT(MAX(ISNUMBER(SEARCH('Class Rules'!$B$6:$B$85,$E3401))*ISNUMBER(SEARCH('Class Rules'!$C$6:$C$85,$F3401))*'Class Rules'!$A$6:$A$85))</f>
        <v>0</v>
      </c>
      <c r="N3401" s="1" t="str">
        <f t="array" ref="N3401">IF($M3401=0,'Class Rules'!$D$3,INDEX('Class Rules'!$D$6:$D$85,MATCH($M3401,'Class Rules'!$A$6:$A$85,0)))</f>
        <v>Passenger LDV</v>
      </c>
      <c r="O3401" s="1" t="str">
        <f t="array" ref="O3401">IF(SUMPRODUCT(MAX(ISNUMBER(SEARCH(Fuel_Rules!$A$6:$A$30,$E3401))*ISNUMBER(SEARCH(Fuel_Rules!$B$6:$B$30,$F3401))*(Fuel_Rules!$A$6:$A$30&lt;&gt;"")))&gt;0,"Plug-in hybrid",IF($G3401="Diesel","Diesel","Gasoline"))</f>
        <v>Gasoline</v>
      </c>
    </row>
    <row r="3402" spans="1:15" ht="15" customHeight="1" x14ac:dyDescent="0.25">
      <c r="A3402" s="1">
        <v>2022</v>
      </c>
      <c r="B3402" s="1" t="s">
        <v>5174</v>
      </c>
      <c r="C3402" s="1" t="s">
        <v>2111</v>
      </c>
      <c r="D3402" s="1" t="s">
        <v>5714</v>
      </c>
      <c r="E3402" s="1" t="s">
        <v>2106</v>
      </c>
      <c r="F3402" s="1" t="s">
        <v>2113</v>
      </c>
      <c r="G3402" s="1" t="s">
        <v>103</v>
      </c>
      <c r="H3402" s="1" t="s">
        <v>437</v>
      </c>
      <c r="I3402" s="1">
        <v>2</v>
      </c>
      <c r="J3402" s="1">
        <v>2023</v>
      </c>
      <c r="K3402" s="1">
        <v>271883</v>
      </c>
      <c r="L3402" s="1">
        <v>0</v>
      </c>
      <c r="M3402" s="1">
        <f t="array" ref="M3402">SUMPRODUCT(MAX(ISNUMBER(SEARCH('Class Rules'!$B$6:$B$85,$E3402))*ISNUMBER(SEARCH('Class Rules'!$C$6:$C$85,$F3402))*'Class Rules'!$A$6:$A$85))</f>
        <v>0</v>
      </c>
      <c r="N3402" s="1" t="str">
        <f t="array" ref="N3402">IF($M3402=0,'Class Rules'!$D$3,INDEX('Class Rules'!$D$6:$D$85,MATCH($M3402,'Class Rules'!$A$6:$A$85,0)))</f>
        <v>Passenger LDV</v>
      </c>
      <c r="O3402" s="1" t="str">
        <f t="array" ref="O3402">IF(SUMPRODUCT(MAX(ISNUMBER(SEARCH(Fuel_Rules!$A$6:$A$30,$E3402))*ISNUMBER(SEARCH(Fuel_Rules!$B$6:$B$30,$F3402))*(Fuel_Rules!$A$6:$A$30&lt;&gt;"")))&gt;0,"Plug-in hybrid",IF($G3402="Diesel","Diesel","Gasoline"))</f>
        <v>Gasoline</v>
      </c>
    </row>
    <row r="3403" spans="1:15" ht="15" customHeight="1" x14ac:dyDescent="0.25">
      <c r="A3403" s="1">
        <v>2022</v>
      </c>
      <c r="B3403" s="1" t="s">
        <v>5174</v>
      </c>
      <c r="C3403" s="1" t="s">
        <v>2117</v>
      </c>
      <c r="D3403" s="1" t="s">
        <v>5715</v>
      </c>
      <c r="E3403" s="1" t="s">
        <v>2106</v>
      </c>
      <c r="F3403" s="1" t="s">
        <v>2119</v>
      </c>
      <c r="G3403" s="1" t="s">
        <v>103</v>
      </c>
      <c r="H3403" s="1" t="s">
        <v>437</v>
      </c>
      <c r="I3403" s="1">
        <v>2</v>
      </c>
      <c r="J3403" s="1">
        <v>2023</v>
      </c>
      <c r="K3403" s="1">
        <v>289159</v>
      </c>
      <c r="L3403" s="1">
        <v>0</v>
      </c>
      <c r="M3403" s="1">
        <f t="array" ref="M3403">SUMPRODUCT(MAX(ISNUMBER(SEARCH('Class Rules'!$B$6:$B$85,$E3403))*ISNUMBER(SEARCH('Class Rules'!$C$6:$C$85,$F3403))*'Class Rules'!$A$6:$A$85))</f>
        <v>0</v>
      </c>
      <c r="N3403" s="1" t="str">
        <f t="array" ref="N3403">IF($M3403=0,'Class Rules'!$D$3,INDEX('Class Rules'!$D$6:$D$85,MATCH($M3403,'Class Rules'!$A$6:$A$85,0)))</f>
        <v>Passenger LDV</v>
      </c>
      <c r="O3403" s="1" t="str">
        <f t="array" ref="O3403">IF(SUMPRODUCT(MAX(ISNUMBER(SEARCH(Fuel_Rules!$A$6:$A$30,$E3403))*ISNUMBER(SEARCH(Fuel_Rules!$B$6:$B$30,$F3403))*(Fuel_Rules!$A$6:$A$30&lt;&gt;"")))&gt;0,"Plug-in hybrid",IF($G3403="Diesel","Diesel","Gasoline"))</f>
        <v>Gasoline</v>
      </c>
    </row>
    <row r="3404" spans="1:15" ht="15" customHeight="1" x14ac:dyDescent="0.25">
      <c r="A3404" s="1">
        <v>2022</v>
      </c>
      <c r="B3404" s="1" t="s">
        <v>5174</v>
      </c>
      <c r="C3404" s="1" t="s">
        <v>2120</v>
      </c>
      <c r="D3404" s="1" t="s">
        <v>5716</v>
      </c>
      <c r="E3404" s="1" t="s">
        <v>2106</v>
      </c>
      <c r="F3404" s="1" t="s">
        <v>2122</v>
      </c>
      <c r="G3404" s="1" t="s">
        <v>103</v>
      </c>
      <c r="H3404" s="1" t="s">
        <v>437</v>
      </c>
      <c r="I3404" s="1">
        <v>2</v>
      </c>
      <c r="J3404" s="1">
        <v>2023</v>
      </c>
      <c r="K3404" s="1">
        <v>276086</v>
      </c>
      <c r="L3404" s="1">
        <v>0</v>
      </c>
      <c r="M3404" s="1">
        <f t="array" ref="M3404">SUMPRODUCT(MAX(ISNUMBER(SEARCH('Class Rules'!$B$6:$B$85,$E3404))*ISNUMBER(SEARCH('Class Rules'!$C$6:$C$85,$F3404))*'Class Rules'!$A$6:$A$85))</f>
        <v>0</v>
      </c>
      <c r="N3404" s="1" t="str">
        <f t="array" ref="N3404">IF($M3404=0,'Class Rules'!$D$3,INDEX('Class Rules'!$D$6:$D$85,MATCH($M3404,'Class Rules'!$A$6:$A$85,0)))</f>
        <v>Passenger LDV</v>
      </c>
      <c r="O3404" s="1" t="str">
        <f t="array" ref="O3404">IF(SUMPRODUCT(MAX(ISNUMBER(SEARCH(Fuel_Rules!$A$6:$A$30,$E3404))*ISNUMBER(SEARCH(Fuel_Rules!$B$6:$B$30,$F3404))*(Fuel_Rules!$A$6:$A$30&lt;&gt;"")))&gt;0,"Plug-in hybrid",IF($G3404="Diesel","Diesel","Gasoline"))</f>
        <v>Gasoline</v>
      </c>
    </row>
    <row r="3405" spans="1:15" ht="15" customHeight="1" x14ac:dyDescent="0.25">
      <c r="A3405" s="1">
        <v>2022</v>
      </c>
      <c r="B3405" s="1" t="s">
        <v>5174</v>
      </c>
      <c r="C3405" s="1" t="s">
        <v>2123</v>
      </c>
      <c r="D3405" s="1" t="s">
        <v>5717</v>
      </c>
      <c r="E3405" s="1" t="s">
        <v>2106</v>
      </c>
      <c r="F3405" s="1" t="s">
        <v>2125</v>
      </c>
      <c r="G3405" s="1" t="s">
        <v>103</v>
      </c>
      <c r="H3405" s="1" t="s">
        <v>437</v>
      </c>
      <c r="I3405" s="1">
        <v>1.5</v>
      </c>
      <c r="J3405" s="1">
        <v>2023</v>
      </c>
      <c r="K3405" s="1">
        <v>224163</v>
      </c>
      <c r="L3405" s="1">
        <v>0</v>
      </c>
      <c r="M3405" s="1">
        <f t="array" ref="M3405">SUMPRODUCT(MAX(ISNUMBER(SEARCH('Class Rules'!$B$6:$B$85,$E3405))*ISNUMBER(SEARCH('Class Rules'!$C$6:$C$85,$F3405))*'Class Rules'!$A$6:$A$85))</f>
        <v>0</v>
      </c>
      <c r="N3405" s="1" t="str">
        <f t="array" ref="N3405">IF($M3405=0,'Class Rules'!$D$3,INDEX('Class Rules'!$D$6:$D$85,MATCH($M3405,'Class Rules'!$A$6:$A$85,0)))</f>
        <v>Passenger LDV</v>
      </c>
      <c r="O3405" s="1" t="str">
        <f t="array" ref="O3405">IF(SUMPRODUCT(MAX(ISNUMBER(SEARCH(Fuel_Rules!$A$6:$A$30,$E3405))*ISNUMBER(SEARCH(Fuel_Rules!$B$6:$B$30,$F3405))*(Fuel_Rules!$A$6:$A$30&lt;&gt;"")))&gt;0,"Plug-in hybrid",IF($G3405="Diesel","Diesel","Gasoline"))</f>
        <v>Gasoline</v>
      </c>
    </row>
    <row r="3406" spans="1:15" ht="15" customHeight="1" x14ac:dyDescent="0.25">
      <c r="A3406" s="1">
        <v>2022</v>
      </c>
      <c r="B3406" s="1" t="s">
        <v>5174</v>
      </c>
      <c r="C3406" s="1" t="s">
        <v>2126</v>
      </c>
      <c r="D3406" s="1" t="s">
        <v>5718</v>
      </c>
      <c r="E3406" s="1" t="s">
        <v>2106</v>
      </c>
      <c r="F3406" s="1" t="s">
        <v>2128</v>
      </c>
      <c r="G3406" s="1" t="s">
        <v>103</v>
      </c>
      <c r="H3406" s="1" t="s">
        <v>437</v>
      </c>
      <c r="I3406" s="1">
        <v>2</v>
      </c>
      <c r="J3406" s="1">
        <v>2023</v>
      </c>
      <c r="K3406" s="1">
        <v>348604</v>
      </c>
      <c r="L3406" s="1">
        <v>0</v>
      </c>
      <c r="M3406" s="1">
        <f t="array" ref="M3406">SUMPRODUCT(MAX(ISNUMBER(SEARCH('Class Rules'!$B$6:$B$85,$E3406))*ISNUMBER(SEARCH('Class Rules'!$C$6:$C$85,$F3406))*'Class Rules'!$A$6:$A$85))</f>
        <v>0</v>
      </c>
      <c r="N3406" s="1" t="str">
        <f t="array" ref="N3406">IF($M3406=0,'Class Rules'!$D$3,INDEX('Class Rules'!$D$6:$D$85,MATCH($M3406,'Class Rules'!$A$6:$A$85,0)))</f>
        <v>Passenger LDV</v>
      </c>
      <c r="O3406" s="1" t="str">
        <f t="array" ref="O3406">IF(SUMPRODUCT(MAX(ISNUMBER(SEARCH(Fuel_Rules!$A$6:$A$30,$E3406))*ISNUMBER(SEARCH(Fuel_Rules!$B$6:$B$30,$F3406))*(Fuel_Rules!$A$6:$A$30&lt;&gt;"")))&gt;0,"Plug-in hybrid",IF($G3406="Diesel","Diesel","Gasoline"))</f>
        <v>Gasoline</v>
      </c>
    </row>
    <row r="3407" spans="1:15" ht="15" customHeight="1" x14ac:dyDescent="0.25">
      <c r="A3407" s="1">
        <v>2022</v>
      </c>
      <c r="B3407" s="1" t="s">
        <v>5174</v>
      </c>
      <c r="C3407" s="1" t="s">
        <v>2129</v>
      </c>
      <c r="D3407" s="1" t="s">
        <v>5719</v>
      </c>
      <c r="E3407" s="1" t="s">
        <v>2106</v>
      </c>
      <c r="F3407" s="1" t="s">
        <v>2131</v>
      </c>
      <c r="G3407" s="1" t="s">
        <v>103</v>
      </c>
      <c r="H3407" s="1" t="s">
        <v>298</v>
      </c>
      <c r="I3407" s="1">
        <v>1.5</v>
      </c>
      <c r="J3407" s="1">
        <v>2023</v>
      </c>
      <c r="K3407" s="1">
        <v>305391</v>
      </c>
      <c r="L3407" s="1">
        <v>0</v>
      </c>
      <c r="M3407" s="1">
        <f t="array" ref="M3407">SUMPRODUCT(MAX(ISNUMBER(SEARCH('Class Rules'!$B$6:$B$85,$E3407))*ISNUMBER(SEARCH('Class Rules'!$C$6:$C$85,$F3407))*'Class Rules'!$A$6:$A$85))</f>
        <v>0</v>
      </c>
      <c r="N3407" s="1" t="str">
        <f t="array" ref="N3407">IF($M3407=0,'Class Rules'!$D$3,INDEX('Class Rules'!$D$6:$D$85,MATCH($M3407,'Class Rules'!$A$6:$A$85,0)))</f>
        <v>Passenger LDV</v>
      </c>
      <c r="O3407" s="1" t="str">
        <f t="array" ref="O3407">IF(SUMPRODUCT(MAX(ISNUMBER(SEARCH(Fuel_Rules!$A$6:$A$30,$E3407))*ISNUMBER(SEARCH(Fuel_Rules!$B$6:$B$30,$F3407))*(Fuel_Rules!$A$6:$A$30&lt;&gt;"")))&gt;0,"Plug-in hybrid",IF($G3407="Diesel","Diesel","Gasoline"))</f>
        <v>Gasoline</v>
      </c>
    </row>
    <row r="3408" spans="1:15" ht="15" customHeight="1" x14ac:dyDescent="0.25">
      <c r="A3408" s="1">
        <v>2022</v>
      </c>
      <c r="B3408" s="1" t="s">
        <v>5174</v>
      </c>
      <c r="C3408" s="1" t="s">
        <v>2132</v>
      </c>
      <c r="D3408" s="1" t="s">
        <v>5720</v>
      </c>
      <c r="E3408" s="1" t="s">
        <v>2106</v>
      </c>
      <c r="F3408" s="1" t="s">
        <v>2134</v>
      </c>
      <c r="G3408" s="1" t="s">
        <v>103</v>
      </c>
      <c r="H3408" s="1" t="s">
        <v>437</v>
      </c>
      <c r="I3408" s="1">
        <v>2</v>
      </c>
      <c r="J3408" s="1">
        <v>2023</v>
      </c>
      <c r="K3408" s="1">
        <v>314957</v>
      </c>
      <c r="L3408" s="1">
        <v>0</v>
      </c>
      <c r="M3408" s="1">
        <f t="array" ref="M3408">SUMPRODUCT(MAX(ISNUMBER(SEARCH('Class Rules'!$B$6:$B$85,$E3408))*ISNUMBER(SEARCH('Class Rules'!$C$6:$C$85,$F3408))*'Class Rules'!$A$6:$A$85))</f>
        <v>0</v>
      </c>
      <c r="N3408" s="1" t="str">
        <f t="array" ref="N3408">IF($M3408=0,'Class Rules'!$D$3,INDEX('Class Rules'!$D$6:$D$85,MATCH($M3408,'Class Rules'!$A$6:$A$85,0)))</f>
        <v>Passenger LDV</v>
      </c>
      <c r="O3408" s="1" t="str">
        <f t="array" ref="O3408">IF(SUMPRODUCT(MAX(ISNUMBER(SEARCH(Fuel_Rules!$A$6:$A$30,$E3408))*ISNUMBER(SEARCH(Fuel_Rules!$B$6:$B$30,$F3408))*(Fuel_Rules!$A$6:$A$30&lt;&gt;"")))&gt;0,"Plug-in hybrid",IF($G3408="Diesel","Diesel","Gasoline"))</f>
        <v>Gasoline</v>
      </c>
    </row>
    <row r="3409" spans="1:15" ht="15" customHeight="1" x14ac:dyDescent="0.25">
      <c r="A3409" s="1">
        <v>2022</v>
      </c>
      <c r="B3409" s="1" t="s">
        <v>5174</v>
      </c>
      <c r="C3409" s="1" t="s">
        <v>4810</v>
      </c>
      <c r="D3409" s="1" t="s">
        <v>5721</v>
      </c>
      <c r="E3409" s="1" t="s">
        <v>2106</v>
      </c>
      <c r="F3409" s="1" t="s">
        <v>4812</v>
      </c>
      <c r="G3409" s="1" t="s">
        <v>103</v>
      </c>
      <c r="H3409" s="1" t="s">
        <v>298</v>
      </c>
      <c r="I3409" s="1">
        <v>1.5</v>
      </c>
      <c r="J3409" s="1">
        <v>2023</v>
      </c>
      <c r="K3409" s="1">
        <v>308945</v>
      </c>
      <c r="L3409" s="1">
        <v>0</v>
      </c>
      <c r="M3409" s="1">
        <f t="array" ref="M3409">SUMPRODUCT(MAX(ISNUMBER(SEARCH('Class Rules'!$B$6:$B$85,$E3409))*ISNUMBER(SEARCH('Class Rules'!$C$6:$C$85,$F3409))*'Class Rules'!$A$6:$A$85))</f>
        <v>0</v>
      </c>
      <c r="N3409" s="1" t="str">
        <f t="array" ref="N3409">IF($M3409=0,'Class Rules'!$D$3,INDEX('Class Rules'!$D$6:$D$85,MATCH($M3409,'Class Rules'!$A$6:$A$85,0)))</f>
        <v>Passenger LDV</v>
      </c>
      <c r="O3409" s="1" t="str">
        <f t="array" ref="O3409">IF(SUMPRODUCT(MAX(ISNUMBER(SEARCH(Fuel_Rules!$A$6:$A$30,$E3409))*ISNUMBER(SEARCH(Fuel_Rules!$B$6:$B$30,$F3409))*(Fuel_Rules!$A$6:$A$30&lt;&gt;"")))&gt;0,"Plug-in hybrid",IF($G3409="Diesel","Diesel","Gasoline"))</f>
        <v>Gasoline</v>
      </c>
    </row>
    <row r="3410" spans="1:15" ht="15" customHeight="1" x14ac:dyDescent="0.25">
      <c r="A3410" s="1">
        <v>2022</v>
      </c>
      <c r="B3410" s="1" t="s">
        <v>5174</v>
      </c>
      <c r="C3410" s="1" t="s">
        <v>2139</v>
      </c>
      <c r="D3410" s="1" t="s">
        <v>5722</v>
      </c>
      <c r="E3410" s="1" t="s">
        <v>2137</v>
      </c>
      <c r="F3410" s="1" t="s">
        <v>2141</v>
      </c>
      <c r="G3410" s="1" t="s">
        <v>105</v>
      </c>
      <c r="H3410" s="1" t="s">
        <v>437</v>
      </c>
      <c r="I3410" s="1">
        <v>2.4</v>
      </c>
      <c r="J3410" s="1">
        <v>2023</v>
      </c>
      <c r="K3410" s="1">
        <v>285596</v>
      </c>
      <c r="L3410" s="1">
        <v>0</v>
      </c>
      <c r="M3410" s="1">
        <f t="array" ref="M3410">SUMPRODUCT(MAX(ISNUMBER(SEARCH('Class Rules'!$B$6:$B$85,$E3410))*ISNUMBER(SEARCH('Class Rules'!$C$6:$C$85,$F3410))*'Class Rules'!$A$6:$A$85))</f>
        <v>16</v>
      </c>
      <c r="N3410" s="1" t="str">
        <f t="array" ref="N3410">IF($M3410=0,'Class Rules'!$D$3,INDEX('Class Rules'!$D$6:$D$85,MATCH($M3410,'Class Rules'!$A$6:$A$85,0)))</f>
        <v>Freight LDV</v>
      </c>
      <c r="O3410" s="1" t="str">
        <f t="array" ref="O3410">IF(SUMPRODUCT(MAX(ISNUMBER(SEARCH(Fuel_Rules!$A$6:$A$30,$E3410))*ISNUMBER(SEARCH(Fuel_Rules!$B$6:$B$30,$F3410))*(Fuel_Rules!$A$6:$A$30&lt;&gt;"")))&gt;0,"Plug-in hybrid",IF($G3410="Diesel","Diesel","Gasoline"))</f>
        <v>Diesel</v>
      </c>
    </row>
    <row r="3411" spans="1:15" ht="15" customHeight="1" x14ac:dyDescent="0.25">
      <c r="A3411" s="1">
        <v>2022</v>
      </c>
      <c r="B3411" s="1" t="s">
        <v>5174</v>
      </c>
      <c r="C3411" s="1" t="s">
        <v>2142</v>
      </c>
      <c r="D3411" s="1" t="s">
        <v>5723</v>
      </c>
      <c r="E3411" s="1" t="s">
        <v>2137</v>
      </c>
      <c r="F3411" s="1" t="s">
        <v>2144</v>
      </c>
      <c r="G3411" s="1" t="s">
        <v>105</v>
      </c>
      <c r="H3411" s="1" t="s">
        <v>437</v>
      </c>
      <c r="I3411" s="1">
        <v>2.4</v>
      </c>
      <c r="J3411" s="1">
        <v>2023</v>
      </c>
      <c r="K3411" s="1">
        <v>259758</v>
      </c>
      <c r="L3411" s="1">
        <v>0</v>
      </c>
      <c r="M3411" s="1">
        <f t="array" ref="M3411">SUMPRODUCT(MAX(ISNUMBER(SEARCH('Class Rules'!$B$6:$B$85,$E3411))*ISNUMBER(SEARCH('Class Rules'!$C$6:$C$85,$F3411))*'Class Rules'!$A$6:$A$85))</f>
        <v>16</v>
      </c>
      <c r="N3411" s="1" t="str">
        <f t="array" ref="N3411">IF($M3411=0,'Class Rules'!$D$3,INDEX('Class Rules'!$D$6:$D$85,MATCH($M3411,'Class Rules'!$A$6:$A$85,0)))</f>
        <v>Freight LDV</v>
      </c>
      <c r="O3411" s="1" t="str">
        <f t="array" ref="O3411">IF(SUMPRODUCT(MAX(ISNUMBER(SEARCH(Fuel_Rules!$A$6:$A$30,$E3411))*ISNUMBER(SEARCH(Fuel_Rules!$B$6:$B$30,$F3411))*(Fuel_Rules!$A$6:$A$30&lt;&gt;"")))&gt;0,"Plug-in hybrid",IF($G3411="Diesel","Diesel","Gasoline"))</f>
        <v>Diesel</v>
      </c>
    </row>
    <row r="3412" spans="1:15" ht="15" customHeight="1" x14ac:dyDescent="0.25">
      <c r="A3412" s="1">
        <v>2022</v>
      </c>
      <c r="B3412" s="1" t="s">
        <v>5174</v>
      </c>
      <c r="C3412" s="1" t="s">
        <v>2145</v>
      </c>
      <c r="D3412" s="1" t="s">
        <v>5724</v>
      </c>
      <c r="E3412" s="1" t="s">
        <v>2137</v>
      </c>
      <c r="F3412" s="1" t="s">
        <v>2147</v>
      </c>
      <c r="G3412" s="1" t="s">
        <v>105</v>
      </c>
      <c r="H3412" s="1" t="s">
        <v>437</v>
      </c>
      <c r="I3412" s="1">
        <v>2.4</v>
      </c>
      <c r="J3412" s="1">
        <v>2023</v>
      </c>
      <c r="K3412" s="1">
        <v>311652</v>
      </c>
      <c r="L3412" s="1">
        <v>0</v>
      </c>
      <c r="M3412" s="1">
        <f t="array" ref="M3412">SUMPRODUCT(MAX(ISNUMBER(SEARCH('Class Rules'!$B$6:$B$85,$E3412))*ISNUMBER(SEARCH('Class Rules'!$C$6:$C$85,$F3412))*'Class Rules'!$A$6:$A$85))</f>
        <v>16</v>
      </c>
      <c r="N3412" s="1" t="str">
        <f t="array" ref="N3412">IF($M3412=0,'Class Rules'!$D$3,INDEX('Class Rules'!$D$6:$D$85,MATCH($M3412,'Class Rules'!$A$6:$A$85,0)))</f>
        <v>Freight LDV</v>
      </c>
      <c r="O3412" s="1" t="str">
        <f t="array" ref="O3412">IF(SUMPRODUCT(MAX(ISNUMBER(SEARCH(Fuel_Rules!$A$6:$A$30,$E3412))*ISNUMBER(SEARCH(Fuel_Rules!$B$6:$B$30,$F3412))*(Fuel_Rules!$A$6:$A$30&lt;&gt;"")))&gt;0,"Plug-in hybrid",IF($G3412="Diesel","Diesel","Gasoline"))</f>
        <v>Diesel</v>
      </c>
    </row>
    <row r="3413" spans="1:15" ht="15" customHeight="1" x14ac:dyDescent="0.25">
      <c r="A3413" s="1">
        <v>2022</v>
      </c>
      <c r="B3413" s="1" t="s">
        <v>5174</v>
      </c>
      <c r="C3413" s="1" t="s">
        <v>2148</v>
      </c>
      <c r="D3413" s="1" t="s">
        <v>5725</v>
      </c>
      <c r="E3413" s="1" t="s">
        <v>2137</v>
      </c>
      <c r="F3413" s="1" t="s">
        <v>2150</v>
      </c>
      <c r="G3413" s="1" t="s">
        <v>103</v>
      </c>
      <c r="H3413" s="1" t="s">
        <v>437</v>
      </c>
      <c r="I3413" s="1">
        <v>1.5</v>
      </c>
      <c r="J3413" s="1">
        <v>2023</v>
      </c>
      <c r="K3413" s="1">
        <v>228782</v>
      </c>
      <c r="L3413" s="1">
        <v>0</v>
      </c>
      <c r="M3413" s="1">
        <f t="array" ref="M3413">SUMPRODUCT(MAX(ISNUMBER(SEARCH('Class Rules'!$B$6:$B$85,$E3413))*ISNUMBER(SEARCH('Class Rules'!$C$6:$C$85,$F3413))*'Class Rules'!$A$6:$A$85))</f>
        <v>0</v>
      </c>
      <c r="N3413" s="1" t="str">
        <f t="array" ref="N3413">IF($M3413=0,'Class Rules'!$D$3,INDEX('Class Rules'!$D$6:$D$85,MATCH($M3413,'Class Rules'!$A$6:$A$85,0)))</f>
        <v>Passenger LDV</v>
      </c>
      <c r="O3413" s="1" t="str">
        <f t="array" ref="O3413">IF(SUMPRODUCT(MAX(ISNUMBER(SEARCH(Fuel_Rules!$A$6:$A$30,$E3413))*ISNUMBER(SEARCH(Fuel_Rules!$B$6:$B$30,$F3413))*(Fuel_Rules!$A$6:$A$30&lt;&gt;"")))&gt;0,"Plug-in hybrid",IF($G3413="Diesel","Diesel","Gasoline"))</f>
        <v>Gasoline</v>
      </c>
    </row>
    <row r="3414" spans="1:15" ht="15" customHeight="1" x14ac:dyDescent="0.25">
      <c r="A3414" s="1">
        <v>2022</v>
      </c>
      <c r="B3414" s="1" t="s">
        <v>5174</v>
      </c>
      <c r="C3414" s="1" t="s">
        <v>2151</v>
      </c>
      <c r="D3414" s="1" t="s">
        <v>5726</v>
      </c>
      <c r="E3414" s="1" t="s">
        <v>2137</v>
      </c>
      <c r="F3414" s="1" t="s">
        <v>2153</v>
      </c>
      <c r="G3414" s="1" t="s">
        <v>103</v>
      </c>
      <c r="H3414" s="1" t="s">
        <v>437</v>
      </c>
      <c r="I3414" s="1">
        <v>1.5</v>
      </c>
      <c r="J3414" s="1">
        <v>2023</v>
      </c>
      <c r="K3414" s="1">
        <v>217389</v>
      </c>
      <c r="L3414" s="1">
        <v>0</v>
      </c>
      <c r="M3414" s="1">
        <f t="array" ref="M3414">SUMPRODUCT(MAX(ISNUMBER(SEARCH('Class Rules'!$B$6:$B$85,$E3414))*ISNUMBER(SEARCH('Class Rules'!$C$6:$C$85,$F3414))*'Class Rules'!$A$6:$A$85))</f>
        <v>0</v>
      </c>
      <c r="N3414" s="1" t="str">
        <f t="array" ref="N3414">IF($M3414=0,'Class Rules'!$D$3,INDEX('Class Rules'!$D$6:$D$85,MATCH($M3414,'Class Rules'!$A$6:$A$85,0)))</f>
        <v>Passenger LDV</v>
      </c>
      <c r="O3414" s="1" t="str">
        <f t="array" ref="O3414">IF(SUMPRODUCT(MAX(ISNUMBER(SEARCH(Fuel_Rules!$A$6:$A$30,$E3414))*ISNUMBER(SEARCH(Fuel_Rules!$B$6:$B$30,$F3414))*(Fuel_Rules!$A$6:$A$30&lt;&gt;"")))&gt;0,"Plug-in hybrid",IF($G3414="Diesel","Diesel","Gasoline"))</f>
        <v>Gasoline</v>
      </c>
    </row>
    <row r="3415" spans="1:15" ht="15" customHeight="1" x14ac:dyDescent="0.25">
      <c r="A3415" s="1">
        <v>2022</v>
      </c>
      <c r="B3415" s="1" t="s">
        <v>5174</v>
      </c>
      <c r="C3415" s="1" t="s">
        <v>2154</v>
      </c>
      <c r="D3415" s="1" t="s">
        <v>5727</v>
      </c>
      <c r="E3415" s="1" t="s">
        <v>2137</v>
      </c>
      <c r="F3415" s="1" t="s">
        <v>2156</v>
      </c>
      <c r="G3415" s="1" t="s">
        <v>103</v>
      </c>
      <c r="H3415" s="1" t="s">
        <v>437</v>
      </c>
      <c r="I3415" s="1">
        <v>2</v>
      </c>
      <c r="J3415" s="1">
        <v>2023</v>
      </c>
      <c r="K3415" s="1">
        <v>233961</v>
      </c>
      <c r="L3415" s="1">
        <v>0</v>
      </c>
      <c r="M3415" s="1">
        <f t="array" ref="M3415">SUMPRODUCT(MAX(ISNUMBER(SEARCH('Class Rules'!$B$6:$B$85,$E3415))*ISNUMBER(SEARCH('Class Rules'!$C$6:$C$85,$F3415))*'Class Rules'!$A$6:$A$85))</f>
        <v>0</v>
      </c>
      <c r="N3415" s="1" t="str">
        <f t="array" ref="N3415">IF($M3415=0,'Class Rules'!$D$3,INDEX('Class Rules'!$D$6:$D$85,MATCH($M3415,'Class Rules'!$A$6:$A$85,0)))</f>
        <v>Passenger LDV</v>
      </c>
      <c r="O3415" s="1" t="str">
        <f t="array" ref="O3415">IF(SUMPRODUCT(MAX(ISNUMBER(SEARCH(Fuel_Rules!$A$6:$A$30,$E3415))*ISNUMBER(SEARCH(Fuel_Rules!$B$6:$B$30,$F3415))*(Fuel_Rules!$A$6:$A$30&lt;&gt;"")))&gt;0,"Plug-in hybrid",IF($G3415="Diesel","Diesel","Gasoline"))</f>
        <v>Gasoline</v>
      </c>
    </row>
    <row r="3416" spans="1:15" ht="15" customHeight="1" x14ac:dyDescent="0.25">
      <c r="A3416" s="1">
        <v>2022</v>
      </c>
      <c r="B3416" s="1" t="s">
        <v>5174</v>
      </c>
      <c r="C3416" s="1" t="s">
        <v>2157</v>
      </c>
      <c r="D3416" s="1" t="s">
        <v>5728</v>
      </c>
      <c r="E3416" s="1" t="s">
        <v>2137</v>
      </c>
      <c r="F3416" s="1" t="s">
        <v>2159</v>
      </c>
      <c r="G3416" s="1" t="s">
        <v>103</v>
      </c>
      <c r="H3416" s="1" t="s">
        <v>437</v>
      </c>
      <c r="I3416" s="1">
        <v>3</v>
      </c>
      <c r="J3416" s="1">
        <v>2023</v>
      </c>
      <c r="K3416" s="1">
        <v>283548</v>
      </c>
      <c r="L3416" s="1">
        <v>0</v>
      </c>
      <c r="M3416" s="1">
        <f t="array" ref="M3416">SUMPRODUCT(MAX(ISNUMBER(SEARCH('Class Rules'!$B$6:$B$85,$E3416))*ISNUMBER(SEARCH('Class Rules'!$C$6:$C$85,$F3416))*'Class Rules'!$A$6:$A$85))</f>
        <v>0</v>
      </c>
      <c r="N3416" s="1" t="str">
        <f t="array" ref="N3416">IF($M3416=0,'Class Rules'!$D$3,INDEX('Class Rules'!$D$6:$D$85,MATCH($M3416,'Class Rules'!$A$6:$A$85,0)))</f>
        <v>Passenger LDV</v>
      </c>
      <c r="O3416" s="1" t="str">
        <f t="array" ref="O3416">IF(SUMPRODUCT(MAX(ISNUMBER(SEARCH(Fuel_Rules!$A$6:$A$30,$E3416))*ISNUMBER(SEARCH(Fuel_Rules!$B$6:$B$30,$F3416))*(Fuel_Rules!$A$6:$A$30&lt;&gt;"")))&gt;0,"Plug-in hybrid",IF($G3416="Diesel","Diesel","Gasoline"))</f>
        <v>Gasoline</v>
      </c>
    </row>
    <row r="3417" spans="1:15" ht="15" customHeight="1" x14ac:dyDescent="0.25">
      <c r="A3417" s="1">
        <v>2022</v>
      </c>
      <c r="B3417" s="1" t="s">
        <v>5174</v>
      </c>
      <c r="C3417" s="1" t="s">
        <v>2160</v>
      </c>
      <c r="D3417" s="1" t="s">
        <v>5729</v>
      </c>
      <c r="E3417" s="1" t="s">
        <v>2137</v>
      </c>
      <c r="F3417" s="1" t="s">
        <v>2162</v>
      </c>
      <c r="G3417" s="1" t="s">
        <v>105</v>
      </c>
      <c r="H3417" s="1" t="s">
        <v>437</v>
      </c>
      <c r="I3417" s="1">
        <v>2.2000000000000002</v>
      </c>
      <c r="J3417" s="1">
        <v>2023</v>
      </c>
      <c r="K3417" s="1">
        <v>314642</v>
      </c>
      <c r="L3417" s="1">
        <v>0</v>
      </c>
      <c r="M3417" s="1">
        <f t="array" ref="M3417">SUMPRODUCT(MAX(ISNUMBER(SEARCH('Class Rules'!$B$6:$B$85,$E3417))*ISNUMBER(SEARCH('Class Rules'!$C$6:$C$85,$F3417))*'Class Rules'!$A$6:$A$85))</f>
        <v>0</v>
      </c>
      <c r="N3417" s="1" t="str">
        <f t="array" ref="N3417">IF($M3417=0,'Class Rules'!$D$3,INDEX('Class Rules'!$D$6:$D$85,MATCH($M3417,'Class Rules'!$A$6:$A$85,0)))</f>
        <v>Passenger LDV</v>
      </c>
      <c r="O3417" s="1" t="str">
        <f t="array" ref="O3417">IF(SUMPRODUCT(MAX(ISNUMBER(SEARCH(Fuel_Rules!$A$6:$A$30,$E3417))*ISNUMBER(SEARCH(Fuel_Rules!$B$6:$B$30,$F3417))*(Fuel_Rules!$A$6:$A$30&lt;&gt;"")))&gt;0,"Plug-in hybrid",IF($G3417="Diesel","Diesel","Gasoline"))</f>
        <v>Diesel</v>
      </c>
    </row>
    <row r="3418" spans="1:15" ht="15" customHeight="1" x14ac:dyDescent="0.25">
      <c r="A3418" s="1">
        <v>2022</v>
      </c>
      <c r="B3418" s="1" t="s">
        <v>5174</v>
      </c>
      <c r="C3418" s="1" t="s">
        <v>2163</v>
      </c>
      <c r="D3418" s="1" t="s">
        <v>5730</v>
      </c>
      <c r="E3418" s="1" t="s">
        <v>2137</v>
      </c>
      <c r="F3418" s="1" t="s">
        <v>2165</v>
      </c>
      <c r="G3418" s="1" t="s">
        <v>103</v>
      </c>
      <c r="H3418" s="1" t="s">
        <v>437</v>
      </c>
      <c r="I3418" s="1">
        <v>2</v>
      </c>
      <c r="J3418" s="1">
        <v>2023</v>
      </c>
      <c r="K3418" s="1">
        <v>143715</v>
      </c>
      <c r="L3418" s="1">
        <v>0</v>
      </c>
      <c r="M3418" s="1">
        <f t="array" ref="M3418">SUMPRODUCT(MAX(ISNUMBER(SEARCH('Class Rules'!$B$6:$B$85,$E3418))*ISNUMBER(SEARCH('Class Rules'!$C$6:$C$85,$F3418))*'Class Rules'!$A$6:$A$85))</f>
        <v>0</v>
      </c>
      <c r="N3418" s="1" t="str">
        <f t="array" ref="N3418">IF($M3418=0,'Class Rules'!$D$3,INDEX('Class Rules'!$D$6:$D$85,MATCH($M3418,'Class Rules'!$A$6:$A$85,0)))</f>
        <v>Passenger LDV</v>
      </c>
      <c r="O3418" s="1" t="str">
        <f t="array" ref="O3418">IF(SUMPRODUCT(MAX(ISNUMBER(SEARCH(Fuel_Rules!$A$6:$A$30,$E3418))*ISNUMBER(SEARCH(Fuel_Rules!$B$6:$B$30,$F3418))*(Fuel_Rules!$A$6:$A$30&lt;&gt;"")))&gt;0,"Plug-in hybrid",IF($G3418="Diesel","Diesel","Gasoline"))</f>
        <v>Gasoline</v>
      </c>
    </row>
    <row r="3419" spans="1:15" ht="15" customHeight="1" x14ac:dyDescent="0.25">
      <c r="A3419" s="1">
        <v>2022</v>
      </c>
      <c r="B3419" s="1" t="s">
        <v>5174</v>
      </c>
      <c r="C3419" s="1" t="s">
        <v>2166</v>
      </c>
      <c r="D3419" s="1" t="s">
        <v>5731</v>
      </c>
      <c r="E3419" s="1" t="s">
        <v>2137</v>
      </c>
      <c r="F3419" s="1" t="s">
        <v>2168</v>
      </c>
      <c r="G3419" s="1" t="s">
        <v>105</v>
      </c>
      <c r="H3419" s="1" t="s">
        <v>437</v>
      </c>
      <c r="I3419" s="1">
        <v>2.4</v>
      </c>
      <c r="J3419" s="1">
        <v>2023</v>
      </c>
      <c r="K3419" s="1">
        <v>372559</v>
      </c>
      <c r="L3419" s="1">
        <v>0</v>
      </c>
      <c r="M3419" s="1">
        <f t="array" ref="M3419">SUMPRODUCT(MAX(ISNUMBER(SEARCH('Class Rules'!$B$6:$B$85,$E3419))*ISNUMBER(SEARCH('Class Rules'!$C$6:$C$85,$F3419))*'Class Rules'!$A$6:$A$85))</f>
        <v>0</v>
      </c>
      <c r="N3419" s="1" t="str">
        <f t="array" ref="N3419">IF($M3419=0,'Class Rules'!$D$3,INDEX('Class Rules'!$D$6:$D$85,MATCH($M3419,'Class Rules'!$A$6:$A$85,0)))</f>
        <v>Passenger LDV</v>
      </c>
      <c r="O3419" s="1" t="str">
        <f t="array" ref="O3419">IF(SUMPRODUCT(MAX(ISNUMBER(SEARCH(Fuel_Rules!$A$6:$A$30,$E3419))*ISNUMBER(SEARCH(Fuel_Rules!$B$6:$B$30,$F3419))*(Fuel_Rules!$A$6:$A$30&lt;&gt;"")))&gt;0,"Plug-in hybrid",IF($G3419="Diesel","Diesel","Gasoline"))</f>
        <v>Diesel</v>
      </c>
    </row>
    <row r="3420" spans="1:15" ht="15" customHeight="1" x14ac:dyDescent="0.25">
      <c r="A3420" s="1">
        <v>2022</v>
      </c>
      <c r="B3420" s="1" t="s">
        <v>5174</v>
      </c>
      <c r="C3420" s="1" t="s">
        <v>2169</v>
      </c>
      <c r="D3420" s="1" t="s">
        <v>5732</v>
      </c>
      <c r="E3420" s="1" t="s">
        <v>2137</v>
      </c>
      <c r="F3420" s="1" t="s">
        <v>2171</v>
      </c>
      <c r="G3420" s="1" t="s">
        <v>103</v>
      </c>
      <c r="H3420" s="1" t="s">
        <v>437</v>
      </c>
      <c r="I3420" s="1">
        <v>1.5</v>
      </c>
      <c r="J3420" s="1">
        <v>2023</v>
      </c>
      <c r="K3420" s="1">
        <v>196856</v>
      </c>
      <c r="L3420" s="1">
        <v>0</v>
      </c>
      <c r="M3420" s="1">
        <f t="array" ref="M3420">SUMPRODUCT(MAX(ISNUMBER(SEARCH('Class Rules'!$B$6:$B$85,$E3420))*ISNUMBER(SEARCH('Class Rules'!$C$6:$C$85,$F3420))*'Class Rules'!$A$6:$A$85))</f>
        <v>0</v>
      </c>
      <c r="N3420" s="1" t="str">
        <f t="array" ref="N3420">IF($M3420=0,'Class Rules'!$D$3,INDEX('Class Rules'!$D$6:$D$85,MATCH($M3420,'Class Rules'!$A$6:$A$85,0)))</f>
        <v>Passenger LDV</v>
      </c>
      <c r="O3420" s="1" t="str">
        <f t="array" ref="O3420">IF(SUMPRODUCT(MAX(ISNUMBER(SEARCH(Fuel_Rules!$A$6:$A$30,$E3420))*ISNUMBER(SEARCH(Fuel_Rules!$B$6:$B$30,$F3420))*(Fuel_Rules!$A$6:$A$30&lt;&gt;"")))&gt;0,"Plug-in hybrid",IF($G3420="Diesel","Diesel","Gasoline"))</f>
        <v>Gasoline</v>
      </c>
    </row>
    <row r="3421" spans="1:15" ht="15" customHeight="1" x14ac:dyDescent="0.25">
      <c r="A3421" s="1">
        <v>2022</v>
      </c>
      <c r="B3421" s="1" t="s">
        <v>5174</v>
      </c>
      <c r="C3421" s="1" t="s">
        <v>2172</v>
      </c>
      <c r="D3421" s="1" t="s">
        <v>5733</v>
      </c>
      <c r="E3421" s="1" t="s">
        <v>2137</v>
      </c>
      <c r="F3421" s="1" t="s">
        <v>2174</v>
      </c>
      <c r="G3421" s="1" t="s">
        <v>103</v>
      </c>
      <c r="H3421" s="1" t="s">
        <v>437</v>
      </c>
      <c r="I3421" s="1">
        <v>1.5</v>
      </c>
      <c r="J3421" s="1">
        <v>2023</v>
      </c>
      <c r="K3421" s="1">
        <v>178571</v>
      </c>
      <c r="L3421" s="1">
        <v>0</v>
      </c>
      <c r="M3421" s="1">
        <f t="array" ref="M3421">SUMPRODUCT(MAX(ISNUMBER(SEARCH('Class Rules'!$B$6:$B$85,$E3421))*ISNUMBER(SEARCH('Class Rules'!$C$6:$C$85,$F3421))*'Class Rules'!$A$6:$A$85))</f>
        <v>0</v>
      </c>
      <c r="N3421" s="1" t="str">
        <f t="array" ref="N3421">IF($M3421=0,'Class Rules'!$D$3,INDEX('Class Rules'!$D$6:$D$85,MATCH($M3421,'Class Rules'!$A$6:$A$85,0)))</f>
        <v>Passenger LDV</v>
      </c>
      <c r="O3421" s="1" t="str">
        <f t="array" ref="O3421">IF(SUMPRODUCT(MAX(ISNUMBER(SEARCH(Fuel_Rules!$A$6:$A$30,$E3421))*ISNUMBER(SEARCH(Fuel_Rules!$B$6:$B$30,$F3421))*(Fuel_Rules!$A$6:$A$30&lt;&gt;"")))&gt;0,"Plug-in hybrid",IF($G3421="Diesel","Diesel","Gasoline"))</f>
        <v>Gasoline</v>
      </c>
    </row>
    <row r="3422" spans="1:15" ht="15" customHeight="1" x14ac:dyDescent="0.25">
      <c r="A3422" s="1">
        <v>2022</v>
      </c>
      <c r="B3422" s="1" t="s">
        <v>5174</v>
      </c>
      <c r="C3422" s="1" t="s">
        <v>2175</v>
      </c>
      <c r="D3422" s="1" t="s">
        <v>5734</v>
      </c>
      <c r="E3422" s="1" t="s">
        <v>2137</v>
      </c>
      <c r="F3422" s="1" t="s">
        <v>2177</v>
      </c>
      <c r="G3422" s="1" t="s">
        <v>105</v>
      </c>
      <c r="H3422" s="1" t="s">
        <v>437</v>
      </c>
      <c r="I3422" s="1">
        <v>2.4</v>
      </c>
      <c r="J3422" s="1">
        <v>2023</v>
      </c>
      <c r="K3422" s="1">
        <v>407941</v>
      </c>
      <c r="L3422" s="1">
        <v>0</v>
      </c>
      <c r="M3422" s="1">
        <f t="array" ref="M3422">SUMPRODUCT(MAX(ISNUMBER(SEARCH('Class Rules'!$B$6:$B$85,$E3422))*ISNUMBER(SEARCH('Class Rules'!$C$6:$C$85,$F3422))*'Class Rules'!$A$6:$A$85))</f>
        <v>0</v>
      </c>
      <c r="N3422" s="1" t="str">
        <f t="array" ref="N3422">IF($M3422=0,'Class Rules'!$D$3,INDEX('Class Rules'!$D$6:$D$85,MATCH($M3422,'Class Rules'!$A$6:$A$85,0)))</f>
        <v>Passenger LDV</v>
      </c>
      <c r="O3422" s="1" t="str">
        <f t="array" ref="O3422">IF(SUMPRODUCT(MAX(ISNUMBER(SEARCH(Fuel_Rules!$A$6:$A$30,$E3422))*ISNUMBER(SEARCH(Fuel_Rules!$B$6:$B$30,$F3422))*(Fuel_Rules!$A$6:$A$30&lt;&gt;"")))&gt;0,"Plug-in hybrid",IF($G3422="Diesel","Diesel","Gasoline"))</f>
        <v>Diesel</v>
      </c>
    </row>
    <row r="3423" spans="1:15" ht="15" customHeight="1" x14ac:dyDescent="0.25">
      <c r="A3423" s="1">
        <v>2022</v>
      </c>
      <c r="B3423" s="1" t="s">
        <v>5174</v>
      </c>
      <c r="C3423" s="1" t="s">
        <v>2181</v>
      </c>
      <c r="D3423" s="1" t="s">
        <v>5735</v>
      </c>
      <c r="E3423" s="1" t="s">
        <v>2137</v>
      </c>
      <c r="F3423" s="1" t="s">
        <v>2183</v>
      </c>
      <c r="G3423" s="1" t="s">
        <v>105</v>
      </c>
      <c r="H3423" s="1" t="s">
        <v>437</v>
      </c>
      <c r="I3423" s="1">
        <v>2.4</v>
      </c>
      <c r="J3423" s="1">
        <v>2023</v>
      </c>
      <c r="K3423" s="1">
        <v>240679</v>
      </c>
      <c r="L3423" s="1">
        <v>0</v>
      </c>
      <c r="M3423" s="1">
        <f t="array" ref="M3423">SUMPRODUCT(MAX(ISNUMBER(SEARCH('Class Rules'!$B$6:$B$85,$E3423))*ISNUMBER(SEARCH('Class Rules'!$C$6:$C$85,$F3423))*'Class Rules'!$A$6:$A$85))</f>
        <v>16</v>
      </c>
      <c r="N3423" s="1" t="str">
        <f t="array" ref="N3423">IF($M3423=0,'Class Rules'!$D$3,INDEX('Class Rules'!$D$6:$D$85,MATCH($M3423,'Class Rules'!$A$6:$A$85,0)))</f>
        <v>Freight LDV</v>
      </c>
      <c r="O3423" s="1" t="str">
        <f t="array" ref="O3423">IF(SUMPRODUCT(MAX(ISNUMBER(SEARCH(Fuel_Rules!$A$6:$A$30,$E3423))*ISNUMBER(SEARCH(Fuel_Rules!$B$6:$B$30,$F3423))*(Fuel_Rules!$A$6:$A$30&lt;&gt;"")))&gt;0,"Plug-in hybrid",IF($G3423="Diesel","Diesel","Gasoline"))</f>
        <v>Diesel</v>
      </c>
    </row>
    <row r="3424" spans="1:15" ht="15" customHeight="1" x14ac:dyDescent="0.25">
      <c r="A3424" s="1">
        <v>2022</v>
      </c>
      <c r="B3424" s="1" t="s">
        <v>5174</v>
      </c>
      <c r="C3424" s="1" t="s">
        <v>2184</v>
      </c>
      <c r="D3424" s="1" t="s">
        <v>5736</v>
      </c>
      <c r="E3424" s="1" t="s">
        <v>2137</v>
      </c>
      <c r="F3424" s="1" t="s">
        <v>2186</v>
      </c>
      <c r="G3424" s="1" t="s">
        <v>105</v>
      </c>
      <c r="H3424" s="1" t="s">
        <v>298</v>
      </c>
      <c r="I3424" s="1">
        <v>2.4</v>
      </c>
      <c r="J3424" s="1">
        <v>2023</v>
      </c>
      <c r="K3424" s="1">
        <v>221388</v>
      </c>
      <c r="L3424" s="1">
        <v>0</v>
      </c>
      <c r="M3424" s="1">
        <f t="array" ref="M3424">SUMPRODUCT(MAX(ISNUMBER(SEARCH('Class Rules'!$B$6:$B$85,$E3424))*ISNUMBER(SEARCH('Class Rules'!$C$6:$C$85,$F3424))*'Class Rules'!$A$6:$A$85))</f>
        <v>16</v>
      </c>
      <c r="N3424" s="1" t="str">
        <f t="array" ref="N3424">IF($M3424=0,'Class Rules'!$D$3,INDEX('Class Rules'!$D$6:$D$85,MATCH($M3424,'Class Rules'!$A$6:$A$85,0)))</f>
        <v>Freight LDV</v>
      </c>
      <c r="O3424" s="1" t="str">
        <f t="array" ref="O3424">IF(SUMPRODUCT(MAX(ISNUMBER(SEARCH(Fuel_Rules!$A$6:$A$30,$E3424))*ISNUMBER(SEARCH(Fuel_Rules!$B$6:$B$30,$F3424))*(Fuel_Rules!$A$6:$A$30&lt;&gt;"")))&gt;0,"Plug-in hybrid",IF($G3424="Diesel","Diesel","Gasoline"))</f>
        <v>Diesel</v>
      </c>
    </row>
    <row r="3425" spans="1:15" ht="15" customHeight="1" x14ac:dyDescent="0.25">
      <c r="A3425" s="1">
        <v>2022</v>
      </c>
      <c r="B3425" s="1" t="s">
        <v>5174</v>
      </c>
      <c r="C3425" s="1" t="s">
        <v>2187</v>
      </c>
      <c r="D3425" s="1" t="s">
        <v>5737</v>
      </c>
      <c r="E3425" s="1" t="s">
        <v>2137</v>
      </c>
      <c r="F3425" s="1" t="s">
        <v>2189</v>
      </c>
      <c r="G3425" s="1" t="s">
        <v>103</v>
      </c>
      <c r="H3425" s="1" t="s">
        <v>437</v>
      </c>
      <c r="I3425" s="1">
        <v>2</v>
      </c>
      <c r="J3425" s="1">
        <v>2023</v>
      </c>
      <c r="K3425" s="1">
        <v>157539</v>
      </c>
      <c r="L3425" s="1">
        <v>0</v>
      </c>
      <c r="M3425" s="1">
        <f t="array" ref="M3425">SUMPRODUCT(MAX(ISNUMBER(SEARCH('Class Rules'!$B$6:$B$85,$E3425))*ISNUMBER(SEARCH('Class Rules'!$C$6:$C$85,$F3425))*'Class Rules'!$A$6:$A$85))</f>
        <v>0</v>
      </c>
      <c r="N3425" s="1" t="str">
        <f t="array" ref="N3425">IF($M3425=0,'Class Rules'!$D$3,INDEX('Class Rules'!$D$6:$D$85,MATCH($M3425,'Class Rules'!$A$6:$A$85,0)))</f>
        <v>Passenger LDV</v>
      </c>
      <c r="O3425" s="1" t="str">
        <f t="array" ref="O3425">IF(SUMPRODUCT(MAX(ISNUMBER(SEARCH(Fuel_Rules!$A$6:$A$30,$E3425))*ISNUMBER(SEARCH(Fuel_Rules!$B$6:$B$30,$F3425))*(Fuel_Rules!$A$6:$A$30&lt;&gt;"")))&gt;0,"Plug-in hybrid",IF($G3425="Diesel","Diesel","Gasoline"))</f>
        <v>Gasoline</v>
      </c>
    </row>
    <row r="3426" spans="1:15" ht="15" customHeight="1" x14ac:dyDescent="0.25">
      <c r="A3426" s="1">
        <v>2022</v>
      </c>
      <c r="B3426" s="1" t="s">
        <v>5174</v>
      </c>
      <c r="C3426" s="1" t="s">
        <v>2190</v>
      </c>
      <c r="D3426" s="1" t="s">
        <v>5738</v>
      </c>
      <c r="E3426" s="1" t="s">
        <v>2137</v>
      </c>
      <c r="F3426" s="1" t="s">
        <v>2192</v>
      </c>
      <c r="G3426" s="1" t="s">
        <v>103</v>
      </c>
      <c r="H3426" s="1" t="s">
        <v>437</v>
      </c>
      <c r="I3426" s="1">
        <v>2</v>
      </c>
      <c r="J3426" s="1">
        <v>2023</v>
      </c>
      <c r="K3426" s="1">
        <v>181410</v>
      </c>
      <c r="L3426" s="1">
        <v>0</v>
      </c>
      <c r="M3426" s="1">
        <f t="array" ref="M3426">SUMPRODUCT(MAX(ISNUMBER(SEARCH('Class Rules'!$B$6:$B$85,$E3426))*ISNUMBER(SEARCH('Class Rules'!$C$6:$C$85,$F3426))*'Class Rules'!$A$6:$A$85))</f>
        <v>0</v>
      </c>
      <c r="N3426" s="1" t="str">
        <f t="array" ref="N3426">IF($M3426=0,'Class Rules'!$D$3,INDEX('Class Rules'!$D$6:$D$85,MATCH($M3426,'Class Rules'!$A$6:$A$85,0)))</f>
        <v>Passenger LDV</v>
      </c>
      <c r="O3426" s="1" t="str">
        <f t="array" ref="O3426">IF(SUMPRODUCT(MAX(ISNUMBER(SEARCH(Fuel_Rules!$A$6:$A$30,$E3426))*ISNUMBER(SEARCH(Fuel_Rules!$B$6:$B$30,$F3426))*(Fuel_Rules!$A$6:$A$30&lt;&gt;"")))&gt;0,"Plug-in hybrid",IF($G3426="Diesel","Diesel","Gasoline"))</f>
        <v>Gasoline</v>
      </c>
    </row>
    <row r="3427" spans="1:15" ht="15" customHeight="1" x14ac:dyDescent="0.25">
      <c r="A3427" s="1">
        <v>2022</v>
      </c>
      <c r="B3427" s="1" t="s">
        <v>5174</v>
      </c>
      <c r="C3427" s="1" t="s">
        <v>2193</v>
      </c>
      <c r="D3427" s="1" t="s">
        <v>5739</v>
      </c>
      <c r="E3427" s="1" t="s">
        <v>2137</v>
      </c>
      <c r="F3427" s="1" t="s">
        <v>2195</v>
      </c>
      <c r="G3427" s="1" t="s">
        <v>103</v>
      </c>
      <c r="H3427" s="1" t="s">
        <v>437</v>
      </c>
      <c r="I3427" s="1">
        <v>2</v>
      </c>
      <c r="J3427" s="1">
        <v>2023</v>
      </c>
      <c r="K3427" s="1">
        <v>174769</v>
      </c>
      <c r="L3427" s="1">
        <v>0</v>
      </c>
      <c r="M3427" s="1">
        <f t="array" ref="M3427">SUMPRODUCT(MAX(ISNUMBER(SEARCH('Class Rules'!$B$6:$B$85,$E3427))*ISNUMBER(SEARCH('Class Rules'!$C$6:$C$85,$F3427))*'Class Rules'!$A$6:$A$85))</f>
        <v>0</v>
      </c>
      <c r="N3427" s="1" t="str">
        <f t="array" ref="N3427">IF($M3427=0,'Class Rules'!$D$3,INDEX('Class Rules'!$D$6:$D$85,MATCH($M3427,'Class Rules'!$A$6:$A$85,0)))</f>
        <v>Passenger LDV</v>
      </c>
      <c r="O3427" s="1" t="str">
        <f t="array" ref="O3427">IF(SUMPRODUCT(MAX(ISNUMBER(SEARCH(Fuel_Rules!$A$6:$A$30,$E3427))*ISNUMBER(SEARCH(Fuel_Rules!$B$6:$B$30,$F3427))*(Fuel_Rules!$A$6:$A$30&lt;&gt;"")))&gt;0,"Plug-in hybrid",IF($G3427="Diesel","Diesel","Gasoline"))</f>
        <v>Gasoline</v>
      </c>
    </row>
    <row r="3428" spans="1:15" ht="15" customHeight="1" x14ac:dyDescent="0.25">
      <c r="A3428" s="1">
        <v>2022</v>
      </c>
      <c r="B3428" s="1" t="s">
        <v>5174</v>
      </c>
      <c r="C3428" s="1" t="s">
        <v>2199</v>
      </c>
      <c r="D3428" s="1" t="s">
        <v>5740</v>
      </c>
      <c r="E3428" s="1" t="s">
        <v>2137</v>
      </c>
      <c r="F3428" s="1" t="s">
        <v>2201</v>
      </c>
      <c r="G3428" s="1" t="s">
        <v>103</v>
      </c>
      <c r="H3428" s="1" t="s">
        <v>437</v>
      </c>
      <c r="I3428" s="1">
        <v>1.5</v>
      </c>
      <c r="J3428" s="1">
        <v>2023</v>
      </c>
      <c r="K3428" s="1">
        <v>234329</v>
      </c>
      <c r="L3428" s="1">
        <v>0</v>
      </c>
      <c r="M3428" s="1">
        <f t="array" ref="M3428">SUMPRODUCT(MAX(ISNUMBER(SEARCH('Class Rules'!$B$6:$B$85,$E3428))*ISNUMBER(SEARCH('Class Rules'!$C$6:$C$85,$F3428))*'Class Rules'!$A$6:$A$85))</f>
        <v>0</v>
      </c>
      <c r="N3428" s="1" t="str">
        <f t="array" ref="N3428">IF($M3428=0,'Class Rules'!$D$3,INDEX('Class Rules'!$D$6:$D$85,MATCH($M3428,'Class Rules'!$A$6:$A$85,0)))</f>
        <v>Passenger LDV</v>
      </c>
      <c r="O3428" s="1" t="str">
        <f t="array" ref="O3428">IF(SUMPRODUCT(MAX(ISNUMBER(SEARCH(Fuel_Rules!$A$6:$A$30,$E3428))*ISNUMBER(SEARCH(Fuel_Rules!$B$6:$B$30,$F3428))*(Fuel_Rules!$A$6:$A$30&lt;&gt;"")))&gt;0,"Plug-in hybrid",IF($G3428="Diesel","Diesel","Gasoline"))</f>
        <v>Gasoline</v>
      </c>
    </row>
    <row r="3429" spans="1:15" ht="15" customHeight="1" x14ac:dyDescent="0.25">
      <c r="A3429" s="1">
        <v>2022</v>
      </c>
      <c r="B3429" s="1" t="s">
        <v>5174</v>
      </c>
      <c r="C3429" s="1" t="s">
        <v>2202</v>
      </c>
      <c r="D3429" s="1" t="s">
        <v>5741</v>
      </c>
      <c r="E3429" s="1" t="s">
        <v>2137</v>
      </c>
      <c r="F3429" s="1" t="s">
        <v>2204</v>
      </c>
      <c r="G3429" s="1" t="s">
        <v>105</v>
      </c>
      <c r="H3429" s="1" t="s">
        <v>437</v>
      </c>
      <c r="I3429" s="1">
        <v>2.4</v>
      </c>
      <c r="J3429" s="1">
        <v>2023</v>
      </c>
      <c r="K3429" s="1">
        <v>246254</v>
      </c>
      <c r="L3429" s="1">
        <v>0</v>
      </c>
      <c r="M3429" s="1">
        <f t="array" ref="M3429">SUMPRODUCT(MAX(ISNUMBER(SEARCH('Class Rules'!$B$6:$B$85,$E3429))*ISNUMBER(SEARCH('Class Rules'!$C$6:$C$85,$F3429))*'Class Rules'!$A$6:$A$85))</f>
        <v>16</v>
      </c>
      <c r="N3429" s="1" t="str">
        <f t="array" ref="N3429">IF($M3429=0,'Class Rules'!$D$3,INDEX('Class Rules'!$D$6:$D$85,MATCH($M3429,'Class Rules'!$A$6:$A$85,0)))</f>
        <v>Freight LDV</v>
      </c>
      <c r="O3429" s="1" t="str">
        <f t="array" ref="O3429">IF(SUMPRODUCT(MAX(ISNUMBER(SEARCH(Fuel_Rules!$A$6:$A$30,$E3429))*ISNUMBER(SEARCH(Fuel_Rules!$B$6:$B$30,$F3429))*(Fuel_Rules!$A$6:$A$30&lt;&gt;"")))&gt;0,"Plug-in hybrid",IF($G3429="Diesel","Diesel","Gasoline"))</f>
        <v>Diesel</v>
      </c>
    </row>
    <row r="3430" spans="1:15" ht="15" customHeight="1" x14ac:dyDescent="0.25">
      <c r="A3430" s="1">
        <v>2022</v>
      </c>
      <c r="B3430" s="1" t="s">
        <v>5174</v>
      </c>
      <c r="C3430" s="1" t="s">
        <v>2208</v>
      </c>
      <c r="D3430" s="1" t="s">
        <v>5742</v>
      </c>
      <c r="E3430" s="1" t="s">
        <v>2137</v>
      </c>
      <c r="F3430" s="1" t="s">
        <v>2210</v>
      </c>
      <c r="G3430" s="1" t="s">
        <v>103</v>
      </c>
      <c r="H3430" s="1" t="s">
        <v>437</v>
      </c>
      <c r="I3430" s="1">
        <v>1.5</v>
      </c>
      <c r="J3430" s="1">
        <v>2023</v>
      </c>
      <c r="K3430" s="1">
        <v>227073</v>
      </c>
      <c r="L3430" s="1">
        <v>0</v>
      </c>
      <c r="M3430" s="1">
        <f t="array" ref="M3430">SUMPRODUCT(MAX(ISNUMBER(SEARCH('Class Rules'!$B$6:$B$85,$E3430))*ISNUMBER(SEARCH('Class Rules'!$C$6:$C$85,$F3430))*'Class Rules'!$A$6:$A$85))</f>
        <v>0</v>
      </c>
      <c r="N3430" s="1" t="str">
        <f t="array" ref="N3430">IF($M3430=0,'Class Rules'!$D$3,INDEX('Class Rules'!$D$6:$D$85,MATCH($M3430,'Class Rules'!$A$6:$A$85,0)))</f>
        <v>Passenger LDV</v>
      </c>
      <c r="O3430" s="1" t="str">
        <f t="array" ref="O3430">IF(SUMPRODUCT(MAX(ISNUMBER(SEARCH(Fuel_Rules!$A$6:$A$30,$E3430))*ISNUMBER(SEARCH(Fuel_Rules!$B$6:$B$30,$F3430))*(Fuel_Rules!$A$6:$A$30&lt;&gt;"")))&gt;0,"Plug-in hybrid",IF($G3430="Diesel","Diesel","Gasoline"))</f>
        <v>Gasoline</v>
      </c>
    </row>
    <row r="3431" spans="1:15" ht="15" customHeight="1" x14ac:dyDescent="0.25">
      <c r="A3431" s="1">
        <v>2022</v>
      </c>
      <c r="B3431" s="1" t="s">
        <v>5174</v>
      </c>
      <c r="C3431" s="1" t="s">
        <v>2211</v>
      </c>
      <c r="D3431" s="1" t="s">
        <v>5743</v>
      </c>
      <c r="E3431" s="1" t="s">
        <v>2137</v>
      </c>
      <c r="F3431" s="1" t="s">
        <v>2213</v>
      </c>
      <c r="G3431" s="1" t="s">
        <v>103</v>
      </c>
      <c r="H3431" s="1" t="s">
        <v>437</v>
      </c>
      <c r="I3431" s="1">
        <v>2</v>
      </c>
      <c r="J3431" s="1">
        <v>2023</v>
      </c>
      <c r="K3431" s="1">
        <v>187372</v>
      </c>
      <c r="L3431" s="1">
        <v>0</v>
      </c>
      <c r="M3431" s="1">
        <f t="array" ref="M3431">SUMPRODUCT(MAX(ISNUMBER(SEARCH('Class Rules'!$B$6:$B$85,$E3431))*ISNUMBER(SEARCH('Class Rules'!$C$6:$C$85,$F3431))*'Class Rules'!$A$6:$A$85))</f>
        <v>0</v>
      </c>
      <c r="N3431" s="1" t="str">
        <f t="array" ref="N3431">IF($M3431=0,'Class Rules'!$D$3,INDEX('Class Rules'!$D$6:$D$85,MATCH($M3431,'Class Rules'!$A$6:$A$85,0)))</f>
        <v>Passenger LDV</v>
      </c>
      <c r="O3431" s="1" t="str">
        <f t="array" ref="O3431">IF(SUMPRODUCT(MAX(ISNUMBER(SEARCH(Fuel_Rules!$A$6:$A$30,$E3431))*ISNUMBER(SEARCH(Fuel_Rules!$B$6:$B$30,$F3431))*(Fuel_Rules!$A$6:$A$30&lt;&gt;"")))&gt;0,"Plug-in hybrid",IF($G3431="Diesel","Diesel","Gasoline"))</f>
        <v>Gasoline</v>
      </c>
    </row>
    <row r="3432" spans="1:15" ht="15" customHeight="1" x14ac:dyDescent="0.25">
      <c r="A3432" s="1">
        <v>2022</v>
      </c>
      <c r="B3432" s="1" t="s">
        <v>5174</v>
      </c>
      <c r="C3432" s="1" t="s">
        <v>2214</v>
      </c>
      <c r="D3432" s="1" t="s">
        <v>5744</v>
      </c>
      <c r="E3432" s="1" t="s">
        <v>2137</v>
      </c>
      <c r="F3432" s="1" t="s">
        <v>2216</v>
      </c>
      <c r="G3432" s="1" t="s">
        <v>103</v>
      </c>
      <c r="H3432" s="1" t="s">
        <v>437</v>
      </c>
      <c r="I3432" s="1">
        <v>2</v>
      </c>
      <c r="J3432" s="1">
        <v>2023</v>
      </c>
      <c r="K3432" s="1">
        <v>179348</v>
      </c>
      <c r="L3432" s="1">
        <v>0</v>
      </c>
      <c r="M3432" s="1">
        <f t="array" ref="M3432">SUMPRODUCT(MAX(ISNUMBER(SEARCH('Class Rules'!$B$6:$B$85,$E3432))*ISNUMBER(SEARCH('Class Rules'!$C$6:$C$85,$F3432))*'Class Rules'!$A$6:$A$85))</f>
        <v>0</v>
      </c>
      <c r="N3432" s="1" t="str">
        <f t="array" ref="N3432">IF($M3432=0,'Class Rules'!$D$3,INDEX('Class Rules'!$D$6:$D$85,MATCH($M3432,'Class Rules'!$A$6:$A$85,0)))</f>
        <v>Passenger LDV</v>
      </c>
      <c r="O3432" s="1" t="str">
        <f t="array" ref="O3432">IF(SUMPRODUCT(MAX(ISNUMBER(SEARCH(Fuel_Rules!$A$6:$A$30,$E3432))*ISNUMBER(SEARCH(Fuel_Rules!$B$6:$B$30,$F3432))*(Fuel_Rules!$A$6:$A$30&lt;&gt;"")))&gt;0,"Plug-in hybrid",IF($G3432="Diesel","Diesel","Gasoline"))</f>
        <v>Gasoline</v>
      </c>
    </row>
    <row r="3433" spans="1:15" ht="15" customHeight="1" x14ac:dyDescent="0.25">
      <c r="A3433" s="1">
        <v>2022</v>
      </c>
      <c r="B3433" s="1" t="s">
        <v>5174</v>
      </c>
      <c r="C3433" s="1" t="s">
        <v>2217</v>
      </c>
      <c r="D3433" s="1" t="s">
        <v>5745</v>
      </c>
      <c r="E3433" s="1" t="s">
        <v>2137</v>
      </c>
      <c r="F3433" s="1" t="s">
        <v>2219</v>
      </c>
      <c r="G3433" s="1" t="s">
        <v>103</v>
      </c>
      <c r="H3433" s="1" t="s">
        <v>437</v>
      </c>
      <c r="I3433" s="1">
        <v>3</v>
      </c>
      <c r="J3433" s="1">
        <v>2023</v>
      </c>
      <c r="K3433" s="1">
        <v>290767</v>
      </c>
      <c r="L3433" s="1">
        <v>0</v>
      </c>
      <c r="M3433" s="1">
        <f t="array" ref="M3433">SUMPRODUCT(MAX(ISNUMBER(SEARCH('Class Rules'!$B$6:$B$85,$E3433))*ISNUMBER(SEARCH('Class Rules'!$C$6:$C$85,$F3433))*'Class Rules'!$A$6:$A$85))</f>
        <v>0</v>
      </c>
      <c r="N3433" s="1" t="str">
        <f t="array" ref="N3433">IF($M3433=0,'Class Rules'!$D$3,INDEX('Class Rules'!$D$6:$D$85,MATCH($M3433,'Class Rules'!$A$6:$A$85,0)))</f>
        <v>Passenger LDV</v>
      </c>
      <c r="O3433" s="1" t="str">
        <f t="array" ref="O3433">IF(SUMPRODUCT(MAX(ISNUMBER(SEARCH(Fuel_Rules!$A$6:$A$30,$E3433))*ISNUMBER(SEARCH(Fuel_Rules!$B$6:$B$30,$F3433))*(Fuel_Rules!$A$6:$A$30&lt;&gt;"")))&gt;0,"Plug-in hybrid",IF($G3433="Diesel","Diesel","Gasoline"))</f>
        <v>Gasoline</v>
      </c>
    </row>
    <row r="3434" spans="1:15" ht="15" customHeight="1" x14ac:dyDescent="0.25">
      <c r="A3434" s="1">
        <v>2022</v>
      </c>
      <c r="B3434" s="1" t="s">
        <v>5174</v>
      </c>
      <c r="C3434" s="1" t="s">
        <v>2248</v>
      </c>
      <c r="D3434" s="1" t="s">
        <v>5746</v>
      </c>
      <c r="E3434" s="1" t="s">
        <v>2222</v>
      </c>
      <c r="F3434" s="1" t="s">
        <v>2250</v>
      </c>
      <c r="G3434" s="1" t="s">
        <v>103</v>
      </c>
      <c r="H3434" s="1" t="s">
        <v>437</v>
      </c>
      <c r="I3434" s="1">
        <v>1.6</v>
      </c>
      <c r="J3434" s="1">
        <v>2023</v>
      </c>
      <c r="K3434" s="1">
        <v>128195</v>
      </c>
      <c r="L3434" s="1">
        <v>0</v>
      </c>
      <c r="M3434" s="1">
        <f t="array" ref="M3434">SUMPRODUCT(MAX(ISNUMBER(SEARCH('Class Rules'!$B$6:$B$85,$E3434))*ISNUMBER(SEARCH('Class Rules'!$C$6:$C$85,$F3434))*'Class Rules'!$A$6:$A$85))</f>
        <v>0</v>
      </c>
      <c r="N3434" s="1" t="str">
        <f t="array" ref="N3434">IF($M3434=0,'Class Rules'!$D$3,INDEX('Class Rules'!$D$6:$D$85,MATCH($M3434,'Class Rules'!$A$6:$A$85,0)))</f>
        <v>Passenger LDV</v>
      </c>
      <c r="O3434" s="1" t="str">
        <f t="array" ref="O3434">IF(SUMPRODUCT(MAX(ISNUMBER(SEARCH(Fuel_Rules!$A$6:$A$30,$E3434))*ISNUMBER(SEARCH(Fuel_Rules!$B$6:$B$30,$F3434))*(Fuel_Rules!$A$6:$A$30&lt;&gt;"")))&gt;0,"Plug-in hybrid",IF($G3434="Diesel","Diesel","Gasoline"))</f>
        <v>Gasoline</v>
      </c>
    </row>
    <row r="3435" spans="1:15" ht="15" customHeight="1" x14ac:dyDescent="0.25">
      <c r="A3435" s="1">
        <v>2022</v>
      </c>
      <c r="B3435" s="1" t="s">
        <v>5174</v>
      </c>
      <c r="C3435" s="1" t="s">
        <v>2251</v>
      </c>
      <c r="D3435" s="1" t="s">
        <v>5747</v>
      </c>
      <c r="E3435" s="1" t="s">
        <v>2222</v>
      </c>
      <c r="F3435" s="1" t="s">
        <v>2253</v>
      </c>
      <c r="G3435" s="1" t="s">
        <v>105</v>
      </c>
      <c r="H3435" s="1" t="s">
        <v>437</v>
      </c>
      <c r="I3435" s="1">
        <v>2.2999999999999998</v>
      </c>
      <c r="J3435" s="1">
        <v>2023</v>
      </c>
      <c r="K3435" s="1">
        <v>305307</v>
      </c>
      <c r="L3435" s="1">
        <v>0</v>
      </c>
      <c r="M3435" s="1">
        <f t="array" ref="M3435">SUMPRODUCT(MAX(ISNUMBER(SEARCH('Class Rules'!$B$6:$B$85,$E3435))*ISNUMBER(SEARCH('Class Rules'!$C$6:$C$85,$F3435))*'Class Rules'!$A$6:$A$85))</f>
        <v>17</v>
      </c>
      <c r="N3435" s="1" t="str">
        <f t="array" ref="N3435">IF($M3435=0,'Class Rules'!$D$3,INDEX('Class Rules'!$D$6:$D$85,MATCH($M3435,'Class Rules'!$A$6:$A$85,0)))</f>
        <v>Freight LDV</v>
      </c>
      <c r="O3435" s="1" t="str">
        <f t="array" ref="O3435">IF(SUMPRODUCT(MAX(ISNUMBER(SEARCH(Fuel_Rules!$A$6:$A$30,$E3435))*ISNUMBER(SEARCH(Fuel_Rules!$B$6:$B$30,$F3435))*(Fuel_Rules!$A$6:$A$30&lt;&gt;"")))&gt;0,"Plug-in hybrid",IF($G3435="Diesel","Diesel","Gasoline"))</f>
        <v>Diesel</v>
      </c>
    </row>
    <row r="3436" spans="1:15" ht="15" customHeight="1" x14ac:dyDescent="0.25">
      <c r="A3436" s="1">
        <v>2022</v>
      </c>
      <c r="B3436" s="1" t="s">
        <v>5174</v>
      </c>
      <c r="C3436" s="1" t="s">
        <v>2254</v>
      </c>
      <c r="D3436" s="1" t="s">
        <v>5748</v>
      </c>
      <c r="E3436" s="1" t="s">
        <v>2222</v>
      </c>
      <c r="F3436" s="1" t="s">
        <v>2256</v>
      </c>
      <c r="G3436" s="1" t="s">
        <v>103</v>
      </c>
      <c r="H3436" s="1" t="s">
        <v>437</v>
      </c>
      <c r="I3436" s="1">
        <v>1.6</v>
      </c>
      <c r="J3436" s="1">
        <v>2023</v>
      </c>
      <c r="K3436" s="1">
        <v>117189</v>
      </c>
      <c r="L3436" s="1">
        <v>0</v>
      </c>
      <c r="M3436" s="1">
        <f t="array" ref="M3436">SUMPRODUCT(MAX(ISNUMBER(SEARCH('Class Rules'!$B$6:$B$85,$E3436))*ISNUMBER(SEARCH('Class Rules'!$C$6:$C$85,$F3436))*'Class Rules'!$A$6:$A$85))</f>
        <v>0</v>
      </c>
      <c r="N3436" s="1" t="str">
        <f t="array" ref="N3436">IF($M3436=0,'Class Rules'!$D$3,INDEX('Class Rules'!$D$6:$D$85,MATCH($M3436,'Class Rules'!$A$6:$A$85,0)))</f>
        <v>Passenger LDV</v>
      </c>
      <c r="O3436" s="1" t="str">
        <f t="array" ref="O3436">IF(SUMPRODUCT(MAX(ISNUMBER(SEARCH(Fuel_Rules!$A$6:$A$30,$E3436))*ISNUMBER(SEARCH(Fuel_Rules!$B$6:$B$30,$F3436))*(Fuel_Rules!$A$6:$A$30&lt;&gt;"")))&gt;0,"Plug-in hybrid",IF($G3436="Diesel","Diesel","Gasoline"))</f>
        <v>Gasoline</v>
      </c>
    </row>
    <row r="3437" spans="1:15" ht="15" customHeight="1" x14ac:dyDescent="0.25">
      <c r="A3437" s="1">
        <v>2022</v>
      </c>
      <c r="B3437" s="1" t="s">
        <v>5174</v>
      </c>
      <c r="C3437" s="1" t="s">
        <v>2257</v>
      </c>
      <c r="D3437" s="1" t="s">
        <v>5749</v>
      </c>
      <c r="E3437" s="1" t="s">
        <v>2222</v>
      </c>
      <c r="F3437" s="1" t="s">
        <v>2259</v>
      </c>
      <c r="G3437" s="1" t="s">
        <v>103</v>
      </c>
      <c r="H3437" s="1" t="s">
        <v>298</v>
      </c>
      <c r="I3437" s="1">
        <v>1.6</v>
      </c>
      <c r="J3437" s="1">
        <v>2023</v>
      </c>
      <c r="K3437" s="1">
        <v>95210</v>
      </c>
      <c r="L3437" s="1">
        <v>0</v>
      </c>
      <c r="M3437" s="1">
        <f t="array" ref="M3437">SUMPRODUCT(MAX(ISNUMBER(SEARCH('Class Rules'!$B$6:$B$85,$E3437))*ISNUMBER(SEARCH('Class Rules'!$C$6:$C$85,$F3437))*'Class Rules'!$A$6:$A$85))</f>
        <v>0</v>
      </c>
      <c r="N3437" s="1" t="str">
        <f t="array" ref="N3437">IF($M3437=0,'Class Rules'!$D$3,INDEX('Class Rules'!$D$6:$D$85,MATCH($M3437,'Class Rules'!$A$6:$A$85,0)))</f>
        <v>Passenger LDV</v>
      </c>
      <c r="O3437" s="1" t="str">
        <f t="array" ref="O3437">IF(SUMPRODUCT(MAX(ISNUMBER(SEARCH(Fuel_Rules!$A$6:$A$30,$E3437))*ISNUMBER(SEARCH(Fuel_Rules!$B$6:$B$30,$F3437))*(Fuel_Rules!$A$6:$A$30&lt;&gt;"")))&gt;0,"Plug-in hybrid",IF($G3437="Diesel","Diesel","Gasoline"))</f>
        <v>Gasoline</v>
      </c>
    </row>
    <row r="3438" spans="1:15" ht="15" customHeight="1" x14ac:dyDescent="0.25">
      <c r="A3438" s="1">
        <v>2022</v>
      </c>
      <c r="B3438" s="1" t="s">
        <v>5174</v>
      </c>
      <c r="C3438" s="1" t="s">
        <v>2260</v>
      </c>
      <c r="D3438" s="1" t="s">
        <v>5750</v>
      </c>
      <c r="E3438" s="1" t="s">
        <v>2222</v>
      </c>
      <c r="F3438" s="1" t="s">
        <v>2262</v>
      </c>
      <c r="G3438" s="1" t="s">
        <v>103</v>
      </c>
      <c r="H3438" s="1" t="s">
        <v>437</v>
      </c>
      <c r="I3438" s="1">
        <v>1.6</v>
      </c>
      <c r="J3438" s="1">
        <v>2023</v>
      </c>
      <c r="K3438" s="1">
        <v>107708</v>
      </c>
      <c r="L3438" s="1">
        <v>0</v>
      </c>
      <c r="M3438" s="1">
        <f t="array" ref="M3438">SUMPRODUCT(MAX(ISNUMBER(SEARCH('Class Rules'!$B$6:$B$85,$E3438))*ISNUMBER(SEARCH('Class Rules'!$C$6:$C$85,$F3438))*'Class Rules'!$A$6:$A$85))</f>
        <v>0</v>
      </c>
      <c r="N3438" s="1" t="str">
        <f t="array" ref="N3438">IF($M3438=0,'Class Rules'!$D$3,INDEX('Class Rules'!$D$6:$D$85,MATCH($M3438,'Class Rules'!$A$6:$A$85,0)))</f>
        <v>Passenger LDV</v>
      </c>
      <c r="O3438" s="1" t="str">
        <f t="array" ref="O3438">IF(SUMPRODUCT(MAX(ISNUMBER(SEARCH(Fuel_Rules!$A$6:$A$30,$E3438))*ISNUMBER(SEARCH(Fuel_Rules!$B$6:$B$30,$F3438))*(Fuel_Rules!$A$6:$A$30&lt;&gt;"")))&gt;0,"Plug-in hybrid",IF($G3438="Diesel","Diesel","Gasoline"))</f>
        <v>Gasoline</v>
      </c>
    </row>
    <row r="3439" spans="1:15" ht="15" customHeight="1" x14ac:dyDescent="0.25">
      <c r="A3439" s="1">
        <v>2022</v>
      </c>
      <c r="B3439" s="1" t="s">
        <v>5174</v>
      </c>
      <c r="C3439" s="1" t="s">
        <v>2263</v>
      </c>
      <c r="D3439" s="1" t="s">
        <v>5751</v>
      </c>
      <c r="E3439" s="1" t="s">
        <v>2222</v>
      </c>
      <c r="F3439" s="1" t="s">
        <v>2265</v>
      </c>
      <c r="G3439" s="1" t="s">
        <v>105</v>
      </c>
      <c r="H3439" s="1" t="s">
        <v>437</v>
      </c>
      <c r="I3439" s="1">
        <v>2.2999999999999998</v>
      </c>
      <c r="J3439" s="1">
        <v>2023</v>
      </c>
      <c r="K3439" s="1">
        <v>277984</v>
      </c>
      <c r="L3439" s="1">
        <v>0</v>
      </c>
      <c r="M3439" s="1">
        <f t="array" ref="M3439">SUMPRODUCT(MAX(ISNUMBER(SEARCH('Class Rules'!$B$6:$B$85,$E3439))*ISNUMBER(SEARCH('Class Rules'!$C$6:$C$85,$F3439))*'Class Rules'!$A$6:$A$85))</f>
        <v>17</v>
      </c>
      <c r="N3439" s="1" t="str">
        <f t="array" ref="N3439">IF($M3439=0,'Class Rules'!$D$3,INDEX('Class Rules'!$D$6:$D$85,MATCH($M3439,'Class Rules'!$A$6:$A$85,0)))</f>
        <v>Freight LDV</v>
      </c>
      <c r="O3439" s="1" t="str">
        <f t="array" ref="O3439">IF(SUMPRODUCT(MAX(ISNUMBER(SEARCH(Fuel_Rules!$A$6:$A$30,$E3439))*ISNUMBER(SEARCH(Fuel_Rules!$B$6:$B$30,$F3439))*(Fuel_Rules!$A$6:$A$30&lt;&gt;"")))&gt;0,"Plug-in hybrid",IF($G3439="Diesel","Diesel","Gasoline"))</f>
        <v>Diesel</v>
      </c>
    </row>
    <row r="3440" spans="1:15" ht="15" customHeight="1" x14ac:dyDescent="0.25">
      <c r="A3440" s="1">
        <v>2022</v>
      </c>
      <c r="B3440" s="1" t="s">
        <v>5174</v>
      </c>
      <c r="C3440" s="1" t="s">
        <v>2266</v>
      </c>
      <c r="D3440" s="1" t="s">
        <v>5752</v>
      </c>
      <c r="E3440" s="1" t="s">
        <v>2222</v>
      </c>
      <c r="F3440" s="1" t="s">
        <v>2268</v>
      </c>
      <c r="G3440" s="1" t="s">
        <v>105</v>
      </c>
      <c r="H3440" s="1" t="s">
        <v>437</v>
      </c>
      <c r="I3440" s="1">
        <v>2.2999999999999998</v>
      </c>
      <c r="J3440" s="1">
        <v>2023</v>
      </c>
      <c r="K3440" s="1">
        <v>261788</v>
      </c>
      <c r="L3440" s="1">
        <v>0</v>
      </c>
      <c r="M3440" s="1">
        <f t="array" ref="M3440">SUMPRODUCT(MAX(ISNUMBER(SEARCH('Class Rules'!$B$6:$B$85,$E3440))*ISNUMBER(SEARCH('Class Rules'!$C$6:$C$85,$F3440))*'Class Rules'!$A$6:$A$85))</f>
        <v>17</v>
      </c>
      <c r="N3440" s="1" t="str">
        <f t="array" ref="N3440">IF($M3440=0,'Class Rules'!$D$3,INDEX('Class Rules'!$D$6:$D$85,MATCH($M3440,'Class Rules'!$A$6:$A$85,0)))</f>
        <v>Freight LDV</v>
      </c>
      <c r="O3440" s="1" t="str">
        <f t="array" ref="O3440">IF(SUMPRODUCT(MAX(ISNUMBER(SEARCH(Fuel_Rules!$A$6:$A$30,$E3440))*ISNUMBER(SEARCH(Fuel_Rules!$B$6:$B$30,$F3440))*(Fuel_Rules!$A$6:$A$30&lt;&gt;"")))&gt;0,"Plug-in hybrid",IF($G3440="Diesel","Diesel","Gasoline"))</f>
        <v>Diesel</v>
      </c>
    </row>
    <row r="3441" spans="1:15" ht="15" customHeight="1" x14ac:dyDescent="0.25">
      <c r="A3441" s="1">
        <v>2022</v>
      </c>
      <c r="B3441" s="1" t="s">
        <v>5174</v>
      </c>
      <c r="C3441" s="1" t="s">
        <v>2269</v>
      </c>
      <c r="D3441" s="1" t="s">
        <v>5753</v>
      </c>
      <c r="E3441" s="1" t="s">
        <v>2222</v>
      </c>
      <c r="F3441" s="1" t="s">
        <v>2271</v>
      </c>
      <c r="G3441" s="1" t="s">
        <v>105</v>
      </c>
      <c r="H3441" s="1" t="s">
        <v>298</v>
      </c>
      <c r="I3441" s="1">
        <v>2.2999999999999998</v>
      </c>
      <c r="J3441" s="1">
        <v>2023</v>
      </c>
      <c r="K3441" s="1">
        <v>230187</v>
      </c>
      <c r="L3441" s="1">
        <v>0</v>
      </c>
      <c r="M3441" s="1">
        <f t="array" ref="M3441">SUMPRODUCT(MAX(ISNUMBER(SEARCH('Class Rules'!$B$6:$B$85,$E3441))*ISNUMBER(SEARCH('Class Rules'!$C$6:$C$85,$F3441))*'Class Rules'!$A$6:$A$85))</f>
        <v>17</v>
      </c>
      <c r="N3441" s="1" t="str">
        <f t="array" ref="N3441">IF($M3441=0,'Class Rules'!$D$3,INDEX('Class Rules'!$D$6:$D$85,MATCH($M3441,'Class Rules'!$A$6:$A$85,0)))</f>
        <v>Freight LDV</v>
      </c>
      <c r="O3441" s="1" t="str">
        <f t="array" ref="O3441">IF(SUMPRODUCT(MAX(ISNUMBER(SEARCH(Fuel_Rules!$A$6:$A$30,$E3441))*ISNUMBER(SEARCH(Fuel_Rules!$B$6:$B$30,$F3441))*(Fuel_Rules!$A$6:$A$30&lt;&gt;"")))&gt;0,"Plug-in hybrid",IF($G3441="Diesel","Diesel","Gasoline"))</f>
        <v>Diesel</v>
      </c>
    </row>
    <row r="3442" spans="1:15" ht="15" customHeight="1" x14ac:dyDescent="0.25">
      <c r="A3442" s="1">
        <v>2022</v>
      </c>
      <c r="B3442" s="1" t="s">
        <v>5174</v>
      </c>
      <c r="C3442" s="1" t="s">
        <v>2278</v>
      </c>
      <c r="D3442" s="1" t="s">
        <v>5754</v>
      </c>
      <c r="E3442" s="1" t="s">
        <v>2222</v>
      </c>
      <c r="F3442" s="1" t="s">
        <v>2280</v>
      </c>
      <c r="G3442" s="1" t="s">
        <v>103</v>
      </c>
      <c r="H3442" s="1" t="s">
        <v>437</v>
      </c>
      <c r="I3442" s="1">
        <v>1.6</v>
      </c>
      <c r="J3442" s="1">
        <v>2023</v>
      </c>
      <c r="K3442" s="1">
        <v>77998</v>
      </c>
      <c r="L3442" s="1">
        <v>0</v>
      </c>
      <c r="M3442" s="1">
        <f t="array" ref="M3442">SUMPRODUCT(MAX(ISNUMBER(SEARCH('Class Rules'!$B$6:$B$85,$E3442))*ISNUMBER(SEARCH('Class Rules'!$C$6:$C$85,$F3442))*'Class Rules'!$A$6:$A$85))</f>
        <v>0</v>
      </c>
      <c r="N3442" s="1" t="str">
        <f t="array" ref="N3442">IF($M3442=0,'Class Rules'!$D$3,INDEX('Class Rules'!$D$6:$D$85,MATCH($M3442,'Class Rules'!$A$6:$A$85,0)))</f>
        <v>Passenger LDV</v>
      </c>
      <c r="O3442" s="1" t="str">
        <f t="array" ref="O3442">IF(SUMPRODUCT(MAX(ISNUMBER(SEARCH(Fuel_Rules!$A$6:$A$30,$E3442))*ISNUMBER(SEARCH(Fuel_Rules!$B$6:$B$30,$F3442))*(Fuel_Rules!$A$6:$A$30&lt;&gt;"")))&gt;0,"Plug-in hybrid",IF($G3442="Diesel","Diesel","Gasoline"))</f>
        <v>Gasoline</v>
      </c>
    </row>
    <row r="3443" spans="1:15" ht="15" customHeight="1" x14ac:dyDescent="0.25">
      <c r="A3443" s="1">
        <v>2022</v>
      </c>
      <c r="B3443" s="1" t="s">
        <v>5174</v>
      </c>
      <c r="C3443" s="1" t="s">
        <v>2281</v>
      </c>
      <c r="D3443" s="1" t="s">
        <v>5755</v>
      </c>
      <c r="E3443" s="1" t="s">
        <v>2222</v>
      </c>
      <c r="F3443" s="1" t="s">
        <v>2283</v>
      </c>
      <c r="G3443" s="1" t="s">
        <v>103</v>
      </c>
      <c r="H3443" s="1" t="s">
        <v>298</v>
      </c>
      <c r="I3443" s="1">
        <v>1</v>
      </c>
      <c r="J3443" s="1">
        <v>2023</v>
      </c>
      <c r="K3443" s="1">
        <v>68594</v>
      </c>
      <c r="L3443" s="1">
        <v>0</v>
      </c>
      <c r="M3443" s="1">
        <f t="array" ref="M3443">SUMPRODUCT(MAX(ISNUMBER(SEARCH('Class Rules'!$B$6:$B$85,$E3443))*ISNUMBER(SEARCH('Class Rules'!$C$6:$C$85,$F3443))*'Class Rules'!$A$6:$A$85))</f>
        <v>0</v>
      </c>
      <c r="N3443" s="1" t="str">
        <f t="array" ref="N3443">IF($M3443=0,'Class Rules'!$D$3,INDEX('Class Rules'!$D$6:$D$85,MATCH($M3443,'Class Rules'!$A$6:$A$85,0)))</f>
        <v>Passenger LDV</v>
      </c>
      <c r="O3443" s="1" t="str">
        <f t="array" ref="O3443">IF(SUMPRODUCT(MAX(ISNUMBER(SEARCH(Fuel_Rules!$A$6:$A$30,$E3443))*ISNUMBER(SEARCH(Fuel_Rules!$B$6:$B$30,$F3443))*(Fuel_Rules!$A$6:$A$30&lt;&gt;"")))&gt;0,"Plug-in hybrid",IF($G3443="Diesel","Diesel","Gasoline"))</f>
        <v>Gasoline</v>
      </c>
    </row>
    <row r="3444" spans="1:15" ht="15" customHeight="1" x14ac:dyDescent="0.25">
      <c r="A3444" s="1">
        <v>2022</v>
      </c>
      <c r="B3444" s="1" t="s">
        <v>5174</v>
      </c>
      <c r="C3444" s="1" t="s">
        <v>2284</v>
      </c>
      <c r="D3444" s="1" t="s">
        <v>5756</v>
      </c>
      <c r="E3444" s="1" t="s">
        <v>2222</v>
      </c>
      <c r="F3444" s="1" t="s">
        <v>2286</v>
      </c>
      <c r="G3444" s="1" t="s">
        <v>103</v>
      </c>
      <c r="H3444" s="1" t="s">
        <v>298</v>
      </c>
      <c r="I3444" s="1">
        <v>1.6</v>
      </c>
      <c r="J3444" s="1">
        <v>2023</v>
      </c>
      <c r="K3444" s="1">
        <v>73464</v>
      </c>
      <c r="L3444" s="1">
        <v>0</v>
      </c>
      <c r="M3444" s="1">
        <f t="array" ref="M3444">SUMPRODUCT(MAX(ISNUMBER(SEARCH('Class Rules'!$B$6:$B$85,$E3444))*ISNUMBER(SEARCH('Class Rules'!$C$6:$C$85,$F3444))*'Class Rules'!$A$6:$A$85))</f>
        <v>0</v>
      </c>
      <c r="N3444" s="1" t="str">
        <f t="array" ref="N3444">IF($M3444=0,'Class Rules'!$D$3,INDEX('Class Rules'!$D$6:$D$85,MATCH($M3444,'Class Rules'!$A$6:$A$85,0)))</f>
        <v>Passenger LDV</v>
      </c>
      <c r="O3444" s="1" t="str">
        <f t="array" ref="O3444">IF(SUMPRODUCT(MAX(ISNUMBER(SEARCH(Fuel_Rules!$A$6:$A$30,$E3444))*ISNUMBER(SEARCH(Fuel_Rules!$B$6:$B$30,$F3444))*(Fuel_Rules!$A$6:$A$30&lt;&gt;"")))&gt;0,"Plug-in hybrid",IF($G3444="Diesel","Diesel","Gasoline"))</f>
        <v>Gasoline</v>
      </c>
    </row>
    <row r="3445" spans="1:15" ht="15" customHeight="1" x14ac:dyDescent="0.25">
      <c r="A3445" s="1">
        <v>2022</v>
      </c>
      <c r="B3445" s="1" t="s">
        <v>5174</v>
      </c>
      <c r="C3445" s="1" t="s">
        <v>2287</v>
      </c>
      <c r="D3445" s="1" t="s">
        <v>5757</v>
      </c>
      <c r="E3445" s="1" t="s">
        <v>2222</v>
      </c>
      <c r="F3445" s="1" t="s">
        <v>2289</v>
      </c>
      <c r="G3445" s="1" t="s">
        <v>103</v>
      </c>
      <c r="H3445" s="1" t="s">
        <v>437</v>
      </c>
      <c r="I3445" s="1">
        <v>1.6</v>
      </c>
      <c r="J3445" s="1">
        <v>2023</v>
      </c>
      <c r="K3445" s="1">
        <v>82921</v>
      </c>
      <c r="L3445" s="1">
        <v>0</v>
      </c>
      <c r="M3445" s="1">
        <f t="array" ref="M3445">SUMPRODUCT(MAX(ISNUMBER(SEARCH('Class Rules'!$B$6:$B$85,$E3445))*ISNUMBER(SEARCH('Class Rules'!$C$6:$C$85,$F3445))*'Class Rules'!$A$6:$A$85))</f>
        <v>0</v>
      </c>
      <c r="N3445" s="1" t="str">
        <f t="array" ref="N3445">IF($M3445=0,'Class Rules'!$D$3,INDEX('Class Rules'!$D$6:$D$85,MATCH($M3445,'Class Rules'!$A$6:$A$85,0)))</f>
        <v>Passenger LDV</v>
      </c>
      <c r="O3445" s="1" t="str">
        <f t="array" ref="O3445">IF(SUMPRODUCT(MAX(ISNUMBER(SEARCH(Fuel_Rules!$A$6:$A$30,$E3445))*ISNUMBER(SEARCH(Fuel_Rules!$B$6:$B$30,$F3445))*(Fuel_Rules!$A$6:$A$30&lt;&gt;"")))&gt;0,"Plug-in hybrid",IF($G3445="Diesel","Diesel","Gasoline"))</f>
        <v>Gasoline</v>
      </c>
    </row>
    <row r="3446" spans="1:15" ht="15" customHeight="1" x14ac:dyDescent="0.25">
      <c r="A3446" s="1">
        <v>2022</v>
      </c>
      <c r="B3446" s="1" t="s">
        <v>5174</v>
      </c>
      <c r="C3446" s="1" t="s">
        <v>2290</v>
      </c>
      <c r="D3446" s="1" t="s">
        <v>5758</v>
      </c>
      <c r="E3446" s="1" t="s">
        <v>2222</v>
      </c>
      <c r="F3446" s="1" t="s">
        <v>2292</v>
      </c>
      <c r="G3446" s="1" t="s">
        <v>103</v>
      </c>
      <c r="H3446" s="1" t="s">
        <v>437</v>
      </c>
      <c r="I3446" s="1">
        <v>1.6</v>
      </c>
      <c r="J3446" s="1">
        <v>2023</v>
      </c>
      <c r="K3446" s="1">
        <v>84610</v>
      </c>
      <c r="L3446" s="1">
        <v>0</v>
      </c>
      <c r="M3446" s="1">
        <f t="array" ref="M3446">SUMPRODUCT(MAX(ISNUMBER(SEARCH('Class Rules'!$B$6:$B$85,$E3446))*ISNUMBER(SEARCH('Class Rules'!$C$6:$C$85,$F3446))*'Class Rules'!$A$6:$A$85))</f>
        <v>0</v>
      </c>
      <c r="N3446" s="1" t="str">
        <f t="array" ref="N3446">IF($M3446=0,'Class Rules'!$D$3,INDEX('Class Rules'!$D$6:$D$85,MATCH($M3446,'Class Rules'!$A$6:$A$85,0)))</f>
        <v>Passenger LDV</v>
      </c>
      <c r="O3446" s="1" t="str">
        <f t="array" ref="O3446">IF(SUMPRODUCT(MAX(ISNUMBER(SEARCH(Fuel_Rules!$A$6:$A$30,$E3446))*ISNUMBER(SEARCH(Fuel_Rules!$B$6:$B$30,$F3446))*(Fuel_Rules!$A$6:$A$30&lt;&gt;"")))&gt;0,"Plug-in hybrid",IF($G3446="Diesel","Diesel","Gasoline"))</f>
        <v>Gasoline</v>
      </c>
    </row>
    <row r="3447" spans="1:15" ht="15" customHeight="1" x14ac:dyDescent="0.25">
      <c r="A3447" s="1">
        <v>2022</v>
      </c>
      <c r="B3447" s="1" t="s">
        <v>5174</v>
      </c>
      <c r="C3447" s="1" t="s">
        <v>2293</v>
      </c>
      <c r="D3447" s="1" t="s">
        <v>5759</v>
      </c>
      <c r="E3447" s="1" t="s">
        <v>2222</v>
      </c>
      <c r="F3447" s="1" t="s">
        <v>2295</v>
      </c>
      <c r="G3447" s="1" t="s">
        <v>103</v>
      </c>
      <c r="H3447" s="1" t="s">
        <v>437</v>
      </c>
      <c r="I3447" s="1">
        <v>1.6</v>
      </c>
      <c r="J3447" s="1">
        <v>2023</v>
      </c>
      <c r="K3447" s="1">
        <v>126148</v>
      </c>
      <c r="L3447" s="1">
        <v>0</v>
      </c>
      <c r="M3447" s="1">
        <f t="array" ref="M3447">SUMPRODUCT(MAX(ISNUMBER(SEARCH('Class Rules'!$B$6:$B$85,$E3447))*ISNUMBER(SEARCH('Class Rules'!$C$6:$C$85,$F3447))*'Class Rules'!$A$6:$A$85))</f>
        <v>0</v>
      </c>
      <c r="N3447" s="1" t="str">
        <f t="array" ref="N3447">IF($M3447=0,'Class Rules'!$D$3,INDEX('Class Rules'!$D$6:$D$85,MATCH($M3447,'Class Rules'!$A$6:$A$85,0)))</f>
        <v>Passenger LDV</v>
      </c>
      <c r="O3447" s="1" t="str">
        <f t="array" ref="O3447">IF(SUMPRODUCT(MAX(ISNUMBER(SEARCH(Fuel_Rules!$A$6:$A$30,$E3447))*ISNUMBER(SEARCH(Fuel_Rules!$B$6:$B$30,$F3447))*(Fuel_Rules!$A$6:$A$30&lt;&gt;"")))&gt;0,"Plug-in hybrid",IF($G3447="Diesel","Diesel","Gasoline"))</f>
        <v>Gasoline</v>
      </c>
    </row>
    <row r="3448" spans="1:15" ht="15" customHeight="1" x14ac:dyDescent="0.25">
      <c r="A3448" s="1">
        <v>2022</v>
      </c>
      <c r="B3448" s="1" t="s">
        <v>5174</v>
      </c>
      <c r="C3448" s="1" t="s">
        <v>2296</v>
      </c>
      <c r="D3448" s="1" t="s">
        <v>5760</v>
      </c>
      <c r="E3448" s="1" t="s">
        <v>2222</v>
      </c>
      <c r="F3448" s="1" t="s">
        <v>2298</v>
      </c>
      <c r="G3448" s="1" t="s">
        <v>103</v>
      </c>
      <c r="H3448" s="1" t="s">
        <v>437</v>
      </c>
      <c r="I3448" s="1">
        <v>1.6</v>
      </c>
      <c r="J3448" s="1">
        <v>2023</v>
      </c>
      <c r="K3448" s="1">
        <v>114952</v>
      </c>
      <c r="L3448" s="1">
        <v>0</v>
      </c>
      <c r="M3448" s="1">
        <f t="array" ref="M3448">SUMPRODUCT(MAX(ISNUMBER(SEARCH('Class Rules'!$B$6:$B$85,$E3448))*ISNUMBER(SEARCH('Class Rules'!$C$6:$C$85,$F3448))*'Class Rules'!$A$6:$A$85))</f>
        <v>0</v>
      </c>
      <c r="N3448" s="1" t="str">
        <f t="array" ref="N3448">IF($M3448=0,'Class Rules'!$D$3,INDEX('Class Rules'!$D$6:$D$85,MATCH($M3448,'Class Rules'!$A$6:$A$85,0)))</f>
        <v>Passenger LDV</v>
      </c>
      <c r="O3448" s="1" t="str">
        <f t="array" ref="O3448">IF(SUMPRODUCT(MAX(ISNUMBER(SEARCH(Fuel_Rules!$A$6:$A$30,$E3448))*ISNUMBER(SEARCH(Fuel_Rules!$B$6:$B$30,$F3448))*(Fuel_Rules!$A$6:$A$30&lt;&gt;"")))&gt;0,"Plug-in hybrid",IF($G3448="Diesel","Diesel","Gasoline"))</f>
        <v>Gasoline</v>
      </c>
    </row>
    <row r="3449" spans="1:15" ht="15" customHeight="1" x14ac:dyDescent="0.25">
      <c r="A3449" s="1">
        <v>2022</v>
      </c>
      <c r="B3449" s="1" t="s">
        <v>5174</v>
      </c>
      <c r="C3449" s="1" t="s">
        <v>2299</v>
      </c>
      <c r="D3449" s="1" t="s">
        <v>5761</v>
      </c>
      <c r="E3449" s="1" t="s">
        <v>2222</v>
      </c>
      <c r="F3449" s="1" t="s">
        <v>2301</v>
      </c>
      <c r="G3449" s="1" t="s">
        <v>103</v>
      </c>
      <c r="H3449" s="1" t="s">
        <v>437</v>
      </c>
      <c r="I3449" s="1">
        <v>1.6</v>
      </c>
      <c r="J3449" s="1">
        <v>2023</v>
      </c>
      <c r="K3449" s="1">
        <v>105615</v>
      </c>
      <c r="L3449" s="1">
        <v>0</v>
      </c>
      <c r="M3449" s="1">
        <f t="array" ref="M3449">SUMPRODUCT(MAX(ISNUMBER(SEARCH('Class Rules'!$B$6:$B$85,$E3449))*ISNUMBER(SEARCH('Class Rules'!$C$6:$C$85,$F3449))*'Class Rules'!$A$6:$A$85))</f>
        <v>0</v>
      </c>
      <c r="N3449" s="1" t="str">
        <f t="array" ref="N3449">IF($M3449=0,'Class Rules'!$D$3,INDEX('Class Rules'!$D$6:$D$85,MATCH($M3449,'Class Rules'!$A$6:$A$85,0)))</f>
        <v>Passenger LDV</v>
      </c>
      <c r="O3449" s="1" t="str">
        <f t="array" ref="O3449">IF(SUMPRODUCT(MAX(ISNUMBER(SEARCH(Fuel_Rules!$A$6:$A$30,$E3449))*ISNUMBER(SEARCH(Fuel_Rules!$B$6:$B$30,$F3449))*(Fuel_Rules!$A$6:$A$30&lt;&gt;"")))&gt;0,"Plug-in hybrid",IF($G3449="Diesel","Diesel","Gasoline"))</f>
        <v>Gasoline</v>
      </c>
    </row>
    <row r="3450" spans="1:15" ht="15" customHeight="1" x14ac:dyDescent="0.25">
      <c r="A3450" s="1">
        <v>2022</v>
      </c>
      <c r="B3450" s="1" t="s">
        <v>5174</v>
      </c>
      <c r="C3450" s="1" t="s">
        <v>2302</v>
      </c>
      <c r="D3450" s="1" t="s">
        <v>5762</v>
      </c>
      <c r="E3450" s="1" t="s">
        <v>2222</v>
      </c>
      <c r="F3450" s="1" t="s">
        <v>2304</v>
      </c>
      <c r="G3450" s="1" t="s">
        <v>103</v>
      </c>
      <c r="H3450" s="1" t="s">
        <v>298</v>
      </c>
      <c r="I3450" s="1">
        <v>1.6</v>
      </c>
      <c r="J3450" s="1">
        <v>2023</v>
      </c>
      <c r="K3450" s="1">
        <v>98604</v>
      </c>
      <c r="L3450" s="1">
        <v>0</v>
      </c>
      <c r="M3450" s="1">
        <f t="array" ref="M3450">SUMPRODUCT(MAX(ISNUMBER(SEARCH('Class Rules'!$B$6:$B$85,$E3450))*ISNUMBER(SEARCH('Class Rules'!$C$6:$C$85,$F3450))*'Class Rules'!$A$6:$A$85))</f>
        <v>0</v>
      </c>
      <c r="N3450" s="1" t="str">
        <f t="array" ref="N3450">IF($M3450=0,'Class Rules'!$D$3,INDEX('Class Rules'!$D$6:$D$85,MATCH($M3450,'Class Rules'!$A$6:$A$85,0)))</f>
        <v>Passenger LDV</v>
      </c>
      <c r="O3450" s="1" t="str">
        <f t="array" ref="O3450">IF(SUMPRODUCT(MAX(ISNUMBER(SEARCH(Fuel_Rules!$A$6:$A$30,$E3450))*ISNUMBER(SEARCH(Fuel_Rules!$B$6:$B$30,$F3450))*(Fuel_Rules!$A$6:$A$30&lt;&gt;"")))&gt;0,"Plug-in hybrid",IF($G3450="Diesel","Diesel","Gasoline"))</f>
        <v>Gasoline</v>
      </c>
    </row>
    <row r="3451" spans="1:15" ht="15" customHeight="1" x14ac:dyDescent="0.25">
      <c r="A3451" s="1">
        <v>2022</v>
      </c>
      <c r="B3451" s="1" t="s">
        <v>5174</v>
      </c>
      <c r="C3451" s="1" t="s">
        <v>2305</v>
      </c>
      <c r="D3451" s="1" t="s">
        <v>5763</v>
      </c>
      <c r="E3451" s="1" t="s">
        <v>2222</v>
      </c>
      <c r="F3451" s="1" t="s">
        <v>2307</v>
      </c>
      <c r="G3451" s="1" t="s">
        <v>103</v>
      </c>
      <c r="H3451" s="1" t="s">
        <v>437</v>
      </c>
      <c r="I3451" s="1">
        <v>1.6</v>
      </c>
      <c r="J3451" s="1">
        <v>2023</v>
      </c>
      <c r="K3451" s="1">
        <v>122687</v>
      </c>
      <c r="L3451" s="1">
        <v>0</v>
      </c>
      <c r="M3451" s="1">
        <f t="array" ref="M3451">SUMPRODUCT(MAX(ISNUMBER(SEARCH('Class Rules'!$B$6:$B$85,$E3451))*ISNUMBER(SEARCH('Class Rules'!$C$6:$C$85,$F3451))*'Class Rules'!$A$6:$A$85))</f>
        <v>0</v>
      </c>
      <c r="N3451" s="1" t="str">
        <f t="array" ref="N3451">IF($M3451=0,'Class Rules'!$D$3,INDEX('Class Rules'!$D$6:$D$85,MATCH($M3451,'Class Rules'!$A$6:$A$85,0)))</f>
        <v>Passenger LDV</v>
      </c>
      <c r="O3451" s="1" t="str">
        <f t="array" ref="O3451">IF(SUMPRODUCT(MAX(ISNUMBER(SEARCH(Fuel_Rules!$A$6:$A$30,$E3451))*ISNUMBER(SEARCH(Fuel_Rules!$B$6:$B$30,$F3451))*(Fuel_Rules!$A$6:$A$30&lt;&gt;"")))&gt;0,"Plug-in hybrid",IF($G3451="Diesel","Diesel","Gasoline"))</f>
        <v>Gasoline</v>
      </c>
    </row>
    <row r="3452" spans="1:15" ht="15" customHeight="1" x14ac:dyDescent="0.25">
      <c r="A3452" s="1">
        <v>2022</v>
      </c>
      <c r="B3452" s="1" t="s">
        <v>5174</v>
      </c>
      <c r="C3452" s="1" t="s">
        <v>2308</v>
      </c>
      <c r="D3452" s="1" t="s">
        <v>5764</v>
      </c>
      <c r="E3452" s="1" t="s">
        <v>2222</v>
      </c>
      <c r="F3452" s="1" t="s">
        <v>2310</v>
      </c>
      <c r="G3452" s="1" t="s">
        <v>103</v>
      </c>
      <c r="H3452" s="1" t="s">
        <v>298</v>
      </c>
      <c r="I3452" s="1">
        <v>1.6</v>
      </c>
      <c r="J3452" s="1">
        <v>2023</v>
      </c>
      <c r="K3452" s="1">
        <v>112852</v>
      </c>
      <c r="L3452" s="1">
        <v>0</v>
      </c>
      <c r="M3452" s="1">
        <f t="array" ref="M3452">SUMPRODUCT(MAX(ISNUMBER(SEARCH('Class Rules'!$B$6:$B$85,$E3452))*ISNUMBER(SEARCH('Class Rules'!$C$6:$C$85,$F3452))*'Class Rules'!$A$6:$A$85))</f>
        <v>0</v>
      </c>
      <c r="N3452" s="1" t="str">
        <f t="array" ref="N3452">IF($M3452=0,'Class Rules'!$D$3,INDEX('Class Rules'!$D$6:$D$85,MATCH($M3452,'Class Rules'!$A$6:$A$85,0)))</f>
        <v>Passenger LDV</v>
      </c>
      <c r="O3452" s="1" t="str">
        <f t="array" ref="O3452">IF(SUMPRODUCT(MAX(ISNUMBER(SEARCH(Fuel_Rules!$A$6:$A$30,$E3452))*ISNUMBER(SEARCH(Fuel_Rules!$B$6:$B$30,$F3452))*(Fuel_Rules!$A$6:$A$30&lt;&gt;"")))&gt;0,"Plug-in hybrid",IF($G3452="Diesel","Diesel","Gasoline"))</f>
        <v>Gasoline</v>
      </c>
    </row>
    <row r="3453" spans="1:15" ht="15" customHeight="1" x14ac:dyDescent="0.25">
      <c r="A3453" s="1">
        <v>2022</v>
      </c>
      <c r="B3453" s="1" t="s">
        <v>5174</v>
      </c>
      <c r="C3453" s="1" t="s">
        <v>2311</v>
      </c>
      <c r="D3453" s="1" t="s">
        <v>5765</v>
      </c>
      <c r="E3453" s="1" t="s">
        <v>2222</v>
      </c>
      <c r="F3453" s="1" t="s">
        <v>2313</v>
      </c>
      <c r="G3453" s="1" t="s">
        <v>103</v>
      </c>
      <c r="H3453" s="1" t="s">
        <v>437</v>
      </c>
      <c r="I3453" s="1">
        <v>1.6</v>
      </c>
      <c r="J3453" s="1">
        <v>2023</v>
      </c>
      <c r="K3453" s="1">
        <v>131775</v>
      </c>
      <c r="L3453" s="1">
        <v>0</v>
      </c>
      <c r="M3453" s="1">
        <f t="array" ref="M3453">SUMPRODUCT(MAX(ISNUMBER(SEARCH('Class Rules'!$B$6:$B$85,$E3453))*ISNUMBER(SEARCH('Class Rules'!$C$6:$C$85,$F3453))*'Class Rules'!$A$6:$A$85))</f>
        <v>0</v>
      </c>
      <c r="N3453" s="1" t="str">
        <f t="array" ref="N3453">IF($M3453=0,'Class Rules'!$D$3,INDEX('Class Rules'!$D$6:$D$85,MATCH($M3453,'Class Rules'!$A$6:$A$85,0)))</f>
        <v>Passenger LDV</v>
      </c>
      <c r="O3453" s="1" t="str">
        <f t="array" ref="O3453">IF(SUMPRODUCT(MAX(ISNUMBER(SEARCH(Fuel_Rules!$A$6:$A$30,$E3453))*ISNUMBER(SEARCH(Fuel_Rules!$B$6:$B$30,$F3453))*(Fuel_Rules!$A$6:$A$30&lt;&gt;"")))&gt;0,"Plug-in hybrid",IF($G3453="Diesel","Diesel","Gasoline"))</f>
        <v>Gasoline</v>
      </c>
    </row>
    <row r="3454" spans="1:15" ht="15" customHeight="1" x14ac:dyDescent="0.25">
      <c r="A3454" s="1">
        <v>2022</v>
      </c>
      <c r="B3454" s="1" t="s">
        <v>5174</v>
      </c>
      <c r="C3454" s="1" t="s">
        <v>2314</v>
      </c>
      <c r="D3454" s="1" t="s">
        <v>5766</v>
      </c>
      <c r="E3454" s="1" t="s">
        <v>2222</v>
      </c>
      <c r="F3454" s="1" t="s">
        <v>2316</v>
      </c>
      <c r="G3454" s="1" t="s">
        <v>103</v>
      </c>
      <c r="H3454" s="1" t="s">
        <v>437</v>
      </c>
      <c r="I3454" s="1">
        <v>1.6</v>
      </c>
      <c r="J3454" s="1">
        <v>2023</v>
      </c>
      <c r="K3454" s="1">
        <v>145584</v>
      </c>
      <c r="L3454" s="1">
        <v>0</v>
      </c>
      <c r="M3454" s="1">
        <f t="array" ref="M3454">SUMPRODUCT(MAX(ISNUMBER(SEARCH('Class Rules'!$B$6:$B$85,$E3454))*ISNUMBER(SEARCH('Class Rules'!$C$6:$C$85,$F3454))*'Class Rules'!$A$6:$A$85))</f>
        <v>0</v>
      </c>
      <c r="N3454" s="1" t="str">
        <f t="array" ref="N3454">IF($M3454=0,'Class Rules'!$D$3,INDEX('Class Rules'!$D$6:$D$85,MATCH($M3454,'Class Rules'!$A$6:$A$85,0)))</f>
        <v>Passenger LDV</v>
      </c>
      <c r="O3454" s="1" t="str">
        <f t="array" ref="O3454">IF(SUMPRODUCT(MAX(ISNUMBER(SEARCH(Fuel_Rules!$A$6:$A$30,$E3454))*ISNUMBER(SEARCH(Fuel_Rules!$B$6:$B$30,$F3454))*(Fuel_Rules!$A$6:$A$30&lt;&gt;"")))&gt;0,"Plug-in hybrid",IF($G3454="Diesel","Diesel","Gasoline"))</f>
        <v>Gasoline</v>
      </c>
    </row>
    <row r="3455" spans="1:15" ht="15" customHeight="1" x14ac:dyDescent="0.25">
      <c r="A3455" s="1">
        <v>2022</v>
      </c>
      <c r="B3455" s="1" t="s">
        <v>5174</v>
      </c>
      <c r="C3455" s="1" t="s">
        <v>2317</v>
      </c>
      <c r="D3455" s="1" t="s">
        <v>5767</v>
      </c>
      <c r="E3455" s="1" t="s">
        <v>2222</v>
      </c>
      <c r="F3455" s="1" t="s">
        <v>2319</v>
      </c>
      <c r="G3455" s="1" t="s">
        <v>103</v>
      </c>
      <c r="H3455" s="1" t="s">
        <v>437</v>
      </c>
      <c r="I3455" s="1">
        <v>1.6</v>
      </c>
      <c r="J3455" s="1">
        <v>2023</v>
      </c>
      <c r="K3455" s="1">
        <v>136813</v>
      </c>
      <c r="L3455" s="1">
        <v>0</v>
      </c>
      <c r="M3455" s="1">
        <f t="array" ref="M3455">SUMPRODUCT(MAX(ISNUMBER(SEARCH('Class Rules'!$B$6:$B$85,$E3455))*ISNUMBER(SEARCH('Class Rules'!$C$6:$C$85,$F3455))*'Class Rules'!$A$6:$A$85))</f>
        <v>0</v>
      </c>
      <c r="N3455" s="1" t="str">
        <f t="array" ref="N3455">IF($M3455=0,'Class Rules'!$D$3,INDEX('Class Rules'!$D$6:$D$85,MATCH($M3455,'Class Rules'!$A$6:$A$85,0)))</f>
        <v>Passenger LDV</v>
      </c>
      <c r="O3455" s="1" t="str">
        <f t="array" ref="O3455">IF(SUMPRODUCT(MAX(ISNUMBER(SEARCH(Fuel_Rules!$A$6:$A$30,$E3455))*ISNUMBER(SEARCH(Fuel_Rules!$B$6:$B$30,$F3455))*(Fuel_Rules!$A$6:$A$30&lt;&gt;"")))&gt;0,"Plug-in hybrid",IF($G3455="Diesel","Diesel","Gasoline"))</f>
        <v>Gasoline</v>
      </c>
    </row>
    <row r="3456" spans="1:15" ht="15" customHeight="1" x14ac:dyDescent="0.25">
      <c r="A3456" s="1">
        <v>2022</v>
      </c>
      <c r="B3456" s="1" t="s">
        <v>5174</v>
      </c>
      <c r="C3456" s="1" t="s">
        <v>2320</v>
      </c>
      <c r="D3456" s="1" t="s">
        <v>5768</v>
      </c>
      <c r="E3456" s="1" t="s">
        <v>2222</v>
      </c>
      <c r="F3456" s="1" t="s">
        <v>2322</v>
      </c>
      <c r="G3456" s="1" t="s">
        <v>105</v>
      </c>
      <c r="H3456" s="1" t="s">
        <v>437</v>
      </c>
      <c r="I3456" s="1">
        <v>2.2999999999999998</v>
      </c>
      <c r="J3456" s="1">
        <v>2023</v>
      </c>
      <c r="K3456" s="1">
        <v>278408</v>
      </c>
      <c r="L3456" s="1">
        <v>0</v>
      </c>
      <c r="M3456" s="1">
        <f t="array" ref="M3456">SUMPRODUCT(MAX(ISNUMBER(SEARCH('Class Rules'!$B$6:$B$85,$E3456))*ISNUMBER(SEARCH('Class Rules'!$C$6:$C$85,$F3456))*'Class Rules'!$A$6:$A$85))</f>
        <v>17</v>
      </c>
      <c r="N3456" s="1" t="str">
        <f t="array" ref="N3456">IF($M3456=0,'Class Rules'!$D$3,INDEX('Class Rules'!$D$6:$D$85,MATCH($M3456,'Class Rules'!$A$6:$A$85,0)))</f>
        <v>Freight LDV</v>
      </c>
      <c r="O3456" s="1" t="str">
        <f t="array" ref="O3456">IF(SUMPRODUCT(MAX(ISNUMBER(SEARCH(Fuel_Rules!$A$6:$A$30,$E3456))*ISNUMBER(SEARCH(Fuel_Rules!$B$6:$B$30,$F3456))*(Fuel_Rules!$A$6:$A$30&lt;&gt;"")))&gt;0,"Plug-in hybrid",IF($G3456="Diesel","Diesel","Gasoline"))</f>
        <v>Diesel</v>
      </c>
    </row>
    <row r="3457" spans="1:15" ht="15" customHeight="1" x14ac:dyDescent="0.25">
      <c r="A3457" s="1">
        <v>2022</v>
      </c>
      <c r="B3457" s="1" t="s">
        <v>5174</v>
      </c>
      <c r="C3457" s="1" t="s">
        <v>2323</v>
      </c>
      <c r="D3457" s="1" t="s">
        <v>5769</v>
      </c>
      <c r="E3457" s="1" t="s">
        <v>2325</v>
      </c>
      <c r="F3457" s="1" t="s">
        <v>2326</v>
      </c>
      <c r="G3457" s="1" t="s">
        <v>103</v>
      </c>
      <c r="H3457" s="1" t="s">
        <v>298</v>
      </c>
      <c r="I3457" s="1">
        <v>1.6</v>
      </c>
      <c r="J3457" s="1">
        <v>2023</v>
      </c>
      <c r="K3457" s="1">
        <v>94925</v>
      </c>
      <c r="L3457" s="1">
        <v>0</v>
      </c>
      <c r="M3457" s="1">
        <f t="array" ref="M3457">SUMPRODUCT(MAX(ISNUMBER(SEARCH('Class Rules'!$B$6:$B$85,$E3457))*ISNUMBER(SEARCH('Class Rules'!$C$6:$C$85,$F3457))*'Class Rules'!$A$6:$A$85))</f>
        <v>23</v>
      </c>
      <c r="N3457" s="1" t="str">
        <f t="array" ref="N3457">IF($M3457=0,'Class Rules'!$D$3,INDEX('Class Rules'!$D$6:$D$85,MATCH($M3457,'Class Rules'!$A$6:$A$85,0)))</f>
        <v>Freight LDV</v>
      </c>
      <c r="O3457" s="1" t="str">
        <f t="array" ref="O3457">IF(SUMPRODUCT(MAX(ISNUMBER(SEARCH(Fuel_Rules!$A$6:$A$30,$E3457))*ISNUMBER(SEARCH(Fuel_Rules!$B$6:$B$30,$F3457))*(Fuel_Rules!$A$6:$A$30&lt;&gt;"")))&gt;0,"Plug-in hybrid",IF($G3457="Diesel","Diesel","Gasoline"))</f>
        <v>Gasoline</v>
      </c>
    </row>
    <row r="3458" spans="1:15" ht="15" customHeight="1" x14ac:dyDescent="0.25">
      <c r="A3458" s="1">
        <v>2022</v>
      </c>
      <c r="B3458" s="1" t="s">
        <v>5174</v>
      </c>
      <c r="C3458" s="1" t="s">
        <v>2330</v>
      </c>
      <c r="D3458" s="1" t="s">
        <v>5770</v>
      </c>
      <c r="E3458" s="1" t="s">
        <v>2325</v>
      </c>
      <c r="F3458" s="1" t="s">
        <v>2332</v>
      </c>
      <c r="G3458" s="1" t="s">
        <v>103</v>
      </c>
      <c r="H3458" s="1" t="s">
        <v>437</v>
      </c>
      <c r="I3458" s="1">
        <v>1.6</v>
      </c>
      <c r="J3458" s="1">
        <v>2023</v>
      </c>
      <c r="K3458" s="1">
        <v>249107</v>
      </c>
      <c r="L3458" s="1">
        <v>0</v>
      </c>
      <c r="M3458" s="1">
        <f t="array" ref="M3458">SUMPRODUCT(MAX(ISNUMBER(SEARCH('Class Rules'!$B$6:$B$85,$E3458))*ISNUMBER(SEARCH('Class Rules'!$C$6:$C$85,$F3458))*'Class Rules'!$A$6:$A$85))</f>
        <v>0</v>
      </c>
      <c r="N3458" s="1" t="str">
        <f t="array" ref="N3458">IF($M3458=0,'Class Rules'!$D$3,INDEX('Class Rules'!$D$6:$D$85,MATCH($M3458,'Class Rules'!$A$6:$A$85,0)))</f>
        <v>Passenger LDV</v>
      </c>
      <c r="O3458" s="1" t="str">
        <f t="array" ref="O3458">IF(SUMPRODUCT(MAX(ISNUMBER(SEARCH(Fuel_Rules!$A$6:$A$30,$E3458))*ISNUMBER(SEARCH(Fuel_Rules!$B$6:$B$30,$F3458))*(Fuel_Rules!$A$6:$A$30&lt;&gt;"")))&gt;0,"Plug-in hybrid",IF($G3458="Diesel","Diesel","Gasoline"))</f>
        <v>Gasoline</v>
      </c>
    </row>
    <row r="3459" spans="1:15" ht="15" customHeight="1" x14ac:dyDescent="0.25">
      <c r="A3459" s="1">
        <v>2022</v>
      </c>
      <c r="B3459" s="1" t="s">
        <v>5174</v>
      </c>
      <c r="C3459" s="1" t="s">
        <v>2333</v>
      </c>
      <c r="D3459" s="1" t="s">
        <v>5771</v>
      </c>
      <c r="E3459" s="1" t="s">
        <v>2325</v>
      </c>
      <c r="F3459" s="1" t="s">
        <v>2335</v>
      </c>
      <c r="G3459" s="1" t="s">
        <v>103</v>
      </c>
      <c r="H3459" s="1" t="s">
        <v>437</v>
      </c>
      <c r="I3459" s="1">
        <v>1.6</v>
      </c>
      <c r="J3459" s="1">
        <v>2023</v>
      </c>
      <c r="K3459" s="1">
        <v>107512</v>
      </c>
      <c r="L3459" s="1">
        <v>0</v>
      </c>
      <c r="M3459" s="1">
        <f t="array" ref="M3459">SUMPRODUCT(MAX(ISNUMBER(SEARCH('Class Rules'!$B$6:$B$85,$E3459))*ISNUMBER(SEARCH('Class Rules'!$C$6:$C$85,$F3459))*'Class Rules'!$A$6:$A$85))</f>
        <v>0</v>
      </c>
      <c r="N3459" s="1" t="str">
        <f t="array" ref="N3459">IF($M3459=0,'Class Rules'!$D$3,INDEX('Class Rules'!$D$6:$D$85,MATCH($M3459,'Class Rules'!$A$6:$A$85,0)))</f>
        <v>Passenger LDV</v>
      </c>
      <c r="O3459" s="1" t="str">
        <f t="array" ref="O3459">IF(SUMPRODUCT(MAX(ISNUMBER(SEARCH(Fuel_Rules!$A$6:$A$30,$E3459))*ISNUMBER(SEARCH(Fuel_Rules!$B$6:$B$30,$F3459))*(Fuel_Rules!$A$6:$A$30&lt;&gt;"")))&gt;0,"Plug-in hybrid",IF($G3459="Diesel","Diesel","Gasoline"))</f>
        <v>Gasoline</v>
      </c>
    </row>
    <row r="3460" spans="1:15" ht="15" customHeight="1" x14ac:dyDescent="0.25">
      <c r="A3460" s="1">
        <v>2022</v>
      </c>
      <c r="B3460" s="1" t="s">
        <v>5174</v>
      </c>
      <c r="C3460" s="1" t="s">
        <v>2342</v>
      </c>
      <c r="D3460" s="1" t="s">
        <v>5772</v>
      </c>
      <c r="E3460" s="1" t="s">
        <v>2325</v>
      </c>
      <c r="F3460" s="1" t="s">
        <v>2344</v>
      </c>
      <c r="G3460" s="1" t="s">
        <v>103</v>
      </c>
      <c r="H3460" s="1" t="s">
        <v>437</v>
      </c>
      <c r="I3460" s="1">
        <v>1.6</v>
      </c>
      <c r="J3460" s="1">
        <v>2023</v>
      </c>
      <c r="K3460" s="1">
        <v>102731</v>
      </c>
      <c r="L3460" s="1">
        <v>0</v>
      </c>
      <c r="M3460" s="1">
        <f t="array" ref="M3460">SUMPRODUCT(MAX(ISNUMBER(SEARCH('Class Rules'!$B$6:$B$85,$E3460))*ISNUMBER(SEARCH('Class Rules'!$C$6:$C$85,$F3460))*'Class Rules'!$A$6:$A$85))</f>
        <v>0</v>
      </c>
      <c r="N3460" s="1" t="str">
        <f t="array" ref="N3460">IF($M3460=0,'Class Rules'!$D$3,INDEX('Class Rules'!$D$6:$D$85,MATCH($M3460,'Class Rules'!$A$6:$A$85,0)))</f>
        <v>Passenger LDV</v>
      </c>
      <c r="O3460" s="1" t="str">
        <f t="array" ref="O3460">IF(SUMPRODUCT(MAX(ISNUMBER(SEARCH(Fuel_Rules!$A$6:$A$30,$E3460))*ISNUMBER(SEARCH(Fuel_Rules!$B$6:$B$30,$F3460))*(Fuel_Rules!$A$6:$A$30&lt;&gt;"")))&gt;0,"Plug-in hybrid",IF($G3460="Diesel","Diesel","Gasoline"))</f>
        <v>Gasoline</v>
      </c>
    </row>
    <row r="3461" spans="1:15" ht="15" customHeight="1" x14ac:dyDescent="0.25">
      <c r="A3461" s="1">
        <v>2022</v>
      </c>
      <c r="B3461" s="1" t="s">
        <v>5174</v>
      </c>
      <c r="C3461" s="1" t="s">
        <v>2348</v>
      </c>
      <c r="D3461" s="1" t="s">
        <v>5773</v>
      </c>
      <c r="E3461" s="1" t="s">
        <v>2325</v>
      </c>
      <c r="F3461" s="1" t="s">
        <v>2350</v>
      </c>
      <c r="G3461" s="1" t="s">
        <v>105</v>
      </c>
      <c r="H3461" s="1" t="s">
        <v>298</v>
      </c>
      <c r="I3461" s="1">
        <v>1.6</v>
      </c>
      <c r="J3461" s="1">
        <v>2023</v>
      </c>
      <c r="K3461" s="1">
        <v>170547</v>
      </c>
      <c r="L3461" s="1">
        <v>0</v>
      </c>
      <c r="M3461" s="1">
        <f t="array" ref="M3461">SUMPRODUCT(MAX(ISNUMBER(SEARCH('Class Rules'!$B$6:$B$85,$E3461))*ISNUMBER(SEARCH('Class Rules'!$C$6:$C$85,$F3461))*'Class Rules'!$A$6:$A$85))</f>
        <v>25</v>
      </c>
      <c r="N3461" s="1" t="str">
        <f t="array" ref="N3461">IF($M3461=0,'Class Rules'!$D$3,INDEX('Class Rules'!$D$6:$D$85,MATCH($M3461,'Class Rules'!$A$6:$A$85,0)))</f>
        <v>Freight LDV</v>
      </c>
      <c r="O3461" s="1" t="str">
        <f t="array" ref="O3461">IF(SUMPRODUCT(MAX(ISNUMBER(SEARCH(Fuel_Rules!$A$6:$A$30,$E3461))*ISNUMBER(SEARCH(Fuel_Rules!$B$6:$B$30,$F3461))*(Fuel_Rules!$A$6:$A$30&lt;&gt;"")))&gt;0,"Plug-in hybrid",IF($G3461="Diesel","Diesel","Gasoline"))</f>
        <v>Diesel</v>
      </c>
    </row>
    <row r="3462" spans="1:15" ht="15" customHeight="1" x14ac:dyDescent="0.25">
      <c r="A3462" s="1">
        <v>2022</v>
      </c>
      <c r="B3462" s="1" t="s">
        <v>5174</v>
      </c>
      <c r="C3462" s="1" t="s">
        <v>2354</v>
      </c>
      <c r="D3462" s="1" t="s">
        <v>5774</v>
      </c>
      <c r="E3462" s="1" t="s">
        <v>2325</v>
      </c>
      <c r="F3462" s="1" t="s">
        <v>2356</v>
      </c>
      <c r="G3462" s="1" t="s">
        <v>103</v>
      </c>
      <c r="H3462" s="1" t="s">
        <v>437</v>
      </c>
      <c r="I3462" s="1">
        <v>1.6</v>
      </c>
      <c r="J3462" s="1">
        <v>2023</v>
      </c>
      <c r="K3462" s="1">
        <v>221147</v>
      </c>
      <c r="L3462" s="1">
        <v>0</v>
      </c>
      <c r="M3462" s="1">
        <f t="array" ref="M3462">SUMPRODUCT(MAX(ISNUMBER(SEARCH('Class Rules'!$B$6:$B$85,$E3462))*ISNUMBER(SEARCH('Class Rules'!$C$6:$C$85,$F3462))*'Class Rules'!$A$6:$A$85))</f>
        <v>0</v>
      </c>
      <c r="N3462" s="1" t="str">
        <f t="array" ref="N3462">IF($M3462=0,'Class Rules'!$D$3,INDEX('Class Rules'!$D$6:$D$85,MATCH($M3462,'Class Rules'!$A$6:$A$85,0)))</f>
        <v>Passenger LDV</v>
      </c>
      <c r="O3462" s="1" t="str">
        <f t="array" ref="O3462">IF(SUMPRODUCT(MAX(ISNUMBER(SEARCH(Fuel_Rules!$A$6:$A$30,$E3462))*ISNUMBER(SEARCH(Fuel_Rules!$B$6:$B$30,$F3462))*(Fuel_Rules!$A$6:$A$30&lt;&gt;"")))&gt;0,"Plug-in hybrid",IF($G3462="Diesel","Diesel","Gasoline"))</f>
        <v>Gasoline</v>
      </c>
    </row>
    <row r="3463" spans="1:15" ht="15" customHeight="1" x14ac:dyDescent="0.25">
      <c r="A3463" s="1">
        <v>2022</v>
      </c>
      <c r="B3463" s="1" t="s">
        <v>5174</v>
      </c>
      <c r="C3463" s="1" t="s">
        <v>2357</v>
      </c>
      <c r="D3463" s="1" t="s">
        <v>5775</v>
      </c>
      <c r="E3463" s="1" t="s">
        <v>2325</v>
      </c>
      <c r="F3463" s="1" t="s">
        <v>2359</v>
      </c>
      <c r="G3463" s="1" t="s">
        <v>105</v>
      </c>
      <c r="H3463" s="1" t="s">
        <v>298</v>
      </c>
      <c r="I3463" s="1">
        <v>1.6</v>
      </c>
      <c r="J3463" s="1">
        <v>2023</v>
      </c>
      <c r="K3463" s="1">
        <v>195897</v>
      </c>
      <c r="L3463" s="1">
        <v>0</v>
      </c>
      <c r="M3463" s="1">
        <f t="array" ref="M3463">SUMPRODUCT(MAX(ISNUMBER(SEARCH('Class Rules'!$B$6:$B$85,$E3463))*ISNUMBER(SEARCH('Class Rules'!$C$6:$C$85,$F3463))*'Class Rules'!$A$6:$A$85))</f>
        <v>0</v>
      </c>
      <c r="N3463" s="1" t="str">
        <f t="array" ref="N3463">IF($M3463=0,'Class Rules'!$D$3,INDEX('Class Rules'!$D$6:$D$85,MATCH($M3463,'Class Rules'!$A$6:$A$85,0)))</f>
        <v>Passenger LDV</v>
      </c>
      <c r="O3463" s="1" t="str">
        <f t="array" ref="O3463">IF(SUMPRODUCT(MAX(ISNUMBER(SEARCH(Fuel_Rules!$A$6:$A$30,$E3463))*ISNUMBER(SEARCH(Fuel_Rules!$B$6:$B$30,$F3463))*(Fuel_Rules!$A$6:$A$30&lt;&gt;"")))&gt;0,"Plug-in hybrid",IF($G3463="Diesel","Diesel","Gasoline"))</f>
        <v>Diesel</v>
      </c>
    </row>
    <row r="3464" spans="1:15" ht="15" customHeight="1" x14ac:dyDescent="0.25">
      <c r="A3464" s="1">
        <v>2022</v>
      </c>
      <c r="B3464" s="1" t="s">
        <v>5174</v>
      </c>
      <c r="C3464" s="1" t="s">
        <v>2360</v>
      </c>
      <c r="D3464" s="1" t="s">
        <v>5776</v>
      </c>
      <c r="E3464" s="1" t="s">
        <v>2325</v>
      </c>
      <c r="F3464" s="1" t="s">
        <v>2362</v>
      </c>
      <c r="G3464" s="1" t="s">
        <v>105</v>
      </c>
      <c r="H3464" s="1" t="s">
        <v>298</v>
      </c>
      <c r="I3464" s="1">
        <v>2</v>
      </c>
      <c r="J3464" s="1">
        <v>2023</v>
      </c>
      <c r="K3464" s="1">
        <v>212813</v>
      </c>
      <c r="L3464" s="1">
        <v>0</v>
      </c>
      <c r="M3464" s="1">
        <f t="array" ref="M3464">SUMPRODUCT(MAX(ISNUMBER(SEARCH('Class Rules'!$B$6:$B$85,$E3464))*ISNUMBER(SEARCH('Class Rules'!$C$6:$C$85,$F3464))*'Class Rules'!$A$6:$A$85))</f>
        <v>27</v>
      </c>
      <c r="N3464" s="1" t="str">
        <f t="array" ref="N3464">IF($M3464=0,'Class Rules'!$D$3,INDEX('Class Rules'!$D$6:$D$85,MATCH($M3464,'Class Rules'!$A$6:$A$85,0)))</f>
        <v>Freight LDV</v>
      </c>
      <c r="O3464" s="1" t="str">
        <f t="array" ref="O3464">IF(SUMPRODUCT(MAX(ISNUMBER(SEARCH(Fuel_Rules!$A$6:$A$30,$E3464))*ISNUMBER(SEARCH(Fuel_Rules!$B$6:$B$30,$F3464))*(Fuel_Rules!$A$6:$A$30&lt;&gt;"")))&gt;0,"Plug-in hybrid",IF($G3464="Diesel","Diesel","Gasoline"))</f>
        <v>Diesel</v>
      </c>
    </row>
    <row r="3465" spans="1:15" ht="15" customHeight="1" x14ac:dyDescent="0.25">
      <c r="A3465" s="1">
        <v>2022</v>
      </c>
      <c r="B3465" s="1" t="s">
        <v>5174</v>
      </c>
      <c r="C3465" s="1" t="s">
        <v>2363</v>
      </c>
      <c r="D3465" s="1" t="s">
        <v>5777</v>
      </c>
      <c r="E3465" s="1" t="s">
        <v>2325</v>
      </c>
      <c r="F3465" s="1" t="s">
        <v>2365</v>
      </c>
      <c r="G3465" s="1" t="s">
        <v>103</v>
      </c>
      <c r="H3465" s="1" t="s">
        <v>437</v>
      </c>
      <c r="I3465" s="1">
        <v>1.6</v>
      </c>
      <c r="J3465" s="1">
        <v>2023</v>
      </c>
      <c r="K3465" s="1">
        <v>108410</v>
      </c>
      <c r="L3465" s="1">
        <v>0</v>
      </c>
      <c r="M3465" s="1">
        <f t="array" ref="M3465">SUMPRODUCT(MAX(ISNUMBER(SEARCH('Class Rules'!$B$6:$B$85,$E3465))*ISNUMBER(SEARCH('Class Rules'!$C$6:$C$85,$F3465))*'Class Rules'!$A$6:$A$85))</f>
        <v>0</v>
      </c>
      <c r="N3465" s="1" t="str">
        <f t="array" ref="N3465">IF($M3465=0,'Class Rules'!$D$3,INDEX('Class Rules'!$D$6:$D$85,MATCH($M3465,'Class Rules'!$A$6:$A$85,0)))</f>
        <v>Passenger LDV</v>
      </c>
      <c r="O3465" s="1" t="str">
        <f t="array" ref="O3465">IF(SUMPRODUCT(MAX(ISNUMBER(SEARCH(Fuel_Rules!$A$6:$A$30,$E3465))*ISNUMBER(SEARCH(Fuel_Rules!$B$6:$B$30,$F3465))*(Fuel_Rules!$A$6:$A$30&lt;&gt;"")))&gt;0,"Plug-in hybrid",IF($G3465="Diesel","Diesel","Gasoline"))</f>
        <v>Gasoline</v>
      </c>
    </row>
    <row r="3466" spans="1:15" ht="15" customHeight="1" x14ac:dyDescent="0.25">
      <c r="A3466" s="1">
        <v>2022</v>
      </c>
      <c r="B3466" s="1" t="s">
        <v>5174</v>
      </c>
      <c r="C3466" s="1" t="s">
        <v>2366</v>
      </c>
      <c r="D3466" s="1" t="s">
        <v>5778</v>
      </c>
      <c r="E3466" s="1" t="s">
        <v>2325</v>
      </c>
      <c r="F3466" s="1" t="s">
        <v>2368</v>
      </c>
      <c r="G3466" s="1" t="s">
        <v>103</v>
      </c>
      <c r="H3466" s="1" t="s">
        <v>437</v>
      </c>
      <c r="I3466" s="1">
        <v>1.6</v>
      </c>
      <c r="J3466" s="1">
        <v>2023</v>
      </c>
      <c r="K3466" s="1">
        <v>121427</v>
      </c>
      <c r="L3466" s="1">
        <v>0</v>
      </c>
      <c r="M3466" s="1">
        <f t="array" ref="M3466">SUMPRODUCT(MAX(ISNUMBER(SEARCH('Class Rules'!$B$6:$B$85,$E3466))*ISNUMBER(SEARCH('Class Rules'!$C$6:$C$85,$F3466))*'Class Rules'!$A$6:$A$85))</f>
        <v>0</v>
      </c>
      <c r="N3466" s="1" t="str">
        <f t="array" ref="N3466">IF($M3466=0,'Class Rules'!$D$3,INDEX('Class Rules'!$D$6:$D$85,MATCH($M3466,'Class Rules'!$A$6:$A$85,0)))</f>
        <v>Passenger LDV</v>
      </c>
      <c r="O3466" s="1" t="str">
        <f t="array" ref="O3466">IF(SUMPRODUCT(MAX(ISNUMBER(SEARCH(Fuel_Rules!$A$6:$A$30,$E3466))*ISNUMBER(SEARCH(Fuel_Rules!$B$6:$B$30,$F3466))*(Fuel_Rules!$A$6:$A$30&lt;&gt;"")))&gt;0,"Plug-in hybrid",IF($G3466="Diesel","Diesel","Gasoline"))</f>
        <v>Gasoline</v>
      </c>
    </row>
    <row r="3467" spans="1:15" ht="15" customHeight="1" x14ac:dyDescent="0.25">
      <c r="A3467" s="1">
        <v>2022</v>
      </c>
      <c r="B3467" s="1" t="s">
        <v>5174</v>
      </c>
      <c r="C3467" s="1" t="s">
        <v>2369</v>
      </c>
      <c r="D3467" s="1" t="s">
        <v>5779</v>
      </c>
      <c r="E3467" s="1" t="s">
        <v>2325</v>
      </c>
      <c r="F3467" s="1" t="s">
        <v>2371</v>
      </c>
      <c r="G3467" s="1" t="s">
        <v>105</v>
      </c>
      <c r="H3467" s="1" t="s">
        <v>298</v>
      </c>
      <c r="I3467" s="1">
        <v>2</v>
      </c>
      <c r="J3467" s="1">
        <v>2023</v>
      </c>
      <c r="K3467" s="1">
        <v>255950</v>
      </c>
      <c r="L3467" s="1">
        <v>0</v>
      </c>
      <c r="M3467" s="1">
        <f t="array" ref="M3467">SUMPRODUCT(MAX(ISNUMBER(SEARCH('Class Rules'!$B$6:$B$85,$E3467))*ISNUMBER(SEARCH('Class Rules'!$C$6:$C$85,$F3467))*'Class Rules'!$A$6:$A$85))</f>
        <v>65</v>
      </c>
      <c r="N3467" s="1" t="str">
        <f t="array" ref="N3467">IF($M3467=0,'Class Rules'!$D$3,INDEX('Class Rules'!$D$6:$D$85,MATCH($M3467,'Class Rules'!$A$6:$A$85,0)))</f>
        <v>Passenger HDV</v>
      </c>
      <c r="O3467" s="1" t="str">
        <f t="array" ref="O3467">IF(SUMPRODUCT(MAX(ISNUMBER(SEARCH(Fuel_Rules!$A$6:$A$30,$E3467))*ISNUMBER(SEARCH(Fuel_Rules!$B$6:$B$30,$F3467))*(Fuel_Rules!$A$6:$A$30&lt;&gt;"")))&gt;0,"Plug-in hybrid",IF($G3467="Diesel","Diesel","Gasoline"))</f>
        <v>Diesel</v>
      </c>
    </row>
    <row r="3468" spans="1:15" ht="15" customHeight="1" x14ac:dyDescent="0.25">
      <c r="A3468" s="1">
        <v>2022</v>
      </c>
      <c r="B3468" s="1" t="s">
        <v>5174</v>
      </c>
      <c r="C3468" s="1" t="s">
        <v>2372</v>
      </c>
      <c r="D3468" s="1" t="s">
        <v>5780</v>
      </c>
      <c r="E3468" s="1" t="s">
        <v>2325</v>
      </c>
      <c r="F3468" s="1" t="s">
        <v>2374</v>
      </c>
      <c r="G3468" s="1" t="s">
        <v>103</v>
      </c>
      <c r="H3468" s="1" t="s">
        <v>437</v>
      </c>
      <c r="I3468" s="1">
        <v>1.6</v>
      </c>
      <c r="J3468" s="1">
        <v>2023</v>
      </c>
      <c r="K3468" s="1">
        <v>93577</v>
      </c>
      <c r="L3468" s="1">
        <v>0</v>
      </c>
      <c r="M3468" s="1">
        <f t="array" ref="M3468">SUMPRODUCT(MAX(ISNUMBER(SEARCH('Class Rules'!$B$6:$B$85,$E3468))*ISNUMBER(SEARCH('Class Rules'!$C$6:$C$85,$F3468))*'Class Rules'!$A$6:$A$85))</f>
        <v>0</v>
      </c>
      <c r="N3468" s="1" t="str">
        <f t="array" ref="N3468">IF($M3468=0,'Class Rules'!$D$3,INDEX('Class Rules'!$D$6:$D$85,MATCH($M3468,'Class Rules'!$A$6:$A$85,0)))</f>
        <v>Passenger LDV</v>
      </c>
      <c r="O3468" s="1" t="str">
        <f t="array" ref="O3468">IF(SUMPRODUCT(MAX(ISNUMBER(SEARCH(Fuel_Rules!$A$6:$A$30,$E3468))*ISNUMBER(SEARCH(Fuel_Rules!$B$6:$B$30,$F3468))*(Fuel_Rules!$A$6:$A$30&lt;&gt;"")))&gt;0,"Plug-in hybrid",IF($G3468="Diesel","Diesel","Gasoline"))</f>
        <v>Gasoline</v>
      </c>
    </row>
    <row r="3469" spans="1:15" ht="15" customHeight="1" x14ac:dyDescent="0.25">
      <c r="A3469" s="1">
        <v>2022</v>
      </c>
      <c r="B3469" s="1" t="s">
        <v>5174</v>
      </c>
      <c r="C3469" s="1" t="s">
        <v>2375</v>
      </c>
      <c r="D3469" s="1" t="s">
        <v>5781</v>
      </c>
      <c r="E3469" s="1" t="s">
        <v>2325</v>
      </c>
      <c r="F3469" s="1" t="s">
        <v>2377</v>
      </c>
      <c r="G3469" s="1" t="s">
        <v>105</v>
      </c>
      <c r="H3469" s="1" t="s">
        <v>298</v>
      </c>
      <c r="I3469" s="1">
        <v>1.6</v>
      </c>
      <c r="J3469" s="1">
        <v>2023</v>
      </c>
      <c r="K3469" s="1">
        <v>172710</v>
      </c>
      <c r="L3469" s="1">
        <v>0</v>
      </c>
      <c r="M3469" s="1">
        <f t="array" ref="M3469">SUMPRODUCT(MAX(ISNUMBER(SEARCH('Class Rules'!$B$6:$B$85,$E3469))*ISNUMBER(SEARCH('Class Rules'!$C$6:$C$85,$F3469))*'Class Rules'!$A$6:$A$85))</f>
        <v>0</v>
      </c>
      <c r="N3469" s="1" t="str">
        <f t="array" ref="N3469">IF($M3469=0,'Class Rules'!$D$3,INDEX('Class Rules'!$D$6:$D$85,MATCH($M3469,'Class Rules'!$A$6:$A$85,0)))</f>
        <v>Passenger LDV</v>
      </c>
      <c r="O3469" s="1" t="str">
        <f t="array" ref="O3469">IF(SUMPRODUCT(MAX(ISNUMBER(SEARCH(Fuel_Rules!$A$6:$A$30,$E3469))*ISNUMBER(SEARCH(Fuel_Rules!$B$6:$B$30,$F3469))*(Fuel_Rules!$A$6:$A$30&lt;&gt;"")))&gt;0,"Plug-in hybrid",IF($G3469="Diesel","Diesel","Gasoline"))</f>
        <v>Diesel</v>
      </c>
    </row>
    <row r="3470" spans="1:15" ht="15" customHeight="1" x14ac:dyDescent="0.25">
      <c r="A3470" s="1">
        <v>2022</v>
      </c>
      <c r="B3470" s="1" t="s">
        <v>5174</v>
      </c>
      <c r="C3470" s="1" t="s">
        <v>2378</v>
      </c>
      <c r="D3470" s="1" t="s">
        <v>5782</v>
      </c>
      <c r="E3470" s="1" t="s">
        <v>2325</v>
      </c>
      <c r="F3470" s="1" t="s">
        <v>2380</v>
      </c>
      <c r="G3470" s="1" t="s">
        <v>103</v>
      </c>
      <c r="H3470" s="1" t="s">
        <v>298</v>
      </c>
      <c r="I3470" s="1">
        <v>1.6</v>
      </c>
      <c r="J3470" s="1">
        <v>2023</v>
      </c>
      <c r="K3470" s="1">
        <v>84498</v>
      </c>
      <c r="L3470" s="1">
        <v>0</v>
      </c>
      <c r="M3470" s="1">
        <f t="array" ref="M3470">SUMPRODUCT(MAX(ISNUMBER(SEARCH('Class Rules'!$B$6:$B$85,$E3470))*ISNUMBER(SEARCH('Class Rules'!$C$6:$C$85,$F3470))*'Class Rules'!$A$6:$A$85))</f>
        <v>0</v>
      </c>
      <c r="N3470" s="1" t="str">
        <f t="array" ref="N3470">IF($M3470=0,'Class Rules'!$D$3,INDEX('Class Rules'!$D$6:$D$85,MATCH($M3470,'Class Rules'!$A$6:$A$85,0)))</f>
        <v>Passenger LDV</v>
      </c>
      <c r="O3470" s="1" t="str">
        <f t="array" ref="O3470">IF(SUMPRODUCT(MAX(ISNUMBER(SEARCH(Fuel_Rules!$A$6:$A$30,$E3470))*ISNUMBER(SEARCH(Fuel_Rules!$B$6:$B$30,$F3470))*(Fuel_Rules!$A$6:$A$30&lt;&gt;"")))&gt;0,"Plug-in hybrid",IF($G3470="Diesel","Diesel","Gasoline"))</f>
        <v>Gasoline</v>
      </c>
    </row>
    <row r="3471" spans="1:15" ht="15" customHeight="1" x14ac:dyDescent="0.25">
      <c r="A3471" s="1">
        <v>2022</v>
      </c>
      <c r="B3471" s="1" t="s">
        <v>5174</v>
      </c>
      <c r="C3471" s="1" t="s">
        <v>2381</v>
      </c>
      <c r="D3471" s="1" t="s">
        <v>5783</v>
      </c>
      <c r="E3471" s="1" t="s">
        <v>2325</v>
      </c>
      <c r="F3471" s="1" t="s">
        <v>2383</v>
      </c>
      <c r="G3471" s="1" t="s">
        <v>103</v>
      </c>
      <c r="H3471" s="1" t="s">
        <v>437</v>
      </c>
      <c r="I3471" s="1">
        <v>1.6</v>
      </c>
      <c r="J3471" s="1">
        <v>2023</v>
      </c>
      <c r="K3471" s="1">
        <v>121121</v>
      </c>
      <c r="L3471" s="1">
        <v>0</v>
      </c>
      <c r="M3471" s="1">
        <f t="array" ref="M3471">SUMPRODUCT(MAX(ISNUMBER(SEARCH('Class Rules'!$B$6:$B$85,$E3471))*ISNUMBER(SEARCH('Class Rules'!$C$6:$C$85,$F3471))*'Class Rules'!$A$6:$A$85))</f>
        <v>0</v>
      </c>
      <c r="N3471" s="1" t="str">
        <f t="array" ref="N3471">IF($M3471=0,'Class Rules'!$D$3,INDEX('Class Rules'!$D$6:$D$85,MATCH($M3471,'Class Rules'!$A$6:$A$85,0)))</f>
        <v>Passenger LDV</v>
      </c>
      <c r="O3471" s="1" t="str">
        <f t="array" ref="O3471">IF(SUMPRODUCT(MAX(ISNUMBER(SEARCH(Fuel_Rules!$A$6:$A$30,$E3471))*ISNUMBER(SEARCH(Fuel_Rules!$B$6:$B$30,$F3471))*(Fuel_Rules!$A$6:$A$30&lt;&gt;"")))&gt;0,"Plug-in hybrid",IF($G3471="Diesel","Diesel","Gasoline"))</f>
        <v>Gasoline</v>
      </c>
    </row>
    <row r="3472" spans="1:15" ht="15" customHeight="1" x14ac:dyDescent="0.25">
      <c r="A3472" s="1">
        <v>2022</v>
      </c>
      <c r="B3472" s="1" t="s">
        <v>5174</v>
      </c>
      <c r="C3472" s="1" t="s">
        <v>2384</v>
      </c>
      <c r="D3472" s="1" t="s">
        <v>5784</v>
      </c>
      <c r="E3472" s="1" t="s">
        <v>2325</v>
      </c>
      <c r="F3472" s="1" t="s">
        <v>2386</v>
      </c>
      <c r="G3472" s="1" t="s">
        <v>103</v>
      </c>
      <c r="H3472" s="1" t="s">
        <v>437</v>
      </c>
      <c r="I3472" s="1">
        <v>1.6</v>
      </c>
      <c r="J3472" s="1">
        <v>2023</v>
      </c>
      <c r="K3472" s="1">
        <v>269238</v>
      </c>
      <c r="L3472" s="1">
        <v>0</v>
      </c>
      <c r="M3472" s="1">
        <f t="array" ref="M3472">SUMPRODUCT(MAX(ISNUMBER(SEARCH('Class Rules'!$B$6:$B$85,$E3472))*ISNUMBER(SEARCH('Class Rules'!$C$6:$C$85,$F3472))*'Class Rules'!$A$6:$A$85))</f>
        <v>0</v>
      </c>
      <c r="N3472" s="1" t="str">
        <f t="array" ref="N3472">IF($M3472=0,'Class Rules'!$D$3,INDEX('Class Rules'!$D$6:$D$85,MATCH($M3472,'Class Rules'!$A$6:$A$85,0)))</f>
        <v>Passenger LDV</v>
      </c>
      <c r="O3472" s="1" t="str">
        <f t="array" ref="O3472">IF(SUMPRODUCT(MAX(ISNUMBER(SEARCH(Fuel_Rules!$A$6:$A$30,$E3472))*ISNUMBER(SEARCH(Fuel_Rules!$B$6:$B$30,$F3472))*(Fuel_Rules!$A$6:$A$30&lt;&gt;"")))&gt;0,"Plug-in hybrid",IF($G3472="Diesel","Diesel","Gasoline"))</f>
        <v>Gasoline</v>
      </c>
    </row>
    <row r="3473" spans="1:15" ht="15" customHeight="1" x14ac:dyDescent="0.25">
      <c r="A3473" s="1">
        <v>2022</v>
      </c>
      <c r="B3473" s="1" t="s">
        <v>5174</v>
      </c>
      <c r="C3473" s="1" t="s">
        <v>2387</v>
      </c>
      <c r="D3473" s="1" t="s">
        <v>5785</v>
      </c>
      <c r="E3473" s="1" t="s">
        <v>2325</v>
      </c>
      <c r="F3473" s="1" t="s">
        <v>2389</v>
      </c>
      <c r="G3473" s="1" t="s">
        <v>105</v>
      </c>
      <c r="H3473" s="1" t="s">
        <v>298</v>
      </c>
      <c r="I3473" s="1">
        <v>2</v>
      </c>
      <c r="J3473" s="1">
        <v>2023</v>
      </c>
      <c r="K3473" s="1">
        <v>214021</v>
      </c>
      <c r="L3473" s="1">
        <v>0</v>
      </c>
      <c r="M3473" s="1">
        <f t="array" ref="M3473">SUMPRODUCT(MAX(ISNUMBER(SEARCH('Class Rules'!$B$6:$B$85,$E3473))*ISNUMBER(SEARCH('Class Rules'!$C$6:$C$85,$F3473))*'Class Rules'!$A$6:$A$85))</f>
        <v>28</v>
      </c>
      <c r="N3473" s="1" t="str">
        <f t="array" ref="N3473">IF($M3473=0,'Class Rules'!$D$3,INDEX('Class Rules'!$D$6:$D$85,MATCH($M3473,'Class Rules'!$A$6:$A$85,0)))</f>
        <v>Freight LDV</v>
      </c>
      <c r="O3473" s="1" t="str">
        <f t="array" ref="O3473">IF(SUMPRODUCT(MAX(ISNUMBER(SEARCH(Fuel_Rules!$A$6:$A$30,$E3473))*ISNUMBER(SEARCH(Fuel_Rules!$B$6:$B$30,$F3473))*(Fuel_Rules!$A$6:$A$30&lt;&gt;"")))&gt;0,"Plug-in hybrid",IF($G3473="Diesel","Diesel","Gasoline"))</f>
        <v>Diesel</v>
      </c>
    </row>
    <row r="3474" spans="1:15" ht="15" customHeight="1" x14ac:dyDescent="0.25">
      <c r="A3474" s="1">
        <v>2022</v>
      </c>
      <c r="B3474" s="1" t="s">
        <v>5174</v>
      </c>
      <c r="C3474" s="1" t="s">
        <v>2390</v>
      </c>
      <c r="D3474" s="1" t="s">
        <v>5786</v>
      </c>
      <c r="E3474" s="1" t="s">
        <v>2325</v>
      </c>
      <c r="F3474" s="1" t="s">
        <v>2392</v>
      </c>
      <c r="G3474" s="1" t="s">
        <v>103</v>
      </c>
      <c r="H3474" s="1" t="s">
        <v>298</v>
      </c>
      <c r="I3474" s="1">
        <v>1.6</v>
      </c>
      <c r="J3474" s="1">
        <v>2023</v>
      </c>
      <c r="K3474" s="1">
        <v>82772</v>
      </c>
      <c r="L3474" s="1">
        <v>0</v>
      </c>
      <c r="M3474" s="1">
        <f t="array" ref="M3474">SUMPRODUCT(MAX(ISNUMBER(SEARCH('Class Rules'!$B$6:$B$85,$E3474))*ISNUMBER(SEARCH('Class Rules'!$C$6:$C$85,$F3474))*'Class Rules'!$A$6:$A$85))</f>
        <v>0</v>
      </c>
      <c r="N3474" s="1" t="str">
        <f t="array" ref="N3474">IF($M3474=0,'Class Rules'!$D$3,INDEX('Class Rules'!$D$6:$D$85,MATCH($M3474,'Class Rules'!$A$6:$A$85,0)))</f>
        <v>Passenger LDV</v>
      </c>
      <c r="O3474" s="1" t="str">
        <f t="array" ref="O3474">IF(SUMPRODUCT(MAX(ISNUMBER(SEARCH(Fuel_Rules!$A$6:$A$30,$E3474))*ISNUMBER(SEARCH(Fuel_Rules!$B$6:$B$30,$F3474))*(Fuel_Rules!$A$6:$A$30&lt;&gt;"")))&gt;0,"Plug-in hybrid",IF($G3474="Diesel","Diesel","Gasoline"))</f>
        <v>Gasoline</v>
      </c>
    </row>
    <row r="3475" spans="1:15" ht="15" customHeight="1" x14ac:dyDescent="0.25">
      <c r="A3475" s="1">
        <v>2022</v>
      </c>
      <c r="B3475" s="1" t="s">
        <v>5174</v>
      </c>
      <c r="C3475" s="1" t="s">
        <v>2393</v>
      </c>
      <c r="D3475" s="1" t="s">
        <v>5787</v>
      </c>
      <c r="E3475" s="1" t="s">
        <v>2325</v>
      </c>
      <c r="F3475" s="1" t="s">
        <v>2395</v>
      </c>
      <c r="G3475" s="1" t="s">
        <v>103</v>
      </c>
      <c r="H3475" s="1" t="s">
        <v>437</v>
      </c>
      <c r="I3475" s="1">
        <v>1.6</v>
      </c>
      <c r="J3475" s="1">
        <v>2023</v>
      </c>
      <c r="K3475" s="1">
        <v>98713</v>
      </c>
      <c r="L3475" s="1">
        <v>0</v>
      </c>
      <c r="M3475" s="1">
        <f t="array" ref="M3475">SUMPRODUCT(MAX(ISNUMBER(SEARCH('Class Rules'!$B$6:$B$85,$E3475))*ISNUMBER(SEARCH('Class Rules'!$C$6:$C$85,$F3475))*'Class Rules'!$A$6:$A$85))</f>
        <v>0</v>
      </c>
      <c r="N3475" s="1" t="str">
        <f t="array" ref="N3475">IF($M3475=0,'Class Rules'!$D$3,INDEX('Class Rules'!$D$6:$D$85,MATCH($M3475,'Class Rules'!$A$6:$A$85,0)))</f>
        <v>Passenger LDV</v>
      </c>
      <c r="O3475" s="1" t="str">
        <f t="array" ref="O3475">IF(SUMPRODUCT(MAX(ISNUMBER(SEARCH(Fuel_Rules!$A$6:$A$30,$E3475))*ISNUMBER(SEARCH(Fuel_Rules!$B$6:$B$30,$F3475))*(Fuel_Rules!$A$6:$A$30&lt;&gt;"")))&gt;0,"Plug-in hybrid",IF($G3475="Diesel","Diesel","Gasoline"))</f>
        <v>Gasoline</v>
      </c>
    </row>
    <row r="3476" spans="1:15" ht="15" customHeight="1" x14ac:dyDescent="0.25">
      <c r="A3476" s="1">
        <v>2022</v>
      </c>
      <c r="B3476" s="1" t="s">
        <v>5174</v>
      </c>
      <c r="C3476" s="1" t="s">
        <v>5788</v>
      </c>
      <c r="D3476" s="1" t="s">
        <v>5789</v>
      </c>
      <c r="E3476" s="1" t="s">
        <v>2325</v>
      </c>
      <c r="F3476" s="1" t="s">
        <v>5790</v>
      </c>
      <c r="G3476" s="1" t="s">
        <v>105</v>
      </c>
      <c r="H3476" s="1" t="s">
        <v>298</v>
      </c>
      <c r="I3476" s="1">
        <v>1.5</v>
      </c>
      <c r="J3476" s="1">
        <v>2023</v>
      </c>
      <c r="K3476" s="1">
        <v>188185</v>
      </c>
      <c r="L3476" s="1">
        <v>0</v>
      </c>
      <c r="M3476" s="1">
        <f t="array" ref="M3476">SUMPRODUCT(MAX(ISNUMBER(SEARCH('Class Rules'!$B$6:$B$85,$E3476))*ISNUMBER(SEARCH('Class Rules'!$C$6:$C$85,$F3476))*'Class Rules'!$A$6:$A$85))</f>
        <v>0</v>
      </c>
      <c r="N3476" s="1" t="str">
        <f t="array" ref="N3476">IF($M3476=0,'Class Rules'!$D$3,INDEX('Class Rules'!$D$6:$D$85,MATCH($M3476,'Class Rules'!$A$6:$A$85,0)))</f>
        <v>Passenger LDV</v>
      </c>
      <c r="O3476" s="1" t="str">
        <f t="array" ref="O3476">IF(SUMPRODUCT(MAX(ISNUMBER(SEARCH(Fuel_Rules!$A$6:$A$30,$E3476))*ISNUMBER(SEARCH(Fuel_Rules!$B$6:$B$30,$F3476))*(Fuel_Rules!$A$6:$A$30&lt;&gt;"")))&gt;0,"Plug-in hybrid",IF($G3476="Diesel","Diesel","Gasoline"))</f>
        <v>Diesel</v>
      </c>
    </row>
    <row r="3477" spans="1:15" ht="15" customHeight="1" x14ac:dyDescent="0.25">
      <c r="A3477" s="1">
        <v>2022</v>
      </c>
      <c r="B3477" s="1" t="s">
        <v>5174</v>
      </c>
      <c r="C3477" s="1" t="s">
        <v>5791</v>
      </c>
      <c r="D3477" s="1" t="s">
        <v>5792</v>
      </c>
      <c r="E3477" s="1" t="s">
        <v>2325</v>
      </c>
      <c r="F3477" s="1" t="s">
        <v>5793</v>
      </c>
      <c r="G3477" s="1" t="s">
        <v>105</v>
      </c>
      <c r="H3477" s="1" t="s">
        <v>298</v>
      </c>
      <c r="I3477" s="1">
        <v>1.5</v>
      </c>
      <c r="J3477" s="1">
        <v>2023</v>
      </c>
      <c r="K3477" s="1">
        <v>183438</v>
      </c>
      <c r="L3477" s="1">
        <v>0</v>
      </c>
      <c r="M3477" s="1">
        <f t="array" ref="M3477">SUMPRODUCT(MAX(ISNUMBER(SEARCH('Class Rules'!$B$6:$B$85,$E3477))*ISNUMBER(SEARCH('Class Rules'!$C$6:$C$85,$F3477))*'Class Rules'!$A$6:$A$85))</f>
        <v>26</v>
      </c>
      <c r="N3477" s="1" t="str">
        <f t="array" ref="N3477">IF($M3477=0,'Class Rules'!$D$3,INDEX('Class Rules'!$D$6:$D$85,MATCH($M3477,'Class Rules'!$A$6:$A$85,0)))</f>
        <v>Freight LDV</v>
      </c>
      <c r="O3477" s="1" t="str">
        <f t="array" ref="O3477">IF(SUMPRODUCT(MAX(ISNUMBER(SEARCH(Fuel_Rules!$A$6:$A$30,$E3477))*ISNUMBER(SEARCH(Fuel_Rules!$B$6:$B$30,$F3477))*(Fuel_Rules!$A$6:$A$30&lt;&gt;"")))&gt;0,"Plug-in hybrid",IF($G3477="Diesel","Diesel","Gasoline"))</f>
        <v>Diesel</v>
      </c>
    </row>
    <row r="3478" spans="1:15" ht="15" customHeight="1" x14ac:dyDescent="0.25">
      <c r="A3478" s="1">
        <v>2022</v>
      </c>
      <c r="B3478" s="1" t="s">
        <v>5174</v>
      </c>
      <c r="C3478" s="1" t="s">
        <v>5794</v>
      </c>
      <c r="D3478" s="1" t="s">
        <v>5795</v>
      </c>
      <c r="E3478" s="1" t="s">
        <v>2325</v>
      </c>
      <c r="F3478" s="1" t="s">
        <v>5796</v>
      </c>
      <c r="G3478" s="1" t="s">
        <v>105</v>
      </c>
      <c r="H3478" s="1" t="s">
        <v>298</v>
      </c>
      <c r="I3478" s="1">
        <v>2.2000000000000002</v>
      </c>
      <c r="J3478" s="1">
        <v>2023</v>
      </c>
      <c r="K3478" s="1">
        <v>214688</v>
      </c>
      <c r="L3478" s="1">
        <v>0</v>
      </c>
      <c r="M3478" s="1">
        <f t="array" ref="M3478">SUMPRODUCT(MAX(ISNUMBER(SEARCH('Class Rules'!$B$6:$B$85,$E3478))*ISNUMBER(SEARCH('Class Rules'!$C$6:$C$85,$F3478))*'Class Rules'!$A$6:$A$85))</f>
        <v>29</v>
      </c>
      <c r="N3478" s="1" t="str">
        <f t="array" ref="N3478">IF($M3478=0,'Class Rules'!$D$3,INDEX('Class Rules'!$D$6:$D$85,MATCH($M3478,'Class Rules'!$A$6:$A$85,0)))</f>
        <v>Freight LDV</v>
      </c>
      <c r="O3478" s="1" t="str">
        <f t="array" ref="O3478">IF(SUMPRODUCT(MAX(ISNUMBER(SEARCH(Fuel_Rules!$A$6:$A$30,$E3478))*ISNUMBER(SEARCH(Fuel_Rules!$B$6:$B$30,$F3478))*(Fuel_Rules!$A$6:$A$30&lt;&gt;"")))&gt;0,"Plug-in hybrid",IF($G3478="Diesel","Diesel","Gasoline"))</f>
        <v>Diesel</v>
      </c>
    </row>
    <row r="3479" spans="1:15" ht="15" customHeight="1" x14ac:dyDescent="0.25">
      <c r="A3479" s="1">
        <v>2022</v>
      </c>
      <c r="B3479" s="1" t="s">
        <v>5174</v>
      </c>
      <c r="C3479" s="1" t="s">
        <v>5797</v>
      </c>
      <c r="D3479" s="1" t="s">
        <v>5798</v>
      </c>
      <c r="E3479" s="1" t="s">
        <v>2325</v>
      </c>
      <c r="F3479" s="1" t="s">
        <v>5799</v>
      </c>
      <c r="G3479" s="1" t="s">
        <v>105</v>
      </c>
      <c r="H3479" s="1" t="s">
        <v>298</v>
      </c>
      <c r="I3479" s="1">
        <v>2.2000000000000002</v>
      </c>
      <c r="J3479" s="1">
        <v>2023</v>
      </c>
      <c r="K3479" s="1">
        <v>227050</v>
      </c>
      <c r="L3479" s="1">
        <v>0</v>
      </c>
      <c r="M3479" s="1">
        <f t="array" ref="M3479">SUMPRODUCT(MAX(ISNUMBER(SEARCH('Class Rules'!$B$6:$B$85,$E3479))*ISNUMBER(SEARCH('Class Rules'!$C$6:$C$85,$F3479))*'Class Rules'!$A$6:$A$85))</f>
        <v>28</v>
      </c>
      <c r="N3479" s="1" t="str">
        <f t="array" ref="N3479">IF($M3479=0,'Class Rules'!$D$3,INDEX('Class Rules'!$D$6:$D$85,MATCH($M3479,'Class Rules'!$A$6:$A$85,0)))</f>
        <v>Freight LDV</v>
      </c>
      <c r="O3479" s="1" t="str">
        <f t="array" ref="O3479">IF(SUMPRODUCT(MAX(ISNUMBER(SEARCH(Fuel_Rules!$A$6:$A$30,$E3479))*ISNUMBER(SEARCH(Fuel_Rules!$B$6:$B$30,$F3479))*(Fuel_Rules!$A$6:$A$30&lt;&gt;"")))&gt;0,"Plug-in hybrid",IF($G3479="Diesel","Diesel","Gasoline"))</f>
        <v>Diesel</v>
      </c>
    </row>
    <row r="3480" spans="1:15" ht="15" customHeight="1" x14ac:dyDescent="0.25">
      <c r="A3480" s="1">
        <v>2022</v>
      </c>
      <c r="B3480" s="1" t="s">
        <v>5174</v>
      </c>
      <c r="C3480" s="1" t="s">
        <v>2396</v>
      </c>
      <c r="D3480" s="1" t="s">
        <v>5800</v>
      </c>
      <c r="E3480" s="1" t="s">
        <v>2398</v>
      </c>
      <c r="F3480" s="1" t="s">
        <v>2399</v>
      </c>
      <c r="G3480" s="1" t="s">
        <v>103</v>
      </c>
      <c r="H3480" s="1" t="s">
        <v>298</v>
      </c>
      <c r="I3480" s="1">
        <v>3.6</v>
      </c>
      <c r="J3480" s="1">
        <v>2023</v>
      </c>
      <c r="K3480" s="1">
        <v>1436330</v>
      </c>
      <c r="L3480" s="1">
        <v>0</v>
      </c>
      <c r="M3480" s="1">
        <f t="array" ref="M3480">SUMPRODUCT(MAX(ISNUMBER(SEARCH('Class Rules'!$B$6:$B$85,$E3480))*ISNUMBER(SEARCH('Class Rules'!$C$6:$C$85,$F3480))*'Class Rules'!$A$6:$A$85))</f>
        <v>0</v>
      </c>
      <c r="N3480" s="1" t="str">
        <f t="array" ref="N3480">IF($M3480=0,'Class Rules'!$D$3,INDEX('Class Rules'!$D$6:$D$85,MATCH($M3480,'Class Rules'!$A$6:$A$85,0)))</f>
        <v>Passenger LDV</v>
      </c>
      <c r="O3480" s="1" t="str">
        <f t="array" ref="O3480">IF(SUMPRODUCT(MAX(ISNUMBER(SEARCH(Fuel_Rules!$A$6:$A$30,$E3480))*ISNUMBER(SEARCH(Fuel_Rules!$B$6:$B$30,$F3480))*(Fuel_Rules!$A$6:$A$30&lt;&gt;"")))&gt;0,"Plug-in hybrid",IF($G3480="Diesel","Diesel","Gasoline"))</f>
        <v>Gasoline</v>
      </c>
    </row>
    <row r="3481" spans="1:15" ht="15" customHeight="1" x14ac:dyDescent="0.25">
      <c r="A3481" s="1">
        <v>2022</v>
      </c>
      <c r="B3481" s="1" t="s">
        <v>5174</v>
      </c>
      <c r="C3481" s="1" t="s">
        <v>2400</v>
      </c>
      <c r="D3481" s="1" t="s">
        <v>5801</v>
      </c>
      <c r="E3481" s="1" t="s">
        <v>2398</v>
      </c>
      <c r="F3481" s="1" t="s">
        <v>2402</v>
      </c>
      <c r="G3481" s="1" t="s">
        <v>103</v>
      </c>
      <c r="H3481" s="1" t="s">
        <v>298</v>
      </c>
      <c r="I3481" s="1">
        <v>3.6</v>
      </c>
      <c r="J3481" s="1">
        <v>2023</v>
      </c>
      <c r="K3481" s="1">
        <v>1461375</v>
      </c>
      <c r="L3481" s="1">
        <v>0</v>
      </c>
      <c r="M3481" s="1">
        <f t="array" ref="M3481">SUMPRODUCT(MAX(ISNUMBER(SEARCH('Class Rules'!$B$6:$B$85,$E3481))*ISNUMBER(SEARCH('Class Rules'!$C$6:$C$85,$F3481))*'Class Rules'!$A$6:$A$85))</f>
        <v>0</v>
      </c>
      <c r="N3481" s="1" t="str">
        <f t="array" ref="N3481">IF($M3481=0,'Class Rules'!$D$3,INDEX('Class Rules'!$D$6:$D$85,MATCH($M3481,'Class Rules'!$A$6:$A$85,0)))</f>
        <v>Passenger LDV</v>
      </c>
      <c r="O3481" s="1" t="str">
        <f t="array" ref="O3481">IF(SUMPRODUCT(MAX(ISNUMBER(SEARCH(Fuel_Rules!$A$6:$A$30,$E3481))*ISNUMBER(SEARCH(Fuel_Rules!$B$6:$B$30,$F3481))*(Fuel_Rules!$A$6:$A$30&lt;&gt;"")))&gt;0,"Plug-in hybrid",IF($G3481="Diesel","Diesel","Gasoline"))</f>
        <v>Gasoline</v>
      </c>
    </row>
    <row r="3482" spans="1:15" ht="15" customHeight="1" x14ac:dyDescent="0.25">
      <c r="A3482" s="1">
        <v>2022</v>
      </c>
      <c r="B3482" s="1" t="s">
        <v>5174</v>
      </c>
      <c r="C3482" s="1" t="s">
        <v>2403</v>
      </c>
      <c r="D3482" s="1" t="s">
        <v>5802</v>
      </c>
      <c r="E3482" s="1" t="s">
        <v>2398</v>
      </c>
      <c r="F3482" s="1" t="s">
        <v>2405</v>
      </c>
      <c r="G3482" s="1" t="s">
        <v>103</v>
      </c>
      <c r="H3482" s="1" t="s">
        <v>298</v>
      </c>
      <c r="I3482" s="1">
        <v>3.6</v>
      </c>
      <c r="J3482" s="1">
        <v>2023</v>
      </c>
      <c r="K3482" s="1">
        <v>1622175</v>
      </c>
      <c r="L3482" s="1">
        <v>0</v>
      </c>
      <c r="M3482" s="1">
        <f t="array" ref="M3482">SUMPRODUCT(MAX(ISNUMBER(SEARCH('Class Rules'!$B$6:$B$85,$E3482))*ISNUMBER(SEARCH('Class Rules'!$C$6:$C$85,$F3482))*'Class Rules'!$A$6:$A$85))</f>
        <v>0</v>
      </c>
      <c r="N3482" s="1" t="str">
        <f t="array" ref="N3482">IF($M3482=0,'Class Rules'!$D$3,INDEX('Class Rules'!$D$6:$D$85,MATCH($M3482,'Class Rules'!$A$6:$A$85,0)))</f>
        <v>Passenger LDV</v>
      </c>
      <c r="O3482" s="1" t="str">
        <f t="array" ref="O3482">IF(SUMPRODUCT(MAX(ISNUMBER(SEARCH(Fuel_Rules!$A$6:$A$30,$E3482))*ISNUMBER(SEARCH(Fuel_Rules!$B$6:$B$30,$F3482))*(Fuel_Rules!$A$6:$A$30&lt;&gt;"")))&gt;0,"Plug-in hybrid",IF($G3482="Diesel","Diesel","Gasoline"))</f>
        <v>Gasoline</v>
      </c>
    </row>
    <row r="3483" spans="1:15" ht="15" customHeight="1" x14ac:dyDescent="0.25">
      <c r="A3483" s="1">
        <v>2022</v>
      </c>
      <c r="B3483" s="1" t="s">
        <v>5174</v>
      </c>
      <c r="C3483" s="1" t="s">
        <v>2406</v>
      </c>
      <c r="D3483" s="1" t="s">
        <v>5803</v>
      </c>
      <c r="E3483" s="1" t="s">
        <v>2398</v>
      </c>
      <c r="F3483" s="1" t="s">
        <v>2408</v>
      </c>
      <c r="G3483" s="1" t="s">
        <v>103</v>
      </c>
      <c r="H3483" s="1" t="s">
        <v>298</v>
      </c>
      <c r="I3483" s="1">
        <v>3.6</v>
      </c>
      <c r="J3483" s="1">
        <v>2023</v>
      </c>
      <c r="K3483" s="1">
        <v>1675925</v>
      </c>
      <c r="L3483" s="1">
        <v>0</v>
      </c>
      <c r="M3483" s="1">
        <f t="array" ref="M3483">SUMPRODUCT(MAX(ISNUMBER(SEARCH('Class Rules'!$B$6:$B$85,$E3483))*ISNUMBER(SEARCH('Class Rules'!$C$6:$C$85,$F3483))*'Class Rules'!$A$6:$A$85))</f>
        <v>0</v>
      </c>
      <c r="N3483" s="1" t="str">
        <f t="array" ref="N3483">IF($M3483=0,'Class Rules'!$D$3,INDEX('Class Rules'!$D$6:$D$85,MATCH($M3483,'Class Rules'!$A$6:$A$85,0)))</f>
        <v>Passenger LDV</v>
      </c>
      <c r="O3483" s="1" t="str">
        <f t="array" ref="O3483">IF(SUMPRODUCT(MAX(ISNUMBER(SEARCH(Fuel_Rules!$A$6:$A$30,$E3483))*ISNUMBER(SEARCH(Fuel_Rules!$B$6:$B$30,$F3483))*(Fuel_Rules!$A$6:$A$30&lt;&gt;"")))&gt;0,"Plug-in hybrid",IF($G3483="Diesel","Diesel","Gasoline"))</f>
        <v>Gasoline</v>
      </c>
    </row>
    <row r="3484" spans="1:15" ht="15" customHeight="1" x14ac:dyDescent="0.25">
      <c r="A3484" s="1">
        <v>2022</v>
      </c>
      <c r="B3484" s="1" t="s">
        <v>5174</v>
      </c>
      <c r="C3484" s="1" t="s">
        <v>2409</v>
      </c>
      <c r="D3484" s="1" t="s">
        <v>5804</v>
      </c>
      <c r="E3484" s="1" t="s">
        <v>2398</v>
      </c>
      <c r="F3484" s="1" t="s">
        <v>4900</v>
      </c>
      <c r="G3484" s="1" t="s">
        <v>103</v>
      </c>
      <c r="H3484" s="1" t="s">
        <v>298</v>
      </c>
      <c r="I3484" s="1">
        <v>2.9</v>
      </c>
      <c r="J3484" s="1">
        <v>2023</v>
      </c>
      <c r="K3484" s="1">
        <v>673750</v>
      </c>
      <c r="L3484" s="1">
        <v>0</v>
      </c>
      <c r="M3484" s="1">
        <f t="array" ref="M3484">SUMPRODUCT(MAX(ISNUMBER(SEARCH('Class Rules'!$B$6:$B$85,$E3484))*ISNUMBER(SEARCH('Class Rules'!$C$6:$C$85,$F3484))*'Class Rules'!$A$6:$A$85))</f>
        <v>0</v>
      </c>
      <c r="N3484" s="1" t="str">
        <f t="array" ref="N3484">IF($M3484=0,'Class Rules'!$D$3,INDEX('Class Rules'!$D$6:$D$85,MATCH($M3484,'Class Rules'!$A$6:$A$85,0)))</f>
        <v>Passenger LDV</v>
      </c>
      <c r="O3484" s="1" t="str">
        <f t="array" ref="O3484">IF(SUMPRODUCT(MAX(ISNUMBER(SEARCH(Fuel_Rules!$A$6:$A$30,$E3484))*ISNUMBER(SEARCH(Fuel_Rules!$B$6:$B$30,$F3484))*(Fuel_Rules!$A$6:$A$30&lt;&gt;"")))&gt;0,"Plug-in hybrid",IF($G3484="Diesel","Diesel","Gasoline"))</f>
        <v>Gasoline</v>
      </c>
    </row>
    <row r="3485" spans="1:15" ht="15" customHeight="1" x14ac:dyDescent="0.25">
      <c r="A3485" s="1">
        <v>2022</v>
      </c>
      <c r="B3485" s="1" t="s">
        <v>5174</v>
      </c>
      <c r="C3485" s="1" t="s">
        <v>2412</v>
      </c>
      <c r="D3485" s="1" t="s">
        <v>5805</v>
      </c>
      <c r="E3485" s="1" t="s">
        <v>2398</v>
      </c>
      <c r="F3485" s="1" t="s">
        <v>5806</v>
      </c>
      <c r="G3485" s="1" t="s">
        <v>103</v>
      </c>
      <c r="H3485" s="1" t="s">
        <v>298</v>
      </c>
      <c r="I3485" s="1">
        <v>2</v>
      </c>
      <c r="J3485" s="1">
        <v>2023</v>
      </c>
      <c r="K3485" s="1">
        <v>518750</v>
      </c>
      <c r="L3485" s="1">
        <v>0</v>
      </c>
      <c r="M3485" s="1">
        <f t="array" ref="M3485">SUMPRODUCT(MAX(ISNUMBER(SEARCH('Class Rules'!$B$6:$B$85,$E3485))*ISNUMBER(SEARCH('Class Rules'!$C$6:$C$85,$F3485))*'Class Rules'!$A$6:$A$85))</f>
        <v>0</v>
      </c>
      <c r="N3485" s="1" t="str">
        <f t="array" ref="N3485">IF($M3485=0,'Class Rules'!$D$3,INDEX('Class Rules'!$D$6:$D$85,MATCH($M3485,'Class Rules'!$A$6:$A$85,0)))</f>
        <v>Passenger LDV</v>
      </c>
      <c r="O3485" s="1" t="str">
        <f t="array" ref="O3485">IF(SUMPRODUCT(MAX(ISNUMBER(SEARCH(Fuel_Rules!$A$6:$A$30,$E3485))*ISNUMBER(SEARCH(Fuel_Rules!$B$6:$B$30,$F3485))*(Fuel_Rules!$A$6:$A$30&lt;&gt;"")))&gt;0,"Plug-in hybrid",IF($G3485="Diesel","Diesel","Gasoline"))</f>
        <v>Gasoline</v>
      </c>
    </row>
    <row r="3486" spans="1:15" ht="15" customHeight="1" x14ac:dyDescent="0.25">
      <c r="A3486" s="1">
        <v>2022</v>
      </c>
      <c r="B3486" s="1" t="s">
        <v>5174</v>
      </c>
      <c r="C3486" s="1" t="s">
        <v>2415</v>
      </c>
      <c r="D3486" s="1" t="s">
        <v>5807</v>
      </c>
      <c r="E3486" s="1" t="s">
        <v>2398</v>
      </c>
      <c r="F3486" s="1" t="s">
        <v>2417</v>
      </c>
      <c r="G3486" s="1" t="s">
        <v>103</v>
      </c>
      <c r="H3486" s="1" t="s">
        <v>298</v>
      </c>
      <c r="I3486" s="1">
        <v>2</v>
      </c>
      <c r="J3486" s="1">
        <v>2023</v>
      </c>
      <c r="K3486" s="1">
        <v>601215</v>
      </c>
      <c r="L3486" s="1">
        <v>0</v>
      </c>
      <c r="M3486" s="1">
        <f t="array" ref="M3486">SUMPRODUCT(MAX(ISNUMBER(SEARCH('Class Rules'!$B$6:$B$85,$E3486))*ISNUMBER(SEARCH('Class Rules'!$C$6:$C$85,$F3486))*'Class Rules'!$A$6:$A$85))</f>
        <v>0</v>
      </c>
      <c r="N3486" s="1" t="str">
        <f t="array" ref="N3486">IF($M3486=0,'Class Rules'!$D$3,INDEX('Class Rules'!$D$6:$D$85,MATCH($M3486,'Class Rules'!$A$6:$A$85,0)))</f>
        <v>Passenger LDV</v>
      </c>
      <c r="O3486" s="1" t="str">
        <f t="array" ref="O3486">IF(SUMPRODUCT(MAX(ISNUMBER(SEARCH(Fuel_Rules!$A$6:$A$30,$E3486))*ISNUMBER(SEARCH(Fuel_Rules!$B$6:$B$30,$F3486))*(Fuel_Rules!$A$6:$A$30&lt;&gt;"")))&gt;0,"Plug-in hybrid",IF($G3486="Diesel","Diesel","Gasoline"))</f>
        <v>Gasoline</v>
      </c>
    </row>
    <row r="3487" spans="1:15" ht="15" customHeight="1" x14ac:dyDescent="0.25">
      <c r="A3487" s="1">
        <v>2022</v>
      </c>
      <c r="B3487" s="1" t="s">
        <v>5174</v>
      </c>
      <c r="C3487" s="1" t="s">
        <v>2421</v>
      </c>
      <c r="D3487" s="1" t="s">
        <v>5808</v>
      </c>
      <c r="E3487" s="1" t="s">
        <v>2398</v>
      </c>
      <c r="F3487" s="1" t="s">
        <v>2423</v>
      </c>
      <c r="G3487" s="1" t="s">
        <v>103</v>
      </c>
      <c r="H3487" s="1" t="s">
        <v>298</v>
      </c>
      <c r="I3487" s="1">
        <v>3</v>
      </c>
      <c r="J3487" s="1">
        <v>2023</v>
      </c>
      <c r="K3487" s="1">
        <v>1090800</v>
      </c>
      <c r="L3487" s="1">
        <v>0</v>
      </c>
      <c r="M3487" s="1">
        <f t="array" ref="M3487">SUMPRODUCT(MAX(ISNUMBER(SEARCH('Class Rules'!$B$6:$B$85,$E3487))*ISNUMBER(SEARCH('Class Rules'!$C$6:$C$85,$F3487))*'Class Rules'!$A$6:$A$85))</f>
        <v>0</v>
      </c>
      <c r="N3487" s="1" t="str">
        <f t="array" ref="N3487">IF($M3487=0,'Class Rules'!$D$3,INDEX('Class Rules'!$D$6:$D$85,MATCH($M3487,'Class Rules'!$A$6:$A$85,0)))</f>
        <v>Passenger LDV</v>
      </c>
      <c r="O3487" s="1" t="str">
        <f t="array" ref="O3487">IF(SUMPRODUCT(MAX(ISNUMBER(SEARCH(Fuel_Rules!$A$6:$A$30,$E3487))*ISNUMBER(SEARCH(Fuel_Rules!$B$6:$B$30,$F3487))*(Fuel_Rules!$A$6:$A$30&lt;&gt;"")))&gt;0,"Plug-in hybrid",IF($G3487="Diesel","Diesel","Gasoline"))</f>
        <v>Gasoline</v>
      </c>
    </row>
    <row r="3488" spans="1:15" ht="15" customHeight="1" x14ac:dyDescent="0.25">
      <c r="A3488" s="1">
        <v>2022</v>
      </c>
      <c r="B3488" s="1" t="s">
        <v>5174</v>
      </c>
      <c r="C3488" s="1" t="s">
        <v>2424</v>
      </c>
      <c r="D3488" s="1" t="s">
        <v>5809</v>
      </c>
      <c r="E3488" s="1" t="s">
        <v>2398</v>
      </c>
      <c r="F3488" s="1" t="s">
        <v>2426</v>
      </c>
      <c r="G3488" s="1" t="s">
        <v>103</v>
      </c>
      <c r="H3488" s="1" t="s">
        <v>298</v>
      </c>
      <c r="I3488" s="1">
        <v>3</v>
      </c>
      <c r="J3488" s="1">
        <v>2023</v>
      </c>
      <c r="K3488" s="1">
        <v>948750</v>
      </c>
      <c r="L3488" s="1">
        <v>0</v>
      </c>
      <c r="M3488" s="1">
        <f t="array" ref="M3488">SUMPRODUCT(MAX(ISNUMBER(SEARCH('Class Rules'!$B$6:$B$85,$E3488))*ISNUMBER(SEARCH('Class Rules'!$C$6:$C$85,$F3488))*'Class Rules'!$A$6:$A$85))</f>
        <v>0</v>
      </c>
      <c r="N3488" s="1" t="str">
        <f t="array" ref="N3488">IF($M3488=0,'Class Rules'!$D$3,INDEX('Class Rules'!$D$6:$D$85,MATCH($M3488,'Class Rules'!$A$6:$A$85,0)))</f>
        <v>Passenger LDV</v>
      </c>
      <c r="O3488" s="1" t="str">
        <f t="array" ref="O3488">IF(SUMPRODUCT(MAX(ISNUMBER(SEARCH(Fuel_Rules!$A$6:$A$30,$E3488))*ISNUMBER(SEARCH(Fuel_Rules!$B$6:$B$30,$F3488))*(Fuel_Rules!$A$6:$A$30&lt;&gt;"")))&gt;0,"Plug-in hybrid",IF($G3488="Diesel","Diesel","Gasoline"))</f>
        <v>Gasoline</v>
      </c>
    </row>
    <row r="3489" spans="1:15" ht="15" customHeight="1" x14ac:dyDescent="0.25">
      <c r="A3489" s="1">
        <v>2022</v>
      </c>
      <c r="B3489" s="1" t="s">
        <v>5174</v>
      </c>
      <c r="C3489" s="1" t="s">
        <v>2427</v>
      </c>
      <c r="D3489" s="1" t="s">
        <v>5810</v>
      </c>
      <c r="E3489" s="1" t="s">
        <v>2398</v>
      </c>
      <c r="F3489" s="1" t="s">
        <v>2429</v>
      </c>
      <c r="G3489" s="1" t="s">
        <v>103</v>
      </c>
      <c r="H3489" s="1" t="s">
        <v>298</v>
      </c>
      <c r="I3489" s="1">
        <v>3</v>
      </c>
      <c r="J3489" s="1">
        <v>2023</v>
      </c>
      <c r="K3489" s="1">
        <v>921700</v>
      </c>
      <c r="L3489" s="1">
        <v>0</v>
      </c>
      <c r="M3489" s="1">
        <f t="array" ref="M3489">SUMPRODUCT(MAX(ISNUMBER(SEARCH('Class Rules'!$B$6:$B$85,$E3489))*ISNUMBER(SEARCH('Class Rules'!$C$6:$C$85,$F3489))*'Class Rules'!$A$6:$A$85))</f>
        <v>0</v>
      </c>
      <c r="N3489" s="1" t="str">
        <f t="array" ref="N3489">IF($M3489=0,'Class Rules'!$D$3,INDEX('Class Rules'!$D$6:$D$85,MATCH($M3489,'Class Rules'!$A$6:$A$85,0)))</f>
        <v>Passenger LDV</v>
      </c>
      <c r="O3489" s="1" t="str">
        <f t="array" ref="O3489">IF(SUMPRODUCT(MAX(ISNUMBER(SEARCH(Fuel_Rules!$A$6:$A$30,$E3489))*ISNUMBER(SEARCH(Fuel_Rules!$B$6:$B$30,$F3489))*(Fuel_Rules!$A$6:$A$30&lt;&gt;"")))&gt;0,"Plug-in hybrid",IF($G3489="Diesel","Diesel","Gasoline"))</f>
        <v>Gasoline</v>
      </c>
    </row>
    <row r="3490" spans="1:15" ht="15" customHeight="1" x14ac:dyDescent="0.25">
      <c r="A3490" s="1">
        <v>2022</v>
      </c>
      <c r="B3490" s="1" t="s">
        <v>5174</v>
      </c>
      <c r="C3490" s="1" t="s">
        <v>2430</v>
      </c>
      <c r="D3490" s="1" t="s">
        <v>5811</v>
      </c>
      <c r="E3490" s="1" t="s">
        <v>2398</v>
      </c>
      <c r="F3490" s="1" t="s">
        <v>2432</v>
      </c>
      <c r="G3490" s="1" t="s">
        <v>103</v>
      </c>
      <c r="H3490" s="1" t="s">
        <v>298</v>
      </c>
      <c r="I3490" s="1">
        <v>3</v>
      </c>
      <c r="J3490" s="1">
        <v>2023</v>
      </c>
      <c r="K3490" s="1">
        <v>1073750</v>
      </c>
      <c r="L3490" s="1">
        <v>0</v>
      </c>
      <c r="M3490" s="1">
        <f t="array" ref="M3490">SUMPRODUCT(MAX(ISNUMBER(SEARCH('Class Rules'!$B$6:$B$85,$E3490))*ISNUMBER(SEARCH('Class Rules'!$C$6:$C$85,$F3490))*'Class Rules'!$A$6:$A$85))</f>
        <v>0</v>
      </c>
      <c r="N3490" s="1" t="str">
        <f t="array" ref="N3490">IF($M3490=0,'Class Rules'!$D$3,INDEX('Class Rules'!$D$6:$D$85,MATCH($M3490,'Class Rules'!$A$6:$A$85,0)))</f>
        <v>Passenger LDV</v>
      </c>
      <c r="O3490" s="1" t="str">
        <f t="array" ref="O3490">IF(SUMPRODUCT(MAX(ISNUMBER(SEARCH(Fuel_Rules!$A$6:$A$30,$E3490))*ISNUMBER(SEARCH(Fuel_Rules!$B$6:$B$30,$F3490))*(Fuel_Rules!$A$6:$A$30&lt;&gt;"")))&gt;0,"Plug-in hybrid",IF($G3490="Diesel","Diesel","Gasoline"))</f>
        <v>Gasoline</v>
      </c>
    </row>
    <row r="3491" spans="1:15" ht="15" customHeight="1" x14ac:dyDescent="0.25">
      <c r="A3491" s="1">
        <v>2022</v>
      </c>
      <c r="B3491" s="1" t="s">
        <v>5174</v>
      </c>
      <c r="C3491" s="1" t="s">
        <v>2433</v>
      </c>
      <c r="D3491" s="1" t="s">
        <v>5812</v>
      </c>
      <c r="E3491" s="1" t="s">
        <v>2398</v>
      </c>
      <c r="F3491" s="1" t="s">
        <v>2435</v>
      </c>
      <c r="G3491" s="1" t="s">
        <v>103</v>
      </c>
      <c r="H3491" s="1" t="s">
        <v>298</v>
      </c>
      <c r="I3491" s="1">
        <v>2</v>
      </c>
      <c r="J3491" s="1">
        <v>2023</v>
      </c>
      <c r="K3491" s="1">
        <v>568750</v>
      </c>
      <c r="L3491" s="1">
        <v>0</v>
      </c>
      <c r="M3491" s="1">
        <f t="array" ref="M3491">SUMPRODUCT(MAX(ISNUMBER(SEARCH('Class Rules'!$B$6:$B$85,$E3491))*ISNUMBER(SEARCH('Class Rules'!$C$6:$C$85,$F3491))*'Class Rules'!$A$6:$A$85))</f>
        <v>0</v>
      </c>
      <c r="N3491" s="1" t="str">
        <f t="array" ref="N3491">IF($M3491=0,'Class Rules'!$D$3,INDEX('Class Rules'!$D$6:$D$85,MATCH($M3491,'Class Rules'!$A$6:$A$85,0)))</f>
        <v>Passenger LDV</v>
      </c>
      <c r="O3491" s="1" t="str">
        <f t="array" ref="O3491">IF(SUMPRODUCT(MAX(ISNUMBER(SEARCH(Fuel_Rules!$A$6:$A$30,$E3491))*ISNUMBER(SEARCH(Fuel_Rules!$B$6:$B$30,$F3491))*(Fuel_Rules!$A$6:$A$30&lt;&gt;"")))&gt;0,"Plug-in hybrid",IF($G3491="Diesel","Diesel","Gasoline"))</f>
        <v>Gasoline</v>
      </c>
    </row>
    <row r="3492" spans="1:15" ht="15" customHeight="1" x14ac:dyDescent="0.25">
      <c r="A3492" s="1">
        <v>2022</v>
      </c>
      <c r="B3492" s="1" t="s">
        <v>5174</v>
      </c>
      <c r="C3492" s="1" t="s">
        <v>2436</v>
      </c>
      <c r="D3492" s="1" t="s">
        <v>5813</v>
      </c>
      <c r="E3492" s="1" t="s">
        <v>2398</v>
      </c>
      <c r="F3492" s="1" t="s">
        <v>2438</v>
      </c>
      <c r="G3492" s="1" t="s">
        <v>103</v>
      </c>
      <c r="H3492" s="1" t="s">
        <v>298</v>
      </c>
      <c r="I3492" s="1">
        <v>3</v>
      </c>
      <c r="J3492" s="1">
        <v>2023</v>
      </c>
      <c r="K3492" s="1">
        <v>1124243</v>
      </c>
      <c r="L3492" s="1">
        <v>0</v>
      </c>
      <c r="M3492" s="1">
        <f t="array" ref="M3492">SUMPRODUCT(MAX(ISNUMBER(SEARCH('Class Rules'!$B$6:$B$85,$E3492))*ISNUMBER(SEARCH('Class Rules'!$C$6:$C$85,$F3492))*'Class Rules'!$A$6:$A$85))</f>
        <v>0</v>
      </c>
      <c r="N3492" s="1" t="str">
        <f t="array" ref="N3492">IF($M3492=0,'Class Rules'!$D$3,INDEX('Class Rules'!$D$6:$D$85,MATCH($M3492,'Class Rules'!$A$6:$A$85,0)))</f>
        <v>Passenger LDV</v>
      </c>
      <c r="O3492" s="1" t="str">
        <f t="array" ref="O3492">IF(SUMPRODUCT(MAX(ISNUMBER(SEARCH(Fuel_Rules!$A$6:$A$30,$E3492))*ISNUMBER(SEARCH(Fuel_Rules!$B$6:$B$30,$F3492))*(Fuel_Rules!$A$6:$A$30&lt;&gt;"")))&gt;0,"Plug-in hybrid",IF($G3492="Diesel","Diesel","Gasoline"))</f>
        <v>Gasoline</v>
      </c>
    </row>
    <row r="3493" spans="1:15" ht="15" customHeight="1" x14ac:dyDescent="0.25">
      <c r="A3493" s="1">
        <v>2022</v>
      </c>
      <c r="B3493" s="1" t="s">
        <v>5174</v>
      </c>
      <c r="C3493" s="1" t="s">
        <v>2439</v>
      </c>
      <c r="D3493" s="1" t="s">
        <v>5814</v>
      </c>
      <c r="E3493" s="1" t="s">
        <v>2398</v>
      </c>
      <c r="F3493" s="1" t="s">
        <v>2441</v>
      </c>
      <c r="G3493" s="1" t="s">
        <v>103</v>
      </c>
      <c r="H3493" s="1" t="s">
        <v>298</v>
      </c>
      <c r="I3493" s="1">
        <v>3</v>
      </c>
      <c r="J3493" s="1">
        <v>2023</v>
      </c>
      <c r="K3493" s="1">
        <v>1173176</v>
      </c>
      <c r="L3493" s="1">
        <v>0</v>
      </c>
      <c r="M3493" s="1">
        <f t="array" ref="M3493">SUMPRODUCT(MAX(ISNUMBER(SEARCH('Class Rules'!$B$6:$B$85,$E3493))*ISNUMBER(SEARCH('Class Rules'!$C$6:$C$85,$F3493))*'Class Rules'!$A$6:$A$85))</f>
        <v>0</v>
      </c>
      <c r="N3493" s="1" t="str">
        <f t="array" ref="N3493">IF($M3493=0,'Class Rules'!$D$3,INDEX('Class Rules'!$D$6:$D$85,MATCH($M3493,'Class Rules'!$A$6:$A$85,0)))</f>
        <v>Passenger LDV</v>
      </c>
      <c r="O3493" s="1" t="str">
        <f t="array" ref="O3493">IF(SUMPRODUCT(MAX(ISNUMBER(SEARCH(Fuel_Rules!$A$6:$A$30,$E3493))*ISNUMBER(SEARCH(Fuel_Rules!$B$6:$B$30,$F3493))*(Fuel_Rules!$A$6:$A$30&lt;&gt;"")))&gt;0,"Plug-in hybrid",IF($G3493="Diesel","Diesel","Gasoline"))</f>
        <v>Gasoline</v>
      </c>
    </row>
    <row r="3494" spans="1:15" ht="15" customHeight="1" x14ac:dyDescent="0.25">
      <c r="A3494" s="1">
        <v>2022</v>
      </c>
      <c r="B3494" s="1" t="s">
        <v>5174</v>
      </c>
      <c r="C3494" s="1" t="s">
        <v>2442</v>
      </c>
      <c r="D3494" s="1" t="s">
        <v>5815</v>
      </c>
      <c r="E3494" s="1" t="s">
        <v>2398</v>
      </c>
      <c r="F3494" s="1" t="s">
        <v>5816</v>
      </c>
      <c r="G3494" s="1" t="s">
        <v>103</v>
      </c>
      <c r="H3494" s="1" t="s">
        <v>298</v>
      </c>
      <c r="I3494" s="1">
        <v>3</v>
      </c>
      <c r="J3494" s="1">
        <v>2023</v>
      </c>
      <c r="K3494" s="1">
        <v>1185410</v>
      </c>
      <c r="L3494" s="1">
        <v>0</v>
      </c>
      <c r="M3494" s="1">
        <f t="array" ref="M3494">SUMPRODUCT(MAX(ISNUMBER(SEARCH('Class Rules'!$B$6:$B$85,$E3494))*ISNUMBER(SEARCH('Class Rules'!$C$6:$C$85,$F3494))*'Class Rules'!$A$6:$A$85))</f>
        <v>0</v>
      </c>
      <c r="N3494" s="1" t="str">
        <f t="array" ref="N3494">IF($M3494=0,'Class Rules'!$D$3,INDEX('Class Rules'!$D$6:$D$85,MATCH($M3494,'Class Rules'!$A$6:$A$85,0)))</f>
        <v>Passenger LDV</v>
      </c>
      <c r="O3494" s="1" t="str">
        <f t="array" ref="O3494">IF(SUMPRODUCT(MAX(ISNUMBER(SEARCH(Fuel_Rules!$A$6:$A$30,$E3494))*ISNUMBER(SEARCH(Fuel_Rules!$B$6:$B$30,$F3494))*(Fuel_Rules!$A$6:$A$30&lt;&gt;"")))&gt;0,"Plug-in hybrid",IF($G3494="Diesel","Diesel","Gasoline"))</f>
        <v>Gasoline</v>
      </c>
    </row>
    <row r="3495" spans="1:15" ht="15" customHeight="1" x14ac:dyDescent="0.25">
      <c r="A3495" s="1">
        <v>2022</v>
      </c>
      <c r="B3495" s="1" t="s">
        <v>5174</v>
      </c>
      <c r="C3495" s="1" t="s">
        <v>2445</v>
      </c>
      <c r="D3495" s="1" t="s">
        <v>5817</v>
      </c>
      <c r="E3495" s="1" t="s">
        <v>2398</v>
      </c>
      <c r="F3495" s="1" t="s">
        <v>2447</v>
      </c>
      <c r="G3495" s="1" t="s">
        <v>103</v>
      </c>
      <c r="H3495" s="1" t="s">
        <v>298</v>
      </c>
      <c r="I3495" s="1">
        <v>2.9</v>
      </c>
      <c r="J3495" s="1">
        <v>2023</v>
      </c>
      <c r="K3495" s="1">
        <v>762575</v>
      </c>
      <c r="L3495" s="1">
        <v>0</v>
      </c>
      <c r="M3495" s="1">
        <f t="array" ref="M3495">SUMPRODUCT(MAX(ISNUMBER(SEARCH('Class Rules'!$B$6:$B$85,$E3495))*ISNUMBER(SEARCH('Class Rules'!$C$6:$C$85,$F3495))*'Class Rules'!$A$6:$A$85))</f>
        <v>0</v>
      </c>
      <c r="N3495" s="1" t="str">
        <f t="array" ref="N3495">IF($M3495=0,'Class Rules'!$D$3,INDEX('Class Rules'!$D$6:$D$85,MATCH($M3495,'Class Rules'!$A$6:$A$85,0)))</f>
        <v>Passenger LDV</v>
      </c>
      <c r="O3495" s="1" t="str">
        <f t="array" ref="O3495">IF(SUMPRODUCT(MAX(ISNUMBER(SEARCH(Fuel_Rules!$A$6:$A$30,$E3495))*ISNUMBER(SEARCH(Fuel_Rules!$B$6:$B$30,$F3495))*(Fuel_Rules!$A$6:$A$30&lt;&gt;"")))&gt;0,"Plug-in hybrid",IF($G3495="Diesel","Diesel","Gasoline"))</f>
        <v>Plug-in hybrid</v>
      </c>
    </row>
    <row r="3496" spans="1:15" ht="15" customHeight="1" x14ac:dyDescent="0.25">
      <c r="A3496" s="1">
        <v>2022</v>
      </c>
      <c r="B3496" s="1" t="s">
        <v>5174</v>
      </c>
      <c r="C3496" s="1" t="s">
        <v>2448</v>
      </c>
      <c r="D3496" s="1" t="s">
        <v>5818</v>
      </c>
      <c r="E3496" s="1" t="s">
        <v>2398</v>
      </c>
      <c r="F3496" s="1" t="s">
        <v>2450</v>
      </c>
      <c r="G3496" s="1" t="s">
        <v>103</v>
      </c>
      <c r="H3496" s="1" t="s">
        <v>298</v>
      </c>
      <c r="I3496" s="1">
        <v>4</v>
      </c>
      <c r="J3496" s="1">
        <v>2023</v>
      </c>
      <c r="K3496" s="1">
        <v>1255451</v>
      </c>
      <c r="L3496" s="1">
        <v>0</v>
      </c>
      <c r="M3496" s="1">
        <f t="array" ref="M3496">SUMPRODUCT(MAX(ISNUMBER(SEARCH('Class Rules'!$B$6:$B$85,$E3496))*ISNUMBER(SEARCH('Class Rules'!$C$6:$C$85,$F3496))*'Class Rules'!$A$6:$A$85))</f>
        <v>0</v>
      </c>
      <c r="N3496" s="1" t="str">
        <f t="array" ref="N3496">IF($M3496=0,'Class Rules'!$D$3,INDEX('Class Rules'!$D$6:$D$85,MATCH($M3496,'Class Rules'!$A$6:$A$85,0)))</f>
        <v>Passenger LDV</v>
      </c>
      <c r="O3496" s="1" t="str">
        <f t="array" ref="O3496">IF(SUMPRODUCT(MAX(ISNUMBER(SEARCH(Fuel_Rules!$A$6:$A$30,$E3496))*ISNUMBER(SEARCH(Fuel_Rules!$B$6:$B$30,$F3496))*(Fuel_Rules!$A$6:$A$30&lt;&gt;"")))&gt;0,"Plug-in hybrid",IF($G3496="Diesel","Diesel","Gasoline"))</f>
        <v>Gasoline</v>
      </c>
    </row>
    <row r="3497" spans="1:15" ht="15" customHeight="1" x14ac:dyDescent="0.25">
      <c r="A3497" s="1">
        <v>2022</v>
      </c>
      <c r="B3497" s="1" t="s">
        <v>5174</v>
      </c>
      <c r="C3497" s="1" t="s">
        <v>2451</v>
      </c>
      <c r="D3497" s="1" t="s">
        <v>5819</v>
      </c>
      <c r="E3497" s="1" t="s">
        <v>2398</v>
      </c>
      <c r="F3497" s="1" t="s">
        <v>2453</v>
      </c>
      <c r="G3497" s="1" t="s">
        <v>103</v>
      </c>
      <c r="H3497" s="1" t="s">
        <v>298</v>
      </c>
      <c r="I3497" s="1">
        <v>4</v>
      </c>
      <c r="J3497" s="1">
        <v>2023</v>
      </c>
      <c r="K3497" s="1">
        <v>1309850</v>
      </c>
      <c r="L3497" s="1">
        <v>0</v>
      </c>
      <c r="M3497" s="1">
        <f t="array" ref="M3497">SUMPRODUCT(MAX(ISNUMBER(SEARCH('Class Rules'!$B$6:$B$85,$E3497))*ISNUMBER(SEARCH('Class Rules'!$C$6:$C$85,$F3497))*'Class Rules'!$A$6:$A$85))</f>
        <v>0</v>
      </c>
      <c r="N3497" s="1" t="str">
        <f t="array" ref="N3497">IF($M3497=0,'Class Rules'!$D$3,INDEX('Class Rules'!$D$6:$D$85,MATCH($M3497,'Class Rules'!$A$6:$A$85,0)))</f>
        <v>Passenger LDV</v>
      </c>
      <c r="O3497" s="1" t="str">
        <f t="array" ref="O3497">IF(SUMPRODUCT(MAX(ISNUMBER(SEARCH(Fuel_Rules!$A$6:$A$30,$E3497))*ISNUMBER(SEARCH(Fuel_Rules!$B$6:$B$30,$F3497))*(Fuel_Rules!$A$6:$A$30&lt;&gt;"")))&gt;0,"Plug-in hybrid",IF($G3497="Diesel","Diesel","Gasoline"))</f>
        <v>Plug-in hybrid</v>
      </c>
    </row>
    <row r="3498" spans="1:15" ht="15" customHeight="1" x14ac:dyDescent="0.25">
      <c r="A3498" s="1">
        <v>2022</v>
      </c>
      <c r="B3498" s="1" t="s">
        <v>5174</v>
      </c>
      <c r="C3498" s="1" t="s">
        <v>2454</v>
      </c>
      <c r="D3498" s="1" t="s">
        <v>5820</v>
      </c>
      <c r="E3498" s="1" t="s">
        <v>2398</v>
      </c>
      <c r="F3498" s="1" t="s">
        <v>2456</v>
      </c>
      <c r="G3498" s="1" t="s">
        <v>103</v>
      </c>
      <c r="H3498" s="1" t="s">
        <v>298</v>
      </c>
      <c r="I3498" s="1">
        <v>2.9</v>
      </c>
      <c r="J3498" s="1">
        <v>2023</v>
      </c>
      <c r="K3498" s="1">
        <v>823750</v>
      </c>
      <c r="L3498" s="1">
        <v>0</v>
      </c>
      <c r="M3498" s="1">
        <f t="array" ref="M3498">SUMPRODUCT(MAX(ISNUMBER(SEARCH('Class Rules'!$B$6:$B$85,$E3498))*ISNUMBER(SEARCH('Class Rules'!$C$6:$C$85,$F3498))*'Class Rules'!$A$6:$A$85))</f>
        <v>0</v>
      </c>
      <c r="N3498" s="1" t="str">
        <f t="array" ref="N3498">IF($M3498=0,'Class Rules'!$D$3,INDEX('Class Rules'!$D$6:$D$85,MATCH($M3498,'Class Rules'!$A$6:$A$85,0)))</f>
        <v>Passenger LDV</v>
      </c>
      <c r="O3498" s="1" t="str">
        <f t="array" ref="O3498">IF(SUMPRODUCT(MAX(ISNUMBER(SEARCH(Fuel_Rules!$A$6:$A$30,$E3498))*ISNUMBER(SEARCH(Fuel_Rules!$B$6:$B$30,$F3498))*(Fuel_Rules!$A$6:$A$30&lt;&gt;"")))&gt;0,"Plug-in hybrid",IF($G3498="Diesel","Diesel","Gasoline"))</f>
        <v>Plug-in hybrid</v>
      </c>
    </row>
    <row r="3499" spans="1:15" ht="15" customHeight="1" x14ac:dyDescent="0.25">
      <c r="A3499" s="1">
        <v>2022</v>
      </c>
      <c r="B3499" s="1" t="s">
        <v>5174</v>
      </c>
      <c r="C3499" s="1" t="s">
        <v>2457</v>
      </c>
      <c r="D3499" s="1" t="s">
        <v>5821</v>
      </c>
      <c r="E3499" s="1" t="s">
        <v>2398</v>
      </c>
      <c r="F3499" s="1" t="s">
        <v>2459</v>
      </c>
      <c r="G3499" s="1" t="s">
        <v>103</v>
      </c>
      <c r="H3499" s="1" t="s">
        <v>298</v>
      </c>
      <c r="I3499" s="1">
        <v>3</v>
      </c>
      <c r="J3499" s="1">
        <v>2023</v>
      </c>
      <c r="K3499" s="1">
        <v>1234343</v>
      </c>
      <c r="L3499" s="1">
        <v>0</v>
      </c>
      <c r="M3499" s="1">
        <f t="array" ref="M3499">SUMPRODUCT(MAX(ISNUMBER(SEARCH('Class Rules'!$B$6:$B$85,$E3499))*ISNUMBER(SEARCH('Class Rules'!$C$6:$C$85,$F3499))*'Class Rules'!$A$6:$A$85))</f>
        <v>0</v>
      </c>
      <c r="N3499" s="1" t="str">
        <f t="array" ref="N3499">IF($M3499=0,'Class Rules'!$D$3,INDEX('Class Rules'!$D$6:$D$85,MATCH($M3499,'Class Rules'!$A$6:$A$85,0)))</f>
        <v>Passenger LDV</v>
      </c>
      <c r="O3499" s="1" t="str">
        <f t="array" ref="O3499">IF(SUMPRODUCT(MAX(ISNUMBER(SEARCH(Fuel_Rules!$A$6:$A$30,$E3499))*ISNUMBER(SEARCH(Fuel_Rules!$B$6:$B$30,$F3499))*(Fuel_Rules!$A$6:$A$30&lt;&gt;"")))&gt;0,"Plug-in hybrid",IF($G3499="Diesel","Diesel","Gasoline"))</f>
        <v>Gasoline</v>
      </c>
    </row>
    <row r="3500" spans="1:15" ht="15" customHeight="1" x14ac:dyDescent="0.25">
      <c r="A3500" s="1">
        <v>2022</v>
      </c>
      <c r="B3500" s="1" t="s">
        <v>5174</v>
      </c>
      <c r="C3500" s="1" t="s">
        <v>2460</v>
      </c>
      <c r="D3500" s="1" t="s">
        <v>5822</v>
      </c>
      <c r="E3500" s="1" t="s">
        <v>2398</v>
      </c>
      <c r="F3500" s="1" t="s">
        <v>2462</v>
      </c>
      <c r="G3500" s="1" t="s">
        <v>103</v>
      </c>
      <c r="H3500" s="1" t="s">
        <v>298</v>
      </c>
      <c r="I3500" s="1">
        <v>4</v>
      </c>
      <c r="J3500" s="1">
        <v>2023</v>
      </c>
      <c r="K3500" s="1">
        <v>1066800</v>
      </c>
      <c r="L3500" s="1">
        <v>0</v>
      </c>
      <c r="M3500" s="1">
        <f t="array" ref="M3500">SUMPRODUCT(MAX(ISNUMBER(SEARCH('Class Rules'!$B$6:$B$85,$E3500))*ISNUMBER(SEARCH('Class Rules'!$C$6:$C$85,$F3500))*'Class Rules'!$A$6:$A$85))</f>
        <v>0</v>
      </c>
      <c r="N3500" s="1" t="str">
        <f t="array" ref="N3500">IF($M3500=0,'Class Rules'!$D$3,INDEX('Class Rules'!$D$6:$D$85,MATCH($M3500,'Class Rules'!$A$6:$A$85,0)))</f>
        <v>Passenger LDV</v>
      </c>
      <c r="O3500" s="1" t="str">
        <f t="array" ref="O3500">IF(SUMPRODUCT(MAX(ISNUMBER(SEARCH(Fuel_Rules!$A$6:$A$30,$E3500))*ISNUMBER(SEARCH(Fuel_Rules!$B$6:$B$30,$F3500))*(Fuel_Rules!$A$6:$A$30&lt;&gt;"")))&gt;0,"Plug-in hybrid",IF($G3500="Diesel","Diesel","Gasoline"))</f>
        <v>Gasoline</v>
      </c>
    </row>
    <row r="3501" spans="1:15" ht="15" customHeight="1" x14ac:dyDescent="0.25">
      <c r="A3501" s="1">
        <v>2022</v>
      </c>
      <c r="B3501" s="1" t="s">
        <v>5174</v>
      </c>
      <c r="C3501" s="1" t="s">
        <v>2463</v>
      </c>
      <c r="D3501" s="1" t="s">
        <v>5823</v>
      </c>
      <c r="E3501" s="1" t="s">
        <v>2398</v>
      </c>
      <c r="F3501" s="1" t="s">
        <v>2465</v>
      </c>
      <c r="G3501" s="1" t="s">
        <v>103</v>
      </c>
      <c r="H3501" s="1" t="s">
        <v>298</v>
      </c>
      <c r="I3501" s="1">
        <v>3</v>
      </c>
      <c r="J3501" s="1">
        <v>2023</v>
      </c>
      <c r="K3501" s="1">
        <v>1261250</v>
      </c>
      <c r="L3501" s="1">
        <v>0</v>
      </c>
      <c r="M3501" s="1">
        <f t="array" ref="M3501">SUMPRODUCT(MAX(ISNUMBER(SEARCH('Class Rules'!$B$6:$B$85,$E3501))*ISNUMBER(SEARCH('Class Rules'!$C$6:$C$85,$F3501))*'Class Rules'!$A$6:$A$85))</f>
        <v>0</v>
      </c>
      <c r="N3501" s="1" t="str">
        <f t="array" ref="N3501">IF($M3501=0,'Class Rules'!$D$3,INDEX('Class Rules'!$D$6:$D$85,MATCH($M3501,'Class Rules'!$A$6:$A$85,0)))</f>
        <v>Passenger LDV</v>
      </c>
      <c r="O3501" s="1" t="str">
        <f t="array" ref="O3501">IF(SUMPRODUCT(MAX(ISNUMBER(SEARCH(Fuel_Rules!$A$6:$A$30,$E3501))*ISNUMBER(SEARCH(Fuel_Rules!$B$6:$B$30,$F3501))*(Fuel_Rules!$A$6:$A$30&lt;&gt;"")))&gt;0,"Plug-in hybrid",IF($G3501="Diesel","Diesel","Gasoline"))</f>
        <v>Gasoline</v>
      </c>
    </row>
    <row r="3502" spans="1:15" ht="15" customHeight="1" x14ac:dyDescent="0.25">
      <c r="A3502" s="1">
        <v>2022</v>
      </c>
      <c r="B3502" s="1" t="s">
        <v>5174</v>
      </c>
      <c r="C3502" s="1" t="s">
        <v>2466</v>
      </c>
      <c r="D3502" s="1" t="s">
        <v>5824</v>
      </c>
      <c r="E3502" s="1" t="s">
        <v>2398</v>
      </c>
      <c r="F3502" s="1" t="s">
        <v>2468</v>
      </c>
      <c r="G3502" s="1" t="s">
        <v>103</v>
      </c>
      <c r="H3502" s="1" t="s">
        <v>298</v>
      </c>
      <c r="I3502" s="1">
        <v>3</v>
      </c>
      <c r="J3502" s="1">
        <v>2023</v>
      </c>
      <c r="K3502" s="1">
        <v>721525</v>
      </c>
      <c r="L3502" s="1">
        <v>0</v>
      </c>
      <c r="M3502" s="1">
        <f t="array" ref="M3502">SUMPRODUCT(MAX(ISNUMBER(SEARCH('Class Rules'!$B$6:$B$85,$E3502))*ISNUMBER(SEARCH('Class Rules'!$C$6:$C$85,$F3502))*'Class Rules'!$A$6:$A$85))</f>
        <v>0</v>
      </c>
      <c r="N3502" s="1" t="str">
        <f t="array" ref="N3502">IF($M3502=0,'Class Rules'!$D$3,INDEX('Class Rules'!$D$6:$D$85,MATCH($M3502,'Class Rules'!$A$6:$A$85,0)))</f>
        <v>Passenger LDV</v>
      </c>
      <c r="O3502" s="1" t="str">
        <f t="array" ref="O3502">IF(SUMPRODUCT(MAX(ISNUMBER(SEARCH(Fuel_Rules!$A$6:$A$30,$E3502))*ISNUMBER(SEARCH(Fuel_Rules!$B$6:$B$30,$F3502))*(Fuel_Rules!$A$6:$A$30&lt;&gt;"")))&gt;0,"Plug-in hybrid",IF($G3502="Diesel","Diesel","Gasoline"))</f>
        <v>Plug-in hybrid</v>
      </c>
    </row>
    <row r="3503" spans="1:15" ht="15" customHeight="1" x14ac:dyDescent="0.25">
      <c r="A3503" s="1">
        <v>2022</v>
      </c>
      <c r="B3503" s="1" t="s">
        <v>5174</v>
      </c>
      <c r="C3503" s="1" t="s">
        <v>2469</v>
      </c>
      <c r="D3503" s="1" t="s">
        <v>5825</v>
      </c>
      <c r="E3503" s="1" t="s">
        <v>2398</v>
      </c>
      <c r="F3503" s="1" t="s">
        <v>2471</v>
      </c>
      <c r="G3503" s="1" t="s">
        <v>103</v>
      </c>
      <c r="H3503" s="1" t="s">
        <v>298</v>
      </c>
      <c r="I3503" s="1">
        <v>4</v>
      </c>
      <c r="J3503" s="1">
        <v>2023</v>
      </c>
      <c r="K3503" s="1">
        <v>1297275</v>
      </c>
      <c r="L3503" s="1">
        <v>0</v>
      </c>
      <c r="M3503" s="1">
        <f t="array" ref="M3503">SUMPRODUCT(MAX(ISNUMBER(SEARCH('Class Rules'!$B$6:$B$85,$E3503))*ISNUMBER(SEARCH('Class Rules'!$C$6:$C$85,$F3503))*'Class Rules'!$A$6:$A$85))</f>
        <v>0</v>
      </c>
      <c r="N3503" s="1" t="str">
        <f t="array" ref="N3503">IF($M3503=0,'Class Rules'!$D$3,INDEX('Class Rules'!$D$6:$D$85,MATCH($M3503,'Class Rules'!$A$6:$A$85,0)))</f>
        <v>Passenger LDV</v>
      </c>
      <c r="O3503" s="1" t="str">
        <f t="array" ref="O3503">IF(SUMPRODUCT(MAX(ISNUMBER(SEARCH(Fuel_Rules!$A$6:$A$30,$E3503))*ISNUMBER(SEARCH(Fuel_Rules!$B$6:$B$30,$F3503))*(Fuel_Rules!$A$6:$A$30&lt;&gt;"")))&gt;0,"Plug-in hybrid",IF($G3503="Diesel","Diesel","Gasoline"))</f>
        <v>Plug-in hybrid</v>
      </c>
    </row>
    <row r="3504" spans="1:15" ht="15" customHeight="1" x14ac:dyDescent="0.25">
      <c r="A3504" s="1">
        <v>2022</v>
      </c>
      <c r="B3504" s="1" t="s">
        <v>5174</v>
      </c>
      <c r="C3504" s="1" t="s">
        <v>2472</v>
      </c>
      <c r="D3504" s="1" t="s">
        <v>5826</v>
      </c>
      <c r="E3504" s="1" t="s">
        <v>2398</v>
      </c>
      <c r="F3504" s="1" t="s">
        <v>2474</v>
      </c>
      <c r="G3504" s="1" t="s">
        <v>103</v>
      </c>
      <c r="H3504" s="1" t="s">
        <v>298</v>
      </c>
      <c r="I3504" s="1">
        <v>2.9</v>
      </c>
      <c r="J3504" s="1">
        <v>2023</v>
      </c>
      <c r="K3504" s="1">
        <v>777875</v>
      </c>
      <c r="L3504" s="1">
        <v>0</v>
      </c>
      <c r="M3504" s="1">
        <f t="array" ref="M3504">SUMPRODUCT(MAX(ISNUMBER(SEARCH('Class Rules'!$B$6:$B$85,$E3504))*ISNUMBER(SEARCH('Class Rules'!$C$6:$C$85,$F3504))*'Class Rules'!$A$6:$A$85))</f>
        <v>0</v>
      </c>
      <c r="N3504" s="1" t="str">
        <f t="array" ref="N3504">IF($M3504=0,'Class Rules'!$D$3,INDEX('Class Rules'!$D$6:$D$85,MATCH($M3504,'Class Rules'!$A$6:$A$85,0)))</f>
        <v>Passenger LDV</v>
      </c>
      <c r="O3504" s="1" t="str">
        <f t="array" ref="O3504">IF(SUMPRODUCT(MAX(ISNUMBER(SEARCH(Fuel_Rules!$A$6:$A$30,$E3504))*ISNUMBER(SEARCH(Fuel_Rules!$B$6:$B$30,$F3504))*(Fuel_Rules!$A$6:$A$30&lt;&gt;"")))&gt;0,"Plug-in hybrid",IF($G3504="Diesel","Diesel","Gasoline"))</f>
        <v>Gasoline</v>
      </c>
    </row>
    <row r="3505" spans="1:15" ht="15" customHeight="1" x14ac:dyDescent="0.25">
      <c r="A3505" s="1">
        <v>2022</v>
      </c>
      <c r="B3505" s="1" t="s">
        <v>5174</v>
      </c>
      <c r="C3505" s="1" t="s">
        <v>2475</v>
      </c>
      <c r="D3505" s="1" t="s">
        <v>5827</v>
      </c>
      <c r="E3505" s="1" t="s">
        <v>2398</v>
      </c>
      <c r="F3505" s="1" t="s">
        <v>2477</v>
      </c>
      <c r="G3505" s="1" t="s">
        <v>103</v>
      </c>
      <c r="H3505" s="1" t="s">
        <v>298</v>
      </c>
      <c r="I3505" s="1">
        <v>4</v>
      </c>
      <c r="J3505" s="1">
        <v>2023</v>
      </c>
      <c r="K3505" s="1">
        <v>768854</v>
      </c>
      <c r="L3505" s="1">
        <v>0</v>
      </c>
      <c r="M3505" s="1">
        <f t="array" ref="M3505">SUMPRODUCT(MAX(ISNUMBER(SEARCH('Class Rules'!$B$6:$B$85,$E3505))*ISNUMBER(SEARCH('Class Rules'!$C$6:$C$85,$F3505))*'Class Rules'!$A$6:$A$85))</f>
        <v>0</v>
      </c>
      <c r="N3505" s="1" t="str">
        <f t="array" ref="N3505">IF($M3505=0,'Class Rules'!$D$3,INDEX('Class Rules'!$D$6:$D$85,MATCH($M3505,'Class Rules'!$A$6:$A$85,0)))</f>
        <v>Passenger LDV</v>
      </c>
      <c r="O3505" s="1" t="str">
        <f t="array" ref="O3505">IF(SUMPRODUCT(MAX(ISNUMBER(SEARCH(Fuel_Rules!$A$6:$A$30,$E3505))*ISNUMBER(SEARCH(Fuel_Rules!$B$6:$B$30,$F3505))*(Fuel_Rules!$A$6:$A$30&lt;&gt;"")))&gt;0,"Plug-in hybrid",IF($G3505="Diesel","Diesel","Gasoline"))</f>
        <v>Gasoline</v>
      </c>
    </row>
    <row r="3506" spans="1:15" ht="15" customHeight="1" x14ac:dyDescent="0.25">
      <c r="A3506" s="1">
        <v>2022</v>
      </c>
      <c r="B3506" s="1" t="s">
        <v>5174</v>
      </c>
      <c r="C3506" s="1" t="s">
        <v>2478</v>
      </c>
      <c r="D3506" s="1" t="s">
        <v>5828</v>
      </c>
      <c r="E3506" s="1" t="s">
        <v>2398</v>
      </c>
      <c r="F3506" s="1" t="s">
        <v>2480</v>
      </c>
      <c r="G3506" s="1" t="s">
        <v>103</v>
      </c>
      <c r="H3506" s="1" t="s">
        <v>298</v>
      </c>
      <c r="I3506" s="1">
        <v>4</v>
      </c>
      <c r="J3506" s="1">
        <v>2023</v>
      </c>
      <c r="K3506" s="1">
        <v>805521</v>
      </c>
      <c r="L3506" s="1">
        <v>0</v>
      </c>
      <c r="M3506" s="1">
        <f t="array" ref="M3506">SUMPRODUCT(MAX(ISNUMBER(SEARCH('Class Rules'!$B$6:$B$85,$E3506))*ISNUMBER(SEARCH('Class Rules'!$C$6:$C$85,$F3506))*'Class Rules'!$A$6:$A$85))</f>
        <v>0</v>
      </c>
      <c r="N3506" s="1" t="str">
        <f t="array" ref="N3506">IF($M3506=0,'Class Rules'!$D$3,INDEX('Class Rules'!$D$6:$D$85,MATCH($M3506,'Class Rules'!$A$6:$A$85,0)))</f>
        <v>Passenger LDV</v>
      </c>
      <c r="O3506" s="1" t="str">
        <f t="array" ref="O3506">IF(SUMPRODUCT(MAX(ISNUMBER(SEARCH(Fuel_Rules!$A$6:$A$30,$E3506))*ISNUMBER(SEARCH(Fuel_Rules!$B$6:$B$30,$F3506))*(Fuel_Rules!$A$6:$A$30&lt;&gt;"")))&gt;0,"Plug-in hybrid",IF($G3506="Diesel","Diesel","Gasoline"))</f>
        <v>Gasoline</v>
      </c>
    </row>
    <row r="3507" spans="1:15" ht="15" customHeight="1" x14ac:dyDescent="0.25">
      <c r="A3507" s="1">
        <v>2022</v>
      </c>
      <c r="B3507" s="1" t="s">
        <v>5174</v>
      </c>
      <c r="C3507" s="1" t="s">
        <v>2481</v>
      </c>
      <c r="D3507" s="1" t="s">
        <v>5829</v>
      </c>
      <c r="E3507" s="1" t="s">
        <v>2398</v>
      </c>
      <c r="F3507" s="1" t="s">
        <v>2483</v>
      </c>
      <c r="G3507" s="1" t="s">
        <v>103</v>
      </c>
      <c r="H3507" s="1" t="s">
        <v>298</v>
      </c>
      <c r="I3507" s="1">
        <v>3</v>
      </c>
      <c r="J3507" s="1">
        <v>2023</v>
      </c>
      <c r="K3507" s="1">
        <v>711850</v>
      </c>
      <c r="L3507" s="1">
        <v>0</v>
      </c>
      <c r="M3507" s="1">
        <f t="array" ref="M3507">SUMPRODUCT(MAX(ISNUMBER(SEARCH('Class Rules'!$B$6:$B$85,$E3507))*ISNUMBER(SEARCH('Class Rules'!$C$6:$C$85,$F3507))*'Class Rules'!$A$6:$A$85))</f>
        <v>0</v>
      </c>
      <c r="N3507" s="1" t="str">
        <f t="array" ref="N3507">IF($M3507=0,'Class Rules'!$D$3,INDEX('Class Rules'!$D$6:$D$85,MATCH($M3507,'Class Rules'!$A$6:$A$85,0)))</f>
        <v>Passenger LDV</v>
      </c>
      <c r="O3507" s="1" t="str">
        <f t="array" ref="O3507">IF(SUMPRODUCT(MAX(ISNUMBER(SEARCH(Fuel_Rules!$A$6:$A$30,$E3507))*ISNUMBER(SEARCH(Fuel_Rules!$B$6:$B$30,$F3507))*(Fuel_Rules!$A$6:$A$30&lt;&gt;"")))&gt;0,"Plug-in hybrid",IF($G3507="Diesel","Diesel","Gasoline"))</f>
        <v>Plug-in hybrid</v>
      </c>
    </row>
    <row r="3508" spans="1:15" ht="15" customHeight="1" x14ac:dyDescent="0.25">
      <c r="A3508" s="1">
        <v>2022</v>
      </c>
      <c r="B3508" s="1" t="s">
        <v>5174</v>
      </c>
      <c r="C3508" s="1" t="s">
        <v>2484</v>
      </c>
      <c r="D3508" s="1" t="s">
        <v>5830</v>
      </c>
      <c r="E3508" s="1" t="s">
        <v>2398</v>
      </c>
      <c r="F3508" s="1" t="s">
        <v>2486</v>
      </c>
      <c r="G3508" s="1" t="s">
        <v>103</v>
      </c>
      <c r="H3508" s="1" t="s">
        <v>298</v>
      </c>
      <c r="I3508" s="1">
        <v>2.9</v>
      </c>
      <c r="J3508" s="1">
        <v>2023</v>
      </c>
      <c r="K3508" s="1">
        <v>861350</v>
      </c>
      <c r="L3508" s="1">
        <v>0</v>
      </c>
      <c r="M3508" s="1">
        <f t="array" ref="M3508">SUMPRODUCT(MAX(ISNUMBER(SEARCH('Class Rules'!$B$6:$B$85,$E3508))*ISNUMBER(SEARCH('Class Rules'!$C$6:$C$85,$F3508))*'Class Rules'!$A$6:$A$85))</f>
        <v>0</v>
      </c>
      <c r="N3508" s="1" t="str">
        <f t="array" ref="N3508">IF($M3508=0,'Class Rules'!$D$3,INDEX('Class Rules'!$D$6:$D$85,MATCH($M3508,'Class Rules'!$A$6:$A$85,0)))</f>
        <v>Passenger LDV</v>
      </c>
      <c r="O3508" s="1" t="str">
        <f t="array" ref="O3508">IF(SUMPRODUCT(MAX(ISNUMBER(SEARCH(Fuel_Rules!$A$6:$A$30,$E3508))*ISNUMBER(SEARCH(Fuel_Rules!$B$6:$B$30,$F3508))*(Fuel_Rules!$A$6:$A$30&lt;&gt;"")))&gt;0,"Plug-in hybrid",IF($G3508="Diesel","Diesel","Gasoline"))</f>
        <v>Plug-in hybrid</v>
      </c>
    </row>
    <row r="3509" spans="1:15" ht="15" customHeight="1" x14ac:dyDescent="0.25">
      <c r="A3509" s="1">
        <v>2022</v>
      </c>
      <c r="B3509" s="1" t="s">
        <v>5174</v>
      </c>
      <c r="C3509" s="1" t="s">
        <v>2487</v>
      </c>
      <c r="D3509" s="1" t="s">
        <v>5831</v>
      </c>
      <c r="E3509" s="1" t="s">
        <v>2398</v>
      </c>
      <c r="F3509" s="1" t="s">
        <v>2489</v>
      </c>
      <c r="G3509" s="1" t="s">
        <v>103</v>
      </c>
      <c r="H3509" s="1" t="s">
        <v>298</v>
      </c>
      <c r="I3509" s="1">
        <v>4</v>
      </c>
      <c r="J3509" s="1">
        <v>2023</v>
      </c>
      <c r="K3509" s="1">
        <v>1090800</v>
      </c>
      <c r="L3509" s="1">
        <v>0</v>
      </c>
      <c r="M3509" s="1">
        <f t="array" ref="M3509">SUMPRODUCT(MAX(ISNUMBER(SEARCH('Class Rules'!$B$6:$B$85,$E3509))*ISNUMBER(SEARCH('Class Rules'!$C$6:$C$85,$F3509))*'Class Rules'!$A$6:$A$85))</f>
        <v>0</v>
      </c>
      <c r="N3509" s="1" t="str">
        <f t="array" ref="N3509">IF($M3509=0,'Class Rules'!$D$3,INDEX('Class Rules'!$D$6:$D$85,MATCH($M3509,'Class Rules'!$A$6:$A$85,0)))</f>
        <v>Passenger LDV</v>
      </c>
      <c r="O3509" s="1" t="str">
        <f t="array" ref="O3509">IF(SUMPRODUCT(MAX(ISNUMBER(SEARCH(Fuel_Rules!$A$6:$A$30,$E3509))*ISNUMBER(SEARCH(Fuel_Rules!$B$6:$B$30,$F3509))*(Fuel_Rules!$A$6:$A$30&lt;&gt;"")))&gt;0,"Plug-in hybrid",IF($G3509="Diesel","Diesel","Gasoline"))</f>
        <v>Gasoline</v>
      </c>
    </row>
    <row r="3510" spans="1:15" ht="15" customHeight="1" x14ac:dyDescent="0.25">
      <c r="A3510" s="1">
        <v>2022</v>
      </c>
      <c r="B3510" s="1" t="s">
        <v>5174</v>
      </c>
      <c r="C3510" s="1" t="s">
        <v>2490</v>
      </c>
      <c r="D3510" s="1" t="s">
        <v>5832</v>
      </c>
      <c r="E3510" s="1" t="s">
        <v>2398</v>
      </c>
      <c r="F3510" s="1" t="s">
        <v>2492</v>
      </c>
      <c r="G3510" s="1" t="s">
        <v>103</v>
      </c>
      <c r="H3510" s="1" t="s">
        <v>298</v>
      </c>
      <c r="I3510" s="1">
        <v>4</v>
      </c>
      <c r="J3510" s="1">
        <v>2023</v>
      </c>
      <c r="K3510" s="1">
        <v>685541</v>
      </c>
      <c r="L3510" s="1">
        <v>0</v>
      </c>
      <c r="M3510" s="1">
        <f t="array" ref="M3510">SUMPRODUCT(MAX(ISNUMBER(SEARCH('Class Rules'!$B$6:$B$85,$E3510))*ISNUMBER(SEARCH('Class Rules'!$C$6:$C$85,$F3510))*'Class Rules'!$A$6:$A$85))</f>
        <v>0</v>
      </c>
      <c r="N3510" s="1" t="str">
        <f t="array" ref="N3510">IF($M3510=0,'Class Rules'!$D$3,INDEX('Class Rules'!$D$6:$D$85,MATCH($M3510,'Class Rules'!$A$6:$A$85,0)))</f>
        <v>Passenger LDV</v>
      </c>
      <c r="O3510" s="1" t="str">
        <f t="array" ref="O3510">IF(SUMPRODUCT(MAX(ISNUMBER(SEARCH(Fuel_Rules!$A$6:$A$30,$E3510))*ISNUMBER(SEARCH(Fuel_Rules!$B$6:$B$30,$F3510))*(Fuel_Rules!$A$6:$A$30&lt;&gt;"")))&gt;0,"Plug-in hybrid",IF($G3510="Diesel","Diesel","Gasoline"))</f>
        <v>Gasoline</v>
      </c>
    </row>
    <row r="3511" spans="1:15" ht="15" customHeight="1" x14ac:dyDescent="0.25">
      <c r="A3511" s="1">
        <v>2022</v>
      </c>
      <c r="B3511" s="1" t="s">
        <v>5174</v>
      </c>
      <c r="C3511" s="1" t="s">
        <v>2493</v>
      </c>
      <c r="D3511" s="1" t="s">
        <v>5833</v>
      </c>
      <c r="E3511" s="1" t="s">
        <v>2398</v>
      </c>
      <c r="F3511" s="1" t="s">
        <v>2495</v>
      </c>
      <c r="G3511" s="1" t="s">
        <v>103</v>
      </c>
      <c r="H3511" s="1" t="s">
        <v>298</v>
      </c>
      <c r="I3511" s="1">
        <v>4</v>
      </c>
      <c r="J3511" s="1">
        <v>2023</v>
      </c>
      <c r="K3511" s="1">
        <v>1194850</v>
      </c>
      <c r="L3511" s="1">
        <v>0</v>
      </c>
      <c r="M3511" s="1">
        <f t="array" ref="M3511">SUMPRODUCT(MAX(ISNUMBER(SEARCH('Class Rules'!$B$6:$B$85,$E3511))*ISNUMBER(SEARCH('Class Rules'!$C$6:$C$85,$F3511))*'Class Rules'!$A$6:$A$85))</f>
        <v>0</v>
      </c>
      <c r="N3511" s="1" t="str">
        <f t="array" ref="N3511">IF($M3511=0,'Class Rules'!$D$3,INDEX('Class Rules'!$D$6:$D$85,MATCH($M3511,'Class Rules'!$A$6:$A$85,0)))</f>
        <v>Passenger LDV</v>
      </c>
      <c r="O3511" s="1" t="str">
        <f t="array" ref="O3511">IF(SUMPRODUCT(MAX(ISNUMBER(SEARCH(Fuel_Rules!$A$6:$A$30,$E3511))*ISNUMBER(SEARCH(Fuel_Rules!$B$6:$B$30,$F3511))*(Fuel_Rules!$A$6:$A$30&lt;&gt;"")))&gt;0,"Plug-in hybrid",IF($G3511="Diesel","Diesel","Gasoline"))</f>
        <v>Plug-in hybrid</v>
      </c>
    </row>
    <row r="3512" spans="1:15" ht="15" customHeight="1" x14ac:dyDescent="0.25">
      <c r="A3512" s="1">
        <v>2022</v>
      </c>
      <c r="B3512" s="1" t="s">
        <v>5174</v>
      </c>
      <c r="C3512" s="1" t="s">
        <v>2496</v>
      </c>
      <c r="D3512" s="1" t="s">
        <v>5834</v>
      </c>
      <c r="E3512" s="1" t="s">
        <v>2398</v>
      </c>
      <c r="F3512" s="1" t="s">
        <v>2498</v>
      </c>
      <c r="G3512" s="1" t="s">
        <v>103</v>
      </c>
      <c r="H3512" s="1" t="s">
        <v>298</v>
      </c>
      <c r="I3512" s="1">
        <v>2</v>
      </c>
      <c r="J3512" s="1">
        <v>2023</v>
      </c>
      <c r="K3512" s="1">
        <v>605521</v>
      </c>
      <c r="L3512" s="1">
        <v>0</v>
      </c>
      <c r="M3512" s="1">
        <f t="array" ref="M3512">SUMPRODUCT(MAX(ISNUMBER(SEARCH('Class Rules'!$B$6:$B$85,$E3512))*ISNUMBER(SEARCH('Class Rules'!$C$6:$C$85,$F3512))*'Class Rules'!$A$6:$A$85))</f>
        <v>0</v>
      </c>
      <c r="N3512" s="1" t="str">
        <f t="array" ref="N3512">IF($M3512=0,'Class Rules'!$D$3,INDEX('Class Rules'!$D$6:$D$85,MATCH($M3512,'Class Rules'!$A$6:$A$85,0)))</f>
        <v>Passenger LDV</v>
      </c>
      <c r="O3512" s="1" t="str">
        <f t="array" ref="O3512">IF(SUMPRODUCT(MAX(ISNUMBER(SEARCH(Fuel_Rules!$A$6:$A$30,$E3512))*ISNUMBER(SEARCH(Fuel_Rules!$B$6:$B$30,$F3512))*(Fuel_Rules!$A$6:$A$30&lt;&gt;"")))&gt;0,"Plug-in hybrid",IF($G3512="Diesel","Diesel","Gasoline"))</f>
        <v>Gasoline</v>
      </c>
    </row>
    <row r="3513" spans="1:15" ht="15" customHeight="1" x14ac:dyDescent="0.25">
      <c r="A3513" s="1">
        <v>2022</v>
      </c>
      <c r="B3513" s="1" t="s">
        <v>5174</v>
      </c>
      <c r="C3513" s="1" t="s">
        <v>2499</v>
      </c>
      <c r="D3513" s="1" t="s">
        <v>5835</v>
      </c>
      <c r="E3513" s="1" t="s">
        <v>2398</v>
      </c>
      <c r="F3513" s="1" t="s">
        <v>2501</v>
      </c>
      <c r="G3513" s="1" t="s">
        <v>103</v>
      </c>
      <c r="H3513" s="1" t="s">
        <v>298</v>
      </c>
      <c r="I3513" s="1">
        <v>4</v>
      </c>
      <c r="J3513" s="1">
        <v>2023</v>
      </c>
      <c r="K3513" s="1">
        <v>849850</v>
      </c>
      <c r="L3513" s="1">
        <v>0</v>
      </c>
      <c r="M3513" s="1">
        <f t="array" ref="M3513">SUMPRODUCT(MAX(ISNUMBER(SEARCH('Class Rules'!$B$6:$B$85,$E3513))*ISNUMBER(SEARCH('Class Rules'!$C$6:$C$85,$F3513))*'Class Rules'!$A$6:$A$85))</f>
        <v>0</v>
      </c>
      <c r="N3513" s="1" t="str">
        <f t="array" ref="N3513">IF($M3513=0,'Class Rules'!$D$3,INDEX('Class Rules'!$D$6:$D$85,MATCH($M3513,'Class Rules'!$A$6:$A$85,0)))</f>
        <v>Passenger LDV</v>
      </c>
      <c r="O3513" s="1" t="str">
        <f t="array" ref="O3513">IF(SUMPRODUCT(MAX(ISNUMBER(SEARCH(Fuel_Rules!$A$6:$A$30,$E3513))*ISNUMBER(SEARCH(Fuel_Rules!$B$6:$B$30,$F3513))*(Fuel_Rules!$A$6:$A$30&lt;&gt;"")))&gt;0,"Plug-in hybrid",IF($G3513="Diesel","Diesel","Gasoline"))</f>
        <v>Gasoline</v>
      </c>
    </row>
    <row r="3514" spans="1:15" ht="15" customHeight="1" x14ac:dyDescent="0.25">
      <c r="A3514" s="1">
        <v>2022</v>
      </c>
      <c r="B3514" s="1" t="s">
        <v>5174</v>
      </c>
      <c r="C3514" s="1" t="s">
        <v>2502</v>
      </c>
      <c r="D3514" s="1" t="s">
        <v>5836</v>
      </c>
      <c r="E3514" s="1" t="s">
        <v>2398</v>
      </c>
      <c r="F3514" s="1" t="s">
        <v>2504</v>
      </c>
      <c r="G3514" s="1" t="s">
        <v>103</v>
      </c>
      <c r="H3514" s="1" t="s">
        <v>298</v>
      </c>
      <c r="I3514" s="1">
        <v>4</v>
      </c>
      <c r="J3514" s="1">
        <v>2023</v>
      </c>
      <c r="K3514" s="1">
        <v>740120</v>
      </c>
      <c r="L3514" s="1">
        <v>0</v>
      </c>
      <c r="M3514" s="1">
        <f t="array" ref="M3514">SUMPRODUCT(MAX(ISNUMBER(SEARCH('Class Rules'!$B$6:$B$85,$E3514))*ISNUMBER(SEARCH('Class Rules'!$C$6:$C$85,$F3514))*'Class Rules'!$A$6:$A$85))</f>
        <v>0</v>
      </c>
      <c r="N3514" s="1" t="str">
        <f t="array" ref="N3514">IF($M3514=0,'Class Rules'!$D$3,INDEX('Class Rules'!$D$6:$D$85,MATCH($M3514,'Class Rules'!$A$6:$A$85,0)))</f>
        <v>Passenger LDV</v>
      </c>
      <c r="O3514" s="1" t="str">
        <f t="array" ref="O3514">IF(SUMPRODUCT(MAX(ISNUMBER(SEARCH(Fuel_Rules!$A$6:$A$30,$E3514))*ISNUMBER(SEARCH(Fuel_Rules!$B$6:$B$30,$F3514))*(Fuel_Rules!$A$6:$A$30&lt;&gt;"")))&gt;0,"Plug-in hybrid",IF($G3514="Diesel","Diesel","Gasoline"))</f>
        <v>Gasoline</v>
      </c>
    </row>
    <row r="3515" spans="1:15" ht="15" customHeight="1" x14ac:dyDescent="0.25">
      <c r="A3515" s="1">
        <v>2022</v>
      </c>
      <c r="B3515" s="1" t="s">
        <v>5174</v>
      </c>
      <c r="C3515" s="1" t="s">
        <v>2505</v>
      </c>
      <c r="D3515" s="1" t="s">
        <v>5837</v>
      </c>
      <c r="E3515" s="1" t="s">
        <v>2398</v>
      </c>
      <c r="F3515" s="1" t="s">
        <v>2507</v>
      </c>
      <c r="G3515" s="1" t="s">
        <v>103</v>
      </c>
      <c r="H3515" s="1" t="s">
        <v>298</v>
      </c>
      <c r="I3515" s="1">
        <v>2</v>
      </c>
      <c r="J3515" s="1">
        <v>2023</v>
      </c>
      <c r="K3515" s="1">
        <v>585451</v>
      </c>
      <c r="L3515" s="1">
        <v>0</v>
      </c>
      <c r="M3515" s="1">
        <f t="array" ref="M3515">SUMPRODUCT(MAX(ISNUMBER(SEARCH('Class Rules'!$B$6:$B$85,$E3515))*ISNUMBER(SEARCH('Class Rules'!$C$6:$C$85,$F3515))*'Class Rules'!$A$6:$A$85))</f>
        <v>0</v>
      </c>
      <c r="N3515" s="1" t="str">
        <f t="array" ref="N3515">IF($M3515=0,'Class Rules'!$D$3,INDEX('Class Rules'!$D$6:$D$85,MATCH($M3515,'Class Rules'!$A$6:$A$85,0)))</f>
        <v>Passenger LDV</v>
      </c>
      <c r="O3515" s="1" t="str">
        <f t="array" ref="O3515">IF(SUMPRODUCT(MAX(ISNUMBER(SEARCH(Fuel_Rules!$A$6:$A$30,$E3515))*ISNUMBER(SEARCH(Fuel_Rules!$B$6:$B$30,$F3515))*(Fuel_Rules!$A$6:$A$30&lt;&gt;"")))&gt;0,"Plug-in hybrid",IF($G3515="Diesel","Diesel","Gasoline"))</f>
        <v>Gasoline</v>
      </c>
    </row>
    <row r="3516" spans="1:15" ht="15" customHeight="1" x14ac:dyDescent="0.25">
      <c r="A3516" s="1">
        <v>2022</v>
      </c>
      <c r="B3516" s="1" t="s">
        <v>5174</v>
      </c>
      <c r="C3516" s="1" t="s">
        <v>2508</v>
      </c>
      <c r="D3516" s="1" t="s">
        <v>5838</v>
      </c>
      <c r="E3516" s="1" t="s">
        <v>2398</v>
      </c>
      <c r="F3516" s="1" t="s">
        <v>2510</v>
      </c>
      <c r="G3516" s="1" t="s">
        <v>103</v>
      </c>
      <c r="H3516" s="1" t="s">
        <v>298</v>
      </c>
      <c r="I3516" s="1">
        <v>4</v>
      </c>
      <c r="J3516" s="1">
        <v>2023</v>
      </c>
      <c r="K3516" s="1">
        <v>1236266</v>
      </c>
      <c r="L3516" s="1">
        <v>0</v>
      </c>
      <c r="M3516" s="1">
        <f t="array" ref="M3516">SUMPRODUCT(MAX(ISNUMBER(SEARCH('Class Rules'!$B$6:$B$85,$E3516))*ISNUMBER(SEARCH('Class Rules'!$C$6:$C$85,$F3516))*'Class Rules'!$A$6:$A$85))</f>
        <v>0</v>
      </c>
      <c r="N3516" s="1" t="str">
        <f t="array" ref="N3516">IF($M3516=0,'Class Rules'!$D$3,INDEX('Class Rules'!$D$6:$D$85,MATCH($M3516,'Class Rules'!$A$6:$A$85,0)))</f>
        <v>Passenger LDV</v>
      </c>
      <c r="O3516" s="1" t="str">
        <f t="array" ref="O3516">IF(SUMPRODUCT(MAX(ISNUMBER(SEARCH(Fuel_Rules!$A$6:$A$30,$E3516))*ISNUMBER(SEARCH(Fuel_Rules!$B$6:$B$30,$F3516))*(Fuel_Rules!$A$6:$A$30&lt;&gt;"")))&gt;0,"Plug-in hybrid",IF($G3516="Diesel","Diesel","Gasoline"))</f>
        <v>Gasoline</v>
      </c>
    </row>
    <row r="3517" spans="1:15" ht="15" customHeight="1" x14ac:dyDescent="0.25">
      <c r="A3517" s="1">
        <v>2022</v>
      </c>
      <c r="B3517" s="1" t="s">
        <v>5174</v>
      </c>
      <c r="C3517" s="1" t="s">
        <v>2511</v>
      </c>
      <c r="D3517" s="1" t="s">
        <v>5839</v>
      </c>
      <c r="E3517" s="1" t="s">
        <v>2513</v>
      </c>
      <c r="F3517" s="1" t="s">
        <v>2514</v>
      </c>
      <c r="G3517" s="1" t="s">
        <v>105</v>
      </c>
      <c r="H3517" s="1" t="s">
        <v>298</v>
      </c>
      <c r="I3517" s="1">
        <v>6.7</v>
      </c>
      <c r="J3517" s="1">
        <v>2023</v>
      </c>
      <c r="K3517" s="1">
        <v>477890</v>
      </c>
      <c r="L3517" s="1">
        <v>0</v>
      </c>
      <c r="M3517" s="1">
        <f t="array" ref="M3517">SUMPRODUCT(MAX(ISNUMBER(SEARCH('Class Rules'!$B$6:$B$85,$E3517))*ISNUMBER(SEARCH('Class Rules'!$C$6:$C$85,$F3517))*'Class Rules'!$A$6:$A$85))</f>
        <v>56</v>
      </c>
      <c r="N3517" s="1" t="str">
        <f t="array" ref="N3517">IF($M3517=0,'Class Rules'!$D$3,INDEX('Class Rules'!$D$6:$D$85,MATCH($M3517,'Class Rules'!$A$6:$A$85,0)))</f>
        <v>Freight HDV</v>
      </c>
      <c r="O3517" s="1" t="str">
        <f t="array" ref="O3517">IF(SUMPRODUCT(MAX(ISNUMBER(SEARCH(Fuel_Rules!$A$6:$A$30,$E3517))*ISNUMBER(SEARCH(Fuel_Rules!$B$6:$B$30,$F3517))*(Fuel_Rules!$A$6:$A$30&lt;&gt;"")))&gt;0,"Plug-in hybrid",IF($G3517="Diesel","Diesel","Gasoline"))</f>
        <v>Diesel</v>
      </c>
    </row>
    <row r="3518" spans="1:15" ht="15" customHeight="1" x14ac:dyDescent="0.25">
      <c r="A3518" s="1">
        <v>2022</v>
      </c>
      <c r="B3518" s="1" t="s">
        <v>5174</v>
      </c>
      <c r="C3518" s="1" t="s">
        <v>2515</v>
      </c>
      <c r="D3518" s="1" t="s">
        <v>5840</v>
      </c>
      <c r="E3518" s="1" t="s">
        <v>2513</v>
      </c>
      <c r="F3518" s="1" t="s">
        <v>2517</v>
      </c>
      <c r="G3518" s="1" t="s">
        <v>105</v>
      </c>
      <c r="H3518" s="1" t="s">
        <v>298</v>
      </c>
      <c r="I3518" s="1">
        <v>6.7</v>
      </c>
      <c r="J3518" s="1">
        <v>2023</v>
      </c>
      <c r="K3518" s="1">
        <v>505380</v>
      </c>
      <c r="L3518" s="1">
        <v>0</v>
      </c>
      <c r="M3518" s="1">
        <f t="array" ref="M3518">SUMPRODUCT(MAX(ISNUMBER(SEARCH('Class Rules'!$B$6:$B$85,$E3518))*ISNUMBER(SEARCH('Class Rules'!$C$6:$C$85,$F3518))*'Class Rules'!$A$6:$A$85))</f>
        <v>56</v>
      </c>
      <c r="N3518" s="1" t="str">
        <f t="array" ref="N3518">IF($M3518=0,'Class Rules'!$D$3,INDEX('Class Rules'!$D$6:$D$85,MATCH($M3518,'Class Rules'!$A$6:$A$85,0)))</f>
        <v>Freight HDV</v>
      </c>
      <c r="O3518" s="1" t="str">
        <f t="array" ref="O3518">IF(SUMPRODUCT(MAX(ISNUMBER(SEARCH(Fuel_Rules!$A$6:$A$30,$E3518))*ISNUMBER(SEARCH(Fuel_Rules!$B$6:$B$30,$F3518))*(Fuel_Rules!$A$6:$A$30&lt;&gt;"")))&gt;0,"Plug-in hybrid",IF($G3518="Diesel","Diesel","Gasoline"))</f>
        <v>Diesel</v>
      </c>
    </row>
    <row r="3519" spans="1:15" ht="15" customHeight="1" x14ac:dyDescent="0.25">
      <c r="A3519" s="1">
        <v>2022</v>
      </c>
      <c r="B3519" s="1" t="s">
        <v>5174</v>
      </c>
      <c r="C3519" s="1" t="s">
        <v>2518</v>
      </c>
      <c r="D3519" s="1" t="s">
        <v>5841</v>
      </c>
      <c r="E3519" s="1" t="s">
        <v>2513</v>
      </c>
      <c r="F3519" s="1" t="s">
        <v>2520</v>
      </c>
      <c r="G3519" s="1" t="s">
        <v>103</v>
      </c>
      <c r="H3519" s="1" t="s">
        <v>437</v>
      </c>
      <c r="I3519" s="1">
        <v>5.7</v>
      </c>
      <c r="J3519" s="1">
        <v>2023</v>
      </c>
      <c r="K3519" s="1">
        <v>473752</v>
      </c>
      <c r="L3519" s="1">
        <v>0</v>
      </c>
      <c r="M3519" s="1">
        <f t="array" ref="M3519">SUMPRODUCT(MAX(ISNUMBER(SEARCH('Class Rules'!$B$6:$B$85,$E3519))*ISNUMBER(SEARCH('Class Rules'!$C$6:$C$85,$F3519))*'Class Rules'!$A$6:$A$85))</f>
        <v>44</v>
      </c>
      <c r="N3519" s="1" t="str">
        <f t="array" ref="N3519">IF($M3519=0,'Class Rules'!$D$3,INDEX('Class Rules'!$D$6:$D$85,MATCH($M3519,'Class Rules'!$A$6:$A$85,0)))</f>
        <v>Freight LDV</v>
      </c>
      <c r="O3519" s="1" t="str">
        <f t="array" ref="O3519">IF(SUMPRODUCT(MAX(ISNUMBER(SEARCH(Fuel_Rules!$A$6:$A$30,$E3519))*ISNUMBER(SEARCH(Fuel_Rules!$B$6:$B$30,$F3519))*(Fuel_Rules!$A$6:$A$30&lt;&gt;"")))&gt;0,"Plug-in hybrid",IF($G3519="Diesel","Diesel","Gasoline"))</f>
        <v>Gasoline</v>
      </c>
    </row>
    <row r="3520" spans="1:15" ht="15" customHeight="1" x14ac:dyDescent="0.25">
      <c r="A3520" s="1">
        <v>2022</v>
      </c>
      <c r="B3520" s="1" t="s">
        <v>5174</v>
      </c>
      <c r="C3520" s="1" t="s">
        <v>2521</v>
      </c>
      <c r="D3520" s="1" t="s">
        <v>5842</v>
      </c>
      <c r="E3520" s="1" t="s">
        <v>2513</v>
      </c>
      <c r="F3520" s="1" t="s">
        <v>2523</v>
      </c>
      <c r="G3520" s="1" t="s">
        <v>105</v>
      </c>
      <c r="H3520" s="1" t="s">
        <v>298</v>
      </c>
      <c r="I3520" s="1">
        <v>6.7</v>
      </c>
      <c r="J3520" s="1">
        <v>2023</v>
      </c>
      <c r="K3520" s="1">
        <v>471838</v>
      </c>
      <c r="L3520" s="1">
        <v>0</v>
      </c>
      <c r="M3520" s="1">
        <f t="array" ref="M3520">SUMPRODUCT(MAX(ISNUMBER(SEARCH('Class Rules'!$B$6:$B$85,$E3520))*ISNUMBER(SEARCH('Class Rules'!$C$6:$C$85,$F3520))*'Class Rules'!$A$6:$A$85))</f>
        <v>56</v>
      </c>
      <c r="N3520" s="1" t="str">
        <f t="array" ref="N3520">IF($M3520=0,'Class Rules'!$D$3,INDEX('Class Rules'!$D$6:$D$85,MATCH($M3520,'Class Rules'!$A$6:$A$85,0)))</f>
        <v>Freight HDV</v>
      </c>
      <c r="O3520" s="1" t="str">
        <f t="array" ref="O3520">IF(SUMPRODUCT(MAX(ISNUMBER(SEARCH(Fuel_Rules!$A$6:$A$30,$E3520))*ISNUMBER(SEARCH(Fuel_Rules!$B$6:$B$30,$F3520))*(Fuel_Rules!$A$6:$A$30&lt;&gt;"")))&gt;0,"Plug-in hybrid",IF($G3520="Diesel","Diesel","Gasoline"))</f>
        <v>Diesel</v>
      </c>
    </row>
    <row r="3521" spans="1:15" ht="15" customHeight="1" x14ac:dyDescent="0.25">
      <c r="A3521" s="1">
        <v>2022</v>
      </c>
      <c r="B3521" s="1" t="s">
        <v>5174</v>
      </c>
      <c r="C3521" s="1" t="s">
        <v>3914</v>
      </c>
      <c r="D3521" s="1" t="s">
        <v>5843</v>
      </c>
      <c r="E3521" s="1" t="s">
        <v>2513</v>
      </c>
      <c r="F3521" s="1" t="s">
        <v>3916</v>
      </c>
      <c r="G3521" s="1" t="s">
        <v>105</v>
      </c>
      <c r="H3521" s="1" t="s">
        <v>298</v>
      </c>
      <c r="I3521" s="1">
        <v>6.7</v>
      </c>
      <c r="J3521" s="1">
        <v>2023</v>
      </c>
      <c r="K3521" s="1">
        <v>483804</v>
      </c>
      <c r="L3521" s="1">
        <v>0</v>
      </c>
      <c r="M3521" s="1">
        <f t="array" ref="M3521">SUMPRODUCT(MAX(ISNUMBER(SEARCH('Class Rules'!$B$6:$B$85,$E3521))*ISNUMBER(SEARCH('Class Rules'!$C$6:$C$85,$F3521))*'Class Rules'!$A$6:$A$85))</f>
        <v>56</v>
      </c>
      <c r="N3521" s="1" t="str">
        <f t="array" ref="N3521">IF($M3521=0,'Class Rules'!$D$3,INDEX('Class Rules'!$D$6:$D$85,MATCH($M3521,'Class Rules'!$A$6:$A$85,0)))</f>
        <v>Freight HDV</v>
      </c>
      <c r="O3521" s="1" t="str">
        <f t="array" ref="O3521">IF(SUMPRODUCT(MAX(ISNUMBER(SEARCH(Fuel_Rules!$A$6:$A$30,$E3521))*ISNUMBER(SEARCH(Fuel_Rules!$B$6:$B$30,$F3521))*(Fuel_Rules!$A$6:$A$30&lt;&gt;"")))&gt;0,"Plug-in hybrid",IF($G3521="Diesel","Diesel","Gasoline"))</f>
        <v>Diesel</v>
      </c>
    </row>
    <row r="3522" spans="1:15" ht="15" customHeight="1" x14ac:dyDescent="0.25">
      <c r="A3522" s="1">
        <v>2022</v>
      </c>
      <c r="B3522" s="1" t="s">
        <v>5174</v>
      </c>
      <c r="C3522" s="1" t="s">
        <v>2524</v>
      </c>
      <c r="D3522" s="1" t="s">
        <v>5844</v>
      </c>
      <c r="E3522" s="1" t="s">
        <v>2526</v>
      </c>
      <c r="F3522" s="1" t="s">
        <v>2527</v>
      </c>
      <c r="G3522" s="1" t="s">
        <v>105</v>
      </c>
      <c r="H3522" s="1" t="s">
        <v>298</v>
      </c>
      <c r="I3522" s="1">
        <v>2.2999999999999998</v>
      </c>
      <c r="J3522" s="1">
        <v>2023</v>
      </c>
      <c r="K3522" s="1">
        <v>178845</v>
      </c>
      <c r="L3522" s="1">
        <v>0</v>
      </c>
      <c r="M3522" s="1">
        <f t="array" ref="M3522">SUMPRODUCT(MAX(ISNUMBER(SEARCH('Class Rules'!$B$6:$B$85,$E3522))*ISNUMBER(SEARCH('Class Rules'!$C$6:$C$85,$F3522))*'Class Rules'!$A$6:$A$85))</f>
        <v>21</v>
      </c>
      <c r="N3522" s="1" t="str">
        <f t="array" ref="N3522">IF($M3522=0,'Class Rules'!$D$3,INDEX('Class Rules'!$D$6:$D$85,MATCH($M3522,'Class Rules'!$A$6:$A$85,0)))</f>
        <v>Freight LDV</v>
      </c>
      <c r="O3522" s="1" t="str">
        <f t="array" ref="O3522">IF(SUMPRODUCT(MAX(ISNUMBER(SEARCH(Fuel_Rules!$A$6:$A$30,$E3522))*ISNUMBER(SEARCH(Fuel_Rules!$B$6:$B$30,$F3522))*(Fuel_Rules!$A$6:$A$30&lt;&gt;"")))&gt;0,"Plug-in hybrid",IF($G3522="Diesel","Diesel","Gasoline"))</f>
        <v>Diesel</v>
      </c>
    </row>
    <row r="3523" spans="1:15" ht="15" customHeight="1" x14ac:dyDescent="0.25">
      <c r="A3523" s="1">
        <v>2022</v>
      </c>
      <c r="B3523" s="1" t="s">
        <v>5174</v>
      </c>
      <c r="C3523" s="1" t="s">
        <v>2524</v>
      </c>
      <c r="D3523" s="1" t="s">
        <v>5845</v>
      </c>
      <c r="E3523" s="1" t="s">
        <v>2526</v>
      </c>
      <c r="F3523" s="1" t="s">
        <v>2527</v>
      </c>
      <c r="G3523" s="1" t="s">
        <v>105</v>
      </c>
      <c r="H3523" s="1" t="s">
        <v>298</v>
      </c>
      <c r="I3523" s="1">
        <v>2.2999999999999998</v>
      </c>
      <c r="J3523" s="1">
        <v>2023</v>
      </c>
      <c r="K3523" s="1">
        <v>172548</v>
      </c>
      <c r="L3523" s="1">
        <v>0</v>
      </c>
      <c r="M3523" s="1">
        <f t="array" ref="M3523">SUMPRODUCT(MAX(ISNUMBER(SEARCH('Class Rules'!$B$6:$B$85,$E3523))*ISNUMBER(SEARCH('Class Rules'!$C$6:$C$85,$F3523))*'Class Rules'!$A$6:$A$85))</f>
        <v>21</v>
      </c>
      <c r="N3523" s="1" t="str">
        <f t="array" ref="N3523">IF($M3523=0,'Class Rules'!$D$3,INDEX('Class Rules'!$D$6:$D$85,MATCH($M3523,'Class Rules'!$A$6:$A$85,0)))</f>
        <v>Freight LDV</v>
      </c>
      <c r="O3523" s="1" t="str">
        <f t="array" ref="O3523">IF(SUMPRODUCT(MAX(ISNUMBER(SEARCH(Fuel_Rules!$A$6:$A$30,$E3523))*ISNUMBER(SEARCH(Fuel_Rules!$B$6:$B$30,$F3523))*(Fuel_Rules!$A$6:$A$30&lt;&gt;"")))&gt;0,"Plug-in hybrid",IF($G3523="Diesel","Diesel","Gasoline"))</f>
        <v>Diesel</v>
      </c>
    </row>
    <row r="3524" spans="1:15" ht="15" customHeight="1" x14ac:dyDescent="0.25">
      <c r="A3524" s="1">
        <v>2022</v>
      </c>
      <c r="B3524" s="1" t="s">
        <v>5174</v>
      </c>
      <c r="C3524" s="1" t="s">
        <v>2528</v>
      </c>
      <c r="D3524" s="1" t="s">
        <v>5846</v>
      </c>
      <c r="E3524" s="1" t="s">
        <v>2526</v>
      </c>
      <c r="F3524" s="1" t="s">
        <v>2530</v>
      </c>
      <c r="G3524" s="1" t="s">
        <v>105</v>
      </c>
      <c r="H3524" s="1" t="s">
        <v>298</v>
      </c>
      <c r="I3524" s="1">
        <v>2.2999999999999998</v>
      </c>
      <c r="J3524" s="1">
        <v>2023</v>
      </c>
      <c r="K3524" s="1">
        <v>198025</v>
      </c>
      <c r="L3524" s="1">
        <v>0</v>
      </c>
      <c r="M3524" s="1">
        <f t="array" ref="M3524">SUMPRODUCT(MAX(ISNUMBER(SEARCH('Class Rules'!$B$6:$B$85,$E3524))*ISNUMBER(SEARCH('Class Rules'!$C$6:$C$85,$F3524))*'Class Rules'!$A$6:$A$85))</f>
        <v>21</v>
      </c>
      <c r="N3524" s="1" t="str">
        <f t="array" ref="N3524">IF($M3524=0,'Class Rules'!$D$3,INDEX('Class Rules'!$D$6:$D$85,MATCH($M3524,'Class Rules'!$A$6:$A$85,0)))</f>
        <v>Freight LDV</v>
      </c>
      <c r="O3524" s="1" t="str">
        <f t="array" ref="O3524">IF(SUMPRODUCT(MAX(ISNUMBER(SEARCH(Fuel_Rules!$A$6:$A$30,$E3524))*ISNUMBER(SEARCH(Fuel_Rules!$B$6:$B$30,$F3524))*(Fuel_Rules!$A$6:$A$30&lt;&gt;"")))&gt;0,"Plug-in hybrid",IF($G3524="Diesel","Diesel","Gasoline"))</f>
        <v>Diesel</v>
      </c>
    </row>
    <row r="3525" spans="1:15" ht="15" customHeight="1" x14ac:dyDescent="0.25">
      <c r="A3525" s="1">
        <v>2022</v>
      </c>
      <c r="B3525" s="1" t="s">
        <v>5174</v>
      </c>
      <c r="C3525" s="1" t="s">
        <v>2528</v>
      </c>
      <c r="D3525" s="1" t="s">
        <v>5847</v>
      </c>
      <c r="E3525" s="1" t="s">
        <v>2526</v>
      </c>
      <c r="F3525" s="1" t="s">
        <v>2530</v>
      </c>
      <c r="G3525" s="1" t="s">
        <v>105</v>
      </c>
      <c r="H3525" s="1" t="s">
        <v>298</v>
      </c>
      <c r="I3525" s="1">
        <v>2.2999999999999998</v>
      </c>
      <c r="J3525" s="1">
        <v>2023</v>
      </c>
      <c r="K3525" s="1">
        <v>191094</v>
      </c>
      <c r="L3525" s="1">
        <v>0</v>
      </c>
      <c r="M3525" s="1">
        <f t="array" ref="M3525">SUMPRODUCT(MAX(ISNUMBER(SEARCH('Class Rules'!$B$6:$B$85,$E3525))*ISNUMBER(SEARCH('Class Rules'!$C$6:$C$85,$F3525))*'Class Rules'!$A$6:$A$85))</f>
        <v>21</v>
      </c>
      <c r="N3525" s="1" t="str">
        <f t="array" ref="N3525">IF($M3525=0,'Class Rules'!$D$3,INDEX('Class Rules'!$D$6:$D$85,MATCH($M3525,'Class Rules'!$A$6:$A$85,0)))</f>
        <v>Freight LDV</v>
      </c>
      <c r="O3525" s="1" t="str">
        <f t="array" ref="O3525">IF(SUMPRODUCT(MAX(ISNUMBER(SEARCH(Fuel_Rules!$A$6:$A$30,$E3525))*ISNUMBER(SEARCH(Fuel_Rules!$B$6:$B$30,$F3525))*(Fuel_Rules!$A$6:$A$30&lt;&gt;"")))&gt;0,"Plug-in hybrid",IF($G3525="Diesel","Diesel","Gasoline"))</f>
        <v>Diesel</v>
      </c>
    </row>
    <row r="3526" spans="1:15" ht="15" customHeight="1" x14ac:dyDescent="0.25">
      <c r="A3526" s="1">
        <v>2022</v>
      </c>
      <c r="B3526" s="1" t="s">
        <v>5174</v>
      </c>
      <c r="C3526" s="1" t="s">
        <v>2531</v>
      </c>
      <c r="D3526" s="1" t="s">
        <v>5848</v>
      </c>
      <c r="E3526" s="1" t="s">
        <v>2526</v>
      </c>
      <c r="F3526" s="1" t="s">
        <v>2533</v>
      </c>
      <c r="G3526" s="1" t="s">
        <v>105</v>
      </c>
      <c r="H3526" s="1" t="s">
        <v>298</v>
      </c>
      <c r="I3526" s="1">
        <v>2.2999999999999998</v>
      </c>
      <c r="J3526" s="1">
        <v>2023</v>
      </c>
      <c r="K3526" s="1">
        <v>203108</v>
      </c>
      <c r="L3526" s="1">
        <v>0</v>
      </c>
      <c r="M3526" s="1">
        <f t="array" ref="M3526">SUMPRODUCT(MAX(ISNUMBER(SEARCH('Class Rules'!$B$6:$B$85,$E3526))*ISNUMBER(SEARCH('Class Rules'!$C$6:$C$85,$F3526))*'Class Rules'!$A$6:$A$85))</f>
        <v>21</v>
      </c>
      <c r="N3526" s="1" t="str">
        <f t="array" ref="N3526">IF($M3526=0,'Class Rules'!$D$3,INDEX('Class Rules'!$D$6:$D$85,MATCH($M3526,'Class Rules'!$A$6:$A$85,0)))</f>
        <v>Freight LDV</v>
      </c>
      <c r="O3526" s="1" t="str">
        <f t="array" ref="O3526">IF(SUMPRODUCT(MAX(ISNUMBER(SEARCH(Fuel_Rules!$A$6:$A$30,$E3526))*ISNUMBER(SEARCH(Fuel_Rules!$B$6:$B$30,$F3526))*(Fuel_Rules!$A$6:$A$30&lt;&gt;"")))&gt;0,"Plug-in hybrid",IF($G3526="Diesel","Diesel","Gasoline"))</f>
        <v>Diesel</v>
      </c>
    </row>
    <row r="3527" spans="1:15" ht="15" customHeight="1" x14ac:dyDescent="0.25">
      <c r="A3527" s="1">
        <v>2022</v>
      </c>
      <c r="B3527" s="1" t="s">
        <v>5174</v>
      </c>
      <c r="C3527" s="1" t="s">
        <v>2531</v>
      </c>
      <c r="D3527" s="1" t="s">
        <v>5849</v>
      </c>
      <c r="E3527" s="1" t="s">
        <v>2526</v>
      </c>
      <c r="F3527" s="1" t="s">
        <v>2533</v>
      </c>
      <c r="G3527" s="1" t="s">
        <v>105</v>
      </c>
      <c r="H3527" s="1" t="s">
        <v>298</v>
      </c>
      <c r="I3527" s="1">
        <v>2.2999999999999998</v>
      </c>
      <c r="J3527" s="1">
        <v>2023</v>
      </c>
      <c r="K3527" s="1">
        <v>195999</v>
      </c>
      <c r="L3527" s="1">
        <v>0</v>
      </c>
      <c r="M3527" s="1">
        <f t="array" ref="M3527">SUMPRODUCT(MAX(ISNUMBER(SEARCH('Class Rules'!$B$6:$B$85,$E3527))*ISNUMBER(SEARCH('Class Rules'!$C$6:$C$85,$F3527))*'Class Rules'!$A$6:$A$85))</f>
        <v>21</v>
      </c>
      <c r="N3527" s="1" t="str">
        <f t="array" ref="N3527">IF($M3527=0,'Class Rules'!$D$3,INDEX('Class Rules'!$D$6:$D$85,MATCH($M3527,'Class Rules'!$A$6:$A$85,0)))</f>
        <v>Freight LDV</v>
      </c>
      <c r="O3527" s="1" t="str">
        <f t="array" ref="O3527">IF(SUMPRODUCT(MAX(ISNUMBER(SEARCH(Fuel_Rules!$A$6:$A$30,$E3527))*ISNUMBER(SEARCH(Fuel_Rules!$B$6:$B$30,$F3527))*(Fuel_Rules!$A$6:$A$30&lt;&gt;"")))&gt;0,"Plug-in hybrid",IF($G3527="Diesel","Diesel","Gasoline"))</f>
        <v>Diesel</v>
      </c>
    </row>
    <row r="3528" spans="1:15" ht="15" customHeight="1" x14ac:dyDescent="0.25">
      <c r="A3528" s="1">
        <v>2022</v>
      </c>
      <c r="B3528" s="1" t="s">
        <v>5174</v>
      </c>
      <c r="C3528" s="1" t="s">
        <v>2534</v>
      </c>
      <c r="D3528" s="1" t="s">
        <v>5850</v>
      </c>
      <c r="E3528" s="1" t="s">
        <v>2526</v>
      </c>
      <c r="F3528" s="1" t="s">
        <v>2536</v>
      </c>
      <c r="G3528" s="1" t="s">
        <v>105</v>
      </c>
      <c r="H3528" s="1" t="s">
        <v>298</v>
      </c>
      <c r="I3528" s="1">
        <v>2.2999999999999998</v>
      </c>
      <c r="J3528" s="1">
        <v>2023</v>
      </c>
      <c r="K3528" s="1">
        <v>210215</v>
      </c>
      <c r="L3528" s="1">
        <v>0</v>
      </c>
      <c r="M3528" s="1">
        <f t="array" ref="M3528">SUMPRODUCT(MAX(ISNUMBER(SEARCH('Class Rules'!$B$6:$B$85,$E3528))*ISNUMBER(SEARCH('Class Rules'!$C$6:$C$85,$F3528))*'Class Rules'!$A$6:$A$85))</f>
        <v>21</v>
      </c>
      <c r="N3528" s="1" t="str">
        <f t="array" ref="N3528">IF($M3528=0,'Class Rules'!$D$3,INDEX('Class Rules'!$D$6:$D$85,MATCH($M3528,'Class Rules'!$A$6:$A$85,0)))</f>
        <v>Freight LDV</v>
      </c>
      <c r="O3528" s="1" t="str">
        <f t="array" ref="O3528">IF(SUMPRODUCT(MAX(ISNUMBER(SEARCH(Fuel_Rules!$A$6:$A$30,$E3528))*ISNUMBER(SEARCH(Fuel_Rules!$B$6:$B$30,$F3528))*(Fuel_Rules!$A$6:$A$30&lt;&gt;"")))&gt;0,"Plug-in hybrid",IF($G3528="Diesel","Diesel","Gasoline"))</f>
        <v>Diesel</v>
      </c>
    </row>
    <row r="3529" spans="1:15" ht="15" customHeight="1" x14ac:dyDescent="0.25">
      <c r="A3529" s="1">
        <v>2022</v>
      </c>
      <c r="B3529" s="1" t="s">
        <v>5174</v>
      </c>
      <c r="C3529" s="1" t="s">
        <v>2534</v>
      </c>
      <c r="D3529" s="1" t="s">
        <v>5851</v>
      </c>
      <c r="E3529" s="1" t="s">
        <v>2526</v>
      </c>
      <c r="F3529" s="1" t="s">
        <v>2536</v>
      </c>
      <c r="G3529" s="1" t="s">
        <v>105</v>
      </c>
      <c r="H3529" s="1" t="s">
        <v>298</v>
      </c>
      <c r="I3529" s="1">
        <v>2.2999999999999998</v>
      </c>
      <c r="J3529" s="1">
        <v>2023</v>
      </c>
      <c r="K3529" s="1">
        <v>202857</v>
      </c>
      <c r="L3529" s="1">
        <v>0</v>
      </c>
      <c r="M3529" s="1">
        <f t="array" ref="M3529">SUMPRODUCT(MAX(ISNUMBER(SEARCH('Class Rules'!$B$6:$B$85,$E3529))*ISNUMBER(SEARCH('Class Rules'!$C$6:$C$85,$F3529))*'Class Rules'!$A$6:$A$85))</f>
        <v>21</v>
      </c>
      <c r="N3529" s="1" t="str">
        <f t="array" ref="N3529">IF($M3529=0,'Class Rules'!$D$3,INDEX('Class Rules'!$D$6:$D$85,MATCH($M3529,'Class Rules'!$A$6:$A$85,0)))</f>
        <v>Freight LDV</v>
      </c>
      <c r="O3529" s="1" t="str">
        <f t="array" ref="O3529">IF(SUMPRODUCT(MAX(ISNUMBER(SEARCH(Fuel_Rules!$A$6:$A$30,$E3529))*ISNUMBER(SEARCH(Fuel_Rules!$B$6:$B$30,$F3529))*(Fuel_Rules!$A$6:$A$30&lt;&gt;"")))&gt;0,"Plug-in hybrid",IF($G3529="Diesel","Diesel","Gasoline"))</f>
        <v>Diesel</v>
      </c>
    </row>
    <row r="3530" spans="1:15" ht="15" customHeight="1" x14ac:dyDescent="0.25">
      <c r="A3530" s="1">
        <v>2022</v>
      </c>
      <c r="B3530" s="1" t="s">
        <v>5174</v>
      </c>
      <c r="C3530" s="1" t="s">
        <v>2540</v>
      </c>
      <c r="D3530" s="1" t="s">
        <v>5852</v>
      </c>
      <c r="E3530" s="1" t="s">
        <v>2526</v>
      </c>
      <c r="F3530" s="1" t="s">
        <v>2542</v>
      </c>
      <c r="G3530" s="1" t="s">
        <v>105</v>
      </c>
      <c r="H3530" s="1" t="s">
        <v>298</v>
      </c>
      <c r="I3530" s="1">
        <v>2.2999999999999998</v>
      </c>
      <c r="J3530" s="1">
        <v>2023</v>
      </c>
      <c r="K3530" s="1">
        <v>222021</v>
      </c>
      <c r="L3530" s="1">
        <v>0</v>
      </c>
      <c r="M3530" s="1">
        <f t="array" ref="M3530">SUMPRODUCT(MAX(ISNUMBER(SEARCH('Class Rules'!$B$6:$B$85,$E3530))*ISNUMBER(SEARCH('Class Rules'!$C$6:$C$85,$F3530))*'Class Rules'!$A$6:$A$85))</f>
        <v>71</v>
      </c>
      <c r="N3530" s="1" t="str">
        <f t="array" ref="N3530">IF($M3530=0,'Class Rules'!$D$3,INDEX('Class Rules'!$D$6:$D$85,MATCH($M3530,'Class Rules'!$A$6:$A$85,0)))</f>
        <v>Passenger LDV</v>
      </c>
      <c r="O3530" s="1" t="str">
        <f t="array" ref="O3530">IF(SUMPRODUCT(MAX(ISNUMBER(SEARCH(Fuel_Rules!$A$6:$A$30,$E3530))*ISNUMBER(SEARCH(Fuel_Rules!$B$6:$B$30,$F3530))*(Fuel_Rules!$A$6:$A$30&lt;&gt;"")))&gt;0,"Plug-in hybrid",IF($G3530="Diesel","Diesel","Gasoline"))</f>
        <v>Diesel</v>
      </c>
    </row>
    <row r="3531" spans="1:15" ht="15" customHeight="1" x14ac:dyDescent="0.25">
      <c r="A3531" s="1">
        <v>2022</v>
      </c>
      <c r="B3531" s="1" t="s">
        <v>5174</v>
      </c>
      <c r="C3531" s="1" t="s">
        <v>2540</v>
      </c>
      <c r="D3531" s="1" t="s">
        <v>5853</v>
      </c>
      <c r="E3531" s="1" t="s">
        <v>2526</v>
      </c>
      <c r="F3531" s="1" t="s">
        <v>2542</v>
      </c>
      <c r="G3531" s="1" t="s">
        <v>105</v>
      </c>
      <c r="H3531" s="1" t="s">
        <v>298</v>
      </c>
      <c r="I3531" s="1">
        <v>2.2999999999999998</v>
      </c>
      <c r="J3531" s="1">
        <v>2023</v>
      </c>
      <c r="K3531" s="1">
        <v>207753</v>
      </c>
      <c r="L3531" s="1">
        <v>0</v>
      </c>
      <c r="M3531" s="1">
        <f t="array" ref="M3531">SUMPRODUCT(MAX(ISNUMBER(SEARCH('Class Rules'!$B$6:$B$85,$E3531))*ISNUMBER(SEARCH('Class Rules'!$C$6:$C$85,$F3531))*'Class Rules'!$A$6:$A$85))</f>
        <v>71</v>
      </c>
      <c r="N3531" s="1" t="str">
        <f t="array" ref="N3531">IF($M3531=0,'Class Rules'!$D$3,INDEX('Class Rules'!$D$6:$D$85,MATCH($M3531,'Class Rules'!$A$6:$A$85,0)))</f>
        <v>Passenger LDV</v>
      </c>
      <c r="O3531" s="1" t="str">
        <f t="array" ref="O3531">IF(SUMPRODUCT(MAX(ISNUMBER(SEARCH(Fuel_Rules!$A$6:$A$30,$E3531))*ISNUMBER(SEARCH(Fuel_Rules!$B$6:$B$30,$F3531))*(Fuel_Rules!$A$6:$A$30&lt;&gt;"")))&gt;0,"Plug-in hybrid",IF($G3531="Diesel","Diesel","Gasoline"))</f>
        <v>Diesel</v>
      </c>
    </row>
    <row r="3532" spans="1:15" ht="15" customHeight="1" x14ac:dyDescent="0.25">
      <c r="A3532" s="1">
        <v>2022</v>
      </c>
      <c r="B3532" s="1" t="s">
        <v>5174</v>
      </c>
      <c r="C3532" s="1" t="s">
        <v>2543</v>
      </c>
      <c r="D3532" s="1" t="s">
        <v>5854</v>
      </c>
      <c r="E3532" s="1" t="s">
        <v>2526</v>
      </c>
      <c r="F3532" s="1" t="s">
        <v>2545</v>
      </c>
      <c r="G3532" s="1" t="s">
        <v>105</v>
      </c>
      <c r="H3532" s="1" t="s">
        <v>298</v>
      </c>
      <c r="I3532" s="1">
        <v>2.2999999999999998</v>
      </c>
      <c r="J3532" s="1">
        <v>2023</v>
      </c>
      <c r="K3532" s="1">
        <v>253120</v>
      </c>
      <c r="L3532" s="1">
        <v>0</v>
      </c>
      <c r="M3532" s="1">
        <f t="array" ref="M3532">SUMPRODUCT(MAX(ISNUMBER(SEARCH('Class Rules'!$B$6:$B$85,$E3532))*ISNUMBER(SEARCH('Class Rules'!$C$6:$C$85,$F3532))*'Class Rules'!$A$6:$A$85))</f>
        <v>67</v>
      </c>
      <c r="N3532" s="1" t="str">
        <f t="array" ref="N3532">IF($M3532=0,'Class Rules'!$D$3,INDEX('Class Rules'!$D$6:$D$85,MATCH($M3532,'Class Rules'!$A$6:$A$85,0)))</f>
        <v>Passenger HDV</v>
      </c>
      <c r="O3532" s="1" t="str">
        <f t="array" ref="O3532">IF(SUMPRODUCT(MAX(ISNUMBER(SEARCH(Fuel_Rules!$A$6:$A$30,$E3532))*ISNUMBER(SEARCH(Fuel_Rules!$B$6:$B$30,$F3532))*(Fuel_Rules!$A$6:$A$30&lt;&gt;"")))&gt;0,"Plug-in hybrid",IF($G3532="Diesel","Diesel","Gasoline"))</f>
        <v>Diesel</v>
      </c>
    </row>
    <row r="3533" spans="1:15" ht="15" customHeight="1" x14ac:dyDescent="0.25">
      <c r="A3533" s="1">
        <v>2022</v>
      </c>
      <c r="B3533" s="1" t="s">
        <v>5174</v>
      </c>
      <c r="C3533" s="1" t="s">
        <v>2543</v>
      </c>
      <c r="D3533" s="1" t="s">
        <v>5855</v>
      </c>
      <c r="E3533" s="1" t="s">
        <v>2526</v>
      </c>
      <c r="F3533" s="1" t="s">
        <v>2545</v>
      </c>
      <c r="G3533" s="1" t="s">
        <v>105</v>
      </c>
      <c r="H3533" s="1" t="s">
        <v>298</v>
      </c>
      <c r="I3533" s="1">
        <v>2.2999999999999998</v>
      </c>
      <c r="J3533" s="1">
        <v>2023</v>
      </c>
      <c r="K3533" s="1">
        <v>243695</v>
      </c>
      <c r="L3533" s="1">
        <v>0</v>
      </c>
      <c r="M3533" s="1">
        <f t="array" ref="M3533">SUMPRODUCT(MAX(ISNUMBER(SEARCH('Class Rules'!$B$6:$B$85,$E3533))*ISNUMBER(SEARCH('Class Rules'!$C$6:$C$85,$F3533))*'Class Rules'!$A$6:$A$85))</f>
        <v>67</v>
      </c>
      <c r="N3533" s="1" t="str">
        <f t="array" ref="N3533">IF($M3533=0,'Class Rules'!$D$3,INDEX('Class Rules'!$D$6:$D$85,MATCH($M3533,'Class Rules'!$A$6:$A$85,0)))</f>
        <v>Passenger HDV</v>
      </c>
      <c r="O3533" s="1" t="str">
        <f t="array" ref="O3533">IF(SUMPRODUCT(MAX(ISNUMBER(SEARCH(Fuel_Rules!$A$6:$A$30,$E3533))*ISNUMBER(SEARCH(Fuel_Rules!$B$6:$B$30,$F3533))*(Fuel_Rules!$A$6:$A$30&lt;&gt;"")))&gt;0,"Plug-in hybrid",IF($G3533="Diesel","Diesel","Gasoline"))</f>
        <v>Diesel</v>
      </c>
    </row>
    <row r="3534" spans="1:15" ht="15" customHeight="1" x14ac:dyDescent="0.25">
      <c r="A3534" s="1">
        <v>2022</v>
      </c>
      <c r="B3534" s="1" t="s">
        <v>5174</v>
      </c>
      <c r="C3534" s="1" t="s">
        <v>2546</v>
      </c>
      <c r="D3534" s="1" t="s">
        <v>5856</v>
      </c>
      <c r="E3534" s="1" t="s">
        <v>2526</v>
      </c>
      <c r="F3534" s="1" t="s">
        <v>2548</v>
      </c>
      <c r="G3534" s="1" t="s">
        <v>103</v>
      </c>
      <c r="H3534" s="1" t="s">
        <v>298</v>
      </c>
      <c r="I3534" s="1">
        <v>2</v>
      </c>
      <c r="J3534" s="1">
        <v>2023</v>
      </c>
      <c r="K3534" s="1">
        <v>97434</v>
      </c>
      <c r="L3534" s="1">
        <v>0</v>
      </c>
      <c r="M3534" s="1">
        <f t="array" ref="M3534">SUMPRODUCT(MAX(ISNUMBER(SEARCH('Class Rules'!$B$6:$B$85,$E3534))*ISNUMBER(SEARCH('Class Rules'!$C$6:$C$85,$F3534))*'Class Rules'!$A$6:$A$85))</f>
        <v>0</v>
      </c>
      <c r="N3534" s="1" t="str">
        <f t="array" ref="N3534">IF($M3534=0,'Class Rules'!$D$3,INDEX('Class Rules'!$D$6:$D$85,MATCH($M3534,'Class Rules'!$A$6:$A$85,0)))</f>
        <v>Passenger LDV</v>
      </c>
      <c r="O3534" s="1" t="str">
        <f t="array" ref="O3534">IF(SUMPRODUCT(MAX(ISNUMBER(SEARCH(Fuel_Rules!$A$6:$A$30,$E3534))*ISNUMBER(SEARCH(Fuel_Rules!$B$6:$B$30,$F3534))*(Fuel_Rules!$A$6:$A$30&lt;&gt;"")))&gt;0,"Plug-in hybrid",IF($G3534="Diesel","Diesel","Gasoline"))</f>
        <v>Gasoline</v>
      </c>
    </row>
    <row r="3535" spans="1:15" ht="15" customHeight="1" x14ac:dyDescent="0.25">
      <c r="A3535" s="1">
        <v>2022</v>
      </c>
      <c r="B3535" s="1" t="s">
        <v>5174</v>
      </c>
      <c r="C3535" s="1" t="s">
        <v>2549</v>
      </c>
      <c r="D3535" s="1" t="s">
        <v>5857</v>
      </c>
      <c r="E3535" s="1" t="s">
        <v>2526</v>
      </c>
      <c r="F3535" s="1" t="s">
        <v>2551</v>
      </c>
      <c r="G3535" s="1" t="s">
        <v>103</v>
      </c>
      <c r="H3535" s="1" t="s">
        <v>298</v>
      </c>
      <c r="I3535" s="1">
        <v>1.6</v>
      </c>
      <c r="J3535" s="1">
        <v>2023</v>
      </c>
      <c r="K3535" s="1">
        <v>103963</v>
      </c>
      <c r="L3535" s="1">
        <v>0</v>
      </c>
      <c r="M3535" s="1">
        <f t="array" ref="M3535">SUMPRODUCT(MAX(ISNUMBER(SEARCH('Class Rules'!$B$6:$B$85,$E3535))*ISNUMBER(SEARCH('Class Rules'!$C$6:$C$85,$F3535))*'Class Rules'!$A$6:$A$85))</f>
        <v>22</v>
      </c>
      <c r="N3535" s="1" t="str">
        <f t="array" ref="N3535">IF($M3535=0,'Class Rules'!$D$3,INDEX('Class Rules'!$D$6:$D$85,MATCH($M3535,'Class Rules'!$A$6:$A$85,0)))</f>
        <v>Freight LDV</v>
      </c>
      <c r="O3535" s="1" t="str">
        <f t="array" ref="O3535">IF(SUMPRODUCT(MAX(ISNUMBER(SEARCH(Fuel_Rules!$A$6:$A$30,$E3535))*ISNUMBER(SEARCH(Fuel_Rules!$B$6:$B$30,$F3535))*(Fuel_Rules!$A$6:$A$30&lt;&gt;"")))&gt;0,"Plug-in hybrid",IF($G3535="Diesel","Diesel","Gasoline"))</f>
        <v>Gasoline</v>
      </c>
    </row>
    <row r="3536" spans="1:15" ht="15" customHeight="1" x14ac:dyDescent="0.25">
      <c r="A3536" s="1">
        <v>2022</v>
      </c>
      <c r="B3536" s="1" t="s">
        <v>5174</v>
      </c>
      <c r="C3536" s="1" t="s">
        <v>2552</v>
      </c>
      <c r="D3536" s="1" t="s">
        <v>5858</v>
      </c>
      <c r="E3536" s="1" t="s">
        <v>2526</v>
      </c>
      <c r="F3536" s="1" t="s">
        <v>2554</v>
      </c>
      <c r="G3536" s="1" t="s">
        <v>103</v>
      </c>
      <c r="H3536" s="1" t="s">
        <v>298</v>
      </c>
      <c r="I3536" s="1">
        <v>1.6</v>
      </c>
      <c r="J3536" s="1">
        <v>2023</v>
      </c>
      <c r="K3536" s="1">
        <v>107837</v>
      </c>
      <c r="L3536" s="1">
        <v>0</v>
      </c>
      <c r="M3536" s="1">
        <f t="array" ref="M3536">SUMPRODUCT(MAX(ISNUMBER(SEARCH('Class Rules'!$B$6:$B$85,$E3536))*ISNUMBER(SEARCH('Class Rules'!$C$6:$C$85,$F3536))*'Class Rules'!$A$6:$A$85))</f>
        <v>22</v>
      </c>
      <c r="N3536" s="1" t="str">
        <f t="array" ref="N3536">IF($M3536=0,'Class Rules'!$D$3,INDEX('Class Rules'!$D$6:$D$85,MATCH($M3536,'Class Rules'!$A$6:$A$85,0)))</f>
        <v>Freight LDV</v>
      </c>
      <c r="O3536" s="1" t="str">
        <f t="array" ref="O3536">IF(SUMPRODUCT(MAX(ISNUMBER(SEARCH(Fuel_Rules!$A$6:$A$30,$E3536))*ISNUMBER(SEARCH(Fuel_Rules!$B$6:$B$30,$F3536))*(Fuel_Rules!$A$6:$A$30&lt;&gt;"")))&gt;0,"Plug-in hybrid",IF($G3536="Diesel","Diesel","Gasoline"))</f>
        <v>Gasoline</v>
      </c>
    </row>
    <row r="3537" spans="1:15" ht="15" customHeight="1" x14ac:dyDescent="0.25">
      <c r="A3537" s="1">
        <v>2022</v>
      </c>
      <c r="B3537" s="1" t="s">
        <v>5174</v>
      </c>
      <c r="C3537" s="1" t="s">
        <v>2555</v>
      </c>
      <c r="D3537" s="1" t="s">
        <v>5859</v>
      </c>
      <c r="E3537" s="1" t="s">
        <v>2526</v>
      </c>
      <c r="F3537" s="1" t="s">
        <v>2557</v>
      </c>
      <c r="G3537" s="1" t="s">
        <v>103</v>
      </c>
      <c r="H3537" s="1" t="s">
        <v>298</v>
      </c>
      <c r="I3537" s="1">
        <v>2</v>
      </c>
      <c r="J3537" s="1">
        <v>2023</v>
      </c>
      <c r="K3537" s="1">
        <v>111553</v>
      </c>
      <c r="L3537" s="1">
        <v>0</v>
      </c>
      <c r="M3537" s="1">
        <f t="array" ref="M3537">SUMPRODUCT(MAX(ISNUMBER(SEARCH('Class Rules'!$B$6:$B$85,$E3537))*ISNUMBER(SEARCH('Class Rules'!$C$6:$C$85,$F3537))*'Class Rules'!$A$6:$A$85))</f>
        <v>22</v>
      </c>
      <c r="N3537" s="1" t="str">
        <f t="array" ref="N3537">IF($M3537=0,'Class Rules'!$D$3,INDEX('Class Rules'!$D$6:$D$85,MATCH($M3537,'Class Rules'!$A$6:$A$85,0)))</f>
        <v>Freight LDV</v>
      </c>
      <c r="O3537" s="1" t="str">
        <f t="array" ref="O3537">IF(SUMPRODUCT(MAX(ISNUMBER(SEARCH(Fuel_Rules!$A$6:$A$30,$E3537))*ISNUMBER(SEARCH(Fuel_Rules!$B$6:$B$30,$F3537))*(Fuel_Rules!$A$6:$A$30&lt;&gt;"")))&gt;0,"Plug-in hybrid",IF($G3537="Diesel","Diesel","Gasoline"))</f>
        <v>Gasoline</v>
      </c>
    </row>
    <row r="3538" spans="1:15" ht="15" customHeight="1" x14ac:dyDescent="0.25">
      <c r="A3538" s="1">
        <v>2022</v>
      </c>
      <c r="B3538" s="1" t="s">
        <v>5174</v>
      </c>
      <c r="C3538" s="1" t="s">
        <v>2558</v>
      </c>
      <c r="D3538" s="1" t="s">
        <v>5860</v>
      </c>
      <c r="E3538" s="1" t="s">
        <v>2526</v>
      </c>
      <c r="F3538" s="1" t="s">
        <v>2560</v>
      </c>
      <c r="G3538" s="1" t="s">
        <v>103</v>
      </c>
      <c r="H3538" s="1" t="s">
        <v>437</v>
      </c>
      <c r="I3538" s="1">
        <v>2</v>
      </c>
      <c r="J3538" s="1">
        <v>2023</v>
      </c>
      <c r="K3538" s="1">
        <v>114154</v>
      </c>
      <c r="L3538" s="1">
        <v>0</v>
      </c>
      <c r="M3538" s="1">
        <f t="array" ref="M3538">SUMPRODUCT(MAX(ISNUMBER(SEARCH('Class Rules'!$B$6:$B$85,$E3538))*ISNUMBER(SEARCH('Class Rules'!$C$6:$C$85,$F3538))*'Class Rules'!$A$6:$A$85))</f>
        <v>22</v>
      </c>
      <c r="N3538" s="1" t="str">
        <f t="array" ref="N3538">IF($M3538=0,'Class Rules'!$D$3,INDEX('Class Rules'!$D$6:$D$85,MATCH($M3538,'Class Rules'!$A$6:$A$85,0)))</f>
        <v>Freight LDV</v>
      </c>
      <c r="O3538" s="1" t="str">
        <f t="array" ref="O3538">IF(SUMPRODUCT(MAX(ISNUMBER(SEARCH(Fuel_Rules!$A$6:$A$30,$E3538))*ISNUMBER(SEARCH(Fuel_Rules!$B$6:$B$30,$F3538))*(Fuel_Rules!$A$6:$A$30&lt;&gt;"")))&gt;0,"Plug-in hybrid",IF($G3538="Diesel","Diesel","Gasoline"))</f>
        <v>Gasoline</v>
      </c>
    </row>
    <row r="3539" spans="1:15" ht="15" customHeight="1" x14ac:dyDescent="0.25">
      <c r="A3539" s="1">
        <v>2022</v>
      </c>
      <c r="B3539" s="1" t="s">
        <v>5174</v>
      </c>
      <c r="C3539" s="1" t="s">
        <v>2564</v>
      </c>
      <c r="D3539" s="1" t="s">
        <v>5861</v>
      </c>
      <c r="E3539" s="1" t="s">
        <v>2526</v>
      </c>
      <c r="F3539" s="1" t="s">
        <v>2566</v>
      </c>
      <c r="G3539" s="1" t="s">
        <v>103</v>
      </c>
      <c r="H3539" s="1" t="s">
        <v>437</v>
      </c>
      <c r="I3539" s="1">
        <v>2</v>
      </c>
      <c r="J3539" s="1">
        <v>2023</v>
      </c>
      <c r="K3539" s="1">
        <v>107042</v>
      </c>
      <c r="L3539" s="1">
        <v>0</v>
      </c>
      <c r="M3539" s="1">
        <f t="array" ref="M3539">SUMPRODUCT(MAX(ISNUMBER(SEARCH('Class Rules'!$B$6:$B$85,$E3539))*ISNUMBER(SEARCH('Class Rules'!$C$6:$C$85,$F3539))*'Class Rules'!$A$6:$A$85))</f>
        <v>0</v>
      </c>
      <c r="N3539" s="1" t="str">
        <f t="array" ref="N3539">IF($M3539=0,'Class Rules'!$D$3,INDEX('Class Rules'!$D$6:$D$85,MATCH($M3539,'Class Rules'!$A$6:$A$85,0)))</f>
        <v>Passenger LDV</v>
      </c>
      <c r="O3539" s="1" t="str">
        <f t="array" ref="O3539">IF(SUMPRODUCT(MAX(ISNUMBER(SEARCH(Fuel_Rules!$A$6:$A$30,$E3539))*ISNUMBER(SEARCH(Fuel_Rules!$B$6:$B$30,$F3539))*(Fuel_Rules!$A$6:$A$30&lt;&gt;"")))&gt;0,"Plug-in hybrid",IF($G3539="Diesel","Diesel","Gasoline"))</f>
        <v>Gasoline</v>
      </c>
    </row>
    <row r="3540" spans="1:15" ht="15" customHeight="1" x14ac:dyDescent="0.25">
      <c r="A3540" s="1">
        <v>2022</v>
      </c>
      <c r="B3540" s="1" t="s">
        <v>5174</v>
      </c>
      <c r="C3540" s="1" t="s">
        <v>2570</v>
      </c>
      <c r="D3540" s="1" t="s">
        <v>5862</v>
      </c>
      <c r="E3540" s="1" t="s">
        <v>2526</v>
      </c>
      <c r="F3540" s="1" t="s">
        <v>2572</v>
      </c>
      <c r="G3540" s="1" t="s">
        <v>103</v>
      </c>
      <c r="H3540" s="1" t="s">
        <v>298</v>
      </c>
      <c r="I3540" s="1">
        <v>1</v>
      </c>
      <c r="J3540" s="1">
        <v>2023</v>
      </c>
      <c r="K3540" s="1">
        <v>50895</v>
      </c>
      <c r="L3540" s="1">
        <v>0</v>
      </c>
      <c r="M3540" s="1">
        <f t="array" ref="M3540">SUMPRODUCT(MAX(ISNUMBER(SEARCH('Class Rules'!$B$6:$B$85,$E3540))*ISNUMBER(SEARCH('Class Rules'!$C$6:$C$85,$F3540))*'Class Rules'!$A$6:$A$85))</f>
        <v>0</v>
      </c>
      <c r="N3540" s="1" t="str">
        <f t="array" ref="N3540">IF($M3540=0,'Class Rules'!$D$3,INDEX('Class Rules'!$D$6:$D$85,MATCH($M3540,'Class Rules'!$A$6:$A$85,0)))</f>
        <v>Passenger LDV</v>
      </c>
      <c r="O3540" s="1" t="str">
        <f t="array" ref="O3540">IF(SUMPRODUCT(MAX(ISNUMBER(SEARCH(Fuel_Rules!$A$6:$A$30,$E3540))*ISNUMBER(SEARCH(Fuel_Rules!$B$6:$B$30,$F3540))*(Fuel_Rules!$A$6:$A$30&lt;&gt;"")))&gt;0,"Plug-in hybrid",IF($G3540="Diesel","Diesel","Gasoline"))</f>
        <v>Gasoline</v>
      </c>
    </row>
    <row r="3541" spans="1:15" ht="15" customHeight="1" x14ac:dyDescent="0.25">
      <c r="A3541" s="1">
        <v>2022</v>
      </c>
      <c r="B3541" s="1" t="s">
        <v>5174</v>
      </c>
      <c r="C3541" s="1" t="s">
        <v>2573</v>
      </c>
      <c r="D3541" s="1" t="s">
        <v>5863</v>
      </c>
      <c r="E3541" s="1" t="s">
        <v>2526</v>
      </c>
      <c r="F3541" s="1" t="s">
        <v>2575</v>
      </c>
      <c r="G3541" s="1" t="s">
        <v>103</v>
      </c>
      <c r="H3541" s="1" t="s">
        <v>298</v>
      </c>
      <c r="I3541" s="1">
        <v>1</v>
      </c>
      <c r="J3541" s="1">
        <v>2023</v>
      </c>
      <c r="K3541" s="1">
        <v>60951</v>
      </c>
      <c r="L3541" s="1">
        <v>0</v>
      </c>
      <c r="M3541" s="1">
        <f t="array" ref="M3541">SUMPRODUCT(MAX(ISNUMBER(SEARCH('Class Rules'!$B$6:$B$85,$E3541))*ISNUMBER(SEARCH('Class Rules'!$C$6:$C$85,$F3541))*'Class Rules'!$A$6:$A$85))</f>
        <v>0</v>
      </c>
      <c r="N3541" s="1" t="str">
        <f t="array" ref="N3541">IF($M3541=0,'Class Rules'!$D$3,INDEX('Class Rules'!$D$6:$D$85,MATCH($M3541,'Class Rules'!$A$6:$A$85,0)))</f>
        <v>Passenger LDV</v>
      </c>
      <c r="O3541" s="1" t="str">
        <f t="array" ref="O3541">IF(SUMPRODUCT(MAX(ISNUMBER(SEARCH(Fuel_Rules!$A$6:$A$30,$E3541))*ISNUMBER(SEARCH(Fuel_Rules!$B$6:$B$30,$F3541))*(Fuel_Rules!$A$6:$A$30&lt;&gt;"")))&gt;0,"Plug-in hybrid",IF($G3541="Diesel","Diesel","Gasoline"))</f>
        <v>Gasoline</v>
      </c>
    </row>
    <row r="3542" spans="1:15" ht="15" customHeight="1" x14ac:dyDescent="0.25">
      <c r="A3542" s="1">
        <v>2022</v>
      </c>
      <c r="B3542" s="1" t="s">
        <v>5174</v>
      </c>
      <c r="C3542" s="1" t="s">
        <v>2573</v>
      </c>
      <c r="D3542" s="1" t="s">
        <v>5864</v>
      </c>
      <c r="E3542" s="1" t="s">
        <v>2526</v>
      </c>
      <c r="F3542" s="1" t="s">
        <v>2575</v>
      </c>
      <c r="G3542" s="1" t="s">
        <v>103</v>
      </c>
      <c r="H3542" s="1" t="s">
        <v>298</v>
      </c>
      <c r="I3542" s="1">
        <v>1</v>
      </c>
      <c r="J3542" s="1">
        <v>2023</v>
      </c>
      <c r="K3542" s="1">
        <v>58785</v>
      </c>
      <c r="L3542" s="1">
        <v>0</v>
      </c>
      <c r="M3542" s="1">
        <f t="array" ref="M3542">SUMPRODUCT(MAX(ISNUMBER(SEARCH('Class Rules'!$B$6:$B$85,$E3542))*ISNUMBER(SEARCH('Class Rules'!$C$6:$C$85,$F3542))*'Class Rules'!$A$6:$A$85))</f>
        <v>0</v>
      </c>
      <c r="N3542" s="1" t="str">
        <f t="array" ref="N3542">IF($M3542=0,'Class Rules'!$D$3,INDEX('Class Rules'!$D$6:$D$85,MATCH($M3542,'Class Rules'!$A$6:$A$85,0)))</f>
        <v>Passenger LDV</v>
      </c>
      <c r="O3542" s="1" t="str">
        <f t="array" ref="O3542">IF(SUMPRODUCT(MAX(ISNUMBER(SEARCH(Fuel_Rules!$A$6:$A$30,$E3542))*ISNUMBER(SEARCH(Fuel_Rules!$B$6:$B$30,$F3542))*(Fuel_Rules!$A$6:$A$30&lt;&gt;"")))&gt;0,"Plug-in hybrid",IF($G3542="Diesel","Diesel","Gasoline"))</f>
        <v>Gasoline</v>
      </c>
    </row>
    <row r="3543" spans="1:15" ht="15" customHeight="1" x14ac:dyDescent="0.25">
      <c r="A3543" s="1">
        <v>2022</v>
      </c>
      <c r="B3543" s="1" t="s">
        <v>5174</v>
      </c>
      <c r="C3543" s="1" t="s">
        <v>2576</v>
      </c>
      <c r="D3543" s="1" t="s">
        <v>5865</v>
      </c>
      <c r="E3543" s="1" t="s">
        <v>2526</v>
      </c>
      <c r="F3543" s="1" t="s">
        <v>2578</v>
      </c>
      <c r="G3543" s="1" t="s">
        <v>103</v>
      </c>
      <c r="H3543" s="1" t="s">
        <v>298</v>
      </c>
      <c r="I3543" s="1">
        <v>1</v>
      </c>
      <c r="J3543" s="1">
        <v>2023</v>
      </c>
      <c r="K3543" s="1">
        <v>65808</v>
      </c>
      <c r="L3543" s="1">
        <v>0</v>
      </c>
      <c r="M3543" s="1">
        <f t="array" ref="M3543">SUMPRODUCT(MAX(ISNUMBER(SEARCH('Class Rules'!$B$6:$B$85,$E3543))*ISNUMBER(SEARCH('Class Rules'!$C$6:$C$85,$F3543))*'Class Rules'!$A$6:$A$85))</f>
        <v>0</v>
      </c>
      <c r="N3543" s="1" t="str">
        <f t="array" ref="N3543">IF($M3543=0,'Class Rules'!$D$3,INDEX('Class Rules'!$D$6:$D$85,MATCH($M3543,'Class Rules'!$A$6:$A$85,0)))</f>
        <v>Passenger LDV</v>
      </c>
      <c r="O3543" s="1" t="str">
        <f t="array" ref="O3543">IF(SUMPRODUCT(MAX(ISNUMBER(SEARCH(Fuel_Rules!$A$6:$A$30,$E3543))*ISNUMBER(SEARCH(Fuel_Rules!$B$6:$B$30,$F3543))*(Fuel_Rules!$A$6:$A$30&lt;&gt;"")))&gt;0,"Plug-in hybrid",IF($G3543="Diesel","Diesel","Gasoline"))</f>
        <v>Gasoline</v>
      </c>
    </row>
    <row r="3544" spans="1:15" ht="15" customHeight="1" x14ac:dyDescent="0.25">
      <c r="A3544" s="1">
        <v>2022</v>
      </c>
      <c r="B3544" s="1" t="s">
        <v>5174</v>
      </c>
      <c r="C3544" s="1" t="s">
        <v>2576</v>
      </c>
      <c r="D3544" s="1" t="s">
        <v>5866</v>
      </c>
      <c r="E3544" s="1" t="s">
        <v>2526</v>
      </c>
      <c r="F3544" s="1" t="s">
        <v>2578</v>
      </c>
      <c r="G3544" s="1" t="s">
        <v>103</v>
      </c>
      <c r="H3544" s="1" t="s">
        <v>298</v>
      </c>
      <c r="I3544" s="1">
        <v>1</v>
      </c>
      <c r="J3544" s="1">
        <v>2023</v>
      </c>
      <c r="K3544" s="1">
        <v>61890</v>
      </c>
      <c r="L3544" s="1">
        <v>0</v>
      </c>
      <c r="M3544" s="1">
        <f t="array" ref="M3544">SUMPRODUCT(MAX(ISNUMBER(SEARCH('Class Rules'!$B$6:$B$85,$E3544))*ISNUMBER(SEARCH('Class Rules'!$C$6:$C$85,$F3544))*'Class Rules'!$A$6:$A$85))</f>
        <v>0</v>
      </c>
      <c r="N3544" s="1" t="str">
        <f t="array" ref="N3544">IF($M3544=0,'Class Rules'!$D$3,INDEX('Class Rules'!$D$6:$D$85,MATCH($M3544,'Class Rules'!$A$6:$A$85,0)))</f>
        <v>Passenger LDV</v>
      </c>
      <c r="O3544" s="1" t="str">
        <f t="array" ref="O3544">IF(SUMPRODUCT(MAX(ISNUMBER(SEARCH(Fuel_Rules!$A$6:$A$30,$E3544))*ISNUMBER(SEARCH(Fuel_Rules!$B$6:$B$30,$F3544))*(Fuel_Rules!$A$6:$A$30&lt;&gt;"")))&gt;0,"Plug-in hybrid",IF($G3544="Diesel","Diesel","Gasoline"))</f>
        <v>Gasoline</v>
      </c>
    </row>
    <row r="3545" spans="1:15" ht="15" customHeight="1" x14ac:dyDescent="0.25">
      <c r="A3545" s="1">
        <v>2022</v>
      </c>
      <c r="B3545" s="1" t="s">
        <v>5174</v>
      </c>
      <c r="C3545" s="1" t="s">
        <v>2579</v>
      </c>
      <c r="D3545" s="1" t="s">
        <v>5867</v>
      </c>
      <c r="E3545" s="1" t="s">
        <v>2526</v>
      </c>
      <c r="F3545" s="1" t="s">
        <v>2581</v>
      </c>
      <c r="G3545" s="1" t="s">
        <v>103</v>
      </c>
      <c r="H3545" s="1" t="s">
        <v>298</v>
      </c>
      <c r="I3545" s="1">
        <v>1</v>
      </c>
      <c r="J3545" s="1">
        <v>2023</v>
      </c>
      <c r="K3545" s="1">
        <v>76752</v>
      </c>
      <c r="L3545" s="1">
        <v>0</v>
      </c>
      <c r="M3545" s="1">
        <f t="array" ref="M3545">SUMPRODUCT(MAX(ISNUMBER(SEARCH('Class Rules'!$B$6:$B$85,$E3545))*ISNUMBER(SEARCH('Class Rules'!$C$6:$C$85,$F3545))*'Class Rules'!$A$6:$A$85))</f>
        <v>0</v>
      </c>
      <c r="N3545" s="1" t="str">
        <f t="array" ref="N3545">IF($M3545=0,'Class Rules'!$D$3,INDEX('Class Rules'!$D$6:$D$85,MATCH($M3545,'Class Rules'!$A$6:$A$85,0)))</f>
        <v>Passenger LDV</v>
      </c>
      <c r="O3545" s="1" t="str">
        <f t="array" ref="O3545">IF(SUMPRODUCT(MAX(ISNUMBER(SEARCH(Fuel_Rules!$A$6:$A$30,$E3545))*ISNUMBER(SEARCH(Fuel_Rules!$B$6:$B$30,$F3545))*(Fuel_Rules!$A$6:$A$30&lt;&gt;"")))&gt;0,"Plug-in hybrid",IF($G3545="Diesel","Diesel","Gasoline"))</f>
        <v>Gasoline</v>
      </c>
    </row>
    <row r="3546" spans="1:15" ht="15" customHeight="1" x14ac:dyDescent="0.25">
      <c r="A3546" s="1">
        <v>2022</v>
      </c>
      <c r="B3546" s="1" t="s">
        <v>5174</v>
      </c>
      <c r="C3546" s="1" t="s">
        <v>2582</v>
      </c>
      <c r="D3546" s="1" t="s">
        <v>5868</v>
      </c>
      <c r="E3546" s="1" t="s">
        <v>2526</v>
      </c>
      <c r="F3546" s="1" t="s">
        <v>2584</v>
      </c>
      <c r="G3546" s="1" t="s">
        <v>103</v>
      </c>
      <c r="H3546" s="1" t="s">
        <v>298</v>
      </c>
      <c r="I3546" s="1">
        <v>1.6</v>
      </c>
      <c r="J3546" s="1">
        <v>2023</v>
      </c>
      <c r="K3546" s="1">
        <v>92444</v>
      </c>
      <c r="L3546" s="1">
        <v>0</v>
      </c>
      <c r="M3546" s="1">
        <f t="array" ref="M3546">SUMPRODUCT(MAX(ISNUMBER(SEARCH('Class Rules'!$B$6:$B$85,$E3546))*ISNUMBER(SEARCH('Class Rules'!$C$6:$C$85,$F3546))*'Class Rules'!$A$6:$A$85))</f>
        <v>22</v>
      </c>
      <c r="N3546" s="1" t="str">
        <f t="array" ref="N3546">IF($M3546=0,'Class Rules'!$D$3,INDEX('Class Rules'!$D$6:$D$85,MATCH($M3546,'Class Rules'!$A$6:$A$85,0)))</f>
        <v>Freight LDV</v>
      </c>
      <c r="O3546" s="1" t="str">
        <f t="array" ref="O3546">IF(SUMPRODUCT(MAX(ISNUMBER(SEARCH(Fuel_Rules!$A$6:$A$30,$E3546))*ISNUMBER(SEARCH(Fuel_Rules!$B$6:$B$30,$F3546))*(Fuel_Rules!$A$6:$A$30&lt;&gt;"")))&gt;0,"Plug-in hybrid",IF($G3546="Diesel","Diesel","Gasoline"))</f>
        <v>Gasoline</v>
      </c>
    </row>
    <row r="3547" spans="1:15" ht="15" customHeight="1" x14ac:dyDescent="0.25">
      <c r="A3547" s="1">
        <v>2022</v>
      </c>
      <c r="B3547" s="1" t="s">
        <v>5174</v>
      </c>
      <c r="C3547" s="1" t="s">
        <v>2585</v>
      </c>
      <c r="D3547" s="1" t="s">
        <v>5869</v>
      </c>
      <c r="E3547" s="1" t="s">
        <v>2526</v>
      </c>
      <c r="F3547" s="1" t="s">
        <v>2587</v>
      </c>
      <c r="G3547" s="1" t="s">
        <v>103</v>
      </c>
      <c r="H3547" s="1" t="s">
        <v>298</v>
      </c>
      <c r="I3547" s="1">
        <v>1</v>
      </c>
      <c r="J3547" s="1">
        <v>2023</v>
      </c>
      <c r="K3547" s="1">
        <v>68778</v>
      </c>
      <c r="L3547" s="1">
        <v>0</v>
      </c>
      <c r="M3547" s="1">
        <f t="array" ref="M3547">SUMPRODUCT(MAX(ISNUMBER(SEARCH('Class Rules'!$B$6:$B$85,$E3547))*ISNUMBER(SEARCH('Class Rules'!$C$6:$C$85,$F3547))*'Class Rules'!$A$6:$A$85))</f>
        <v>0</v>
      </c>
      <c r="N3547" s="1" t="str">
        <f t="array" ref="N3547">IF($M3547=0,'Class Rules'!$D$3,INDEX('Class Rules'!$D$6:$D$85,MATCH($M3547,'Class Rules'!$A$6:$A$85,0)))</f>
        <v>Passenger LDV</v>
      </c>
      <c r="O3547" s="1" t="str">
        <f t="array" ref="O3547">IF(SUMPRODUCT(MAX(ISNUMBER(SEARCH(Fuel_Rules!$A$6:$A$30,$E3547))*ISNUMBER(SEARCH(Fuel_Rules!$B$6:$B$30,$F3547))*(Fuel_Rules!$A$6:$A$30&lt;&gt;"")))&gt;0,"Plug-in hybrid",IF($G3547="Diesel","Diesel","Gasoline"))</f>
        <v>Gasoline</v>
      </c>
    </row>
    <row r="3548" spans="1:15" ht="15" customHeight="1" x14ac:dyDescent="0.25">
      <c r="A3548" s="1">
        <v>2022</v>
      </c>
      <c r="B3548" s="1" t="s">
        <v>5174</v>
      </c>
      <c r="C3548" s="1" t="s">
        <v>2585</v>
      </c>
      <c r="D3548" s="1" t="s">
        <v>5870</v>
      </c>
      <c r="E3548" s="1" t="s">
        <v>2526</v>
      </c>
      <c r="F3548" s="1" t="s">
        <v>2587</v>
      </c>
      <c r="G3548" s="1" t="s">
        <v>103</v>
      </c>
      <c r="H3548" s="1" t="s">
        <v>298</v>
      </c>
      <c r="I3548" s="1">
        <v>1</v>
      </c>
      <c r="J3548" s="1">
        <v>2023</v>
      </c>
      <c r="K3548" s="1">
        <v>66370</v>
      </c>
      <c r="L3548" s="1">
        <v>0</v>
      </c>
      <c r="M3548" s="1">
        <f t="array" ref="M3548">SUMPRODUCT(MAX(ISNUMBER(SEARCH('Class Rules'!$B$6:$B$85,$E3548))*ISNUMBER(SEARCH('Class Rules'!$C$6:$C$85,$F3548))*'Class Rules'!$A$6:$A$85))</f>
        <v>0</v>
      </c>
      <c r="N3548" s="1" t="str">
        <f t="array" ref="N3548">IF($M3548=0,'Class Rules'!$D$3,INDEX('Class Rules'!$D$6:$D$85,MATCH($M3548,'Class Rules'!$A$6:$A$85,0)))</f>
        <v>Passenger LDV</v>
      </c>
      <c r="O3548" s="1" t="str">
        <f t="array" ref="O3548">IF(SUMPRODUCT(MAX(ISNUMBER(SEARCH(Fuel_Rules!$A$6:$A$30,$E3548))*ISNUMBER(SEARCH(Fuel_Rules!$B$6:$B$30,$F3548))*(Fuel_Rules!$A$6:$A$30&lt;&gt;"")))&gt;0,"Plug-in hybrid",IF($G3548="Diesel","Diesel","Gasoline"))</f>
        <v>Gasoline</v>
      </c>
    </row>
    <row r="3549" spans="1:15" ht="15" customHeight="1" x14ac:dyDescent="0.25">
      <c r="A3549" s="1">
        <v>2022</v>
      </c>
      <c r="B3549" s="1" t="s">
        <v>5174</v>
      </c>
      <c r="C3549" s="1" t="s">
        <v>2588</v>
      </c>
      <c r="D3549" s="1" t="s">
        <v>5871</v>
      </c>
      <c r="E3549" s="1" t="s">
        <v>2526</v>
      </c>
      <c r="F3549" s="1" t="s">
        <v>2590</v>
      </c>
      <c r="G3549" s="1" t="s">
        <v>103</v>
      </c>
      <c r="H3549" s="1" t="s">
        <v>298</v>
      </c>
      <c r="I3549" s="1">
        <v>1.6</v>
      </c>
      <c r="J3549" s="1">
        <v>2023</v>
      </c>
      <c r="K3549" s="1">
        <v>90531</v>
      </c>
      <c r="L3549" s="1">
        <v>0</v>
      </c>
      <c r="M3549" s="1">
        <f t="array" ref="M3549">SUMPRODUCT(MAX(ISNUMBER(SEARCH('Class Rules'!$B$6:$B$85,$E3549))*ISNUMBER(SEARCH('Class Rules'!$C$6:$C$85,$F3549))*'Class Rules'!$A$6:$A$85))</f>
        <v>0</v>
      </c>
      <c r="N3549" s="1" t="str">
        <f t="array" ref="N3549">IF($M3549=0,'Class Rules'!$D$3,INDEX('Class Rules'!$D$6:$D$85,MATCH($M3549,'Class Rules'!$A$6:$A$85,0)))</f>
        <v>Passenger LDV</v>
      </c>
      <c r="O3549" s="1" t="str">
        <f t="array" ref="O3549">IF(SUMPRODUCT(MAX(ISNUMBER(SEARCH(Fuel_Rules!$A$6:$A$30,$E3549))*ISNUMBER(SEARCH(Fuel_Rules!$B$6:$B$30,$F3549))*(Fuel_Rules!$A$6:$A$30&lt;&gt;"")))&gt;0,"Plug-in hybrid",IF($G3549="Diesel","Diesel","Gasoline"))</f>
        <v>Gasoline</v>
      </c>
    </row>
    <row r="3550" spans="1:15" ht="15" customHeight="1" x14ac:dyDescent="0.25">
      <c r="A3550" s="1">
        <v>2022</v>
      </c>
      <c r="B3550" s="1" t="s">
        <v>5174</v>
      </c>
      <c r="C3550" s="1" t="s">
        <v>2588</v>
      </c>
      <c r="D3550" s="1" t="s">
        <v>5872</v>
      </c>
      <c r="E3550" s="1" t="s">
        <v>2526</v>
      </c>
      <c r="F3550" s="1" t="s">
        <v>2590</v>
      </c>
      <c r="G3550" s="1" t="s">
        <v>103</v>
      </c>
      <c r="H3550" s="1" t="s">
        <v>298</v>
      </c>
      <c r="I3550" s="1">
        <v>1.6</v>
      </c>
      <c r="J3550" s="1">
        <v>2023</v>
      </c>
      <c r="K3550" s="1">
        <v>81741</v>
      </c>
      <c r="L3550" s="1">
        <v>0</v>
      </c>
      <c r="M3550" s="1">
        <f t="array" ref="M3550">SUMPRODUCT(MAX(ISNUMBER(SEARCH('Class Rules'!$B$6:$B$85,$E3550))*ISNUMBER(SEARCH('Class Rules'!$C$6:$C$85,$F3550))*'Class Rules'!$A$6:$A$85))</f>
        <v>0</v>
      </c>
      <c r="N3550" s="1" t="str">
        <f t="array" ref="N3550">IF($M3550=0,'Class Rules'!$D$3,INDEX('Class Rules'!$D$6:$D$85,MATCH($M3550,'Class Rules'!$A$6:$A$85,0)))</f>
        <v>Passenger LDV</v>
      </c>
      <c r="O3550" s="1" t="str">
        <f t="array" ref="O3550">IF(SUMPRODUCT(MAX(ISNUMBER(SEARCH(Fuel_Rules!$A$6:$A$30,$E3550))*ISNUMBER(SEARCH(Fuel_Rules!$B$6:$B$30,$F3550))*(Fuel_Rules!$A$6:$A$30&lt;&gt;"")))&gt;0,"Plug-in hybrid",IF($G3550="Diesel","Diesel","Gasoline"))</f>
        <v>Gasoline</v>
      </c>
    </row>
    <row r="3551" spans="1:15" ht="15" customHeight="1" x14ac:dyDescent="0.25">
      <c r="A3551" s="1">
        <v>2022</v>
      </c>
      <c r="B3551" s="1" t="s">
        <v>5174</v>
      </c>
      <c r="C3551" s="1" t="s">
        <v>2594</v>
      </c>
      <c r="D3551" s="1" t="s">
        <v>5873</v>
      </c>
      <c r="E3551" s="1" t="s">
        <v>2526</v>
      </c>
      <c r="F3551" s="1" t="s">
        <v>2596</v>
      </c>
      <c r="G3551" s="1" t="s">
        <v>103</v>
      </c>
      <c r="H3551" s="1" t="s">
        <v>437</v>
      </c>
      <c r="I3551" s="1">
        <v>1.6</v>
      </c>
      <c r="J3551" s="1">
        <v>2023</v>
      </c>
      <c r="K3551" s="1">
        <v>98802</v>
      </c>
      <c r="L3551" s="1">
        <v>0</v>
      </c>
      <c r="M3551" s="1">
        <f t="array" ref="M3551">SUMPRODUCT(MAX(ISNUMBER(SEARCH('Class Rules'!$B$6:$B$85,$E3551))*ISNUMBER(SEARCH('Class Rules'!$C$6:$C$85,$F3551))*'Class Rules'!$A$6:$A$85))</f>
        <v>0</v>
      </c>
      <c r="N3551" s="1" t="str">
        <f t="array" ref="N3551">IF($M3551=0,'Class Rules'!$D$3,INDEX('Class Rules'!$D$6:$D$85,MATCH($M3551,'Class Rules'!$A$6:$A$85,0)))</f>
        <v>Passenger LDV</v>
      </c>
      <c r="O3551" s="1" t="str">
        <f t="array" ref="O3551">IF(SUMPRODUCT(MAX(ISNUMBER(SEARCH(Fuel_Rules!$A$6:$A$30,$E3551))*ISNUMBER(SEARCH(Fuel_Rules!$B$6:$B$30,$F3551))*(Fuel_Rules!$A$6:$A$30&lt;&gt;"")))&gt;0,"Plug-in hybrid",IF($G3551="Diesel","Diesel","Gasoline"))</f>
        <v>Gasoline</v>
      </c>
    </row>
    <row r="3552" spans="1:15" ht="15" customHeight="1" x14ac:dyDescent="0.25">
      <c r="A3552" s="1">
        <v>2022</v>
      </c>
      <c r="B3552" s="1" t="s">
        <v>5174</v>
      </c>
      <c r="C3552" s="1" t="s">
        <v>2597</v>
      </c>
      <c r="D3552" s="1" t="s">
        <v>5874</v>
      </c>
      <c r="E3552" s="1" t="s">
        <v>2526</v>
      </c>
      <c r="F3552" s="1" t="s">
        <v>2599</v>
      </c>
      <c r="G3552" s="1" t="s">
        <v>103</v>
      </c>
      <c r="H3552" s="1" t="s">
        <v>298</v>
      </c>
      <c r="I3552" s="1">
        <v>1</v>
      </c>
      <c r="J3552" s="1">
        <v>2023</v>
      </c>
      <c r="K3552" s="1">
        <v>69409</v>
      </c>
      <c r="L3552" s="1">
        <v>0</v>
      </c>
      <c r="M3552" s="1">
        <f t="array" ref="M3552">SUMPRODUCT(MAX(ISNUMBER(SEARCH('Class Rules'!$B$6:$B$85,$E3552))*ISNUMBER(SEARCH('Class Rules'!$C$6:$C$85,$F3552))*'Class Rules'!$A$6:$A$85))</f>
        <v>0</v>
      </c>
      <c r="N3552" s="1" t="str">
        <f t="array" ref="N3552">IF($M3552=0,'Class Rules'!$D$3,INDEX('Class Rules'!$D$6:$D$85,MATCH($M3552,'Class Rules'!$A$6:$A$85,0)))</f>
        <v>Passenger LDV</v>
      </c>
      <c r="O3552" s="1" t="str">
        <f t="array" ref="O3552">IF(SUMPRODUCT(MAX(ISNUMBER(SEARCH(Fuel_Rules!$A$6:$A$30,$E3552))*ISNUMBER(SEARCH(Fuel_Rules!$B$6:$B$30,$F3552))*(Fuel_Rules!$A$6:$A$30&lt;&gt;"")))&gt;0,"Plug-in hybrid",IF($G3552="Diesel","Diesel","Gasoline"))</f>
        <v>Gasoline</v>
      </c>
    </row>
    <row r="3553" spans="1:15" ht="15" customHeight="1" x14ac:dyDescent="0.25">
      <c r="A3553" s="1">
        <v>2022</v>
      </c>
      <c r="B3553" s="1" t="s">
        <v>5174</v>
      </c>
      <c r="C3553" s="1" t="s">
        <v>2609</v>
      </c>
      <c r="D3553" s="1" t="s">
        <v>5875</v>
      </c>
      <c r="E3553" s="1" t="s">
        <v>2526</v>
      </c>
      <c r="F3553" s="1" t="s">
        <v>2611</v>
      </c>
      <c r="G3553" s="1" t="s">
        <v>103</v>
      </c>
      <c r="H3553" s="1" t="s">
        <v>298</v>
      </c>
      <c r="I3553" s="1">
        <v>1</v>
      </c>
      <c r="J3553" s="1">
        <v>2023</v>
      </c>
      <c r="K3553" s="1">
        <v>73119</v>
      </c>
      <c r="L3553" s="1">
        <v>0</v>
      </c>
      <c r="M3553" s="1">
        <f t="array" ref="M3553">SUMPRODUCT(MAX(ISNUMBER(SEARCH('Class Rules'!$B$6:$B$85,$E3553))*ISNUMBER(SEARCH('Class Rules'!$C$6:$C$85,$F3553))*'Class Rules'!$A$6:$A$85))</f>
        <v>0</v>
      </c>
      <c r="N3553" s="1" t="str">
        <f t="array" ref="N3553">IF($M3553=0,'Class Rules'!$D$3,INDEX('Class Rules'!$D$6:$D$85,MATCH($M3553,'Class Rules'!$A$6:$A$85,0)))</f>
        <v>Passenger LDV</v>
      </c>
      <c r="O3553" s="1" t="str">
        <f t="array" ref="O3553">IF(SUMPRODUCT(MAX(ISNUMBER(SEARCH(Fuel_Rules!$A$6:$A$30,$E3553))*ISNUMBER(SEARCH(Fuel_Rules!$B$6:$B$30,$F3553))*(Fuel_Rules!$A$6:$A$30&lt;&gt;"")))&gt;0,"Plug-in hybrid",IF($G3553="Diesel","Diesel","Gasoline"))</f>
        <v>Gasoline</v>
      </c>
    </row>
    <row r="3554" spans="1:15" ht="15" customHeight="1" x14ac:dyDescent="0.25">
      <c r="A3554" s="1">
        <v>2022</v>
      </c>
      <c r="B3554" s="1" t="s">
        <v>5174</v>
      </c>
      <c r="C3554" s="1" t="s">
        <v>2612</v>
      </c>
      <c r="D3554" s="1" t="s">
        <v>5876</v>
      </c>
      <c r="E3554" s="1" t="s">
        <v>2526</v>
      </c>
      <c r="F3554" s="1" t="s">
        <v>2614</v>
      </c>
      <c r="G3554" s="1" t="s">
        <v>103</v>
      </c>
      <c r="H3554" s="1" t="s">
        <v>298</v>
      </c>
      <c r="I3554" s="1">
        <v>1</v>
      </c>
      <c r="J3554" s="1">
        <v>2023</v>
      </c>
      <c r="K3554" s="1">
        <v>81235</v>
      </c>
      <c r="L3554" s="1">
        <v>0</v>
      </c>
      <c r="M3554" s="1">
        <f t="array" ref="M3554">SUMPRODUCT(MAX(ISNUMBER(SEARCH('Class Rules'!$B$6:$B$85,$E3554))*ISNUMBER(SEARCH('Class Rules'!$C$6:$C$85,$F3554))*'Class Rules'!$A$6:$A$85))</f>
        <v>0</v>
      </c>
      <c r="N3554" s="1" t="str">
        <f t="array" ref="N3554">IF($M3554=0,'Class Rules'!$D$3,INDEX('Class Rules'!$D$6:$D$85,MATCH($M3554,'Class Rules'!$A$6:$A$85,0)))</f>
        <v>Passenger LDV</v>
      </c>
      <c r="O3554" s="1" t="str">
        <f t="array" ref="O3554">IF(SUMPRODUCT(MAX(ISNUMBER(SEARCH(Fuel_Rules!$A$6:$A$30,$E3554))*ISNUMBER(SEARCH(Fuel_Rules!$B$6:$B$30,$F3554))*(Fuel_Rules!$A$6:$A$30&lt;&gt;"")))&gt;0,"Plug-in hybrid",IF($G3554="Diesel","Diesel","Gasoline"))</f>
        <v>Gasoline</v>
      </c>
    </row>
    <row r="3555" spans="1:15" ht="15" customHeight="1" x14ac:dyDescent="0.25">
      <c r="A3555" s="1">
        <v>2022</v>
      </c>
      <c r="B3555" s="1" t="s">
        <v>5174</v>
      </c>
      <c r="C3555" s="1" t="s">
        <v>2612</v>
      </c>
      <c r="D3555" s="1" t="s">
        <v>5877</v>
      </c>
      <c r="E3555" s="1" t="s">
        <v>2526</v>
      </c>
      <c r="F3555" s="1" t="s">
        <v>2614</v>
      </c>
      <c r="G3555" s="1" t="s">
        <v>103</v>
      </c>
      <c r="H3555" s="1" t="s">
        <v>298</v>
      </c>
      <c r="I3555" s="1">
        <v>1</v>
      </c>
      <c r="J3555" s="1">
        <v>2023</v>
      </c>
      <c r="K3555" s="1">
        <v>76922</v>
      </c>
      <c r="L3555" s="1">
        <v>0</v>
      </c>
      <c r="M3555" s="1">
        <f t="array" ref="M3555">SUMPRODUCT(MAX(ISNUMBER(SEARCH('Class Rules'!$B$6:$B$85,$E3555))*ISNUMBER(SEARCH('Class Rules'!$C$6:$C$85,$F3555))*'Class Rules'!$A$6:$A$85))</f>
        <v>0</v>
      </c>
      <c r="N3555" s="1" t="str">
        <f t="array" ref="N3555">IF($M3555=0,'Class Rules'!$D$3,INDEX('Class Rules'!$D$6:$D$85,MATCH($M3555,'Class Rules'!$A$6:$A$85,0)))</f>
        <v>Passenger LDV</v>
      </c>
      <c r="O3555" s="1" t="str">
        <f t="array" ref="O3555">IF(SUMPRODUCT(MAX(ISNUMBER(SEARCH(Fuel_Rules!$A$6:$A$30,$E3555))*ISNUMBER(SEARCH(Fuel_Rules!$B$6:$B$30,$F3555))*(Fuel_Rules!$A$6:$A$30&lt;&gt;"")))&gt;0,"Plug-in hybrid",IF($G3555="Diesel","Diesel","Gasoline"))</f>
        <v>Gasoline</v>
      </c>
    </row>
    <row r="3556" spans="1:15" ht="15" customHeight="1" x14ac:dyDescent="0.25">
      <c r="A3556" s="1">
        <v>2022</v>
      </c>
      <c r="B3556" s="1" t="s">
        <v>5174</v>
      </c>
      <c r="C3556" s="1" t="s">
        <v>2615</v>
      </c>
      <c r="D3556" s="1" t="s">
        <v>5878</v>
      </c>
      <c r="E3556" s="1" t="s">
        <v>2526</v>
      </c>
      <c r="F3556" s="1" t="s">
        <v>2617</v>
      </c>
      <c r="G3556" s="1" t="s">
        <v>103</v>
      </c>
      <c r="H3556" s="1" t="s">
        <v>298</v>
      </c>
      <c r="I3556" s="1">
        <v>1</v>
      </c>
      <c r="J3556" s="1">
        <v>2023</v>
      </c>
      <c r="K3556" s="1">
        <v>83898</v>
      </c>
      <c r="L3556" s="1">
        <v>0</v>
      </c>
      <c r="M3556" s="1">
        <f t="array" ref="M3556">SUMPRODUCT(MAX(ISNUMBER(SEARCH('Class Rules'!$B$6:$B$85,$E3556))*ISNUMBER(SEARCH('Class Rules'!$C$6:$C$85,$F3556))*'Class Rules'!$A$6:$A$85))</f>
        <v>0</v>
      </c>
      <c r="N3556" s="1" t="str">
        <f t="array" ref="N3556">IF($M3556=0,'Class Rules'!$D$3,INDEX('Class Rules'!$D$6:$D$85,MATCH($M3556,'Class Rules'!$A$6:$A$85,0)))</f>
        <v>Passenger LDV</v>
      </c>
      <c r="O3556" s="1" t="str">
        <f t="array" ref="O3556">IF(SUMPRODUCT(MAX(ISNUMBER(SEARCH(Fuel_Rules!$A$6:$A$30,$E3556))*ISNUMBER(SEARCH(Fuel_Rules!$B$6:$B$30,$F3556))*(Fuel_Rules!$A$6:$A$30&lt;&gt;"")))&gt;0,"Plug-in hybrid",IF($G3556="Diesel","Diesel","Gasoline"))</f>
        <v>Gasoline</v>
      </c>
    </row>
    <row r="3557" spans="1:15" ht="15" customHeight="1" x14ac:dyDescent="0.25">
      <c r="A3557" s="1">
        <v>2022</v>
      </c>
      <c r="B3557" s="1" t="s">
        <v>5174</v>
      </c>
      <c r="C3557" s="1" t="s">
        <v>2615</v>
      </c>
      <c r="D3557" s="1" t="s">
        <v>5879</v>
      </c>
      <c r="E3557" s="1" t="s">
        <v>2526</v>
      </c>
      <c r="F3557" s="1" t="s">
        <v>2617</v>
      </c>
      <c r="G3557" s="1" t="s">
        <v>103</v>
      </c>
      <c r="H3557" s="1" t="s">
        <v>298</v>
      </c>
      <c r="I3557" s="1">
        <v>1</v>
      </c>
      <c r="J3557" s="1">
        <v>2023</v>
      </c>
      <c r="K3557" s="1">
        <v>79758</v>
      </c>
      <c r="L3557" s="1">
        <v>0</v>
      </c>
      <c r="M3557" s="1">
        <f t="array" ref="M3557">SUMPRODUCT(MAX(ISNUMBER(SEARCH('Class Rules'!$B$6:$B$85,$E3557))*ISNUMBER(SEARCH('Class Rules'!$C$6:$C$85,$F3557))*'Class Rules'!$A$6:$A$85))</f>
        <v>0</v>
      </c>
      <c r="N3557" s="1" t="str">
        <f t="array" ref="N3557">IF($M3557=0,'Class Rules'!$D$3,INDEX('Class Rules'!$D$6:$D$85,MATCH($M3557,'Class Rules'!$A$6:$A$85,0)))</f>
        <v>Passenger LDV</v>
      </c>
      <c r="O3557" s="1" t="str">
        <f t="array" ref="O3557">IF(SUMPRODUCT(MAX(ISNUMBER(SEARCH(Fuel_Rules!$A$6:$A$30,$E3557))*ISNUMBER(SEARCH(Fuel_Rules!$B$6:$B$30,$F3557))*(Fuel_Rules!$A$6:$A$30&lt;&gt;"")))&gt;0,"Plug-in hybrid",IF($G3557="Diesel","Diesel","Gasoline"))</f>
        <v>Gasoline</v>
      </c>
    </row>
    <row r="3558" spans="1:15" ht="15" customHeight="1" x14ac:dyDescent="0.25">
      <c r="A3558" s="1">
        <v>2022</v>
      </c>
      <c r="B3558" s="1" t="s">
        <v>5174</v>
      </c>
      <c r="C3558" s="1" t="s">
        <v>2618</v>
      </c>
      <c r="D3558" s="1" t="s">
        <v>5880</v>
      </c>
      <c r="E3558" s="1" t="s">
        <v>2526</v>
      </c>
      <c r="F3558" s="1" t="s">
        <v>2620</v>
      </c>
      <c r="G3558" s="1" t="s">
        <v>103</v>
      </c>
      <c r="H3558" s="1" t="s">
        <v>298</v>
      </c>
      <c r="I3558" s="1">
        <v>1.6</v>
      </c>
      <c r="J3558" s="1">
        <v>2023</v>
      </c>
      <c r="K3558" s="1">
        <v>86668</v>
      </c>
      <c r="L3558" s="1">
        <v>0</v>
      </c>
      <c r="M3558" s="1">
        <f t="array" ref="M3558">SUMPRODUCT(MAX(ISNUMBER(SEARCH('Class Rules'!$B$6:$B$85,$E3558))*ISNUMBER(SEARCH('Class Rules'!$C$6:$C$85,$F3558))*'Class Rules'!$A$6:$A$85))</f>
        <v>0</v>
      </c>
      <c r="N3558" s="1" t="str">
        <f t="array" ref="N3558">IF($M3558=0,'Class Rules'!$D$3,INDEX('Class Rules'!$D$6:$D$85,MATCH($M3558,'Class Rules'!$A$6:$A$85,0)))</f>
        <v>Passenger LDV</v>
      </c>
      <c r="O3558" s="1" t="str">
        <f t="array" ref="O3558">IF(SUMPRODUCT(MAX(ISNUMBER(SEARCH(Fuel_Rules!$A$6:$A$30,$E3558))*ISNUMBER(SEARCH(Fuel_Rules!$B$6:$B$30,$F3558))*(Fuel_Rules!$A$6:$A$30&lt;&gt;"")))&gt;0,"Plug-in hybrid",IF($G3558="Diesel","Diesel","Gasoline"))</f>
        <v>Gasoline</v>
      </c>
    </row>
    <row r="3559" spans="1:15" ht="15" customHeight="1" x14ac:dyDescent="0.25">
      <c r="A3559" s="1">
        <v>2022</v>
      </c>
      <c r="B3559" s="1" t="s">
        <v>5174</v>
      </c>
      <c r="C3559" s="1" t="s">
        <v>2624</v>
      </c>
      <c r="D3559" s="1" t="s">
        <v>5881</v>
      </c>
      <c r="E3559" s="1" t="s">
        <v>2526</v>
      </c>
      <c r="F3559" s="1" t="s">
        <v>2626</v>
      </c>
      <c r="G3559" s="1" t="s">
        <v>103</v>
      </c>
      <c r="H3559" s="1" t="s">
        <v>437</v>
      </c>
      <c r="I3559" s="1">
        <v>1.6</v>
      </c>
      <c r="J3559" s="1">
        <v>2023</v>
      </c>
      <c r="K3559" s="1">
        <v>87925</v>
      </c>
      <c r="L3559" s="1">
        <v>0</v>
      </c>
      <c r="M3559" s="1">
        <f t="array" ref="M3559">SUMPRODUCT(MAX(ISNUMBER(SEARCH('Class Rules'!$B$6:$B$85,$E3559))*ISNUMBER(SEARCH('Class Rules'!$C$6:$C$85,$F3559))*'Class Rules'!$A$6:$A$85))</f>
        <v>0</v>
      </c>
      <c r="N3559" s="1" t="str">
        <f t="array" ref="N3559">IF($M3559=0,'Class Rules'!$D$3,INDEX('Class Rules'!$D$6:$D$85,MATCH($M3559,'Class Rules'!$A$6:$A$85,0)))</f>
        <v>Passenger LDV</v>
      </c>
      <c r="O3559" s="1" t="str">
        <f t="array" ref="O3559">IF(SUMPRODUCT(MAX(ISNUMBER(SEARCH(Fuel_Rules!$A$6:$A$30,$E3559))*ISNUMBER(SEARCH(Fuel_Rules!$B$6:$B$30,$F3559))*(Fuel_Rules!$A$6:$A$30&lt;&gt;"")))&gt;0,"Plug-in hybrid",IF($G3559="Diesel","Diesel","Gasoline"))</f>
        <v>Gasoline</v>
      </c>
    </row>
    <row r="3560" spans="1:15" ht="15" customHeight="1" x14ac:dyDescent="0.25">
      <c r="A3560" s="1">
        <v>2022</v>
      </c>
      <c r="B3560" s="1" t="s">
        <v>5174</v>
      </c>
      <c r="C3560" s="1" t="s">
        <v>2627</v>
      </c>
      <c r="D3560" s="1" t="s">
        <v>5882</v>
      </c>
      <c r="E3560" s="1" t="s">
        <v>2526</v>
      </c>
      <c r="F3560" s="1" t="s">
        <v>2629</v>
      </c>
      <c r="G3560" s="1" t="s">
        <v>103</v>
      </c>
      <c r="H3560" s="1" t="s">
        <v>437</v>
      </c>
      <c r="I3560" s="1">
        <v>1.6</v>
      </c>
      <c r="J3560" s="1">
        <v>2023</v>
      </c>
      <c r="K3560" s="1">
        <v>88818</v>
      </c>
      <c r="L3560" s="1">
        <v>0</v>
      </c>
      <c r="M3560" s="1">
        <f t="array" ref="M3560">SUMPRODUCT(MAX(ISNUMBER(SEARCH('Class Rules'!$B$6:$B$85,$E3560))*ISNUMBER(SEARCH('Class Rules'!$C$6:$C$85,$F3560))*'Class Rules'!$A$6:$A$85))</f>
        <v>0</v>
      </c>
      <c r="N3560" s="1" t="str">
        <f t="array" ref="N3560">IF($M3560=0,'Class Rules'!$D$3,INDEX('Class Rules'!$D$6:$D$85,MATCH($M3560,'Class Rules'!$A$6:$A$85,0)))</f>
        <v>Passenger LDV</v>
      </c>
      <c r="O3560" s="1" t="str">
        <f t="array" ref="O3560">IF(SUMPRODUCT(MAX(ISNUMBER(SEARCH(Fuel_Rules!$A$6:$A$30,$E3560))*ISNUMBER(SEARCH(Fuel_Rules!$B$6:$B$30,$F3560))*(Fuel_Rules!$A$6:$A$30&lt;&gt;"")))&gt;0,"Plug-in hybrid",IF($G3560="Diesel","Diesel","Gasoline"))</f>
        <v>Gasoline</v>
      </c>
    </row>
    <row r="3561" spans="1:15" ht="15" customHeight="1" x14ac:dyDescent="0.25">
      <c r="A3561" s="1">
        <v>2022</v>
      </c>
      <c r="B3561" s="1" t="s">
        <v>5174</v>
      </c>
      <c r="C3561" s="1" t="s">
        <v>2636</v>
      </c>
      <c r="D3561" s="1" t="s">
        <v>5883</v>
      </c>
      <c r="E3561" s="1" t="s">
        <v>2526</v>
      </c>
      <c r="F3561" s="1" t="s">
        <v>2638</v>
      </c>
      <c r="G3561" s="1" t="s">
        <v>103</v>
      </c>
      <c r="H3561" s="1" t="s">
        <v>437</v>
      </c>
      <c r="I3561" s="1">
        <v>1.6</v>
      </c>
      <c r="J3561" s="1">
        <v>2023</v>
      </c>
      <c r="K3561" s="1">
        <v>124321</v>
      </c>
      <c r="L3561" s="1">
        <v>0</v>
      </c>
      <c r="M3561" s="1">
        <f t="array" ref="M3561">SUMPRODUCT(MAX(ISNUMBER(SEARCH('Class Rules'!$B$6:$B$85,$E3561))*ISNUMBER(SEARCH('Class Rules'!$C$6:$C$85,$F3561))*'Class Rules'!$A$6:$A$85))</f>
        <v>0</v>
      </c>
      <c r="N3561" s="1" t="str">
        <f t="array" ref="N3561">IF($M3561=0,'Class Rules'!$D$3,INDEX('Class Rules'!$D$6:$D$85,MATCH($M3561,'Class Rules'!$A$6:$A$85,0)))</f>
        <v>Passenger LDV</v>
      </c>
      <c r="O3561" s="1" t="str">
        <f t="array" ref="O3561">IF(SUMPRODUCT(MAX(ISNUMBER(SEARCH(Fuel_Rules!$A$6:$A$30,$E3561))*ISNUMBER(SEARCH(Fuel_Rules!$B$6:$B$30,$F3561))*(Fuel_Rules!$A$6:$A$30&lt;&gt;"")))&gt;0,"Plug-in hybrid",IF($G3561="Diesel","Diesel","Gasoline"))</f>
        <v>Gasoline</v>
      </c>
    </row>
    <row r="3562" spans="1:15" ht="15" customHeight="1" x14ac:dyDescent="0.25">
      <c r="A3562" s="1">
        <v>2022</v>
      </c>
      <c r="B3562" s="1" t="s">
        <v>5174</v>
      </c>
      <c r="C3562" s="1" t="s">
        <v>2636</v>
      </c>
      <c r="D3562" s="1" t="s">
        <v>5884</v>
      </c>
      <c r="E3562" s="1" t="s">
        <v>2526</v>
      </c>
      <c r="F3562" s="1" t="s">
        <v>2638</v>
      </c>
      <c r="G3562" s="1" t="s">
        <v>103</v>
      </c>
      <c r="H3562" s="1" t="s">
        <v>437</v>
      </c>
      <c r="I3562" s="1">
        <v>1.6</v>
      </c>
      <c r="J3562" s="1">
        <v>2023</v>
      </c>
      <c r="K3562" s="1">
        <v>119176</v>
      </c>
      <c r="L3562" s="1">
        <v>0</v>
      </c>
      <c r="M3562" s="1">
        <f t="array" ref="M3562">SUMPRODUCT(MAX(ISNUMBER(SEARCH('Class Rules'!$B$6:$B$85,$E3562))*ISNUMBER(SEARCH('Class Rules'!$C$6:$C$85,$F3562))*'Class Rules'!$A$6:$A$85))</f>
        <v>0</v>
      </c>
      <c r="N3562" s="1" t="str">
        <f t="array" ref="N3562">IF($M3562=0,'Class Rules'!$D$3,INDEX('Class Rules'!$D$6:$D$85,MATCH($M3562,'Class Rules'!$A$6:$A$85,0)))</f>
        <v>Passenger LDV</v>
      </c>
      <c r="O3562" s="1" t="str">
        <f t="array" ref="O3562">IF(SUMPRODUCT(MAX(ISNUMBER(SEARCH(Fuel_Rules!$A$6:$A$30,$E3562))*ISNUMBER(SEARCH(Fuel_Rules!$B$6:$B$30,$F3562))*(Fuel_Rules!$A$6:$A$30&lt;&gt;"")))&gt;0,"Plug-in hybrid",IF($G3562="Diesel","Diesel","Gasoline"))</f>
        <v>Gasoline</v>
      </c>
    </row>
    <row r="3563" spans="1:15" ht="15" customHeight="1" x14ac:dyDescent="0.25">
      <c r="A3563" s="1">
        <v>2022</v>
      </c>
      <c r="B3563" s="1" t="s">
        <v>5174</v>
      </c>
      <c r="C3563" s="1" t="s">
        <v>2639</v>
      </c>
      <c r="D3563" s="1" t="s">
        <v>5885</v>
      </c>
      <c r="E3563" s="1" t="s">
        <v>2526</v>
      </c>
      <c r="F3563" s="1" t="s">
        <v>2641</v>
      </c>
      <c r="G3563" s="1" t="s">
        <v>103</v>
      </c>
      <c r="H3563" s="1" t="s">
        <v>437</v>
      </c>
      <c r="I3563" s="1">
        <v>1.6</v>
      </c>
      <c r="J3563" s="1">
        <v>2023</v>
      </c>
      <c r="K3563" s="1">
        <v>116276</v>
      </c>
      <c r="L3563" s="1">
        <v>0</v>
      </c>
      <c r="M3563" s="1">
        <f t="array" ref="M3563">SUMPRODUCT(MAX(ISNUMBER(SEARCH('Class Rules'!$B$6:$B$85,$E3563))*ISNUMBER(SEARCH('Class Rules'!$C$6:$C$85,$F3563))*'Class Rules'!$A$6:$A$85))</f>
        <v>0</v>
      </c>
      <c r="N3563" s="1" t="str">
        <f t="array" ref="N3563">IF($M3563=0,'Class Rules'!$D$3,INDEX('Class Rules'!$D$6:$D$85,MATCH($M3563,'Class Rules'!$A$6:$A$85,0)))</f>
        <v>Passenger LDV</v>
      </c>
      <c r="O3563" s="1" t="str">
        <f t="array" ref="O3563">IF(SUMPRODUCT(MAX(ISNUMBER(SEARCH(Fuel_Rules!$A$6:$A$30,$E3563))*ISNUMBER(SEARCH(Fuel_Rules!$B$6:$B$30,$F3563))*(Fuel_Rules!$A$6:$A$30&lt;&gt;"")))&gt;0,"Plug-in hybrid",IF($G3563="Diesel","Diesel","Gasoline"))</f>
        <v>Gasoline</v>
      </c>
    </row>
    <row r="3564" spans="1:15" ht="15" customHeight="1" x14ac:dyDescent="0.25">
      <c r="A3564" s="1">
        <v>2022</v>
      </c>
      <c r="B3564" s="1" t="s">
        <v>5174</v>
      </c>
      <c r="C3564" s="1" t="s">
        <v>2639</v>
      </c>
      <c r="D3564" s="1" t="s">
        <v>5886</v>
      </c>
      <c r="E3564" s="1" t="s">
        <v>2526</v>
      </c>
      <c r="F3564" s="1" t="s">
        <v>2641</v>
      </c>
      <c r="G3564" s="1" t="s">
        <v>103</v>
      </c>
      <c r="H3564" s="1" t="s">
        <v>437</v>
      </c>
      <c r="I3564" s="1">
        <v>1.6</v>
      </c>
      <c r="J3564" s="1">
        <v>2023</v>
      </c>
      <c r="K3564" s="1">
        <v>112206</v>
      </c>
      <c r="L3564" s="1">
        <v>0</v>
      </c>
      <c r="M3564" s="1">
        <f t="array" ref="M3564">SUMPRODUCT(MAX(ISNUMBER(SEARCH('Class Rules'!$B$6:$B$85,$E3564))*ISNUMBER(SEARCH('Class Rules'!$C$6:$C$85,$F3564))*'Class Rules'!$A$6:$A$85))</f>
        <v>0</v>
      </c>
      <c r="N3564" s="1" t="str">
        <f t="array" ref="N3564">IF($M3564=0,'Class Rules'!$D$3,INDEX('Class Rules'!$D$6:$D$85,MATCH($M3564,'Class Rules'!$A$6:$A$85,0)))</f>
        <v>Passenger LDV</v>
      </c>
      <c r="O3564" s="1" t="str">
        <f t="array" ref="O3564">IF(SUMPRODUCT(MAX(ISNUMBER(SEARCH(Fuel_Rules!$A$6:$A$30,$E3564))*ISNUMBER(SEARCH(Fuel_Rules!$B$6:$B$30,$F3564))*(Fuel_Rules!$A$6:$A$30&lt;&gt;"")))&gt;0,"Plug-in hybrid",IF($G3564="Diesel","Diesel","Gasoline"))</f>
        <v>Gasoline</v>
      </c>
    </row>
    <row r="3565" spans="1:15" ht="15" customHeight="1" x14ac:dyDescent="0.25">
      <c r="A3565" s="1">
        <v>2022</v>
      </c>
      <c r="B3565" s="1" t="s">
        <v>5174</v>
      </c>
      <c r="C3565" s="1" t="s">
        <v>2642</v>
      </c>
      <c r="D3565" s="1" t="s">
        <v>5887</v>
      </c>
      <c r="E3565" s="1" t="s">
        <v>2526</v>
      </c>
      <c r="F3565" s="1" t="s">
        <v>2644</v>
      </c>
      <c r="G3565" s="1" t="s">
        <v>103</v>
      </c>
      <c r="H3565" s="1" t="s">
        <v>437</v>
      </c>
      <c r="I3565" s="1">
        <v>1.6</v>
      </c>
      <c r="J3565" s="1">
        <v>2023</v>
      </c>
      <c r="K3565" s="1">
        <v>109174</v>
      </c>
      <c r="L3565" s="1">
        <v>0</v>
      </c>
      <c r="M3565" s="1">
        <f t="array" ref="M3565">SUMPRODUCT(MAX(ISNUMBER(SEARCH('Class Rules'!$B$6:$B$85,$E3565))*ISNUMBER(SEARCH('Class Rules'!$C$6:$C$85,$F3565))*'Class Rules'!$A$6:$A$85))</f>
        <v>0</v>
      </c>
      <c r="N3565" s="1" t="str">
        <f t="array" ref="N3565">IF($M3565=0,'Class Rules'!$D$3,INDEX('Class Rules'!$D$6:$D$85,MATCH($M3565,'Class Rules'!$A$6:$A$85,0)))</f>
        <v>Passenger LDV</v>
      </c>
      <c r="O3565" s="1" t="str">
        <f t="array" ref="O3565">IF(SUMPRODUCT(MAX(ISNUMBER(SEARCH(Fuel_Rules!$A$6:$A$30,$E3565))*ISNUMBER(SEARCH(Fuel_Rules!$B$6:$B$30,$F3565))*(Fuel_Rules!$A$6:$A$30&lt;&gt;"")))&gt;0,"Plug-in hybrid",IF($G3565="Diesel","Diesel","Gasoline"))</f>
        <v>Gasoline</v>
      </c>
    </row>
    <row r="3566" spans="1:15" ht="15" customHeight="1" x14ac:dyDescent="0.25">
      <c r="A3566" s="1">
        <v>2022</v>
      </c>
      <c r="B3566" s="1" t="s">
        <v>5174</v>
      </c>
      <c r="C3566" s="1" t="s">
        <v>2642</v>
      </c>
      <c r="D3566" s="1" t="s">
        <v>5888</v>
      </c>
      <c r="E3566" s="1" t="s">
        <v>2526</v>
      </c>
      <c r="F3566" s="1" t="s">
        <v>2644</v>
      </c>
      <c r="G3566" s="1" t="s">
        <v>103</v>
      </c>
      <c r="H3566" s="1" t="s">
        <v>437</v>
      </c>
      <c r="I3566" s="1">
        <v>1.6</v>
      </c>
      <c r="J3566" s="1">
        <v>2023</v>
      </c>
      <c r="K3566" s="1">
        <v>105352</v>
      </c>
      <c r="L3566" s="1">
        <v>0</v>
      </c>
      <c r="M3566" s="1">
        <f t="array" ref="M3566">SUMPRODUCT(MAX(ISNUMBER(SEARCH('Class Rules'!$B$6:$B$85,$E3566))*ISNUMBER(SEARCH('Class Rules'!$C$6:$C$85,$F3566))*'Class Rules'!$A$6:$A$85))</f>
        <v>0</v>
      </c>
      <c r="N3566" s="1" t="str">
        <f t="array" ref="N3566">IF($M3566=0,'Class Rules'!$D$3,INDEX('Class Rules'!$D$6:$D$85,MATCH($M3566,'Class Rules'!$A$6:$A$85,0)))</f>
        <v>Passenger LDV</v>
      </c>
      <c r="O3566" s="1" t="str">
        <f t="array" ref="O3566">IF(SUMPRODUCT(MAX(ISNUMBER(SEARCH(Fuel_Rules!$A$6:$A$30,$E3566))*ISNUMBER(SEARCH(Fuel_Rules!$B$6:$B$30,$F3566))*(Fuel_Rules!$A$6:$A$30&lt;&gt;"")))&gt;0,"Plug-in hybrid",IF($G3566="Diesel","Diesel","Gasoline"))</f>
        <v>Gasoline</v>
      </c>
    </row>
    <row r="3567" spans="1:15" ht="15" customHeight="1" x14ac:dyDescent="0.25">
      <c r="A3567" s="1">
        <v>2022</v>
      </c>
      <c r="B3567" s="1" t="s">
        <v>5174</v>
      </c>
      <c r="C3567" s="1" t="s">
        <v>2645</v>
      </c>
      <c r="D3567" s="1" t="s">
        <v>5889</v>
      </c>
      <c r="E3567" s="1" t="s">
        <v>2526</v>
      </c>
      <c r="F3567" s="1" t="s">
        <v>2647</v>
      </c>
      <c r="G3567" s="1" t="s">
        <v>103</v>
      </c>
      <c r="H3567" s="1" t="s">
        <v>298</v>
      </c>
      <c r="I3567" s="1">
        <v>1.6</v>
      </c>
      <c r="J3567" s="1">
        <v>2023</v>
      </c>
      <c r="K3567" s="1">
        <v>100618</v>
      </c>
      <c r="L3567" s="1">
        <v>0</v>
      </c>
      <c r="M3567" s="1">
        <f t="array" ref="M3567">SUMPRODUCT(MAX(ISNUMBER(SEARCH('Class Rules'!$B$6:$B$85,$E3567))*ISNUMBER(SEARCH('Class Rules'!$C$6:$C$85,$F3567))*'Class Rules'!$A$6:$A$85))</f>
        <v>0</v>
      </c>
      <c r="N3567" s="1" t="str">
        <f t="array" ref="N3567">IF($M3567=0,'Class Rules'!$D$3,INDEX('Class Rules'!$D$6:$D$85,MATCH($M3567,'Class Rules'!$A$6:$A$85,0)))</f>
        <v>Passenger LDV</v>
      </c>
      <c r="O3567" s="1" t="str">
        <f t="array" ref="O3567">IF(SUMPRODUCT(MAX(ISNUMBER(SEARCH(Fuel_Rules!$A$6:$A$30,$E3567))*ISNUMBER(SEARCH(Fuel_Rules!$B$6:$B$30,$F3567))*(Fuel_Rules!$A$6:$A$30&lt;&gt;"")))&gt;0,"Plug-in hybrid",IF($G3567="Diesel","Diesel","Gasoline"))</f>
        <v>Gasoline</v>
      </c>
    </row>
    <row r="3568" spans="1:15" ht="15" customHeight="1" x14ac:dyDescent="0.25">
      <c r="A3568" s="1">
        <v>2022</v>
      </c>
      <c r="B3568" s="1" t="s">
        <v>5174</v>
      </c>
      <c r="C3568" s="1" t="s">
        <v>2645</v>
      </c>
      <c r="D3568" s="1" t="s">
        <v>5890</v>
      </c>
      <c r="E3568" s="1" t="s">
        <v>2526</v>
      </c>
      <c r="F3568" s="1" t="s">
        <v>2647</v>
      </c>
      <c r="G3568" s="1" t="s">
        <v>103</v>
      </c>
      <c r="H3568" s="1" t="s">
        <v>298</v>
      </c>
      <c r="I3568" s="1">
        <v>1.6</v>
      </c>
      <c r="J3568" s="1">
        <v>2023</v>
      </c>
      <c r="K3568" s="1">
        <v>97096</v>
      </c>
      <c r="L3568" s="1">
        <v>0</v>
      </c>
      <c r="M3568" s="1">
        <f t="array" ref="M3568">SUMPRODUCT(MAX(ISNUMBER(SEARCH('Class Rules'!$B$6:$B$85,$E3568))*ISNUMBER(SEARCH('Class Rules'!$C$6:$C$85,$F3568))*'Class Rules'!$A$6:$A$85))</f>
        <v>0</v>
      </c>
      <c r="N3568" s="1" t="str">
        <f t="array" ref="N3568">IF($M3568=0,'Class Rules'!$D$3,INDEX('Class Rules'!$D$6:$D$85,MATCH($M3568,'Class Rules'!$A$6:$A$85,0)))</f>
        <v>Passenger LDV</v>
      </c>
      <c r="O3568" s="1" t="str">
        <f t="array" ref="O3568">IF(SUMPRODUCT(MAX(ISNUMBER(SEARCH(Fuel_Rules!$A$6:$A$30,$E3568))*ISNUMBER(SEARCH(Fuel_Rules!$B$6:$B$30,$F3568))*(Fuel_Rules!$A$6:$A$30&lt;&gt;"")))&gt;0,"Plug-in hybrid",IF($G3568="Diesel","Diesel","Gasoline"))</f>
        <v>Gasoline</v>
      </c>
    </row>
    <row r="3569" spans="1:15" ht="15" customHeight="1" x14ac:dyDescent="0.25">
      <c r="A3569" s="1">
        <v>2022</v>
      </c>
      <c r="B3569" s="1" t="s">
        <v>5174</v>
      </c>
      <c r="C3569" s="1" t="s">
        <v>2651</v>
      </c>
      <c r="D3569" s="1" t="s">
        <v>5891</v>
      </c>
      <c r="E3569" s="1" t="s">
        <v>2526</v>
      </c>
      <c r="F3569" s="1" t="s">
        <v>2653</v>
      </c>
      <c r="G3569" s="1" t="s">
        <v>103</v>
      </c>
      <c r="H3569" s="1" t="s">
        <v>437</v>
      </c>
      <c r="I3569" s="1">
        <v>1.3</v>
      </c>
      <c r="J3569" s="1">
        <v>2023</v>
      </c>
      <c r="K3569" s="1">
        <v>145365</v>
      </c>
      <c r="L3569" s="1">
        <v>0</v>
      </c>
      <c r="M3569" s="1">
        <f t="array" ref="M3569">SUMPRODUCT(MAX(ISNUMBER(SEARCH('Class Rules'!$B$6:$B$85,$E3569))*ISNUMBER(SEARCH('Class Rules'!$C$6:$C$85,$F3569))*'Class Rules'!$A$6:$A$85))</f>
        <v>0</v>
      </c>
      <c r="N3569" s="1" t="str">
        <f t="array" ref="N3569">IF($M3569=0,'Class Rules'!$D$3,INDEX('Class Rules'!$D$6:$D$85,MATCH($M3569,'Class Rules'!$A$6:$A$85,0)))</f>
        <v>Passenger LDV</v>
      </c>
      <c r="O3569" s="1" t="str">
        <f t="array" ref="O3569">IF(SUMPRODUCT(MAX(ISNUMBER(SEARCH(Fuel_Rules!$A$6:$A$30,$E3569))*ISNUMBER(SEARCH(Fuel_Rules!$B$6:$B$30,$F3569))*(Fuel_Rules!$A$6:$A$30&lt;&gt;"")))&gt;0,"Plug-in hybrid",IF($G3569="Diesel","Diesel","Gasoline"))</f>
        <v>Gasoline</v>
      </c>
    </row>
    <row r="3570" spans="1:15" ht="15" customHeight="1" x14ac:dyDescent="0.25">
      <c r="A3570" s="1">
        <v>2022</v>
      </c>
      <c r="B3570" s="1" t="s">
        <v>5174</v>
      </c>
      <c r="C3570" s="1" t="s">
        <v>2654</v>
      </c>
      <c r="D3570" s="1" t="s">
        <v>5892</v>
      </c>
      <c r="E3570" s="1" t="s">
        <v>2526</v>
      </c>
      <c r="F3570" s="1" t="s">
        <v>2656</v>
      </c>
      <c r="G3570" s="1" t="s">
        <v>103</v>
      </c>
      <c r="H3570" s="1" t="s">
        <v>437</v>
      </c>
      <c r="I3570" s="1">
        <v>1.3</v>
      </c>
      <c r="J3570" s="1">
        <v>2023</v>
      </c>
      <c r="K3570" s="1">
        <v>144891</v>
      </c>
      <c r="L3570" s="1">
        <v>0</v>
      </c>
      <c r="M3570" s="1">
        <f t="array" ref="M3570">SUMPRODUCT(MAX(ISNUMBER(SEARCH('Class Rules'!$B$6:$B$85,$E3570))*ISNUMBER(SEARCH('Class Rules'!$C$6:$C$85,$F3570))*'Class Rules'!$A$6:$A$85))</f>
        <v>0</v>
      </c>
      <c r="N3570" s="1" t="str">
        <f t="array" ref="N3570">IF($M3570=0,'Class Rules'!$D$3,INDEX('Class Rules'!$D$6:$D$85,MATCH($M3570,'Class Rules'!$A$6:$A$85,0)))</f>
        <v>Passenger LDV</v>
      </c>
      <c r="O3570" s="1" t="str">
        <f t="array" ref="O3570">IF(SUMPRODUCT(MAX(ISNUMBER(SEARCH(Fuel_Rules!$A$6:$A$30,$E3570))*ISNUMBER(SEARCH(Fuel_Rules!$B$6:$B$30,$F3570))*(Fuel_Rules!$A$6:$A$30&lt;&gt;"")))&gt;0,"Plug-in hybrid",IF($G3570="Diesel","Diesel","Gasoline"))</f>
        <v>Gasoline</v>
      </c>
    </row>
    <row r="3571" spans="1:15" ht="15" customHeight="1" x14ac:dyDescent="0.25">
      <c r="A3571" s="1">
        <v>2022</v>
      </c>
      <c r="B3571" s="1" t="s">
        <v>5174</v>
      </c>
      <c r="C3571" s="1" t="s">
        <v>2654</v>
      </c>
      <c r="D3571" s="1" t="s">
        <v>5893</v>
      </c>
      <c r="E3571" s="1" t="s">
        <v>2526</v>
      </c>
      <c r="F3571" s="1" t="s">
        <v>2656</v>
      </c>
      <c r="G3571" s="1" t="s">
        <v>103</v>
      </c>
      <c r="H3571" s="1" t="s">
        <v>437</v>
      </c>
      <c r="I3571" s="1">
        <v>1.3</v>
      </c>
      <c r="J3571" s="1">
        <v>2023</v>
      </c>
      <c r="K3571" s="1">
        <v>138864</v>
      </c>
      <c r="L3571" s="1">
        <v>0</v>
      </c>
      <c r="M3571" s="1">
        <f t="array" ref="M3571">SUMPRODUCT(MAX(ISNUMBER(SEARCH('Class Rules'!$B$6:$B$85,$E3571))*ISNUMBER(SEARCH('Class Rules'!$C$6:$C$85,$F3571))*'Class Rules'!$A$6:$A$85))</f>
        <v>0</v>
      </c>
      <c r="N3571" s="1" t="str">
        <f t="array" ref="N3571">IF($M3571=0,'Class Rules'!$D$3,INDEX('Class Rules'!$D$6:$D$85,MATCH($M3571,'Class Rules'!$A$6:$A$85,0)))</f>
        <v>Passenger LDV</v>
      </c>
      <c r="O3571" s="1" t="str">
        <f t="array" ref="O3571">IF(SUMPRODUCT(MAX(ISNUMBER(SEARCH(Fuel_Rules!$A$6:$A$30,$E3571))*ISNUMBER(SEARCH(Fuel_Rules!$B$6:$B$30,$F3571))*(Fuel_Rules!$A$6:$A$30&lt;&gt;"")))&gt;0,"Plug-in hybrid",IF($G3571="Diesel","Diesel","Gasoline"))</f>
        <v>Gasoline</v>
      </c>
    </row>
    <row r="3572" spans="1:15" ht="15" customHeight="1" x14ac:dyDescent="0.25">
      <c r="A3572" s="1">
        <v>2022</v>
      </c>
      <c r="B3572" s="1" t="s">
        <v>5174</v>
      </c>
      <c r="C3572" s="1" t="s">
        <v>2657</v>
      </c>
      <c r="D3572" s="1" t="s">
        <v>5894</v>
      </c>
      <c r="E3572" s="1" t="s">
        <v>2526</v>
      </c>
      <c r="F3572" s="1" t="s">
        <v>2659</v>
      </c>
      <c r="G3572" s="1" t="s">
        <v>103</v>
      </c>
      <c r="H3572" s="1" t="s">
        <v>437</v>
      </c>
      <c r="I3572" s="1">
        <v>1.3</v>
      </c>
      <c r="J3572" s="1">
        <v>2023</v>
      </c>
      <c r="K3572" s="1">
        <v>130427</v>
      </c>
      <c r="L3572" s="1">
        <v>0</v>
      </c>
      <c r="M3572" s="1">
        <f t="array" ref="M3572">SUMPRODUCT(MAX(ISNUMBER(SEARCH('Class Rules'!$B$6:$B$85,$E3572))*ISNUMBER(SEARCH('Class Rules'!$C$6:$C$85,$F3572))*'Class Rules'!$A$6:$A$85))</f>
        <v>0</v>
      </c>
      <c r="N3572" s="1" t="str">
        <f t="array" ref="N3572">IF($M3572=0,'Class Rules'!$D$3,INDEX('Class Rules'!$D$6:$D$85,MATCH($M3572,'Class Rules'!$A$6:$A$85,0)))</f>
        <v>Passenger LDV</v>
      </c>
      <c r="O3572" s="1" t="str">
        <f t="array" ref="O3572">IF(SUMPRODUCT(MAX(ISNUMBER(SEARCH(Fuel_Rules!$A$6:$A$30,$E3572))*ISNUMBER(SEARCH(Fuel_Rules!$B$6:$B$30,$F3572))*(Fuel_Rules!$A$6:$A$30&lt;&gt;"")))&gt;0,"Plug-in hybrid",IF($G3572="Diesel","Diesel","Gasoline"))</f>
        <v>Gasoline</v>
      </c>
    </row>
    <row r="3573" spans="1:15" ht="15" customHeight="1" x14ac:dyDescent="0.25">
      <c r="A3573" s="1">
        <v>2022</v>
      </c>
      <c r="B3573" s="1" t="s">
        <v>5174</v>
      </c>
      <c r="C3573" s="1" t="s">
        <v>2660</v>
      </c>
      <c r="D3573" s="1" t="s">
        <v>5895</v>
      </c>
      <c r="E3573" s="1" t="s">
        <v>2526</v>
      </c>
      <c r="F3573" s="1" t="s">
        <v>2662</v>
      </c>
      <c r="G3573" s="1" t="s">
        <v>103</v>
      </c>
      <c r="H3573" s="1" t="s">
        <v>298</v>
      </c>
      <c r="I3573" s="1">
        <v>1</v>
      </c>
      <c r="J3573" s="1">
        <v>2023</v>
      </c>
      <c r="K3573" s="1">
        <v>80346</v>
      </c>
      <c r="L3573" s="1">
        <v>0</v>
      </c>
      <c r="M3573" s="1">
        <f t="array" ref="M3573">SUMPRODUCT(MAX(ISNUMBER(SEARCH('Class Rules'!$B$6:$B$85,$E3573))*ISNUMBER(SEARCH('Class Rules'!$C$6:$C$85,$F3573))*'Class Rules'!$A$6:$A$85))</f>
        <v>0</v>
      </c>
      <c r="N3573" s="1" t="str">
        <f t="array" ref="N3573">IF($M3573=0,'Class Rules'!$D$3,INDEX('Class Rules'!$D$6:$D$85,MATCH($M3573,'Class Rules'!$A$6:$A$85,0)))</f>
        <v>Passenger LDV</v>
      </c>
      <c r="O3573" s="1" t="str">
        <f t="array" ref="O3573">IF(SUMPRODUCT(MAX(ISNUMBER(SEARCH(Fuel_Rules!$A$6:$A$30,$E3573))*ISNUMBER(SEARCH(Fuel_Rules!$B$6:$B$30,$F3573))*(Fuel_Rules!$A$6:$A$30&lt;&gt;"")))&gt;0,"Plug-in hybrid",IF($G3573="Diesel","Diesel","Gasoline"))</f>
        <v>Gasoline</v>
      </c>
    </row>
    <row r="3574" spans="1:15" ht="15" customHeight="1" x14ac:dyDescent="0.25">
      <c r="A3574" s="1">
        <v>2022</v>
      </c>
      <c r="B3574" s="1" t="s">
        <v>5174</v>
      </c>
      <c r="C3574" s="1" t="s">
        <v>2660</v>
      </c>
      <c r="D3574" s="1" t="s">
        <v>5896</v>
      </c>
      <c r="E3574" s="1" t="s">
        <v>2526</v>
      </c>
      <c r="F3574" s="1" t="s">
        <v>2662</v>
      </c>
      <c r="G3574" s="1" t="s">
        <v>103</v>
      </c>
      <c r="H3574" s="1" t="s">
        <v>298</v>
      </c>
      <c r="I3574" s="1">
        <v>1</v>
      </c>
      <c r="J3574" s="1">
        <v>2023</v>
      </c>
      <c r="K3574" s="1">
        <v>77533</v>
      </c>
      <c r="L3574" s="1">
        <v>0</v>
      </c>
      <c r="M3574" s="1">
        <f t="array" ref="M3574">SUMPRODUCT(MAX(ISNUMBER(SEARCH('Class Rules'!$B$6:$B$85,$E3574))*ISNUMBER(SEARCH('Class Rules'!$C$6:$C$85,$F3574))*'Class Rules'!$A$6:$A$85))</f>
        <v>0</v>
      </c>
      <c r="N3574" s="1" t="str">
        <f t="array" ref="N3574">IF($M3574=0,'Class Rules'!$D$3,INDEX('Class Rules'!$D$6:$D$85,MATCH($M3574,'Class Rules'!$A$6:$A$85,0)))</f>
        <v>Passenger LDV</v>
      </c>
      <c r="O3574" s="1" t="str">
        <f t="array" ref="O3574">IF(SUMPRODUCT(MAX(ISNUMBER(SEARCH(Fuel_Rules!$A$6:$A$30,$E3574))*ISNUMBER(SEARCH(Fuel_Rules!$B$6:$B$30,$F3574))*(Fuel_Rules!$A$6:$A$30&lt;&gt;"")))&gt;0,"Plug-in hybrid",IF($G3574="Diesel","Diesel","Gasoline"))</f>
        <v>Gasoline</v>
      </c>
    </row>
    <row r="3575" spans="1:15" ht="15" customHeight="1" x14ac:dyDescent="0.25">
      <c r="A3575" s="1">
        <v>2022</v>
      </c>
      <c r="B3575" s="1" t="s">
        <v>5174</v>
      </c>
      <c r="C3575" s="1" t="s">
        <v>5001</v>
      </c>
      <c r="D3575" s="1" t="s">
        <v>5897</v>
      </c>
      <c r="E3575" s="1" t="s">
        <v>2526</v>
      </c>
      <c r="F3575" s="1" t="s">
        <v>5003</v>
      </c>
      <c r="G3575" s="1" t="s">
        <v>103</v>
      </c>
      <c r="H3575" s="1" t="s">
        <v>437</v>
      </c>
      <c r="I3575" s="1">
        <v>1.3</v>
      </c>
      <c r="J3575" s="1">
        <v>2023</v>
      </c>
      <c r="K3575" s="1">
        <v>134412</v>
      </c>
      <c r="L3575" s="1">
        <v>0</v>
      </c>
      <c r="M3575" s="1">
        <f t="array" ref="M3575">SUMPRODUCT(MAX(ISNUMBER(SEARCH('Class Rules'!$B$6:$B$85,$E3575))*ISNUMBER(SEARCH('Class Rules'!$C$6:$C$85,$F3575))*'Class Rules'!$A$6:$A$85))</f>
        <v>0</v>
      </c>
      <c r="N3575" s="1" t="str">
        <f t="array" ref="N3575">IF($M3575=0,'Class Rules'!$D$3,INDEX('Class Rules'!$D$6:$D$85,MATCH($M3575,'Class Rules'!$A$6:$A$85,0)))</f>
        <v>Passenger LDV</v>
      </c>
      <c r="O3575" s="1" t="str">
        <f t="array" ref="O3575">IF(SUMPRODUCT(MAX(ISNUMBER(SEARCH(Fuel_Rules!$A$6:$A$30,$E3575))*ISNUMBER(SEARCH(Fuel_Rules!$B$6:$B$30,$F3575))*(Fuel_Rules!$A$6:$A$30&lt;&gt;"")))&gt;0,"Plug-in hybrid",IF($G3575="Diesel","Diesel","Gasoline"))</f>
        <v>Gasoline</v>
      </c>
    </row>
    <row r="3576" spans="1:15" ht="15" customHeight="1" x14ac:dyDescent="0.25">
      <c r="A3576" s="1">
        <v>2022</v>
      </c>
      <c r="B3576" s="1" t="s">
        <v>5174</v>
      </c>
      <c r="C3576" s="1" t="s">
        <v>5001</v>
      </c>
      <c r="D3576" s="1" t="s">
        <v>5898</v>
      </c>
      <c r="E3576" s="1" t="s">
        <v>2526</v>
      </c>
      <c r="F3576" s="1" t="s">
        <v>5003</v>
      </c>
      <c r="G3576" s="1" t="s">
        <v>103</v>
      </c>
      <c r="H3576" s="1" t="s">
        <v>437</v>
      </c>
      <c r="I3576" s="1">
        <v>1.3</v>
      </c>
      <c r="J3576" s="1">
        <v>2023</v>
      </c>
      <c r="K3576" s="1">
        <v>129707</v>
      </c>
      <c r="L3576" s="1">
        <v>0</v>
      </c>
      <c r="M3576" s="1">
        <f t="array" ref="M3576">SUMPRODUCT(MAX(ISNUMBER(SEARCH('Class Rules'!$B$6:$B$85,$E3576))*ISNUMBER(SEARCH('Class Rules'!$C$6:$C$85,$F3576))*'Class Rules'!$A$6:$A$85))</f>
        <v>0</v>
      </c>
      <c r="N3576" s="1" t="str">
        <f t="array" ref="N3576">IF($M3576=0,'Class Rules'!$D$3,INDEX('Class Rules'!$D$6:$D$85,MATCH($M3576,'Class Rules'!$A$6:$A$85,0)))</f>
        <v>Passenger LDV</v>
      </c>
      <c r="O3576" s="1" t="str">
        <f t="array" ref="O3576">IF(SUMPRODUCT(MAX(ISNUMBER(SEARCH(Fuel_Rules!$A$6:$A$30,$E3576))*ISNUMBER(SEARCH(Fuel_Rules!$B$6:$B$30,$F3576))*(Fuel_Rules!$A$6:$A$30&lt;&gt;"")))&gt;0,"Plug-in hybrid",IF($G3576="Diesel","Diesel","Gasoline"))</f>
        <v>Gasoline</v>
      </c>
    </row>
    <row r="3577" spans="1:15" ht="15" customHeight="1" x14ac:dyDescent="0.25">
      <c r="A3577" s="1">
        <v>2022</v>
      </c>
      <c r="B3577" s="1" t="s">
        <v>5174</v>
      </c>
      <c r="C3577" s="1" t="s">
        <v>2667</v>
      </c>
      <c r="D3577" s="1" t="s">
        <v>5899</v>
      </c>
      <c r="E3577" s="1" t="s">
        <v>2665</v>
      </c>
      <c r="F3577" s="1" t="s">
        <v>2669</v>
      </c>
      <c r="G3577" s="1" t="s">
        <v>103</v>
      </c>
      <c r="H3577" s="1" t="s">
        <v>437</v>
      </c>
      <c r="I3577" s="1">
        <v>6.7</v>
      </c>
      <c r="J3577" s="1">
        <v>2023</v>
      </c>
      <c r="K3577" s="1">
        <v>7706492</v>
      </c>
      <c r="L3577" s="1">
        <v>0</v>
      </c>
      <c r="M3577" s="1">
        <f t="array" ref="M3577">SUMPRODUCT(MAX(ISNUMBER(SEARCH('Class Rules'!$B$6:$B$85,$E3577))*ISNUMBER(SEARCH('Class Rules'!$C$6:$C$85,$F3577))*'Class Rules'!$A$6:$A$85))</f>
        <v>0</v>
      </c>
      <c r="N3577" s="1" t="str">
        <f t="array" ref="N3577">IF($M3577=0,'Class Rules'!$D$3,INDEX('Class Rules'!$D$6:$D$85,MATCH($M3577,'Class Rules'!$A$6:$A$85,0)))</f>
        <v>Passenger LDV</v>
      </c>
      <c r="O3577" s="1" t="str">
        <f t="array" ref="O3577">IF(SUMPRODUCT(MAX(ISNUMBER(SEARCH(Fuel_Rules!$A$6:$A$30,$E3577))*ISNUMBER(SEARCH(Fuel_Rules!$B$6:$B$30,$F3577))*(Fuel_Rules!$A$6:$A$30&lt;&gt;"")))&gt;0,"Plug-in hybrid",IF($G3577="Diesel","Diesel","Gasoline"))</f>
        <v>Gasoline</v>
      </c>
    </row>
    <row r="3578" spans="1:15" ht="15" customHeight="1" x14ac:dyDescent="0.25">
      <c r="A3578" s="1">
        <v>2022</v>
      </c>
      <c r="B3578" s="1" t="s">
        <v>5174</v>
      </c>
      <c r="C3578" s="1" t="s">
        <v>2670</v>
      </c>
      <c r="D3578" s="1" t="s">
        <v>5900</v>
      </c>
      <c r="E3578" s="1" t="s">
        <v>2665</v>
      </c>
      <c r="F3578" s="1" t="s">
        <v>2672</v>
      </c>
      <c r="G3578" s="1" t="s">
        <v>103</v>
      </c>
      <c r="H3578" s="1" t="s">
        <v>437</v>
      </c>
      <c r="I3578" s="1">
        <v>6.7</v>
      </c>
      <c r="J3578" s="1">
        <v>2023</v>
      </c>
      <c r="K3578" s="1">
        <v>6805733</v>
      </c>
      <c r="L3578" s="1">
        <v>0</v>
      </c>
      <c r="M3578" s="1">
        <f t="array" ref="M3578">SUMPRODUCT(MAX(ISNUMBER(SEARCH('Class Rules'!$B$6:$B$85,$E3578))*ISNUMBER(SEARCH('Class Rules'!$C$6:$C$85,$F3578))*'Class Rules'!$A$6:$A$85))</f>
        <v>0</v>
      </c>
      <c r="N3578" s="1" t="str">
        <f t="array" ref="N3578">IF($M3578=0,'Class Rules'!$D$3,INDEX('Class Rules'!$D$6:$D$85,MATCH($M3578,'Class Rules'!$A$6:$A$85,0)))</f>
        <v>Passenger LDV</v>
      </c>
      <c r="O3578" s="1" t="str">
        <f t="array" ref="O3578">IF(SUMPRODUCT(MAX(ISNUMBER(SEARCH(Fuel_Rules!$A$6:$A$30,$E3578))*ISNUMBER(SEARCH(Fuel_Rules!$B$6:$B$30,$F3578))*(Fuel_Rules!$A$6:$A$30&lt;&gt;"")))&gt;0,"Plug-in hybrid",IF($G3578="Diesel","Diesel","Gasoline"))</f>
        <v>Gasoline</v>
      </c>
    </row>
    <row r="3579" spans="1:15" ht="15" customHeight="1" x14ac:dyDescent="0.25">
      <c r="A3579" s="1">
        <v>2022</v>
      </c>
      <c r="B3579" s="1" t="s">
        <v>5174</v>
      </c>
      <c r="C3579" s="1" t="s">
        <v>2673</v>
      </c>
      <c r="D3579" s="1" t="s">
        <v>5901</v>
      </c>
      <c r="E3579" s="1" t="s">
        <v>2675</v>
      </c>
      <c r="F3579" s="1" t="s">
        <v>2676</v>
      </c>
      <c r="G3579" s="1" t="s">
        <v>103</v>
      </c>
      <c r="H3579" s="1" t="s">
        <v>437</v>
      </c>
      <c r="I3579" s="1">
        <v>1.6</v>
      </c>
      <c r="J3579" s="1">
        <v>2023</v>
      </c>
      <c r="K3579" s="1">
        <v>104199</v>
      </c>
      <c r="L3579" s="1">
        <v>0</v>
      </c>
      <c r="M3579" s="1">
        <f t="array" ref="M3579">SUMPRODUCT(MAX(ISNUMBER(SEARCH('Class Rules'!$B$6:$B$85,$E3579))*ISNUMBER(SEARCH('Class Rules'!$C$6:$C$85,$F3579))*'Class Rules'!$A$6:$A$85))</f>
        <v>0</v>
      </c>
      <c r="N3579" s="1" t="str">
        <f t="array" ref="N3579">IF($M3579=0,'Class Rules'!$D$3,INDEX('Class Rules'!$D$6:$D$85,MATCH($M3579,'Class Rules'!$A$6:$A$85,0)))</f>
        <v>Passenger LDV</v>
      </c>
      <c r="O3579" s="1" t="str">
        <f t="array" ref="O3579">IF(SUMPRODUCT(MAX(ISNUMBER(SEARCH(Fuel_Rules!$A$6:$A$30,$E3579))*ISNUMBER(SEARCH(Fuel_Rules!$B$6:$B$30,$F3579))*(Fuel_Rules!$A$6:$A$30&lt;&gt;"")))&gt;0,"Plug-in hybrid",IF($G3579="Diesel","Diesel","Gasoline"))</f>
        <v>Gasoline</v>
      </c>
    </row>
    <row r="3580" spans="1:15" ht="15" customHeight="1" x14ac:dyDescent="0.25">
      <c r="A3580" s="1">
        <v>2022</v>
      </c>
      <c r="B3580" s="1" t="s">
        <v>5174</v>
      </c>
      <c r="C3580" s="1" t="s">
        <v>2677</v>
      </c>
      <c r="D3580" s="1" t="s">
        <v>5902</v>
      </c>
      <c r="E3580" s="1" t="s">
        <v>2675</v>
      </c>
      <c r="F3580" s="1" t="s">
        <v>2679</v>
      </c>
      <c r="G3580" s="1" t="s">
        <v>103</v>
      </c>
      <c r="H3580" s="1" t="s">
        <v>437</v>
      </c>
      <c r="I3580" s="1">
        <v>1.6</v>
      </c>
      <c r="J3580" s="1">
        <v>2023</v>
      </c>
      <c r="K3580" s="1">
        <v>108874</v>
      </c>
      <c r="L3580" s="1">
        <v>0</v>
      </c>
      <c r="M3580" s="1">
        <f t="array" ref="M3580">SUMPRODUCT(MAX(ISNUMBER(SEARCH('Class Rules'!$B$6:$B$85,$E3580))*ISNUMBER(SEARCH('Class Rules'!$C$6:$C$85,$F3580))*'Class Rules'!$A$6:$A$85))</f>
        <v>0</v>
      </c>
      <c r="N3580" s="1" t="str">
        <f t="array" ref="N3580">IF($M3580=0,'Class Rules'!$D$3,INDEX('Class Rules'!$D$6:$D$85,MATCH($M3580,'Class Rules'!$A$6:$A$85,0)))</f>
        <v>Passenger LDV</v>
      </c>
      <c r="O3580" s="1" t="str">
        <f t="array" ref="O3580">IF(SUMPRODUCT(MAX(ISNUMBER(SEARCH(Fuel_Rules!$A$6:$A$30,$E3580))*ISNUMBER(SEARCH(Fuel_Rules!$B$6:$B$30,$F3580))*(Fuel_Rules!$A$6:$A$30&lt;&gt;"")))&gt;0,"Plug-in hybrid",IF($G3580="Diesel","Diesel","Gasoline"))</f>
        <v>Gasoline</v>
      </c>
    </row>
    <row r="3581" spans="1:15" ht="15" customHeight="1" x14ac:dyDescent="0.25">
      <c r="A3581" s="1">
        <v>2022</v>
      </c>
      <c r="B3581" s="1" t="s">
        <v>5174</v>
      </c>
      <c r="C3581" s="1" t="s">
        <v>2680</v>
      </c>
      <c r="D3581" s="1" t="s">
        <v>5903</v>
      </c>
      <c r="E3581" s="1" t="s">
        <v>2682</v>
      </c>
      <c r="F3581" s="1" t="s">
        <v>2683</v>
      </c>
      <c r="G3581" s="1" t="s">
        <v>103</v>
      </c>
      <c r="H3581" s="1" t="s">
        <v>437</v>
      </c>
      <c r="I3581" s="1">
        <v>2</v>
      </c>
      <c r="J3581" s="1">
        <v>2023</v>
      </c>
      <c r="K3581" s="1">
        <v>202150</v>
      </c>
      <c r="L3581" s="1">
        <v>0</v>
      </c>
      <c r="M3581" s="1">
        <f t="array" ref="M3581">SUMPRODUCT(MAX(ISNUMBER(SEARCH('Class Rules'!$B$6:$B$85,$E3581))*ISNUMBER(SEARCH('Class Rules'!$C$6:$C$85,$F3581))*'Class Rules'!$A$6:$A$85))</f>
        <v>0</v>
      </c>
      <c r="N3581" s="1" t="str">
        <f t="array" ref="N3581">IF($M3581=0,'Class Rules'!$D$3,INDEX('Class Rules'!$D$6:$D$85,MATCH($M3581,'Class Rules'!$A$6:$A$85,0)))</f>
        <v>Passenger LDV</v>
      </c>
      <c r="O3581" s="1" t="str">
        <f t="array" ref="O3581">IF(SUMPRODUCT(MAX(ISNUMBER(SEARCH(Fuel_Rules!$A$6:$A$30,$E3581))*ISNUMBER(SEARCH(Fuel_Rules!$B$6:$B$30,$F3581))*(Fuel_Rules!$A$6:$A$30&lt;&gt;"")))&gt;0,"Plug-in hybrid",IF($G3581="Diesel","Diesel","Gasoline"))</f>
        <v>Gasoline</v>
      </c>
    </row>
    <row r="3582" spans="1:15" ht="15" customHeight="1" x14ac:dyDescent="0.25">
      <c r="A3582" s="1">
        <v>2022</v>
      </c>
      <c r="B3582" s="1" t="s">
        <v>5174</v>
      </c>
      <c r="C3582" s="1" t="s">
        <v>2684</v>
      </c>
      <c r="D3582" s="1" t="s">
        <v>5904</v>
      </c>
      <c r="E3582" s="1" t="s">
        <v>2682</v>
      </c>
      <c r="F3582" s="1" t="s">
        <v>2686</v>
      </c>
      <c r="G3582" s="1" t="s">
        <v>103</v>
      </c>
      <c r="H3582" s="1" t="s">
        <v>298</v>
      </c>
      <c r="I3582" s="1">
        <v>2.5</v>
      </c>
      <c r="J3582" s="1">
        <v>2023</v>
      </c>
      <c r="K3582" s="1">
        <v>313068</v>
      </c>
      <c r="L3582" s="1">
        <v>0</v>
      </c>
      <c r="M3582" s="1">
        <f t="array" ref="M3582">SUMPRODUCT(MAX(ISNUMBER(SEARCH('Class Rules'!$B$6:$B$85,$E3582))*ISNUMBER(SEARCH('Class Rules'!$C$6:$C$85,$F3582))*'Class Rules'!$A$6:$A$85))</f>
        <v>0</v>
      </c>
      <c r="N3582" s="1" t="str">
        <f t="array" ref="N3582">IF($M3582=0,'Class Rules'!$D$3,INDEX('Class Rules'!$D$6:$D$85,MATCH($M3582,'Class Rules'!$A$6:$A$85,0)))</f>
        <v>Passenger LDV</v>
      </c>
      <c r="O3582" s="1" t="str">
        <f t="array" ref="O3582">IF(SUMPRODUCT(MAX(ISNUMBER(SEARCH(Fuel_Rules!$A$6:$A$30,$E3582))*ISNUMBER(SEARCH(Fuel_Rules!$B$6:$B$30,$F3582))*(Fuel_Rules!$A$6:$A$30&lt;&gt;"")))&gt;0,"Plug-in hybrid",IF($G3582="Diesel","Diesel","Gasoline"))</f>
        <v>Gasoline</v>
      </c>
    </row>
    <row r="3583" spans="1:15" ht="15" customHeight="1" x14ac:dyDescent="0.25">
      <c r="A3583" s="1">
        <v>2022</v>
      </c>
      <c r="B3583" s="1" t="s">
        <v>5174</v>
      </c>
      <c r="C3583" s="1" t="s">
        <v>2687</v>
      </c>
      <c r="D3583" s="1" t="s">
        <v>5905</v>
      </c>
      <c r="E3583" s="1" t="s">
        <v>2682</v>
      </c>
      <c r="F3583" s="1" t="s">
        <v>2689</v>
      </c>
      <c r="G3583" s="1" t="s">
        <v>103</v>
      </c>
      <c r="H3583" s="1" t="s">
        <v>437</v>
      </c>
      <c r="I3583" s="1">
        <v>2</v>
      </c>
      <c r="J3583" s="1">
        <v>2023</v>
      </c>
      <c r="K3583" s="1">
        <v>180854</v>
      </c>
      <c r="L3583" s="1">
        <v>0</v>
      </c>
      <c r="M3583" s="1">
        <f t="array" ref="M3583">SUMPRODUCT(MAX(ISNUMBER(SEARCH('Class Rules'!$B$6:$B$85,$E3583))*ISNUMBER(SEARCH('Class Rules'!$C$6:$C$85,$F3583))*'Class Rules'!$A$6:$A$85))</f>
        <v>0</v>
      </c>
      <c r="N3583" s="1" t="str">
        <f t="array" ref="N3583">IF($M3583=0,'Class Rules'!$D$3,INDEX('Class Rules'!$D$6:$D$85,MATCH($M3583,'Class Rules'!$A$6:$A$85,0)))</f>
        <v>Passenger LDV</v>
      </c>
      <c r="O3583" s="1" t="str">
        <f t="array" ref="O3583">IF(SUMPRODUCT(MAX(ISNUMBER(SEARCH(Fuel_Rules!$A$6:$A$30,$E3583))*ISNUMBER(SEARCH(Fuel_Rules!$B$6:$B$30,$F3583))*(Fuel_Rules!$A$6:$A$30&lt;&gt;"")))&gt;0,"Plug-in hybrid",IF($G3583="Diesel","Diesel","Gasoline"))</f>
        <v>Gasoline</v>
      </c>
    </row>
    <row r="3584" spans="1:15" ht="15" customHeight="1" x14ac:dyDescent="0.25">
      <c r="A3584" s="1">
        <v>2022</v>
      </c>
      <c r="B3584" s="1" t="s">
        <v>5174</v>
      </c>
      <c r="C3584" s="1" t="s">
        <v>2690</v>
      </c>
      <c r="D3584" s="1" t="s">
        <v>5906</v>
      </c>
      <c r="E3584" s="1" t="s">
        <v>2682</v>
      </c>
      <c r="F3584" s="1" t="s">
        <v>2692</v>
      </c>
      <c r="G3584" s="1" t="s">
        <v>103</v>
      </c>
      <c r="H3584" s="1" t="s">
        <v>437</v>
      </c>
      <c r="I3584" s="1">
        <v>2</v>
      </c>
      <c r="J3584" s="1">
        <v>2023</v>
      </c>
      <c r="K3584" s="1">
        <v>240844</v>
      </c>
      <c r="L3584" s="1">
        <v>0</v>
      </c>
      <c r="M3584" s="1">
        <f t="array" ref="M3584">SUMPRODUCT(MAX(ISNUMBER(SEARCH('Class Rules'!$B$6:$B$85,$E3584))*ISNUMBER(SEARCH('Class Rules'!$C$6:$C$85,$F3584))*'Class Rules'!$A$6:$A$85))</f>
        <v>0</v>
      </c>
      <c r="N3584" s="1" t="str">
        <f t="array" ref="N3584">IF($M3584=0,'Class Rules'!$D$3,INDEX('Class Rules'!$D$6:$D$85,MATCH($M3584,'Class Rules'!$A$6:$A$85,0)))</f>
        <v>Passenger LDV</v>
      </c>
      <c r="O3584" s="1" t="str">
        <f t="array" ref="O3584">IF(SUMPRODUCT(MAX(ISNUMBER(SEARCH(Fuel_Rules!$A$6:$A$30,$E3584))*ISNUMBER(SEARCH(Fuel_Rules!$B$6:$B$30,$F3584))*(Fuel_Rules!$A$6:$A$30&lt;&gt;"")))&gt;0,"Plug-in hybrid",IF($G3584="Diesel","Diesel","Gasoline"))</f>
        <v>Gasoline</v>
      </c>
    </row>
    <row r="3585" spans="1:15" ht="15" customHeight="1" x14ac:dyDescent="0.25">
      <c r="A3585" s="1">
        <v>2022</v>
      </c>
      <c r="B3585" s="1" t="s">
        <v>5174</v>
      </c>
      <c r="C3585" s="1" t="s">
        <v>2693</v>
      </c>
      <c r="D3585" s="1" t="s">
        <v>5907</v>
      </c>
      <c r="E3585" s="1" t="s">
        <v>2695</v>
      </c>
      <c r="F3585" s="1" t="s">
        <v>2696</v>
      </c>
      <c r="G3585" s="1" t="s">
        <v>103</v>
      </c>
      <c r="H3585" s="1" t="s">
        <v>298</v>
      </c>
      <c r="I3585" s="1">
        <v>1.3</v>
      </c>
      <c r="J3585" s="1">
        <v>2023</v>
      </c>
      <c r="K3585" s="1">
        <v>116953</v>
      </c>
      <c r="L3585" s="1">
        <v>0</v>
      </c>
      <c r="M3585" s="1">
        <f t="array" ref="M3585">SUMPRODUCT(MAX(ISNUMBER(SEARCH('Class Rules'!$B$6:$B$85,$E3585))*ISNUMBER(SEARCH('Class Rules'!$C$6:$C$85,$F3585))*'Class Rules'!$A$6:$A$85))</f>
        <v>0</v>
      </c>
      <c r="N3585" s="1" t="str">
        <f t="array" ref="N3585">IF($M3585=0,'Class Rules'!$D$3,INDEX('Class Rules'!$D$6:$D$85,MATCH($M3585,'Class Rules'!$A$6:$A$85,0)))</f>
        <v>Passenger LDV</v>
      </c>
      <c r="O3585" s="1" t="str">
        <f t="array" ref="O3585">IF(SUMPRODUCT(MAX(ISNUMBER(SEARCH(Fuel_Rules!$A$6:$A$30,$E3585))*ISNUMBER(SEARCH(Fuel_Rules!$B$6:$B$30,$F3585))*(Fuel_Rules!$A$6:$A$30&lt;&gt;"")))&gt;0,"Plug-in hybrid",IF($G3585="Diesel","Diesel","Gasoline"))</f>
        <v>Gasoline</v>
      </c>
    </row>
    <row r="3586" spans="1:15" ht="15" customHeight="1" x14ac:dyDescent="0.25">
      <c r="A3586" s="1">
        <v>2022</v>
      </c>
      <c r="B3586" s="1" t="s">
        <v>5174</v>
      </c>
      <c r="C3586" s="1" t="s">
        <v>2697</v>
      </c>
      <c r="D3586" s="1" t="s">
        <v>5908</v>
      </c>
      <c r="E3586" s="1" t="s">
        <v>2695</v>
      </c>
      <c r="F3586" s="1" t="s">
        <v>2699</v>
      </c>
      <c r="G3586" s="1" t="s">
        <v>103</v>
      </c>
      <c r="H3586" s="1" t="s">
        <v>298</v>
      </c>
      <c r="I3586" s="1">
        <v>1.3</v>
      </c>
      <c r="J3586" s="1">
        <v>2023</v>
      </c>
      <c r="K3586" s="1">
        <v>122700</v>
      </c>
      <c r="L3586" s="1">
        <v>0</v>
      </c>
      <c r="M3586" s="1">
        <f t="array" ref="M3586">SUMPRODUCT(MAX(ISNUMBER(SEARCH('Class Rules'!$B$6:$B$85,$E3586))*ISNUMBER(SEARCH('Class Rules'!$C$6:$C$85,$F3586))*'Class Rules'!$A$6:$A$85))</f>
        <v>0</v>
      </c>
      <c r="N3586" s="1" t="str">
        <f t="array" ref="N3586">IF($M3586=0,'Class Rules'!$D$3,INDEX('Class Rules'!$D$6:$D$85,MATCH($M3586,'Class Rules'!$A$6:$A$85,0)))</f>
        <v>Passenger LDV</v>
      </c>
      <c r="O3586" s="1" t="str">
        <f t="array" ref="O3586">IF(SUMPRODUCT(MAX(ISNUMBER(SEARCH(Fuel_Rules!$A$6:$A$30,$E3586))*ISNUMBER(SEARCH(Fuel_Rules!$B$6:$B$30,$F3586))*(Fuel_Rules!$A$6:$A$30&lt;&gt;"")))&gt;0,"Plug-in hybrid",IF($G3586="Diesel","Diesel","Gasoline"))</f>
        <v>Gasoline</v>
      </c>
    </row>
    <row r="3587" spans="1:15" ht="15" customHeight="1" x14ac:dyDescent="0.25">
      <c r="A3587" s="1">
        <v>2022</v>
      </c>
      <c r="B3587" s="1" t="s">
        <v>5174</v>
      </c>
      <c r="C3587" s="1" t="s">
        <v>2706</v>
      </c>
      <c r="D3587" s="1" t="s">
        <v>5909</v>
      </c>
      <c r="E3587" s="1" t="s">
        <v>2695</v>
      </c>
      <c r="F3587" s="1" t="s">
        <v>2708</v>
      </c>
      <c r="G3587" s="1" t="s">
        <v>103</v>
      </c>
      <c r="H3587" s="1" t="s">
        <v>437</v>
      </c>
      <c r="I3587" s="1">
        <v>1.4</v>
      </c>
      <c r="J3587" s="1">
        <v>2023</v>
      </c>
      <c r="K3587" s="1">
        <v>170243</v>
      </c>
      <c r="L3587" s="1">
        <v>0</v>
      </c>
      <c r="M3587" s="1">
        <f t="array" ref="M3587">SUMPRODUCT(MAX(ISNUMBER(SEARCH('Class Rules'!$B$6:$B$85,$E3587))*ISNUMBER(SEARCH('Class Rules'!$C$6:$C$85,$F3587))*'Class Rules'!$A$6:$A$85))</f>
        <v>0</v>
      </c>
      <c r="N3587" s="1" t="str">
        <f t="array" ref="N3587">IF($M3587=0,'Class Rules'!$D$3,INDEX('Class Rules'!$D$6:$D$85,MATCH($M3587,'Class Rules'!$A$6:$A$85,0)))</f>
        <v>Passenger LDV</v>
      </c>
      <c r="O3587" s="1" t="str">
        <f t="array" ref="O3587">IF(SUMPRODUCT(MAX(ISNUMBER(SEARCH(Fuel_Rules!$A$6:$A$30,$E3587))*ISNUMBER(SEARCH(Fuel_Rules!$B$6:$B$30,$F3587))*(Fuel_Rules!$A$6:$A$30&lt;&gt;"")))&gt;0,"Plug-in hybrid",IF($G3587="Diesel","Diesel","Gasoline"))</f>
        <v>Gasoline</v>
      </c>
    </row>
    <row r="3588" spans="1:15" ht="15" customHeight="1" x14ac:dyDescent="0.25">
      <c r="A3588" s="1">
        <v>2022</v>
      </c>
      <c r="B3588" s="1" t="s">
        <v>5174</v>
      </c>
      <c r="C3588" s="1" t="s">
        <v>2712</v>
      </c>
      <c r="D3588" s="1" t="s">
        <v>5910</v>
      </c>
      <c r="E3588" s="1" t="s">
        <v>2695</v>
      </c>
      <c r="F3588" s="1" t="s">
        <v>2714</v>
      </c>
      <c r="G3588" s="1" t="s">
        <v>103</v>
      </c>
      <c r="H3588" s="1" t="s">
        <v>437</v>
      </c>
      <c r="I3588" s="1">
        <v>1.4</v>
      </c>
      <c r="J3588" s="1">
        <v>2023</v>
      </c>
      <c r="K3588" s="1">
        <v>179169</v>
      </c>
      <c r="L3588" s="1">
        <v>0</v>
      </c>
      <c r="M3588" s="1">
        <f t="array" ref="M3588">SUMPRODUCT(MAX(ISNUMBER(SEARCH('Class Rules'!$B$6:$B$85,$E3588))*ISNUMBER(SEARCH('Class Rules'!$C$6:$C$85,$F3588))*'Class Rules'!$A$6:$A$85))</f>
        <v>0</v>
      </c>
      <c r="N3588" s="1" t="str">
        <f t="array" ref="N3588">IF($M3588=0,'Class Rules'!$D$3,INDEX('Class Rules'!$D$6:$D$85,MATCH($M3588,'Class Rules'!$A$6:$A$85,0)))</f>
        <v>Passenger LDV</v>
      </c>
      <c r="O3588" s="1" t="str">
        <f t="array" ref="O3588">IF(SUMPRODUCT(MAX(ISNUMBER(SEARCH(Fuel_Rules!$A$6:$A$30,$E3588))*ISNUMBER(SEARCH(Fuel_Rules!$B$6:$B$30,$F3588))*(Fuel_Rules!$A$6:$A$30&lt;&gt;"")))&gt;0,"Plug-in hybrid",IF($G3588="Diesel","Diesel","Gasoline"))</f>
        <v>Gasoline</v>
      </c>
    </row>
    <row r="3589" spans="1:15" ht="15" customHeight="1" x14ac:dyDescent="0.25">
      <c r="A3589" s="1">
        <v>2022</v>
      </c>
      <c r="B3589" s="1" t="s">
        <v>5174</v>
      </c>
      <c r="C3589" s="1" t="s">
        <v>2715</v>
      </c>
      <c r="D3589" s="1" t="s">
        <v>5911</v>
      </c>
      <c r="E3589" s="1" t="s">
        <v>2695</v>
      </c>
      <c r="F3589" s="1" t="s">
        <v>2717</v>
      </c>
      <c r="G3589" s="1" t="s">
        <v>103</v>
      </c>
      <c r="H3589" s="1" t="s">
        <v>437</v>
      </c>
      <c r="I3589" s="1">
        <v>1.4</v>
      </c>
      <c r="J3589" s="1">
        <v>2023</v>
      </c>
      <c r="K3589" s="1">
        <v>177383</v>
      </c>
      <c r="L3589" s="1">
        <v>0</v>
      </c>
      <c r="M3589" s="1">
        <f t="array" ref="M3589">SUMPRODUCT(MAX(ISNUMBER(SEARCH('Class Rules'!$B$6:$B$85,$E3589))*ISNUMBER(SEARCH('Class Rules'!$C$6:$C$85,$F3589))*'Class Rules'!$A$6:$A$85))</f>
        <v>0</v>
      </c>
      <c r="N3589" s="1" t="str">
        <f t="array" ref="N3589">IF($M3589=0,'Class Rules'!$D$3,INDEX('Class Rules'!$D$6:$D$85,MATCH($M3589,'Class Rules'!$A$6:$A$85,0)))</f>
        <v>Passenger LDV</v>
      </c>
      <c r="O3589" s="1" t="str">
        <f t="array" ref="O3589">IF(SUMPRODUCT(MAX(ISNUMBER(SEARCH(Fuel_Rules!$A$6:$A$30,$E3589))*ISNUMBER(SEARCH(Fuel_Rules!$B$6:$B$30,$F3589))*(Fuel_Rules!$A$6:$A$30&lt;&gt;"")))&gt;0,"Plug-in hybrid",IF($G3589="Diesel","Diesel","Gasoline"))</f>
        <v>Gasoline</v>
      </c>
    </row>
    <row r="3590" spans="1:15" ht="15" customHeight="1" x14ac:dyDescent="0.25">
      <c r="A3590" s="1">
        <v>2022</v>
      </c>
      <c r="B3590" s="1" t="s">
        <v>5174</v>
      </c>
      <c r="C3590" s="1" t="s">
        <v>2718</v>
      </c>
      <c r="D3590" s="1" t="s">
        <v>5912</v>
      </c>
      <c r="E3590" s="1" t="s">
        <v>2695</v>
      </c>
      <c r="F3590" s="1" t="s">
        <v>2720</v>
      </c>
      <c r="G3590" s="1" t="s">
        <v>103</v>
      </c>
      <c r="H3590" s="1" t="s">
        <v>298</v>
      </c>
      <c r="I3590" s="1">
        <v>1.5</v>
      </c>
      <c r="J3590" s="1">
        <v>2023</v>
      </c>
      <c r="K3590" s="1">
        <v>152390</v>
      </c>
      <c r="L3590" s="1">
        <v>0</v>
      </c>
      <c r="M3590" s="1">
        <f t="array" ref="M3590">SUMPRODUCT(MAX(ISNUMBER(SEARCH('Class Rules'!$B$6:$B$85,$E3590))*ISNUMBER(SEARCH('Class Rules'!$C$6:$C$85,$F3590))*'Class Rules'!$A$6:$A$85))</f>
        <v>0</v>
      </c>
      <c r="N3590" s="1" t="str">
        <f t="array" ref="N3590">IF($M3590=0,'Class Rules'!$D$3,INDEX('Class Rules'!$D$6:$D$85,MATCH($M3590,'Class Rules'!$A$6:$A$85,0)))</f>
        <v>Passenger LDV</v>
      </c>
      <c r="O3590" s="1" t="str">
        <f t="array" ref="O3590">IF(SUMPRODUCT(MAX(ISNUMBER(SEARCH(Fuel_Rules!$A$6:$A$30,$E3590))*ISNUMBER(SEARCH(Fuel_Rules!$B$6:$B$30,$F3590))*(Fuel_Rules!$A$6:$A$30&lt;&gt;"")))&gt;0,"Plug-in hybrid",IF($G3590="Diesel","Diesel","Gasoline"))</f>
        <v>Gasoline</v>
      </c>
    </row>
    <row r="3591" spans="1:15" ht="15" customHeight="1" x14ac:dyDescent="0.25">
      <c r="A3591" s="1">
        <v>2022</v>
      </c>
      <c r="B3591" s="1" t="s">
        <v>5174</v>
      </c>
      <c r="C3591" s="1" t="s">
        <v>2721</v>
      </c>
      <c r="D3591" s="1" t="s">
        <v>5913</v>
      </c>
      <c r="E3591" s="1" t="s">
        <v>2695</v>
      </c>
      <c r="F3591" s="1" t="s">
        <v>2723</v>
      </c>
      <c r="G3591" s="1" t="s">
        <v>103</v>
      </c>
      <c r="H3591" s="1" t="s">
        <v>437</v>
      </c>
      <c r="I3591" s="1">
        <v>1.5</v>
      </c>
      <c r="J3591" s="1">
        <v>2023</v>
      </c>
      <c r="K3591" s="1">
        <v>160508</v>
      </c>
      <c r="L3591" s="1">
        <v>0</v>
      </c>
      <c r="M3591" s="1">
        <f t="array" ref="M3591">SUMPRODUCT(MAX(ISNUMBER(SEARCH('Class Rules'!$B$6:$B$85,$E3591))*ISNUMBER(SEARCH('Class Rules'!$C$6:$C$85,$F3591))*'Class Rules'!$A$6:$A$85))</f>
        <v>0</v>
      </c>
      <c r="N3591" s="1" t="str">
        <f t="array" ref="N3591">IF($M3591=0,'Class Rules'!$D$3,INDEX('Class Rules'!$D$6:$D$85,MATCH($M3591,'Class Rules'!$A$6:$A$85,0)))</f>
        <v>Passenger LDV</v>
      </c>
      <c r="O3591" s="1" t="str">
        <f t="array" ref="O3591">IF(SUMPRODUCT(MAX(ISNUMBER(SEARCH(Fuel_Rules!$A$6:$A$30,$E3591))*ISNUMBER(SEARCH(Fuel_Rules!$B$6:$B$30,$F3591))*(Fuel_Rules!$A$6:$A$30&lt;&gt;"")))&gt;0,"Plug-in hybrid",IF($G3591="Diesel","Diesel","Gasoline"))</f>
        <v>Gasoline</v>
      </c>
    </row>
    <row r="3592" spans="1:15" ht="15" customHeight="1" x14ac:dyDescent="0.25">
      <c r="A3592" s="1">
        <v>2022</v>
      </c>
      <c r="B3592" s="1" t="s">
        <v>5174</v>
      </c>
      <c r="C3592" s="1" t="s">
        <v>2724</v>
      </c>
      <c r="D3592" s="1" t="s">
        <v>5914</v>
      </c>
      <c r="E3592" s="1" t="s">
        <v>2695</v>
      </c>
      <c r="F3592" s="1" t="s">
        <v>2726</v>
      </c>
      <c r="G3592" s="1" t="s">
        <v>103</v>
      </c>
      <c r="H3592" s="1" t="s">
        <v>437</v>
      </c>
      <c r="I3592" s="1">
        <v>1.5</v>
      </c>
      <c r="J3592" s="1">
        <v>2023</v>
      </c>
      <c r="K3592" s="1">
        <v>173624</v>
      </c>
      <c r="L3592" s="1">
        <v>0</v>
      </c>
      <c r="M3592" s="1">
        <f t="array" ref="M3592">SUMPRODUCT(MAX(ISNUMBER(SEARCH('Class Rules'!$B$6:$B$85,$E3592))*ISNUMBER(SEARCH('Class Rules'!$C$6:$C$85,$F3592))*'Class Rules'!$A$6:$A$85))</f>
        <v>0</v>
      </c>
      <c r="N3592" s="1" t="str">
        <f t="array" ref="N3592">IF($M3592=0,'Class Rules'!$D$3,INDEX('Class Rules'!$D$6:$D$85,MATCH($M3592,'Class Rules'!$A$6:$A$85,0)))</f>
        <v>Passenger LDV</v>
      </c>
      <c r="O3592" s="1" t="str">
        <f t="array" ref="O3592">IF(SUMPRODUCT(MAX(ISNUMBER(SEARCH(Fuel_Rules!$A$6:$A$30,$E3592))*ISNUMBER(SEARCH(Fuel_Rules!$B$6:$B$30,$F3592))*(Fuel_Rules!$A$6:$A$30&lt;&gt;"")))&gt;0,"Plug-in hybrid",IF($G3592="Diesel","Diesel","Gasoline"))</f>
        <v>Gasoline</v>
      </c>
    </row>
    <row r="3593" spans="1:15" ht="15" customHeight="1" x14ac:dyDescent="0.25">
      <c r="A3593" s="1">
        <v>2022</v>
      </c>
      <c r="B3593" s="1" t="s">
        <v>5174</v>
      </c>
      <c r="C3593" s="1" t="s">
        <v>2727</v>
      </c>
      <c r="D3593" s="1" t="s">
        <v>5915</v>
      </c>
      <c r="E3593" s="1" t="s">
        <v>2695</v>
      </c>
      <c r="F3593" s="1" t="s">
        <v>2729</v>
      </c>
      <c r="G3593" s="1" t="s">
        <v>103</v>
      </c>
      <c r="H3593" s="1" t="s">
        <v>298</v>
      </c>
      <c r="I3593" s="1">
        <v>1.3</v>
      </c>
      <c r="J3593" s="1">
        <v>2023</v>
      </c>
      <c r="K3593" s="1">
        <v>135201</v>
      </c>
      <c r="L3593" s="1">
        <v>0</v>
      </c>
      <c r="M3593" s="1">
        <f t="array" ref="M3593">SUMPRODUCT(MAX(ISNUMBER(SEARCH('Class Rules'!$B$6:$B$85,$E3593))*ISNUMBER(SEARCH('Class Rules'!$C$6:$C$85,$F3593))*'Class Rules'!$A$6:$A$85))</f>
        <v>0</v>
      </c>
      <c r="N3593" s="1" t="str">
        <f t="array" ref="N3593">IF($M3593=0,'Class Rules'!$D$3,INDEX('Class Rules'!$D$6:$D$85,MATCH($M3593,'Class Rules'!$A$6:$A$85,0)))</f>
        <v>Passenger LDV</v>
      </c>
      <c r="O3593" s="1" t="str">
        <f t="array" ref="O3593">IF(SUMPRODUCT(MAX(ISNUMBER(SEARCH(Fuel_Rules!$A$6:$A$30,$E3593))*ISNUMBER(SEARCH(Fuel_Rules!$B$6:$B$30,$F3593))*(Fuel_Rules!$A$6:$A$30&lt;&gt;"")))&gt;0,"Plug-in hybrid",IF($G3593="Diesel","Diesel","Gasoline"))</f>
        <v>Gasoline</v>
      </c>
    </row>
    <row r="3594" spans="1:15" ht="15" customHeight="1" x14ac:dyDescent="0.25">
      <c r="A3594" s="1">
        <v>2022</v>
      </c>
      <c r="B3594" s="1" t="s">
        <v>5174</v>
      </c>
      <c r="C3594" s="1" t="s">
        <v>2730</v>
      </c>
      <c r="D3594" s="1" t="s">
        <v>5916</v>
      </c>
      <c r="E3594" s="1" t="s">
        <v>2732</v>
      </c>
      <c r="F3594" s="1" t="s">
        <v>2733</v>
      </c>
      <c r="G3594" s="1" t="s">
        <v>105</v>
      </c>
      <c r="H3594" s="1" t="s">
        <v>298</v>
      </c>
      <c r="I3594" s="1">
        <v>2.8</v>
      </c>
      <c r="J3594" s="1">
        <v>2023</v>
      </c>
      <c r="K3594" s="1">
        <v>244401</v>
      </c>
      <c r="L3594" s="1">
        <v>0</v>
      </c>
      <c r="M3594" s="1">
        <f t="array" ref="M3594">SUMPRODUCT(MAX(ISNUMBER(SEARCH('Class Rules'!$B$6:$B$85,$E3594))*ISNUMBER(SEARCH('Class Rules'!$C$6:$C$85,$F3594))*'Class Rules'!$A$6:$A$85))</f>
        <v>12</v>
      </c>
      <c r="N3594" s="1" t="str">
        <f t="array" ref="N3594">IF($M3594=0,'Class Rules'!$D$3,INDEX('Class Rules'!$D$6:$D$85,MATCH($M3594,'Class Rules'!$A$6:$A$85,0)))</f>
        <v>Freight LDV</v>
      </c>
      <c r="O3594" s="1" t="str">
        <f t="array" ref="O3594">IF(SUMPRODUCT(MAX(ISNUMBER(SEARCH(Fuel_Rules!$A$6:$A$30,$E3594))*ISNUMBER(SEARCH(Fuel_Rules!$B$6:$B$30,$F3594))*(Fuel_Rules!$A$6:$A$30&lt;&gt;"")))&gt;0,"Plug-in hybrid",IF($G3594="Diesel","Diesel","Gasoline"))</f>
        <v>Diesel</v>
      </c>
    </row>
    <row r="3595" spans="1:15" ht="15" customHeight="1" x14ac:dyDescent="0.25">
      <c r="A3595" s="1">
        <v>2022</v>
      </c>
      <c r="B3595" s="1" t="s">
        <v>5174</v>
      </c>
      <c r="C3595" s="1" t="s">
        <v>2734</v>
      </c>
      <c r="D3595" s="1" t="s">
        <v>5917</v>
      </c>
      <c r="E3595" s="1" t="s">
        <v>2732</v>
      </c>
      <c r="F3595" s="1" t="s">
        <v>2736</v>
      </c>
      <c r="G3595" s="1" t="s">
        <v>103</v>
      </c>
      <c r="H3595" s="1" t="s">
        <v>437</v>
      </c>
      <c r="I3595" s="1">
        <v>3.5</v>
      </c>
      <c r="J3595" s="1">
        <v>2023</v>
      </c>
      <c r="K3595" s="1">
        <v>320605</v>
      </c>
      <c r="L3595" s="1">
        <v>0</v>
      </c>
      <c r="M3595" s="1">
        <f t="array" ref="M3595">SUMPRODUCT(MAX(ISNUMBER(SEARCH('Class Rules'!$B$6:$B$85,$E3595))*ISNUMBER(SEARCH('Class Rules'!$C$6:$C$85,$F3595))*'Class Rules'!$A$6:$A$85))</f>
        <v>0</v>
      </c>
      <c r="N3595" s="1" t="str">
        <f t="array" ref="N3595">IF($M3595=0,'Class Rules'!$D$3,INDEX('Class Rules'!$D$6:$D$85,MATCH($M3595,'Class Rules'!$A$6:$A$85,0)))</f>
        <v>Passenger LDV</v>
      </c>
      <c r="O3595" s="1" t="str">
        <f t="array" ref="O3595">IF(SUMPRODUCT(MAX(ISNUMBER(SEARCH(Fuel_Rules!$A$6:$A$30,$E3595))*ISNUMBER(SEARCH(Fuel_Rules!$B$6:$B$30,$F3595))*(Fuel_Rules!$A$6:$A$30&lt;&gt;"")))&gt;0,"Plug-in hybrid",IF($G3595="Diesel","Diesel","Gasoline"))</f>
        <v>Gasoline</v>
      </c>
    </row>
    <row r="3596" spans="1:15" ht="15" customHeight="1" x14ac:dyDescent="0.25">
      <c r="A3596" s="1">
        <v>2022</v>
      </c>
      <c r="B3596" s="1" t="s">
        <v>5174</v>
      </c>
      <c r="C3596" s="1" t="s">
        <v>2737</v>
      </c>
      <c r="D3596" s="1" t="s">
        <v>5918</v>
      </c>
      <c r="E3596" s="1" t="s">
        <v>2732</v>
      </c>
      <c r="F3596" s="1" t="s">
        <v>2739</v>
      </c>
      <c r="G3596" s="1" t="s">
        <v>103</v>
      </c>
      <c r="H3596" s="1" t="s">
        <v>437</v>
      </c>
      <c r="I3596" s="1">
        <v>2.7</v>
      </c>
      <c r="J3596" s="1">
        <v>2023</v>
      </c>
      <c r="K3596" s="1">
        <v>248555</v>
      </c>
      <c r="L3596" s="1">
        <v>0</v>
      </c>
      <c r="M3596" s="1">
        <f t="array" ref="M3596">SUMPRODUCT(MAX(ISNUMBER(SEARCH('Class Rules'!$B$6:$B$85,$E3596))*ISNUMBER(SEARCH('Class Rules'!$C$6:$C$85,$F3596))*'Class Rules'!$A$6:$A$85))</f>
        <v>0</v>
      </c>
      <c r="N3596" s="1" t="str">
        <f t="array" ref="N3596">IF($M3596=0,'Class Rules'!$D$3,INDEX('Class Rules'!$D$6:$D$85,MATCH($M3596,'Class Rules'!$A$6:$A$85,0)))</f>
        <v>Passenger LDV</v>
      </c>
      <c r="O3596" s="1" t="str">
        <f t="array" ref="O3596">IF(SUMPRODUCT(MAX(ISNUMBER(SEARCH(Fuel_Rules!$A$6:$A$30,$E3596))*ISNUMBER(SEARCH(Fuel_Rules!$B$6:$B$30,$F3596))*(Fuel_Rules!$A$6:$A$30&lt;&gt;"")))&gt;0,"Plug-in hybrid",IF($G3596="Diesel","Diesel","Gasoline"))</f>
        <v>Gasoline</v>
      </c>
    </row>
    <row r="3597" spans="1:15" ht="15" customHeight="1" x14ac:dyDescent="0.25">
      <c r="A3597" s="1">
        <v>2022</v>
      </c>
      <c r="B3597" s="1" t="s">
        <v>5174</v>
      </c>
      <c r="C3597" s="1" t="s">
        <v>2743</v>
      </c>
      <c r="D3597" s="1" t="s">
        <v>5919</v>
      </c>
      <c r="E3597" s="1" t="s">
        <v>2732</v>
      </c>
      <c r="F3597" s="1" t="s">
        <v>2745</v>
      </c>
      <c r="G3597" s="1" t="s">
        <v>103</v>
      </c>
      <c r="H3597" s="1" t="s">
        <v>437</v>
      </c>
      <c r="I3597" s="1">
        <v>2</v>
      </c>
      <c r="J3597" s="1">
        <v>2023</v>
      </c>
      <c r="K3597" s="1">
        <v>155635</v>
      </c>
      <c r="L3597" s="1">
        <v>0</v>
      </c>
      <c r="M3597" s="1">
        <f t="array" ref="M3597">SUMPRODUCT(MAX(ISNUMBER(SEARCH('Class Rules'!$B$6:$B$85,$E3597))*ISNUMBER(SEARCH('Class Rules'!$C$6:$C$85,$F3597))*'Class Rules'!$A$6:$A$85))</f>
        <v>0</v>
      </c>
      <c r="N3597" s="1" t="str">
        <f t="array" ref="N3597">IF($M3597=0,'Class Rules'!$D$3,INDEX('Class Rules'!$D$6:$D$85,MATCH($M3597,'Class Rules'!$A$6:$A$85,0)))</f>
        <v>Passenger LDV</v>
      </c>
      <c r="O3597" s="1" t="str">
        <f t="array" ref="O3597">IF(SUMPRODUCT(MAX(ISNUMBER(SEARCH(Fuel_Rules!$A$6:$A$30,$E3597))*ISNUMBER(SEARCH(Fuel_Rules!$B$6:$B$30,$F3597))*(Fuel_Rules!$A$6:$A$30&lt;&gt;"")))&gt;0,"Plug-in hybrid",IF($G3597="Diesel","Diesel","Gasoline"))</f>
        <v>Gasoline</v>
      </c>
    </row>
    <row r="3598" spans="1:15" ht="15" customHeight="1" x14ac:dyDescent="0.25">
      <c r="A3598" s="1">
        <v>2022</v>
      </c>
      <c r="B3598" s="1" t="s">
        <v>5174</v>
      </c>
      <c r="C3598" s="1" t="s">
        <v>2743</v>
      </c>
      <c r="D3598" s="1" t="s">
        <v>5920</v>
      </c>
      <c r="E3598" s="1" t="s">
        <v>2732</v>
      </c>
      <c r="F3598" s="1" t="s">
        <v>2745</v>
      </c>
      <c r="G3598" s="1" t="s">
        <v>103</v>
      </c>
      <c r="H3598" s="1" t="s">
        <v>437</v>
      </c>
      <c r="I3598" s="1">
        <v>2</v>
      </c>
      <c r="J3598" s="1">
        <v>2023</v>
      </c>
      <c r="K3598" s="1">
        <v>150187</v>
      </c>
      <c r="L3598" s="1">
        <v>0</v>
      </c>
      <c r="M3598" s="1">
        <f t="array" ref="M3598">SUMPRODUCT(MAX(ISNUMBER(SEARCH('Class Rules'!$B$6:$B$85,$E3598))*ISNUMBER(SEARCH('Class Rules'!$C$6:$C$85,$F3598))*'Class Rules'!$A$6:$A$85))</f>
        <v>0</v>
      </c>
      <c r="N3598" s="1" t="str">
        <f t="array" ref="N3598">IF($M3598=0,'Class Rules'!$D$3,INDEX('Class Rules'!$D$6:$D$85,MATCH($M3598,'Class Rules'!$A$6:$A$85,0)))</f>
        <v>Passenger LDV</v>
      </c>
      <c r="O3598" s="1" t="str">
        <f t="array" ref="O3598">IF(SUMPRODUCT(MAX(ISNUMBER(SEARCH(Fuel_Rules!$A$6:$A$30,$E3598))*ISNUMBER(SEARCH(Fuel_Rules!$B$6:$B$30,$F3598))*(Fuel_Rules!$A$6:$A$30&lt;&gt;"")))&gt;0,"Plug-in hybrid",IF($G3598="Diesel","Diesel","Gasoline"))</f>
        <v>Gasoline</v>
      </c>
    </row>
    <row r="3599" spans="1:15" ht="15" customHeight="1" x14ac:dyDescent="0.25">
      <c r="A3599" s="1">
        <v>2022</v>
      </c>
      <c r="B3599" s="1" t="s">
        <v>5174</v>
      </c>
      <c r="C3599" s="1" t="s">
        <v>2746</v>
      </c>
      <c r="D3599" s="1" t="s">
        <v>5921</v>
      </c>
      <c r="E3599" s="1" t="s">
        <v>2732</v>
      </c>
      <c r="F3599" s="1" t="s">
        <v>2748</v>
      </c>
      <c r="G3599" s="1" t="s">
        <v>103</v>
      </c>
      <c r="H3599" s="1" t="s">
        <v>437</v>
      </c>
      <c r="I3599" s="1">
        <v>2</v>
      </c>
      <c r="J3599" s="1">
        <v>2023</v>
      </c>
      <c r="K3599" s="1">
        <v>179317</v>
      </c>
      <c r="L3599" s="1">
        <v>0</v>
      </c>
      <c r="M3599" s="1">
        <f t="array" ref="M3599">SUMPRODUCT(MAX(ISNUMBER(SEARCH('Class Rules'!$B$6:$B$85,$E3599))*ISNUMBER(SEARCH('Class Rules'!$C$6:$C$85,$F3599))*'Class Rules'!$A$6:$A$85))</f>
        <v>0</v>
      </c>
      <c r="N3599" s="1" t="str">
        <f t="array" ref="N3599">IF($M3599=0,'Class Rules'!$D$3,INDEX('Class Rules'!$D$6:$D$85,MATCH($M3599,'Class Rules'!$A$6:$A$85,0)))</f>
        <v>Passenger LDV</v>
      </c>
      <c r="O3599" s="1" t="str">
        <f t="array" ref="O3599">IF(SUMPRODUCT(MAX(ISNUMBER(SEARCH(Fuel_Rules!$A$6:$A$30,$E3599))*ISNUMBER(SEARCH(Fuel_Rules!$B$6:$B$30,$F3599))*(Fuel_Rules!$A$6:$A$30&lt;&gt;"")))&gt;0,"Plug-in hybrid",IF($G3599="Diesel","Diesel","Gasoline"))</f>
        <v>Gasoline</v>
      </c>
    </row>
    <row r="3600" spans="1:15" ht="15" customHeight="1" x14ac:dyDescent="0.25">
      <c r="A3600" s="1">
        <v>2022</v>
      </c>
      <c r="B3600" s="1" t="s">
        <v>5174</v>
      </c>
      <c r="C3600" s="1" t="s">
        <v>2746</v>
      </c>
      <c r="D3600" s="1" t="s">
        <v>5922</v>
      </c>
      <c r="E3600" s="1" t="s">
        <v>2732</v>
      </c>
      <c r="F3600" s="1" t="s">
        <v>2748</v>
      </c>
      <c r="G3600" s="1" t="s">
        <v>103</v>
      </c>
      <c r="H3600" s="1" t="s">
        <v>437</v>
      </c>
      <c r="I3600" s="1">
        <v>2</v>
      </c>
      <c r="J3600" s="1">
        <v>2023</v>
      </c>
      <c r="K3600" s="1">
        <v>173040</v>
      </c>
      <c r="L3600" s="1">
        <v>0</v>
      </c>
      <c r="M3600" s="1">
        <f t="array" ref="M3600">SUMPRODUCT(MAX(ISNUMBER(SEARCH('Class Rules'!$B$6:$B$85,$E3600))*ISNUMBER(SEARCH('Class Rules'!$C$6:$C$85,$F3600))*'Class Rules'!$A$6:$A$85))</f>
        <v>0</v>
      </c>
      <c r="N3600" s="1" t="str">
        <f t="array" ref="N3600">IF($M3600=0,'Class Rules'!$D$3,INDEX('Class Rules'!$D$6:$D$85,MATCH($M3600,'Class Rules'!$A$6:$A$85,0)))</f>
        <v>Passenger LDV</v>
      </c>
      <c r="O3600" s="1" t="str">
        <f t="array" ref="O3600">IF(SUMPRODUCT(MAX(ISNUMBER(SEARCH(Fuel_Rules!$A$6:$A$30,$E3600))*ISNUMBER(SEARCH(Fuel_Rules!$B$6:$B$30,$F3600))*(Fuel_Rules!$A$6:$A$30&lt;&gt;"")))&gt;0,"Plug-in hybrid",IF($G3600="Diesel","Diesel","Gasoline"))</f>
        <v>Gasoline</v>
      </c>
    </row>
    <row r="3601" spans="1:15" ht="15" customHeight="1" x14ac:dyDescent="0.25">
      <c r="A3601" s="1">
        <v>2022</v>
      </c>
      <c r="B3601" s="1" t="s">
        <v>5174</v>
      </c>
      <c r="C3601" s="1" t="s">
        <v>2749</v>
      </c>
      <c r="D3601" s="1" t="s">
        <v>5923</v>
      </c>
      <c r="E3601" s="1" t="s">
        <v>2732</v>
      </c>
      <c r="F3601" s="1" t="s">
        <v>2751</v>
      </c>
      <c r="G3601" s="1" t="s">
        <v>103</v>
      </c>
      <c r="H3601" s="1" t="s">
        <v>437</v>
      </c>
      <c r="I3601" s="1">
        <v>2.7</v>
      </c>
      <c r="J3601" s="1">
        <v>2023</v>
      </c>
      <c r="K3601" s="1">
        <v>228861</v>
      </c>
      <c r="L3601" s="1">
        <v>0</v>
      </c>
      <c r="M3601" s="1">
        <f t="array" ref="M3601">SUMPRODUCT(MAX(ISNUMBER(SEARCH('Class Rules'!$B$6:$B$85,$E3601))*ISNUMBER(SEARCH('Class Rules'!$C$6:$C$85,$F3601))*'Class Rules'!$A$6:$A$85))</f>
        <v>12</v>
      </c>
      <c r="N3601" s="1" t="str">
        <f t="array" ref="N3601">IF($M3601=0,'Class Rules'!$D$3,INDEX('Class Rules'!$D$6:$D$85,MATCH($M3601,'Class Rules'!$A$6:$A$85,0)))</f>
        <v>Freight LDV</v>
      </c>
      <c r="O3601" s="1" t="str">
        <f t="array" ref="O3601">IF(SUMPRODUCT(MAX(ISNUMBER(SEARCH(Fuel_Rules!$A$6:$A$30,$E3601))*ISNUMBER(SEARCH(Fuel_Rules!$B$6:$B$30,$F3601))*(Fuel_Rules!$A$6:$A$30&lt;&gt;"")))&gt;0,"Plug-in hybrid",IF($G3601="Diesel","Diesel","Gasoline"))</f>
        <v>Gasoline</v>
      </c>
    </row>
    <row r="3602" spans="1:15" ht="15" customHeight="1" x14ac:dyDescent="0.25">
      <c r="A3602" s="1">
        <v>2022</v>
      </c>
      <c r="B3602" s="1" t="s">
        <v>5174</v>
      </c>
      <c r="C3602" s="1" t="s">
        <v>2758</v>
      </c>
      <c r="D3602" s="1" t="s">
        <v>5924</v>
      </c>
      <c r="E3602" s="1" t="s">
        <v>2732</v>
      </c>
      <c r="F3602" s="1" t="s">
        <v>2760</v>
      </c>
      <c r="G3602" s="1" t="s">
        <v>103</v>
      </c>
      <c r="H3602" s="1" t="s">
        <v>437</v>
      </c>
      <c r="I3602" s="1">
        <v>1.8</v>
      </c>
      <c r="J3602" s="1">
        <v>2023</v>
      </c>
      <c r="K3602" s="1">
        <v>191760</v>
      </c>
      <c r="L3602" s="1">
        <v>0</v>
      </c>
      <c r="M3602" s="1">
        <f t="array" ref="M3602">SUMPRODUCT(MAX(ISNUMBER(SEARCH('Class Rules'!$B$6:$B$85,$E3602))*ISNUMBER(SEARCH('Class Rules'!$C$6:$C$85,$F3602))*'Class Rules'!$A$6:$A$85))</f>
        <v>0</v>
      </c>
      <c r="N3602" s="1" t="str">
        <f t="array" ref="N3602">IF($M3602=0,'Class Rules'!$D$3,INDEX('Class Rules'!$D$6:$D$85,MATCH($M3602,'Class Rules'!$A$6:$A$85,0)))</f>
        <v>Passenger LDV</v>
      </c>
      <c r="O3602" s="1" t="str">
        <f t="array" ref="O3602">IF(SUMPRODUCT(MAX(ISNUMBER(SEARCH(Fuel_Rules!$A$6:$A$30,$E3602))*ISNUMBER(SEARCH(Fuel_Rules!$B$6:$B$30,$F3602))*(Fuel_Rules!$A$6:$A$30&lt;&gt;"")))&gt;0,"Plug-in hybrid",IF($G3602="Diesel","Diesel","Gasoline"))</f>
        <v>Gasoline</v>
      </c>
    </row>
    <row r="3603" spans="1:15" ht="15" customHeight="1" x14ac:dyDescent="0.25">
      <c r="A3603" s="1">
        <v>2022</v>
      </c>
      <c r="B3603" s="1" t="s">
        <v>5174</v>
      </c>
      <c r="C3603" s="1" t="s">
        <v>2761</v>
      </c>
      <c r="D3603" s="1" t="s">
        <v>5925</v>
      </c>
      <c r="E3603" s="1" t="s">
        <v>2732</v>
      </c>
      <c r="F3603" s="1" t="s">
        <v>2763</v>
      </c>
      <c r="G3603" s="1" t="s">
        <v>103</v>
      </c>
      <c r="H3603" s="1" t="s">
        <v>437</v>
      </c>
      <c r="I3603" s="1">
        <v>2.7</v>
      </c>
      <c r="J3603" s="1">
        <v>2023</v>
      </c>
      <c r="K3603" s="1">
        <v>218647</v>
      </c>
      <c r="L3603" s="1">
        <v>0</v>
      </c>
      <c r="M3603" s="1">
        <f t="array" ref="M3603">SUMPRODUCT(MAX(ISNUMBER(SEARCH('Class Rules'!$B$6:$B$85,$E3603))*ISNUMBER(SEARCH('Class Rules'!$C$6:$C$85,$F3603))*'Class Rules'!$A$6:$A$85))</f>
        <v>12</v>
      </c>
      <c r="N3603" s="1" t="str">
        <f t="array" ref="N3603">IF($M3603=0,'Class Rules'!$D$3,INDEX('Class Rules'!$D$6:$D$85,MATCH($M3603,'Class Rules'!$A$6:$A$85,0)))</f>
        <v>Freight LDV</v>
      </c>
      <c r="O3603" s="1" t="str">
        <f t="array" ref="O3603">IF(SUMPRODUCT(MAX(ISNUMBER(SEARCH(Fuel_Rules!$A$6:$A$30,$E3603))*ISNUMBER(SEARCH(Fuel_Rules!$B$6:$B$30,$F3603))*(Fuel_Rules!$A$6:$A$30&lt;&gt;"")))&gt;0,"Plug-in hybrid",IF($G3603="Diesel","Diesel","Gasoline"))</f>
        <v>Gasoline</v>
      </c>
    </row>
    <row r="3604" spans="1:15" ht="15" customHeight="1" x14ac:dyDescent="0.25">
      <c r="A3604" s="1">
        <v>2022</v>
      </c>
      <c r="B3604" s="1" t="s">
        <v>5174</v>
      </c>
      <c r="C3604" s="1" t="s">
        <v>2764</v>
      </c>
      <c r="D3604" s="1" t="s">
        <v>5926</v>
      </c>
      <c r="E3604" s="1" t="s">
        <v>2732</v>
      </c>
      <c r="F3604" s="1" t="s">
        <v>2766</v>
      </c>
      <c r="G3604" s="1" t="s">
        <v>105</v>
      </c>
      <c r="H3604" s="1" t="s">
        <v>437</v>
      </c>
      <c r="I3604" s="1">
        <v>2.8</v>
      </c>
      <c r="J3604" s="1">
        <v>2023</v>
      </c>
      <c r="K3604" s="1">
        <v>326593</v>
      </c>
      <c r="L3604" s="1">
        <v>0</v>
      </c>
      <c r="M3604" s="1">
        <f t="array" ref="M3604">SUMPRODUCT(MAX(ISNUMBER(SEARCH('Class Rules'!$B$6:$B$85,$E3604))*ISNUMBER(SEARCH('Class Rules'!$C$6:$C$85,$F3604))*'Class Rules'!$A$6:$A$85))</f>
        <v>12</v>
      </c>
      <c r="N3604" s="1" t="str">
        <f t="array" ref="N3604">IF($M3604=0,'Class Rules'!$D$3,INDEX('Class Rules'!$D$6:$D$85,MATCH($M3604,'Class Rules'!$A$6:$A$85,0)))</f>
        <v>Freight LDV</v>
      </c>
      <c r="O3604" s="1" t="str">
        <f t="array" ref="O3604">IF(SUMPRODUCT(MAX(ISNUMBER(SEARCH(Fuel_Rules!$A$6:$A$30,$E3604))*ISNUMBER(SEARCH(Fuel_Rules!$B$6:$B$30,$F3604))*(Fuel_Rules!$A$6:$A$30&lt;&gt;"")))&gt;0,"Plug-in hybrid",IF($G3604="Diesel","Diesel","Gasoline"))</f>
        <v>Diesel</v>
      </c>
    </row>
    <row r="3605" spans="1:15" ht="15" customHeight="1" x14ac:dyDescent="0.25">
      <c r="A3605" s="1">
        <v>2022</v>
      </c>
      <c r="B3605" s="1" t="s">
        <v>5174</v>
      </c>
      <c r="C3605" s="1" t="s">
        <v>2767</v>
      </c>
      <c r="D3605" s="1" t="s">
        <v>5927</v>
      </c>
      <c r="E3605" s="1" t="s">
        <v>2732</v>
      </c>
      <c r="F3605" s="1" t="s">
        <v>2769</v>
      </c>
      <c r="G3605" s="1" t="s">
        <v>105</v>
      </c>
      <c r="H3605" s="1" t="s">
        <v>437</v>
      </c>
      <c r="I3605" s="1">
        <v>2.8</v>
      </c>
      <c r="J3605" s="1">
        <v>2023</v>
      </c>
      <c r="K3605" s="1">
        <v>273689</v>
      </c>
      <c r="L3605" s="1">
        <v>0</v>
      </c>
      <c r="M3605" s="1">
        <f t="array" ref="M3605">SUMPRODUCT(MAX(ISNUMBER(SEARCH('Class Rules'!$B$6:$B$85,$E3605))*ISNUMBER(SEARCH('Class Rules'!$C$6:$C$85,$F3605))*'Class Rules'!$A$6:$A$85))</f>
        <v>12</v>
      </c>
      <c r="N3605" s="1" t="str">
        <f t="array" ref="N3605">IF($M3605=0,'Class Rules'!$D$3,INDEX('Class Rules'!$D$6:$D$85,MATCH($M3605,'Class Rules'!$A$6:$A$85,0)))</f>
        <v>Freight LDV</v>
      </c>
      <c r="O3605" s="1" t="str">
        <f t="array" ref="O3605">IF(SUMPRODUCT(MAX(ISNUMBER(SEARCH(Fuel_Rules!$A$6:$A$30,$E3605))*ISNUMBER(SEARCH(Fuel_Rules!$B$6:$B$30,$F3605))*(Fuel_Rules!$A$6:$A$30&lt;&gt;"")))&gt;0,"Plug-in hybrid",IF($G3605="Diesel","Diesel","Gasoline"))</f>
        <v>Diesel</v>
      </c>
    </row>
    <row r="3606" spans="1:15" ht="15" customHeight="1" x14ac:dyDescent="0.25">
      <c r="A3606" s="1">
        <v>2022</v>
      </c>
      <c r="B3606" s="1" t="s">
        <v>5174</v>
      </c>
      <c r="C3606" s="1" t="s">
        <v>2770</v>
      </c>
      <c r="D3606" s="1" t="s">
        <v>5928</v>
      </c>
      <c r="E3606" s="1" t="s">
        <v>2732</v>
      </c>
      <c r="F3606" s="1" t="s">
        <v>2772</v>
      </c>
      <c r="G3606" s="1" t="s">
        <v>105</v>
      </c>
      <c r="H3606" s="1" t="s">
        <v>437</v>
      </c>
      <c r="I3606" s="1">
        <v>2.8</v>
      </c>
      <c r="J3606" s="1">
        <v>2023</v>
      </c>
      <c r="K3606" s="1">
        <v>292073</v>
      </c>
      <c r="L3606" s="1">
        <v>0</v>
      </c>
      <c r="M3606" s="1">
        <f t="array" ref="M3606">SUMPRODUCT(MAX(ISNUMBER(SEARCH('Class Rules'!$B$6:$B$85,$E3606))*ISNUMBER(SEARCH('Class Rules'!$C$6:$C$85,$F3606))*'Class Rules'!$A$6:$A$85))</f>
        <v>12</v>
      </c>
      <c r="N3606" s="1" t="str">
        <f t="array" ref="N3606">IF($M3606=0,'Class Rules'!$D$3,INDEX('Class Rules'!$D$6:$D$85,MATCH($M3606,'Class Rules'!$A$6:$A$85,0)))</f>
        <v>Freight LDV</v>
      </c>
      <c r="O3606" s="1" t="str">
        <f t="array" ref="O3606">IF(SUMPRODUCT(MAX(ISNUMBER(SEARCH(Fuel_Rules!$A$6:$A$30,$E3606))*ISNUMBER(SEARCH(Fuel_Rules!$B$6:$B$30,$F3606))*(Fuel_Rules!$A$6:$A$30&lt;&gt;"")))&gt;0,"Plug-in hybrid",IF($G3606="Diesel","Diesel","Gasoline"))</f>
        <v>Diesel</v>
      </c>
    </row>
    <row r="3607" spans="1:15" ht="15" customHeight="1" x14ac:dyDescent="0.25">
      <c r="A3607" s="1">
        <v>2022</v>
      </c>
      <c r="B3607" s="1" t="s">
        <v>5174</v>
      </c>
      <c r="C3607" s="1" t="s">
        <v>2773</v>
      </c>
      <c r="D3607" s="1" t="s">
        <v>5929</v>
      </c>
      <c r="E3607" s="1" t="s">
        <v>2732</v>
      </c>
      <c r="F3607" s="1" t="s">
        <v>2775</v>
      </c>
      <c r="G3607" s="1" t="s">
        <v>105</v>
      </c>
      <c r="H3607" s="1" t="s">
        <v>298</v>
      </c>
      <c r="I3607" s="1">
        <v>2.8</v>
      </c>
      <c r="J3607" s="1">
        <v>2023</v>
      </c>
      <c r="K3607" s="1">
        <v>228264</v>
      </c>
      <c r="L3607" s="1">
        <v>0</v>
      </c>
      <c r="M3607" s="1">
        <f t="array" ref="M3607">SUMPRODUCT(MAX(ISNUMBER(SEARCH('Class Rules'!$B$6:$B$85,$E3607))*ISNUMBER(SEARCH('Class Rules'!$C$6:$C$85,$F3607))*'Class Rules'!$A$6:$A$85))</f>
        <v>13</v>
      </c>
      <c r="N3607" s="1" t="str">
        <f t="array" ref="N3607">IF($M3607=0,'Class Rules'!$D$3,INDEX('Class Rules'!$D$6:$D$85,MATCH($M3607,'Class Rules'!$A$6:$A$85,0)))</f>
        <v>Freight LDV</v>
      </c>
      <c r="O3607" s="1" t="str">
        <f t="array" ref="O3607">IF(SUMPRODUCT(MAX(ISNUMBER(SEARCH(Fuel_Rules!$A$6:$A$30,$E3607))*ISNUMBER(SEARCH(Fuel_Rules!$B$6:$B$30,$F3607))*(Fuel_Rules!$A$6:$A$30&lt;&gt;"")))&gt;0,"Plug-in hybrid",IF($G3607="Diesel","Diesel","Gasoline"))</f>
        <v>Diesel</v>
      </c>
    </row>
    <row r="3608" spans="1:15" ht="15" customHeight="1" x14ac:dyDescent="0.25">
      <c r="A3608" s="1">
        <v>2022</v>
      </c>
      <c r="B3608" s="1" t="s">
        <v>5174</v>
      </c>
      <c r="C3608" s="1" t="s">
        <v>2776</v>
      </c>
      <c r="D3608" s="1" t="s">
        <v>5930</v>
      </c>
      <c r="E3608" s="1" t="s">
        <v>2732</v>
      </c>
      <c r="F3608" s="1" t="s">
        <v>2778</v>
      </c>
      <c r="G3608" s="1" t="s">
        <v>105</v>
      </c>
      <c r="H3608" s="1" t="s">
        <v>298</v>
      </c>
      <c r="I3608" s="1">
        <v>2.8</v>
      </c>
      <c r="J3608" s="1">
        <v>2023</v>
      </c>
      <c r="K3608" s="1">
        <v>220445</v>
      </c>
      <c r="L3608" s="1">
        <v>0</v>
      </c>
      <c r="M3608" s="1">
        <f t="array" ref="M3608">SUMPRODUCT(MAX(ISNUMBER(SEARCH('Class Rules'!$B$6:$B$85,$E3608))*ISNUMBER(SEARCH('Class Rules'!$C$6:$C$85,$F3608))*'Class Rules'!$A$6:$A$85))</f>
        <v>14</v>
      </c>
      <c r="N3608" s="1" t="str">
        <f t="array" ref="N3608">IF($M3608=0,'Class Rules'!$D$3,INDEX('Class Rules'!$D$6:$D$85,MATCH($M3608,'Class Rules'!$A$6:$A$85,0)))</f>
        <v>Freight LDV</v>
      </c>
      <c r="O3608" s="1" t="str">
        <f t="array" ref="O3608">IF(SUMPRODUCT(MAX(ISNUMBER(SEARCH(Fuel_Rules!$A$6:$A$30,$E3608))*ISNUMBER(SEARCH(Fuel_Rules!$B$6:$B$30,$F3608))*(Fuel_Rules!$A$6:$A$30&lt;&gt;"")))&gt;0,"Plug-in hybrid",IF($G3608="Diesel","Diesel","Gasoline"))</f>
        <v>Diesel</v>
      </c>
    </row>
    <row r="3609" spans="1:15" ht="15" customHeight="1" x14ac:dyDescent="0.25">
      <c r="A3609" s="1">
        <v>2022</v>
      </c>
      <c r="B3609" s="1" t="s">
        <v>5174</v>
      </c>
      <c r="C3609" s="1" t="s">
        <v>2779</v>
      </c>
      <c r="D3609" s="1" t="s">
        <v>5931</v>
      </c>
      <c r="E3609" s="1" t="s">
        <v>2732</v>
      </c>
      <c r="F3609" s="1" t="s">
        <v>2781</v>
      </c>
      <c r="G3609" s="1" t="s">
        <v>105</v>
      </c>
      <c r="H3609" s="1" t="s">
        <v>437</v>
      </c>
      <c r="I3609" s="1">
        <v>2.8</v>
      </c>
      <c r="J3609" s="1">
        <v>2023</v>
      </c>
      <c r="K3609" s="1">
        <v>399194</v>
      </c>
      <c r="L3609" s="1">
        <v>0</v>
      </c>
      <c r="M3609" s="1">
        <f t="array" ref="M3609">SUMPRODUCT(MAX(ISNUMBER(SEARCH('Class Rules'!$B$6:$B$85,$E3609))*ISNUMBER(SEARCH('Class Rules'!$C$6:$C$85,$F3609))*'Class Rules'!$A$6:$A$85))</f>
        <v>0</v>
      </c>
      <c r="N3609" s="1" t="str">
        <f t="array" ref="N3609">IF($M3609=0,'Class Rules'!$D$3,INDEX('Class Rules'!$D$6:$D$85,MATCH($M3609,'Class Rules'!$A$6:$A$85,0)))</f>
        <v>Passenger LDV</v>
      </c>
      <c r="O3609" s="1" t="str">
        <f t="array" ref="O3609">IF(SUMPRODUCT(MAX(ISNUMBER(SEARCH(Fuel_Rules!$A$6:$A$30,$E3609))*ISNUMBER(SEARCH(Fuel_Rules!$B$6:$B$30,$F3609))*(Fuel_Rules!$A$6:$A$30&lt;&gt;"")))&gt;0,"Plug-in hybrid",IF($G3609="Diesel","Diesel","Gasoline"))</f>
        <v>Diesel</v>
      </c>
    </row>
    <row r="3610" spans="1:15" ht="15" customHeight="1" x14ac:dyDescent="0.25">
      <c r="A3610" s="1">
        <v>2022</v>
      </c>
      <c r="B3610" s="1" t="s">
        <v>5174</v>
      </c>
      <c r="C3610" s="1" t="s">
        <v>2788</v>
      </c>
      <c r="D3610" s="1" t="s">
        <v>5932</v>
      </c>
      <c r="E3610" s="1" t="s">
        <v>2732</v>
      </c>
      <c r="F3610" s="1" t="s">
        <v>2790</v>
      </c>
      <c r="G3610" s="1" t="s">
        <v>103</v>
      </c>
      <c r="H3610" s="1" t="s">
        <v>437</v>
      </c>
      <c r="I3610" s="1">
        <v>2.7</v>
      </c>
      <c r="J3610" s="1">
        <v>2023</v>
      </c>
      <c r="K3610" s="1">
        <v>281492</v>
      </c>
      <c r="L3610" s="1">
        <v>0</v>
      </c>
      <c r="M3610" s="1">
        <f t="array" ref="M3610">SUMPRODUCT(MAX(ISNUMBER(SEARCH('Class Rules'!$B$6:$B$85,$E3610))*ISNUMBER(SEARCH('Class Rules'!$C$6:$C$85,$F3610))*'Class Rules'!$A$6:$A$85))</f>
        <v>0</v>
      </c>
      <c r="N3610" s="1" t="str">
        <f t="array" ref="N3610">IF($M3610=0,'Class Rules'!$D$3,INDEX('Class Rules'!$D$6:$D$85,MATCH($M3610,'Class Rules'!$A$6:$A$85,0)))</f>
        <v>Passenger LDV</v>
      </c>
      <c r="O3610" s="1" t="str">
        <f t="array" ref="O3610">IF(SUMPRODUCT(MAX(ISNUMBER(SEARCH(Fuel_Rules!$A$6:$A$30,$E3610))*ISNUMBER(SEARCH(Fuel_Rules!$B$6:$B$30,$F3610))*(Fuel_Rules!$A$6:$A$30&lt;&gt;"")))&gt;0,"Plug-in hybrid",IF($G3610="Diesel","Diesel","Gasoline"))</f>
        <v>Gasoline</v>
      </c>
    </row>
    <row r="3611" spans="1:15" ht="15" customHeight="1" x14ac:dyDescent="0.25">
      <c r="A3611" s="1">
        <v>2022</v>
      </c>
      <c r="B3611" s="1" t="s">
        <v>5174</v>
      </c>
      <c r="C3611" s="1" t="s">
        <v>2803</v>
      </c>
      <c r="D3611" s="1" t="s">
        <v>5933</v>
      </c>
      <c r="E3611" s="1" t="s">
        <v>2732</v>
      </c>
      <c r="F3611" s="1" t="s">
        <v>2805</v>
      </c>
      <c r="G3611" s="1" t="s">
        <v>105</v>
      </c>
      <c r="H3611" s="1" t="s">
        <v>437</v>
      </c>
      <c r="I3611" s="1">
        <v>2.8</v>
      </c>
      <c r="J3611" s="1">
        <v>2023</v>
      </c>
      <c r="K3611" s="1">
        <v>402121</v>
      </c>
      <c r="L3611" s="1">
        <v>0</v>
      </c>
      <c r="M3611" s="1">
        <f t="array" ref="M3611">SUMPRODUCT(MAX(ISNUMBER(SEARCH('Class Rules'!$B$6:$B$85,$E3611))*ISNUMBER(SEARCH('Class Rules'!$C$6:$C$85,$F3611))*'Class Rules'!$A$6:$A$85))</f>
        <v>0</v>
      </c>
      <c r="N3611" s="1" t="str">
        <f t="array" ref="N3611">IF($M3611=0,'Class Rules'!$D$3,INDEX('Class Rules'!$D$6:$D$85,MATCH($M3611,'Class Rules'!$A$6:$A$85,0)))</f>
        <v>Passenger LDV</v>
      </c>
      <c r="O3611" s="1" t="str">
        <f t="array" ref="O3611">IF(SUMPRODUCT(MAX(ISNUMBER(SEARCH(Fuel_Rules!$A$6:$A$30,$E3611))*ISNUMBER(SEARCH(Fuel_Rules!$B$6:$B$30,$F3611))*(Fuel_Rules!$A$6:$A$30&lt;&gt;"")))&gt;0,"Plug-in hybrid",IF($G3611="Diesel","Diesel","Gasoline"))</f>
        <v>Diesel</v>
      </c>
    </row>
    <row r="3612" spans="1:15" ht="15" customHeight="1" x14ac:dyDescent="0.25">
      <c r="A3612" s="1">
        <v>2022</v>
      </c>
      <c r="B3612" s="1" t="s">
        <v>5174</v>
      </c>
      <c r="C3612" s="1" t="s">
        <v>4011</v>
      </c>
      <c r="D3612" s="1" t="s">
        <v>5934</v>
      </c>
      <c r="E3612" s="1" t="s">
        <v>2732</v>
      </c>
      <c r="F3612" s="1" t="s">
        <v>4013</v>
      </c>
      <c r="G3612" s="1" t="s">
        <v>103</v>
      </c>
      <c r="H3612" s="1" t="s">
        <v>437</v>
      </c>
      <c r="I3612" s="1">
        <v>1.5</v>
      </c>
      <c r="J3612" s="1">
        <v>2023</v>
      </c>
      <c r="K3612" s="1">
        <v>99565</v>
      </c>
      <c r="L3612" s="1">
        <v>0</v>
      </c>
      <c r="M3612" s="1">
        <f t="array" ref="M3612">SUMPRODUCT(MAX(ISNUMBER(SEARCH('Class Rules'!$B$6:$B$85,$E3612))*ISNUMBER(SEARCH('Class Rules'!$C$6:$C$85,$F3612))*'Class Rules'!$A$6:$A$85))</f>
        <v>0</v>
      </c>
      <c r="N3612" s="1" t="str">
        <f t="array" ref="N3612">IF($M3612=0,'Class Rules'!$D$3,INDEX('Class Rules'!$D$6:$D$85,MATCH($M3612,'Class Rules'!$A$6:$A$85,0)))</f>
        <v>Passenger LDV</v>
      </c>
      <c r="O3612" s="1" t="str">
        <f t="array" ref="O3612">IF(SUMPRODUCT(MAX(ISNUMBER(SEARCH(Fuel_Rules!$A$6:$A$30,$E3612))*ISNUMBER(SEARCH(Fuel_Rules!$B$6:$B$30,$F3612))*(Fuel_Rules!$A$6:$A$30&lt;&gt;"")))&gt;0,"Plug-in hybrid",IF($G3612="Diesel","Diesel","Gasoline"))</f>
        <v>Gasoline</v>
      </c>
    </row>
    <row r="3613" spans="1:15" ht="15" customHeight="1" x14ac:dyDescent="0.25">
      <c r="A3613" s="1">
        <v>2022</v>
      </c>
      <c r="B3613" s="1" t="s">
        <v>5174</v>
      </c>
      <c r="C3613" s="1" t="s">
        <v>4011</v>
      </c>
      <c r="D3613" s="1" t="s">
        <v>5935</v>
      </c>
      <c r="E3613" s="1" t="s">
        <v>2732</v>
      </c>
      <c r="F3613" s="1" t="s">
        <v>4013</v>
      </c>
      <c r="G3613" s="1" t="s">
        <v>103</v>
      </c>
      <c r="H3613" s="1" t="s">
        <v>437</v>
      </c>
      <c r="I3613" s="1">
        <v>1.5</v>
      </c>
      <c r="J3613" s="1">
        <v>2023</v>
      </c>
      <c r="K3613" s="1">
        <v>95224</v>
      </c>
      <c r="L3613" s="1">
        <v>0</v>
      </c>
      <c r="M3613" s="1">
        <f t="array" ref="M3613">SUMPRODUCT(MAX(ISNUMBER(SEARCH('Class Rules'!$B$6:$B$85,$E3613))*ISNUMBER(SEARCH('Class Rules'!$C$6:$C$85,$F3613))*'Class Rules'!$A$6:$A$85))</f>
        <v>0</v>
      </c>
      <c r="N3613" s="1" t="str">
        <f t="array" ref="N3613">IF($M3613=0,'Class Rules'!$D$3,INDEX('Class Rules'!$D$6:$D$85,MATCH($M3613,'Class Rules'!$A$6:$A$85,0)))</f>
        <v>Passenger LDV</v>
      </c>
      <c r="O3613" s="1" t="str">
        <f t="array" ref="O3613">IF(SUMPRODUCT(MAX(ISNUMBER(SEARCH(Fuel_Rules!$A$6:$A$30,$E3613))*ISNUMBER(SEARCH(Fuel_Rules!$B$6:$B$30,$F3613))*(Fuel_Rules!$A$6:$A$30&lt;&gt;"")))&gt;0,"Plug-in hybrid",IF($G3613="Diesel","Diesel","Gasoline"))</f>
        <v>Gasoline</v>
      </c>
    </row>
    <row r="3614" spans="1:15" ht="15" customHeight="1" x14ac:dyDescent="0.25">
      <c r="A3614" s="1">
        <v>2022</v>
      </c>
      <c r="B3614" s="1" t="s">
        <v>5174</v>
      </c>
      <c r="C3614" s="1" t="s">
        <v>4015</v>
      </c>
      <c r="D3614" s="1" t="s">
        <v>5936</v>
      </c>
      <c r="E3614" s="1" t="s">
        <v>2732</v>
      </c>
      <c r="F3614" s="1" t="s">
        <v>4017</v>
      </c>
      <c r="G3614" s="1" t="s">
        <v>103</v>
      </c>
      <c r="H3614" s="1" t="s">
        <v>437</v>
      </c>
      <c r="I3614" s="1">
        <v>1.5</v>
      </c>
      <c r="J3614" s="1">
        <v>2023</v>
      </c>
      <c r="K3614" s="1">
        <v>108901</v>
      </c>
      <c r="L3614" s="1">
        <v>0</v>
      </c>
      <c r="M3614" s="1">
        <f t="array" ref="M3614">SUMPRODUCT(MAX(ISNUMBER(SEARCH('Class Rules'!$B$6:$B$85,$E3614))*ISNUMBER(SEARCH('Class Rules'!$C$6:$C$85,$F3614))*'Class Rules'!$A$6:$A$85))</f>
        <v>0</v>
      </c>
      <c r="N3614" s="1" t="str">
        <f t="array" ref="N3614">IF($M3614=0,'Class Rules'!$D$3,INDEX('Class Rules'!$D$6:$D$85,MATCH($M3614,'Class Rules'!$A$6:$A$85,0)))</f>
        <v>Passenger LDV</v>
      </c>
      <c r="O3614" s="1" t="str">
        <f t="array" ref="O3614">IF(SUMPRODUCT(MAX(ISNUMBER(SEARCH(Fuel_Rules!$A$6:$A$30,$E3614))*ISNUMBER(SEARCH(Fuel_Rules!$B$6:$B$30,$F3614))*(Fuel_Rules!$A$6:$A$30&lt;&gt;"")))&gt;0,"Plug-in hybrid",IF($G3614="Diesel","Diesel","Gasoline"))</f>
        <v>Gasoline</v>
      </c>
    </row>
    <row r="3615" spans="1:15" ht="15" customHeight="1" x14ac:dyDescent="0.25">
      <c r="A3615" s="1">
        <v>2022</v>
      </c>
      <c r="B3615" s="1" t="s">
        <v>5174</v>
      </c>
      <c r="C3615" s="1" t="s">
        <v>4015</v>
      </c>
      <c r="D3615" s="1" t="s">
        <v>5937</v>
      </c>
      <c r="E3615" s="1" t="s">
        <v>2732</v>
      </c>
      <c r="F3615" s="1" t="s">
        <v>4017</v>
      </c>
      <c r="G3615" s="1" t="s">
        <v>103</v>
      </c>
      <c r="H3615" s="1" t="s">
        <v>437</v>
      </c>
      <c r="I3615" s="1">
        <v>1.5</v>
      </c>
      <c r="J3615" s="1">
        <v>2023</v>
      </c>
      <c r="K3615" s="1">
        <v>104121</v>
      </c>
      <c r="L3615" s="1">
        <v>0</v>
      </c>
      <c r="M3615" s="1">
        <f t="array" ref="M3615">SUMPRODUCT(MAX(ISNUMBER(SEARCH('Class Rules'!$B$6:$B$85,$E3615))*ISNUMBER(SEARCH('Class Rules'!$C$6:$C$85,$F3615))*'Class Rules'!$A$6:$A$85))</f>
        <v>0</v>
      </c>
      <c r="N3615" s="1" t="str">
        <f t="array" ref="N3615">IF($M3615=0,'Class Rules'!$D$3,INDEX('Class Rules'!$D$6:$D$85,MATCH($M3615,'Class Rules'!$A$6:$A$85,0)))</f>
        <v>Passenger LDV</v>
      </c>
      <c r="O3615" s="1" t="str">
        <f t="array" ref="O3615">IF(SUMPRODUCT(MAX(ISNUMBER(SEARCH(Fuel_Rules!$A$6:$A$30,$E3615))*ISNUMBER(SEARCH(Fuel_Rules!$B$6:$B$30,$F3615))*(Fuel_Rules!$A$6:$A$30&lt;&gt;"")))&gt;0,"Plug-in hybrid",IF($G3615="Diesel","Diesel","Gasoline"))</f>
        <v>Gasoline</v>
      </c>
    </row>
    <row r="3616" spans="1:15" ht="15" customHeight="1" x14ac:dyDescent="0.25">
      <c r="A3616" s="1">
        <v>2022</v>
      </c>
      <c r="B3616" s="1" t="s">
        <v>5174</v>
      </c>
      <c r="C3616" s="1" t="s">
        <v>4019</v>
      </c>
      <c r="D3616" s="1" t="s">
        <v>5938</v>
      </c>
      <c r="E3616" s="1" t="s">
        <v>2732</v>
      </c>
      <c r="F3616" s="1" t="s">
        <v>4021</v>
      </c>
      <c r="G3616" s="1" t="s">
        <v>103</v>
      </c>
      <c r="H3616" s="1" t="s">
        <v>437</v>
      </c>
      <c r="I3616" s="1">
        <v>1.5</v>
      </c>
      <c r="J3616" s="1">
        <v>2023</v>
      </c>
      <c r="K3616" s="1">
        <v>118137</v>
      </c>
      <c r="L3616" s="1">
        <v>0</v>
      </c>
      <c r="M3616" s="1">
        <f t="array" ref="M3616">SUMPRODUCT(MAX(ISNUMBER(SEARCH('Class Rules'!$B$6:$B$85,$E3616))*ISNUMBER(SEARCH('Class Rules'!$C$6:$C$85,$F3616))*'Class Rules'!$A$6:$A$85))</f>
        <v>0</v>
      </c>
      <c r="N3616" s="1" t="str">
        <f t="array" ref="N3616">IF($M3616=0,'Class Rules'!$D$3,INDEX('Class Rules'!$D$6:$D$85,MATCH($M3616,'Class Rules'!$A$6:$A$85,0)))</f>
        <v>Passenger LDV</v>
      </c>
      <c r="O3616" s="1" t="str">
        <f t="array" ref="O3616">IF(SUMPRODUCT(MAX(ISNUMBER(SEARCH(Fuel_Rules!$A$6:$A$30,$E3616))*ISNUMBER(SEARCH(Fuel_Rules!$B$6:$B$30,$F3616))*(Fuel_Rules!$A$6:$A$30&lt;&gt;"")))&gt;0,"Plug-in hybrid",IF($G3616="Diesel","Diesel","Gasoline"))</f>
        <v>Gasoline</v>
      </c>
    </row>
    <row r="3617" spans="1:15" ht="15" customHeight="1" x14ac:dyDescent="0.25">
      <c r="A3617" s="1">
        <v>2022</v>
      </c>
      <c r="B3617" s="1" t="s">
        <v>5174</v>
      </c>
      <c r="C3617" s="1" t="s">
        <v>4019</v>
      </c>
      <c r="D3617" s="1" t="s">
        <v>5939</v>
      </c>
      <c r="E3617" s="1" t="s">
        <v>2732</v>
      </c>
      <c r="F3617" s="1" t="s">
        <v>4021</v>
      </c>
      <c r="G3617" s="1" t="s">
        <v>103</v>
      </c>
      <c r="H3617" s="1" t="s">
        <v>437</v>
      </c>
      <c r="I3617" s="1">
        <v>1.5</v>
      </c>
      <c r="J3617" s="1">
        <v>2023</v>
      </c>
      <c r="K3617" s="1">
        <v>114002</v>
      </c>
      <c r="L3617" s="1">
        <v>0</v>
      </c>
      <c r="M3617" s="1">
        <f t="array" ref="M3617">SUMPRODUCT(MAX(ISNUMBER(SEARCH('Class Rules'!$B$6:$B$85,$E3617))*ISNUMBER(SEARCH('Class Rules'!$C$6:$C$85,$F3617))*'Class Rules'!$A$6:$A$85))</f>
        <v>0</v>
      </c>
      <c r="N3617" s="1" t="str">
        <f t="array" ref="N3617">IF($M3617=0,'Class Rules'!$D$3,INDEX('Class Rules'!$D$6:$D$85,MATCH($M3617,'Class Rules'!$A$6:$A$85,0)))</f>
        <v>Passenger LDV</v>
      </c>
      <c r="O3617" s="1" t="str">
        <f t="array" ref="O3617">IF(SUMPRODUCT(MAX(ISNUMBER(SEARCH(Fuel_Rules!$A$6:$A$30,$E3617))*ISNUMBER(SEARCH(Fuel_Rules!$B$6:$B$30,$F3617))*(Fuel_Rules!$A$6:$A$30&lt;&gt;"")))&gt;0,"Plug-in hybrid",IF($G3617="Diesel","Diesel","Gasoline"))</f>
        <v>Gasoline</v>
      </c>
    </row>
    <row r="3618" spans="1:15" ht="15" customHeight="1" x14ac:dyDescent="0.25">
      <c r="A3618" s="1">
        <v>2022</v>
      </c>
      <c r="B3618" s="1" t="s">
        <v>5174</v>
      </c>
      <c r="C3618" s="1" t="s">
        <v>4023</v>
      </c>
      <c r="D3618" s="1" t="s">
        <v>5940</v>
      </c>
      <c r="E3618" s="1" t="s">
        <v>2732</v>
      </c>
      <c r="F3618" s="1" t="s">
        <v>4025</v>
      </c>
      <c r="G3618" s="1" t="s">
        <v>103</v>
      </c>
      <c r="H3618" s="1" t="s">
        <v>437</v>
      </c>
      <c r="I3618" s="1">
        <v>1.5</v>
      </c>
      <c r="J3618" s="1">
        <v>2023</v>
      </c>
      <c r="K3618" s="1">
        <v>103531</v>
      </c>
      <c r="L3618" s="1">
        <v>0</v>
      </c>
      <c r="M3618" s="1">
        <f t="array" ref="M3618">SUMPRODUCT(MAX(ISNUMBER(SEARCH('Class Rules'!$B$6:$B$85,$E3618))*ISNUMBER(SEARCH('Class Rules'!$C$6:$C$85,$F3618))*'Class Rules'!$A$6:$A$85))</f>
        <v>0</v>
      </c>
      <c r="N3618" s="1" t="str">
        <f t="array" ref="N3618">IF($M3618=0,'Class Rules'!$D$3,INDEX('Class Rules'!$D$6:$D$85,MATCH($M3618,'Class Rules'!$A$6:$A$85,0)))</f>
        <v>Passenger LDV</v>
      </c>
      <c r="O3618" s="1" t="str">
        <f t="array" ref="O3618">IF(SUMPRODUCT(MAX(ISNUMBER(SEARCH(Fuel_Rules!$A$6:$A$30,$E3618))*ISNUMBER(SEARCH(Fuel_Rules!$B$6:$B$30,$F3618))*(Fuel_Rules!$A$6:$A$30&lt;&gt;"")))&gt;0,"Plug-in hybrid",IF($G3618="Diesel","Diesel","Gasoline"))</f>
        <v>Gasoline</v>
      </c>
    </row>
    <row r="3619" spans="1:15" ht="15" customHeight="1" x14ac:dyDescent="0.25">
      <c r="A3619" s="1">
        <v>2022</v>
      </c>
      <c r="B3619" s="1" t="s">
        <v>5174</v>
      </c>
      <c r="C3619" s="1" t="s">
        <v>4023</v>
      </c>
      <c r="D3619" s="1" t="s">
        <v>5941</v>
      </c>
      <c r="E3619" s="1" t="s">
        <v>2732</v>
      </c>
      <c r="F3619" s="1" t="s">
        <v>4025</v>
      </c>
      <c r="G3619" s="1" t="s">
        <v>103</v>
      </c>
      <c r="H3619" s="1" t="s">
        <v>437</v>
      </c>
      <c r="I3619" s="1">
        <v>1.5</v>
      </c>
      <c r="J3619" s="1">
        <v>2023</v>
      </c>
      <c r="K3619" s="1">
        <v>99907</v>
      </c>
      <c r="L3619" s="1">
        <v>0</v>
      </c>
      <c r="M3619" s="1">
        <f t="array" ref="M3619">SUMPRODUCT(MAX(ISNUMBER(SEARCH('Class Rules'!$B$6:$B$85,$E3619))*ISNUMBER(SEARCH('Class Rules'!$C$6:$C$85,$F3619))*'Class Rules'!$A$6:$A$85))</f>
        <v>0</v>
      </c>
      <c r="N3619" s="1" t="str">
        <f t="array" ref="N3619">IF($M3619=0,'Class Rules'!$D$3,INDEX('Class Rules'!$D$6:$D$85,MATCH($M3619,'Class Rules'!$A$6:$A$85,0)))</f>
        <v>Passenger LDV</v>
      </c>
      <c r="O3619" s="1" t="str">
        <f t="array" ref="O3619">IF(SUMPRODUCT(MAX(ISNUMBER(SEARCH(Fuel_Rules!$A$6:$A$30,$E3619))*ISNUMBER(SEARCH(Fuel_Rules!$B$6:$B$30,$F3619))*(Fuel_Rules!$A$6:$A$30&lt;&gt;"")))&gt;0,"Plug-in hybrid",IF($G3619="Diesel","Diesel","Gasoline"))</f>
        <v>Gasoline</v>
      </c>
    </row>
    <row r="3620" spans="1:15" ht="15" customHeight="1" x14ac:dyDescent="0.25">
      <c r="A3620" s="1">
        <v>2022</v>
      </c>
      <c r="B3620" s="1" t="s">
        <v>5174</v>
      </c>
      <c r="C3620" s="1" t="s">
        <v>4027</v>
      </c>
      <c r="D3620" s="1" t="s">
        <v>5942</v>
      </c>
      <c r="E3620" s="1" t="s">
        <v>2732</v>
      </c>
      <c r="F3620" s="1" t="s">
        <v>4029</v>
      </c>
      <c r="G3620" s="1" t="s">
        <v>103</v>
      </c>
      <c r="H3620" s="1" t="s">
        <v>437</v>
      </c>
      <c r="I3620" s="1">
        <v>1.5</v>
      </c>
      <c r="J3620" s="1">
        <v>2023</v>
      </c>
      <c r="K3620" s="1">
        <v>113734</v>
      </c>
      <c r="L3620" s="1">
        <v>0</v>
      </c>
      <c r="M3620" s="1">
        <f t="array" ref="M3620">SUMPRODUCT(MAX(ISNUMBER(SEARCH('Class Rules'!$B$6:$B$85,$E3620))*ISNUMBER(SEARCH('Class Rules'!$C$6:$C$85,$F3620))*'Class Rules'!$A$6:$A$85))</f>
        <v>0</v>
      </c>
      <c r="N3620" s="1" t="str">
        <f t="array" ref="N3620">IF($M3620=0,'Class Rules'!$D$3,INDEX('Class Rules'!$D$6:$D$85,MATCH($M3620,'Class Rules'!$A$6:$A$85,0)))</f>
        <v>Passenger LDV</v>
      </c>
      <c r="O3620" s="1" t="str">
        <f t="array" ref="O3620">IF(SUMPRODUCT(MAX(ISNUMBER(SEARCH(Fuel_Rules!$A$6:$A$30,$E3620))*ISNUMBER(SEARCH(Fuel_Rules!$B$6:$B$30,$F3620))*(Fuel_Rules!$A$6:$A$30&lt;&gt;"")))&gt;0,"Plug-in hybrid",IF($G3620="Diesel","Diesel","Gasoline"))</f>
        <v>Gasoline</v>
      </c>
    </row>
    <row r="3621" spans="1:15" ht="15" customHeight="1" x14ac:dyDescent="0.25">
      <c r="A3621" s="1">
        <v>2022</v>
      </c>
      <c r="B3621" s="1" t="s">
        <v>5174</v>
      </c>
      <c r="C3621" s="1" t="s">
        <v>4027</v>
      </c>
      <c r="D3621" s="1" t="s">
        <v>5943</v>
      </c>
      <c r="E3621" s="1" t="s">
        <v>2732</v>
      </c>
      <c r="F3621" s="1" t="s">
        <v>4029</v>
      </c>
      <c r="G3621" s="1" t="s">
        <v>103</v>
      </c>
      <c r="H3621" s="1" t="s">
        <v>437</v>
      </c>
      <c r="I3621" s="1">
        <v>1.5</v>
      </c>
      <c r="J3621" s="1">
        <v>2023</v>
      </c>
      <c r="K3621" s="1">
        <v>109753</v>
      </c>
      <c r="L3621" s="1">
        <v>0</v>
      </c>
      <c r="M3621" s="1">
        <f t="array" ref="M3621">SUMPRODUCT(MAX(ISNUMBER(SEARCH('Class Rules'!$B$6:$B$85,$E3621))*ISNUMBER(SEARCH('Class Rules'!$C$6:$C$85,$F3621))*'Class Rules'!$A$6:$A$85))</f>
        <v>0</v>
      </c>
      <c r="N3621" s="1" t="str">
        <f t="array" ref="N3621">IF($M3621=0,'Class Rules'!$D$3,INDEX('Class Rules'!$D$6:$D$85,MATCH($M3621,'Class Rules'!$A$6:$A$85,0)))</f>
        <v>Passenger LDV</v>
      </c>
      <c r="O3621" s="1" t="str">
        <f t="array" ref="O3621">IF(SUMPRODUCT(MAX(ISNUMBER(SEARCH(Fuel_Rules!$A$6:$A$30,$E3621))*ISNUMBER(SEARCH(Fuel_Rules!$B$6:$B$30,$F3621))*(Fuel_Rules!$A$6:$A$30&lt;&gt;"")))&gt;0,"Plug-in hybrid",IF($G3621="Diesel","Diesel","Gasoline"))</f>
        <v>Gasoline</v>
      </c>
    </row>
    <row r="3622" spans="1:15" ht="15" customHeight="1" x14ac:dyDescent="0.25">
      <c r="A3622" s="1">
        <v>2022</v>
      </c>
      <c r="B3622" s="1" t="s">
        <v>5174</v>
      </c>
      <c r="C3622" s="1" t="s">
        <v>2812</v>
      </c>
      <c r="D3622" s="1" t="s">
        <v>5944</v>
      </c>
      <c r="E3622" s="1" t="s">
        <v>2732</v>
      </c>
      <c r="F3622" s="1" t="s">
        <v>2814</v>
      </c>
      <c r="G3622" s="1" t="s">
        <v>103</v>
      </c>
      <c r="H3622" s="1" t="s">
        <v>437</v>
      </c>
      <c r="I3622" s="1">
        <v>2</v>
      </c>
      <c r="J3622" s="1">
        <v>2023</v>
      </c>
      <c r="K3622" s="1">
        <v>145490</v>
      </c>
      <c r="L3622" s="1">
        <v>0</v>
      </c>
      <c r="M3622" s="1">
        <f t="array" ref="M3622">SUMPRODUCT(MAX(ISNUMBER(SEARCH('Class Rules'!$B$6:$B$85,$E3622))*ISNUMBER(SEARCH('Class Rules'!$C$6:$C$85,$F3622))*'Class Rules'!$A$6:$A$85))</f>
        <v>0</v>
      </c>
      <c r="N3622" s="1" t="str">
        <f t="array" ref="N3622">IF($M3622=0,'Class Rules'!$D$3,INDEX('Class Rules'!$D$6:$D$85,MATCH($M3622,'Class Rules'!$A$6:$A$85,0)))</f>
        <v>Passenger LDV</v>
      </c>
      <c r="O3622" s="1" t="str">
        <f t="array" ref="O3622">IF(SUMPRODUCT(MAX(ISNUMBER(SEARCH(Fuel_Rules!$A$6:$A$30,$E3622))*ISNUMBER(SEARCH(Fuel_Rules!$B$6:$B$30,$F3622))*(Fuel_Rules!$A$6:$A$30&lt;&gt;"")))&gt;0,"Plug-in hybrid",IF($G3622="Diesel","Diesel","Gasoline"))</f>
        <v>Gasoline</v>
      </c>
    </row>
    <row r="3623" spans="1:15" ht="15" customHeight="1" x14ac:dyDescent="0.25">
      <c r="A3623" s="1">
        <v>2022</v>
      </c>
      <c r="B3623" s="1" t="s">
        <v>5174</v>
      </c>
      <c r="C3623" s="1" t="s">
        <v>2812</v>
      </c>
      <c r="D3623" s="1" t="s">
        <v>5945</v>
      </c>
      <c r="E3623" s="1" t="s">
        <v>2732</v>
      </c>
      <c r="F3623" s="1" t="s">
        <v>2814</v>
      </c>
      <c r="G3623" s="1" t="s">
        <v>103</v>
      </c>
      <c r="H3623" s="1" t="s">
        <v>437</v>
      </c>
      <c r="I3623" s="1">
        <v>2</v>
      </c>
      <c r="J3623" s="1">
        <v>2023</v>
      </c>
      <c r="K3623" s="1">
        <v>138356</v>
      </c>
      <c r="L3623" s="1">
        <v>0</v>
      </c>
      <c r="M3623" s="1">
        <f t="array" ref="M3623">SUMPRODUCT(MAX(ISNUMBER(SEARCH('Class Rules'!$B$6:$B$85,$E3623))*ISNUMBER(SEARCH('Class Rules'!$C$6:$C$85,$F3623))*'Class Rules'!$A$6:$A$85))</f>
        <v>0</v>
      </c>
      <c r="N3623" s="1" t="str">
        <f t="array" ref="N3623">IF($M3623=0,'Class Rules'!$D$3,INDEX('Class Rules'!$D$6:$D$85,MATCH($M3623,'Class Rules'!$A$6:$A$85,0)))</f>
        <v>Passenger LDV</v>
      </c>
      <c r="O3623" s="1" t="str">
        <f t="array" ref="O3623">IF(SUMPRODUCT(MAX(ISNUMBER(SEARCH(Fuel_Rules!$A$6:$A$30,$E3623))*ISNUMBER(SEARCH(Fuel_Rules!$B$6:$B$30,$F3623))*(Fuel_Rules!$A$6:$A$30&lt;&gt;"")))&gt;0,"Plug-in hybrid",IF($G3623="Diesel","Diesel","Gasoline"))</f>
        <v>Gasoline</v>
      </c>
    </row>
    <row r="3624" spans="1:15" ht="15" customHeight="1" x14ac:dyDescent="0.25">
      <c r="A3624" s="1">
        <v>2022</v>
      </c>
      <c r="B3624" s="1" t="s">
        <v>5174</v>
      </c>
      <c r="C3624" s="1" t="s">
        <v>2815</v>
      </c>
      <c r="D3624" s="1" t="s">
        <v>5946</v>
      </c>
      <c r="E3624" s="1" t="s">
        <v>2732</v>
      </c>
      <c r="F3624" s="1" t="s">
        <v>2817</v>
      </c>
      <c r="G3624" s="1" t="s">
        <v>103</v>
      </c>
      <c r="H3624" s="1" t="s">
        <v>437</v>
      </c>
      <c r="I3624" s="1">
        <v>1.8</v>
      </c>
      <c r="J3624" s="1">
        <v>2023</v>
      </c>
      <c r="K3624" s="1">
        <v>180252</v>
      </c>
      <c r="L3624" s="1">
        <v>0</v>
      </c>
      <c r="M3624" s="1">
        <f t="array" ref="M3624">SUMPRODUCT(MAX(ISNUMBER(SEARCH('Class Rules'!$B$6:$B$85,$E3624))*ISNUMBER(SEARCH('Class Rules'!$C$6:$C$85,$F3624))*'Class Rules'!$A$6:$A$85))</f>
        <v>0</v>
      </c>
      <c r="N3624" s="1" t="str">
        <f t="array" ref="N3624">IF($M3624=0,'Class Rules'!$D$3,INDEX('Class Rules'!$D$6:$D$85,MATCH($M3624,'Class Rules'!$A$6:$A$85,0)))</f>
        <v>Passenger LDV</v>
      </c>
      <c r="O3624" s="1" t="str">
        <f t="array" ref="O3624">IF(SUMPRODUCT(MAX(ISNUMBER(SEARCH(Fuel_Rules!$A$6:$A$30,$E3624))*ISNUMBER(SEARCH(Fuel_Rules!$B$6:$B$30,$F3624))*(Fuel_Rules!$A$6:$A$30&lt;&gt;"")))&gt;0,"Plug-in hybrid",IF($G3624="Diesel","Diesel","Gasoline"))</f>
        <v>Gasoline</v>
      </c>
    </row>
    <row r="3625" spans="1:15" ht="15" customHeight="1" x14ac:dyDescent="0.25">
      <c r="A3625" s="1">
        <v>2022</v>
      </c>
      <c r="B3625" s="1" t="s">
        <v>5174</v>
      </c>
      <c r="C3625" s="1" t="s">
        <v>2815</v>
      </c>
      <c r="D3625" s="1" t="s">
        <v>5947</v>
      </c>
      <c r="E3625" s="1" t="s">
        <v>2732</v>
      </c>
      <c r="F3625" s="1" t="s">
        <v>2817</v>
      </c>
      <c r="G3625" s="1" t="s">
        <v>103</v>
      </c>
      <c r="H3625" s="1" t="s">
        <v>437</v>
      </c>
      <c r="I3625" s="1">
        <v>1.8</v>
      </c>
      <c r="J3625" s="1">
        <v>2023</v>
      </c>
      <c r="K3625" s="1">
        <v>173943</v>
      </c>
      <c r="L3625" s="1">
        <v>0</v>
      </c>
      <c r="M3625" s="1">
        <f t="array" ref="M3625">SUMPRODUCT(MAX(ISNUMBER(SEARCH('Class Rules'!$B$6:$B$85,$E3625))*ISNUMBER(SEARCH('Class Rules'!$C$6:$C$85,$F3625))*'Class Rules'!$A$6:$A$85))</f>
        <v>0</v>
      </c>
      <c r="N3625" s="1" t="str">
        <f t="array" ref="N3625">IF($M3625=0,'Class Rules'!$D$3,INDEX('Class Rules'!$D$6:$D$85,MATCH($M3625,'Class Rules'!$A$6:$A$85,0)))</f>
        <v>Passenger LDV</v>
      </c>
      <c r="O3625" s="1" t="str">
        <f t="array" ref="O3625">IF(SUMPRODUCT(MAX(ISNUMBER(SEARCH(Fuel_Rules!$A$6:$A$30,$E3625))*ISNUMBER(SEARCH(Fuel_Rules!$B$6:$B$30,$F3625))*(Fuel_Rules!$A$6:$A$30&lt;&gt;"")))&gt;0,"Plug-in hybrid",IF($G3625="Diesel","Diesel","Gasoline"))</f>
        <v>Gasoline</v>
      </c>
    </row>
    <row r="3626" spans="1:15" ht="15" customHeight="1" x14ac:dyDescent="0.25">
      <c r="A3626" s="1">
        <v>2022</v>
      </c>
      <c r="B3626" s="1" t="s">
        <v>5174</v>
      </c>
      <c r="C3626" s="1" t="s">
        <v>2818</v>
      </c>
      <c r="D3626" s="1" t="s">
        <v>5948</v>
      </c>
      <c r="E3626" s="1" t="s">
        <v>2732</v>
      </c>
      <c r="F3626" s="1" t="s">
        <v>2820</v>
      </c>
      <c r="G3626" s="1" t="s">
        <v>103</v>
      </c>
      <c r="H3626" s="1" t="s">
        <v>437</v>
      </c>
      <c r="I3626" s="1">
        <v>1.8</v>
      </c>
      <c r="J3626" s="1">
        <v>2023</v>
      </c>
      <c r="K3626" s="1">
        <v>185640</v>
      </c>
      <c r="L3626" s="1">
        <v>0</v>
      </c>
      <c r="M3626" s="1">
        <f t="array" ref="M3626">SUMPRODUCT(MAX(ISNUMBER(SEARCH('Class Rules'!$B$6:$B$85,$E3626))*ISNUMBER(SEARCH('Class Rules'!$C$6:$C$85,$F3626))*'Class Rules'!$A$6:$A$85))</f>
        <v>0</v>
      </c>
      <c r="N3626" s="1" t="str">
        <f t="array" ref="N3626">IF($M3626=0,'Class Rules'!$D$3,INDEX('Class Rules'!$D$6:$D$85,MATCH($M3626,'Class Rules'!$A$6:$A$85,0)))</f>
        <v>Passenger LDV</v>
      </c>
      <c r="O3626" s="1" t="str">
        <f t="array" ref="O3626">IF(SUMPRODUCT(MAX(ISNUMBER(SEARCH(Fuel_Rules!$A$6:$A$30,$E3626))*ISNUMBER(SEARCH(Fuel_Rules!$B$6:$B$30,$F3626))*(Fuel_Rules!$A$6:$A$30&lt;&gt;"")))&gt;0,"Plug-in hybrid",IF($G3626="Diesel","Diesel","Gasoline"))</f>
        <v>Gasoline</v>
      </c>
    </row>
    <row r="3627" spans="1:15" ht="15" customHeight="1" x14ac:dyDescent="0.25">
      <c r="A3627" s="1">
        <v>2022</v>
      </c>
      <c r="B3627" s="1" t="s">
        <v>5174</v>
      </c>
      <c r="C3627" s="1" t="s">
        <v>2818</v>
      </c>
      <c r="D3627" s="1" t="s">
        <v>5949</v>
      </c>
      <c r="E3627" s="1" t="s">
        <v>2732</v>
      </c>
      <c r="F3627" s="1" t="s">
        <v>2820</v>
      </c>
      <c r="G3627" s="1" t="s">
        <v>103</v>
      </c>
      <c r="H3627" s="1" t="s">
        <v>437</v>
      </c>
      <c r="I3627" s="1">
        <v>1.8</v>
      </c>
      <c r="J3627" s="1">
        <v>2023</v>
      </c>
      <c r="K3627" s="1">
        <v>179142</v>
      </c>
      <c r="L3627" s="1">
        <v>0</v>
      </c>
      <c r="M3627" s="1">
        <f t="array" ref="M3627">SUMPRODUCT(MAX(ISNUMBER(SEARCH('Class Rules'!$B$6:$B$85,$E3627))*ISNUMBER(SEARCH('Class Rules'!$C$6:$C$85,$F3627))*'Class Rules'!$A$6:$A$85))</f>
        <v>0</v>
      </c>
      <c r="N3627" s="1" t="str">
        <f t="array" ref="N3627">IF($M3627=0,'Class Rules'!$D$3,INDEX('Class Rules'!$D$6:$D$85,MATCH($M3627,'Class Rules'!$A$6:$A$85,0)))</f>
        <v>Passenger LDV</v>
      </c>
      <c r="O3627" s="1" t="str">
        <f t="array" ref="O3627">IF(SUMPRODUCT(MAX(ISNUMBER(SEARCH(Fuel_Rules!$A$6:$A$30,$E3627))*ISNUMBER(SEARCH(Fuel_Rules!$B$6:$B$30,$F3627))*(Fuel_Rules!$A$6:$A$30&lt;&gt;"")))&gt;0,"Plug-in hybrid",IF($G3627="Diesel","Diesel","Gasoline"))</f>
        <v>Gasoline</v>
      </c>
    </row>
    <row r="3628" spans="1:15" ht="15" customHeight="1" x14ac:dyDescent="0.25">
      <c r="A3628" s="1">
        <v>2022</v>
      </c>
      <c r="B3628" s="1" t="s">
        <v>5174</v>
      </c>
      <c r="C3628" s="1" t="s">
        <v>2821</v>
      </c>
      <c r="D3628" s="1" t="s">
        <v>5950</v>
      </c>
      <c r="E3628" s="1" t="s">
        <v>2732</v>
      </c>
      <c r="F3628" s="1" t="s">
        <v>2823</v>
      </c>
      <c r="G3628" s="1" t="s">
        <v>103</v>
      </c>
      <c r="H3628" s="1" t="s">
        <v>437</v>
      </c>
      <c r="I3628" s="1">
        <v>1.3</v>
      </c>
      <c r="J3628" s="1">
        <v>2023</v>
      </c>
      <c r="K3628" s="1">
        <v>90764</v>
      </c>
      <c r="L3628" s="1">
        <v>0</v>
      </c>
      <c r="M3628" s="1">
        <f t="array" ref="M3628">SUMPRODUCT(MAX(ISNUMBER(SEARCH('Class Rules'!$B$6:$B$85,$E3628))*ISNUMBER(SEARCH('Class Rules'!$C$6:$C$85,$F3628))*'Class Rules'!$A$6:$A$85))</f>
        <v>0</v>
      </c>
      <c r="N3628" s="1" t="str">
        <f t="array" ref="N3628">IF($M3628=0,'Class Rules'!$D$3,INDEX('Class Rules'!$D$6:$D$85,MATCH($M3628,'Class Rules'!$A$6:$A$85,0)))</f>
        <v>Passenger LDV</v>
      </c>
      <c r="O3628" s="1" t="str">
        <f t="array" ref="O3628">IF(SUMPRODUCT(MAX(ISNUMBER(SEARCH(Fuel_Rules!$A$6:$A$30,$E3628))*ISNUMBER(SEARCH(Fuel_Rules!$B$6:$B$30,$F3628))*(Fuel_Rules!$A$6:$A$30&lt;&gt;"")))&gt;0,"Plug-in hybrid",IF($G3628="Diesel","Diesel","Gasoline"))</f>
        <v>Gasoline</v>
      </c>
    </row>
    <row r="3629" spans="1:15" ht="15" customHeight="1" x14ac:dyDescent="0.25">
      <c r="A3629" s="1">
        <v>2022</v>
      </c>
      <c r="B3629" s="1" t="s">
        <v>5174</v>
      </c>
      <c r="C3629" s="1" t="s">
        <v>2824</v>
      </c>
      <c r="D3629" s="1" t="s">
        <v>5951</v>
      </c>
      <c r="E3629" s="1" t="s">
        <v>2732</v>
      </c>
      <c r="F3629" s="1" t="s">
        <v>2826</v>
      </c>
      <c r="G3629" s="1" t="s">
        <v>103</v>
      </c>
      <c r="H3629" s="1" t="s">
        <v>437</v>
      </c>
      <c r="I3629" s="1">
        <v>1.5</v>
      </c>
      <c r="J3629" s="1">
        <v>2023</v>
      </c>
      <c r="K3629" s="1">
        <v>96086</v>
      </c>
      <c r="L3629" s="1">
        <v>0</v>
      </c>
      <c r="M3629" s="1">
        <f t="array" ref="M3629">SUMPRODUCT(MAX(ISNUMBER(SEARCH('Class Rules'!$B$6:$B$85,$E3629))*ISNUMBER(SEARCH('Class Rules'!$C$6:$C$85,$F3629))*'Class Rules'!$A$6:$A$85))</f>
        <v>0</v>
      </c>
      <c r="N3629" s="1" t="str">
        <f t="array" ref="N3629">IF($M3629=0,'Class Rules'!$D$3,INDEX('Class Rules'!$D$6:$D$85,MATCH($M3629,'Class Rules'!$A$6:$A$85,0)))</f>
        <v>Passenger LDV</v>
      </c>
      <c r="O3629" s="1" t="str">
        <f t="array" ref="O3629">IF(SUMPRODUCT(MAX(ISNUMBER(SEARCH(Fuel_Rules!$A$6:$A$30,$E3629))*ISNUMBER(SEARCH(Fuel_Rules!$B$6:$B$30,$F3629))*(Fuel_Rules!$A$6:$A$30&lt;&gt;"")))&gt;0,"Plug-in hybrid",IF($G3629="Diesel","Diesel","Gasoline"))</f>
        <v>Gasoline</v>
      </c>
    </row>
    <row r="3630" spans="1:15" ht="15" customHeight="1" x14ac:dyDescent="0.25">
      <c r="A3630" s="1">
        <v>2022</v>
      </c>
      <c r="B3630" s="1" t="s">
        <v>5174</v>
      </c>
      <c r="C3630" s="1" t="s">
        <v>2827</v>
      </c>
      <c r="D3630" s="1" t="s">
        <v>5952</v>
      </c>
      <c r="E3630" s="1" t="s">
        <v>2732</v>
      </c>
      <c r="F3630" s="1" t="s">
        <v>2829</v>
      </c>
      <c r="G3630" s="1" t="s">
        <v>103</v>
      </c>
      <c r="H3630" s="1" t="s">
        <v>437</v>
      </c>
      <c r="I3630" s="1">
        <v>1.5</v>
      </c>
      <c r="J3630" s="1">
        <v>2023</v>
      </c>
      <c r="K3630" s="1">
        <v>96461</v>
      </c>
      <c r="L3630" s="1">
        <v>0</v>
      </c>
      <c r="M3630" s="1">
        <f t="array" ref="M3630">SUMPRODUCT(MAX(ISNUMBER(SEARCH('Class Rules'!$B$6:$B$85,$E3630))*ISNUMBER(SEARCH('Class Rules'!$C$6:$C$85,$F3630))*'Class Rules'!$A$6:$A$85))</f>
        <v>0</v>
      </c>
      <c r="N3630" s="1" t="str">
        <f t="array" ref="N3630">IF($M3630=0,'Class Rules'!$D$3,INDEX('Class Rules'!$D$6:$D$85,MATCH($M3630,'Class Rules'!$A$6:$A$85,0)))</f>
        <v>Passenger LDV</v>
      </c>
      <c r="O3630" s="1" t="str">
        <f t="array" ref="O3630">IF(SUMPRODUCT(MAX(ISNUMBER(SEARCH(Fuel_Rules!$A$6:$A$30,$E3630))*ISNUMBER(SEARCH(Fuel_Rules!$B$6:$B$30,$F3630))*(Fuel_Rules!$A$6:$A$30&lt;&gt;"")))&gt;0,"Plug-in hybrid",IF($G3630="Diesel","Diesel","Gasoline"))</f>
        <v>Gasoline</v>
      </c>
    </row>
    <row r="3631" spans="1:15" ht="15" customHeight="1" x14ac:dyDescent="0.25">
      <c r="A3631" s="1">
        <v>2022</v>
      </c>
      <c r="B3631" s="1" t="s">
        <v>5174</v>
      </c>
      <c r="C3631" s="1" t="s">
        <v>2830</v>
      </c>
      <c r="D3631" s="1" t="s">
        <v>5953</v>
      </c>
      <c r="E3631" s="1" t="s">
        <v>2732</v>
      </c>
      <c r="F3631" s="1" t="s">
        <v>2832</v>
      </c>
      <c r="G3631" s="1" t="s">
        <v>103</v>
      </c>
      <c r="H3631" s="1" t="s">
        <v>437</v>
      </c>
      <c r="I3631" s="1">
        <v>1.5</v>
      </c>
      <c r="J3631" s="1">
        <v>2023</v>
      </c>
      <c r="K3631" s="1">
        <v>100377</v>
      </c>
      <c r="L3631" s="1">
        <v>0</v>
      </c>
      <c r="M3631" s="1">
        <f t="array" ref="M3631">SUMPRODUCT(MAX(ISNUMBER(SEARCH('Class Rules'!$B$6:$B$85,$E3631))*ISNUMBER(SEARCH('Class Rules'!$C$6:$C$85,$F3631))*'Class Rules'!$A$6:$A$85))</f>
        <v>0</v>
      </c>
      <c r="N3631" s="1" t="str">
        <f t="array" ref="N3631">IF($M3631=0,'Class Rules'!$D$3,INDEX('Class Rules'!$D$6:$D$85,MATCH($M3631,'Class Rules'!$A$6:$A$85,0)))</f>
        <v>Passenger LDV</v>
      </c>
      <c r="O3631" s="1" t="str">
        <f t="array" ref="O3631">IF(SUMPRODUCT(MAX(ISNUMBER(SEARCH(Fuel_Rules!$A$6:$A$30,$E3631))*ISNUMBER(SEARCH(Fuel_Rules!$B$6:$B$30,$F3631))*(Fuel_Rules!$A$6:$A$30&lt;&gt;"")))&gt;0,"Plug-in hybrid",IF($G3631="Diesel","Diesel","Gasoline"))</f>
        <v>Gasoline</v>
      </c>
    </row>
    <row r="3632" spans="1:15" ht="15" customHeight="1" x14ac:dyDescent="0.25">
      <c r="A3632" s="1">
        <v>2022</v>
      </c>
      <c r="B3632" s="1" t="s">
        <v>5174</v>
      </c>
      <c r="C3632" s="1" t="s">
        <v>2833</v>
      </c>
      <c r="D3632" s="1" t="s">
        <v>5954</v>
      </c>
      <c r="E3632" s="1" t="s">
        <v>2732</v>
      </c>
      <c r="F3632" s="1" t="s">
        <v>2835</v>
      </c>
      <c r="G3632" s="1" t="s">
        <v>103</v>
      </c>
      <c r="H3632" s="1" t="s">
        <v>437</v>
      </c>
      <c r="I3632" s="1">
        <v>1.5</v>
      </c>
      <c r="J3632" s="1">
        <v>2023</v>
      </c>
      <c r="K3632" s="1">
        <v>104458</v>
      </c>
      <c r="L3632" s="1">
        <v>0</v>
      </c>
      <c r="M3632" s="1">
        <f t="array" ref="M3632">SUMPRODUCT(MAX(ISNUMBER(SEARCH('Class Rules'!$B$6:$B$85,$E3632))*ISNUMBER(SEARCH('Class Rules'!$C$6:$C$85,$F3632))*'Class Rules'!$A$6:$A$85))</f>
        <v>0</v>
      </c>
      <c r="N3632" s="1" t="str">
        <f t="array" ref="N3632">IF($M3632=0,'Class Rules'!$D$3,INDEX('Class Rules'!$D$6:$D$85,MATCH($M3632,'Class Rules'!$A$6:$A$85,0)))</f>
        <v>Passenger LDV</v>
      </c>
      <c r="O3632" s="1" t="str">
        <f t="array" ref="O3632">IF(SUMPRODUCT(MAX(ISNUMBER(SEARCH(Fuel_Rules!$A$6:$A$30,$E3632))*ISNUMBER(SEARCH(Fuel_Rules!$B$6:$B$30,$F3632))*(Fuel_Rules!$A$6:$A$30&lt;&gt;"")))&gt;0,"Plug-in hybrid",IF($G3632="Diesel","Diesel","Gasoline"))</f>
        <v>Gasoline</v>
      </c>
    </row>
    <row r="3633" spans="1:15" ht="15" customHeight="1" x14ac:dyDescent="0.25">
      <c r="A3633" s="1">
        <v>2022</v>
      </c>
      <c r="B3633" s="1" t="s">
        <v>5174</v>
      </c>
      <c r="C3633" s="1" t="s">
        <v>2836</v>
      </c>
      <c r="D3633" s="1" t="s">
        <v>5955</v>
      </c>
      <c r="E3633" s="1" t="s">
        <v>2732</v>
      </c>
      <c r="F3633" s="1" t="s">
        <v>2838</v>
      </c>
      <c r="G3633" s="1" t="s">
        <v>103</v>
      </c>
      <c r="H3633" s="1" t="s">
        <v>437</v>
      </c>
      <c r="I3633" s="1">
        <v>1.5</v>
      </c>
      <c r="J3633" s="1">
        <v>2023</v>
      </c>
      <c r="K3633" s="1">
        <v>107154</v>
      </c>
      <c r="L3633" s="1">
        <v>0</v>
      </c>
      <c r="M3633" s="1">
        <f t="array" ref="M3633">SUMPRODUCT(MAX(ISNUMBER(SEARCH('Class Rules'!$B$6:$B$85,$E3633))*ISNUMBER(SEARCH('Class Rules'!$C$6:$C$85,$F3633))*'Class Rules'!$A$6:$A$85))</f>
        <v>0</v>
      </c>
      <c r="N3633" s="1" t="str">
        <f t="array" ref="N3633">IF($M3633=0,'Class Rules'!$D$3,INDEX('Class Rules'!$D$6:$D$85,MATCH($M3633,'Class Rules'!$A$6:$A$85,0)))</f>
        <v>Passenger LDV</v>
      </c>
      <c r="O3633" s="1" t="str">
        <f t="array" ref="O3633">IF(SUMPRODUCT(MAX(ISNUMBER(SEARCH(Fuel_Rules!$A$6:$A$30,$E3633))*ISNUMBER(SEARCH(Fuel_Rules!$B$6:$B$30,$F3633))*(Fuel_Rules!$A$6:$A$30&lt;&gt;"")))&gt;0,"Plug-in hybrid",IF($G3633="Diesel","Diesel","Gasoline"))</f>
        <v>Gasoline</v>
      </c>
    </row>
    <row r="3634" spans="1:15" ht="15" customHeight="1" x14ac:dyDescent="0.25">
      <c r="A3634" s="1">
        <v>2022</v>
      </c>
      <c r="B3634" s="1" t="s">
        <v>5174</v>
      </c>
      <c r="C3634" s="1" t="s">
        <v>2839</v>
      </c>
      <c r="D3634" s="1" t="s">
        <v>5956</v>
      </c>
      <c r="E3634" s="1" t="s">
        <v>2732</v>
      </c>
      <c r="F3634" s="1" t="s">
        <v>2841</v>
      </c>
      <c r="G3634" s="1" t="s">
        <v>103</v>
      </c>
      <c r="H3634" s="1" t="s">
        <v>437</v>
      </c>
      <c r="I3634" s="1">
        <v>1.5</v>
      </c>
      <c r="J3634" s="1">
        <v>2023</v>
      </c>
      <c r="K3634" s="1">
        <v>111513</v>
      </c>
      <c r="L3634" s="1">
        <v>0</v>
      </c>
      <c r="M3634" s="1">
        <f t="array" ref="M3634">SUMPRODUCT(MAX(ISNUMBER(SEARCH('Class Rules'!$B$6:$B$85,$E3634))*ISNUMBER(SEARCH('Class Rules'!$C$6:$C$85,$F3634))*'Class Rules'!$A$6:$A$85))</f>
        <v>0</v>
      </c>
      <c r="N3634" s="1" t="str">
        <f t="array" ref="N3634">IF($M3634=0,'Class Rules'!$D$3,INDEX('Class Rules'!$D$6:$D$85,MATCH($M3634,'Class Rules'!$A$6:$A$85,0)))</f>
        <v>Passenger LDV</v>
      </c>
      <c r="O3634" s="1" t="str">
        <f t="array" ref="O3634">IF(SUMPRODUCT(MAX(ISNUMBER(SEARCH(Fuel_Rules!$A$6:$A$30,$E3634))*ISNUMBER(SEARCH(Fuel_Rules!$B$6:$B$30,$F3634))*(Fuel_Rules!$A$6:$A$30&lt;&gt;"")))&gt;0,"Plug-in hybrid",IF($G3634="Diesel","Diesel","Gasoline"))</f>
        <v>Gasoline</v>
      </c>
    </row>
    <row r="3635" spans="1:15" ht="15" customHeight="1" x14ac:dyDescent="0.25">
      <c r="A3635" s="1">
        <v>2022</v>
      </c>
      <c r="B3635" s="1" t="s">
        <v>5174</v>
      </c>
      <c r="C3635" s="1" t="s">
        <v>2842</v>
      </c>
      <c r="D3635" s="1" t="s">
        <v>5957</v>
      </c>
      <c r="E3635" s="1" t="s">
        <v>2732</v>
      </c>
      <c r="F3635" s="1" t="s">
        <v>2844</v>
      </c>
      <c r="G3635" s="1" t="s">
        <v>103</v>
      </c>
      <c r="H3635" s="1" t="s">
        <v>437</v>
      </c>
      <c r="I3635" s="1">
        <v>1.5</v>
      </c>
      <c r="J3635" s="1">
        <v>2023</v>
      </c>
      <c r="K3635" s="1">
        <v>115061</v>
      </c>
      <c r="L3635" s="1">
        <v>0</v>
      </c>
      <c r="M3635" s="1">
        <f t="array" ref="M3635">SUMPRODUCT(MAX(ISNUMBER(SEARCH('Class Rules'!$B$6:$B$85,$E3635))*ISNUMBER(SEARCH('Class Rules'!$C$6:$C$85,$F3635))*'Class Rules'!$A$6:$A$85))</f>
        <v>0</v>
      </c>
      <c r="N3635" s="1" t="str">
        <f t="array" ref="N3635">IF($M3635=0,'Class Rules'!$D$3,INDEX('Class Rules'!$D$6:$D$85,MATCH($M3635,'Class Rules'!$A$6:$A$85,0)))</f>
        <v>Passenger LDV</v>
      </c>
      <c r="O3635" s="1" t="str">
        <f t="array" ref="O3635">IF(SUMPRODUCT(MAX(ISNUMBER(SEARCH(Fuel_Rules!$A$6:$A$30,$E3635))*ISNUMBER(SEARCH(Fuel_Rules!$B$6:$B$30,$F3635))*(Fuel_Rules!$A$6:$A$30&lt;&gt;"")))&gt;0,"Plug-in hybrid",IF($G3635="Diesel","Diesel","Gasoline"))</f>
        <v>Gasoline</v>
      </c>
    </row>
    <row r="3636" spans="1:15" ht="15" customHeight="1" x14ac:dyDescent="0.25">
      <c r="A3636" s="1">
        <v>2022</v>
      </c>
      <c r="B3636" s="1" t="s">
        <v>5174</v>
      </c>
      <c r="C3636" s="1" t="s">
        <v>2845</v>
      </c>
      <c r="D3636" s="1" t="s">
        <v>5958</v>
      </c>
      <c r="E3636" s="1" t="s">
        <v>2732</v>
      </c>
      <c r="F3636" s="1" t="s">
        <v>2847</v>
      </c>
      <c r="G3636" s="1" t="s">
        <v>103</v>
      </c>
      <c r="H3636" s="1" t="s">
        <v>437</v>
      </c>
      <c r="I3636" s="1">
        <v>1.5</v>
      </c>
      <c r="J3636" s="1">
        <v>2023</v>
      </c>
      <c r="K3636" s="1">
        <v>118497</v>
      </c>
      <c r="L3636" s="1">
        <v>0</v>
      </c>
      <c r="M3636" s="1">
        <f t="array" ref="M3636">SUMPRODUCT(MAX(ISNUMBER(SEARCH('Class Rules'!$B$6:$B$85,$E3636))*ISNUMBER(SEARCH('Class Rules'!$C$6:$C$85,$F3636))*'Class Rules'!$A$6:$A$85))</f>
        <v>0</v>
      </c>
      <c r="N3636" s="1" t="str">
        <f t="array" ref="N3636">IF($M3636=0,'Class Rules'!$D$3,INDEX('Class Rules'!$D$6:$D$85,MATCH($M3636,'Class Rules'!$A$6:$A$85,0)))</f>
        <v>Passenger LDV</v>
      </c>
      <c r="O3636" s="1" t="str">
        <f t="array" ref="O3636">IF(SUMPRODUCT(MAX(ISNUMBER(SEARCH(Fuel_Rules!$A$6:$A$30,$E3636))*ISNUMBER(SEARCH(Fuel_Rules!$B$6:$B$30,$F3636))*(Fuel_Rules!$A$6:$A$30&lt;&gt;"")))&gt;0,"Plug-in hybrid",IF($G3636="Diesel","Diesel","Gasoline"))</f>
        <v>Gasoline</v>
      </c>
    </row>
    <row r="3637" spans="1:15" ht="15" customHeight="1" x14ac:dyDescent="0.25">
      <c r="A3637" s="1">
        <v>2022</v>
      </c>
      <c r="B3637" s="1" t="s">
        <v>5174</v>
      </c>
      <c r="C3637" s="1" t="s">
        <v>2851</v>
      </c>
      <c r="D3637" s="1" t="s">
        <v>5959</v>
      </c>
      <c r="E3637" s="1" t="s">
        <v>2732</v>
      </c>
      <c r="F3637" s="1" t="s">
        <v>2853</v>
      </c>
      <c r="G3637" s="1" t="s">
        <v>103</v>
      </c>
      <c r="H3637" s="1" t="s">
        <v>437</v>
      </c>
      <c r="I3637" s="1">
        <v>2.5</v>
      </c>
      <c r="J3637" s="1">
        <v>2023</v>
      </c>
      <c r="K3637" s="1">
        <v>299746</v>
      </c>
      <c r="L3637" s="1">
        <v>0</v>
      </c>
      <c r="M3637" s="1">
        <f t="array" ref="M3637">SUMPRODUCT(MAX(ISNUMBER(SEARCH('Class Rules'!$B$6:$B$85,$E3637))*ISNUMBER(SEARCH('Class Rules'!$C$6:$C$85,$F3637))*'Class Rules'!$A$6:$A$85))</f>
        <v>0</v>
      </c>
      <c r="N3637" s="1" t="str">
        <f t="array" ref="N3637">IF($M3637=0,'Class Rules'!$D$3,INDEX('Class Rules'!$D$6:$D$85,MATCH($M3637,'Class Rules'!$A$6:$A$85,0)))</f>
        <v>Passenger LDV</v>
      </c>
      <c r="O3637" s="1" t="str">
        <f t="array" ref="O3637">IF(SUMPRODUCT(MAX(ISNUMBER(SEARCH(Fuel_Rules!$A$6:$A$30,$E3637))*ISNUMBER(SEARCH(Fuel_Rules!$B$6:$B$30,$F3637))*(Fuel_Rules!$A$6:$A$30&lt;&gt;"")))&gt;0,"Plug-in hybrid",IF($G3637="Diesel","Diesel","Gasoline"))</f>
        <v>Gasoline</v>
      </c>
    </row>
    <row r="3638" spans="1:15" ht="15" customHeight="1" x14ac:dyDescent="0.25">
      <c r="A3638" s="1">
        <v>2022</v>
      </c>
      <c r="B3638" s="1" t="s">
        <v>5174</v>
      </c>
      <c r="C3638" s="1" t="s">
        <v>2860</v>
      </c>
      <c r="D3638" s="1" t="s">
        <v>5960</v>
      </c>
      <c r="E3638" s="1" t="s">
        <v>2732</v>
      </c>
      <c r="F3638" s="1" t="s">
        <v>2862</v>
      </c>
      <c r="G3638" s="1" t="s">
        <v>103</v>
      </c>
      <c r="H3638" s="1" t="s">
        <v>437</v>
      </c>
      <c r="I3638" s="1">
        <v>2</v>
      </c>
      <c r="J3638" s="1">
        <v>2023</v>
      </c>
      <c r="K3638" s="1">
        <v>176470</v>
      </c>
      <c r="L3638" s="1">
        <v>0</v>
      </c>
      <c r="M3638" s="1">
        <f t="array" ref="M3638">SUMPRODUCT(MAX(ISNUMBER(SEARCH('Class Rules'!$B$6:$B$85,$E3638))*ISNUMBER(SEARCH('Class Rules'!$C$6:$C$85,$F3638))*'Class Rules'!$A$6:$A$85))</f>
        <v>0</v>
      </c>
      <c r="N3638" s="1" t="str">
        <f t="array" ref="N3638">IF($M3638=0,'Class Rules'!$D$3,INDEX('Class Rules'!$D$6:$D$85,MATCH($M3638,'Class Rules'!$A$6:$A$85,0)))</f>
        <v>Passenger LDV</v>
      </c>
      <c r="O3638" s="1" t="str">
        <f t="array" ref="O3638">IF(SUMPRODUCT(MAX(ISNUMBER(SEARCH(Fuel_Rules!$A$6:$A$30,$E3638))*ISNUMBER(SEARCH(Fuel_Rules!$B$6:$B$30,$F3638))*(Fuel_Rules!$A$6:$A$30&lt;&gt;"")))&gt;0,"Plug-in hybrid",IF($G3638="Diesel","Diesel","Gasoline"))</f>
        <v>Gasoline</v>
      </c>
    </row>
    <row r="3639" spans="1:15" ht="15" customHeight="1" x14ac:dyDescent="0.25">
      <c r="A3639" s="1">
        <v>2022</v>
      </c>
      <c r="B3639" s="1" t="s">
        <v>5174</v>
      </c>
      <c r="C3639" s="1" t="s">
        <v>2860</v>
      </c>
      <c r="D3639" s="1" t="s">
        <v>5961</v>
      </c>
      <c r="E3639" s="1" t="s">
        <v>2732</v>
      </c>
      <c r="F3639" s="1" t="s">
        <v>2862</v>
      </c>
      <c r="G3639" s="1" t="s">
        <v>103</v>
      </c>
      <c r="H3639" s="1" t="s">
        <v>437</v>
      </c>
      <c r="I3639" s="1">
        <v>2</v>
      </c>
      <c r="J3639" s="1">
        <v>2023</v>
      </c>
      <c r="K3639" s="1">
        <v>170293</v>
      </c>
      <c r="L3639" s="1">
        <v>0</v>
      </c>
      <c r="M3639" s="1">
        <f t="array" ref="M3639">SUMPRODUCT(MAX(ISNUMBER(SEARCH('Class Rules'!$B$6:$B$85,$E3639))*ISNUMBER(SEARCH('Class Rules'!$C$6:$C$85,$F3639))*'Class Rules'!$A$6:$A$85))</f>
        <v>0</v>
      </c>
      <c r="N3639" s="1" t="str">
        <f t="array" ref="N3639">IF($M3639=0,'Class Rules'!$D$3,INDEX('Class Rules'!$D$6:$D$85,MATCH($M3639,'Class Rules'!$A$6:$A$85,0)))</f>
        <v>Passenger LDV</v>
      </c>
      <c r="O3639" s="1" t="str">
        <f t="array" ref="O3639">IF(SUMPRODUCT(MAX(ISNUMBER(SEARCH(Fuel_Rules!$A$6:$A$30,$E3639))*ISNUMBER(SEARCH(Fuel_Rules!$B$6:$B$30,$F3639))*(Fuel_Rules!$A$6:$A$30&lt;&gt;"")))&gt;0,"Plug-in hybrid",IF($G3639="Diesel","Diesel","Gasoline"))</f>
        <v>Gasoline</v>
      </c>
    </row>
    <row r="3640" spans="1:15" ht="15" customHeight="1" x14ac:dyDescent="0.25">
      <c r="A3640" s="1">
        <v>2022</v>
      </c>
      <c r="B3640" s="1" t="s">
        <v>5174</v>
      </c>
      <c r="C3640" s="1" t="s">
        <v>2863</v>
      </c>
      <c r="D3640" s="1" t="s">
        <v>5962</v>
      </c>
      <c r="E3640" s="1" t="s">
        <v>2732</v>
      </c>
      <c r="F3640" s="1" t="s">
        <v>2865</v>
      </c>
      <c r="G3640" s="1" t="s">
        <v>103</v>
      </c>
      <c r="H3640" s="1" t="s">
        <v>437</v>
      </c>
      <c r="I3640" s="1">
        <v>1.8</v>
      </c>
      <c r="J3640" s="1">
        <v>2023</v>
      </c>
      <c r="K3640" s="1">
        <v>197666</v>
      </c>
      <c r="L3640" s="1">
        <v>0</v>
      </c>
      <c r="M3640" s="1">
        <f t="array" ref="M3640">SUMPRODUCT(MAX(ISNUMBER(SEARCH('Class Rules'!$B$6:$B$85,$E3640))*ISNUMBER(SEARCH('Class Rules'!$C$6:$C$85,$F3640))*'Class Rules'!$A$6:$A$85))</f>
        <v>0</v>
      </c>
      <c r="N3640" s="1" t="str">
        <f t="array" ref="N3640">IF($M3640=0,'Class Rules'!$D$3,INDEX('Class Rules'!$D$6:$D$85,MATCH($M3640,'Class Rules'!$A$6:$A$85,0)))</f>
        <v>Passenger LDV</v>
      </c>
      <c r="O3640" s="1" t="str">
        <f t="array" ref="O3640">IF(SUMPRODUCT(MAX(ISNUMBER(SEARCH(Fuel_Rules!$A$6:$A$30,$E3640))*ISNUMBER(SEARCH(Fuel_Rules!$B$6:$B$30,$F3640))*(Fuel_Rules!$A$6:$A$30&lt;&gt;"")))&gt;0,"Plug-in hybrid",IF($G3640="Diesel","Diesel","Gasoline"))</f>
        <v>Gasoline</v>
      </c>
    </row>
    <row r="3641" spans="1:15" ht="15" customHeight="1" x14ac:dyDescent="0.25">
      <c r="A3641" s="1">
        <v>2022</v>
      </c>
      <c r="B3641" s="1" t="s">
        <v>5174</v>
      </c>
      <c r="C3641" s="1" t="s">
        <v>2863</v>
      </c>
      <c r="D3641" s="1" t="s">
        <v>5963</v>
      </c>
      <c r="E3641" s="1" t="s">
        <v>2732</v>
      </c>
      <c r="F3641" s="1" t="s">
        <v>2865</v>
      </c>
      <c r="G3641" s="1" t="s">
        <v>103</v>
      </c>
      <c r="H3641" s="1" t="s">
        <v>437</v>
      </c>
      <c r="I3641" s="1">
        <v>1.8</v>
      </c>
      <c r="J3641" s="1">
        <v>2023</v>
      </c>
      <c r="K3641" s="1">
        <v>190747</v>
      </c>
      <c r="L3641" s="1">
        <v>0</v>
      </c>
      <c r="M3641" s="1">
        <f t="array" ref="M3641">SUMPRODUCT(MAX(ISNUMBER(SEARCH('Class Rules'!$B$6:$B$85,$E3641))*ISNUMBER(SEARCH('Class Rules'!$C$6:$C$85,$F3641))*'Class Rules'!$A$6:$A$85))</f>
        <v>0</v>
      </c>
      <c r="N3641" s="1" t="str">
        <f t="array" ref="N3641">IF($M3641=0,'Class Rules'!$D$3,INDEX('Class Rules'!$D$6:$D$85,MATCH($M3641,'Class Rules'!$A$6:$A$85,0)))</f>
        <v>Passenger LDV</v>
      </c>
      <c r="O3641" s="1" t="str">
        <f t="array" ref="O3641">IF(SUMPRODUCT(MAX(ISNUMBER(SEARCH(Fuel_Rules!$A$6:$A$30,$E3641))*ISNUMBER(SEARCH(Fuel_Rules!$B$6:$B$30,$F3641))*(Fuel_Rules!$A$6:$A$30&lt;&gt;"")))&gt;0,"Plug-in hybrid",IF($G3641="Diesel","Diesel","Gasoline"))</f>
        <v>Gasoline</v>
      </c>
    </row>
    <row r="3642" spans="1:15" ht="15" customHeight="1" x14ac:dyDescent="0.25">
      <c r="A3642" s="1">
        <v>2022</v>
      </c>
      <c r="B3642" s="1" t="s">
        <v>5174</v>
      </c>
      <c r="C3642" s="1" t="s">
        <v>2866</v>
      </c>
      <c r="D3642" s="1" t="s">
        <v>5964</v>
      </c>
      <c r="E3642" s="1" t="s">
        <v>2732</v>
      </c>
      <c r="F3642" s="1" t="s">
        <v>2868</v>
      </c>
      <c r="G3642" s="1" t="s">
        <v>103</v>
      </c>
      <c r="H3642" s="1" t="s">
        <v>437</v>
      </c>
      <c r="I3642" s="1">
        <v>2</v>
      </c>
      <c r="J3642" s="1">
        <v>2023</v>
      </c>
      <c r="K3642" s="1">
        <v>164052</v>
      </c>
      <c r="L3642" s="1">
        <v>0</v>
      </c>
      <c r="M3642" s="1">
        <f t="array" ref="M3642">SUMPRODUCT(MAX(ISNUMBER(SEARCH('Class Rules'!$B$6:$B$85,$E3642))*ISNUMBER(SEARCH('Class Rules'!$C$6:$C$85,$F3642))*'Class Rules'!$A$6:$A$85))</f>
        <v>0</v>
      </c>
      <c r="N3642" s="1" t="str">
        <f t="array" ref="N3642">IF($M3642=0,'Class Rules'!$D$3,INDEX('Class Rules'!$D$6:$D$85,MATCH($M3642,'Class Rules'!$A$6:$A$85,0)))</f>
        <v>Passenger LDV</v>
      </c>
      <c r="O3642" s="1" t="str">
        <f t="array" ref="O3642">IF(SUMPRODUCT(MAX(ISNUMBER(SEARCH(Fuel_Rules!$A$6:$A$30,$E3642))*ISNUMBER(SEARCH(Fuel_Rules!$B$6:$B$30,$F3642))*(Fuel_Rules!$A$6:$A$30&lt;&gt;"")))&gt;0,"Plug-in hybrid",IF($G3642="Diesel","Diesel","Gasoline"))</f>
        <v>Gasoline</v>
      </c>
    </row>
    <row r="3643" spans="1:15" ht="15" customHeight="1" x14ac:dyDescent="0.25">
      <c r="A3643" s="1">
        <v>2022</v>
      </c>
      <c r="B3643" s="1" t="s">
        <v>5174</v>
      </c>
      <c r="C3643" s="1" t="s">
        <v>2866</v>
      </c>
      <c r="D3643" s="1" t="s">
        <v>5965</v>
      </c>
      <c r="E3643" s="1" t="s">
        <v>2732</v>
      </c>
      <c r="F3643" s="1" t="s">
        <v>2868</v>
      </c>
      <c r="G3643" s="1" t="s">
        <v>103</v>
      </c>
      <c r="H3643" s="1" t="s">
        <v>437</v>
      </c>
      <c r="I3643" s="1">
        <v>2</v>
      </c>
      <c r="J3643" s="1">
        <v>2023</v>
      </c>
      <c r="K3643" s="1">
        <v>158310</v>
      </c>
      <c r="L3643" s="1">
        <v>0</v>
      </c>
      <c r="M3643" s="1">
        <f t="array" ref="M3643">SUMPRODUCT(MAX(ISNUMBER(SEARCH('Class Rules'!$B$6:$B$85,$E3643))*ISNUMBER(SEARCH('Class Rules'!$C$6:$C$85,$F3643))*'Class Rules'!$A$6:$A$85))</f>
        <v>0</v>
      </c>
      <c r="N3643" s="1" t="str">
        <f t="array" ref="N3643">IF($M3643=0,'Class Rules'!$D$3,INDEX('Class Rules'!$D$6:$D$85,MATCH($M3643,'Class Rules'!$A$6:$A$85,0)))</f>
        <v>Passenger LDV</v>
      </c>
      <c r="O3643" s="1" t="str">
        <f t="array" ref="O3643">IF(SUMPRODUCT(MAX(ISNUMBER(SEARCH(Fuel_Rules!$A$6:$A$30,$E3643))*ISNUMBER(SEARCH(Fuel_Rules!$B$6:$B$30,$F3643))*(Fuel_Rules!$A$6:$A$30&lt;&gt;"")))&gt;0,"Plug-in hybrid",IF($G3643="Diesel","Diesel","Gasoline"))</f>
        <v>Gasoline</v>
      </c>
    </row>
    <row r="3644" spans="1:15" ht="15" customHeight="1" x14ac:dyDescent="0.25">
      <c r="A3644" s="1">
        <v>2022</v>
      </c>
      <c r="B3644" s="1" t="s">
        <v>5174</v>
      </c>
      <c r="C3644" s="1" t="s">
        <v>2869</v>
      </c>
      <c r="D3644" s="1" t="s">
        <v>5966</v>
      </c>
      <c r="E3644" s="1" t="s">
        <v>2732</v>
      </c>
      <c r="F3644" s="1" t="s">
        <v>2871</v>
      </c>
      <c r="G3644" s="1" t="s">
        <v>103</v>
      </c>
      <c r="H3644" s="1" t="s">
        <v>437</v>
      </c>
      <c r="I3644" s="1">
        <v>1.8</v>
      </c>
      <c r="J3644" s="1">
        <v>2023</v>
      </c>
      <c r="K3644" s="1">
        <v>211522</v>
      </c>
      <c r="L3644" s="1">
        <v>0</v>
      </c>
      <c r="M3644" s="1">
        <f t="array" ref="M3644">SUMPRODUCT(MAX(ISNUMBER(SEARCH('Class Rules'!$B$6:$B$85,$E3644))*ISNUMBER(SEARCH('Class Rules'!$C$6:$C$85,$F3644))*'Class Rules'!$A$6:$A$85))</f>
        <v>0</v>
      </c>
      <c r="N3644" s="1" t="str">
        <f t="array" ref="N3644">IF($M3644=0,'Class Rules'!$D$3,INDEX('Class Rules'!$D$6:$D$85,MATCH($M3644,'Class Rules'!$A$6:$A$85,0)))</f>
        <v>Passenger LDV</v>
      </c>
      <c r="O3644" s="1" t="str">
        <f t="array" ref="O3644">IF(SUMPRODUCT(MAX(ISNUMBER(SEARCH(Fuel_Rules!$A$6:$A$30,$E3644))*ISNUMBER(SEARCH(Fuel_Rules!$B$6:$B$30,$F3644))*(Fuel_Rules!$A$6:$A$30&lt;&gt;"")))&gt;0,"Plug-in hybrid",IF($G3644="Diesel","Diesel","Gasoline"))</f>
        <v>Gasoline</v>
      </c>
    </row>
    <row r="3645" spans="1:15" ht="15" customHeight="1" x14ac:dyDescent="0.25">
      <c r="A3645" s="1">
        <v>2022</v>
      </c>
      <c r="B3645" s="1" t="s">
        <v>5174</v>
      </c>
      <c r="C3645" s="1" t="s">
        <v>2872</v>
      </c>
      <c r="D3645" s="1" t="s">
        <v>5967</v>
      </c>
      <c r="E3645" s="1" t="s">
        <v>2732</v>
      </c>
      <c r="F3645" s="1" t="s">
        <v>2874</v>
      </c>
      <c r="G3645" s="1" t="s">
        <v>103</v>
      </c>
      <c r="H3645" s="1" t="s">
        <v>437</v>
      </c>
      <c r="I3645" s="1">
        <v>2</v>
      </c>
      <c r="J3645" s="1">
        <v>2023</v>
      </c>
      <c r="K3645" s="1">
        <v>173089</v>
      </c>
      <c r="L3645" s="1">
        <v>0</v>
      </c>
      <c r="M3645" s="1">
        <f t="array" ref="M3645">SUMPRODUCT(MAX(ISNUMBER(SEARCH('Class Rules'!$B$6:$B$85,$E3645))*ISNUMBER(SEARCH('Class Rules'!$C$6:$C$85,$F3645))*'Class Rules'!$A$6:$A$85))</f>
        <v>0</v>
      </c>
      <c r="N3645" s="1" t="str">
        <f t="array" ref="N3645">IF($M3645=0,'Class Rules'!$D$3,INDEX('Class Rules'!$D$6:$D$85,MATCH($M3645,'Class Rules'!$A$6:$A$85,0)))</f>
        <v>Passenger LDV</v>
      </c>
      <c r="O3645" s="1" t="str">
        <f t="array" ref="O3645">IF(SUMPRODUCT(MAX(ISNUMBER(SEARCH(Fuel_Rules!$A$6:$A$30,$E3645))*ISNUMBER(SEARCH(Fuel_Rules!$B$6:$B$30,$F3645))*(Fuel_Rules!$A$6:$A$30&lt;&gt;"")))&gt;0,"Plug-in hybrid",IF($G3645="Diesel","Diesel","Gasoline"))</f>
        <v>Gasoline</v>
      </c>
    </row>
    <row r="3646" spans="1:15" ht="15" customHeight="1" x14ac:dyDescent="0.25">
      <c r="A3646" s="1">
        <v>2022</v>
      </c>
      <c r="B3646" s="1" t="s">
        <v>5174</v>
      </c>
      <c r="C3646" s="1" t="s">
        <v>2872</v>
      </c>
      <c r="D3646" s="1" t="s">
        <v>5968</v>
      </c>
      <c r="E3646" s="1" t="s">
        <v>2732</v>
      </c>
      <c r="F3646" s="1" t="s">
        <v>2874</v>
      </c>
      <c r="G3646" s="1" t="s">
        <v>103</v>
      </c>
      <c r="H3646" s="1" t="s">
        <v>437</v>
      </c>
      <c r="I3646" s="1">
        <v>2</v>
      </c>
      <c r="J3646" s="1">
        <v>2023</v>
      </c>
      <c r="K3646" s="1">
        <v>167030</v>
      </c>
      <c r="L3646" s="1">
        <v>0</v>
      </c>
      <c r="M3646" s="1">
        <f t="array" ref="M3646">SUMPRODUCT(MAX(ISNUMBER(SEARCH('Class Rules'!$B$6:$B$85,$E3646))*ISNUMBER(SEARCH('Class Rules'!$C$6:$C$85,$F3646))*'Class Rules'!$A$6:$A$85))</f>
        <v>0</v>
      </c>
      <c r="N3646" s="1" t="str">
        <f t="array" ref="N3646">IF($M3646=0,'Class Rules'!$D$3,INDEX('Class Rules'!$D$6:$D$85,MATCH($M3646,'Class Rules'!$A$6:$A$85,0)))</f>
        <v>Passenger LDV</v>
      </c>
      <c r="O3646" s="1" t="str">
        <f t="array" ref="O3646">IF(SUMPRODUCT(MAX(ISNUMBER(SEARCH(Fuel_Rules!$A$6:$A$30,$E3646))*ISNUMBER(SEARCH(Fuel_Rules!$B$6:$B$30,$F3646))*(Fuel_Rules!$A$6:$A$30&lt;&gt;"")))&gt;0,"Plug-in hybrid",IF($G3646="Diesel","Diesel","Gasoline"))</f>
        <v>Gasoline</v>
      </c>
    </row>
    <row r="3647" spans="1:15" ht="15" customHeight="1" x14ac:dyDescent="0.25">
      <c r="A3647" s="1">
        <v>2022</v>
      </c>
      <c r="B3647" s="1" t="s">
        <v>5174</v>
      </c>
      <c r="C3647" s="1" t="s">
        <v>2875</v>
      </c>
      <c r="D3647" s="1" t="s">
        <v>5969</v>
      </c>
      <c r="E3647" s="1" t="s">
        <v>2732</v>
      </c>
      <c r="F3647" s="1" t="s">
        <v>2877</v>
      </c>
      <c r="G3647" s="1" t="s">
        <v>103</v>
      </c>
      <c r="H3647" s="1" t="s">
        <v>437</v>
      </c>
      <c r="I3647" s="1">
        <v>1.8</v>
      </c>
      <c r="J3647" s="1">
        <v>2023</v>
      </c>
      <c r="K3647" s="1">
        <v>205051</v>
      </c>
      <c r="L3647" s="1">
        <v>0</v>
      </c>
      <c r="M3647" s="1">
        <f t="array" ref="M3647">SUMPRODUCT(MAX(ISNUMBER(SEARCH('Class Rules'!$B$6:$B$85,$E3647))*ISNUMBER(SEARCH('Class Rules'!$C$6:$C$85,$F3647))*'Class Rules'!$A$6:$A$85))</f>
        <v>0</v>
      </c>
      <c r="N3647" s="1" t="str">
        <f t="array" ref="N3647">IF($M3647=0,'Class Rules'!$D$3,INDEX('Class Rules'!$D$6:$D$85,MATCH($M3647,'Class Rules'!$A$6:$A$85,0)))</f>
        <v>Passenger LDV</v>
      </c>
      <c r="O3647" s="1" t="str">
        <f t="array" ref="O3647">IF(SUMPRODUCT(MAX(ISNUMBER(SEARCH(Fuel_Rules!$A$6:$A$30,$E3647))*ISNUMBER(SEARCH(Fuel_Rules!$B$6:$B$30,$F3647))*(Fuel_Rules!$A$6:$A$30&lt;&gt;"")))&gt;0,"Plug-in hybrid",IF($G3647="Diesel","Diesel","Gasoline"))</f>
        <v>Gasoline</v>
      </c>
    </row>
    <row r="3648" spans="1:15" ht="15" customHeight="1" x14ac:dyDescent="0.25">
      <c r="A3648" s="1">
        <v>2022</v>
      </c>
      <c r="B3648" s="1" t="s">
        <v>5174</v>
      </c>
      <c r="C3648" s="1" t="s">
        <v>2875</v>
      </c>
      <c r="D3648" s="1" t="s">
        <v>5970</v>
      </c>
      <c r="E3648" s="1" t="s">
        <v>2732</v>
      </c>
      <c r="F3648" s="1" t="s">
        <v>2877</v>
      </c>
      <c r="G3648" s="1" t="s">
        <v>103</v>
      </c>
      <c r="H3648" s="1" t="s">
        <v>437</v>
      </c>
      <c r="I3648" s="1">
        <v>1.8</v>
      </c>
      <c r="J3648" s="1">
        <v>2023</v>
      </c>
      <c r="K3648" s="1">
        <v>197874</v>
      </c>
      <c r="L3648" s="1">
        <v>0</v>
      </c>
      <c r="M3648" s="1">
        <f t="array" ref="M3648">SUMPRODUCT(MAX(ISNUMBER(SEARCH('Class Rules'!$B$6:$B$85,$E3648))*ISNUMBER(SEARCH('Class Rules'!$C$6:$C$85,$F3648))*'Class Rules'!$A$6:$A$85))</f>
        <v>0</v>
      </c>
      <c r="N3648" s="1" t="str">
        <f t="array" ref="N3648">IF($M3648=0,'Class Rules'!$D$3,INDEX('Class Rules'!$D$6:$D$85,MATCH($M3648,'Class Rules'!$A$6:$A$85,0)))</f>
        <v>Passenger LDV</v>
      </c>
      <c r="O3648" s="1" t="str">
        <f t="array" ref="O3648">IF(SUMPRODUCT(MAX(ISNUMBER(SEARCH(Fuel_Rules!$A$6:$A$30,$E3648))*ISNUMBER(SEARCH(Fuel_Rules!$B$6:$B$30,$F3648))*(Fuel_Rules!$A$6:$A$30&lt;&gt;"")))&gt;0,"Plug-in hybrid",IF($G3648="Diesel","Diesel","Gasoline"))</f>
        <v>Gasoline</v>
      </c>
    </row>
    <row r="3649" spans="1:15" ht="15" customHeight="1" x14ac:dyDescent="0.25">
      <c r="A3649" s="1">
        <v>2022</v>
      </c>
      <c r="B3649" s="1" t="s">
        <v>5174</v>
      </c>
      <c r="C3649" s="1" t="s">
        <v>2878</v>
      </c>
      <c r="D3649" s="1" t="s">
        <v>5971</v>
      </c>
      <c r="E3649" s="1" t="s">
        <v>2732</v>
      </c>
      <c r="F3649" s="1" t="s">
        <v>2880</v>
      </c>
      <c r="G3649" s="1" t="s">
        <v>105</v>
      </c>
      <c r="H3649" s="1" t="s">
        <v>437</v>
      </c>
      <c r="I3649" s="1">
        <v>2.8</v>
      </c>
      <c r="J3649" s="1">
        <v>2023</v>
      </c>
      <c r="K3649" s="1">
        <v>423161</v>
      </c>
      <c r="L3649" s="1">
        <v>0</v>
      </c>
      <c r="M3649" s="1">
        <f t="array" ref="M3649">SUMPRODUCT(MAX(ISNUMBER(SEARCH('Class Rules'!$B$6:$B$85,$E3649))*ISNUMBER(SEARCH('Class Rules'!$C$6:$C$85,$F3649))*'Class Rules'!$A$6:$A$85))</f>
        <v>0</v>
      </c>
      <c r="N3649" s="1" t="str">
        <f t="array" ref="N3649">IF($M3649=0,'Class Rules'!$D$3,INDEX('Class Rules'!$D$6:$D$85,MATCH($M3649,'Class Rules'!$A$6:$A$85,0)))</f>
        <v>Passenger LDV</v>
      </c>
      <c r="O3649" s="1" t="str">
        <f t="array" ref="O3649">IF(SUMPRODUCT(MAX(ISNUMBER(SEARCH(Fuel_Rules!$A$6:$A$30,$E3649))*ISNUMBER(SEARCH(Fuel_Rules!$B$6:$B$30,$F3649))*(Fuel_Rules!$A$6:$A$30&lt;&gt;"")))&gt;0,"Plug-in hybrid",IF($G3649="Diesel","Diesel","Gasoline"))</f>
        <v>Diesel</v>
      </c>
    </row>
    <row r="3650" spans="1:15" ht="15" customHeight="1" x14ac:dyDescent="0.25">
      <c r="A3650" s="1">
        <v>2022</v>
      </c>
      <c r="B3650" s="1" t="s">
        <v>5174</v>
      </c>
      <c r="C3650" s="1" t="s">
        <v>2881</v>
      </c>
      <c r="D3650" s="1" t="s">
        <v>5972</v>
      </c>
      <c r="E3650" s="1" t="s">
        <v>2732</v>
      </c>
      <c r="F3650" s="1" t="s">
        <v>2883</v>
      </c>
      <c r="G3650" s="1" t="s">
        <v>105</v>
      </c>
      <c r="H3650" s="1" t="s">
        <v>437</v>
      </c>
      <c r="I3650" s="1">
        <v>2.8</v>
      </c>
      <c r="J3650" s="1">
        <v>2023</v>
      </c>
      <c r="K3650" s="1">
        <v>428475</v>
      </c>
      <c r="L3650" s="1">
        <v>0</v>
      </c>
      <c r="M3650" s="1">
        <f t="array" ref="M3650">SUMPRODUCT(MAX(ISNUMBER(SEARCH('Class Rules'!$B$6:$B$85,$E3650))*ISNUMBER(SEARCH('Class Rules'!$C$6:$C$85,$F3650))*'Class Rules'!$A$6:$A$85))</f>
        <v>0</v>
      </c>
      <c r="N3650" s="1" t="str">
        <f t="array" ref="N3650">IF($M3650=0,'Class Rules'!$D$3,INDEX('Class Rules'!$D$6:$D$85,MATCH($M3650,'Class Rules'!$A$6:$A$85,0)))</f>
        <v>Passenger LDV</v>
      </c>
      <c r="O3650" s="1" t="str">
        <f t="array" ref="O3650">IF(SUMPRODUCT(MAX(ISNUMBER(SEARCH(Fuel_Rules!$A$6:$A$30,$E3650))*ISNUMBER(SEARCH(Fuel_Rules!$B$6:$B$30,$F3650))*(Fuel_Rules!$A$6:$A$30&lt;&gt;"")))&gt;0,"Plug-in hybrid",IF($G3650="Diesel","Diesel","Gasoline"))</f>
        <v>Diesel</v>
      </c>
    </row>
    <row r="3651" spans="1:15" ht="15" customHeight="1" x14ac:dyDescent="0.25">
      <c r="A3651" s="1">
        <v>2022</v>
      </c>
      <c r="B3651" s="1" t="s">
        <v>5174</v>
      </c>
      <c r="C3651" s="1" t="s">
        <v>4065</v>
      </c>
      <c r="D3651" s="1" t="s">
        <v>5973</v>
      </c>
      <c r="E3651" s="1" t="s">
        <v>2732</v>
      </c>
      <c r="F3651" s="1" t="s">
        <v>4067</v>
      </c>
      <c r="G3651" s="1" t="s">
        <v>103</v>
      </c>
      <c r="H3651" s="1" t="s">
        <v>437</v>
      </c>
      <c r="I3651" s="1">
        <v>1.5</v>
      </c>
      <c r="J3651" s="1">
        <v>2023</v>
      </c>
      <c r="K3651" s="1">
        <v>94205</v>
      </c>
      <c r="L3651" s="1">
        <v>0</v>
      </c>
      <c r="M3651" s="1">
        <f t="array" ref="M3651">SUMPRODUCT(MAX(ISNUMBER(SEARCH('Class Rules'!$B$6:$B$85,$E3651))*ISNUMBER(SEARCH('Class Rules'!$C$6:$C$85,$F3651))*'Class Rules'!$A$6:$A$85))</f>
        <v>0</v>
      </c>
      <c r="N3651" s="1" t="str">
        <f t="array" ref="N3651">IF($M3651=0,'Class Rules'!$D$3,INDEX('Class Rules'!$D$6:$D$85,MATCH($M3651,'Class Rules'!$A$6:$A$85,0)))</f>
        <v>Passenger LDV</v>
      </c>
      <c r="O3651" s="1" t="str">
        <f t="array" ref="O3651">IF(SUMPRODUCT(MAX(ISNUMBER(SEARCH(Fuel_Rules!$A$6:$A$30,$E3651))*ISNUMBER(SEARCH(Fuel_Rules!$B$6:$B$30,$F3651))*(Fuel_Rules!$A$6:$A$30&lt;&gt;"")))&gt;0,"Plug-in hybrid",IF($G3651="Diesel","Diesel","Gasoline"))</f>
        <v>Gasoline</v>
      </c>
    </row>
    <row r="3652" spans="1:15" ht="15" customHeight="1" x14ac:dyDescent="0.25">
      <c r="A3652" s="1">
        <v>2022</v>
      </c>
      <c r="B3652" s="1" t="s">
        <v>5174</v>
      </c>
      <c r="C3652" s="1" t="s">
        <v>4065</v>
      </c>
      <c r="D3652" s="1" t="s">
        <v>5974</v>
      </c>
      <c r="E3652" s="1" t="s">
        <v>2732</v>
      </c>
      <c r="F3652" s="1" t="s">
        <v>4067</v>
      </c>
      <c r="G3652" s="1" t="s">
        <v>103</v>
      </c>
      <c r="H3652" s="1" t="s">
        <v>437</v>
      </c>
      <c r="I3652" s="1">
        <v>1.5</v>
      </c>
      <c r="J3652" s="1">
        <v>2023</v>
      </c>
      <c r="K3652" s="1">
        <v>90384</v>
      </c>
      <c r="L3652" s="1">
        <v>0</v>
      </c>
      <c r="M3652" s="1">
        <f t="array" ref="M3652">SUMPRODUCT(MAX(ISNUMBER(SEARCH('Class Rules'!$B$6:$B$85,$E3652))*ISNUMBER(SEARCH('Class Rules'!$C$6:$C$85,$F3652))*'Class Rules'!$A$6:$A$85))</f>
        <v>0</v>
      </c>
      <c r="N3652" s="1" t="str">
        <f t="array" ref="N3652">IF($M3652=0,'Class Rules'!$D$3,INDEX('Class Rules'!$D$6:$D$85,MATCH($M3652,'Class Rules'!$A$6:$A$85,0)))</f>
        <v>Passenger LDV</v>
      </c>
      <c r="O3652" s="1" t="str">
        <f t="array" ref="O3652">IF(SUMPRODUCT(MAX(ISNUMBER(SEARCH(Fuel_Rules!$A$6:$A$30,$E3652))*ISNUMBER(SEARCH(Fuel_Rules!$B$6:$B$30,$F3652))*(Fuel_Rules!$A$6:$A$30&lt;&gt;"")))&gt;0,"Plug-in hybrid",IF($G3652="Diesel","Diesel","Gasoline"))</f>
        <v>Gasoline</v>
      </c>
    </row>
    <row r="3653" spans="1:15" ht="15" customHeight="1" x14ac:dyDescent="0.25">
      <c r="A3653" s="1">
        <v>2022</v>
      </c>
      <c r="B3653" s="1" t="s">
        <v>5174</v>
      </c>
      <c r="C3653" s="1" t="s">
        <v>2894</v>
      </c>
      <c r="D3653" s="1" t="s">
        <v>5975</v>
      </c>
      <c r="E3653" s="1" t="s">
        <v>2886</v>
      </c>
      <c r="F3653" s="1" t="s">
        <v>2896</v>
      </c>
      <c r="G3653" s="1" t="s">
        <v>105</v>
      </c>
      <c r="H3653" s="1" t="s">
        <v>437</v>
      </c>
      <c r="I3653" s="1">
        <v>3.2</v>
      </c>
      <c r="J3653" s="1">
        <v>2023</v>
      </c>
      <c r="K3653" s="1">
        <v>218770</v>
      </c>
      <c r="L3653" s="1">
        <v>0</v>
      </c>
      <c r="M3653" s="1">
        <f t="array" ref="M3653">SUMPRODUCT(MAX(ISNUMBER(SEARCH('Class Rules'!$B$6:$B$85,$E3653))*ISNUMBER(SEARCH('Class Rules'!$C$6:$C$85,$F3653))*'Class Rules'!$A$6:$A$85))</f>
        <v>0</v>
      </c>
      <c r="N3653" s="1" t="str">
        <f t="array" ref="N3653">IF($M3653=0,'Class Rules'!$D$3,INDEX('Class Rules'!$D$6:$D$85,MATCH($M3653,'Class Rules'!$A$6:$A$85,0)))</f>
        <v>Passenger LDV</v>
      </c>
      <c r="O3653" s="1" t="str">
        <f t="array" ref="O3653">IF(SUMPRODUCT(MAX(ISNUMBER(SEARCH(Fuel_Rules!$A$6:$A$30,$E3653))*ISNUMBER(SEARCH(Fuel_Rules!$B$6:$B$30,$F3653))*(Fuel_Rules!$A$6:$A$30&lt;&gt;"")))&gt;0,"Plug-in hybrid",IF($G3653="Diesel","Diesel","Gasoline"))</f>
        <v>Diesel</v>
      </c>
    </row>
    <row r="3654" spans="1:15" ht="15" customHeight="1" x14ac:dyDescent="0.25">
      <c r="A3654" s="1">
        <v>2022</v>
      </c>
      <c r="B3654" s="1" t="s">
        <v>5174</v>
      </c>
      <c r="C3654" s="1" t="s">
        <v>2897</v>
      </c>
      <c r="D3654" s="1" t="s">
        <v>5976</v>
      </c>
      <c r="E3654" s="1" t="s">
        <v>2886</v>
      </c>
      <c r="F3654" s="1" t="s">
        <v>2899</v>
      </c>
      <c r="G3654" s="1" t="s">
        <v>105</v>
      </c>
      <c r="H3654" s="1" t="s">
        <v>437</v>
      </c>
      <c r="I3654" s="1">
        <v>3.2</v>
      </c>
      <c r="J3654" s="1">
        <v>2023</v>
      </c>
      <c r="K3654" s="1">
        <v>229693</v>
      </c>
      <c r="L3654" s="1">
        <v>0</v>
      </c>
      <c r="M3654" s="1">
        <f t="array" ref="M3654">SUMPRODUCT(MAX(ISNUMBER(SEARCH('Class Rules'!$B$6:$B$85,$E3654))*ISNUMBER(SEARCH('Class Rules'!$C$6:$C$85,$F3654))*'Class Rules'!$A$6:$A$85))</f>
        <v>0</v>
      </c>
      <c r="N3654" s="1" t="str">
        <f t="array" ref="N3654">IF($M3654=0,'Class Rules'!$D$3,INDEX('Class Rules'!$D$6:$D$85,MATCH($M3654,'Class Rules'!$A$6:$A$85,0)))</f>
        <v>Passenger LDV</v>
      </c>
      <c r="O3654" s="1" t="str">
        <f t="array" ref="O3654">IF(SUMPRODUCT(MAX(ISNUMBER(SEARCH(Fuel_Rules!$A$6:$A$30,$E3654))*ISNUMBER(SEARCH(Fuel_Rules!$B$6:$B$30,$F3654))*(Fuel_Rules!$A$6:$A$30&lt;&gt;"")))&gt;0,"Plug-in hybrid",IF($G3654="Diesel","Diesel","Gasoline"))</f>
        <v>Diesel</v>
      </c>
    </row>
    <row r="3655" spans="1:15" ht="15" customHeight="1" x14ac:dyDescent="0.25">
      <c r="A3655" s="1">
        <v>2022</v>
      </c>
      <c r="B3655" s="1" t="s">
        <v>5174</v>
      </c>
      <c r="C3655" s="1" t="s">
        <v>2900</v>
      </c>
      <c r="D3655" s="1" t="s">
        <v>5977</v>
      </c>
      <c r="E3655" s="1" t="s">
        <v>2886</v>
      </c>
      <c r="F3655" s="1" t="s">
        <v>2902</v>
      </c>
      <c r="G3655" s="1" t="s">
        <v>105</v>
      </c>
      <c r="H3655" s="1" t="s">
        <v>298</v>
      </c>
      <c r="I3655" s="1">
        <v>3.2</v>
      </c>
      <c r="J3655" s="1">
        <v>2023</v>
      </c>
      <c r="K3655" s="1">
        <v>219885</v>
      </c>
      <c r="L3655" s="1">
        <v>0</v>
      </c>
      <c r="M3655" s="1">
        <f t="array" ref="M3655">SUMPRODUCT(MAX(ISNUMBER(SEARCH('Class Rules'!$B$6:$B$85,$E3655))*ISNUMBER(SEARCH('Class Rules'!$C$6:$C$85,$F3655))*'Class Rules'!$A$6:$A$85))</f>
        <v>0</v>
      </c>
      <c r="N3655" s="1" t="str">
        <f t="array" ref="N3655">IF($M3655=0,'Class Rules'!$D$3,INDEX('Class Rules'!$D$6:$D$85,MATCH($M3655,'Class Rules'!$A$6:$A$85,0)))</f>
        <v>Passenger LDV</v>
      </c>
      <c r="O3655" s="1" t="str">
        <f t="array" ref="O3655">IF(SUMPRODUCT(MAX(ISNUMBER(SEARCH(Fuel_Rules!$A$6:$A$30,$E3655))*ISNUMBER(SEARCH(Fuel_Rules!$B$6:$B$30,$F3655))*(Fuel_Rules!$A$6:$A$30&lt;&gt;"")))&gt;0,"Plug-in hybrid",IF($G3655="Diesel","Diesel","Gasoline"))</f>
        <v>Diesel</v>
      </c>
    </row>
    <row r="3656" spans="1:15" ht="15" customHeight="1" x14ac:dyDescent="0.25">
      <c r="A3656" s="1">
        <v>2022</v>
      </c>
      <c r="B3656" s="1" t="s">
        <v>5174</v>
      </c>
      <c r="C3656" s="1" t="s">
        <v>2903</v>
      </c>
      <c r="D3656" s="1" t="s">
        <v>5978</v>
      </c>
      <c r="E3656" s="1" t="s">
        <v>2886</v>
      </c>
      <c r="F3656" s="1" t="s">
        <v>2905</v>
      </c>
      <c r="G3656" s="1" t="s">
        <v>105</v>
      </c>
      <c r="H3656" s="1" t="s">
        <v>298</v>
      </c>
      <c r="I3656" s="1">
        <v>3.2</v>
      </c>
      <c r="J3656" s="1">
        <v>2023</v>
      </c>
      <c r="K3656" s="1">
        <v>198950</v>
      </c>
      <c r="L3656" s="1">
        <v>0</v>
      </c>
      <c r="M3656" s="1">
        <f t="array" ref="M3656">SUMPRODUCT(MAX(ISNUMBER(SEARCH('Class Rules'!$B$6:$B$85,$E3656))*ISNUMBER(SEARCH('Class Rules'!$C$6:$C$85,$F3656))*'Class Rules'!$A$6:$A$85))</f>
        <v>0</v>
      </c>
      <c r="N3656" s="1" t="str">
        <f t="array" ref="N3656">IF($M3656=0,'Class Rules'!$D$3,INDEX('Class Rules'!$D$6:$D$85,MATCH($M3656,'Class Rules'!$A$6:$A$85,0)))</f>
        <v>Passenger LDV</v>
      </c>
      <c r="O3656" s="1" t="str">
        <f t="array" ref="O3656">IF(SUMPRODUCT(MAX(ISNUMBER(SEARCH(Fuel_Rules!$A$6:$A$30,$E3656))*ISNUMBER(SEARCH(Fuel_Rules!$B$6:$B$30,$F3656))*(Fuel_Rules!$A$6:$A$30&lt;&gt;"")))&gt;0,"Plug-in hybrid",IF($G3656="Diesel","Diesel","Gasoline"))</f>
        <v>Diesel</v>
      </c>
    </row>
    <row r="3657" spans="1:15" ht="15" customHeight="1" x14ac:dyDescent="0.25">
      <c r="A3657" s="1">
        <v>2022</v>
      </c>
      <c r="B3657" s="1" t="s">
        <v>5174</v>
      </c>
      <c r="C3657" s="1" t="s">
        <v>2910</v>
      </c>
      <c r="D3657" s="1" t="s">
        <v>5979</v>
      </c>
      <c r="E3657" s="1" t="s">
        <v>2908</v>
      </c>
      <c r="F3657" s="1" t="s">
        <v>2912</v>
      </c>
      <c r="G3657" s="1" t="s">
        <v>105</v>
      </c>
      <c r="H3657" s="1" t="s">
        <v>437</v>
      </c>
      <c r="I3657" s="1">
        <v>2</v>
      </c>
      <c r="J3657" s="1">
        <v>2023</v>
      </c>
      <c r="K3657" s="1">
        <v>304999</v>
      </c>
      <c r="L3657" s="1">
        <v>0</v>
      </c>
      <c r="M3657" s="1">
        <f t="array" ref="M3657">SUMPRODUCT(MAX(ISNUMBER(SEARCH('Class Rules'!$B$6:$B$85,$E3657))*ISNUMBER(SEARCH('Class Rules'!$C$6:$C$85,$F3657))*'Class Rules'!$A$6:$A$85))</f>
        <v>19</v>
      </c>
      <c r="N3657" s="1" t="str">
        <f t="array" ref="N3657">IF($M3657=0,'Class Rules'!$D$3,INDEX('Class Rules'!$D$6:$D$85,MATCH($M3657,'Class Rules'!$A$6:$A$85,0)))</f>
        <v>Freight LDV</v>
      </c>
      <c r="O3657" s="1" t="str">
        <f t="array" ref="O3657">IF(SUMPRODUCT(MAX(ISNUMBER(SEARCH(Fuel_Rules!$A$6:$A$30,$E3657))*ISNUMBER(SEARCH(Fuel_Rules!$B$6:$B$30,$F3657))*(Fuel_Rules!$A$6:$A$30&lt;&gt;"")))&gt;0,"Plug-in hybrid",IF($G3657="Diesel","Diesel","Gasoline"))</f>
        <v>Diesel</v>
      </c>
    </row>
    <row r="3658" spans="1:15" ht="15" customHeight="1" x14ac:dyDescent="0.25">
      <c r="A3658" s="1">
        <v>2022</v>
      </c>
      <c r="B3658" s="1" t="s">
        <v>5174</v>
      </c>
      <c r="C3658" s="1" t="s">
        <v>2913</v>
      </c>
      <c r="D3658" s="1" t="s">
        <v>5980</v>
      </c>
      <c r="E3658" s="1" t="s">
        <v>2908</v>
      </c>
      <c r="F3658" s="1" t="s">
        <v>2915</v>
      </c>
      <c r="G3658" s="1" t="s">
        <v>103</v>
      </c>
      <c r="H3658" s="1" t="s">
        <v>298</v>
      </c>
      <c r="I3658" s="1">
        <v>1.6</v>
      </c>
      <c r="J3658" s="1">
        <v>2023</v>
      </c>
      <c r="K3658" s="1">
        <v>96025</v>
      </c>
      <c r="L3658" s="1">
        <v>0</v>
      </c>
      <c r="M3658" s="1">
        <f t="array" ref="M3658">SUMPRODUCT(MAX(ISNUMBER(SEARCH('Class Rules'!$B$6:$B$85,$E3658))*ISNUMBER(SEARCH('Class Rules'!$C$6:$C$85,$F3658))*'Class Rules'!$A$6:$A$85))</f>
        <v>18</v>
      </c>
      <c r="N3658" s="1" t="str">
        <f t="array" ref="N3658">IF($M3658=0,'Class Rules'!$D$3,INDEX('Class Rules'!$D$6:$D$85,MATCH($M3658,'Class Rules'!$A$6:$A$85,0)))</f>
        <v>Freight LDV</v>
      </c>
      <c r="O3658" s="1" t="str">
        <f t="array" ref="O3658">IF(SUMPRODUCT(MAX(ISNUMBER(SEARCH(Fuel_Rules!$A$6:$A$30,$E3658))*ISNUMBER(SEARCH(Fuel_Rules!$B$6:$B$30,$F3658))*(Fuel_Rules!$A$6:$A$30&lt;&gt;"")))&gt;0,"Plug-in hybrid",IF($G3658="Diesel","Diesel","Gasoline"))</f>
        <v>Gasoline</v>
      </c>
    </row>
    <row r="3659" spans="1:15" ht="15" customHeight="1" x14ac:dyDescent="0.25">
      <c r="A3659" s="1">
        <v>2022</v>
      </c>
      <c r="B3659" s="1" t="s">
        <v>5174</v>
      </c>
      <c r="C3659" s="1" t="s">
        <v>2916</v>
      </c>
      <c r="D3659" s="1" t="s">
        <v>5981</v>
      </c>
      <c r="E3659" s="1" t="s">
        <v>2908</v>
      </c>
      <c r="F3659" s="1" t="s">
        <v>2918</v>
      </c>
      <c r="G3659" s="1" t="s">
        <v>103</v>
      </c>
      <c r="H3659" s="1" t="s">
        <v>298</v>
      </c>
      <c r="I3659" s="1">
        <v>1.6</v>
      </c>
      <c r="J3659" s="1">
        <v>2023</v>
      </c>
      <c r="K3659" s="1">
        <v>117068</v>
      </c>
      <c r="L3659" s="1">
        <v>0</v>
      </c>
      <c r="M3659" s="1">
        <f t="array" ref="M3659">SUMPRODUCT(MAX(ISNUMBER(SEARCH('Class Rules'!$B$6:$B$85,$E3659))*ISNUMBER(SEARCH('Class Rules'!$C$6:$C$85,$F3659))*'Class Rules'!$A$6:$A$85))</f>
        <v>18</v>
      </c>
      <c r="N3659" s="1" t="str">
        <f t="array" ref="N3659">IF($M3659=0,'Class Rules'!$D$3,INDEX('Class Rules'!$D$6:$D$85,MATCH($M3659,'Class Rules'!$A$6:$A$85,0)))</f>
        <v>Freight LDV</v>
      </c>
      <c r="O3659" s="1" t="str">
        <f t="array" ref="O3659">IF(SUMPRODUCT(MAX(ISNUMBER(SEARCH(Fuel_Rules!$A$6:$A$30,$E3659))*ISNUMBER(SEARCH(Fuel_Rules!$B$6:$B$30,$F3659))*(Fuel_Rules!$A$6:$A$30&lt;&gt;"")))&gt;0,"Plug-in hybrid",IF($G3659="Diesel","Diesel","Gasoline"))</f>
        <v>Gasoline</v>
      </c>
    </row>
    <row r="3660" spans="1:15" ht="15" customHeight="1" x14ac:dyDescent="0.25">
      <c r="A3660" s="1">
        <v>2022</v>
      </c>
      <c r="B3660" s="1" t="s">
        <v>5174</v>
      </c>
      <c r="C3660" s="1" t="s">
        <v>2919</v>
      </c>
      <c r="D3660" s="1" t="s">
        <v>5982</v>
      </c>
      <c r="E3660" s="1" t="s">
        <v>2908</v>
      </c>
      <c r="F3660" s="1" t="s">
        <v>2921</v>
      </c>
      <c r="G3660" s="1" t="s">
        <v>103</v>
      </c>
      <c r="H3660" s="1" t="s">
        <v>298</v>
      </c>
      <c r="I3660" s="1">
        <v>1.6</v>
      </c>
      <c r="J3660" s="1">
        <v>2023</v>
      </c>
      <c r="K3660" s="1">
        <v>85010</v>
      </c>
      <c r="L3660" s="1">
        <v>0</v>
      </c>
      <c r="M3660" s="1">
        <f t="array" ref="M3660">SUMPRODUCT(MAX(ISNUMBER(SEARCH('Class Rules'!$B$6:$B$85,$E3660))*ISNUMBER(SEARCH('Class Rules'!$C$6:$C$85,$F3660))*'Class Rules'!$A$6:$A$85))</f>
        <v>18</v>
      </c>
      <c r="N3660" s="1" t="str">
        <f t="array" ref="N3660">IF($M3660=0,'Class Rules'!$D$3,INDEX('Class Rules'!$D$6:$D$85,MATCH($M3660,'Class Rules'!$A$6:$A$85,0)))</f>
        <v>Freight LDV</v>
      </c>
      <c r="O3660" s="1" t="str">
        <f t="array" ref="O3660">IF(SUMPRODUCT(MAX(ISNUMBER(SEARCH(Fuel_Rules!$A$6:$A$30,$E3660))*ISNUMBER(SEARCH(Fuel_Rules!$B$6:$B$30,$F3660))*(Fuel_Rules!$A$6:$A$30&lt;&gt;"")))&gt;0,"Plug-in hybrid",IF($G3660="Diesel","Diesel","Gasoline"))</f>
        <v>Gasoline</v>
      </c>
    </row>
    <row r="3661" spans="1:15" ht="15" customHeight="1" x14ac:dyDescent="0.25">
      <c r="A3661" s="1">
        <v>2022</v>
      </c>
      <c r="B3661" s="1" t="s">
        <v>5174</v>
      </c>
      <c r="C3661" s="1" t="s">
        <v>2922</v>
      </c>
      <c r="D3661" s="1" t="s">
        <v>5983</v>
      </c>
      <c r="E3661" s="1" t="s">
        <v>2908</v>
      </c>
      <c r="F3661" s="1" t="s">
        <v>2924</v>
      </c>
      <c r="G3661" s="1" t="s">
        <v>103</v>
      </c>
      <c r="H3661" s="1" t="s">
        <v>298</v>
      </c>
      <c r="I3661" s="1">
        <v>1.6</v>
      </c>
      <c r="J3661" s="1">
        <v>2023</v>
      </c>
      <c r="K3661" s="1">
        <v>96918</v>
      </c>
      <c r="L3661" s="1">
        <v>0</v>
      </c>
      <c r="M3661" s="1">
        <f t="array" ref="M3661">SUMPRODUCT(MAX(ISNUMBER(SEARCH('Class Rules'!$B$6:$B$85,$E3661))*ISNUMBER(SEARCH('Class Rules'!$C$6:$C$85,$F3661))*'Class Rules'!$A$6:$A$85))</f>
        <v>18</v>
      </c>
      <c r="N3661" s="1" t="str">
        <f t="array" ref="N3661">IF($M3661=0,'Class Rules'!$D$3,INDEX('Class Rules'!$D$6:$D$85,MATCH($M3661,'Class Rules'!$A$6:$A$85,0)))</f>
        <v>Freight LDV</v>
      </c>
      <c r="O3661" s="1" t="str">
        <f t="array" ref="O3661">IF(SUMPRODUCT(MAX(ISNUMBER(SEARCH(Fuel_Rules!$A$6:$A$30,$E3661))*ISNUMBER(SEARCH(Fuel_Rules!$B$6:$B$30,$F3661))*(Fuel_Rules!$A$6:$A$30&lt;&gt;"")))&gt;0,"Plug-in hybrid",IF($G3661="Diesel","Diesel","Gasoline"))</f>
        <v>Gasoline</v>
      </c>
    </row>
    <row r="3662" spans="1:15" ht="15" customHeight="1" x14ac:dyDescent="0.25">
      <c r="A3662" s="1">
        <v>2022</v>
      </c>
      <c r="B3662" s="1" t="s">
        <v>5174</v>
      </c>
      <c r="C3662" s="1" t="s">
        <v>2925</v>
      </c>
      <c r="D3662" s="1" t="s">
        <v>5984</v>
      </c>
      <c r="E3662" s="1" t="s">
        <v>2908</v>
      </c>
      <c r="F3662" s="1" t="s">
        <v>2927</v>
      </c>
      <c r="G3662" s="1" t="s">
        <v>103</v>
      </c>
      <c r="H3662" s="1" t="s">
        <v>437</v>
      </c>
      <c r="I3662" s="1">
        <v>1</v>
      </c>
      <c r="J3662" s="1">
        <v>2023</v>
      </c>
      <c r="K3662" s="1">
        <v>117026</v>
      </c>
      <c r="L3662" s="1">
        <v>0</v>
      </c>
      <c r="M3662" s="1">
        <f t="array" ref="M3662">SUMPRODUCT(MAX(ISNUMBER(SEARCH('Class Rules'!$B$6:$B$85,$E3662))*ISNUMBER(SEARCH('Class Rules'!$C$6:$C$85,$F3662))*'Class Rules'!$A$6:$A$85))</f>
        <v>0</v>
      </c>
      <c r="N3662" s="1" t="str">
        <f t="array" ref="N3662">IF($M3662=0,'Class Rules'!$D$3,INDEX('Class Rules'!$D$6:$D$85,MATCH($M3662,'Class Rules'!$A$6:$A$85,0)))</f>
        <v>Passenger LDV</v>
      </c>
      <c r="O3662" s="1" t="str">
        <f t="array" ref="O3662">IF(SUMPRODUCT(MAX(ISNUMBER(SEARCH(Fuel_Rules!$A$6:$A$30,$E3662))*ISNUMBER(SEARCH(Fuel_Rules!$B$6:$B$30,$F3662))*(Fuel_Rules!$A$6:$A$30&lt;&gt;"")))&gt;0,"Plug-in hybrid",IF($G3662="Diesel","Diesel","Gasoline"))</f>
        <v>Gasoline</v>
      </c>
    </row>
    <row r="3663" spans="1:15" ht="15" customHeight="1" x14ac:dyDescent="0.25">
      <c r="A3663" s="1">
        <v>2022</v>
      </c>
      <c r="B3663" s="1" t="s">
        <v>5174</v>
      </c>
      <c r="C3663" s="1" t="s">
        <v>2928</v>
      </c>
      <c r="D3663" s="1" t="s">
        <v>5985</v>
      </c>
      <c r="E3663" s="1" t="s">
        <v>2908</v>
      </c>
      <c r="F3663" s="1" t="s">
        <v>2930</v>
      </c>
      <c r="G3663" s="1" t="s">
        <v>103</v>
      </c>
      <c r="H3663" s="1" t="s">
        <v>437</v>
      </c>
      <c r="I3663" s="1">
        <v>1</v>
      </c>
      <c r="J3663" s="1">
        <v>2023</v>
      </c>
      <c r="K3663" s="1">
        <v>107799</v>
      </c>
      <c r="L3663" s="1">
        <v>0</v>
      </c>
      <c r="M3663" s="1">
        <f t="array" ref="M3663">SUMPRODUCT(MAX(ISNUMBER(SEARCH('Class Rules'!$B$6:$B$85,$E3663))*ISNUMBER(SEARCH('Class Rules'!$C$6:$C$85,$F3663))*'Class Rules'!$A$6:$A$85))</f>
        <v>0</v>
      </c>
      <c r="N3663" s="1" t="str">
        <f t="array" ref="N3663">IF($M3663=0,'Class Rules'!$D$3,INDEX('Class Rules'!$D$6:$D$85,MATCH($M3663,'Class Rules'!$A$6:$A$85,0)))</f>
        <v>Passenger LDV</v>
      </c>
      <c r="O3663" s="1" t="str">
        <f t="array" ref="O3663">IF(SUMPRODUCT(MAX(ISNUMBER(SEARCH(Fuel_Rules!$A$6:$A$30,$E3663))*ISNUMBER(SEARCH(Fuel_Rules!$B$6:$B$30,$F3663))*(Fuel_Rules!$A$6:$A$30&lt;&gt;"")))&gt;0,"Plug-in hybrid",IF($G3663="Diesel","Diesel","Gasoline"))</f>
        <v>Gasoline</v>
      </c>
    </row>
    <row r="3664" spans="1:15" ht="15" customHeight="1" x14ac:dyDescent="0.25">
      <c r="A3664" s="1">
        <v>2022</v>
      </c>
      <c r="B3664" s="1" t="s">
        <v>5174</v>
      </c>
      <c r="C3664" s="1" t="s">
        <v>2931</v>
      </c>
      <c r="D3664" s="1" t="s">
        <v>5986</v>
      </c>
      <c r="E3664" s="1" t="s">
        <v>2908</v>
      </c>
      <c r="F3664" s="1" t="s">
        <v>2933</v>
      </c>
      <c r="G3664" s="1" t="s">
        <v>103</v>
      </c>
      <c r="H3664" s="1" t="s">
        <v>298</v>
      </c>
      <c r="I3664" s="1">
        <v>1.6</v>
      </c>
      <c r="J3664" s="1">
        <v>2023</v>
      </c>
      <c r="K3664" s="1">
        <v>89180</v>
      </c>
      <c r="L3664" s="1">
        <v>0</v>
      </c>
      <c r="M3664" s="1">
        <f t="array" ref="M3664">SUMPRODUCT(MAX(ISNUMBER(SEARCH('Class Rules'!$B$6:$B$85,$E3664))*ISNUMBER(SEARCH('Class Rules'!$C$6:$C$85,$F3664))*'Class Rules'!$A$6:$A$85))</f>
        <v>0</v>
      </c>
      <c r="N3664" s="1" t="str">
        <f t="array" ref="N3664">IF($M3664=0,'Class Rules'!$D$3,INDEX('Class Rules'!$D$6:$D$85,MATCH($M3664,'Class Rules'!$A$6:$A$85,0)))</f>
        <v>Passenger LDV</v>
      </c>
      <c r="O3664" s="1" t="str">
        <f t="array" ref="O3664">IF(SUMPRODUCT(MAX(ISNUMBER(SEARCH(Fuel_Rules!$A$6:$A$30,$E3664))*ISNUMBER(SEARCH(Fuel_Rules!$B$6:$B$30,$F3664))*(Fuel_Rules!$A$6:$A$30&lt;&gt;"")))&gt;0,"Plug-in hybrid",IF($G3664="Diesel","Diesel","Gasoline"))</f>
        <v>Gasoline</v>
      </c>
    </row>
    <row r="3665" spans="1:15" ht="15" customHeight="1" x14ac:dyDescent="0.25">
      <c r="A3665" s="1">
        <v>2022</v>
      </c>
      <c r="B3665" s="1" t="s">
        <v>5174</v>
      </c>
      <c r="C3665" s="1" t="s">
        <v>2934</v>
      </c>
      <c r="D3665" s="1" t="s">
        <v>5987</v>
      </c>
      <c r="E3665" s="1" t="s">
        <v>2908</v>
      </c>
      <c r="F3665" s="1" t="s">
        <v>2936</v>
      </c>
      <c r="G3665" s="1" t="s">
        <v>103</v>
      </c>
      <c r="H3665" s="1" t="s">
        <v>298</v>
      </c>
      <c r="I3665" s="1">
        <v>1</v>
      </c>
      <c r="J3665" s="1">
        <v>2023</v>
      </c>
      <c r="K3665" s="1">
        <v>77666</v>
      </c>
      <c r="L3665" s="1">
        <v>0</v>
      </c>
      <c r="M3665" s="1">
        <f t="array" ref="M3665">SUMPRODUCT(MAX(ISNUMBER(SEARCH('Class Rules'!$B$6:$B$85,$E3665))*ISNUMBER(SEARCH('Class Rules'!$C$6:$C$85,$F3665))*'Class Rules'!$A$6:$A$85))</f>
        <v>0</v>
      </c>
      <c r="N3665" s="1" t="str">
        <f t="array" ref="N3665">IF($M3665=0,'Class Rules'!$D$3,INDEX('Class Rules'!$D$6:$D$85,MATCH($M3665,'Class Rules'!$A$6:$A$85,0)))</f>
        <v>Passenger LDV</v>
      </c>
      <c r="O3665" s="1" t="str">
        <f t="array" ref="O3665">IF(SUMPRODUCT(MAX(ISNUMBER(SEARCH(Fuel_Rules!$A$6:$A$30,$E3665))*ISNUMBER(SEARCH(Fuel_Rules!$B$6:$B$30,$F3665))*(Fuel_Rules!$A$6:$A$30&lt;&gt;"")))&gt;0,"Plug-in hybrid",IF($G3665="Diesel","Diesel","Gasoline"))</f>
        <v>Gasoline</v>
      </c>
    </row>
    <row r="3666" spans="1:15" ht="15" customHeight="1" x14ac:dyDescent="0.25">
      <c r="A3666" s="1">
        <v>2022</v>
      </c>
      <c r="B3666" s="1" t="s">
        <v>5174</v>
      </c>
      <c r="C3666" s="1" t="s">
        <v>2943</v>
      </c>
      <c r="D3666" s="1" t="s">
        <v>5988</v>
      </c>
      <c r="E3666" s="1" t="s">
        <v>2908</v>
      </c>
      <c r="F3666" s="1" t="s">
        <v>2945</v>
      </c>
      <c r="G3666" s="1" t="s">
        <v>105</v>
      </c>
      <c r="H3666" s="1" t="s">
        <v>437</v>
      </c>
      <c r="I3666" s="1">
        <v>3</v>
      </c>
      <c r="J3666" s="1">
        <v>2023</v>
      </c>
      <c r="K3666" s="1">
        <v>311950</v>
      </c>
      <c r="L3666" s="1">
        <v>0</v>
      </c>
      <c r="M3666" s="1">
        <f t="array" ref="M3666">SUMPRODUCT(MAX(ISNUMBER(SEARCH('Class Rules'!$B$6:$B$85,$E3666))*ISNUMBER(SEARCH('Class Rules'!$C$6:$C$85,$F3666))*'Class Rules'!$A$6:$A$85))</f>
        <v>19</v>
      </c>
      <c r="N3666" s="1" t="str">
        <f t="array" ref="N3666">IF($M3666=0,'Class Rules'!$D$3,INDEX('Class Rules'!$D$6:$D$85,MATCH($M3666,'Class Rules'!$A$6:$A$85,0)))</f>
        <v>Freight LDV</v>
      </c>
      <c r="O3666" s="1" t="str">
        <f t="array" ref="O3666">IF(SUMPRODUCT(MAX(ISNUMBER(SEARCH(Fuel_Rules!$A$6:$A$30,$E3666))*ISNUMBER(SEARCH(Fuel_Rules!$B$6:$B$30,$F3666))*(Fuel_Rules!$A$6:$A$30&lt;&gt;"")))&gt;0,"Plug-in hybrid",IF($G3666="Diesel","Diesel","Gasoline"))</f>
        <v>Diesel</v>
      </c>
    </row>
    <row r="3667" spans="1:15" ht="15" customHeight="1" x14ac:dyDescent="0.25">
      <c r="A3667" s="1">
        <v>2022</v>
      </c>
      <c r="B3667" s="1" t="s">
        <v>5174</v>
      </c>
      <c r="C3667" s="1" t="s">
        <v>2946</v>
      </c>
      <c r="D3667" s="1" t="s">
        <v>5989</v>
      </c>
      <c r="E3667" s="1" t="s">
        <v>2908</v>
      </c>
      <c r="F3667" s="1" t="s">
        <v>2948</v>
      </c>
      <c r="G3667" s="1" t="s">
        <v>103</v>
      </c>
      <c r="H3667" s="1" t="s">
        <v>437</v>
      </c>
      <c r="I3667" s="1">
        <v>1</v>
      </c>
      <c r="J3667" s="1">
        <v>2023</v>
      </c>
      <c r="K3667" s="1">
        <v>128458</v>
      </c>
      <c r="L3667" s="1">
        <v>0</v>
      </c>
      <c r="M3667" s="1">
        <f t="array" ref="M3667">SUMPRODUCT(MAX(ISNUMBER(SEARCH('Class Rules'!$B$6:$B$85,$E3667))*ISNUMBER(SEARCH('Class Rules'!$C$6:$C$85,$F3667))*'Class Rules'!$A$6:$A$85))</f>
        <v>0</v>
      </c>
      <c r="N3667" s="1" t="str">
        <f t="array" ref="N3667">IF($M3667=0,'Class Rules'!$D$3,INDEX('Class Rules'!$D$6:$D$85,MATCH($M3667,'Class Rules'!$A$6:$A$85,0)))</f>
        <v>Passenger LDV</v>
      </c>
      <c r="O3667" s="1" t="str">
        <f t="array" ref="O3667">IF(SUMPRODUCT(MAX(ISNUMBER(SEARCH(Fuel_Rules!$A$6:$A$30,$E3667))*ISNUMBER(SEARCH(Fuel_Rules!$B$6:$B$30,$F3667))*(Fuel_Rules!$A$6:$A$30&lt;&gt;"")))&gt;0,"Plug-in hybrid",IF($G3667="Diesel","Diesel","Gasoline"))</f>
        <v>Gasoline</v>
      </c>
    </row>
    <row r="3668" spans="1:15" ht="15" customHeight="1" x14ac:dyDescent="0.25">
      <c r="A3668" s="1">
        <v>2022</v>
      </c>
      <c r="B3668" s="1" t="s">
        <v>5174</v>
      </c>
      <c r="C3668" s="1" t="s">
        <v>2949</v>
      </c>
      <c r="D3668" s="1" t="s">
        <v>5990</v>
      </c>
      <c r="E3668" s="1" t="s">
        <v>2908</v>
      </c>
      <c r="F3668" s="1" t="s">
        <v>2951</v>
      </c>
      <c r="G3668" s="1" t="s">
        <v>103</v>
      </c>
      <c r="H3668" s="1" t="s">
        <v>437</v>
      </c>
      <c r="I3668" s="1">
        <v>1</v>
      </c>
      <c r="J3668" s="1">
        <v>2023</v>
      </c>
      <c r="K3668" s="1">
        <v>116362</v>
      </c>
      <c r="L3668" s="1">
        <v>0</v>
      </c>
      <c r="M3668" s="1">
        <f t="array" ref="M3668">SUMPRODUCT(MAX(ISNUMBER(SEARCH('Class Rules'!$B$6:$B$85,$E3668))*ISNUMBER(SEARCH('Class Rules'!$C$6:$C$85,$F3668))*'Class Rules'!$A$6:$A$85))</f>
        <v>0</v>
      </c>
      <c r="N3668" s="1" t="str">
        <f t="array" ref="N3668">IF($M3668=0,'Class Rules'!$D$3,INDEX('Class Rules'!$D$6:$D$85,MATCH($M3668,'Class Rules'!$A$6:$A$85,0)))</f>
        <v>Passenger LDV</v>
      </c>
      <c r="O3668" s="1" t="str">
        <f t="array" ref="O3668">IF(SUMPRODUCT(MAX(ISNUMBER(SEARCH(Fuel_Rules!$A$6:$A$30,$E3668))*ISNUMBER(SEARCH(Fuel_Rules!$B$6:$B$30,$F3668))*(Fuel_Rules!$A$6:$A$30&lt;&gt;"")))&gt;0,"Plug-in hybrid",IF($G3668="Diesel","Diesel","Gasoline"))</f>
        <v>Gasoline</v>
      </c>
    </row>
    <row r="3669" spans="1:15" ht="15" customHeight="1" x14ac:dyDescent="0.25">
      <c r="A3669" s="1">
        <v>2022</v>
      </c>
      <c r="B3669" s="1" t="s">
        <v>5174</v>
      </c>
      <c r="C3669" s="1" t="s">
        <v>2952</v>
      </c>
      <c r="D3669" s="1" t="s">
        <v>5991</v>
      </c>
      <c r="E3669" s="1" t="s">
        <v>2908</v>
      </c>
      <c r="F3669" s="1" t="s">
        <v>2954</v>
      </c>
      <c r="G3669" s="1" t="s">
        <v>103</v>
      </c>
      <c r="H3669" s="1" t="s">
        <v>298</v>
      </c>
      <c r="I3669" s="1">
        <v>1.6</v>
      </c>
      <c r="J3669" s="1">
        <v>2023</v>
      </c>
      <c r="K3669" s="1">
        <v>95100</v>
      </c>
      <c r="L3669" s="1">
        <v>0</v>
      </c>
      <c r="M3669" s="1">
        <f t="array" ref="M3669">SUMPRODUCT(MAX(ISNUMBER(SEARCH('Class Rules'!$B$6:$B$85,$E3669))*ISNUMBER(SEARCH('Class Rules'!$C$6:$C$85,$F3669))*'Class Rules'!$A$6:$A$85))</f>
        <v>0</v>
      </c>
      <c r="N3669" s="1" t="str">
        <f t="array" ref="N3669">IF($M3669=0,'Class Rules'!$D$3,INDEX('Class Rules'!$D$6:$D$85,MATCH($M3669,'Class Rules'!$A$6:$A$85,0)))</f>
        <v>Passenger LDV</v>
      </c>
      <c r="O3669" s="1" t="str">
        <f t="array" ref="O3669">IF(SUMPRODUCT(MAX(ISNUMBER(SEARCH(Fuel_Rules!$A$6:$A$30,$E3669))*ISNUMBER(SEARCH(Fuel_Rules!$B$6:$B$30,$F3669))*(Fuel_Rules!$A$6:$A$30&lt;&gt;"")))&gt;0,"Plug-in hybrid",IF($G3669="Diesel","Diesel","Gasoline"))</f>
        <v>Gasoline</v>
      </c>
    </row>
    <row r="3670" spans="1:15" ht="15" customHeight="1" x14ac:dyDescent="0.25">
      <c r="A3670" s="1">
        <v>2022</v>
      </c>
      <c r="B3670" s="1" t="s">
        <v>5174</v>
      </c>
      <c r="C3670" s="1" t="s">
        <v>2958</v>
      </c>
      <c r="D3670" s="1" t="s">
        <v>5992</v>
      </c>
      <c r="E3670" s="1" t="s">
        <v>2908</v>
      </c>
      <c r="F3670" s="1" t="s">
        <v>2960</v>
      </c>
      <c r="G3670" s="1" t="s">
        <v>103</v>
      </c>
      <c r="H3670" s="1" t="s">
        <v>298</v>
      </c>
      <c r="I3670" s="1">
        <v>2</v>
      </c>
      <c r="J3670" s="1">
        <v>2023</v>
      </c>
      <c r="K3670" s="1">
        <v>269685</v>
      </c>
      <c r="L3670" s="1">
        <v>0</v>
      </c>
      <c r="M3670" s="1">
        <f t="array" ref="M3670">SUMPRODUCT(MAX(ISNUMBER(SEARCH('Class Rules'!$B$6:$B$85,$E3670))*ISNUMBER(SEARCH('Class Rules'!$C$6:$C$85,$F3670))*'Class Rules'!$A$6:$A$85))</f>
        <v>0</v>
      </c>
      <c r="N3670" s="1" t="str">
        <f t="array" ref="N3670">IF($M3670=0,'Class Rules'!$D$3,INDEX('Class Rules'!$D$6:$D$85,MATCH($M3670,'Class Rules'!$A$6:$A$85,0)))</f>
        <v>Passenger LDV</v>
      </c>
      <c r="O3670" s="1" t="str">
        <f t="array" ref="O3670">IF(SUMPRODUCT(MAX(ISNUMBER(SEARCH(Fuel_Rules!$A$6:$A$30,$E3670))*ISNUMBER(SEARCH(Fuel_Rules!$B$6:$B$30,$F3670))*(Fuel_Rules!$A$6:$A$30&lt;&gt;"")))&gt;0,"Plug-in hybrid",IF($G3670="Diesel","Diesel","Gasoline"))</f>
        <v>Gasoline</v>
      </c>
    </row>
    <row r="3671" spans="1:15" ht="15" customHeight="1" x14ac:dyDescent="0.25">
      <c r="A3671" s="1">
        <v>2022</v>
      </c>
      <c r="B3671" s="1" t="s">
        <v>5174</v>
      </c>
      <c r="C3671" s="1" t="s">
        <v>2961</v>
      </c>
      <c r="D3671" s="1" t="s">
        <v>5993</v>
      </c>
      <c r="E3671" s="1" t="s">
        <v>2908</v>
      </c>
      <c r="F3671" s="1" t="s">
        <v>2963</v>
      </c>
      <c r="G3671" s="1" t="s">
        <v>103</v>
      </c>
      <c r="H3671" s="1" t="s">
        <v>298</v>
      </c>
      <c r="I3671" s="1">
        <v>1</v>
      </c>
      <c r="J3671" s="1">
        <v>2023</v>
      </c>
      <c r="K3671" s="1">
        <v>71628</v>
      </c>
      <c r="L3671" s="1">
        <v>0</v>
      </c>
      <c r="M3671" s="1">
        <f t="array" ref="M3671">SUMPRODUCT(MAX(ISNUMBER(SEARCH('Class Rules'!$B$6:$B$85,$E3671))*ISNUMBER(SEARCH('Class Rules'!$C$6:$C$85,$F3671))*'Class Rules'!$A$6:$A$85))</f>
        <v>0</v>
      </c>
      <c r="N3671" s="1" t="str">
        <f t="array" ref="N3671">IF($M3671=0,'Class Rules'!$D$3,INDEX('Class Rules'!$D$6:$D$85,MATCH($M3671,'Class Rules'!$A$6:$A$85,0)))</f>
        <v>Passenger LDV</v>
      </c>
      <c r="O3671" s="1" t="str">
        <f t="array" ref="O3671">IF(SUMPRODUCT(MAX(ISNUMBER(SEARCH(Fuel_Rules!$A$6:$A$30,$E3671))*ISNUMBER(SEARCH(Fuel_Rules!$B$6:$B$30,$F3671))*(Fuel_Rules!$A$6:$A$30&lt;&gt;"")))&gt;0,"Plug-in hybrid",IF($G3671="Diesel","Diesel","Gasoline"))</f>
        <v>Gasoline</v>
      </c>
    </row>
    <row r="3672" spans="1:15" ht="15" customHeight="1" x14ac:dyDescent="0.25">
      <c r="A3672" s="1">
        <v>2022</v>
      </c>
      <c r="B3672" s="1" t="s">
        <v>5174</v>
      </c>
      <c r="C3672" s="1" t="s">
        <v>2964</v>
      </c>
      <c r="D3672" s="1" t="s">
        <v>5994</v>
      </c>
      <c r="E3672" s="1" t="s">
        <v>2908</v>
      </c>
      <c r="F3672" s="1" t="s">
        <v>2966</v>
      </c>
      <c r="G3672" s="1" t="s">
        <v>103</v>
      </c>
      <c r="H3672" s="1" t="s">
        <v>298</v>
      </c>
      <c r="I3672" s="1">
        <v>1.6</v>
      </c>
      <c r="J3672" s="1">
        <v>2023</v>
      </c>
      <c r="K3672" s="1">
        <v>80366</v>
      </c>
      <c r="L3672" s="1">
        <v>0</v>
      </c>
      <c r="M3672" s="1">
        <f t="array" ref="M3672">SUMPRODUCT(MAX(ISNUMBER(SEARCH('Class Rules'!$B$6:$B$85,$E3672))*ISNUMBER(SEARCH('Class Rules'!$C$6:$C$85,$F3672))*'Class Rules'!$A$6:$A$85))</f>
        <v>0</v>
      </c>
      <c r="N3672" s="1" t="str">
        <f t="array" ref="N3672">IF($M3672=0,'Class Rules'!$D$3,INDEX('Class Rules'!$D$6:$D$85,MATCH($M3672,'Class Rules'!$A$6:$A$85,0)))</f>
        <v>Passenger LDV</v>
      </c>
      <c r="O3672" s="1" t="str">
        <f t="array" ref="O3672">IF(SUMPRODUCT(MAX(ISNUMBER(SEARCH(Fuel_Rules!$A$6:$A$30,$E3672))*ISNUMBER(SEARCH(Fuel_Rules!$B$6:$B$30,$F3672))*(Fuel_Rules!$A$6:$A$30&lt;&gt;"")))&gt;0,"Plug-in hybrid",IF($G3672="Diesel","Diesel","Gasoline"))</f>
        <v>Gasoline</v>
      </c>
    </row>
    <row r="3673" spans="1:15" ht="15" customHeight="1" x14ac:dyDescent="0.25">
      <c r="A3673" s="1">
        <v>2022</v>
      </c>
      <c r="B3673" s="1" t="s">
        <v>5174</v>
      </c>
      <c r="C3673" s="1" t="s">
        <v>2967</v>
      </c>
      <c r="D3673" s="1" t="s">
        <v>5995</v>
      </c>
      <c r="E3673" s="1" t="s">
        <v>2908</v>
      </c>
      <c r="F3673" s="1" t="s">
        <v>2969</v>
      </c>
      <c r="G3673" s="1" t="s">
        <v>103</v>
      </c>
      <c r="H3673" s="1" t="s">
        <v>298</v>
      </c>
      <c r="I3673" s="1">
        <v>1</v>
      </c>
      <c r="J3673" s="1">
        <v>2023</v>
      </c>
      <c r="K3673" s="1">
        <v>82967</v>
      </c>
      <c r="L3673" s="1">
        <v>0</v>
      </c>
      <c r="M3673" s="1">
        <f t="array" ref="M3673">SUMPRODUCT(MAX(ISNUMBER(SEARCH('Class Rules'!$B$6:$B$85,$E3673))*ISNUMBER(SEARCH('Class Rules'!$C$6:$C$85,$F3673))*'Class Rules'!$A$6:$A$85))</f>
        <v>0</v>
      </c>
      <c r="N3673" s="1" t="str">
        <f t="array" ref="N3673">IF($M3673=0,'Class Rules'!$D$3,INDEX('Class Rules'!$D$6:$D$85,MATCH($M3673,'Class Rules'!$A$6:$A$85,0)))</f>
        <v>Passenger LDV</v>
      </c>
      <c r="O3673" s="1" t="str">
        <f t="array" ref="O3673">IF(SUMPRODUCT(MAX(ISNUMBER(SEARCH(Fuel_Rules!$A$6:$A$30,$E3673))*ISNUMBER(SEARCH(Fuel_Rules!$B$6:$B$30,$F3673))*(Fuel_Rules!$A$6:$A$30&lt;&gt;"")))&gt;0,"Plug-in hybrid",IF($G3673="Diesel","Diesel","Gasoline"))</f>
        <v>Gasoline</v>
      </c>
    </row>
    <row r="3674" spans="1:15" ht="15" customHeight="1" x14ac:dyDescent="0.25">
      <c r="A3674" s="1">
        <v>2022</v>
      </c>
      <c r="B3674" s="1" t="s">
        <v>5174</v>
      </c>
      <c r="C3674" s="1" t="s">
        <v>2970</v>
      </c>
      <c r="D3674" s="1" t="s">
        <v>5996</v>
      </c>
      <c r="E3674" s="1" t="s">
        <v>2908</v>
      </c>
      <c r="F3674" s="1" t="s">
        <v>2972</v>
      </c>
      <c r="G3674" s="1" t="s">
        <v>103</v>
      </c>
      <c r="H3674" s="1" t="s">
        <v>298</v>
      </c>
      <c r="I3674" s="1">
        <v>1.6</v>
      </c>
      <c r="J3674" s="1">
        <v>2023</v>
      </c>
      <c r="K3674" s="1">
        <v>88952</v>
      </c>
      <c r="L3674" s="1">
        <v>0</v>
      </c>
      <c r="M3674" s="1">
        <f t="array" ref="M3674">SUMPRODUCT(MAX(ISNUMBER(SEARCH('Class Rules'!$B$6:$B$85,$E3674))*ISNUMBER(SEARCH('Class Rules'!$C$6:$C$85,$F3674))*'Class Rules'!$A$6:$A$85))</f>
        <v>0</v>
      </c>
      <c r="N3674" s="1" t="str">
        <f t="array" ref="N3674">IF($M3674=0,'Class Rules'!$D$3,INDEX('Class Rules'!$D$6:$D$85,MATCH($M3674,'Class Rules'!$A$6:$A$85,0)))</f>
        <v>Passenger LDV</v>
      </c>
      <c r="O3674" s="1" t="str">
        <f t="array" ref="O3674">IF(SUMPRODUCT(MAX(ISNUMBER(SEARCH(Fuel_Rules!$A$6:$A$30,$E3674))*ISNUMBER(SEARCH(Fuel_Rules!$B$6:$B$30,$F3674))*(Fuel_Rules!$A$6:$A$30&lt;&gt;"")))&gt;0,"Plug-in hybrid",IF($G3674="Diesel","Diesel","Gasoline"))</f>
        <v>Gasoline</v>
      </c>
    </row>
    <row r="3675" spans="1:15" ht="15" customHeight="1" x14ac:dyDescent="0.25">
      <c r="A3675" s="1">
        <v>2022</v>
      </c>
      <c r="B3675" s="1" t="s">
        <v>5174</v>
      </c>
      <c r="C3675" s="1" t="s">
        <v>2973</v>
      </c>
      <c r="D3675" s="1" t="s">
        <v>5997</v>
      </c>
      <c r="E3675" s="1" t="s">
        <v>2908</v>
      </c>
      <c r="F3675" s="1" t="s">
        <v>2975</v>
      </c>
      <c r="G3675" s="1" t="s">
        <v>103</v>
      </c>
      <c r="H3675" s="1" t="s">
        <v>437</v>
      </c>
      <c r="I3675" s="1">
        <v>1.6</v>
      </c>
      <c r="J3675" s="1">
        <v>2023</v>
      </c>
      <c r="K3675" s="1">
        <v>91140</v>
      </c>
      <c r="L3675" s="1">
        <v>0</v>
      </c>
      <c r="M3675" s="1">
        <f t="array" ref="M3675">SUMPRODUCT(MAX(ISNUMBER(SEARCH('Class Rules'!$B$6:$B$85,$E3675))*ISNUMBER(SEARCH('Class Rules'!$C$6:$C$85,$F3675))*'Class Rules'!$A$6:$A$85))</f>
        <v>0</v>
      </c>
      <c r="N3675" s="1" t="str">
        <f t="array" ref="N3675">IF($M3675=0,'Class Rules'!$D$3,INDEX('Class Rules'!$D$6:$D$85,MATCH($M3675,'Class Rules'!$A$6:$A$85,0)))</f>
        <v>Passenger LDV</v>
      </c>
      <c r="O3675" s="1" t="str">
        <f t="array" ref="O3675">IF(SUMPRODUCT(MAX(ISNUMBER(SEARCH(Fuel_Rules!$A$6:$A$30,$E3675))*ISNUMBER(SEARCH(Fuel_Rules!$B$6:$B$30,$F3675))*(Fuel_Rules!$A$6:$A$30&lt;&gt;"")))&gt;0,"Plug-in hybrid",IF($G3675="Diesel","Diesel","Gasoline"))</f>
        <v>Gasoline</v>
      </c>
    </row>
    <row r="3676" spans="1:15" ht="15" customHeight="1" x14ac:dyDescent="0.25">
      <c r="A3676" s="1">
        <v>2022</v>
      </c>
      <c r="B3676" s="1" t="s">
        <v>5174</v>
      </c>
      <c r="C3676" s="1" t="s">
        <v>2976</v>
      </c>
      <c r="D3676" s="1" t="s">
        <v>5998</v>
      </c>
      <c r="E3676" s="1" t="s">
        <v>2908</v>
      </c>
      <c r="F3676" s="1" t="s">
        <v>2978</v>
      </c>
      <c r="G3676" s="1" t="s">
        <v>103</v>
      </c>
      <c r="H3676" s="1" t="s">
        <v>437</v>
      </c>
      <c r="I3676" s="1">
        <v>1.6</v>
      </c>
      <c r="J3676" s="1">
        <v>2023</v>
      </c>
      <c r="K3676" s="1">
        <v>103299</v>
      </c>
      <c r="L3676" s="1">
        <v>0</v>
      </c>
      <c r="M3676" s="1">
        <f t="array" ref="M3676">SUMPRODUCT(MAX(ISNUMBER(SEARCH('Class Rules'!$B$6:$B$85,$E3676))*ISNUMBER(SEARCH('Class Rules'!$C$6:$C$85,$F3676))*'Class Rules'!$A$6:$A$85))</f>
        <v>0</v>
      </c>
      <c r="N3676" s="1" t="str">
        <f t="array" ref="N3676">IF($M3676=0,'Class Rules'!$D$3,INDEX('Class Rules'!$D$6:$D$85,MATCH($M3676,'Class Rules'!$A$6:$A$85,0)))</f>
        <v>Passenger LDV</v>
      </c>
      <c r="O3676" s="1" t="str">
        <f t="array" ref="O3676">IF(SUMPRODUCT(MAX(ISNUMBER(SEARCH(Fuel_Rules!$A$6:$A$30,$E3676))*ISNUMBER(SEARCH(Fuel_Rules!$B$6:$B$30,$F3676))*(Fuel_Rules!$A$6:$A$30&lt;&gt;"")))&gt;0,"Plug-in hybrid",IF($G3676="Diesel","Diesel","Gasoline"))</f>
        <v>Gasoline</v>
      </c>
    </row>
    <row r="3677" spans="1:15" ht="15" customHeight="1" x14ac:dyDescent="0.25">
      <c r="A3677" s="1">
        <v>2022</v>
      </c>
      <c r="B3677" s="1" t="s">
        <v>5174</v>
      </c>
      <c r="C3677" s="1" t="s">
        <v>2979</v>
      </c>
      <c r="D3677" s="1" t="s">
        <v>5999</v>
      </c>
      <c r="E3677" s="1" t="s">
        <v>2908</v>
      </c>
      <c r="F3677" s="1" t="s">
        <v>2981</v>
      </c>
      <c r="G3677" s="1" t="s">
        <v>103</v>
      </c>
      <c r="H3677" s="1" t="s">
        <v>437</v>
      </c>
      <c r="I3677" s="1">
        <v>1.6</v>
      </c>
      <c r="J3677" s="1">
        <v>2023</v>
      </c>
      <c r="K3677" s="1">
        <v>96153</v>
      </c>
      <c r="L3677" s="1">
        <v>0</v>
      </c>
      <c r="M3677" s="1">
        <f t="array" ref="M3677">SUMPRODUCT(MAX(ISNUMBER(SEARCH('Class Rules'!$B$6:$B$85,$E3677))*ISNUMBER(SEARCH('Class Rules'!$C$6:$C$85,$F3677))*'Class Rules'!$A$6:$A$85))</f>
        <v>0</v>
      </c>
      <c r="N3677" s="1" t="str">
        <f t="array" ref="N3677">IF($M3677=0,'Class Rules'!$D$3,INDEX('Class Rules'!$D$6:$D$85,MATCH($M3677,'Class Rules'!$A$6:$A$85,0)))</f>
        <v>Passenger LDV</v>
      </c>
      <c r="O3677" s="1" t="str">
        <f t="array" ref="O3677">IF(SUMPRODUCT(MAX(ISNUMBER(SEARCH(Fuel_Rules!$A$6:$A$30,$E3677))*ISNUMBER(SEARCH(Fuel_Rules!$B$6:$B$30,$F3677))*(Fuel_Rules!$A$6:$A$30&lt;&gt;"")))&gt;0,"Plug-in hybrid",IF($G3677="Diesel","Diesel","Gasoline"))</f>
        <v>Gasoline</v>
      </c>
    </row>
    <row r="3678" spans="1:15" ht="15" customHeight="1" x14ac:dyDescent="0.25">
      <c r="A3678" s="1">
        <v>2022</v>
      </c>
      <c r="B3678" s="1" t="s">
        <v>5174</v>
      </c>
      <c r="C3678" s="1" t="s">
        <v>2982</v>
      </c>
      <c r="D3678" s="1" t="s">
        <v>6000</v>
      </c>
      <c r="E3678" s="1" t="s">
        <v>2908</v>
      </c>
      <c r="F3678" s="1" t="s">
        <v>2984</v>
      </c>
      <c r="G3678" s="1" t="s">
        <v>103</v>
      </c>
      <c r="H3678" s="1" t="s">
        <v>437</v>
      </c>
      <c r="I3678" s="1">
        <v>1.6</v>
      </c>
      <c r="J3678" s="1">
        <v>2023</v>
      </c>
      <c r="K3678" s="1">
        <v>88979</v>
      </c>
      <c r="L3678" s="1">
        <v>0</v>
      </c>
      <c r="M3678" s="1">
        <f t="array" ref="M3678">SUMPRODUCT(MAX(ISNUMBER(SEARCH('Class Rules'!$B$6:$B$85,$E3678))*ISNUMBER(SEARCH('Class Rules'!$C$6:$C$85,$F3678))*'Class Rules'!$A$6:$A$85))</f>
        <v>0</v>
      </c>
      <c r="N3678" s="1" t="str">
        <f t="array" ref="N3678">IF($M3678=0,'Class Rules'!$D$3,INDEX('Class Rules'!$D$6:$D$85,MATCH($M3678,'Class Rules'!$A$6:$A$85,0)))</f>
        <v>Passenger LDV</v>
      </c>
      <c r="O3678" s="1" t="str">
        <f t="array" ref="O3678">IF(SUMPRODUCT(MAX(ISNUMBER(SEARCH(Fuel_Rules!$A$6:$A$30,$E3678))*ISNUMBER(SEARCH(Fuel_Rules!$B$6:$B$30,$F3678))*(Fuel_Rules!$A$6:$A$30&lt;&gt;"")))&gt;0,"Plug-in hybrid",IF($G3678="Diesel","Diesel","Gasoline"))</f>
        <v>Gasoline</v>
      </c>
    </row>
    <row r="3679" spans="1:15" ht="15" customHeight="1" x14ac:dyDescent="0.25">
      <c r="A3679" s="1">
        <v>2022</v>
      </c>
      <c r="B3679" s="1" t="s">
        <v>5174</v>
      </c>
      <c r="C3679" s="1" t="s">
        <v>2991</v>
      </c>
      <c r="D3679" s="1" t="s">
        <v>6001</v>
      </c>
      <c r="E3679" s="1" t="s">
        <v>2908</v>
      </c>
      <c r="F3679" s="1" t="s">
        <v>2993</v>
      </c>
      <c r="G3679" s="1" t="s">
        <v>105</v>
      </c>
      <c r="H3679" s="1" t="s">
        <v>437</v>
      </c>
      <c r="I3679" s="1">
        <v>2</v>
      </c>
      <c r="J3679" s="1">
        <v>2023</v>
      </c>
      <c r="K3679" s="1">
        <v>277838</v>
      </c>
      <c r="L3679" s="1">
        <v>0</v>
      </c>
      <c r="M3679" s="1">
        <f t="array" ref="M3679">SUMPRODUCT(MAX(ISNUMBER(SEARCH('Class Rules'!$B$6:$B$85,$E3679))*ISNUMBER(SEARCH('Class Rules'!$C$6:$C$85,$F3679))*'Class Rules'!$A$6:$A$85))</f>
        <v>19</v>
      </c>
      <c r="N3679" s="1" t="str">
        <f t="array" ref="N3679">IF($M3679=0,'Class Rules'!$D$3,INDEX('Class Rules'!$D$6:$D$85,MATCH($M3679,'Class Rules'!$A$6:$A$85,0)))</f>
        <v>Freight LDV</v>
      </c>
      <c r="O3679" s="1" t="str">
        <f t="array" ref="O3679">IF(SUMPRODUCT(MAX(ISNUMBER(SEARCH(Fuel_Rules!$A$6:$A$30,$E3679))*ISNUMBER(SEARCH(Fuel_Rules!$B$6:$B$30,$F3679))*(Fuel_Rules!$A$6:$A$30&lt;&gt;"")))&gt;0,"Plug-in hybrid",IF($G3679="Diesel","Diesel","Gasoline"))</f>
        <v>Diesel</v>
      </c>
    </row>
    <row r="3680" spans="1:15" ht="15" customHeight="1" x14ac:dyDescent="0.25">
      <c r="A3680" s="1">
        <v>2022</v>
      </c>
      <c r="B3680" s="1" t="s">
        <v>5174</v>
      </c>
      <c r="C3680" s="1" t="s">
        <v>2994</v>
      </c>
      <c r="D3680" s="1" t="s">
        <v>6002</v>
      </c>
      <c r="E3680" s="1" t="s">
        <v>2908</v>
      </c>
      <c r="F3680" s="1" t="s">
        <v>2996</v>
      </c>
      <c r="G3680" s="1" t="s">
        <v>105</v>
      </c>
      <c r="H3680" s="1" t="s">
        <v>437</v>
      </c>
      <c r="I3680" s="1">
        <v>3</v>
      </c>
      <c r="J3680" s="1">
        <v>2023</v>
      </c>
      <c r="K3680" s="1">
        <v>329736</v>
      </c>
      <c r="L3680" s="1">
        <v>0</v>
      </c>
      <c r="M3680" s="1">
        <f t="array" ref="M3680">SUMPRODUCT(MAX(ISNUMBER(SEARCH('Class Rules'!$B$6:$B$85,$E3680))*ISNUMBER(SEARCH('Class Rules'!$C$6:$C$85,$F3680))*'Class Rules'!$A$6:$A$85))</f>
        <v>19</v>
      </c>
      <c r="N3680" s="1" t="str">
        <f t="array" ref="N3680">IF($M3680=0,'Class Rules'!$D$3,INDEX('Class Rules'!$D$6:$D$85,MATCH($M3680,'Class Rules'!$A$6:$A$85,0)))</f>
        <v>Freight LDV</v>
      </c>
      <c r="O3680" s="1" t="str">
        <f t="array" ref="O3680">IF(SUMPRODUCT(MAX(ISNUMBER(SEARCH(Fuel_Rules!$A$6:$A$30,$E3680))*ISNUMBER(SEARCH(Fuel_Rules!$B$6:$B$30,$F3680))*(Fuel_Rules!$A$6:$A$30&lt;&gt;"")))&gt;0,"Plug-in hybrid",IF($G3680="Diesel","Diesel","Gasoline"))</f>
        <v>Diesel</v>
      </c>
    </row>
    <row r="3681" spans="1:15" ht="15" customHeight="1" x14ac:dyDescent="0.25">
      <c r="A3681" s="1">
        <v>2022</v>
      </c>
      <c r="B3681" s="1" t="s">
        <v>5174</v>
      </c>
      <c r="C3681" s="1" t="s">
        <v>2997</v>
      </c>
      <c r="D3681" s="1" t="s">
        <v>6003</v>
      </c>
      <c r="E3681" s="1" t="s">
        <v>2908</v>
      </c>
      <c r="F3681" s="1" t="s">
        <v>2999</v>
      </c>
      <c r="G3681" s="1" t="s">
        <v>103</v>
      </c>
      <c r="H3681" s="1" t="s">
        <v>437</v>
      </c>
      <c r="I3681" s="1">
        <v>1.4</v>
      </c>
      <c r="J3681" s="1">
        <v>2023</v>
      </c>
      <c r="K3681" s="1">
        <v>163411</v>
      </c>
      <c r="L3681" s="1">
        <v>0</v>
      </c>
      <c r="M3681" s="1">
        <f t="array" ref="M3681">SUMPRODUCT(MAX(ISNUMBER(SEARCH('Class Rules'!$B$6:$B$85,$E3681))*ISNUMBER(SEARCH('Class Rules'!$C$6:$C$85,$F3681))*'Class Rules'!$A$6:$A$85))</f>
        <v>0</v>
      </c>
      <c r="N3681" s="1" t="str">
        <f t="array" ref="N3681">IF($M3681=0,'Class Rules'!$D$3,INDEX('Class Rules'!$D$6:$D$85,MATCH($M3681,'Class Rules'!$A$6:$A$85,0)))</f>
        <v>Passenger LDV</v>
      </c>
      <c r="O3681" s="1" t="str">
        <f t="array" ref="O3681">IF(SUMPRODUCT(MAX(ISNUMBER(SEARCH(Fuel_Rules!$A$6:$A$30,$E3681))*ISNUMBER(SEARCH(Fuel_Rules!$B$6:$B$30,$F3681))*(Fuel_Rules!$A$6:$A$30&lt;&gt;"")))&gt;0,"Plug-in hybrid",IF($G3681="Diesel","Diesel","Gasoline"))</f>
        <v>Gasoline</v>
      </c>
    </row>
    <row r="3682" spans="1:15" ht="15" customHeight="1" x14ac:dyDescent="0.25">
      <c r="A3682" s="1">
        <v>2022</v>
      </c>
      <c r="B3682" s="1" t="s">
        <v>5174</v>
      </c>
      <c r="C3682" s="1" t="s">
        <v>3000</v>
      </c>
      <c r="D3682" s="1" t="s">
        <v>6004</v>
      </c>
      <c r="E3682" s="1" t="s">
        <v>2908</v>
      </c>
      <c r="F3682" s="1" t="s">
        <v>3002</v>
      </c>
      <c r="G3682" s="1" t="s">
        <v>103</v>
      </c>
      <c r="H3682" s="1" t="s">
        <v>437</v>
      </c>
      <c r="I3682" s="1">
        <v>1</v>
      </c>
      <c r="J3682" s="1">
        <v>2023</v>
      </c>
      <c r="K3682" s="1">
        <v>146984</v>
      </c>
      <c r="L3682" s="1">
        <v>0</v>
      </c>
      <c r="M3682" s="1">
        <f t="array" ref="M3682">SUMPRODUCT(MAX(ISNUMBER(SEARCH('Class Rules'!$B$6:$B$85,$E3682))*ISNUMBER(SEARCH('Class Rules'!$C$6:$C$85,$F3682))*'Class Rules'!$A$6:$A$85))</f>
        <v>0</v>
      </c>
      <c r="N3682" s="1" t="str">
        <f t="array" ref="N3682">IF($M3682=0,'Class Rules'!$D$3,INDEX('Class Rules'!$D$6:$D$85,MATCH($M3682,'Class Rules'!$A$6:$A$85,0)))</f>
        <v>Passenger LDV</v>
      </c>
      <c r="O3682" s="1" t="str">
        <f t="array" ref="O3682">IF(SUMPRODUCT(MAX(ISNUMBER(SEARCH(Fuel_Rules!$A$6:$A$30,$E3682))*ISNUMBER(SEARCH(Fuel_Rules!$B$6:$B$30,$F3682))*(Fuel_Rules!$A$6:$A$30&lt;&gt;"")))&gt;0,"Plug-in hybrid",IF($G3682="Diesel","Diesel","Gasoline"))</f>
        <v>Gasoline</v>
      </c>
    </row>
    <row r="3683" spans="1:15" ht="15" customHeight="1" x14ac:dyDescent="0.25">
      <c r="A3683" s="1">
        <v>2022</v>
      </c>
      <c r="B3683" s="1" t="s">
        <v>5174</v>
      </c>
      <c r="C3683" s="1" t="s">
        <v>3003</v>
      </c>
      <c r="D3683" s="1" t="s">
        <v>6005</v>
      </c>
      <c r="E3683" s="1" t="s">
        <v>2908</v>
      </c>
      <c r="F3683" s="1" t="s">
        <v>3005</v>
      </c>
      <c r="G3683" s="1" t="s">
        <v>103</v>
      </c>
      <c r="H3683" s="1" t="s">
        <v>437</v>
      </c>
      <c r="I3683" s="1">
        <v>1</v>
      </c>
      <c r="J3683" s="1">
        <v>2023</v>
      </c>
      <c r="K3683" s="1">
        <v>132466</v>
      </c>
      <c r="L3683" s="1">
        <v>0</v>
      </c>
      <c r="M3683" s="1">
        <f t="array" ref="M3683">SUMPRODUCT(MAX(ISNUMBER(SEARCH('Class Rules'!$B$6:$B$85,$E3683))*ISNUMBER(SEARCH('Class Rules'!$C$6:$C$85,$F3683))*'Class Rules'!$A$6:$A$85))</f>
        <v>0</v>
      </c>
      <c r="N3683" s="1" t="str">
        <f t="array" ref="N3683">IF($M3683=0,'Class Rules'!$D$3,INDEX('Class Rules'!$D$6:$D$85,MATCH($M3683,'Class Rules'!$A$6:$A$85,0)))</f>
        <v>Passenger LDV</v>
      </c>
      <c r="O3683" s="1" t="str">
        <f t="array" ref="O3683">IF(SUMPRODUCT(MAX(ISNUMBER(SEARCH(Fuel_Rules!$A$6:$A$30,$E3683))*ISNUMBER(SEARCH(Fuel_Rules!$B$6:$B$30,$F3683))*(Fuel_Rules!$A$6:$A$30&lt;&gt;"")))&gt;0,"Plug-in hybrid",IF($G3683="Diesel","Diesel","Gasoline"))</f>
        <v>Gasoline</v>
      </c>
    </row>
    <row r="3684" spans="1:15" ht="15" customHeight="1" x14ac:dyDescent="0.25">
      <c r="A3684" s="1">
        <v>2022</v>
      </c>
      <c r="B3684" s="1" t="s">
        <v>5174</v>
      </c>
      <c r="C3684" s="1" t="s">
        <v>3018</v>
      </c>
      <c r="D3684" s="1" t="s">
        <v>6006</v>
      </c>
      <c r="E3684" s="1" t="s">
        <v>2908</v>
      </c>
      <c r="F3684" s="1" t="s">
        <v>3020</v>
      </c>
      <c r="G3684" s="1" t="s">
        <v>103</v>
      </c>
      <c r="H3684" s="1" t="s">
        <v>437</v>
      </c>
      <c r="I3684" s="1">
        <v>2</v>
      </c>
      <c r="J3684" s="1">
        <v>2023</v>
      </c>
      <c r="K3684" s="1">
        <v>210999</v>
      </c>
      <c r="L3684" s="1">
        <v>0</v>
      </c>
      <c r="M3684" s="1">
        <f t="array" ref="M3684">SUMPRODUCT(MAX(ISNUMBER(SEARCH('Class Rules'!$B$6:$B$85,$E3684))*ISNUMBER(SEARCH('Class Rules'!$C$6:$C$85,$F3684))*'Class Rules'!$A$6:$A$85))</f>
        <v>0</v>
      </c>
      <c r="N3684" s="1" t="str">
        <f t="array" ref="N3684">IF($M3684=0,'Class Rules'!$D$3,INDEX('Class Rules'!$D$6:$D$85,MATCH($M3684,'Class Rules'!$A$6:$A$85,0)))</f>
        <v>Passenger LDV</v>
      </c>
      <c r="O3684" s="1" t="str">
        <f t="array" ref="O3684">IF(SUMPRODUCT(MAX(ISNUMBER(SEARCH(Fuel_Rules!$A$6:$A$30,$E3684))*ISNUMBER(SEARCH(Fuel_Rules!$B$6:$B$30,$F3684))*(Fuel_Rules!$A$6:$A$30&lt;&gt;"")))&gt;0,"Plug-in hybrid",IF($G3684="Diesel","Diesel","Gasoline"))</f>
        <v>Gasoline</v>
      </c>
    </row>
    <row r="3685" spans="1:15" ht="15" customHeight="1" x14ac:dyDescent="0.25">
      <c r="A3685" s="1">
        <v>2022</v>
      </c>
      <c r="B3685" s="1" t="s">
        <v>5174</v>
      </c>
      <c r="C3685" s="1" t="s">
        <v>3021</v>
      </c>
      <c r="D3685" s="1" t="s">
        <v>6007</v>
      </c>
      <c r="E3685" s="1" t="s">
        <v>2908</v>
      </c>
      <c r="F3685" s="1" t="s">
        <v>3023</v>
      </c>
      <c r="G3685" s="1" t="s">
        <v>103</v>
      </c>
      <c r="H3685" s="1" t="s">
        <v>437</v>
      </c>
      <c r="I3685" s="1">
        <v>1</v>
      </c>
      <c r="J3685" s="1">
        <v>2023</v>
      </c>
      <c r="K3685" s="1">
        <v>109470</v>
      </c>
      <c r="L3685" s="1">
        <v>0</v>
      </c>
      <c r="M3685" s="1">
        <f t="array" ref="M3685">SUMPRODUCT(MAX(ISNUMBER(SEARCH('Class Rules'!$B$6:$B$85,$E3685))*ISNUMBER(SEARCH('Class Rules'!$C$6:$C$85,$F3685))*'Class Rules'!$A$6:$A$85))</f>
        <v>0</v>
      </c>
      <c r="N3685" s="1" t="str">
        <f t="array" ref="N3685">IF($M3685=0,'Class Rules'!$D$3,INDEX('Class Rules'!$D$6:$D$85,MATCH($M3685,'Class Rules'!$A$6:$A$85,0)))</f>
        <v>Passenger LDV</v>
      </c>
      <c r="O3685" s="1" t="str">
        <f t="array" ref="O3685">IF(SUMPRODUCT(MAX(ISNUMBER(SEARCH(Fuel_Rules!$A$6:$A$30,$E3685))*ISNUMBER(SEARCH(Fuel_Rules!$B$6:$B$30,$F3685))*(Fuel_Rules!$A$6:$A$30&lt;&gt;"")))&gt;0,"Plug-in hybrid",IF($G3685="Diesel","Diesel","Gasoline"))</f>
        <v>Gasoline</v>
      </c>
    </row>
    <row r="3686" spans="1:15" ht="15" customHeight="1" x14ac:dyDescent="0.25">
      <c r="A3686" s="1">
        <v>2022</v>
      </c>
      <c r="B3686" s="1" t="s">
        <v>5174</v>
      </c>
      <c r="C3686" s="1" t="s">
        <v>3024</v>
      </c>
      <c r="D3686" s="1" t="s">
        <v>6008</v>
      </c>
      <c r="E3686" s="1" t="s">
        <v>2908</v>
      </c>
      <c r="F3686" s="1" t="s">
        <v>3026</v>
      </c>
      <c r="G3686" s="1" t="s">
        <v>103</v>
      </c>
      <c r="H3686" s="1" t="s">
        <v>298</v>
      </c>
      <c r="I3686" s="1">
        <v>1.4</v>
      </c>
      <c r="J3686" s="1">
        <v>2023</v>
      </c>
      <c r="K3686" s="1">
        <v>144809</v>
      </c>
      <c r="L3686" s="1">
        <v>0</v>
      </c>
      <c r="M3686" s="1">
        <f t="array" ref="M3686">SUMPRODUCT(MAX(ISNUMBER(SEARCH('Class Rules'!$B$6:$B$85,$E3686))*ISNUMBER(SEARCH('Class Rules'!$C$6:$C$85,$F3686))*'Class Rules'!$A$6:$A$85))</f>
        <v>0</v>
      </c>
      <c r="N3686" s="1" t="str">
        <f t="array" ref="N3686">IF($M3686=0,'Class Rules'!$D$3,INDEX('Class Rules'!$D$6:$D$85,MATCH($M3686,'Class Rules'!$A$6:$A$85,0)))</f>
        <v>Passenger LDV</v>
      </c>
      <c r="O3686" s="1" t="str">
        <f t="array" ref="O3686">IF(SUMPRODUCT(MAX(ISNUMBER(SEARCH(Fuel_Rules!$A$6:$A$30,$E3686))*ISNUMBER(SEARCH(Fuel_Rules!$B$6:$B$30,$F3686))*(Fuel_Rules!$A$6:$A$30&lt;&gt;"")))&gt;0,"Plug-in hybrid",IF($G3686="Diesel","Diesel","Gasoline"))</f>
        <v>Gasoline</v>
      </c>
    </row>
    <row r="3687" spans="1:15" ht="15" customHeight="1" x14ac:dyDescent="0.25">
      <c r="A3687" s="1">
        <v>2022</v>
      </c>
      <c r="B3687" s="1" t="s">
        <v>5174</v>
      </c>
      <c r="C3687" s="1" t="s">
        <v>3027</v>
      </c>
      <c r="D3687" s="1" t="s">
        <v>6009</v>
      </c>
      <c r="E3687" s="1" t="s">
        <v>2908</v>
      </c>
      <c r="F3687" s="1" t="s">
        <v>3029</v>
      </c>
      <c r="G3687" s="1" t="s">
        <v>103</v>
      </c>
      <c r="H3687" s="1" t="s">
        <v>298</v>
      </c>
      <c r="I3687" s="1">
        <v>1.4</v>
      </c>
      <c r="J3687" s="1">
        <v>2023</v>
      </c>
      <c r="K3687" s="1">
        <v>149091</v>
      </c>
      <c r="L3687" s="1">
        <v>0</v>
      </c>
      <c r="M3687" s="1">
        <f t="array" ref="M3687">SUMPRODUCT(MAX(ISNUMBER(SEARCH('Class Rules'!$B$6:$B$85,$E3687))*ISNUMBER(SEARCH('Class Rules'!$C$6:$C$85,$F3687))*'Class Rules'!$A$6:$A$85))</f>
        <v>0</v>
      </c>
      <c r="N3687" s="1" t="str">
        <f t="array" ref="N3687">IF($M3687=0,'Class Rules'!$D$3,INDEX('Class Rules'!$D$6:$D$85,MATCH($M3687,'Class Rules'!$A$6:$A$85,0)))</f>
        <v>Passenger LDV</v>
      </c>
      <c r="O3687" s="1" t="str">
        <f t="array" ref="O3687">IF(SUMPRODUCT(MAX(ISNUMBER(SEARCH(Fuel_Rules!$A$6:$A$30,$E3687))*ISNUMBER(SEARCH(Fuel_Rules!$B$6:$B$30,$F3687))*(Fuel_Rules!$A$6:$A$30&lt;&gt;"")))&gt;0,"Plug-in hybrid",IF($G3687="Diesel","Diesel","Gasoline"))</f>
        <v>Gasoline</v>
      </c>
    </row>
    <row r="3688" spans="1:15" ht="15" customHeight="1" x14ac:dyDescent="0.25">
      <c r="A3688" s="1">
        <v>2022</v>
      </c>
      <c r="B3688" s="1" t="s">
        <v>5174</v>
      </c>
      <c r="C3688" s="1" t="s">
        <v>3030</v>
      </c>
      <c r="D3688" s="1" t="s">
        <v>6010</v>
      </c>
      <c r="E3688" s="1" t="s">
        <v>2908</v>
      </c>
      <c r="F3688" s="1" t="s">
        <v>3032</v>
      </c>
      <c r="G3688" s="1" t="s">
        <v>103</v>
      </c>
      <c r="H3688" s="1" t="s">
        <v>437</v>
      </c>
      <c r="I3688" s="1">
        <v>1</v>
      </c>
      <c r="J3688" s="1">
        <v>2023</v>
      </c>
      <c r="K3688" s="1">
        <v>141432</v>
      </c>
      <c r="L3688" s="1">
        <v>0</v>
      </c>
      <c r="M3688" s="1">
        <f t="array" ref="M3688">SUMPRODUCT(MAX(ISNUMBER(SEARCH('Class Rules'!$B$6:$B$85,$E3688))*ISNUMBER(SEARCH('Class Rules'!$C$6:$C$85,$F3688))*'Class Rules'!$A$6:$A$85))</f>
        <v>0</v>
      </c>
      <c r="N3688" s="1" t="str">
        <f t="array" ref="N3688">IF($M3688=0,'Class Rules'!$D$3,INDEX('Class Rules'!$D$6:$D$85,MATCH($M3688,'Class Rules'!$A$6:$A$85,0)))</f>
        <v>Passenger LDV</v>
      </c>
      <c r="O3688" s="1" t="str">
        <f t="array" ref="O3688">IF(SUMPRODUCT(MAX(ISNUMBER(SEARCH(Fuel_Rules!$A$6:$A$30,$E3688))*ISNUMBER(SEARCH(Fuel_Rules!$B$6:$B$30,$F3688))*(Fuel_Rules!$A$6:$A$30&lt;&gt;"")))&gt;0,"Plug-in hybrid",IF($G3688="Diesel","Diesel","Gasoline"))</f>
        <v>Gasoline</v>
      </c>
    </row>
    <row r="3689" spans="1:15" ht="15" customHeight="1" x14ac:dyDescent="0.25">
      <c r="A3689" s="1">
        <v>2022</v>
      </c>
      <c r="B3689" s="1" t="s">
        <v>5174</v>
      </c>
      <c r="C3689" s="1" t="s">
        <v>3033</v>
      </c>
      <c r="D3689" s="1" t="s">
        <v>6011</v>
      </c>
      <c r="E3689" s="1" t="s">
        <v>2908</v>
      </c>
      <c r="F3689" s="1" t="s">
        <v>3035</v>
      </c>
      <c r="G3689" s="1" t="s">
        <v>103</v>
      </c>
      <c r="H3689" s="1" t="s">
        <v>437</v>
      </c>
      <c r="I3689" s="1">
        <v>1</v>
      </c>
      <c r="J3689" s="1">
        <v>2023</v>
      </c>
      <c r="K3689" s="1">
        <v>120808</v>
      </c>
      <c r="L3689" s="1">
        <v>0</v>
      </c>
      <c r="M3689" s="1">
        <f t="array" ref="M3689">SUMPRODUCT(MAX(ISNUMBER(SEARCH('Class Rules'!$B$6:$B$85,$E3689))*ISNUMBER(SEARCH('Class Rules'!$C$6:$C$85,$F3689))*'Class Rules'!$A$6:$A$85))</f>
        <v>0</v>
      </c>
      <c r="N3689" s="1" t="str">
        <f t="array" ref="N3689">IF($M3689=0,'Class Rules'!$D$3,INDEX('Class Rules'!$D$6:$D$85,MATCH($M3689,'Class Rules'!$A$6:$A$85,0)))</f>
        <v>Passenger LDV</v>
      </c>
      <c r="O3689" s="1" t="str">
        <f t="array" ref="O3689">IF(SUMPRODUCT(MAX(ISNUMBER(SEARCH(Fuel_Rules!$A$6:$A$30,$E3689))*ISNUMBER(SEARCH(Fuel_Rules!$B$6:$B$30,$F3689))*(Fuel_Rules!$A$6:$A$30&lt;&gt;"")))&gt;0,"Plug-in hybrid",IF($G3689="Diesel","Diesel","Gasoline"))</f>
        <v>Gasoline</v>
      </c>
    </row>
    <row r="3690" spans="1:15" ht="15" customHeight="1" x14ac:dyDescent="0.25">
      <c r="A3690" s="1">
        <v>2022</v>
      </c>
      <c r="B3690" s="1" t="s">
        <v>5174</v>
      </c>
      <c r="C3690" s="1" t="s">
        <v>3036</v>
      </c>
      <c r="D3690" s="1" t="s">
        <v>6012</v>
      </c>
      <c r="E3690" s="1" t="s">
        <v>2908</v>
      </c>
      <c r="F3690" s="1" t="s">
        <v>3038</v>
      </c>
      <c r="G3690" s="1" t="s">
        <v>103</v>
      </c>
      <c r="H3690" s="1" t="s">
        <v>437</v>
      </c>
      <c r="I3690" s="1">
        <v>1</v>
      </c>
      <c r="J3690" s="1">
        <v>2023</v>
      </c>
      <c r="K3690" s="1">
        <v>136028</v>
      </c>
      <c r="L3690" s="1">
        <v>0</v>
      </c>
      <c r="M3690" s="1">
        <f t="array" ref="M3690">SUMPRODUCT(MAX(ISNUMBER(SEARCH('Class Rules'!$B$6:$B$85,$E3690))*ISNUMBER(SEARCH('Class Rules'!$C$6:$C$85,$F3690))*'Class Rules'!$A$6:$A$85))</f>
        <v>0</v>
      </c>
      <c r="N3690" s="1" t="str">
        <f t="array" ref="N3690">IF($M3690=0,'Class Rules'!$D$3,INDEX('Class Rules'!$D$6:$D$85,MATCH($M3690,'Class Rules'!$A$6:$A$85,0)))</f>
        <v>Passenger LDV</v>
      </c>
      <c r="O3690" s="1" t="str">
        <f t="array" ref="O3690">IF(SUMPRODUCT(MAX(ISNUMBER(SEARCH(Fuel_Rules!$A$6:$A$30,$E3690))*ISNUMBER(SEARCH(Fuel_Rules!$B$6:$B$30,$F3690))*(Fuel_Rules!$A$6:$A$30&lt;&gt;"")))&gt;0,"Plug-in hybrid",IF($G3690="Diesel","Diesel","Gasoline"))</f>
        <v>Gasoline</v>
      </c>
    </row>
    <row r="3691" spans="1:15" ht="15" customHeight="1" x14ac:dyDescent="0.25">
      <c r="A3691" s="1">
        <v>2022</v>
      </c>
      <c r="B3691" s="1" t="s">
        <v>5174</v>
      </c>
      <c r="C3691" s="1" t="s">
        <v>3039</v>
      </c>
      <c r="D3691" s="1" t="s">
        <v>6013</v>
      </c>
      <c r="E3691" s="1" t="s">
        <v>2908</v>
      </c>
      <c r="F3691" s="1" t="s">
        <v>3041</v>
      </c>
      <c r="G3691" s="1" t="s">
        <v>103</v>
      </c>
      <c r="H3691" s="1" t="s">
        <v>437</v>
      </c>
      <c r="I3691" s="1">
        <v>1.4</v>
      </c>
      <c r="J3691" s="1">
        <v>2023</v>
      </c>
      <c r="K3691" s="1">
        <v>176374</v>
      </c>
      <c r="L3691" s="1">
        <v>0</v>
      </c>
      <c r="M3691" s="1">
        <f t="array" ref="M3691">SUMPRODUCT(MAX(ISNUMBER(SEARCH('Class Rules'!$B$6:$B$85,$E3691))*ISNUMBER(SEARCH('Class Rules'!$C$6:$C$85,$F3691))*'Class Rules'!$A$6:$A$85))</f>
        <v>0</v>
      </c>
      <c r="N3691" s="1" t="str">
        <f t="array" ref="N3691">IF($M3691=0,'Class Rules'!$D$3,INDEX('Class Rules'!$D$6:$D$85,MATCH($M3691,'Class Rules'!$A$6:$A$85,0)))</f>
        <v>Passenger LDV</v>
      </c>
      <c r="O3691" s="1" t="str">
        <f t="array" ref="O3691">IF(SUMPRODUCT(MAX(ISNUMBER(SEARCH(Fuel_Rules!$A$6:$A$30,$E3691))*ISNUMBER(SEARCH(Fuel_Rules!$B$6:$B$30,$F3691))*(Fuel_Rules!$A$6:$A$30&lt;&gt;"")))&gt;0,"Plug-in hybrid",IF($G3691="Diesel","Diesel","Gasoline"))</f>
        <v>Gasoline</v>
      </c>
    </row>
    <row r="3692" spans="1:15" ht="15" customHeight="1" x14ac:dyDescent="0.25">
      <c r="A3692" s="1">
        <v>2022</v>
      </c>
      <c r="B3692" s="1" t="s">
        <v>5174</v>
      </c>
      <c r="C3692" s="1" t="s">
        <v>3042</v>
      </c>
      <c r="D3692" s="1" t="s">
        <v>6014</v>
      </c>
      <c r="E3692" s="1" t="s">
        <v>2908</v>
      </c>
      <c r="F3692" s="1" t="s">
        <v>3044</v>
      </c>
      <c r="G3692" s="1" t="s">
        <v>103</v>
      </c>
      <c r="H3692" s="1" t="s">
        <v>437</v>
      </c>
      <c r="I3692" s="1">
        <v>1.4</v>
      </c>
      <c r="J3692" s="1">
        <v>2023</v>
      </c>
      <c r="K3692" s="1">
        <v>208185</v>
      </c>
      <c r="L3692" s="1">
        <v>0</v>
      </c>
      <c r="M3692" s="1">
        <f t="array" ref="M3692">SUMPRODUCT(MAX(ISNUMBER(SEARCH('Class Rules'!$B$6:$B$85,$E3692))*ISNUMBER(SEARCH('Class Rules'!$C$6:$C$85,$F3692))*'Class Rules'!$A$6:$A$85))</f>
        <v>0</v>
      </c>
      <c r="N3692" s="1" t="str">
        <f t="array" ref="N3692">IF($M3692=0,'Class Rules'!$D$3,INDEX('Class Rules'!$D$6:$D$85,MATCH($M3692,'Class Rules'!$A$6:$A$85,0)))</f>
        <v>Passenger LDV</v>
      </c>
      <c r="O3692" s="1" t="str">
        <f t="array" ref="O3692">IF(SUMPRODUCT(MAX(ISNUMBER(SEARCH(Fuel_Rules!$A$6:$A$30,$E3692))*ISNUMBER(SEARCH(Fuel_Rules!$B$6:$B$30,$F3692))*(Fuel_Rules!$A$6:$A$30&lt;&gt;"")))&gt;0,"Plug-in hybrid",IF($G3692="Diesel","Diesel","Gasoline"))</f>
        <v>Gasoline</v>
      </c>
    </row>
    <row r="3693" spans="1:15" ht="15" customHeight="1" x14ac:dyDescent="0.25">
      <c r="A3693" s="1">
        <v>2022</v>
      </c>
      <c r="B3693" s="1" t="s">
        <v>5174</v>
      </c>
      <c r="C3693" s="1" t="s">
        <v>3045</v>
      </c>
      <c r="D3693" s="1" t="s">
        <v>6015</v>
      </c>
      <c r="E3693" s="1" t="s">
        <v>2908</v>
      </c>
      <c r="F3693" s="1" t="s">
        <v>3047</v>
      </c>
      <c r="G3693" s="1" t="s">
        <v>103</v>
      </c>
      <c r="H3693" s="1" t="s">
        <v>437</v>
      </c>
      <c r="I3693" s="1">
        <v>1.4</v>
      </c>
      <c r="J3693" s="1">
        <v>2023</v>
      </c>
      <c r="K3693" s="1">
        <v>212813</v>
      </c>
      <c r="L3693" s="1">
        <v>0</v>
      </c>
      <c r="M3693" s="1">
        <f t="array" ref="M3693">SUMPRODUCT(MAX(ISNUMBER(SEARCH('Class Rules'!$B$6:$B$85,$E3693))*ISNUMBER(SEARCH('Class Rules'!$C$6:$C$85,$F3693))*'Class Rules'!$A$6:$A$85))</f>
        <v>0</v>
      </c>
      <c r="N3693" s="1" t="str">
        <f t="array" ref="N3693">IF($M3693=0,'Class Rules'!$D$3,INDEX('Class Rules'!$D$6:$D$85,MATCH($M3693,'Class Rules'!$A$6:$A$85,0)))</f>
        <v>Passenger LDV</v>
      </c>
      <c r="O3693" s="1" t="str">
        <f t="array" ref="O3693">IF(SUMPRODUCT(MAX(ISNUMBER(SEARCH(Fuel_Rules!$A$6:$A$30,$E3693))*ISNUMBER(SEARCH(Fuel_Rules!$B$6:$B$30,$F3693))*(Fuel_Rules!$A$6:$A$30&lt;&gt;"")))&gt;0,"Plug-in hybrid",IF($G3693="Diesel","Diesel","Gasoline"))</f>
        <v>Gasoline</v>
      </c>
    </row>
    <row r="3694" spans="1:15" ht="15" customHeight="1" x14ac:dyDescent="0.25">
      <c r="A3694" s="1">
        <v>2022</v>
      </c>
      <c r="B3694" s="1" t="s">
        <v>5174</v>
      </c>
      <c r="C3694" s="1" t="s">
        <v>3052</v>
      </c>
      <c r="D3694" s="1" t="s">
        <v>6016</v>
      </c>
      <c r="E3694" s="1" t="s">
        <v>3050</v>
      </c>
      <c r="F3694" s="1" t="s">
        <v>3054</v>
      </c>
      <c r="G3694" s="1" t="s">
        <v>103</v>
      </c>
      <c r="H3694" s="1" t="s">
        <v>298</v>
      </c>
      <c r="I3694" s="1">
        <v>2</v>
      </c>
      <c r="J3694" s="1">
        <v>2023</v>
      </c>
      <c r="K3694" s="1">
        <v>559987</v>
      </c>
      <c r="L3694" s="1">
        <v>0</v>
      </c>
      <c r="M3694" s="1">
        <f t="array" ref="M3694">SUMPRODUCT(MAX(ISNUMBER(SEARCH('Class Rules'!$B$6:$B$85,$E3694))*ISNUMBER(SEARCH('Class Rules'!$C$6:$C$85,$F3694))*'Class Rules'!$A$6:$A$85))</f>
        <v>0</v>
      </c>
      <c r="N3694" s="1" t="str">
        <f t="array" ref="N3694">IF($M3694=0,'Class Rules'!$D$3,INDEX('Class Rules'!$D$6:$D$85,MATCH($M3694,'Class Rules'!$A$6:$A$85,0)))</f>
        <v>Passenger LDV</v>
      </c>
      <c r="O3694" s="1" t="str">
        <f t="array" ref="O3694">IF(SUMPRODUCT(MAX(ISNUMBER(SEARCH(Fuel_Rules!$A$6:$A$30,$E3694))*ISNUMBER(SEARCH(Fuel_Rules!$B$6:$B$30,$F3694))*(Fuel_Rules!$A$6:$A$30&lt;&gt;"")))&gt;0,"Plug-in hybrid",IF($G3694="Diesel","Diesel","Gasoline"))</f>
        <v>Plug-in hybrid</v>
      </c>
    </row>
    <row r="3695" spans="1:15" ht="15" customHeight="1" x14ac:dyDescent="0.25">
      <c r="A3695" s="1">
        <v>2022</v>
      </c>
      <c r="B3695" s="1" t="s">
        <v>5174</v>
      </c>
      <c r="C3695" s="1" t="s">
        <v>3061</v>
      </c>
      <c r="D3695" s="1" t="s">
        <v>6017</v>
      </c>
      <c r="E3695" s="1" t="s">
        <v>3050</v>
      </c>
      <c r="F3695" s="1" t="s">
        <v>3063</v>
      </c>
      <c r="G3695" s="1" t="s">
        <v>103</v>
      </c>
      <c r="H3695" s="1" t="s">
        <v>298</v>
      </c>
      <c r="I3695" s="1">
        <v>2</v>
      </c>
      <c r="J3695" s="1">
        <v>2023</v>
      </c>
      <c r="K3695" s="1">
        <v>443808</v>
      </c>
      <c r="L3695" s="1">
        <v>0</v>
      </c>
      <c r="M3695" s="1">
        <f t="array" ref="M3695">SUMPRODUCT(MAX(ISNUMBER(SEARCH('Class Rules'!$B$6:$B$85,$E3695))*ISNUMBER(SEARCH('Class Rules'!$C$6:$C$85,$F3695))*'Class Rules'!$A$6:$A$85))</f>
        <v>0</v>
      </c>
      <c r="N3695" s="1" t="str">
        <f t="array" ref="N3695">IF($M3695=0,'Class Rules'!$D$3,INDEX('Class Rules'!$D$6:$D$85,MATCH($M3695,'Class Rules'!$A$6:$A$85,0)))</f>
        <v>Passenger LDV</v>
      </c>
      <c r="O3695" s="1" t="str">
        <f t="array" ref="O3695">IF(SUMPRODUCT(MAX(ISNUMBER(SEARCH(Fuel_Rules!$A$6:$A$30,$E3695))*ISNUMBER(SEARCH(Fuel_Rules!$B$6:$B$30,$F3695))*(Fuel_Rules!$A$6:$A$30&lt;&gt;"")))&gt;0,"Plug-in hybrid",IF($G3695="Diesel","Diesel","Gasoline"))</f>
        <v>Plug-in hybrid</v>
      </c>
    </row>
    <row r="3696" spans="1:15" ht="15" customHeight="1" x14ac:dyDescent="0.25">
      <c r="A3696" s="1">
        <v>2022</v>
      </c>
      <c r="B3696" s="1" t="s">
        <v>5174</v>
      </c>
      <c r="C3696" s="1" t="s">
        <v>3064</v>
      </c>
      <c r="D3696" s="1" t="s">
        <v>6018</v>
      </c>
      <c r="E3696" s="1" t="s">
        <v>3050</v>
      </c>
      <c r="F3696" s="1" t="s">
        <v>3066</v>
      </c>
      <c r="G3696" s="1" t="s">
        <v>103</v>
      </c>
      <c r="H3696" s="1" t="s">
        <v>298</v>
      </c>
      <c r="I3696" s="1">
        <v>2</v>
      </c>
      <c r="J3696" s="1">
        <v>2023</v>
      </c>
      <c r="K3696" s="1">
        <v>405958</v>
      </c>
      <c r="L3696" s="1">
        <v>0</v>
      </c>
      <c r="M3696" s="1">
        <f t="array" ref="M3696">SUMPRODUCT(MAX(ISNUMBER(SEARCH('Class Rules'!$B$6:$B$85,$E3696))*ISNUMBER(SEARCH('Class Rules'!$C$6:$C$85,$F3696))*'Class Rules'!$A$6:$A$85))</f>
        <v>0</v>
      </c>
      <c r="N3696" s="1" t="str">
        <f t="array" ref="N3696">IF($M3696=0,'Class Rules'!$D$3,INDEX('Class Rules'!$D$6:$D$85,MATCH($M3696,'Class Rules'!$A$6:$A$85,0)))</f>
        <v>Passenger LDV</v>
      </c>
      <c r="O3696" s="1" t="str">
        <f t="array" ref="O3696">IF(SUMPRODUCT(MAX(ISNUMBER(SEARCH(Fuel_Rules!$A$6:$A$30,$E3696))*ISNUMBER(SEARCH(Fuel_Rules!$B$6:$B$30,$F3696))*(Fuel_Rules!$A$6:$A$30&lt;&gt;"")))&gt;0,"Plug-in hybrid",IF($G3696="Diesel","Diesel","Gasoline"))</f>
        <v>Plug-in hybrid</v>
      </c>
    </row>
    <row r="3697" spans="1:15" ht="15" customHeight="1" x14ac:dyDescent="0.25">
      <c r="A3697" s="1">
        <v>2022</v>
      </c>
      <c r="B3697" s="1" t="s">
        <v>5174</v>
      </c>
      <c r="C3697" s="1" t="s">
        <v>3067</v>
      </c>
      <c r="D3697" s="1" t="s">
        <v>6019</v>
      </c>
      <c r="E3697" s="1" t="s">
        <v>3050</v>
      </c>
      <c r="F3697" s="1" t="s">
        <v>3069</v>
      </c>
      <c r="G3697" s="1" t="s">
        <v>103</v>
      </c>
      <c r="H3697" s="1" t="s">
        <v>298</v>
      </c>
      <c r="I3697" s="1">
        <v>2</v>
      </c>
      <c r="J3697" s="1">
        <v>2023</v>
      </c>
      <c r="K3697" s="1">
        <v>433994</v>
      </c>
      <c r="L3697" s="1">
        <v>0</v>
      </c>
      <c r="M3697" s="1">
        <f t="array" ref="M3697">SUMPRODUCT(MAX(ISNUMBER(SEARCH('Class Rules'!$B$6:$B$85,$E3697))*ISNUMBER(SEARCH('Class Rules'!$C$6:$C$85,$F3697))*'Class Rules'!$A$6:$A$85))</f>
        <v>0</v>
      </c>
      <c r="N3697" s="1" t="str">
        <f t="array" ref="N3697">IF($M3697=0,'Class Rules'!$D$3,INDEX('Class Rules'!$D$6:$D$85,MATCH($M3697,'Class Rules'!$A$6:$A$85,0)))</f>
        <v>Passenger LDV</v>
      </c>
      <c r="O3697" s="1" t="str">
        <f t="array" ref="O3697">IF(SUMPRODUCT(MAX(ISNUMBER(SEARCH(Fuel_Rules!$A$6:$A$30,$E3697))*ISNUMBER(SEARCH(Fuel_Rules!$B$6:$B$30,$F3697))*(Fuel_Rules!$A$6:$A$30&lt;&gt;"")))&gt;0,"Plug-in hybrid",IF($G3697="Diesel","Diesel","Gasoline"))</f>
        <v>Plug-in hybrid</v>
      </c>
    </row>
    <row r="3698" spans="1:15" ht="15" customHeight="1" x14ac:dyDescent="0.25">
      <c r="A3698" s="1">
        <v>2022</v>
      </c>
      <c r="B3698" s="1" t="s">
        <v>5174</v>
      </c>
      <c r="C3698" s="1" t="s">
        <v>3070</v>
      </c>
      <c r="D3698" s="1" t="s">
        <v>6020</v>
      </c>
      <c r="E3698" s="1" t="s">
        <v>3050</v>
      </c>
      <c r="F3698" s="1" t="s">
        <v>3072</v>
      </c>
      <c r="G3698" s="1" t="s">
        <v>103</v>
      </c>
      <c r="H3698" s="1" t="s">
        <v>298</v>
      </c>
      <c r="I3698" s="1">
        <v>2</v>
      </c>
      <c r="J3698" s="1">
        <v>2023</v>
      </c>
      <c r="K3698" s="1">
        <v>569957</v>
      </c>
      <c r="L3698" s="1">
        <v>0</v>
      </c>
      <c r="M3698" s="1">
        <f t="array" ref="M3698">SUMPRODUCT(MAX(ISNUMBER(SEARCH('Class Rules'!$B$6:$B$85,$E3698))*ISNUMBER(SEARCH('Class Rules'!$C$6:$C$85,$F3698))*'Class Rules'!$A$6:$A$85))</f>
        <v>0</v>
      </c>
      <c r="N3698" s="1" t="str">
        <f t="array" ref="N3698">IF($M3698=0,'Class Rules'!$D$3,INDEX('Class Rules'!$D$6:$D$85,MATCH($M3698,'Class Rules'!$A$6:$A$85,0)))</f>
        <v>Passenger LDV</v>
      </c>
      <c r="O3698" s="1" t="str">
        <f t="array" ref="O3698">IF(SUMPRODUCT(MAX(ISNUMBER(SEARCH(Fuel_Rules!$A$6:$A$30,$E3698))*ISNUMBER(SEARCH(Fuel_Rules!$B$6:$B$30,$F3698))*(Fuel_Rules!$A$6:$A$30&lt;&gt;"")))&gt;0,"Plug-in hybrid",IF($G3698="Diesel","Diesel","Gasoline"))</f>
        <v>Plug-in hybrid</v>
      </c>
    </row>
    <row r="3699" spans="1:15" ht="15" customHeight="1" x14ac:dyDescent="0.25">
      <c r="A3699" s="1">
        <v>2022</v>
      </c>
      <c r="B3699" s="1" t="s">
        <v>5174</v>
      </c>
      <c r="C3699" s="1" t="s">
        <v>3073</v>
      </c>
      <c r="D3699" s="1" t="s">
        <v>6021</v>
      </c>
      <c r="E3699" s="1" t="s">
        <v>3050</v>
      </c>
      <c r="F3699" s="1" t="s">
        <v>3075</v>
      </c>
      <c r="G3699" s="1" t="s">
        <v>103</v>
      </c>
      <c r="H3699" s="1" t="s">
        <v>298</v>
      </c>
      <c r="I3699" s="1">
        <v>2</v>
      </c>
      <c r="J3699" s="1">
        <v>2023</v>
      </c>
      <c r="K3699" s="1">
        <v>344950</v>
      </c>
      <c r="L3699" s="1">
        <v>0</v>
      </c>
      <c r="M3699" s="1">
        <f t="array" ref="M3699">SUMPRODUCT(MAX(ISNUMBER(SEARCH('Class Rules'!$B$6:$B$85,$E3699))*ISNUMBER(SEARCH('Class Rules'!$C$6:$C$85,$F3699))*'Class Rules'!$A$6:$A$85))</f>
        <v>0</v>
      </c>
      <c r="N3699" s="1" t="str">
        <f t="array" ref="N3699">IF($M3699=0,'Class Rules'!$D$3,INDEX('Class Rules'!$D$6:$D$85,MATCH($M3699,'Class Rules'!$A$6:$A$85,0)))</f>
        <v>Passenger LDV</v>
      </c>
      <c r="O3699" s="1" t="str">
        <f t="array" ref="O3699">IF(SUMPRODUCT(MAX(ISNUMBER(SEARCH(Fuel_Rules!$A$6:$A$30,$E3699))*ISNUMBER(SEARCH(Fuel_Rules!$B$6:$B$30,$F3699))*(Fuel_Rules!$A$6:$A$30&lt;&gt;"")))&gt;0,"Plug-in hybrid",IF($G3699="Diesel","Diesel","Gasoline"))</f>
        <v>Plug-in hybrid</v>
      </c>
    </row>
    <row r="3700" spans="1:15" ht="15" customHeight="1" x14ac:dyDescent="0.25">
      <c r="A3700" s="1">
        <v>2022</v>
      </c>
      <c r="B3700" s="1" t="s">
        <v>5174</v>
      </c>
      <c r="C3700" s="1" t="s">
        <v>3079</v>
      </c>
      <c r="D3700" s="1" t="s">
        <v>6022</v>
      </c>
      <c r="E3700" s="1" t="s">
        <v>3050</v>
      </c>
      <c r="F3700" s="1" t="s">
        <v>3081</v>
      </c>
      <c r="G3700" s="1" t="s">
        <v>103</v>
      </c>
      <c r="H3700" s="1" t="s">
        <v>298</v>
      </c>
      <c r="I3700" s="1">
        <v>2</v>
      </c>
      <c r="J3700" s="1">
        <v>2023</v>
      </c>
      <c r="K3700" s="1">
        <v>381950</v>
      </c>
      <c r="L3700" s="1">
        <v>0</v>
      </c>
      <c r="M3700" s="1">
        <f t="array" ref="M3700">SUMPRODUCT(MAX(ISNUMBER(SEARCH('Class Rules'!$B$6:$B$85,$E3700))*ISNUMBER(SEARCH('Class Rules'!$C$6:$C$85,$F3700))*'Class Rules'!$A$6:$A$85))</f>
        <v>0</v>
      </c>
      <c r="N3700" s="1" t="str">
        <f t="array" ref="N3700">IF($M3700=0,'Class Rules'!$D$3,INDEX('Class Rules'!$D$6:$D$85,MATCH($M3700,'Class Rules'!$A$6:$A$85,0)))</f>
        <v>Passenger LDV</v>
      </c>
      <c r="O3700" s="1" t="str">
        <f t="array" ref="O3700">IF(SUMPRODUCT(MAX(ISNUMBER(SEARCH(Fuel_Rules!$A$6:$A$30,$E3700))*ISNUMBER(SEARCH(Fuel_Rules!$B$6:$B$30,$F3700))*(Fuel_Rules!$A$6:$A$30&lt;&gt;"")))&gt;0,"Plug-in hybrid",IF($G3700="Diesel","Diesel","Gasoline"))</f>
        <v>Plug-in hybrid</v>
      </c>
    </row>
    <row r="3701" spans="1:15" ht="15" customHeight="1" x14ac:dyDescent="0.25">
      <c r="A3701" s="1">
        <v>2022</v>
      </c>
      <c r="B3701" s="1" t="s">
        <v>5174</v>
      </c>
      <c r="C3701" s="1" t="s">
        <v>3082</v>
      </c>
      <c r="D3701" s="1" t="s">
        <v>6023</v>
      </c>
      <c r="E3701" s="1" t="s">
        <v>3050</v>
      </c>
      <c r="F3701" s="1" t="s">
        <v>3084</v>
      </c>
      <c r="G3701" s="1" t="s">
        <v>103</v>
      </c>
      <c r="H3701" s="1" t="s">
        <v>298</v>
      </c>
      <c r="I3701" s="1">
        <v>2</v>
      </c>
      <c r="J3701" s="1">
        <v>2023</v>
      </c>
      <c r="K3701" s="1">
        <v>468641</v>
      </c>
      <c r="L3701" s="1">
        <v>0</v>
      </c>
      <c r="M3701" s="1">
        <f t="array" ref="M3701">SUMPRODUCT(MAX(ISNUMBER(SEARCH('Class Rules'!$B$6:$B$85,$E3701))*ISNUMBER(SEARCH('Class Rules'!$C$6:$C$85,$F3701))*'Class Rules'!$A$6:$A$85))</f>
        <v>0</v>
      </c>
      <c r="N3701" s="1" t="str">
        <f t="array" ref="N3701">IF($M3701=0,'Class Rules'!$D$3,INDEX('Class Rules'!$D$6:$D$85,MATCH($M3701,'Class Rules'!$A$6:$A$85,0)))</f>
        <v>Passenger LDV</v>
      </c>
      <c r="O3701" s="1" t="str">
        <f t="array" ref="O3701">IF(SUMPRODUCT(MAX(ISNUMBER(SEARCH(Fuel_Rules!$A$6:$A$30,$E3701))*ISNUMBER(SEARCH(Fuel_Rules!$B$6:$B$30,$F3701))*(Fuel_Rules!$A$6:$A$30&lt;&gt;"")))&gt;0,"Plug-in hybrid",IF($G3701="Diesel","Diesel","Gasoline"))</f>
        <v>Plug-in hybrid</v>
      </c>
    </row>
    <row r="3702" spans="1:15" ht="15" customHeight="1" x14ac:dyDescent="0.25">
      <c r="A3702" s="1">
        <v>2022</v>
      </c>
      <c r="B3702" s="1" t="s">
        <v>5174</v>
      </c>
      <c r="C3702" s="1" t="s">
        <v>3085</v>
      </c>
      <c r="D3702" s="1" t="s">
        <v>6024</v>
      </c>
      <c r="E3702" s="1" t="s">
        <v>3050</v>
      </c>
      <c r="F3702" s="1" t="s">
        <v>3087</v>
      </c>
      <c r="G3702" s="1" t="s">
        <v>103</v>
      </c>
      <c r="H3702" s="1" t="s">
        <v>298</v>
      </c>
      <c r="I3702" s="1">
        <v>2</v>
      </c>
      <c r="J3702" s="1">
        <v>2023</v>
      </c>
      <c r="K3702" s="1">
        <v>465429</v>
      </c>
      <c r="L3702" s="1">
        <v>0</v>
      </c>
      <c r="M3702" s="1">
        <f t="array" ref="M3702">SUMPRODUCT(MAX(ISNUMBER(SEARCH('Class Rules'!$B$6:$B$85,$E3702))*ISNUMBER(SEARCH('Class Rules'!$C$6:$C$85,$F3702))*'Class Rules'!$A$6:$A$85))</f>
        <v>0</v>
      </c>
      <c r="N3702" s="1" t="str">
        <f t="array" ref="N3702">IF($M3702=0,'Class Rules'!$D$3,INDEX('Class Rules'!$D$6:$D$85,MATCH($M3702,'Class Rules'!$A$6:$A$85,0)))</f>
        <v>Passenger LDV</v>
      </c>
      <c r="O3702" s="1" t="str">
        <f t="array" ref="O3702">IF(SUMPRODUCT(MAX(ISNUMBER(SEARCH(Fuel_Rules!$A$6:$A$30,$E3702))*ISNUMBER(SEARCH(Fuel_Rules!$B$6:$B$30,$F3702))*(Fuel_Rules!$A$6:$A$30&lt;&gt;"")))&gt;0,"Plug-in hybrid",IF($G3702="Diesel","Diesel","Gasoline"))</f>
        <v>Plug-in hybrid</v>
      </c>
    </row>
    <row r="3703" spans="1:15" ht="15" customHeight="1" x14ac:dyDescent="0.25">
      <c r="A3703" s="1">
        <v>2022</v>
      </c>
      <c r="B3703" s="1" t="s">
        <v>5174</v>
      </c>
      <c r="C3703" s="1" t="s">
        <v>3088</v>
      </c>
      <c r="D3703" s="1" t="s">
        <v>6025</v>
      </c>
      <c r="E3703" s="1" t="s">
        <v>3050</v>
      </c>
      <c r="F3703" s="1" t="s">
        <v>3090</v>
      </c>
      <c r="G3703" s="1" t="s">
        <v>103</v>
      </c>
      <c r="H3703" s="1" t="s">
        <v>298</v>
      </c>
      <c r="I3703" s="1">
        <v>2</v>
      </c>
      <c r="J3703" s="1">
        <v>2023</v>
      </c>
      <c r="K3703" s="1">
        <v>370473</v>
      </c>
      <c r="L3703" s="1">
        <v>0</v>
      </c>
      <c r="M3703" s="1">
        <f t="array" ref="M3703">SUMPRODUCT(MAX(ISNUMBER(SEARCH('Class Rules'!$B$6:$B$85,$E3703))*ISNUMBER(SEARCH('Class Rules'!$C$6:$C$85,$F3703))*'Class Rules'!$A$6:$A$85))</f>
        <v>0</v>
      </c>
      <c r="N3703" s="1" t="str">
        <f t="array" ref="N3703">IF($M3703=0,'Class Rules'!$D$3,INDEX('Class Rules'!$D$6:$D$85,MATCH($M3703,'Class Rules'!$A$6:$A$85,0)))</f>
        <v>Passenger LDV</v>
      </c>
      <c r="O3703" s="1" t="str">
        <f t="array" ref="O3703">IF(SUMPRODUCT(MAX(ISNUMBER(SEARCH(Fuel_Rules!$A$6:$A$30,$E3703))*ISNUMBER(SEARCH(Fuel_Rules!$B$6:$B$30,$F3703))*(Fuel_Rules!$A$6:$A$30&lt;&gt;"")))&gt;0,"Plug-in hybrid",IF($G3703="Diesel","Diesel","Gasoline"))</f>
        <v>Plug-in hybrid</v>
      </c>
    </row>
    <row r="3704" spans="1:15" ht="15" customHeight="1" x14ac:dyDescent="0.25">
      <c r="A3704" s="1">
        <v>2022</v>
      </c>
      <c r="B3704" s="1" t="s">
        <v>5174</v>
      </c>
      <c r="C3704" s="1" t="s">
        <v>3094</v>
      </c>
      <c r="D3704" s="1" t="s">
        <v>6026</v>
      </c>
      <c r="E3704" s="1" t="s">
        <v>3050</v>
      </c>
      <c r="F3704" s="1" t="s">
        <v>3096</v>
      </c>
      <c r="G3704" s="1" t="s">
        <v>103</v>
      </c>
      <c r="H3704" s="1" t="s">
        <v>298</v>
      </c>
      <c r="I3704" s="1">
        <v>1.5</v>
      </c>
      <c r="J3704" s="1">
        <v>2023</v>
      </c>
      <c r="K3704" s="1">
        <v>319325</v>
      </c>
      <c r="L3704" s="1">
        <v>0</v>
      </c>
      <c r="M3704" s="1">
        <f t="array" ref="M3704">SUMPRODUCT(MAX(ISNUMBER(SEARCH('Class Rules'!$B$6:$B$85,$E3704))*ISNUMBER(SEARCH('Class Rules'!$C$6:$C$85,$F3704))*'Class Rules'!$A$6:$A$85))</f>
        <v>0</v>
      </c>
      <c r="N3704" s="1" t="str">
        <f t="array" ref="N3704">IF($M3704=0,'Class Rules'!$D$3,INDEX('Class Rules'!$D$6:$D$85,MATCH($M3704,'Class Rules'!$A$6:$A$85,0)))</f>
        <v>Passenger LDV</v>
      </c>
      <c r="O3704" s="1" t="str">
        <f t="array" ref="O3704">IF(SUMPRODUCT(MAX(ISNUMBER(SEARCH(Fuel_Rules!$A$6:$A$30,$E3704))*ISNUMBER(SEARCH(Fuel_Rules!$B$6:$B$30,$F3704))*(Fuel_Rules!$A$6:$A$30&lt;&gt;"")))&gt;0,"Plug-in hybrid",IF($G3704="Diesel","Diesel","Gasoline"))</f>
        <v>Gasoline</v>
      </c>
    </row>
    <row r="3705" spans="1:15" ht="15" customHeight="1" x14ac:dyDescent="0.25">
      <c r="A3705" s="1">
        <v>2022</v>
      </c>
      <c r="B3705" s="1" t="s">
        <v>5174</v>
      </c>
      <c r="C3705" s="1" t="s">
        <v>3103</v>
      </c>
      <c r="D3705" s="1" t="s">
        <v>6027</v>
      </c>
      <c r="E3705" s="1" t="s">
        <v>3050</v>
      </c>
      <c r="F3705" s="1" t="s">
        <v>3105</v>
      </c>
      <c r="G3705" s="1" t="s">
        <v>103</v>
      </c>
      <c r="H3705" s="1" t="s">
        <v>298</v>
      </c>
      <c r="I3705" s="1">
        <v>1.5</v>
      </c>
      <c r="J3705" s="1">
        <v>2023</v>
      </c>
      <c r="K3705" s="1">
        <v>317919</v>
      </c>
      <c r="L3705" s="1">
        <v>0</v>
      </c>
      <c r="M3705" s="1">
        <f t="array" ref="M3705">SUMPRODUCT(MAX(ISNUMBER(SEARCH('Class Rules'!$B$6:$B$85,$E3705))*ISNUMBER(SEARCH('Class Rules'!$C$6:$C$85,$F3705))*'Class Rules'!$A$6:$A$85))</f>
        <v>0</v>
      </c>
      <c r="N3705" s="1" t="str">
        <f t="array" ref="N3705">IF($M3705=0,'Class Rules'!$D$3,INDEX('Class Rules'!$D$6:$D$85,MATCH($M3705,'Class Rules'!$A$6:$A$85,0)))</f>
        <v>Passenger LDV</v>
      </c>
      <c r="O3705" s="1" t="str">
        <f t="array" ref="O3705">IF(SUMPRODUCT(MAX(ISNUMBER(SEARCH(Fuel_Rules!$A$6:$A$30,$E3705))*ISNUMBER(SEARCH(Fuel_Rules!$B$6:$B$30,$F3705))*(Fuel_Rules!$A$6:$A$30&lt;&gt;"")))&gt;0,"Plug-in hybrid",IF($G3705="Diesel","Diesel","Gasoline"))</f>
        <v>Gasoline</v>
      </c>
    </row>
    <row r="3706" spans="1:15" ht="15" customHeight="1" x14ac:dyDescent="0.25">
      <c r="A3706" s="1">
        <v>2022</v>
      </c>
      <c r="B3706" s="1" t="s">
        <v>5174</v>
      </c>
      <c r="C3706" s="1" t="s">
        <v>3106</v>
      </c>
      <c r="D3706" s="1" t="s">
        <v>6028</v>
      </c>
      <c r="E3706" s="1" t="s">
        <v>3050</v>
      </c>
      <c r="F3706" s="1" t="s">
        <v>3108</v>
      </c>
      <c r="G3706" s="1" t="s">
        <v>103</v>
      </c>
      <c r="H3706" s="1" t="s">
        <v>298</v>
      </c>
      <c r="I3706" s="1">
        <v>1.5</v>
      </c>
      <c r="J3706" s="1">
        <v>2023</v>
      </c>
      <c r="K3706" s="1">
        <v>291090</v>
      </c>
      <c r="L3706" s="1">
        <v>0</v>
      </c>
      <c r="M3706" s="1">
        <f t="array" ref="M3706">SUMPRODUCT(MAX(ISNUMBER(SEARCH('Class Rules'!$B$6:$B$85,$E3706))*ISNUMBER(SEARCH('Class Rules'!$C$6:$C$85,$F3706))*'Class Rules'!$A$6:$A$85))</f>
        <v>0</v>
      </c>
      <c r="N3706" s="1" t="str">
        <f t="array" ref="N3706">IF($M3706=0,'Class Rules'!$D$3,INDEX('Class Rules'!$D$6:$D$85,MATCH($M3706,'Class Rules'!$A$6:$A$85,0)))</f>
        <v>Passenger LDV</v>
      </c>
      <c r="O3706" s="1" t="str">
        <f t="array" ref="O3706">IF(SUMPRODUCT(MAX(ISNUMBER(SEARCH(Fuel_Rules!$A$6:$A$30,$E3706))*ISNUMBER(SEARCH(Fuel_Rules!$B$6:$B$30,$F3706))*(Fuel_Rules!$A$6:$A$30&lt;&gt;"")))&gt;0,"Plug-in hybrid",IF($G3706="Diesel","Diesel","Gasoline"))</f>
        <v>Gasoline</v>
      </c>
    </row>
    <row r="3707" spans="1:15" ht="15" customHeight="1" x14ac:dyDescent="0.25">
      <c r="A3707" s="1">
        <v>2022</v>
      </c>
      <c r="B3707" s="1" t="s">
        <v>5174</v>
      </c>
      <c r="C3707" s="1" t="s">
        <v>3109</v>
      </c>
      <c r="D3707" s="1" t="s">
        <v>6029</v>
      </c>
      <c r="E3707" s="1" t="s">
        <v>3050</v>
      </c>
      <c r="F3707" s="1" t="s">
        <v>3111</v>
      </c>
      <c r="G3707" s="1" t="s">
        <v>103</v>
      </c>
      <c r="H3707" s="1" t="s">
        <v>298</v>
      </c>
      <c r="I3707" s="1">
        <v>2</v>
      </c>
      <c r="J3707" s="1">
        <v>2023</v>
      </c>
      <c r="K3707" s="1">
        <v>502440</v>
      </c>
      <c r="L3707" s="1">
        <v>0</v>
      </c>
      <c r="M3707" s="1">
        <f t="array" ref="M3707">SUMPRODUCT(MAX(ISNUMBER(SEARCH('Class Rules'!$B$6:$B$85,$E3707))*ISNUMBER(SEARCH('Class Rules'!$C$6:$C$85,$F3707))*'Class Rules'!$A$6:$A$85))</f>
        <v>0</v>
      </c>
      <c r="N3707" s="1" t="str">
        <f t="array" ref="N3707">IF($M3707=0,'Class Rules'!$D$3,INDEX('Class Rules'!$D$6:$D$85,MATCH($M3707,'Class Rules'!$A$6:$A$85,0)))</f>
        <v>Passenger LDV</v>
      </c>
      <c r="O3707" s="1" t="str">
        <f t="array" ref="O3707">IF(SUMPRODUCT(MAX(ISNUMBER(SEARCH(Fuel_Rules!$A$6:$A$30,$E3707))*ISNUMBER(SEARCH(Fuel_Rules!$B$6:$B$30,$F3707))*(Fuel_Rules!$A$6:$A$30&lt;&gt;"")))&gt;0,"Plug-in hybrid",IF($G3707="Diesel","Diesel","Gasoline"))</f>
        <v>Plug-in hybrid</v>
      </c>
    </row>
    <row r="3708" spans="1:15" ht="15" customHeight="1" x14ac:dyDescent="0.25">
      <c r="A3708" s="1">
        <v>2022</v>
      </c>
      <c r="B3708" s="1" t="s">
        <v>5174</v>
      </c>
      <c r="C3708" s="1" t="s">
        <v>3112</v>
      </c>
      <c r="D3708" s="1" t="s">
        <v>6030</v>
      </c>
      <c r="E3708" s="1" t="s">
        <v>3050</v>
      </c>
      <c r="F3708" s="1" t="s">
        <v>3114</v>
      </c>
      <c r="G3708" s="1" t="s">
        <v>103</v>
      </c>
      <c r="H3708" s="1" t="s">
        <v>298</v>
      </c>
      <c r="I3708" s="1">
        <v>2</v>
      </c>
      <c r="J3708" s="1">
        <v>2023</v>
      </c>
      <c r="K3708" s="1">
        <v>402258</v>
      </c>
      <c r="L3708" s="1">
        <v>0</v>
      </c>
      <c r="M3708" s="1">
        <f t="array" ref="M3708">SUMPRODUCT(MAX(ISNUMBER(SEARCH('Class Rules'!$B$6:$B$85,$E3708))*ISNUMBER(SEARCH('Class Rules'!$C$6:$C$85,$F3708))*'Class Rules'!$A$6:$A$85))</f>
        <v>0</v>
      </c>
      <c r="N3708" s="1" t="str">
        <f t="array" ref="N3708">IF($M3708=0,'Class Rules'!$D$3,INDEX('Class Rules'!$D$6:$D$85,MATCH($M3708,'Class Rules'!$A$6:$A$85,0)))</f>
        <v>Passenger LDV</v>
      </c>
      <c r="O3708" s="1" t="str">
        <f t="array" ref="O3708">IF(SUMPRODUCT(MAX(ISNUMBER(SEARCH(Fuel_Rules!$A$6:$A$30,$E3708))*ISNUMBER(SEARCH(Fuel_Rules!$B$6:$B$30,$F3708))*(Fuel_Rules!$A$6:$A$30&lt;&gt;"")))&gt;0,"Plug-in hybrid",IF($G3708="Diesel","Diesel","Gasoline"))</f>
        <v>Plug-in hybrid</v>
      </c>
    </row>
    <row r="3709" spans="1:15" ht="15" customHeight="1" x14ac:dyDescent="0.25">
      <c r="A3709" s="1">
        <v>2022</v>
      </c>
      <c r="B3709" s="1" t="s">
        <v>5174</v>
      </c>
      <c r="C3709" s="1" t="s">
        <v>3115</v>
      </c>
      <c r="D3709" s="1" t="s">
        <v>6031</v>
      </c>
      <c r="E3709" s="1" t="s">
        <v>3117</v>
      </c>
      <c r="F3709" s="1" t="s">
        <v>3118</v>
      </c>
      <c r="G3709" s="1" t="s">
        <v>103</v>
      </c>
      <c r="H3709" s="1" t="s">
        <v>298</v>
      </c>
      <c r="I3709" s="1">
        <v>1.6</v>
      </c>
      <c r="J3709" s="1">
        <v>2023</v>
      </c>
      <c r="K3709" s="1">
        <v>79568</v>
      </c>
      <c r="L3709" s="1">
        <v>0</v>
      </c>
      <c r="M3709" s="1">
        <f t="array" ref="M3709">SUMPRODUCT(MAX(ISNUMBER(SEARCH('Class Rules'!$B$6:$B$85,$E3709))*ISNUMBER(SEARCH('Class Rules'!$C$6:$C$85,$F3709))*'Class Rules'!$A$6:$A$85))</f>
        <v>0</v>
      </c>
      <c r="N3709" s="1" t="str">
        <f t="array" ref="N3709">IF($M3709=0,'Class Rules'!$D$3,INDEX('Class Rules'!$D$6:$D$85,MATCH($M3709,'Class Rules'!$A$6:$A$85,0)))</f>
        <v>Passenger LDV</v>
      </c>
      <c r="O3709" s="1" t="str">
        <f t="array" ref="O3709">IF(SUMPRODUCT(MAX(ISNUMBER(SEARCH(Fuel_Rules!$A$6:$A$30,$E3709))*ISNUMBER(SEARCH(Fuel_Rules!$B$6:$B$30,$F3709))*(Fuel_Rules!$A$6:$A$30&lt;&gt;"")))&gt;0,"Plug-in hybrid",IF($G3709="Diesel","Diesel","Gasoline"))</f>
        <v>Gasoline</v>
      </c>
    </row>
    <row r="3710" spans="1:15" ht="15" customHeight="1" x14ac:dyDescent="0.25">
      <c r="A3710" s="1">
        <v>2022</v>
      </c>
      <c r="B3710" s="1" t="s">
        <v>5174</v>
      </c>
      <c r="C3710" s="1" t="s">
        <v>3119</v>
      </c>
      <c r="D3710" s="1" t="s">
        <v>6032</v>
      </c>
      <c r="E3710" s="1" t="s">
        <v>3117</v>
      </c>
      <c r="F3710" s="1" t="s">
        <v>3121</v>
      </c>
      <c r="G3710" s="1" t="s">
        <v>103</v>
      </c>
      <c r="H3710" s="1" t="s">
        <v>298</v>
      </c>
      <c r="I3710" s="1">
        <v>1</v>
      </c>
      <c r="J3710" s="1">
        <v>2023</v>
      </c>
      <c r="K3710" s="1">
        <v>199800</v>
      </c>
      <c r="L3710" s="1">
        <v>0</v>
      </c>
      <c r="M3710" s="1">
        <f t="array" ref="M3710">SUMPRODUCT(MAX(ISNUMBER(SEARCH('Class Rules'!$B$6:$B$85,$E3710))*ISNUMBER(SEARCH('Class Rules'!$C$6:$C$85,$F3710))*'Class Rules'!$A$6:$A$85))</f>
        <v>0</v>
      </c>
      <c r="N3710" s="1" t="str">
        <f t="array" ref="N3710">IF($M3710=0,'Class Rules'!$D$3,INDEX('Class Rules'!$D$6:$D$85,MATCH($M3710,'Class Rules'!$A$6:$A$85,0)))</f>
        <v>Passenger LDV</v>
      </c>
      <c r="O3710" s="1" t="str">
        <f t="array" ref="O3710">IF(SUMPRODUCT(MAX(ISNUMBER(SEARCH(Fuel_Rules!$A$6:$A$30,$E3710))*ISNUMBER(SEARCH(Fuel_Rules!$B$6:$B$30,$F3710))*(Fuel_Rules!$A$6:$A$30&lt;&gt;"")))&gt;0,"Plug-in hybrid",IF($G3710="Diesel","Diesel","Gasoline"))</f>
        <v>Gasoline</v>
      </c>
    </row>
    <row r="3711" spans="1:15" ht="15" customHeight="1" x14ac:dyDescent="0.25">
      <c r="A3711" s="1">
        <v>2022</v>
      </c>
      <c r="B3711" s="1" t="s">
        <v>5174</v>
      </c>
      <c r="C3711" s="1" t="s">
        <v>3122</v>
      </c>
      <c r="D3711" s="1" t="s">
        <v>6033</v>
      </c>
      <c r="E3711" s="1" t="s">
        <v>3124</v>
      </c>
      <c r="F3711" s="1" t="s">
        <v>3125</v>
      </c>
      <c r="G3711" s="1" t="s">
        <v>103</v>
      </c>
      <c r="H3711" s="1" t="s">
        <v>298</v>
      </c>
      <c r="I3711" s="1">
        <v>1.6</v>
      </c>
      <c r="J3711" s="1">
        <v>2023</v>
      </c>
      <c r="K3711" s="1">
        <v>84070</v>
      </c>
      <c r="L3711" s="1">
        <v>0</v>
      </c>
      <c r="M3711" s="1">
        <f t="array" ref="M3711">SUMPRODUCT(MAX(ISNUMBER(SEARCH('Class Rules'!$B$6:$B$85,$E3711))*ISNUMBER(SEARCH('Class Rules'!$C$6:$C$85,$F3711))*'Class Rules'!$A$6:$A$85))</f>
        <v>0</v>
      </c>
      <c r="N3711" s="1" t="str">
        <f t="array" ref="N3711">IF($M3711=0,'Class Rules'!$D$3,INDEX('Class Rules'!$D$6:$D$85,MATCH($M3711,'Class Rules'!$A$6:$A$85,0)))</f>
        <v>Passenger LDV</v>
      </c>
      <c r="O3711" s="1" t="str">
        <f t="array" ref="O3711">IF(SUMPRODUCT(MAX(ISNUMBER(SEARCH(Fuel_Rules!$A$6:$A$30,$E3711))*ISNUMBER(SEARCH(Fuel_Rules!$B$6:$B$30,$F3711))*(Fuel_Rules!$A$6:$A$30&lt;&gt;"")))&gt;0,"Plug-in hybrid",IF($G3711="Diesel","Diesel","Gasoline"))</f>
        <v>Gasoline</v>
      </c>
    </row>
    <row r="3712" spans="1:15" ht="15" customHeight="1" x14ac:dyDescent="0.25">
      <c r="A3712" s="1">
        <v>2022</v>
      </c>
      <c r="B3712" s="1" t="s">
        <v>6034</v>
      </c>
      <c r="C3712" s="1" t="s">
        <v>294</v>
      </c>
      <c r="D3712" s="1" t="s">
        <v>6035</v>
      </c>
      <c r="E3712" s="1" t="s">
        <v>296</v>
      </c>
      <c r="F3712" s="1" t="s">
        <v>297</v>
      </c>
      <c r="G3712" s="1" t="s">
        <v>105</v>
      </c>
      <c r="H3712" s="1" t="s">
        <v>298</v>
      </c>
      <c r="I3712" s="1">
        <v>2.8</v>
      </c>
      <c r="J3712" s="1">
        <v>2023</v>
      </c>
      <c r="K3712" s="1">
        <v>409933</v>
      </c>
      <c r="L3712" s="1">
        <v>0</v>
      </c>
      <c r="M3712" s="1">
        <f t="array" ref="M3712">SUMPRODUCT(MAX(ISNUMBER(SEARCH('Class Rules'!$B$6:$B$85,$E3712))*ISNUMBER(SEARCH('Class Rules'!$C$6:$C$85,$F3712))*'Class Rules'!$A$6:$A$85))</f>
        <v>36</v>
      </c>
      <c r="N3712" s="1" t="str">
        <f t="array" ref="N3712">IF($M3712=0,'Class Rules'!$D$3,INDEX('Class Rules'!$D$6:$D$85,MATCH($M3712,'Class Rules'!$A$6:$A$85,0)))</f>
        <v>Freight LDV</v>
      </c>
      <c r="O3712" s="1" t="str">
        <f t="array" ref="O3712">IF(SUMPRODUCT(MAX(ISNUMBER(SEARCH(Fuel_Rules!$A$6:$A$30,$E3712))*ISNUMBER(SEARCH(Fuel_Rules!$B$6:$B$30,$F3712))*(Fuel_Rules!$A$6:$A$30&lt;&gt;"")))&gt;0,"Plug-in hybrid",IF($G3712="Diesel","Diesel","Gasoline"))</f>
        <v>Diesel</v>
      </c>
    </row>
    <row r="3713" spans="1:15" ht="15" customHeight="1" x14ac:dyDescent="0.25">
      <c r="A3713" s="1">
        <v>2022</v>
      </c>
      <c r="B3713" s="1" t="s">
        <v>6034</v>
      </c>
      <c r="C3713" s="1" t="s">
        <v>299</v>
      </c>
      <c r="D3713" s="1" t="s">
        <v>6036</v>
      </c>
      <c r="E3713" s="1" t="s">
        <v>296</v>
      </c>
      <c r="F3713" s="1" t="s">
        <v>301</v>
      </c>
      <c r="G3713" s="1" t="s">
        <v>105</v>
      </c>
      <c r="H3713" s="1" t="s">
        <v>298</v>
      </c>
      <c r="I3713" s="1">
        <v>2.8</v>
      </c>
      <c r="J3713" s="1">
        <v>2023</v>
      </c>
      <c r="K3713" s="1">
        <v>437966</v>
      </c>
      <c r="L3713" s="1">
        <v>0</v>
      </c>
      <c r="M3713" s="1">
        <f t="array" ref="M3713">SUMPRODUCT(MAX(ISNUMBER(SEARCH('Class Rules'!$B$6:$B$85,$E3713))*ISNUMBER(SEARCH('Class Rules'!$C$6:$C$85,$F3713))*'Class Rules'!$A$6:$A$85))</f>
        <v>37</v>
      </c>
      <c r="N3713" s="1" t="str">
        <f t="array" ref="N3713">IF($M3713=0,'Class Rules'!$D$3,INDEX('Class Rules'!$D$6:$D$85,MATCH($M3713,'Class Rules'!$A$6:$A$85,0)))</f>
        <v>Freight LDV</v>
      </c>
      <c r="O3713" s="1" t="str">
        <f t="array" ref="O3713">IF(SUMPRODUCT(MAX(ISNUMBER(SEARCH(Fuel_Rules!$A$6:$A$30,$E3713))*ISNUMBER(SEARCH(Fuel_Rules!$B$6:$B$30,$F3713))*(Fuel_Rules!$A$6:$A$30&lt;&gt;"")))&gt;0,"Plug-in hybrid",IF($G3713="Diesel","Diesel","Gasoline"))</f>
        <v>Diesel</v>
      </c>
    </row>
    <row r="3714" spans="1:15" ht="15" customHeight="1" x14ac:dyDescent="0.25">
      <c r="A3714" s="1">
        <v>2022</v>
      </c>
      <c r="B3714" s="1" t="s">
        <v>6034</v>
      </c>
      <c r="C3714" s="1" t="s">
        <v>302</v>
      </c>
      <c r="D3714" s="1" t="s">
        <v>6037</v>
      </c>
      <c r="E3714" s="1" t="s">
        <v>296</v>
      </c>
      <c r="F3714" s="1" t="s">
        <v>304</v>
      </c>
      <c r="G3714" s="1" t="s">
        <v>105</v>
      </c>
      <c r="H3714" s="1" t="s">
        <v>298</v>
      </c>
      <c r="I3714" s="1">
        <v>2.8</v>
      </c>
      <c r="J3714" s="1">
        <v>2023</v>
      </c>
      <c r="K3714" s="1">
        <v>550214</v>
      </c>
      <c r="L3714" s="1">
        <v>0</v>
      </c>
      <c r="M3714" s="1">
        <f t="array" ref="M3714">SUMPRODUCT(MAX(ISNUMBER(SEARCH('Class Rules'!$B$6:$B$85,$E3714))*ISNUMBER(SEARCH('Class Rules'!$C$6:$C$85,$F3714))*'Class Rules'!$A$6:$A$85))</f>
        <v>68</v>
      </c>
      <c r="N3714" s="1" t="str">
        <f t="array" ref="N3714">IF($M3714=0,'Class Rules'!$D$3,INDEX('Class Rules'!$D$6:$D$85,MATCH($M3714,'Class Rules'!$A$6:$A$85,0)))</f>
        <v>Passenger HDV</v>
      </c>
      <c r="O3714" s="1" t="str">
        <f t="array" ref="O3714">IF(SUMPRODUCT(MAX(ISNUMBER(SEARCH(Fuel_Rules!$A$6:$A$30,$E3714))*ISNUMBER(SEARCH(Fuel_Rules!$B$6:$B$30,$F3714))*(Fuel_Rules!$A$6:$A$30&lt;&gt;"")))&gt;0,"Plug-in hybrid",IF($G3714="Diesel","Diesel","Gasoline"))</f>
        <v>Diesel</v>
      </c>
    </row>
    <row r="3715" spans="1:15" ht="15" customHeight="1" x14ac:dyDescent="0.25">
      <c r="A3715" s="1">
        <v>2022</v>
      </c>
      <c r="B3715" s="1" t="s">
        <v>6034</v>
      </c>
      <c r="C3715" s="1" t="s">
        <v>305</v>
      </c>
      <c r="D3715" s="1" t="s">
        <v>6038</v>
      </c>
      <c r="E3715" s="1" t="s">
        <v>296</v>
      </c>
      <c r="F3715" s="1" t="s">
        <v>307</v>
      </c>
      <c r="G3715" s="1" t="s">
        <v>105</v>
      </c>
      <c r="H3715" s="1" t="s">
        <v>298</v>
      </c>
      <c r="I3715" s="1">
        <v>2.8</v>
      </c>
      <c r="J3715" s="1">
        <v>2023</v>
      </c>
      <c r="K3715" s="1">
        <v>551874</v>
      </c>
      <c r="L3715" s="1">
        <v>0</v>
      </c>
      <c r="M3715" s="1">
        <f t="array" ref="M3715">SUMPRODUCT(MAX(ISNUMBER(SEARCH('Class Rules'!$B$6:$B$85,$E3715))*ISNUMBER(SEARCH('Class Rules'!$C$6:$C$85,$F3715))*'Class Rules'!$A$6:$A$85))</f>
        <v>69</v>
      </c>
      <c r="N3715" s="1" t="str">
        <f t="array" ref="N3715">IF($M3715=0,'Class Rules'!$D$3,INDEX('Class Rules'!$D$6:$D$85,MATCH($M3715,'Class Rules'!$A$6:$A$85,0)))</f>
        <v>Passenger HDV</v>
      </c>
      <c r="O3715" s="1" t="str">
        <f t="array" ref="O3715">IF(SUMPRODUCT(MAX(ISNUMBER(SEARCH(Fuel_Rules!$A$6:$A$30,$E3715))*ISNUMBER(SEARCH(Fuel_Rules!$B$6:$B$30,$F3715))*(Fuel_Rules!$A$6:$A$30&lt;&gt;"")))&gt;0,"Plug-in hybrid",IF($G3715="Diesel","Diesel","Gasoline"))</f>
        <v>Diesel</v>
      </c>
    </row>
    <row r="3716" spans="1:15" ht="15" customHeight="1" x14ac:dyDescent="0.25">
      <c r="A3716" s="1">
        <v>2022</v>
      </c>
      <c r="B3716" s="1" t="s">
        <v>6034</v>
      </c>
      <c r="C3716" s="1" t="s">
        <v>308</v>
      </c>
      <c r="D3716" s="1" t="s">
        <v>6039</v>
      </c>
      <c r="E3716" s="1" t="s">
        <v>310</v>
      </c>
      <c r="F3716" s="1" t="s">
        <v>311</v>
      </c>
      <c r="G3716" s="1" t="s">
        <v>103</v>
      </c>
      <c r="H3716" s="1" t="s">
        <v>298</v>
      </c>
      <c r="I3716" s="1">
        <v>5.2</v>
      </c>
      <c r="J3716" s="1">
        <v>2023</v>
      </c>
      <c r="K3716" s="1">
        <v>1750291</v>
      </c>
      <c r="L3716" s="1">
        <v>0</v>
      </c>
      <c r="M3716" s="1">
        <f t="array" ref="M3716">SUMPRODUCT(MAX(ISNUMBER(SEARCH('Class Rules'!$B$6:$B$85,$E3716))*ISNUMBER(SEARCH('Class Rules'!$C$6:$C$85,$F3716))*'Class Rules'!$A$6:$A$85))</f>
        <v>0</v>
      </c>
      <c r="N3716" s="1" t="str">
        <f t="array" ref="N3716">IF($M3716=0,'Class Rules'!$D$3,INDEX('Class Rules'!$D$6:$D$85,MATCH($M3716,'Class Rules'!$A$6:$A$85,0)))</f>
        <v>Passenger LDV</v>
      </c>
      <c r="O3716" s="1" t="str">
        <f t="array" ref="O3716">IF(SUMPRODUCT(MAX(ISNUMBER(SEARCH(Fuel_Rules!$A$6:$A$30,$E3716))*ISNUMBER(SEARCH(Fuel_Rules!$B$6:$B$30,$F3716))*(Fuel_Rules!$A$6:$A$30&lt;&gt;"")))&gt;0,"Plug-in hybrid",IF($G3716="Diesel","Diesel","Gasoline"))</f>
        <v>Gasoline</v>
      </c>
    </row>
    <row r="3717" spans="1:15" ht="15" customHeight="1" x14ac:dyDescent="0.25">
      <c r="A3717" s="1">
        <v>2022</v>
      </c>
      <c r="B3717" s="1" t="s">
        <v>6034</v>
      </c>
      <c r="C3717" s="1" t="s">
        <v>312</v>
      </c>
      <c r="D3717" s="1" t="s">
        <v>6040</v>
      </c>
      <c r="E3717" s="1" t="s">
        <v>310</v>
      </c>
      <c r="F3717" s="1" t="s">
        <v>314</v>
      </c>
      <c r="G3717" s="1" t="s">
        <v>103</v>
      </c>
      <c r="H3717" s="1" t="s">
        <v>298</v>
      </c>
      <c r="I3717" s="1">
        <v>3</v>
      </c>
      <c r="J3717" s="1">
        <v>2023</v>
      </c>
      <c r="K3717" s="1">
        <v>552877</v>
      </c>
      <c r="L3717" s="1">
        <v>0</v>
      </c>
      <c r="M3717" s="1">
        <f t="array" ref="M3717">SUMPRODUCT(MAX(ISNUMBER(SEARCH('Class Rules'!$B$6:$B$85,$E3717))*ISNUMBER(SEARCH('Class Rules'!$C$6:$C$85,$F3717))*'Class Rules'!$A$6:$A$85))</f>
        <v>0</v>
      </c>
      <c r="N3717" s="1" t="str">
        <f t="array" ref="N3717">IF($M3717=0,'Class Rules'!$D$3,INDEX('Class Rules'!$D$6:$D$85,MATCH($M3717,'Class Rules'!$A$6:$A$85,0)))</f>
        <v>Passenger LDV</v>
      </c>
      <c r="O3717" s="1" t="str">
        <f t="array" ref="O3717">IF(SUMPRODUCT(MAX(ISNUMBER(SEARCH(Fuel_Rules!$A$6:$A$30,$E3717))*ISNUMBER(SEARCH(Fuel_Rules!$B$6:$B$30,$F3717))*(Fuel_Rules!$A$6:$A$30&lt;&gt;"")))&gt;0,"Plug-in hybrid",IF($G3717="Diesel","Diesel","Gasoline"))</f>
        <v>Gasoline</v>
      </c>
    </row>
    <row r="3718" spans="1:15" ht="15" customHeight="1" x14ac:dyDescent="0.25">
      <c r="A3718" s="1">
        <v>2022</v>
      </c>
      <c r="B3718" s="1" t="s">
        <v>6034</v>
      </c>
      <c r="C3718" s="1" t="s">
        <v>315</v>
      </c>
      <c r="D3718" s="1" t="s">
        <v>6041</v>
      </c>
      <c r="E3718" s="1" t="s">
        <v>310</v>
      </c>
      <c r="F3718" s="1" t="s">
        <v>317</v>
      </c>
      <c r="G3718" s="1" t="s">
        <v>103</v>
      </c>
      <c r="H3718" s="1" t="s">
        <v>298</v>
      </c>
      <c r="I3718" s="1">
        <v>2.5</v>
      </c>
      <c r="J3718" s="1">
        <v>2023</v>
      </c>
      <c r="K3718" s="1">
        <v>593035</v>
      </c>
      <c r="L3718" s="1">
        <v>0</v>
      </c>
      <c r="M3718" s="1">
        <f t="array" ref="M3718">SUMPRODUCT(MAX(ISNUMBER(SEARCH('Class Rules'!$B$6:$B$85,$E3718))*ISNUMBER(SEARCH('Class Rules'!$C$6:$C$85,$F3718))*'Class Rules'!$A$6:$A$85))</f>
        <v>0</v>
      </c>
      <c r="N3718" s="1" t="str">
        <f t="array" ref="N3718">IF($M3718=0,'Class Rules'!$D$3,INDEX('Class Rules'!$D$6:$D$85,MATCH($M3718,'Class Rules'!$A$6:$A$85,0)))</f>
        <v>Passenger LDV</v>
      </c>
      <c r="O3718" s="1" t="str">
        <f t="array" ref="O3718">IF(SUMPRODUCT(MAX(ISNUMBER(SEARCH(Fuel_Rules!$A$6:$A$30,$E3718))*ISNUMBER(SEARCH(Fuel_Rules!$B$6:$B$30,$F3718))*(Fuel_Rules!$A$6:$A$30&lt;&gt;"")))&gt;0,"Plug-in hybrid",IF($G3718="Diesel","Diesel","Gasoline"))</f>
        <v>Gasoline</v>
      </c>
    </row>
    <row r="3719" spans="1:15" ht="15" customHeight="1" x14ac:dyDescent="0.25">
      <c r="A3719" s="1">
        <v>2022</v>
      </c>
      <c r="B3719" s="1" t="s">
        <v>6034</v>
      </c>
      <c r="C3719" s="1" t="s">
        <v>318</v>
      </c>
      <c r="D3719" s="1" t="s">
        <v>6042</v>
      </c>
      <c r="E3719" s="1" t="s">
        <v>310</v>
      </c>
      <c r="F3719" s="1" t="s">
        <v>320</v>
      </c>
      <c r="G3719" s="1" t="s">
        <v>103</v>
      </c>
      <c r="H3719" s="1" t="s">
        <v>298</v>
      </c>
      <c r="I3719" s="1">
        <v>4</v>
      </c>
      <c r="J3719" s="1">
        <v>2023</v>
      </c>
      <c r="K3719" s="1">
        <v>1100291</v>
      </c>
      <c r="L3719" s="1">
        <v>0</v>
      </c>
      <c r="M3719" s="1">
        <f t="array" ref="M3719">SUMPRODUCT(MAX(ISNUMBER(SEARCH('Class Rules'!$B$6:$B$85,$E3719))*ISNUMBER(SEARCH('Class Rules'!$C$6:$C$85,$F3719))*'Class Rules'!$A$6:$A$85))</f>
        <v>0</v>
      </c>
      <c r="N3719" s="1" t="str">
        <f t="array" ref="N3719">IF($M3719=0,'Class Rules'!$D$3,INDEX('Class Rules'!$D$6:$D$85,MATCH($M3719,'Class Rules'!$A$6:$A$85,0)))</f>
        <v>Passenger LDV</v>
      </c>
      <c r="O3719" s="1" t="str">
        <f t="array" ref="O3719">IF(SUMPRODUCT(MAX(ISNUMBER(SEARCH(Fuel_Rules!$A$6:$A$30,$E3719))*ISNUMBER(SEARCH(Fuel_Rules!$B$6:$B$30,$F3719))*(Fuel_Rules!$A$6:$A$30&lt;&gt;"")))&gt;0,"Plug-in hybrid",IF($G3719="Diesel","Diesel","Gasoline"))</f>
        <v>Gasoline</v>
      </c>
    </row>
    <row r="3720" spans="1:15" ht="15" customHeight="1" x14ac:dyDescent="0.25">
      <c r="A3720" s="1">
        <v>2022</v>
      </c>
      <c r="B3720" s="1" t="s">
        <v>6034</v>
      </c>
      <c r="C3720" s="1" t="s">
        <v>321</v>
      </c>
      <c r="D3720" s="1" t="s">
        <v>6043</v>
      </c>
      <c r="E3720" s="1" t="s">
        <v>310</v>
      </c>
      <c r="F3720" s="1" t="s">
        <v>323</v>
      </c>
      <c r="G3720" s="1" t="s">
        <v>103</v>
      </c>
      <c r="H3720" s="1" t="s">
        <v>298</v>
      </c>
      <c r="I3720" s="1">
        <v>2.5</v>
      </c>
      <c r="J3720" s="1">
        <v>2023</v>
      </c>
      <c r="K3720" s="1">
        <v>648472</v>
      </c>
      <c r="L3720" s="1">
        <v>0</v>
      </c>
      <c r="M3720" s="1">
        <f t="array" ref="M3720">SUMPRODUCT(MAX(ISNUMBER(SEARCH('Class Rules'!$B$6:$B$85,$E3720))*ISNUMBER(SEARCH('Class Rules'!$C$6:$C$85,$F3720))*'Class Rules'!$A$6:$A$85))</f>
        <v>0</v>
      </c>
      <c r="N3720" s="1" t="str">
        <f t="array" ref="N3720">IF($M3720=0,'Class Rules'!$D$3,INDEX('Class Rules'!$D$6:$D$85,MATCH($M3720,'Class Rules'!$A$6:$A$85,0)))</f>
        <v>Passenger LDV</v>
      </c>
      <c r="O3720" s="1" t="str">
        <f t="array" ref="O3720">IF(SUMPRODUCT(MAX(ISNUMBER(SEARCH(Fuel_Rules!$A$6:$A$30,$E3720))*ISNUMBER(SEARCH(Fuel_Rules!$B$6:$B$30,$F3720))*(Fuel_Rules!$A$6:$A$30&lt;&gt;"")))&gt;0,"Plug-in hybrid",IF($G3720="Diesel","Diesel","Gasoline"))</f>
        <v>Gasoline</v>
      </c>
    </row>
    <row r="3721" spans="1:15" ht="15" customHeight="1" x14ac:dyDescent="0.25">
      <c r="A3721" s="1">
        <v>2022</v>
      </c>
      <c r="B3721" s="1" t="s">
        <v>6034</v>
      </c>
      <c r="C3721" s="1" t="s">
        <v>324</v>
      </c>
      <c r="D3721" s="1" t="s">
        <v>6044</v>
      </c>
      <c r="E3721" s="1" t="s">
        <v>310</v>
      </c>
      <c r="F3721" s="1" t="s">
        <v>326</v>
      </c>
      <c r="G3721" s="1" t="s">
        <v>103</v>
      </c>
      <c r="H3721" s="1" t="s">
        <v>298</v>
      </c>
      <c r="I3721" s="1">
        <v>4</v>
      </c>
      <c r="J3721" s="1">
        <v>2023</v>
      </c>
      <c r="K3721" s="1">
        <v>1124245</v>
      </c>
      <c r="L3721" s="1">
        <v>0</v>
      </c>
      <c r="M3721" s="1">
        <f t="array" ref="M3721">SUMPRODUCT(MAX(ISNUMBER(SEARCH('Class Rules'!$B$6:$B$85,$E3721))*ISNUMBER(SEARCH('Class Rules'!$C$6:$C$85,$F3721))*'Class Rules'!$A$6:$A$85))</f>
        <v>0</v>
      </c>
      <c r="N3721" s="1" t="str">
        <f t="array" ref="N3721">IF($M3721=0,'Class Rules'!$D$3,INDEX('Class Rules'!$D$6:$D$85,MATCH($M3721,'Class Rules'!$A$6:$A$85,0)))</f>
        <v>Passenger LDV</v>
      </c>
      <c r="O3721" s="1" t="str">
        <f t="array" ref="O3721">IF(SUMPRODUCT(MAX(ISNUMBER(SEARCH(Fuel_Rules!$A$6:$A$30,$E3721))*ISNUMBER(SEARCH(Fuel_Rules!$B$6:$B$30,$F3721))*(Fuel_Rules!$A$6:$A$30&lt;&gt;"")))&gt;0,"Plug-in hybrid",IF($G3721="Diesel","Diesel","Gasoline"))</f>
        <v>Gasoline</v>
      </c>
    </row>
    <row r="3722" spans="1:15" ht="15" customHeight="1" x14ac:dyDescent="0.25">
      <c r="A3722" s="1">
        <v>2022</v>
      </c>
      <c r="B3722" s="1" t="s">
        <v>6034</v>
      </c>
      <c r="C3722" s="1" t="s">
        <v>327</v>
      </c>
      <c r="D3722" s="1" t="s">
        <v>6045</v>
      </c>
      <c r="E3722" s="1" t="s">
        <v>310</v>
      </c>
      <c r="F3722" s="1" t="s">
        <v>329</v>
      </c>
      <c r="G3722" s="1" t="s">
        <v>103</v>
      </c>
      <c r="H3722" s="1" t="s">
        <v>298</v>
      </c>
      <c r="I3722" s="1">
        <v>1.4</v>
      </c>
      <c r="J3722" s="1">
        <v>2023</v>
      </c>
      <c r="K3722" s="1">
        <v>293502</v>
      </c>
      <c r="L3722" s="1">
        <v>0</v>
      </c>
      <c r="M3722" s="1">
        <f t="array" ref="M3722">SUMPRODUCT(MAX(ISNUMBER(SEARCH('Class Rules'!$B$6:$B$85,$E3722))*ISNUMBER(SEARCH('Class Rules'!$C$6:$C$85,$F3722))*'Class Rules'!$A$6:$A$85))</f>
        <v>0</v>
      </c>
      <c r="N3722" s="1" t="str">
        <f t="array" ref="N3722">IF($M3722=0,'Class Rules'!$D$3,INDEX('Class Rules'!$D$6:$D$85,MATCH($M3722,'Class Rules'!$A$6:$A$85,0)))</f>
        <v>Passenger LDV</v>
      </c>
      <c r="O3722" s="1" t="str">
        <f t="array" ref="O3722">IF(SUMPRODUCT(MAX(ISNUMBER(SEARCH(Fuel_Rules!$A$6:$A$30,$E3722))*ISNUMBER(SEARCH(Fuel_Rules!$B$6:$B$30,$F3722))*(Fuel_Rules!$A$6:$A$30&lt;&gt;"")))&gt;0,"Plug-in hybrid",IF($G3722="Diesel","Diesel","Gasoline"))</f>
        <v>Gasoline</v>
      </c>
    </row>
    <row r="3723" spans="1:15" ht="15" customHeight="1" x14ac:dyDescent="0.25">
      <c r="A3723" s="1">
        <v>2022</v>
      </c>
      <c r="B3723" s="1" t="s">
        <v>6034</v>
      </c>
      <c r="C3723" s="1" t="s">
        <v>330</v>
      </c>
      <c r="D3723" s="1" t="s">
        <v>6046</v>
      </c>
      <c r="E3723" s="1" t="s">
        <v>310</v>
      </c>
      <c r="F3723" s="1" t="s">
        <v>332</v>
      </c>
      <c r="G3723" s="1" t="s">
        <v>103</v>
      </c>
      <c r="H3723" s="1" t="s">
        <v>298</v>
      </c>
      <c r="I3723" s="1">
        <v>1.4</v>
      </c>
      <c r="J3723" s="1">
        <v>2023</v>
      </c>
      <c r="K3723" s="1">
        <v>252446</v>
      </c>
      <c r="L3723" s="1">
        <v>0</v>
      </c>
      <c r="M3723" s="1">
        <f t="array" ref="M3723">SUMPRODUCT(MAX(ISNUMBER(SEARCH('Class Rules'!$B$6:$B$85,$E3723))*ISNUMBER(SEARCH('Class Rules'!$C$6:$C$85,$F3723))*'Class Rules'!$A$6:$A$85))</f>
        <v>0</v>
      </c>
      <c r="N3723" s="1" t="str">
        <f t="array" ref="N3723">IF($M3723=0,'Class Rules'!$D$3,INDEX('Class Rules'!$D$6:$D$85,MATCH($M3723,'Class Rules'!$A$6:$A$85,0)))</f>
        <v>Passenger LDV</v>
      </c>
      <c r="O3723" s="1" t="str">
        <f t="array" ref="O3723">IF(SUMPRODUCT(MAX(ISNUMBER(SEARCH(Fuel_Rules!$A$6:$A$30,$E3723))*ISNUMBER(SEARCH(Fuel_Rules!$B$6:$B$30,$F3723))*(Fuel_Rules!$A$6:$A$30&lt;&gt;"")))&gt;0,"Plug-in hybrid",IF($G3723="Diesel","Diesel","Gasoline"))</f>
        <v>Gasoline</v>
      </c>
    </row>
    <row r="3724" spans="1:15" ht="15" customHeight="1" x14ac:dyDescent="0.25">
      <c r="A3724" s="1">
        <v>2022</v>
      </c>
      <c r="B3724" s="1" t="s">
        <v>6034</v>
      </c>
      <c r="C3724" s="1" t="s">
        <v>333</v>
      </c>
      <c r="D3724" s="1" t="s">
        <v>6047</v>
      </c>
      <c r="E3724" s="1" t="s">
        <v>310</v>
      </c>
      <c r="F3724" s="1" t="s">
        <v>335</v>
      </c>
      <c r="G3724" s="1" t="s">
        <v>103</v>
      </c>
      <c r="H3724" s="1" t="s">
        <v>298</v>
      </c>
      <c r="I3724" s="1">
        <v>1.4</v>
      </c>
      <c r="J3724" s="1">
        <v>2023</v>
      </c>
      <c r="K3724" s="1">
        <v>269292</v>
      </c>
      <c r="L3724" s="1">
        <v>0</v>
      </c>
      <c r="M3724" s="1">
        <f t="array" ref="M3724">SUMPRODUCT(MAX(ISNUMBER(SEARCH('Class Rules'!$B$6:$B$85,$E3724))*ISNUMBER(SEARCH('Class Rules'!$C$6:$C$85,$F3724))*'Class Rules'!$A$6:$A$85))</f>
        <v>0</v>
      </c>
      <c r="N3724" s="1" t="str">
        <f t="array" ref="N3724">IF($M3724=0,'Class Rules'!$D$3,INDEX('Class Rules'!$D$6:$D$85,MATCH($M3724,'Class Rules'!$A$6:$A$85,0)))</f>
        <v>Passenger LDV</v>
      </c>
      <c r="O3724" s="1" t="str">
        <f t="array" ref="O3724">IF(SUMPRODUCT(MAX(ISNUMBER(SEARCH(Fuel_Rules!$A$6:$A$30,$E3724))*ISNUMBER(SEARCH(Fuel_Rules!$B$6:$B$30,$F3724))*(Fuel_Rules!$A$6:$A$30&lt;&gt;"")))&gt;0,"Plug-in hybrid",IF($G3724="Diesel","Diesel","Gasoline"))</f>
        <v>Gasoline</v>
      </c>
    </row>
    <row r="3725" spans="1:15" ht="15" customHeight="1" x14ac:dyDescent="0.25">
      <c r="A3725" s="1">
        <v>2022</v>
      </c>
      <c r="B3725" s="1" t="s">
        <v>6034</v>
      </c>
      <c r="C3725" s="1" t="s">
        <v>336</v>
      </c>
      <c r="D3725" s="1" t="s">
        <v>6048</v>
      </c>
      <c r="E3725" s="1" t="s">
        <v>310</v>
      </c>
      <c r="F3725" s="1" t="s">
        <v>338</v>
      </c>
      <c r="G3725" s="1" t="s">
        <v>103</v>
      </c>
      <c r="H3725" s="1" t="s">
        <v>298</v>
      </c>
      <c r="I3725" s="1">
        <v>2</v>
      </c>
      <c r="J3725" s="1">
        <v>2023</v>
      </c>
      <c r="K3725" s="1">
        <v>388545</v>
      </c>
      <c r="L3725" s="1">
        <v>0</v>
      </c>
      <c r="M3725" s="1">
        <f t="array" ref="M3725">SUMPRODUCT(MAX(ISNUMBER(SEARCH('Class Rules'!$B$6:$B$85,$E3725))*ISNUMBER(SEARCH('Class Rules'!$C$6:$C$85,$F3725))*'Class Rules'!$A$6:$A$85))</f>
        <v>0</v>
      </c>
      <c r="N3725" s="1" t="str">
        <f t="array" ref="N3725">IF($M3725=0,'Class Rules'!$D$3,INDEX('Class Rules'!$D$6:$D$85,MATCH($M3725,'Class Rules'!$A$6:$A$85,0)))</f>
        <v>Passenger LDV</v>
      </c>
      <c r="O3725" s="1" t="str">
        <f t="array" ref="O3725">IF(SUMPRODUCT(MAX(ISNUMBER(SEARCH(Fuel_Rules!$A$6:$A$30,$E3725))*ISNUMBER(SEARCH(Fuel_Rules!$B$6:$B$30,$F3725))*(Fuel_Rules!$A$6:$A$30&lt;&gt;"")))&gt;0,"Plug-in hybrid",IF($G3725="Diesel","Diesel","Gasoline"))</f>
        <v>Gasoline</v>
      </c>
    </row>
    <row r="3726" spans="1:15" ht="15" customHeight="1" x14ac:dyDescent="0.25">
      <c r="A3726" s="1">
        <v>2022</v>
      </c>
      <c r="B3726" s="1" t="s">
        <v>6034</v>
      </c>
      <c r="C3726" s="1" t="s">
        <v>339</v>
      </c>
      <c r="D3726" s="1" t="s">
        <v>6049</v>
      </c>
      <c r="E3726" s="1" t="s">
        <v>310</v>
      </c>
      <c r="F3726" s="1" t="s">
        <v>341</v>
      </c>
      <c r="G3726" s="1" t="s">
        <v>103</v>
      </c>
      <c r="H3726" s="1" t="s">
        <v>298</v>
      </c>
      <c r="I3726" s="1">
        <v>2</v>
      </c>
      <c r="J3726" s="1">
        <v>2023</v>
      </c>
      <c r="K3726" s="1">
        <v>339854</v>
      </c>
      <c r="L3726" s="1">
        <v>0</v>
      </c>
      <c r="M3726" s="1">
        <f t="array" ref="M3726">SUMPRODUCT(MAX(ISNUMBER(SEARCH('Class Rules'!$B$6:$B$85,$E3726))*ISNUMBER(SEARCH('Class Rules'!$C$6:$C$85,$F3726))*'Class Rules'!$A$6:$A$85))</f>
        <v>0</v>
      </c>
      <c r="N3726" s="1" t="str">
        <f t="array" ref="N3726">IF($M3726=0,'Class Rules'!$D$3,INDEX('Class Rules'!$D$6:$D$85,MATCH($M3726,'Class Rules'!$A$6:$A$85,0)))</f>
        <v>Passenger LDV</v>
      </c>
      <c r="O3726" s="1" t="str">
        <f t="array" ref="O3726">IF(SUMPRODUCT(MAX(ISNUMBER(SEARCH(Fuel_Rules!$A$6:$A$30,$E3726))*ISNUMBER(SEARCH(Fuel_Rules!$B$6:$B$30,$F3726))*(Fuel_Rules!$A$6:$A$30&lt;&gt;"")))&gt;0,"Plug-in hybrid",IF($G3726="Diesel","Diesel","Gasoline"))</f>
        <v>Gasoline</v>
      </c>
    </row>
    <row r="3727" spans="1:15" ht="15" customHeight="1" x14ac:dyDescent="0.25">
      <c r="A3727" s="1">
        <v>2022</v>
      </c>
      <c r="B3727" s="1" t="s">
        <v>6034</v>
      </c>
      <c r="C3727" s="1" t="s">
        <v>351</v>
      </c>
      <c r="D3727" s="1" t="s">
        <v>6050</v>
      </c>
      <c r="E3727" s="1" t="s">
        <v>310</v>
      </c>
      <c r="F3727" s="1" t="s">
        <v>353</v>
      </c>
      <c r="G3727" s="1" t="s">
        <v>103</v>
      </c>
      <c r="H3727" s="1" t="s">
        <v>298</v>
      </c>
      <c r="I3727" s="1">
        <v>2</v>
      </c>
      <c r="J3727" s="1">
        <v>2023</v>
      </c>
      <c r="K3727" s="1">
        <v>349535</v>
      </c>
      <c r="L3727" s="1">
        <v>0</v>
      </c>
      <c r="M3727" s="1">
        <f t="array" ref="M3727">SUMPRODUCT(MAX(ISNUMBER(SEARCH('Class Rules'!$B$6:$B$85,$E3727))*ISNUMBER(SEARCH('Class Rules'!$C$6:$C$85,$F3727))*'Class Rules'!$A$6:$A$85))</f>
        <v>0</v>
      </c>
      <c r="N3727" s="1" t="str">
        <f t="array" ref="N3727">IF($M3727=0,'Class Rules'!$D$3,INDEX('Class Rules'!$D$6:$D$85,MATCH($M3727,'Class Rules'!$A$6:$A$85,0)))</f>
        <v>Passenger LDV</v>
      </c>
      <c r="O3727" s="1" t="str">
        <f t="array" ref="O3727">IF(SUMPRODUCT(MAX(ISNUMBER(SEARCH(Fuel_Rules!$A$6:$A$30,$E3727))*ISNUMBER(SEARCH(Fuel_Rules!$B$6:$B$30,$F3727))*(Fuel_Rules!$A$6:$A$30&lt;&gt;"")))&gt;0,"Plug-in hybrid",IF($G3727="Diesel","Diesel","Gasoline"))</f>
        <v>Gasoline</v>
      </c>
    </row>
    <row r="3728" spans="1:15" ht="15" customHeight="1" x14ac:dyDescent="0.25">
      <c r="A3728" s="1">
        <v>2022</v>
      </c>
      <c r="B3728" s="1" t="s">
        <v>6034</v>
      </c>
      <c r="C3728" s="1" t="s">
        <v>354</v>
      </c>
      <c r="D3728" s="1" t="s">
        <v>6051</v>
      </c>
      <c r="E3728" s="1" t="s">
        <v>310</v>
      </c>
      <c r="F3728" s="1" t="s">
        <v>356</v>
      </c>
      <c r="G3728" s="1" t="s">
        <v>103</v>
      </c>
      <c r="H3728" s="1" t="s">
        <v>298</v>
      </c>
      <c r="I3728" s="1">
        <v>2.9</v>
      </c>
      <c r="J3728" s="1">
        <v>2023</v>
      </c>
      <c r="K3728" s="1">
        <v>725742</v>
      </c>
      <c r="L3728" s="1">
        <v>0</v>
      </c>
      <c r="M3728" s="1">
        <f t="array" ref="M3728">SUMPRODUCT(MAX(ISNUMBER(SEARCH('Class Rules'!$B$6:$B$85,$E3728))*ISNUMBER(SEARCH('Class Rules'!$C$6:$C$85,$F3728))*'Class Rules'!$A$6:$A$85))</f>
        <v>0</v>
      </c>
      <c r="N3728" s="1" t="str">
        <f t="array" ref="N3728">IF($M3728=0,'Class Rules'!$D$3,INDEX('Class Rules'!$D$6:$D$85,MATCH($M3728,'Class Rules'!$A$6:$A$85,0)))</f>
        <v>Passenger LDV</v>
      </c>
      <c r="O3728" s="1" t="str">
        <f t="array" ref="O3728">IF(SUMPRODUCT(MAX(ISNUMBER(SEARCH(Fuel_Rules!$A$6:$A$30,$E3728))*ISNUMBER(SEARCH(Fuel_Rules!$B$6:$B$30,$F3728))*(Fuel_Rules!$A$6:$A$30&lt;&gt;"")))&gt;0,"Plug-in hybrid",IF($G3728="Diesel","Diesel","Gasoline"))</f>
        <v>Gasoline</v>
      </c>
    </row>
    <row r="3729" spans="1:15" ht="15" customHeight="1" x14ac:dyDescent="0.25">
      <c r="A3729" s="1">
        <v>2022</v>
      </c>
      <c r="B3729" s="1" t="s">
        <v>6034</v>
      </c>
      <c r="C3729" s="1" t="s">
        <v>357</v>
      </c>
      <c r="D3729" s="1" t="s">
        <v>6052</v>
      </c>
      <c r="E3729" s="1" t="s">
        <v>310</v>
      </c>
      <c r="F3729" s="1" t="s">
        <v>359</v>
      </c>
      <c r="G3729" s="1" t="s">
        <v>103</v>
      </c>
      <c r="H3729" s="1" t="s">
        <v>298</v>
      </c>
      <c r="I3729" s="1">
        <v>2</v>
      </c>
      <c r="J3729" s="1">
        <v>2023</v>
      </c>
      <c r="K3729" s="1">
        <v>310599</v>
      </c>
      <c r="L3729" s="1">
        <v>0</v>
      </c>
      <c r="M3729" s="1">
        <f t="array" ref="M3729">SUMPRODUCT(MAX(ISNUMBER(SEARCH('Class Rules'!$B$6:$B$85,$E3729))*ISNUMBER(SEARCH('Class Rules'!$C$6:$C$85,$F3729))*'Class Rules'!$A$6:$A$85))</f>
        <v>0</v>
      </c>
      <c r="N3729" s="1" t="str">
        <f t="array" ref="N3729">IF($M3729=0,'Class Rules'!$D$3,INDEX('Class Rules'!$D$6:$D$85,MATCH($M3729,'Class Rules'!$A$6:$A$85,0)))</f>
        <v>Passenger LDV</v>
      </c>
      <c r="O3729" s="1" t="str">
        <f t="array" ref="O3729">IF(SUMPRODUCT(MAX(ISNUMBER(SEARCH(Fuel_Rules!$A$6:$A$30,$E3729))*ISNUMBER(SEARCH(Fuel_Rules!$B$6:$B$30,$F3729))*(Fuel_Rules!$A$6:$A$30&lt;&gt;"")))&gt;0,"Plug-in hybrid",IF($G3729="Diesel","Diesel","Gasoline"))</f>
        <v>Gasoline</v>
      </c>
    </row>
    <row r="3730" spans="1:15" ht="15" customHeight="1" x14ac:dyDescent="0.25">
      <c r="A3730" s="1">
        <v>2022</v>
      </c>
      <c r="B3730" s="1" t="s">
        <v>6034</v>
      </c>
      <c r="C3730" s="1" t="s">
        <v>360</v>
      </c>
      <c r="D3730" s="1" t="s">
        <v>6053</v>
      </c>
      <c r="E3730" s="1" t="s">
        <v>310</v>
      </c>
      <c r="F3730" s="1" t="s">
        <v>362</v>
      </c>
      <c r="G3730" s="1" t="s">
        <v>103</v>
      </c>
      <c r="H3730" s="1" t="s">
        <v>298</v>
      </c>
      <c r="I3730" s="1">
        <v>2</v>
      </c>
      <c r="J3730" s="1">
        <v>2023</v>
      </c>
      <c r="K3730" s="1">
        <v>291981</v>
      </c>
      <c r="L3730" s="1">
        <v>0</v>
      </c>
      <c r="M3730" s="1">
        <f t="array" ref="M3730">SUMPRODUCT(MAX(ISNUMBER(SEARCH('Class Rules'!$B$6:$B$85,$E3730))*ISNUMBER(SEARCH('Class Rules'!$C$6:$C$85,$F3730))*'Class Rules'!$A$6:$A$85))</f>
        <v>0</v>
      </c>
      <c r="N3730" s="1" t="str">
        <f t="array" ref="N3730">IF($M3730=0,'Class Rules'!$D$3,INDEX('Class Rules'!$D$6:$D$85,MATCH($M3730,'Class Rules'!$A$6:$A$85,0)))</f>
        <v>Passenger LDV</v>
      </c>
      <c r="O3730" s="1" t="str">
        <f t="array" ref="O3730">IF(SUMPRODUCT(MAX(ISNUMBER(SEARCH(Fuel_Rules!$A$6:$A$30,$E3730))*ISNUMBER(SEARCH(Fuel_Rules!$B$6:$B$30,$F3730))*(Fuel_Rules!$A$6:$A$30&lt;&gt;"")))&gt;0,"Plug-in hybrid",IF($G3730="Diesel","Diesel","Gasoline"))</f>
        <v>Gasoline</v>
      </c>
    </row>
    <row r="3731" spans="1:15" ht="15" customHeight="1" x14ac:dyDescent="0.25">
      <c r="A3731" s="1">
        <v>2022</v>
      </c>
      <c r="B3731" s="1" t="s">
        <v>6034</v>
      </c>
      <c r="C3731" s="1" t="s">
        <v>363</v>
      </c>
      <c r="D3731" s="1" t="s">
        <v>6054</v>
      </c>
      <c r="E3731" s="1" t="s">
        <v>310</v>
      </c>
      <c r="F3731" s="1" t="s">
        <v>365</v>
      </c>
      <c r="G3731" s="1" t="s">
        <v>103</v>
      </c>
      <c r="H3731" s="1" t="s">
        <v>298</v>
      </c>
      <c r="I3731" s="1">
        <v>2</v>
      </c>
      <c r="J3731" s="1">
        <v>2023</v>
      </c>
      <c r="K3731" s="1">
        <v>385704</v>
      </c>
      <c r="L3731" s="1">
        <v>0</v>
      </c>
      <c r="M3731" s="1">
        <f t="array" ref="M3731">SUMPRODUCT(MAX(ISNUMBER(SEARCH('Class Rules'!$B$6:$B$85,$E3731))*ISNUMBER(SEARCH('Class Rules'!$C$6:$C$85,$F3731))*'Class Rules'!$A$6:$A$85))</f>
        <v>0</v>
      </c>
      <c r="N3731" s="1" t="str">
        <f t="array" ref="N3731">IF($M3731=0,'Class Rules'!$D$3,INDEX('Class Rules'!$D$6:$D$85,MATCH($M3731,'Class Rules'!$A$6:$A$85,0)))</f>
        <v>Passenger LDV</v>
      </c>
      <c r="O3731" s="1" t="str">
        <f t="array" ref="O3731">IF(SUMPRODUCT(MAX(ISNUMBER(SEARCH(Fuel_Rules!$A$6:$A$30,$E3731))*ISNUMBER(SEARCH(Fuel_Rules!$B$6:$B$30,$F3731))*(Fuel_Rules!$A$6:$A$30&lt;&gt;"")))&gt;0,"Plug-in hybrid",IF($G3731="Diesel","Diesel","Gasoline"))</f>
        <v>Gasoline</v>
      </c>
    </row>
    <row r="3732" spans="1:15" ht="15" customHeight="1" x14ac:dyDescent="0.25">
      <c r="A3732" s="1">
        <v>2022</v>
      </c>
      <c r="B3732" s="1" t="s">
        <v>6034</v>
      </c>
      <c r="C3732" s="1" t="s">
        <v>366</v>
      </c>
      <c r="D3732" s="1" t="s">
        <v>6055</v>
      </c>
      <c r="E3732" s="1" t="s">
        <v>310</v>
      </c>
      <c r="F3732" s="1" t="s">
        <v>368</v>
      </c>
      <c r="G3732" s="1" t="s">
        <v>103</v>
      </c>
      <c r="H3732" s="1" t="s">
        <v>298</v>
      </c>
      <c r="I3732" s="1">
        <v>3</v>
      </c>
      <c r="J3732" s="1">
        <v>2023</v>
      </c>
      <c r="K3732" s="1">
        <v>707764</v>
      </c>
      <c r="L3732" s="1">
        <v>0</v>
      </c>
      <c r="M3732" s="1">
        <f t="array" ref="M3732">SUMPRODUCT(MAX(ISNUMBER(SEARCH('Class Rules'!$B$6:$B$85,$E3732))*ISNUMBER(SEARCH('Class Rules'!$C$6:$C$85,$F3732))*'Class Rules'!$A$6:$A$85))</f>
        <v>0</v>
      </c>
      <c r="N3732" s="1" t="str">
        <f t="array" ref="N3732">IF($M3732=0,'Class Rules'!$D$3,INDEX('Class Rules'!$D$6:$D$85,MATCH($M3732,'Class Rules'!$A$6:$A$85,0)))</f>
        <v>Passenger LDV</v>
      </c>
      <c r="O3732" s="1" t="str">
        <f t="array" ref="O3732">IF(SUMPRODUCT(MAX(ISNUMBER(SEARCH(Fuel_Rules!$A$6:$A$30,$E3732))*ISNUMBER(SEARCH(Fuel_Rules!$B$6:$B$30,$F3732))*(Fuel_Rules!$A$6:$A$30&lt;&gt;"")))&gt;0,"Plug-in hybrid",IF($G3732="Diesel","Diesel","Gasoline"))</f>
        <v>Gasoline</v>
      </c>
    </row>
    <row r="3733" spans="1:15" ht="15" customHeight="1" x14ac:dyDescent="0.25">
      <c r="A3733" s="1">
        <v>2022</v>
      </c>
      <c r="B3733" s="1" t="s">
        <v>6034</v>
      </c>
      <c r="C3733" s="1" t="s">
        <v>369</v>
      </c>
      <c r="D3733" s="1" t="s">
        <v>6056</v>
      </c>
      <c r="E3733" s="1" t="s">
        <v>310</v>
      </c>
      <c r="F3733" s="1" t="s">
        <v>371</v>
      </c>
      <c r="G3733" s="1" t="s">
        <v>103</v>
      </c>
      <c r="H3733" s="1" t="s">
        <v>298</v>
      </c>
      <c r="I3733" s="1">
        <v>3</v>
      </c>
      <c r="J3733" s="1">
        <v>2023</v>
      </c>
      <c r="K3733" s="1">
        <v>643318</v>
      </c>
      <c r="L3733" s="1">
        <v>0</v>
      </c>
      <c r="M3733" s="1">
        <f t="array" ref="M3733">SUMPRODUCT(MAX(ISNUMBER(SEARCH('Class Rules'!$B$6:$B$85,$E3733))*ISNUMBER(SEARCH('Class Rules'!$C$6:$C$85,$F3733))*'Class Rules'!$A$6:$A$85))</f>
        <v>0</v>
      </c>
      <c r="N3733" s="1" t="str">
        <f t="array" ref="N3733">IF($M3733=0,'Class Rules'!$D$3,INDEX('Class Rules'!$D$6:$D$85,MATCH($M3733,'Class Rules'!$A$6:$A$85,0)))</f>
        <v>Passenger LDV</v>
      </c>
      <c r="O3733" s="1" t="str">
        <f t="array" ref="O3733">IF(SUMPRODUCT(MAX(ISNUMBER(SEARCH(Fuel_Rules!$A$6:$A$30,$E3733))*ISNUMBER(SEARCH(Fuel_Rules!$B$6:$B$30,$F3733))*(Fuel_Rules!$A$6:$A$30&lt;&gt;"")))&gt;0,"Plug-in hybrid",IF($G3733="Diesel","Diesel","Gasoline"))</f>
        <v>Gasoline</v>
      </c>
    </row>
    <row r="3734" spans="1:15" ht="15" customHeight="1" x14ac:dyDescent="0.25">
      <c r="A3734" s="1">
        <v>2022</v>
      </c>
      <c r="B3734" s="1" t="s">
        <v>6034</v>
      </c>
      <c r="C3734" s="1" t="s">
        <v>378</v>
      </c>
      <c r="D3734" s="1" t="s">
        <v>6057</v>
      </c>
      <c r="E3734" s="1" t="s">
        <v>310</v>
      </c>
      <c r="F3734" s="1" t="s">
        <v>380</v>
      </c>
      <c r="G3734" s="1" t="s">
        <v>103</v>
      </c>
      <c r="H3734" s="1" t="s">
        <v>298</v>
      </c>
      <c r="I3734" s="1">
        <v>2</v>
      </c>
      <c r="J3734" s="1">
        <v>2023</v>
      </c>
      <c r="K3734" s="1">
        <v>309619</v>
      </c>
      <c r="L3734" s="1">
        <v>0</v>
      </c>
      <c r="M3734" s="1">
        <f t="array" ref="M3734">SUMPRODUCT(MAX(ISNUMBER(SEARCH('Class Rules'!$B$6:$B$85,$E3734))*ISNUMBER(SEARCH('Class Rules'!$C$6:$C$85,$F3734))*'Class Rules'!$A$6:$A$85))</f>
        <v>0</v>
      </c>
      <c r="N3734" s="1" t="str">
        <f t="array" ref="N3734">IF($M3734=0,'Class Rules'!$D$3,INDEX('Class Rules'!$D$6:$D$85,MATCH($M3734,'Class Rules'!$A$6:$A$85,0)))</f>
        <v>Passenger LDV</v>
      </c>
      <c r="O3734" s="1" t="str">
        <f t="array" ref="O3734">IF(SUMPRODUCT(MAX(ISNUMBER(SEARCH(Fuel_Rules!$A$6:$A$30,$E3734))*ISNUMBER(SEARCH(Fuel_Rules!$B$6:$B$30,$F3734))*(Fuel_Rules!$A$6:$A$30&lt;&gt;"")))&gt;0,"Plug-in hybrid",IF($G3734="Diesel","Diesel","Gasoline"))</f>
        <v>Gasoline</v>
      </c>
    </row>
    <row r="3735" spans="1:15" ht="15" customHeight="1" x14ac:dyDescent="0.25">
      <c r="A3735" s="1">
        <v>2022</v>
      </c>
      <c r="B3735" s="1" t="s">
        <v>6034</v>
      </c>
      <c r="C3735" s="1" t="s">
        <v>381</v>
      </c>
      <c r="D3735" s="1" t="s">
        <v>6058</v>
      </c>
      <c r="E3735" s="1" t="s">
        <v>310</v>
      </c>
      <c r="F3735" s="1" t="s">
        <v>383</v>
      </c>
      <c r="G3735" s="1" t="s">
        <v>103</v>
      </c>
      <c r="H3735" s="1" t="s">
        <v>298</v>
      </c>
      <c r="I3735" s="1">
        <v>3</v>
      </c>
      <c r="J3735" s="1">
        <v>2023</v>
      </c>
      <c r="K3735" s="1">
        <v>608931</v>
      </c>
      <c r="L3735" s="1">
        <v>0</v>
      </c>
      <c r="M3735" s="1">
        <f t="array" ref="M3735">SUMPRODUCT(MAX(ISNUMBER(SEARCH('Class Rules'!$B$6:$B$85,$E3735))*ISNUMBER(SEARCH('Class Rules'!$C$6:$C$85,$F3735))*'Class Rules'!$A$6:$A$85))</f>
        <v>0</v>
      </c>
      <c r="N3735" s="1" t="str">
        <f t="array" ref="N3735">IF($M3735=0,'Class Rules'!$D$3,INDEX('Class Rules'!$D$6:$D$85,MATCH($M3735,'Class Rules'!$A$6:$A$85,0)))</f>
        <v>Passenger LDV</v>
      </c>
      <c r="O3735" s="1" t="str">
        <f t="array" ref="O3735">IF(SUMPRODUCT(MAX(ISNUMBER(SEARCH(Fuel_Rules!$A$6:$A$30,$E3735))*ISNUMBER(SEARCH(Fuel_Rules!$B$6:$B$30,$F3735))*(Fuel_Rules!$A$6:$A$30&lt;&gt;"")))&gt;0,"Plug-in hybrid",IF($G3735="Diesel","Diesel","Gasoline"))</f>
        <v>Gasoline</v>
      </c>
    </row>
    <row r="3736" spans="1:15" ht="15" customHeight="1" x14ac:dyDescent="0.25">
      <c r="A3736" s="1">
        <v>2022</v>
      </c>
      <c r="B3736" s="1" t="s">
        <v>6034</v>
      </c>
      <c r="C3736" s="1" t="s">
        <v>384</v>
      </c>
      <c r="D3736" s="1" t="s">
        <v>6059</v>
      </c>
      <c r="E3736" s="1" t="s">
        <v>310</v>
      </c>
      <c r="F3736" s="1" t="s">
        <v>386</v>
      </c>
      <c r="G3736" s="1" t="s">
        <v>103</v>
      </c>
      <c r="H3736" s="1" t="s">
        <v>298</v>
      </c>
      <c r="I3736" s="1">
        <v>4</v>
      </c>
      <c r="J3736" s="1">
        <v>2023</v>
      </c>
      <c r="K3736" s="1">
        <v>1242602</v>
      </c>
      <c r="L3736" s="1">
        <v>0</v>
      </c>
      <c r="M3736" s="1">
        <f t="array" ref="M3736">SUMPRODUCT(MAX(ISNUMBER(SEARCH('Class Rules'!$B$6:$B$85,$E3736))*ISNUMBER(SEARCH('Class Rules'!$C$6:$C$85,$F3736))*'Class Rules'!$A$6:$A$85))</f>
        <v>0</v>
      </c>
      <c r="N3736" s="1" t="str">
        <f t="array" ref="N3736">IF($M3736=0,'Class Rules'!$D$3,INDEX('Class Rules'!$D$6:$D$85,MATCH($M3736,'Class Rules'!$A$6:$A$85,0)))</f>
        <v>Passenger LDV</v>
      </c>
      <c r="O3736" s="1" t="str">
        <f t="array" ref="O3736">IF(SUMPRODUCT(MAX(ISNUMBER(SEARCH(Fuel_Rules!$A$6:$A$30,$E3736))*ISNUMBER(SEARCH(Fuel_Rules!$B$6:$B$30,$F3736))*(Fuel_Rules!$A$6:$A$30&lt;&gt;"")))&gt;0,"Plug-in hybrid",IF($G3736="Diesel","Diesel","Gasoline"))</f>
        <v>Gasoline</v>
      </c>
    </row>
    <row r="3737" spans="1:15" ht="15" customHeight="1" x14ac:dyDescent="0.25">
      <c r="A3737" s="1">
        <v>2022</v>
      </c>
      <c r="B3737" s="1" t="s">
        <v>6034</v>
      </c>
      <c r="C3737" s="1" t="s">
        <v>387</v>
      </c>
      <c r="D3737" s="1" t="s">
        <v>6060</v>
      </c>
      <c r="E3737" s="1" t="s">
        <v>310</v>
      </c>
      <c r="F3737" s="1" t="s">
        <v>389</v>
      </c>
      <c r="G3737" s="1" t="s">
        <v>103</v>
      </c>
      <c r="H3737" s="1" t="s">
        <v>298</v>
      </c>
      <c r="I3737" s="1">
        <v>2.9</v>
      </c>
      <c r="J3737" s="1">
        <v>2023</v>
      </c>
      <c r="K3737" s="1">
        <v>739792</v>
      </c>
      <c r="L3737" s="1">
        <v>0</v>
      </c>
      <c r="M3737" s="1">
        <f t="array" ref="M3737">SUMPRODUCT(MAX(ISNUMBER(SEARCH('Class Rules'!$B$6:$B$85,$E3737))*ISNUMBER(SEARCH('Class Rules'!$C$6:$C$85,$F3737))*'Class Rules'!$A$6:$A$85))</f>
        <v>0</v>
      </c>
      <c r="N3737" s="1" t="str">
        <f t="array" ref="N3737">IF($M3737=0,'Class Rules'!$D$3,INDEX('Class Rules'!$D$6:$D$85,MATCH($M3737,'Class Rules'!$A$6:$A$85,0)))</f>
        <v>Passenger LDV</v>
      </c>
      <c r="O3737" s="1" t="str">
        <f t="array" ref="O3737">IF(SUMPRODUCT(MAX(ISNUMBER(SEARCH(Fuel_Rules!$A$6:$A$30,$E3737))*ISNUMBER(SEARCH(Fuel_Rules!$B$6:$B$30,$F3737))*(Fuel_Rules!$A$6:$A$30&lt;&gt;"")))&gt;0,"Plug-in hybrid",IF($G3737="Diesel","Diesel","Gasoline"))</f>
        <v>Gasoline</v>
      </c>
    </row>
    <row r="3738" spans="1:15" ht="15" customHeight="1" x14ac:dyDescent="0.25">
      <c r="A3738" s="1">
        <v>2022</v>
      </c>
      <c r="B3738" s="1" t="s">
        <v>6034</v>
      </c>
      <c r="C3738" s="1" t="s">
        <v>390</v>
      </c>
      <c r="D3738" s="1" t="s">
        <v>6061</v>
      </c>
      <c r="E3738" s="1" t="s">
        <v>310</v>
      </c>
      <c r="F3738" s="1" t="s">
        <v>392</v>
      </c>
      <c r="G3738" s="1" t="s">
        <v>103</v>
      </c>
      <c r="H3738" s="1" t="s">
        <v>298</v>
      </c>
      <c r="I3738" s="1">
        <v>2</v>
      </c>
      <c r="J3738" s="1">
        <v>2023</v>
      </c>
      <c r="K3738" s="1">
        <v>360057</v>
      </c>
      <c r="L3738" s="1">
        <v>0</v>
      </c>
      <c r="M3738" s="1">
        <f t="array" ref="M3738">SUMPRODUCT(MAX(ISNUMBER(SEARCH('Class Rules'!$B$6:$B$85,$E3738))*ISNUMBER(SEARCH('Class Rules'!$C$6:$C$85,$F3738))*'Class Rules'!$A$6:$A$85))</f>
        <v>0</v>
      </c>
      <c r="N3738" s="1" t="str">
        <f t="array" ref="N3738">IF($M3738=0,'Class Rules'!$D$3,INDEX('Class Rules'!$D$6:$D$85,MATCH($M3738,'Class Rules'!$A$6:$A$85,0)))</f>
        <v>Passenger LDV</v>
      </c>
      <c r="O3738" s="1" t="str">
        <f t="array" ref="O3738">IF(SUMPRODUCT(MAX(ISNUMBER(SEARCH(Fuel_Rules!$A$6:$A$30,$E3738))*ISNUMBER(SEARCH(Fuel_Rules!$B$6:$B$30,$F3738))*(Fuel_Rules!$A$6:$A$30&lt;&gt;"")))&gt;0,"Plug-in hybrid",IF($G3738="Diesel","Diesel","Gasoline"))</f>
        <v>Gasoline</v>
      </c>
    </row>
    <row r="3739" spans="1:15" ht="15" customHeight="1" x14ac:dyDescent="0.25">
      <c r="A3739" s="1">
        <v>2022</v>
      </c>
      <c r="B3739" s="1" t="s">
        <v>6034</v>
      </c>
      <c r="C3739" s="1" t="s">
        <v>393</v>
      </c>
      <c r="D3739" s="1" t="s">
        <v>6062</v>
      </c>
      <c r="E3739" s="1" t="s">
        <v>310</v>
      </c>
      <c r="F3739" s="1" t="s">
        <v>395</v>
      </c>
      <c r="G3739" s="1" t="s">
        <v>103</v>
      </c>
      <c r="H3739" s="1" t="s">
        <v>298</v>
      </c>
      <c r="I3739" s="1">
        <v>2.5</v>
      </c>
      <c r="J3739" s="1">
        <v>2023</v>
      </c>
      <c r="K3739" s="1">
        <v>627192</v>
      </c>
      <c r="L3739" s="1">
        <v>0</v>
      </c>
      <c r="M3739" s="1">
        <f t="array" ref="M3739">SUMPRODUCT(MAX(ISNUMBER(SEARCH('Class Rules'!$B$6:$B$85,$E3739))*ISNUMBER(SEARCH('Class Rules'!$C$6:$C$85,$F3739))*'Class Rules'!$A$6:$A$85))</f>
        <v>0</v>
      </c>
      <c r="N3739" s="1" t="str">
        <f t="array" ref="N3739">IF($M3739=0,'Class Rules'!$D$3,INDEX('Class Rules'!$D$6:$D$85,MATCH($M3739,'Class Rules'!$A$6:$A$85,0)))</f>
        <v>Passenger LDV</v>
      </c>
      <c r="O3739" s="1" t="str">
        <f t="array" ref="O3739">IF(SUMPRODUCT(MAX(ISNUMBER(SEARCH(Fuel_Rules!$A$6:$A$30,$E3739))*ISNUMBER(SEARCH(Fuel_Rules!$B$6:$B$30,$F3739))*(Fuel_Rules!$A$6:$A$30&lt;&gt;"")))&gt;0,"Plug-in hybrid",IF($G3739="Diesel","Diesel","Gasoline"))</f>
        <v>Gasoline</v>
      </c>
    </row>
    <row r="3740" spans="1:15" ht="15" customHeight="1" x14ac:dyDescent="0.25">
      <c r="A3740" s="1">
        <v>2022</v>
      </c>
      <c r="B3740" s="1" t="s">
        <v>6034</v>
      </c>
      <c r="C3740" s="1" t="s">
        <v>396</v>
      </c>
      <c r="D3740" s="1" t="s">
        <v>6063</v>
      </c>
      <c r="E3740" s="1" t="s">
        <v>310</v>
      </c>
      <c r="F3740" s="1" t="s">
        <v>398</v>
      </c>
      <c r="G3740" s="1" t="s">
        <v>103</v>
      </c>
      <c r="H3740" s="1" t="s">
        <v>298</v>
      </c>
      <c r="I3740" s="1">
        <v>3</v>
      </c>
      <c r="J3740" s="1">
        <v>2023</v>
      </c>
      <c r="K3740" s="1">
        <v>565342</v>
      </c>
      <c r="L3740" s="1">
        <v>0</v>
      </c>
      <c r="M3740" s="1">
        <f t="array" ref="M3740">SUMPRODUCT(MAX(ISNUMBER(SEARCH('Class Rules'!$B$6:$B$85,$E3740))*ISNUMBER(SEARCH('Class Rules'!$C$6:$C$85,$F3740))*'Class Rules'!$A$6:$A$85))</f>
        <v>0</v>
      </c>
      <c r="N3740" s="1" t="str">
        <f t="array" ref="N3740">IF($M3740=0,'Class Rules'!$D$3,INDEX('Class Rules'!$D$6:$D$85,MATCH($M3740,'Class Rules'!$A$6:$A$85,0)))</f>
        <v>Passenger LDV</v>
      </c>
      <c r="O3740" s="1" t="str">
        <f t="array" ref="O3740">IF(SUMPRODUCT(MAX(ISNUMBER(SEARCH(Fuel_Rules!$A$6:$A$30,$E3740))*ISNUMBER(SEARCH(Fuel_Rules!$B$6:$B$30,$F3740))*(Fuel_Rules!$A$6:$A$30&lt;&gt;"")))&gt;0,"Plug-in hybrid",IF($G3740="Diesel","Diesel","Gasoline"))</f>
        <v>Gasoline</v>
      </c>
    </row>
    <row r="3741" spans="1:15" ht="15" customHeight="1" x14ac:dyDescent="0.25">
      <c r="A3741" s="1">
        <v>2022</v>
      </c>
      <c r="B3741" s="1" t="s">
        <v>6034</v>
      </c>
      <c r="C3741" s="1" t="s">
        <v>399</v>
      </c>
      <c r="D3741" s="1" t="s">
        <v>6064</v>
      </c>
      <c r="E3741" s="1" t="s">
        <v>310</v>
      </c>
      <c r="F3741" s="1" t="s">
        <v>401</v>
      </c>
      <c r="G3741" s="1" t="s">
        <v>103</v>
      </c>
      <c r="H3741" s="1" t="s">
        <v>298</v>
      </c>
      <c r="I3741" s="1">
        <v>1.4</v>
      </c>
      <c r="J3741" s="1">
        <v>2023</v>
      </c>
      <c r="K3741" s="1">
        <v>289233</v>
      </c>
      <c r="L3741" s="1">
        <v>0</v>
      </c>
      <c r="M3741" s="1">
        <f t="array" ref="M3741">SUMPRODUCT(MAX(ISNUMBER(SEARCH('Class Rules'!$B$6:$B$85,$E3741))*ISNUMBER(SEARCH('Class Rules'!$C$6:$C$85,$F3741))*'Class Rules'!$A$6:$A$85))</f>
        <v>0</v>
      </c>
      <c r="N3741" s="1" t="str">
        <f t="array" ref="N3741">IF($M3741=0,'Class Rules'!$D$3,INDEX('Class Rules'!$D$6:$D$85,MATCH($M3741,'Class Rules'!$A$6:$A$85,0)))</f>
        <v>Passenger LDV</v>
      </c>
      <c r="O3741" s="1" t="str">
        <f t="array" ref="O3741">IF(SUMPRODUCT(MAX(ISNUMBER(SEARCH(Fuel_Rules!$A$6:$A$30,$E3741))*ISNUMBER(SEARCH(Fuel_Rules!$B$6:$B$30,$F3741))*(Fuel_Rules!$A$6:$A$30&lt;&gt;"")))&gt;0,"Plug-in hybrid",IF($G3741="Diesel","Diesel","Gasoline"))</f>
        <v>Gasoline</v>
      </c>
    </row>
    <row r="3742" spans="1:15" ht="15" customHeight="1" x14ac:dyDescent="0.25">
      <c r="A3742" s="1">
        <v>2022</v>
      </c>
      <c r="B3742" s="1" t="s">
        <v>6034</v>
      </c>
      <c r="C3742" s="1" t="s">
        <v>402</v>
      </c>
      <c r="D3742" s="1" t="s">
        <v>6065</v>
      </c>
      <c r="E3742" s="1" t="s">
        <v>310</v>
      </c>
      <c r="F3742" s="1" t="s">
        <v>404</v>
      </c>
      <c r="G3742" s="1" t="s">
        <v>103</v>
      </c>
      <c r="H3742" s="1" t="s">
        <v>298</v>
      </c>
      <c r="I3742" s="1">
        <v>3</v>
      </c>
      <c r="J3742" s="1">
        <v>2023</v>
      </c>
      <c r="K3742" s="1">
        <v>612990</v>
      </c>
      <c r="L3742" s="1">
        <v>0</v>
      </c>
      <c r="M3742" s="1">
        <f t="array" ref="M3742">SUMPRODUCT(MAX(ISNUMBER(SEARCH('Class Rules'!$B$6:$B$85,$E3742))*ISNUMBER(SEARCH('Class Rules'!$C$6:$C$85,$F3742))*'Class Rules'!$A$6:$A$85))</f>
        <v>0</v>
      </c>
      <c r="N3742" s="1" t="str">
        <f t="array" ref="N3742">IF($M3742=0,'Class Rules'!$D$3,INDEX('Class Rules'!$D$6:$D$85,MATCH($M3742,'Class Rules'!$A$6:$A$85,0)))</f>
        <v>Passenger LDV</v>
      </c>
      <c r="O3742" s="1" t="str">
        <f t="array" ref="O3742">IF(SUMPRODUCT(MAX(ISNUMBER(SEARCH(Fuel_Rules!$A$6:$A$30,$E3742))*ISNUMBER(SEARCH(Fuel_Rules!$B$6:$B$30,$F3742))*(Fuel_Rules!$A$6:$A$30&lt;&gt;"")))&gt;0,"Plug-in hybrid",IF($G3742="Diesel","Diesel","Gasoline"))</f>
        <v>Gasoline</v>
      </c>
    </row>
    <row r="3743" spans="1:15" ht="15" customHeight="1" x14ac:dyDescent="0.25">
      <c r="A3743" s="1">
        <v>2022</v>
      </c>
      <c r="B3743" s="1" t="s">
        <v>6034</v>
      </c>
      <c r="C3743" s="1" t="s">
        <v>405</v>
      </c>
      <c r="D3743" s="1" t="s">
        <v>6066</v>
      </c>
      <c r="E3743" s="1" t="s">
        <v>310</v>
      </c>
      <c r="F3743" s="1" t="s">
        <v>407</v>
      </c>
      <c r="G3743" s="1" t="s">
        <v>103</v>
      </c>
      <c r="H3743" s="1" t="s">
        <v>298</v>
      </c>
      <c r="I3743" s="1">
        <v>2</v>
      </c>
      <c r="J3743" s="1">
        <v>2023</v>
      </c>
      <c r="K3743" s="1">
        <v>466683</v>
      </c>
      <c r="L3743" s="1">
        <v>0</v>
      </c>
      <c r="M3743" s="1">
        <f t="array" ref="M3743">SUMPRODUCT(MAX(ISNUMBER(SEARCH('Class Rules'!$B$6:$B$85,$E3743))*ISNUMBER(SEARCH('Class Rules'!$C$6:$C$85,$F3743))*'Class Rules'!$A$6:$A$85))</f>
        <v>0</v>
      </c>
      <c r="N3743" s="1" t="str">
        <f t="array" ref="N3743">IF($M3743=0,'Class Rules'!$D$3,INDEX('Class Rules'!$D$6:$D$85,MATCH($M3743,'Class Rules'!$A$6:$A$85,0)))</f>
        <v>Passenger LDV</v>
      </c>
      <c r="O3743" s="1" t="str">
        <f t="array" ref="O3743">IF(SUMPRODUCT(MAX(ISNUMBER(SEARCH(Fuel_Rules!$A$6:$A$30,$E3743))*ISNUMBER(SEARCH(Fuel_Rules!$B$6:$B$30,$F3743))*(Fuel_Rules!$A$6:$A$30&lt;&gt;"")))&gt;0,"Plug-in hybrid",IF($G3743="Diesel","Diesel","Gasoline"))</f>
        <v>Gasoline</v>
      </c>
    </row>
    <row r="3744" spans="1:15" ht="15" customHeight="1" x14ac:dyDescent="0.25">
      <c r="A3744" s="1">
        <v>2022</v>
      </c>
      <c r="B3744" s="1" t="s">
        <v>6034</v>
      </c>
      <c r="C3744" s="1" t="s">
        <v>408</v>
      </c>
      <c r="D3744" s="1" t="s">
        <v>6067</v>
      </c>
      <c r="E3744" s="1" t="s">
        <v>310</v>
      </c>
      <c r="F3744" s="1" t="s">
        <v>410</v>
      </c>
      <c r="G3744" s="1" t="s">
        <v>103</v>
      </c>
      <c r="H3744" s="1" t="s">
        <v>298</v>
      </c>
      <c r="I3744" s="1">
        <v>2</v>
      </c>
      <c r="J3744" s="1">
        <v>2023</v>
      </c>
      <c r="K3744" s="1">
        <v>411080</v>
      </c>
      <c r="L3744" s="1">
        <v>0</v>
      </c>
      <c r="M3744" s="1">
        <f t="array" ref="M3744">SUMPRODUCT(MAX(ISNUMBER(SEARCH('Class Rules'!$B$6:$B$85,$E3744))*ISNUMBER(SEARCH('Class Rules'!$C$6:$C$85,$F3744))*'Class Rules'!$A$6:$A$85))</f>
        <v>0</v>
      </c>
      <c r="N3744" s="1" t="str">
        <f t="array" ref="N3744">IF($M3744=0,'Class Rules'!$D$3,INDEX('Class Rules'!$D$6:$D$85,MATCH($M3744,'Class Rules'!$A$6:$A$85,0)))</f>
        <v>Passenger LDV</v>
      </c>
      <c r="O3744" s="1" t="str">
        <f t="array" ref="O3744">IF(SUMPRODUCT(MAX(ISNUMBER(SEARCH(Fuel_Rules!$A$6:$A$30,$E3744))*ISNUMBER(SEARCH(Fuel_Rules!$B$6:$B$30,$F3744))*(Fuel_Rules!$A$6:$A$30&lt;&gt;"")))&gt;0,"Plug-in hybrid",IF($G3744="Diesel","Diesel","Gasoline"))</f>
        <v>Gasoline</v>
      </c>
    </row>
    <row r="3745" spans="1:15" ht="15" customHeight="1" x14ac:dyDescent="0.25">
      <c r="A3745" s="1">
        <v>2022</v>
      </c>
      <c r="B3745" s="1" t="s">
        <v>6034</v>
      </c>
      <c r="C3745" s="1" t="s">
        <v>411</v>
      </c>
      <c r="D3745" s="1" t="s">
        <v>6068</v>
      </c>
      <c r="E3745" s="1" t="s">
        <v>310</v>
      </c>
      <c r="F3745" s="1" t="s">
        <v>413</v>
      </c>
      <c r="G3745" s="1" t="s">
        <v>103</v>
      </c>
      <c r="H3745" s="1" t="s">
        <v>298</v>
      </c>
      <c r="I3745" s="1">
        <v>2</v>
      </c>
      <c r="J3745" s="1">
        <v>2023</v>
      </c>
      <c r="K3745" s="1">
        <v>411918</v>
      </c>
      <c r="L3745" s="1">
        <v>0</v>
      </c>
      <c r="M3745" s="1">
        <f t="array" ref="M3745">SUMPRODUCT(MAX(ISNUMBER(SEARCH('Class Rules'!$B$6:$B$85,$E3745))*ISNUMBER(SEARCH('Class Rules'!$C$6:$C$85,$F3745))*'Class Rules'!$A$6:$A$85))</f>
        <v>0</v>
      </c>
      <c r="N3745" s="1" t="str">
        <f t="array" ref="N3745">IF($M3745=0,'Class Rules'!$D$3,INDEX('Class Rules'!$D$6:$D$85,MATCH($M3745,'Class Rules'!$A$6:$A$85,0)))</f>
        <v>Passenger LDV</v>
      </c>
      <c r="O3745" s="1" t="str">
        <f t="array" ref="O3745">IF(SUMPRODUCT(MAX(ISNUMBER(SEARCH(Fuel_Rules!$A$6:$A$30,$E3745))*ISNUMBER(SEARCH(Fuel_Rules!$B$6:$B$30,$F3745))*(Fuel_Rules!$A$6:$A$30&lt;&gt;"")))&gt;0,"Plug-in hybrid",IF($G3745="Diesel","Diesel","Gasoline"))</f>
        <v>Gasoline</v>
      </c>
    </row>
    <row r="3746" spans="1:15" ht="15" customHeight="1" x14ac:dyDescent="0.25">
      <c r="A3746" s="1">
        <v>2022</v>
      </c>
      <c r="B3746" s="1" t="s">
        <v>6034</v>
      </c>
      <c r="C3746" s="1" t="s">
        <v>414</v>
      </c>
      <c r="D3746" s="1" t="s">
        <v>6069</v>
      </c>
      <c r="E3746" s="1" t="s">
        <v>310</v>
      </c>
      <c r="F3746" s="1" t="s">
        <v>416</v>
      </c>
      <c r="G3746" s="1" t="s">
        <v>103</v>
      </c>
      <c r="H3746" s="1" t="s">
        <v>298</v>
      </c>
      <c r="I3746" s="1">
        <v>2</v>
      </c>
      <c r="J3746" s="1">
        <v>2023</v>
      </c>
      <c r="K3746" s="1">
        <v>442752</v>
      </c>
      <c r="L3746" s="1">
        <v>0</v>
      </c>
      <c r="M3746" s="1">
        <f t="array" ref="M3746">SUMPRODUCT(MAX(ISNUMBER(SEARCH('Class Rules'!$B$6:$B$85,$E3746))*ISNUMBER(SEARCH('Class Rules'!$C$6:$C$85,$F3746))*'Class Rules'!$A$6:$A$85))</f>
        <v>0</v>
      </c>
      <c r="N3746" s="1" t="str">
        <f t="array" ref="N3746">IF($M3746=0,'Class Rules'!$D$3,INDEX('Class Rules'!$D$6:$D$85,MATCH($M3746,'Class Rules'!$A$6:$A$85,0)))</f>
        <v>Passenger LDV</v>
      </c>
      <c r="O3746" s="1" t="str">
        <f t="array" ref="O3746">IF(SUMPRODUCT(MAX(ISNUMBER(SEARCH(Fuel_Rules!$A$6:$A$30,$E3746))*ISNUMBER(SEARCH(Fuel_Rules!$B$6:$B$30,$F3746))*(Fuel_Rules!$A$6:$A$30&lt;&gt;"")))&gt;0,"Plug-in hybrid",IF($G3746="Diesel","Diesel","Gasoline"))</f>
        <v>Gasoline</v>
      </c>
    </row>
    <row r="3747" spans="1:15" ht="15" customHeight="1" x14ac:dyDescent="0.25">
      <c r="A3747" s="1">
        <v>2022</v>
      </c>
      <c r="B3747" s="1" t="s">
        <v>6034</v>
      </c>
      <c r="C3747" s="1" t="s">
        <v>417</v>
      </c>
      <c r="D3747" s="1" t="s">
        <v>6070</v>
      </c>
      <c r="E3747" s="1" t="s">
        <v>310</v>
      </c>
      <c r="F3747" s="1" t="s">
        <v>419</v>
      </c>
      <c r="G3747" s="1" t="s">
        <v>103</v>
      </c>
      <c r="H3747" s="1" t="s">
        <v>298</v>
      </c>
      <c r="I3747" s="1">
        <v>2</v>
      </c>
      <c r="J3747" s="1">
        <v>2023</v>
      </c>
      <c r="K3747" s="1">
        <v>292269</v>
      </c>
      <c r="L3747" s="1">
        <v>0</v>
      </c>
      <c r="M3747" s="1">
        <f t="array" ref="M3747">SUMPRODUCT(MAX(ISNUMBER(SEARCH('Class Rules'!$B$6:$B$85,$E3747))*ISNUMBER(SEARCH('Class Rules'!$C$6:$C$85,$F3747))*'Class Rules'!$A$6:$A$85))</f>
        <v>0</v>
      </c>
      <c r="N3747" s="1" t="str">
        <f t="array" ref="N3747">IF($M3747=0,'Class Rules'!$D$3,INDEX('Class Rules'!$D$6:$D$85,MATCH($M3747,'Class Rules'!$A$6:$A$85,0)))</f>
        <v>Passenger LDV</v>
      </c>
      <c r="O3747" s="1" t="str">
        <f t="array" ref="O3747">IF(SUMPRODUCT(MAX(ISNUMBER(SEARCH(Fuel_Rules!$A$6:$A$30,$E3747))*ISNUMBER(SEARCH(Fuel_Rules!$B$6:$B$30,$F3747))*(Fuel_Rules!$A$6:$A$30&lt;&gt;"")))&gt;0,"Plug-in hybrid",IF($G3747="Diesel","Diesel","Gasoline"))</f>
        <v>Gasoline</v>
      </c>
    </row>
    <row r="3748" spans="1:15" ht="15" customHeight="1" x14ac:dyDescent="0.25">
      <c r="A3748" s="1">
        <v>2022</v>
      </c>
      <c r="B3748" s="1" t="s">
        <v>6034</v>
      </c>
      <c r="C3748" s="1" t="s">
        <v>420</v>
      </c>
      <c r="D3748" s="1" t="s">
        <v>6071</v>
      </c>
      <c r="E3748" s="1" t="s">
        <v>310</v>
      </c>
      <c r="F3748" s="1" t="s">
        <v>422</v>
      </c>
      <c r="G3748" s="1" t="s">
        <v>103</v>
      </c>
      <c r="H3748" s="1" t="s">
        <v>298</v>
      </c>
      <c r="I3748" s="1">
        <v>1.4</v>
      </c>
      <c r="J3748" s="1">
        <v>2023</v>
      </c>
      <c r="K3748" s="1">
        <v>251655</v>
      </c>
      <c r="L3748" s="1">
        <v>0</v>
      </c>
      <c r="M3748" s="1">
        <f t="array" ref="M3748">SUMPRODUCT(MAX(ISNUMBER(SEARCH('Class Rules'!$B$6:$B$85,$E3748))*ISNUMBER(SEARCH('Class Rules'!$C$6:$C$85,$F3748))*'Class Rules'!$A$6:$A$85))</f>
        <v>0</v>
      </c>
      <c r="N3748" s="1" t="str">
        <f t="array" ref="N3748">IF($M3748=0,'Class Rules'!$D$3,INDEX('Class Rules'!$D$6:$D$85,MATCH($M3748,'Class Rules'!$A$6:$A$85,0)))</f>
        <v>Passenger LDV</v>
      </c>
      <c r="O3748" s="1" t="str">
        <f t="array" ref="O3748">IF(SUMPRODUCT(MAX(ISNUMBER(SEARCH(Fuel_Rules!$A$6:$A$30,$E3748))*ISNUMBER(SEARCH(Fuel_Rules!$B$6:$B$30,$F3748))*(Fuel_Rules!$A$6:$A$30&lt;&gt;"")))&gt;0,"Plug-in hybrid",IF($G3748="Diesel","Diesel","Gasoline"))</f>
        <v>Gasoline</v>
      </c>
    </row>
    <row r="3749" spans="1:15" ht="15" customHeight="1" x14ac:dyDescent="0.25">
      <c r="A3749" s="1">
        <v>2022</v>
      </c>
      <c r="B3749" s="1" t="s">
        <v>6034</v>
      </c>
      <c r="C3749" s="1" t="s">
        <v>423</v>
      </c>
      <c r="D3749" s="1" t="s">
        <v>6072</v>
      </c>
      <c r="E3749" s="1" t="s">
        <v>310</v>
      </c>
      <c r="F3749" s="1" t="s">
        <v>425</v>
      </c>
      <c r="G3749" s="1" t="s">
        <v>103</v>
      </c>
      <c r="H3749" s="1" t="s">
        <v>298</v>
      </c>
      <c r="I3749" s="1">
        <v>1.4</v>
      </c>
      <c r="J3749" s="1">
        <v>2023</v>
      </c>
      <c r="K3749" s="1">
        <v>250786</v>
      </c>
      <c r="L3749" s="1">
        <v>0</v>
      </c>
      <c r="M3749" s="1">
        <f t="array" ref="M3749">SUMPRODUCT(MAX(ISNUMBER(SEARCH('Class Rules'!$B$6:$B$85,$E3749))*ISNUMBER(SEARCH('Class Rules'!$C$6:$C$85,$F3749))*'Class Rules'!$A$6:$A$85))</f>
        <v>0</v>
      </c>
      <c r="N3749" s="1" t="str">
        <f t="array" ref="N3749">IF($M3749=0,'Class Rules'!$D$3,INDEX('Class Rules'!$D$6:$D$85,MATCH($M3749,'Class Rules'!$A$6:$A$85,0)))</f>
        <v>Passenger LDV</v>
      </c>
      <c r="O3749" s="1" t="str">
        <f t="array" ref="O3749">IF(SUMPRODUCT(MAX(ISNUMBER(SEARCH(Fuel_Rules!$A$6:$A$30,$E3749))*ISNUMBER(SEARCH(Fuel_Rules!$B$6:$B$30,$F3749))*(Fuel_Rules!$A$6:$A$30&lt;&gt;"")))&gt;0,"Plug-in hybrid",IF($G3749="Diesel","Diesel","Gasoline"))</f>
        <v>Gasoline</v>
      </c>
    </row>
    <row r="3750" spans="1:15" ht="15" customHeight="1" x14ac:dyDescent="0.25">
      <c r="A3750" s="1">
        <v>2022</v>
      </c>
      <c r="B3750" s="1" t="s">
        <v>6034</v>
      </c>
      <c r="C3750" s="1" t="s">
        <v>3170</v>
      </c>
      <c r="D3750" s="1" t="s">
        <v>6073</v>
      </c>
      <c r="E3750" s="1" t="s">
        <v>310</v>
      </c>
      <c r="F3750" s="1" t="s">
        <v>3172</v>
      </c>
      <c r="G3750" s="1" t="s">
        <v>103</v>
      </c>
      <c r="H3750" s="1" t="s">
        <v>298</v>
      </c>
      <c r="I3750" s="1">
        <v>2</v>
      </c>
      <c r="J3750" s="1">
        <v>2023</v>
      </c>
      <c r="K3750" s="1">
        <v>275182</v>
      </c>
      <c r="L3750" s="1">
        <v>0</v>
      </c>
      <c r="M3750" s="1">
        <f t="array" ref="M3750">SUMPRODUCT(MAX(ISNUMBER(SEARCH('Class Rules'!$B$6:$B$85,$E3750))*ISNUMBER(SEARCH('Class Rules'!$C$6:$C$85,$F3750))*'Class Rules'!$A$6:$A$85))</f>
        <v>0</v>
      </c>
      <c r="N3750" s="1" t="str">
        <f t="array" ref="N3750">IF($M3750=0,'Class Rules'!$D$3,INDEX('Class Rules'!$D$6:$D$85,MATCH($M3750,'Class Rules'!$A$6:$A$85,0)))</f>
        <v>Passenger LDV</v>
      </c>
      <c r="O3750" s="1" t="str">
        <f t="array" ref="O3750">IF(SUMPRODUCT(MAX(ISNUMBER(SEARCH(Fuel_Rules!$A$6:$A$30,$E3750))*ISNUMBER(SEARCH(Fuel_Rules!$B$6:$B$30,$F3750))*(Fuel_Rules!$A$6:$A$30&lt;&gt;"")))&gt;0,"Plug-in hybrid",IF($G3750="Diesel","Diesel","Gasoline"))</f>
        <v>Gasoline</v>
      </c>
    </row>
    <row r="3751" spans="1:15" ht="15" customHeight="1" x14ac:dyDescent="0.25">
      <c r="A3751" s="1">
        <v>2022</v>
      </c>
      <c r="B3751" s="1" t="s">
        <v>6034</v>
      </c>
      <c r="C3751" s="1" t="s">
        <v>3173</v>
      </c>
      <c r="D3751" s="1" t="s">
        <v>6074</v>
      </c>
      <c r="E3751" s="1" t="s">
        <v>310</v>
      </c>
      <c r="F3751" s="1" t="s">
        <v>3175</v>
      </c>
      <c r="G3751" s="1" t="s">
        <v>103</v>
      </c>
      <c r="H3751" s="1" t="s">
        <v>298</v>
      </c>
      <c r="I3751" s="1">
        <v>2</v>
      </c>
      <c r="J3751" s="1">
        <v>2023</v>
      </c>
      <c r="K3751" s="1">
        <v>274741</v>
      </c>
      <c r="L3751" s="1">
        <v>0</v>
      </c>
      <c r="M3751" s="1">
        <f t="array" ref="M3751">SUMPRODUCT(MAX(ISNUMBER(SEARCH('Class Rules'!$B$6:$B$85,$E3751))*ISNUMBER(SEARCH('Class Rules'!$C$6:$C$85,$F3751))*'Class Rules'!$A$6:$A$85))</f>
        <v>0</v>
      </c>
      <c r="N3751" s="1" t="str">
        <f t="array" ref="N3751">IF($M3751=0,'Class Rules'!$D$3,INDEX('Class Rules'!$D$6:$D$85,MATCH($M3751,'Class Rules'!$A$6:$A$85,0)))</f>
        <v>Passenger LDV</v>
      </c>
      <c r="O3751" s="1" t="str">
        <f t="array" ref="O3751">IF(SUMPRODUCT(MAX(ISNUMBER(SEARCH(Fuel_Rules!$A$6:$A$30,$E3751))*ISNUMBER(SEARCH(Fuel_Rules!$B$6:$B$30,$F3751))*(Fuel_Rules!$A$6:$A$30&lt;&gt;"")))&gt;0,"Plug-in hybrid",IF($G3751="Diesel","Diesel","Gasoline"))</f>
        <v>Gasoline</v>
      </c>
    </row>
    <row r="3752" spans="1:15" ht="15" customHeight="1" x14ac:dyDescent="0.25">
      <c r="A3752" s="1">
        <v>2022</v>
      </c>
      <c r="B3752" s="1" t="s">
        <v>6034</v>
      </c>
      <c r="C3752" s="1" t="s">
        <v>6075</v>
      </c>
      <c r="D3752" s="1" t="s">
        <v>6076</v>
      </c>
      <c r="E3752" s="1" t="s">
        <v>310</v>
      </c>
      <c r="F3752" s="1" t="s">
        <v>6077</v>
      </c>
      <c r="G3752" s="1" t="s">
        <v>103</v>
      </c>
      <c r="H3752" s="1" t="s">
        <v>298</v>
      </c>
      <c r="I3752" s="1">
        <v>2</v>
      </c>
      <c r="J3752" s="1">
        <v>2023</v>
      </c>
      <c r="K3752" s="1">
        <v>321557</v>
      </c>
      <c r="L3752" s="1">
        <v>0</v>
      </c>
      <c r="M3752" s="1">
        <f t="array" ref="M3752">SUMPRODUCT(MAX(ISNUMBER(SEARCH('Class Rules'!$B$6:$B$85,$E3752))*ISNUMBER(SEARCH('Class Rules'!$C$6:$C$85,$F3752))*'Class Rules'!$A$6:$A$85))</f>
        <v>0</v>
      </c>
      <c r="N3752" s="1" t="str">
        <f t="array" ref="N3752">IF($M3752=0,'Class Rules'!$D$3,INDEX('Class Rules'!$D$6:$D$85,MATCH($M3752,'Class Rules'!$A$6:$A$85,0)))</f>
        <v>Passenger LDV</v>
      </c>
      <c r="O3752" s="1" t="str">
        <f t="array" ref="O3752">IF(SUMPRODUCT(MAX(ISNUMBER(SEARCH(Fuel_Rules!$A$6:$A$30,$E3752))*ISNUMBER(SEARCH(Fuel_Rules!$B$6:$B$30,$F3752))*(Fuel_Rules!$A$6:$A$30&lt;&gt;"")))&gt;0,"Plug-in hybrid",IF($G3752="Diesel","Diesel","Gasoline"))</f>
        <v>Gasoline</v>
      </c>
    </row>
    <row r="3753" spans="1:15" ht="15" customHeight="1" x14ac:dyDescent="0.25">
      <c r="A3753" s="1">
        <v>2022</v>
      </c>
      <c r="B3753" s="1" t="s">
        <v>6034</v>
      </c>
      <c r="C3753" s="1" t="s">
        <v>426</v>
      </c>
      <c r="D3753" s="1" t="s">
        <v>6078</v>
      </c>
      <c r="E3753" s="1" t="s">
        <v>428</v>
      </c>
      <c r="F3753" s="1" t="s">
        <v>429</v>
      </c>
      <c r="G3753" s="1" t="s">
        <v>103</v>
      </c>
      <c r="H3753" s="1" t="s">
        <v>298</v>
      </c>
      <c r="I3753" s="1">
        <v>1.6</v>
      </c>
      <c r="J3753" s="1">
        <v>2023</v>
      </c>
      <c r="K3753" s="1">
        <v>53044</v>
      </c>
      <c r="L3753" s="1">
        <v>0</v>
      </c>
      <c r="M3753" s="1">
        <f t="array" ref="M3753">SUMPRODUCT(MAX(ISNUMBER(SEARCH('Class Rules'!$B$6:$B$85,$E3753))*ISNUMBER(SEARCH('Class Rules'!$C$6:$C$85,$F3753))*'Class Rules'!$A$6:$A$85))</f>
        <v>0</v>
      </c>
      <c r="N3753" s="1" t="str">
        <f t="array" ref="N3753">IF($M3753=0,'Class Rules'!$D$3,INDEX('Class Rules'!$D$6:$D$85,MATCH($M3753,'Class Rules'!$A$6:$A$85,0)))</f>
        <v>Passenger LDV</v>
      </c>
      <c r="O3753" s="1" t="str">
        <f t="array" ref="O3753">IF(SUMPRODUCT(MAX(ISNUMBER(SEARCH(Fuel_Rules!$A$6:$A$30,$E3753))*ISNUMBER(SEARCH(Fuel_Rules!$B$6:$B$30,$F3753))*(Fuel_Rules!$A$6:$A$30&lt;&gt;"")))&gt;0,"Plug-in hybrid",IF($G3753="Diesel","Diesel","Gasoline"))</f>
        <v>Gasoline</v>
      </c>
    </row>
    <row r="3754" spans="1:15" ht="15" customHeight="1" x14ac:dyDescent="0.25">
      <c r="A3754" s="1">
        <v>2022</v>
      </c>
      <c r="B3754" s="1" t="s">
        <v>6034</v>
      </c>
      <c r="C3754" s="1" t="s">
        <v>430</v>
      </c>
      <c r="D3754" s="1" t="s">
        <v>6079</v>
      </c>
      <c r="E3754" s="1" t="s">
        <v>428</v>
      </c>
      <c r="F3754" s="1" t="s">
        <v>432</v>
      </c>
      <c r="G3754" s="1" t="s">
        <v>103</v>
      </c>
      <c r="H3754" s="1" t="s">
        <v>298</v>
      </c>
      <c r="I3754" s="1">
        <v>1.8</v>
      </c>
      <c r="J3754" s="1">
        <v>2023</v>
      </c>
      <c r="K3754" s="1">
        <v>65054</v>
      </c>
      <c r="L3754" s="1">
        <v>0</v>
      </c>
      <c r="M3754" s="1">
        <f t="array" ref="M3754">SUMPRODUCT(MAX(ISNUMBER(SEARCH('Class Rules'!$B$6:$B$85,$E3754))*ISNUMBER(SEARCH('Class Rules'!$C$6:$C$85,$F3754))*'Class Rules'!$A$6:$A$85))</f>
        <v>0</v>
      </c>
      <c r="N3754" s="1" t="str">
        <f t="array" ref="N3754">IF($M3754=0,'Class Rules'!$D$3,INDEX('Class Rules'!$D$6:$D$85,MATCH($M3754,'Class Rules'!$A$6:$A$85,0)))</f>
        <v>Passenger LDV</v>
      </c>
      <c r="O3754" s="1" t="str">
        <f t="array" ref="O3754">IF(SUMPRODUCT(MAX(ISNUMBER(SEARCH(Fuel_Rules!$A$6:$A$30,$E3754))*ISNUMBER(SEARCH(Fuel_Rules!$B$6:$B$30,$F3754))*(Fuel_Rules!$A$6:$A$30&lt;&gt;"")))&gt;0,"Plug-in hybrid",IF($G3754="Diesel","Diesel","Gasoline"))</f>
        <v>Gasoline</v>
      </c>
    </row>
    <row r="3755" spans="1:15" ht="15" customHeight="1" x14ac:dyDescent="0.25">
      <c r="A3755" s="1">
        <v>2022</v>
      </c>
      <c r="B3755" s="1" t="s">
        <v>6034</v>
      </c>
      <c r="C3755" s="1" t="s">
        <v>438</v>
      </c>
      <c r="D3755" s="1" t="s">
        <v>6080</v>
      </c>
      <c r="E3755" s="1" t="s">
        <v>435</v>
      </c>
      <c r="F3755" s="1" t="s">
        <v>440</v>
      </c>
      <c r="G3755" s="1" t="s">
        <v>103</v>
      </c>
      <c r="H3755" s="1" t="s">
        <v>298</v>
      </c>
      <c r="I3755" s="1">
        <v>2</v>
      </c>
      <c r="J3755" s="1">
        <v>2023</v>
      </c>
      <c r="K3755" s="1">
        <v>292585</v>
      </c>
      <c r="L3755" s="1">
        <v>0</v>
      </c>
      <c r="M3755" s="1">
        <f t="array" ref="M3755">SUMPRODUCT(MAX(ISNUMBER(SEARCH('Class Rules'!$B$6:$B$85,$E3755))*ISNUMBER(SEARCH('Class Rules'!$C$6:$C$85,$F3755))*'Class Rules'!$A$6:$A$85))</f>
        <v>0</v>
      </c>
      <c r="N3755" s="1" t="str">
        <f t="array" ref="N3755">IF($M3755=0,'Class Rules'!$D$3,INDEX('Class Rules'!$D$6:$D$85,MATCH($M3755,'Class Rules'!$A$6:$A$85,0)))</f>
        <v>Passenger LDV</v>
      </c>
      <c r="O3755" s="1" t="str">
        <f t="array" ref="O3755">IF(SUMPRODUCT(MAX(ISNUMBER(SEARCH(Fuel_Rules!$A$6:$A$30,$E3755))*ISNUMBER(SEARCH(Fuel_Rules!$B$6:$B$30,$F3755))*(Fuel_Rules!$A$6:$A$30&lt;&gt;"")))&gt;0,"Plug-in hybrid",IF($G3755="Diesel","Diesel","Gasoline"))</f>
        <v>Gasoline</v>
      </c>
    </row>
    <row r="3756" spans="1:15" ht="15" customHeight="1" x14ac:dyDescent="0.25">
      <c r="A3756" s="1">
        <v>2022</v>
      </c>
      <c r="B3756" s="1" t="s">
        <v>6034</v>
      </c>
      <c r="C3756" s="1" t="s">
        <v>441</v>
      </c>
      <c r="D3756" s="1" t="s">
        <v>6081</v>
      </c>
      <c r="E3756" s="1" t="s">
        <v>435</v>
      </c>
      <c r="F3756" s="1" t="s">
        <v>443</v>
      </c>
      <c r="G3756" s="1" t="s">
        <v>103</v>
      </c>
      <c r="H3756" s="1" t="s">
        <v>298</v>
      </c>
      <c r="I3756" s="1">
        <v>2</v>
      </c>
      <c r="J3756" s="1">
        <v>2023</v>
      </c>
      <c r="K3756" s="1">
        <v>307985</v>
      </c>
      <c r="L3756" s="1">
        <v>0</v>
      </c>
      <c r="M3756" s="1">
        <f t="array" ref="M3756">SUMPRODUCT(MAX(ISNUMBER(SEARCH('Class Rules'!$B$6:$B$85,$E3756))*ISNUMBER(SEARCH('Class Rules'!$C$6:$C$85,$F3756))*'Class Rules'!$A$6:$A$85))</f>
        <v>0</v>
      </c>
      <c r="N3756" s="1" t="str">
        <f t="array" ref="N3756">IF($M3756=0,'Class Rules'!$D$3,INDEX('Class Rules'!$D$6:$D$85,MATCH($M3756,'Class Rules'!$A$6:$A$85,0)))</f>
        <v>Passenger LDV</v>
      </c>
      <c r="O3756" s="1" t="str">
        <f t="array" ref="O3756">IF(SUMPRODUCT(MAX(ISNUMBER(SEARCH(Fuel_Rules!$A$6:$A$30,$E3756))*ISNUMBER(SEARCH(Fuel_Rules!$B$6:$B$30,$F3756))*(Fuel_Rules!$A$6:$A$30&lt;&gt;"")))&gt;0,"Plug-in hybrid",IF($G3756="Diesel","Diesel","Gasoline"))</f>
        <v>Gasoline</v>
      </c>
    </row>
    <row r="3757" spans="1:15" ht="15" customHeight="1" x14ac:dyDescent="0.25">
      <c r="A3757" s="1">
        <v>2022</v>
      </c>
      <c r="B3757" s="1" t="s">
        <v>6034</v>
      </c>
      <c r="C3757" s="1" t="s">
        <v>444</v>
      </c>
      <c r="D3757" s="1" t="s">
        <v>6082</v>
      </c>
      <c r="E3757" s="1" t="s">
        <v>435</v>
      </c>
      <c r="F3757" s="1" t="s">
        <v>446</v>
      </c>
      <c r="G3757" s="1" t="s">
        <v>103</v>
      </c>
      <c r="H3757" s="1" t="s">
        <v>437</v>
      </c>
      <c r="I3757" s="1">
        <v>2</v>
      </c>
      <c r="J3757" s="1">
        <v>2023</v>
      </c>
      <c r="K3757" s="1">
        <v>282120</v>
      </c>
      <c r="L3757" s="1">
        <v>0</v>
      </c>
      <c r="M3757" s="1">
        <f t="array" ref="M3757">SUMPRODUCT(MAX(ISNUMBER(SEARCH('Class Rules'!$B$6:$B$85,$E3757))*ISNUMBER(SEARCH('Class Rules'!$C$6:$C$85,$F3757))*'Class Rules'!$A$6:$A$85))</f>
        <v>0</v>
      </c>
      <c r="N3757" s="1" t="str">
        <f t="array" ref="N3757">IF($M3757=0,'Class Rules'!$D$3,INDEX('Class Rules'!$D$6:$D$85,MATCH($M3757,'Class Rules'!$A$6:$A$85,0)))</f>
        <v>Passenger LDV</v>
      </c>
      <c r="O3757" s="1" t="str">
        <f t="array" ref="O3757">IF(SUMPRODUCT(MAX(ISNUMBER(SEARCH(Fuel_Rules!$A$6:$A$30,$E3757))*ISNUMBER(SEARCH(Fuel_Rules!$B$6:$B$30,$F3757))*(Fuel_Rules!$A$6:$A$30&lt;&gt;"")))&gt;0,"Plug-in hybrid",IF($G3757="Diesel","Diesel","Gasoline"))</f>
        <v>Gasoline</v>
      </c>
    </row>
    <row r="3758" spans="1:15" ht="15" customHeight="1" x14ac:dyDescent="0.25">
      <c r="A3758" s="1">
        <v>2022</v>
      </c>
      <c r="B3758" s="1" t="s">
        <v>6034</v>
      </c>
      <c r="C3758" s="1" t="s">
        <v>450</v>
      </c>
      <c r="D3758" s="1" t="s">
        <v>6083</v>
      </c>
      <c r="E3758" s="1" t="s">
        <v>435</v>
      </c>
      <c r="F3758" s="1" t="s">
        <v>452</v>
      </c>
      <c r="G3758" s="1" t="s">
        <v>103</v>
      </c>
      <c r="H3758" s="1" t="s">
        <v>298</v>
      </c>
      <c r="I3758" s="1">
        <v>2</v>
      </c>
      <c r="J3758" s="1">
        <v>2023</v>
      </c>
      <c r="K3758" s="1">
        <v>334153</v>
      </c>
      <c r="L3758" s="1">
        <v>0</v>
      </c>
      <c r="M3758" s="1">
        <f t="array" ref="M3758">SUMPRODUCT(MAX(ISNUMBER(SEARCH('Class Rules'!$B$6:$B$85,$E3758))*ISNUMBER(SEARCH('Class Rules'!$C$6:$C$85,$F3758))*'Class Rules'!$A$6:$A$85))</f>
        <v>0</v>
      </c>
      <c r="N3758" s="1" t="str">
        <f t="array" ref="N3758">IF($M3758=0,'Class Rules'!$D$3,INDEX('Class Rules'!$D$6:$D$85,MATCH($M3758,'Class Rules'!$A$6:$A$85,0)))</f>
        <v>Passenger LDV</v>
      </c>
      <c r="O3758" s="1" t="str">
        <f t="array" ref="O3758">IF(SUMPRODUCT(MAX(ISNUMBER(SEARCH(Fuel_Rules!$A$6:$A$30,$E3758))*ISNUMBER(SEARCH(Fuel_Rules!$B$6:$B$30,$F3758))*(Fuel_Rules!$A$6:$A$30&lt;&gt;"")))&gt;0,"Plug-in hybrid",IF($G3758="Diesel","Diesel","Gasoline"))</f>
        <v>Gasoline</v>
      </c>
    </row>
    <row r="3759" spans="1:15" ht="15" customHeight="1" x14ac:dyDescent="0.25">
      <c r="A3759" s="1">
        <v>2022</v>
      </c>
      <c r="B3759" s="1" t="s">
        <v>6034</v>
      </c>
      <c r="C3759" s="1" t="s">
        <v>453</v>
      </c>
      <c r="D3759" s="1" t="s">
        <v>6084</v>
      </c>
      <c r="E3759" s="1" t="s">
        <v>435</v>
      </c>
      <c r="F3759" s="1" t="s">
        <v>455</v>
      </c>
      <c r="G3759" s="1" t="s">
        <v>103</v>
      </c>
      <c r="H3759" s="1" t="s">
        <v>437</v>
      </c>
      <c r="I3759" s="1">
        <v>2</v>
      </c>
      <c r="J3759" s="1">
        <v>2023</v>
      </c>
      <c r="K3759" s="1">
        <v>320358</v>
      </c>
      <c r="L3759" s="1">
        <v>0</v>
      </c>
      <c r="M3759" s="1">
        <f t="array" ref="M3759">SUMPRODUCT(MAX(ISNUMBER(SEARCH('Class Rules'!$B$6:$B$85,$E3759))*ISNUMBER(SEARCH('Class Rules'!$C$6:$C$85,$F3759))*'Class Rules'!$A$6:$A$85))</f>
        <v>0</v>
      </c>
      <c r="N3759" s="1" t="str">
        <f t="array" ref="N3759">IF($M3759=0,'Class Rules'!$D$3,INDEX('Class Rules'!$D$6:$D$85,MATCH($M3759,'Class Rules'!$A$6:$A$85,0)))</f>
        <v>Passenger LDV</v>
      </c>
      <c r="O3759" s="1" t="str">
        <f t="array" ref="O3759">IF(SUMPRODUCT(MAX(ISNUMBER(SEARCH(Fuel_Rules!$A$6:$A$30,$E3759))*ISNUMBER(SEARCH(Fuel_Rules!$B$6:$B$30,$F3759))*(Fuel_Rules!$A$6:$A$30&lt;&gt;"")))&gt;0,"Plug-in hybrid",IF($G3759="Diesel","Diesel","Gasoline"))</f>
        <v>Gasoline</v>
      </c>
    </row>
    <row r="3760" spans="1:15" ht="15" customHeight="1" x14ac:dyDescent="0.25">
      <c r="A3760" s="1">
        <v>2022</v>
      </c>
      <c r="B3760" s="1" t="s">
        <v>6034</v>
      </c>
      <c r="C3760" s="1" t="s">
        <v>459</v>
      </c>
      <c r="D3760" s="1" t="s">
        <v>6085</v>
      </c>
      <c r="E3760" s="1" t="s">
        <v>435</v>
      </c>
      <c r="F3760" s="1" t="s">
        <v>6086</v>
      </c>
      <c r="G3760" s="1" t="s">
        <v>103</v>
      </c>
      <c r="H3760" s="1" t="s">
        <v>437</v>
      </c>
      <c r="I3760" s="1">
        <v>3</v>
      </c>
      <c r="J3760" s="1">
        <v>2023</v>
      </c>
      <c r="K3760" s="1">
        <v>575019</v>
      </c>
      <c r="L3760" s="1">
        <v>0</v>
      </c>
      <c r="M3760" s="1">
        <f t="array" ref="M3760">SUMPRODUCT(MAX(ISNUMBER(SEARCH('Class Rules'!$B$6:$B$85,$E3760))*ISNUMBER(SEARCH('Class Rules'!$C$6:$C$85,$F3760))*'Class Rules'!$A$6:$A$85))</f>
        <v>0</v>
      </c>
      <c r="N3760" s="1" t="str">
        <f t="array" ref="N3760">IF($M3760=0,'Class Rules'!$D$3,INDEX('Class Rules'!$D$6:$D$85,MATCH($M3760,'Class Rules'!$A$6:$A$85,0)))</f>
        <v>Passenger LDV</v>
      </c>
      <c r="O3760" s="1" t="str">
        <f t="array" ref="O3760">IF(SUMPRODUCT(MAX(ISNUMBER(SEARCH(Fuel_Rules!$A$6:$A$30,$E3760))*ISNUMBER(SEARCH(Fuel_Rules!$B$6:$B$30,$F3760))*(Fuel_Rules!$A$6:$A$30&lt;&gt;"")))&gt;0,"Plug-in hybrid",IF($G3760="Diesel","Diesel","Gasoline"))</f>
        <v>Gasoline</v>
      </c>
    </row>
    <row r="3761" spans="1:15" ht="15" customHeight="1" x14ac:dyDescent="0.25">
      <c r="A3761" s="1">
        <v>2022</v>
      </c>
      <c r="B3761" s="1" t="s">
        <v>6034</v>
      </c>
      <c r="C3761" s="1" t="s">
        <v>465</v>
      </c>
      <c r="D3761" s="1" t="s">
        <v>6087</v>
      </c>
      <c r="E3761" s="1" t="s">
        <v>435</v>
      </c>
      <c r="F3761" s="1" t="s">
        <v>467</v>
      </c>
      <c r="G3761" s="1" t="s">
        <v>103</v>
      </c>
      <c r="H3761" s="1" t="s">
        <v>437</v>
      </c>
      <c r="I3761" s="1">
        <v>2</v>
      </c>
      <c r="J3761" s="1">
        <v>2023</v>
      </c>
      <c r="K3761" s="1">
        <v>317704</v>
      </c>
      <c r="L3761" s="1">
        <v>0</v>
      </c>
      <c r="M3761" s="1">
        <f t="array" ref="M3761">SUMPRODUCT(MAX(ISNUMBER(SEARCH('Class Rules'!$B$6:$B$85,$E3761))*ISNUMBER(SEARCH('Class Rules'!$C$6:$C$85,$F3761))*'Class Rules'!$A$6:$A$85))</f>
        <v>0</v>
      </c>
      <c r="N3761" s="1" t="str">
        <f t="array" ref="N3761">IF($M3761=0,'Class Rules'!$D$3,INDEX('Class Rules'!$D$6:$D$85,MATCH($M3761,'Class Rules'!$A$6:$A$85,0)))</f>
        <v>Passenger LDV</v>
      </c>
      <c r="O3761" s="1" t="str">
        <f t="array" ref="O3761">IF(SUMPRODUCT(MAX(ISNUMBER(SEARCH(Fuel_Rules!$A$6:$A$30,$E3761))*ISNUMBER(SEARCH(Fuel_Rules!$B$6:$B$30,$F3761))*(Fuel_Rules!$A$6:$A$30&lt;&gt;"")))&gt;0,"Plug-in hybrid",IF($G3761="Diesel","Diesel","Gasoline"))</f>
        <v>Gasoline</v>
      </c>
    </row>
    <row r="3762" spans="1:15" ht="15" customHeight="1" x14ac:dyDescent="0.25">
      <c r="A3762" s="1">
        <v>2022</v>
      </c>
      <c r="B3762" s="1" t="s">
        <v>6034</v>
      </c>
      <c r="C3762" s="1" t="s">
        <v>471</v>
      </c>
      <c r="D3762" s="1" t="s">
        <v>6088</v>
      </c>
      <c r="E3762" s="1" t="s">
        <v>435</v>
      </c>
      <c r="F3762" s="1" t="s">
        <v>473</v>
      </c>
      <c r="G3762" s="1" t="s">
        <v>103</v>
      </c>
      <c r="H3762" s="1" t="s">
        <v>437</v>
      </c>
      <c r="I3762" s="1">
        <v>3</v>
      </c>
      <c r="J3762" s="1">
        <v>2023</v>
      </c>
      <c r="K3762" s="1">
        <v>582947</v>
      </c>
      <c r="L3762" s="1">
        <v>0</v>
      </c>
      <c r="M3762" s="1">
        <f t="array" ref="M3762">SUMPRODUCT(MAX(ISNUMBER(SEARCH('Class Rules'!$B$6:$B$85,$E3762))*ISNUMBER(SEARCH('Class Rules'!$C$6:$C$85,$F3762))*'Class Rules'!$A$6:$A$85))</f>
        <v>0</v>
      </c>
      <c r="N3762" s="1" t="str">
        <f t="array" ref="N3762">IF($M3762=0,'Class Rules'!$D$3,INDEX('Class Rules'!$D$6:$D$85,MATCH($M3762,'Class Rules'!$A$6:$A$85,0)))</f>
        <v>Passenger LDV</v>
      </c>
      <c r="O3762" s="1" t="str">
        <f t="array" ref="O3762">IF(SUMPRODUCT(MAX(ISNUMBER(SEARCH(Fuel_Rules!$A$6:$A$30,$E3762))*ISNUMBER(SEARCH(Fuel_Rules!$B$6:$B$30,$F3762))*(Fuel_Rules!$A$6:$A$30&lt;&gt;"")))&gt;0,"Plug-in hybrid",IF($G3762="Diesel","Diesel","Gasoline"))</f>
        <v>Gasoline</v>
      </c>
    </row>
    <row r="3763" spans="1:15" ht="15" customHeight="1" x14ac:dyDescent="0.25">
      <c r="A3763" s="1">
        <v>2022</v>
      </c>
      <c r="B3763" s="1" t="s">
        <v>6034</v>
      </c>
      <c r="C3763" s="1" t="s">
        <v>474</v>
      </c>
      <c r="D3763" s="1" t="s">
        <v>6089</v>
      </c>
      <c r="E3763" s="1" t="s">
        <v>435</v>
      </c>
      <c r="F3763" s="1" t="s">
        <v>476</v>
      </c>
      <c r="G3763" s="1" t="s">
        <v>103</v>
      </c>
      <c r="H3763" s="1" t="s">
        <v>437</v>
      </c>
      <c r="I3763" s="1">
        <v>1.5</v>
      </c>
      <c r="J3763" s="1">
        <v>2023</v>
      </c>
      <c r="K3763" s="1">
        <v>288550</v>
      </c>
      <c r="L3763" s="1">
        <v>0</v>
      </c>
      <c r="M3763" s="1">
        <f t="array" ref="M3763">SUMPRODUCT(MAX(ISNUMBER(SEARCH('Class Rules'!$B$6:$B$85,$E3763))*ISNUMBER(SEARCH('Class Rules'!$C$6:$C$85,$F3763))*'Class Rules'!$A$6:$A$85))</f>
        <v>0</v>
      </c>
      <c r="N3763" s="1" t="str">
        <f t="array" ref="N3763">IF($M3763=0,'Class Rules'!$D$3,INDEX('Class Rules'!$D$6:$D$85,MATCH($M3763,'Class Rules'!$A$6:$A$85,0)))</f>
        <v>Passenger LDV</v>
      </c>
      <c r="O3763" s="1" t="str">
        <f t="array" ref="O3763">IF(SUMPRODUCT(MAX(ISNUMBER(SEARCH(Fuel_Rules!$A$6:$A$30,$E3763))*ISNUMBER(SEARCH(Fuel_Rules!$B$6:$B$30,$F3763))*(Fuel_Rules!$A$6:$A$30&lt;&gt;"")))&gt;0,"Plug-in hybrid",IF($G3763="Diesel","Diesel","Gasoline"))</f>
        <v>Gasoline</v>
      </c>
    </row>
    <row r="3764" spans="1:15" ht="15" customHeight="1" x14ac:dyDescent="0.25">
      <c r="A3764" s="1">
        <v>2022</v>
      </c>
      <c r="B3764" s="1" t="s">
        <v>6034</v>
      </c>
      <c r="C3764" s="1" t="s">
        <v>477</v>
      </c>
      <c r="D3764" s="1" t="s">
        <v>6090</v>
      </c>
      <c r="E3764" s="1" t="s">
        <v>435</v>
      </c>
      <c r="F3764" s="1" t="s">
        <v>479</v>
      </c>
      <c r="G3764" s="1" t="s">
        <v>103</v>
      </c>
      <c r="H3764" s="1" t="s">
        <v>437</v>
      </c>
      <c r="I3764" s="1">
        <v>2</v>
      </c>
      <c r="J3764" s="1">
        <v>2023</v>
      </c>
      <c r="K3764" s="1">
        <v>483924</v>
      </c>
      <c r="L3764" s="1">
        <v>0</v>
      </c>
      <c r="M3764" s="1">
        <f t="array" ref="M3764">SUMPRODUCT(MAX(ISNUMBER(SEARCH('Class Rules'!$B$6:$B$85,$E3764))*ISNUMBER(SEARCH('Class Rules'!$C$6:$C$85,$F3764))*'Class Rules'!$A$6:$A$85))</f>
        <v>0</v>
      </c>
      <c r="N3764" s="1" t="str">
        <f t="array" ref="N3764">IF($M3764=0,'Class Rules'!$D$3,INDEX('Class Rules'!$D$6:$D$85,MATCH($M3764,'Class Rules'!$A$6:$A$85,0)))</f>
        <v>Passenger LDV</v>
      </c>
      <c r="O3764" s="1" t="str">
        <f t="array" ref="O3764">IF(SUMPRODUCT(MAX(ISNUMBER(SEARCH(Fuel_Rules!$A$6:$A$30,$E3764))*ISNUMBER(SEARCH(Fuel_Rules!$B$6:$B$30,$F3764))*(Fuel_Rules!$A$6:$A$30&lt;&gt;"")))&gt;0,"Plug-in hybrid",IF($G3764="Diesel","Diesel","Gasoline"))</f>
        <v>Gasoline</v>
      </c>
    </row>
    <row r="3765" spans="1:15" ht="15" customHeight="1" x14ac:dyDescent="0.25">
      <c r="A3765" s="1">
        <v>2022</v>
      </c>
      <c r="B3765" s="1" t="s">
        <v>6034</v>
      </c>
      <c r="C3765" s="1" t="s">
        <v>480</v>
      </c>
      <c r="D3765" s="1" t="s">
        <v>6091</v>
      </c>
      <c r="E3765" s="1" t="s">
        <v>435</v>
      </c>
      <c r="F3765" s="1" t="s">
        <v>482</v>
      </c>
      <c r="G3765" s="1" t="s">
        <v>103</v>
      </c>
      <c r="H3765" s="1" t="s">
        <v>437</v>
      </c>
      <c r="I3765" s="1">
        <v>3</v>
      </c>
      <c r="J3765" s="1">
        <v>2023</v>
      </c>
      <c r="K3765" s="1">
        <v>597061</v>
      </c>
      <c r="L3765" s="1">
        <v>0</v>
      </c>
      <c r="M3765" s="1">
        <f t="array" ref="M3765">SUMPRODUCT(MAX(ISNUMBER(SEARCH('Class Rules'!$B$6:$B$85,$E3765))*ISNUMBER(SEARCH('Class Rules'!$C$6:$C$85,$F3765))*'Class Rules'!$A$6:$A$85))</f>
        <v>0</v>
      </c>
      <c r="N3765" s="1" t="str">
        <f t="array" ref="N3765">IF($M3765=0,'Class Rules'!$D$3,INDEX('Class Rules'!$D$6:$D$85,MATCH($M3765,'Class Rules'!$A$6:$A$85,0)))</f>
        <v>Passenger LDV</v>
      </c>
      <c r="O3765" s="1" t="str">
        <f t="array" ref="O3765">IF(SUMPRODUCT(MAX(ISNUMBER(SEARCH(Fuel_Rules!$A$6:$A$30,$E3765))*ISNUMBER(SEARCH(Fuel_Rules!$B$6:$B$30,$F3765))*(Fuel_Rules!$A$6:$A$30&lt;&gt;"")))&gt;0,"Plug-in hybrid",IF($G3765="Diesel","Diesel","Gasoline"))</f>
        <v>Gasoline</v>
      </c>
    </row>
    <row r="3766" spans="1:15" ht="15" customHeight="1" x14ac:dyDescent="0.25">
      <c r="A3766" s="1">
        <v>2022</v>
      </c>
      <c r="B3766" s="1" t="s">
        <v>6034</v>
      </c>
      <c r="C3766" s="1" t="s">
        <v>483</v>
      </c>
      <c r="D3766" s="1" t="s">
        <v>6092</v>
      </c>
      <c r="E3766" s="1" t="s">
        <v>435</v>
      </c>
      <c r="F3766" s="1" t="s">
        <v>485</v>
      </c>
      <c r="G3766" s="1" t="s">
        <v>103</v>
      </c>
      <c r="H3766" s="1" t="s">
        <v>437</v>
      </c>
      <c r="I3766" s="1">
        <v>2</v>
      </c>
      <c r="J3766" s="1">
        <v>2023</v>
      </c>
      <c r="K3766" s="1">
        <v>449889</v>
      </c>
      <c r="L3766" s="1">
        <v>0</v>
      </c>
      <c r="M3766" s="1">
        <f t="array" ref="M3766">SUMPRODUCT(MAX(ISNUMBER(SEARCH('Class Rules'!$B$6:$B$85,$E3766))*ISNUMBER(SEARCH('Class Rules'!$C$6:$C$85,$F3766))*'Class Rules'!$A$6:$A$85))</f>
        <v>0</v>
      </c>
      <c r="N3766" s="1" t="str">
        <f t="array" ref="N3766">IF($M3766=0,'Class Rules'!$D$3,INDEX('Class Rules'!$D$6:$D$85,MATCH($M3766,'Class Rules'!$A$6:$A$85,0)))</f>
        <v>Passenger LDV</v>
      </c>
      <c r="O3766" s="1" t="str">
        <f t="array" ref="O3766">IF(SUMPRODUCT(MAX(ISNUMBER(SEARCH(Fuel_Rules!$A$6:$A$30,$E3766))*ISNUMBER(SEARCH(Fuel_Rules!$B$6:$B$30,$F3766))*(Fuel_Rules!$A$6:$A$30&lt;&gt;"")))&gt;0,"Plug-in hybrid",IF($G3766="Diesel","Diesel","Gasoline"))</f>
        <v>Plug-in hybrid</v>
      </c>
    </row>
    <row r="3767" spans="1:15" ht="15" customHeight="1" x14ac:dyDescent="0.25">
      <c r="A3767" s="1">
        <v>2022</v>
      </c>
      <c r="B3767" s="1" t="s">
        <v>6034</v>
      </c>
      <c r="C3767" s="1" t="s">
        <v>486</v>
      </c>
      <c r="D3767" s="1" t="s">
        <v>6093</v>
      </c>
      <c r="E3767" s="1" t="s">
        <v>435</v>
      </c>
      <c r="F3767" s="1" t="s">
        <v>488</v>
      </c>
      <c r="G3767" s="1" t="s">
        <v>103</v>
      </c>
      <c r="H3767" s="1" t="s">
        <v>298</v>
      </c>
      <c r="I3767" s="1">
        <v>2</v>
      </c>
      <c r="J3767" s="1">
        <v>2023</v>
      </c>
      <c r="K3767" s="1">
        <v>303414</v>
      </c>
      <c r="L3767" s="1">
        <v>0</v>
      </c>
      <c r="M3767" s="1">
        <f t="array" ref="M3767">SUMPRODUCT(MAX(ISNUMBER(SEARCH('Class Rules'!$B$6:$B$85,$E3767))*ISNUMBER(SEARCH('Class Rules'!$C$6:$C$85,$F3767))*'Class Rules'!$A$6:$A$85))</f>
        <v>0</v>
      </c>
      <c r="N3767" s="1" t="str">
        <f t="array" ref="N3767">IF($M3767=0,'Class Rules'!$D$3,INDEX('Class Rules'!$D$6:$D$85,MATCH($M3767,'Class Rules'!$A$6:$A$85,0)))</f>
        <v>Passenger LDV</v>
      </c>
      <c r="O3767" s="1" t="str">
        <f t="array" ref="O3767">IF(SUMPRODUCT(MAX(ISNUMBER(SEARCH(Fuel_Rules!$A$6:$A$30,$E3767))*ISNUMBER(SEARCH(Fuel_Rules!$B$6:$B$30,$F3767))*(Fuel_Rules!$A$6:$A$30&lt;&gt;"")))&gt;0,"Plug-in hybrid",IF($G3767="Diesel","Diesel","Gasoline"))</f>
        <v>Gasoline</v>
      </c>
    </row>
    <row r="3768" spans="1:15" ht="15" customHeight="1" x14ac:dyDescent="0.25">
      <c r="A3768" s="1">
        <v>2022</v>
      </c>
      <c r="B3768" s="1" t="s">
        <v>6034</v>
      </c>
      <c r="C3768" s="1" t="s">
        <v>492</v>
      </c>
      <c r="D3768" s="1" t="s">
        <v>6094</v>
      </c>
      <c r="E3768" s="1" t="s">
        <v>435</v>
      </c>
      <c r="F3768" s="1" t="s">
        <v>494</v>
      </c>
      <c r="G3768" s="1" t="s">
        <v>103</v>
      </c>
      <c r="H3768" s="1" t="s">
        <v>437</v>
      </c>
      <c r="I3768" s="1">
        <v>2</v>
      </c>
      <c r="J3768" s="1">
        <v>2023</v>
      </c>
      <c r="K3768" s="1">
        <v>450140</v>
      </c>
      <c r="L3768" s="1">
        <v>0</v>
      </c>
      <c r="M3768" s="1">
        <f t="array" ref="M3768">SUMPRODUCT(MAX(ISNUMBER(SEARCH('Class Rules'!$B$6:$B$85,$E3768))*ISNUMBER(SEARCH('Class Rules'!$C$6:$C$85,$F3768))*'Class Rules'!$A$6:$A$85))</f>
        <v>0</v>
      </c>
      <c r="N3768" s="1" t="str">
        <f t="array" ref="N3768">IF($M3768=0,'Class Rules'!$D$3,INDEX('Class Rules'!$D$6:$D$85,MATCH($M3768,'Class Rules'!$A$6:$A$85,0)))</f>
        <v>Passenger LDV</v>
      </c>
      <c r="O3768" s="1" t="str">
        <f t="array" ref="O3768">IF(SUMPRODUCT(MAX(ISNUMBER(SEARCH(Fuel_Rules!$A$6:$A$30,$E3768))*ISNUMBER(SEARCH(Fuel_Rules!$B$6:$B$30,$F3768))*(Fuel_Rules!$A$6:$A$30&lt;&gt;"")))&gt;0,"Plug-in hybrid",IF($G3768="Diesel","Diesel","Gasoline"))</f>
        <v>Gasoline</v>
      </c>
    </row>
    <row r="3769" spans="1:15" ht="15" customHeight="1" x14ac:dyDescent="0.25">
      <c r="A3769" s="1">
        <v>2022</v>
      </c>
      <c r="B3769" s="1" t="s">
        <v>6034</v>
      </c>
      <c r="C3769" s="1" t="s">
        <v>501</v>
      </c>
      <c r="D3769" s="1" t="s">
        <v>6095</v>
      </c>
      <c r="E3769" s="1" t="s">
        <v>435</v>
      </c>
      <c r="F3769" s="1" t="s">
        <v>503</v>
      </c>
      <c r="G3769" s="1" t="s">
        <v>103</v>
      </c>
      <c r="H3769" s="1" t="s">
        <v>437</v>
      </c>
      <c r="I3769" s="1">
        <v>3</v>
      </c>
      <c r="J3769" s="1">
        <v>2023</v>
      </c>
      <c r="K3769" s="1">
        <v>542726</v>
      </c>
      <c r="L3769" s="1">
        <v>0</v>
      </c>
      <c r="M3769" s="1">
        <f t="array" ref="M3769">SUMPRODUCT(MAX(ISNUMBER(SEARCH('Class Rules'!$B$6:$B$85,$E3769))*ISNUMBER(SEARCH('Class Rules'!$C$6:$C$85,$F3769))*'Class Rules'!$A$6:$A$85))</f>
        <v>0</v>
      </c>
      <c r="N3769" s="1" t="str">
        <f t="array" ref="N3769">IF($M3769=0,'Class Rules'!$D$3,INDEX('Class Rules'!$D$6:$D$85,MATCH($M3769,'Class Rules'!$A$6:$A$85,0)))</f>
        <v>Passenger LDV</v>
      </c>
      <c r="O3769" s="1" t="str">
        <f t="array" ref="O3769">IF(SUMPRODUCT(MAX(ISNUMBER(SEARCH(Fuel_Rules!$A$6:$A$30,$E3769))*ISNUMBER(SEARCH(Fuel_Rules!$B$6:$B$30,$F3769))*(Fuel_Rules!$A$6:$A$30&lt;&gt;"")))&gt;0,"Plug-in hybrid",IF($G3769="Diesel","Diesel","Gasoline"))</f>
        <v>Gasoline</v>
      </c>
    </row>
    <row r="3770" spans="1:15" ht="15" customHeight="1" x14ac:dyDescent="0.25">
      <c r="A3770" s="1">
        <v>2022</v>
      </c>
      <c r="B3770" s="1" t="s">
        <v>6034</v>
      </c>
      <c r="C3770" s="1" t="s">
        <v>507</v>
      </c>
      <c r="D3770" s="1" t="s">
        <v>6096</v>
      </c>
      <c r="E3770" s="1" t="s">
        <v>435</v>
      </c>
      <c r="F3770" s="1" t="s">
        <v>509</v>
      </c>
      <c r="G3770" s="1" t="s">
        <v>103</v>
      </c>
      <c r="H3770" s="1" t="s">
        <v>437</v>
      </c>
      <c r="I3770" s="1">
        <v>3</v>
      </c>
      <c r="J3770" s="1">
        <v>2023</v>
      </c>
      <c r="K3770" s="1">
        <v>786214</v>
      </c>
      <c r="L3770" s="1">
        <v>0</v>
      </c>
      <c r="M3770" s="1">
        <f t="array" ref="M3770">SUMPRODUCT(MAX(ISNUMBER(SEARCH('Class Rules'!$B$6:$B$85,$E3770))*ISNUMBER(SEARCH('Class Rules'!$C$6:$C$85,$F3770))*'Class Rules'!$A$6:$A$85))</f>
        <v>0</v>
      </c>
      <c r="N3770" s="1" t="str">
        <f t="array" ref="N3770">IF($M3770=0,'Class Rules'!$D$3,INDEX('Class Rules'!$D$6:$D$85,MATCH($M3770,'Class Rules'!$A$6:$A$85,0)))</f>
        <v>Passenger LDV</v>
      </c>
      <c r="O3770" s="1" t="str">
        <f t="array" ref="O3770">IF(SUMPRODUCT(MAX(ISNUMBER(SEARCH(Fuel_Rules!$A$6:$A$30,$E3770))*ISNUMBER(SEARCH(Fuel_Rules!$B$6:$B$30,$F3770))*(Fuel_Rules!$A$6:$A$30&lt;&gt;"")))&gt;0,"Plug-in hybrid",IF($G3770="Diesel","Diesel","Gasoline"))</f>
        <v>Gasoline</v>
      </c>
    </row>
    <row r="3771" spans="1:15" ht="15" customHeight="1" x14ac:dyDescent="0.25">
      <c r="A3771" s="1">
        <v>2022</v>
      </c>
      <c r="B3771" s="1" t="s">
        <v>6034</v>
      </c>
      <c r="C3771" s="1" t="s">
        <v>510</v>
      </c>
      <c r="D3771" s="1" t="s">
        <v>6097</v>
      </c>
      <c r="E3771" s="1" t="s">
        <v>435</v>
      </c>
      <c r="F3771" s="1" t="s">
        <v>512</v>
      </c>
      <c r="G3771" s="1" t="s">
        <v>103</v>
      </c>
      <c r="H3771" s="1" t="s">
        <v>437</v>
      </c>
      <c r="I3771" s="1">
        <v>3</v>
      </c>
      <c r="J3771" s="1">
        <v>2023</v>
      </c>
      <c r="K3771" s="1">
        <v>689905</v>
      </c>
      <c r="L3771" s="1">
        <v>0</v>
      </c>
      <c r="M3771" s="1">
        <f t="array" ref="M3771">SUMPRODUCT(MAX(ISNUMBER(SEARCH('Class Rules'!$B$6:$B$85,$E3771))*ISNUMBER(SEARCH('Class Rules'!$C$6:$C$85,$F3771))*'Class Rules'!$A$6:$A$85))</f>
        <v>0</v>
      </c>
      <c r="N3771" s="1" t="str">
        <f t="array" ref="N3771">IF($M3771=0,'Class Rules'!$D$3,INDEX('Class Rules'!$D$6:$D$85,MATCH($M3771,'Class Rules'!$A$6:$A$85,0)))</f>
        <v>Passenger LDV</v>
      </c>
      <c r="O3771" s="1" t="str">
        <f t="array" ref="O3771">IF(SUMPRODUCT(MAX(ISNUMBER(SEARCH(Fuel_Rules!$A$6:$A$30,$E3771))*ISNUMBER(SEARCH(Fuel_Rules!$B$6:$B$30,$F3771))*(Fuel_Rules!$A$6:$A$30&lt;&gt;"")))&gt;0,"Plug-in hybrid",IF($G3771="Diesel","Diesel","Gasoline"))</f>
        <v>Gasoline</v>
      </c>
    </row>
    <row r="3772" spans="1:15" ht="15" customHeight="1" x14ac:dyDescent="0.25">
      <c r="A3772" s="1">
        <v>2022</v>
      </c>
      <c r="B3772" s="1" t="s">
        <v>6034</v>
      </c>
      <c r="C3772" s="1" t="s">
        <v>513</v>
      </c>
      <c r="D3772" s="1" t="s">
        <v>6098</v>
      </c>
      <c r="E3772" s="1" t="s">
        <v>435</v>
      </c>
      <c r="F3772" s="1" t="s">
        <v>515</v>
      </c>
      <c r="G3772" s="1" t="s">
        <v>103</v>
      </c>
      <c r="H3772" s="1" t="s">
        <v>437</v>
      </c>
      <c r="I3772" s="1">
        <v>1.5</v>
      </c>
      <c r="J3772" s="1">
        <v>2023</v>
      </c>
      <c r="K3772" s="1">
        <v>289192</v>
      </c>
      <c r="L3772" s="1">
        <v>0</v>
      </c>
      <c r="M3772" s="1">
        <f t="array" ref="M3772">SUMPRODUCT(MAX(ISNUMBER(SEARCH('Class Rules'!$B$6:$B$85,$E3772))*ISNUMBER(SEARCH('Class Rules'!$C$6:$C$85,$F3772))*'Class Rules'!$A$6:$A$85))</f>
        <v>0</v>
      </c>
      <c r="N3772" s="1" t="str">
        <f t="array" ref="N3772">IF($M3772=0,'Class Rules'!$D$3,INDEX('Class Rules'!$D$6:$D$85,MATCH($M3772,'Class Rules'!$A$6:$A$85,0)))</f>
        <v>Passenger LDV</v>
      </c>
      <c r="O3772" s="1" t="str">
        <f t="array" ref="O3772">IF(SUMPRODUCT(MAX(ISNUMBER(SEARCH(Fuel_Rules!$A$6:$A$30,$E3772))*ISNUMBER(SEARCH(Fuel_Rules!$B$6:$B$30,$F3772))*(Fuel_Rules!$A$6:$A$30&lt;&gt;"")))&gt;0,"Plug-in hybrid",IF($G3772="Diesel","Diesel","Gasoline"))</f>
        <v>Gasoline</v>
      </c>
    </row>
    <row r="3773" spans="1:15" ht="15" customHeight="1" x14ac:dyDescent="0.25">
      <c r="A3773" s="1">
        <v>2022</v>
      </c>
      <c r="B3773" s="1" t="s">
        <v>6034</v>
      </c>
      <c r="C3773" s="1" t="s">
        <v>516</v>
      </c>
      <c r="D3773" s="1" t="s">
        <v>6099</v>
      </c>
      <c r="E3773" s="1" t="s">
        <v>435</v>
      </c>
      <c r="F3773" s="1" t="s">
        <v>518</v>
      </c>
      <c r="G3773" s="1" t="s">
        <v>103</v>
      </c>
      <c r="H3773" s="1" t="s">
        <v>437</v>
      </c>
      <c r="I3773" s="1">
        <v>3</v>
      </c>
      <c r="J3773" s="1">
        <v>2023</v>
      </c>
      <c r="K3773" s="1">
        <v>817318</v>
      </c>
      <c r="L3773" s="1">
        <v>0</v>
      </c>
      <c r="M3773" s="1">
        <f t="array" ref="M3773">SUMPRODUCT(MAX(ISNUMBER(SEARCH('Class Rules'!$B$6:$B$85,$E3773))*ISNUMBER(SEARCH('Class Rules'!$C$6:$C$85,$F3773))*'Class Rules'!$A$6:$A$85))</f>
        <v>0</v>
      </c>
      <c r="N3773" s="1" t="str">
        <f t="array" ref="N3773">IF($M3773=0,'Class Rules'!$D$3,INDEX('Class Rules'!$D$6:$D$85,MATCH($M3773,'Class Rules'!$A$6:$A$85,0)))</f>
        <v>Passenger LDV</v>
      </c>
      <c r="O3773" s="1" t="str">
        <f t="array" ref="O3773">IF(SUMPRODUCT(MAX(ISNUMBER(SEARCH(Fuel_Rules!$A$6:$A$30,$E3773))*ISNUMBER(SEARCH(Fuel_Rules!$B$6:$B$30,$F3773))*(Fuel_Rules!$A$6:$A$30&lt;&gt;"")))&gt;0,"Plug-in hybrid",IF($G3773="Diesel","Diesel","Gasoline"))</f>
        <v>Gasoline</v>
      </c>
    </row>
    <row r="3774" spans="1:15" ht="15" customHeight="1" x14ac:dyDescent="0.25">
      <c r="A3774" s="1">
        <v>2022</v>
      </c>
      <c r="B3774" s="1" t="s">
        <v>6034</v>
      </c>
      <c r="C3774" s="1" t="s">
        <v>519</v>
      </c>
      <c r="D3774" s="1" t="s">
        <v>6100</v>
      </c>
      <c r="E3774" s="1" t="s">
        <v>435</v>
      </c>
      <c r="F3774" s="1" t="s">
        <v>521</v>
      </c>
      <c r="G3774" s="1" t="s">
        <v>103</v>
      </c>
      <c r="H3774" s="1" t="s">
        <v>437</v>
      </c>
      <c r="I3774" s="1">
        <v>2</v>
      </c>
      <c r="J3774" s="1">
        <v>2023</v>
      </c>
      <c r="K3774" s="1">
        <v>395859</v>
      </c>
      <c r="L3774" s="1">
        <v>0</v>
      </c>
      <c r="M3774" s="1">
        <f t="array" ref="M3774">SUMPRODUCT(MAX(ISNUMBER(SEARCH('Class Rules'!$B$6:$B$85,$E3774))*ISNUMBER(SEARCH('Class Rules'!$C$6:$C$85,$F3774))*'Class Rules'!$A$6:$A$85))</f>
        <v>0</v>
      </c>
      <c r="N3774" s="1" t="str">
        <f t="array" ref="N3774">IF($M3774=0,'Class Rules'!$D$3,INDEX('Class Rules'!$D$6:$D$85,MATCH($M3774,'Class Rules'!$A$6:$A$85,0)))</f>
        <v>Passenger LDV</v>
      </c>
      <c r="O3774" s="1" t="str">
        <f t="array" ref="O3774">IF(SUMPRODUCT(MAX(ISNUMBER(SEARCH(Fuel_Rules!$A$6:$A$30,$E3774))*ISNUMBER(SEARCH(Fuel_Rules!$B$6:$B$30,$F3774))*(Fuel_Rules!$A$6:$A$30&lt;&gt;"")))&gt;0,"Plug-in hybrid",IF($G3774="Diesel","Diesel","Gasoline"))</f>
        <v>Gasoline</v>
      </c>
    </row>
    <row r="3775" spans="1:15" ht="15" customHeight="1" x14ac:dyDescent="0.25">
      <c r="A3775" s="1">
        <v>2022</v>
      </c>
      <c r="B3775" s="1" t="s">
        <v>6034</v>
      </c>
      <c r="C3775" s="1" t="s">
        <v>522</v>
      </c>
      <c r="D3775" s="1" t="s">
        <v>6101</v>
      </c>
      <c r="E3775" s="1" t="s">
        <v>435</v>
      </c>
      <c r="F3775" s="1" t="s">
        <v>524</v>
      </c>
      <c r="G3775" s="1" t="s">
        <v>103</v>
      </c>
      <c r="H3775" s="1" t="s">
        <v>437</v>
      </c>
      <c r="I3775" s="1">
        <v>3</v>
      </c>
      <c r="J3775" s="1">
        <v>2023</v>
      </c>
      <c r="K3775" s="1">
        <v>680020</v>
      </c>
      <c r="L3775" s="1">
        <v>0</v>
      </c>
      <c r="M3775" s="1">
        <f t="array" ref="M3775">SUMPRODUCT(MAX(ISNUMBER(SEARCH('Class Rules'!$B$6:$B$85,$E3775))*ISNUMBER(SEARCH('Class Rules'!$C$6:$C$85,$F3775))*'Class Rules'!$A$6:$A$85))</f>
        <v>0</v>
      </c>
      <c r="N3775" s="1" t="str">
        <f t="array" ref="N3775">IF($M3775=0,'Class Rules'!$D$3,INDEX('Class Rules'!$D$6:$D$85,MATCH($M3775,'Class Rules'!$A$6:$A$85,0)))</f>
        <v>Passenger LDV</v>
      </c>
      <c r="O3775" s="1" t="str">
        <f t="array" ref="O3775">IF(SUMPRODUCT(MAX(ISNUMBER(SEARCH(Fuel_Rules!$A$6:$A$30,$E3775))*ISNUMBER(SEARCH(Fuel_Rules!$B$6:$B$30,$F3775))*(Fuel_Rules!$A$6:$A$30&lt;&gt;"")))&gt;0,"Plug-in hybrid",IF($G3775="Diesel","Diesel","Gasoline"))</f>
        <v>Plug-in hybrid</v>
      </c>
    </row>
    <row r="3776" spans="1:15" ht="15" customHeight="1" x14ac:dyDescent="0.25">
      <c r="A3776" s="1">
        <v>2022</v>
      </c>
      <c r="B3776" s="1" t="s">
        <v>6034</v>
      </c>
      <c r="C3776" s="1" t="s">
        <v>525</v>
      </c>
      <c r="D3776" s="1" t="s">
        <v>6102</v>
      </c>
      <c r="E3776" s="1" t="s">
        <v>435</v>
      </c>
      <c r="F3776" s="1" t="s">
        <v>527</v>
      </c>
      <c r="G3776" s="1" t="s">
        <v>103</v>
      </c>
      <c r="H3776" s="1" t="s">
        <v>298</v>
      </c>
      <c r="I3776" s="1">
        <v>3</v>
      </c>
      <c r="J3776" s="1">
        <v>2023</v>
      </c>
      <c r="K3776" s="1">
        <v>712784</v>
      </c>
      <c r="L3776" s="1">
        <v>0</v>
      </c>
      <c r="M3776" s="1">
        <f t="array" ref="M3776">SUMPRODUCT(MAX(ISNUMBER(SEARCH('Class Rules'!$B$6:$B$85,$E3776))*ISNUMBER(SEARCH('Class Rules'!$C$6:$C$85,$F3776))*'Class Rules'!$A$6:$A$85))</f>
        <v>0</v>
      </c>
      <c r="N3776" s="1" t="str">
        <f t="array" ref="N3776">IF($M3776=0,'Class Rules'!$D$3,INDEX('Class Rules'!$D$6:$D$85,MATCH($M3776,'Class Rules'!$A$6:$A$85,0)))</f>
        <v>Passenger LDV</v>
      </c>
      <c r="O3776" s="1" t="str">
        <f t="array" ref="O3776">IF(SUMPRODUCT(MAX(ISNUMBER(SEARCH(Fuel_Rules!$A$6:$A$30,$E3776))*ISNUMBER(SEARCH(Fuel_Rules!$B$6:$B$30,$F3776))*(Fuel_Rules!$A$6:$A$30&lt;&gt;"")))&gt;0,"Plug-in hybrid",IF($G3776="Diesel","Diesel","Gasoline"))</f>
        <v>Gasoline</v>
      </c>
    </row>
    <row r="3777" spans="1:15" ht="15" customHeight="1" x14ac:dyDescent="0.25">
      <c r="A3777" s="1">
        <v>2022</v>
      </c>
      <c r="B3777" s="1" t="s">
        <v>6034</v>
      </c>
      <c r="C3777" s="1" t="s">
        <v>528</v>
      </c>
      <c r="D3777" s="1" t="s">
        <v>6103</v>
      </c>
      <c r="E3777" s="1" t="s">
        <v>435</v>
      </c>
      <c r="F3777" s="1" t="s">
        <v>530</v>
      </c>
      <c r="G3777" s="1" t="s">
        <v>103</v>
      </c>
      <c r="H3777" s="1" t="s">
        <v>298</v>
      </c>
      <c r="I3777" s="1">
        <v>1.5</v>
      </c>
      <c r="J3777" s="1">
        <v>2023</v>
      </c>
      <c r="K3777" s="1">
        <v>299137</v>
      </c>
      <c r="L3777" s="1">
        <v>0</v>
      </c>
      <c r="M3777" s="1">
        <f t="array" ref="M3777">SUMPRODUCT(MAX(ISNUMBER(SEARCH('Class Rules'!$B$6:$B$85,$E3777))*ISNUMBER(SEARCH('Class Rules'!$C$6:$C$85,$F3777))*'Class Rules'!$A$6:$A$85))</f>
        <v>0</v>
      </c>
      <c r="N3777" s="1" t="str">
        <f t="array" ref="N3777">IF($M3777=0,'Class Rules'!$D$3,INDEX('Class Rules'!$D$6:$D$85,MATCH($M3777,'Class Rules'!$A$6:$A$85,0)))</f>
        <v>Passenger LDV</v>
      </c>
      <c r="O3777" s="1" t="str">
        <f t="array" ref="O3777">IF(SUMPRODUCT(MAX(ISNUMBER(SEARCH(Fuel_Rules!$A$6:$A$30,$E3777))*ISNUMBER(SEARCH(Fuel_Rules!$B$6:$B$30,$F3777))*(Fuel_Rules!$A$6:$A$30&lt;&gt;"")))&gt;0,"Plug-in hybrid",IF($G3777="Diesel","Diesel","Gasoline"))</f>
        <v>Gasoline</v>
      </c>
    </row>
    <row r="3778" spans="1:15" ht="15" customHeight="1" x14ac:dyDescent="0.25">
      <c r="A3778" s="1">
        <v>2022</v>
      </c>
      <c r="B3778" s="1" t="s">
        <v>6034</v>
      </c>
      <c r="C3778" s="1" t="s">
        <v>531</v>
      </c>
      <c r="D3778" s="1" t="s">
        <v>6104</v>
      </c>
      <c r="E3778" s="1" t="s">
        <v>435</v>
      </c>
      <c r="F3778" s="1" t="s">
        <v>533</v>
      </c>
      <c r="G3778" s="1" t="s">
        <v>103</v>
      </c>
      <c r="H3778" s="1" t="s">
        <v>437</v>
      </c>
      <c r="I3778" s="1">
        <v>4.4000000000000004</v>
      </c>
      <c r="J3778" s="1">
        <v>2023</v>
      </c>
      <c r="K3778" s="1">
        <v>1114936</v>
      </c>
      <c r="L3778" s="1">
        <v>0</v>
      </c>
      <c r="M3778" s="1">
        <f t="array" ref="M3778">SUMPRODUCT(MAX(ISNUMBER(SEARCH('Class Rules'!$B$6:$B$85,$E3778))*ISNUMBER(SEARCH('Class Rules'!$C$6:$C$85,$F3778))*'Class Rules'!$A$6:$A$85))</f>
        <v>0</v>
      </c>
      <c r="N3778" s="1" t="str">
        <f t="array" ref="N3778">IF($M3778=0,'Class Rules'!$D$3,INDEX('Class Rules'!$D$6:$D$85,MATCH($M3778,'Class Rules'!$A$6:$A$85,0)))</f>
        <v>Passenger LDV</v>
      </c>
      <c r="O3778" s="1" t="str">
        <f t="array" ref="O3778">IF(SUMPRODUCT(MAX(ISNUMBER(SEARCH(Fuel_Rules!$A$6:$A$30,$E3778))*ISNUMBER(SEARCH(Fuel_Rules!$B$6:$B$30,$F3778))*(Fuel_Rules!$A$6:$A$30&lt;&gt;"")))&gt;0,"Plug-in hybrid",IF($G3778="Diesel","Diesel","Gasoline"))</f>
        <v>Gasoline</v>
      </c>
    </row>
    <row r="3779" spans="1:15" ht="15" customHeight="1" x14ac:dyDescent="0.25">
      <c r="A3779" s="1">
        <v>2022</v>
      </c>
      <c r="B3779" s="1" t="s">
        <v>6034</v>
      </c>
      <c r="C3779" s="1" t="s">
        <v>534</v>
      </c>
      <c r="D3779" s="1" t="s">
        <v>6105</v>
      </c>
      <c r="E3779" s="1" t="s">
        <v>435</v>
      </c>
      <c r="F3779" s="1" t="s">
        <v>536</v>
      </c>
      <c r="G3779" s="1" t="s">
        <v>103</v>
      </c>
      <c r="H3779" s="1" t="s">
        <v>437</v>
      </c>
      <c r="I3779" s="1">
        <v>2</v>
      </c>
      <c r="J3779" s="1">
        <v>2023</v>
      </c>
      <c r="K3779" s="1">
        <v>376428</v>
      </c>
      <c r="L3779" s="1">
        <v>0</v>
      </c>
      <c r="M3779" s="1">
        <f t="array" ref="M3779">SUMPRODUCT(MAX(ISNUMBER(SEARCH('Class Rules'!$B$6:$B$85,$E3779))*ISNUMBER(SEARCH('Class Rules'!$C$6:$C$85,$F3779))*'Class Rules'!$A$6:$A$85))</f>
        <v>0</v>
      </c>
      <c r="N3779" s="1" t="str">
        <f t="array" ref="N3779">IF($M3779=0,'Class Rules'!$D$3,INDEX('Class Rules'!$D$6:$D$85,MATCH($M3779,'Class Rules'!$A$6:$A$85,0)))</f>
        <v>Passenger LDV</v>
      </c>
      <c r="O3779" s="1" t="str">
        <f t="array" ref="O3779">IF(SUMPRODUCT(MAX(ISNUMBER(SEARCH(Fuel_Rules!$A$6:$A$30,$E3779))*ISNUMBER(SEARCH(Fuel_Rules!$B$6:$B$30,$F3779))*(Fuel_Rules!$A$6:$A$30&lt;&gt;"")))&gt;0,"Plug-in hybrid",IF($G3779="Diesel","Diesel","Gasoline"))</f>
        <v>Plug-in hybrid</v>
      </c>
    </row>
    <row r="3780" spans="1:15" ht="15" customHeight="1" x14ac:dyDescent="0.25">
      <c r="A3780" s="1">
        <v>2022</v>
      </c>
      <c r="B3780" s="1" t="s">
        <v>6034</v>
      </c>
      <c r="C3780" s="1" t="s">
        <v>537</v>
      </c>
      <c r="D3780" s="1" t="s">
        <v>6106</v>
      </c>
      <c r="E3780" s="1" t="s">
        <v>435</v>
      </c>
      <c r="F3780" s="1" t="s">
        <v>539</v>
      </c>
      <c r="G3780" s="1" t="s">
        <v>103</v>
      </c>
      <c r="H3780" s="1" t="s">
        <v>437</v>
      </c>
      <c r="I3780" s="1">
        <v>3</v>
      </c>
      <c r="J3780" s="1">
        <v>2023</v>
      </c>
      <c r="K3780" s="1">
        <v>570062</v>
      </c>
      <c r="L3780" s="1">
        <v>0</v>
      </c>
      <c r="M3780" s="1">
        <f t="array" ref="M3780">SUMPRODUCT(MAX(ISNUMBER(SEARCH('Class Rules'!$B$6:$B$85,$E3780))*ISNUMBER(SEARCH('Class Rules'!$C$6:$C$85,$F3780))*'Class Rules'!$A$6:$A$85))</f>
        <v>0</v>
      </c>
      <c r="N3780" s="1" t="str">
        <f t="array" ref="N3780">IF($M3780=0,'Class Rules'!$D$3,INDEX('Class Rules'!$D$6:$D$85,MATCH($M3780,'Class Rules'!$A$6:$A$85,0)))</f>
        <v>Passenger LDV</v>
      </c>
      <c r="O3780" s="1" t="str">
        <f t="array" ref="O3780">IF(SUMPRODUCT(MAX(ISNUMBER(SEARCH(Fuel_Rules!$A$6:$A$30,$E3780))*ISNUMBER(SEARCH(Fuel_Rules!$B$6:$B$30,$F3780))*(Fuel_Rules!$A$6:$A$30&lt;&gt;"")))&gt;0,"Plug-in hybrid",IF($G3780="Diesel","Diesel","Gasoline"))</f>
        <v>Gasoline</v>
      </c>
    </row>
    <row r="3781" spans="1:15" ht="15" customHeight="1" x14ac:dyDescent="0.25">
      <c r="A3781" s="1">
        <v>2022</v>
      </c>
      <c r="B3781" s="1" t="s">
        <v>6034</v>
      </c>
      <c r="C3781" s="1" t="s">
        <v>540</v>
      </c>
      <c r="D3781" s="1" t="s">
        <v>6107</v>
      </c>
      <c r="E3781" s="1" t="s">
        <v>435</v>
      </c>
      <c r="F3781" s="1" t="s">
        <v>542</v>
      </c>
      <c r="G3781" s="1" t="s">
        <v>103</v>
      </c>
      <c r="H3781" s="1" t="s">
        <v>437</v>
      </c>
      <c r="I3781" s="1">
        <v>2</v>
      </c>
      <c r="J3781" s="1">
        <v>2023</v>
      </c>
      <c r="K3781" s="1">
        <v>398209</v>
      </c>
      <c r="L3781" s="1">
        <v>0</v>
      </c>
      <c r="M3781" s="1">
        <f t="array" ref="M3781">SUMPRODUCT(MAX(ISNUMBER(SEARCH('Class Rules'!$B$6:$B$85,$E3781))*ISNUMBER(SEARCH('Class Rules'!$C$6:$C$85,$F3781))*'Class Rules'!$A$6:$A$85))</f>
        <v>0</v>
      </c>
      <c r="N3781" s="1" t="str">
        <f t="array" ref="N3781">IF($M3781=0,'Class Rules'!$D$3,INDEX('Class Rules'!$D$6:$D$85,MATCH($M3781,'Class Rules'!$A$6:$A$85,0)))</f>
        <v>Passenger LDV</v>
      </c>
      <c r="O3781" s="1" t="str">
        <f t="array" ref="O3781">IF(SUMPRODUCT(MAX(ISNUMBER(SEARCH(Fuel_Rules!$A$6:$A$30,$E3781))*ISNUMBER(SEARCH(Fuel_Rules!$B$6:$B$30,$F3781))*(Fuel_Rules!$A$6:$A$30&lt;&gt;"")))&gt;0,"Plug-in hybrid",IF($G3781="Diesel","Diesel","Gasoline"))</f>
        <v>Gasoline</v>
      </c>
    </row>
    <row r="3782" spans="1:15" ht="15" customHeight="1" x14ac:dyDescent="0.25">
      <c r="A3782" s="1">
        <v>2022</v>
      </c>
      <c r="B3782" s="1" t="s">
        <v>6034</v>
      </c>
      <c r="C3782" s="1" t="s">
        <v>552</v>
      </c>
      <c r="D3782" s="1" t="s">
        <v>6108</v>
      </c>
      <c r="E3782" s="1" t="s">
        <v>435</v>
      </c>
      <c r="F3782" s="1" t="s">
        <v>554</v>
      </c>
      <c r="G3782" s="1" t="s">
        <v>103</v>
      </c>
      <c r="H3782" s="1" t="s">
        <v>298</v>
      </c>
      <c r="I3782" s="1">
        <v>2</v>
      </c>
      <c r="J3782" s="1">
        <v>2023</v>
      </c>
      <c r="K3782" s="1">
        <v>484308</v>
      </c>
      <c r="L3782" s="1">
        <v>0</v>
      </c>
      <c r="M3782" s="1">
        <f t="array" ref="M3782">SUMPRODUCT(MAX(ISNUMBER(SEARCH('Class Rules'!$B$6:$B$85,$E3782))*ISNUMBER(SEARCH('Class Rules'!$C$6:$C$85,$F3782))*'Class Rules'!$A$6:$A$85))</f>
        <v>0</v>
      </c>
      <c r="N3782" s="1" t="str">
        <f t="array" ref="N3782">IF($M3782=0,'Class Rules'!$D$3,INDEX('Class Rules'!$D$6:$D$85,MATCH($M3782,'Class Rules'!$A$6:$A$85,0)))</f>
        <v>Passenger LDV</v>
      </c>
      <c r="O3782" s="1" t="str">
        <f t="array" ref="O3782">IF(SUMPRODUCT(MAX(ISNUMBER(SEARCH(Fuel_Rules!$A$6:$A$30,$E3782))*ISNUMBER(SEARCH(Fuel_Rules!$B$6:$B$30,$F3782))*(Fuel_Rules!$A$6:$A$30&lt;&gt;"")))&gt;0,"Plug-in hybrid",IF($G3782="Diesel","Diesel","Gasoline"))</f>
        <v>Gasoline</v>
      </c>
    </row>
    <row r="3783" spans="1:15" ht="15" customHeight="1" x14ac:dyDescent="0.25">
      <c r="A3783" s="1">
        <v>2022</v>
      </c>
      <c r="B3783" s="1" t="s">
        <v>6034</v>
      </c>
      <c r="C3783" s="1" t="s">
        <v>555</v>
      </c>
      <c r="D3783" s="1" t="s">
        <v>6109</v>
      </c>
      <c r="E3783" s="1" t="s">
        <v>435</v>
      </c>
      <c r="F3783" s="1" t="s">
        <v>557</v>
      </c>
      <c r="G3783" s="1" t="s">
        <v>103</v>
      </c>
      <c r="H3783" s="1" t="s">
        <v>298</v>
      </c>
      <c r="I3783" s="1">
        <v>4.4000000000000004</v>
      </c>
      <c r="J3783" s="1">
        <v>2023</v>
      </c>
      <c r="K3783" s="1">
        <v>1091415</v>
      </c>
      <c r="L3783" s="1">
        <v>0</v>
      </c>
      <c r="M3783" s="1">
        <f t="array" ref="M3783">SUMPRODUCT(MAX(ISNUMBER(SEARCH('Class Rules'!$B$6:$B$85,$E3783))*ISNUMBER(SEARCH('Class Rules'!$C$6:$C$85,$F3783))*'Class Rules'!$A$6:$A$85))</f>
        <v>0</v>
      </c>
      <c r="N3783" s="1" t="str">
        <f t="array" ref="N3783">IF($M3783=0,'Class Rules'!$D$3,INDEX('Class Rules'!$D$6:$D$85,MATCH($M3783,'Class Rules'!$A$6:$A$85,0)))</f>
        <v>Passenger LDV</v>
      </c>
      <c r="O3783" s="1" t="str">
        <f t="array" ref="O3783">IF(SUMPRODUCT(MAX(ISNUMBER(SEARCH(Fuel_Rules!$A$6:$A$30,$E3783))*ISNUMBER(SEARCH(Fuel_Rules!$B$6:$B$30,$F3783))*(Fuel_Rules!$A$6:$A$30&lt;&gt;"")))&gt;0,"Plug-in hybrid",IF($G3783="Diesel","Diesel","Gasoline"))</f>
        <v>Gasoline</v>
      </c>
    </row>
    <row r="3784" spans="1:15" ht="15" customHeight="1" x14ac:dyDescent="0.25">
      <c r="A3784" s="1">
        <v>2022</v>
      </c>
      <c r="B3784" s="1" t="s">
        <v>6034</v>
      </c>
      <c r="C3784" s="1" t="s">
        <v>558</v>
      </c>
      <c r="D3784" s="1" t="s">
        <v>6110</v>
      </c>
      <c r="E3784" s="1" t="s">
        <v>435</v>
      </c>
      <c r="F3784" s="1" t="s">
        <v>560</v>
      </c>
      <c r="G3784" s="1" t="s">
        <v>103</v>
      </c>
      <c r="H3784" s="1" t="s">
        <v>298</v>
      </c>
      <c r="I3784" s="1">
        <v>3</v>
      </c>
      <c r="J3784" s="1">
        <v>2023</v>
      </c>
      <c r="K3784" s="1">
        <v>847644</v>
      </c>
      <c r="L3784" s="1">
        <v>0</v>
      </c>
      <c r="M3784" s="1">
        <f t="array" ref="M3784">SUMPRODUCT(MAX(ISNUMBER(SEARCH('Class Rules'!$B$6:$B$85,$E3784))*ISNUMBER(SEARCH('Class Rules'!$C$6:$C$85,$F3784))*'Class Rules'!$A$6:$A$85))</f>
        <v>0</v>
      </c>
      <c r="N3784" s="1" t="str">
        <f t="array" ref="N3784">IF($M3784=0,'Class Rules'!$D$3,INDEX('Class Rules'!$D$6:$D$85,MATCH($M3784,'Class Rules'!$A$6:$A$85,0)))</f>
        <v>Passenger LDV</v>
      </c>
      <c r="O3784" s="1" t="str">
        <f t="array" ref="O3784">IF(SUMPRODUCT(MAX(ISNUMBER(SEARCH(Fuel_Rules!$A$6:$A$30,$E3784))*ISNUMBER(SEARCH(Fuel_Rules!$B$6:$B$30,$F3784))*(Fuel_Rules!$A$6:$A$30&lt;&gt;"")))&gt;0,"Plug-in hybrid",IF($G3784="Diesel","Diesel","Gasoline"))</f>
        <v>Gasoline</v>
      </c>
    </row>
    <row r="3785" spans="1:15" ht="15" customHeight="1" x14ac:dyDescent="0.25">
      <c r="A3785" s="1">
        <v>2022</v>
      </c>
      <c r="B3785" s="1" t="s">
        <v>6034</v>
      </c>
      <c r="C3785" s="1" t="s">
        <v>561</v>
      </c>
      <c r="D3785" s="1" t="s">
        <v>6111</v>
      </c>
      <c r="E3785" s="1" t="s">
        <v>435</v>
      </c>
      <c r="F3785" s="1" t="s">
        <v>563</v>
      </c>
      <c r="G3785" s="1" t="s">
        <v>103</v>
      </c>
      <c r="H3785" s="1" t="s">
        <v>298</v>
      </c>
      <c r="I3785" s="1">
        <v>3</v>
      </c>
      <c r="J3785" s="1">
        <v>2023</v>
      </c>
      <c r="K3785" s="1">
        <v>921381</v>
      </c>
      <c r="L3785" s="1">
        <v>0</v>
      </c>
      <c r="M3785" s="1">
        <f t="array" ref="M3785">SUMPRODUCT(MAX(ISNUMBER(SEARCH('Class Rules'!$B$6:$B$85,$E3785))*ISNUMBER(SEARCH('Class Rules'!$C$6:$C$85,$F3785))*'Class Rules'!$A$6:$A$85))</f>
        <v>0</v>
      </c>
      <c r="N3785" s="1" t="str">
        <f t="array" ref="N3785">IF($M3785=0,'Class Rules'!$D$3,INDEX('Class Rules'!$D$6:$D$85,MATCH($M3785,'Class Rules'!$A$6:$A$85,0)))</f>
        <v>Passenger LDV</v>
      </c>
      <c r="O3785" s="1" t="str">
        <f t="array" ref="O3785">IF(SUMPRODUCT(MAX(ISNUMBER(SEARCH(Fuel_Rules!$A$6:$A$30,$E3785))*ISNUMBER(SEARCH(Fuel_Rules!$B$6:$B$30,$F3785))*(Fuel_Rules!$A$6:$A$30&lt;&gt;"")))&gt;0,"Plug-in hybrid",IF($G3785="Diesel","Diesel","Gasoline"))</f>
        <v>Gasoline</v>
      </c>
    </row>
    <row r="3786" spans="1:15" ht="15" customHeight="1" x14ac:dyDescent="0.25">
      <c r="A3786" s="1">
        <v>2022</v>
      </c>
      <c r="B3786" s="1" t="s">
        <v>6034</v>
      </c>
      <c r="C3786" s="1" t="s">
        <v>564</v>
      </c>
      <c r="D3786" s="1" t="s">
        <v>6112</v>
      </c>
      <c r="E3786" s="1" t="s">
        <v>435</v>
      </c>
      <c r="F3786" s="1" t="s">
        <v>566</v>
      </c>
      <c r="G3786" s="1" t="s">
        <v>103</v>
      </c>
      <c r="H3786" s="1" t="s">
        <v>437</v>
      </c>
      <c r="I3786" s="1">
        <v>4.4000000000000004</v>
      </c>
      <c r="J3786" s="1">
        <v>2023</v>
      </c>
      <c r="K3786" s="1">
        <v>1087391</v>
      </c>
      <c r="L3786" s="1">
        <v>0</v>
      </c>
      <c r="M3786" s="1">
        <f t="array" ref="M3786">SUMPRODUCT(MAX(ISNUMBER(SEARCH('Class Rules'!$B$6:$B$85,$E3786))*ISNUMBER(SEARCH('Class Rules'!$C$6:$C$85,$F3786))*'Class Rules'!$A$6:$A$85))</f>
        <v>0</v>
      </c>
      <c r="N3786" s="1" t="str">
        <f t="array" ref="N3786">IF($M3786=0,'Class Rules'!$D$3,INDEX('Class Rules'!$D$6:$D$85,MATCH($M3786,'Class Rules'!$A$6:$A$85,0)))</f>
        <v>Passenger LDV</v>
      </c>
      <c r="O3786" s="1" t="str">
        <f t="array" ref="O3786">IF(SUMPRODUCT(MAX(ISNUMBER(SEARCH(Fuel_Rules!$A$6:$A$30,$E3786))*ISNUMBER(SEARCH(Fuel_Rules!$B$6:$B$30,$F3786))*(Fuel_Rules!$A$6:$A$30&lt;&gt;"")))&gt;0,"Plug-in hybrid",IF($G3786="Diesel","Diesel","Gasoline"))</f>
        <v>Gasoline</v>
      </c>
    </row>
    <row r="3787" spans="1:15" ht="15" customHeight="1" x14ac:dyDescent="0.25">
      <c r="A3787" s="1">
        <v>2022</v>
      </c>
      <c r="B3787" s="1" t="s">
        <v>6034</v>
      </c>
      <c r="C3787" s="1" t="s">
        <v>567</v>
      </c>
      <c r="D3787" s="1" t="s">
        <v>6113</v>
      </c>
      <c r="E3787" s="1" t="s">
        <v>435</v>
      </c>
      <c r="F3787" s="1" t="s">
        <v>569</v>
      </c>
      <c r="G3787" s="1" t="s">
        <v>103</v>
      </c>
      <c r="H3787" s="1" t="s">
        <v>298</v>
      </c>
      <c r="I3787" s="1">
        <v>4.4000000000000004</v>
      </c>
      <c r="J3787" s="1">
        <v>2023</v>
      </c>
      <c r="K3787" s="1">
        <v>1316530</v>
      </c>
      <c r="L3787" s="1">
        <v>0</v>
      </c>
      <c r="M3787" s="1">
        <f t="array" ref="M3787">SUMPRODUCT(MAX(ISNUMBER(SEARCH('Class Rules'!$B$6:$B$85,$E3787))*ISNUMBER(SEARCH('Class Rules'!$C$6:$C$85,$F3787))*'Class Rules'!$A$6:$A$85))</f>
        <v>0</v>
      </c>
      <c r="N3787" s="1" t="str">
        <f t="array" ref="N3787">IF($M3787=0,'Class Rules'!$D$3,INDEX('Class Rules'!$D$6:$D$85,MATCH($M3787,'Class Rules'!$A$6:$A$85,0)))</f>
        <v>Passenger LDV</v>
      </c>
      <c r="O3787" s="1" t="str">
        <f t="array" ref="O3787">IF(SUMPRODUCT(MAX(ISNUMBER(SEARCH(Fuel_Rules!$A$6:$A$30,$E3787))*ISNUMBER(SEARCH(Fuel_Rules!$B$6:$B$30,$F3787))*(Fuel_Rules!$A$6:$A$30&lt;&gt;"")))&gt;0,"Plug-in hybrid",IF($G3787="Diesel","Diesel","Gasoline"))</f>
        <v>Gasoline</v>
      </c>
    </row>
    <row r="3788" spans="1:15" ht="15" customHeight="1" x14ac:dyDescent="0.25">
      <c r="A3788" s="1">
        <v>2022</v>
      </c>
      <c r="B3788" s="1" t="s">
        <v>6034</v>
      </c>
      <c r="C3788" s="1" t="s">
        <v>570</v>
      </c>
      <c r="D3788" s="1" t="s">
        <v>6114</v>
      </c>
      <c r="E3788" s="1" t="s">
        <v>435</v>
      </c>
      <c r="F3788" s="1" t="s">
        <v>572</v>
      </c>
      <c r="G3788" s="1" t="s">
        <v>103</v>
      </c>
      <c r="H3788" s="1" t="s">
        <v>437</v>
      </c>
      <c r="I3788" s="1">
        <v>3</v>
      </c>
      <c r="J3788" s="1">
        <v>2023</v>
      </c>
      <c r="K3788" s="1">
        <v>601892</v>
      </c>
      <c r="L3788" s="1">
        <v>0</v>
      </c>
      <c r="M3788" s="1">
        <f t="array" ref="M3788">SUMPRODUCT(MAX(ISNUMBER(SEARCH('Class Rules'!$B$6:$B$85,$E3788))*ISNUMBER(SEARCH('Class Rules'!$C$6:$C$85,$F3788))*'Class Rules'!$A$6:$A$85))</f>
        <v>0</v>
      </c>
      <c r="N3788" s="1" t="str">
        <f t="array" ref="N3788">IF($M3788=0,'Class Rules'!$D$3,INDEX('Class Rules'!$D$6:$D$85,MATCH($M3788,'Class Rules'!$A$6:$A$85,0)))</f>
        <v>Passenger LDV</v>
      </c>
      <c r="O3788" s="1" t="str">
        <f t="array" ref="O3788">IF(SUMPRODUCT(MAX(ISNUMBER(SEARCH(Fuel_Rules!$A$6:$A$30,$E3788))*ISNUMBER(SEARCH(Fuel_Rules!$B$6:$B$30,$F3788))*(Fuel_Rules!$A$6:$A$30&lt;&gt;"")))&gt;0,"Plug-in hybrid",IF($G3788="Diesel","Diesel","Gasoline"))</f>
        <v>Gasoline</v>
      </c>
    </row>
    <row r="3789" spans="1:15" ht="15" customHeight="1" x14ac:dyDescent="0.25">
      <c r="A3789" s="1">
        <v>2022</v>
      </c>
      <c r="B3789" s="1" t="s">
        <v>6034</v>
      </c>
      <c r="C3789" s="1" t="s">
        <v>573</v>
      </c>
      <c r="D3789" s="1" t="s">
        <v>6115</v>
      </c>
      <c r="E3789" s="1" t="s">
        <v>435</v>
      </c>
      <c r="F3789" s="1" t="s">
        <v>575</v>
      </c>
      <c r="G3789" s="1" t="s">
        <v>103</v>
      </c>
      <c r="H3789" s="1" t="s">
        <v>437</v>
      </c>
      <c r="I3789" s="1">
        <v>4.4000000000000004</v>
      </c>
      <c r="J3789" s="1">
        <v>2023</v>
      </c>
      <c r="K3789" s="1">
        <v>1096029</v>
      </c>
      <c r="L3789" s="1">
        <v>0</v>
      </c>
      <c r="M3789" s="1">
        <f t="array" ref="M3789">SUMPRODUCT(MAX(ISNUMBER(SEARCH('Class Rules'!$B$6:$B$85,$E3789))*ISNUMBER(SEARCH('Class Rules'!$C$6:$C$85,$F3789))*'Class Rules'!$A$6:$A$85))</f>
        <v>0</v>
      </c>
      <c r="N3789" s="1" t="str">
        <f t="array" ref="N3789">IF($M3789=0,'Class Rules'!$D$3,INDEX('Class Rules'!$D$6:$D$85,MATCH($M3789,'Class Rules'!$A$6:$A$85,0)))</f>
        <v>Passenger LDV</v>
      </c>
      <c r="O3789" s="1" t="str">
        <f t="array" ref="O3789">IF(SUMPRODUCT(MAX(ISNUMBER(SEARCH(Fuel_Rules!$A$6:$A$30,$E3789))*ISNUMBER(SEARCH(Fuel_Rules!$B$6:$B$30,$F3789))*(Fuel_Rules!$A$6:$A$30&lt;&gt;"")))&gt;0,"Plug-in hybrid",IF($G3789="Diesel","Diesel","Gasoline"))</f>
        <v>Gasoline</v>
      </c>
    </row>
    <row r="3790" spans="1:15" ht="15" customHeight="1" x14ac:dyDescent="0.25">
      <c r="A3790" s="1">
        <v>2022</v>
      </c>
      <c r="B3790" s="1" t="s">
        <v>6034</v>
      </c>
      <c r="C3790" s="1" t="s">
        <v>576</v>
      </c>
      <c r="D3790" s="1" t="s">
        <v>6116</v>
      </c>
      <c r="E3790" s="1" t="s">
        <v>435</v>
      </c>
      <c r="F3790" s="1" t="s">
        <v>578</v>
      </c>
      <c r="G3790" s="1" t="s">
        <v>103</v>
      </c>
      <c r="H3790" s="1" t="s">
        <v>437</v>
      </c>
      <c r="I3790" s="1">
        <v>2</v>
      </c>
      <c r="J3790" s="1">
        <v>2023</v>
      </c>
      <c r="K3790" s="1">
        <v>325784</v>
      </c>
      <c r="L3790" s="1">
        <v>0</v>
      </c>
      <c r="M3790" s="1">
        <f t="array" ref="M3790">SUMPRODUCT(MAX(ISNUMBER(SEARCH('Class Rules'!$B$6:$B$85,$E3790))*ISNUMBER(SEARCH('Class Rules'!$C$6:$C$85,$F3790))*'Class Rules'!$A$6:$A$85))</f>
        <v>0</v>
      </c>
      <c r="N3790" s="1" t="str">
        <f t="array" ref="N3790">IF($M3790=0,'Class Rules'!$D$3,INDEX('Class Rules'!$D$6:$D$85,MATCH($M3790,'Class Rules'!$A$6:$A$85,0)))</f>
        <v>Passenger LDV</v>
      </c>
      <c r="O3790" s="1" t="str">
        <f t="array" ref="O3790">IF(SUMPRODUCT(MAX(ISNUMBER(SEARCH(Fuel_Rules!$A$6:$A$30,$E3790))*ISNUMBER(SEARCH(Fuel_Rules!$B$6:$B$30,$F3790))*(Fuel_Rules!$A$6:$A$30&lt;&gt;"")))&gt;0,"Plug-in hybrid",IF($G3790="Diesel","Diesel","Gasoline"))</f>
        <v>Gasoline</v>
      </c>
    </row>
    <row r="3791" spans="1:15" ht="15" customHeight="1" x14ac:dyDescent="0.25">
      <c r="A3791" s="1">
        <v>2022</v>
      </c>
      <c r="B3791" s="1" t="s">
        <v>6034</v>
      </c>
      <c r="C3791" s="1" t="s">
        <v>6117</v>
      </c>
      <c r="D3791" s="1" t="s">
        <v>6118</v>
      </c>
      <c r="E3791" s="1" t="s">
        <v>435</v>
      </c>
      <c r="F3791" s="1" t="s">
        <v>6119</v>
      </c>
      <c r="G3791" s="1" t="s">
        <v>103</v>
      </c>
      <c r="H3791" s="1" t="s">
        <v>298</v>
      </c>
      <c r="I3791" s="1">
        <v>2</v>
      </c>
      <c r="J3791" s="1">
        <v>2023</v>
      </c>
      <c r="K3791" s="1">
        <v>428517</v>
      </c>
      <c r="L3791" s="1">
        <v>0</v>
      </c>
      <c r="M3791" s="1">
        <f t="array" ref="M3791">SUMPRODUCT(MAX(ISNUMBER(SEARCH('Class Rules'!$B$6:$B$85,$E3791))*ISNUMBER(SEARCH('Class Rules'!$C$6:$C$85,$F3791))*'Class Rules'!$A$6:$A$85))</f>
        <v>0</v>
      </c>
      <c r="N3791" s="1" t="str">
        <f t="array" ref="N3791">IF($M3791=0,'Class Rules'!$D$3,INDEX('Class Rules'!$D$6:$D$85,MATCH($M3791,'Class Rules'!$A$6:$A$85,0)))</f>
        <v>Passenger LDV</v>
      </c>
      <c r="O3791" s="1" t="str">
        <f t="array" ref="O3791">IF(SUMPRODUCT(MAX(ISNUMBER(SEARCH(Fuel_Rules!$A$6:$A$30,$E3791))*ISNUMBER(SEARCH(Fuel_Rules!$B$6:$B$30,$F3791))*(Fuel_Rules!$A$6:$A$30&lt;&gt;"")))&gt;0,"Plug-in hybrid",IF($G3791="Diesel","Diesel","Gasoline"))</f>
        <v>Gasoline</v>
      </c>
    </row>
    <row r="3792" spans="1:15" ht="15" customHeight="1" x14ac:dyDescent="0.25">
      <c r="A3792" s="1">
        <v>2022</v>
      </c>
      <c r="B3792" s="1" t="s">
        <v>6034</v>
      </c>
      <c r="C3792" s="1" t="s">
        <v>579</v>
      </c>
      <c r="D3792" s="1" t="s">
        <v>6120</v>
      </c>
      <c r="E3792" s="1" t="s">
        <v>581</v>
      </c>
      <c r="F3792" s="1" t="s">
        <v>582</v>
      </c>
      <c r="G3792" s="1" t="s">
        <v>103</v>
      </c>
      <c r="H3792" s="1" t="s">
        <v>298</v>
      </c>
      <c r="I3792" s="1">
        <v>1.6</v>
      </c>
      <c r="J3792" s="1">
        <v>2023</v>
      </c>
      <c r="K3792" s="1">
        <v>82301</v>
      </c>
      <c r="L3792" s="1">
        <v>0</v>
      </c>
      <c r="M3792" s="1">
        <f t="array" ref="M3792">SUMPRODUCT(MAX(ISNUMBER(SEARCH('Class Rules'!$B$6:$B$85,$E3792))*ISNUMBER(SEARCH('Class Rules'!$C$6:$C$85,$F3792))*'Class Rules'!$A$6:$A$85))</f>
        <v>0</v>
      </c>
      <c r="N3792" s="1" t="str">
        <f t="array" ref="N3792">IF($M3792=0,'Class Rules'!$D$3,INDEX('Class Rules'!$D$6:$D$85,MATCH($M3792,'Class Rules'!$A$6:$A$85,0)))</f>
        <v>Passenger LDV</v>
      </c>
      <c r="O3792" s="1" t="str">
        <f t="array" ref="O3792">IF(SUMPRODUCT(MAX(ISNUMBER(SEARCH(Fuel_Rules!$A$6:$A$30,$E3792))*ISNUMBER(SEARCH(Fuel_Rules!$B$6:$B$30,$F3792))*(Fuel_Rules!$A$6:$A$30&lt;&gt;"")))&gt;0,"Plug-in hybrid",IF($G3792="Diesel","Diesel","Gasoline"))</f>
        <v>Gasoline</v>
      </c>
    </row>
    <row r="3793" spans="1:15" ht="15" customHeight="1" x14ac:dyDescent="0.25">
      <c r="A3793" s="1">
        <v>2022</v>
      </c>
      <c r="B3793" s="1" t="s">
        <v>6034</v>
      </c>
      <c r="C3793" s="1" t="s">
        <v>583</v>
      </c>
      <c r="D3793" s="1" t="s">
        <v>6121</v>
      </c>
      <c r="E3793" s="1" t="s">
        <v>581</v>
      </c>
      <c r="F3793" s="1" t="s">
        <v>585</v>
      </c>
      <c r="G3793" s="1" t="s">
        <v>103</v>
      </c>
      <c r="H3793" s="1" t="s">
        <v>298</v>
      </c>
      <c r="I3793" s="1">
        <v>1.6</v>
      </c>
      <c r="J3793" s="1">
        <v>2023</v>
      </c>
      <c r="K3793" s="1">
        <v>86040</v>
      </c>
      <c r="L3793" s="1">
        <v>0</v>
      </c>
      <c r="M3793" s="1">
        <f t="array" ref="M3793">SUMPRODUCT(MAX(ISNUMBER(SEARCH('Class Rules'!$B$6:$B$85,$E3793))*ISNUMBER(SEARCH('Class Rules'!$C$6:$C$85,$F3793))*'Class Rules'!$A$6:$A$85))</f>
        <v>0</v>
      </c>
      <c r="N3793" s="1" t="str">
        <f t="array" ref="N3793">IF($M3793=0,'Class Rules'!$D$3,INDEX('Class Rules'!$D$6:$D$85,MATCH($M3793,'Class Rules'!$A$6:$A$85,0)))</f>
        <v>Passenger LDV</v>
      </c>
      <c r="O3793" s="1" t="str">
        <f t="array" ref="O3793">IF(SUMPRODUCT(MAX(ISNUMBER(SEARCH(Fuel_Rules!$A$6:$A$30,$E3793))*ISNUMBER(SEARCH(Fuel_Rules!$B$6:$B$30,$F3793))*(Fuel_Rules!$A$6:$A$30&lt;&gt;"")))&gt;0,"Plug-in hybrid",IF($G3793="Diesel","Diesel","Gasoline"))</f>
        <v>Gasoline</v>
      </c>
    </row>
    <row r="3794" spans="1:15" ht="15" customHeight="1" x14ac:dyDescent="0.25">
      <c r="A3794" s="1">
        <v>2022</v>
      </c>
      <c r="B3794" s="1" t="s">
        <v>6034</v>
      </c>
      <c r="C3794" s="1" t="s">
        <v>586</v>
      </c>
      <c r="D3794" s="1" t="s">
        <v>6122</v>
      </c>
      <c r="E3794" s="1" t="s">
        <v>588</v>
      </c>
      <c r="F3794" s="1" t="s">
        <v>589</v>
      </c>
      <c r="G3794" s="1" t="s">
        <v>105</v>
      </c>
      <c r="H3794" s="1" t="s">
        <v>298</v>
      </c>
      <c r="I3794" s="1">
        <v>2.2999999999999998</v>
      </c>
      <c r="J3794" s="1">
        <v>2023</v>
      </c>
      <c r="K3794" s="1">
        <v>196725</v>
      </c>
      <c r="L3794" s="1">
        <v>0</v>
      </c>
      <c r="M3794" s="1">
        <f t="array" ref="M3794">SUMPRODUCT(MAX(ISNUMBER(SEARCH('Class Rules'!$B$6:$B$85,$E3794))*ISNUMBER(SEARCH('Class Rules'!$C$6:$C$85,$F3794))*'Class Rules'!$A$6:$A$85))</f>
        <v>0</v>
      </c>
      <c r="N3794" s="1" t="str">
        <f t="array" ref="N3794">IF($M3794=0,'Class Rules'!$D$3,INDEX('Class Rules'!$D$6:$D$85,MATCH($M3794,'Class Rules'!$A$6:$A$85,0)))</f>
        <v>Passenger LDV</v>
      </c>
      <c r="O3794" s="1" t="str">
        <f t="array" ref="O3794">IF(SUMPRODUCT(MAX(ISNUMBER(SEARCH(Fuel_Rules!$A$6:$A$30,$E3794))*ISNUMBER(SEARCH(Fuel_Rules!$B$6:$B$30,$F3794))*(Fuel_Rules!$A$6:$A$30&lt;&gt;"")))&gt;0,"Plug-in hybrid",IF($G3794="Diesel","Diesel","Gasoline"))</f>
        <v>Diesel</v>
      </c>
    </row>
    <row r="3795" spans="1:15" ht="15" customHeight="1" x14ac:dyDescent="0.25">
      <c r="A3795" s="1">
        <v>2022</v>
      </c>
      <c r="B3795" s="1" t="s">
        <v>6034</v>
      </c>
      <c r="C3795" s="1" t="s">
        <v>590</v>
      </c>
      <c r="D3795" s="1" t="s">
        <v>6123</v>
      </c>
      <c r="E3795" s="1" t="s">
        <v>588</v>
      </c>
      <c r="F3795" s="1" t="s">
        <v>592</v>
      </c>
      <c r="G3795" s="1" t="s">
        <v>105</v>
      </c>
      <c r="H3795" s="1" t="s">
        <v>298</v>
      </c>
      <c r="I3795" s="1">
        <v>2.2999999999999998</v>
      </c>
      <c r="J3795" s="1">
        <v>2023</v>
      </c>
      <c r="K3795" s="1">
        <v>216902</v>
      </c>
      <c r="L3795" s="1">
        <v>0</v>
      </c>
      <c r="M3795" s="1">
        <f t="array" ref="M3795">SUMPRODUCT(MAX(ISNUMBER(SEARCH('Class Rules'!$B$6:$B$85,$E3795))*ISNUMBER(SEARCH('Class Rules'!$C$6:$C$85,$F3795))*'Class Rules'!$A$6:$A$85))</f>
        <v>0</v>
      </c>
      <c r="N3795" s="1" t="str">
        <f t="array" ref="N3795">IF($M3795=0,'Class Rules'!$D$3,INDEX('Class Rules'!$D$6:$D$85,MATCH($M3795,'Class Rules'!$A$6:$A$85,0)))</f>
        <v>Passenger LDV</v>
      </c>
      <c r="O3795" s="1" t="str">
        <f t="array" ref="O3795">IF(SUMPRODUCT(MAX(ISNUMBER(SEARCH(Fuel_Rules!$A$6:$A$30,$E3795))*ISNUMBER(SEARCH(Fuel_Rules!$B$6:$B$30,$F3795))*(Fuel_Rules!$A$6:$A$30&lt;&gt;"")))&gt;0,"Plug-in hybrid",IF($G3795="Diesel","Diesel","Gasoline"))</f>
        <v>Diesel</v>
      </c>
    </row>
    <row r="3796" spans="1:15" ht="15" customHeight="1" x14ac:dyDescent="0.25">
      <c r="A3796" s="1">
        <v>2022</v>
      </c>
      <c r="B3796" s="1" t="s">
        <v>6034</v>
      </c>
      <c r="C3796" s="1" t="s">
        <v>593</v>
      </c>
      <c r="D3796" s="1" t="s">
        <v>6124</v>
      </c>
      <c r="E3796" s="1" t="s">
        <v>595</v>
      </c>
      <c r="F3796" s="1" t="s">
        <v>596</v>
      </c>
      <c r="G3796" s="1" t="s">
        <v>103</v>
      </c>
      <c r="H3796" s="1" t="s">
        <v>298</v>
      </c>
      <c r="I3796" s="1">
        <v>1.5</v>
      </c>
      <c r="J3796" s="1">
        <v>2023</v>
      </c>
      <c r="K3796" s="1">
        <v>85480</v>
      </c>
      <c r="L3796" s="1">
        <v>0</v>
      </c>
      <c r="M3796" s="1">
        <f t="array" ref="M3796">SUMPRODUCT(MAX(ISNUMBER(SEARCH('Class Rules'!$B$6:$B$85,$E3796))*ISNUMBER(SEARCH('Class Rules'!$C$6:$C$85,$F3796))*'Class Rules'!$A$6:$A$85))</f>
        <v>0</v>
      </c>
      <c r="N3796" s="1" t="str">
        <f t="array" ref="N3796">IF($M3796=0,'Class Rules'!$D$3,INDEX('Class Rules'!$D$6:$D$85,MATCH($M3796,'Class Rules'!$A$6:$A$85,0)))</f>
        <v>Passenger LDV</v>
      </c>
      <c r="O3796" s="1" t="str">
        <f t="array" ref="O3796">IF(SUMPRODUCT(MAX(ISNUMBER(SEARCH(Fuel_Rules!$A$6:$A$30,$E3796))*ISNUMBER(SEARCH(Fuel_Rules!$B$6:$B$30,$F3796))*(Fuel_Rules!$A$6:$A$30&lt;&gt;"")))&gt;0,"Plug-in hybrid",IF($G3796="Diesel","Diesel","Gasoline"))</f>
        <v>Gasoline</v>
      </c>
    </row>
    <row r="3797" spans="1:15" ht="15" customHeight="1" x14ac:dyDescent="0.25">
      <c r="A3797" s="1">
        <v>2022</v>
      </c>
      <c r="B3797" s="1" t="s">
        <v>6034</v>
      </c>
      <c r="C3797" s="1" t="s">
        <v>597</v>
      </c>
      <c r="D3797" s="1" t="s">
        <v>6125</v>
      </c>
      <c r="E3797" s="1" t="s">
        <v>595</v>
      </c>
      <c r="F3797" s="1" t="s">
        <v>599</v>
      </c>
      <c r="G3797" s="1" t="s">
        <v>103</v>
      </c>
      <c r="H3797" s="1" t="s">
        <v>437</v>
      </c>
      <c r="I3797" s="1">
        <v>1.5</v>
      </c>
      <c r="J3797" s="1">
        <v>2023</v>
      </c>
      <c r="K3797" s="1">
        <v>97733</v>
      </c>
      <c r="L3797" s="1">
        <v>0</v>
      </c>
      <c r="M3797" s="1">
        <f t="array" ref="M3797">SUMPRODUCT(MAX(ISNUMBER(SEARCH('Class Rules'!$B$6:$B$85,$E3797))*ISNUMBER(SEARCH('Class Rules'!$C$6:$C$85,$F3797))*'Class Rules'!$A$6:$A$85))</f>
        <v>0</v>
      </c>
      <c r="N3797" s="1" t="str">
        <f t="array" ref="N3797">IF($M3797=0,'Class Rules'!$D$3,INDEX('Class Rules'!$D$6:$D$85,MATCH($M3797,'Class Rules'!$A$6:$A$85,0)))</f>
        <v>Passenger LDV</v>
      </c>
      <c r="O3797" s="1" t="str">
        <f t="array" ref="O3797">IF(SUMPRODUCT(MAX(ISNUMBER(SEARCH(Fuel_Rules!$A$6:$A$30,$E3797))*ISNUMBER(SEARCH(Fuel_Rules!$B$6:$B$30,$F3797))*(Fuel_Rules!$A$6:$A$30&lt;&gt;"")))&gt;0,"Plug-in hybrid",IF($G3797="Diesel","Diesel","Gasoline"))</f>
        <v>Gasoline</v>
      </c>
    </row>
    <row r="3798" spans="1:15" ht="15" customHeight="1" x14ac:dyDescent="0.25">
      <c r="A3798" s="1">
        <v>2022</v>
      </c>
      <c r="B3798" s="1" t="s">
        <v>6034</v>
      </c>
      <c r="C3798" s="1" t="s">
        <v>600</v>
      </c>
      <c r="D3798" s="1" t="s">
        <v>6126</v>
      </c>
      <c r="E3798" s="1" t="s">
        <v>595</v>
      </c>
      <c r="F3798" s="1" t="s">
        <v>602</v>
      </c>
      <c r="G3798" s="1" t="s">
        <v>103</v>
      </c>
      <c r="H3798" s="1" t="s">
        <v>437</v>
      </c>
      <c r="I3798" s="1">
        <v>1.5</v>
      </c>
      <c r="J3798" s="1">
        <v>2023</v>
      </c>
      <c r="K3798" s="1">
        <v>91621</v>
      </c>
      <c r="L3798" s="1">
        <v>0</v>
      </c>
      <c r="M3798" s="1">
        <f t="array" ref="M3798">SUMPRODUCT(MAX(ISNUMBER(SEARCH('Class Rules'!$B$6:$B$85,$E3798))*ISNUMBER(SEARCH('Class Rules'!$C$6:$C$85,$F3798))*'Class Rules'!$A$6:$A$85))</f>
        <v>0</v>
      </c>
      <c r="N3798" s="1" t="str">
        <f t="array" ref="N3798">IF($M3798=0,'Class Rules'!$D$3,INDEX('Class Rules'!$D$6:$D$85,MATCH($M3798,'Class Rules'!$A$6:$A$85,0)))</f>
        <v>Passenger LDV</v>
      </c>
      <c r="O3798" s="1" t="str">
        <f t="array" ref="O3798">IF(SUMPRODUCT(MAX(ISNUMBER(SEARCH(Fuel_Rules!$A$6:$A$30,$E3798))*ISNUMBER(SEARCH(Fuel_Rules!$B$6:$B$30,$F3798))*(Fuel_Rules!$A$6:$A$30&lt;&gt;"")))&gt;0,"Plug-in hybrid",IF($G3798="Diesel","Diesel","Gasoline"))</f>
        <v>Gasoline</v>
      </c>
    </row>
    <row r="3799" spans="1:15" ht="15" customHeight="1" x14ac:dyDescent="0.25">
      <c r="A3799" s="1">
        <v>2022</v>
      </c>
      <c r="B3799" s="1" t="s">
        <v>6034</v>
      </c>
      <c r="C3799" s="1" t="s">
        <v>603</v>
      </c>
      <c r="D3799" s="1" t="s">
        <v>6127</v>
      </c>
      <c r="E3799" s="1" t="s">
        <v>595</v>
      </c>
      <c r="F3799" s="1" t="s">
        <v>605</v>
      </c>
      <c r="G3799" s="1" t="s">
        <v>103</v>
      </c>
      <c r="H3799" s="1" t="s">
        <v>437</v>
      </c>
      <c r="I3799" s="1">
        <v>1.5</v>
      </c>
      <c r="J3799" s="1">
        <v>2023</v>
      </c>
      <c r="K3799" s="1">
        <v>145276</v>
      </c>
      <c r="L3799" s="1">
        <v>0</v>
      </c>
      <c r="M3799" s="1">
        <f t="array" ref="M3799">SUMPRODUCT(MAX(ISNUMBER(SEARCH('Class Rules'!$B$6:$B$85,$E3799))*ISNUMBER(SEARCH('Class Rules'!$C$6:$C$85,$F3799))*'Class Rules'!$A$6:$A$85))</f>
        <v>0</v>
      </c>
      <c r="N3799" s="1" t="str">
        <f t="array" ref="N3799">IF($M3799=0,'Class Rules'!$D$3,INDEX('Class Rules'!$D$6:$D$85,MATCH($M3799,'Class Rules'!$A$6:$A$85,0)))</f>
        <v>Passenger LDV</v>
      </c>
      <c r="O3799" s="1" t="str">
        <f t="array" ref="O3799">IF(SUMPRODUCT(MAX(ISNUMBER(SEARCH(Fuel_Rules!$A$6:$A$30,$E3799))*ISNUMBER(SEARCH(Fuel_Rules!$B$6:$B$30,$F3799))*(Fuel_Rules!$A$6:$A$30&lt;&gt;"")))&gt;0,"Plug-in hybrid",IF($G3799="Diesel","Diesel","Gasoline"))</f>
        <v>Gasoline</v>
      </c>
    </row>
    <row r="3800" spans="1:15" ht="15" customHeight="1" x14ac:dyDescent="0.25">
      <c r="A3800" s="1">
        <v>2022</v>
      </c>
      <c r="B3800" s="1" t="s">
        <v>6034</v>
      </c>
      <c r="C3800" s="1" t="s">
        <v>609</v>
      </c>
      <c r="D3800" s="1" t="s">
        <v>6128</v>
      </c>
      <c r="E3800" s="1" t="s">
        <v>595</v>
      </c>
      <c r="F3800" s="1" t="s">
        <v>611</v>
      </c>
      <c r="G3800" s="1" t="s">
        <v>103</v>
      </c>
      <c r="H3800" s="1" t="s">
        <v>437</v>
      </c>
      <c r="I3800" s="1">
        <v>1.5</v>
      </c>
      <c r="J3800" s="1">
        <v>2023</v>
      </c>
      <c r="K3800" s="1">
        <v>155990</v>
      </c>
      <c r="L3800" s="1">
        <v>0</v>
      </c>
      <c r="M3800" s="1">
        <f t="array" ref="M3800">SUMPRODUCT(MAX(ISNUMBER(SEARCH('Class Rules'!$B$6:$B$85,$E3800))*ISNUMBER(SEARCH('Class Rules'!$C$6:$C$85,$F3800))*'Class Rules'!$A$6:$A$85))</f>
        <v>0</v>
      </c>
      <c r="N3800" s="1" t="str">
        <f t="array" ref="N3800">IF($M3800=0,'Class Rules'!$D$3,INDEX('Class Rules'!$D$6:$D$85,MATCH($M3800,'Class Rules'!$A$6:$A$85,0)))</f>
        <v>Passenger LDV</v>
      </c>
      <c r="O3800" s="1" t="str">
        <f t="array" ref="O3800">IF(SUMPRODUCT(MAX(ISNUMBER(SEARCH(Fuel_Rules!$A$6:$A$30,$E3800))*ISNUMBER(SEARCH(Fuel_Rules!$B$6:$B$30,$F3800))*(Fuel_Rules!$A$6:$A$30&lt;&gt;"")))&gt;0,"Plug-in hybrid",IF($G3800="Diesel","Diesel","Gasoline"))</f>
        <v>Gasoline</v>
      </c>
    </row>
    <row r="3801" spans="1:15" ht="15" customHeight="1" x14ac:dyDescent="0.25">
      <c r="A3801" s="1">
        <v>2022</v>
      </c>
      <c r="B3801" s="1" t="s">
        <v>6034</v>
      </c>
      <c r="C3801" s="1" t="s">
        <v>618</v>
      </c>
      <c r="D3801" s="1" t="s">
        <v>6129</v>
      </c>
      <c r="E3801" s="1" t="s">
        <v>595</v>
      </c>
      <c r="F3801" s="1" t="s">
        <v>620</v>
      </c>
      <c r="G3801" s="1" t="s">
        <v>103</v>
      </c>
      <c r="H3801" s="1" t="s">
        <v>437</v>
      </c>
      <c r="I3801" s="1">
        <v>1.5</v>
      </c>
      <c r="J3801" s="1">
        <v>2023</v>
      </c>
      <c r="K3801" s="1">
        <v>128766</v>
      </c>
      <c r="L3801" s="1">
        <v>0</v>
      </c>
      <c r="M3801" s="1">
        <f t="array" ref="M3801">SUMPRODUCT(MAX(ISNUMBER(SEARCH('Class Rules'!$B$6:$B$85,$E3801))*ISNUMBER(SEARCH('Class Rules'!$C$6:$C$85,$F3801))*'Class Rules'!$A$6:$A$85))</f>
        <v>0</v>
      </c>
      <c r="N3801" s="1" t="str">
        <f t="array" ref="N3801">IF($M3801=0,'Class Rules'!$D$3,INDEX('Class Rules'!$D$6:$D$85,MATCH($M3801,'Class Rules'!$A$6:$A$85,0)))</f>
        <v>Passenger LDV</v>
      </c>
      <c r="O3801" s="1" t="str">
        <f t="array" ref="O3801">IF(SUMPRODUCT(MAX(ISNUMBER(SEARCH(Fuel_Rules!$A$6:$A$30,$E3801))*ISNUMBER(SEARCH(Fuel_Rules!$B$6:$B$30,$F3801))*(Fuel_Rules!$A$6:$A$30&lt;&gt;"")))&gt;0,"Plug-in hybrid",IF($G3801="Diesel","Diesel","Gasoline"))</f>
        <v>Gasoline</v>
      </c>
    </row>
    <row r="3802" spans="1:15" ht="15" customHeight="1" x14ac:dyDescent="0.25">
      <c r="A3802" s="1">
        <v>2022</v>
      </c>
      <c r="B3802" s="1" t="s">
        <v>6034</v>
      </c>
      <c r="C3802" s="1" t="s">
        <v>621</v>
      </c>
      <c r="D3802" s="1" t="s">
        <v>6130</v>
      </c>
      <c r="E3802" s="1" t="s">
        <v>595</v>
      </c>
      <c r="F3802" s="1" t="s">
        <v>623</v>
      </c>
      <c r="G3802" s="1" t="s">
        <v>103</v>
      </c>
      <c r="H3802" s="1" t="s">
        <v>437</v>
      </c>
      <c r="I3802" s="1">
        <v>1.6</v>
      </c>
      <c r="J3802" s="1">
        <v>2023</v>
      </c>
      <c r="K3802" s="1">
        <v>203885</v>
      </c>
      <c r="L3802" s="1">
        <v>0</v>
      </c>
      <c r="M3802" s="1">
        <f t="array" ref="M3802">SUMPRODUCT(MAX(ISNUMBER(SEARCH('Class Rules'!$B$6:$B$85,$E3802))*ISNUMBER(SEARCH('Class Rules'!$C$6:$C$85,$F3802))*'Class Rules'!$A$6:$A$85))</f>
        <v>0</v>
      </c>
      <c r="N3802" s="1" t="str">
        <f t="array" ref="N3802">IF($M3802=0,'Class Rules'!$D$3,INDEX('Class Rules'!$D$6:$D$85,MATCH($M3802,'Class Rules'!$A$6:$A$85,0)))</f>
        <v>Passenger LDV</v>
      </c>
      <c r="O3802" s="1" t="str">
        <f t="array" ref="O3802">IF(SUMPRODUCT(MAX(ISNUMBER(SEARCH(Fuel_Rules!$A$6:$A$30,$E3802))*ISNUMBER(SEARCH(Fuel_Rules!$B$6:$B$30,$F3802))*(Fuel_Rules!$A$6:$A$30&lt;&gt;"")))&gt;0,"Plug-in hybrid",IF($G3802="Diesel","Diesel","Gasoline"))</f>
        <v>Gasoline</v>
      </c>
    </row>
    <row r="3803" spans="1:15" ht="15" customHeight="1" x14ac:dyDescent="0.25">
      <c r="A3803" s="1">
        <v>2022</v>
      </c>
      <c r="B3803" s="1" t="s">
        <v>6034</v>
      </c>
      <c r="C3803" s="1" t="s">
        <v>621</v>
      </c>
      <c r="D3803" s="1" t="s">
        <v>6131</v>
      </c>
      <c r="E3803" s="1" t="s">
        <v>595</v>
      </c>
      <c r="F3803" s="1" t="s">
        <v>623</v>
      </c>
      <c r="G3803" s="1" t="s">
        <v>103</v>
      </c>
      <c r="H3803" s="1" t="s">
        <v>437</v>
      </c>
      <c r="I3803" s="1">
        <v>1.6</v>
      </c>
      <c r="J3803" s="1">
        <v>2023</v>
      </c>
      <c r="K3803" s="1">
        <v>192968</v>
      </c>
      <c r="L3803" s="1">
        <v>0</v>
      </c>
      <c r="M3803" s="1">
        <f t="array" ref="M3803">SUMPRODUCT(MAX(ISNUMBER(SEARCH('Class Rules'!$B$6:$B$85,$E3803))*ISNUMBER(SEARCH('Class Rules'!$C$6:$C$85,$F3803))*'Class Rules'!$A$6:$A$85))</f>
        <v>0</v>
      </c>
      <c r="N3803" s="1" t="str">
        <f t="array" ref="N3803">IF($M3803=0,'Class Rules'!$D$3,INDEX('Class Rules'!$D$6:$D$85,MATCH($M3803,'Class Rules'!$A$6:$A$85,0)))</f>
        <v>Passenger LDV</v>
      </c>
      <c r="O3803" s="1" t="str">
        <f t="array" ref="O3803">IF(SUMPRODUCT(MAX(ISNUMBER(SEARCH(Fuel_Rules!$A$6:$A$30,$E3803))*ISNUMBER(SEARCH(Fuel_Rules!$B$6:$B$30,$F3803))*(Fuel_Rules!$A$6:$A$30&lt;&gt;"")))&gt;0,"Plug-in hybrid",IF($G3803="Diesel","Diesel","Gasoline"))</f>
        <v>Gasoline</v>
      </c>
    </row>
    <row r="3804" spans="1:15" ht="15" customHeight="1" x14ac:dyDescent="0.25">
      <c r="A3804" s="1">
        <v>2022</v>
      </c>
      <c r="B3804" s="1" t="s">
        <v>6034</v>
      </c>
      <c r="C3804" s="1" t="s">
        <v>633</v>
      </c>
      <c r="D3804" s="1" t="s">
        <v>6132</v>
      </c>
      <c r="E3804" s="1" t="s">
        <v>595</v>
      </c>
      <c r="F3804" s="1" t="s">
        <v>635</v>
      </c>
      <c r="G3804" s="1" t="s">
        <v>103</v>
      </c>
      <c r="H3804" s="1" t="s">
        <v>437</v>
      </c>
      <c r="I3804" s="1">
        <v>1</v>
      </c>
      <c r="J3804" s="1">
        <v>2023</v>
      </c>
      <c r="K3804" s="1">
        <v>106082</v>
      </c>
      <c r="L3804" s="1">
        <v>0</v>
      </c>
      <c r="M3804" s="1">
        <f t="array" ref="M3804">SUMPRODUCT(MAX(ISNUMBER(SEARCH('Class Rules'!$B$6:$B$85,$E3804))*ISNUMBER(SEARCH('Class Rules'!$C$6:$C$85,$F3804))*'Class Rules'!$A$6:$A$85))</f>
        <v>0</v>
      </c>
      <c r="N3804" s="1" t="str">
        <f t="array" ref="N3804">IF($M3804=0,'Class Rules'!$D$3,INDEX('Class Rules'!$D$6:$D$85,MATCH($M3804,'Class Rules'!$A$6:$A$85,0)))</f>
        <v>Passenger LDV</v>
      </c>
      <c r="O3804" s="1" t="str">
        <f t="array" ref="O3804">IF(SUMPRODUCT(MAX(ISNUMBER(SEARCH(Fuel_Rules!$A$6:$A$30,$E3804))*ISNUMBER(SEARCH(Fuel_Rules!$B$6:$B$30,$F3804))*(Fuel_Rules!$A$6:$A$30&lt;&gt;"")))&gt;0,"Plug-in hybrid",IF($G3804="Diesel","Diesel","Gasoline"))</f>
        <v>Gasoline</v>
      </c>
    </row>
    <row r="3805" spans="1:15" ht="15" customHeight="1" x14ac:dyDescent="0.25">
      <c r="A3805" s="1">
        <v>2022</v>
      </c>
      <c r="B3805" s="1" t="s">
        <v>6034</v>
      </c>
      <c r="C3805" s="1" t="s">
        <v>636</v>
      </c>
      <c r="D3805" s="1" t="s">
        <v>6133</v>
      </c>
      <c r="E3805" s="1" t="s">
        <v>595</v>
      </c>
      <c r="F3805" s="1" t="s">
        <v>638</v>
      </c>
      <c r="G3805" s="1" t="s">
        <v>103</v>
      </c>
      <c r="H3805" s="1" t="s">
        <v>437</v>
      </c>
      <c r="I3805" s="1">
        <v>1</v>
      </c>
      <c r="J3805" s="1">
        <v>2023</v>
      </c>
      <c r="K3805" s="1">
        <v>114006</v>
      </c>
      <c r="L3805" s="1">
        <v>0</v>
      </c>
      <c r="M3805" s="1">
        <f t="array" ref="M3805">SUMPRODUCT(MAX(ISNUMBER(SEARCH('Class Rules'!$B$6:$B$85,$E3805))*ISNUMBER(SEARCH('Class Rules'!$C$6:$C$85,$F3805))*'Class Rules'!$A$6:$A$85))</f>
        <v>0</v>
      </c>
      <c r="N3805" s="1" t="str">
        <f t="array" ref="N3805">IF($M3805=0,'Class Rules'!$D$3,INDEX('Class Rules'!$D$6:$D$85,MATCH($M3805,'Class Rules'!$A$6:$A$85,0)))</f>
        <v>Passenger LDV</v>
      </c>
      <c r="O3805" s="1" t="str">
        <f t="array" ref="O3805">IF(SUMPRODUCT(MAX(ISNUMBER(SEARCH(Fuel_Rules!$A$6:$A$30,$E3805))*ISNUMBER(SEARCH(Fuel_Rules!$B$6:$B$30,$F3805))*(Fuel_Rules!$A$6:$A$30&lt;&gt;"")))&gt;0,"Plug-in hybrid",IF($G3805="Diesel","Diesel","Gasoline"))</f>
        <v>Gasoline</v>
      </c>
    </row>
    <row r="3806" spans="1:15" ht="15" customHeight="1" x14ac:dyDescent="0.25">
      <c r="A3806" s="1">
        <v>2022</v>
      </c>
      <c r="B3806" s="1" t="s">
        <v>6034</v>
      </c>
      <c r="C3806" s="1" t="s">
        <v>636</v>
      </c>
      <c r="D3806" s="1" t="s">
        <v>6134</v>
      </c>
      <c r="E3806" s="1" t="s">
        <v>595</v>
      </c>
      <c r="F3806" s="1" t="s">
        <v>638</v>
      </c>
      <c r="G3806" s="1" t="s">
        <v>103</v>
      </c>
      <c r="H3806" s="1" t="s">
        <v>437</v>
      </c>
      <c r="I3806" s="1">
        <v>1</v>
      </c>
      <c r="J3806" s="1">
        <v>2023</v>
      </c>
      <c r="K3806" s="1">
        <v>106272</v>
      </c>
      <c r="L3806" s="1">
        <v>0</v>
      </c>
      <c r="M3806" s="1">
        <f t="array" ref="M3806">SUMPRODUCT(MAX(ISNUMBER(SEARCH('Class Rules'!$B$6:$B$85,$E3806))*ISNUMBER(SEARCH('Class Rules'!$C$6:$C$85,$F3806))*'Class Rules'!$A$6:$A$85))</f>
        <v>0</v>
      </c>
      <c r="N3806" s="1" t="str">
        <f t="array" ref="N3806">IF($M3806=0,'Class Rules'!$D$3,INDEX('Class Rules'!$D$6:$D$85,MATCH($M3806,'Class Rules'!$A$6:$A$85,0)))</f>
        <v>Passenger LDV</v>
      </c>
      <c r="O3806" s="1" t="str">
        <f t="array" ref="O3806">IF(SUMPRODUCT(MAX(ISNUMBER(SEARCH(Fuel_Rules!$A$6:$A$30,$E3806))*ISNUMBER(SEARCH(Fuel_Rules!$B$6:$B$30,$F3806))*(Fuel_Rules!$A$6:$A$30&lt;&gt;"")))&gt;0,"Plug-in hybrid",IF($G3806="Diesel","Diesel","Gasoline"))</f>
        <v>Gasoline</v>
      </c>
    </row>
    <row r="3807" spans="1:15" ht="15" customHeight="1" x14ac:dyDescent="0.25">
      <c r="A3807" s="1">
        <v>2022</v>
      </c>
      <c r="B3807" s="1" t="s">
        <v>6034</v>
      </c>
      <c r="C3807" s="1" t="s">
        <v>639</v>
      </c>
      <c r="D3807" s="1" t="s">
        <v>6135</v>
      </c>
      <c r="E3807" s="1" t="s">
        <v>595</v>
      </c>
      <c r="F3807" s="1" t="s">
        <v>641</v>
      </c>
      <c r="G3807" s="1" t="s">
        <v>103</v>
      </c>
      <c r="H3807" s="1" t="s">
        <v>437</v>
      </c>
      <c r="I3807" s="1">
        <v>1.5</v>
      </c>
      <c r="J3807" s="1">
        <v>2023</v>
      </c>
      <c r="K3807" s="1">
        <v>148043</v>
      </c>
      <c r="L3807" s="1">
        <v>0</v>
      </c>
      <c r="M3807" s="1">
        <f t="array" ref="M3807">SUMPRODUCT(MAX(ISNUMBER(SEARCH('Class Rules'!$B$6:$B$85,$E3807))*ISNUMBER(SEARCH('Class Rules'!$C$6:$C$85,$F3807))*'Class Rules'!$A$6:$A$85))</f>
        <v>0</v>
      </c>
      <c r="N3807" s="1" t="str">
        <f t="array" ref="N3807">IF($M3807=0,'Class Rules'!$D$3,INDEX('Class Rules'!$D$6:$D$85,MATCH($M3807,'Class Rules'!$A$6:$A$85,0)))</f>
        <v>Passenger LDV</v>
      </c>
      <c r="O3807" s="1" t="str">
        <f t="array" ref="O3807">IF(SUMPRODUCT(MAX(ISNUMBER(SEARCH(Fuel_Rules!$A$6:$A$30,$E3807))*ISNUMBER(SEARCH(Fuel_Rules!$B$6:$B$30,$F3807))*(Fuel_Rules!$A$6:$A$30&lt;&gt;"")))&gt;0,"Plug-in hybrid",IF($G3807="Diesel","Diesel","Gasoline"))</f>
        <v>Gasoline</v>
      </c>
    </row>
    <row r="3808" spans="1:15" ht="15" customHeight="1" x14ac:dyDescent="0.25">
      <c r="A3808" s="1">
        <v>2022</v>
      </c>
      <c r="B3808" s="1" t="s">
        <v>6034</v>
      </c>
      <c r="C3808" s="1" t="s">
        <v>639</v>
      </c>
      <c r="D3808" s="1" t="s">
        <v>6136</v>
      </c>
      <c r="E3808" s="1" t="s">
        <v>595</v>
      </c>
      <c r="F3808" s="1" t="s">
        <v>641</v>
      </c>
      <c r="G3808" s="1" t="s">
        <v>103</v>
      </c>
      <c r="H3808" s="1" t="s">
        <v>437</v>
      </c>
      <c r="I3808" s="1">
        <v>1.5</v>
      </c>
      <c r="J3808" s="1">
        <v>2023</v>
      </c>
      <c r="K3808" s="1">
        <v>138420</v>
      </c>
      <c r="L3808" s="1">
        <v>0</v>
      </c>
      <c r="M3808" s="1">
        <f t="array" ref="M3808">SUMPRODUCT(MAX(ISNUMBER(SEARCH('Class Rules'!$B$6:$B$85,$E3808))*ISNUMBER(SEARCH('Class Rules'!$C$6:$C$85,$F3808))*'Class Rules'!$A$6:$A$85))</f>
        <v>0</v>
      </c>
      <c r="N3808" s="1" t="str">
        <f t="array" ref="N3808">IF($M3808=0,'Class Rules'!$D$3,INDEX('Class Rules'!$D$6:$D$85,MATCH($M3808,'Class Rules'!$A$6:$A$85,0)))</f>
        <v>Passenger LDV</v>
      </c>
      <c r="O3808" s="1" t="str">
        <f t="array" ref="O3808">IF(SUMPRODUCT(MAX(ISNUMBER(SEARCH(Fuel_Rules!$A$6:$A$30,$E3808))*ISNUMBER(SEARCH(Fuel_Rules!$B$6:$B$30,$F3808))*(Fuel_Rules!$A$6:$A$30&lt;&gt;"")))&gt;0,"Plug-in hybrid",IF($G3808="Diesel","Diesel","Gasoline"))</f>
        <v>Gasoline</v>
      </c>
    </row>
    <row r="3809" spans="1:15" ht="15" customHeight="1" x14ac:dyDescent="0.25">
      <c r="A3809" s="1">
        <v>2022</v>
      </c>
      <c r="B3809" s="1" t="s">
        <v>6034</v>
      </c>
      <c r="C3809" s="1" t="s">
        <v>642</v>
      </c>
      <c r="D3809" s="1" t="s">
        <v>6137</v>
      </c>
      <c r="E3809" s="1" t="s">
        <v>595</v>
      </c>
      <c r="F3809" s="1" t="s">
        <v>644</v>
      </c>
      <c r="G3809" s="1" t="s">
        <v>103</v>
      </c>
      <c r="H3809" s="1" t="s">
        <v>437</v>
      </c>
      <c r="I3809" s="1">
        <v>1.6</v>
      </c>
      <c r="J3809" s="1">
        <v>2023</v>
      </c>
      <c r="K3809" s="1">
        <v>193480</v>
      </c>
      <c r="L3809" s="1">
        <v>0</v>
      </c>
      <c r="M3809" s="1">
        <f t="array" ref="M3809">SUMPRODUCT(MAX(ISNUMBER(SEARCH('Class Rules'!$B$6:$B$85,$E3809))*ISNUMBER(SEARCH('Class Rules'!$C$6:$C$85,$F3809))*'Class Rules'!$A$6:$A$85))</f>
        <v>0</v>
      </c>
      <c r="N3809" s="1" t="str">
        <f t="array" ref="N3809">IF($M3809=0,'Class Rules'!$D$3,INDEX('Class Rules'!$D$6:$D$85,MATCH($M3809,'Class Rules'!$A$6:$A$85,0)))</f>
        <v>Passenger LDV</v>
      </c>
      <c r="O3809" s="1" t="str">
        <f t="array" ref="O3809">IF(SUMPRODUCT(MAX(ISNUMBER(SEARCH(Fuel_Rules!$A$6:$A$30,$E3809))*ISNUMBER(SEARCH(Fuel_Rules!$B$6:$B$30,$F3809))*(Fuel_Rules!$A$6:$A$30&lt;&gt;"")))&gt;0,"Plug-in hybrid",IF($G3809="Diesel","Diesel","Gasoline"))</f>
        <v>Gasoline</v>
      </c>
    </row>
    <row r="3810" spans="1:15" ht="15" customHeight="1" x14ac:dyDescent="0.25">
      <c r="A3810" s="1">
        <v>2022</v>
      </c>
      <c r="B3810" s="1" t="s">
        <v>6034</v>
      </c>
      <c r="C3810" s="1" t="s">
        <v>642</v>
      </c>
      <c r="D3810" s="1" t="s">
        <v>6138</v>
      </c>
      <c r="E3810" s="1" t="s">
        <v>595</v>
      </c>
      <c r="F3810" s="1" t="s">
        <v>644</v>
      </c>
      <c r="G3810" s="1" t="s">
        <v>103</v>
      </c>
      <c r="H3810" s="1" t="s">
        <v>437</v>
      </c>
      <c r="I3810" s="1">
        <v>1.6</v>
      </c>
      <c r="J3810" s="1">
        <v>2023</v>
      </c>
      <c r="K3810" s="1">
        <v>180565</v>
      </c>
      <c r="L3810" s="1">
        <v>0</v>
      </c>
      <c r="M3810" s="1">
        <f t="array" ref="M3810">SUMPRODUCT(MAX(ISNUMBER(SEARCH('Class Rules'!$B$6:$B$85,$E3810))*ISNUMBER(SEARCH('Class Rules'!$C$6:$C$85,$F3810))*'Class Rules'!$A$6:$A$85))</f>
        <v>0</v>
      </c>
      <c r="N3810" s="1" t="str">
        <f t="array" ref="N3810">IF($M3810=0,'Class Rules'!$D$3,INDEX('Class Rules'!$D$6:$D$85,MATCH($M3810,'Class Rules'!$A$6:$A$85,0)))</f>
        <v>Passenger LDV</v>
      </c>
      <c r="O3810" s="1" t="str">
        <f t="array" ref="O3810">IF(SUMPRODUCT(MAX(ISNUMBER(SEARCH(Fuel_Rules!$A$6:$A$30,$E3810))*ISNUMBER(SEARCH(Fuel_Rules!$B$6:$B$30,$F3810))*(Fuel_Rules!$A$6:$A$30&lt;&gt;"")))&gt;0,"Plug-in hybrid",IF($G3810="Diesel","Diesel","Gasoline"))</f>
        <v>Gasoline</v>
      </c>
    </row>
    <row r="3811" spans="1:15" ht="15" customHeight="1" x14ac:dyDescent="0.25">
      <c r="A3811" s="1">
        <v>2022</v>
      </c>
      <c r="B3811" s="1" t="s">
        <v>6034</v>
      </c>
      <c r="C3811" s="1" t="s">
        <v>4262</v>
      </c>
      <c r="D3811" s="1" t="s">
        <v>6139</v>
      </c>
      <c r="E3811" s="1" t="s">
        <v>595</v>
      </c>
      <c r="F3811" s="1" t="s">
        <v>4264</v>
      </c>
      <c r="G3811" s="1" t="s">
        <v>103</v>
      </c>
      <c r="H3811" s="1" t="s">
        <v>437</v>
      </c>
      <c r="I3811" s="1">
        <v>1.5</v>
      </c>
      <c r="J3811" s="1">
        <v>2023</v>
      </c>
      <c r="K3811" s="1">
        <v>155398</v>
      </c>
      <c r="L3811" s="1">
        <v>0</v>
      </c>
      <c r="M3811" s="1">
        <f t="array" ref="M3811">SUMPRODUCT(MAX(ISNUMBER(SEARCH('Class Rules'!$B$6:$B$85,$E3811))*ISNUMBER(SEARCH('Class Rules'!$C$6:$C$85,$F3811))*'Class Rules'!$A$6:$A$85))</f>
        <v>0</v>
      </c>
      <c r="N3811" s="1" t="str">
        <f t="array" ref="N3811">IF($M3811=0,'Class Rules'!$D$3,INDEX('Class Rules'!$D$6:$D$85,MATCH($M3811,'Class Rules'!$A$6:$A$85,0)))</f>
        <v>Passenger LDV</v>
      </c>
      <c r="O3811" s="1" t="str">
        <f t="array" ref="O3811">IF(SUMPRODUCT(MAX(ISNUMBER(SEARCH(Fuel_Rules!$A$6:$A$30,$E3811))*ISNUMBER(SEARCH(Fuel_Rules!$B$6:$B$30,$F3811))*(Fuel_Rules!$A$6:$A$30&lt;&gt;"")))&gt;0,"Plug-in hybrid",IF($G3811="Diesel","Diesel","Gasoline"))</f>
        <v>Gasoline</v>
      </c>
    </row>
    <row r="3812" spans="1:15" ht="15" customHeight="1" x14ac:dyDescent="0.25">
      <c r="A3812" s="1">
        <v>2022</v>
      </c>
      <c r="B3812" s="1" t="s">
        <v>6034</v>
      </c>
      <c r="C3812" s="1" t="s">
        <v>4262</v>
      </c>
      <c r="D3812" s="1" t="s">
        <v>6140</v>
      </c>
      <c r="E3812" s="1" t="s">
        <v>595</v>
      </c>
      <c r="F3812" s="1" t="s">
        <v>4264</v>
      </c>
      <c r="G3812" s="1" t="s">
        <v>103</v>
      </c>
      <c r="H3812" s="1" t="s">
        <v>437</v>
      </c>
      <c r="I3812" s="1">
        <v>1.5</v>
      </c>
      <c r="J3812" s="1">
        <v>2023</v>
      </c>
      <c r="K3812" s="1">
        <v>148860</v>
      </c>
      <c r="L3812" s="1">
        <v>0</v>
      </c>
      <c r="M3812" s="1">
        <f t="array" ref="M3812">SUMPRODUCT(MAX(ISNUMBER(SEARCH('Class Rules'!$B$6:$B$85,$E3812))*ISNUMBER(SEARCH('Class Rules'!$C$6:$C$85,$F3812))*'Class Rules'!$A$6:$A$85))</f>
        <v>0</v>
      </c>
      <c r="N3812" s="1" t="str">
        <f t="array" ref="N3812">IF($M3812=0,'Class Rules'!$D$3,INDEX('Class Rules'!$D$6:$D$85,MATCH($M3812,'Class Rules'!$A$6:$A$85,0)))</f>
        <v>Passenger LDV</v>
      </c>
      <c r="O3812" s="1" t="str">
        <f t="array" ref="O3812">IF(SUMPRODUCT(MAX(ISNUMBER(SEARCH(Fuel_Rules!$A$6:$A$30,$E3812))*ISNUMBER(SEARCH(Fuel_Rules!$B$6:$B$30,$F3812))*(Fuel_Rules!$A$6:$A$30&lt;&gt;"")))&gt;0,"Plug-in hybrid",IF($G3812="Diesel","Diesel","Gasoline"))</f>
        <v>Gasoline</v>
      </c>
    </row>
    <row r="3813" spans="1:15" ht="15" customHeight="1" x14ac:dyDescent="0.25">
      <c r="A3813" s="1">
        <v>2022</v>
      </c>
      <c r="B3813" s="1" t="s">
        <v>6034</v>
      </c>
      <c r="C3813" s="1" t="s">
        <v>649</v>
      </c>
      <c r="D3813" s="1" t="s">
        <v>6141</v>
      </c>
      <c r="E3813" s="1" t="s">
        <v>647</v>
      </c>
      <c r="F3813" s="1" t="s">
        <v>651</v>
      </c>
      <c r="G3813" s="1" t="s">
        <v>103</v>
      </c>
      <c r="H3813" s="1" t="s">
        <v>298</v>
      </c>
      <c r="I3813" s="1">
        <v>6.2</v>
      </c>
      <c r="J3813" s="1">
        <v>2023</v>
      </c>
      <c r="K3813" s="1">
        <v>484918</v>
      </c>
      <c r="L3813" s="1">
        <v>0</v>
      </c>
      <c r="M3813" s="1">
        <f t="array" ref="M3813">SUMPRODUCT(MAX(ISNUMBER(SEARCH('Class Rules'!$B$6:$B$85,$E3813))*ISNUMBER(SEARCH('Class Rules'!$C$6:$C$85,$F3813))*'Class Rules'!$A$6:$A$85))</f>
        <v>0</v>
      </c>
      <c r="N3813" s="1" t="str">
        <f t="array" ref="N3813">IF($M3813=0,'Class Rules'!$D$3,INDEX('Class Rules'!$D$6:$D$85,MATCH($M3813,'Class Rules'!$A$6:$A$85,0)))</f>
        <v>Passenger LDV</v>
      </c>
      <c r="O3813" s="1" t="str">
        <f t="array" ref="O3813">IF(SUMPRODUCT(MAX(ISNUMBER(SEARCH(Fuel_Rules!$A$6:$A$30,$E3813))*ISNUMBER(SEARCH(Fuel_Rules!$B$6:$B$30,$F3813))*(Fuel_Rules!$A$6:$A$30&lt;&gt;"")))&gt;0,"Plug-in hybrid",IF($G3813="Diesel","Diesel","Gasoline"))</f>
        <v>Gasoline</v>
      </c>
    </row>
    <row r="3814" spans="1:15" ht="15" customHeight="1" x14ac:dyDescent="0.25">
      <c r="A3814" s="1">
        <v>2022</v>
      </c>
      <c r="B3814" s="1" t="s">
        <v>6034</v>
      </c>
      <c r="C3814" s="1" t="s">
        <v>652</v>
      </c>
      <c r="D3814" s="1" t="s">
        <v>6142</v>
      </c>
      <c r="E3814" s="1" t="s">
        <v>647</v>
      </c>
      <c r="F3814" s="1" t="s">
        <v>654</v>
      </c>
      <c r="G3814" s="1" t="s">
        <v>105</v>
      </c>
      <c r="H3814" s="1" t="s">
        <v>298</v>
      </c>
      <c r="I3814" s="1">
        <v>2.8</v>
      </c>
      <c r="J3814" s="1">
        <v>2023</v>
      </c>
      <c r="K3814" s="1">
        <v>230637</v>
      </c>
      <c r="L3814" s="1">
        <v>0</v>
      </c>
      <c r="M3814" s="1">
        <f t="array" ref="M3814">SUMPRODUCT(MAX(ISNUMBER(SEARCH('Class Rules'!$B$6:$B$85,$E3814))*ISNUMBER(SEARCH('Class Rules'!$C$6:$C$85,$F3814))*'Class Rules'!$A$6:$A$85))</f>
        <v>15</v>
      </c>
      <c r="N3814" s="1" t="str">
        <f t="array" ref="N3814">IF($M3814=0,'Class Rules'!$D$3,INDEX('Class Rules'!$D$6:$D$85,MATCH($M3814,'Class Rules'!$A$6:$A$85,0)))</f>
        <v>Freight LDV</v>
      </c>
      <c r="O3814" s="1" t="str">
        <f t="array" ref="O3814">IF(SUMPRODUCT(MAX(ISNUMBER(SEARCH(Fuel_Rules!$A$6:$A$30,$E3814))*ISNUMBER(SEARCH(Fuel_Rules!$B$6:$B$30,$F3814))*(Fuel_Rules!$A$6:$A$30&lt;&gt;"")))&gt;0,"Plug-in hybrid",IF($G3814="Diesel","Diesel","Gasoline"))</f>
        <v>Diesel</v>
      </c>
    </row>
    <row r="3815" spans="1:15" ht="15" customHeight="1" x14ac:dyDescent="0.25">
      <c r="A3815" s="1">
        <v>2022</v>
      </c>
      <c r="B3815" s="1" t="s">
        <v>6034</v>
      </c>
      <c r="C3815" s="1" t="s">
        <v>658</v>
      </c>
      <c r="D3815" s="1" t="s">
        <v>6143</v>
      </c>
      <c r="E3815" s="1" t="s">
        <v>647</v>
      </c>
      <c r="F3815" s="1" t="s">
        <v>660</v>
      </c>
      <c r="G3815" s="1" t="s">
        <v>105</v>
      </c>
      <c r="H3815" s="1" t="s">
        <v>437</v>
      </c>
      <c r="I3815" s="1">
        <v>2.8</v>
      </c>
      <c r="J3815" s="1">
        <v>2023</v>
      </c>
      <c r="K3815" s="1">
        <v>262755</v>
      </c>
      <c r="L3815" s="1">
        <v>0</v>
      </c>
      <c r="M3815" s="1">
        <f t="array" ref="M3815">SUMPRODUCT(MAX(ISNUMBER(SEARCH('Class Rules'!$B$6:$B$85,$E3815))*ISNUMBER(SEARCH('Class Rules'!$C$6:$C$85,$F3815))*'Class Rules'!$A$6:$A$85))</f>
        <v>15</v>
      </c>
      <c r="N3815" s="1" t="str">
        <f t="array" ref="N3815">IF($M3815=0,'Class Rules'!$D$3,INDEX('Class Rules'!$D$6:$D$85,MATCH($M3815,'Class Rules'!$A$6:$A$85,0)))</f>
        <v>Freight LDV</v>
      </c>
      <c r="O3815" s="1" t="str">
        <f t="array" ref="O3815">IF(SUMPRODUCT(MAX(ISNUMBER(SEARCH(Fuel_Rules!$A$6:$A$30,$E3815))*ISNUMBER(SEARCH(Fuel_Rules!$B$6:$B$30,$F3815))*(Fuel_Rules!$A$6:$A$30&lt;&gt;"")))&gt;0,"Plug-in hybrid",IF($G3815="Diesel","Diesel","Gasoline"))</f>
        <v>Diesel</v>
      </c>
    </row>
    <row r="3816" spans="1:15" ht="15" customHeight="1" x14ac:dyDescent="0.25">
      <c r="A3816" s="1">
        <v>2022</v>
      </c>
      <c r="B3816" s="1" t="s">
        <v>6034</v>
      </c>
      <c r="C3816" s="1" t="s">
        <v>661</v>
      </c>
      <c r="D3816" s="1" t="s">
        <v>6144</v>
      </c>
      <c r="E3816" s="1" t="s">
        <v>647</v>
      </c>
      <c r="F3816" s="1" t="s">
        <v>663</v>
      </c>
      <c r="G3816" s="1" t="s">
        <v>105</v>
      </c>
      <c r="H3816" s="1" t="s">
        <v>437</v>
      </c>
      <c r="I3816" s="1">
        <v>2.8</v>
      </c>
      <c r="J3816" s="1">
        <v>2023</v>
      </c>
      <c r="K3816" s="1">
        <v>285891</v>
      </c>
      <c r="L3816" s="1">
        <v>0</v>
      </c>
      <c r="M3816" s="1">
        <f t="array" ref="M3816">SUMPRODUCT(MAX(ISNUMBER(SEARCH('Class Rules'!$B$6:$B$85,$E3816))*ISNUMBER(SEARCH('Class Rules'!$C$6:$C$85,$F3816))*'Class Rules'!$A$6:$A$85))</f>
        <v>15</v>
      </c>
      <c r="N3816" s="1" t="str">
        <f t="array" ref="N3816">IF($M3816=0,'Class Rules'!$D$3,INDEX('Class Rules'!$D$6:$D$85,MATCH($M3816,'Class Rules'!$A$6:$A$85,0)))</f>
        <v>Freight LDV</v>
      </c>
      <c r="O3816" s="1" t="str">
        <f t="array" ref="O3816">IF(SUMPRODUCT(MAX(ISNUMBER(SEARCH(Fuel_Rules!$A$6:$A$30,$E3816))*ISNUMBER(SEARCH(Fuel_Rules!$B$6:$B$30,$F3816))*(Fuel_Rules!$A$6:$A$30&lt;&gt;"")))&gt;0,"Plug-in hybrid",IF($G3816="Diesel","Diesel","Gasoline"))</f>
        <v>Diesel</v>
      </c>
    </row>
    <row r="3817" spans="1:15" ht="15" customHeight="1" x14ac:dyDescent="0.25">
      <c r="A3817" s="1">
        <v>2022</v>
      </c>
      <c r="B3817" s="1" t="s">
        <v>6034</v>
      </c>
      <c r="C3817" s="1" t="s">
        <v>664</v>
      </c>
      <c r="D3817" s="1" t="s">
        <v>6145</v>
      </c>
      <c r="E3817" s="1" t="s">
        <v>647</v>
      </c>
      <c r="F3817" s="1" t="s">
        <v>666</v>
      </c>
      <c r="G3817" s="1" t="s">
        <v>105</v>
      </c>
      <c r="H3817" s="1" t="s">
        <v>298</v>
      </c>
      <c r="I3817" s="1">
        <v>2.8</v>
      </c>
      <c r="J3817" s="1">
        <v>2023</v>
      </c>
      <c r="K3817" s="1">
        <v>235799</v>
      </c>
      <c r="L3817" s="1">
        <v>0</v>
      </c>
      <c r="M3817" s="1">
        <f t="array" ref="M3817">SUMPRODUCT(MAX(ISNUMBER(SEARCH('Class Rules'!$B$6:$B$85,$E3817))*ISNUMBER(SEARCH('Class Rules'!$C$6:$C$85,$F3817))*'Class Rules'!$A$6:$A$85))</f>
        <v>15</v>
      </c>
      <c r="N3817" s="1" t="str">
        <f t="array" ref="N3817">IF($M3817=0,'Class Rules'!$D$3,INDEX('Class Rules'!$D$6:$D$85,MATCH($M3817,'Class Rules'!$A$6:$A$85,0)))</f>
        <v>Freight LDV</v>
      </c>
      <c r="O3817" s="1" t="str">
        <f t="array" ref="O3817">IF(SUMPRODUCT(MAX(ISNUMBER(SEARCH(Fuel_Rules!$A$6:$A$30,$E3817))*ISNUMBER(SEARCH(Fuel_Rules!$B$6:$B$30,$F3817))*(Fuel_Rules!$A$6:$A$30&lt;&gt;"")))&gt;0,"Plug-in hybrid",IF($G3817="Diesel","Diesel","Gasoline"))</f>
        <v>Diesel</v>
      </c>
    </row>
    <row r="3818" spans="1:15" ht="15" customHeight="1" x14ac:dyDescent="0.25">
      <c r="A3818" s="1">
        <v>2022</v>
      </c>
      <c r="B3818" s="1" t="s">
        <v>6034</v>
      </c>
      <c r="C3818" s="1" t="s">
        <v>667</v>
      </c>
      <c r="D3818" s="1" t="s">
        <v>6146</v>
      </c>
      <c r="E3818" s="1" t="s">
        <v>647</v>
      </c>
      <c r="F3818" s="1" t="s">
        <v>669</v>
      </c>
      <c r="G3818" s="1" t="s">
        <v>103</v>
      </c>
      <c r="H3818" s="1" t="s">
        <v>298</v>
      </c>
      <c r="I3818" s="1">
        <v>1.8</v>
      </c>
      <c r="J3818" s="1">
        <v>2023</v>
      </c>
      <c r="K3818" s="1">
        <v>102955</v>
      </c>
      <c r="L3818" s="1">
        <v>0</v>
      </c>
      <c r="M3818" s="1">
        <f t="array" ref="M3818">SUMPRODUCT(MAX(ISNUMBER(SEARCH('Class Rules'!$B$6:$B$85,$E3818))*ISNUMBER(SEARCH('Class Rules'!$C$6:$C$85,$F3818))*'Class Rules'!$A$6:$A$85))</f>
        <v>0</v>
      </c>
      <c r="N3818" s="1" t="str">
        <f t="array" ref="N3818">IF($M3818=0,'Class Rules'!$D$3,INDEX('Class Rules'!$D$6:$D$85,MATCH($M3818,'Class Rules'!$A$6:$A$85,0)))</f>
        <v>Passenger LDV</v>
      </c>
      <c r="O3818" s="1" t="str">
        <f t="array" ref="O3818">IF(SUMPRODUCT(MAX(ISNUMBER(SEARCH(Fuel_Rules!$A$6:$A$30,$E3818))*ISNUMBER(SEARCH(Fuel_Rules!$B$6:$B$30,$F3818))*(Fuel_Rules!$A$6:$A$30&lt;&gt;"")))&gt;0,"Plug-in hybrid",IF($G3818="Diesel","Diesel","Gasoline"))</f>
        <v>Gasoline</v>
      </c>
    </row>
    <row r="3819" spans="1:15" ht="15" customHeight="1" x14ac:dyDescent="0.25">
      <c r="A3819" s="1">
        <v>2022</v>
      </c>
      <c r="B3819" s="1" t="s">
        <v>6034</v>
      </c>
      <c r="C3819" s="1" t="s">
        <v>673</v>
      </c>
      <c r="D3819" s="1" t="s">
        <v>6147</v>
      </c>
      <c r="E3819" s="1" t="s">
        <v>647</v>
      </c>
      <c r="F3819" s="1" t="s">
        <v>675</v>
      </c>
      <c r="G3819" s="1" t="s">
        <v>103</v>
      </c>
      <c r="H3819" s="1" t="s">
        <v>298</v>
      </c>
      <c r="I3819" s="1">
        <v>1.8</v>
      </c>
      <c r="J3819" s="1">
        <v>2023</v>
      </c>
      <c r="K3819" s="1">
        <v>95239</v>
      </c>
      <c r="L3819" s="1">
        <v>0</v>
      </c>
      <c r="M3819" s="1">
        <f t="array" ref="M3819">SUMPRODUCT(MAX(ISNUMBER(SEARCH('Class Rules'!$B$6:$B$85,$E3819))*ISNUMBER(SEARCH('Class Rules'!$C$6:$C$85,$F3819))*'Class Rules'!$A$6:$A$85))</f>
        <v>0</v>
      </c>
      <c r="N3819" s="1" t="str">
        <f t="array" ref="N3819">IF($M3819=0,'Class Rules'!$D$3,INDEX('Class Rules'!$D$6:$D$85,MATCH($M3819,'Class Rules'!$A$6:$A$85,0)))</f>
        <v>Passenger LDV</v>
      </c>
      <c r="O3819" s="1" t="str">
        <f t="array" ref="O3819">IF(SUMPRODUCT(MAX(ISNUMBER(SEARCH(Fuel_Rules!$A$6:$A$30,$E3819))*ISNUMBER(SEARCH(Fuel_Rules!$B$6:$B$30,$F3819))*(Fuel_Rules!$A$6:$A$30&lt;&gt;"")))&gt;0,"Plug-in hybrid",IF($G3819="Diesel","Diesel","Gasoline"))</f>
        <v>Gasoline</v>
      </c>
    </row>
    <row r="3820" spans="1:15" ht="15" customHeight="1" x14ac:dyDescent="0.25">
      <c r="A3820" s="1">
        <v>2022</v>
      </c>
      <c r="B3820" s="1" t="s">
        <v>6034</v>
      </c>
      <c r="C3820" s="1" t="s">
        <v>676</v>
      </c>
      <c r="D3820" s="1" t="s">
        <v>6148</v>
      </c>
      <c r="E3820" s="1" t="s">
        <v>647</v>
      </c>
      <c r="F3820" s="1" t="s">
        <v>678</v>
      </c>
      <c r="G3820" s="1" t="s">
        <v>103</v>
      </c>
      <c r="H3820" s="1" t="s">
        <v>298</v>
      </c>
      <c r="I3820" s="1">
        <v>6.2</v>
      </c>
      <c r="J3820" s="1">
        <v>2023</v>
      </c>
      <c r="K3820" s="1">
        <v>530006</v>
      </c>
      <c r="L3820" s="1">
        <v>0</v>
      </c>
      <c r="M3820" s="1">
        <f t="array" ref="M3820">SUMPRODUCT(MAX(ISNUMBER(SEARCH('Class Rules'!$B$6:$B$85,$E3820))*ISNUMBER(SEARCH('Class Rules'!$C$6:$C$85,$F3820))*'Class Rules'!$A$6:$A$85))</f>
        <v>0</v>
      </c>
      <c r="N3820" s="1" t="str">
        <f t="array" ref="N3820">IF($M3820=0,'Class Rules'!$D$3,INDEX('Class Rules'!$D$6:$D$85,MATCH($M3820,'Class Rules'!$A$6:$A$85,0)))</f>
        <v>Passenger LDV</v>
      </c>
      <c r="O3820" s="1" t="str">
        <f t="array" ref="O3820">IF(SUMPRODUCT(MAX(ISNUMBER(SEARCH(Fuel_Rules!$A$6:$A$30,$E3820))*ISNUMBER(SEARCH(Fuel_Rules!$B$6:$B$30,$F3820))*(Fuel_Rules!$A$6:$A$30&lt;&gt;"")))&gt;0,"Plug-in hybrid",IF($G3820="Diesel","Diesel","Gasoline"))</f>
        <v>Gasoline</v>
      </c>
    </row>
    <row r="3821" spans="1:15" ht="15" customHeight="1" x14ac:dyDescent="0.25">
      <c r="A3821" s="1">
        <v>2022</v>
      </c>
      <c r="B3821" s="1" t="s">
        <v>6034</v>
      </c>
      <c r="C3821" s="1" t="s">
        <v>679</v>
      </c>
      <c r="D3821" s="1" t="s">
        <v>6149</v>
      </c>
      <c r="E3821" s="1" t="s">
        <v>647</v>
      </c>
      <c r="F3821" s="1" t="s">
        <v>681</v>
      </c>
      <c r="G3821" s="1" t="s">
        <v>103</v>
      </c>
      <c r="H3821" s="1" t="s">
        <v>437</v>
      </c>
      <c r="I3821" s="1">
        <v>1.8</v>
      </c>
      <c r="J3821" s="1">
        <v>2023</v>
      </c>
      <c r="K3821" s="1">
        <v>119313</v>
      </c>
      <c r="L3821" s="1">
        <v>0</v>
      </c>
      <c r="M3821" s="1">
        <f t="array" ref="M3821">SUMPRODUCT(MAX(ISNUMBER(SEARCH('Class Rules'!$B$6:$B$85,$E3821))*ISNUMBER(SEARCH('Class Rules'!$C$6:$C$85,$F3821))*'Class Rules'!$A$6:$A$85))</f>
        <v>0</v>
      </c>
      <c r="N3821" s="1" t="str">
        <f t="array" ref="N3821">IF($M3821=0,'Class Rules'!$D$3,INDEX('Class Rules'!$D$6:$D$85,MATCH($M3821,'Class Rules'!$A$6:$A$85,0)))</f>
        <v>Passenger LDV</v>
      </c>
      <c r="O3821" s="1" t="str">
        <f t="array" ref="O3821">IF(SUMPRODUCT(MAX(ISNUMBER(SEARCH(Fuel_Rules!$A$6:$A$30,$E3821))*ISNUMBER(SEARCH(Fuel_Rules!$B$6:$B$30,$F3821))*(Fuel_Rules!$A$6:$A$30&lt;&gt;"")))&gt;0,"Plug-in hybrid",IF($G3821="Diesel","Diesel","Gasoline"))</f>
        <v>Gasoline</v>
      </c>
    </row>
    <row r="3822" spans="1:15" ht="15" customHeight="1" x14ac:dyDescent="0.25">
      <c r="A3822" s="1">
        <v>2022</v>
      </c>
      <c r="B3822" s="1" t="s">
        <v>6034</v>
      </c>
      <c r="C3822" s="1" t="s">
        <v>682</v>
      </c>
      <c r="D3822" s="1" t="s">
        <v>6150</v>
      </c>
      <c r="E3822" s="1" t="s">
        <v>647</v>
      </c>
      <c r="F3822" s="1" t="s">
        <v>684</v>
      </c>
      <c r="G3822" s="1" t="s">
        <v>105</v>
      </c>
      <c r="H3822" s="1" t="s">
        <v>437</v>
      </c>
      <c r="I3822" s="1">
        <v>2.8</v>
      </c>
      <c r="J3822" s="1">
        <v>2023</v>
      </c>
      <c r="K3822" s="1">
        <v>297286</v>
      </c>
      <c r="L3822" s="1">
        <v>0</v>
      </c>
      <c r="M3822" s="1">
        <f t="array" ref="M3822">SUMPRODUCT(MAX(ISNUMBER(SEARCH('Class Rules'!$B$6:$B$85,$E3822))*ISNUMBER(SEARCH('Class Rules'!$C$6:$C$85,$F3822))*'Class Rules'!$A$6:$A$85))</f>
        <v>15</v>
      </c>
      <c r="N3822" s="1" t="str">
        <f t="array" ref="N3822">IF($M3822=0,'Class Rules'!$D$3,INDEX('Class Rules'!$D$6:$D$85,MATCH($M3822,'Class Rules'!$A$6:$A$85,0)))</f>
        <v>Freight LDV</v>
      </c>
      <c r="O3822" s="1" t="str">
        <f t="array" ref="O3822">IF(SUMPRODUCT(MAX(ISNUMBER(SEARCH(Fuel_Rules!$A$6:$A$30,$E3822))*ISNUMBER(SEARCH(Fuel_Rules!$B$6:$B$30,$F3822))*(Fuel_Rules!$A$6:$A$30&lt;&gt;"")))&gt;0,"Plug-in hybrid",IF($G3822="Diesel","Diesel","Gasoline"))</f>
        <v>Diesel</v>
      </c>
    </row>
    <row r="3823" spans="1:15" ht="15" customHeight="1" x14ac:dyDescent="0.25">
      <c r="A3823" s="1">
        <v>2022</v>
      </c>
      <c r="B3823" s="1" t="s">
        <v>6034</v>
      </c>
      <c r="C3823" s="1" t="s">
        <v>685</v>
      </c>
      <c r="D3823" s="1" t="s">
        <v>6151</v>
      </c>
      <c r="E3823" s="1" t="s">
        <v>647</v>
      </c>
      <c r="F3823" s="1" t="s">
        <v>687</v>
      </c>
      <c r="G3823" s="1" t="s">
        <v>103</v>
      </c>
      <c r="H3823" s="1" t="s">
        <v>437</v>
      </c>
      <c r="I3823" s="1">
        <v>1.4</v>
      </c>
      <c r="J3823" s="1">
        <v>2023</v>
      </c>
      <c r="K3823" s="1">
        <v>149548</v>
      </c>
      <c r="L3823" s="1">
        <v>0</v>
      </c>
      <c r="M3823" s="1">
        <f t="array" ref="M3823">SUMPRODUCT(MAX(ISNUMBER(SEARCH('Class Rules'!$B$6:$B$85,$E3823))*ISNUMBER(SEARCH('Class Rules'!$C$6:$C$85,$F3823))*'Class Rules'!$A$6:$A$85))</f>
        <v>0</v>
      </c>
      <c r="N3823" s="1" t="str">
        <f t="array" ref="N3823">IF($M3823=0,'Class Rules'!$D$3,INDEX('Class Rules'!$D$6:$D$85,MATCH($M3823,'Class Rules'!$A$6:$A$85,0)))</f>
        <v>Passenger LDV</v>
      </c>
      <c r="O3823" s="1" t="str">
        <f t="array" ref="O3823">IF(SUMPRODUCT(MAX(ISNUMBER(SEARCH(Fuel_Rules!$A$6:$A$30,$E3823))*ISNUMBER(SEARCH(Fuel_Rules!$B$6:$B$30,$F3823))*(Fuel_Rules!$A$6:$A$30&lt;&gt;"")))&gt;0,"Plug-in hybrid",IF($G3823="Diesel","Diesel","Gasoline"))</f>
        <v>Gasoline</v>
      </c>
    </row>
    <row r="3824" spans="1:15" ht="15" customHeight="1" x14ac:dyDescent="0.25">
      <c r="A3824" s="1">
        <v>2022</v>
      </c>
      <c r="B3824" s="1" t="s">
        <v>6034</v>
      </c>
      <c r="C3824" s="1" t="s">
        <v>688</v>
      </c>
      <c r="D3824" s="1" t="s">
        <v>6152</v>
      </c>
      <c r="E3824" s="1" t="s">
        <v>647</v>
      </c>
      <c r="F3824" s="1" t="s">
        <v>690</v>
      </c>
      <c r="G3824" s="1" t="s">
        <v>103</v>
      </c>
      <c r="H3824" s="1" t="s">
        <v>437</v>
      </c>
      <c r="I3824" s="1">
        <v>1.4</v>
      </c>
      <c r="J3824" s="1">
        <v>2023</v>
      </c>
      <c r="K3824" s="1">
        <v>135565</v>
      </c>
      <c r="L3824" s="1">
        <v>0</v>
      </c>
      <c r="M3824" s="1">
        <f t="array" ref="M3824">SUMPRODUCT(MAX(ISNUMBER(SEARCH('Class Rules'!$B$6:$B$85,$E3824))*ISNUMBER(SEARCH('Class Rules'!$C$6:$C$85,$F3824))*'Class Rules'!$A$6:$A$85))</f>
        <v>0</v>
      </c>
      <c r="N3824" s="1" t="str">
        <f t="array" ref="N3824">IF($M3824=0,'Class Rules'!$D$3,INDEX('Class Rules'!$D$6:$D$85,MATCH($M3824,'Class Rules'!$A$6:$A$85,0)))</f>
        <v>Passenger LDV</v>
      </c>
      <c r="O3824" s="1" t="str">
        <f t="array" ref="O3824">IF(SUMPRODUCT(MAX(ISNUMBER(SEARCH(Fuel_Rules!$A$6:$A$30,$E3824))*ISNUMBER(SEARCH(Fuel_Rules!$B$6:$B$30,$F3824))*(Fuel_Rules!$A$6:$A$30&lt;&gt;"")))&gt;0,"Plug-in hybrid",IF($G3824="Diesel","Diesel","Gasoline"))</f>
        <v>Gasoline</v>
      </c>
    </row>
    <row r="3825" spans="1:15" ht="15" customHeight="1" x14ac:dyDescent="0.25">
      <c r="A3825" s="1">
        <v>2022</v>
      </c>
      <c r="B3825" s="1" t="s">
        <v>6034</v>
      </c>
      <c r="C3825" s="1" t="s">
        <v>691</v>
      </c>
      <c r="D3825" s="1" t="s">
        <v>6153</v>
      </c>
      <c r="E3825" s="1" t="s">
        <v>647</v>
      </c>
      <c r="F3825" s="1" t="s">
        <v>693</v>
      </c>
      <c r="G3825" s="1" t="s">
        <v>103</v>
      </c>
      <c r="H3825" s="1" t="s">
        <v>298</v>
      </c>
      <c r="I3825" s="1">
        <v>2.5</v>
      </c>
      <c r="J3825" s="1">
        <v>2023</v>
      </c>
      <c r="K3825" s="1">
        <v>182304</v>
      </c>
      <c r="L3825" s="1">
        <v>0</v>
      </c>
      <c r="M3825" s="1">
        <f t="array" ref="M3825">SUMPRODUCT(MAX(ISNUMBER(SEARCH('Class Rules'!$B$6:$B$85,$E3825))*ISNUMBER(SEARCH('Class Rules'!$C$6:$C$85,$F3825))*'Class Rules'!$A$6:$A$85))</f>
        <v>15</v>
      </c>
      <c r="N3825" s="1" t="str">
        <f t="array" ref="N3825">IF($M3825=0,'Class Rules'!$D$3,INDEX('Class Rules'!$D$6:$D$85,MATCH($M3825,'Class Rules'!$A$6:$A$85,0)))</f>
        <v>Freight LDV</v>
      </c>
      <c r="O3825" s="1" t="str">
        <f t="array" ref="O3825">IF(SUMPRODUCT(MAX(ISNUMBER(SEARCH(Fuel_Rules!$A$6:$A$30,$E3825))*ISNUMBER(SEARCH(Fuel_Rules!$B$6:$B$30,$F3825))*(Fuel_Rules!$A$6:$A$30&lt;&gt;"")))&gt;0,"Plug-in hybrid",IF($G3825="Diesel","Diesel","Gasoline"))</f>
        <v>Gasoline</v>
      </c>
    </row>
    <row r="3826" spans="1:15" ht="15" customHeight="1" x14ac:dyDescent="0.25">
      <c r="A3826" s="1">
        <v>2022</v>
      </c>
      <c r="B3826" s="1" t="s">
        <v>6034</v>
      </c>
      <c r="C3826" s="1" t="s">
        <v>697</v>
      </c>
      <c r="D3826" s="1" t="s">
        <v>6154</v>
      </c>
      <c r="E3826" s="1" t="s">
        <v>647</v>
      </c>
      <c r="F3826" s="1" t="s">
        <v>699</v>
      </c>
      <c r="G3826" s="1" t="s">
        <v>103</v>
      </c>
      <c r="H3826" s="1" t="s">
        <v>437</v>
      </c>
      <c r="I3826" s="1">
        <v>1.4</v>
      </c>
      <c r="J3826" s="1">
        <v>2023</v>
      </c>
      <c r="K3826" s="1">
        <v>135502</v>
      </c>
      <c r="L3826" s="1">
        <v>0</v>
      </c>
      <c r="M3826" s="1">
        <f t="array" ref="M3826">SUMPRODUCT(MAX(ISNUMBER(SEARCH('Class Rules'!$B$6:$B$85,$E3826))*ISNUMBER(SEARCH('Class Rules'!$C$6:$C$85,$F3826))*'Class Rules'!$A$6:$A$85))</f>
        <v>0</v>
      </c>
      <c r="N3826" s="1" t="str">
        <f t="array" ref="N3826">IF($M3826=0,'Class Rules'!$D$3,INDEX('Class Rules'!$D$6:$D$85,MATCH($M3826,'Class Rules'!$A$6:$A$85,0)))</f>
        <v>Passenger LDV</v>
      </c>
      <c r="O3826" s="1" t="str">
        <f t="array" ref="O3826">IF(SUMPRODUCT(MAX(ISNUMBER(SEARCH(Fuel_Rules!$A$6:$A$30,$E3826))*ISNUMBER(SEARCH(Fuel_Rules!$B$6:$B$30,$F3826))*(Fuel_Rules!$A$6:$A$30&lt;&gt;"")))&gt;0,"Plug-in hybrid",IF($G3826="Diesel","Diesel","Gasoline"))</f>
        <v>Gasoline</v>
      </c>
    </row>
    <row r="3827" spans="1:15" ht="15" customHeight="1" x14ac:dyDescent="0.25">
      <c r="A3827" s="1">
        <v>2022</v>
      </c>
      <c r="B3827" s="1" t="s">
        <v>6034</v>
      </c>
      <c r="C3827" s="1" t="s">
        <v>700</v>
      </c>
      <c r="D3827" s="1" t="s">
        <v>6155</v>
      </c>
      <c r="E3827" s="1" t="s">
        <v>647</v>
      </c>
      <c r="F3827" s="1" t="s">
        <v>702</v>
      </c>
      <c r="G3827" s="1" t="s">
        <v>103</v>
      </c>
      <c r="H3827" s="1" t="s">
        <v>437</v>
      </c>
      <c r="I3827" s="1">
        <v>1.4</v>
      </c>
      <c r="J3827" s="1">
        <v>2023</v>
      </c>
      <c r="K3827" s="1">
        <v>151543</v>
      </c>
      <c r="L3827" s="1">
        <v>0</v>
      </c>
      <c r="M3827" s="1">
        <f t="array" ref="M3827">SUMPRODUCT(MAX(ISNUMBER(SEARCH('Class Rules'!$B$6:$B$85,$E3827))*ISNUMBER(SEARCH('Class Rules'!$C$6:$C$85,$F3827))*'Class Rules'!$A$6:$A$85))</f>
        <v>0</v>
      </c>
      <c r="N3827" s="1" t="str">
        <f t="array" ref="N3827">IF($M3827=0,'Class Rules'!$D$3,INDEX('Class Rules'!$D$6:$D$85,MATCH($M3827,'Class Rules'!$A$6:$A$85,0)))</f>
        <v>Passenger LDV</v>
      </c>
      <c r="O3827" s="1" t="str">
        <f t="array" ref="O3827">IF(SUMPRODUCT(MAX(ISNUMBER(SEARCH(Fuel_Rules!$A$6:$A$30,$E3827))*ISNUMBER(SEARCH(Fuel_Rules!$B$6:$B$30,$F3827))*(Fuel_Rules!$A$6:$A$30&lt;&gt;"")))&gt;0,"Plug-in hybrid",IF($G3827="Diesel","Diesel","Gasoline"))</f>
        <v>Gasoline</v>
      </c>
    </row>
    <row r="3828" spans="1:15" ht="15" customHeight="1" x14ac:dyDescent="0.25">
      <c r="A3828" s="1">
        <v>2022</v>
      </c>
      <c r="B3828" s="1" t="s">
        <v>6034</v>
      </c>
      <c r="C3828" s="1" t="s">
        <v>703</v>
      </c>
      <c r="D3828" s="1" t="s">
        <v>6156</v>
      </c>
      <c r="E3828" s="1" t="s">
        <v>647</v>
      </c>
      <c r="F3828" s="1" t="s">
        <v>705</v>
      </c>
      <c r="G3828" s="1" t="s">
        <v>103</v>
      </c>
      <c r="H3828" s="1" t="s">
        <v>437</v>
      </c>
      <c r="I3828" s="1">
        <v>2.5</v>
      </c>
      <c r="J3828" s="1">
        <v>2023</v>
      </c>
      <c r="K3828" s="1">
        <v>189577</v>
      </c>
      <c r="L3828" s="1">
        <v>0</v>
      </c>
      <c r="M3828" s="1">
        <f t="array" ref="M3828">SUMPRODUCT(MAX(ISNUMBER(SEARCH('Class Rules'!$B$6:$B$85,$E3828))*ISNUMBER(SEARCH('Class Rules'!$C$6:$C$85,$F3828))*'Class Rules'!$A$6:$A$85))</f>
        <v>15</v>
      </c>
      <c r="N3828" s="1" t="str">
        <f t="array" ref="N3828">IF($M3828=0,'Class Rules'!$D$3,INDEX('Class Rules'!$D$6:$D$85,MATCH($M3828,'Class Rules'!$A$6:$A$85,0)))</f>
        <v>Freight LDV</v>
      </c>
      <c r="O3828" s="1" t="str">
        <f t="array" ref="O3828">IF(SUMPRODUCT(MAX(ISNUMBER(SEARCH(Fuel_Rules!$A$6:$A$30,$E3828))*ISNUMBER(SEARCH(Fuel_Rules!$B$6:$B$30,$F3828))*(Fuel_Rules!$A$6:$A$30&lt;&gt;"")))&gt;0,"Plug-in hybrid",IF($G3828="Diesel","Diesel","Gasoline"))</f>
        <v>Gasoline</v>
      </c>
    </row>
    <row r="3829" spans="1:15" ht="15" customHeight="1" x14ac:dyDescent="0.25">
      <c r="A3829" s="1">
        <v>2022</v>
      </c>
      <c r="B3829" s="1" t="s">
        <v>6034</v>
      </c>
      <c r="C3829" s="1" t="s">
        <v>706</v>
      </c>
      <c r="D3829" s="1" t="s">
        <v>6157</v>
      </c>
      <c r="E3829" s="1" t="s">
        <v>647</v>
      </c>
      <c r="F3829" s="1" t="s">
        <v>708</v>
      </c>
      <c r="G3829" s="1" t="s">
        <v>103</v>
      </c>
      <c r="H3829" s="1" t="s">
        <v>437</v>
      </c>
      <c r="I3829" s="1">
        <v>2.5</v>
      </c>
      <c r="J3829" s="1">
        <v>2023</v>
      </c>
      <c r="K3829" s="1">
        <v>226448</v>
      </c>
      <c r="L3829" s="1">
        <v>0</v>
      </c>
      <c r="M3829" s="1">
        <f t="array" ref="M3829">SUMPRODUCT(MAX(ISNUMBER(SEARCH('Class Rules'!$B$6:$B$85,$E3829))*ISNUMBER(SEARCH('Class Rules'!$C$6:$C$85,$F3829))*'Class Rules'!$A$6:$A$85))</f>
        <v>15</v>
      </c>
      <c r="N3829" s="1" t="str">
        <f t="array" ref="N3829">IF($M3829=0,'Class Rules'!$D$3,INDEX('Class Rules'!$D$6:$D$85,MATCH($M3829,'Class Rules'!$A$6:$A$85,0)))</f>
        <v>Freight LDV</v>
      </c>
      <c r="O3829" s="1" t="str">
        <f t="array" ref="O3829">IF(SUMPRODUCT(MAX(ISNUMBER(SEARCH(Fuel_Rules!$A$6:$A$30,$E3829))*ISNUMBER(SEARCH(Fuel_Rules!$B$6:$B$30,$F3829))*(Fuel_Rules!$A$6:$A$30&lt;&gt;"")))&gt;0,"Plug-in hybrid",IF($G3829="Diesel","Diesel","Gasoline"))</f>
        <v>Gasoline</v>
      </c>
    </row>
    <row r="3830" spans="1:15" ht="15" customHeight="1" x14ac:dyDescent="0.25">
      <c r="A3830" s="1">
        <v>2022</v>
      </c>
      <c r="B3830" s="1" t="s">
        <v>6034</v>
      </c>
      <c r="C3830" s="1" t="s">
        <v>709</v>
      </c>
      <c r="D3830" s="1" t="s">
        <v>6158</v>
      </c>
      <c r="E3830" s="1" t="s">
        <v>647</v>
      </c>
      <c r="F3830" s="1" t="s">
        <v>711</v>
      </c>
      <c r="G3830" s="1" t="s">
        <v>103</v>
      </c>
      <c r="H3830" s="1" t="s">
        <v>437</v>
      </c>
      <c r="I3830" s="1">
        <v>2.5</v>
      </c>
      <c r="J3830" s="1">
        <v>2023</v>
      </c>
      <c r="K3830" s="1">
        <v>189558</v>
      </c>
      <c r="L3830" s="1">
        <v>0</v>
      </c>
      <c r="M3830" s="1">
        <f t="array" ref="M3830">SUMPRODUCT(MAX(ISNUMBER(SEARCH('Class Rules'!$B$6:$B$85,$E3830))*ISNUMBER(SEARCH('Class Rules'!$C$6:$C$85,$F3830))*'Class Rules'!$A$6:$A$85))</f>
        <v>15</v>
      </c>
      <c r="N3830" s="1" t="str">
        <f t="array" ref="N3830">IF($M3830=0,'Class Rules'!$D$3,INDEX('Class Rules'!$D$6:$D$85,MATCH($M3830,'Class Rules'!$A$6:$A$85,0)))</f>
        <v>Freight LDV</v>
      </c>
      <c r="O3830" s="1" t="str">
        <f t="array" ref="O3830">IF(SUMPRODUCT(MAX(ISNUMBER(SEARCH(Fuel_Rules!$A$6:$A$30,$E3830))*ISNUMBER(SEARCH(Fuel_Rules!$B$6:$B$30,$F3830))*(Fuel_Rules!$A$6:$A$30&lt;&gt;"")))&gt;0,"Plug-in hybrid",IF($G3830="Diesel","Diesel","Gasoline"))</f>
        <v>Gasoline</v>
      </c>
    </row>
    <row r="3831" spans="1:15" ht="15" customHeight="1" x14ac:dyDescent="0.25">
      <c r="A3831" s="1">
        <v>2022</v>
      </c>
      <c r="B3831" s="1" t="s">
        <v>6034</v>
      </c>
      <c r="C3831" s="1" t="s">
        <v>715</v>
      </c>
      <c r="D3831" s="1" t="s">
        <v>6159</v>
      </c>
      <c r="E3831" s="1" t="s">
        <v>647</v>
      </c>
      <c r="F3831" s="1" t="s">
        <v>717</v>
      </c>
      <c r="G3831" s="1" t="s">
        <v>103</v>
      </c>
      <c r="H3831" s="1" t="s">
        <v>437</v>
      </c>
      <c r="I3831" s="1">
        <v>1.8</v>
      </c>
      <c r="J3831" s="1">
        <v>2023</v>
      </c>
      <c r="K3831" s="1">
        <v>125859</v>
      </c>
      <c r="L3831" s="1">
        <v>0</v>
      </c>
      <c r="M3831" s="1">
        <f t="array" ref="M3831">SUMPRODUCT(MAX(ISNUMBER(SEARCH('Class Rules'!$B$6:$B$85,$E3831))*ISNUMBER(SEARCH('Class Rules'!$C$6:$C$85,$F3831))*'Class Rules'!$A$6:$A$85))</f>
        <v>0</v>
      </c>
      <c r="N3831" s="1" t="str">
        <f t="array" ref="N3831">IF($M3831=0,'Class Rules'!$D$3,INDEX('Class Rules'!$D$6:$D$85,MATCH($M3831,'Class Rules'!$A$6:$A$85,0)))</f>
        <v>Passenger LDV</v>
      </c>
      <c r="O3831" s="1" t="str">
        <f t="array" ref="O3831">IF(SUMPRODUCT(MAX(ISNUMBER(SEARCH(Fuel_Rules!$A$6:$A$30,$E3831))*ISNUMBER(SEARCH(Fuel_Rules!$B$6:$B$30,$F3831))*(Fuel_Rules!$A$6:$A$30&lt;&gt;"")))&gt;0,"Plug-in hybrid",IF($G3831="Diesel","Diesel","Gasoline"))</f>
        <v>Gasoline</v>
      </c>
    </row>
    <row r="3832" spans="1:15" ht="15" customHeight="1" x14ac:dyDescent="0.25">
      <c r="A3832" s="1">
        <v>2022</v>
      </c>
      <c r="B3832" s="1" t="s">
        <v>6034</v>
      </c>
      <c r="C3832" s="1" t="s">
        <v>718</v>
      </c>
      <c r="D3832" s="1" t="s">
        <v>6160</v>
      </c>
      <c r="E3832" s="1" t="s">
        <v>647</v>
      </c>
      <c r="F3832" s="1" t="s">
        <v>720</v>
      </c>
      <c r="G3832" s="1" t="s">
        <v>103</v>
      </c>
      <c r="H3832" s="1" t="s">
        <v>437</v>
      </c>
      <c r="I3832" s="1">
        <v>1.8</v>
      </c>
      <c r="J3832" s="1">
        <v>2023</v>
      </c>
      <c r="K3832" s="1">
        <v>121928</v>
      </c>
      <c r="L3832" s="1">
        <v>0</v>
      </c>
      <c r="M3832" s="1">
        <f t="array" ref="M3832">SUMPRODUCT(MAX(ISNUMBER(SEARCH('Class Rules'!$B$6:$B$85,$E3832))*ISNUMBER(SEARCH('Class Rules'!$C$6:$C$85,$F3832))*'Class Rules'!$A$6:$A$85))</f>
        <v>0</v>
      </c>
      <c r="N3832" s="1" t="str">
        <f t="array" ref="N3832">IF($M3832=0,'Class Rules'!$D$3,INDEX('Class Rules'!$D$6:$D$85,MATCH($M3832,'Class Rules'!$A$6:$A$85,0)))</f>
        <v>Passenger LDV</v>
      </c>
      <c r="O3832" s="1" t="str">
        <f t="array" ref="O3832">IF(SUMPRODUCT(MAX(ISNUMBER(SEARCH(Fuel_Rules!$A$6:$A$30,$E3832))*ISNUMBER(SEARCH(Fuel_Rules!$B$6:$B$30,$F3832))*(Fuel_Rules!$A$6:$A$30&lt;&gt;"")))&gt;0,"Plug-in hybrid",IF($G3832="Diesel","Diesel","Gasoline"))</f>
        <v>Gasoline</v>
      </c>
    </row>
    <row r="3833" spans="1:15" ht="15" customHeight="1" x14ac:dyDescent="0.25">
      <c r="A3833" s="1">
        <v>2022</v>
      </c>
      <c r="B3833" s="1" t="s">
        <v>6034</v>
      </c>
      <c r="C3833" s="1" t="s">
        <v>721</v>
      </c>
      <c r="D3833" s="1" t="s">
        <v>6161</v>
      </c>
      <c r="E3833" s="1" t="s">
        <v>647</v>
      </c>
      <c r="F3833" s="1" t="s">
        <v>723</v>
      </c>
      <c r="G3833" s="1" t="s">
        <v>103</v>
      </c>
      <c r="H3833" s="1" t="s">
        <v>298</v>
      </c>
      <c r="I3833" s="1">
        <v>1.8</v>
      </c>
      <c r="J3833" s="1">
        <v>2023</v>
      </c>
      <c r="K3833" s="1">
        <v>116551</v>
      </c>
      <c r="L3833" s="1">
        <v>0</v>
      </c>
      <c r="M3833" s="1">
        <f t="array" ref="M3833">SUMPRODUCT(MAX(ISNUMBER(SEARCH('Class Rules'!$B$6:$B$85,$E3833))*ISNUMBER(SEARCH('Class Rules'!$C$6:$C$85,$F3833))*'Class Rules'!$A$6:$A$85))</f>
        <v>0</v>
      </c>
      <c r="N3833" s="1" t="str">
        <f t="array" ref="N3833">IF($M3833=0,'Class Rules'!$D$3,INDEX('Class Rules'!$D$6:$D$85,MATCH($M3833,'Class Rules'!$A$6:$A$85,0)))</f>
        <v>Passenger LDV</v>
      </c>
      <c r="O3833" s="1" t="str">
        <f t="array" ref="O3833">IF(SUMPRODUCT(MAX(ISNUMBER(SEARCH(Fuel_Rules!$A$6:$A$30,$E3833))*ISNUMBER(SEARCH(Fuel_Rules!$B$6:$B$30,$F3833))*(Fuel_Rules!$A$6:$A$30&lt;&gt;"")))&gt;0,"Plug-in hybrid",IF($G3833="Diesel","Diesel","Gasoline"))</f>
        <v>Gasoline</v>
      </c>
    </row>
    <row r="3834" spans="1:15" ht="15" customHeight="1" x14ac:dyDescent="0.25">
      <c r="A3834" s="1">
        <v>2022</v>
      </c>
      <c r="B3834" s="1" t="s">
        <v>6034</v>
      </c>
      <c r="C3834" s="1" t="s">
        <v>724</v>
      </c>
      <c r="D3834" s="1" t="s">
        <v>6162</v>
      </c>
      <c r="E3834" s="1" t="s">
        <v>647</v>
      </c>
      <c r="F3834" s="1" t="s">
        <v>726</v>
      </c>
      <c r="G3834" s="1" t="s">
        <v>105</v>
      </c>
      <c r="H3834" s="1" t="s">
        <v>437</v>
      </c>
      <c r="I3834" s="1">
        <v>2.8</v>
      </c>
      <c r="J3834" s="1">
        <v>2023</v>
      </c>
      <c r="K3834" s="1">
        <v>361944</v>
      </c>
      <c r="L3834" s="1">
        <v>0</v>
      </c>
      <c r="M3834" s="1">
        <f t="array" ref="M3834">SUMPRODUCT(MAX(ISNUMBER(SEARCH('Class Rules'!$B$6:$B$85,$E3834))*ISNUMBER(SEARCH('Class Rules'!$C$6:$C$85,$F3834))*'Class Rules'!$A$6:$A$85))</f>
        <v>0</v>
      </c>
      <c r="N3834" s="1" t="str">
        <f t="array" ref="N3834">IF($M3834=0,'Class Rules'!$D$3,INDEX('Class Rules'!$D$6:$D$85,MATCH($M3834,'Class Rules'!$A$6:$A$85,0)))</f>
        <v>Passenger LDV</v>
      </c>
      <c r="O3834" s="1" t="str">
        <f t="array" ref="O3834">IF(SUMPRODUCT(MAX(ISNUMBER(SEARCH(Fuel_Rules!$A$6:$A$30,$E3834))*ISNUMBER(SEARCH(Fuel_Rules!$B$6:$B$30,$F3834))*(Fuel_Rules!$A$6:$A$30&lt;&gt;"")))&gt;0,"Plug-in hybrid",IF($G3834="Diesel","Diesel","Gasoline"))</f>
        <v>Diesel</v>
      </c>
    </row>
    <row r="3835" spans="1:15" ht="15" customHeight="1" x14ac:dyDescent="0.25">
      <c r="A3835" s="1">
        <v>2022</v>
      </c>
      <c r="B3835" s="1" t="s">
        <v>6034</v>
      </c>
      <c r="C3835" s="1" t="s">
        <v>727</v>
      </c>
      <c r="D3835" s="1" t="s">
        <v>6163</v>
      </c>
      <c r="E3835" s="1" t="s">
        <v>647</v>
      </c>
      <c r="F3835" s="1" t="s">
        <v>729</v>
      </c>
      <c r="G3835" s="1" t="s">
        <v>103</v>
      </c>
      <c r="H3835" s="1" t="s">
        <v>437</v>
      </c>
      <c r="I3835" s="1">
        <v>1</v>
      </c>
      <c r="J3835" s="1">
        <v>2023</v>
      </c>
      <c r="K3835" s="1">
        <v>91578</v>
      </c>
      <c r="L3835" s="1">
        <v>0</v>
      </c>
      <c r="M3835" s="1">
        <f t="array" ref="M3835">SUMPRODUCT(MAX(ISNUMBER(SEARCH('Class Rules'!$B$6:$B$85,$E3835))*ISNUMBER(SEARCH('Class Rules'!$C$6:$C$85,$F3835))*'Class Rules'!$A$6:$A$85))</f>
        <v>0</v>
      </c>
      <c r="N3835" s="1" t="str">
        <f t="array" ref="N3835">IF($M3835=0,'Class Rules'!$D$3,INDEX('Class Rules'!$D$6:$D$85,MATCH($M3835,'Class Rules'!$A$6:$A$85,0)))</f>
        <v>Passenger LDV</v>
      </c>
      <c r="O3835" s="1" t="str">
        <f t="array" ref="O3835">IF(SUMPRODUCT(MAX(ISNUMBER(SEARCH(Fuel_Rules!$A$6:$A$30,$E3835))*ISNUMBER(SEARCH(Fuel_Rules!$B$6:$B$30,$F3835))*(Fuel_Rules!$A$6:$A$30&lt;&gt;"")))&gt;0,"Plug-in hybrid",IF($G3835="Diesel","Diesel","Gasoline"))</f>
        <v>Gasoline</v>
      </c>
    </row>
    <row r="3836" spans="1:15" ht="15" customHeight="1" x14ac:dyDescent="0.25">
      <c r="A3836" s="1">
        <v>2022</v>
      </c>
      <c r="B3836" s="1" t="s">
        <v>6034</v>
      </c>
      <c r="C3836" s="1" t="s">
        <v>730</v>
      </c>
      <c r="D3836" s="1" t="s">
        <v>6164</v>
      </c>
      <c r="E3836" s="1" t="s">
        <v>647</v>
      </c>
      <c r="F3836" s="1" t="s">
        <v>732</v>
      </c>
      <c r="G3836" s="1" t="s">
        <v>103</v>
      </c>
      <c r="H3836" s="1" t="s">
        <v>298</v>
      </c>
      <c r="I3836" s="1">
        <v>1</v>
      </c>
      <c r="J3836" s="1">
        <v>2023</v>
      </c>
      <c r="K3836" s="1">
        <v>90560</v>
      </c>
      <c r="L3836" s="1">
        <v>0</v>
      </c>
      <c r="M3836" s="1">
        <f t="array" ref="M3836">SUMPRODUCT(MAX(ISNUMBER(SEARCH('Class Rules'!$B$6:$B$85,$E3836))*ISNUMBER(SEARCH('Class Rules'!$C$6:$C$85,$F3836))*'Class Rules'!$A$6:$A$85))</f>
        <v>0</v>
      </c>
      <c r="N3836" s="1" t="str">
        <f t="array" ref="N3836">IF($M3836=0,'Class Rules'!$D$3,INDEX('Class Rules'!$D$6:$D$85,MATCH($M3836,'Class Rules'!$A$6:$A$85,0)))</f>
        <v>Passenger LDV</v>
      </c>
      <c r="O3836" s="1" t="str">
        <f t="array" ref="O3836">IF(SUMPRODUCT(MAX(ISNUMBER(SEARCH(Fuel_Rules!$A$6:$A$30,$E3836))*ISNUMBER(SEARCH(Fuel_Rules!$B$6:$B$30,$F3836))*(Fuel_Rules!$A$6:$A$30&lt;&gt;"")))&gt;0,"Plug-in hybrid",IF($G3836="Diesel","Diesel","Gasoline"))</f>
        <v>Gasoline</v>
      </c>
    </row>
    <row r="3837" spans="1:15" ht="15" customHeight="1" x14ac:dyDescent="0.25">
      <c r="A3837" s="1">
        <v>2022</v>
      </c>
      <c r="B3837" s="1" t="s">
        <v>6034</v>
      </c>
      <c r="C3837" s="1" t="s">
        <v>733</v>
      </c>
      <c r="D3837" s="1" t="s">
        <v>6165</v>
      </c>
      <c r="E3837" s="1" t="s">
        <v>647</v>
      </c>
      <c r="F3837" s="1" t="s">
        <v>735</v>
      </c>
      <c r="G3837" s="1" t="s">
        <v>103</v>
      </c>
      <c r="H3837" s="1" t="s">
        <v>437</v>
      </c>
      <c r="I3837" s="1">
        <v>1</v>
      </c>
      <c r="J3837" s="1">
        <v>2023</v>
      </c>
      <c r="K3837" s="1">
        <v>97433</v>
      </c>
      <c r="L3837" s="1">
        <v>0</v>
      </c>
      <c r="M3837" s="1">
        <f t="array" ref="M3837">SUMPRODUCT(MAX(ISNUMBER(SEARCH('Class Rules'!$B$6:$B$85,$E3837))*ISNUMBER(SEARCH('Class Rules'!$C$6:$C$85,$F3837))*'Class Rules'!$A$6:$A$85))</f>
        <v>0</v>
      </c>
      <c r="N3837" s="1" t="str">
        <f t="array" ref="N3837">IF($M3837=0,'Class Rules'!$D$3,INDEX('Class Rules'!$D$6:$D$85,MATCH($M3837,'Class Rules'!$A$6:$A$85,0)))</f>
        <v>Passenger LDV</v>
      </c>
      <c r="O3837" s="1" t="str">
        <f t="array" ref="O3837">IF(SUMPRODUCT(MAX(ISNUMBER(SEARCH(Fuel_Rules!$A$6:$A$30,$E3837))*ISNUMBER(SEARCH(Fuel_Rules!$B$6:$B$30,$F3837))*(Fuel_Rules!$A$6:$A$30&lt;&gt;"")))&gt;0,"Plug-in hybrid",IF($G3837="Diesel","Diesel","Gasoline"))</f>
        <v>Gasoline</v>
      </c>
    </row>
    <row r="3838" spans="1:15" ht="15" customHeight="1" x14ac:dyDescent="0.25">
      <c r="A3838" s="1">
        <v>2022</v>
      </c>
      <c r="B3838" s="1" t="s">
        <v>6034</v>
      </c>
      <c r="C3838" s="1" t="s">
        <v>736</v>
      </c>
      <c r="D3838" s="1" t="s">
        <v>6166</v>
      </c>
      <c r="E3838" s="1" t="s">
        <v>647</v>
      </c>
      <c r="F3838" s="1" t="s">
        <v>738</v>
      </c>
      <c r="G3838" s="1" t="s">
        <v>103</v>
      </c>
      <c r="H3838" s="1" t="s">
        <v>437</v>
      </c>
      <c r="I3838" s="1">
        <v>1</v>
      </c>
      <c r="J3838" s="1">
        <v>2023</v>
      </c>
      <c r="K3838" s="1">
        <v>100423</v>
      </c>
      <c r="L3838" s="1">
        <v>0</v>
      </c>
      <c r="M3838" s="1">
        <f t="array" ref="M3838">SUMPRODUCT(MAX(ISNUMBER(SEARCH('Class Rules'!$B$6:$B$85,$E3838))*ISNUMBER(SEARCH('Class Rules'!$C$6:$C$85,$F3838))*'Class Rules'!$A$6:$A$85))</f>
        <v>0</v>
      </c>
      <c r="N3838" s="1" t="str">
        <f t="array" ref="N3838">IF($M3838=0,'Class Rules'!$D$3,INDEX('Class Rules'!$D$6:$D$85,MATCH($M3838,'Class Rules'!$A$6:$A$85,0)))</f>
        <v>Passenger LDV</v>
      </c>
      <c r="O3838" s="1" t="str">
        <f t="array" ref="O3838">IF(SUMPRODUCT(MAX(ISNUMBER(SEARCH(Fuel_Rules!$A$6:$A$30,$E3838))*ISNUMBER(SEARCH(Fuel_Rules!$B$6:$B$30,$F3838))*(Fuel_Rules!$A$6:$A$30&lt;&gt;"")))&gt;0,"Plug-in hybrid",IF($G3838="Diesel","Diesel","Gasoline"))</f>
        <v>Gasoline</v>
      </c>
    </row>
    <row r="3839" spans="1:15" ht="15" customHeight="1" x14ac:dyDescent="0.25">
      <c r="A3839" s="1">
        <v>2022</v>
      </c>
      <c r="B3839" s="1" t="s">
        <v>6034</v>
      </c>
      <c r="C3839" s="1" t="s">
        <v>739</v>
      </c>
      <c r="D3839" s="1" t="s">
        <v>6167</v>
      </c>
      <c r="E3839" s="1" t="s">
        <v>647</v>
      </c>
      <c r="F3839" s="1" t="s">
        <v>741</v>
      </c>
      <c r="G3839" s="1" t="s">
        <v>103</v>
      </c>
      <c r="H3839" s="1" t="s">
        <v>298</v>
      </c>
      <c r="I3839" s="1">
        <v>1</v>
      </c>
      <c r="J3839" s="1">
        <v>2023</v>
      </c>
      <c r="K3839" s="1">
        <v>93415</v>
      </c>
      <c r="L3839" s="1">
        <v>0</v>
      </c>
      <c r="M3839" s="1">
        <f t="array" ref="M3839">SUMPRODUCT(MAX(ISNUMBER(SEARCH('Class Rules'!$B$6:$B$85,$E3839))*ISNUMBER(SEARCH('Class Rules'!$C$6:$C$85,$F3839))*'Class Rules'!$A$6:$A$85))</f>
        <v>0</v>
      </c>
      <c r="N3839" s="1" t="str">
        <f t="array" ref="N3839">IF($M3839=0,'Class Rules'!$D$3,INDEX('Class Rules'!$D$6:$D$85,MATCH($M3839,'Class Rules'!$A$6:$A$85,0)))</f>
        <v>Passenger LDV</v>
      </c>
      <c r="O3839" s="1" t="str">
        <f t="array" ref="O3839">IF(SUMPRODUCT(MAX(ISNUMBER(SEARCH(Fuel_Rules!$A$6:$A$30,$E3839))*ISNUMBER(SEARCH(Fuel_Rules!$B$6:$B$30,$F3839))*(Fuel_Rules!$A$6:$A$30&lt;&gt;"")))&gt;0,"Plug-in hybrid",IF($G3839="Diesel","Diesel","Gasoline"))</f>
        <v>Gasoline</v>
      </c>
    </row>
    <row r="3840" spans="1:15" ht="15" customHeight="1" x14ac:dyDescent="0.25">
      <c r="A3840" s="1">
        <v>2022</v>
      </c>
      <c r="B3840" s="1" t="s">
        <v>6034</v>
      </c>
      <c r="C3840" s="1" t="s">
        <v>742</v>
      </c>
      <c r="D3840" s="1" t="s">
        <v>6168</v>
      </c>
      <c r="E3840" s="1" t="s">
        <v>647</v>
      </c>
      <c r="F3840" s="1" t="s">
        <v>744</v>
      </c>
      <c r="G3840" s="1" t="s">
        <v>103</v>
      </c>
      <c r="H3840" s="1" t="s">
        <v>437</v>
      </c>
      <c r="I3840" s="1">
        <v>1</v>
      </c>
      <c r="J3840" s="1">
        <v>2023</v>
      </c>
      <c r="K3840" s="1">
        <v>106536</v>
      </c>
      <c r="L3840" s="1">
        <v>0</v>
      </c>
      <c r="M3840" s="1">
        <f t="array" ref="M3840">SUMPRODUCT(MAX(ISNUMBER(SEARCH('Class Rules'!$B$6:$B$85,$E3840))*ISNUMBER(SEARCH('Class Rules'!$C$6:$C$85,$F3840))*'Class Rules'!$A$6:$A$85))</f>
        <v>0</v>
      </c>
      <c r="N3840" s="1" t="str">
        <f t="array" ref="N3840">IF($M3840=0,'Class Rules'!$D$3,INDEX('Class Rules'!$D$6:$D$85,MATCH($M3840,'Class Rules'!$A$6:$A$85,0)))</f>
        <v>Passenger LDV</v>
      </c>
      <c r="O3840" s="1" t="str">
        <f t="array" ref="O3840">IF(SUMPRODUCT(MAX(ISNUMBER(SEARCH(Fuel_Rules!$A$6:$A$30,$E3840))*ISNUMBER(SEARCH(Fuel_Rules!$B$6:$B$30,$F3840))*(Fuel_Rules!$A$6:$A$30&lt;&gt;"")))&gt;0,"Plug-in hybrid",IF($G3840="Diesel","Diesel","Gasoline"))</f>
        <v>Gasoline</v>
      </c>
    </row>
    <row r="3841" spans="1:15" ht="15" customHeight="1" x14ac:dyDescent="0.25">
      <c r="A3841" s="1">
        <v>2022</v>
      </c>
      <c r="B3841" s="1" t="s">
        <v>6034</v>
      </c>
      <c r="C3841" s="1" t="s">
        <v>757</v>
      </c>
      <c r="D3841" s="1" t="s">
        <v>6169</v>
      </c>
      <c r="E3841" s="1" t="s">
        <v>647</v>
      </c>
      <c r="F3841" s="1" t="s">
        <v>759</v>
      </c>
      <c r="G3841" s="1" t="s">
        <v>103</v>
      </c>
      <c r="H3841" s="1" t="s">
        <v>437</v>
      </c>
      <c r="I3841" s="1">
        <v>1.4</v>
      </c>
      <c r="J3841" s="1">
        <v>2023</v>
      </c>
      <c r="K3841" s="1">
        <v>161958</v>
      </c>
      <c r="L3841" s="1">
        <v>0</v>
      </c>
      <c r="M3841" s="1">
        <f t="array" ref="M3841">SUMPRODUCT(MAX(ISNUMBER(SEARCH('Class Rules'!$B$6:$B$85,$E3841))*ISNUMBER(SEARCH('Class Rules'!$C$6:$C$85,$F3841))*'Class Rules'!$A$6:$A$85))</f>
        <v>0</v>
      </c>
      <c r="N3841" s="1" t="str">
        <f t="array" ref="N3841">IF($M3841=0,'Class Rules'!$D$3,INDEX('Class Rules'!$D$6:$D$85,MATCH($M3841,'Class Rules'!$A$6:$A$85,0)))</f>
        <v>Passenger LDV</v>
      </c>
      <c r="O3841" s="1" t="str">
        <f t="array" ref="O3841">IF(SUMPRODUCT(MAX(ISNUMBER(SEARCH(Fuel_Rules!$A$6:$A$30,$E3841))*ISNUMBER(SEARCH(Fuel_Rules!$B$6:$B$30,$F3841))*(Fuel_Rules!$A$6:$A$30&lt;&gt;"")))&gt;0,"Plug-in hybrid",IF($G3841="Diesel","Diesel","Gasoline"))</f>
        <v>Gasoline</v>
      </c>
    </row>
    <row r="3842" spans="1:15" ht="15" customHeight="1" x14ac:dyDescent="0.25">
      <c r="A3842" s="1">
        <v>2022</v>
      </c>
      <c r="B3842" s="1" t="s">
        <v>6034</v>
      </c>
      <c r="C3842" s="1" t="s">
        <v>760</v>
      </c>
      <c r="D3842" s="1" t="s">
        <v>6170</v>
      </c>
      <c r="E3842" s="1" t="s">
        <v>647</v>
      </c>
      <c r="F3842" s="1" t="s">
        <v>762</v>
      </c>
      <c r="G3842" s="1" t="s">
        <v>103</v>
      </c>
      <c r="H3842" s="1" t="s">
        <v>437</v>
      </c>
      <c r="I3842" s="1">
        <v>1.4</v>
      </c>
      <c r="J3842" s="1">
        <v>2023</v>
      </c>
      <c r="K3842" s="1">
        <v>163864</v>
      </c>
      <c r="L3842" s="1">
        <v>0</v>
      </c>
      <c r="M3842" s="1">
        <f t="array" ref="M3842">SUMPRODUCT(MAX(ISNUMBER(SEARCH('Class Rules'!$B$6:$B$85,$E3842))*ISNUMBER(SEARCH('Class Rules'!$C$6:$C$85,$F3842))*'Class Rules'!$A$6:$A$85))</f>
        <v>0</v>
      </c>
      <c r="N3842" s="1" t="str">
        <f t="array" ref="N3842">IF($M3842=0,'Class Rules'!$D$3,INDEX('Class Rules'!$D$6:$D$85,MATCH($M3842,'Class Rules'!$A$6:$A$85,0)))</f>
        <v>Passenger LDV</v>
      </c>
      <c r="O3842" s="1" t="str">
        <f t="array" ref="O3842">IF(SUMPRODUCT(MAX(ISNUMBER(SEARCH(Fuel_Rules!$A$6:$A$30,$E3842))*ISNUMBER(SEARCH(Fuel_Rules!$B$6:$B$30,$F3842))*(Fuel_Rules!$A$6:$A$30&lt;&gt;"")))&gt;0,"Plug-in hybrid",IF($G3842="Diesel","Diesel","Gasoline"))</f>
        <v>Gasoline</v>
      </c>
    </row>
    <row r="3843" spans="1:15" ht="15" customHeight="1" x14ac:dyDescent="0.25">
      <c r="A3843" s="1">
        <v>2022</v>
      </c>
      <c r="B3843" s="1" t="s">
        <v>6034</v>
      </c>
      <c r="C3843" s="1" t="s">
        <v>763</v>
      </c>
      <c r="D3843" s="1" t="s">
        <v>6171</v>
      </c>
      <c r="E3843" s="1" t="s">
        <v>647</v>
      </c>
      <c r="F3843" s="1" t="s">
        <v>765</v>
      </c>
      <c r="G3843" s="1" t="s">
        <v>103</v>
      </c>
      <c r="H3843" s="1" t="s">
        <v>437</v>
      </c>
      <c r="I3843" s="1">
        <v>1</v>
      </c>
      <c r="J3843" s="1">
        <v>2023</v>
      </c>
      <c r="K3843" s="1">
        <v>85937</v>
      </c>
      <c r="L3843" s="1">
        <v>0</v>
      </c>
      <c r="M3843" s="1">
        <f t="array" ref="M3843">SUMPRODUCT(MAX(ISNUMBER(SEARCH('Class Rules'!$B$6:$B$85,$E3843))*ISNUMBER(SEARCH('Class Rules'!$C$6:$C$85,$F3843))*'Class Rules'!$A$6:$A$85))</f>
        <v>0</v>
      </c>
      <c r="N3843" s="1" t="str">
        <f t="array" ref="N3843">IF($M3843=0,'Class Rules'!$D$3,INDEX('Class Rules'!$D$6:$D$85,MATCH($M3843,'Class Rules'!$A$6:$A$85,0)))</f>
        <v>Passenger LDV</v>
      </c>
      <c r="O3843" s="1" t="str">
        <f t="array" ref="O3843">IF(SUMPRODUCT(MAX(ISNUMBER(SEARCH(Fuel_Rules!$A$6:$A$30,$E3843))*ISNUMBER(SEARCH(Fuel_Rules!$B$6:$B$30,$F3843))*(Fuel_Rules!$A$6:$A$30&lt;&gt;"")))&gt;0,"Plug-in hybrid",IF($G3843="Diesel","Diesel","Gasoline"))</f>
        <v>Gasoline</v>
      </c>
    </row>
    <row r="3844" spans="1:15" ht="15" customHeight="1" x14ac:dyDescent="0.25">
      <c r="A3844" s="1">
        <v>2022</v>
      </c>
      <c r="B3844" s="1" t="s">
        <v>6034</v>
      </c>
      <c r="C3844" s="1" t="s">
        <v>766</v>
      </c>
      <c r="D3844" s="1" t="s">
        <v>6172</v>
      </c>
      <c r="E3844" s="1" t="s">
        <v>647</v>
      </c>
      <c r="F3844" s="1" t="s">
        <v>768</v>
      </c>
      <c r="G3844" s="1" t="s">
        <v>103</v>
      </c>
      <c r="H3844" s="1" t="s">
        <v>298</v>
      </c>
      <c r="I3844" s="1">
        <v>1</v>
      </c>
      <c r="J3844" s="1">
        <v>2023</v>
      </c>
      <c r="K3844" s="1">
        <v>87543</v>
      </c>
      <c r="L3844" s="1">
        <v>0</v>
      </c>
      <c r="M3844" s="1">
        <f t="array" ref="M3844">SUMPRODUCT(MAX(ISNUMBER(SEARCH('Class Rules'!$B$6:$B$85,$E3844))*ISNUMBER(SEARCH('Class Rules'!$C$6:$C$85,$F3844))*'Class Rules'!$A$6:$A$85))</f>
        <v>0</v>
      </c>
      <c r="N3844" s="1" t="str">
        <f t="array" ref="N3844">IF($M3844=0,'Class Rules'!$D$3,INDEX('Class Rules'!$D$6:$D$85,MATCH($M3844,'Class Rules'!$A$6:$A$85,0)))</f>
        <v>Passenger LDV</v>
      </c>
      <c r="O3844" s="1" t="str">
        <f t="array" ref="O3844">IF(SUMPRODUCT(MAX(ISNUMBER(SEARCH(Fuel_Rules!$A$6:$A$30,$E3844))*ISNUMBER(SEARCH(Fuel_Rules!$B$6:$B$30,$F3844))*(Fuel_Rules!$A$6:$A$30&lt;&gt;"")))&gt;0,"Plug-in hybrid",IF($G3844="Diesel","Diesel","Gasoline"))</f>
        <v>Gasoline</v>
      </c>
    </row>
    <row r="3845" spans="1:15" ht="15" customHeight="1" x14ac:dyDescent="0.25">
      <c r="A3845" s="1">
        <v>2022</v>
      </c>
      <c r="B3845" s="1" t="s">
        <v>6034</v>
      </c>
      <c r="C3845" s="1" t="s">
        <v>766</v>
      </c>
      <c r="D3845" s="1" t="s">
        <v>6173</v>
      </c>
      <c r="E3845" s="1" t="s">
        <v>647</v>
      </c>
      <c r="F3845" s="1" t="s">
        <v>768</v>
      </c>
      <c r="G3845" s="1" t="s">
        <v>103</v>
      </c>
      <c r="H3845" s="1" t="s">
        <v>298</v>
      </c>
      <c r="I3845" s="1">
        <v>1</v>
      </c>
      <c r="J3845" s="1">
        <v>2023</v>
      </c>
      <c r="K3845" s="1">
        <v>84391</v>
      </c>
      <c r="L3845" s="1">
        <v>0</v>
      </c>
      <c r="M3845" s="1">
        <f t="array" ref="M3845">SUMPRODUCT(MAX(ISNUMBER(SEARCH('Class Rules'!$B$6:$B$85,$E3845))*ISNUMBER(SEARCH('Class Rules'!$C$6:$C$85,$F3845))*'Class Rules'!$A$6:$A$85))</f>
        <v>0</v>
      </c>
      <c r="N3845" s="1" t="str">
        <f t="array" ref="N3845">IF($M3845=0,'Class Rules'!$D$3,INDEX('Class Rules'!$D$6:$D$85,MATCH($M3845,'Class Rules'!$A$6:$A$85,0)))</f>
        <v>Passenger LDV</v>
      </c>
      <c r="O3845" s="1" t="str">
        <f t="array" ref="O3845">IF(SUMPRODUCT(MAX(ISNUMBER(SEARCH(Fuel_Rules!$A$6:$A$30,$E3845))*ISNUMBER(SEARCH(Fuel_Rules!$B$6:$B$30,$F3845))*(Fuel_Rules!$A$6:$A$30&lt;&gt;"")))&gt;0,"Plug-in hybrid",IF($G3845="Diesel","Diesel","Gasoline"))</f>
        <v>Gasoline</v>
      </c>
    </row>
    <row r="3846" spans="1:15" ht="15" customHeight="1" x14ac:dyDescent="0.25">
      <c r="A3846" s="1">
        <v>2022</v>
      </c>
      <c r="B3846" s="1" t="s">
        <v>6034</v>
      </c>
      <c r="C3846" s="1" t="s">
        <v>769</v>
      </c>
      <c r="D3846" s="1" t="s">
        <v>6174</v>
      </c>
      <c r="E3846" s="1" t="s">
        <v>647</v>
      </c>
      <c r="F3846" s="1" t="s">
        <v>771</v>
      </c>
      <c r="G3846" s="1" t="s">
        <v>103</v>
      </c>
      <c r="H3846" s="1" t="s">
        <v>298</v>
      </c>
      <c r="I3846" s="1">
        <v>1</v>
      </c>
      <c r="J3846" s="1">
        <v>2023</v>
      </c>
      <c r="K3846" s="1">
        <v>87910</v>
      </c>
      <c r="L3846" s="1">
        <v>0</v>
      </c>
      <c r="M3846" s="1">
        <f t="array" ref="M3846">SUMPRODUCT(MAX(ISNUMBER(SEARCH('Class Rules'!$B$6:$B$85,$E3846))*ISNUMBER(SEARCH('Class Rules'!$C$6:$C$85,$F3846))*'Class Rules'!$A$6:$A$85))</f>
        <v>0</v>
      </c>
      <c r="N3846" s="1" t="str">
        <f t="array" ref="N3846">IF($M3846=0,'Class Rules'!$D$3,INDEX('Class Rules'!$D$6:$D$85,MATCH($M3846,'Class Rules'!$A$6:$A$85,0)))</f>
        <v>Passenger LDV</v>
      </c>
      <c r="O3846" s="1" t="str">
        <f t="array" ref="O3846">IF(SUMPRODUCT(MAX(ISNUMBER(SEARCH(Fuel_Rules!$A$6:$A$30,$E3846))*ISNUMBER(SEARCH(Fuel_Rules!$B$6:$B$30,$F3846))*(Fuel_Rules!$A$6:$A$30&lt;&gt;"")))&gt;0,"Plug-in hybrid",IF($G3846="Diesel","Diesel","Gasoline"))</f>
        <v>Gasoline</v>
      </c>
    </row>
    <row r="3847" spans="1:15" ht="15" customHeight="1" x14ac:dyDescent="0.25">
      <c r="A3847" s="1">
        <v>2022</v>
      </c>
      <c r="B3847" s="1" t="s">
        <v>6034</v>
      </c>
      <c r="C3847" s="1" t="s">
        <v>772</v>
      </c>
      <c r="D3847" s="1" t="s">
        <v>6175</v>
      </c>
      <c r="E3847" s="1" t="s">
        <v>647</v>
      </c>
      <c r="F3847" s="1" t="s">
        <v>774</v>
      </c>
      <c r="G3847" s="1" t="s">
        <v>103</v>
      </c>
      <c r="H3847" s="1" t="s">
        <v>437</v>
      </c>
      <c r="I3847" s="1">
        <v>1</v>
      </c>
      <c r="J3847" s="1">
        <v>2023</v>
      </c>
      <c r="K3847" s="1">
        <v>92214</v>
      </c>
      <c r="L3847" s="1">
        <v>0</v>
      </c>
      <c r="M3847" s="1">
        <f t="array" ref="M3847">SUMPRODUCT(MAX(ISNUMBER(SEARCH('Class Rules'!$B$6:$B$85,$E3847))*ISNUMBER(SEARCH('Class Rules'!$C$6:$C$85,$F3847))*'Class Rules'!$A$6:$A$85))</f>
        <v>0</v>
      </c>
      <c r="N3847" s="1" t="str">
        <f t="array" ref="N3847">IF($M3847=0,'Class Rules'!$D$3,INDEX('Class Rules'!$D$6:$D$85,MATCH($M3847,'Class Rules'!$A$6:$A$85,0)))</f>
        <v>Passenger LDV</v>
      </c>
      <c r="O3847" s="1" t="str">
        <f t="array" ref="O3847">IF(SUMPRODUCT(MAX(ISNUMBER(SEARCH(Fuel_Rules!$A$6:$A$30,$E3847))*ISNUMBER(SEARCH(Fuel_Rules!$B$6:$B$30,$F3847))*(Fuel_Rules!$A$6:$A$30&lt;&gt;"")))&gt;0,"Plug-in hybrid",IF($G3847="Diesel","Diesel","Gasoline"))</f>
        <v>Gasoline</v>
      </c>
    </row>
    <row r="3848" spans="1:15" ht="15" customHeight="1" x14ac:dyDescent="0.25">
      <c r="A3848" s="1">
        <v>2022</v>
      </c>
      <c r="B3848" s="1" t="s">
        <v>6034</v>
      </c>
      <c r="C3848" s="1" t="s">
        <v>775</v>
      </c>
      <c r="D3848" s="1" t="s">
        <v>6176</v>
      </c>
      <c r="E3848" s="1" t="s">
        <v>647</v>
      </c>
      <c r="F3848" s="1" t="s">
        <v>777</v>
      </c>
      <c r="G3848" s="1" t="s">
        <v>103</v>
      </c>
      <c r="H3848" s="1" t="s">
        <v>437</v>
      </c>
      <c r="I3848" s="1">
        <v>1</v>
      </c>
      <c r="J3848" s="1">
        <v>2023</v>
      </c>
      <c r="K3848" s="1">
        <v>94591</v>
      </c>
      <c r="L3848" s="1">
        <v>0</v>
      </c>
      <c r="M3848" s="1">
        <f t="array" ref="M3848">SUMPRODUCT(MAX(ISNUMBER(SEARCH('Class Rules'!$B$6:$B$85,$E3848))*ISNUMBER(SEARCH('Class Rules'!$C$6:$C$85,$F3848))*'Class Rules'!$A$6:$A$85))</f>
        <v>0</v>
      </c>
      <c r="N3848" s="1" t="str">
        <f t="array" ref="N3848">IF($M3848=0,'Class Rules'!$D$3,INDEX('Class Rules'!$D$6:$D$85,MATCH($M3848,'Class Rules'!$A$6:$A$85,0)))</f>
        <v>Passenger LDV</v>
      </c>
      <c r="O3848" s="1" t="str">
        <f t="array" ref="O3848">IF(SUMPRODUCT(MAX(ISNUMBER(SEARCH(Fuel_Rules!$A$6:$A$30,$E3848))*ISNUMBER(SEARCH(Fuel_Rules!$B$6:$B$30,$F3848))*(Fuel_Rules!$A$6:$A$30&lt;&gt;"")))&gt;0,"Plug-in hybrid",IF($G3848="Diesel","Diesel","Gasoline"))</f>
        <v>Gasoline</v>
      </c>
    </row>
    <row r="3849" spans="1:15" ht="15" customHeight="1" x14ac:dyDescent="0.25">
      <c r="A3849" s="1">
        <v>2022</v>
      </c>
      <c r="B3849" s="1" t="s">
        <v>6034</v>
      </c>
      <c r="C3849" s="1" t="s">
        <v>778</v>
      </c>
      <c r="D3849" s="1" t="s">
        <v>6177</v>
      </c>
      <c r="E3849" s="1" t="s">
        <v>647</v>
      </c>
      <c r="F3849" s="1" t="s">
        <v>780</v>
      </c>
      <c r="G3849" s="1" t="s">
        <v>103</v>
      </c>
      <c r="H3849" s="1" t="s">
        <v>437</v>
      </c>
      <c r="I3849" s="1">
        <v>1</v>
      </c>
      <c r="J3849" s="1">
        <v>2023</v>
      </c>
      <c r="K3849" s="1">
        <v>103900</v>
      </c>
      <c r="L3849" s="1">
        <v>0</v>
      </c>
      <c r="M3849" s="1">
        <f t="array" ref="M3849">SUMPRODUCT(MAX(ISNUMBER(SEARCH('Class Rules'!$B$6:$B$85,$E3849))*ISNUMBER(SEARCH('Class Rules'!$C$6:$C$85,$F3849))*'Class Rules'!$A$6:$A$85))</f>
        <v>0</v>
      </c>
      <c r="N3849" s="1" t="str">
        <f t="array" ref="N3849">IF($M3849=0,'Class Rules'!$D$3,INDEX('Class Rules'!$D$6:$D$85,MATCH($M3849,'Class Rules'!$A$6:$A$85,0)))</f>
        <v>Passenger LDV</v>
      </c>
      <c r="O3849" s="1" t="str">
        <f t="array" ref="O3849">IF(SUMPRODUCT(MAX(ISNUMBER(SEARCH(Fuel_Rules!$A$6:$A$30,$E3849))*ISNUMBER(SEARCH(Fuel_Rules!$B$6:$B$30,$F3849))*(Fuel_Rules!$A$6:$A$30&lt;&gt;"")))&gt;0,"Plug-in hybrid",IF($G3849="Diesel","Diesel","Gasoline"))</f>
        <v>Gasoline</v>
      </c>
    </row>
    <row r="3850" spans="1:15" ht="15" customHeight="1" x14ac:dyDescent="0.25">
      <c r="A3850" s="1">
        <v>2022</v>
      </c>
      <c r="B3850" s="1" t="s">
        <v>6034</v>
      </c>
      <c r="C3850" s="1" t="s">
        <v>778</v>
      </c>
      <c r="D3850" s="1" t="s">
        <v>6178</v>
      </c>
      <c r="E3850" s="1" t="s">
        <v>647</v>
      </c>
      <c r="F3850" s="1" t="s">
        <v>780</v>
      </c>
      <c r="G3850" s="1" t="s">
        <v>103</v>
      </c>
      <c r="H3850" s="1" t="s">
        <v>437</v>
      </c>
      <c r="I3850" s="1">
        <v>1</v>
      </c>
      <c r="J3850" s="1">
        <v>2023</v>
      </c>
      <c r="K3850" s="1">
        <v>100159</v>
      </c>
      <c r="L3850" s="1">
        <v>0</v>
      </c>
      <c r="M3850" s="1">
        <f t="array" ref="M3850">SUMPRODUCT(MAX(ISNUMBER(SEARCH('Class Rules'!$B$6:$B$85,$E3850))*ISNUMBER(SEARCH('Class Rules'!$C$6:$C$85,$F3850))*'Class Rules'!$A$6:$A$85))</f>
        <v>0</v>
      </c>
      <c r="N3850" s="1" t="str">
        <f t="array" ref="N3850">IF($M3850=0,'Class Rules'!$D$3,INDEX('Class Rules'!$D$6:$D$85,MATCH($M3850,'Class Rules'!$A$6:$A$85,0)))</f>
        <v>Passenger LDV</v>
      </c>
      <c r="O3850" s="1" t="str">
        <f t="array" ref="O3850">IF(SUMPRODUCT(MAX(ISNUMBER(SEARCH(Fuel_Rules!$A$6:$A$30,$E3850))*ISNUMBER(SEARCH(Fuel_Rules!$B$6:$B$30,$F3850))*(Fuel_Rules!$A$6:$A$30&lt;&gt;"")))&gt;0,"Plug-in hybrid",IF($G3850="Diesel","Diesel","Gasoline"))</f>
        <v>Gasoline</v>
      </c>
    </row>
    <row r="3851" spans="1:15" ht="15" customHeight="1" x14ac:dyDescent="0.25">
      <c r="A3851" s="1">
        <v>2022</v>
      </c>
      <c r="B3851" s="1" t="s">
        <v>6034</v>
      </c>
      <c r="C3851" s="1" t="s">
        <v>781</v>
      </c>
      <c r="D3851" s="1" t="s">
        <v>6179</v>
      </c>
      <c r="E3851" s="1" t="s">
        <v>647</v>
      </c>
      <c r="F3851" s="1" t="s">
        <v>783</v>
      </c>
      <c r="G3851" s="1" t="s">
        <v>103</v>
      </c>
      <c r="H3851" s="1" t="s">
        <v>298</v>
      </c>
      <c r="I3851" s="1">
        <v>1</v>
      </c>
      <c r="J3851" s="1">
        <v>2023</v>
      </c>
      <c r="K3851" s="1">
        <v>82110</v>
      </c>
      <c r="L3851" s="1">
        <v>0</v>
      </c>
      <c r="M3851" s="1">
        <f t="array" ref="M3851">SUMPRODUCT(MAX(ISNUMBER(SEARCH('Class Rules'!$B$6:$B$85,$E3851))*ISNUMBER(SEARCH('Class Rules'!$C$6:$C$85,$F3851))*'Class Rules'!$A$6:$A$85))</f>
        <v>0</v>
      </c>
      <c r="N3851" s="1" t="str">
        <f t="array" ref="N3851">IF($M3851=0,'Class Rules'!$D$3,INDEX('Class Rules'!$D$6:$D$85,MATCH($M3851,'Class Rules'!$A$6:$A$85,0)))</f>
        <v>Passenger LDV</v>
      </c>
      <c r="O3851" s="1" t="str">
        <f t="array" ref="O3851">IF(SUMPRODUCT(MAX(ISNUMBER(SEARCH(Fuel_Rules!$A$6:$A$30,$E3851))*ISNUMBER(SEARCH(Fuel_Rules!$B$6:$B$30,$F3851))*(Fuel_Rules!$A$6:$A$30&lt;&gt;"")))&gt;0,"Plug-in hybrid",IF($G3851="Diesel","Diesel","Gasoline"))</f>
        <v>Gasoline</v>
      </c>
    </row>
    <row r="3852" spans="1:15" ht="15" customHeight="1" x14ac:dyDescent="0.25">
      <c r="A3852" s="1">
        <v>2022</v>
      </c>
      <c r="B3852" s="1" t="s">
        <v>6034</v>
      </c>
      <c r="C3852" s="1" t="s">
        <v>781</v>
      </c>
      <c r="D3852" s="1" t="s">
        <v>6180</v>
      </c>
      <c r="E3852" s="1" t="s">
        <v>647</v>
      </c>
      <c r="F3852" s="1" t="s">
        <v>783</v>
      </c>
      <c r="G3852" s="1" t="s">
        <v>103</v>
      </c>
      <c r="H3852" s="1" t="s">
        <v>298</v>
      </c>
      <c r="I3852" s="1">
        <v>1</v>
      </c>
      <c r="J3852" s="1">
        <v>2023</v>
      </c>
      <c r="K3852" s="1">
        <v>79071</v>
      </c>
      <c r="L3852" s="1">
        <v>0</v>
      </c>
      <c r="M3852" s="1">
        <f t="array" ref="M3852">SUMPRODUCT(MAX(ISNUMBER(SEARCH('Class Rules'!$B$6:$B$85,$E3852))*ISNUMBER(SEARCH('Class Rules'!$C$6:$C$85,$F3852))*'Class Rules'!$A$6:$A$85))</f>
        <v>0</v>
      </c>
      <c r="N3852" s="1" t="str">
        <f t="array" ref="N3852">IF($M3852=0,'Class Rules'!$D$3,INDEX('Class Rules'!$D$6:$D$85,MATCH($M3852,'Class Rules'!$A$6:$A$85,0)))</f>
        <v>Passenger LDV</v>
      </c>
      <c r="O3852" s="1" t="str">
        <f t="array" ref="O3852">IF(SUMPRODUCT(MAX(ISNUMBER(SEARCH(Fuel_Rules!$A$6:$A$30,$E3852))*ISNUMBER(SEARCH(Fuel_Rules!$B$6:$B$30,$F3852))*(Fuel_Rules!$A$6:$A$30&lt;&gt;"")))&gt;0,"Plug-in hybrid",IF($G3852="Diesel","Diesel","Gasoline"))</f>
        <v>Gasoline</v>
      </c>
    </row>
    <row r="3853" spans="1:15" ht="15" customHeight="1" x14ac:dyDescent="0.25">
      <c r="A3853" s="1">
        <v>2022</v>
      </c>
      <c r="B3853" s="1" t="s">
        <v>6034</v>
      </c>
      <c r="C3853" s="1" t="s">
        <v>784</v>
      </c>
      <c r="D3853" s="1" t="s">
        <v>6181</v>
      </c>
      <c r="E3853" s="1" t="s">
        <v>647</v>
      </c>
      <c r="F3853" s="1" t="s">
        <v>786</v>
      </c>
      <c r="G3853" s="1" t="s">
        <v>103</v>
      </c>
      <c r="H3853" s="1" t="s">
        <v>298</v>
      </c>
      <c r="I3853" s="1">
        <v>1</v>
      </c>
      <c r="J3853" s="1">
        <v>2023</v>
      </c>
      <c r="K3853" s="1">
        <v>87107</v>
      </c>
      <c r="L3853" s="1">
        <v>0</v>
      </c>
      <c r="M3853" s="1">
        <f t="array" ref="M3853">SUMPRODUCT(MAX(ISNUMBER(SEARCH('Class Rules'!$B$6:$B$85,$E3853))*ISNUMBER(SEARCH('Class Rules'!$C$6:$C$85,$F3853))*'Class Rules'!$A$6:$A$85))</f>
        <v>0</v>
      </c>
      <c r="N3853" s="1" t="str">
        <f t="array" ref="N3853">IF($M3853=0,'Class Rules'!$D$3,INDEX('Class Rules'!$D$6:$D$85,MATCH($M3853,'Class Rules'!$A$6:$A$85,0)))</f>
        <v>Passenger LDV</v>
      </c>
      <c r="O3853" s="1" t="str">
        <f t="array" ref="O3853">IF(SUMPRODUCT(MAX(ISNUMBER(SEARCH(Fuel_Rules!$A$6:$A$30,$E3853))*ISNUMBER(SEARCH(Fuel_Rules!$B$6:$B$30,$F3853))*(Fuel_Rules!$A$6:$A$30&lt;&gt;"")))&gt;0,"Plug-in hybrid",IF($G3853="Diesel","Diesel","Gasoline"))</f>
        <v>Gasoline</v>
      </c>
    </row>
    <row r="3854" spans="1:15" ht="15" customHeight="1" x14ac:dyDescent="0.25">
      <c r="A3854" s="1">
        <v>2022</v>
      </c>
      <c r="B3854" s="1" t="s">
        <v>6034</v>
      </c>
      <c r="C3854" s="1" t="s">
        <v>784</v>
      </c>
      <c r="D3854" s="1" t="s">
        <v>6182</v>
      </c>
      <c r="E3854" s="1" t="s">
        <v>647</v>
      </c>
      <c r="F3854" s="1" t="s">
        <v>786</v>
      </c>
      <c r="G3854" s="1" t="s">
        <v>103</v>
      </c>
      <c r="H3854" s="1" t="s">
        <v>298</v>
      </c>
      <c r="I3854" s="1">
        <v>1</v>
      </c>
      <c r="J3854" s="1">
        <v>2023</v>
      </c>
      <c r="K3854" s="1">
        <v>84090</v>
      </c>
      <c r="L3854" s="1">
        <v>0</v>
      </c>
      <c r="M3854" s="1">
        <f t="array" ref="M3854">SUMPRODUCT(MAX(ISNUMBER(SEARCH('Class Rules'!$B$6:$B$85,$E3854))*ISNUMBER(SEARCH('Class Rules'!$C$6:$C$85,$F3854))*'Class Rules'!$A$6:$A$85))</f>
        <v>0</v>
      </c>
      <c r="N3854" s="1" t="str">
        <f t="array" ref="N3854">IF($M3854=0,'Class Rules'!$D$3,INDEX('Class Rules'!$D$6:$D$85,MATCH($M3854,'Class Rules'!$A$6:$A$85,0)))</f>
        <v>Passenger LDV</v>
      </c>
      <c r="O3854" s="1" t="str">
        <f t="array" ref="O3854">IF(SUMPRODUCT(MAX(ISNUMBER(SEARCH(Fuel_Rules!$A$6:$A$30,$E3854))*ISNUMBER(SEARCH(Fuel_Rules!$B$6:$B$30,$F3854))*(Fuel_Rules!$A$6:$A$30&lt;&gt;"")))&gt;0,"Plug-in hybrid",IF($G3854="Diesel","Diesel","Gasoline"))</f>
        <v>Gasoline</v>
      </c>
    </row>
    <row r="3855" spans="1:15" ht="15" customHeight="1" x14ac:dyDescent="0.25">
      <c r="A3855" s="1">
        <v>2022</v>
      </c>
      <c r="B3855" s="1" t="s">
        <v>6034</v>
      </c>
      <c r="C3855" s="1" t="s">
        <v>787</v>
      </c>
      <c r="D3855" s="1" t="s">
        <v>6183</v>
      </c>
      <c r="E3855" s="1" t="s">
        <v>647</v>
      </c>
      <c r="F3855" s="1" t="s">
        <v>789</v>
      </c>
      <c r="G3855" s="1" t="s">
        <v>103</v>
      </c>
      <c r="H3855" s="1" t="s">
        <v>298</v>
      </c>
      <c r="I3855" s="1">
        <v>1</v>
      </c>
      <c r="J3855" s="1">
        <v>2023</v>
      </c>
      <c r="K3855" s="1">
        <v>75495</v>
      </c>
      <c r="L3855" s="1">
        <v>0</v>
      </c>
      <c r="M3855" s="1">
        <f t="array" ref="M3855">SUMPRODUCT(MAX(ISNUMBER(SEARCH('Class Rules'!$B$6:$B$85,$E3855))*ISNUMBER(SEARCH('Class Rules'!$C$6:$C$85,$F3855))*'Class Rules'!$A$6:$A$85))</f>
        <v>0</v>
      </c>
      <c r="N3855" s="1" t="str">
        <f t="array" ref="N3855">IF($M3855=0,'Class Rules'!$D$3,INDEX('Class Rules'!$D$6:$D$85,MATCH($M3855,'Class Rules'!$A$6:$A$85,0)))</f>
        <v>Passenger LDV</v>
      </c>
      <c r="O3855" s="1" t="str">
        <f t="array" ref="O3855">IF(SUMPRODUCT(MAX(ISNUMBER(SEARCH(Fuel_Rules!$A$6:$A$30,$E3855))*ISNUMBER(SEARCH(Fuel_Rules!$B$6:$B$30,$F3855))*(Fuel_Rules!$A$6:$A$30&lt;&gt;"")))&gt;0,"Plug-in hybrid",IF($G3855="Diesel","Diesel","Gasoline"))</f>
        <v>Gasoline</v>
      </c>
    </row>
    <row r="3856" spans="1:15" ht="15" customHeight="1" x14ac:dyDescent="0.25">
      <c r="A3856" s="1">
        <v>2022</v>
      </c>
      <c r="B3856" s="1" t="s">
        <v>6034</v>
      </c>
      <c r="C3856" s="1" t="s">
        <v>790</v>
      </c>
      <c r="D3856" s="1" t="s">
        <v>6184</v>
      </c>
      <c r="E3856" s="1" t="s">
        <v>647</v>
      </c>
      <c r="F3856" s="1" t="s">
        <v>792</v>
      </c>
      <c r="G3856" s="1" t="s">
        <v>103</v>
      </c>
      <c r="H3856" s="1" t="s">
        <v>298</v>
      </c>
      <c r="I3856" s="1">
        <v>1</v>
      </c>
      <c r="J3856" s="1">
        <v>2023</v>
      </c>
      <c r="K3856" s="1">
        <v>110532</v>
      </c>
      <c r="L3856" s="1">
        <v>0</v>
      </c>
      <c r="M3856" s="1">
        <f t="array" ref="M3856">SUMPRODUCT(MAX(ISNUMBER(SEARCH('Class Rules'!$B$6:$B$85,$E3856))*ISNUMBER(SEARCH('Class Rules'!$C$6:$C$85,$F3856))*'Class Rules'!$A$6:$A$85))</f>
        <v>0</v>
      </c>
      <c r="N3856" s="1" t="str">
        <f t="array" ref="N3856">IF($M3856=0,'Class Rules'!$D$3,INDEX('Class Rules'!$D$6:$D$85,MATCH($M3856,'Class Rules'!$A$6:$A$85,0)))</f>
        <v>Passenger LDV</v>
      </c>
      <c r="O3856" s="1" t="str">
        <f t="array" ref="O3856">IF(SUMPRODUCT(MAX(ISNUMBER(SEARCH(Fuel_Rules!$A$6:$A$30,$E3856))*ISNUMBER(SEARCH(Fuel_Rules!$B$6:$B$30,$F3856))*(Fuel_Rules!$A$6:$A$30&lt;&gt;"")))&gt;0,"Plug-in hybrid",IF($G3856="Diesel","Diesel","Gasoline"))</f>
        <v>Gasoline</v>
      </c>
    </row>
    <row r="3857" spans="1:15" ht="15" customHeight="1" x14ac:dyDescent="0.25">
      <c r="A3857" s="1">
        <v>2022</v>
      </c>
      <c r="B3857" s="1" t="s">
        <v>6034</v>
      </c>
      <c r="C3857" s="1" t="s">
        <v>793</v>
      </c>
      <c r="D3857" s="1" t="s">
        <v>6185</v>
      </c>
      <c r="E3857" s="1" t="s">
        <v>647</v>
      </c>
      <c r="F3857" s="1" t="s">
        <v>795</v>
      </c>
      <c r="G3857" s="1" t="s">
        <v>103</v>
      </c>
      <c r="H3857" s="1" t="s">
        <v>437</v>
      </c>
      <c r="I3857" s="1">
        <v>1</v>
      </c>
      <c r="J3857" s="1">
        <v>2023</v>
      </c>
      <c r="K3857" s="1">
        <v>119786</v>
      </c>
      <c r="L3857" s="1">
        <v>0</v>
      </c>
      <c r="M3857" s="1">
        <f t="array" ref="M3857">SUMPRODUCT(MAX(ISNUMBER(SEARCH('Class Rules'!$B$6:$B$85,$E3857))*ISNUMBER(SEARCH('Class Rules'!$C$6:$C$85,$F3857))*'Class Rules'!$A$6:$A$85))</f>
        <v>0</v>
      </c>
      <c r="N3857" s="1" t="str">
        <f t="array" ref="N3857">IF($M3857=0,'Class Rules'!$D$3,INDEX('Class Rules'!$D$6:$D$85,MATCH($M3857,'Class Rules'!$A$6:$A$85,0)))</f>
        <v>Passenger LDV</v>
      </c>
      <c r="O3857" s="1" t="str">
        <f t="array" ref="O3857">IF(SUMPRODUCT(MAX(ISNUMBER(SEARCH(Fuel_Rules!$A$6:$A$30,$E3857))*ISNUMBER(SEARCH(Fuel_Rules!$B$6:$B$30,$F3857))*(Fuel_Rules!$A$6:$A$30&lt;&gt;"")))&gt;0,"Plug-in hybrid",IF($G3857="Diesel","Diesel","Gasoline"))</f>
        <v>Gasoline</v>
      </c>
    </row>
    <row r="3858" spans="1:15" ht="15" customHeight="1" x14ac:dyDescent="0.25">
      <c r="A3858" s="1">
        <v>2022</v>
      </c>
      <c r="B3858" s="1" t="s">
        <v>6034</v>
      </c>
      <c r="C3858" s="1" t="s">
        <v>802</v>
      </c>
      <c r="D3858" s="1" t="s">
        <v>6186</v>
      </c>
      <c r="E3858" s="1" t="s">
        <v>647</v>
      </c>
      <c r="F3858" s="1" t="s">
        <v>804</v>
      </c>
      <c r="G3858" s="1" t="s">
        <v>103</v>
      </c>
      <c r="H3858" s="1" t="s">
        <v>437</v>
      </c>
      <c r="I3858" s="1">
        <v>1.2</v>
      </c>
      <c r="J3858" s="1">
        <v>2023</v>
      </c>
      <c r="K3858" s="1">
        <v>149196</v>
      </c>
      <c r="L3858" s="1">
        <v>0</v>
      </c>
      <c r="M3858" s="1">
        <f t="array" ref="M3858">SUMPRODUCT(MAX(ISNUMBER(SEARCH('Class Rules'!$B$6:$B$85,$E3858))*ISNUMBER(SEARCH('Class Rules'!$C$6:$C$85,$F3858))*'Class Rules'!$A$6:$A$85))</f>
        <v>0</v>
      </c>
      <c r="N3858" s="1" t="str">
        <f t="array" ref="N3858">IF($M3858=0,'Class Rules'!$D$3,INDEX('Class Rules'!$D$6:$D$85,MATCH($M3858,'Class Rules'!$A$6:$A$85,0)))</f>
        <v>Passenger LDV</v>
      </c>
      <c r="O3858" s="1" t="str">
        <f t="array" ref="O3858">IF(SUMPRODUCT(MAX(ISNUMBER(SEARCH(Fuel_Rules!$A$6:$A$30,$E3858))*ISNUMBER(SEARCH(Fuel_Rules!$B$6:$B$30,$F3858))*(Fuel_Rules!$A$6:$A$30&lt;&gt;"")))&gt;0,"Plug-in hybrid",IF($G3858="Diesel","Diesel","Gasoline"))</f>
        <v>Gasoline</v>
      </c>
    </row>
    <row r="3859" spans="1:15" ht="15" customHeight="1" x14ac:dyDescent="0.25">
      <c r="A3859" s="1">
        <v>2022</v>
      </c>
      <c r="B3859" s="1" t="s">
        <v>6034</v>
      </c>
      <c r="C3859" s="1" t="s">
        <v>3299</v>
      </c>
      <c r="D3859" s="1" t="s">
        <v>6187</v>
      </c>
      <c r="E3859" s="1" t="s">
        <v>647</v>
      </c>
      <c r="F3859" s="1" t="s">
        <v>3301</v>
      </c>
      <c r="G3859" s="1" t="s">
        <v>103</v>
      </c>
      <c r="H3859" s="1" t="s">
        <v>437</v>
      </c>
      <c r="I3859" s="1">
        <v>1</v>
      </c>
      <c r="J3859" s="1">
        <v>2023</v>
      </c>
      <c r="K3859" s="1">
        <v>116435</v>
      </c>
      <c r="L3859" s="1">
        <v>0</v>
      </c>
      <c r="M3859" s="1">
        <f t="array" ref="M3859">SUMPRODUCT(MAX(ISNUMBER(SEARCH('Class Rules'!$B$6:$B$85,$E3859))*ISNUMBER(SEARCH('Class Rules'!$C$6:$C$85,$F3859))*'Class Rules'!$A$6:$A$85))</f>
        <v>0</v>
      </c>
      <c r="N3859" s="1" t="str">
        <f t="array" ref="N3859">IF($M3859=0,'Class Rules'!$D$3,INDEX('Class Rules'!$D$6:$D$85,MATCH($M3859,'Class Rules'!$A$6:$A$85,0)))</f>
        <v>Passenger LDV</v>
      </c>
      <c r="O3859" s="1" t="str">
        <f t="array" ref="O3859">IF(SUMPRODUCT(MAX(ISNUMBER(SEARCH(Fuel_Rules!$A$6:$A$30,$E3859))*ISNUMBER(SEARCH(Fuel_Rules!$B$6:$B$30,$F3859))*(Fuel_Rules!$A$6:$A$30&lt;&gt;"")))&gt;0,"Plug-in hybrid",IF($G3859="Diesel","Diesel","Gasoline"))</f>
        <v>Gasoline</v>
      </c>
    </row>
    <row r="3860" spans="1:15" ht="15" customHeight="1" x14ac:dyDescent="0.25">
      <c r="A3860" s="1">
        <v>2022</v>
      </c>
      <c r="B3860" s="1" t="s">
        <v>6034</v>
      </c>
      <c r="C3860" s="1" t="s">
        <v>808</v>
      </c>
      <c r="D3860" s="1" t="s">
        <v>6188</v>
      </c>
      <c r="E3860" s="1" t="s">
        <v>647</v>
      </c>
      <c r="F3860" s="1" t="s">
        <v>810</v>
      </c>
      <c r="G3860" s="1" t="s">
        <v>103</v>
      </c>
      <c r="H3860" s="1" t="s">
        <v>437</v>
      </c>
      <c r="I3860" s="1">
        <v>1.5</v>
      </c>
      <c r="J3860" s="1">
        <v>2023</v>
      </c>
      <c r="K3860" s="1">
        <v>221181</v>
      </c>
      <c r="L3860" s="1">
        <v>0</v>
      </c>
      <c r="M3860" s="1">
        <f t="array" ref="M3860">SUMPRODUCT(MAX(ISNUMBER(SEARCH('Class Rules'!$B$6:$B$85,$E3860))*ISNUMBER(SEARCH('Class Rules'!$C$6:$C$85,$F3860))*'Class Rules'!$A$6:$A$85))</f>
        <v>0</v>
      </c>
      <c r="N3860" s="1" t="str">
        <f t="array" ref="N3860">IF($M3860=0,'Class Rules'!$D$3,INDEX('Class Rules'!$D$6:$D$85,MATCH($M3860,'Class Rules'!$A$6:$A$85,0)))</f>
        <v>Passenger LDV</v>
      </c>
      <c r="O3860" s="1" t="str">
        <f t="array" ref="O3860">IF(SUMPRODUCT(MAX(ISNUMBER(SEARCH(Fuel_Rules!$A$6:$A$30,$E3860))*ISNUMBER(SEARCH(Fuel_Rules!$B$6:$B$30,$F3860))*(Fuel_Rules!$A$6:$A$30&lt;&gt;"")))&gt;0,"Plug-in hybrid",IF($G3860="Diesel","Diesel","Gasoline"))</f>
        <v>Gasoline</v>
      </c>
    </row>
    <row r="3861" spans="1:15" ht="15" customHeight="1" x14ac:dyDescent="0.25">
      <c r="A3861" s="1">
        <v>2022</v>
      </c>
      <c r="B3861" s="1" t="s">
        <v>6034</v>
      </c>
      <c r="C3861" s="1" t="s">
        <v>811</v>
      </c>
      <c r="D3861" s="1" t="s">
        <v>6189</v>
      </c>
      <c r="E3861" s="1" t="s">
        <v>647</v>
      </c>
      <c r="F3861" s="1" t="s">
        <v>813</v>
      </c>
      <c r="G3861" s="1" t="s">
        <v>103</v>
      </c>
      <c r="H3861" s="1" t="s">
        <v>437</v>
      </c>
      <c r="I3861" s="1">
        <v>1</v>
      </c>
      <c r="J3861" s="1">
        <v>2023</v>
      </c>
      <c r="K3861" s="1">
        <v>96560</v>
      </c>
      <c r="L3861" s="1">
        <v>0</v>
      </c>
      <c r="M3861" s="1">
        <f t="array" ref="M3861">SUMPRODUCT(MAX(ISNUMBER(SEARCH('Class Rules'!$B$6:$B$85,$E3861))*ISNUMBER(SEARCH('Class Rules'!$C$6:$C$85,$F3861))*'Class Rules'!$A$6:$A$85))</f>
        <v>0</v>
      </c>
      <c r="N3861" s="1" t="str">
        <f t="array" ref="N3861">IF($M3861=0,'Class Rules'!$D$3,INDEX('Class Rules'!$D$6:$D$85,MATCH($M3861,'Class Rules'!$A$6:$A$85,0)))</f>
        <v>Passenger LDV</v>
      </c>
      <c r="O3861" s="1" t="str">
        <f t="array" ref="O3861">IF(SUMPRODUCT(MAX(ISNUMBER(SEARCH(Fuel_Rules!$A$6:$A$30,$E3861))*ISNUMBER(SEARCH(Fuel_Rules!$B$6:$B$30,$F3861))*(Fuel_Rules!$A$6:$A$30&lt;&gt;"")))&gt;0,"Plug-in hybrid",IF($G3861="Diesel","Diesel","Gasoline"))</f>
        <v>Gasoline</v>
      </c>
    </row>
    <row r="3862" spans="1:15" ht="15" customHeight="1" x14ac:dyDescent="0.25">
      <c r="A3862" s="1">
        <v>2022</v>
      </c>
      <c r="B3862" s="1" t="s">
        <v>6034</v>
      </c>
      <c r="C3862" s="1" t="s">
        <v>814</v>
      </c>
      <c r="D3862" s="1" t="s">
        <v>6190</v>
      </c>
      <c r="E3862" s="1" t="s">
        <v>647</v>
      </c>
      <c r="F3862" s="1" t="s">
        <v>816</v>
      </c>
      <c r="G3862" s="1" t="s">
        <v>103</v>
      </c>
      <c r="H3862" s="1" t="s">
        <v>437</v>
      </c>
      <c r="I3862" s="1">
        <v>1</v>
      </c>
      <c r="J3862" s="1">
        <v>2023</v>
      </c>
      <c r="K3862" s="1">
        <v>103842</v>
      </c>
      <c r="L3862" s="1">
        <v>0</v>
      </c>
      <c r="M3862" s="1">
        <f t="array" ref="M3862">SUMPRODUCT(MAX(ISNUMBER(SEARCH('Class Rules'!$B$6:$B$85,$E3862))*ISNUMBER(SEARCH('Class Rules'!$C$6:$C$85,$F3862))*'Class Rules'!$A$6:$A$85))</f>
        <v>0</v>
      </c>
      <c r="N3862" s="1" t="str">
        <f t="array" ref="N3862">IF($M3862=0,'Class Rules'!$D$3,INDEX('Class Rules'!$D$6:$D$85,MATCH($M3862,'Class Rules'!$A$6:$A$85,0)))</f>
        <v>Passenger LDV</v>
      </c>
      <c r="O3862" s="1" t="str">
        <f t="array" ref="O3862">IF(SUMPRODUCT(MAX(ISNUMBER(SEARCH(Fuel_Rules!$A$6:$A$30,$E3862))*ISNUMBER(SEARCH(Fuel_Rules!$B$6:$B$30,$F3862))*(Fuel_Rules!$A$6:$A$30&lt;&gt;"")))&gt;0,"Plug-in hybrid",IF($G3862="Diesel","Diesel","Gasoline"))</f>
        <v>Gasoline</v>
      </c>
    </row>
    <row r="3863" spans="1:15" ht="15" customHeight="1" x14ac:dyDescent="0.25">
      <c r="A3863" s="1">
        <v>2022</v>
      </c>
      <c r="B3863" s="1" t="s">
        <v>6034</v>
      </c>
      <c r="C3863" s="1" t="s">
        <v>817</v>
      </c>
      <c r="D3863" s="1" t="s">
        <v>6191</v>
      </c>
      <c r="E3863" s="1" t="s">
        <v>647</v>
      </c>
      <c r="F3863" s="1" t="s">
        <v>819</v>
      </c>
      <c r="G3863" s="1" t="s">
        <v>103</v>
      </c>
      <c r="H3863" s="1" t="s">
        <v>437</v>
      </c>
      <c r="I3863" s="1">
        <v>1</v>
      </c>
      <c r="J3863" s="1">
        <v>2023</v>
      </c>
      <c r="K3863" s="1">
        <v>129713</v>
      </c>
      <c r="L3863" s="1">
        <v>0</v>
      </c>
      <c r="M3863" s="1">
        <f t="array" ref="M3863">SUMPRODUCT(MAX(ISNUMBER(SEARCH('Class Rules'!$B$6:$B$85,$E3863))*ISNUMBER(SEARCH('Class Rules'!$C$6:$C$85,$F3863))*'Class Rules'!$A$6:$A$85))</f>
        <v>0</v>
      </c>
      <c r="N3863" s="1" t="str">
        <f t="array" ref="N3863">IF($M3863=0,'Class Rules'!$D$3,INDEX('Class Rules'!$D$6:$D$85,MATCH($M3863,'Class Rules'!$A$6:$A$85,0)))</f>
        <v>Passenger LDV</v>
      </c>
      <c r="O3863" s="1" t="str">
        <f t="array" ref="O3863">IF(SUMPRODUCT(MAX(ISNUMBER(SEARCH(Fuel_Rules!$A$6:$A$30,$E3863))*ISNUMBER(SEARCH(Fuel_Rules!$B$6:$B$30,$F3863))*(Fuel_Rules!$A$6:$A$30&lt;&gt;"")))&gt;0,"Plug-in hybrid",IF($G3863="Diesel","Diesel","Gasoline"))</f>
        <v>Gasoline</v>
      </c>
    </row>
    <row r="3864" spans="1:15" ht="15" customHeight="1" x14ac:dyDescent="0.25">
      <c r="A3864" s="1">
        <v>2022</v>
      </c>
      <c r="B3864" s="1" t="s">
        <v>6034</v>
      </c>
      <c r="C3864" s="1" t="s">
        <v>820</v>
      </c>
      <c r="D3864" s="1" t="s">
        <v>6192</v>
      </c>
      <c r="E3864" s="1" t="s">
        <v>647</v>
      </c>
      <c r="F3864" s="1" t="s">
        <v>822</v>
      </c>
      <c r="G3864" s="1" t="s">
        <v>103</v>
      </c>
      <c r="H3864" s="1" t="s">
        <v>437</v>
      </c>
      <c r="I3864" s="1">
        <v>1</v>
      </c>
      <c r="J3864" s="1">
        <v>2023</v>
      </c>
      <c r="K3864" s="1">
        <v>139818</v>
      </c>
      <c r="L3864" s="1">
        <v>0</v>
      </c>
      <c r="M3864" s="1">
        <f t="array" ref="M3864">SUMPRODUCT(MAX(ISNUMBER(SEARCH('Class Rules'!$B$6:$B$85,$E3864))*ISNUMBER(SEARCH('Class Rules'!$C$6:$C$85,$F3864))*'Class Rules'!$A$6:$A$85))</f>
        <v>0</v>
      </c>
      <c r="N3864" s="1" t="str">
        <f t="array" ref="N3864">IF($M3864=0,'Class Rules'!$D$3,INDEX('Class Rules'!$D$6:$D$85,MATCH($M3864,'Class Rules'!$A$6:$A$85,0)))</f>
        <v>Passenger LDV</v>
      </c>
      <c r="O3864" s="1" t="str">
        <f t="array" ref="O3864">IF(SUMPRODUCT(MAX(ISNUMBER(SEARCH(Fuel_Rules!$A$6:$A$30,$E3864))*ISNUMBER(SEARCH(Fuel_Rules!$B$6:$B$30,$F3864))*(Fuel_Rules!$A$6:$A$30&lt;&gt;"")))&gt;0,"Plug-in hybrid",IF($G3864="Diesel","Diesel","Gasoline"))</f>
        <v>Gasoline</v>
      </c>
    </row>
    <row r="3865" spans="1:15" ht="15" customHeight="1" x14ac:dyDescent="0.25">
      <c r="A3865" s="1">
        <v>2022</v>
      </c>
      <c r="B3865" s="1" t="s">
        <v>6034</v>
      </c>
      <c r="C3865" s="1" t="s">
        <v>823</v>
      </c>
      <c r="D3865" s="1" t="s">
        <v>6193</v>
      </c>
      <c r="E3865" s="1" t="s">
        <v>647</v>
      </c>
      <c r="F3865" s="1" t="s">
        <v>825</v>
      </c>
      <c r="G3865" s="1" t="s">
        <v>103</v>
      </c>
      <c r="H3865" s="1" t="s">
        <v>437</v>
      </c>
      <c r="I3865" s="1">
        <v>1.8</v>
      </c>
      <c r="J3865" s="1">
        <v>2023</v>
      </c>
      <c r="K3865" s="1">
        <v>102855</v>
      </c>
      <c r="L3865" s="1">
        <v>0</v>
      </c>
      <c r="M3865" s="1">
        <f t="array" ref="M3865">SUMPRODUCT(MAX(ISNUMBER(SEARCH('Class Rules'!$B$6:$B$85,$E3865))*ISNUMBER(SEARCH('Class Rules'!$C$6:$C$85,$F3865))*'Class Rules'!$A$6:$A$85))</f>
        <v>0</v>
      </c>
      <c r="N3865" s="1" t="str">
        <f t="array" ref="N3865">IF($M3865=0,'Class Rules'!$D$3,INDEX('Class Rules'!$D$6:$D$85,MATCH($M3865,'Class Rules'!$A$6:$A$85,0)))</f>
        <v>Passenger LDV</v>
      </c>
      <c r="O3865" s="1" t="str">
        <f t="array" ref="O3865">IF(SUMPRODUCT(MAX(ISNUMBER(SEARCH(Fuel_Rules!$A$6:$A$30,$E3865))*ISNUMBER(SEARCH(Fuel_Rules!$B$6:$B$30,$F3865))*(Fuel_Rules!$A$6:$A$30&lt;&gt;"")))&gt;0,"Plug-in hybrid",IF($G3865="Diesel","Diesel","Gasoline"))</f>
        <v>Gasoline</v>
      </c>
    </row>
    <row r="3866" spans="1:15" ht="15" customHeight="1" x14ac:dyDescent="0.25">
      <c r="A3866" s="1">
        <v>2022</v>
      </c>
      <c r="B3866" s="1" t="s">
        <v>6034</v>
      </c>
      <c r="C3866" s="1" t="s">
        <v>826</v>
      </c>
      <c r="D3866" s="1" t="s">
        <v>6194</v>
      </c>
      <c r="E3866" s="1" t="s">
        <v>647</v>
      </c>
      <c r="F3866" s="1" t="s">
        <v>828</v>
      </c>
      <c r="G3866" s="1" t="s">
        <v>105</v>
      </c>
      <c r="H3866" s="1" t="s">
        <v>437</v>
      </c>
      <c r="I3866" s="1">
        <v>2.8</v>
      </c>
      <c r="J3866" s="1">
        <v>2023</v>
      </c>
      <c r="K3866" s="1">
        <v>274585</v>
      </c>
      <c r="L3866" s="1">
        <v>0</v>
      </c>
      <c r="M3866" s="1">
        <f t="array" ref="M3866">SUMPRODUCT(MAX(ISNUMBER(SEARCH('Class Rules'!$B$6:$B$85,$E3866))*ISNUMBER(SEARCH('Class Rules'!$C$6:$C$85,$F3866))*'Class Rules'!$A$6:$A$85))</f>
        <v>15</v>
      </c>
      <c r="N3866" s="1" t="str">
        <f t="array" ref="N3866">IF($M3866=0,'Class Rules'!$D$3,INDEX('Class Rules'!$D$6:$D$85,MATCH($M3866,'Class Rules'!$A$6:$A$85,0)))</f>
        <v>Freight LDV</v>
      </c>
      <c r="O3866" s="1" t="str">
        <f t="array" ref="O3866">IF(SUMPRODUCT(MAX(ISNUMBER(SEARCH(Fuel_Rules!$A$6:$A$30,$E3866))*ISNUMBER(SEARCH(Fuel_Rules!$B$6:$B$30,$F3866))*(Fuel_Rules!$A$6:$A$30&lt;&gt;"")))&gt;0,"Plug-in hybrid",IF($G3866="Diesel","Diesel","Gasoline"))</f>
        <v>Diesel</v>
      </c>
    </row>
    <row r="3867" spans="1:15" ht="15" customHeight="1" x14ac:dyDescent="0.25">
      <c r="A3867" s="1">
        <v>2022</v>
      </c>
      <c r="B3867" s="1" t="s">
        <v>6034</v>
      </c>
      <c r="C3867" s="1" t="s">
        <v>4328</v>
      </c>
      <c r="D3867" s="1" t="s">
        <v>6195</v>
      </c>
      <c r="E3867" s="1" t="s">
        <v>647</v>
      </c>
      <c r="F3867" s="1" t="s">
        <v>4330</v>
      </c>
      <c r="G3867" s="1" t="s">
        <v>103</v>
      </c>
      <c r="H3867" s="1" t="s">
        <v>437</v>
      </c>
      <c r="I3867" s="1">
        <v>1.4</v>
      </c>
      <c r="J3867" s="1">
        <v>2023</v>
      </c>
      <c r="K3867" s="1">
        <v>153173</v>
      </c>
      <c r="L3867" s="1">
        <v>0</v>
      </c>
      <c r="M3867" s="1">
        <f t="array" ref="M3867">SUMPRODUCT(MAX(ISNUMBER(SEARCH('Class Rules'!$B$6:$B$85,$E3867))*ISNUMBER(SEARCH('Class Rules'!$C$6:$C$85,$F3867))*'Class Rules'!$A$6:$A$85))</f>
        <v>0</v>
      </c>
      <c r="N3867" s="1" t="str">
        <f t="array" ref="N3867">IF($M3867=0,'Class Rules'!$D$3,INDEX('Class Rules'!$D$6:$D$85,MATCH($M3867,'Class Rules'!$A$6:$A$85,0)))</f>
        <v>Passenger LDV</v>
      </c>
      <c r="O3867" s="1" t="str">
        <f t="array" ref="O3867">IF(SUMPRODUCT(MAX(ISNUMBER(SEARCH(Fuel_Rules!$A$6:$A$30,$E3867))*ISNUMBER(SEARCH(Fuel_Rules!$B$6:$B$30,$F3867))*(Fuel_Rules!$A$6:$A$30&lt;&gt;"")))&gt;0,"Plug-in hybrid",IF($G3867="Diesel","Diesel","Gasoline"))</f>
        <v>Gasoline</v>
      </c>
    </row>
    <row r="3868" spans="1:15" ht="15" customHeight="1" x14ac:dyDescent="0.25">
      <c r="A3868" s="1">
        <v>2022</v>
      </c>
      <c r="B3868" s="1" t="s">
        <v>6034</v>
      </c>
      <c r="C3868" s="1" t="s">
        <v>4331</v>
      </c>
      <c r="D3868" s="1" t="s">
        <v>6196</v>
      </c>
      <c r="E3868" s="1" t="s">
        <v>647</v>
      </c>
      <c r="F3868" s="1" t="s">
        <v>4333</v>
      </c>
      <c r="G3868" s="1" t="s">
        <v>103</v>
      </c>
      <c r="H3868" s="1" t="s">
        <v>437</v>
      </c>
      <c r="I3868" s="1">
        <v>1.4</v>
      </c>
      <c r="J3868" s="1">
        <v>2023</v>
      </c>
      <c r="K3868" s="1">
        <v>138643</v>
      </c>
      <c r="L3868" s="1">
        <v>0</v>
      </c>
      <c r="M3868" s="1">
        <f t="array" ref="M3868">SUMPRODUCT(MAX(ISNUMBER(SEARCH('Class Rules'!$B$6:$B$85,$E3868))*ISNUMBER(SEARCH('Class Rules'!$C$6:$C$85,$F3868))*'Class Rules'!$A$6:$A$85))</f>
        <v>0</v>
      </c>
      <c r="N3868" s="1" t="str">
        <f t="array" ref="N3868">IF($M3868=0,'Class Rules'!$D$3,INDEX('Class Rules'!$D$6:$D$85,MATCH($M3868,'Class Rules'!$A$6:$A$85,0)))</f>
        <v>Passenger LDV</v>
      </c>
      <c r="O3868" s="1" t="str">
        <f t="array" ref="O3868">IF(SUMPRODUCT(MAX(ISNUMBER(SEARCH(Fuel_Rules!$A$6:$A$30,$E3868))*ISNUMBER(SEARCH(Fuel_Rules!$B$6:$B$30,$F3868))*(Fuel_Rules!$A$6:$A$30&lt;&gt;"")))&gt;0,"Plug-in hybrid",IF($G3868="Diesel","Diesel","Gasoline"))</f>
        <v>Gasoline</v>
      </c>
    </row>
    <row r="3869" spans="1:15" ht="15" customHeight="1" x14ac:dyDescent="0.25">
      <c r="A3869" s="1">
        <v>2022</v>
      </c>
      <c r="B3869" s="1" t="s">
        <v>6034</v>
      </c>
      <c r="C3869" s="1" t="s">
        <v>836</v>
      </c>
      <c r="D3869" s="1" t="s">
        <v>6197</v>
      </c>
      <c r="E3869" s="1" t="s">
        <v>831</v>
      </c>
      <c r="F3869" s="1" t="s">
        <v>838</v>
      </c>
      <c r="G3869" s="1" t="s">
        <v>105</v>
      </c>
      <c r="H3869" s="1" t="s">
        <v>298</v>
      </c>
      <c r="I3869" s="1">
        <v>1.6</v>
      </c>
      <c r="J3869" s="1">
        <v>2023</v>
      </c>
      <c r="K3869" s="1">
        <v>170048</v>
      </c>
      <c r="L3869" s="1">
        <v>0</v>
      </c>
      <c r="M3869" s="1">
        <f t="array" ref="M3869">SUMPRODUCT(MAX(ISNUMBER(SEARCH('Class Rules'!$B$6:$B$85,$E3869))*ISNUMBER(SEARCH('Class Rules'!$C$6:$C$85,$F3869))*'Class Rules'!$A$6:$A$85))</f>
        <v>30</v>
      </c>
      <c r="N3869" s="1" t="str">
        <f t="array" ref="N3869">IF($M3869=0,'Class Rules'!$D$3,INDEX('Class Rules'!$D$6:$D$85,MATCH($M3869,'Class Rules'!$A$6:$A$85,0)))</f>
        <v>Freight LDV</v>
      </c>
      <c r="O3869" s="1" t="str">
        <f t="array" ref="O3869">IF(SUMPRODUCT(MAX(ISNUMBER(SEARCH(Fuel_Rules!$A$6:$A$30,$E3869))*ISNUMBER(SEARCH(Fuel_Rules!$B$6:$B$30,$F3869))*(Fuel_Rules!$A$6:$A$30&lt;&gt;"")))&gt;0,"Plug-in hybrid",IF($G3869="Diesel","Diesel","Gasoline"))</f>
        <v>Diesel</v>
      </c>
    </row>
    <row r="3870" spans="1:15" ht="15" customHeight="1" x14ac:dyDescent="0.25">
      <c r="A3870" s="1">
        <v>2022</v>
      </c>
      <c r="B3870" s="1" t="s">
        <v>6034</v>
      </c>
      <c r="C3870" s="1" t="s">
        <v>839</v>
      </c>
      <c r="D3870" s="1" t="s">
        <v>6198</v>
      </c>
      <c r="E3870" s="1" t="s">
        <v>831</v>
      </c>
      <c r="F3870" s="1" t="s">
        <v>841</v>
      </c>
      <c r="G3870" s="1" t="s">
        <v>105</v>
      </c>
      <c r="H3870" s="1" t="s">
        <v>298</v>
      </c>
      <c r="I3870" s="1">
        <v>1.6</v>
      </c>
      <c r="J3870" s="1">
        <v>2023</v>
      </c>
      <c r="K3870" s="1">
        <v>191912</v>
      </c>
      <c r="L3870" s="1">
        <v>0</v>
      </c>
      <c r="M3870" s="1">
        <f t="array" ref="M3870">SUMPRODUCT(MAX(ISNUMBER(SEARCH('Class Rules'!$B$6:$B$85,$E3870))*ISNUMBER(SEARCH('Class Rules'!$C$6:$C$85,$F3870))*'Class Rules'!$A$6:$A$85))</f>
        <v>0</v>
      </c>
      <c r="N3870" s="1" t="str">
        <f t="array" ref="N3870">IF($M3870=0,'Class Rules'!$D$3,INDEX('Class Rules'!$D$6:$D$85,MATCH($M3870,'Class Rules'!$A$6:$A$85,0)))</f>
        <v>Passenger LDV</v>
      </c>
      <c r="O3870" s="1" t="str">
        <f t="array" ref="O3870">IF(SUMPRODUCT(MAX(ISNUMBER(SEARCH(Fuel_Rules!$A$6:$A$30,$E3870))*ISNUMBER(SEARCH(Fuel_Rules!$B$6:$B$30,$F3870))*(Fuel_Rules!$A$6:$A$30&lt;&gt;"")))&gt;0,"Plug-in hybrid",IF($G3870="Diesel","Diesel","Gasoline"))</f>
        <v>Diesel</v>
      </c>
    </row>
    <row r="3871" spans="1:15" ht="15" customHeight="1" x14ac:dyDescent="0.25">
      <c r="A3871" s="1">
        <v>2022</v>
      </c>
      <c r="B3871" s="1" t="s">
        <v>6034</v>
      </c>
      <c r="C3871" s="1" t="s">
        <v>842</v>
      </c>
      <c r="D3871" s="1" t="s">
        <v>6199</v>
      </c>
      <c r="E3871" s="1" t="s">
        <v>831</v>
      </c>
      <c r="F3871" s="1" t="s">
        <v>844</v>
      </c>
      <c r="G3871" s="1" t="s">
        <v>103</v>
      </c>
      <c r="H3871" s="1" t="s">
        <v>437</v>
      </c>
      <c r="I3871" s="1">
        <v>1.6</v>
      </c>
      <c r="J3871" s="1">
        <v>2023</v>
      </c>
      <c r="K3871" s="1">
        <v>130663</v>
      </c>
      <c r="L3871" s="1">
        <v>0</v>
      </c>
      <c r="M3871" s="1">
        <f t="array" ref="M3871">SUMPRODUCT(MAX(ISNUMBER(SEARCH('Class Rules'!$B$6:$B$85,$E3871))*ISNUMBER(SEARCH('Class Rules'!$C$6:$C$85,$F3871))*'Class Rules'!$A$6:$A$85))</f>
        <v>0</v>
      </c>
      <c r="N3871" s="1" t="str">
        <f t="array" ref="N3871">IF($M3871=0,'Class Rules'!$D$3,INDEX('Class Rules'!$D$6:$D$85,MATCH($M3871,'Class Rules'!$A$6:$A$85,0)))</f>
        <v>Passenger LDV</v>
      </c>
      <c r="O3871" s="1" t="str">
        <f t="array" ref="O3871">IF(SUMPRODUCT(MAX(ISNUMBER(SEARCH(Fuel_Rules!$A$6:$A$30,$E3871))*ISNUMBER(SEARCH(Fuel_Rules!$B$6:$B$30,$F3871))*(Fuel_Rules!$A$6:$A$30&lt;&gt;"")))&gt;0,"Plug-in hybrid",IF($G3871="Diesel","Diesel","Gasoline"))</f>
        <v>Gasoline</v>
      </c>
    </row>
    <row r="3872" spans="1:15" ht="15" customHeight="1" x14ac:dyDescent="0.25">
      <c r="A3872" s="1">
        <v>2022</v>
      </c>
      <c r="B3872" s="1" t="s">
        <v>6034</v>
      </c>
      <c r="C3872" s="1" t="s">
        <v>848</v>
      </c>
      <c r="D3872" s="1" t="s">
        <v>6200</v>
      </c>
      <c r="E3872" s="1" t="s">
        <v>831</v>
      </c>
      <c r="F3872" s="1" t="s">
        <v>850</v>
      </c>
      <c r="G3872" s="1" t="s">
        <v>103</v>
      </c>
      <c r="H3872" s="1" t="s">
        <v>437</v>
      </c>
      <c r="I3872" s="1">
        <v>1.6</v>
      </c>
      <c r="J3872" s="1">
        <v>2023</v>
      </c>
      <c r="K3872" s="1">
        <v>112709</v>
      </c>
      <c r="L3872" s="1">
        <v>0</v>
      </c>
      <c r="M3872" s="1">
        <f t="array" ref="M3872">SUMPRODUCT(MAX(ISNUMBER(SEARCH('Class Rules'!$B$6:$B$85,$E3872))*ISNUMBER(SEARCH('Class Rules'!$C$6:$C$85,$F3872))*'Class Rules'!$A$6:$A$85))</f>
        <v>0</v>
      </c>
      <c r="N3872" s="1" t="str">
        <f t="array" ref="N3872">IF($M3872=0,'Class Rules'!$D$3,INDEX('Class Rules'!$D$6:$D$85,MATCH($M3872,'Class Rules'!$A$6:$A$85,0)))</f>
        <v>Passenger LDV</v>
      </c>
      <c r="O3872" s="1" t="str">
        <f t="array" ref="O3872">IF(SUMPRODUCT(MAX(ISNUMBER(SEARCH(Fuel_Rules!$A$6:$A$30,$E3872))*ISNUMBER(SEARCH(Fuel_Rules!$B$6:$B$30,$F3872))*(Fuel_Rules!$A$6:$A$30&lt;&gt;"")))&gt;0,"Plug-in hybrid",IF($G3872="Diesel","Diesel","Gasoline"))</f>
        <v>Gasoline</v>
      </c>
    </row>
    <row r="3873" spans="1:15" ht="15" customHeight="1" x14ac:dyDescent="0.25">
      <c r="A3873" s="1">
        <v>2022</v>
      </c>
      <c r="B3873" s="1" t="s">
        <v>6034</v>
      </c>
      <c r="C3873" s="1" t="s">
        <v>851</v>
      </c>
      <c r="D3873" s="1" t="s">
        <v>6201</v>
      </c>
      <c r="E3873" s="1" t="s">
        <v>831</v>
      </c>
      <c r="F3873" s="1" t="s">
        <v>853</v>
      </c>
      <c r="G3873" s="1" t="s">
        <v>103</v>
      </c>
      <c r="H3873" s="1" t="s">
        <v>437</v>
      </c>
      <c r="I3873" s="1">
        <v>1.6</v>
      </c>
      <c r="J3873" s="1">
        <v>2023</v>
      </c>
      <c r="K3873" s="1">
        <v>110671</v>
      </c>
      <c r="L3873" s="1">
        <v>0</v>
      </c>
      <c r="M3873" s="1">
        <f t="array" ref="M3873">SUMPRODUCT(MAX(ISNUMBER(SEARCH('Class Rules'!$B$6:$B$85,$E3873))*ISNUMBER(SEARCH('Class Rules'!$C$6:$C$85,$F3873))*'Class Rules'!$A$6:$A$85))</f>
        <v>0</v>
      </c>
      <c r="N3873" s="1" t="str">
        <f t="array" ref="N3873">IF($M3873=0,'Class Rules'!$D$3,INDEX('Class Rules'!$D$6:$D$85,MATCH($M3873,'Class Rules'!$A$6:$A$85,0)))</f>
        <v>Passenger LDV</v>
      </c>
      <c r="O3873" s="1" t="str">
        <f t="array" ref="O3873">IF(SUMPRODUCT(MAX(ISNUMBER(SEARCH(Fuel_Rules!$A$6:$A$30,$E3873))*ISNUMBER(SEARCH(Fuel_Rules!$B$6:$B$30,$F3873))*(Fuel_Rules!$A$6:$A$30&lt;&gt;"")))&gt;0,"Plug-in hybrid",IF($G3873="Diesel","Diesel","Gasoline"))</f>
        <v>Gasoline</v>
      </c>
    </row>
    <row r="3874" spans="1:15" ht="15" customHeight="1" x14ac:dyDescent="0.25">
      <c r="A3874" s="1">
        <v>2022</v>
      </c>
      <c r="B3874" s="1" t="s">
        <v>6034</v>
      </c>
      <c r="C3874" s="1" t="s">
        <v>860</v>
      </c>
      <c r="D3874" s="1" t="s">
        <v>6202</v>
      </c>
      <c r="E3874" s="1" t="s">
        <v>831</v>
      </c>
      <c r="F3874" s="1" t="s">
        <v>862</v>
      </c>
      <c r="G3874" s="1" t="s">
        <v>105</v>
      </c>
      <c r="H3874" s="1" t="s">
        <v>298</v>
      </c>
      <c r="I3874" s="1">
        <v>2</v>
      </c>
      <c r="J3874" s="1">
        <v>2023</v>
      </c>
      <c r="K3874" s="1">
        <v>207493</v>
      </c>
      <c r="L3874" s="1">
        <v>0</v>
      </c>
      <c r="M3874" s="1">
        <f t="array" ref="M3874">SUMPRODUCT(MAX(ISNUMBER(SEARCH('Class Rules'!$B$6:$B$85,$E3874))*ISNUMBER(SEARCH('Class Rules'!$C$6:$C$85,$F3874))*'Class Rules'!$A$6:$A$85))</f>
        <v>30</v>
      </c>
      <c r="N3874" s="1" t="str">
        <f t="array" ref="N3874">IF($M3874=0,'Class Rules'!$D$3,INDEX('Class Rules'!$D$6:$D$85,MATCH($M3874,'Class Rules'!$A$6:$A$85,0)))</f>
        <v>Freight LDV</v>
      </c>
      <c r="O3874" s="1" t="str">
        <f t="array" ref="O3874">IF(SUMPRODUCT(MAX(ISNUMBER(SEARCH(Fuel_Rules!$A$6:$A$30,$E3874))*ISNUMBER(SEARCH(Fuel_Rules!$B$6:$B$30,$F3874))*(Fuel_Rules!$A$6:$A$30&lt;&gt;"")))&gt;0,"Plug-in hybrid",IF($G3874="Diesel","Diesel","Gasoline"))</f>
        <v>Diesel</v>
      </c>
    </row>
    <row r="3875" spans="1:15" ht="15" customHeight="1" x14ac:dyDescent="0.25">
      <c r="A3875" s="1">
        <v>2022</v>
      </c>
      <c r="B3875" s="1" t="s">
        <v>6034</v>
      </c>
      <c r="C3875" s="1" t="s">
        <v>863</v>
      </c>
      <c r="D3875" s="1" t="s">
        <v>6203</v>
      </c>
      <c r="E3875" s="1" t="s">
        <v>831</v>
      </c>
      <c r="F3875" s="1" t="s">
        <v>865</v>
      </c>
      <c r="G3875" s="1" t="s">
        <v>105</v>
      </c>
      <c r="H3875" s="1" t="s">
        <v>298</v>
      </c>
      <c r="I3875" s="1">
        <v>2</v>
      </c>
      <c r="J3875" s="1">
        <v>2023</v>
      </c>
      <c r="K3875" s="1">
        <v>227451</v>
      </c>
      <c r="L3875" s="1">
        <v>0</v>
      </c>
      <c r="M3875" s="1">
        <f t="array" ref="M3875">SUMPRODUCT(MAX(ISNUMBER(SEARCH('Class Rules'!$B$6:$B$85,$E3875))*ISNUMBER(SEARCH('Class Rules'!$C$6:$C$85,$F3875))*'Class Rules'!$A$6:$A$85))</f>
        <v>66</v>
      </c>
      <c r="N3875" s="1" t="str">
        <f t="array" ref="N3875">IF($M3875=0,'Class Rules'!$D$3,INDEX('Class Rules'!$D$6:$D$85,MATCH($M3875,'Class Rules'!$A$6:$A$85,0)))</f>
        <v>Passenger HDV</v>
      </c>
      <c r="O3875" s="1" t="str">
        <f t="array" ref="O3875">IF(SUMPRODUCT(MAX(ISNUMBER(SEARCH(Fuel_Rules!$A$6:$A$30,$E3875))*ISNUMBER(SEARCH(Fuel_Rules!$B$6:$B$30,$F3875))*(Fuel_Rules!$A$6:$A$30&lt;&gt;"")))&gt;0,"Plug-in hybrid",IF($G3875="Diesel","Diesel","Gasoline"))</f>
        <v>Diesel</v>
      </c>
    </row>
    <row r="3876" spans="1:15" ht="15" customHeight="1" x14ac:dyDescent="0.25">
      <c r="A3876" s="1">
        <v>2022</v>
      </c>
      <c r="B3876" s="1" t="s">
        <v>6034</v>
      </c>
      <c r="C3876" s="1" t="s">
        <v>866</v>
      </c>
      <c r="D3876" s="1" t="s">
        <v>6204</v>
      </c>
      <c r="E3876" s="1" t="s">
        <v>831</v>
      </c>
      <c r="F3876" s="1" t="s">
        <v>868</v>
      </c>
      <c r="G3876" s="1" t="s">
        <v>105</v>
      </c>
      <c r="H3876" s="1" t="s">
        <v>298</v>
      </c>
      <c r="I3876" s="1">
        <v>1.6</v>
      </c>
      <c r="J3876" s="1">
        <v>2023</v>
      </c>
      <c r="K3876" s="1">
        <v>165731</v>
      </c>
      <c r="L3876" s="1">
        <v>0</v>
      </c>
      <c r="M3876" s="1">
        <f t="array" ref="M3876">SUMPRODUCT(MAX(ISNUMBER(SEARCH('Class Rules'!$B$6:$B$85,$E3876))*ISNUMBER(SEARCH('Class Rules'!$C$6:$C$85,$F3876))*'Class Rules'!$A$6:$A$85))</f>
        <v>0</v>
      </c>
      <c r="N3876" s="1" t="str">
        <f t="array" ref="N3876">IF($M3876=0,'Class Rules'!$D$3,INDEX('Class Rules'!$D$6:$D$85,MATCH($M3876,'Class Rules'!$A$6:$A$85,0)))</f>
        <v>Passenger LDV</v>
      </c>
      <c r="O3876" s="1" t="str">
        <f t="array" ref="O3876">IF(SUMPRODUCT(MAX(ISNUMBER(SEARCH(Fuel_Rules!$A$6:$A$30,$E3876))*ISNUMBER(SEARCH(Fuel_Rules!$B$6:$B$30,$F3876))*(Fuel_Rules!$A$6:$A$30&lt;&gt;"")))&gt;0,"Plug-in hybrid",IF($G3876="Diesel","Diesel","Gasoline"))</f>
        <v>Diesel</v>
      </c>
    </row>
    <row r="3877" spans="1:15" ht="15" customHeight="1" x14ac:dyDescent="0.25">
      <c r="A3877" s="1">
        <v>2022</v>
      </c>
      <c r="B3877" s="1" t="s">
        <v>6034</v>
      </c>
      <c r="C3877" s="1" t="s">
        <v>869</v>
      </c>
      <c r="D3877" s="1" t="s">
        <v>6205</v>
      </c>
      <c r="E3877" s="1" t="s">
        <v>831</v>
      </c>
      <c r="F3877" s="1" t="s">
        <v>871</v>
      </c>
      <c r="G3877" s="1" t="s">
        <v>103</v>
      </c>
      <c r="H3877" s="1" t="s">
        <v>437</v>
      </c>
      <c r="I3877" s="1">
        <v>1.6</v>
      </c>
      <c r="J3877" s="1">
        <v>2023</v>
      </c>
      <c r="K3877" s="1">
        <v>102379</v>
      </c>
      <c r="L3877" s="1">
        <v>0</v>
      </c>
      <c r="M3877" s="1">
        <f t="array" ref="M3877">SUMPRODUCT(MAX(ISNUMBER(SEARCH('Class Rules'!$B$6:$B$85,$E3877))*ISNUMBER(SEARCH('Class Rules'!$C$6:$C$85,$F3877))*'Class Rules'!$A$6:$A$85))</f>
        <v>0</v>
      </c>
      <c r="N3877" s="1" t="str">
        <f t="array" ref="N3877">IF($M3877=0,'Class Rules'!$D$3,INDEX('Class Rules'!$D$6:$D$85,MATCH($M3877,'Class Rules'!$A$6:$A$85,0)))</f>
        <v>Passenger LDV</v>
      </c>
      <c r="O3877" s="1" t="str">
        <f t="array" ref="O3877">IF(SUMPRODUCT(MAX(ISNUMBER(SEARCH(Fuel_Rules!$A$6:$A$30,$E3877))*ISNUMBER(SEARCH(Fuel_Rules!$B$6:$B$30,$F3877))*(Fuel_Rules!$A$6:$A$30&lt;&gt;"")))&gt;0,"Plug-in hybrid",IF($G3877="Diesel","Diesel","Gasoline"))</f>
        <v>Gasoline</v>
      </c>
    </row>
    <row r="3878" spans="1:15" ht="15" customHeight="1" x14ac:dyDescent="0.25">
      <c r="A3878" s="1">
        <v>2022</v>
      </c>
      <c r="B3878" s="1" t="s">
        <v>6034</v>
      </c>
      <c r="C3878" s="1" t="s">
        <v>878</v>
      </c>
      <c r="D3878" s="1" t="s">
        <v>6206</v>
      </c>
      <c r="E3878" s="1" t="s">
        <v>831</v>
      </c>
      <c r="F3878" s="1" t="s">
        <v>880</v>
      </c>
      <c r="G3878" s="1" t="s">
        <v>105</v>
      </c>
      <c r="H3878" s="1" t="s">
        <v>298</v>
      </c>
      <c r="I3878" s="1">
        <v>2</v>
      </c>
      <c r="J3878" s="1">
        <v>2023</v>
      </c>
      <c r="K3878" s="1">
        <v>211500</v>
      </c>
      <c r="L3878" s="1">
        <v>0</v>
      </c>
      <c r="M3878" s="1">
        <f t="array" ref="M3878">SUMPRODUCT(MAX(ISNUMBER(SEARCH('Class Rules'!$B$6:$B$85,$E3878))*ISNUMBER(SEARCH('Class Rules'!$C$6:$C$85,$F3878))*'Class Rules'!$A$6:$A$85))</f>
        <v>31</v>
      </c>
      <c r="N3878" s="1" t="str">
        <f t="array" ref="N3878">IF($M3878=0,'Class Rules'!$D$3,INDEX('Class Rules'!$D$6:$D$85,MATCH($M3878,'Class Rules'!$A$6:$A$85,0)))</f>
        <v>Freight LDV</v>
      </c>
      <c r="O3878" s="1" t="str">
        <f t="array" ref="O3878">IF(SUMPRODUCT(MAX(ISNUMBER(SEARCH(Fuel_Rules!$A$6:$A$30,$E3878))*ISNUMBER(SEARCH(Fuel_Rules!$B$6:$B$30,$F3878))*(Fuel_Rules!$A$6:$A$30&lt;&gt;"")))&gt;0,"Plug-in hybrid",IF($G3878="Diesel","Diesel","Gasoline"))</f>
        <v>Diesel</v>
      </c>
    </row>
    <row r="3879" spans="1:15" ht="15" customHeight="1" x14ac:dyDescent="0.25">
      <c r="A3879" s="1">
        <v>2022</v>
      </c>
      <c r="B3879" s="1" t="s">
        <v>6034</v>
      </c>
      <c r="C3879" s="1" t="s">
        <v>881</v>
      </c>
      <c r="D3879" s="1" t="s">
        <v>6207</v>
      </c>
      <c r="E3879" s="1" t="s">
        <v>831</v>
      </c>
      <c r="F3879" s="1" t="s">
        <v>883</v>
      </c>
      <c r="G3879" s="1" t="s">
        <v>103</v>
      </c>
      <c r="H3879" s="1" t="s">
        <v>437</v>
      </c>
      <c r="I3879" s="1">
        <v>1.6</v>
      </c>
      <c r="J3879" s="1">
        <v>2023</v>
      </c>
      <c r="K3879" s="1">
        <v>109035</v>
      </c>
      <c r="L3879" s="1">
        <v>0</v>
      </c>
      <c r="M3879" s="1">
        <f t="array" ref="M3879">SUMPRODUCT(MAX(ISNUMBER(SEARCH('Class Rules'!$B$6:$B$85,$E3879))*ISNUMBER(SEARCH('Class Rules'!$C$6:$C$85,$F3879))*'Class Rules'!$A$6:$A$85))</f>
        <v>0</v>
      </c>
      <c r="N3879" s="1" t="str">
        <f t="array" ref="N3879">IF($M3879=0,'Class Rules'!$D$3,INDEX('Class Rules'!$D$6:$D$85,MATCH($M3879,'Class Rules'!$A$6:$A$85,0)))</f>
        <v>Passenger LDV</v>
      </c>
      <c r="O3879" s="1" t="str">
        <f t="array" ref="O3879">IF(SUMPRODUCT(MAX(ISNUMBER(SEARCH(Fuel_Rules!$A$6:$A$30,$E3879))*ISNUMBER(SEARCH(Fuel_Rules!$B$6:$B$30,$F3879))*(Fuel_Rules!$A$6:$A$30&lt;&gt;"")))&gt;0,"Plug-in hybrid",IF($G3879="Diesel","Diesel","Gasoline"))</f>
        <v>Gasoline</v>
      </c>
    </row>
    <row r="3880" spans="1:15" ht="15" customHeight="1" x14ac:dyDescent="0.25">
      <c r="A3880" s="1">
        <v>2022</v>
      </c>
      <c r="B3880" s="1" t="s">
        <v>6034</v>
      </c>
      <c r="C3880" s="1" t="s">
        <v>4351</v>
      </c>
      <c r="D3880" s="1" t="s">
        <v>6208</v>
      </c>
      <c r="E3880" s="1" t="s">
        <v>831</v>
      </c>
      <c r="F3880" s="1" t="s">
        <v>4353</v>
      </c>
      <c r="G3880" s="1" t="s">
        <v>105</v>
      </c>
      <c r="H3880" s="1" t="s">
        <v>298</v>
      </c>
      <c r="I3880" s="1">
        <v>1.5</v>
      </c>
      <c r="J3880" s="1">
        <v>2023</v>
      </c>
      <c r="K3880" s="1">
        <v>174741</v>
      </c>
      <c r="L3880" s="1">
        <v>0</v>
      </c>
      <c r="M3880" s="1">
        <f t="array" ref="M3880">SUMPRODUCT(MAX(ISNUMBER(SEARCH('Class Rules'!$B$6:$B$85,$E3880))*ISNUMBER(SEARCH('Class Rules'!$C$6:$C$85,$F3880))*'Class Rules'!$A$6:$A$85))</f>
        <v>31</v>
      </c>
      <c r="N3880" s="1" t="str">
        <f t="array" ref="N3880">IF($M3880=0,'Class Rules'!$D$3,INDEX('Class Rules'!$D$6:$D$85,MATCH($M3880,'Class Rules'!$A$6:$A$85,0)))</f>
        <v>Freight LDV</v>
      </c>
      <c r="O3880" s="1" t="str">
        <f t="array" ref="O3880">IF(SUMPRODUCT(MAX(ISNUMBER(SEARCH(Fuel_Rules!$A$6:$A$30,$E3880))*ISNUMBER(SEARCH(Fuel_Rules!$B$6:$B$30,$F3880))*(Fuel_Rules!$A$6:$A$30&lt;&gt;"")))&gt;0,"Plug-in hybrid",IF($G3880="Diesel","Diesel","Gasoline"))</f>
        <v>Diesel</v>
      </c>
    </row>
    <row r="3881" spans="1:15" ht="15" customHeight="1" x14ac:dyDescent="0.25">
      <c r="A3881" s="1">
        <v>2022</v>
      </c>
      <c r="B3881" s="1" t="s">
        <v>6034</v>
      </c>
      <c r="C3881" s="1" t="s">
        <v>4354</v>
      </c>
      <c r="D3881" s="1" t="s">
        <v>6209</v>
      </c>
      <c r="E3881" s="1" t="s">
        <v>831</v>
      </c>
      <c r="F3881" s="1" t="s">
        <v>4356</v>
      </c>
      <c r="G3881" s="1" t="s">
        <v>105</v>
      </c>
      <c r="H3881" s="1" t="s">
        <v>298</v>
      </c>
      <c r="I3881" s="1">
        <v>1.5</v>
      </c>
      <c r="J3881" s="1">
        <v>2023</v>
      </c>
      <c r="K3881" s="1">
        <v>179965</v>
      </c>
      <c r="L3881" s="1">
        <v>0</v>
      </c>
      <c r="M3881" s="1">
        <f t="array" ref="M3881">SUMPRODUCT(MAX(ISNUMBER(SEARCH('Class Rules'!$B$6:$B$85,$E3881))*ISNUMBER(SEARCH('Class Rules'!$C$6:$C$85,$F3881))*'Class Rules'!$A$6:$A$85))</f>
        <v>0</v>
      </c>
      <c r="N3881" s="1" t="str">
        <f t="array" ref="N3881">IF($M3881=0,'Class Rules'!$D$3,INDEX('Class Rules'!$D$6:$D$85,MATCH($M3881,'Class Rules'!$A$6:$A$85,0)))</f>
        <v>Passenger LDV</v>
      </c>
      <c r="O3881" s="1" t="str">
        <f t="array" ref="O3881">IF(SUMPRODUCT(MAX(ISNUMBER(SEARCH(Fuel_Rules!$A$6:$A$30,$E3881))*ISNUMBER(SEARCH(Fuel_Rules!$B$6:$B$30,$F3881))*(Fuel_Rules!$A$6:$A$30&lt;&gt;"")))&gt;0,"Plug-in hybrid",IF($G3881="Diesel","Diesel","Gasoline"))</f>
        <v>Diesel</v>
      </c>
    </row>
    <row r="3882" spans="1:15" ht="15" customHeight="1" x14ac:dyDescent="0.25">
      <c r="A3882" s="1">
        <v>2022</v>
      </c>
      <c r="B3882" s="1" t="s">
        <v>6034</v>
      </c>
      <c r="C3882" s="1" t="s">
        <v>5341</v>
      </c>
      <c r="D3882" s="1" t="s">
        <v>6210</v>
      </c>
      <c r="E3882" s="1" t="s">
        <v>831</v>
      </c>
      <c r="F3882" s="1" t="s">
        <v>5343</v>
      </c>
      <c r="G3882" s="1" t="s">
        <v>105</v>
      </c>
      <c r="H3882" s="1" t="s">
        <v>298</v>
      </c>
      <c r="I3882" s="1">
        <v>2.2000000000000002</v>
      </c>
      <c r="J3882" s="1">
        <v>2023</v>
      </c>
      <c r="K3882" s="1">
        <v>216405</v>
      </c>
      <c r="L3882" s="1">
        <v>0</v>
      </c>
      <c r="M3882" s="1">
        <f t="array" ref="M3882">SUMPRODUCT(MAX(ISNUMBER(SEARCH('Class Rules'!$B$6:$B$85,$E3882))*ISNUMBER(SEARCH('Class Rules'!$C$6:$C$85,$F3882))*'Class Rules'!$A$6:$A$85))</f>
        <v>30</v>
      </c>
      <c r="N3882" s="1" t="str">
        <f t="array" ref="N3882">IF($M3882=0,'Class Rules'!$D$3,INDEX('Class Rules'!$D$6:$D$85,MATCH($M3882,'Class Rules'!$A$6:$A$85,0)))</f>
        <v>Freight LDV</v>
      </c>
      <c r="O3882" s="1" t="str">
        <f t="array" ref="O3882">IF(SUMPRODUCT(MAX(ISNUMBER(SEARCH(Fuel_Rules!$A$6:$A$30,$E3882))*ISNUMBER(SEARCH(Fuel_Rules!$B$6:$B$30,$F3882))*(Fuel_Rules!$A$6:$A$30&lt;&gt;"")))&gt;0,"Plug-in hybrid",IF($G3882="Diesel","Diesel","Gasoline"))</f>
        <v>Diesel</v>
      </c>
    </row>
    <row r="3883" spans="1:15" ht="15" customHeight="1" x14ac:dyDescent="0.25">
      <c r="A3883" s="1">
        <v>2022</v>
      </c>
      <c r="B3883" s="1" t="s">
        <v>6034</v>
      </c>
      <c r="C3883" s="1" t="s">
        <v>5344</v>
      </c>
      <c r="D3883" s="1" t="s">
        <v>6211</v>
      </c>
      <c r="E3883" s="1" t="s">
        <v>831</v>
      </c>
      <c r="F3883" s="1" t="s">
        <v>5346</v>
      </c>
      <c r="G3883" s="1" t="s">
        <v>105</v>
      </c>
      <c r="H3883" s="1" t="s">
        <v>298</v>
      </c>
      <c r="I3883" s="1">
        <v>2.2000000000000002</v>
      </c>
      <c r="J3883" s="1">
        <v>2023</v>
      </c>
      <c r="K3883" s="1">
        <v>220215</v>
      </c>
      <c r="L3883" s="1">
        <v>0</v>
      </c>
      <c r="M3883" s="1">
        <f t="array" ref="M3883">SUMPRODUCT(MAX(ISNUMBER(SEARCH('Class Rules'!$B$6:$B$85,$E3883))*ISNUMBER(SEARCH('Class Rules'!$C$6:$C$85,$F3883))*'Class Rules'!$A$6:$A$85))</f>
        <v>31</v>
      </c>
      <c r="N3883" s="1" t="str">
        <f t="array" ref="N3883">IF($M3883=0,'Class Rules'!$D$3,INDEX('Class Rules'!$D$6:$D$85,MATCH($M3883,'Class Rules'!$A$6:$A$85,0)))</f>
        <v>Freight LDV</v>
      </c>
      <c r="O3883" s="1" t="str">
        <f t="array" ref="O3883">IF(SUMPRODUCT(MAX(ISNUMBER(SEARCH(Fuel_Rules!$A$6:$A$30,$E3883))*ISNUMBER(SEARCH(Fuel_Rules!$B$6:$B$30,$F3883))*(Fuel_Rules!$A$6:$A$30&lt;&gt;"")))&gt;0,"Plug-in hybrid",IF($G3883="Diesel","Diesel","Gasoline"))</f>
        <v>Diesel</v>
      </c>
    </row>
    <row r="3884" spans="1:15" ht="15" customHeight="1" x14ac:dyDescent="0.25">
      <c r="A3884" s="1">
        <v>2022</v>
      </c>
      <c r="B3884" s="1" t="s">
        <v>6034</v>
      </c>
      <c r="C3884" s="1" t="s">
        <v>5347</v>
      </c>
      <c r="D3884" s="1" t="s">
        <v>6212</v>
      </c>
      <c r="E3884" s="1" t="s">
        <v>831</v>
      </c>
      <c r="F3884" s="1" t="s">
        <v>5349</v>
      </c>
      <c r="G3884" s="1" t="s">
        <v>103</v>
      </c>
      <c r="H3884" s="1" t="s">
        <v>437</v>
      </c>
      <c r="I3884" s="1">
        <v>1.6</v>
      </c>
      <c r="J3884" s="1">
        <v>2023</v>
      </c>
      <c r="K3884" s="1">
        <v>119834</v>
      </c>
      <c r="L3884" s="1">
        <v>0</v>
      </c>
      <c r="M3884" s="1">
        <f t="array" ref="M3884">SUMPRODUCT(MAX(ISNUMBER(SEARCH('Class Rules'!$B$6:$B$85,$E3884))*ISNUMBER(SEARCH('Class Rules'!$C$6:$C$85,$F3884))*'Class Rules'!$A$6:$A$85))</f>
        <v>0</v>
      </c>
      <c r="N3884" s="1" t="str">
        <f t="array" ref="N3884">IF($M3884=0,'Class Rules'!$D$3,INDEX('Class Rules'!$D$6:$D$85,MATCH($M3884,'Class Rules'!$A$6:$A$85,0)))</f>
        <v>Passenger LDV</v>
      </c>
      <c r="O3884" s="1" t="str">
        <f t="array" ref="O3884">IF(SUMPRODUCT(MAX(ISNUMBER(SEARCH(Fuel_Rules!$A$6:$A$30,$E3884))*ISNUMBER(SEARCH(Fuel_Rules!$B$6:$B$30,$F3884))*(Fuel_Rules!$A$6:$A$30&lt;&gt;"")))&gt;0,"Plug-in hybrid",IF($G3884="Diesel","Diesel","Gasoline"))</f>
        <v>Gasoline</v>
      </c>
    </row>
    <row r="3885" spans="1:15" ht="15" customHeight="1" x14ac:dyDescent="0.25">
      <c r="A3885" s="1">
        <v>2022</v>
      </c>
      <c r="B3885" s="1" t="s">
        <v>6034</v>
      </c>
      <c r="C3885" s="1" t="s">
        <v>884</v>
      </c>
      <c r="D3885" s="1" t="s">
        <v>6213</v>
      </c>
      <c r="E3885" s="1" t="s">
        <v>886</v>
      </c>
      <c r="F3885" s="1" t="s">
        <v>887</v>
      </c>
      <c r="G3885" s="1" t="s">
        <v>103</v>
      </c>
      <c r="H3885" s="1" t="s">
        <v>298</v>
      </c>
      <c r="I3885" s="1">
        <v>1.3</v>
      </c>
      <c r="J3885" s="1">
        <v>2023</v>
      </c>
      <c r="K3885" s="1">
        <v>82598</v>
      </c>
      <c r="L3885" s="1">
        <v>0</v>
      </c>
      <c r="M3885" s="1">
        <f t="array" ref="M3885">SUMPRODUCT(MAX(ISNUMBER(SEARCH('Class Rules'!$B$6:$B$85,$E3885))*ISNUMBER(SEARCH('Class Rules'!$C$6:$C$85,$F3885))*'Class Rules'!$A$6:$A$85))</f>
        <v>35</v>
      </c>
      <c r="N3885" s="1" t="str">
        <f t="array" ref="N3885">IF($M3885=0,'Class Rules'!$D$3,INDEX('Class Rules'!$D$6:$D$85,MATCH($M3885,'Class Rules'!$A$6:$A$85,0)))</f>
        <v>Freight LDV</v>
      </c>
      <c r="O3885" s="1" t="str">
        <f t="array" ref="O3885">IF(SUMPRODUCT(MAX(ISNUMBER(SEARCH(Fuel_Rules!$A$6:$A$30,$E3885))*ISNUMBER(SEARCH(Fuel_Rules!$B$6:$B$30,$F3885))*(Fuel_Rules!$A$6:$A$30&lt;&gt;"")))&gt;0,"Plug-in hybrid",IF($G3885="Diesel","Diesel","Gasoline"))</f>
        <v>Gasoline</v>
      </c>
    </row>
    <row r="3886" spans="1:15" ht="15" customHeight="1" x14ac:dyDescent="0.25">
      <c r="A3886" s="1">
        <v>2022</v>
      </c>
      <c r="B3886" s="1" t="s">
        <v>6034</v>
      </c>
      <c r="C3886" s="1" t="s">
        <v>888</v>
      </c>
      <c r="D3886" s="1" t="s">
        <v>6214</v>
      </c>
      <c r="E3886" s="1" t="s">
        <v>886</v>
      </c>
      <c r="F3886" s="1" t="s">
        <v>890</v>
      </c>
      <c r="G3886" s="1" t="s">
        <v>103</v>
      </c>
      <c r="H3886" s="1" t="s">
        <v>298</v>
      </c>
      <c r="I3886" s="1">
        <v>1.3</v>
      </c>
      <c r="J3886" s="1">
        <v>2023</v>
      </c>
      <c r="K3886" s="1">
        <v>87486</v>
      </c>
      <c r="L3886" s="1">
        <v>0</v>
      </c>
      <c r="M3886" s="1">
        <f t="array" ref="M3886">SUMPRODUCT(MAX(ISNUMBER(SEARCH('Class Rules'!$B$6:$B$85,$E3886))*ISNUMBER(SEARCH('Class Rules'!$C$6:$C$85,$F3886))*'Class Rules'!$A$6:$A$85))</f>
        <v>35</v>
      </c>
      <c r="N3886" s="1" t="str">
        <f t="array" ref="N3886">IF($M3886=0,'Class Rules'!$D$3,INDEX('Class Rules'!$D$6:$D$85,MATCH($M3886,'Class Rules'!$A$6:$A$85,0)))</f>
        <v>Freight LDV</v>
      </c>
      <c r="O3886" s="1" t="str">
        <f t="array" ref="O3886">IF(SUMPRODUCT(MAX(ISNUMBER(SEARCH(Fuel_Rules!$A$6:$A$30,$E3886))*ISNUMBER(SEARCH(Fuel_Rules!$B$6:$B$30,$F3886))*(Fuel_Rules!$A$6:$A$30&lt;&gt;"")))&gt;0,"Plug-in hybrid",IF($G3886="Diesel","Diesel","Gasoline"))</f>
        <v>Gasoline</v>
      </c>
    </row>
    <row r="3887" spans="1:15" ht="15" customHeight="1" x14ac:dyDescent="0.25">
      <c r="A3887" s="1">
        <v>2022</v>
      </c>
      <c r="B3887" s="1" t="s">
        <v>6034</v>
      </c>
      <c r="C3887" s="1" t="s">
        <v>891</v>
      </c>
      <c r="D3887" s="1" t="s">
        <v>6215</v>
      </c>
      <c r="E3887" s="1" t="s">
        <v>886</v>
      </c>
      <c r="F3887" s="1" t="s">
        <v>893</v>
      </c>
      <c r="G3887" s="1" t="s">
        <v>103</v>
      </c>
      <c r="H3887" s="1" t="s">
        <v>298</v>
      </c>
      <c r="I3887" s="1">
        <v>1.3</v>
      </c>
      <c r="J3887" s="1">
        <v>2023</v>
      </c>
      <c r="K3887" s="1">
        <v>88154</v>
      </c>
      <c r="L3887" s="1">
        <v>0</v>
      </c>
      <c r="M3887" s="1">
        <f t="array" ref="M3887">SUMPRODUCT(MAX(ISNUMBER(SEARCH('Class Rules'!$B$6:$B$85,$E3887))*ISNUMBER(SEARCH('Class Rules'!$C$6:$C$85,$F3887))*'Class Rules'!$A$6:$A$85))</f>
        <v>35</v>
      </c>
      <c r="N3887" s="1" t="str">
        <f t="array" ref="N3887">IF($M3887=0,'Class Rules'!$D$3,INDEX('Class Rules'!$D$6:$D$85,MATCH($M3887,'Class Rules'!$A$6:$A$85,0)))</f>
        <v>Freight LDV</v>
      </c>
      <c r="O3887" s="1" t="str">
        <f t="array" ref="O3887">IF(SUMPRODUCT(MAX(ISNUMBER(SEARCH(Fuel_Rules!$A$6:$A$30,$E3887))*ISNUMBER(SEARCH(Fuel_Rules!$B$6:$B$30,$F3887))*(Fuel_Rules!$A$6:$A$30&lt;&gt;"")))&gt;0,"Plug-in hybrid",IF($G3887="Diesel","Diesel","Gasoline"))</f>
        <v>Gasoline</v>
      </c>
    </row>
    <row r="3888" spans="1:15" ht="15" customHeight="1" x14ac:dyDescent="0.25">
      <c r="A3888" s="1">
        <v>2022</v>
      </c>
      <c r="B3888" s="1" t="s">
        <v>6034</v>
      </c>
      <c r="C3888" s="1" t="s">
        <v>894</v>
      </c>
      <c r="D3888" s="1" t="s">
        <v>6216</v>
      </c>
      <c r="E3888" s="1" t="s">
        <v>896</v>
      </c>
      <c r="F3888" s="1" t="s">
        <v>897</v>
      </c>
      <c r="G3888" s="1" t="s">
        <v>103</v>
      </c>
      <c r="H3888" s="1" t="s">
        <v>298</v>
      </c>
      <c r="I3888" s="1">
        <v>3.9</v>
      </c>
      <c r="J3888" s="1">
        <v>2023</v>
      </c>
      <c r="K3888" s="1">
        <v>4353667</v>
      </c>
      <c r="L3888" s="1">
        <v>0</v>
      </c>
      <c r="M3888" s="1">
        <f t="array" ref="M3888">SUMPRODUCT(MAX(ISNUMBER(SEARCH('Class Rules'!$B$6:$B$85,$E3888))*ISNUMBER(SEARCH('Class Rules'!$C$6:$C$85,$F3888))*'Class Rules'!$A$6:$A$85))</f>
        <v>0</v>
      </c>
      <c r="N3888" s="1" t="str">
        <f t="array" ref="N3888">IF($M3888=0,'Class Rules'!$D$3,INDEX('Class Rules'!$D$6:$D$85,MATCH($M3888,'Class Rules'!$A$6:$A$85,0)))</f>
        <v>Passenger LDV</v>
      </c>
      <c r="O3888" s="1" t="str">
        <f t="array" ref="O3888">IF(SUMPRODUCT(MAX(ISNUMBER(SEARCH(Fuel_Rules!$A$6:$A$30,$E3888))*ISNUMBER(SEARCH(Fuel_Rules!$B$6:$B$30,$F3888))*(Fuel_Rules!$A$6:$A$30&lt;&gt;"")))&gt;0,"Plug-in hybrid",IF($G3888="Diesel","Diesel","Gasoline"))</f>
        <v>Gasoline</v>
      </c>
    </row>
    <row r="3889" spans="1:15" ht="15" customHeight="1" x14ac:dyDescent="0.25">
      <c r="A3889" s="1">
        <v>2022</v>
      </c>
      <c r="B3889" s="1" t="s">
        <v>6034</v>
      </c>
      <c r="C3889" s="1" t="s">
        <v>898</v>
      </c>
      <c r="D3889" s="1" t="s">
        <v>6217</v>
      </c>
      <c r="E3889" s="1" t="s">
        <v>896</v>
      </c>
      <c r="F3889" s="1" t="s">
        <v>900</v>
      </c>
      <c r="G3889" s="1" t="s">
        <v>103</v>
      </c>
      <c r="H3889" s="1" t="s">
        <v>298</v>
      </c>
      <c r="I3889" s="1">
        <v>3.9</v>
      </c>
      <c r="J3889" s="1">
        <v>2023</v>
      </c>
      <c r="K3889" s="1">
        <v>5254426</v>
      </c>
      <c r="L3889" s="1">
        <v>0</v>
      </c>
      <c r="M3889" s="1">
        <f t="array" ref="M3889">SUMPRODUCT(MAX(ISNUMBER(SEARCH('Class Rules'!$B$6:$B$85,$E3889))*ISNUMBER(SEARCH('Class Rules'!$C$6:$C$85,$F3889))*'Class Rules'!$A$6:$A$85))</f>
        <v>0</v>
      </c>
      <c r="N3889" s="1" t="str">
        <f t="array" ref="N3889">IF($M3889=0,'Class Rules'!$D$3,INDEX('Class Rules'!$D$6:$D$85,MATCH($M3889,'Class Rules'!$A$6:$A$85,0)))</f>
        <v>Passenger LDV</v>
      </c>
      <c r="O3889" s="1" t="str">
        <f t="array" ref="O3889">IF(SUMPRODUCT(MAX(ISNUMBER(SEARCH(Fuel_Rules!$A$6:$A$30,$E3889))*ISNUMBER(SEARCH(Fuel_Rules!$B$6:$B$30,$F3889))*(Fuel_Rules!$A$6:$A$30&lt;&gt;"")))&gt;0,"Plug-in hybrid",IF($G3889="Diesel","Diesel","Gasoline"))</f>
        <v>Gasoline</v>
      </c>
    </row>
    <row r="3890" spans="1:15" ht="15" customHeight="1" x14ac:dyDescent="0.25">
      <c r="A3890" s="1">
        <v>2022</v>
      </c>
      <c r="B3890" s="1" t="s">
        <v>6034</v>
      </c>
      <c r="C3890" s="1" t="s">
        <v>901</v>
      </c>
      <c r="D3890" s="1" t="s">
        <v>6218</v>
      </c>
      <c r="E3890" s="1" t="s">
        <v>896</v>
      </c>
      <c r="F3890" s="1" t="s">
        <v>903</v>
      </c>
      <c r="G3890" s="1" t="s">
        <v>103</v>
      </c>
      <c r="H3890" s="1" t="s">
        <v>298</v>
      </c>
      <c r="I3890" s="1">
        <v>4</v>
      </c>
      <c r="J3890" s="1">
        <v>2023</v>
      </c>
      <c r="K3890" s="1">
        <v>7406252</v>
      </c>
      <c r="L3890" s="1">
        <v>0</v>
      </c>
      <c r="M3890" s="1">
        <f t="array" ref="M3890">SUMPRODUCT(MAX(ISNUMBER(SEARCH('Class Rules'!$B$6:$B$85,$E3890))*ISNUMBER(SEARCH('Class Rules'!$C$6:$C$85,$F3890))*'Class Rules'!$A$6:$A$85))</f>
        <v>0</v>
      </c>
      <c r="N3890" s="1" t="str">
        <f t="array" ref="N3890">IF($M3890=0,'Class Rules'!$D$3,INDEX('Class Rules'!$D$6:$D$85,MATCH($M3890,'Class Rules'!$A$6:$A$85,0)))</f>
        <v>Passenger LDV</v>
      </c>
      <c r="O3890" s="1" t="str">
        <f t="array" ref="O3890">IF(SUMPRODUCT(MAX(ISNUMBER(SEARCH(Fuel_Rules!$A$6:$A$30,$E3890))*ISNUMBER(SEARCH(Fuel_Rules!$B$6:$B$30,$F3890))*(Fuel_Rules!$A$6:$A$30&lt;&gt;"")))&gt;0,"Plug-in hybrid",IF($G3890="Diesel","Diesel","Gasoline"))</f>
        <v>Gasoline</v>
      </c>
    </row>
    <row r="3891" spans="1:15" ht="15" customHeight="1" x14ac:dyDescent="0.25">
      <c r="A3891" s="1">
        <v>2022</v>
      </c>
      <c r="B3891" s="1" t="s">
        <v>6034</v>
      </c>
      <c r="C3891" s="1" t="s">
        <v>904</v>
      </c>
      <c r="D3891" s="1" t="s">
        <v>6219</v>
      </c>
      <c r="E3891" s="1" t="s">
        <v>896</v>
      </c>
      <c r="F3891" s="1" t="s">
        <v>906</v>
      </c>
      <c r="G3891" s="1" t="s">
        <v>103</v>
      </c>
      <c r="H3891" s="1" t="s">
        <v>298</v>
      </c>
      <c r="I3891" s="1">
        <v>6.5</v>
      </c>
      <c r="J3891" s="1">
        <v>2023</v>
      </c>
      <c r="K3891" s="1">
        <v>6905818</v>
      </c>
      <c r="L3891" s="1">
        <v>0</v>
      </c>
      <c r="M3891" s="1">
        <f t="array" ref="M3891">SUMPRODUCT(MAX(ISNUMBER(SEARCH('Class Rules'!$B$6:$B$85,$E3891))*ISNUMBER(SEARCH('Class Rules'!$C$6:$C$85,$F3891))*'Class Rules'!$A$6:$A$85))</f>
        <v>0</v>
      </c>
      <c r="N3891" s="1" t="str">
        <f t="array" ref="N3891">IF($M3891=0,'Class Rules'!$D$3,INDEX('Class Rules'!$D$6:$D$85,MATCH($M3891,'Class Rules'!$A$6:$A$85,0)))</f>
        <v>Passenger LDV</v>
      </c>
      <c r="O3891" s="1" t="str">
        <f t="array" ref="O3891">IF(SUMPRODUCT(MAX(ISNUMBER(SEARCH(Fuel_Rules!$A$6:$A$30,$E3891))*ISNUMBER(SEARCH(Fuel_Rules!$B$6:$B$30,$F3891))*(Fuel_Rules!$A$6:$A$30&lt;&gt;"")))&gt;0,"Plug-in hybrid",IF($G3891="Diesel","Diesel","Gasoline"))</f>
        <v>Gasoline</v>
      </c>
    </row>
    <row r="3892" spans="1:15" ht="15" customHeight="1" x14ac:dyDescent="0.25">
      <c r="A3892" s="1">
        <v>2022</v>
      </c>
      <c r="B3892" s="1" t="s">
        <v>6034</v>
      </c>
      <c r="C3892" s="1" t="s">
        <v>907</v>
      </c>
      <c r="D3892" s="1" t="s">
        <v>6220</v>
      </c>
      <c r="E3892" s="1" t="s">
        <v>896</v>
      </c>
      <c r="F3892" s="1" t="s">
        <v>909</v>
      </c>
      <c r="G3892" s="1" t="s">
        <v>103</v>
      </c>
      <c r="H3892" s="1" t="s">
        <v>298</v>
      </c>
      <c r="I3892" s="1">
        <v>3.9</v>
      </c>
      <c r="J3892" s="1">
        <v>2023</v>
      </c>
      <c r="K3892" s="1">
        <v>3462500</v>
      </c>
      <c r="L3892" s="1">
        <v>0</v>
      </c>
      <c r="M3892" s="1">
        <f t="array" ref="M3892">SUMPRODUCT(MAX(ISNUMBER(SEARCH('Class Rules'!$B$6:$B$85,$E3892))*ISNUMBER(SEARCH('Class Rules'!$C$6:$C$85,$F3892))*'Class Rules'!$A$6:$A$85))</f>
        <v>0</v>
      </c>
      <c r="N3892" s="1" t="str">
        <f t="array" ref="N3892">IF($M3892=0,'Class Rules'!$D$3,INDEX('Class Rules'!$D$6:$D$85,MATCH($M3892,'Class Rules'!$A$6:$A$85,0)))</f>
        <v>Passenger LDV</v>
      </c>
      <c r="O3892" s="1" t="str">
        <f t="array" ref="O3892">IF(SUMPRODUCT(MAX(ISNUMBER(SEARCH(Fuel_Rules!$A$6:$A$30,$E3892))*ISNUMBER(SEARCH(Fuel_Rules!$B$6:$B$30,$F3892))*(Fuel_Rules!$A$6:$A$30&lt;&gt;"")))&gt;0,"Plug-in hybrid",IF($G3892="Diesel","Diesel","Gasoline"))</f>
        <v>Gasoline</v>
      </c>
    </row>
    <row r="3893" spans="1:15" ht="15" customHeight="1" x14ac:dyDescent="0.25">
      <c r="A3893" s="1">
        <v>2022</v>
      </c>
      <c r="B3893" s="1" t="s">
        <v>6034</v>
      </c>
      <c r="C3893" s="1" t="s">
        <v>910</v>
      </c>
      <c r="D3893" s="1" t="s">
        <v>6221</v>
      </c>
      <c r="E3893" s="1" t="s">
        <v>896</v>
      </c>
      <c r="F3893" s="1" t="s">
        <v>912</v>
      </c>
      <c r="G3893" s="1" t="s">
        <v>103</v>
      </c>
      <c r="H3893" s="1" t="s">
        <v>298</v>
      </c>
      <c r="I3893" s="1">
        <v>3.9</v>
      </c>
      <c r="J3893" s="1">
        <v>2023</v>
      </c>
      <c r="K3893" s="1">
        <v>3504515</v>
      </c>
      <c r="L3893" s="1">
        <v>0</v>
      </c>
      <c r="M3893" s="1">
        <f t="array" ref="M3893">SUMPRODUCT(MAX(ISNUMBER(SEARCH('Class Rules'!$B$6:$B$85,$E3893))*ISNUMBER(SEARCH('Class Rules'!$C$6:$C$85,$F3893))*'Class Rules'!$A$6:$A$85))</f>
        <v>0</v>
      </c>
      <c r="N3893" s="1" t="str">
        <f t="array" ref="N3893">IF($M3893=0,'Class Rules'!$D$3,INDEX('Class Rules'!$D$6:$D$85,MATCH($M3893,'Class Rules'!$A$6:$A$85,0)))</f>
        <v>Passenger LDV</v>
      </c>
      <c r="O3893" s="1" t="str">
        <f t="array" ref="O3893">IF(SUMPRODUCT(MAX(ISNUMBER(SEARCH(Fuel_Rules!$A$6:$A$30,$E3893))*ISNUMBER(SEARCH(Fuel_Rules!$B$6:$B$30,$F3893))*(Fuel_Rules!$A$6:$A$30&lt;&gt;"")))&gt;0,"Plug-in hybrid",IF($G3893="Diesel","Diesel","Gasoline"))</f>
        <v>Gasoline</v>
      </c>
    </row>
    <row r="3894" spans="1:15" ht="15" customHeight="1" x14ac:dyDescent="0.25">
      <c r="A3894" s="1">
        <v>2022</v>
      </c>
      <c r="B3894" s="1" t="s">
        <v>6034</v>
      </c>
      <c r="C3894" s="1" t="s">
        <v>5359</v>
      </c>
      <c r="D3894" s="1" t="s">
        <v>6222</v>
      </c>
      <c r="E3894" s="1" t="s">
        <v>896</v>
      </c>
      <c r="F3894" s="1" t="s">
        <v>5361</v>
      </c>
      <c r="G3894" s="1" t="s">
        <v>103</v>
      </c>
      <c r="H3894" s="1" t="s">
        <v>298</v>
      </c>
      <c r="I3894" s="1">
        <v>4</v>
      </c>
      <c r="J3894" s="1">
        <v>2023</v>
      </c>
      <c r="K3894" s="1">
        <v>8407082</v>
      </c>
      <c r="L3894" s="1">
        <v>0</v>
      </c>
      <c r="M3894" s="1">
        <f t="array" ref="M3894">SUMPRODUCT(MAX(ISNUMBER(SEARCH('Class Rules'!$B$6:$B$85,$E3894))*ISNUMBER(SEARCH('Class Rules'!$C$6:$C$85,$F3894))*'Class Rules'!$A$6:$A$85))</f>
        <v>0</v>
      </c>
      <c r="N3894" s="1" t="str">
        <f t="array" ref="N3894">IF($M3894=0,'Class Rules'!$D$3,INDEX('Class Rules'!$D$6:$D$85,MATCH($M3894,'Class Rules'!$A$6:$A$85,0)))</f>
        <v>Passenger LDV</v>
      </c>
      <c r="O3894" s="1" t="str">
        <f t="array" ref="O3894">IF(SUMPRODUCT(MAX(ISNUMBER(SEARCH(Fuel_Rules!$A$6:$A$30,$E3894))*ISNUMBER(SEARCH(Fuel_Rules!$B$6:$B$30,$F3894))*(Fuel_Rules!$A$6:$A$30&lt;&gt;"")))&gt;0,"Plug-in hybrid",IF($G3894="Diesel","Diesel","Gasoline"))</f>
        <v>Gasoline</v>
      </c>
    </row>
    <row r="3895" spans="1:15" ht="15" customHeight="1" x14ac:dyDescent="0.25">
      <c r="A3895" s="1">
        <v>2022</v>
      </c>
      <c r="B3895" s="1" t="s">
        <v>6034</v>
      </c>
      <c r="C3895" s="1" t="s">
        <v>913</v>
      </c>
      <c r="D3895" s="1" t="s">
        <v>6223</v>
      </c>
      <c r="E3895" s="1" t="s">
        <v>915</v>
      </c>
      <c r="F3895" s="1" t="s">
        <v>916</v>
      </c>
      <c r="G3895" s="1" t="s">
        <v>103</v>
      </c>
      <c r="H3895" s="1" t="s">
        <v>298</v>
      </c>
      <c r="I3895" s="1">
        <v>1.8</v>
      </c>
      <c r="J3895" s="1">
        <v>2023</v>
      </c>
      <c r="K3895" s="1">
        <v>120050</v>
      </c>
      <c r="L3895" s="1">
        <v>0</v>
      </c>
      <c r="M3895" s="1">
        <f t="array" ref="M3895">SUMPRODUCT(MAX(ISNUMBER(SEARCH('Class Rules'!$B$6:$B$85,$E3895))*ISNUMBER(SEARCH('Class Rules'!$C$6:$C$85,$F3895))*'Class Rules'!$A$6:$A$85))</f>
        <v>8</v>
      </c>
      <c r="N3895" s="1" t="str">
        <f t="array" ref="N3895">IF($M3895=0,'Class Rules'!$D$3,INDEX('Class Rules'!$D$6:$D$85,MATCH($M3895,'Class Rules'!$A$6:$A$85,0)))</f>
        <v>Freight LDV</v>
      </c>
      <c r="O3895" s="1" t="str">
        <f t="array" ref="O3895">IF(SUMPRODUCT(MAX(ISNUMBER(SEARCH(Fuel_Rules!$A$6:$A$30,$E3895))*ISNUMBER(SEARCH(Fuel_Rules!$B$6:$B$30,$F3895))*(Fuel_Rules!$A$6:$A$30&lt;&gt;"")))&gt;0,"Plug-in hybrid",IF($G3895="Diesel","Diesel","Gasoline"))</f>
        <v>Gasoline</v>
      </c>
    </row>
    <row r="3896" spans="1:15" ht="15" customHeight="1" x14ac:dyDescent="0.25">
      <c r="A3896" s="1">
        <v>2022</v>
      </c>
      <c r="B3896" s="1" t="s">
        <v>6034</v>
      </c>
      <c r="C3896" s="1" t="s">
        <v>917</v>
      </c>
      <c r="D3896" s="1" t="s">
        <v>6224</v>
      </c>
      <c r="E3896" s="1" t="s">
        <v>915</v>
      </c>
      <c r="F3896" s="1" t="s">
        <v>919</v>
      </c>
      <c r="G3896" s="1" t="s">
        <v>103</v>
      </c>
      <c r="H3896" s="1" t="s">
        <v>298</v>
      </c>
      <c r="I3896" s="1">
        <v>1.8</v>
      </c>
      <c r="J3896" s="1">
        <v>2023</v>
      </c>
      <c r="K3896" s="1">
        <v>132168</v>
      </c>
      <c r="L3896" s="1">
        <v>0</v>
      </c>
      <c r="M3896" s="1">
        <f t="array" ref="M3896">SUMPRODUCT(MAX(ISNUMBER(SEARCH('Class Rules'!$B$6:$B$85,$E3896))*ISNUMBER(SEARCH('Class Rules'!$C$6:$C$85,$F3896))*'Class Rules'!$A$6:$A$85))</f>
        <v>0</v>
      </c>
      <c r="N3896" s="1" t="str">
        <f t="array" ref="N3896">IF($M3896=0,'Class Rules'!$D$3,INDEX('Class Rules'!$D$6:$D$85,MATCH($M3896,'Class Rules'!$A$6:$A$85,0)))</f>
        <v>Passenger LDV</v>
      </c>
      <c r="O3896" s="1" t="str">
        <f t="array" ref="O3896">IF(SUMPRODUCT(MAX(ISNUMBER(SEARCH(Fuel_Rules!$A$6:$A$30,$E3896))*ISNUMBER(SEARCH(Fuel_Rules!$B$6:$B$30,$F3896))*(Fuel_Rules!$A$6:$A$30&lt;&gt;"")))&gt;0,"Plug-in hybrid",IF($G3896="Diesel","Diesel","Gasoline"))</f>
        <v>Gasoline</v>
      </c>
    </row>
    <row r="3897" spans="1:15" ht="15" customHeight="1" x14ac:dyDescent="0.25">
      <c r="A3897" s="1">
        <v>2022</v>
      </c>
      <c r="B3897" s="1" t="s">
        <v>6034</v>
      </c>
      <c r="C3897" s="1" t="s">
        <v>926</v>
      </c>
      <c r="D3897" s="1" t="s">
        <v>6225</v>
      </c>
      <c r="E3897" s="1" t="s">
        <v>915</v>
      </c>
      <c r="F3897" s="1" t="s">
        <v>928</v>
      </c>
      <c r="G3897" s="1" t="s">
        <v>103</v>
      </c>
      <c r="H3897" s="1" t="s">
        <v>298</v>
      </c>
      <c r="I3897" s="1">
        <v>1</v>
      </c>
      <c r="J3897" s="1">
        <v>2023</v>
      </c>
      <c r="K3897" s="1">
        <v>72943</v>
      </c>
      <c r="L3897" s="1">
        <v>0</v>
      </c>
      <c r="M3897" s="1">
        <f t="array" ref="M3897">SUMPRODUCT(MAX(ISNUMBER(SEARCH('Class Rules'!$B$6:$B$85,$E3897))*ISNUMBER(SEARCH('Class Rules'!$C$6:$C$85,$F3897))*'Class Rules'!$A$6:$A$85))</f>
        <v>0</v>
      </c>
      <c r="N3897" s="1" t="str">
        <f t="array" ref="N3897">IF($M3897=0,'Class Rules'!$D$3,INDEX('Class Rules'!$D$6:$D$85,MATCH($M3897,'Class Rules'!$A$6:$A$85,0)))</f>
        <v>Passenger LDV</v>
      </c>
      <c r="O3897" s="1" t="str">
        <f t="array" ref="O3897">IF(SUMPRODUCT(MAX(ISNUMBER(SEARCH(Fuel_Rules!$A$6:$A$30,$E3897))*ISNUMBER(SEARCH(Fuel_Rules!$B$6:$B$30,$F3897))*(Fuel_Rules!$A$6:$A$30&lt;&gt;"")))&gt;0,"Plug-in hybrid",IF($G3897="Diesel","Diesel","Gasoline"))</f>
        <v>Gasoline</v>
      </c>
    </row>
    <row r="3898" spans="1:15" ht="15" customHeight="1" x14ac:dyDescent="0.25">
      <c r="A3898" s="1">
        <v>2022</v>
      </c>
      <c r="B3898" s="1" t="s">
        <v>6034</v>
      </c>
      <c r="C3898" s="1" t="s">
        <v>935</v>
      </c>
      <c r="D3898" s="1" t="s">
        <v>6226</v>
      </c>
      <c r="E3898" s="1" t="s">
        <v>915</v>
      </c>
      <c r="F3898" s="1" t="s">
        <v>937</v>
      </c>
      <c r="G3898" s="1" t="s">
        <v>105</v>
      </c>
      <c r="H3898" s="1" t="s">
        <v>437</v>
      </c>
      <c r="I3898" s="1">
        <v>2</v>
      </c>
      <c r="J3898" s="1">
        <v>2023</v>
      </c>
      <c r="K3898" s="1">
        <v>201051</v>
      </c>
      <c r="L3898" s="1">
        <v>0</v>
      </c>
      <c r="M3898" s="1">
        <f t="array" ref="M3898">SUMPRODUCT(MAX(ISNUMBER(SEARCH('Class Rules'!$B$6:$B$85,$E3898))*ISNUMBER(SEARCH('Class Rules'!$C$6:$C$85,$F3898))*'Class Rules'!$A$6:$A$85))</f>
        <v>2</v>
      </c>
      <c r="N3898" s="1" t="str">
        <f t="array" ref="N3898">IF($M3898=0,'Class Rules'!$D$3,INDEX('Class Rules'!$D$6:$D$85,MATCH($M3898,'Class Rules'!$A$6:$A$85,0)))</f>
        <v>Freight LDV</v>
      </c>
      <c r="O3898" s="1" t="str">
        <f t="array" ref="O3898">IF(SUMPRODUCT(MAX(ISNUMBER(SEARCH(Fuel_Rules!$A$6:$A$30,$E3898))*ISNUMBER(SEARCH(Fuel_Rules!$B$6:$B$30,$F3898))*(Fuel_Rules!$A$6:$A$30&lt;&gt;"")))&gt;0,"Plug-in hybrid",IF($G3898="Diesel","Diesel","Gasoline"))</f>
        <v>Diesel</v>
      </c>
    </row>
    <row r="3899" spans="1:15" ht="15" customHeight="1" x14ac:dyDescent="0.25">
      <c r="A3899" s="1">
        <v>2022</v>
      </c>
      <c r="B3899" s="1" t="s">
        <v>6034</v>
      </c>
      <c r="C3899" s="1" t="s">
        <v>938</v>
      </c>
      <c r="D3899" s="1" t="s">
        <v>6227</v>
      </c>
      <c r="E3899" s="1" t="s">
        <v>915</v>
      </c>
      <c r="F3899" s="1" t="s">
        <v>940</v>
      </c>
      <c r="G3899" s="1" t="s">
        <v>103</v>
      </c>
      <c r="H3899" s="1" t="s">
        <v>298</v>
      </c>
      <c r="I3899" s="1">
        <v>1</v>
      </c>
      <c r="J3899" s="1">
        <v>2023</v>
      </c>
      <c r="K3899" s="1">
        <v>66274</v>
      </c>
      <c r="L3899" s="1">
        <v>0</v>
      </c>
      <c r="M3899" s="1">
        <f t="array" ref="M3899">SUMPRODUCT(MAX(ISNUMBER(SEARCH('Class Rules'!$B$6:$B$85,$E3899))*ISNUMBER(SEARCH('Class Rules'!$C$6:$C$85,$F3899))*'Class Rules'!$A$6:$A$85))</f>
        <v>0</v>
      </c>
      <c r="N3899" s="1" t="str">
        <f t="array" ref="N3899">IF($M3899=0,'Class Rules'!$D$3,INDEX('Class Rules'!$D$6:$D$85,MATCH($M3899,'Class Rules'!$A$6:$A$85,0)))</f>
        <v>Passenger LDV</v>
      </c>
      <c r="O3899" s="1" t="str">
        <f t="array" ref="O3899">IF(SUMPRODUCT(MAX(ISNUMBER(SEARCH(Fuel_Rules!$A$6:$A$30,$E3899))*ISNUMBER(SEARCH(Fuel_Rules!$B$6:$B$30,$F3899))*(Fuel_Rules!$A$6:$A$30&lt;&gt;"")))&gt;0,"Plug-in hybrid",IF($G3899="Diesel","Diesel","Gasoline"))</f>
        <v>Gasoline</v>
      </c>
    </row>
    <row r="3900" spans="1:15" ht="15" customHeight="1" x14ac:dyDescent="0.25">
      <c r="A3900" s="1">
        <v>2022</v>
      </c>
      <c r="B3900" s="1" t="s">
        <v>6034</v>
      </c>
      <c r="C3900" s="1" t="s">
        <v>938</v>
      </c>
      <c r="D3900" s="1" t="s">
        <v>6228</v>
      </c>
      <c r="E3900" s="1" t="s">
        <v>915</v>
      </c>
      <c r="F3900" s="1" t="s">
        <v>940</v>
      </c>
      <c r="G3900" s="1" t="s">
        <v>103</v>
      </c>
      <c r="H3900" s="1" t="s">
        <v>298</v>
      </c>
      <c r="I3900" s="1">
        <v>1</v>
      </c>
      <c r="J3900" s="1">
        <v>2023</v>
      </c>
      <c r="K3900" s="1">
        <v>62827</v>
      </c>
      <c r="L3900" s="1">
        <v>0</v>
      </c>
      <c r="M3900" s="1">
        <f t="array" ref="M3900">SUMPRODUCT(MAX(ISNUMBER(SEARCH('Class Rules'!$B$6:$B$85,$E3900))*ISNUMBER(SEARCH('Class Rules'!$C$6:$C$85,$F3900))*'Class Rules'!$A$6:$A$85))</f>
        <v>0</v>
      </c>
      <c r="N3900" s="1" t="str">
        <f t="array" ref="N3900">IF($M3900=0,'Class Rules'!$D$3,INDEX('Class Rules'!$D$6:$D$85,MATCH($M3900,'Class Rules'!$A$6:$A$85,0)))</f>
        <v>Passenger LDV</v>
      </c>
      <c r="O3900" s="1" t="str">
        <f t="array" ref="O3900">IF(SUMPRODUCT(MAX(ISNUMBER(SEARCH(Fuel_Rules!$A$6:$A$30,$E3900))*ISNUMBER(SEARCH(Fuel_Rules!$B$6:$B$30,$F3900))*(Fuel_Rules!$A$6:$A$30&lt;&gt;"")))&gt;0,"Plug-in hybrid",IF($G3900="Diesel","Diesel","Gasoline"))</f>
        <v>Gasoline</v>
      </c>
    </row>
    <row r="3901" spans="1:15" ht="15" customHeight="1" x14ac:dyDescent="0.25">
      <c r="A3901" s="1">
        <v>2022</v>
      </c>
      <c r="B3901" s="1" t="s">
        <v>6034</v>
      </c>
      <c r="C3901" s="1" t="s">
        <v>941</v>
      </c>
      <c r="D3901" s="1" t="s">
        <v>6229</v>
      </c>
      <c r="E3901" s="1" t="s">
        <v>915</v>
      </c>
      <c r="F3901" s="1" t="s">
        <v>943</v>
      </c>
      <c r="G3901" s="1" t="s">
        <v>103</v>
      </c>
      <c r="H3901" s="1" t="s">
        <v>298</v>
      </c>
      <c r="I3901" s="1">
        <v>1</v>
      </c>
      <c r="J3901" s="1">
        <v>2023</v>
      </c>
      <c r="K3901" s="1">
        <v>51824</v>
      </c>
      <c r="L3901" s="1">
        <v>0</v>
      </c>
      <c r="M3901" s="1">
        <f t="array" ref="M3901">SUMPRODUCT(MAX(ISNUMBER(SEARCH('Class Rules'!$B$6:$B$85,$E3901))*ISNUMBER(SEARCH('Class Rules'!$C$6:$C$85,$F3901))*'Class Rules'!$A$6:$A$85))</f>
        <v>0</v>
      </c>
      <c r="N3901" s="1" t="str">
        <f t="array" ref="N3901">IF($M3901=0,'Class Rules'!$D$3,INDEX('Class Rules'!$D$6:$D$85,MATCH($M3901,'Class Rules'!$A$6:$A$85,0)))</f>
        <v>Passenger LDV</v>
      </c>
      <c r="O3901" s="1" t="str">
        <f t="array" ref="O3901">IF(SUMPRODUCT(MAX(ISNUMBER(SEARCH(Fuel_Rules!$A$6:$A$30,$E3901))*ISNUMBER(SEARCH(Fuel_Rules!$B$6:$B$30,$F3901))*(Fuel_Rules!$A$6:$A$30&lt;&gt;"")))&gt;0,"Plug-in hybrid",IF($G3901="Diesel","Diesel","Gasoline"))</f>
        <v>Gasoline</v>
      </c>
    </row>
    <row r="3902" spans="1:15" ht="15" customHeight="1" x14ac:dyDescent="0.25">
      <c r="A3902" s="1">
        <v>2022</v>
      </c>
      <c r="B3902" s="1" t="s">
        <v>6034</v>
      </c>
      <c r="C3902" s="1" t="s">
        <v>956</v>
      </c>
      <c r="D3902" s="1" t="s">
        <v>6230</v>
      </c>
      <c r="E3902" s="1" t="s">
        <v>915</v>
      </c>
      <c r="F3902" s="1" t="s">
        <v>958</v>
      </c>
      <c r="G3902" s="1" t="s">
        <v>105</v>
      </c>
      <c r="H3902" s="1" t="s">
        <v>437</v>
      </c>
      <c r="I3902" s="1">
        <v>2</v>
      </c>
      <c r="J3902" s="1">
        <v>2023</v>
      </c>
      <c r="K3902" s="1">
        <v>184900</v>
      </c>
      <c r="L3902" s="1">
        <v>0</v>
      </c>
      <c r="M3902" s="1">
        <f t="array" ref="M3902">SUMPRODUCT(MAX(ISNUMBER(SEARCH('Class Rules'!$B$6:$B$85,$E3902))*ISNUMBER(SEARCH('Class Rules'!$C$6:$C$85,$F3902))*'Class Rules'!$A$6:$A$85))</f>
        <v>2</v>
      </c>
      <c r="N3902" s="1" t="str">
        <f t="array" ref="N3902">IF($M3902=0,'Class Rules'!$D$3,INDEX('Class Rules'!$D$6:$D$85,MATCH($M3902,'Class Rules'!$A$6:$A$85,0)))</f>
        <v>Freight LDV</v>
      </c>
      <c r="O3902" s="1" t="str">
        <f t="array" ref="O3902">IF(SUMPRODUCT(MAX(ISNUMBER(SEARCH(Fuel_Rules!$A$6:$A$30,$E3902))*ISNUMBER(SEARCH(Fuel_Rules!$B$6:$B$30,$F3902))*(Fuel_Rules!$A$6:$A$30&lt;&gt;"")))&gt;0,"Plug-in hybrid",IF($G3902="Diesel","Diesel","Gasoline"))</f>
        <v>Diesel</v>
      </c>
    </row>
    <row r="3903" spans="1:15" ht="15" customHeight="1" x14ac:dyDescent="0.25">
      <c r="A3903" s="1">
        <v>2022</v>
      </c>
      <c r="B3903" s="1" t="s">
        <v>6034</v>
      </c>
      <c r="C3903" s="1" t="s">
        <v>959</v>
      </c>
      <c r="D3903" s="1" t="s">
        <v>6231</v>
      </c>
      <c r="E3903" s="1" t="s">
        <v>915</v>
      </c>
      <c r="F3903" s="1" t="s">
        <v>961</v>
      </c>
      <c r="G3903" s="1" t="s">
        <v>103</v>
      </c>
      <c r="H3903" s="1" t="s">
        <v>437</v>
      </c>
      <c r="I3903" s="1">
        <v>1.8</v>
      </c>
      <c r="J3903" s="1">
        <v>2023</v>
      </c>
      <c r="K3903" s="1">
        <v>100469</v>
      </c>
      <c r="L3903" s="1">
        <v>0</v>
      </c>
      <c r="M3903" s="1">
        <f t="array" ref="M3903">SUMPRODUCT(MAX(ISNUMBER(SEARCH('Class Rules'!$B$6:$B$85,$E3903))*ISNUMBER(SEARCH('Class Rules'!$C$6:$C$85,$F3903))*'Class Rules'!$A$6:$A$85))</f>
        <v>0</v>
      </c>
      <c r="N3903" s="1" t="str">
        <f t="array" ref="N3903">IF($M3903=0,'Class Rules'!$D$3,INDEX('Class Rules'!$D$6:$D$85,MATCH($M3903,'Class Rules'!$A$6:$A$85,0)))</f>
        <v>Passenger LDV</v>
      </c>
      <c r="O3903" s="1" t="str">
        <f t="array" ref="O3903">IF(SUMPRODUCT(MAX(ISNUMBER(SEARCH(Fuel_Rules!$A$6:$A$30,$E3903))*ISNUMBER(SEARCH(Fuel_Rules!$B$6:$B$30,$F3903))*(Fuel_Rules!$A$6:$A$30&lt;&gt;"")))&gt;0,"Plug-in hybrid",IF($G3903="Diesel","Diesel","Gasoline"))</f>
        <v>Gasoline</v>
      </c>
    </row>
    <row r="3904" spans="1:15" ht="15" customHeight="1" x14ac:dyDescent="0.25">
      <c r="A3904" s="1">
        <v>2022</v>
      </c>
      <c r="B3904" s="1" t="s">
        <v>6034</v>
      </c>
      <c r="C3904" s="1" t="s">
        <v>965</v>
      </c>
      <c r="D3904" s="1" t="s">
        <v>6232</v>
      </c>
      <c r="E3904" s="1" t="s">
        <v>915</v>
      </c>
      <c r="F3904" s="1" t="s">
        <v>967</v>
      </c>
      <c r="G3904" s="1" t="s">
        <v>103</v>
      </c>
      <c r="H3904" s="1" t="s">
        <v>298</v>
      </c>
      <c r="I3904" s="1">
        <v>1</v>
      </c>
      <c r="J3904" s="1">
        <v>2023</v>
      </c>
      <c r="K3904" s="1">
        <v>77578</v>
      </c>
      <c r="L3904" s="1">
        <v>0</v>
      </c>
      <c r="M3904" s="1">
        <f t="array" ref="M3904">SUMPRODUCT(MAX(ISNUMBER(SEARCH('Class Rules'!$B$6:$B$85,$E3904))*ISNUMBER(SEARCH('Class Rules'!$C$6:$C$85,$F3904))*'Class Rules'!$A$6:$A$85))</f>
        <v>0</v>
      </c>
      <c r="N3904" s="1" t="str">
        <f t="array" ref="N3904">IF($M3904=0,'Class Rules'!$D$3,INDEX('Class Rules'!$D$6:$D$85,MATCH($M3904,'Class Rules'!$A$6:$A$85,0)))</f>
        <v>Passenger LDV</v>
      </c>
      <c r="O3904" s="1" t="str">
        <f t="array" ref="O3904">IF(SUMPRODUCT(MAX(ISNUMBER(SEARCH(Fuel_Rules!$A$6:$A$30,$E3904))*ISNUMBER(SEARCH(Fuel_Rules!$B$6:$B$30,$F3904))*(Fuel_Rules!$A$6:$A$30&lt;&gt;"")))&gt;0,"Plug-in hybrid",IF($G3904="Diesel","Diesel","Gasoline"))</f>
        <v>Gasoline</v>
      </c>
    </row>
    <row r="3905" spans="1:15" ht="15" customHeight="1" x14ac:dyDescent="0.25">
      <c r="A3905" s="1">
        <v>2022</v>
      </c>
      <c r="B3905" s="1" t="s">
        <v>6034</v>
      </c>
      <c r="C3905" s="1" t="s">
        <v>968</v>
      </c>
      <c r="D3905" s="1" t="s">
        <v>6233</v>
      </c>
      <c r="E3905" s="1" t="s">
        <v>915</v>
      </c>
      <c r="F3905" s="1" t="s">
        <v>970</v>
      </c>
      <c r="G3905" s="1" t="s">
        <v>105</v>
      </c>
      <c r="H3905" s="1" t="s">
        <v>298</v>
      </c>
      <c r="I3905" s="1">
        <v>2.2999999999999998</v>
      </c>
      <c r="J3905" s="1">
        <v>2023</v>
      </c>
      <c r="K3905" s="1">
        <v>185149</v>
      </c>
      <c r="L3905" s="1">
        <v>0</v>
      </c>
      <c r="M3905" s="1">
        <f t="array" ref="M3905">SUMPRODUCT(MAX(ISNUMBER(SEARCH('Class Rules'!$B$6:$B$85,$E3905))*ISNUMBER(SEARCH('Class Rules'!$C$6:$C$85,$F3905))*'Class Rules'!$A$6:$A$85))</f>
        <v>4</v>
      </c>
      <c r="N3905" s="1" t="str">
        <f t="array" ref="N3905">IF($M3905=0,'Class Rules'!$D$3,INDEX('Class Rules'!$D$6:$D$85,MATCH($M3905,'Class Rules'!$A$6:$A$85,0)))</f>
        <v>Freight LDV</v>
      </c>
      <c r="O3905" s="1" t="str">
        <f t="array" ref="O3905">IF(SUMPRODUCT(MAX(ISNUMBER(SEARCH(Fuel_Rules!$A$6:$A$30,$E3905))*ISNUMBER(SEARCH(Fuel_Rules!$B$6:$B$30,$F3905))*(Fuel_Rules!$A$6:$A$30&lt;&gt;"")))&gt;0,"Plug-in hybrid",IF($G3905="Diesel","Diesel","Gasoline"))</f>
        <v>Diesel</v>
      </c>
    </row>
    <row r="3906" spans="1:15" ht="15" customHeight="1" x14ac:dyDescent="0.25">
      <c r="A3906" s="1">
        <v>2022</v>
      </c>
      <c r="B3906" s="1" t="s">
        <v>6034</v>
      </c>
      <c r="C3906" s="1" t="s">
        <v>971</v>
      </c>
      <c r="D3906" s="1" t="s">
        <v>6234</v>
      </c>
      <c r="E3906" s="1" t="s">
        <v>915</v>
      </c>
      <c r="F3906" s="1" t="s">
        <v>973</v>
      </c>
      <c r="G3906" s="1" t="s">
        <v>105</v>
      </c>
      <c r="H3906" s="1" t="s">
        <v>298</v>
      </c>
      <c r="I3906" s="1">
        <v>2.2999999999999998</v>
      </c>
      <c r="J3906" s="1">
        <v>2023</v>
      </c>
      <c r="K3906" s="1">
        <v>198826</v>
      </c>
      <c r="L3906" s="1">
        <v>0</v>
      </c>
      <c r="M3906" s="1">
        <f t="array" ref="M3906">SUMPRODUCT(MAX(ISNUMBER(SEARCH('Class Rules'!$B$6:$B$85,$E3906))*ISNUMBER(SEARCH('Class Rules'!$C$6:$C$85,$F3906))*'Class Rules'!$A$6:$A$85))</f>
        <v>5</v>
      </c>
      <c r="N3906" s="1" t="str">
        <f t="array" ref="N3906">IF($M3906=0,'Class Rules'!$D$3,INDEX('Class Rules'!$D$6:$D$85,MATCH($M3906,'Class Rules'!$A$6:$A$85,0)))</f>
        <v>Freight LDV</v>
      </c>
      <c r="O3906" s="1" t="str">
        <f t="array" ref="O3906">IF(SUMPRODUCT(MAX(ISNUMBER(SEARCH(Fuel_Rules!$A$6:$A$30,$E3906))*ISNUMBER(SEARCH(Fuel_Rules!$B$6:$B$30,$F3906))*(Fuel_Rules!$A$6:$A$30&lt;&gt;"")))&gt;0,"Plug-in hybrid",IF($G3906="Diesel","Diesel","Gasoline"))</f>
        <v>Diesel</v>
      </c>
    </row>
    <row r="3907" spans="1:15" ht="15" customHeight="1" x14ac:dyDescent="0.25">
      <c r="A3907" s="1">
        <v>2022</v>
      </c>
      <c r="B3907" s="1" t="s">
        <v>6034</v>
      </c>
      <c r="C3907" s="1" t="s">
        <v>974</v>
      </c>
      <c r="D3907" s="1" t="s">
        <v>6235</v>
      </c>
      <c r="E3907" s="1" t="s">
        <v>915</v>
      </c>
      <c r="F3907" s="1" t="s">
        <v>976</v>
      </c>
      <c r="G3907" s="1" t="s">
        <v>105</v>
      </c>
      <c r="H3907" s="1" t="s">
        <v>298</v>
      </c>
      <c r="I3907" s="1">
        <v>2.2999999999999998</v>
      </c>
      <c r="J3907" s="1">
        <v>2023</v>
      </c>
      <c r="K3907" s="1">
        <v>203252</v>
      </c>
      <c r="L3907" s="1">
        <v>0</v>
      </c>
      <c r="M3907" s="1">
        <f t="array" ref="M3907">SUMPRODUCT(MAX(ISNUMBER(SEARCH('Class Rules'!$B$6:$B$85,$E3907))*ISNUMBER(SEARCH('Class Rules'!$C$6:$C$85,$F3907))*'Class Rules'!$A$6:$A$85))</f>
        <v>5</v>
      </c>
      <c r="N3907" s="1" t="str">
        <f t="array" ref="N3907">IF($M3907=0,'Class Rules'!$D$3,INDEX('Class Rules'!$D$6:$D$85,MATCH($M3907,'Class Rules'!$A$6:$A$85,0)))</f>
        <v>Freight LDV</v>
      </c>
      <c r="O3907" s="1" t="str">
        <f t="array" ref="O3907">IF(SUMPRODUCT(MAX(ISNUMBER(SEARCH(Fuel_Rules!$A$6:$A$30,$E3907))*ISNUMBER(SEARCH(Fuel_Rules!$B$6:$B$30,$F3907))*(Fuel_Rules!$A$6:$A$30&lt;&gt;"")))&gt;0,"Plug-in hybrid",IF($G3907="Diesel","Diesel","Gasoline"))</f>
        <v>Diesel</v>
      </c>
    </row>
    <row r="3908" spans="1:15" ht="15" customHeight="1" x14ac:dyDescent="0.25">
      <c r="A3908" s="1">
        <v>2022</v>
      </c>
      <c r="B3908" s="1" t="s">
        <v>6034</v>
      </c>
      <c r="C3908" s="1" t="s">
        <v>977</v>
      </c>
      <c r="D3908" s="1" t="s">
        <v>6236</v>
      </c>
      <c r="E3908" s="1" t="s">
        <v>915</v>
      </c>
      <c r="F3908" s="1" t="s">
        <v>979</v>
      </c>
      <c r="G3908" s="1" t="s">
        <v>105</v>
      </c>
      <c r="H3908" s="1" t="s">
        <v>298</v>
      </c>
      <c r="I3908" s="1">
        <v>2.2999999999999998</v>
      </c>
      <c r="J3908" s="1">
        <v>2023</v>
      </c>
      <c r="K3908" s="1">
        <v>219003</v>
      </c>
      <c r="L3908" s="1">
        <v>0</v>
      </c>
      <c r="M3908" s="1">
        <f t="array" ref="M3908">SUMPRODUCT(MAX(ISNUMBER(SEARCH('Class Rules'!$B$6:$B$85,$E3908))*ISNUMBER(SEARCH('Class Rules'!$C$6:$C$85,$F3908))*'Class Rules'!$A$6:$A$85))</f>
        <v>63</v>
      </c>
      <c r="N3908" s="1" t="str">
        <f t="array" ref="N3908">IF($M3908=0,'Class Rules'!$D$3,INDEX('Class Rules'!$D$6:$D$85,MATCH($M3908,'Class Rules'!$A$6:$A$85,0)))</f>
        <v>Passenger HDV</v>
      </c>
      <c r="O3908" s="1" t="str">
        <f t="array" ref="O3908">IF(SUMPRODUCT(MAX(ISNUMBER(SEARCH(Fuel_Rules!$A$6:$A$30,$E3908))*ISNUMBER(SEARCH(Fuel_Rules!$B$6:$B$30,$F3908))*(Fuel_Rules!$A$6:$A$30&lt;&gt;"")))&gt;0,"Plug-in hybrid",IF($G3908="Diesel","Diesel","Gasoline"))</f>
        <v>Diesel</v>
      </c>
    </row>
    <row r="3909" spans="1:15" ht="15" customHeight="1" x14ac:dyDescent="0.25">
      <c r="A3909" s="1">
        <v>2022</v>
      </c>
      <c r="B3909" s="1" t="s">
        <v>6034</v>
      </c>
      <c r="C3909" s="1" t="s">
        <v>980</v>
      </c>
      <c r="D3909" s="1" t="s">
        <v>6237</v>
      </c>
      <c r="E3909" s="1" t="s">
        <v>915</v>
      </c>
      <c r="F3909" s="1" t="s">
        <v>982</v>
      </c>
      <c r="G3909" s="1" t="s">
        <v>105</v>
      </c>
      <c r="H3909" s="1" t="s">
        <v>298</v>
      </c>
      <c r="I3909" s="1">
        <v>2.2999999999999998</v>
      </c>
      <c r="J3909" s="1">
        <v>2023</v>
      </c>
      <c r="K3909" s="1">
        <v>212437</v>
      </c>
      <c r="L3909" s="1">
        <v>0</v>
      </c>
      <c r="M3909" s="1">
        <f t="array" ref="M3909">SUMPRODUCT(MAX(ISNUMBER(SEARCH('Class Rules'!$B$6:$B$85,$E3909))*ISNUMBER(SEARCH('Class Rules'!$C$6:$C$85,$F3909))*'Class Rules'!$A$6:$A$85))</f>
        <v>6</v>
      </c>
      <c r="N3909" s="1" t="str">
        <f t="array" ref="N3909">IF($M3909=0,'Class Rules'!$D$3,INDEX('Class Rules'!$D$6:$D$85,MATCH($M3909,'Class Rules'!$A$6:$A$85,0)))</f>
        <v>Freight LDV</v>
      </c>
      <c r="O3909" s="1" t="str">
        <f t="array" ref="O3909">IF(SUMPRODUCT(MAX(ISNUMBER(SEARCH(Fuel_Rules!$A$6:$A$30,$E3909))*ISNUMBER(SEARCH(Fuel_Rules!$B$6:$B$30,$F3909))*(Fuel_Rules!$A$6:$A$30&lt;&gt;"")))&gt;0,"Plug-in hybrid",IF($G3909="Diesel","Diesel","Gasoline"))</f>
        <v>Diesel</v>
      </c>
    </row>
    <row r="3910" spans="1:15" ht="15" customHeight="1" x14ac:dyDescent="0.25">
      <c r="A3910" s="1">
        <v>2022</v>
      </c>
      <c r="B3910" s="1" t="s">
        <v>6034</v>
      </c>
      <c r="C3910" s="1" t="s">
        <v>983</v>
      </c>
      <c r="D3910" s="1" t="s">
        <v>6238</v>
      </c>
      <c r="E3910" s="1" t="s">
        <v>915</v>
      </c>
      <c r="F3910" s="1" t="s">
        <v>985</v>
      </c>
      <c r="G3910" s="1" t="s">
        <v>105</v>
      </c>
      <c r="H3910" s="1" t="s">
        <v>298</v>
      </c>
      <c r="I3910" s="1">
        <v>2.2999999999999998</v>
      </c>
      <c r="J3910" s="1">
        <v>2023</v>
      </c>
      <c r="K3910" s="1">
        <v>237576</v>
      </c>
      <c r="L3910" s="1">
        <v>0</v>
      </c>
      <c r="M3910" s="1">
        <f t="array" ref="M3910">SUMPRODUCT(MAX(ISNUMBER(SEARCH('Class Rules'!$B$6:$B$85,$E3910))*ISNUMBER(SEARCH('Class Rules'!$C$6:$C$85,$F3910))*'Class Rules'!$A$6:$A$85))</f>
        <v>64</v>
      </c>
      <c r="N3910" s="1" t="str">
        <f t="array" ref="N3910">IF($M3910=0,'Class Rules'!$D$3,INDEX('Class Rules'!$D$6:$D$85,MATCH($M3910,'Class Rules'!$A$6:$A$85,0)))</f>
        <v>Passenger HDV</v>
      </c>
      <c r="O3910" s="1" t="str">
        <f t="array" ref="O3910">IF(SUMPRODUCT(MAX(ISNUMBER(SEARCH(Fuel_Rules!$A$6:$A$30,$E3910))*ISNUMBER(SEARCH(Fuel_Rules!$B$6:$B$30,$F3910))*(Fuel_Rules!$A$6:$A$30&lt;&gt;"")))&gt;0,"Plug-in hybrid",IF($G3910="Diesel","Diesel","Gasoline"))</f>
        <v>Diesel</v>
      </c>
    </row>
    <row r="3911" spans="1:15" ht="15" customHeight="1" x14ac:dyDescent="0.25">
      <c r="A3911" s="1">
        <v>2022</v>
      </c>
      <c r="B3911" s="1" t="s">
        <v>6034</v>
      </c>
      <c r="C3911" s="1" t="s">
        <v>986</v>
      </c>
      <c r="D3911" s="1" t="s">
        <v>6239</v>
      </c>
      <c r="E3911" s="1" t="s">
        <v>915</v>
      </c>
      <c r="F3911" s="1" t="s">
        <v>988</v>
      </c>
      <c r="G3911" s="1" t="s">
        <v>103</v>
      </c>
      <c r="H3911" s="1" t="s">
        <v>437</v>
      </c>
      <c r="I3911" s="1">
        <v>1.8</v>
      </c>
      <c r="J3911" s="1">
        <v>2023</v>
      </c>
      <c r="K3911" s="1">
        <v>100721</v>
      </c>
      <c r="L3911" s="1">
        <v>0</v>
      </c>
      <c r="M3911" s="1">
        <f t="array" ref="M3911">SUMPRODUCT(MAX(ISNUMBER(SEARCH('Class Rules'!$B$6:$B$85,$E3911))*ISNUMBER(SEARCH('Class Rules'!$C$6:$C$85,$F3911))*'Class Rules'!$A$6:$A$85))</f>
        <v>0</v>
      </c>
      <c r="N3911" s="1" t="str">
        <f t="array" ref="N3911">IF($M3911=0,'Class Rules'!$D$3,INDEX('Class Rules'!$D$6:$D$85,MATCH($M3911,'Class Rules'!$A$6:$A$85,0)))</f>
        <v>Passenger LDV</v>
      </c>
      <c r="O3911" s="1" t="str">
        <f t="array" ref="O3911">IF(SUMPRODUCT(MAX(ISNUMBER(SEARCH(Fuel_Rules!$A$6:$A$30,$E3911))*ISNUMBER(SEARCH(Fuel_Rules!$B$6:$B$30,$F3911))*(Fuel_Rules!$A$6:$A$30&lt;&gt;"")))&gt;0,"Plug-in hybrid",IF($G3911="Diesel","Diesel","Gasoline"))</f>
        <v>Gasoline</v>
      </c>
    </row>
    <row r="3912" spans="1:15" ht="15" customHeight="1" x14ac:dyDescent="0.25">
      <c r="A3912" s="1">
        <v>2022</v>
      </c>
      <c r="B3912" s="1" t="s">
        <v>6034</v>
      </c>
      <c r="C3912" s="1" t="s">
        <v>989</v>
      </c>
      <c r="D3912" s="1" t="s">
        <v>6240</v>
      </c>
      <c r="E3912" s="1" t="s">
        <v>915</v>
      </c>
      <c r="F3912" s="1" t="s">
        <v>991</v>
      </c>
      <c r="G3912" s="1" t="s">
        <v>103</v>
      </c>
      <c r="H3912" s="1" t="s">
        <v>298</v>
      </c>
      <c r="I3912" s="1">
        <v>1.3</v>
      </c>
      <c r="J3912" s="1">
        <v>2023</v>
      </c>
      <c r="K3912" s="1">
        <v>86968</v>
      </c>
      <c r="L3912" s="1">
        <v>0</v>
      </c>
      <c r="M3912" s="1">
        <f t="array" ref="M3912">SUMPRODUCT(MAX(ISNUMBER(SEARCH('Class Rules'!$B$6:$B$85,$E3912))*ISNUMBER(SEARCH('Class Rules'!$C$6:$C$85,$F3912))*'Class Rules'!$A$6:$A$85))</f>
        <v>0</v>
      </c>
      <c r="N3912" s="1" t="str">
        <f t="array" ref="N3912">IF($M3912=0,'Class Rules'!$D$3,INDEX('Class Rules'!$D$6:$D$85,MATCH($M3912,'Class Rules'!$A$6:$A$85,0)))</f>
        <v>Passenger LDV</v>
      </c>
      <c r="O3912" s="1" t="str">
        <f t="array" ref="O3912">IF(SUMPRODUCT(MAX(ISNUMBER(SEARCH(Fuel_Rules!$A$6:$A$30,$E3912))*ISNUMBER(SEARCH(Fuel_Rules!$B$6:$B$30,$F3912))*(Fuel_Rules!$A$6:$A$30&lt;&gt;"")))&gt;0,"Plug-in hybrid",IF($G3912="Diesel","Diesel","Gasoline"))</f>
        <v>Gasoline</v>
      </c>
    </row>
    <row r="3913" spans="1:15" ht="15" customHeight="1" x14ac:dyDescent="0.25">
      <c r="A3913" s="1">
        <v>2022</v>
      </c>
      <c r="B3913" s="1" t="s">
        <v>6034</v>
      </c>
      <c r="C3913" s="1" t="s">
        <v>992</v>
      </c>
      <c r="D3913" s="1" t="s">
        <v>6241</v>
      </c>
      <c r="E3913" s="1" t="s">
        <v>915</v>
      </c>
      <c r="F3913" s="1" t="s">
        <v>994</v>
      </c>
      <c r="G3913" s="1" t="s">
        <v>103</v>
      </c>
      <c r="H3913" s="1" t="s">
        <v>298</v>
      </c>
      <c r="I3913" s="1">
        <v>1.3</v>
      </c>
      <c r="J3913" s="1">
        <v>2023</v>
      </c>
      <c r="K3913" s="1">
        <v>83965</v>
      </c>
      <c r="L3913" s="1">
        <v>0</v>
      </c>
      <c r="M3913" s="1">
        <f t="array" ref="M3913">SUMPRODUCT(MAX(ISNUMBER(SEARCH('Class Rules'!$B$6:$B$85,$E3913))*ISNUMBER(SEARCH('Class Rules'!$C$6:$C$85,$F3913))*'Class Rules'!$A$6:$A$85))</f>
        <v>0</v>
      </c>
      <c r="N3913" s="1" t="str">
        <f t="array" ref="N3913">IF($M3913=0,'Class Rules'!$D$3,INDEX('Class Rules'!$D$6:$D$85,MATCH($M3913,'Class Rules'!$A$6:$A$85,0)))</f>
        <v>Passenger LDV</v>
      </c>
      <c r="O3913" s="1" t="str">
        <f t="array" ref="O3913">IF(SUMPRODUCT(MAX(ISNUMBER(SEARCH(Fuel_Rules!$A$6:$A$30,$E3913))*ISNUMBER(SEARCH(Fuel_Rules!$B$6:$B$30,$F3913))*(Fuel_Rules!$A$6:$A$30&lt;&gt;"")))&gt;0,"Plug-in hybrid",IF($G3913="Diesel","Diesel","Gasoline"))</f>
        <v>Gasoline</v>
      </c>
    </row>
    <row r="3914" spans="1:15" ht="15" customHeight="1" x14ac:dyDescent="0.25">
      <c r="A3914" s="1">
        <v>2022</v>
      </c>
      <c r="B3914" s="1" t="s">
        <v>6034</v>
      </c>
      <c r="C3914" s="1" t="s">
        <v>998</v>
      </c>
      <c r="D3914" s="1" t="s">
        <v>6242</v>
      </c>
      <c r="E3914" s="1" t="s">
        <v>915</v>
      </c>
      <c r="F3914" s="1" t="s">
        <v>1000</v>
      </c>
      <c r="G3914" s="1" t="s">
        <v>103</v>
      </c>
      <c r="H3914" s="1" t="s">
        <v>437</v>
      </c>
      <c r="I3914" s="1">
        <v>1.8</v>
      </c>
      <c r="J3914" s="1">
        <v>2023</v>
      </c>
      <c r="K3914" s="1">
        <v>127984</v>
      </c>
      <c r="L3914" s="1">
        <v>0</v>
      </c>
      <c r="M3914" s="1">
        <f t="array" ref="M3914">SUMPRODUCT(MAX(ISNUMBER(SEARCH('Class Rules'!$B$6:$B$85,$E3914))*ISNUMBER(SEARCH('Class Rules'!$C$6:$C$85,$F3914))*'Class Rules'!$A$6:$A$85))</f>
        <v>2</v>
      </c>
      <c r="N3914" s="1" t="str">
        <f t="array" ref="N3914">IF($M3914=0,'Class Rules'!$D$3,INDEX('Class Rules'!$D$6:$D$85,MATCH($M3914,'Class Rules'!$A$6:$A$85,0)))</f>
        <v>Freight LDV</v>
      </c>
      <c r="O3914" s="1" t="str">
        <f t="array" ref="O3914">IF(SUMPRODUCT(MAX(ISNUMBER(SEARCH(Fuel_Rules!$A$6:$A$30,$E3914))*ISNUMBER(SEARCH(Fuel_Rules!$B$6:$B$30,$F3914))*(Fuel_Rules!$A$6:$A$30&lt;&gt;"")))&gt;0,"Plug-in hybrid",IF($G3914="Diesel","Diesel","Gasoline"))</f>
        <v>Gasoline</v>
      </c>
    </row>
    <row r="3915" spans="1:15" ht="15" customHeight="1" x14ac:dyDescent="0.25">
      <c r="A3915" s="1">
        <v>2022</v>
      </c>
      <c r="B3915" s="1" t="s">
        <v>6034</v>
      </c>
      <c r="C3915" s="1" t="s">
        <v>1001</v>
      </c>
      <c r="D3915" s="1" t="s">
        <v>6243</v>
      </c>
      <c r="E3915" s="1" t="s">
        <v>915</v>
      </c>
      <c r="F3915" s="1" t="s">
        <v>1003</v>
      </c>
      <c r="G3915" s="1" t="s">
        <v>103</v>
      </c>
      <c r="H3915" s="1" t="s">
        <v>298</v>
      </c>
      <c r="I3915" s="1">
        <v>1</v>
      </c>
      <c r="J3915" s="1">
        <v>2023</v>
      </c>
      <c r="K3915" s="1">
        <v>72229</v>
      </c>
      <c r="L3915" s="1">
        <v>0</v>
      </c>
      <c r="M3915" s="1">
        <f t="array" ref="M3915">SUMPRODUCT(MAX(ISNUMBER(SEARCH('Class Rules'!$B$6:$B$85,$E3915))*ISNUMBER(SEARCH('Class Rules'!$C$6:$C$85,$F3915))*'Class Rules'!$A$6:$A$85))</f>
        <v>0</v>
      </c>
      <c r="N3915" s="1" t="str">
        <f t="array" ref="N3915">IF($M3915=0,'Class Rules'!$D$3,INDEX('Class Rules'!$D$6:$D$85,MATCH($M3915,'Class Rules'!$A$6:$A$85,0)))</f>
        <v>Passenger LDV</v>
      </c>
      <c r="O3915" s="1" t="str">
        <f t="array" ref="O3915">IF(SUMPRODUCT(MAX(ISNUMBER(SEARCH(Fuel_Rules!$A$6:$A$30,$E3915))*ISNUMBER(SEARCH(Fuel_Rules!$B$6:$B$30,$F3915))*(Fuel_Rules!$A$6:$A$30&lt;&gt;"")))&gt;0,"Plug-in hybrid",IF($G3915="Diesel","Diesel","Gasoline"))</f>
        <v>Gasoline</v>
      </c>
    </row>
    <row r="3916" spans="1:15" ht="15" customHeight="1" x14ac:dyDescent="0.25">
      <c r="A3916" s="1">
        <v>2022</v>
      </c>
      <c r="B3916" s="1" t="s">
        <v>6034</v>
      </c>
      <c r="C3916" s="1" t="s">
        <v>1004</v>
      </c>
      <c r="D3916" s="1" t="s">
        <v>6244</v>
      </c>
      <c r="E3916" s="1" t="s">
        <v>915</v>
      </c>
      <c r="F3916" s="1" t="s">
        <v>1006</v>
      </c>
      <c r="G3916" s="1" t="s">
        <v>105</v>
      </c>
      <c r="H3916" s="1" t="s">
        <v>298</v>
      </c>
      <c r="I3916" s="1">
        <v>2.2999999999999998</v>
      </c>
      <c r="J3916" s="1">
        <v>2023</v>
      </c>
      <c r="K3916" s="1">
        <v>260325</v>
      </c>
      <c r="L3916" s="1">
        <v>0</v>
      </c>
      <c r="M3916" s="1">
        <f t="array" ref="M3916">SUMPRODUCT(MAX(ISNUMBER(SEARCH('Class Rules'!$B$6:$B$85,$E3916))*ISNUMBER(SEARCH('Class Rules'!$C$6:$C$85,$F3916))*'Class Rules'!$A$6:$A$85))</f>
        <v>0</v>
      </c>
      <c r="N3916" s="1" t="str">
        <f t="array" ref="N3916">IF($M3916=0,'Class Rules'!$D$3,INDEX('Class Rules'!$D$6:$D$85,MATCH($M3916,'Class Rules'!$A$6:$A$85,0)))</f>
        <v>Passenger LDV</v>
      </c>
      <c r="O3916" s="1" t="str">
        <f t="array" ref="O3916">IF(SUMPRODUCT(MAX(ISNUMBER(SEARCH(Fuel_Rules!$A$6:$A$30,$E3916))*ISNUMBER(SEARCH(Fuel_Rules!$B$6:$B$30,$F3916))*(Fuel_Rules!$A$6:$A$30&lt;&gt;"")))&gt;0,"Plug-in hybrid",IF($G3916="Diesel","Diesel","Gasoline"))</f>
        <v>Diesel</v>
      </c>
    </row>
    <row r="3917" spans="1:15" ht="15" customHeight="1" x14ac:dyDescent="0.25">
      <c r="A3917" s="1">
        <v>2022</v>
      </c>
      <c r="B3917" s="1" t="s">
        <v>6034</v>
      </c>
      <c r="C3917" s="1" t="s">
        <v>1007</v>
      </c>
      <c r="D3917" s="1" t="s">
        <v>6245</v>
      </c>
      <c r="E3917" s="1" t="s">
        <v>915</v>
      </c>
      <c r="F3917" s="1" t="s">
        <v>1009</v>
      </c>
      <c r="G3917" s="1" t="s">
        <v>105</v>
      </c>
      <c r="H3917" s="1" t="s">
        <v>298</v>
      </c>
      <c r="I3917" s="1">
        <v>2.2999999999999998</v>
      </c>
      <c r="J3917" s="1">
        <v>2023</v>
      </c>
      <c r="K3917" s="1">
        <v>233608</v>
      </c>
      <c r="L3917" s="1">
        <v>0</v>
      </c>
      <c r="M3917" s="1">
        <f t="array" ref="M3917">SUMPRODUCT(MAX(ISNUMBER(SEARCH('Class Rules'!$B$6:$B$85,$E3917))*ISNUMBER(SEARCH('Class Rules'!$C$6:$C$85,$F3917))*'Class Rules'!$A$6:$A$85))</f>
        <v>62</v>
      </c>
      <c r="N3917" s="1" t="str">
        <f t="array" ref="N3917">IF($M3917=0,'Class Rules'!$D$3,INDEX('Class Rules'!$D$6:$D$85,MATCH($M3917,'Class Rules'!$A$6:$A$85,0)))</f>
        <v>Passenger HDV</v>
      </c>
      <c r="O3917" s="1" t="str">
        <f t="array" ref="O3917">IF(SUMPRODUCT(MAX(ISNUMBER(SEARCH(Fuel_Rules!$A$6:$A$30,$E3917))*ISNUMBER(SEARCH(Fuel_Rules!$B$6:$B$30,$F3917))*(Fuel_Rules!$A$6:$A$30&lt;&gt;"")))&gt;0,"Plug-in hybrid",IF($G3917="Diesel","Diesel","Gasoline"))</f>
        <v>Diesel</v>
      </c>
    </row>
    <row r="3918" spans="1:15" ht="15" customHeight="1" x14ac:dyDescent="0.25">
      <c r="A3918" s="1">
        <v>2022</v>
      </c>
      <c r="B3918" s="1" t="s">
        <v>6034</v>
      </c>
      <c r="C3918" s="1" t="s">
        <v>1010</v>
      </c>
      <c r="D3918" s="1" t="s">
        <v>6246</v>
      </c>
      <c r="E3918" s="1" t="s">
        <v>915</v>
      </c>
      <c r="F3918" s="1" t="s">
        <v>1012</v>
      </c>
      <c r="G3918" s="1" t="s">
        <v>105</v>
      </c>
      <c r="H3918" s="1" t="s">
        <v>437</v>
      </c>
      <c r="I3918" s="1">
        <v>2</v>
      </c>
      <c r="J3918" s="1">
        <v>2023</v>
      </c>
      <c r="K3918" s="1">
        <v>209442</v>
      </c>
      <c r="L3918" s="1">
        <v>0</v>
      </c>
      <c r="M3918" s="1">
        <f t="array" ref="M3918">SUMPRODUCT(MAX(ISNUMBER(SEARCH('Class Rules'!$B$6:$B$85,$E3918))*ISNUMBER(SEARCH('Class Rules'!$C$6:$C$85,$F3918))*'Class Rules'!$A$6:$A$85))</f>
        <v>2</v>
      </c>
      <c r="N3918" s="1" t="str">
        <f t="array" ref="N3918">IF($M3918=0,'Class Rules'!$D$3,INDEX('Class Rules'!$D$6:$D$85,MATCH($M3918,'Class Rules'!$A$6:$A$85,0)))</f>
        <v>Freight LDV</v>
      </c>
      <c r="O3918" s="1" t="str">
        <f t="array" ref="O3918">IF(SUMPRODUCT(MAX(ISNUMBER(SEARCH(Fuel_Rules!$A$6:$A$30,$E3918))*ISNUMBER(SEARCH(Fuel_Rules!$B$6:$B$30,$F3918))*(Fuel_Rules!$A$6:$A$30&lt;&gt;"")))&gt;0,"Plug-in hybrid",IF($G3918="Diesel","Diesel","Gasoline"))</f>
        <v>Diesel</v>
      </c>
    </row>
    <row r="3919" spans="1:15" ht="15" customHeight="1" x14ac:dyDescent="0.25">
      <c r="A3919" s="1">
        <v>2022</v>
      </c>
      <c r="B3919" s="1" t="s">
        <v>6034</v>
      </c>
      <c r="C3919" s="1" t="s">
        <v>1016</v>
      </c>
      <c r="D3919" s="1" t="s">
        <v>6247</v>
      </c>
      <c r="E3919" s="1" t="s">
        <v>915</v>
      </c>
      <c r="F3919" s="1" t="s">
        <v>1018</v>
      </c>
      <c r="G3919" s="1" t="s">
        <v>103</v>
      </c>
      <c r="H3919" s="1" t="s">
        <v>298</v>
      </c>
      <c r="I3919" s="1">
        <v>1.3</v>
      </c>
      <c r="J3919" s="1">
        <v>2023</v>
      </c>
      <c r="K3919" s="1">
        <v>84136</v>
      </c>
      <c r="L3919" s="1">
        <v>0</v>
      </c>
      <c r="M3919" s="1">
        <f t="array" ref="M3919">SUMPRODUCT(MAX(ISNUMBER(SEARCH('Class Rules'!$B$6:$B$85,$E3919))*ISNUMBER(SEARCH('Class Rules'!$C$6:$C$85,$F3919))*'Class Rules'!$A$6:$A$85))</f>
        <v>0</v>
      </c>
      <c r="N3919" s="1" t="str">
        <f t="array" ref="N3919">IF($M3919=0,'Class Rules'!$D$3,INDEX('Class Rules'!$D$6:$D$85,MATCH($M3919,'Class Rules'!$A$6:$A$85,0)))</f>
        <v>Passenger LDV</v>
      </c>
      <c r="O3919" s="1" t="str">
        <f t="array" ref="O3919">IF(SUMPRODUCT(MAX(ISNUMBER(SEARCH(Fuel_Rules!$A$6:$A$30,$E3919))*ISNUMBER(SEARCH(Fuel_Rules!$B$6:$B$30,$F3919))*(Fuel_Rules!$A$6:$A$30&lt;&gt;"")))&gt;0,"Plug-in hybrid",IF($G3919="Diesel","Diesel","Gasoline"))</f>
        <v>Gasoline</v>
      </c>
    </row>
    <row r="3920" spans="1:15" ht="15" customHeight="1" x14ac:dyDescent="0.25">
      <c r="A3920" s="1">
        <v>2022</v>
      </c>
      <c r="B3920" s="1" t="s">
        <v>6034</v>
      </c>
      <c r="C3920" s="1" t="s">
        <v>1019</v>
      </c>
      <c r="D3920" s="1" t="s">
        <v>6248</v>
      </c>
      <c r="E3920" s="1" t="s">
        <v>915</v>
      </c>
      <c r="F3920" s="1" t="s">
        <v>1021</v>
      </c>
      <c r="G3920" s="1" t="s">
        <v>105</v>
      </c>
      <c r="H3920" s="1" t="s">
        <v>437</v>
      </c>
      <c r="I3920" s="1">
        <v>2</v>
      </c>
      <c r="J3920" s="1">
        <v>2023</v>
      </c>
      <c r="K3920" s="1">
        <v>173059</v>
      </c>
      <c r="L3920" s="1">
        <v>0</v>
      </c>
      <c r="M3920" s="1">
        <f t="array" ref="M3920">SUMPRODUCT(MAX(ISNUMBER(SEARCH('Class Rules'!$B$6:$B$85,$E3920))*ISNUMBER(SEARCH('Class Rules'!$C$6:$C$85,$F3920))*'Class Rules'!$A$6:$A$85))</f>
        <v>2</v>
      </c>
      <c r="N3920" s="1" t="str">
        <f t="array" ref="N3920">IF($M3920=0,'Class Rules'!$D$3,INDEX('Class Rules'!$D$6:$D$85,MATCH($M3920,'Class Rules'!$A$6:$A$85,0)))</f>
        <v>Freight LDV</v>
      </c>
      <c r="O3920" s="1" t="str">
        <f t="array" ref="O3920">IF(SUMPRODUCT(MAX(ISNUMBER(SEARCH(Fuel_Rules!$A$6:$A$30,$E3920))*ISNUMBER(SEARCH(Fuel_Rules!$B$6:$B$30,$F3920))*(Fuel_Rules!$A$6:$A$30&lt;&gt;"")))&gt;0,"Plug-in hybrid",IF($G3920="Diesel","Diesel","Gasoline"))</f>
        <v>Diesel</v>
      </c>
    </row>
    <row r="3921" spans="1:15" ht="15" customHeight="1" x14ac:dyDescent="0.25">
      <c r="A3921" s="1">
        <v>2022</v>
      </c>
      <c r="B3921" s="1" t="s">
        <v>6034</v>
      </c>
      <c r="C3921" s="1" t="s">
        <v>1025</v>
      </c>
      <c r="D3921" s="1" t="s">
        <v>6249</v>
      </c>
      <c r="E3921" s="1" t="s">
        <v>915</v>
      </c>
      <c r="F3921" s="1" t="s">
        <v>1027</v>
      </c>
      <c r="G3921" s="1" t="s">
        <v>103</v>
      </c>
      <c r="H3921" s="1" t="s">
        <v>437</v>
      </c>
      <c r="I3921" s="1">
        <v>1.8</v>
      </c>
      <c r="J3921" s="1">
        <v>2023</v>
      </c>
      <c r="K3921" s="1">
        <v>105506</v>
      </c>
      <c r="L3921" s="1">
        <v>0</v>
      </c>
      <c r="M3921" s="1">
        <f t="array" ref="M3921">SUMPRODUCT(MAX(ISNUMBER(SEARCH('Class Rules'!$B$6:$B$85,$E3921))*ISNUMBER(SEARCH('Class Rules'!$C$6:$C$85,$F3921))*'Class Rules'!$A$6:$A$85))</f>
        <v>0</v>
      </c>
      <c r="N3921" s="1" t="str">
        <f t="array" ref="N3921">IF($M3921=0,'Class Rules'!$D$3,INDEX('Class Rules'!$D$6:$D$85,MATCH($M3921,'Class Rules'!$A$6:$A$85,0)))</f>
        <v>Passenger LDV</v>
      </c>
      <c r="O3921" s="1" t="str">
        <f t="array" ref="O3921">IF(SUMPRODUCT(MAX(ISNUMBER(SEARCH(Fuel_Rules!$A$6:$A$30,$E3921))*ISNUMBER(SEARCH(Fuel_Rules!$B$6:$B$30,$F3921))*(Fuel_Rules!$A$6:$A$30&lt;&gt;"")))&gt;0,"Plug-in hybrid",IF($G3921="Diesel","Diesel","Gasoline"))</f>
        <v>Gasoline</v>
      </c>
    </row>
    <row r="3922" spans="1:15" ht="15" customHeight="1" x14ac:dyDescent="0.25">
      <c r="A3922" s="1">
        <v>2022</v>
      </c>
      <c r="B3922" s="1" t="s">
        <v>6034</v>
      </c>
      <c r="C3922" s="1" t="s">
        <v>1028</v>
      </c>
      <c r="D3922" s="1" t="s">
        <v>6250</v>
      </c>
      <c r="E3922" s="1" t="s">
        <v>915</v>
      </c>
      <c r="F3922" s="1" t="s">
        <v>1030</v>
      </c>
      <c r="G3922" s="1" t="s">
        <v>103</v>
      </c>
      <c r="H3922" s="1" t="s">
        <v>437</v>
      </c>
      <c r="I3922" s="1">
        <v>1.8</v>
      </c>
      <c r="J3922" s="1">
        <v>2023</v>
      </c>
      <c r="K3922" s="1">
        <v>99800</v>
      </c>
      <c r="L3922" s="1">
        <v>0</v>
      </c>
      <c r="M3922" s="1">
        <f t="array" ref="M3922">SUMPRODUCT(MAX(ISNUMBER(SEARCH('Class Rules'!$B$6:$B$85,$E3922))*ISNUMBER(SEARCH('Class Rules'!$C$6:$C$85,$F3922))*'Class Rules'!$A$6:$A$85))</f>
        <v>0</v>
      </c>
      <c r="N3922" s="1" t="str">
        <f t="array" ref="N3922">IF($M3922=0,'Class Rules'!$D$3,INDEX('Class Rules'!$D$6:$D$85,MATCH($M3922,'Class Rules'!$A$6:$A$85,0)))</f>
        <v>Passenger LDV</v>
      </c>
      <c r="O3922" s="1" t="str">
        <f t="array" ref="O3922">IF(SUMPRODUCT(MAX(ISNUMBER(SEARCH(Fuel_Rules!$A$6:$A$30,$E3922))*ISNUMBER(SEARCH(Fuel_Rules!$B$6:$B$30,$F3922))*(Fuel_Rules!$A$6:$A$30&lt;&gt;"")))&gt;0,"Plug-in hybrid",IF($G3922="Diesel","Diesel","Gasoline"))</f>
        <v>Gasoline</v>
      </c>
    </row>
    <row r="3923" spans="1:15" ht="15" customHeight="1" x14ac:dyDescent="0.25">
      <c r="A3923" s="1">
        <v>2022</v>
      </c>
      <c r="B3923" s="1" t="s">
        <v>6034</v>
      </c>
      <c r="C3923" s="1" t="s">
        <v>1031</v>
      </c>
      <c r="D3923" s="1" t="s">
        <v>6251</v>
      </c>
      <c r="E3923" s="1" t="s">
        <v>915</v>
      </c>
      <c r="F3923" s="1" t="s">
        <v>1033</v>
      </c>
      <c r="G3923" s="1" t="s">
        <v>105</v>
      </c>
      <c r="H3923" s="1" t="s">
        <v>437</v>
      </c>
      <c r="I3923" s="1">
        <v>2</v>
      </c>
      <c r="J3923" s="1">
        <v>2023</v>
      </c>
      <c r="K3923" s="1">
        <v>211854</v>
      </c>
      <c r="L3923" s="1">
        <v>0</v>
      </c>
      <c r="M3923" s="1">
        <f t="array" ref="M3923">SUMPRODUCT(MAX(ISNUMBER(SEARCH('Class Rules'!$B$6:$B$85,$E3923))*ISNUMBER(SEARCH('Class Rules'!$C$6:$C$85,$F3923))*'Class Rules'!$A$6:$A$85))</f>
        <v>2</v>
      </c>
      <c r="N3923" s="1" t="str">
        <f t="array" ref="N3923">IF($M3923=0,'Class Rules'!$D$3,INDEX('Class Rules'!$D$6:$D$85,MATCH($M3923,'Class Rules'!$A$6:$A$85,0)))</f>
        <v>Freight LDV</v>
      </c>
      <c r="O3923" s="1" t="str">
        <f t="array" ref="O3923">IF(SUMPRODUCT(MAX(ISNUMBER(SEARCH(Fuel_Rules!$A$6:$A$30,$E3923))*ISNUMBER(SEARCH(Fuel_Rules!$B$6:$B$30,$F3923))*(Fuel_Rules!$A$6:$A$30&lt;&gt;"")))&gt;0,"Plug-in hybrid",IF($G3923="Diesel","Diesel","Gasoline"))</f>
        <v>Diesel</v>
      </c>
    </row>
    <row r="3924" spans="1:15" ht="15" customHeight="1" x14ac:dyDescent="0.25">
      <c r="A3924" s="1">
        <v>2022</v>
      </c>
      <c r="B3924" s="1" t="s">
        <v>6034</v>
      </c>
      <c r="C3924" s="1" t="s">
        <v>1034</v>
      </c>
      <c r="D3924" s="1" t="s">
        <v>6252</v>
      </c>
      <c r="E3924" s="1" t="s">
        <v>915</v>
      </c>
      <c r="F3924" s="1" t="s">
        <v>1036</v>
      </c>
      <c r="G3924" s="1" t="s">
        <v>103</v>
      </c>
      <c r="H3924" s="1" t="s">
        <v>298</v>
      </c>
      <c r="I3924" s="1">
        <v>1.4</v>
      </c>
      <c r="J3924" s="1">
        <v>2023</v>
      </c>
      <c r="K3924" s="1">
        <v>95336</v>
      </c>
      <c r="L3924" s="1">
        <v>0</v>
      </c>
      <c r="M3924" s="1">
        <f t="array" ref="M3924">SUMPRODUCT(MAX(ISNUMBER(SEARCH('Class Rules'!$B$6:$B$85,$E3924))*ISNUMBER(SEARCH('Class Rules'!$C$6:$C$85,$F3924))*'Class Rules'!$A$6:$A$85))</f>
        <v>1</v>
      </c>
      <c r="N3924" s="1" t="str">
        <f t="array" ref="N3924">IF($M3924=0,'Class Rules'!$D$3,INDEX('Class Rules'!$D$6:$D$85,MATCH($M3924,'Class Rules'!$A$6:$A$85,0)))</f>
        <v>Freight LDV</v>
      </c>
      <c r="O3924" s="1" t="str">
        <f t="array" ref="O3924">IF(SUMPRODUCT(MAX(ISNUMBER(SEARCH(Fuel_Rules!$A$6:$A$30,$E3924))*ISNUMBER(SEARCH(Fuel_Rules!$B$6:$B$30,$F3924))*(Fuel_Rules!$A$6:$A$30&lt;&gt;"")))&gt;0,"Plug-in hybrid",IF($G3924="Diesel","Diesel","Gasoline"))</f>
        <v>Gasoline</v>
      </c>
    </row>
    <row r="3925" spans="1:15" ht="15" customHeight="1" x14ac:dyDescent="0.25">
      <c r="A3925" s="1">
        <v>2022</v>
      </c>
      <c r="B3925" s="1" t="s">
        <v>6034</v>
      </c>
      <c r="C3925" s="1" t="s">
        <v>1037</v>
      </c>
      <c r="D3925" s="1" t="s">
        <v>6253</v>
      </c>
      <c r="E3925" s="1" t="s">
        <v>915</v>
      </c>
      <c r="F3925" s="1" t="s">
        <v>1039</v>
      </c>
      <c r="G3925" s="1" t="s">
        <v>103</v>
      </c>
      <c r="H3925" s="1" t="s">
        <v>298</v>
      </c>
      <c r="I3925" s="1">
        <v>1.3</v>
      </c>
      <c r="J3925" s="1">
        <v>2023</v>
      </c>
      <c r="K3925" s="1">
        <v>100773</v>
      </c>
      <c r="L3925" s="1">
        <v>0</v>
      </c>
      <c r="M3925" s="1">
        <f t="array" ref="M3925">SUMPRODUCT(MAX(ISNUMBER(SEARCH('Class Rules'!$B$6:$B$85,$E3925))*ISNUMBER(SEARCH('Class Rules'!$C$6:$C$85,$F3925))*'Class Rules'!$A$6:$A$85))</f>
        <v>1</v>
      </c>
      <c r="N3925" s="1" t="str">
        <f t="array" ref="N3925">IF($M3925=0,'Class Rules'!$D$3,INDEX('Class Rules'!$D$6:$D$85,MATCH($M3925,'Class Rules'!$A$6:$A$85,0)))</f>
        <v>Freight LDV</v>
      </c>
      <c r="O3925" s="1" t="str">
        <f t="array" ref="O3925">IF(SUMPRODUCT(MAX(ISNUMBER(SEARCH(Fuel_Rules!$A$6:$A$30,$E3925))*ISNUMBER(SEARCH(Fuel_Rules!$B$6:$B$30,$F3925))*(Fuel_Rules!$A$6:$A$30&lt;&gt;"")))&gt;0,"Plug-in hybrid",IF($G3925="Diesel","Diesel","Gasoline"))</f>
        <v>Gasoline</v>
      </c>
    </row>
    <row r="3926" spans="1:15" ht="15" customHeight="1" x14ac:dyDescent="0.25">
      <c r="A3926" s="1">
        <v>2022</v>
      </c>
      <c r="B3926" s="1" t="s">
        <v>6034</v>
      </c>
      <c r="C3926" s="1" t="s">
        <v>1040</v>
      </c>
      <c r="D3926" s="1" t="s">
        <v>6254</v>
      </c>
      <c r="E3926" s="1" t="s">
        <v>915</v>
      </c>
      <c r="F3926" s="1" t="s">
        <v>1042</v>
      </c>
      <c r="G3926" s="1" t="s">
        <v>103</v>
      </c>
      <c r="H3926" s="1" t="s">
        <v>298</v>
      </c>
      <c r="I3926" s="1">
        <v>1.3</v>
      </c>
      <c r="J3926" s="1">
        <v>2023</v>
      </c>
      <c r="K3926" s="1">
        <v>109262</v>
      </c>
      <c r="L3926" s="1">
        <v>0</v>
      </c>
      <c r="M3926" s="1">
        <f t="array" ref="M3926">SUMPRODUCT(MAX(ISNUMBER(SEARCH('Class Rules'!$B$6:$B$85,$E3926))*ISNUMBER(SEARCH('Class Rules'!$C$6:$C$85,$F3926))*'Class Rules'!$A$6:$A$85))</f>
        <v>1</v>
      </c>
      <c r="N3926" s="1" t="str">
        <f t="array" ref="N3926">IF($M3926=0,'Class Rules'!$D$3,INDEX('Class Rules'!$D$6:$D$85,MATCH($M3926,'Class Rules'!$A$6:$A$85,0)))</f>
        <v>Freight LDV</v>
      </c>
      <c r="O3926" s="1" t="str">
        <f t="array" ref="O3926">IF(SUMPRODUCT(MAX(ISNUMBER(SEARCH(Fuel_Rules!$A$6:$A$30,$E3926))*ISNUMBER(SEARCH(Fuel_Rules!$B$6:$B$30,$F3926))*(Fuel_Rules!$A$6:$A$30&lt;&gt;"")))&gt;0,"Plug-in hybrid",IF($G3926="Diesel","Diesel","Gasoline"))</f>
        <v>Gasoline</v>
      </c>
    </row>
    <row r="3927" spans="1:15" ht="15" customHeight="1" x14ac:dyDescent="0.25">
      <c r="A3927" s="1">
        <v>2022</v>
      </c>
      <c r="B3927" s="1" t="s">
        <v>6034</v>
      </c>
      <c r="C3927" s="1" t="s">
        <v>1043</v>
      </c>
      <c r="D3927" s="1" t="s">
        <v>6255</v>
      </c>
      <c r="E3927" s="1" t="s">
        <v>915</v>
      </c>
      <c r="F3927" s="1" t="s">
        <v>1045</v>
      </c>
      <c r="G3927" s="1" t="s">
        <v>103</v>
      </c>
      <c r="H3927" s="1" t="s">
        <v>298</v>
      </c>
      <c r="I3927" s="1">
        <v>1.4</v>
      </c>
      <c r="J3927" s="1">
        <v>2023</v>
      </c>
      <c r="K3927" s="1">
        <v>102433</v>
      </c>
      <c r="L3927" s="1">
        <v>0</v>
      </c>
      <c r="M3927" s="1">
        <f t="array" ref="M3927">SUMPRODUCT(MAX(ISNUMBER(SEARCH('Class Rules'!$B$6:$B$85,$E3927))*ISNUMBER(SEARCH('Class Rules'!$C$6:$C$85,$F3927))*'Class Rules'!$A$6:$A$85))</f>
        <v>1</v>
      </c>
      <c r="N3927" s="1" t="str">
        <f t="array" ref="N3927">IF($M3927=0,'Class Rules'!$D$3,INDEX('Class Rules'!$D$6:$D$85,MATCH($M3927,'Class Rules'!$A$6:$A$85,0)))</f>
        <v>Freight LDV</v>
      </c>
      <c r="O3927" s="1" t="str">
        <f t="array" ref="O3927">IF(SUMPRODUCT(MAX(ISNUMBER(SEARCH(Fuel_Rules!$A$6:$A$30,$E3927))*ISNUMBER(SEARCH(Fuel_Rules!$B$6:$B$30,$F3927))*(Fuel_Rules!$A$6:$A$30&lt;&gt;"")))&gt;0,"Plug-in hybrid",IF($G3927="Diesel","Diesel","Gasoline"))</f>
        <v>Gasoline</v>
      </c>
    </row>
    <row r="3928" spans="1:15" ht="15" customHeight="1" x14ac:dyDescent="0.25">
      <c r="A3928" s="1">
        <v>2022</v>
      </c>
      <c r="B3928" s="1" t="s">
        <v>6034</v>
      </c>
      <c r="C3928" s="1" t="s">
        <v>1046</v>
      </c>
      <c r="D3928" s="1" t="s">
        <v>6256</v>
      </c>
      <c r="E3928" s="1" t="s">
        <v>915</v>
      </c>
      <c r="F3928" s="1" t="s">
        <v>1048</v>
      </c>
      <c r="G3928" s="1" t="s">
        <v>103</v>
      </c>
      <c r="H3928" s="1" t="s">
        <v>298</v>
      </c>
      <c r="I3928" s="1">
        <v>1.3</v>
      </c>
      <c r="J3928" s="1">
        <v>2023</v>
      </c>
      <c r="K3928" s="1">
        <v>107291</v>
      </c>
      <c r="L3928" s="1">
        <v>0</v>
      </c>
      <c r="M3928" s="1">
        <f t="array" ref="M3928">SUMPRODUCT(MAX(ISNUMBER(SEARCH('Class Rules'!$B$6:$B$85,$E3928))*ISNUMBER(SEARCH('Class Rules'!$C$6:$C$85,$F3928))*'Class Rules'!$A$6:$A$85))</f>
        <v>1</v>
      </c>
      <c r="N3928" s="1" t="str">
        <f t="array" ref="N3928">IF($M3928=0,'Class Rules'!$D$3,INDEX('Class Rules'!$D$6:$D$85,MATCH($M3928,'Class Rules'!$A$6:$A$85,0)))</f>
        <v>Freight LDV</v>
      </c>
      <c r="O3928" s="1" t="str">
        <f t="array" ref="O3928">IF(SUMPRODUCT(MAX(ISNUMBER(SEARCH(Fuel_Rules!$A$6:$A$30,$E3928))*ISNUMBER(SEARCH(Fuel_Rules!$B$6:$B$30,$F3928))*(Fuel_Rules!$A$6:$A$30&lt;&gt;"")))&gt;0,"Plug-in hybrid",IF($G3928="Diesel","Diesel","Gasoline"))</f>
        <v>Gasoline</v>
      </c>
    </row>
    <row r="3929" spans="1:15" ht="15" customHeight="1" x14ac:dyDescent="0.25">
      <c r="A3929" s="1">
        <v>2022</v>
      </c>
      <c r="B3929" s="1" t="s">
        <v>6034</v>
      </c>
      <c r="C3929" s="1" t="s">
        <v>1049</v>
      </c>
      <c r="D3929" s="1" t="s">
        <v>6257</v>
      </c>
      <c r="E3929" s="1" t="s">
        <v>915</v>
      </c>
      <c r="F3929" s="1" t="s">
        <v>1051</v>
      </c>
      <c r="G3929" s="1" t="s">
        <v>103</v>
      </c>
      <c r="H3929" s="1" t="s">
        <v>298</v>
      </c>
      <c r="I3929" s="1">
        <v>1.4</v>
      </c>
      <c r="J3929" s="1">
        <v>2023</v>
      </c>
      <c r="K3929" s="1">
        <v>101604</v>
      </c>
      <c r="L3929" s="1">
        <v>0</v>
      </c>
      <c r="M3929" s="1">
        <f t="array" ref="M3929">SUMPRODUCT(MAX(ISNUMBER(SEARCH('Class Rules'!$B$6:$B$85,$E3929))*ISNUMBER(SEARCH('Class Rules'!$C$6:$C$85,$F3929))*'Class Rules'!$A$6:$A$85))</f>
        <v>3</v>
      </c>
      <c r="N3929" s="1" t="str">
        <f t="array" ref="N3929">IF($M3929=0,'Class Rules'!$D$3,INDEX('Class Rules'!$D$6:$D$85,MATCH($M3929,'Class Rules'!$A$6:$A$85,0)))</f>
        <v>Freight LDV</v>
      </c>
      <c r="O3929" s="1" t="str">
        <f t="array" ref="O3929">IF(SUMPRODUCT(MAX(ISNUMBER(SEARCH(Fuel_Rules!$A$6:$A$30,$E3929))*ISNUMBER(SEARCH(Fuel_Rules!$B$6:$B$30,$F3929))*(Fuel_Rules!$A$6:$A$30&lt;&gt;"")))&gt;0,"Plug-in hybrid",IF($G3929="Diesel","Diesel","Gasoline"))</f>
        <v>Gasoline</v>
      </c>
    </row>
    <row r="3930" spans="1:15" ht="15" customHeight="1" x14ac:dyDescent="0.25">
      <c r="A3930" s="1">
        <v>2022</v>
      </c>
      <c r="B3930" s="1" t="s">
        <v>6034</v>
      </c>
      <c r="C3930" s="1" t="s">
        <v>1052</v>
      </c>
      <c r="D3930" s="1" t="s">
        <v>6258</v>
      </c>
      <c r="E3930" s="1" t="s">
        <v>915</v>
      </c>
      <c r="F3930" s="1" t="s">
        <v>1054</v>
      </c>
      <c r="G3930" s="1" t="s">
        <v>103</v>
      </c>
      <c r="H3930" s="1" t="s">
        <v>298</v>
      </c>
      <c r="I3930" s="1">
        <v>1.4</v>
      </c>
      <c r="J3930" s="1">
        <v>2023</v>
      </c>
      <c r="K3930" s="1">
        <v>74814</v>
      </c>
      <c r="L3930" s="1">
        <v>0</v>
      </c>
      <c r="M3930" s="1">
        <f t="array" ref="M3930">SUMPRODUCT(MAX(ISNUMBER(SEARCH('Class Rules'!$B$6:$B$85,$E3930))*ISNUMBER(SEARCH('Class Rules'!$C$6:$C$85,$F3930))*'Class Rules'!$A$6:$A$85))</f>
        <v>0</v>
      </c>
      <c r="N3930" s="1" t="str">
        <f t="array" ref="N3930">IF($M3930=0,'Class Rules'!$D$3,INDEX('Class Rules'!$D$6:$D$85,MATCH($M3930,'Class Rules'!$A$6:$A$85,0)))</f>
        <v>Passenger LDV</v>
      </c>
      <c r="O3930" s="1" t="str">
        <f t="array" ref="O3930">IF(SUMPRODUCT(MAX(ISNUMBER(SEARCH(Fuel_Rules!$A$6:$A$30,$E3930))*ISNUMBER(SEARCH(Fuel_Rules!$B$6:$B$30,$F3930))*(Fuel_Rules!$A$6:$A$30&lt;&gt;"")))&gt;0,"Plug-in hybrid",IF($G3930="Diesel","Diesel","Gasoline"))</f>
        <v>Gasoline</v>
      </c>
    </row>
    <row r="3931" spans="1:15" ht="15" customHeight="1" x14ac:dyDescent="0.25">
      <c r="A3931" s="1">
        <v>2022</v>
      </c>
      <c r="B3931" s="1" t="s">
        <v>6034</v>
      </c>
      <c r="C3931" s="1" t="s">
        <v>1055</v>
      </c>
      <c r="D3931" s="1" t="s">
        <v>6259</v>
      </c>
      <c r="E3931" s="1" t="s">
        <v>915</v>
      </c>
      <c r="F3931" s="1" t="s">
        <v>1057</v>
      </c>
      <c r="G3931" s="1" t="s">
        <v>103</v>
      </c>
      <c r="H3931" s="1" t="s">
        <v>298</v>
      </c>
      <c r="I3931" s="1">
        <v>1</v>
      </c>
      <c r="J3931" s="1">
        <v>2023</v>
      </c>
      <c r="K3931" s="1">
        <v>68439</v>
      </c>
      <c r="L3931" s="1">
        <v>0</v>
      </c>
      <c r="M3931" s="1">
        <f t="array" ref="M3931">SUMPRODUCT(MAX(ISNUMBER(SEARCH('Class Rules'!$B$6:$B$85,$E3931))*ISNUMBER(SEARCH('Class Rules'!$C$6:$C$85,$F3931))*'Class Rules'!$A$6:$A$85))</f>
        <v>0</v>
      </c>
      <c r="N3931" s="1" t="str">
        <f t="array" ref="N3931">IF($M3931=0,'Class Rules'!$D$3,INDEX('Class Rules'!$D$6:$D$85,MATCH($M3931,'Class Rules'!$A$6:$A$85,0)))</f>
        <v>Passenger LDV</v>
      </c>
      <c r="O3931" s="1" t="str">
        <f t="array" ref="O3931">IF(SUMPRODUCT(MAX(ISNUMBER(SEARCH(Fuel_Rules!$A$6:$A$30,$E3931))*ISNUMBER(SEARCH(Fuel_Rules!$B$6:$B$30,$F3931))*(Fuel_Rules!$A$6:$A$30&lt;&gt;"")))&gt;0,"Plug-in hybrid",IF($G3931="Diesel","Diesel","Gasoline"))</f>
        <v>Gasoline</v>
      </c>
    </row>
    <row r="3932" spans="1:15" ht="15" customHeight="1" x14ac:dyDescent="0.25">
      <c r="A3932" s="1">
        <v>2022</v>
      </c>
      <c r="B3932" s="1" t="s">
        <v>6034</v>
      </c>
      <c r="C3932" s="1" t="s">
        <v>1058</v>
      </c>
      <c r="D3932" s="1" t="s">
        <v>6260</v>
      </c>
      <c r="E3932" s="1" t="s">
        <v>915</v>
      </c>
      <c r="F3932" s="1" t="s">
        <v>1060</v>
      </c>
      <c r="G3932" s="1" t="s">
        <v>103</v>
      </c>
      <c r="H3932" s="1" t="s">
        <v>298</v>
      </c>
      <c r="I3932" s="1">
        <v>1.4</v>
      </c>
      <c r="J3932" s="1">
        <v>2023</v>
      </c>
      <c r="K3932" s="1">
        <v>95091</v>
      </c>
      <c r="L3932" s="1">
        <v>0</v>
      </c>
      <c r="M3932" s="1">
        <f t="array" ref="M3932">SUMPRODUCT(MAX(ISNUMBER(SEARCH('Class Rules'!$B$6:$B$85,$E3932))*ISNUMBER(SEARCH('Class Rules'!$C$6:$C$85,$F3932))*'Class Rules'!$A$6:$A$85))</f>
        <v>3</v>
      </c>
      <c r="N3932" s="1" t="str">
        <f t="array" ref="N3932">IF($M3932=0,'Class Rules'!$D$3,INDEX('Class Rules'!$D$6:$D$85,MATCH($M3932,'Class Rules'!$A$6:$A$85,0)))</f>
        <v>Freight LDV</v>
      </c>
      <c r="O3932" s="1" t="str">
        <f t="array" ref="O3932">IF(SUMPRODUCT(MAX(ISNUMBER(SEARCH(Fuel_Rules!$A$6:$A$30,$E3932))*ISNUMBER(SEARCH(Fuel_Rules!$B$6:$B$30,$F3932))*(Fuel_Rules!$A$6:$A$30&lt;&gt;"")))&gt;0,"Plug-in hybrid",IF($G3932="Diesel","Diesel","Gasoline"))</f>
        <v>Gasoline</v>
      </c>
    </row>
    <row r="3933" spans="1:15" ht="15" customHeight="1" x14ac:dyDescent="0.25">
      <c r="A3933" s="1">
        <v>2022</v>
      </c>
      <c r="B3933" s="1" t="s">
        <v>6034</v>
      </c>
      <c r="C3933" s="1" t="s">
        <v>1061</v>
      </c>
      <c r="D3933" s="1" t="s">
        <v>6261</v>
      </c>
      <c r="E3933" s="1" t="s">
        <v>915</v>
      </c>
      <c r="F3933" s="1" t="s">
        <v>1063</v>
      </c>
      <c r="G3933" s="1" t="s">
        <v>103</v>
      </c>
      <c r="H3933" s="1" t="s">
        <v>298</v>
      </c>
      <c r="I3933" s="1">
        <v>1</v>
      </c>
      <c r="J3933" s="1">
        <v>2023</v>
      </c>
      <c r="K3933" s="1">
        <v>68267</v>
      </c>
      <c r="L3933" s="1">
        <v>0</v>
      </c>
      <c r="M3933" s="1">
        <f t="array" ref="M3933">SUMPRODUCT(MAX(ISNUMBER(SEARCH('Class Rules'!$B$6:$B$85,$E3933))*ISNUMBER(SEARCH('Class Rules'!$C$6:$C$85,$F3933))*'Class Rules'!$A$6:$A$85))</f>
        <v>0</v>
      </c>
      <c r="N3933" s="1" t="str">
        <f t="array" ref="N3933">IF($M3933=0,'Class Rules'!$D$3,INDEX('Class Rules'!$D$6:$D$85,MATCH($M3933,'Class Rules'!$A$6:$A$85,0)))</f>
        <v>Passenger LDV</v>
      </c>
      <c r="O3933" s="1" t="str">
        <f t="array" ref="O3933">IF(SUMPRODUCT(MAX(ISNUMBER(SEARCH(Fuel_Rules!$A$6:$A$30,$E3933))*ISNUMBER(SEARCH(Fuel_Rules!$B$6:$B$30,$F3933))*(Fuel_Rules!$A$6:$A$30&lt;&gt;"")))&gt;0,"Plug-in hybrid",IF($G3933="Diesel","Diesel","Gasoline"))</f>
        <v>Gasoline</v>
      </c>
    </row>
    <row r="3934" spans="1:15" ht="15" customHeight="1" x14ac:dyDescent="0.25">
      <c r="A3934" s="1">
        <v>2022</v>
      </c>
      <c r="B3934" s="1" t="s">
        <v>6034</v>
      </c>
      <c r="C3934" s="1" t="s">
        <v>1061</v>
      </c>
      <c r="D3934" s="1" t="s">
        <v>6262</v>
      </c>
      <c r="E3934" s="1" t="s">
        <v>915</v>
      </c>
      <c r="F3934" s="1" t="s">
        <v>1063</v>
      </c>
      <c r="G3934" s="1" t="s">
        <v>103</v>
      </c>
      <c r="H3934" s="1" t="s">
        <v>298</v>
      </c>
      <c r="I3934" s="1">
        <v>1</v>
      </c>
      <c r="J3934" s="1">
        <v>2023</v>
      </c>
      <c r="K3934" s="1">
        <v>64307</v>
      </c>
      <c r="L3934" s="1">
        <v>0</v>
      </c>
      <c r="M3934" s="1">
        <f t="array" ref="M3934">SUMPRODUCT(MAX(ISNUMBER(SEARCH('Class Rules'!$B$6:$B$85,$E3934))*ISNUMBER(SEARCH('Class Rules'!$C$6:$C$85,$F3934))*'Class Rules'!$A$6:$A$85))</f>
        <v>0</v>
      </c>
      <c r="N3934" s="1" t="str">
        <f t="array" ref="N3934">IF($M3934=0,'Class Rules'!$D$3,INDEX('Class Rules'!$D$6:$D$85,MATCH($M3934,'Class Rules'!$A$6:$A$85,0)))</f>
        <v>Passenger LDV</v>
      </c>
      <c r="O3934" s="1" t="str">
        <f t="array" ref="O3934">IF(SUMPRODUCT(MAX(ISNUMBER(SEARCH(Fuel_Rules!$A$6:$A$30,$E3934))*ISNUMBER(SEARCH(Fuel_Rules!$B$6:$B$30,$F3934))*(Fuel_Rules!$A$6:$A$30&lt;&gt;"")))&gt;0,"Plug-in hybrid",IF($G3934="Diesel","Diesel","Gasoline"))</f>
        <v>Gasoline</v>
      </c>
    </row>
    <row r="3935" spans="1:15" ht="15" customHeight="1" x14ac:dyDescent="0.25">
      <c r="A3935" s="1">
        <v>2022</v>
      </c>
      <c r="B3935" s="1" t="s">
        <v>6034</v>
      </c>
      <c r="C3935" s="1" t="s">
        <v>1064</v>
      </c>
      <c r="D3935" s="1" t="s">
        <v>6263</v>
      </c>
      <c r="E3935" s="1" t="s">
        <v>915</v>
      </c>
      <c r="F3935" s="1" t="s">
        <v>1066</v>
      </c>
      <c r="G3935" s="1" t="s">
        <v>103</v>
      </c>
      <c r="H3935" s="1" t="s">
        <v>437</v>
      </c>
      <c r="I3935" s="1">
        <v>1.3</v>
      </c>
      <c r="J3935" s="1">
        <v>2023</v>
      </c>
      <c r="K3935" s="1">
        <v>137430</v>
      </c>
      <c r="L3935" s="1">
        <v>0</v>
      </c>
      <c r="M3935" s="1">
        <f t="array" ref="M3935">SUMPRODUCT(MAX(ISNUMBER(SEARCH('Class Rules'!$B$6:$B$85,$E3935))*ISNUMBER(SEARCH('Class Rules'!$C$6:$C$85,$F3935))*'Class Rules'!$A$6:$A$85))</f>
        <v>2</v>
      </c>
      <c r="N3935" s="1" t="str">
        <f t="array" ref="N3935">IF($M3935=0,'Class Rules'!$D$3,INDEX('Class Rules'!$D$6:$D$85,MATCH($M3935,'Class Rules'!$A$6:$A$85,0)))</f>
        <v>Freight LDV</v>
      </c>
      <c r="O3935" s="1" t="str">
        <f t="array" ref="O3935">IF(SUMPRODUCT(MAX(ISNUMBER(SEARCH(Fuel_Rules!$A$6:$A$30,$E3935))*ISNUMBER(SEARCH(Fuel_Rules!$B$6:$B$30,$F3935))*(Fuel_Rules!$A$6:$A$30&lt;&gt;"")))&gt;0,"Plug-in hybrid",IF($G3935="Diesel","Diesel","Gasoline"))</f>
        <v>Gasoline</v>
      </c>
    </row>
    <row r="3936" spans="1:15" ht="15" customHeight="1" x14ac:dyDescent="0.25">
      <c r="A3936" s="1">
        <v>2022</v>
      </c>
      <c r="B3936" s="1" t="s">
        <v>6034</v>
      </c>
      <c r="C3936" s="1" t="s">
        <v>1067</v>
      </c>
      <c r="D3936" s="1" t="s">
        <v>6264</v>
      </c>
      <c r="E3936" s="1" t="s">
        <v>915</v>
      </c>
      <c r="F3936" s="1" t="s">
        <v>1069</v>
      </c>
      <c r="G3936" s="1" t="s">
        <v>103</v>
      </c>
      <c r="H3936" s="1" t="s">
        <v>437</v>
      </c>
      <c r="I3936" s="1">
        <v>1.3</v>
      </c>
      <c r="J3936" s="1">
        <v>2023</v>
      </c>
      <c r="K3936" s="1">
        <v>149707</v>
      </c>
      <c r="L3936" s="1">
        <v>0</v>
      </c>
      <c r="M3936" s="1">
        <f t="array" ref="M3936">SUMPRODUCT(MAX(ISNUMBER(SEARCH('Class Rules'!$B$6:$B$85,$E3936))*ISNUMBER(SEARCH('Class Rules'!$C$6:$C$85,$F3936))*'Class Rules'!$A$6:$A$85))</f>
        <v>2</v>
      </c>
      <c r="N3936" s="1" t="str">
        <f t="array" ref="N3936">IF($M3936=0,'Class Rules'!$D$3,INDEX('Class Rules'!$D$6:$D$85,MATCH($M3936,'Class Rules'!$A$6:$A$85,0)))</f>
        <v>Freight LDV</v>
      </c>
      <c r="O3936" s="1" t="str">
        <f t="array" ref="O3936">IF(SUMPRODUCT(MAX(ISNUMBER(SEARCH(Fuel_Rules!$A$6:$A$30,$E3936))*ISNUMBER(SEARCH(Fuel_Rules!$B$6:$B$30,$F3936))*(Fuel_Rules!$A$6:$A$30&lt;&gt;"")))&gt;0,"Plug-in hybrid",IF($G3936="Diesel","Diesel","Gasoline"))</f>
        <v>Gasoline</v>
      </c>
    </row>
    <row r="3937" spans="1:15" ht="15" customHeight="1" x14ac:dyDescent="0.25">
      <c r="A3937" s="1">
        <v>2022</v>
      </c>
      <c r="B3937" s="1" t="s">
        <v>6034</v>
      </c>
      <c r="C3937" s="1" t="s">
        <v>1070</v>
      </c>
      <c r="D3937" s="1" t="s">
        <v>6265</v>
      </c>
      <c r="E3937" s="1" t="s">
        <v>915</v>
      </c>
      <c r="F3937" s="1" t="s">
        <v>1072</v>
      </c>
      <c r="G3937" s="1" t="s">
        <v>103</v>
      </c>
      <c r="H3937" s="1" t="s">
        <v>437</v>
      </c>
      <c r="I3937" s="1">
        <v>1.3</v>
      </c>
      <c r="J3937" s="1">
        <v>2023</v>
      </c>
      <c r="K3937" s="1">
        <v>166781</v>
      </c>
      <c r="L3937" s="1">
        <v>0</v>
      </c>
      <c r="M3937" s="1">
        <f t="array" ref="M3937">SUMPRODUCT(MAX(ISNUMBER(SEARCH('Class Rules'!$B$6:$B$85,$E3937))*ISNUMBER(SEARCH('Class Rules'!$C$6:$C$85,$F3937))*'Class Rules'!$A$6:$A$85))</f>
        <v>2</v>
      </c>
      <c r="N3937" s="1" t="str">
        <f t="array" ref="N3937">IF($M3937=0,'Class Rules'!$D$3,INDEX('Class Rules'!$D$6:$D$85,MATCH($M3937,'Class Rules'!$A$6:$A$85,0)))</f>
        <v>Freight LDV</v>
      </c>
      <c r="O3937" s="1" t="str">
        <f t="array" ref="O3937">IF(SUMPRODUCT(MAX(ISNUMBER(SEARCH(Fuel_Rules!$A$6:$A$30,$E3937))*ISNUMBER(SEARCH(Fuel_Rules!$B$6:$B$30,$F3937))*(Fuel_Rules!$A$6:$A$30&lt;&gt;"")))&gt;0,"Plug-in hybrid",IF($G3937="Diesel","Diesel","Gasoline"))</f>
        <v>Gasoline</v>
      </c>
    </row>
    <row r="3938" spans="1:15" ht="15" customHeight="1" x14ac:dyDescent="0.25">
      <c r="A3938" s="1">
        <v>2022</v>
      </c>
      <c r="B3938" s="1" t="s">
        <v>6034</v>
      </c>
      <c r="C3938" s="1" t="s">
        <v>1073</v>
      </c>
      <c r="D3938" s="1" t="s">
        <v>6266</v>
      </c>
      <c r="E3938" s="1" t="s">
        <v>915</v>
      </c>
      <c r="F3938" s="1" t="s">
        <v>1075</v>
      </c>
      <c r="G3938" s="1" t="s">
        <v>103</v>
      </c>
      <c r="H3938" s="1" t="s">
        <v>298</v>
      </c>
      <c r="I3938" s="1">
        <v>1.3</v>
      </c>
      <c r="J3938" s="1">
        <v>2023</v>
      </c>
      <c r="K3938" s="1">
        <v>80476</v>
      </c>
      <c r="L3938" s="1">
        <v>0</v>
      </c>
      <c r="M3938" s="1">
        <f t="array" ref="M3938">SUMPRODUCT(MAX(ISNUMBER(SEARCH('Class Rules'!$B$6:$B$85,$E3938))*ISNUMBER(SEARCH('Class Rules'!$C$6:$C$85,$F3938))*'Class Rules'!$A$6:$A$85))</f>
        <v>0</v>
      </c>
      <c r="N3938" s="1" t="str">
        <f t="array" ref="N3938">IF($M3938=0,'Class Rules'!$D$3,INDEX('Class Rules'!$D$6:$D$85,MATCH($M3938,'Class Rules'!$A$6:$A$85,0)))</f>
        <v>Passenger LDV</v>
      </c>
      <c r="O3938" s="1" t="str">
        <f t="array" ref="O3938">IF(SUMPRODUCT(MAX(ISNUMBER(SEARCH(Fuel_Rules!$A$6:$A$30,$E3938))*ISNUMBER(SEARCH(Fuel_Rules!$B$6:$B$30,$F3938))*(Fuel_Rules!$A$6:$A$30&lt;&gt;"")))&gt;0,"Plug-in hybrid",IF($G3938="Diesel","Diesel","Gasoline"))</f>
        <v>Gasoline</v>
      </c>
    </row>
    <row r="3939" spans="1:15" ht="15" customHeight="1" x14ac:dyDescent="0.25">
      <c r="A3939" s="1">
        <v>2022</v>
      </c>
      <c r="B3939" s="1" t="s">
        <v>6034</v>
      </c>
      <c r="C3939" s="1" t="s">
        <v>1076</v>
      </c>
      <c r="D3939" s="1" t="s">
        <v>6267</v>
      </c>
      <c r="E3939" s="1" t="s">
        <v>915</v>
      </c>
      <c r="F3939" s="1" t="s">
        <v>1078</v>
      </c>
      <c r="G3939" s="1" t="s">
        <v>103</v>
      </c>
      <c r="H3939" s="1" t="s">
        <v>437</v>
      </c>
      <c r="I3939" s="1">
        <v>1</v>
      </c>
      <c r="J3939" s="1">
        <v>2023</v>
      </c>
      <c r="K3939" s="1">
        <v>117970</v>
      </c>
      <c r="L3939" s="1">
        <v>0</v>
      </c>
      <c r="M3939" s="1">
        <f t="array" ref="M3939">SUMPRODUCT(MAX(ISNUMBER(SEARCH('Class Rules'!$B$6:$B$85,$E3939))*ISNUMBER(SEARCH('Class Rules'!$C$6:$C$85,$F3939))*'Class Rules'!$A$6:$A$85))</f>
        <v>0</v>
      </c>
      <c r="N3939" s="1" t="str">
        <f t="array" ref="N3939">IF($M3939=0,'Class Rules'!$D$3,INDEX('Class Rules'!$D$6:$D$85,MATCH($M3939,'Class Rules'!$A$6:$A$85,0)))</f>
        <v>Passenger LDV</v>
      </c>
      <c r="O3939" s="1" t="str">
        <f t="array" ref="O3939">IF(SUMPRODUCT(MAX(ISNUMBER(SEARCH(Fuel_Rules!$A$6:$A$30,$E3939))*ISNUMBER(SEARCH(Fuel_Rules!$B$6:$B$30,$F3939))*(Fuel_Rules!$A$6:$A$30&lt;&gt;"")))&gt;0,"Plug-in hybrid",IF($G3939="Diesel","Diesel","Gasoline"))</f>
        <v>Gasoline</v>
      </c>
    </row>
    <row r="3940" spans="1:15" ht="15" customHeight="1" x14ac:dyDescent="0.25">
      <c r="A3940" s="1">
        <v>2022</v>
      </c>
      <c r="B3940" s="1" t="s">
        <v>6034</v>
      </c>
      <c r="C3940" s="1" t="s">
        <v>1079</v>
      </c>
      <c r="D3940" s="1" t="s">
        <v>6268</v>
      </c>
      <c r="E3940" s="1" t="s">
        <v>915</v>
      </c>
      <c r="F3940" s="1" t="s">
        <v>1081</v>
      </c>
      <c r="G3940" s="1" t="s">
        <v>103</v>
      </c>
      <c r="H3940" s="1" t="s">
        <v>437</v>
      </c>
      <c r="I3940" s="1">
        <v>1</v>
      </c>
      <c r="J3940" s="1">
        <v>2023</v>
      </c>
      <c r="K3940" s="1">
        <v>110664</v>
      </c>
      <c r="L3940" s="1">
        <v>0</v>
      </c>
      <c r="M3940" s="1">
        <f t="array" ref="M3940">SUMPRODUCT(MAX(ISNUMBER(SEARCH('Class Rules'!$B$6:$B$85,$E3940))*ISNUMBER(SEARCH('Class Rules'!$C$6:$C$85,$F3940))*'Class Rules'!$A$6:$A$85))</f>
        <v>0</v>
      </c>
      <c r="N3940" s="1" t="str">
        <f t="array" ref="N3940">IF($M3940=0,'Class Rules'!$D$3,INDEX('Class Rules'!$D$6:$D$85,MATCH($M3940,'Class Rules'!$A$6:$A$85,0)))</f>
        <v>Passenger LDV</v>
      </c>
      <c r="O3940" s="1" t="str">
        <f t="array" ref="O3940">IF(SUMPRODUCT(MAX(ISNUMBER(SEARCH(Fuel_Rules!$A$6:$A$30,$E3940))*ISNUMBER(SEARCH(Fuel_Rules!$B$6:$B$30,$F3940))*(Fuel_Rules!$A$6:$A$30&lt;&gt;"")))&gt;0,"Plug-in hybrid",IF($G3940="Diesel","Diesel","Gasoline"))</f>
        <v>Gasoline</v>
      </c>
    </row>
    <row r="3941" spans="1:15" ht="15" customHeight="1" x14ac:dyDescent="0.25">
      <c r="A3941" s="1">
        <v>2022</v>
      </c>
      <c r="B3941" s="1" t="s">
        <v>6034</v>
      </c>
      <c r="C3941" s="1" t="s">
        <v>1082</v>
      </c>
      <c r="D3941" s="1" t="s">
        <v>6269</v>
      </c>
      <c r="E3941" s="1" t="s">
        <v>915</v>
      </c>
      <c r="F3941" s="1" t="s">
        <v>1084</v>
      </c>
      <c r="G3941" s="1" t="s">
        <v>103</v>
      </c>
      <c r="H3941" s="1" t="s">
        <v>437</v>
      </c>
      <c r="I3941" s="1">
        <v>1.3</v>
      </c>
      <c r="J3941" s="1">
        <v>2023</v>
      </c>
      <c r="K3941" s="1">
        <v>101810</v>
      </c>
      <c r="L3941" s="1">
        <v>0</v>
      </c>
      <c r="M3941" s="1">
        <f t="array" ref="M3941">SUMPRODUCT(MAX(ISNUMBER(SEARCH('Class Rules'!$B$6:$B$85,$E3941))*ISNUMBER(SEARCH('Class Rules'!$C$6:$C$85,$F3941))*'Class Rules'!$A$6:$A$85))</f>
        <v>0</v>
      </c>
      <c r="N3941" s="1" t="str">
        <f t="array" ref="N3941">IF($M3941=0,'Class Rules'!$D$3,INDEX('Class Rules'!$D$6:$D$85,MATCH($M3941,'Class Rules'!$A$6:$A$85,0)))</f>
        <v>Passenger LDV</v>
      </c>
      <c r="O3941" s="1" t="str">
        <f t="array" ref="O3941">IF(SUMPRODUCT(MAX(ISNUMBER(SEARCH(Fuel_Rules!$A$6:$A$30,$E3941))*ISNUMBER(SEARCH(Fuel_Rules!$B$6:$B$30,$F3941))*(Fuel_Rules!$A$6:$A$30&lt;&gt;"")))&gt;0,"Plug-in hybrid",IF($G3941="Diesel","Diesel","Gasoline"))</f>
        <v>Gasoline</v>
      </c>
    </row>
    <row r="3942" spans="1:15" ht="15" customHeight="1" x14ac:dyDescent="0.25">
      <c r="A3942" s="1">
        <v>2022</v>
      </c>
      <c r="B3942" s="1" t="s">
        <v>6034</v>
      </c>
      <c r="C3942" s="1" t="s">
        <v>1085</v>
      </c>
      <c r="D3942" s="1" t="s">
        <v>6270</v>
      </c>
      <c r="E3942" s="1" t="s">
        <v>915</v>
      </c>
      <c r="F3942" s="1" t="s">
        <v>1087</v>
      </c>
      <c r="G3942" s="1" t="s">
        <v>103</v>
      </c>
      <c r="H3942" s="1" t="s">
        <v>298</v>
      </c>
      <c r="I3942" s="1">
        <v>1.3</v>
      </c>
      <c r="J3942" s="1">
        <v>2023</v>
      </c>
      <c r="K3942" s="1">
        <v>90119</v>
      </c>
      <c r="L3942" s="1">
        <v>0</v>
      </c>
      <c r="M3942" s="1">
        <f t="array" ref="M3942">SUMPRODUCT(MAX(ISNUMBER(SEARCH('Class Rules'!$B$6:$B$85,$E3942))*ISNUMBER(SEARCH('Class Rules'!$C$6:$C$85,$F3942))*'Class Rules'!$A$6:$A$85))</f>
        <v>0</v>
      </c>
      <c r="N3942" s="1" t="str">
        <f t="array" ref="N3942">IF($M3942=0,'Class Rules'!$D$3,INDEX('Class Rules'!$D$6:$D$85,MATCH($M3942,'Class Rules'!$A$6:$A$85,0)))</f>
        <v>Passenger LDV</v>
      </c>
      <c r="O3942" s="1" t="str">
        <f t="array" ref="O3942">IF(SUMPRODUCT(MAX(ISNUMBER(SEARCH(Fuel_Rules!$A$6:$A$30,$E3942))*ISNUMBER(SEARCH(Fuel_Rules!$B$6:$B$30,$F3942))*(Fuel_Rules!$A$6:$A$30&lt;&gt;"")))&gt;0,"Plug-in hybrid",IF($G3942="Diesel","Diesel","Gasoline"))</f>
        <v>Gasoline</v>
      </c>
    </row>
    <row r="3943" spans="1:15" ht="15" customHeight="1" x14ac:dyDescent="0.25">
      <c r="A3943" s="1">
        <v>2022</v>
      </c>
      <c r="B3943" s="1" t="s">
        <v>6034</v>
      </c>
      <c r="C3943" s="1" t="s">
        <v>1088</v>
      </c>
      <c r="D3943" s="1" t="s">
        <v>6271</v>
      </c>
      <c r="E3943" s="1" t="s">
        <v>915</v>
      </c>
      <c r="F3943" s="1" t="s">
        <v>1090</v>
      </c>
      <c r="G3943" s="1" t="s">
        <v>103</v>
      </c>
      <c r="H3943" s="1" t="s">
        <v>437</v>
      </c>
      <c r="I3943" s="1">
        <v>1</v>
      </c>
      <c r="J3943" s="1">
        <v>2023</v>
      </c>
      <c r="K3943" s="1">
        <v>127412</v>
      </c>
      <c r="L3943" s="1">
        <v>0</v>
      </c>
      <c r="M3943" s="1">
        <f t="array" ref="M3943">SUMPRODUCT(MAX(ISNUMBER(SEARCH('Class Rules'!$B$6:$B$85,$E3943))*ISNUMBER(SEARCH('Class Rules'!$C$6:$C$85,$F3943))*'Class Rules'!$A$6:$A$85))</f>
        <v>0</v>
      </c>
      <c r="N3943" s="1" t="str">
        <f t="array" ref="N3943">IF($M3943=0,'Class Rules'!$D$3,INDEX('Class Rules'!$D$6:$D$85,MATCH($M3943,'Class Rules'!$A$6:$A$85,0)))</f>
        <v>Passenger LDV</v>
      </c>
      <c r="O3943" s="1" t="str">
        <f t="array" ref="O3943">IF(SUMPRODUCT(MAX(ISNUMBER(SEARCH(Fuel_Rules!$A$6:$A$30,$E3943))*ISNUMBER(SEARCH(Fuel_Rules!$B$6:$B$30,$F3943))*(Fuel_Rules!$A$6:$A$30&lt;&gt;"")))&gt;0,"Plug-in hybrid",IF($G3943="Diesel","Diesel","Gasoline"))</f>
        <v>Gasoline</v>
      </c>
    </row>
    <row r="3944" spans="1:15" ht="15" customHeight="1" x14ac:dyDescent="0.25">
      <c r="A3944" s="1">
        <v>2022</v>
      </c>
      <c r="B3944" s="1" t="s">
        <v>6034</v>
      </c>
      <c r="C3944" s="1" t="s">
        <v>3396</v>
      </c>
      <c r="D3944" s="1" t="s">
        <v>6272</v>
      </c>
      <c r="E3944" s="1" t="s">
        <v>915</v>
      </c>
      <c r="F3944" s="1" t="s">
        <v>3398</v>
      </c>
      <c r="G3944" s="1" t="s">
        <v>103</v>
      </c>
      <c r="H3944" s="1" t="s">
        <v>298</v>
      </c>
      <c r="I3944" s="1">
        <v>1</v>
      </c>
      <c r="J3944" s="1">
        <v>2023</v>
      </c>
      <c r="K3944" s="1">
        <v>88895</v>
      </c>
      <c r="L3944" s="1">
        <v>0</v>
      </c>
      <c r="M3944" s="1">
        <f t="array" ref="M3944">SUMPRODUCT(MAX(ISNUMBER(SEARCH('Class Rules'!$B$6:$B$85,$E3944))*ISNUMBER(SEARCH('Class Rules'!$C$6:$C$85,$F3944))*'Class Rules'!$A$6:$A$85))</f>
        <v>0</v>
      </c>
      <c r="N3944" s="1" t="str">
        <f t="array" ref="N3944">IF($M3944=0,'Class Rules'!$D$3,INDEX('Class Rules'!$D$6:$D$85,MATCH($M3944,'Class Rules'!$A$6:$A$85,0)))</f>
        <v>Passenger LDV</v>
      </c>
      <c r="O3944" s="1" t="str">
        <f t="array" ref="O3944">IF(SUMPRODUCT(MAX(ISNUMBER(SEARCH(Fuel_Rules!$A$6:$A$30,$E3944))*ISNUMBER(SEARCH(Fuel_Rules!$B$6:$B$30,$F3944))*(Fuel_Rules!$A$6:$A$30&lt;&gt;"")))&gt;0,"Plug-in hybrid",IF($G3944="Diesel","Diesel","Gasoline"))</f>
        <v>Gasoline</v>
      </c>
    </row>
    <row r="3945" spans="1:15" ht="15" customHeight="1" x14ac:dyDescent="0.25">
      <c r="A3945" s="1">
        <v>2022</v>
      </c>
      <c r="B3945" s="1" t="s">
        <v>6034</v>
      </c>
      <c r="C3945" s="1" t="s">
        <v>3399</v>
      </c>
      <c r="D3945" s="1" t="s">
        <v>6273</v>
      </c>
      <c r="E3945" s="1" t="s">
        <v>915</v>
      </c>
      <c r="F3945" s="1" t="s">
        <v>3401</v>
      </c>
      <c r="G3945" s="1" t="s">
        <v>103</v>
      </c>
      <c r="H3945" s="1" t="s">
        <v>437</v>
      </c>
      <c r="I3945" s="1">
        <v>1.3</v>
      </c>
      <c r="J3945" s="1">
        <v>2023</v>
      </c>
      <c r="K3945" s="1">
        <v>120396</v>
      </c>
      <c r="L3945" s="1">
        <v>0</v>
      </c>
      <c r="M3945" s="1">
        <f t="array" ref="M3945">SUMPRODUCT(MAX(ISNUMBER(SEARCH('Class Rules'!$B$6:$B$85,$E3945))*ISNUMBER(SEARCH('Class Rules'!$C$6:$C$85,$F3945))*'Class Rules'!$A$6:$A$85))</f>
        <v>1</v>
      </c>
      <c r="N3945" s="1" t="str">
        <f t="array" ref="N3945">IF($M3945=0,'Class Rules'!$D$3,INDEX('Class Rules'!$D$6:$D$85,MATCH($M3945,'Class Rules'!$A$6:$A$85,0)))</f>
        <v>Freight LDV</v>
      </c>
      <c r="O3945" s="1" t="str">
        <f t="array" ref="O3945">IF(SUMPRODUCT(MAX(ISNUMBER(SEARCH(Fuel_Rules!$A$6:$A$30,$E3945))*ISNUMBER(SEARCH(Fuel_Rules!$B$6:$B$30,$F3945))*(Fuel_Rules!$A$6:$A$30&lt;&gt;"")))&gt;0,"Plug-in hybrid",IF($G3945="Diesel","Diesel","Gasoline"))</f>
        <v>Gasoline</v>
      </c>
    </row>
    <row r="3946" spans="1:15" ht="15" customHeight="1" x14ac:dyDescent="0.25">
      <c r="A3946" s="1">
        <v>2022</v>
      </c>
      <c r="B3946" s="1" t="s">
        <v>6034</v>
      </c>
      <c r="C3946" s="1" t="s">
        <v>3402</v>
      </c>
      <c r="D3946" s="1" t="s">
        <v>6274</v>
      </c>
      <c r="E3946" s="1" t="s">
        <v>915</v>
      </c>
      <c r="F3946" s="1" t="s">
        <v>3404</v>
      </c>
      <c r="G3946" s="1" t="s">
        <v>103</v>
      </c>
      <c r="H3946" s="1" t="s">
        <v>437</v>
      </c>
      <c r="I3946" s="1">
        <v>1.3</v>
      </c>
      <c r="J3946" s="1">
        <v>2023</v>
      </c>
      <c r="K3946" s="1">
        <v>115030</v>
      </c>
      <c r="L3946" s="1">
        <v>0</v>
      </c>
      <c r="M3946" s="1">
        <f t="array" ref="M3946">SUMPRODUCT(MAX(ISNUMBER(SEARCH('Class Rules'!$B$6:$B$85,$E3946))*ISNUMBER(SEARCH('Class Rules'!$C$6:$C$85,$F3946))*'Class Rules'!$A$6:$A$85))</f>
        <v>1</v>
      </c>
      <c r="N3946" s="1" t="str">
        <f t="array" ref="N3946">IF($M3946=0,'Class Rules'!$D$3,INDEX('Class Rules'!$D$6:$D$85,MATCH($M3946,'Class Rules'!$A$6:$A$85,0)))</f>
        <v>Freight LDV</v>
      </c>
      <c r="O3946" s="1" t="str">
        <f t="array" ref="O3946">IF(SUMPRODUCT(MAX(ISNUMBER(SEARCH(Fuel_Rules!$A$6:$A$30,$E3946))*ISNUMBER(SEARCH(Fuel_Rules!$B$6:$B$30,$F3946))*(Fuel_Rules!$A$6:$A$30&lt;&gt;"")))&gt;0,"Plug-in hybrid",IF($G3946="Diesel","Diesel","Gasoline"))</f>
        <v>Gasoline</v>
      </c>
    </row>
    <row r="3947" spans="1:15" ht="15" customHeight="1" x14ac:dyDescent="0.25">
      <c r="A3947" s="1">
        <v>2022</v>
      </c>
      <c r="B3947" s="1" t="s">
        <v>6034</v>
      </c>
      <c r="C3947" s="1" t="s">
        <v>1091</v>
      </c>
      <c r="D3947" s="1" t="s">
        <v>6275</v>
      </c>
      <c r="E3947" s="1" t="s">
        <v>1093</v>
      </c>
      <c r="F3947" s="1" t="s">
        <v>1094</v>
      </c>
      <c r="G3947" s="1" t="s">
        <v>103</v>
      </c>
      <c r="H3947" s="1" t="s">
        <v>298</v>
      </c>
      <c r="I3947" s="1">
        <v>1.6</v>
      </c>
      <c r="J3947" s="1">
        <v>2023</v>
      </c>
      <c r="K3947" s="1">
        <v>77240</v>
      </c>
      <c r="L3947" s="1">
        <v>0</v>
      </c>
      <c r="M3947" s="1">
        <f t="array" ref="M3947">SUMPRODUCT(MAX(ISNUMBER(SEARCH('Class Rules'!$B$6:$B$85,$E3947))*ISNUMBER(SEARCH('Class Rules'!$C$6:$C$85,$F3947))*'Class Rules'!$A$6:$A$85))</f>
        <v>0</v>
      </c>
      <c r="N3947" s="1" t="str">
        <f t="array" ref="N3947">IF($M3947=0,'Class Rules'!$D$3,INDEX('Class Rules'!$D$6:$D$85,MATCH($M3947,'Class Rules'!$A$6:$A$85,0)))</f>
        <v>Passenger LDV</v>
      </c>
      <c r="O3947" s="1" t="str">
        <f t="array" ref="O3947">IF(SUMPRODUCT(MAX(ISNUMBER(SEARCH(Fuel_Rules!$A$6:$A$30,$E3947))*ISNUMBER(SEARCH(Fuel_Rules!$B$6:$B$30,$F3947))*(Fuel_Rules!$A$6:$A$30&lt;&gt;"")))&gt;0,"Plug-in hybrid",IF($G3947="Diesel","Diesel","Gasoline"))</f>
        <v>Gasoline</v>
      </c>
    </row>
    <row r="3948" spans="1:15" ht="15" customHeight="1" x14ac:dyDescent="0.25">
      <c r="A3948" s="1">
        <v>2022</v>
      </c>
      <c r="B3948" s="1" t="s">
        <v>6034</v>
      </c>
      <c r="C3948" s="1" t="s">
        <v>1095</v>
      </c>
      <c r="D3948" s="1" t="s">
        <v>6276</v>
      </c>
      <c r="E3948" s="1" t="s">
        <v>1093</v>
      </c>
      <c r="F3948" s="1" t="s">
        <v>1097</v>
      </c>
      <c r="G3948" s="1" t="s">
        <v>103</v>
      </c>
      <c r="H3948" s="1" t="s">
        <v>298</v>
      </c>
      <c r="I3948" s="1">
        <v>1.8</v>
      </c>
      <c r="J3948" s="1">
        <v>2023</v>
      </c>
      <c r="K3948" s="1">
        <v>89680</v>
      </c>
      <c r="L3948" s="1">
        <v>0</v>
      </c>
      <c r="M3948" s="1">
        <f t="array" ref="M3948">SUMPRODUCT(MAX(ISNUMBER(SEARCH('Class Rules'!$B$6:$B$85,$E3948))*ISNUMBER(SEARCH('Class Rules'!$C$6:$C$85,$F3948))*'Class Rules'!$A$6:$A$85))</f>
        <v>0</v>
      </c>
      <c r="N3948" s="1" t="str">
        <f t="array" ref="N3948">IF($M3948=0,'Class Rules'!$D$3,INDEX('Class Rules'!$D$6:$D$85,MATCH($M3948,'Class Rules'!$A$6:$A$85,0)))</f>
        <v>Passenger LDV</v>
      </c>
      <c r="O3948" s="1" t="str">
        <f t="array" ref="O3948">IF(SUMPRODUCT(MAX(ISNUMBER(SEARCH(Fuel_Rules!$A$6:$A$30,$E3948))*ISNUMBER(SEARCH(Fuel_Rules!$B$6:$B$30,$F3948))*(Fuel_Rules!$A$6:$A$30&lt;&gt;"")))&gt;0,"Plug-in hybrid",IF($G3948="Diesel","Diesel","Gasoline"))</f>
        <v>Gasoline</v>
      </c>
    </row>
    <row r="3949" spans="1:15" ht="15" customHeight="1" x14ac:dyDescent="0.25">
      <c r="A3949" s="1">
        <v>2022</v>
      </c>
      <c r="B3949" s="1" t="s">
        <v>6034</v>
      </c>
      <c r="C3949" s="1" t="s">
        <v>1098</v>
      </c>
      <c r="D3949" s="1" t="s">
        <v>6277</v>
      </c>
      <c r="E3949" s="1" t="s">
        <v>1093</v>
      </c>
      <c r="F3949" s="1" t="s">
        <v>1100</v>
      </c>
      <c r="G3949" s="1" t="s">
        <v>103</v>
      </c>
      <c r="H3949" s="1" t="s">
        <v>298</v>
      </c>
      <c r="I3949" s="1">
        <v>1.8</v>
      </c>
      <c r="J3949" s="1">
        <v>2023</v>
      </c>
      <c r="K3949" s="1">
        <v>94115</v>
      </c>
      <c r="L3949" s="1">
        <v>0</v>
      </c>
      <c r="M3949" s="1">
        <f t="array" ref="M3949">SUMPRODUCT(MAX(ISNUMBER(SEARCH('Class Rules'!$B$6:$B$85,$E3949))*ISNUMBER(SEARCH('Class Rules'!$C$6:$C$85,$F3949))*'Class Rules'!$A$6:$A$85))</f>
        <v>0</v>
      </c>
      <c r="N3949" s="1" t="str">
        <f t="array" ref="N3949">IF($M3949=0,'Class Rules'!$D$3,INDEX('Class Rules'!$D$6:$D$85,MATCH($M3949,'Class Rules'!$A$6:$A$85,0)))</f>
        <v>Passenger LDV</v>
      </c>
      <c r="O3949" s="1" t="str">
        <f t="array" ref="O3949">IF(SUMPRODUCT(MAX(ISNUMBER(SEARCH(Fuel_Rules!$A$6:$A$30,$E3949))*ISNUMBER(SEARCH(Fuel_Rules!$B$6:$B$30,$F3949))*(Fuel_Rules!$A$6:$A$30&lt;&gt;"")))&gt;0,"Plug-in hybrid",IF($G3949="Diesel","Diesel","Gasoline"))</f>
        <v>Gasoline</v>
      </c>
    </row>
    <row r="3950" spans="1:15" ht="15" customHeight="1" x14ac:dyDescent="0.25">
      <c r="A3950" s="1">
        <v>2022</v>
      </c>
      <c r="B3950" s="1" t="s">
        <v>6034</v>
      </c>
      <c r="C3950" s="1" t="s">
        <v>1101</v>
      </c>
      <c r="D3950" s="1" t="s">
        <v>6278</v>
      </c>
      <c r="E3950" s="1" t="s">
        <v>1103</v>
      </c>
      <c r="F3950" s="1" t="s">
        <v>1104</v>
      </c>
      <c r="G3950" s="1" t="s">
        <v>105</v>
      </c>
      <c r="H3950" s="1" t="s">
        <v>437</v>
      </c>
      <c r="I3950" s="1">
        <v>3.2</v>
      </c>
      <c r="J3950" s="1">
        <v>2023</v>
      </c>
      <c r="K3950" s="1">
        <v>282699</v>
      </c>
      <c r="L3950" s="1">
        <v>0</v>
      </c>
      <c r="M3950" s="1">
        <f t="array" ref="M3950">SUMPRODUCT(MAX(ISNUMBER(SEARCH('Class Rules'!$B$6:$B$85,$E3950))*ISNUMBER(SEARCH('Class Rules'!$C$6:$C$85,$F3950))*'Class Rules'!$A$6:$A$85))</f>
        <v>9</v>
      </c>
      <c r="N3950" s="1" t="str">
        <f t="array" ref="N3950">IF($M3950=0,'Class Rules'!$D$3,INDEX('Class Rules'!$D$6:$D$85,MATCH($M3950,'Class Rules'!$A$6:$A$85,0)))</f>
        <v>Freight LDV</v>
      </c>
      <c r="O3950" s="1" t="str">
        <f t="array" ref="O3950">IF(SUMPRODUCT(MAX(ISNUMBER(SEARCH(Fuel_Rules!$A$6:$A$30,$E3950))*ISNUMBER(SEARCH(Fuel_Rules!$B$6:$B$30,$F3950))*(Fuel_Rules!$A$6:$A$30&lt;&gt;"")))&gt;0,"Plug-in hybrid",IF($G3950="Diesel","Diesel","Gasoline"))</f>
        <v>Diesel</v>
      </c>
    </row>
    <row r="3951" spans="1:15" ht="15" customHeight="1" x14ac:dyDescent="0.25">
      <c r="A3951" s="1">
        <v>2022</v>
      </c>
      <c r="B3951" s="1" t="s">
        <v>6034</v>
      </c>
      <c r="C3951" s="1" t="s">
        <v>1101</v>
      </c>
      <c r="D3951" s="1" t="s">
        <v>6279</v>
      </c>
      <c r="E3951" s="1" t="s">
        <v>1103</v>
      </c>
      <c r="F3951" s="1" t="s">
        <v>1104</v>
      </c>
      <c r="G3951" s="1" t="s">
        <v>105</v>
      </c>
      <c r="H3951" s="1" t="s">
        <v>437</v>
      </c>
      <c r="I3951" s="1">
        <v>3.2</v>
      </c>
      <c r="J3951" s="1">
        <v>2023</v>
      </c>
      <c r="K3951" s="1">
        <v>268652</v>
      </c>
      <c r="L3951" s="1">
        <v>0</v>
      </c>
      <c r="M3951" s="1">
        <f t="array" ref="M3951">SUMPRODUCT(MAX(ISNUMBER(SEARCH('Class Rules'!$B$6:$B$85,$E3951))*ISNUMBER(SEARCH('Class Rules'!$C$6:$C$85,$F3951))*'Class Rules'!$A$6:$A$85))</f>
        <v>9</v>
      </c>
      <c r="N3951" s="1" t="str">
        <f t="array" ref="N3951">IF($M3951=0,'Class Rules'!$D$3,INDEX('Class Rules'!$D$6:$D$85,MATCH($M3951,'Class Rules'!$A$6:$A$85,0)))</f>
        <v>Freight LDV</v>
      </c>
      <c r="O3951" s="1" t="str">
        <f t="array" ref="O3951">IF(SUMPRODUCT(MAX(ISNUMBER(SEARCH(Fuel_Rules!$A$6:$A$30,$E3951))*ISNUMBER(SEARCH(Fuel_Rules!$B$6:$B$30,$F3951))*(Fuel_Rules!$A$6:$A$30&lt;&gt;"")))&gt;0,"Plug-in hybrid",IF($G3951="Diesel","Diesel","Gasoline"))</f>
        <v>Diesel</v>
      </c>
    </row>
    <row r="3952" spans="1:15" ht="15" customHeight="1" x14ac:dyDescent="0.25">
      <c r="A3952" s="1">
        <v>2022</v>
      </c>
      <c r="B3952" s="1" t="s">
        <v>6034</v>
      </c>
      <c r="C3952" s="1" t="s">
        <v>1105</v>
      </c>
      <c r="D3952" s="1" t="s">
        <v>6280</v>
      </c>
      <c r="E3952" s="1" t="s">
        <v>1103</v>
      </c>
      <c r="F3952" s="1" t="s">
        <v>1107</v>
      </c>
      <c r="G3952" s="1" t="s">
        <v>105</v>
      </c>
      <c r="H3952" s="1" t="s">
        <v>437</v>
      </c>
      <c r="I3952" s="1">
        <v>3.2</v>
      </c>
      <c r="J3952" s="1">
        <v>2023</v>
      </c>
      <c r="K3952" s="1">
        <v>316677</v>
      </c>
      <c r="L3952" s="1">
        <v>0</v>
      </c>
      <c r="M3952" s="1">
        <f t="array" ref="M3952">SUMPRODUCT(MAX(ISNUMBER(SEARCH('Class Rules'!$B$6:$B$85,$E3952))*ISNUMBER(SEARCH('Class Rules'!$C$6:$C$85,$F3952))*'Class Rules'!$A$6:$A$85))</f>
        <v>9</v>
      </c>
      <c r="N3952" s="1" t="str">
        <f t="array" ref="N3952">IF($M3952=0,'Class Rules'!$D$3,INDEX('Class Rules'!$D$6:$D$85,MATCH($M3952,'Class Rules'!$A$6:$A$85,0)))</f>
        <v>Freight LDV</v>
      </c>
      <c r="O3952" s="1" t="str">
        <f t="array" ref="O3952">IF(SUMPRODUCT(MAX(ISNUMBER(SEARCH(Fuel_Rules!$A$6:$A$30,$E3952))*ISNUMBER(SEARCH(Fuel_Rules!$B$6:$B$30,$F3952))*(Fuel_Rules!$A$6:$A$30&lt;&gt;"")))&gt;0,"Plug-in hybrid",IF($G3952="Diesel","Diesel","Gasoline"))</f>
        <v>Diesel</v>
      </c>
    </row>
    <row r="3953" spans="1:15" ht="15" customHeight="1" x14ac:dyDescent="0.25">
      <c r="A3953" s="1">
        <v>2022</v>
      </c>
      <c r="B3953" s="1" t="s">
        <v>6034</v>
      </c>
      <c r="C3953" s="1" t="s">
        <v>1105</v>
      </c>
      <c r="D3953" s="1" t="s">
        <v>6281</v>
      </c>
      <c r="E3953" s="1" t="s">
        <v>1103</v>
      </c>
      <c r="F3953" s="1" t="s">
        <v>1107</v>
      </c>
      <c r="G3953" s="1" t="s">
        <v>105</v>
      </c>
      <c r="H3953" s="1" t="s">
        <v>437</v>
      </c>
      <c r="I3953" s="1">
        <v>3.2</v>
      </c>
      <c r="J3953" s="1">
        <v>2023</v>
      </c>
      <c r="K3953" s="1">
        <v>299636</v>
      </c>
      <c r="L3953" s="1">
        <v>0</v>
      </c>
      <c r="M3953" s="1">
        <f t="array" ref="M3953">SUMPRODUCT(MAX(ISNUMBER(SEARCH('Class Rules'!$B$6:$B$85,$E3953))*ISNUMBER(SEARCH('Class Rules'!$C$6:$C$85,$F3953))*'Class Rules'!$A$6:$A$85))</f>
        <v>9</v>
      </c>
      <c r="N3953" s="1" t="str">
        <f t="array" ref="N3953">IF($M3953=0,'Class Rules'!$D$3,INDEX('Class Rules'!$D$6:$D$85,MATCH($M3953,'Class Rules'!$A$6:$A$85,0)))</f>
        <v>Freight LDV</v>
      </c>
      <c r="O3953" s="1" t="str">
        <f t="array" ref="O3953">IF(SUMPRODUCT(MAX(ISNUMBER(SEARCH(Fuel_Rules!$A$6:$A$30,$E3953))*ISNUMBER(SEARCH(Fuel_Rules!$B$6:$B$30,$F3953))*(Fuel_Rules!$A$6:$A$30&lt;&gt;"")))&gt;0,"Plug-in hybrid",IF($G3953="Diesel","Diesel","Gasoline"))</f>
        <v>Diesel</v>
      </c>
    </row>
    <row r="3954" spans="1:15" ht="15" customHeight="1" x14ac:dyDescent="0.25">
      <c r="A3954" s="1">
        <v>2022</v>
      </c>
      <c r="B3954" s="1" t="s">
        <v>6034</v>
      </c>
      <c r="C3954" s="1" t="s">
        <v>1114</v>
      </c>
      <c r="D3954" s="1" t="s">
        <v>6282</v>
      </c>
      <c r="E3954" s="1" t="s">
        <v>1103</v>
      </c>
      <c r="F3954" s="1" t="s">
        <v>1116</v>
      </c>
      <c r="G3954" s="1" t="s">
        <v>105</v>
      </c>
      <c r="H3954" s="1" t="s">
        <v>437</v>
      </c>
      <c r="I3954" s="1">
        <v>2.2000000000000002</v>
      </c>
      <c r="J3954" s="1">
        <v>2023</v>
      </c>
      <c r="K3954" s="1">
        <v>246173</v>
      </c>
      <c r="L3954" s="1">
        <v>0</v>
      </c>
      <c r="M3954" s="1">
        <f t="array" ref="M3954">SUMPRODUCT(MAX(ISNUMBER(SEARCH('Class Rules'!$B$6:$B$85,$E3954))*ISNUMBER(SEARCH('Class Rules'!$C$6:$C$85,$F3954))*'Class Rules'!$A$6:$A$85))</f>
        <v>9</v>
      </c>
      <c r="N3954" s="1" t="str">
        <f t="array" ref="N3954">IF($M3954=0,'Class Rules'!$D$3,INDEX('Class Rules'!$D$6:$D$85,MATCH($M3954,'Class Rules'!$A$6:$A$85,0)))</f>
        <v>Freight LDV</v>
      </c>
      <c r="O3954" s="1" t="str">
        <f t="array" ref="O3954">IF(SUMPRODUCT(MAX(ISNUMBER(SEARCH(Fuel_Rules!$A$6:$A$30,$E3954))*ISNUMBER(SEARCH(Fuel_Rules!$B$6:$B$30,$F3954))*(Fuel_Rules!$A$6:$A$30&lt;&gt;"")))&gt;0,"Plug-in hybrid",IF($G3954="Diesel","Diesel","Gasoline"))</f>
        <v>Diesel</v>
      </c>
    </row>
    <row r="3955" spans="1:15" ht="15" customHeight="1" x14ac:dyDescent="0.25">
      <c r="A3955" s="1">
        <v>2022</v>
      </c>
      <c r="B3955" s="1" t="s">
        <v>6034</v>
      </c>
      <c r="C3955" s="1" t="s">
        <v>1114</v>
      </c>
      <c r="D3955" s="1" t="s">
        <v>6283</v>
      </c>
      <c r="E3955" s="1" t="s">
        <v>1103</v>
      </c>
      <c r="F3955" s="1" t="s">
        <v>1116</v>
      </c>
      <c r="G3955" s="1" t="s">
        <v>105</v>
      </c>
      <c r="H3955" s="1" t="s">
        <v>437</v>
      </c>
      <c r="I3955" s="1">
        <v>2.2000000000000002</v>
      </c>
      <c r="J3955" s="1">
        <v>2023</v>
      </c>
      <c r="K3955" s="1">
        <v>235203</v>
      </c>
      <c r="L3955" s="1">
        <v>0</v>
      </c>
      <c r="M3955" s="1">
        <f t="array" ref="M3955">SUMPRODUCT(MAX(ISNUMBER(SEARCH('Class Rules'!$B$6:$B$85,$E3955))*ISNUMBER(SEARCH('Class Rules'!$C$6:$C$85,$F3955))*'Class Rules'!$A$6:$A$85))</f>
        <v>9</v>
      </c>
      <c r="N3955" s="1" t="str">
        <f t="array" ref="N3955">IF($M3955=0,'Class Rules'!$D$3,INDEX('Class Rules'!$D$6:$D$85,MATCH($M3955,'Class Rules'!$A$6:$A$85,0)))</f>
        <v>Freight LDV</v>
      </c>
      <c r="O3955" s="1" t="str">
        <f t="array" ref="O3955">IF(SUMPRODUCT(MAX(ISNUMBER(SEARCH(Fuel_Rules!$A$6:$A$30,$E3955))*ISNUMBER(SEARCH(Fuel_Rules!$B$6:$B$30,$F3955))*(Fuel_Rules!$A$6:$A$30&lt;&gt;"")))&gt;0,"Plug-in hybrid",IF($G3955="Diesel","Diesel","Gasoline"))</f>
        <v>Diesel</v>
      </c>
    </row>
    <row r="3956" spans="1:15" ht="15" customHeight="1" x14ac:dyDescent="0.25">
      <c r="A3956" s="1">
        <v>2022</v>
      </c>
      <c r="B3956" s="1" t="s">
        <v>6034</v>
      </c>
      <c r="C3956" s="1" t="s">
        <v>1117</v>
      </c>
      <c r="D3956" s="1" t="s">
        <v>6284</v>
      </c>
      <c r="E3956" s="1" t="s">
        <v>1103</v>
      </c>
      <c r="F3956" s="1" t="s">
        <v>1119</v>
      </c>
      <c r="G3956" s="1" t="s">
        <v>105</v>
      </c>
      <c r="H3956" s="1" t="s">
        <v>298</v>
      </c>
      <c r="I3956" s="1">
        <v>2.2000000000000002</v>
      </c>
      <c r="J3956" s="1">
        <v>2023</v>
      </c>
      <c r="K3956" s="1">
        <v>232237</v>
      </c>
      <c r="L3956" s="1">
        <v>0</v>
      </c>
      <c r="M3956" s="1">
        <f t="array" ref="M3956">SUMPRODUCT(MAX(ISNUMBER(SEARCH('Class Rules'!$B$6:$B$85,$E3956))*ISNUMBER(SEARCH('Class Rules'!$C$6:$C$85,$F3956))*'Class Rules'!$A$6:$A$85))</f>
        <v>9</v>
      </c>
      <c r="N3956" s="1" t="str">
        <f t="array" ref="N3956">IF($M3956=0,'Class Rules'!$D$3,INDEX('Class Rules'!$D$6:$D$85,MATCH($M3956,'Class Rules'!$A$6:$A$85,0)))</f>
        <v>Freight LDV</v>
      </c>
      <c r="O3956" s="1" t="str">
        <f t="array" ref="O3956">IF(SUMPRODUCT(MAX(ISNUMBER(SEARCH(Fuel_Rules!$A$6:$A$30,$E3956))*ISNUMBER(SEARCH(Fuel_Rules!$B$6:$B$30,$F3956))*(Fuel_Rules!$A$6:$A$30&lt;&gt;"")))&gt;0,"Plug-in hybrid",IF($G3956="Diesel","Diesel","Gasoline"))</f>
        <v>Diesel</v>
      </c>
    </row>
    <row r="3957" spans="1:15" ht="15" customHeight="1" x14ac:dyDescent="0.25">
      <c r="A3957" s="1">
        <v>2022</v>
      </c>
      <c r="B3957" s="1" t="s">
        <v>6034</v>
      </c>
      <c r="C3957" s="1" t="s">
        <v>1117</v>
      </c>
      <c r="D3957" s="1" t="s">
        <v>6285</v>
      </c>
      <c r="E3957" s="1" t="s">
        <v>1103</v>
      </c>
      <c r="F3957" s="1" t="s">
        <v>1119</v>
      </c>
      <c r="G3957" s="1" t="s">
        <v>105</v>
      </c>
      <c r="H3957" s="1" t="s">
        <v>298</v>
      </c>
      <c r="I3957" s="1">
        <v>2.2000000000000002</v>
      </c>
      <c r="J3957" s="1">
        <v>2023</v>
      </c>
      <c r="K3957" s="1">
        <v>211573</v>
      </c>
      <c r="L3957" s="1">
        <v>0</v>
      </c>
      <c r="M3957" s="1">
        <f t="array" ref="M3957">SUMPRODUCT(MAX(ISNUMBER(SEARCH('Class Rules'!$B$6:$B$85,$E3957))*ISNUMBER(SEARCH('Class Rules'!$C$6:$C$85,$F3957))*'Class Rules'!$A$6:$A$85))</f>
        <v>9</v>
      </c>
      <c r="N3957" s="1" t="str">
        <f t="array" ref="N3957">IF($M3957=0,'Class Rules'!$D$3,INDEX('Class Rules'!$D$6:$D$85,MATCH($M3957,'Class Rules'!$A$6:$A$85,0)))</f>
        <v>Freight LDV</v>
      </c>
      <c r="O3957" s="1" t="str">
        <f t="array" ref="O3957">IF(SUMPRODUCT(MAX(ISNUMBER(SEARCH(Fuel_Rules!$A$6:$A$30,$E3957))*ISNUMBER(SEARCH(Fuel_Rules!$B$6:$B$30,$F3957))*(Fuel_Rules!$A$6:$A$30&lt;&gt;"")))&gt;0,"Plug-in hybrid",IF($G3957="Diesel","Diesel","Gasoline"))</f>
        <v>Diesel</v>
      </c>
    </row>
    <row r="3958" spans="1:15" ht="15" customHeight="1" x14ac:dyDescent="0.25">
      <c r="A3958" s="1">
        <v>2022</v>
      </c>
      <c r="B3958" s="1" t="s">
        <v>6034</v>
      </c>
      <c r="C3958" s="1" t="s">
        <v>1120</v>
      </c>
      <c r="D3958" s="1" t="s">
        <v>6286</v>
      </c>
      <c r="E3958" s="1" t="s">
        <v>1103</v>
      </c>
      <c r="F3958" s="1" t="s">
        <v>1122</v>
      </c>
      <c r="G3958" s="1" t="s">
        <v>105</v>
      </c>
      <c r="H3958" s="1" t="s">
        <v>298</v>
      </c>
      <c r="I3958" s="1">
        <v>2.2000000000000002</v>
      </c>
      <c r="J3958" s="1">
        <v>2023</v>
      </c>
      <c r="K3958" s="1">
        <v>217886</v>
      </c>
      <c r="L3958" s="1">
        <v>0</v>
      </c>
      <c r="M3958" s="1">
        <f t="array" ref="M3958">SUMPRODUCT(MAX(ISNUMBER(SEARCH('Class Rules'!$B$6:$B$85,$E3958))*ISNUMBER(SEARCH('Class Rules'!$C$6:$C$85,$F3958))*'Class Rules'!$A$6:$A$85))</f>
        <v>9</v>
      </c>
      <c r="N3958" s="1" t="str">
        <f t="array" ref="N3958">IF($M3958=0,'Class Rules'!$D$3,INDEX('Class Rules'!$D$6:$D$85,MATCH($M3958,'Class Rules'!$A$6:$A$85,0)))</f>
        <v>Freight LDV</v>
      </c>
      <c r="O3958" s="1" t="str">
        <f t="array" ref="O3958">IF(SUMPRODUCT(MAX(ISNUMBER(SEARCH(Fuel_Rules!$A$6:$A$30,$E3958))*ISNUMBER(SEARCH(Fuel_Rules!$B$6:$B$30,$F3958))*(Fuel_Rules!$A$6:$A$30&lt;&gt;"")))&gt;0,"Plug-in hybrid",IF($G3958="Diesel","Diesel","Gasoline"))</f>
        <v>Diesel</v>
      </c>
    </row>
    <row r="3959" spans="1:15" ht="15" customHeight="1" x14ac:dyDescent="0.25">
      <c r="A3959" s="1">
        <v>2022</v>
      </c>
      <c r="B3959" s="1" t="s">
        <v>6034</v>
      </c>
      <c r="C3959" s="1" t="s">
        <v>1120</v>
      </c>
      <c r="D3959" s="1" t="s">
        <v>6287</v>
      </c>
      <c r="E3959" s="1" t="s">
        <v>1103</v>
      </c>
      <c r="F3959" s="1" t="s">
        <v>1122</v>
      </c>
      <c r="G3959" s="1" t="s">
        <v>105</v>
      </c>
      <c r="H3959" s="1" t="s">
        <v>298</v>
      </c>
      <c r="I3959" s="1">
        <v>2.2000000000000002</v>
      </c>
      <c r="J3959" s="1">
        <v>2023</v>
      </c>
      <c r="K3959" s="1">
        <v>200808</v>
      </c>
      <c r="L3959" s="1">
        <v>0</v>
      </c>
      <c r="M3959" s="1">
        <f t="array" ref="M3959">SUMPRODUCT(MAX(ISNUMBER(SEARCH('Class Rules'!$B$6:$B$85,$E3959))*ISNUMBER(SEARCH('Class Rules'!$C$6:$C$85,$F3959))*'Class Rules'!$A$6:$A$85))</f>
        <v>9</v>
      </c>
      <c r="N3959" s="1" t="str">
        <f t="array" ref="N3959">IF($M3959=0,'Class Rules'!$D$3,INDEX('Class Rules'!$D$6:$D$85,MATCH($M3959,'Class Rules'!$A$6:$A$85,0)))</f>
        <v>Freight LDV</v>
      </c>
      <c r="O3959" s="1" t="str">
        <f t="array" ref="O3959">IF(SUMPRODUCT(MAX(ISNUMBER(SEARCH(Fuel_Rules!$A$6:$A$30,$E3959))*ISNUMBER(SEARCH(Fuel_Rules!$B$6:$B$30,$F3959))*(Fuel_Rules!$A$6:$A$30&lt;&gt;"")))&gt;0,"Plug-in hybrid",IF($G3959="Diesel","Diesel","Gasoline"))</f>
        <v>Diesel</v>
      </c>
    </row>
    <row r="3960" spans="1:15" ht="15" customHeight="1" x14ac:dyDescent="0.25">
      <c r="A3960" s="1">
        <v>2022</v>
      </c>
      <c r="B3960" s="1" t="s">
        <v>6034</v>
      </c>
      <c r="C3960" s="1" t="s">
        <v>1141</v>
      </c>
      <c r="D3960" s="1" t="s">
        <v>6288</v>
      </c>
      <c r="E3960" s="1" t="s">
        <v>1103</v>
      </c>
      <c r="F3960" s="1" t="s">
        <v>1143</v>
      </c>
      <c r="G3960" s="1" t="s">
        <v>105</v>
      </c>
      <c r="H3960" s="1" t="s">
        <v>437</v>
      </c>
      <c r="I3960" s="1">
        <v>2.2000000000000002</v>
      </c>
      <c r="J3960" s="1">
        <v>2023</v>
      </c>
      <c r="K3960" s="1">
        <v>211399</v>
      </c>
      <c r="L3960" s="1">
        <v>0</v>
      </c>
      <c r="M3960" s="1">
        <f t="array" ref="M3960">SUMPRODUCT(MAX(ISNUMBER(SEARCH('Class Rules'!$B$6:$B$85,$E3960))*ISNUMBER(SEARCH('Class Rules'!$C$6:$C$85,$F3960))*'Class Rules'!$A$6:$A$85))</f>
        <v>9</v>
      </c>
      <c r="N3960" s="1" t="str">
        <f t="array" ref="N3960">IF($M3960=0,'Class Rules'!$D$3,INDEX('Class Rules'!$D$6:$D$85,MATCH($M3960,'Class Rules'!$A$6:$A$85,0)))</f>
        <v>Freight LDV</v>
      </c>
      <c r="O3960" s="1" t="str">
        <f t="array" ref="O3960">IF(SUMPRODUCT(MAX(ISNUMBER(SEARCH(Fuel_Rules!$A$6:$A$30,$E3960))*ISNUMBER(SEARCH(Fuel_Rules!$B$6:$B$30,$F3960))*(Fuel_Rules!$A$6:$A$30&lt;&gt;"")))&gt;0,"Plug-in hybrid",IF($G3960="Diesel","Diesel","Gasoline"))</f>
        <v>Diesel</v>
      </c>
    </row>
    <row r="3961" spans="1:15" ht="15" customHeight="1" x14ac:dyDescent="0.25">
      <c r="A3961" s="1">
        <v>2022</v>
      </c>
      <c r="B3961" s="1" t="s">
        <v>6034</v>
      </c>
      <c r="C3961" s="1" t="s">
        <v>1141</v>
      </c>
      <c r="D3961" s="1" t="s">
        <v>6289</v>
      </c>
      <c r="E3961" s="1" t="s">
        <v>1103</v>
      </c>
      <c r="F3961" s="1" t="s">
        <v>1143</v>
      </c>
      <c r="G3961" s="1" t="s">
        <v>105</v>
      </c>
      <c r="H3961" s="1" t="s">
        <v>437</v>
      </c>
      <c r="I3961" s="1">
        <v>2.2000000000000002</v>
      </c>
      <c r="J3961" s="1">
        <v>2023</v>
      </c>
      <c r="K3961" s="1">
        <v>200105</v>
      </c>
      <c r="L3961" s="1">
        <v>0</v>
      </c>
      <c r="M3961" s="1">
        <f t="array" ref="M3961">SUMPRODUCT(MAX(ISNUMBER(SEARCH('Class Rules'!$B$6:$B$85,$E3961))*ISNUMBER(SEARCH('Class Rules'!$C$6:$C$85,$F3961))*'Class Rules'!$A$6:$A$85))</f>
        <v>9</v>
      </c>
      <c r="N3961" s="1" t="str">
        <f t="array" ref="N3961">IF($M3961=0,'Class Rules'!$D$3,INDEX('Class Rules'!$D$6:$D$85,MATCH($M3961,'Class Rules'!$A$6:$A$85,0)))</f>
        <v>Freight LDV</v>
      </c>
      <c r="O3961" s="1" t="str">
        <f t="array" ref="O3961">IF(SUMPRODUCT(MAX(ISNUMBER(SEARCH(Fuel_Rules!$A$6:$A$30,$E3961))*ISNUMBER(SEARCH(Fuel_Rules!$B$6:$B$30,$F3961))*(Fuel_Rules!$A$6:$A$30&lt;&gt;"")))&gt;0,"Plug-in hybrid",IF($G3961="Diesel","Diesel","Gasoline"))</f>
        <v>Diesel</v>
      </c>
    </row>
    <row r="3962" spans="1:15" ht="15" customHeight="1" x14ac:dyDescent="0.25">
      <c r="A3962" s="1">
        <v>2022</v>
      </c>
      <c r="B3962" s="1" t="s">
        <v>6034</v>
      </c>
      <c r="C3962" s="1" t="s">
        <v>1180</v>
      </c>
      <c r="D3962" s="1" t="s">
        <v>6290</v>
      </c>
      <c r="E3962" s="1" t="s">
        <v>1103</v>
      </c>
      <c r="F3962" s="1" t="s">
        <v>1182</v>
      </c>
      <c r="G3962" s="1" t="s">
        <v>105</v>
      </c>
      <c r="H3962" s="1" t="s">
        <v>437</v>
      </c>
      <c r="I3962" s="1">
        <v>3.2</v>
      </c>
      <c r="J3962" s="1">
        <v>2023</v>
      </c>
      <c r="K3962" s="1">
        <v>255258</v>
      </c>
      <c r="L3962" s="1">
        <v>0</v>
      </c>
      <c r="M3962" s="1">
        <f t="array" ref="M3962">SUMPRODUCT(MAX(ISNUMBER(SEARCH('Class Rules'!$B$6:$B$85,$E3962))*ISNUMBER(SEARCH('Class Rules'!$C$6:$C$85,$F3962))*'Class Rules'!$A$6:$A$85))</f>
        <v>9</v>
      </c>
      <c r="N3962" s="1" t="str">
        <f t="array" ref="N3962">IF($M3962=0,'Class Rules'!$D$3,INDEX('Class Rules'!$D$6:$D$85,MATCH($M3962,'Class Rules'!$A$6:$A$85,0)))</f>
        <v>Freight LDV</v>
      </c>
      <c r="O3962" s="1" t="str">
        <f t="array" ref="O3962">IF(SUMPRODUCT(MAX(ISNUMBER(SEARCH(Fuel_Rules!$A$6:$A$30,$E3962))*ISNUMBER(SEARCH(Fuel_Rules!$B$6:$B$30,$F3962))*(Fuel_Rules!$A$6:$A$30&lt;&gt;"")))&gt;0,"Plug-in hybrid",IF($G3962="Diesel","Diesel","Gasoline"))</f>
        <v>Diesel</v>
      </c>
    </row>
    <row r="3963" spans="1:15" ht="15" customHeight="1" x14ac:dyDescent="0.25">
      <c r="A3963" s="1">
        <v>2022</v>
      </c>
      <c r="B3963" s="1" t="s">
        <v>6034</v>
      </c>
      <c r="C3963" s="1" t="s">
        <v>1180</v>
      </c>
      <c r="D3963" s="1" t="s">
        <v>6291</v>
      </c>
      <c r="E3963" s="1" t="s">
        <v>1103</v>
      </c>
      <c r="F3963" s="1" t="s">
        <v>1182</v>
      </c>
      <c r="G3963" s="1" t="s">
        <v>105</v>
      </c>
      <c r="H3963" s="1" t="s">
        <v>437</v>
      </c>
      <c r="I3963" s="1">
        <v>3.2</v>
      </c>
      <c r="J3963" s="1">
        <v>2023</v>
      </c>
      <c r="K3963" s="1">
        <v>244155</v>
      </c>
      <c r="L3963" s="1">
        <v>0</v>
      </c>
      <c r="M3963" s="1">
        <f t="array" ref="M3963">SUMPRODUCT(MAX(ISNUMBER(SEARCH('Class Rules'!$B$6:$B$85,$E3963))*ISNUMBER(SEARCH('Class Rules'!$C$6:$C$85,$F3963))*'Class Rules'!$A$6:$A$85))</f>
        <v>9</v>
      </c>
      <c r="N3963" s="1" t="str">
        <f t="array" ref="N3963">IF($M3963=0,'Class Rules'!$D$3,INDEX('Class Rules'!$D$6:$D$85,MATCH($M3963,'Class Rules'!$A$6:$A$85,0)))</f>
        <v>Freight LDV</v>
      </c>
      <c r="O3963" s="1" t="str">
        <f t="array" ref="O3963">IF(SUMPRODUCT(MAX(ISNUMBER(SEARCH(Fuel_Rules!$A$6:$A$30,$E3963))*ISNUMBER(SEARCH(Fuel_Rules!$B$6:$B$30,$F3963))*(Fuel_Rules!$A$6:$A$30&lt;&gt;"")))&gt;0,"Plug-in hybrid",IF($G3963="Diesel","Diesel","Gasoline"))</f>
        <v>Diesel</v>
      </c>
    </row>
    <row r="3964" spans="1:15" ht="15" customHeight="1" x14ac:dyDescent="0.25">
      <c r="A3964" s="1">
        <v>2022</v>
      </c>
      <c r="B3964" s="1" t="s">
        <v>6034</v>
      </c>
      <c r="C3964" s="1" t="s">
        <v>1183</v>
      </c>
      <c r="D3964" s="1" t="s">
        <v>6292</v>
      </c>
      <c r="E3964" s="1" t="s">
        <v>1103</v>
      </c>
      <c r="F3964" s="1" t="s">
        <v>1185</v>
      </c>
      <c r="G3964" s="1" t="s">
        <v>103</v>
      </c>
      <c r="H3964" s="1" t="s">
        <v>437</v>
      </c>
      <c r="I3964" s="1">
        <v>1.5</v>
      </c>
      <c r="J3964" s="1">
        <v>2023</v>
      </c>
      <c r="K3964" s="1">
        <v>181686</v>
      </c>
      <c r="L3964" s="1">
        <v>0</v>
      </c>
      <c r="M3964" s="1">
        <f t="array" ref="M3964">SUMPRODUCT(MAX(ISNUMBER(SEARCH('Class Rules'!$B$6:$B$85,$E3964))*ISNUMBER(SEARCH('Class Rules'!$C$6:$C$85,$F3964))*'Class Rules'!$A$6:$A$85))</f>
        <v>0</v>
      </c>
      <c r="N3964" s="1" t="str">
        <f t="array" ref="N3964">IF($M3964=0,'Class Rules'!$D$3,INDEX('Class Rules'!$D$6:$D$85,MATCH($M3964,'Class Rules'!$A$6:$A$85,0)))</f>
        <v>Passenger LDV</v>
      </c>
      <c r="O3964" s="1" t="str">
        <f t="array" ref="O3964">IF(SUMPRODUCT(MAX(ISNUMBER(SEARCH(Fuel_Rules!$A$6:$A$30,$E3964))*ISNUMBER(SEARCH(Fuel_Rules!$B$6:$B$30,$F3964))*(Fuel_Rules!$A$6:$A$30&lt;&gt;"")))&gt;0,"Plug-in hybrid",IF($G3964="Diesel","Diesel","Gasoline"))</f>
        <v>Gasoline</v>
      </c>
    </row>
    <row r="3965" spans="1:15" ht="15" customHeight="1" x14ac:dyDescent="0.25">
      <c r="A3965" s="1">
        <v>2022</v>
      </c>
      <c r="B3965" s="1" t="s">
        <v>6034</v>
      </c>
      <c r="C3965" s="1" t="s">
        <v>1186</v>
      </c>
      <c r="D3965" s="1" t="s">
        <v>6293</v>
      </c>
      <c r="E3965" s="1" t="s">
        <v>1103</v>
      </c>
      <c r="F3965" s="1" t="s">
        <v>1188</v>
      </c>
      <c r="G3965" s="1" t="s">
        <v>103</v>
      </c>
      <c r="H3965" s="1" t="s">
        <v>437</v>
      </c>
      <c r="I3965" s="1">
        <v>1.5</v>
      </c>
      <c r="J3965" s="1">
        <v>2023</v>
      </c>
      <c r="K3965" s="1">
        <v>216994</v>
      </c>
      <c r="L3965" s="1">
        <v>0</v>
      </c>
      <c r="M3965" s="1">
        <f t="array" ref="M3965">SUMPRODUCT(MAX(ISNUMBER(SEARCH('Class Rules'!$B$6:$B$85,$E3965))*ISNUMBER(SEARCH('Class Rules'!$C$6:$C$85,$F3965))*'Class Rules'!$A$6:$A$85))</f>
        <v>0</v>
      </c>
      <c r="N3965" s="1" t="str">
        <f t="array" ref="N3965">IF($M3965=0,'Class Rules'!$D$3,INDEX('Class Rules'!$D$6:$D$85,MATCH($M3965,'Class Rules'!$A$6:$A$85,0)))</f>
        <v>Passenger LDV</v>
      </c>
      <c r="O3965" s="1" t="str">
        <f t="array" ref="O3965">IF(SUMPRODUCT(MAX(ISNUMBER(SEARCH(Fuel_Rules!$A$6:$A$30,$E3965))*ISNUMBER(SEARCH(Fuel_Rules!$B$6:$B$30,$F3965))*(Fuel_Rules!$A$6:$A$30&lt;&gt;"")))&gt;0,"Plug-in hybrid",IF($G3965="Diesel","Diesel","Gasoline"))</f>
        <v>Gasoline</v>
      </c>
    </row>
    <row r="3966" spans="1:15" ht="15" customHeight="1" x14ac:dyDescent="0.25">
      <c r="A3966" s="1">
        <v>2022</v>
      </c>
      <c r="B3966" s="1" t="s">
        <v>6034</v>
      </c>
      <c r="C3966" s="1" t="s">
        <v>1189</v>
      </c>
      <c r="D3966" s="1" t="s">
        <v>6294</v>
      </c>
      <c r="E3966" s="1" t="s">
        <v>1103</v>
      </c>
      <c r="F3966" s="1" t="s">
        <v>1191</v>
      </c>
      <c r="G3966" s="1" t="s">
        <v>105</v>
      </c>
      <c r="H3966" s="1" t="s">
        <v>437</v>
      </c>
      <c r="I3966" s="1">
        <v>2.2000000000000002</v>
      </c>
      <c r="J3966" s="1">
        <v>2023</v>
      </c>
      <c r="K3966" s="1">
        <v>218746</v>
      </c>
      <c r="L3966" s="1">
        <v>0</v>
      </c>
      <c r="M3966" s="1">
        <f t="array" ref="M3966">SUMPRODUCT(MAX(ISNUMBER(SEARCH('Class Rules'!$B$6:$B$85,$E3966))*ISNUMBER(SEARCH('Class Rules'!$C$6:$C$85,$F3966))*'Class Rules'!$A$6:$A$85))</f>
        <v>9</v>
      </c>
      <c r="N3966" s="1" t="str">
        <f t="array" ref="N3966">IF($M3966=0,'Class Rules'!$D$3,INDEX('Class Rules'!$D$6:$D$85,MATCH($M3966,'Class Rules'!$A$6:$A$85,0)))</f>
        <v>Freight LDV</v>
      </c>
      <c r="O3966" s="1" t="str">
        <f t="array" ref="O3966">IF(SUMPRODUCT(MAX(ISNUMBER(SEARCH(Fuel_Rules!$A$6:$A$30,$E3966))*ISNUMBER(SEARCH(Fuel_Rules!$B$6:$B$30,$F3966))*(Fuel_Rules!$A$6:$A$30&lt;&gt;"")))&gt;0,"Plug-in hybrid",IF($G3966="Diesel","Diesel","Gasoline"))</f>
        <v>Diesel</v>
      </c>
    </row>
    <row r="3967" spans="1:15" ht="15" customHeight="1" x14ac:dyDescent="0.25">
      <c r="A3967" s="1">
        <v>2022</v>
      </c>
      <c r="B3967" s="1" t="s">
        <v>6034</v>
      </c>
      <c r="C3967" s="1" t="s">
        <v>1189</v>
      </c>
      <c r="D3967" s="1" t="s">
        <v>6295</v>
      </c>
      <c r="E3967" s="1" t="s">
        <v>1103</v>
      </c>
      <c r="F3967" s="1" t="s">
        <v>1191</v>
      </c>
      <c r="G3967" s="1" t="s">
        <v>105</v>
      </c>
      <c r="H3967" s="1" t="s">
        <v>437</v>
      </c>
      <c r="I3967" s="1">
        <v>2.2000000000000002</v>
      </c>
      <c r="J3967" s="1">
        <v>2023</v>
      </c>
      <c r="K3967" s="1">
        <v>211089</v>
      </c>
      <c r="L3967" s="1">
        <v>0</v>
      </c>
      <c r="M3967" s="1">
        <f t="array" ref="M3967">SUMPRODUCT(MAX(ISNUMBER(SEARCH('Class Rules'!$B$6:$B$85,$E3967))*ISNUMBER(SEARCH('Class Rules'!$C$6:$C$85,$F3967))*'Class Rules'!$A$6:$A$85))</f>
        <v>9</v>
      </c>
      <c r="N3967" s="1" t="str">
        <f t="array" ref="N3967">IF($M3967=0,'Class Rules'!$D$3,INDEX('Class Rules'!$D$6:$D$85,MATCH($M3967,'Class Rules'!$A$6:$A$85,0)))</f>
        <v>Freight LDV</v>
      </c>
      <c r="O3967" s="1" t="str">
        <f t="array" ref="O3967">IF(SUMPRODUCT(MAX(ISNUMBER(SEARCH(Fuel_Rules!$A$6:$A$30,$E3967))*ISNUMBER(SEARCH(Fuel_Rules!$B$6:$B$30,$F3967))*(Fuel_Rules!$A$6:$A$30&lt;&gt;"")))&gt;0,"Plug-in hybrid",IF($G3967="Diesel","Diesel","Gasoline"))</f>
        <v>Diesel</v>
      </c>
    </row>
    <row r="3968" spans="1:15" ht="15" customHeight="1" x14ac:dyDescent="0.25">
      <c r="A3968" s="1">
        <v>2022</v>
      </c>
      <c r="B3968" s="1" t="s">
        <v>6034</v>
      </c>
      <c r="C3968" s="1" t="s">
        <v>1192</v>
      </c>
      <c r="D3968" s="1" t="s">
        <v>6296</v>
      </c>
      <c r="E3968" s="1" t="s">
        <v>1103</v>
      </c>
      <c r="F3968" s="1" t="s">
        <v>1194</v>
      </c>
      <c r="G3968" s="1" t="s">
        <v>103</v>
      </c>
      <c r="H3968" s="1" t="s">
        <v>298</v>
      </c>
      <c r="I3968" s="1">
        <v>5</v>
      </c>
      <c r="J3968" s="1">
        <v>2023</v>
      </c>
      <c r="K3968" s="1">
        <v>585484</v>
      </c>
      <c r="L3968" s="1">
        <v>0</v>
      </c>
      <c r="M3968" s="1">
        <f t="array" ref="M3968">SUMPRODUCT(MAX(ISNUMBER(SEARCH('Class Rules'!$B$6:$B$85,$E3968))*ISNUMBER(SEARCH('Class Rules'!$C$6:$C$85,$F3968))*'Class Rules'!$A$6:$A$85))</f>
        <v>0</v>
      </c>
      <c r="N3968" s="1" t="str">
        <f t="array" ref="N3968">IF($M3968=0,'Class Rules'!$D$3,INDEX('Class Rules'!$D$6:$D$85,MATCH($M3968,'Class Rules'!$A$6:$A$85,0)))</f>
        <v>Passenger LDV</v>
      </c>
      <c r="O3968" s="1" t="str">
        <f t="array" ref="O3968">IF(SUMPRODUCT(MAX(ISNUMBER(SEARCH(Fuel_Rules!$A$6:$A$30,$E3968))*ISNUMBER(SEARCH(Fuel_Rules!$B$6:$B$30,$F3968))*(Fuel_Rules!$A$6:$A$30&lt;&gt;"")))&gt;0,"Plug-in hybrid",IF($G3968="Diesel","Diesel","Gasoline"))</f>
        <v>Gasoline</v>
      </c>
    </row>
    <row r="3969" spans="1:15" ht="15" customHeight="1" x14ac:dyDescent="0.25">
      <c r="A3969" s="1">
        <v>2022</v>
      </c>
      <c r="B3969" s="1" t="s">
        <v>6034</v>
      </c>
      <c r="C3969" s="1" t="s">
        <v>1195</v>
      </c>
      <c r="D3969" s="1" t="s">
        <v>6297</v>
      </c>
      <c r="E3969" s="1" t="s">
        <v>1103</v>
      </c>
      <c r="F3969" s="1" t="s">
        <v>1197</v>
      </c>
      <c r="G3969" s="1" t="s">
        <v>103</v>
      </c>
      <c r="H3969" s="1" t="s">
        <v>437</v>
      </c>
      <c r="I3969" s="1">
        <v>2</v>
      </c>
      <c r="J3969" s="1">
        <v>2023</v>
      </c>
      <c r="K3969" s="1">
        <v>270203</v>
      </c>
      <c r="L3969" s="1">
        <v>0</v>
      </c>
      <c r="M3969" s="1">
        <f t="array" ref="M3969">SUMPRODUCT(MAX(ISNUMBER(SEARCH('Class Rules'!$B$6:$B$85,$E3969))*ISNUMBER(SEARCH('Class Rules'!$C$6:$C$85,$F3969))*'Class Rules'!$A$6:$A$85))</f>
        <v>0</v>
      </c>
      <c r="N3969" s="1" t="str">
        <f t="array" ref="N3969">IF($M3969=0,'Class Rules'!$D$3,INDEX('Class Rules'!$D$6:$D$85,MATCH($M3969,'Class Rules'!$A$6:$A$85,0)))</f>
        <v>Passenger LDV</v>
      </c>
      <c r="O3969" s="1" t="str">
        <f t="array" ref="O3969">IF(SUMPRODUCT(MAX(ISNUMBER(SEARCH(Fuel_Rules!$A$6:$A$30,$E3969))*ISNUMBER(SEARCH(Fuel_Rules!$B$6:$B$30,$F3969))*(Fuel_Rules!$A$6:$A$30&lt;&gt;"")))&gt;0,"Plug-in hybrid",IF($G3969="Diesel","Diesel","Gasoline"))</f>
        <v>Gasoline</v>
      </c>
    </row>
    <row r="3970" spans="1:15" ht="15" customHeight="1" x14ac:dyDescent="0.25">
      <c r="A3970" s="1">
        <v>2022</v>
      </c>
      <c r="B3970" s="1" t="s">
        <v>6034</v>
      </c>
      <c r="C3970" s="1" t="s">
        <v>1198</v>
      </c>
      <c r="D3970" s="1" t="s">
        <v>6298</v>
      </c>
      <c r="E3970" s="1" t="s">
        <v>1103</v>
      </c>
      <c r="F3970" s="1" t="s">
        <v>1200</v>
      </c>
      <c r="G3970" s="1" t="s">
        <v>105</v>
      </c>
      <c r="H3970" s="1" t="s">
        <v>298</v>
      </c>
      <c r="I3970" s="1">
        <v>2</v>
      </c>
      <c r="J3970" s="1">
        <v>2023</v>
      </c>
      <c r="K3970" s="1">
        <v>236923</v>
      </c>
      <c r="L3970" s="1">
        <v>0</v>
      </c>
      <c r="M3970" s="1">
        <f t="array" ref="M3970">SUMPRODUCT(MAX(ISNUMBER(SEARCH('Class Rules'!$B$6:$B$85,$E3970))*ISNUMBER(SEARCH('Class Rules'!$C$6:$C$85,$F3970))*'Class Rules'!$A$6:$A$85))</f>
        <v>61</v>
      </c>
      <c r="N3970" s="1" t="str">
        <f t="array" ref="N3970">IF($M3970=0,'Class Rules'!$D$3,INDEX('Class Rules'!$D$6:$D$85,MATCH($M3970,'Class Rules'!$A$6:$A$85,0)))</f>
        <v>Passenger HDV</v>
      </c>
      <c r="O3970" s="1" t="str">
        <f t="array" ref="O3970">IF(SUMPRODUCT(MAX(ISNUMBER(SEARCH(Fuel_Rules!$A$6:$A$30,$E3970))*ISNUMBER(SEARCH(Fuel_Rules!$B$6:$B$30,$F3970))*(Fuel_Rules!$A$6:$A$30&lt;&gt;"")))&gt;0,"Plug-in hybrid",IF($G3970="Diesel","Diesel","Gasoline"))</f>
        <v>Diesel</v>
      </c>
    </row>
    <row r="3971" spans="1:15" ht="15" customHeight="1" x14ac:dyDescent="0.25">
      <c r="A3971" s="1">
        <v>2022</v>
      </c>
      <c r="B3971" s="1" t="s">
        <v>6034</v>
      </c>
      <c r="C3971" s="1" t="s">
        <v>1201</v>
      </c>
      <c r="D3971" s="1" t="s">
        <v>6299</v>
      </c>
      <c r="E3971" s="1" t="s">
        <v>1103</v>
      </c>
      <c r="F3971" s="1" t="s">
        <v>1203</v>
      </c>
      <c r="G3971" s="1" t="s">
        <v>105</v>
      </c>
      <c r="H3971" s="1" t="s">
        <v>298</v>
      </c>
      <c r="I3971" s="1">
        <v>2</v>
      </c>
      <c r="J3971" s="1">
        <v>2023</v>
      </c>
      <c r="K3971" s="1">
        <v>259797</v>
      </c>
      <c r="L3971" s="1">
        <v>0</v>
      </c>
      <c r="M3971" s="1">
        <f t="array" ref="M3971">SUMPRODUCT(MAX(ISNUMBER(SEARCH('Class Rules'!$B$6:$B$85,$E3971))*ISNUMBER(SEARCH('Class Rules'!$C$6:$C$85,$F3971))*'Class Rules'!$A$6:$A$85))</f>
        <v>61</v>
      </c>
      <c r="N3971" s="1" t="str">
        <f t="array" ref="N3971">IF($M3971=0,'Class Rules'!$D$3,INDEX('Class Rules'!$D$6:$D$85,MATCH($M3971,'Class Rules'!$A$6:$A$85,0)))</f>
        <v>Passenger HDV</v>
      </c>
      <c r="O3971" s="1" t="str">
        <f t="array" ref="O3971">IF(SUMPRODUCT(MAX(ISNUMBER(SEARCH(Fuel_Rules!$A$6:$A$30,$E3971))*ISNUMBER(SEARCH(Fuel_Rules!$B$6:$B$30,$F3971))*(Fuel_Rules!$A$6:$A$30&lt;&gt;"")))&gt;0,"Plug-in hybrid",IF($G3971="Diesel","Diesel","Gasoline"))</f>
        <v>Diesel</v>
      </c>
    </row>
    <row r="3972" spans="1:15" ht="15" customHeight="1" x14ac:dyDescent="0.25">
      <c r="A3972" s="1">
        <v>2022</v>
      </c>
      <c r="B3972" s="1" t="s">
        <v>6034</v>
      </c>
      <c r="C3972" s="1" t="s">
        <v>1204</v>
      </c>
      <c r="D3972" s="1" t="s">
        <v>6300</v>
      </c>
      <c r="E3972" s="1" t="s">
        <v>1103</v>
      </c>
      <c r="F3972" s="1" t="s">
        <v>1206</v>
      </c>
      <c r="G3972" s="1" t="s">
        <v>105</v>
      </c>
      <c r="H3972" s="1" t="s">
        <v>298</v>
      </c>
      <c r="I3972" s="1">
        <v>2</v>
      </c>
      <c r="J3972" s="1">
        <v>2023</v>
      </c>
      <c r="K3972" s="1">
        <v>282229</v>
      </c>
      <c r="L3972" s="1">
        <v>0</v>
      </c>
      <c r="M3972" s="1">
        <f t="array" ref="M3972">SUMPRODUCT(MAX(ISNUMBER(SEARCH('Class Rules'!$B$6:$B$85,$E3972))*ISNUMBER(SEARCH('Class Rules'!$C$6:$C$85,$F3972))*'Class Rules'!$A$6:$A$85))</f>
        <v>61</v>
      </c>
      <c r="N3972" s="1" t="str">
        <f t="array" ref="N3972">IF($M3972=0,'Class Rules'!$D$3,INDEX('Class Rules'!$D$6:$D$85,MATCH($M3972,'Class Rules'!$A$6:$A$85,0)))</f>
        <v>Passenger HDV</v>
      </c>
      <c r="O3972" s="1" t="str">
        <f t="array" ref="O3972">IF(SUMPRODUCT(MAX(ISNUMBER(SEARCH(Fuel_Rules!$A$6:$A$30,$E3972))*ISNUMBER(SEARCH(Fuel_Rules!$B$6:$B$30,$F3972))*(Fuel_Rules!$A$6:$A$30&lt;&gt;"")))&gt;0,"Plug-in hybrid",IF($G3972="Diesel","Diesel","Gasoline"))</f>
        <v>Diesel</v>
      </c>
    </row>
    <row r="3973" spans="1:15" ht="15" customHeight="1" x14ac:dyDescent="0.25">
      <c r="A3973" s="1">
        <v>2022</v>
      </c>
      <c r="B3973" s="1" t="s">
        <v>6034</v>
      </c>
      <c r="C3973" s="1" t="s">
        <v>4473</v>
      </c>
      <c r="D3973" s="1" t="s">
        <v>6301</v>
      </c>
      <c r="E3973" s="1" t="s">
        <v>1103</v>
      </c>
      <c r="F3973" s="1" t="s">
        <v>4475</v>
      </c>
      <c r="G3973" s="1" t="s">
        <v>103</v>
      </c>
      <c r="H3973" s="1" t="s">
        <v>437</v>
      </c>
      <c r="I3973" s="1">
        <v>2</v>
      </c>
      <c r="J3973" s="1">
        <v>2023</v>
      </c>
      <c r="K3973" s="1">
        <v>238248</v>
      </c>
      <c r="L3973" s="1">
        <v>0</v>
      </c>
      <c r="M3973" s="1">
        <f t="array" ref="M3973">SUMPRODUCT(MAX(ISNUMBER(SEARCH('Class Rules'!$B$6:$B$85,$E3973))*ISNUMBER(SEARCH('Class Rules'!$C$6:$C$85,$F3973))*'Class Rules'!$A$6:$A$85))</f>
        <v>10</v>
      </c>
      <c r="N3973" s="1" t="str">
        <f t="array" ref="N3973">IF($M3973=0,'Class Rules'!$D$3,INDEX('Class Rules'!$D$6:$D$85,MATCH($M3973,'Class Rules'!$A$6:$A$85,0)))</f>
        <v>Freight LDV</v>
      </c>
      <c r="O3973" s="1" t="str">
        <f t="array" ref="O3973">IF(SUMPRODUCT(MAX(ISNUMBER(SEARCH(Fuel_Rules!$A$6:$A$30,$E3973))*ISNUMBER(SEARCH(Fuel_Rules!$B$6:$B$30,$F3973))*(Fuel_Rules!$A$6:$A$30&lt;&gt;"")))&gt;0,"Plug-in hybrid",IF($G3973="Diesel","Diesel","Gasoline"))</f>
        <v>Gasoline</v>
      </c>
    </row>
    <row r="3974" spans="1:15" ht="15" customHeight="1" x14ac:dyDescent="0.25">
      <c r="A3974" s="1">
        <v>2022</v>
      </c>
      <c r="B3974" s="1" t="s">
        <v>6034</v>
      </c>
      <c r="C3974" s="1" t="s">
        <v>5440</v>
      </c>
      <c r="D3974" s="1" t="s">
        <v>6302</v>
      </c>
      <c r="E3974" s="1" t="s">
        <v>1103</v>
      </c>
      <c r="F3974" s="1" t="s">
        <v>5442</v>
      </c>
      <c r="G3974" s="1" t="s">
        <v>105</v>
      </c>
      <c r="H3974" s="1" t="s">
        <v>437</v>
      </c>
      <c r="I3974" s="1">
        <v>3.2</v>
      </c>
      <c r="J3974" s="1">
        <v>2023</v>
      </c>
      <c r="K3974" s="1">
        <v>289056</v>
      </c>
      <c r="L3974" s="1">
        <v>0</v>
      </c>
      <c r="M3974" s="1">
        <f t="array" ref="M3974">SUMPRODUCT(MAX(ISNUMBER(SEARCH('Class Rules'!$B$6:$B$85,$E3974))*ISNUMBER(SEARCH('Class Rules'!$C$6:$C$85,$F3974))*'Class Rules'!$A$6:$A$85))</f>
        <v>9</v>
      </c>
      <c r="N3974" s="1" t="str">
        <f t="array" ref="N3974">IF($M3974=0,'Class Rules'!$D$3,INDEX('Class Rules'!$D$6:$D$85,MATCH($M3974,'Class Rules'!$A$6:$A$85,0)))</f>
        <v>Freight LDV</v>
      </c>
      <c r="O3974" s="1" t="str">
        <f t="array" ref="O3974">IF(SUMPRODUCT(MAX(ISNUMBER(SEARCH(Fuel_Rules!$A$6:$A$30,$E3974))*ISNUMBER(SEARCH(Fuel_Rules!$B$6:$B$30,$F3974))*(Fuel_Rules!$A$6:$A$30&lt;&gt;"")))&gt;0,"Plug-in hybrid",IF($G3974="Diesel","Diesel","Gasoline"))</f>
        <v>Diesel</v>
      </c>
    </row>
    <row r="3975" spans="1:15" ht="15" customHeight="1" x14ac:dyDescent="0.25">
      <c r="A3975" s="1">
        <v>2022</v>
      </c>
      <c r="B3975" s="1" t="s">
        <v>6034</v>
      </c>
      <c r="C3975" s="1" t="s">
        <v>5440</v>
      </c>
      <c r="D3975" s="1" t="s">
        <v>6303</v>
      </c>
      <c r="E3975" s="1" t="s">
        <v>1103</v>
      </c>
      <c r="F3975" s="1" t="s">
        <v>5442</v>
      </c>
      <c r="G3975" s="1" t="s">
        <v>105</v>
      </c>
      <c r="H3975" s="1" t="s">
        <v>437</v>
      </c>
      <c r="I3975" s="1">
        <v>3.2</v>
      </c>
      <c r="J3975" s="1">
        <v>2023</v>
      </c>
      <c r="K3975" s="1">
        <v>271003</v>
      </c>
      <c r="L3975" s="1">
        <v>0</v>
      </c>
      <c r="M3975" s="1">
        <f t="array" ref="M3975">SUMPRODUCT(MAX(ISNUMBER(SEARCH('Class Rules'!$B$6:$B$85,$E3975))*ISNUMBER(SEARCH('Class Rules'!$C$6:$C$85,$F3975))*'Class Rules'!$A$6:$A$85))</f>
        <v>9</v>
      </c>
      <c r="N3975" s="1" t="str">
        <f t="array" ref="N3975">IF($M3975=0,'Class Rules'!$D$3,INDEX('Class Rules'!$D$6:$D$85,MATCH($M3975,'Class Rules'!$A$6:$A$85,0)))</f>
        <v>Freight LDV</v>
      </c>
      <c r="O3975" s="1" t="str">
        <f t="array" ref="O3975">IF(SUMPRODUCT(MAX(ISNUMBER(SEARCH(Fuel_Rules!$A$6:$A$30,$E3975))*ISNUMBER(SEARCH(Fuel_Rules!$B$6:$B$30,$F3975))*(Fuel_Rules!$A$6:$A$30&lt;&gt;"")))&gt;0,"Plug-in hybrid",IF($G3975="Diesel","Diesel","Gasoline"))</f>
        <v>Diesel</v>
      </c>
    </row>
    <row r="3976" spans="1:15" ht="15" customHeight="1" x14ac:dyDescent="0.25">
      <c r="A3976" s="1">
        <v>2022</v>
      </c>
      <c r="B3976" s="1" t="s">
        <v>6034</v>
      </c>
      <c r="C3976" s="1" t="s">
        <v>1207</v>
      </c>
      <c r="D3976" s="1" t="s">
        <v>6304</v>
      </c>
      <c r="E3976" s="1" t="s">
        <v>1209</v>
      </c>
      <c r="F3976" s="1" t="s">
        <v>1210</v>
      </c>
      <c r="G3976" s="1" t="s">
        <v>105</v>
      </c>
      <c r="H3976" s="1" t="s">
        <v>298</v>
      </c>
      <c r="I3976" s="1">
        <v>3.5</v>
      </c>
      <c r="J3976" s="1">
        <v>2023</v>
      </c>
      <c r="K3976" s="1">
        <v>188150</v>
      </c>
      <c r="L3976" s="1">
        <v>0</v>
      </c>
      <c r="M3976" s="1">
        <f t="array" ref="M3976">SUMPRODUCT(MAX(ISNUMBER(SEARCH('Class Rules'!$B$6:$B$85,$E3976))*ISNUMBER(SEARCH('Class Rules'!$C$6:$C$85,$F3976))*'Class Rules'!$A$6:$A$85))</f>
        <v>34</v>
      </c>
      <c r="N3976" s="1" t="str">
        <f t="array" ref="N3976">IF($M3976=0,'Class Rules'!$D$3,INDEX('Class Rules'!$D$6:$D$85,MATCH($M3976,'Class Rules'!$A$6:$A$85,0)))</f>
        <v>Freight LDV</v>
      </c>
      <c r="O3976" s="1" t="str">
        <f t="array" ref="O3976">IF(SUMPRODUCT(MAX(ISNUMBER(SEARCH(Fuel_Rules!$A$6:$A$30,$E3976))*ISNUMBER(SEARCH(Fuel_Rules!$B$6:$B$30,$F3976))*(Fuel_Rules!$A$6:$A$30&lt;&gt;"")))&gt;0,"Plug-in hybrid",IF($G3976="Diesel","Diesel","Gasoline"))</f>
        <v>Diesel</v>
      </c>
    </row>
    <row r="3977" spans="1:15" ht="15" customHeight="1" x14ac:dyDescent="0.25">
      <c r="A3977" s="1">
        <v>2022</v>
      </c>
      <c r="B3977" s="1" t="s">
        <v>6034</v>
      </c>
      <c r="C3977" s="1" t="s">
        <v>1211</v>
      </c>
      <c r="D3977" s="1" t="s">
        <v>6305</v>
      </c>
      <c r="E3977" s="1" t="s">
        <v>1209</v>
      </c>
      <c r="F3977" s="1" t="s">
        <v>1213</v>
      </c>
      <c r="G3977" s="1" t="s">
        <v>105</v>
      </c>
      <c r="H3977" s="1" t="s">
        <v>298</v>
      </c>
      <c r="I3977" s="1">
        <v>3.5</v>
      </c>
      <c r="J3977" s="1">
        <v>2023</v>
      </c>
      <c r="K3977" s="1">
        <v>207500</v>
      </c>
      <c r="L3977" s="1">
        <v>0</v>
      </c>
      <c r="M3977" s="1">
        <f t="array" ref="M3977">SUMPRODUCT(MAX(ISNUMBER(SEARCH('Class Rules'!$B$6:$B$85,$E3977))*ISNUMBER(SEARCH('Class Rules'!$C$6:$C$85,$F3977))*'Class Rules'!$A$6:$A$85))</f>
        <v>34</v>
      </c>
      <c r="N3977" s="1" t="str">
        <f t="array" ref="N3977">IF($M3977=0,'Class Rules'!$D$3,INDEX('Class Rules'!$D$6:$D$85,MATCH($M3977,'Class Rules'!$A$6:$A$85,0)))</f>
        <v>Freight LDV</v>
      </c>
      <c r="O3977" s="1" t="str">
        <f t="array" ref="O3977">IF(SUMPRODUCT(MAX(ISNUMBER(SEARCH(Fuel_Rules!$A$6:$A$30,$E3977))*ISNUMBER(SEARCH(Fuel_Rules!$B$6:$B$30,$F3977))*(Fuel_Rules!$A$6:$A$30&lt;&gt;"")))&gt;0,"Plug-in hybrid",IF($G3977="Diesel","Diesel","Gasoline"))</f>
        <v>Diesel</v>
      </c>
    </row>
    <row r="3978" spans="1:15" ht="15" customHeight="1" x14ac:dyDescent="0.25">
      <c r="A3978" s="1">
        <v>2022</v>
      </c>
      <c r="B3978" s="1" t="s">
        <v>6034</v>
      </c>
      <c r="C3978" s="1" t="s">
        <v>1214</v>
      </c>
      <c r="D3978" s="1" t="s">
        <v>6306</v>
      </c>
      <c r="E3978" s="1" t="s">
        <v>1209</v>
      </c>
      <c r="F3978" s="1" t="s">
        <v>1216</v>
      </c>
      <c r="G3978" s="1" t="s">
        <v>105</v>
      </c>
      <c r="H3978" s="1" t="s">
        <v>298</v>
      </c>
      <c r="I3978" s="1">
        <v>3.5</v>
      </c>
      <c r="J3978" s="1">
        <v>2023</v>
      </c>
      <c r="K3978" s="1">
        <v>187000</v>
      </c>
      <c r="L3978" s="1">
        <v>0</v>
      </c>
      <c r="M3978" s="1">
        <f t="array" ref="M3978">SUMPRODUCT(MAX(ISNUMBER(SEARCH('Class Rules'!$B$6:$B$85,$E3978))*ISNUMBER(SEARCH('Class Rules'!$C$6:$C$85,$F3978))*'Class Rules'!$A$6:$A$85))</f>
        <v>34</v>
      </c>
      <c r="N3978" s="1" t="str">
        <f t="array" ref="N3978">IF($M3978=0,'Class Rules'!$D$3,INDEX('Class Rules'!$D$6:$D$85,MATCH($M3978,'Class Rules'!$A$6:$A$85,0)))</f>
        <v>Freight LDV</v>
      </c>
      <c r="O3978" s="1" t="str">
        <f t="array" ref="O3978">IF(SUMPRODUCT(MAX(ISNUMBER(SEARCH(Fuel_Rules!$A$6:$A$30,$E3978))*ISNUMBER(SEARCH(Fuel_Rules!$B$6:$B$30,$F3978))*(Fuel_Rules!$A$6:$A$30&lt;&gt;"")))&gt;0,"Plug-in hybrid",IF($G3978="Diesel","Diesel","Gasoline"))</f>
        <v>Diesel</v>
      </c>
    </row>
    <row r="3979" spans="1:15" ht="15" customHeight="1" x14ac:dyDescent="0.25">
      <c r="A3979" s="1">
        <v>2022</v>
      </c>
      <c r="B3979" s="1" t="s">
        <v>6034</v>
      </c>
      <c r="C3979" s="1" t="s">
        <v>1217</v>
      </c>
      <c r="D3979" s="1" t="s">
        <v>6307</v>
      </c>
      <c r="E3979" s="1" t="s">
        <v>1219</v>
      </c>
      <c r="F3979" s="1" t="s">
        <v>1220</v>
      </c>
      <c r="G3979" s="1" t="s">
        <v>103</v>
      </c>
      <c r="H3979" s="1" t="s">
        <v>298</v>
      </c>
      <c r="I3979" s="1">
        <v>1.8</v>
      </c>
      <c r="J3979" s="1">
        <v>2023</v>
      </c>
      <c r="K3979" s="1">
        <v>75063</v>
      </c>
      <c r="L3979" s="1">
        <v>0</v>
      </c>
      <c r="M3979" s="1">
        <f t="array" ref="M3979">SUMPRODUCT(MAX(ISNUMBER(SEARCH('Class Rules'!$B$6:$B$85,$E3979))*ISNUMBER(SEARCH('Class Rules'!$C$6:$C$85,$F3979))*'Class Rules'!$A$6:$A$85))</f>
        <v>0</v>
      </c>
      <c r="N3979" s="1" t="str">
        <f t="array" ref="N3979">IF($M3979=0,'Class Rules'!$D$3,INDEX('Class Rules'!$D$6:$D$85,MATCH($M3979,'Class Rules'!$A$6:$A$85,0)))</f>
        <v>Passenger LDV</v>
      </c>
      <c r="O3979" s="1" t="str">
        <f t="array" ref="O3979">IF(SUMPRODUCT(MAX(ISNUMBER(SEARCH(Fuel_Rules!$A$6:$A$30,$E3979))*ISNUMBER(SEARCH(Fuel_Rules!$B$6:$B$30,$F3979))*(Fuel_Rules!$A$6:$A$30&lt;&gt;"")))&gt;0,"Plug-in hybrid",IF($G3979="Diesel","Diesel","Gasoline"))</f>
        <v>Gasoline</v>
      </c>
    </row>
    <row r="3980" spans="1:15" ht="15" customHeight="1" x14ac:dyDescent="0.25">
      <c r="A3980" s="1">
        <v>2022</v>
      </c>
      <c r="B3980" s="1" t="s">
        <v>6034</v>
      </c>
      <c r="C3980" s="1" t="s">
        <v>1221</v>
      </c>
      <c r="D3980" s="1" t="s">
        <v>6308</v>
      </c>
      <c r="E3980" s="1" t="s">
        <v>1219</v>
      </c>
      <c r="F3980" s="1" t="s">
        <v>1223</v>
      </c>
      <c r="G3980" s="1" t="s">
        <v>103</v>
      </c>
      <c r="H3980" s="1" t="s">
        <v>298</v>
      </c>
      <c r="I3980" s="1">
        <v>1.6</v>
      </c>
      <c r="J3980" s="1">
        <v>2023</v>
      </c>
      <c r="K3980" s="1">
        <v>68057</v>
      </c>
      <c r="L3980" s="1">
        <v>0</v>
      </c>
      <c r="M3980" s="1">
        <f t="array" ref="M3980">SUMPRODUCT(MAX(ISNUMBER(SEARCH('Class Rules'!$B$6:$B$85,$E3980))*ISNUMBER(SEARCH('Class Rules'!$C$6:$C$85,$F3980))*'Class Rules'!$A$6:$A$85))</f>
        <v>0</v>
      </c>
      <c r="N3980" s="1" t="str">
        <f t="array" ref="N3980">IF($M3980=0,'Class Rules'!$D$3,INDEX('Class Rules'!$D$6:$D$85,MATCH($M3980,'Class Rules'!$A$6:$A$85,0)))</f>
        <v>Passenger LDV</v>
      </c>
      <c r="O3980" s="1" t="str">
        <f t="array" ref="O3980">IF(SUMPRODUCT(MAX(ISNUMBER(SEARCH(Fuel_Rules!$A$6:$A$30,$E3980))*ISNUMBER(SEARCH(Fuel_Rules!$B$6:$B$30,$F3980))*(Fuel_Rules!$A$6:$A$30&lt;&gt;"")))&gt;0,"Plug-in hybrid",IF($G3980="Diesel","Diesel","Gasoline"))</f>
        <v>Gasoline</v>
      </c>
    </row>
    <row r="3981" spans="1:15" ht="15" customHeight="1" x14ac:dyDescent="0.25">
      <c r="A3981" s="1">
        <v>2022</v>
      </c>
      <c r="B3981" s="1" t="s">
        <v>6034</v>
      </c>
      <c r="C3981" s="1" t="s">
        <v>1224</v>
      </c>
      <c r="D3981" s="1" t="s">
        <v>6309</v>
      </c>
      <c r="E3981" s="1" t="s">
        <v>1226</v>
      </c>
      <c r="F3981" s="1" t="s">
        <v>1227</v>
      </c>
      <c r="G3981" s="1" t="s">
        <v>103</v>
      </c>
      <c r="H3981" s="1" t="s">
        <v>437</v>
      </c>
      <c r="I3981" s="1">
        <v>1.5</v>
      </c>
      <c r="J3981" s="1">
        <v>2023</v>
      </c>
      <c r="K3981" s="1">
        <v>103488</v>
      </c>
      <c r="L3981" s="1">
        <v>0</v>
      </c>
      <c r="M3981" s="1">
        <f t="array" ref="M3981">SUMPRODUCT(MAX(ISNUMBER(SEARCH('Class Rules'!$B$6:$B$85,$E3981))*ISNUMBER(SEARCH('Class Rules'!$C$6:$C$85,$F3981))*'Class Rules'!$A$6:$A$85))</f>
        <v>0</v>
      </c>
      <c r="N3981" s="1" t="str">
        <f t="array" ref="N3981">IF($M3981=0,'Class Rules'!$D$3,INDEX('Class Rules'!$D$6:$D$85,MATCH($M3981,'Class Rules'!$A$6:$A$85,0)))</f>
        <v>Passenger LDV</v>
      </c>
      <c r="O3981" s="1" t="str">
        <f t="array" ref="O3981">IF(SUMPRODUCT(MAX(ISNUMBER(SEARCH(Fuel_Rules!$A$6:$A$30,$E3981))*ISNUMBER(SEARCH(Fuel_Rules!$B$6:$B$30,$F3981))*(Fuel_Rules!$A$6:$A$30&lt;&gt;"")))&gt;0,"Plug-in hybrid",IF($G3981="Diesel","Diesel","Gasoline"))</f>
        <v>Gasoline</v>
      </c>
    </row>
    <row r="3982" spans="1:15" ht="15" customHeight="1" x14ac:dyDescent="0.25">
      <c r="A3982" s="1">
        <v>2022</v>
      </c>
      <c r="B3982" s="1" t="s">
        <v>6034</v>
      </c>
      <c r="C3982" s="1" t="s">
        <v>1228</v>
      </c>
      <c r="D3982" s="1" t="s">
        <v>6310</v>
      </c>
      <c r="E3982" s="1" t="s">
        <v>1226</v>
      </c>
      <c r="F3982" s="1" t="s">
        <v>1230</v>
      </c>
      <c r="G3982" s="1" t="s">
        <v>103</v>
      </c>
      <c r="H3982" s="1" t="s">
        <v>437</v>
      </c>
      <c r="I3982" s="1">
        <v>1.5</v>
      </c>
      <c r="J3982" s="1">
        <v>2023</v>
      </c>
      <c r="K3982" s="1">
        <v>108894</v>
      </c>
      <c r="L3982" s="1">
        <v>0</v>
      </c>
      <c r="M3982" s="1">
        <f t="array" ref="M3982">SUMPRODUCT(MAX(ISNUMBER(SEARCH('Class Rules'!$B$6:$B$85,$E3982))*ISNUMBER(SEARCH('Class Rules'!$C$6:$C$85,$F3982))*'Class Rules'!$A$6:$A$85))</f>
        <v>0</v>
      </c>
      <c r="N3982" s="1" t="str">
        <f t="array" ref="N3982">IF($M3982=0,'Class Rules'!$D$3,INDEX('Class Rules'!$D$6:$D$85,MATCH($M3982,'Class Rules'!$A$6:$A$85,0)))</f>
        <v>Passenger LDV</v>
      </c>
      <c r="O3982" s="1" t="str">
        <f t="array" ref="O3982">IF(SUMPRODUCT(MAX(ISNUMBER(SEARCH(Fuel_Rules!$A$6:$A$30,$E3982))*ISNUMBER(SEARCH(Fuel_Rules!$B$6:$B$30,$F3982))*(Fuel_Rules!$A$6:$A$30&lt;&gt;"")))&gt;0,"Plug-in hybrid",IF($G3982="Diesel","Diesel","Gasoline"))</f>
        <v>Gasoline</v>
      </c>
    </row>
    <row r="3983" spans="1:15" ht="15" customHeight="1" x14ac:dyDescent="0.25">
      <c r="A3983" s="1">
        <v>2022</v>
      </c>
      <c r="B3983" s="1" t="s">
        <v>6034</v>
      </c>
      <c r="C3983" s="1" t="s">
        <v>1231</v>
      </c>
      <c r="D3983" s="1" t="s">
        <v>6311</v>
      </c>
      <c r="E3983" s="1" t="s">
        <v>1226</v>
      </c>
      <c r="F3983" s="1" t="s">
        <v>1233</v>
      </c>
      <c r="G3983" s="1" t="s">
        <v>103</v>
      </c>
      <c r="H3983" s="1" t="s">
        <v>437</v>
      </c>
      <c r="I3983" s="1">
        <v>1.5</v>
      </c>
      <c r="J3983" s="1">
        <v>2023</v>
      </c>
      <c r="K3983" s="1">
        <v>97677</v>
      </c>
      <c r="L3983" s="1">
        <v>0</v>
      </c>
      <c r="M3983" s="1">
        <f t="array" ref="M3983">SUMPRODUCT(MAX(ISNUMBER(SEARCH('Class Rules'!$B$6:$B$85,$E3983))*ISNUMBER(SEARCH('Class Rules'!$C$6:$C$85,$F3983))*'Class Rules'!$A$6:$A$85))</f>
        <v>0</v>
      </c>
      <c r="N3983" s="1" t="str">
        <f t="array" ref="N3983">IF($M3983=0,'Class Rules'!$D$3,INDEX('Class Rules'!$D$6:$D$85,MATCH($M3983,'Class Rules'!$A$6:$A$85,0)))</f>
        <v>Passenger LDV</v>
      </c>
      <c r="O3983" s="1" t="str">
        <f t="array" ref="O3983">IF(SUMPRODUCT(MAX(ISNUMBER(SEARCH(Fuel_Rules!$A$6:$A$30,$E3983))*ISNUMBER(SEARCH(Fuel_Rules!$B$6:$B$30,$F3983))*(Fuel_Rules!$A$6:$A$30&lt;&gt;"")))&gt;0,"Plug-in hybrid",IF($G3983="Diesel","Diesel","Gasoline"))</f>
        <v>Gasoline</v>
      </c>
    </row>
    <row r="3984" spans="1:15" ht="15" customHeight="1" x14ac:dyDescent="0.25">
      <c r="A3984" s="1">
        <v>2022</v>
      </c>
      <c r="B3984" s="1" t="s">
        <v>6034</v>
      </c>
      <c r="C3984" s="1" t="s">
        <v>1234</v>
      </c>
      <c r="D3984" s="1" t="s">
        <v>6312</v>
      </c>
      <c r="E3984" s="1" t="s">
        <v>1226</v>
      </c>
      <c r="F3984" s="1" t="s">
        <v>1236</v>
      </c>
      <c r="G3984" s="1" t="s">
        <v>103</v>
      </c>
      <c r="H3984" s="1" t="s">
        <v>437</v>
      </c>
      <c r="I3984" s="1">
        <v>1.5</v>
      </c>
      <c r="J3984" s="1">
        <v>2023</v>
      </c>
      <c r="K3984" s="1">
        <v>111525</v>
      </c>
      <c r="L3984" s="1">
        <v>0</v>
      </c>
      <c r="M3984" s="1">
        <f t="array" ref="M3984">SUMPRODUCT(MAX(ISNUMBER(SEARCH('Class Rules'!$B$6:$B$85,$E3984))*ISNUMBER(SEARCH('Class Rules'!$C$6:$C$85,$F3984))*'Class Rules'!$A$6:$A$85))</f>
        <v>0</v>
      </c>
      <c r="N3984" s="1" t="str">
        <f t="array" ref="N3984">IF($M3984=0,'Class Rules'!$D$3,INDEX('Class Rules'!$D$6:$D$85,MATCH($M3984,'Class Rules'!$A$6:$A$85,0)))</f>
        <v>Passenger LDV</v>
      </c>
      <c r="O3984" s="1" t="str">
        <f t="array" ref="O3984">IF(SUMPRODUCT(MAX(ISNUMBER(SEARCH(Fuel_Rules!$A$6:$A$30,$E3984))*ISNUMBER(SEARCH(Fuel_Rules!$B$6:$B$30,$F3984))*(Fuel_Rules!$A$6:$A$30&lt;&gt;"")))&gt;0,"Plug-in hybrid",IF($G3984="Diesel","Diesel","Gasoline"))</f>
        <v>Gasoline</v>
      </c>
    </row>
    <row r="3985" spans="1:15" ht="15" customHeight="1" x14ac:dyDescent="0.25">
      <c r="A3985" s="1">
        <v>2022</v>
      </c>
      <c r="B3985" s="1" t="s">
        <v>6034</v>
      </c>
      <c r="C3985" s="1" t="s">
        <v>1237</v>
      </c>
      <c r="D3985" s="1" t="s">
        <v>6313</v>
      </c>
      <c r="E3985" s="1" t="s">
        <v>1226</v>
      </c>
      <c r="F3985" s="1" t="s">
        <v>1239</v>
      </c>
      <c r="G3985" s="1" t="s">
        <v>103</v>
      </c>
      <c r="H3985" s="1" t="s">
        <v>437</v>
      </c>
      <c r="I3985" s="1">
        <v>1.5</v>
      </c>
      <c r="J3985" s="1">
        <v>2023</v>
      </c>
      <c r="K3985" s="1">
        <v>118285</v>
      </c>
      <c r="L3985" s="1">
        <v>0</v>
      </c>
      <c r="M3985" s="1">
        <f t="array" ref="M3985">SUMPRODUCT(MAX(ISNUMBER(SEARCH('Class Rules'!$B$6:$B$85,$E3985))*ISNUMBER(SEARCH('Class Rules'!$C$6:$C$85,$F3985))*'Class Rules'!$A$6:$A$85))</f>
        <v>0</v>
      </c>
      <c r="N3985" s="1" t="str">
        <f t="array" ref="N3985">IF($M3985=0,'Class Rules'!$D$3,INDEX('Class Rules'!$D$6:$D$85,MATCH($M3985,'Class Rules'!$A$6:$A$85,0)))</f>
        <v>Passenger LDV</v>
      </c>
      <c r="O3985" s="1" t="str">
        <f t="array" ref="O3985">IF(SUMPRODUCT(MAX(ISNUMBER(SEARCH(Fuel_Rules!$A$6:$A$30,$E3985))*ISNUMBER(SEARCH(Fuel_Rules!$B$6:$B$30,$F3985))*(Fuel_Rules!$A$6:$A$30&lt;&gt;"")))&gt;0,"Plug-in hybrid",IF($G3985="Diesel","Diesel","Gasoline"))</f>
        <v>Gasoline</v>
      </c>
    </row>
    <row r="3986" spans="1:15" ht="15" customHeight="1" x14ac:dyDescent="0.25">
      <c r="A3986" s="1">
        <v>2022</v>
      </c>
      <c r="B3986" s="1" t="s">
        <v>6034</v>
      </c>
      <c r="C3986" s="1" t="s">
        <v>1240</v>
      </c>
      <c r="D3986" s="1" t="s">
        <v>6314</v>
      </c>
      <c r="E3986" s="1" t="s">
        <v>1226</v>
      </c>
      <c r="F3986" s="1" t="s">
        <v>1242</v>
      </c>
      <c r="G3986" s="1" t="s">
        <v>103</v>
      </c>
      <c r="H3986" s="1" t="s">
        <v>298</v>
      </c>
      <c r="I3986" s="1">
        <v>1.5</v>
      </c>
      <c r="J3986" s="1">
        <v>2023</v>
      </c>
      <c r="K3986" s="1">
        <v>85074</v>
      </c>
      <c r="L3986" s="1">
        <v>0</v>
      </c>
      <c r="M3986" s="1">
        <f t="array" ref="M3986">SUMPRODUCT(MAX(ISNUMBER(SEARCH('Class Rules'!$B$6:$B$85,$E3986))*ISNUMBER(SEARCH('Class Rules'!$C$6:$C$85,$F3986))*'Class Rules'!$A$6:$A$85))</f>
        <v>0</v>
      </c>
      <c r="N3986" s="1" t="str">
        <f t="array" ref="N3986">IF($M3986=0,'Class Rules'!$D$3,INDEX('Class Rules'!$D$6:$D$85,MATCH($M3986,'Class Rules'!$A$6:$A$85,0)))</f>
        <v>Passenger LDV</v>
      </c>
      <c r="O3986" s="1" t="str">
        <f t="array" ref="O3986">IF(SUMPRODUCT(MAX(ISNUMBER(SEARCH(Fuel_Rules!$A$6:$A$30,$E3986))*ISNUMBER(SEARCH(Fuel_Rules!$B$6:$B$30,$F3986))*(Fuel_Rules!$A$6:$A$30&lt;&gt;"")))&gt;0,"Plug-in hybrid",IF($G3986="Diesel","Diesel","Gasoline"))</f>
        <v>Gasoline</v>
      </c>
    </row>
    <row r="3987" spans="1:15" ht="15" customHeight="1" x14ac:dyDescent="0.25">
      <c r="A3987" s="1">
        <v>2022</v>
      </c>
      <c r="B3987" s="1" t="s">
        <v>6034</v>
      </c>
      <c r="C3987" s="1" t="s">
        <v>1243</v>
      </c>
      <c r="D3987" s="1" t="s">
        <v>6315</v>
      </c>
      <c r="E3987" s="1" t="s">
        <v>1226</v>
      </c>
      <c r="F3987" s="1" t="s">
        <v>1245</v>
      </c>
      <c r="G3987" s="1" t="s">
        <v>103</v>
      </c>
      <c r="H3987" s="1" t="s">
        <v>437</v>
      </c>
      <c r="I3987" s="1">
        <v>1.5</v>
      </c>
      <c r="J3987" s="1">
        <v>2023</v>
      </c>
      <c r="K3987" s="1">
        <v>98727</v>
      </c>
      <c r="L3987" s="1">
        <v>0</v>
      </c>
      <c r="M3987" s="1">
        <f t="array" ref="M3987">SUMPRODUCT(MAX(ISNUMBER(SEARCH('Class Rules'!$B$6:$B$85,$E3987))*ISNUMBER(SEARCH('Class Rules'!$C$6:$C$85,$F3987))*'Class Rules'!$A$6:$A$85))</f>
        <v>0</v>
      </c>
      <c r="N3987" s="1" t="str">
        <f t="array" ref="N3987">IF($M3987=0,'Class Rules'!$D$3,INDEX('Class Rules'!$D$6:$D$85,MATCH($M3987,'Class Rules'!$A$6:$A$85,0)))</f>
        <v>Passenger LDV</v>
      </c>
      <c r="O3987" s="1" t="str">
        <f t="array" ref="O3987">IF(SUMPRODUCT(MAX(ISNUMBER(SEARCH(Fuel_Rules!$A$6:$A$30,$E3987))*ISNUMBER(SEARCH(Fuel_Rules!$B$6:$B$30,$F3987))*(Fuel_Rules!$A$6:$A$30&lt;&gt;"")))&gt;0,"Plug-in hybrid",IF($G3987="Diesel","Diesel","Gasoline"))</f>
        <v>Gasoline</v>
      </c>
    </row>
    <row r="3988" spans="1:15" ht="15" customHeight="1" x14ac:dyDescent="0.25">
      <c r="A3988" s="1">
        <v>2022</v>
      </c>
      <c r="B3988" s="1" t="s">
        <v>6034</v>
      </c>
      <c r="C3988" s="1" t="s">
        <v>1246</v>
      </c>
      <c r="D3988" s="1" t="s">
        <v>6316</v>
      </c>
      <c r="E3988" s="1" t="s">
        <v>1226</v>
      </c>
      <c r="F3988" s="1" t="s">
        <v>1248</v>
      </c>
      <c r="G3988" s="1" t="s">
        <v>103</v>
      </c>
      <c r="H3988" s="1" t="s">
        <v>298</v>
      </c>
      <c r="I3988" s="1">
        <v>1.5</v>
      </c>
      <c r="J3988" s="1">
        <v>2023</v>
      </c>
      <c r="K3988" s="1">
        <v>88173</v>
      </c>
      <c r="L3988" s="1">
        <v>0</v>
      </c>
      <c r="M3988" s="1">
        <f t="array" ref="M3988">SUMPRODUCT(MAX(ISNUMBER(SEARCH('Class Rules'!$B$6:$B$85,$E3988))*ISNUMBER(SEARCH('Class Rules'!$C$6:$C$85,$F3988))*'Class Rules'!$A$6:$A$85))</f>
        <v>0</v>
      </c>
      <c r="N3988" s="1" t="str">
        <f t="array" ref="N3988">IF($M3988=0,'Class Rules'!$D$3,INDEX('Class Rules'!$D$6:$D$85,MATCH($M3988,'Class Rules'!$A$6:$A$85,0)))</f>
        <v>Passenger LDV</v>
      </c>
      <c r="O3988" s="1" t="str">
        <f t="array" ref="O3988">IF(SUMPRODUCT(MAX(ISNUMBER(SEARCH(Fuel_Rules!$A$6:$A$30,$E3988))*ISNUMBER(SEARCH(Fuel_Rules!$B$6:$B$30,$F3988))*(Fuel_Rules!$A$6:$A$30&lt;&gt;"")))&gt;0,"Plug-in hybrid",IF($G3988="Diesel","Diesel","Gasoline"))</f>
        <v>Gasoline</v>
      </c>
    </row>
    <row r="3989" spans="1:15" ht="15" customHeight="1" x14ac:dyDescent="0.25">
      <c r="A3989" s="1">
        <v>2022</v>
      </c>
      <c r="B3989" s="1" t="s">
        <v>6034</v>
      </c>
      <c r="C3989" s="1" t="s">
        <v>1249</v>
      </c>
      <c r="D3989" s="1" t="s">
        <v>6317</v>
      </c>
      <c r="E3989" s="1" t="s">
        <v>1226</v>
      </c>
      <c r="F3989" s="1" t="s">
        <v>1251</v>
      </c>
      <c r="G3989" s="1" t="s">
        <v>103</v>
      </c>
      <c r="H3989" s="1" t="s">
        <v>437</v>
      </c>
      <c r="I3989" s="1">
        <v>1.8</v>
      </c>
      <c r="J3989" s="1">
        <v>2023</v>
      </c>
      <c r="K3989" s="1">
        <v>124567</v>
      </c>
      <c r="L3989" s="1">
        <v>0</v>
      </c>
      <c r="M3989" s="1">
        <f t="array" ref="M3989">SUMPRODUCT(MAX(ISNUMBER(SEARCH('Class Rules'!$B$6:$B$85,$E3989))*ISNUMBER(SEARCH('Class Rules'!$C$6:$C$85,$F3989))*'Class Rules'!$A$6:$A$85))</f>
        <v>0</v>
      </c>
      <c r="N3989" s="1" t="str">
        <f t="array" ref="N3989">IF($M3989=0,'Class Rules'!$D$3,INDEX('Class Rules'!$D$6:$D$85,MATCH($M3989,'Class Rules'!$A$6:$A$85,0)))</f>
        <v>Passenger LDV</v>
      </c>
      <c r="O3989" s="1" t="str">
        <f t="array" ref="O3989">IF(SUMPRODUCT(MAX(ISNUMBER(SEARCH(Fuel_Rules!$A$6:$A$30,$E3989))*ISNUMBER(SEARCH(Fuel_Rules!$B$6:$B$30,$F3989))*(Fuel_Rules!$A$6:$A$30&lt;&gt;"")))&gt;0,"Plug-in hybrid",IF($G3989="Diesel","Diesel","Gasoline"))</f>
        <v>Gasoline</v>
      </c>
    </row>
    <row r="3990" spans="1:15" ht="15" customHeight="1" x14ac:dyDescent="0.25">
      <c r="A3990" s="1">
        <v>2022</v>
      </c>
      <c r="B3990" s="1" t="s">
        <v>6034</v>
      </c>
      <c r="C3990" s="1" t="s">
        <v>1252</v>
      </c>
      <c r="D3990" s="1" t="s">
        <v>6318</v>
      </c>
      <c r="E3990" s="1" t="s">
        <v>1226</v>
      </c>
      <c r="F3990" s="1" t="s">
        <v>1254</v>
      </c>
      <c r="G3990" s="1" t="s">
        <v>103</v>
      </c>
      <c r="H3990" s="1" t="s">
        <v>437</v>
      </c>
      <c r="I3990" s="1">
        <v>1.8</v>
      </c>
      <c r="J3990" s="1">
        <v>2023</v>
      </c>
      <c r="K3990" s="1">
        <v>133036</v>
      </c>
      <c r="L3990" s="1">
        <v>0</v>
      </c>
      <c r="M3990" s="1">
        <f t="array" ref="M3990">SUMPRODUCT(MAX(ISNUMBER(SEARCH('Class Rules'!$B$6:$B$85,$E3990))*ISNUMBER(SEARCH('Class Rules'!$C$6:$C$85,$F3990))*'Class Rules'!$A$6:$A$85))</f>
        <v>0</v>
      </c>
      <c r="N3990" s="1" t="str">
        <f t="array" ref="N3990">IF($M3990=0,'Class Rules'!$D$3,INDEX('Class Rules'!$D$6:$D$85,MATCH($M3990,'Class Rules'!$A$6:$A$85,0)))</f>
        <v>Passenger LDV</v>
      </c>
      <c r="O3990" s="1" t="str">
        <f t="array" ref="O3990">IF(SUMPRODUCT(MAX(ISNUMBER(SEARCH(Fuel_Rules!$A$6:$A$30,$E3990))*ISNUMBER(SEARCH(Fuel_Rules!$B$6:$B$30,$F3990))*(Fuel_Rules!$A$6:$A$30&lt;&gt;"")))&gt;0,"Plug-in hybrid",IF($G3990="Diesel","Diesel","Gasoline"))</f>
        <v>Gasoline</v>
      </c>
    </row>
    <row r="3991" spans="1:15" ht="15" customHeight="1" x14ac:dyDescent="0.25">
      <c r="A3991" s="1">
        <v>2022</v>
      </c>
      <c r="B3991" s="1" t="s">
        <v>6034</v>
      </c>
      <c r="C3991" s="1" t="s">
        <v>1255</v>
      </c>
      <c r="D3991" s="1" t="s">
        <v>6319</v>
      </c>
      <c r="E3991" s="1" t="s">
        <v>1226</v>
      </c>
      <c r="F3991" s="1" t="s">
        <v>1257</v>
      </c>
      <c r="G3991" s="1" t="s">
        <v>103</v>
      </c>
      <c r="H3991" s="1" t="s">
        <v>437</v>
      </c>
      <c r="I3991" s="1">
        <v>1.8</v>
      </c>
      <c r="J3991" s="1">
        <v>2023</v>
      </c>
      <c r="K3991" s="1">
        <v>141831</v>
      </c>
      <c r="L3991" s="1">
        <v>0</v>
      </c>
      <c r="M3991" s="1">
        <f t="array" ref="M3991">SUMPRODUCT(MAX(ISNUMBER(SEARCH('Class Rules'!$B$6:$B$85,$E3991))*ISNUMBER(SEARCH('Class Rules'!$C$6:$C$85,$F3991))*'Class Rules'!$A$6:$A$85))</f>
        <v>0</v>
      </c>
      <c r="N3991" s="1" t="str">
        <f t="array" ref="N3991">IF($M3991=0,'Class Rules'!$D$3,INDEX('Class Rules'!$D$6:$D$85,MATCH($M3991,'Class Rules'!$A$6:$A$85,0)))</f>
        <v>Passenger LDV</v>
      </c>
      <c r="O3991" s="1" t="str">
        <f t="array" ref="O3991">IF(SUMPRODUCT(MAX(ISNUMBER(SEARCH(Fuel_Rules!$A$6:$A$30,$E3991))*ISNUMBER(SEARCH(Fuel_Rules!$B$6:$B$30,$F3991))*(Fuel_Rules!$A$6:$A$30&lt;&gt;"")))&gt;0,"Plug-in hybrid",IF($G3991="Diesel","Diesel","Gasoline"))</f>
        <v>Gasoline</v>
      </c>
    </row>
    <row r="3992" spans="1:15" ht="15" customHeight="1" x14ac:dyDescent="0.25">
      <c r="A3992" s="1">
        <v>2022</v>
      </c>
      <c r="B3992" s="1" t="s">
        <v>6034</v>
      </c>
      <c r="C3992" s="1" t="s">
        <v>1258</v>
      </c>
      <c r="D3992" s="1" t="s">
        <v>6320</v>
      </c>
      <c r="E3992" s="1" t="s">
        <v>1226</v>
      </c>
      <c r="F3992" s="1" t="s">
        <v>1260</v>
      </c>
      <c r="G3992" s="1" t="s">
        <v>103</v>
      </c>
      <c r="H3992" s="1" t="s">
        <v>437</v>
      </c>
      <c r="I3992" s="1">
        <v>1.5</v>
      </c>
      <c r="J3992" s="1">
        <v>2023</v>
      </c>
      <c r="K3992" s="1">
        <v>174535</v>
      </c>
      <c r="L3992" s="1">
        <v>0</v>
      </c>
      <c r="M3992" s="1">
        <f t="array" ref="M3992">SUMPRODUCT(MAX(ISNUMBER(SEARCH('Class Rules'!$B$6:$B$85,$E3992))*ISNUMBER(SEARCH('Class Rules'!$C$6:$C$85,$F3992))*'Class Rules'!$A$6:$A$85))</f>
        <v>0</v>
      </c>
      <c r="N3992" s="1" t="str">
        <f t="array" ref="N3992">IF($M3992=0,'Class Rules'!$D$3,INDEX('Class Rules'!$D$6:$D$85,MATCH($M3992,'Class Rules'!$A$6:$A$85,0)))</f>
        <v>Passenger LDV</v>
      </c>
      <c r="O3992" s="1" t="str">
        <f t="array" ref="O3992">IF(SUMPRODUCT(MAX(ISNUMBER(SEARCH(Fuel_Rules!$A$6:$A$30,$E3992))*ISNUMBER(SEARCH(Fuel_Rules!$B$6:$B$30,$F3992))*(Fuel_Rules!$A$6:$A$30&lt;&gt;"")))&gt;0,"Plug-in hybrid",IF($G3992="Diesel","Diesel","Gasoline"))</f>
        <v>Gasoline</v>
      </c>
    </row>
    <row r="3993" spans="1:15" ht="15" customHeight="1" x14ac:dyDescent="0.25">
      <c r="A3993" s="1">
        <v>2022</v>
      </c>
      <c r="B3993" s="1" t="s">
        <v>6034</v>
      </c>
      <c r="C3993" s="1" t="s">
        <v>1261</v>
      </c>
      <c r="D3993" s="1" t="s">
        <v>6321</v>
      </c>
      <c r="E3993" s="1" t="s">
        <v>1226</v>
      </c>
      <c r="F3993" s="1" t="s">
        <v>1263</v>
      </c>
      <c r="G3993" s="1" t="s">
        <v>103</v>
      </c>
      <c r="H3993" s="1" t="s">
        <v>437</v>
      </c>
      <c r="I3993" s="1">
        <v>2</v>
      </c>
      <c r="J3993" s="1">
        <v>2023</v>
      </c>
      <c r="K3993" s="1">
        <v>144462</v>
      </c>
      <c r="L3993" s="1">
        <v>0</v>
      </c>
      <c r="M3993" s="1">
        <f t="array" ref="M3993">SUMPRODUCT(MAX(ISNUMBER(SEARCH('Class Rules'!$B$6:$B$85,$E3993))*ISNUMBER(SEARCH('Class Rules'!$C$6:$C$85,$F3993))*'Class Rules'!$A$6:$A$85))</f>
        <v>0</v>
      </c>
      <c r="N3993" s="1" t="str">
        <f t="array" ref="N3993">IF($M3993=0,'Class Rules'!$D$3,INDEX('Class Rules'!$D$6:$D$85,MATCH($M3993,'Class Rules'!$A$6:$A$85,0)))</f>
        <v>Passenger LDV</v>
      </c>
      <c r="O3993" s="1" t="str">
        <f t="array" ref="O3993">IF(SUMPRODUCT(MAX(ISNUMBER(SEARCH(Fuel_Rules!$A$6:$A$30,$E3993))*ISNUMBER(SEARCH(Fuel_Rules!$B$6:$B$30,$F3993))*(Fuel_Rules!$A$6:$A$30&lt;&gt;"")))&gt;0,"Plug-in hybrid",IF($G3993="Diesel","Diesel","Gasoline"))</f>
        <v>Gasoline</v>
      </c>
    </row>
    <row r="3994" spans="1:15" ht="15" customHeight="1" x14ac:dyDescent="0.25">
      <c r="A3994" s="1">
        <v>2022</v>
      </c>
      <c r="B3994" s="1" t="s">
        <v>6034</v>
      </c>
      <c r="C3994" s="1" t="s">
        <v>1264</v>
      </c>
      <c r="D3994" s="1" t="s">
        <v>6322</v>
      </c>
      <c r="E3994" s="1" t="s">
        <v>1226</v>
      </c>
      <c r="F3994" s="1" t="s">
        <v>1266</v>
      </c>
      <c r="G3994" s="1" t="s">
        <v>103</v>
      </c>
      <c r="H3994" s="1" t="s">
        <v>437</v>
      </c>
      <c r="I3994" s="1">
        <v>2</v>
      </c>
      <c r="J3994" s="1">
        <v>2023</v>
      </c>
      <c r="K3994" s="1">
        <v>137335</v>
      </c>
      <c r="L3994" s="1">
        <v>0</v>
      </c>
      <c r="M3994" s="1">
        <f t="array" ref="M3994">SUMPRODUCT(MAX(ISNUMBER(SEARCH('Class Rules'!$B$6:$B$85,$E3994))*ISNUMBER(SEARCH('Class Rules'!$C$6:$C$85,$F3994))*'Class Rules'!$A$6:$A$85))</f>
        <v>0</v>
      </c>
      <c r="N3994" s="1" t="str">
        <f t="array" ref="N3994">IF($M3994=0,'Class Rules'!$D$3,INDEX('Class Rules'!$D$6:$D$85,MATCH($M3994,'Class Rules'!$A$6:$A$85,0)))</f>
        <v>Passenger LDV</v>
      </c>
      <c r="O3994" s="1" t="str">
        <f t="array" ref="O3994">IF(SUMPRODUCT(MAX(ISNUMBER(SEARCH(Fuel_Rules!$A$6:$A$30,$E3994))*ISNUMBER(SEARCH(Fuel_Rules!$B$6:$B$30,$F3994))*(Fuel_Rules!$A$6:$A$30&lt;&gt;"")))&gt;0,"Plug-in hybrid",IF($G3994="Diesel","Diesel","Gasoline"))</f>
        <v>Gasoline</v>
      </c>
    </row>
    <row r="3995" spans="1:15" ht="15" customHeight="1" x14ac:dyDescent="0.25">
      <c r="A3995" s="1">
        <v>2022</v>
      </c>
      <c r="B3995" s="1" t="s">
        <v>6034</v>
      </c>
      <c r="C3995" s="1" t="s">
        <v>1267</v>
      </c>
      <c r="D3995" s="1" t="s">
        <v>6323</v>
      </c>
      <c r="E3995" s="1" t="s">
        <v>1226</v>
      </c>
      <c r="F3995" s="1" t="s">
        <v>1269</v>
      </c>
      <c r="G3995" s="1" t="s">
        <v>103</v>
      </c>
      <c r="H3995" s="1" t="s">
        <v>437</v>
      </c>
      <c r="I3995" s="1">
        <v>2</v>
      </c>
      <c r="J3995" s="1">
        <v>2023</v>
      </c>
      <c r="K3995" s="1">
        <v>136565</v>
      </c>
      <c r="L3995" s="1">
        <v>0</v>
      </c>
      <c r="M3995" s="1">
        <f t="array" ref="M3995">SUMPRODUCT(MAX(ISNUMBER(SEARCH('Class Rules'!$B$6:$B$85,$E3995))*ISNUMBER(SEARCH('Class Rules'!$C$6:$C$85,$F3995))*'Class Rules'!$A$6:$A$85))</f>
        <v>0</v>
      </c>
      <c r="N3995" s="1" t="str">
        <f t="array" ref="N3995">IF($M3995=0,'Class Rules'!$D$3,INDEX('Class Rules'!$D$6:$D$85,MATCH($M3995,'Class Rules'!$A$6:$A$85,0)))</f>
        <v>Passenger LDV</v>
      </c>
      <c r="O3995" s="1" t="str">
        <f t="array" ref="O3995">IF(SUMPRODUCT(MAX(ISNUMBER(SEARCH(Fuel_Rules!$A$6:$A$30,$E3995))*ISNUMBER(SEARCH(Fuel_Rules!$B$6:$B$30,$F3995))*(Fuel_Rules!$A$6:$A$30&lt;&gt;"")))&gt;0,"Plug-in hybrid",IF($G3995="Diesel","Diesel","Gasoline"))</f>
        <v>Gasoline</v>
      </c>
    </row>
    <row r="3996" spans="1:15" ht="15" customHeight="1" x14ac:dyDescent="0.25">
      <c r="A3996" s="1">
        <v>2022</v>
      </c>
      <c r="B3996" s="1" t="s">
        <v>6034</v>
      </c>
      <c r="C3996" s="1" t="s">
        <v>1270</v>
      </c>
      <c r="D3996" s="1" t="s">
        <v>6324</v>
      </c>
      <c r="E3996" s="1" t="s">
        <v>1226</v>
      </c>
      <c r="F3996" s="1" t="s">
        <v>1272</v>
      </c>
      <c r="G3996" s="1" t="s">
        <v>103</v>
      </c>
      <c r="H3996" s="1" t="s">
        <v>437</v>
      </c>
      <c r="I3996" s="1">
        <v>1.5</v>
      </c>
      <c r="J3996" s="1">
        <v>2023</v>
      </c>
      <c r="K3996" s="1">
        <v>108118</v>
      </c>
      <c r="L3996" s="1">
        <v>0</v>
      </c>
      <c r="M3996" s="1">
        <f t="array" ref="M3996">SUMPRODUCT(MAX(ISNUMBER(SEARCH('Class Rules'!$B$6:$B$85,$E3996))*ISNUMBER(SEARCH('Class Rules'!$C$6:$C$85,$F3996))*'Class Rules'!$A$6:$A$85))</f>
        <v>0</v>
      </c>
      <c r="N3996" s="1" t="str">
        <f t="array" ref="N3996">IF($M3996=0,'Class Rules'!$D$3,INDEX('Class Rules'!$D$6:$D$85,MATCH($M3996,'Class Rules'!$A$6:$A$85,0)))</f>
        <v>Passenger LDV</v>
      </c>
      <c r="O3996" s="1" t="str">
        <f t="array" ref="O3996">IF(SUMPRODUCT(MAX(ISNUMBER(SEARCH(Fuel_Rules!$A$6:$A$30,$E3996))*ISNUMBER(SEARCH(Fuel_Rules!$B$6:$B$30,$F3996))*(Fuel_Rules!$A$6:$A$30&lt;&gt;"")))&gt;0,"Plug-in hybrid",IF($G3996="Diesel","Diesel","Gasoline"))</f>
        <v>Gasoline</v>
      </c>
    </row>
    <row r="3997" spans="1:15" ht="15" customHeight="1" x14ac:dyDescent="0.25">
      <c r="A3997" s="1">
        <v>2022</v>
      </c>
      <c r="B3997" s="1" t="s">
        <v>6034</v>
      </c>
      <c r="C3997" s="1" t="s">
        <v>1273</v>
      </c>
      <c r="D3997" s="1" t="s">
        <v>6325</v>
      </c>
      <c r="E3997" s="1" t="s">
        <v>1226</v>
      </c>
      <c r="F3997" s="1" t="s">
        <v>1275</v>
      </c>
      <c r="G3997" s="1" t="s">
        <v>103</v>
      </c>
      <c r="H3997" s="1" t="s">
        <v>437</v>
      </c>
      <c r="I3997" s="1">
        <v>1.5</v>
      </c>
      <c r="J3997" s="1">
        <v>2023</v>
      </c>
      <c r="K3997" s="1">
        <v>113848</v>
      </c>
      <c r="L3997" s="1">
        <v>0</v>
      </c>
      <c r="M3997" s="1">
        <f t="array" ref="M3997">SUMPRODUCT(MAX(ISNUMBER(SEARCH('Class Rules'!$B$6:$B$85,$E3997))*ISNUMBER(SEARCH('Class Rules'!$C$6:$C$85,$F3997))*'Class Rules'!$A$6:$A$85))</f>
        <v>0</v>
      </c>
      <c r="N3997" s="1" t="str">
        <f t="array" ref="N3997">IF($M3997=0,'Class Rules'!$D$3,INDEX('Class Rules'!$D$6:$D$85,MATCH($M3997,'Class Rules'!$A$6:$A$85,0)))</f>
        <v>Passenger LDV</v>
      </c>
      <c r="O3997" s="1" t="str">
        <f t="array" ref="O3997">IF(SUMPRODUCT(MAX(ISNUMBER(SEARCH(Fuel_Rules!$A$6:$A$30,$E3997))*ISNUMBER(SEARCH(Fuel_Rules!$B$6:$B$30,$F3997))*(Fuel_Rules!$A$6:$A$30&lt;&gt;"")))&gt;0,"Plug-in hybrid",IF($G3997="Diesel","Diesel","Gasoline"))</f>
        <v>Gasoline</v>
      </c>
    </row>
    <row r="3998" spans="1:15" ht="15" customHeight="1" x14ac:dyDescent="0.25">
      <c r="A3998" s="1">
        <v>2022</v>
      </c>
      <c r="B3998" s="1" t="s">
        <v>6034</v>
      </c>
      <c r="C3998" s="1" t="s">
        <v>1276</v>
      </c>
      <c r="D3998" s="1" t="s">
        <v>6326</v>
      </c>
      <c r="E3998" s="1" t="s">
        <v>1226</v>
      </c>
      <c r="F3998" s="1" t="s">
        <v>1278</v>
      </c>
      <c r="G3998" s="1" t="s">
        <v>103</v>
      </c>
      <c r="H3998" s="1" t="s">
        <v>437</v>
      </c>
      <c r="I3998" s="1">
        <v>1.5</v>
      </c>
      <c r="J3998" s="1">
        <v>2023</v>
      </c>
      <c r="K3998" s="1">
        <v>88215</v>
      </c>
      <c r="L3998" s="1">
        <v>0</v>
      </c>
      <c r="M3998" s="1">
        <f t="array" ref="M3998">SUMPRODUCT(MAX(ISNUMBER(SEARCH('Class Rules'!$B$6:$B$85,$E3998))*ISNUMBER(SEARCH('Class Rules'!$C$6:$C$85,$F3998))*'Class Rules'!$A$6:$A$85))</f>
        <v>0</v>
      </c>
      <c r="N3998" s="1" t="str">
        <f t="array" ref="N3998">IF($M3998=0,'Class Rules'!$D$3,INDEX('Class Rules'!$D$6:$D$85,MATCH($M3998,'Class Rules'!$A$6:$A$85,0)))</f>
        <v>Passenger LDV</v>
      </c>
      <c r="O3998" s="1" t="str">
        <f t="array" ref="O3998">IF(SUMPRODUCT(MAX(ISNUMBER(SEARCH(Fuel_Rules!$A$6:$A$30,$E3998))*ISNUMBER(SEARCH(Fuel_Rules!$B$6:$B$30,$F3998))*(Fuel_Rules!$A$6:$A$30&lt;&gt;"")))&gt;0,"Plug-in hybrid",IF($G3998="Diesel","Diesel","Gasoline"))</f>
        <v>Gasoline</v>
      </c>
    </row>
    <row r="3999" spans="1:15" ht="15" customHeight="1" x14ac:dyDescent="0.25">
      <c r="A3999" s="1">
        <v>2022</v>
      </c>
      <c r="B3999" s="1" t="s">
        <v>6034</v>
      </c>
      <c r="C3999" s="1" t="s">
        <v>1279</v>
      </c>
      <c r="D3999" s="1" t="s">
        <v>6327</v>
      </c>
      <c r="E3999" s="1" t="s">
        <v>1226</v>
      </c>
      <c r="F3999" s="1" t="s">
        <v>1281</v>
      </c>
      <c r="G3999" s="1" t="s">
        <v>103</v>
      </c>
      <c r="H3999" s="1" t="s">
        <v>437</v>
      </c>
      <c r="I3999" s="1">
        <v>1.5</v>
      </c>
      <c r="J3999" s="1">
        <v>2023</v>
      </c>
      <c r="K3999" s="1">
        <v>87998</v>
      </c>
      <c r="L3999" s="1">
        <v>0</v>
      </c>
      <c r="M3999" s="1">
        <f t="array" ref="M3999">SUMPRODUCT(MAX(ISNUMBER(SEARCH('Class Rules'!$B$6:$B$85,$E3999))*ISNUMBER(SEARCH('Class Rules'!$C$6:$C$85,$F3999))*'Class Rules'!$A$6:$A$85))</f>
        <v>0</v>
      </c>
      <c r="N3999" s="1" t="str">
        <f t="array" ref="N3999">IF($M3999=0,'Class Rules'!$D$3,INDEX('Class Rules'!$D$6:$D$85,MATCH($M3999,'Class Rules'!$A$6:$A$85,0)))</f>
        <v>Passenger LDV</v>
      </c>
      <c r="O3999" s="1" t="str">
        <f t="array" ref="O3999">IF(SUMPRODUCT(MAX(ISNUMBER(SEARCH(Fuel_Rules!$A$6:$A$30,$E3999))*ISNUMBER(SEARCH(Fuel_Rules!$B$6:$B$30,$F3999))*(Fuel_Rules!$A$6:$A$30&lt;&gt;"")))&gt;0,"Plug-in hybrid",IF($G3999="Diesel","Diesel","Gasoline"))</f>
        <v>Gasoline</v>
      </c>
    </row>
    <row r="4000" spans="1:15" ht="15" customHeight="1" x14ac:dyDescent="0.25">
      <c r="A4000" s="1">
        <v>2022</v>
      </c>
      <c r="B4000" s="1" t="s">
        <v>6034</v>
      </c>
      <c r="C4000" s="1" t="s">
        <v>1282</v>
      </c>
      <c r="D4000" s="1" t="s">
        <v>6328</v>
      </c>
      <c r="E4000" s="1" t="s">
        <v>1226</v>
      </c>
      <c r="F4000" s="1" t="s">
        <v>1284</v>
      </c>
      <c r="G4000" s="1" t="s">
        <v>103</v>
      </c>
      <c r="H4000" s="1" t="s">
        <v>437</v>
      </c>
      <c r="I4000" s="1">
        <v>1.5</v>
      </c>
      <c r="J4000" s="1">
        <v>2023</v>
      </c>
      <c r="K4000" s="1">
        <v>281360</v>
      </c>
      <c r="L4000" s="1">
        <v>0</v>
      </c>
      <c r="M4000" s="1">
        <f t="array" ref="M4000">SUMPRODUCT(MAX(ISNUMBER(SEARCH('Class Rules'!$B$6:$B$85,$E4000))*ISNUMBER(SEARCH('Class Rules'!$C$6:$C$85,$F4000))*'Class Rules'!$A$6:$A$85))</f>
        <v>0</v>
      </c>
      <c r="N4000" s="1" t="str">
        <f t="array" ref="N4000">IF($M4000=0,'Class Rules'!$D$3,INDEX('Class Rules'!$D$6:$D$85,MATCH($M4000,'Class Rules'!$A$6:$A$85,0)))</f>
        <v>Passenger LDV</v>
      </c>
      <c r="O4000" s="1" t="str">
        <f t="array" ref="O4000">IF(SUMPRODUCT(MAX(ISNUMBER(SEARCH(Fuel_Rules!$A$6:$A$30,$E4000))*ISNUMBER(SEARCH(Fuel_Rules!$B$6:$B$30,$F4000))*(Fuel_Rules!$A$6:$A$30&lt;&gt;"")))&gt;0,"Plug-in hybrid",IF($G4000="Diesel","Diesel","Gasoline"))</f>
        <v>Gasoline</v>
      </c>
    </row>
    <row r="4001" spans="1:15" ht="15" customHeight="1" x14ac:dyDescent="0.25">
      <c r="A4001" s="1">
        <v>2022</v>
      </c>
      <c r="B4001" s="1" t="s">
        <v>6034</v>
      </c>
      <c r="C4001" s="1" t="s">
        <v>1285</v>
      </c>
      <c r="D4001" s="1" t="s">
        <v>6329</v>
      </c>
      <c r="E4001" s="1" t="s">
        <v>1226</v>
      </c>
      <c r="F4001" s="1" t="s">
        <v>1287</v>
      </c>
      <c r="G4001" s="1" t="s">
        <v>103</v>
      </c>
      <c r="H4001" s="1" t="s">
        <v>437</v>
      </c>
      <c r="I4001" s="1">
        <v>2</v>
      </c>
      <c r="J4001" s="1">
        <v>2023</v>
      </c>
      <c r="K4001" s="1">
        <v>261098</v>
      </c>
      <c r="L4001" s="1">
        <v>0</v>
      </c>
      <c r="M4001" s="1">
        <f t="array" ref="M4001">SUMPRODUCT(MAX(ISNUMBER(SEARCH('Class Rules'!$B$6:$B$85,$E4001))*ISNUMBER(SEARCH('Class Rules'!$C$6:$C$85,$F4001))*'Class Rules'!$A$6:$A$85))</f>
        <v>0</v>
      </c>
      <c r="N4001" s="1" t="str">
        <f t="array" ref="N4001">IF($M4001=0,'Class Rules'!$D$3,INDEX('Class Rules'!$D$6:$D$85,MATCH($M4001,'Class Rules'!$A$6:$A$85,0)))</f>
        <v>Passenger LDV</v>
      </c>
      <c r="O4001" s="1" t="str">
        <f t="array" ref="O4001">IF(SUMPRODUCT(MAX(ISNUMBER(SEARCH(Fuel_Rules!$A$6:$A$30,$E4001))*ISNUMBER(SEARCH(Fuel_Rules!$B$6:$B$30,$F4001))*(Fuel_Rules!$A$6:$A$30&lt;&gt;"")))&gt;0,"Plug-in hybrid",IF($G4001="Diesel","Diesel","Gasoline"))</f>
        <v>Gasoline</v>
      </c>
    </row>
    <row r="4002" spans="1:15" ht="15" customHeight="1" x14ac:dyDescent="0.25">
      <c r="A4002" s="1">
        <v>2022</v>
      </c>
      <c r="B4002" s="1" t="s">
        <v>6034</v>
      </c>
      <c r="C4002" s="1" t="s">
        <v>1288</v>
      </c>
      <c r="D4002" s="1" t="s">
        <v>6330</v>
      </c>
      <c r="E4002" s="1" t="s">
        <v>1226</v>
      </c>
      <c r="F4002" s="1" t="s">
        <v>1290</v>
      </c>
      <c r="G4002" s="1" t="s">
        <v>103</v>
      </c>
      <c r="H4002" s="1" t="s">
        <v>437</v>
      </c>
      <c r="I4002" s="1">
        <v>1.5</v>
      </c>
      <c r="J4002" s="1">
        <v>2023</v>
      </c>
      <c r="K4002" s="1">
        <v>172564</v>
      </c>
      <c r="L4002" s="1">
        <v>0</v>
      </c>
      <c r="M4002" s="1">
        <f t="array" ref="M4002">SUMPRODUCT(MAX(ISNUMBER(SEARCH('Class Rules'!$B$6:$B$85,$E4002))*ISNUMBER(SEARCH('Class Rules'!$C$6:$C$85,$F4002))*'Class Rules'!$A$6:$A$85))</f>
        <v>0</v>
      </c>
      <c r="N4002" s="1" t="str">
        <f t="array" ref="N4002">IF($M4002=0,'Class Rules'!$D$3,INDEX('Class Rules'!$D$6:$D$85,MATCH($M4002,'Class Rules'!$A$6:$A$85,0)))</f>
        <v>Passenger LDV</v>
      </c>
      <c r="O4002" s="1" t="str">
        <f t="array" ref="O4002">IF(SUMPRODUCT(MAX(ISNUMBER(SEARCH(Fuel_Rules!$A$6:$A$30,$E4002))*ISNUMBER(SEARCH(Fuel_Rules!$B$6:$B$30,$F4002))*(Fuel_Rules!$A$6:$A$30&lt;&gt;"")))&gt;0,"Plug-in hybrid",IF($G4002="Diesel","Diesel","Gasoline"))</f>
        <v>Gasoline</v>
      </c>
    </row>
    <row r="4003" spans="1:15" ht="15" customHeight="1" x14ac:dyDescent="0.25">
      <c r="A4003" s="1">
        <v>2022</v>
      </c>
      <c r="B4003" s="1" t="s">
        <v>6034</v>
      </c>
      <c r="C4003" s="1" t="s">
        <v>1291</v>
      </c>
      <c r="D4003" s="1" t="s">
        <v>6331</v>
      </c>
      <c r="E4003" s="1" t="s">
        <v>1226</v>
      </c>
      <c r="F4003" s="1" t="s">
        <v>1293</v>
      </c>
      <c r="G4003" s="1" t="s">
        <v>103</v>
      </c>
      <c r="H4003" s="1" t="s">
        <v>437</v>
      </c>
      <c r="I4003" s="1">
        <v>2</v>
      </c>
      <c r="J4003" s="1">
        <v>2023</v>
      </c>
      <c r="K4003" s="1">
        <v>128758</v>
      </c>
      <c r="L4003" s="1">
        <v>0</v>
      </c>
      <c r="M4003" s="1">
        <f t="array" ref="M4003">SUMPRODUCT(MAX(ISNUMBER(SEARCH('Class Rules'!$B$6:$B$85,$E4003))*ISNUMBER(SEARCH('Class Rules'!$C$6:$C$85,$F4003))*'Class Rules'!$A$6:$A$85))</f>
        <v>0</v>
      </c>
      <c r="N4003" s="1" t="str">
        <f t="array" ref="N4003">IF($M4003=0,'Class Rules'!$D$3,INDEX('Class Rules'!$D$6:$D$85,MATCH($M4003,'Class Rules'!$A$6:$A$85,0)))</f>
        <v>Passenger LDV</v>
      </c>
      <c r="O4003" s="1" t="str">
        <f t="array" ref="O4003">IF(SUMPRODUCT(MAX(ISNUMBER(SEARCH(Fuel_Rules!$A$6:$A$30,$E4003))*ISNUMBER(SEARCH(Fuel_Rules!$B$6:$B$30,$F4003))*(Fuel_Rules!$A$6:$A$30&lt;&gt;"")))&gt;0,"Plug-in hybrid",IF($G4003="Diesel","Diesel","Gasoline"))</f>
        <v>Gasoline</v>
      </c>
    </row>
    <row r="4004" spans="1:15" ht="15" customHeight="1" x14ac:dyDescent="0.25">
      <c r="A4004" s="1">
        <v>2022</v>
      </c>
      <c r="B4004" s="1" t="s">
        <v>6034</v>
      </c>
      <c r="C4004" s="1" t="s">
        <v>1294</v>
      </c>
      <c r="D4004" s="1" t="s">
        <v>6332</v>
      </c>
      <c r="E4004" s="1" t="s">
        <v>1226</v>
      </c>
      <c r="F4004" s="1" t="s">
        <v>1296</v>
      </c>
      <c r="G4004" s="1" t="s">
        <v>103</v>
      </c>
      <c r="H4004" s="1" t="s">
        <v>437</v>
      </c>
      <c r="I4004" s="1">
        <v>1.5</v>
      </c>
      <c r="J4004" s="1">
        <v>2023</v>
      </c>
      <c r="K4004" s="1">
        <v>99992</v>
      </c>
      <c r="L4004" s="1">
        <v>0</v>
      </c>
      <c r="M4004" s="1">
        <f t="array" ref="M4004">SUMPRODUCT(MAX(ISNUMBER(SEARCH('Class Rules'!$B$6:$B$85,$E4004))*ISNUMBER(SEARCH('Class Rules'!$C$6:$C$85,$F4004))*'Class Rules'!$A$6:$A$85))</f>
        <v>0</v>
      </c>
      <c r="N4004" s="1" t="str">
        <f t="array" ref="N4004">IF($M4004=0,'Class Rules'!$D$3,INDEX('Class Rules'!$D$6:$D$85,MATCH($M4004,'Class Rules'!$A$6:$A$85,0)))</f>
        <v>Passenger LDV</v>
      </c>
      <c r="O4004" s="1" t="str">
        <f t="array" ref="O4004">IF(SUMPRODUCT(MAX(ISNUMBER(SEARCH(Fuel_Rules!$A$6:$A$30,$E4004))*ISNUMBER(SEARCH(Fuel_Rules!$B$6:$B$30,$F4004))*(Fuel_Rules!$A$6:$A$30&lt;&gt;"")))&gt;0,"Plug-in hybrid",IF($G4004="Diesel","Diesel","Gasoline"))</f>
        <v>Gasoline</v>
      </c>
    </row>
    <row r="4005" spans="1:15" ht="15" customHeight="1" x14ac:dyDescent="0.25">
      <c r="A4005" s="1">
        <v>2022</v>
      </c>
      <c r="B4005" s="1" t="s">
        <v>6034</v>
      </c>
      <c r="C4005" s="1" t="s">
        <v>1297</v>
      </c>
      <c r="D4005" s="1" t="s">
        <v>6333</v>
      </c>
      <c r="E4005" s="1" t="s">
        <v>1226</v>
      </c>
      <c r="F4005" s="1" t="s">
        <v>1299</v>
      </c>
      <c r="G4005" s="1" t="s">
        <v>103</v>
      </c>
      <c r="H4005" s="1" t="s">
        <v>437</v>
      </c>
      <c r="I4005" s="1">
        <v>2</v>
      </c>
      <c r="J4005" s="1">
        <v>2023</v>
      </c>
      <c r="K4005" s="1">
        <v>319905</v>
      </c>
      <c r="L4005" s="1">
        <v>0</v>
      </c>
      <c r="M4005" s="1">
        <f t="array" ref="M4005">SUMPRODUCT(MAX(ISNUMBER(SEARCH('Class Rules'!$B$6:$B$85,$E4005))*ISNUMBER(SEARCH('Class Rules'!$C$6:$C$85,$F4005))*'Class Rules'!$A$6:$A$85))</f>
        <v>0</v>
      </c>
      <c r="N4005" s="1" t="str">
        <f t="array" ref="N4005">IF($M4005=0,'Class Rules'!$D$3,INDEX('Class Rules'!$D$6:$D$85,MATCH($M4005,'Class Rules'!$A$6:$A$85,0)))</f>
        <v>Passenger LDV</v>
      </c>
      <c r="O4005" s="1" t="str">
        <f t="array" ref="O4005">IF(SUMPRODUCT(MAX(ISNUMBER(SEARCH(Fuel_Rules!$A$6:$A$30,$E4005))*ISNUMBER(SEARCH(Fuel_Rules!$B$6:$B$30,$F4005))*(Fuel_Rules!$A$6:$A$30&lt;&gt;"")))&gt;0,"Plug-in hybrid",IF($G4005="Diesel","Diesel","Gasoline"))</f>
        <v>Gasoline</v>
      </c>
    </row>
    <row r="4006" spans="1:15" ht="15" customHeight="1" x14ac:dyDescent="0.25">
      <c r="A4006" s="1">
        <v>2022</v>
      </c>
      <c r="B4006" s="1" t="s">
        <v>6034</v>
      </c>
      <c r="C4006" s="1" t="s">
        <v>1300</v>
      </c>
      <c r="D4006" s="1" t="s">
        <v>6334</v>
      </c>
      <c r="E4006" s="1" t="s">
        <v>1226</v>
      </c>
      <c r="F4006" s="1" t="s">
        <v>1302</v>
      </c>
      <c r="G4006" s="1" t="s">
        <v>103</v>
      </c>
      <c r="H4006" s="1" t="s">
        <v>437</v>
      </c>
      <c r="I4006" s="1">
        <v>1.5</v>
      </c>
      <c r="J4006" s="1">
        <v>2023</v>
      </c>
      <c r="K4006" s="1">
        <v>127147</v>
      </c>
      <c r="L4006" s="1">
        <v>0</v>
      </c>
      <c r="M4006" s="1">
        <f t="array" ref="M4006">SUMPRODUCT(MAX(ISNUMBER(SEARCH('Class Rules'!$B$6:$B$85,$E4006))*ISNUMBER(SEARCH('Class Rules'!$C$6:$C$85,$F4006))*'Class Rules'!$A$6:$A$85))</f>
        <v>0</v>
      </c>
      <c r="N4006" s="1" t="str">
        <f t="array" ref="N4006">IF($M4006=0,'Class Rules'!$D$3,INDEX('Class Rules'!$D$6:$D$85,MATCH($M4006,'Class Rules'!$A$6:$A$85,0)))</f>
        <v>Passenger LDV</v>
      </c>
      <c r="O4006" s="1" t="str">
        <f t="array" ref="O4006">IF(SUMPRODUCT(MAX(ISNUMBER(SEARCH(Fuel_Rules!$A$6:$A$30,$E4006))*ISNUMBER(SEARCH(Fuel_Rules!$B$6:$B$30,$F4006))*(Fuel_Rules!$A$6:$A$30&lt;&gt;"")))&gt;0,"Plug-in hybrid",IF($G4006="Diesel","Diesel","Gasoline"))</f>
        <v>Gasoline</v>
      </c>
    </row>
    <row r="4007" spans="1:15" ht="15" customHeight="1" x14ac:dyDescent="0.25">
      <c r="A4007" s="1">
        <v>2022</v>
      </c>
      <c r="B4007" s="1" t="s">
        <v>6034</v>
      </c>
      <c r="C4007" s="1" t="s">
        <v>4507</v>
      </c>
      <c r="D4007" s="1" t="s">
        <v>6335</v>
      </c>
      <c r="E4007" s="1" t="s">
        <v>1226</v>
      </c>
      <c r="F4007" s="1" t="s">
        <v>4509</v>
      </c>
      <c r="G4007" s="1" t="s">
        <v>103</v>
      </c>
      <c r="H4007" s="1" t="s">
        <v>437</v>
      </c>
      <c r="I4007" s="1">
        <v>1.5</v>
      </c>
      <c r="J4007" s="1">
        <v>2023</v>
      </c>
      <c r="K4007" s="1">
        <v>126341</v>
      </c>
      <c r="L4007" s="1">
        <v>0</v>
      </c>
      <c r="M4007" s="1">
        <f t="array" ref="M4007">SUMPRODUCT(MAX(ISNUMBER(SEARCH('Class Rules'!$B$6:$B$85,$E4007))*ISNUMBER(SEARCH('Class Rules'!$C$6:$C$85,$F4007))*'Class Rules'!$A$6:$A$85))</f>
        <v>0</v>
      </c>
      <c r="N4007" s="1" t="str">
        <f t="array" ref="N4007">IF($M4007=0,'Class Rules'!$D$3,INDEX('Class Rules'!$D$6:$D$85,MATCH($M4007,'Class Rules'!$A$6:$A$85,0)))</f>
        <v>Passenger LDV</v>
      </c>
      <c r="O4007" s="1" t="str">
        <f t="array" ref="O4007">IF(SUMPRODUCT(MAX(ISNUMBER(SEARCH(Fuel_Rules!$A$6:$A$30,$E4007))*ISNUMBER(SEARCH(Fuel_Rules!$B$6:$B$30,$F4007))*(Fuel_Rules!$A$6:$A$30&lt;&gt;"")))&gt;0,"Plug-in hybrid",IF($G4007="Diesel","Diesel","Gasoline"))</f>
        <v>Gasoline</v>
      </c>
    </row>
    <row r="4008" spans="1:15" ht="15" customHeight="1" x14ac:dyDescent="0.25">
      <c r="A4008" s="1">
        <v>2022</v>
      </c>
      <c r="B4008" s="1" t="s">
        <v>6034</v>
      </c>
      <c r="C4008" s="1" t="s">
        <v>4510</v>
      </c>
      <c r="D4008" s="1" t="s">
        <v>6336</v>
      </c>
      <c r="E4008" s="1" t="s">
        <v>1226</v>
      </c>
      <c r="F4008" s="1" t="s">
        <v>4512</v>
      </c>
      <c r="G4008" s="1" t="s">
        <v>103</v>
      </c>
      <c r="H4008" s="1" t="s">
        <v>437</v>
      </c>
      <c r="I4008" s="1">
        <v>1.5</v>
      </c>
      <c r="J4008" s="1">
        <v>2023</v>
      </c>
      <c r="K4008" s="1">
        <v>117355</v>
      </c>
      <c r="L4008" s="1">
        <v>0</v>
      </c>
      <c r="M4008" s="1">
        <f t="array" ref="M4008">SUMPRODUCT(MAX(ISNUMBER(SEARCH('Class Rules'!$B$6:$B$85,$E4008))*ISNUMBER(SEARCH('Class Rules'!$C$6:$C$85,$F4008))*'Class Rules'!$A$6:$A$85))</f>
        <v>0</v>
      </c>
      <c r="N4008" s="1" t="str">
        <f t="array" ref="N4008">IF($M4008=0,'Class Rules'!$D$3,INDEX('Class Rules'!$D$6:$D$85,MATCH($M4008,'Class Rules'!$A$6:$A$85,0)))</f>
        <v>Passenger LDV</v>
      </c>
      <c r="O4008" s="1" t="str">
        <f t="array" ref="O4008">IF(SUMPRODUCT(MAX(ISNUMBER(SEARCH(Fuel_Rules!$A$6:$A$30,$E4008))*ISNUMBER(SEARCH(Fuel_Rules!$B$6:$B$30,$F4008))*(Fuel_Rules!$A$6:$A$30&lt;&gt;"")))&gt;0,"Plug-in hybrid",IF($G4008="Diesel","Diesel","Gasoline"))</f>
        <v>Gasoline</v>
      </c>
    </row>
    <row r="4009" spans="1:15" ht="15" customHeight="1" x14ac:dyDescent="0.25">
      <c r="A4009" s="1">
        <v>2022</v>
      </c>
      <c r="B4009" s="1" t="s">
        <v>6034</v>
      </c>
      <c r="C4009" s="1" t="s">
        <v>1303</v>
      </c>
      <c r="D4009" s="1" t="s">
        <v>6337</v>
      </c>
      <c r="E4009" s="1" t="s">
        <v>1305</v>
      </c>
      <c r="F4009" s="1" t="s">
        <v>1306</v>
      </c>
      <c r="G4009" s="1" t="s">
        <v>105</v>
      </c>
      <c r="H4009" s="1" t="s">
        <v>298</v>
      </c>
      <c r="I4009" s="1">
        <v>2.5</v>
      </c>
      <c r="J4009" s="1">
        <v>2023</v>
      </c>
      <c r="K4009" s="1">
        <v>151686</v>
      </c>
      <c r="L4009" s="1">
        <v>0</v>
      </c>
      <c r="M4009" s="1">
        <f t="array" ref="M4009">SUMPRODUCT(MAX(ISNUMBER(SEARCH('Class Rules'!$B$6:$B$85,$E4009))*ISNUMBER(SEARCH('Class Rules'!$C$6:$C$85,$F4009))*'Class Rules'!$A$6:$A$85))</f>
        <v>33</v>
      </c>
      <c r="N4009" s="1" t="str">
        <f t="array" ref="N4009">IF($M4009=0,'Class Rules'!$D$3,INDEX('Class Rules'!$D$6:$D$85,MATCH($M4009,'Class Rules'!$A$6:$A$85,0)))</f>
        <v>Freight LDV</v>
      </c>
      <c r="O4009" s="1" t="str">
        <f t="array" ref="O4009">IF(SUMPRODUCT(MAX(ISNUMBER(SEARCH(Fuel_Rules!$A$6:$A$30,$E4009))*ISNUMBER(SEARCH(Fuel_Rules!$B$6:$B$30,$F4009))*(Fuel_Rules!$A$6:$A$30&lt;&gt;"")))&gt;0,"Plug-in hybrid",IF($G4009="Diesel","Diesel","Gasoline"))</f>
        <v>Diesel</v>
      </c>
    </row>
    <row r="4010" spans="1:15" ht="15" customHeight="1" x14ac:dyDescent="0.25">
      <c r="A4010" s="1">
        <v>2022</v>
      </c>
      <c r="B4010" s="1" t="s">
        <v>6034</v>
      </c>
      <c r="C4010" s="1" t="s">
        <v>1307</v>
      </c>
      <c r="D4010" s="1" t="s">
        <v>6338</v>
      </c>
      <c r="E4010" s="1" t="s">
        <v>1305</v>
      </c>
      <c r="F4010" s="1" t="s">
        <v>1309</v>
      </c>
      <c r="G4010" s="1" t="s">
        <v>103</v>
      </c>
      <c r="H4010" s="1" t="s">
        <v>437</v>
      </c>
      <c r="I4010" s="1">
        <v>3</v>
      </c>
      <c r="J4010" s="1">
        <v>2023</v>
      </c>
      <c r="K4010" s="1">
        <v>287630</v>
      </c>
      <c r="L4010" s="1">
        <v>0</v>
      </c>
      <c r="M4010" s="1">
        <f t="array" ref="M4010">SUMPRODUCT(MAX(ISNUMBER(SEARCH('Class Rules'!$B$6:$B$85,$E4010))*ISNUMBER(SEARCH('Class Rules'!$C$6:$C$85,$F4010))*'Class Rules'!$A$6:$A$85))</f>
        <v>0</v>
      </c>
      <c r="N4010" s="1" t="str">
        <f t="array" ref="N4010">IF($M4010=0,'Class Rules'!$D$3,INDEX('Class Rules'!$D$6:$D$85,MATCH($M4010,'Class Rules'!$A$6:$A$85,0)))</f>
        <v>Passenger LDV</v>
      </c>
      <c r="O4010" s="1" t="str">
        <f t="array" ref="O4010">IF(SUMPRODUCT(MAX(ISNUMBER(SEARCH(Fuel_Rules!$A$6:$A$30,$E4010))*ISNUMBER(SEARCH(Fuel_Rules!$B$6:$B$30,$F4010))*(Fuel_Rules!$A$6:$A$30&lt;&gt;"")))&gt;0,"Plug-in hybrid",IF($G4010="Diesel","Diesel","Gasoline"))</f>
        <v>Gasoline</v>
      </c>
    </row>
    <row r="4011" spans="1:15" ht="15" customHeight="1" x14ac:dyDescent="0.25">
      <c r="A4011" s="1">
        <v>2022</v>
      </c>
      <c r="B4011" s="1" t="s">
        <v>6034</v>
      </c>
      <c r="C4011" s="1" t="s">
        <v>1310</v>
      </c>
      <c r="D4011" s="1" t="s">
        <v>6339</v>
      </c>
      <c r="E4011" s="1" t="s">
        <v>1305</v>
      </c>
      <c r="F4011" s="1" t="s">
        <v>1312</v>
      </c>
      <c r="G4011" s="1" t="s">
        <v>103</v>
      </c>
      <c r="H4011" s="1" t="s">
        <v>437</v>
      </c>
      <c r="I4011" s="1">
        <v>1.6</v>
      </c>
      <c r="J4011" s="1">
        <v>2023</v>
      </c>
      <c r="K4011" s="1">
        <v>201733</v>
      </c>
      <c r="L4011" s="1">
        <v>0</v>
      </c>
      <c r="M4011" s="1">
        <f t="array" ref="M4011">SUMPRODUCT(MAX(ISNUMBER(SEARCH('Class Rules'!$B$6:$B$85,$E4011))*ISNUMBER(SEARCH('Class Rules'!$C$6:$C$85,$F4011))*'Class Rules'!$A$6:$A$85))</f>
        <v>0</v>
      </c>
      <c r="N4011" s="1" t="str">
        <f t="array" ref="N4011">IF($M4011=0,'Class Rules'!$D$3,INDEX('Class Rules'!$D$6:$D$85,MATCH($M4011,'Class Rules'!$A$6:$A$85,0)))</f>
        <v>Passenger LDV</v>
      </c>
      <c r="O4011" s="1" t="str">
        <f t="array" ref="O4011">IF(SUMPRODUCT(MAX(ISNUMBER(SEARCH(Fuel_Rules!$A$6:$A$30,$E4011))*ISNUMBER(SEARCH(Fuel_Rules!$B$6:$B$30,$F4011))*(Fuel_Rules!$A$6:$A$30&lt;&gt;"")))&gt;0,"Plug-in hybrid",IF($G4011="Diesel","Diesel","Gasoline"))</f>
        <v>Gasoline</v>
      </c>
    </row>
    <row r="4012" spans="1:15" ht="15" customHeight="1" x14ac:dyDescent="0.25">
      <c r="A4012" s="1">
        <v>2022</v>
      </c>
      <c r="B4012" s="1" t="s">
        <v>6034</v>
      </c>
      <c r="C4012" s="1" t="s">
        <v>1319</v>
      </c>
      <c r="D4012" s="1" t="s">
        <v>6340</v>
      </c>
      <c r="E4012" s="1" t="s">
        <v>1305</v>
      </c>
      <c r="F4012" s="1" t="s">
        <v>1321</v>
      </c>
      <c r="G4012" s="1" t="s">
        <v>103</v>
      </c>
      <c r="H4012" s="1" t="s">
        <v>437</v>
      </c>
      <c r="I4012" s="1">
        <v>2</v>
      </c>
      <c r="J4012" s="1">
        <v>2023</v>
      </c>
      <c r="K4012" s="1">
        <v>154168</v>
      </c>
      <c r="L4012" s="1">
        <v>0</v>
      </c>
      <c r="M4012" s="1">
        <f t="array" ref="M4012">SUMPRODUCT(MAX(ISNUMBER(SEARCH('Class Rules'!$B$6:$B$85,$E4012))*ISNUMBER(SEARCH('Class Rules'!$C$6:$C$85,$F4012))*'Class Rules'!$A$6:$A$85))</f>
        <v>0</v>
      </c>
      <c r="N4012" s="1" t="str">
        <f t="array" ref="N4012">IF($M4012=0,'Class Rules'!$D$3,INDEX('Class Rules'!$D$6:$D$85,MATCH($M4012,'Class Rules'!$A$6:$A$85,0)))</f>
        <v>Passenger LDV</v>
      </c>
      <c r="O4012" s="1" t="str">
        <f t="array" ref="O4012">IF(SUMPRODUCT(MAX(ISNUMBER(SEARCH(Fuel_Rules!$A$6:$A$30,$E4012))*ISNUMBER(SEARCH(Fuel_Rules!$B$6:$B$30,$F4012))*(Fuel_Rules!$A$6:$A$30&lt;&gt;"")))&gt;0,"Plug-in hybrid",IF($G4012="Diesel","Diesel","Gasoline"))</f>
        <v>Gasoline</v>
      </c>
    </row>
    <row r="4013" spans="1:15" ht="15" customHeight="1" x14ac:dyDescent="0.25">
      <c r="A4013" s="1">
        <v>2022</v>
      </c>
      <c r="B4013" s="1" t="s">
        <v>6034</v>
      </c>
      <c r="C4013" s="1" t="s">
        <v>1322</v>
      </c>
      <c r="D4013" s="1" t="s">
        <v>6341</v>
      </c>
      <c r="E4013" s="1" t="s">
        <v>1305</v>
      </c>
      <c r="F4013" s="1" t="s">
        <v>1324</v>
      </c>
      <c r="G4013" s="1" t="s">
        <v>103</v>
      </c>
      <c r="H4013" s="1" t="s">
        <v>437</v>
      </c>
      <c r="I4013" s="1">
        <v>1.6</v>
      </c>
      <c r="J4013" s="1">
        <v>2023</v>
      </c>
      <c r="K4013" s="1">
        <v>223561</v>
      </c>
      <c r="L4013" s="1">
        <v>0</v>
      </c>
      <c r="M4013" s="1">
        <f t="array" ref="M4013">SUMPRODUCT(MAX(ISNUMBER(SEARCH('Class Rules'!$B$6:$B$85,$E4013))*ISNUMBER(SEARCH('Class Rules'!$C$6:$C$85,$F4013))*'Class Rules'!$A$6:$A$85))</f>
        <v>0</v>
      </c>
      <c r="N4013" s="1" t="str">
        <f t="array" ref="N4013">IF($M4013=0,'Class Rules'!$D$3,INDEX('Class Rules'!$D$6:$D$85,MATCH($M4013,'Class Rules'!$A$6:$A$85,0)))</f>
        <v>Passenger LDV</v>
      </c>
      <c r="O4013" s="1" t="str">
        <f t="array" ref="O4013">IF(SUMPRODUCT(MAX(ISNUMBER(SEARCH(Fuel_Rules!$A$6:$A$30,$E4013))*ISNUMBER(SEARCH(Fuel_Rules!$B$6:$B$30,$F4013))*(Fuel_Rules!$A$6:$A$30&lt;&gt;"")))&gt;0,"Plug-in hybrid",IF($G4013="Diesel","Diesel","Gasoline"))</f>
        <v>Gasoline</v>
      </c>
    </row>
    <row r="4014" spans="1:15" ht="15" customHeight="1" x14ac:dyDescent="0.25">
      <c r="A4014" s="1">
        <v>2022</v>
      </c>
      <c r="B4014" s="1" t="s">
        <v>6034</v>
      </c>
      <c r="C4014" s="1" t="s">
        <v>1328</v>
      </c>
      <c r="D4014" s="1" t="s">
        <v>6342</v>
      </c>
      <c r="E4014" s="1" t="s">
        <v>1305</v>
      </c>
      <c r="F4014" s="1" t="s">
        <v>1330</v>
      </c>
      <c r="G4014" s="1" t="s">
        <v>103</v>
      </c>
      <c r="H4014" s="1" t="s">
        <v>298</v>
      </c>
      <c r="I4014" s="1">
        <v>1</v>
      </c>
      <c r="J4014" s="1">
        <v>2023</v>
      </c>
      <c r="K4014" s="1">
        <v>80575</v>
      </c>
      <c r="L4014" s="1">
        <v>0</v>
      </c>
      <c r="M4014" s="1">
        <f t="array" ref="M4014">SUMPRODUCT(MAX(ISNUMBER(SEARCH('Class Rules'!$B$6:$B$85,$E4014))*ISNUMBER(SEARCH('Class Rules'!$C$6:$C$85,$F4014))*'Class Rules'!$A$6:$A$85))</f>
        <v>0</v>
      </c>
      <c r="N4014" s="1" t="str">
        <f t="array" ref="N4014">IF($M4014=0,'Class Rules'!$D$3,INDEX('Class Rules'!$D$6:$D$85,MATCH($M4014,'Class Rules'!$A$6:$A$85,0)))</f>
        <v>Passenger LDV</v>
      </c>
      <c r="O4014" s="1" t="str">
        <f t="array" ref="O4014">IF(SUMPRODUCT(MAX(ISNUMBER(SEARCH(Fuel_Rules!$A$6:$A$30,$E4014))*ISNUMBER(SEARCH(Fuel_Rules!$B$6:$B$30,$F4014))*(Fuel_Rules!$A$6:$A$30&lt;&gt;"")))&gt;0,"Plug-in hybrid",IF($G4014="Diesel","Diesel","Gasoline"))</f>
        <v>Gasoline</v>
      </c>
    </row>
    <row r="4015" spans="1:15" ht="15" customHeight="1" x14ac:dyDescent="0.25">
      <c r="A4015" s="1">
        <v>2022</v>
      </c>
      <c r="B4015" s="1" t="s">
        <v>6034</v>
      </c>
      <c r="C4015" s="1" t="s">
        <v>1331</v>
      </c>
      <c r="D4015" s="1" t="s">
        <v>6343</v>
      </c>
      <c r="E4015" s="1" t="s">
        <v>1305</v>
      </c>
      <c r="F4015" s="1" t="s">
        <v>1333</v>
      </c>
      <c r="G4015" s="1" t="s">
        <v>103</v>
      </c>
      <c r="H4015" s="1" t="s">
        <v>298</v>
      </c>
      <c r="I4015" s="1">
        <v>1</v>
      </c>
      <c r="J4015" s="1">
        <v>2023</v>
      </c>
      <c r="K4015" s="1">
        <v>73203</v>
      </c>
      <c r="L4015" s="1">
        <v>0</v>
      </c>
      <c r="M4015" s="1">
        <f t="array" ref="M4015">SUMPRODUCT(MAX(ISNUMBER(SEARCH('Class Rules'!$B$6:$B$85,$E4015))*ISNUMBER(SEARCH('Class Rules'!$C$6:$C$85,$F4015))*'Class Rules'!$A$6:$A$85))</f>
        <v>0</v>
      </c>
      <c r="N4015" s="1" t="str">
        <f t="array" ref="N4015">IF($M4015=0,'Class Rules'!$D$3,INDEX('Class Rules'!$D$6:$D$85,MATCH($M4015,'Class Rules'!$A$6:$A$85,0)))</f>
        <v>Passenger LDV</v>
      </c>
      <c r="O4015" s="1" t="str">
        <f t="array" ref="O4015">IF(SUMPRODUCT(MAX(ISNUMBER(SEARCH(Fuel_Rules!$A$6:$A$30,$E4015))*ISNUMBER(SEARCH(Fuel_Rules!$B$6:$B$30,$F4015))*(Fuel_Rules!$A$6:$A$30&lt;&gt;"")))&gt;0,"Plug-in hybrid",IF($G4015="Diesel","Diesel","Gasoline"))</f>
        <v>Gasoline</v>
      </c>
    </row>
    <row r="4016" spans="1:15" ht="15" customHeight="1" x14ac:dyDescent="0.25">
      <c r="A4016" s="1">
        <v>2022</v>
      </c>
      <c r="B4016" s="1" t="s">
        <v>6034</v>
      </c>
      <c r="C4016" s="1" t="s">
        <v>1337</v>
      </c>
      <c r="D4016" s="1" t="s">
        <v>6344</v>
      </c>
      <c r="E4016" s="1" t="s">
        <v>1305</v>
      </c>
      <c r="F4016" s="1" t="s">
        <v>1339</v>
      </c>
      <c r="G4016" s="1" t="s">
        <v>103</v>
      </c>
      <c r="H4016" s="1" t="s">
        <v>298</v>
      </c>
      <c r="I4016" s="1">
        <v>1</v>
      </c>
      <c r="J4016" s="1">
        <v>2023</v>
      </c>
      <c r="K4016" s="1">
        <v>76350</v>
      </c>
      <c r="L4016" s="1">
        <v>0</v>
      </c>
      <c r="M4016" s="1">
        <f t="array" ref="M4016">SUMPRODUCT(MAX(ISNUMBER(SEARCH('Class Rules'!$B$6:$B$85,$E4016))*ISNUMBER(SEARCH('Class Rules'!$C$6:$C$85,$F4016))*'Class Rules'!$A$6:$A$85))</f>
        <v>0</v>
      </c>
      <c r="N4016" s="1" t="str">
        <f t="array" ref="N4016">IF($M4016=0,'Class Rules'!$D$3,INDEX('Class Rules'!$D$6:$D$85,MATCH($M4016,'Class Rules'!$A$6:$A$85,0)))</f>
        <v>Passenger LDV</v>
      </c>
      <c r="O4016" s="1" t="str">
        <f t="array" ref="O4016">IF(SUMPRODUCT(MAX(ISNUMBER(SEARCH(Fuel_Rules!$A$6:$A$30,$E4016))*ISNUMBER(SEARCH(Fuel_Rules!$B$6:$B$30,$F4016))*(Fuel_Rules!$A$6:$A$30&lt;&gt;"")))&gt;0,"Plug-in hybrid",IF($G4016="Diesel","Diesel","Gasoline"))</f>
        <v>Gasoline</v>
      </c>
    </row>
    <row r="4017" spans="1:15" ht="15" customHeight="1" x14ac:dyDescent="0.25">
      <c r="A4017" s="1">
        <v>2022</v>
      </c>
      <c r="B4017" s="1" t="s">
        <v>6034</v>
      </c>
      <c r="C4017" s="1" t="s">
        <v>1355</v>
      </c>
      <c r="D4017" s="1" t="s">
        <v>6345</v>
      </c>
      <c r="E4017" s="1" t="s">
        <v>1305</v>
      </c>
      <c r="F4017" s="1" t="s">
        <v>1357</v>
      </c>
      <c r="G4017" s="1" t="s">
        <v>103</v>
      </c>
      <c r="H4017" s="1" t="s">
        <v>298</v>
      </c>
      <c r="I4017" s="1">
        <v>1</v>
      </c>
      <c r="J4017" s="1">
        <v>2023</v>
      </c>
      <c r="K4017" s="1">
        <v>80486</v>
      </c>
      <c r="L4017" s="1">
        <v>0</v>
      </c>
      <c r="M4017" s="1">
        <f t="array" ref="M4017">SUMPRODUCT(MAX(ISNUMBER(SEARCH('Class Rules'!$B$6:$B$85,$E4017))*ISNUMBER(SEARCH('Class Rules'!$C$6:$C$85,$F4017))*'Class Rules'!$A$6:$A$85))</f>
        <v>0</v>
      </c>
      <c r="N4017" s="1" t="str">
        <f t="array" ref="N4017">IF($M4017=0,'Class Rules'!$D$3,INDEX('Class Rules'!$D$6:$D$85,MATCH($M4017,'Class Rules'!$A$6:$A$85,0)))</f>
        <v>Passenger LDV</v>
      </c>
      <c r="O4017" s="1" t="str">
        <f t="array" ref="O4017">IF(SUMPRODUCT(MAX(ISNUMBER(SEARCH(Fuel_Rules!$A$6:$A$30,$E4017))*ISNUMBER(SEARCH(Fuel_Rules!$B$6:$B$30,$F4017))*(Fuel_Rules!$A$6:$A$30&lt;&gt;"")))&gt;0,"Plug-in hybrid",IF($G4017="Diesel","Diesel","Gasoline"))</f>
        <v>Gasoline</v>
      </c>
    </row>
    <row r="4018" spans="1:15" ht="15" customHeight="1" x14ac:dyDescent="0.25">
      <c r="A4018" s="1">
        <v>2022</v>
      </c>
      <c r="B4018" s="1" t="s">
        <v>6034</v>
      </c>
      <c r="C4018" s="1" t="s">
        <v>1361</v>
      </c>
      <c r="D4018" s="1" t="s">
        <v>6346</v>
      </c>
      <c r="E4018" s="1" t="s">
        <v>1305</v>
      </c>
      <c r="F4018" s="1" t="s">
        <v>1363</v>
      </c>
      <c r="G4018" s="1" t="s">
        <v>103</v>
      </c>
      <c r="H4018" s="1" t="s">
        <v>298</v>
      </c>
      <c r="I4018" s="1">
        <v>1</v>
      </c>
      <c r="J4018" s="1">
        <v>2023</v>
      </c>
      <c r="K4018" s="1">
        <v>85228</v>
      </c>
      <c r="L4018" s="1">
        <v>0</v>
      </c>
      <c r="M4018" s="1">
        <f t="array" ref="M4018">SUMPRODUCT(MAX(ISNUMBER(SEARCH('Class Rules'!$B$6:$B$85,$E4018))*ISNUMBER(SEARCH('Class Rules'!$C$6:$C$85,$F4018))*'Class Rules'!$A$6:$A$85))</f>
        <v>0</v>
      </c>
      <c r="N4018" s="1" t="str">
        <f t="array" ref="N4018">IF($M4018=0,'Class Rules'!$D$3,INDEX('Class Rules'!$D$6:$D$85,MATCH($M4018,'Class Rules'!$A$6:$A$85,0)))</f>
        <v>Passenger LDV</v>
      </c>
      <c r="O4018" s="1" t="str">
        <f t="array" ref="O4018">IF(SUMPRODUCT(MAX(ISNUMBER(SEARCH(Fuel_Rules!$A$6:$A$30,$E4018))*ISNUMBER(SEARCH(Fuel_Rules!$B$6:$B$30,$F4018))*(Fuel_Rules!$A$6:$A$30&lt;&gt;"")))&gt;0,"Plug-in hybrid",IF($G4018="Diesel","Diesel","Gasoline"))</f>
        <v>Gasoline</v>
      </c>
    </row>
    <row r="4019" spans="1:15" ht="15" customHeight="1" x14ac:dyDescent="0.25">
      <c r="A4019" s="1">
        <v>2022</v>
      </c>
      <c r="B4019" s="1" t="s">
        <v>6034</v>
      </c>
      <c r="C4019" s="1" t="s">
        <v>1379</v>
      </c>
      <c r="D4019" s="1" t="s">
        <v>6347</v>
      </c>
      <c r="E4019" s="1" t="s">
        <v>1305</v>
      </c>
      <c r="F4019" s="1" t="s">
        <v>1381</v>
      </c>
      <c r="G4019" s="1" t="s">
        <v>103</v>
      </c>
      <c r="H4019" s="1" t="s">
        <v>437</v>
      </c>
      <c r="I4019" s="1">
        <v>1.6</v>
      </c>
      <c r="J4019" s="1">
        <v>2023</v>
      </c>
      <c r="K4019" s="1">
        <v>101442</v>
      </c>
      <c r="L4019" s="1">
        <v>0</v>
      </c>
      <c r="M4019" s="1">
        <f t="array" ref="M4019">SUMPRODUCT(MAX(ISNUMBER(SEARCH('Class Rules'!$B$6:$B$85,$E4019))*ISNUMBER(SEARCH('Class Rules'!$C$6:$C$85,$F4019))*'Class Rules'!$A$6:$A$85))</f>
        <v>0</v>
      </c>
      <c r="N4019" s="1" t="str">
        <f t="array" ref="N4019">IF($M4019=0,'Class Rules'!$D$3,INDEX('Class Rules'!$D$6:$D$85,MATCH($M4019,'Class Rules'!$A$6:$A$85,0)))</f>
        <v>Passenger LDV</v>
      </c>
      <c r="O4019" s="1" t="str">
        <f t="array" ref="O4019">IF(SUMPRODUCT(MAX(ISNUMBER(SEARCH(Fuel_Rules!$A$6:$A$30,$E4019))*ISNUMBER(SEARCH(Fuel_Rules!$B$6:$B$30,$F4019))*(Fuel_Rules!$A$6:$A$30&lt;&gt;"")))&gt;0,"Plug-in hybrid",IF($G4019="Diesel","Diesel","Gasoline"))</f>
        <v>Gasoline</v>
      </c>
    </row>
    <row r="4020" spans="1:15" ht="15" customHeight="1" x14ac:dyDescent="0.25">
      <c r="A4020" s="1">
        <v>2022</v>
      </c>
      <c r="B4020" s="1" t="s">
        <v>6034</v>
      </c>
      <c r="C4020" s="1" t="s">
        <v>1382</v>
      </c>
      <c r="D4020" s="1" t="s">
        <v>6348</v>
      </c>
      <c r="E4020" s="1" t="s">
        <v>1305</v>
      </c>
      <c r="F4020" s="1" t="s">
        <v>1384</v>
      </c>
      <c r="G4020" s="1" t="s">
        <v>103</v>
      </c>
      <c r="H4020" s="1" t="s">
        <v>437</v>
      </c>
      <c r="I4020" s="1">
        <v>1.6</v>
      </c>
      <c r="J4020" s="1">
        <v>2023</v>
      </c>
      <c r="K4020" s="1">
        <v>96330</v>
      </c>
      <c r="L4020" s="1">
        <v>0</v>
      </c>
      <c r="M4020" s="1">
        <f t="array" ref="M4020">SUMPRODUCT(MAX(ISNUMBER(SEARCH('Class Rules'!$B$6:$B$85,$E4020))*ISNUMBER(SEARCH('Class Rules'!$C$6:$C$85,$F4020))*'Class Rules'!$A$6:$A$85))</f>
        <v>0</v>
      </c>
      <c r="N4020" s="1" t="str">
        <f t="array" ref="N4020">IF($M4020=0,'Class Rules'!$D$3,INDEX('Class Rules'!$D$6:$D$85,MATCH($M4020,'Class Rules'!$A$6:$A$85,0)))</f>
        <v>Passenger LDV</v>
      </c>
      <c r="O4020" s="1" t="str">
        <f t="array" ref="O4020">IF(SUMPRODUCT(MAX(ISNUMBER(SEARCH(Fuel_Rules!$A$6:$A$30,$E4020))*ISNUMBER(SEARCH(Fuel_Rules!$B$6:$B$30,$F4020))*(Fuel_Rules!$A$6:$A$30&lt;&gt;"")))&gt;0,"Plug-in hybrid",IF($G4020="Diesel","Diesel","Gasoline"))</f>
        <v>Gasoline</v>
      </c>
    </row>
    <row r="4021" spans="1:15" ht="15" customHeight="1" x14ac:dyDescent="0.25">
      <c r="A4021" s="1">
        <v>2022</v>
      </c>
      <c r="B4021" s="1" t="s">
        <v>6034</v>
      </c>
      <c r="C4021" s="1" t="s">
        <v>1385</v>
      </c>
      <c r="D4021" s="1" t="s">
        <v>6349</v>
      </c>
      <c r="E4021" s="1" t="s">
        <v>1305</v>
      </c>
      <c r="F4021" s="1" t="s">
        <v>1387</v>
      </c>
      <c r="G4021" s="1" t="s">
        <v>103</v>
      </c>
      <c r="H4021" s="1" t="s">
        <v>437</v>
      </c>
      <c r="I4021" s="1">
        <v>1.6</v>
      </c>
      <c r="J4021" s="1">
        <v>2023</v>
      </c>
      <c r="K4021" s="1">
        <v>90778</v>
      </c>
      <c r="L4021" s="1">
        <v>0</v>
      </c>
      <c r="M4021" s="1">
        <f t="array" ref="M4021">SUMPRODUCT(MAX(ISNUMBER(SEARCH('Class Rules'!$B$6:$B$85,$E4021))*ISNUMBER(SEARCH('Class Rules'!$C$6:$C$85,$F4021))*'Class Rules'!$A$6:$A$85))</f>
        <v>0</v>
      </c>
      <c r="N4021" s="1" t="str">
        <f t="array" ref="N4021">IF($M4021=0,'Class Rules'!$D$3,INDEX('Class Rules'!$D$6:$D$85,MATCH($M4021,'Class Rules'!$A$6:$A$85,0)))</f>
        <v>Passenger LDV</v>
      </c>
      <c r="O4021" s="1" t="str">
        <f t="array" ref="O4021">IF(SUMPRODUCT(MAX(ISNUMBER(SEARCH(Fuel_Rules!$A$6:$A$30,$E4021))*ISNUMBER(SEARCH(Fuel_Rules!$B$6:$B$30,$F4021))*(Fuel_Rules!$A$6:$A$30&lt;&gt;"")))&gt;0,"Plug-in hybrid",IF($G4021="Diesel","Diesel","Gasoline"))</f>
        <v>Gasoline</v>
      </c>
    </row>
    <row r="4022" spans="1:15" ht="15" customHeight="1" x14ac:dyDescent="0.25">
      <c r="A4022" s="1">
        <v>2022</v>
      </c>
      <c r="B4022" s="1" t="s">
        <v>6034</v>
      </c>
      <c r="C4022" s="1" t="s">
        <v>1388</v>
      </c>
      <c r="D4022" s="1" t="s">
        <v>6350</v>
      </c>
      <c r="E4022" s="1" t="s">
        <v>1305</v>
      </c>
      <c r="F4022" s="1" t="s">
        <v>1390</v>
      </c>
      <c r="G4022" s="1" t="s">
        <v>103</v>
      </c>
      <c r="H4022" s="1" t="s">
        <v>298</v>
      </c>
      <c r="I4022" s="1">
        <v>1.6</v>
      </c>
      <c r="J4022" s="1">
        <v>2023</v>
      </c>
      <c r="K4022" s="1">
        <v>84694</v>
      </c>
      <c r="L4022" s="1">
        <v>0</v>
      </c>
      <c r="M4022" s="1">
        <f t="array" ref="M4022">SUMPRODUCT(MAX(ISNUMBER(SEARCH('Class Rules'!$B$6:$B$85,$E4022))*ISNUMBER(SEARCH('Class Rules'!$C$6:$C$85,$F4022))*'Class Rules'!$A$6:$A$85))</f>
        <v>0</v>
      </c>
      <c r="N4022" s="1" t="str">
        <f t="array" ref="N4022">IF($M4022=0,'Class Rules'!$D$3,INDEX('Class Rules'!$D$6:$D$85,MATCH($M4022,'Class Rules'!$A$6:$A$85,0)))</f>
        <v>Passenger LDV</v>
      </c>
      <c r="O4022" s="1" t="str">
        <f t="array" ref="O4022">IF(SUMPRODUCT(MAX(ISNUMBER(SEARCH(Fuel_Rules!$A$6:$A$30,$E4022))*ISNUMBER(SEARCH(Fuel_Rules!$B$6:$B$30,$F4022))*(Fuel_Rules!$A$6:$A$30&lt;&gt;"")))&gt;0,"Plug-in hybrid",IF($G4022="Diesel","Diesel","Gasoline"))</f>
        <v>Gasoline</v>
      </c>
    </row>
    <row r="4023" spans="1:15" ht="15" customHeight="1" x14ac:dyDescent="0.25">
      <c r="A4023" s="1">
        <v>2022</v>
      </c>
      <c r="B4023" s="1" t="s">
        <v>6034</v>
      </c>
      <c r="C4023" s="1" t="s">
        <v>1391</v>
      </c>
      <c r="D4023" s="1" t="s">
        <v>6351</v>
      </c>
      <c r="E4023" s="1" t="s">
        <v>1305</v>
      </c>
      <c r="F4023" s="1" t="s">
        <v>1393</v>
      </c>
      <c r="G4023" s="1" t="s">
        <v>103</v>
      </c>
      <c r="H4023" s="1" t="s">
        <v>437</v>
      </c>
      <c r="I4023" s="1">
        <v>1</v>
      </c>
      <c r="J4023" s="1">
        <v>2023</v>
      </c>
      <c r="K4023" s="1">
        <v>103283</v>
      </c>
      <c r="L4023" s="1">
        <v>0</v>
      </c>
      <c r="M4023" s="1">
        <f t="array" ref="M4023">SUMPRODUCT(MAX(ISNUMBER(SEARCH('Class Rules'!$B$6:$B$85,$E4023))*ISNUMBER(SEARCH('Class Rules'!$C$6:$C$85,$F4023))*'Class Rules'!$A$6:$A$85))</f>
        <v>0</v>
      </c>
      <c r="N4023" s="1" t="str">
        <f t="array" ref="N4023">IF($M4023=0,'Class Rules'!$D$3,INDEX('Class Rules'!$D$6:$D$85,MATCH($M4023,'Class Rules'!$A$6:$A$85,0)))</f>
        <v>Passenger LDV</v>
      </c>
      <c r="O4023" s="1" t="str">
        <f t="array" ref="O4023">IF(SUMPRODUCT(MAX(ISNUMBER(SEARCH(Fuel_Rules!$A$6:$A$30,$E4023))*ISNUMBER(SEARCH(Fuel_Rules!$B$6:$B$30,$F4023))*(Fuel_Rules!$A$6:$A$30&lt;&gt;"")))&gt;0,"Plug-in hybrid",IF($G4023="Diesel","Diesel","Gasoline"))</f>
        <v>Gasoline</v>
      </c>
    </row>
    <row r="4024" spans="1:15" ht="15" customHeight="1" x14ac:dyDescent="0.25">
      <c r="A4024" s="1">
        <v>2022</v>
      </c>
      <c r="B4024" s="1" t="s">
        <v>6034</v>
      </c>
      <c r="C4024" s="1" t="s">
        <v>1400</v>
      </c>
      <c r="D4024" s="1" t="s">
        <v>6352</v>
      </c>
      <c r="E4024" s="1" t="s">
        <v>1305</v>
      </c>
      <c r="F4024" s="1" t="s">
        <v>1402</v>
      </c>
      <c r="G4024" s="1" t="s">
        <v>103</v>
      </c>
      <c r="H4024" s="1" t="s">
        <v>437</v>
      </c>
      <c r="I4024" s="1">
        <v>1.6</v>
      </c>
      <c r="J4024" s="1">
        <v>2023</v>
      </c>
      <c r="K4024" s="1">
        <v>108731</v>
      </c>
      <c r="L4024" s="1">
        <v>0</v>
      </c>
      <c r="M4024" s="1">
        <f t="array" ref="M4024">SUMPRODUCT(MAX(ISNUMBER(SEARCH('Class Rules'!$B$6:$B$85,$E4024))*ISNUMBER(SEARCH('Class Rules'!$C$6:$C$85,$F4024))*'Class Rules'!$A$6:$A$85))</f>
        <v>0</v>
      </c>
      <c r="N4024" s="1" t="str">
        <f t="array" ref="N4024">IF($M4024=0,'Class Rules'!$D$3,INDEX('Class Rules'!$D$6:$D$85,MATCH($M4024,'Class Rules'!$A$6:$A$85,0)))</f>
        <v>Passenger LDV</v>
      </c>
      <c r="O4024" s="1" t="str">
        <f t="array" ref="O4024">IF(SUMPRODUCT(MAX(ISNUMBER(SEARCH(Fuel_Rules!$A$6:$A$30,$E4024))*ISNUMBER(SEARCH(Fuel_Rules!$B$6:$B$30,$F4024))*(Fuel_Rules!$A$6:$A$30&lt;&gt;"")))&gt;0,"Plug-in hybrid",IF($G4024="Diesel","Diesel","Gasoline"))</f>
        <v>Gasoline</v>
      </c>
    </row>
    <row r="4025" spans="1:15" ht="15" customHeight="1" x14ac:dyDescent="0.25">
      <c r="A4025" s="1">
        <v>2022</v>
      </c>
      <c r="B4025" s="1" t="s">
        <v>6034</v>
      </c>
      <c r="C4025" s="1" t="s">
        <v>1403</v>
      </c>
      <c r="D4025" s="1" t="s">
        <v>6353</v>
      </c>
      <c r="E4025" s="1" t="s">
        <v>1305</v>
      </c>
      <c r="F4025" s="1" t="s">
        <v>1405</v>
      </c>
      <c r="G4025" s="1" t="s">
        <v>103</v>
      </c>
      <c r="H4025" s="1" t="s">
        <v>298</v>
      </c>
      <c r="I4025" s="1">
        <v>1</v>
      </c>
      <c r="J4025" s="1">
        <v>2023</v>
      </c>
      <c r="K4025" s="1">
        <v>81021</v>
      </c>
      <c r="L4025" s="1">
        <v>0</v>
      </c>
      <c r="M4025" s="1">
        <f t="array" ref="M4025">SUMPRODUCT(MAX(ISNUMBER(SEARCH('Class Rules'!$B$6:$B$85,$E4025))*ISNUMBER(SEARCH('Class Rules'!$C$6:$C$85,$F4025))*'Class Rules'!$A$6:$A$85))</f>
        <v>0</v>
      </c>
      <c r="N4025" s="1" t="str">
        <f t="array" ref="N4025">IF($M4025=0,'Class Rules'!$D$3,INDEX('Class Rules'!$D$6:$D$85,MATCH($M4025,'Class Rules'!$A$6:$A$85,0)))</f>
        <v>Passenger LDV</v>
      </c>
      <c r="O4025" s="1" t="str">
        <f t="array" ref="O4025">IF(SUMPRODUCT(MAX(ISNUMBER(SEARCH(Fuel_Rules!$A$6:$A$30,$E4025))*ISNUMBER(SEARCH(Fuel_Rules!$B$6:$B$30,$F4025))*(Fuel_Rules!$A$6:$A$30&lt;&gt;"")))&gt;0,"Plug-in hybrid",IF($G4025="Diesel","Diesel","Gasoline"))</f>
        <v>Gasoline</v>
      </c>
    </row>
    <row r="4026" spans="1:15" ht="15" customHeight="1" x14ac:dyDescent="0.25">
      <c r="A4026" s="1">
        <v>2022</v>
      </c>
      <c r="B4026" s="1" t="s">
        <v>6034</v>
      </c>
      <c r="C4026" s="1" t="s">
        <v>1409</v>
      </c>
      <c r="D4026" s="1" t="s">
        <v>6354</v>
      </c>
      <c r="E4026" s="1" t="s">
        <v>1305</v>
      </c>
      <c r="F4026" s="1" t="s">
        <v>1411</v>
      </c>
      <c r="G4026" s="1" t="s">
        <v>103</v>
      </c>
      <c r="H4026" s="1" t="s">
        <v>298</v>
      </c>
      <c r="I4026" s="1">
        <v>1</v>
      </c>
      <c r="J4026" s="1">
        <v>2023</v>
      </c>
      <c r="K4026" s="1">
        <v>85562</v>
      </c>
      <c r="L4026" s="1">
        <v>0</v>
      </c>
      <c r="M4026" s="1">
        <f t="array" ref="M4026">SUMPRODUCT(MAX(ISNUMBER(SEARCH('Class Rules'!$B$6:$B$85,$E4026))*ISNUMBER(SEARCH('Class Rules'!$C$6:$C$85,$F4026))*'Class Rules'!$A$6:$A$85))</f>
        <v>0</v>
      </c>
      <c r="N4026" s="1" t="str">
        <f t="array" ref="N4026">IF($M4026=0,'Class Rules'!$D$3,INDEX('Class Rules'!$D$6:$D$85,MATCH($M4026,'Class Rules'!$A$6:$A$85,0)))</f>
        <v>Passenger LDV</v>
      </c>
      <c r="O4026" s="1" t="str">
        <f t="array" ref="O4026">IF(SUMPRODUCT(MAX(ISNUMBER(SEARCH(Fuel_Rules!$A$6:$A$30,$E4026))*ISNUMBER(SEARCH(Fuel_Rules!$B$6:$B$30,$F4026))*(Fuel_Rules!$A$6:$A$30&lt;&gt;"")))&gt;0,"Plug-in hybrid",IF($G4026="Diesel","Diesel","Gasoline"))</f>
        <v>Gasoline</v>
      </c>
    </row>
    <row r="4027" spans="1:15" ht="15" customHeight="1" x14ac:dyDescent="0.25">
      <c r="A4027" s="1">
        <v>2022</v>
      </c>
      <c r="B4027" s="1" t="s">
        <v>6034</v>
      </c>
      <c r="C4027" s="1" t="s">
        <v>1427</v>
      </c>
      <c r="D4027" s="1" t="s">
        <v>6355</v>
      </c>
      <c r="E4027" s="1" t="s">
        <v>1305</v>
      </c>
      <c r="F4027" s="1" t="s">
        <v>1429</v>
      </c>
      <c r="G4027" s="1" t="s">
        <v>103</v>
      </c>
      <c r="H4027" s="1" t="s">
        <v>437</v>
      </c>
      <c r="I4027" s="1">
        <v>1.6</v>
      </c>
      <c r="J4027" s="1">
        <v>2023</v>
      </c>
      <c r="K4027" s="1">
        <v>96730</v>
      </c>
      <c r="L4027" s="1">
        <v>0</v>
      </c>
      <c r="M4027" s="1">
        <f t="array" ref="M4027">SUMPRODUCT(MAX(ISNUMBER(SEARCH('Class Rules'!$B$6:$B$85,$E4027))*ISNUMBER(SEARCH('Class Rules'!$C$6:$C$85,$F4027))*'Class Rules'!$A$6:$A$85))</f>
        <v>0</v>
      </c>
      <c r="N4027" s="1" t="str">
        <f t="array" ref="N4027">IF($M4027=0,'Class Rules'!$D$3,INDEX('Class Rules'!$D$6:$D$85,MATCH($M4027,'Class Rules'!$A$6:$A$85,0)))</f>
        <v>Passenger LDV</v>
      </c>
      <c r="O4027" s="1" t="str">
        <f t="array" ref="O4027">IF(SUMPRODUCT(MAX(ISNUMBER(SEARCH(Fuel_Rules!$A$6:$A$30,$E4027))*ISNUMBER(SEARCH(Fuel_Rules!$B$6:$B$30,$F4027))*(Fuel_Rules!$A$6:$A$30&lt;&gt;"")))&gt;0,"Plug-in hybrid",IF($G4027="Diesel","Diesel","Gasoline"))</f>
        <v>Gasoline</v>
      </c>
    </row>
    <row r="4028" spans="1:15" ht="15" customHeight="1" x14ac:dyDescent="0.25">
      <c r="A4028" s="1">
        <v>2022</v>
      </c>
      <c r="B4028" s="1" t="s">
        <v>6034</v>
      </c>
      <c r="C4028" s="1" t="s">
        <v>1430</v>
      </c>
      <c r="D4028" s="1" t="s">
        <v>6356</v>
      </c>
      <c r="E4028" s="1" t="s">
        <v>1305</v>
      </c>
      <c r="F4028" s="1" t="s">
        <v>1432</v>
      </c>
      <c r="G4028" s="1" t="s">
        <v>103</v>
      </c>
      <c r="H4028" s="1" t="s">
        <v>437</v>
      </c>
      <c r="I4028" s="1">
        <v>1</v>
      </c>
      <c r="J4028" s="1">
        <v>2023</v>
      </c>
      <c r="K4028" s="1">
        <v>121236</v>
      </c>
      <c r="L4028" s="1">
        <v>0</v>
      </c>
      <c r="M4028" s="1">
        <f t="array" ref="M4028">SUMPRODUCT(MAX(ISNUMBER(SEARCH('Class Rules'!$B$6:$B$85,$E4028))*ISNUMBER(SEARCH('Class Rules'!$C$6:$C$85,$F4028))*'Class Rules'!$A$6:$A$85))</f>
        <v>0</v>
      </c>
      <c r="N4028" s="1" t="str">
        <f t="array" ref="N4028">IF($M4028=0,'Class Rules'!$D$3,INDEX('Class Rules'!$D$6:$D$85,MATCH($M4028,'Class Rules'!$A$6:$A$85,0)))</f>
        <v>Passenger LDV</v>
      </c>
      <c r="O4028" s="1" t="str">
        <f t="array" ref="O4028">IF(SUMPRODUCT(MAX(ISNUMBER(SEARCH(Fuel_Rules!$A$6:$A$30,$E4028))*ISNUMBER(SEARCH(Fuel_Rules!$B$6:$B$30,$F4028))*(Fuel_Rules!$A$6:$A$30&lt;&gt;"")))&gt;0,"Plug-in hybrid",IF($G4028="Diesel","Diesel","Gasoline"))</f>
        <v>Gasoline</v>
      </c>
    </row>
    <row r="4029" spans="1:15" ht="15" customHeight="1" x14ac:dyDescent="0.25">
      <c r="A4029" s="1">
        <v>2022</v>
      </c>
      <c r="B4029" s="1" t="s">
        <v>6034</v>
      </c>
      <c r="C4029" s="1" t="s">
        <v>1433</v>
      </c>
      <c r="D4029" s="1" t="s">
        <v>6357</v>
      </c>
      <c r="E4029" s="1" t="s">
        <v>1305</v>
      </c>
      <c r="F4029" s="1" t="s">
        <v>1435</v>
      </c>
      <c r="G4029" s="1" t="s">
        <v>103</v>
      </c>
      <c r="H4029" s="1" t="s">
        <v>437</v>
      </c>
      <c r="I4029" s="1">
        <v>2</v>
      </c>
      <c r="J4029" s="1">
        <v>2023</v>
      </c>
      <c r="K4029" s="1">
        <v>168044</v>
      </c>
      <c r="L4029" s="1">
        <v>0</v>
      </c>
      <c r="M4029" s="1">
        <f t="array" ref="M4029">SUMPRODUCT(MAX(ISNUMBER(SEARCH('Class Rules'!$B$6:$B$85,$E4029))*ISNUMBER(SEARCH('Class Rules'!$C$6:$C$85,$F4029))*'Class Rules'!$A$6:$A$85))</f>
        <v>0</v>
      </c>
      <c r="N4029" s="1" t="str">
        <f t="array" ref="N4029">IF($M4029=0,'Class Rules'!$D$3,INDEX('Class Rules'!$D$6:$D$85,MATCH($M4029,'Class Rules'!$A$6:$A$85,0)))</f>
        <v>Passenger LDV</v>
      </c>
      <c r="O4029" s="1" t="str">
        <f t="array" ref="O4029">IF(SUMPRODUCT(MAX(ISNUMBER(SEARCH(Fuel_Rules!$A$6:$A$30,$E4029))*ISNUMBER(SEARCH(Fuel_Rules!$B$6:$B$30,$F4029))*(Fuel_Rules!$A$6:$A$30&lt;&gt;"")))&gt;0,"Plug-in hybrid",IF($G4029="Diesel","Diesel","Gasoline"))</f>
        <v>Gasoline</v>
      </c>
    </row>
    <row r="4030" spans="1:15" ht="15" customHeight="1" x14ac:dyDescent="0.25">
      <c r="A4030" s="1">
        <v>2022</v>
      </c>
      <c r="B4030" s="1" t="s">
        <v>6034</v>
      </c>
      <c r="C4030" s="1" t="s">
        <v>1436</v>
      </c>
      <c r="D4030" s="1" t="s">
        <v>6358</v>
      </c>
      <c r="E4030" s="1" t="s">
        <v>1305</v>
      </c>
      <c r="F4030" s="1" t="s">
        <v>1438</v>
      </c>
      <c r="G4030" s="1" t="s">
        <v>103</v>
      </c>
      <c r="H4030" s="1" t="s">
        <v>437</v>
      </c>
      <c r="I4030" s="1">
        <v>1</v>
      </c>
      <c r="J4030" s="1">
        <v>2023</v>
      </c>
      <c r="K4030" s="1">
        <v>150412</v>
      </c>
      <c r="L4030" s="1">
        <v>0</v>
      </c>
      <c r="M4030" s="1">
        <f t="array" ref="M4030">SUMPRODUCT(MAX(ISNUMBER(SEARCH('Class Rules'!$B$6:$B$85,$E4030))*ISNUMBER(SEARCH('Class Rules'!$C$6:$C$85,$F4030))*'Class Rules'!$A$6:$A$85))</f>
        <v>0</v>
      </c>
      <c r="N4030" s="1" t="str">
        <f t="array" ref="N4030">IF($M4030=0,'Class Rules'!$D$3,INDEX('Class Rules'!$D$6:$D$85,MATCH($M4030,'Class Rules'!$A$6:$A$85,0)))</f>
        <v>Passenger LDV</v>
      </c>
      <c r="O4030" s="1" t="str">
        <f t="array" ref="O4030">IF(SUMPRODUCT(MAX(ISNUMBER(SEARCH(Fuel_Rules!$A$6:$A$30,$E4030))*ISNUMBER(SEARCH(Fuel_Rules!$B$6:$B$30,$F4030))*(Fuel_Rules!$A$6:$A$30&lt;&gt;"")))&gt;0,"Plug-in hybrid",IF($G4030="Diesel","Diesel","Gasoline"))</f>
        <v>Gasoline</v>
      </c>
    </row>
    <row r="4031" spans="1:15" ht="15" customHeight="1" x14ac:dyDescent="0.25">
      <c r="A4031" s="1">
        <v>2022</v>
      </c>
      <c r="B4031" s="1" t="s">
        <v>6034</v>
      </c>
      <c r="C4031" s="1" t="s">
        <v>1439</v>
      </c>
      <c r="D4031" s="1" t="s">
        <v>6359</v>
      </c>
      <c r="E4031" s="1" t="s">
        <v>1305</v>
      </c>
      <c r="F4031" s="1" t="s">
        <v>1441</v>
      </c>
      <c r="G4031" s="1" t="s">
        <v>103</v>
      </c>
      <c r="H4031" s="1" t="s">
        <v>437</v>
      </c>
      <c r="I4031" s="1">
        <v>1</v>
      </c>
      <c r="J4031" s="1">
        <v>2023</v>
      </c>
      <c r="K4031" s="1">
        <v>134580</v>
      </c>
      <c r="L4031" s="1">
        <v>0</v>
      </c>
      <c r="M4031" s="1">
        <f t="array" ref="M4031">SUMPRODUCT(MAX(ISNUMBER(SEARCH('Class Rules'!$B$6:$B$85,$E4031))*ISNUMBER(SEARCH('Class Rules'!$C$6:$C$85,$F4031))*'Class Rules'!$A$6:$A$85))</f>
        <v>0</v>
      </c>
      <c r="N4031" s="1" t="str">
        <f t="array" ref="N4031">IF($M4031=0,'Class Rules'!$D$3,INDEX('Class Rules'!$D$6:$D$85,MATCH($M4031,'Class Rules'!$A$6:$A$85,0)))</f>
        <v>Passenger LDV</v>
      </c>
      <c r="O4031" s="1" t="str">
        <f t="array" ref="O4031">IF(SUMPRODUCT(MAX(ISNUMBER(SEARCH(Fuel_Rules!$A$6:$A$30,$E4031))*ISNUMBER(SEARCH(Fuel_Rules!$B$6:$B$30,$F4031))*(Fuel_Rules!$A$6:$A$30&lt;&gt;"")))&gt;0,"Plug-in hybrid",IF($G4031="Diesel","Diesel","Gasoline"))</f>
        <v>Gasoline</v>
      </c>
    </row>
    <row r="4032" spans="1:15" ht="15" customHeight="1" x14ac:dyDescent="0.25">
      <c r="A4032" s="1">
        <v>2022</v>
      </c>
      <c r="B4032" s="1" t="s">
        <v>6034</v>
      </c>
      <c r="C4032" s="1" t="s">
        <v>1442</v>
      </c>
      <c r="D4032" s="1" t="s">
        <v>6360</v>
      </c>
      <c r="E4032" s="1" t="s">
        <v>1305</v>
      </c>
      <c r="F4032" s="1" t="s">
        <v>1444</v>
      </c>
      <c r="G4032" s="1" t="s">
        <v>103</v>
      </c>
      <c r="H4032" s="1" t="s">
        <v>298</v>
      </c>
      <c r="I4032" s="1">
        <v>1</v>
      </c>
      <c r="J4032" s="1">
        <v>2023</v>
      </c>
      <c r="K4032" s="1">
        <v>94285</v>
      </c>
      <c r="L4032" s="1">
        <v>0</v>
      </c>
      <c r="M4032" s="1">
        <f t="array" ref="M4032">SUMPRODUCT(MAX(ISNUMBER(SEARCH('Class Rules'!$B$6:$B$85,$E4032))*ISNUMBER(SEARCH('Class Rules'!$C$6:$C$85,$F4032))*'Class Rules'!$A$6:$A$85))</f>
        <v>0</v>
      </c>
      <c r="N4032" s="1" t="str">
        <f t="array" ref="N4032">IF($M4032=0,'Class Rules'!$D$3,INDEX('Class Rules'!$D$6:$D$85,MATCH($M4032,'Class Rules'!$A$6:$A$85,0)))</f>
        <v>Passenger LDV</v>
      </c>
      <c r="O4032" s="1" t="str">
        <f t="array" ref="O4032">IF(SUMPRODUCT(MAX(ISNUMBER(SEARCH(Fuel_Rules!$A$6:$A$30,$E4032))*ISNUMBER(SEARCH(Fuel_Rules!$B$6:$B$30,$F4032))*(Fuel_Rules!$A$6:$A$30&lt;&gt;"")))&gt;0,"Plug-in hybrid",IF($G4032="Diesel","Diesel","Gasoline"))</f>
        <v>Gasoline</v>
      </c>
    </row>
    <row r="4033" spans="1:15" ht="15" customHeight="1" x14ac:dyDescent="0.25">
      <c r="A4033" s="1">
        <v>2022</v>
      </c>
      <c r="B4033" s="1" t="s">
        <v>6034</v>
      </c>
      <c r="C4033" s="1" t="s">
        <v>1445</v>
      </c>
      <c r="D4033" s="1" t="s">
        <v>6361</v>
      </c>
      <c r="E4033" s="1" t="s">
        <v>1305</v>
      </c>
      <c r="F4033" s="1" t="s">
        <v>1447</v>
      </c>
      <c r="G4033" s="1" t="s">
        <v>103</v>
      </c>
      <c r="H4033" s="1" t="s">
        <v>437</v>
      </c>
      <c r="I4033" s="1">
        <v>1</v>
      </c>
      <c r="J4033" s="1">
        <v>2023</v>
      </c>
      <c r="K4033" s="1">
        <v>111574</v>
      </c>
      <c r="L4033" s="1">
        <v>0</v>
      </c>
      <c r="M4033" s="1">
        <f t="array" ref="M4033">SUMPRODUCT(MAX(ISNUMBER(SEARCH('Class Rules'!$B$6:$B$85,$E4033))*ISNUMBER(SEARCH('Class Rules'!$C$6:$C$85,$F4033))*'Class Rules'!$A$6:$A$85))</f>
        <v>0</v>
      </c>
      <c r="N4033" s="1" t="str">
        <f t="array" ref="N4033">IF($M4033=0,'Class Rules'!$D$3,INDEX('Class Rules'!$D$6:$D$85,MATCH($M4033,'Class Rules'!$A$6:$A$85,0)))</f>
        <v>Passenger LDV</v>
      </c>
      <c r="O4033" s="1" t="str">
        <f t="array" ref="O4033">IF(SUMPRODUCT(MAX(ISNUMBER(SEARCH(Fuel_Rules!$A$6:$A$30,$E4033))*ISNUMBER(SEARCH(Fuel_Rules!$B$6:$B$30,$F4033))*(Fuel_Rules!$A$6:$A$30&lt;&gt;"")))&gt;0,"Plug-in hybrid",IF($G4033="Diesel","Diesel","Gasoline"))</f>
        <v>Gasoline</v>
      </c>
    </row>
    <row r="4034" spans="1:15" ht="15" customHeight="1" x14ac:dyDescent="0.25">
      <c r="A4034" s="1">
        <v>2022</v>
      </c>
      <c r="B4034" s="1" t="s">
        <v>6034</v>
      </c>
      <c r="C4034" s="1" t="s">
        <v>1448</v>
      </c>
      <c r="D4034" s="1" t="s">
        <v>6362</v>
      </c>
      <c r="E4034" s="1" t="s">
        <v>1305</v>
      </c>
      <c r="F4034" s="1" t="s">
        <v>1450</v>
      </c>
      <c r="G4034" s="1" t="s">
        <v>103</v>
      </c>
      <c r="H4034" s="1" t="s">
        <v>437</v>
      </c>
      <c r="I4034" s="1">
        <v>1</v>
      </c>
      <c r="J4034" s="1">
        <v>2023</v>
      </c>
      <c r="K4034" s="1">
        <v>103949</v>
      </c>
      <c r="L4034" s="1">
        <v>0</v>
      </c>
      <c r="M4034" s="1">
        <f t="array" ref="M4034">SUMPRODUCT(MAX(ISNUMBER(SEARCH('Class Rules'!$B$6:$B$85,$E4034))*ISNUMBER(SEARCH('Class Rules'!$C$6:$C$85,$F4034))*'Class Rules'!$A$6:$A$85))</f>
        <v>0</v>
      </c>
      <c r="N4034" s="1" t="str">
        <f t="array" ref="N4034">IF($M4034=0,'Class Rules'!$D$3,INDEX('Class Rules'!$D$6:$D$85,MATCH($M4034,'Class Rules'!$A$6:$A$85,0)))</f>
        <v>Passenger LDV</v>
      </c>
      <c r="O4034" s="1" t="str">
        <f t="array" ref="O4034">IF(SUMPRODUCT(MAX(ISNUMBER(SEARCH(Fuel_Rules!$A$6:$A$30,$E4034))*ISNUMBER(SEARCH(Fuel_Rules!$B$6:$B$30,$F4034))*(Fuel_Rules!$A$6:$A$30&lt;&gt;"")))&gt;0,"Plug-in hybrid",IF($G4034="Diesel","Diesel","Gasoline"))</f>
        <v>Gasoline</v>
      </c>
    </row>
    <row r="4035" spans="1:15" ht="15" customHeight="1" x14ac:dyDescent="0.25">
      <c r="A4035" s="1">
        <v>2022</v>
      </c>
      <c r="B4035" s="1" t="s">
        <v>6034</v>
      </c>
      <c r="C4035" s="1" t="s">
        <v>1451</v>
      </c>
      <c r="D4035" s="1" t="s">
        <v>6363</v>
      </c>
      <c r="E4035" s="1" t="s">
        <v>1305</v>
      </c>
      <c r="F4035" s="1" t="s">
        <v>1453</v>
      </c>
      <c r="G4035" s="1" t="s">
        <v>103</v>
      </c>
      <c r="H4035" s="1" t="s">
        <v>298</v>
      </c>
      <c r="I4035" s="1">
        <v>1</v>
      </c>
      <c r="J4035" s="1">
        <v>2023</v>
      </c>
      <c r="K4035" s="1">
        <v>98376</v>
      </c>
      <c r="L4035" s="1">
        <v>0</v>
      </c>
      <c r="M4035" s="1">
        <f t="array" ref="M4035">SUMPRODUCT(MAX(ISNUMBER(SEARCH('Class Rules'!$B$6:$B$85,$E4035))*ISNUMBER(SEARCH('Class Rules'!$C$6:$C$85,$F4035))*'Class Rules'!$A$6:$A$85))</f>
        <v>0</v>
      </c>
      <c r="N4035" s="1" t="str">
        <f t="array" ref="N4035">IF($M4035=0,'Class Rules'!$D$3,INDEX('Class Rules'!$D$6:$D$85,MATCH($M4035,'Class Rules'!$A$6:$A$85,0)))</f>
        <v>Passenger LDV</v>
      </c>
      <c r="O4035" s="1" t="str">
        <f t="array" ref="O4035">IF(SUMPRODUCT(MAX(ISNUMBER(SEARCH(Fuel_Rules!$A$6:$A$30,$E4035))*ISNUMBER(SEARCH(Fuel_Rules!$B$6:$B$30,$F4035))*(Fuel_Rules!$A$6:$A$30&lt;&gt;"")))&gt;0,"Plug-in hybrid",IF($G4035="Diesel","Diesel","Gasoline"))</f>
        <v>Gasoline</v>
      </c>
    </row>
    <row r="4036" spans="1:15" ht="15" customHeight="1" x14ac:dyDescent="0.25">
      <c r="A4036" s="1">
        <v>2022</v>
      </c>
      <c r="B4036" s="1" t="s">
        <v>6034</v>
      </c>
      <c r="C4036" s="1" t="s">
        <v>1454</v>
      </c>
      <c r="D4036" s="1" t="s">
        <v>6364</v>
      </c>
      <c r="E4036" s="1" t="s">
        <v>1305</v>
      </c>
      <c r="F4036" s="1" t="s">
        <v>1456</v>
      </c>
      <c r="G4036" s="1" t="s">
        <v>103</v>
      </c>
      <c r="H4036" s="1" t="s">
        <v>437</v>
      </c>
      <c r="I4036" s="1">
        <v>1</v>
      </c>
      <c r="J4036" s="1">
        <v>2023</v>
      </c>
      <c r="K4036" s="1">
        <v>108184</v>
      </c>
      <c r="L4036" s="1">
        <v>0</v>
      </c>
      <c r="M4036" s="1">
        <f t="array" ref="M4036">SUMPRODUCT(MAX(ISNUMBER(SEARCH('Class Rules'!$B$6:$B$85,$E4036))*ISNUMBER(SEARCH('Class Rules'!$C$6:$C$85,$F4036))*'Class Rules'!$A$6:$A$85))</f>
        <v>0</v>
      </c>
      <c r="N4036" s="1" t="str">
        <f t="array" ref="N4036">IF($M4036=0,'Class Rules'!$D$3,INDEX('Class Rules'!$D$6:$D$85,MATCH($M4036,'Class Rules'!$A$6:$A$85,0)))</f>
        <v>Passenger LDV</v>
      </c>
      <c r="O4036" s="1" t="str">
        <f t="array" ref="O4036">IF(SUMPRODUCT(MAX(ISNUMBER(SEARCH(Fuel_Rules!$A$6:$A$30,$E4036))*ISNUMBER(SEARCH(Fuel_Rules!$B$6:$B$30,$F4036))*(Fuel_Rules!$A$6:$A$30&lt;&gt;"")))&gt;0,"Plug-in hybrid",IF($G4036="Diesel","Diesel","Gasoline"))</f>
        <v>Gasoline</v>
      </c>
    </row>
    <row r="4037" spans="1:15" ht="15" customHeight="1" x14ac:dyDescent="0.25">
      <c r="A4037" s="1">
        <v>2022</v>
      </c>
      <c r="B4037" s="1" t="s">
        <v>6034</v>
      </c>
      <c r="C4037" s="1" t="s">
        <v>1457</v>
      </c>
      <c r="D4037" s="1" t="s">
        <v>6365</v>
      </c>
      <c r="E4037" s="1" t="s">
        <v>1305</v>
      </c>
      <c r="F4037" s="1" t="s">
        <v>1459</v>
      </c>
      <c r="G4037" s="1" t="s">
        <v>103</v>
      </c>
      <c r="H4037" s="1" t="s">
        <v>437</v>
      </c>
      <c r="I4037" s="1">
        <v>1</v>
      </c>
      <c r="J4037" s="1">
        <v>2023</v>
      </c>
      <c r="K4037" s="1">
        <v>100098</v>
      </c>
      <c r="L4037" s="1">
        <v>0</v>
      </c>
      <c r="M4037" s="1">
        <f t="array" ref="M4037">SUMPRODUCT(MAX(ISNUMBER(SEARCH('Class Rules'!$B$6:$B$85,$E4037))*ISNUMBER(SEARCH('Class Rules'!$C$6:$C$85,$F4037))*'Class Rules'!$A$6:$A$85))</f>
        <v>0</v>
      </c>
      <c r="N4037" s="1" t="str">
        <f t="array" ref="N4037">IF($M4037=0,'Class Rules'!$D$3,INDEX('Class Rules'!$D$6:$D$85,MATCH($M4037,'Class Rules'!$A$6:$A$85,0)))</f>
        <v>Passenger LDV</v>
      </c>
      <c r="O4037" s="1" t="str">
        <f t="array" ref="O4037">IF(SUMPRODUCT(MAX(ISNUMBER(SEARCH(Fuel_Rules!$A$6:$A$30,$E4037))*ISNUMBER(SEARCH(Fuel_Rules!$B$6:$B$30,$F4037))*(Fuel_Rules!$A$6:$A$30&lt;&gt;"")))&gt;0,"Plug-in hybrid",IF($G4037="Diesel","Diesel","Gasoline"))</f>
        <v>Gasoline</v>
      </c>
    </row>
    <row r="4038" spans="1:15" ht="15" customHeight="1" x14ac:dyDescent="0.25">
      <c r="A4038" s="1">
        <v>2022</v>
      </c>
      <c r="B4038" s="1" t="s">
        <v>6034</v>
      </c>
      <c r="C4038" s="1" t="s">
        <v>6366</v>
      </c>
      <c r="D4038" s="1" t="s">
        <v>6367</v>
      </c>
      <c r="E4038" s="1" t="s">
        <v>1305</v>
      </c>
      <c r="F4038" s="1" t="s">
        <v>6368</v>
      </c>
      <c r="G4038" s="1" t="s">
        <v>103</v>
      </c>
      <c r="H4038" s="1" t="s">
        <v>437</v>
      </c>
      <c r="I4038" s="1">
        <v>1</v>
      </c>
      <c r="J4038" s="1">
        <v>2023</v>
      </c>
      <c r="K4038" s="1">
        <v>94356</v>
      </c>
      <c r="L4038" s="1">
        <v>0</v>
      </c>
      <c r="M4038" s="1">
        <f t="array" ref="M4038">SUMPRODUCT(MAX(ISNUMBER(SEARCH('Class Rules'!$B$6:$B$85,$E4038))*ISNUMBER(SEARCH('Class Rules'!$C$6:$C$85,$F4038))*'Class Rules'!$A$6:$A$85))</f>
        <v>0</v>
      </c>
      <c r="N4038" s="1" t="str">
        <f t="array" ref="N4038">IF($M4038=0,'Class Rules'!$D$3,INDEX('Class Rules'!$D$6:$D$85,MATCH($M4038,'Class Rules'!$A$6:$A$85,0)))</f>
        <v>Passenger LDV</v>
      </c>
      <c r="O4038" s="1" t="str">
        <f t="array" ref="O4038">IF(SUMPRODUCT(MAX(ISNUMBER(SEARCH(Fuel_Rules!$A$6:$A$30,$E4038))*ISNUMBER(SEARCH(Fuel_Rules!$B$6:$B$30,$F4038))*(Fuel_Rules!$A$6:$A$30&lt;&gt;"")))&gt;0,"Plug-in hybrid",IF($G4038="Diesel","Diesel","Gasoline"))</f>
        <v>Gasoline</v>
      </c>
    </row>
    <row r="4039" spans="1:15" ht="15" customHeight="1" x14ac:dyDescent="0.25">
      <c r="A4039" s="1">
        <v>2022</v>
      </c>
      <c r="B4039" s="1" t="s">
        <v>6034</v>
      </c>
      <c r="C4039" s="1" t="s">
        <v>6369</v>
      </c>
      <c r="D4039" s="1" t="s">
        <v>6370</v>
      </c>
      <c r="E4039" s="1" t="s">
        <v>1305</v>
      </c>
      <c r="F4039" s="1" t="s">
        <v>6371</v>
      </c>
      <c r="G4039" s="1" t="s">
        <v>103</v>
      </c>
      <c r="H4039" s="1" t="s">
        <v>437</v>
      </c>
      <c r="I4039" s="1">
        <v>1</v>
      </c>
      <c r="J4039" s="1">
        <v>2023</v>
      </c>
      <c r="K4039" s="1">
        <v>98657</v>
      </c>
      <c r="L4039" s="1">
        <v>0</v>
      </c>
      <c r="M4039" s="1">
        <f t="array" ref="M4039">SUMPRODUCT(MAX(ISNUMBER(SEARCH('Class Rules'!$B$6:$B$85,$E4039))*ISNUMBER(SEARCH('Class Rules'!$C$6:$C$85,$F4039))*'Class Rules'!$A$6:$A$85))</f>
        <v>0</v>
      </c>
      <c r="N4039" s="1" t="str">
        <f t="array" ref="N4039">IF($M4039=0,'Class Rules'!$D$3,INDEX('Class Rules'!$D$6:$D$85,MATCH($M4039,'Class Rules'!$A$6:$A$85,0)))</f>
        <v>Passenger LDV</v>
      </c>
      <c r="O4039" s="1" t="str">
        <f t="array" ref="O4039">IF(SUMPRODUCT(MAX(ISNUMBER(SEARCH(Fuel_Rules!$A$6:$A$30,$E4039))*ISNUMBER(SEARCH(Fuel_Rules!$B$6:$B$30,$F4039))*(Fuel_Rules!$A$6:$A$30&lt;&gt;"")))&gt;0,"Plug-in hybrid",IF($G4039="Diesel","Diesel","Gasoline"))</f>
        <v>Gasoline</v>
      </c>
    </row>
    <row r="4040" spans="1:15" ht="15" customHeight="1" x14ac:dyDescent="0.25">
      <c r="A4040" s="1">
        <v>2022</v>
      </c>
      <c r="B4040" s="1" t="s">
        <v>6034</v>
      </c>
      <c r="C4040" s="1" t="s">
        <v>1460</v>
      </c>
      <c r="D4040" s="1" t="s">
        <v>6372</v>
      </c>
      <c r="E4040" s="1" t="s">
        <v>1462</v>
      </c>
      <c r="F4040" s="1" t="s">
        <v>3534</v>
      </c>
      <c r="G4040" s="1" t="s">
        <v>105</v>
      </c>
      <c r="H4040" s="1" t="s">
        <v>298</v>
      </c>
      <c r="I4040" s="1">
        <v>3</v>
      </c>
      <c r="J4040" s="1">
        <v>2023</v>
      </c>
      <c r="K4040" s="1">
        <v>237300</v>
      </c>
      <c r="L4040" s="1">
        <v>0</v>
      </c>
      <c r="M4040" s="1">
        <f t="array" ref="M4040">SUMPRODUCT(MAX(ISNUMBER(SEARCH('Class Rules'!$B$6:$B$85,$E4040))*ISNUMBER(SEARCH('Class Rules'!$C$6:$C$85,$F4040))*'Class Rules'!$A$6:$A$85))</f>
        <v>42</v>
      </c>
      <c r="N4040" s="1" t="str">
        <f t="array" ref="N4040">IF($M4040=0,'Class Rules'!$D$3,INDEX('Class Rules'!$D$6:$D$85,MATCH($M4040,'Class Rules'!$A$6:$A$85,0)))</f>
        <v>Freight LDV</v>
      </c>
      <c r="O4040" s="1" t="str">
        <f t="array" ref="O4040">IF(SUMPRODUCT(MAX(ISNUMBER(SEARCH(Fuel_Rules!$A$6:$A$30,$E4040))*ISNUMBER(SEARCH(Fuel_Rules!$B$6:$B$30,$F4040))*(Fuel_Rules!$A$6:$A$30&lt;&gt;"")))&gt;0,"Plug-in hybrid",IF($G4040="Diesel","Diesel","Gasoline"))</f>
        <v>Diesel</v>
      </c>
    </row>
    <row r="4041" spans="1:15" ht="15" customHeight="1" x14ac:dyDescent="0.25">
      <c r="A4041" s="1">
        <v>2022</v>
      </c>
      <c r="B4041" s="1" t="s">
        <v>6034</v>
      </c>
      <c r="C4041" s="1" t="s">
        <v>1464</v>
      </c>
      <c r="D4041" s="1" t="s">
        <v>6373</v>
      </c>
      <c r="E4041" s="1" t="s">
        <v>1462</v>
      </c>
      <c r="F4041" s="1" t="s">
        <v>3536</v>
      </c>
      <c r="G4041" s="1" t="s">
        <v>105</v>
      </c>
      <c r="H4041" s="1" t="s">
        <v>298</v>
      </c>
      <c r="I4041" s="1">
        <v>3</v>
      </c>
      <c r="J4041" s="1">
        <v>2023</v>
      </c>
      <c r="K4041" s="1">
        <v>239455</v>
      </c>
      <c r="L4041" s="1">
        <v>0</v>
      </c>
      <c r="M4041" s="1">
        <f t="array" ref="M4041">SUMPRODUCT(MAX(ISNUMBER(SEARCH('Class Rules'!$B$6:$B$85,$E4041))*ISNUMBER(SEARCH('Class Rules'!$C$6:$C$85,$F4041))*'Class Rules'!$A$6:$A$85))</f>
        <v>42</v>
      </c>
      <c r="N4041" s="1" t="str">
        <f t="array" ref="N4041">IF($M4041=0,'Class Rules'!$D$3,INDEX('Class Rules'!$D$6:$D$85,MATCH($M4041,'Class Rules'!$A$6:$A$85,0)))</f>
        <v>Freight LDV</v>
      </c>
      <c r="O4041" s="1" t="str">
        <f t="array" ref="O4041">IF(SUMPRODUCT(MAX(ISNUMBER(SEARCH(Fuel_Rules!$A$6:$A$30,$E4041))*ISNUMBER(SEARCH(Fuel_Rules!$B$6:$B$30,$F4041))*(Fuel_Rules!$A$6:$A$30&lt;&gt;"")))&gt;0,"Plug-in hybrid",IF($G4041="Diesel","Diesel","Gasoline"))</f>
        <v>Diesel</v>
      </c>
    </row>
    <row r="4042" spans="1:15" ht="15" customHeight="1" x14ac:dyDescent="0.25">
      <c r="A4042" s="1">
        <v>2022</v>
      </c>
      <c r="B4042" s="1" t="s">
        <v>6034</v>
      </c>
      <c r="C4042" s="1" t="s">
        <v>1467</v>
      </c>
      <c r="D4042" s="1" t="s">
        <v>6374</v>
      </c>
      <c r="E4042" s="1" t="s">
        <v>1462</v>
      </c>
      <c r="F4042" s="1" t="s">
        <v>3538</v>
      </c>
      <c r="G4042" s="1" t="s">
        <v>105</v>
      </c>
      <c r="H4042" s="1" t="s">
        <v>298</v>
      </c>
      <c r="I4042" s="1">
        <v>3</v>
      </c>
      <c r="J4042" s="1">
        <v>2023</v>
      </c>
      <c r="K4042" s="1">
        <v>248190</v>
      </c>
      <c r="L4042" s="1">
        <v>0</v>
      </c>
      <c r="M4042" s="1">
        <f t="array" ref="M4042">SUMPRODUCT(MAX(ISNUMBER(SEARCH('Class Rules'!$B$6:$B$85,$E4042))*ISNUMBER(SEARCH('Class Rules'!$C$6:$C$85,$F4042))*'Class Rules'!$A$6:$A$85))</f>
        <v>54</v>
      </c>
      <c r="N4042" s="1" t="str">
        <f t="array" ref="N4042">IF($M4042=0,'Class Rules'!$D$3,INDEX('Class Rules'!$D$6:$D$85,MATCH($M4042,'Class Rules'!$A$6:$A$85,0)))</f>
        <v>Freight HDV</v>
      </c>
      <c r="O4042" s="1" t="str">
        <f t="array" ref="O4042">IF(SUMPRODUCT(MAX(ISNUMBER(SEARCH(Fuel_Rules!$A$6:$A$30,$E4042))*ISNUMBER(SEARCH(Fuel_Rules!$B$6:$B$30,$F4042))*(Fuel_Rules!$A$6:$A$30&lt;&gt;"")))&gt;0,"Plug-in hybrid",IF($G4042="Diesel","Diesel","Gasoline"))</f>
        <v>Diesel</v>
      </c>
    </row>
    <row r="4043" spans="1:15" ht="15" customHeight="1" x14ac:dyDescent="0.25">
      <c r="A4043" s="1">
        <v>2022</v>
      </c>
      <c r="B4043" s="1" t="s">
        <v>6034</v>
      </c>
      <c r="C4043" s="1" t="s">
        <v>1470</v>
      </c>
      <c r="D4043" s="1" t="s">
        <v>6375</v>
      </c>
      <c r="E4043" s="1" t="s">
        <v>1462</v>
      </c>
      <c r="F4043" s="1" t="s">
        <v>3540</v>
      </c>
      <c r="G4043" s="1" t="s">
        <v>105</v>
      </c>
      <c r="H4043" s="1" t="s">
        <v>298</v>
      </c>
      <c r="I4043" s="1">
        <v>3</v>
      </c>
      <c r="J4043" s="1">
        <v>2023</v>
      </c>
      <c r="K4043" s="1">
        <v>274692</v>
      </c>
      <c r="L4043" s="1">
        <v>0</v>
      </c>
      <c r="M4043" s="1">
        <f t="array" ref="M4043">SUMPRODUCT(MAX(ISNUMBER(SEARCH('Class Rules'!$B$6:$B$85,$E4043))*ISNUMBER(SEARCH('Class Rules'!$C$6:$C$85,$F4043))*'Class Rules'!$A$6:$A$85))</f>
        <v>54</v>
      </c>
      <c r="N4043" s="1" t="str">
        <f t="array" ref="N4043">IF($M4043=0,'Class Rules'!$D$3,INDEX('Class Rules'!$D$6:$D$85,MATCH($M4043,'Class Rules'!$A$6:$A$85,0)))</f>
        <v>Freight HDV</v>
      </c>
      <c r="O4043" s="1" t="str">
        <f t="array" ref="O4043">IF(SUMPRODUCT(MAX(ISNUMBER(SEARCH(Fuel_Rules!$A$6:$A$30,$E4043))*ISNUMBER(SEARCH(Fuel_Rules!$B$6:$B$30,$F4043))*(Fuel_Rules!$A$6:$A$30&lt;&gt;"")))&gt;0,"Plug-in hybrid",IF($G4043="Diesel","Diesel","Gasoline"))</f>
        <v>Diesel</v>
      </c>
    </row>
    <row r="4044" spans="1:15" ht="15" customHeight="1" x14ac:dyDescent="0.25">
      <c r="A4044" s="1">
        <v>2022</v>
      </c>
      <c r="B4044" s="1" t="s">
        <v>6034</v>
      </c>
      <c r="C4044" s="1" t="s">
        <v>1473</v>
      </c>
      <c r="D4044" s="1" t="s">
        <v>6376</v>
      </c>
      <c r="E4044" s="1" t="s">
        <v>1462</v>
      </c>
      <c r="F4044" s="1" t="s">
        <v>3542</v>
      </c>
      <c r="G4044" s="1" t="s">
        <v>105</v>
      </c>
      <c r="H4044" s="1" t="s">
        <v>298</v>
      </c>
      <c r="I4044" s="1">
        <v>3</v>
      </c>
      <c r="J4044" s="1">
        <v>2023</v>
      </c>
      <c r="K4044" s="1">
        <v>220023</v>
      </c>
      <c r="L4044" s="1">
        <v>0</v>
      </c>
      <c r="M4044" s="1">
        <f t="array" ref="M4044">SUMPRODUCT(MAX(ISNUMBER(SEARCH('Class Rules'!$B$6:$B$85,$E4044))*ISNUMBER(SEARCH('Class Rules'!$C$6:$C$85,$F4044))*'Class Rules'!$A$6:$A$85))</f>
        <v>51</v>
      </c>
      <c r="N4044" s="1" t="str">
        <f t="array" ref="N4044">IF($M4044=0,'Class Rules'!$D$3,INDEX('Class Rules'!$D$6:$D$85,MATCH($M4044,'Class Rules'!$A$6:$A$85,0)))</f>
        <v>Freight HDV</v>
      </c>
      <c r="O4044" s="1" t="str">
        <f t="array" ref="O4044">IF(SUMPRODUCT(MAX(ISNUMBER(SEARCH(Fuel_Rules!$A$6:$A$30,$E4044))*ISNUMBER(SEARCH(Fuel_Rules!$B$6:$B$30,$F4044))*(Fuel_Rules!$A$6:$A$30&lt;&gt;"")))&gt;0,"Plug-in hybrid",IF($G4044="Diesel","Diesel","Gasoline"))</f>
        <v>Diesel</v>
      </c>
    </row>
    <row r="4045" spans="1:15" ht="15" customHeight="1" x14ac:dyDescent="0.25">
      <c r="A4045" s="1">
        <v>2022</v>
      </c>
      <c r="B4045" s="1" t="s">
        <v>6034</v>
      </c>
      <c r="C4045" s="1" t="s">
        <v>1476</v>
      </c>
      <c r="D4045" s="1" t="s">
        <v>6377</v>
      </c>
      <c r="E4045" s="1" t="s">
        <v>1462</v>
      </c>
      <c r="F4045" s="1" t="s">
        <v>3544</v>
      </c>
      <c r="G4045" s="1" t="s">
        <v>105</v>
      </c>
      <c r="H4045" s="1" t="s">
        <v>298</v>
      </c>
      <c r="I4045" s="1">
        <v>3</v>
      </c>
      <c r="J4045" s="1">
        <v>2023</v>
      </c>
      <c r="K4045" s="1">
        <v>228710</v>
      </c>
      <c r="L4045" s="1">
        <v>0</v>
      </c>
      <c r="M4045" s="1">
        <f t="array" ref="M4045">SUMPRODUCT(MAX(ISNUMBER(SEARCH('Class Rules'!$B$6:$B$85,$E4045))*ISNUMBER(SEARCH('Class Rules'!$C$6:$C$85,$F4045))*'Class Rules'!$A$6:$A$85))</f>
        <v>52</v>
      </c>
      <c r="N4045" s="1" t="str">
        <f t="array" ref="N4045">IF($M4045=0,'Class Rules'!$D$3,INDEX('Class Rules'!$D$6:$D$85,MATCH($M4045,'Class Rules'!$A$6:$A$85,0)))</f>
        <v>Freight HDV</v>
      </c>
      <c r="O4045" s="1" t="str">
        <f t="array" ref="O4045">IF(SUMPRODUCT(MAX(ISNUMBER(SEARCH(Fuel_Rules!$A$6:$A$30,$E4045))*ISNUMBER(SEARCH(Fuel_Rules!$B$6:$B$30,$F4045))*(Fuel_Rules!$A$6:$A$30&lt;&gt;"")))&gt;0,"Plug-in hybrid",IF($G4045="Diesel","Diesel","Gasoline"))</f>
        <v>Diesel</v>
      </c>
    </row>
    <row r="4046" spans="1:15" ht="15" customHeight="1" x14ac:dyDescent="0.25">
      <c r="A4046" s="1">
        <v>2022</v>
      </c>
      <c r="B4046" s="1" t="s">
        <v>6034</v>
      </c>
      <c r="C4046" s="1" t="s">
        <v>1479</v>
      </c>
      <c r="D4046" s="1" t="s">
        <v>6378</v>
      </c>
      <c r="E4046" s="1" t="s">
        <v>1462</v>
      </c>
      <c r="F4046" s="1" t="s">
        <v>3546</v>
      </c>
      <c r="G4046" s="1" t="s">
        <v>105</v>
      </c>
      <c r="H4046" s="1" t="s">
        <v>298</v>
      </c>
      <c r="I4046" s="1">
        <v>3</v>
      </c>
      <c r="J4046" s="1">
        <v>2023</v>
      </c>
      <c r="K4046" s="1">
        <v>245473</v>
      </c>
      <c r="L4046" s="1">
        <v>0</v>
      </c>
      <c r="M4046" s="1">
        <f t="array" ref="M4046">SUMPRODUCT(MAX(ISNUMBER(SEARCH('Class Rules'!$B$6:$B$85,$E4046))*ISNUMBER(SEARCH('Class Rules'!$C$6:$C$85,$F4046))*'Class Rules'!$A$6:$A$85))</f>
        <v>51</v>
      </c>
      <c r="N4046" s="1" t="str">
        <f t="array" ref="N4046">IF($M4046=0,'Class Rules'!$D$3,INDEX('Class Rules'!$D$6:$D$85,MATCH($M4046,'Class Rules'!$A$6:$A$85,0)))</f>
        <v>Freight HDV</v>
      </c>
      <c r="O4046" s="1" t="str">
        <f t="array" ref="O4046">IF(SUMPRODUCT(MAX(ISNUMBER(SEARCH(Fuel_Rules!$A$6:$A$30,$E4046))*ISNUMBER(SEARCH(Fuel_Rules!$B$6:$B$30,$F4046))*(Fuel_Rules!$A$6:$A$30&lt;&gt;"")))&gt;0,"Plug-in hybrid",IF($G4046="Diesel","Diesel","Gasoline"))</f>
        <v>Diesel</v>
      </c>
    </row>
    <row r="4047" spans="1:15" ht="15" customHeight="1" x14ac:dyDescent="0.25">
      <c r="A4047" s="1">
        <v>2022</v>
      </c>
      <c r="B4047" s="1" t="s">
        <v>6034</v>
      </c>
      <c r="C4047" s="1" t="s">
        <v>1482</v>
      </c>
      <c r="D4047" s="1" t="s">
        <v>6379</v>
      </c>
      <c r="E4047" s="1" t="s">
        <v>1462</v>
      </c>
      <c r="F4047" s="1" t="s">
        <v>3548</v>
      </c>
      <c r="G4047" s="1" t="s">
        <v>105</v>
      </c>
      <c r="H4047" s="1" t="s">
        <v>298</v>
      </c>
      <c r="I4047" s="1">
        <v>3</v>
      </c>
      <c r="J4047" s="1">
        <v>2023</v>
      </c>
      <c r="K4047" s="1">
        <v>256194</v>
      </c>
      <c r="L4047" s="1">
        <v>0</v>
      </c>
      <c r="M4047" s="1">
        <f t="array" ref="M4047">SUMPRODUCT(MAX(ISNUMBER(SEARCH('Class Rules'!$B$6:$B$85,$E4047))*ISNUMBER(SEARCH('Class Rules'!$C$6:$C$85,$F4047))*'Class Rules'!$A$6:$A$85))</f>
        <v>52</v>
      </c>
      <c r="N4047" s="1" t="str">
        <f t="array" ref="N4047">IF($M4047=0,'Class Rules'!$D$3,INDEX('Class Rules'!$D$6:$D$85,MATCH($M4047,'Class Rules'!$A$6:$A$85,0)))</f>
        <v>Freight HDV</v>
      </c>
      <c r="O4047" s="1" t="str">
        <f t="array" ref="O4047">IF(SUMPRODUCT(MAX(ISNUMBER(SEARCH(Fuel_Rules!$A$6:$A$30,$E4047))*ISNUMBER(SEARCH(Fuel_Rules!$B$6:$B$30,$F4047))*(Fuel_Rules!$A$6:$A$30&lt;&gt;"")))&gt;0,"Plug-in hybrid",IF($G4047="Diesel","Diesel","Gasoline"))</f>
        <v>Diesel</v>
      </c>
    </row>
    <row r="4048" spans="1:15" ht="15" customHeight="1" x14ac:dyDescent="0.25">
      <c r="A4048" s="1">
        <v>2022</v>
      </c>
      <c r="B4048" s="1" t="s">
        <v>6034</v>
      </c>
      <c r="C4048" s="1" t="s">
        <v>1485</v>
      </c>
      <c r="D4048" s="1" t="s">
        <v>6380</v>
      </c>
      <c r="E4048" s="1" t="s">
        <v>1462</v>
      </c>
      <c r="F4048" s="1" t="s">
        <v>3550</v>
      </c>
      <c r="G4048" s="1" t="s">
        <v>105</v>
      </c>
      <c r="H4048" s="1" t="s">
        <v>298</v>
      </c>
      <c r="I4048" s="1">
        <v>3</v>
      </c>
      <c r="J4048" s="1">
        <v>2023</v>
      </c>
      <c r="K4048" s="1">
        <v>262321</v>
      </c>
      <c r="L4048" s="1">
        <v>0</v>
      </c>
      <c r="M4048" s="1">
        <f t="array" ref="M4048">SUMPRODUCT(MAX(ISNUMBER(SEARCH('Class Rules'!$B$6:$B$85,$E4048))*ISNUMBER(SEARCH('Class Rules'!$C$6:$C$85,$F4048))*'Class Rules'!$A$6:$A$85))</f>
        <v>55</v>
      </c>
      <c r="N4048" s="1" t="str">
        <f t="array" ref="N4048">IF($M4048=0,'Class Rules'!$D$3,INDEX('Class Rules'!$D$6:$D$85,MATCH($M4048,'Class Rules'!$A$6:$A$85,0)))</f>
        <v>Freight HDV</v>
      </c>
      <c r="O4048" s="1" t="str">
        <f t="array" ref="O4048">IF(SUMPRODUCT(MAX(ISNUMBER(SEARCH(Fuel_Rules!$A$6:$A$30,$E4048))*ISNUMBER(SEARCH(Fuel_Rules!$B$6:$B$30,$F4048))*(Fuel_Rules!$A$6:$A$30&lt;&gt;"")))&gt;0,"Plug-in hybrid",IF($G4048="Diesel","Diesel","Gasoline"))</f>
        <v>Diesel</v>
      </c>
    </row>
    <row r="4049" spans="1:15" ht="15" customHeight="1" x14ac:dyDescent="0.25">
      <c r="A4049" s="1">
        <v>2022</v>
      </c>
      <c r="B4049" s="1" t="s">
        <v>6034</v>
      </c>
      <c r="C4049" s="1" t="s">
        <v>1488</v>
      </c>
      <c r="D4049" s="1" t="s">
        <v>6381</v>
      </c>
      <c r="E4049" s="1" t="s">
        <v>1462</v>
      </c>
      <c r="F4049" s="1" t="s">
        <v>3552</v>
      </c>
      <c r="G4049" s="1" t="s">
        <v>105</v>
      </c>
      <c r="H4049" s="1" t="s">
        <v>298</v>
      </c>
      <c r="I4049" s="1">
        <v>3</v>
      </c>
      <c r="J4049" s="1">
        <v>2023</v>
      </c>
      <c r="K4049" s="1">
        <v>287505</v>
      </c>
      <c r="L4049" s="1">
        <v>0</v>
      </c>
      <c r="M4049" s="1">
        <f t="array" ref="M4049">SUMPRODUCT(MAX(ISNUMBER(SEARCH('Class Rules'!$B$6:$B$85,$E4049))*ISNUMBER(SEARCH('Class Rules'!$C$6:$C$85,$F4049))*'Class Rules'!$A$6:$A$85))</f>
        <v>52</v>
      </c>
      <c r="N4049" s="1" t="str">
        <f t="array" ref="N4049">IF($M4049=0,'Class Rules'!$D$3,INDEX('Class Rules'!$D$6:$D$85,MATCH($M4049,'Class Rules'!$A$6:$A$85,0)))</f>
        <v>Freight HDV</v>
      </c>
      <c r="O4049" s="1" t="str">
        <f t="array" ref="O4049">IF(SUMPRODUCT(MAX(ISNUMBER(SEARCH(Fuel_Rules!$A$6:$A$30,$E4049))*ISNUMBER(SEARCH(Fuel_Rules!$B$6:$B$30,$F4049))*(Fuel_Rules!$A$6:$A$30&lt;&gt;"")))&gt;0,"Plug-in hybrid",IF($G4049="Diesel","Diesel","Gasoline"))</f>
        <v>Diesel</v>
      </c>
    </row>
    <row r="4050" spans="1:15" ht="15" customHeight="1" x14ac:dyDescent="0.25">
      <c r="A4050" s="1">
        <v>2022</v>
      </c>
      <c r="B4050" s="1" t="s">
        <v>6034</v>
      </c>
      <c r="C4050" s="1" t="s">
        <v>1491</v>
      </c>
      <c r="D4050" s="1" t="s">
        <v>6382</v>
      </c>
      <c r="E4050" s="1" t="s">
        <v>1462</v>
      </c>
      <c r="F4050" s="1" t="s">
        <v>3554</v>
      </c>
      <c r="G4050" s="1" t="s">
        <v>105</v>
      </c>
      <c r="H4050" s="1" t="s">
        <v>298</v>
      </c>
      <c r="I4050" s="1">
        <v>3</v>
      </c>
      <c r="J4050" s="1">
        <v>2023</v>
      </c>
      <c r="K4050" s="1">
        <v>291375</v>
      </c>
      <c r="L4050" s="1">
        <v>0</v>
      </c>
      <c r="M4050" s="1">
        <f t="array" ref="M4050">SUMPRODUCT(MAX(ISNUMBER(SEARCH('Class Rules'!$B$6:$B$85,$E4050))*ISNUMBER(SEARCH('Class Rules'!$C$6:$C$85,$F4050))*'Class Rules'!$A$6:$A$85))</f>
        <v>52</v>
      </c>
      <c r="N4050" s="1" t="str">
        <f t="array" ref="N4050">IF($M4050=0,'Class Rules'!$D$3,INDEX('Class Rules'!$D$6:$D$85,MATCH($M4050,'Class Rules'!$A$6:$A$85,0)))</f>
        <v>Freight HDV</v>
      </c>
      <c r="O4050" s="1" t="str">
        <f t="array" ref="O4050">IF(SUMPRODUCT(MAX(ISNUMBER(SEARCH(Fuel_Rules!$A$6:$A$30,$E4050))*ISNUMBER(SEARCH(Fuel_Rules!$B$6:$B$30,$F4050))*(Fuel_Rules!$A$6:$A$30&lt;&gt;"")))&gt;0,"Plug-in hybrid",IF($G4050="Diesel","Diesel","Gasoline"))</f>
        <v>Diesel</v>
      </c>
    </row>
    <row r="4051" spans="1:15" ht="15" customHeight="1" x14ac:dyDescent="0.25">
      <c r="A4051" s="1">
        <v>2022</v>
      </c>
      <c r="B4051" s="1" t="s">
        <v>6034</v>
      </c>
      <c r="C4051" s="1" t="s">
        <v>1494</v>
      </c>
      <c r="D4051" s="1" t="s">
        <v>6383</v>
      </c>
      <c r="E4051" s="1" t="s">
        <v>1462</v>
      </c>
      <c r="F4051" s="1" t="s">
        <v>3556</v>
      </c>
      <c r="G4051" s="1" t="s">
        <v>105</v>
      </c>
      <c r="H4051" s="1" t="s">
        <v>298</v>
      </c>
      <c r="I4051" s="1">
        <v>2.2999999999999998</v>
      </c>
      <c r="J4051" s="1">
        <v>2023</v>
      </c>
      <c r="K4051" s="1">
        <v>260357</v>
      </c>
      <c r="L4051" s="1">
        <v>0</v>
      </c>
      <c r="M4051" s="1">
        <f t="array" ref="M4051">SUMPRODUCT(MAX(ISNUMBER(SEARCH('Class Rules'!$B$6:$B$85,$E4051))*ISNUMBER(SEARCH('Class Rules'!$C$6:$C$85,$F4051))*'Class Rules'!$A$6:$A$85))</f>
        <v>40</v>
      </c>
      <c r="N4051" s="1" t="str">
        <f t="array" ref="N4051">IF($M4051=0,'Class Rules'!$D$3,INDEX('Class Rules'!$D$6:$D$85,MATCH($M4051,'Class Rules'!$A$6:$A$85,0)))</f>
        <v>Freight LDV</v>
      </c>
      <c r="O4051" s="1" t="str">
        <f t="array" ref="O4051">IF(SUMPRODUCT(MAX(ISNUMBER(SEARCH(Fuel_Rules!$A$6:$A$30,$E4051))*ISNUMBER(SEARCH(Fuel_Rules!$B$6:$B$30,$F4051))*(Fuel_Rules!$A$6:$A$30&lt;&gt;"")))&gt;0,"Plug-in hybrid",IF($G4051="Diesel","Diesel","Gasoline"))</f>
        <v>Diesel</v>
      </c>
    </row>
    <row r="4052" spans="1:15" ht="15" customHeight="1" x14ac:dyDescent="0.25">
      <c r="A4052" s="1">
        <v>2022</v>
      </c>
      <c r="B4052" s="1" t="s">
        <v>6034</v>
      </c>
      <c r="C4052" s="1" t="s">
        <v>1497</v>
      </c>
      <c r="D4052" s="1" t="s">
        <v>6384</v>
      </c>
      <c r="E4052" s="1" t="s">
        <v>1462</v>
      </c>
      <c r="F4052" s="1" t="s">
        <v>3558</v>
      </c>
      <c r="G4052" s="1" t="s">
        <v>105</v>
      </c>
      <c r="H4052" s="1" t="s">
        <v>298</v>
      </c>
      <c r="I4052" s="1">
        <v>2.2999999999999998</v>
      </c>
      <c r="J4052" s="1">
        <v>2023</v>
      </c>
      <c r="K4052" s="1">
        <v>258742</v>
      </c>
      <c r="L4052" s="1">
        <v>0</v>
      </c>
      <c r="M4052" s="1">
        <f t="array" ref="M4052">SUMPRODUCT(MAX(ISNUMBER(SEARCH('Class Rules'!$B$6:$B$85,$E4052))*ISNUMBER(SEARCH('Class Rules'!$C$6:$C$85,$F4052))*'Class Rules'!$A$6:$A$85))</f>
        <v>40</v>
      </c>
      <c r="N4052" s="1" t="str">
        <f t="array" ref="N4052">IF($M4052=0,'Class Rules'!$D$3,INDEX('Class Rules'!$D$6:$D$85,MATCH($M4052,'Class Rules'!$A$6:$A$85,0)))</f>
        <v>Freight LDV</v>
      </c>
      <c r="O4052" s="1" t="str">
        <f t="array" ref="O4052">IF(SUMPRODUCT(MAX(ISNUMBER(SEARCH(Fuel_Rules!$A$6:$A$30,$E4052))*ISNUMBER(SEARCH(Fuel_Rules!$B$6:$B$30,$F4052))*(Fuel_Rules!$A$6:$A$30&lt;&gt;"")))&gt;0,"Plug-in hybrid",IF($G4052="Diesel","Diesel","Gasoline"))</f>
        <v>Diesel</v>
      </c>
    </row>
    <row r="4053" spans="1:15" ht="15" customHeight="1" x14ac:dyDescent="0.25">
      <c r="A4053" s="1">
        <v>2022</v>
      </c>
      <c r="B4053" s="1" t="s">
        <v>6034</v>
      </c>
      <c r="C4053" s="1" t="s">
        <v>1500</v>
      </c>
      <c r="D4053" s="1" t="s">
        <v>6385</v>
      </c>
      <c r="E4053" s="1" t="s">
        <v>1462</v>
      </c>
      <c r="F4053" s="1" t="s">
        <v>3560</v>
      </c>
      <c r="G4053" s="1" t="s">
        <v>105</v>
      </c>
      <c r="H4053" s="1" t="s">
        <v>298</v>
      </c>
      <c r="I4053" s="1">
        <v>2.2999999999999998</v>
      </c>
      <c r="J4053" s="1">
        <v>2023</v>
      </c>
      <c r="K4053" s="1">
        <v>262833</v>
      </c>
      <c r="L4053" s="1">
        <v>0</v>
      </c>
      <c r="M4053" s="1">
        <f t="array" ref="M4053">SUMPRODUCT(MAX(ISNUMBER(SEARCH('Class Rules'!$B$6:$B$85,$E4053))*ISNUMBER(SEARCH('Class Rules'!$C$6:$C$85,$F4053))*'Class Rules'!$A$6:$A$85))</f>
        <v>40</v>
      </c>
      <c r="N4053" s="1" t="str">
        <f t="array" ref="N4053">IF($M4053=0,'Class Rules'!$D$3,INDEX('Class Rules'!$D$6:$D$85,MATCH($M4053,'Class Rules'!$A$6:$A$85,0)))</f>
        <v>Freight LDV</v>
      </c>
      <c r="O4053" s="1" t="str">
        <f t="array" ref="O4053">IF(SUMPRODUCT(MAX(ISNUMBER(SEARCH(Fuel_Rules!$A$6:$A$30,$E4053))*ISNUMBER(SEARCH(Fuel_Rules!$B$6:$B$30,$F4053))*(Fuel_Rules!$A$6:$A$30&lt;&gt;"")))&gt;0,"Plug-in hybrid",IF($G4053="Diesel","Diesel","Gasoline"))</f>
        <v>Diesel</v>
      </c>
    </row>
    <row r="4054" spans="1:15" ht="15" customHeight="1" x14ac:dyDescent="0.25">
      <c r="A4054" s="1">
        <v>2022</v>
      </c>
      <c r="B4054" s="1" t="s">
        <v>6034</v>
      </c>
      <c r="C4054" s="1" t="s">
        <v>1503</v>
      </c>
      <c r="D4054" s="1" t="s">
        <v>6386</v>
      </c>
      <c r="E4054" s="1" t="s">
        <v>1462</v>
      </c>
      <c r="F4054" s="1" t="s">
        <v>3562</v>
      </c>
      <c r="G4054" s="1" t="s">
        <v>105</v>
      </c>
      <c r="H4054" s="1" t="s">
        <v>298</v>
      </c>
      <c r="I4054" s="1">
        <v>2.2999999999999998</v>
      </c>
      <c r="J4054" s="1">
        <v>2023</v>
      </c>
      <c r="K4054" s="1">
        <v>251571</v>
      </c>
      <c r="L4054" s="1">
        <v>0</v>
      </c>
      <c r="M4054" s="1">
        <f t="array" ref="M4054">SUMPRODUCT(MAX(ISNUMBER(SEARCH('Class Rules'!$B$6:$B$85,$E4054))*ISNUMBER(SEARCH('Class Rules'!$C$6:$C$85,$F4054))*'Class Rules'!$A$6:$A$85))</f>
        <v>40</v>
      </c>
      <c r="N4054" s="1" t="str">
        <f t="array" ref="N4054">IF($M4054=0,'Class Rules'!$D$3,INDEX('Class Rules'!$D$6:$D$85,MATCH($M4054,'Class Rules'!$A$6:$A$85,0)))</f>
        <v>Freight LDV</v>
      </c>
      <c r="O4054" s="1" t="str">
        <f t="array" ref="O4054">IF(SUMPRODUCT(MAX(ISNUMBER(SEARCH(Fuel_Rules!$A$6:$A$30,$E4054))*ISNUMBER(SEARCH(Fuel_Rules!$B$6:$B$30,$F4054))*(Fuel_Rules!$A$6:$A$30&lt;&gt;"")))&gt;0,"Plug-in hybrid",IF($G4054="Diesel","Diesel","Gasoline"))</f>
        <v>Diesel</v>
      </c>
    </row>
    <row r="4055" spans="1:15" ht="15" customHeight="1" x14ac:dyDescent="0.25">
      <c r="A4055" s="1">
        <v>2022</v>
      </c>
      <c r="B4055" s="1" t="s">
        <v>6034</v>
      </c>
      <c r="C4055" s="1" t="s">
        <v>1506</v>
      </c>
      <c r="D4055" s="1" t="s">
        <v>6387</v>
      </c>
      <c r="E4055" s="1" t="s">
        <v>1462</v>
      </c>
      <c r="F4055" s="1" t="s">
        <v>3564</v>
      </c>
      <c r="G4055" s="1" t="s">
        <v>105</v>
      </c>
      <c r="H4055" s="1" t="s">
        <v>298</v>
      </c>
      <c r="I4055" s="1">
        <v>2.2999999999999998</v>
      </c>
      <c r="J4055" s="1">
        <v>2023</v>
      </c>
      <c r="K4055" s="1">
        <v>214937</v>
      </c>
      <c r="L4055" s="1">
        <v>0</v>
      </c>
      <c r="M4055" s="1">
        <f t="array" ref="M4055">SUMPRODUCT(MAX(ISNUMBER(SEARCH('Class Rules'!$B$6:$B$85,$E4055))*ISNUMBER(SEARCH('Class Rules'!$C$6:$C$85,$F4055))*'Class Rules'!$A$6:$A$85))</f>
        <v>40</v>
      </c>
      <c r="N4055" s="1" t="str">
        <f t="array" ref="N4055">IF($M4055=0,'Class Rules'!$D$3,INDEX('Class Rules'!$D$6:$D$85,MATCH($M4055,'Class Rules'!$A$6:$A$85,0)))</f>
        <v>Freight LDV</v>
      </c>
      <c r="O4055" s="1" t="str">
        <f t="array" ref="O4055">IF(SUMPRODUCT(MAX(ISNUMBER(SEARCH(Fuel_Rules!$A$6:$A$30,$E4055))*ISNUMBER(SEARCH(Fuel_Rules!$B$6:$B$30,$F4055))*(Fuel_Rules!$A$6:$A$30&lt;&gt;"")))&gt;0,"Plug-in hybrid",IF($G4055="Diesel","Diesel","Gasoline"))</f>
        <v>Diesel</v>
      </c>
    </row>
    <row r="4056" spans="1:15" ht="15" customHeight="1" x14ac:dyDescent="0.25">
      <c r="A4056" s="1">
        <v>2022</v>
      </c>
      <c r="B4056" s="1" t="s">
        <v>6034</v>
      </c>
      <c r="C4056" s="1" t="s">
        <v>1509</v>
      </c>
      <c r="D4056" s="1" t="s">
        <v>6388</v>
      </c>
      <c r="E4056" s="1" t="s">
        <v>1462</v>
      </c>
      <c r="F4056" s="1" t="s">
        <v>3566</v>
      </c>
      <c r="G4056" s="1" t="s">
        <v>105</v>
      </c>
      <c r="H4056" s="1" t="s">
        <v>298</v>
      </c>
      <c r="I4056" s="1">
        <v>3</v>
      </c>
      <c r="J4056" s="1">
        <v>2023</v>
      </c>
      <c r="K4056" s="1">
        <v>275253</v>
      </c>
      <c r="L4056" s="1">
        <v>0</v>
      </c>
      <c r="M4056" s="1">
        <f t="array" ref="M4056">SUMPRODUCT(MAX(ISNUMBER(SEARCH('Class Rules'!$B$6:$B$85,$E4056))*ISNUMBER(SEARCH('Class Rules'!$C$6:$C$85,$F4056))*'Class Rules'!$A$6:$A$85))</f>
        <v>51</v>
      </c>
      <c r="N4056" s="1" t="str">
        <f t="array" ref="N4056">IF($M4056=0,'Class Rules'!$D$3,INDEX('Class Rules'!$D$6:$D$85,MATCH($M4056,'Class Rules'!$A$6:$A$85,0)))</f>
        <v>Freight HDV</v>
      </c>
      <c r="O4056" s="1" t="str">
        <f t="array" ref="O4056">IF(SUMPRODUCT(MAX(ISNUMBER(SEARCH(Fuel_Rules!$A$6:$A$30,$E4056))*ISNUMBER(SEARCH(Fuel_Rules!$B$6:$B$30,$F4056))*(Fuel_Rules!$A$6:$A$30&lt;&gt;"")))&gt;0,"Plug-in hybrid",IF($G4056="Diesel","Diesel","Gasoline"))</f>
        <v>Diesel</v>
      </c>
    </row>
    <row r="4057" spans="1:15" ht="15" customHeight="1" x14ac:dyDescent="0.25">
      <c r="A4057" s="1">
        <v>2022</v>
      </c>
      <c r="B4057" s="1" t="s">
        <v>6034</v>
      </c>
      <c r="C4057" s="1" t="s">
        <v>1512</v>
      </c>
      <c r="D4057" s="1" t="s">
        <v>6389</v>
      </c>
      <c r="E4057" s="1" t="s">
        <v>1462</v>
      </c>
      <c r="F4057" s="1" t="s">
        <v>3568</v>
      </c>
      <c r="G4057" s="1" t="s">
        <v>105</v>
      </c>
      <c r="H4057" s="1" t="s">
        <v>298</v>
      </c>
      <c r="I4057" s="1">
        <v>3</v>
      </c>
      <c r="J4057" s="1">
        <v>2023</v>
      </c>
      <c r="K4057" s="1">
        <v>259140</v>
      </c>
      <c r="L4057" s="1">
        <v>0</v>
      </c>
      <c r="M4057" s="1">
        <f t="array" ref="M4057">SUMPRODUCT(MAX(ISNUMBER(SEARCH('Class Rules'!$B$6:$B$85,$E4057))*ISNUMBER(SEARCH('Class Rules'!$C$6:$C$85,$F4057))*'Class Rules'!$A$6:$A$85))</f>
        <v>53</v>
      </c>
      <c r="N4057" s="1" t="str">
        <f t="array" ref="N4057">IF($M4057=0,'Class Rules'!$D$3,INDEX('Class Rules'!$D$6:$D$85,MATCH($M4057,'Class Rules'!$A$6:$A$85,0)))</f>
        <v>Freight HDV</v>
      </c>
      <c r="O4057" s="1" t="str">
        <f t="array" ref="O4057">IF(SUMPRODUCT(MAX(ISNUMBER(SEARCH(Fuel_Rules!$A$6:$A$30,$E4057))*ISNUMBER(SEARCH(Fuel_Rules!$B$6:$B$30,$F4057))*(Fuel_Rules!$A$6:$A$30&lt;&gt;"")))&gt;0,"Plug-in hybrid",IF($G4057="Diesel","Diesel","Gasoline"))</f>
        <v>Diesel</v>
      </c>
    </row>
    <row r="4058" spans="1:15" ht="15" customHeight="1" x14ac:dyDescent="0.25">
      <c r="A4058" s="1">
        <v>2022</v>
      </c>
      <c r="B4058" s="1" t="s">
        <v>6034</v>
      </c>
      <c r="C4058" s="1" t="s">
        <v>3569</v>
      </c>
      <c r="D4058" s="1" t="s">
        <v>6390</v>
      </c>
      <c r="E4058" s="1" t="s">
        <v>1462</v>
      </c>
      <c r="F4058" s="1" t="s">
        <v>3571</v>
      </c>
      <c r="G4058" s="1" t="s">
        <v>105</v>
      </c>
      <c r="H4058" s="1" t="s">
        <v>298</v>
      </c>
      <c r="I4058" s="1">
        <v>3</v>
      </c>
      <c r="J4058" s="1">
        <v>2023</v>
      </c>
      <c r="K4058" s="1">
        <v>250382</v>
      </c>
      <c r="L4058" s="1">
        <v>0</v>
      </c>
      <c r="M4058" s="1">
        <f t="array" ref="M4058">SUMPRODUCT(MAX(ISNUMBER(SEARCH('Class Rules'!$B$6:$B$85,$E4058))*ISNUMBER(SEARCH('Class Rules'!$C$6:$C$85,$F4058))*'Class Rules'!$A$6:$A$85))</f>
        <v>43</v>
      </c>
      <c r="N4058" s="1" t="str">
        <f t="array" ref="N4058">IF($M4058=0,'Class Rules'!$D$3,INDEX('Class Rules'!$D$6:$D$85,MATCH($M4058,'Class Rules'!$A$6:$A$85,0)))</f>
        <v>Freight LDV</v>
      </c>
      <c r="O4058" s="1" t="str">
        <f t="array" ref="O4058">IF(SUMPRODUCT(MAX(ISNUMBER(SEARCH(Fuel_Rules!$A$6:$A$30,$E4058))*ISNUMBER(SEARCH(Fuel_Rules!$B$6:$B$30,$F4058))*(Fuel_Rules!$A$6:$A$30&lt;&gt;"")))&gt;0,"Plug-in hybrid",IF($G4058="Diesel","Diesel","Gasoline"))</f>
        <v>Diesel</v>
      </c>
    </row>
    <row r="4059" spans="1:15" ht="15" customHeight="1" x14ac:dyDescent="0.25">
      <c r="A4059" s="1">
        <v>2022</v>
      </c>
      <c r="B4059" s="1" t="s">
        <v>6034</v>
      </c>
      <c r="C4059" s="1" t="s">
        <v>3572</v>
      </c>
      <c r="D4059" s="1" t="s">
        <v>6391</v>
      </c>
      <c r="E4059" s="1" t="s">
        <v>1462</v>
      </c>
      <c r="F4059" s="1" t="s">
        <v>3574</v>
      </c>
      <c r="G4059" s="1" t="s">
        <v>105</v>
      </c>
      <c r="H4059" s="1" t="s">
        <v>298</v>
      </c>
      <c r="I4059" s="1">
        <v>3</v>
      </c>
      <c r="J4059" s="1">
        <v>2023</v>
      </c>
      <c r="K4059" s="1">
        <v>247564</v>
      </c>
      <c r="L4059" s="1">
        <v>0</v>
      </c>
      <c r="M4059" s="1">
        <f t="array" ref="M4059">SUMPRODUCT(MAX(ISNUMBER(SEARCH('Class Rules'!$B$6:$B$85,$E4059))*ISNUMBER(SEARCH('Class Rules'!$C$6:$C$85,$F4059))*'Class Rules'!$A$6:$A$85))</f>
        <v>43</v>
      </c>
      <c r="N4059" s="1" t="str">
        <f t="array" ref="N4059">IF($M4059=0,'Class Rules'!$D$3,INDEX('Class Rules'!$D$6:$D$85,MATCH($M4059,'Class Rules'!$A$6:$A$85,0)))</f>
        <v>Freight LDV</v>
      </c>
      <c r="O4059" s="1" t="str">
        <f t="array" ref="O4059">IF(SUMPRODUCT(MAX(ISNUMBER(SEARCH(Fuel_Rules!$A$6:$A$30,$E4059))*ISNUMBER(SEARCH(Fuel_Rules!$B$6:$B$30,$F4059))*(Fuel_Rules!$A$6:$A$30&lt;&gt;"")))&gt;0,"Plug-in hybrid",IF($G4059="Diesel","Diesel","Gasoline"))</f>
        <v>Diesel</v>
      </c>
    </row>
    <row r="4060" spans="1:15" ht="15" customHeight="1" x14ac:dyDescent="0.25">
      <c r="A4060" s="1">
        <v>2022</v>
      </c>
      <c r="B4060" s="1" t="s">
        <v>6034</v>
      </c>
      <c r="C4060" s="1" t="s">
        <v>4585</v>
      </c>
      <c r="D4060" s="1" t="s">
        <v>6392</v>
      </c>
      <c r="E4060" s="1" t="s">
        <v>1462</v>
      </c>
      <c r="F4060" s="1" t="s">
        <v>4587</v>
      </c>
      <c r="G4060" s="1" t="s">
        <v>105</v>
      </c>
      <c r="H4060" s="1" t="s">
        <v>298</v>
      </c>
      <c r="I4060" s="1">
        <v>3</v>
      </c>
      <c r="J4060" s="1">
        <v>2023</v>
      </c>
      <c r="K4060" s="1">
        <v>252893</v>
      </c>
      <c r="L4060" s="1">
        <v>0</v>
      </c>
      <c r="M4060" s="1">
        <f t="array" ref="M4060">SUMPRODUCT(MAX(ISNUMBER(SEARCH('Class Rules'!$B$6:$B$85,$E4060))*ISNUMBER(SEARCH('Class Rules'!$C$6:$C$85,$F4060))*'Class Rules'!$A$6:$A$85))</f>
        <v>70</v>
      </c>
      <c r="N4060" s="1" t="str">
        <f t="array" ref="N4060">IF($M4060=0,'Class Rules'!$D$3,INDEX('Class Rules'!$D$6:$D$85,MATCH($M4060,'Class Rules'!$A$6:$A$85,0)))</f>
        <v>Passenger HDV</v>
      </c>
      <c r="O4060" s="1" t="str">
        <f t="array" ref="O4060">IF(SUMPRODUCT(MAX(ISNUMBER(SEARCH(Fuel_Rules!$A$6:$A$30,$E4060))*ISNUMBER(SEARCH(Fuel_Rules!$B$6:$B$30,$F4060))*(Fuel_Rules!$A$6:$A$30&lt;&gt;"")))&gt;0,"Plug-in hybrid",IF($G4060="Diesel","Diesel","Gasoline"))</f>
        <v>Diesel</v>
      </c>
    </row>
    <row r="4061" spans="1:15" ht="15" customHeight="1" x14ac:dyDescent="0.25">
      <c r="A4061" s="1">
        <v>2022</v>
      </c>
      <c r="B4061" s="1" t="s">
        <v>6034</v>
      </c>
      <c r="C4061" s="1" t="s">
        <v>4585</v>
      </c>
      <c r="D4061" s="1" t="s">
        <v>6393</v>
      </c>
      <c r="E4061" s="1" t="s">
        <v>1462</v>
      </c>
      <c r="F4061" s="1" t="s">
        <v>4587</v>
      </c>
      <c r="G4061" s="1" t="s">
        <v>105</v>
      </c>
      <c r="H4061" s="1" t="s">
        <v>298</v>
      </c>
      <c r="I4061" s="1">
        <v>3</v>
      </c>
      <c r="J4061" s="1">
        <v>2023</v>
      </c>
      <c r="K4061" s="1">
        <v>207624</v>
      </c>
      <c r="L4061" s="1">
        <v>0</v>
      </c>
      <c r="M4061" s="1">
        <f t="array" ref="M4061">SUMPRODUCT(MAX(ISNUMBER(SEARCH('Class Rules'!$B$6:$B$85,$E4061))*ISNUMBER(SEARCH('Class Rules'!$C$6:$C$85,$F4061))*'Class Rules'!$A$6:$A$85))</f>
        <v>70</v>
      </c>
      <c r="N4061" s="1" t="str">
        <f t="array" ref="N4061">IF($M4061=0,'Class Rules'!$D$3,INDEX('Class Rules'!$D$6:$D$85,MATCH($M4061,'Class Rules'!$A$6:$A$85,0)))</f>
        <v>Passenger HDV</v>
      </c>
      <c r="O4061" s="1" t="str">
        <f t="array" ref="O4061">IF(SUMPRODUCT(MAX(ISNUMBER(SEARCH(Fuel_Rules!$A$6:$A$30,$E4061))*ISNUMBER(SEARCH(Fuel_Rules!$B$6:$B$30,$F4061))*(Fuel_Rules!$A$6:$A$30&lt;&gt;"")))&gt;0,"Plug-in hybrid",IF($G4061="Diesel","Diesel","Gasoline"))</f>
        <v>Diesel</v>
      </c>
    </row>
    <row r="4062" spans="1:15" ht="15" customHeight="1" x14ac:dyDescent="0.25">
      <c r="A4062" s="1">
        <v>2022</v>
      </c>
      <c r="B4062" s="1" t="s">
        <v>6034</v>
      </c>
      <c r="C4062" s="1" t="s">
        <v>1519</v>
      </c>
      <c r="D4062" s="1" t="s">
        <v>6394</v>
      </c>
      <c r="E4062" s="1" t="s">
        <v>1517</v>
      </c>
      <c r="F4062" s="1" t="s">
        <v>1521</v>
      </c>
      <c r="G4062" s="1" t="s">
        <v>105</v>
      </c>
      <c r="H4062" s="1" t="s">
        <v>298</v>
      </c>
      <c r="I4062" s="1">
        <v>2</v>
      </c>
      <c r="J4062" s="1">
        <v>2023</v>
      </c>
      <c r="K4062" s="1">
        <v>142871</v>
      </c>
      <c r="L4062" s="1">
        <v>0</v>
      </c>
      <c r="M4062" s="1">
        <f t="array" ref="M4062">SUMPRODUCT(MAX(ISNUMBER(SEARCH('Class Rules'!$B$6:$B$85,$E4062))*ISNUMBER(SEARCH('Class Rules'!$C$6:$C$85,$F4062))*'Class Rules'!$A$6:$A$85))</f>
        <v>0</v>
      </c>
      <c r="N4062" s="1" t="str">
        <f t="array" ref="N4062">IF($M4062=0,'Class Rules'!$D$3,INDEX('Class Rules'!$D$6:$D$85,MATCH($M4062,'Class Rules'!$A$6:$A$85,0)))</f>
        <v>Passenger LDV</v>
      </c>
      <c r="O4062" s="1" t="str">
        <f t="array" ref="O4062">IF(SUMPRODUCT(MAX(ISNUMBER(SEARCH(Fuel_Rules!$A$6:$A$30,$E4062))*ISNUMBER(SEARCH(Fuel_Rules!$B$6:$B$30,$F4062))*(Fuel_Rules!$A$6:$A$30&lt;&gt;"")))&gt;0,"Plug-in hybrid",IF($G4062="Diesel","Diesel","Gasoline"))</f>
        <v>Diesel</v>
      </c>
    </row>
    <row r="4063" spans="1:15" ht="15" customHeight="1" x14ac:dyDescent="0.25">
      <c r="A4063" s="1">
        <v>2022</v>
      </c>
      <c r="B4063" s="1" t="s">
        <v>6034</v>
      </c>
      <c r="C4063" s="1" t="s">
        <v>1528</v>
      </c>
      <c r="D4063" s="1" t="s">
        <v>6395</v>
      </c>
      <c r="E4063" s="1" t="s">
        <v>1517</v>
      </c>
      <c r="F4063" s="1" t="s">
        <v>1530</v>
      </c>
      <c r="G4063" s="1" t="s">
        <v>103</v>
      </c>
      <c r="H4063" s="1" t="s">
        <v>437</v>
      </c>
      <c r="I4063" s="1">
        <v>2</v>
      </c>
      <c r="J4063" s="1">
        <v>2023</v>
      </c>
      <c r="K4063" s="1">
        <v>162272</v>
      </c>
      <c r="L4063" s="1">
        <v>0</v>
      </c>
      <c r="M4063" s="1">
        <f t="array" ref="M4063">SUMPRODUCT(MAX(ISNUMBER(SEARCH('Class Rules'!$B$6:$B$85,$E4063))*ISNUMBER(SEARCH('Class Rules'!$C$6:$C$85,$F4063))*'Class Rules'!$A$6:$A$85))</f>
        <v>0</v>
      </c>
      <c r="N4063" s="1" t="str">
        <f t="array" ref="N4063">IF($M4063=0,'Class Rules'!$D$3,INDEX('Class Rules'!$D$6:$D$85,MATCH($M4063,'Class Rules'!$A$6:$A$85,0)))</f>
        <v>Passenger LDV</v>
      </c>
      <c r="O4063" s="1" t="str">
        <f t="array" ref="O4063">IF(SUMPRODUCT(MAX(ISNUMBER(SEARCH(Fuel_Rules!$A$6:$A$30,$E4063))*ISNUMBER(SEARCH(Fuel_Rules!$B$6:$B$30,$F4063))*(Fuel_Rules!$A$6:$A$30&lt;&gt;"")))&gt;0,"Plug-in hybrid",IF($G4063="Diesel","Diesel","Gasoline"))</f>
        <v>Gasoline</v>
      </c>
    </row>
    <row r="4064" spans="1:15" ht="15" customHeight="1" x14ac:dyDescent="0.25">
      <c r="A4064" s="1">
        <v>2022</v>
      </c>
      <c r="B4064" s="1" t="s">
        <v>6034</v>
      </c>
      <c r="C4064" s="1" t="s">
        <v>1534</v>
      </c>
      <c r="D4064" s="1" t="s">
        <v>6396</v>
      </c>
      <c r="E4064" s="1" t="s">
        <v>1517</v>
      </c>
      <c r="F4064" s="1" t="s">
        <v>1536</v>
      </c>
      <c r="G4064" s="1" t="s">
        <v>103</v>
      </c>
      <c r="H4064" s="1" t="s">
        <v>298</v>
      </c>
      <c r="I4064" s="1">
        <v>1.5</v>
      </c>
      <c r="J4064" s="1">
        <v>2023</v>
      </c>
      <c r="K4064" s="1">
        <v>101640</v>
      </c>
      <c r="L4064" s="1">
        <v>0</v>
      </c>
      <c r="M4064" s="1">
        <f t="array" ref="M4064">SUMPRODUCT(MAX(ISNUMBER(SEARCH('Class Rules'!$B$6:$B$85,$E4064))*ISNUMBER(SEARCH('Class Rules'!$C$6:$C$85,$F4064))*'Class Rules'!$A$6:$A$85))</f>
        <v>0</v>
      </c>
      <c r="N4064" s="1" t="str">
        <f t="array" ref="N4064">IF($M4064=0,'Class Rules'!$D$3,INDEX('Class Rules'!$D$6:$D$85,MATCH($M4064,'Class Rules'!$A$6:$A$85,0)))</f>
        <v>Passenger LDV</v>
      </c>
      <c r="O4064" s="1" t="str">
        <f t="array" ref="O4064">IF(SUMPRODUCT(MAX(ISNUMBER(SEARCH(Fuel_Rules!$A$6:$A$30,$E4064))*ISNUMBER(SEARCH(Fuel_Rules!$B$6:$B$30,$F4064))*(Fuel_Rules!$A$6:$A$30&lt;&gt;"")))&gt;0,"Plug-in hybrid",IF($G4064="Diesel","Diesel","Gasoline"))</f>
        <v>Gasoline</v>
      </c>
    </row>
    <row r="4065" spans="1:15" ht="15" customHeight="1" x14ac:dyDescent="0.25">
      <c r="A4065" s="1">
        <v>2022</v>
      </c>
      <c r="B4065" s="1" t="s">
        <v>6034</v>
      </c>
      <c r="C4065" s="1" t="s">
        <v>1537</v>
      </c>
      <c r="D4065" s="1" t="s">
        <v>6397</v>
      </c>
      <c r="E4065" s="1" t="s">
        <v>1517</v>
      </c>
      <c r="F4065" s="1" t="s">
        <v>1539</v>
      </c>
      <c r="G4065" s="1" t="s">
        <v>103</v>
      </c>
      <c r="H4065" s="1" t="s">
        <v>437</v>
      </c>
      <c r="I4065" s="1">
        <v>1.6</v>
      </c>
      <c r="J4065" s="1">
        <v>2023</v>
      </c>
      <c r="K4065" s="1">
        <v>113815</v>
      </c>
      <c r="L4065" s="1">
        <v>0</v>
      </c>
      <c r="M4065" s="1">
        <f t="array" ref="M4065">SUMPRODUCT(MAX(ISNUMBER(SEARCH('Class Rules'!$B$6:$B$85,$E4065))*ISNUMBER(SEARCH('Class Rules'!$C$6:$C$85,$F4065))*'Class Rules'!$A$6:$A$85))</f>
        <v>0</v>
      </c>
      <c r="N4065" s="1" t="str">
        <f t="array" ref="N4065">IF($M4065=0,'Class Rules'!$D$3,INDEX('Class Rules'!$D$6:$D$85,MATCH($M4065,'Class Rules'!$A$6:$A$85,0)))</f>
        <v>Passenger LDV</v>
      </c>
      <c r="O4065" s="1" t="str">
        <f t="array" ref="O4065">IF(SUMPRODUCT(MAX(ISNUMBER(SEARCH(Fuel_Rules!$A$6:$A$30,$E4065))*ISNUMBER(SEARCH(Fuel_Rules!$B$6:$B$30,$F4065))*(Fuel_Rules!$A$6:$A$30&lt;&gt;"")))&gt;0,"Plug-in hybrid",IF($G4065="Diesel","Diesel","Gasoline"))</f>
        <v>Gasoline</v>
      </c>
    </row>
    <row r="4066" spans="1:15" ht="15" customHeight="1" x14ac:dyDescent="0.25">
      <c r="A4066" s="1">
        <v>2022</v>
      </c>
      <c r="B4066" s="1" t="s">
        <v>6034</v>
      </c>
      <c r="C4066" s="1" t="s">
        <v>1540</v>
      </c>
      <c r="D4066" s="1" t="s">
        <v>6398</v>
      </c>
      <c r="E4066" s="1" t="s">
        <v>1517</v>
      </c>
      <c r="F4066" s="1" t="s">
        <v>1542</v>
      </c>
      <c r="G4066" s="1" t="s">
        <v>103</v>
      </c>
      <c r="H4066" s="1" t="s">
        <v>437</v>
      </c>
      <c r="I4066" s="1">
        <v>1.6</v>
      </c>
      <c r="J4066" s="1">
        <v>2023</v>
      </c>
      <c r="K4066" s="1">
        <v>133033</v>
      </c>
      <c r="L4066" s="1">
        <v>0</v>
      </c>
      <c r="M4066" s="1">
        <f t="array" ref="M4066">SUMPRODUCT(MAX(ISNUMBER(SEARCH('Class Rules'!$B$6:$B$85,$E4066))*ISNUMBER(SEARCH('Class Rules'!$C$6:$C$85,$F4066))*'Class Rules'!$A$6:$A$85))</f>
        <v>0</v>
      </c>
      <c r="N4066" s="1" t="str">
        <f t="array" ref="N4066">IF($M4066=0,'Class Rules'!$D$3,INDEX('Class Rules'!$D$6:$D$85,MATCH($M4066,'Class Rules'!$A$6:$A$85,0)))</f>
        <v>Passenger LDV</v>
      </c>
      <c r="O4066" s="1" t="str">
        <f t="array" ref="O4066">IF(SUMPRODUCT(MAX(ISNUMBER(SEARCH(Fuel_Rules!$A$6:$A$30,$E4066))*ISNUMBER(SEARCH(Fuel_Rules!$B$6:$B$30,$F4066))*(Fuel_Rules!$A$6:$A$30&lt;&gt;"")))&gt;0,"Plug-in hybrid",IF($G4066="Diesel","Diesel","Gasoline"))</f>
        <v>Gasoline</v>
      </c>
    </row>
    <row r="4067" spans="1:15" ht="15" customHeight="1" x14ac:dyDescent="0.25">
      <c r="A4067" s="1">
        <v>2022</v>
      </c>
      <c r="B4067" s="1" t="s">
        <v>6034</v>
      </c>
      <c r="C4067" s="1" t="s">
        <v>1543</v>
      </c>
      <c r="D4067" s="1" t="s">
        <v>6399</v>
      </c>
      <c r="E4067" s="1" t="s">
        <v>1517</v>
      </c>
      <c r="F4067" s="1" t="s">
        <v>1545</v>
      </c>
      <c r="G4067" s="1" t="s">
        <v>103</v>
      </c>
      <c r="H4067" s="1" t="s">
        <v>437</v>
      </c>
      <c r="I4067" s="1">
        <v>1.5</v>
      </c>
      <c r="J4067" s="1">
        <v>2023</v>
      </c>
      <c r="K4067" s="1">
        <v>152262</v>
      </c>
      <c r="L4067" s="1">
        <v>0</v>
      </c>
      <c r="M4067" s="1">
        <f t="array" ref="M4067">SUMPRODUCT(MAX(ISNUMBER(SEARCH('Class Rules'!$B$6:$B$85,$E4067))*ISNUMBER(SEARCH('Class Rules'!$C$6:$C$85,$F4067))*'Class Rules'!$A$6:$A$85))</f>
        <v>0</v>
      </c>
      <c r="N4067" s="1" t="str">
        <f t="array" ref="N4067">IF($M4067=0,'Class Rules'!$D$3,INDEX('Class Rules'!$D$6:$D$85,MATCH($M4067,'Class Rules'!$A$6:$A$85,0)))</f>
        <v>Passenger LDV</v>
      </c>
      <c r="O4067" s="1" t="str">
        <f t="array" ref="O4067">IF(SUMPRODUCT(MAX(ISNUMBER(SEARCH(Fuel_Rules!$A$6:$A$30,$E4067))*ISNUMBER(SEARCH(Fuel_Rules!$B$6:$B$30,$F4067))*(Fuel_Rules!$A$6:$A$30&lt;&gt;"")))&gt;0,"Plug-in hybrid",IF($G4067="Diesel","Diesel","Gasoline"))</f>
        <v>Gasoline</v>
      </c>
    </row>
    <row r="4068" spans="1:15" ht="15" customHeight="1" x14ac:dyDescent="0.25">
      <c r="A4068" s="1">
        <v>2022</v>
      </c>
      <c r="B4068" s="1" t="s">
        <v>6034</v>
      </c>
      <c r="C4068" s="1" t="s">
        <v>1546</v>
      </c>
      <c r="D4068" s="1" t="s">
        <v>6400</v>
      </c>
      <c r="E4068" s="1" t="s">
        <v>1548</v>
      </c>
      <c r="F4068" s="1" t="s">
        <v>1549</v>
      </c>
      <c r="G4068" s="1" t="s">
        <v>103</v>
      </c>
      <c r="H4068" s="1" t="s">
        <v>437</v>
      </c>
      <c r="I4068" s="1">
        <v>3</v>
      </c>
      <c r="J4068" s="1">
        <v>2023</v>
      </c>
      <c r="K4068" s="1">
        <v>494935</v>
      </c>
      <c r="L4068" s="1">
        <v>0</v>
      </c>
      <c r="M4068" s="1">
        <f t="array" ref="M4068">SUMPRODUCT(MAX(ISNUMBER(SEARCH('Class Rules'!$B$6:$B$85,$E4068))*ISNUMBER(SEARCH('Class Rules'!$C$6:$C$85,$F4068))*'Class Rules'!$A$6:$A$85))</f>
        <v>0</v>
      </c>
      <c r="N4068" s="1" t="str">
        <f t="array" ref="N4068">IF($M4068=0,'Class Rules'!$D$3,INDEX('Class Rules'!$D$6:$D$85,MATCH($M4068,'Class Rules'!$A$6:$A$85,0)))</f>
        <v>Passenger LDV</v>
      </c>
      <c r="O4068" s="1" t="str">
        <f t="array" ref="O4068">IF(SUMPRODUCT(MAX(ISNUMBER(SEARCH(Fuel_Rules!$A$6:$A$30,$E4068))*ISNUMBER(SEARCH(Fuel_Rules!$B$6:$B$30,$F4068))*(Fuel_Rules!$A$6:$A$30&lt;&gt;"")))&gt;0,"Plug-in hybrid",IF($G4068="Diesel","Diesel","Gasoline"))</f>
        <v>Gasoline</v>
      </c>
    </row>
    <row r="4069" spans="1:15" ht="15" customHeight="1" x14ac:dyDescent="0.25">
      <c r="A4069" s="1">
        <v>2022</v>
      </c>
      <c r="B4069" s="1" t="s">
        <v>6034</v>
      </c>
      <c r="C4069" s="1" t="s">
        <v>1556</v>
      </c>
      <c r="D4069" s="1" t="s">
        <v>6401</v>
      </c>
      <c r="E4069" s="1" t="s">
        <v>1548</v>
      </c>
      <c r="F4069" s="1" t="s">
        <v>1558</v>
      </c>
      <c r="G4069" s="1" t="s">
        <v>103</v>
      </c>
      <c r="H4069" s="1" t="s">
        <v>298</v>
      </c>
      <c r="I4069" s="1">
        <v>2</v>
      </c>
      <c r="J4069" s="1">
        <v>2023</v>
      </c>
      <c r="K4069" s="1">
        <v>391096</v>
      </c>
      <c r="L4069" s="1">
        <v>0</v>
      </c>
      <c r="M4069" s="1">
        <f t="array" ref="M4069">SUMPRODUCT(MAX(ISNUMBER(SEARCH('Class Rules'!$B$6:$B$85,$E4069))*ISNUMBER(SEARCH('Class Rules'!$C$6:$C$85,$F4069))*'Class Rules'!$A$6:$A$85))</f>
        <v>0</v>
      </c>
      <c r="N4069" s="1" t="str">
        <f t="array" ref="N4069">IF($M4069=0,'Class Rules'!$D$3,INDEX('Class Rules'!$D$6:$D$85,MATCH($M4069,'Class Rules'!$A$6:$A$85,0)))</f>
        <v>Passenger LDV</v>
      </c>
      <c r="O4069" s="1" t="str">
        <f t="array" ref="O4069">IF(SUMPRODUCT(MAX(ISNUMBER(SEARCH(Fuel_Rules!$A$6:$A$30,$E4069))*ISNUMBER(SEARCH(Fuel_Rules!$B$6:$B$30,$F4069))*(Fuel_Rules!$A$6:$A$30&lt;&gt;"")))&gt;0,"Plug-in hybrid",IF($G4069="Diesel","Diesel","Gasoline"))</f>
        <v>Gasoline</v>
      </c>
    </row>
    <row r="4070" spans="1:15" ht="15" customHeight="1" x14ac:dyDescent="0.25">
      <c r="A4070" s="1">
        <v>2022</v>
      </c>
      <c r="B4070" s="1" t="s">
        <v>6034</v>
      </c>
      <c r="C4070" s="1" t="s">
        <v>1559</v>
      </c>
      <c r="D4070" s="1" t="s">
        <v>6402</v>
      </c>
      <c r="E4070" s="1" t="s">
        <v>1548</v>
      </c>
      <c r="F4070" s="1" t="s">
        <v>1561</v>
      </c>
      <c r="G4070" s="1" t="s">
        <v>103</v>
      </c>
      <c r="H4070" s="1" t="s">
        <v>437</v>
      </c>
      <c r="I4070" s="1">
        <v>2</v>
      </c>
      <c r="J4070" s="1">
        <v>2023</v>
      </c>
      <c r="K4070" s="1">
        <v>556700</v>
      </c>
      <c r="L4070" s="1">
        <v>0</v>
      </c>
      <c r="M4070" s="1">
        <f t="array" ref="M4070">SUMPRODUCT(MAX(ISNUMBER(SEARCH('Class Rules'!$B$6:$B$85,$E4070))*ISNUMBER(SEARCH('Class Rules'!$C$6:$C$85,$F4070))*'Class Rules'!$A$6:$A$85))</f>
        <v>0</v>
      </c>
      <c r="N4070" s="1" t="str">
        <f t="array" ref="N4070">IF($M4070=0,'Class Rules'!$D$3,INDEX('Class Rules'!$D$6:$D$85,MATCH($M4070,'Class Rules'!$A$6:$A$85,0)))</f>
        <v>Passenger LDV</v>
      </c>
      <c r="O4070" s="1" t="str">
        <f t="array" ref="O4070">IF(SUMPRODUCT(MAX(ISNUMBER(SEARCH(Fuel_Rules!$A$6:$A$30,$E4070))*ISNUMBER(SEARCH(Fuel_Rules!$B$6:$B$30,$F4070))*(Fuel_Rules!$A$6:$A$30&lt;&gt;"")))&gt;0,"Plug-in hybrid",IF($G4070="Diesel","Diesel","Gasoline"))</f>
        <v>Gasoline</v>
      </c>
    </row>
    <row r="4071" spans="1:15" ht="15" customHeight="1" x14ac:dyDescent="0.25">
      <c r="A4071" s="1">
        <v>2022</v>
      </c>
      <c r="B4071" s="1" t="s">
        <v>6034</v>
      </c>
      <c r="C4071" s="1" t="s">
        <v>1568</v>
      </c>
      <c r="D4071" s="1" t="s">
        <v>6403</v>
      </c>
      <c r="E4071" s="1" t="s">
        <v>1548</v>
      </c>
      <c r="F4071" s="1" t="s">
        <v>1570</v>
      </c>
      <c r="G4071" s="1" t="s">
        <v>103</v>
      </c>
      <c r="H4071" s="1" t="s">
        <v>437</v>
      </c>
      <c r="I4071" s="1">
        <v>2</v>
      </c>
      <c r="J4071" s="1">
        <v>2023</v>
      </c>
      <c r="K4071" s="1">
        <v>557700</v>
      </c>
      <c r="L4071" s="1">
        <v>0</v>
      </c>
      <c r="M4071" s="1">
        <f t="array" ref="M4071">SUMPRODUCT(MAX(ISNUMBER(SEARCH('Class Rules'!$B$6:$B$85,$E4071))*ISNUMBER(SEARCH('Class Rules'!$C$6:$C$85,$F4071))*'Class Rules'!$A$6:$A$85))</f>
        <v>0</v>
      </c>
      <c r="N4071" s="1" t="str">
        <f t="array" ref="N4071">IF($M4071=0,'Class Rules'!$D$3,INDEX('Class Rules'!$D$6:$D$85,MATCH($M4071,'Class Rules'!$A$6:$A$85,0)))</f>
        <v>Passenger LDV</v>
      </c>
      <c r="O4071" s="1" t="str">
        <f t="array" ref="O4071">IF(SUMPRODUCT(MAX(ISNUMBER(SEARCH(Fuel_Rules!$A$6:$A$30,$E4071))*ISNUMBER(SEARCH(Fuel_Rules!$B$6:$B$30,$F4071))*(Fuel_Rules!$A$6:$A$30&lt;&gt;"")))&gt;0,"Plug-in hybrid",IF($G4071="Diesel","Diesel","Gasoline"))</f>
        <v>Gasoline</v>
      </c>
    </row>
    <row r="4072" spans="1:15" ht="15" customHeight="1" x14ac:dyDescent="0.25">
      <c r="A4072" s="1">
        <v>2022</v>
      </c>
      <c r="B4072" s="1" t="s">
        <v>6034</v>
      </c>
      <c r="C4072" s="1" t="s">
        <v>1574</v>
      </c>
      <c r="D4072" s="1" t="s">
        <v>6404</v>
      </c>
      <c r="E4072" s="1" t="s">
        <v>1548</v>
      </c>
      <c r="F4072" s="1" t="s">
        <v>1576</v>
      </c>
      <c r="G4072" s="1" t="s">
        <v>103</v>
      </c>
      <c r="H4072" s="1" t="s">
        <v>437</v>
      </c>
      <c r="I4072" s="1">
        <v>2</v>
      </c>
      <c r="J4072" s="1">
        <v>2023</v>
      </c>
      <c r="K4072" s="1">
        <v>371283</v>
      </c>
      <c r="L4072" s="1">
        <v>0</v>
      </c>
      <c r="M4072" s="1">
        <f t="array" ref="M4072">SUMPRODUCT(MAX(ISNUMBER(SEARCH('Class Rules'!$B$6:$B$85,$E4072))*ISNUMBER(SEARCH('Class Rules'!$C$6:$C$85,$F4072))*'Class Rules'!$A$6:$A$85))</f>
        <v>0</v>
      </c>
      <c r="N4072" s="1" t="str">
        <f t="array" ref="N4072">IF($M4072=0,'Class Rules'!$D$3,INDEX('Class Rules'!$D$6:$D$85,MATCH($M4072,'Class Rules'!$A$6:$A$85,0)))</f>
        <v>Passenger LDV</v>
      </c>
      <c r="O4072" s="1" t="str">
        <f t="array" ref="O4072">IF(SUMPRODUCT(MAX(ISNUMBER(SEARCH(Fuel_Rules!$A$6:$A$30,$E4072))*ISNUMBER(SEARCH(Fuel_Rules!$B$6:$B$30,$F4072))*(Fuel_Rules!$A$6:$A$30&lt;&gt;"")))&gt;0,"Plug-in hybrid",IF($G4072="Diesel","Diesel","Gasoline"))</f>
        <v>Gasoline</v>
      </c>
    </row>
    <row r="4073" spans="1:15" ht="15" customHeight="1" x14ac:dyDescent="0.25">
      <c r="A4073" s="1">
        <v>2022</v>
      </c>
      <c r="B4073" s="1" t="s">
        <v>6034</v>
      </c>
      <c r="C4073" s="1" t="s">
        <v>1577</v>
      </c>
      <c r="D4073" s="1" t="s">
        <v>6405</v>
      </c>
      <c r="E4073" s="1" t="s">
        <v>1548</v>
      </c>
      <c r="F4073" s="1" t="s">
        <v>1579</v>
      </c>
      <c r="G4073" s="1" t="s">
        <v>103</v>
      </c>
      <c r="H4073" s="1" t="s">
        <v>298</v>
      </c>
      <c r="I4073" s="1">
        <v>5</v>
      </c>
      <c r="J4073" s="1">
        <v>2023</v>
      </c>
      <c r="K4073" s="1">
        <v>795365</v>
      </c>
      <c r="L4073" s="1">
        <v>0</v>
      </c>
      <c r="M4073" s="1">
        <f t="array" ref="M4073">SUMPRODUCT(MAX(ISNUMBER(SEARCH('Class Rules'!$B$6:$B$85,$E4073))*ISNUMBER(SEARCH('Class Rules'!$C$6:$C$85,$F4073))*'Class Rules'!$A$6:$A$85))</f>
        <v>0</v>
      </c>
      <c r="N4073" s="1" t="str">
        <f t="array" ref="N4073">IF($M4073=0,'Class Rules'!$D$3,INDEX('Class Rules'!$D$6:$D$85,MATCH($M4073,'Class Rules'!$A$6:$A$85,0)))</f>
        <v>Passenger LDV</v>
      </c>
      <c r="O4073" s="1" t="str">
        <f t="array" ref="O4073">IF(SUMPRODUCT(MAX(ISNUMBER(SEARCH(Fuel_Rules!$A$6:$A$30,$E4073))*ISNUMBER(SEARCH(Fuel_Rules!$B$6:$B$30,$F4073))*(Fuel_Rules!$A$6:$A$30&lt;&gt;"")))&gt;0,"Plug-in hybrid",IF($G4073="Diesel","Diesel","Gasoline"))</f>
        <v>Gasoline</v>
      </c>
    </row>
    <row r="4074" spans="1:15" ht="15" customHeight="1" x14ac:dyDescent="0.25">
      <c r="A4074" s="1">
        <v>2022</v>
      </c>
      <c r="B4074" s="1" t="s">
        <v>6034</v>
      </c>
      <c r="C4074" s="1" t="s">
        <v>1580</v>
      </c>
      <c r="D4074" s="1" t="s">
        <v>6406</v>
      </c>
      <c r="E4074" s="1" t="s">
        <v>1548</v>
      </c>
      <c r="F4074" s="1" t="s">
        <v>1582</v>
      </c>
      <c r="G4074" s="1" t="s">
        <v>103</v>
      </c>
      <c r="H4074" s="1" t="s">
        <v>437</v>
      </c>
      <c r="I4074" s="1">
        <v>3</v>
      </c>
      <c r="J4074" s="1">
        <v>2023</v>
      </c>
      <c r="K4074" s="1">
        <v>523495</v>
      </c>
      <c r="L4074" s="1">
        <v>0</v>
      </c>
      <c r="M4074" s="1">
        <f t="array" ref="M4074">SUMPRODUCT(MAX(ISNUMBER(SEARCH('Class Rules'!$B$6:$B$85,$E4074))*ISNUMBER(SEARCH('Class Rules'!$C$6:$C$85,$F4074))*'Class Rules'!$A$6:$A$85))</f>
        <v>0</v>
      </c>
      <c r="N4074" s="1" t="str">
        <f t="array" ref="N4074">IF($M4074=0,'Class Rules'!$D$3,INDEX('Class Rules'!$D$6:$D$85,MATCH($M4074,'Class Rules'!$A$6:$A$85,0)))</f>
        <v>Passenger LDV</v>
      </c>
      <c r="O4074" s="1" t="str">
        <f t="array" ref="O4074">IF(SUMPRODUCT(MAX(ISNUMBER(SEARCH(Fuel_Rules!$A$6:$A$30,$E4074))*ISNUMBER(SEARCH(Fuel_Rules!$B$6:$B$30,$F4074))*(Fuel_Rules!$A$6:$A$30&lt;&gt;"")))&gt;0,"Plug-in hybrid",IF($G4074="Diesel","Diesel","Gasoline"))</f>
        <v>Gasoline</v>
      </c>
    </row>
    <row r="4075" spans="1:15" ht="15" customHeight="1" x14ac:dyDescent="0.25">
      <c r="A4075" s="1">
        <v>2022</v>
      </c>
      <c r="B4075" s="1" t="s">
        <v>6034</v>
      </c>
      <c r="C4075" s="1" t="s">
        <v>1583</v>
      </c>
      <c r="D4075" s="1" t="s">
        <v>6407</v>
      </c>
      <c r="E4075" s="1" t="s">
        <v>1548</v>
      </c>
      <c r="F4075" s="1" t="s">
        <v>1585</v>
      </c>
      <c r="G4075" s="1" t="s">
        <v>103</v>
      </c>
      <c r="H4075" s="1" t="s">
        <v>437</v>
      </c>
      <c r="I4075" s="1">
        <v>3</v>
      </c>
      <c r="J4075" s="1">
        <v>2023</v>
      </c>
      <c r="K4075" s="1">
        <v>547700</v>
      </c>
      <c r="L4075" s="1">
        <v>0</v>
      </c>
      <c r="M4075" s="1">
        <f t="array" ref="M4075">SUMPRODUCT(MAX(ISNUMBER(SEARCH('Class Rules'!$B$6:$B$85,$E4075))*ISNUMBER(SEARCH('Class Rules'!$C$6:$C$85,$F4075))*'Class Rules'!$A$6:$A$85))</f>
        <v>0</v>
      </c>
      <c r="N4075" s="1" t="str">
        <f t="array" ref="N4075">IF($M4075=0,'Class Rules'!$D$3,INDEX('Class Rules'!$D$6:$D$85,MATCH($M4075,'Class Rules'!$A$6:$A$85,0)))</f>
        <v>Passenger LDV</v>
      </c>
      <c r="O4075" s="1" t="str">
        <f t="array" ref="O4075">IF(SUMPRODUCT(MAX(ISNUMBER(SEARCH(Fuel_Rules!$A$6:$A$30,$E4075))*ISNUMBER(SEARCH(Fuel_Rules!$B$6:$B$30,$F4075))*(Fuel_Rules!$A$6:$A$30&lt;&gt;"")))&gt;0,"Plug-in hybrid",IF($G4075="Diesel","Diesel","Gasoline"))</f>
        <v>Gasoline</v>
      </c>
    </row>
    <row r="4076" spans="1:15" ht="15" customHeight="1" x14ac:dyDescent="0.25">
      <c r="A4076" s="1">
        <v>2022</v>
      </c>
      <c r="B4076" s="1" t="s">
        <v>6034</v>
      </c>
      <c r="C4076" s="1" t="s">
        <v>3598</v>
      </c>
      <c r="D4076" s="1" t="s">
        <v>6408</v>
      </c>
      <c r="E4076" s="1" t="s">
        <v>1548</v>
      </c>
      <c r="F4076" s="1" t="s">
        <v>3600</v>
      </c>
      <c r="G4076" s="1" t="s">
        <v>103</v>
      </c>
      <c r="H4076" s="1" t="s">
        <v>437</v>
      </c>
      <c r="I4076" s="1">
        <v>3</v>
      </c>
      <c r="J4076" s="1">
        <v>2023</v>
      </c>
      <c r="K4076" s="1">
        <v>494450</v>
      </c>
      <c r="L4076" s="1">
        <v>0</v>
      </c>
      <c r="M4076" s="1">
        <f t="array" ref="M4076">SUMPRODUCT(MAX(ISNUMBER(SEARCH('Class Rules'!$B$6:$B$85,$E4076))*ISNUMBER(SEARCH('Class Rules'!$C$6:$C$85,$F4076))*'Class Rules'!$A$6:$A$85))</f>
        <v>0</v>
      </c>
      <c r="N4076" s="1" t="str">
        <f t="array" ref="N4076">IF($M4076=0,'Class Rules'!$D$3,INDEX('Class Rules'!$D$6:$D$85,MATCH($M4076,'Class Rules'!$A$6:$A$85,0)))</f>
        <v>Passenger LDV</v>
      </c>
      <c r="O4076" s="1" t="str">
        <f t="array" ref="O4076">IF(SUMPRODUCT(MAX(ISNUMBER(SEARCH(Fuel_Rules!$A$6:$A$30,$E4076))*ISNUMBER(SEARCH(Fuel_Rules!$B$6:$B$30,$F4076))*(Fuel_Rules!$A$6:$A$30&lt;&gt;"")))&gt;0,"Plug-in hybrid",IF($G4076="Diesel","Diesel","Gasoline"))</f>
        <v>Gasoline</v>
      </c>
    </row>
    <row r="4077" spans="1:15" ht="15" customHeight="1" x14ac:dyDescent="0.25">
      <c r="A4077" s="1">
        <v>2022</v>
      </c>
      <c r="B4077" s="1" t="s">
        <v>6034</v>
      </c>
      <c r="C4077" s="1" t="s">
        <v>4612</v>
      </c>
      <c r="D4077" s="1" t="s">
        <v>6409</v>
      </c>
      <c r="E4077" s="1" t="s">
        <v>1548</v>
      </c>
      <c r="F4077" s="1" t="s">
        <v>4614</v>
      </c>
      <c r="G4077" s="1" t="s">
        <v>103</v>
      </c>
      <c r="H4077" s="1" t="s">
        <v>298</v>
      </c>
      <c r="I4077" s="1">
        <v>2</v>
      </c>
      <c r="J4077" s="1">
        <v>2023</v>
      </c>
      <c r="K4077" s="1">
        <v>593105</v>
      </c>
      <c r="L4077" s="1">
        <v>0</v>
      </c>
      <c r="M4077" s="1">
        <f t="array" ref="M4077">SUMPRODUCT(MAX(ISNUMBER(SEARCH('Class Rules'!$B$6:$B$85,$E4077))*ISNUMBER(SEARCH('Class Rules'!$C$6:$C$85,$F4077))*'Class Rules'!$A$6:$A$85))</f>
        <v>0</v>
      </c>
      <c r="N4077" s="1" t="str">
        <f t="array" ref="N4077">IF($M4077=0,'Class Rules'!$D$3,INDEX('Class Rules'!$D$6:$D$85,MATCH($M4077,'Class Rules'!$A$6:$A$85,0)))</f>
        <v>Passenger LDV</v>
      </c>
      <c r="O4077" s="1" t="str">
        <f t="array" ref="O4077">IF(SUMPRODUCT(MAX(ISNUMBER(SEARCH(Fuel_Rules!$A$6:$A$30,$E4077))*ISNUMBER(SEARCH(Fuel_Rules!$B$6:$B$30,$F4077))*(Fuel_Rules!$A$6:$A$30&lt;&gt;"")))&gt;0,"Plug-in hybrid",IF($G4077="Diesel","Diesel","Gasoline"))</f>
        <v>Gasoline</v>
      </c>
    </row>
    <row r="4078" spans="1:15" ht="15" customHeight="1" x14ac:dyDescent="0.25">
      <c r="A4078" s="1">
        <v>2022</v>
      </c>
      <c r="B4078" s="1" t="s">
        <v>6034</v>
      </c>
      <c r="C4078" s="1" t="s">
        <v>1586</v>
      </c>
      <c r="D4078" s="1" t="s">
        <v>6410</v>
      </c>
      <c r="E4078" s="1" t="s">
        <v>1588</v>
      </c>
      <c r="F4078" s="1" t="s">
        <v>1589</v>
      </c>
      <c r="G4078" s="1" t="s">
        <v>105</v>
      </c>
      <c r="H4078" s="1" t="s">
        <v>437</v>
      </c>
      <c r="I4078" s="1">
        <v>3</v>
      </c>
      <c r="J4078" s="1">
        <v>2023</v>
      </c>
      <c r="K4078" s="1">
        <v>505239</v>
      </c>
      <c r="L4078" s="1">
        <v>0</v>
      </c>
      <c r="M4078" s="1">
        <f t="array" ref="M4078">SUMPRODUCT(MAX(ISNUMBER(SEARCH('Class Rules'!$B$6:$B$85,$E4078))*ISNUMBER(SEARCH('Class Rules'!$C$6:$C$85,$F4078))*'Class Rules'!$A$6:$A$85))</f>
        <v>0</v>
      </c>
      <c r="N4078" s="1" t="str">
        <f t="array" ref="N4078">IF($M4078=0,'Class Rules'!$D$3,INDEX('Class Rules'!$D$6:$D$85,MATCH($M4078,'Class Rules'!$A$6:$A$85,0)))</f>
        <v>Passenger LDV</v>
      </c>
      <c r="O4078" s="1" t="str">
        <f t="array" ref="O4078">IF(SUMPRODUCT(MAX(ISNUMBER(SEARCH(Fuel_Rules!$A$6:$A$30,$E4078))*ISNUMBER(SEARCH(Fuel_Rules!$B$6:$B$30,$F4078))*(Fuel_Rules!$A$6:$A$30&lt;&gt;"")))&gt;0,"Plug-in hybrid",IF($G4078="Diesel","Diesel","Gasoline"))</f>
        <v>Diesel</v>
      </c>
    </row>
    <row r="4079" spans="1:15" ht="15" customHeight="1" x14ac:dyDescent="0.25">
      <c r="A4079" s="1">
        <v>2022</v>
      </c>
      <c r="B4079" s="1" t="s">
        <v>6034</v>
      </c>
      <c r="C4079" s="1" t="s">
        <v>1590</v>
      </c>
      <c r="D4079" s="1" t="s">
        <v>6411</v>
      </c>
      <c r="E4079" s="1" t="s">
        <v>1588</v>
      </c>
      <c r="F4079" s="1" t="s">
        <v>1592</v>
      </c>
      <c r="G4079" s="1" t="s">
        <v>103</v>
      </c>
      <c r="H4079" s="1" t="s">
        <v>437</v>
      </c>
      <c r="I4079" s="1">
        <v>1.8</v>
      </c>
      <c r="J4079" s="1">
        <v>2023</v>
      </c>
      <c r="K4079" s="1">
        <v>113134</v>
      </c>
      <c r="L4079" s="1">
        <v>0</v>
      </c>
      <c r="M4079" s="1">
        <f t="array" ref="M4079">SUMPRODUCT(MAX(ISNUMBER(SEARCH('Class Rules'!$B$6:$B$85,$E4079))*ISNUMBER(SEARCH('Class Rules'!$C$6:$C$85,$F4079))*'Class Rules'!$A$6:$A$85))</f>
        <v>0</v>
      </c>
      <c r="N4079" s="1" t="str">
        <f t="array" ref="N4079">IF($M4079=0,'Class Rules'!$D$3,INDEX('Class Rules'!$D$6:$D$85,MATCH($M4079,'Class Rules'!$A$6:$A$85,0)))</f>
        <v>Passenger LDV</v>
      </c>
      <c r="O4079" s="1" t="str">
        <f t="array" ref="O4079">IF(SUMPRODUCT(MAX(ISNUMBER(SEARCH(Fuel_Rules!$A$6:$A$30,$E4079))*ISNUMBER(SEARCH(Fuel_Rules!$B$6:$B$30,$F4079))*(Fuel_Rules!$A$6:$A$30&lt;&gt;"")))&gt;0,"Plug-in hybrid",IF($G4079="Diesel","Diesel","Gasoline"))</f>
        <v>Gasoline</v>
      </c>
    </row>
    <row r="4080" spans="1:15" ht="15" customHeight="1" x14ac:dyDescent="0.25">
      <c r="A4080" s="1">
        <v>2022</v>
      </c>
      <c r="B4080" s="1" t="s">
        <v>6034</v>
      </c>
      <c r="C4080" s="1" t="s">
        <v>1593</v>
      </c>
      <c r="D4080" s="1" t="s">
        <v>6412</v>
      </c>
      <c r="E4080" s="1" t="s">
        <v>1588</v>
      </c>
      <c r="F4080" s="1" t="s">
        <v>1595</v>
      </c>
      <c r="G4080" s="1" t="s">
        <v>103</v>
      </c>
      <c r="H4080" s="1" t="s">
        <v>437</v>
      </c>
      <c r="I4080" s="1">
        <v>1.8</v>
      </c>
      <c r="J4080" s="1">
        <v>2023</v>
      </c>
      <c r="K4080" s="1">
        <v>132812</v>
      </c>
      <c r="L4080" s="1">
        <v>0</v>
      </c>
      <c r="M4080" s="1">
        <f t="array" ref="M4080">SUMPRODUCT(MAX(ISNUMBER(SEARCH('Class Rules'!$B$6:$B$85,$E4080))*ISNUMBER(SEARCH('Class Rules'!$C$6:$C$85,$F4080))*'Class Rules'!$A$6:$A$85))</f>
        <v>0</v>
      </c>
      <c r="N4080" s="1" t="str">
        <f t="array" ref="N4080">IF($M4080=0,'Class Rules'!$D$3,INDEX('Class Rules'!$D$6:$D$85,MATCH($M4080,'Class Rules'!$A$6:$A$85,0)))</f>
        <v>Passenger LDV</v>
      </c>
      <c r="O4080" s="1" t="str">
        <f t="array" ref="O4080">IF(SUMPRODUCT(MAX(ISNUMBER(SEARCH(Fuel_Rules!$A$6:$A$30,$E4080))*ISNUMBER(SEARCH(Fuel_Rules!$B$6:$B$30,$F4080))*(Fuel_Rules!$A$6:$A$30&lt;&gt;"")))&gt;0,"Plug-in hybrid",IF($G4080="Diesel","Diesel","Gasoline"))</f>
        <v>Gasoline</v>
      </c>
    </row>
    <row r="4081" spans="1:15" ht="15" customHeight="1" x14ac:dyDescent="0.25">
      <c r="A4081" s="1">
        <v>2022</v>
      </c>
      <c r="B4081" s="1" t="s">
        <v>6034</v>
      </c>
      <c r="C4081" s="1" t="s">
        <v>1596</v>
      </c>
      <c r="D4081" s="1" t="s">
        <v>6413</v>
      </c>
      <c r="E4081" s="1" t="s">
        <v>1588</v>
      </c>
      <c r="F4081" s="1" t="s">
        <v>1598</v>
      </c>
      <c r="G4081" s="1" t="s">
        <v>105</v>
      </c>
      <c r="H4081" s="1" t="s">
        <v>437</v>
      </c>
      <c r="I4081" s="1">
        <v>2</v>
      </c>
      <c r="J4081" s="1">
        <v>2023</v>
      </c>
      <c r="K4081" s="1">
        <v>177075</v>
      </c>
      <c r="L4081" s="1">
        <v>0</v>
      </c>
      <c r="M4081" s="1">
        <f t="array" ref="M4081">SUMPRODUCT(MAX(ISNUMBER(SEARCH('Class Rules'!$B$6:$B$85,$E4081))*ISNUMBER(SEARCH('Class Rules'!$C$6:$C$85,$F4081))*'Class Rules'!$A$6:$A$85))</f>
        <v>0</v>
      </c>
      <c r="N4081" s="1" t="str">
        <f t="array" ref="N4081">IF($M4081=0,'Class Rules'!$D$3,INDEX('Class Rules'!$D$6:$D$85,MATCH($M4081,'Class Rules'!$A$6:$A$85,0)))</f>
        <v>Passenger LDV</v>
      </c>
      <c r="O4081" s="1" t="str">
        <f t="array" ref="O4081">IF(SUMPRODUCT(MAX(ISNUMBER(SEARCH(Fuel_Rules!$A$6:$A$30,$E4081))*ISNUMBER(SEARCH(Fuel_Rules!$B$6:$B$30,$F4081))*(Fuel_Rules!$A$6:$A$30&lt;&gt;"")))&gt;0,"Plug-in hybrid",IF($G4081="Diesel","Diesel","Gasoline"))</f>
        <v>Diesel</v>
      </c>
    </row>
    <row r="4082" spans="1:15" ht="15" customHeight="1" x14ac:dyDescent="0.25">
      <c r="A4082" s="1">
        <v>2022</v>
      </c>
      <c r="B4082" s="1" t="s">
        <v>6034</v>
      </c>
      <c r="C4082" s="1" t="s">
        <v>1599</v>
      </c>
      <c r="D4082" s="1" t="s">
        <v>6414</v>
      </c>
      <c r="E4082" s="1" t="s">
        <v>1588</v>
      </c>
      <c r="F4082" s="1" t="s">
        <v>1601</v>
      </c>
      <c r="G4082" s="1" t="s">
        <v>105</v>
      </c>
      <c r="H4082" s="1" t="s">
        <v>437</v>
      </c>
      <c r="I4082" s="1">
        <v>2</v>
      </c>
      <c r="J4082" s="1">
        <v>2023</v>
      </c>
      <c r="K4082" s="1">
        <v>189422</v>
      </c>
      <c r="L4082" s="1">
        <v>0</v>
      </c>
      <c r="M4082" s="1">
        <f t="array" ref="M4082">SUMPRODUCT(MAX(ISNUMBER(SEARCH('Class Rules'!$B$6:$B$85,$E4082))*ISNUMBER(SEARCH('Class Rules'!$C$6:$C$85,$F4082))*'Class Rules'!$A$6:$A$85))</f>
        <v>0</v>
      </c>
      <c r="N4082" s="1" t="str">
        <f t="array" ref="N4082">IF($M4082=0,'Class Rules'!$D$3,INDEX('Class Rules'!$D$6:$D$85,MATCH($M4082,'Class Rules'!$A$6:$A$85,0)))</f>
        <v>Passenger LDV</v>
      </c>
      <c r="O4082" s="1" t="str">
        <f t="array" ref="O4082">IF(SUMPRODUCT(MAX(ISNUMBER(SEARCH(Fuel_Rules!$A$6:$A$30,$E4082))*ISNUMBER(SEARCH(Fuel_Rules!$B$6:$B$30,$F4082))*(Fuel_Rules!$A$6:$A$30&lt;&gt;"")))&gt;0,"Plug-in hybrid",IF($G4082="Diesel","Diesel","Gasoline"))</f>
        <v>Diesel</v>
      </c>
    </row>
    <row r="4083" spans="1:15" ht="15" customHeight="1" x14ac:dyDescent="0.25">
      <c r="A4083" s="1">
        <v>2022</v>
      </c>
      <c r="B4083" s="1" t="s">
        <v>6034</v>
      </c>
      <c r="C4083" s="1" t="s">
        <v>1620</v>
      </c>
      <c r="D4083" s="1" t="s">
        <v>6415</v>
      </c>
      <c r="E4083" s="1" t="s">
        <v>1588</v>
      </c>
      <c r="F4083" s="1" t="s">
        <v>1622</v>
      </c>
      <c r="G4083" s="1" t="s">
        <v>103</v>
      </c>
      <c r="H4083" s="1" t="s">
        <v>437</v>
      </c>
      <c r="I4083" s="1">
        <v>1.8</v>
      </c>
      <c r="J4083" s="1">
        <v>2023</v>
      </c>
      <c r="K4083" s="1">
        <v>139901</v>
      </c>
      <c r="L4083" s="1">
        <v>0</v>
      </c>
      <c r="M4083" s="1">
        <f t="array" ref="M4083">SUMPRODUCT(MAX(ISNUMBER(SEARCH('Class Rules'!$B$6:$B$85,$E4083))*ISNUMBER(SEARCH('Class Rules'!$C$6:$C$85,$F4083))*'Class Rules'!$A$6:$A$85))</f>
        <v>0</v>
      </c>
      <c r="N4083" s="1" t="str">
        <f t="array" ref="N4083">IF($M4083=0,'Class Rules'!$D$3,INDEX('Class Rules'!$D$6:$D$85,MATCH($M4083,'Class Rules'!$A$6:$A$85,0)))</f>
        <v>Passenger LDV</v>
      </c>
      <c r="O4083" s="1" t="str">
        <f t="array" ref="O4083">IF(SUMPRODUCT(MAX(ISNUMBER(SEARCH(Fuel_Rules!$A$6:$A$30,$E4083))*ISNUMBER(SEARCH(Fuel_Rules!$B$6:$B$30,$F4083))*(Fuel_Rules!$A$6:$A$30&lt;&gt;"")))&gt;0,"Plug-in hybrid",IF($G4083="Diesel","Diesel","Gasoline"))</f>
        <v>Gasoline</v>
      </c>
    </row>
    <row r="4084" spans="1:15" ht="15" customHeight="1" x14ac:dyDescent="0.25">
      <c r="A4084" s="1">
        <v>2022</v>
      </c>
      <c r="B4084" s="1" t="s">
        <v>6034</v>
      </c>
      <c r="C4084" s="1" t="s">
        <v>1623</v>
      </c>
      <c r="D4084" s="1" t="s">
        <v>6416</v>
      </c>
      <c r="E4084" s="1" t="s">
        <v>1588</v>
      </c>
      <c r="F4084" s="1" t="s">
        <v>1625</v>
      </c>
      <c r="G4084" s="1" t="s">
        <v>103</v>
      </c>
      <c r="H4084" s="1" t="s">
        <v>437</v>
      </c>
      <c r="I4084" s="1">
        <v>2</v>
      </c>
      <c r="J4084" s="1">
        <v>2023</v>
      </c>
      <c r="K4084" s="1">
        <v>398699</v>
      </c>
      <c r="L4084" s="1">
        <v>0</v>
      </c>
      <c r="M4084" s="1">
        <f t="array" ref="M4084">SUMPRODUCT(MAX(ISNUMBER(SEARCH('Class Rules'!$B$6:$B$85,$E4084))*ISNUMBER(SEARCH('Class Rules'!$C$6:$C$85,$F4084))*'Class Rules'!$A$6:$A$85))</f>
        <v>0</v>
      </c>
      <c r="N4084" s="1" t="str">
        <f t="array" ref="N4084">IF($M4084=0,'Class Rules'!$D$3,INDEX('Class Rules'!$D$6:$D$85,MATCH($M4084,'Class Rules'!$A$6:$A$85,0)))</f>
        <v>Passenger LDV</v>
      </c>
      <c r="O4084" s="1" t="str">
        <f t="array" ref="O4084">IF(SUMPRODUCT(MAX(ISNUMBER(SEARCH(Fuel_Rules!$A$6:$A$30,$E4084))*ISNUMBER(SEARCH(Fuel_Rules!$B$6:$B$30,$F4084))*(Fuel_Rules!$A$6:$A$30&lt;&gt;"")))&gt;0,"Plug-in hybrid",IF($G4084="Diesel","Diesel","Gasoline"))</f>
        <v>Gasoline</v>
      </c>
    </row>
    <row r="4085" spans="1:15" ht="15" customHeight="1" x14ac:dyDescent="0.25">
      <c r="A4085" s="1">
        <v>2022</v>
      </c>
      <c r="B4085" s="1" t="s">
        <v>6034</v>
      </c>
      <c r="C4085" s="1" t="s">
        <v>1626</v>
      </c>
      <c r="D4085" s="1" t="s">
        <v>6417</v>
      </c>
      <c r="E4085" s="1" t="s">
        <v>1588</v>
      </c>
      <c r="F4085" s="1" t="s">
        <v>1628</v>
      </c>
      <c r="G4085" s="1" t="s">
        <v>103</v>
      </c>
      <c r="H4085" s="1" t="s">
        <v>437</v>
      </c>
      <c r="I4085" s="1">
        <v>2</v>
      </c>
      <c r="J4085" s="1">
        <v>2023</v>
      </c>
      <c r="K4085" s="1">
        <v>370363</v>
      </c>
      <c r="L4085" s="1">
        <v>0</v>
      </c>
      <c r="M4085" s="1">
        <f t="array" ref="M4085">SUMPRODUCT(MAX(ISNUMBER(SEARCH('Class Rules'!$B$6:$B$85,$E4085))*ISNUMBER(SEARCH('Class Rules'!$C$6:$C$85,$F4085))*'Class Rules'!$A$6:$A$85))</f>
        <v>0</v>
      </c>
      <c r="N4085" s="1" t="str">
        <f t="array" ref="N4085">IF($M4085=0,'Class Rules'!$D$3,INDEX('Class Rules'!$D$6:$D$85,MATCH($M4085,'Class Rules'!$A$6:$A$85,0)))</f>
        <v>Passenger LDV</v>
      </c>
      <c r="O4085" s="1" t="str">
        <f t="array" ref="O4085">IF(SUMPRODUCT(MAX(ISNUMBER(SEARCH(Fuel_Rules!$A$6:$A$30,$E4085))*ISNUMBER(SEARCH(Fuel_Rules!$B$6:$B$30,$F4085))*(Fuel_Rules!$A$6:$A$30&lt;&gt;"")))&gt;0,"Plug-in hybrid",IF($G4085="Diesel","Diesel","Gasoline"))</f>
        <v>Gasoline</v>
      </c>
    </row>
    <row r="4086" spans="1:15" ht="15" customHeight="1" x14ac:dyDescent="0.25">
      <c r="A4086" s="1">
        <v>2022</v>
      </c>
      <c r="B4086" s="1" t="s">
        <v>6034</v>
      </c>
      <c r="C4086" s="1" t="s">
        <v>1632</v>
      </c>
      <c r="D4086" s="1" t="s">
        <v>6418</v>
      </c>
      <c r="E4086" s="1" t="s">
        <v>1588</v>
      </c>
      <c r="F4086" s="1" t="s">
        <v>1634</v>
      </c>
      <c r="G4086" s="1" t="s">
        <v>103</v>
      </c>
      <c r="H4086" s="1" t="s">
        <v>437</v>
      </c>
      <c r="I4086" s="1">
        <v>1.8</v>
      </c>
      <c r="J4086" s="1">
        <v>2023</v>
      </c>
      <c r="K4086" s="1">
        <v>101215</v>
      </c>
      <c r="L4086" s="1">
        <v>0</v>
      </c>
      <c r="M4086" s="1">
        <f t="array" ref="M4086">SUMPRODUCT(MAX(ISNUMBER(SEARCH('Class Rules'!$B$6:$B$85,$E4086))*ISNUMBER(SEARCH('Class Rules'!$C$6:$C$85,$F4086))*'Class Rules'!$A$6:$A$85))</f>
        <v>0</v>
      </c>
      <c r="N4086" s="1" t="str">
        <f t="array" ref="N4086">IF($M4086=0,'Class Rules'!$D$3,INDEX('Class Rules'!$D$6:$D$85,MATCH($M4086,'Class Rules'!$A$6:$A$85,0)))</f>
        <v>Passenger LDV</v>
      </c>
      <c r="O4086" s="1" t="str">
        <f t="array" ref="O4086">IF(SUMPRODUCT(MAX(ISNUMBER(SEARCH(Fuel_Rules!$A$6:$A$30,$E4086))*ISNUMBER(SEARCH(Fuel_Rules!$B$6:$B$30,$F4086))*(Fuel_Rules!$A$6:$A$30&lt;&gt;"")))&gt;0,"Plug-in hybrid",IF($G4086="Diesel","Diesel","Gasoline"))</f>
        <v>Gasoline</v>
      </c>
    </row>
    <row r="4087" spans="1:15" ht="15" customHeight="1" x14ac:dyDescent="0.25">
      <c r="A4087" s="1">
        <v>2022</v>
      </c>
      <c r="B4087" s="1" t="s">
        <v>6034</v>
      </c>
      <c r="C4087" s="1" t="s">
        <v>1635</v>
      </c>
      <c r="D4087" s="1" t="s">
        <v>6419</v>
      </c>
      <c r="E4087" s="1" t="s">
        <v>1588</v>
      </c>
      <c r="F4087" s="1" t="s">
        <v>1637</v>
      </c>
      <c r="G4087" s="1" t="s">
        <v>103</v>
      </c>
      <c r="H4087" s="1" t="s">
        <v>437</v>
      </c>
      <c r="I4087" s="1">
        <v>2</v>
      </c>
      <c r="J4087" s="1">
        <v>2023</v>
      </c>
      <c r="K4087" s="1">
        <v>450599</v>
      </c>
      <c r="L4087" s="1">
        <v>0</v>
      </c>
      <c r="M4087" s="1">
        <f t="array" ref="M4087">SUMPRODUCT(MAX(ISNUMBER(SEARCH('Class Rules'!$B$6:$B$85,$E4087))*ISNUMBER(SEARCH('Class Rules'!$C$6:$C$85,$F4087))*'Class Rules'!$A$6:$A$85))</f>
        <v>0</v>
      </c>
      <c r="N4087" s="1" t="str">
        <f t="array" ref="N4087">IF($M4087=0,'Class Rules'!$D$3,INDEX('Class Rules'!$D$6:$D$85,MATCH($M4087,'Class Rules'!$A$6:$A$85,0)))</f>
        <v>Passenger LDV</v>
      </c>
      <c r="O4087" s="1" t="str">
        <f t="array" ref="O4087">IF(SUMPRODUCT(MAX(ISNUMBER(SEARCH(Fuel_Rules!$A$6:$A$30,$E4087))*ISNUMBER(SEARCH(Fuel_Rules!$B$6:$B$30,$F4087))*(Fuel_Rules!$A$6:$A$30&lt;&gt;"")))&gt;0,"Plug-in hybrid",IF($G4087="Diesel","Diesel","Gasoline"))</f>
        <v>Gasoline</v>
      </c>
    </row>
    <row r="4088" spans="1:15" ht="15" customHeight="1" x14ac:dyDescent="0.25">
      <c r="A4088" s="1">
        <v>2022</v>
      </c>
      <c r="B4088" s="1" t="s">
        <v>6034</v>
      </c>
      <c r="C4088" s="1" t="s">
        <v>1638</v>
      </c>
      <c r="D4088" s="1" t="s">
        <v>6420</v>
      </c>
      <c r="E4088" s="1" t="s">
        <v>1588</v>
      </c>
      <c r="F4088" s="1" t="s">
        <v>1640</v>
      </c>
      <c r="G4088" s="1" t="s">
        <v>105</v>
      </c>
      <c r="H4088" s="1" t="s">
        <v>437</v>
      </c>
      <c r="I4088" s="1">
        <v>2</v>
      </c>
      <c r="J4088" s="1">
        <v>2023</v>
      </c>
      <c r="K4088" s="1">
        <v>166540</v>
      </c>
      <c r="L4088" s="1">
        <v>0</v>
      </c>
      <c r="M4088" s="1">
        <f t="array" ref="M4088">SUMPRODUCT(MAX(ISNUMBER(SEARCH('Class Rules'!$B$6:$B$85,$E4088))*ISNUMBER(SEARCH('Class Rules'!$C$6:$C$85,$F4088))*'Class Rules'!$A$6:$A$85))</f>
        <v>0</v>
      </c>
      <c r="N4088" s="1" t="str">
        <f t="array" ref="N4088">IF($M4088=0,'Class Rules'!$D$3,INDEX('Class Rules'!$D$6:$D$85,MATCH($M4088,'Class Rules'!$A$6:$A$85,0)))</f>
        <v>Passenger LDV</v>
      </c>
      <c r="O4088" s="1" t="str">
        <f t="array" ref="O4088">IF(SUMPRODUCT(MAX(ISNUMBER(SEARCH(Fuel_Rules!$A$6:$A$30,$E4088))*ISNUMBER(SEARCH(Fuel_Rules!$B$6:$B$30,$F4088))*(Fuel_Rules!$A$6:$A$30&lt;&gt;"")))&gt;0,"Plug-in hybrid",IF($G4088="Diesel","Diesel","Gasoline"))</f>
        <v>Diesel</v>
      </c>
    </row>
    <row r="4089" spans="1:15" ht="15" customHeight="1" x14ac:dyDescent="0.25">
      <c r="A4089" s="1">
        <v>2022</v>
      </c>
      <c r="B4089" s="1" t="s">
        <v>6034</v>
      </c>
      <c r="C4089" s="1" t="s">
        <v>1641</v>
      </c>
      <c r="D4089" s="1" t="s">
        <v>6421</v>
      </c>
      <c r="E4089" s="1" t="s">
        <v>1588</v>
      </c>
      <c r="F4089" s="1" t="s">
        <v>1643</v>
      </c>
      <c r="G4089" s="1" t="s">
        <v>103</v>
      </c>
      <c r="H4089" s="1" t="s">
        <v>437</v>
      </c>
      <c r="I4089" s="1">
        <v>1.3</v>
      </c>
      <c r="J4089" s="1">
        <v>2023</v>
      </c>
      <c r="K4089" s="1">
        <v>197711</v>
      </c>
      <c r="L4089" s="1">
        <v>0</v>
      </c>
      <c r="M4089" s="1">
        <f t="array" ref="M4089">SUMPRODUCT(MAX(ISNUMBER(SEARCH('Class Rules'!$B$6:$B$85,$E4089))*ISNUMBER(SEARCH('Class Rules'!$C$6:$C$85,$F4089))*'Class Rules'!$A$6:$A$85))</f>
        <v>0</v>
      </c>
      <c r="N4089" s="1" t="str">
        <f t="array" ref="N4089">IF($M4089=0,'Class Rules'!$D$3,INDEX('Class Rules'!$D$6:$D$85,MATCH($M4089,'Class Rules'!$A$6:$A$85,0)))</f>
        <v>Passenger LDV</v>
      </c>
      <c r="O4089" s="1" t="str">
        <f t="array" ref="O4089">IF(SUMPRODUCT(MAX(ISNUMBER(SEARCH(Fuel_Rules!$A$6:$A$30,$E4089))*ISNUMBER(SEARCH(Fuel_Rules!$B$6:$B$30,$F4089))*(Fuel_Rules!$A$6:$A$30&lt;&gt;"")))&gt;0,"Plug-in hybrid",IF($G4089="Diesel","Diesel","Gasoline"))</f>
        <v>Gasoline</v>
      </c>
    </row>
    <row r="4090" spans="1:15" ht="15" customHeight="1" x14ac:dyDescent="0.25">
      <c r="A4090" s="1">
        <v>2022</v>
      </c>
      <c r="B4090" s="1" t="s">
        <v>6034</v>
      </c>
      <c r="C4090" s="1" t="s">
        <v>1644</v>
      </c>
      <c r="D4090" s="1" t="s">
        <v>6422</v>
      </c>
      <c r="E4090" s="1" t="s">
        <v>1588</v>
      </c>
      <c r="F4090" s="1" t="s">
        <v>1646</v>
      </c>
      <c r="G4090" s="1" t="s">
        <v>103</v>
      </c>
      <c r="H4090" s="1" t="s">
        <v>437</v>
      </c>
      <c r="I4090" s="1">
        <v>1.3</v>
      </c>
      <c r="J4090" s="1">
        <v>2023</v>
      </c>
      <c r="K4090" s="1">
        <v>177700</v>
      </c>
      <c r="L4090" s="1">
        <v>0</v>
      </c>
      <c r="M4090" s="1">
        <f t="array" ref="M4090">SUMPRODUCT(MAX(ISNUMBER(SEARCH('Class Rules'!$B$6:$B$85,$E4090))*ISNUMBER(SEARCH('Class Rules'!$C$6:$C$85,$F4090))*'Class Rules'!$A$6:$A$85))</f>
        <v>0</v>
      </c>
      <c r="N4090" s="1" t="str">
        <f t="array" ref="N4090">IF($M4090=0,'Class Rules'!$D$3,INDEX('Class Rules'!$D$6:$D$85,MATCH($M4090,'Class Rules'!$A$6:$A$85,0)))</f>
        <v>Passenger LDV</v>
      </c>
      <c r="O4090" s="1" t="str">
        <f t="array" ref="O4090">IF(SUMPRODUCT(MAX(ISNUMBER(SEARCH(Fuel_Rules!$A$6:$A$30,$E4090))*ISNUMBER(SEARCH(Fuel_Rules!$B$6:$B$30,$F4090))*(Fuel_Rules!$A$6:$A$30&lt;&gt;"")))&gt;0,"Plug-in hybrid",IF($G4090="Diesel","Diesel","Gasoline"))</f>
        <v>Gasoline</v>
      </c>
    </row>
    <row r="4091" spans="1:15" ht="15" customHeight="1" x14ac:dyDescent="0.25">
      <c r="A4091" s="1">
        <v>2022</v>
      </c>
      <c r="B4091" s="1" t="s">
        <v>6034</v>
      </c>
      <c r="C4091" s="1" t="s">
        <v>1647</v>
      </c>
      <c r="D4091" s="1" t="s">
        <v>6423</v>
      </c>
      <c r="E4091" s="1" t="s">
        <v>1588</v>
      </c>
      <c r="F4091" s="1" t="s">
        <v>1649</v>
      </c>
      <c r="G4091" s="1" t="s">
        <v>103</v>
      </c>
      <c r="H4091" s="1" t="s">
        <v>437</v>
      </c>
      <c r="I4091" s="1">
        <v>1.3</v>
      </c>
      <c r="J4091" s="1">
        <v>2023</v>
      </c>
      <c r="K4091" s="1">
        <v>166844</v>
      </c>
      <c r="L4091" s="1">
        <v>0</v>
      </c>
      <c r="M4091" s="1">
        <f t="array" ref="M4091">SUMPRODUCT(MAX(ISNUMBER(SEARCH('Class Rules'!$B$6:$B$85,$E4091))*ISNUMBER(SEARCH('Class Rules'!$C$6:$C$85,$F4091))*'Class Rules'!$A$6:$A$85))</f>
        <v>0</v>
      </c>
      <c r="N4091" s="1" t="str">
        <f t="array" ref="N4091">IF($M4091=0,'Class Rules'!$D$3,INDEX('Class Rules'!$D$6:$D$85,MATCH($M4091,'Class Rules'!$A$6:$A$85,0)))</f>
        <v>Passenger LDV</v>
      </c>
      <c r="O4091" s="1" t="str">
        <f t="array" ref="O4091">IF(SUMPRODUCT(MAX(ISNUMBER(SEARCH(Fuel_Rules!$A$6:$A$30,$E4091))*ISNUMBER(SEARCH(Fuel_Rules!$B$6:$B$30,$F4091))*(Fuel_Rules!$A$6:$A$30&lt;&gt;"")))&gt;0,"Plug-in hybrid",IF($G4091="Diesel","Diesel","Gasoline"))</f>
        <v>Gasoline</v>
      </c>
    </row>
    <row r="4092" spans="1:15" ht="15" customHeight="1" x14ac:dyDescent="0.25">
      <c r="A4092" s="1">
        <v>2022</v>
      </c>
      <c r="B4092" s="1" t="s">
        <v>6034</v>
      </c>
      <c r="C4092" s="1" t="s">
        <v>1650</v>
      </c>
      <c r="D4092" s="1" t="s">
        <v>6424</v>
      </c>
      <c r="E4092" s="1" t="s">
        <v>1588</v>
      </c>
      <c r="F4092" s="1" t="s">
        <v>1652</v>
      </c>
      <c r="G4092" s="1" t="s">
        <v>103</v>
      </c>
      <c r="H4092" s="1" t="s">
        <v>437</v>
      </c>
      <c r="I4092" s="1">
        <v>1.3</v>
      </c>
      <c r="J4092" s="1">
        <v>2023</v>
      </c>
      <c r="K4092" s="1">
        <v>184781</v>
      </c>
      <c r="L4092" s="1">
        <v>0</v>
      </c>
      <c r="M4092" s="1">
        <f t="array" ref="M4092">SUMPRODUCT(MAX(ISNUMBER(SEARCH('Class Rules'!$B$6:$B$85,$E4092))*ISNUMBER(SEARCH('Class Rules'!$C$6:$C$85,$F4092))*'Class Rules'!$A$6:$A$85))</f>
        <v>0</v>
      </c>
      <c r="N4092" s="1" t="str">
        <f t="array" ref="N4092">IF($M4092=0,'Class Rules'!$D$3,INDEX('Class Rules'!$D$6:$D$85,MATCH($M4092,'Class Rules'!$A$6:$A$85,0)))</f>
        <v>Passenger LDV</v>
      </c>
      <c r="O4092" s="1" t="str">
        <f t="array" ref="O4092">IF(SUMPRODUCT(MAX(ISNUMBER(SEARCH(Fuel_Rules!$A$6:$A$30,$E4092))*ISNUMBER(SEARCH(Fuel_Rules!$B$6:$B$30,$F4092))*(Fuel_Rules!$A$6:$A$30&lt;&gt;"")))&gt;0,"Plug-in hybrid",IF($G4092="Diesel","Diesel","Gasoline"))</f>
        <v>Gasoline</v>
      </c>
    </row>
    <row r="4093" spans="1:15" ht="15" customHeight="1" x14ac:dyDescent="0.25">
      <c r="A4093" s="1">
        <v>2022</v>
      </c>
      <c r="B4093" s="1" t="s">
        <v>6034</v>
      </c>
      <c r="C4093" s="1" t="s">
        <v>1653</v>
      </c>
      <c r="D4093" s="1" t="s">
        <v>6425</v>
      </c>
      <c r="E4093" s="1" t="s">
        <v>1588</v>
      </c>
      <c r="F4093" s="1" t="s">
        <v>1655</v>
      </c>
      <c r="G4093" s="1" t="s">
        <v>103</v>
      </c>
      <c r="H4093" s="1" t="s">
        <v>437</v>
      </c>
      <c r="I4093" s="1">
        <v>1.3</v>
      </c>
      <c r="J4093" s="1">
        <v>2023</v>
      </c>
      <c r="K4093" s="1">
        <v>216948</v>
      </c>
      <c r="L4093" s="1">
        <v>0</v>
      </c>
      <c r="M4093" s="1">
        <f t="array" ref="M4093">SUMPRODUCT(MAX(ISNUMBER(SEARCH('Class Rules'!$B$6:$B$85,$E4093))*ISNUMBER(SEARCH('Class Rules'!$C$6:$C$85,$F4093))*'Class Rules'!$A$6:$A$85))</f>
        <v>0</v>
      </c>
      <c r="N4093" s="1" t="str">
        <f t="array" ref="N4093">IF($M4093=0,'Class Rules'!$D$3,INDEX('Class Rules'!$D$6:$D$85,MATCH($M4093,'Class Rules'!$A$6:$A$85,0)))</f>
        <v>Passenger LDV</v>
      </c>
      <c r="O4093" s="1" t="str">
        <f t="array" ref="O4093">IF(SUMPRODUCT(MAX(ISNUMBER(SEARCH(Fuel_Rules!$A$6:$A$30,$E4093))*ISNUMBER(SEARCH(Fuel_Rules!$B$6:$B$30,$F4093))*(Fuel_Rules!$A$6:$A$30&lt;&gt;"")))&gt;0,"Plug-in hybrid",IF($G4093="Diesel","Diesel","Gasoline"))</f>
        <v>Gasoline</v>
      </c>
    </row>
    <row r="4094" spans="1:15" ht="15" customHeight="1" x14ac:dyDescent="0.25">
      <c r="A4094" s="1">
        <v>2022</v>
      </c>
      <c r="B4094" s="1" t="s">
        <v>6034</v>
      </c>
      <c r="C4094" s="1" t="s">
        <v>1656</v>
      </c>
      <c r="D4094" s="1" t="s">
        <v>6426</v>
      </c>
      <c r="E4094" s="1" t="s">
        <v>1588</v>
      </c>
      <c r="F4094" s="1" t="s">
        <v>1658</v>
      </c>
      <c r="G4094" s="1" t="s">
        <v>105</v>
      </c>
      <c r="H4094" s="1" t="s">
        <v>437</v>
      </c>
      <c r="I4094" s="1">
        <v>2</v>
      </c>
      <c r="J4094" s="1">
        <v>2023</v>
      </c>
      <c r="K4094" s="1">
        <v>222409</v>
      </c>
      <c r="L4094" s="1">
        <v>0</v>
      </c>
      <c r="M4094" s="1">
        <f t="array" ref="M4094">SUMPRODUCT(MAX(ISNUMBER(SEARCH('Class Rules'!$B$6:$B$85,$E4094))*ISNUMBER(SEARCH('Class Rules'!$C$6:$C$85,$F4094))*'Class Rules'!$A$6:$A$85))</f>
        <v>0</v>
      </c>
      <c r="N4094" s="1" t="str">
        <f t="array" ref="N4094">IF($M4094=0,'Class Rules'!$D$3,INDEX('Class Rules'!$D$6:$D$85,MATCH($M4094,'Class Rules'!$A$6:$A$85,0)))</f>
        <v>Passenger LDV</v>
      </c>
      <c r="O4094" s="1" t="str">
        <f t="array" ref="O4094">IF(SUMPRODUCT(MAX(ISNUMBER(SEARCH(Fuel_Rules!$A$6:$A$30,$E4094))*ISNUMBER(SEARCH(Fuel_Rules!$B$6:$B$30,$F4094))*(Fuel_Rules!$A$6:$A$30&lt;&gt;"")))&gt;0,"Plug-in hybrid",IF($G4094="Diesel","Diesel","Gasoline"))</f>
        <v>Diesel</v>
      </c>
    </row>
    <row r="4095" spans="1:15" ht="15" customHeight="1" x14ac:dyDescent="0.25">
      <c r="A4095" s="1">
        <v>2022</v>
      </c>
      <c r="B4095" s="1" t="s">
        <v>6034</v>
      </c>
      <c r="C4095" s="1" t="s">
        <v>1659</v>
      </c>
      <c r="D4095" s="1" t="s">
        <v>6427</v>
      </c>
      <c r="E4095" s="1" t="s">
        <v>1588</v>
      </c>
      <c r="F4095" s="1" t="s">
        <v>1661</v>
      </c>
      <c r="G4095" s="1" t="s">
        <v>105</v>
      </c>
      <c r="H4095" s="1" t="s">
        <v>437</v>
      </c>
      <c r="I4095" s="1">
        <v>2</v>
      </c>
      <c r="J4095" s="1">
        <v>2023</v>
      </c>
      <c r="K4095" s="1">
        <v>230803</v>
      </c>
      <c r="L4095" s="1">
        <v>0</v>
      </c>
      <c r="M4095" s="1">
        <f t="array" ref="M4095">SUMPRODUCT(MAX(ISNUMBER(SEARCH('Class Rules'!$B$6:$B$85,$E4095))*ISNUMBER(SEARCH('Class Rules'!$C$6:$C$85,$F4095))*'Class Rules'!$A$6:$A$85))</f>
        <v>0</v>
      </c>
      <c r="N4095" s="1" t="str">
        <f t="array" ref="N4095">IF($M4095=0,'Class Rules'!$D$3,INDEX('Class Rules'!$D$6:$D$85,MATCH($M4095,'Class Rules'!$A$6:$A$85,0)))</f>
        <v>Passenger LDV</v>
      </c>
      <c r="O4095" s="1" t="str">
        <f t="array" ref="O4095">IF(SUMPRODUCT(MAX(ISNUMBER(SEARCH(Fuel_Rules!$A$6:$A$30,$E4095))*ISNUMBER(SEARCH(Fuel_Rules!$B$6:$B$30,$F4095))*(Fuel_Rules!$A$6:$A$30&lt;&gt;"")))&gt;0,"Plug-in hybrid",IF($G4095="Diesel","Diesel","Gasoline"))</f>
        <v>Diesel</v>
      </c>
    </row>
    <row r="4096" spans="1:15" ht="15" customHeight="1" x14ac:dyDescent="0.25">
      <c r="A4096" s="1">
        <v>2022</v>
      </c>
      <c r="B4096" s="1" t="s">
        <v>6034</v>
      </c>
      <c r="C4096" s="1" t="s">
        <v>1662</v>
      </c>
      <c r="D4096" s="1" t="s">
        <v>6428</v>
      </c>
      <c r="E4096" s="1" t="s">
        <v>1588</v>
      </c>
      <c r="F4096" s="1" t="s">
        <v>1664</v>
      </c>
      <c r="G4096" s="1" t="s">
        <v>105</v>
      </c>
      <c r="H4096" s="1" t="s">
        <v>437</v>
      </c>
      <c r="I4096" s="1">
        <v>2</v>
      </c>
      <c r="J4096" s="1">
        <v>2023</v>
      </c>
      <c r="K4096" s="1">
        <v>244366</v>
      </c>
      <c r="L4096" s="1">
        <v>0</v>
      </c>
      <c r="M4096" s="1">
        <f t="array" ref="M4096">SUMPRODUCT(MAX(ISNUMBER(SEARCH('Class Rules'!$B$6:$B$85,$E4096))*ISNUMBER(SEARCH('Class Rules'!$C$6:$C$85,$F4096))*'Class Rules'!$A$6:$A$85))</f>
        <v>0</v>
      </c>
      <c r="N4096" s="1" t="str">
        <f t="array" ref="N4096">IF($M4096=0,'Class Rules'!$D$3,INDEX('Class Rules'!$D$6:$D$85,MATCH($M4096,'Class Rules'!$A$6:$A$85,0)))</f>
        <v>Passenger LDV</v>
      </c>
      <c r="O4096" s="1" t="str">
        <f t="array" ref="O4096">IF(SUMPRODUCT(MAX(ISNUMBER(SEARCH(Fuel_Rules!$A$6:$A$30,$E4096))*ISNUMBER(SEARCH(Fuel_Rules!$B$6:$B$30,$F4096))*(Fuel_Rules!$A$6:$A$30&lt;&gt;"")))&gt;0,"Plug-in hybrid",IF($G4096="Diesel","Diesel","Gasoline"))</f>
        <v>Diesel</v>
      </c>
    </row>
    <row r="4097" spans="1:15" ht="15" customHeight="1" x14ac:dyDescent="0.25">
      <c r="A4097" s="1">
        <v>2022</v>
      </c>
      <c r="B4097" s="1" t="s">
        <v>6034</v>
      </c>
      <c r="C4097" s="1" t="s">
        <v>1665</v>
      </c>
      <c r="D4097" s="1" t="s">
        <v>6429</v>
      </c>
      <c r="E4097" s="1" t="s">
        <v>1588</v>
      </c>
      <c r="F4097" s="1" t="s">
        <v>1667</v>
      </c>
      <c r="G4097" s="1" t="s">
        <v>105</v>
      </c>
      <c r="H4097" s="1" t="s">
        <v>437</v>
      </c>
      <c r="I4097" s="1">
        <v>2</v>
      </c>
      <c r="J4097" s="1">
        <v>2023</v>
      </c>
      <c r="K4097" s="1">
        <v>244458</v>
      </c>
      <c r="L4097" s="1">
        <v>0</v>
      </c>
      <c r="M4097" s="1">
        <f t="array" ref="M4097">SUMPRODUCT(MAX(ISNUMBER(SEARCH('Class Rules'!$B$6:$B$85,$E4097))*ISNUMBER(SEARCH('Class Rules'!$C$6:$C$85,$F4097))*'Class Rules'!$A$6:$A$85))</f>
        <v>0</v>
      </c>
      <c r="N4097" s="1" t="str">
        <f t="array" ref="N4097">IF($M4097=0,'Class Rules'!$D$3,INDEX('Class Rules'!$D$6:$D$85,MATCH($M4097,'Class Rules'!$A$6:$A$85,0)))</f>
        <v>Passenger LDV</v>
      </c>
      <c r="O4097" s="1" t="str">
        <f t="array" ref="O4097">IF(SUMPRODUCT(MAX(ISNUMBER(SEARCH(Fuel_Rules!$A$6:$A$30,$E4097))*ISNUMBER(SEARCH(Fuel_Rules!$B$6:$B$30,$F4097))*(Fuel_Rules!$A$6:$A$30&lt;&gt;"")))&gt;0,"Plug-in hybrid",IF($G4097="Diesel","Diesel","Gasoline"))</f>
        <v>Diesel</v>
      </c>
    </row>
    <row r="4098" spans="1:15" ht="15" customHeight="1" x14ac:dyDescent="0.25">
      <c r="A4098" s="1">
        <v>2022</v>
      </c>
      <c r="B4098" s="1" t="s">
        <v>6034</v>
      </c>
      <c r="C4098" s="1" t="s">
        <v>1668</v>
      </c>
      <c r="D4098" s="1" t="s">
        <v>6430</v>
      </c>
      <c r="E4098" s="1" t="s">
        <v>1588</v>
      </c>
      <c r="F4098" s="1" t="s">
        <v>1670</v>
      </c>
      <c r="G4098" s="1" t="s">
        <v>103</v>
      </c>
      <c r="H4098" s="1" t="s">
        <v>298</v>
      </c>
      <c r="I4098" s="1">
        <v>2</v>
      </c>
      <c r="J4098" s="1">
        <v>2023</v>
      </c>
      <c r="K4098" s="1">
        <v>397895</v>
      </c>
      <c r="L4098" s="1">
        <v>0</v>
      </c>
      <c r="M4098" s="1">
        <f t="array" ref="M4098">SUMPRODUCT(MAX(ISNUMBER(SEARCH('Class Rules'!$B$6:$B$85,$E4098))*ISNUMBER(SEARCH('Class Rules'!$C$6:$C$85,$F4098))*'Class Rules'!$A$6:$A$85))</f>
        <v>0</v>
      </c>
      <c r="N4098" s="1" t="str">
        <f t="array" ref="N4098">IF($M4098=0,'Class Rules'!$D$3,INDEX('Class Rules'!$D$6:$D$85,MATCH($M4098,'Class Rules'!$A$6:$A$85,0)))</f>
        <v>Passenger LDV</v>
      </c>
      <c r="O4098" s="1" t="str">
        <f t="array" ref="O4098">IF(SUMPRODUCT(MAX(ISNUMBER(SEARCH(Fuel_Rules!$A$6:$A$30,$E4098))*ISNUMBER(SEARCH(Fuel_Rules!$B$6:$B$30,$F4098))*(Fuel_Rules!$A$6:$A$30&lt;&gt;"")))&gt;0,"Plug-in hybrid",IF($G4098="Diesel","Diesel","Gasoline"))</f>
        <v>Gasoline</v>
      </c>
    </row>
    <row r="4099" spans="1:15" ht="15" customHeight="1" x14ac:dyDescent="0.25">
      <c r="A4099" s="1">
        <v>2022</v>
      </c>
      <c r="B4099" s="1" t="s">
        <v>6034</v>
      </c>
      <c r="C4099" s="1" t="s">
        <v>1671</v>
      </c>
      <c r="D4099" s="1" t="s">
        <v>6431</v>
      </c>
      <c r="E4099" s="1" t="s">
        <v>1588</v>
      </c>
      <c r="F4099" s="1" t="s">
        <v>1673</v>
      </c>
      <c r="G4099" s="1" t="s">
        <v>105</v>
      </c>
      <c r="H4099" s="1" t="s">
        <v>437</v>
      </c>
      <c r="I4099" s="1">
        <v>2</v>
      </c>
      <c r="J4099" s="1">
        <v>2023</v>
      </c>
      <c r="K4099" s="1">
        <v>281677</v>
      </c>
      <c r="L4099" s="1">
        <v>0</v>
      </c>
      <c r="M4099" s="1">
        <f t="array" ref="M4099">SUMPRODUCT(MAX(ISNUMBER(SEARCH('Class Rules'!$B$6:$B$85,$E4099))*ISNUMBER(SEARCH('Class Rules'!$C$6:$C$85,$F4099))*'Class Rules'!$A$6:$A$85))</f>
        <v>0</v>
      </c>
      <c r="N4099" s="1" t="str">
        <f t="array" ref="N4099">IF($M4099=0,'Class Rules'!$D$3,INDEX('Class Rules'!$D$6:$D$85,MATCH($M4099,'Class Rules'!$A$6:$A$85,0)))</f>
        <v>Passenger LDV</v>
      </c>
      <c r="O4099" s="1" t="str">
        <f t="array" ref="O4099">IF(SUMPRODUCT(MAX(ISNUMBER(SEARCH(Fuel_Rules!$A$6:$A$30,$E4099))*ISNUMBER(SEARCH(Fuel_Rules!$B$6:$B$30,$F4099))*(Fuel_Rules!$A$6:$A$30&lt;&gt;"")))&gt;0,"Plug-in hybrid",IF($G4099="Diesel","Diesel","Gasoline"))</f>
        <v>Diesel</v>
      </c>
    </row>
    <row r="4100" spans="1:15" ht="15" customHeight="1" x14ac:dyDescent="0.25">
      <c r="A4100" s="1">
        <v>2022</v>
      </c>
      <c r="B4100" s="1" t="s">
        <v>6034</v>
      </c>
      <c r="C4100" s="1" t="s">
        <v>1674</v>
      </c>
      <c r="D4100" s="1" t="s">
        <v>6432</v>
      </c>
      <c r="E4100" s="1" t="s">
        <v>1588</v>
      </c>
      <c r="F4100" s="1" t="s">
        <v>1676</v>
      </c>
      <c r="G4100" s="1" t="s">
        <v>103</v>
      </c>
      <c r="H4100" s="1" t="s">
        <v>437</v>
      </c>
      <c r="I4100" s="1">
        <v>1.3</v>
      </c>
      <c r="J4100" s="1">
        <v>2023</v>
      </c>
      <c r="K4100" s="1">
        <v>222929</v>
      </c>
      <c r="L4100" s="1">
        <v>0</v>
      </c>
      <c r="M4100" s="1">
        <f t="array" ref="M4100">SUMPRODUCT(MAX(ISNUMBER(SEARCH('Class Rules'!$B$6:$B$85,$E4100))*ISNUMBER(SEARCH('Class Rules'!$C$6:$C$85,$F4100))*'Class Rules'!$A$6:$A$85))</f>
        <v>0</v>
      </c>
      <c r="N4100" s="1" t="str">
        <f t="array" ref="N4100">IF($M4100=0,'Class Rules'!$D$3,INDEX('Class Rules'!$D$6:$D$85,MATCH($M4100,'Class Rules'!$A$6:$A$85,0)))</f>
        <v>Passenger LDV</v>
      </c>
      <c r="O4100" s="1" t="str">
        <f t="array" ref="O4100">IF(SUMPRODUCT(MAX(ISNUMBER(SEARCH(Fuel_Rules!$A$6:$A$30,$E4100))*ISNUMBER(SEARCH(Fuel_Rules!$B$6:$B$30,$F4100))*(Fuel_Rules!$A$6:$A$30&lt;&gt;"")))&gt;0,"Plug-in hybrid",IF($G4100="Diesel","Diesel","Gasoline"))</f>
        <v>Gasoline</v>
      </c>
    </row>
    <row r="4101" spans="1:15" ht="15" customHeight="1" x14ac:dyDescent="0.25">
      <c r="A4101" s="1">
        <v>2022</v>
      </c>
      <c r="B4101" s="1" t="s">
        <v>6034</v>
      </c>
      <c r="C4101" s="1" t="s">
        <v>1677</v>
      </c>
      <c r="D4101" s="1" t="s">
        <v>6433</v>
      </c>
      <c r="E4101" s="1" t="s">
        <v>1588</v>
      </c>
      <c r="F4101" s="1" t="s">
        <v>1679</v>
      </c>
      <c r="G4101" s="1" t="s">
        <v>103</v>
      </c>
      <c r="H4101" s="1" t="s">
        <v>437</v>
      </c>
      <c r="I4101" s="1">
        <v>1.3</v>
      </c>
      <c r="J4101" s="1">
        <v>2023</v>
      </c>
      <c r="K4101" s="1">
        <v>251487</v>
      </c>
      <c r="L4101" s="1">
        <v>0</v>
      </c>
      <c r="M4101" s="1">
        <f t="array" ref="M4101">SUMPRODUCT(MAX(ISNUMBER(SEARCH('Class Rules'!$B$6:$B$85,$E4101))*ISNUMBER(SEARCH('Class Rules'!$C$6:$C$85,$F4101))*'Class Rules'!$A$6:$A$85))</f>
        <v>0</v>
      </c>
      <c r="N4101" s="1" t="str">
        <f t="array" ref="N4101">IF($M4101=0,'Class Rules'!$D$3,INDEX('Class Rules'!$D$6:$D$85,MATCH($M4101,'Class Rules'!$A$6:$A$85,0)))</f>
        <v>Passenger LDV</v>
      </c>
      <c r="O4101" s="1" t="str">
        <f t="array" ref="O4101">IF(SUMPRODUCT(MAX(ISNUMBER(SEARCH(Fuel_Rules!$A$6:$A$30,$E4101))*ISNUMBER(SEARCH(Fuel_Rules!$B$6:$B$30,$F4101))*(Fuel_Rules!$A$6:$A$30&lt;&gt;"")))&gt;0,"Plug-in hybrid",IF($G4101="Diesel","Diesel","Gasoline"))</f>
        <v>Gasoline</v>
      </c>
    </row>
    <row r="4102" spans="1:15" ht="15" customHeight="1" x14ac:dyDescent="0.25">
      <c r="A4102" s="1">
        <v>2022</v>
      </c>
      <c r="B4102" s="1" t="s">
        <v>6034</v>
      </c>
      <c r="C4102" s="1" t="s">
        <v>1680</v>
      </c>
      <c r="D4102" s="1" t="s">
        <v>6434</v>
      </c>
      <c r="E4102" s="1" t="s">
        <v>1588</v>
      </c>
      <c r="F4102" s="1" t="s">
        <v>1682</v>
      </c>
      <c r="G4102" s="1" t="s">
        <v>105</v>
      </c>
      <c r="H4102" s="1" t="s">
        <v>437</v>
      </c>
      <c r="I4102" s="1">
        <v>2</v>
      </c>
      <c r="J4102" s="1">
        <v>2023</v>
      </c>
      <c r="K4102" s="1">
        <v>309290</v>
      </c>
      <c r="L4102" s="1">
        <v>0</v>
      </c>
      <c r="M4102" s="1">
        <f t="array" ref="M4102">SUMPRODUCT(MAX(ISNUMBER(SEARCH('Class Rules'!$B$6:$B$85,$E4102))*ISNUMBER(SEARCH('Class Rules'!$C$6:$C$85,$F4102))*'Class Rules'!$A$6:$A$85))</f>
        <v>0</v>
      </c>
      <c r="N4102" s="1" t="str">
        <f t="array" ref="N4102">IF($M4102=0,'Class Rules'!$D$3,INDEX('Class Rules'!$D$6:$D$85,MATCH($M4102,'Class Rules'!$A$6:$A$85,0)))</f>
        <v>Passenger LDV</v>
      </c>
      <c r="O4102" s="1" t="str">
        <f t="array" ref="O4102">IF(SUMPRODUCT(MAX(ISNUMBER(SEARCH(Fuel_Rules!$A$6:$A$30,$E4102))*ISNUMBER(SEARCH(Fuel_Rules!$B$6:$B$30,$F4102))*(Fuel_Rules!$A$6:$A$30&lt;&gt;"")))&gt;0,"Plug-in hybrid",IF($G4102="Diesel","Diesel","Gasoline"))</f>
        <v>Diesel</v>
      </c>
    </row>
    <row r="4103" spans="1:15" ht="15" customHeight="1" x14ac:dyDescent="0.25">
      <c r="A4103" s="1">
        <v>2022</v>
      </c>
      <c r="B4103" s="1" t="s">
        <v>6034</v>
      </c>
      <c r="C4103" s="1" t="s">
        <v>1683</v>
      </c>
      <c r="D4103" s="1" t="s">
        <v>6435</v>
      </c>
      <c r="E4103" s="1" t="s">
        <v>1588</v>
      </c>
      <c r="F4103" s="1" t="s">
        <v>1685</v>
      </c>
      <c r="G4103" s="1" t="s">
        <v>105</v>
      </c>
      <c r="H4103" s="1" t="s">
        <v>437</v>
      </c>
      <c r="I4103" s="1">
        <v>3</v>
      </c>
      <c r="J4103" s="1">
        <v>2023</v>
      </c>
      <c r="K4103" s="1">
        <v>496218</v>
      </c>
      <c r="L4103" s="1">
        <v>0</v>
      </c>
      <c r="M4103" s="1">
        <f t="array" ref="M4103">SUMPRODUCT(MAX(ISNUMBER(SEARCH('Class Rules'!$B$6:$B$85,$E4103))*ISNUMBER(SEARCH('Class Rules'!$C$6:$C$85,$F4103))*'Class Rules'!$A$6:$A$85))</f>
        <v>0</v>
      </c>
      <c r="N4103" s="1" t="str">
        <f t="array" ref="N4103">IF($M4103=0,'Class Rules'!$D$3,INDEX('Class Rules'!$D$6:$D$85,MATCH($M4103,'Class Rules'!$A$6:$A$85,0)))</f>
        <v>Passenger LDV</v>
      </c>
      <c r="O4103" s="1" t="str">
        <f t="array" ref="O4103">IF(SUMPRODUCT(MAX(ISNUMBER(SEARCH(Fuel_Rules!$A$6:$A$30,$E4103))*ISNUMBER(SEARCH(Fuel_Rules!$B$6:$B$30,$F4103))*(Fuel_Rules!$A$6:$A$30&lt;&gt;"")))&gt;0,"Plug-in hybrid",IF($G4103="Diesel","Diesel","Gasoline"))</f>
        <v>Diesel</v>
      </c>
    </row>
    <row r="4104" spans="1:15" ht="15" customHeight="1" x14ac:dyDescent="0.25">
      <c r="A4104" s="1">
        <v>2022</v>
      </c>
      <c r="B4104" s="1" t="s">
        <v>6034</v>
      </c>
      <c r="C4104" s="1" t="s">
        <v>4648</v>
      </c>
      <c r="D4104" s="1" t="s">
        <v>6436</v>
      </c>
      <c r="E4104" s="1" t="s">
        <v>1588</v>
      </c>
      <c r="F4104" s="1" t="s">
        <v>4650</v>
      </c>
      <c r="G4104" s="1" t="s">
        <v>103</v>
      </c>
      <c r="H4104" s="1" t="s">
        <v>437</v>
      </c>
      <c r="I4104" s="1">
        <v>1.3</v>
      </c>
      <c r="J4104" s="1">
        <v>2023</v>
      </c>
      <c r="K4104" s="1">
        <v>129797</v>
      </c>
      <c r="L4104" s="1">
        <v>0</v>
      </c>
      <c r="M4104" s="1">
        <f t="array" ref="M4104">SUMPRODUCT(MAX(ISNUMBER(SEARCH('Class Rules'!$B$6:$B$85,$E4104))*ISNUMBER(SEARCH('Class Rules'!$C$6:$C$85,$F4104))*'Class Rules'!$A$6:$A$85))</f>
        <v>0</v>
      </c>
      <c r="N4104" s="1" t="str">
        <f t="array" ref="N4104">IF($M4104=0,'Class Rules'!$D$3,INDEX('Class Rules'!$D$6:$D$85,MATCH($M4104,'Class Rules'!$A$6:$A$85,0)))</f>
        <v>Passenger LDV</v>
      </c>
      <c r="O4104" s="1" t="str">
        <f t="array" ref="O4104">IF(SUMPRODUCT(MAX(ISNUMBER(SEARCH(Fuel_Rules!$A$6:$A$30,$E4104))*ISNUMBER(SEARCH(Fuel_Rules!$B$6:$B$30,$F4104))*(Fuel_Rules!$A$6:$A$30&lt;&gt;"")))&gt;0,"Plug-in hybrid",IF($G4104="Diesel","Diesel","Gasoline"))</f>
        <v>Gasoline</v>
      </c>
    </row>
    <row r="4105" spans="1:15" ht="15" customHeight="1" x14ac:dyDescent="0.25">
      <c r="A4105" s="1">
        <v>2022</v>
      </c>
      <c r="B4105" s="1" t="s">
        <v>6034</v>
      </c>
      <c r="C4105" s="1" t="s">
        <v>4651</v>
      </c>
      <c r="D4105" s="1" t="s">
        <v>6437</v>
      </c>
      <c r="E4105" s="1" t="s">
        <v>1588</v>
      </c>
      <c r="F4105" s="1" t="s">
        <v>4653</v>
      </c>
      <c r="G4105" s="1" t="s">
        <v>103</v>
      </c>
      <c r="H4105" s="1" t="s">
        <v>437</v>
      </c>
      <c r="I4105" s="1">
        <v>1.3</v>
      </c>
      <c r="J4105" s="1">
        <v>2023</v>
      </c>
      <c r="K4105" s="1">
        <v>171013</v>
      </c>
      <c r="L4105" s="1">
        <v>0</v>
      </c>
      <c r="M4105" s="1">
        <f t="array" ref="M4105">SUMPRODUCT(MAX(ISNUMBER(SEARCH('Class Rules'!$B$6:$B$85,$E4105))*ISNUMBER(SEARCH('Class Rules'!$C$6:$C$85,$F4105))*'Class Rules'!$A$6:$A$85))</f>
        <v>0</v>
      </c>
      <c r="N4105" s="1" t="str">
        <f t="array" ref="N4105">IF($M4105=0,'Class Rules'!$D$3,INDEX('Class Rules'!$D$6:$D$85,MATCH($M4105,'Class Rules'!$A$6:$A$85,0)))</f>
        <v>Passenger LDV</v>
      </c>
      <c r="O4105" s="1" t="str">
        <f t="array" ref="O4105">IF(SUMPRODUCT(MAX(ISNUMBER(SEARCH(Fuel_Rules!$A$6:$A$30,$E4105))*ISNUMBER(SEARCH(Fuel_Rules!$B$6:$B$30,$F4105))*(Fuel_Rules!$A$6:$A$30&lt;&gt;"")))&gt;0,"Plug-in hybrid",IF($G4105="Diesel","Diesel","Gasoline"))</f>
        <v>Gasoline</v>
      </c>
    </row>
    <row r="4106" spans="1:15" ht="15" customHeight="1" x14ac:dyDescent="0.25">
      <c r="A4106" s="1">
        <v>2022</v>
      </c>
      <c r="B4106" s="1" t="s">
        <v>6034</v>
      </c>
      <c r="C4106" s="1" t="s">
        <v>4654</v>
      </c>
      <c r="D4106" s="1" t="s">
        <v>6438</v>
      </c>
      <c r="E4106" s="1" t="s">
        <v>1588</v>
      </c>
      <c r="F4106" s="1" t="s">
        <v>4656</v>
      </c>
      <c r="G4106" s="1" t="s">
        <v>103</v>
      </c>
      <c r="H4106" s="1" t="s">
        <v>437</v>
      </c>
      <c r="I4106" s="1">
        <v>1.3</v>
      </c>
      <c r="J4106" s="1">
        <v>2023</v>
      </c>
      <c r="K4106" s="1">
        <v>170664</v>
      </c>
      <c r="L4106" s="1">
        <v>0</v>
      </c>
      <c r="M4106" s="1">
        <f t="array" ref="M4106">SUMPRODUCT(MAX(ISNUMBER(SEARCH('Class Rules'!$B$6:$B$85,$E4106))*ISNUMBER(SEARCH('Class Rules'!$C$6:$C$85,$F4106))*'Class Rules'!$A$6:$A$85))</f>
        <v>0</v>
      </c>
      <c r="N4106" s="1" t="str">
        <f t="array" ref="N4106">IF($M4106=0,'Class Rules'!$D$3,INDEX('Class Rules'!$D$6:$D$85,MATCH($M4106,'Class Rules'!$A$6:$A$85,0)))</f>
        <v>Passenger LDV</v>
      </c>
      <c r="O4106" s="1" t="str">
        <f t="array" ref="O4106">IF(SUMPRODUCT(MAX(ISNUMBER(SEARCH(Fuel_Rules!$A$6:$A$30,$E4106))*ISNUMBER(SEARCH(Fuel_Rules!$B$6:$B$30,$F4106))*(Fuel_Rules!$A$6:$A$30&lt;&gt;"")))&gt;0,"Plug-in hybrid",IF($G4106="Diesel","Diesel","Gasoline"))</f>
        <v>Gasoline</v>
      </c>
    </row>
    <row r="4107" spans="1:15" ht="15" customHeight="1" x14ac:dyDescent="0.25">
      <c r="A4107" s="1">
        <v>2022</v>
      </c>
      <c r="B4107" s="1" t="s">
        <v>6034</v>
      </c>
      <c r="C4107" s="1" t="s">
        <v>4657</v>
      </c>
      <c r="D4107" s="1" t="s">
        <v>6439</v>
      </c>
      <c r="E4107" s="1" t="s">
        <v>1588</v>
      </c>
      <c r="F4107" s="1" t="s">
        <v>4659</v>
      </c>
      <c r="G4107" s="1" t="s">
        <v>103</v>
      </c>
      <c r="H4107" s="1" t="s">
        <v>437</v>
      </c>
      <c r="I4107" s="1">
        <v>1.3</v>
      </c>
      <c r="J4107" s="1">
        <v>2023</v>
      </c>
      <c r="K4107" s="1">
        <v>143599</v>
      </c>
      <c r="L4107" s="1">
        <v>0</v>
      </c>
      <c r="M4107" s="1">
        <f t="array" ref="M4107">SUMPRODUCT(MAX(ISNUMBER(SEARCH('Class Rules'!$B$6:$B$85,$E4107))*ISNUMBER(SEARCH('Class Rules'!$C$6:$C$85,$F4107))*'Class Rules'!$A$6:$A$85))</f>
        <v>0</v>
      </c>
      <c r="N4107" s="1" t="str">
        <f t="array" ref="N4107">IF($M4107=0,'Class Rules'!$D$3,INDEX('Class Rules'!$D$6:$D$85,MATCH($M4107,'Class Rules'!$A$6:$A$85,0)))</f>
        <v>Passenger LDV</v>
      </c>
      <c r="O4107" s="1" t="str">
        <f t="array" ref="O4107">IF(SUMPRODUCT(MAX(ISNUMBER(SEARCH(Fuel_Rules!$A$6:$A$30,$E4107))*ISNUMBER(SEARCH(Fuel_Rules!$B$6:$B$30,$F4107))*(Fuel_Rules!$A$6:$A$30&lt;&gt;"")))&gt;0,"Plug-in hybrid",IF($G4107="Diesel","Diesel","Gasoline"))</f>
        <v>Gasoline</v>
      </c>
    </row>
    <row r="4108" spans="1:15" ht="15" customHeight="1" x14ac:dyDescent="0.25">
      <c r="A4108" s="1">
        <v>2022</v>
      </c>
      <c r="B4108" s="1" t="s">
        <v>6034</v>
      </c>
      <c r="C4108" s="1" t="s">
        <v>6440</v>
      </c>
      <c r="D4108" s="1" t="s">
        <v>6441</v>
      </c>
      <c r="E4108" s="1" t="s">
        <v>1588</v>
      </c>
      <c r="F4108" s="1" t="s">
        <v>6442</v>
      </c>
      <c r="G4108" s="1" t="s">
        <v>103</v>
      </c>
      <c r="H4108" s="1" t="s">
        <v>437</v>
      </c>
      <c r="I4108" s="1">
        <v>1.3</v>
      </c>
      <c r="J4108" s="1">
        <v>2023</v>
      </c>
      <c r="K4108" s="1">
        <v>365595</v>
      </c>
      <c r="L4108" s="1">
        <v>0</v>
      </c>
      <c r="M4108" s="1">
        <f t="array" ref="M4108">SUMPRODUCT(MAX(ISNUMBER(SEARCH('Class Rules'!$B$6:$B$85,$E4108))*ISNUMBER(SEARCH('Class Rules'!$C$6:$C$85,$F4108))*'Class Rules'!$A$6:$A$85))</f>
        <v>0</v>
      </c>
      <c r="N4108" s="1" t="str">
        <f t="array" ref="N4108">IF($M4108=0,'Class Rules'!$D$3,INDEX('Class Rules'!$D$6:$D$85,MATCH($M4108,'Class Rules'!$A$6:$A$85,0)))</f>
        <v>Passenger LDV</v>
      </c>
      <c r="O4108" s="1" t="str">
        <f t="array" ref="O4108">IF(SUMPRODUCT(MAX(ISNUMBER(SEARCH(Fuel_Rules!$A$6:$A$30,$E4108))*ISNUMBER(SEARCH(Fuel_Rules!$B$6:$B$30,$F4108))*(Fuel_Rules!$A$6:$A$30&lt;&gt;"")))&gt;0,"Plug-in hybrid",IF($G4108="Diesel","Diesel","Gasoline"))</f>
        <v>Plug-in hybrid</v>
      </c>
    </row>
    <row r="4109" spans="1:15" ht="15" customHeight="1" x14ac:dyDescent="0.25">
      <c r="A4109" s="1">
        <v>2022</v>
      </c>
      <c r="B4109" s="1" t="s">
        <v>6034</v>
      </c>
      <c r="C4109" s="1" t="s">
        <v>1686</v>
      </c>
      <c r="D4109" s="1" t="s">
        <v>6443</v>
      </c>
      <c r="E4109" s="1" t="s">
        <v>1688</v>
      </c>
      <c r="F4109" s="1" t="s">
        <v>1689</v>
      </c>
      <c r="G4109" s="1" t="s">
        <v>105</v>
      </c>
      <c r="H4109" s="1" t="s">
        <v>298</v>
      </c>
      <c r="I4109" s="1">
        <v>2.5</v>
      </c>
      <c r="J4109" s="1">
        <v>2023</v>
      </c>
      <c r="K4109" s="1">
        <v>146548</v>
      </c>
      <c r="L4109" s="1">
        <v>0</v>
      </c>
      <c r="M4109" s="1">
        <f t="array" ref="M4109">SUMPRODUCT(MAX(ISNUMBER(SEARCH('Class Rules'!$B$6:$B$85,$E4109))*ISNUMBER(SEARCH('Class Rules'!$C$6:$C$85,$F4109))*'Class Rules'!$A$6:$A$85))</f>
        <v>32</v>
      </c>
      <c r="N4109" s="1" t="str">
        <f t="array" ref="N4109">IF($M4109=0,'Class Rules'!$D$3,INDEX('Class Rules'!$D$6:$D$85,MATCH($M4109,'Class Rules'!$A$6:$A$85,0)))</f>
        <v>Freight LDV</v>
      </c>
      <c r="O4109" s="1" t="str">
        <f t="array" ref="O4109">IF(SUMPRODUCT(MAX(ISNUMBER(SEARCH(Fuel_Rules!$A$6:$A$30,$E4109))*ISNUMBER(SEARCH(Fuel_Rules!$B$6:$B$30,$F4109))*(Fuel_Rules!$A$6:$A$30&lt;&gt;"")))&gt;0,"Plug-in hybrid",IF($G4109="Diesel","Diesel","Gasoline"))</f>
        <v>Diesel</v>
      </c>
    </row>
    <row r="4110" spans="1:15" ht="15" customHeight="1" x14ac:dyDescent="0.25">
      <c r="A4110" s="1">
        <v>2022</v>
      </c>
      <c r="B4110" s="1" t="s">
        <v>6034</v>
      </c>
      <c r="C4110" s="1" t="s">
        <v>1696</v>
      </c>
      <c r="D4110" s="1" t="s">
        <v>6444</v>
      </c>
      <c r="E4110" s="1" t="s">
        <v>1688</v>
      </c>
      <c r="F4110" s="1" t="s">
        <v>1698</v>
      </c>
      <c r="G4110" s="1" t="s">
        <v>103</v>
      </c>
      <c r="H4110" s="1" t="s">
        <v>437</v>
      </c>
      <c r="I4110" s="1">
        <v>2</v>
      </c>
      <c r="J4110" s="1">
        <v>2023</v>
      </c>
      <c r="K4110" s="1">
        <v>161428</v>
      </c>
      <c r="L4110" s="1">
        <v>0</v>
      </c>
      <c r="M4110" s="1">
        <f t="array" ref="M4110">SUMPRODUCT(MAX(ISNUMBER(SEARCH('Class Rules'!$B$6:$B$85,$E4110))*ISNUMBER(SEARCH('Class Rules'!$C$6:$C$85,$F4110))*'Class Rules'!$A$6:$A$85))</f>
        <v>0</v>
      </c>
      <c r="N4110" s="1" t="str">
        <f t="array" ref="N4110">IF($M4110=0,'Class Rules'!$D$3,INDEX('Class Rules'!$D$6:$D$85,MATCH($M4110,'Class Rules'!$A$6:$A$85,0)))</f>
        <v>Passenger LDV</v>
      </c>
      <c r="O4110" s="1" t="str">
        <f t="array" ref="O4110">IF(SUMPRODUCT(MAX(ISNUMBER(SEARCH(Fuel_Rules!$A$6:$A$30,$E4110))*ISNUMBER(SEARCH(Fuel_Rules!$B$6:$B$30,$F4110))*(Fuel_Rules!$A$6:$A$30&lt;&gt;"")))&gt;0,"Plug-in hybrid",IF($G4110="Diesel","Diesel","Gasoline"))</f>
        <v>Gasoline</v>
      </c>
    </row>
    <row r="4111" spans="1:15" ht="15" customHeight="1" x14ac:dyDescent="0.25">
      <c r="A4111" s="1">
        <v>2022</v>
      </c>
      <c r="B4111" s="1" t="s">
        <v>6034</v>
      </c>
      <c r="C4111" s="1" t="s">
        <v>1699</v>
      </c>
      <c r="D4111" s="1" t="s">
        <v>6445</v>
      </c>
      <c r="E4111" s="1" t="s">
        <v>1688</v>
      </c>
      <c r="F4111" s="1" t="s">
        <v>1701</v>
      </c>
      <c r="G4111" s="1" t="s">
        <v>103</v>
      </c>
      <c r="H4111" s="1" t="s">
        <v>437</v>
      </c>
      <c r="I4111" s="1">
        <v>2</v>
      </c>
      <c r="J4111" s="1">
        <v>2023</v>
      </c>
      <c r="K4111" s="1">
        <v>211353</v>
      </c>
      <c r="L4111" s="1">
        <v>0</v>
      </c>
      <c r="M4111" s="1">
        <f t="array" ref="M4111">SUMPRODUCT(MAX(ISNUMBER(SEARCH('Class Rules'!$B$6:$B$85,$E4111))*ISNUMBER(SEARCH('Class Rules'!$C$6:$C$85,$F4111))*'Class Rules'!$A$6:$A$85))</f>
        <v>0</v>
      </c>
      <c r="N4111" s="1" t="str">
        <f t="array" ref="N4111">IF($M4111=0,'Class Rules'!$D$3,INDEX('Class Rules'!$D$6:$D$85,MATCH($M4111,'Class Rules'!$A$6:$A$85,0)))</f>
        <v>Passenger LDV</v>
      </c>
      <c r="O4111" s="1" t="str">
        <f t="array" ref="O4111">IF(SUMPRODUCT(MAX(ISNUMBER(SEARCH(Fuel_Rules!$A$6:$A$30,$E4111))*ISNUMBER(SEARCH(Fuel_Rules!$B$6:$B$30,$F4111))*(Fuel_Rules!$A$6:$A$30&lt;&gt;"")))&gt;0,"Plug-in hybrid",IF($G4111="Diesel","Diesel","Gasoline"))</f>
        <v>Gasoline</v>
      </c>
    </row>
    <row r="4112" spans="1:15" ht="15" customHeight="1" x14ac:dyDescent="0.25">
      <c r="A4112" s="1">
        <v>2022</v>
      </c>
      <c r="B4112" s="1" t="s">
        <v>6034</v>
      </c>
      <c r="C4112" s="1" t="s">
        <v>1702</v>
      </c>
      <c r="D4112" s="1" t="s">
        <v>6446</v>
      </c>
      <c r="E4112" s="1" t="s">
        <v>1688</v>
      </c>
      <c r="F4112" s="1" t="s">
        <v>1704</v>
      </c>
      <c r="G4112" s="1" t="s">
        <v>103</v>
      </c>
      <c r="H4112" s="1" t="s">
        <v>437</v>
      </c>
      <c r="I4112" s="1">
        <v>3.5</v>
      </c>
      <c r="J4112" s="1">
        <v>2023</v>
      </c>
      <c r="K4112" s="1">
        <v>528696</v>
      </c>
      <c r="L4112" s="1">
        <v>0</v>
      </c>
      <c r="M4112" s="1">
        <f t="array" ref="M4112">SUMPRODUCT(MAX(ISNUMBER(SEARCH('Class Rules'!$B$6:$B$85,$E4112))*ISNUMBER(SEARCH('Class Rules'!$C$6:$C$85,$F4112))*'Class Rules'!$A$6:$A$85))</f>
        <v>0</v>
      </c>
      <c r="N4112" s="1" t="str">
        <f t="array" ref="N4112">IF($M4112=0,'Class Rules'!$D$3,INDEX('Class Rules'!$D$6:$D$85,MATCH($M4112,'Class Rules'!$A$6:$A$85,0)))</f>
        <v>Passenger LDV</v>
      </c>
      <c r="O4112" s="1" t="str">
        <f t="array" ref="O4112">IF(SUMPRODUCT(MAX(ISNUMBER(SEARCH(Fuel_Rules!$A$6:$A$30,$E4112))*ISNUMBER(SEARCH(Fuel_Rules!$B$6:$B$30,$F4112))*(Fuel_Rules!$A$6:$A$30&lt;&gt;"")))&gt;0,"Plug-in hybrid",IF($G4112="Diesel","Diesel","Gasoline"))</f>
        <v>Gasoline</v>
      </c>
    </row>
    <row r="4113" spans="1:15" ht="15" customHeight="1" x14ac:dyDescent="0.25">
      <c r="A4113" s="1">
        <v>2022</v>
      </c>
      <c r="B4113" s="1" t="s">
        <v>6034</v>
      </c>
      <c r="C4113" s="1" t="s">
        <v>1708</v>
      </c>
      <c r="D4113" s="1" t="s">
        <v>6447</v>
      </c>
      <c r="E4113" s="1" t="s">
        <v>1688</v>
      </c>
      <c r="F4113" s="1" t="s">
        <v>1710</v>
      </c>
      <c r="G4113" s="1" t="s">
        <v>103</v>
      </c>
      <c r="H4113" s="1" t="s">
        <v>437</v>
      </c>
      <c r="I4113" s="1">
        <v>3.3</v>
      </c>
      <c r="J4113" s="1">
        <v>2023</v>
      </c>
      <c r="K4113" s="1">
        <v>403018</v>
      </c>
      <c r="L4113" s="1">
        <v>0</v>
      </c>
      <c r="M4113" s="1">
        <f t="array" ref="M4113">SUMPRODUCT(MAX(ISNUMBER(SEARCH('Class Rules'!$B$6:$B$85,$E4113))*ISNUMBER(SEARCH('Class Rules'!$C$6:$C$85,$F4113))*'Class Rules'!$A$6:$A$85))</f>
        <v>0</v>
      </c>
      <c r="N4113" s="1" t="str">
        <f t="array" ref="N4113">IF($M4113=0,'Class Rules'!$D$3,INDEX('Class Rules'!$D$6:$D$85,MATCH($M4113,'Class Rules'!$A$6:$A$85,0)))</f>
        <v>Passenger LDV</v>
      </c>
      <c r="O4113" s="1" t="str">
        <f t="array" ref="O4113">IF(SUMPRODUCT(MAX(ISNUMBER(SEARCH(Fuel_Rules!$A$6:$A$30,$E4113))*ISNUMBER(SEARCH(Fuel_Rules!$B$6:$B$30,$F4113))*(Fuel_Rules!$A$6:$A$30&lt;&gt;"")))&gt;0,"Plug-in hybrid",IF($G4113="Diesel","Diesel","Gasoline"))</f>
        <v>Gasoline</v>
      </c>
    </row>
    <row r="4114" spans="1:15" ht="15" customHeight="1" x14ac:dyDescent="0.25">
      <c r="A4114" s="1">
        <v>2022</v>
      </c>
      <c r="B4114" s="1" t="s">
        <v>6034</v>
      </c>
      <c r="C4114" s="1" t="s">
        <v>1711</v>
      </c>
      <c r="D4114" s="1" t="s">
        <v>6448</v>
      </c>
      <c r="E4114" s="1" t="s">
        <v>1688</v>
      </c>
      <c r="F4114" s="1" t="s">
        <v>1713</v>
      </c>
      <c r="G4114" s="1" t="s">
        <v>103</v>
      </c>
      <c r="H4114" s="1" t="s">
        <v>437</v>
      </c>
      <c r="I4114" s="1">
        <v>2</v>
      </c>
      <c r="J4114" s="1">
        <v>2023</v>
      </c>
      <c r="K4114" s="1">
        <v>143256</v>
      </c>
      <c r="L4114" s="1">
        <v>0</v>
      </c>
      <c r="M4114" s="1">
        <f t="array" ref="M4114">SUMPRODUCT(MAX(ISNUMBER(SEARCH('Class Rules'!$B$6:$B$85,$E4114))*ISNUMBER(SEARCH('Class Rules'!$C$6:$C$85,$F4114))*'Class Rules'!$A$6:$A$85))</f>
        <v>0</v>
      </c>
      <c r="N4114" s="1" t="str">
        <f t="array" ref="N4114">IF($M4114=0,'Class Rules'!$D$3,INDEX('Class Rules'!$D$6:$D$85,MATCH($M4114,'Class Rules'!$A$6:$A$85,0)))</f>
        <v>Passenger LDV</v>
      </c>
      <c r="O4114" s="1" t="str">
        <f t="array" ref="O4114">IF(SUMPRODUCT(MAX(ISNUMBER(SEARCH(Fuel_Rules!$A$6:$A$30,$E4114))*ISNUMBER(SEARCH(Fuel_Rules!$B$6:$B$30,$F4114))*(Fuel_Rules!$A$6:$A$30&lt;&gt;"")))&gt;0,"Plug-in hybrid",IF($G4114="Diesel","Diesel","Gasoline"))</f>
        <v>Gasoline</v>
      </c>
    </row>
    <row r="4115" spans="1:15" ht="15" customHeight="1" x14ac:dyDescent="0.25">
      <c r="A4115" s="1">
        <v>2022</v>
      </c>
      <c r="B4115" s="1" t="s">
        <v>6034</v>
      </c>
      <c r="C4115" s="1" t="s">
        <v>1714</v>
      </c>
      <c r="D4115" s="1" t="s">
        <v>6449</v>
      </c>
      <c r="E4115" s="1" t="s">
        <v>1688</v>
      </c>
      <c r="F4115" s="1" t="s">
        <v>1716</v>
      </c>
      <c r="G4115" s="1" t="s">
        <v>103</v>
      </c>
      <c r="H4115" s="1" t="s">
        <v>437</v>
      </c>
      <c r="I4115" s="1">
        <v>2</v>
      </c>
      <c r="J4115" s="1">
        <v>2023</v>
      </c>
      <c r="K4115" s="1">
        <v>132010</v>
      </c>
      <c r="L4115" s="1">
        <v>0</v>
      </c>
      <c r="M4115" s="1">
        <f t="array" ref="M4115">SUMPRODUCT(MAX(ISNUMBER(SEARCH('Class Rules'!$B$6:$B$85,$E4115))*ISNUMBER(SEARCH('Class Rules'!$C$6:$C$85,$F4115))*'Class Rules'!$A$6:$A$85))</f>
        <v>0</v>
      </c>
      <c r="N4115" s="1" t="str">
        <f t="array" ref="N4115">IF($M4115=0,'Class Rules'!$D$3,INDEX('Class Rules'!$D$6:$D$85,MATCH($M4115,'Class Rules'!$A$6:$A$85,0)))</f>
        <v>Passenger LDV</v>
      </c>
      <c r="O4115" s="1" t="str">
        <f t="array" ref="O4115">IF(SUMPRODUCT(MAX(ISNUMBER(SEARCH(Fuel_Rules!$A$6:$A$30,$E4115))*ISNUMBER(SEARCH(Fuel_Rules!$B$6:$B$30,$F4115))*(Fuel_Rules!$A$6:$A$30&lt;&gt;"")))&gt;0,"Plug-in hybrid",IF($G4115="Diesel","Diesel","Gasoline"))</f>
        <v>Gasoline</v>
      </c>
    </row>
    <row r="4116" spans="1:15" ht="15" customHeight="1" x14ac:dyDescent="0.25">
      <c r="A4116" s="1">
        <v>2022</v>
      </c>
      <c r="B4116" s="1" t="s">
        <v>6034</v>
      </c>
      <c r="C4116" s="1" t="s">
        <v>1720</v>
      </c>
      <c r="D4116" s="1" t="s">
        <v>6450</v>
      </c>
      <c r="E4116" s="1" t="s">
        <v>1688</v>
      </c>
      <c r="F4116" s="1" t="s">
        <v>5582</v>
      </c>
      <c r="G4116" s="1" t="s">
        <v>103</v>
      </c>
      <c r="H4116" s="1" t="s">
        <v>437</v>
      </c>
      <c r="I4116" s="1">
        <v>1</v>
      </c>
      <c r="J4116" s="1">
        <v>2023</v>
      </c>
      <c r="K4116" s="1">
        <v>150130</v>
      </c>
      <c r="L4116" s="1">
        <v>0</v>
      </c>
      <c r="M4116" s="1">
        <f t="array" ref="M4116">SUMPRODUCT(MAX(ISNUMBER(SEARCH('Class Rules'!$B$6:$B$85,$E4116))*ISNUMBER(SEARCH('Class Rules'!$C$6:$C$85,$F4116))*'Class Rules'!$A$6:$A$85))</f>
        <v>0</v>
      </c>
      <c r="N4116" s="1" t="str">
        <f t="array" ref="N4116">IF($M4116=0,'Class Rules'!$D$3,INDEX('Class Rules'!$D$6:$D$85,MATCH($M4116,'Class Rules'!$A$6:$A$85,0)))</f>
        <v>Passenger LDV</v>
      </c>
      <c r="O4116" s="1" t="str">
        <f t="array" ref="O4116">IF(SUMPRODUCT(MAX(ISNUMBER(SEARCH(Fuel_Rules!$A$6:$A$30,$E4116))*ISNUMBER(SEARCH(Fuel_Rules!$B$6:$B$30,$F4116))*(Fuel_Rules!$A$6:$A$30&lt;&gt;"")))&gt;0,"Plug-in hybrid",IF($G4116="Diesel","Diesel","Gasoline"))</f>
        <v>Gasoline</v>
      </c>
    </row>
    <row r="4117" spans="1:15" ht="15" customHeight="1" x14ac:dyDescent="0.25">
      <c r="A4117" s="1">
        <v>2022</v>
      </c>
      <c r="B4117" s="1" t="s">
        <v>6034</v>
      </c>
      <c r="C4117" s="1" t="s">
        <v>1730</v>
      </c>
      <c r="D4117" s="1" t="s">
        <v>6451</v>
      </c>
      <c r="E4117" s="1" t="s">
        <v>1725</v>
      </c>
      <c r="F4117" s="1" t="s">
        <v>1732</v>
      </c>
      <c r="G4117" s="1" t="s">
        <v>105</v>
      </c>
      <c r="H4117" s="1" t="s">
        <v>437</v>
      </c>
      <c r="I4117" s="1">
        <v>4.4000000000000004</v>
      </c>
      <c r="J4117" s="1">
        <v>2023</v>
      </c>
      <c r="K4117" s="1">
        <v>986500</v>
      </c>
      <c r="L4117" s="1">
        <v>0</v>
      </c>
      <c r="M4117" s="1">
        <f t="array" ref="M4117">SUMPRODUCT(MAX(ISNUMBER(SEARCH('Class Rules'!$B$6:$B$85,$E4117))*ISNUMBER(SEARCH('Class Rules'!$C$6:$C$85,$F4117))*'Class Rules'!$A$6:$A$85))</f>
        <v>0</v>
      </c>
      <c r="N4117" s="1" t="str">
        <f t="array" ref="N4117">IF($M4117=0,'Class Rules'!$D$3,INDEX('Class Rules'!$D$6:$D$85,MATCH($M4117,'Class Rules'!$A$6:$A$85,0)))</f>
        <v>Passenger LDV</v>
      </c>
      <c r="O4117" s="1" t="str">
        <f t="array" ref="O4117">IF(SUMPRODUCT(MAX(ISNUMBER(SEARCH(Fuel_Rules!$A$6:$A$30,$E4117))*ISNUMBER(SEARCH(Fuel_Rules!$B$6:$B$30,$F4117))*(Fuel_Rules!$A$6:$A$30&lt;&gt;"")))&gt;0,"Plug-in hybrid",IF($G4117="Diesel","Diesel","Gasoline"))</f>
        <v>Diesel</v>
      </c>
    </row>
    <row r="4118" spans="1:15" ht="15" customHeight="1" x14ac:dyDescent="0.25">
      <c r="A4118" s="1">
        <v>2022</v>
      </c>
      <c r="B4118" s="1" t="s">
        <v>6034</v>
      </c>
      <c r="C4118" s="1" t="s">
        <v>1733</v>
      </c>
      <c r="D4118" s="1" t="s">
        <v>6452</v>
      </c>
      <c r="E4118" s="1" t="s">
        <v>1725</v>
      </c>
      <c r="F4118" s="1" t="s">
        <v>1735</v>
      </c>
      <c r="G4118" s="1" t="s">
        <v>105</v>
      </c>
      <c r="H4118" s="1" t="s">
        <v>437</v>
      </c>
      <c r="I4118" s="1">
        <v>4.4000000000000004</v>
      </c>
      <c r="J4118" s="1">
        <v>2023</v>
      </c>
      <c r="K4118" s="1">
        <v>932000</v>
      </c>
      <c r="L4118" s="1">
        <v>0</v>
      </c>
      <c r="M4118" s="1">
        <f t="array" ref="M4118">SUMPRODUCT(MAX(ISNUMBER(SEARCH('Class Rules'!$B$6:$B$85,$E4118))*ISNUMBER(SEARCH('Class Rules'!$C$6:$C$85,$F4118))*'Class Rules'!$A$6:$A$85))</f>
        <v>0</v>
      </c>
      <c r="N4118" s="1" t="str">
        <f t="array" ref="N4118">IF($M4118=0,'Class Rules'!$D$3,INDEX('Class Rules'!$D$6:$D$85,MATCH($M4118,'Class Rules'!$A$6:$A$85,0)))</f>
        <v>Passenger LDV</v>
      </c>
      <c r="O4118" s="1" t="str">
        <f t="array" ref="O4118">IF(SUMPRODUCT(MAX(ISNUMBER(SEARCH(Fuel_Rules!$A$6:$A$30,$E4118))*ISNUMBER(SEARCH(Fuel_Rules!$B$6:$B$30,$F4118))*(Fuel_Rules!$A$6:$A$30&lt;&gt;"")))&gt;0,"Plug-in hybrid",IF($G4118="Diesel","Diesel","Gasoline"))</f>
        <v>Diesel</v>
      </c>
    </row>
    <row r="4119" spans="1:15" ht="15" customHeight="1" x14ac:dyDescent="0.25">
      <c r="A4119" s="1">
        <v>2022</v>
      </c>
      <c r="B4119" s="1" t="s">
        <v>6034</v>
      </c>
      <c r="C4119" s="1" t="s">
        <v>1736</v>
      </c>
      <c r="D4119" s="1" t="s">
        <v>6453</v>
      </c>
      <c r="E4119" s="1" t="s">
        <v>1725</v>
      </c>
      <c r="F4119" s="1" t="s">
        <v>1738</v>
      </c>
      <c r="G4119" s="1" t="s">
        <v>105</v>
      </c>
      <c r="H4119" s="1" t="s">
        <v>437</v>
      </c>
      <c r="I4119" s="1">
        <v>3</v>
      </c>
      <c r="J4119" s="1">
        <v>2023</v>
      </c>
      <c r="K4119" s="1">
        <v>794000</v>
      </c>
      <c r="L4119" s="1">
        <v>0</v>
      </c>
      <c r="M4119" s="1">
        <f t="array" ref="M4119">SUMPRODUCT(MAX(ISNUMBER(SEARCH('Class Rules'!$B$6:$B$85,$E4119))*ISNUMBER(SEARCH('Class Rules'!$C$6:$C$85,$F4119))*'Class Rules'!$A$6:$A$85))</f>
        <v>0</v>
      </c>
      <c r="N4119" s="1" t="str">
        <f t="array" ref="N4119">IF($M4119=0,'Class Rules'!$D$3,INDEX('Class Rules'!$D$6:$D$85,MATCH($M4119,'Class Rules'!$A$6:$A$85,0)))</f>
        <v>Passenger LDV</v>
      </c>
      <c r="O4119" s="1" t="str">
        <f t="array" ref="O4119">IF(SUMPRODUCT(MAX(ISNUMBER(SEARCH(Fuel_Rules!$A$6:$A$30,$E4119))*ISNUMBER(SEARCH(Fuel_Rules!$B$6:$B$30,$F4119))*(Fuel_Rules!$A$6:$A$30&lt;&gt;"")))&gt;0,"Plug-in hybrid",IF($G4119="Diesel","Diesel","Gasoline"))</f>
        <v>Diesel</v>
      </c>
    </row>
    <row r="4120" spans="1:15" ht="15" customHeight="1" x14ac:dyDescent="0.25">
      <c r="A4120" s="1">
        <v>2022</v>
      </c>
      <c r="B4120" s="1" t="s">
        <v>6034</v>
      </c>
      <c r="C4120" s="1" t="s">
        <v>1739</v>
      </c>
      <c r="D4120" s="1" t="s">
        <v>6454</v>
      </c>
      <c r="E4120" s="1" t="s">
        <v>1725</v>
      </c>
      <c r="F4120" s="1" t="s">
        <v>1741</v>
      </c>
      <c r="G4120" s="1" t="s">
        <v>103</v>
      </c>
      <c r="H4120" s="1" t="s">
        <v>298</v>
      </c>
      <c r="I4120" s="1">
        <v>5</v>
      </c>
      <c r="J4120" s="1">
        <v>2023</v>
      </c>
      <c r="K4120" s="1">
        <v>1036110</v>
      </c>
      <c r="L4120" s="1">
        <v>0</v>
      </c>
      <c r="M4120" s="1">
        <f t="array" ref="M4120">SUMPRODUCT(MAX(ISNUMBER(SEARCH('Class Rules'!$B$6:$B$85,$E4120))*ISNUMBER(SEARCH('Class Rules'!$C$6:$C$85,$F4120))*'Class Rules'!$A$6:$A$85))</f>
        <v>0</v>
      </c>
      <c r="N4120" s="1" t="str">
        <f t="array" ref="N4120">IF($M4120=0,'Class Rules'!$D$3,INDEX('Class Rules'!$D$6:$D$85,MATCH($M4120,'Class Rules'!$A$6:$A$85,0)))</f>
        <v>Passenger LDV</v>
      </c>
      <c r="O4120" s="1" t="str">
        <f t="array" ref="O4120">IF(SUMPRODUCT(MAX(ISNUMBER(SEARCH(Fuel_Rules!$A$6:$A$30,$E4120))*ISNUMBER(SEARCH(Fuel_Rules!$B$6:$B$30,$F4120))*(Fuel_Rules!$A$6:$A$30&lt;&gt;"")))&gt;0,"Plug-in hybrid",IF($G4120="Diesel","Diesel","Gasoline"))</f>
        <v>Gasoline</v>
      </c>
    </row>
    <row r="4121" spans="1:15" ht="15" customHeight="1" x14ac:dyDescent="0.25">
      <c r="A4121" s="1">
        <v>2022</v>
      </c>
      <c r="B4121" s="1" t="s">
        <v>6034</v>
      </c>
      <c r="C4121" s="1" t="s">
        <v>1742</v>
      </c>
      <c r="D4121" s="1" t="s">
        <v>6455</v>
      </c>
      <c r="E4121" s="1" t="s">
        <v>1725</v>
      </c>
      <c r="F4121" s="1" t="s">
        <v>1744</v>
      </c>
      <c r="G4121" s="1" t="s">
        <v>103</v>
      </c>
      <c r="H4121" s="1" t="s">
        <v>437</v>
      </c>
      <c r="I4121" s="1">
        <v>2</v>
      </c>
      <c r="J4121" s="1">
        <v>2023</v>
      </c>
      <c r="K4121" s="1">
        <v>351909</v>
      </c>
      <c r="L4121" s="1">
        <v>0</v>
      </c>
      <c r="M4121" s="1">
        <f t="array" ref="M4121">SUMPRODUCT(MAX(ISNUMBER(SEARCH('Class Rules'!$B$6:$B$85,$E4121))*ISNUMBER(SEARCH('Class Rules'!$C$6:$C$85,$F4121))*'Class Rules'!$A$6:$A$85))</f>
        <v>0</v>
      </c>
      <c r="N4121" s="1" t="str">
        <f t="array" ref="N4121">IF($M4121=0,'Class Rules'!$D$3,INDEX('Class Rules'!$D$6:$D$85,MATCH($M4121,'Class Rules'!$A$6:$A$85,0)))</f>
        <v>Passenger LDV</v>
      </c>
      <c r="O4121" s="1" t="str">
        <f t="array" ref="O4121">IF(SUMPRODUCT(MAX(ISNUMBER(SEARCH(Fuel_Rules!$A$6:$A$30,$E4121))*ISNUMBER(SEARCH(Fuel_Rules!$B$6:$B$30,$F4121))*(Fuel_Rules!$A$6:$A$30&lt;&gt;"")))&gt;0,"Plug-in hybrid",IF($G4121="Diesel","Diesel","Gasoline"))</f>
        <v>Gasoline</v>
      </c>
    </row>
    <row r="4122" spans="1:15" ht="15" customHeight="1" x14ac:dyDescent="0.25">
      <c r="A4122" s="1">
        <v>2022</v>
      </c>
      <c r="B4122" s="1" t="s">
        <v>6034</v>
      </c>
      <c r="C4122" s="1" t="s">
        <v>1745</v>
      </c>
      <c r="D4122" s="1" t="s">
        <v>6456</v>
      </c>
      <c r="E4122" s="1" t="s">
        <v>1725</v>
      </c>
      <c r="F4122" s="1" t="s">
        <v>1747</v>
      </c>
      <c r="G4122" s="1" t="s">
        <v>103</v>
      </c>
      <c r="H4122" s="1" t="s">
        <v>437</v>
      </c>
      <c r="I4122" s="1">
        <v>2</v>
      </c>
      <c r="J4122" s="1">
        <v>2023</v>
      </c>
      <c r="K4122" s="1">
        <v>385170</v>
      </c>
      <c r="L4122" s="1">
        <v>0</v>
      </c>
      <c r="M4122" s="1">
        <f t="array" ref="M4122">SUMPRODUCT(MAX(ISNUMBER(SEARCH('Class Rules'!$B$6:$B$85,$E4122))*ISNUMBER(SEARCH('Class Rules'!$C$6:$C$85,$F4122))*'Class Rules'!$A$6:$A$85))</f>
        <v>0</v>
      </c>
      <c r="N4122" s="1" t="str">
        <f t="array" ref="N4122">IF($M4122=0,'Class Rules'!$D$3,INDEX('Class Rules'!$D$6:$D$85,MATCH($M4122,'Class Rules'!$A$6:$A$85,0)))</f>
        <v>Passenger LDV</v>
      </c>
      <c r="O4122" s="1" t="str">
        <f t="array" ref="O4122">IF(SUMPRODUCT(MAX(ISNUMBER(SEARCH(Fuel_Rules!$A$6:$A$30,$E4122))*ISNUMBER(SEARCH(Fuel_Rules!$B$6:$B$30,$F4122))*(Fuel_Rules!$A$6:$A$30&lt;&gt;"")))&gt;0,"Plug-in hybrid",IF($G4122="Diesel","Diesel","Gasoline"))</f>
        <v>Gasoline</v>
      </c>
    </row>
    <row r="4123" spans="1:15" ht="15" customHeight="1" x14ac:dyDescent="0.25">
      <c r="A4123" s="1">
        <v>2022</v>
      </c>
      <c r="B4123" s="1" t="s">
        <v>6034</v>
      </c>
      <c r="C4123" s="1" t="s">
        <v>1748</v>
      </c>
      <c r="D4123" s="1" t="s">
        <v>6457</v>
      </c>
      <c r="E4123" s="1" t="s">
        <v>1725</v>
      </c>
      <c r="F4123" s="1" t="s">
        <v>1750</v>
      </c>
      <c r="G4123" s="1" t="s">
        <v>103</v>
      </c>
      <c r="H4123" s="1" t="s">
        <v>437</v>
      </c>
      <c r="I4123" s="1">
        <v>2</v>
      </c>
      <c r="J4123" s="1">
        <v>2023</v>
      </c>
      <c r="K4123" s="1">
        <v>415170</v>
      </c>
      <c r="L4123" s="1">
        <v>0</v>
      </c>
      <c r="M4123" s="1">
        <f t="array" ref="M4123">SUMPRODUCT(MAX(ISNUMBER(SEARCH('Class Rules'!$B$6:$B$85,$E4123))*ISNUMBER(SEARCH('Class Rules'!$C$6:$C$85,$F4123))*'Class Rules'!$A$6:$A$85))</f>
        <v>0</v>
      </c>
      <c r="N4123" s="1" t="str">
        <f t="array" ref="N4123">IF($M4123=0,'Class Rules'!$D$3,INDEX('Class Rules'!$D$6:$D$85,MATCH($M4123,'Class Rules'!$A$6:$A$85,0)))</f>
        <v>Passenger LDV</v>
      </c>
      <c r="O4123" s="1" t="str">
        <f t="array" ref="O4123">IF(SUMPRODUCT(MAX(ISNUMBER(SEARCH(Fuel_Rules!$A$6:$A$30,$E4123))*ISNUMBER(SEARCH(Fuel_Rules!$B$6:$B$30,$F4123))*(Fuel_Rules!$A$6:$A$30&lt;&gt;"")))&gt;0,"Plug-in hybrid",IF($G4123="Diesel","Diesel","Gasoline"))</f>
        <v>Gasoline</v>
      </c>
    </row>
    <row r="4124" spans="1:15" ht="15" customHeight="1" x14ac:dyDescent="0.25">
      <c r="A4124" s="1">
        <v>2022</v>
      </c>
      <c r="B4124" s="1" t="s">
        <v>6034</v>
      </c>
      <c r="C4124" s="1" t="s">
        <v>1751</v>
      </c>
      <c r="D4124" s="1" t="s">
        <v>6458</v>
      </c>
      <c r="E4124" s="1" t="s">
        <v>1725</v>
      </c>
      <c r="F4124" s="1" t="s">
        <v>1753</v>
      </c>
      <c r="G4124" s="1" t="s">
        <v>105</v>
      </c>
      <c r="H4124" s="1" t="s">
        <v>437</v>
      </c>
      <c r="I4124" s="1">
        <v>2</v>
      </c>
      <c r="J4124" s="1">
        <v>2023</v>
      </c>
      <c r="K4124" s="1">
        <v>392722</v>
      </c>
      <c r="L4124" s="1">
        <v>0</v>
      </c>
      <c r="M4124" s="1">
        <f t="array" ref="M4124">SUMPRODUCT(MAX(ISNUMBER(SEARCH('Class Rules'!$B$6:$B$85,$E4124))*ISNUMBER(SEARCH('Class Rules'!$C$6:$C$85,$F4124))*'Class Rules'!$A$6:$A$85))</f>
        <v>0</v>
      </c>
      <c r="N4124" s="1" t="str">
        <f t="array" ref="N4124">IF($M4124=0,'Class Rules'!$D$3,INDEX('Class Rules'!$D$6:$D$85,MATCH($M4124,'Class Rules'!$A$6:$A$85,0)))</f>
        <v>Passenger LDV</v>
      </c>
      <c r="O4124" s="1" t="str">
        <f t="array" ref="O4124">IF(SUMPRODUCT(MAX(ISNUMBER(SEARCH(Fuel_Rules!$A$6:$A$30,$E4124))*ISNUMBER(SEARCH(Fuel_Rules!$B$6:$B$30,$F4124))*(Fuel_Rules!$A$6:$A$30&lt;&gt;"")))&gt;0,"Plug-in hybrid",IF($G4124="Diesel","Diesel","Gasoline"))</f>
        <v>Diesel</v>
      </c>
    </row>
    <row r="4125" spans="1:15" ht="15" customHeight="1" x14ac:dyDescent="0.25">
      <c r="A4125" s="1">
        <v>2022</v>
      </c>
      <c r="B4125" s="1" t="s">
        <v>6034</v>
      </c>
      <c r="C4125" s="1" t="s">
        <v>1760</v>
      </c>
      <c r="D4125" s="1" t="s">
        <v>6459</v>
      </c>
      <c r="E4125" s="1" t="s">
        <v>1725</v>
      </c>
      <c r="F4125" s="1" t="s">
        <v>1762</v>
      </c>
      <c r="G4125" s="1" t="s">
        <v>103</v>
      </c>
      <c r="H4125" s="1" t="s">
        <v>437</v>
      </c>
      <c r="I4125" s="1">
        <v>2</v>
      </c>
      <c r="J4125" s="1">
        <v>2023</v>
      </c>
      <c r="K4125" s="1">
        <v>394770</v>
      </c>
      <c r="L4125" s="1">
        <v>0</v>
      </c>
      <c r="M4125" s="1">
        <f t="array" ref="M4125">SUMPRODUCT(MAX(ISNUMBER(SEARCH('Class Rules'!$B$6:$B$85,$E4125))*ISNUMBER(SEARCH('Class Rules'!$C$6:$C$85,$F4125))*'Class Rules'!$A$6:$A$85))</f>
        <v>0</v>
      </c>
      <c r="N4125" s="1" t="str">
        <f t="array" ref="N4125">IF($M4125=0,'Class Rules'!$D$3,INDEX('Class Rules'!$D$6:$D$85,MATCH($M4125,'Class Rules'!$A$6:$A$85,0)))</f>
        <v>Passenger LDV</v>
      </c>
      <c r="O4125" s="1" t="str">
        <f t="array" ref="O4125">IF(SUMPRODUCT(MAX(ISNUMBER(SEARCH(Fuel_Rules!$A$6:$A$30,$E4125))*ISNUMBER(SEARCH(Fuel_Rules!$B$6:$B$30,$F4125))*(Fuel_Rules!$A$6:$A$30&lt;&gt;"")))&gt;0,"Plug-in hybrid",IF($G4125="Diesel","Diesel","Gasoline"))</f>
        <v>Gasoline</v>
      </c>
    </row>
    <row r="4126" spans="1:15" ht="15" customHeight="1" x14ac:dyDescent="0.25">
      <c r="A4126" s="1">
        <v>2022</v>
      </c>
      <c r="B4126" s="1" t="s">
        <v>6034</v>
      </c>
      <c r="C4126" s="1" t="s">
        <v>1763</v>
      </c>
      <c r="D4126" s="1" t="s">
        <v>6460</v>
      </c>
      <c r="E4126" s="1" t="s">
        <v>1725</v>
      </c>
      <c r="F4126" s="1" t="s">
        <v>1765</v>
      </c>
      <c r="G4126" s="1" t="s">
        <v>103</v>
      </c>
      <c r="H4126" s="1" t="s">
        <v>437</v>
      </c>
      <c r="I4126" s="1">
        <v>2</v>
      </c>
      <c r="J4126" s="1">
        <v>2023</v>
      </c>
      <c r="K4126" s="1">
        <v>413213</v>
      </c>
      <c r="L4126" s="1">
        <v>0</v>
      </c>
      <c r="M4126" s="1">
        <f t="array" ref="M4126">SUMPRODUCT(MAX(ISNUMBER(SEARCH('Class Rules'!$B$6:$B$85,$E4126))*ISNUMBER(SEARCH('Class Rules'!$C$6:$C$85,$F4126))*'Class Rules'!$A$6:$A$85))</f>
        <v>0</v>
      </c>
      <c r="N4126" s="1" t="str">
        <f t="array" ref="N4126">IF($M4126=0,'Class Rules'!$D$3,INDEX('Class Rules'!$D$6:$D$85,MATCH($M4126,'Class Rules'!$A$6:$A$85,0)))</f>
        <v>Passenger LDV</v>
      </c>
      <c r="O4126" s="1" t="str">
        <f t="array" ref="O4126">IF(SUMPRODUCT(MAX(ISNUMBER(SEARCH(Fuel_Rules!$A$6:$A$30,$E4126))*ISNUMBER(SEARCH(Fuel_Rules!$B$6:$B$30,$F4126))*(Fuel_Rules!$A$6:$A$30&lt;&gt;"")))&gt;0,"Plug-in hybrid",IF($G4126="Diesel","Diesel","Gasoline"))</f>
        <v>Gasoline</v>
      </c>
    </row>
    <row r="4127" spans="1:15" ht="15" customHeight="1" x14ac:dyDescent="0.25">
      <c r="A4127" s="1">
        <v>2022</v>
      </c>
      <c r="B4127" s="1" t="s">
        <v>6034</v>
      </c>
      <c r="C4127" s="1" t="s">
        <v>1766</v>
      </c>
      <c r="D4127" s="1" t="s">
        <v>6461</v>
      </c>
      <c r="E4127" s="1" t="s">
        <v>1725</v>
      </c>
      <c r="F4127" s="1" t="s">
        <v>1768</v>
      </c>
      <c r="G4127" s="1" t="s">
        <v>105</v>
      </c>
      <c r="H4127" s="1" t="s">
        <v>298</v>
      </c>
      <c r="I4127" s="1">
        <v>2</v>
      </c>
      <c r="J4127" s="1">
        <v>2023</v>
      </c>
      <c r="K4127" s="1">
        <v>415027</v>
      </c>
      <c r="L4127" s="1">
        <v>0</v>
      </c>
      <c r="M4127" s="1">
        <f t="array" ref="M4127">SUMPRODUCT(MAX(ISNUMBER(SEARCH('Class Rules'!$B$6:$B$85,$E4127))*ISNUMBER(SEARCH('Class Rules'!$C$6:$C$85,$F4127))*'Class Rules'!$A$6:$A$85))</f>
        <v>0</v>
      </c>
      <c r="N4127" s="1" t="str">
        <f t="array" ref="N4127">IF($M4127=0,'Class Rules'!$D$3,INDEX('Class Rules'!$D$6:$D$85,MATCH($M4127,'Class Rules'!$A$6:$A$85,0)))</f>
        <v>Passenger LDV</v>
      </c>
      <c r="O4127" s="1" t="str">
        <f t="array" ref="O4127">IF(SUMPRODUCT(MAX(ISNUMBER(SEARCH(Fuel_Rules!$A$6:$A$30,$E4127))*ISNUMBER(SEARCH(Fuel_Rules!$B$6:$B$30,$F4127))*(Fuel_Rules!$A$6:$A$30&lt;&gt;"")))&gt;0,"Plug-in hybrid",IF($G4127="Diesel","Diesel","Gasoline"))</f>
        <v>Diesel</v>
      </c>
    </row>
    <row r="4128" spans="1:15" ht="15" customHeight="1" x14ac:dyDescent="0.25">
      <c r="A4128" s="1">
        <v>2022</v>
      </c>
      <c r="B4128" s="1" t="s">
        <v>6034</v>
      </c>
      <c r="C4128" s="1" t="s">
        <v>1769</v>
      </c>
      <c r="D4128" s="1" t="s">
        <v>6462</v>
      </c>
      <c r="E4128" s="1" t="s">
        <v>1725</v>
      </c>
      <c r="F4128" s="1" t="s">
        <v>1771</v>
      </c>
      <c r="G4128" s="1" t="s">
        <v>105</v>
      </c>
      <c r="H4128" s="1" t="s">
        <v>437</v>
      </c>
      <c r="I4128" s="1">
        <v>2</v>
      </c>
      <c r="J4128" s="1">
        <v>2023</v>
      </c>
      <c r="K4128" s="1">
        <v>358462</v>
      </c>
      <c r="L4128" s="1">
        <v>0</v>
      </c>
      <c r="M4128" s="1">
        <f t="array" ref="M4128">SUMPRODUCT(MAX(ISNUMBER(SEARCH('Class Rules'!$B$6:$B$85,$E4128))*ISNUMBER(SEARCH('Class Rules'!$C$6:$C$85,$F4128))*'Class Rules'!$A$6:$A$85))</f>
        <v>0</v>
      </c>
      <c r="N4128" s="1" t="str">
        <f t="array" ref="N4128">IF($M4128=0,'Class Rules'!$D$3,INDEX('Class Rules'!$D$6:$D$85,MATCH($M4128,'Class Rules'!$A$6:$A$85,0)))</f>
        <v>Passenger LDV</v>
      </c>
      <c r="O4128" s="1" t="str">
        <f t="array" ref="O4128">IF(SUMPRODUCT(MAX(ISNUMBER(SEARCH(Fuel_Rules!$A$6:$A$30,$E4128))*ISNUMBER(SEARCH(Fuel_Rules!$B$6:$B$30,$F4128))*(Fuel_Rules!$A$6:$A$30&lt;&gt;"")))&gt;0,"Plug-in hybrid",IF($G4128="Diesel","Diesel","Gasoline"))</f>
        <v>Diesel</v>
      </c>
    </row>
    <row r="4129" spans="1:15" ht="15" customHeight="1" x14ac:dyDescent="0.25">
      <c r="A4129" s="1">
        <v>2022</v>
      </c>
      <c r="B4129" s="1" t="s">
        <v>6034</v>
      </c>
      <c r="C4129" s="1" t="s">
        <v>1772</v>
      </c>
      <c r="D4129" s="1" t="s">
        <v>6463</v>
      </c>
      <c r="E4129" s="1" t="s">
        <v>1725</v>
      </c>
      <c r="F4129" s="1" t="s">
        <v>1774</v>
      </c>
      <c r="G4129" s="1" t="s">
        <v>103</v>
      </c>
      <c r="H4129" s="1" t="s">
        <v>298</v>
      </c>
      <c r="I4129" s="1">
        <v>2</v>
      </c>
      <c r="J4129" s="1">
        <v>2023</v>
      </c>
      <c r="K4129" s="1">
        <v>671752</v>
      </c>
      <c r="L4129" s="1">
        <v>0</v>
      </c>
      <c r="M4129" s="1">
        <f t="array" ref="M4129">SUMPRODUCT(MAX(ISNUMBER(SEARCH('Class Rules'!$B$6:$B$85,$E4129))*ISNUMBER(SEARCH('Class Rules'!$C$6:$C$85,$F4129))*'Class Rules'!$A$6:$A$85))</f>
        <v>0</v>
      </c>
      <c r="N4129" s="1" t="str">
        <f t="array" ref="N4129">IF($M4129=0,'Class Rules'!$D$3,INDEX('Class Rules'!$D$6:$D$85,MATCH($M4129,'Class Rules'!$A$6:$A$85,0)))</f>
        <v>Passenger LDV</v>
      </c>
      <c r="O4129" s="1" t="str">
        <f t="array" ref="O4129">IF(SUMPRODUCT(MAX(ISNUMBER(SEARCH(Fuel_Rules!$A$6:$A$30,$E4129))*ISNUMBER(SEARCH(Fuel_Rules!$B$6:$B$30,$F4129))*(Fuel_Rules!$A$6:$A$30&lt;&gt;"")))&gt;0,"Plug-in hybrid",IF($G4129="Diesel","Diesel","Gasoline"))</f>
        <v>Plug-in hybrid</v>
      </c>
    </row>
    <row r="4130" spans="1:15" ht="15" customHeight="1" x14ac:dyDescent="0.25">
      <c r="A4130" s="1">
        <v>2022</v>
      </c>
      <c r="B4130" s="1" t="s">
        <v>6034</v>
      </c>
      <c r="C4130" s="1" t="s">
        <v>1775</v>
      </c>
      <c r="D4130" s="1" t="s">
        <v>6464</v>
      </c>
      <c r="E4130" s="1" t="s">
        <v>1725</v>
      </c>
      <c r="F4130" s="1" t="s">
        <v>1777</v>
      </c>
      <c r="G4130" s="1" t="s">
        <v>103</v>
      </c>
      <c r="H4130" s="1" t="s">
        <v>298</v>
      </c>
      <c r="I4130" s="1">
        <v>2</v>
      </c>
      <c r="J4130" s="1">
        <v>2023</v>
      </c>
      <c r="K4130" s="1">
        <v>380493</v>
      </c>
      <c r="L4130" s="1">
        <v>0</v>
      </c>
      <c r="M4130" s="1">
        <f t="array" ref="M4130">SUMPRODUCT(MAX(ISNUMBER(SEARCH('Class Rules'!$B$6:$B$85,$E4130))*ISNUMBER(SEARCH('Class Rules'!$C$6:$C$85,$F4130))*'Class Rules'!$A$6:$A$85))</f>
        <v>0</v>
      </c>
      <c r="N4130" s="1" t="str">
        <f t="array" ref="N4130">IF($M4130=0,'Class Rules'!$D$3,INDEX('Class Rules'!$D$6:$D$85,MATCH($M4130,'Class Rules'!$A$6:$A$85,0)))</f>
        <v>Passenger LDV</v>
      </c>
      <c r="O4130" s="1" t="str">
        <f t="array" ref="O4130">IF(SUMPRODUCT(MAX(ISNUMBER(SEARCH(Fuel_Rules!$A$6:$A$30,$E4130))*ISNUMBER(SEARCH(Fuel_Rules!$B$6:$B$30,$F4130))*(Fuel_Rules!$A$6:$A$30&lt;&gt;"")))&gt;0,"Plug-in hybrid",IF($G4130="Diesel","Diesel","Gasoline"))</f>
        <v>Gasoline</v>
      </c>
    </row>
    <row r="4131" spans="1:15" ht="15" customHeight="1" x14ac:dyDescent="0.25">
      <c r="A4131" s="1">
        <v>2022</v>
      </c>
      <c r="B4131" s="1" t="s">
        <v>6034</v>
      </c>
      <c r="C4131" s="1" t="s">
        <v>1778</v>
      </c>
      <c r="D4131" s="1" t="s">
        <v>6465</v>
      </c>
      <c r="E4131" s="1" t="s">
        <v>1725</v>
      </c>
      <c r="F4131" s="1" t="s">
        <v>1780</v>
      </c>
      <c r="G4131" s="1" t="s">
        <v>103</v>
      </c>
      <c r="H4131" s="1" t="s">
        <v>437</v>
      </c>
      <c r="I4131" s="1">
        <v>2</v>
      </c>
      <c r="J4131" s="1">
        <v>2023</v>
      </c>
      <c r="K4131" s="1">
        <v>327812</v>
      </c>
      <c r="L4131" s="1">
        <v>0</v>
      </c>
      <c r="M4131" s="1">
        <f t="array" ref="M4131">SUMPRODUCT(MAX(ISNUMBER(SEARCH('Class Rules'!$B$6:$B$85,$E4131))*ISNUMBER(SEARCH('Class Rules'!$C$6:$C$85,$F4131))*'Class Rules'!$A$6:$A$85))</f>
        <v>0</v>
      </c>
      <c r="N4131" s="1" t="str">
        <f t="array" ref="N4131">IF($M4131=0,'Class Rules'!$D$3,INDEX('Class Rules'!$D$6:$D$85,MATCH($M4131,'Class Rules'!$A$6:$A$85,0)))</f>
        <v>Passenger LDV</v>
      </c>
      <c r="O4131" s="1" t="str">
        <f t="array" ref="O4131">IF(SUMPRODUCT(MAX(ISNUMBER(SEARCH(Fuel_Rules!$A$6:$A$30,$E4131))*ISNUMBER(SEARCH(Fuel_Rules!$B$6:$B$30,$F4131))*(Fuel_Rules!$A$6:$A$30&lt;&gt;"")))&gt;0,"Plug-in hybrid",IF($G4131="Diesel","Diesel","Gasoline"))</f>
        <v>Gasoline</v>
      </c>
    </row>
    <row r="4132" spans="1:15" ht="15" customHeight="1" x14ac:dyDescent="0.25">
      <c r="A4132" s="1">
        <v>2022</v>
      </c>
      <c r="B4132" s="1" t="s">
        <v>6034</v>
      </c>
      <c r="C4132" s="1" t="s">
        <v>1781</v>
      </c>
      <c r="D4132" s="1" t="s">
        <v>6466</v>
      </c>
      <c r="E4132" s="1" t="s">
        <v>1725</v>
      </c>
      <c r="F4132" s="1" t="s">
        <v>1783</v>
      </c>
      <c r="G4132" s="1" t="s">
        <v>103</v>
      </c>
      <c r="H4132" s="1" t="s">
        <v>437</v>
      </c>
      <c r="I4132" s="1">
        <v>5</v>
      </c>
      <c r="J4132" s="1">
        <v>2023</v>
      </c>
      <c r="K4132" s="1">
        <v>1499950</v>
      </c>
      <c r="L4132" s="1">
        <v>0</v>
      </c>
      <c r="M4132" s="1">
        <f t="array" ref="M4132">SUMPRODUCT(MAX(ISNUMBER(SEARCH('Class Rules'!$B$6:$B$85,$E4132))*ISNUMBER(SEARCH('Class Rules'!$C$6:$C$85,$F4132))*'Class Rules'!$A$6:$A$85))</f>
        <v>0</v>
      </c>
      <c r="N4132" s="1" t="str">
        <f t="array" ref="N4132">IF($M4132=0,'Class Rules'!$D$3,INDEX('Class Rules'!$D$6:$D$85,MATCH($M4132,'Class Rules'!$A$6:$A$85,0)))</f>
        <v>Passenger LDV</v>
      </c>
      <c r="O4132" s="1" t="str">
        <f t="array" ref="O4132">IF(SUMPRODUCT(MAX(ISNUMBER(SEARCH(Fuel_Rules!$A$6:$A$30,$E4132))*ISNUMBER(SEARCH(Fuel_Rules!$B$6:$B$30,$F4132))*(Fuel_Rules!$A$6:$A$30&lt;&gt;"")))&gt;0,"Plug-in hybrid",IF($G4132="Diesel","Diesel","Gasoline"))</f>
        <v>Gasoline</v>
      </c>
    </row>
    <row r="4133" spans="1:15" ht="15" customHeight="1" x14ac:dyDescent="0.25">
      <c r="A4133" s="1">
        <v>2022</v>
      </c>
      <c r="B4133" s="1" t="s">
        <v>6034</v>
      </c>
      <c r="C4133" s="1" t="s">
        <v>1784</v>
      </c>
      <c r="D4133" s="1" t="s">
        <v>6467</v>
      </c>
      <c r="E4133" s="1" t="s">
        <v>1725</v>
      </c>
      <c r="F4133" s="1" t="s">
        <v>1786</v>
      </c>
      <c r="G4133" s="1" t="s">
        <v>103</v>
      </c>
      <c r="H4133" s="1" t="s">
        <v>298</v>
      </c>
      <c r="I4133" s="1">
        <v>2</v>
      </c>
      <c r="J4133" s="1">
        <v>2023</v>
      </c>
      <c r="K4133" s="1">
        <v>829333</v>
      </c>
      <c r="L4133" s="1">
        <v>0</v>
      </c>
      <c r="M4133" s="1">
        <f t="array" ref="M4133">SUMPRODUCT(MAX(ISNUMBER(SEARCH('Class Rules'!$B$6:$B$85,$E4133))*ISNUMBER(SEARCH('Class Rules'!$C$6:$C$85,$F4133))*'Class Rules'!$A$6:$A$85))</f>
        <v>0</v>
      </c>
      <c r="N4133" s="1" t="str">
        <f t="array" ref="N4133">IF($M4133=0,'Class Rules'!$D$3,INDEX('Class Rules'!$D$6:$D$85,MATCH($M4133,'Class Rules'!$A$6:$A$85,0)))</f>
        <v>Passenger LDV</v>
      </c>
      <c r="O4133" s="1" t="str">
        <f t="array" ref="O4133">IF(SUMPRODUCT(MAX(ISNUMBER(SEARCH(Fuel_Rules!$A$6:$A$30,$E4133))*ISNUMBER(SEARCH(Fuel_Rules!$B$6:$B$30,$F4133))*(Fuel_Rules!$A$6:$A$30&lt;&gt;"")))&gt;0,"Plug-in hybrid",IF($G4133="Diesel","Diesel","Gasoline"))</f>
        <v>Plug-in hybrid</v>
      </c>
    </row>
    <row r="4134" spans="1:15" ht="15" customHeight="1" x14ac:dyDescent="0.25">
      <c r="A4134" s="1">
        <v>2022</v>
      </c>
      <c r="B4134" s="1" t="s">
        <v>6034</v>
      </c>
      <c r="C4134" s="1" t="s">
        <v>1787</v>
      </c>
      <c r="D4134" s="1" t="s">
        <v>6468</v>
      </c>
      <c r="E4134" s="1" t="s">
        <v>1725</v>
      </c>
      <c r="F4134" s="1" t="s">
        <v>1789</v>
      </c>
      <c r="G4134" s="1" t="s">
        <v>103</v>
      </c>
      <c r="H4134" s="1" t="s">
        <v>437</v>
      </c>
      <c r="I4134" s="1">
        <v>2</v>
      </c>
      <c r="J4134" s="1">
        <v>2023</v>
      </c>
      <c r="K4134" s="1">
        <v>627531</v>
      </c>
      <c r="L4134" s="1">
        <v>0</v>
      </c>
      <c r="M4134" s="1">
        <f t="array" ref="M4134">SUMPRODUCT(MAX(ISNUMBER(SEARCH('Class Rules'!$B$6:$B$85,$E4134))*ISNUMBER(SEARCH('Class Rules'!$C$6:$C$85,$F4134))*'Class Rules'!$A$6:$A$85))</f>
        <v>0</v>
      </c>
      <c r="N4134" s="1" t="str">
        <f t="array" ref="N4134">IF($M4134=0,'Class Rules'!$D$3,INDEX('Class Rules'!$D$6:$D$85,MATCH($M4134,'Class Rules'!$A$6:$A$85,0)))</f>
        <v>Passenger LDV</v>
      </c>
      <c r="O4134" s="1" t="str">
        <f t="array" ref="O4134">IF(SUMPRODUCT(MAX(ISNUMBER(SEARCH(Fuel_Rules!$A$6:$A$30,$E4134))*ISNUMBER(SEARCH(Fuel_Rules!$B$6:$B$30,$F4134))*(Fuel_Rules!$A$6:$A$30&lt;&gt;"")))&gt;0,"Plug-in hybrid",IF($G4134="Diesel","Diesel","Gasoline"))</f>
        <v>Gasoline</v>
      </c>
    </row>
    <row r="4135" spans="1:15" ht="15" customHeight="1" x14ac:dyDescent="0.25">
      <c r="A4135" s="1">
        <v>2022</v>
      </c>
      <c r="B4135" s="1" t="s">
        <v>6034</v>
      </c>
      <c r="C4135" s="1" t="s">
        <v>1790</v>
      </c>
      <c r="D4135" s="1" t="s">
        <v>6469</v>
      </c>
      <c r="E4135" s="1" t="s">
        <v>1725</v>
      </c>
      <c r="F4135" s="1" t="s">
        <v>1792</v>
      </c>
      <c r="G4135" s="1" t="s">
        <v>103</v>
      </c>
      <c r="H4135" s="1" t="s">
        <v>437</v>
      </c>
      <c r="I4135" s="1">
        <v>2</v>
      </c>
      <c r="J4135" s="1">
        <v>2023</v>
      </c>
      <c r="K4135" s="1">
        <v>570571</v>
      </c>
      <c r="L4135" s="1">
        <v>0</v>
      </c>
      <c r="M4135" s="1">
        <f t="array" ref="M4135">SUMPRODUCT(MAX(ISNUMBER(SEARCH('Class Rules'!$B$6:$B$85,$E4135))*ISNUMBER(SEARCH('Class Rules'!$C$6:$C$85,$F4135))*'Class Rules'!$A$6:$A$85))</f>
        <v>0</v>
      </c>
      <c r="N4135" s="1" t="str">
        <f t="array" ref="N4135">IF($M4135=0,'Class Rules'!$D$3,INDEX('Class Rules'!$D$6:$D$85,MATCH($M4135,'Class Rules'!$A$6:$A$85,0)))</f>
        <v>Passenger LDV</v>
      </c>
      <c r="O4135" s="1" t="str">
        <f t="array" ref="O4135">IF(SUMPRODUCT(MAX(ISNUMBER(SEARCH(Fuel_Rules!$A$6:$A$30,$E4135))*ISNUMBER(SEARCH(Fuel_Rules!$B$6:$B$30,$F4135))*(Fuel_Rules!$A$6:$A$30&lt;&gt;"")))&gt;0,"Plug-in hybrid",IF($G4135="Diesel","Diesel","Gasoline"))</f>
        <v>Gasoline</v>
      </c>
    </row>
    <row r="4136" spans="1:15" ht="15" customHeight="1" x14ac:dyDescent="0.25">
      <c r="A4136" s="1">
        <v>2022</v>
      </c>
      <c r="B4136" s="1" t="s">
        <v>6034</v>
      </c>
      <c r="C4136" s="1" t="s">
        <v>1793</v>
      </c>
      <c r="D4136" s="1" t="s">
        <v>6470</v>
      </c>
      <c r="E4136" s="1" t="s">
        <v>1725</v>
      </c>
      <c r="F4136" s="1" t="s">
        <v>1795</v>
      </c>
      <c r="G4136" s="1" t="s">
        <v>103</v>
      </c>
      <c r="H4136" s="1" t="s">
        <v>298</v>
      </c>
      <c r="I4136" s="1">
        <v>2</v>
      </c>
      <c r="J4136" s="1">
        <v>2023</v>
      </c>
      <c r="K4136" s="1">
        <v>702400</v>
      </c>
      <c r="L4136" s="1">
        <v>0</v>
      </c>
      <c r="M4136" s="1">
        <f t="array" ref="M4136">SUMPRODUCT(MAX(ISNUMBER(SEARCH('Class Rules'!$B$6:$B$85,$E4136))*ISNUMBER(SEARCH('Class Rules'!$C$6:$C$85,$F4136))*'Class Rules'!$A$6:$A$85))</f>
        <v>0</v>
      </c>
      <c r="N4136" s="1" t="str">
        <f t="array" ref="N4136">IF($M4136=0,'Class Rules'!$D$3,INDEX('Class Rules'!$D$6:$D$85,MATCH($M4136,'Class Rules'!$A$6:$A$85,0)))</f>
        <v>Passenger LDV</v>
      </c>
      <c r="O4136" s="1" t="str">
        <f t="array" ref="O4136">IF(SUMPRODUCT(MAX(ISNUMBER(SEARCH(Fuel_Rules!$A$6:$A$30,$E4136))*ISNUMBER(SEARCH(Fuel_Rules!$B$6:$B$30,$F4136))*(Fuel_Rules!$A$6:$A$30&lt;&gt;"")))&gt;0,"Plug-in hybrid",IF($G4136="Diesel","Diesel","Gasoline"))</f>
        <v>Plug-in hybrid</v>
      </c>
    </row>
    <row r="4137" spans="1:15" ht="15" customHeight="1" x14ac:dyDescent="0.25">
      <c r="A4137" s="1">
        <v>2022</v>
      </c>
      <c r="B4137" s="1" t="s">
        <v>6034</v>
      </c>
      <c r="C4137" s="1" t="s">
        <v>1796</v>
      </c>
      <c r="D4137" s="1" t="s">
        <v>6471</v>
      </c>
      <c r="E4137" s="1" t="s">
        <v>1725</v>
      </c>
      <c r="F4137" s="1" t="s">
        <v>1798</v>
      </c>
      <c r="G4137" s="1" t="s">
        <v>103</v>
      </c>
      <c r="H4137" s="1" t="s">
        <v>437</v>
      </c>
      <c r="I4137" s="1">
        <v>5</v>
      </c>
      <c r="J4137" s="1">
        <v>2023</v>
      </c>
      <c r="K4137" s="1">
        <v>1258950</v>
      </c>
      <c r="L4137" s="1">
        <v>0</v>
      </c>
      <c r="M4137" s="1">
        <f t="array" ref="M4137">SUMPRODUCT(MAX(ISNUMBER(SEARCH('Class Rules'!$B$6:$B$85,$E4137))*ISNUMBER(SEARCH('Class Rules'!$C$6:$C$85,$F4137))*'Class Rules'!$A$6:$A$85))</f>
        <v>0</v>
      </c>
      <c r="N4137" s="1" t="str">
        <f t="array" ref="N4137">IF($M4137=0,'Class Rules'!$D$3,INDEX('Class Rules'!$D$6:$D$85,MATCH($M4137,'Class Rules'!$A$6:$A$85,0)))</f>
        <v>Passenger LDV</v>
      </c>
      <c r="O4137" s="1" t="str">
        <f t="array" ref="O4137">IF(SUMPRODUCT(MAX(ISNUMBER(SEARCH(Fuel_Rules!$A$6:$A$30,$E4137))*ISNUMBER(SEARCH(Fuel_Rules!$B$6:$B$30,$F4137))*(Fuel_Rules!$A$6:$A$30&lt;&gt;"")))&gt;0,"Plug-in hybrid",IF($G4137="Diesel","Diesel","Gasoline"))</f>
        <v>Gasoline</v>
      </c>
    </row>
    <row r="4138" spans="1:15" ht="15" customHeight="1" x14ac:dyDescent="0.25">
      <c r="A4138" s="1">
        <v>2022</v>
      </c>
      <c r="B4138" s="1" t="s">
        <v>6034</v>
      </c>
      <c r="C4138" s="1" t="s">
        <v>1799</v>
      </c>
      <c r="D4138" s="1" t="s">
        <v>6472</v>
      </c>
      <c r="E4138" s="1" t="s">
        <v>1725</v>
      </c>
      <c r="F4138" s="1" t="s">
        <v>1801</v>
      </c>
      <c r="G4138" s="1" t="s">
        <v>103</v>
      </c>
      <c r="H4138" s="1" t="s">
        <v>437</v>
      </c>
      <c r="I4138" s="1">
        <v>3</v>
      </c>
      <c r="J4138" s="1">
        <v>2023</v>
      </c>
      <c r="K4138" s="1">
        <v>596487</v>
      </c>
      <c r="L4138" s="1">
        <v>0</v>
      </c>
      <c r="M4138" s="1">
        <f t="array" ref="M4138">SUMPRODUCT(MAX(ISNUMBER(SEARCH('Class Rules'!$B$6:$B$85,$E4138))*ISNUMBER(SEARCH('Class Rules'!$C$6:$C$85,$F4138))*'Class Rules'!$A$6:$A$85))</f>
        <v>0</v>
      </c>
      <c r="N4138" s="1" t="str">
        <f t="array" ref="N4138">IF($M4138=0,'Class Rules'!$D$3,INDEX('Class Rules'!$D$6:$D$85,MATCH($M4138,'Class Rules'!$A$6:$A$85,0)))</f>
        <v>Passenger LDV</v>
      </c>
      <c r="O4138" s="1" t="str">
        <f t="array" ref="O4138">IF(SUMPRODUCT(MAX(ISNUMBER(SEARCH(Fuel_Rules!$A$6:$A$30,$E4138))*ISNUMBER(SEARCH(Fuel_Rules!$B$6:$B$30,$F4138))*(Fuel_Rules!$A$6:$A$30&lt;&gt;"")))&gt;0,"Plug-in hybrid",IF($G4138="Diesel","Diesel","Gasoline"))</f>
        <v>Gasoline</v>
      </c>
    </row>
    <row r="4139" spans="1:15" ht="15" customHeight="1" x14ac:dyDescent="0.25">
      <c r="A4139" s="1">
        <v>2022</v>
      </c>
      <c r="B4139" s="1" t="s">
        <v>6034</v>
      </c>
      <c r="C4139" s="1" t="s">
        <v>1802</v>
      </c>
      <c r="D4139" s="1" t="s">
        <v>6473</v>
      </c>
      <c r="E4139" s="1" t="s">
        <v>1725</v>
      </c>
      <c r="F4139" s="1" t="s">
        <v>1804</v>
      </c>
      <c r="G4139" s="1" t="s">
        <v>103</v>
      </c>
      <c r="H4139" s="1" t="s">
        <v>437</v>
      </c>
      <c r="I4139" s="1">
        <v>3</v>
      </c>
      <c r="J4139" s="1">
        <v>2023</v>
      </c>
      <c r="K4139" s="1">
        <v>649572</v>
      </c>
      <c r="L4139" s="1">
        <v>0</v>
      </c>
      <c r="M4139" s="1">
        <f t="array" ref="M4139">SUMPRODUCT(MAX(ISNUMBER(SEARCH('Class Rules'!$B$6:$B$85,$E4139))*ISNUMBER(SEARCH('Class Rules'!$C$6:$C$85,$F4139))*'Class Rules'!$A$6:$A$85))</f>
        <v>0</v>
      </c>
      <c r="N4139" s="1" t="str">
        <f t="array" ref="N4139">IF($M4139=0,'Class Rules'!$D$3,INDEX('Class Rules'!$D$6:$D$85,MATCH($M4139,'Class Rules'!$A$6:$A$85,0)))</f>
        <v>Passenger LDV</v>
      </c>
      <c r="O4139" s="1" t="str">
        <f t="array" ref="O4139">IF(SUMPRODUCT(MAX(ISNUMBER(SEARCH(Fuel_Rules!$A$6:$A$30,$E4139))*ISNUMBER(SEARCH(Fuel_Rules!$B$6:$B$30,$F4139))*(Fuel_Rules!$A$6:$A$30&lt;&gt;"")))&gt;0,"Plug-in hybrid",IF($G4139="Diesel","Diesel","Gasoline"))</f>
        <v>Gasoline</v>
      </c>
    </row>
    <row r="4140" spans="1:15" ht="15" customHeight="1" x14ac:dyDescent="0.25">
      <c r="A4140" s="1">
        <v>2022</v>
      </c>
      <c r="B4140" s="1" t="s">
        <v>6034</v>
      </c>
      <c r="C4140" s="1" t="s">
        <v>1805</v>
      </c>
      <c r="D4140" s="1" t="s">
        <v>6474</v>
      </c>
      <c r="E4140" s="1" t="s">
        <v>1725</v>
      </c>
      <c r="F4140" s="1" t="s">
        <v>5608</v>
      </c>
      <c r="G4140" s="1" t="s">
        <v>105</v>
      </c>
      <c r="H4140" s="1" t="s">
        <v>298</v>
      </c>
      <c r="I4140" s="1">
        <v>3</v>
      </c>
      <c r="J4140" s="1">
        <v>2023</v>
      </c>
      <c r="K4140" s="1">
        <v>688570</v>
      </c>
      <c r="L4140" s="1">
        <v>0</v>
      </c>
      <c r="M4140" s="1">
        <f t="array" ref="M4140">SUMPRODUCT(MAX(ISNUMBER(SEARCH('Class Rules'!$B$6:$B$85,$E4140))*ISNUMBER(SEARCH('Class Rules'!$C$6:$C$85,$F4140))*'Class Rules'!$A$6:$A$85))</f>
        <v>0</v>
      </c>
      <c r="N4140" s="1" t="str">
        <f t="array" ref="N4140">IF($M4140=0,'Class Rules'!$D$3,INDEX('Class Rules'!$D$6:$D$85,MATCH($M4140,'Class Rules'!$A$6:$A$85,0)))</f>
        <v>Passenger LDV</v>
      </c>
      <c r="O4140" s="1" t="str">
        <f t="array" ref="O4140">IF(SUMPRODUCT(MAX(ISNUMBER(SEARCH(Fuel_Rules!$A$6:$A$30,$E4140))*ISNUMBER(SEARCH(Fuel_Rules!$B$6:$B$30,$F4140))*(Fuel_Rules!$A$6:$A$30&lt;&gt;"")))&gt;0,"Plug-in hybrid",IF($G4140="Diesel","Diesel","Gasoline"))</f>
        <v>Diesel</v>
      </c>
    </row>
    <row r="4141" spans="1:15" ht="15" customHeight="1" x14ac:dyDescent="0.25">
      <c r="A4141" s="1">
        <v>2022</v>
      </c>
      <c r="B4141" s="1" t="s">
        <v>6034</v>
      </c>
      <c r="C4141" s="1" t="s">
        <v>1808</v>
      </c>
      <c r="D4141" s="1" t="s">
        <v>6475</v>
      </c>
      <c r="E4141" s="1" t="s">
        <v>1725</v>
      </c>
      <c r="F4141" s="1" t="s">
        <v>5610</v>
      </c>
      <c r="G4141" s="1" t="s">
        <v>105</v>
      </c>
      <c r="H4141" s="1" t="s">
        <v>298</v>
      </c>
      <c r="I4141" s="1">
        <v>3</v>
      </c>
      <c r="J4141" s="1">
        <v>2023</v>
      </c>
      <c r="K4141" s="1">
        <v>623580</v>
      </c>
      <c r="L4141" s="1">
        <v>0</v>
      </c>
      <c r="M4141" s="1">
        <f t="array" ref="M4141">SUMPRODUCT(MAX(ISNUMBER(SEARCH('Class Rules'!$B$6:$B$85,$E4141))*ISNUMBER(SEARCH('Class Rules'!$C$6:$C$85,$F4141))*'Class Rules'!$A$6:$A$85))</f>
        <v>0</v>
      </c>
      <c r="N4141" s="1" t="str">
        <f t="array" ref="N4141">IF($M4141=0,'Class Rules'!$D$3,INDEX('Class Rules'!$D$6:$D$85,MATCH($M4141,'Class Rules'!$A$6:$A$85,0)))</f>
        <v>Passenger LDV</v>
      </c>
      <c r="O4141" s="1" t="str">
        <f t="array" ref="O4141">IF(SUMPRODUCT(MAX(ISNUMBER(SEARCH(Fuel_Rules!$A$6:$A$30,$E4141))*ISNUMBER(SEARCH(Fuel_Rules!$B$6:$B$30,$F4141))*(Fuel_Rules!$A$6:$A$30&lt;&gt;"")))&gt;0,"Plug-in hybrid",IF($G4141="Diesel","Diesel","Gasoline"))</f>
        <v>Diesel</v>
      </c>
    </row>
    <row r="4142" spans="1:15" ht="15" customHeight="1" x14ac:dyDescent="0.25">
      <c r="A4142" s="1">
        <v>2022</v>
      </c>
      <c r="B4142" s="1" t="s">
        <v>6034</v>
      </c>
      <c r="C4142" s="1" t="s">
        <v>1811</v>
      </c>
      <c r="D4142" s="1" t="s">
        <v>6476</v>
      </c>
      <c r="E4142" s="1" t="s">
        <v>1725</v>
      </c>
      <c r="F4142" s="1" t="s">
        <v>1813</v>
      </c>
      <c r="G4142" s="1" t="s">
        <v>105</v>
      </c>
      <c r="H4142" s="1" t="s">
        <v>437</v>
      </c>
      <c r="I4142" s="1">
        <v>3</v>
      </c>
      <c r="J4142" s="1">
        <v>2023</v>
      </c>
      <c r="K4142" s="1">
        <v>642000</v>
      </c>
      <c r="L4142" s="1">
        <v>0</v>
      </c>
      <c r="M4142" s="1">
        <f t="array" ref="M4142">SUMPRODUCT(MAX(ISNUMBER(SEARCH('Class Rules'!$B$6:$B$85,$E4142))*ISNUMBER(SEARCH('Class Rules'!$C$6:$C$85,$F4142))*'Class Rules'!$A$6:$A$85))</f>
        <v>0</v>
      </c>
      <c r="N4142" s="1" t="str">
        <f t="array" ref="N4142">IF($M4142=0,'Class Rules'!$D$3,INDEX('Class Rules'!$D$6:$D$85,MATCH($M4142,'Class Rules'!$A$6:$A$85,0)))</f>
        <v>Passenger LDV</v>
      </c>
      <c r="O4142" s="1" t="str">
        <f t="array" ref="O4142">IF(SUMPRODUCT(MAX(ISNUMBER(SEARCH(Fuel_Rules!$A$6:$A$30,$E4142))*ISNUMBER(SEARCH(Fuel_Rules!$B$6:$B$30,$F4142))*(Fuel_Rules!$A$6:$A$30&lt;&gt;"")))&gt;0,"Plug-in hybrid",IF($G4142="Diesel","Diesel","Gasoline"))</f>
        <v>Diesel</v>
      </c>
    </row>
    <row r="4143" spans="1:15" ht="15" customHeight="1" x14ac:dyDescent="0.25">
      <c r="A4143" s="1">
        <v>2022</v>
      </c>
      <c r="B4143" s="1" t="s">
        <v>6034</v>
      </c>
      <c r="C4143" s="1" t="s">
        <v>1814</v>
      </c>
      <c r="D4143" s="1" t="s">
        <v>6477</v>
      </c>
      <c r="E4143" s="1" t="s">
        <v>1725</v>
      </c>
      <c r="F4143" s="1" t="s">
        <v>1816</v>
      </c>
      <c r="G4143" s="1" t="s">
        <v>105</v>
      </c>
      <c r="H4143" s="1" t="s">
        <v>437</v>
      </c>
      <c r="I4143" s="1">
        <v>3</v>
      </c>
      <c r="J4143" s="1">
        <v>2023</v>
      </c>
      <c r="K4143" s="1">
        <v>724414</v>
      </c>
      <c r="L4143" s="1">
        <v>0</v>
      </c>
      <c r="M4143" s="1">
        <f t="array" ref="M4143">SUMPRODUCT(MAX(ISNUMBER(SEARCH('Class Rules'!$B$6:$B$85,$E4143))*ISNUMBER(SEARCH('Class Rules'!$C$6:$C$85,$F4143))*'Class Rules'!$A$6:$A$85))</f>
        <v>0</v>
      </c>
      <c r="N4143" s="1" t="str">
        <f t="array" ref="N4143">IF($M4143=0,'Class Rules'!$D$3,INDEX('Class Rules'!$D$6:$D$85,MATCH($M4143,'Class Rules'!$A$6:$A$85,0)))</f>
        <v>Passenger LDV</v>
      </c>
      <c r="O4143" s="1" t="str">
        <f t="array" ref="O4143">IF(SUMPRODUCT(MAX(ISNUMBER(SEARCH(Fuel_Rules!$A$6:$A$30,$E4143))*ISNUMBER(SEARCH(Fuel_Rules!$B$6:$B$30,$F4143))*(Fuel_Rules!$A$6:$A$30&lt;&gt;"")))&gt;0,"Plug-in hybrid",IF($G4143="Diesel","Diesel","Gasoline"))</f>
        <v>Diesel</v>
      </c>
    </row>
    <row r="4144" spans="1:15" ht="15" customHeight="1" x14ac:dyDescent="0.25">
      <c r="A4144" s="1">
        <v>2022</v>
      </c>
      <c r="B4144" s="1" t="s">
        <v>6034</v>
      </c>
      <c r="C4144" s="1" t="s">
        <v>1817</v>
      </c>
      <c r="D4144" s="1" t="s">
        <v>6478</v>
      </c>
      <c r="E4144" s="1" t="s">
        <v>1725</v>
      </c>
      <c r="F4144" s="1" t="s">
        <v>5614</v>
      </c>
      <c r="G4144" s="1" t="s">
        <v>105</v>
      </c>
      <c r="H4144" s="1" t="s">
        <v>298</v>
      </c>
      <c r="I4144" s="1">
        <v>3</v>
      </c>
      <c r="J4144" s="1">
        <v>2023</v>
      </c>
      <c r="K4144" s="1">
        <v>740057</v>
      </c>
      <c r="L4144" s="1">
        <v>0</v>
      </c>
      <c r="M4144" s="1">
        <f t="array" ref="M4144">SUMPRODUCT(MAX(ISNUMBER(SEARCH('Class Rules'!$B$6:$B$85,$E4144))*ISNUMBER(SEARCH('Class Rules'!$C$6:$C$85,$F4144))*'Class Rules'!$A$6:$A$85))</f>
        <v>0</v>
      </c>
      <c r="N4144" s="1" t="str">
        <f t="array" ref="N4144">IF($M4144=0,'Class Rules'!$D$3,INDEX('Class Rules'!$D$6:$D$85,MATCH($M4144,'Class Rules'!$A$6:$A$85,0)))</f>
        <v>Passenger LDV</v>
      </c>
      <c r="O4144" s="1" t="str">
        <f t="array" ref="O4144">IF(SUMPRODUCT(MAX(ISNUMBER(SEARCH(Fuel_Rules!$A$6:$A$30,$E4144))*ISNUMBER(SEARCH(Fuel_Rules!$B$6:$B$30,$F4144))*(Fuel_Rules!$A$6:$A$30&lt;&gt;"")))&gt;0,"Plug-in hybrid",IF($G4144="Diesel","Diesel","Gasoline"))</f>
        <v>Diesel</v>
      </c>
    </row>
    <row r="4145" spans="1:15" ht="15" customHeight="1" x14ac:dyDescent="0.25">
      <c r="A4145" s="1">
        <v>2022</v>
      </c>
      <c r="B4145" s="1" t="s">
        <v>6034</v>
      </c>
      <c r="C4145" s="1" t="s">
        <v>1820</v>
      </c>
      <c r="D4145" s="1" t="s">
        <v>6479</v>
      </c>
      <c r="E4145" s="1" t="s">
        <v>1725</v>
      </c>
      <c r="F4145" s="1" t="s">
        <v>1822</v>
      </c>
      <c r="G4145" s="1" t="s">
        <v>103</v>
      </c>
      <c r="H4145" s="1" t="s">
        <v>437</v>
      </c>
      <c r="I4145" s="1">
        <v>2</v>
      </c>
      <c r="J4145" s="1">
        <v>2023</v>
      </c>
      <c r="K4145" s="1">
        <v>891500</v>
      </c>
      <c r="L4145" s="1">
        <v>0</v>
      </c>
      <c r="M4145" s="1">
        <f t="array" ref="M4145">SUMPRODUCT(MAX(ISNUMBER(SEARCH('Class Rules'!$B$6:$B$85,$E4145))*ISNUMBER(SEARCH('Class Rules'!$C$6:$C$85,$F4145))*'Class Rules'!$A$6:$A$85))</f>
        <v>0</v>
      </c>
      <c r="N4145" s="1" t="str">
        <f t="array" ref="N4145">IF($M4145=0,'Class Rules'!$D$3,INDEX('Class Rules'!$D$6:$D$85,MATCH($M4145,'Class Rules'!$A$6:$A$85,0)))</f>
        <v>Passenger LDV</v>
      </c>
      <c r="O4145" s="1" t="str">
        <f t="array" ref="O4145">IF(SUMPRODUCT(MAX(ISNUMBER(SEARCH(Fuel_Rules!$A$6:$A$30,$E4145))*ISNUMBER(SEARCH(Fuel_Rules!$B$6:$B$30,$F4145))*(Fuel_Rules!$A$6:$A$30&lt;&gt;"")))&gt;0,"Plug-in hybrid",IF($G4145="Diesel","Diesel","Gasoline"))</f>
        <v>Plug-in hybrid</v>
      </c>
    </row>
    <row r="4146" spans="1:15" ht="15" customHeight="1" x14ac:dyDescent="0.25">
      <c r="A4146" s="1">
        <v>2022</v>
      </c>
      <c r="B4146" s="1" t="s">
        <v>6034</v>
      </c>
      <c r="C4146" s="1" t="s">
        <v>1823</v>
      </c>
      <c r="D4146" s="1" t="s">
        <v>6480</v>
      </c>
      <c r="E4146" s="1" t="s">
        <v>1725</v>
      </c>
      <c r="F4146" s="1" t="s">
        <v>1825</v>
      </c>
      <c r="G4146" s="1" t="s">
        <v>103</v>
      </c>
      <c r="H4146" s="1" t="s">
        <v>437</v>
      </c>
      <c r="I4146" s="1">
        <v>5</v>
      </c>
      <c r="J4146" s="1">
        <v>2023</v>
      </c>
      <c r="K4146" s="1">
        <v>1078543</v>
      </c>
      <c r="L4146" s="1">
        <v>0</v>
      </c>
      <c r="M4146" s="1">
        <f t="array" ref="M4146">SUMPRODUCT(MAX(ISNUMBER(SEARCH('Class Rules'!$B$6:$B$85,$E4146))*ISNUMBER(SEARCH('Class Rules'!$C$6:$C$85,$F4146))*'Class Rules'!$A$6:$A$85))</f>
        <v>0</v>
      </c>
      <c r="N4146" s="1" t="str">
        <f t="array" ref="N4146">IF($M4146=0,'Class Rules'!$D$3,INDEX('Class Rules'!$D$6:$D$85,MATCH($M4146,'Class Rules'!$A$6:$A$85,0)))</f>
        <v>Passenger LDV</v>
      </c>
      <c r="O4146" s="1" t="str">
        <f t="array" ref="O4146">IF(SUMPRODUCT(MAX(ISNUMBER(SEARCH(Fuel_Rules!$A$6:$A$30,$E4146))*ISNUMBER(SEARCH(Fuel_Rules!$B$6:$B$30,$F4146))*(Fuel_Rules!$A$6:$A$30&lt;&gt;"")))&gt;0,"Plug-in hybrid",IF($G4146="Diesel","Diesel","Gasoline"))</f>
        <v>Gasoline</v>
      </c>
    </row>
    <row r="4147" spans="1:15" ht="15" customHeight="1" x14ac:dyDescent="0.25">
      <c r="A4147" s="1">
        <v>2022</v>
      </c>
      <c r="B4147" s="1" t="s">
        <v>6034</v>
      </c>
      <c r="C4147" s="1" t="s">
        <v>1826</v>
      </c>
      <c r="D4147" s="1" t="s">
        <v>6481</v>
      </c>
      <c r="E4147" s="1" t="s">
        <v>1725</v>
      </c>
      <c r="F4147" s="1" t="s">
        <v>1828</v>
      </c>
      <c r="G4147" s="1" t="s">
        <v>103</v>
      </c>
      <c r="H4147" s="1" t="s">
        <v>437</v>
      </c>
      <c r="I4147" s="1">
        <v>2</v>
      </c>
      <c r="J4147" s="1">
        <v>2023</v>
      </c>
      <c r="K4147" s="1">
        <v>554375</v>
      </c>
      <c r="L4147" s="1">
        <v>0</v>
      </c>
      <c r="M4147" s="1">
        <f t="array" ref="M4147">SUMPRODUCT(MAX(ISNUMBER(SEARCH('Class Rules'!$B$6:$B$85,$E4147))*ISNUMBER(SEARCH('Class Rules'!$C$6:$C$85,$F4147))*'Class Rules'!$A$6:$A$85))</f>
        <v>0</v>
      </c>
      <c r="N4147" s="1" t="str">
        <f t="array" ref="N4147">IF($M4147=0,'Class Rules'!$D$3,INDEX('Class Rules'!$D$6:$D$85,MATCH($M4147,'Class Rules'!$A$6:$A$85,0)))</f>
        <v>Passenger LDV</v>
      </c>
      <c r="O4147" s="1" t="str">
        <f t="array" ref="O4147">IF(SUMPRODUCT(MAX(ISNUMBER(SEARCH(Fuel_Rules!$A$6:$A$30,$E4147))*ISNUMBER(SEARCH(Fuel_Rules!$B$6:$B$30,$F4147))*(Fuel_Rules!$A$6:$A$30&lt;&gt;"")))&gt;0,"Plug-in hybrid",IF($G4147="Diesel","Diesel","Gasoline"))</f>
        <v>Gasoline</v>
      </c>
    </row>
    <row r="4148" spans="1:15" ht="15" customHeight="1" x14ac:dyDescent="0.25">
      <c r="A4148" s="1">
        <v>2022</v>
      </c>
      <c r="B4148" s="1" t="s">
        <v>6034</v>
      </c>
      <c r="C4148" s="1" t="s">
        <v>1829</v>
      </c>
      <c r="D4148" s="1" t="s">
        <v>6482</v>
      </c>
      <c r="E4148" s="1" t="s">
        <v>1831</v>
      </c>
      <c r="F4148" s="1" t="s">
        <v>1832</v>
      </c>
      <c r="G4148" s="1" t="s">
        <v>103</v>
      </c>
      <c r="H4148" s="1" t="s">
        <v>437</v>
      </c>
      <c r="I4148" s="1">
        <v>3.5</v>
      </c>
      <c r="J4148" s="1">
        <v>2023</v>
      </c>
      <c r="K4148" s="1">
        <v>978482</v>
      </c>
      <c r="L4148" s="1">
        <v>0</v>
      </c>
      <c r="M4148" s="1">
        <f t="array" ref="M4148">SUMPRODUCT(MAX(ISNUMBER(SEARCH('Class Rules'!$B$6:$B$85,$E4148))*ISNUMBER(SEARCH('Class Rules'!$C$6:$C$85,$F4148))*'Class Rules'!$A$6:$A$85))</f>
        <v>0</v>
      </c>
      <c r="N4148" s="1" t="str">
        <f t="array" ref="N4148">IF($M4148=0,'Class Rules'!$D$3,INDEX('Class Rules'!$D$6:$D$85,MATCH($M4148,'Class Rules'!$A$6:$A$85,0)))</f>
        <v>Passenger LDV</v>
      </c>
      <c r="O4148" s="1" t="str">
        <f t="array" ref="O4148">IF(SUMPRODUCT(MAX(ISNUMBER(SEARCH(Fuel_Rules!$A$6:$A$30,$E4148))*ISNUMBER(SEARCH(Fuel_Rules!$B$6:$B$30,$F4148))*(Fuel_Rules!$A$6:$A$30&lt;&gt;"")))&gt;0,"Plug-in hybrid",IF($G4148="Diesel","Diesel","Gasoline"))</f>
        <v>Gasoline</v>
      </c>
    </row>
    <row r="4149" spans="1:15" ht="15" customHeight="1" x14ac:dyDescent="0.25">
      <c r="A4149" s="1">
        <v>2022</v>
      </c>
      <c r="B4149" s="1" t="s">
        <v>6034</v>
      </c>
      <c r="C4149" s="1" t="s">
        <v>1833</v>
      </c>
      <c r="D4149" s="1" t="s">
        <v>6483</v>
      </c>
      <c r="E4149" s="1" t="s">
        <v>1831</v>
      </c>
      <c r="F4149" s="1" t="s">
        <v>1835</v>
      </c>
      <c r="G4149" s="1" t="s">
        <v>103</v>
      </c>
      <c r="H4149" s="1" t="s">
        <v>437</v>
      </c>
      <c r="I4149" s="1">
        <v>2.5</v>
      </c>
      <c r="J4149" s="1">
        <v>2023</v>
      </c>
      <c r="K4149" s="1">
        <v>387133</v>
      </c>
      <c r="L4149" s="1">
        <v>0</v>
      </c>
      <c r="M4149" s="1">
        <f t="array" ref="M4149">SUMPRODUCT(MAX(ISNUMBER(SEARCH('Class Rules'!$B$6:$B$85,$E4149))*ISNUMBER(SEARCH('Class Rules'!$C$6:$C$85,$F4149))*'Class Rules'!$A$6:$A$85))</f>
        <v>0</v>
      </c>
      <c r="N4149" s="1" t="str">
        <f t="array" ref="N4149">IF($M4149=0,'Class Rules'!$D$3,INDEX('Class Rules'!$D$6:$D$85,MATCH($M4149,'Class Rules'!$A$6:$A$85,0)))</f>
        <v>Passenger LDV</v>
      </c>
      <c r="O4149" s="1" t="str">
        <f t="array" ref="O4149">IF(SUMPRODUCT(MAX(ISNUMBER(SEARCH(Fuel_Rules!$A$6:$A$30,$E4149))*ISNUMBER(SEARCH(Fuel_Rules!$B$6:$B$30,$F4149))*(Fuel_Rules!$A$6:$A$30&lt;&gt;"")))&gt;0,"Plug-in hybrid",IF($G4149="Diesel","Diesel","Gasoline"))</f>
        <v>Gasoline</v>
      </c>
    </row>
    <row r="4150" spans="1:15" ht="15" customHeight="1" x14ac:dyDescent="0.25">
      <c r="A4150" s="1">
        <v>2022</v>
      </c>
      <c r="B4150" s="1" t="s">
        <v>6034</v>
      </c>
      <c r="C4150" s="1" t="s">
        <v>1836</v>
      </c>
      <c r="D4150" s="1" t="s">
        <v>6484</v>
      </c>
      <c r="E4150" s="1" t="s">
        <v>1831</v>
      </c>
      <c r="F4150" s="1" t="s">
        <v>1838</v>
      </c>
      <c r="G4150" s="1" t="s">
        <v>103</v>
      </c>
      <c r="H4150" s="1" t="s">
        <v>437</v>
      </c>
      <c r="I4150" s="1">
        <v>2.5</v>
      </c>
      <c r="J4150" s="1">
        <v>2023</v>
      </c>
      <c r="K4150" s="1">
        <v>329339</v>
      </c>
      <c r="L4150" s="1">
        <v>0</v>
      </c>
      <c r="M4150" s="1">
        <f t="array" ref="M4150">SUMPRODUCT(MAX(ISNUMBER(SEARCH('Class Rules'!$B$6:$B$85,$E4150))*ISNUMBER(SEARCH('Class Rules'!$C$6:$C$85,$F4150))*'Class Rules'!$A$6:$A$85))</f>
        <v>0</v>
      </c>
      <c r="N4150" s="1" t="str">
        <f t="array" ref="N4150">IF($M4150=0,'Class Rules'!$D$3,INDEX('Class Rules'!$D$6:$D$85,MATCH($M4150,'Class Rules'!$A$6:$A$85,0)))</f>
        <v>Passenger LDV</v>
      </c>
      <c r="O4150" s="1" t="str">
        <f t="array" ref="O4150">IF(SUMPRODUCT(MAX(ISNUMBER(SEARCH(Fuel_Rules!$A$6:$A$30,$E4150))*ISNUMBER(SEARCH(Fuel_Rules!$B$6:$B$30,$F4150))*(Fuel_Rules!$A$6:$A$30&lt;&gt;"")))&gt;0,"Plug-in hybrid",IF($G4150="Diesel","Diesel","Gasoline"))</f>
        <v>Gasoline</v>
      </c>
    </row>
    <row r="4151" spans="1:15" ht="15" customHeight="1" x14ac:dyDescent="0.25">
      <c r="A4151" s="1">
        <v>2022</v>
      </c>
      <c r="B4151" s="1" t="s">
        <v>6034</v>
      </c>
      <c r="C4151" s="1" t="s">
        <v>1839</v>
      </c>
      <c r="D4151" s="1" t="s">
        <v>6485</v>
      </c>
      <c r="E4151" s="1" t="s">
        <v>1831</v>
      </c>
      <c r="F4151" s="1" t="s">
        <v>1841</v>
      </c>
      <c r="G4151" s="1" t="s">
        <v>103</v>
      </c>
      <c r="H4151" s="1" t="s">
        <v>437</v>
      </c>
      <c r="I4151" s="1">
        <v>2.5</v>
      </c>
      <c r="J4151" s="1">
        <v>2023</v>
      </c>
      <c r="K4151" s="1">
        <v>349914</v>
      </c>
      <c r="L4151" s="1">
        <v>0</v>
      </c>
      <c r="M4151" s="1">
        <f t="array" ref="M4151">SUMPRODUCT(MAX(ISNUMBER(SEARCH('Class Rules'!$B$6:$B$85,$E4151))*ISNUMBER(SEARCH('Class Rules'!$C$6:$C$85,$F4151))*'Class Rules'!$A$6:$A$85))</f>
        <v>0</v>
      </c>
      <c r="N4151" s="1" t="str">
        <f t="array" ref="N4151">IF($M4151=0,'Class Rules'!$D$3,INDEX('Class Rules'!$D$6:$D$85,MATCH($M4151,'Class Rules'!$A$6:$A$85,0)))</f>
        <v>Passenger LDV</v>
      </c>
      <c r="O4151" s="1" t="str">
        <f t="array" ref="O4151">IF(SUMPRODUCT(MAX(ISNUMBER(SEARCH(Fuel_Rules!$A$6:$A$30,$E4151))*ISNUMBER(SEARCH(Fuel_Rules!$B$6:$B$30,$F4151))*(Fuel_Rules!$A$6:$A$30&lt;&gt;"")))&gt;0,"Plug-in hybrid",IF($G4151="Diesel","Diesel","Gasoline"))</f>
        <v>Gasoline</v>
      </c>
    </row>
    <row r="4152" spans="1:15" ht="15" customHeight="1" x14ac:dyDescent="0.25">
      <c r="A4152" s="1">
        <v>2022</v>
      </c>
      <c r="B4152" s="1" t="s">
        <v>6034</v>
      </c>
      <c r="C4152" s="1" t="s">
        <v>1842</v>
      </c>
      <c r="D4152" s="1" t="s">
        <v>6486</v>
      </c>
      <c r="E4152" s="1" t="s">
        <v>1831</v>
      </c>
      <c r="F4152" s="1" t="s">
        <v>1844</v>
      </c>
      <c r="G4152" s="1" t="s">
        <v>103</v>
      </c>
      <c r="H4152" s="1" t="s">
        <v>437</v>
      </c>
      <c r="I4152" s="1">
        <v>2.5</v>
      </c>
      <c r="J4152" s="1">
        <v>2023</v>
      </c>
      <c r="K4152" s="1">
        <v>348339</v>
      </c>
      <c r="L4152" s="1">
        <v>0</v>
      </c>
      <c r="M4152" s="1">
        <f t="array" ref="M4152">SUMPRODUCT(MAX(ISNUMBER(SEARCH('Class Rules'!$B$6:$B$85,$E4152))*ISNUMBER(SEARCH('Class Rules'!$C$6:$C$85,$F4152))*'Class Rules'!$A$6:$A$85))</f>
        <v>0</v>
      </c>
      <c r="N4152" s="1" t="str">
        <f t="array" ref="N4152">IF($M4152=0,'Class Rules'!$D$3,INDEX('Class Rules'!$D$6:$D$85,MATCH($M4152,'Class Rules'!$A$6:$A$85,0)))</f>
        <v>Passenger LDV</v>
      </c>
      <c r="O4152" s="1" t="str">
        <f t="array" ref="O4152">IF(SUMPRODUCT(MAX(ISNUMBER(SEARCH(Fuel_Rules!$A$6:$A$30,$E4152))*ISNUMBER(SEARCH(Fuel_Rules!$B$6:$B$30,$F4152))*(Fuel_Rules!$A$6:$A$30&lt;&gt;"")))&gt;0,"Plug-in hybrid",IF($G4152="Diesel","Diesel","Gasoline"))</f>
        <v>Gasoline</v>
      </c>
    </row>
    <row r="4153" spans="1:15" ht="15" customHeight="1" x14ac:dyDescent="0.25">
      <c r="A4153" s="1">
        <v>2022</v>
      </c>
      <c r="B4153" s="1" t="s">
        <v>6034</v>
      </c>
      <c r="C4153" s="1" t="s">
        <v>1845</v>
      </c>
      <c r="D4153" s="1" t="s">
        <v>6487</v>
      </c>
      <c r="E4153" s="1" t="s">
        <v>1831</v>
      </c>
      <c r="F4153" s="1" t="s">
        <v>1847</v>
      </c>
      <c r="G4153" s="1" t="s">
        <v>103</v>
      </c>
      <c r="H4153" s="1" t="s">
        <v>437</v>
      </c>
      <c r="I4153" s="1">
        <v>2</v>
      </c>
      <c r="J4153" s="1">
        <v>2023</v>
      </c>
      <c r="K4153" s="1">
        <v>308490</v>
      </c>
      <c r="L4153" s="1">
        <v>0</v>
      </c>
      <c r="M4153" s="1">
        <f t="array" ref="M4153">SUMPRODUCT(MAX(ISNUMBER(SEARCH('Class Rules'!$B$6:$B$85,$E4153))*ISNUMBER(SEARCH('Class Rules'!$C$6:$C$85,$F4153))*'Class Rules'!$A$6:$A$85))</f>
        <v>0</v>
      </c>
      <c r="N4153" s="1" t="str">
        <f t="array" ref="N4153">IF($M4153=0,'Class Rules'!$D$3,INDEX('Class Rules'!$D$6:$D$85,MATCH($M4153,'Class Rules'!$A$6:$A$85,0)))</f>
        <v>Passenger LDV</v>
      </c>
      <c r="O4153" s="1" t="str">
        <f t="array" ref="O4153">IF(SUMPRODUCT(MAX(ISNUMBER(SEARCH(Fuel_Rules!$A$6:$A$30,$E4153))*ISNUMBER(SEARCH(Fuel_Rules!$B$6:$B$30,$F4153))*(Fuel_Rules!$A$6:$A$30&lt;&gt;"")))&gt;0,"Plug-in hybrid",IF($G4153="Diesel","Diesel","Gasoline"))</f>
        <v>Gasoline</v>
      </c>
    </row>
    <row r="4154" spans="1:15" ht="15" customHeight="1" x14ac:dyDescent="0.25">
      <c r="A4154" s="1">
        <v>2022</v>
      </c>
      <c r="B4154" s="1" t="s">
        <v>6034</v>
      </c>
      <c r="C4154" s="1" t="s">
        <v>1848</v>
      </c>
      <c r="D4154" s="1" t="s">
        <v>6488</v>
      </c>
      <c r="E4154" s="1" t="s">
        <v>1831</v>
      </c>
      <c r="F4154" s="1" t="s">
        <v>1850</v>
      </c>
      <c r="G4154" s="1" t="s">
        <v>103</v>
      </c>
      <c r="H4154" s="1" t="s">
        <v>437</v>
      </c>
      <c r="I4154" s="1">
        <v>2</v>
      </c>
      <c r="J4154" s="1">
        <v>2023</v>
      </c>
      <c r="K4154" s="1">
        <v>275051</v>
      </c>
      <c r="L4154" s="1">
        <v>0</v>
      </c>
      <c r="M4154" s="1">
        <f t="array" ref="M4154">SUMPRODUCT(MAX(ISNUMBER(SEARCH('Class Rules'!$B$6:$B$85,$E4154))*ISNUMBER(SEARCH('Class Rules'!$C$6:$C$85,$F4154))*'Class Rules'!$A$6:$A$85))</f>
        <v>0</v>
      </c>
      <c r="N4154" s="1" t="str">
        <f t="array" ref="N4154">IF($M4154=0,'Class Rules'!$D$3,INDEX('Class Rules'!$D$6:$D$85,MATCH($M4154,'Class Rules'!$A$6:$A$85,0)))</f>
        <v>Passenger LDV</v>
      </c>
      <c r="O4154" s="1" t="str">
        <f t="array" ref="O4154">IF(SUMPRODUCT(MAX(ISNUMBER(SEARCH(Fuel_Rules!$A$6:$A$30,$E4154))*ISNUMBER(SEARCH(Fuel_Rules!$B$6:$B$30,$F4154))*(Fuel_Rules!$A$6:$A$30&lt;&gt;"")))&gt;0,"Plug-in hybrid",IF($G4154="Diesel","Diesel","Gasoline"))</f>
        <v>Gasoline</v>
      </c>
    </row>
    <row r="4155" spans="1:15" ht="15" customHeight="1" x14ac:dyDescent="0.25">
      <c r="A4155" s="1">
        <v>2022</v>
      </c>
      <c r="B4155" s="1" t="s">
        <v>6034</v>
      </c>
      <c r="C4155" s="1" t="s">
        <v>1851</v>
      </c>
      <c r="D4155" s="1" t="s">
        <v>6489</v>
      </c>
      <c r="E4155" s="1" t="s">
        <v>1831</v>
      </c>
      <c r="F4155" s="1" t="s">
        <v>1853</v>
      </c>
      <c r="G4155" s="1" t="s">
        <v>103</v>
      </c>
      <c r="H4155" s="1" t="s">
        <v>437</v>
      </c>
      <c r="I4155" s="1">
        <v>3.5</v>
      </c>
      <c r="J4155" s="1">
        <v>2023</v>
      </c>
      <c r="K4155" s="1">
        <v>503316</v>
      </c>
      <c r="L4155" s="1">
        <v>0</v>
      </c>
      <c r="M4155" s="1">
        <f t="array" ref="M4155">SUMPRODUCT(MAX(ISNUMBER(SEARCH('Class Rules'!$B$6:$B$85,$E4155))*ISNUMBER(SEARCH('Class Rules'!$C$6:$C$85,$F4155))*'Class Rules'!$A$6:$A$85))</f>
        <v>0</v>
      </c>
      <c r="N4155" s="1" t="str">
        <f t="array" ref="N4155">IF($M4155=0,'Class Rules'!$D$3,INDEX('Class Rules'!$D$6:$D$85,MATCH($M4155,'Class Rules'!$A$6:$A$85,0)))</f>
        <v>Passenger LDV</v>
      </c>
      <c r="O4155" s="1" t="str">
        <f t="array" ref="O4155">IF(SUMPRODUCT(MAX(ISNUMBER(SEARCH(Fuel_Rules!$A$6:$A$30,$E4155))*ISNUMBER(SEARCH(Fuel_Rules!$B$6:$B$30,$F4155))*(Fuel_Rules!$A$6:$A$30&lt;&gt;"")))&gt;0,"Plug-in hybrid",IF($G4155="Diesel","Diesel","Gasoline"))</f>
        <v>Gasoline</v>
      </c>
    </row>
    <row r="4156" spans="1:15" ht="15" customHeight="1" x14ac:dyDescent="0.25">
      <c r="A4156" s="1">
        <v>2022</v>
      </c>
      <c r="B4156" s="1" t="s">
        <v>6034</v>
      </c>
      <c r="C4156" s="1" t="s">
        <v>1854</v>
      </c>
      <c r="D4156" s="1" t="s">
        <v>6490</v>
      </c>
      <c r="E4156" s="1" t="s">
        <v>1831</v>
      </c>
      <c r="F4156" s="1" t="s">
        <v>1856</v>
      </c>
      <c r="G4156" s="1" t="s">
        <v>103</v>
      </c>
      <c r="H4156" s="1" t="s">
        <v>437</v>
      </c>
      <c r="I4156" s="1">
        <v>3.5</v>
      </c>
      <c r="J4156" s="1">
        <v>2023</v>
      </c>
      <c r="K4156" s="1">
        <v>512827</v>
      </c>
      <c r="L4156" s="1">
        <v>0</v>
      </c>
      <c r="M4156" s="1">
        <f t="array" ref="M4156">SUMPRODUCT(MAX(ISNUMBER(SEARCH('Class Rules'!$B$6:$B$85,$E4156))*ISNUMBER(SEARCH('Class Rules'!$C$6:$C$85,$F4156))*'Class Rules'!$A$6:$A$85))</f>
        <v>0</v>
      </c>
      <c r="N4156" s="1" t="str">
        <f t="array" ref="N4156">IF($M4156=0,'Class Rules'!$D$3,INDEX('Class Rules'!$D$6:$D$85,MATCH($M4156,'Class Rules'!$A$6:$A$85,0)))</f>
        <v>Passenger LDV</v>
      </c>
      <c r="O4156" s="1" t="str">
        <f t="array" ref="O4156">IF(SUMPRODUCT(MAX(ISNUMBER(SEARCH(Fuel_Rules!$A$6:$A$30,$E4156))*ISNUMBER(SEARCH(Fuel_Rules!$B$6:$B$30,$F4156))*(Fuel_Rules!$A$6:$A$30&lt;&gt;"")))&gt;0,"Plug-in hybrid",IF($G4156="Diesel","Diesel","Gasoline"))</f>
        <v>Gasoline</v>
      </c>
    </row>
    <row r="4157" spans="1:15" ht="15" customHeight="1" x14ac:dyDescent="0.25">
      <c r="A4157" s="1">
        <v>2022</v>
      </c>
      <c r="B4157" s="1" t="s">
        <v>6034</v>
      </c>
      <c r="C4157" s="1" t="s">
        <v>5627</v>
      </c>
      <c r="D4157" s="1" t="s">
        <v>6491</v>
      </c>
      <c r="E4157" s="1" t="s">
        <v>1831</v>
      </c>
      <c r="F4157" s="1" t="s">
        <v>5629</v>
      </c>
      <c r="G4157" s="1" t="s">
        <v>103</v>
      </c>
      <c r="H4157" s="1" t="s">
        <v>437</v>
      </c>
      <c r="I4157" s="1">
        <v>2.5</v>
      </c>
      <c r="J4157" s="1">
        <v>2023</v>
      </c>
      <c r="K4157" s="1">
        <v>382324</v>
      </c>
      <c r="L4157" s="1">
        <v>0</v>
      </c>
      <c r="M4157" s="1">
        <f t="array" ref="M4157">SUMPRODUCT(MAX(ISNUMBER(SEARCH('Class Rules'!$B$6:$B$85,$E4157))*ISNUMBER(SEARCH('Class Rules'!$C$6:$C$85,$F4157))*'Class Rules'!$A$6:$A$85))</f>
        <v>0</v>
      </c>
      <c r="N4157" s="1" t="str">
        <f t="array" ref="N4157">IF($M4157=0,'Class Rules'!$D$3,INDEX('Class Rules'!$D$6:$D$85,MATCH($M4157,'Class Rules'!$A$6:$A$85,0)))</f>
        <v>Passenger LDV</v>
      </c>
      <c r="O4157" s="1" t="str">
        <f t="array" ref="O4157">IF(SUMPRODUCT(MAX(ISNUMBER(SEARCH(Fuel_Rules!$A$6:$A$30,$E4157))*ISNUMBER(SEARCH(Fuel_Rules!$B$6:$B$30,$F4157))*(Fuel_Rules!$A$6:$A$30&lt;&gt;"")))&gt;0,"Plug-in hybrid",IF($G4157="Diesel","Diesel","Gasoline"))</f>
        <v>Gasoline</v>
      </c>
    </row>
    <row r="4158" spans="1:15" ht="15" customHeight="1" x14ac:dyDescent="0.25">
      <c r="A4158" s="1">
        <v>2022</v>
      </c>
      <c r="B4158" s="1" t="s">
        <v>6034</v>
      </c>
      <c r="C4158" s="1" t="s">
        <v>5630</v>
      </c>
      <c r="D4158" s="1" t="s">
        <v>6492</v>
      </c>
      <c r="E4158" s="1" t="s">
        <v>1831</v>
      </c>
      <c r="F4158" s="1" t="s">
        <v>5632</v>
      </c>
      <c r="G4158" s="1" t="s">
        <v>103</v>
      </c>
      <c r="H4158" s="1" t="s">
        <v>437</v>
      </c>
      <c r="I4158" s="1">
        <v>2.5</v>
      </c>
      <c r="J4158" s="1">
        <v>2023</v>
      </c>
      <c r="K4158" s="1">
        <v>346371</v>
      </c>
      <c r="L4158" s="1">
        <v>0</v>
      </c>
      <c r="M4158" s="1">
        <f t="array" ref="M4158">SUMPRODUCT(MAX(ISNUMBER(SEARCH('Class Rules'!$B$6:$B$85,$E4158))*ISNUMBER(SEARCH('Class Rules'!$C$6:$C$85,$F4158))*'Class Rules'!$A$6:$A$85))</f>
        <v>0</v>
      </c>
      <c r="N4158" s="1" t="str">
        <f t="array" ref="N4158">IF($M4158=0,'Class Rules'!$D$3,INDEX('Class Rules'!$D$6:$D$85,MATCH($M4158,'Class Rules'!$A$6:$A$85,0)))</f>
        <v>Passenger LDV</v>
      </c>
      <c r="O4158" s="1" t="str">
        <f t="array" ref="O4158">IF(SUMPRODUCT(MAX(ISNUMBER(SEARCH(Fuel_Rules!$A$6:$A$30,$E4158))*ISNUMBER(SEARCH(Fuel_Rules!$B$6:$B$30,$F4158))*(Fuel_Rules!$A$6:$A$30&lt;&gt;"")))&gt;0,"Plug-in hybrid",IF($G4158="Diesel","Diesel","Gasoline"))</f>
        <v>Gasoline</v>
      </c>
    </row>
    <row r="4159" spans="1:15" ht="15" customHeight="1" x14ac:dyDescent="0.25">
      <c r="A4159" s="1">
        <v>2022</v>
      </c>
      <c r="B4159" s="1" t="s">
        <v>6034</v>
      </c>
      <c r="C4159" s="1" t="s">
        <v>5633</v>
      </c>
      <c r="D4159" s="1" t="s">
        <v>6493</v>
      </c>
      <c r="E4159" s="1" t="s">
        <v>1831</v>
      </c>
      <c r="F4159" s="1" t="s">
        <v>5635</v>
      </c>
      <c r="G4159" s="1" t="s">
        <v>103</v>
      </c>
      <c r="H4159" s="1" t="s">
        <v>437</v>
      </c>
      <c r="I4159" s="1">
        <v>2.5</v>
      </c>
      <c r="J4159" s="1">
        <v>2023</v>
      </c>
      <c r="K4159" s="1">
        <v>414623</v>
      </c>
      <c r="L4159" s="1">
        <v>0</v>
      </c>
      <c r="M4159" s="1">
        <f t="array" ref="M4159">SUMPRODUCT(MAX(ISNUMBER(SEARCH('Class Rules'!$B$6:$B$85,$E4159))*ISNUMBER(SEARCH('Class Rules'!$C$6:$C$85,$F4159))*'Class Rules'!$A$6:$A$85))</f>
        <v>0</v>
      </c>
      <c r="N4159" s="1" t="str">
        <f t="array" ref="N4159">IF($M4159=0,'Class Rules'!$D$3,INDEX('Class Rules'!$D$6:$D$85,MATCH($M4159,'Class Rules'!$A$6:$A$85,0)))</f>
        <v>Passenger LDV</v>
      </c>
      <c r="O4159" s="1" t="str">
        <f t="array" ref="O4159">IF(SUMPRODUCT(MAX(ISNUMBER(SEARCH(Fuel_Rules!$A$6:$A$30,$E4159))*ISNUMBER(SEARCH(Fuel_Rules!$B$6:$B$30,$F4159))*(Fuel_Rules!$A$6:$A$30&lt;&gt;"")))&gt;0,"Plug-in hybrid",IF($G4159="Diesel","Diesel","Gasoline"))</f>
        <v>Gasoline</v>
      </c>
    </row>
    <row r="4160" spans="1:15" ht="15" customHeight="1" x14ac:dyDescent="0.25">
      <c r="A4160" s="1">
        <v>2022</v>
      </c>
      <c r="B4160" s="1" t="s">
        <v>6034</v>
      </c>
      <c r="C4160" s="1" t="s">
        <v>1857</v>
      </c>
      <c r="D4160" s="1" t="s">
        <v>6494</v>
      </c>
      <c r="E4160" s="1" t="s">
        <v>1859</v>
      </c>
      <c r="F4160" s="1" t="s">
        <v>1860</v>
      </c>
      <c r="G4160" s="1" t="s">
        <v>103</v>
      </c>
      <c r="H4160" s="1" t="s">
        <v>298</v>
      </c>
      <c r="I4160" s="1">
        <v>1.8</v>
      </c>
      <c r="J4160" s="1">
        <v>2023</v>
      </c>
      <c r="K4160" s="1">
        <v>77205</v>
      </c>
      <c r="L4160" s="1">
        <v>0</v>
      </c>
      <c r="M4160" s="1">
        <f t="array" ref="M4160">SUMPRODUCT(MAX(ISNUMBER(SEARCH('Class Rules'!$B$6:$B$85,$E4160))*ISNUMBER(SEARCH('Class Rules'!$C$6:$C$85,$F4160))*'Class Rules'!$A$6:$A$85))</f>
        <v>0</v>
      </c>
      <c r="N4160" s="1" t="str">
        <f t="array" ref="N4160">IF($M4160=0,'Class Rules'!$D$3,INDEX('Class Rules'!$D$6:$D$85,MATCH($M4160,'Class Rules'!$A$6:$A$85,0)))</f>
        <v>Passenger LDV</v>
      </c>
      <c r="O4160" s="1" t="str">
        <f t="array" ref="O4160">IF(SUMPRODUCT(MAX(ISNUMBER(SEARCH(Fuel_Rules!$A$6:$A$30,$E4160))*ISNUMBER(SEARCH(Fuel_Rules!$B$6:$B$30,$F4160))*(Fuel_Rules!$A$6:$A$30&lt;&gt;"")))&gt;0,"Plug-in hybrid",IF($G4160="Diesel","Diesel","Gasoline"))</f>
        <v>Gasoline</v>
      </c>
    </row>
    <row r="4161" spans="1:15" ht="15" customHeight="1" x14ac:dyDescent="0.25">
      <c r="A4161" s="1">
        <v>2022</v>
      </c>
      <c r="B4161" s="1" t="s">
        <v>6034</v>
      </c>
      <c r="C4161" s="1" t="s">
        <v>1861</v>
      </c>
      <c r="D4161" s="1" t="s">
        <v>6495</v>
      </c>
      <c r="E4161" s="1" t="s">
        <v>1859</v>
      </c>
      <c r="F4161" s="1" t="s">
        <v>1863</v>
      </c>
      <c r="G4161" s="1" t="s">
        <v>103</v>
      </c>
      <c r="H4161" s="1" t="s">
        <v>298</v>
      </c>
      <c r="I4161" s="1">
        <v>1.5</v>
      </c>
      <c r="J4161" s="1">
        <v>2023</v>
      </c>
      <c r="K4161" s="1">
        <v>46534</v>
      </c>
      <c r="L4161" s="1">
        <v>0</v>
      </c>
      <c r="M4161" s="1">
        <f t="array" ref="M4161">SUMPRODUCT(MAX(ISNUMBER(SEARCH('Class Rules'!$B$6:$B$85,$E4161))*ISNUMBER(SEARCH('Class Rules'!$C$6:$C$85,$F4161))*'Class Rules'!$A$6:$A$85))</f>
        <v>0</v>
      </c>
      <c r="N4161" s="1" t="str">
        <f t="array" ref="N4161">IF($M4161=0,'Class Rules'!$D$3,INDEX('Class Rules'!$D$6:$D$85,MATCH($M4161,'Class Rules'!$A$6:$A$85,0)))</f>
        <v>Passenger LDV</v>
      </c>
      <c r="O4161" s="1" t="str">
        <f t="array" ref="O4161">IF(SUMPRODUCT(MAX(ISNUMBER(SEARCH(Fuel_Rules!$A$6:$A$30,$E4161))*ISNUMBER(SEARCH(Fuel_Rules!$B$6:$B$30,$F4161))*(Fuel_Rules!$A$6:$A$30&lt;&gt;"")))&gt;0,"Plug-in hybrid",IF($G4161="Diesel","Diesel","Gasoline"))</f>
        <v>Gasoline</v>
      </c>
    </row>
    <row r="4162" spans="1:15" ht="15" customHeight="1" x14ac:dyDescent="0.25">
      <c r="A4162" s="1">
        <v>2022</v>
      </c>
      <c r="B4162" s="1" t="s">
        <v>6034</v>
      </c>
      <c r="C4162" s="1" t="s">
        <v>1864</v>
      </c>
      <c r="D4162" s="1" t="s">
        <v>6496</v>
      </c>
      <c r="E4162" s="1" t="s">
        <v>1859</v>
      </c>
      <c r="F4162" s="1" t="s">
        <v>1866</v>
      </c>
      <c r="G4162" s="1" t="s">
        <v>103</v>
      </c>
      <c r="H4162" s="1" t="s">
        <v>437</v>
      </c>
      <c r="I4162" s="1">
        <v>1.8</v>
      </c>
      <c r="J4162" s="1">
        <v>2023</v>
      </c>
      <c r="K4162" s="1">
        <v>83464</v>
      </c>
      <c r="L4162" s="1">
        <v>0</v>
      </c>
      <c r="M4162" s="1">
        <f t="array" ref="M4162">SUMPRODUCT(MAX(ISNUMBER(SEARCH('Class Rules'!$B$6:$B$85,$E4162))*ISNUMBER(SEARCH('Class Rules'!$C$6:$C$85,$F4162))*'Class Rules'!$A$6:$A$85))</f>
        <v>0</v>
      </c>
      <c r="N4162" s="1" t="str">
        <f t="array" ref="N4162">IF($M4162=0,'Class Rules'!$D$3,INDEX('Class Rules'!$D$6:$D$85,MATCH($M4162,'Class Rules'!$A$6:$A$85,0)))</f>
        <v>Passenger LDV</v>
      </c>
      <c r="O4162" s="1" t="str">
        <f t="array" ref="O4162">IF(SUMPRODUCT(MAX(ISNUMBER(SEARCH(Fuel_Rules!$A$6:$A$30,$E4162))*ISNUMBER(SEARCH(Fuel_Rules!$B$6:$B$30,$F4162))*(Fuel_Rules!$A$6:$A$30&lt;&gt;"")))&gt;0,"Plug-in hybrid",IF($G4162="Diesel","Diesel","Gasoline"))</f>
        <v>Gasoline</v>
      </c>
    </row>
    <row r="4163" spans="1:15" ht="15" customHeight="1" x14ac:dyDescent="0.25">
      <c r="A4163" s="1">
        <v>2022</v>
      </c>
      <c r="B4163" s="1" t="s">
        <v>6034</v>
      </c>
      <c r="C4163" s="1" t="s">
        <v>1867</v>
      </c>
      <c r="D4163" s="1" t="s">
        <v>6497</v>
      </c>
      <c r="E4163" s="1" t="s">
        <v>1859</v>
      </c>
      <c r="F4163" s="1" t="s">
        <v>1869</v>
      </c>
      <c r="G4163" s="1" t="s">
        <v>103</v>
      </c>
      <c r="H4163" s="1" t="s">
        <v>437</v>
      </c>
      <c r="I4163" s="1">
        <v>2</v>
      </c>
      <c r="J4163" s="1">
        <v>2023</v>
      </c>
      <c r="K4163" s="1">
        <v>142990</v>
      </c>
      <c r="L4163" s="1">
        <v>0</v>
      </c>
      <c r="M4163" s="1">
        <f t="array" ref="M4163">SUMPRODUCT(MAX(ISNUMBER(SEARCH('Class Rules'!$B$6:$B$85,$E4163))*ISNUMBER(SEARCH('Class Rules'!$C$6:$C$85,$F4163))*'Class Rules'!$A$6:$A$85))</f>
        <v>0</v>
      </c>
      <c r="N4163" s="1" t="str">
        <f t="array" ref="N4163">IF($M4163=0,'Class Rules'!$D$3,INDEX('Class Rules'!$D$6:$D$85,MATCH($M4163,'Class Rules'!$A$6:$A$85,0)))</f>
        <v>Passenger LDV</v>
      </c>
      <c r="O4163" s="1" t="str">
        <f t="array" ref="O4163">IF(SUMPRODUCT(MAX(ISNUMBER(SEARCH(Fuel_Rules!$A$6:$A$30,$E4163))*ISNUMBER(SEARCH(Fuel_Rules!$B$6:$B$30,$F4163))*(Fuel_Rules!$A$6:$A$30&lt;&gt;"")))&gt;0,"Plug-in hybrid",IF($G4163="Diesel","Diesel","Gasoline"))</f>
        <v>Gasoline</v>
      </c>
    </row>
    <row r="4164" spans="1:15" ht="15" customHeight="1" x14ac:dyDescent="0.25">
      <c r="A4164" s="1">
        <v>2022</v>
      </c>
      <c r="B4164" s="1" t="s">
        <v>6034</v>
      </c>
      <c r="C4164" s="1" t="s">
        <v>1874</v>
      </c>
      <c r="D4164" s="1" t="s">
        <v>6498</v>
      </c>
      <c r="E4164" s="1" t="s">
        <v>1872</v>
      </c>
      <c r="F4164" s="1" t="s">
        <v>1876</v>
      </c>
      <c r="G4164" s="1" t="s">
        <v>103</v>
      </c>
      <c r="H4164" s="1" t="s">
        <v>437</v>
      </c>
      <c r="I4164" s="1">
        <v>3</v>
      </c>
      <c r="J4164" s="1">
        <v>2023</v>
      </c>
      <c r="K4164" s="1">
        <v>993000</v>
      </c>
      <c r="L4164" s="1">
        <v>0</v>
      </c>
      <c r="M4164" s="1">
        <f t="array" ref="M4164">SUMPRODUCT(MAX(ISNUMBER(SEARCH('Class Rules'!$B$6:$B$85,$E4164))*ISNUMBER(SEARCH('Class Rules'!$C$6:$C$85,$F4164))*'Class Rules'!$A$6:$A$85))</f>
        <v>0</v>
      </c>
      <c r="N4164" s="1" t="str">
        <f t="array" ref="N4164">IF($M4164=0,'Class Rules'!$D$3,INDEX('Class Rules'!$D$6:$D$85,MATCH($M4164,'Class Rules'!$A$6:$A$85,0)))</f>
        <v>Passenger LDV</v>
      </c>
      <c r="O4164" s="1" t="str">
        <f t="array" ref="O4164">IF(SUMPRODUCT(MAX(ISNUMBER(SEARCH(Fuel_Rules!$A$6:$A$30,$E4164))*ISNUMBER(SEARCH(Fuel_Rules!$B$6:$B$30,$F4164))*(Fuel_Rules!$A$6:$A$30&lt;&gt;"")))&gt;0,"Plug-in hybrid",IF($G4164="Diesel","Diesel","Gasoline"))</f>
        <v>Gasoline</v>
      </c>
    </row>
    <row r="4165" spans="1:15" ht="15" customHeight="1" x14ac:dyDescent="0.25">
      <c r="A4165" s="1">
        <v>2022</v>
      </c>
      <c r="B4165" s="1" t="s">
        <v>6034</v>
      </c>
      <c r="C4165" s="1" t="s">
        <v>1877</v>
      </c>
      <c r="D4165" s="1" t="s">
        <v>6499</v>
      </c>
      <c r="E4165" s="1" t="s">
        <v>1872</v>
      </c>
      <c r="F4165" s="1" t="s">
        <v>1879</v>
      </c>
      <c r="G4165" s="1" t="s">
        <v>103</v>
      </c>
      <c r="H4165" s="1" t="s">
        <v>437</v>
      </c>
      <c r="I4165" s="1">
        <v>3</v>
      </c>
      <c r="J4165" s="1">
        <v>2023</v>
      </c>
      <c r="K4165" s="1">
        <v>1191003</v>
      </c>
      <c r="L4165" s="1">
        <v>0</v>
      </c>
      <c r="M4165" s="1">
        <f t="array" ref="M4165">SUMPRODUCT(MAX(ISNUMBER(SEARCH('Class Rules'!$B$6:$B$85,$E4165))*ISNUMBER(SEARCH('Class Rules'!$C$6:$C$85,$F4165))*'Class Rules'!$A$6:$A$85))</f>
        <v>0</v>
      </c>
      <c r="N4165" s="1" t="str">
        <f t="array" ref="N4165">IF($M4165=0,'Class Rules'!$D$3,INDEX('Class Rules'!$D$6:$D$85,MATCH($M4165,'Class Rules'!$A$6:$A$85,0)))</f>
        <v>Passenger LDV</v>
      </c>
      <c r="O4165" s="1" t="str">
        <f t="array" ref="O4165">IF(SUMPRODUCT(MAX(ISNUMBER(SEARCH(Fuel_Rules!$A$6:$A$30,$E4165))*ISNUMBER(SEARCH(Fuel_Rules!$B$6:$B$30,$F4165))*(Fuel_Rules!$A$6:$A$30&lt;&gt;"")))&gt;0,"Plug-in hybrid",IF($G4165="Diesel","Diesel","Gasoline"))</f>
        <v>Gasoline</v>
      </c>
    </row>
    <row r="4166" spans="1:15" ht="15" customHeight="1" x14ac:dyDescent="0.25">
      <c r="A4166" s="1">
        <v>2022</v>
      </c>
      <c r="B4166" s="1" t="s">
        <v>6034</v>
      </c>
      <c r="C4166" s="1" t="s">
        <v>1880</v>
      </c>
      <c r="D4166" s="1" t="s">
        <v>6500</v>
      </c>
      <c r="E4166" s="1" t="s">
        <v>1872</v>
      </c>
      <c r="F4166" s="1" t="s">
        <v>1882</v>
      </c>
      <c r="G4166" s="1" t="s">
        <v>103</v>
      </c>
      <c r="H4166" s="1" t="s">
        <v>437</v>
      </c>
      <c r="I4166" s="1">
        <v>3.8</v>
      </c>
      <c r="J4166" s="1">
        <v>2023</v>
      </c>
      <c r="K4166" s="1">
        <v>2802360</v>
      </c>
      <c r="L4166" s="1">
        <v>0</v>
      </c>
      <c r="M4166" s="1">
        <f t="array" ref="M4166">SUMPRODUCT(MAX(ISNUMBER(SEARCH('Class Rules'!$B$6:$B$85,$E4166))*ISNUMBER(SEARCH('Class Rules'!$C$6:$C$85,$F4166))*'Class Rules'!$A$6:$A$85))</f>
        <v>0</v>
      </c>
      <c r="N4166" s="1" t="str">
        <f t="array" ref="N4166">IF($M4166=0,'Class Rules'!$D$3,INDEX('Class Rules'!$D$6:$D$85,MATCH($M4166,'Class Rules'!$A$6:$A$85,0)))</f>
        <v>Passenger LDV</v>
      </c>
      <c r="O4166" s="1" t="str">
        <f t="array" ref="O4166">IF(SUMPRODUCT(MAX(ISNUMBER(SEARCH(Fuel_Rules!$A$6:$A$30,$E4166))*ISNUMBER(SEARCH(Fuel_Rules!$B$6:$B$30,$F4166))*(Fuel_Rules!$A$6:$A$30&lt;&gt;"")))&gt;0,"Plug-in hybrid",IF($G4166="Diesel","Diesel","Gasoline"))</f>
        <v>Gasoline</v>
      </c>
    </row>
    <row r="4167" spans="1:15" ht="15" customHeight="1" x14ac:dyDescent="0.25">
      <c r="A4167" s="1">
        <v>2022</v>
      </c>
      <c r="B4167" s="1" t="s">
        <v>6034</v>
      </c>
      <c r="C4167" s="1" t="s">
        <v>1883</v>
      </c>
      <c r="D4167" s="1" t="s">
        <v>6501</v>
      </c>
      <c r="E4167" s="1" t="s">
        <v>1885</v>
      </c>
      <c r="F4167" s="1" t="s">
        <v>1886</v>
      </c>
      <c r="G4167" s="1" t="s">
        <v>103</v>
      </c>
      <c r="H4167" s="1" t="s">
        <v>298</v>
      </c>
      <c r="I4167" s="1">
        <v>4</v>
      </c>
      <c r="J4167" s="1">
        <v>2023</v>
      </c>
      <c r="K4167" s="1">
        <v>4603878</v>
      </c>
      <c r="L4167" s="1">
        <v>0</v>
      </c>
      <c r="M4167" s="1">
        <f t="array" ref="M4167">SUMPRODUCT(MAX(ISNUMBER(SEARCH('Class Rules'!$B$6:$B$85,$E4167))*ISNUMBER(SEARCH('Class Rules'!$C$6:$C$85,$F4167))*'Class Rules'!$A$6:$A$85))</f>
        <v>0</v>
      </c>
      <c r="N4167" s="1" t="str">
        <f t="array" ref="N4167">IF($M4167=0,'Class Rules'!$D$3,INDEX('Class Rules'!$D$6:$D$85,MATCH($M4167,'Class Rules'!$A$6:$A$85,0)))</f>
        <v>Passenger LDV</v>
      </c>
      <c r="O4167" s="1" t="str">
        <f t="array" ref="O4167">IF(SUMPRODUCT(MAX(ISNUMBER(SEARCH(Fuel_Rules!$A$6:$A$30,$E4167))*ISNUMBER(SEARCH(Fuel_Rules!$B$6:$B$30,$F4167))*(Fuel_Rules!$A$6:$A$30&lt;&gt;"")))&gt;0,"Plug-in hybrid",IF($G4167="Diesel","Diesel","Gasoline"))</f>
        <v>Gasoline</v>
      </c>
    </row>
    <row r="4168" spans="1:15" ht="15" customHeight="1" x14ac:dyDescent="0.25">
      <c r="A4168" s="1">
        <v>2022</v>
      </c>
      <c r="B4168" s="1" t="s">
        <v>6034</v>
      </c>
      <c r="C4168" s="1" t="s">
        <v>1887</v>
      </c>
      <c r="D4168" s="1" t="s">
        <v>6502</v>
      </c>
      <c r="E4168" s="1" t="s">
        <v>1885</v>
      </c>
      <c r="F4168" s="1" t="s">
        <v>1889</v>
      </c>
      <c r="G4168" s="1" t="s">
        <v>103</v>
      </c>
      <c r="H4168" s="1" t="s">
        <v>298</v>
      </c>
      <c r="I4168" s="1">
        <v>4</v>
      </c>
      <c r="J4168" s="1">
        <v>2023</v>
      </c>
      <c r="K4168" s="1">
        <v>4804047</v>
      </c>
      <c r="L4168" s="1">
        <v>0</v>
      </c>
      <c r="M4168" s="1">
        <f t="array" ref="M4168">SUMPRODUCT(MAX(ISNUMBER(SEARCH('Class Rules'!$B$6:$B$85,$E4168))*ISNUMBER(SEARCH('Class Rules'!$C$6:$C$85,$F4168))*'Class Rules'!$A$6:$A$85))</f>
        <v>0</v>
      </c>
      <c r="N4168" s="1" t="str">
        <f t="array" ref="N4168">IF($M4168=0,'Class Rules'!$D$3,INDEX('Class Rules'!$D$6:$D$85,MATCH($M4168,'Class Rules'!$A$6:$A$85,0)))</f>
        <v>Passenger LDV</v>
      </c>
      <c r="O4168" s="1" t="str">
        <f t="array" ref="O4168">IF(SUMPRODUCT(MAX(ISNUMBER(SEARCH(Fuel_Rules!$A$6:$A$30,$E4168))*ISNUMBER(SEARCH(Fuel_Rules!$B$6:$B$30,$F4168))*(Fuel_Rules!$A$6:$A$30&lt;&gt;"")))&gt;0,"Plug-in hybrid",IF($G4168="Diesel","Diesel","Gasoline"))</f>
        <v>Gasoline</v>
      </c>
    </row>
    <row r="4169" spans="1:15" ht="15" customHeight="1" x14ac:dyDescent="0.25">
      <c r="A4169" s="1">
        <v>2022</v>
      </c>
      <c r="B4169" s="1" t="s">
        <v>6034</v>
      </c>
      <c r="C4169" s="1" t="s">
        <v>1890</v>
      </c>
      <c r="D4169" s="1" t="s">
        <v>6503</v>
      </c>
      <c r="E4169" s="1" t="s">
        <v>1885</v>
      </c>
      <c r="F4169" s="1" t="s">
        <v>1892</v>
      </c>
      <c r="G4169" s="1" t="s">
        <v>103</v>
      </c>
      <c r="H4169" s="1" t="s">
        <v>298</v>
      </c>
      <c r="I4169" s="1">
        <v>4</v>
      </c>
      <c r="J4169" s="1">
        <v>2023</v>
      </c>
      <c r="K4169" s="1">
        <v>3402866</v>
      </c>
      <c r="L4169" s="1">
        <v>0</v>
      </c>
      <c r="M4169" s="1">
        <f t="array" ref="M4169">SUMPRODUCT(MAX(ISNUMBER(SEARCH('Class Rules'!$B$6:$B$85,$E4169))*ISNUMBER(SEARCH('Class Rules'!$C$6:$C$85,$F4169))*'Class Rules'!$A$6:$A$85))</f>
        <v>0</v>
      </c>
      <c r="N4169" s="1" t="str">
        <f t="array" ref="N4169">IF($M4169=0,'Class Rules'!$D$3,INDEX('Class Rules'!$D$6:$D$85,MATCH($M4169,'Class Rules'!$A$6:$A$85,0)))</f>
        <v>Passenger LDV</v>
      </c>
      <c r="O4169" s="1" t="str">
        <f t="array" ref="O4169">IF(SUMPRODUCT(MAX(ISNUMBER(SEARCH(Fuel_Rules!$A$6:$A$30,$E4169))*ISNUMBER(SEARCH(Fuel_Rules!$B$6:$B$30,$F4169))*(Fuel_Rules!$A$6:$A$30&lt;&gt;"")))&gt;0,"Plug-in hybrid",IF($G4169="Diesel","Diesel","Gasoline"))</f>
        <v>Gasoline</v>
      </c>
    </row>
    <row r="4170" spans="1:15" ht="15" customHeight="1" x14ac:dyDescent="0.25">
      <c r="A4170" s="1">
        <v>2022</v>
      </c>
      <c r="B4170" s="1" t="s">
        <v>6034</v>
      </c>
      <c r="C4170" s="1" t="s">
        <v>1896</v>
      </c>
      <c r="D4170" s="1" t="s">
        <v>6504</v>
      </c>
      <c r="E4170" s="1" t="s">
        <v>1885</v>
      </c>
      <c r="F4170" s="1" t="s">
        <v>1898</v>
      </c>
      <c r="G4170" s="1" t="s">
        <v>103</v>
      </c>
      <c r="H4170" s="1" t="s">
        <v>298</v>
      </c>
      <c r="I4170" s="1">
        <v>3.8</v>
      </c>
      <c r="J4170" s="1">
        <v>2023</v>
      </c>
      <c r="K4170" s="1">
        <v>2995071</v>
      </c>
      <c r="L4170" s="1">
        <v>0</v>
      </c>
      <c r="M4170" s="1">
        <f t="array" ref="M4170">SUMPRODUCT(MAX(ISNUMBER(SEARCH('Class Rules'!$B$6:$B$85,$E4170))*ISNUMBER(SEARCH('Class Rules'!$C$6:$C$85,$F4170))*'Class Rules'!$A$6:$A$85))</f>
        <v>0</v>
      </c>
      <c r="N4170" s="1" t="str">
        <f t="array" ref="N4170">IF($M4170=0,'Class Rules'!$D$3,INDEX('Class Rules'!$D$6:$D$85,MATCH($M4170,'Class Rules'!$A$6:$A$85,0)))</f>
        <v>Passenger LDV</v>
      </c>
      <c r="O4170" s="1" t="str">
        <f t="array" ref="O4170">IF(SUMPRODUCT(MAX(ISNUMBER(SEARCH(Fuel_Rules!$A$6:$A$30,$E4170))*ISNUMBER(SEARCH(Fuel_Rules!$B$6:$B$30,$F4170))*(Fuel_Rules!$A$6:$A$30&lt;&gt;"")))&gt;0,"Plug-in hybrid",IF($G4170="Diesel","Diesel","Gasoline"))</f>
        <v>Gasoline</v>
      </c>
    </row>
    <row r="4171" spans="1:15" ht="15" customHeight="1" x14ac:dyDescent="0.25">
      <c r="A4171" s="1">
        <v>2022</v>
      </c>
      <c r="B4171" s="1" t="s">
        <v>6034</v>
      </c>
      <c r="C4171" s="1" t="s">
        <v>1909</v>
      </c>
      <c r="D4171" s="1" t="s">
        <v>6505</v>
      </c>
      <c r="E4171" s="1" t="s">
        <v>1901</v>
      </c>
      <c r="F4171" s="1" t="s">
        <v>1911</v>
      </c>
      <c r="G4171" s="1" t="s">
        <v>103</v>
      </c>
      <c r="H4171" s="1" t="s">
        <v>437</v>
      </c>
      <c r="I4171" s="1">
        <v>3</v>
      </c>
      <c r="J4171" s="1">
        <v>2023</v>
      </c>
      <c r="K4171" s="1">
        <v>646132</v>
      </c>
      <c r="L4171" s="1">
        <v>0</v>
      </c>
      <c r="M4171" s="1">
        <f t="array" ref="M4171">SUMPRODUCT(MAX(ISNUMBER(SEARCH('Class Rules'!$B$6:$B$85,$E4171))*ISNUMBER(SEARCH('Class Rules'!$C$6:$C$85,$F4171))*'Class Rules'!$A$6:$A$85))</f>
        <v>0</v>
      </c>
      <c r="N4171" s="1" t="str">
        <f t="array" ref="N4171">IF($M4171=0,'Class Rules'!$D$3,INDEX('Class Rules'!$D$6:$D$85,MATCH($M4171,'Class Rules'!$A$6:$A$85,0)))</f>
        <v>Passenger LDV</v>
      </c>
      <c r="O4171" s="1" t="str">
        <f t="array" ref="O4171">IF(SUMPRODUCT(MAX(ISNUMBER(SEARCH(Fuel_Rules!$A$6:$A$30,$E4171))*ISNUMBER(SEARCH(Fuel_Rules!$B$6:$B$30,$F4171))*(Fuel_Rules!$A$6:$A$30&lt;&gt;"")))&gt;0,"Plug-in hybrid",IF($G4171="Diesel","Diesel","Gasoline"))</f>
        <v>Gasoline</v>
      </c>
    </row>
    <row r="4172" spans="1:15" ht="15" customHeight="1" x14ac:dyDescent="0.25">
      <c r="A4172" s="1">
        <v>2022</v>
      </c>
      <c r="B4172" s="1" t="s">
        <v>6034</v>
      </c>
      <c r="C4172" s="1" t="s">
        <v>1912</v>
      </c>
      <c r="D4172" s="1" t="s">
        <v>6506</v>
      </c>
      <c r="E4172" s="1" t="s">
        <v>1901</v>
      </c>
      <c r="F4172" s="1" t="s">
        <v>1914</v>
      </c>
      <c r="G4172" s="1" t="s">
        <v>103</v>
      </c>
      <c r="H4172" s="1" t="s">
        <v>437</v>
      </c>
      <c r="I4172" s="1">
        <v>2</v>
      </c>
      <c r="J4172" s="1">
        <v>2023</v>
      </c>
      <c r="K4172" s="1">
        <v>512780</v>
      </c>
      <c r="L4172" s="1">
        <v>0</v>
      </c>
      <c r="M4172" s="1">
        <f t="array" ref="M4172">SUMPRODUCT(MAX(ISNUMBER(SEARCH('Class Rules'!$B$6:$B$85,$E4172))*ISNUMBER(SEARCH('Class Rules'!$C$6:$C$85,$F4172))*'Class Rules'!$A$6:$A$85))</f>
        <v>0</v>
      </c>
      <c r="N4172" s="1" t="str">
        <f t="array" ref="N4172">IF($M4172=0,'Class Rules'!$D$3,INDEX('Class Rules'!$D$6:$D$85,MATCH($M4172,'Class Rules'!$A$6:$A$85,0)))</f>
        <v>Passenger LDV</v>
      </c>
      <c r="O4172" s="1" t="str">
        <f t="array" ref="O4172">IF(SUMPRODUCT(MAX(ISNUMBER(SEARCH(Fuel_Rules!$A$6:$A$30,$E4172))*ISNUMBER(SEARCH(Fuel_Rules!$B$6:$B$30,$F4172))*(Fuel_Rules!$A$6:$A$30&lt;&gt;"")))&gt;0,"Plug-in hybrid",IF($G4172="Diesel","Diesel","Gasoline"))</f>
        <v>Gasoline</v>
      </c>
    </row>
    <row r="4173" spans="1:15" ht="15" customHeight="1" x14ac:dyDescent="0.25">
      <c r="A4173" s="1">
        <v>2022</v>
      </c>
      <c r="B4173" s="1" t="s">
        <v>6034</v>
      </c>
      <c r="C4173" s="1" t="s">
        <v>1918</v>
      </c>
      <c r="D4173" s="1" t="s">
        <v>6507</v>
      </c>
      <c r="E4173" s="1" t="s">
        <v>1901</v>
      </c>
      <c r="F4173" s="1" t="s">
        <v>1920</v>
      </c>
      <c r="G4173" s="1" t="s">
        <v>103</v>
      </c>
      <c r="H4173" s="1" t="s">
        <v>298</v>
      </c>
      <c r="I4173" s="1">
        <v>4</v>
      </c>
      <c r="J4173" s="1">
        <v>2023</v>
      </c>
      <c r="K4173" s="1">
        <v>1454443</v>
      </c>
      <c r="L4173" s="1">
        <v>0</v>
      </c>
      <c r="M4173" s="1">
        <f t="array" ref="M4173">SUMPRODUCT(MAX(ISNUMBER(SEARCH('Class Rules'!$B$6:$B$85,$E4173))*ISNUMBER(SEARCH('Class Rules'!$C$6:$C$85,$F4173))*'Class Rules'!$A$6:$A$85))</f>
        <v>0</v>
      </c>
      <c r="N4173" s="1" t="str">
        <f t="array" ref="N4173">IF($M4173=0,'Class Rules'!$D$3,INDEX('Class Rules'!$D$6:$D$85,MATCH($M4173,'Class Rules'!$A$6:$A$85,0)))</f>
        <v>Passenger LDV</v>
      </c>
      <c r="O4173" s="1" t="str">
        <f t="array" ref="O4173">IF(SUMPRODUCT(MAX(ISNUMBER(SEARCH(Fuel_Rules!$A$6:$A$30,$E4173))*ISNUMBER(SEARCH(Fuel_Rules!$B$6:$B$30,$F4173))*(Fuel_Rules!$A$6:$A$30&lt;&gt;"")))&gt;0,"Plug-in hybrid",IF($G4173="Diesel","Diesel","Gasoline"))</f>
        <v>Gasoline</v>
      </c>
    </row>
    <row r="4174" spans="1:15" ht="15" customHeight="1" x14ac:dyDescent="0.25">
      <c r="A4174" s="1">
        <v>2022</v>
      </c>
      <c r="B4174" s="1" t="s">
        <v>6034</v>
      </c>
      <c r="C4174" s="1" t="s">
        <v>1921</v>
      </c>
      <c r="D4174" s="1" t="s">
        <v>6508</v>
      </c>
      <c r="E4174" s="1" t="s">
        <v>1901</v>
      </c>
      <c r="F4174" s="1" t="s">
        <v>1923</v>
      </c>
      <c r="G4174" s="1" t="s">
        <v>103</v>
      </c>
      <c r="H4174" s="1" t="s">
        <v>437</v>
      </c>
      <c r="I4174" s="1">
        <v>3</v>
      </c>
      <c r="J4174" s="1">
        <v>2023</v>
      </c>
      <c r="K4174" s="1">
        <v>681362</v>
      </c>
      <c r="L4174" s="1">
        <v>0</v>
      </c>
      <c r="M4174" s="1">
        <f t="array" ref="M4174">SUMPRODUCT(MAX(ISNUMBER(SEARCH('Class Rules'!$B$6:$B$85,$E4174))*ISNUMBER(SEARCH('Class Rules'!$C$6:$C$85,$F4174))*'Class Rules'!$A$6:$A$85))</f>
        <v>0</v>
      </c>
      <c r="N4174" s="1" t="str">
        <f t="array" ref="N4174">IF($M4174=0,'Class Rules'!$D$3,INDEX('Class Rules'!$D$6:$D$85,MATCH($M4174,'Class Rules'!$A$6:$A$85,0)))</f>
        <v>Passenger LDV</v>
      </c>
      <c r="O4174" s="1" t="str">
        <f t="array" ref="O4174">IF(SUMPRODUCT(MAX(ISNUMBER(SEARCH(Fuel_Rules!$A$6:$A$30,$E4174))*ISNUMBER(SEARCH(Fuel_Rules!$B$6:$B$30,$F4174))*(Fuel_Rules!$A$6:$A$30&lt;&gt;"")))&gt;0,"Plug-in hybrid",IF($G4174="Diesel","Diesel","Gasoline"))</f>
        <v>Gasoline</v>
      </c>
    </row>
    <row r="4175" spans="1:15" ht="15" customHeight="1" x14ac:dyDescent="0.25">
      <c r="A4175" s="1">
        <v>2022</v>
      </c>
      <c r="B4175" s="1" t="s">
        <v>6034</v>
      </c>
      <c r="C4175" s="1" t="s">
        <v>1924</v>
      </c>
      <c r="D4175" s="1" t="s">
        <v>6509</v>
      </c>
      <c r="E4175" s="1" t="s">
        <v>1901</v>
      </c>
      <c r="F4175" s="1" t="s">
        <v>1926</v>
      </c>
      <c r="G4175" s="1" t="s">
        <v>103</v>
      </c>
      <c r="H4175" s="1" t="s">
        <v>298</v>
      </c>
      <c r="I4175" s="1">
        <v>4</v>
      </c>
      <c r="J4175" s="1">
        <v>2023</v>
      </c>
      <c r="K4175" s="1">
        <v>2378303</v>
      </c>
      <c r="L4175" s="1">
        <v>0</v>
      </c>
      <c r="M4175" s="1">
        <f t="array" ref="M4175">SUMPRODUCT(MAX(ISNUMBER(SEARCH('Class Rules'!$B$6:$B$85,$E4175))*ISNUMBER(SEARCH('Class Rules'!$C$6:$C$85,$F4175))*'Class Rules'!$A$6:$A$85))</f>
        <v>0</v>
      </c>
      <c r="N4175" s="1" t="str">
        <f t="array" ref="N4175">IF($M4175=0,'Class Rules'!$D$3,INDEX('Class Rules'!$D$6:$D$85,MATCH($M4175,'Class Rules'!$A$6:$A$85,0)))</f>
        <v>Passenger LDV</v>
      </c>
      <c r="O4175" s="1" t="str">
        <f t="array" ref="O4175">IF(SUMPRODUCT(MAX(ISNUMBER(SEARCH(Fuel_Rules!$A$6:$A$30,$E4175))*ISNUMBER(SEARCH(Fuel_Rules!$B$6:$B$30,$F4175))*(Fuel_Rules!$A$6:$A$30&lt;&gt;"")))&gt;0,"Plug-in hybrid",IF($G4175="Diesel","Diesel","Gasoline"))</f>
        <v>Gasoline</v>
      </c>
    </row>
    <row r="4176" spans="1:15" ht="15" customHeight="1" x14ac:dyDescent="0.25">
      <c r="A4176" s="1">
        <v>2022</v>
      </c>
      <c r="B4176" s="1" t="s">
        <v>6034</v>
      </c>
      <c r="C4176" s="1" t="s">
        <v>1927</v>
      </c>
      <c r="D4176" s="1" t="s">
        <v>6510</v>
      </c>
      <c r="E4176" s="1" t="s">
        <v>1901</v>
      </c>
      <c r="F4176" s="1" t="s">
        <v>1929</v>
      </c>
      <c r="G4176" s="1" t="s">
        <v>103</v>
      </c>
      <c r="H4176" s="1" t="s">
        <v>298</v>
      </c>
      <c r="I4176" s="1">
        <v>4</v>
      </c>
      <c r="J4176" s="1">
        <v>2023</v>
      </c>
      <c r="K4176" s="1">
        <v>1910473</v>
      </c>
      <c r="L4176" s="1">
        <v>0</v>
      </c>
      <c r="M4176" s="1">
        <f t="array" ref="M4176">SUMPRODUCT(MAX(ISNUMBER(SEARCH('Class Rules'!$B$6:$B$85,$E4176))*ISNUMBER(SEARCH('Class Rules'!$C$6:$C$85,$F4176))*'Class Rules'!$A$6:$A$85))</f>
        <v>0</v>
      </c>
      <c r="N4176" s="1" t="str">
        <f t="array" ref="N4176">IF($M4176=0,'Class Rules'!$D$3,INDEX('Class Rules'!$D$6:$D$85,MATCH($M4176,'Class Rules'!$A$6:$A$85,0)))</f>
        <v>Passenger LDV</v>
      </c>
      <c r="O4176" s="1" t="str">
        <f t="array" ref="O4176">IF(SUMPRODUCT(MAX(ISNUMBER(SEARCH(Fuel_Rules!$A$6:$A$30,$E4176))*ISNUMBER(SEARCH(Fuel_Rules!$B$6:$B$30,$F4176))*(Fuel_Rules!$A$6:$A$30&lt;&gt;"")))&gt;0,"Plug-in hybrid",IF($G4176="Diesel","Diesel","Gasoline"))</f>
        <v>Gasoline</v>
      </c>
    </row>
    <row r="4177" spans="1:15" ht="15" customHeight="1" x14ac:dyDescent="0.25">
      <c r="A4177" s="1">
        <v>2022</v>
      </c>
      <c r="B4177" s="1" t="s">
        <v>6034</v>
      </c>
      <c r="C4177" s="1" t="s">
        <v>1930</v>
      </c>
      <c r="D4177" s="1" t="s">
        <v>6511</v>
      </c>
      <c r="E4177" s="1" t="s">
        <v>1901</v>
      </c>
      <c r="F4177" s="1" t="s">
        <v>1932</v>
      </c>
      <c r="G4177" s="1" t="s">
        <v>103</v>
      </c>
      <c r="H4177" s="1" t="s">
        <v>298</v>
      </c>
      <c r="I4177" s="1">
        <v>4</v>
      </c>
      <c r="J4177" s="1">
        <v>2023</v>
      </c>
      <c r="K4177" s="1">
        <v>910225</v>
      </c>
      <c r="L4177" s="1">
        <v>0</v>
      </c>
      <c r="M4177" s="1">
        <f t="array" ref="M4177">SUMPRODUCT(MAX(ISNUMBER(SEARCH('Class Rules'!$B$6:$B$85,$E4177))*ISNUMBER(SEARCH('Class Rules'!$C$6:$C$85,$F4177))*'Class Rules'!$A$6:$A$85))</f>
        <v>0</v>
      </c>
      <c r="N4177" s="1" t="str">
        <f t="array" ref="N4177">IF($M4177=0,'Class Rules'!$D$3,INDEX('Class Rules'!$D$6:$D$85,MATCH($M4177,'Class Rules'!$A$6:$A$85,0)))</f>
        <v>Passenger LDV</v>
      </c>
      <c r="O4177" s="1" t="str">
        <f t="array" ref="O4177">IF(SUMPRODUCT(MAX(ISNUMBER(SEARCH(Fuel_Rules!$A$6:$A$30,$E4177))*ISNUMBER(SEARCH(Fuel_Rules!$B$6:$B$30,$F4177))*(Fuel_Rules!$A$6:$A$30&lt;&gt;"")))&gt;0,"Plug-in hybrid",IF($G4177="Diesel","Diesel","Gasoline"))</f>
        <v>Gasoline</v>
      </c>
    </row>
    <row r="4178" spans="1:15" ht="15" customHeight="1" x14ac:dyDescent="0.25">
      <c r="A4178" s="1">
        <v>2022</v>
      </c>
      <c r="B4178" s="1" t="s">
        <v>6034</v>
      </c>
      <c r="C4178" s="1" t="s">
        <v>1933</v>
      </c>
      <c r="D4178" s="1" t="s">
        <v>6512</v>
      </c>
      <c r="E4178" s="1" t="s">
        <v>1901</v>
      </c>
      <c r="F4178" s="1" t="s">
        <v>1935</v>
      </c>
      <c r="G4178" s="1" t="s">
        <v>103</v>
      </c>
      <c r="H4178" s="1" t="s">
        <v>437</v>
      </c>
      <c r="I4178" s="1">
        <v>4</v>
      </c>
      <c r="J4178" s="1">
        <v>2023</v>
      </c>
      <c r="K4178" s="1">
        <v>1988597</v>
      </c>
      <c r="L4178" s="1">
        <v>0</v>
      </c>
      <c r="M4178" s="1">
        <f t="array" ref="M4178">SUMPRODUCT(MAX(ISNUMBER(SEARCH('Class Rules'!$B$6:$B$85,$E4178))*ISNUMBER(SEARCH('Class Rules'!$C$6:$C$85,$F4178))*'Class Rules'!$A$6:$A$85))</f>
        <v>0</v>
      </c>
      <c r="N4178" s="1" t="str">
        <f t="array" ref="N4178">IF($M4178=0,'Class Rules'!$D$3,INDEX('Class Rules'!$D$6:$D$85,MATCH($M4178,'Class Rules'!$A$6:$A$85,0)))</f>
        <v>Passenger LDV</v>
      </c>
      <c r="O4178" s="1" t="str">
        <f t="array" ref="O4178">IF(SUMPRODUCT(MAX(ISNUMBER(SEARCH(Fuel_Rules!$A$6:$A$30,$E4178))*ISNUMBER(SEARCH(Fuel_Rules!$B$6:$B$30,$F4178))*(Fuel_Rules!$A$6:$A$30&lt;&gt;"")))&gt;0,"Plug-in hybrid",IF($G4178="Diesel","Diesel","Gasoline"))</f>
        <v>Gasoline</v>
      </c>
    </row>
    <row r="4179" spans="1:15" ht="15" customHeight="1" x14ac:dyDescent="0.25">
      <c r="A4179" s="1">
        <v>2022</v>
      </c>
      <c r="B4179" s="1" t="s">
        <v>6034</v>
      </c>
      <c r="C4179" s="1" t="s">
        <v>1942</v>
      </c>
      <c r="D4179" s="1" t="s">
        <v>6513</v>
      </c>
      <c r="E4179" s="1" t="s">
        <v>1901</v>
      </c>
      <c r="F4179" s="1" t="s">
        <v>1944</v>
      </c>
      <c r="G4179" s="1" t="s">
        <v>103</v>
      </c>
      <c r="H4179" s="1" t="s">
        <v>298</v>
      </c>
      <c r="I4179" s="1">
        <v>4</v>
      </c>
      <c r="J4179" s="1">
        <v>2023</v>
      </c>
      <c r="K4179" s="1">
        <v>859488</v>
      </c>
      <c r="L4179" s="1">
        <v>0</v>
      </c>
      <c r="M4179" s="1">
        <f t="array" ref="M4179">SUMPRODUCT(MAX(ISNUMBER(SEARCH('Class Rules'!$B$6:$B$85,$E4179))*ISNUMBER(SEARCH('Class Rules'!$C$6:$C$85,$F4179))*'Class Rules'!$A$6:$A$85))</f>
        <v>0</v>
      </c>
      <c r="N4179" s="1" t="str">
        <f t="array" ref="N4179">IF($M4179=0,'Class Rules'!$D$3,INDEX('Class Rules'!$D$6:$D$85,MATCH($M4179,'Class Rules'!$A$6:$A$85,0)))</f>
        <v>Passenger LDV</v>
      </c>
      <c r="O4179" s="1" t="str">
        <f t="array" ref="O4179">IF(SUMPRODUCT(MAX(ISNUMBER(SEARCH(Fuel_Rules!$A$6:$A$30,$E4179))*ISNUMBER(SEARCH(Fuel_Rules!$B$6:$B$30,$F4179))*(Fuel_Rules!$A$6:$A$30&lt;&gt;"")))&gt;0,"Plug-in hybrid",IF($G4179="Diesel","Diesel","Gasoline"))</f>
        <v>Gasoline</v>
      </c>
    </row>
    <row r="4180" spans="1:15" ht="15" customHeight="1" x14ac:dyDescent="0.25">
      <c r="A4180" s="1">
        <v>2022</v>
      </c>
      <c r="B4180" s="1" t="s">
        <v>6034</v>
      </c>
      <c r="C4180" s="1" t="s">
        <v>1945</v>
      </c>
      <c r="D4180" s="1" t="s">
        <v>6514</v>
      </c>
      <c r="E4180" s="1" t="s">
        <v>1901</v>
      </c>
      <c r="F4180" s="1" t="s">
        <v>1947</v>
      </c>
      <c r="G4180" s="1" t="s">
        <v>103</v>
      </c>
      <c r="H4180" s="1" t="s">
        <v>298</v>
      </c>
      <c r="I4180" s="1">
        <v>4</v>
      </c>
      <c r="J4180" s="1">
        <v>2023</v>
      </c>
      <c r="K4180" s="1">
        <v>1818652</v>
      </c>
      <c r="L4180" s="1">
        <v>0</v>
      </c>
      <c r="M4180" s="1">
        <f t="array" ref="M4180">SUMPRODUCT(MAX(ISNUMBER(SEARCH('Class Rules'!$B$6:$B$85,$E4180))*ISNUMBER(SEARCH('Class Rules'!$C$6:$C$85,$F4180))*'Class Rules'!$A$6:$A$85))</f>
        <v>0</v>
      </c>
      <c r="N4180" s="1" t="str">
        <f t="array" ref="N4180">IF($M4180=0,'Class Rules'!$D$3,INDEX('Class Rules'!$D$6:$D$85,MATCH($M4180,'Class Rules'!$A$6:$A$85,0)))</f>
        <v>Passenger LDV</v>
      </c>
      <c r="O4180" s="1" t="str">
        <f t="array" ref="O4180">IF(SUMPRODUCT(MAX(ISNUMBER(SEARCH(Fuel_Rules!$A$6:$A$30,$E4180))*ISNUMBER(SEARCH(Fuel_Rules!$B$6:$B$30,$F4180))*(Fuel_Rules!$A$6:$A$30&lt;&gt;"")))&gt;0,"Plug-in hybrid",IF($G4180="Diesel","Diesel","Gasoline"))</f>
        <v>Gasoline</v>
      </c>
    </row>
    <row r="4181" spans="1:15" ht="15" customHeight="1" x14ac:dyDescent="0.25">
      <c r="A4181" s="1">
        <v>2022</v>
      </c>
      <c r="B4181" s="1" t="s">
        <v>6034</v>
      </c>
      <c r="C4181" s="1" t="s">
        <v>1951</v>
      </c>
      <c r="D4181" s="1" t="s">
        <v>6515</v>
      </c>
      <c r="E4181" s="1" t="s">
        <v>1901</v>
      </c>
      <c r="F4181" s="1" t="s">
        <v>1953</v>
      </c>
      <c r="G4181" s="1" t="s">
        <v>103</v>
      </c>
      <c r="H4181" s="1" t="s">
        <v>437</v>
      </c>
      <c r="I4181" s="1">
        <v>1.3</v>
      </c>
      <c r="J4181" s="1">
        <v>2023</v>
      </c>
      <c r="K4181" s="1">
        <v>294175</v>
      </c>
      <c r="L4181" s="1">
        <v>0</v>
      </c>
      <c r="M4181" s="1">
        <f t="array" ref="M4181">SUMPRODUCT(MAX(ISNUMBER(SEARCH('Class Rules'!$B$6:$B$85,$E4181))*ISNUMBER(SEARCH('Class Rules'!$C$6:$C$85,$F4181))*'Class Rules'!$A$6:$A$85))</f>
        <v>0</v>
      </c>
      <c r="N4181" s="1" t="str">
        <f t="array" ref="N4181">IF($M4181=0,'Class Rules'!$D$3,INDEX('Class Rules'!$D$6:$D$85,MATCH($M4181,'Class Rules'!$A$6:$A$85,0)))</f>
        <v>Passenger LDV</v>
      </c>
      <c r="O4181" s="1" t="str">
        <f t="array" ref="O4181">IF(SUMPRODUCT(MAX(ISNUMBER(SEARCH(Fuel_Rules!$A$6:$A$30,$E4181))*ISNUMBER(SEARCH(Fuel_Rules!$B$6:$B$30,$F4181))*(Fuel_Rules!$A$6:$A$30&lt;&gt;"")))&gt;0,"Plug-in hybrid",IF($G4181="Diesel","Diesel","Gasoline"))</f>
        <v>Gasoline</v>
      </c>
    </row>
    <row r="4182" spans="1:15" ht="15" customHeight="1" x14ac:dyDescent="0.25">
      <c r="A4182" s="1">
        <v>2022</v>
      </c>
      <c r="B4182" s="1" t="s">
        <v>6034</v>
      </c>
      <c r="C4182" s="1" t="s">
        <v>1954</v>
      </c>
      <c r="D4182" s="1" t="s">
        <v>6516</v>
      </c>
      <c r="E4182" s="1" t="s">
        <v>1901</v>
      </c>
      <c r="F4182" s="1" t="s">
        <v>1956</v>
      </c>
      <c r="G4182" s="1" t="s">
        <v>103</v>
      </c>
      <c r="H4182" s="1" t="s">
        <v>437</v>
      </c>
      <c r="I4182" s="1">
        <v>2</v>
      </c>
      <c r="J4182" s="1">
        <v>2023</v>
      </c>
      <c r="K4182" s="1">
        <v>560760</v>
      </c>
      <c r="L4182" s="1">
        <v>0</v>
      </c>
      <c r="M4182" s="1">
        <f t="array" ref="M4182">SUMPRODUCT(MAX(ISNUMBER(SEARCH('Class Rules'!$B$6:$B$85,$E4182))*ISNUMBER(SEARCH('Class Rules'!$C$6:$C$85,$F4182))*'Class Rules'!$A$6:$A$85))</f>
        <v>0</v>
      </c>
      <c r="N4182" s="1" t="str">
        <f t="array" ref="N4182">IF($M4182=0,'Class Rules'!$D$3,INDEX('Class Rules'!$D$6:$D$85,MATCH($M4182,'Class Rules'!$A$6:$A$85,0)))</f>
        <v>Passenger LDV</v>
      </c>
      <c r="O4182" s="1" t="str">
        <f t="array" ref="O4182">IF(SUMPRODUCT(MAX(ISNUMBER(SEARCH(Fuel_Rules!$A$6:$A$30,$E4182))*ISNUMBER(SEARCH(Fuel_Rules!$B$6:$B$30,$F4182))*(Fuel_Rules!$A$6:$A$30&lt;&gt;"")))&gt;0,"Plug-in hybrid",IF($G4182="Diesel","Diesel","Gasoline"))</f>
        <v>Gasoline</v>
      </c>
    </row>
    <row r="4183" spans="1:15" ht="15" customHeight="1" x14ac:dyDescent="0.25">
      <c r="A4183" s="1">
        <v>2022</v>
      </c>
      <c r="B4183" s="1" t="s">
        <v>6034</v>
      </c>
      <c r="C4183" s="1" t="s">
        <v>1960</v>
      </c>
      <c r="D4183" s="1" t="s">
        <v>6517</v>
      </c>
      <c r="E4183" s="1" t="s">
        <v>1901</v>
      </c>
      <c r="F4183" s="1" t="s">
        <v>1962</v>
      </c>
      <c r="G4183" s="1" t="s">
        <v>103</v>
      </c>
      <c r="H4183" s="1" t="s">
        <v>437</v>
      </c>
      <c r="I4183" s="1">
        <v>2</v>
      </c>
      <c r="J4183" s="1">
        <v>2023</v>
      </c>
      <c r="K4183" s="1">
        <v>335232</v>
      </c>
      <c r="L4183" s="1">
        <v>0</v>
      </c>
      <c r="M4183" s="1">
        <f t="array" ref="M4183">SUMPRODUCT(MAX(ISNUMBER(SEARCH('Class Rules'!$B$6:$B$85,$E4183))*ISNUMBER(SEARCH('Class Rules'!$C$6:$C$85,$F4183))*'Class Rules'!$A$6:$A$85))</f>
        <v>0</v>
      </c>
      <c r="N4183" s="1" t="str">
        <f t="array" ref="N4183">IF($M4183=0,'Class Rules'!$D$3,INDEX('Class Rules'!$D$6:$D$85,MATCH($M4183,'Class Rules'!$A$6:$A$85,0)))</f>
        <v>Passenger LDV</v>
      </c>
      <c r="O4183" s="1" t="str">
        <f t="array" ref="O4183">IF(SUMPRODUCT(MAX(ISNUMBER(SEARCH(Fuel_Rules!$A$6:$A$30,$E4183))*ISNUMBER(SEARCH(Fuel_Rules!$B$6:$B$30,$F4183))*(Fuel_Rules!$A$6:$A$30&lt;&gt;"")))&gt;0,"Plug-in hybrid",IF($G4183="Diesel","Diesel","Gasoline"))</f>
        <v>Gasoline</v>
      </c>
    </row>
    <row r="4184" spans="1:15" ht="15" customHeight="1" x14ac:dyDescent="0.25">
      <c r="A4184" s="1">
        <v>2022</v>
      </c>
      <c r="B4184" s="1" t="s">
        <v>6034</v>
      </c>
      <c r="C4184" s="1" t="s">
        <v>1963</v>
      </c>
      <c r="D4184" s="1" t="s">
        <v>6518</v>
      </c>
      <c r="E4184" s="1" t="s">
        <v>1901</v>
      </c>
      <c r="F4184" s="1" t="s">
        <v>1965</v>
      </c>
      <c r="G4184" s="1" t="s">
        <v>105</v>
      </c>
      <c r="H4184" s="1" t="s">
        <v>298</v>
      </c>
      <c r="I4184" s="1">
        <v>2</v>
      </c>
      <c r="J4184" s="1">
        <v>2023</v>
      </c>
      <c r="K4184" s="1">
        <v>445036</v>
      </c>
      <c r="L4184" s="1">
        <v>0</v>
      </c>
      <c r="M4184" s="1">
        <f t="array" ref="M4184">SUMPRODUCT(MAX(ISNUMBER(SEARCH('Class Rules'!$B$6:$B$85,$E4184))*ISNUMBER(SEARCH('Class Rules'!$C$6:$C$85,$F4184))*'Class Rules'!$A$6:$A$85))</f>
        <v>0</v>
      </c>
      <c r="N4184" s="1" t="str">
        <f t="array" ref="N4184">IF($M4184=0,'Class Rules'!$D$3,INDEX('Class Rules'!$D$6:$D$85,MATCH($M4184,'Class Rules'!$A$6:$A$85,0)))</f>
        <v>Passenger LDV</v>
      </c>
      <c r="O4184" s="1" t="str">
        <f t="array" ref="O4184">IF(SUMPRODUCT(MAX(ISNUMBER(SEARCH(Fuel_Rules!$A$6:$A$30,$E4184))*ISNUMBER(SEARCH(Fuel_Rules!$B$6:$B$30,$F4184))*(Fuel_Rules!$A$6:$A$30&lt;&gt;"")))&gt;0,"Plug-in hybrid",IF($G4184="Diesel","Diesel","Gasoline"))</f>
        <v>Diesel</v>
      </c>
    </row>
    <row r="4185" spans="1:15" ht="15" customHeight="1" x14ac:dyDescent="0.25">
      <c r="A4185" s="1">
        <v>2022</v>
      </c>
      <c r="B4185" s="1" t="s">
        <v>6034</v>
      </c>
      <c r="C4185" s="1" t="s">
        <v>1966</v>
      </c>
      <c r="D4185" s="1" t="s">
        <v>6519</v>
      </c>
      <c r="E4185" s="1" t="s">
        <v>1901</v>
      </c>
      <c r="F4185" s="1" t="s">
        <v>1968</v>
      </c>
      <c r="G4185" s="1" t="s">
        <v>105</v>
      </c>
      <c r="H4185" s="1" t="s">
        <v>298</v>
      </c>
      <c r="I4185" s="1">
        <v>2</v>
      </c>
      <c r="J4185" s="1">
        <v>2023</v>
      </c>
      <c r="K4185" s="1">
        <v>508112</v>
      </c>
      <c r="L4185" s="1">
        <v>0</v>
      </c>
      <c r="M4185" s="1">
        <f t="array" ref="M4185">SUMPRODUCT(MAX(ISNUMBER(SEARCH('Class Rules'!$B$6:$B$85,$E4185))*ISNUMBER(SEARCH('Class Rules'!$C$6:$C$85,$F4185))*'Class Rules'!$A$6:$A$85))</f>
        <v>0</v>
      </c>
      <c r="N4185" s="1" t="str">
        <f t="array" ref="N4185">IF($M4185=0,'Class Rules'!$D$3,INDEX('Class Rules'!$D$6:$D$85,MATCH($M4185,'Class Rules'!$A$6:$A$85,0)))</f>
        <v>Passenger LDV</v>
      </c>
      <c r="O4185" s="1" t="str">
        <f t="array" ref="O4185">IF(SUMPRODUCT(MAX(ISNUMBER(SEARCH(Fuel_Rules!$A$6:$A$30,$E4185))*ISNUMBER(SEARCH(Fuel_Rules!$B$6:$B$30,$F4185))*(Fuel_Rules!$A$6:$A$30&lt;&gt;"")))&gt;0,"Plug-in hybrid",IF($G4185="Diesel","Diesel","Gasoline"))</f>
        <v>Diesel</v>
      </c>
    </row>
    <row r="4186" spans="1:15" ht="15" customHeight="1" x14ac:dyDescent="0.25">
      <c r="A4186" s="1">
        <v>2022</v>
      </c>
      <c r="B4186" s="1" t="s">
        <v>6034</v>
      </c>
      <c r="C4186" s="1" t="s">
        <v>1969</v>
      </c>
      <c r="D4186" s="1" t="s">
        <v>6520</v>
      </c>
      <c r="E4186" s="1" t="s">
        <v>1901</v>
      </c>
      <c r="F4186" s="1" t="s">
        <v>1971</v>
      </c>
      <c r="G4186" s="1" t="s">
        <v>105</v>
      </c>
      <c r="H4186" s="1" t="s">
        <v>298</v>
      </c>
      <c r="I4186" s="1">
        <v>2.2000000000000002</v>
      </c>
      <c r="J4186" s="1">
        <v>2023</v>
      </c>
      <c r="K4186" s="1">
        <v>280515</v>
      </c>
      <c r="L4186" s="1">
        <v>0</v>
      </c>
      <c r="M4186" s="1">
        <f t="array" ref="M4186">SUMPRODUCT(MAX(ISNUMBER(SEARCH('Class Rules'!$B$6:$B$85,$E4186))*ISNUMBER(SEARCH('Class Rules'!$C$6:$C$85,$F4186))*'Class Rules'!$A$6:$A$85))</f>
        <v>58</v>
      </c>
      <c r="N4186" s="1" t="str">
        <f t="array" ref="N4186">IF($M4186=0,'Class Rules'!$D$3,INDEX('Class Rules'!$D$6:$D$85,MATCH($M4186,'Class Rules'!$A$6:$A$85,0)))</f>
        <v>Passenger HDV</v>
      </c>
      <c r="O4186" s="1" t="str">
        <f t="array" ref="O4186">IF(SUMPRODUCT(MAX(ISNUMBER(SEARCH(Fuel_Rules!$A$6:$A$30,$E4186))*ISNUMBER(SEARCH(Fuel_Rules!$B$6:$B$30,$F4186))*(Fuel_Rules!$A$6:$A$30&lt;&gt;"")))&gt;0,"Plug-in hybrid",IF($G4186="Diesel","Diesel","Gasoline"))</f>
        <v>Diesel</v>
      </c>
    </row>
    <row r="4187" spans="1:15" ht="15" customHeight="1" x14ac:dyDescent="0.25">
      <c r="A4187" s="1">
        <v>2022</v>
      </c>
      <c r="B4187" s="1" t="s">
        <v>6034</v>
      </c>
      <c r="C4187" s="1" t="s">
        <v>1972</v>
      </c>
      <c r="D4187" s="1" t="s">
        <v>6521</v>
      </c>
      <c r="E4187" s="1" t="s">
        <v>1901</v>
      </c>
      <c r="F4187" s="1" t="s">
        <v>1974</v>
      </c>
      <c r="G4187" s="1" t="s">
        <v>105</v>
      </c>
      <c r="H4187" s="1" t="s">
        <v>298</v>
      </c>
      <c r="I4187" s="1">
        <v>2.2000000000000002</v>
      </c>
      <c r="J4187" s="1">
        <v>2023</v>
      </c>
      <c r="K4187" s="1">
        <v>294829</v>
      </c>
      <c r="L4187" s="1">
        <v>0</v>
      </c>
      <c r="M4187" s="1">
        <f t="array" ref="M4187">SUMPRODUCT(MAX(ISNUMBER(SEARCH('Class Rules'!$B$6:$B$85,$E4187))*ISNUMBER(SEARCH('Class Rules'!$C$6:$C$85,$F4187))*'Class Rules'!$A$6:$A$85))</f>
        <v>58</v>
      </c>
      <c r="N4187" s="1" t="str">
        <f t="array" ref="N4187">IF($M4187=0,'Class Rules'!$D$3,INDEX('Class Rules'!$D$6:$D$85,MATCH($M4187,'Class Rules'!$A$6:$A$85,0)))</f>
        <v>Passenger HDV</v>
      </c>
      <c r="O4187" s="1" t="str">
        <f t="array" ref="O4187">IF(SUMPRODUCT(MAX(ISNUMBER(SEARCH(Fuel_Rules!$A$6:$A$30,$E4187))*ISNUMBER(SEARCH(Fuel_Rules!$B$6:$B$30,$F4187))*(Fuel_Rules!$A$6:$A$30&lt;&gt;"")))&gt;0,"Plug-in hybrid",IF($G4187="Diesel","Diesel","Gasoline"))</f>
        <v>Diesel</v>
      </c>
    </row>
    <row r="4188" spans="1:15" ht="15" customHeight="1" x14ac:dyDescent="0.25">
      <c r="A4188" s="1">
        <v>2022</v>
      </c>
      <c r="B4188" s="1" t="s">
        <v>6034</v>
      </c>
      <c r="C4188" s="1" t="s">
        <v>1975</v>
      </c>
      <c r="D4188" s="1" t="s">
        <v>6522</v>
      </c>
      <c r="E4188" s="1" t="s">
        <v>1901</v>
      </c>
      <c r="F4188" s="1" t="s">
        <v>1977</v>
      </c>
      <c r="G4188" s="1" t="s">
        <v>105</v>
      </c>
      <c r="H4188" s="1" t="s">
        <v>298</v>
      </c>
      <c r="I4188" s="1">
        <v>2.2000000000000002</v>
      </c>
      <c r="J4188" s="1">
        <v>2023</v>
      </c>
      <c r="K4188" s="1">
        <v>298950</v>
      </c>
      <c r="L4188" s="1">
        <v>0</v>
      </c>
      <c r="M4188" s="1">
        <f t="array" ref="M4188">SUMPRODUCT(MAX(ISNUMBER(SEARCH('Class Rules'!$B$6:$B$85,$E4188))*ISNUMBER(SEARCH('Class Rules'!$C$6:$C$85,$F4188))*'Class Rules'!$A$6:$A$85))</f>
        <v>58</v>
      </c>
      <c r="N4188" s="1" t="str">
        <f t="array" ref="N4188">IF($M4188=0,'Class Rules'!$D$3,INDEX('Class Rules'!$D$6:$D$85,MATCH($M4188,'Class Rules'!$A$6:$A$85,0)))</f>
        <v>Passenger HDV</v>
      </c>
      <c r="O4188" s="1" t="str">
        <f t="array" ref="O4188">IF(SUMPRODUCT(MAX(ISNUMBER(SEARCH(Fuel_Rules!$A$6:$A$30,$E4188))*ISNUMBER(SEARCH(Fuel_Rules!$B$6:$B$30,$F4188))*(Fuel_Rules!$A$6:$A$30&lt;&gt;"")))&gt;0,"Plug-in hybrid",IF($G4188="Diesel","Diesel","Gasoline"))</f>
        <v>Diesel</v>
      </c>
    </row>
    <row r="4189" spans="1:15" ht="15" customHeight="1" x14ac:dyDescent="0.25">
      <c r="A4189" s="1">
        <v>2022</v>
      </c>
      <c r="B4189" s="1" t="s">
        <v>6034</v>
      </c>
      <c r="C4189" s="1" t="s">
        <v>1978</v>
      </c>
      <c r="D4189" s="1" t="s">
        <v>6523</v>
      </c>
      <c r="E4189" s="1" t="s">
        <v>1901</v>
      </c>
      <c r="F4189" s="1" t="s">
        <v>1980</v>
      </c>
      <c r="G4189" s="1" t="s">
        <v>105</v>
      </c>
      <c r="H4189" s="1" t="s">
        <v>298</v>
      </c>
      <c r="I4189" s="1">
        <v>2.2000000000000002</v>
      </c>
      <c r="J4189" s="1">
        <v>2023</v>
      </c>
      <c r="K4189" s="1">
        <v>290796</v>
      </c>
      <c r="L4189" s="1">
        <v>0</v>
      </c>
      <c r="M4189" s="1">
        <f t="array" ref="M4189">SUMPRODUCT(MAX(ISNUMBER(SEARCH('Class Rules'!$B$6:$B$85,$E4189))*ISNUMBER(SEARCH('Class Rules'!$C$6:$C$85,$F4189))*'Class Rules'!$A$6:$A$85))</f>
        <v>58</v>
      </c>
      <c r="N4189" s="1" t="str">
        <f t="array" ref="N4189">IF($M4189=0,'Class Rules'!$D$3,INDEX('Class Rules'!$D$6:$D$85,MATCH($M4189,'Class Rules'!$A$6:$A$85,0)))</f>
        <v>Passenger HDV</v>
      </c>
      <c r="O4189" s="1" t="str">
        <f t="array" ref="O4189">IF(SUMPRODUCT(MAX(ISNUMBER(SEARCH(Fuel_Rules!$A$6:$A$30,$E4189))*ISNUMBER(SEARCH(Fuel_Rules!$B$6:$B$30,$F4189))*(Fuel_Rules!$A$6:$A$30&lt;&gt;"")))&gt;0,"Plug-in hybrid",IF($G4189="Diesel","Diesel","Gasoline"))</f>
        <v>Diesel</v>
      </c>
    </row>
    <row r="4190" spans="1:15" ht="15" customHeight="1" x14ac:dyDescent="0.25">
      <c r="A4190" s="1">
        <v>2022</v>
      </c>
      <c r="B4190" s="1" t="s">
        <v>6034</v>
      </c>
      <c r="C4190" s="1" t="s">
        <v>1981</v>
      </c>
      <c r="D4190" s="1" t="s">
        <v>6524</v>
      </c>
      <c r="E4190" s="1" t="s">
        <v>1901</v>
      </c>
      <c r="F4190" s="1" t="s">
        <v>1983</v>
      </c>
      <c r="G4190" s="1" t="s">
        <v>103</v>
      </c>
      <c r="H4190" s="1" t="s">
        <v>437</v>
      </c>
      <c r="I4190" s="1">
        <v>2</v>
      </c>
      <c r="J4190" s="1">
        <v>2023</v>
      </c>
      <c r="K4190" s="1">
        <v>560044</v>
      </c>
      <c r="L4190" s="1">
        <v>0</v>
      </c>
      <c r="M4190" s="1">
        <f t="array" ref="M4190">SUMPRODUCT(MAX(ISNUMBER(SEARCH('Class Rules'!$B$6:$B$85,$E4190))*ISNUMBER(SEARCH('Class Rules'!$C$6:$C$85,$F4190))*'Class Rules'!$A$6:$A$85))</f>
        <v>0</v>
      </c>
      <c r="N4190" s="1" t="str">
        <f t="array" ref="N4190">IF($M4190=0,'Class Rules'!$D$3,INDEX('Class Rules'!$D$6:$D$85,MATCH($M4190,'Class Rules'!$A$6:$A$85,0)))</f>
        <v>Passenger LDV</v>
      </c>
      <c r="O4190" s="1" t="str">
        <f t="array" ref="O4190">IF(SUMPRODUCT(MAX(ISNUMBER(SEARCH(Fuel_Rules!$A$6:$A$30,$E4190))*ISNUMBER(SEARCH(Fuel_Rules!$B$6:$B$30,$F4190))*(Fuel_Rules!$A$6:$A$30&lt;&gt;"")))&gt;0,"Plug-in hybrid",IF($G4190="Diesel","Diesel","Gasoline"))</f>
        <v>Gasoline</v>
      </c>
    </row>
    <row r="4191" spans="1:15" ht="15" customHeight="1" x14ac:dyDescent="0.25">
      <c r="A4191" s="1">
        <v>2022</v>
      </c>
      <c r="B4191" s="1" t="s">
        <v>6034</v>
      </c>
      <c r="C4191" s="1" t="s">
        <v>1984</v>
      </c>
      <c r="D4191" s="1" t="s">
        <v>6525</v>
      </c>
      <c r="E4191" s="1" t="s">
        <v>1901</v>
      </c>
      <c r="F4191" s="1" t="s">
        <v>1986</v>
      </c>
      <c r="G4191" s="1" t="s">
        <v>105</v>
      </c>
      <c r="H4191" s="1" t="s">
        <v>298</v>
      </c>
      <c r="I4191" s="1">
        <v>2.2000000000000002</v>
      </c>
      <c r="J4191" s="1">
        <v>2023</v>
      </c>
      <c r="K4191" s="1">
        <v>239755</v>
      </c>
      <c r="L4191" s="1">
        <v>0</v>
      </c>
      <c r="M4191" s="1">
        <f t="array" ref="M4191">SUMPRODUCT(MAX(ISNUMBER(SEARCH('Class Rules'!$B$6:$B$85,$E4191))*ISNUMBER(SEARCH('Class Rules'!$C$6:$C$85,$F4191))*'Class Rules'!$A$6:$A$85))</f>
        <v>38</v>
      </c>
      <c r="N4191" s="1" t="str">
        <f t="array" ref="N4191">IF($M4191=0,'Class Rules'!$D$3,INDEX('Class Rules'!$D$6:$D$85,MATCH($M4191,'Class Rules'!$A$6:$A$85,0)))</f>
        <v>Freight LDV</v>
      </c>
      <c r="O4191" s="1" t="str">
        <f t="array" ref="O4191">IF(SUMPRODUCT(MAX(ISNUMBER(SEARCH(Fuel_Rules!$A$6:$A$30,$E4191))*ISNUMBER(SEARCH(Fuel_Rules!$B$6:$B$30,$F4191))*(Fuel_Rules!$A$6:$A$30&lt;&gt;"")))&gt;0,"Plug-in hybrid",IF($G4191="Diesel","Diesel","Gasoline"))</f>
        <v>Diesel</v>
      </c>
    </row>
    <row r="4192" spans="1:15" ht="15" customHeight="1" x14ac:dyDescent="0.25">
      <c r="A4192" s="1">
        <v>2022</v>
      </c>
      <c r="B4192" s="1" t="s">
        <v>6034</v>
      </c>
      <c r="C4192" s="1" t="s">
        <v>1987</v>
      </c>
      <c r="D4192" s="1" t="s">
        <v>6526</v>
      </c>
      <c r="E4192" s="1" t="s">
        <v>1901</v>
      </c>
      <c r="F4192" s="1" t="s">
        <v>1989</v>
      </c>
      <c r="G4192" s="1" t="s">
        <v>105</v>
      </c>
      <c r="H4192" s="1" t="s">
        <v>298</v>
      </c>
      <c r="I4192" s="1">
        <v>2.2000000000000002</v>
      </c>
      <c r="J4192" s="1">
        <v>2023</v>
      </c>
      <c r="K4192" s="1">
        <v>231401</v>
      </c>
      <c r="L4192" s="1">
        <v>0</v>
      </c>
      <c r="M4192" s="1">
        <f t="array" ref="M4192">SUMPRODUCT(MAX(ISNUMBER(SEARCH('Class Rules'!$B$6:$B$85,$E4192))*ISNUMBER(SEARCH('Class Rules'!$C$6:$C$85,$F4192))*'Class Rules'!$A$6:$A$85))</f>
        <v>38</v>
      </c>
      <c r="N4192" s="1" t="str">
        <f t="array" ref="N4192">IF($M4192=0,'Class Rules'!$D$3,INDEX('Class Rules'!$D$6:$D$85,MATCH($M4192,'Class Rules'!$A$6:$A$85,0)))</f>
        <v>Freight LDV</v>
      </c>
      <c r="O4192" s="1" t="str">
        <f t="array" ref="O4192">IF(SUMPRODUCT(MAX(ISNUMBER(SEARCH(Fuel_Rules!$A$6:$A$30,$E4192))*ISNUMBER(SEARCH(Fuel_Rules!$B$6:$B$30,$F4192))*(Fuel_Rules!$A$6:$A$30&lt;&gt;"")))&gt;0,"Plug-in hybrid",IF($G4192="Diesel","Diesel","Gasoline"))</f>
        <v>Diesel</v>
      </c>
    </row>
    <row r="4193" spans="1:15" ht="15" customHeight="1" x14ac:dyDescent="0.25">
      <c r="A4193" s="1">
        <v>2022</v>
      </c>
      <c r="B4193" s="1" t="s">
        <v>6034</v>
      </c>
      <c r="C4193" s="1" t="s">
        <v>1990</v>
      </c>
      <c r="D4193" s="1" t="s">
        <v>6527</v>
      </c>
      <c r="E4193" s="1" t="s">
        <v>1901</v>
      </c>
      <c r="F4193" s="1" t="s">
        <v>1992</v>
      </c>
      <c r="G4193" s="1" t="s">
        <v>105</v>
      </c>
      <c r="H4193" s="1" t="s">
        <v>298</v>
      </c>
      <c r="I4193" s="1">
        <v>2.2000000000000002</v>
      </c>
      <c r="J4193" s="1">
        <v>2023</v>
      </c>
      <c r="K4193" s="1">
        <v>245601</v>
      </c>
      <c r="L4193" s="1">
        <v>0</v>
      </c>
      <c r="M4193" s="1">
        <f t="array" ref="M4193">SUMPRODUCT(MAX(ISNUMBER(SEARCH('Class Rules'!$B$6:$B$85,$E4193))*ISNUMBER(SEARCH('Class Rules'!$C$6:$C$85,$F4193))*'Class Rules'!$A$6:$A$85))</f>
        <v>38</v>
      </c>
      <c r="N4193" s="1" t="str">
        <f t="array" ref="N4193">IF($M4193=0,'Class Rules'!$D$3,INDEX('Class Rules'!$D$6:$D$85,MATCH($M4193,'Class Rules'!$A$6:$A$85,0)))</f>
        <v>Freight LDV</v>
      </c>
      <c r="O4193" s="1" t="str">
        <f t="array" ref="O4193">IF(SUMPRODUCT(MAX(ISNUMBER(SEARCH(Fuel_Rules!$A$6:$A$30,$E4193))*ISNUMBER(SEARCH(Fuel_Rules!$B$6:$B$30,$F4193))*(Fuel_Rules!$A$6:$A$30&lt;&gt;"")))&gt;0,"Plug-in hybrid",IF($G4193="Diesel","Diesel","Gasoline"))</f>
        <v>Diesel</v>
      </c>
    </row>
    <row r="4194" spans="1:15" ht="15" customHeight="1" x14ac:dyDescent="0.25">
      <c r="A4194" s="1">
        <v>2022</v>
      </c>
      <c r="B4194" s="1" t="s">
        <v>6034</v>
      </c>
      <c r="C4194" s="1" t="s">
        <v>1993</v>
      </c>
      <c r="D4194" s="1" t="s">
        <v>6528</v>
      </c>
      <c r="E4194" s="1" t="s">
        <v>1901</v>
      </c>
      <c r="F4194" s="1" t="s">
        <v>1995</v>
      </c>
      <c r="G4194" s="1" t="s">
        <v>105</v>
      </c>
      <c r="H4194" s="1" t="s">
        <v>298</v>
      </c>
      <c r="I4194" s="1">
        <v>2.2000000000000002</v>
      </c>
      <c r="J4194" s="1">
        <v>2023</v>
      </c>
      <c r="K4194" s="1">
        <v>200763</v>
      </c>
      <c r="L4194" s="1">
        <v>0</v>
      </c>
      <c r="M4194" s="1">
        <f t="array" ref="M4194">SUMPRODUCT(MAX(ISNUMBER(SEARCH('Class Rules'!$B$6:$B$85,$E4194))*ISNUMBER(SEARCH('Class Rules'!$C$6:$C$85,$F4194))*'Class Rules'!$A$6:$A$85))</f>
        <v>47</v>
      </c>
      <c r="N4194" s="1" t="str">
        <f t="array" ref="N4194">IF($M4194=0,'Class Rules'!$D$3,INDEX('Class Rules'!$D$6:$D$85,MATCH($M4194,'Class Rules'!$A$6:$A$85,0)))</f>
        <v>Freight HDV</v>
      </c>
      <c r="O4194" s="1" t="str">
        <f t="array" ref="O4194">IF(SUMPRODUCT(MAX(ISNUMBER(SEARCH(Fuel_Rules!$A$6:$A$30,$E4194))*ISNUMBER(SEARCH(Fuel_Rules!$B$6:$B$30,$F4194))*(Fuel_Rules!$A$6:$A$30&lt;&gt;"")))&gt;0,"Plug-in hybrid",IF($G4194="Diesel","Diesel","Gasoline"))</f>
        <v>Diesel</v>
      </c>
    </row>
    <row r="4195" spans="1:15" ht="15" customHeight="1" x14ac:dyDescent="0.25">
      <c r="A4195" s="1">
        <v>2022</v>
      </c>
      <c r="B4195" s="1" t="s">
        <v>6034</v>
      </c>
      <c r="C4195" s="1" t="s">
        <v>1996</v>
      </c>
      <c r="D4195" s="1" t="s">
        <v>6529</v>
      </c>
      <c r="E4195" s="1" t="s">
        <v>1901</v>
      </c>
      <c r="F4195" s="1" t="s">
        <v>1998</v>
      </c>
      <c r="G4195" s="1" t="s">
        <v>105</v>
      </c>
      <c r="H4195" s="1" t="s">
        <v>298</v>
      </c>
      <c r="I4195" s="1">
        <v>2.2000000000000002</v>
      </c>
      <c r="J4195" s="1">
        <v>2023</v>
      </c>
      <c r="K4195" s="1">
        <v>211940</v>
      </c>
      <c r="L4195" s="1">
        <v>0</v>
      </c>
      <c r="M4195" s="1">
        <f t="array" ref="M4195">SUMPRODUCT(MAX(ISNUMBER(SEARCH('Class Rules'!$B$6:$B$85,$E4195))*ISNUMBER(SEARCH('Class Rules'!$C$6:$C$85,$F4195))*'Class Rules'!$A$6:$A$85))</f>
        <v>48</v>
      </c>
      <c r="N4195" s="1" t="str">
        <f t="array" ref="N4195">IF($M4195=0,'Class Rules'!$D$3,INDEX('Class Rules'!$D$6:$D$85,MATCH($M4195,'Class Rules'!$A$6:$A$85,0)))</f>
        <v>Freight HDV</v>
      </c>
      <c r="O4195" s="1" t="str">
        <f t="array" ref="O4195">IF(SUMPRODUCT(MAX(ISNUMBER(SEARCH(Fuel_Rules!$A$6:$A$30,$E4195))*ISNUMBER(SEARCH(Fuel_Rules!$B$6:$B$30,$F4195))*(Fuel_Rules!$A$6:$A$30&lt;&gt;"")))&gt;0,"Plug-in hybrid",IF($G4195="Diesel","Diesel","Gasoline"))</f>
        <v>Diesel</v>
      </c>
    </row>
    <row r="4196" spans="1:15" ht="15" customHeight="1" x14ac:dyDescent="0.25">
      <c r="A4196" s="1">
        <v>2022</v>
      </c>
      <c r="B4196" s="1" t="s">
        <v>6034</v>
      </c>
      <c r="C4196" s="1" t="s">
        <v>1999</v>
      </c>
      <c r="D4196" s="1" t="s">
        <v>6530</v>
      </c>
      <c r="E4196" s="1" t="s">
        <v>1901</v>
      </c>
      <c r="F4196" s="1" t="s">
        <v>2001</v>
      </c>
      <c r="G4196" s="1" t="s">
        <v>105</v>
      </c>
      <c r="H4196" s="1" t="s">
        <v>298</v>
      </c>
      <c r="I4196" s="1">
        <v>2.2000000000000002</v>
      </c>
      <c r="J4196" s="1">
        <v>2023</v>
      </c>
      <c r="K4196" s="1">
        <v>216830</v>
      </c>
      <c r="L4196" s="1">
        <v>0</v>
      </c>
      <c r="M4196" s="1">
        <f t="array" ref="M4196">SUMPRODUCT(MAX(ISNUMBER(SEARCH('Class Rules'!$B$6:$B$85,$E4196))*ISNUMBER(SEARCH('Class Rules'!$C$6:$C$85,$F4196))*'Class Rules'!$A$6:$A$85))</f>
        <v>48</v>
      </c>
      <c r="N4196" s="1" t="str">
        <f t="array" ref="N4196">IF($M4196=0,'Class Rules'!$D$3,INDEX('Class Rules'!$D$6:$D$85,MATCH($M4196,'Class Rules'!$A$6:$A$85,0)))</f>
        <v>Freight HDV</v>
      </c>
      <c r="O4196" s="1" t="str">
        <f t="array" ref="O4196">IF(SUMPRODUCT(MAX(ISNUMBER(SEARCH(Fuel_Rules!$A$6:$A$30,$E4196))*ISNUMBER(SEARCH(Fuel_Rules!$B$6:$B$30,$F4196))*(Fuel_Rules!$A$6:$A$30&lt;&gt;"")))&gt;0,"Plug-in hybrid",IF($G4196="Diesel","Diesel","Gasoline"))</f>
        <v>Diesel</v>
      </c>
    </row>
    <row r="4197" spans="1:15" ht="15" customHeight="1" x14ac:dyDescent="0.25">
      <c r="A4197" s="1">
        <v>2022</v>
      </c>
      <c r="B4197" s="1" t="s">
        <v>6034</v>
      </c>
      <c r="C4197" s="1" t="s">
        <v>2002</v>
      </c>
      <c r="D4197" s="1" t="s">
        <v>6531</v>
      </c>
      <c r="E4197" s="1" t="s">
        <v>1901</v>
      </c>
      <c r="F4197" s="1" t="s">
        <v>2004</v>
      </c>
      <c r="G4197" s="1" t="s">
        <v>105</v>
      </c>
      <c r="H4197" s="1" t="s">
        <v>298</v>
      </c>
      <c r="I4197" s="1">
        <v>2.2000000000000002</v>
      </c>
      <c r="J4197" s="1">
        <v>2023</v>
      </c>
      <c r="K4197" s="1">
        <v>231705</v>
      </c>
      <c r="L4197" s="1">
        <v>0</v>
      </c>
      <c r="M4197" s="1">
        <f t="array" ref="M4197">SUMPRODUCT(MAX(ISNUMBER(SEARCH('Class Rules'!$B$6:$B$85,$E4197))*ISNUMBER(SEARCH('Class Rules'!$C$6:$C$85,$F4197))*'Class Rules'!$A$6:$A$85))</f>
        <v>38</v>
      </c>
      <c r="N4197" s="1" t="str">
        <f t="array" ref="N4197">IF($M4197=0,'Class Rules'!$D$3,INDEX('Class Rules'!$D$6:$D$85,MATCH($M4197,'Class Rules'!$A$6:$A$85,0)))</f>
        <v>Freight LDV</v>
      </c>
      <c r="O4197" s="1" t="str">
        <f t="array" ref="O4197">IF(SUMPRODUCT(MAX(ISNUMBER(SEARCH(Fuel_Rules!$A$6:$A$30,$E4197))*ISNUMBER(SEARCH(Fuel_Rules!$B$6:$B$30,$F4197))*(Fuel_Rules!$A$6:$A$30&lt;&gt;"")))&gt;0,"Plug-in hybrid",IF($G4197="Diesel","Diesel","Gasoline"))</f>
        <v>Diesel</v>
      </c>
    </row>
    <row r="4198" spans="1:15" ht="15" customHeight="1" x14ac:dyDescent="0.25">
      <c r="A4198" s="1">
        <v>2022</v>
      </c>
      <c r="B4198" s="1" t="s">
        <v>6034</v>
      </c>
      <c r="C4198" s="1" t="s">
        <v>2005</v>
      </c>
      <c r="D4198" s="1" t="s">
        <v>6532</v>
      </c>
      <c r="E4198" s="1" t="s">
        <v>1901</v>
      </c>
      <c r="F4198" s="1" t="s">
        <v>2007</v>
      </c>
      <c r="G4198" s="1" t="s">
        <v>105</v>
      </c>
      <c r="H4198" s="1" t="s">
        <v>298</v>
      </c>
      <c r="I4198" s="1">
        <v>2.2000000000000002</v>
      </c>
      <c r="J4198" s="1">
        <v>2023</v>
      </c>
      <c r="K4198" s="1">
        <v>243217</v>
      </c>
      <c r="L4198" s="1">
        <v>0</v>
      </c>
      <c r="M4198" s="1">
        <f t="array" ref="M4198">SUMPRODUCT(MAX(ISNUMBER(SEARCH('Class Rules'!$B$6:$B$85,$E4198))*ISNUMBER(SEARCH('Class Rules'!$C$6:$C$85,$F4198))*'Class Rules'!$A$6:$A$85))</f>
        <v>49</v>
      </c>
      <c r="N4198" s="1" t="str">
        <f t="array" ref="N4198">IF($M4198=0,'Class Rules'!$D$3,INDEX('Class Rules'!$D$6:$D$85,MATCH($M4198,'Class Rules'!$A$6:$A$85,0)))</f>
        <v>Freight HDV</v>
      </c>
      <c r="O4198" s="1" t="str">
        <f t="array" ref="O4198">IF(SUMPRODUCT(MAX(ISNUMBER(SEARCH(Fuel_Rules!$A$6:$A$30,$E4198))*ISNUMBER(SEARCH(Fuel_Rules!$B$6:$B$30,$F4198))*(Fuel_Rules!$A$6:$A$30&lt;&gt;"")))&gt;0,"Plug-in hybrid",IF($G4198="Diesel","Diesel","Gasoline"))</f>
        <v>Diesel</v>
      </c>
    </row>
    <row r="4199" spans="1:15" ht="15" customHeight="1" x14ac:dyDescent="0.25">
      <c r="A4199" s="1">
        <v>2022</v>
      </c>
      <c r="B4199" s="1" t="s">
        <v>6034</v>
      </c>
      <c r="C4199" s="1" t="s">
        <v>2008</v>
      </c>
      <c r="D4199" s="1" t="s">
        <v>6533</v>
      </c>
      <c r="E4199" s="1" t="s">
        <v>1901</v>
      </c>
      <c r="F4199" s="1" t="s">
        <v>2010</v>
      </c>
      <c r="G4199" s="1" t="s">
        <v>105</v>
      </c>
      <c r="H4199" s="1" t="s">
        <v>298</v>
      </c>
      <c r="I4199" s="1">
        <v>2.2000000000000002</v>
      </c>
      <c r="J4199" s="1">
        <v>2023</v>
      </c>
      <c r="K4199" s="1">
        <v>231944</v>
      </c>
      <c r="L4199" s="1">
        <v>0</v>
      </c>
      <c r="M4199" s="1">
        <f t="array" ref="M4199">SUMPRODUCT(MAX(ISNUMBER(SEARCH('Class Rules'!$B$6:$B$85,$E4199))*ISNUMBER(SEARCH('Class Rules'!$C$6:$C$85,$F4199))*'Class Rules'!$A$6:$A$85))</f>
        <v>49</v>
      </c>
      <c r="N4199" s="1" t="str">
        <f t="array" ref="N4199">IF($M4199=0,'Class Rules'!$D$3,INDEX('Class Rules'!$D$6:$D$85,MATCH($M4199,'Class Rules'!$A$6:$A$85,0)))</f>
        <v>Freight HDV</v>
      </c>
      <c r="O4199" s="1" t="str">
        <f t="array" ref="O4199">IF(SUMPRODUCT(MAX(ISNUMBER(SEARCH(Fuel_Rules!$A$6:$A$30,$E4199))*ISNUMBER(SEARCH(Fuel_Rules!$B$6:$B$30,$F4199))*(Fuel_Rules!$A$6:$A$30&lt;&gt;"")))&gt;0,"Plug-in hybrid",IF($G4199="Diesel","Diesel","Gasoline"))</f>
        <v>Diesel</v>
      </c>
    </row>
    <row r="4200" spans="1:15" ht="15" customHeight="1" x14ac:dyDescent="0.25">
      <c r="A4200" s="1">
        <v>2022</v>
      </c>
      <c r="B4200" s="1" t="s">
        <v>6034</v>
      </c>
      <c r="C4200" s="1" t="s">
        <v>2011</v>
      </c>
      <c r="D4200" s="1" t="s">
        <v>6534</v>
      </c>
      <c r="E4200" s="1" t="s">
        <v>1901</v>
      </c>
      <c r="F4200" s="1" t="s">
        <v>2013</v>
      </c>
      <c r="G4200" s="1" t="s">
        <v>105</v>
      </c>
      <c r="H4200" s="1" t="s">
        <v>298</v>
      </c>
      <c r="I4200" s="1">
        <v>2.2000000000000002</v>
      </c>
      <c r="J4200" s="1">
        <v>2023</v>
      </c>
      <c r="K4200" s="1">
        <v>225852</v>
      </c>
      <c r="L4200" s="1">
        <v>0</v>
      </c>
      <c r="M4200" s="1">
        <f t="array" ref="M4200">SUMPRODUCT(MAX(ISNUMBER(SEARCH('Class Rules'!$B$6:$B$85,$E4200))*ISNUMBER(SEARCH('Class Rules'!$C$6:$C$85,$F4200))*'Class Rules'!$A$6:$A$85))</f>
        <v>49</v>
      </c>
      <c r="N4200" s="1" t="str">
        <f t="array" ref="N4200">IF($M4200=0,'Class Rules'!$D$3,INDEX('Class Rules'!$D$6:$D$85,MATCH($M4200,'Class Rules'!$A$6:$A$85,0)))</f>
        <v>Freight HDV</v>
      </c>
      <c r="O4200" s="1" t="str">
        <f t="array" ref="O4200">IF(SUMPRODUCT(MAX(ISNUMBER(SEARCH(Fuel_Rules!$A$6:$A$30,$E4200))*ISNUMBER(SEARCH(Fuel_Rules!$B$6:$B$30,$F4200))*(Fuel_Rules!$A$6:$A$30&lt;&gt;"")))&gt;0,"Plug-in hybrid",IF($G4200="Diesel","Diesel","Gasoline"))</f>
        <v>Diesel</v>
      </c>
    </row>
    <row r="4201" spans="1:15" ht="15" customHeight="1" x14ac:dyDescent="0.25">
      <c r="A4201" s="1">
        <v>2022</v>
      </c>
      <c r="B4201" s="1" t="s">
        <v>6034</v>
      </c>
      <c r="C4201" s="1" t="s">
        <v>2014</v>
      </c>
      <c r="D4201" s="1" t="s">
        <v>6535</v>
      </c>
      <c r="E4201" s="1" t="s">
        <v>1901</v>
      </c>
      <c r="F4201" s="1" t="s">
        <v>2016</v>
      </c>
      <c r="G4201" s="1" t="s">
        <v>105</v>
      </c>
      <c r="H4201" s="1" t="s">
        <v>298</v>
      </c>
      <c r="I4201" s="1">
        <v>2.2000000000000002</v>
      </c>
      <c r="J4201" s="1">
        <v>2023</v>
      </c>
      <c r="K4201" s="1">
        <v>259751</v>
      </c>
      <c r="L4201" s="1">
        <v>0</v>
      </c>
      <c r="M4201" s="1">
        <f t="array" ref="M4201">SUMPRODUCT(MAX(ISNUMBER(SEARCH('Class Rules'!$B$6:$B$85,$E4201))*ISNUMBER(SEARCH('Class Rules'!$C$6:$C$85,$F4201))*'Class Rules'!$A$6:$A$85))</f>
        <v>49</v>
      </c>
      <c r="N4201" s="1" t="str">
        <f t="array" ref="N4201">IF($M4201=0,'Class Rules'!$D$3,INDEX('Class Rules'!$D$6:$D$85,MATCH($M4201,'Class Rules'!$A$6:$A$85,0)))</f>
        <v>Freight HDV</v>
      </c>
      <c r="O4201" s="1" t="str">
        <f t="array" ref="O4201">IF(SUMPRODUCT(MAX(ISNUMBER(SEARCH(Fuel_Rules!$A$6:$A$30,$E4201))*ISNUMBER(SEARCH(Fuel_Rules!$B$6:$B$30,$F4201))*(Fuel_Rules!$A$6:$A$30&lt;&gt;"")))&gt;0,"Plug-in hybrid",IF($G4201="Diesel","Diesel","Gasoline"))</f>
        <v>Diesel</v>
      </c>
    </row>
    <row r="4202" spans="1:15" ht="15" customHeight="1" x14ac:dyDescent="0.25">
      <c r="A4202" s="1">
        <v>2022</v>
      </c>
      <c r="B4202" s="1" t="s">
        <v>6034</v>
      </c>
      <c r="C4202" s="1" t="s">
        <v>2017</v>
      </c>
      <c r="D4202" s="1" t="s">
        <v>6536</v>
      </c>
      <c r="E4202" s="1" t="s">
        <v>1901</v>
      </c>
      <c r="F4202" s="1" t="s">
        <v>2019</v>
      </c>
      <c r="G4202" s="1" t="s">
        <v>105</v>
      </c>
      <c r="H4202" s="1" t="s">
        <v>298</v>
      </c>
      <c r="I4202" s="1">
        <v>2.2000000000000002</v>
      </c>
      <c r="J4202" s="1">
        <v>2023</v>
      </c>
      <c r="K4202" s="1">
        <v>273026</v>
      </c>
      <c r="L4202" s="1">
        <v>0</v>
      </c>
      <c r="M4202" s="1">
        <f t="array" ref="M4202">SUMPRODUCT(MAX(ISNUMBER(SEARCH('Class Rules'!$B$6:$B$85,$E4202))*ISNUMBER(SEARCH('Class Rules'!$C$6:$C$85,$F4202))*'Class Rules'!$A$6:$A$85))</f>
        <v>50</v>
      </c>
      <c r="N4202" s="1" t="str">
        <f t="array" ref="N4202">IF($M4202=0,'Class Rules'!$D$3,INDEX('Class Rules'!$D$6:$D$85,MATCH($M4202,'Class Rules'!$A$6:$A$85,0)))</f>
        <v>Freight HDV</v>
      </c>
      <c r="O4202" s="1" t="str">
        <f t="array" ref="O4202">IF(SUMPRODUCT(MAX(ISNUMBER(SEARCH(Fuel_Rules!$A$6:$A$30,$E4202))*ISNUMBER(SEARCH(Fuel_Rules!$B$6:$B$30,$F4202))*(Fuel_Rules!$A$6:$A$30&lt;&gt;"")))&gt;0,"Plug-in hybrid",IF($G4202="Diesel","Diesel","Gasoline"))</f>
        <v>Diesel</v>
      </c>
    </row>
    <row r="4203" spans="1:15" ht="15" customHeight="1" x14ac:dyDescent="0.25">
      <c r="A4203" s="1">
        <v>2022</v>
      </c>
      <c r="B4203" s="1" t="s">
        <v>6034</v>
      </c>
      <c r="C4203" s="1" t="s">
        <v>2020</v>
      </c>
      <c r="D4203" s="1" t="s">
        <v>6537</v>
      </c>
      <c r="E4203" s="1" t="s">
        <v>1901</v>
      </c>
      <c r="F4203" s="1" t="s">
        <v>2022</v>
      </c>
      <c r="G4203" s="1" t="s">
        <v>105</v>
      </c>
      <c r="H4203" s="1" t="s">
        <v>298</v>
      </c>
      <c r="I4203" s="1">
        <v>2.2000000000000002</v>
      </c>
      <c r="J4203" s="1">
        <v>2023</v>
      </c>
      <c r="K4203" s="1">
        <v>314034</v>
      </c>
      <c r="L4203" s="1">
        <v>0</v>
      </c>
      <c r="M4203" s="1">
        <f t="array" ref="M4203">SUMPRODUCT(MAX(ISNUMBER(SEARCH('Class Rules'!$B$6:$B$85,$E4203))*ISNUMBER(SEARCH('Class Rules'!$C$6:$C$85,$F4203))*'Class Rules'!$A$6:$A$85))</f>
        <v>59</v>
      </c>
      <c r="N4203" s="1" t="str">
        <f t="array" ref="N4203">IF($M4203=0,'Class Rules'!$D$3,INDEX('Class Rules'!$D$6:$D$85,MATCH($M4203,'Class Rules'!$A$6:$A$85,0)))</f>
        <v>Passenger HDV</v>
      </c>
      <c r="O4203" s="1" t="str">
        <f t="array" ref="O4203">IF(SUMPRODUCT(MAX(ISNUMBER(SEARCH(Fuel_Rules!$A$6:$A$30,$E4203))*ISNUMBER(SEARCH(Fuel_Rules!$B$6:$B$30,$F4203))*(Fuel_Rules!$A$6:$A$30&lt;&gt;"")))&gt;0,"Plug-in hybrid",IF($G4203="Diesel","Diesel","Gasoline"))</f>
        <v>Diesel</v>
      </c>
    </row>
    <row r="4204" spans="1:15" ht="15" customHeight="1" x14ac:dyDescent="0.25">
      <c r="A4204" s="1">
        <v>2022</v>
      </c>
      <c r="B4204" s="1" t="s">
        <v>6034</v>
      </c>
      <c r="C4204" s="1" t="s">
        <v>2023</v>
      </c>
      <c r="D4204" s="1" t="s">
        <v>6538</v>
      </c>
      <c r="E4204" s="1" t="s">
        <v>1901</v>
      </c>
      <c r="F4204" s="1" t="s">
        <v>2025</v>
      </c>
      <c r="G4204" s="1" t="s">
        <v>105</v>
      </c>
      <c r="H4204" s="1" t="s">
        <v>298</v>
      </c>
      <c r="I4204" s="1">
        <v>2.2000000000000002</v>
      </c>
      <c r="J4204" s="1">
        <v>2023</v>
      </c>
      <c r="K4204" s="1">
        <v>333497</v>
      </c>
      <c r="L4204" s="1">
        <v>0</v>
      </c>
      <c r="M4204" s="1">
        <f t="array" ref="M4204">SUMPRODUCT(MAX(ISNUMBER(SEARCH('Class Rules'!$B$6:$B$85,$E4204))*ISNUMBER(SEARCH('Class Rules'!$C$6:$C$85,$F4204))*'Class Rules'!$A$6:$A$85))</f>
        <v>59</v>
      </c>
      <c r="N4204" s="1" t="str">
        <f t="array" ref="N4204">IF($M4204=0,'Class Rules'!$D$3,INDEX('Class Rules'!$D$6:$D$85,MATCH($M4204,'Class Rules'!$A$6:$A$85,0)))</f>
        <v>Passenger HDV</v>
      </c>
      <c r="O4204" s="1" t="str">
        <f t="array" ref="O4204">IF(SUMPRODUCT(MAX(ISNUMBER(SEARCH(Fuel_Rules!$A$6:$A$30,$E4204))*ISNUMBER(SEARCH(Fuel_Rules!$B$6:$B$30,$F4204))*(Fuel_Rules!$A$6:$A$30&lt;&gt;"")))&gt;0,"Plug-in hybrid",IF($G4204="Diesel","Diesel","Gasoline"))</f>
        <v>Diesel</v>
      </c>
    </row>
    <row r="4205" spans="1:15" ht="15" customHeight="1" x14ac:dyDescent="0.25">
      <c r="A4205" s="1">
        <v>2022</v>
      </c>
      <c r="B4205" s="1" t="s">
        <v>6034</v>
      </c>
      <c r="C4205" s="1" t="s">
        <v>2026</v>
      </c>
      <c r="D4205" s="1" t="s">
        <v>6539</v>
      </c>
      <c r="E4205" s="1" t="s">
        <v>1901</v>
      </c>
      <c r="F4205" s="1" t="s">
        <v>2028</v>
      </c>
      <c r="G4205" s="1" t="s">
        <v>105</v>
      </c>
      <c r="H4205" s="1" t="s">
        <v>298</v>
      </c>
      <c r="I4205" s="1">
        <v>2.2000000000000002</v>
      </c>
      <c r="J4205" s="1">
        <v>2023</v>
      </c>
      <c r="K4205" s="1">
        <v>226135</v>
      </c>
      <c r="L4205" s="1">
        <v>0</v>
      </c>
      <c r="M4205" s="1">
        <f t="array" ref="M4205">SUMPRODUCT(MAX(ISNUMBER(SEARCH('Class Rules'!$B$6:$B$85,$E4205))*ISNUMBER(SEARCH('Class Rules'!$C$6:$C$85,$F4205))*'Class Rules'!$A$6:$A$85))</f>
        <v>38</v>
      </c>
      <c r="N4205" s="1" t="str">
        <f t="array" ref="N4205">IF($M4205=0,'Class Rules'!$D$3,INDEX('Class Rules'!$D$6:$D$85,MATCH($M4205,'Class Rules'!$A$6:$A$85,0)))</f>
        <v>Freight LDV</v>
      </c>
      <c r="O4205" s="1" t="str">
        <f t="array" ref="O4205">IF(SUMPRODUCT(MAX(ISNUMBER(SEARCH(Fuel_Rules!$A$6:$A$30,$E4205))*ISNUMBER(SEARCH(Fuel_Rules!$B$6:$B$30,$F4205))*(Fuel_Rules!$A$6:$A$30&lt;&gt;"")))&gt;0,"Plug-in hybrid",IF($G4205="Diesel","Diesel","Gasoline"))</f>
        <v>Diesel</v>
      </c>
    </row>
    <row r="4206" spans="1:15" ht="15" customHeight="1" x14ac:dyDescent="0.25">
      <c r="A4206" s="1">
        <v>2022</v>
      </c>
      <c r="B4206" s="1" t="s">
        <v>6034</v>
      </c>
      <c r="C4206" s="1" t="s">
        <v>2029</v>
      </c>
      <c r="D4206" s="1" t="s">
        <v>6540</v>
      </c>
      <c r="E4206" s="1" t="s">
        <v>1901</v>
      </c>
      <c r="F4206" s="1" t="s">
        <v>2031</v>
      </c>
      <c r="G4206" s="1" t="s">
        <v>105</v>
      </c>
      <c r="H4206" s="1" t="s">
        <v>298</v>
      </c>
      <c r="I4206" s="1">
        <v>2.2000000000000002</v>
      </c>
      <c r="J4206" s="1">
        <v>2023</v>
      </c>
      <c r="K4206" s="1">
        <v>232042</v>
      </c>
      <c r="L4206" s="1">
        <v>0</v>
      </c>
      <c r="M4206" s="1">
        <f t="array" ref="M4206">SUMPRODUCT(MAX(ISNUMBER(SEARCH('Class Rules'!$B$6:$B$85,$E4206))*ISNUMBER(SEARCH('Class Rules'!$C$6:$C$85,$F4206))*'Class Rules'!$A$6:$A$85))</f>
        <v>38</v>
      </c>
      <c r="N4206" s="1" t="str">
        <f t="array" ref="N4206">IF($M4206=0,'Class Rules'!$D$3,INDEX('Class Rules'!$D$6:$D$85,MATCH($M4206,'Class Rules'!$A$6:$A$85,0)))</f>
        <v>Freight LDV</v>
      </c>
      <c r="O4206" s="1" t="str">
        <f t="array" ref="O4206">IF(SUMPRODUCT(MAX(ISNUMBER(SEARCH(Fuel_Rules!$A$6:$A$30,$E4206))*ISNUMBER(SEARCH(Fuel_Rules!$B$6:$B$30,$F4206))*(Fuel_Rules!$A$6:$A$30&lt;&gt;"")))&gt;0,"Plug-in hybrid",IF($G4206="Diesel","Diesel","Gasoline"))</f>
        <v>Diesel</v>
      </c>
    </row>
    <row r="4207" spans="1:15" ht="15" customHeight="1" x14ac:dyDescent="0.25">
      <c r="A4207" s="1">
        <v>2022</v>
      </c>
      <c r="B4207" s="1" t="s">
        <v>6034</v>
      </c>
      <c r="C4207" s="1" t="s">
        <v>2032</v>
      </c>
      <c r="D4207" s="1" t="s">
        <v>6541</v>
      </c>
      <c r="E4207" s="1" t="s">
        <v>1901</v>
      </c>
      <c r="F4207" s="1" t="s">
        <v>2034</v>
      </c>
      <c r="G4207" s="1" t="s">
        <v>105</v>
      </c>
      <c r="H4207" s="1" t="s">
        <v>437</v>
      </c>
      <c r="I4207" s="1">
        <v>3</v>
      </c>
      <c r="J4207" s="1">
        <v>2023</v>
      </c>
      <c r="K4207" s="1">
        <v>733157</v>
      </c>
      <c r="L4207" s="1">
        <v>0</v>
      </c>
      <c r="M4207" s="1">
        <f t="array" ref="M4207">SUMPRODUCT(MAX(ISNUMBER(SEARCH('Class Rules'!$B$6:$B$85,$E4207))*ISNUMBER(SEARCH('Class Rules'!$C$6:$C$85,$F4207))*'Class Rules'!$A$6:$A$85))</f>
        <v>0</v>
      </c>
      <c r="N4207" s="1" t="str">
        <f t="array" ref="N4207">IF($M4207=0,'Class Rules'!$D$3,INDEX('Class Rules'!$D$6:$D$85,MATCH($M4207,'Class Rules'!$A$6:$A$85,0)))</f>
        <v>Passenger LDV</v>
      </c>
      <c r="O4207" s="1" t="str">
        <f t="array" ref="O4207">IF(SUMPRODUCT(MAX(ISNUMBER(SEARCH(Fuel_Rules!$A$6:$A$30,$E4207))*ISNUMBER(SEARCH(Fuel_Rules!$B$6:$B$30,$F4207))*(Fuel_Rules!$A$6:$A$30&lt;&gt;"")))&gt;0,"Plug-in hybrid",IF($G4207="Diesel","Diesel","Gasoline"))</f>
        <v>Diesel</v>
      </c>
    </row>
    <row r="4208" spans="1:15" ht="15" customHeight="1" x14ac:dyDescent="0.25">
      <c r="A4208" s="1">
        <v>2022</v>
      </c>
      <c r="B4208" s="1" t="s">
        <v>6034</v>
      </c>
      <c r="C4208" s="1" t="s">
        <v>2035</v>
      </c>
      <c r="D4208" s="1" t="s">
        <v>6542</v>
      </c>
      <c r="E4208" s="1" t="s">
        <v>1901</v>
      </c>
      <c r="F4208" s="1" t="s">
        <v>2037</v>
      </c>
      <c r="G4208" s="1" t="s">
        <v>103</v>
      </c>
      <c r="H4208" s="1" t="s">
        <v>298</v>
      </c>
      <c r="I4208" s="1">
        <v>3</v>
      </c>
      <c r="J4208" s="1">
        <v>2023</v>
      </c>
      <c r="K4208" s="1">
        <v>867652</v>
      </c>
      <c r="L4208" s="1">
        <v>0</v>
      </c>
      <c r="M4208" s="1">
        <f t="array" ref="M4208">SUMPRODUCT(MAX(ISNUMBER(SEARCH('Class Rules'!$B$6:$B$85,$E4208))*ISNUMBER(SEARCH('Class Rules'!$C$6:$C$85,$F4208))*'Class Rules'!$A$6:$A$85))</f>
        <v>0</v>
      </c>
      <c r="N4208" s="1" t="str">
        <f t="array" ref="N4208">IF($M4208=0,'Class Rules'!$D$3,INDEX('Class Rules'!$D$6:$D$85,MATCH($M4208,'Class Rules'!$A$6:$A$85,0)))</f>
        <v>Passenger LDV</v>
      </c>
      <c r="O4208" s="1" t="str">
        <f t="array" ref="O4208">IF(SUMPRODUCT(MAX(ISNUMBER(SEARCH(Fuel_Rules!$A$6:$A$30,$E4208))*ISNUMBER(SEARCH(Fuel_Rules!$B$6:$B$30,$F4208))*(Fuel_Rules!$A$6:$A$30&lt;&gt;"")))&gt;0,"Plug-in hybrid",IF($G4208="Diesel","Diesel","Gasoline"))</f>
        <v>Gasoline</v>
      </c>
    </row>
    <row r="4209" spans="1:15" ht="15" customHeight="1" x14ac:dyDescent="0.25">
      <c r="A4209" s="1">
        <v>2022</v>
      </c>
      <c r="B4209" s="1" t="s">
        <v>6034</v>
      </c>
      <c r="C4209" s="1" t="s">
        <v>2038</v>
      </c>
      <c r="D4209" s="1" t="s">
        <v>6543</v>
      </c>
      <c r="E4209" s="1" t="s">
        <v>1901</v>
      </c>
      <c r="F4209" s="1" t="s">
        <v>2040</v>
      </c>
      <c r="G4209" s="1" t="s">
        <v>105</v>
      </c>
      <c r="H4209" s="1" t="s">
        <v>298</v>
      </c>
      <c r="I4209" s="1">
        <v>2.2000000000000002</v>
      </c>
      <c r="J4209" s="1">
        <v>2023</v>
      </c>
      <c r="K4209" s="1">
        <v>277796</v>
      </c>
      <c r="L4209" s="1">
        <v>0</v>
      </c>
      <c r="M4209" s="1">
        <f t="array" ref="M4209">SUMPRODUCT(MAX(ISNUMBER(SEARCH('Class Rules'!$B$6:$B$85,$E4209))*ISNUMBER(SEARCH('Class Rules'!$C$6:$C$85,$F4209))*'Class Rules'!$A$6:$A$85))</f>
        <v>60</v>
      </c>
      <c r="N4209" s="1" t="str">
        <f t="array" ref="N4209">IF($M4209=0,'Class Rules'!$D$3,INDEX('Class Rules'!$D$6:$D$85,MATCH($M4209,'Class Rules'!$A$6:$A$85,0)))</f>
        <v>Passenger HDV</v>
      </c>
      <c r="O4209" s="1" t="str">
        <f t="array" ref="O4209">IF(SUMPRODUCT(MAX(ISNUMBER(SEARCH(Fuel_Rules!$A$6:$A$30,$E4209))*ISNUMBER(SEARCH(Fuel_Rules!$B$6:$B$30,$F4209))*(Fuel_Rules!$A$6:$A$30&lt;&gt;"")))&gt;0,"Plug-in hybrid",IF($G4209="Diesel","Diesel","Gasoline"))</f>
        <v>Diesel</v>
      </c>
    </row>
    <row r="4210" spans="1:15" ht="15" customHeight="1" x14ac:dyDescent="0.25">
      <c r="A4210" s="1">
        <v>2022</v>
      </c>
      <c r="B4210" s="1" t="s">
        <v>6034</v>
      </c>
      <c r="C4210" s="1" t="s">
        <v>2041</v>
      </c>
      <c r="D4210" s="1" t="s">
        <v>6544</v>
      </c>
      <c r="E4210" s="1" t="s">
        <v>1901</v>
      </c>
      <c r="F4210" s="1" t="s">
        <v>2043</v>
      </c>
      <c r="G4210" s="1" t="s">
        <v>105</v>
      </c>
      <c r="H4210" s="1" t="s">
        <v>298</v>
      </c>
      <c r="I4210" s="1">
        <v>2.2000000000000002</v>
      </c>
      <c r="J4210" s="1">
        <v>2023</v>
      </c>
      <c r="K4210" s="1">
        <v>262167</v>
      </c>
      <c r="L4210" s="1">
        <v>0</v>
      </c>
      <c r="M4210" s="1">
        <f t="array" ref="M4210">SUMPRODUCT(MAX(ISNUMBER(SEARCH('Class Rules'!$B$6:$B$85,$E4210))*ISNUMBER(SEARCH('Class Rules'!$C$6:$C$85,$F4210))*'Class Rules'!$A$6:$A$85))</f>
        <v>60</v>
      </c>
      <c r="N4210" s="1" t="str">
        <f t="array" ref="N4210">IF($M4210=0,'Class Rules'!$D$3,INDEX('Class Rules'!$D$6:$D$85,MATCH($M4210,'Class Rules'!$A$6:$A$85,0)))</f>
        <v>Passenger HDV</v>
      </c>
      <c r="O4210" s="1" t="str">
        <f t="array" ref="O4210">IF(SUMPRODUCT(MAX(ISNUMBER(SEARCH(Fuel_Rules!$A$6:$A$30,$E4210))*ISNUMBER(SEARCH(Fuel_Rules!$B$6:$B$30,$F4210))*(Fuel_Rules!$A$6:$A$30&lt;&gt;"")))&gt;0,"Plug-in hybrid",IF($G4210="Diesel","Diesel","Gasoline"))</f>
        <v>Diesel</v>
      </c>
    </row>
    <row r="4211" spans="1:15" ht="15" customHeight="1" x14ac:dyDescent="0.25">
      <c r="A4211" s="1">
        <v>2022</v>
      </c>
      <c r="B4211" s="1" t="s">
        <v>6034</v>
      </c>
      <c r="C4211" s="1" t="s">
        <v>2044</v>
      </c>
      <c r="D4211" s="1" t="s">
        <v>6545</v>
      </c>
      <c r="E4211" s="1" t="s">
        <v>1901</v>
      </c>
      <c r="F4211" s="1" t="s">
        <v>2046</v>
      </c>
      <c r="G4211" s="1" t="s">
        <v>105</v>
      </c>
      <c r="H4211" s="1" t="s">
        <v>298</v>
      </c>
      <c r="I4211" s="1">
        <v>2.2000000000000002</v>
      </c>
      <c r="J4211" s="1">
        <v>2023</v>
      </c>
      <c r="K4211" s="1">
        <v>290404</v>
      </c>
      <c r="L4211" s="1">
        <v>0</v>
      </c>
      <c r="M4211" s="1">
        <f t="array" ref="M4211">SUMPRODUCT(MAX(ISNUMBER(SEARCH('Class Rules'!$B$6:$B$85,$E4211))*ISNUMBER(SEARCH('Class Rules'!$C$6:$C$85,$F4211))*'Class Rules'!$A$6:$A$85))</f>
        <v>60</v>
      </c>
      <c r="N4211" s="1" t="str">
        <f t="array" ref="N4211">IF($M4211=0,'Class Rules'!$D$3,INDEX('Class Rules'!$D$6:$D$85,MATCH($M4211,'Class Rules'!$A$6:$A$85,0)))</f>
        <v>Passenger HDV</v>
      </c>
      <c r="O4211" s="1" t="str">
        <f t="array" ref="O4211">IF(SUMPRODUCT(MAX(ISNUMBER(SEARCH(Fuel_Rules!$A$6:$A$30,$E4211))*ISNUMBER(SEARCH(Fuel_Rules!$B$6:$B$30,$F4211))*(Fuel_Rules!$A$6:$A$30&lt;&gt;"")))&gt;0,"Plug-in hybrid",IF($G4211="Diesel","Diesel","Gasoline"))</f>
        <v>Diesel</v>
      </c>
    </row>
    <row r="4212" spans="1:15" ht="15" customHeight="1" x14ac:dyDescent="0.25">
      <c r="A4212" s="1">
        <v>2022</v>
      </c>
      <c r="B4212" s="1" t="s">
        <v>6034</v>
      </c>
      <c r="C4212" s="1" t="s">
        <v>2047</v>
      </c>
      <c r="D4212" s="1" t="s">
        <v>6546</v>
      </c>
      <c r="E4212" s="1" t="s">
        <v>1901</v>
      </c>
      <c r="F4212" s="1" t="s">
        <v>2049</v>
      </c>
      <c r="G4212" s="1" t="s">
        <v>103</v>
      </c>
      <c r="H4212" s="1" t="s">
        <v>437</v>
      </c>
      <c r="I4212" s="1">
        <v>2</v>
      </c>
      <c r="J4212" s="1">
        <v>2023</v>
      </c>
      <c r="K4212" s="1">
        <v>429944</v>
      </c>
      <c r="L4212" s="1">
        <v>0</v>
      </c>
      <c r="M4212" s="1">
        <f t="array" ref="M4212">SUMPRODUCT(MAX(ISNUMBER(SEARCH('Class Rules'!$B$6:$B$85,$E4212))*ISNUMBER(SEARCH('Class Rules'!$C$6:$C$85,$F4212))*'Class Rules'!$A$6:$A$85))</f>
        <v>0</v>
      </c>
      <c r="N4212" s="1" t="str">
        <f t="array" ref="N4212">IF($M4212=0,'Class Rules'!$D$3,INDEX('Class Rules'!$D$6:$D$85,MATCH($M4212,'Class Rules'!$A$6:$A$85,0)))</f>
        <v>Passenger LDV</v>
      </c>
      <c r="O4212" s="1" t="str">
        <f t="array" ref="O4212">IF(SUMPRODUCT(MAX(ISNUMBER(SEARCH(Fuel_Rules!$A$6:$A$30,$E4212))*ISNUMBER(SEARCH(Fuel_Rules!$B$6:$B$30,$F4212))*(Fuel_Rules!$A$6:$A$30&lt;&gt;"")))&gt;0,"Plug-in hybrid",IF($G4212="Diesel","Diesel","Gasoline"))</f>
        <v>Gasoline</v>
      </c>
    </row>
    <row r="4213" spans="1:15" ht="15" customHeight="1" x14ac:dyDescent="0.25">
      <c r="A4213" s="1">
        <v>2022</v>
      </c>
      <c r="B4213" s="1" t="s">
        <v>6034</v>
      </c>
      <c r="C4213" s="1" t="s">
        <v>2050</v>
      </c>
      <c r="D4213" s="1" t="s">
        <v>6547</v>
      </c>
      <c r="E4213" s="1" t="s">
        <v>1901</v>
      </c>
      <c r="F4213" s="1" t="s">
        <v>2052</v>
      </c>
      <c r="G4213" s="1" t="s">
        <v>103</v>
      </c>
      <c r="H4213" s="1" t="s">
        <v>437</v>
      </c>
      <c r="I4213" s="1">
        <v>2</v>
      </c>
      <c r="J4213" s="1">
        <v>2023</v>
      </c>
      <c r="K4213" s="1">
        <v>449438</v>
      </c>
      <c r="L4213" s="1">
        <v>0</v>
      </c>
      <c r="M4213" s="1">
        <f t="array" ref="M4213">SUMPRODUCT(MAX(ISNUMBER(SEARCH('Class Rules'!$B$6:$B$85,$E4213))*ISNUMBER(SEARCH('Class Rules'!$C$6:$C$85,$F4213))*'Class Rules'!$A$6:$A$85))</f>
        <v>0</v>
      </c>
      <c r="N4213" s="1" t="str">
        <f t="array" ref="N4213">IF($M4213=0,'Class Rules'!$D$3,INDEX('Class Rules'!$D$6:$D$85,MATCH($M4213,'Class Rules'!$A$6:$A$85,0)))</f>
        <v>Passenger LDV</v>
      </c>
      <c r="O4213" s="1" t="str">
        <f t="array" ref="O4213">IF(SUMPRODUCT(MAX(ISNUMBER(SEARCH(Fuel_Rules!$A$6:$A$30,$E4213))*ISNUMBER(SEARCH(Fuel_Rules!$B$6:$B$30,$F4213))*(Fuel_Rules!$A$6:$A$30&lt;&gt;"")))&gt;0,"Plug-in hybrid",IF($G4213="Diesel","Diesel","Gasoline"))</f>
        <v>Gasoline</v>
      </c>
    </row>
    <row r="4214" spans="1:15" ht="15" customHeight="1" x14ac:dyDescent="0.25">
      <c r="A4214" s="1">
        <v>2022</v>
      </c>
      <c r="B4214" s="1" t="s">
        <v>6034</v>
      </c>
      <c r="C4214" s="1" t="s">
        <v>2053</v>
      </c>
      <c r="D4214" s="1" t="s">
        <v>6548</v>
      </c>
      <c r="E4214" s="1" t="s">
        <v>1901</v>
      </c>
      <c r="F4214" s="1" t="s">
        <v>2055</v>
      </c>
      <c r="G4214" s="1" t="s">
        <v>103</v>
      </c>
      <c r="H4214" s="1" t="s">
        <v>437</v>
      </c>
      <c r="I4214" s="1">
        <v>3</v>
      </c>
      <c r="J4214" s="1">
        <v>2023</v>
      </c>
      <c r="K4214" s="1">
        <v>846357</v>
      </c>
      <c r="L4214" s="1">
        <v>0</v>
      </c>
      <c r="M4214" s="1">
        <f t="array" ref="M4214">SUMPRODUCT(MAX(ISNUMBER(SEARCH('Class Rules'!$B$6:$B$85,$E4214))*ISNUMBER(SEARCH('Class Rules'!$C$6:$C$85,$F4214))*'Class Rules'!$A$6:$A$85))</f>
        <v>0</v>
      </c>
      <c r="N4214" s="1" t="str">
        <f t="array" ref="N4214">IF($M4214=0,'Class Rules'!$D$3,INDEX('Class Rules'!$D$6:$D$85,MATCH($M4214,'Class Rules'!$A$6:$A$85,0)))</f>
        <v>Passenger LDV</v>
      </c>
      <c r="O4214" s="1" t="str">
        <f t="array" ref="O4214">IF(SUMPRODUCT(MAX(ISNUMBER(SEARCH(Fuel_Rules!$A$6:$A$30,$E4214))*ISNUMBER(SEARCH(Fuel_Rules!$B$6:$B$30,$F4214))*(Fuel_Rules!$A$6:$A$30&lt;&gt;"")))&gt;0,"Plug-in hybrid",IF($G4214="Diesel","Diesel","Gasoline"))</f>
        <v>Gasoline</v>
      </c>
    </row>
    <row r="4215" spans="1:15" ht="15" customHeight="1" x14ac:dyDescent="0.25">
      <c r="A4215" s="1">
        <v>2022</v>
      </c>
      <c r="B4215" s="1" t="s">
        <v>6034</v>
      </c>
      <c r="C4215" s="1" t="s">
        <v>2056</v>
      </c>
      <c r="D4215" s="1" t="s">
        <v>6549</v>
      </c>
      <c r="E4215" s="1" t="s">
        <v>1901</v>
      </c>
      <c r="F4215" s="1" t="s">
        <v>2058</v>
      </c>
      <c r="G4215" s="1" t="s">
        <v>103</v>
      </c>
      <c r="H4215" s="1" t="s">
        <v>437</v>
      </c>
      <c r="I4215" s="1">
        <v>2</v>
      </c>
      <c r="J4215" s="1">
        <v>2023</v>
      </c>
      <c r="K4215" s="1">
        <v>450684</v>
      </c>
      <c r="L4215" s="1">
        <v>0</v>
      </c>
      <c r="M4215" s="1">
        <f t="array" ref="M4215">SUMPRODUCT(MAX(ISNUMBER(SEARCH('Class Rules'!$B$6:$B$85,$E4215))*ISNUMBER(SEARCH('Class Rules'!$C$6:$C$85,$F4215))*'Class Rules'!$A$6:$A$85))</f>
        <v>0</v>
      </c>
      <c r="N4215" s="1" t="str">
        <f t="array" ref="N4215">IF($M4215=0,'Class Rules'!$D$3,INDEX('Class Rules'!$D$6:$D$85,MATCH($M4215,'Class Rules'!$A$6:$A$85,0)))</f>
        <v>Passenger LDV</v>
      </c>
      <c r="O4215" s="1" t="str">
        <f t="array" ref="O4215">IF(SUMPRODUCT(MAX(ISNUMBER(SEARCH(Fuel_Rules!$A$6:$A$30,$E4215))*ISNUMBER(SEARCH(Fuel_Rules!$B$6:$B$30,$F4215))*(Fuel_Rules!$A$6:$A$30&lt;&gt;"")))&gt;0,"Plug-in hybrid",IF($G4215="Diesel","Diesel","Gasoline"))</f>
        <v>Gasoline</v>
      </c>
    </row>
    <row r="4216" spans="1:15" ht="15" customHeight="1" x14ac:dyDescent="0.25">
      <c r="A4216" s="1">
        <v>2022</v>
      </c>
      <c r="B4216" s="1" t="s">
        <v>6034</v>
      </c>
      <c r="C4216" s="1" t="s">
        <v>2059</v>
      </c>
      <c r="D4216" s="1" t="s">
        <v>6550</v>
      </c>
      <c r="E4216" s="1" t="s">
        <v>1901</v>
      </c>
      <c r="F4216" s="1" t="s">
        <v>2061</v>
      </c>
      <c r="G4216" s="1" t="s">
        <v>103</v>
      </c>
      <c r="H4216" s="1" t="s">
        <v>437</v>
      </c>
      <c r="I4216" s="1">
        <v>2</v>
      </c>
      <c r="J4216" s="1">
        <v>2023</v>
      </c>
      <c r="K4216" s="1">
        <v>552223</v>
      </c>
      <c r="L4216" s="1">
        <v>0</v>
      </c>
      <c r="M4216" s="1">
        <f t="array" ref="M4216">SUMPRODUCT(MAX(ISNUMBER(SEARCH('Class Rules'!$B$6:$B$85,$E4216))*ISNUMBER(SEARCH('Class Rules'!$C$6:$C$85,$F4216))*'Class Rules'!$A$6:$A$85))</f>
        <v>0</v>
      </c>
      <c r="N4216" s="1" t="str">
        <f t="array" ref="N4216">IF($M4216=0,'Class Rules'!$D$3,INDEX('Class Rules'!$D$6:$D$85,MATCH($M4216,'Class Rules'!$A$6:$A$85,0)))</f>
        <v>Passenger LDV</v>
      </c>
      <c r="O4216" s="1" t="str">
        <f t="array" ref="O4216">IF(SUMPRODUCT(MAX(ISNUMBER(SEARCH(Fuel_Rules!$A$6:$A$30,$E4216))*ISNUMBER(SEARCH(Fuel_Rules!$B$6:$B$30,$F4216))*(Fuel_Rules!$A$6:$A$30&lt;&gt;"")))&gt;0,"Plug-in hybrid",IF($G4216="Diesel","Diesel","Gasoline"))</f>
        <v>Gasoline</v>
      </c>
    </row>
    <row r="4217" spans="1:15" ht="15" customHeight="1" x14ac:dyDescent="0.25">
      <c r="A4217" s="1">
        <v>2022</v>
      </c>
      <c r="B4217" s="1" t="s">
        <v>6034</v>
      </c>
      <c r="C4217" s="1" t="s">
        <v>2062</v>
      </c>
      <c r="D4217" s="1" t="s">
        <v>6551</v>
      </c>
      <c r="E4217" s="1" t="s">
        <v>1901</v>
      </c>
      <c r="F4217" s="1" t="s">
        <v>2064</v>
      </c>
      <c r="G4217" s="1" t="s">
        <v>103</v>
      </c>
      <c r="H4217" s="1" t="s">
        <v>437</v>
      </c>
      <c r="I4217" s="1">
        <v>2</v>
      </c>
      <c r="J4217" s="1">
        <v>2023</v>
      </c>
      <c r="K4217" s="1">
        <v>531556</v>
      </c>
      <c r="L4217" s="1">
        <v>0</v>
      </c>
      <c r="M4217" s="1">
        <f t="array" ref="M4217">SUMPRODUCT(MAX(ISNUMBER(SEARCH('Class Rules'!$B$6:$B$85,$E4217))*ISNUMBER(SEARCH('Class Rules'!$C$6:$C$85,$F4217))*'Class Rules'!$A$6:$A$85))</f>
        <v>0</v>
      </c>
      <c r="N4217" s="1" t="str">
        <f t="array" ref="N4217">IF($M4217=0,'Class Rules'!$D$3,INDEX('Class Rules'!$D$6:$D$85,MATCH($M4217,'Class Rules'!$A$6:$A$85,0)))</f>
        <v>Passenger LDV</v>
      </c>
      <c r="O4217" s="1" t="str">
        <f t="array" ref="O4217">IF(SUMPRODUCT(MAX(ISNUMBER(SEARCH(Fuel_Rules!$A$6:$A$30,$E4217))*ISNUMBER(SEARCH(Fuel_Rules!$B$6:$B$30,$F4217))*(Fuel_Rules!$A$6:$A$30&lt;&gt;"")))&gt;0,"Plug-in hybrid",IF($G4217="Diesel","Diesel","Gasoline"))</f>
        <v>Gasoline</v>
      </c>
    </row>
    <row r="4218" spans="1:15" ht="15" customHeight="1" x14ac:dyDescent="0.25">
      <c r="A4218" s="1">
        <v>2022</v>
      </c>
      <c r="B4218" s="1" t="s">
        <v>6034</v>
      </c>
      <c r="C4218" s="1" t="s">
        <v>2065</v>
      </c>
      <c r="D4218" s="1" t="s">
        <v>6552</v>
      </c>
      <c r="E4218" s="1" t="s">
        <v>1901</v>
      </c>
      <c r="F4218" s="1" t="s">
        <v>2067</v>
      </c>
      <c r="G4218" s="1" t="s">
        <v>105</v>
      </c>
      <c r="H4218" s="1" t="s">
        <v>298</v>
      </c>
      <c r="I4218" s="1">
        <v>2.2000000000000002</v>
      </c>
      <c r="J4218" s="1">
        <v>2023</v>
      </c>
      <c r="K4218" s="1">
        <v>327903</v>
      </c>
      <c r="L4218" s="1">
        <v>0</v>
      </c>
      <c r="M4218" s="1">
        <f t="array" ref="M4218">SUMPRODUCT(MAX(ISNUMBER(SEARCH('Class Rules'!$B$6:$B$85,$E4218))*ISNUMBER(SEARCH('Class Rules'!$C$6:$C$85,$F4218))*'Class Rules'!$A$6:$A$85))</f>
        <v>59</v>
      </c>
      <c r="N4218" s="1" t="str">
        <f t="array" ref="N4218">IF($M4218=0,'Class Rules'!$D$3,INDEX('Class Rules'!$D$6:$D$85,MATCH($M4218,'Class Rules'!$A$6:$A$85,0)))</f>
        <v>Passenger HDV</v>
      </c>
      <c r="O4218" s="1" t="str">
        <f t="array" ref="O4218">IF(SUMPRODUCT(MAX(ISNUMBER(SEARCH(Fuel_Rules!$A$6:$A$30,$E4218))*ISNUMBER(SEARCH(Fuel_Rules!$B$6:$B$30,$F4218))*(Fuel_Rules!$A$6:$A$30&lt;&gt;"")))&gt;0,"Plug-in hybrid",IF($G4218="Diesel","Diesel","Gasoline"))</f>
        <v>Diesel</v>
      </c>
    </row>
    <row r="4219" spans="1:15" ht="15" customHeight="1" x14ac:dyDescent="0.25">
      <c r="A4219" s="1">
        <v>2022</v>
      </c>
      <c r="B4219" s="1" t="s">
        <v>6034</v>
      </c>
      <c r="C4219" s="1" t="s">
        <v>2071</v>
      </c>
      <c r="D4219" s="1" t="s">
        <v>6553</v>
      </c>
      <c r="E4219" s="1" t="s">
        <v>1901</v>
      </c>
      <c r="F4219" s="1" t="s">
        <v>2073</v>
      </c>
      <c r="G4219" s="1" t="s">
        <v>105</v>
      </c>
      <c r="H4219" s="1" t="s">
        <v>437</v>
      </c>
      <c r="I4219" s="1">
        <v>3</v>
      </c>
      <c r="J4219" s="1">
        <v>2023</v>
      </c>
      <c r="K4219" s="1">
        <v>768003</v>
      </c>
      <c r="L4219" s="1">
        <v>0</v>
      </c>
      <c r="M4219" s="1">
        <f t="array" ref="M4219">SUMPRODUCT(MAX(ISNUMBER(SEARCH('Class Rules'!$B$6:$B$85,$E4219))*ISNUMBER(SEARCH('Class Rules'!$C$6:$C$85,$F4219))*'Class Rules'!$A$6:$A$85))</f>
        <v>0</v>
      </c>
      <c r="N4219" s="1" t="str">
        <f t="array" ref="N4219">IF($M4219=0,'Class Rules'!$D$3,INDEX('Class Rules'!$D$6:$D$85,MATCH($M4219,'Class Rules'!$A$6:$A$85,0)))</f>
        <v>Passenger LDV</v>
      </c>
      <c r="O4219" s="1" t="str">
        <f t="array" ref="O4219">IF(SUMPRODUCT(MAX(ISNUMBER(SEARCH(Fuel_Rules!$A$6:$A$30,$E4219))*ISNUMBER(SEARCH(Fuel_Rules!$B$6:$B$30,$F4219))*(Fuel_Rules!$A$6:$A$30&lt;&gt;"")))&gt;0,"Plug-in hybrid",IF($G4219="Diesel","Diesel","Gasoline"))</f>
        <v>Diesel</v>
      </c>
    </row>
    <row r="4220" spans="1:15" ht="15" customHeight="1" x14ac:dyDescent="0.25">
      <c r="A4220" s="1">
        <v>2022</v>
      </c>
      <c r="B4220" s="1" t="s">
        <v>6034</v>
      </c>
      <c r="C4220" s="1" t="s">
        <v>2077</v>
      </c>
      <c r="D4220" s="1" t="s">
        <v>6554</v>
      </c>
      <c r="E4220" s="1" t="s">
        <v>1901</v>
      </c>
      <c r="F4220" s="1" t="s">
        <v>2079</v>
      </c>
      <c r="G4220" s="1" t="s">
        <v>103</v>
      </c>
      <c r="H4220" s="1" t="s">
        <v>298</v>
      </c>
      <c r="I4220" s="1">
        <v>2</v>
      </c>
      <c r="J4220" s="1">
        <v>2023</v>
      </c>
      <c r="K4220" s="1">
        <v>338675</v>
      </c>
      <c r="L4220" s="1">
        <v>0</v>
      </c>
      <c r="M4220" s="1">
        <f t="array" ref="M4220">SUMPRODUCT(MAX(ISNUMBER(SEARCH('Class Rules'!$B$6:$B$85,$E4220))*ISNUMBER(SEARCH('Class Rules'!$C$6:$C$85,$F4220))*'Class Rules'!$A$6:$A$85))</f>
        <v>0</v>
      </c>
      <c r="N4220" s="1" t="str">
        <f t="array" ref="N4220">IF($M4220=0,'Class Rules'!$D$3,INDEX('Class Rules'!$D$6:$D$85,MATCH($M4220,'Class Rules'!$A$6:$A$85,0)))</f>
        <v>Passenger LDV</v>
      </c>
      <c r="O4220" s="1" t="str">
        <f t="array" ref="O4220">IF(SUMPRODUCT(MAX(ISNUMBER(SEARCH(Fuel_Rules!$A$6:$A$30,$E4220))*ISNUMBER(SEARCH(Fuel_Rules!$B$6:$B$30,$F4220))*(Fuel_Rules!$A$6:$A$30&lt;&gt;"")))&gt;0,"Plug-in hybrid",IF($G4220="Diesel","Diesel","Gasoline"))</f>
        <v>Gasoline</v>
      </c>
    </row>
    <row r="4221" spans="1:15" ht="15" customHeight="1" x14ac:dyDescent="0.25">
      <c r="A4221" s="1">
        <v>2022</v>
      </c>
      <c r="B4221" s="1" t="s">
        <v>6034</v>
      </c>
      <c r="C4221" s="1" t="s">
        <v>2080</v>
      </c>
      <c r="D4221" s="1" t="s">
        <v>6555</v>
      </c>
      <c r="E4221" s="1" t="s">
        <v>1901</v>
      </c>
      <c r="F4221" s="1" t="s">
        <v>2082</v>
      </c>
      <c r="G4221" s="1" t="s">
        <v>103</v>
      </c>
      <c r="H4221" s="1" t="s">
        <v>437</v>
      </c>
      <c r="I4221" s="1">
        <v>1.3</v>
      </c>
      <c r="J4221" s="1">
        <v>2023</v>
      </c>
      <c r="K4221" s="1">
        <v>334561</v>
      </c>
      <c r="L4221" s="1">
        <v>0</v>
      </c>
      <c r="M4221" s="1">
        <f t="array" ref="M4221">SUMPRODUCT(MAX(ISNUMBER(SEARCH('Class Rules'!$B$6:$B$85,$E4221))*ISNUMBER(SEARCH('Class Rules'!$C$6:$C$85,$F4221))*'Class Rules'!$A$6:$A$85))</f>
        <v>0</v>
      </c>
      <c r="N4221" s="1" t="str">
        <f t="array" ref="N4221">IF($M4221=0,'Class Rules'!$D$3,INDEX('Class Rules'!$D$6:$D$85,MATCH($M4221,'Class Rules'!$A$6:$A$85,0)))</f>
        <v>Passenger LDV</v>
      </c>
      <c r="O4221" s="1" t="str">
        <f t="array" ref="O4221">IF(SUMPRODUCT(MAX(ISNUMBER(SEARCH(Fuel_Rules!$A$6:$A$30,$E4221))*ISNUMBER(SEARCH(Fuel_Rules!$B$6:$B$30,$F4221))*(Fuel_Rules!$A$6:$A$30&lt;&gt;"")))&gt;0,"Plug-in hybrid",IF($G4221="Diesel","Diesel","Gasoline"))</f>
        <v>Gasoline</v>
      </c>
    </row>
    <row r="4222" spans="1:15" ht="15" customHeight="1" x14ac:dyDescent="0.25">
      <c r="A4222" s="1">
        <v>2022</v>
      </c>
      <c r="B4222" s="1" t="s">
        <v>6034</v>
      </c>
      <c r="C4222" s="1" t="s">
        <v>2083</v>
      </c>
      <c r="D4222" s="1" t="s">
        <v>6556</v>
      </c>
      <c r="E4222" s="1" t="s">
        <v>1901</v>
      </c>
      <c r="F4222" s="1" t="s">
        <v>2085</v>
      </c>
      <c r="G4222" s="1" t="s">
        <v>103</v>
      </c>
      <c r="H4222" s="1" t="s">
        <v>437</v>
      </c>
      <c r="I4222" s="1">
        <v>3</v>
      </c>
      <c r="J4222" s="1">
        <v>2023</v>
      </c>
      <c r="K4222" s="1">
        <v>926740</v>
      </c>
      <c r="L4222" s="1">
        <v>0</v>
      </c>
      <c r="M4222" s="1">
        <f t="array" ref="M4222">SUMPRODUCT(MAX(ISNUMBER(SEARCH('Class Rules'!$B$6:$B$85,$E4222))*ISNUMBER(SEARCH('Class Rules'!$C$6:$C$85,$F4222))*'Class Rules'!$A$6:$A$85))</f>
        <v>0</v>
      </c>
      <c r="N4222" s="1" t="str">
        <f t="array" ref="N4222">IF($M4222=0,'Class Rules'!$D$3,INDEX('Class Rules'!$D$6:$D$85,MATCH($M4222,'Class Rules'!$A$6:$A$85,0)))</f>
        <v>Passenger LDV</v>
      </c>
      <c r="O4222" s="1" t="str">
        <f t="array" ref="O4222">IF(SUMPRODUCT(MAX(ISNUMBER(SEARCH(Fuel_Rules!$A$6:$A$30,$E4222))*ISNUMBER(SEARCH(Fuel_Rules!$B$6:$B$30,$F4222))*(Fuel_Rules!$A$6:$A$30&lt;&gt;"")))&gt;0,"Plug-in hybrid",IF($G4222="Diesel","Diesel","Gasoline"))</f>
        <v>Gasoline</v>
      </c>
    </row>
    <row r="4223" spans="1:15" ht="15" customHeight="1" x14ac:dyDescent="0.25">
      <c r="A4223" s="1">
        <v>2022</v>
      </c>
      <c r="B4223" s="1" t="s">
        <v>6034</v>
      </c>
      <c r="C4223" s="1" t="s">
        <v>2086</v>
      </c>
      <c r="D4223" s="1" t="s">
        <v>6557</v>
      </c>
      <c r="E4223" s="1" t="s">
        <v>1901</v>
      </c>
      <c r="F4223" s="1" t="s">
        <v>2088</v>
      </c>
      <c r="G4223" s="1" t="s">
        <v>103</v>
      </c>
      <c r="H4223" s="1" t="s">
        <v>437</v>
      </c>
      <c r="I4223" s="1">
        <v>4</v>
      </c>
      <c r="J4223" s="1">
        <v>2023</v>
      </c>
      <c r="K4223" s="1">
        <v>1322218</v>
      </c>
      <c r="L4223" s="1">
        <v>0</v>
      </c>
      <c r="M4223" s="1">
        <f t="array" ref="M4223">SUMPRODUCT(MAX(ISNUMBER(SEARCH('Class Rules'!$B$6:$B$85,$E4223))*ISNUMBER(SEARCH('Class Rules'!$C$6:$C$85,$F4223))*'Class Rules'!$A$6:$A$85))</f>
        <v>0</v>
      </c>
      <c r="N4223" s="1" t="str">
        <f t="array" ref="N4223">IF($M4223=0,'Class Rules'!$D$3,INDEX('Class Rules'!$D$6:$D$85,MATCH($M4223,'Class Rules'!$A$6:$A$85,0)))</f>
        <v>Passenger LDV</v>
      </c>
      <c r="O4223" s="1" t="str">
        <f t="array" ref="O4223">IF(SUMPRODUCT(MAX(ISNUMBER(SEARCH(Fuel_Rules!$A$6:$A$30,$E4223))*ISNUMBER(SEARCH(Fuel_Rules!$B$6:$B$30,$F4223))*(Fuel_Rules!$A$6:$A$30&lt;&gt;"")))&gt;0,"Plug-in hybrid",IF($G4223="Diesel","Diesel","Gasoline"))</f>
        <v>Gasoline</v>
      </c>
    </row>
    <row r="4224" spans="1:15" ht="15" customHeight="1" x14ac:dyDescent="0.25">
      <c r="A4224" s="1">
        <v>2022</v>
      </c>
      <c r="B4224" s="1" t="s">
        <v>6034</v>
      </c>
      <c r="C4224" s="1" t="s">
        <v>2089</v>
      </c>
      <c r="D4224" s="1" t="s">
        <v>6558</v>
      </c>
      <c r="E4224" s="1" t="s">
        <v>1901</v>
      </c>
      <c r="F4224" s="1" t="s">
        <v>2091</v>
      </c>
      <c r="G4224" s="1" t="s">
        <v>103</v>
      </c>
      <c r="H4224" s="1" t="s">
        <v>437</v>
      </c>
      <c r="I4224" s="1">
        <v>1.3</v>
      </c>
      <c r="J4224" s="1">
        <v>2023</v>
      </c>
      <c r="K4224" s="1">
        <v>291903</v>
      </c>
      <c r="L4224" s="1">
        <v>0</v>
      </c>
      <c r="M4224" s="1">
        <f t="array" ref="M4224">SUMPRODUCT(MAX(ISNUMBER(SEARCH('Class Rules'!$B$6:$B$85,$E4224))*ISNUMBER(SEARCH('Class Rules'!$C$6:$C$85,$F4224))*'Class Rules'!$A$6:$A$85))</f>
        <v>0</v>
      </c>
      <c r="N4224" s="1" t="str">
        <f t="array" ref="N4224">IF($M4224=0,'Class Rules'!$D$3,INDEX('Class Rules'!$D$6:$D$85,MATCH($M4224,'Class Rules'!$A$6:$A$85,0)))</f>
        <v>Passenger LDV</v>
      </c>
      <c r="O4224" s="1" t="str">
        <f t="array" ref="O4224">IF(SUMPRODUCT(MAX(ISNUMBER(SEARCH(Fuel_Rules!$A$6:$A$30,$E4224))*ISNUMBER(SEARCH(Fuel_Rules!$B$6:$B$30,$F4224))*(Fuel_Rules!$A$6:$A$30&lt;&gt;"")))&gt;0,"Plug-in hybrid",IF($G4224="Diesel","Diesel","Gasoline"))</f>
        <v>Gasoline</v>
      </c>
    </row>
    <row r="4225" spans="1:15" ht="15" customHeight="1" x14ac:dyDescent="0.25">
      <c r="A4225" s="1">
        <v>2022</v>
      </c>
      <c r="B4225" s="1" t="s">
        <v>6034</v>
      </c>
      <c r="C4225" s="1" t="s">
        <v>2092</v>
      </c>
      <c r="D4225" s="1" t="s">
        <v>6559</v>
      </c>
      <c r="E4225" s="1" t="s">
        <v>1901</v>
      </c>
      <c r="F4225" s="1" t="s">
        <v>2094</v>
      </c>
      <c r="G4225" s="1" t="s">
        <v>103</v>
      </c>
      <c r="H4225" s="1" t="s">
        <v>437</v>
      </c>
      <c r="I4225" s="1">
        <v>1.3</v>
      </c>
      <c r="J4225" s="1">
        <v>2023</v>
      </c>
      <c r="K4225" s="1">
        <v>312322</v>
      </c>
      <c r="L4225" s="1">
        <v>0</v>
      </c>
      <c r="M4225" s="1">
        <f t="array" ref="M4225">SUMPRODUCT(MAX(ISNUMBER(SEARCH('Class Rules'!$B$6:$B$85,$E4225))*ISNUMBER(SEARCH('Class Rules'!$C$6:$C$85,$F4225))*'Class Rules'!$A$6:$A$85))</f>
        <v>0</v>
      </c>
      <c r="N4225" s="1" t="str">
        <f t="array" ref="N4225">IF($M4225=0,'Class Rules'!$D$3,INDEX('Class Rules'!$D$6:$D$85,MATCH($M4225,'Class Rules'!$A$6:$A$85,0)))</f>
        <v>Passenger LDV</v>
      </c>
      <c r="O4225" s="1" t="str">
        <f t="array" ref="O4225">IF(SUMPRODUCT(MAX(ISNUMBER(SEARCH(Fuel_Rules!$A$6:$A$30,$E4225))*ISNUMBER(SEARCH(Fuel_Rules!$B$6:$B$30,$F4225))*(Fuel_Rules!$A$6:$A$30&lt;&gt;"")))&gt;0,"Plug-in hybrid",IF($G4225="Diesel","Diesel","Gasoline"))</f>
        <v>Gasoline</v>
      </c>
    </row>
    <row r="4226" spans="1:15" ht="15" customHeight="1" x14ac:dyDescent="0.25">
      <c r="A4226" s="1">
        <v>2022</v>
      </c>
      <c r="B4226" s="1" t="s">
        <v>6034</v>
      </c>
      <c r="C4226" s="1" t="s">
        <v>2095</v>
      </c>
      <c r="D4226" s="1" t="s">
        <v>6560</v>
      </c>
      <c r="E4226" s="1" t="s">
        <v>1901</v>
      </c>
      <c r="F4226" s="1" t="s">
        <v>2097</v>
      </c>
      <c r="G4226" s="1" t="s">
        <v>103</v>
      </c>
      <c r="H4226" s="1" t="s">
        <v>437</v>
      </c>
      <c r="I4226" s="1">
        <v>4</v>
      </c>
      <c r="J4226" s="1">
        <v>2023</v>
      </c>
      <c r="K4226" s="1">
        <v>2128026</v>
      </c>
      <c r="L4226" s="1">
        <v>0</v>
      </c>
      <c r="M4226" s="1">
        <f t="array" ref="M4226">SUMPRODUCT(MAX(ISNUMBER(SEARCH('Class Rules'!$B$6:$B$85,$E4226))*ISNUMBER(SEARCH('Class Rules'!$C$6:$C$85,$F4226))*'Class Rules'!$A$6:$A$85))</f>
        <v>0</v>
      </c>
      <c r="N4226" s="1" t="str">
        <f t="array" ref="N4226">IF($M4226=0,'Class Rules'!$D$3,INDEX('Class Rules'!$D$6:$D$85,MATCH($M4226,'Class Rules'!$A$6:$A$85,0)))</f>
        <v>Passenger LDV</v>
      </c>
      <c r="O4226" s="1" t="str">
        <f t="array" ref="O4226">IF(SUMPRODUCT(MAX(ISNUMBER(SEARCH(Fuel_Rules!$A$6:$A$30,$E4226))*ISNUMBER(SEARCH(Fuel_Rules!$B$6:$B$30,$F4226))*(Fuel_Rules!$A$6:$A$30&lt;&gt;"")))&gt;0,"Plug-in hybrid",IF($G4226="Diesel","Diesel","Gasoline"))</f>
        <v>Gasoline</v>
      </c>
    </row>
    <row r="4227" spans="1:15" ht="15" customHeight="1" x14ac:dyDescent="0.25">
      <c r="A4227" s="1">
        <v>2022</v>
      </c>
      <c r="B4227" s="1" t="s">
        <v>6034</v>
      </c>
      <c r="C4227" s="1" t="s">
        <v>2098</v>
      </c>
      <c r="D4227" s="1" t="s">
        <v>6561</v>
      </c>
      <c r="E4227" s="1" t="s">
        <v>1901</v>
      </c>
      <c r="F4227" s="1" t="s">
        <v>2100</v>
      </c>
      <c r="G4227" s="1" t="s">
        <v>103</v>
      </c>
      <c r="H4227" s="1" t="s">
        <v>437</v>
      </c>
      <c r="I4227" s="1">
        <v>2</v>
      </c>
      <c r="J4227" s="1">
        <v>2023</v>
      </c>
      <c r="K4227" s="1">
        <v>562750</v>
      </c>
      <c r="L4227" s="1">
        <v>0</v>
      </c>
      <c r="M4227" s="1">
        <f t="array" ref="M4227">SUMPRODUCT(MAX(ISNUMBER(SEARCH('Class Rules'!$B$6:$B$85,$E4227))*ISNUMBER(SEARCH('Class Rules'!$C$6:$C$85,$F4227))*'Class Rules'!$A$6:$A$85))</f>
        <v>0</v>
      </c>
      <c r="N4227" s="1" t="str">
        <f t="array" ref="N4227">IF($M4227=0,'Class Rules'!$D$3,INDEX('Class Rules'!$D$6:$D$85,MATCH($M4227,'Class Rules'!$A$6:$A$85,0)))</f>
        <v>Passenger LDV</v>
      </c>
      <c r="O4227" s="1" t="str">
        <f t="array" ref="O4227">IF(SUMPRODUCT(MAX(ISNUMBER(SEARCH(Fuel_Rules!$A$6:$A$30,$E4227))*ISNUMBER(SEARCH(Fuel_Rules!$B$6:$B$30,$F4227))*(Fuel_Rules!$A$6:$A$30&lt;&gt;"")))&gt;0,"Plug-in hybrid",IF($G4227="Diesel","Diesel","Gasoline"))</f>
        <v>Gasoline</v>
      </c>
    </row>
    <row r="4228" spans="1:15" ht="15" customHeight="1" x14ac:dyDescent="0.25">
      <c r="A4228" s="1">
        <v>2022</v>
      </c>
      <c r="B4228" s="1" t="s">
        <v>6034</v>
      </c>
      <c r="C4228" s="1" t="s">
        <v>2101</v>
      </c>
      <c r="D4228" s="1" t="s">
        <v>6562</v>
      </c>
      <c r="E4228" s="1" t="s">
        <v>1901</v>
      </c>
      <c r="F4228" s="1" t="s">
        <v>2103</v>
      </c>
      <c r="G4228" s="1" t="s">
        <v>103</v>
      </c>
      <c r="H4228" s="1" t="s">
        <v>298</v>
      </c>
      <c r="I4228" s="1">
        <v>4</v>
      </c>
      <c r="J4228" s="1">
        <v>2023</v>
      </c>
      <c r="K4228" s="1">
        <v>1670924</v>
      </c>
      <c r="L4228" s="1">
        <v>0</v>
      </c>
      <c r="M4228" s="1">
        <f t="array" ref="M4228">SUMPRODUCT(MAX(ISNUMBER(SEARCH('Class Rules'!$B$6:$B$85,$E4228))*ISNUMBER(SEARCH('Class Rules'!$C$6:$C$85,$F4228))*'Class Rules'!$A$6:$A$85))</f>
        <v>0</v>
      </c>
      <c r="N4228" s="1" t="str">
        <f t="array" ref="N4228">IF($M4228=0,'Class Rules'!$D$3,INDEX('Class Rules'!$D$6:$D$85,MATCH($M4228,'Class Rules'!$A$6:$A$85,0)))</f>
        <v>Passenger LDV</v>
      </c>
      <c r="O4228" s="1" t="str">
        <f t="array" ref="O4228">IF(SUMPRODUCT(MAX(ISNUMBER(SEARCH(Fuel_Rules!$A$6:$A$30,$E4228))*ISNUMBER(SEARCH(Fuel_Rules!$B$6:$B$30,$F4228))*(Fuel_Rules!$A$6:$A$30&lt;&gt;"")))&gt;0,"Plug-in hybrid",IF($G4228="Diesel","Diesel","Gasoline"))</f>
        <v>Gasoline</v>
      </c>
    </row>
    <row r="4229" spans="1:15" ht="15" customHeight="1" x14ac:dyDescent="0.25">
      <c r="A4229" s="1">
        <v>2022</v>
      </c>
      <c r="B4229" s="1" t="s">
        <v>6034</v>
      </c>
      <c r="C4229" s="1" t="s">
        <v>3769</v>
      </c>
      <c r="D4229" s="1" t="s">
        <v>6563</v>
      </c>
      <c r="E4229" s="1" t="s">
        <v>1901</v>
      </c>
      <c r="F4229" s="1" t="s">
        <v>3771</v>
      </c>
      <c r="G4229" s="1" t="s">
        <v>103</v>
      </c>
      <c r="H4229" s="1" t="s">
        <v>437</v>
      </c>
      <c r="I4229" s="1">
        <v>2</v>
      </c>
      <c r="J4229" s="1">
        <v>2023</v>
      </c>
      <c r="K4229" s="1">
        <v>408411</v>
      </c>
      <c r="L4229" s="1">
        <v>0</v>
      </c>
      <c r="M4229" s="1">
        <f t="array" ref="M4229">SUMPRODUCT(MAX(ISNUMBER(SEARCH('Class Rules'!$B$6:$B$85,$E4229))*ISNUMBER(SEARCH('Class Rules'!$C$6:$C$85,$F4229))*'Class Rules'!$A$6:$A$85))</f>
        <v>0</v>
      </c>
      <c r="N4229" s="1" t="str">
        <f t="array" ref="N4229">IF($M4229=0,'Class Rules'!$D$3,INDEX('Class Rules'!$D$6:$D$85,MATCH($M4229,'Class Rules'!$A$6:$A$85,0)))</f>
        <v>Passenger LDV</v>
      </c>
      <c r="O4229" s="1" t="str">
        <f t="array" ref="O4229">IF(SUMPRODUCT(MAX(ISNUMBER(SEARCH(Fuel_Rules!$A$6:$A$30,$E4229))*ISNUMBER(SEARCH(Fuel_Rules!$B$6:$B$30,$F4229))*(Fuel_Rules!$A$6:$A$30&lt;&gt;"")))&gt;0,"Plug-in hybrid",IF($G4229="Diesel","Diesel","Gasoline"))</f>
        <v>Gasoline</v>
      </c>
    </row>
    <row r="4230" spans="1:15" ht="15" customHeight="1" x14ac:dyDescent="0.25">
      <c r="A4230" s="1">
        <v>2022</v>
      </c>
      <c r="B4230" s="1" t="s">
        <v>6034</v>
      </c>
      <c r="C4230" s="1" t="s">
        <v>3772</v>
      </c>
      <c r="D4230" s="1" t="s">
        <v>6564</v>
      </c>
      <c r="E4230" s="1" t="s">
        <v>1901</v>
      </c>
      <c r="F4230" s="1" t="s">
        <v>3774</v>
      </c>
      <c r="G4230" s="1" t="s">
        <v>103</v>
      </c>
      <c r="H4230" s="1" t="s">
        <v>437</v>
      </c>
      <c r="I4230" s="1">
        <v>1.5</v>
      </c>
      <c r="J4230" s="1">
        <v>2023</v>
      </c>
      <c r="K4230" s="1">
        <v>366997</v>
      </c>
      <c r="L4230" s="1">
        <v>0</v>
      </c>
      <c r="M4230" s="1">
        <f t="array" ref="M4230">SUMPRODUCT(MAX(ISNUMBER(SEARCH('Class Rules'!$B$6:$B$85,$E4230))*ISNUMBER(SEARCH('Class Rules'!$C$6:$C$85,$F4230))*'Class Rules'!$A$6:$A$85))</f>
        <v>0</v>
      </c>
      <c r="N4230" s="1" t="str">
        <f t="array" ref="N4230">IF($M4230=0,'Class Rules'!$D$3,INDEX('Class Rules'!$D$6:$D$85,MATCH($M4230,'Class Rules'!$A$6:$A$85,0)))</f>
        <v>Passenger LDV</v>
      </c>
      <c r="O4230" s="1" t="str">
        <f t="array" ref="O4230">IF(SUMPRODUCT(MAX(ISNUMBER(SEARCH(Fuel_Rules!$A$6:$A$30,$E4230))*ISNUMBER(SEARCH(Fuel_Rules!$B$6:$B$30,$F4230))*(Fuel_Rules!$A$6:$A$30&lt;&gt;"")))&gt;0,"Plug-in hybrid",IF($G4230="Diesel","Diesel","Gasoline"))</f>
        <v>Gasoline</v>
      </c>
    </row>
    <row r="4231" spans="1:15" ht="15" customHeight="1" x14ac:dyDescent="0.25">
      <c r="A4231" s="1">
        <v>2022</v>
      </c>
      <c r="B4231" s="1" t="s">
        <v>6034</v>
      </c>
      <c r="C4231" s="1" t="s">
        <v>3775</v>
      </c>
      <c r="D4231" s="1" t="s">
        <v>6565</v>
      </c>
      <c r="E4231" s="1" t="s">
        <v>1901</v>
      </c>
      <c r="F4231" s="1" t="s">
        <v>3777</v>
      </c>
      <c r="G4231" s="1" t="s">
        <v>103</v>
      </c>
      <c r="H4231" s="1" t="s">
        <v>437</v>
      </c>
      <c r="I4231" s="1">
        <v>2</v>
      </c>
      <c r="J4231" s="1">
        <v>2023</v>
      </c>
      <c r="K4231" s="1">
        <v>553181</v>
      </c>
      <c r="L4231" s="1">
        <v>0</v>
      </c>
      <c r="M4231" s="1">
        <f t="array" ref="M4231">SUMPRODUCT(MAX(ISNUMBER(SEARCH('Class Rules'!$B$6:$B$85,$E4231))*ISNUMBER(SEARCH('Class Rules'!$C$6:$C$85,$F4231))*'Class Rules'!$A$6:$A$85))</f>
        <v>0</v>
      </c>
      <c r="N4231" s="1" t="str">
        <f t="array" ref="N4231">IF($M4231=0,'Class Rules'!$D$3,INDEX('Class Rules'!$D$6:$D$85,MATCH($M4231,'Class Rules'!$A$6:$A$85,0)))</f>
        <v>Passenger LDV</v>
      </c>
      <c r="O4231" s="1" t="str">
        <f t="array" ref="O4231">IF(SUMPRODUCT(MAX(ISNUMBER(SEARCH(Fuel_Rules!$A$6:$A$30,$E4231))*ISNUMBER(SEARCH(Fuel_Rules!$B$6:$B$30,$F4231))*(Fuel_Rules!$A$6:$A$30&lt;&gt;"")))&gt;0,"Plug-in hybrid",IF($G4231="Diesel","Diesel","Gasoline"))</f>
        <v>Gasoline</v>
      </c>
    </row>
    <row r="4232" spans="1:15" ht="15" customHeight="1" x14ac:dyDescent="0.25">
      <c r="A4232" s="1">
        <v>2022</v>
      </c>
      <c r="B4232" s="1" t="s">
        <v>6034</v>
      </c>
      <c r="C4232" s="1" t="s">
        <v>4797</v>
      </c>
      <c r="D4232" s="1" t="s">
        <v>6566</v>
      </c>
      <c r="E4232" s="1" t="s">
        <v>1901</v>
      </c>
      <c r="F4232" s="1" t="s">
        <v>4799</v>
      </c>
      <c r="G4232" s="1" t="s">
        <v>103</v>
      </c>
      <c r="H4232" s="1" t="s">
        <v>298</v>
      </c>
      <c r="I4232" s="1">
        <v>4</v>
      </c>
      <c r="J4232" s="1">
        <v>2023</v>
      </c>
      <c r="K4232" s="1">
        <v>4031989</v>
      </c>
      <c r="L4232" s="1">
        <v>0</v>
      </c>
      <c r="M4232" s="1">
        <f t="array" ref="M4232">SUMPRODUCT(MAX(ISNUMBER(SEARCH('Class Rules'!$B$6:$B$85,$E4232))*ISNUMBER(SEARCH('Class Rules'!$C$6:$C$85,$F4232))*'Class Rules'!$A$6:$A$85))</f>
        <v>0</v>
      </c>
      <c r="N4232" s="1" t="str">
        <f t="array" ref="N4232">IF($M4232=0,'Class Rules'!$D$3,INDEX('Class Rules'!$D$6:$D$85,MATCH($M4232,'Class Rules'!$A$6:$A$85,0)))</f>
        <v>Passenger LDV</v>
      </c>
      <c r="O4232" s="1" t="str">
        <f t="array" ref="O4232">IF(SUMPRODUCT(MAX(ISNUMBER(SEARCH(Fuel_Rules!$A$6:$A$30,$E4232))*ISNUMBER(SEARCH(Fuel_Rules!$B$6:$B$30,$F4232))*(Fuel_Rules!$A$6:$A$30&lt;&gt;"")))&gt;0,"Plug-in hybrid",IF($G4232="Diesel","Diesel","Gasoline"))</f>
        <v>Gasoline</v>
      </c>
    </row>
    <row r="4233" spans="1:15" ht="15" customHeight="1" x14ac:dyDescent="0.25">
      <c r="A4233" s="1">
        <v>2022</v>
      </c>
      <c r="B4233" s="1" t="s">
        <v>6034</v>
      </c>
      <c r="C4233" s="1" t="s">
        <v>5710</v>
      </c>
      <c r="D4233" s="1" t="s">
        <v>6567</v>
      </c>
      <c r="E4233" s="1" t="s">
        <v>1901</v>
      </c>
      <c r="F4233" s="1" t="s">
        <v>5712</v>
      </c>
      <c r="G4233" s="1" t="s">
        <v>103</v>
      </c>
      <c r="H4233" s="1" t="s">
        <v>437</v>
      </c>
      <c r="I4233" s="1">
        <v>2</v>
      </c>
      <c r="J4233" s="1">
        <v>2023</v>
      </c>
      <c r="K4233" s="1">
        <v>499354</v>
      </c>
      <c r="L4233" s="1">
        <v>0</v>
      </c>
      <c r="M4233" s="1">
        <f t="array" ref="M4233">SUMPRODUCT(MAX(ISNUMBER(SEARCH('Class Rules'!$B$6:$B$85,$E4233))*ISNUMBER(SEARCH('Class Rules'!$C$6:$C$85,$F4233))*'Class Rules'!$A$6:$A$85))</f>
        <v>0</v>
      </c>
      <c r="N4233" s="1" t="str">
        <f t="array" ref="N4233">IF($M4233=0,'Class Rules'!$D$3,INDEX('Class Rules'!$D$6:$D$85,MATCH($M4233,'Class Rules'!$A$6:$A$85,0)))</f>
        <v>Passenger LDV</v>
      </c>
      <c r="O4233" s="1" t="str">
        <f t="array" ref="O4233">IF(SUMPRODUCT(MAX(ISNUMBER(SEARCH(Fuel_Rules!$A$6:$A$30,$E4233))*ISNUMBER(SEARCH(Fuel_Rules!$B$6:$B$30,$F4233))*(Fuel_Rules!$A$6:$A$30&lt;&gt;"")))&gt;0,"Plug-in hybrid",IF($G4233="Diesel","Diesel","Gasoline"))</f>
        <v>Gasoline</v>
      </c>
    </row>
    <row r="4234" spans="1:15" ht="15" customHeight="1" x14ac:dyDescent="0.25">
      <c r="A4234" s="1">
        <v>2022</v>
      </c>
      <c r="B4234" s="1" t="s">
        <v>6034</v>
      </c>
      <c r="C4234" s="1" t="s">
        <v>6568</v>
      </c>
      <c r="D4234" s="1" t="s">
        <v>6569</v>
      </c>
      <c r="E4234" s="1" t="s">
        <v>1901</v>
      </c>
      <c r="F4234" s="1" t="s">
        <v>6570</v>
      </c>
      <c r="G4234" s="1" t="s">
        <v>103</v>
      </c>
      <c r="H4234" s="1" t="s">
        <v>437</v>
      </c>
      <c r="I4234" s="1">
        <v>2</v>
      </c>
      <c r="J4234" s="1">
        <v>2023</v>
      </c>
      <c r="K4234" s="1">
        <v>506866</v>
      </c>
      <c r="L4234" s="1">
        <v>0</v>
      </c>
      <c r="M4234" s="1">
        <f t="array" ref="M4234">SUMPRODUCT(MAX(ISNUMBER(SEARCH('Class Rules'!$B$6:$B$85,$E4234))*ISNUMBER(SEARCH('Class Rules'!$C$6:$C$85,$F4234))*'Class Rules'!$A$6:$A$85))</f>
        <v>0</v>
      </c>
      <c r="N4234" s="1" t="str">
        <f t="array" ref="N4234">IF($M4234=0,'Class Rules'!$D$3,INDEX('Class Rules'!$D$6:$D$85,MATCH($M4234,'Class Rules'!$A$6:$A$85,0)))</f>
        <v>Passenger LDV</v>
      </c>
      <c r="O4234" s="1" t="str">
        <f t="array" ref="O4234">IF(SUMPRODUCT(MAX(ISNUMBER(SEARCH(Fuel_Rules!$A$6:$A$30,$E4234))*ISNUMBER(SEARCH(Fuel_Rules!$B$6:$B$30,$F4234))*(Fuel_Rules!$A$6:$A$30&lt;&gt;"")))&gt;0,"Plug-in hybrid",IF($G4234="Diesel","Diesel","Gasoline"))</f>
        <v>Gasoline</v>
      </c>
    </row>
    <row r="4235" spans="1:15" ht="15" customHeight="1" x14ac:dyDescent="0.25">
      <c r="A4235" s="1">
        <v>2022</v>
      </c>
      <c r="B4235" s="1" t="s">
        <v>6034</v>
      </c>
      <c r="C4235" s="1" t="s">
        <v>2108</v>
      </c>
      <c r="D4235" s="1" t="s">
        <v>6571</v>
      </c>
      <c r="E4235" s="1" t="s">
        <v>2106</v>
      </c>
      <c r="F4235" s="1" t="s">
        <v>2110</v>
      </c>
      <c r="G4235" s="1" t="s">
        <v>103</v>
      </c>
      <c r="H4235" s="1" t="s">
        <v>437</v>
      </c>
      <c r="I4235" s="1">
        <v>2</v>
      </c>
      <c r="J4235" s="1">
        <v>2023</v>
      </c>
      <c r="K4235" s="1">
        <v>258072</v>
      </c>
      <c r="L4235" s="1">
        <v>0</v>
      </c>
      <c r="M4235" s="1">
        <f t="array" ref="M4235">SUMPRODUCT(MAX(ISNUMBER(SEARCH('Class Rules'!$B$6:$B$85,$E4235))*ISNUMBER(SEARCH('Class Rules'!$C$6:$C$85,$F4235))*'Class Rules'!$A$6:$A$85))</f>
        <v>0</v>
      </c>
      <c r="N4235" s="1" t="str">
        <f t="array" ref="N4235">IF($M4235=0,'Class Rules'!$D$3,INDEX('Class Rules'!$D$6:$D$85,MATCH($M4235,'Class Rules'!$A$6:$A$85,0)))</f>
        <v>Passenger LDV</v>
      </c>
      <c r="O4235" s="1" t="str">
        <f t="array" ref="O4235">IF(SUMPRODUCT(MAX(ISNUMBER(SEARCH(Fuel_Rules!$A$6:$A$30,$E4235))*ISNUMBER(SEARCH(Fuel_Rules!$B$6:$B$30,$F4235))*(Fuel_Rules!$A$6:$A$30&lt;&gt;"")))&gt;0,"Plug-in hybrid",IF($G4235="Diesel","Diesel","Gasoline"))</f>
        <v>Gasoline</v>
      </c>
    </row>
    <row r="4236" spans="1:15" ht="15" customHeight="1" x14ac:dyDescent="0.25">
      <c r="A4236" s="1">
        <v>2022</v>
      </c>
      <c r="B4236" s="1" t="s">
        <v>6034</v>
      </c>
      <c r="C4236" s="1" t="s">
        <v>2111</v>
      </c>
      <c r="D4236" s="1" t="s">
        <v>6572</v>
      </c>
      <c r="E4236" s="1" t="s">
        <v>2106</v>
      </c>
      <c r="F4236" s="1" t="s">
        <v>2113</v>
      </c>
      <c r="G4236" s="1" t="s">
        <v>103</v>
      </c>
      <c r="H4236" s="1" t="s">
        <v>437</v>
      </c>
      <c r="I4236" s="1">
        <v>2</v>
      </c>
      <c r="J4236" s="1">
        <v>2023</v>
      </c>
      <c r="K4236" s="1">
        <v>270175</v>
      </c>
      <c r="L4236" s="1">
        <v>0</v>
      </c>
      <c r="M4236" s="1">
        <f t="array" ref="M4236">SUMPRODUCT(MAX(ISNUMBER(SEARCH('Class Rules'!$B$6:$B$85,$E4236))*ISNUMBER(SEARCH('Class Rules'!$C$6:$C$85,$F4236))*'Class Rules'!$A$6:$A$85))</f>
        <v>0</v>
      </c>
      <c r="N4236" s="1" t="str">
        <f t="array" ref="N4236">IF($M4236=0,'Class Rules'!$D$3,INDEX('Class Rules'!$D$6:$D$85,MATCH($M4236,'Class Rules'!$A$6:$A$85,0)))</f>
        <v>Passenger LDV</v>
      </c>
      <c r="O4236" s="1" t="str">
        <f t="array" ref="O4236">IF(SUMPRODUCT(MAX(ISNUMBER(SEARCH(Fuel_Rules!$A$6:$A$30,$E4236))*ISNUMBER(SEARCH(Fuel_Rules!$B$6:$B$30,$F4236))*(Fuel_Rules!$A$6:$A$30&lt;&gt;"")))&gt;0,"Plug-in hybrid",IF($G4236="Diesel","Diesel","Gasoline"))</f>
        <v>Gasoline</v>
      </c>
    </row>
    <row r="4237" spans="1:15" ht="15" customHeight="1" x14ac:dyDescent="0.25">
      <c r="A4237" s="1">
        <v>2022</v>
      </c>
      <c r="B4237" s="1" t="s">
        <v>6034</v>
      </c>
      <c r="C4237" s="1" t="s">
        <v>2117</v>
      </c>
      <c r="D4237" s="1" t="s">
        <v>6573</v>
      </c>
      <c r="E4237" s="1" t="s">
        <v>2106</v>
      </c>
      <c r="F4237" s="1" t="s">
        <v>2119</v>
      </c>
      <c r="G4237" s="1" t="s">
        <v>103</v>
      </c>
      <c r="H4237" s="1" t="s">
        <v>437</v>
      </c>
      <c r="I4237" s="1">
        <v>2</v>
      </c>
      <c r="J4237" s="1">
        <v>2023</v>
      </c>
      <c r="K4237" s="1">
        <v>288126</v>
      </c>
      <c r="L4237" s="1">
        <v>0</v>
      </c>
      <c r="M4237" s="1">
        <f t="array" ref="M4237">SUMPRODUCT(MAX(ISNUMBER(SEARCH('Class Rules'!$B$6:$B$85,$E4237))*ISNUMBER(SEARCH('Class Rules'!$C$6:$C$85,$F4237))*'Class Rules'!$A$6:$A$85))</f>
        <v>0</v>
      </c>
      <c r="N4237" s="1" t="str">
        <f t="array" ref="N4237">IF($M4237=0,'Class Rules'!$D$3,INDEX('Class Rules'!$D$6:$D$85,MATCH($M4237,'Class Rules'!$A$6:$A$85,0)))</f>
        <v>Passenger LDV</v>
      </c>
      <c r="O4237" s="1" t="str">
        <f t="array" ref="O4237">IF(SUMPRODUCT(MAX(ISNUMBER(SEARCH(Fuel_Rules!$A$6:$A$30,$E4237))*ISNUMBER(SEARCH(Fuel_Rules!$B$6:$B$30,$F4237))*(Fuel_Rules!$A$6:$A$30&lt;&gt;"")))&gt;0,"Plug-in hybrid",IF($G4237="Diesel","Diesel","Gasoline"))</f>
        <v>Gasoline</v>
      </c>
    </row>
    <row r="4238" spans="1:15" ht="15" customHeight="1" x14ac:dyDescent="0.25">
      <c r="A4238" s="1">
        <v>2022</v>
      </c>
      <c r="B4238" s="1" t="s">
        <v>6034</v>
      </c>
      <c r="C4238" s="1" t="s">
        <v>2120</v>
      </c>
      <c r="D4238" s="1" t="s">
        <v>6574</v>
      </c>
      <c r="E4238" s="1" t="s">
        <v>2106</v>
      </c>
      <c r="F4238" s="1" t="s">
        <v>2122</v>
      </c>
      <c r="G4238" s="1" t="s">
        <v>103</v>
      </c>
      <c r="H4238" s="1" t="s">
        <v>437</v>
      </c>
      <c r="I4238" s="1">
        <v>2</v>
      </c>
      <c r="J4238" s="1">
        <v>2023</v>
      </c>
      <c r="K4238" s="1">
        <v>278294</v>
      </c>
      <c r="L4238" s="1">
        <v>0</v>
      </c>
      <c r="M4238" s="1">
        <f t="array" ref="M4238">SUMPRODUCT(MAX(ISNUMBER(SEARCH('Class Rules'!$B$6:$B$85,$E4238))*ISNUMBER(SEARCH('Class Rules'!$C$6:$C$85,$F4238))*'Class Rules'!$A$6:$A$85))</f>
        <v>0</v>
      </c>
      <c r="N4238" s="1" t="str">
        <f t="array" ref="N4238">IF($M4238=0,'Class Rules'!$D$3,INDEX('Class Rules'!$D$6:$D$85,MATCH($M4238,'Class Rules'!$A$6:$A$85,0)))</f>
        <v>Passenger LDV</v>
      </c>
      <c r="O4238" s="1" t="str">
        <f t="array" ref="O4238">IF(SUMPRODUCT(MAX(ISNUMBER(SEARCH(Fuel_Rules!$A$6:$A$30,$E4238))*ISNUMBER(SEARCH(Fuel_Rules!$B$6:$B$30,$F4238))*(Fuel_Rules!$A$6:$A$30&lt;&gt;"")))&gt;0,"Plug-in hybrid",IF($G4238="Diesel","Diesel","Gasoline"))</f>
        <v>Gasoline</v>
      </c>
    </row>
    <row r="4239" spans="1:15" ht="15" customHeight="1" x14ac:dyDescent="0.25">
      <c r="A4239" s="1">
        <v>2022</v>
      </c>
      <c r="B4239" s="1" t="s">
        <v>6034</v>
      </c>
      <c r="C4239" s="1" t="s">
        <v>2123</v>
      </c>
      <c r="D4239" s="1" t="s">
        <v>6575</v>
      </c>
      <c r="E4239" s="1" t="s">
        <v>2106</v>
      </c>
      <c r="F4239" s="1" t="s">
        <v>2125</v>
      </c>
      <c r="G4239" s="1" t="s">
        <v>103</v>
      </c>
      <c r="H4239" s="1" t="s">
        <v>437</v>
      </c>
      <c r="I4239" s="1">
        <v>1.5</v>
      </c>
      <c r="J4239" s="1">
        <v>2023</v>
      </c>
      <c r="K4239" s="1">
        <v>225956</v>
      </c>
      <c r="L4239" s="1">
        <v>0</v>
      </c>
      <c r="M4239" s="1">
        <f t="array" ref="M4239">SUMPRODUCT(MAX(ISNUMBER(SEARCH('Class Rules'!$B$6:$B$85,$E4239))*ISNUMBER(SEARCH('Class Rules'!$C$6:$C$85,$F4239))*'Class Rules'!$A$6:$A$85))</f>
        <v>0</v>
      </c>
      <c r="N4239" s="1" t="str">
        <f t="array" ref="N4239">IF($M4239=0,'Class Rules'!$D$3,INDEX('Class Rules'!$D$6:$D$85,MATCH($M4239,'Class Rules'!$A$6:$A$85,0)))</f>
        <v>Passenger LDV</v>
      </c>
      <c r="O4239" s="1" t="str">
        <f t="array" ref="O4239">IF(SUMPRODUCT(MAX(ISNUMBER(SEARCH(Fuel_Rules!$A$6:$A$30,$E4239))*ISNUMBER(SEARCH(Fuel_Rules!$B$6:$B$30,$F4239))*(Fuel_Rules!$A$6:$A$30&lt;&gt;"")))&gt;0,"Plug-in hybrid",IF($G4239="Diesel","Diesel","Gasoline"))</f>
        <v>Gasoline</v>
      </c>
    </row>
    <row r="4240" spans="1:15" ht="15" customHeight="1" x14ac:dyDescent="0.25">
      <c r="A4240" s="1">
        <v>2022</v>
      </c>
      <c r="B4240" s="1" t="s">
        <v>6034</v>
      </c>
      <c r="C4240" s="1" t="s">
        <v>2126</v>
      </c>
      <c r="D4240" s="1" t="s">
        <v>6576</v>
      </c>
      <c r="E4240" s="1" t="s">
        <v>2106</v>
      </c>
      <c r="F4240" s="1" t="s">
        <v>2128</v>
      </c>
      <c r="G4240" s="1" t="s">
        <v>103</v>
      </c>
      <c r="H4240" s="1" t="s">
        <v>437</v>
      </c>
      <c r="I4240" s="1">
        <v>2</v>
      </c>
      <c r="J4240" s="1">
        <v>2023</v>
      </c>
      <c r="K4240" s="1">
        <v>347144</v>
      </c>
      <c r="L4240" s="1">
        <v>0</v>
      </c>
      <c r="M4240" s="1">
        <f t="array" ref="M4240">SUMPRODUCT(MAX(ISNUMBER(SEARCH('Class Rules'!$B$6:$B$85,$E4240))*ISNUMBER(SEARCH('Class Rules'!$C$6:$C$85,$F4240))*'Class Rules'!$A$6:$A$85))</f>
        <v>0</v>
      </c>
      <c r="N4240" s="1" t="str">
        <f t="array" ref="N4240">IF($M4240=0,'Class Rules'!$D$3,INDEX('Class Rules'!$D$6:$D$85,MATCH($M4240,'Class Rules'!$A$6:$A$85,0)))</f>
        <v>Passenger LDV</v>
      </c>
      <c r="O4240" s="1" t="str">
        <f t="array" ref="O4240">IF(SUMPRODUCT(MAX(ISNUMBER(SEARCH(Fuel_Rules!$A$6:$A$30,$E4240))*ISNUMBER(SEARCH(Fuel_Rules!$B$6:$B$30,$F4240))*(Fuel_Rules!$A$6:$A$30&lt;&gt;"")))&gt;0,"Plug-in hybrid",IF($G4240="Diesel","Diesel","Gasoline"))</f>
        <v>Gasoline</v>
      </c>
    </row>
    <row r="4241" spans="1:15" ht="15" customHeight="1" x14ac:dyDescent="0.25">
      <c r="A4241" s="1">
        <v>2022</v>
      </c>
      <c r="B4241" s="1" t="s">
        <v>6034</v>
      </c>
      <c r="C4241" s="1" t="s">
        <v>2129</v>
      </c>
      <c r="D4241" s="1" t="s">
        <v>6577</v>
      </c>
      <c r="E4241" s="1" t="s">
        <v>2106</v>
      </c>
      <c r="F4241" s="1" t="s">
        <v>2131</v>
      </c>
      <c r="G4241" s="1" t="s">
        <v>103</v>
      </c>
      <c r="H4241" s="1" t="s">
        <v>298</v>
      </c>
      <c r="I4241" s="1">
        <v>1.5</v>
      </c>
      <c r="J4241" s="1">
        <v>2023</v>
      </c>
      <c r="K4241" s="1">
        <v>301447</v>
      </c>
      <c r="L4241" s="1">
        <v>0</v>
      </c>
      <c r="M4241" s="1">
        <f t="array" ref="M4241">SUMPRODUCT(MAX(ISNUMBER(SEARCH('Class Rules'!$B$6:$B$85,$E4241))*ISNUMBER(SEARCH('Class Rules'!$C$6:$C$85,$F4241))*'Class Rules'!$A$6:$A$85))</f>
        <v>0</v>
      </c>
      <c r="N4241" s="1" t="str">
        <f t="array" ref="N4241">IF($M4241=0,'Class Rules'!$D$3,INDEX('Class Rules'!$D$6:$D$85,MATCH($M4241,'Class Rules'!$A$6:$A$85,0)))</f>
        <v>Passenger LDV</v>
      </c>
      <c r="O4241" s="1" t="str">
        <f t="array" ref="O4241">IF(SUMPRODUCT(MAX(ISNUMBER(SEARCH(Fuel_Rules!$A$6:$A$30,$E4241))*ISNUMBER(SEARCH(Fuel_Rules!$B$6:$B$30,$F4241))*(Fuel_Rules!$A$6:$A$30&lt;&gt;"")))&gt;0,"Plug-in hybrid",IF($G4241="Diesel","Diesel","Gasoline"))</f>
        <v>Gasoline</v>
      </c>
    </row>
    <row r="4242" spans="1:15" ht="15" customHeight="1" x14ac:dyDescent="0.25">
      <c r="A4242" s="1">
        <v>2022</v>
      </c>
      <c r="B4242" s="1" t="s">
        <v>6034</v>
      </c>
      <c r="C4242" s="1" t="s">
        <v>2132</v>
      </c>
      <c r="D4242" s="1" t="s">
        <v>6578</v>
      </c>
      <c r="E4242" s="1" t="s">
        <v>2106</v>
      </c>
      <c r="F4242" s="1" t="s">
        <v>2134</v>
      </c>
      <c r="G4242" s="1" t="s">
        <v>103</v>
      </c>
      <c r="H4242" s="1" t="s">
        <v>437</v>
      </c>
      <c r="I4242" s="1">
        <v>2</v>
      </c>
      <c r="J4242" s="1">
        <v>2023</v>
      </c>
      <c r="K4242" s="1">
        <v>317476</v>
      </c>
      <c r="L4242" s="1">
        <v>0</v>
      </c>
      <c r="M4242" s="1">
        <f t="array" ref="M4242">SUMPRODUCT(MAX(ISNUMBER(SEARCH('Class Rules'!$B$6:$B$85,$E4242))*ISNUMBER(SEARCH('Class Rules'!$C$6:$C$85,$F4242))*'Class Rules'!$A$6:$A$85))</f>
        <v>0</v>
      </c>
      <c r="N4242" s="1" t="str">
        <f t="array" ref="N4242">IF($M4242=0,'Class Rules'!$D$3,INDEX('Class Rules'!$D$6:$D$85,MATCH($M4242,'Class Rules'!$A$6:$A$85,0)))</f>
        <v>Passenger LDV</v>
      </c>
      <c r="O4242" s="1" t="str">
        <f t="array" ref="O4242">IF(SUMPRODUCT(MAX(ISNUMBER(SEARCH(Fuel_Rules!$A$6:$A$30,$E4242))*ISNUMBER(SEARCH(Fuel_Rules!$B$6:$B$30,$F4242))*(Fuel_Rules!$A$6:$A$30&lt;&gt;"")))&gt;0,"Plug-in hybrid",IF($G4242="Diesel","Diesel","Gasoline"))</f>
        <v>Gasoline</v>
      </c>
    </row>
    <row r="4243" spans="1:15" ht="15" customHeight="1" x14ac:dyDescent="0.25">
      <c r="A4243" s="1">
        <v>2022</v>
      </c>
      <c r="B4243" s="1" t="s">
        <v>6034</v>
      </c>
      <c r="C4243" s="1" t="s">
        <v>4810</v>
      </c>
      <c r="D4243" s="1" t="s">
        <v>6579</v>
      </c>
      <c r="E4243" s="1" t="s">
        <v>2106</v>
      </c>
      <c r="F4243" s="1" t="s">
        <v>4812</v>
      </c>
      <c r="G4243" s="1" t="s">
        <v>103</v>
      </c>
      <c r="H4243" s="1" t="s">
        <v>298</v>
      </c>
      <c r="I4243" s="1">
        <v>1.5</v>
      </c>
      <c r="J4243" s="1">
        <v>2023</v>
      </c>
      <c r="K4243" s="1">
        <v>311000</v>
      </c>
      <c r="L4243" s="1">
        <v>0</v>
      </c>
      <c r="M4243" s="1">
        <f t="array" ref="M4243">SUMPRODUCT(MAX(ISNUMBER(SEARCH('Class Rules'!$B$6:$B$85,$E4243))*ISNUMBER(SEARCH('Class Rules'!$C$6:$C$85,$F4243))*'Class Rules'!$A$6:$A$85))</f>
        <v>0</v>
      </c>
      <c r="N4243" s="1" t="str">
        <f t="array" ref="N4243">IF($M4243=0,'Class Rules'!$D$3,INDEX('Class Rules'!$D$6:$D$85,MATCH($M4243,'Class Rules'!$A$6:$A$85,0)))</f>
        <v>Passenger LDV</v>
      </c>
      <c r="O4243" s="1" t="str">
        <f t="array" ref="O4243">IF(SUMPRODUCT(MAX(ISNUMBER(SEARCH(Fuel_Rules!$A$6:$A$30,$E4243))*ISNUMBER(SEARCH(Fuel_Rules!$B$6:$B$30,$F4243))*(Fuel_Rules!$A$6:$A$30&lt;&gt;"")))&gt;0,"Plug-in hybrid",IF($G4243="Diesel","Diesel","Gasoline"))</f>
        <v>Gasoline</v>
      </c>
    </row>
    <row r="4244" spans="1:15" ht="15" customHeight="1" x14ac:dyDescent="0.25">
      <c r="A4244" s="1">
        <v>2022</v>
      </c>
      <c r="B4244" s="1" t="s">
        <v>6034</v>
      </c>
      <c r="C4244" s="1" t="s">
        <v>2139</v>
      </c>
      <c r="D4244" s="1" t="s">
        <v>6580</v>
      </c>
      <c r="E4244" s="1" t="s">
        <v>2137</v>
      </c>
      <c r="F4244" s="1" t="s">
        <v>2141</v>
      </c>
      <c r="G4244" s="1" t="s">
        <v>105</v>
      </c>
      <c r="H4244" s="1" t="s">
        <v>437</v>
      </c>
      <c r="I4244" s="1">
        <v>2.4</v>
      </c>
      <c r="J4244" s="1">
        <v>2023</v>
      </c>
      <c r="K4244" s="1">
        <v>290250</v>
      </c>
      <c r="L4244" s="1">
        <v>0</v>
      </c>
      <c r="M4244" s="1">
        <f t="array" ref="M4244">SUMPRODUCT(MAX(ISNUMBER(SEARCH('Class Rules'!$B$6:$B$85,$E4244))*ISNUMBER(SEARCH('Class Rules'!$C$6:$C$85,$F4244))*'Class Rules'!$A$6:$A$85))</f>
        <v>16</v>
      </c>
      <c r="N4244" s="1" t="str">
        <f t="array" ref="N4244">IF($M4244=0,'Class Rules'!$D$3,INDEX('Class Rules'!$D$6:$D$85,MATCH($M4244,'Class Rules'!$A$6:$A$85,0)))</f>
        <v>Freight LDV</v>
      </c>
      <c r="O4244" s="1" t="str">
        <f t="array" ref="O4244">IF(SUMPRODUCT(MAX(ISNUMBER(SEARCH(Fuel_Rules!$A$6:$A$30,$E4244))*ISNUMBER(SEARCH(Fuel_Rules!$B$6:$B$30,$F4244))*(Fuel_Rules!$A$6:$A$30&lt;&gt;"")))&gt;0,"Plug-in hybrid",IF($G4244="Diesel","Diesel","Gasoline"))</f>
        <v>Diesel</v>
      </c>
    </row>
    <row r="4245" spans="1:15" ht="15" customHeight="1" x14ac:dyDescent="0.25">
      <c r="A4245" s="1">
        <v>2022</v>
      </c>
      <c r="B4245" s="1" t="s">
        <v>6034</v>
      </c>
      <c r="C4245" s="1" t="s">
        <v>2139</v>
      </c>
      <c r="D4245" s="1" t="s">
        <v>6581</v>
      </c>
      <c r="E4245" s="1" t="s">
        <v>2137</v>
      </c>
      <c r="F4245" s="1" t="s">
        <v>2141</v>
      </c>
      <c r="G4245" s="1" t="s">
        <v>105</v>
      </c>
      <c r="H4245" s="1" t="s">
        <v>437</v>
      </c>
      <c r="I4245" s="1">
        <v>2.4</v>
      </c>
      <c r="J4245" s="1">
        <v>2023</v>
      </c>
      <c r="K4245" s="1">
        <v>277512</v>
      </c>
      <c r="L4245" s="1">
        <v>0</v>
      </c>
      <c r="M4245" s="1">
        <f t="array" ref="M4245">SUMPRODUCT(MAX(ISNUMBER(SEARCH('Class Rules'!$B$6:$B$85,$E4245))*ISNUMBER(SEARCH('Class Rules'!$C$6:$C$85,$F4245))*'Class Rules'!$A$6:$A$85))</f>
        <v>16</v>
      </c>
      <c r="N4245" s="1" t="str">
        <f t="array" ref="N4245">IF($M4245=0,'Class Rules'!$D$3,INDEX('Class Rules'!$D$6:$D$85,MATCH($M4245,'Class Rules'!$A$6:$A$85,0)))</f>
        <v>Freight LDV</v>
      </c>
      <c r="O4245" s="1" t="str">
        <f t="array" ref="O4245">IF(SUMPRODUCT(MAX(ISNUMBER(SEARCH(Fuel_Rules!$A$6:$A$30,$E4245))*ISNUMBER(SEARCH(Fuel_Rules!$B$6:$B$30,$F4245))*(Fuel_Rules!$A$6:$A$30&lt;&gt;"")))&gt;0,"Plug-in hybrid",IF($G4245="Diesel","Diesel","Gasoline"))</f>
        <v>Diesel</v>
      </c>
    </row>
    <row r="4246" spans="1:15" ht="15" customHeight="1" x14ac:dyDescent="0.25">
      <c r="A4246" s="1">
        <v>2022</v>
      </c>
      <c r="B4246" s="1" t="s">
        <v>6034</v>
      </c>
      <c r="C4246" s="1" t="s">
        <v>2142</v>
      </c>
      <c r="D4246" s="1" t="s">
        <v>6582</v>
      </c>
      <c r="E4246" s="1" t="s">
        <v>2137</v>
      </c>
      <c r="F4246" s="1" t="s">
        <v>2144</v>
      </c>
      <c r="G4246" s="1" t="s">
        <v>105</v>
      </c>
      <c r="H4246" s="1" t="s">
        <v>437</v>
      </c>
      <c r="I4246" s="1">
        <v>2.4</v>
      </c>
      <c r="J4246" s="1">
        <v>2023</v>
      </c>
      <c r="K4246" s="1">
        <v>263985</v>
      </c>
      <c r="L4246" s="1">
        <v>0</v>
      </c>
      <c r="M4246" s="1">
        <f t="array" ref="M4246">SUMPRODUCT(MAX(ISNUMBER(SEARCH('Class Rules'!$B$6:$B$85,$E4246))*ISNUMBER(SEARCH('Class Rules'!$C$6:$C$85,$F4246))*'Class Rules'!$A$6:$A$85))</f>
        <v>16</v>
      </c>
      <c r="N4246" s="1" t="str">
        <f t="array" ref="N4246">IF($M4246=0,'Class Rules'!$D$3,INDEX('Class Rules'!$D$6:$D$85,MATCH($M4246,'Class Rules'!$A$6:$A$85,0)))</f>
        <v>Freight LDV</v>
      </c>
      <c r="O4246" s="1" t="str">
        <f t="array" ref="O4246">IF(SUMPRODUCT(MAX(ISNUMBER(SEARCH(Fuel_Rules!$A$6:$A$30,$E4246))*ISNUMBER(SEARCH(Fuel_Rules!$B$6:$B$30,$F4246))*(Fuel_Rules!$A$6:$A$30&lt;&gt;"")))&gt;0,"Plug-in hybrid",IF($G4246="Diesel","Diesel","Gasoline"))</f>
        <v>Diesel</v>
      </c>
    </row>
    <row r="4247" spans="1:15" ht="15" customHeight="1" x14ac:dyDescent="0.25">
      <c r="A4247" s="1">
        <v>2022</v>
      </c>
      <c r="B4247" s="1" t="s">
        <v>6034</v>
      </c>
      <c r="C4247" s="1" t="s">
        <v>2142</v>
      </c>
      <c r="D4247" s="1" t="s">
        <v>6583</v>
      </c>
      <c r="E4247" s="1" t="s">
        <v>2137</v>
      </c>
      <c r="F4247" s="1" t="s">
        <v>2144</v>
      </c>
      <c r="G4247" s="1" t="s">
        <v>105</v>
      </c>
      <c r="H4247" s="1" t="s">
        <v>437</v>
      </c>
      <c r="I4247" s="1">
        <v>2.4</v>
      </c>
      <c r="J4247" s="1">
        <v>2023</v>
      </c>
      <c r="K4247" s="1">
        <v>254217</v>
      </c>
      <c r="L4247" s="1">
        <v>0</v>
      </c>
      <c r="M4247" s="1">
        <f t="array" ref="M4247">SUMPRODUCT(MAX(ISNUMBER(SEARCH('Class Rules'!$B$6:$B$85,$E4247))*ISNUMBER(SEARCH('Class Rules'!$C$6:$C$85,$F4247))*'Class Rules'!$A$6:$A$85))</f>
        <v>16</v>
      </c>
      <c r="N4247" s="1" t="str">
        <f t="array" ref="N4247">IF($M4247=0,'Class Rules'!$D$3,INDEX('Class Rules'!$D$6:$D$85,MATCH($M4247,'Class Rules'!$A$6:$A$85,0)))</f>
        <v>Freight LDV</v>
      </c>
      <c r="O4247" s="1" t="str">
        <f t="array" ref="O4247">IF(SUMPRODUCT(MAX(ISNUMBER(SEARCH(Fuel_Rules!$A$6:$A$30,$E4247))*ISNUMBER(SEARCH(Fuel_Rules!$B$6:$B$30,$F4247))*(Fuel_Rules!$A$6:$A$30&lt;&gt;"")))&gt;0,"Plug-in hybrid",IF($G4247="Diesel","Diesel","Gasoline"))</f>
        <v>Diesel</v>
      </c>
    </row>
    <row r="4248" spans="1:15" ht="15" customHeight="1" x14ac:dyDescent="0.25">
      <c r="A4248" s="1">
        <v>2022</v>
      </c>
      <c r="B4248" s="1" t="s">
        <v>6034</v>
      </c>
      <c r="C4248" s="1" t="s">
        <v>2145</v>
      </c>
      <c r="D4248" s="1" t="s">
        <v>6584</v>
      </c>
      <c r="E4248" s="1" t="s">
        <v>2137</v>
      </c>
      <c r="F4248" s="1" t="s">
        <v>2147</v>
      </c>
      <c r="G4248" s="1" t="s">
        <v>105</v>
      </c>
      <c r="H4248" s="1" t="s">
        <v>437</v>
      </c>
      <c r="I4248" s="1">
        <v>2.4</v>
      </c>
      <c r="J4248" s="1">
        <v>2023</v>
      </c>
      <c r="K4248" s="1">
        <v>320903</v>
      </c>
      <c r="L4248" s="1">
        <v>0</v>
      </c>
      <c r="M4248" s="1">
        <f t="array" ref="M4248">SUMPRODUCT(MAX(ISNUMBER(SEARCH('Class Rules'!$B$6:$B$85,$E4248))*ISNUMBER(SEARCH('Class Rules'!$C$6:$C$85,$F4248))*'Class Rules'!$A$6:$A$85))</f>
        <v>16</v>
      </c>
      <c r="N4248" s="1" t="str">
        <f t="array" ref="N4248">IF($M4248=0,'Class Rules'!$D$3,INDEX('Class Rules'!$D$6:$D$85,MATCH($M4248,'Class Rules'!$A$6:$A$85,0)))</f>
        <v>Freight LDV</v>
      </c>
      <c r="O4248" s="1" t="str">
        <f t="array" ref="O4248">IF(SUMPRODUCT(MAX(ISNUMBER(SEARCH(Fuel_Rules!$A$6:$A$30,$E4248))*ISNUMBER(SEARCH(Fuel_Rules!$B$6:$B$30,$F4248))*(Fuel_Rules!$A$6:$A$30&lt;&gt;"")))&gt;0,"Plug-in hybrid",IF($G4248="Diesel","Diesel","Gasoline"))</f>
        <v>Diesel</v>
      </c>
    </row>
    <row r="4249" spans="1:15" ht="15" customHeight="1" x14ac:dyDescent="0.25">
      <c r="A4249" s="1">
        <v>2022</v>
      </c>
      <c r="B4249" s="1" t="s">
        <v>6034</v>
      </c>
      <c r="C4249" s="1" t="s">
        <v>2145</v>
      </c>
      <c r="D4249" s="1" t="s">
        <v>6585</v>
      </c>
      <c r="E4249" s="1" t="s">
        <v>2137</v>
      </c>
      <c r="F4249" s="1" t="s">
        <v>2147</v>
      </c>
      <c r="G4249" s="1" t="s">
        <v>105</v>
      </c>
      <c r="H4249" s="1" t="s">
        <v>437</v>
      </c>
      <c r="I4249" s="1">
        <v>2.4</v>
      </c>
      <c r="J4249" s="1">
        <v>2023</v>
      </c>
      <c r="K4249" s="1">
        <v>308387</v>
      </c>
      <c r="L4249" s="1">
        <v>0</v>
      </c>
      <c r="M4249" s="1">
        <f t="array" ref="M4249">SUMPRODUCT(MAX(ISNUMBER(SEARCH('Class Rules'!$B$6:$B$85,$E4249))*ISNUMBER(SEARCH('Class Rules'!$C$6:$C$85,$F4249))*'Class Rules'!$A$6:$A$85))</f>
        <v>16</v>
      </c>
      <c r="N4249" s="1" t="str">
        <f t="array" ref="N4249">IF($M4249=0,'Class Rules'!$D$3,INDEX('Class Rules'!$D$6:$D$85,MATCH($M4249,'Class Rules'!$A$6:$A$85,0)))</f>
        <v>Freight LDV</v>
      </c>
      <c r="O4249" s="1" t="str">
        <f t="array" ref="O4249">IF(SUMPRODUCT(MAX(ISNUMBER(SEARCH(Fuel_Rules!$A$6:$A$30,$E4249))*ISNUMBER(SEARCH(Fuel_Rules!$B$6:$B$30,$F4249))*(Fuel_Rules!$A$6:$A$30&lt;&gt;"")))&gt;0,"Plug-in hybrid",IF($G4249="Diesel","Diesel","Gasoline"))</f>
        <v>Diesel</v>
      </c>
    </row>
    <row r="4250" spans="1:15" ht="15" customHeight="1" x14ac:dyDescent="0.25">
      <c r="A4250" s="1">
        <v>2022</v>
      </c>
      <c r="B4250" s="1" t="s">
        <v>6034</v>
      </c>
      <c r="C4250" s="1" t="s">
        <v>2148</v>
      </c>
      <c r="D4250" s="1" t="s">
        <v>6586</v>
      </c>
      <c r="E4250" s="1" t="s">
        <v>2137</v>
      </c>
      <c r="F4250" s="1" t="s">
        <v>2150</v>
      </c>
      <c r="G4250" s="1" t="s">
        <v>103</v>
      </c>
      <c r="H4250" s="1" t="s">
        <v>437</v>
      </c>
      <c r="I4250" s="1">
        <v>1.5</v>
      </c>
      <c r="J4250" s="1">
        <v>2023</v>
      </c>
      <c r="K4250" s="1">
        <v>227149</v>
      </c>
      <c r="L4250" s="1">
        <v>0</v>
      </c>
      <c r="M4250" s="1">
        <f t="array" ref="M4250">SUMPRODUCT(MAX(ISNUMBER(SEARCH('Class Rules'!$B$6:$B$85,$E4250))*ISNUMBER(SEARCH('Class Rules'!$C$6:$C$85,$F4250))*'Class Rules'!$A$6:$A$85))</f>
        <v>0</v>
      </c>
      <c r="N4250" s="1" t="str">
        <f t="array" ref="N4250">IF($M4250=0,'Class Rules'!$D$3,INDEX('Class Rules'!$D$6:$D$85,MATCH($M4250,'Class Rules'!$A$6:$A$85,0)))</f>
        <v>Passenger LDV</v>
      </c>
      <c r="O4250" s="1" t="str">
        <f t="array" ref="O4250">IF(SUMPRODUCT(MAX(ISNUMBER(SEARCH(Fuel_Rules!$A$6:$A$30,$E4250))*ISNUMBER(SEARCH(Fuel_Rules!$B$6:$B$30,$F4250))*(Fuel_Rules!$A$6:$A$30&lt;&gt;"")))&gt;0,"Plug-in hybrid",IF($G4250="Diesel","Diesel","Gasoline"))</f>
        <v>Gasoline</v>
      </c>
    </row>
    <row r="4251" spans="1:15" ht="15" customHeight="1" x14ac:dyDescent="0.25">
      <c r="A4251" s="1">
        <v>2022</v>
      </c>
      <c r="B4251" s="1" t="s">
        <v>6034</v>
      </c>
      <c r="C4251" s="1" t="s">
        <v>2151</v>
      </c>
      <c r="D4251" s="1" t="s">
        <v>6587</v>
      </c>
      <c r="E4251" s="1" t="s">
        <v>2137</v>
      </c>
      <c r="F4251" s="1" t="s">
        <v>2153</v>
      </c>
      <c r="G4251" s="1" t="s">
        <v>103</v>
      </c>
      <c r="H4251" s="1" t="s">
        <v>437</v>
      </c>
      <c r="I4251" s="1">
        <v>1.5</v>
      </c>
      <c r="J4251" s="1">
        <v>2023</v>
      </c>
      <c r="K4251" s="1">
        <v>232506</v>
      </c>
      <c r="L4251" s="1">
        <v>0</v>
      </c>
      <c r="M4251" s="1">
        <f t="array" ref="M4251">SUMPRODUCT(MAX(ISNUMBER(SEARCH('Class Rules'!$B$6:$B$85,$E4251))*ISNUMBER(SEARCH('Class Rules'!$C$6:$C$85,$F4251))*'Class Rules'!$A$6:$A$85))</f>
        <v>0</v>
      </c>
      <c r="N4251" s="1" t="str">
        <f t="array" ref="N4251">IF($M4251=0,'Class Rules'!$D$3,INDEX('Class Rules'!$D$6:$D$85,MATCH($M4251,'Class Rules'!$A$6:$A$85,0)))</f>
        <v>Passenger LDV</v>
      </c>
      <c r="O4251" s="1" t="str">
        <f t="array" ref="O4251">IF(SUMPRODUCT(MAX(ISNUMBER(SEARCH(Fuel_Rules!$A$6:$A$30,$E4251))*ISNUMBER(SEARCH(Fuel_Rules!$B$6:$B$30,$F4251))*(Fuel_Rules!$A$6:$A$30&lt;&gt;"")))&gt;0,"Plug-in hybrid",IF($G4251="Diesel","Diesel","Gasoline"))</f>
        <v>Gasoline</v>
      </c>
    </row>
    <row r="4252" spans="1:15" ht="15" customHeight="1" x14ac:dyDescent="0.25">
      <c r="A4252" s="1">
        <v>2022</v>
      </c>
      <c r="B4252" s="1" t="s">
        <v>6034</v>
      </c>
      <c r="C4252" s="1" t="s">
        <v>2151</v>
      </c>
      <c r="D4252" s="1" t="s">
        <v>6588</v>
      </c>
      <c r="E4252" s="1" t="s">
        <v>2137</v>
      </c>
      <c r="F4252" s="1" t="s">
        <v>2153</v>
      </c>
      <c r="G4252" s="1" t="s">
        <v>103</v>
      </c>
      <c r="H4252" s="1" t="s">
        <v>437</v>
      </c>
      <c r="I4252" s="1">
        <v>1.5</v>
      </c>
      <c r="J4252" s="1">
        <v>2023</v>
      </c>
      <c r="K4252" s="1">
        <v>210185</v>
      </c>
      <c r="L4252" s="1">
        <v>0</v>
      </c>
      <c r="M4252" s="1">
        <f t="array" ref="M4252">SUMPRODUCT(MAX(ISNUMBER(SEARCH('Class Rules'!$B$6:$B$85,$E4252))*ISNUMBER(SEARCH('Class Rules'!$C$6:$C$85,$F4252))*'Class Rules'!$A$6:$A$85))</f>
        <v>0</v>
      </c>
      <c r="N4252" s="1" t="str">
        <f t="array" ref="N4252">IF($M4252=0,'Class Rules'!$D$3,INDEX('Class Rules'!$D$6:$D$85,MATCH($M4252,'Class Rules'!$A$6:$A$85,0)))</f>
        <v>Passenger LDV</v>
      </c>
      <c r="O4252" s="1" t="str">
        <f t="array" ref="O4252">IF(SUMPRODUCT(MAX(ISNUMBER(SEARCH(Fuel_Rules!$A$6:$A$30,$E4252))*ISNUMBER(SEARCH(Fuel_Rules!$B$6:$B$30,$F4252))*(Fuel_Rules!$A$6:$A$30&lt;&gt;"")))&gt;0,"Plug-in hybrid",IF($G4252="Diesel","Diesel","Gasoline"))</f>
        <v>Gasoline</v>
      </c>
    </row>
    <row r="4253" spans="1:15" ht="15" customHeight="1" x14ac:dyDescent="0.25">
      <c r="A4253" s="1">
        <v>2022</v>
      </c>
      <c r="B4253" s="1" t="s">
        <v>6034</v>
      </c>
      <c r="C4253" s="1" t="s">
        <v>2154</v>
      </c>
      <c r="D4253" s="1" t="s">
        <v>6589</v>
      </c>
      <c r="E4253" s="1" t="s">
        <v>2137</v>
      </c>
      <c r="F4253" s="1" t="s">
        <v>2156</v>
      </c>
      <c r="G4253" s="1" t="s">
        <v>103</v>
      </c>
      <c r="H4253" s="1" t="s">
        <v>437</v>
      </c>
      <c r="I4253" s="1">
        <v>2</v>
      </c>
      <c r="J4253" s="1">
        <v>2023</v>
      </c>
      <c r="K4253" s="1">
        <v>232170</v>
      </c>
      <c r="L4253" s="1">
        <v>0</v>
      </c>
      <c r="M4253" s="1">
        <f t="array" ref="M4253">SUMPRODUCT(MAX(ISNUMBER(SEARCH('Class Rules'!$B$6:$B$85,$E4253))*ISNUMBER(SEARCH('Class Rules'!$C$6:$C$85,$F4253))*'Class Rules'!$A$6:$A$85))</f>
        <v>0</v>
      </c>
      <c r="N4253" s="1" t="str">
        <f t="array" ref="N4253">IF($M4253=0,'Class Rules'!$D$3,INDEX('Class Rules'!$D$6:$D$85,MATCH($M4253,'Class Rules'!$A$6:$A$85,0)))</f>
        <v>Passenger LDV</v>
      </c>
      <c r="O4253" s="1" t="str">
        <f t="array" ref="O4253">IF(SUMPRODUCT(MAX(ISNUMBER(SEARCH(Fuel_Rules!$A$6:$A$30,$E4253))*ISNUMBER(SEARCH(Fuel_Rules!$B$6:$B$30,$F4253))*(Fuel_Rules!$A$6:$A$30&lt;&gt;"")))&gt;0,"Plug-in hybrid",IF($G4253="Diesel","Diesel","Gasoline"))</f>
        <v>Gasoline</v>
      </c>
    </row>
    <row r="4254" spans="1:15" ht="15" customHeight="1" x14ac:dyDescent="0.25">
      <c r="A4254" s="1">
        <v>2022</v>
      </c>
      <c r="B4254" s="1" t="s">
        <v>6034</v>
      </c>
      <c r="C4254" s="1" t="s">
        <v>2157</v>
      </c>
      <c r="D4254" s="1" t="s">
        <v>6590</v>
      </c>
      <c r="E4254" s="1" t="s">
        <v>2137</v>
      </c>
      <c r="F4254" s="1" t="s">
        <v>2159</v>
      </c>
      <c r="G4254" s="1" t="s">
        <v>103</v>
      </c>
      <c r="H4254" s="1" t="s">
        <v>437</v>
      </c>
      <c r="I4254" s="1">
        <v>3</v>
      </c>
      <c r="J4254" s="1">
        <v>2023</v>
      </c>
      <c r="K4254" s="1">
        <v>281927</v>
      </c>
      <c r="L4254" s="1">
        <v>0</v>
      </c>
      <c r="M4254" s="1">
        <f t="array" ref="M4254">SUMPRODUCT(MAX(ISNUMBER(SEARCH('Class Rules'!$B$6:$B$85,$E4254))*ISNUMBER(SEARCH('Class Rules'!$C$6:$C$85,$F4254))*'Class Rules'!$A$6:$A$85))</f>
        <v>0</v>
      </c>
      <c r="N4254" s="1" t="str">
        <f t="array" ref="N4254">IF($M4254=0,'Class Rules'!$D$3,INDEX('Class Rules'!$D$6:$D$85,MATCH($M4254,'Class Rules'!$A$6:$A$85,0)))</f>
        <v>Passenger LDV</v>
      </c>
      <c r="O4254" s="1" t="str">
        <f t="array" ref="O4254">IF(SUMPRODUCT(MAX(ISNUMBER(SEARCH(Fuel_Rules!$A$6:$A$30,$E4254))*ISNUMBER(SEARCH(Fuel_Rules!$B$6:$B$30,$F4254))*(Fuel_Rules!$A$6:$A$30&lt;&gt;"")))&gt;0,"Plug-in hybrid",IF($G4254="Diesel","Diesel","Gasoline"))</f>
        <v>Gasoline</v>
      </c>
    </row>
    <row r="4255" spans="1:15" ht="15" customHeight="1" x14ac:dyDescent="0.25">
      <c r="A4255" s="1">
        <v>2022</v>
      </c>
      <c r="B4255" s="1" t="s">
        <v>6034</v>
      </c>
      <c r="C4255" s="1" t="s">
        <v>2160</v>
      </c>
      <c r="D4255" s="1" t="s">
        <v>6591</v>
      </c>
      <c r="E4255" s="1" t="s">
        <v>2137</v>
      </c>
      <c r="F4255" s="1" t="s">
        <v>2162</v>
      </c>
      <c r="G4255" s="1" t="s">
        <v>105</v>
      </c>
      <c r="H4255" s="1" t="s">
        <v>437</v>
      </c>
      <c r="I4255" s="1">
        <v>2.2000000000000002</v>
      </c>
      <c r="J4255" s="1">
        <v>2023</v>
      </c>
      <c r="K4255" s="1">
        <v>314605</v>
      </c>
      <c r="L4255" s="1">
        <v>0</v>
      </c>
      <c r="M4255" s="1">
        <f t="array" ref="M4255">SUMPRODUCT(MAX(ISNUMBER(SEARCH('Class Rules'!$B$6:$B$85,$E4255))*ISNUMBER(SEARCH('Class Rules'!$C$6:$C$85,$F4255))*'Class Rules'!$A$6:$A$85))</f>
        <v>0</v>
      </c>
      <c r="N4255" s="1" t="str">
        <f t="array" ref="N4255">IF($M4255=0,'Class Rules'!$D$3,INDEX('Class Rules'!$D$6:$D$85,MATCH($M4255,'Class Rules'!$A$6:$A$85,0)))</f>
        <v>Passenger LDV</v>
      </c>
      <c r="O4255" s="1" t="str">
        <f t="array" ref="O4255">IF(SUMPRODUCT(MAX(ISNUMBER(SEARCH(Fuel_Rules!$A$6:$A$30,$E4255))*ISNUMBER(SEARCH(Fuel_Rules!$B$6:$B$30,$F4255))*(Fuel_Rules!$A$6:$A$30&lt;&gt;"")))&gt;0,"Plug-in hybrid",IF($G4255="Diesel","Diesel","Gasoline"))</f>
        <v>Diesel</v>
      </c>
    </row>
    <row r="4256" spans="1:15" ht="15" customHeight="1" x14ac:dyDescent="0.25">
      <c r="A4256" s="1">
        <v>2022</v>
      </c>
      <c r="B4256" s="1" t="s">
        <v>6034</v>
      </c>
      <c r="C4256" s="1" t="s">
        <v>2163</v>
      </c>
      <c r="D4256" s="1" t="s">
        <v>6592</v>
      </c>
      <c r="E4256" s="1" t="s">
        <v>2137</v>
      </c>
      <c r="F4256" s="1" t="s">
        <v>2165</v>
      </c>
      <c r="G4256" s="1" t="s">
        <v>103</v>
      </c>
      <c r="H4256" s="1" t="s">
        <v>437</v>
      </c>
      <c r="I4256" s="1">
        <v>2</v>
      </c>
      <c r="J4256" s="1">
        <v>2023</v>
      </c>
      <c r="K4256" s="1">
        <v>146363</v>
      </c>
      <c r="L4256" s="1">
        <v>0</v>
      </c>
      <c r="M4256" s="1">
        <f t="array" ref="M4256">SUMPRODUCT(MAX(ISNUMBER(SEARCH('Class Rules'!$B$6:$B$85,$E4256))*ISNUMBER(SEARCH('Class Rules'!$C$6:$C$85,$F4256))*'Class Rules'!$A$6:$A$85))</f>
        <v>0</v>
      </c>
      <c r="N4256" s="1" t="str">
        <f t="array" ref="N4256">IF($M4256=0,'Class Rules'!$D$3,INDEX('Class Rules'!$D$6:$D$85,MATCH($M4256,'Class Rules'!$A$6:$A$85,0)))</f>
        <v>Passenger LDV</v>
      </c>
      <c r="O4256" s="1" t="str">
        <f t="array" ref="O4256">IF(SUMPRODUCT(MAX(ISNUMBER(SEARCH(Fuel_Rules!$A$6:$A$30,$E4256))*ISNUMBER(SEARCH(Fuel_Rules!$B$6:$B$30,$F4256))*(Fuel_Rules!$A$6:$A$30&lt;&gt;"")))&gt;0,"Plug-in hybrid",IF($G4256="Diesel","Diesel","Gasoline"))</f>
        <v>Gasoline</v>
      </c>
    </row>
    <row r="4257" spans="1:15" ht="15" customHeight="1" x14ac:dyDescent="0.25">
      <c r="A4257" s="1">
        <v>2022</v>
      </c>
      <c r="B4257" s="1" t="s">
        <v>6034</v>
      </c>
      <c r="C4257" s="1" t="s">
        <v>2166</v>
      </c>
      <c r="D4257" s="1" t="s">
        <v>6593</v>
      </c>
      <c r="E4257" s="1" t="s">
        <v>2137</v>
      </c>
      <c r="F4257" s="1" t="s">
        <v>2168</v>
      </c>
      <c r="G4257" s="1" t="s">
        <v>105</v>
      </c>
      <c r="H4257" s="1" t="s">
        <v>437</v>
      </c>
      <c r="I4257" s="1">
        <v>2.4</v>
      </c>
      <c r="J4257" s="1">
        <v>2023</v>
      </c>
      <c r="K4257" s="1">
        <v>369154</v>
      </c>
      <c r="L4257" s="1">
        <v>0</v>
      </c>
      <c r="M4257" s="1">
        <f t="array" ref="M4257">SUMPRODUCT(MAX(ISNUMBER(SEARCH('Class Rules'!$B$6:$B$85,$E4257))*ISNUMBER(SEARCH('Class Rules'!$C$6:$C$85,$F4257))*'Class Rules'!$A$6:$A$85))</f>
        <v>0</v>
      </c>
      <c r="N4257" s="1" t="str">
        <f t="array" ref="N4257">IF($M4257=0,'Class Rules'!$D$3,INDEX('Class Rules'!$D$6:$D$85,MATCH($M4257,'Class Rules'!$A$6:$A$85,0)))</f>
        <v>Passenger LDV</v>
      </c>
      <c r="O4257" s="1" t="str">
        <f t="array" ref="O4257">IF(SUMPRODUCT(MAX(ISNUMBER(SEARCH(Fuel_Rules!$A$6:$A$30,$E4257))*ISNUMBER(SEARCH(Fuel_Rules!$B$6:$B$30,$F4257))*(Fuel_Rules!$A$6:$A$30&lt;&gt;"")))&gt;0,"Plug-in hybrid",IF($G4257="Diesel","Diesel","Gasoline"))</f>
        <v>Diesel</v>
      </c>
    </row>
    <row r="4258" spans="1:15" ht="15" customHeight="1" x14ac:dyDescent="0.25">
      <c r="A4258" s="1">
        <v>2022</v>
      </c>
      <c r="B4258" s="1" t="s">
        <v>6034</v>
      </c>
      <c r="C4258" s="1" t="s">
        <v>2169</v>
      </c>
      <c r="D4258" s="1" t="s">
        <v>6594</v>
      </c>
      <c r="E4258" s="1" t="s">
        <v>2137</v>
      </c>
      <c r="F4258" s="1" t="s">
        <v>2171</v>
      </c>
      <c r="G4258" s="1" t="s">
        <v>103</v>
      </c>
      <c r="H4258" s="1" t="s">
        <v>437</v>
      </c>
      <c r="I4258" s="1">
        <v>1.5</v>
      </c>
      <c r="J4258" s="1">
        <v>2023</v>
      </c>
      <c r="K4258" s="1">
        <v>195311</v>
      </c>
      <c r="L4258" s="1">
        <v>0</v>
      </c>
      <c r="M4258" s="1">
        <f t="array" ref="M4258">SUMPRODUCT(MAX(ISNUMBER(SEARCH('Class Rules'!$B$6:$B$85,$E4258))*ISNUMBER(SEARCH('Class Rules'!$C$6:$C$85,$F4258))*'Class Rules'!$A$6:$A$85))</f>
        <v>0</v>
      </c>
      <c r="N4258" s="1" t="str">
        <f t="array" ref="N4258">IF($M4258=0,'Class Rules'!$D$3,INDEX('Class Rules'!$D$6:$D$85,MATCH($M4258,'Class Rules'!$A$6:$A$85,0)))</f>
        <v>Passenger LDV</v>
      </c>
      <c r="O4258" s="1" t="str">
        <f t="array" ref="O4258">IF(SUMPRODUCT(MAX(ISNUMBER(SEARCH(Fuel_Rules!$A$6:$A$30,$E4258))*ISNUMBER(SEARCH(Fuel_Rules!$B$6:$B$30,$F4258))*(Fuel_Rules!$A$6:$A$30&lt;&gt;"")))&gt;0,"Plug-in hybrid",IF($G4258="Diesel","Diesel","Gasoline"))</f>
        <v>Gasoline</v>
      </c>
    </row>
    <row r="4259" spans="1:15" ht="15" customHeight="1" x14ac:dyDescent="0.25">
      <c r="A4259" s="1">
        <v>2022</v>
      </c>
      <c r="B4259" s="1" t="s">
        <v>6034</v>
      </c>
      <c r="C4259" s="1" t="s">
        <v>2172</v>
      </c>
      <c r="D4259" s="1" t="s">
        <v>6595</v>
      </c>
      <c r="E4259" s="1" t="s">
        <v>2137</v>
      </c>
      <c r="F4259" s="1" t="s">
        <v>2174</v>
      </c>
      <c r="G4259" s="1" t="s">
        <v>103</v>
      </c>
      <c r="H4259" s="1" t="s">
        <v>437</v>
      </c>
      <c r="I4259" s="1">
        <v>1.5</v>
      </c>
      <c r="J4259" s="1">
        <v>2023</v>
      </c>
      <c r="K4259" s="1">
        <v>177962</v>
      </c>
      <c r="L4259" s="1">
        <v>0</v>
      </c>
      <c r="M4259" s="1">
        <f t="array" ref="M4259">SUMPRODUCT(MAX(ISNUMBER(SEARCH('Class Rules'!$B$6:$B$85,$E4259))*ISNUMBER(SEARCH('Class Rules'!$C$6:$C$85,$F4259))*'Class Rules'!$A$6:$A$85))</f>
        <v>0</v>
      </c>
      <c r="N4259" s="1" t="str">
        <f t="array" ref="N4259">IF($M4259=0,'Class Rules'!$D$3,INDEX('Class Rules'!$D$6:$D$85,MATCH($M4259,'Class Rules'!$A$6:$A$85,0)))</f>
        <v>Passenger LDV</v>
      </c>
      <c r="O4259" s="1" t="str">
        <f t="array" ref="O4259">IF(SUMPRODUCT(MAX(ISNUMBER(SEARCH(Fuel_Rules!$A$6:$A$30,$E4259))*ISNUMBER(SEARCH(Fuel_Rules!$B$6:$B$30,$F4259))*(Fuel_Rules!$A$6:$A$30&lt;&gt;"")))&gt;0,"Plug-in hybrid",IF($G4259="Diesel","Diesel","Gasoline"))</f>
        <v>Gasoline</v>
      </c>
    </row>
    <row r="4260" spans="1:15" ht="15" customHeight="1" x14ac:dyDescent="0.25">
      <c r="A4260" s="1">
        <v>2022</v>
      </c>
      <c r="B4260" s="1" t="s">
        <v>6034</v>
      </c>
      <c r="C4260" s="1" t="s">
        <v>2175</v>
      </c>
      <c r="D4260" s="1" t="s">
        <v>6596</v>
      </c>
      <c r="E4260" s="1" t="s">
        <v>2137</v>
      </c>
      <c r="F4260" s="1" t="s">
        <v>2177</v>
      </c>
      <c r="G4260" s="1" t="s">
        <v>105</v>
      </c>
      <c r="H4260" s="1" t="s">
        <v>437</v>
      </c>
      <c r="I4260" s="1">
        <v>2.4</v>
      </c>
      <c r="J4260" s="1">
        <v>2023</v>
      </c>
      <c r="K4260" s="1">
        <v>403971</v>
      </c>
      <c r="L4260" s="1">
        <v>0</v>
      </c>
      <c r="M4260" s="1">
        <f t="array" ref="M4260">SUMPRODUCT(MAX(ISNUMBER(SEARCH('Class Rules'!$B$6:$B$85,$E4260))*ISNUMBER(SEARCH('Class Rules'!$C$6:$C$85,$F4260))*'Class Rules'!$A$6:$A$85))</f>
        <v>0</v>
      </c>
      <c r="N4260" s="1" t="str">
        <f t="array" ref="N4260">IF($M4260=0,'Class Rules'!$D$3,INDEX('Class Rules'!$D$6:$D$85,MATCH($M4260,'Class Rules'!$A$6:$A$85,0)))</f>
        <v>Passenger LDV</v>
      </c>
      <c r="O4260" s="1" t="str">
        <f t="array" ref="O4260">IF(SUMPRODUCT(MAX(ISNUMBER(SEARCH(Fuel_Rules!$A$6:$A$30,$E4260))*ISNUMBER(SEARCH(Fuel_Rules!$B$6:$B$30,$F4260))*(Fuel_Rules!$A$6:$A$30&lt;&gt;"")))&gt;0,"Plug-in hybrid",IF($G4260="Diesel","Diesel","Gasoline"))</f>
        <v>Diesel</v>
      </c>
    </row>
    <row r="4261" spans="1:15" ht="15" customHeight="1" x14ac:dyDescent="0.25">
      <c r="A4261" s="1">
        <v>2022</v>
      </c>
      <c r="B4261" s="1" t="s">
        <v>6034</v>
      </c>
      <c r="C4261" s="1" t="s">
        <v>2181</v>
      </c>
      <c r="D4261" s="1" t="s">
        <v>6597</v>
      </c>
      <c r="E4261" s="1" t="s">
        <v>2137</v>
      </c>
      <c r="F4261" s="1" t="s">
        <v>2183</v>
      </c>
      <c r="G4261" s="1" t="s">
        <v>105</v>
      </c>
      <c r="H4261" s="1" t="s">
        <v>437</v>
      </c>
      <c r="I4261" s="1">
        <v>2.4</v>
      </c>
      <c r="J4261" s="1">
        <v>2023</v>
      </c>
      <c r="K4261" s="1">
        <v>249288</v>
      </c>
      <c r="L4261" s="1">
        <v>0</v>
      </c>
      <c r="M4261" s="1">
        <f t="array" ref="M4261">SUMPRODUCT(MAX(ISNUMBER(SEARCH('Class Rules'!$B$6:$B$85,$E4261))*ISNUMBER(SEARCH('Class Rules'!$C$6:$C$85,$F4261))*'Class Rules'!$A$6:$A$85))</f>
        <v>16</v>
      </c>
      <c r="N4261" s="1" t="str">
        <f t="array" ref="N4261">IF($M4261=0,'Class Rules'!$D$3,INDEX('Class Rules'!$D$6:$D$85,MATCH($M4261,'Class Rules'!$A$6:$A$85,0)))</f>
        <v>Freight LDV</v>
      </c>
      <c r="O4261" s="1" t="str">
        <f t="array" ref="O4261">IF(SUMPRODUCT(MAX(ISNUMBER(SEARCH(Fuel_Rules!$A$6:$A$30,$E4261))*ISNUMBER(SEARCH(Fuel_Rules!$B$6:$B$30,$F4261))*(Fuel_Rules!$A$6:$A$30&lt;&gt;"")))&gt;0,"Plug-in hybrid",IF($G4261="Diesel","Diesel","Gasoline"))</f>
        <v>Diesel</v>
      </c>
    </row>
    <row r="4262" spans="1:15" ht="15" customHeight="1" x14ac:dyDescent="0.25">
      <c r="A4262" s="1">
        <v>2022</v>
      </c>
      <c r="B4262" s="1" t="s">
        <v>6034</v>
      </c>
      <c r="C4262" s="1" t="s">
        <v>2181</v>
      </c>
      <c r="D4262" s="1" t="s">
        <v>6598</v>
      </c>
      <c r="E4262" s="1" t="s">
        <v>2137</v>
      </c>
      <c r="F4262" s="1" t="s">
        <v>2183</v>
      </c>
      <c r="G4262" s="1" t="s">
        <v>105</v>
      </c>
      <c r="H4262" s="1" t="s">
        <v>437</v>
      </c>
      <c r="I4262" s="1">
        <v>2.4</v>
      </c>
      <c r="J4262" s="1">
        <v>2023</v>
      </c>
      <c r="K4262" s="1">
        <v>241310</v>
      </c>
      <c r="L4262" s="1">
        <v>0</v>
      </c>
      <c r="M4262" s="1">
        <f t="array" ref="M4262">SUMPRODUCT(MAX(ISNUMBER(SEARCH('Class Rules'!$B$6:$B$85,$E4262))*ISNUMBER(SEARCH('Class Rules'!$C$6:$C$85,$F4262))*'Class Rules'!$A$6:$A$85))</f>
        <v>16</v>
      </c>
      <c r="N4262" s="1" t="str">
        <f t="array" ref="N4262">IF($M4262=0,'Class Rules'!$D$3,INDEX('Class Rules'!$D$6:$D$85,MATCH($M4262,'Class Rules'!$A$6:$A$85,0)))</f>
        <v>Freight LDV</v>
      </c>
      <c r="O4262" s="1" t="str">
        <f t="array" ref="O4262">IF(SUMPRODUCT(MAX(ISNUMBER(SEARCH(Fuel_Rules!$A$6:$A$30,$E4262))*ISNUMBER(SEARCH(Fuel_Rules!$B$6:$B$30,$F4262))*(Fuel_Rules!$A$6:$A$30&lt;&gt;"")))&gt;0,"Plug-in hybrid",IF($G4262="Diesel","Diesel","Gasoline"))</f>
        <v>Diesel</v>
      </c>
    </row>
    <row r="4263" spans="1:15" ht="15" customHeight="1" x14ac:dyDescent="0.25">
      <c r="A4263" s="1">
        <v>2022</v>
      </c>
      <c r="B4263" s="1" t="s">
        <v>6034</v>
      </c>
      <c r="C4263" s="1" t="s">
        <v>2184</v>
      </c>
      <c r="D4263" s="1" t="s">
        <v>6599</v>
      </c>
      <c r="E4263" s="1" t="s">
        <v>2137</v>
      </c>
      <c r="F4263" s="1" t="s">
        <v>2186</v>
      </c>
      <c r="G4263" s="1" t="s">
        <v>105</v>
      </c>
      <c r="H4263" s="1" t="s">
        <v>298</v>
      </c>
      <c r="I4263" s="1">
        <v>2.4</v>
      </c>
      <c r="J4263" s="1">
        <v>2023</v>
      </c>
      <c r="K4263" s="1">
        <v>232822</v>
      </c>
      <c r="L4263" s="1">
        <v>0</v>
      </c>
      <c r="M4263" s="1">
        <f t="array" ref="M4263">SUMPRODUCT(MAX(ISNUMBER(SEARCH('Class Rules'!$B$6:$B$85,$E4263))*ISNUMBER(SEARCH('Class Rules'!$C$6:$C$85,$F4263))*'Class Rules'!$A$6:$A$85))</f>
        <v>16</v>
      </c>
      <c r="N4263" s="1" t="str">
        <f t="array" ref="N4263">IF($M4263=0,'Class Rules'!$D$3,INDEX('Class Rules'!$D$6:$D$85,MATCH($M4263,'Class Rules'!$A$6:$A$85,0)))</f>
        <v>Freight LDV</v>
      </c>
      <c r="O4263" s="1" t="str">
        <f t="array" ref="O4263">IF(SUMPRODUCT(MAX(ISNUMBER(SEARCH(Fuel_Rules!$A$6:$A$30,$E4263))*ISNUMBER(SEARCH(Fuel_Rules!$B$6:$B$30,$F4263))*(Fuel_Rules!$A$6:$A$30&lt;&gt;"")))&gt;0,"Plug-in hybrid",IF($G4263="Diesel","Diesel","Gasoline"))</f>
        <v>Diesel</v>
      </c>
    </row>
    <row r="4264" spans="1:15" ht="15" customHeight="1" x14ac:dyDescent="0.25">
      <c r="A4264" s="1">
        <v>2022</v>
      </c>
      <c r="B4264" s="1" t="s">
        <v>6034</v>
      </c>
      <c r="C4264" s="1" t="s">
        <v>2184</v>
      </c>
      <c r="D4264" s="1" t="s">
        <v>6600</v>
      </c>
      <c r="E4264" s="1" t="s">
        <v>2137</v>
      </c>
      <c r="F4264" s="1" t="s">
        <v>2186</v>
      </c>
      <c r="G4264" s="1" t="s">
        <v>105</v>
      </c>
      <c r="H4264" s="1" t="s">
        <v>298</v>
      </c>
      <c r="I4264" s="1">
        <v>2.4</v>
      </c>
      <c r="J4264" s="1">
        <v>2023</v>
      </c>
      <c r="K4264" s="1">
        <v>216524</v>
      </c>
      <c r="L4264" s="1">
        <v>0</v>
      </c>
      <c r="M4264" s="1">
        <f t="array" ref="M4264">SUMPRODUCT(MAX(ISNUMBER(SEARCH('Class Rules'!$B$6:$B$85,$E4264))*ISNUMBER(SEARCH('Class Rules'!$C$6:$C$85,$F4264))*'Class Rules'!$A$6:$A$85))</f>
        <v>16</v>
      </c>
      <c r="N4264" s="1" t="str">
        <f t="array" ref="N4264">IF($M4264=0,'Class Rules'!$D$3,INDEX('Class Rules'!$D$6:$D$85,MATCH($M4264,'Class Rules'!$A$6:$A$85,0)))</f>
        <v>Freight LDV</v>
      </c>
      <c r="O4264" s="1" t="str">
        <f t="array" ref="O4264">IF(SUMPRODUCT(MAX(ISNUMBER(SEARCH(Fuel_Rules!$A$6:$A$30,$E4264))*ISNUMBER(SEARCH(Fuel_Rules!$B$6:$B$30,$F4264))*(Fuel_Rules!$A$6:$A$30&lt;&gt;"")))&gt;0,"Plug-in hybrid",IF($G4264="Diesel","Diesel","Gasoline"))</f>
        <v>Diesel</v>
      </c>
    </row>
    <row r="4265" spans="1:15" ht="15" customHeight="1" x14ac:dyDescent="0.25">
      <c r="A4265" s="1">
        <v>2022</v>
      </c>
      <c r="B4265" s="1" t="s">
        <v>6034</v>
      </c>
      <c r="C4265" s="1" t="s">
        <v>2187</v>
      </c>
      <c r="D4265" s="1" t="s">
        <v>6601</v>
      </c>
      <c r="E4265" s="1" t="s">
        <v>2137</v>
      </c>
      <c r="F4265" s="1" t="s">
        <v>2189</v>
      </c>
      <c r="G4265" s="1" t="s">
        <v>103</v>
      </c>
      <c r="H4265" s="1" t="s">
        <v>437</v>
      </c>
      <c r="I4265" s="1">
        <v>2</v>
      </c>
      <c r="J4265" s="1">
        <v>2023</v>
      </c>
      <c r="K4265" s="1">
        <v>158908</v>
      </c>
      <c r="L4265" s="1">
        <v>0</v>
      </c>
      <c r="M4265" s="1">
        <f t="array" ref="M4265">SUMPRODUCT(MAX(ISNUMBER(SEARCH('Class Rules'!$B$6:$B$85,$E4265))*ISNUMBER(SEARCH('Class Rules'!$C$6:$C$85,$F4265))*'Class Rules'!$A$6:$A$85))</f>
        <v>0</v>
      </c>
      <c r="N4265" s="1" t="str">
        <f t="array" ref="N4265">IF($M4265=0,'Class Rules'!$D$3,INDEX('Class Rules'!$D$6:$D$85,MATCH($M4265,'Class Rules'!$A$6:$A$85,0)))</f>
        <v>Passenger LDV</v>
      </c>
      <c r="O4265" s="1" t="str">
        <f t="array" ref="O4265">IF(SUMPRODUCT(MAX(ISNUMBER(SEARCH(Fuel_Rules!$A$6:$A$30,$E4265))*ISNUMBER(SEARCH(Fuel_Rules!$B$6:$B$30,$F4265))*(Fuel_Rules!$A$6:$A$30&lt;&gt;"")))&gt;0,"Plug-in hybrid",IF($G4265="Diesel","Diesel","Gasoline"))</f>
        <v>Gasoline</v>
      </c>
    </row>
    <row r="4266" spans="1:15" ht="15" customHeight="1" x14ac:dyDescent="0.25">
      <c r="A4266" s="1">
        <v>2022</v>
      </c>
      <c r="B4266" s="1" t="s">
        <v>6034</v>
      </c>
      <c r="C4266" s="1" t="s">
        <v>2190</v>
      </c>
      <c r="D4266" s="1" t="s">
        <v>6602</v>
      </c>
      <c r="E4266" s="1" t="s">
        <v>2137</v>
      </c>
      <c r="F4266" s="1" t="s">
        <v>2192</v>
      </c>
      <c r="G4266" s="1" t="s">
        <v>103</v>
      </c>
      <c r="H4266" s="1" t="s">
        <v>437</v>
      </c>
      <c r="I4266" s="1">
        <v>2</v>
      </c>
      <c r="J4266" s="1">
        <v>2023</v>
      </c>
      <c r="K4266" s="1">
        <v>180857</v>
      </c>
      <c r="L4266" s="1">
        <v>0</v>
      </c>
      <c r="M4266" s="1">
        <f t="array" ref="M4266">SUMPRODUCT(MAX(ISNUMBER(SEARCH('Class Rules'!$B$6:$B$85,$E4266))*ISNUMBER(SEARCH('Class Rules'!$C$6:$C$85,$F4266))*'Class Rules'!$A$6:$A$85))</f>
        <v>0</v>
      </c>
      <c r="N4266" s="1" t="str">
        <f t="array" ref="N4266">IF($M4266=0,'Class Rules'!$D$3,INDEX('Class Rules'!$D$6:$D$85,MATCH($M4266,'Class Rules'!$A$6:$A$85,0)))</f>
        <v>Passenger LDV</v>
      </c>
      <c r="O4266" s="1" t="str">
        <f t="array" ref="O4266">IF(SUMPRODUCT(MAX(ISNUMBER(SEARCH(Fuel_Rules!$A$6:$A$30,$E4266))*ISNUMBER(SEARCH(Fuel_Rules!$B$6:$B$30,$F4266))*(Fuel_Rules!$A$6:$A$30&lt;&gt;"")))&gt;0,"Plug-in hybrid",IF($G4266="Diesel","Diesel","Gasoline"))</f>
        <v>Gasoline</v>
      </c>
    </row>
    <row r="4267" spans="1:15" ht="15" customHeight="1" x14ac:dyDescent="0.25">
      <c r="A4267" s="1">
        <v>2022</v>
      </c>
      <c r="B4267" s="1" t="s">
        <v>6034</v>
      </c>
      <c r="C4267" s="1" t="s">
        <v>2193</v>
      </c>
      <c r="D4267" s="1" t="s">
        <v>6603</v>
      </c>
      <c r="E4267" s="1" t="s">
        <v>2137</v>
      </c>
      <c r="F4267" s="1" t="s">
        <v>2195</v>
      </c>
      <c r="G4267" s="1" t="s">
        <v>103</v>
      </c>
      <c r="H4267" s="1" t="s">
        <v>437</v>
      </c>
      <c r="I4267" s="1">
        <v>2</v>
      </c>
      <c r="J4267" s="1">
        <v>2023</v>
      </c>
      <c r="K4267" s="1">
        <v>173846</v>
      </c>
      <c r="L4267" s="1">
        <v>0</v>
      </c>
      <c r="M4267" s="1">
        <f t="array" ref="M4267">SUMPRODUCT(MAX(ISNUMBER(SEARCH('Class Rules'!$B$6:$B$85,$E4267))*ISNUMBER(SEARCH('Class Rules'!$C$6:$C$85,$F4267))*'Class Rules'!$A$6:$A$85))</f>
        <v>0</v>
      </c>
      <c r="N4267" s="1" t="str">
        <f t="array" ref="N4267">IF($M4267=0,'Class Rules'!$D$3,INDEX('Class Rules'!$D$6:$D$85,MATCH($M4267,'Class Rules'!$A$6:$A$85,0)))</f>
        <v>Passenger LDV</v>
      </c>
      <c r="O4267" s="1" t="str">
        <f t="array" ref="O4267">IF(SUMPRODUCT(MAX(ISNUMBER(SEARCH(Fuel_Rules!$A$6:$A$30,$E4267))*ISNUMBER(SEARCH(Fuel_Rules!$B$6:$B$30,$F4267))*(Fuel_Rules!$A$6:$A$30&lt;&gt;"")))&gt;0,"Plug-in hybrid",IF($G4267="Diesel","Diesel","Gasoline"))</f>
        <v>Gasoline</v>
      </c>
    </row>
    <row r="4268" spans="1:15" ht="15" customHeight="1" x14ac:dyDescent="0.25">
      <c r="A4268" s="1">
        <v>2022</v>
      </c>
      <c r="B4268" s="1" t="s">
        <v>6034</v>
      </c>
      <c r="C4268" s="1" t="s">
        <v>2199</v>
      </c>
      <c r="D4268" s="1" t="s">
        <v>6604</v>
      </c>
      <c r="E4268" s="1" t="s">
        <v>2137</v>
      </c>
      <c r="F4268" s="1" t="s">
        <v>2201</v>
      </c>
      <c r="G4268" s="1" t="s">
        <v>103</v>
      </c>
      <c r="H4268" s="1" t="s">
        <v>437</v>
      </c>
      <c r="I4268" s="1">
        <v>1.5</v>
      </c>
      <c r="J4268" s="1">
        <v>2023</v>
      </c>
      <c r="K4268" s="1">
        <v>242950</v>
      </c>
      <c r="L4268" s="1">
        <v>0</v>
      </c>
      <c r="M4268" s="1">
        <f t="array" ref="M4268">SUMPRODUCT(MAX(ISNUMBER(SEARCH('Class Rules'!$B$6:$B$85,$E4268))*ISNUMBER(SEARCH('Class Rules'!$C$6:$C$85,$F4268))*'Class Rules'!$A$6:$A$85))</f>
        <v>0</v>
      </c>
      <c r="N4268" s="1" t="str">
        <f t="array" ref="N4268">IF($M4268=0,'Class Rules'!$D$3,INDEX('Class Rules'!$D$6:$D$85,MATCH($M4268,'Class Rules'!$A$6:$A$85,0)))</f>
        <v>Passenger LDV</v>
      </c>
      <c r="O4268" s="1" t="str">
        <f t="array" ref="O4268">IF(SUMPRODUCT(MAX(ISNUMBER(SEARCH(Fuel_Rules!$A$6:$A$30,$E4268))*ISNUMBER(SEARCH(Fuel_Rules!$B$6:$B$30,$F4268))*(Fuel_Rules!$A$6:$A$30&lt;&gt;"")))&gt;0,"Plug-in hybrid",IF($G4268="Diesel","Diesel","Gasoline"))</f>
        <v>Gasoline</v>
      </c>
    </row>
    <row r="4269" spans="1:15" ht="15" customHeight="1" x14ac:dyDescent="0.25">
      <c r="A4269" s="1">
        <v>2022</v>
      </c>
      <c r="B4269" s="1" t="s">
        <v>6034</v>
      </c>
      <c r="C4269" s="1" t="s">
        <v>2199</v>
      </c>
      <c r="D4269" s="1" t="s">
        <v>6605</v>
      </c>
      <c r="E4269" s="1" t="s">
        <v>2137</v>
      </c>
      <c r="F4269" s="1" t="s">
        <v>2201</v>
      </c>
      <c r="G4269" s="1" t="s">
        <v>103</v>
      </c>
      <c r="H4269" s="1" t="s">
        <v>437</v>
      </c>
      <c r="I4269" s="1">
        <v>1.5</v>
      </c>
      <c r="J4269" s="1">
        <v>2023</v>
      </c>
      <c r="K4269" s="1">
        <v>222785</v>
      </c>
      <c r="L4269" s="1">
        <v>0</v>
      </c>
      <c r="M4269" s="1">
        <f t="array" ref="M4269">SUMPRODUCT(MAX(ISNUMBER(SEARCH('Class Rules'!$B$6:$B$85,$E4269))*ISNUMBER(SEARCH('Class Rules'!$C$6:$C$85,$F4269))*'Class Rules'!$A$6:$A$85))</f>
        <v>0</v>
      </c>
      <c r="N4269" s="1" t="str">
        <f t="array" ref="N4269">IF($M4269=0,'Class Rules'!$D$3,INDEX('Class Rules'!$D$6:$D$85,MATCH($M4269,'Class Rules'!$A$6:$A$85,0)))</f>
        <v>Passenger LDV</v>
      </c>
      <c r="O4269" s="1" t="str">
        <f t="array" ref="O4269">IF(SUMPRODUCT(MAX(ISNUMBER(SEARCH(Fuel_Rules!$A$6:$A$30,$E4269))*ISNUMBER(SEARCH(Fuel_Rules!$B$6:$B$30,$F4269))*(Fuel_Rules!$A$6:$A$30&lt;&gt;"")))&gt;0,"Plug-in hybrid",IF($G4269="Diesel","Diesel","Gasoline"))</f>
        <v>Gasoline</v>
      </c>
    </row>
    <row r="4270" spans="1:15" ht="15" customHeight="1" x14ac:dyDescent="0.25">
      <c r="A4270" s="1">
        <v>2022</v>
      </c>
      <c r="B4270" s="1" t="s">
        <v>6034</v>
      </c>
      <c r="C4270" s="1" t="s">
        <v>2202</v>
      </c>
      <c r="D4270" s="1" t="s">
        <v>6606</v>
      </c>
      <c r="E4270" s="1" t="s">
        <v>2137</v>
      </c>
      <c r="F4270" s="1" t="s">
        <v>2204</v>
      </c>
      <c r="G4270" s="1" t="s">
        <v>105</v>
      </c>
      <c r="H4270" s="1" t="s">
        <v>437</v>
      </c>
      <c r="I4270" s="1">
        <v>2.4</v>
      </c>
      <c r="J4270" s="1">
        <v>2023</v>
      </c>
      <c r="K4270" s="1">
        <v>252597</v>
      </c>
      <c r="L4270" s="1">
        <v>0</v>
      </c>
      <c r="M4270" s="1">
        <f t="array" ref="M4270">SUMPRODUCT(MAX(ISNUMBER(SEARCH('Class Rules'!$B$6:$B$85,$E4270))*ISNUMBER(SEARCH('Class Rules'!$C$6:$C$85,$F4270))*'Class Rules'!$A$6:$A$85))</f>
        <v>16</v>
      </c>
      <c r="N4270" s="1" t="str">
        <f t="array" ref="N4270">IF($M4270=0,'Class Rules'!$D$3,INDEX('Class Rules'!$D$6:$D$85,MATCH($M4270,'Class Rules'!$A$6:$A$85,0)))</f>
        <v>Freight LDV</v>
      </c>
      <c r="O4270" s="1" t="str">
        <f t="array" ref="O4270">IF(SUMPRODUCT(MAX(ISNUMBER(SEARCH(Fuel_Rules!$A$6:$A$30,$E4270))*ISNUMBER(SEARCH(Fuel_Rules!$B$6:$B$30,$F4270))*(Fuel_Rules!$A$6:$A$30&lt;&gt;"")))&gt;0,"Plug-in hybrid",IF($G4270="Diesel","Diesel","Gasoline"))</f>
        <v>Diesel</v>
      </c>
    </row>
    <row r="4271" spans="1:15" ht="15" customHeight="1" x14ac:dyDescent="0.25">
      <c r="A4271" s="1">
        <v>2022</v>
      </c>
      <c r="B4271" s="1" t="s">
        <v>6034</v>
      </c>
      <c r="C4271" s="1" t="s">
        <v>2202</v>
      </c>
      <c r="D4271" s="1" t="s">
        <v>6607</v>
      </c>
      <c r="E4271" s="1" t="s">
        <v>2137</v>
      </c>
      <c r="F4271" s="1" t="s">
        <v>2204</v>
      </c>
      <c r="G4271" s="1" t="s">
        <v>105</v>
      </c>
      <c r="H4271" s="1" t="s">
        <v>437</v>
      </c>
      <c r="I4271" s="1">
        <v>2.4</v>
      </c>
      <c r="J4271" s="1">
        <v>2023</v>
      </c>
      <c r="K4271" s="1">
        <v>242998</v>
      </c>
      <c r="L4271" s="1">
        <v>0</v>
      </c>
      <c r="M4271" s="1">
        <f t="array" ref="M4271">SUMPRODUCT(MAX(ISNUMBER(SEARCH('Class Rules'!$B$6:$B$85,$E4271))*ISNUMBER(SEARCH('Class Rules'!$C$6:$C$85,$F4271))*'Class Rules'!$A$6:$A$85))</f>
        <v>16</v>
      </c>
      <c r="N4271" s="1" t="str">
        <f t="array" ref="N4271">IF($M4271=0,'Class Rules'!$D$3,INDEX('Class Rules'!$D$6:$D$85,MATCH($M4271,'Class Rules'!$A$6:$A$85,0)))</f>
        <v>Freight LDV</v>
      </c>
      <c r="O4271" s="1" t="str">
        <f t="array" ref="O4271">IF(SUMPRODUCT(MAX(ISNUMBER(SEARCH(Fuel_Rules!$A$6:$A$30,$E4271))*ISNUMBER(SEARCH(Fuel_Rules!$B$6:$B$30,$F4271))*(Fuel_Rules!$A$6:$A$30&lt;&gt;"")))&gt;0,"Plug-in hybrid",IF($G4271="Diesel","Diesel","Gasoline"))</f>
        <v>Diesel</v>
      </c>
    </row>
    <row r="4272" spans="1:15" ht="15" customHeight="1" x14ac:dyDescent="0.25">
      <c r="A4272" s="1">
        <v>2022</v>
      </c>
      <c r="B4272" s="1" t="s">
        <v>6034</v>
      </c>
      <c r="C4272" s="1" t="s">
        <v>2208</v>
      </c>
      <c r="D4272" s="1" t="s">
        <v>6608</v>
      </c>
      <c r="E4272" s="1" t="s">
        <v>2137</v>
      </c>
      <c r="F4272" s="1" t="s">
        <v>2210</v>
      </c>
      <c r="G4272" s="1" t="s">
        <v>103</v>
      </c>
      <c r="H4272" s="1" t="s">
        <v>437</v>
      </c>
      <c r="I4272" s="1">
        <v>1.5</v>
      </c>
      <c r="J4272" s="1">
        <v>2023</v>
      </c>
      <c r="K4272" s="1">
        <v>226233</v>
      </c>
      <c r="L4272" s="1">
        <v>0</v>
      </c>
      <c r="M4272" s="1">
        <f t="array" ref="M4272">SUMPRODUCT(MAX(ISNUMBER(SEARCH('Class Rules'!$B$6:$B$85,$E4272))*ISNUMBER(SEARCH('Class Rules'!$C$6:$C$85,$F4272))*'Class Rules'!$A$6:$A$85))</f>
        <v>0</v>
      </c>
      <c r="N4272" s="1" t="str">
        <f t="array" ref="N4272">IF($M4272=0,'Class Rules'!$D$3,INDEX('Class Rules'!$D$6:$D$85,MATCH($M4272,'Class Rules'!$A$6:$A$85,0)))</f>
        <v>Passenger LDV</v>
      </c>
      <c r="O4272" s="1" t="str">
        <f t="array" ref="O4272">IF(SUMPRODUCT(MAX(ISNUMBER(SEARCH(Fuel_Rules!$A$6:$A$30,$E4272))*ISNUMBER(SEARCH(Fuel_Rules!$B$6:$B$30,$F4272))*(Fuel_Rules!$A$6:$A$30&lt;&gt;"")))&gt;0,"Plug-in hybrid",IF($G4272="Diesel","Diesel","Gasoline"))</f>
        <v>Gasoline</v>
      </c>
    </row>
    <row r="4273" spans="1:15" ht="15" customHeight="1" x14ac:dyDescent="0.25">
      <c r="A4273" s="1">
        <v>2022</v>
      </c>
      <c r="B4273" s="1" t="s">
        <v>6034</v>
      </c>
      <c r="C4273" s="1" t="s">
        <v>2211</v>
      </c>
      <c r="D4273" s="1" t="s">
        <v>6609</v>
      </c>
      <c r="E4273" s="1" t="s">
        <v>2137</v>
      </c>
      <c r="F4273" s="1" t="s">
        <v>2213</v>
      </c>
      <c r="G4273" s="1" t="s">
        <v>103</v>
      </c>
      <c r="H4273" s="1" t="s">
        <v>437</v>
      </c>
      <c r="I4273" s="1">
        <v>2</v>
      </c>
      <c r="J4273" s="1">
        <v>2023</v>
      </c>
      <c r="K4273" s="1">
        <v>187398</v>
      </c>
      <c r="L4273" s="1">
        <v>0</v>
      </c>
      <c r="M4273" s="1">
        <f t="array" ref="M4273">SUMPRODUCT(MAX(ISNUMBER(SEARCH('Class Rules'!$B$6:$B$85,$E4273))*ISNUMBER(SEARCH('Class Rules'!$C$6:$C$85,$F4273))*'Class Rules'!$A$6:$A$85))</f>
        <v>0</v>
      </c>
      <c r="N4273" s="1" t="str">
        <f t="array" ref="N4273">IF($M4273=0,'Class Rules'!$D$3,INDEX('Class Rules'!$D$6:$D$85,MATCH($M4273,'Class Rules'!$A$6:$A$85,0)))</f>
        <v>Passenger LDV</v>
      </c>
      <c r="O4273" s="1" t="str">
        <f t="array" ref="O4273">IF(SUMPRODUCT(MAX(ISNUMBER(SEARCH(Fuel_Rules!$A$6:$A$30,$E4273))*ISNUMBER(SEARCH(Fuel_Rules!$B$6:$B$30,$F4273))*(Fuel_Rules!$A$6:$A$30&lt;&gt;"")))&gt;0,"Plug-in hybrid",IF($G4273="Diesel","Diesel","Gasoline"))</f>
        <v>Gasoline</v>
      </c>
    </row>
    <row r="4274" spans="1:15" ht="15" customHeight="1" x14ac:dyDescent="0.25">
      <c r="A4274" s="1">
        <v>2022</v>
      </c>
      <c r="B4274" s="1" t="s">
        <v>6034</v>
      </c>
      <c r="C4274" s="1" t="s">
        <v>2214</v>
      </c>
      <c r="D4274" s="1" t="s">
        <v>6610</v>
      </c>
      <c r="E4274" s="1" t="s">
        <v>2137</v>
      </c>
      <c r="F4274" s="1" t="s">
        <v>2216</v>
      </c>
      <c r="G4274" s="1" t="s">
        <v>103</v>
      </c>
      <c r="H4274" s="1" t="s">
        <v>437</v>
      </c>
      <c r="I4274" s="1">
        <v>2</v>
      </c>
      <c r="J4274" s="1">
        <v>2023</v>
      </c>
      <c r="K4274" s="1">
        <v>177678</v>
      </c>
      <c r="L4274" s="1">
        <v>0</v>
      </c>
      <c r="M4274" s="1">
        <f t="array" ref="M4274">SUMPRODUCT(MAX(ISNUMBER(SEARCH('Class Rules'!$B$6:$B$85,$E4274))*ISNUMBER(SEARCH('Class Rules'!$C$6:$C$85,$F4274))*'Class Rules'!$A$6:$A$85))</f>
        <v>0</v>
      </c>
      <c r="N4274" s="1" t="str">
        <f t="array" ref="N4274">IF($M4274=0,'Class Rules'!$D$3,INDEX('Class Rules'!$D$6:$D$85,MATCH($M4274,'Class Rules'!$A$6:$A$85,0)))</f>
        <v>Passenger LDV</v>
      </c>
      <c r="O4274" s="1" t="str">
        <f t="array" ref="O4274">IF(SUMPRODUCT(MAX(ISNUMBER(SEARCH(Fuel_Rules!$A$6:$A$30,$E4274))*ISNUMBER(SEARCH(Fuel_Rules!$B$6:$B$30,$F4274))*(Fuel_Rules!$A$6:$A$30&lt;&gt;"")))&gt;0,"Plug-in hybrid",IF($G4274="Diesel","Diesel","Gasoline"))</f>
        <v>Gasoline</v>
      </c>
    </row>
    <row r="4275" spans="1:15" ht="15" customHeight="1" x14ac:dyDescent="0.25">
      <c r="A4275" s="1">
        <v>2022</v>
      </c>
      <c r="B4275" s="1" t="s">
        <v>6034</v>
      </c>
      <c r="C4275" s="1" t="s">
        <v>2217</v>
      </c>
      <c r="D4275" s="1" t="s">
        <v>6611</v>
      </c>
      <c r="E4275" s="1" t="s">
        <v>2137</v>
      </c>
      <c r="F4275" s="1" t="s">
        <v>2219</v>
      </c>
      <c r="G4275" s="1" t="s">
        <v>103</v>
      </c>
      <c r="H4275" s="1" t="s">
        <v>437</v>
      </c>
      <c r="I4275" s="1">
        <v>3</v>
      </c>
      <c r="J4275" s="1">
        <v>2023</v>
      </c>
      <c r="K4275" s="1">
        <v>290848</v>
      </c>
      <c r="L4275" s="1">
        <v>0</v>
      </c>
      <c r="M4275" s="1">
        <f t="array" ref="M4275">SUMPRODUCT(MAX(ISNUMBER(SEARCH('Class Rules'!$B$6:$B$85,$E4275))*ISNUMBER(SEARCH('Class Rules'!$C$6:$C$85,$F4275))*'Class Rules'!$A$6:$A$85))</f>
        <v>0</v>
      </c>
      <c r="N4275" s="1" t="str">
        <f t="array" ref="N4275">IF($M4275=0,'Class Rules'!$D$3,INDEX('Class Rules'!$D$6:$D$85,MATCH($M4275,'Class Rules'!$A$6:$A$85,0)))</f>
        <v>Passenger LDV</v>
      </c>
      <c r="O4275" s="1" t="str">
        <f t="array" ref="O4275">IF(SUMPRODUCT(MAX(ISNUMBER(SEARCH(Fuel_Rules!$A$6:$A$30,$E4275))*ISNUMBER(SEARCH(Fuel_Rules!$B$6:$B$30,$F4275))*(Fuel_Rules!$A$6:$A$30&lt;&gt;"")))&gt;0,"Plug-in hybrid",IF($G4275="Diesel","Diesel","Gasoline"))</f>
        <v>Gasoline</v>
      </c>
    </row>
    <row r="4276" spans="1:15" ht="15" customHeight="1" x14ac:dyDescent="0.25">
      <c r="A4276" s="1">
        <v>2022</v>
      </c>
      <c r="B4276" s="1" t="s">
        <v>6034</v>
      </c>
      <c r="C4276" s="1" t="s">
        <v>2251</v>
      </c>
      <c r="D4276" s="1" t="s">
        <v>6612</v>
      </c>
      <c r="E4276" s="1" t="s">
        <v>2222</v>
      </c>
      <c r="F4276" s="1" t="s">
        <v>2253</v>
      </c>
      <c r="G4276" s="1" t="s">
        <v>105</v>
      </c>
      <c r="H4276" s="1" t="s">
        <v>437</v>
      </c>
      <c r="I4276" s="1">
        <v>2.2999999999999998</v>
      </c>
      <c r="J4276" s="1">
        <v>2023</v>
      </c>
      <c r="K4276" s="1">
        <v>303671</v>
      </c>
      <c r="L4276" s="1">
        <v>0</v>
      </c>
      <c r="M4276" s="1">
        <f t="array" ref="M4276">SUMPRODUCT(MAX(ISNUMBER(SEARCH('Class Rules'!$B$6:$B$85,$E4276))*ISNUMBER(SEARCH('Class Rules'!$C$6:$C$85,$F4276))*'Class Rules'!$A$6:$A$85))</f>
        <v>17</v>
      </c>
      <c r="N4276" s="1" t="str">
        <f t="array" ref="N4276">IF($M4276=0,'Class Rules'!$D$3,INDEX('Class Rules'!$D$6:$D$85,MATCH($M4276,'Class Rules'!$A$6:$A$85,0)))</f>
        <v>Freight LDV</v>
      </c>
      <c r="O4276" s="1" t="str">
        <f t="array" ref="O4276">IF(SUMPRODUCT(MAX(ISNUMBER(SEARCH(Fuel_Rules!$A$6:$A$30,$E4276))*ISNUMBER(SEARCH(Fuel_Rules!$B$6:$B$30,$F4276))*(Fuel_Rules!$A$6:$A$30&lt;&gt;"")))&gt;0,"Plug-in hybrid",IF($G4276="Diesel","Diesel","Gasoline"))</f>
        <v>Diesel</v>
      </c>
    </row>
    <row r="4277" spans="1:15" ht="15" customHeight="1" x14ac:dyDescent="0.25">
      <c r="A4277" s="1">
        <v>2022</v>
      </c>
      <c r="B4277" s="1" t="s">
        <v>6034</v>
      </c>
      <c r="C4277" s="1" t="s">
        <v>2263</v>
      </c>
      <c r="D4277" s="1" t="s">
        <v>6613</v>
      </c>
      <c r="E4277" s="1" t="s">
        <v>2222</v>
      </c>
      <c r="F4277" s="1" t="s">
        <v>2265</v>
      </c>
      <c r="G4277" s="1" t="s">
        <v>105</v>
      </c>
      <c r="H4277" s="1" t="s">
        <v>437</v>
      </c>
      <c r="I4277" s="1">
        <v>2.2999999999999998</v>
      </c>
      <c r="J4277" s="1">
        <v>2023</v>
      </c>
      <c r="K4277" s="1">
        <v>277347</v>
      </c>
      <c r="L4277" s="1">
        <v>0</v>
      </c>
      <c r="M4277" s="1">
        <f t="array" ref="M4277">SUMPRODUCT(MAX(ISNUMBER(SEARCH('Class Rules'!$B$6:$B$85,$E4277))*ISNUMBER(SEARCH('Class Rules'!$C$6:$C$85,$F4277))*'Class Rules'!$A$6:$A$85))</f>
        <v>17</v>
      </c>
      <c r="N4277" s="1" t="str">
        <f t="array" ref="N4277">IF($M4277=0,'Class Rules'!$D$3,INDEX('Class Rules'!$D$6:$D$85,MATCH($M4277,'Class Rules'!$A$6:$A$85,0)))</f>
        <v>Freight LDV</v>
      </c>
      <c r="O4277" s="1" t="str">
        <f t="array" ref="O4277">IF(SUMPRODUCT(MAX(ISNUMBER(SEARCH(Fuel_Rules!$A$6:$A$30,$E4277))*ISNUMBER(SEARCH(Fuel_Rules!$B$6:$B$30,$F4277))*(Fuel_Rules!$A$6:$A$30&lt;&gt;"")))&gt;0,"Plug-in hybrid",IF($G4277="Diesel","Diesel","Gasoline"))</f>
        <v>Diesel</v>
      </c>
    </row>
    <row r="4278" spans="1:15" ht="15" customHeight="1" x14ac:dyDescent="0.25">
      <c r="A4278" s="1">
        <v>2022</v>
      </c>
      <c r="B4278" s="1" t="s">
        <v>6034</v>
      </c>
      <c r="C4278" s="1" t="s">
        <v>2266</v>
      </c>
      <c r="D4278" s="1" t="s">
        <v>6614</v>
      </c>
      <c r="E4278" s="1" t="s">
        <v>2222</v>
      </c>
      <c r="F4278" s="1" t="s">
        <v>2268</v>
      </c>
      <c r="G4278" s="1" t="s">
        <v>105</v>
      </c>
      <c r="H4278" s="1" t="s">
        <v>437</v>
      </c>
      <c r="I4278" s="1">
        <v>2.2999999999999998</v>
      </c>
      <c r="J4278" s="1">
        <v>2023</v>
      </c>
      <c r="K4278" s="1">
        <v>262020</v>
      </c>
      <c r="L4278" s="1">
        <v>0</v>
      </c>
      <c r="M4278" s="1">
        <f t="array" ref="M4278">SUMPRODUCT(MAX(ISNUMBER(SEARCH('Class Rules'!$B$6:$B$85,$E4278))*ISNUMBER(SEARCH('Class Rules'!$C$6:$C$85,$F4278))*'Class Rules'!$A$6:$A$85))</f>
        <v>17</v>
      </c>
      <c r="N4278" s="1" t="str">
        <f t="array" ref="N4278">IF($M4278=0,'Class Rules'!$D$3,INDEX('Class Rules'!$D$6:$D$85,MATCH($M4278,'Class Rules'!$A$6:$A$85,0)))</f>
        <v>Freight LDV</v>
      </c>
      <c r="O4278" s="1" t="str">
        <f t="array" ref="O4278">IF(SUMPRODUCT(MAX(ISNUMBER(SEARCH(Fuel_Rules!$A$6:$A$30,$E4278))*ISNUMBER(SEARCH(Fuel_Rules!$B$6:$B$30,$F4278))*(Fuel_Rules!$A$6:$A$30&lt;&gt;"")))&gt;0,"Plug-in hybrid",IF($G4278="Diesel","Diesel","Gasoline"))</f>
        <v>Diesel</v>
      </c>
    </row>
    <row r="4279" spans="1:15" ht="15" customHeight="1" x14ac:dyDescent="0.25">
      <c r="A4279" s="1">
        <v>2022</v>
      </c>
      <c r="B4279" s="1" t="s">
        <v>6034</v>
      </c>
      <c r="C4279" s="1" t="s">
        <v>2269</v>
      </c>
      <c r="D4279" s="1" t="s">
        <v>6615</v>
      </c>
      <c r="E4279" s="1" t="s">
        <v>2222</v>
      </c>
      <c r="F4279" s="1" t="s">
        <v>2271</v>
      </c>
      <c r="G4279" s="1" t="s">
        <v>105</v>
      </c>
      <c r="H4279" s="1" t="s">
        <v>298</v>
      </c>
      <c r="I4279" s="1">
        <v>2.2999999999999998</v>
      </c>
      <c r="J4279" s="1">
        <v>2023</v>
      </c>
      <c r="K4279" s="1">
        <v>231876</v>
      </c>
      <c r="L4279" s="1">
        <v>0</v>
      </c>
      <c r="M4279" s="1">
        <f t="array" ref="M4279">SUMPRODUCT(MAX(ISNUMBER(SEARCH('Class Rules'!$B$6:$B$85,$E4279))*ISNUMBER(SEARCH('Class Rules'!$C$6:$C$85,$F4279))*'Class Rules'!$A$6:$A$85))</f>
        <v>17</v>
      </c>
      <c r="N4279" s="1" t="str">
        <f t="array" ref="N4279">IF($M4279=0,'Class Rules'!$D$3,INDEX('Class Rules'!$D$6:$D$85,MATCH($M4279,'Class Rules'!$A$6:$A$85,0)))</f>
        <v>Freight LDV</v>
      </c>
      <c r="O4279" s="1" t="str">
        <f t="array" ref="O4279">IF(SUMPRODUCT(MAX(ISNUMBER(SEARCH(Fuel_Rules!$A$6:$A$30,$E4279))*ISNUMBER(SEARCH(Fuel_Rules!$B$6:$B$30,$F4279))*(Fuel_Rules!$A$6:$A$30&lt;&gt;"")))&gt;0,"Plug-in hybrid",IF($G4279="Diesel","Diesel","Gasoline"))</f>
        <v>Diesel</v>
      </c>
    </row>
    <row r="4280" spans="1:15" ht="15" customHeight="1" x14ac:dyDescent="0.25">
      <c r="A4280" s="1">
        <v>2022</v>
      </c>
      <c r="B4280" s="1" t="s">
        <v>6034</v>
      </c>
      <c r="C4280" s="1" t="s">
        <v>2293</v>
      </c>
      <c r="D4280" s="1" t="s">
        <v>6616</v>
      </c>
      <c r="E4280" s="1" t="s">
        <v>2222</v>
      </c>
      <c r="F4280" s="1" t="s">
        <v>2295</v>
      </c>
      <c r="G4280" s="1" t="s">
        <v>103</v>
      </c>
      <c r="H4280" s="1" t="s">
        <v>437</v>
      </c>
      <c r="I4280" s="1">
        <v>1.6</v>
      </c>
      <c r="J4280" s="1">
        <v>2023</v>
      </c>
      <c r="K4280" s="1">
        <v>124197</v>
      </c>
      <c r="L4280" s="1">
        <v>0</v>
      </c>
      <c r="M4280" s="1">
        <f t="array" ref="M4280">SUMPRODUCT(MAX(ISNUMBER(SEARCH('Class Rules'!$B$6:$B$85,$E4280))*ISNUMBER(SEARCH('Class Rules'!$C$6:$C$85,$F4280))*'Class Rules'!$A$6:$A$85))</f>
        <v>0</v>
      </c>
      <c r="N4280" s="1" t="str">
        <f t="array" ref="N4280">IF($M4280=0,'Class Rules'!$D$3,INDEX('Class Rules'!$D$6:$D$85,MATCH($M4280,'Class Rules'!$A$6:$A$85,0)))</f>
        <v>Passenger LDV</v>
      </c>
      <c r="O4280" s="1" t="str">
        <f t="array" ref="O4280">IF(SUMPRODUCT(MAX(ISNUMBER(SEARCH(Fuel_Rules!$A$6:$A$30,$E4280))*ISNUMBER(SEARCH(Fuel_Rules!$B$6:$B$30,$F4280))*(Fuel_Rules!$A$6:$A$30&lt;&gt;"")))&gt;0,"Plug-in hybrid",IF($G4280="Diesel","Diesel","Gasoline"))</f>
        <v>Gasoline</v>
      </c>
    </row>
    <row r="4281" spans="1:15" ht="15" customHeight="1" x14ac:dyDescent="0.25">
      <c r="A4281" s="1">
        <v>2022</v>
      </c>
      <c r="B4281" s="1" t="s">
        <v>6034</v>
      </c>
      <c r="C4281" s="1" t="s">
        <v>2296</v>
      </c>
      <c r="D4281" s="1" t="s">
        <v>6617</v>
      </c>
      <c r="E4281" s="1" t="s">
        <v>2222</v>
      </c>
      <c r="F4281" s="1" t="s">
        <v>2298</v>
      </c>
      <c r="G4281" s="1" t="s">
        <v>103</v>
      </c>
      <c r="H4281" s="1" t="s">
        <v>437</v>
      </c>
      <c r="I4281" s="1">
        <v>1.6</v>
      </c>
      <c r="J4281" s="1">
        <v>2023</v>
      </c>
      <c r="K4281" s="1">
        <v>112702</v>
      </c>
      <c r="L4281" s="1">
        <v>0</v>
      </c>
      <c r="M4281" s="1">
        <f t="array" ref="M4281">SUMPRODUCT(MAX(ISNUMBER(SEARCH('Class Rules'!$B$6:$B$85,$E4281))*ISNUMBER(SEARCH('Class Rules'!$C$6:$C$85,$F4281))*'Class Rules'!$A$6:$A$85))</f>
        <v>0</v>
      </c>
      <c r="N4281" s="1" t="str">
        <f t="array" ref="N4281">IF($M4281=0,'Class Rules'!$D$3,INDEX('Class Rules'!$D$6:$D$85,MATCH($M4281,'Class Rules'!$A$6:$A$85,0)))</f>
        <v>Passenger LDV</v>
      </c>
      <c r="O4281" s="1" t="str">
        <f t="array" ref="O4281">IF(SUMPRODUCT(MAX(ISNUMBER(SEARCH(Fuel_Rules!$A$6:$A$30,$E4281))*ISNUMBER(SEARCH(Fuel_Rules!$B$6:$B$30,$F4281))*(Fuel_Rules!$A$6:$A$30&lt;&gt;"")))&gt;0,"Plug-in hybrid",IF($G4281="Diesel","Diesel","Gasoline"))</f>
        <v>Gasoline</v>
      </c>
    </row>
    <row r="4282" spans="1:15" ht="15" customHeight="1" x14ac:dyDescent="0.25">
      <c r="A4282" s="1">
        <v>2022</v>
      </c>
      <c r="B4282" s="1" t="s">
        <v>6034</v>
      </c>
      <c r="C4282" s="1" t="s">
        <v>2299</v>
      </c>
      <c r="D4282" s="1" t="s">
        <v>6618</v>
      </c>
      <c r="E4282" s="1" t="s">
        <v>2222</v>
      </c>
      <c r="F4282" s="1" t="s">
        <v>2301</v>
      </c>
      <c r="G4282" s="1" t="s">
        <v>103</v>
      </c>
      <c r="H4282" s="1" t="s">
        <v>437</v>
      </c>
      <c r="I4282" s="1">
        <v>1.6</v>
      </c>
      <c r="J4282" s="1">
        <v>2023</v>
      </c>
      <c r="K4282" s="1">
        <v>103404</v>
      </c>
      <c r="L4282" s="1">
        <v>0</v>
      </c>
      <c r="M4282" s="1">
        <f t="array" ref="M4282">SUMPRODUCT(MAX(ISNUMBER(SEARCH('Class Rules'!$B$6:$B$85,$E4282))*ISNUMBER(SEARCH('Class Rules'!$C$6:$C$85,$F4282))*'Class Rules'!$A$6:$A$85))</f>
        <v>0</v>
      </c>
      <c r="N4282" s="1" t="str">
        <f t="array" ref="N4282">IF($M4282=0,'Class Rules'!$D$3,INDEX('Class Rules'!$D$6:$D$85,MATCH($M4282,'Class Rules'!$A$6:$A$85,0)))</f>
        <v>Passenger LDV</v>
      </c>
      <c r="O4282" s="1" t="str">
        <f t="array" ref="O4282">IF(SUMPRODUCT(MAX(ISNUMBER(SEARCH(Fuel_Rules!$A$6:$A$30,$E4282))*ISNUMBER(SEARCH(Fuel_Rules!$B$6:$B$30,$F4282))*(Fuel_Rules!$A$6:$A$30&lt;&gt;"")))&gt;0,"Plug-in hybrid",IF($G4282="Diesel","Diesel","Gasoline"))</f>
        <v>Gasoline</v>
      </c>
    </row>
    <row r="4283" spans="1:15" ht="15" customHeight="1" x14ac:dyDescent="0.25">
      <c r="A4283" s="1">
        <v>2022</v>
      </c>
      <c r="B4283" s="1" t="s">
        <v>6034</v>
      </c>
      <c r="C4283" s="1" t="s">
        <v>2302</v>
      </c>
      <c r="D4283" s="1" t="s">
        <v>6619</v>
      </c>
      <c r="E4283" s="1" t="s">
        <v>2222</v>
      </c>
      <c r="F4283" s="1" t="s">
        <v>2304</v>
      </c>
      <c r="G4283" s="1" t="s">
        <v>103</v>
      </c>
      <c r="H4283" s="1" t="s">
        <v>298</v>
      </c>
      <c r="I4283" s="1">
        <v>1.6</v>
      </c>
      <c r="J4283" s="1">
        <v>2023</v>
      </c>
      <c r="K4283" s="1">
        <v>96735</v>
      </c>
      <c r="L4283" s="1">
        <v>0</v>
      </c>
      <c r="M4283" s="1">
        <f t="array" ref="M4283">SUMPRODUCT(MAX(ISNUMBER(SEARCH('Class Rules'!$B$6:$B$85,$E4283))*ISNUMBER(SEARCH('Class Rules'!$C$6:$C$85,$F4283))*'Class Rules'!$A$6:$A$85))</f>
        <v>0</v>
      </c>
      <c r="N4283" s="1" t="str">
        <f t="array" ref="N4283">IF($M4283=0,'Class Rules'!$D$3,INDEX('Class Rules'!$D$6:$D$85,MATCH($M4283,'Class Rules'!$A$6:$A$85,0)))</f>
        <v>Passenger LDV</v>
      </c>
      <c r="O4283" s="1" t="str">
        <f t="array" ref="O4283">IF(SUMPRODUCT(MAX(ISNUMBER(SEARCH(Fuel_Rules!$A$6:$A$30,$E4283))*ISNUMBER(SEARCH(Fuel_Rules!$B$6:$B$30,$F4283))*(Fuel_Rules!$A$6:$A$30&lt;&gt;"")))&gt;0,"Plug-in hybrid",IF($G4283="Diesel","Diesel","Gasoline"))</f>
        <v>Gasoline</v>
      </c>
    </row>
    <row r="4284" spans="1:15" ht="15" customHeight="1" x14ac:dyDescent="0.25">
      <c r="A4284" s="1">
        <v>2022</v>
      </c>
      <c r="B4284" s="1" t="s">
        <v>6034</v>
      </c>
      <c r="C4284" s="1" t="s">
        <v>2305</v>
      </c>
      <c r="D4284" s="1" t="s">
        <v>6620</v>
      </c>
      <c r="E4284" s="1" t="s">
        <v>2222</v>
      </c>
      <c r="F4284" s="1" t="s">
        <v>2307</v>
      </c>
      <c r="G4284" s="1" t="s">
        <v>103</v>
      </c>
      <c r="H4284" s="1" t="s">
        <v>437</v>
      </c>
      <c r="I4284" s="1">
        <v>1.6</v>
      </c>
      <c r="J4284" s="1">
        <v>2023</v>
      </c>
      <c r="K4284" s="1">
        <v>121105</v>
      </c>
      <c r="L4284" s="1">
        <v>0</v>
      </c>
      <c r="M4284" s="1">
        <f t="array" ref="M4284">SUMPRODUCT(MAX(ISNUMBER(SEARCH('Class Rules'!$B$6:$B$85,$E4284))*ISNUMBER(SEARCH('Class Rules'!$C$6:$C$85,$F4284))*'Class Rules'!$A$6:$A$85))</f>
        <v>0</v>
      </c>
      <c r="N4284" s="1" t="str">
        <f t="array" ref="N4284">IF($M4284=0,'Class Rules'!$D$3,INDEX('Class Rules'!$D$6:$D$85,MATCH($M4284,'Class Rules'!$A$6:$A$85,0)))</f>
        <v>Passenger LDV</v>
      </c>
      <c r="O4284" s="1" t="str">
        <f t="array" ref="O4284">IF(SUMPRODUCT(MAX(ISNUMBER(SEARCH(Fuel_Rules!$A$6:$A$30,$E4284))*ISNUMBER(SEARCH(Fuel_Rules!$B$6:$B$30,$F4284))*(Fuel_Rules!$A$6:$A$30&lt;&gt;"")))&gt;0,"Plug-in hybrid",IF($G4284="Diesel","Diesel","Gasoline"))</f>
        <v>Gasoline</v>
      </c>
    </row>
    <row r="4285" spans="1:15" ht="15" customHeight="1" x14ac:dyDescent="0.25">
      <c r="A4285" s="1">
        <v>2022</v>
      </c>
      <c r="B4285" s="1" t="s">
        <v>6034</v>
      </c>
      <c r="C4285" s="1" t="s">
        <v>2308</v>
      </c>
      <c r="D4285" s="1" t="s">
        <v>6621</v>
      </c>
      <c r="E4285" s="1" t="s">
        <v>2222</v>
      </c>
      <c r="F4285" s="1" t="s">
        <v>2310</v>
      </c>
      <c r="G4285" s="1" t="s">
        <v>103</v>
      </c>
      <c r="H4285" s="1" t="s">
        <v>298</v>
      </c>
      <c r="I4285" s="1">
        <v>1.6</v>
      </c>
      <c r="J4285" s="1">
        <v>2023</v>
      </c>
      <c r="K4285" s="1">
        <v>111276</v>
      </c>
      <c r="L4285" s="1">
        <v>0</v>
      </c>
      <c r="M4285" s="1">
        <f t="array" ref="M4285">SUMPRODUCT(MAX(ISNUMBER(SEARCH('Class Rules'!$B$6:$B$85,$E4285))*ISNUMBER(SEARCH('Class Rules'!$C$6:$C$85,$F4285))*'Class Rules'!$A$6:$A$85))</f>
        <v>0</v>
      </c>
      <c r="N4285" s="1" t="str">
        <f t="array" ref="N4285">IF($M4285=0,'Class Rules'!$D$3,INDEX('Class Rules'!$D$6:$D$85,MATCH($M4285,'Class Rules'!$A$6:$A$85,0)))</f>
        <v>Passenger LDV</v>
      </c>
      <c r="O4285" s="1" t="str">
        <f t="array" ref="O4285">IF(SUMPRODUCT(MAX(ISNUMBER(SEARCH(Fuel_Rules!$A$6:$A$30,$E4285))*ISNUMBER(SEARCH(Fuel_Rules!$B$6:$B$30,$F4285))*(Fuel_Rules!$A$6:$A$30&lt;&gt;"")))&gt;0,"Plug-in hybrid",IF($G4285="Diesel","Diesel","Gasoline"))</f>
        <v>Gasoline</v>
      </c>
    </row>
    <row r="4286" spans="1:15" ht="15" customHeight="1" x14ac:dyDescent="0.25">
      <c r="A4286" s="1">
        <v>2022</v>
      </c>
      <c r="B4286" s="1" t="s">
        <v>6034</v>
      </c>
      <c r="C4286" s="1" t="s">
        <v>2311</v>
      </c>
      <c r="D4286" s="1" t="s">
        <v>6622</v>
      </c>
      <c r="E4286" s="1" t="s">
        <v>2222</v>
      </c>
      <c r="F4286" s="1" t="s">
        <v>2313</v>
      </c>
      <c r="G4286" s="1" t="s">
        <v>103</v>
      </c>
      <c r="H4286" s="1" t="s">
        <v>437</v>
      </c>
      <c r="I4286" s="1">
        <v>1.6</v>
      </c>
      <c r="J4286" s="1">
        <v>2023</v>
      </c>
      <c r="K4286" s="1">
        <v>131664</v>
      </c>
      <c r="L4286" s="1">
        <v>0</v>
      </c>
      <c r="M4286" s="1">
        <f t="array" ref="M4286">SUMPRODUCT(MAX(ISNUMBER(SEARCH('Class Rules'!$B$6:$B$85,$E4286))*ISNUMBER(SEARCH('Class Rules'!$C$6:$C$85,$F4286))*'Class Rules'!$A$6:$A$85))</f>
        <v>0</v>
      </c>
      <c r="N4286" s="1" t="str">
        <f t="array" ref="N4286">IF($M4286=0,'Class Rules'!$D$3,INDEX('Class Rules'!$D$6:$D$85,MATCH($M4286,'Class Rules'!$A$6:$A$85,0)))</f>
        <v>Passenger LDV</v>
      </c>
      <c r="O4286" s="1" t="str">
        <f t="array" ref="O4286">IF(SUMPRODUCT(MAX(ISNUMBER(SEARCH(Fuel_Rules!$A$6:$A$30,$E4286))*ISNUMBER(SEARCH(Fuel_Rules!$B$6:$B$30,$F4286))*(Fuel_Rules!$A$6:$A$30&lt;&gt;"")))&gt;0,"Plug-in hybrid",IF($G4286="Diesel","Diesel","Gasoline"))</f>
        <v>Gasoline</v>
      </c>
    </row>
    <row r="4287" spans="1:15" ht="15" customHeight="1" x14ac:dyDescent="0.25">
      <c r="A4287" s="1">
        <v>2022</v>
      </c>
      <c r="B4287" s="1" t="s">
        <v>6034</v>
      </c>
      <c r="C4287" s="1" t="s">
        <v>2314</v>
      </c>
      <c r="D4287" s="1" t="s">
        <v>6623</v>
      </c>
      <c r="E4287" s="1" t="s">
        <v>2222</v>
      </c>
      <c r="F4287" s="1" t="s">
        <v>2316</v>
      </c>
      <c r="G4287" s="1" t="s">
        <v>103</v>
      </c>
      <c r="H4287" s="1" t="s">
        <v>437</v>
      </c>
      <c r="I4287" s="1">
        <v>1.6</v>
      </c>
      <c r="J4287" s="1">
        <v>2023</v>
      </c>
      <c r="K4287" s="1">
        <v>143915</v>
      </c>
      <c r="L4287" s="1">
        <v>0</v>
      </c>
      <c r="M4287" s="1">
        <f t="array" ref="M4287">SUMPRODUCT(MAX(ISNUMBER(SEARCH('Class Rules'!$B$6:$B$85,$E4287))*ISNUMBER(SEARCH('Class Rules'!$C$6:$C$85,$F4287))*'Class Rules'!$A$6:$A$85))</f>
        <v>0</v>
      </c>
      <c r="N4287" s="1" t="str">
        <f t="array" ref="N4287">IF($M4287=0,'Class Rules'!$D$3,INDEX('Class Rules'!$D$6:$D$85,MATCH($M4287,'Class Rules'!$A$6:$A$85,0)))</f>
        <v>Passenger LDV</v>
      </c>
      <c r="O4287" s="1" t="str">
        <f t="array" ref="O4287">IF(SUMPRODUCT(MAX(ISNUMBER(SEARCH(Fuel_Rules!$A$6:$A$30,$E4287))*ISNUMBER(SEARCH(Fuel_Rules!$B$6:$B$30,$F4287))*(Fuel_Rules!$A$6:$A$30&lt;&gt;"")))&gt;0,"Plug-in hybrid",IF($G4287="Diesel","Diesel","Gasoline"))</f>
        <v>Gasoline</v>
      </c>
    </row>
    <row r="4288" spans="1:15" ht="15" customHeight="1" x14ac:dyDescent="0.25">
      <c r="A4288" s="1">
        <v>2022</v>
      </c>
      <c r="B4288" s="1" t="s">
        <v>6034</v>
      </c>
      <c r="C4288" s="1" t="s">
        <v>2317</v>
      </c>
      <c r="D4288" s="1" t="s">
        <v>6624</v>
      </c>
      <c r="E4288" s="1" t="s">
        <v>2222</v>
      </c>
      <c r="F4288" s="1" t="s">
        <v>2319</v>
      </c>
      <c r="G4288" s="1" t="s">
        <v>103</v>
      </c>
      <c r="H4288" s="1" t="s">
        <v>437</v>
      </c>
      <c r="I4288" s="1">
        <v>1.6</v>
      </c>
      <c r="J4288" s="1">
        <v>2023</v>
      </c>
      <c r="K4288" s="1">
        <v>135876</v>
      </c>
      <c r="L4288" s="1">
        <v>0</v>
      </c>
      <c r="M4288" s="1">
        <f t="array" ref="M4288">SUMPRODUCT(MAX(ISNUMBER(SEARCH('Class Rules'!$B$6:$B$85,$E4288))*ISNUMBER(SEARCH('Class Rules'!$C$6:$C$85,$F4288))*'Class Rules'!$A$6:$A$85))</f>
        <v>0</v>
      </c>
      <c r="N4288" s="1" t="str">
        <f t="array" ref="N4288">IF($M4288=0,'Class Rules'!$D$3,INDEX('Class Rules'!$D$6:$D$85,MATCH($M4288,'Class Rules'!$A$6:$A$85,0)))</f>
        <v>Passenger LDV</v>
      </c>
      <c r="O4288" s="1" t="str">
        <f t="array" ref="O4288">IF(SUMPRODUCT(MAX(ISNUMBER(SEARCH(Fuel_Rules!$A$6:$A$30,$E4288))*ISNUMBER(SEARCH(Fuel_Rules!$B$6:$B$30,$F4288))*(Fuel_Rules!$A$6:$A$30&lt;&gt;"")))&gt;0,"Plug-in hybrid",IF($G4288="Diesel","Diesel","Gasoline"))</f>
        <v>Gasoline</v>
      </c>
    </row>
    <row r="4289" spans="1:15" ht="15" customHeight="1" x14ac:dyDescent="0.25">
      <c r="A4289" s="1">
        <v>2022</v>
      </c>
      <c r="B4289" s="1" t="s">
        <v>6034</v>
      </c>
      <c r="C4289" s="1" t="s">
        <v>2320</v>
      </c>
      <c r="D4289" s="1" t="s">
        <v>6625</v>
      </c>
      <c r="E4289" s="1" t="s">
        <v>2222</v>
      </c>
      <c r="F4289" s="1" t="s">
        <v>2322</v>
      </c>
      <c r="G4289" s="1" t="s">
        <v>105</v>
      </c>
      <c r="H4289" s="1" t="s">
        <v>437</v>
      </c>
      <c r="I4289" s="1">
        <v>2.2999999999999998</v>
      </c>
      <c r="J4289" s="1">
        <v>2023</v>
      </c>
      <c r="K4289" s="1">
        <v>278799</v>
      </c>
      <c r="L4289" s="1">
        <v>0</v>
      </c>
      <c r="M4289" s="1">
        <f t="array" ref="M4289">SUMPRODUCT(MAX(ISNUMBER(SEARCH('Class Rules'!$B$6:$B$85,$E4289))*ISNUMBER(SEARCH('Class Rules'!$C$6:$C$85,$F4289))*'Class Rules'!$A$6:$A$85))</f>
        <v>17</v>
      </c>
      <c r="N4289" s="1" t="str">
        <f t="array" ref="N4289">IF($M4289=0,'Class Rules'!$D$3,INDEX('Class Rules'!$D$6:$D$85,MATCH($M4289,'Class Rules'!$A$6:$A$85,0)))</f>
        <v>Freight LDV</v>
      </c>
      <c r="O4289" s="1" t="str">
        <f t="array" ref="O4289">IF(SUMPRODUCT(MAX(ISNUMBER(SEARCH(Fuel_Rules!$A$6:$A$30,$E4289))*ISNUMBER(SEARCH(Fuel_Rules!$B$6:$B$30,$F4289))*(Fuel_Rules!$A$6:$A$30&lt;&gt;"")))&gt;0,"Plug-in hybrid",IF($G4289="Diesel","Diesel","Gasoline"))</f>
        <v>Diesel</v>
      </c>
    </row>
    <row r="4290" spans="1:15" ht="15" customHeight="1" x14ac:dyDescent="0.25">
      <c r="A4290" s="1">
        <v>2022</v>
      </c>
      <c r="B4290" s="1" t="s">
        <v>6034</v>
      </c>
      <c r="C4290" s="1" t="s">
        <v>6626</v>
      </c>
      <c r="D4290" s="1" t="s">
        <v>6627</v>
      </c>
      <c r="E4290" s="1" t="s">
        <v>2222</v>
      </c>
      <c r="F4290" s="1" t="s">
        <v>6628</v>
      </c>
      <c r="G4290" s="1" t="s">
        <v>105</v>
      </c>
      <c r="H4290" s="1" t="s">
        <v>437</v>
      </c>
      <c r="I4290" s="1">
        <v>2.2999999999999998</v>
      </c>
      <c r="J4290" s="1">
        <v>2023</v>
      </c>
      <c r="K4290" s="1">
        <v>315520</v>
      </c>
      <c r="L4290" s="1">
        <v>0</v>
      </c>
      <c r="M4290" s="1">
        <f t="array" ref="M4290">SUMPRODUCT(MAX(ISNUMBER(SEARCH('Class Rules'!$B$6:$B$85,$E4290))*ISNUMBER(SEARCH('Class Rules'!$C$6:$C$85,$F4290))*'Class Rules'!$A$6:$A$85))</f>
        <v>17</v>
      </c>
      <c r="N4290" s="1" t="str">
        <f t="array" ref="N4290">IF($M4290=0,'Class Rules'!$D$3,INDEX('Class Rules'!$D$6:$D$85,MATCH($M4290,'Class Rules'!$A$6:$A$85,0)))</f>
        <v>Freight LDV</v>
      </c>
      <c r="O4290" s="1" t="str">
        <f t="array" ref="O4290">IF(SUMPRODUCT(MAX(ISNUMBER(SEARCH(Fuel_Rules!$A$6:$A$30,$E4290))*ISNUMBER(SEARCH(Fuel_Rules!$B$6:$B$30,$F4290))*(Fuel_Rules!$A$6:$A$30&lt;&gt;"")))&gt;0,"Plug-in hybrid",IF($G4290="Diesel","Diesel","Gasoline"))</f>
        <v>Diesel</v>
      </c>
    </row>
    <row r="4291" spans="1:15" ht="15" customHeight="1" x14ac:dyDescent="0.25">
      <c r="A4291" s="1">
        <v>2022</v>
      </c>
      <c r="B4291" s="1" t="s">
        <v>6034</v>
      </c>
      <c r="C4291" s="1" t="s">
        <v>6626</v>
      </c>
      <c r="D4291" s="1" t="s">
        <v>6629</v>
      </c>
      <c r="E4291" s="1" t="s">
        <v>2222</v>
      </c>
      <c r="F4291" s="1" t="s">
        <v>6628</v>
      </c>
      <c r="G4291" s="1" t="s">
        <v>105</v>
      </c>
      <c r="H4291" s="1" t="s">
        <v>437</v>
      </c>
      <c r="I4291" s="1">
        <v>2.2999999999999998</v>
      </c>
      <c r="J4291" s="1">
        <v>2023</v>
      </c>
      <c r="K4291" s="1">
        <v>302268</v>
      </c>
      <c r="L4291" s="1">
        <v>0</v>
      </c>
      <c r="M4291" s="1">
        <f t="array" ref="M4291">SUMPRODUCT(MAX(ISNUMBER(SEARCH('Class Rules'!$B$6:$B$85,$E4291))*ISNUMBER(SEARCH('Class Rules'!$C$6:$C$85,$F4291))*'Class Rules'!$A$6:$A$85))</f>
        <v>17</v>
      </c>
      <c r="N4291" s="1" t="str">
        <f t="array" ref="N4291">IF($M4291=0,'Class Rules'!$D$3,INDEX('Class Rules'!$D$6:$D$85,MATCH($M4291,'Class Rules'!$A$6:$A$85,0)))</f>
        <v>Freight LDV</v>
      </c>
      <c r="O4291" s="1" t="str">
        <f t="array" ref="O4291">IF(SUMPRODUCT(MAX(ISNUMBER(SEARCH(Fuel_Rules!$A$6:$A$30,$E4291))*ISNUMBER(SEARCH(Fuel_Rules!$B$6:$B$30,$F4291))*(Fuel_Rules!$A$6:$A$30&lt;&gt;"")))&gt;0,"Plug-in hybrid",IF($G4291="Diesel","Diesel","Gasoline"))</f>
        <v>Diesel</v>
      </c>
    </row>
    <row r="4292" spans="1:15" ht="15" customHeight="1" x14ac:dyDescent="0.25">
      <c r="A4292" s="1">
        <v>2022</v>
      </c>
      <c r="B4292" s="1" t="s">
        <v>6034</v>
      </c>
      <c r="C4292" s="1" t="s">
        <v>2323</v>
      </c>
      <c r="D4292" s="1" t="s">
        <v>6630</v>
      </c>
      <c r="E4292" s="1" t="s">
        <v>2325</v>
      </c>
      <c r="F4292" s="1" t="s">
        <v>2326</v>
      </c>
      <c r="G4292" s="1" t="s">
        <v>103</v>
      </c>
      <c r="H4292" s="1" t="s">
        <v>298</v>
      </c>
      <c r="I4292" s="1">
        <v>1.6</v>
      </c>
      <c r="J4292" s="1">
        <v>2023</v>
      </c>
      <c r="K4292" s="1">
        <v>94716</v>
      </c>
      <c r="L4292" s="1">
        <v>0</v>
      </c>
      <c r="M4292" s="1">
        <f t="array" ref="M4292">SUMPRODUCT(MAX(ISNUMBER(SEARCH('Class Rules'!$B$6:$B$85,$E4292))*ISNUMBER(SEARCH('Class Rules'!$C$6:$C$85,$F4292))*'Class Rules'!$A$6:$A$85))</f>
        <v>23</v>
      </c>
      <c r="N4292" s="1" t="str">
        <f t="array" ref="N4292">IF($M4292=0,'Class Rules'!$D$3,INDEX('Class Rules'!$D$6:$D$85,MATCH($M4292,'Class Rules'!$A$6:$A$85,0)))</f>
        <v>Freight LDV</v>
      </c>
      <c r="O4292" s="1" t="str">
        <f t="array" ref="O4292">IF(SUMPRODUCT(MAX(ISNUMBER(SEARCH(Fuel_Rules!$A$6:$A$30,$E4292))*ISNUMBER(SEARCH(Fuel_Rules!$B$6:$B$30,$F4292))*(Fuel_Rules!$A$6:$A$30&lt;&gt;"")))&gt;0,"Plug-in hybrid",IF($G4292="Diesel","Diesel","Gasoline"))</f>
        <v>Gasoline</v>
      </c>
    </row>
    <row r="4293" spans="1:15" ht="15" customHeight="1" x14ac:dyDescent="0.25">
      <c r="A4293" s="1">
        <v>2022</v>
      </c>
      <c r="B4293" s="1" t="s">
        <v>6034</v>
      </c>
      <c r="C4293" s="1" t="s">
        <v>2330</v>
      </c>
      <c r="D4293" s="1" t="s">
        <v>6631</v>
      </c>
      <c r="E4293" s="1" t="s">
        <v>2325</v>
      </c>
      <c r="F4293" s="1" t="s">
        <v>2332</v>
      </c>
      <c r="G4293" s="1" t="s">
        <v>103</v>
      </c>
      <c r="H4293" s="1" t="s">
        <v>437</v>
      </c>
      <c r="I4293" s="1">
        <v>1.6</v>
      </c>
      <c r="J4293" s="1">
        <v>2023</v>
      </c>
      <c r="K4293" s="1">
        <v>254042</v>
      </c>
      <c r="L4293" s="1">
        <v>0</v>
      </c>
      <c r="M4293" s="1">
        <f t="array" ref="M4293">SUMPRODUCT(MAX(ISNUMBER(SEARCH('Class Rules'!$B$6:$B$85,$E4293))*ISNUMBER(SEARCH('Class Rules'!$C$6:$C$85,$F4293))*'Class Rules'!$A$6:$A$85))</f>
        <v>0</v>
      </c>
      <c r="N4293" s="1" t="str">
        <f t="array" ref="N4293">IF($M4293=0,'Class Rules'!$D$3,INDEX('Class Rules'!$D$6:$D$85,MATCH($M4293,'Class Rules'!$A$6:$A$85,0)))</f>
        <v>Passenger LDV</v>
      </c>
      <c r="O4293" s="1" t="str">
        <f t="array" ref="O4293">IF(SUMPRODUCT(MAX(ISNUMBER(SEARCH(Fuel_Rules!$A$6:$A$30,$E4293))*ISNUMBER(SEARCH(Fuel_Rules!$B$6:$B$30,$F4293))*(Fuel_Rules!$A$6:$A$30&lt;&gt;"")))&gt;0,"Plug-in hybrid",IF($G4293="Diesel","Diesel","Gasoline"))</f>
        <v>Gasoline</v>
      </c>
    </row>
    <row r="4294" spans="1:15" ht="15" customHeight="1" x14ac:dyDescent="0.25">
      <c r="A4294" s="1">
        <v>2022</v>
      </c>
      <c r="B4294" s="1" t="s">
        <v>6034</v>
      </c>
      <c r="C4294" s="1" t="s">
        <v>2333</v>
      </c>
      <c r="D4294" s="1" t="s">
        <v>6632</v>
      </c>
      <c r="E4294" s="1" t="s">
        <v>2325</v>
      </c>
      <c r="F4294" s="1" t="s">
        <v>2335</v>
      </c>
      <c r="G4294" s="1" t="s">
        <v>103</v>
      </c>
      <c r="H4294" s="1" t="s">
        <v>437</v>
      </c>
      <c r="I4294" s="1">
        <v>1.6</v>
      </c>
      <c r="J4294" s="1">
        <v>2023</v>
      </c>
      <c r="K4294" s="1">
        <v>108248</v>
      </c>
      <c r="L4294" s="1">
        <v>0</v>
      </c>
      <c r="M4294" s="1">
        <f t="array" ref="M4294">SUMPRODUCT(MAX(ISNUMBER(SEARCH('Class Rules'!$B$6:$B$85,$E4294))*ISNUMBER(SEARCH('Class Rules'!$C$6:$C$85,$F4294))*'Class Rules'!$A$6:$A$85))</f>
        <v>0</v>
      </c>
      <c r="N4294" s="1" t="str">
        <f t="array" ref="N4294">IF($M4294=0,'Class Rules'!$D$3,INDEX('Class Rules'!$D$6:$D$85,MATCH($M4294,'Class Rules'!$A$6:$A$85,0)))</f>
        <v>Passenger LDV</v>
      </c>
      <c r="O4294" s="1" t="str">
        <f t="array" ref="O4294">IF(SUMPRODUCT(MAX(ISNUMBER(SEARCH(Fuel_Rules!$A$6:$A$30,$E4294))*ISNUMBER(SEARCH(Fuel_Rules!$B$6:$B$30,$F4294))*(Fuel_Rules!$A$6:$A$30&lt;&gt;"")))&gt;0,"Plug-in hybrid",IF($G4294="Diesel","Diesel","Gasoline"))</f>
        <v>Gasoline</v>
      </c>
    </row>
    <row r="4295" spans="1:15" ht="15" customHeight="1" x14ac:dyDescent="0.25">
      <c r="A4295" s="1">
        <v>2022</v>
      </c>
      <c r="B4295" s="1" t="s">
        <v>6034</v>
      </c>
      <c r="C4295" s="1" t="s">
        <v>2342</v>
      </c>
      <c r="D4295" s="1" t="s">
        <v>6633</v>
      </c>
      <c r="E4295" s="1" t="s">
        <v>2325</v>
      </c>
      <c r="F4295" s="1" t="s">
        <v>2344</v>
      </c>
      <c r="G4295" s="1" t="s">
        <v>103</v>
      </c>
      <c r="H4295" s="1" t="s">
        <v>437</v>
      </c>
      <c r="I4295" s="1">
        <v>1.6</v>
      </c>
      <c r="J4295" s="1">
        <v>2023</v>
      </c>
      <c r="K4295" s="1">
        <v>103166</v>
      </c>
      <c r="L4295" s="1">
        <v>0</v>
      </c>
      <c r="M4295" s="1">
        <f t="array" ref="M4295">SUMPRODUCT(MAX(ISNUMBER(SEARCH('Class Rules'!$B$6:$B$85,$E4295))*ISNUMBER(SEARCH('Class Rules'!$C$6:$C$85,$F4295))*'Class Rules'!$A$6:$A$85))</f>
        <v>0</v>
      </c>
      <c r="N4295" s="1" t="str">
        <f t="array" ref="N4295">IF($M4295=0,'Class Rules'!$D$3,INDEX('Class Rules'!$D$6:$D$85,MATCH($M4295,'Class Rules'!$A$6:$A$85,0)))</f>
        <v>Passenger LDV</v>
      </c>
      <c r="O4295" s="1" t="str">
        <f t="array" ref="O4295">IF(SUMPRODUCT(MAX(ISNUMBER(SEARCH(Fuel_Rules!$A$6:$A$30,$E4295))*ISNUMBER(SEARCH(Fuel_Rules!$B$6:$B$30,$F4295))*(Fuel_Rules!$A$6:$A$30&lt;&gt;"")))&gt;0,"Plug-in hybrid",IF($G4295="Diesel","Diesel","Gasoline"))</f>
        <v>Gasoline</v>
      </c>
    </row>
    <row r="4296" spans="1:15" ht="15" customHeight="1" x14ac:dyDescent="0.25">
      <c r="A4296" s="1">
        <v>2022</v>
      </c>
      <c r="B4296" s="1" t="s">
        <v>6034</v>
      </c>
      <c r="C4296" s="1" t="s">
        <v>2348</v>
      </c>
      <c r="D4296" s="1" t="s">
        <v>6634</v>
      </c>
      <c r="E4296" s="1" t="s">
        <v>2325</v>
      </c>
      <c r="F4296" s="1" t="s">
        <v>2350</v>
      </c>
      <c r="G4296" s="1" t="s">
        <v>105</v>
      </c>
      <c r="H4296" s="1" t="s">
        <v>298</v>
      </c>
      <c r="I4296" s="1">
        <v>1.6</v>
      </c>
      <c r="J4296" s="1">
        <v>2023</v>
      </c>
      <c r="K4296" s="1">
        <v>165131</v>
      </c>
      <c r="L4296" s="1">
        <v>0</v>
      </c>
      <c r="M4296" s="1">
        <f t="array" ref="M4296">SUMPRODUCT(MAX(ISNUMBER(SEARCH('Class Rules'!$B$6:$B$85,$E4296))*ISNUMBER(SEARCH('Class Rules'!$C$6:$C$85,$F4296))*'Class Rules'!$A$6:$A$85))</f>
        <v>25</v>
      </c>
      <c r="N4296" s="1" t="str">
        <f t="array" ref="N4296">IF($M4296=0,'Class Rules'!$D$3,INDEX('Class Rules'!$D$6:$D$85,MATCH($M4296,'Class Rules'!$A$6:$A$85,0)))</f>
        <v>Freight LDV</v>
      </c>
      <c r="O4296" s="1" t="str">
        <f t="array" ref="O4296">IF(SUMPRODUCT(MAX(ISNUMBER(SEARCH(Fuel_Rules!$A$6:$A$30,$E4296))*ISNUMBER(SEARCH(Fuel_Rules!$B$6:$B$30,$F4296))*(Fuel_Rules!$A$6:$A$30&lt;&gt;"")))&gt;0,"Plug-in hybrid",IF($G4296="Diesel","Diesel","Gasoline"))</f>
        <v>Diesel</v>
      </c>
    </row>
    <row r="4297" spans="1:15" ht="15" customHeight="1" x14ac:dyDescent="0.25">
      <c r="A4297" s="1">
        <v>2022</v>
      </c>
      <c r="B4297" s="1" t="s">
        <v>6034</v>
      </c>
      <c r="C4297" s="1" t="s">
        <v>2354</v>
      </c>
      <c r="D4297" s="1" t="s">
        <v>6635</v>
      </c>
      <c r="E4297" s="1" t="s">
        <v>2325</v>
      </c>
      <c r="F4297" s="1" t="s">
        <v>2356</v>
      </c>
      <c r="G4297" s="1" t="s">
        <v>103</v>
      </c>
      <c r="H4297" s="1" t="s">
        <v>437</v>
      </c>
      <c r="I4297" s="1">
        <v>1.6</v>
      </c>
      <c r="J4297" s="1">
        <v>2023</v>
      </c>
      <c r="K4297" s="1">
        <v>222916</v>
      </c>
      <c r="L4297" s="1">
        <v>0</v>
      </c>
      <c r="M4297" s="1">
        <f t="array" ref="M4297">SUMPRODUCT(MAX(ISNUMBER(SEARCH('Class Rules'!$B$6:$B$85,$E4297))*ISNUMBER(SEARCH('Class Rules'!$C$6:$C$85,$F4297))*'Class Rules'!$A$6:$A$85))</f>
        <v>0</v>
      </c>
      <c r="N4297" s="1" t="str">
        <f t="array" ref="N4297">IF($M4297=0,'Class Rules'!$D$3,INDEX('Class Rules'!$D$6:$D$85,MATCH($M4297,'Class Rules'!$A$6:$A$85,0)))</f>
        <v>Passenger LDV</v>
      </c>
      <c r="O4297" s="1" t="str">
        <f t="array" ref="O4297">IF(SUMPRODUCT(MAX(ISNUMBER(SEARCH(Fuel_Rules!$A$6:$A$30,$E4297))*ISNUMBER(SEARCH(Fuel_Rules!$B$6:$B$30,$F4297))*(Fuel_Rules!$A$6:$A$30&lt;&gt;"")))&gt;0,"Plug-in hybrid",IF($G4297="Diesel","Diesel","Gasoline"))</f>
        <v>Gasoline</v>
      </c>
    </row>
    <row r="4298" spans="1:15" ht="15" customHeight="1" x14ac:dyDescent="0.25">
      <c r="A4298" s="1">
        <v>2022</v>
      </c>
      <c r="B4298" s="1" t="s">
        <v>6034</v>
      </c>
      <c r="C4298" s="1" t="s">
        <v>2357</v>
      </c>
      <c r="D4298" s="1" t="s">
        <v>6636</v>
      </c>
      <c r="E4298" s="1" t="s">
        <v>2325</v>
      </c>
      <c r="F4298" s="1" t="s">
        <v>2359</v>
      </c>
      <c r="G4298" s="1" t="s">
        <v>105</v>
      </c>
      <c r="H4298" s="1" t="s">
        <v>298</v>
      </c>
      <c r="I4298" s="1">
        <v>1.6</v>
      </c>
      <c r="J4298" s="1">
        <v>2023</v>
      </c>
      <c r="K4298" s="1">
        <v>190556</v>
      </c>
      <c r="L4298" s="1">
        <v>0</v>
      </c>
      <c r="M4298" s="1">
        <f t="array" ref="M4298">SUMPRODUCT(MAX(ISNUMBER(SEARCH('Class Rules'!$B$6:$B$85,$E4298))*ISNUMBER(SEARCH('Class Rules'!$C$6:$C$85,$F4298))*'Class Rules'!$A$6:$A$85))</f>
        <v>0</v>
      </c>
      <c r="N4298" s="1" t="str">
        <f t="array" ref="N4298">IF($M4298=0,'Class Rules'!$D$3,INDEX('Class Rules'!$D$6:$D$85,MATCH($M4298,'Class Rules'!$A$6:$A$85,0)))</f>
        <v>Passenger LDV</v>
      </c>
      <c r="O4298" s="1" t="str">
        <f t="array" ref="O4298">IF(SUMPRODUCT(MAX(ISNUMBER(SEARCH(Fuel_Rules!$A$6:$A$30,$E4298))*ISNUMBER(SEARCH(Fuel_Rules!$B$6:$B$30,$F4298))*(Fuel_Rules!$A$6:$A$30&lt;&gt;"")))&gt;0,"Plug-in hybrid",IF($G4298="Diesel","Diesel","Gasoline"))</f>
        <v>Diesel</v>
      </c>
    </row>
    <row r="4299" spans="1:15" ht="15" customHeight="1" x14ac:dyDescent="0.25">
      <c r="A4299" s="1">
        <v>2022</v>
      </c>
      <c r="B4299" s="1" t="s">
        <v>6034</v>
      </c>
      <c r="C4299" s="1" t="s">
        <v>2360</v>
      </c>
      <c r="D4299" s="1" t="s">
        <v>6637</v>
      </c>
      <c r="E4299" s="1" t="s">
        <v>2325</v>
      </c>
      <c r="F4299" s="1" t="s">
        <v>2362</v>
      </c>
      <c r="G4299" s="1" t="s">
        <v>105</v>
      </c>
      <c r="H4299" s="1" t="s">
        <v>298</v>
      </c>
      <c r="I4299" s="1">
        <v>2</v>
      </c>
      <c r="J4299" s="1">
        <v>2023</v>
      </c>
      <c r="K4299" s="1">
        <v>201245</v>
      </c>
      <c r="L4299" s="1">
        <v>0</v>
      </c>
      <c r="M4299" s="1">
        <f t="array" ref="M4299">SUMPRODUCT(MAX(ISNUMBER(SEARCH('Class Rules'!$B$6:$B$85,$E4299))*ISNUMBER(SEARCH('Class Rules'!$C$6:$C$85,$F4299))*'Class Rules'!$A$6:$A$85))</f>
        <v>27</v>
      </c>
      <c r="N4299" s="1" t="str">
        <f t="array" ref="N4299">IF($M4299=0,'Class Rules'!$D$3,INDEX('Class Rules'!$D$6:$D$85,MATCH($M4299,'Class Rules'!$A$6:$A$85,0)))</f>
        <v>Freight LDV</v>
      </c>
      <c r="O4299" s="1" t="str">
        <f t="array" ref="O4299">IF(SUMPRODUCT(MAX(ISNUMBER(SEARCH(Fuel_Rules!$A$6:$A$30,$E4299))*ISNUMBER(SEARCH(Fuel_Rules!$B$6:$B$30,$F4299))*(Fuel_Rules!$A$6:$A$30&lt;&gt;"")))&gt;0,"Plug-in hybrid",IF($G4299="Diesel","Diesel","Gasoline"))</f>
        <v>Diesel</v>
      </c>
    </row>
    <row r="4300" spans="1:15" ht="15" customHeight="1" x14ac:dyDescent="0.25">
      <c r="A4300" s="1">
        <v>2022</v>
      </c>
      <c r="B4300" s="1" t="s">
        <v>6034</v>
      </c>
      <c r="C4300" s="1" t="s">
        <v>2363</v>
      </c>
      <c r="D4300" s="1" t="s">
        <v>6638</v>
      </c>
      <c r="E4300" s="1" t="s">
        <v>2325</v>
      </c>
      <c r="F4300" s="1" t="s">
        <v>2365</v>
      </c>
      <c r="G4300" s="1" t="s">
        <v>103</v>
      </c>
      <c r="H4300" s="1" t="s">
        <v>437</v>
      </c>
      <c r="I4300" s="1">
        <v>1.6</v>
      </c>
      <c r="J4300" s="1">
        <v>2023</v>
      </c>
      <c r="K4300" s="1">
        <v>103900</v>
      </c>
      <c r="L4300" s="1">
        <v>0</v>
      </c>
      <c r="M4300" s="1">
        <f t="array" ref="M4300">SUMPRODUCT(MAX(ISNUMBER(SEARCH('Class Rules'!$B$6:$B$85,$E4300))*ISNUMBER(SEARCH('Class Rules'!$C$6:$C$85,$F4300))*'Class Rules'!$A$6:$A$85))</f>
        <v>0</v>
      </c>
      <c r="N4300" s="1" t="str">
        <f t="array" ref="N4300">IF($M4300=0,'Class Rules'!$D$3,INDEX('Class Rules'!$D$6:$D$85,MATCH($M4300,'Class Rules'!$A$6:$A$85,0)))</f>
        <v>Passenger LDV</v>
      </c>
      <c r="O4300" s="1" t="str">
        <f t="array" ref="O4300">IF(SUMPRODUCT(MAX(ISNUMBER(SEARCH(Fuel_Rules!$A$6:$A$30,$E4300))*ISNUMBER(SEARCH(Fuel_Rules!$B$6:$B$30,$F4300))*(Fuel_Rules!$A$6:$A$30&lt;&gt;"")))&gt;0,"Plug-in hybrid",IF($G4300="Diesel","Diesel","Gasoline"))</f>
        <v>Gasoline</v>
      </c>
    </row>
    <row r="4301" spans="1:15" ht="15" customHeight="1" x14ac:dyDescent="0.25">
      <c r="A4301" s="1">
        <v>2022</v>
      </c>
      <c r="B4301" s="1" t="s">
        <v>6034</v>
      </c>
      <c r="C4301" s="1" t="s">
        <v>2366</v>
      </c>
      <c r="D4301" s="1" t="s">
        <v>6639</v>
      </c>
      <c r="E4301" s="1" t="s">
        <v>2325</v>
      </c>
      <c r="F4301" s="1" t="s">
        <v>2368</v>
      </c>
      <c r="G4301" s="1" t="s">
        <v>103</v>
      </c>
      <c r="H4301" s="1" t="s">
        <v>437</v>
      </c>
      <c r="I4301" s="1">
        <v>1.6</v>
      </c>
      <c r="J4301" s="1">
        <v>2023</v>
      </c>
      <c r="K4301" s="1">
        <v>120400</v>
      </c>
      <c r="L4301" s="1">
        <v>0</v>
      </c>
      <c r="M4301" s="1">
        <f t="array" ref="M4301">SUMPRODUCT(MAX(ISNUMBER(SEARCH('Class Rules'!$B$6:$B$85,$E4301))*ISNUMBER(SEARCH('Class Rules'!$C$6:$C$85,$F4301))*'Class Rules'!$A$6:$A$85))</f>
        <v>0</v>
      </c>
      <c r="N4301" s="1" t="str">
        <f t="array" ref="N4301">IF($M4301=0,'Class Rules'!$D$3,INDEX('Class Rules'!$D$6:$D$85,MATCH($M4301,'Class Rules'!$A$6:$A$85,0)))</f>
        <v>Passenger LDV</v>
      </c>
      <c r="O4301" s="1" t="str">
        <f t="array" ref="O4301">IF(SUMPRODUCT(MAX(ISNUMBER(SEARCH(Fuel_Rules!$A$6:$A$30,$E4301))*ISNUMBER(SEARCH(Fuel_Rules!$B$6:$B$30,$F4301))*(Fuel_Rules!$A$6:$A$30&lt;&gt;"")))&gt;0,"Plug-in hybrid",IF($G4301="Diesel","Diesel","Gasoline"))</f>
        <v>Gasoline</v>
      </c>
    </row>
    <row r="4302" spans="1:15" ht="15" customHeight="1" x14ac:dyDescent="0.25">
      <c r="A4302" s="1">
        <v>2022</v>
      </c>
      <c r="B4302" s="1" t="s">
        <v>6034</v>
      </c>
      <c r="C4302" s="1" t="s">
        <v>2369</v>
      </c>
      <c r="D4302" s="1" t="s">
        <v>6640</v>
      </c>
      <c r="E4302" s="1" t="s">
        <v>2325</v>
      </c>
      <c r="F4302" s="1" t="s">
        <v>2371</v>
      </c>
      <c r="G4302" s="1" t="s">
        <v>105</v>
      </c>
      <c r="H4302" s="1" t="s">
        <v>298</v>
      </c>
      <c r="I4302" s="1">
        <v>2</v>
      </c>
      <c r="J4302" s="1">
        <v>2023</v>
      </c>
      <c r="K4302" s="1">
        <v>241102</v>
      </c>
      <c r="L4302" s="1">
        <v>0</v>
      </c>
      <c r="M4302" s="1">
        <f t="array" ref="M4302">SUMPRODUCT(MAX(ISNUMBER(SEARCH('Class Rules'!$B$6:$B$85,$E4302))*ISNUMBER(SEARCH('Class Rules'!$C$6:$C$85,$F4302))*'Class Rules'!$A$6:$A$85))</f>
        <v>65</v>
      </c>
      <c r="N4302" s="1" t="str">
        <f t="array" ref="N4302">IF($M4302=0,'Class Rules'!$D$3,INDEX('Class Rules'!$D$6:$D$85,MATCH($M4302,'Class Rules'!$A$6:$A$85,0)))</f>
        <v>Passenger HDV</v>
      </c>
      <c r="O4302" s="1" t="str">
        <f t="array" ref="O4302">IF(SUMPRODUCT(MAX(ISNUMBER(SEARCH(Fuel_Rules!$A$6:$A$30,$E4302))*ISNUMBER(SEARCH(Fuel_Rules!$B$6:$B$30,$F4302))*(Fuel_Rules!$A$6:$A$30&lt;&gt;"")))&gt;0,"Plug-in hybrid",IF($G4302="Diesel","Diesel","Gasoline"))</f>
        <v>Diesel</v>
      </c>
    </row>
    <row r="4303" spans="1:15" ht="15" customHeight="1" x14ac:dyDescent="0.25">
      <c r="A4303" s="1">
        <v>2022</v>
      </c>
      <c r="B4303" s="1" t="s">
        <v>6034</v>
      </c>
      <c r="C4303" s="1" t="s">
        <v>2372</v>
      </c>
      <c r="D4303" s="1" t="s">
        <v>6641</v>
      </c>
      <c r="E4303" s="1" t="s">
        <v>2325</v>
      </c>
      <c r="F4303" s="1" t="s">
        <v>2374</v>
      </c>
      <c r="G4303" s="1" t="s">
        <v>103</v>
      </c>
      <c r="H4303" s="1" t="s">
        <v>437</v>
      </c>
      <c r="I4303" s="1">
        <v>1.6</v>
      </c>
      <c r="J4303" s="1">
        <v>2023</v>
      </c>
      <c r="K4303" s="1">
        <v>95141</v>
      </c>
      <c r="L4303" s="1">
        <v>0</v>
      </c>
      <c r="M4303" s="1">
        <f t="array" ref="M4303">SUMPRODUCT(MAX(ISNUMBER(SEARCH('Class Rules'!$B$6:$B$85,$E4303))*ISNUMBER(SEARCH('Class Rules'!$C$6:$C$85,$F4303))*'Class Rules'!$A$6:$A$85))</f>
        <v>0</v>
      </c>
      <c r="N4303" s="1" t="str">
        <f t="array" ref="N4303">IF($M4303=0,'Class Rules'!$D$3,INDEX('Class Rules'!$D$6:$D$85,MATCH($M4303,'Class Rules'!$A$6:$A$85,0)))</f>
        <v>Passenger LDV</v>
      </c>
      <c r="O4303" s="1" t="str">
        <f t="array" ref="O4303">IF(SUMPRODUCT(MAX(ISNUMBER(SEARCH(Fuel_Rules!$A$6:$A$30,$E4303))*ISNUMBER(SEARCH(Fuel_Rules!$B$6:$B$30,$F4303))*(Fuel_Rules!$A$6:$A$30&lt;&gt;"")))&gt;0,"Plug-in hybrid",IF($G4303="Diesel","Diesel","Gasoline"))</f>
        <v>Gasoline</v>
      </c>
    </row>
    <row r="4304" spans="1:15" ht="15" customHeight="1" x14ac:dyDescent="0.25">
      <c r="A4304" s="1">
        <v>2022</v>
      </c>
      <c r="B4304" s="1" t="s">
        <v>6034</v>
      </c>
      <c r="C4304" s="1" t="s">
        <v>2375</v>
      </c>
      <c r="D4304" s="1" t="s">
        <v>6642</v>
      </c>
      <c r="E4304" s="1" t="s">
        <v>2325</v>
      </c>
      <c r="F4304" s="1" t="s">
        <v>2377</v>
      </c>
      <c r="G4304" s="1" t="s">
        <v>105</v>
      </c>
      <c r="H4304" s="1" t="s">
        <v>298</v>
      </c>
      <c r="I4304" s="1">
        <v>1.6</v>
      </c>
      <c r="J4304" s="1">
        <v>2023</v>
      </c>
      <c r="K4304" s="1">
        <v>165550</v>
      </c>
      <c r="L4304" s="1">
        <v>0</v>
      </c>
      <c r="M4304" s="1">
        <f t="array" ref="M4304">SUMPRODUCT(MAX(ISNUMBER(SEARCH('Class Rules'!$B$6:$B$85,$E4304))*ISNUMBER(SEARCH('Class Rules'!$C$6:$C$85,$F4304))*'Class Rules'!$A$6:$A$85))</f>
        <v>0</v>
      </c>
      <c r="N4304" s="1" t="str">
        <f t="array" ref="N4304">IF($M4304=0,'Class Rules'!$D$3,INDEX('Class Rules'!$D$6:$D$85,MATCH($M4304,'Class Rules'!$A$6:$A$85,0)))</f>
        <v>Passenger LDV</v>
      </c>
      <c r="O4304" s="1" t="str">
        <f t="array" ref="O4304">IF(SUMPRODUCT(MAX(ISNUMBER(SEARCH(Fuel_Rules!$A$6:$A$30,$E4304))*ISNUMBER(SEARCH(Fuel_Rules!$B$6:$B$30,$F4304))*(Fuel_Rules!$A$6:$A$30&lt;&gt;"")))&gt;0,"Plug-in hybrid",IF($G4304="Diesel","Diesel","Gasoline"))</f>
        <v>Diesel</v>
      </c>
    </row>
    <row r="4305" spans="1:15" ht="15" customHeight="1" x14ac:dyDescent="0.25">
      <c r="A4305" s="1">
        <v>2022</v>
      </c>
      <c r="B4305" s="1" t="s">
        <v>6034</v>
      </c>
      <c r="C4305" s="1" t="s">
        <v>2378</v>
      </c>
      <c r="D4305" s="1" t="s">
        <v>6643</v>
      </c>
      <c r="E4305" s="1" t="s">
        <v>2325</v>
      </c>
      <c r="F4305" s="1" t="s">
        <v>2380</v>
      </c>
      <c r="G4305" s="1" t="s">
        <v>103</v>
      </c>
      <c r="H4305" s="1" t="s">
        <v>298</v>
      </c>
      <c r="I4305" s="1">
        <v>1.6</v>
      </c>
      <c r="J4305" s="1">
        <v>2023</v>
      </c>
      <c r="K4305" s="1">
        <v>84798</v>
      </c>
      <c r="L4305" s="1">
        <v>0</v>
      </c>
      <c r="M4305" s="1">
        <f t="array" ref="M4305">SUMPRODUCT(MAX(ISNUMBER(SEARCH('Class Rules'!$B$6:$B$85,$E4305))*ISNUMBER(SEARCH('Class Rules'!$C$6:$C$85,$F4305))*'Class Rules'!$A$6:$A$85))</f>
        <v>0</v>
      </c>
      <c r="N4305" s="1" t="str">
        <f t="array" ref="N4305">IF($M4305=0,'Class Rules'!$D$3,INDEX('Class Rules'!$D$6:$D$85,MATCH($M4305,'Class Rules'!$A$6:$A$85,0)))</f>
        <v>Passenger LDV</v>
      </c>
      <c r="O4305" s="1" t="str">
        <f t="array" ref="O4305">IF(SUMPRODUCT(MAX(ISNUMBER(SEARCH(Fuel_Rules!$A$6:$A$30,$E4305))*ISNUMBER(SEARCH(Fuel_Rules!$B$6:$B$30,$F4305))*(Fuel_Rules!$A$6:$A$30&lt;&gt;"")))&gt;0,"Plug-in hybrid",IF($G4305="Diesel","Diesel","Gasoline"))</f>
        <v>Gasoline</v>
      </c>
    </row>
    <row r="4306" spans="1:15" ht="15" customHeight="1" x14ac:dyDescent="0.25">
      <c r="A4306" s="1">
        <v>2022</v>
      </c>
      <c r="B4306" s="1" t="s">
        <v>6034</v>
      </c>
      <c r="C4306" s="1" t="s">
        <v>2381</v>
      </c>
      <c r="D4306" s="1" t="s">
        <v>6644</v>
      </c>
      <c r="E4306" s="1" t="s">
        <v>2325</v>
      </c>
      <c r="F4306" s="1" t="s">
        <v>2383</v>
      </c>
      <c r="G4306" s="1" t="s">
        <v>103</v>
      </c>
      <c r="H4306" s="1" t="s">
        <v>437</v>
      </c>
      <c r="I4306" s="1">
        <v>1.6</v>
      </c>
      <c r="J4306" s="1">
        <v>2023</v>
      </c>
      <c r="K4306" s="1">
        <v>122089</v>
      </c>
      <c r="L4306" s="1">
        <v>0</v>
      </c>
      <c r="M4306" s="1">
        <f t="array" ref="M4306">SUMPRODUCT(MAX(ISNUMBER(SEARCH('Class Rules'!$B$6:$B$85,$E4306))*ISNUMBER(SEARCH('Class Rules'!$C$6:$C$85,$F4306))*'Class Rules'!$A$6:$A$85))</f>
        <v>0</v>
      </c>
      <c r="N4306" s="1" t="str">
        <f t="array" ref="N4306">IF($M4306=0,'Class Rules'!$D$3,INDEX('Class Rules'!$D$6:$D$85,MATCH($M4306,'Class Rules'!$A$6:$A$85,0)))</f>
        <v>Passenger LDV</v>
      </c>
      <c r="O4306" s="1" t="str">
        <f t="array" ref="O4306">IF(SUMPRODUCT(MAX(ISNUMBER(SEARCH(Fuel_Rules!$A$6:$A$30,$E4306))*ISNUMBER(SEARCH(Fuel_Rules!$B$6:$B$30,$F4306))*(Fuel_Rules!$A$6:$A$30&lt;&gt;"")))&gt;0,"Plug-in hybrid",IF($G4306="Diesel","Diesel","Gasoline"))</f>
        <v>Gasoline</v>
      </c>
    </row>
    <row r="4307" spans="1:15" ht="15" customHeight="1" x14ac:dyDescent="0.25">
      <c r="A4307" s="1">
        <v>2022</v>
      </c>
      <c r="B4307" s="1" t="s">
        <v>6034</v>
      </c>
      <c r="C4307" s="1" t="s">
        <v>2384</v>
      </c>
      <c r="D4307" s="1" t="s">
        <v>6645</v>
      </c>
      <c r="E4307" s="1" t="s">
        <v>2325</v>
      </c>
      <c r="F4307" s="1" t="s">
        <v>2386</v>
      </c>
      <c r="G4307" s="1" t="s">
        <v>103</v>
      </c>
      <c r="H4307" s="1" t="s">
        <v>437</v>
      </c>
      <c r="I4307" s="1">
        <v>1.6</v>
      </c>
      <c r="J4307" s="1">
        <v>2023</v>
      </c>
      <c r="K4307" s="1">
        <v>264491</v>
      </c>
      <c r="L4307" s="1">
        <v>0</v>
      </c>
      <c r="M4307" s="1">
        <f t="array" ref="M4307">SUMPRODUCT(MAX(ISNUMBER(SEARCH('Class Rules'!$B$6:$B$85,$E4307))*ISNUMBER(SEARCH('Class Rules'!$C$6:$C$85,$F4307))*'Class Rules'!$A$6:$A$85))</f>
        <v>0</v>
      </c>
      <c r="N4307" s="1" t="str">
        <f t="array" ref="N4307">IF($M4307=0,'Class Rules'!$D$3,INDEX('Class Rules'!$D$6:$D$85,MATCH($M4307,'Class Rules'!$A$6:$A$85,0)))</f>
        <v>Passenger LDV</v>
      </c>
      <c r="O4307" s="1" t="str">
        <f t="array" ref="O4307">IF(SUMPRODUCT(MAX(ISNUMBER(SEARCH(Fuel_Rules!$A$6:$A$30,$E4307))*ISNUMBER(SEARCH(Fuel_Rules!$B$6:$B$30,$F4307))*(Fuel_Rules!$A$6:$A$30&lt;&gt;"")))&gt;0,"Plug-in hybrid",IF($G4307="Diesel","Diesel","Gasoline"))</f>
        <v>Gasoline</v>
      </c>
    </row>
    <row r="4308" spans="1:15" ht="15" customHeight="1" x14ac:dyDescent="0.25">
      <c r="A4308" s="1">
        <v>2022</v>
      </c>
      <c r="B4308" s="1" t="s">
        <v>6034</v>
      </c>
      <c r="C4308" s="1" t="s">
        <v>2387</v>
      </c>
      <c r="D4308" s="1" t="s">
        <v>6646</v>
      </c>
      <c r="E4308" s="1" t="s">
        <v>2325</v>
      </c>
      <c r="F4308" s="1" t="s">
        <v>2389</v>
      </c>
      <c r="G4308" s="1" t="s">
        <v>105</v>
      </c>
      <c r="H4308" s="1" t="s">
        <v>298</v>
      </c>
      <c r="I4308" s="1">
        <v>2</v>
      </c>
      <c r="J4308" s="1">
        <v>2023</v>
      </c>
      <c r="K4308" s="1">
        <v>204565</v>
      </c>
      <c r="L4308" s="1">
        <v>0</v>
      </c>
      <c r="M4308" s="1">
        <f t="array" ref="M4308">SUMPRODUCT(MAX(ISNUMBER(SEARCH('Class Rules'!$B$6:$B$85,$E4308))*ISNUMBER(SEARCH('Class Rules'!$C$6:$C$85,$F4308))*'Class Rules'!$A$6:$A$85))</f>
        <v>28</v>
      </c>
      <c r="N4308" s="1" t="str">
        <f t="array" ref="N4308">IF($M4308=0,'Class Rules'!$D$3,INDEX('Class Rules'!$D$6:$D$85,MATCH($M4308,'Class Rules'!$A$6:$A$85,0)))</f>
        <v>Freight LDV</v>
      </c>
      <c r="O4308" s="1" t="str">
        <f t="array" ref="O4308">IF(SUMPRODUCT(MAX(ISNUMBER(SEARCH(Fuel_Rules!$A$6:$A$30,$E4308))*ISNUMBER(SEARCH(Fuel_Rules!$B$6:$B$30,$F4308))*(Fuel_Rules!$A$6:$A$30&lt;&gt;"")))&gt;0,"Plug-in hybrid",IF($G4308="Diesel","Diesel","Gasoline"))</f>
        <v>Diesel</v>
      </c>
    </row>
    <row r="4309" spans="1:15" ht="15" customHeight="1" x14ac:dyDescent="0.25">
      <c r="A4309" s="1">
        <v>2022</v>
      </c>
      <c r="B4309" s="1" t="s">
        <v>6034</v>
      </c>
      <c r="C4309" s="1" t="s">
        <v>2390</v>
      </c>
      <c r="D4309" s="1" t="s">
        <v>6647</v>
      </c>
      <c r="E4309" s="1" t="s">
        <v>2325</v>
      </c>
      <c r="F4309" s="1" t="s">
        <v>2392</v>
      </c>
      <c r="G4309" s="1" t="s">
        <v>103</v>
      </c>
      <c r="H4309" s="1" t="s">
        <v>298</v>
      </c>
      <c r="I4309" s="1">
        <v>1.6</v>
      </c>
      <c r="J4309" s="1">
        <v>2023</v>
      </c>
      <c r="K4309" s="1">
        <v>82241</v>
      </c>
      <c r="L4309" s="1">
        <v>0</v>
      </c>
      <c r="M4309" s="1">
        <f t="array" ref="M4309">SUMPRODUCT(MAX(ISNUMBER(SEARCH('Class Rules'!$B$6:$B$85,$E4309))*ISNUMBER(SEARCH('Class Rules'!$C$6:$C$85,$F4309))*'Class Rules'!$A$6:$A$85))</f>
        <v>0</v>
      </c>
      <c r="N4309" s="1" t="str">
        <f t="array" ref="N4309">IF($M4309=0,'Class Rules'!$D$3,INDEX('Class Rules'!$D$6:$D$85,MATCH($M4309,'Class Rules'!$A$6:$A$85,0)))</f>
        <v>Passenger LDV</v>
      </c>
      <c r="O4309" s="1" t="str">
        <f t="array" ref="O4309">IF(SUMPRODUCT(MAX(ISNUMBER(SEARCH(Fuel_Rules!$A$6:$A$30,$E4309))*ISNUMBER(SEARCH(Fuel_Rules!$B$6:$B$30,$F4309))*(Fuel_Rules!$A$6:$A$30&lt;&gt;"")))&gt;0,"Plug-in hybrid",IF($G4309="Diesel","Diesel","Gasoline"))</f>
        <v>Gasoline</v>
      </c>
    </row>
    <row r="4310" spans="1:15" ht="15" customHeight="1" x14ac:dyDescent="0.25">
      <c r="A4310" s="1">
        <v>2022</v>
      </c>
      <c r="B4310" s="1" t="s">
        <v>6034</v>
      </c>
      <c r="C4310" s="1" t="s">
        <v>2393</v>
      </c>
      <c r="D4310" s="1" t="s">
        <v>6648</v>
      </c>
      <c r="E4310" s="1" t="s">
        <v>2325</v>
      </c>
      <c r="F4310" s="1" t="s">
        <v>2395</v>
      </c>
      <c r="G4310" s="1" t="s">
        <v>103</v>
      </c>
      <c r="H4310" s="1" t="s">
        <v>437</v>
      </c>
      <c r="I4310" s="1">
        <v>1.6</v>
      </c>
      <c r="J4310" s="1">
        <v>2023</v>
      </c>
      <c r="K4310" s="1">
        <v>99502</v>
      </c>
      <c r="L4310" s="1">
        <v>0</v>
      </c>
      <c r="M4310" s="1">
        <f t="array" ref="M4310">SUMPRODUCT(MAX(ISNUMBER(SEARCH('Class Rules'!$B$6:$B$85,$E4310))*ISNUMBER(SEARCH('Class Rules'!$C$6:$C$85,$F4310))*'Class Rules'!$A$6:$A$85))</f>
        <v>0</v>
      </c>
      <c r="N4310" s="1" t="str">
        <f t="array" ref="N4310">IF($M4310=0,'Class Rules'!$D$3,INDEX('Class Rules'!$D$6:$D$85,MATCH($M4310,'Class Rules'!$A$6:$A$85,0)))</f>
        <v>Passenger LDV</v>
      </c>
      <c r="O4310" s="1" t="str">
        <f t="array" ref="O4310">IF(SUMPRODUCT(MAX(ISNUMBER(SEARCH(Fuel_Rules!$A$6:$A$30,$E4310))*ISNUMBER(SEARCH(Fuel_Rules!$B$6:$B$30,$F4310))*(Fuel_Rules!$A$6:$A$30&lt;&gt;"")))&gt;0,"Plug-in hybrid",IF($G4310="Diesel","Diesel","Gasoline"))</f>
        <v>Gasoline</v>
      </c>
    </row>
    <row r="4311" spans="1:15" ht="15" customHeight="1" x14ac:dyDescent="0.25">
      <c r="A4311" s="1">
        <v>2022</v>
      </c>
      <c r="B4311" s="1" t="s">
        <v>6034</v>
      </c>
      <c r="C4311" s="1" t="s">
        <v>5788</v>
      </c>
      <c r="D4311" s="1" t="s">
        <v>6649</v>
      </c>
      <c r="E4311" s="1" t="s">
        <v>2325</v>
      </c>
      <c r="F4311" s="1" t="s">
        <v>5790</v>
      </c>
      <c r="G4311" s="1" t="s">
        <v>105</v>
      </c>
      <c r="H4311" s="1" t="s">
        <v>298</v>
      </c>
      <c r="I4311" s="1">
        <v>1.5</v>
      </c>
      <c r="J4311" s="1">
        <v>2023</v>
      </c>
      <c r="K4311" s="1">
        <v>177895</v>
      </c>
      <c r="L4311" s="1">
        <v>0</v>
      </c>
      <c r="M4311" s="1">
        <f t="array" ref="M4311">SUMPRODUCT(MAX(ISNUMBER(SEARCH('Class Rules'!$B$6:$B$85,$E4311))*ISNUMBER(SEARCH('Class Rules'!$C$6:$C$85,$F4311))*'Class Rules'!$A$6:$A$85))</f>
        <v>0</v>
      </c>
      <c r="N4311" s="1" t="str">
        <f t="array" ref="N4311">IF($M4311=0,'Class Rules'!$D$3,INDEX('Class Rules'!$D$6:$D$85,MATCH($M4311,'Class Rules'!$A$6:$A$85,0)))</f>
        <v>Passenger LDV</v>
      </c>
      <c r="O4311" s="1" t="str">
        <f t="array" ref="O4311">IF(SUMPRODUCT(MAX(ISNUMBER(SEARCH(Fuel_Rules!$A$6:$A$30,$E4311))*ISNUMBER(SEARCH(Fuel_Rules!$B$6:$B$30,$F4311))*(Fuel_Rules!$A$6:$A$30&lt;&gt;"")))&gt;0,"Plug-in hybrid",IF($G4311="Diesel","Diesel","Gasoline"))</f>
        <v>Diesel</v>
      </c>
    </row>
    <row r="4312" spans="1:15" ht="15" customHeight="1" x14ac:dyDescent="0.25">
      <c r="A4312" s="1">
        <v>2022</v>
      </c>
      <c r="B4312" s="1" t="s">
        <v>6034</v>
      </c>
      <c r="C4312" s="1" t="s">
        <v>5791</v>
      </c>
      <c r="D4312" s="1" t="s">
        <v>6650</v>
      </c>
      <c r="E4312" s="1" t="s">
        <v>2325</v>
      </c>
      <c r="F4312" s="1" t="s">
        <v>5793</v>
      </c>
      <c r="G4312" s="1" t="s">
        <v>105</v>
      </c>
      <c r="H4312" s="1" t="s">
        <v>298</v>
      </c>
      <c r="I4312" s="1">
        <v>1.5</v>
      </c>
      <c r="J4312" s="1">
        <v>2023</v>
      </c>
      <c r="K4312" s="1">
        <v>172900</v>
      </c>
      <c r="L4312" s="1">
        <v>0</v>
      </c>
      <c r="M4312" s="1">
        <f t="array" ref="M4312">SUMPRODUCT(MAX(ISNUMBER(SEARCH('Class Rules'!$B$6:$B$85,$E4312))*ISNUMBER(SEARCH('Class Rules'!$C$6:$C$85,$F4312))*'Class Rules'!$A$6:$A$85))</f>
        <v>26</v>
      </c>
      <c r="N4312" s="1" t="str">
        <f t="array" ref="N4312">IF($M4312=0,'Class Rules'!$D$3,INDEX('Class Rules'!$D$6:$D$85,MATCH($M4312,'Class Rules'!$A$6:$A$85,0)))</f>
        <v>Freight LDV</v>
      </c>
      <c r="O4312" s="1" t="str">
        <f t="array" ref="O4312">IF(SUMPRODUCT(MAX(ISNUMBER(SEARCH(Fuel_Rules!$A$6:$A$30,$E4312))*ISNUMBER(SEARCH(Fuel_Rules!$B$6:$B$30,$F4312))*(Fuel_Rules!$A$6:$A$30&lt;&gt;"")))&gt;0,"Plug-in hybrid",IF($G4312="Diesel","Diesel","Gasoline"))</f>
        <v>Diesel</v>
      </c>
    </row>
    <row r="4313" spans="1:15" ht="15" customHeight="1" x14ac:dyDescent="0.25">
      <c r="A4313" s="1">
        <v>2022</v>
      </c>
      <c r="B4313" s="1" t="s">
        <v>6034</v>
      </c>
      <c r="C4313" s="1" t="s">
        <v>5794</v>
      </c>
      <c r="D4313" s="1" t="s">
        <v>6651</v>
      </c>
      <c r="E4313" s="1" t="s">
        <v>2325</v>
      </c>
      <c r="F4313" s="1" t="s">
        <v>5796</v>
      </c>
      <c r="G4313" s="1" t="s">
        <v>105</v>
      </c>
      <c r="H4313" s="1" t="s">
        <v>298</v>
      </c>
      <c r="I4313" s="1">
        <v>2.2000000000000002</v>
      </c>
      <c r="J4313" s="1">
        <v>2023</v>
      </c>
      <c r="K4313" s="1">
        <v>206585</v>
      </c>
      <c r="L4313" s="1">
        <v>0</v>
      </c>
      <c r="M4313" s="1">
        <f t="array" ref="M4313">SUMPRODUCT(MAX(ISNUMBER(SEARCH('Class Rules'!$B$6:$B$85,$E4313))*ISNUMBER(SEARCH('Class Rules'!$C$6:$C$85,$F4313))*'Class Rules'!$A$6:$A$85))</f>
        <v>29</v>
      </c>
      <c r="N4313" s="1" t="str">
        <f t="array" ref="N4313">IF($M4313=0,'Class Rules'!$D$3,INDEX('Class Rules'!$D$6:$D$85,MATCH($M4313,'Class Rules'!$A$6:$A$85,0)))</f>
        <v>Freight LDV</v>
      </c>
      <c r="O4313" s="1" t="str">
        <f t="array" ref="O4313">IF(SUMPRODUCT(MAX(ISNUMBER(SEARCH(Fuel_Rules!$A$6:$A$30,$E4313))*ISNUMBER(SEARCH(Fuel_Rules!$B$6:$B$30,$F4313))*(Fuel_Rules!$A$6:$A$30&lt;&gt;"")))&gt;0,"Plug-in hybrid",IF($G4313="Diesel","Diesel","Gasoline"))</f>
        <v>Diesel</v>
      </c>
    </row>
    <row r="4314" spans="1:15" ht="15" customHeight="1" x14ac:dyDescent="0.25">
      <c r="A4314" s="1">
        <v>2022</v>
      </c>
      <c r="B4314" s="1" t="s">
        <v>6034</v>
      </c>
      <c r="C4314" s="1" t="s">
        <v>5797</v>
      </c>
      <c r="D4314" s="1" t="s">
        <v>6652</v>
      </c>
      <c r="E4314" s="1" t="s">
        <v>2325</v>
      </c>
      <c r="F4314" s="1" t="s">
        <v>5799</v>
      </c>
      <c r="G4314" s="1" t="s">
        <v>105</v>
      </c>
      <c r="H4314" s="1" t="s">
        <v>298</v>
      </c>
      <c r="I4314" s="1">
        <v>2.2000000000000002</v>
      </c>
      <c r="J4314" s="1">
        <v>2023</v>
      </c>
      <c r="K4314" s="1">
        <v>214554</v>
      </c>
      <c r="L4314" s="1">
        <v>0</v>
      </c>
      <c r="M4314" s="1">
        <f t="array" ref="M4314">SUMPRODUCT(MAX(ISNUMBER(SEARCH('Class Rules'!$B$6:$B$85,$E4314))*ISNUMBER(SEARCH('Class Rules'!$C$6:$C$85,$F4314))*'Class Rules'!$A$6:$A$85))</f>
        <v>28</v>
      </c>
      <c r="N4314" s="1" t="str">
        <f t="array" ref="N4314">IF($M4314=0,'Class Rules'!$D$3,INDEX('Class Rules'!$D$6:$D$85,MATCH($M4314,'Class Rules'!$A$6:$A$85,0)))</f>
        <v>Freight LDV</v>
      </c>
      <c r="O4314" s="1" t="str">
        <f t="array" ref="O4314">IF(SUMPRODUCT(MAX(ISNUMBER(SEARCH(Fuel_Rules!$A$6:$A$30,$E4314))*ISNUMBER(SEARCH(Fuel_Rules!$B$6:$B$30,$F4314))*(Fuel_Rules!$A$6:$A$30&lt;&gt;"")))&gt;0,"Plug-in hybrid",IF($G4314="Diesel","Diesel","Gasoline"))</f>
        <v>Diesel</v>
      </c>
    </row>
    <row r="4315" spans="1:15" ht="15" customHeight="1" x14ac:dyDescent="0.25">
      <c r="A4315" s="1">
        <v>2022</v>
      </c>
      <c r="B4315" s="1" t="s">
        <v>6034</v>
      </c>
      <c r="C4315" s="1" t="s">
        <v>2396</v>
      </c>
      <c r="D4315" s="1" t="s">
        <v>6653</v>
      </c>
      <c r="E4315" s="1" t="s">
        <v>2398</v>
      </c>
      <c r="F4315" s="1" t="s">
        <v>2399</v>
      </c>
      <c r="G4315" s="1" t="s">
        <v>103</v>
      </c>
      <c r="H4315" s="1" t="s">
        <v>298</v>
      </c>
      <c r="I4315" s="1">
        <v>3.6</v>
      </c>
      <c r="J4315" s="1">
        <v>2023</v>
      </c>
      <c r="K4315" s="1">
        <v>1436350</v>
      </c>
      <c r="L4315" s="1">
        <v>0</v>
      </c>
      <c r="M4315" s="1">
        <f t="array" ref="M4315">SUMPRODUCT(MAX(ISNUMBER(SEARCH('Class Rules'!$B$6:$B$85,$E4315))*ISNUMBER(SEARCH('Class Rules'!$C$6:$C$85,$F4315))*'Class Rules'!$A$6:$A$85))</f>
        <v>0</v>
      </c>
      <c r="N4315" s="1" t="str">
        <f t="array" ref="N4315">IF($M4315=0,'Class Rules'!$D$3,INDEX('Class Rules'!$D$6:$D$85,MATCH($M4315,'Class Rules'!$A$6:$A$85,0)))</f>
        <v>Passenger LDV</v>
      </c>
      <c r="O4315" s="1" t="str">
        <f t="array" ref="O4315">IF(SUMPRODUCT(MAX(ISNUMBER(SEARCH(Fuel_Rules!$A$6:$A$30,$E4315))*ISNUMBER(SEARCH(Fuel_Rules!$B$6:$B$30,$F4315))*(Fuel_Rules!$A$6:$A$30&lt;&gt;"")))&gt;0,"Plug-in hybrid",IF($G4315="Diesel","Diesel","Gasoline"))</f>
        <v>Gasoline</v>
      </c>
    </row>
    <row r="4316" spans="1:15" ht="15" customHeight="1" x14ac:dyDescent="0.25">
      <c r="A4316" s="1">
        <v>2022</v>
      </c>
      <c r="B4316" s="1" t="s">
        <v>6034</v>
      </c>
      <c r="C4316" s="1" t="s">
        <v>2400</v>
      </c>
      <c r="D4316" s="1" t="s">
        <v>6654</v>
      </c>
      <c r="E4316" s="1" t="s">
        <v>2398</v>
      </c>
      <c r="F4316" s="1" t="s">
        <v>2402</v>
      </c>
      <c r="G4316" s="1" t="s">
        <v>103</v>
      </c>
      <c r="H4316" s="1" t="s">
        <v>298</v>
      </c>
      <c r="I4316" s="1">
        <v>3.6</v>
      </c>
      <c r="J4316" s="1">
        <v>2023</v>
      </c>
      <c r="K4316" s="1">
        <v>1461375</v>
      </c>
      <c r="L4316" s="1">
        <v>0</v>
      </c>
      <c r="M4316" s="1">
        <f t="array" ref="M4316">SUMPRODUCT(MAX(ISNUMBER(SEARCH('Class Rules'!$B$6:$B$85,$E4316))*ISNUMBER(SEARCH('Class Rules'!$C$6:$C$85,$F4316))*'Class Rules'!$A$6:$A$85))</f>
        <v>0</v>
      </c>
      <c r="N4316" s="1" t="str">
        <f t="array" ref="N4316">IF($M4316=0,'Class Rules'!$D$3,INDEX('Class Rules'!$D$6:$D$85,MATCH($M4316,'Class Rules'!$A$6:$A$85,0)))</f>
        <v>Passenger LDV</v>
      </c>
      <c r="O4316" s="1" t="str">
        <f t="array" ref="O4316">IF(SUMPRODUCT(MAX(ISNUMBER(SEARCH(Fuel_Rules!$A$6:$A$30,$E4316))*ISNUMBER(SEARCH(Fuel_Rules!$B$6:$B$30,$F4316))*(Fuel_Rules!$A$6:$A$30&lt;&gt;"")))&gt;0,"Plug-in hybrid",IF($G4316="Diesel","Diesel","Gasoline"))</f>
        <v>Gasoline</v>
      </c>
    </row>
    <row r="4317" spans="1:15" ht="15" customHeight="1" x14ac:dyDescent="0.25">
      <c r="A4317" s="1">
        <v>2022</v>
      </c>
      <c r="B4317" s="1" t="s">
        <v>6034</v>
      </c>
      <c r="C4317" s="1" t="s">
        <v>2403</v>
      </c>
      <c r="D4317" s="1" t="s">
        <v>6655</v>
      </c>
      <c r="E4317" s="1" t="s">
        <v>2398</v>
      </c>
      <c r="F4317" s="1" t="s">
        <v>2405</v>
      </c>
      <c r="G4317" s="1" t="s">
        <v>103</v>
      </c>
      <c r="H4317" s="1" t="s">
        <v>298</v>
      </c>
      <c r="I4317" s="1">
        <v>3.6</v>
      </c>
      <c r="J4317" s="1">
        <v>2023</v>
      </c>
      <c r="K4317" s="1">
        <v>1622175</v>
      </c>
      <c r="L4317" s="1">
        <v>0</v>
      </c>
      <c r="M4317" s="1">
        <f t="array" ref="M4317">SUMPRODUCT(MAX(ISNUMBER(SEARCH('Class Rules'!$B$6:$B$85,$E4317))*ISNUMBER(SEARCH('Class Rules'!$C$6:$C$85,$F4317))*'Class Rules'!$A$6:$A$85))</f>
        <v>0</v>
      </c>
      <c r="N4317" s="1" t="str">
        <f t="array" ref="N4317">IF($M4317=0,'Class Rules'!$D$3,INDEX('Class Rules'!$D$6:$D$85,MATCH($M4317,'Class Rules'!$A$6:$A$85,0)))</f>
        <v>Passenger LDV</v>
      </c>
      <c r="O4317" s="1" t="str">
        <f t="array" ref="O4317">IF(SUMPRODUCT(MAX(ISNUMBER(SEARCH(Fuel_Rules!$A$6:$A$30,$E4317))*ISNUMBER(SEARCH(Fuel_Rules!$B$6:$B$30,$F4317))*(Fuel_Rules!$A$6:$A$30&lt;&gt;"")))&gt;0,"Plug-in hybrid",IF($G4317="Diesel","Diesel","Gasoline"))</f>
        <v>Gasoline</v>
      </c>
    </row>
    <row r="4318" spans="1:15" ht="15" customHeight="1" x14ac:dyDescent="0.25">
      <c r="A4318" s="1">
        <v>2022</v>
      </c>
      <c r="B4318" s="1" t="s">
        <v>6034</v>
      </c>
      <c r="C4318" s="1" t="s">
        <v>2406</v>
      </c>
      <c r="D4318" s="1" t="s">
        <v>6656</v>
      </c>
      <c r="E4318" s="1" t="s">
        <v>2398</v>
      </c>
      <c r="F4318" s="1" t="s">
        <v>2408</v>
      </c>
      <c r="G4318" s="1" t="s">
        <v>103</v>
      </c>
      <c r="H4318" s="1" t="s">
        <v>298</v>
      </c>
      <c r="I4318" s="1">
        <v>3.6</v>
      </c>
      <c r="J4318" s="1">
        <v>2023</v>
      </c>
      <c r="K4318" s="1">
        <v>1675925</v>
      </c>
      <c r="L4318" s="1">
        <v>0</v>
      </c>
      <c r="M4318" s="1">
        <f t="array" ref="M4318">SUMPRODUCT(MAX(ISNUMBER(SEARCH('Class Rules'!$B$6:$B$85,$E4318))*ISNUMBER(SEARCH('Class Rules'!$C$6:$C$85,$F4318))*'Class Rules'!$A$6:$A$85))</f>
        <v>0</v>
      </c>
      <c r="N4318" s="1" t="str">
        <f t="array" ref="N4318">IF($M4318=0,'Class Rules'!$D$3,INDEX('Class Rules'!$D$6:$D$85,MATCH($M4318,'Class Rules'!$A$6:$A$85,0)))</f>
        <v>Passenger LDV</v>
      </c>
      <c r="O4318" s="1" t="str">
        <f t="array" ref="O4318">IF(SUMPRODUCT(MAX(ISNUMBER(SEARCH(Fuel_Rules!$A$6:$A$30,$E4318))*ISNUMBER(SEARCH(Fuel_Rules!$B$6:$B$30,$F4318))*(Fuel_Rules!$A$6:$A$30&lt;&gt;"")))&gt;0,"Plug-in hybrid",IF($G4318="Diesel","Diesel","Gasoline"))</f>
        <v>Gasoline</v>
      </c>
    </row>
    <row r="4319" spans="1:15" ht="15" customHeight="1" x14ac:dyDescent="0.25">
      <c r="A4319" s="1">
        <v>2022</v>
      </c>
      <c r="B4319" s="1" t="s">
        <v>6034</v>
      </c>
      <c r="C4319" s="1" t="s">
        <v>2409</v>
      </c>
      <c r="D4319" s="1" t="s">
        <v>6657</v>
      </c>
      <c r="E4319" s="1" t="s">
        <v>2398</v>
      </c>
      <c r="F4319" s="1" t="s">
        <v>4900</v>
      </c>
      <c r="G4319" s="1" t="s">
        <v>103</v>
      </c>
      <c r="H4319" s="1" t="s">
        <v>298</v>
      </c>
      <c r="I4319" s="1">
        <v>2.9</v>
      </c>
      <c r="J4319" s="1">
        <v>2023</v>
      </c>
      <c r="K4319" s="1">
        <v>673755</v>
      </c>
      <c r="L4319" s="1">
        <v>0</v>
      </c>
      <c r="M4319" s="1">
        <f t="array" ref="M4319">SUMPRODUCT(MAX(ISNUMBER(SEARCH('Class Rules'!$B$6:$B$85,$E4319))*ISNUMBER(SEARCH('Class Rules'!$C$6:$C$85,$F4319))*'Class Rules'!$A$6:$A$85))</f>
        <v>0</v>
      </c>
      <c r="N4319" s="1" t="str">
        <f t="array" ref="N4319">IF($M4319=0,'Class Rules'!$D$3,INDEX('Class Rules'!$D$6:$D$85,MATCH($M4319,'Class Rules'!$A$6:$A$85,0)))</f>
        <v>Passenger LDV</v>
      </c>
      <c r="O4319" s="1" t="str">
        <f t="array" ref="O4319">IF(SUMPRODUCT(MAX(ISNUMBER(SEARCH(Fuel_Rules!$A$6:$A$30,$E4319))*ISNUMBER(SEARCH(Fuel_Rules!$B$6:$B$30,$F4319))*(Fuel_Rules!$A$6:$A$30&lt;&gt;"")))&gt;0,"Plug-in hybrid",IF($G4319="Diesel","Diesel","Gasoline"))</f>
        <v>Gasoline</v>
      </c>
    </row>
    <row r="4320" spans="1:15" ht="15" customHeight="1" x14ac:dyDescent="0.25">
      <c r="A4320" s="1">
        <v>2022</v>
      </c>
      <c r="B4320" s="1" t="s">
        <v>6034</v>
      </c>
      <c r="C4320" s="1" t="s">
        <v>2412</v>
      </c>
      <c r="D4320" s="1" t="s">
        <v>6658</v>
      </c>
      <c r="E4320" s="1" t="s">
        <v>2398</v>
      </c>
      <c r="F4320" s="1" t="s">
        <v>5806</v>
      </c>
      <c r="G4320" s="1" t="s">
        <v>103</v>
      </c>
      <c r="H4320" s="1" t="s">
        <v>298</v>
      </c>
      <c r="I4320" s="1">
        <v>2</v>
      </c>
      <c r="J4320" s="1">
        <v>2023</v>
      </c>
      <c r="K4320" s="1">
        <v>518750</v>
      </c>
      <c r="L4320" s="1">
        <v>0</v>
      </c>
      <c r="M4320" s="1">
        <f t="array" ref="M4320">SUMPRODUCT(MAX(ISNUMBER(SEARCH('Class Rules'!$B$6:$B$85,$E4320))*ISNUMBER(SEARCH('Class Rules'!$C$6:$C$85,$F4320))*'Class Rules'!$A$6:$A$85))</f>
        <v>0</v>
      </c>
      <c r="N4320" s="1" t="str">
        <f t="array" ref="N4320">IF($M4320=0,'Class Rules'!$D$3,INDEX('Class Rules'!$D$6:$D$85,MATCH($M4320,'Class Rules'!$A$6:$A$85,0)))</f>
        <v>Passenger LDV</v>
      </c>
      <c r="O4320" s="1" t="str">
        <f t="array" ref="O4320">IF(SUMPRODUCT(MAX(ISNUMBER(SEARCH(Fuel_Rules!$A$6:$A$30,$E4320))*ISNUMBER(SEARCH(Fuel_Rules!$B$6:$B$30,$F4320))*(Fuel_Rules!$A$6:$A$30&lt;&gt;"")))&gt;0,"Plug-in hybrid",IF($G4320="Diesel","Diesel","Gasoline"))</f>
        <v>Gasoline</v>
      </c>
    </row>
    <row r="4321" spans="1:15" ht="15" customHeight="1" x14ac:dyDescent="0.25">
      <c r="A4321" s="1">
        <v>2022</v>
      </c>
      <c r="B4321" s="1" t="s">
        <v>6034</v>
      </c>
      <c r="C4321" s="1" t="s">
        <v>2415</v>
      </c>
      <c r="D4321" s="1" t="s">
        <v>6659</v>
      </c>
      <c r="E4321" s="1" t="s">
        <v>2398</v>
      </c>
      <c r="F4321" s="1" t="s">
        <v>2417</v>
      </c>
      <c r="G4321" s="1" t="s">
        <v>103</v>
      </c>
      <c r="H4321" s="1" t="s">
        <v>298</v>
      </c>
      <c r="I4321" s="1">
        <v>2</v>
      </c>
      <c r="J4321" s="1">
        <v>2023</v>
      </c>
      <c r="K4321" s="1">
        <v>601365</v>
      </c>
      <c r="L4321" s="1">
        <v>0</v>
      </c>
      <c r="M4321" s="1">
        <f t="array" ref="M4321">SUMPRODUCT(MAX(ISNUMBER(SEARCH('Class Rules'!$B$6:$B$85,$E4321))*ISNUMBER(SEARCH('Class Rules'!$C$6:$C$85,$F4321))*'Class Rules'!$A$6:$A$85))</f>
        <v>0</v>
      </c>
      <c r="N4321" s="1" t="str">
        <f t="array" ref="N4321">IF($M4321=0,'Class Rules'!$D$3,INDEX('Class Rules'!$D$6:$D$85,MATCH($M4321,'Class Rules'!$A$6:$A$85,0)))</f>
        <v>Passenger LDV</v>
      </c>
      <c r="O4321" s="1" t="str">
        <f t="array" ref="O4321">IF(SUMPRODUCT(MAX(ISNUMBER(SEARCH(Fuel_Rules!$A$6:$A$30,$E4321))*ISNUMBER(SEARCH(Fuel_Rules!$B$6:$B$30,$F4321))*(Fuel_Rules!$A$6:$A$30&lt;&gt;"")))&gt;0,"Plug-in hybrid",IF($G4321="Diesel","Diesel","Gasoline"))</f>
        <v>Gasoline</v>
      </c>
    </row>
    <row r="4322" spans="1:15" ht="15" customHeight="1" x14ac:dyDescent="0.25">
      <c r="A4322" s="1">
        <v>2022</v>
      </c>
      <c r="B4322" s="1" t="s">
        <v>6034</v>
      </c>
      <c r="C4322" s="1" t="s">
        <v>2421</v>
      </c>
      <c r="D4322" s="1" t="s">
        <v>6660</v>
      </c>
      <c r="E4322" s="1" t="s">
        <v>2398</v>
      </c>
      <c r="F4322" s="1" t="s">
        <v>2423</v>
      </c>
      <c r="G4322" s="1" t="s">
        <v>103</v>
      </c>
      <c r="H4322" s="1" t="s">
        <v>298</v>
      </c>
      <c r="I4322" s="1">
        <v>3</v>
      </c>
      <c r="J4322" s="1">
        <v>2023</v>
      </c>
      <c r="K4322" s="1">
        <v>1090800</v>
      </c>
      <c r="L4322" s="1">
        <v>0</v>
      </c>
      <c r="M4322" s="1">
        <f t="array" ref="M4322">SUMPRODUCT(MAX(ISNUMBER(SEARCH('Class Rules'!$B$6:$B$85,$E4322))*ISNUMBER(SEARCH('Class Rules'!$C$6:$C$85,$F4322))*'Class Rules'!$A$6:$A$85))</f>
        <v>0</v>
      </c>
      <c r="N4322" s="1" t="str">
        <f t="array" ref="N4322">IF($M4322=0,'Class Rules'!$D$3,INDEX('Class Rules'!$D$6:$D$85,MATCH($M4322,'Class Rules'!$A$6:$A$85,0)))</f>
        <v>Passenger LDV</v>
      </c>
      <c r="O4322" s="1" t="str">
        <f t="array" ref="O4322">IF(SUMPRODUCT(MAX(ISNUMBER(SEARCH(Fuel_Rules!$A$6:$A$30,$E4322))*ISNUMBER(SEARCH(Fuel_Rules!$B$6:$B$30,$F4322))*(Fuel_Rules!$A$6:$A$30&lt;&gt;"")))&gt;0,"Plug-in hybrid",IF($G4322="Diesel","Diesel","Gasoline"))</f>
        <v>Gasoline</v>
      </c>
    </row>
    <row r="4323" spans="1:15" ht="15" customHeight="1" x14ac:dyDescent="0.25">
      <c r="A4323" s="1">
        <v>2022</v>
      </c>
      <c r="B4323" s="1" t="s">
        <v>6034</v>
      </c>
      <c r="C4323" s="1" t="s">
        <v>2424</v>
      </c>
      <c r="D4323" s="1" t="s">
        <v>6661</v>
      </c>
      <c r="E4323" s="1" t="s">
        <v>2398</v>
      </c>
      <c r="F4323" s="1" t="s">
        <v>2426</v>
      </c>
      <c r="G4323" s="1" t="s">
        <v>103</v>
      </c>
      <c r="H4323" s="1" t="s">
        <v>298</v>
      </c>
      <c r="I4323" s="1">
        <v>3</v>
      </c>
      <c r="J4323" s="1">
        <v>2023</v>
      </c>
      <c r="K4323" s="1">
        <v>948750</v>
      </c>
      <c r="L4323" s="1">
        <v>0</v>
      </c>
      <c r="M4323" s="1">
        <f t="array" ref="M4323">SUMPRODUCT(MAX(ISNUMBER(SEARCH('Class Rules'!$B$6:$B$85,$E4323))*ISNUMBER(SEARCH('Class Rules'!$C$6:$C$85,$F4323))*'Class Rules'!$A$6:$A$85))</f>
        <v>0</v>
      </c>
      <c r="N4323" s="1" t="str">
        <f t="array" ref="N4323">IF($M4323=0,'Class Rules'!$D$3,INDEX('Class Rules'!$D$6:$D$85,MATCH($M4323,'Class Rules'!$A$6:$A$85,0)))</f>
        <v>Passenger LDV</v>
      </c>
      <c r="O4323" s="1" t="str">
        <f t="array" ref="O4323">IF(SUMPRODUCT(MAX(ISNUMBER(SEARCH(Fuel_Rules!$A$6:$A$30,$E4323))*ISNUMBER(SEARCH(Fuel_Rules!$B$6:$B$30,$F4323))*(Fuel_Rules!$A$6:$A$30&lt;&gt;"")))&gt;0,"Plug-in hybrid",IF($G4323="Diesel","Diesel","Gasoline"))</f>
        <v>Gasoline</v>
      </c>
    </row>
    <row r="4324" spans="1:15" ht="15" customHeight="1" x14ac:dyDescent="0.25">
      <c r="A4324" s="1">
        <v>2022</v>
      </c>
      <c r="B4324" s="1" t="s">
        <v>6034</v>
      </c>
      <c r="C4324" s="1" t="s">
        <v>2427</v>
      </c>
      <c r="D4324" s="1" t="s">
        <v>6662</v>
      </c>
      <c r="E4324" s="1" t="s">
        <v>2398</v>
      </c>
      <c r="F4324" s="1" t="s">
        <v>2429</v>
      </c>
      <c r="G4324" s="1" t="s">
        <v>103</v>
      </c>
      <c r="H4324" s="1" t="s">
        <v>298</v>
      </c>
      <c r="I4324" s="1">
        <v>3</v>
      </c>
      <c r="J4324" s="1">
        <v>2023</v>
      </c>
      <c r="K4324" s="1">
        <v>921750</v>
      </c>
      <c r="L4324" s="1">
        <v>0</v>
      </c>
      <c r="M4324" s="1">
        <f t="array" ref="M4324">SUMPRODUCT(MAX(ISNUMBER(SEARCH('Class Rules'!$B$6:$B$85,$E4324))*ISNUMBER(SEARCH('Class Rules'!$C$6:$C$85,$F4324))*'Class Rules'!$A$6:$A$85))</f>
        <v>0</v>
      </c>
      <c r="N4324" s="1" t="str">
        <f t="array" ref="N4324">IF($M4324=0,'Class Rules'!$D$3,INDEX('Class Rules'!$D$6:$D$85,MATCH($M4324,'Class Rules'!$A$6:$A$85,0)))</f>
        <v>Passenger LDV</v>
      </c>
      <c r="O4324" s="1" t="str">
        <f t="array" ref="O4324">IF(SUMPRODUCT(MAX(ISNUMBER(SEARCH(Fuel_Rules!$A$6:$A$30,$E4324))*ISNUMBER(SEARCH(Fuel_Rules!$B$6:$B$30,$F4324))*(Fuel_Rules!$A$6:$A$30&lt;&gt;"")))&gt;0,"Plug-in hybrid",IF($G4324="Diesel","Diesel","Gasoline"))</f>
        <v>Gasoline</v>
      </c>
    </row>
    <row r="4325" spans="1:15" ht="15" customHeight="1" x14ac:dyDescent="0.25">
      <c r="A4325" s="1">
        <v>2022</v>
      </c>
      <c r="B4325" s="1" t="s">
        <v>6034</v>
      </c>
      <c r="C4325" s="1" t="s">
        <v>2430</v>
      </c>
      <c r="D4325" s="1" t="s">
        <v>6663</v>
      </c>
      <c r="E4325" s="1" t="s">
        <v>2398</v>
      </c>
      <c r="F4325" s="1" t="s">
        <v>2432</v>
      </c>
      <c r="G4325" s="1" t="s">
        <v>103</v>
      </c>
      <c r="H4325" s="1" t="s">
        <v>298</v>
      </c>
      <c r="I4325" s="1">
        <v>3</v>
      </c>
      <c r="J4325" s="1">
        <v>2023</v>
      </c>
      <c r="K4325" s="1">
        <v>1073750</v>
      </c>
      <c r="L4325" s="1">
        <v>0</v>
      </c>
      <c r="M4325" s="1">
        <f t="array" ref="M4325">SUMPRODUCT(MAX(ISNUMBER(SEARCH('Class Rules'!$B$6:$B$85,$E4325))*ISNUMBER(SEARCH('Class Rules'!$C$6:$C$85,$F4325))*'Class Rules'!$A$6:$A$85))</f>
        <v>0</v>
      </c>
      <c r="N4325" s="1" t="str">
        <f t="array" ref="N4325">IF($M4325=0,'Class Rules'!$D$3,INDEX('Class Rules'!$D$6:$D$85,MATCH($M4325,'Class Rules'!$A$6:$A$85,0)))</f>
        <v>Passenger LDV</v>
      </c>
      <c r="O4325" s="1" t="str">
        <f t="array" ref="O4325">IF(SUMPRODUCT(MAX(ISNUMBER(SEARCH(Fuel_Rules!$A$6:$A$30,$E4325))*ISNUMBER(SEARCH(Fuel_Rules!$B$6:$B$30,$F4325))*(Fuel_Rules!$A$6:$A$30&lt;&gt;"")))&gt;0,"Plug-in hybrid",IF($G4325="Diesel","Diesel","Gasoline"))</f>
        <v>Gasoline</v>
      </c>
    </row>
    <row r="4326" spans="1:15" ht="15" customHeight="1" x14ac:dyDescent="0.25">
      <c r="A4326" s="1">
        <v>2022</v>
      </c>
      <c r="B4326" s="1" t="s">
        <v>6034</v>
      </c>
      <c r="C4326" s="1" t="s">
        <v>2433</v>
      </c>
      <c r="D4326" s="1" t="s">
        <v>6664</v>
      </c>
      <c r="E4326" s="1" t="s">
        <v>2398</v>
      </c>
      <c r="F4326" s="1" t="s">
        <v>2435</v>
      </c>
      <c r="G4326" s="1" t="s">
        <v>103</v>
      </c>
      <c r="H4326" s="1" t="s">
        <v>298</v>
      </c>
      <c r="I4326" s="1">
        <v>2</v>
      </c>
      <c r="J4326" s="1">
        <v>2023</v>
      </c>
      <c r="K4326" s="1">
        <v>568974</v>
      </c>
      <c r="L4326" s="1">
        <v>0</v>
      </c>
      <c r="M4326" s="1">
        <f t="array" ref="M4326">SUMPRODUCT(MAX(ISNUMBER(SEARCH('Class Rules'!$B$6:$B$85,$E4326))*ISNUMBER(SEARCH('Class Rules'!$C$6:$C$85,$F4326))*'Class Rules'!$A$6:$A$85))</f>
        <v>0</v>
      </c>
      <c r="N4326" s="1" t="str">
        <f t="array" ref="N4326">IF($M4326=0,'Class Rules'!$D$3,INDEX('Class Rules'!$D$6:$D$85,MATCH($M4326,'Class Rules'!$A$6:$A$85,0)))</f>
        <v>Passenger LDV</v>
      </c>
      <c r="O4326" s="1" t="str">
        <f t="array" ref="O4326">IF(SUMPRODUCT(MAX(ISNUMBER(SEARCH(Fuel_Rules!$A$6:$A$30,$E4326))*ISNUMBER(SEARCH(Fuel_Rules!$B$6:$B$30,$F4326))*(Fuel_Rules!$A$6:$A$30&lt;&gt;"")))&gt;0,"Plug-in hybrid",IF($G4326="Diesel","Diesel","Gasoline"))</f>
        <v>Gasoline</v>
      </c>
    </row>
    <row r="4327" spans="1:15" ht="15" customHeight="1" x14ac:dyDescent="0.25">
      <c r="A4327" s="1">
        <v>2022</v>
      </c>
      <c r="B4327" s="1" t="s">
        <v>6034</v>
      </c>
      <c r="C4327" s="1" t="s">
        <v>2436</v>
      </c>
      <c r="D4327" s="1" t="s">
        <v>6665</v>
      </c>
      <c r="E4327" s="1" t="s">
        <v>2398</v>
      </c>
      <c r="F4327" s="1" t="s">
        <v>2438</v>
      </c>
      <c r="G4327" s="1" t="s">
        <v>103</v>
      </c>
      <c r="H4327" s="1" t="s">
        <v>298</v>
      </c>
      <c r="I4327" s="1">
        <v>3</v>
      </c>
      <c r="J4327" s="1">
        <v>2023</v>
      </c>
      <c r="K4327" s="1">
        <v>1124243</v>
      </c>
      <c r="L4327" s="1">
        <v>0</v>
      </c>
      <c r="M4327" s="1">
        <f t="array" ref="M4327">SUMPRODUCT(MAX(ISNUMBER(SEARCH('Class Rules'!$B$6:$B$85,$E4327))*ISNUMBER(SEARCH('Class Rules'!$C$6:$C$85,$F4327))*'Class Rules'!$A$6:$A$85))</f>
        <v>0</v>
      </c>
      <c r="N4327" s="1" t="str">
        <f t="array" ref="N4327">IF($M4327=0,'Class Rules'!$D$3,INDEX('Class Rules'!$D$6:$D$85,MATCH($M4327,'Class Rules'!$A$6:$A$85,0)))</f>
        <v>Passenger LDV</v>
      </c>
      <c r="O4327" s="1" t="str">
        <f t="array" ref="O4327">IF(SUMPRODUCT(MAX(ISNUMBER(SEARCH(Fuel_Rules!$A$6:$A$30,$E4327))*ISNUMBER(SEARCH(Fuel_Rules!$B$6:$B$30,$F4327))*(Fuel_Rules!$A$6:$A$30&lt;&gt;"")))&gt;0,"Plug-in hybrid",IF($G4327="Diesel","Diesel","Gasoline"))</f>
        <v>Gasoline</v>
      </c>
    </row>
    <row r="4328" spans="1:15" ht="15" customHeight="1" x14ac:dyDescent="0.25">
      <c r="A4328" s="1">
        <v>2022</v>
      </c>
      <c r="B4328" s="1" t="s">
        <v>6034</v>
      </c>
      <c r="C4328" s="1" t="s">
        <v>2439</v>
      </c>
      <c r="D4328" s="1" t="s">
        <v>6666</v>
      </c>
      <c r="E4328" s="1" t="s">
        <v>2398</v>
      </c>
      <c r="F4328" s="1" t="s">
        <v>2441</v>
      </c>
      <c r="G4328" s="1" t="s">
        <v>103</v>
      </c>
      <c r="H4328" s="1" t="s">
        <v>298</v>
      </c>
      <c r="I4328" s="1">
        <v>3</v>
      </c>
      <c r="J4328" s="1">
        <v>2023</v>
      </c>
      <c r="K4328" s="1">
        <v>1173176</v>
      </c>
      <c r="L4328" s="1">
        <v>0</v>
      </c>
      <c r="M4328" s="1">
        <f t="array" ref="M4328">SUMPRODUCT(MAX(ISNUMBER(SEARCH('Class Rules'!$B$6:$B$85,$E4328))*ISNUMBER(SEARCH('Class Rules'!$C$6:$C$85,$F4328))*'Class Rules'!$A$6:$A$85))</f>
        <v>0</v>
      </c>
      <c r="N4328" s="1" t="str">
        <f t="array" ref="N4328">IF($M4328=0,'Class Rules'!$D$3,INDEX('Class Rules'!$D$6:$D$85,MATCH($M4328,'Class Rules'!$A$6:$A$85,0)))</f>
        <v>Passenger LDV</v>
      </c>
      <c r="O4328" s="1" t="str">
        <f t="array" ref="O4328">IF(SUMPRODUCT(MAX(ISNUMBER(SEARCH(Fuel_Rules!$A$6:$A$30,$E4328))*ISNUMBER(SEARCH(Fuel_Rules!$B$6:$B$30,$F4328))*(Fuel_Rules!$A$6:$A$30&lt;&gt;"")))&gt;0,"Plug-in hybrid",IF($G4328="Diesel","Diesel","Gasoline"))</f>
        <v>Gasoline</v>
      </c>
    </row>
    <row r="4329" spans="1:15" ht="15" customHeight="1" x14ac:dyDescent="0.25">
      <c r="A4329" s="1">
        <v>2022</v>
      </c>
      <c r="B4329" s="1" t="s">
        <v>6034</v>
      </c>
      <c r="C4329" s="1" t="s">
        <v>2442</v>
      </c>
      <c r="D4329" s="1" t="s">
        <v>6667</v>
      </c>
      <c r="E4329" s="1" t="s">
        <v>2398</v>
      </c>
      <c r="F4329" s="1" t="s">
        <v>5816</v>
      </c>
      <c r="G4329" s="1" t="s">
        <v>103</v>
      </c>
      <c r="H4329" s="1" t="s">
        <v>298</v>
      </c>
      <c r="I4329" s="1">
        <v>3</v>
      </c>
      <c r="J4329" s="1">
        <v>2023</v>
      </c>
      <c r="K4329" s="1">
        <v>1185410</v>
      </c>
      <c r="L4329" s="1">
        <v>0</v>
      </c>
      <c r="M4329" s="1">
        <f t="array" ref="M4329">SUMPRODUCT(MAX(ISNUMBER(SEARCH('Class Rules'!$B$6:$B$85,$E4329))*ISNUMBER(SEARCH('Class Rules'!$C$6:$C$85,$F4329))*'Class Rules'!$A$6:$A$85))</f>
        <v>0</v>
      </c>
      <c r="N4329" s="1" t="str">
        <f t="array" ref="N4329">IF($M4329=0,'Class Rules'!$D$3,INDEX('Class Rules'!$D$6:$D$85,MATCH($M4329,'Class Rules'!$A$6:$A$85,0)))</f>
        <v>Passenger LDV</v>
      </c>
      <c r="O4329" s="1" t="str">
        <f t="array" ref="O4329">IF(SUMPRODUCT(MAX(ISNUMBER(SEARCH(Fuel_Rules!$A$6:$A$30,$E4329))*ISNUMBER(SEARCH(Fuel_Rules!$B$6:$B$30,$F4329))*(Fuel_Rules!$A$6:$A$30&lt;&gt;"")))&gt;0,"Plug-in hybrid",IF($G4329="Diesel","Diesel","Gasoline"))</f>
        <v>Gasoline</v>
      </c>
    </row>
    <row r="4330" spans="1:15" ht="15" customHeight="1" x14ac:dyDescent="0.25">
      <c r="A4330" s="1">
        <v>2022</v>
      </c>
      <c r="B4330" s="1" t="s">
        <v>6034</v>
      </c>
      <c r="C4330" s="1" t="s">
        <v>2445</v>
      </c>
      <c r="D4330" s="1" t="s">
        <v>6668</v>
      </c>
      <c r="E4330" s="1" t="s">
        <v>2398</v>
      </c>
      <c r="F4330" s="1" t="s">
        <v>2447</v>
      </c>
      <c r="G4330" s="1" t="s">
        <v>103</v>
      </c>
      <c r="H4330" s="1" t="s">
        <v>298</v>
      </c>
      <c r="I4330" s="1">
        <v>2.9</v>
      </c>
      <c r="J4330" s="1">
        <v>2023</v>
      </c>
      <c r="K4330" s="1">
        <v>762575</v>
      </c>
      <c r="L4330" s="1">
        <v>0</v>
      </c>
      <c r="M4330" s="1">
        <f t="array" ref="M4330">SUMPRODUCT(MAX(ISNUMBER(SEARCH('Class Rules'!$B$6:$B$85,$E4330))*ISNUMBER(SEARCH('Class Rules'!$C$6:$C$85,$F4330))*'Class Rules'!$A$6:$A$85))</f>
        <v>0</v>
      </c>
      <c r="N4330" s="1" t="str">
        <f t="array" ref="N4330">IF($M4330=0,'Class Rules'!$D$3,INDEX('Class Rules'!$D$6:$D$85,MATCH($M4330,'Class Rules'!$A$6:$A$85,0)))</f>
        <v>Passenger LDV</v>
      </c>
      <c r="O4330" s="1" t="str">
        <f t="array" ref="O4330">IF(SUMPRODUCT(MAX(ISNUMBER(SEARCH(Fuel_Rules!$A$6:$A$30,$E4330))*ISNUMBER(SEARCH(Fuel_Rules!$B$6:$B$30,$F4330))*(Fuel_Rules!$A$6:$A$30&lt;&gt;"")))&gt;0,"Plug-in hybrid",IF($G4330="Diesel","Diesel","Gasoline"))</f>
        <v>Plug-in hybrid</v>
      </c>
    </row>
    <row r="4331" spans="1:15" ht="15" customHeight="1" x14ac:dyDescent="0.25">
      <c r="A4331" s="1">
        <v>2022</v>
      </c>
      <c r="B4331" s="1" t="s">
        <v>6034</v>
      </c>
      <c r="C4331" s="1" t="s">
        <v>2448</v>
      </c>
      <c r="D4331" s="1" t="s">
        <v>6669</v>
      </c>
      <c r="E4331" s="1" t="s">
        <v>2398</v>
      </c>
      <c r="F4331" s="1" t="s">
        <v>2450</v>
      </c>
      <c r="G4331" s="1" t="s">
        <v>103</v>
      </c>
      <c r="H4331" s="1" t="s">
        <v>298</v>
      </c>
      <c r="I4331" s="1">
        <v>4</v>
      </c>
      <c r="J4331" s="1">
        <v>2023</v>
      </c>
      <c r="K4331" s="1">
        <v>1311025</v>
      </c>
      <c r="L4331" s="1">
        <v>0</v>
      </c>
      <c r="M4331" s="1">
        <f t="array" ref="M4331">SUMPRODUCT(MAX(ISNUMBER(SEARCH('Class Rules'!$B$6:$B$85,$E4331))*ISNUMBER(SEARCH('Class Rules'!$C$6:$C$85,$F4331))*'Class Rules'!$A$6:$A$85))</f>
        <v>0</v>
      </c>
      <c r="N4331" s="1" t="str">
        <f t="array" ref="N4331">IF($M4331=0,'Class Rules'!$D$3,INDEX('Class Rules'!$D$6:$D$85,MATCH($M4331,'Class Rules'!$A$6:$A$85,0)))</f>
        <v>Passenger LDV</v>
      </c>
      <c r="O4331" s="1" t="str">
        <f t="array" ref="O4331">IF(SUMPRODUCT(MAX(ISNUMBER(SEARCH(Fuel_Rules!$A$6:$A$30,$E4331))*ISNUMBER(SEARCH(Fuel_Rules!$B$6:$B$30,$F4331))*(Fuel_Rules!$A$6:$A$30&lt;&gt;"")))&gt;0,"Plug-in hybrid",IF($G4331="Diesel","Diesel","Gasoline"))</f>
        <v>Gasoline</v>
      </c>
    </row>
    <row r="4332" spans="1:15" ht="15" customHeight="1" x14ac:dyDescent="0.25">
      <c r="A4332" s="1">
        <v>2022</v>
      </c>
      <c r="B4332" s="1" t="s">
        <v>6034</v>
      </c>
      <c r="C4332" s="1" t="s">
        <v>2451</v>
      </c>
      <c r="D4332" s="1" t="s">
        <v>6670</v>
      </c>
      <c r="E4332" s="1" t="s">
        <v>2398</v>
      </c>
      <c r="F4332" s="1" t="s">
        <v>2453</v>
      </c>
      <c r="G4332" s="1" t="s">
        <v>103</v>
      </c>
      <c r="H4332" s="1" t="s">
        <v>298</v>
      </c>
      <c r="I4332" s="1">
        <v>4</v>
      </c>
      <c r="J4332" s="1">
        <v>2023</v>
      </c>
      <c r="K4332" s="1">
        <v>1309850</v>
      </c>
      <c r="L4332" s="1">
        <v>0</v>
      </c>
      <c r="M4332" s="1">
        <f t="array" ref="M4332">SUMPRODUCT(MAX(ISNUMBER(SEARCH('Class Rules'!$B$6:$B$85,$E4332))*ISNUMBER(SEARCH('Class Rules'!$C$6:$C$85,$F4332))*'Class Rules'!$A$6:$A$85))</f>
        <v>0</v>
      </c>
      <c r="N4332" s="1" t="str">
        <f t="array" ref="N4332">IF($M4332=0,'Class Rules'!$D$3,INDEX('Class Rules'!$D$6:$D$85,MATCH($M4332,'Class Rules'!$A$6:$A$85,0)))</f>
        <v>Passenger LDV</v>
      </c>
      <c r="O4332" s="1" t="str">
        <f t="array" ref="O4332">IF(SUMPRODUCT(MAX(ISNUMBER(SEARCH(Fuel_Rules!$A$6:$A$30,$E4332))*ISNUMBER(SEARCH(Fuel_Rules!$B$6:$B$30,$F4332))*(Fuel_Rules!$A$6:$A$30&lt;&gt;"")))&gt;0,"Plug-in hybrid",IF($G4332="Diesel","Diesel","Gasoline"))</f>
        <v>Plug-in hybrid</v>
      </c>
    </row>
    <row r="4333" spans="1:15" ht="15" customHeight="1" x14ac:dyDescent="0.25">
      <c r="A4333" s="1">
        <v>2022</v>
      </c>
      <c r="B4333" s="1" t="s">
        <v>6034</v>
      </c>
      <c r="C4333" s="1" t="s">
        <v>2454</v>
      </c>
      <c r="D4333" s="1" t="s">
        <v>6671</v>
      </c>
      <c r="E4333" s="1" t="s">
        <v>2398</v>
      </c>
      <c r="F4333" s="1" t="s">
        <v>2456</v>
      </c>
      <c r="G4333" s="1" t="s">
        <v>103</v>
      </c>
      <c r="H4333" s="1" t="s">
        <v>298</v>
      </c>
      <c r="I4333" s="1">
        <v>2.9</v>
      </c>
      <c r="J4333" s="1">
        <v>2023</v>
      </c>
      <c r="K4333" s="1">
        <v>823750</v>
      </c>
      <c r="L4333" s="1">
        <v>0</v>
      </c>
      <c r="M4333" s="1">
        <f t="array" ref="M4333">SUMPRODUCT(MAX(ISNUMBER(SEARCH('Class Rules'!$B$6:$B$85,$E4333))*ISNUMBER(SEARCH('Class Rules'!$C$6:$C$85,$F4333))*'Class Rules'!$A$6:$A$85))</f>
        <v>0</v>
      </c>
      <c r="N4333" s="1" t="str">
        <f t="array" ref="N4333">IF($M4333=0,'Class Rules'!$D$3,INDEX('Class Rules'!$D$6:$D$85,MATCH($M4333,'Class Rules'!$A$6:$A$85,0)))</f>
        <v>Passenger LDV</v>
      </c>
      <c r="O4333" s="1" t="str">
        <f t="array" ref="O4333">IF(SUMPRODUCT(MAX(ISNUMBER(SEARCH(Fuel_Rules!$A$6:$A$30,$E4333))*ISNUMBER(SEARCH(Fuel_Rules!$B$6:$B$30,$F4333))*(Fuel_Rules!$A$6:$A$30&lt;&gt;"")))&gt;0,"Plug-in hybrid",IF($G4333="Diesel","Diesel","Gasoline"))</f>
        <v>Plug-in hybrid</v>
      </c>
    </row>
    <row r="4334" spans="1:15" ht="15" customHeight="1" x14ac:dyDescent="0.25">
      <c r="A4334" s="1">
        <v>2022</v>
      </c>
      <c r="B4334" s="1" t="s">
        <v>6034</v>
      </c>
      <c r="C4334" s="1" t="s">
        <v>2457</v>
      </c>
      <c r="D4334" s="1" t="s">
        <v>6672</v>
      </c>
      <c r="E4334" s="1" t="s">
        <v>2398</v>
      </c>
      <c r="F4334" s="1" t="s">
        <v>2459</v>
      </c>
      <c r="G4334" s="1" t="s">
        <v>103</v>
      </c>
      <c r="H4334" s="1" t="s">
        <v>298</v>
      </c>
      <c r="I4334" s="1">
        <v>3</v>
      </c>
      <c r="J4334" s="1">
        <v>2023</v>
      </c>
      <c r="K4334" s="1">
        <v>1234343</v>
      </c>
      <c r="L4334" s="1">
        <v>0</v>
      </c>
      <c r="M4334" s="1">
        <f t="array" ref="M4334">SUMPRODUCT(MAX(ISNUMBER(SEARCH('Class Rules'!$B$6:$B$85,$E4334))*ISNUMBER(SEARCH('Class Rules'!$C$6:$C$85,$F4334))*'Class Rules'!$A$6:$A$85))</f>
        <v>0</v>
      </c>
      <c r="N4334" s="1" t="str">
        <f t="array" ref="N4334">IF($M4334=0,'Class Rules'!$D$3,INDEX('Class Rules'!$D$6:$D$85,MATCH($M4334,'Class Rules'!$A$6:$A$85,0)))</f>
        <v>Passenger LDV</v>
      </c>
      <c r="O4334" s="1" t="str">
        <f t="array" ref="O4334">IF(SUMPRODUCT(MAX(ISNUMBER(SEARCH(Fuel_Rules!$A$6:$A$30,$E4334))*ISNUMBER(SEARCH(Fuel_Rules!$B$6:$B$30,$F4334))*(Fuel_Rules!$A$6:$A$30&lt;&gt;"")))&gt;0,"Plug-in hybrid",IF($G4334="Diesel","Diesel","Gasoline"))</f>
        <v>Gasoline</v>
      </c>
    </row>
    <row r="4335" spans="1:15" ht="15" customHeight="1" x14ac:dyDescent="0.25">
      <c r="A4335" s="1">
        <v>2022</v>
      </c>
      <c r="B4335" s="1" t="s">
        <v>6034</v>
      </c>
      <c r="C4335" s="1" t="s">
        <v>2460</v>
      </c>
      <c r="D4335" s="1" t="s">
        <v>6673</v>
      </c>
      <c r="E4335" s="1" t="s">
        <v>2398</v>
      </c>
      <c r="F4335" s="1" t="s">
        <v>2462</v>
      </c>
      <c r="G4335" s="1" t="s">
        <v>103</v>
      </c>
      <c r="H4335" s="1" t="s">
        <v>298</v>
      </c>
      <c r="I4335" s="1">
        <v>4</v>
      </c>
      <c r="J4335" s="1">
        <v>2023</v>
      </c>
      <c r="K4335" s="1">
        <v>1066800</v>
      </c>
      <c r="L4335" s="1">
        <v>0</v>
      </c>
      <c r="M4335" s="1">
        <f t="array" ref="M4335">SUMPRODUCT(MAX(ISNUMBER(SEARCH('Class Rules'!$B$6:$B$85,$E4335))*ISNUMBER(SEARCH('Class Rules'!$C$6:$C$85,$F4335))*'Class Rules'!$A$6:$A$85))</f>
        <v>0</v>
      </c>
      <c r="N4335" s="1" t="str">
        <f t="array" ref="N4335">IF($M4335=0,'Class Rules'!$D$3,INDEX('Class Rules'!$D$6:$D$85,MATCH($M4335,'Class Rules'!$A$6:$A$85,0)))</f>
        <v>Passenger LDV</v>
      </c>
      <c r="O4335" s="1" t="str">
        <f t="array" ref="O4335">IF(SUMPRODUCT(MAX(ISNUMBER(SEARCH(Fuel_Rules!$A$6:$A$30,$E4335))*ISNUMBER(SEARCH(Fuel_Rules!$B$6:$B$30,$F4335))*(Fuel_Rules!$A$6:$A$30&lt;&gt;"")))&gt;0,"Plug-in hybrid",IF($G4335="Diesel","Diesel","Gasoline"))</f>
        <v>Gasoline</v>
      </c>
    </row>
    <row r="4336" spans="1:15" ht="15" customHeight="1" x14ac:dyDescent="0.25">
      <c r="A4336" s="1">
        <v>2022</v>
      </c>
      <c r="B4336" s="1" t="s">
        <v>6034</v>
      </c>
      <c r="C4336" s="1" t="s">
        <v>2463</v>
      </c>
      <c r="D4336" s="1" t="s">
        <v>6674</v>
      </c>
      <c r="E4336" s="1" t="s">
        <v>2398</v>
      </c>
      <c r="F4336" s="1" t="s">
        <v>2465</v>
      </c>
      <c r="G4336" s="1" t="s">
        <v>103</v>
      </c>
      <c r="H4336" s="1" t="s">
        <v>298</v>
      </c>
      <c r="I4336" s="1">
        <v>3</v>
      </c>
      <c r="J4336" s="1">
        <v>2023</v>
      </c>
      <c r="K4336" s="1">
        <v>1261250</v>
      </c>
      <c r="L4336" s="1">
        <v>0</v>
      </c>
      <c r="M4336" s="1">
        <f t="array" ref="M4336">SUMPRODUCT(MAX(ISNUMBER(SEARCH('Class Rules'!$B$6:$B$85,$E4336))*ISNUMBER(SEARCH('Class Rules'!$C$6:$C$85,$F4336))*'Class Rules'!$A$6:$A$85))</f>
        <v>0</v>
      </c>
      <c r="N4336" s="1" t="str">
        <f t="array" ref="N4336">IF($M4336=0,'Class Rules'!$D$3,INDEX('Class Rules'!$D$6:$D$85,MATCH($M4336,'Class Rules'!$A$6:$A$85,0)))</f>
        <v>Passenger LDV</v>
      </c>
      <c r="O4336" s="1" t="str">
        <f t="array" ref="O4336">IF(SUMPRODUCT(MAX(ISNUMBER(SEARCH(Fuel_Rules!$A$6:$A$30,$E4336))*ISNUMBER(SEARCH(Fuel_Rules!$B$6:$B$30,$F4336))*(Fuel_Rules!$A$6:$A$30&lt;&gt;"")))&gt;0,"Plug-in hybrid",IF($G4336="Diesel","Diesel","Gasoline"))</f>
        <v>Gasoline</v>
      </c>
    </row>
    <row r="4337" spans="1:15" ht="15" customHeight="1" x14ac:dyDescent="0.25">
      <c r="A4337" s="1">
        <v>2022</v>
      </c>
      <c r="B4337" s="1" t="s">
        <v>6034</v>
      </c>
      <c r="C4337" s="1" t="s">
        <v>2466</v>
      </c>
      <c r="D4337" s="1" t="s">
        <v>6675</v>
      </c>
      <c r="E4337" s="1" t="s">
        <v>2398</v>
      </c>
      <c r="F4337" s="1" t="s">
        <v>2468</v>
      </c>
      <c r="G4337" s="1" t="s">
        <v>103</v>
      </c>
      <c r="H4337" s="1" t="s">
        <v>298</v>
      </c>
      <c r="I4337" s="1">
        <v>3</v>
      </c>
      <c r="J4337" s="1">
        <v>2023</v>
      </c>
      <c r="K4337" s="1">
        <v>721544</v>
      </c>
      <c r="L4337" s="1">
        <v>0</v>
      </c>
      <c r="M4337" s="1">
        <f t="array" ref="M4337">SUMPRODUCT(MAX(ISNUMBER(SEARCH('Class Rules'!$B$6:$B$85,$E4337))*ISNUMBER(SEARCH('Class Rules'!$C$6:$C$85,$F4337))*'Class Rules'!$A$6:$A$85))</f>
        <v>0</v>
      </c>
      <c r="N4337" s="1" t="str">
        <f t="array" ref="N4337">IF($M4337=0,'Class Rules'!$D$3,INDEX('Class Rules'!$D$6:$D$85,MATCH($M4337,'Class Rules'!$A$6:$A$85,0)))</f>
        <v>Passenger LDV</v>
      </c>
      <c r="O4337" s="1" t="str">
        <f t="array" ref="O4337">IF(SUMPRODUCT(MAX(ISNUMBER(SEARCH(Fuel_Rules!$A$6:$A$30,$E4337))*ISNUMBER(SEARCH(Fuel_Rules!$B$6:$B$30,$F4337))*(Fuel_Rules!$A$6:$A$30&lt;&gt;"")))&gt;0,"Plug-in hybrid",IF($G4337="Diesel","Diesel","Gasoline"))</f>
        <v>Plug-in hybrid</v>
      </c>
    </row>
    <row r="4338" spans="1:15" ht="15" customHeight="1" x14ac:dyDescent="0.25">
      <c r="A4338" s="1">
        <v>2022</v>
      </c>
      <c r="B4338" s="1" t="s">
        <v>6034</v>
      </c>
      <c r="C4338" s="1" t="s">
        <v>2469</v>
      </c>
      <c r="D4338" s="1" t="s">
        <v>6676</v>
      </c>
      <c r="E4338" s="1" t="s">
        <v>2398</v>
      </c>
      <c r="F4338" s="1" t="s">
        <v>2471</v>
      </c>
      <c r="G4338" s="1" t="s">
        <v>103</v>
      </c>
      <c r="H4338" s="1" t="s">
        <v>298</v>
      </c>
      <c r="I4338" s="1">
        <v>4</v>
      </c>
      <c r="J4338" s="1">
        <v>2023</v>
      </c>
      <c r="K4338" s="1">
        <v>1297275</v>
      </c>
      <c r="L4338" s="1">
        <v>0</v>
      </c>
      <c r="M4338" s="1">
        <f t="array" ref="M4338">SUMPRODUCT(MAX(ISNUMBER(SEARCH('Class Rules'!$B$6:$B$85,$E4338))*ISNUMBER(SEARCH('Class Rules'!$C$6:$C$85,$F4338))*'Class Rules'!$A$6:$A$85))</f>
        <v>0</v>
      </c>
      <c r="N4338" s="1" t="str">
        <f t="array" ref="N4338">IF($M4338=0,'Class Rules'!$D$3,INDEX('Class Rules'!$D$6:$D$85,MATCH($M4338,'Class Rules'!$A$6:$A$85,0)))</f>
        <v>Passenger LDV</v>
      </c>
      <c r="O4338" s="1" t="str">
        <f t="array" ref="O4338">IF(SUMPRODUCT(MAX(ISNUMBER(SEARCH(Fuel_Rules!$A$6:$A$30,$E4338))*ISNUMBER(SEARCH(Fuel_Rules!$B$6:$B$30,$F4338))*(Fuel_Rules!$A$6:$A$30&lt;&gt;"")))&gt;0,"Plug-in hybrid",IF($G4338="Diesel","Diesel","Gasoline"))</f>
        <v>Plug-in hybrid</v>
      </c>
    </row>
    <row r="4339" spans="1:15" ht="15" customHeight="1" x14ac:dyDescent="0.25">
      <c r="A4339" s="1">
        <v>2022</v>
      </c>
      <c r="B4339" s="1" t="s">
        <v>6034</v>
      </c>
      <c r="C4339" s="1" t="s">
        <v>2472</v>
      </c>
      <c r="D4339" s="1" t="s">
        <v>6677</v>
      </c>
      <c r="E4339" s="1" t="s">
        <v>2398</v>
      </c>
      <c r="F4339" s="1" t="s">
        <v>2474</v>
      </c>
      <c r="G4339" s="1" t="s">
        <v>103</v>
      </c>
      <c r="H4339" s="1" t="s">
        <v>298</v>
      </c>
      <c r="I4339" s="1">
        <v>2.9</v>
      </c>
      <c r="J4339" s="1">
        <v>2023</v>
      </c>
      <c r="K4339" s="1">
        <v>777875</v>
      </c>
      <c r="L4339" s="1">
        <v>0</v>
      </c>
      <c r="M4339" s="1">
        <f t="array" ref="M4339">SUMPRODUCT(MAX(ISNUMBER(SEARCH('Class Rules'!$B$6:$B$85,$E4339))*ISNUMBER(SEARCH('Class Rules'!$C$6:$C$85,$F4339))*'Class Rules'!$A$6:$A$85))</f>
        <v>0</v>
      </c>
      <c r="N4339" s="1" t="str">
        <f t="array" ref="N4339">IF($M4339=0,'Class Rules'!$D$3,INDEX('Class Rules'!$D$6:$D$85,MATCH($M4339,'Class Rules'!$A$6:$A$85,0)))</f>
        <v>Passenger LDV</v>
      </c>
      <c r="O4339" s="1" t="str">
        <f t="array" ref="O4339">IF(SUMPRODUCT(MAX(ISNUMBER(SEARCH(Fuel_Rules!$A$6:$A$30,$E4339))*ISNUMBER(SEARCH(Fuel_Rules!$B$6:$B$30,$F4339))*(Fuel_Rules!$A$6:$A$30&lt;&gt;"")))&gt;0,"Plug-in hybrid",IF($G4339="Diesel","Diesel","Gasoline"))</f>
        <v>Gasoline</v>
      </c>
    </row>
    <row r="4340" spans="1:15" ht="15" customHeight="1" x14ac:dyDescent="0.25">
      <c r="A4340" s="1">
        <v>2022</v>
      </c>
      <c r="B4340" s="1" t="s">
        <v>6034</v>
      </c>
      <c r="C4340" s="1" t="s">
        <v>2475</v>
      </c>
      <c r="D4340" s="1" t="s">
        <v>6678</v>
      </c>
      <c r="E4340" s="1" t="s">
        <v>2398</v>
      </c>
      <c r="F4340" s="1" t="s">
        <v>2477</v>
      </c>
      <c r="G4340" s="1" t="s">
        <v>103</v>
      </c>
      <c r="H4340" s="1" t="s">
        <v>298</v>
      </c>
      <c r="I4340" s="1">
        <v>4</v>
      </c>
      <c r="J4340" s="1">
        <v>2023</v>
      </c>
      <c r="K4340" s="1">
        <v>768890</v>
      </c>
      <c r="L4340" s="1">
        <v>0</v>
      </c>
      <c r="M4340" s="1">
        <f t="array" ref="M4340">SUMPRODUCT(MAX(ISNUMBER(SEARCH('Class Rules'!$B$6:$B$85,$E4340))*ISNUMBER(SEARCH('Class Rules'!$C$6:$C$85,$F4340))*'Class Rules'!$A$6:$A$85))</f>
        <v>0</v>
      </c>
      <c r="N4340" s="1" t="str">
        <f t="array" ref="N4340">IF($M4340=0,'Class Rules'!$D$3,INDEX('Class Rules'!$D$6:$D$85,MATCH($M4340,'Class Rules'!$A$6:$A$85,0)))</f>
        <v>Passenger LDV</v>
      </c>
      <c r="O4340" s="1" t="str">
        <f t="array" ref="O4340">IF(SUMPRODUCT(MAX(ISNUMBER(SEARCH(Fuel_Rules!$A$6:$A$30,$E4340))*ISNUMBER(SEARCH(Fuel_Rules!$B$6:$B$30,$F4340))*(Fuel_Rules!$A$6:$A$30&lt;&gt;"")))&gt;0,"Plug-in hybrid",IF($G4340="Diesel","Diesel","Gasoline"))</f>
        <v>Gasoline</v>
      </c>
    </row>
    <row r="4341" spans="1:15" ht="15" customHeight="1" x14ac:dyDescent="0.25">
      <c r="A4341" s="1">
        <v>2022</v>
      </c>
      <c r="B4341" s="1" t="s">
        <v>6034</v>
      </c>
      <c r="C4341" s="1" t="s">
        <v>2478</v>
      </c>
      <c r="D4341" s="1" t="s">
        <v>6679</v>
      </c>
      <c r="E4341" s="1" t="s">
        <v>2398</v>
      </c>
      <c r="F4341" s="1" t="s">
        <v>2480</v>
      </c>
      <c r="G4341" s="1" t="s">
        <v>103</v>
      </c>
      <c r="H4341" s="1" t="s">
        <v>298</v>
      </c>
      <c r="I4341" s="1">
        <v>4</v>
      </c>
      <c r="J4341" s="1">
        <v>2023</v>
      </c>
      <c r="K4341" s="1">
        <v>805550</v>
      </c>
      <c r="L4341" s="1">
        <v>0</v>
      </c>
      <c r="M4341" s="1">
        <f t="array" ref="M4341">SUMPRODUCT(MAX(ISNUMBER(SEARCH('Class Rules'!$B$6:$B$85,$E4341))*ISNUMBER(SEARCH('Class Rules'!$C$6:$C$85,$F4341))*'Class Rules'!$A$6:$A$85))</f>
        <v>0</v>
      </c>
      <c r="N4341" s="1" t="str">
        <f t="array" ref="N4341">IF($M4341=0,'Class Rules'!$D$3,INDEX('Class Rules'!$D$6:$D$85,MATCH($M4341,'Class Rules'!$A$6:$A$85,0)))</f>
        <v>Passenger LDV</v>
      </c>
      <c r="O4341" s="1" t="str">
        <f t="array" ref="O4341">IF(SUMPRODUCT(MAX(ISNUMBER(SEARCH(Fuel_Rules!$A$6:$A$30,$E4341))*ISNUMBER(SEARCH(Fuel_Rules!$B$6:$B$30,$F4341))*(Fuel_Rules!$A$6:$A$30&lt;&gt;"")))&gt;0,"Plug-in hybrid",IF($G4341="Diesel","Diesel","Gasoline"))</f>
        <v>Gasoline</v>
      </c>
    </row>
    <row r="4342" spans="1:15" ht="15" customHeight="1" x14ac:dyDescent="0.25">
      <c r="A4342" s="1">
        <v>2022</v>
      </c>
      <c r="B4342" s="1" t="s">
        <v>6034</v>
      </c>
      <c r="C4342" s="1" t="s">
        <v>2481</v>
      </c>
      <c r="D4342" s="1" t="s">
        <v>6680</v>
      </c>
      <c r="E4342" s="1" t="s">
        <v>2398</v>
      </c>
      <c r="F4342" s="1" t="s">
        <v>2483</v>
      </c>
      <c r="G4342" s="1" t="s">
        <v>103</v>
      </c>
      <c r="H4342" s="1" t="s">
        <v>298</v>
      </c>
      <c r="I4342" s="1">
        <v>3</v>
      </c>
      <c r="J4342" s="1">
        <v>2023</v>
      </c>
      <c r="K4342" s="1">
        <v>711885</v>
      </c>
      <c r="L4342" s="1">
        <v>0</v>
      </c>
      <c r="M4342" s="1">
        <f t="array" ref="M4342">SUMPRODUCT(MAX(ISNUMBER(SEARCH('Class Rules'!$B$6:$B$85,$E4342))*ISNUMBER(SEARCH('Class Rules'!$C$6:$C$85,$F4342))*'Class Rules'!$A$6:$A$85))</f>
        <v>0</v>
      </c>
      <c r="N4342" s="1" t="str">
        <f t="array" ref="N4342">IF($M4342=0,'Class Rules'!$D$3,INDEX('Class Rules'!$D$6:$D$85,MATCH($M4342,'Class Rules'!$A$6:$A$85,0)))</f>
        <v>Passenger LDV</v>
      </c>
      <c r="O4342" s="1" t="str">
        <f t="array" ref="O4342">IF(SUMPRODUCT(MAX(ISNUMBER(SEARCH(Fuel_Rules!$A$6:$A$30,$E4342))*ISNUMBER(SEARCH(Fuel_Rules!$B$6:$B$30,$F4342))*(Fuel_Rules!$A$6:$A$30&lt;&gt;"")))&gt;0,"Plug-in hybrid",IF($G4342="Diesel","Diesel","Gasoline"))</f>
        <v>Plug-in hybrid</v>
      </c>
    </row>
    <row r="4343" spans="1:15" ht="15" customHeight="1" x14ac:dyDescent="0.25">
      <c r="A4343" s="1">
        <v>2022</v>
      </c>
      <c r="B4343" s="1" t="s">
        <v>6034</v>
      </c>
      <c r="C4343" s="1" t="s">
        <v>2484</v>
      </c>
      <c r="D4343" s="1" t="s">
        <v>6681</v>
      </c>
      <c r="E4343" s="1" t="s">
        <v>2398</v>
      </c>
      <c r="F4343" s="1" t="s">
        <v>2486</v>
      </c>
      <c r="G4343" s="1" t="s">
        <v>103</v>
      </c>
      <c r="H4343" s="1" t="s">
        <v>298</v>
      </c>
      <c r="I4343" s="1">
        <v>2.9</v>
      </c>
      <c r="J4343" s="1">
        <v>2023</v>
      </c>
      <c r="K4343" s="1">
        <v>861350</v>
      </c>
      <c r="L4343" s="1">
        <v>0</v>
      </c>
      <c r="M4343" s="1">
        <f t="array" ref="M4343">SUMPRODUCT(MAX(ISNUMBER(SEARCH('Class Rules'!$B$6:$B$85,$E4343))*ISNUMBER(SEARCH('Class Rules'!$C$6:$C$85,$F4343))*'Class Rules'!$A$6:$A$85))</f>
        <v>0</v>
      </c>
      <c r="N4343" s="1" t="str">
        <f t="array" ref="N4343">IF($M4343=0,'Class Rules'!$D$3,INDEX('Class Rules'!$D$6:$D$85,MATCH($M4343,'Class Rules'!$A$6:$A$85,0)))</f>
        <v>Passenger LDV</v>
      </c>
      <c r="O4343" s="1" t="str">
        <f t="array" ref="O4343">IF(SUMPRODUCT(MAX(ISNUMBER(SEARCH(Fuel_Rules!$A$6:$A$30,$E4343))*ISNUMBER(SEARCH(Fuel_Rules!$B$6:$B$30,$F4343))*(Fuel_Rules!$A$6:$A$30&lt;&gt;"")))&gt;0,"Plug-in hybrid",IF($G4343="Diesel","Diesel","Gasoline"))</f>
        <v>Plug-in hybrid</v>
      </c>
    </row>
    <row r="4344" spans="1:15" ht="15" customHeight="1" x14ac:dyDescent="0.25">
      <c r="A4344" s="1">
        <v>2022</v>
      </c>
      <c r="B4344" s="1" t="s">
        <v>6034</v>
      </c>
      <c r="C4344" s="1" t="s">
        <v>2487</v>
      </c>
      <c r="D4344" s="1" t="s">
        <v>6682</v>
      </c>
      <c r="E4344" s="1" t="s">
        <v>2398</v>
      </c>
      <c r="F4344" s="1" t="s">
        <v>2489</v>
      </c>
      <c r="G4344" s="1" t="s">
        <v>103</v>
      </c>
      <c r="H4344" s="1" t="s">
        <v>298</v>
      </c>
      <c r="I4344" s="1">
        <v>4</v>
      </c>
      <c r="J4344" s="1">
        <v>2023</v>
      </c>
      <c r="K4344" s="1">
        <v>1090800</v>
      </c>
      <c r="L4344" s="1">
        <v>0</v>
      </c>
      <c r="M4344" s="1">
        <f t="array" ref="M4344">SUMPRODUCT(MAX(ISNUMBER(SEARCH('Class Rules'!$B$6:$B$85,$E4344))*ISNUMBER(SEARCH('Class Rules'!$C$6:$C$85,$F4344))*'Class Rules'!$A$6:$A$85))</f>
        <v>0</v>
      </c>
      <c r="N4344" s="1" t="str">
        <f t="array" ref="N4344">IF($M4344=0,'Class Rules'!$D$3,INDEX('Class Rules'!$D$6:$D$85,MATCH($M4344,'Class Rules'!$A$6:$A$85,0)))</f>
        <v>Passenger LDV</v>
      </c>
      <c r="O4344" s="1" t="str">
        <f t="array" ref="O4344">IF(SUMPRODUCT(MAX(ISNUMBER(SEARCH(Fuel_Rules!$A$6:$A$30,$E4344))*ISNUMBER(SEARCH(Fuel_Rules!$B$6:$B$30,$F4344))*(Fuel_Rules!$A$6:$A$30&lt;&gt;"")))&gt;0,"Plug-in hybrid",IF($G4344="Diesel","Diesel","Gasoline"))</f>
        <v>Gasoline</v>
      </c>
    </row>
    <row r="4345" spans="1:15" ht="15" customHeight="1" x14ac:dyDescent="0.25">
      <c r="A4345" s="1">
        <v>2022</v>
      </c>
      <c r="B4345" s="1" t="s">
        <v>6034</v>
      </c>
      <c r="C4345" s="1" t="s">
        <v>2490</v>
      </c>
      <c r="D4345" s="1" t="s">
        <v>6683</v>
      </c>
      <c r="E4345" s="1" t="s">
        <v>2398</v>
      </c>
      <c r="F4345" s="1" t="s">
        <v>2492</v>
      </c>
      <c r="G4345" s="1" t="s">
        <v>103</v>
      </c>
      <c r="H4345" s="1" t="s">
        <v>298</v>
      </c>
      <c r="I4345" s="1">
        <v>4</v>
      </c>
      <c r="J4345" s="1">
        <v>2023</v>
      </c>
      <c r="K4345" s="1">
        <v>685955</v>
      </c>
      <c r="L4345" s="1">
        <v>0</v>
      </c>
      <c r="M4345" s="1">
        <f t="array" ref="M4345">SUMPRODUCT(MAX(ISNUMBER(SEARCH('Class Rules'!$B$6:$B$85,$E4345))*ISNUMBER(SEARCH('Class Rules'!$C$6:$C$85,$F4345))*'Class Rules'!$A$6:$A$85))</f>
        <v>0</v>
      </c>
      <c r="N4345" s="1" t="str">
        <f t="array" ref="N4345">IF($M4345=0,'Class Rules'!$D$3,INDEX('Class Rules'!$D$6:$D$85,MATCH($M4345,'Class Rules'!$A$6:$A$85,0)))</f>
        <v>Passenger LDV</v>
      </c>
      <c r="O4345" s="1" t="str">
        <f t="array" ref="O4345">IF(SUMPRODUCT(MAX(ISNUMBER(SEARCH(Fuel_Rules!$A$6:$A$30,$E4345))*ISNUMBER(SEARCH(Fuel_Rules!$B$6:$B$30,$F4345))*(Fuel_Rules!$A$6:$A$30&lt;&gt;"")))&gt;0,"Plug-in hybrid",IF($G4345="Diesel","Diesel","Gasoline"))</f>
        <v>Gasoline</v>
      </c>
    </row>
    <row r="4346" spans="1:15" ht="15" customHeight="1" x14ac:dyDescent="0.25">
      <c r="A4346" s="1">
        <v>2022</v>
      </c>
      <c r="B4346" s="1" t="s">
        <v>6034</v>
      </c>
      <c r="C4346" s="1" t="s">
        <v>2493</v>
      </c>
      <c r="D4346" s="1" t="s">
        <v>6684</v>
      </c>
      <c r="E4346" s="1" t="s">
        <v>2398</v>
      </c>
      <c r="F4346" s="1" t="s">
        <v>2495</v>
      </c>
      <c r="G4346" s="1" t="s">
        <v>103</v>
      </c>
      <c r="H4346" s="1" t="s">
        <v>298</v>
      </c>
      <c r="I4346" s="1">
        <v>4</v>
      </c>
      <c r="J4346" s="1">
        <v>2023</v>
      </c>
      <c r="K4346" s="1">
        <v>1194850</v>
      </c>
      <c r="L4346" s="1">
        <v>0</v>
      </c>
      <c r="M4346" s="1">
        <f t="array" ref="M4346">SUMPRODUCT(MAX(ISNUMBER(SEARCH('Class Rules'!$B$6:$B$85,$E4346))*ISNUMBER(SEARCH('Class Rules'!$C$6:$C$85,$F4346))*'Class Rules'!$A$6:$A$85))</f>
        <v>0</v>
      </c>
      <c r="N4346" s="1" t="str">
        <f t="array" ref="N4346">IF($M4346=0,'Class Rules'!$D$3,INDEX('Class Rules'!$D$6:$D$85,MATCH($M4346,'Class Rules'!$A$6:$A$85,0)))</f>
        <v>Passenger LDV</v>
      </c>
      <c r="O4346" s="1" t="str">
        <f t="array" ref="O4346">IF(SUMPRODUCT(MAX(ISNUMBER(SEARCH(Fuel_Rules!$A$6:$A$30,$E4346))*ISNUMBER(SEARCH(Fuel_Rules!$B$6:$B$30,$F4346))*(Fuel_Rules!$A$6:$A$30&lt;&gt;"")))&gt;0,"Plug-in hybrid",IF($G4346="Diesel","Diesel","Gasoline"))</f>
        <v>Plug-in hybrid</v>
      </c>
    </row>
    <row r="4347" spans="1:15" ht="15" customHeight="1" x14ac:dyDescent="0.25">
      <c r="A4347" s="1">
        <v>2022</v>
      </c>
      <c r="B4347" s="1" t="s">
        <v>6034</v>
      </c>
      <c r="C4347" s="1" t="s">
        <v>2496</v>
      </c>
      <c r="D4347" s="1" t="s">
        <v>6685</v>
      </c>
      <c r="E4347" s="1" t="s">
        <v>2398</v>
      </c>
      <c r="F4347" s="1" t="s">
        <v>2498</v>
      </c>
      <c r="G4347" s="1" t="s">
        <v>103</v>
      </c>
      <c r="H4347" s="1" t="s">
        <v>298</v>
      </c>
      <c r="I4347" s="1">
        <v>2</v>
      </c>
      <c r="J4347" s="1">
        <v>2023</v>
      </c>
      <c r="K4347" s="1">
        <v>612548</v>
      </c>
      <c r="L4347" s="1">
        <v>0</v>
      </c>
      <c r="M4347" s="1">
        <f t="array" ref="M4347">SUMPRODUCT(MAX(ISNUMBER(SEARCH('Class Rules'!$B$6:$B$85,$E4347))*ISNUMBER(SEARCH('Class Rules'!$C$6:$C$85,$F4347))*'Class Rules'!$A$6:$A$85))</f>
        <v>0</v>
      </c>
      <c r="N4347" s="1" t="str">
        <f t="array" ref="N4347">IF($M4347=0,'Class Rules'!$D$3,INDEX('Class Rules'!$D$6:$D$85,MATCH($M4347,'Class Rules'!$A$6:$A$85,0)))</f>
        <v>Passenger LDV</v>
      </c>
      <c r="O4347" s="1" t="str">
        <f t="array" ref="O4347">IF(SUMPRODUCT(MAX(ISNUMBER(SEARCH(Fuel_Rules!$A$6:$A$30,$E4347))*ISNUMBER(SEARCH(Fuel_Rules!$B$6:$B$30,$F4347))*(Fuel_Rules!$A$6:$A$30&lt;&gt;"")))&gt;0,"Plug-in hybrid",IF($G4347="Diesel","Diesel","Gasoline"))</f>
        <v>Gasoline</v>
      </c>
    </row>
    <row r="4348" spans="1:15" ht="15" customHeight="1" x14ac:dyDescent="0.25">
      <c r="A4348" s="1">
        <v>2022</v>
      </c>
      <c r="B4348" s="1" t="s">
        <v>6034</v>
      </c>
      <c r="C4348" s="1" t="s">
        <v>2499</v>
      </c>
      <c r="D4348" s="1" t="s">
        <v>6686</v>
      </c>
      <c r="E4348" s="1" t="s">
        <v>2398</v>
      </c>
      <c r="F4348" s="1" t="s">
        <v>2501</v>
      </c>
      <c r="G4348" s="1" t="s">
        <v>103</v>
      </c>
      <c r="H4348" s="1" t="s">
        <v>298</v>
      </c>
      <c r="I4348" s="1">
        <v>4</v>
      </c>
      <c r="J4348" s="1">
        <v>2023</v>
      </c>
      <c r="K4348" s="1">
        <v>854588</v>
      </c>
      <c r="L4348" s="1">
        <v>0</v>
      </c>
      <c r="M4348" s="1">
        <f t="array" ref="M4348">SUMPRODUCT(MAX(ISNUMBER(SEARCH('Class Rules'!$B$6:$B$85,$E4348))*ISNUMBER(SEARCH('Class Rules'!$C$6:$C$85,$F4348))*'Class Rules'!$A$6:$A$85))</f>
        <v>0</v>
      </c>
      <c r="N4348" s="1" t="str">
        <f t="array" ref="N4348">IF($M4348=0,'Class Rules'!$D$3,INDEX('Class Rules'!$D$6:$D$85,MATCH($M4348,'Class Rules'!$A$6:$A$85,0)))</f>
        <v>Passenger LDV</v>
      </c>
      <c r="O4348" s="1" t="str">
        <f t="array" ref="O4348">IF(SUMPRODUCT(MAX(ISNUMBER(SEARCH(Fuel_Rules!$A$6:$A$30,$E4348))*ISNUMBER(SEARCH(Fuel_Rules!$B$6:$B$30,$F4348))*(Fuel_Rules!$A$6:$A$30&lt;&gt;"")))&gt;0,"Plug-in hybrid",IF($G4348="Diesel","Diesel","Gasoline"))</f>
        <v>Gasoline</v>
      </c>
    </row>
    <row r="4349" spans="1:15" ht="15" customHeight="1" x14ac:dyDescent="0.25">
      <c r="A4349" s="1">
        <v>2022</v>
      </c>
      <c r="B4349" s="1" t="s">
        <v>6034</v>
      </c>
      <c r="C4349" s="1" t="s">
        <v>2502</v>
      </c>
      <c r="D4349" s="1" t="s">
        <v>6687</v>
      </c>
      <c r="E4349" s="1" t="s">
        <v>2398</v>
      </c>
      <c r="F4349" s="1" t="s">
        <v>2504</v>
      </c>
      <c r="G4349" s="1" t="s">
        <v>103</v>
      </c>
      <c r="H4349" s="1" t="s">
        <v>298</v>
      </c>
      <c r="I4349" s="1">
        <v>4</v>
      </c>
      <c r="J4349" s="1">
        <v>2023</v>
      </c>
      <c r="K4349" s="1">
        <v>740200</v>
      </c>
      <c r="L4349" s="1">
        <v>0</v>
      </c>
      <c r="M4349" s="1">
        <f t="array" ref="M4349">SUMPRODUCT(MAX(ISNUMBER(SEARCH('Class Rules'!$B$6:$B$85,$E4349))*ISNUMBER(SEARCH('Class Rules'!$C$6:$C$85,$F4349))*'Class Rules'!$A$6:$A$85))</f>
        <v>0</v>
      </c>
      <c r="N4349" s="1" t="str">
        <f t="array" ref="N4349">IF($M4349=0,'Class Rules'!$D$3,INDEX('Class Rules'!$D$6:$D$85,MATCH($M4349,'Class Rules'!$A$6:$A$85,0)))</f>
        <v>Passenger LDV</v>
      </c>
      <c r="O4349" s="1" t="str">
        <f t="array" ref="O4349">IF(SUMPRODUCT(MAX(ISNUMBER(SEARCH(Fuel_Rules!$A$6:$A$30,$E4349))*ISNUMBER(SEARCH(Fuel_Rules!$B$6:$B$30,$F4349))*(Fuel_Rules!$A$6:$A$30&lt;&gt;"")))&gt;0,"Plug-in hybrid",IF($G4349="Diesel","Diesel","Gasoline"))</f>
        <v>Gasoline</v>
      </c>
    </row>
    <row r="4350" spans="1:15" ht="15" customHeight="1" x14ac:dyDescent="0.25">
      <c r="A4350" s="1">
        <v>2022</v>
      </c>
      <c r="B4350" s="1" t="s">
        <v>6034</v>
      </c>
      <c r="C4350" s="1" t="s">
        <v>2505</v>
      </c>
      <c r="D4350" s="1" t="s">
        <v>6688</v>
      </c>
      <c r="E4350" s="1" t="s">
        <v>2398</v>
      </c>
      <c r="F4350" s="1" t="s">
        <v>2507</v>
      </c>
      <c r="G4350" s="1" t="s">
        <v>103</v>
      </c>
      <c r="H4350" s="1" t="s">
        <v>298</v>
      </c>
      <c r="I4350" s="1">
        <v>2</v>
      </c>
      <c r="J4350" s="1">
        <v>2023</v>
      </c>
      <c r="K4350" s="1">
        <v>585945</v>
      </c>
      <c r="L4350" s="1">
        <v>0</v>
      </c>
      <c r="M4350" s="1">
        <f t="array" ref="M4350">SUMPRODUCT(MAX(ISNUMBER(SEARCH('Class Rules'!$B$6:$B$85,$E4350))*ISNUMBER(SEARCH('Class Rules'!$C$6:$C$85,$F4350))*'Class Rules'!$A$6:$A$85))</f>
        <v>0</v>
      </c>
      <c r="N4350" s="1" t="str">
        <f t="array" ref="N4350">IF($M4350=0,'Class Rules'!$D$3,INDEX('Class Rules'!$D$6:$D$85,MATCH($M4350,'Class Rules'!$A$6:$A$85,0)))</f>
        <v>Passenger LDV</v>
      </c>
      <c r="O4350" s="1" t="str">
        <f t="array" ref="O4350">IF(SUMPRODUCT(MAX(ISNUMBER(SEARCH(Fuel_Rules!$A$6:$A$30,$E4350))*ISNUMBER(SEARCH(Fuel_Rules!$B$6:$B$30,$F4350))*(Fuel_Rules!$A$6:$A$30&lt;&gt;"")))&gt;0,"Plug-in hybrid",IF($G4350="Diesel","Diesel","Gasoline"))</f>
        <v>Gasoline</v>
      </c>
    </row>
    <row r="4351" spans="1:15" ht="15" customHeight="1" x14ac:dyDescent="0.25">
      <c r="A4351" s="1">
        <v>2022</v>
      </c>
      <c r="B4351" s="1" t="s">
        <v>6034</v>
      </c>
      <c r="C4351" s="1" t="s">
        <v>2508</v>
      </c>
      <c r="D4351" s="1" t="s">
        <v>6689</v>
      </c>
      <c r="E4351" s="1" t="s">
        <v>2398</v>
      </c>
      <c r="F4351" s="1" t="s">
        <v>2510</v>
      </c>
      <c r="G4351" s="1" t="s">
        <v>103</v>
      </c>
      <c r="H4351" s="1" t="s">
        <v>298</v>
      </c>
      <c r="I4351" s="1">
        <v>4</v>
      </c>
      <c r="J4351" s="1">
        <v>2023</v>
      </c>
      <c r="K4351" s="1">
        <v>1236266</v>
      </c>
      <c r="L4351" s="1">
        <v>0</v>
      </c>
      <c r="M4351" s="1">
        <f t="array" ref="M4351">SUMPRODUCT(MAX(ISNUMBER(SEARCH('Class Rules'!$B$6:$B$85,$E4351))*ISNUMBER(SEARCH('Class Rules'!$C$6:$C$85,$F4351))*'Class Rules'!$A$6:$A$85))</f>
        <v>0</v>
      </c>
      <c r="N4351" s="1" t="str">
        <f t="array" ref="N4351">IF($M4351=0,'Class Rules'!$D$3,INDEX('Class Rules'!$D$6:$D$85,MATCH($M4351,'Class Rules'!$A$6:$A$85,0)))</f>
        <v>Passenger LDV</v>
      </c>
      <c r="O4351" s="1" t="str">
        <f t="array" ref="O4351">IF(SUMPRODUCT(MAX(ISNUMBER(SEARCH(Fuel_Rules!$A$6:$A$30,$E4351))*ISNUMBER(SEARCH(Fuel_Rules!$B$6:$B$30,$F4351))*(Fuel_Rules!$A$6:$A$30&lt;&gt;"")))&gt;0,"Plug-in hybrid",IF($G4351="Diesel","Diesel","Gasoline"))</f>
        <v>Gasoline</v>
      </c>
    </row>
    <row r="4352" spans="1:15" ht="15" customHeight="1" x14ac:dyDescent="0.25">
      <c r="A4352" s="1">
        <v>2022</v>
      </c>
      <c r="B4352" s="1" t="s">
        <v>6034</v>
      </c>
      <c r="C4352" s="1" t="s">
        <v>2511</v>
      </c>
      <c r="D4352" s="1" t="s">
        <v>6690</v>
      </c>
      <c r="E4352" s="1" t="s">
        <v>2513</v>
      </c>
      <c r="F4352" s="1" t="s">
        <v>2514</v>
      </c>
      <c r="G4352" s="1" t="s">
        <v>105</v>
      </c>
      <c r="H4352" s="1" t="s">
        <v>298</v>
      </c>
      <c r="I4352" s="1">
        <v>6.7</v>
      </c>
      <c r="J4352" s="1">
        <v>2023</v>
      </c>
      <c r="K4352" s="1">
        <v>471044</v>
      </c>
      <c r="L4352" s="1">
        <v>0</v>
      </c>
      <c r="M4352" s="1">
        <f t="array" ref="M4352">SUMPRODUCT(MAX(ISNUMBER(SEARCH('Class Rules'!$B$6:$B$85,$E4352))*ISNUMBER(SEARCH('Class Rules'!$C$6:$C$85,$F4352))*'Class Rules'!$A$6:$A$85))</f>
        <v>56</v>
      </c>
      <c r="N4352" s="1" t="str">
        <f t="array" ref="N4352">IF($M4352=0,'Class Rules'!$D$3,INDEX('Class Rules'!$D$6:$D$85,MATCH($M4352,'Class Rules'!$A$6:$A$85,0)))</f>
        <v>Freight HDV</v>
      </c>
      <c r="O4352" s="1" t="str">
        <f t="array" ref="O4352">IF(SUMPRODUCT(MAX(ISNUMBER(SEARCH(Fuel_Rules!$A$6:$A$30,$E4352))*ISNUMBER(SEARCH(Fuel_Rules!$B$6:$B$30,$F4352))*(Fuel_Rules!$A$6:$A$30&lt;&gt;"")))&gt;0,"Plug-in hybrid",IF($G4352="Diesel","Diesel","Gasoline"))</f>
        <v>Diesel</v>
      </c>
    </row>
    <row r="4353" spans="1:15" ht="15" customHeight="1" x14ac:dyDescent="0.25">
      <c r="A4353" s="1">
        <v>2022</v>
      </c>
      <c r="B4353" s="1" t="s">
        <v>6034</v>
      </c>
      <c r="C4353" s="1" t="s">
        <v>2515</v>
      </c>
      <c r="D4353" s="1" t="s">
        <v>6691</v>
      </c>
      <c r="E4353" s="1" t="s">
        <v>2513</v>
      </c>
      <c r="F4353" s="1" t="s">
        <v>2517</v>
      </c>
      <c r="G4353" s="1" t="s">
        <v>105</v>
      </c>
      <c r="H4353" s="1" t="s">
        <v>298</v>
      </c>
      <c r="I4353" s="1">
        <v>6.7</v>
      </c>
      <c r="J4353" s="1">
        <v>2023</v>
      </c>
      <c r="K4353" s="1">
        <v>516380</v>
      </c>
      <c r="L4353" s="1">
        <v>0</v>
      </c>
      <c r="M4353" s="1">
        <f t="array" ref="M4353">SUMPRODUCT(MAX(ISNUMBER(SEARCH('Class Rules'!$B$6:$B$85,$E4353))*ISNUMBER(SEARCH('Class Rules'!$C$6:$C$85,$F4353))*'Class Rules'!$A$6:$A$85))</f>
        <v>56</v>
      </c>
      <c r="N4353" s="1" t="str">
        <f t="array" ref="N4353">IF($M4353=0,'Class Rules'!$D$3,INDEX('Class Rules'!$D$6:$D$85,MATCH($M4353,'Class Rules'!$A$6:$A$85,0)))</f>
        <v>Freight HDV</v>
      </c>
      <c r="O4353" s="1" t="str">
        <f t="array" ref="O4353">IF(SUMPRODUCT(MAX(ISNUMBER(SEARCH(Fuel_Rules!$A$6:$A$30,$E4353))*ISNUMBER(SEARCH(Fuel_Rules!$B$6:$B$30,$F4353))*(Fuel_Rules!$A$6:$A$30&lt;&gt;"")))&gt;0,"Plug-in hybrid",IF($G4353="Diesel","Diesel","Gasoline"))</f>
        <v>Diesel</v>
      </c>
    </row>
    <row r="4354" spans="1:15" ht="15" customHeight="1" x14ac:dyDescent="0.25">
      <c r="A4354" s="1">
        <v>2022</v>
      </c>
      <c r="B4354" s="1" t="s">
        <v>6034</v>
      </c>
      <c r="C4354" s="1" t="s">
        <v>2518</v>
      </c>
      <c r="D4354" s="1" t="s">
        <v>6692</v>
      </c>
      <c r="E4354" s="1" t="s">
        <v>2513</v>
      </c>
      <c r="F4354" s="1" t="s">
        <v>2520</v>
      </c>
      <c r="G4354" s="1" t="s">
        <v>103</v>
      </c>
      <c r="H4354" s="1" t="s">
        <v>437</v>
      </c>
      <c r="I4354" s="1">
        <v>5.7</v>
      </c>
      <c r="J4354" s="1">
        <v>2023</v>
      </c>
      <c r="K4354" s="1">
        <v>461288</v>
      </c>
      <c r="L4354" s="1">
        <v>0</v>
      </c>
      <c r="M4354" s="1">
        <f t="array" ref="M4354">SUMPRODUCT(MAX(ISNUMBER(SEARCH('Class Rules'!$B$6:$B$85,$E4354))*ISNUMBER(SEARCH('Class Rules'!$C$6:$C$85,$F4354))*'Class Rules'!$A$6:$A$85))</f>
        <v>44</v>
      </c>
      <c r="N4354" s="1" t="str">
        <f t="array" ref="N4354">IF($M4354=0,'Class Rules'!$D$3,INDEX('Class Rules'!$D$6:$D$85,MATCH($M4354,'Class Rules'!$A$6:$A$85,0)))</f>
        <v>Freight LDV</v>
      </c>
      <c r="O4354" s="1" t="str">
        <f t="array" ref="O4354">IF(SUMPRODUCT(MAX(ISNUMBER(SEARCH(Fuel_Rules!$A$6:$A$30,$E4354))*ISNUMBER(SEARCH(Fuel_Rules!$B$6:$B$30,$F4354))*(Fuel_Rules!$A$6:$A$30&lt;&gt;"")))&gt;0,"Plug-in hybrid",IF($G4354="Diesel","Diesel","Gasoline"))</f>
        <v>Gasoline</v>
      </c>
    </row>
    <row r="4355" spans="1:15" ht="15" customHeight="1" x14ac:dyDescent="0.25">
      <c r="A4355" s="1">
        <v>2022</v>
      </c>
      <c r="B4355" s="1" t="s">
        <v>6034</v>
      </c>
      <c r="C4355" s="1" t="s">
        <v>3914</v>
      </c>
      <c r="D4355" s="1" t="s">
        <v>6693</v>
      </c>
      <c r="E4355" s="1" t="s">
        <v>2513</v>
      </c>
      <c r="F4355" s="1" t="s">
        <v>3916</v>
      </c>
      <c r="G4355" s="1" t="s">
        <v>105</v>
      </c>
      <c r="H4355" s="1" t="s">
        <v>298</v>
      </c>
      <c r="I4355" s="1">
        <v>6.7</v>
      </c>
      <c r="J4355" s="1">
        <v>2023</v>
      </c>
      <c r="K4355" s="1">
        <v>487674</v>
      </c>
      <c r="L4355" s="1">
        <v>0</v>
      </c>
      <c r="M4355" s="1">
        <f t="array" ref="M4355">SUMPRODUCT(MAX(ISNUMBER(SEARCH('Class Rules'!$B$6:$B$85,$E4355))*ISNUMBER(SEARCH('Class Rules'!$C$6:$C$85,$F4355))*'Class Rules'!$A$6:$A$85))</f>
        <v>56</v>
      </c>
      <c r="N4355" s="1" t="str">
        <f t="array" ref="N4355">IF($M4355=0,'Class Rules'!$D$3,INDEX('Class Rules'!$D$6:$D$85,MATCH($M4355,'Class Rules'!$A$6:$A$85,0)))</f>
        <v>Freight HDV</v>
      </c>
      <c r="O4355" s="1" t="str">
        <f t="array" ref="O4355">IF(SUMPRODUCT(MAX(ISNUMBER(SEARCH(Fuel_Rules!$A$6:$A$30,$E4355))*ISNUMBER(SEARCH(Fuel_Rules!$B$6:$B$30,$F4355))*(Fuel_Rules!$A$6:$A$30&lt;&gt;"")))&gt;0,"Plug-in hybrid",IF($G4355="Diesel","Diesel","Gasoline"))</f>
        <v>Diesel</v>
      </c>
    </row>
    <row r="4356" spans="1:15" ht="15" customHeight="1" x14ac:dyDescent="0.25">
      <c r="A4356" s="1">
        <v>2022</v>
      </c>
      <c r="B4356" s="1" t="s">
        <v>6034</v>
      </c>
      <c r="C4356" s="1" t="s">
        <v>6694</v>
      </c>
      <c r="D4356" s="1" t="s">
        <v>6695</v>
      </c>
      <c r="E4356" s="1" t="s">
        <v>2513</v>
      </c>
      <c r="F4356" s="1" t="s">
        <v>6696</v>
      </c>
      <c r="G4356" s="1" t="s">
        <v>105</v>
      </c>
      <c r="H4356" s="1" t="s">
        <v>298</v>
      </c>
      <c r="I4356" s="1">
        <v>6.7</v>
      </c>
      <c r="J4356" s="1">
        <v>2023</v>
      </c>
      <c r="K4356" s="1">
        <v>488624</v>
      </c>
      <c r="L4356" s="1">
        <v>0</v>
      </c>
      <c r="M4356" s="1">
        <f t="array" ref="M4356">SUMPRODUCT(MAX(ISNUMBER(SEARCH('Class Rules'!$B$6:$B$85,$E4356))*ISNUMBER(SEARCH('Class Rules'!$C$6:$C$85,$F4356))*'Class Rules'!$A$6:$A$85))</f>
        <v>57</v>
      </c>
      <c r="N4356" s="1" t="str">
        <f t="array" ref="N4356">IF($M4356=0,'Class Rules'!$D$3,INDEX('Class Rules'!$D$6:$D$85,MATCH($M4356,'Class Rules'!$A$6:$A$85,0)))</f>
        <v>Freight HDV</v>
      </c>
      <c r="O4356" s="1" t="str">
        <f t="array" ref="O4356">IF(SUMPRODUCT(MAX(ISNUMBER(SEARCH(Fuel_Rules!$A$6:$A$30,$E4356))*ISNUMBER(SEARCH(Fuel_Rules!$B$6:$B$30,$F4356))*(Fuel_Rules!$A$6:$A$30&lt;&gt;"")))&gt;0,"Plug-in hybrid",IF($G4356="Diesel","Diesel","Gasoline"))</f>
        <v>Diesel</v>
      </c>
    </row>
    <row r="4357" spans="1:15" ht="15" customHeight="1" x14ac:dyDescent="0.25">
      <c r="A4357" s="1">
        <v>2022</v>
      </c>
      <c r="B4357" s="1" t="s">
        <v>6034</v>
      </c>
      <c r="C4357" s="1" t="s">
        <v>6697</v>
      </c>
      <c r="D4357" s="1" t="s">
        <v>6698</v>
      </c>
      <c r="E4357" s="1" t="s">
        <v>2513</v>
      </c>
      <c r="F4357" s="1" t="s">
        <v>6699</v>
      </c>
      <c r="G4357" s="1" t="s">
        <v>105</v>
      </c>
      <c r="H4357" s="1" t="s">
        <v>298</v>
      </c>
      <c r="I4357" s="1">
        <v>6.7</v>
      </c>
      <c r="J4357" s="1">
        <v>2023</v>
      </c>
      <c r="K4357" s="1">
        <v>543657</v>
      </c>
      <c r="L4357" s="1">
        <v>0</v>
      </c>
      <c r="M4357" s="1">
        <f t="array" ref="M4357">SUMPRODUCT(MAX(ISNUMBER(SEARCH('Class Rules'!$B$6:$B$85,$E4357))*ISNUMBER(SEARCH('Class Rules'!$C$6:$C$85,$F4357))*'Class Rules'!$A$6:$A$85))</f>
        <v>57</v>
      </c>
      <c r="N4357" s="1" t="str">
        <f t="array" ref="N4357">IF($M4357=0,'Class Rules'!$D$3,INDEX('Class Rules'!$D$6:$D$85,MATCH($M4357,'Class Rules'!$A$6:$A$85,0)))</f>
        <v>Freight HDV</v>
      </c>
      <c r="O4357" s="1" t="str">
        <f t="array" ref="O4357">IF(SUMPRODUCT(MAX(ISNUMBER(SEARCH(Fuel_Rules!$A$6:$A$30,$E4357))*ISNUMBER(SEARCH(Fuel_Rules!$B$6:$B$30,$F4357))*(Fuel_Rules!$A$6:$A$30&lt;&gt;"")))&gt;0,"Plug-in hybrid",IF($G4357="Diesel","Diesel","Gasoline"))</f>
        <v>Diesel</v>
      </c>
    </row>
    <row r="4358" spans="1:15" ht="15" customHeight="1" x14ac:dyDescent="0.25">
      <c r="A4358" s="1">
        <v>2022</v>
      </c>
      <c r="B4358" s="1" t="s">
        <v>6034</v>
      </c>
      <c r="C4358" s="1" t="s">
        <v>2524</v>
      </c>
      <c r="D4358" s="1" t="s">
        <v>6700</v>
      </c>
      <c r="E4358" s="1" t="s">
        <v>2526</v>
      </c>
      <c r="F4358" s="1" t="s">
        <v>2527</v>
      </c>
      <c r="G4358" s="1" t="s">
        <v>105</v>
      </c>
      <c r="H4358" s="1" t="s">
        <v>298</v>
      </c>
      <c r="I4358" s="1">
        <v>2.2999999999999998</v>
      </c>
      <c r="J4358" s="1">
        <v>2023</v>
      </c>
      <c r="K4358" s="1">
        <v>176838</v>
      </c>
      <c r="L4358" s="1">
        <v>0</v>
      </c>
      <c r="M4358" s="1">
        <f t="array" ref="M4358">SUMPRODUCT(MAX(ISNUMBER(SEARCH('Class Rules'!$B$6:$B$85,$E4358))*ISNUMBER(SEARCH('Class Rules'!$C$6:$C$85,$F4358))*'Class Rules'!$A$6:$A$85))</f>
        <v>21</v>
      </c>
      <c r="N4358" s="1" t="str">
        <f t="array" ref="N4358">IF($M4358=0,'Class Rules'!$D$3,INDEX('Class Rules'!$D$6:$D$85,MATCH($M4358,'Class Rules'!$A$6:$A$85,0)))</f>
        <v>Freight LDV</v>
      </c>
      <c r="O4358" s="1" t="str">
        <f t="array" ref="O4358">IF(SUMPRODUCT(MAX(ISNUMBER(SEARCH(Fuel_Rules!$A$6:$A$30,$E4358))*ISNUMBER(SEARCH(Fuel_Rules!$B$6:$B$30,$F4358))*(Fuel_Rules!$A$6:$A$30&lt;&gt;"")))&gt;0,"Plug-in hybrid",IF($G4358="Diesel","Diesel","Gasoline"))</f>
        <v>Diesel</v>
      </c>
    </row>
    <row r="4359" spans="1:15" ht="15" customHeight="1" x14ac:dyDescent="0.25">
      <c r="A4359" s="1">
        <v>2022</v>
      </c>
      <c r="B4359" s="1" t="s">
        <v>6034</v>
      </c>
      <c r="C4359" s="1" t="s">
        <v>2524</v>
      </c>
      <c r="D4359" s="1" t="s">
        <v>6701</v>
      </c>
      <c r="E4359" s="1" t="s">
        <v>2526</v>
      </c>
      <c r="F4359" s="1" t="s">
        <v>2527</v>
      </c>
      <c r="G4359" s="1" t="s">
        <v>105</v>
      </c>
      <c r="H4359" s="1" t="s">
        <v>298</v>
      </c>
      <c r="I4359" s="1">
        <v>2.2999999999999998</v>
      </c>
      <c r="J4359" s="1">
        <v>2023</v>
      </c>
      <c r="K4359" s="1">
        <v>170648</v>
      </c>
      <c r="L4359" s="1">
        <v>0</v>
      </c>
      <c r="M4359" s="1">
        <f t="array" ref="M4359">SUMPRODUCT(MAX(ISNUMBER(SEARCH('Class Rules'!$B$6:$B$85,$E4359))*ISNUMBER(SEARCH('Class Rules'!$C$6:$C$85,$F4359))*'Class Rules'!$A$6:$A$85))</f>
        <v>21</v>
      </c>
      <c r="N4359" s="1" t="str">
        <f t="array" ref="N4359">IF($M4359=0,'Class Rules'!$D$3,INDEX('Class Rules'!$D$6:$D$85,MATCH($M4359,'Class Rules'!$A$6:$A$85,0)))</f>
        <v>Freight LDV</v>
      </c>
      <c r="O4359" s="1" t="str">
        <f t="array" ref="O4359">IF(SUMPRODUCT(MAX(ISNUMBER(SEARCH(Fuel_Rules!$A$6:$A$30,$E4359))*ISNUMBER(SEARCH(Fuel_Rules!$B$6:$B$30,$F4359))*(Fuel_Rules!$A$6:$A$30&lt;&gt;"")))&gt;0,"Plug-in hybrid",IF($G4359="Diesel","Diesel","Gasoline"))</f>
        <v>Diesel</v>
      </c>
    </row>
    <row r="4360" spans="1:15" ht="15" customHeight="1" x14ac:dyDescent="0.25">
      <c r="A4360" s="1">
        <v>2022</v>
      </c>
      <c r="B4360" s="1" t="s">
        <v>6034</v>
      </c>
      <c r="C4360" s="1" t="s">
        <v>2528</v>
      </c>
      <c r="D4360" s="1" t="s">
        <v>6702</v>
      </c>
      <c r="E4360" s="1" t="s">
        <v>2526</v>
      </c>
      <c r="F4360" s="1" t="s">
        <v>2530</v>
      </c>
      <c r="G4360" s="1" t="s">
        <v>105</v>
      </c>
      <c r="H4360" s="1" t="s">
        <v>298</v>
      </c>
      <c r="I4360" s="1">
        <v>2.2999999999999998</v>
      </c>
      <c r="J4360" s="1">
        <v>2023</v>
      </c>
      <c r="K4360" s="1">
        <v>194828</v>
      </c>
      <c r="L4360" s="1">
        <v>0</v>
      </c>
      <c r="M4360" s="1">
        <f t="array" ref="M4360">SUMPRODUCT(MAX(ISNUMBER(SEARCH('Class Rules'!$B$6:$B$85,$E4360))*ISNUMBER(SEARCH('Class Rules'!$C$6:$C$85,$F4360))*'Class Rules'!$A$6:$A$85))</f>
        <v>21</v>
      </c>
      <c r="N4360" s="1" t="str">
        <f t="array" ref="N4360">IF($M4360=0,'Class Rules'!$D$3,INDEX('Class Rules'!$D$6:$D$85,MATCH($M4360,'Class Rules'!$A$6:$A$85,0)))</f>
        <v>Freight LDV</v>
      </c>
      <c r="O4360" s="1" t="str">
        <f t="array" ref="O4360">IF(SUMPRODUCT(MAX(ISNUMBER(SEARCH(Fuel_Rules!$A$6:$A$30,$E4360))*ISNUMBER(SEARCH(Fuel_Rules!$B$6:$B$30,$F4360))*(Fuel_Rules!$A$6:$A$30&lt;&gt;"")))&gt;0,"Plug-in hybrid",IF($G4360="Diesel","Diesel","Gasoline"))</f>
        <v>Diesel</v>
      </c>
    </row>
    <row r="4361" spans="1:15" ht="15" customHeight="1" x14ac:dyDescent="0.25">
      <c r="A4361" s="1">
        <v>2022</v>
      </c>
      <c r="B4361" s="1" t="s">
        <v>6034</v>
      </c>
      <c r="C4361" s="1" t="s">
        <v>2528</v>
      </c>
      <c r="D4361" s="1" t="s">
        <v>6703</v>
      </c>
      <c r="E4361" s="1" t="s">
        <v>2526</v>
      </c>
      <c r="F4361" s="1" t="s">
        <v>2530</v>
      </c>
      <c r="G4361" s="1" t="s">
        <v>105</v>
      </c>
      <c r="H4361" s="1" t="s">
        <v>298</v>
      </c>
      <c r="I4361" s="1">
        <v>2.2999999999999998</v>
      </c>
      <c r="J4361" s="1">
        <v>2023</v>
      </c>
      <c r="K4361" s="1">
        <v>188009</v>
      </c>
      <c r="L4361" s="1">
        <v>0</v>
      </c>
      <c r="M4361" s="1">
        <f t="array" ref="M4361">SUMPRODUCT(MAX(ISNUMBER(SEARCH('Class Rules'!$B$6:$B$85,$E4361))*ISNUMBER(SEARCH('Class Rules'!$C$6:$C$85,$F4361))*'Class Rules'!$A$6:$A$85))</f>
        <v>21</v>
      </c>
      <c r="N4361" s="1" t="str">
        <f t="array" ref="N4361">IF($M4361=0,'Class Rules'!$D$3,INDEX('Class Rules'!$D$6:$D$85,MATCH($M4361,'Class Rules'!$A$6:$A$85,0)))</f>
        <v>Freight LDV</v>
      </c>
      <c r="O4361" s="1" t="str">
        <f t="array" ref="O4361">IF(SUMPRODUCT(MAX(ISNUMBER(SEARCH(Fuel_Rules!$A$6:$A$30,$E4361))*ISNUMBER(SEARCH(Fuel_Rules!$B$6:$B$30,$F4361))*(Fuel_Rules!$A$6:$A$30&lt;&gt;"")))&gt;0,"Plug-in hybrid",IF($G4361="Diesel","Diesel","Gasoline"))</f>
        <v>Diesel</v>
      </c>
    </row>
    <row r="4362" spans="1:15" ht="15" customHeight="1" x14ac:dyDescent="0.25">
      <c r="A4362" s="1">
        <v>2022</v>
      </c>
      <c r="B4362" s="1" t="s">
        <v>6034</v>
      </c>
      <c r="C4362" s="1" t="s">
        <v>2531</v>
      </c>
      <c r="D4362" s="1" t="s">
        <v>6704</v>
      </c>
      <c r="E4362" s="1" t="s">
        <v>2526</v>
      </c>
      <c r="F4362" s="1" t="s">
        <v>2533</v>
      </c>
      <c r="G4362" s="1" t="s">
        <v>105</v>
      </c>
      <c r="H4362" s="1" t="s">
        <v>298</v>
      </c>
      <c r="I4362" s="1">
        <v>2.2999999999999998</v>
      </c>
      <c r="J4362" s="1">
        <v>2023</v>
      </c>
      <c r="K4362" s="1">
        <v>202649</v>
      </c>
      <c r="L4362" s="1">
        <v>0</v>
      </c>
      <c r="M4362" s="1">
        <f t="array" ref="M4362">SUMPRODUCT(MAX(ISNUMBER(SEARCH('Class Rules'!$B$6:$B$85,$E4362))*ISNUMBER(SEARCH('Class Rules'!$C$6:$C$85,$F4362))*'Class Rules'!$A$6:$A$85))</f>
        <v>21</v>
      </c>
      <c r="N4362" s="1" t="str">
        <f t="array" ref="N4362">IF($M4362=0,'Class Rules'!$D$3,INDEX('Class Rules'!$D$6:$D$85,MATCH($M4362,'Class Rules'!$A$6:$A$85,0)))</f>
        <v>Freight LDV</v>
      </c>
      <c r="O4362" s="1" t="str">
        <f t="array" ref="O4362">IF(SUMPRODUCT(MAX(ISNUMBER(SEARCH(Fuel_Rules!$A$6:$A$30,$E4362))*ISNUMBER(SEARCH(Fuel_Rules!$B$6:$B$30,$F4362))*(Fuel_Rules!$A$6:$A$30&lt;&gt;"")))&gt;0,"Plug-in hybrid",IF($G4362="Diesel","Diesel","Gasoline"))</f>
        <v>Diesel</v>
      </c>
    </row>
    <row r="4363" spans="1:15" ht="15" customHeight="1" x14ac:dyDescent="0.25">
      <c r="A4363" s="1">
        <v>2022</v>
      </c>
      <c r="B4363" s="1" t="s">
        <v>6034</v>
      </c>
      <c r="C4363" s="1" t="s">
        <v>2531</v>
      </c>
      <c r="D4363" s="1" t="s">
        <v>6705</v>
      </c>
      <c r="E4363" s="1" t="s">
        <v>2526</v>
      </c>
      <c r="F4363" s="1" t="s">
        <v>2533</v>
      </c>
      <c r="G4363" s="1" t="s">
        <v>105</v>
      </c>
      <c r="H4363" s="1" t="s">
        <v>298</v>
      </c>
      <c r="I4363" s="1">
        <v>2.2999999999999998</v>
      </c>
      <c r="J4363" s="1">
        <v>2023</v>
      </c>
      <c r="K4363" s="1">
        <v>195556</v>
      </c>
      <c r="L4363" s="1">
        <v>0</v>
      </c>
      <c r="M4363" s="1">
        <f t="array" ref="M4363">SUMPRODUCT(MAX(ISNUMBER(SEARCH('Class Rules'!$B$6:$B$85,$E4363))*ISNUMBER(SEARCH('Class Rules'!$C$6:$C$85,$F4363))*'Class Rules'!$A$6:$A$85))</f>
        <v>21</v>
      </c>
      <c r="N4363" s="1" t="str">
        <f t="array" ref="N4363">IF($M4363=0,'Class Rules'!$D$3,INDEX('Class Rules'!$D$6:$D$85,MATCH($M4363,'Class Rules'!$A$6:$A$85,0)))</f>
        <v>Freight LDV</v>
      </c>
      <c r="O4363" s="1" t="str">
        <f t="array" ref="O4363">IF(SUMPRODUCT(MAX(ISNUMBER(SEARCH(Fuel_Rules!$A$6:$A$30,$E4363))*ISNUMBER(SEARCH(Fuel_Rules!$B$6:$B$30,$F4363))*(Fuel_Rules!$A$6:$A$30&lt;&gt;"")))&gt;0,"Plug-in hybrid",IF($G4363="Diesel","Diesel","Gasoline"))</f>
        <v>Diesel</v>
      </c>
    </row>
    <row r="4364" spans="1:15" ht="15" customHeight="1" x14ac:dyDescent="0.25">
      <c r="A4364" s="1">
        <v>2022</v>
      </c>
      <c r="B4364" s="1" t="s">
        <v>6034</v>
      </c>
      <c r="C4364" s="1" t="s">
        <v>2534</v>
      </c>
      <c r="D4364" s="1" t="s">
        <v>6706</v>
      </c>
      <c r="E4364" s="1" t="s">
        <v>2526</v>
      </c>
      <c r="F4364" s="1" t="s">
        <v>2536</v>
      </c>
      <c r="G4364" s="1" t="s">
        <v>105</v>
      </c>
      <c r="H4364" s="1" t="s">
        <v>298</v>
      </c>
      <c r="I4364" s="1">
        <v>2.2999999999999998</v>
      </c>
      <c r="J4364" s="1">
        <v>2023</v>
      </c>
      <c r="K4364" s="1">
        <v>207750</v>
      </c>
      <c r="L4364" s="1">
        <v>0</v>
      </c>
      <c r="M4364" s="1">
        <f t="array" ref="M4364">SUMPRODUCT(MAX(ISNUMBER(SEARCH('Class Rules'!$B$6:$B$85,$E4364))*ISNUMBER(SEARCH('Class Rules'!$C$6:$C$85,$F4364))*'Class Rules'!$A$6:$A$85))</f>
        <v>21</v>
      </c>
      <c r="N4364" s="1" t="str">
        <f t="array" ref="N4364">IF($M4364=0,'Class Rules'!$D$3,INDEX('Class Rules'!$D$6:$D$85,MATCH($M4364,'Class Rules'!$A$6:$A$85,0)))</f>
        <v>Freight LDV</v>
      </c>
      <c r="O4364" s="1" t="str">
        <f t="array" ref="O4364">IF(SUMPRODUCT(MAX(ISNUMBER(SEARCH(Fuel_Rules!$A$6:$A$30,$E4364))*ISNUMBER(SEARCH(Fuel_Rules!$B$6:$B$30,$F4364))*(Fuel_Rules!$A$6:$A$30&lt;&gt;"")))&gt;0,"Plug-in hybrid",IF($G4364="Diesel","Diesel","Gasoline"))</f>
        <v>Diesel</v>
      </c>
    </row>
    <row r="4365" spans="1:15" ht="15" customHeight="1" x14ac:dyDescent="0.25">
      <c r="A4365" s="1">
        <v>2022</v>
      </c>
      <c r="B4365" s="1" t="s">
        <v>6034</v>
      </c>
      <c r="C4365" s="1" t="s">
        <v>2534</v>
      </c>
      <c r="D4365" s="1" t="s">
        <v>6707</v>
      </c>
      <c r="E4365" s="1" t="s">
        <v>2526</v>
      </c>
      <c r="F4365" s="1" t="s">
        <v>2536</v>
      </c>
      <c r="G4365" s="1" t="s">
        <v>105</v>
      </c>
      <c r="H4365" s="1" t="s">
        <v>298</v>
      </c>
      <c r="I4365" s="1">
        <v>2.2999999999999998</v>
      </c>
      <c r="J4365" s="1">
        <v>2023</v>
      </c>
      <c r="K4365" s="1">
        <v>196065</v>
      </c>
      <c r="L4365" s="1">
        <v>0</v>
      </c>
      <c r="M4365" s="1">
        <f t="array" ref="M4365">SUMPRODUCT(MAX(ISNUMBER(SEARCH('Class Rules'!$B$6:$B$85,$E4365))*ISNUMBER(SEARCH('Class Rules'!$C$6:$C$85,$F4365))*'Class Rules'!$A$6:$A$85))</f>
        <v>21</v>
      </c>
      <c r="N4365" s="1" t="str">
        <f t="array" ref="N4365">IF($M4365=0,'Class Rules'!$D$3,INDEX('Class Rules'!$D$6:$D$85,MATCH($M4365,'Class Rules'!$A$6:$A$85,0)))</f>
        <v>Freight LDV</v>
      </c>
      <c r="O4365" s="1" t="str">
        <f t="array" ref="O4365">IF(SUMPRODUCT(MAX(ISNUMBER(SEARCH(Fuel_Rules!$A$6:$A$30,$E4365))*ISNUMBER(SEARCH(Fuel_Rules!$B$6:$B$30,$F4365))*(Fuel_Rules!$A$6:$A$30&lt;&gt;"")))&gt;0,"Plug-in hybrid",IF($G4365="Diesel","Diesel","Gasoline"))</f>
        <v>Diesel</v>
      </c>
    </row>
    <row r="4366" spans="1:15" ht="15" customHeight="1" x14ac:dyDescent="0.25">
      <c r="A4366" s="1">
        <v>2022</v>
      </c>
      <c r="B4366" s="1" t="s">
        <v>6034</v>
      </c>
      <c r="C4366" s="1" t="s">
        <v>2540</v>
      </c>
      <c r="D4366" s="1" t="s">
        <v>6708</v>
      </c>
      <c r="E4366" s="1" t="s">
        <v>2526</v>
      </c>
      <c r="F4366" s="1" t="s">
        <v>2542</v>
      </c>
      <c r="G4366" s="1" t="s">
        <v>105</v>
      </c>
      <c r="H4366" s="1" t="s">
        <v>298</v>
      </c>
      <c r="I4366" s="1">
        <v>2.2999999999999998</v>
      </c>
      <c r="J4366" s="1">
        <v>2023</v>
      </c>
      <c r="K4366" s="1">
        <v>215667</v>
      </c>
      <c r="L4366" s="1">
        <v>0</v>
      </c>
      <c r="M4366" s="1">
        <f t="array" ref="M4366">SUMPRODUCT(MAX(ISNUMBER(SEARCH('Class Rules'!$B$6:$B$85,$E4366))*ISNUMBER(SEARCH('Class Rules'!$C$6:$C$85,$F4366))*'Class Rules'!$A$6:$A$85))</f>
        <v>71</v>
      </c>
      <c r="N4366" s="1" t="str">
        <f t="array" ref="N4366">IF($M4366=0,'Class Rules'!$D$3,INDEX('Class Rules'!$D$6:$D$85,MATCH($M4366,'Class Rules'!$A$6:$A$85,0)))</f>
        <v>Passenger LDV</v>
      </c>
      <c r="O4366" s="1" t="str">
        <f t="array" ref="O4366">IF(SUMPRODUCT(MAX(ISNUMBER(SEARCH(Fuel_Rules!$A$6:$A$30,$E4366))*ISNUMBER(SEARCH(Fuel_Rules!$B$6:$B$30,$F4366))*(Fuel_Rules!$A$6:$A$30&lt;&gt;"")))&gt;0,"Plug-in hybrid",IF($G4366="Diesel","Diesel","Gasoline"))</f>
        <v>Diesel</v>
      </c>
    </row>
    <row r="4367" spans="1:15" ht="15" customHeight="1" x14ac:dyDescent="0.25">
      <c r="A4367" s="1">
        <v>2022</v>
      </c>
      <c r="B4367" s="1" t="s">
        <v>6034</v>
      </c>
      <c r="C4367" s="1" t="s">
        <v>2540</v>
      </c>
      <c r="D4367" s="1" t="s">
        <v>6709</v>
      </c>
      <c r="E4367" s="1" t="s">
        <v>2526</v>
      </c>
      <c r="F4367" s="1" t="s">
        <v>2542</v>
      </c>
      <c r="G4367" s="1" t="s">
        <v>105</v>
      </c>
      <c r="H4367" s="1" t="s">
        <v>298</v>
      </c>
      <c r="I4367" s="1">
        <v>2.2999999999999998</v>
      </c>
      <c r="J4367" s="1">
        <v>2023</v>
      </c>
      <c r="K4367" s="1">
        <v>207455</v>
      </c>
      <c r="L4367" s="1">
        <v>0</v>
      </c>
      <c r="M4367" s="1">
        <f t="array" ref="M4367">SUMPRODUCT(MAX(ISNUMBER(SEARCH('Class Rules'!$B$6:$B$85,$E4367))*ISNUMBER(SEARCH('Class Rules'!$C$6:$C$85,$F4367))*'Class Rules'!$A$6:$A$85))</f>
        <v>71</v>
      </c>
      <c r="N4367" s="1" t="str">
        <f t="array" ref="N4367">IF($M4367=0,'Class Rules'!$D$3,INDEX('Class Rules'!$D$6:$D$85,MATCH($M4367,'Class Rules'!$A$6:$A$85,0)))</f>
        <v>Passenger LDV</v>
      </c>
      <c r="O4367" s="1" t="str">
        <f t="array" ref="O4367">IF(SUMPRODUCT(MAX(ISNUMBER(SEARCH(Fuel_Rules!$A$6:$A$30,$E4367))*ISNUMBER(SEARCH(Fuel_Rules!$B$6:$B$30,$F4367))*(Fuel_Rules!$A$6:$A$30&lt;&gt;"")))&gt;0,"Plug-in hybrid",IF($G4367="Diesel","Diesel","Gasoline"))</f>
        <v>Diesel</v>
      </c>
    </row>
    <row r="4368" spans="1:15" ht="15" customHeight="1" x14ac:dyDescent="0.25">
      <c r="A4368" s="1">
        <v>2022</v>
      </c>
      <c r="B4368" s="1" t="s">
        <v>6034</v>
      </c>
      <c r="C4368" s="1" t="s">
        <v>2543</v>
      </c>
      <c r="D4368" s="1" t="s">
        <v>6710</v>
      </c>
      <c r="E4368" s="1" t="s">
        <v>2526</v>
      </c>
      <c r="F4368" s="1" t="s">
        <v>2545</v>
      </c>
      <c r="G4368" s="1" t="s">
        <v>105</v>
      </c>
      <c r="H4368" s="1" t="s">
        <v>298</v>
      </c>
      <c r="I4368" s="1">
        <v>2.2999999999999998</v>
      </c>
      <c r="J4368" s="1">
        <v>2023</v>
      </c>
      <c r="K4368" s="1">
        <v>253273</v>
      </c>
      <c r="L4368" s="1">
        <v>0</v>
      </c>
      <c r="M4368" s="1">
        <f t="array" ref="M4368">SUMPRODUCT(MAX(ISNUMBER(SEARCH('Class Rules'!$B$6:$B$85,$E4368))*ISNUMBER(SEARCH('Class Rules'!$C$6:$C$85,$F4368))*'Class Rules'!$A$6:$A$85))</f>
        <v>67</v>
      </c>
      <c r="N4368" s="1" t="str">
        <f t="array" ref="N4368">IF($M4368=0,'Class Rules'!$D$3,INDEX('Class Rules'!$D$6:$D$85,MATCH($M4368,'Class Rules'!$A$6:$A$85,0)))</f>
        <v>Passenger HDV</v>
      </c>
      <c r="O4368" s="1" t="str">
        <f t="array" ref="O4368">IF(SUMPRODUCT(MAX(ISNUMBER(SEARCH(Fuel_Rules!$A$6:$A$30,$E4368))*ISNUMBER(SEARCH(Fuel_Rules!$B$6:$B$30,$F4368))*(Fuel_Rules!$A$6:$A$30&lt;&gt;"")))&gt;0,"Plug-in hybrid",IF($G4368="Diesel","Diesel","Gasoline"))</f>
        <v>Diesel</v>
      </c>
    </row>
    <row r="4369" spans="1:15" ht="15" customHeight="1" x14ac:dyDescent="0.25">
      <c r="A4369" s="1">
        <v>2022</v>
      </c>
      <c r="B4369" s="1" t="s">
        <v>6034</v>
      </c>
      <c r="C4369" s="1" t="s">
        <v>2543</v>
      </c>
      <c r="D4369" s="1" t="s">
        <v>6711</v>
      </c>
      <c r="E4369" s="1" t="s">
        <v>2526</v>
      </c>
      <c r="F4369" s="1" t="s">
        <v>2545</v>
      </c>
      <c r="G4369" s="1" t="s">
        <v>105</v>
      </c>
      <c r="H4369" s="1" t="s">
        <v>298</v>
      </c>
      <c r="I4369" s="1">
        <v>2.2999999999999998</v>
      </c>
      <c r="J4369" s="1">
        <v>2023</v>
      </c>
      <c r="K4369" s="1">
        <v>244408</v>
      </c>
      <c r="L4369" s="1">
        <v>0</v>
      </c>
      <c r="M4369" s="1">
        <f t="array" ref="M4369">SUMPRODUCT(MAX(ISNUMBER(SEARCH('Class Rules'!$B$6:$B$85,$E4369))*ISNUMBER(SEARCH('Class Rules'!$C$6:$C$85,$F4369))*'Class Rules'!$A$6:$A$85))</f>
        <v>67</v>
      </c>
      <c r="N4369" s="1" t="str">
        <f t="array" ref="N4369">IF($M4369=0,'Class Rules'!$D$3,INDEX('Class Rules'!$D$6:$D$85,MATCH($M4369,'Class Rules'!$A$6:$A$85,0)))</f>
        <v>Passenger HDV</v>
      </c>
      <c r="O4369" s="1" t="str">
        <f t="array" ref="O4369">IF(SUMPRODUCT(MAX(ISNUMBER(SEARCH(Fuel_Rules!$A$6:$A$30,$E4369))*ISNUMBER(SEARCH(Fuel_Rules!$B$6:$B$30,$F4369))*(Fuel_Rules!$A$6:$A$30&lt;&gt;"")))&gt;0,"Plug-in hybrid",IF($G4369="Diesel","Diesel","Gasoline"))</f>
        <v>Diesel</v>
      </c>
    </row>
    <row r="4370" spans="1:15" ht="15" customHeight="1" x14ac:dyDescent="0.25">
      <c r="A4370" s="1">
        <v>2022</v>
      </c>
      <c r="B4370" s="1" t="s">
        <v>6034</v>
      </c>
      <c r="C4370" s="1" t="s">
        <v>2546</v>
      </c>
      <c r="D4370" s="1" t="s">
        <v>6712</v>
      </c>
      <c r="E4370" s="1" t="s">
        <v>2526</v>
      </c>
      <c r="F4370" s="1" t="s">
        <v>2548</v>
      </c>
      <c r="G4370" s="1" t="s">
        <v>103</v>
      </c>
      <c r="H4370" s="1" t="s">
        <v>298</v>
      </c>
      <c r="I4370" s="1">
        <v>2</v>
      </c>
      <c r="J4370" s="1">
        <v>2023</v>
      </c>
      <c r="K4370" s="1">
        <v>97909</v>
      </c>
      <c r="L4370" s="1">
        <v>0</v>
      </c>
      <c r="M4370" s="1">
        <f t="array" ref="M4370">SUMPRODUCT(MAX(ISNUMBER(SEARCH('Class Rules'!$B$6:$B$85,$E4370))*ISNUMBER(SEARCH('Class Rules'!$C$6:$C$85,$F4370))*'Class Rules'!$A$6:$A$85))</f>
        <v>0</v>
      </c>
      <c r="N4370" s="1" t="str">
        <f t="array" ref="N4370">IF($M4370=0,'Class Rules'!$D$3,INDEX('Class Rules'!$D$6:$D$85,MATCH($M4370,'Class Rules'!$A$6:$A$85,0)))</f>
        <v>Passenger LDV</v>
      </c>
      <c r="O4370" s="1" t="str">
        <f t="array" ref="O4370">IF(SUMPRODUCT(MAX(ISNUMBER(SEARCH(Fuel_Rules!$A$6:$A$30,$E4370))*ISNUMBER(SEARCH(Fuel_Rules!$B$6:$B$30,$F4370))*(Fuel_Rules!$A$6:$A$30&lt;&gt;"")))&gt;0,"Plug-in hybrid",IF($G4370="Diesel","Diesel","Gasoline"))</f>
        <v>Gasoline</v>
      </c>
    </row>
    <row r="4371" spans="1:15" ht="15" customHeight="1" x14ac:dyDescent="0.25">
      <c r="A4371" s="1">
        <v>2022</v>
      </c>
      <c r="B4371" s="1" t="s">
        <v>6034</v>
      </c>
      <c r="C4371" s="1" t="s">
        <v>2549</v>
      </c>
      <c r="D4371" s="1" t="s">
        <v>6713</v>
      </c>
      <c r="E4371" s="1" t="s">
        <v>2526</v>
      </c>
      <c r="F4371" s="1" t="s">
        <v>2551</v>
      </c>
      <c r="G4371" s="1" t="s">
        <v>103</v>
      </c>
      <c r="H4371" s="1" t="s">
        <v>298</v>
      </c>
      <c r="I4371" s="1">
        <v>1.6</v>
      </c>
      <c r="J4371" s="1">
        <v>2023</v>
      </c>
      <c r="K4371" s="1">
        <v>104103</v>
      </c>
      <c r="L4371" s="1">
        <v>0</v>
      </c>
      <c r="M4371" s="1">
        <f t="array" ref="M4371">SUMPRODUCT(MAX(ISNUMBER(SEARCH('Class Rules'!$B$6:$B$85,$E4371))*ISNUMBER(SEARCH('Class Rules'!$C$6:$C$85,$F4371))*'Class Rules'!$A$6:$A$85))</f>
        <v>22</v>
      </c>
      <c r="N4371" s="1" t="str">
        <f t="array" ref="N4371">IF($M4371=0,'Class Rules'!$D$3,INDEX('Class Rules'!$D$6:$D$85,MATCH($M4371,'Class Rules'!$A$6:$A$85,0)))</f>
        <v>Freight LDV</v>
      </c>
      <c r="O4371" s="1" t="str">
        <f t="array" ref="O4371">IF(SUMPRODUCT(MAX(ISNUMBER(SEARCH(Fuel_Rules!$A$6:$A$30,$E4371))*ISNUMBER(SEARCH(Fuel_Rules!$B$6:$B$30,$F4371))*(Fuel_Rules!$A$6:$A$30&lt;&gt;"")))&gt;0,"Plug-in hybrid",IF($G4371="Diesel","Diesel","Gasoline"))</f>
        <v>Gasoline</v>
      </c>
    </row>
    <row r="4372" spans="1:15" ht="15" customHeight="1" x14ac:dyDescent="0.25">
      <c r="A4372" s="1">
        <v>2022</v>
      </c>
      <c r="B4372" s="1" t="s">
        <v>6034</v>
      </c>
      <c r="C4372" s="1" t="s">
        <v>2552</v>
      </c>
      <c r="D4372" s="1" t="s">
        <v>6714</v>
      </c>
      <c r="E4372" s="1" t="s">
        <v>2526</v>
      </c>
      <c r="F4372" s="1" t="s">
        <v>2554</v>
      </c>
      <c r="G4372" s="1" t="s">
        <v>103</v>
      </c>
      <c r="H4372" s="1" t="s">
        <v>298</v>
      </c>
      <c r="I4372" s="1">
        <v>1.6</v>
      </c>
      <c r="J4372" s="1">
        <v>2023</v>
      </c>
      <c r="K4372" s="1">
        <v>108538</v>
      </c>
      <c r="L4372" s="1">
        <v>0</v>
      </c>
      <c r="M4372" s="1">
        <f t="array" ref="M4372">SUMPRODUCT(MAX(ISNUMBER(SEARCH('Class Rules'!$B$6:$B$85,$E4372))*ISNUMBER(SEARCH('Class Rules'!$C$6:$C$85,$F4372))*'Class Rules'!$A$6:$A$85))</f>
        <v>22</v>
      </c>
      <c r="N4372" s="1" t="str">
        <f t="array" ref="N4372">IF($M4372=0,'Class Rules'!$D$3,INDEX('Class Rules'!$D$6:$D$85,MATCH($M4372,'Class Rules'!$A$6:$A$85,0)))</f>
        <v>Freight LDV</v>
      </c>
      <c r="O4372" s="1" t="str">
        <f t="array" ref="O4372">IF(SUMPRODUCT(MAX(ISNUMBER(SEARCH(Fuel_Rules!$A$6:$A$30,$E4372))*ISNUMBER(SEARCH(Fuel_Rules!$B$6:$B$30,$F4372))*(Fuel_Rules!$A$6:$A$30&lt;&gt;"")))&gt;0,"Plug-in hybrid",IF($G4372="Diesel","Diesel","Gasoline"))</f>
        <v>Gasoline</v>
      </c>
    </row>
    <row r="4373" spans="1:15" ht="15" customHeight="1" x14ac:dyDescent="0.25">
      <c r="A4373" s="1">
        <v>2022</v>
      </c>
      <c r="B4373" s="1" t="s">
        <v>6034</v>
      </c>
      <c r="C4373" s="1" t="s">
        <v>2555</v>
      </c>
      <c r="D4373" s="1" t="s">
        <v>6715</v>
      </c>
      <c r="E4373" s="1" t="s">
        <v>2526</v>
      </c>
      <c r="F4373" s="1" t="s">
        <v>2557</v>
      </c>
      <c r="G4373" s="1" t="s">
        <v>103</v>
      </c>
      <c r="H4373" s="1" t="s">
        <v>298</v>
      </c>
      <c r="I4373" s="1">
        <v>2</v>
      </c>
      <c r="J4373" s="1">
        <v>2023</v>
      </c>
      <c r="K4373" s="1">
        <v>112396</v>
      </c>
      <c r="L4373" s="1">
        <v>0</v>
      </c>
      <c r="M4373" s="1">
        <f t="array" ref="M4373">SUMPRODUCT(MAX(ISNUMBER(SEARCH('Class Rules'!$B$6:$B$85,$E4373))*ISNUMBER(SEARCH('Class Rules'!$C$6:$C$85,$F4373))*'Class Rules'!$A$6:$A$85))</f>
        <v>22</v>
      </c>
      <c r="N4373" s="1" t="str">
        <f t="array" ref="N4373">IF($M4373=0,'Class Rules'!$D$3,INDEX('Class Rules'!$D$6:$D$85,MATCH($M4373,'Class Rules'!$A$6:$A$85,0)))</f>
        <v>Freight LDV</v>
      </c>
      <c r="O4373" s="1" t="str">
        <f t="array" ref="O4373">IF(SUMPRODUCT(MAX(ISNUMBER(SEARCH(Fuel_Rules!$A$6:$A$30,$E4373))*ISNUMBER(SEARCH(Fuel_Rules!$B$6:$B$30,$F4373))*(Fuel_Rules!$A$6:$A$30&lt;&gt;"")))&gt;0,"Plug-in hybrid",IF($G4373="Diesel","Diesel","Gasoline"))</f>
        <v>Gasoline</v>
      </c>
    </row>
    <row r="4374" spans="1:15" ht="15" customHeight="1" x14ac:dyDescent="0.25">
      <c r="A4374" s="1">
        <v>2022</v>
      </c>
      <c r="B4374" s="1" t="s">
        <v>6034</v>
      </c>
      <c r="C4374" s="1" t="s">
        <v>2558</v>
      </c>
      <c r="D4374" s="1" t="s">
        <v>6716</v>
      </c>
      <c r="E4374" s="1" t="s">
        <v>2526</v>
      </c>
      <c r="F4374" s="1" t="s">
        <v>2560</v>
      </c>
      <c r="G4374" s="1" t="s">
        <v>103</v>
      </c>
      <c r="H4374" s="1" t="s">
        <v>437</v>
      </c>
      <c r="I4374" s="1">
        <v>2</v>
      </c>
      <c r="J4374" s="1">
        <v>2023</v>
      </c>
      <c r="K4374" s="1">
        <v>116333</v>
      </c>
      <c r="L4374" s="1">
        <v>0</v>
      </c>
      <c r="M4374" s="1">
        <f t="array" ref="M4374">SUMPRODUCT(MAX(ISNUMBER(SEARCH('Class Rules'!$B$6:$B$85,$E4374))*ISNUMBER(SEARCH('Class Rules'!$C$6:$C$85,$F4374))*'Class Rules'!$A$6:$A$85))</f>
        <v>22</v>
      </c>
      <c r="N4374" s="1" t="str">
        <f t="array" ref="N4374">IF($M4374=0,'Class Rules'!$D$3,INDEX('Class Rules'!$D$6:$D$85,MATCH($M4374,'Class Rules'!$A$6:$A$85,0)))</f>
        <v>Freight LDV</v>
      </c>
      <c r="O4374" s="1" t="str">
        <f t="array" ref="O4374">IF(SUMPRODUCT(MAX(ISNUMBER(SEARCH(Fuel_Rules!$A$6:$A$30,$E4374))*ISNUMBER(SEARCH(Fuel_Rules!$B$6:$B$30,$F4374))*(Fuel_Rules!$A$6:$A$30&lt;&gt;"")))&gt;0,"Plug-in hybrid",IF($G4374="Diesel","Diesel","Gasoline"))</f>
        <v>Gasoline</v>
      </c>
    </row>
    <row r="4375" spans="1:15" ht="15" customHeight="1" x14ac:dyDescent="0.25">
      <c r="A4375" s="1">
        <v>2022</v>
      </c>
      <c r="B4375" s="1" t="s">
        <v>6034</v>
      </c>
      <c r="C4375" s="1" t="s">
        <v>2570</v>
      </c>
      <c r="D4375" s="1" t="s">
        <v>6717</v>
      </c>
      <c r="E4375" s="1" t="s">
        <v>2526</v>
      </c>
      <c r="F4375" s="1" t="s">
        <v>2572</v>
      </c>
      <c r="G4375" s="1" t="s">
        <v>103</v>
      </c>
      <c r="H4375" s="1" t="s">
        <v>298</v>
      </c>
      <c r="I4375" s="1">
        <v>1</v>
      </c>
      <c r="J4375" s="1">
        <v>2023</v>
      </c>
      <c r="K4375" s="1">
        <v>51302</v>
      </c>
      <c r="L4375" s="1">
        <v>0</v>
      </c>
      <c r="M4375" s="1">
        <f t="array" ref="M4375">SUMPRODUCT(MAX(ISNUMBER(SEARCH('Class Rules'!$B$6:$B$85,$E4375))*ISNUMBER(SEARCH('Class Rules'!$C$6:$C$85,$F4375))*'Class Rules'!$A$6:$A$85))</f>
        <v>0</v>
      </c>
      <c r="N4375" s="1" t="str">
        <f t="array" ref="N4375">IF($M4375=0,'Class Rules'!$D$3,INDEX('Class Rules'!$D$6:$D$85,MATCH($M4375,'Class Rules'!$A$6:$A$85,0)))</f>
        <v>Passenger LDV</v>
      </c>
      <c r="O4375" s="1" t="str">
        <f t="array" ref="O4375">IF(SUMPRODUCT(MAX(ISNUMBER(SEARCH(Fuel_Rules!$A$6:$A$30,$E4375))*ISNUMBER(SEARCH(Fuel_Rules!$B$6:$B$30,$F4375))*(Fuel_Rules!$A$6:$A$30&lt;&gt;"")))&gt;0,"Plug-in hybrid",IF($G4375="Diesel","Diesel","Gasoline"))</f>
        <v>Gasoline</v>
      </c>
    </row>
    <row r="4376" spans="1:15" ht="15" customHeight="1" x14ac:dyDescent="0.25">
      <c r="A4376" s="1">
        <v>2022</v>
      </c>
      <c r="B4376" s="1" t="s">
        <v>6034</v>
      </c>
      <c r="C4376" s="1" t="s">
        <v>2573</v>
      </c>
      <c r="D4376" s="1" t="s">
        <v>6718</v>
      </c>
      <c r="E4376" s="1" t="s">
        <v>2526</v>
      </c>
      <c r="F4376" s="1" t="s">
        <v>2575</v>
      </c>
      <c r="G4376" s="1" t="s">
        <v>103</v>
      </c>
      <c r="H4376" s="1" t="s">
        <v>298</v>
      </c>
      <c r="I4376" s="1">
        <v>1</v>
      </c>
      <c r="J4376" s="1">
        <v>2023</v>
      </c>
      <c r="K4376" s="1">
        <v>60390</v>
      </c>
      <c r="L4376" s="1">
        <v>0</v>
      </c>
      <c r="M4376" s="1">
        <f t="array" ref="M4376">SUMPRODUCT(MAX(ISNUMBER(SEARCH('Class Rules'!$B$6:$B$85,$E4376))*ISNUMBER(SEARCH('Class Rules'!$C$6:$C$85,$F4376))*'Class Rules'!$A$6:$A$85))</f>
        <v>0</v>
      </c>
      <c r="N4376" s="1" t="str">
        <f t="array" ref="N4376">IF($M4376=0,'Class Rules'!$D$3,INDEX('Class Rules'!$D$6:$D$85,MATCH($M4376,'Class Rules'!$A$6:$A$85,0)))</f>
        <v>Passenger LDV</v>
      </c>
      <c r="O4376" s="1" t="str">
        <f t="array" ref="O4376">IF(SUMPRODUCT(MAX(ISNUMBER(SEARCH(Fuel_Rules!$A$6:$A$30,$E4376))*ISNUMBER(SEARCH(Fuel_Rules!$B$6:$B$30,$F4376))*(Fuel_Rules!$A$6:$A$30&lt;&gt;"")))&gt;0,"Plug-in hybrid",IF($G4376="Diesel","Diesel","Gasoline"))</f>
        <v>Gasoline</v>
      </c>
    </row>
    <row r="4377" spans="1:15" ht="15" customHeight="1" x14ac:dyDescent="0.25">
      <c r="A4377" s="1">
        <v>2022</v>
      </c>
      <c r="B4377" s="1" t="s">
        <v>6034</v>
      </c>
      <c r="C4377" s="1" t="s">
        <v>2573</v>
      </c>
      <c r="D4377" s="1" t="s">
        <v>6719</v>
      </c>
      <c r="E4377" s="1" t="s">
        <v>2526</v>
      </c>
      <c r="F4377" s="1" t="s">
        <v>2575</v>
      </c>
      <c r="G4377" s="1" t="s">
        <v>103</v>
      </c>
      <c r="H4377" s="1" t="s">
        <v>298</v>
      </c>
      <c r="I4377" s="1">
        <v>1</v>
      </c>
      <c r="J4377" s="1">
        <v>2023</v>
      </c>
      <c r="K4377" s="1">
        <v>58276</v>
      </c>
      <c r="L4377" s="1">
        <v>0</v>
      </c>
      <c r="M4377" s="1">
        <f t="array" ref="M4377">SUMPRODUCT(MAX(ISNUMBER(SEARCH('Class Rules'!$B$6:$B$85,$E4377))*ISNUMBER(SEARCH('Class Rules'!$C$6:$C$85,$F4377))*'Class Rules'!$A$6:$A$85))</f>
        <v>0</v>
      </c>
      <c r="N4377" s="1" t="str">
        <f t="array" ref="N4377">IF($M4377=0,'Class Rules'!$D$3,INDEX('Class Rules'!$D$6:$D$85,MATCH($M4377,'Class Rules'!$A$6:$A$85,0)))</f>
        <v>Passenger LDV</v>
      </c>
      <c r="O4377" s="1" t="str">
        <f t="array" ref="O4377">IF(SUMPRODUCT(MAX(ISNUMBER(SEARCH(Fuel_Rules!$A$6:$A$30,$E4377))*ISNUMBER(SEARCH(Fuel_Rules!$B$6:$B$30,$F4377))*(Fuel_Rules!$A$6:$A$30&lt;&gt;"")))&gt;0,"Plug-in hybrid",IF($G4377="Diesel","Diesel","Gasoline"))</f>
        <v>Gasoline</v>
      </c>
    </row>
    <row r="4378" spans="1:15" ht="15" customHeight="1" x14ac:dyDescent="0.25">
      <c r="A4378" s="1">
        <v>2022</v>
      </c>
      <c r="B4378" s="1" t="s">
        <v>6034</v>
      </c>
      <c r="C4378" s="1" t="s">
        <v>2576</v>
      </c>
      <c r="D4378" s="1" t="s">
        <v>6720</v>
      </c>
      <c r="E4378" s="1" t="s">
        <v>2526</v>
      </c>
      <c r="F4378" s="1" t="s">
        <v>2578</v>
      </c>
      <c r="G4378" s="1" t="s">
        <v>103</v>
      </c>
      <c r="H4378" s="1" t="s">
        <v>298</v>
      </c>
      <c r="I4378" s="1">
        <v>1</v>
      </c>
      <c r="J4378" s="1">
        <v>2023</v>
      </c>
      <c r="K4378" s="1">
        <v>65195</v>
      </c>
      <c r="L4378" s="1">
        <v>0</v>
      </c>
      <c r="M4378" s="1">
        <f t="array" ref="M4378">SUMPRODUCT(MAX(ISNUMBER(SEARCH('Class Rules'!$B$6:$B$85,$E4378))*ISNUMBER(SEARCH('Class Rules'!$C$6:$C$85,$F4378))*'Class Rules'!$A$6:$A$85))</f>
        <v>0</v>
      </c>
      <c r="N4378" s="1" t="str">
        <f t="array" ref="N4378">IF($M4378=0,'Class Rules'!$D$3,INDEX('Class Rules'!$D$6:$D$85,MATCH($M4378,'Class Rules'!$A$6:$A$85,0)))</f>
        <v>Passenger LDV</v>
      </c>
      <c r="O4378" s="1" t="str">
        <f t="array" ref="O4378">IF(SUMPRODUCT(MAX(ISNUMBER(SEARCH(Fuel_Rules!$A$6:$A$30,$E4378))*ISNUMBER(SEARCH(Fuel_Rules!$B$6:$B$30,$F4378))*(Fuel_Rules!$A$6:$A$30&lt;&gt;"")))&gt;0,"Plug-in hybrid",IF($G4378="Diesel","Diesel","Gasoline"))</f>
        <v>Gasoline</v>
      </c>
    </row>
    <row r="4379" spans="1:15" ht="15" customHeight="1" x14ac:dyDescent="0.25">
      <c r="A4379" s="1">
        <v>2022</v>
      </c>
      <c r="B4379" s="1" t="s">
        <v>6034</v>
      </c>
      <c r="C4379" s="1" t="s">
        <v>2576</v>
      </c>
      <c r="D4379" s="1" t="s">
        <v>6721</v>
      </c>
      <c r="E4379" s="1" t="s">
        <v>2526</v>
      </c>
      <c r="F4379" s="1" t="s">
        <v>2578</v>
      </c>
      <c r="G4379" s="1" t="s">
        <v>103</v>
      </c>
      <c r="H4379" s="1" t="s">
        <v>298</v>
      </c>
      <c r="I4379" s="1">
        <v>1</v>
      </c>
      <c r="J4379" s="1">
        <v>2023</v>
      </c>
      <c r="K4379" s="1">
        <v>62913</v>
      </c>
      <c r="L4379" s="1">
        <v>0</v>
      </c>
      <c r="M4379" s="1">
        <f t="array" ref="M4379">SUMPRODUCT(MAX(ISNUMBER(SEARCH('Class Rules'!$B$6:$B$85,$E4379))*ISNUMBER(SEARCH('Class Rules'!$C$6:$C$85,$F4379))*'Class Rules'!$A$6:$A$85))</f>
        <v>0</v>
      </c>
      <c r="N4379" s="1" t="str">
        <f t="array" ref="N4379">IF($M4379=0,'Class Rules'!$D$3,INDEX('Class Rules'!$D$6:$D$85,MATCH($M4379,'Class Rules'!$A$6:$A$85,0)))</f>
        <v>Passenger LDV</v>
      </c>
      <c r="O4379" s="1" t="str">
        <f t="array" ref="O4379">IF(SUMPRODUCT(MAX(ISNUMBER(SEARCH(Fuel_Rules!$A$6:$A$30,$E4379))*ISNUMBER(SEARCH(Fuel_Rules!$B$6:$B$30,$F4379))*(Fuel_Rules!$A$6:$A$30&lt;&gt;"")))&gt;0,"Plug-in hybrid",IF($G4379="Diesel","Diesel","Gasoline"))</f>
        <v>Gasoline</v>
      </c>
    </row>
    <row r="4380" spans="1:15" ht="15" customHeight="1" x14ac:dyDescent="0.25">
      <c r="A4380" s="1">
        <v>2022</v>
      </c>
      <c r="B4380" s="1" t="s">
        <v>6034</v>
      </c>
      <c r="C4380" s="1" t="s">
        <v>2579</v>
      </c>
      <c r="D4380" s="1" t="s">
        <v>6722</v>
      </c>
      <c r="E4380" s="1" t="s">
        <v>2526</v>
      </c>
      <c r="F4380" s="1" t="s">
        <v>2581</v>
      </c>
      <c r="G4380" s="1" t="s">
        <v>103</v>
      </c>
      <c r="H4380" s="1" t="s">
        <v>298</v>
      </c>
      <c r="I4380" s="1">
        <v>1</v>
      </c>
      <c r="J4380" s="1">
        <v>2023</v>
      </c>
      <c r="K4380" s="1">
        <v>78627</v>
      </c>
      <c r="L4380" s="1">
        <v>0</v>
      </c>
      <c r="M4380" s="1">
        <f t="array" ref="M4380">SUMPRODUCT(MAX(ISNUMBER(SEARCH('Class Rules'!$B$6:$B$85,$E4380))*ISNUMBER(SEARCH('Class Rules'!$C$6:$C$85,$F4380))*'Class Rules'!$A$6:$A$85))</f>
        <v>0</v>
      </c>
      <c r="N4380" s="1" t="str">
        <f t="array" ref="N4380">IF($M4380=0,'Class Rules'!$D$3,INDEX('Class Rules'!$D$6:$D$85,MATCH($M4380,'Class Rules'!$A$6:$A$85,0)))</f>
        <v>Passenger LDV</v>
      </c>
      <c r="O4380" s="1" t="str">
        <f t="array" ref="O4380">IF(SUMPRODUCT(MAX(ISNUMBER(SEARCH(Fuel_Rules!$A$6:$A$30,$E4380))*ISNUMBER(SEARCH(Fuel_Rules!$B$6:$B$30,$F4380))*(Fuel_Rules!$A$6:$A$30&lt;&gt;"")))&gt;0,"Plug-in hybrid",IF($G4380="Diesel","Diesel","Gasoline"))</f>
        <v>Gasoline</v>
      </c>
    </row>
    <row r="4381" spans="1:15" ht="15" customHeight="1" x14ac:dyDescent="0.25">
      <c r="A4381" s="1">
        <v>2022</v>
      </c>
      <c r="B4381" s="1" t="s">
        <v>6034</v>
      </c>
      <c r="C4381" s="1" t="s">
        <v>2582</v>
      </c>
      <c r="D4381" s="1" t="s">
        <v>6723</v>
      </c>
      <c r="E4381" s="1" t="s">
        <v>2526</v>
      </c>
      <c r="F4381" s="1" t="s">
        <v>2584</v>
      </c>
      <c r="G4381" s="1" t="s">
        <v>103</v>
      </c>
      <c r="H4381" s="1" t="s">
        <v>298</v>
      </c>
      <c r="I4381" s="1">
        <v>1.6</v>
      </c>
      <c r="J4381" s="1">
        <v>2023</v>
      </c>
      <c r="K4381" s="1">
        <v>93392</v>
      </c>
      <c r="L4381" s="1">
        <v>0</v>
      </c>
      <c r="M4381" s="1">
        <f t="array" ref="M4381">SUMPRODUCT(MAX(ISNUMBER(SEARCH('Class Rules'!$B$6:$B$85,$E4381))*ISNUMBER(SEARCH('Class Rules'!$C$6:$C$85,$F4381))*'Class Rules'!$A$6:$A$85))</f>
        <v>22</v>
      </c>
      <c r="N4381" s="1" t="str">
        <f t="array" ref="N4381">IF($M4381=0,'Class Rules'!$D$3,INDEX('Class Rules'!$D$6:$D$85,MATCH($M4381,'Class Rules'!$A$6:$A$85,0)))</f>
        <v>Freight LDV</v>
      </c>
      <c r="O4381" s="1" t="str">
        <f t="array" ref="O4381">IF(SUMPRODUCT(MAX(ISNUMBER(SEARCH(Fuel_Rules!$A$6:$A$30,$E4381))*ISNUMBER(SEARCH(Fuel_Rules!$B$6:$B$30,$F4381))*(Fuel_Rules!$A$6:$A$30&lt;&gt;"")))&gt;0,"Plug-in hybrid",IF($G4381="Diesel","Diesel","Gasoline"))</f>
        <v>Gasoline</v>
      </c>
    </row>
    <row r="4382" spans="1:15" ht="15" customHeight="1" x14ac:dyDescent="0.25">
      <c r="A4382" s="1">
        <v>2022</v>
      </c>
      <c r="B4382" s="1" t="s">
        <v>6034</v>
      </c>
      <c r="C4382" s="1" t="s">
        <v>2585</v>
      </c>
      <c r="D4382" s="1" t="s">
        <v>6724</v>
      </c>
      <c r="E4382" s="1" t="s">
        <v>2526</v>
      </c>
      <c r="F4382" s="1" t="s">
        <v>2587</v>
      </c>
      <c r="G4382" s="1" t="s">
        <v>103</v>
      </c>
      <c r="H4382" s="1" t="s">
        <v>298</v>
      </c>
      <c r="I4382" s="1">
        <v>1</v>
      </c>
      <c r="J4382" s="1">
        <v>2023</v>
      </c>
      <c r="K4382" s="1">
        <v>68363</v>
      </c>
      <c r="L4382" s="1">
        <v>0</v>
      </c>
      <c r="M4382" s="1">
        <f t="array" ref="M4382">SUMPRODUCT(MAX(ISNUMBER(SEARCH('Class Rules'!$B$6:$B$85,$E4382))*ISNUMBER(SEARCH('Class Rules'!$C$6:$C$85,$F4382))*'Class Rules'!$A$6:$A$85))</f>
        <v>0</v>
      </c>
      <c r="N4382" s="1" t="str">
        <f t="array" ref="N4382">IF($M4382=0,'Class Rules'!$D$3,INDEX('Class Rules'!$D$6:$D$85,MATCH($M4382,'Class Rules'!$A$6:$A$85,0)))</f>
        <v>Passenger LDV</v>
      </c>
      <c r="O4382" s="1" t="str">
        <f t="array" ref="O4382">IF(SUMPRODUCT(MAX(ISNUMBER(SEARCH(Fuel_Rules!$A$6:$A$30,$E4382))*ISNUMBER(SEARCH(Fuel_Rules!$B$6:$B$30,$F4382))*(Fuel_Rules!$A$6:$A$30&lt;&gt;"")))&gt;0,"Plug-in hybrid",IF($G4382="Diesel","Diesel","Gasoline"))</f>
        <v>Gasoline</v>
      </c>
    </row>
    <row r="4383" spans="1:15" ht="15" customHeight="1" x14ac:dyDescent="0.25">
      <c r="A4383" s="1">
        <v>2022</v>
      </c>
      <c r="B4383" s="1" t="s">
        <v>6034</v>
      </c>
      <c r="C4383" s="1" t="s">
        <v>2585</v>
      </c>
      <c r="D4383" s="1" t="s">
        <v>6725</v>
      </c>
      <c r="E4383" s="1" t="s">
        <v>2526</v>
      </c>
      <c r="F4383" s="1" t="s">
        <v>2587</v>
      </c>
      <c r="G4383" s="1" t="s">
        <v>103</v>
      </c>
      <c r="H4383" s="1" t="s">
        <v>298</v>
      </c>
      <c r="I4383" s="1">
        <v>1</v>
      </c>
      <c r="J4383" s="1">
        <v>2023</v>
      </c>
      <c r="K4383" s="1">
        <v>65970</v>
      </c>
      <c r="L4383" s="1">
        <v>0</v>
      </c>
      <c r="M4383" s="1">
        <f t="array" ref="M4383">SUMPRODUCT(MAX(ISNUMBER(SEARCH('Class Rules'!$B$6:$B$85,$E4383))*ISNUMBER(SEARCH('Class Rules'!$C$6:$C$85,$F4383))*'Class Rules'!$A$6:$A$85))</f>
        <v>0</v>
      </c>
      <c r="N4383" s="1" t="str">
        <f t="array" ref="N4383">IF($M4383=0,'Class Rules'!$D$3,INDEX('Class Rules'!$D$6:$D$85,MATCH($M4383,'Class Rules'!$A$6:$A$85,0)))</f>
        <v>Passenger LDV</v>
      </c>
      <c r="O4383" s="1" t="str">
        <f t="array" ref="O4383">IF(SUMPRODUCT(MAX(ISNUMBER(SEARCH(Fuel_Rules!$A$6:$A$30,$E4383))*ISNUMBER(SEARCH(Fuel_Rules!$B$6:$B$30,$F4383))*(Fuel_Rules!$A$6:$A$30&lt;&gt;"")))&gt;0,"Plug-in hybrid",IF($G4383="Diesel","Diesel","Gasoline"))</f>
        <v>Gasoline</v>
      </c>
    </row>
    <row r="4384" spans="1:15" ht="15" customHeight="1" x14ac:dyDescent="0.25">
      <c r="A4384" s="1">
        <v>2022</v>
      </c>
      <c r="B4384" s="1" t="s">
        <v>6034</v>
      </c>
      <c r="C4384" s="1" t="s">
        <v>2588</v>
      </c>
      <c r="D4384" s="1" t="s">
        <v>6726</v>
      </c>
      <c r="E4384" s="1" t="s">
        <v>2526</v>
      </c>
      <c r="F4384" s="1" t="s">
        <v>2590</v>
      </c>
      <c r="G4384" s="1" t="s">
        <v>103</v>
      </c>
      <c r="H4384" s="1" t="s">
        <v>298</v>
      </c>
      <c r="I4384" s="1">
        <v>1.6</v>
      </c>
      <c r="J4384" s="1">
        <v>2023</v>
      </c>
      <c r="K4384" s="1">
        <v>91080</v>
      </c>
      <c r="L4384" s="1">
        <v>0</v>
      </c>
      <c r="M4384" s="1">
        <f t="array" ref="M4384">SUMPRODUCT(MAX(ISNUMBER(SEARCH('Class Rules'!$B$6:$B$85,$E4384))*ISNUMBER(SEARCH('Class Rules'!$C$6:$C$85,$F4384))*'Class Rules'!$A$6:$A$85))</f>
        <v>0</v>
      </c>
      <c r="N4384" s="1" t="str">
        <f t="array" ref="N4384">IF($M4384=0,'Class Rules'!$D$3,INDEX('Class Rules'!$D$6:$D$85,MATCH($M4384,'Class Rules'!$A$6:$A$85,0)))</f>
        <v>Passenger LDV</v>
      </c>
      <c r="O4384" s="1" t="str">
        <f t="array" ref="O4384">IF(SUMPRODUCT(MAX(ISNUMBER(SEARCH(Fuel_Rules!$A$6:$A$30,$E4384))*ISNUMBER(SEARCH(Fuel_Rules!$B$6:$B$30,$F4384))*(Fuel_Rules!$A$6:$A$30&lt;&gt;"")))&gt;0,"Plug-in hybrid",IF($G4384="Diesel","Diesel","Gasoline"))</f>
        <v>Gasoline</v>
      </c>
    </row>
    <row r="4385" spans="1:15" ht="15" customHeight="1" x14ac:dyDescent="0.25">
      <c r="A4385" s="1">
        <v>2022</v>
      </c>
      <c r="B4385" s="1" t="s">
        <v>6034</v>
      </c>
      <c r="C4385" s="1" t="s">
        <v>2588</v>
      </c>
      <c r="D4385" s="1" t="s">
        <v>6727</v>
      </c>
      <c r="E4385" s="1" t="s">
        <v>2526</v>
      </c>
      <c r="F4385" s="1" t="s">
        <v>2590</v>
      </c>
      <c r="G4385" s="1" t="s">
        <v>103</v>
      </c>
      <c r="H4385" s="1" t="s">
        <v>298</v>
      </c>
      <c r="I4385" s="1">
        <v>1.6</v>
      </c>
      <c r="J4385" s="1">
        <v>2023</v>
      </c>
      <c r="K4385" s="1">
        <v>82394</v>
      </c>
      <c r="L4385" s="1">
        <v>0</v>
      </c>
      <c r="M4385" s="1">
        <f t="array" ref="M4385">SUMPRODUCT(MAX(ISNUMBER(SEARCH('Class Rules'!$B$6:$B$85,$E4385))*ISNUMBER(SEARCH('Class Rules'!$C$6:$C$85,$F4385))*'Class Rules'!$A$6:$A$85))</f>
        <v>0</v>
      </c>
      <c r="N4385" s="1" t="str">
        <f t="array" ref="N4385">IF($M4385=0,'Class Rules'!$D$3,INDEX('Class Rules'!$D$6:$D$85,MATCH($M4385,'Class Rules'!$A$6:$A$85,0)))</f>
        <v>Passenger LDV</v>
      </c>
      <c r="O4385" s="1" t="str">
        <f t="array" ref="O4385">IF(SUMPRODUCT(MAX(ISNUMBER(SEARCH(Fuel_Rules!$A$6:$A$30,$E4385))*ISNUMBER(SEARCH(Fuel_Rules!$B$6:$B$30,$F4385))*(Fuel_Rules!$A$6:$A$30&lt;&gt;"")))&gt;0,"Plug-in hybrid",IF($G4385="Diesel","Diesel","Gasoline"))</f>
        <v>Gasoline</v>
      </c>
    </row>
    <row r="4386" spans="1:15" ht="15" customHeight="1" x14ac:dyDescent="0.25">
      <c r="A4386" s="1">
        <v>2022</v>
      </c>
      <c r="B4386" s="1" t="s">
        <v>6034</v>
      </c>
      <c r="C4386" s="1" t="s">
        <v>2594</v>
      </c>
      <c r="D4386" s="1" t="s">
        <v>6728</v>
      </c>
      <c r="E4386" s="1" t="s">
        <v>2526</v>
      </c>
      <c r="F4386" s="1" t="s">
        <v>2596</v>
      </c>
      <c r="G4386" s="1" t="s">
        <v>103</v>
      </c>
      <c r="H4386" s="1" t="s">
        <v>437</v>
      </c>
      <c r="I4386" s="1">
        <v>1.6</v>
      </c>
      <c r="J4386" s="1">
        <v>2023</v>
      </c>
      <c r="K4386" s="1">
        <v>98893</v>
      </c>
      <c r="L4386" s="1">
        <v>0</v>
      </c>
      <c r="M4386" s="1">
        <f t="array" ref="M4386">SUMPRODUCT(MAX(ISNUMBER(SEARCH('Class Rules'!$B$6:$B$85,$E4386))*ISNUMBER(SEARCH('Class Rules'!$C$6:$C$85,$F4386))*'Class Rules'!$A$6:$A$85))</f>
        <v>0</v>
      </c>
      <c r="N4386" s="1" t="str">
        <f t="array" ref="N4386">IF($M4386=0,'Class Rules'!$D$3,INDEX('Class Rules'!$D$6:$D$85,MATCH($M4386,'Class Rules'!$A$6:$A$85,0)))</f>
        <v>Passenger LDV</v>
      </c>
      <c r="O4386" s="1" t="str">
        <f t="array" ref="O4386">IF(SUMPRODUCT(MAX(ISNUMBER(SEARCH(Fuel_Rules!$A$6:$A$30,$E4386))*ISNUMBER(SEARCH(Fuel_Rules!$B$6:$B$30,$F4386))*(Fuel_Rules!$A$6:$A$30&lt;&gt;"")))&gt;0,"Plug-in hybrid",IF($G4386="Diesel","Diesel","Gasoline"))</f>
        <v>Gasoline</v>
      </c>
    </row>
    <row r="4387" spans="1:15" ht="15" customHeight="1" x14ac:dyDescent="0.25">
      <c r="A4387" s="1">
        <v>2022</v>
      </c>
      <c r="B4387" s="1" t="s">
        <v>6034</v>
      </c>
      <c r="C4387" s="1" t="s">
        <v>2597</v>
      </c>
      <c r="D4387" s="1" t="s">
        <v>6729</v>
      </c>
      <c r="E4387" s="1" t="s">
        <v>2526</v>
      </c>
      <c r="F4387" s="1" t="s">
        <v>2599</v>
      </c>
      <c r="G4387" s="1" t="s">
        <v>103</v>
      </c>
      <c r="H4387" s="1" t="s">
        <v>298</v>
      </c>
      <c r="I4387" s="1">
        <v>1</v>
      </c>
      <c r="J4387" s="1">
        <v>2023</v>
      </c>
      <c r="K4387" s="1">
        <v>69471</v>
      </c>
      <c r="L4387" s="1">
        <v>0</v>
      </c>
      <c r="M4387" s="1">
        <f t="array" ref="M4387">SUMPRODUCT(MAX(ISNUMBER(SEARCH('Class Rules'!$B$6:$B$85,$E4387))*ISNUMBER(SEARCH('Class Rules'!$C$6:$C$85,$F4387))*'Class Rules'!$A$6:$A$85))</f>
        <v>0</v>
      </c>
      <c r="N4387" s="1" t="str">
        <f t="array" ref="N4387">IF($M4387=0,'Class Rules'!$D$3,INDEX('Class Rules'!$D$6:$D$85,MATCH($M4387,'Class Rules'!$A$6:$A$85,0)))</f>
        <v>Passenger LDV</v>
      </c>
      <c r="O4387" s="1" t="str">
        <f t="array" ref="O4387">IF(SUMPRODUCT(MAX(ISNUMBER(SEARCH(Fuel_Rules!$A$6:$A$30,$E4387))*ISNUMBER(SEARCH(Fuel_Rules!$B$6:$B$30,$F4387))*(Fuel_Rules!$A$6:$A$30&lt;&gt;"")))&gt;0,"Plug-in hybrid",IF($G4387="Diesel","Diesel","Gasoline"))</f>
        <v>Gasoline</v>
      </c>
    </row>
    <row r="4388" spans="1:15" ht="15" customHeight="1" x14ac:dyDescent="0.25">
      <c r="A4388" s="1">
        <v>2022</v>
      </c>
      <c r="B4388" s="1" t="s">
        <v>6034</v>
      </c>
      <c r="C4388" s="1" t="s">
        <v>2609</v>
      </c>
      <c r="D4388" s="1" t="s">
        <v>6730</v>
      </c>
      <c r="E4388" s="1" t="s">
        <v>2526</v>
      </c>
      <c r="F4388" s="1" t="s">
        <v>2611</v>
      </c>
      <c r="G4388" s="1" t="s">
        <v>103</v>
      </c>
      <c r="H4388" s="1" t="s">
        <v>298</v>
      </c>
      <c r="I4388" s="1">
        <v>1</v>
      </c>
      <c r="J4388" s="1">
        <v>2023</v>
      </c>
      <c r="K4388" s="1">
        <v>73190</v>
      </c>
      <c r="L4388" s="1">
        <v>0</v>
      </c>
      <c r="M4388" s="1">
        <f t="array" ref="M4388">SUMPRODUCT(MAX(ISNUMBER(SEARCH('Class Rules'!$B$6:$B$85,$E4388))*ISNUMBER(SEARCH('Class Rules'!$C$6:$C$85,$F4388))*'Class Rules'!$A$6:$A$85))</f>
        <v>0</v>
      </c>
      <c r="N4388" s="1" t="str">
        <f t="array" ref="N4388">IF($M4388=0,'Class Rules'!$D$3,INDEX('Class Rules'!$D$6:$D$85,MATCH($M4388,'Class Rules'!$A$6:$A$85,0)))</f>
        <v>Passenger LDV</v>
      </c>
      <c r="O4388" s="1" t="str">
        <f t="array" ref="O4388">IF(SUMPRODUCT(MAX(ISNUMBER(SEARCH(Fuel_Rules!$A$6:$A$30,$E4388))*ISNUMBER(SEARCH(Fuel_Rules!$B$6:$B$30,$F4388))*(Fuel_Rules!$A$6:$A$30&lt;&gt;"")))&gt;0,"Plug-in hybrid",IF($G4388="Diesel","Diesel","Gasoline"))</f>
        <v>Gasoline</v>
      </c>
    </row>
    <row r="4389" spans="1:15" ht="15" customHeight="1" x14ac:dyDescent="0.25">
      <c r="A4389" s="1">
        <v>2022</v>
      </c>
      <c r="B4389" s="1" t="s">
        <v>6034</v>
      </c>
      <c r="C4389" s="1" t="s">
        <v>2612</v>
      </c>
      <c r="D4389" s="1" t="s">
        <v>6731</v>
      </c>
      <c r="E4389" s="1" t="s">
        <v>2526</v>
      </c>
      <c r="F4389" s="1" t="s">
        <v>2614</v>
      </c>
      <c r="G4389" s="1" t="s">
        <v>103</v>
      </c>
      <c r="H4389" s="1" t="s">
        <v>298</v>
      </c>
      <c r="I4389" s="1">
        <v>1</v>
      </c>
      <c r="J4389" s="1">
        <v>2023</v>
      </c>
      <c r="K4389" s="1">
        <v>82028</v>
      </c>
      <c r="L4389" s="1">
        <v>0</v>
      </c>
      <c r="M4389" s="1">
        <f t="array" ref="M4389">SUMPRODUCT(MAX(ISNUMBER(SEARCH('Class Rules'!$B$6:$B$85,$E4389))*ISNUMBER(SEARCH('Class Rules'!$C$6:$C$85,$F4389))*'Class Rules'!$A$6:$A$85))</f>
        <v>0</v>
      </c>
      <c r="N4389" s="1" t="str">
        <f t="array" ref="N4389">IF($M4389=0,'Class Rules'!$D$3,INDEX('Class Rules'!$D$6:$D$85,MATCH($M4389,'Class Rules'!$A$6:$A$85,0)))</f>
        <v>Passenger LDV</v>
      </c>
      <c r="O4389" s="1" t="str">
        <f t="array" ref="O4389">IF(SUMPRODUCT(MAX(ISNUMBER(SEARCH(Fuel_Rules!$A$6:$A$30,$E4389))*ISNUMBER(SEARCH(Fuel_Rules!$B$6:$B$30,$F4389))*(Fuel_Rules!$A$6:$A$30&lt;&gt;"")))&gt;0,"Plug-in hybrid",IF($G4389="Diesel","Diesel","Gasoline"))</f>
        <v>Gasoline</v>
      </c>
    </row>
    <row r="4390" spans="1:15" ht="15" customHeight="1" x14ac:dyDescent="0.25">
      <c r="A4390" s="1">
        <v>2022</v>
      </c>
      <c r="B4390" s="1" t="s">
        <v>6034</v>
      </c>
      <c r="C4390" s="1" t="s">
        <v>2612</v>
      </c>
      <c r="D4390" s="1" t="s">
        <v>6732</v>
      </c>
      <c r="E4390" s="1" t="s">
        <v>2526</v>
      </c>
      <c r="F4390" s="1" t="s">
        <v>2614</v>
      </c>
      <c r="G4390" s="1" t="s">
        <v>103</v>
      </c>
      <c r="H4390" s="1" t="s">
        <v>298</v>
      </c>
      <c r="I4390" s="1">
        <v>1</v>
      </c>
      <c r="J4390" s="1">
        <v>2023</v>
      </c>
      <c r="K4390" s="1">
        <v>77537</v>
      </c>
      <c r="L4390" s="1">
        <v>0</v>
      </c>
      <c r="M4390" s="1">
        <f t="array" ref="M4390">SUMPRODUCT(MAX(ISNUMBER(SEARCH('Class Rules'!$B$6:$B$85,$E4390))*ISNUMBER(SEARCH('Class Rules'!$C$6:$C$85,$F4390))*'Class Rules'!$A$6:$A$85))</f>
        <v>0</v>
      </c>
      <c r="N4390" s="1" t="str">
        <f t="array" ref="N4390">IF($M4390=0,'Class Rules'!$D$3,INDEX('Class Rules'!$D$6:$D$85,MATCH($M4390,'Class Rules'!$A$6:$A$85,0)))</f>
        <v>Passenger LDV</v>
      </c>
      <c r="O4390" s="1" t="str">
        <f t="array" ref="O4390">IF(SUMPRODUCT(MAX(ISNUMBER(SEARCH(Fuel_Rules!$A$6:$A$30,$E4390))*ISNUMBER(SEARCH(Fuel_Rules!$B$6:$B$30,$F4390))*(Fuel_Rules!$A$6:$A$30&lt;&gt;"")))&gt;0,"Plug-in hybrid",IF($G4390="Diesel","Diesel","Gasoline"))</f>
        <v>Gasoline</v>
      </c>
    </row>
    <row r="4391" spans="1:15" ht="15" customHeight="1" x14ac:dyDescent="0.25">
      <c r="A4391" s="1">
        <v>2022</v>
      </c>
      <c r="B4391" s="1" t="s">
        <v>6034</v>
      </c>
      <c r="C4391" s="1" t="s">
        <v>2615</v>
      </c>
      <c r="D4391" s="1" t="s">
        <v>6733</v>
      </c>
      <c r="E4391" s="1" t="s">
        <v>2526</v>
      </c>
      <c r="F4391" s="1" t="s">
        <v>2617</v>
      </c>
      <c r="G4391" s="1" t="s">
        <v>103</v>
      </c>
      <c r="H4391" s="1" t="s">
        <v>298</v>
      </c>
      <c r="I4391" s="1">
        <v>1</v>
      </c>
      <c r="J4391" s="1">
        <v>2023</v>
      </c>
      <c r="K4391" s="1">
        <v>84396</v>
      </c>
      <c r="L4391" s="1">
        <v>0</v>
      </c>
      <c r="M4391" s="1">
        <f t="array" ref="M4391">SUMPRODUCT(MAX(ISNUMBER(SEARCH('Class Rules'!$B$6:$B$85,$E4391))*ISNUMBER(SEARCH('Class Rules'!$C$6:$C$85,$F4391))*'Class Rules'!$A$6:$A$85))</f>
        <v>0</v>
      </c>
      <c r="N4391" s="1" t="str">
        <f t="array" ref="N4391">IF($M4391=0,'Class Rules'!$D$3,INDEX('Class Rules'!$D$6:$D$85,MATCH($M4391,'Class Rules'!$A$6:$A$85,0)))</f>
        <v>Passenger LDV</v>
      </c>
      <c r="O4391" s="1" t="str">
        <f t="array" ref="O4391">IF(SUMPRODUCT(MAX(ISNUMBER(SEARCH(Fuel_Rules!$A$6:$A$30,$E4391))*ISNUMBER(SEARCH(Fuel_Rules!$B$6:$B$30,$F4391))*(Fuel_Rules!$A$6:$A$30&lt;&gt;"")))&gt;0,"Plug-in hybrid",IF($G4391="Diesel","Diesel","Gasoline"))</f>
        <v>Gasoline</v>
      </c>
    </row>
    <row r="4392" spans="1:15" ht="15" customHeight="1" x14ac:dyDescent="0.25">
      <c r="A4392" s="1">
        <v>2022</v>
      </c>
      <c r="B4392" s="1" t="s">
        <v>6034</v>
      </c>
      <c r="C4392" s="1" t="s">
        <v>2615</v>
      </c>
      <c r="D4392" s="1" t="s">
        <v>6734</v>
      </c>
      <c r="E4392" s="1" t="s">
        <v>2526</v>
      </c>
      <c r="F4392" s="1" t="s">
        <v>2617</v>
      </c>
      <c r="G4392" s="1" t="s">
        <v>103</v>
      </c>
      <c r="H4392" s="1" t="s">
        <v>298</v>
      </c>
      <c r="I4392" s="1">
        <v>1</v>
      </c>
      <c r="J4392" s="1">
        <v>2023</v>
      </c>
      <c r="K4392" s="1">
        <v>80396</v>
      </c>
      <c r="L4392" s="1">
        <v>0</v>
      </c>
      <c r="M4392" s="1">
        <f t="array" ref="M4392">SUMPRODUCT(MAX(ISNUMBER(SEARCH('Class Rules'!$B$6:$B$85,$E4392))*ISNUMBER(SEARCH('Class Rules'!$C$6:$C$85,$F4392))*'Class Rules'!$A$6:$A$85))</f>
        <v>0</v>
      </c>
      <c r="N4392" s="1" t="str">
        <f t="array" ref="N4392">IF($M4392=0,'Class Rules'!$D$3,INDEX('Class Rules'!$D$6:$D$85,MATCH($M4392,'Class Rules'!$A$6:$A$85,0)))</f>
        <v>Passenger LDV</v>
      </c>
      <c r="O4392" s="1" t="str">
        <f t="array" ref="O4392">IF(SUMPRODUCT(MAX(ISNUMBER(SEARCH(Fuel_Rules!$A$6:$A$30,$E4392))*ISNUMBER(SEARCH(Fuel_Rules!$B$6:$B$30,$F4392))*(Fuel_Rules!$A$6:$A$30&lt;&gt;"")))&gt;0,"Plug-in hybrid",IF($G4392="Diesel","Diesel","Gasoline"))</f>
        <v>Gasoline</v>
      </c>
    </row>
    <row r="4393" spans="1:15" ht="15" customHeight="1" x14ac:dyDescent="0.25">
      <c r="A4393" s="1">
        <v>2022</v>
      </c>
      <c r="B4393" s="1" t="s">
        <v>6034</v>
      </c>
      <c r="C4393" s="1" t="s">
        <v>2618</v>
      </c>
      <c r="D4393" s="1" t="s">
        <v>6735</v>
      </c>
      <c r="E4393" s="1" t="s">
        <v>2526</v>
      </c>
      <c r="F4393" s="1" t="s">
        <v>2620</v>
      </c>
      <c r="G4393" s="1" t="s">
        <v>103</v>
      </c>
      <c r="H4393" s="1" t="s">
        <v>298</v>
      </c>
      <c r="I4393" s="1">
        <v>1.6</v>
      </c>
      <c r="J4393" s="1">
        <v>2023</v>
      </c>
      <c r="K4393" s="1">
        <v>86917</v>
      </c>
      <c r="L4393" s="1">
        <v>0</v>
      </c>
      <c r="M4393" s="1">
        <f t="array" ref="M4393">SUMPRODUCT(MAX(ISNUMBER(SEARCH('Class Rules'!$B$6:$B$85,$E4393))*ISNUMBER(SEARCH('Class Rules'!$C$6:$C$85,$F4393))*'Class Rules'!$A$6:$A$85))</f>
        <v>0</v>
      </c>
      <c r="N4393" s="1" t="str">
        <f t="array" ref="N4393">IF($M4393=0,'Class Rules'!$D$3,INDEX('Class Rules'!$D$6:$D$85,MATCH($M4393,'Class Rules'!$A$6:$A$85,0)))</f>
        <v>Passenger LDV</v>
      </c>
      <c r="O4393" s="1" t="str">
        <f t="array" ref="O4393">IF(SUMPRODUCT(MAX(ISNUMBER(SEARCH(Fuel_Rules!$A$6:$A$30,$E4393))*ISNUMBER(SEARCH(Fuel_Rules!$B$6:$B$30,$F4393))*(Fuel_Rules!$A$6:$A$30&lt;&gt;"")))&gt;0,"Plug-in hybrid",IF($G4393="Diesel","Diesel","Gasoline"))</f>
        <v>Gasoline</v>
      </c>
    </row>
    <row r="4394" spans="1:15" ht="15" customHeight="1" x14ac:dyDescent="0.25">
      <c r="A4394" s="1">
        <v>2022</v>
      </c>
      <c r="B4394" s="1" t="s">
        <v>6034</v>
      </c>
      <c r="C4394" s="1" t="s">
        <v>2636</v>
      </c>
      <c r="D4394" s="1" t="s">
        <v>6736</v>
      </c>
      <c r="E4394" s="1" t="s">
        <v>2526</v>
      </c>
      <c r="F4394" s="1" t="s">
        <v>2638</v>
      </c>
      <c r="G4394" s="1" t="s">
        <v>103</v>
      </c>
      <c r="H4394" s="1" t="s">
        <v>437</v>
      </c>
      <c r="I4394" s="1">
        <v>1.6</v>
      </c>
      <c r="J4394" s="1">
        <v>2023</v>
      </c>
      <c r="K4394" s="1">
        <v>120771</v>
      </c>
      <c r="L4394" s="1">
        <v>0</v>
      </c>
      <c r="M4394" s="1">
        <f t="array" ref="M4394">SUMPRODUCT(MAX(ISNUMBER(SEARCH('Class Rules'!$B$6:$B$85,$E4394))*ISNUMBER(SEARCH('Class Rules'!$C$6:$C$85,$F4394))*'Class Rules'!$A$6:$A$85))</f>
        <v>0</v>
      </c>
      <c r="N4394" s="1" t="str">
        <f t="array" ref="N4394">IF($M4394=0,'Class Rules'!$D$3,INDEX('Class Rules'!$D$6:$D$85,MATCH($M4394,'Class Rules'!$A$6:$A$85,0)))</f>
        <v>Passenger LDV</v>
      </c>
      <c r="O4394" s="1" t="str">
        <f t="array" ref="O4394">IF(SUMPRODUCT(MAX(ISNUMBER(SEARCH(Fuel_Rules!$A$6:$A$30,$E4394))*ISNUMBER(SEARCH(Fuel_Rules!$B$6:$B$30,$F4394))*(Fuel_Rules!$A$6:$A$30&lt;&gt;"")))&gt;0,"Plug-in hybrid",IF($G4394="Diesel","Diesel","Gasoline"))</f>
        <v>Gasoline</v>
      </c>
    </row>
    <row r="4395" spans="1:15" ht="15" customHeight="1" x14ac:dyDescent="0.25">
      <c r="A4395" s="1">
        <v>2022</v>
      </c>
      <c r="B4395" s="1" t="s">
        <v>6034</v>
      </c>
      <c r="C4395" s="1" t="s">
        <v>2636</v>
      </c>
      <c r="D4395" s="1" t="s">
        <v>6737</v>
      </c>
      <c r="E4395" s="1" t="s">
        <v>2526</v>
      </c>
      <c r="F4395" s="1" t="s">
        <v>2638</v>
      </c>
      <c r="G4395" s="1" t="s">
        <v>103</v>
      </c>
      <c r="H4395" s="1" t="s">
        <v>437</v>
      </c>
      <c r="I4395" s="1">
        <v>1.6</v>
      </c>
      <c r="J4395" s="1">
        <v>2023</v>
      </c>
      <c r="K4395" s="1">
        <v>116544</v>
      </c>
      <c r="L4395" s="1">
        <v>0</v>
      </c>
      <c r="M4395" s="1">
        <f t="array" ref="M4395">SUMPRODUCT(MAX(ISNUMBER(SEARCH('Class Rules'!$B$6:$B$85,$E4395))*ISNUMBER(SEARCH('Class Rules'!$C$6:$C$85,$F4395))*'Class Rules'!$A$6:$A$85))</f>
        <v>0</v>
      </c>
      <c r="N4395" s="1" t="str">
        <f t="array" ref="N4395">IF($M4395=0,'Class Rules'!$D$3,INDEX('Class Rules'!$D$6:$D$85,MATCH($M4395,'Class Rules'!$A$6:$A$85,0)))</f>
        <v>Passenger LDV</v>
      </c>
      <c r="O4395" s="1" t="str">
        <f t="array" ref="O4395">IF(SUMPRODUCT(MAX(ISNUMBER(SEARCH(Fuel_Rules!$A$6:$A$30,$E4395))*ISNUMBER(SEARCH(Fuel_Rules!$B$6:$B$30,$F4395))*(Fuel_Rules!$A$6:$A$30&lt;&gt;"")))&gt;0,"Plug-in hybrid",IF($G4395="Diesel","Diesel","Gasoline"))</f>
        <v>Gasoline</v>
      </c>
    </row>
    <row r="4396" spans="1:15" ht="15" customHeight="1" x14ac:dyDescent="0.25">
      <c r="A4396" s="1">
        <v>2022</v>
      </c>
      <c r="B4396" s="1" t="s">
        <v>6034</v>
      </c>
      <c r="C4396" s="1" t="s">
        <v>2639</v>
      </c>
      <c r="D4396" s="1" t="s">
        <v>6738</v>
      </c>
      <c r="E4396" s="1" t="s">
        <v>2526</v>
      </c>
      <c r="F4396" s="1" t="s">
        <v>2641</v>
      </c>
      <c r="G4396" s="1" t="s">
        <v>103</v>
      </c>
      <c r="H4396" s="1" t="s">
        <v>437</v>
      </c>
      <c r="I4396" s="1">
        <v>1.6</v>
      </c>
      <c r="J4396" s="1">
        <v>2023</v>
      </c>
      <c r="K4396" s="1">
        <v>114763</v>
      </c>
      <c r="L4396" s="1">
        <v>0</v>
      </c>
      <c r="M4396" s="1">
        <f t="array" ref="M4396">SUMPRODUCT(MAX(ISNUMBER(SEARCH('Class Rules'!$B$6:$B$85,$E4396))*ISNUMBER(SEARCH('Class Rules'!$C$6:$C$85,$F4396))*'Class Rules'!$A$6:$A$85))</f>
        <v>0</v>
      </c>
      <c r="N4396" s="1" t="str">
        <f t="array" ref="N4396">IF($M4396=0,'Class Rules'!$D$3,INDEX('Class Rules'!$D$6:$D$85,MATCH($M4396,'Class Rules'!$A$6:$A$85,0)))</f>
        <v>Passenger LDV</v>
      </c>
      <c r="O4396" s="1" t="str">
        <f t="array" ref="O4396">IF(SUMPRODUCT(MAX(ISNUMBER(SEARCH(Fuel_Rules!$A$6:$A$30,$E4396))*ISNUMBER(SEARCH(Fuel_Rules!$B$6:$B$30,$F4396))*(Fuel_Rules!$A$6:$A$30&lt;&gt;"")))&gt;0,"Plug-in hybrid",IF($G4396="Diesel","Diesel","Gasoline"))</f>
        <v>Gasoline</v>
      </c>
    </row>
    <row r="4397" spans="1:15" ht="15" customHeight="1" x14ac:dyDescent="0.25">
      <c r="A4397" s="1">
        <v>2022</v>
      </c>
      <c r="B4397" s="1" t="s">
        <v>6034</v>
      </c>
      <c r="C4397" s="1" t="s">
        <v>2639</v>
      </c>
      <c r="D4397" s="1" t="s">
        <v>6739</v>
      </c>
      <c r="E4397" s="1" t="s">
        <v>2526</v>
      </c>
      <c r="F4397" s="1" t="s">
        <v>2641</v>
      </c>
      <c r="G4397" s="1" t="s">
        <v>103</v>
      </c>
      <c r="H4397" s="1" t="s">
        <v>437</v>
      </c>
      <c r="I4397" s="1">
        <v>1.6</v>
      </c>
      <c r="J4397" s="1">
        <v>2023</v>
      </c>
      <c r="K4397" s="1">
        <v>110746</v>
      </c>
      <c r="L4397" s="1">
        <v>0</v>
      </c>
      <c r="M4397" s="1">
        <f t="array" ref="M4397">SUMPRODUCT(MAX(ISNUMBER(SEARCH('Class Rules'!$B$6:$B$85,$E4397))*ISNUMBER(SEARCH('Class Rules'!$C$6:$C$85,$F4397))*'Class Rules'!$A$6:$A$85))</f>
        <v>0</v>
      </c>
      <c r="N4397" s="1" t="str">
        <f t="array" ref="N4397">IF($M4397=0,'Class Rules'!$D$3,INDEX('Class Rules'!$D$6:$D$85,MATCH($M4397,'Class Rules'!$A$6:$A$85,0)))</f>
        <v>Passenger LDV</v>
      </c>
      <c r="O4397" s="1" t="str">
        <f t="array" ref="O4397">IF(SUMPRODUCT(MAX(ISNUMBER(SEARCH(Fuel_Rules!$A$6:$A$30,$E4397))*ISNUMBER(SEARCH(Fuel_Rules!$B$6:$B$30,$F4397))*(Fuel_Rules!$A$6:$A$30&lt;&gt;"")))&gt;0,"Plug-in hybrid",IF($G4397="Diesel","Diesel","Gasoline"))</f>
        <v>Gasoline</v>
      </c>
    </row>
    <row r="4398" spans="1:15" ht="15" customHeight="1" x14ac:dyDescent="0.25">
      <c r="A4398" s="1">
        <v>2022</v>
      </c>
      <c r="B4398" s="1" t="s">
        <v>6034</v>
      </c>
      <c r="C4398" s="1" t="s">
        <v>2642</v>
      </c>
      <c r="D4398" s="1" t="s">
        <v>6740</v>
      </c>
      <c r="E4398" s="1" t="s">
        <v>2526</v>
      </c>
      <c r="F4398" s="1" t="s">
        <v>2644</v>
      </c>
      <c r="G4398" s="1" t="s">
        <v>103</v>
      </c>
      <c r="H4398" s="1" t="s">
        <v>437</v>
      </c>
      <c r="I4398" s="1">
        <v>1.6</v>
      </c>
      <c r="J4398" s="1">
        <v>2023</v>
      </c>
      <c r="K4398" s="1">
        <v>108000</v>
      </c>
      <c r="L4398" s="1">
        <v>0</v>
      </c>
      <c r="M4398" s="1">
        <f t="array" ref="M4398">SUMPRODUCT(MAX(ISNUMBER(SEARCH('Class Rules'!$B$6:$B$85,$E4398))*ISNUMBER(SEARCH('Class Rules'!$C$6:$C$85,$F4398))*'Class Rules'!$A$6:$A$85))</f>
        <v>0</v>
      </c>
      <c r="N4398" s="1" t="str">
        <f t="array" ref="N4398">IF($M4398=0,'Class Rules'!$D$3,INDEX('Class Rules'!$D$6:$D$85,MATCH($M4398,'Class Rules'!$A$6:$A$85,0)))</f>
        <v>Passenger LDV</v>
      </c>
      <c r="O4398" s="1" t="str">
        <f t="array" ref="O4398">IF(SUMPRODUCT(MAX(ISNUMBER(SEARCH(Fuel_Rules!$A$6:$A$30,$E4398))*ISNUMBER(SEARCH(Fuel_Rules!$B$6:$B$30,$F4398))*(Fuel_Rules!$A$6:$A$30&lt;&gt;"")))&gt;0,"Plug-in hybrid",IF($G4398="Diesel","Diesel","Gasoline"))</f>
        <v>Gasoline</v>
      </c>
    </row>
    <row r="4399" spans="1:15" ht="15" customHeight="1" x14ac:dyDescent="0.25">
      <c r="A4399" s="1">
        <v>2022</v>
      </c>
      <c r="B4399" s="1" t="s">
        <v>6034</v>
      </c>
      <c r="C4399" s="1" t="s">
        <v>2642</v>
      </c>
      <c r="D4399" s="1" t="s">
        <v>6741</v>
      </c>
      <c r="E4399" s="1" t="s">
        <v>2526</v>
      </c>
      <c r="F4399" s="1" t="s">
        <v>2644</v>
      </c>
      <c r="G4399" s="1" t="s">
        <v>103</v>
      </c>
      <c r="H4399" s="1" t="s">
        <v>437</v>
      </c>
      <c r="I4399" s="1">
        <v>1.6</v>
      </c>
      <c r="J4399" s="1">
        <v>2023</v>
      </c>
      <c r="K4399" s="1">
        <v>104220</v>
      </c>
      <c r="L4399" s="1">
        <v>0</v>
      </c>
      <c r="M4399" s="1">
        <f t="array" ref="M4399">SUMPRODUCT(MAX(ISNUMBER(SEARCH('Class Rules'!$B$6:$B$85,$E4399))*ISNUMBER(SEARCH('Class Rules'!$C$6:$C$85,$F4399))*'Class Rules'!$A$6:$A$85))</f>
        <v>0</v>
      </c>
      <c r="N4399" s="1" t="str">
        <f t="array" ref="N4399">IF($M4399=0,'Class Rules'!$D$3,INDEX('Class Rules'!$D$6:$D$85,MATCH($M4399,'Class Rules'!$A$6:$A$85,0)))</f>
        <v>Passenger LDV</v>
      </c>
      <c r="O4399" s="1" t="str">
        <f t="array" ref="O4399">IF(SUMPRODUCT(MAX(ISNUMBER(SEARCH(Fuel_Rules!$A$6:$A$30,$E4399))*ISNUMBER(SEARCH(Fuel_Rules!$B$6:$B$30,$F4399))*(Fuel_Rules!$A$6:$A$30&lt;&gt;"")))&gt;0,"Plug-in hybrid",IF($G4399="Diesel","Diesel","Gasoline"))</f>
        <v>Gasoline</v>
      </c>
    </row>
    <row r="4400" spans="1:15" ht="15" customHeight="1" x14ac:dyDescent="0.25">
      <c r="A4400" s="1">
        <v>2022</v>
      </c>
      <c r="B4400" s="1" t="s">
        <v>6034</v>
      </c>
      <c r="C4400" s="1" t="s">
        <v>2645</v>
      </c>
      <c r="D4400" s="1" t="s">
        <v>6742</v>
      </c>
      <c r="E4400" s="1" t="s">
        <v>2526</v>
      </c>
      <c r="F4400" s="1" t="s">
        <v>2647</v>
      </c>
      <c r="G4400" s="1" t="s">
        <v>103</v>
      </c>
      <c r="H4400" s="1" t="s">
        <v>298</v>
      </c>
      <c r="I4400" s="1">
        <v>1.6</v>
      </c>
      <c r="J4400" s="1">
        <v>2023</v>
      </c>
      <c r="K4400" s="1">
        <v>99972</v>
      </c>
      <c r="L4400" s="1">
        <v>0</v>
      </c>
      <c r="M4400" s="1">
        <f t="array" ref="M4400">SUMPRODUCT(MAX(ISNUMBER(SEARCH('Class Rules'!$B$6:$B$85,$E4400))*ISNUMBER(SEARCH('Class Rules'!$C$6:$C$85,$F4400))*'Class Rules'!$A$6:$A$85))</f>
        <v>0</v>
      </c>
      <c r="N4400" s="1" t="str">
        <f t="array" ref="N4400">IF($M4400=0,'Class Rules'!$D$3,INDEX('Class Rules'!$D$6:$D$85,MATCH($M4400,'Class Rules'!$A$6:$A$85,0)))</f>
        <v>Passenger LDV</v>
      </c>
      <c r="O4400" s="1" t="str">
        <f t="array" ref="O4400">IF(SUMPRODUCT(MAX(ISNUMBER(SEARCH(Fuel_Rules!$A$6:$A$30,$E4400))*ISNUMBER(SEARCH(Fuel_Rules!$B$6:$B$30,$F4400))*(Fuel_Rules!$A$6:$A$30&lt;&gt;"")))&gt;0,"Plug-in hybrid",IF($G4400="Diesel","Diesel","Gasoline"))</f>
        <v>Gasoline</v>
      </c>
    </row>
    <row r="4401" spans="1:15" ht="15" customHeight="1" x14ac:dyDescent="0.25">
      <c r="A4401" s="1">
        <v>2022</v>
      </c>
      <c r="B4401" s="1" t="s">
        <v>6034</v>
      </c>
      <c r="C4401" s="1" t="s">
        <v>2645</v>
      </c>
      <c r="D4401" s="1" t="s">
        <v>6743</v>
      </c>
      <c r="E4401" s="1" t="s">
        <v>2526</v>
      </c>
      <c r="F4401" s="1" t="s">
        <v>2647</v>
      </c>
      <c r="G4401" s="1" t="s">
        <v>103</v>
      </c>
      <c r="H4401" s="1" t="s">
        <v>298</v>
      </c>
      <c r="I4401" s="1">
        <v>1.6</v>
      </c>
      <c r="J4401" s="1">
        <v>2023</v>
      </c>
      <c r="K4401" s="1">
        <v>96472</v>
      </c>
      <c r="L4401" s="1">
        <v>0</v>
      </c>
      <c r="M4401" s="1">
        <f t="array" ref="M4401">SUMPRODUCT(MAX(ISNUMBER(SEARCH('Class Rules'!$B$6:$B$85,$E4401))*ISNUMBER(SEARCH('Class Rules'!$C$6:$C$85,$F4401))*'Class Rules'!$A$6:$A$85))</f>
        <v>0</v>
      </c>
      <c r="N4401" s="1" t="str">
        <f t="array" ref="N4401">IF($M4401=0,'Class Rules'!$D$3,INDEX('Class Rules'!$D$6:$D$85,MATCH($M4401,'Class Rules'!$A$6:$A$85,0)))</f>
        <v>Passenger LDV</v>
      </c>
      <c r="O4401" s="1" t="str">
        <f t="array" ref="O4401">IF(SUMPRODUCT(MAX(ISNUMBER(SEARCH(Fuel_Rules!$A$6:$A$30,$E4401))*ISNUMBER(SEARCH(Fuel_Rules!$B$6:$B$30,$F4401))*(Fuel_Rules!$A$6:$A$30&lt;&gt;"")))&gt;0,"Plug-in hybrid",IF($G4401="Diesel","Diesel","Gasoline"))</f>
        <v>Gasoline</v>
      </c>
    </row>
    <row r="4402" spans="1:15" ht="15" customHeight="1" x14ac:dyDescent="0.25">
      <c r="A4402" s="1">
        <v>2022</v>
      </c>
      <c r="B4402" s="1" t="s">
        <v>6034</v>
      </c>
      <c r="C4402" s="1" t="s">
        <v>2651</v>
      </c>
      <c r="D4402" s="1" t="s">
        <v>6744</v>
      </c>
      <c r="E4402" s="1" t="s">
        <v>2526</v>
      </c>
      <c r="F4402" s="1" t="s">
        <v>2653</v>
      </c>
      <c r="G4402" s="1" t="s">
        <v>103</v>
      </c>
      <c r="H4402" s="1" t="s">
        <v>437</v>
      </c>
      <c r="I4402" s="1">
        <v>1.3</v>
      </c>
      <c r="J4402" s="1">
        <v>2023</v>
      </c>
      <c r="K4402" s="1">
        <v>153483</v>
      </c>
      <c r="L4402" s="1">
        <v>0</v>
      </c>
      <c r="M4402" s="1">
        <f t="array" ref="M4402">SUMPRODUCT(MAX(ISNUMBER(SEARCH('Class Rules'!$B$6:$B$85,$E4402))*ISNUMBER(SEARCH('Class Rules'!$C$6:$C$85,$F4402))*'Class Rules'!$A$6:$A$85))</f>
        <v>0</v>
      </c>
      <c r="N4402" s="1" t="str">
        <f t="array" ref="N4402">IF($M4402=0,'Class Rules'!$D$3,INDEX('Class Rules'!$D$6:$D$85,MATCH($M4402,'Class Rules'!$A$6:$A$85,0)))</f>
        <v>Passenger LDV</v>
      </c>
      <c r="O4402" s="1" t="str">
        <f t="array" ref="O4402">IF(SUMPRODUCT(MAX(ISNUMBER(SEARCH(Fuel_Rules!$A$6:$A$30,$E4402))*ISNUMBER(SEARCH(Fuel_Rules!$B$6:$B$30,$F4402))*(Fuel_Rules!$A$6:$A$30&lt;&gt;"")))&gt;0,"Plug-in hybrid",IF($G4402="Diesel","Diesel","Gasoline"))</f>
        <v>Gasoline</v>
      </c>
    </row>
    <row r="4403" spans="1:15" ht="15" customHeight="1" x14ac:dyDescent="0.25">
      <c r="A4403" s="1">
        <v>2022</v>
      </c>
      <c r="B4403" s="1" t="s">
        <v>6034</v>
      </c>
      <c r="C4403" s="1" t="s">
        <v>2651</v>
      </c>
      <c r="D4403" s="1" t="s">
        <v>6745</v>
      </c>
      <c r="E4403" s="1" t="s">
        <v>2526</v>
      </c>
      <c r="F4403" s="1" t="s">
        <v>2653</v>
      </c>
      <c r="G4403" s="1" t="s">
        <v>103</v>
      </c>
      <c r="H4403" s="1" t="s">
        <v>437</v>
      </c>
      <c r="I4403" s="1">
        <v>1.3</v>
      </c>
      <c r="J4403" s="1">
        <v>2023</v>
      </c>
      <c r="K4403" s="1">
        <v>145576</v>
      </c>
      <c r="L4403" s="1">
        <v>0</v>
      </c>
      <c r="M4403" s="1">
        <f t="array" ref="M4403">SUMPRODUCT(MAX(ISNUMBER(SEARCH('Class Rules'!$B$6:$B$85,$E4403))*ISNUMBER(SEARCH('Class Rules'!$C$6:$C$85,$F4403))*'Class Rules'!$A$6:$A$85))</f>
        <v>0</v>
      </c>
      <c r="N4403" s="1" t="str">
        <f t="array" ref="N4403">IF($M4403=0,'Class Rules'!$D$3,INDEX('Class Rules'!$D$6:$D$85,MATCH($M4403,'Class Rules'!$A$6:$A$85,0)))</f>
        <v>Passenger LDV</v>
      </c>
      <c r="O4403" s="1" t="str">
        <f t="array" ref="O4403">IF(SUMPRODUCT(MAX(ISNUMBER(SEARCH(Fuel_Rules!$A$6:$A$30,$E4403))*ISNUMBER(SEARCH(Fuel_Rules!$B$6:$B$30,$F4403))*(Fuel_Rules!$A$6:$A$30&lt;&gt;"")))&gt;0,"Plug-in hybrid",IF($G4403="Diesel","Diesel","Gasoline"))</f>
        <v>Gasoline</v>
      </c>
    </row>
    <row r="4404" spans="1:15" ht="15" customHeight="1" x14ac:dyDescent="0.25">
      <c r="A4404" s="1">
        <v>2022</v>
      </c>
      <c r="B4404" s="1" t="s">
        <v>6034</v>
      </c>
      <c r="C4404" s="1" t="s">
        <v>2654</v>
      </c>
      <c r="D4404" s="1" t="s">
        <v>6746</v>
      </c>
      <c r="E4404" s="1" t="s">
        <v>2526</v>
      </c>
      <c r="F4404" s="1" t="s">
        <v>2656</v>
      </c>
      <c r="G4404" s="1" t="s">
        <v>103</v>
      </c>
      <c r="H4404" s="1" t="s">
        <v>437</v>
      </c>
      <c r="I4404" s="1">
        <v>1.3</v>
      </c>
      <c r="J4404" s="1">
        <v>2023</v>
      </c>
      <c r="K4404" s="1">
        <v>144116</v>
      </c>
      <c r="L4404" s="1">
        <v>0</v>
      </c>
      <c r="M4404" s="1">
        <f t="array" ref="M4404">SUMPRODUCT(MAX(ISNUMBER(SEARCH('Class Rules'!$B$6:$B$85,$E4404))*ISNUMBER(SEARCH('Class Rules'!$C$6:$C$85,$F4404))*'Class Rules'!$A$6:$A$85))</f>
        <v>0</v>
      </c>
      <c r="N4404" s="1" t="str">
        <f t="array" ref="N4404">IF($M4404=0,'Class Rules'!$D$3,INDEX('Class Rules'!$D$6:$D$85,MATCH($M4404,'Class Rules'!$A$6:$A$85,0)))</f>
        <v>Passenger LDV</v>
      </c>
      <c r="O4404" s="1" t="str">
        <f t="array" ref="O4404">IF(SUMPRODUCT(MAX(ISNUMBER(SEARCH(Fuel_Rules!$A$6:$A$30,$E4404))*ISNUMBER(SEARCH(Fuel_Rules!$B$6:$B$30,$F4404))*(Fuel_Rules!$A$6:$A$30&lt;&gt;"")))&gt;0,"Plug-in hybrid",IF($G4404="Diesel","Diesel","Gasoline"))</f>
        <v>Gasoline</v>
      </c>
    </row>
    <row r="4405" spans="1:15" ht="15" customHeight="1" x14ac:dyDescent="0.25">
      <c r="A4405" s="1">
        <v>2022</v>
      </c>
      <c r="B4405" s="1" t="s">
        <v>6034</v>
      </c>
      <c r="C4405" s="1" t="s">
        <v>2654</v>
      </c>
      <c r="D4405" s="1" t="s">
        <v>6747</v>
      </c>
      <c r="E4405" s="1" t="s">
        <v>2526</v>
      </c>
      <c r="F4405" s="1" t="s">
        <v>2656</v>
      </c>
      <c r="G4405" s="1" t="s">
        <v>103</v>
      </c>
      <c r="H4405" s="1" t="s">
        <v>437</v>
      </c>
      <c r="I4405" s="1">
        <v>1.3</v>
      </c>
      <c r="J4405" s="1">
        <v>2023</v>
      </c>
      <c r="K4405" s="1">
        <v>139070</v>
      </c>
      <c r="L4405" s="1">
        <v>0</v>
      </c>
      <c r="M4405" s="1">
        <f t="array" ref="M4405">SUMPRODUCT(MAX(ISNUMBER(SEARCH('Class Rules'!$B$6:$B$85,$E4405))*ISNUMBER(SEARCH('Class Rules'!$C$6:$C$85,$F4405))*'Class Rules'!$A$6:$A$85))</f>
        <v>0</v>
      </c>
      <c r="N4405" s="1" t="str">
        <f t="array" ref="N4405">IF($M4405=0,'Class Rules'!$D$3,INDEX('Class Rules'!$D$6:$D$85,MATCH($M4405,'Class Rules'!$A$6:$A$85,0)))</f>
        <v>Passenger LDV</v>
      </c>
      <c r="O4405" s="1" t="str">
        <f t="array" ref="O4405">IF(SUMPRODUCT(MAX(ISNUMBER(SEARCH(Fuel_Rules!$A$6:$A$30,$E4405))*ISNUMBER(SEARCH(Fuel_Rules!$B$6:$B$30,$F4405))*(Fuel_Rules!$A$6:$A$30&lt;&gt;"")))&gt;0,"Plug-in hybrid",IF($G4405="Diesel","Diesel","Gasoline"))</f>
        <v>Gasoline</v>
      </c>
    </row>
    <row r="4406" spans="1:15" ht="15" customHeight="1" x14ac:dyDescent="0.25">
      <c r="A4406" s="1">
        <v>2022</v>
      </c>
      <c r="B4406" s="1" t="s">
        <v>6034</v>
      </c>
      <c r="C4406" s="1" t="s">
        <v>2657</v>
      </c>
      <c r="D4406" s="1" t="s">
        <v>6748</v>
      </c>
      <c r="E4406" s="1" t="s">
        <v>2526</v>
      </c>
      <c r="F4406" s="1" t="s">
        <v>2659</v>
      </c>
      <c r="G4406" s="1" t="s">
        <v>103</v>
      </c>
      <c r="H4406" s="1" t="s">
        <v>437</v>
      </c>
      <c r="I4406" s="1">
        <v>1.3</v>
      </c>
      <c r="J4406" s="1">
        <v>2023</v>
      </c>
      <c r="K4406" s="1">
        <v>139486</v>
      </c>
      <c r="L4406" s="1">
        <v>0</v>
      </c>
      <c r="M4406" s="1">
        <f t="array" ref="M4406">SUMPRODUCT(MAX(ISNUMBER(SEARCH('Class Rules'!$B$6:$B$85,$E4406))*ISNUMBER(SEARCH('Class Rules'!$C$6:$C$85,$F4406))*'Class Rules'!$A$6:$A$85))</f>
        <v>0</v>
      </c>
      <c r="N4406" s="1" t="str">
        <f t="array" ref="N4406">IF($M4406=0,'Class Rules'!$D$3,INDEX('Class Rules'!$D$6:$D$85,MATCH($M4406,'Class Rules'!$A$6:$A$85,0)))</f>
        <v>Passenger LDV</v>
      </c>
      <c r="O4406" s="1" t="str">
        <f t="array" ref="O4406">IF(SUMPRODUCT(MAX(ISNUMBER(SEARCH(Fuel_Rules!$A$6:$A$30,$E4406))*ISNUMBER(SEARCH(Fuel_Rules!$B$6:$B$30,$F4406))*(Fuel_Rules!$A$6:$A$30&lt;&gt;"")))&gt;0,"Plug-in hybrid",IF($G4406="Diesel","Diesel","Gasoline"))</f>
        <v>Gasoline</v>
      </c>
    </row>
    <row r="4407" spans="1:15" ht="15" customHeight="1" x14ac:dyDescent="0.25">
      <c r="A4407" s="1">
        <v>2022</v>
      </c>
      <c r="B4407" s="1" t="s">
        <v>6034</v>
      </c>
      <c r="C4407" s="1" t="s">
        <v>2657</v>
      </c>
      <c r="D4407" s="1" t="s">
        <v>6749</v>
      </c>
      <c r="E4407" s="1" t="s">
        <v>2526</v>
      </c>
      <c r="F4407" s="1" t="s">
        <v>2659</v>
      </c>
      <c r="G4407" s="1" t="s">
        <v>103</v>
      </c>
      <c r="H4407" s="1" t="s">
        <v>437</v>
      </c>
      <c r="I4407" s="1">
        <v>1.3</v>
      </c>
      <c r="J4407" s="1">
        <v>2023</v>
      </c>
      <c r="K4407" s="1">
        <v>133906</v>
      </c>
      <c r="L4407" s="1">
        <v>0</v>
      </c>
      <c r="M4407" s="1">
        <f t="array" ref="M4407">SUMPRODUCT(MAX(ISNUMBER(SEARCH('Class Rules'!$B$6:$B$85,$E4407))*ISNUMBER(SEARCH('Class Rules'!$C$6:$C$85,$F4407))*'Class Rules'!$A$6:$A$85))</f>
        <v>0</v>
      </c>
      <c r="N4407" s="1" t="str">
        <f t="array" ref="N4407">IF($M4407=0,'Class Rules'!$D$3,INDEX('Class Rules'!$D$6:$D$85,MATCH($M4407,'Class Rules'!$A$6:$A$85,0)))</f>
        <v>Passenger LDV</v>
      </c>
      <c r="O4407" s="1" t="str">
        <f t="array" ref="O4407">IF(SUMPRODUCT(MAX(ISNUMBER(SEARCH(Fuel_Rules!$A$6:$A$30,$E4407))*ISNUMBER(SEARCH(Fuel_Rules!$B$6:$B$30,$F4407))*(Fuel_Rules!$A$6:$A$30&lt;&gt;"")))&gt;0,"Plug-in hybrid",IF($G4407="Diesel","Diesel","Gasoline"))</f>
        <v>Gasoline</v>
      </c>
    </row>
    <row r="4408" spans="1:15" ht="15" customHeight="1" x14ac:dyDescent="0.25">
      <c r="A4408" s="1">
        <v>2022</v>
      </c>
      <c r="B4408" s="1" t="s">
        <v>6034</v>
      </c>
      <c r="C4408" s="1" t="s">
        <v>2660</v>
      </c>
      <c r="D4408" s="1" t="s">
        <v>6750</v>
      </c>
      <c r="E4408" s="1" t="s">
        <v>2526</v>
      </c>
      <c r="F4408" s="1" t="s">
        <v>2662</v>
      </c>
      <c r="G4408" s="1" t="s">
        <v>103</v>
      </c>
      <c r="H4408" s="1" t="s">
        <v>298</v>
      </c>
      <c r="I4408" s="1">
        <v>1</v>
      </c>
      <c r="J4408" s="1">
        <v>2023</v>
      </c>
      <c r="K4408" s="1">
        <v>80928</v>
      </c>
      <c r="L4408" s="1">
        <v>0</v>
      </c>
      <c r="M4408" s="1">
        <f t="array" ref="M4408">SUMPRODUCT(MAX(ISNUMBER(SEARCH('Class Rules'!$B$6:$B$85,$E4408))*ISNUMBER(SEARCH('Class Rules'!$C$6:$C$85,$F4408))*'Class Rules'!$A$6:$A$85))</f>
        <v>0</v>
      </c>
      <c r="N4408" s="1" t="str">
        <f t="array" ref="N4408">IF($M4408=0,'Class Rules'!$D$3,INDEX('Class Rules'!$D$6:$D$85,MATCH($M4408,'Class Rules'!$A$6:$A$85,0)))</f>
        <v>Passenger LDV</v>
      </c>
      <c r="O4408" s="1" t="str">
        <f t="array" ref="O4408">IF(SUMPRODUCT(MAX(ISNUMBER(SEARCH(Fuel_Rules!$A$6:$A$30,$E4408))*ISNUMBER(SEARCH(Fuel_Rules!$B$6:$B$30,$F4408))*(Fuel_Rules!$A$6:$A$30&lt;&gt;"")))&gt;0,"Plug-in hybrid",IF($G4408="Diesel","Diesel","Gasoline"))</f>
        <v>Gasoline</v>
      </c>
    </row>
    <row r="4409" spans="1:15" ht="15" customHeight="1" x14ac:dyDescent="0.25">
      <c r="A4409" s="1">
        <v>2022</v>
      </c>
      <c r="B4409" s="1" t="s">
        <v>6034</v>
      </c>
      <c r="C4409" s="1" t="s">
        <v>2660</v>
      </c>
      <c r="D4409" s="1" t="s">
        <v>6751</v>
      </c>
      <c r="E4409" s="1" t="s">
        <v>2526</v>
      </c>
      <c r="F4409" s="1" t="s">
        <v>2662</v>
      </c>
      <c r="G4409" s="1" t="s">
        <v>103</v>
      </c>
      <c r="H4409" s="1" t="s">
        <v>298</v>
      </c>
      <c r="I4409" s="1">
        <v>1</v>
      </c>
      <c r="J4409" s="1">
        <v>2023</v>
      </c>
      <c r="K4409" s="1">
        <v>78092</v>
      </c>
      <c r="L4409" s="1">
        <v>0</v>
      </c>
      <c r="M4409" s="1">
        <f t="array" ref="M4409">SUMPRODUCT(MAX(ISNUMBER(SEARCH('Class Rules'!$B$6:$B$85,$E4409))*ISNUMBER(SEARCH('Class Rules'!$C$6:$C$85,$F4409))*'Class Rules'!$A$6:$A$85))</f>
        <v>0</v>
      </c>
      <c r="N4409" s="1" t="str">
        <f t="array" ref="N4409">IF($M4409=0,'Class Rules'!$D$3,INDEX('Class Rules'!$D$6:$D$85,MATCH($M4409,'Class Rules'!$A$6:$A$85,0)))</f>
        <v>Passenger LDV</v>
      </c>
      <c r="O4409" s="1" t="str">
        <f t="array" ref="O4409">IF(SUMPRODUCT(MAX(ISNUMBER(SEARCH(Fuel_Rules!$A$6:$A$30,$E4409))*ISNUMBER(SEARCH(Fuel_Rules!$B$6:$B$30,$F4409))*(Fuel_Rules!$A$6:$A$30&lt;&gt;"")))&gt;0,"Plug-in hybrid",IF($G4409="Diesel","Diesel","Gasoline"))</f>
        <v>Gasoline</v>
      </c>
    </row>
    <row r="4410" spans="1:15" ht="15" customHeight="1" x14ac:dyDescent="0.25">
      <c r="A4410" s="1">
        <v>2022</v>
      </c>
      <c r="B4410" s="1" t="s">
        <v>6034</v>
      </c>
      <c r="C4410" s="1" t="s">
        <v>5001</v>
      </c>
      <c r="D4410" s="1" t="s">
        <v>6752</v>
      </c>
      <c r="E4410" s="1" t="s">
        <v>2526</v>
      </c>
      <c r="F4410" s="1" t="s">
        <v>5003</v>
      </c>
      <c r="G4410" s="1" t="s">
        <v>103</v>
      </c>
      <c r="H4410" s="1" t="s">
        <v>437</v>
      </c>
      <c r="I4410" s="1">
        <v>1.3</v>
      </c>
      <c r="J4410" s="1">
        <v>2023</v>
      </c>
      <c r="K4410" s="1">
        <v>133046</v>
      </c>
      <c r="L4410" s="1">
        <v>0</v>
      </c>
      <c r="M4410" s="1">
        <f t="array" ref="M4410">SUMPRODUCT(MAX(ISNUMBER(SEARCH('Class Rules'!$B$6:$B$85,$E4410))*ISNUMBER(SEARCH('Class Rules'!$C$6:$C$85,$F4410))*'Class Rules'!$A$6:$A$85))</f>
        <v>0</v>
      </c>
      <c r="N4410" s="1" t="str">
        <f t="array" ref="N4410">IF($M4410=0,'Class Rules'!$D$3,INDEX('Class Rules'!$D$6:$D$85,MATCH($M4410,'Class Rules'!$A$6:$A$85,0)))</f>
        <v>Passenger LDV</v>
      </c>
      <c r="O4410" s="1" t="str">
        <f t="array" ref="O4410">IF(SUMPRODUCT(MAX(ISNUMBER(SEARCH(Fuel_Rules!$A$6:$A$30,$E4410))*ISNUMBER(SEARCH(Fuel_Rules!$B$6:$B$30,$F4410))*(Fuel_Rules!$A$6:$A$30&lt;&gt;"")))&gt;0,"Plug-in hybrid",IF($G4410="Diesel","Diesel","Gasoline"))</f>
        <v>Gasoline</v>
      </c>
    </row>
    <row r="4411" spans="1:15" ht="15" customHeight="1" x14ac:dyDescent="0.25">
      <c r="A4411" s="1">
        <v>2022</v>
      </c>
      <c r="B4411" s="1" t="s">
        <v>6034</v>
      </c>
      <c r="C4411" s="1" t="s">
        <v>5001</v>
      </c>
      <c r="D4411" s="1" t="s">
        <v>6753</v>
      </c>
      <c r="E4411" s="1" t="s">
        <v>2526</v>
      </c>
      <c r="F4411" s="1" t="s">
        <v>5003</v>
      </c>
      <c r="G4411" s="1" t="s">
        <v>103</v>
      </c>
      <c r="H4411" s="1" t="s">
        <v>437</v>
      </c>
      <c r="I4411" s="1">
        <v>1.3</v>
      </c>
      <c r="J4411" s="1">
        <v>2023</v>
      </c>
      <c r="K4411" s="1">
        <v>128389</v>
      </c>
      <c r="L4411" s="1">
        <v>0</v>
      </c>
      <c r="M4411" s="1">
        <f t="array" ref="M4411">SUMPRODUCT(MAX(ISNUMBER(SEARCH('Class Rules'!$B$6:$B$85,$E4411))*ISNUMBER(SEARCH('Class Rules'!$C$6:$C$85,$F4411))*'Class Rules'!$A$6:$A$85))</f>
        <v>0</v>
      </c>
      <c r="N4411" s="1" t="str">
        <f t="array" ref="N4411">IF($M4411=0,'Class Rules'!$D$3,INDEX('Class Rules'!$D$6:$D$85,MATCH($M4411,'Class Rules'!$A$6:$A$85,0)))</f>
        <v>Passenger LDV</v>
      </c>
      <c r="O4411" s="1" t="str">
        <f t="array" ref="O4411">IF(SUMPRODUCT(MAX(ISNUMBER(SEARCH(Fuel_Rules!$A$6:$A$30,$E4411))*ISNUMBER(SEARCH(Fuel_Rules!$B$6:$B$30,$F4411))*(Fuel_Rules!$A$6:$A$30&lt;&gt;"")))&gt;0,"Plug-in hybrid",IF($G4411="Diesel","Diesel","Gasoline"))</f>
        <v>Gasoline</v>
      </c>
    </row>
    <row r="4412" spans="1:15" ht="15" customHeight="1" x14ac:dyDescent="0.25">
      <c r="A4412" s="1">
        <v>2022</v>
      </c>
      <c r="B4412" s="1" t="s">
        <v>6034</v>
      </c>
      <c r="C4412" s="1" t="s">
        <v>6754</v>
      </c>
      <c r="D4412" s="1" t="s">
        <v>6755</v>
      </c>
      <c r="E4412" s="1" t="s">
        <v>2526</v>
      </c>
      <c r="F4412" s="1" t="s">
        <v>6756</v>
      </c>
      <c r="G4412" s="1" t="s">
        <v>103</v>
      </c>
      <c r="H4412" s="1" t="s">
        <v>437</v>
      </c>
      <c r="I4412" s="1">
        <v>1.3</v>
      </c>
      <c r="J4412" s="1">
        <v>2023</v>
      </c>
      <c r="K4412" s="1">
        <v>135211</v>
      </c>
      <c r="L4412" s="1">
        <v>0</v>
      </c>
      <c r="M4412" s="1">
        <f t="array" ref="M4412">SUMPRODUCT(MAX(ISNUMBER(SEARCH('Class Rules'!$B$6:$B$85,$E4412))*ISNUMBER(SEARCH('Class Rules'!$C$6:$C$85,$F4412))*'Class Rules'!$A$6:$A$85))</f>
        <v>22</v>
      </c>
      <c r="N4412" s="1" t="str">
        <f t="array" ref="N4412">IF($M4412=0,'Class Rules'!$D$3,INDEX('Class Rules'!$D$6:$D$85,MATCH($M4412,'Class Rules'!$A$6:$A$85,0)))</f>
        <v>Freight LDV</v>
      </c>
      <c r="O4412" s="1" t="str">
        <f t="array" ref="O4412">IF(SUMPRODUCT(MAX(ISNUMBER(SEARCH(Fuel_Rules!$A$6:$A$30,$E4412))*ISNUMBER(SEARCH(Fuel_Rules!$B$6:$B$30,$F4412))*(Fuel_Rules!$A$6:$A$30&lt;&gt;"")))&gt;0,"Plug-in hybrid",IF($G4412="Diesel","Diesel","Gasoline"))</f>
        <v>Gasoline</v>
      </c>
    </row>
    <row r="4413" spans="1:15" ht="15" customHeight="1" x14ac:dyDescent="0.25">
      <c r="A4413" s="1">
        <v>2022</v>
      </c>
      <c r="B4413" s="1" t="s">
        <v>6034</v>
      </c>
      <c r="C4413" s="1" t="s">
        <v>6754</v>
      </c>
      <c r="D4413" s="1" t="s">
        <v>6757</v>
      </c>
      <c r="E4413" s="1" t="s">
        <v>2526</v>
      </c>
      <c r="F4413" s="1" t="s">
        <v>6756</v>
      </c>
      <c r="G4413" s="1" t="s">
        <v>103</v>
      </c>
      <c r="H4413" s="1" t="s">
        <v>437</v>
      </c>
      <c r="I4413" s="1">
        <v>1.3</v>
      </c>
      <c r="J4413" s="1">
        <v>2023</v>
      </c>
      <c r="K4413" s="1">
        <v>131211</v>
      </c>
      <c r="L4413" s="1">
        <v>0</v>
      </c>
      <c r="M4413" s="1">
        <f t="array" ref="M4413">SUMPRODUCT(MAX(ISNUMBER(SEARCH('Class Rules'!$B$6:$B$85,$E4413))*ISNUMBER(SEARCH('Class Rules'!$C$6:$C$85,$F4413))*'Class Rules'!$A$6:$A$85))</f>
        <v>22</v>
      </c>
      <c r="N4413" s="1" t="str">
        <f t="array" ref="N4413">IF($M4413=0,'Class Rules'!$D$3,INDEX('Class Rules'!$D$6:$D$85,MATCH($M4413,'Class Rules'!$A$6:$A$85,0)))</f>
        <v>Freight LDV</v>
      </c>
      <c r="O4413" s="1" t="str">
        <f t="array" ref="O4413">IF(SUMPRODUCT(MAX(ISNUMBER(SEARCH(Fuel_Rules!$A$6:$A$30,$E4413))*ISNUMBER(SEARCH(Fuel_Rules!$B$6:$B$30,$F4413))*(Fuel_Rules!$A$6:$A$30&lt;&gt;"")))&gt;0,"Plug-in hybrid",IF($G4413="Diesel","Diesel","Gasoline"))</f>
        <v>Gasoline</v>
      </c>
    </row>
    <row r="4414" spans="1:15" ht="15" customHeight="1" x14ac:dyDescent="0.25">
      <c r="A4414" s="1">
        <v>2022</v>
      </c>
      <c r="B4414" s="1" t="s">
        <v>6034</v>
      </c>
      <c r="C4414" s="1" t="s">
        <v>2667</v>
      </c>
      <c r="D4414" s="1" t="s">
        <v>6758</v>
      </c>
      <c r="E4414" s="1" t="s">
        <v>2665</v>
      </c>
      <c r="F4414" s="1" t="s">
        <v>2669</v>
      </c>
      <c r="G4414" s="1" t="s">
        <v>103</v>
      </c>
      <c r="H4414" s="1" t="s">
        <v>437</v>
      </c>
      <c r="I4414" s="1">
        <v>6.7</v>
      </c>
      <c r="J4414" s="1">
        <v>2023</v>
      </c>
      <c r="K4414" s="1">
        <v>7706492</v>
      </c>
      <c r="L4414" s="1">
        <v>0</v>
      </c>
      <c r="M4414" s="1">
        <f t="array" ref="M4414">SUMPRODUCT(MAX(ISNUMBER(SEARCH('Class Rules'!$B$6:$B$85,$E4414))*ISNUMBER(SEARCH('Class Rules'!$C$6:$C$85,$F4414))*'Class Rules'!$A$6:$A$85))</f>
        <v>0</v>
      </c>
      <c r="N4414" s="1" t="str">
        <f t="array" ref="N4414">IF($M4414=0,'Class Rules'!$D$3,INDEX('Class Rules'!$D$6:$D$85,MATCH($M4414,'Class Rules'!$A$6:$A$85,0)))</f>
        <v>Passenger LDV</v>
      </c>
      <c r="O4414" s="1" t="str">
        <f t="array" ref="O4414">IF(SUMPRODUCT(MAX(ISNUMBER(SEARCH(Fuel_Rules!$A$6:$A$30,$E4414))*ISNUMBER(SEARCH(Fuel_Rules!$B$6:$B$30,$F4414))*(Fuel_Rules!$A$6:$A$30&lt;&gt;"")))&gt;0,"Plug-in hybrid",IF($G4414="Diesel","Diesel","Gasoline"))</f>
        <v>Gasoline</v>
      </c>
    </row>
    <row r="4415" spans="1:15" ht="15" customHeight="1" x14ac:dyDescent="0.25">
      <c r="A4415" s="1">
        <v>2022</v>
      </c>
      <c r="B4415" s="1" t="s">
        <v>6034</v>
      </c>
      <c r="C4415" s="1" t="s">
        <v>2670</v>
      </c>
      <c r="D4415" s="1" t="s">
        <v>6759</v>
      </c>
      <c r="E4415" s="1" t="s">
        <v>2665</v>
      </c>
      <c r="F4415" s="1" t="s">
        <v>2672</v>
      </c>
      <c r="G4415" s="1" t="s">
        <v>103</v>
      </c>
      <c r="H4415" s="1" t="s">
        <v>437</v>
      </c>
      <c r="I4415" s="1">
        <v>6.7</v>
      </c>
      <c r="J4415" s="1">
        <v>2023</v>
      </c>
      <c r="K4415" s="1">
        <v>6805733</v>
      </c>
      <c r="L4415" s="1">
        <v>0</v>
      </c>
      <c r="M4415" s="1">
        <f t="array" ref="M4415">SUMPRODUCT(MAX(ISNUMBER(SEARCH('Class Rules'!$B$6:$B$85,$E4415))*ISNUMBER(SEARCH('Class Rules'!$C$6:$C$85,$F4415))*'Class Rules'!$A$6:$A$85))</f>
        <v>0</v>
      </c>
      <c r="N4415" s="1" t="str">
        <f t="array" ref="N4415">IF($M4415=0,'Class Rules'!$D$3,INDEX('Class Rules'!$D$6:$D$85,MATCH($M4415,'Class Rules'!$A$6:$A$85,0)))</f>
        <v>Passenger LDV</v>
      </c>
      <c r="O4415" s="1" t="str">
        <f t="array" ref="O4415">IF(SUMPRODUCT(MAX(ISNUMBER(SEARCH(Fuel_Rules!$A$6:$A$30,$E4415))*ISNUMBER(SEARCH(Fuel_Rules!$B$6:$B$30,$F4415))*(Fuel_Rules!$A$6:$A$30&lt;&gt;"")))&gt;0,"Plug-in hybrid",IF($G4415="Diesel","Diesel","Gasoline"))</f>
        <v>Gasoline</v>
      </c>
    </row>
    <row r="4416" spans="1:15" ht="15" customHeight="1" x14ac:dyDescent="0.25">
      <c r="A4416" s="1">
        <v>2022</v>
      </c>
      <c r="B4416" s="1" t="s">
        <v>6034</v>
      </c>
      <c r="C4416" s="1" t="s">
        <v>2673</v>
      </c>
      <c r="D4416" s="1" t="s">
        <v>6760</v>
      </c>
      <c r="E4416" s="1" t="s">
        <v>2675</v>
      </c>
      <c r="F4416" s="1" t="s">
        <v>2676</v>
      </c>
      <c r="G4416" s="1" t="s">
        <v>103</v>
      </c>
      <c r="H4416" s="1" t="s">
        <v>437</v>
      </c>
      <c r="I4416" s="1">
        <v>1.6</v>
      </c>
      <c r="J4416" s="1">
        <v>2023</v>
      </c>
      <c r="K4416" s="1">
        <v>105032</v>
      </c>
      <c r="L4416" s="1">
        <v>0</v>
      </c>
      <c r="M4416" s="1">
        <f t="array" ref="M4416">SUMPRODUCT(MAX(ISNUMBER(SEARCH('Class Rules'!$B$6:$B$85,$E4416))*ISNUMBER(SEARCH('Class Rules'!$C$6:$C$85,$F4416))*'Class Rules'!$A$6:$A$85))</f>
        <v>0</v>
      </c>
      <c r="N4416" s="1" t="str">
        <f t="array" ref="N4416">IF($M4416=0,'Class Rules'!$D$3,INDEX('Class Rules'!$D$6:$D$85,MATCH($M4416,'Class Rules'!$A$6:$A$85,0)))</f>
        <v>Passenger LDV</v>
      </c>
      <c r="O4416" s="1" t="str">
        <f t="array" ref="O4416">IF(SUMPRODUCT(MAX(ISNUMBER(SEARCH(Fuel_Rules!$A$6:$A$30,$E4416))*ISNUMBER(SEARCH(Fuel_Rules!$B$6:$B$30,$F4416))*(Fuel_Rules!$A$6:$A$30&lt;&gt;"")))&gt;0,"Plug-in hybrid",IF($G4416="Diesel","Diesel","Gasoline"))</f>
        <v>Gasoline</v>
      </c>
    </row>
    <row r="4417" spans="1:15" ht="15" customHeight="1" x14ac:dyDescent="0.25">
      <c r="A4417" s="1">
        <v>2022</v>
      </c>
      <c r="B4417" s="1" t="s">
        <v>6034</v>
      </c>
      <c r="C4417" s="1" t="s">
        <v>2677</v>
      </c>
      <c r="D4417" s="1" t="s">
        <v>6761</v>
      </c>
      <c r="E4417" s="1" t="s">
        <v>2675</v>
      </c>
      <c r="F4417" s="1" t="s">
        <v>2679</v>
      </c>
      <c r="G4417" s="1" t="s">
        <v>103</v>
      </c>
      <c r="H4417" s="1" t="s">
        <v>437</v>
      </c>
      <c r="I4417" s="1">
        <v>1.6</v>
      </c>
      <c r="J4417" s="1">
        <v>2023</v>
      </c>
      <c r="K4417" s="1">
        <v>109744</v>
      </c>
      <c r="L4417" s="1">
        <v>0</v>
      </c>
      <c r="M4417" s="1">
        <f t="array" ref="M4417">SUMPRODUCT(MAX(ISNUMBER(SEARCH('Class Rules'!$B$6:$B$85,$E4417))*ISNUMBER(SEARCH('Class Rules'!$C$6:$C$85,$F4417))*'Class Rules'!$A$6:$A$85))</f>
        <v>0</v>
      </c>
      <c r="N4417" s="1" t="str">
        <f t="array" ref="N4417">IF($M4417=0,'Class Rules'!$D$3,INDEX('Class Rules'!$D$6:$D$85,MATCH($M4417,'Class Rules'!$A$6:$A$85,0)))</f>
        <v>Passenger LDV</v>
      </c>
      <c r="O4417" s="1" t="str">
        <f t="array" ref="O4417">IF(SUMPRODUCT(MAX(ISNUMBER(SEARCH(Fuel_Rules!$A$6:$A$30,$E4417))*ISNUMBER(SEARCH(Fuel_Rules!$B$6:$B$30,$F4417))*(Fuel_Rules!$A$6:$A$30&lt;&gt;"")))&gt;0,"Plug-in hybrid",IF($G4417="Diesel","Diesel","Gasoline"))</f>
        <v>Gasoline</v>
      </c>
    </row>
    <row r="4418" spans="1:15" ht="15" customHeight="1" x14ac:dyDescent="0.25">
      <c r="A4418" s="1">
        <v>2022</v>
      </c>
      <c r="B4418" s="1" t="s">
        <v>6034</v>
      </c>
      <c r="C4418" s="1" t="s">
        <v>2680</v>
      </c>
      <c r="D4418" s="1" t="s">
        <v>6762</v>
      </c>
      <c r="E4418" s="1" t="s">
        <v>2682</v>
      </c>
      <c r="F4418" s="1" t="s">
        <v>2683</v>
      </c>
      <c r="G4418" s="1" t="s">
        <v>103</v>
      </c>
      <c r="H4418" s="1" t="s">
        <v>437</v>
      </c>
      <c r="I4418" s="1">
        <v>2</v>
      </c>
      <c r="J4418" s="1">
        <v>2023</v>
      </c>
      <c r="K4418" s="1">
        <v>202075</v>
      </c>
      <c r="L4418" s="1">
        <v>0</v>
      </c>
      <c r="M4418" s="1">
        <f t="array" ref="M4418">SUMPRODUCT(MAX(ISNUMBER(SEARCH('Class Rules'!$B$6:$B$85,$E4418))*ISNUMBER(SEARCH('Class Rules'!$C$6:$C$85,$F4418))*'Class Rules'!$A$6:$A$85))</f>
        <v>0</v>
      </c>
      <c r="N4418" s="1" t="str">
        <f t="array" ref="N4418">IF($M4418=0,'Class Rules'!$D$3,INDEX('Class Rules'!$D$6:$D$85,MATCH($M4418,'Class Rules'!$A$6:$A$85,0)))</f>
        <v>Passenger LDV</v>
      </c>
      <c r="O4418" s="1" t="str">
        <f t="array" ref="O4418">IF(SUMPRODUCT(MAX(ISNUMBER(SEARCH(Fuel_Rules!$A$6:$A$30,$E4418))*ISNUMBER(SEARCH(Fuel_Rules!$B$6:$B$30,$F4418))*(Fuel_Rules!$A$6:$A$30&lt;&gt;"")))&gt;0,"Plug-in hybrid",IF($G4418="Diesel","Diesel","Gasoline"))</f>
        <v>Gasoline</v>
      </c>
    </row>
    <row r="4419" spans="1:15" ht="15" customHeight="1" x14ac:dyDescent="0.25">
      <c r="A4419" s="1">
        <v>2022</v>
      </c>
      <c r="B4419" s="1" t="s">
        <v>6034</v>
      </c>
      <c r="C4419" s="1" t="s">
        <v>2684</v>
      </c>
      <c r="D4419" s="1" t="s">
        <v>6763</v>
      </c>
      <c r="E4419" s="1" t="s">
        <v>2682</v>
      </c>
      <c r="F4419" s="1" t="s">
        <v>2686</v>
      </c>
      <c r="G4419" s="1" t="s">
        <v>103</v>
      </c>
      <c r="H4419" s="1" t="s">
        <v>298</v>
      </c>
      <c r="I4419" s="1">
        <v>2.5</v>
      </c>
      <c r="J4419" s="1">
        <v>2023</v>
      </c>
      <c r="K4419" s="1">
        <v>315572</v>
      </c>
      <c r="L4419" s="1">
        <v>0</v>
      </c>
      <c r="M4419" s="1">
        <f t="array" ref="M4419">SUMPRODUCT(MAX(ISNUMBER(SEARCH('Class Rules'!$B$6:$B$85,$E4419))*ISNUMBER(SEARCH('Class Rules'!$C$6:$C$85,$F4419))*'Class Rules'!$A$6:$A$85))</f>
        <v>0</v>
      </c>
      <c r="N4419" s="1" t="str">
        <f t="array" ref="N4419">IF($M4419=0,'Class Rules'!$D$3,INDEX('Class Rules'!$D$6:$D$85,MATCH($M4419,'Class Rules'!$A$6:$A$85,0)))</f>
        <v>Passenger LDV</v>
      </c>
      <c r="O4419" s="1" t="str">
        <f t="array" ref="O4419">IF(SUMPRODUCT(MAX(ISNUMBER(SEARCH(Fuel_Rules!$A$6:$A$30,$E4419))*ISNUMBER(SEARCH(Fuel_Rules!$B$6:$B$30,$F4419))*(Fuel_Rules!$A$6:$A$30&lt;&gt;"")))&gt;0,"Plug-in hybrid",IF($G4419="Diesel","Diesel","Gasoline"))</f>
        <v>Gasoline</v>
      </c>
    </row>
    <row r="4420" spans="1:15" ht="15" customHeight="1" x14ac:dyDescent="0.25">
      <c r="A4420" s="1">
        <v>2022</v>
      </c>
      <c r="B4420" s="1" t="s">
        <v>6034</v>
      </c>
      <c r="C4420" s="1" t="s">
        <v>2687</v>
      </c>
      <c r="D4420" s="1" t="s">
        <v>6764</v>
      </c>
      <c r="E4420" s="1" t="s">
        <v>2682</v>
      </c>
      <c r="F4420" s="1" t="s">
        <v>2689</v>
      </c>
      <c r="G4420" s="1" t="s">
        <v>103</v>
      </c>
      <c r="H4420" s="1" t="s">
        <v>437</v>
      </c>
      <c r="I4420" s="1">
        <v>2</v>
      </c>
      <c r="J4420" s="1">
        <v>2023</v>
      </c>
      <c r="K4420" s="1">
        <v>183635</v>
      </c>
      <c r="L4420" s="1">
        <v>0</v>
      </c>
      <c r="M4420" s="1">
        <f t="array" ref="M4420">SUMPRODUCT(MAX(ISNUMBER(SEARCH('Class Rules'!$B$6:$B$85,$E4420))*ISNUMBER(SEARCH('Class Rules'!$C$6:$C$85,$F4420))*'Class Rules'!$A$6:$A$85))</f>
        <v>0</v>
      </c>
      <c r="N4420" s="1" t="str">
        <f t="array" ref="N4420">IF($M4420=0,'Class Rules'!$D$3,INDEX('Class Rules'!$D$6:$D$85,MATCH($M4420,'Class Rules'!$A$6:$A$85,0)))</f>
        <v>Passenger LDV</v>
      </c>
      <c r="O4420" s="1" t="str">
        <f t="array" ref="O4420">IF(SUMPRODUCT(MAX(ISNUMBER(SEARCH(Fuel_Rules!$A$6:$A$30,$E4420))*ISNUMBER(SEARCH(Fuel_Rules!$B$6:$B$30,$F4420))*(Fuel_Rules!$A$6:$A$30&lt;&gt;"")))&gt;0,"Plug-in hybrid",IF($G4420="Diesel","Diesel","Gasoline"))</f>
        <v>Gasoline</v>
      </c>
    </row>
    <row r="4421" spans="1:15" ht="15" customHeight="1" x14ac:dyDescent="0.25">
      <c r="A4421" s="1">
        <v>2022</v>
      </c>
      <c r="B4421" s="1" t="s">
        <v>6034</v>
      </c>
      <c r="C4421" s="1" t="s">
        <v>2690</v>
      </c>
      <c r="D4421" s="1" t="s">
        <v>6765</v>
      </c>
      <c r="E4421" s="1" t="s">
        <v>2682</v>
      </c>
      <c r="F4421" s="1" t="s">
        <v>2692</v>
      </c>
      <c r="G4421" s="1" t="s">
        <v>103</v>
      </c>
      <c r="H4421" s="1" t="s">
        <v>437</v>
      </c>
      <c r="I4421" s="1">
        <v>2</v>
      </c>
      <c r="J4421" s="1">
        <v>2023</v>
      </c>
      <c r="K4421" s="1">
        <v>242770</v>
      </c>
      <c r="L4421" s="1">
        <v>0</v>
      </c>
      <c r="M4421" s="1">
        <f t="array" ref="M4421">SUMPRODUCT(MAX(ISNUMBER(SEARCH('Class Rules'!$B$6:$B$85,$E4421))*ISNUMBER(SEARCH('Class Rules'!$C$6:$C$85,$F4421))*'Class Rules'!$A$6:$A$85))</f>
        <v>0</v>
      </c>
      <c r="N4421" s="1" t="str">
        <f t="array" ref="N4421">IF($M4421=0,'Class Rules'!$D$3,INDEX('Class Rules'!$D$6:$D$85,MATCH($M4421,'Class Rules'!$A$6:$A$85,0)))</f>
        <v>Passenger LDV</v>
      </c>
      <c r="O4421" s="1" t="str">
        <f t="array" ref="O4421">IF(SUMPRODUCT(MAX(ISNUMBER(SEARCH(Fuel_Rules!$A$6:$A$30,$E4421))*ISNUMBER(SEARCH(Fuel_Rules!$B$6:$B$30,$F4421))*(Fuel_Rules!$A$6:$A$30&lt;&gt;"")))&gt;0,"Plug-in hybrid",IF($G4421="Diesel","Diesel","Gasoline"))</f>
        <v>Gasoline</v>
      </c>
    </row>
    <row r="4422" spans="1:15" ht="15" customHeight="1" x14ac:dyDescent="0.25">
      <c r="A4422" s="1">
        <v>2022</v>
      </c>
      <c r="B4422" s="1" t="s">
        <v>6034</v>
      </c>
      <c r="C4422" s="1" t="s">
        <v>6766</v>
      </c>
      <c r="D4422" s="1" t="s">
        <v>6767</v>
      </c>
      <c r="E4422" s="1" t="s">
        <v>2682</v>
      </c>
      <c r="F4422" s="1" t="s">
        <v>6768</v>
      </c>
      <c r="G4422" s="1" t="s">
        <v>103</v>
      </c>
      <c r="H4422" s="1" t="s">
        <v>437</v>
      </c>
      <c r="I4422" s="1">
        <v>2</v>
      </c>
      <c r="J4422" s="1">
        <v>2023</v>
      </c>
      <c r="K4422" s="1">
        <v>196300</v>
      </c>
      <c r="L4422" s="1">
        <v>0</v>
      </c>
      <c r="M4422" s="1">
        <f t="array" ref="M4422">SUMPRODUCT(MAX(ISNUMBER(SEARCH('Class Rules'!$B$6:$B$85,$E4422))*ISNUMBER(SEARCH('Class Rules'!$C$6:$C$85,$F4422))*'Class Rules'!$A$6:$A$85))</f>
        <v>0</v>
      </c>
      <c r="N4422" s="1" t="str">
        <f t="array" ref="N4422">IF($M4422=0,'Class Rules'!$D$3,INDEX('Class Rules'!$D$6:$D$85,MATCH($M4422,'Class Rules'!$A$6:$A$85,0)))</f>
        <v>Passenger LDV</v>
      </c>
      <c r="O4422" s="1" t="str">
        <f t="array" ref="O4422">IF(SUMPRODUCT(MAX(ISNUMBER(SEARCH(Fuel_Rules!$A$6:$A$30,$E4422))*ISNUMBER(SEARCH(Fuel_Rules!$B$6:$B$30,$F4422))*(Fuel_Rules!$A$6:$A$30&lt;&gt;"")))&gt;0,"Plug-in hybrid",IF($G4422="Diesel","Diesel","Gasoline"))</f>
        <v>Gasoline</v>
      </c>
    </row>
    <row r="4423" spans="1:15" ht="15" customHeight="1" x14ac:dyDescent="0.25">
      <c r="A4423" s="1">
        <v>2022</v>
      </c>
      <c r="B4423" s="1" t="s">
        <v>6034</v>
      </c>
      <c r="C4423" s="1" t="s">
        <v>6769</v>
      </c>
      <c r="D4423" s="1" t="s">
        <v>6770</v>
      </c>
      <c r="E4423" s="1" t="s">
        <v>2682</v>
      </c>
      <c r="F4423" s="1" t="s">
        <v>6771</v>
      </c>
      <c r="G4423" s="1" t="s">
        <v>103</v>
      </c>
      <c r="H4423" s="1" t="s">
        <v>437</v>
      </c>
      <c r="I4423" s="1">
        <v>2</v>
      </c>
      <c r="J4423" s="1">
        <v>2023</v>
      </c>
      <c r="K4423" s="1">
        <v>225267</v>
      </c>
      <c r="L4423" s="1">
        <v>0</v>
      </c>
      <c r="M4423" s="1">
        <f t="array" ref="M4423">SUMPRODUCT(MAX(ISNUMBER(SEARCH('Class Rules'!$B$6:$B$85,$E4423))*ISNUMBER(SEARCH('Class Rules'!$C$6:$C$85,$F4423))*'Class Rules'!$A$6:$A$85))</f>
        <v>0</v>
      </c>
      <c r="N4423" s="1" t="str">
        <f t="array" ref="N4423">IF($M4423=0,'Class Rules'!$D$3,INDEX('Class Rules'!$D$6:$D$85,MATCH($M4423,'Class Rules'!$A$6:$A$85,0)))</f>
        <v>Passenger LDV</v>
      </c>
      <c r="O4423" s="1" t="str">
        <f t="array" ref="O4423">IF(SUMPRODUCT(MAX(ISNUMBER(SEARCH(Fuel_Rules!$A$6:$A$30,$E4423))*ISNUMBER(SEARCH(Fuel_Rules!$B$6:$B$30,$F4423))*(Fuel_Rules!$A$6:$A$30&lt;&gt;"")))&gt;0,"Plug-in hybrid",IF($G4423="Diesel","Diesel","Gasoline"))</f>
        <v>Gasoline</v>
      </c>
    </row>
    <row r="4424" spans="1:15" ht="15" customHeight="1" x14ac:dyDescent="0.25">
      <c r="A4424" s="1">
        <v>2022</v>
      </c>
      <c r="B4424" s="1" t="s">
        <v>6034</v>
      </c>
      <c r="C4424" s="1" t="s">
        <v>2693</v>
      </c>
      <c r="D4424" s="1" t="s">
        <v>6772</v>
      </c>
      <c r="E4424" s="1" t="s">
        <v>2695</v>
      </c>
      <c r="F4424" s="1" t="s">
        <v>2696</v>
      </c>
      <c r="G4424" s="1" t="s">
        <v>103</v>
      </c>
      <c r="H4424" s="1" t="s">
        <v>298</v>
      </c>
      <c r="I4424" s="1">
        <v>1.3</v>
      </c>
      <c r="J4424" s="1">
        <v>2023</v>
      </c>
      <c r="K4424" s="1">
        <v>116101</v>
      </c>
      <c r="L4424" s="1">
        <v>0</v>
      </c>
      <c r="M4424" s="1">
        <f t="array" ref="M4424">SUMPRODUCT(MAX(ISNUMBER(SEARCH('Class Rules'!$B$6:$B$85,$E4424))*ISNUMBER(SEARCH('Class Rules'!$C$6:$C$85,$F4424))*'Class Rules'!$A$6:$A$85))</f>
        <v>0</v>
      </c>
      <c r="N4424" s="1" t="str">
        <f t="array" ref="N4424">IF($M4424=0,'Class Rules'!$D$3,INDEX('Class Rules'!$D$6:$D$85,MATCH($M4424,'Class Rules'!$A$6:$A$85,0)))</f>
        <v>Passenger LDV</v>
      </c>
      <c r="O4424" s="1" t="str">
        <f t="array" ref="O4424">IF(SUMPRODUCT(MAX(ISNUMBER(SEARCH(Fuel_Rules!$A$6:$A$30,$E4424))*ISNUMBER(SEARCH(Fuel_Rules!$B$6:$B$30,$F4424))*(Fuel_Rules!$A$6:$A$30&lt;&gt;"")))&gt;0,"Plug-in hybrid",IF($G4424="Diesel","Diesel","Gasoline"))</f>
        <v>Gasoline</v>
      </c>
    </row>
    <row r="4425" spans="1:15" ht="15" customHeight="1" x14ac:dyDescent="0.25">
      <c r="A4425" s="1">
        <v>2022</v>
      </c>
      <c r="B4425" s="1" t="s">
        <v>6034</v>
      </c>
      <c r="C4425" s="1" t="s">
        <v>2697</v>
      </c>
      <c r="D4425" s="1" t="s">
        <v>6773</v>
      </c>
      <c r="E4425" s="1" t="s">
        <v>2695</v>
      </c>
      <c r="F4425" s="1" t="s">
        <v>2699</v>
      </c>
      <c r="G4425" s="1" t="s">
        <v>103</v>
      </c>
      <c r="H4425" s="1" t="s">
        <v>298</v>
      </c>
      <c r="I4425" s="1">
        <v>1.3</v>
      </c>
      <c r="J4425" s="1">
        <v>2023</v>
      </c>
      <c r="K4425" s="1">
        <v>125923</v>
      </c>
      <c r="L4425" s="1">
        <v>0</v>
      </c>
      <c r="M4425" s="1">
        <f t="array" ref="M4425">SUMPRODUCT(MAX(ISNUMBER(SEARCH('Class Rules'!$B$6:$B$85,$E4425))*ISNUMBER(SEARCH('Class Rules'!$C$6:$C$85,$F4425))*'Class Rules'!$A$6:$A$85))</f>
        <v>0</v>
      </c>
      <c r="N4425" s="1" t="str">
        <f t="array" ref="N4425">IF($M4425=0,'Class Rules'!$D$3,INDEX('Class Rules'!$D$6:$D$85,MATCH($M4425,'Class Rules'!$A$6:$A$85,0)))</f>
        <v>Passenger LDV</v>
      </c>
      <c r="O4425" s="1" t="str">
        <f t="array" ref="O4425">IF(SUMPRODUCT(MAX(ISNUMBER(SEARCH(Fuel_Rules!$A$6:$A$30,$E4425))*ISNUMBER(SEARCH(Fuel_Rules!$B$6:$B$30,$F4425))*(Fuel_Rules!$A$6:$A$30&lt;&gt;"")))&gt;0,"Plug-in hybrid",IF($G4425="Diesel","Diesel","Gasoline"))</f>
        <v>Gasoline</v>
      </c>
    </row>
    <row r="4426" spans="1:15" ht="15" customHeight="1" x14ac:dyDescent="0.25">
      <c r="A4426" s="1">
        <v>2022</v>
      </c>
      <c r="B4426" s="1" t="s">
        <v>6034</v>
      </c>
      <c r="C4426" s="1" t="s">
        <v>2706</v>
      </c>
      <c r="D4426" s="1" t="s">
        <v>6774</v>
      </c>
      <c r="E4426" s="1" t="s">
        <v>2695</v>
      </c>
      <c r="F4426" s="1" t="s">
        <v>2708</v>
      </c>
      <c r="G4426" s="1" t="s">
        <v>103</v>
      </c>
      <c r="H4426" s="1" t="s">
        <v>437</v>
      </c>
      <c r="I4426" s="1">
        <v>1.4</v>
      </c>
      <c r="J4426" s="1">
        <v>2023</v>
      </c>
      <c r="K4426" s="1">
        <v>171604</v>
      </c>
      <c r="L4426" s="1">
        <v>0</v>
      </c>
      <c r="M4426" s="1">
        <f t="array" ref="M4426">SUMPRODUCT(MAX(ISNUMBER(SEARCH('Class Rules'!$B$6:$B$85,$E4426))*ISNUMBER(SEARCH('Class Rules'!$C$6:$C$85,$F4426))*'Class Rules'!$A$6:$A$85))</f>
        <v>0</v>
      </c>
      <c r="N4426" s="1" t="str">
        <f t="array" ref="N4426">IF($M4426=0,'Class Rules'!$D$3,INDEX('Class Rules'!$D$6:$D$85,MATCH($M4426,'Class Rules'!$A$6:$A$85,0)))</f>
        <v>Passenger LDV</v>
      </c>
      <c r="O4426" s="1" t="str">
        <f t="array" ref="O4426">IF(SUMPRODUCT(MAX(ISNUMBER(SEARCH(Fuel_Rules!$A$6:$A$30,$E4426))*ISNUMBER(SEARCH(Fuel_Rules!$B$6:$B$30,$F4426))*(Fuel_Rules!$A$6:$A$30&lt;&gt;"")))&gt;0,"Plug-in hybrid",IF($G4426="Diesel","Diesel","Gasoline"))</f>
        <v>Gasoline</v>
      </c>
    </row>
    <row r="4427" spans="1:15" ht="15" customHeight="1" x14ac:dyDescent="0.25">
      <c r="A4427" s="1">
        <v>2022</v>
      </c>
      <c r="B4427" s="1" t="s">
        <v>6034</v>
      </c>
      <c r="C4427" s="1" t="s">
        <v>2712</v>
      </c>
      <c r="D4427" s="1" t="s">
        <v>6775</v>
      </c>
      <c r="E4427" s="1" t="s">
        <v>2695</v>
      </c>
      <c r="F4427" s="1" t="s">
        <v>2714</v>
      </c>
      <c r="G4427" s="1" t="s">
        <v>103</v>
      </c>
      <c r="H4427" s="1" t="s">
        <v>437</v>
      </c>
      <c r="I4427" s="1">
        <v>1.4</v>
      </c>
      <c r="J4427" s="1">
        <v>2023</v>
      </c>
      <c r="K4427" s="1">
        <v>179151</v>
      </c>
      <c r="L4427" s="1">
        <v>0</v>
      </c>
      <c r="M4427" s="1">
        <f t="array" ref="M4427">SUMPRODUCT(MAX(ISNUMBER(SEARCH('Class Rules'!$B$6:$B$85,$E4427))*ISNUMBER(SEARCH('Class Rules'!$C$6:$C$85,$F4427))*'Class Rules'!$A$6:$A$85))</f>
        <v>0</v>
      </c>
      <c r="N4427" s="1" t="str">
        <f t="array" ref="N4427">IF($M4427=0,'Class Rules'!$D$3,INDEX('Class Rules'!$D$6:$D$85,MATCH($M4427,'Class Rules'!$A$6:$A$85,0)))</f>
        <v>Passenger LDV</v>
      </c>
      <c r="O4427" s="1" t="str">
        <f t="array" ref="O4427">IF(SUMPRODUCT(MAX(ISNUMBER(SEARCH(Fuel_Rules!$A$6:$A$30,$E4427))*ISNUMBER(SEARCH(Fuel_Rules!$B$6:$B$30,$F4427))*(Fuel_Rules!$A$6:$A$30&lt;&gt;"")))&gt;0,"Plug-in hybrid",IF($G4427="Diesel","Diesel","Gasoline"))</f>
        <v>Gasoline</v>
      </c>
    </row>
    <row r="4428" spans="1:15" ht="15" customHeight="1" x14ac:dyDescent="0.25">
      <c r="A4428" s="1">
        <v>2022</v>
      </c>
      <c r="B4428" s="1" t="s">
        <v>6034</v>
      </c>
      <c r="C4428" s="1" t="s">
        <v>2715</v>
      </c>
      <c r="D4428" s="1" t="s">
        <v>6776</v>
      </c>
      <c r="E4428" s="1" t="s">
        <v>2695</v>
      </c>
      <c r="F4428" s="1" t="s">
        <v>2717</v>
      </c>
      <c r="G4428" s="1" t="s">
        <v>103</v>
      </c>
      <c r="H4428" s="1" t="s">
        <v>437</v>
      </c>
      <c r="I4428" s="1">
        <v>1.4</v>
      </c>
      <c r="J4428" s="1">
        <v>2023</v>
      </c>
      <c r="K4428" s="1">
        <v>177503</v>
      </c>
      <c r="L4428" s="1">
        <v>0</v>
      </c>
      <c r="M4428" s="1">
        <f t="array" ref="M4428">SUMPRODUCT(MAX(ISNUMBER(SEARCH('Class Rules'!$B$6:$B$85,$E4428))*ISNUMBER(SEARCH('Class Rules'!$C$6:$C$85,$F4428))*'Class Rules'!$A$6:$A$85))</f>
        <v>0</v>
      </c>
      <c r="N4428" s="1" t="str">
        <f t="array" ref="N4428">IF($M4428=0,'Class Rules'!$D$3,INDEX('Class Rules'!$D$6:$D$85,MATCH($M4428,'Class Rules'!$A$6:$A$85,0)))</f>
        <v>Passenger LDV</v>
      </c>
      <c r="O4428" s="1" t="str">
        <f t="array" ref="O4428">IF(SUMPRODUCT(MAX(ISNUMBER(SEARCH(Fuel_Rules!$A$6:$A$30,$E4428))*ISNUMBER(SEARCH(Fuel_Rules!$B$6:$B$30,$F4428))*(Fuel_Rules!$A$6:$A$30&lt;&gt;"")))&gt;0,"Plug-in hybrid",IF($G4428="Diesel","Diesel","Gasoline"))</f>
        <v>Gasoline</v>
      </c>
    </row>
    <row r="4429" spans="1:15" ht="15" customHeight="1" x14ac:dyDescent="0.25">
      <c r="A4429" s="1">
        <v>2022</v>
      </c>
      <c r="B4429" s="1" t="s">
        <v>6034</v>
      </c>
      <c r="C4429" s="1" t="s">
        <v>2718</v>
      </c>
      <c r="D4429" s="1" t="s">
        <v>6777</v>
      </c>
      <c r="E4429" s="1" t="s">
        <v>2695</v>
      </c>
      <c r="F4429" s="1" t="s">
        <v>2720</v>
      </c>
      <c r="G4429" s="1" t="s">
        <v>103</v>
      </c>
      <c r="H4429" s="1" t="s">
        <v>298</v>
      </c>
      <c r="I4429" s="1">
        <v>1.5</v>
      </c>
      <c r="J4429" s="1">
        <v>2023</v>
      </c>
      <c r="K4429" s="1">
        <v>152623</v>
      </c>
      <c r="L4429" s="1">
        <v>0</v>
      </c>
      <c r="M4429" s="1">
        <f t="array" ref="M4429">SUMPRODUCT(MAX(ISNUMBER(SEARCH('Class Rules'!$B$6:$B$85,$E4429))*ISNUMBER(SEARCH('Class Rules'!$C$6:$C$85,$F4429))*'Class Rules'!$A$6:$A$85))</f>
        <v>0</v>
      </c>
      <c r="N4429" s="1" t="str">
        <f t="array" ref="N4429">IF($M4429=0,'Class Rules'!$D$3,INDEX('Class Rules'!$D$6:$D$85,MATCH($M4429,'Class Rules'!$A$6:$A$85,0)))</f>
        <v>Passenger LDV</v>
      </c>
      <c r="O4429" s="1" t="str">
        <f t="array" ref="O4429">IF(SUMPRODUCT(MAX(ISNUMBER(SEARCH(Fuel_Rules!$A$6:$A$30,$E4429))*ISNUMBER(SEARCH(Fuel_Rules!$B$6:$B$30,$F4429))*(Fuel_Rules!$A$6:$A$30&lt;&gt;"")))&gt;0,"Plug-in hybrid",IF($G4429="Diesel","Diesel","Gasoline"))</f>
        <v>Gasoline</v>
      </c>
    </row>
    <row r="4430" spans="1:15" ht="15" customHeight="1" x14ac:dyDescent="0.25">
      <c r="A4430" s="1">
        <v>2022</v>
      </c>
      <c r="B4430" s="1" t="s">
        <v>6034</v>
      </c>
      <c r="C4430" s="1" t="s">
        <v>2721</v>
      </c>
      <c r="D4430" s="1" t="s">
        <v>6778</v>
      </c>
      <c r="E4430" s="1" t="s">
        <v>2695</v>
      </c>
      <c r="F4430" s="1" t="s">
        <v>2723</v>
      </c>
      <c r="G4430" s="1" t="s">
        <v>103</v>
      </c>
      <c r="H4430" s="1" t="s">
        <v>437</v>
      </c>
      <c r="I4430" s="1">
        <v>1.5</v>
      </c>
      <c r="J4430" s="1">
        <v>2023</v>
      </c>
      <c r="K4430" s="1">
        <v>159640</v>
      </c>
      <c r="L4430" s="1">
        <v>0</v>
      </c>
      <c r="M4430" s="1">
        <f t="array" ref="M4430">SUMPRODUCT(MAX(ISNUMBER(SEARCH('Class Rules'!$B$6:$B$85,$E4430))*ISNUMBER(SEARCH('Class Rules'!$C$6:$C$85,$F4430))*'Class Rules'!$A$6:$A$85))</f>
        <v>0</v>
      </c>
      <c r="N4430" s="1" t="str">
        <f t="array" ref="N4430">IF($M4430=0,'Class Rules'!$D$3,INDEX('Class Rules'!$D$6:$D$85,MATCH($M4430,'Class Rules'!$A$6:$A$85,0)))</f>
        <v>Passenger LDV</v>
      </c>
      <c r="O4430" s="1" t="str">
        <f t="array" ref="O4430">IF(SUMPRODUCT(MAX(ISNUMBER(SEARCH(Fuel_Rules!$A$6:$A$30,$E4430))*ISNUMBER(SEARCH(Fuel_Rules!$B$6:$B$30,$F4430))*(Fuel_Rules!$A$6:$A$30&lt;&gt;"")))&gt;0,"Plug-in hybrid",IF($G4430="Diesel","Diesel","Gasoline"))</f>
        <v>Gasoline</v>
      </c>
    </row>
    <row r="4431" spans="1:15" ht="15" customHeight="1" x14ac:dyDescent="0.25">
      <c r="A4431" s="1">
        <v>2022</v>
      </c>
      <c r="B4431" s="1" t="s">
        <v>6034</v>
      </c>
      <c r="C4431" s="1" t="s">
        <v>2724</v>
      </c>
      <c r="D4431" s="1" t="s">
        <v>6779</v>
      </c>
      <c r="E4431" s="1" t="s">
        <v>2695</v>
      </c>
      <c r="F4431" s="1" t="s">
        <v>2726</v>
      </c>
      <c r="G4431" s="1" t="s">
        <v>103</v>
      </c>
      <c r="H4431" s="1" t="s">
        <v>437</v>
      </c>
      <c r="I4431" s="1">
        <v>1.5</v>
      </c>
      <c r="J4431" s="1">
        <v>2023</v>
      </c>
      <c r="K4431" s="1">
        <v>172771</v>
      </c>
      <c r="L4431" s="1">
        <v>0</v>
      </c>
      <c r="M4431" s="1">
        <f t="array" ref="M4431">SUMPRODUCT(MAX(ISNUMBER(SEARCH('Class Rules'!$B$6:$B$85,$E4431))*ISNUMBER(SEARCH('Class Rules'!$C$6:$C$85,$F4431))*'Class Rules'!$A$6:$A$85))</f>
        <v>0</v>
      </c>
      <c r="N4431" s="1" t="str">
        <f t="array" ref="N4431">IF($M4431=0,'Class Rules'!$D$3,INDEX('Class Rules'!$D$6:$D$85,MATCH($M4431,'Class Rules'!$A$6:$A$85,0)))</f>
        <v>Passenger LDV</v>
      </c>
      <c r="O4431" s="1" t="str">
        <f t="array" ref="O4431">IF(SUMPRODUCT(MAX(ISNUMBER(SEARCH(Fuel_Rules!$A$6:$A$30,$E4431))*ISNUMBER(SEARCH(Fuel_Rules!$B$6:$B$30,$F4431))*(Fuel_Rules!$A$6:$A$30&lt;&gt;"")))&gt;0,"Plug-in hybrid",IF($G4431="Diesel","Diesel","Gasoline"))</f>
        <v>Gasoline</v>
      </c>
    </row>
    <row r="4432" spans="1:15" ht="15" customHeight="1" x14ac:dyDescent="0.25">
      <c r="A4432" s="1">
        <v>2022</v>
      </c>
      <c r="B4432" s="1" t="s">
        <v>6034</v>
      </c>
      <c r="C4432" s="1" t="s">
        <v>2727</v>
      </c>
      <c r="D4432" s="1" t="s">
        <v>6780</v>
      </c>
      <c r="E4432" s="1" t="s">
        <v>2695</v>
      </c>
      <c r="F4432" s="1" t="s">
        <v>2729</v>
      </c>
      <c r="G4432" s="1" t="s">
        <v>103</v>
      </c>
      <c r="H4432" s="1" t="s">
        <v>298</v>
      </c>
      <c r="I4432" s="1">
        <v>1.3</v>
      </c>
      <c r="J4432" s="1">
        <v>2023</v>
      </c>
      <c r="K4432" s="1">
        <v>138420</v>
      </c>
      <c r="L4432" s="1">
        <v>0</v>
      </c>
      <c r="M4432" s="1">
        <f t="array" ref="M4432">SUMPRODUCT(MAX(ISNUMBER(SEARCH('Class Rules'!$B$6:$B$85,$E4432))*ISNUMBER(SEARCH('Class Rules'!$C$6:$C$85,$F4432))*'Class Rules'!$A$6:$A$85))</f>
        <v>0</v>
      </c>
      <c r="N4432" s="1" t="str">
        <f t="array" ref="N4432">IF($M4432=0,'Class Rules'!$D$3,INDEX('Class Rules'!$D$6:$D$85,MATCH($M4432,'Class Rules'!$A$6:$A$85,0)))</f>
        <v>Passenger LDV</v>
      </c>
      <c r="O4432" s="1" t="str">
        <f t="array" ref="O4432">IF(SUMPRODUCT(MAX(ISNUMBER(SEARCH(Fuel_Rules!$A$6:$A$30,$E4432))*ISNUMBER(SEARCH(Fuel_Rules!$B$6:$B$30,$F4432))*(Fuel_Rules!$A$6:$A$30&lt;&gt;"")))&gt;0,"Plug-in hybrid",IF($G4432="Diesel","Diesel","Gasoline"))</f>
        <v>Gasoline</v>
      </c>
    </row>
    <row r="4433" spans="1:15" ht="15" customHeight="1" x14ac:dyDescent="0.25">
      <c r="A4433" s="1">
        <v>2022</v>
      </c>
      <c r="B4433" s="1" t="s">
        <v>6034</v>
      </c>
      <c r="C4433" s="1" t="s">
        <v>2730</v>
      </c>
      <c r="D4433" s="1" t="s">
        <v>6781</v>
      </c>
      <c r="E4433" s="1" t="s">
        <v>2732</v>
      </c>
      <c r="F4433" s="1" t="s">
        <v>2733</v>
      </c>
      <c r="G4433" s="1" t="s">
        <v>105</v>
      </c>
      <c r="H4433" s="1" t="s">
        <v>298</v>
      </c>
      <c r="I4433" s="1">
        <v>2.8</v>
      </c>
      <c r="J4433" s="1">
        <v>2023</v>
      </c>
      <c r="K4433" s="1">
        <v>241263</v>
      </c>
      <c r="L4433" s="1">
        <v>0</v>
      </c>
      <c r="M4433" s="1">
        <f t="array" ref="M4433">SUMPRODUCT(MAX(ISNUMBER(SEARCH('Class Rules'!$B$6:$B$85,$E4433))*ISNUMBER(SEARCH('Class Rules'!$C$6:$C$85,$F4433))*'Class Rules'!$A$6:$A$85))</f>
        <v>12</v>
      </c>
      <c r="N4433" s="1" t="str">
        <f t="array" ref="N4433">IF($M4433=0,'Class Rules'!$D$3,INDEX('Class Rules'!$D$6:$D$85,MATCH($M4433,'Class Rules'!$A$6:$A$85,0)))</f>
        <v>Freight LDV</v>
      </c>
      <c r="O4433" s="1" t="str">
        <f t="array" ref="O4433">IF(SUMPRODUCT(MAX(ISNUMBER(SEARCH(Fuel_Rules!$A$6:$A$30,$E4433))*ISNUMBER(SEARCH(Fuel_Rules!$B$6:$B$30,$F4433))*(Fuel_Rules!$A$6:$A$30&lt;&gt;"")))&gt;0,"Plug-in hybrid",IF($G4433="Diesel","Diesel","Gasoline"))</f>
        <v>Diesel</v>
      </c>
    </row>
    <row r="4434" spans="1:15" ht="15" customHeight="1" x14ac:dyDescent="0.25">
      <c r="A4434" s="1">
        <v>2022</v>
      </c>
      <c r="B4434" s="1" t="s">
        <v>6034</v>
      </c>
      <c r="C4434" s="1" t="s">
        <v>2734</v>
      </c>
      <c r="D4434" s="1" t="s">
        <v>6782</v>
      </c>
      <c r="E4434" s="1" t="s">
        <v>2732</v>
      </c>
      <c r="F4434" s="1" t="s">
        <v>2736</v>
      </c>
      <c r="G4434" s="1" t="s">
        <v>103</v>
      </c>
      <c r="H4434" s="1" t="s">
        <v>437</v>
      </c>
      <c r="I4434" s="1">
        <v>3.5</v>
      </c>
      <c r="J4434" s="1">
        <v>2023</v>
      </c>
      <c r="K4434" s="1">
        <v>320491</v>
      </c>
      <c r="L4434" s="1">
        <v>0</v>
      </c>
      <c r="M4434" s="1">
        <f t="array" ref="M4434">SUMPRODUCT(MAX(ISNUMBER(SEARCH('Class Rules'!$B$6:$B$85,$E4434))*ISNUMBER(SEARCH('Class Rules'!$C$6:$C$85,$F4434))*'Class Rules'!$A$6:$A$85))</f>
        <v>0</v>
      </c>
      <c r="N4434" s="1" t="str">
        <f t="array" ref="N4434">IF($M4434=0,'Class Rules'!$D$3,INDEX('Class Rules'!$D$6:$D$85,MATCH($M4434,'Class Rules'!$A$6:$A$85,0)))</f>
        <v>Passenger LDV</v>
      </c>
      <c r="O4434" s="1" t="str">
        <f t="array" ref="O4434">IF(SUMPRODUCT(MAX(ISNUMBER(SEARCH(Fuel_Rules!$A$6:$A$30,$E4434))*ISNUMBER(SEARCH(Fuel_Rules!$B$6:$B$30,$F4434))*(Fuel_Rules!$A$6:$A$30&lt;&gt;"")))&gt;0,"Plug-in hybrid",IF($G4434="Diesel","Diesel","Gasoline"))</f>
        <v>Gasoline</v>
      </c>
    </row>
    <row r="4435" spans="1:15" ht="15" customHeight="1" x14ac:dyDescent="0.25">
      <c r="A4435" s="1">
        <v>2022</v>
      </c>
      <c r="B4435" s="1" t="s">
        <v>6034</v>
      </c>
      <c r="C4435" s="1" t="s">
        <v>2737</v>
      </c>
      <c r="D4435" s="1" t="s">
        <v>6783</v>
      </c>
      <c r="E4435" s="1" t="s">
        <v>2732</v>
      </c>
      <c r="F4435" s="1" t="s">
        <v>2739</v>
      </c>
      <c r="G4435" s="1" t="s">
        <v>103</v>
      </c>
      <c r="H4435" s="1" t="s">
        <v>437</v>
      </c>
      <c r="I4435" s="1">
        <v>2.7</v>
      </c>
      <c r="J4435" s="1">
        <v>2023</v>
      </c>
      <c r="K4435" s="1">
        <v>250543</v>
      </c>
      <c r="L4435" s="1">
        <v>0</v>
      </c>
      <c r="M4435" s="1">
        <f t="array" ref="M4435">SUMPRODUCT(MAX(ISNUMBER(SEARCH('Class Rules'!$B$6:$B$85,$E4435))*ISNUMBER(SEARCH('Class Rules'!$C$6:$C$85,$F4435))*'Class Rules'!$A$6:$A$85))</f>
        <v>0</v>
      </c>
      <c r="N4435" s="1" t="str">
        <f t="array" ref="N4435">IF($M4435=0,'Class Rules'!$D$3,INDEX('Class Rules'!$D$6:$D$85,MATCH($M4435,'Class Rules'!$A$6:$A$85,0)))</f>
        <v>Passenger LDV</v>
      </c>
      <c r="O4435" s="1" t="str">
        <f t="array" ref="O4435">IF(SUMPRODUCT(MAX(ISNUMBER(SEARCH(Fuel_Rules!$A$6:$A$30,$E4435))*ISNUMBER(SEARCH(Fuel_Rules!$B$6:$B$30,$F4435))*(Fuel_Rules!$A$6:$A$30&lt;&gt;"")))&gt;0,"Plug-in hybrid",IF($G4435="Diesel","Diesel","Gasoline"))</f>
        <v>Gasoline</v>
      </c>
    </row>
    <row r="4436" spans="1:15" ht="15" customHeight="1" x14ac:dyDescent="0.25">
      <c r="A4436" s="1">
        <v>2022</v>
      </c>
      <c r="B4436" s="1" t="s">
        <v>6034</v>
      </c>
      <c r="C4436" s="1" t="s">
        <v>2743</v>
      </c>
      <c r="D4436" s="1" t="s">
        <v>6784</v>
      </c>
      <c r="E4436" s="1" t="s">
        <v>2732</v>
      </c>
      <c r="F4436" s="1" t="s">
        <v>2745</v>
      </c>
      <c r="G4436" s="1" t="s">
        <v>103</v>
      </c>
      <c r="H4436" s="1" t="s">
        <v>437</v>
      </c>
      <c r="I4436" s="1">
        <v>2</v>
      </c>
      <c r="J4436" s="1">
        <v>2023</v>
      </c>
      <c r="K4436" s="1">
        <v>154394</v>
      </c>
      <c r="L4436" s="1">
        <v>0</v>
      </c>
      <c r="M4436" s="1">
        <f t="array" ref="M4436">SUMPRODUCT(MAX(ISNUMBER(SEARCH('Class Rules'!$B$6:$B$85,$E4436))*ISNUMBER(SEARCH('Class Rules'!$C$6:$C$85,$F4436))*'Class Rules'!$A$6:$A$85))</f>
        <v>0</v>
      </c>
      <c r="N4436" s="1" t="str">
        <f t="array" ref="N4436">IF($M4436=0,'Class Rules'!$D$3,INDEX('Class Rules'!$D$6:$D$85,MATCH($M4436,'Class Rules'!$A$6:$A$85,0)))</f>
        <v>Passenger LDV</v>
      </c>
      <c r="O4436" s="1" t="str">
        <f t="array" ref="O4436">IF(SUMPRODUCT(MAX(ISNUMBER(SEARCH(Fuel_Rules!$A$6:$A$30,$E4436))*ISNUMBER(SEARCH(Fuel_Rules!$B$6:$B$30,$F4436))*(Fuel_Rules!$A$6:$A$30&lt;&gt;"")))&gt;0,"Plug-in hybrid",IF($G4436="Diesel","Diesel","Gasoline"))</f>
        <v>Gasoline</v>
      </c>
    </row>
    <row r="4437" spans="1:15" ht="15" customHeight="1" x14ac:dyDescent="0.25">
      <c r="A4437" s="1">
        <v>2022</v>
      </c>
      <c r="B4437" s="1" t="s">
        <v>6034</v>
      </c>
      <c r="C4437" s="1" t="s">
        <v>2743</v>
      </c>
      <c r="D4437" s="1" t="s">
        <v>6785</v>
      </c>
      <c r="E4437" s="1" t="s">
        <v>2732</v>
      </c>
      <c r="F4437" s="1" t="s">
        <v>2745</v>
      </c>
      <c r="G4437" s="1" t="s">
        <v>103</v>
      </c>
      <c r="H4437" s="1" t="s">
        <v>437</v>
      </c>
      <c r="I4437" s="1">
        <v>2</v>
      </c>
      <c r="J4437" s="1">
        <v>2023</v>
      </c>
      <c r="K4437" s="1">
        <v>148835</v>
      </c>
      <c r="L4437" s="1">
        <v>0</v>
      </c>
      <c r="M4437" s="1">
        <f t="array" ref="M4437">SUMPRODUCT(MAX(ISNUMBER(SEARCH('Class Rules'!$B$6:$B$85,$E4437))*ISNUMBER(SEARCH('Class Rules'!$C$6:$C$85,$F4437))*'Class Rules'!$A$6:$A$85))</f>
        <v>0</v>
      </c>
      <c r="N4437" s="1" t="str">
        <f t="array" ref="N4437">IF($M4437=0,'Class Rules'!$D$3,INDEX('Class Rules'!$D$6:$D$85,MATCH($M4437,'Class Rules'!$A$6:$A$85,0)))</f>
        <v>Passenger LDV</v>
      </c>
      <c r="O4437" s="1" t="str">
        <f t="array" ref="O4437">IF(SUMPRODUCT(MAX(ISNUMBER(SEARCH(Fuel_Rules!$A$6:$A$30,$E4437))*ISNUMBER(SEARCH(Fuel_Rules!$B$6:$B$30,$F4437))*(Fuel_Rules!$A$6:$A$30&lt;&gt;"")))&gt;0,"Plug-in hybrid",IF($G4437="Diesel","Diesel","Gasoline"))</f>
        <v>Gasoline</v>
      </c>
    </row>
    <row r="4438" spans="1:15" ht="15" customHeight="1" x14ac:dyDescent="0.25">
      <c r="A4438" s="1">
        <v>2022</v>
      </c>
      <c r="B4438" s="1" t="s">
        <v>6034</v>
      </c>
      <c r="C4438" s="1" t="s">
        <v>2746</v>
      </c>
      <c r="D4438" s="1" t="s">
        <v>6786</v>
      </c>
      <c r="E4438" s="1" t="s">
        <v>2732</v>
      </c>
      <c r="F4438" s="1" t="s">
        <v>2748</v>
      </c>
      <c r="G4438" s="1" t="s">
        <v>103</v>
      </c>
      <c r="H4438" s="1" t="s">
        <v>437</v>
      </c>
      <c r="I4438" s="1">
        <v>2</v>
      </c>
      <c r="J4438" s="1">
        <v>2023</v>
      </c>
      <c r="K4438" s="1">
        <v>175813</v>
      </c>
      <c r="L4438" s="1">
        <v>0</v>
      </c>
      <c r="M4438" s="1">
        <f t="array" ref="M4438">SUMPRODUCT(MAX(ISNUMBER(SEARCH('Class Rules'!$B$6:$B$85,$E4438))*ISNUMBER(SEARCH('Class Rules'!$C$6:$C$85,$F4438))*'Class Rules'!$A$6:$A$85))</f>
        <v>0</v>
      </c>
      <c r="N4438" s="1" t="str">
        <f t="array" ref="N4438">IF($M4438=0,'Class Rules'!$D$3,INDEX('Class Rules'!$D$6:$D$85,MATCH($M4438,'Class Rules'!$A$6:$A$85,0)))</f>
        <v>Passenger LDV</v>
      </c>
      <c r="O4438" s="1" t="str">
        <f t="array" ref="O4438">IF(SUMPRODUCT(MAX(ISNUMBER(SEARCH(Fuel_Rules!$A$6:$A$30,$E4438))*ISNUMBER(SEARCH(Fuel_Rules!$B$6:$B$30,$F4438))*(Fuel_Rules!$A$6:$A$30&lt;&gt;"")))&gt;0,"Plug-in hybrid",IF($G4438="Diesel","Diesel","Gasoline"))</f>
        <v>Gasoline</v>
      </c>
    </row>
    <row r="4439" spans="1:15" ht="15" customHeight="1" x14ac:dyDescent="0.25">
      <c r="A4439" s="1">
        <v>2022</v>
      </c>
      <c r="B4439" s="1" t="s">
        <v>6034</v>
      </c>
      <c r="C4439" s="1" t="s">
        <v>2746</v>
      </c>
      <c r="D4439" s="1" t="s">
        <v>6787</v>
      </c>
      <c r="E4439" s="1" t="s">
        <v>2732</v>
      </c>
      <c r="F4439" s="1" t="s">
        <v>2748</v>
      </c>
      <c r="G4439" s="1" t="s">
        <v>103</v>
      </c>
      <c r="H4439" s="1" t="s">
        <v>437</v>
      </c>
      <c r="I4439" s="1">
        <v>2</v>
      </c>
      <c r="J4439" s="1">
        <v>2023</v>
      </c>
      <c r="K4439" s="1">
        <v>169659</v>
      </c>
      <c r="L4439" s="1">
        <v>0</v>
      </c>
      <c r="M4439" s="1">
        <f t="array" ref="M4439">SUMPRODUCT(MAX(ISNUMBER(SEARCH('Class Rules'!$B$6:$B$85,$E4439))*ISNUMBER(SEARCH('Class Rules'!$C$6:$C$85,$F4439))*'Class Rules'!$A$6:$A$85))</f>
        <v>0</v>
      </c>
      <c r="N4439" s="1" t="str">
        <f t="array" ref="N4439">IF($M4439=0,'Class Rules'!$D$3,INDEX('Class Rules'!$D$6:$D$85,MATCH($M4439,'Class Rules'!$A$6:$A$85,0)))</f>
        <v>Passenger LDV</v>
      </c>
      <c r="O4439" s="1" t="str">
        <f t="array" ref="O4439">IF(SUMPRODUCT(MAX(ISNUMBER(SEARCH(Fuel_Rules!$A$6:$A$30,$E4439))*ISNUMBER(SEARCH(Fuel_Rules!$B$6:$B$30,$F4439))*(Fuel_Rules!$A$6:$A$30&lt;&gt;"")))&gt;0,"Plug-in hybrid",IF($G4439="Diesel","Diesel","Gasoline"))</f>
        <v>Gasoline</v>
      </c>
    </row>
    <row r="4440" spans="1:15" ht="15" customHeight="1" x14ac:dyDescent="0.25">
      <c r="A4440" s="1">
        <v>2022</v>
      </c>
      <c r="B4440" s="1" t="s">
        <v>6034</v>
      </c>
      <c r="C4440" s="1" t="s">
        <v>2749</v>
      </c>
      <c r="D4440" s="1" t="s">
        <v>6788</v>
      </c>
      <c r="E4440" s="1" t="s">
        <v>2732</v>
      </c>
      <c r="F4440" s="1" t="s">
        <v>2751</v>
      </c>
      <c r="G4440" s="1" t="s">
        <v>103</v>
      </c>
      <c r="H4440" s="1" t="s">
        <v>437</v>
      </c>
      <c r="I4440" s="1">
        <v>2.7</v>
      </c>
      <c r="J4440" s="1">
        <v>2023</v>
      </c>
      <c r="K4440" s="1">
        <v>231469</v>
      </c>
      <c r="L4440" s="1">
        <v>0</v>
      </c>
      <c r="M4440" s="1">
        <f t="array" ref="M4440">SUMPRODUCT(MAX(ISNUMBER(SEARCH('Class Rules'!$B$6:$B$85,$E4440))*ISNUMBER(SEARCH('Class Rules'!$C$6:$C$85,$F4440))*'Class Rules'!$A$6:$A$85))</f>
        <v>12</v>
      </c>
      <c r="N4440" s="1" t="str">
        <f t="array" ref="N4440">IF($M4440=0,'Class Rules'!$D$3,INDEX('Class Rules'!$D$6:$D$85,MATCH($M4440,'Class Rules'!$A$6:$A$85,0)))</f>
        <v>Freight LDV</v>
      </c>
      <c r="O4440" s="1" t="str">
        <f t="array" ref="O4440">IF(SUMPRODUCT(MAX(ISNUMBER(SEARCH(Fuel_Rules!$A$6:$A$30,$E4440))*ISNUMBER(SEARCH(Fuel_Rules!$B$6:$B$30,$F4440))*(Fuel_Rules!$A$6:$A$30&lt;&gt;"")))&gt;0,"Plug-in hybrid",IF($G4440="Diesel","Diesel","Gasoline"))</f>
        <v>Gasoline</v>
      </c>
    </row>
    <row r="4441" spans="1:15" ht="15" customHeight="1" x14ac:dyDescent="0.25">
      <c r="A4441" s="1">
        <v>2022</v>
      </c>
      <c r="B4441" s="1" t="s">
        <v>6034</v>
      </c>
      <c r="C4441" s="1" t="s">
        <v>2758</v>
      </c>
      <c r="D4441" s="1" t="s">
        <v>6789</v>
      </c>
      <c r="E4441" s="1" t="s">
        <v>2732</v>
      </c>
      <c r="F4441" s="1" t="s">
        <v>2760</v>
      </c>
      <c r="G4441" s="1" t="s">
        <v>103</v>
      </c>
      <c r="H4441" s="1" t="s">
        <v>437</v>
      </c>
      <c r="I4441" s="1">
        <v>1.8</v>
      </c>
      <c r="J4441" s="1">
        <v>2023</v>
      </c>
      <c r="K4441" s="1">
        <v>191700</v>
      </c>
      <c r="L4441" s="1">
        <v>0</v>
      </c>
      <c r="M4441" s="1">
        <f t="array" ref="M4441">SUMPRODUCT(MAX(ISNUMBER(SEARCH('Class Rules'!$B$6:$B$85,$E4441))*ISNUMBER(SEARCH('Class Rules'!$C$6:$C$85,$F4441))*'Class Rules'!$A$6:$A$85))</f>
        <v>0</v>
      </c>
      <c r="N4441" s="1" t="str">
        <f t="array" ref="N4441">IF($M4441=0,'Class Rules'!$D$3,INDEX('Class Rules'!$D$6:$D$85,MATCH($M4441,'Class Rules'!$A$6:$A$85,0)))</f>
        <v>Passenger LDV</v>
      </c>
      <c r="O4441" s="1" t="str">
        <f t="array" ref="O4441">IF(SUMPRODUCT(MAX(ISNUMBER(SEARCH(Fuel_Rules!$A$6:$A$30,$E4441))*ISNUMBER(SEARCH(Fuel_Rules!$B$6:$B$30,$F4441))*(Fuel_Rules!$A$6:$A$30&lt;&gt;"")))&gt;0,"Plug-in hybrid",IF($G4441="Diesel","Diesel","Gasoline"))</f>
        <v>Gasoline</v>
      </c>
    </row>
    <row r="4442" spans="1:15" ht="15" customHeight="1" x14ac:dyDescent="0.25">
      <c r="A4442" s="1">
        <v>2022</v>
      </c>
      <c r="B4442" s="1" t="s">
        <v>6034</v>
      </c>
      <c r="C4442" s="1" t="s">
        <v>2761</v>
      </c>
      <c r="D4442" s="1" t="s">
        <v>6790</v>
      </c>
      <c r="E4442" s="1" t="s">
        <v>2732</v>
      </c>
      <c r="F4442" s="1" t="s">
        <v>2763</v>
      </c>
      <c r="G4442" s="1" t="s">
        <v>103</v>
      </c>
      <c r="H4442" s="1" t="s">
        <v>437</v>
      </c>
      <c r="I4442" s="1">
        <v>2.7</v>
      </c>
      <c r="J4442" s="1">
        <v>2023</v>
      </c>
      <c r="K4442" s="1">
        <v>218927</v>
      </c>
      <c r="L4442" s="1">
        <v>0</v>
      </c>
      <c r="M4442" s="1">
        <f t="array" ref="M4442">SUMPRODUCT(MAX(ISNUMBER(SEARCH('Class Rules'!$B$6:$B$85,$E4442))*ISNUMBER(SEARCH('Class Rules'!$C$6:$C$85,$F4442))*'Class Rules'!$A$6:$A$85))</f>
        <v>12</v>
      </c>
      <c r="N4442" s="1" t="str">
        <f t="array" ref="N4442">IF($M4442=0,'Class Rules'!$D$3,INDEX('Class Rules'!$D$6:$D$85,MATCH($M4442,'Class Rules'!$A$6:$A$85,0)))</f>
        <v>Freight LDV</v>
      </c>
      <c r="O4442" s="1" t="str">
        <f t="array" ref="O4442">IF(SUMPRODUCT(MAX(ISNUMBER(SEARCH(Fuel_Rules!$A$6:$A$30,$E4442))*ISNUMBER(SEARCH(Fuel_Rules!$B$6:$B$30,$F4442))*(Fuel_Rules!$A$6:$A$30&lt;&gt;"")))&gt;0,"Plug-in hybrid",IF($G4442="Diesel","Diesel","Gasoline"))</f>
        <v>Gasoline</v>
      </c>
    </row>
    <row r="4443" spans="1:15" ht="15" customHeight="1" x14ac:dyDescent="0.25">
      <c r="A4443" s="1">
        <v>2022</v>
      </c>
      <c r="B4443" s="1" t="s">
        <v>6034</v>
      </c>
      <c r="C4443" s="1" t="s">
        <v>2764</v>
      </c>
      <c r="D4443" s="1" t="s">
        <v>6791</v>
      </c>
      <c r="E4443" s="1" t="s">
        <v>2732</v>
      </c>
      <c r="F4443" s="1" t="s">
        <v>2766</v>
      </c>
      <c r="G4443" s="1" t="s">
        <v>105</v>
      </c>
      <c r="H4443" s="1" t="s">
        <v>437</v>
      </c>
      <c r="I4443" s="1">
        <v>2.8</v>
      </c>
      <c r="J4443" s="1">
        <v>2023</v>
      </c>
      <c r="K4443" s="1">
        <v>324235</v>
      </c>
      <c r="L4443" s="1">
        <v>0</v>
      </c>
      <c r="M4443" s="1">
        <f t="array" ref="M4443">SUMPRODUCT(MAX(ISNUMBER(SEARCH('Class Rules'!$B$6:$B$85,$E4443))*ISNUMBER(SEARCH('Class Rules'!$C$6:$C$85,$F4443))*'Class Rules'!$A$6:$A$85))</f>
        <v>12</v>
      </c>
      <c r="N4443" s="1" t="str">
        <f t="array" ref="N4443">IF($M4443=0,'Class Rules'!$D$3,INDEX('Class Rules'!$D$6:$D$85,MATCH($M4443,'Class Rules'!$A$6:$A$85,0)))</f>
        <v>Freight LDV</v>
      </c>
      <c r="O4443" s="1" t="str">
        <f t="array" ref="O4443">IF(SUMPRODUCT(MAX(ISNUMBER(SEARCH(Fuel_Rules!$A$6:$A$30,$E4443))*ISNUMBER(SEARCH(Fuel_Rules!$B$6:$B$30,$F4443))*(Fuel_Rules!$A$6:$A$30&lt;&gt;"")))&gt;0,"Plug-in hybrid",IF($G4443="Diesel","Diesel","Gasoline"))</f>
        <v>Diesel</v>
      </c>
    </row>
    <row r="4444" spans="1:15" ht="15" customHeight="1" x14ac:dyDescent="0.25">
      <c r="A4444" s="1">
        <v>2022</v>
      </c>
      <c r="B4444" s="1" t="s">
        <v>6034</v>
      </c>
      <c r="C4444" s="1" t="s">
        <v>2767</v>
      </c>
      <c r="D4444" s="1" t="s">
        <v>6792</v>
      </c>
      <c r="E4444" s="1" t="s">
        <v>2732</v>
      </c>
      <c r="F4444" s="1" t="s">
        <v>2769</v>
      </c>
      <c r="G4444" s="1" t="s">
        <v>105</v>
      </c>
      <c r="H4444" s="1" t="s">
        <v>437</v>
      </c>
      <c r="I4444" s="1">
        <v>2.8</v>
      </c>
      <c r="J4444" s="1">
        <v>2023</v>
      </c>
      <c r="K4444" s="1">
        <v>270779</v>
      </c>
      <c r="L4444" s="1">
        <v>0</v>
      </c>
      <c r="M4444" s="1">
        <f t="array" ref="M4444">SUMPRODUCT(MAX(ISNUMBER(SEARCH('Class Rules'!$B$6:$B$85,$E4444))*ISNUMBER(SEARCH('Class Rules'!$C$6:$C$85,$F4444))*'Class Rules'!$A$6:$A$85))</f>
        <v>12</v>
      </c>
      <c r="N4444" s="1" t="str">
        <f t="array" ref="N4444">IF($M4444=0,'Class Rules'!$D$3,INDEX('Class Rules'!$D$6:$D$85,MATCH($M4444,'Class Rules'!$A$6:$A$85,0)))</f>
        <v>Freight LDV</v>
      </c>
      <c r="O4444" s="1" t="str">
        <f t="array" ref="O4444">IF(SUMPRODUCT(MAX(ISNUMBER(SEARCH(Fuel_Rules!$A$6:$A$30,$E4444))*ISNUMBER(SEARCH(Fuel_Rules!$B$6:$B$30,$F4444))*(Fuel_Rules!$A$6:$A$30&lt;&gt;"")))&gt;0,"Plug-in hybrid",IF($G4444="Diesel","Diesel","Gasoline"))</f>
        <v>Diesel</v>
      </c>
    </row>
    <row r="4445" spans="1:15" ht="15" customHeight="1" x14ac:dyDescent="0.25">
      <c r="A4445" s="1">
        <v>2022</v>
      </c>
      <c r="B4445" s="1" t="s">
        <v>6034</v>
      </c>
      <c r="C4445" s="1" t="s">
        <v>2770</v>
      </c>
      <c r="D4445" s="1" t="s">
        <v>6793</v>
      </c>
      <c r="E4445" s="1" t="s">
        <v>2732</v>
      </c>
      <c r="F4445" s="1" t="s">
        <v>2772</v>
      </c>
      <c r="G4445" s="1" t="s">
        <v>105</v>
      </c>
      <c r="H4445" s="1" t="s">
        <v>437</v>
      </c>
      <c r="I4445" s="1">
        <v>2.8</v>
      </c>
      <c r="J4445" s="1">
        <v>2023</v>
      </c>
      <c r="K4445" s="1">
        <v>289817</v>
      </c>
      <c r="L4445" s="1">
        <v>0</v>
      </c>
      <c r="M4445" s="1">
        <f t="array" ref="M4445">SUMPRODUCT(MAX(ISNUMBER(SEARCH('Class Rules'!$B$6:$B$85,$E4445))*ISNUMBER(SEARCH('Class Rules'!$C$6:$C$85,$F4445))*'Class Rules'!$A$6:$A$85))</f>
        <v>12</v>
      </c>
      <c r="N4445" s="1" t="str">
        <f t="array" ref="N4445">IF($M4445=0,'Class Rules'!$D$3,INDEX('Class Rules'!$D$6:$D$85,MATCH($M4445,'Class Rules'!$A$6:$A$85,0)))</f>
        <v>Freight LDV</v>
      </c>
      <c r="O4445" s="1" t="str">
        <f t="array" ref="O4445">IF(SUMPRODUCT(MAX(ISNUMBER(SEARCH(Fuel_Rules!$A$6:$A$30,$E4445))*ISNUMBER(SEARCH(Fuel_Rules!$B$6:$B$30,$F4445))*(Fuel_Rules!$A$6:$A$30&lt;&gt;"")))&gt;0,"Plug-in hybrid",IF($G4445="Diesel","Diesel","Gasoline"))</f>
        <v>Diesel</v>
      </c>
    </row>
    <row r="4446" spans="1:15" ht="15" customHeight="1" x14ac:dyDescent="0.25">
      <c r="A4446" s="1">
        <v>2022</v>
      </c>
      <c r="B4446" s="1" t="s">
        <v>6034</v>
      </c>
      <c r="C4446" s="1" t="s">
        <v>2773</v>
      </c>
      <c r="D4446" s="1" t="s">
        <v>6794</v>
      </c>
      <c r="E4446" s="1" t="s">
        <v>2732</v>
      </c>
      <c r="F4446" s="1" t="s">
        <v>2775</v>
      </c>
      <c r="G4446" s="1" t="s">
        <v>105</v>
      </c>
      <c r="H4446" s="1" t="s">
        <v>298</v>
      </c>
      <c r="I4446" s="1">
        <v>2.8</v>
      </c>
      <c r="J4446" s="1">
        <v>2023</v>
      </c>
      <c r="K4446" s="1">
        <v>226356</v>
      </c>
      <c r="L4446" s="1">
        <v>0</v>
      </c>
      <c r="M4446" s="1">
        <f t="array" ref="M4446">SUMPRODUCT(MAX(ISNUMBER(SEARCH('Class Rules'!$B$6:$B$85,$E4446))*ISNUMBER(SEARCH('Class Rules'!$C$6:$C$85,$F4446))*'Class Rules'!$A$6:$A$85))</f>
        <v>13</v>
      </c>
      <c r="N4446" s="1" t="str">
        <f t="array" ref="N4446">IF($M4446=0,'Class Rules'!$D$3,INDEX('Class Rules'!$D$6:$D$85,MATCH($M4446,'Class Rules'!$A$6:$A$85,0)))</f>
        <v>Freight LDV</v>
      </c>
      <c r="O4446" s="1" t="str">
        <f t="array" ref="O4446">IF(SUMPRODUCT(MAX(ISNUMBER(SEARCH(Fuel_Rules!$A$6:$A$30,$E4446))*ISNUMBER(SEARCH(Fuel_Rules!$B$6:$B$30,$F4446))*(Fuel_Rules!$A$6:$A$30&lt;&gt;"")))&gt;0,"Plug-in hybrid",IF($G4446="Diesel","Diesel","Gasoline"))</f>
        <v>Diesel</v>
      </c>
    </row>
    <row r="4447" spans="1:15" ht="15" customHeight="1" x14ac:dyDescent="0.25">
      <c r="A4447" s="1">
        <v>2022</v>
      </c>
      <c r="B4447" s="1" t="s">
        <v>6034</v>
      </c>
      <c r="C4447" s="1" t="s">
        <v>2776</v>
      </c>
      <c r="D4447" s="1" t="s">
        <v>6795</v>
      </c>
      <c r="E4447" s="1" t="s">
        <v>2732</v>
      </c>
      <c r="F4447" s="1" t="s">
        <v>2778</v>
      </c>
      <c r="G4447" s="1" t="s">
        <v>105</v>
      </c>
      <c r="H4447" s="1" t="s">
        <v>298</v>
      </c>
      <c r="I4447" s="1">
        <v>2.8</v>
      </c>
      <c r="J4447" s="1">
        <v>2023</v>
      </c>
      <c r="K4447" s="1">
        <v>218695</v>
      </c>
      <c r="L4447" s="1">
        <v>0</v>
      </c>
      <c r="M4447" s="1">
        <f t="array" ref="M4447">SUMPRODUCT(MAX(ISNUMBER(SEARCH('Class Rules'!$B$6:$B$85,$E4447))*ISNUMBER(SEARCH('Class Rules'!$C$6:$C$85,$F4447))*'Class Rules'!$A$6:$A$85))</f>
        <v>14</v>
      </c>
      <c r="N4447" s="1" t="str">
        <f t="array" ref="N4447">IF($M4447=0,'Class Rules'!$D$3,INDEX('Class Rules'!$D$6:$D$85,MATCH($M4447,'Class Rules'!$A$6:$A$85,0)))</f>
        <v>Freight LDV</v>
      </c>
      <c r="O4447" s="1" t="str">
        <f t="array" ref="O4447">IF(SUMPRODUCT(MAX(ISNUMBER(SEARCH(Fuel_Rules!$A$6:$A$30,$E4447))*ISNUMBER(SEARCH(Fuel_Rules!$B$6:$B$30,$F4447))*(Fuel_Rules!$A$6:$A$30&lt;&gt;"")))&gt;0,"Plug-in hybrid",IF($G4447="Diesel","Diesel","Gasoline"))</f>
        <v>Diesel</v>
      </c>
    </row>
    <row r="4448" spans="1:15" ht="15" customHeight="1" x14ac:dyDescent="0.25">
      <c r="A4448" s="1">
        <v>2022</v>
      </c>
      <c r="B4448" s="1" t="s">
        <v>6034</v>
      </c>
      <c r="C4448" s="1" t="s">
        <v>2779</v>
      </c>
      <c r="D4448" s="1" t="s">
        <v>6796</v>
      </c>
      <c r="E4448" s="1" t="s">
        <v>2732</v>
      </c>
      <c r="F4448" s="1" t="s">
        <v>2781</v>
      </c>
      <c r="G4448" s="1" t="s">
        <v>105</v>
      </c>
      <c r="H4448" s="1" t="s">
        <v>437</v>
      </c>
      <c r="I4448" s="1">
        <v>2.8</v>
      </c>
      <c r="J4448" s="1">
        <v>2023</v>
      </c>
      <c r="K4448" s="1">
        <v>392656</v>
      </c>
      <c r="L4448" s="1">
        <v>0</v>
      </c>
      <c r="M4448" s="1">
        <f t="array" ref="M4448">SUMPRODUCT(MAX(ISNUMBER(SEARCH('Class Rules'!$B$6:$B$85,$E4448))*ISNUMBER(SEARCH('Class Rules'!$C$6:$C$85,$F4448))*'Class Rules'!$A$6:$A$85))</f>
        <v>0</v>
      </c>
      <c r="N4448" s="1" t="str">
        <f t="array" ref="N4448">IF($M4448=0,'Class Rules'!$D$3,INDEX('Class Rules'!$D$6:$D$85,MATCH($M4448,'Class Rules'!$A$6:$A$85,0)))</f>
        <v>Passenger LDV</v>
      </c>
      <c r="O4448" s="1" t="str">
        <f t="array" ref="O4448">IF(SUMPRODUCT(MAX(ISNUMBER(SEARCH(Fuel_Rules!$A$6:$A$30,$E4448))*ISNUMBER(SEARCH(Fuel_Rules!$B$6:$B$30,$F4448))*(Fuel_Rules!$A$6:$A$30&lt;&gt;"")))&gt;0,"Plug-in hybrid",IF($G4448="Diesel","Diesel","Gasoline"))</f>
        <v>Diesel</v>
      </c>
    </row>
    <row r="4449" spans="1:15" ht="15" customHeight="1" x14ac:dyDescent="0.25">
      <c r="A4449" s="1">
        <v>2022</v>
      </c>
      <c r="B4449" s="1" t="s">
        <v>6034</v>
      </c>
      <c r="C4449" s="1" t="s">
        <v>2788</v>
      </c>
      <c r="D4449" s="1" t="s">
        <v>6797</v>
      </c>
      <c r="E4449" s="1" t="s">
        <v>2732</v>
      </c>
      <c r="F4449" s="1" t="s">
        <v>2790</v>
      </c>
      <c r="G4449" s="1" t="s">
        <v>103</v>
      </c>
      <c r="H4449" s="1" t="s">
        <v>437</v>
      </c>
      <c r="I4449" s="1">
        <v>2.7</v>
      </c>
      <c r="J4449" s="1">
        <v>2023</v>
      </c>
      <c r="K4449" s="1">
        <v>284655</v>
      </c>
      <c r="L4449" s="1">
        <v>0</v>
      </c>
      <c r="M4449" s="1">
        <f t="array" ref="M4449">SUMPRODUCT(MAX(ISNUMBER(SEARCH('Class Rules'!$B$6:$B$85,$E4449))*ISNUMBER(SEARCH('Class Rules'!$C$6:$C$85,$F4449))*'Class Rules'!$A$6:$A$85))</f>
        <v>0</v>
      </c>
      <c r="N4449" s="1" t="str">
        <f t="array" ref="N4449">IF($M4449=0,'Class Rules'!$D$3,INDEX('Class Rules'!$D$6:$D$85,MATCH($M4449,'Class Rules'!$A$6:$A$85,0)))</f>
        <v>Passenger LDV</v>
      </c>
      <c r="O4449" s="1" t="str">
        <f t="array" ref="O4449">IF(SUMPRODUCT(MAX(ISNUMBER(SEARCH(Fuel_Rules!$A$6:$A$30,$E4449))*ISNUMBER(SEARCH(Fuel_Rules!$B$6:$B$30,$F4449))*(Fuel_Rules!$A$6:$A$30&lt;&gt;"")))&gt;0,"Plug-in hybrid",IF($G4449="Diesel","Diesel","Gasoline"))</f>
        <v>Gasoline</v>
      </c>
    </row>
    <row r="4450" spans="1:15" ht="15" customHeight="1" x14ac:dyDescent="0.25">
      <c r="A4450" s="1">
        <v>2022</v>
      </c>
      <c r="B4450" s="1" t="s">
        <v>6034</v>
      </c>
      <c r="C4450" s="1" t="s">
        <v>2803</v>
      </c>
      <c r="D4450" s="1" t="s">
        <v>6798</v>
      </c>
      <c r="E4450" s="1" t="s">
        <v>2732</v>
      </c>
      <c r="F4450" s="1" t="s">
        <v>2805</v>
      </c>
      <c r="G4450" s="1" t="s">
        <v>105</v>
      </c>
      <c r="H4450" s="1" t="s">
        <v>437</v>
      </c>
      <c r="I4450" s="1">
        <v>2.8</v>
      </c>
      <c r="J4450" s="1">
        <v>2023</v>
      </c>
      <c r="K4450" s="1">
        <v>405337</v>
      </c>
      <c r="L4450" s="1">
        <v>0</v>
      </c>
      <c r="M4450" s="1">
        <f t="array" ref="M4450">SUMPRODUCT(MAX(ISNUMBER(SEARCH('Class Rules'!$B$6:$B$85,$E4450))*ISNUMBER(SEARCH('Class Rules'!$C$6:$C$85,$F4450))*'Class Rules'!$A$6:$A$85))</f>
        <v>0</v>
      </c>
      <c r="N4450" s="1" t="str">
        <f t="array" ref="N4450">IF($M4450=0,'Class Rules'!$D$3,INDEX('Class Rules'!$D$6:$D$85,MATCH($M4450,'Class Rules'!$A$6:$A$85,0)))</f>
        <v>Passenger LDV</v>
      </c>
      <c r="O4450" s="1" t="str">
        <f t="array" ref="O4450">IF(SUMPRODUCT(MAX(ISNUMBER(SEARCH(Fuel_Rules!$A$6:$A$30,$E4450))*ISNUMBER(SEARCH(Fuel_Rules!$B$6:$B$30,$F4450))*(Fuel_Rules!$A$6:$A$30&lt;&gt;"")))&gt;0,"Plug-in hybrid",IF($G4450="Diesel","Diesel","Gasoline"))</f>
        <v>Diesel</v>
      </c>
    </row>
    <row r="4451" spans="1:15" ht="15" customHeight="1" x14ac:dyDescent="0.25">
      <c r="A4451" s="1">
        <v>2022</v>
      </c>
      <c r="B4451" s="1" t="s">
        <v>6034</v>
      </c>
      <c r="C4451" s="1" t="s">
        <v>4011</v>
      </c>
      <c r="D4451" s="1" t="s">
        <v>6799</v>
      </c>
      <c r="E4451" s="1" t="s">
        <v>2732</v>
      </c>
      <c r="F4451" s="1" t="s">
        <v>4013</v>
      </c>
      <c r="G4451" s="1" t="s">
        <v>103</v>
      </c>
      <c r="H4451" s="1" t="s">
        <v>437</v>
      </c>
      <c r="I4451" s="1">
        <v>1.5</v>
      </c>
      <c r="J4451" s="1">
        <v>2023</v>
      </c>
      <c r="K4451" s="1">
        <v>96604</v>
      </c>
      <c r="L4451" s="1">
        <v>0</v>
      </c>
      <c r="M4451" s="1">
        <f t="array" ref="M4451">SUMPRODUCT(MAX(ISNUMBER(SEARCH('Class Rules'!$B$6:$B$85,$E4451))*ISNUMBER(SEARCH('Class Rules'!$C$6:$C$85,$F4451))*'Class Rules'!$A$6:$A$85))</f>
        <v>0</v>
      </c>
      <c r="N4451" s="1" t="str">
        <f t="array" ref="N4451">IF($M4451=0,'Class Rules'!$D$3,INDEX('Class Rules'!$D$6:$D$85,MATCH($M4451,'Class Rules'!$A$6:$A$85,0)))</f>
        <v>Passenger LDV</v>
      </c>
      <c r="O4451" s="1" t="str">
        <f t="array" ref="O4451">IF(SUMPRODUCT(MAX(ISNUMBER(SEARCH(Fuel_Rules!$A$6:$A$30,$E4451))*ISNUMBER(SEARCH(Fuel_Rules!$B$6:$B$30,$F4451))*(Fuel_Rules!$A$6:$A$30&lt;&gt;"")))&gt;0,"Plug-in hybrid",IF($G4451="Diesel","Diesel","Gasoline"))</f>
        <v>Gasoline</v>
      </c>
    </row>
    <row r="4452" spans="1:15" ht="15" customHeight="1" x14ac:dyDescent="0.25">
      <c r="A4452" s="1">
        <v>2022</v>
      </c>
      <c r="B4452" s="1" t="s">
        <v>6034</v>
      </c>
      <c r="C4452" s="1" t="s">
        <v>4011</v>
      </c>
      <c r="D4452" s="1" t="s">
        <v>6800</v>
      </c>
      <c r="E4452" s="1" t="s">
        <v>2732</v>
      </c>
      <c r="F4452" s="1" t="s">
        <v>4013</v>
      </c>
      <c r="G4452" s="1" t="s">
        <v>103</v>
      </c>
      <c r="H4452" s="1" t="s">
        <v>437</v>
      </c>
      <c r="I4452" s="1">
        <v>1.5</v>
      </c>
      <c r="J4452" s="1">
        <v>2023</v>
      </c>
      <c r="K4452" s="1">
        <v>93126</v>
      </c>
      <c r="L4452" s="1">
        <v>0</v>
      </c>
      <c r="M4452" s="1">
        <f t="array" ref="M4452">SUMPRODUCT(MAX(ISNUMBER(SEARCH('Class Rules'!$B$6:$B$85,$E4452))*ISNUMBER(SEARCH('Class Rules'!$C$6:$C$85,$F4452))*'Class Rules'!$A$6:$A$85))</f>
        <v>0</v>
      </c>
      <c r="N4452" s="1" t="str">
        <f t="array" ref="N4452">IF($M4452=0,'Class Rules'!$D$3,INDEX('Class Rules'!$D$6:$D$85,MATCH($M4452,'Class Rules'!$A$6:$A$85,0)))</f>
        <v>Passenger LDV</v>
      </c>
      <c r="O4452" s="1" t="str">
        <f t="array" ref="O4452">IF(SUMPRODUCT(MAX(ISNUMBER(SEARCH(Fuel_Rules!$A$6:$A$30,$E4452))*ISNUMBER(SEARCH(Fuel_Rules!$B$6:$B$30,$F4452))*(Fuel_Rules!$A$6:$A$30&lt;&gt;"")))&gt;0,"Plug-in hybrid",IF($G4452="Diesel","Diesel","Gasoline"))</f>
        <v>Gasoline</v>
      </c>
    </row>
    <row r="4453" spans="1:15" ht="15" customHeight="1" x14ac:dyDescent="0.25">
      <c r="A4453" s="1">
        <v>2022</v>
      </c>
      <c r="B4453" s="1" t="s">
        <v>6034</v>
      </c>
      <c r="C4453" s="1" t="s">
        <v>4015</v>
      </c>
      <c r="D4453" s="1" t="s">
        <v>6801</v>
      </c>
      <c r="E4453" s="1" t="s">
        <v>2732</v>
      </c>
      <c r="F4453" s="1" t="s">
        <v>4017</v>
      </c>
      <c r="G4453" s="1" t="s">
        <v>103</v>
      </c>
      <c r="H4453" s="1" t="s">
        <v>437</v>
      </c>
      <c r="I4453" s="1">
        <v>1.5</v>
      </c>
      <c r="J4453" s="1">
        <v>2023</v>
      </c>
      <c r="K4453" s="1">
        <v>104954</v>
      </c>
      <c r="L4453" s="1">
        <v>0</v>
      </c>
      <c r="M4453" s="1">
        <f t="array" ref="M4453">SUMPRODUCT(MAX(ISNUMBER(SEARCH('Class Rules'!$B$6:$B$85,$E4453))*ISNUMBER(SEARCH('Class Rules'!$C$6:$C$85,$F4453))*'Class Rules'!$A$6:$A$85))</f>
        <v>0</v>
      </c>
      <c r="N4453" s="1" t="str">
        <f t="array" ref="N4453">IF($M4453=0,'Class Rules'!$D$3,INDEX('Class Rules'!$D$6:$D$85,MATCH($M4453,'Class Rules'!$A$6:$A$85,0)))</f>
        <v>Passenger LDV</v>
      </c>
      <c r="O4453" s="1" t="str">
        <f t="array" ref="O4453">IF(SUMPRODUCT(MAX(ISNUMBER(SEARCH(Fuel_Rules!$A$6:$A$30,$E4453))*ISNUMBER(SEARCH(Fuel_Rules!$B$6:$B$30,$F4453))*(Fuel_Rules!$A$6:$A$30&lt;&gt;"")))&gt;0,"Plug-in hybrid",IF($G4453="Diesel","Diesel","Gasoline"))</f>
        <v>Gasoline</v>
      </c>
    </row>
    <row r="4454" spans="1:15" ht="15" customHeight="1" x14ac:dyDescent="0.25">
      <c r="A4454" s="1">
        <v>2022</v>
      </c>
      <c r="B4454" s="1" t="s">
        <v>6034</v>
      </c>
      <c r="C4454" s="1" t="s">
        <v>4015</v>
      </c>
      <c r="D4454" s="1" t="s">
        <v>6802</v>
      </c>
      <c r="E4454" s="1" t="s">
        <v>2732</v>
      </c>
      <c r="F4454" s="1" t="s">
        <v>4017</v>
      </c>
      <c r="G4454" s="1" t="s">
        <v>103</v>
      </c>
      <c r="H4454" s="1" t="s">
        <v>437</v>
      </c>
      <c r="I4454" s="1">
        <v>1.5</v>
      </c>
      <c r="J4454" s="1">
        <v>2023</v>
      </c>
      <c r="K4454" s="1">
        <v>101281</v>
      </c>
      <c r="L4454" s="1">
        <v>0</v>
      </c>
      <c r="M4454" s="1">
        <f t="array" ref="M4454">SUMPRODUCT(MAX(ISNUMBER(SEARCH('Class Rules'!$B$6:$B$85,$E4454))*ISNUMBER(SEARCH('Class Rules'!$C$6:$C$85,$F4454))*'Class Rules'!$A$6:$A$85))</f>
        <v>0</v>
      </c>
      <c r="N4454" s="1" t="str">
        <f t="array" ref="N4454">IF($M4454=0,'Class Rules'!$D$3,INDEX('Class Rules'!$D$6:$D$85,MATCH($M4454,'Class Rules'!$A$6:$A$85,0)))</f>
        <v>Passenger LDV</v>
      </c>
      <c r="O4454" s="1" t="str">
        <f t="array" ref="O4454">IF(SUMPRODUCT(MAX(ISNUMBER(SEARCH(Fuel_Rules!$A$6:$A$30,$E4454))*ISNUMBER(SEARCH(Fuel_Rules!$B$6:$B$30,$F4454))*(Fuel_Rules!$A$6:$A$30&lt;&gt;"")))&gt;0,"Plug-in hybrid",IF($G4454="Diesel","Diesel","Gasoline"))</f>
        <v>Gasoline</v>
      </c>
    </row>
    <row r="4455" spans="1:15" ht="15" customHeight="1" x14ac:dyDescent="0.25">
      <c r="A4455" s="1">
        <v>2022</v>
      </c>
      <c r="B4455" s="1" t="s">
        <v>6034</v>
      </c>
      <c r="C4455" s="1" t="s">
        <v>4019</v>
      </c>
      <c r="D4455" s="1" t="s">
        <v>6803</v>
      </c>
      <c r="E4455" s="1" t="s">
        <v>2732</v>
      </c>
      <c r="F4455" s="1" t="s">
        <v>4021</v>
      </c>
      <c r="G4455" s="1" t="s">
        <v>103</v>
      </c>
      <c r="H4455" s="1" t="s">
        <v>437</v>
      </c>
      <c r="I4455" s="1">
        <v>1.5</v>
      </c>
      <c r="J4455" s="1">
        <v>2023</v>
      </c>
      <c r="K4455" s="1">
        <v>116367</v>
      </c>
      <c r="L4455" s="1">
        <v>0</v>
      </c>
      <c r="M4455" s="1">
        <f t="array" ref="M4455">SUMPRODUCT(MAX(ISNUMBER(SEARCH('Class Rules'!$B$6:$B$85,$E4455))*ISNUMBER(SEARCH('Class Rules'!$C$6:$C$85,$F4455))*'Class Rules'!$A$6:$A$85))</f>
        <v>0</v>
      </c>
      <c r="N4455" s="1" t="str">
        <f t="array" ref="N4455">IF($M4455=0,'Class Rules'!$D$3,INDEX('Class Rules'!$D$6:$D$85,MATCH($M4455,'Class Rules'!$A$6:$A$85,0)))</f>
        <v>Passenger LDV</v>
      </c>
      <c r="O4455" s="1" t="str">
        <f t="array" ref="O4455">IF(SUMPRODUCT(MAX(ISNUMBER(SEARCH(Fuel_Rules!$A$6:$A$30,$E4455))*ISNUMBER(SEARCH(Fuel_Rules!$B$6:$B$30,$F4455))*(Fuel_Rules!$A$6:$A$30&lt;&gt;"")))&gt;0,"Plug-in hybrid",IF($G4455="Diesel","Diesel","Gasoline"))</f>
        <v>Gasoline</v>
      </c>
    </row>
    <row r="4456" spans="1:15" ht="15" customHeight="1" x14ac:dyDescent="0.25">
      <c r="A4456" s="1">
        <v>2022</v>
      </c>
      <c r="B4456" s="1" t="s">
        <v>6034</v>
      </c>
      <c r="C4456" s="1" t="s">
        <v>4019</v>
      </c>
      <c r="D4456" s="1" t="s">
        <v>6804</v>
      </c>
      <c r="E4456" s="1" t="s">
        <v>2732</v>
      </c>
      <c r="F4456" s="1" t="s">
        <v>4021</v>
      </c>
      <c r="G4456" s="1" t="s">
        <v>103</v>
      </c>
      <c r="H4456" s="1" t="s">
        <v>437</v>
      </c>
      <c r="I4456" s="1">
        <v>1.5</v>
      </c>
      <c r="J4456" s="1">
        <v>2023</v>
      </c>
      <c r="K4456" s="1">
        <v>112294</v>
      </c>
      <c r="L4456" s="1">
        <v>0</v>
      </c>
      <c r="M4456" s="1">
        <f t="array" ref="M4456">SUMPRODUCT(MAX(ISNUMBER(SEARCH('Class Rules'!$B$6:$B$85,$E4456))*ISNUMBER(SEARCH('Class Rules'!$C$6:$C$85,$F4456))*'Class Rules'!$A$6:$A$85))</f>
        <v>0</v>
      </c>
      <c r="N4456" s="1" t="str">
        <f t="array" ref="N4456">IF($M4456=0,'Class Rules'!$D$3,INDEX('Class Rules'!$D$6:$D$85,MATCH($M4456,'Class Rules'!$A$6:$A$85,0)))</f>
        <v>Passenger LDV</v>
      </c>
      <c r="O4456" s="1" t="str">
        <f t="array" ref="O4456">IF(SUMPRODUCT(MAX(ISNUMBER(SEARCH(Fuel_Rules!$A$6:$A$30,$E4456))*ISNUMBER(SEARCH(Fuel_Rules!$B$6:$B$30,$F4456))*(Fuel_Rules!$A$6:$A$30&lt;&gt;"")))&gt;0,"Plug-in hybrid",IF($G4456="Diesel","Diesel","Gasoline"))</f>
        <v>Gasoline</v>
      </c>
    </row>
    <row r="4457" spans="1:15" ht="15" customHeight="1" x14ac:dyDescent="0.25">
      <c r="A4457" s="1">
        <v>2022</v>
      </c>
      <c r="B4457" s="1" t="s">
        <v>6034</v>
      </c>
      <c r="C4457" s="1" t="s">
        <v>4023</v>
      </c>
      <c r="D4457" s="1" t="s">
        <v>6805</v>
      </c>
      <c r="E4457" s="1" t="s">
        <v>2732</v>
      </c>
      <c r="F4457" s="1" t="s">
        <v>4025</v>
      </c>
      <c r="G4457" s="1" t="s">
        <v>103</v>
      </c>
      <c r="H4457" s="1" t="s">
        <v>437</v>
      </c>
      <c r="I4457" s="1">
        <v>1.5</v>
      </c>
      <c r="J4457" s="1">
        <v>2023</v>
      </c>
      <c r="K4457" s="1">
        <v>101553</v>
      </c>
      <c r="L4457" s="1">
        <v>0</v>
      </c>
      <c r="M4457" s="1">
        <f t="array" ref="M4457">SUMPRODUCT(MAX(ISNUMBER(SEARCH('Class Rules'!$B$6:$B$85,$E4457))*ISNUMBER(SEARCH('Class Rules'!$C$6:$C$85,$F4457))*'Class Rules'!$A$6:$A$85))</f>
        <v>0</v>
      </c>
      <c r="N4457" s="1" t="str">
        <f t="array" ref="N4457">IF($M4457=0,'Class Rules'!$D$3,INDEX('Class Rules'!$D$6:$D$85,MATCH($M4457,'Class Rules'!$A$6:$A$85,0)))</f>
        <v>Passenger LDV</v>
      </c>
      <c r="O4457" s="1" t="str">
        <f t="array" ref="O4457">IF(SUMPRODUCT(MAX(ISNUMBER(SEARCH(Fuel_Rules!$A$6:$A$30,$E4457))*ISNUMBER(SEARCH(Fuel_Rules!$B$6:$B$30,$F4457))*(Fuel_Rules!$A$6:$A$30&lt;&gt;"")))&gt;0,"Plug-in hybrid",IF($G4457="Diesel","Diesel","Gasoline"))</f>
        <v>Gasoline</v>
      </c>
    </row>
    <row r="4458" spans="1:15" ht="15" customHeight="1" x14ac:dyDescent="0.25">
      <c r="A4458" s="1">
        <v>2022</v>
      </c>
      <c r="B4458" s="1" t="s">
        <v>6034</v>
      </c>
      <c r="C4458" s="1" t="s">
        <v>4023</v>
      </c>
      <c r="D4458" s="1" t="s">
        <v>6806</v>
      </c>
      <c r="E4458" s="1" t="s">
        <v>2732</v>
      </c>
      <c r="F4458" s="1" t="s">
        <v>4025</v>
      </c>
      <c r="G4458" s="1" t="s">
        <v>103</v>
      </c>
      <c r="H4458" s="1" t="s">
        <v>437</v>
      </c>
      <c r="I4458" s="1">
        <v>1.5</v>
      </c>
      <c r="J4458" s="1">
        <v>2023</v>
      </c>
      <c r="K4458" s="1">
        <v>97998</v>
      </c>
      <c r="L4458" s="1">
        <v>0</v>
      </c>
      <c r="M4458" s="1">
        <f t="array" ref="M4458">SUMPRODUCT(MAX(ISNUMBER(SEARCH('Class Rules'!$B$6:$B$85,$E4458))*ISNUMBER(SEARCH('Class Rules'!$C$6:$C$85,$F4458))*'Class Rules'!$A$6:$A$85))</f>
        <v>0</v>
      </c>
      <c r="N4458" s="1" t="str">
        <f t="array" ref="N4458">IF($M4458=0,'Class Rules'!$D$3,INDEX('Class Rules'!$D$6:$D$85,MATCH($M4458,'Class Rules'!$A$6:$A$85,0)))</f>
        <v>Passenger LDV</v>
      </c>
      <c r="O4458" s="1" t="str">
        <f t="array" ref="O4458">IF(SUMPRODUCT(MAX(ISNUMBER(SEARCH(Fuel_Rules!$A$6:$A$30,$E4458))*ISNUMBER(SEARCH(Fuel_Rules!$B$6:$B$30,$F4458))*(Fuel_Rules!$A$6:$A$30&lt;&gt;"")))&gt;0,"Plug-in hybrid",IF($G4458="Diesel","Diesel","Gasoline"))</f>
        <v>Gasoline</v>
      </c>
    </row>
    <row r="4459" spans="1:15" ht="15" customHeight="1" x14ac:dyDescent="0.25">
      <c r="A4459" s="1">
        <v>2022</v>
      </c>
      <c r="B4459" s="1" t="s">
        <v>6034</v>
      </c>
      <c r="C4459" s="1" t="s">
        <v>4027</v>
      </c>
      <c r="D4459" s="1" t="s">
        <v>6807</v>
      </c>
      <c r="E4459" s="1" t="s">
        <v>2732</v>
      </c>
      <c r="F4459" s="1" t="s">
        <v>4029</v>
      </c>
      <c r="G4459" s="1" t="s">
        <v>103</v>
      </c>
      <c r="H4459" s="1" t="s">
        <v>437</v>
      </c>
      <c r="I4459" s="1">
        <v>1.5</v>
      </c>
      <c r="J4459" s="1">
        <v>2023</v>
      </c>
      <c r="K4459" s="1">
        <v>112016</v>
      </c>
      <c r="L4459" s="1">
        <v>0</v>
      </c>
      <c r="M4459" s="1">
        <f t="array" ref="M4459">SUMPRODUCT(MAX(ISNUMBER(SEARCH('Class Rules'!$B$6:$B$85,$E4459))*ISNUMBER(SEARCH('Class Rules'!$C$6:$C$85,$F4459))*'Class Rules'!$A$6:$A$85))</f>
        <v>0</v>
      </c>
      <c r="N4459" s="1" t="str">
        <f t="array" ref="N4459">IF($M4459=0,'Class Rules'!$D$3,INDEX('Class Rules'!$D$6:$D$85,MATCH($M4459,'Class Rules'!$A$6:$A$85,0)))</f>
        <v>Passenger LDV</v>
      </c>
      <c r="O4459" s="1" t="str">
        <f t="array" ref="O4459">IF(SUMPRODUCT(MAX(ISNUMBER(SEARCH(Fuel_Rules!$A$6:$A$30,$E4459))*ISNUMBER(SEARCH(Fuel_Rules!$B$6:$B$30,$F4459))*(Fuel_Rules!$A$6:$A$30&lt;&gt;"")))&gt;0,"Plug-in hybrid",IF($G4459="Diesel","Diesel","Gasoline"))</f>
        <v>Gasoline</v>
      </c>
    </row>
    <row r="4460" spans="1:15" ht="15" customHeight="1" x14ac:dyDescent="0.25">
      <c r="A4460" s="1">
        <v>2022</v>
      </c>
      <c r="B4460" s="1" t="s">
        <v>6034</v>
      </c>
      <c r="C4460" s="1" t="s">
        <v>4027</v>
      </c>
      <c r="D4460" s="1" t="s">
        <v>6808</v>
      </c>
      <c r="E4460" s="1" t="s">
        <v>2732</v>
      </c>
      <c r="F4460" s="1" t="s">
        <v>4029</v>
      </c>
      <c r="G4460" s="1" t="s">
        <v>103</v>
      </c>
      <c r="H4460" s="1" t="s">
        <v>437</v>
      </c>
      <c r="I4460" s="1">
        <v>1.5</v>
      </c>
      <c r="J4460" s="1">
        <v>2023</v>
      </c>
      <c r="K4460" s="1">
        <v>108095</v>
      </c>
      <c r="L4460" s="1">
        <v>0</v>
      </c>
      <c r="M4460" s="1">
        <f t="array" ref="M4460">SUMPRODUCT(MAX(ISNUMBER(SEARCH('Class Rules'!$B$6:$B$85,$E4460))*ISNUMBER(SEARCH('Class Rules'!$C$6:$C$85,$F4460))*'Class Rules'!$A$6:$A$85))</f>
        <v>0</v>
      </c>
      <c r="N4460" s="1" t="str">
        <f t="array" ref="N4460">IF($M4460=0,'Class Rules'!$D$3,INDEX('Class Rules'!$D$6:$D$85,MATCH($M4460,'Class Rules'!$A$6:$A$85,0)))</f>
        <v>Passenger LDV</v>
      </c>
      <c r="O4460" s="1" t="str">
        <f t="array" ref="O4460">IF(SUMPRODUCT(MAX(ISNUMBER(SEARCH(Fuel_Rules!$A$6:$A$30,$E4460))*ISNUMBER(SEARCH(Fuel_Rules!$B$6:$B$30,$F4460))*(Fuel_Rules!$A$6:$A$30&lt;&gt;"")))&gt;0,"Plug-in hybrid",IF($G4460="Diesel","Diesel","Gasoline"))</f>
        <v>Gasoline</v>
      </c>
    </row>
    <row r="4461" spans="1:15" ht="15" customHeight="1" x14ac:dyDescent="0.25">
      <c r="A4461" s="1">
        <v>2022</v>
      </c>
      <c r="B4461" s="1" t="s">
        <v>6034</v>
      </c>
      <c r="C4461" s="1" t="s">
        <v>6809</v>
      </c>
      <c r="D4461" s="1" t="s">
        <v>6810</v>
      </c>
      <c r="E4461" s="1" t="s">
        <v>2732</v>
      </c>
      <c r="F4461" s="1" t="s">
        <v>6811</v>
      </c>
      <c r="G4461" s="1" t="s">
        <v>105</v>
      </c>
      <c r="H4461" s="1" t="s">
        <v>437</v>
      </c>
      <c r="I4461" s="1">
        <v>2.8</v>
      </c>
      <c r="J4461" s="1">
        <v>2023</v>
      </c>
      <c r="K4461" s="1">
        <v>351203</v>
      </c>
      <c r="L4461" s="1">
        <v>0</v>
      </c>
      <c r="M4461" s="1">
        <f t="array" ref="M4461">SUMPRODUCT(MAX(ISNUMBER(SEARCH('Class Rules'!$B$6:$B$85,$E4461))*ISNUMBER(SEARCH('Class Rules'!$C$6:$C$85,$F4461))*'Class Rules'!$A$6:$A$85))</f>
        <v>12</v>
      </c>
      <c r="N4461" s="1" t="str">
        <f t="array" ref="N4461">IF($M4461=0,'Class Rules'!$D$3,INDEX('Class Rules'!$D$6:$D$85,MATCH($M4461,'Class Rules'!$A$6:$A$85,0)))</f>
        <v>Freight LDV</v>
      </c>
      <c r="O4461" s="1" t="str">
        <f t="array" ref="O4461">IF(SUMPRODUCT(MAX(ISNUMBER(SEARCH(Fuel_Rules!$A$6:$A$30,$E4461))*ISNUMBER(SEARCH(Fuel_Rules!$B$6:$B$30,$F4461))*(Fuel_Rules!$A$6:$A$30&lt;&gt;"")))&gt;0,"Plug-in hybrid",IF($G4461="Diesel","Diesel","Gasoline"))</f>
        <v>Diesel</v>
      </c>
    </row>
    <row r="4462" spans="1:15" ht="15" customHeight="1" x14ac:dyDescent="0.25">
      <c r="A4462" s="1">
        <v>2022</v>
      </c>
      <c r="B4462" s="1" t="s">
        <v>6034</v>
      </c>
      <c r="C4462" s="1" t="s">
        <v>2812</v>
      </c>
      <c r="D4462" s="1" t="s">
        <v>6812</v>
      </c>
      <c r="E4462" s="1" t="s">
        <v>2732</v>
      </c>
      <c r="F4462" s="1" t="s">
        <v>2814</v>
      </c>
      <c r="G4462" s="1" t="s">
        <v>103</v>
      </c>
      <c r="H4462" s="1" t="s">
        <v>437</v>
      </c>
      <c r="I4462" s="1">
        <v>2</v>
      </c>
      <c r="J4462" s="1">
        <v>2023</v>
      </c>
      <c r="K4462" s="1">
        <v>144817</v>
      </c>
      <c r="L4462" s="1">
        <v>0</v>
      </c>
      <c r="M4462" s="1">
        <f t="array" ref="M4462">SUMPRODUCT(MAX(ISNUMBER(SEARCH('Class Rules'!$B$6:$B$85,$E4462))*ISNUMBER(SEARCH('Class Rules'!$C$6:$C$85,$F4462))*'Class Rules'!$A$6:$A$85))</f>
        <v>0</v>
      </c>
      <c r="N4462" s="1" t="str">
        <f t="array" ref="N4462">IF($M4462=0,'Class Rules'!$D$3,INDEX('Class Rules'!$D$6:$D$85,MATCH($M4462,'Class Rules'!$A$6:$A$85,0)))</f>
        <v>Passenger LDV</v>
      </c>
      <c r="O4462" s="1" t="str">
        <f t="array" ref="O4462">IF(SUMPRODUCT(MAX(ISNUMBER(SEARCH(Fuel_Rules!$A$6:$A$30,$E4462))*ISNUMBER(SEARCH(Fuel_Rules!$B$6:$B$30,$F4462))*(Fuel_Rules!$A$6:$A$30&lt;&gt;"")))&gt;0,"Plug-in hybrid",IF($G4462="Diesel","Diesel","Gasoline"))</f>
        <v>Gasoline</v>
      </c>
    </row>
    <row r="4463" spans="1:15" ht="15" customHeight="1" x14ac:dyDescent="0.25">
      <c r="A4463" s="1">
        <v>2022</v>
      </c>
      <c r="B4463" s="1" t="s">
        <v>6034</v>
      </c>
      <c r="C4463" s="1" t="s">
        <v>2812</v>
      </c>
      <c r="D4463" s="1" t="s">
        <v>6813</v>
      </c>
      <c r="E4463" s="1" t="s">
        <v>2732</v>
      </c>
      <c r="F4463" s="1" t="s">
        <v>2814</v>
      </c>
      <c r="G4463" s="1" t="s">
        <v>103</v>
      </c>
      <c r="H4463" s="1" t="s">
        <v>437</v>
      </c>
      <c r="I4463" s="1">
        <v>2</v>
      </c>
      <c r="J4463" s="1">
        <v>2023</v>
      </c>
      <c r="K4463" s="1">
        <v>139462</v>
      </c>
      <c r="L4463" s="1">
        <v>0</v>
      </c>
      <c r="M4463" s="1">
        <f t="array" ref="M4463">SUMPRODUCT(MAX(ISNUMBER(SEARCH('Class Rules'!$B$6:$B$85,$E4463))*ISNUMBER(SEARCH('Class Rules'!$C$6:$C$85,$F4463))*'Class Rules'!$A$6:$A$85))</f>
        <v>0</v>
      </c>
      <c r="N4463" s="1" t="str">
        <f t="array" ref="N4463">IF($M4463=0,'Class Rules'!$D$3,INDEX('Class Rules'!$D$6:$D$85,MATCH($M4463,'Class Rules'!$A$6:$A$85,0)))</f>
        <v>Passenger LDV</v>
      </c>
      <c r="O4463" s="1" t="str">
        <f t="array" ref="O4463">IF(SUMPRODUCT(MAX(ISNUMBER(SEARCH(Fuel_Rules!$A$6:$A$30,$E4463))*ISNUMBER(SEARCH(Fuel_Rules!$B$6:$B$30,$F4463))*(Fuel_Rules!$A$6:$A$30&lt;&gt;"")))&gt;0,"Plug-in hybrid",IF($G4463="Diesel","Diesel","Gasoline"))</f>
        <v>Gasoline</v>
      </c>
    </row>
    <row r="4464" spans="1:15" ht="15" customHeight="1" x14ac:dyDescent="0.25">
      <c r="A4464" s="1">
        <v>2022</v>
      </c>
      <c r="B4464" s="1" t="s">
        <v>6034</v>
      </c>
      <c r="C4464" s="1" t="s">
        <v>2815</v>
      </c>
      <c r="D4464" s="1" t="s">
        <v>6814</v>
      </c>
      <c r="E4464" s="1" t="s">
        <v>2732</v>
      </c>
      <c r="F4464" s="1" t="s">
        <v>2817</v>
      </c>
      <c r="G4464" s="1" t="s">
        <v>103</v>
      </c>
      <c r="H4464" s="1" t="s">
        <v>437</v>
      </c>
      <c r="I4464" s="1">
        <v>1.8</v>
      </c>
      <c r="J4464" s="1">
        <v>2023</v>
      </c>
      <c r="K4464" s="1">
        <v>177976</v>
      </c>
      <c r="L4464" s="1">
        <v>0</v>
      </c>
      <c r="M4464" s="1">
        <f t="array" ref="M4464">SUMPRODUCT(MAX(ISNUMBER(SEARCH('Class Rules'!$B$6:$B$85,$E4464))*ISNUMBER(SEARCH('Class Rules'!$C$6:$C$85,$F4464))*'Class Rules'!$A$6:$A$85))</f>
        <v>0</v>
      </c>
      <c r="N4464" s="1" t="str">
        <f t="array" ref="N4464">IF($M4464=0,'Class Rules'!$D$3,INDEX('Class Rules'!$D$6:$D$85,MATCH($M4464,'Class Rules'!$A$6:$A$85,0)))</f>
        <v>Passenger LDV</v>
      </c>
      <c r="O4464" s="1" t="str">
        <f t="array" ref="O4464">IF(SUMPRODUCT(MAX(ISNUMBER(SEARCH(Fuel_Rules!$A$6:$A$30,$E4464))*ISNUMBER(SEARCH(Fuel_Rules!$B$6:$B$30,$F4464))*(Fuel_Rules!$A$6:$A$30&lt;&gt;"")))&gt;0,"Plug-in hybrid",IF($G4464="Diesel","Diesel","Gasoline"))</f>
        <v>Gasoline</v>
      </c>
    </row>
    <row r="4465" spans="1:15" ht="15" customHeight="1" x14ac:dyDescent="0.25">
      <c r="A4465" s="1">
        <v>2022</v>
      </c>
      <c r="B4465" s="1" t="s">
        <v>6034</v>
      </c>
      <c r="C4465" s="1" t="s">
        <v>2815</v>
      </c>
      <c r="D4465" s="1" t="s">
        <v>6815</v>
      </c>
      <c r="E4465" s="1" t="s">
        <v>2732</v>
      </c>
      <c r="F4465" s="1" t="s">
        <v>2817</v>
      </c>
      <c r="G4465" s="1" t="s">
        <v>103</v>
      </c>
      <c r="H4465" s="1" t="s">
        <v>437</v>
      </c>
      <c r="I4465" s="1">
        <v>1.8</v>
      </c>
      <c r="J4465" s="1">
        <v>2023</v>
      </c>
      <c r="K4465" s="1">
        <v>171747</v>
      </c>
      <c r="L4465" s="1">
        <v>0</v>
      </c>
      <c r="M4465" s="1">
        <f t="array" ref="M4465">SUMPRODUCT(MAX(ISNUMBER(SEARCH('Class Rules'!$B$6:$B$85,$E4465))*ISNUMBER(SEARCH('Class Rules'!$C$6:$C$85,$F4465))*'Class Rules'!$A$6:$A$85))</f>
        <v>0</v>
      </c>
      <c r="N4465" s="1" t="str">
        <f t="array" ref="N4465">IF($M4465=0,'Class Rules'!$D$3,INDEX('Class Rules'!$D$6:$D$85,MATCH($M4465,'Class Rules'!$A$6:$A$85,0)))</f>
        <v>Passenger LDV</v>
      </c>
      <c r="O4465" s="1" t="str">
        <f t="array" ref="O4465">IF(SUMPRODUCT(MAX(ISNUMBER(SEARCH(Fuel_Rules!$A$6:$A$30,$E4465))*ISNUMBER(SEARCH(Fuel_Rules!$B$6:$B$30,$F4465))*(Fuel_Rules!$A$6:$A$30&lt;&gt;"")))&gt;0,"Plug-in hybrid",IF($G4465="Diesel","Diesel","Gasoline"))</f>
        <v>Gasoline</v>
      </c>
    </row>
    <row r="4466" spans="1:15" ht="15" customHeight="1" x14ac:dyDescent="0.25">
      <c r="A4466" s="1">
        <v>2022</v>
      </c>
      <c r="B4466" s="1" t="s">
        <v>6034</v>
      </c>
      <c r="C4466" s="1" t="s">
        <v>2818</v>
      </c>
      <c r="D4466" s="1" t="s">
        <v>6816</v>
      </c>
      <c r="E4466" s="1" t="s">
        <v>2732</v>
      </c>
      <c r="F4466" s="1" t="s">
        <v>2820</v>
      </c>
      <c r="G4466" s="1" t="s">
        <v>103</v>
      </c>
      <c r="H4466" s="1" t="s">
        <v>437</v>
      </c>
      <c r="I4466" s="1">
        <v>1.8</v>
      </c>
      <c r="J4466" s="1">
        <v>2023</v>
      </c>
      <c r="K4466" s="1">
        <v>183040</v>
      </c>
      <c r="L4466" s="1">
        <v>0</v>
      </c>
      <c r="M4466" s="1">
        <f t="array" ref="M4466">SUMPRODUCT(MAX(ISNUMBER(SEARCH('Class Rules'!$B$6:$B$85,$E4466))*ISNUMBER(SEARCH('Class Rules'!$C$6:$C$85,$F4466))*'Class Rules'!$A$6:$A$85))</f>
        <v>0</v>
      </c>
      <c r="N4466" s="1" t="str">
        <f t="array" ref="N4466">IF($M4466=0,'Class Rules'!$D$3,INDEX('Class Rules'!$D$6:$D$85,MATCH($M4466,'Class Rules'!$A$6:$A$85,0)))</f>
        <v>Passenger LDV</v>
      </c>
      <c r="O4466" s="1" t="str">
        <f t="array" ref="O4466">IF(SUMPRODUCT(MAX(ISNUMBER(SEARCH(Fuel_Rules!$A$6:$A$30,$E4466))*ISNUMBER(SEARCH(Fuel_Rules!$B$6:$B$30,$F4466))*(Fuel_Rules!$A$6:$A$30&lt;&gt;"")))&gt;0,"Plug-in hybrid",IF($G4466="Diesel","Diesel","Gasoline"))</f>
        <v>Gasoline</v>
      </c>
    </row>
    <row r="4467" spans="1:15" ht="15" customHeight="1" x14ac:dyDescent="0.25">
      <c r="A4467" s="1">
        <v>2022</v>
      </c>
      <c r="B4467" s="1" t="s">
        <v>6034</v>
      </c>
      <c r="C4467" s="1" t="s">
        <v>2818</v>
      </c>
      <c r="D4467" s="1" t="s">
        <v>6817</v>
      </c>
      <c r="E4467" s="1" t="s">
        <v>2732</v>
      </c>
      <c r="F4467" s="1" t="s">
        <v>2820</v>
      </c>
      <c r="G4467" s="1" t="s">
        <v>103</v>
      </c>
      <c r="H4467" s="1" t="s">
        <v>437</v>
      </c>
      <c r="I4467" s="1">
        <v>1.8</v>
      </c>
      <c r="J4467" s="1">
        <v>2023</v>
      </c>
      <c r="K4467" s="1">
        <v>176634</v>
      </c>
      <c r="L4467" s="1">
        <v>0</v>
      </c>
      <c r="M4467" s="1">
        <f t="array" ref="M4467">SUMPRODUCT(MAX(ISNUMBER(SEARCH('Class Rules'!$B$6:$B$85,$E4467))*ISNUMBER(SEARCH('Class Rules'!$C$6:$C$85,$F4467))*'Class Rules'!$A$6:$A$85))</f>
        <v>0</v>
      </c>
      <c r="N4467" s="1" t="str">
        <f t="array" ref="N4467">IF($M4467=0,'Class Rules'!$D$3,INDEX('Class Rules'!$D$6:$D$85,MATCH($M4467,'Class Rules'!$A$6:$A$85,0)))</f>
        <v>Passenger LDV</v>
      </c>
      <c r="O4467" s="1" t="str">
        <f t="array" ref="O4467">IF(SUMPRODUCT(MAX(ISNUMBER(SEARCH(Fuel_Rules!$A$6:$A$30,$E4467))*ISNUMBER(SEARCH(Fuel_Rules!$B$6:$B$30,$F4467))*(Fuel_Rules!$A$6:$A$30&lt;&gt;"")))&gt;0,"Plug-in hybrid",IF($G4467="Diesel","Diesel","Gasoline"))</f>
        <v>Gasoline</v>
      </c>
    </row>
    <row r="4468" spans="1:15" ht="15" customHeight="1" x14ac:dyDescent="0.25">
      <c r="A4468" s="1">
        <v>2022</v>
      </c>
      <c r="B4468" s="1" t="s">
        <v>6034</v>
      </c>
      <c r="C4468" s="1" t="s">
        <v>2821</v>
      </c>
      <c r="D4468" s="1" t="s">
        <v>6818</v>
      </c>
      <c r="E4468" s="1" t="s">
        <v>2732</v>
      </c>
      <c r="F4468" s="1" t="s">
        <v>2823</v>
      </c>
      <c r="G4468" s="1" t="s">
        <v>103</v>
      </c>
      <c r="H4468" s="1" t="s">
        <v>437</v>
      </c>
      <c r="I4468" s="1">
        <v>1.3</v>
      </c>
      <c r="J4468" s="1">
        <v>2023</v>
      </c>
      <c r="K4468" s="1">
        <v>90890</v>
      </c>
      <c r="L4468" s="1">
        <v>0</v>
      </c>
      <c r="M4468" s="1">
        <f t="array" ref="M4468">SUMPRODUCT(MAX(ISNUMBER(SEARCH('Class Rules'!$B$6:$B$85,$E4468))*ISNUMBER(SEARCH('Class Rules'!$C$6:$C$85,$F4468))*'Class Rules'!$A$6:$A$85))</f>
        <v>0</v>
      </c>
      <c r="N4468" s="1" t="str">
        <f t="array" ref="N4468">IF($M4468=0,'Class Rules'!$D$3,INDEX('Class Rules'!$D$6:$D$85,MATCH($M4468,'Class Rules'!$A$6:$A$85,0)))</f>
        <v>Passenger LDV</v>
      </c>
      <c r="O4468" s="1" t="str">
        <f t="array" ref="O4468">IF(SUMPRODUCT(MAX(ISNUMBER(SEARCH(Fuel_Rules!$A$6:$A$30,$E4468))*ISNUMBER(SEARCH(Fuel_Rules!$B$6:$B$30,$F4468))*(Fuel_Rules!$A$6:$A$30&lt;&gt;"")))&gt;0,"Plug-in hybrid",IF($G4468="Diesel","Diesel","Gasoline"))</f>
        <v>Gasoline</v>
      </c>
    </row>
    <row r="4469" spans="1:15" ht="15" customHeight="1" x14ac:dyDescent="0.25">
      <c r="A4469" s="1">
        <v>2022</v>
      </c>
      <c r="B4469" s="1" t="s">
        <v>6034</v>
      </c>
      <c r="C4469" s="1" t="s">
        <v>2824</v>
      </c>
      <c r="D4469" s="1" t="s">
        <v>6819</v>
      </c>
      <c r="E4469" s="1" t="s">
        <v>2732</v>
      </c>
      <c r="F4469" s="1" t="s">
        <v>2826</v>
      </c>
      <c r="G4469" s="1" t="s">
        <v>103</v>
      </c>
      <c r="H4469" s="1" t="s">
        <v>437</v>
      </c>
      <c r="I4469" s="1">
        <v>1.5</v>
      </c>
      <c r="J4469" s="1">
        <v>2023</v>
      </c>
      <c r="K4469" s="1">
        <v>96443</v>
      </c>
      <c r="L4469" s="1">
        <v>0</v>
      </c>
      <c r="M4469" s="1">
        <f t="array" ref="M4469">SUMPRODUCT(MAX(ISNUMBER(SEARCH('Class Rules'!$B$6:$B$85,$E4469))*ISNUMBER(SEARCH('Class Rules'!$C$6:$C$85,$F4469))*'Class Rules'!$A$6:$A$85))</f>
        <v>0</v>
      </c>
      <c r="N4469" s="1" t="str">
        <f t="array" ref="N4469">IF($M4469=0,'Class Rules'!$D$3,INDEX('Class Rules'!$D$6:$D$85,MATCH($M4469,'Class Rules'!$A$6:$A$85,0)))</f>
        <v>Passenger LDV</v>
      </c>
      <c r="O4469" s="1" t="str">
        <f t="array" ref="O4469">IF(SUMPRODUCT(MAX(ISNUMBER(SEARCH(Fuel_Rules!$A$6:$A$30,$E4469))*ISNUMBER(SEARCH(Fuel_Rules!$B$6:$B$30,$F4469))*(Fuel_Rules!$A$6:$A$30&lt;&gt;"")))&gt;0,"Plug-in hybrid",IF($G4469="Diesel","Diesel","Gasoline"))</f>
        <v>Gasoline</v>
      </c>
    </row>
    <row r="4470" spans="1:15" ht="15" customHeight="1" x14ac:dyDescent="0.25">
      <c r="A4470" s="1">
        <v>2022</v>
      </c>
      <c r="B4470" s="1" t="s">
        <v>6034</v>
      </c>
      <c r="C4470" s="1" t="s">
        <v>2827</v>
      </c>
      <c r="D4470" s="1" t="s">
        <v>6820</v>
      </c>
      <c r="E4470" s="1" t="s">
        <v>2732</v>
      </c>
      <c r="F4470" s="1" t="s">
        <v>2829</v>
      </c>
      <c r="G4470" s="1" t="s">
        <v>103</v>
      </c>
      <c r="H4470" s="1" t="s">
        <v>437</v>
      </c>
      <c r="I4470" s="1">
        <v>1.5</v>
      </c>
      <c r="J4470" s="1">
        <v>2023</v>
      </c>
      <c r="K4470" s="1">
        <v>96625</v>
      </c>
      <c r="L4470" s="1">
        <v>0</v>
      </c>
      <c r="M4470" s="1">
        <f t="array" ref="M4470">SUMPRODUCT(MAX(ISNUMBER(SEARCH('Class Rules'!$B$6:$B$85,$E4470))*ISNUMBER(SEARCH('Class Rules'!$C$6:$C$85,$F4470))*'Class Rules'!$A$6:$A$85))</f>
        <v>0</v>
      </c>
      <c r="N4470" s="1" t="str">
        <f t="array" ref="N4470">IF($M4470=0,'Class Rules'!$D$3,INDEX('Class Rules'!$D$6:$D$85,MATCH($M4470,'Class Rules'!$A$6:$A$85,0)))</f>
        <v>Passenger LDV</v>
      </c>
      <c r="O4470" s="1" t="str">
        <f t="array" ref="O4470">IF(SUMPRODUCT(MAX(ISNUMBER(SEARCH(Fuel_Rules!$A$6:$A$30,$E4470))*ISNUMBER(SEARCH(Fuel_Rules!$B$6:$B$30,$F4470))*(Fuel_Rules!$A$6:$A$30&lt;&gt;"")))&gt;0,"Plug-in hybrid",IF($G4470="Diesel","Diesel","Gasoline"))</f>
        <v>Gasoline</v>
      </c>
    </row>
    <row r="4471" spans="1:15" ht="15" customHeight="1" x14ac:dyDescent="0.25">
      <c r="A4471" s="1">
        <v>2022</v>
      </c>
      <c r="B4471" s="1" t="s">
        <v>6034</v>
      </c>
      <c r="C4471" s="1" t="s">
        <v>2830</v>
      </c>
      <c r="D4471" s="1" t="s">
        <v>6821</v>
      </c>
      <c r="E4471" s="1" t="s">
        <v>2732</v>
      </c>
      <c r="F4471" s="1" t="s">
        <v>2832</v>
      </c>
      <c r="G4471" s="1" t="s">
        <v>103</v>
      </c>
      <c r="H4471" s="1" t="s">
        <v>437</v>
      </c>
      <c r="I4471" s="1">
        <v>1.5</v>
      </c>
      <c r="J4471" s="1">
        <v>2023</v>
      </c>
      <c r="K4471" s="1">
        <v>101180</v>
      </c>
      <c r="L4471" s="1">
        <v>0</v>
      </c>
      <c r="M4471" s="1">
        <f t="array" ref="M4471">SUMPRODUCT(MAX(ISNUMBER(SEARCH('Class Rules'!$B$6:$B$85,$E4471))*ISNUMBER(SEARCH('Class Rules'!$C$6:$C$85,$F4471))*'Class Rules'!$A$6:$A$85))</f>
        <v>0</v>
      </c>
      <c r="N4471" s="1" t="str">
        <f t="array" ref="N4471">IF($M4471=0,'Class Rules'!$D$3,INDEX('Class Rules'!$D$6:$D$85,MATCH($M4471,'Class Rules'!$A$6:$A$85,0)))</f>
        <v>Passenger LDV</v>
      </c>
      <c r="O4471" s="1" t="str">
        <f t="array" ref="O4471">IF(SUMPRODUCT(MAX(ISNUMBER(SEARCH(Fuel_Rules!$A$6:$A$30,$E4471))*ISNUMBER(SEARCH(Fuel_Rules!$B$6:$B$30,$F4471))*(Fuel_Rules!$A$6:$A$30&lt;&gt;"")))&gt;0,"Plug-in hybrid",IF($G4471="Diesel","Diesel","Gasoline"))</f>
        <v>Gasoline</v>
      </c>
    </row>
    <row r="4472" spans="1:15" ht="15" customHeight="1" x14ac:dyDescent="0.25">
      <c r="A4472" s="1">
        <v>2022</v>
      </c>
      <c r="B4472" s="1" t="s">
        <v>6034</v>
      </c>
      <c r="C4472" s="1" t="s">
        <v>2833</v>
      </c>
      <c r="D4472" s="1" t="s">
        <v>6822</v>
      </c>
      <c r="E4472" s="1" t="s">
        <v>2732</v>
      </c>
      <c r="F4472" s="1" t="s">
        <v>2835</v>
      </c>
      <c r="G4472" s="1" t="s">
        <v>103</v>
      </c>
      <c r="H4472" s="1" t="s">
        <v>437</v>
      </c>
      <c r="I4472" s="1">
        <v>1.5</v>
      </c>
      <c r="J4472" s="1">
        <v>2023</v>
      </c>
      <c r="K4472" s="1">
        <v>105661</v>
      </c>
      <c r="L4472" s="1">
        <v>0</v>
      </c>
      <c r="M4472" s="1">
        <f t="array" ref="M4472">SUMPRODUCT(MAX(ISNUMBER(SEARCH('Class Rules'!$B$6:$B$85,$E4472))*ISNUMBER(SEARCH('Class Rules'!$C$6:$C$85,$F4472))*'Class Rules'!$A$6:$A$85))</f>
        <v>0</v>
      </c>
      <c r="N4472" s="1" t="str">
        <f t="array" ref="N4472">IF($M4472=0,'Class Rules'!$D$3,INDEX('Class Rules'!$D$6:$D$85,MATCH($M4472,'Class Rules'!$A$6:$A$85,0)))</f>
        <v>Passenger LDV</v>
      </c>
      <c r="O4472" s="1" t="str">
        <f t="array" ref="O4472">IF(SUMPRODUCT(MAX(ISNUMBER(SEARCH(Fuel_Rules!$A$6:$A$30,$E4472))*ISNUMBER(SEARCH(Fuel_Rules!$B$6:$B$30,$F4472))*(Fuel_Rules!$A$6:$A$30&lt;&gt;"")))&gt;0,"Plug-in hybrid",IF($G4472="Diesel","Diesel","Gasoline"))</f>
        <v>Gasoline</v>
      </c>
    </row>
    <row r="4473" spans="1:15" ht="15" customHeight="1" x14ac:dyDescent="0.25">
      <c r="A4473" s="1">
        <v>2022</v>
      </c>
      <c r="B4473" s="1" t="s">
        <v>6034</v>
      </c>
      <c r="C4473" s="1" t="s">
        <v>2836</v>
      </c>
      <c r="D4473" s="1" t="s">
        <v>6823</v>
      </c>
      <c r="E4473" s="1" t="s">
        <v>2732</v>
      </c>
      <c r="F4473" s="1" t="s">
        <v>2838</v>
      </c>
      <c r="G4473" s="1" t="s">
        <v>103</v>
      </c>
      <c r="H4473" s="1" t="s">
        <v>437</v>
      </c>
      <c r="I4473" s="1">
        <v>1.5</v>
      </c>
      <c r="J4473" s="1">
        <v>2023</v>
      </c>
      <c r="K4473" s="1">
        <v>107202</v>
      </c>
      <c r="L4473" s="1">
        <v>0</v>
      </c>
      <c r="M4473" s="1">
        <f t="array" ref="M4473">SUMPRODUCT(MAX(ISNUMBER(SEARCH('Class Rules'!$B$6:$B$85,$E4473))*ISNUMBER(SEARCH('Class Rules'!$C$6:$C$85,$F4473))*'Class Rules'!$A$6:$A$85))</f>
        <v>0</v>
      </c>
      <c r="N4473" s="1" t="str">
        <f t="array" ref="N4473">IF($M4473=0,'Class Rules'!$D$3,INDEX('Class Rules'!$D$6:$D$85,MATCH($M4473,'Class Rules'!$A$6:$A$85,0)))</f>
        <v>Passenger LDV</v>
      </c>
      <c r="O4473" s="1" t="str">
        <f t="array" ref="O4473">IF(SUMPRODUCT(MAX(ISNUMBER(SEARCH(Fuel_Rules!$A$6:$A$30,$E4473))*ISNUMBER(SEARCH(Fuel_Rules!$B$6:$B$30,$F4473))*(Fuel_Rules!$A$6:$A$30&lt;&gt;"")))&gt;0,"Plug-in hybrid",IF($G4473="Diesel","Diesel","Gasoline"))</f>
        <v>Gasoline</v>
      </c>
    </row>
    <row r="4474" spans="1:15" ht="15" customHeight="1" x14ac:dyDescent="0.25">
      <c r="A4474" s="1">
        <v>2022</v>
      </c>
      <c r="B4474" s="1" t="s">
        <v>6034</v>
      </c>
      <c r="C4474" s="1" t="s">
        <v>2839</v>
      </c>
      <c r="D4474" s="1" t="s">
        <v>6824</v>
      </c>
      <c r="E4474" s="1" t="s">
        <v>2732</v>
      </c>
      <c r="F4474" s="1" t="s">
        <v>2841</v>
      </c>
      <c r="G4474" s="1" t="s">
        <v>103</v>
      </c>
      <c r="H4474" s="1" t="s">
        <v>437</v>
      </c>
      <c r="I4474" s="1">
        <v>1.5</v>
      </c>
      <c r="J4474" s="1">
        <v>2023</v>
      </c>
      <c r="K4474" s="1">
        <v>112405</v>
      </c>
      <c r="L4474" s="1">
        <v>0</v>
      </c>
      <c r="M4474" s="1">
        <f t="array" ref="M4474">SUMPRODUCT(MAX(ISNUMBER(SEARCH('Class Rules'!$B$6:$B$85,$E4474))*ISNUMBER(SEARCH('Class Rules'!$C$6:$C$85,$F4474))*'Class Rules'!$A$6:$A$85))</f>
        <v>0</v>
      </c>
      <c r="N4474" s="1" t="str">
        <f t="array" ref="N4474">IF($M4474=0,'Class Rules'!$D$3,INDEX('Class Rules'!$D$6:$D$85,MATCH($M4474,'Class Rules'!$A$6:$A$85,0)))</f>
        <v>Passenger LDV</v>
      </c>
      <c r="O4474" s="1" t="str">
        <f t="array" ref="O4474">IF(SUMPRODUCT(MAX(ISNUMBER(SEARCH(Fuel_Rules!$A$6:$A$30,$E4474))*ISNUMBER(SEARCH(Fuel_Rules!$B$6:$B$30,$F4474))*(Fuel_Rules!$A$6:$A$30&lt;&gt;"")))&gt;0,"Plug-in hybrid",IF($G4474="Diesel","Diesel","Gasoline"))</f>
        <v>Gasoline</v>
      </c>
    </row>
    <row r="4475" spans="1:15" ht="15" customHeight="1" x14ac:dyDescent="0.25">
      <c r="A4475" s="1">
        <v>2022</v>
      </c>
      <c r="B4475" s="1" t="s">
        <v>6034</v>
      </c>
      <c r="C4475" s="1" t="s">
        <v>2842</v>
      </c>
      <c r="D4475" s="1" t="s">
        <v>6825</v>
      </c>
      <c r="E4475" s="1" t="s">
        <v>2732</v>
      </c>
      <c r="F4475" s="1" t="s">
        <v>2844</v>
      </c>
      <c r="G4475" s="1" t="s">
        <v>103</v>
      </c>
      <c r="H4475" s="1" t="s">
        <v>437</v>
      </c>
      <c r="I4475" s="1">
        <v>1.5</v>
      </c>
      <c r="J4475" s="1">
        <v>2023</v>
      </c>
      <c r="K4475" s="1">
        <v>115027</v>
      </c>
      <c r="L4475" s="1">
        <v>0</v>
      </c>
      <c r="M4475" s="1">
        <f t="array" ref="M4475">SUMPRODUCT(MAX(ISNUMBER(SEARCH('Class Rules'!$B$6:$B$85,$E4475))*ISNUMBER(SEARCH('Class Rules'!$C$6:$C$85,$F4475))*'Class Rules'!$A$6:$A$85))</f>
        <v>0</v>
      </c>
      <c r="N4475" s="1" t="str">
        <f t="array" ref="N4475">IF($M4475=0,'Class Rules'!$D$3,INDEX('Class Rules'!$D$6:$D$85,MATCH($M4475,'Class Rules'!$A$6:$A$85,0)))</f>
        <v>Passenger LDV</v>
      </c>
      <c r="O4475" s="1" t="str">
        <f t="array" ref="O4475">IF(SUMPRODUCT(MAX(ISNUMBER(SEARCH(Fuel_Rules!$A$6:$A$30,$E4475))*ISNUMBER(SEARCH(Fuel_Rules!$B$6:$B$30,$F4475))*(Fuel_Rules!$A$6:$A$30&lt;&gt;"")))&gt;0,"Plug-in hybrid",IF($G4475="Diesel","Diesel","Gasoline"))</f>
        <v>Gasoline</v>
      </c>
    </row>
    <row r="4476" spans="1:15" ht="15" customHeight="1" x14ac:dyDescent="0.25">
      <c r="A4476" s="1">
        <v>2022</v>
      </c>
      <c r="B4476" s="1" t="s">
        <v>6034</v>
      </c>
      <c r="C4476" s="1" t="s">
        <v>2845</v>
      </c>
      <c r="D4476" s="1" t="s">
        <v>6826</v>
      </c>
      <c r="E4476" s="1" t="s">
        <v>2732</v>
      </c>
      <c r="F4476" s="1" t="s">
        <v>2847</v>
      </c>
      <c r="G4476" s="1" t="s">
        <v>103</v>
      </c>
      <c r="H4476" s="1" t="s">
        <v>437</v>
      </c>
      <c r="I4476" s="1">
        <v>1.5</v>
      </c>
      <c r="J4476" s="1">
        <v>2023</v>
      </c>
      <c r="K4476" s="1">
        <v>118078</v>
      </c>
      <c r="L4476" s="1">
        <v>0</v>
      </c>
      <c r="M4476" s="1">
        <f t="array" ref="M4476">SUMPRODUCT(MAX(ISNUMBER(SEARCH('Class Rules'!$B$6:$B$85,$E4476))*ISNUMBER(SEARCH('Class Rules'!$C$6:$C$85,$F4476))*'Class Rules'!$A$6:$A$85))</f>
        <v>0</v>
      </c>
      <c r="N4476" s="1" t="str">
        <f t="array" ref="N4476">IF($M4476=0,'Class Rules'!$D$3,INDEX('Class Rules'!$D$6:$D$85,MATCH($M4476,'Class Rules'!$A$6:$A$85,0)))</f>
        <v>Passenger LDV</v>
      </c>
      <c r="O4476" s="1" t="str">
        <f t="array" ref="O4476">IF(SUMPRODUCT(MAX(ISNUMBER(SEARCH(Fuel_Rules!$A$6:$A$30,$E4476))*ISNUMBER(SEARCH(Fuel_Rules!$B$6:$B$30,$F4476))*(Fuel_Rules!$A$6:$A$30&lt;&gt;"")))&gt;0,"Plug-in hybrid",IF($G4476="Diesel","Diesel","Gasoline"))</f>
        <v>Gasoline</v>
      </c>
    </row>
    <row r="4477" spans="1:15" ht="15" customHeight="1" x14ac:dyDescent="0.25">
      <c r="A4477" s="1">
        <v>2022</v>
      </c>
      <c r="B4477" s="1" t="s">
        <v>6034</v>
      </c>
      <c r="C4477" s="1" t="s">
        <v>2851</v>
      </c>
      <c r="D4477" s="1" t="s">
        <v>6827</v>
      </c>
      <c r="E4477" s="1" t="s">
        <v>2732</v>
      </c>
      <c r="F4477" s="1" t="s">
        <v>2853</v>
      </c>
      <c r="G4477" s="1" t="s">
        <v>103</v>
      </c>
      <c r="H4477" s="1" t="s">
        <v>437</v>
      </c>
      <c r="I4477" s="1">
        <v>2.5</v>
      </c>
      <c r="J4477" s="1">
        <v>2023</v>
      </c>
      <c r="K4477" s="1">
        <v>299322</v>
      </c>
      <c r="L4477" s="1">
        <v>0</v>
      </c>
      <c r="M4477" s="1">
        <f t="array" ref="M4477">SUMPRODUCT(MAX(ISNUMBER(SEARCH('Class Rules'!$B$6:$B$85,$E4477))*ISNUMBER(SEARCH('Class Rules'!$C$6:$C$85,$F4477))*'Class Rules'!$A$6:$A$85))</f>
        <v>0</v>
      </c>
      <c r="N4477" s="1" t="str">
        <f t="array" ref="N4477">IF($M4477=0,'Class Rules'!$D$3,INDEX('Class Rules'!$D$6:$D$85,MATCH($M4477,'Class Rules'!$A$6:$A$85,0)))</f>
        <v>Passenger LDV</v>
      </c>
      <c r="O4477" s="1" t="str">
        <f t="array" ref="O4477">IF(SUMPRODUCT(MAX(ISNUMBER(SEARCH(Fuel_Rules!$A$6:$A$30,$E4477))*ISNUMBER(SEARCH(Fuel_Rules!$B$6:$B$30,$F4477))*(Fuel_Rules!$A$6:$A$30&lt;&gt;"")))&gt;0,"Plug-in hybrid",IF($G4477="Diesel","Diesel","Gasoline"))</f>
        <v>Gasoline</v>
      </c>
    </row>
    <row r="4478" spans="1:15" ht="15" customHeight="1" x14ac:dyDescent="0.25">
      <c r="A4478" s="1">
        <v>2022</v>
      </c>
      <c r="B4478" s="1" t="s">
        <v>6034</v>
      </c>
      <c r="C4478" s="1" t="s">
        <v>2860</v>
      </c>
      <c r="D4478" s="1" t="s">
        <v>6828</v>
      </c>
      <c r="E4478" s="1" t="s">
        <v>2732</v>
      </c>
      <c r="F4478" s="1" t="s">
        <v>2862</v>
      </c>
      <c r="G4478" s="1" t="s">
        <v>103</v>
      </c>
      <c r="H4478" s="1" t="s">
        <v>437</v>
      </c>
      <c r="I4478" s="1">
        <v>2</v>
      </c>
      <c r="J4478" s="1">
        <v>2023</v>
      </c>
      <c r="K4478" s="1">
        <v>174694</v>
      </c>
      <c r="L4478" s="1">
        <v>0</v>
      </c>
      <c r="M4478" s="1">
        <f t="array" ref="M4478">SUMPRODUCT(MAX(ISNUMBER(SEARCH('Class Rules'!$B$6:$B$85,$E4478))*ISNUMBER(SEARCH('Class Rules'!$C$6:$C$85,$F4478))*'Class Rules'!$A$6:$A$85))</f>
        <v>0</v>
      </c>
      <c r="N4478" s="1" t="str">
        <f t="array" ref="N4478">IF($M4478=0,'Class Rules'!$D$3,INDEX('Class Rules'!$D$6:$D$85,MATCH($M4478,'Class Rules'!$A$6:$A$85,0)))</f>
        <v>Passenger LDV</v>
      </c>
      <c r="O4478" s="1" t="str">
        <f t="array" ref="O4478">IF(SUMPRODUCT(MAX(ISNUMBER(SEARCH(Fuel_Rules!$A$6:$A$30,$E4478))*ISNUMBER(SEARCH(Fuel_Rules!$B$6:$B$30,$F4478))*(Fuel_Rules!$A$6:$A$30&lt;&gt;"")))&gt;0,"Plug-in hybrid",IF($G4478="Diesel","Diesel","Gasoline"))</f>
        <v>Gasoline</v>
      </c>
    </row>
    <row r="4479" spans="1:15" ht="15" customHeight="1" x14ac:dyDescent="0.25">
      <c r="A4479" s="1">
        <v>2022</v>
      </c>
      <c r="B4479" s="1" t="s">
        <v>6034</v>
      </c>
      <c r="C4479" s="1" t="s">
        <v>2860</v>
      </c>
      <c r="D4479" s="1" t="s">
        <v>6829</v>
      </c>
      <c r="E4479" s="1" t="s">
        <v>2732</v>
      </c>
      <c r="F4479" s="1" t="s">
        <v>2862</v>
      </c>
      <c r="G4479" s="1" t="s">
        <v>103</v>
      </c>
      <c r="H4479" s="1" t="s">
        <v>437</v>
      </c>
      <c r="I4479" s="1">
        <v>2</v>
      </c>
      <c r="J4479" s="1">
        <v>2023</v>
      </c>
      <c r="K4479" s="1">
        <v>168579</v>
      </c>
      <c r="L4479" s="1">
        <v>0</v>
      </c>
      <c r="M4479" s="1">
        <f t="array" ref="M4479">SUMPRODUCT(MAX(ISNUMBER(SEARCH('Class Rules'!$B$6:$B$85,$E4479))*ISNUMBER(SEARCH('Class Rules'!$C$6:$C$85,$F4479))*'Class Rules'!$A$6:$A$85))</f>
        <v>0</v>
      </c>
      <c r="N4479" s="1" t="str">
        <f t="array" ref="N4479">IF($M4479=0,'Class Rules'!$D$3,INDEX('Class Rules'!$D$6:$D$85,MATCH($M4479,'Class Rules'!$A$6:$A$85,0)))</f>
        <v>Passenger LDV</v>
      </c>
      <c r="O4479" s="1" t="str">
        <f t="array" ref="O4479">IF(SUMPRODUCT(MAX(ISNUMBER(SEARCH(Fuel_Rules!$A$6:$A$30,$E4479))*ISNUMBER(SEARCH(Fuel_Rules!$B$6:$B$30,$F4479))*(Fuel_Rules!$A$6:$A$30&lt;&gt;"")))&gt;0,"Plug-in hybrid",IF($G4479="Diesel","Diesel","Gasoline"))</f>
        <v>Gasoline</v>
      </c>
    </row>
    <row r="4480" spans="1:15" ht="15" customHeight="1" x14ac:dyDescent="0.25">
      <c r="A4480" s="1">
        <v>2022</v>
      </c>
      <c r="B4480" s="1" t="s">
        <v>6034</v>
      </c>
      <c r="C4480" s="1" t="s">
        <v>2863</v>
      </c>
      <c r="D4480" s="1" t="s">
        <v>6830</v>
      </c>
      <c r="E4480" s="1" t="s">
        <v>2732</v>
      </c>
      <c r="F4480" s="1" t="s">
        <v>2865</v>
      </c>
      <c r="G4480" s="1" t="s">
        <v>103</v>
      </c>
      <c r="H4480" s="1" t="s">
        <v>437</v>
      </c>
      <c r="I4480" s="1">
        <v>1.8</v>
      </c>
      <c r="J4480" s="1">
        <v>2023</v>
      </c>
      <c r="K4480" s="1">
        <v>194117</v>
      </c>
      <c r="L4480" s="1">
        <v>0</v>
      </c>
      <c r="M4480" s="1">
        <f t="array" ref="M4480">SUMPRODUCT(MAX(ISNUMBER(SEARCH('Class Rules'!$B$6:$B$85,$E4480))*ISNUMBER(SEARCH('Class Rules'!$C$6:$C$85,$F4480))*'Class Rules'!$A$6:$A$85))</f>
        <v>0</v>
      </c>
      <c r="N4480" s="1" t="str">
        <f t="array" ref="N4480">IF($M4480=0,'Class Rules'!$D$3,INDEX('Class Rules'!$D$6:$D$85,MATCH($M4480,'Class Rules'!$A$6:$A$85,0)))</f>
        <v>Passenger LDV</v>
      </c>
      <c r="O4480" s="1" t="str">
        <f t="array" ref="O4480">IF(SUMPRODUCT(MAX(ISNUMBER(SEARCH(Fuel_Rules!$A$6:$A$30,$E4480))*ISNUMBER(SEARCH(Fuel_Rules!$B$6:$B$30,$F4480))*(Fuel_Rules!$A$6:$A$30&lt;&gt;"")))&gt;0,"Plug-in hybrid",IF($G4480="Diesel","Diesel","Gasoline"))</f>
        <v>Gasoline</v>
      </c>
    </row>
    <row r="4481" spans="1:15" ht="15" customHeight="1" x14ac:dyDescent="0.25">
      <c r="A4481" s="1">
        <v>2022</v>
      </c>
      <c r="B4481" s="1" t="s">
        <v>6034</v>
      </c>
      <c r="C4481" s="1" t="s">
        <v>2863</v>
      </c>
      <c r="D4481" s="1" t="s">
        <v>6831</v>
      </c>
      <c r="E4481" s="1" t="s">
        <v>2732</v>
      </c>
      <c r="F4481" s="1" t="s">
        <v>2865</v>
      </c>
      <c r="G4481" s="1" t="s">
        <v>103</v>
      </c>
      <c r="H4481" s="1" t="s">
        <v>437</v>
      </c>
      <c r="I4481" s="1">
        <v>1.8</v>
      </c>
      <c r="J4481" s="1">
        <v>2023</v>
      </c>
      <c r="K4481" s="1">
        <v>187323</v>
      </c>
      <c r="L4481" s="1">
        <v>0</v>
      </c>
      <c r="M4481" s="1">
        <f t="array" ref="M4481">SUMPRODUCT(MAX(ISNUMBER(SEARCH('Class Rules'!$B$6:$B$85,$E4481))*ISNUMBER(SEARCH('Class Rules'!$C$6:$C$85,$F4481))*'Class Rules'!$A$6:$A$85))</f>
        <v>0</v>
      </c>
      <c r="N4481" s="1" t="str">
        <f t="array" ref="N4481">IF($M4481=0,'Class Rules'!$D$3,INDEX('Class Rules'!$D$6:$D$85,MATCH($M4481,'Class Rules'!$A$6:$A$85,0)))</f>
        <v>Passenger LDV</v>
      </c>
      <c r="O4481" s="1" t="str">
        <f t="array" ref="O4481">IF(SUMPRODUCT(MAX(ISNUMBER(SEARCH(Fuel_Rules!$A$6:$A$30,$E4481))*ISNUMBER(SEARCH(Fuel_Rules!$B$6:$B$30,$F4481))*(Fuel_Rules!$A$6:$A$30&lt;&gt;"")))&gt;0,"Plug-in hybrid",IF($G4481="Diesel","Diesel","Gasoline"))</f>
        <v>Gasoline</v>
      </c>
    </row>
    <row r="4482" spans="1:15" ht="15" customHeight="1" x14ac:dyDescent="0.25">
      <c r="A4482" s="1">
        <v>2022</v>
      </c>
      <c r="B4482" s="1" t="s">
        <v>6034</v>
      </c>
      <c r="C4482" s="1" t="s">
        <v>2866</v>
      </c>
      <c r="D4482" s="1" t="s">
        <v>6832</v>
      </c>
      <c r="E4482" s="1" t="s">
        <v>2732</v>
      </c>
      <c r="F4482" s="1" t="s">
        <v>2868</v>
      </c>
      <c r="G4482" s="1" t="s">
        <v>103</v>
      </c>
      <c r="H4482" s="1" t="s">
        <v>437</v>
      </c>
      <c r="I4482" s="1">
        <v>2</v>
      </c>
      <c r="J4482" s="1">
        <v>2023</v>
      </c>
      <c r="K4482" s="1">
        <v>160814</v>
      </c>
      <c r="L4482" s="1">
        <v>0</v>
      </c>
      <c r="M4482" s="1">
        <f t="array" ref="M4482">SUMPRODUCT(MAX(ISNUMBER(SEARCH('Class Rules'!$B$6:$B$85,$E4482))*ISNUMBER(SEARCH('Class Rules'!$C$6:$C$85,$F4482))*'Class Rules'!$A$6:$A$85))</f>
        <v>0</v>
      </c>
      <c r="N4482" s="1" t="str">
        <f t="array" ref="N4482">IF($M4482=0,'Class Rules'!$D$3,INDEX('Class Rules'!$D$6:$D$85,MATCH($M4482,'Class Rules'!$A$6:$A$85,0)))</f>
        <v>Passenger LDV</v>
      </c>
      <c r="O4482" s="1" t="str">
        <f t="array" ref="O4482">IF(SUMPRODUCT(MAX(ISNUMBER(SEARCH(Fuel_Rules!$A$6:$A$30,$E4482))*ISNUMBER(SEARCH(Fuel_Rules!$B$6:$B$30,$F4482))*(Fuel_Rules!$A$6:$A$30&lt;&gt;"")))&gt;0,"Plug-in hybrid",IF($G4482="Diesel","Diesel","Gasoline"))</f>
        <v>Gasoline</v>
      </c>
    </row>
    <row r="4483" spans="1:15" ht="15" customHeight="1" x14ac:dyDescent="0.25">
      <c r="A4483" s="1">
        <v>2022</v>
      </c>
      <c r="B4483" s="1" t="s">
        <v>6034</v>
      </c>
      <c r="C4483" s="1" t="s">
        <v>2866</v>
      </c>
      <c r="D4483" s="1" t="s">
        <v>6833</v>
      </c>
      <c r="E4483" s="1" t="s">
        <v>2732</v>
      </c>
      <c r="F4483" s="1" t="s">
        <v>2868</v>
      </c>
      <c r="G4483" s="1" t="s">
        <v>103</v>
      </c>
      <c r="H4483" s="1" t="s">
        <v>437</v>
      </c>
      <c r="I4483" s="1">
        <v>2</v>
      </c>
      <c r="J4483" s="1">
        <v>2023</v>
      </c>
      <c r="K4483" s="1">
        <v>155186</v>
      </c>
      <c r="L4483" s="1">
        <v>0</v>
      </c>
      <c r="M4483" s="1">
        <f t="array" ref="M4483">SUMPRODUCT(MAX(ISNUMBER(SEARCH('Class Rules'!$B$6:$B$85,$E4483))*ISNUMBER(SEARCH('Class Rules'!$C$6:$C$85,$F4483))*'Class Rules'!$A$6:$A$85))</f>
        <v>0</v>
      </c>
      <c r="N4483" s="1" t="str">
        <f t="array" ref="N4483">IF($M4483=0,'Class Rules'!$D$3,INDEX('Class Rules'!$D$6:$D$85,MATCH($M4483,'Class Rules'!$A$6:$A$85,0)))</f>
        <v>Passenger LDV</v>
      </c>
      <c r="O4483" s="1" t="str">
        <f t="array" ref="O4483">IF(SUMPRODUCT(MAX(ISNUMBER(SEARCH(Fuel_Rules!$A$6:$A$30,$E4483))*ISNUMBER(SEARCH(Fuel_Rules!$B$6:$B$30,$F4483))*(Fuel_Rules!$A$6:$A$30&lt;&gt;"")))&gt;0,"Plug-in hybrid",IF($G4483="Diesel","Diesel","Gasoline"))</f>
        <v>Gasoline</v>
      </c>
    </row>
    <row r="4484" spans="1:15" ht="15" customHeight="1" x14ac:dyDescent="0.25">
      <c r="A4484" s="1">
        <v>2022</v>
      </c>
      <c r="B4484" s="1" t="s">
        <v>6034</v>
      </c>
      <c r="C4484" s="1" t="s">
        <v>2869</v>
      </c>
      <c r="D4484" s="1" t="s">
        <v>6834</v>
      </c>
      <c r="E4484" s="1" t="s">
        <v>2732</v>
      </c>
      <c r="F4484" s="1" t="s">
        <v>2871</v>
      </c>
      <c r="G4484" s="1" t="s">
        <v>103</v>
      </c>
      <c r="H4484" s="1" t="s">
        <v>437</v>
      </c>
      <c r="I4484" s="1">
        <v>1.8</v>
      </c>
      <c r="J4484" s="1">
        <v>2023</v>
      </c>
      <c r="K4484" s="1">
        <v>213214</v>
      </c>
      <c r="L4484" s="1">
        <v>0</v>
      </c>
      <c r="M4484" s="1">
        <f t="array" ref="M4484">SUMPRODUCT(MAX(ISNUMBER(SEARCH('Class Rules'!$B$6:$B$85,$E4484))*ISNUMBER(SEARCH('Class Rules'!$C$6:$C$85,$F4484))*'Class Rules'!$A$6:$A$85))</f>
        <v>0</v>
      </c>
      <c r="N4484" s="1" t="str">
        <f t="array" ref="N4484">IF($M4484=0,'Class Rules'!$D$3,INDEX('Class Rules'!$D$6:$D$85,MATCH($M4484,'Class Rules'!$A$6:$A$85,0)))</f>
        <v>Passenger LDV</v>
      </c>
      <c r="O4484" s="1" t="str">
        <f t="array" ref="O4484">IF(SUMPRODUCT(MAX(ISNUMBER(SEARCH(Fuel_Rules!$A$6:$A$30,$E4484))*ISNUMBER(SEARCH(Fuel_Rules!$B$6:$B$30,$F4484))*(Fuel_Rules!$A$6:$A$30&lt;&gt;"")))&gt;0,"Plug-in hybrid",IF($G4484="Diesel","Diesel","Gasoline"))</f>
        <v>Gasoline</v>
      </c>
    </row>
    <row r="4485" spans="1:15" ht="15" customHeight="1" x14ac:dyDescent="0.25">
      <c r="A4485" s="1">
        <v>2022</v>
      </c>
      <c r="B4485" s="1" t="s">
        <v>6034</v>
      </c>
      <c r="C4485" s="1" t="s">
        <v>2872</v>
      </c>
      <c r="D4485" s="1" t="s">
        <v>6835</v>
      </c>
      <c r="E4485" s="1" t="s">
        <v>2732</v>
      </c>
      <c r="F4485" s="1" t="s">
        <v>2874</v>
      </c>
      <c r="G4485" s="1" t="s">
        <v>103</v>
      </c>
      <c r="H4485" s="1" t="s">
        <v>437</v>
      </c>
      <c r="I4485" s="1">
        <v>2</v>
      </c>
      <c r="J4485" s="1">
        <v>2023</v>
      </c>
      <c r="K4485" s="1">
        <v>171169</v>
      </c>
      <c r="L4485" s="1">
        <v>0</v>
      </c>
      <c r="M4485" s="1">
        <f t="array" ref="M4485">SUMPRODUCT(MAX(ISNUMBER(SEARCH('Class Rules'!$B$6:$B$85,$E4485))*ISNUMBER(SEARCH('Class Rules'!$C$6:$C$85,$F4485))*'Class Rules'!$A$6:$A$85))</f>
        <v>0</v>
      </c>
      <c r="N4485" s="1" t="str">
        <f t="array" ref="N4485">IF($M4485=0,'Class Rules'!$D$3,INDEX('Class Rules'!$D$6:$D$85,MATCH($M4485,'Class Rules'!$A$6:$A$85,0)))</f>
        <v>Passenger LDV</v>
      </c>
      <c r="O4485" s="1" t="str">
        <f t="array" ref="O4485">IF(SUMPRODUCT(MAX(ISNUMBER(SEARCH(Fuel_Rules!$A$6:$A$30,$E4485))*ISNUMBER(SEARCH(Fuel_Rules!$B$6:$B$30,$F4485))*(Fuel_Rules!$A$6:$A$30&lt;&gt;"")))&gt;0,"Plug-in hybrid",IF($G4485="Diesel","Diesel","Gasoline"))</f>
        <v>Gasoline</v>
      </c>
    </row>
    <row r="4486" spans="1:15" ht="15" customHeight="1" x14ac:dyDescent="0.25">
      <c r="A4486" s="1">
        <v>2022</v>
      </c>
      <c r="B4486" s="1" t="s">
        <v>6034</v>
      </c>
      <c r="C4486" s="1" t="s">
        <v>2872</v>
      </c>
      <c r="D4486" s="1" t="s">
        <v>6836</v>
      </c>
      <c r="E4486" s="1" t="s">
        <v>2732</v>
      </c>
      <c r="F4486" s="1" t="s">
        <v>2874</v>
      </c>
      <c r="G4486" s="1" t="s">
        <v>103</v>
      </c>
      <c r="H4486" s="1" t="s">
        <v>437</v>
      </c>
      <c r="I4486" s="1">
        <v>2</v>
      </c>
      <c r="J4486" s="1">
        <v>2023</v>
      </c>
      <c r="K4486" s="1">
        <v>165178</v>
      </c>
      <c r="L4486" s="1">
        <v>0</v>
      </c>
      <c r="M4486" s="1">
        <f t="array" ref="M4486">SUMPRODUCT(MAX(ISNUMBER(SEARCH('Class Rules'!$B$6:$B$85,$E4486))*ISNUMBER(SEARCH('Class Rules'!$C$6:$C$85,$F4486))*'Class Rules'!$A$6:$A$85))</f>
        <v>0</v>
      </c>
      <c r="N4486" s="1" t="str">
        <f t="array" ref="N4486">IF($M4486=0,'Class Rules'!$D$3,INDEX('Class Rules'!$D$6:$D$85,MATCH($M4486,'Class Rules'!$A$6:$A$85,0)))</f>
        <v>Passenger LDV</v>
      </c>
      <c r="O4486" s="1" t="str">
        <f t="array" ref="O4486">IF(SUMPRODUCT(MAX(ISNUMBER(SEARCH(Fuel_Rules!$A$6:$A$30,$E4486))*ISNUMBER(SEARCH(Fuel_Rules!$B$6:$B$30,$F4486))*(Fuel_Rules!$A$6:$A$30&lt;&gt;"")))&gt;0,"Plug-in hybrid",IF($G4486="Diesel","Diesel","Gasoline"))</f>
        <v>Gasoline</v>
      </c>
    </row>
    <row r="4487" spans="1:15" ht="15" customHeight="1" x14ac:dyDescent="0.25">
      <c r="A4487" s="1">
        <v>2022</v>
      </c>
      <c r="B4487" s="1" t="s">
        <v>6034</v>
      </c>
      <c r="C4487" s="1" t="s">
        <v>2875</v>
      </c>
      <c r="D4487" s="1" t="s">
        <v>6837</v>
      </c>
      <c r="E4487" s="1" t="s">
        <v>2732</v>
      </c>
      <c r="F4487" s="1" t="s">
        <v>2877</v>
      </c>
      <c r="G4487" s="1" t="s">
        <v>103</v>
      </c>
      <c r="H4487" s="1" t="s">
        <v>437</v>
      </c>
      <c r="I4487" s="1">
        <v>1.8</v>
      </c>
      <c r="J4487" s="1">
        <v>2023</v>
      </c>
      <c r="K4487" s="1">
        <v>202200</v>
      </c>
      <c r="L4487" s="1">
        <v>0</v>
      </c>
      <c r="M4487" s="1">
        <f t="array" ref="M4487">SUMPRODUCT(MAX(ISNUMBER(SEARCH('Class Rules'!$B$6:$B$85,$E4487))*ISNUMBER(SEARCH('Class Rules'!$C$6:$C$85,$F4487))*'Class Rules'!$A$6:$A$85))</f>
        <v>0</v>
      </c>
      <c r="N4487" s="1" t="str">
        <f t="array" ref="N4487">IF($M4487=0,'Class Rules'!$D$3,INDEX('Class Rules'!$D$6:$D$85,MATCH($M4487,'Class Rules'!$A$6:$A$85,0)))</f>
        <v>Passenger LDV</v>
      </c>
      <c r="O4487" s="1" t="str">
        <f t="array" ref="O4487">IF(SUMPRODUCT(MAX(ISNUMBER(SEARCH(Fuel_Rules!$A$6:$A$30,$E4487))*ISNUMBER(SEARCH(Fuel_Rules!$B$6:$B$30,$F4487))*(Fuel_Rules!$A$6:$A$30&lt;&gt;"")))&gt;0,"Plug-in hybrid",IF($G4487="Diesel","Diesel","Gasoline"))</f>
        <v>Gasoline</v>
      </c>
    </row>
    <row r="4488" spans="1:15" ht="15" customHeight="1" x14ac:dyDescent="0.25">
      <c r="A4488" s="1">
        <v>2022</v>
      </c>
      <c r="B4488" s="1" t="s">
        <v>6034</v>
      </c>
      <c r="C4488" s="1" t="s">
        <v>2875</v>
      </c>
      <c r="D4488" s="1" t="s">
        <v>6838</v>
      </c>
      <c r="E4488" s="1" t="s">
        <v>2732</v>
      </c>
      <c r="F4488" s="1" t="s">
        <v>2877</v>
      </c>
      <c r="G4488" s="1" t="s">
        <v>103</v>
      </c>
      <c r="H4488" s="1" t="s">
        <v>437</v>
      </c>
      <c r="I4488" s="1">
        <v>1.8</v>
      </c>
      <c r="J4488" s="1">
        <v>2023</v>
      </c>
      <c r="K4488" s="1">
        <v>195122</v>
      </c>
      <c r="L4488" s="1">
        <v>0</v>
      </c>
      <c r="M4488" s="1">
        <f t="array" ref="M4488">SUMPRODUCT(MAX(ISNUMBER(SEARCH('Class Rules'!$B$6:$B$85,$E4488))*ISNUMBER(SEARCH('Class Rules'!$C$6:$C$85,$F4488))*'Class Rules'!$A$6:$A$85))</f>
        <v>0</v>
      </c>
      <c r="N4488" s="1" t="str">
        <f t="array" ref="N4488">IF($M4488=0,'Class Rules'!$D$3,INDEX('Class Rules'!$D$6:$D$85,MATCH($M4488,'Class Rules'!$A$6:$A$85,0)))</f>
        <v>Passenger LDV</v>
      </c>
      <c r="O4488" s="1" t="str">
        <f t="array" ref="O4488">IF(SUMPRODUCT(MAX(ISNUMBER(SEARCH(Fuel_Rules!$A$6:$A$30,$E4488))*ISNUMBER(SEARCH(Fuel_Rules!$B$6:$B$30,$F4488))*(Fuel_Rules!$A$6:$A$30&lt;&gt;"")))&gt;0,"Plug-in hybrid",IF($G4488="Diesel","Diesel","Gasoline"))</f>
        <v>Gasoline</v>
      </c>
    </row>
    <row r="4489" spans="1:15" ht="15" customHeight="1" x14ac:dyDescent="0.25">
      <c r="A4489" s="1">
        <v>2022</v>
      </c>
      <c r="B4489" s="1" t="s">
        <v>6034</v>
      </c>
      <c r="C4489" s="1" t="s">
        <v>2878</v>
      </c>
      <c r="D4489" s="1" t="s">
        <v>6839</v>
      </c>
      <c r="E4489" s="1" t="s">
        <v>2732</v>
      </c>
      <c r="F4489" s="1" t="s">
        <v>2880</v>
      </c>
      <c r="G4489" s="1" t="s">
        <v>105</v>
      </c>
      <c r="H4489" s="1" t="s">
        <v>437</v>
      </c>
      <c r="I4489" s="1">
        <v>2.8</v>
      </c>
      <c r="J4489" s="1">
        <v>2023</v>
      </c>
      <c r="K4489" s="1">
        <v>418769</v>
      </c>
      <c r="L4489" s="1">
        <v>0</v>
      </c>
      <c r="M4489" s="1">
        <f t="array" ref="M4489">SUMPRODUCT(MAX(ISNUMBER(SEARCH('Class Rules'!$B$6:$B$85,$E4489))*ISNUMBER(SEARCH('Class Rules'!$C$6:$C$85,$F4489))*'Class Rules'!$A$6:$A$85))</f>
        <v>0</v>
      </c>
      <c r="N4489" s="1" t="str">
        <f t="array" ref="N4489">IF($M4489=0,'Class Rules'!$D$3,INDEX('Class Rules'!$D$6:$D$85,MATCH($M4489,'Class Rules'!$A$6:$A$85,0)))</f>
        <v>Passenger LDV</v>
      </c>
      <c r="O4489" s="1" t="str">
        <f t="array" ref="O4489">IF(SUMPRODUCT(MAX(ISNUMBER(SEARCH(Fuel_Rules!$A$6:$A$30,$E4489))*ISNUMBER(SEARCH(Fuel_Rules!$B$6:$B$30,$F4489))*(Fuel_Rules!$A$6:$A$30&lt;&gt;"")))&gt;0,"Plug-in hybrid",IF($G4489="Diesel","Diesel","Gasoline"))</f>
        <v>Diesel</v>
      </c>
    </row>
    <row r="4490" spans="1:15" ht="15" customHeight="1" x14ac:dyDescent="0.25">
      <c r="A4490" s="1">
        <v>2022</v>
      </c>
      <c r="B4490" s="1" t="s">
        <v>6034</v>
      </c>
      <c r="C4490" s="1" t="s">
        <v>2881</v>
      </c>
      <c r="D4490" s="1" t="s">
        <v>6840</v>
      </c>
      <c r="E4490" s="1" t="s">
        <v>2732</v>
      </c>
      <c r="F4490" s="1" t="s">
        <v>2883</v>
      </c>
      <c r="G4490" s="1" t="s">
        <v>105</v>
      </c>
      <c r="H4490" s="1" t="s">
        <v>437</v>
      </c>
      <c r="I4490" s="1">
        <v>2.8</v>
      </c>
      <c r="J4490" s="1">
        <v>2023</v>
      </c>
      <c r="K4490" s="1">
        <v>422943</v>
      </c>
      <c r="L4490" s="1">
        <v>0</v>
      </c>
      <c r="M4490" s="1">
        <f t="array" ref="M4490">SUMPRODUCT(MAX(ISNUMBER(SEARCH('Class Rules'!$B$6:$B$85,$E4490))*ISNUMBER(SEARCH('Class Rules'!$C$6:$C$85,$F4490))*'Class Rules'!$A$6:$A$85))</f>
        <v>0</v>
      </c>
      <c r="N4490" s="1" t="str">
        <f t="array" ref="N4490">IF($M4490=0,'Class Rules'!$D$3,INDEX('Class Rules'!$D$6:$D$85,MATCH($M4490,'Class Rules'!$A$6:$A$85,0)))</f>
        <v>Passenger LDV</v>
      </c>
      <c r="O4490" s="1" t="str">
        <f t="array" ref="O4490">IF(SUMPRODUCT(MAX(ISNUMBER(SEARCH(Fuel_Rules!$A$6:$A$30,$E4490))*ISNUMBER(SEARCH(Fuel_Rules!$B$6:$B$30,$F4490))*(Fuel_Rules!$A$6:$A$30&lt;&gt;"")))&gt;0,"Plug-in hybrid",IF($G4490="Diesel","Diesel","Gasoline"))</f>
        <v>Diesel</v>
      </c>
    </row>
    <row r="4491" spans="1:15" ht="15" customHeight="1" x14ac:dyDescent="0.25">
      <c r="A4491" s="1">
        <v>2022</v>
      </c>
      <c r="B4491" s="1" t="s">
        <v>6034</v>
      </c>
      <c r="C4491" s="1" t="s">
        <v>4065</v>
      </c>
      <c r="D4491" s="1" t="s">
        <v>6841</v>
      </c>
      <c r="E4491" s="1" t="s">
        <v>2732</v>
      </c>
      <c r="F4491" s="1" t="s">
        <v>4067</v>
      </c>
      <c r="G4491" s="1" t="s">
        <v>103</v>
      </c>
      <c r="H4491" s="1" t="s">
        <v>437</v>
      </c>
      <c r="I4491" s="1">
        <v>1.5</v>
      </c>
      <c r="J4491" s="1">
        <v>2023</v>
      </c>
      <c r="K4491" s="1">
        <v>92011</v>
      </c>
      <c r="L4491" s="1">
        <v>0</v>
      </c>
      <c r="M4491" s="1">
        <f t="array" ref="M4491">SUMPRODUCT(MAX(ISNUMBER(SEARCH('Class Rules'!$B$6:$B$85,$E4491))*ISNUMBER(SEARCH('Class Rules'!$C$6:$C$85,$F4491))*'Class Rules'!$A$6:$A$85))</f>
        <v>0</v>
      </c>
      <c r="N4491" s="1" t="str">
        <f t="array" ref="N4491">IF($M4491=0,'Class Rules'!$D$3,INDEX('Class Rules'!$D$6:$D$85,MATCH($M4491,'Class Rules'!$A$6:$A$85,0)))</f>
        <v>Passenger LDV</v>
      </c>
      <c r="O4491" s="1" t="str">
        <f t="array" ref="O4491">IF(SUMPRODUCT(MAX(ISNUMBER(SEARCH(Fuel_Rules!$A$6:$A$30,$E4491))*ISNUMBER(SEARCH(Fuel_Rules!$B$6:$B$30,$F4491))*(Fuel_Rules!$A$6:$A$30&lt;&gt;"")))&gt;0,"Plug-in hybrid",IF($G4491="Diesel","Diesel","Gasoline"))</f>
        <v>Gasoline</v>
      </c>
    </row>
    <row r="4492" spans="1:15" ht="15" customHeight="1" x14ac:dyDescent="0.25">
      <c r="A4492" s="1">
        <v>2022</v>
      </c>
      <c r="B4492" s="1" t="s">
        <v>6034</v>
      </c>
      <c r="C4492" s="1" t="s">
        <v>4065</v>
      </c>
      <c r="D4492" s="1" t="s">
        <v>6842</v>
      </c>
      <c r="E4492" s="1" t="s">
        <v>2732</v>
      </c>
      <c r="F4492" s="1" t="s">
        <v>4067</v>
      </c>
      <c r="G4492" s="1" t="s">
        <v>103</v>
      </c>
      <c r="H4492" s="1" t="s">
        <v>437</v>
      </c>
      <c r="I4492" s="1">
        <v>1.5</v>
      </c>
      <c r="J4492" s="1">
        <v>2023</v>
      </c>
      <c r="K4492" s="1">
        <v>88791</v>
      </c>
      <c r="L4492" s="1">
        <v>0</v>
      </c>
      <c r="M4492" s="1">
        <f t="array" ref="M4492">SUMPRODUCT(MAX(ISNUMBER(SEARCH('Class Rules'!$B$6:$B$85,$E4492))*ISNUMBER(SEARCH('Class Rules'!$C$6:$C$85,$F4492))*'Class Rules'!$A$6:$A$85))</f>
        <v>0</v>
      </c>
      <c r="N4492" s="1" t="str">
        <f t="array" ref="N4492">IF($M4492=0,'Class Rules'!$D$3,INDEX('Class Rules'!$D$6:$D$85,MATCH($M4492,'Class Rules'!$A$6:$A$85,0)))</f>
        <v>Passenger LDV</v>
      </c>
      <c r="O4492" s="1" t="str">
        <f t="array" ref="O4492">IF(SUMPRODUCT(MAX(ISNUMBER(SEARCH(Fuel_Rules!$A$6:$A$30,$E4492))*ISNUMBER(SEARCH(Fuel_Rules!$B$6:$B$30,$F4492))*(Fuel_Rules!$A$6:$A$30&lt;&gt;"")))&gt;0,"Plug-in hybrid",IF($G4492="Diesel","Diesel","Gasoline"))</f>
        <v>Gasoline</v>
      </c>
    </row>
    <row r="4493" spans="1:15" ht="15" customHeight="1" x14ac:dyDescent="0.25">
      <c r="A4493" s="1">
        <v>2022</v>
      </c>
      <c r="B4493" s="1" t="s">
        <v>6034</v>
      </c>
      <c r="C4493" s="1" t="s">
        <v>6843</v>
      </c>
      <c r="D4493" s="1" t="s">
        <v>6844</v>
      </c>
      <c r="E4493" s="1" t="s">
        <v>2732</v>
      </c>
      <c r="F4493" s="1" t="s">
        <v>6845</v>
      </c>
      <c r="G4493" s="1" t="s">
        <v>103</v>
      </c>
      <c r="H4493" s="1" t="s">
        <v>437</v>
      </c>
      <c r="I4493" s="1">
        <v>2</v>
      </c>
      <c r="J4493" s="1">
        <v>2023</v>
      </c>
      <c r="K4493" s="1">
        <v>189117</v>
      </c>
      <c r="L4493" s="1">
        <v>0</v>
      </c>
      <c r="M4493" s="1">
        <f t="array" ref="M4493">SUMPRODUCT(MAX(ISNUMBER(SEARCH('Class Rules'!$B$6:$B$85,$E4493))*ISNUMBER(SEARCH('Class Rules'!$C$6:$C$85,$F4493))*'Class Rules'!$A$6:$A$85))</f>
        <v>0</v>
      </c>
      <c r="N4493" s="1" t="str">
        <f t="array" ref="N4493">IF($M4493=0,'Class Rules'!$D$3,INDEX('Class Rules'!$D$6:$D$85,MATCH($M4493,'Class Rules'!$A$6:$A$85,0)))</f>
        <v>Passenger LDV</v>
      </c>
      <c r="O4493" s="1" t="str">
        <f t="array" ref="O4493">IF(SUMPRODUCT(MAX(ISNUMBER(SEARCH(Fuel_Rules!$A$6:$A$30,$E4493))*ISNUMBER(SEARCH(Fuel_Rules!$B$6:$B$30,$F4493))*(Fuel_Rules!$A$6:$A$30&lt;&gt;"")))&gt;0,"Plug-in hybrid",IF($G4493="Diesel","Diesel","Gasoline"))</f>
        <v>Gasoline</v>
      </c>
    </row>
    <row r="4494" spans="1:15" ht="15" customHeight="1" x14ac:dyDescent="0.25">
      <c r="A4494" s="1">
        <v>2022</v>
      </c>
      <c r="B4494" s="1" t="s">
        <v>6034</v>
      </c>
      <c r="C4494" s="1" t="s">
        <v>6843</v>
      </c>
      <c r="D4494" s="1" t="s">
        <v>6846</v>
      </c>
      <c r="E4494" s="1" t="s">
        <v>2732</v>
      </c>
      <c r="F4494" s="1" t="s">
        <v>6845</v>
      </c>
      <c r="G4494" s="1" t="s">
        <v>103</v>
      </c>
      <c r="H4494" s="1" t="s">
        <v>437</v>
      </c>
      <c r="I4494" s="1">
        <v>2</v>
      </c>
      <c r="J4494" s="1">
        <v>2023</v>
      </c>
      <c r="K4494" s="1">
        <v>181174</v>
      </c>
      <c r="L4494" s="1">
        <v>0</v>
      </c>
      <c r="M4494" s="1">
        <f t="array" ref="M4494">SUMPRODUCT(MAX(ISNUMBER(SEARCH('Class Rules'!$B$6:$B$85,$E4494))*ISNUMBER(SEARCH('Class Rules'!$C$6:$C$85,$F4494))*'Class Rules'!$A$6:$A$85))</f>
        <v>0</v>
      </c>
      <c r="N4494" s="1" t="str">
        <f t="array" ref="N4494">IF($M4494=0,'Class Rules'!$D$3,INDEX('Class Rules'!$D$6:$D$85,MATCH($M4494,'Class Rules'!$A$6:$A$85,0)))</f>
        <v>Passenger LDV</v>
      </c>
      <c r="O4494" s="1" t="str">
        <f t="array" ref="O4494">IF(SUMPRODUCT(MAX(ISNUMBER(SEARCH(Fuel_Rules!$A$6:$A$30,$E4494))*ISNUMBER(SEARCH(Fuel_Rules!$B$6:$B$30,$F4494))*(Fuel_Rules!$A$6:$A$30&lt;&gt;"")))&gt;0,"Plug-in hybrid",IF($G4494="Diesel","Diesel","Gasoline"))</f>
        <v>Gasoline</v>
      </c>
    </row>
    <row r="4495" spans="1:15" ht="15" customHeight="1" x14ac:dyDescent="0.25">
      <c r="A4495" s="1">
        <v>2022</v>
      </c>
      <c r="B4495" s="1" t="s">
        <v>6034</v>
      </c>
      <c r="C4495" s="1" t="s">
        <v>2894</v>
      </c>
      <c r="D4495" s="1" t="s">
        <v>6847</v>
      </c>
      <c r="E4495" s="1" t="s">
        <v>2886</v>
      </c>
      <c r="F4495" s="1" t="s">
        <v>2896</v>
      </c>
      <c r="G4495" s="1" t="s">
        <v>105</v>
      </c>
      <c r="H4495" s="1" t="s">
        <v>437</v>
      </c>
      <c r="I4495" s="1">
        <v>3.2</v>
      </c>
      <c r="J4495" s="1">
        <v>2023</v>
      </c>
      <c r="K4495" s="1">
        <v>213900</v>
      </c>
      <c r="L4495" s="1">
        <v>0</v>
      </c>
      <c r="M4495" s="1">
        <f t="array" ref="M4495">SUMPRODUCT(MAX(ISNUMBER(SEARCH('Class Rules'!$B$6:$B$85,$E4495))*ISNUMBER(SEARCH('Class Rules'!$C$6:$C$85,$F4495))*'Class Rules'!$A$6:$A$85))</f>
        <v>0</v>
      </c>
      <c r="N4495" s="1" t="str">
        <f t="array" ref="N4495">IF($M4495=0,'Class Rules'!$D$3,INDEX('Class Rules'!$D$6:$D$85,MATCH($M4495,'Class Rules'!$A$6:$A$85,0)))</f>
        <v>Passenger LDV</v>
      </c>
      <c r="O4495" s="1" t="str">
        <f t="array" ref="O4495">IF(SUMPRODUCT(MAX(ISNUMBER(SEARCH(Fuel_Rules!$A$6:$A$30,$E4495))*ISNUMBER(SEARCH(Fuel_Rules!$B$6:$B$30,$F4495))*(Fuel_Rules!$A$6:$A$30&lt;&gt;"")))&gt;0,"Plug-in hybrid",IF($G4495="Diesel","Diesel","Gasoline"))</f>
        <v>Diesel</v>
      </c>
    </row>
    <row r="4496" spans="1:15" ht="15" customHeight="1" x14ac:dyDescent="0.25">
      <c r="A4496" s="1">
        <v>2022</v>
      </c>
      <c r="B4496" s="1" t="s">
        <v>6034</v>
      </c>
      <c r="C4496" s="1" t="s">
        <v>2897</v>
      </c>
      <c r="D4496" s="1" t="s">
        <v>6848</v>
      </c>
      <c r="E4496" s="1" t="s">
        <v>2886</v>
      </c>
      <c r="F4496" s="1" t="s">
        <v>2899</v>
      </c>
      <c r="G4496" s="1" t="s">
        <v>105</v>
      </c>
      <c r="H4496" s="1" t="s">
        <v>437</v>
      </c>
      <c r="I4496" s="1">
        <v>3.2</v>
      </c>
      <c r="J4496" s="1">
        <v>2023</v>
      </c>
      <c r="K4496" s="1">
        <v>229693</v>
      </c>
      <c r="L4496" s="1">
        <v>0</v>
      </c>
      <c r="M4496" s="1">
        <f t="array" ref="M4496">SUMPRODUCT(MAX(ISNUMBER(SEARCH('Class Rules'!$B$6:$B$85,$E4496))*ISNUMBER(SEARCH('Class Rules'!$C$6:$C$85,$F4496))*'Class Rules'!$A$6:$A$85))</f>
        <v>0</v>
      </c>
      <c r="N4496" s="1" t="str">
        <f t="array" ref="N4496">IF($M4496=0,'Class Rules'!$D$3,INDEX('Class Rules'!$D$6:$D$85,MATCH($M4496,'Class Rules'!$A$6:$A$85,0)))</f>
        <v>Passenger LDV</v>
      </c>
      <c r="O4496" s="1" t="str">
        <f t="array" ref="O4496">IF(SUMPRODUCT(MAX(ISNUMBER(SEARCH(Fuel_Rules!$A$6:$A$30,$E4496))*ISNUMBER(SEARCH(Fuel_Rules!$B$6:$B$30,$F4496))*(Fuel_Rules!$A$6:$A$30&lt;&gt;"")))&gt;0,"Plug-in hybrid",IF($G4496="Diesel","Diesel","Gasoline"))</f>
        <v>Diesel</v>
      </c>
    </row>
    <row r="4497" spans="1:15" ht="15" customHeight="1" x14ac:dyDescent="0.25">
      <c r="A4497" s="1">
        <v>2022</v>
      </c>
      <c r="B4497" s="1" t="s">
        <v>6034</v>
      </c>
      <c r="C4497" s="1" t="s">
        <v>2900</v>
      </c>
      <c r="D4497" s="1" t="s">
        <v>6849</v>
      </c>
      <c r="E4497" s="1" t="s">
        <v>2886</v>
      </c>
      <c r="F4497" s="1" t="s">
        <v>2902</v>
      </c>
      <c r="G4497" s="1" t="s">
        <v>105</v>
      </c>
      <c r="H4497" s="1" t="s">
        <v>298</v>
      </c>
      <c r="I4497" s="1">
        <v>3.2</v>
      </c>
      <c r="J4497" s="1">
        <v>2023</v>
      </c>
      <c r="K4497" s="1">
        <v>219885</v>
      </c>
      <c r="L4497" s="1">
        <v>0</v>
      </c>
      <c r="M4497" s="1">
        <f t="array" ref="M4497">SUMPRODUCT(MAX(ISNUMBER(SEARCH('Class Rules'!$B$6:$B$85,$E4497))*ISNUMBER(SEARCH('Class Rules'!$C$6:$C$85,$F4497))*'Class Rules'!$A$6:$A$85))</f>
        <v>0</v>
      </c>
      <c r="N4497" s="1" t="str">
        <f t="array" ref="N4497">IF($M4497=0,'Class Rules'!$D$3,INDEX('Class Rules'!$D$6:$D$85,MATCH($M4497,'Class Rules'!$A$6:$A$85,0)))</f>
        <v>Passenger LDV</v>
      </c>
      <c r="O4497" s="1" t="str">
        <f t="array" ref="O4497">IF(SUMPRODUCT(MAX(ISNUMBER(SEARCH(Fuel_Rules!$A$6:$A$30,$E4497))*ISNUMBER(SEARCH(Fuel_Rules!$B$6:$B$30,$F4497))*(Fuel_Rules!$A$6:$A$30&lt;&gt;"")))&gt;0,"Plug-in hybrid",IF($G4497="Diesel","Diesel","Gasoline"))</f>
        <v>Diesel</v>
      </c>
    </row>
    <row r="4498" spans="1:15" ht="15" customHeight="1" x14ac:dyDescent="0.25">
      <c r="A4498" s="1">
        <v>2022</v>
      </c>
      <c r="B4498" s="1" t="s">
        <v>6034</v>
      </c>
      <c r="C4498" s="1" t="s">
        <v>2903</v>
      </c>
      <c r="D4498" s="1" t="s">
        <v>6850</v>
      </c>
      <c r="E4498" s="1" t="s">
        <v>2886</v>
      </c>
      <c r="F4498" s="1" t="s">
        <v>2905</v>
      </c>
      <c r="G4498" s="1" t="s">
        <v>105</v>
      </c>
      <c r="H4498" s="1" t="s">
        <v>298</v>
      </c>
      <c r="I4498" s="1">
        <v>3.2</v>
      </c>
      <c r="J4498" s="1">
        <v>2023</v>
      </c>
      <c r="K4498" s="1">
        <v>198950</v>
      </c>
      <c r="L4498" s="1">
        <v>0</v>
      </c>
      <c r="M4498" s="1">
        <f t="array" ref="M4498">SUMPRODUCT(MAX(ISNUMBER(SEARCH('Class Rules'!$B$6:$B$85,$E4498))*ISNUMBER(SEARCH('Class Rules'!$C$6:$C$85,$F4498))*'Class Rules'!$A$6:$A$85))</f>
        <v>0</v>
      </c>
      <c r="N4498" s="1" t="str">
        <f t="array" ref="N4498">IF($M4498=0,'Class Rules'!$D$3,INDEX('Class Rules'!$D$6:$D$85,MATCH($M4498,'Class Rules'!$A$6:$A$85,0)))</f>
        <v>Passenger LDV</v>
      </c>
      <c r="O4498" s="1" t="str">
        <f t="array" ref="O4498">IF(SUMPRODUCT(MAX(ISNUMBER(SEARCH(Fuel_Rules!$A$6:$A$30,$E4498))*ISNUMBER(SEARCH(Fuel_Rules!$B$6:$B$30,$F4498))*(Fuel_Rules!$A$6:$A$30&lt;&gt;"")))&gt;0,"Plug-in hybrid",IF($G4498="Diesel","Diesel","Gasoline"))</f>
        <v>Diesel</v>
      </c>
    </row>
    <row r="4499" spans="1:15" ht="15" customHeight="1" x14ac:dyDescent="0.25">
      <c r="A4499" s="1">
        <v>2022</v>
      </c>
      <c r="B4499" s="1" t="s">
        <v>6034</v>
      </c>
      <c r="C4499" s="1" t="s">
        <v>2910</v>
      </c>
      <c r="D4499" s="1" t="s">
        <v>6851</v>
      </c>
      <c r="E4499" s="1" t="s">
        <v>2908</v>
      </c>
      <c r="F4499" s="1" t="s">
        <v>2912</v>
      </c>
      <c r="G4499" s="1" t="s">
        <v>105</v>
      </c>
      <c r="H4499" s="1" t="s">
        <v>437</v>
      </c>
      <c r="I4499" s="1">
        <v>2</v>
      </c>
      <c r="J4499" s="1">
        <v>2023</v>
      </c>
      <c r="K4499" s="1">
        <v>302806</v>
      </c>
      <c r="L4499" s="1">
        <v>0</v>
      </c>
      <c r="M4499" s="1">
        <f t="array" ref="M4499">SUMPRODUCT(MAX(ISNUMBER(SEARCH('Class Rules'!$B$6:$B$85,$E4499))*ISNUMBER(SEARCH('Class Rules'!$C$6:$C$85,$F4499))*'Class Rules'!$A$6:$A$85))</f>
        <v>19</v>
      </c>
      <c r="N4499" s="1" t="str">
        <f t="array" ref="N4499">IF($M4499=0,'Class Rules'!$D$3,INDEX('Class Rules'!$D$6:$D$85,MATCH($M4499,'Class Rules'!$A$6:$A$85,0)))</f>
        <v>Freight LDV</v>
      </c>
      <c r="O4499" s="1" t="str">
        <f t="array" ref="O4499">IF(SUMPRODUCT(MAX(ISNUMBER(SEARCH(Fuel_Rules!$A$6:$A$30,$E4499))*ISNUMBER(SEARCH(Fuel_Rules!$B$6:$B$30,$F4499))*(Fuel_Rules!$A$6:$A$30&lt;&gt;"")))&gt;0,"Plug-in hybrid",IF($G4499="Diesel","Diesel","Gasoline"))</f>
        <v>Diesel</v>
      </c>
    </row>
    <row r="4500" spans="1:15" ht="15" customHeight="1" x14ac:dyDescent="0.25">
      <c r="A4500" s="1">
        <v>2022</v>
      </c>
      <c r="B4500" s="1" t="s">
        <v>6034</v>
      </c>
      <c r="C4500" s="1" t="s">
        <v>2913</v>
      </c>
      <c r="D4500" s="1" t="s">
        <v>6852</v>
      </c>
      <c r="E4500" s="1" t="s">
        <v>2908</v>
      </c>
      <c r="F4500" s="1" t="s">
        <v>2915</v>
      </c>
      <c r="G4500" s="1" t="s">
        <v>103</v>
      </c>
      <c r="H4500" s="1" t="s">
        <v>298</v>
      </c>
      <c r="I4500" s="1">
        <v>1.6</v>
      </c>
      <c r="J4500" s="1">
        <v>2023</v>
      </c>
      <c r="K4500" s="1">
        <v>96127</v>
      </c>
      <c r="L4500" s="1">
        <v>0</v>
      </c>
      <c r="M4500" s="1">
        <f t="array" ref="M4500">SUMPRODUCT(MAX(ISNUMBER(SEARCH('Class Rules'!$B$6:$B$85,$E4500))*ISNUMBER(SEARCH('Class Rules'!$C$6:$C$85,$F4500))*'Class Rules'!$A$6:$A$85))</f>
        <v>18</v>
      </c>
      <c r="N4500" s="1" t="str">
        <f t="array" ref="N4500">IF($M4500=0,'Class Rules'!$D$3,INDEX('Class Rules'!$D$6:$D$85,MATCH($M4500,'Class Rules'!$A$6:$A$85,0)))</f>
        <v>Freight LDV</v>
      </c>
      <c r="O4500" s="1" t="str">
        <f t="array" ref="O4500">IF(SUMPRODUCT(MAX(ISNUMBER(SEARCH(Fuel_Rules!$A$6:$A$30,$E4500))*ISNUMBER(SEARCH(Fuel_Rules!$B$6:$B$30,$F4500))*(Fuel_Rules!$A$6:$A$30&lt;&gt;"")))&gt;0,"Plug-in hybrid",IF($G4500="Diesel","Diesel","Gasoline"))</f>
        <v>Gasoline</v>
      </c>
    </row>
    <row r="4501" spans="1:15" ht="15" customHeight="1" x14ac:dyDescent="0.25">
      <c r="A4501" s="1">
        <v>2022</v>
      </c>
      <c r="B4501" s="1" t="s">
        <v>6034</v>
      </c>
      <c r="C4501" s="1" t="s">
        <v>2916</v>
      </c>
      <c r="D4501" s="1" t="s">
        <v>6853</v>
      </c>
      <c r="E4501" s="1" t="s">
        <v>2908</v>
      </c>
      <c r="F4501" s="1" t="s">
        <v>2918</v>
      </c>
      <c r="G4501" s="1" t="s">
        <v>103</v>
      </c>
      <c r="H4501" s="1" t="s">
        <v>298</v>
      </c>
      <c r="I4501" s="1">
        <v>1.6</v>
      </c>
      <c r="J4501" s="1">
        <v>2023</v>
      </c>
      <c r="K4501" s="1">
        <v>120456</v>
      </c>
      <c r="L4501" s="1">
        <v>0</v>
      </c>
      <c r="M4501" s="1">
        <f t="array" ref="M4501">SUMPRODUCT(MAX(ISNUMBER(SEARCH('Class Rules'!$B$6:$B$85,$E4501))*ISNUMBER(SEARCH('Class Rules'!$C$6:$C$85,$F4501))*'Class Rules'!$A$6:$A$85))</f>
        <v>18</v>
      </c>
      <c r="N4501" s="1" t="str">
        <f t="array" ref="N4501">IF($M4501=0,'Class Rules'!$D$3,INDEX('Class Rules'!$D$6:$D$85,MATCH($M4501,'Class Rules'!$A$6:$A$85,0)))</f>
        <v>Freight LDV</v>
      </c>
      <c r="O4501" s="1" t="str">
        <f t="array" ref="O4501">IF(SUMPRODUCT(MAX(ISNUMBER(SEARCH(Fuel_Rules!$A$6:$A$30,$E4501))*ISNUMBER(SEARCH(Fuel_Rules!$B$6:$B$30,$F4501))*(Fuel_Rules!$A$6:$A$30&lt;&gt;"")))&gt;0,"Plug-in hybrid",IF($G4501="Diesel","Diesel","Gasoline"))</f>
        <v>Gasoline</v>
      </c>
    </row>
    <row r="4502" spans="1:15" ht="15" customHeight="1" x14ac:dyDescent="0.25">
      <c r="A4502" s="1">
        <v>2022</v>
      </c>
      <c r="B4502" s="1" t="s">
        <v>6034</v>
      </c>
      <c r="C4502" s="1" t="s">
        <v>2919</v>
      </c>
      <c r="D4502" s="1" t="s">
        <v>6854</v>
      </c>
      <c r="E4502" s="1" t="s">
        <v>2908</v>
      </c>
      <c r="F4502" s="1" t="s">
        <v>2921</v>
      </c>
      <c r="G4502" s="1" t="s">
        <v>103</v>
      </c>
      <c r="H4502" s="1" t="s">
        <v>298</v>
      </c>
      <c r="I4502" s="1">
        <v>1.6</v>
      </c>
      <c r="J4502" s="1">
        <v>2023</v>
      </c>
      <c r="K4502" s="1">
        <v>85202</v>
      </c>
      <c r="L4502" s="1">
        <v>0</v>
      </c>
      <c r="M4502" s="1">
        <f t="array" ref="M4502">SUMPRODUCT(MAX(ISNUMBER(SEARCH('Class Rules'!$B$6:$B$85,$E4502))*ISNUMBER(SEARCH('Class Rules'!$C$6:$C$85,$F4502))*'Class Rules'!$A$6:$A$85))</f>
        <v>18</v>
      </c>
      <c r="N4502" s="1" t="str">
        <f t="array" ref="N4502">IF($M4502=0,'Class Rules'!$D$3,INDEX('Class Rules'!$D$6:$D$85,MATCH($M4502,'Class Rules'!$A$6:$A$85,0)))</f>
        <v>Freight LDV</v>
      </c>
      <c r="O4502" s="1" t="str">
        <f t="array" ref="O4502">IF(SUMPRODUCT(MAX(ISNUMBER(SEARCH(Fuel_Rules!$A$6:$A$30,$E4502))*ISNUMBER(SEARCH(Fuel_Rules!$B$6:$B$30,$F4502))*(Fuel_Rules!$A$6:$A$30&lt;&gt;"")))&gt;0,"Plug-in hybrid",IF($G4502="Diesel","Diesel","Gasoline"))</f>
        <v>Gasoline</v>
      </c>
    </row>
    <row r="4503" spans="1:15" ht="15" customHeight="1" x14ac:dyDescent="0.25">
      <c r="A4503" s="1">
        <v>2022</v>
      </c>
      <c r="B4503" s="1" t="s">
        <v>6034</v>
      </c>
      <c r="C4503" s="1" t="s">
        <v>2922</v>
      </c>
      <c r="D4503" s="1" t="s">
        <v>6855</v>
      </c>
      <c r="E4503" s="1" t="s">
        <v>2908</v>
      </c>
      <c r="F4503" s="1" t="s">
        <v>2924</v>
      </c>
      <c r="G4503" s="1" t="s">
        <v>103</v>
      </c>
      <c r="H4503" s="1" t="s">
        <v>298</v>
      </c>
      <c r="I4503" s="1">
        <v>1.6</v>
      </c>
      <c r="J4503" s="1">
        <v>2023</v>
      </c>
      <c r="K4503" s="1">
        <v>97306</v>
      </c>
      <c r="L4503" s="1">
        <v>0</v>
      </c>
      <c r="M4503" s="1">
        <f t="array" ref="M4503">SUMPRODUCT(MAX(ISNUMBER(SEARCH('Class Rules'!$B$6:$B$85,$E4503))*ISNUMBER(SEARCH('Class Rules'!$C$6:$C$85,$F4503))*'Class Rules'!$A$6:$A$85))</f>
        <v>18</v>
      </c>
      <c r="N4503" s="1" t="str">
        <f t="array" ref="N4503">IF($M4503=0,'Class Rules'!$D$3,INDEX('Class Rules'!$D$6:$D$85,MATCH($M4503,'Class Rules'!$A$6:$A$85,0)))</f>
        <v>Freight LDV</v>
      </c>
      <c r="O4503" s="1" t="str">
        <f t="array" ref="O4503">IF(SUMPRODUCT(MAX(ISNUMBER(SEARCH(Fuel_Rules!$A$6:$A$30,$E4503))*ISNUMBER(SEARCH(Fuel_Rules!$B$6:$B$30,$F4503))*(Fuel_Rules!$A$6:$A$30&lt;&gt;"")))&gt;0,"Plug-in hybrid",IF($G4503="Diesel","Diesel","Gasoline"))</f>
        <v>Gasoline</v>
      </c>
    </row>
    <row r="4504" spans="1:15" ht="15" customHeight="1" x14ac:dyDescent="0.25">
      <c r="A4504" s="1">
        <v>2022</v>
      </c>
      <c r="B4504" s="1" t="s">
        <v>6034</v>
      </c>
      <c r="C4504" s="1" t="s">
        <v>2925</v>
      </c>
      <c r="D4504" s="1" t="s">
        <v>6856</v>
      </c>
      <c r="E4504" s="1" t="s">
        <v>2908</v>
      </c>
      <c r="F4504" s="1" t="s">
        <v>2927</v>
      </c>
      <c r="G4504" s="1" t="s">
        <v>103</v>
      </c>
      <c r="H4504" s="1" t="s">
        <v>437</v>
      </c>
      <c r="I4504" s="1">
        <v>1</v>
      </c>
      <c r="J4504" s="1">
        <v>2023</v>
      </c>
      <c r="K4504" s="1">
        <v>116486</v>
      </c>
      <c r="L4504" s="1">
        <v>0</v>
      </c>
      <c r="M4504" s="1">
        <f t="array" ref="M4504">SUMPRODUCT(MAX(ISNUMBER(SEARCH('Class Rules'!$B$6:$B$85,$E4504))*ISNUMBER(SEARCH('Class Rules'!$C$6:$C$85,$F4504))*'Class Rules'!$A$6:$A$85))</f>
        <v>0</v>
      </c>
      <c r="N4504" s="1" t="str">
        <f t="array" ref="N4504">IF($M4504=0,'Class Rules'!$D$3,INDEX('Class Rules'!$D$6:$D$85,MATCH($M4504,'Class Rules'!$A$6:$A$85,0)))</f>
        <v>Passenger LDV</v>
      </c>
      <c r="O4504" s="1" t="str">
        <f t="array" ref="O4504">IF(SUMPRODUCT(MAX(ISNUMBER(SEARCH(Fuel_Rules!$A$6:$A$30,$E4504))*ISNUMBER(SEARCH(Fuel_Rules!$B$6:$B$30,$F4504))*(Fuel_Rules!$A$6:$A$30&lt;&gt;"")))&gt;0,"Plug-in hybrid",IF($G4504="Diesel","Diesel","Gasoline"))</f>
        <v>Gasoline</v>
      </c>
    </row>
    <row r="4505" spans="1:15" ht="15" customHeight="1" x14ac:dyDescent="0.25">
      <c r="A4505" s="1">
        <v>2022</v>
      </c>
      <c r="B4505" s="1" t="s">
        <v>6034</v>
      </c>
      <c r="C4505" s="1" t="s">
        <v>2928</v>
      </c>
      <c r="D4505" s="1" t="s">
        <v>6857</v>
      </c>
      <c r="E4505" s="1" t="s">
        <v>2908</v>
      </c>
      <c r="F4505" s="1" t="s">
        <v>2930</v>
      </c>
      <c r="G4505" s="1" t="s">
        <v>103</v>
      </c>
      <c r="H4505" s="1" t="s">
        <v>437</v>
      </c>
      <c r="I4505" s="1">
        <v>1</v>
      </c>
      <c r="J4505" s="1">
        <v>2023</v>
      </c>
      <c r="K4505" s="1">
        <v>107892</v>
      </c>
      <c r="L4505" s="1">
        <v>0</v>
      </c>
      <c r="M4505" s="1">
        <f t="array" ref="M4505">SUMPRODUCT(MAX(ISNUMBER(SEARCH('Class Rules'!$B$6:$B$85,$E4505))*ISNUMBER(SEARCH('Class Rules'!$C$6:$C$85,$F4505))*'Class Rules'!$A$6:$A$85))</f>
        <v>0</v>
      </c>
      <c r="N4505" s="1" t="str">
        <f t="array" ref="N4505">IF($M4505=0,'Class Rules'!$D$3,INDEX('Class Rules'!$D$6:$D$85,MATCH($M4505,'Class Rules'!$A$6:$A$85,0)))</f>
        <v>Passenger LDV</v>
      </c>
      <c r="O4505" s="1" t="str">
        <f t="array" ref="O4505">IF(SUMPRODUCT(MAX(ISNUMBER(SEARCH(Fuel_Rules!$A$6:$A$30,$E4505))*ISNUMBER(SEARCH(Fuel_Rules!$B$6:$B$30,$F4505))*(Fuel_Rules!$A$6:$A$30&lt;&gt;"")))&gt;0,"Plug-in hybrid",IF($G4505="Diesel","Diesel","Gasoline"))</f>
        <v>Gasoline</v>
      </c>
    </row>
    <row r="4506" spans="1:15" ht="15" customHeight="1" x14ac:dyDescent="0.25">
      <c r="A4506" s="1">
        <v>2022</v>
      </c>
      <c r="B4506" s="1" t="s">
        <v>6034</v>
      </c>
      <c r="C4506" s="1" t="s">
        <v>2931</v>
      </c>
      <c r="D4506" s="1" t="s">
        <v>6858</v>
      </c>
      <c r="E4506" s="1" t="s">
        <v>2908</v>
      </c>
      <c r="F4506" s="1" t="s">
        <v>2933</v>
      </c>
      <c r="G4506" s="1" t="s">
        <v>103</v>
      </c>
      <c r="H4506" s="1" t="s">
        <v>298</v>
      </c>
      <c r="I4506" s="1">
        <v>1.6</v>
      </c>
      <c r="J4506" s="1">
        <v>2023</v>
      </c>
      <c r="K4506" s="1">
        <v>89912</v>
      </c>
      <c r="L4506" s="1">
        <v>0</v>
      </c>
      <c r="M4506" s="1">
        <f t="array" ref="M4506">SUMPRODUCT(MAX(ISNUMBER(SEARCH('Class Rules'!$B$6:$B$85,$E4506))*ISNUMBER(SEARCH('Class Rules'!$C$6:$C$85,$F4506))*'Class Rules'!$A$6:$A$85))</f>
        <v>0</v>
      </c>
      <c r="N4506" s="1" t="str">
        <f t="array" ref="N4506">IF($M4506=0,'Class Rules'!$D$3,INDEX('Class Rules'!$D$6:$D$85,MATCH($M4506,'Class Rules'!$A$6:$A$85,0)))</f>
        <v>Passenger LDV</v>
      </c>
      <c r="O4506" s="1" t="str">
        <f t="array" ref="O4506">IF(SUMPRODUCT(MAX(ISNUMBER(SEARCH(Fuel_Rules!$A$6:$A$30,$E4506))*ISNUMBER(SEARCH(Fuel_Rules!$B$6:$B$30,$F4506))*(Fuel_Rules!$A$6:$A$30&lt;&gt;"")))&gt;0,"Plug-in hybrid",IF($G4506="Diesel","Diesel","Gasoline"))</f>
        <v>Gasoline</v>
      </c>
    </row>
    <row r="4507" spans="1:15" ht="15" customHeight="1" x14ac:dyDescent="0.25">
      <c r="A4507" s="1">
        <v>2022</v>
      </c>
      <c r="B4507" s="1" t="s">
        <v>6034</v>
      </c>
      <c r="C4507" s="1" t="s">
        <v>2934</v>
      </c>
      <c r="D4507" s="1" t="s">
        <v>6859</v>
      </c>
      <c r="E4507" s="1" t="s">
        <v>2908</v>
      </c>
      <c r="F4507" s="1" t="s">
        <v>2936</v>
      </c>
      <c r="G4507" s="1" t="s">
        <v>103</v>
      </c>
      <c r="H4507" s="1" t="s">
        <v>298</v>
      </c>
      <c r="I4507" s="1">
        <v>1</v>
      </c>
      <c r="J4507" s="1">
        <v>2023</v>
      </c>
      <c r="K4507" s="1">
        <v>78316</v>
      </c>
      <c r="L4507" s="1">
        <v>0</v>
      </c>
      <c r="M4507" s="1">
        <f t="array" ref="M4507">SUMPRODUCT(MAX(ISNUMBER(SEARCH('Class Rules'!$B$6:$B$85,$E4507))*ISNUMBER(SEARCH('Class Rules'!$C$6:$C$85,$F4507))*'Class Rules'!$A$6:$A$85))</f>
        <v>0</v>
      </c>
      <c r="N4507" s="1" t="str">
        <f t="array" ref="N4507">IF($M4507=0,'Class Rules'!$D$3,INDEX('Class Rules'!$D$6:$D$85,MATCH($M4507,'Class Rules'!$A$6:$A$85,0)))</f>
        <v>Passenger LDV</v>
      </c>
      <c r="O4507" s="1" t="str">
        <f t="array" ref="O4507">IF(SUMPRODUCT(MAX(ISNUMBER(SEARCH(Fuel_Rules!$A$6:$A$30,$E4507))*ISNUMBER(SEARCH(Fuel_Rules!$B$6:$B$30,$F4507))*(Fuel_Rules!$A$6:$A$30&lt;&gt;"")))&gt;0,"Plug-in hybrid",IF($G4507="Diesel","Diesel","Gasoline"))</f>
        <v>Gasoline</v>
      </c>
    </row>
    <row r="4508" spans="1:15" ht="15" customHeight="1" x14ac:dyDescent="0.25">
      <c r="A4508" s="1">
        <v>2022</v>
      </c>
      <c r="B4508" s="1" t="s">
        <v>6034</v>
      </c>
      <c r="C4508" s="1" t="s">
        <v>2943</v>
      </c>
      <c r="D4508" s="1" t="s">
        <v>6860</v>
      </c>
      <c r="E4508" s="1" t="s">
        <v>2908</v>
      </c>
      <c r="F4508" s="1" t="s">
        <v>2945</v>
      </c>
      <c r="G4508" s="1" t="s">
        <v>105</v>
      </c>
      <c r="H4508" s="1" t="s">
        <v>437</v>
      </c>
      <c r="I4508" s="1">
        <v>3</v>
      </c>
      <c r="J4508" s="1">
        <v>2023</v>
      </c>
      <c r="K4508" s="1">
        <v>314129</v>
      </c>
      <c r="L4508" s="1">
        <v>0</v>
      </c>
      <c r="M4508" s="1">
        <f t="array" ref="M4508">SUMPRODUCT(MAX(ISNUMBER(SEARCH('Class Rules'!$B$6:$B$85,$E4508))*ISNUMBER(SEARCH('Class Rules'!$C$6:$C$85,$F4508))*'Class Rules'!$A$6:$A$85))</f>
        <v>19</v>
      </c>
      <c r="N4508" s="1" t="str">
        <f t="array" ref="N4508">IF($M4508=0,'Class Rules'!$D$3,INDEX('Class Rules'!$D$6:$D$85,MATCH($M4508,'Class Rules'!$A$6:$A$85,0)))</f>
        <v>Freight LDV</v>
      </c>
      <c r="O4508" s="1" t="str">
        <f t="array" ref="O4508">IF(SUMPRODUCT(MAX(ISNUMBER(SEARCH(Fuel_Rules!$A$6:$A$30,$E4508))*ISNUMBER(SEARCH(Fuel_Rules!$B$6:$B$30,$F4508))*(Fuel_Rules!$A$6:$A$30&lt;&gt;"")))&gt;0,"Plug-in hybrid",IF($G4508="Diesel","Diesel","Gasoline"))</f>
        <v>Diesel</v>
      </c>
    </row>
    <row r="4509" spans="1:15" ht="15" customHeight="1" x14ac:dyDescent="0.25">
      <c r="A4509" s="1">
        <v>2022</v>
      </c>
      <c r="B4509" s="1" t="s">
        <v>6034</v>
      </c>
      <c r="C4509" s="1" t="s">
        <v>2946</v>
      </c>
      <c r="D4509" s="1" t="s">
        <v>6861</v>
      </c>
      <c r="E4509" s="1" t="s">
        <v>2908</v>
      </c>
      <c r="F4509" s="1" t="s">
        <v>2948</v>
      </c>
      <c r="G4509" s="1" t="s">
        <v>103</v>
      </c>
      <c r="H4509" s="1" t="s">
        <v>437</v>
      </c>
      <c r="I4509" s="1">
        <v>1</v>
      </c>
      <c r="J4509" s="1">
        <v>2023</v>
      </c>
      <c r="K4509" s="1">
        <v>128555</v>
      </c>
      <c r="L4509" s="1">
        <v>0</v>
      </c>
      <c r="M4509" s="1">
        <f t="array" ref="M4509">SUMPRODUCT(MAX(ISNUMBER(SEARCH('Class Rules'!$B$6:$B$85,$E4509))*ISNUMBER(SEARCH('Class Rules'!$C$6:$C$85,$F4509))*'Class Rules'!$A$6:$A$85))</f>
        <v>0</v>
      </c>
      <c r="N4509" s="1" t="str">
        <f t="array" ref="N4509">IF($M4509=0,'Class Rules'!$D$3,INDEX('Class Rules'!$D$6:$D$85,MATCH($M4509,'Class Rules'!$A$6:$A$85,0)))</f>
        <v>Passenger LDV</v>
      </c>
      <c r="O4509" s="1" t="str">
        <f t="array" ref="O4509">IF(SUMPRODUCT(MAX(ISNUMBER(SEARCH(Fuel_Rules!$A$6:$A$30,$E4509))*ISNUMBER(SEARCH(Fuel_Rules!$B$6:$B$30,$F4509))*(Fuel_Rules!$A$6:$A$30&lt;&gt;"")))&gt;0,"Plug-in hybrid",IF($G4509="Diesel","Diesel","Gasoline"))</f>
        <v>Gasoline</v>
      </c>
    </row>
    <row r="4510" spans="1:15" ht="15" customHeight="1" x14ac:dyDescent="0.25">
      <c r="A4510" s="1">
        <v>2022</v>
      </c>
      <c r="B4510" s="1" t="s">
        <v>6034</v>
      </c>
      <c r="C4510" s="1" t="s">
        <v>2949</v>
      </c>
      <c r="D4510" s="1" t="s">
        <v>6862</v>
      </c>
      <c r="E4510" s="1" t="s">
        <v>2908</v>
      </c>
      <c r="F4510" s="1" t="s">
        <v>2951</v>
      </c>
      <c r="G4510" s="1" t="s">
        <v>103</v>
      </c>
      <c r="H4510" s="1" t="s">
        <v>437</v>
      </c>
      <c r="I4510" s="1">
        <v>1</v>
      </c>
      <c r="J4510" s="1">
        <v>2023</v>
      </c>
      <c r="K4510" s="1">
        <v>117008</v>
      </c>
      <c r="L4510" s="1">
        <v>0</v>
      </c>
      <c r="M4510" s="1">
        <f t="array" ref="M4510">SUMPRODUCT(MAX(ISNUMBER(SEARCH('Class Rules'!$B$6:$B$85,$E4510))*ISNUMBER(SEARCH('Class Rules'!$C$6:$C$85,$F4510))*'Class Rules'!$A$6:$A$85))</f>
        <v>0</v>
      </c>
      <c r="N4510" s="1" t="str">
        <f t="array" ref="N4510">IF($M4510=0,'Class Rules'!$D$3,INDEX('Class Rules'!$D$6:$D$85,MATCH($M4510,'Class Rules'!$A$6:$A$85,0)))</f>
        <v>Passenger LDV</v>
      </c>
      <c r="O4510" s="1" t="str">
        <f t="array" ref="O4510">IF(SUMPRODUCT(MAX(ISNUMBER(SEARCH(Fuel_Rules!$A$6:$A$30,$E4510))*ISNUMBER(SEARCH(Fuel_Rules!$B$6:$B$30,$F4510))*(Fuel_Rules!$A$6:$A$30&lt;&gt;"")))&gt;0,"Plug-in hybrid",IF($G4510="Diesel","Diesel","Gasoline"))</f>
        <v>Gasoline</v>
      </c>
    </row>
    <row r="4511" spans="1:15" ht="15" customHeight="1" x14ac:dyDescent="0.25">
      <c r="A4511" s="1">
        <v>2022</v>
      </c>
      <c r="B4511" s="1" t="s">
        <v>6034</v>
      </c>
      <c r="C4511" s="1" t="s">
        <v>2952</v>
      </c>
      <c r="D4511" s="1" t="s">
        <v>6863</v>
      </c>
      <c r="E4511" s="1" t="s">
        <v>2908</v>
      </c>
      <c r="F4511" s="1" t="s">
        <v>2954</v>
      </c>
      <c r="G4511" s="1" t="s">
        <v>103</v>
      </c>
      <c r="H4511" s="1" t="s">
        <v>298</v>
      </c>
      <c r="I4511" s="1">
        <v>1.6</v>
      </c>
      <c r="J4511" s="1">
        <v>2023</v>
      </c>
      <c r="K4511" s="1">
        <v>95917</v>
      </c>
      <c r="L4511" s="1">
        <v>0</v>
      </c>
      <c r="M4511" s="1">
        <f t="array" ref="M4511">SUMPRODUCT(MAX(ISNUMBER(SEARCH('Class Rules'!$B$6:$B$85,$E4511))*ISNUMBER(SEARCH('Class Rules'!$C$6:$C$85,$F4511))*'Class Rules'!$A$6:$A$85))</f>
        <v>0</v>
      </c>
      <c r="N4511" s="1" t="str">
        <f t="array" ref="N4511">IF($M4511=0,'Class Rules'!$D$3,INDEX('Class Rules'!$D$6:$D$85,MATCH($M4511,'Class Rules'!$A$6:$A$85,0)))</f>
        <v>Passenger LDV</v>
      </c>
      <c r="O4511" s="1" t="str">
        <f t="array" ref="O4511">IF(SUMPRODUCT(MAX(ISNUMBER(SEARCH(Fuel_Rules!$A$6:$A$30,$E4511))*ISNUMBER(SEARCH(Fuel_Rules!$B$6:$B$30,$F4511))*(Fuel_Rules!$A$6:$A$30&lt;&gt;"")))&gt;0,"Plug-in hybrid",IF($G4511="Diesel","Diesel","Gasoline"))</f>
        <v>Gasoline</v>
      </c>
    </row>
    <row r="4512" spans="1:15" ht="15" customHeight="1" x14ac:dyDescent="0.25">
      <c r="A4512" s="1">
        <v>2022</v>
      </c>
      <c r="B4512" s="1" t="s">
        <v>6034</v>
      </c>
      <c r="C4512" s="1" t="s">
        <v>2958</v>
      </c>
      <c r="D4512" s="1" t="s">
        <v>6864</v>
      </c>
      <c r="E4512" s="1" t="s">
        <v>2908</v>
      </c>
      <c r="F4512" s="1" t="s">
        <v>2960</v>
      </c>
      <c r="G4512" s="1" t="s">
        <v>103</v>
      </c>
      <c r="H4512" s="1" t="s">
        <v>298</v>
      </c>
      <c r="I4512" s="1">
        <v>2</v>
      </c>
      <c r="J4512" s="1">
        <v>2023</v>
      </c>
      <c r="K4512" s="1">
        <v>274974</v>
      </c>
      <c r="L4512" s="1">
        <v>0</v>
      </c>
      <c r="M4512" s="1">
        <f t="array" ref="M4512">SUMPRODUCT(MAX(ISNUMBER(SEARCH('Class Rules'!$B$6:$B$85,$E4512))*ISNUMBER(SEARCH('Class Rules'!$C$6:$C$85,$F4512))*'Class Rules'!$A$6:$A$85))</f>
        <v>0</v>
      </c>
      <c r="N4512" s="1" t="str">
        <f t="array" ref="N4512">IF($M4512=0,'Class Rules'!$D$3,INDEX('Class Rules'!$D$6:$D$85,MATCH($M4512,'Class Rules'!$A$6:$A$85,0)))</f>
        <v>Passenger LDV</v>
      </c>
      <c r="O4512" s="1" t="str">
        <f t="array" ref="O4512">IF(SUMPRODUCT(MAX(ISNUMBER(SEARCH(Fuel_Rules!$A$6:$A$30,$E4512))*ISNUMBER(SEARCH(Fuel_Rules!$B$6:$B$30,$F4512))*(Fuel_Rules!$A$6:$A$30&lt;&gt;"")))&gt;0,"Plug-in hybrid",IF($G4512="Diesel","Diesel","Gasoline"))</f>
        <v>Gasoline</v>
      </c>
    </row>
    <row r="4513" spans="1:15" ht="15" customHeight="1" x14ac:dyDescent="0.25">
      <c r="A4513" s="1">
        <v>2022</v>
      </c>
      <c r="B4513" s="1" t="s">
        <v>6034</v>
      </c>
      <c r="C4513" s="1" t="s">
        <v>2961</v>
      </c>
      <c r="D4513" s="1" t="s">
        <v>6865</v>
      </c>
      <c r="E4513" s="1" t="s">
        <v>2908</v>
      </c>
      <c r="F4513" s="1" t="s">
        <v>2963</v>
      </c>
      <c r="G4513" s="1" t="s">
        <v>103</v>
      </c>
      <c r="H4513" s="1" t="s">
        <v>298</v>
      </c>
      <c r="I4513" s="1">
        <v>1</v>
      </c>
      <c r="J4513" s="1">
        <v>2023</v>
      </c>
      <c r="K4513" s="1">
        <v>72897</v>
      </c>
      <c r="L4513" s="1">
        <v>0</v>
      </c>
      <c r="M4513" s="1">
        <f t="array" ref="M4513">SUMPRODUCT(MAX(ISNUMBER(SEARCH('Class Rules'!$B$6:$B$85,$E4513))*ISNUMBER(SEARCH('Class Rules'!$C$6:$C$85,$F4513))*'Class Rules'!$A$6:$A$85))</f>
        <v>0</v>
      </c>
      <c r="N4513" s="1" t="str">
        <f t="array" ref="N4513">IF($M4513=0,'Class Rules'!$D$3,INDEX('Class Rules'!$D$6:$D$85,MATCH($M4513,'Class Rules'!$A$6:$A$85,0)))</f>
        <v>Passenger LDV</v>
      </c>
      <c r="O4513" s="1" t="str">
        <f t="array" ref="O4513">IF(SUMPRODUCT(MAX(ISNUMBER(SEARCH(Fuel_Rules!$A$6:$A$30,$E4513))*ISNUMBER(SEARCH(Fuel_Rules!$B$6:$B$30,$F4513))*(Fuel_Rules!$A$6:$A$30&lt;&gt;"")))&gt;0,"Plug-in hybrid",IF($G4513="Diesel","Diesel","Gasoline"))</f>
        <v>Gasoline</v>
      </c>
    </row>
    <row r="4514" spans="1:15" ht="15" customHeight="1" x14ac:dyDescent="0.25">
      <c r="A4514" s="1">
        <v>2022</v>
      </c>
      <c r="B4514" s="1" t="s">
        <v>6034</v>
      </c>
      <c r="C4514" s="1" t="s">
        <v>2964</v>
      </c>
      <c r="D4514" s="1" t="s">
        <v>6866</v>
      </c>
      <c r="E4514" s="1" t="s">
        <v>2908</v>
      </c>
      <c r="F4514" s="1" t="s">
        <v>2966</v>
      </c>
      <c r="G4514" s="1" t="s">
        <v>103</v>
      </c>
      <c r="H4514" s="1" t="s">
        <v>298</v>
      </c>
      <c r="I4514" s="1">
        <v>1.6</v>
      </c>
      <c r="J4514" s="1">
        <v>2023</v>
      </c>
      <c r="K4514" s="1">
        <v>80251</v>
      </c>
      <c r="L4514" s="1">
        <v>0</v>
      </c>
      <c r="M4514" s="1">
        <f t="array" ref="M4514">SUMPRODUCT(MAX(ISNUMBER(SEARCH('Class Rules'!$B$6:$B$85,$E4514))*ISNUMBER(SEARCH('Class Rules'!$C$6:$C$85,$F4514))*'Class Rules'!$A$6:$A$85))</f>
        <v>0</v>
      </c>
      <c r="N4514" s="1" t="str">
        <f t="array" ref="N4514">IF($M4514=0,'Class Rules'!$D$3,INDEX('Class Rules'!$D$6:$D$85,MATCH($M4514,'Class Rules'!$A$6:$A$85,0)))</f>
        <v>Passenger LDV</v>
      </c>
      <c r="O4514" s="1" t="str">
        <f t="array" ref="O4514">IF(SUMPRODUCT(MAX(ISNUMBER(SEARCH(Fuel_Rules!$A$6:$A$30,$E4514))*ISNUMBER(SEARCH(Fuel_Rules!$B$6:$B$30,$F4514))*(Fuel_Rules!$A$6:$A$30&lt;&gt;"")))&gt;0,"Plug-in hybrid",IF($G4514="Diesel","Diesel","Gasoline"))</f>
        <v>Gasoline</v>
      </c>
    </row>
    <row r="4515" spans="1:15" ht="15" customHeight="1" x14ac:dyDescent="0.25">
      <c r="A4515" s="1">
        <v>2022</v>
      </c>
      <c r="B4515" s="1" t="s">
        <v>6034</v>
      </c>
      <c r="C4515" s="1" t="s">
        <v>2967</v>
      </c>
      <c r="D4515" s="1" t="s">
        <v>6867</v>
      </c>
      <c r="E4515" s="1" t="s">
        <v>2908</v>
      </c>
      <c r="F4515" s="1" t="s">
        <v>2969</v>
      </c>
      <c r="G4515" s="1" t="s">
        <v>103</v>
      </c>
      <c r="H4515" s="1" t="s">
        <v>298</v>
      </c>
      <c r="I4515" s="1">
        <v>1</v>
      </c>
      <c r="J4515" s="1">
        <v>2023</v>
      </c>
      <c r="K4515" s="1">
        <v>86240</v>
      </c>
      <c r="L4515" s="1">
        <v>0</v>
      </c>
      <c r="M4515" s="1">
        <f t="array" ref="M4515">SUMPRODUCT(MAX(ISNUMBER(SEARCH('Class Rules'!$B$6:$B$85,$E4515))*ISNUMBER(SEARCH('Class Rules'!$C$6:$C$85,$F4515))*'Class Rules'!$A$6:$A$85))</f>
        <v>0</v>
      </c>
      <c r="N4515" s="1" t="str">
        <f t="array" ref="N4515">IF($M4515=0,'Class Rules'!$D$3,INDEX('Class Rules'!$D$6:$D$85,MATCH($M4515,'Class Rules'!$A$6:$A$85,0)))</f>
        <v>Passenger LDV</v>
      </c>
      <c r="O4515" s="1" t="str">
        <f t="array" ref="O4515">IF(SUMPRODUCT(MAX(ISNUMBER(SEARCH(Fuel_Rules!$A$6:$A$30,$E4515))*ISNUMBER(SEARCH(Fuel_Rules!$B$6:$B$30,$F4515))*(Fuel_Rules!$A$6:$A$30&lt;&gt;"")))&gt;0,"Plug-in hybrid",IF($G4515="Diesel","Diesel","Gasoline"))</f>
        <v>Gasoline</v>
      </c>
    </row>
    <row r="4516" spans="1:15" ht="15" customHeight="1" x14ac:dyDescent="0.25">
      <c r="A4516" s="1">
        <v>2022</v>
      </c>
      <c r="B4516" s="1" t="s">
        <v>6034</v>
      </c>
      <c r="C4516" s="1" t="s">
        <v>2970</v>
      </c>
      <c r="D4516" s="1" t="s">
        <v>6868</v>
      </c>
      <c r="E4516" s="1" t="s">
        <v>2908</v>
      </c>
      <c r="F4516" s="1" t="s">
        <v>2972</v>
      </c>
      <c r="G4516" s="1" t="s">
        <v>103</v>
      </c>
      <c r="H4516" s="1" t="s">
        <v>298</v>
      </c>
      <c r="I4516" s="1">
        <v>1.6</v>
      </c>
      <c r="J4516" s="1">
        <v>2023</v>
      </c>
      <c r="K4516" s="1">
        <v>91816</v>
      </c>
      <c r="L4516" s="1">
        <v>0</v>
      </c>
      <c r="M4516" s="1">
        <f t="array" ref="M4516">SUMPRODUCT(MAX(ISNUMBER(SEARCH('Class Rules'!$B$6:$B$85,$E4516))*ISNUMBER(SEARCH('Class Rules'!$C$6:$C$85,$F4516))*'Class Rules'!$A$6:$A$85))</f>
        <v>0</v>
      </c>
      <c r="N4516" s="1" t="str">
        <f t="array" ref="N4516">IF($M4516=0,'Class Rules'!$D$3,INDEX('Class Rules'!$D$6:$D$85,MATCH($M4516,'Class Rules'!$A$6:$A$85,0)))</f>
        <v>Passenger LDV</v>
      </c>
      <c r="O4516" s="1" t="str">
        <f t="array" ref="O4516">IF(SUMPRODUCT(MAX(ISNUMBER(SEARCH(Fuel_Rules!$A$6:$A$30,$E4516))*ISNUMBER(SEARCH(Fuel_Rules!$B$6:$B$30,$F4516))*(Fuel_Rules!$A$6:$A$30&lt;&gt;"")))&gt;0,"Plug-in hybrid",IF($G4516="Diesel","Diesel","Gasoline"))</f>
        <v>Gasoline</v>
      </c>
    </row>
    <row r="4517" spans="1:15" ht="15" customHeight="1" x14ac:dyDescent="0.25">
      <c r="A4517" s="1">
        <v>2022</v>
      </c>
      <c r="B4517" s="1" t="s">
        <v>6034</v>
      </c>
      <c r="C4517" s="1" t="s">
        <v>2973</v>
      </c>
      <c r="D4517" s="1" t="s">
        <v>6869</v>
      </c>
      <c r="E4517" s="1" t="s">
        <v>2908</v>
      </c>
      <c r="F4517" s="1" t="s">
        <v>2975</v>
      </c>
      <c r="G4517" s="1" t="s">
        <v>103</v>
      </c>
      <c r="H4517" s="1" t="s">
        <v>437</v>
      </c>
      <c r="I4517" s="1">
        <v>1.6</v>
      </c>
      <c r="J4517" s="1">
        <v>2023</v>
      </c>
      <c r="K4517" s="1">
        <v>91870</v>
      </c>
      <c r="L4517" s="1">
        <v>0</v>
      </c>
      <c r="M4517" s="1">
        <f t="array" ref="M4517">SUMPRODUCT(MAX(ISNUMBER(SEARCH('Class Rules'!$B$6:$B$85,$E4517))*ISNUMBER(SEARCH('Class Rules'!$C$6:$C$85,$F4517))*'Class Rules'!$A$6:$A$85))</f>
        <v>0</v>
      </c>
      <c r="N4517" s="1" t="str">
        <f t="array" ref="N4517">IF($M4517=0,'Class Rules'!$D$3,INDEX('Class Rules'!$D$6:$D$85,MATCH($M4517,'Class Rules'!$A$6:$A$85,0)))</f>
        <v>Passenger LDV</v>
      </c>
      <c r="O4517" s="1" t="str">
        <f t="array" ref="O4517">IF(SUMPRODUCT(MAX(ISNUMBER(SEARCH(Fuel_Rules!$A$6:$A$30,$E4517))*ISNUMBER(SEARCH(Fuel_Rules!$B$6:$B$30,$F4517))*(Fuel_Rules!$A$6:$A$30&lt;&gt;"")))&gt;0,"Plug-in hybrid",IF($G4517="Diesel","Diesel","Gasoline"))</f>
        <v>Gasoline</v>
      </c>
    </row>
    <row r="4518" spans="1:15" ht="15" customHeight="1" x14ac:dyDescent="0.25">
      <c r="A4518" s="1">
        <v>2022</v>
      </c>
      <c r="B4518" s="1" t="s">
        <v>6034</v>
      </c>
      <c r="C4518" s="1" t="s">
        <v>2976</v>
      </c>
      <c r="D4518" s="1" t="s">
        <v>6870</v>
      </c>
      <c r="E4518" s="1" t="s">
        <v>2908</v>
      </c>
      <c r="F4518" s="1" t="s">
        <v>2978</v>
      </c>
      <c r="G4518" s="1" t="s">
        <v>103</v>
      </c>
      <c r="H4518" s="1" t="s">
        <v>437</v>
      </c>
      <c r="I4518" s="1">
        <v>1.6</v>
      </c>
      <c r="J4518" s="1">
        <v>2023</v>
      </c>
      <c r="K4518" s="1">
        <v>103260</v>
      </c>
      <c r="L4518" s="1">
        <v>0</v>
      </c>
      <c r="M4518" s="1">
        <f t="array" ref="M4518">SUMPRODUCT(MAX(ISNUMBER(SEARCH('Class Rules'!$B$6:$B$85,$E4518))*ISNUMBER(SEARCH('Class Rules'!$C$6:$C$85,$F4518))*'Class Rules'!$A$6:$A$85))</f>
        <v>0</v>
      </c>
      <c r="N4518" s="1" t="str">
        <f t="array" ref="N4518">IF($M4518=0,'Class Rules'!$D$3,INDEX('Class Rules'!$D$6:$D$85,MATCH($M4518,'Class Rules'!$A$6:$A$85,0)))</f>
        <v>Passenger LDV</v>
      </c>
      <c r="O4518" s="1" t="str">
        <f t="array" ref="O4518">IF(SUMPRODUCT(MAX(ISNUMBER(SEARCH(Fuel_Rules!$A$6:$A$30,$E4518))*ISNUMBER(SEARCH(Fuel_Rules!$B$6:$B$30,$F4518))*(Fuel_Rules!$A$6:$A$30&lt;&gt;"")))&gt;0,"Plug-in hybrid",IF($G4518="Diesel","Diesel","Gasoline"))</f>
        <v>Gasoline</v>
      </c>
    </row>
    <row r="4519" spans="1:15" ht="15" customHeight="1" x14ac:dyDescent="0.25">
      <c r="A4519" s="1">
        <v>2022</v>
      </c>
      <c r="B4519" s="1" t="s">
        <v>6034</v>
      </c>
      <c r="C4519" s="1" t="s">
        <v>2979</v>
      </c>
      <c r="D4519" s="1" t="s">
        <v>6871</v>
      </c>
      <c r="E4519" s="1" t="s">
        <v>2908</v>
      </c>
      <c r="F4519" s="1" t="s">
        <v>2981</v>
      </c>
      <c r="G4519" s="1" t="s">
        <v>103</v>
      </c>
      <c r="H4519" s="1" t="s">
        <v>437</v>
      </c>
      <c r="I4519" s="1">
        <v>1.6</v>
      </c>
      <c r="J4519" s="1">
        <v>2023</v>
      </c>
      <c r="K4519" s="1">
        <v>99778</v>
      </c>
      <c r="L4519" s="1">
        <v>0</v>
      </c>
      <c r="M4519" s="1">
        <f t="array" ref="M4519">SUMPRODUCT(MAX(ISNUMBER(SEARCH('Class Rules'!$B$6:$B$85,$E4519))*ISNUMBER(SEARCH('Class Rules'!$C$6:$C$85,$F4519))*'Class Rules'!$A$6:$A$85))</f>
        <v>0</v>
      </c>
      <c r="N4519" s="1" t="str">
        <f t="array" ref="N4519">IF($M4519=0,'Class Rules'!$D$3,INDEX('Class Rules'!$D$6:$D$85,MATCH($M4519,'Class Rules'!$A$6:$A$85,0)))</f>
        <v>Passenger LDV</v>
      </c>
      <c r="O4519" s="1" t="str">
        <f t="array" ref="O4519">IF(SUMPRODUCT(MAX(ISNUMBER(SEARCH(Fuel_Rules!$A$6:$A$30,$E4519))*ISNUMBER(SEARCH(Fuel_Rules!$B$6:$B$30,$F4519))*(Fuel_Rules!$A$6:$A$30&lt;&gt;"")))&gt;0,"Plug-in hybrid",IF($G4519="Diesel","Diesel","Gasoline"))</f>
        <v>Gasoline</v>
      </c>
    </row>
    <row r="4520" spans="1:15" ht="15" customHeight="1" x14ac:dyDescent="0.25">
      <c r="A4520" s="1">
        <v>2022</v>
      </c>
      <c r="B4520" s="1" t="s">
        <v>6034</v>
      </c>
      <c r="C4520" s="1" t="s">
        <v>2982</v>
      </c>
      <c r="D4520" s="1" t="s">
        <v>6872</v>
      </c>
      <c r="E4520" s="1" t="s">
        <v>2908</v>
      </c>
      <c r="F4520" s="1" t="s">
        <v>2984</v>
      </c>
      <c r="G4520" s="1" t="s">
        <v>103</v>
      </c>
      <c r="H4520" s="1" t="s">
        <v>437</v>
      </c>
      <c r="I4520" s="1">
        <v>1.6</v>
      </c>
      <c r="J4520" s="1">
        <v>2023</v>
      </c>
      <c r="K4520" s="1">
        <v>89355</v>
      </c>
      <c r="L4520" s="1">
        <v>0</v>
      </c>
      <c r="M4520" s="1">
        <f t="array" ref="M4520">SUMPRODUCT(MAX(ISNUMBER(SEARCH('Class Rules'!$B$6:$B$85,$E4520))*ISNUMBER(SEARCH('Class Rules'!$C$6:$C$85,$F4520))*'Class Rules'!$A$6:$A$85))</f>
        <v>0</v>
      </c>
      <c r="N4520" s="1" t="str">
        <f t="array" ref="N4520">IF($M4520=0,'Class Rules'!$D$3,INDEX('Class Rules'!$D$6:$D$85,MATCH($M4520,'Class Rules'!$A$6:$A$85,0)))</f>
        <v>Passenger LDV</v>
      </c>
      <c r="O4520" s="1" t="str">
        <f t="array" ref="O4520">IF(SUMPRODUCT(MAX(ISNUMBER(SEARCH(Fuel_Rules!$A$6:$A$30,$E4520))*ISNUMBER(SEARCH(Fuel_Rules!$B$6:$B$30,$F4520))*(Fuel_Rules!$A$6:$A$30&lt;&gt;"")))&gt;0,"Plug-in hybrid",IF($G4520="Diesel","Diesel","Gasoline"))</f>
        <v>Gasoline</v>
      </c>
    </row>
    <row r="4521" spans="1:15" ht="15" customHeight="1" x14ac:dyDescent="0.25">
      <c r="A4521" s="1">
        <v>2022</v>
      </c>
      <c r="B4521" s="1" t="s">
        <v>6034</v>
      </c>
      <c r="C4521" s="1" t="s">
        <v>2991</v>
      </c>
      <c r="D4521" s="1" t="s">
        <v>6873</v>
      </c>
      <c r="E4521" s="1" t="s">
        <v>2908</v>
      </c>
      <c r="F4521" s="1" t="s">
        <v>2993</v>
      </c>
      <c r="G4521" s="1" t="s">
        <v>105</v>
      </c>
      <c r="H4521" s="1" t="s">
        <v>437</v>
      </c>
      <c r="I4521" s="1">
        <v>2</v>
      </c>
      <c r="J4521" s="1">
        <v>2023</v>
      </c>
      <c r="K4521" s="1">
        <v>280467</v>
      </c>
      <c r="L4521" s="1">
        <v>0</v>
      </c>
      <c r="M4521" s="1">
        <f t="array" ref="M4521">SUMPRODUCT(MAX(ISNUMBER(SEARCH('Class Rules'!$B$6:$B$85,$E4521))*ISNUMBER(SEARCH('Class Rules'!$C$6:$C$85,$F4521))*'Class Rules'!$A$6:$A$85))</f>
        <v>19</v>
      </c>
      <c r="N4521" s="1" t="str">
        <f t="array" ref="N4521">IF($M4521=0,'Class Rules'!$D$3,INDEX('Class Rules'!$D$6:$D$85,MATCH($M4521,'Class Rules'!$A$6:$A$85,0)))</f>
        <v>Freight LDV</v>
      </c>
      <c r="O4521" s="1" t="str">
        <f t="array" ref="O4521">IF(SUMPRODUCT(MAX(ISNUMBER(SEARCH(Fuel_Rules!$A$6:$A$30,$E4521))*ISNUMBER(SEARCH(Fuel_Rules!$B$6:$B$30,$F4521))*(Fuel_Rules!$A$6:$A$30&lt;&gt;"")))&gt;0,"Plug-in hybrid",IF($G4521="Diesel","Diesel","Gasoline"))</f>
        <v>Diesel</v>
      </c>
    </row>
    <row r="4522" spans="1:15" ht="15" customHeight="1" x14ac:dyDescent="0.25">
      <c r="A4522" s="1">
        <v>2022</v>
      </c>
      <c r="B4522" s="1" t="s">
        <v>6034</v>
      </c>
      <c r="C4522" s="1" t="s">
        <v>2994</v>
      </c>
      <c r="D4522" s="1" t="s">
        <v>6874</v>
      </c>
      <c r="E4522" s="1" t="s">
        <v>2908</v>
      </c>
      <c r="F4522" s="1" t="s">
        <v>2996</v>
      </c>
      <c r="G4522" s="1" t="s">
        <v>105</v>
      </c>
      <c r="H4522" s="1" t="s">
        <v>437</v>
      </c>
      <c r="I4522" s="1">
        <v>3</v>
      </c>
      <c r="J4522" s="1">
        <v>2023</v>
      </c>
      <c r="K4522" s="1">
        <v>329383</v>
      </c>
      <c r="L4522" s="1">
        <v>0</v>
      </c>
      <c r="M4522" s="1">
        <f t="array" ref="M4522">SUMPRODUCT(MAX(ISNUMBER(SEARCH('Class Rules'!$B$6:$B$85,$E4522))*ISNUMBER(SEARCH('Class Rules'!$C$6:$C$85,$F4522))*'Class Rules'!$A$6:$A$85))</f>
        <v>19</v>
      </c>
      <c r="N4522" s="1" t="str">
        <f t="array" ref="N4522">IF($M4522=0,'Class Rules'!$D$3,INDEX('Class Rules'!$D$6:$D$85,MATCH($M4522,'Class Rules'!$A$6:$A$85,0)))</f>
        <v>Freight LDV</v>
      </c>
      <c r="O4522" s="1" t="str">
        <f t="array" ref="O4522">IF(SUMPRODUCT(MAX(ISNUMBER(SEARCH(Fuel_Rules!$A$6:$A$30,$E4522))*ISNUMBER(SEARCH(Fuel_Rules!$B$6:$B$30,$F4522))*(Fuel_Rules!$A$6:$A$30&lt;&gt;"")))&gt;0,"Plug-in hybrid",IF($G4522="Diesel","Diesel","Gasoline"))</f>
        <v>Diesel</v>
      </c>
    </row>
    <row r="4523" spans="1:15" ht="15" customHeight="1" x14ac:dyDescent="0.25">
      <c r="A4523" s="1">
        <v>2022</v>
      </c>
      <c r="B4523" s="1" t="s">
        <v>6034</v>
      </c>
      <c r="C4523" s="1" t="s">
        <v>2997</v>
      </c>
      <c r="D4523" s="1" t="s">
        <v>6875</v>
      </c>
      <c r="E4523" s="1" t="s">
        <v>2908</v>
      </c>
      <c r="F4523" s="1" t="s">
        <v>2999</v>
      </c>
      <c r="G4523" s="1" t="s">
        <v>103</v>
      </c>
      <c r="H4523" s="1" t="s">
        <v>437</v>
      </c>
      <c r="I4523" s="1">
        <v>1.4</v>
      </c>
      <c r="J4523" s="1">
        <v>2023</v>
      </c>
      <c r="K4523" s="1">
        <v>162814</v>
      </c>
      <c r="L4523" s="1">
        <v>0</v>
      </c>
      <c r="M4523" s="1">
        <f t="array" ref="M4523">SUMPRODUCT(MAX(ISNUMBER(SEARCH('Class Rules'!$B$6:$B$85,$E4523))*ISNUMBER(SEARCH('Class Rules'!$C$6:$C$85,$F4523))*'Class Rules'!$A$6:$A$85))</f>
        <v>0</v>
      </c>
      <c r="N4523" s="1" t="str">
        <f t="array" ref="N4523">IF($M4523=0,'Class Rules'!$D$3,INDEX('Class Rules'!$D$6:$D$85,MATCH($M4523,'Class Rules'!$A$6:$A$85,0)))</f>
        <v>Passenger LDV</v>
      </c>
      <c r="O4523" s="1" t="str">
        <f t="array" ref="O4523">IF(SUMPRODUCT(MAX(ISNUMBER(SEARCH(Fuel_Rules!$A$6:$A$30,$E4523))*ISNUMBER(SEARCH(Fuel_Rules!$B$6:$B$30,$F4523))*(Fuel_Rules!$A$6:$A$30&lt;&gt;"")))&gt;0,"Plug-in hybrid",IF($G4523="Diesel","Diesel","Gasoline"))</f>
        <v>Gasoline</v>
      </c>
    </row>
    <row r="4524" spans="1:15" ht="15" customHeight="1" x14ac:dyDescent="0.25">
      <c r="A4524" s="1">
        <v>2022</v>
      </c>
      <c r="B4524" s="1" t="s">
        <v>6034</v>
      </c>
      <c r="C4524" s="1" t="s">
        <v>3000</v>
      </c>
      <c r="D4524" s="1" t="s">
        <v>6876</v>
      </c>
      <c r="E4524" s="1" t="s">
        <v>2908</v>
      </c>
      <c r="F4524" s="1" t="s">
        <v>3002</v>
      </c>
      <c r="G4524" s="1" t="s">
        <v>103</v>
      </c>
      <c r="H4524" s="1" t="s">
        <v>437</v>
      </c>
      <c r="I4524" s="1">
        <v>1</v>
      </c>
      <c r="J4524" s="1">
        <v>2023</v>
      </c>
      <c r="K4524" s="1">
        <v>147698</v>
      </c>
      <c r="L4524" s="1">
        <v>0</v>
      </c>
      <c r="M4524" s="1">
        <f t="array" ref="M4524">SUMPRODUCT(MAX(ISNUMBER(SEARCH('Class Rules'!$B$6:$B$85,$E4524))*ISNUMBER(SEARCH('Class Rules'!$C$6:$C$85,$F4524))*'Class Rules'!$A$6:$A$85))</f>
        <v>0</v>
      </c>
      <c r="N4524" s="1" t="str">
        <f t="array" ref="N4524">IF($M4524=0,'Class Rules'!$D$3,INDEX('Class Rules'!$D$6:$D$85,MATCH($M4524,'Class Rules'!$A$6:$A$85,0)))</f>
        <v>Passenger LDV</v>
      </c>
      <c r="O4524" s="1" t="str">
        <f t="array" ref="O4524">IF(SUMPRODUCT(MAX(ISNUMBER(SEARCH(Fuel_Rules!$A$6:$A$30,$E4524))*ISNUMBER(SEARCH(Fuel_Rules!$B$6:$B$30,$F4524))*(Fuel_Rules!$A$6:$A$30&lt;&gt;"")))&gt;0,"Plug-in hybrid",IF($G4524="Diesel","Diesel","Gasoline"))</f>
        <v>Gasoline</v>
      </c>
    </row>
    <row r="4525" spans="1:15" ht="15" customHeight="1" x14ac:dyDescent="0.25">
      <c r="A4525" s="1">
        <v>2022</v>
      </c>
      <c r="B4525" s="1" t="s">
        <v>6034</v>
      </c>
      <c r="C4525" s="1" t="s">
        <v>3003</v>
      </c>
      <c r="D4525" s="1" t="s">
        <v>6877</v>
      </c>
      <c r="E4525" s="1" t="s">
        <v>2908</v>
      </c>
      <c r="F4525" s="1" t="s">
        <v>3005</v>
      </c>
      <c r="G4525" s="1" t="s">
        <v>103</v>
      </c>
      <c r="H4525" s="1" t="s">
        <v>437</v>
      </c>
      <c r="I4525" s="1">
        <v>1</v>
      </c>
      <c r="J4525" s="1">
        <v>2023</v>
      </c>
      <c r="K4525" s="1">
        <v>131449</v>
      </c>
      <c r="L4525" s="1">
        <v>0</v>
      </c>
      <c r="M4525" s="1">
        <f t="array" ref="M4525">SUMPRODUCT(MAX(ISNUMBER(SEARCH('Class Rules'!$B$6:$B$85,$E4525))*ISNUMBER(SEARCH('Class Rules'!$C$6:$C$85,$F4525))*'Class Rules'!$A$6:$A$85))</f>
        <v>0</v>
      </c>
      <c r="N4525" s="1" t="str">
        <f t="array" ref="N4525">IF($M4525=0,'Class Rules'!$D$3,INDEX('Class Rules'!$D$6:$D$85,MATCH($M4525,'Class Rules'!$A$6:$A$85,0)))</f>
        <v>Passenger LDV</v>
      </c>
      <c r="O4525" s="1" t="str">
        <f t="array" ref="O4525">IF(SUMPRODUCT(MAX(ISNUMBER(SEARCH(Fuel_Rules!$A$6:$A$30,$E4525))*ISNUMBER(SEARCH(Fuel_Rules!$B$6:$B$30,$F4525))*(Fuel_Rules!$A$6:$A$30&lt;&gt;"")))&gt;0,"Plug-in hybrid",IF($G4525="Diesel","Diesel","Gasoline"))</f>
        <v>Gasoline</v>
      </c>
    </row>
    <row r="4526" spans="1:15" ht="15" customHeight="1" x14ac:dyDescent="0.25">
      <c r="A4526" s="1">
        <v>2022</v>
      </c>
      <c r="B4526" s="1" t="s">
        <v>6034</v>
      </c>
      <c r="C4526" s="1" t="s">
        <v>3018</v>
      </c>
      <c r="D4526" s="1" t="s">
        <v>6878</v>
      </c>
      <c r="E4526" s="1" t="s">
        <v>2908</v>
      </c>
      <c r="F4526" s="1" t="s">
        <v>3020</v>
      </c>
      <c r="G4526" s="1" t="s">
        <v>103</v>
      </c>
      <c r="H4526" s="1" t="s">
        <v>437</v>
      </c>
      <c r="I4526" s="1">
        <v>2</v>
      </c>
      <c r="J4526" s="1">
        <v>2023</v>
      </c>
      <c r="K4526" s="1">
        <v>211202</v>
      </c>
      <c r="L4526" s="1">
        <v>0</v>
      </c>
      <c r="M4526" s="1">
        <f t="array" ref="M4526">SUMPRODUCT(MAX(ISNUMBER(SEARCH('Class Rules'!$B$6:$B$85,$E4526))*ISNUMBER(SEARCH('Class Rules'!$C$6:$C$85,$F4526))*'Class Rules'!$A$6:$A$85))</f>
        <v>0</v>
      </c>
      <c r="N4526" s="1" t="str">
        <f t="array" ref="N4526">IF($M4526=0,'Class Rules'!$D$3,INDEX('Class Rules'!$D$6:$D$85,MATCH($M4526,'Class Rules'!$A$6:$A$85,0)))</f>
        <v>Passenger LDV</v>
      </c>
      <c r="O4526" s="1" t="str">
        <f t="array" ref="O4526">IF(SUMPRODUCT(MAX(ISNUMBER(SEARCH(Fuel_Rules!$A$6:$A$30,$E4526))*ISNUMBER(SEARCH(Fuel_Rules!$B$6:$B$30,$F4526))*(Fuel_Rules!$A$6:$A$30&lt;&gt;"")))&gt;0,"Plug-in hybrid",IF($G4526="Diesel","Diesel","Gasoline"))</f>
        <v>Gasoline</v>
      </c>
    </row>
    <row r="4527" spans="1:15" ht="15" customHeight="1" x14ac:dyDescent="0.25">
      <c r="A4527" s="1">
        <v>2022</v>
      </c>
      <c r="B4527" s="1" t="s">
        <v>6034</v>
      </c>
      <c r="C4527" s="1" t="s">
        <v>3021</v>
      </c>
      <c r="D4527" s="1" t="s">
        <v>6879</v>
      </c>
      <c r="E4527" s="1" t="s">
        <v>2908</v>
      </c>
      <c r="F4527" s="1" t="s">
        <v>3023</v>
      </c>
      <c r="G4527" s="1" t="s">
        <v>103</v>
      </c>
      <c r="H4527" s="1" t="s">
        <v>437</v>
      </c>
      <c r="I4527" s="1">
        <v>1</v>
      </c>
      <c r="J4527" s="1">
        <v>2023</v>
      </c>
      <c r="K4527" s="1">
        <v>108397</v>
      </c>
      <c r="L4527" s="1">
        <v>0</v>
      </c>
      <c r="M4527" s="1">
        <f t="array" ref="M4527">SUMPRODUCT(MAX(ISNUMBER(SEARCH('Class Rules'!$B$6:$B$85,$E4527))*ISNUMBER(SEARCH('Class Rules'!$C$6:$C$85,$F4527))*'Class Rules'!$A$6:$A$85))</f>
        <v>0</v>
      </c>
      <c r="N4527" s="1" t="str">
        <f t="array" ref="N4527">IF($M4527=0,'Class Rules'!$D$3,INDEX('Class Rules'!$D$6:$D$85,MATCH($M4527,'Class Rules'!$A$6:$A$85,0)))</f>
        <v>Passenger LDV</v>
      </c>
      <c r="O4527" s="1" t="str">
        <f t="array" ref="O4527">IF(SUMPRODUCT(MAX(ISNUMBER(SEARCH(Fuel_Rules!$A$6:$A$30,$E4527))*ISNUMBER(SEARCH(Fuel_Rules!$B$6:$B$30,$F4527))*(Fuel_Rules!$A$6:$A$30&lt;&gt;"")))&gt;0,"Plug-in hybrid",IF($G4527="Diesel","Diesel","Gasoline"))</f>
        <v>Gasoline</v>
      </c>
    </row>
    <row r="4528" spans="1:15" ht="15" customHeight="1" x14ac:dyDescent="0.25">
      <c r="A4528" s="1">
        <v>2022</v>
      </c>
      <c r="B4528" s="1" t="s">
        <v>6034</v>
      </c>
      <c r="C4528" s="1" t="s">
        <v>3024</v>
      </c>
      <c r="D4528" s="1" t="s">
        <v>6880</v>
      </c>
      <c r="E4528" s="1" t="s">
        <v>2908</v>
      </c>
      <c r="F4528" s="1" t="s">
        <v>3026</v>
      </c>
      <c r="G4528" s="1" t="s">
        <v>103</v>
      </c>
      <c r="H4528" s="1" t="s">
        <v>298</v>
      </c>
      <c r="I4528" s="1">
        <v>1.4</v>
      </c>
      <c r="J4528" s="1">
        <v>2023</v>
      </c>
      <c r="K4528" s="1">
        <v>142967</v>
      </c>
      <c r="L4528" s="1">
        <v>0</v>
      </c>
      <c r="M4528" s="1">
        <f t="array" ref="M4528">SUMPRODUCT(MAX(ISNUMBER(SEARCH('Class Rules'!$B$6:$B$85,$E4528))*ISNUMBER(SEARCH('Class Rules'!$C$6:$C$85,$F4528))*'Class Rules'!$A$6:$A$85))</f>
        <v>0</v>
      </c>
      <c r="N4528" s="1" t="str">
        <f t="array" ref="N4528">IF($M4528=0,'Class Rules'!$D$3,INDEX('Class Rules'!$D$6:$D$85,MATCH($M4528,'Class Rules'!$A$6:$A$85,0)))</f>
        <v>Passenger LDV</v>
      </c>
      <c r="O4528" s="1" t="str">
        <f t="array" ref="O4528">IF(SUMPRODUCT(MAX(ISNUMBER(SEARCH(Fuel_Rules!$A$6:$A$30,$E4528))*ISNUMBER(SEARCH(Fuel_Rules!$B$6:$B$30,$F4528))*(Fuel_Rules!$A$6:$A$30&lt;&gt;"")))&gt;0,"Plug-in hybrid",IF($G4528="Diesel","Diesel","Gasoline"))</f>
        <v>Gasoline</v>
      </c>
    </row>
    <row r="4529" spans="1:15" ht="15" customHeight="1" x14ac:dyDescent="0.25">
      <c r="A4529" s="1">
        <v>2022</v>
      </c>
      <c r="B4529" s="1" t="s">
        <v>6034</v>
      </c>
      <c r="C4529" s="1" t="s">
        <v>3027</v>
      </c>
      <c r="D4529" s="1" t="s">
        <v>6881</v>
      </c>
      <c r="E4529" s="1" t="s">
        <v>2908</v>
      </c>
      <c r="F4529" s="1" t="s">
        <v>3029</v>
      </c>
      <c r="G4529" s="1" t="s">
        <v>103</v>
      </c>
      <c r="H4529" s="1" t="s">
        <v>298</v>
      </c>
      <c r="I4529" s="1">
        <v>1.4</v>
      </c>
      <c r="J4529" s="1">
        <v>2023</v>
      </c>
      <c r="K4529" s="1">
        <v>148896</v>
      </c>
      <c r="L4529" s="1">
        <v>0</v>
      </c>
      <c r="M4529" s="1">
        <f t="array" ref="M4529">SUMPRODUCT(MAX(ISNUMBER(SEARCH('Class Rules'!$B$6:$B$85,$E4529))*ISNUMBER(SEARCH('Class Rules'!$C$6:$C$85,$F4529))*'Class Rules'!$A$6:$A$85))</f>
        <v>0</v>
      </c>
      <c r="N4529" s="1" t="str">
        <f t="array" ref="N4529">IF($M4529=0,'Class Rules'!$D$3,INDEX('Class Rules'!$D$6:$D$85,MATCH($M4529,'Class Rules'!$A$6:$A$85,0)))</f>
        <v>Passenger LDV</v>
      </c>
      <c r="O4529" s="1" t="str">
        <f t="array" ref="O4529">IF(SUMPRODUCT(MAX(ISNUMBER(SEARCH(Fuel_Rules!$A$6:$A$30,$E4529))*ISNUMBER(SEARCH(Fuel_Rules!$B$6:$B$30,$F4529))*(Fuel_Rules!$A$6:$A$30&lt;&gt;"")))&gt;0,"Plug-in hybrid",IF($G4529="Diesel","Diesel","Gasoline"))</f>
        <v>Gasoline</v>
      </c>
    </row>
    <row r="4530" spans="1:15" ht="15" customHeight="1" x14ac:dyDescent="0.25">
      <c r="A4530" s="1">
        <v>2022</v>
      </c>
      <c r="B4530" s="1" t="s">
        <v>6034</v>
      </c>
      <c r="C4530" s="1" t="s">
        <v>3030</v>
      </c>
      <c r="D4530" s="1" t="s">
        <v>6882</v>
      </c>
      <c r="E4530" s="1" t="s">
        <v>2908</v>
      </c>
      <c r="F4530" s="1" t="s">
        <v>3032</v>
      </c>
      <c r="G4530" s="1" t="s">
        <v>103</v>
      </c>
      <c r="H4530" s="1" t="s">
        <v>437</v>
      </c>
      <c r="I4530" s="1">
        <v>1</v>
      </c>
      <c r="J4530" s="1">
        <v>2023</v>
      </c>
      <c r="K4530" s="1">
        <v>139410</v>
      </c>
      <c r="L4530" s="1">
        <v>0</v>
      </c>
      <c r="M4530" s="1">
        <f t="array" ref="M4530">SUMPRODUCT(MAX(ISNUMBER(SEARCH('Class Rules'!$B$6:$B$85,$E4530))*ISNUMBER(SEARCH('Class Rules'!$C$6:$C$85,$F4530))*'Class Rules'!$A$6:$A$85))</f>
        <v>0</v>
      </c>
      <c r="N4530" s="1" t="str">
        <f t="array" ref="N4530">IF($M4530=0,'Class Rules'!$D$3,INDEX('Class Rules'!$D$6:$D$85,MATCH($M4530,'Class Rules'!$A$6:$A$85,0)))</f>
        <v>Passenger LDV</v>
      </c>
      <c r="O4530" s="1" t="str">
        <f t="array" ref="O4530">IF(SUMPRODUCT(MAX(ISNUMBER(SEARCH(Fuel_Rules!$A$6:$A$30,$E4530))*ISNUMBER(SEARCH(Fuel_Rules!$B$6:$B$30,$F4530))*(Fuel_Rules!$A$6:$A$30&lt;&gt;"")))&gt;0,"Plug-in hybrid",IF($G4530="Diesel","Diesel","Gasoline"))</f>
        <v>Gasoline</v>
      </c>
    </row>
    <row r="4531" spans="1:15" ht="15" customHeight="1" x14ac:dyDescent="0.25">
      <c r="A4531" s="1">
        <v>2022</v>
      </c>
      <c r="B4531" s="1" t="s">
        <v>6034</v>
      </c>
      <c r="C4531" s="1" t="s">
        <v>3033</v>
      </c>
      <c r="D4531" s="1" t="s">
        <v>6883</v>
      </c>
      <c r="E4531" s="1" t="s">
        <v>2908</v>
      </c>
      <c r="F4531" s="1" t="s">
        <v>3035</v>
      </c>
      <c r="G4531" s="1" t="s">
        <v>103</v>
      </c>
      <c r="H4531" s="1" t="s">
        <v>437</v>
      </c>
      <c r="I4531" s="1">
        <v>1</v>
      </c>
      <c r="J4531" s="1">
        <v>2023</v>
      </c>
      <c r="K4531" s="1">
        <v>120906</v>
      </c>
      <c r="L4531" s="1">
        <v>0</v>
      </c>
      <c r="M4531" s="1">
        <f t="array" ref="M4531">SUMPRODUCT(MAX(ISNUMBER(SEARCH('Class Rules'!$B$6:$B$85,$E4531))*ISNUMBER(SEARCH('Class Rules'!$C$6:$C$85,$F4531))*'Class Rules'!$A$6:$A$85))</f>
        <v>0</v>
      </c>
      <c r="N4531" s="1" t="str">
        <f t="array" ref="N4531">IF($M4531=0,'Class Rules'!$D$3,INDEX('Class Rules'!$D$6:$D$85,MATCH($M4531,'Class Rules'!$A$6:$A$85,0)))</f>
        <v>Passenger LDV</v>
      </c>
      <c r="O4531" s="1" t="str">
        <f t="array" ref="O4531">IF(SUMPRODUCT(MAX(ISNUMBER(SEARCH(Fuel_Rules!$A$6:$A$30,$E4531))*ISNUMBER(SEARCH(Fuel_Rules!$B$6:$B$30,$F4531))*(Fuel_Rules!$A$6:$A$30&lt;&gt;"")))&gt;0,"Plug-in hybrid",IF($G4531="Diesel","Diesel","Gasoline"))</f>
        <v>Gasoline</v>
      </c>
    </row>
    <row r="4532" spans="1:15" ht="15" customHeight="1" x14ac:dyDescent="0.25">
      <c r="A4532" s="1">
        <v>2022</v>
      </c>
      <c r="B4532" s="1" t="s">
        <v>6034</v>
      </c>
      <c r="C4532" s="1" t="s">
        <v>3036</v>
      </c>
      <c r="D4532" s="1" t="s">
        <v>6884</v>
      </c>
      <c r="E4532" s="1" t="s">
        <v>2908</v>
      </c>
      <c r="F4532" s="1" t="s">
        <v>3038</v>
      </c>
      <c r="G4532" s="1" t="s">
        <v>103</v>
      </c>
      <c r="H4532" s="1" t="s">
        <v>437</v>
      </c>
      <c r="I4532" s="1">
        <v>1</v>
      </c>
      <c r="J4532" s="1">
        <v>2023</v>
      </c>
      <c r="K4532" s="1">
        <v>136303</v>
      </c>
      <c r="L4532" s="1">
        <v>0</v>
      </c>
      <c r="M4532" s="1">
        <f t="array" ref="M4532">SUMPRODUCT(MAX(ISNUMBER(SEARCH('Class Rules'!$B$6:$B$85,$E4532))*ISNUMBER(SEARCH('Class Rules'!$C$6:$C$85,$F4532))*'Class Rules'!$A$6:$A$85))</f>
        <v>0</v>
      </c>
      <c r="N4532" s="1" t="str">
        <f t="array" ref="N4532">IF($M4532=0,'Class Rules'!$D$3,INDEX('Class Rules'!$D$6:$D$85,MATCH($M4532,'Class Rules'!$A$6:$A$85,0)))</f>
        <v>Passenger LDV</v>
      </c>
      <c r="O4532" s="1" t="str">
        <f t="array" ref="O4532">IF(SUMPRODUCT(MAX(ISNUMBER(SEARCH(Fuel_Rules!$A$6:$A$30,$E4532))*ISNUMBER(SEARCH(Fuel_Rules!$B$6:$B$30,$F4532))*(Fuel_Rules!$A$6:$A$30&lt;&gt;"")))&gt;0,"Plug-in hybrid",IF($G4532="Diesel","Diesel","Gasoline"))</f>
        <v>Gasoline</v>
      </c>
    </row>
    <row r="4533" spans="1:15" ht="15" customHeight="1" x14ac:dyDescent="0.25">
      <c r="A4533" s="1">
        <v>2022</v>
      </c>
      <c r="B4533" s="1" t="s">
        <v>6034</v>
      </c>
      <c r="C4533" s="1" t="s">
        <v>3039</v>
      </c>
      <c r="D4533" s="1" t="s">
        <v>6885</v>
      </c>
      <c r="E4533" s="1" t="s">
        <v>2908</v>
      </c>
      <c r="F4533" s="1" t="s">
        <v>3041</v>
      </c>
      <c r="G4533" s="1" t="s">
        <v>103</v>
      </c>
      <c r="H4533" s="1" t="s">
        <v>437</v>
      </c>
      <c r="I4533" s="1">
        <v>1.4</v>
      </c>
      <c r="J4533" s="1">
        <v>2023</v>
      </c>
      <c r="K4533" s="1">
        <v>178729</v>
      </c>
      <c r="L4533" s="1">
        <v>0</v>
      </c>
      <c r="M4533" s="1">
        <f t="array" ref="M4533">SUMPRODUCT(MAX(ISNUMBER(SEARCH('Class Rules'!$B$6:$B$85,$E4533))*ISNUMBER(SEARCH('Class Rules'!$C$6:$C$85,$F4533))*'Class Rules'!$A$6:$A$85))</f>
        <v>0</v>
      </c>
      <c r="N4533" s="1" t="str">
        <f t="array" ref="N4533">IF($M4533=0,'Class Rules'!$D$3,INDEX('Class Rules'!$D$6:$D$85,MATCH($M4533,'Class Rules'!$A$6:$A$85,0)))</f>
        <v>Passenger LDV</v>
      </c>
      <c r="O4533" s="1" t="str">
        <f t="array" ref="O4533">IF(SUMPRODUCT(MAX(ISNUMBER(SEARCH(Fuel_Rules!$A$6:$A$30,$E4533))*ISNUMBER(SEARCH(Fuel_Rules!$B$6:$B$30,$F4533))*(Fuel_Rules!$A$6:$A$30&lt;&gt;"")))&gt;0,"Plug-in hybrid",IF($G4533="Diesel","Diesel","Gasoline"))</f>
        <v>Gasoline</v>
      </c>
    </row>
    <row r="4534" spans="1:15" ht="15" customHeight="1" x14ac:dyDescent="0.25">
      <c r="A4534" s="1">
        <v>2022</v>
      </c>
      <c r="B4534" s="1" t="s">
        <v>6034</v>
      </c>
      <c r="C4534" s="1" t="s">
        <v>3042</v>
      </c>
      <c r="D4534" s="1" t="s">
        <v>6886</v>
      </c>
      <c r="E4534" s="1" t="s">
        <v>2908</v>
      </c>
      <c r="F4534" s="1" t="s">
        <v>3044</v>
      </c>
      <c r="G4534" s="1" t="s">
        <v>103</v>
      </c>
      <c r="H4534" s="1" t="s">
        <v>437</v>
      </c>
      <c r="I4534" s="1">
        <v>1.4</v>
      </c>
      <c r="J4534" s="1">
        <v>2023</v>
      </c>
      <c r="K4534" s="1">
        <v>209285</v>
      </c>
      <c r="L4534" s="1">
        <v>0</v>
      </c>
      <c r="M4534" s="1">
        <f t="array" ref="M4534">SUMPRODUCT(MAX(ISNUMBER(SEARCH('Class Rules'!$B$6:$B$85,$E4534))*ISNUMBER(SEARCH('Class Rules'!$C$6:$C$85,$F4534))*'Class Rules'!$A$6:$A$85))</f>
        <v>0</v>
      </c>
      <c r="N4534" s="1" t="str">
        <f t="array" ref="N4534">IF($M4534=0,'Class Rules'!$D$3,INDEX('Class Rules'!$D$6:$D$85,MATCH($M4534,'Class Rules'!$A$6:$A$85,0)))</f>
        <v>Passenger LDV</v>
      </c>
      <c r="O4534" s="1" t="str">
        <f t="array" ref="O4534">IF(SUMPRODUCT(MAX(ISNUMBER(SEARCH(Fuel_Rules!$A$6:$A$30,$E4534))*ISNUMBER(SEARCH(Fuel_Rules!$B$6:$B$30,$F4534))*(Fuel_Rules!$A$6:$A$30&lt;&gt;"")))&gt;0,"Plug-in hybrid",IF($G4534="Diesel","Diesel","Gasoline"))</f>
        <v>Gasoline</v>
      </c>
    </row>
    <row r="4535" spans="1:15" ht="15" customHeight="1" x14ac:dyDescent="0.25">
      <c r="A4535" s="1">
        <v>2022</v>
      </c>
      <c r="B4535" s="1" t="s">
        <v>6034</v>
      </c>
      <c r="C4535" s="1" t="s">
        <v>3045</v>
      </c>
      <c r="D4535" s="1" t="s">
        <v>6887</v>
      </c>
      <c r="E4535" s="1" t="s">
        <v>2908</v>
      </c>
      <c r="F4535" s="1" t="s">
        <v>3047</v>
      </c>
      <c r="G4535" s="1" t="s">
        <v>103</v>
      </c>
      <c r="H4535" s="1" t="s">
        <v>437</v>
      </c>
      <c r="I4535" s="1">
        <v>1.4</v>
      </c>
      <c r="J4535" s="1">
        <v>2023</v>
      </c>
      <c r="K4535" s="1">
        <v>209909</v>
      </c>
      <c r="L4535" s="1">
        <v>0</v>
      </c>
      <c r="M4535" s="1">
        <f t="array" ref="M4535">SUMPRODUCT(MAX(ISNUMBER(SEARCH('Class Rules'!$B$6:$B$85,$E4535))*ISNUMBER(SEARCH('Class Rules'!$C$6:$C$85,$F4535))*'Class Rules'!$A$6:$A$85))</f>
        <v>0</v>
      </c>
      <c r="N4535" s="1" t="str">
        <f t="array" ref="N4535">IF($M4535=0,'Class Rules'!$D$3,INDEX('Class Rules'!$D$6:$D$85,MATCH($M4535,'Class Rules'!$A$6:$A$85,0)))</f>
        <v>Passenger LDV</v>
      </c>
      <c r="O4535" s="1" t="str">
        <f t="array" ref="O4535">IF(SUMPRODUCT(MAX(ISNUMBER(SEARCH(Fuel_Rules!$A$6:$A$30,$E4535))*ISNUMBER(SEARCH(Fuel_Rules!$B$6:$B$30,$F4535))*(Fuel_Rules!$A$6:$A$30&lt;&gt;"")))&gt;0,"Plug-in hybrid",IF($G4535="Diesel","Diesel","Gasoline"))</f>
        <v>Gasoline</v>
      </c>
    </row>
    <row r="4536" spans="1:15" ht="15" customHeight="1" x14ac:dyDescent="0.25">
      <c r="A4536" s="1">
        <v>2022</v>
      </c>
      <c r="B4536" s="1" t="s">
        <v>6034</v>
      </c>
      <c r="C4536" s="1" t="s">
        <v>6888</v>
      </c>
      <c r="D4536" s="1" t="s">
        <v>6889</v>
      </c>
      <c r="E4536" s="1" t="s">
        <v>2908</v>
      </c>
      <c r="F4536" s="1" t="s">
        <v>6890</v>
      </c>
      <c r="G4536" s="1" t="s">
        <v>105</v>
      </c>
      <c r="H4536" s="1" t="s">
        <v>298</v>
      </c>
      <c r="I4536" s="1">
        <v>3</v>
      </c>
      <c r="J4536" s="1">
        <v>2023</v>
      </c>
      <c r="K4536" s="1">
        <v>281308</v>
      </c>
      <c r="L4536" s="1">
        <v>0</v>
      </c>
      <c r="M4536" s="1">
        <f t="array" ref="M4536">SUMPRODUCT(MAX(ISNUMBER(SEARCH('Class Rules'!$B$6:$B$85,$E4536))*ISNUMBER(SEARCH('Class Rules'!$C$6:$C$85,$F4536))*'Class Rules'!$A$6:$A$85))</f>
        <v>20</v>
      </c>
      <c r="N4536" s="1" t="str">
        <f t="array" ref="N4536">IF($M4536=0,'Class Rules'!$D$3,INDEX('Class Rules'!$D$6:$D$85,MATCH($M4536,'Class Rules'!$A$6:$A$85,0)))</f>
        <v>Freight LDV</v>
      </c>
      <c r="O4536" s="1" t="str">
        <f t="array" ref="O4536">IF(SUMPRODUCT(MAX(ISNUMBER(SEARCH(Fuel_Rules!$A$6:$A$30,$E4536))*ISNUMBER(SEARCH(Fuel_Rules!$B$6:$B$30,$F4536))*(Fuel_Rules!$A$6:$A$30&lt;&gt;"")))&gt;0,"Plug-in hybrid",IF($G4536="Diesel","Diesel","Gasoline"))</f>
        <v>Diesel</v>
      </c>
    </row>
    <row r="4537" spans="1:15" ht="15" customHeight="1" x14ac:dyDescent="0.25">
      <c r="A4537" s="1">
        <v>2022</v>
      </c>
      <c r="B4537" s="1" t="s">
        <v>6034</v>
      </c>
      <c r="C4537" s="1" t="s">
        <v>6888</v>
      </c>
      <c r="D4537" s="1" t="s">
        <v>6891</v>
      </c>
      <c r="E4537" s="1" t="s">
        <v>2908</v>
      </c>
      <c r="F4537" s="1" t="s">
        <v>6890</v>
      </c>
      <c r="G4537" s="1" t="s">
        <v>105</v>
      </c>
      <c r="H4537" s="1" t="s">
        <v>298</v>
      </c>
      <c r="I4537" s="1">
        <v>3</v>
      </c>
      <c r="J4537" s="1">
        <v>2023</v>
      </c>
      <c r="K4537" s="1">
        <v>257396</v>
      </c>
      <c r="L4537" s="1">
        <v>0</v>
      </c>
      <c r="M4537" s="1">
        <f t="array" ref="M4537">SUMPRODUCT(MAX(ISNUMBER(SEARCH('Class Rules'!$B$6:$B$85,$E4537))*ISNUMBER(SEARCH('Class Rules'!$C$6:$C$85,$F4537))*'Class Rules'!$A$6:$A$85))</f>
        <v>20</v>
      </c>
      <c r="N4537" s="1" t="str">
        <f t="array" ref="N4537">IF($M4537=0,'Class Rules'!$D$3,INDEX('Class Rules'!$D$6:$D$85,MATCH($M4537,'Class Rules'!$A$6:$A$85,0)))</f>
        <v>Freight LDV</v>
      </c>
      <c r="O4537" s="1" t="str">
        <f t="array" ref="O4537">IF(SUMPRODUCT(MAX(ISNUMBER(SEARCH(Fuel_Rules!$A$6:$A$30,$E4537))*ISNUMBER(SEARCH(Fuel_Rules!$B$6:$B$30,$F4537))*(Fuel_Rules!$A$6:$A$30&lt;&gt;"")))&gt;0,"Plug-in hybrid",IF($G4537="Diesel","Diesel","Gasoline"))</f>
        <v>Diesel</v>
      </c>
    </row>
    <row r="4538" spans="1:15" ht="15" customHeight="1" x14ac:dyDescent="0.25">
      <c r="A4538" s="1">
        <v>2022</v>
      </c>
      <c r="B4538" s="1" t="s">
        <v>6034</v>
      </c>
      <c r="C4538" s="1" t="s">
        <v>3052</v>
      </c>
      <c r="D4538" s="1" t="s">
        <v>6892</v>
      </c>
      <c r="E4538" s="1" t="s">
        <v>3050</v>
      </c>
      <c r="F4538" s="1" t="s">
        <v>3054</v>
      </c>
      <c r="G4538" s="1" t="s">
        <v>103</v>
      </c>
      <c r="H4538" s="1" t="s">
        <v>298</v>
      </c>
      <c r="I4538" s="1">
        <v>2</v>
      </c>
      <c r="J4538" s="1">
        <v>2023</v>
      </c>
      <c r="K4538" s="1">
        <v>547162</v>
      </c>
      <c r="L4538" s="1">
        <v>0</v>
      </c>
      <c r="M4538" s="1">
        <f t="array" ref="M4538">SUMPRODUCT(MAX(ISNUMBER(SEARCH('Class Rules'!$B$6:$B$85,$E4538))*ISNUMBER(SEARCH('Class Rules'!$C$6:$C$85,$F4538))*'Class Rules'!$A$6:$A$85))</f>
        <v>0</v>
      </c>
      <c r="N4538" s="1" t="str">
        <f t="array" ref="N4538">IF($M4538=0,'Class Rules'!$D$3,INDEX('Class Rules'!$D$6:$D$85,MATCH($M4538,'Class Rules'!$A$6:$A$85,0)))</f>
        <v>Passenger LDV</v>
      </c>
      <c r="O4538" s="1" t="str">
        <f t="array" ref="O4538">IF(SUMPRODUCT(MAX(ISNUMBER(SEARCH(Fuel_Rules!$A$6:$A$30,$E4538))*ISNUMBER(SEARCH(Fuel_Rules!$B$6:$B$30,$F4538))*(Fuel_Rules!$A$6:$A$30&lt;&gt;"")))&gt;0,"Plug-in hybrid",IF($G4538="Diesel","Diesel","Gasoline"))</f>
        <v>Plug-in hybrid</v>
      </c>
    </row>
    <row r="4539" spans="1:15" ht="15" customHeight="1" x14ac:dyDescent="0.25">
      <c r="A4539" s="1">
        <v>2022</v>
      </c>
      <c r="B4539" s="1" t="s">
        <v>6034</v>
      </c>
      <c r="C4539" s="1" t="s">
        <v>3061</v>
      </c>
      <c r="D4539" s="1" t="s">
        <v>6893</v>
      </c>
      <c r="E4539" s="1" t="s">
        <v>3050</v>
      </c>
      <c r="F4539" s="1" t="s">
        <v>3063</v>
      </c>
      <c r="G4539" s="1" t="s">
        <v>103</v>
      </c>
      <c r="H4539" s="1" t="s">
        <v>298</v>
      </c>
      <c r="I4539" s="1">
        <v>2</v>
      </c>
      <c r="J4539" s="1">
        <v>2023</v>
      </c>
      <c r="K4539" s="1">
        <v>435989</v>
      </c>
      <c r="L4539" s="1">
        <v>0</v>
      </c>
      <c r="M4539" s="1">
        <f t="array" ref="M4539">SUMPRODUCT(MAX(ISNUMBER(SEARCH('Class Rules'!$B$6:$B$85,$E4539))*ISNUMBER(SEARCH('Class Rules'!$C$6:$C$85,$F4539))*'Class Rules'!$A$6:$A$85))</f>
        <v>0</v>
      </c>
      <c r="N4539" s="1" t="str">
        <f t="array" ref="N4539">IF($M4539=0,'Class Rules'!$D$3,INDEX('Class Rules'!$D$6:$D$85,MATCH($M4539,'Class Rules'!$A$6:$A$85,0)))</f>
        <v>Passenger LDV</v>
      </c>
      <c r="O4539" s="1" t="str">
        <f t="array" ref="O4539">IF(SUMPRODUCT(MAX(ISNUMBER(SEARCH(Fuel_Rules!$A$6:$A$30,$E4539))*ISNUMBER(SEARCH(Fuel_Rules!$B$6:$B$30,$F4539))*(Fuel_Rules!$A$6:$A$30&lt;&gt;"")))&gt;0,"Plug-in hybrid",IF($G4539="Diesel","Diesel","Gasoline"))</f>
        <v>Plug-in hybrid</v>
      </c>
    </row>
    <row r="4540" spans="1:15" ht="15" customHeight="1" x14ac:dyDescent="0.25">
      <c r="A4540" s="1">
        <v>2022</v>
      </c>
      <c r="B4540" s="1" t="s">
        <v>6034</v>
      </c>
      <c r="C4540" s="1" t="s">
        <v>3064</v>
      </c>
      <c r="D4540" s="1" t="s">
        <v>6894</v>
      </c>
      <c r="E4540" s="1" t="s">
        <v>3050</v>
      </c>
      <c r="F4540" s="1" t="s">
        <v>3066</v>
      </c>
      <c r="G4540" s="1" t="s">
        <v>103</v>
      </c>
      <c r="H4540" s="1" t="s">
        <v>298</v>
      </c>
      <c r="I4540" s="1">
        <v>2</v>
      </c>
      <c r="J4540" s="1">
        <v>2023</v>
      </c>
      <c r="K4540" s="1">
        <v>409205</v>
      </c>
      <c r="L4540" s="1">
        <v>0</v>
      </c>
      <c r="M4540" s="1">
        <f t="array" ref="M4540">SUMPRODUCT(MAX(ISNUMBER(SEARCH('Class Rules'!$B$6:$B$85,$E4540))*ISNUMBER(SEARCH('Class Rules'!$C$6:$C$85,$F4540))*'Class Rules'!$A$6:$A$85))</f>
        <v>0</v>
      </c>
      <c r="N4540" s="1" t="str">
        <f t="array" ref="N4540">IF($M4540=0,'Class Rules'!$D$3,INDEX('Class Rules'!$D$6:$D$85,MATCH($M4540,'Class Rules'!$A$6:$A$85,0)))</f>
        <v>Passenger LDV</v>
      </c>
      <c r="O4540" s="1" t="str">
        <f t="array" ref="O4540">IF(SUMPRODUCT(MAX(ISNUMBER(SEARCH(Fuel_Rules!$A$6:$A$30,$E4540))*ISNUMBER(SEARCH(Fuel_Rules!$B$6:$B$30,$F4540))*(Fuel_Rules!$A$6:$A$30&lt;&gt;"")))&gt;0,"Plug-in hybrid",IF($G4540="Diesel","Diesel","Gasoline"))</f>
        <v>Plug-in hybrid</v>
      </c>
    </row>
    <row r="4541" spans="1:15" ht="15" customHeight="1" x14ac:dyDescent="0.25">
      <c r="A4541" s="1">
        <v>2022</v>
      </c>
      <c r="B4541" s="1" t="s">
        <v>6034</v>
      </c>
      <c r="C4541" s="1" t="s">
        <v>3067</v>
      </c>
      <c r="D4541" s="1" t="s">
        <v>6895</v>
      </c>
      <c r="E4541" s="1" t="s">
        <v>3050</v>
      </c>
      <c r="F4541" s="1" t="s">
        <v>3069</v>
      </c>
      <c r="G4541" s="1" t="s">
        <v>103</v>
      </c>
      <c r="H4541" s="1" t="s">
        <v>298</v>
      </c>
      <c r="I4541" s="1">
        <v>2</v>
      </c>
      <c r="J4541" s="1">
        <v>2023</v>
      </c>
      <c r="K4541" s="1">
        <v>425244</v>
      </c>
      <c r="L4541" s="1">
        <v>0</v>
      </c>
      <c r="M4541" s="1">
        <f t="array" ref="M4541">SUMPRODUCT(MAX(ISNUMBER(SEARCH('Class Rules'!$B$6:$B$85,$E4541))*ISNUMBER(SEARCH('Class Rules'!$C$6:$C$85,$F4541))*'Class Rules'!$A$6:$A$85))</f>
        <v>0</v>
      </c>
      <c r="N4541" s="1" t="str">
        <f t="array" ref="N4541">IF($M4541=0,'Class Rules'!$D$3,INDEX('Class Rules'!$D$6:$D$85,MATCH($M4541,'Class Rules'!$A$6:$A$85,0)))</f>
        <v>Passenger LDV</v>
      </c>
      <c r="O4541" s="1" t="str">
        <f t="array" ref="O4541">IF(SUMPRODUCT(MAX(ISNUMBER(SEARCH(Fuel_Rules!$A$6:$A$30,$E4541))*ISNUMBER(SEARCH(Fuel_Rules!$B$6:$B$30,$F4541))*(Fuel_Rules!$A$6:$A$30&lt;&gt;"")))&gt;0,"Plug-in hybrid",IF($G4541="Diesel","Diesel","Gasoline"))</f>
        <v>Plug-in hybrid</v>
      </c>
    </row>
    <row r="4542" spans="1:15" ht="15" customHeight="1" x14ac:dyDescent="0.25">
      <c r="A4542" s="1">
        <v>2022</v>
      </c>
      <c r="B4542" s="1" t="s">
        <v>6034</v>
      </c>
      <c r="C4542" s="1" t="s">
        <v>3070</v>
      </c>
      <c r="D4542" s="1" t="s">
        <v>6896</v>
      </c>
      <c r="E4542" s="1" t="s">
        <v>3050</v>
      </c>
      <c r="F4542" s="1" t="s">
        <v>3072</v>
      </c>
      <c r="G4542" s="1" t="s">
        <v>103</v>
      </c>
      <c r="H4542" s="1" t="s">
        <v>298</v>
      </c>
      <c r="I4542" s="1">
        <v>2</v>
      </c>
      <c r="J4542" s="1">
        <v>2023</v>
      </c>
      <c r="K4542" s="1">
        <v>556542</v>
      </c>
      <c r="L4542" s="1">
        <v>0</v>
      </c>
      <c r="M4542" s="1">
        <f t="array" ref="M4542">SUMPRODUCT(MAX(ISNUMBER(SEARCH('Class Rules'!$B$6:$B$85,$E4542))*ISNUMBER(SEARCH('Class Rules'!$C$6:$C$85,$F4542))*'Class Rules'!$A$6:$A$85))</f>
        <v>0</v>
      </c>
      <c r="N4542" s="1" t="str">
        <f t="array" ref="N4542">IF($M4542=0,'Class Rules'!$D$3,INDEX('Class Rules'!$D$6:$D$85,MATCH($M4542,'Class Rules'!$A$6:$A$85,0)))</f>
        <v>Passenger LDV</v>
      </c>
      <c r="O4542" s="1" t="str">
        <f t="array" ref="O4542">IF(SUMPRODUCT(MAX(ISNUMBER(SEARCH(Fuel_Rules!$A$6:$A$30,$E4542))*ISNUMBER(SEARCH(Fuel_Rules!$B$6:$B$30,$F4542))*(Fuel_Rules!$A$6:$A$30&lt;&gt;"")))&gt;0,"Plug-in hybrid",IF($G4542="Diesel","Diesel","Gasoline"))</f>
        <v>Plug-in hybrid</v>
      </c>
    </row>
    <row r="4543" spans="1:15" ht="15" customHeight="1" x14ac:dyDescent="0.25">
      <c r="A4543" s="1">
        <v>2022</v>
      </c>
      <c r="B4543" s="1" t="s">
        <v>6034</v>
      </c>
      <c r="C4543" s="1" t="s">
        <v>3073</v>
      </c>
      <c r="D4543" s="1" t="s">
        <v>6897</v>
      </c>
      <c r="E4543" s="1" t="s">
        <v>3050</v>
      </c>
      <c r="F4543" s="1" t="s">
        <v>3075</v>
      </c>
      <c r="G4543" s="1" t="s">
        <v>103</v>
      </c>
      <c r="H4543" s="1" t="s">
        <v>298</v>
      </c>
      <c r="I4543" s="1">
        <v>2</v>
      </c>
      <c r="J4543" s="1">
        <v>2023</v>
      </c>
      <c r="K4543" s="1">
        <v>347709</v>
      </c>
      <c r="L4543" s="1">
        <v>0</v>
      </c>
      <c r="M4543" s="1">
        <f t="array" ref="M4543">SUMPRODUCT(MAX(ISNUMBER(SEARCH('Class Rules'!$B$6:$B$85,$E4543))*ISNUMBER(SEARCH('Class Rules'!$C$6:$C$85,$F4543))*'Class Rules'!$A$6:$A$85))</f>
        <v>0</v>
      </c>
      <c r="N4543" s="1" t="str">
        <f t="array" ref="N4543">IF($M4543=0,'Class Rules'!$D$3,INDEX('Class Rules'!$D$6:$D$85,MATCH($M4543,'Class Rules'!$A$6:$A$85,0)))</f>
        <v>Passenger LDV</v>
      </c>
      <c r="O4543" s="1" t="str">
        <f t="array" ref="O4543">IF(SUMPRODUCT(MAX(ISNUMBER(SEARCH(Fuel_Rules!$A$6:$A$30,$E4543))*ISNUMBER(SEARCH(Fuel_Rules!$B$6:$B$30,$F4543))*(Fuel_Rules!$A$6:$A$30&lt;&gt;"")))&gt;0,"Plug-in hybrid",IF($G4543="Diesel","Diesel","Gasoline"))</f>
        <v>Plug-in hybrid</v>
      </c>
    </row>
    <row r="4544" spans="1:15" ht="15" customHeight="1" x14ac:dyDescent="0.25">
      <c r="A4544" s="1">
        <v>2022</v>
      </c>
      <c r="B4544" s="1" t="s">
        <v>6034</v>
      </c>
      <c r="C4544" s="1" t="s">
        <v>3079</v>
      </c>
      <c r="D4544" s="1" t="s">
        <v>6898</v>
      </c>
      <c r="E4544" s="1" t="s">
        <v>3050</v>
      </c>
      <c r="F4544" s="1" t="s">
        <v>3081</v>
      </c>
      <c r="G4544" s="1" t="s">
        <v>103</v>
      </c>
      <c r="H4544" s="1" t="s">
        <v>298</v>
      </c>
      <c r="I4544" s="1">
        <v>2</v>
      </c>
      <c r="J4544" s="1">
        <v>2023</v>
      </c>
      <c r="K4544" s="1">
        <v>385005</v>
      </c>
      <c r="L4544" s="1">
        <v>0</v>
      </c>
      <c r="M4544" s="1">
        <f t="array" ref="M4544">SUMPRODUCT(MAX(ISNUMBER(SEARCH('Class Rules'!$B$6:$B$85,$E4544))*ISNUMBER(SEARCH('Class Rules'!$C$6:$C$85,$F4544))*'Class Rules'!$A$6:$A$85))</f>
        <v>0</v>
      </c>
      <c r="N4544" s="1" t="str">
        <f t="array" ref="N4544">IF($M4544=0,'Class Rules'!$D$3,INDEX('Class Rules'!$D$6:$D$85,MATCH($M4544,'Class Rules'!$A$6:$A$85,0)))</f>
        <v>Passenger LDV</v>
      </c>
      <c r="O4544" s="1" t="str">
        <f t="array" ref="O4544">IF(SUMPRODUCT(MAX(ISNUMBER(SEARCH(Fuel_Rules!$A$6:$A$30,$E4544))*ISNUMBER(SEARCH(Fuel_Rules!$B$6:$B$30,$F4544))*(Fuel_Rules!$A$6:$A$30&lt;&gt;"")))&gt;0,"Plug-in hybrid",IF($G4544="Diesel","Diesel","Gasoline"))</f>
        <v>Plug-in hybrid</v>
      </c>
    </row>
    <row r="4545" spans="1:15" ht="15" customHeight="1" x14ac:dyDescent="0.25">
      <c r="A4545" s="1">
        <v>2022</v>
      </c>
      <c r="B4545" s="1" t="s">
        <v>6034</v>
      </c>
      <c r="C4545" s="1" t="s">
        <v>3082</v>
      </c>
      <c r="D4545" s="1" t="s">
        <v>6899</v>
      </c>
      <c r="E4545" s="1" t="s">
        <v>3050</v>
      </c>
      <c r="F4545" s="1" t="s">
        <v>3084</v>
      </c>
      <c r="G4545" s="1" t="s">
        <v>103</v>
      </c>
      <c r="H4545" s="1" t="s">
        <v>298</v>
      </c>
      <c r="I4545" s="1">
        <v>2</v>
      </c>
      <c r="J4545" s="1">
        <v>2023</v>
      </c>
      <c r="K4545" s="1">
        <v>459679</v>
      </c>
      <c r="L4545" s="1">
        <v>0</v>
      </c>
      <c r="M4545" s="1">
        <f t="array" ref="M4545">SUMPRODUCT(MAX(ISNUMBER(SEARCH('Class Rules'!$B$6:$B$85,$E4545))*ISNUMBER(SEARCH('Class Rules'!$C$6:$C$85,$F4545))*'Class Rules'!$A$6:$A$85))</f>
        <v>0</v>
      </c>
      <c r="N4545" s="1" t="str">
        <f t="array" ref="N4545">IF($M4545=0,'Class Rules'!$D$3,INDEX('Class Rules'!$D$6:$D$85,MATCH($M4545,'Class Rules'!$A$6:$A$85,0)))</f>
        <v>Passenger LDV</v>
      </c>
      <c r="O4545" s="1" t="str">
        <f t="array" ref="O4545">IF(SUMPRODUCT(MAX(ISNUMBER(SEARCH(Fuel_Rules!$A$6:$A$30,$E4545))*ISNUMBER(SEARCH(Fuel_Rules!$B$6:$B$30,$F4545))*(Fuel_Rules!$A$6:$A$30&lt;&gt;"")))&gt;0,"Plug-in hybrid",IF($G4545="Diesel","Diesel","Gasoline"))</f>
        <v>Plug-in hybrid</v>
      </c>
    </row>
    <row r="4546" spans="1:15" ht="15" customHeight="1" x14ac:dyDescent="0.25">
      <c r="A4546" s="1">
        <v>2022</v>
      </c>
      <c r="B4546" s="1" t="s">
        <v>6034</v>
      </c>
      <c r="C4546" s="1" t="s">
        <v>3094</v>
      </c>
      <c r="D4546" s="1" t="s">
        <v>6900</v>
      </c>
      <c r="E4546" s="1" t="s">
        <v>3050</v>
      </c>
      <c r="F4546" s="1" t="s">
        <v>3096</v>
      </c>
      <c r="G4546" s="1" t="s">
        <v>103</v>
      </c>
      <c r="H4546" s="1" t="s">
        <v>298</v>
      </c>
      <c r="I4546" s="1">
        <v>1.5</v>
      </c>
      <c r="J4546" s="1">
        <v>2023</v>
      </c>
      <c r="K4546" s="1">
        <v>321879</v>
      </c>
      <c r="L4546" s="1">
        <v>0</v>
      </c>
      <c r="M4546" s="1">
        <f t="array" ref="M4546">SUMPRODUCT(MAX(ISNUMBER(SEARCH('Class Rules'!$B$6:$B$85,$E4546))*ISNUMBER(SEARCH('Class Rules'!$C$6:$C$85,$F4546))*'Class Rules'!$A$6:$A$85))</f>
        <v>0</v>
      </c>
      <c r="N4546" s="1" t="str">
        <f t="array" ref="N4546">IF($M4546=0,'Class Rules'!$D$3,INDEX('Class Rules'!$D$6:$D$85,MATCH($M4546,'Class Rules'!$A$6:$A$85,0)))</f>
        <v>Passenger LDV</v>
      </c>
      <c r="O4546" s="1" t="str">
        <f t="array" ref="O4546">IF(SUMPRODUCT(MAX(ISNUMBER(SEARCH(Fuel_Rules!$A$6:$A$30,$E4546))*ISNUMBER(SEARCH(Fuel_Rules!$B$6:$B$30,$F4546))*(Fuel_Rules!$A$6:$A$30&lt;&gt;"")))&gt;0,"Plug-in hybrid",IF($G4546="Diesel","Diesel","Gasoline"))</f>
        <v>Gasoline</v>
      </c>
    </row>
    <row r="4547" spans="1:15" ht="15" customHeight="1" x14ac:dyDescent="0.25">
      <c r="A4547" s="1">
        <v>2022</v>
      </c>
      <c r="B4547" s="1" t="s">
        <v>6034</v>
      </c>
      <c r="C4547" s="1" t="s">
        <v>3103</v>
      </c>
      <c r="D4547" s="1" t="s">
        <v>6901</v>
      </c>
      <c r="E4547" s="1" t="s">
        <v>3050</v>
      </c>
      <c r="F4547" s="1" t="s">
        <v>3105</v>
      </c>
      <c r="G4547" s="1" t="s">
        <v>103</v>
      </c>
      <c r="H4547" s="1" t="s">
        <v>298</v>
      </c>
      <c r="I4547" s="1">
        <v>1.5</v>
      </c>
      <c r="J4547" s="1">
        <v>2023</v>
      </c>
      <c r="K4547" s="1">
        <v>332027</v>
      </c>
      <c r="L4547" s="1">
        <v>0</v>
      </c>
      <c r="M4547" s="1">
        <f t="array" ref="M4547">SUMPRODUCT(MAX(ISNUMBER(SEARCH('Class Rules'!$B$6:$B$85,$E4547))*ISNUMBER(SEARCH('Class Rules'!$C$6:$C$85,$F4547))*'Class Rules'!$A$6:$A$85))</f>
        <v>0</v>
      </c>
      <c r="N4547" s="1" t="str">
        <f t="array" ref="N4547">IF($M4547=0,'Class Rules'!$D$3,INDEX('Class Rules'!$D$6:$D$85,MATCH($M4547,'Class Rules'!$A$6:$A$85,0)))</f>
        <v>Passenger LDV</v>
      </c>
      <c r="O4547" s="1" t="str">
        <f t="array" ref="O4547">IF(SUMPRODUCT(MAX(ISNUMBER(SEARCH(Fuel_Rules!$A$6:$A$30,$E4547))*ISNUMBER(SEARCH(Fuel_Rules!$B$6:$B$30,$F4547))*(Fuel_Rules!$A$6:$A$30&lt;&gt;"")))&gt;0,"Plug-in hybrid",IF($G4547="Diesel","Diesel","Gasoline"))</f>
        <v>Gasoline</v>
      </c>
    </row>
    <row r="4548" spans="1:15" ht="15" customHeight="1" x14ac:dyDescent="0.25">
      <c r="A4548" s="1">
        <v>2022</v>
      </c>
      <c r="B4548" s="1" t="s">
        <v>6034</v>
      </c>
      <c r="C4548" s="1" t="s">
        <v>3106</v>
      </c>
      <c r="D4548" s="1" t="s">
        <v>6902</v>
      </c>
      <c r="E4548" s="1" t="s">
        <v>3050</v>
      </c>
      <c r="F4548" s="1" t="s">
        <v>3108</v>
      </c>
      <c r="G4548" s="1" t="s">
        <v>103</v>
      </c>
      <c r="H4548" s="1" t="s">
        <v>298</v>
      </c>
      <c r="I4548" s="1">
        <v>1.5</v>
      </c>
      <c r="J4548" s="1">
        <v>2023</v>
      </c>
      <c r="K4548" s="1">
        <v>295728</v>
      </c>
      <c r="L4548" s="1">
        <v>0</v>
      </c>
      <c r="M4548" s="1">
        <f t="array" ref="M4548">SUMPRODUCT(MAX(ISNUMBER(SEARCH('Class Rules'!$B$6:$B$85,$E4548))*ISNUMBER(SEARCH('Class Rules'!$C$6:$C$85,$F4548))*'Class Rules'!$A$6:$A$85))</f>
        <v>0</v>
      </c>
      <c r="N4548" s="1" t="str">
        <f t="array" ref="N4548">IF($M4548=0,'Class Rules'!$D$3,INDEX('Class Rules'!$D$6:$D$85,MATCH($M4548,'Class Rules'!$A$6:$A$85,0)))</f>
        <v>Passenger LDV</v>
      </c>
      <c r="O4548" s="1" t="str">
        <f t="array" ref="O4548">IF(SUMPRODUCT(MAX(ISNUMBER(SEARCH(Fuel_Rules!$A$6:$A$30,$E4548))*ISNUMBER(SEARCH(Fuel_Rules!$B$6:$B$30,$F4548))*(Fuel_Rules!$A$6:$A$30&lt;&gt;"")))&gt;0,"Plug-in hybrid",IF($G4548="Diesel","Diesel","Gasoline"))</f>
        <v>Gasoline</v>
      </c>
    </row>
    <row r="4549" spans="1:15" ht="15" customHeight="1" x14ac:dyDescent="0.25">
      <c r="A4549" s="1">
        <v>2022</v>
      </c>
      <c r="B4549" s="1" t="s">
        <v>6034</v>
      </c>
      <c r="C4549" s="1" t="s">
        <v>3109</v>
      </c>
      <c r="D4549" s="1" t="s">
        <v>6903</v>
      </c>
      <c r="E4549" s="1" t="s">
        <v>3050</v>
      </c>
      <c r="F4549" s="1" t="s">
        <v>3111</v>
      </c>
      <c r="G4549" s="1" t="s">
        <v>103</v>
      </c>
      <c r="H4549" s="1" t="s">
        <v>298</v>
      </c>
      <c r="I4549" s="1">
        <v>2</v>
      </c>
      <c r="J4549" s="1">
        <v>2023</v>
      </c>
      <c r="K4549" s="1">
        <v>489624</v>
      </c>
      <c r="L4549" s="1">
        <v>0</v>
      </c>
      <c r="M4549" s="1">
        <f t="array" ref="M4549">SUMPRODUCT(MAX(ISNUMBER(SEARCH('Class Rules'!$B$6:$B$85,$E4549))*ISNUMBER(SEARCH('Class Rules'!$C$6:$C$85,$F4549))*'Class Rules'!$A$6:$A$85))</f>
        <v>0</v>
      </c>
      <c r="N4549" s="1" t="str">
        <f t="array" ref="N4549">IF($M4549=0,'Class Rules'!$D$3,INDEX('Class Rules'!$D$6:$D$85,MATCH($M4549,'Class Rules'!$A$6:$A$85,0)))</f>
        <v>Passenger LDV</v>
      </c>
      <c r="O4549" s="1" t="str">
        <f t="array" ref="O4549">IF(SUMPRODUCT(MAX(ISNUMBER(SEARCH(Fuel_Rules!$A$6:$A$30,$E4549))*ISNUMBER(SEARCH(Fuel_Rules!$B$6:$B$30,$F4549))*(Fuel_Rules!$A$6:$A$30&lt;&gt;"")))&gt;0,"Plug-in hybrid",IF($G4549="Diesel","Diesel","Gasoline"))</f>
        <v>Plug-in hybrid</v>
      </c>
    </row>
    <row r="4550" spans="1:15" ht="15" customHeight="1" x14ac:dyDescent="0.25">
      <c r="A4550" s="1">
        <v>2022</v>
      </c>
      <c r="B4550" s="1" t="s">
        <v>6034</v>
      </c>
      <c r="C4550" s="1" t="s">
        <v>3112</v>
      </c>
      <c r="D4550" s="1" t="s">
        <v>6904</v>
      </c>
      <c r="E4550" s="1" t="s">
        <v>3050</v>
      </c>
      <c r="F4550" s="1" t="s">
        <v>3114</v>
      </c>
      <c r="G4550" s="1" t="s">
        <v>103</v>
      </c>
      <c r="H4550" s="1" t="s">
        <v>298</v>
      </c>
      <c r="I4550" s="1">
        <v>2</v>
      </c>
      <c r="J4550" s="1">
        <v>2023</v>
      </c>
      <c r="K4550" s="1">
        <v>394876</v>
      </c>
      <c r="L4550" s="1">
        <v>0</v>
      </c>
      <c r="M4550" s="1">
        <f t="array" ref="M4550">SUMPRODUCT(MAX(ISNUMBER(SEARCH('Class Rules'!$B$6:$B$85,$E4550))*ISNUMBER(SEARCH('Class Rules'!$C$6:$C$85,$F4550))*'Class Rules'!$A$6:$A$85))</f>
        <v>0</v>
      </c>
      <c r="N4550" s="1" t="str">
        <f t="array" ref="N4550">IF($M4550=0,'Class Rules'!$D$3,INDEX('Class Rules'!$D$6:$D$85,MATCH($M4550,'Class Rules'!$A$6:$A$85,0)))</f>
        <v>Passenger LDV</v>
      </c>
      <c r="O4550" s="1" t="str">
        <f t="array" ref="O4550">IF(SUMPRODUCT(MAX(ISNUMBER(SEARCH(Fuel_Rules!$A$6:$A$30,$E4550))*ISNUMBER(SEARCH(Fuel_Rules!$B$6:$B$30,$F4550))*(Fuel_Rules!$A$6:$A$30&lt;&gt;"")))&gt;0,"Plug-in hybrid",IF($G4550="Diesel","Diesel","Gasoline"))</f>
        <v>Plug-in hybrid</v>
      </c>
    </row>
    <row r="4551" spans="1:15" ht="15" customHeight="1" x14ac:dyDescent="0.25">
      <c r="A4551" s="1">
        <v>2022</v>
      </c>
      <c r="B4551" s="1" t="s">
        <v>6034</v>
      </c>
      <c r="C4551" s="1" t="s">
        <v>3115</v>
      </c>
      <c r="D4551" s="1" t="s">
        <v>6905</v>
      </c>
      <c r="E4551" s="1" t="s">
        <v>3117</v>
      </c>
      <c r="F4551" s="1" t="s">
        <v>3118</v>
      </c>
      <c r="G4551" s="1" t="s">
        <v>103</v>
      </c>
      <c r="H4551" s="1" t="s">
        <v>298</v>
      </c>
      <c r="I4551" s="1">
        <v>1.6</v>
      </c>
      <c r="J4551" s="1">
        <v>2023</v>
      </c>
      <c r="K4551" s="1">
        <v>80204</v>
      </c>
      <c r="L4551" s="1">
        <v>0</v>
      </c>
      <c r="M4551" s="1">
        <f t="array" ref="M4551">SUMPRODUCT(MAX(ISNUMBER(SEARCH('Class Rules'!$B$6:$B$85,$E4551))*ISNUMBER(SEARCH('Class Rules'!$C$6:$C$85,$F4551))*'Class Rules'!$A$6:$A$85))</f>
        <v>0</v>
      </c>
      <c r="N4551" s="1" t="str">
        <f t="array" ref="N4551">IF($M4551=0,'Class Rules'!$D$3,INDEX('Class Rules'!$D$6:$D$85,MATCH($M4551,'Class Rules'!$A$6:$A$85,0)))</f>
        <v>Passenger LDV</v>
      </c>
      <c r="O4551" s="1" t="str">
        <f t="array" ref="O4551">IF(SUMPRODUCT(MAX(ISNUMBER(SEARCH(Fuel_Rules!$A$6:$A$30,$E4551))*ISNUMBER(SEARCH(Fuel_Rules!$B$6:$B$30,$F4551))*(Fuel_Rules!$A$6:$A$30&lt;&gt;"")))&gt;0,"Plug-in hybrid",IF($G4551="Diesel","Diesel","Gasoline"))</f>
        <v>Gasoline</v>
      </c>
    </row>
    <row r="4552" spans="1:15" ht="15" customHeight="1" x14ac:dyDescent="0.25">
      <c r="A4552" s="1">
        <v>2022</v>
      </c>
      <c r="B4552" s="1" t="s">
        <v>6034</v>
      </c>
      <c r="C4552" s="1" t="s">
        <v>3119</v>
      </c>
      <c r="D4552" s="1" t="s">
        <v>6906</v>
      </c>
      <c r="E4552" s="1" t="s">
        <v>3117</v>
      </c>
      <c r="F4552" s="1" t="s">
        <v>3121</v>
      </c>
      <c r="G4552" s="1" t="s">
        <v>103</v>
      </c>
      <c r="H4552" s="1" t="s">
        <v>298</v>
      </c>
      <c r="I4552" s="1">
        <v>1</v>
      </c>
      <c r="J4552" s="1">
        <v>2023</v>
      </c>
      <c r="K4552" s="1">
        <v>201398</v>
      </c>
      <c r="L4552" s="1">
        <v>0</v>
      </c>
      <c r="M4552" s="1">
        <f t="array" ref="M4552">SUMPRODUCT(MAX(ISNUMBER(SEARCH('Class Rules'!$B$6:$B$85,$E4552))*ISNUMBER(SEARCH('Class Rules'!$C$6:$C$85,$F4552))*'Class Rules'!$A$6:$A$85))</f>
        <v>0</v>
      </c>
      <c r="N4552" s="1" t="str">
        <f t="array" ref="N4552">IF($M4552=0,'Class Rules'!$D$3,INDEX('Class Rules'!$D$6:$D$85,MATCH($M4552,'Class Rules'!$A$6:$A$85,0)))</f>
        <v>Passenger LDV</v>
      </c>
      <c r="O4552" s="1" t="str">
        <f t="array" ref="O4552">IF(SUMPRODUCT(MAX(ISNUMBER(SEARCH(Fuel_Rules!$A$6:$A$30,$E4552))*ISNUMBER(SEARCH(Fuel_Rules!$B$6:$B$30,$F4552))*(Fuel_Rules!$A$6:$A$30&lt;&gt;"")))&gt;0,"Plug-in hybrid",IF($G4552="Diesel","Diesel","Gasoline"))</f>
        <v>Gasoline</v>
      </c>
    </row>
    <row r="4553" spans="1:15" ht="15" customHeight="1" x14ac:dyDescent="0.25">
      <c r="A4553" s="1">
        <v>2022</v>
      </c>
      <c r="B4553" s="1" t="s">
        <v>6034</v>
      </c>
      <c r="C4553" s="1" t="s">
        <v>3122</v>
      </c>
      <c r="D4553" s="1" t="s">
        <v>6907</v>
      </c>
      <c r="E4553" s="1" t="s">
        <v>3124</v>
      </c>
      <c r="F4553" s="1" t="s">
        <v>3125</v>
      </c>
      <c r="G4553" s="1" t="s">
        <v>103</v>
      </c>
      <c r="H4553" s="1" t="s">
        <v>298</v>
      </c>
      <c r="I4553" s="1">
        <v>1.6</v>
      </c>
      <c r="J4553" s="1">
        <v>2023</v>
      </c>
      <c r="K4553" s="1">
        <v>84742</v>
      </c>
      <c r="L4553" s="1">
        <v>0</v>
      </c>
      <c r="M4553" s="1">
        <f t="array" ref="M4553">SUMPRODUCT(MAX(ISNUMBER(SEARCH('Class Rules'!$B$6:$B$85,$E4553))*ISNUMBER(SEARCH('Class Rules'!$C$6:$C$85,$F4553))*'Class Rules'!$A$6:$A$85))</f>
        <v>0</v>
      </c>
      <c r="N4553" s="1" t="str">
        <f t="array" ref="N4553">IF($M4553=0,'Class Rules'!$D$3,INDEX('Class Rules'!$D$6:$D$85,MATCH($M4553,'Class Rules'!$A$6:$A$85,0)))</f>
        <v>Passenger LDV</v>
      </c>
      <c r="O4553" s="1" t="str">
        <f t="array" ref="O4553">IF(SUMPRODUCT(MAX(ISNUMBER(SEARCH(Fuel_Rules!$A$6:$A$30,$E4553))*ISNUMBER(SEARCH(Fuel_Rules!$B$6:$B$30,$F4553))*(Fuel_Rules!$A$6:$A$30&lt;&gt;"")))&gt;0,"Plug-in hybrid",IF($G4553="Diesel","Diesel","Gasoline"))</f>
        <v>Gasoline</v>
      </c>
    </row>
    <row r="4554" spans="1:15" ht="15" customHeight="1" x14ac:dyDescent="0.25">
      <c r="A4554" s="1">
        <v>2022</v>
      </c>
      <c r="B4554" s="1" t="s">
        <v>6908</v>
      </c>
      <c r="C4554" s="1" t="s">
        <v>294</v>
      </c>
      <c r="D4554" s="1" t="s">
        <v>6909</v>
      </c>
      <c r="E4554" s="1" t="s">
        <v>296</v>
      </c>
      <c r="F4554" s="1" t="s">
        <v>297</v>
      </c>
      <c r="G4554" s="1" t="s">
        <v>105</v>
      </c>
      <c r="H4554" s="1" t="s">
        <v>298</v>
      </c>
      <c r="I4554" s="1">
        <v>2.8</v>
      </c>
      <c r="J4554" s="1">
        <v>2023</v>
      </c>
      <c r="K4554" s="1">
        <v>409933</v>
      </c>
      <c r="L4554" s="1">
        <v>0</v>
      </c>
      <c r="M4554" s="1">
        <f t="array" ref="M4554">SUMPRODUCT(MAX(ISNUMBER(SEARCH('Class Rules'!$B$6:$B$85,$E4554))*ISNUMBER(SEARCH('Class Rules'!$C$6:$C$85,$F4554))*'Class Rules'!$A$6:$A$85))</f>
        <v>36</v>
      </c>
      <c r="N4554" s="1" t="str">
        <f t="array" ref="N4554">IF($M4554=0,'Class Rules'!$D$3,INDEX('Class Rules'!$D$6:$D$85,MATCH($M4554,'Class Rules'!$A$6:$A$85,0)))</f>
        <v>Freight LDV</v>
      </c>
      <c r="O4554" s="1" t="str">
        <f t="array" ref="O4554">IF(SUMPRODUCT(MAX(ISNUMBER(SEARCH(Fuel_Rules!$A$6:$A$30,$E4554))*ISNUMBER(SEARCH(Fuel_Rules!$B$6:$B$30,$F4554))*(Fuel_Rules!$A$6:$A$30&lt;&gt;"")))&gt;0,"Plug-in hybrid",IF($G4554="Diesel","Diesel","Gasoline"))</f>
        <v>Diesel</v>
      </c>
    </row>
    <row r="4555" spans="1:15" ht="15" customHeight="1" x14ac:dyDescent="0.25">
      <c r="A4555" s="1">
        <v>2022</v>
      </c>
      <c r="B4555" s="1" t="s">
        <v>6908</v>
      </c>
      <c r="C4555" s="1" t="s">
        <v>299</v>
      </c>
      <c r="D4555" s="1" t="s">
        <v>6910</v>
      </c>
      <c r="E4555" s="1" t="s">
        <v>296</v>
      </c>
      <c r="F4555" s="1" t="s">
        <v>301</v>
      </c>
      <c r="G4555" s="1" t="s">
        <v>105</v>
      </c>
      <c r="H4555" s="1" t="s">
        <v>298</v>
      </c>
      <c r="I4555" s="1">
        <v>2.8</v>
      </c>
      <c r="J4555" s="1">
        <v>2023</v>
      </c>
      <c r="K4555" s="1">
        <v>437966</v>
      </c>
      <c r="L4555" s="1">
        <v>0</v>
      </c>
      <c r="M4555" s="1">
        <f t="array" ref="M4555">SUMPRODUCT(MAX(ISNUMBER(SEARCH('Class Rules'!$B$6:$B$85,$E4555))*ISNUMBER(SEARCH('Class Rules'!$C$6:$C$85,$F4555))*'Class Rules'!$A$6:$A$85))</f>
        <v>37</v>
      </c>
      <c r="N4555" s="1" t="str">
        <f t="array" ref="N4555">IF($M4555=0,'Class Rules'!$D$3,INDEX('Class Rules'!$D$6:$D$85,MATCH($M4555,'Class Rules'!$A$6:$A$85,0)))</f>
        <v>Freight LDV</v>
      </c>
      <c r="O4555" s="1" t="str">
        <f t="array" ref="O4555">IF(SUMPRODUCT(MAX(ISNUMBER(SEARCH(Fuel_Rules!$A$6:$A$30,$E4555))*ISNUMBER(SEARCH(Fuel_Rules!$B$6:$B$30,$F4555))*(Fuel_Rules!$A$6:$A$30&lt;&gt;"")))&gt;0,"Plug-in hybrid",IF($G4555="Diesel","Diesel","Gasoline"))</f>
        <v>Diesel</v>
      </c>
    </row>
    <row r="4556" spans="1:15" ht="15" customHeight="1" x14ac:dyDescent="0.25">
      <c r="A4556" s="1">
        <v>2022</v>
      </c>
      <c r="B4556" s="1" t="s">
        <v>6908</v>
      </c>
      <c r="C4556" s="1" t="s">
        <v>302</v>
      </c>
      <c r="D4556" s="1" t="s">
        <v>6911</v>
      </c>
      <c r="E4556" s="1" t="s">
        <v>296</v>
      </c>
      <c r="F4556" s="1" t="s">
        <v>304</v>
      </c>
      <c r="G4556" s="1" t="s">
        <v>105</v>
      </c>
      <c r="H4556" s="1" t="s">
        <v>298</v>
      </c>
      <c r="I4556" s="1">
        <v>2.8</v>
      </c>
      <c r="J4556" s="1">
        <v>2023</v>
      </c>
      <c r="K4556" s="1">
        <v>553100</v>
      </c>
      <c r="L4556" s="1">
        <v>0</v>
      </c>
      <c r="M4556" s="1">
        <f t="array" ref="M4556">SUMPRODUCT(MAX(ISNUMBER(SEARCH('Class Rules'!$B$6:$B$85,$E4556))*ISNUMBER(SEARCH('Class Rules'!$C$6:$C$85,$F4556))*'Class Rules'!$A$6:$A$85))</f>
        <v>68</v>
      </c>
      <c r="N4556" s="1" t="str">
        <f t="array" ref="N4556">IF($M4556=0,'Class Rules'!$D$3,INDEX('Class Rules'!$D$6:$D$85,MATCH($M4556,'Class Rules'!$A$6:$A$85,0)))</f>
        <v>Passenger HDV</v>
      </c>
      <c r="O4556" s="1" t="str">
        <f t="array" ref="O4556">IF(SUMPRODUCT(MAX(ISNUMBER(SEARCH(Fuel_Rules!$A$6:$A$30,$E4556))*ISNUMBER(SEARCH(Fuel_Rules!$B$6:$B$30,$F4556))*(Fuel_Rules!$A$6:$A$30&lt;&gt;"")))&gt;0,"Plug-in hybrid",IF($G4556="Diesel","Diesel","Gasoline"))</f>
        <v>Diesel</v>
      </c>
    </row>
    <row r="4557" spans="1:15" ht="15" customHeight="1" x14ac:dyDescent="0.25">
      <c r="A4557" s="1">
        <v>2022</v>
      </c>
      <c r="B4557" s="1" t="s">
        <v>6908</v>
      </c>
      <c r="C4557" s="1" t="s">
        <v>305</v>
      </c>
      <c r="D4557" s="1" t="s">
        <v>6912</v>
      </c>
      <c r="E4557" s="1" t="s">
        <v>296</v>
      </c>
      <c r="F4557" s="1" t="s">
        <v>307</v>
      </c>
      <c r="G4557" s="1" t="s">
        <v>105</v>
      </c>
      <c r="H4557" s="1" t="s">
        <v>298</v>
      </c>
      <c r="I4557" s="1">
        <v>2.8</v>
      </c>
      <c r="J4557" s="1">
        <v>2023</v>
      </c>
      <c r="K4557" s="1">
        <v>561300</v>
      </c>
      <c r="L4557" s="1">
        <v>0</v>
      </c>
      <c r="M4557" s="1">
        <f t="array" ref="M4557">SUMPRODUCT(MAX(ISNUMBER(SEARCH('Class Rules'!$B$6:$B$85,$E4557))*ISNUMBER(SEARCH('Class Rules'!$C$6:$C$85,$F4557))*'Class Rules'!$A$6:$A$85))</f>
        <v>69</v>
      </c>
      <c r="N4557" s="1" t="str">
        <f t="array" ref="N4557">IF($M4557=0,'Class Rules'!$D$3,INDEX('Class Rules'!$D$6:$D$85,MATCH($M4557,'Class Rules'!$A$6:$A$85,0)))</f>
        <v>Passenger HDV</v>
      </c>
      <c r="O4557" s="1" t="str">
        <f t="array" ref="O4557">IF(SUMPRODUCT(MAX(ISNUMBER(SEARCH(Fuel_Rules!$A$6:$A$30,$E4557))*ISNUMBER(SEARCH(Fuel_Rules!$B$6:$B$30,$F4557))*(Fuel_Rules!$A$6:$A$30&lt;&gt;"")))&gt;0,"Plug-in hybrid",IF($G4557="Diesel","Diesel","Gasoline"))</f>
        <v>Diesel</v>
      </c>
    </row>
    <row r="4558" spans="1:15" ht="15" customHeight="1" x14ac:dyDescent="0.25">
      <c r="A4558" s="1">
        <v>2022</v>
      </c>
      <c r="B4558" s="1" t="s">
        <v>6908</v>
      </c>
      <c r="C4558" s="1" t="s">
        <v>308</v>
      </c>
      <c r="D4558" s="1" t="s">
        <v>6913</v>
      </c>
      <c r="E4558" s="1" t="s">
        <v>310</v>
      </c>
      <c r="F4558" s="1" t="s">
        <v>311</v>
      </c>
      <c r="G4558" s="1" t="s">
        <v>103</v>
      </c>
      <c r="H4558" s="1" t="s">
        <v>298</v>
      </c>
      <c r="I4558" s="1">
        <v>5.2</v>
      </c>
      <c r="J4558" s="1">
        <v>2023</v>
      </c>
      <c r="K4558" s="1">
        <v>1780261</v>
      </c>
      <c r="L4558" s="1">
        <v>0</v>
      </c>
      <c r="M4558" s="1">
        <f t="array" ref="M4558">SUMPRODUCT(MAX(ISNUMBER(SEARCH('Class Rules'!$B$6:$B$85,$E4558))*ISNUMBER(SEARCH('Class Rules'!$C$6:$C$85,$F4558))*'Class Rules'!$A$6:$A$85))</f>
        <v>0</v>
      </c>
      <c r="N4558" s="1" t="str">
        <f t="array" ref="N4558">IF($M4558=0,'Class Rules'!$D$3,INDEX('Class Rules'!$D$6:$D$85,MATCH($M4558,'Class Rules'!$A$6:$A$85,0)))</f>
        <v>Passenger LDV</v>
      </c>
      <c r="O4558" s="1" t="str">
        <f t="array" ref="O4558">IF(SUMPRODUCT(MAX(ISNUMBER(SEARCH(Fuel_Rules!$A$6:$A$30,$E4558))*ISNUMBER(SEARCH(Fuel_Rules!$B$6:$B$30,$F4558))*(Fuel_Rules!$A$6:$A$30&lt;&gt;"")))&gt;0,"Plug-in hybrid",IF($G4558="Diesel","Diesel","Gasoline"))</f>
        <v>Gasoline</v>
      </c>
    </row>
    <row r="4559" spans="1:15" ht="15" customHeight="1" x14ac:dyDescent="0.25">
      <c r="A4559" s="1">
        <v>2022</v>
      </c>
      <c r="B4559" s="1" t="s">
        <v>6908</v>
      </c>
      <c r="C4559" s="1" t="s">
        <v>312</v>
      </c>
      <c r="D4559" s="1" t="s">
        <v>6914</v>
      </c>
      <c r="E4559" s="1" t="s">
        <v>310</v>
      </c>
      <c r="F4559" s="1" t="s">
        <v>314</v>
      </c>
      <c r="G4559" s="1" t="s">
        <v>103</v>
      </c>
      <c r="H4559" s="1" t="s">
        <v>298</v>
      </c>
      <c r="I4559" s="1">
        <v>3</v>
      </c>
      <c r="J4559" s="1">
        <v>2023</v>
      </c>
      <c r="K4559" s="1">
        <v>557612</v>
      </c>
      <c r="L4559" s="1">
        <v>0</v>
      </c>
      <c r="M4559" s="1">
        <f t="array" ref="M4559">SUMPRODUCT(MAX(ISNUMBER(SEARCH('Class Rules'!$B$6:$B$85,$E4559))*ISNUMBER(SEARCH('Class Rules'!$C$6:$C$85,$F4559))*'Class Rules'!$A$6:$A$85))</f>
        <v>0</v>
      </c>
      <c r="N4559" s="1" t="str">
        <f t="array" ref="N4559">IF($M4559=0,'Class Rules'!$D$3,INDEX('Class Rules'!$D$6:$D$85,MATCH($M4559,'Class Rules'!$A$6:$A$85,0)))</f>
        <v>Passenger LDV</v>
      </c>
      <c r="O4559" s="1" t="str">
        <f t="array" ref="O4559">IF(SUMPRODUCT(MAX(ISNUMBER(SEARCH(Fuel_Rules!$A$6:$A$30,$E4559))*ISNUMBER(SEARCH(Fuel_Rules!$B$6:$B$30,$F4559))*(Fuel_Rules!$A$6:$A$30&lt;&gt;"")))&gt;0,"Plug-in hybrid",IF($G4559="Diesel","Diesel","Gasoline"))</f>
        <v>Gasoline</v>
      </c>
    </row>
    <row r="4560" spans="1:15" ht="15" customHeight="1" x14ac:dyDescent="0.25">
      <c r="A4560" s="1">
        <v>2022</v>
      </c>
      <c r="B4560" s="1" t="s">
        <v>6908</v>
      </c>
      <c r="C4560" s="1" t="s">
        <v>315</v>
      </c>
      <c r="D4560" s="1" t="s">
        <v>6915</v>
      </c>
      <c r="E4560" s="1" t="s">
        <v>310</v>
      </c>
      <c r="F4560" s="1" t="s">
        <v>317</v>
      </c>
      <c r="G4560" s="1" t="s">
        <v>103</v>
      </c>
      <c r="H4560" s="1" t="s">
        <v>298</v>
      </c>
      <c r="I4560" s="1">
        <v>2.5</v>
      </c>
      <c r="J4560" s="1">
        <v>2023</v>
      </c>
      <c r="K4560" s="1">
        <v>605581</v>
      </c>
      <c r="L4560" s="1">
        <v>0</v>
      </c>
      <c r="M4560" s="1">
        <f t="array" ref="M4560">SUMPRODUCT(MAX(ISNUMBER(SEARCH('Class Rules'!$B$6:$B$85,$E4560))*ISNUMBER(SEARCH('Class Rules'!$C$6:$C$85,$F4560))*'Class Rules'!$A$6:$A$85))</f>
        <v>0</v>
      </c>
      <c r="N4560" s="1" t="str">
        <f t="array" ref="N4560">IF($M4560=0,'Class Rules'!$D$3,INDEX('Class Rules'!$D$6:$D$85,MATCH($M4560,'Class Rules'!$A$6:$A$85,0)))</f>
        <v>Passenger LDV</v>
      </c>
      <c r="O4560" s="1" t="str">
        <f t="array" ref="O4560">IF(SUMPRODUCT(MAX(ISNUMBER(SEARCH(Fuel_Rules!$A$6:$A$30,$E4560))*ISNUMBER(SEARCH(Fuel_Rules!$B$6:$B$30,$F4560))*(Fuel_Rules!$A$6:$A$30&lt;&gt;"")))&gt;0,"Plug-in hybrid",IF($G4560="Diesel","Diesel","Gasoline"))</f>
        <v>Gasoline</v>
      </c>
    </row>
    <row r="4561" spans="1:15" ht="15" customHeight="1" x14ac:dyDescent="0.25">
      <c r="A4561" s="1">
        <v>2022</v>
      </c>
      <c r="B4561" s="1" t="s">
        <v>6908</v>
      </c>
      <c r="C4561" s="1" t="s">
        <v>318</v>
      </c>
      <c r="D4561" s="1" t="s">
        <v>6916</v>
      </c>
      <c r="E4561" s="1" t="s">
        <v>310</v>
      </c>
      <c r="F4561" s="1" t="s">
        <v>320</v>
      </c>
      <c r="G4561" s="1" t="s">
        <v>103</v>
      </c>
      <c r="H4561" s="1" t="s">
        <v>298</v>
      </c>
      <c r="I4561" s="1">
        <v>4</v>
      </c>
      <c r="J4561" s="1">
        <v>2023</v>
      </c>
      <c r="K4561" s="1">
        <v>1153992</v>
      </c>
      <c r="L4561" s="1">
        <v>0</v>
      </c>
      <c r="M4561" s="1">
        <f t="array" ref="M4561">SUMPRODUCT(MAX(ISNUMBER(SEARCH('Class Rules'!$B$6:$B$85,$E4561))*ISNUMBER(SEARCH('Class Rules'!$C$6:$C$85,$F4561))*'Class Rules'!$A$6:$A$85))</f>
        <v>0</v>
      </c>
      <c r="N4561" s="1" t="str">
        <f t="array" ref="N4561">IF($M4561=0,'Class Rules'!$D$3,INDEX('Class Rules'!$D$6:$D$85,MATCH($M4561,'Class Rules'!$A$6:$A$85,0)))</f>
        <v>Passenger LDV</v>
      </c>
      <c r="O4561" s="1" t="str">
        <f t="array" ref="O4561">IF(SUMPRODUCT(MAX(ISNUMBER(SEARCH(Fuel_Rules!$A$6:$A$30,$E4561))*ISNUMBER(SEARCH(Fuel_Rules!$B$6:$B$30,$F4561))*(Fuel_Rules!$A$6:$A$30&lt;&gt;"")))&gt;0,"Plug-in hybrid",IF($G4561="Diesel","Diesel","Gasoline"))</f>
        <v>Gasoline</v>
      </c>
    </row>
    <row r="4562" spans="1:15" ht="15" customHeight="1" x14ac:dyDescent="0.25">
      <c r="A4562" s="1">
        <v>2022</v>
      </c>
      <c r="B4562" s="1" t="s">
        <v>6908</v>
      </c>
      <c r="C4562" s="1" t="s">
        <v>321</v>
      </c>
      <c r="D4562" s="1" t="s">
        <v>6917</v>
      </c>
      <c r="E4562" s="1" t="s">
        <v>310</v>
      </c>
      <c r="F4562" s="1" t="s">
        <v>323</v>
      </c>
      <c r="G4562" s="1" t="s">
        <v>103</v>
      </c>
      <c r="H4562" s="1" t="s">
        <v>298</v>
      </c>
      <c r="I4562" s="1">
        <v>2.5</v>
      </c>
      <c r="J4562" s="1">
        <v>2023</v>
      </c>
      <c r="K4562" s="1">
        <v>656882</v>
      </c>
      <c r="L4562" s="1">
        <v>0</v>
      </c>
      <c r="M4562" s="1">
        <f t="array" ref="M4562">SUMPRODUCT(MAX(ISNUMBER(SEARCH('Class Rules'!$B$6:$B$85,$E4562))*ISNUMBER(SEARCH('Class Rules'!$C$6:$C$85,$F4562))*'Class Rules'!$A$6:$A$85))</f>
        <v>0</v>
      </c>
      <c r="N4562" s="1" t="str">
        <f t="array" ref="N4562">IF($M4562=0,'Class Rules'!$D$3,INDEX('Class Rules'!$D$6:$D$85,MATCH($M4562,'Class Rules'!$A$6:$A$85,0)))</f>
        <v>Passenger LDV</v>
      </c>
      <c r="O4562" s="1" t="str">
        <f t="array" ref="O4562">IF(SUMPRODUCT(MAX(ISNUMBER(SEARCH(Fuel_Rules!$A$6:$A$30,$E4562))*ISNUMBER(SEARCH(Fuel_Rules!$B$6:$B$30,$F4562))*(Fuel_Rules!$A$6:$A$30&lt;&gt;"")))&gt;0,"Plug-in hybrid",IF($G4562="Diesel","Diesel","Gasoline"))</f>
        <v>Gasoline</v>
      </c>
    </row>
    <row r="4563" spans="1:15" ht="15" customHeight="1" x14ac:dyDescent="0.25">
      <c r="A4563" s="1">
        <v>2022</v>
      </c>
      <c r="B4563" s="1" t="s">
        <v>6908</v>
      </c>
      <c r="C4563" s="1" t="s">
        <v>324</v>
      </c>
      <c r="D4563" s="1" t="s">
        <v>6918</v>
      </c>
      <c r="E4563" s="1" t="s">
        <v>310</v>
      </c>
      <c r="F4563" s="1" t="s">
        <v>326</v>
      </c>
      <c r="G4563" s="1" t="s">
        <v>103</v>
      </c>
      <c r="H4563" s="1" t="s">
        <v>298</v>
      </c>
      <c r="I4563" s="1">
        <v>4</v>
      </c>
      <c r="J4563" s="1">
        <v>2023</v>
      </c>
      <c r="K4563" s="1">
        <v>1165854</v>
      </c>
      <c r="L4563" s="1">
        <v>0</v>
      </c>
      <c r="M4563" s="1">
        <f t="array" ref="M4563">SUMPRODUCT(MAX(ISNUMBER(SEARCH('Class Rules'!$B$6:$B$85,$E4563))*ISNUMBER(SEARCH('Class Rules'!$C$6:$C$85,$F4563))*'Class Rules'!$A$6:$A$85))</f>
        <v>0</v>
      </c>
      <c r="N4563" s="1" t="str">
        <f t="array" ref="N4563">IF($M4563=0,'Class Rules'!$D$3,INDEX('Class Rules'!$D$6:$D$85,MATCH($M4563,'Class Rules'!$A$6:$A$85,0)))</f>
        <v>Passenger LDV</v>
      </c>
      <c r="O4563" s="1" t="str">
        <f t="array" ref="O4563">IF(SUMPRODUCT(MAX(ISNUMBER(SEARCH(Fuel_Rules!$A$6:$A$30,$E4563))*ISNUMBER(SEARCH(Fuel_Rules!$B$6:$B$30,$F4563))*(Fuel_Rules!$A$6:$A$30&lt;&gt;"")))&gt;0,"Plug-in hybrid",IF($G4563="Diesel","Diesel","Gasoline"))</f>
        <v>Gasoline</v>
      </c>
    </row>
    <row r="4564" spans="1:15" ht="15" customHeight="1" x14ac:dyDescent="0.25">
      <c r="A4564" s="1">
        <v>2022</v>
      </c>
      <c r="B4564" s="1" t="s">
        <v>6908</v>
      </c>
      <c r="C4564" s="1" t="s">
        <v>327</v>
      </c>
      <c r="D4564" s="1" t="s">
        <v>6919</v>
      </c>
      <c r="E4564" s="1" t="s">
        <v>310</v>
      </c>
      <c r="F4564" s="1" t="s">
        <v>329</v>
      </c>
      <c r="G4564" s="1" t="s">
        <v>103</v>
      </c>
      <c r="H4564" s="1" t="s">
        <v>298</v>
      </c>
      <c r="I4564" s="1">
        <v>1.4</v>
      </c>
      <c r="J4564" s="1">
        <v>2023</v>
      </c>
      <c r="K4564" s="1">
        <v>294333</v>
      </c>
      <c r="L4564" s="1">
        <v>0</v>
      </c>
      <c r="M4564" s="1">
        <f t="array" ref="M4564">SUMPRODUCT(MAX(ISNUMBER(SEARCH('Class Rules'!$B$6:$B$85,$E4564))*ISNUMBER(SEARCH('Class Rules'!$C$6:$C$85,$F4564))*'Class Rules'!$A$6:$A$85))</f>
        <v>0</v>
      </c>
      <c r="N4564" s="1" t="str">
        <f t="array" ref="N4564">IF($M4564=0,'Class Rules'!$D$3,INDEX('Class Rules'!$D$6:$D$85,MATCH($M4564,'Class Rules'!$A$6:$A$85,0)))</f>
        <v>Passenger LDV</v>
      </c>
      <c r="O4564" s="1" t="str">
        <f t="array" ref="O4564">IF(SUMPRODUCT(MAX(ISNUMBER(SEARCH(Fuel_Rules!$A$6:$A$30,$E4564))*ISNUMBER(SEARCH(Fuel_Rules!$B$6:$B$30,$F4564))*(Fuel_Rules!$A$6:$A$30&lt;&gt;"")))&gt;0,"Plug-in hybrid",IF($G4564="Diesel","Diesel","Gasoline"))</f>
        <v>Gasoline</v>
      </c>
    </row>
    <row r="4565" spans="1:15" ht="15" customHeight="1" x14ac:dyDescent="0.25">
      <c r="A4565" s="1">
        <v>2022</v>
      </c>
      <c r="B4565" s="1" t="s">
        <v>6908</v>
      </c>
      <c r="C4565" s="1" t="s">
        <v>330</v>
      </c>
      <c r="D4565" s="1" t="s">
        <v>6920</v>
      </c>
      <c r="E4565" s="1" t="s">
        <v>310</v>
      </c>
      <c r="F4565" s="1" t="s">
        <v>332</v>
      </c>
      <c r="G4565" s="1" t="s">
        <v>103</v>
      </c>
      <c r="H4565" s="1" t="s">
        <v>298</v>
      </c>
      <c r="I4565" s="1">
        <v>1.4</v>
      </c>
      <c r="J4565" s="1">
        <v>2023</v>
      </c>
      <c r="K4565" s="1">
        <v>251310</v>
      </c>
      <c r="L4565" s="1">
        <v>0</v>
      </c>
      <c r="M4565" s="1">
        <f t="array" ref="M4565">SUMPRODUCT(MAX(ISNUMBER(SEARCH('Class Rules'!$B$6:$B$85,$E4565))*ISNUMBER(SEARCH('Class Rules'!$C$6:$C$85,$F4565))*'Class Rules'!$A$6:$A$85))</f>
        <v>0</v>
      </c>
      <c r="N4565" s="1" t="str">
        <f t="array" ref="N4565">IF($M4565=0,'Class Rules'!$D$3,INDEX('Class Rules'!$D$6:$D$85,MATCH($M4565,'Class Rules'!$A$6:$A$85,0)))</f>
        <v>Passenger LDV</v>
      </c>
      <c r="O4565" s="1" t="str">
        <f t="array" ref="O4565">IF(SUMPRODUCT(MAX(ISNUMBER(SEARCH(Fuel_Rules!$A$6:$A$30,$E4565))*ISNUMBER(SEARCH(Fuel_Rules!$B$6:$B$30,$F4565))*(Fuel_Rules!$A$6:$A$30&lt;&gt;"")))&gt;0,"Plug-in hybrid",IF($G4565="Diesel","Diesel","Gasoline"))</f>
        <v>Gasoline</v>
      </c>
    </row>
    <row r="4566" spans="1:15" ht="15" customHeight="1" x14ac:dyDescent="0.25">
      <c r="A4566" s="1">
        <v>2022</v>
      </c>
      <c r="B4566" s="1" t="s">
        <v>6908</v>
      </c>
      <c r="C4566" s="1" t="s">
        <v>333</v>
      </c>
      <c r="D4566" s="1" t="s">
        <v>6921</v>
      </c>
      <c r="E4566" s="1" t="s">
        <v>310</v>
      </c>
      <c r="F4566" s="1" t="s">
        <v>335</v>
      </c>
      <c r="G4566" s="1" t="s">
        <v>103</v>
      </c>
      <c r="H4566" s="1" t="s">
        <v>298</v>
      </c>
      <c r="I4566" s="1">
        <v>1.4</v>
      </c>
      <c r="J4566" s="1">
        <v>2023</v>
      </c>
      <c r="K4566" s="1">
        <v>268031</v>
      </c>
      <c r="L4566" s="1">
        <v>0</v>
      </c>
      <c r="M4566" s="1">
        <f t="array" ref="M4566">SUMPRODUCT(MAX(ISNUMBER(SEARCH('Class Rules'!$B$6:$B$85,$E4566))*ISNUMBER(SEARCH('Class Rules'!$C$6:$C$85,$F4566))*'Class Rules'!$A$6:$A$85))</f>
        <v>0</v>
      </c>
      <c r="N4566" s="1" t="str">
        <f t="array" ref="N4566">IF($M4566=0,'Class Rules'!$D$3,INDEX('Class Rules'!$D$6:$D$85,MATCH($M4566,'Class Rules'!$A$6:$A$85,0)))</f>
        <v>Passenger LDV</v>
      </c>
      <c r="O4566" s="1" t="str">
        <f t="array" ref="O4566">IF(SUMPRODUCT(MAX(ISNUMBER(SEARCH(Fuel_Rules!$A$6:$A$30,$E4566))*ISNUMBER(SEARCH(Fuel_Rules!$B$6:$B$30,$F4566))*(Fuel_Rules!$A$6:$A$30&lt;&gt;"")))&gt;0,"Plug-in hybrid",IF($G4566="Diesel","Diesel","Gasoline"))</f>
        <v>Gasoline</v>
      </c>
    </row>
    <row r="4567" spans="1:15" ht="15" customHeight="1" x14ac:dyDescent="0.25">
      <c r="A4567" s="1">
        <v>2022</v>
      </c>
      <c r="B4567" s="1" t="s">
        <v>6908</v>
      </c>
      <c r="C4567" s="1" t="s">
        <v>336</v>
      </c>
      <c r="D4567" s="1" t="s">
        <v>6922</v>
      </c>
      <c r="E4567" s="1" t="s">
        <v>310</v>
      </c>
      <c r="F4567" s="1" t="s">
        <v>338</v>
      </c>
      <c r="G4567" s="1" t="s">
        <v>103</v>
      </c>
      <c r="H4567" s="1" t="s">
        <v>298</v>
      </c>
      <c r="I4567" s="1">
        <v>2</v>
      </c>
      <c r="J4567" s="1">
        <v>2023</v>
      </c>
      <c r="K4567" s="1">
        <v>389095</v>
      </c>
      <c r="L4567" s="1">
        <v>0</v>
      </c>
      <c r="M4567" s="1">
        <f t="array" ref="M4567">SUMPRODUCT(MAX(ISNUMBER(SEARCH('Class Rules'!$B$6:$B$85,$E4567))*ISNUMBER(SEARCH('Class Rules'!$C$6:$C$85,$F4567))*'Class Rules'!$A$6:$A$85))</f>
        <v>0</v>
      </c>
      <c r="N4567" s="1" t="str">
        <f t="array" ref="N4567">IF($M4567=0,'Class Rules'!$D$3,INDEX('Class Rules'!$D$6:$D$85,MATCH($M4567,'Class Rules'!$A$6:$A$85,0)))</f>
        <v>Passenger LDV</v>
      </c>
      <c r="O4567" s="1" t="str">
        <f t="array" ref="O4567">IF(SUMPRODUCT(MAX(ISNUMBER(SEARCH(Fuel_Rules!$A$6:$A$30,$E4567))*ISNUMBER(SEARCH(Fuel_Rules!$B$6:$B$30,$F4567))*(Fuel_Rules!$A$6:$A$30&lt;&gt;"")))&gt;0,"Plug-in hybrid",IF($G4567="Diesel","Diesel","Gasoline"))</f>
        <v>Gasoline</v>
      </c>
    </row>
    <row r="4568" spans="1:15" ht="15" customHeight="1" x14ac:dyDescent="0.25">
      <c r="A4568" s="1">
        <v>2022</v>
      </c>
      <c r="B4568" s="1" t="s">
        <v>6908</v>
      </c>
      <c r="C4568" s="1" t="s">
        <v>339</v>
      </c>
      <c r="D4568" s="1" t="s">
        <v>6923</v>
      </c>
      <c r="E4568" s="1" t="s">
        <v>310</v>
      </c>
      <c r="F4568" s="1" t="s">
        <v>341</v>
      </c>
      <c r="G4568" s="1" t="s">
        <v>103</v>
      </c>
      <c r="H4568" s="1" t="s">
        <v>298</v>
      </c>
      <c r="I4568" s="1">
        <v>2</v>
      </c>
      <c r="J4568" s="1">
        <v>2023</v>
      </c>
      <c r="K4568" s="1">
        <v>338270</v>
      </c>
      <c r="L4568" s="1">
        <v>0</v>
      </c>
      <c r="M4568" s="1">
        <f t="array" ref="M4568">SUMPRODUCT(MAX(ISNUMBER(SEARCH('Class Rules'!$B$6:$B$85,$E4568))*ISNUMBER(SEARCH('Class Rules'!$C$6:$C$85,$F4568))*'Class Rules'!$A$6:$A$85))</f>
        <v>0</v>
      </c>
      <c r="N4568" s="1" t="str">
        <f t="array" ref="N4568">IF($M4568=0,'Class Rules'!$D$3,INDEX('Class Rules'!$D$6:$D$85,MATCH($M4568,'Class Rules'!$A$6:$A$85,0)))</f>
        <v>Passenger LDV</v>
      </c>
      <c r="O4568" s="1" t="str">
        <f t="array" ref="O4568">IF(SUMPRODUCT(MAX(ISNUMBER(SEARCH(Fuel_Rules!$A$6:$A$30,$E4568))*ISNUMBER(SEARCH(Fuel_Rules!$B$6:$B$30,$F4568))*(Fuel_Rules!$A$6:$A$30&lt;&gt;"")))&gt;0,"Plug-in hybrid",IF($G4568="Diesel","Diesel","Gasoline"))</f>
        <v>Gasoline</v>
      </c>
    </row>
    <row r="4569" spans="1:15" ht="15" customHeight="1" x14ac:dyDescent="0.25">
      <c r="A4569" s="1">
        <v>2022</v>
      </c>
      <c r="B4569" s="1" t="s">
        <v>6908</v>
      </c>
      <c r="C4569" s="1" t="s">
        <v>351</v>
      </c>
      <c r="D4569" s="1" t="s">
        <v>6924</v>
      </c>
      <c r="E4569" s="1" t="s">
        <v>310</v>
      </c>
      <c r="F4569" s="1" t="s">
        <v>353</v>
      </c>
      <c r="G4569" s="1" t="s">
        <v>103</v>
      </c>
      <c r="H4569" s="1" t="s">
        <v>298</v>
      </c>
      <c r="I4569" s="1">
        <v>2</v>
      </c>
      <c r="J4569" s="1">
        <v>2023</v>
      </c>
      <c r="K4569" s="1">
        <v>359922</v>
      </c>
      <c r="L4569" s="1">
        <v>0</v>
      </c>
      <c r="M4569" s="1">
        <f t="array" ref="M4569">SUMPRODUCT(MAX(ISNUMBER(SEARCH('Class Rules'!$B$6:$B$85,$E4569))*ISNUMBER(SEARCH('Class Rules'!$C$6:$C$85,$F4569))*'Class Rules'!$A$6:$A$85))</f>
        <v>0</v>
      </c>
      <c r="N4569" s="1" t="str">
        <f t="array" ref="N4569">IF($M4569=0,'Class Rules'!$D$3,INDEX('Class Rules'!$D$6:$D$85,MATCH($M4569,'Class Rules'!$A$6:$A$85,0)))</f>
        <v>Passenger LDV</v>
      </c>
      <c r="O4569" s="1" t="str">
        <f t="array" ref="O4569">IF(SUMPRODUCT(MAX(ISNUMBER(SEARCH(Fuel_Rules!$A$6:$A$30,$E4569))*ISNUMBER(SEARCH(Fuel_Rules!$B$6:$B$30,$F4569))*(Fuel_Rules!$A$6:$A$30&lt;&gt;"")))&gt;0,"Plug-in hybrid",IF($G4569="Diesel","Diesel","Gasoline"))</f>
        <v>Gasoline</v>
      </c>
    </row>
    <row r="4570" spans="1:15" ht="15" customHeight="1" x14ac:dyDescent="0.25">
      <c r="A4570" s="1">
        <v>2022</v>
      </c>
      <c r="B4570" s="1" t="s">
        <v>6908</v>
      </c>
      <c r="C4570" s="1" t="s">
        <v>354</v>
      </c>
      <c r="D4570" s="1" t="s">
        <v>6925</v>
      </c>
      <c r="E4570" s="1" t="s">
        <v>310</v>
      </c>
      <c r="F4570" s="1" t="s">
        <v>356</v>
      </c>
      <c r="G4570" s="1" t="s">
        <v>103</v>
      </c>
      <c r="H4570" s="1" t="s">
        <v>298</v>
      </c>
      <c r="I4570" s="1">
        <v>2.9</v>
      </c>
      <c r="J4570" s="1">
        <v>2023</v>
      </c>
      <c r="K4570" s="1">
        <v>736348</v>
      </c>
      <c r="L4570" s="1">
        <v>0</v>
      </c>
      <c r="M4570" s="1">
        <f t="array" ref="M4570">SUMPRODUCT(MAX(ISNUMBER(SEARCH('Class Rules'!$B$6:$B$85,$E4570))*ISNUMBER(SEARCH('Class Rules'!$C$6:$C$85,$F4570))*'Class Rules'!$A$6:$A$85))</f>
        <v>0</v>
      </c>
      <c r="N4570" s="1" t="str">
        <f t="array" ref="N4570">IF($M4570=0,'Class Rules'!$D$3,INDEX('Class Rules'!$D$6:$D$85,MATCH($M4570,'Class Rules'!$A$6:$A$85,0)))</f>
        <v>Passenger LDV</v>
      </c>
      <c r="O4570" s="1" t="str">
        <f t="array" ref="O4570">IF(SUMPRODUCT(MAX(ISNUMBER(SEARCH(Fuel_Rules!$A$6:$A$30,$E4570))*ISNUMBER(SEARCH(Fuel_Rules!$B$6:$B$30,$F4570))*(Fuel_Rules!$A$6:$A$30&lt;&gt;"")))&gt;0,"Plug-in hybrid",IF($G4570="Diesel","Diesel","Gasoline"))</f>
        <v>Gasoline</v>
      </c>
    </row>
    <row r="4571" spans="1:15" ht="15" customHeight="1" x14ac:dyDescent="0.25">
      <c r="A4571" s="1">
        <v>2022</v>
      </c>
      <c r="B4571" s="1" t="s">
        <v>6908</v>
      </c>
      <c r="C4571" s="1" t="s">
        <v>357</v>
      </c>
      <c r="D4571" s="1" t="s">
        <v>6926</v>
      </c>
      <c r="E4571" s="1" t="s">
        <v>310</v>
      </c>
      <c r="F4571" s="1" t="s">
        <v>359</v>
      </c>
      <c r="G4571" s="1" t="s">
        <v>103</v>
      </c>
      <c r="H4571" s="1" t="s">
        <v>298</v>
      </c>
      <c r="I4571" s="1">
        <v>2</v>
      </c>
      <c r="J4571" s="1">
        <v>2023</v>
      </c>
      <c r="K4571" s="1">
        <v>311125</v>
      </c>
      <c r="L4571" s="1">
        <v>0</v>
      </c>
      <c r="M4571" s="1">
        <f t="array" ref="M4571">SUMPRODUCT(MAX(ISNUMBER(SEARCH('Class Rules'!$B$6:$B$85,$E4571))*ISNUMBER(SEARCH('Class Rules'!$C$6:$C$85,$F4571))*'Class Rules'!$A$6:$A$85))</f>
        <v>0</v>
      </c>
      <c r="N4571" s="1" t="str">
        <f t="array" ref="N4571">IF($M4571=0,'Class Rules'!$D$3,INDEX('Class Rules'!$D$6:$D$85,MATCH($M4571,'Class Rules'!$A$6:$A$85,0)))</f>
        <v>Passenger LDV</v>
      </c>
      <c r="O4571" s="1" t="str">
        <f t="array" ref="O4571">IF(SUMPRODUCT(MAX(ISNUMBER(SEARCH(Fuel_Rules!$A$6:$A$30,$E4571))*ISNUMBER(SEARCH(Fuel_Rules!$B$6:$B$30,$F4571))*(Fuel_Rules!$A$6:$A$30&lt;&gt;"")))&gt;0,"Plug-in hybrid",IF($G4571="Diesel","Diesel","Gasoline"))</f>
        <v>Gasoline</v>
      </c>
    </row>
    <row r="4572" spans="1:15" ht="15" customHeight="1" x14ac:dyDescent="0.25">
      <c r="A4572" s="1">
        <v>2022</v>
      </c>
      <c r="B4572" s="1" t="s">
        <v>6908</v>
      </c>
      <c r="C4572" s="1" t="s">
        <v>360</v>
      </c>
      <c r="D4572" s="1" t="s">
        <v>6927</v>
      </c>
      <c r="E4572" s="1" t="s">
        <v>310</v>
      </c>
      <c r="F4572" s="1" t="s">
        <v>362</v>
      </c>
      <c r="G4572" s="1" t="s">
        <v>103</v>
      </c>
      <c r="H4572" s="1" t="s">
        <v>298</v>
      </c>
      <c r="I4572" s="1">
        <v>2</v>
      </c>
      <c r="J4572" s="1">
        <v>2023</v>
      </c>
      <c r="K4572" s="1">
        <v>303571</v>
      </c>
      <c r="L4572" s="1">
        <v>0</v>
      </c>
      <c r="M4572" s="1">
        <f t="array" ref="M4572">SUMPRODUCT(MAX(ISNUMBER(SEARCH('Class Rules'!$B$6:$B$85,$E4572))*ISNUMBER(SEARCH('Class Rules'!$C$6:$C$85,$F4572))*'Class Rules'!$A$6:$A$85))</f>
        <v>0</v>
      </c>
      <c r="N4572" s="1" t="str">
        <f t="array" ref="N4572">IF($M4572=0,'Class Rules'!$D$3,INDEX('Class Rules'!$D$6:$D$85,MATCH($M4572,'Class Rules'!$A$6:$A$85,0)))</f>
        <v>Passenger LDV</v>
      </c>
      <c r="O4572" s="1" t="str">
        <f t="array" ref="O4572">IF(SUMPRODUCT(MAX(ISNUMBER(SEARCH(Fuel_Rules!$A$6:$A$30,$E4572))*ISNUMBER(SEARCH(Fuel_Rules!$B$6:$B$30,$F4572))*(Fuel_Rules!$A$6:$A$30&lt;&gt;"")))&gt;0,"Plug-in hybrid",IF($G4572="Diesel","Diesel","Gasoline"))</f>
        <v>Gasoline</v>
      </c>
    </row>
    <row r="4573" spans="1:15" ht="15" customHeight="1" x14ac:dyDescent="0.25">
      <c r="A4573" s="1">
        <v>2022</v>
      </c>
      <c r="B4573" s="1" t="s">
        <v>6908</v>
      </c>
      <c r="C4573" s="1" t="s">
        <v>363</v>
      </c>
      <c r="D4573" s="1" t="s">
        <v>6928</v>
      </c>
      <c r="E4573" s="1" t="s">
        <v>310</v>
      </c>
      <c r="F4573" s="1" t="s">
        <v>365</v>
      </c>
      <c r="G4573" s="1" t="s">
        <v>103</v>
      </c>
      <c r="H4573" s="1" t="s">
        <v>298</v>
      </c>
      <c r="I4573" s="1">
        <v>2</v>
      </c>
      <c r="J4573" s="1">
        <v>2023</v>
      </c>
      <c r="K4573" s="1">
        <v>395791</v>
      </c>
      <c r="L4573" s="1">
        <v>0</v>
      </c>
      <c r="M4573" s="1">
        <f t="array" ref="M4573">SUMPRODUCT(MAX(ISNUMBER(SEARCH('Class Rules'!$B$6:$B$85,$E4573))*ISNUMBER(SEARCH('Class Rules'!$C$6:$C$85,$F4573))*'Class Rules'!$A$6:$A$85))</f>
        <v>0</v>
      </c>
      <c r="N4573" s="1" t="str">
        <f t="array" ref="N4573">IF($M4573=0,'Class Rules'!$D$3,INDEX('Class Rules'!$D$6:$D$85,MATCH($M4573,'Class Rules'!$A$6:$A$85,0)))</f>
        <v>Passenger LDV</v>
      </c>
      <c r="O4573" s="1" t="str">
        <f t="array" ref="O4573">IF(SUMPRODUCT(MAX(ISNUMBER(SEARCH(Fuel_Rules!$A$6:$A$30,$E4573))*ISNUMBER(SEARCH(Fuel_Rules!$B$6:$B$30,$F4573))*(Fuel_Rules!$A$6:$A$30&lt;&gt;"")))&gt;0,"Plug-in hybrid",IF($G4573="Diesel","Diesel","Gasoline"))</f>
        <v>Gasoline</v>
      </c>
    </row>
    <row r="4574" spans="1:15" ht="15" customHeight="1" x14ac:dyDescent="0.25">
      <c r="A4574" s="1">
        <v>2022</v>
      </c>
      <c r="B4574" s="1" t="s">
        <v>6908</v>
      </c>
      <c r="C4574" s="1" t="s">
        <v>6929</v>
      </c>
      <c r="D4574" s="1" t="s">
        <v>6930</v>
      </c>
      <c r="E4574" s="1" t="s">
        <v>310</v>
      </c>
      <c r="F4574" s="1" t="s">
        <v>6931</v>
      </c>
      <c r="G4574" s="1" t="s">
        <v>103</v>
      </c>
      <c r="H4574" s="1" t="s">
        <v>298</v>
      </c>
      <c r="I4574" s="1">
        <v>2</v>
      </c>
      <c r="J4574" s="1">
        <v>2023</v>
      </c>
      <c r="K4574" s="1">
        <v>356790</v>
      </c>
      <c r="L4574" s="1">
        <v>0</v>
      </c>
      <c r="M4574" s="1">
        <f t="array" ref="M4574">SUMPRODUCT(MAX(ISNUMBER(SEARCH('Class Rules'!$B$6:$B$85,$E4574))*ISNUMBER(SEARCH('Class Rules'!$C$6:$C$85,$F4574))*'Class Rules'!$A$6:$A$85))</f>
        <v>0</v>
      </c>
      <c r="N4574" s="1" t="str">
        <f t="array" ref="N4574">IF($M4574=0,'Class Rules'!$D$3,INDEX('Class Rules'!$D$6:$D$85,MATCH($M4574,'Class Rules'!$A$6:$A$85,0)))</f>
        <v>Passenger LDV</v>
      </c>
      <c r="O4574" s="1" t="str">
        <f t="array" ref="O4574">IF(SUMPRODUCT(MAX(ISNUMBER(SEARCH(Fuel_Rules!$A$6:$A$30,$E4574))*ISNUMBER(SEARCH(Fuel_Rules!$B$6:$B$30,$F4574))*(Fuel_Rules!$A$6:$A$30&lt;&gt;"")))&gt;0,"Plug-in hybrid",IF($G4574="Diesel","Diesel","Gasoline"))</f>
        <v>Gasoline</v>
      </c>
    </row>
    <row r="4575" spans="1:15" ht="15" customHeight="1" x14ac:dyDescent="0.25">
      <c r="A4575" s="1">
        <v>2022</v>
      </c>
      <c r="B4575" s="1" t="s">
        <v>6908</v>
      </c>
      <c r="C4575" s="1" t="s">
        <v>366</v>
      </c>
      <c r="D4575" s="1" t="s">
        <v>6932</v>
      </c>
      <c r="E4575" s="1" t="s">
        <v>310</v>
      </c>
      <c r="F4575" s="1" t="s">
        <v>368</v>
      </c>
      <c r="G4575" s="1" t="s">
        <v>103</v>
      </c>
      <c r="H4575" s="1" t="s">
        <v>298</v>
      </c>
      <c r="I4575" s="1">
        <v>3</v>
      </c>
      <c r="J4575" s="1">
        <v>2023</v>
      </c>
      <c r="K4575" s="1">
        <v>708786</v>
      </c>
      <c r="L4575" s="1">
        <v>0</v>
      </c>
      <c r="M4575" s="1">
        <f t="array" ref="M4575">SUMPRODUCT(MAX(ISNUMBER(SEARCH('Class Rules'!$B$6:$B$85,$E4575))*ISNUMBER(SEARCH('Class Rules'!$C$6:$C$85,$F4575))*'Class Rules'!$A$6:$A$85))</f>
        <v>0</v>
      </c>
      <c r="N4575" s="1" t="str">
        <f t="array" ref="N4575">IF($M4575=0,'Class Rules'!$D$3,INDEX('Class Rules'!$D$6:$D$85,MATCH($M4575,'Class Rules'!$A$6:$A$85,0)))</f>
        <v>Passenger LDV</v>
      </c>
      <c r="O4575" s="1" t="str">
        <f t="array" ref="O4575">IF(SUMPRODUCT(MAX(ISNUMBER(SEARCH(Fuel_Rules!$A$6:$A$30,$E4575))*ISNUMBER(SEARCH(Fuel_Rules!$B$6:$B$30,$F4575))*(Fuel_Rules!$A$6:$A$30&lt;&gt;"")))&gt;0,"Plug-in hybrid",IF($G4575="Diesel","Diesel","Gasoline"))</f>
        <v>Gasoline</v>
      </c>
    </row>
    <row r="4576" spans="1:15" ht="15" customHeight="1" x14ac:dyDescent="0.25">
      <c r="A4576" s="1">
        <v>2022</v>
      </c>
      <c r="B4576" s="1" t="s">
        <v>6908</v>
      </c>
      <c r="C4576" s="1" t="s">
        <v>369</v>
      </c>
      <c r="D4576" s="1" t="s">
        <v>6933</v>
      </c>
      <c r="E4576" s="1" t="s">
        <v>310</v>
      </c>
      <c r="F4576" s="1" t="s">
        <v>371</v>
      </c>
      <c r="G4576" s="1" t="s">
        <v>103</v>
      </c>
      <c r="H4576" s="1" t="s">
        <v>298</v>
      </c>
      <c r="I4576" s="1">
        <v>3</v>
      </c>
      <c r="J4576" s="1">
        <v>2023</v>
      </c>
      <c r="K4576" s="1">
        <v>649813</v>
      </c>
      <c r="L4576" s="1">
        <v>0</v>
      </c>
      <c r="M4576" s="1">
        <f t="array" ref="M4576">SUMPRODUCT(MAX(ISNUMBER(SEARCH('Class Rules'!$B$6:$B$85,$E4576))*ISNUMBER(SEARCH('Class Rules'!$C$6:$C$85,$F4576))*'Class Rules'!$A$6:$A$85))</f>
        <v>0</v>
      </c>
      <c r="N4576" s="1" t="str">
        <f t="array" ref="N4576">IF($M4576=0,'Class Rules'!$D$3,INDEX('Class Rules'!$D$6:$D$85,MATCH($M4576,'Class Rules'!$A$6:$A$85,0)))</f>
        <v>Passenger LDV</v>
      </c>
      <c r="O4576" s="1" t="str">
        <f t="array" ref="O4576">IF(SUMPRODUCT(MAX(ISNUMBER(SEARCH(Fuel_Rules!$A$6:$A$30,$E4576))*ISNUMBER(SEARCH(Fuel_Rules!$B$6:$B$30,$F4576))*(Fuel_Rules!$A$6:$A$30&lt;&gt;"")))&gt;0,"Plug-in hybrid",IF($G4576="Diesel","Diesel","Gasoline"))</f>
        <v>Gasoline</v>
      </c>
    </row>
    <row r="4577" spans="1:15" ht="15" customHeight="1" x14ac:dyDescent="0.25">
      <c r="A4577" s="1">
        <v>2022</v>
      </c>
      <c r="B4577" s="1" t="s">
        <v>6908</v>
      </c>
      <c r="C4577" s="1" t="s">
        <v>378</v>
      </c>
      <c r="D4577" s="1" t="s">
        <v>6934</v>
      </c>
      <c r="E4577" s="1" t="s">
        <v>310</v>
      </c>
      <c r="F4577" s="1" t="s">
        <v>380</v>
      </c>
      <c r="G4577" s="1" t="s">
        <v>103</v>
      </c>
      <c r="H4577" s="1" t="s">
        <v>298</v>
      </c>
      <c r="I4577" s="1">
        <v>2</v>
      </c>
      <c r="J4577" s="1">
        <v>2023</v>
      </c>
      <c r="K4577" s="1">
        <v>309110</v>
      </c>
      <c r="L4577" s="1">
        <v>0</v>
      </c>
      <c r="M4577" s="1">
        <f t="array" ref="M4577">SUMPRODUCT(MAX(ISNUMBER(SEARCH('Class Rules'!$B$6:$B$85,$E4577))*ISNUMBER(SEARCH('Class Rules'!$C$6:$C$85,$F4577))*'Class Rules'!$A$6:$A$85))</f>
        <v>0</v>
      </c>
      <c r="N4577" s="1" t="str">
        <f t="array" ref="N4577">IF($M4577=0,'Class Rules'!$D$3,INDEX('Class Rules'!$D$6:$D$85,MATCH($M4577,'Class Rules'!$A$6:$A$85,0)))</f>
        <v>Passenger LDV</v>
      </c>
      <c r="O4577" s="1" t="str">
        <f t="array" ref="O4577">IF(SUMPRODUCT(MAX(ISNUMBER(SEARCH(Fuel_Rules!$A$6:$A$30,$E4577))*ISNUMBER(SEARCH(Fuel_Rules!$B$6:$B$30,$F4577))*(Fuel_Rules!$A$6:$A$30&lt;&gt;"")))&gt;0,"Plug-in hybrid",IF($G4577="Diesel","Diesel","Gasoline"))</f>
        <v>Gasoline</v>
      </c>
    </row>
    <row r="4578" spans="1:15" ht="15" customHeight="1" x14ac:dyDescent="0.25">
      <c r="A4578" s="1">
        <v>2022</v>
      </c>
      <c r="B4578" s="1" t="s">
        <v>6908</v>
      </c>
      <c r="C4578" s="1" t="s">
        <v>381</v>
      </c>
      <c r="D4578" s="1" t="s">
        <v>6935</v>
      </c>
      <c r="E4578" s="1" t="s">
        <v>310</v>
      </c>
      <c r="F4578" s="1" t="s">
        <v>383</v>
      </c>
      <c r="G4578" s="1" t="s">
        <v>103</v>
      </c>
      <c r="H4578" s="1" t="s">
        <v>298</v>
      </c>
      <c r="I4578" s="1">
        <v>3</v>
      </c>
      <c r="J4578" s="1">
        <v>2023</v>
      </c>
      <c r="K4578" s="1">
        <v>600748</v>
      </c>
      <c r="L4578" s="1">
        <v>0</v>
      </c>
      <c r="M4578" s="1">
        <f t="array" ref="M4578">SUMPRODUCT(MAX(ISNUMBER(SEARCH('Class Rules'!$B$6:$B$85,$E4578))*ISNUMBER(SEARCH('Class Rules'!$C$6:$C$85,$F4578))*'Class Rules'!$A$6:$A$85))</f>
        <v>0</v>
      </c>
      <c r="N4578" s="1" t="str">
        <f t="array" ref="N4578">IF($M4578=0,'Class Rules'!$D$3,INDEX('Class Rules'!$D$6:$D$85,MATCH($M4578,'Class Rules'!$A$6:$A$85,0)))</f>
        <v>Passenger LDV</v>
      </c>
      <c r="O4578" s="1" t="str">
        <f t="array" ref="O4578">IF(SUMPRODUCT(MAX(ISNUMBER(SEARCH(Fuel_Rules!$A$6:$A$30,$E4578))*ISNUMBER(SEARCH(Fuel_Rules!$B$6:$B$30,$F4578))*(Fuel_Rules!$A$6:$A$30&lt;&gt;"")))&gt;0,"Plug-in hybrid",IF($G4578="Diesel","Diesel","Gasoline"))</f>
        <v>Gasoline</v>
      </c>
    </row>
    <row r="4579" spans="1:15" ht="15" customHeight="1" x14ac:dyDescent="0.25">
      <c r="A4579" s="1">
        <v>2022</v>
      </c>
      <c r="B4579" s="1" t="s">
        <v>6908</v>
      </c>
      <c r="C4579" s="1" t="s">
        <v>384</v>
      </c>
      <c r="D4579" s="1" t="s">
        <v>6936</v>
      </c>
      <c r="E4579" s="1" t="s">
        <v>310</v>
      </c>
      <c r="F4579" s="1" t="s">
        <v>386</v>
      </c>
      <c r="G4579" s="1" t="s">
        <v>103</v>
      </c>
      <c r="H4579" s="1" t="s">
        <v>298</v>
      </c>
      <c r="I4579" s="1">
        <v>4</v>
      </c>
      <c r="J4579" s="1">
        <v>2023</v>
      </c>
      <c r="K4579" s="1">
        <v>1273341</v>
      </c>
      <c r="L4579" s="1">
        <v>0</v>
      </c>
      <c r="M4579" s="1">
        <f t="array" ref="M4579">SUMPRODUCT(MAX(ISNUMBER(SEARCH('Class Rules'!$B$6:$B$85,$E4579))*ISNUMBER(SEARCH('Class Rules'!$C$6:$C$85,$F4579))*'Class Rules'!$A$6:$A$85))</f>
        <v>0</v>
      </c>
      <c r="N4579" s="1" t="str">
        <f t="array" ref="N4579">IF($M4579=0,'Class Rules'!$D$3,INDEX('Class Rules'!$D$6:$D$85,MATCH($M4579,'Class Rules'!$A$6:$A$85,0)))</f>
        <v>Passenger LDV</v>
      </c>
      <c r="O4579" s="1" t="str">
        <f t="array" ref="O4579">IF(SUMPRODUCT(MAX(ISNUMBER(SEARCH(Fuel_Rules!$A$6:$A$30,$E4579))*ISNUMBER(SEARCH(Fuel_Rules!$B$6:$B$30,$F4579))*(Fuel_Rules!$A$6:$A$30&lt;&gt;"")))&gt;0,"Plug-in hybrid",IF($G4579="Diesel","Diesel","Gasoline"))</f>
        <v>Gasoline</v>
      </c>
    </row>
    <row r="4580" spans="1:15" ht="15" customHeight="1" x14ac:dyDescent="0.25">
      <c r="A4580" s="1">
        <v>2022</v>
      </c>
      <c r="B4580" s="1" t="s">
        <v>6908</v>
      </c>
      <c r="C4580" s="1" t="s">
        <v>387</v>
      </c>
      <c r="D4580" s="1" t="s">
        <v>6937</v>
      </c>
      <c r="E4580" s="1" t="s">
        <v>310</v>
      </c>
      <c r="F4580" s="1" t="s">
        <v>389</v>
      </c>
      <c r="G4580" s="1" t="s">
        <v>103</v>
      </c>
      <c r="H4580" s="1" t="s">
        <v>298</v>
      </c>
      <c r="I4580" s="1">
        <v>2.9</v>
      </c>
      <c r="J4580" s="1">
        <v>2023</v>
      </c>
      <c r="K4580" s="1">
        <v>762463</v>
      </c>
      <c r="L4580" s="1">
        <v>0</v>
      </c>
      <c r="M4580" s="1">
        <f t="array" ref="M4580">SUMPRODUCT(MAX(ISNUMBER(SEARCH('Class Rules'!$B$6:$B$85,$E4580))*ISNUMBER(SEARCH('Class Rules'!$C$6:$C$85,$F4580))*'Class Rules'!$A$6:$A$85))</f>
        <v>0</v>
      </c>
      <c r="N4580" s="1" t="str">
        <f t="array" ref="N4580">IF($M4580=0,'Class Rules'!$D$3,INDEX('Class Rules'!$D$6:$D$85,MATCH($M4580,'Class Rules'!$A$6:$A$85,0)))</f>
        <v>Passenger LDV</v>
      </c>
      <c r="O4580" s="1" t="str">
        <f t="array" ref="O4580">IF(SUMPRODUCT(MAX(ISNUMBER(SEARCH(Fuel_Rules!$A$6:$A$30,$E4580))*ISNUMBER(SEARCH(Fuel_Rules!$B$6:$B$30,$F4580))*(Fuel_Rules!$A$6:$A$30&lt;&gt;"")))&gt;0,"Plug-in hybrid",IF($G4580="Diesel","Diesel","Gasoline"))</f>
        <v>Gasoline</v>
      </c>
    </row>
    <row r="4581" spans="1:15" ht="15" customHeight="1" x14ac:dyDescent="0.25">
      <c r="A4581" s="1">
        <v>2022</v>
      </c>
      <c r="B4581" s="1" t="s">
        <v>6908</v>
      </c>
      <c r="C4581" s="1" t="s">
        <v>390</v>
      </c>
      <c r="D4581" s="1" t="s">
        <v>6938</v>
      </c>
      <c r="E4581" s="1" t="s">
        <v>310</v>
      </c>
      <c r="F4581" s="1" t="s">
        <v>392</v>
      </c>
      <c r="G4581" s="1" t="s">
        <v>103</v>
      </c>
      <c r="H4581" s="1" t="s">
        <v>298</v>
      </c>
      <c r="I4581" s="1">
        <v>2</v>
      </c>
      <c r="J4581" s="1">
        <v>2023</v>
      </c>
      <c r="K4581" s="1">
        <v>362930</v>
      </c>
      <c r="L4581" s="1">
        <v>0</v>
      </c>
      <c r="M4581" s="1">
        <f t="array" ref="M4581">SUMPRODUCT(MAX(ISNUMBER(SEARCH('Class Rules'!$B$6:$B$85,$E4581))*ISNUMBER(SEARCH('Class Rules'!$C$6:$C$85,$F4581))*'Class Rules'!$A$6:$A$85))</f>
        <v>0</v>
      </c>
      <c r="N4581" s="1" t="str">
        <f t="array" ref="N4581">IF($M4581=0,'Class Rules'!$D$3,INDEX('Class Rules'!$D$6:$D$85,MATCH($M4581,'Class Rules'!$A$6:$A$85,0)))</f>
        <v>Passenger LDV</v>
      </c>
      <c r="O4581" s="1" t="str">
        <f t="array" ref="O4581">IF(SUMPRODUCT(MAX(ISNUMBER(SEARCH(Fuel_Rules!$A$6:$A$30,$E4581))*ISNUMBER(SEARCH(Fuel_Rules!$B$6:$B$30,$F4581))*(Fuel_Rules!$A$6:$A$30&lt;&gt;"")))&gt;0,"Plug-in hybrid",IF($G4581="Diesel","Diesel","Gasoline"))</f>
        <v>Gasoline</v>
      </c>
    </row>
    <row r="4582" spans="1:15" ht="15" customHeight="1" x14ac:dyDescent="0.25">
      <c r="A4582" s="1">
        <v>2022</v>
      </c>
      <c r="B4582" s="1" t="s">
        <v>6908</v>
      </c>
      <c r="C4582" s="1" t="s">
        <v>393</v>
      </c>
      <c r="D4582" s="1" t="s">
        <v>6939</v>
      </c>
      <c r="E4582" s="1" t="s">
        <v>310</v>
      </c>
      <c r="F4582" s="1" t="s">
        <v>395</v>
      </c>
      <c r="G4582" s="1" t="s">
        <v>103</v>
      </c>
      <c r="H4582" s="1" t="s">
        <v>298</v>
      </c>
      <c r="I4582" s="1">
        <v>2.5</v>
      </c>
      <c r="J4582" s="1">
        <v>2023</v>
      </c>
      <c r="K4582" s="1">
        <v>631378</v>
      </c>
      <c r="L4582" s="1">
        <v>0</v>
      </c>
      <c r="M4582" s="1">
        <f t="array" ref="M4582">SUMPRODUCT(MAX(ISNUMBER(SEARCH('Class Rules'!$B$6:$B$85,$E4582))*ISNUMBER(SEARCH('Class Rules'!$C$6:$C$85,$F4582))*'Class Rules'!$A$6:$A$85))</f>
        <v>0</v>
      </c>
      <c r="N4582" s="1" t="str">
        <f t="array" ref="N4582">IF($M4582=0,'Class Rules'!$D$3,INDEX('Class Rules'!$D$6:$D$85,MATCH($M4582,'Class Rules'!$A$6:$A$85,0)))</f>
        <v>Passenger LDV</v>
      </c>
      <c r="O4582" s="1" t="str">
        <f t="array" ref="O4582">IF(SUMPRODUCT(MAX(ISNUMBER(SEARCH(Fuel_Rules!$A$6:$A$30,$E4582))*ISNUMBER(SEARCH(Fuel_Rules!$B$6:$B$30,$F4582))*(Fuel_Rules!$A$6:$A$30&lt;&gt;"")))&gt;0,"Plug-in hybrid",IF($G4582="Diesel","Diesel","Gasoline"))</f>
        <v>Gasoline</v>
      </c>
    </row>
    <row r="4583" spans="1:15" ht="15" customHeight="1" x14ac:dyDescent="0.25">
      <c r="A4583" s="1">
        <v>2022</v>
      </c>
      <c r="B4583" s="1" t="s">
        <v>6908</v>
      </c>
      <c r="C4583" s="1" t="s">
        <v>396</v>
      </c>
      <c r="D4583" s="1" t="s">
        <v>6940</v>
      </c>
      <c r="E4583" s="1" t="s">
        <v>310</v>
      </c>
      <c r="F4583" s="1" t="s">
        <v>398</v>
      </c>
      <c r="G4583" s="1" t="s">
        <v>103</v>
      </c>
      <c r="H4583" s="1" t="s">
        <v>298</v>
      </c>
      <c r="I4583" s="1">
        <v>3</v>
      </c>
      <c r="J4583" s="1">
        <v>2023</v>
      </c>
      <c r="K4583" s="1">
        <v>566242</v>
      </c>
      <c r="L4583" s="1">
        <v>0</v>
      </c>
      <c r="M4583" s="1">
        <f t="array" ref="M4583">SUMPRODUCT(MAX(ISNUMBER(SEARCH('Class Rules'!$B$6:$B$85,$E4583))*ISNUMBER(SEARCH('Class Rules'!$C$6:$C$85,$F4583))*'Class Rules'!$A$6:$A$85))</f>
        <v>0</v>
      </c>
      <c r="N4583" s="1" t="str">
        <f t="array" ref="N4583">IF($M4583=0,'Class Rules'!$D$3,INDEX('Class Rules'!$D$6:$D$85,MATCH($M4583,'Class Rules'!$A$6:$A$85,0)))</f>
        <v>Passenger LDV</v>
      </c>
      <c r="O4583" s="1" t="str">
        <f t="array" ref="O4583">IF(SUMPRODUCT(MAX(ISNUMBER(SEARCH(Fuel_Rules!$A$6:$A$30,$E4583))*ISNUMBER(SEARCH(Fuel_Rules!$B$6:$B$30,$F4583))*(Fuel_Rules!$A$6:$A$30&lt;&gt;"")))&gt;0,"Plug-in hybrid",IF($G4583="Diesel","Diesel","Gasoline"))</f>
        <v>Gasoline</v>
      </c>
    </row>
    <row r="4584" spans="1:15" ht="15" customHeight="1" x14ac:dyDescent="0.25">
      <c r="A4584" s="1">
        <v>2022</v>
      </c>
      <c r="B4584" s="1" t="s">
        <v>6908</v>
      </c>
      <c r="C4584" s="1" t="s">
        <v>399</v>
      </c>
      <c r="D4584" s="1" t="s">
        <v>6941</v>
      </c>
      <c r="E4584" s="1" t="s">
        <v>310</v>
      </c>
      <c r="F4584" s="1" t="s">
        <v>401</v>
      </c>
      <c r="G4584" s="1" t="s">
        <v>103</v>
      </c>
      <c r="H4584" s="1" t="s">
        <v>298</v>
      </c>
      <c r="I4584" s="1">
        <v>1.4</v>
      </c>
      <c r="J4584" s="1">
        <v>2023</v>
      </c>
      <c r="K4584" s="1">
        <v>294097</v>
      </c>
      <c r="L4584" s="1">
        <v>0</v>
      </c>
      <c r="M4584" s="1">
        <f t="array" ref="M4584">SUMPRODUCT(MAX(ISNUMBER(SEARCH('Class Rules'!$B$6:$B$85,$E4584))*ISNUMBER(SEARCH('Class Rules'!$C$6:$C$85,$F4584))*'Class Rules'!$A$6:$A$85))</f>
        <v>0</v>
      </c>
      <c r="N4584" s="1" t="str">
        <f t="array" ref="N4584">IF($M4584=0,'Class Rules'!$D$3,INDEX('Class Rules'!$D$6:$D$85,MATCH($M4584,'Class Rules'!$A$6:$A$85,0)))</f>
        <v>Passenger LDV</v>
      </c>
      <c r="O4584" s="1" t="str">
        <f t="array" ref="O4584">IF(SUMPRODUCT(MAX(ISNUMBER(SEARCH(Fuel_Rules!$A$6:$A$30,$E4584))*ISNUMBER(SEARCH(Fuel_Rules!$B$6:$B$30,$F4584))*(Fuel_Rules!$A$6:$A$30&lt;&gt;"")))&gt;0,"Plug-in hybrid",IF($G4584="Diesel","Diesel","Gasoline"))</f>
        <v>Gasoline</v>
      </c>
    </row>
    <row r="4585" spans="1:15" ht="15" customHeight="1" x14ac:dyDescent="0.25">
      <c r="A4585" s="1">
        <v>2022</v>
      </c>
      <c r="B4585" s="1" t="s">
        <v>6908</v>
      </c>
      <c r="C4585" s="1" t="s">
        <v>402</v>
      </c>
      <c r="D4585" s="1" t="s">
        <v>6942</v>
      </c>
      <c r="E4585" s="1" t="s">
        <v>310</v>
      </c>
      <c r="F4585" s="1" t="s">
        <v>404</v>
      </c>
      <c r="G4585" s="1" t="s">
        <v>103</v>
      </c>
      <c r="H4585" s="1" t="s">
        <v>298</v>
      </c>
      <c r="I4585" s="1">
        <v>3</v>
      </c>
      <c r="J4585" s="1">
        <v>2023</v>
      </c>
      <c r="K4585" s="1">
        <v>617893</v>
      </c>
      <c r="L4585" s="1">
        <v>0</v>
      </c>
      <c r="M4585" s="1">
        <f t="array" ref="M4585">SUMPRODUCT(MAX(ISNUMBER(SEARCH('Class Rules'!$B$6:$B$85,$E4585))*ISNUMBER(SEARCH('Class Rules'!$C$6:$C$85,$F4585))*'Class Rules'!$A$6:$A$85))</f>
        <v>0</v>
      </c>
      <c r="N4585" s="1" t="str">
        <f t="array" ref="N4585">IF($M4585=0,'Class Rules'!$D$3,INDEX('Class Rules'!$D$6:$D$85,MATCH($M4585,'Class Rules'!$A$6:$A$85,0)))</f>
        <v>Passenger LDV</v>
      </c>
      <c r="O4585" s="1" t="str">
        <f t="array" ref="O4585">IF(SUMPRODUCT(MAX(ISNUMBER(SEARCH(Fuel_Rules!$A$6:$A$30,$E4585))*ISNUMBER(SEARCH(Fuel_Rules!$B$6:$B$30,$F4585))*(Fuel_Rules!$A$6:$A$30&lt;&gt;"")))&gt;0,"Plug-in hybrid",IF($G4585="Diesel","Diesel","Gasoline"))</f>
        <v>Gasoline</v>
      </c>
    </row>
    <row r="4586" spans="1:15" ht="15" customHeight="1" x14ac:dyDescent="0.25">
      <c r="A4586" s="1">
        <v>2022</v>
      </c>
      <c r="B4586" s="1" t="s">
        <v>6908</v>
      </c>
      <c r="C4586" s="1" t="s">
        <v>405</v>
      </c>
      <c r="D4586" s="1" t="s">
        <v>6943</v>
      </c>
      <c r="E4586" s="1" t="s">
        <v>310</v>
      </c>
      <c r="F4586" s="1" t="s">
        <v>407</v>
      </c>
      <c r="G4586" s="1" t="s">
        <v>103</v>
      </c>
      <c r="H4586" s="1" t="s">
        <v>298</v>
      </c>
      <c r="I4586" s="1">
        <v>2</v>
      </c>
      <c r="J4586" s="1">
        <v>2023</v>
      </c>
      <c r="K4586" s="1">
        <v>468846</v>
      </c>
      <c r="L4586" s="1">
        <v>0</v>
      </c>
      <c r="M4586" s="1">
        <f t="array" ref="M4586">SUMPRODUCT(MAX(ISNUMBER(SEARCH('Class Rules'!$B$6:$B$85,$E4586))*ISNUMBER(SEARCH('Class Rules'!$C$6:$C$85,$F4586))*'Class Rules'!$A$6:$A$85))</f>
        <v>0</v>
      </c>
      <c r="N4586" s="1" t="str">
        <f t="array" ref="N4586">IF($M4586=0,'Class Rules'!$D$3,INDEX('Class Rules'!$D$6:$D$85,MATCH($M4586,'Class Rules'!$A$6:$A$85,0)))</f>
        <v>Passenger LDV</v>
      </c>
      <c r="O4586" s="1" t="str">
        <f t="array" ref="O4586">IF(SUMPRODUCT(MAX(ISNUMBER(SEARCH(Fuel_Rules!$A$6:$A$30,$E4586))*ISNUMBER(SEARCH(Fuel_Rules!$B$6:$B$30,$F4586))*(Fuel_Rules!$A$6:$A$30&lt;&gt;"")))&gt;0,"Plug-in hybrid",IF($G4586="Diesel","Diesel","Gasoline"))</f>
        <v>Gasoline</v>
      </c>
    </row>
    <row r="4587" spans="1:15" ht="15" customHeight="1" x14ac:dyDescent="0.25">
      <c r="A4587" s="1">
        <v>2022</v>
      </c>
      <c r="B4587" s="1" t="s">
        <v>6908</v>
      </c>
      <c r="C4587" s="1" t="s">
        <v>408</v>
      </c>
      <c r="D4587" s="1" t="s">
        <v>6944</v>
      </c>
      <c r="E4587" s="1" t="s">
        <v>310</v>
      </c>
      <c r="F4587" s="1" t="s">
        <v>410</v>
      </c>
      <c r="G4587" s="1" t="s">
        <v>103</v>
      </c>
      <c r="H4587" s="1" t="s">
        <v>298</v>
      </c>
      <c r="I4587" s="1">
        <v>2</v>
      </c>
      <c r="J4587" s="1">
        <v>2023</v>
      </c>
      <c r="K4587" s="1">
        <v>419732</v>
      </c>
      <c r="L4587" s="1">
        <v>0</v>
      </c>
      <c r="M4587" s="1">
        <f t="array" ref="M4587">SUMPRODUCT(MAX(ISNUMBER(SEARCH('Class Rules'!$B$6:$B$85,$E4587))*ISNUMBER(SEARCH('Class Rules'!$C$6:$C$85,$F4587))*'Class Rules'!$A$6:$A$85))</f>
        <v>0</v>
      </c>
      <c r="N4587" s="1" t="str">
        <f t="array" ref="N4587">IF($M4587=0,'Class Rules'!$D$3,INDEX('Class Rules'!$D$6:$D$85,MATCH($M4587,'Class Rules'!$A$6:$A$85,0)))</f>
        <v>Passenger LDV</v>
      </c>
      <c r="O4587" s="1" t="str">
        <f t="array" ref="O4587">IF(SUMPRODUCT(MAX(ISNUMBER(SEARCH(Fuel_Rules!$A$6:$A$30,$E4587))*ISNUMBER(SEARCH(Fuel_Rules!$B$6:$B$30,$F4587))*(Fuel_Rules!$A$6:$A$30&lt;&gt;"")))&gt;0,"Plug-in hybrid",IF($G4587="Diesel","Diesel","Gasoline"))</f>
        <v>Gasoline</v>
      </c>
    </row>
    <row r="4588" spans="1:15" ht="15" customHeight="1" x14ac:dyDescent="0.25">
      <c r="A4588" s="1">
        <v>2022</v>
      </c>
      <c r="B4588" s="1" t="s">
        <v>6908</v>
      </c>
      <c r="C4588" s="1" t="s">
        <v>411</v>
      </c>
      <c r="D4588" s="1" t="s">
        <v>6945</v>
      </c>
      <c r="E4588" s="1" t="s">
        <v>310</v>
      </c>
      <c r="F4588" s="1" t="s">
        <v>413</v>
      </c>
      <c r="G4588" s="1" t="s">
        <v>103</v>
      </c>
      <c r="H4588" s="1" t="s">
        <v>298</v>
      </c>
      <c r="I4588" s="1">
        <v>2</v>
      </c>
      <c r="J4588" s="1">
        <v>2023</v>
      </c>
      <c r="K4588" s="1">
        <v>414881</v>
      </c>
      <c r="L4588" s="1">
        <v>0</v>
      </c>
      <c r="M4588" s="1">
        <f t="array" ref="M4588">SUMPRODUCT(MAX(ISNUMBER(SEARCH('Class Rules'!$B$6:$B$85,$E4588))*ISNUMBER(SEARCH('Class Rules'!$C$6:$C$85,$F4588))*'Class Rules'!$A$6:$A$85))</f>
        <v>0</v>
      </c>
      <c r="N4588" s="1" t="str">
        <f t="array" ref="N4588">IF($M4588=0,'Class Rules'!$D$3,INDEX('Class Rules'!$D$6:$D$85,MATCH($M4588,'Class Rules'!$A$6:$A$85,0)))</f>
        <v>Passenger LDV</v>
      </c>
      <c r="O4588" s="1" t="str">
        <f t="array" ref="O4588">IF(SUMPRODUCT(MAX(ISNUMBER(SEARCH(Fuel_Rules!$A$6:$A$30,$E4588))*ISNUMBER(SEARCH(Fuel_Rules!$B$6:$B$30,$F4588))*(Fuel_Rules!$A$6:$A$30&lt;&gt;"")))&gt;0,"Plug-in hybrid",IF($G4588="Diesel","Diesel","Gasoline"))</f>
        <v>Gasoline</v>
      </c>
    </row>
    <row r="4589" spans="1:15" ht="15" customHeight="1" x14ac:dyDescent="0.25">
      <c r="A4589" s="1">
        <v>2022</v>
      </c>
      <c r="B4589" s="1" t="s">
        <v>6908</v>
      </c>
      <c r="C4589" s="1" t="s">
        <v>414</v>
      </c>
      <c r="D4589" s="1" t="s">
        <v>6946</v>
      </c>
      <c r="E4589" s="1" t="s">
        <v>310</v>
      </c>
      <c r="F4589" s="1" t="s">
        <v>416</v>
      </c>
      <c r="G4589" s="1" t="s">
        <v>103</v>
      </c>
      <c r="H4589" s="1" t="s">
        <v>298</v>
      </c>
      <c r="I4589" s="1">
        <v>2</v>
      </c>
      <c r="J4589" s="1">
        <v>2023</v>
      </c>
      <c r="K4589" s="1">
        <v>443813</v>
      </c>
      <c r="L4589" s="1">
        <v>0</v>
      </c>
      <c r="M4589" s="1">
        <f t="array" ref="M4589">SUMPRODUCT(MAX(ISNUMBER(SEARCH('Class Rules'!$B$6:$B$85,$E4589))*ISNUMBER(SEARCH('Class Rules'!$C$6:$C$85,$F4589))*'Class Rules'!$A$6:$A$85))</f>
        <v>0</v>
      </c>
      <c r="N4589" s="1" t="str">
        <f t="array" ref="N4589">IF($M4589=0,'Class Rules'!$D$3,INDEX('Class Rules'!$D$6:$D$85,MATCH($M4589,'Class Rules'!$A$6:$A$85,0)))</f>
        <v>Passenger LDV</v>
      </c>
      <c r="O4589" s="1" t="str">
        <f t="array" ref="O4589">IF(SUMPRODUCT(MAX(ISNUMBER(SEARCH(Fuel_Rules!$A$6:$A$30,$E4589))*ISNUMBER(SEARCH(Fuel_Rules!$B$6:$B$30,$F4589))*(Fuel_Rules!$A$6:$A$30&lt;&gt;"")))&gt;0,"Plug-in hybrid",IF($G4589="Diesel","Diesel","Gasoline"))</f>
        <v>Gasoline</v>
      </c>
    </row>
    <row r="4590" spans="1:15" ht="15" customHeight="1" x14ac:dyDescent="0.25">
      <c r="A4590" s="1">
        <v>2022</v>
      </c>
      <c r="B4590" s="1" t="s">
        <v>6908</v>
      </c>
      <c r="C4590" s="1" t="s">
        <v>417</v>
      </c>
      <c r="D4590" s="1" t="s">
        <v>6947</v>
      </c>
      <c r="E4590" s="1" t="s">
        <v>310</v>
      </c>
      <c r="F4590" s="1" t="s">
        <v>419</v>
      </c>
      <c r="G4590" s="1" t="s">
        <v>103</v>
      </c>
      <c r="H4590" s="1" t="s">
        <v>298</v>
      </c>
      <c r="I4590" s="1">
        <v>2</v>
      </c>
      <c r="J4590" s="1">
        <v>2023</v>
      </c>
      <c r="K4590" s="1">
        <v>298672</v>
      </c>
      <c r="L4590" s="1">
        <v>0</v>
      </c>
      <c r="M4590" s="1">
        <f t="array" ref="M4590">SUMPRODUCT(MAX(ISNUMBER(SEARCH('Class Rules'!$B$6:$B$85,$E4590))*ISNUMBER(SEARCH('Class Rules'!$C$6:$C$85,$F4590))*'Class Rules'!$A$6:$A$85))</f>
        <v>0</v>
      </c>
      <c r="N4590" s="1" t="str">
        <f t="array" ref="N4590">IF($M4590=0,'Class Rules'!$D$3,INDEX('Class Rules'!$D$6:$D$85,MATCH($M4590,'Class Rules'!$A$6:$A$85,0)))</f>
        <v>Passenger LDV</v>
      </c>
      <c r="O4590" s="1" t="str">
        <f t="array" ref="O4590">IF(SUMPRODUCT(MAX(ISNUMBER(SEARCH(Fuel_Rules!$A$6:$A$30,$E4590))*ISNUMBER(SEARCH(Fuel_Rules!$B$6:$B$30,$F4590))*(Fuel_Rules!$A$6:$A$30&lt;&gt;"")))&gt;0,"Plug-in hybrid",IF($G4590="Diesel","Diesel","Gasoline"))</f>
        <v>Gasoline</v>
      </c>
    </row>
    <row r="4591" spans="1:15" ht="15" customHeight="1" x14ac:dyDescent="0.25">
      <c r="A4591" s="1">
        <v>2022</v>
      </c>
      <c r="B4591" s="1" t="s">
        <v>6908</v>
      </c>
      <c r="C4591" s="1" t="s">
        <v>420</v>
      </c>
      <c r="D4591" s="1" t="s">
        <v>6948</v>
      </c>
      <c r="E4591" s="1" t="s">
        <v>310</v>
      </c>
      <c r="F4591" s="1" t="s">
        <v>422</v>
      </c>
      <c r="G4591" s="1" t="s">
        <v>103</v>
      </c>
      <c r="H4591" s="1" t="s">
        <v>298</v>
      </c>
      <c r="I4591" s="1">
        <v>1.4</v>
      </c>
      <c r="J4591" s="1">
        <v>2023</v>
      </c>
      <c r="K4591" s="1">
        <v>249815</v>
      </c>
      <c r="L4591" s="1">
        <v>0</v>
      </c>
      <c r="M4591" s="1">
        <f t="array" ref="M4591">SUMPRODUCT(MAX(ISNUMBER(SEARCH('Class Rules'!$B$6:$B$85,$E4591))*ISNUMBER(SEARCH('Class Rules'!$C$6:$C$85,$F4591))*'Class Rules'!$A$6:$A$85))</f>
        <v>0</v>
      </c>
      <c r="N4591" s="1" t="str">
        <f t="array" ref="N4591">IF($M4591=0,'Class Rules'!$D$3,INDEX('Class Rules'!$D$6:$D$85,MATCH($M4591,'Class Rules'!$A$6:$A$85,0)))</f>
        <v>Passenger LDV</v>
      </c>
      <c r="O4591" s="1" t="str">
        <f t="array" ref="O4591">IF(SUMPRODUCT(MAX(ISNUMBER(SEARCH(Fuel_Rules!$A$6:$A$30,$E4591))*ISNUMBER(SEARCH(Fuel_Rules!$B$6:$B$30,$F4591))*(Fuel_Rules!$A$6:$A$30&lt;&gt;"")))&gt;0,"Plug-in hybrid",IF($G4591="Diesel","Diesel","Gasoline"))</f>
        <v>Gasoline</v>
      </c>
    </row>
    <row r="4592" spans="1:15" ht="15" customHeight="1" x14ac:dyDescent="0.25">
      <c r="A4592" s="1">
        <v>2022</v>
      </c>
      <c r="B4592" s="1" t="s">
        <v>6908</v>
      </c>
      <c r="C4592" s="1" t="s">
        <v>423</v>
      </c>
      <c r="D4592" s="1" t="s">
        <v>6949</v>
      </c>
      <c r="E4592" s="1" t="s">
        <v>310</v>
      </c>
      <c r="F4592" s="1" t="s">
        <v>425</v>
      </c>
      <c r="G4592" s="1" t="s">
        <v>103</v>
      </c>
      <c r="H4592" s="1" t="s">
        <v>298</v>
      </c>
      <c r="I4592" s="1">
        <v>1.4</v>
      </c>
      <c r="J4592" s="1">
        <v>2023</v>
      </c>
      <c r="K4592" s="1">
        <v>248548</v>
      </c>
      <c r="L4592" s="1">
        <v>0</v>
      </c>
      <c r="M4592" s="1">
        <f t="array" ref="M4592">SUMPRODUCT(MAX(ISNUMBER(SEARCH('Class Rules'!$B$6:$B$85,$E4592))*ISNUMBER(SEARCH('Class Rules'!$C$6:$C$85,$F4592))*'Class Rules'!$A$6:$A$85))</f>
        <v>0</v>
      </c>
      <c r="N4592" s="1" t="str">
        <f t="array" ref="N4592">IF($M4592=0,'Class Rules'!$D$3,INDEX('Class Rules'!$D$6:$D$85,MATCH($M4592,'Class Rules'!$A$6:$A$85,0)))</f>
        <v>Passenger LDV</v>
      </c>
      <c r="O4592" s="1" t="str">
        <f t="array" ref="O4592">IF(SUMPRODUCT(MAX(ISNUMBER(SEARCH(Fuel_Rules!$A$6:$A$30,$E4592))*ISNUMBER(SEARCH(Fuel_Rules!$B$6:$B$30,$F4592))*(Fuel_Rules!$A$6:$A$30&lt;&gt;"")))&gt;0,"Plug-in hybrid",IF($G4592="Diesel","Diesel","Gasoline"))</f>
        <v>Gasoline</v>
      </c>
    </row>
    <row r="4593" spans="1:15" ht="15" customHeight="1" x14ac:dyDescent="0.25">
      <c r="A4593" s="1">
        <v>2022</v>
      </c>
      <c r="B4593" s="1" t="s">
        <v>6908</v>
      </c>
      <c r="C4593" s="1" t="s">
        <v>3170</v>
      </c>
      <c r="D4593" s="1" t="s">
        <v>6950</v>
      </c>
      <c r="E4593" s="1" t="s">
        <v>310</v>
      </c>
      <c r="F4593" s="1" t="s">
        <v>3172</v>
      </c>
      <c r="G4593" s="1" t="s">
        <v>103</v>
      </c>
      <c r="H4593" s="1" t="s">
        <v>298</v>
      </c>
      <c r="I4593" s="1">
        <v>2</v>
      </c>
      <c r="J4593" s="1">
        <v>2023</v>
      </c>
      <c r="K4593" s="1">
        <v>273267</v>
      </c>
      <c r="L4593" s="1">
        <v>0</v>
      </c>
      <c r="M4593" s="1">
        <f t="array" ref="M4593">SUMPRODUCT(MAX(ISNUMBER(SEARCH('Class Rules'!$B$6:$B$85,$E4593))*ISNUMBER(SEARCH('Class Rules'!$C$6:$C$85,$F4593))*'Class Rules'!$A$6:$A$85))</f>
        <v>0</v>
      </c>
      <c r="N4593" s="1" t="str">
        <f t="array" ref="N4593">IF($M4593=0,'Class Rules'!$D$3,INDEX('Class Rules'!$D$6:$D$85,MATCH($M4593,'Class Rules'!$A$6:$A$85,0)))</f>
        <v>Passenger LDV</v>
      </c>
      <c r="O4593" s="1" t="str">
        <f t="array" ref="O4593">IF(SUMPRODUCT(MAX(ISNUMBER(SEARCH(Fuel_Rules!$A$6:$A$30,$E4593))*ISNUMBER(SEARCH(Fuel_Rules!$B$6:$B$30,$F4593))*(Fuel_Rules!$A$6:$A$30&lt;&gt;"")))&gt;0,"Plug-in hybrid",IF($G4593="Diesel","Diesel","Gasoline"))</f>
        <v>Gasoline</v>
      </c>
    </row>
    <row r="4594" spans="1:15" ht="15" customHeight="1" x14ac:dyDescent="0.25">
      <c r="A4594" s="1">
        <v>2022</v>
      </c>
      <c r="B4594" s="1" t="s">
        <v>6908</v>
      </c>
      <c r="C4594" s="1" t="s">
        <v>3173</v>
      </c>
      <c r="D4594" s="1" t="s">
        <v>6951</v>
      </c>
      <c r="E4594" s="1" t="s">
        <v>310</v>
      </c>
      <c r="F4594" s="1" t="s">
        <v>3175</v>
      </c>
      <c r="G4594" s="1" t="s">
        <v>103</v>
      </c>
      <c r="H4594" s="1" t="s">
        <v>298</v>
      </c>
      <c r="I4594" s="1">
        <v>2</v>
      </c>
      <c r="J4594" s="1">
        <v>2023</v>
      </c>
      <c r="K4594" s="1">
        <v>272900</v>
      </c>
      <c r="L4594" s="1">
        <v>0</v>
      </c>
      <c r="M4594" s="1">
        <f t="array" ref="M4594">SUMPRODUCT(MAX(ISNUMBER(SEARCH('Class Rules'!$B$6:$B$85,$E4594))*ISNUMBER(SEARCH('Class Rules'!$C$6:$C$85,$F4594))*'Class Rules'!$A$6:$A$85))</f>
        <v>0</v>
      </c>
      <c r="N4594" s="1" t="str">
        <f t="array" ref="N4594">IF($M4594=0,'Class Rules'!$D$3,INDEX('Class Rules'!$D$6:$D$85,MATCH($M4594,'Class Rules'!$A$6:$A$85,0)))</f>
        <v>Passenger LDV</v>
      </c>
      <c r="O4594" s="1" t="str">
        <f t="array" ref="O4594">IF(SUMPRODUCT(MAX(ISNUMBER(SEARCH(Fuel_Rules!$A$6:$A$30,$E4594))*ISNUMBER(SEARCH(Fuel_Rules!$B$6:$B$30,$F4594))*(Fuel_Rules!$A$6:$A$30&lt;&gt;"")))&gt;0,"Plug-in hybrid",IF($G4594="Diesel","Diesel","Gasoline"))</f>
        <v>Gasoline</v>
      </c>
    </row>
    <row r="4595" spans="1:15" ht="15" customHeight="1" x14ac:dyDescent="0.25">
      <c r="A4595" s="1">
        <v>2022</v>
      </c>
      <c r="B4595" s="1" t="s">
        <v>6908</v>
      </c>
      <c r="C4595" s="1" t="s">
        <v>6075</v>
      </c>
      <c r="D4595" s="1" t="s">
        <v>6952</v>
      </c>
      <c r="E4595" s="1" t="s">
        <v>310</v>
      </c>
      <c r="F4595" s="1" t="s">
        <v>6077</v>
      </c>
      <c r="G4595" s="1" t="s">
        <v>103</v>
      </c>
      <c r="H4595" s="1" t="s">
        <v>298</v>
      </c>
      <c r="I4595" s="1">
        <v>2</v>
      </c>
      <c r="J4595" s="1">
        <v>2023</v>
      </c>
      <c r="K4595" s="1">
        <v>321557</v>
      </c>
      <c r="L4595" s="1">
        <v>0</v>
      </c>
      <c r="M4595" s="1">
        <f t="array" ref="M4595">SUMPRODUCT(MAX(ISNUMBER(SEARCH('Class Rules'!$B$6:$B$85,$E4595))*ISNUMBER(SEARCH('Class Rules'!$C$6:$C$85,$F4595))*'Class Rules'!$A$6:$A$85))</f>
        <v>0</v>
      </c>
      <c r="N4595" s="1" t="str">
        <f t="array" ref="N4595">IF($M4595=0,'Class Rules'!$D$3,INDEX('Class Rules'!$D$6:$D$85,MATCH($M4595,'Class Rules'!$A$6:$A$85,0)))</f>
        <v>Passenger LDV</v>
      </c>
      <c r="O4595" s="1" t="str">
        <f t="array" ref="O4595">IF(SUMPRODUCT(MAX(ISNUMBER(SEARCH(Fuel_Rules!$A$6:$A$30,$E4595))*ISNUMBER(SEARCH(Fuel_Rules!$B$6:$B$30,$F4595))*(Fuel_Rules!$A$6:$A$30&lt;&gt;"")))&gt;0,"Plug-in hybrid",IF($G4595="Diesel","Diesel","Gasoline"))</f>
        <v>Gasoline</v>
      </c>
    </row>
    <row r="4596" spans="1:15" ht="15" customHeight="1" x14ac:dyDescent="0.25">
      <c r="A4596" s="1">
        <v>2022</v>
      </c>
      <c r="B4596" s="1" t="s">
        <v>6908</v>
      </c>
      <c r="C4596" s="1" t="s">
        <v>6953</v>
      </c>
      <c r="D4596" s="1" t="s">
        <v>6954</v>
      </c>
      <c r="E4596" s="1" t="s">
        <v>310</v>
      </c>
      <c r="F4596" s="1" t="s">
        <v>6955</v>
      </c>
      <c r="G4596" s="1" t="s">
        <v>103</v>
      </c>
      <c r="H4596" s="1" t="s">
        <v>298</v>
      </c>
      <c r="I4596" s="1">
        <v>2</v>
      </c>
      <c r="J4596" s="1">
        <v>2023</v>
      </c>
      <c r="K4596" s="1">
        <v>329790</v>
      </c>
      <c r="L4596" s="1">
        <v>0</v>
      </c>
      <c r="M4596" s="1">
        <f t="array" ref="M4596">SUMPRODUCT(MAX(ISNUMBER(SEARCH('Class Rules'!$B$6:$B$85,$E4596))*ISNUMBER(SEARCH('Class Rules'!$C$6:$C$85,$F4596))*'Class Rules'!$A$6:$A$85))</f>
        <v>0</v>
      </c>
      <c r="N4596" s="1" t="str">
        <f t="array" ref="N4596">IF($M4596=0,'Class Rules'!$D$3,INDEX('Class Rules'!$D$6:$D$85,MATCH($M4596,'Class Rules'!$A$6:$A$85,0)))</f>
        <v>Passenger LDV</v>
      </c>
      <c r="O4596" s="1" t="str">
        <f t="array" ref="O4596">IF(SUMPRODUCT(MAX(ISNUMBER(SEARCH(Fuel_Rules!$A$6:$A$30,$E4596))*ISNUMBER(SEARCH(Fuel_Rules!$B$6:$B$30,$F4596))*(Fuel_Rules!$A$6:$A$30&lt;&gt;"")))&gt;0,"Plug-in hybrid",IF($G4596="Diesel","Diesel","Gasoline"))</f>
        <v>Gasoline</v>
      </c>
    </row>
    <row r="4597" spans="1:15" ht="15" customHeight="1" x14ac:dyDescent="0.25">
      <c r="A4597" s="1">
        <v>2022</v>
      </c>
      <c r="B4597" s="1" t="s">
        <v>6908</v>
      </c>
      <c r="C4597" s="1" t="s">
        <v>6956</v>
      </c>
      <c r="D4597" s="1" t="s">
        <v>6957</v>
      </c>
      <c r="E4597" s="1" t="s">
        <v>310</v>
      </c>
      <c r="F4597" s="1" t="s">
        <v>6958</v>
      </c>
      <c r="G4597" s="1" t="s">
        <v>103</v>
      </c>
      <c r="H4597" s="1" t="s">
        <v>298</v>
      </c>
      <c r="I4597" s="1">
        <v>2</v>
      </c>
      <c r="J4597" s="1">
        <v>2023</v>
      </c>
      <c r="K4597" s="1">
        <v>322740</v>
      </c>
      <c r="L4597" s="1">
        <v>0</v>
      </c>
      <c r="M4597" s="1">
        <f t="array" ref="M4597">SUMPRODUCT(MAX(ISNUMBER(SEARCH('Class Rules'!$B$6:$B$85,$E4597))*ISNUMBER(SEARCH('Class Rules'!$C$6:$C$85,$F4597))*'Class Rules'!$A$6:$A$85))</f>
        <v>0</v>
      </c>
      <c r="N4597" s="1" t="str">
        <f t="array" ref="N4597">IF($M4597=0,'Class Rules'!$D$3,INDEX('Class Rules'!$D$6:$D$85,MATCH($M4597,'Class Rules'!$A$6:$A$85,0)))</f>
        <v>Passenger LDV</v>
      </c>
      <c r="O4597" s="1" t="str">
        <f t="array" ref="O4597">IF(SUMPRODUCT(MAX(ISNUMBER(SEARCH(Fuel_Rules!$A$6:$A$30,$E4597))*ISNUMBER(SEARCH(Fuel_Rules!$B$6:$B$30,$F4597))*(Fuel_Rules!$A$6:$A$30&lt;&gt;"")))&gt;0,"Plug-in hybrid",IF($G4597="Diesel","Diesel","Gasoline"))</f>
        <v>Gasoline</v>
      </c>
    </row>
    <row r="4598" spans="1:15" ht="15" customHeight="1" x14ac:dyDescent="0.25">
      <c r="A4598" s="1">
        <v>2022</v>
      </c>
      <c r="B4598" s="1" t="s">
        <v>6908</v>
      </c>
      <c r="C4598" s="1" t="s">
        <v>6959</v>
      </c>
      <c r="D4598" s="1" t="s">
        <v>6960</v>
      </c>
      <c r="E4598" s="1" t="s">
        <v>310</v>
      </c>
      <c r="F4598" s="1" t="s">
        <v>6961</v>
      </c>
      <c r="G4598" s="1" t="s">
        <v>103</v>
      </c>
      <c r="H4598" s="1" t="s">
        <v>298</v>
      </c>
      <c r="I4598" s="1">
        <v>2</v>
      </c>
      <c r="J4598" s="1">
        <v>2023</v>
      </c>
      <c r="K4598" s="1">
        <v>347490</v>
      </c>
      <c r="L4598" s="1">
        <v>0</v>
      </c>
      <c r="M4598" s="1">
        <f t="array" ref="M4598">SUMPRODUCT(MAX(ISNUMBER(SEARCH('Class Rules'!$B$6:$B$85,$E4598))*ISNUMBER(SEARCH('Class Rules'!$C$6:$C$85,$F4598))*'Class Rules'!$A$6:$A$85))</f>
        <v>0</v>
      </c>
      <c r="N4598" s="1" t="str">
        <f t="array" ref="N4598">IF($M4598=0,'Class Rules'!$D$3,INDEX('Class Rules'!$D$6:$D$85,MATCH($M4598,'Class Rules'!$A$6:$A$85,0)))</f>
        <v>Passenger LDV</v>
      </c>
      <c r="O4598" s="1" t="str">
        <f t="array" ref="O4598">IF(SUMPRODUCT(MAX(ISNUMBER(SEARCH(Fuel_Rules!$A$6:$A$30,$E4598))*ISNUMBER(SEARCH(Fuel_Rules!$B$6:$B$30,$F4598))*(Fuel_Rules!$A$6:$A$30&lt;&gt;"")))&gt;0,"Plug-in hybrid",IF($G4598="Diesel","Diesel","Gasoline"))</f>
        <v>Gasoline</v>
      </c>
    </row>
    <row r="4599" spans="1:15" ht="15" customHeight="1" x14ac:dyDescent="0.25">
      <c r="A4599" s="1">
        <v>2022</v>
      </c>
      <c r="B4599" s="1" t="s">
        <v>6908</v>
      </c>
      <c r="C4599" s="1" t="s">
        <v>426</v>
      </c>
      <c r="D4599" s="1" t="s">
        <v>6962</v>
      </c>
      <c r="E4599" s="1" t="s">
        <v>428</v>
      </c>
      <c r="F4599" s="1" t="s">
        <v>429</v>
      </c>
      <c r="G4599" s="1" t="s">
        <v>103</v>
      </c>
      <c r="H4599" s="1" t="s">
        <v>298</v>
      </c>
      <c r="I4599" s="1">
        <v>1.6</v>
      </c>
      <c r="J4599" s="1">
        <v>2023</v>
      </c>
      <c r="K4599" s="1">
        <v>53000</v>
      </c>
      <c r="L4599" s="1">
        <v>0</v>
      </c>
      <c r="M4599" s="1">
        <f t="array" ref="M4599">SUMPRODUCT(MAX(ISNUMBER(SEARCH('Class Rules'!$B$6:$B$85,$E4599))*ISNUMBER(SEARCH('Class Rules'!$C$6:$C$85,$F4599))*'Class Rules'!$A$6:$A$85))</f>
        <v>0</v>
      </c>
      <c r="N4599" s="1" t="str">
        <f t="array" ref="N4599">IF($M4599=0,'Class Rules'!$D$3,INDEX('Class Rules'!$D$6:$D$85,MATCH($M4599,'Class Rules'!$A$6:$A$85,0)))</f>
        <v>Passenger LDV</v>
      </c>
      <c r="O4599" s="1" t="str">
        <f t="array" ref="O4599">IF(SUMPRODUCT(MAX(ISNUMBER(SEARCH(Fuel_Rules!$A$6:$A$30,$E4599))*ISNUMBER(SEARCH(Fuel_Rules!$B$6:$B$30,$F4599))*(Fuel_Rules!$A$6:$A$30&lt;&gt;"")))&gt;0,"Plug-in hybrid",IF($G4599="Diesel","Diesel","Gasoline"))</f>
        <v>Gasoline</v>
      </c>
    </row>
    <row r="4600" spans="1:15" ht="15" customHeight="1" x14ac:dyDescent="0.25">
      <c r="A4600" s="1">
        <v>2022</v>
      </c>
      <c r="B4600" s="1" t="s">
        <v>6908</v>
      </c>
      <c r="C4600" s="1" t="s">
        <v>430</v>
      </c>
      <c r="D4600" s="1" t="s">
        <v>6963</v>
      </c>
      <c r="E4600" s="1" t="s">
        <v>428</v>
      </c>
      <c r="F4600" s="1" t="s">
        <v>432</v>
      </c>
      <c r="G4600" s="1" t="s">
        <v>103</v>
      </c>
      <c r="H4600" s="1" t="s">
        <v>298</v>
      </c>
      <c r="I4600" s="1">
        <v>1.8</v>
      </c>
      <c r="J4600" s="1">
        <v>2023</v>
      </c>
      <c r="K4600" s="1">
        <v>68210</v>
      </c>
      <c r="L4600" s="1">
        <v>0</v>
      </c>
      <c r="M4600" s="1">
        <f t="array" ref="M4600">SUMPRODUCT(MAX(ISNUMBER(SEARCH('Class Rules'!$B$6:$B$85,$E4600))*ISNUMBER(SEARCH('Class Rules'!$C$6:$C$85,$F4600))*'Class Rules'!$A$6:$A$85))</f>
        <v>0</v>
      </c>
      <c r="N4600" s="1" t="str">
        <f t="array" ref="N4600">IF($M4600=0,'Class Rules'!$D$3,INDEX('Class Rules'!$D$6:$D$85,MATCH($M4600,'Class Rules'!$A$6:$A$85,0)))</f>
        <v>Passenger LDV</v>
      </c>
      <c r="O4600" s="1" t="str">
        <f t="array" ref="O4600">IF(SUMPRODUCT(MAX(ISNUMBER(SEARCH(Fuel_Rules!$A$6:$A$30,$E4600))*ISNUMBER(SEARCH(Fuel_Rules!$B$6:$B$30,$F4600))*(Fuel_Rules!$A$6:$A$30&lt;&gt;"")))&gt;0,"Plug-in hybrid",IF($G4600="Diesel","Diesel","Gasoline"))</f>
        <v>Gasoline</v>
      </c>
    </row>
    <row r="4601" spans="1:15" ht="15" customHeight="1" x14ac:dyDescent="0.25">
      <c r="A4601" s="1">
        <v>2022</v>
      </c>
      <c r="B4601" s="1" t="s">
        <v>6908</v>
      </c>
      <c r="C4601" s="1" t="s">
        <v>438</v>
      </c>
      <c r="D4601" s="1" t="s">
        <v>6964</v>
      </c>
      <c r="E4601" s="1" t="s">
        <v>435</v>
      </c>
      <c r="F4601" s="1" t="s">
        <v>440</v>
      </c>
      <c r="G4601" s="1" t="s">
        <v>103</v>
      </c>
      <c r="H4601" s="1" t="s">
        <v>298</v>
      </c>
      <c r="I4601" s="1">
        <v>2</v>
      </c>
      <c r="J4601" s="1">
        <v>2023</v>
      </c>
      <c r="K4601" s="1">
        <v>295888</v>
      </c>
      <c r="L4601" s="1">
        <v>0</v>
      </c>
      <c r="M4601" s="1">
        <f t="array" ref="M4601">SUMPRODUCT(MAX(ISNUMBER(SEARCH('Class Rules'!$B$6:$B$85,$E4601))*ISNUMBER(SEARCH('Class Rules'!$C$6:$C$85,$F4601))*'Class Rules'!$A$6:$A$85))</f>
        <v>0</v>
      </c>
      <c r="N4601" s="1" t="str">
        <f t="array" ref="N4601">IF($M4601=0,'Class Rules'!$D$3,INDEX('Class Rules'!$D$6:$D$85,MATCH($M4601,'Class Rules'!$A$6:$A$85,0)))</f>
        <v>Passenger LDV</v>
      </c>
      <c r="O4601" s="1" t="str">
        <f t="array" ref="O4601">IF(SUMPRODUCT(MAX(ISNUMBER(SEARCH(Fuel_Rules!$A$6:$A$30,$E4601))*ISNUMBER(SEARCH(Fuel_Rules!$B$6:$B$30,$F4601))*(Fuel_Rules!$A$6:$A$30&lt;&gt;"")))&gt;0,"Plug-in hybrid",IF($G4601="Diesel","Diesel","Gasoline"))</f>
        <v>Gasoline</v>
      </c>
    </row>
    <row r="4602" spans="1:15" ht="15" customHeight="1" x14ac:dyDescent="0.25">
      <c r="A4602" s="1">
        <v>2022</v>
      </c>
      <c r="B4602" s="1" t="s">
        <v>6908</v>
      </c>
      <c r="C4602" s="1" t="s">
        <v>441</v>
      </c>
      <c r="D4602" s="1" t="s">
        <v>6965</v>
      </c>
      <c r="E4602" s="1" t="s">
        <v>435</v>
      </c>
      <c r="F4602" s="1" t="s">
        <v>443</v>
      </c>
      <c r="G4602" s="1" t="s">
        <v>103</v>
      </c>
      <c r="H4602" s="1" t="s">
        <v>298</v>
      </c>
      <c r="I4602" s="1">
        <v>2</v>
      </c>
      <c r="J4602" s="1">
        <v>2023</v>
      </c>
      <c r="K4602" s="1">
        <v>315219</v>
      </c>
      <c r="L4602" s="1">
        <v>0</v>
      </c>
      <c r="M4602" s="1">
        <f t="array" ref="M4602">SUMPRODUCT(MAX(ISNUMBER(SEARCH('Class Rules'!$B$6:$B$85,$E4602))*ISNUMBER(SEARCH('Class Rules'!$C$6:$C$85,$F4602))*'Class Rules'!$A$6:$A$85))</f>
        <v>0</v>
      </c>
      <c r="N4602" s="1" t="str">
        <f t="array" ref="N4602">IF($M4602=0,'Class Rules'!$D$3,INDEX('Class Rules'!$D$6:$D$85,MATCH($M4602,'Class Rules'!$A$6:$A$85,0)))</f>
        <v>Passenger LDV</v>
      </c>
      <c r="O4602" s="1" t="str">
        <f t="array" ref="O4602">IF(SUMPRODUCT(MAX(ISNUMBER(SEARCH(Fuel_Rules!$A$6:$A$30,$E4602))*ISNUMBER(SEARCH(Fuel_Rules!$B$6:$B$30,$F4602))*(Fuel_Rules!$A$6:$A$30&lt;&gt;"")))&gt;0,"Plug-in hybrid",IF($G4602="Diesel","Diesel","Gasoline"))</f>
        <v>Gasoline</v>
      </c>
    </row>
    <row r="4603" spans="1:15" ht="15" customHeight="1" x14ac:dyDescent="0.25">
      <c r="A4603" s="1">
        <v>2022</v>
      </c>
      <c r="B4603" s="1" t="s">
        <v>6908</v>
      </c>
      <c r="C4603" s="1" t="s">
        <v>444</v>
      </c>
      <c r="D4603" s="1" t="s">
        <v>6966</v>
      </c>
      <c r="E4603" s="1" t="s">
        <v>435</v>
      </c>
      <c r="F4603" s="1" t="s">
        <v>446</v>
      </c>
      <c r="G4603" s="1" t="s">
        <v>103</v>
      </c>
      <c r="H4603" s="1" t="s">
        <v>437</v>
      </c>
      <c r="I4603" s="1">
        <v>2</v>
      </c>
      <c r="J4603" s="1">
        <v>2023</v>
      </c>
      <c r="K4603" s="1">
        <v>283573</v>
      </c>
      <c r="L4603" s="1">
        <v>0</v>
      </c>
      <c r="M4603" s="1">
        <f t="array" ref="M4603">SUMPRODUCT(MAX(ISNUMBER(SEARCH('Class Rules'!$B$6:$B$85,$E4603))*ISNUMBER(SEARCH('Class Rules'!$C$6:$C$85,$F4603))*'Class Rules'!$A$6:$A$85))</f>
        <v>0</v>
      </c>
      <c r="N4603" s="1" t="str">
        <f t="array" ref="N4603">IF($M4603=0,'Class Rules'!$D$3,INDEX('Class Rules'!$D$6:$D$85,MATCH($M4603,'Class Rules'!$A$6:$A$85,0)))</f>
        <v>Passenger LDV</v>
      </c>
      <c r="O4603" s="1" t="str">
        <f t="array" ref="O4603">IF(SUMPRODUCT(MAX(ISNUMBER(SEARCH(Fuel_Rules!$A$6:$A$30,$E4603))*ISNUMBER(SEARCH(Fuel_Rules!$B$6:$B$30,$F4603))*(Fuel_Rules!$A$6:$A$30&lt;&gt;"")))&gt;0,"Plug-in hybrid",IF($G4603="Diesel","Diesel","Gasoline"))</f>
        <v>Gasoline</v>
      </c>
    </row>
    <row r="4604" spans="1:15" ht="15" customHeight="1" x14ac:dyDescent="0.25">
      <c r="A4604" s="1">
        <v>2022</v>
      </c>
      <c r="B4604" s="1" t="s">
        <v>6908</v>
      </c>
      <c r="C4604" s="1" t="s">
        <v>450</v>
      </c>
      <c r="D4604" s="1" t="s">
        <v>6967</v>
      </c>
      <c r="E4604" s="1" t="s">
        <v>435</v>
      </c>
      <c r="F4604" s="1" t="s">
        <v>452</v>
      </c>
      <c r="G4604" s="1" t="s">
        <v>103</v>
      </c>
      <c r="H4604" s="1" t="s">
        <v>298</v>
      </c>
      <c r="I4604" s="1">
        <v>2</v>
      </c>
      <c r="J4604" s="1">
        <v>2023</v>
      </c>
      <c r="K4604" s="1">
        <v>335301</v>
      </c>
      <c r="L4604" s="1">
        <v>0</v>
      </c>
      <c r="M4604" s="1">
        <f t="array" ref="M4604">SUMPRODUCT(MAX(ISNUMBER(SEARCH('Class Rules'!$B$6:$B$85,$E4604))*ISNUMBER(SEARCH('Class Rules'!$C$6:$C$85,$F4604))*'Class Rules'!$A$6:$A$85))</f>
        <v>0</v>
      </c>
      <c r="N4604" s="1" t="str">
        <f t="array" ref="N4604">IF($M4604=0,'Class Rules'!$D$3,INDEX('Class Rules'!$D$6:$D$85,MATCH($M4604,'Class Rules'!$A$6:$A$85,0)))</f>
        <v>Passenger LDV</v>
      </c>
      <c r="O4604" s="1" t="str">
        <f t="array" ref="O4604">IF(SUMPRODUCT(MAX(ISNUMBER(SEARCH(Fuel_Rules!$A$6:$A$30,$E4604))*ISNUMBER(SEARCH(Fuel_Rules!$B$6:$B$30,$F4604))*(Fuel_Rules!$A$6:$A$30&lt;&gt;"")))&gt;0,"Plug-in hybrid",IF($G4604="Diesel","Diesel","Gasoline"))</f>
        <v>Gasoline</v>
      </c>
    </row>
    <row r="4605" spans="1:15" ht="15" customHeight="1" x14ac:dyDescent="0.25">
      <c r="A4605" s="1">
        <v>2022</v>
      </c>
      <c r="B4605" s="1" t="s">
        <v>6908</v>
      </c>
      <c r="C4605" s="1" t="s">
        <v>453</v>
      </c>
      <c r="D4605" s="1" t="s">
        <v>6968</v>
      </c>
      <c r="E4605" s="1" t="s">
        <v>435</v>
      </c>
      <c r="F4605" s="1" t="s">
        <v>455</v>
      </c>
      <c r="G4605" s="1" t="s">
        <v>103</v>
      </c>
      <c r="H4605" s="1" t="s">
        <v>437</v>
      </c>
      <c r="I4605" s="1">
        <v>2</v>
      </c>
      <c r="J4605" s="1">
        <v>2023</v>
      </c>
      <c r="K4605" s="1">
        <v>322920</v>
      </c>
      <c r="L4605" s="1">
        <v>0</v>
      </c>
      <c r="M4605" s="1">
        <f t="array" ref="M4605">SUMPRODUCT(MAX(ISNUMBER(SEARCH('Class Rules'!$B$6:$B$85,$E4605))*ISNUMBER(SEARCH('Class Rules'!$C$6:$C$85,$F4605))*'Class Rules'!$A$6:$A$85))</f>
        <v>0</v>
      </c>
      <c r="N4605" s="1" t="str">
        <f t="array" ref="N4605">IF($M4605=0,'Class Rules'!$D$3,INDEX('Class Rules'!$D$6:$D$85,MATCH($M4605,'Class Rules'!$A$6:$A$85,0)))</f>
        <v>Passenger LDV</v>
      </c>
      <c r="O4605" s="1" t="str">
        <f t="array" ref="O4605">IF(SUMPRODUCT(MAX(ISNUMBER(SEARCH(Fuel_Rules!$A$6:$A$30,$E4605))*ISNUMBER(SEARCH(Fuel_Rules!$B$6:$B$30,$F4605))*(Fuel_Rules!$A$6:$A$30&lt;&gt;"")))&gt;0,"Plug-in hybrid",IF($G4605="Diesel","Diesel","Gasoline"))</f>
        <v>Gasoline</v>
      </c>
    </row>
    <row r="4606" spans="1:15" ht="15" customHeight="1" x14ac:dyDescent="0.25">
      <c r="A4606" s="1">
        <v>2022</v>
      </c>
      <c r="B4606" s="1" t="s">
        <v>6908</v>
      </c>
      <c r="C4606" s="1" t="s">
        <v>459</v>
      </c>
      <c r="D4606" s="1" t="s">
        <v>6969</v>
      </c>
      <c r="E4606" s="1" t="s">
        <v>435</v>
      </c>
      <c r="F4606" s="1" t="s">
        <v>6086</v>
      </c>
      <c r="G4606" s="1" t="s">
        <v>103</v>
      </c>
      <c r="H4606" s="1" t="s">
        <v>437</v>
      </c>
      <c r="I4606" s="1">
        <v>3</v>
      </c>
      <c r="J4606" s="1">
        <v>2023</v>
      </c>
      <c r="K4606" s="1">
        <v>576446</v>
      </c>
      <c r="L4606" s="1">
        <v>0</v>
      </c>
      <c r="M4606" s="1">
        <f t="array" ref="M4606">SUMPRODUCT(MAX(ISNUMBER(SEARCH('Class Rules'!$B$6:$B$85,$E4606))*ISNUMBER(SEARCH('Class Rules'!$C$6:$C$85,$F4606))*'Class Rules'!$A$6:$A$85))</f>
        <v>0</v>
      </c>
      <c r="N4606" s="1" t="str">
        <f t="array" ref="N4606">IF($M4606=0,'Class Rules'!$D$3,INDEX('Class Rules'!$D$6:$D$85,MATCH($M4606,'Class Rules'!$A$6:$A$85,0)))</f>
        <v>Passenger LDV</v>
      </c>
      <c r="O4606" s="1" t="str">
        <f t="array" ref="O4606">IF(SUMPRODUCT(MAX(ISNUMBER(SEARCH(Fuel_Rules!$A$6:$A$30,$E4606))*ISNUMBER(SEARCH(Fuel_Rules!$B$6:$B$30,$F4606))*(Fuel_Rules!$A$6:$A$30&lt;&gt;"")))&gt;0,"Plug-in hybrid",IF($G4606="Diesel","Diesel","Gasoline"))</f>
        <v>Gasoline</v>
      </c>
    </row>
    <row r="4607" spans="1:15" ht="15" customHeight="1" x14ac:dyDescent="0.25">
      <c r="A4607" s="1">
        <v>2022</v>
      </c>
      <c r="B4607" s="1" t="s">
        <v>6908</v>
      </c>
      <c r="C4607" s="1" t="s">
        <v>471</v>
      </c>
      <c r="D4607" s="1" t="s">
        <v>6970</v>
      </c>
      <c r="E4607" s="1" t="s">
        <v>435</v>
      </c>
      <c r="F4607" s="1" t="s">
        <v>473</v>
      </c>
      <c r="G4607" s="1" t="s">
        <v>103</v>
      </c>
      <c r="H4607" s="1" t="s">
        <v>437</v>
      </c>
      <c r="I4607" s="1">
        <v>3</v>
      </c>
      <c r="J4607" s="1">
        <v>2023</v>
      </c>
      <c r="K4607" s="1">
        <v>582446</v>
      </c>
      <c r="L4607" s="1">
        <v>0</v>
      </c>
      <c r="M4607" s="1">
        <f t="array" ref="M4607">SUMPRODUCT(MAX(ISNUMBER(SEARCH('Class Rules'!$B$6:$B$85,$E4607))*ISNUMBER(SEARCH('Class Rules'!$C$6:$C$85,$F4607))*'Class Rules'!$A$6:$A$85))</f>
        <v>0</v>
      </c>
      <c r="N4607" s="1" t="str">
        <f t="array" ref="N4607">IF($M4607=0,'Class Rules'!$D$3,INDEX('Class Rules'!$D$6:$D$85,MATCH($M4607,'Class Rules'!$A$6:$A$85,0)))</f>
        <v>Passenger LDV</v>
      </c>
      <c r="O4607" s="1" t="str">
        <f t="array" ref="O4607">IF(SUMPRODUCT(MAX(ISNUMBER(SEARCH(Fuel_Rules!$A$6:$A$30,$E4607))*ISNUMBER(SEARCH(Fuel_Rules!$B$6:$B$30,$F4607))*(Fuel_Rules!$A$6:$A$30&lt;&gt;"")))&gt;0,"Plug-in hybrid",IF($G4607="Diesel","Diesel","Gasoline"))</f>
        <v>Gasoline</v>
      </c>
    </row>
    <row r="4608" spans="1:15" ht="15" customHeight="1" x14ac:dyDescent="0.25">
      <c r="A4608" s="1">
        <v>2022</v>
      </c>
      <c r="B4608" s="1" t="s">
        <v>6908</v>
      </c>
      <c r="C4608" s="1" t="s">
        <v>474</v>
      </c>
      <c r="D4608" s="1" t="s">
        <v>6971</v>
      </c>
      <c r="E4608" s="1" t="s">
        <v>435</v>
      </c>
      <c r="F4608" s="1" t="s">
        <v>476</v>
      </c>
      <c r="G4608" s="1" t="s">
        <v>103</v>
      </c>
      <c r="H4608" s="1" t="s">
        <v>437</v>
      </c>
      <c r="I4608" s="1">
        <v>1.5</v>
      </c>
      <c r="J4608" s="1">
        <v>2023</v>
      </c>
      <c r="K4608" s="1">
        <v>290858</v>
      </c>
      <c r="L4608" s="1">
        <v>0</v>
      </c>
      <c r="M4608" s="1">
        <f t="array" ref="M4608">SUMPRODUCT(MAX(ISNUMBER(SEARCH('Class Rules'!$B$6:$B$85,$E4608))*ISNUMBER(SEARCH('Class Rules'!$C$6:$C$85,$F4608))*'Class Rules'!$A$6:$A$85))</f>
        <v>0</v>
      </c>
      <c r="N4608" s="1" t="str">
        <f t="array" ref="N4608">IF($M4608=0,'Class Rules'!$D$3,INDEX('Class Rules'!$D$6:$D$85,MATCH($M4608,'Class Rules'!$A$6:$A$85,0)))</f>
        <v>Passenger LDV</v>
      </c>
      <c r="O4608" s="1" t="str">
        <f t="array" ref="O4608">IF(SUMPRODUCT(MAX(ISNUMBER(SEARCH(Fuel_Rules!$A$6:$A$30,$E4608))*ISNUMBER(SEARCH(Fuel_Rules!$B$6:$B$30,$F4608))*(Fuel_Rules!$A$6:$A$30&lt;&gt;"")))&gt;0,"Plug-in hybrid",IF($G4608="Diesel","Diesel","Gasoline"))</f>
        <v>Gasoline</v>
      </c>
    </row>
    <row r="4609" spans="1:15" ht="15" customHeight="1" x14ac:dyDescent="0.25">
      <c r="A4609" s="1">
        <v>2022</v>
      </c>
      <c r="B4609" s="1" t="s">
        <v>6908</v>
      </c>
      <c r="C4609" s="1" t="s">
        <v>477</v>
      </c>
      <c r="D4609" s="1" t="s">
        <v>6972</v>
      </c>
      <c r="E4609" s="1" t="s">
        <v>435</v>
      </c>
      <c r="F4609" s="1" t="s">
        <v>479</v>
      </c>
      <c r="G4609" s="1" t="s">
        <v>103</v>
      </c>
      <c r="H4609" s="1" t="s">
        <v>437</v>
      </c>
      <c r="I4609" s="1">
        <v>2</v>
      </c>
      <c r="J4609" s="1">
        <v>2023</v>
      </c>
      <c r="K4609" s="1">
        <v>481715</v>
      </c>
      <c r="L4609" s="1">
        <v>0</v>
      </c>
      <c r="M4609" s="1">
        <f t="array" ref="M4609">SUMPRODUCT(MAX(ISNUMBER(SEARCH('Class Rules'!$B$6:$B$85,$E4609))*ISNUMBER(SEARCH('Class Rules'!$C$6:$C$85,$F4609))*'Class Rules'!$A$6:$A$85))</f>
        <v>0</v>
      </c>
      <c r="N4609" s="1" t="str">
        <f t="array" ref="N4609">IF($M4609=0,'Class Rules'!$D$3,INDEX('Class Rules'!$D$6:$D$85,MATCH($M4609,'Class Rules'!$A$6:$A$85,0)))</f>
        <v>Passenger LDV</v>
      </c>
      <c r="O4609" s="1" t="str">
        <f t="array" ref="O4609">IF(SUMPRODUCT(MAX(ISNUMBER(SEARCH(Fuel_Rules!$A$6:$A$30,$E4609))*ISNUMBER(SEARCH(Fuel_Rules!$B$6:$B$30,$F4609))*(Fuel_Rules!$A$6:$A$30&lt;&gt;"")))&gt;0,"Plug-in hybrid",IF($G4609="Diesel","Diesel","Gasoline"))</f>
        <v>Gasoline</v>
      </c>
    </row>
    <row r="4610" spans="1:15" ht="15" customHeight="1" x14ac:dyDescent="0.25">
      <c r="A4610" s="1">
        <v>2022</v>
      </c>
      <c r="B4610" s="1" t="s">
        <v>6908</v>
      </c>
      <c r="C4610" s="1" t="s">
        <v>480</v>
      </c>
      <c r="D4610" s="1" t="s">
        <v>6973</v>
      </c>
      <c r="E4610" s="1" t="s">
        <v>435</v>
      </c>
      <c r="F4610" s="1" t="s">
        <v>482</v>
      </c>
      <c r="G4610" s="1" t="s">
        <v>103</v>
      </c>
      <c r="H4610" s="1" t="s">
        <v>437</v>
      </c>
      <c r="I4610" s="1">
        <v>3</v>
      </c>
      <c r="J4610" s="1">
        <v>2023</v>
      </c>
      <c r="K4610" s="1">
        <v>601387</v>
      </c>
      <c r="L4610" s="1">
        <v>0</v>
      </c>
      <c r="M4610" s="1">
        <f t="array" ref="M4610">SUMPRODUCT(MAX(ISNUMBER(SEARCH('Class Rules'!$B$6:$B$85,$E4610))*ISNUMBER(SEARCH('Class Rules'!$C$6:$C$85,$F4610))*'Class Rules'!$A$6:$A$85))</f>
        <v>0</v>
      </c>
      <c r="N4610" s="1" t="str">
        <f t="array" ref="N4610">IF($M4610=0,'Class Rules'!$D$3,INDEX('Class Rules'!$D$6:$D$85,MATCH($M4610,'Class Rules'!$A$6:$A$85,0)))</f>
        <v>Passenger LDV</v>
      </c>
      <c r="O4610" s="1" t="str">
        <f t="array" ref="O4610">IF(SUMPRODUCT(MAX(ISNUMBER(SEARCH(Fuel_Rules!$A$6:$A$30,$E4610))*ISNUMBER(SEARCH(Fuel_Rules!$B$6:$B$30,$F4610))*(Fuel_Rules!$A$6:$A$30&lt;&gt;"")))&gt;0,"Plug-in hybrid",IF($G4610="Diesel","Diesel","Gasoline"))</f>
        <v>Gasoline</v>
      </c>
    </row>
    <row r="4611" spans="1:15" ht="15" customHeight="1" x14ac:dyDescent="0.25">
      <c r="A4611" s="1">
        <v>2022</v>
      </c>
      <c r="B4611" s="1" t="s">
        <v>6908</v>
      </c>
      <c r="C4611" s="1" t="s">
        <v>483</v>
      </c>
      <c r="D4611" s="1" t="s">
        <v>6974</v>
      </c>
      <c r="E4611" s="1" t="s">
        <v>435</v>
      </c>
      <c r="F4611" s="1" t="s">
        <v>485</v>
      </c>
      <c r="G4611" s="1" t="s">
        <v>103</v>
      </c>
      <c r="H4611" s="1" t="s">
        <v>437</v>
      </c>
      <c r="I4611" s="1">
        <v>2</v>
      </c>
      <c r="J4611" s="1">
        <v>2023</v>
      </c>
      <c r="K4611" s="1">
        <v>446697</v>
      </c>
      <c r="L4611" s="1">
        <v>0</v>
      </c>
      <c r="M4611" s="1">
        <f t="array" ref="M4611">SUMPRODUCT(MAX(ISNUMBER(SEARCH('Class Rules'!$B$6:$B$85,$E4611))*ISNUMBER(SEARCH('Class Rules'!$C$6:$C$85,$F4611))*'Class Rules'!$A$6:$A$85))</f>
        <v>0</v>
      </c>
      <c r="N4611" s="1" t="str">
        <f t="array" ref="N4611">IF($M4611=0,'Class Rules'!$D$3,INDEX('Class Rules'!$D$6:$D$85,MATCH($M4611,'Class Rules'!$A$6:$A$85,0)))</f>
        <v>Passenger LDV</v>
      </c>
      <c r="O4611" s="1" t="str">
        <f t="array" ref="O4611">IF(SUMPRODUCT(MAX(ISNUMBER(SEARCH(Fuel_Rules!$A$6:$A$30,$E4611))*ISNUMBER(SEARCH(Fuel_Rules!$B$6:$B$30,$F4611))*(Fuel_Rules!$A$6:$A$30&lt;&gt;"")))&gt;0,"Plug-in hybrid",IF($G4611="Diesel","Diesel","Gasoline"))</f>
        <v>Plug-in hybrid</v>
      </c>
    </row>
    <row r="4612" spans="1:15" ht="15" customHeight="1" x14ac:dyDescent="0.25">
      <c r="A4612" s="1">
        <v>2022</v>
      </c>
      <c r="B4612" s="1" t="s">
        <v>6908</v>
      </c>
      <c r="C4612" s="1" t="s">
        <v>486</v>
      </c>
      <c r="D4612" s="1" t="s">
        <v>6975</v>
      </c>
      <c r="E4612" s="1" t="s">
        <v>435</v>
      </c>
      <c r="F4612" s="1" t="s">
        <v>488</v>
      </c>
      <c r="G4612" s="1" t="s">
        <v>103</v>
      </c>
      <c r="H4612" s="1" t="s">
        <v>298</v>
      </c>
      <c r="I4612" s="1">
        <v>2</v>
      </c>
      <c r="J4612" s="1">
        <v>2023</v>
      </c>
      <c r="K4612" s="1">
        <v>304407</v>
      </c>
      <c r="L4612" s="1">
        <v>0</v>
      </c>
      <c r="M4612" s="1">
        <f t="array" ref="M4612">SUMPRODUCT(MAX(ISNUMBER(SEARCH('Class Rules'!$B$6:$B$85,$E4612))*ISNUMBER(SEARCH('Class Rules'!$C$6:$C$85,$F4612))*'Class Rules'!$A$6:$A$85))</f>
        <v>0</v>
      </c>
      <c r="N4612" s="1" t="str">
        <f t="array" ref="N4612">IF($M4612=0,'Class Rules'!$D$3,INDEX('Class Rules'!$D$6:$D$85,MATCH($M4612,'Class Rules'!$A$6:$A$85,0)))</f>
        <v>Passenger LDV</v>
      </c>
      <c r="O4612" s="1" t="str">
        <f t="array" ref="O4612">IF(SUMPRODUCT(MAX(ISNUMBER(SEARCH(Fuel_Rules!$A$6:$A$30,$E4612))*ISNUMBER(SEARCH(Fuel_Rules!$B$6:$B$30,$F4612))*(Fuel_Rules!$A$6:$A$30&lt;&gt;"")))&gt;0,"Plug-in hybrid",IF($G4612="Diesel","Diesel","Gasoline"))</f>
        <v>Gasoline</v>
      </c>
    </row>
    <row r="4613" spans="1:15" ht="15" customHeight="1" x14ac:dyDescent="0.25">
      <c r="A4613" s="1">
        <v>2022</v>
      </c>
      <c r="B4613" s="1" t="s">
        <v>6908</v>
      </c>
      <c r="C4613" s="1" t="s">
        <v>492</v>
      </c>
      <c r="D4613" s="1" t="s">
        <v>6976</v>
      </c>
      <c r="E4613" s="1" t="s">
        <v>435</v>
      </c>
      <c r="F4613" s="1" t="s">
        <v>494</v>
      </c>
      <c r="G4613" s="1" t="s">
        <v>103</v>
      </c>
      <c r="H4613" s="1" t="s">
        <v>437</v>
      </c>
      <c r="I4613" s="1">
        <v>2</v>
      </c>
      <c r="J4613" s="1">
        <v>2023</v>
      </c>
      <c r="K4613" s="1">
        <v>456904</v>
      </c>
      <c r="L4613" s="1">
        <v>0</v>
      </c>
      <c r="M4613" s="1">
        <f t="array" ref="M4613">SUMPRODUCT(MAX(ISNUMBER(SEARCH('Class Rules'!$B$6:$B$85,$E4613))*ISNUMBER(SEARCH('Class Rules'!$C$6:$C$85,$F4613))*'Class Rules'!$A$6:$A$85))</f>
        <v>0</v>
      </c>
      <c r="N4613" s="1" t="str">
        <f t="array" ref="N4613">IF($M4613=0,'Class Rules'!$D$3,INDEX('Class Rules'!$D$6:$D$85,MATCH($M4613,'Class Rules'!$A$6:$A$85,0)))</f>
        <v>Passenger LDV</v>
      </c>
      <c r="O4613" s="1" t="str">
        <f t="array" ref="O4613">IF(SUMPRODUCT(MAX(ISNUMBER(SEARCH(Fuel_Rules!$A$6:$A$30,$E4613))*ISNUMBER(SEARCH(Fuel_Rules!$B$6:$B$30,$F4613))*(Fuel_Rules!$A$6:$A$30&lt;&gt;"")))&gt;0,"Plug-in hybrid",IF($G4613="Diesel","Diesel","Gasoline"))</f>
        <v>Gasoline</v>
      </c>
    </row>
    <row r="4614" spans="1:15" ht="15" customHeight="1" x14ac:dyDescent="0.25">
      <c r="A4614" s="1">
        <v>2022</v>
      </c>
      <c r="B4614" s="1" t="s">
        <v>6908</v>
      </c>
      <c r="C4614" s="1" t="s">
        <v>507</v>
      </c>
      <c r="D4614" s="1" t="s">
        <v>6977</v>
      </c>
      <c r="E4614" s="1" t="s">
        <v>435</v>
      </c>
      <c r="F4614" s="1" t="s">
        <v>509</v>
      </c>
      <c r="G4614" s="1" t="s">
        <v>103</v>
      </c>
      <c r="H4614" s="1" t="s">
        <v>437</v>
      </c>
      <c r="I4614" s="1">
        <v>3</v>
      </c>
      <c r="J4614" s="1">
        <v>2023</v>
      </c>
      <c r="K4614" s="1">
        <v>792503</v>
      </c>
      <c r="L4614" s="1">
        <v>0</v>
      </c>
      <c r="M4614" s="1">
        <f t="array" ref="M4614">SUMPRODUCT(MAX(ISNUMBER(SEARCH('Class Rules'!$B$6:$B$85,$E4614))*ISNUMBER(SEARCH('Class Rules'!$C$6:$C$85,$F4614))*'Class Rules'!$A$6:$A$85))</f>
        <v>0</v>
      </c>
      <c r="N4614" s="1" t="str">
        <f t="array" ref="N4614">IF($M4614=0,'Class Rules'!$D$3,INDEX('Class Rules'!$D$6:$D$85,MATCH($M4614,'Class Rules'!$A$6:$A$85,0)))</f>
        <v>Passenger LDV</v>
      </c>
      <c r="O4614" s="1" t="str">
        <f t="array" ref="O4614">IF(SUMPRODUCT(MAX(ISNUMBER(SEARCH(Fuel_Rules!$A$6:$A$30,$E4614))*ISNUMBER(SEARCH(Fuel_Rules!$B$6:$B$30,$F4614))*(Fuel_Rules!$A$6:$A$30&lt;&gt;"")))&gt;0,"Plug-in hybrid",IF($G4614="Diesel","Diesel","Gasoline"))</f>
        <v>Gasoline</v>
      </c>
    </row>
    <row r="4615" spans="1:15" ht="15" customHeight="1" x14ac:dyDescent="0.25">
      <c r="A4615" s="1">
        <v>2022</v>
      </c>
      <c r="B4615" s="1" t="s">
        <v>6908</v>
      </c>
      <c r="C4615" s="1" t="s">
        <v>510</v>
      </c>
      <c r="D4615" s="1" t="s">
        <v>6978</v>
      </c>
      <c r="E4615" s="1" t="s">
        <v>435</v>
      </c>
      <c r="F4615" s="1" t="s">
        <v>512</v>
      </c>
      <c r="G4615" s="1" t="s">
        <v>103</v>
      </c>
      <c r="H4615" s="1" t="s">
        <v>437</v>
      </c>
      <c r="I4615" s="1">
        <v>3</v>
      </c>
      <c r="J4615" s="1">
        <v>2023</v>
      </c>
      <c r="K4615" s="1">
        <v>695424</v>
      </c>
      <c r="L4615" s="1">
        <v>0</v>
      </c>
      <c r="M4615" s="1">
        <f t="array" ref="M4615">SUMPRODUCT(MAX(ISNUMBER(SEARCH('Class Rules'!$B$6:$B$85,$E4615))*ISNUMBER(SEARCH('Class Rules'!$C$6:$C$85,$F4615))*'Class Rules'!$A$6:$A$85))</f>
        <v>0</v>
      </c>
      <c r="N4615" s="1" t="str">
        <f t="array" ref="N4615">IF($M4615=0,'Class Rules'!$D$3,INDEX('Class Rules'!$D$6:$D$85,MATCH($M4615,'Class Rules'!$A$6:$A$85,0)))</f>
        <v>Passenger LDV</v>
      </c>
      <c r="O4615" s="1" t="str">
        <f t="array" ref="O4615">IF(SUMPRODUCT(MAX(ISNUMBER(SEARCH(Fuel_Rules!$A$6:$A$30,$E4615))*ISNUMBER(SEARCH(Fuel_Rules!$B$6:$B$30,$F4615))*(Fuel_Rules!$A$6:$A$30&lt;&gt;"")))&gt;0,"Plug-in hybrid",IF($G4615="Diesel","Diesel","Gasoline"))</f>
        <v>Gasoline</v>
      </c>
    </row>
    <row r="4616" spans="1:15" ht="15" customHeight="1" x14ac:dyDescent="0.25">
      <c r="A4616" s="1">
        <v>2022</v>
      </c>
      <c r="B4616" s="1" t="s">
        <v>6908</v>
      </c>
      <c r="C4616" s="1" t="s">
        <v>513</v>
      </c>
      <c r="D4616" s="1" t="s">
        <v>6979</v>
      </c>
      <c r="E4616" s="1" t="s">
        <v>435</v>
      </c>
      <c r="F4616" s="1" t="s">
        <v>515</v>
      </c>
      <c r="G4616" s="1" t="s">
        <v>103</v>
      </c>
      <c r="H4616" s="1" t="s">
        <v>437</v>
      </c>
      <c r="I4616" s="1">
        <v>1.5</v>
      </c>
      <c r="J4616" s="1">
        <v>2023</v>
      </c>
      <c r="K4616" s="1">
        <v>289928</v>
      </c>
      <c r="L4616" s="1">
        <v>0</v>
      </c>
      <c r="M4616" s="1">
        <f t="array" ref="M4616">SUMPRODUCT(MAX(ISNUMBER(SEARCH('Class Rules'!$B$6:$B$85,$E4616))*ISNUMBER(SEARCH('Class Rules'!$C$6:$C$85,$F4616))*'Class Rules'!$A$6:$A$85))</f>
        <v>0</v>
      </c>
      <c r="N4616" s="1" t="str">
        <f t="array" ref="N4616">IF($M4616=0,'Class Rules'!$D$3,INDEX('Class Rules'!$D$6:$D$85,MATCH($M4616,'Class Rules'!$A$6:$A$85,0)))</f>
        <v>Passenger LDV</v>
      </c>
      <c r="O4616" s="1" t="str">
        <f t="array" ref="O4616">IF(SUMPRODUCT(MAX(ISNUMBER(SEARCH(Fuel_Rules!$A$6:$A$30,$E4616))*ISNUMBER(SEARCH(Fuel_Rules!$B$6:$B$30,$F4616))*(Fuel_Rules!$A$6:$A$30&lt;&gt;"")))&gt;0,"Plug-in hybrid",IF($G4616="Diesel","Diesel","Gasoline"))</f>
        <v>Gasoline</v>
      </c>
    </row>
    <row r="4617" spans="1:15" ht="15" customHeight="1" x14ac:dyDescent="0.25">
      <c r="A4617" s="1">
        <v>2022</v>
      </c>
      <c r="B4617" s="1" t="s">
        <v>6908</v>
      </c>
      <c r="C4617" s="1" t="s">
        <v>516</v>
      </c>
      <c r="D4617" s="1" t="s">
        <v>6980</v>
      </c>
      <c r="E4617" s="1" t="s">
        <v>435</v>
      </c>
      <c r="F4617" s="1" t="s">
        <v>518</v>
      </c>
      <c r="G4617" s="1" t="s">
        <v>103</v>
      </c>
      <c r="H4617" s="1" t="s">
        <v>437</v>
      </c>
      <c r="I4617" s="1">
        <v>3</v>
      </c>
      <c r="J4617" s="1">
        <v>2023</v>
      </c>
      <c r="K4617" s="1">
        <v>823486</v>
      </c>
      <c r="L4617" s="1">
        <v>0</v>
      </c>
      <c r="M4617" s="1">
        <f t="array" ref="M4617">SUMPRODUCT(MAX(ISNUMBER(SEARCH('Class Rules'!$B$6:$B$85,$E4617))*ISNUMBER(SEARCH('Class Rules'!$C$6:$C$85,$F4617))*'Class Rules'!$A$6:$A$85))</f>
        <v>0</v>
      </c>
      <c r="N4617" s="1" t="str">
        <f t="array" ref="N4617">IF($M4617=0,'Class Rules'!$D$3,INDEX('Class Rules'!$D$6:$D$85,MATCH($M4617,'Class Rules'!$A$6:$A$85,0)))</f>
        <v>Passenger LDV</v>
      </c>
      <c r="O4617" s="1" t="str">
        <f t="array" ref="O4617">IF(SUMPRODUCT(MAX(ISNUMBER(SEARCH(Fuel_Rules!$A$6:$A$30,$E4617))*ISNUMBER(SEARCH(Fuel_Rules!$B$6:$B$30,$F4617))*(Fuel_Rules!$A$6:$A$30&lt;&gt;"")))&gt;0,"Plug-in hybrid",IF($G4617="Diesel","Diesel","Gasoline"))</f>
        <v>Gasoline</v>
      </c>
    </row>
    <row r="4618" spans="1:15" ht="15" customHeight="1" x14ac:dyDescent="0.25">
      <c r="A4618" s="1">
        <v>2022</v>
      </c>
      <c r="B4618" s="1" t="s">
        <v>6908</v>
      </c>
      <c r="C4618" s="1" t="s">
        <v>519</v>
      </c>
      <c r="D4618" s="1" t="s">
        <v>6981</v>
      </c>
      <c r="E4618" s="1" t="s">
        <v>435</v>
      </c>
      <c r="F4618" s="1" t="s">
        <v>521</v>
      </c>
      <c r="G4618" s="1" t="s">
        <v>103</v>
      </c>
      <c r="H4618" s="1" t="s">
        <v>437</v>
      </c>
      <c r="I4618" s="1">
        <v>2</v>
      </c>
      <c r="J4618" s="1">
        <v>2023</v>
      </c>
      <c r="K4618" s="1">
        <v>399025</v>
      </c>
      <c r="L4618" s="1">
        <v>0</v>
      </c>
      <c r="M4618" s="1">
        <f t="array" ref="M4618">SUMPRODUCT(MAX(ISNUMBER(SEARCH('Class Rules'!$B$6:$B$85,$E4618))*ISNUMBER(SEARCH('Class Rules'!$C$6:$C$85,$F4618))*'Class Rules'!$A$6:$A$85))</f>
        <v>0</v>
      </c>
      <c r="N4618" s="1" t="str">
        <f t="array" ref="N4618">IF($M4618=0,'Class Rules'!$D$3,INDEX('Class Rules'!$D$6:$D$85,MATCH($M4618,'Class Rules'!$A$6:$A$85,0)))</f>
        <v>Passenger LDV</v>
      </c>
      <c r="O4618" s="1" t="str">
        <f t="array" ref="O4618">IF(SUMPRODUCT(MAX(ISNUMBER(SEARCH(Fuel_Rules!$A$6:$A$30,$E4618))*ISNUMBER(SEARCH(Fuel_Rules!$B$6:$B$30,$F4618))*(Fuel_Rules!$A$6:$A$30&lt;&gt;"")))&gt;0,"Plug-in hybrid",IF($G4618="Diesel","Diesel","Gasoline"))</f>
        <v>Gasoline</v>
      </c>
    </row>
    <row r="4619" spans="1:15" ht="15" customHeight="1" x14ac:dyDescent="0.25">
      <c r="A4619" s="1">
        <v>2022</v>
      </c>
      <c r="B4619" s="1" t="s">
        <v>6908</v>
      </c>
      <c r="C4619" s="1" t="s">
        <v>522</v>
      </c>
      <c r="D4619" s="1" t="s">
        <v>6982</v>
      </c>
      <c r="E4619" s="1" t="s">
        <v>435</v>
      </c>
      <c r="F4619" s="1" t="s">
        <v>524</v>
      </c>
      <c r="G4619" s="1" t="s">
        <v>103</v>
      </c>
      <c r="H4619" s="1" t="s">
        <v>437</v>
      </c>
      <c r="I4619" s="1">
        <v>3</v>
      </c>
      <c r="J4619" s="1">
        <v>2023</v>
      </c>
      <c r="K4619" s="1">
        <v>669985</v>
      </c>
      <c r="L4619" s="1">
        <v>0</v>
      </c>
      <c r="M4619" s="1">
        <f t="array" ref="M4619">SUMPRODUCT(MAX(ISNUMBER(SEARCH('Class Rules'!$B$6:$B$85,$E4619))*ISNUMBER(SEARCH('Class Rules'!$C$6:$C$85,$F4619))*'Class Rules'!$A$6:$A$85))</f>
        <v>0</v>
      </c>
      <c r="N4619" s="1" t="str">
        <f t="array" ref="N4619">IF($M4619=0,'Class Rules'!$D$3,INDEX('Class Rules'!$D$6:$D$85,MATCH($M4619,'Class Rules'!$A$6:$A$85,0)))</f>
        <v>Passenger LDV</v>
      </c>
      <c r="O4619" s="1" t="str">
        <f t="array" ref="O4619">IF(SUMPRODUCT(MAX(ISNUMBER(SEARCH(Fuel_Rules!$A$6:$A$30,$E4619))*ISNUMBER(SEARCH(Fuel_Rules!$B$6:$B$30,$F4619))*(Fuel_Rules!$A$6:$A$30&lt;&gt;"")))&gt;0,"Plug-in hybrid",IF($G4619="Diesel","Diesel","Gasoline"))</f>
        <v>Plug-in hybrid</v>
      </c>
    </row>
    <row r="4620" spans="1:15" ht="15" customHeight="1" x14ac:dyDescent="0.25">
      <c r="A4620" s="1">
        <v>2022</v>
      </c>
      <c r="B4620" s="1" t="s">
        <v>6908</v>
      </c>
      <c r="C4620" s="1" t="s">
        <v>525</v>
      </c>
      <c r="D4620" s="1" t="s">
        <v>6983</v>
      </c>
      <c r="E4620" s="1" t="s">
        <v>435</v>
      </c>
      <c r="F4620" s="1" t="s">
        <v>527</v>
      </c>
      <c r="G4620" s="1" t="s">
        <v>103</v>
      </c>
      <c r="H4620" s="1" t="s">
        <v>298</v>
      </c>
      <c r="I4620" s="1">
        <v>3</v>
      </c>
      <c r="J4620" s="1">
        <v>2023</v>
      </c>
      <c r="K4620" s="1">
        <v>712550</v>
      </c>
      <c r="L4620" s="1">
        <v>0</v>
      </c>
      <c r="M4620" s="1">
        <f t="array" ref="M4620">SUMPRODUCT(MAX(ISNUMBER(SEARCH('Class Rules'!$B$6:$B$85,$E4620))*ISNUMBER(SEARCH('Class Rules'!$C$6:$C$85,$F4620))*'Class Rules'!$A$6:$A$85))</f>
        <v>0</v>
      </c>
      <c r="N4620" s="1" t="str">
        <f t="array" ref="N4620">IF($M4620=0,'Class Rules'!$D$3,INDEX('Class Rules'!$D$6:$D$85,MATCH($M4620,'Class Rules'!$A$6:$A$85,0)))</f>
        <v>Passenger LDV</v>
      </c>
      <c r="O4620" s="1" t="str">
        <f t="array" ref="O4620">IF(SUMPRODUCT(MAX(ISNUMBER(SEARCH(Fuel_Rules!$A$6:$A$30,$E4620))*ISNUMBER(SEARCH(Fuel_Rules!$B$6:$B$30,$F4620))*(Fuel_Rules!$A$6:$A$30&lt;&gt;"")))&gt;0,"Plug-in hybrid",IF($G4620="Diesel","Diesel","Gasoline"))</f>
        <v>Gasoline</v>
      </c>
    </row>
    <row r="4621" spans="1:15" ht="15" customHeight="1" x14ac:dyDescent="0.25">
      <c r="A4621" s="1">
        <v>2022</v>
      </c>
      <c r="B4621" s="1" t="s">
        <v>6908</v>
      </c>
      <c r="C4621" s="1" t="s">
        <v>528</v>
      </c>
      <c r="D4621" s="1" t="s">
        <v>6984</v>
      </c>
      <c r="E4621" s="1" t="s">
        <v>435</v>
      </c>
      <c r="F4621" s="1" t="s">
        <v>530</v>
      </c>
      <c r="G4621" s="1" t="s">
        <v>103</v>
      </c>
      <c r="H4621" s="1" t="s">
        <v>298</v>
      </c>
      <c r="I4621" s="1">
        <v>1.5</v>
      </c>
      <c r="J4621" s="1">
        <v>2023</v>
      </c>
      <c r="K4621" s="1">
        <v>298769</v>
      </c>
      <c r="L4621" s="1">
        <v>0</v>
      </c>
      <c r="M4621" s="1">
        <f t="array" ref="M4621">SUMPRODUCT(MAX(ISNUMBER(SEARCH('Class Rules'!$B$6:$B$85,$E4621))*ISNUMBER(SEARCH('Class Rules'!$C$6:$C$85,$F4621))*'Class Rules'!$A$6:$A$85))</f>
        <v>0</v>
      </c>
      <c r="N4621" s="1" t="str">
        <f t="array" ref="N4621">IF($M4621=0,'Class Rules'!$D$3,INDEX('Class Rules'!$D$6:$D$85,MATCH($M4621,'Class Rules'!$A$6:$A$85,0)))</f>
        <v>Passenger LDV</v>
      </c>
      <c r="O4621" s="1" t="str">
        <f t="array" ref="O4621">IF(SUMPRODUCT(MAX(ISNUMBER(SEARCH(Fuel_Rules!$A$6:$A$30,$E4621))*ISNUMBER(SEARCH(Fuel_Rules!$B$6:$B$30,$F4621))*(Fuel_Rules!$A$6:$A$30&lt;&gt;"")))&gt;0,"Plug-in hybrid",IF($G4621="Diesel","Diesel","Gasoline"))</f>
        <v>Gasoline</v>
      </c>
    </row>
    <row r="4622" spans="1:15" ht="15" customHeight="1" x14ac:dyDescent="0.25">
      <c r="A4622" s="1">
        <v>2022</v>
      </c>
      <c r="B4622" s="1" t="s">
        <v>6908</v>
      </c>
      <c r="C4622" s="1" t="s">
        <v>531</v>
      </c>
      <c r="D4622" s="1" t="s">
        <v>6985</v>
      </c>
      <c r="E4622" s="1" t="s">
        <v>435</v>
      </c>
      <c r="F4622" s="1" t="s">
        <v>533</v>
      </c>
      <c r="G4622" s="1" t="s">
        <v>103</v>
      </c>
      <c r="H4622" s="1" t="s">
        <v>437</v>
      </c>
      <c r="I4622" s="1">
        <v>4.4000000000000004</v>
      </c>
      <c r="J4622" s="1">
        <v>2023</v>
      </c>
      <c r="K4622" s="1">
        <v>1113320</v>
      </c>
      <c r="L4622" s="1">
        <v>0</v>
      </c>
      <c r="M4622" s="1">
        <f t="array" ref="M4622">SUMPRODUCT(MAX(ISNUMBER(SEARCH('Class Rules'!$B$6:$B$85,$E4622))*ISNUMBER(SEARCH('Class Rules'!$C$6:$C$85,$F4622))*'Class Rules'!$A$6:$A$85))</f>
        <v>0</v>
      </c>
      <c r="N4622" s="1" t="str">
        <f t="array" ref="N4622">IF($M4622=0,'Class Rules'!$D$3,INDEX('Class Rules'!$D$6:$D$85,MATCH($M4622,'Class Rules'!$A$6:$A$85,0)))</f>
        <v>Passenger LDV</v>
      </c>
      <c r="O4622" s="1" t="str">
        <f t="array" ref="O4622">IF(SUMPRODUCT(MAX(ISNUMBER(SEARCH(Fuel_Rules!$A$6:$A$30,$E4622))*ISNUMBER(SEARCH(Fuel_Rules!$B$6:$B$30,$F4622))*(Fuel_Rules!$A$6:$A$30&lt;&gt;"")))&gt;0,"Plug-in hybrid",IF($G4622="Diesel","Diesel","Gasoline"))</f>
        <v>Gasoline</v>
      </c>
    </row>
    <row r="4623" spans="1:15" ht="15" customHeight="1" x14ac:dyDescent="0.25">
      <c r="A4623" s="1">
        <v>2022</v>
      </c>
      <c r="B4623" s="1" t="s">
        <v>6908</v>
      </c>
      <c r="C4623" s="1" t="s">
        <v>534</v>
      </c>
      <c r="D4623" s="1" t="s">
        <v>6986</v>
      </c>
      <c r="E4623" s="1" t="s">
        <v>435</v>
      </c>
      <c r="F4623" s="1" t="s">
        <v>536</v>
      </c>
      <c r="G4623" s="1" t="s">
        <v>103</v>
      </c>
      <c r="H4623" s="1" t="s">
        <v>437</v>
      </c>
      <c r="I4623" s="1">
        <v>2</v>
      </c>
      <c r="J4623" s="1">
        <v>2023</v>
      </c>
      <c r="K4623" s="1">
        <v>376924</v>
      </c>
      <c r="L4623" s="1">
        <v>0</v>
      </c>
      <c r="M4623" s="1">
        <f t="array" ref="M4623">SUMPRODUCT(MAX(ISNUMBER(SEARCH('Class Rules'!$B$6:$B$85,$E4623))*ISNUMBER(SEARCH('Class Rules'!$C$6:$C$85,$F4623))*'Class Rules'!$A$6:$A$85))</f>
        <v>0</v>
      </c>
      <c r="N4623" s="1" t="str">
        <f t="array" ref="N4623">IF($M4623=0,'Class Rules'!$D$3,INDEX('Class Rules'!$D$6:$D$85,MATCH($M4623,'Class Rules'!$A$6:$A$85,0)))</f>
        <v>Passenger LDV</v>
      </c>
      <c r="O4623" s="1" t="str">
        <f t="array" ref="O4623">IF(SUMPRODUCT(MAX(ISNUMBER(SEARCH(Fuel_Rules!$A$6:$A$30,$E4623))*ISNUMBER(SEARCH(Fuel_Rules!$B$6:$B$30,$F4623))*(Fuel_Rules!$A$6:$A$30&lt;&gt;"")))&gt;0,"Plug-in hybrid",IF($G4623="Diesel","Diesel","Gasoline"))</f>
        <v>Plug-in hybrid</v>
      </c>
    </row>
    <row r="4624" spans="1:15" ht="15" customHeight="1" x14ac:dyDescent="0.25">
      <c r="A4624" s="1">
        <v>2022</v>
      </c>
      <c r="B4624" s="1" t="s">
        <v>6908</v>
      </c>
      <c r="C4624" s="1" t="s">
        <v>537</v>
      </c>
      <c r="D4624" s="1" t="s">
        <v>6987</v>
      </c>
      <c r="E4624" s="1" t="s">
        <v>435</v>
      </c>
      <c r="F4624" s="1" t="s">
        <v>539</v>
      </c>
      <c r="G4624" s="1" t="s">
        <v>103</v>
      </c>
      <c r="H4624" s="1" t="s">
        <v>437</v>
      </c>
      <c r="I4624" s="1">
        <v>3</v>
      </c>
      <c r="J4624" s="1">
        <v>2023</v>
      </c>
      <c r="K4624" s="1">
        <v>570139</v>
      </c>
      <c r="L4624" s="1">
        <v>0</v>
      </c>
      <c r="M4624" s="1">
        <f t="array" ref="M4624">SUMPRODUCT(MAX(ISNUMBER(SEARCH('Class Rules'!$B$6:$B$85,$E4624))*ISNUMBER(SEARCH('Class Rules'!$C$6:$C$85,$F4624))*'Class Rules'!$A$6:$A$85))</f>
        <v>0</v>
      </c>
      <c r="N4624" s="1" t="str">
        <f t="array" ref="N4624">IF($M4624=0,'Class Rules'!$D$3,INDEX('Class Rules'!$D$6:$D$85,MATCH($M4624,'Class Rules'!$A$6:$A$85,0)))</f>
        <v>Passenger LDV</v>
      </c>
      <c r="O4624" s="1" t="str">
        <f t="array" ref="O4624">IF(SUMPRODUCT(MAX(ISNUMBER(SEARCH(Fuel_Rules!$A$6:$A$30,$E4624))*ISNUMBER(SEARCH(Fuel_Rules!$B$6:$B$30,$F4624))*(Fuel_Rules!$A$6:$A$30&lt;&gt;"")))&gt;0,"Plug-in hybrid",IF($G4624="Diesel","Diesel","Gasoline"))</f>
        <v>Gasoline</v>
      </c>
    </row>
    <row r="4625" spans="1:15" ht="15" customHeight="1" x14ac:dyDescent="0.25">
      <c r="A4625" s="1">
        <v>2022</v>
      </c>
      <c r="B4625" s="1" t="s">
        <v>6908</v>
      </c>
      <c r="C4625" s="1" t="s">
        <v>540</v>
      </c>
      <c r="D4625" s="1" t="s">
        <v>6988</v>
      </c>
      <c r="E4625" s="1" t="s">
        <v>435</v>
      </c>
      <c r="F4625" s="1" t="s">
        <v>542</v>
      </c>
      <c r="G4625" s="1" t="s">
        <v>103</v>
      </c>
      <c r="H4625" s="1" t="s">
        <v>437</v>
      </c>
      <c r="I4625" s="1">
        <v>2</v>
      </c>
      <c r="J4625" s="1">
        <v>2023</v>
      </c>
      <c r="K4625" s="1">
        <v>400120</v>
      </c>
      <c r="L4625" s="1">
        <v>0</v>
      </c>
      <c r="M4625" s="1">
        <f t="array" ref="M4625">SUMPRODUCT(MAX(ISNUMBER(SEARCH('Class Rules'!$B$6:$B$85,$E4625))*ISNUMBER(SEARCH('Class Rules'!$C$6:$C$85,$F4625))*'Class Rules'!$A$6:$A$85))</f>
        <v>0</v>
      </c>
      <c r="N4625" s="1" t="str">
        <f t="array" ref="N4625">IF($M4625=0,'Class Rules'!$D$3,INDEX('Class Rules'!$D$6:$D$85,MATCH($M4625,'Class Rules'!$A$6:$A$85,0)))</f>
        <v>Passenger LDV</v>
      </c>
      <c r="O4625" s="1" t="str">
        <f t="array" ref="O4625">IF(SUMPRODUCT(MAX(ISNUMBER(SEARCH(Fuel_Rules!$A$6:$A$30,$E4625))*ISNUMBER(SEARCH(Fuel_Rules!$B$6:$B$30,$F4625))*(Fuel_Rules!$A$6:$A$30&lt;&gt;"")))&gt;0,"Plug-in hybrid",IF($G4625="Diesel","Diesel","Gasoline"))</f>
        <v>Gasoline</v>
      </c>
    </row>
    <row r="4626" spans="1:15" ht="15" customHeight="1" x14ac:dyDescent="0.25">
      <c r="A4626" s="1">
        <v>2022</v>
      </c>
      <c r="B4626" s="1" t="s">
        <v>6908</v>
      </c>
      <c r="C4626" s="1" t="s">
        <v>552</v>
      </c>
      <c r="D4626" s="1" t="s">
        <v>6989</v>
      </c>
      <c r="E4626" s="1" t="s">
        <v>435</v>
      </c>
      <c r="F4626" s="1" t="s">
        <v>554</v>
      </c>
      <c r="G4626" s="1" t="s">
        <v>103</v>
      </c>
      <c r="H4626" s="1" t="s">
        <v>298</v>
      </c>
      <c r="I4626" s="1">
        <v>2</v>
      </c>
      <c r="J4626" s="1">
        <v>2023</v>
      </c>
      <c r="K4626" s="1">
        <v>488182</v>
      </c>
      <c r="L4626" s="1">
        <v>0</v>
      </c>
      <c r="M4626" s="1">
        <f t="array" ref="M4626">SUMPRODUCT(MAX(ISNUMBER(SEARCH('Class Rules'!$B$6:$B$85,$E4626))*ISNUMBER(SEARCH('Class Rules'!$C$6:$C$85,$F4626))*'Class Rules'!$A$6:$A$85))</f>
        <v>0</v>
      </c>
      <c r="N4626" s="1" t="str">
        <f t="array" ref="N4626">IF($M4626=0,'Class Rules'!$D$3,INDEX('Class Rules'!$D$6:$D$85,MATCH($M4626,'Class Rules'!$A$6:$A$85,0)))</f>
        <v>Passenger LDV</v>
      </c>
      <c r="O4626" s="1" t="str">
        <f t="array" ref="O4626">IF(SUMPRODUCT(MAX(ISNUMBER(SEARCH(Fuel_Rules!$A$6:$A$30,$E4626))*ISNUMBER(SEARCH(Fuel_Rules!$B$6:$B$30,$F4626))*(Fuel_Rules!$A$6:$A$30&lt;&gt;"")))&gt;0,"Plug-in hybrid",IF($G4626="Diesel","Diesel","Gasoline"))</f>
        <v>Gasoline</v>
      </c>
    </row>
    <row r="4627" spans="1:15" ht="15" customHeight="1" x14ac:dyDescent="0.25">
      <c r="A4627" s="1">
        <v>2022</v>
      </c>
      <c r="B4627" s="1" t="s">
        <v>6908</v>
      </c>
      <c r="C4627" s="1" t="s">
        <v>555</v>
      </c>
      <c r="D4627" s="1" t="s">
        <v>6990</v>
      </c>
      <c r="E4627" s="1" t="s">
        <v>435</v>
      </c>
      <c r="F4627" s="1" t="s">
        <v>557</v>
      </c>
      <c r="G4627" s="1" t="s">
        <v>103</v>
      </c>
      <c r="H4627" s="1" t="s">
        <v>298</v>
      </c>
      <c r="I4627" s="1">
        <v>4.4000000000000004</v>
      </c>
      <c r="J4627" s="1">
        <v>2023</v>
      </c>
      <c r="K4627" s="1">
        <v>1100146</v>
      </c>
      <c r="L4627" s="1">
        <v>0</v>
      </c>
      <c r="M4627" s="1">
        <f t="array" ref="M4627">SUMPRODUCT(MAX(ISNUMBER(SEARCH('Class Rules'!$B$6:$B$85,$E4627))*ISNUMBER(SEARCH('Class Rules'!$C$6:$C$85,$F4627))*'Class Rules'!$A$6:$A$85))</f>
        <v>0</v>
      </c>
      <c r="N4627" s="1" t="str">
        <f t="array" ref="N4627">IF($M4627=0,'Class Rules'!$D$3,INDEX('Class Rules'!$D$6:$D$85,MATCH($M4627,'Class Rules'!$A$6:$A$85,0)))</f>
        <v>Passenger LDV</v>
      </c>
      <c r="O4627" s="1" t="str">
        <f t="array" ref="O4627">IF(SUMPRODUCT(MAX(ISNUMBER(SEARCH(Fuel_Rules!$A$6:$A$30,$E4627))*ISNUMBER(SEARCH(Fuel_Rules!$B$6:$B$30,$F4627))*(Fuel_Rules!$A$6:$A$30&lt;&gt;"")))&gt;0,"Plug-in hybrid",IF($G4627="Diesel","Diesel","Gasoline"))</f>
        <v>Gasoline</v>
      </c>
    </row>
    <row r="4628" spans="1:15" ht="15" customHeight="1" x14ac:dyDescent="0.25">
      <c r="A4628" s="1">
        <v>2022</v>
      </c>
      <c r="B4628" s="1" t="s">
        <v>6908</v>
      </c>
      <c r="C4628" s="1" t="s">
        <v>558</v>
      </c>
      <c r="D4628" s="1" t="s">
        <v>6991</v>
      </c>
      <c r="E4628" s="1" t="s">
        <v>435</v>
      </c>
      <c r="F4628" s="1" t="s">
        <v>560</v>
      </c>
      <c r="G4628" s="1" t="s">
        <v>103</v>
      </c>
      <c r="H4628" s="1" t="s">
        <v>298</v>
      </c>
      <c r="I4628" s="1">
        <v>3</v>
      </c>
      <c r="J4628" s="1">
        <v>2023</v>
      </c>
      <c r="K4628" s="1">
        <v>847969</v>
      </c>
      <c r="L4628" s="1">
        <v>0</v>
      </c>
      <c r="M4628" s="1">
        <f t="array" ref="M4628">SUMPRODUCT(MAX(ISNUMBER(SEARCH('Class Rules'!$B$6:$B$85,$E4628))*ISNUMBER(SEARCH('Class Rules'!$C$6:$C$85,$F4628))*'Class Rules'!$A$6:$A$85))</f>
        <v>0</v>
      </c>
      <c r="N4628" s="1" t="str">
        <f t="array" ref="N4628">IF($M4628=0,'Class Rules'!$D$3,INDEX('Class Rules'!$D$6:$D$85,MATCH($M4628,'Class Rules'!$A$6:$A$85,0)))</f>
        <v>Passenger LDV</v>
      </c>
      <c r="O4628" s="1" t="str">
        <f t="array" ref="O4628">IF(SUMPRODUCT(MAX(ISNUMBER(SEARCH(Fuel_Rules!$A$6:$A$30,$E4628))*ISNUMBER(SEARCH(Fuel_Rules!$B$6:$B$30,$F4628))*(Fuel_Rules!$A$6:$A$30&lt;&gt;"")))&gt;0,"Plug-in hybrid",IF($G4628="Diesel","Diesel","Gasoline"))</f>
        <v>Gasoline</v>
      </c>
    </row>
    <row r="4629" spans="1:15" ht="15" customHeight="1" x14ac:dyDescent="0.25">
      <c r="A4629" s="1">
        <v>2022</v>
      </c>
      <c r="B4629" s="1" t="s">
        <v>6908</v>
      </c>
      <c r="C4629" s="1" t="s">
        <v>561</v>
      </c>
      <c r="D4629" s="1" t="s">
        <v>6992</v>
      </c>
      <c r="E4629" s="1" t="s">
        <v>435</v>
      </c>
      <c r="F4629" s="1" t="s">
        <v>563</v>
      </c>
      <c r="G4629" s="1" t="s">
        <v>103</v>
      </c>
      <c r="H4629" s="1" t="s">
        <v>298</v>
      </c>
      <c r="I4629" s="1">
        <v>3</v>
      </c>
      <c r="J4629" s="1">
        <v>2023</v>
      </c>
      <c r="K4629" s="1">
        <v>934241</v>
      </c>
      <c r="L4629" s="1">
        <v>0</v>
      </c>
      <c r="M4629" s="1">
        <f t="array" ref="M4629">SUMPRODUCT(MAX(ISNUMBER(SEARCH('Class Rules'!$B$6:$B$85,$E4629))*ISNUMBER(SEARCH('Class Rules'!$C$6:$C$85,$F4629))*'Class Rules'!$A$6:$A$85))</f>
        <v>0</v>
      </c>
      <c r="N4629" s="1" t="str">
        <f t="array" ref="N4629">IF($M4629=0,'Class Rules'!$D$3,INDEX('Class Rules'!$D$6:$D$85,MATCH($M4629,'Class Rules'!$A$6:$A$85,0)))</f>
        <v>Passenger LDV</v>
      </c>
      <c r="O4629" s="1" t="str">
        <f t="array" ref="O4629">IF(SUMPRODUCT(MAX(ISNUMBER(SEARCH(Fuel_Rules!$A$6:$A$30,$E4629))*ISNUMBER(SEARCH(Fuel_Rules!$B$6:$B$30,$F4629))*(Fuel_Rules!$A$6:$A$30&lt;&gt;"")))&gt;0,"Plug-in hybrid",IF($G4629="Diesel","Diesel","Gasoline"))</f>
        <v>Gasoline</v>
      </c>
    </row>
    <row r="4630" spans="1:15" ht="15" customHeight="1" x14ac:dyDescent="0.25">
      <c r="A4630" s="1">
        <v>2022</v>
      </c>
      <c r="B4630" s="1" t="s">
        <v>6908</v>
      </c>
      <c r="C4630" s="1" t="s">
        <v>564</v>
      </c>
      <c r="D4630" s="1" t="s">
        <v>6993</v>
      </c>
      <c r="E4630" s="1" t="s">
        <v>435</v>
      </c>
      <c r="F4630" s="1" t="s">
        <v>566</v>
      </c>
      <c r="G4630" s="1" t="s">
        <v>103</v>
      </c>
      <c r="H4630" s="1" t="s">
        <v>437</v>
      </c>
      <c r="I4630" s="1">
        <v>4.4000000000000004</v>
      </c>
      <c r="J4630" s="1">
        <v>2023</v>
      </c>
      <c r="K4630" s="1">
        <v>1096090</v>
      </c>
      <c r="L4630" s="1">
        <v>0</v>
      </c>
      <c r="M4630" s="1">
        <f t="array" ref="M4630">SUMPRODUCT(MAX(ISNUMBER(SEARCH('Class Rules'!$B$6:$B$85,$E4630))*ISNUMBER(SEARCH('Class Rules'!$C$6:$C$85,$F4630))*'Class Rules'!$A$6:$A$85))</f>
        <v>0</v>
      </c>
      <c r="N4630" s="1" t="str">
        <f t="array" ref="N4630">IF($M4630=0,'Class Rules'!$D$3,INDEX('Class Rules'!$D$6:$D$85,MATCH($M4630,'Class Rules'!$A$6:$A$85,0)))</f>
        <v>Passenger LDV</v>
      </c>
      <c r="O4630" s="1" t="str">
        <f t="array" ref="O4630">IF(SUMPRODUCT(MAX(ISNUMBER(SEARCH(Fuel_Rules!$A$6:$A$30,$E4630))*ISNUMBER(SEARCH(Fuel_Rules!$B$6:$B$30,$F4630))*(Fuel_Rules!$A$6:$A$30&lt;&gt;"")))&gt;0,"Plug-in hybrid",IF($G4630="Diesel","Diesel","Gasoline"))</f>
        <v>Gasoline</v>
      </c>
    </row>
    <row r="4631" spans="1:15" ht="15" customHeight="1" x14ac:dyDescent="0.25">
      <c r="A4631" s="1">
        <v>2022</v>
      </c>
      <c r="B4631" s="1" t="s">
        <v>6908</v>
      </c>
      <c r="C4631" s="1" t="s">
        <v>567</v>
      </c>
      <c r="D4631" s="1" t="s">
        <v>6994</v>
      </c>
      <c r="E4631" s="1" t="s">
        <v>435</v>
      </c>
      <c r="F4631" s="1" t="s">
        <v>569</v>
      </c>
      <c r="G4631" s="1" t="s">
        <v>103</v>
      </c>
      <c r="H4631" s="1" t="s">
        <v>298</v>
      </c>
      <c r="I4631" s="1">
        <v>4.4000000000000004</v>
      </c>
      <c r="J4631" s="1">
        <v>2023</v>
      </c>
      <c r="K4631" s="1">
        <v>1318341</v>
      </c>
      <c r="L4631" s="1">
        <v>0</v>
      </c>
      <c r="M4631" s="1">
        <f t="array" ref="M4631">SUMPRODUCT(MAX(ISNUMBER(SEARCH('Class Rules'!$B$6:$B$85,$E4631))*ISNUMBER(SEARCH('Class Rules'!$C$6:$C$85,$F4631))*'Class Rules'!$A$6:$A$85))</f>
        <v>0</v>
      </c>
      <c r="N4631" s="1" t="str">
        <f t="array" ref="N4631">IF($M4631=0,'Class Rules'!$D$3,INDEX('Class Rules'!$D$6:$D$85,MATCH($M4631,'Class Rules'!$A$6:$A$85,0)))</f>
        <v>Passenger LDV</v>
      </c>
      <c r="O4631" s="1" t="str">
        <f t="array" ref="O4631">IF(SUMPRODUCT(MAX(ISNUMBER(SEARCH(Fuel_Rules!$A$6:$A$30,$E4631))*ISNUMBER(SEARCH(Fuel_Rules!$B$6:$B$30,$F4631))*(Fuel_Rules!$A$6:$A$30&lt;&gt;"")))&gt;0,"Plug-in hybrid",IF($G4631="Diesel","Diesel","Gasoline"))</f>
        <v>Gasoline</v>
      </c>
    </row>
    <row r="4632" spans="1:15" ht="15" customHeight="1" x14ac:dyDescent="0.25">
      <c r="A4632" s="1">
        <v>2022</v>
      </c>
      <c r="B4632" s="1" t="s">
        <v>6908</v>
      </c>
      <c r="C4632" s="1" t="s">
        <v>570</v>
      </c>
      <c r="D4632" s="1" t="s">
        <v>6995</v>
      </c>
      <c r="E4632" s="1" t="s">
        <v>435</v>
      </c>
      <c r="F4632" s="1" t="s">
        <v>572</v>
      </c>
      <c r="G4632" s="1" t="s">
        <v>103</v>
      </c>
      <c r="H4632" s="1" t="s">
        <v>437</v>
      </c>
      <c r="I4632" s="1">
        <v>3</v>
      </c>
      <c r="J4632" s="1">
        <v>2023</v>
      </c>
      <c r="K4632" s="1">
        <v>602083</v>
      </c>
      <c r="L4632" s="1">
        <v>0</v>
      </c>
      <c r="M4632" s="1">
        <f t="array" ref="M4632">SUMPRODUCT(MAX(ISNUMBER(SEARCH('Class Rules'!$B$6:$B$85,$E4632))*ISNUMBER(SEARCH('Class Rules'!$C$6:$C$85,$F4632))*'Class Rules'!$A$6:$A$85))</f>
        <v>0</v>
      </c>
      <c r="N4632" s="1" t="str">
        <f t="array" ref="N4632">IF($M4632=0,'Class Rules'!$D$3,INDEX('Class Rules'!$D$6:$D$85,MATCH($M4632,'Class Rules'!$A$6:$A$85,0)))</f>
        <v>Passenger LDV</v>
      </c>
      <c r="O4632" s="1" t="str">
        <f t="array" ref="O4632">IF(SUMPRODUCT(MAX(ISNUMBER(SEARCH(Fuel_Rules!$A$6:$A$30,$E4632))*ISNUMBER(SEARCH(Fuel_Rules!$B$6:$B$30,$F4632))*(Fuel_Rules!$A$6:$A$30&lt;&gt;"")))&gt;0,"Plug-in hybrid",IF($G4632="Diesel","Diesel","Gasoline"))</f>
        <v>Gasoline</v>
      </c>
    </row>
    <row r="4633" spans="1:15" ht="15" customHeight="1" x14ac:dyDescent="0.25">
      <c r="A4633" s="1">
        <v>2022</v>
      </c>
      <c r="B4633" s="1" t="s">
        <v>6908</v>
      </c>
      <c r="C4633" s="1" t="s">
        <v>573</v>
      </c>
      <c r="D4633" s="1" t="s">
        <v>6996</v>
      </c>
      <c r="E4633" s="1" t="s">
        <v>435</v>
      </c>
      <c r="F4633" s="1" t="s">
        <v>575</v>
      </c>
      <c r="G4633" s="1" t="s">
        <v>103</v>
      </c>
      <c r="H4633" s="1" t="s">
        <v>437</v>
      </c>
      <c r="I4633" s="1">
        <v>4.4000000000000004</v>
      </c>
      <c r="J4633" s="1">
        <v>2023</v>
      </c>
      <c r="K4633" s="1">
        <v>1097571</v>
      </c>
      <c r="L4633" s="1">
        <v>0</v>
      </c>
      <c r="M4633" s="1">
        <f t="array" ref="M4633">SUMPRODUCT(MAX(ISNUMBER(SEARCH('Class Rules'!$B$6:$B$85,$E4633))*ISNUMBER(SEARCH('Class Rules'!$C$6:$C$85,$F4633))*'Class Rules'!$A$6:$A$85))</f>
        <v>0</v>
      </c>
      <c r="N4633" s="1" t="str">
        <f t="array" ref="N4633">IF($M4633=0,'Class Rules'!$D$3,INDEX('Class Rules'!$D$6:$D$85,MATCH($M4633,'Class Rules'!$A$6:$A$85,0)))</f>
        <v>Passenger LDV</v>
      </c>
      <c r="O4633" s="1" t="str">
        <f t="array" ref="O4633">IF(SUMPRODUCT(MAX(ISNUMBER(SEARCH(Fuel_Rules!$A$6:$A$30,$E4633))*ISNUMBER(SEARCH(Fuel_Rules!$B$6:$B$30,$F4633))*(Fuel_Rules!$A$6:$A$30&lt;&gt;"")))&gt;0,"Plug-in hybrid",IF($G4633="Diesel","Diesel","Gasoline"))</f>
        <v>Gasoline</v>
      </c>
    </row>
    <row r="4634" spans="1:15" ht="15" customHeight="1" x14ac:dyDescent="0.25">
      <c r="A4634" s="1">
        <v>2022</v>
      </c>
      <c r="B4634" s="1" t="s">
        <v>6908</v>
      </c>
      <c r="C4634" s="1" t="s">
        <v>576</v>
      </c>
      <c r="D4634" s="1" t="s">
        <v>6997</v>
      </c>
      <c r="E4634" s="1" t="s">
        <v>435</v>
      </c>
      <c r="F4634" s="1" t="s">
        <v>578</v>
      </c>
      <c r="G4634" s="1" t="s">
        <v>103</v>
      </c>
      <c r="H4634" s="1" t="s">
        <v>437</v>
      </c>
      <c r="I4634" s="1">
        <v>2</v>
      </c>
      <c r="J4634" s="1">
        <v>2023</v>
      </c>
      <c r="K4634" s="1">
        <v>329345</v>
      </c>
      <c r="L4634" s="1">
        <v>0</v>
      </c>
      <c r="M4634" s="1">
        <f t="array" ref="M4634">SUMPRODUCT(MAX(ISNUMBER(SEARCH('Class Rules'!$B$6:$B$85,$E4634))*ISNUMBER(SEARCH('Class Rules'!$C$6:$C$85,$F4634))*'Class Rules'!$A$6:$A$85))</f>
        <v>0</v>
      </c>
      <c r="N4634" s="1" t="str">
        <f t="array" ref="N4634">IF($M4634=0,'Class Rules'!$D$3,INDEX('Class Rules'!$D$6:$D$85,MATCH($M4634,'Class Rules'!$A$6:$A$85,0)))</f>
        <v>Passenger LDV</v>
      </c>
      <c r="O4634" s="1" t="str">
        <f t="array" ref="O4634">IF(SUMPRODUCT(MAX(ISNUMBER(SEARCH(Fuel_Rules!$A$6:$A$30,$E4634))*ISNUMBER(SEARCH(Fuel_Rules!$B$6:$B$30,$F4634))*(Fuel_Rules!$A$6:$A$30&lt;&gt;"")))&gt;0,"Plug-in hybrid",IF($G4634="Diesel","Diesel","Gasoline"))</f>
        <v>Gasoline</v>
      </c>
    </row>
    <row r="4635" spans="1:15" ht="15" customHeight="1" x14ac:dyDescent="0.25">
      <c r="A4635" s="1">
        <v>2022</v>
      </c>
      <c r="B4635" s="1" t="s">
        <v>6908</v>
      </c>
      <c r="C4635" s="1" t="s">
        <v>6117</v>
      </c>
      <c r="D4635" s="1" t="s">
        <v>6998</v>
      </c>
      <c r="E4635" s="1" t="s">
        <v>435</v>
      </c>
      <c r="F4635" s="1" t="s">
        <v>6119</v>
      </c>
      <c r="G4635" s="1" t="s">
        <v>103</v>
      </c>
      <c r="H4635" s="1" t="s">
        <v>298</v>
      </c>
      <c r="I4635" s="1">
        <v>2</v>
      </c>
      <c r="J4635" s="1">
        <v>2023</v>
      </c>
      <c r="K4635" s="1">
        <v>425906</v>
      </c>
      <c r="L4635" s="1">
        <v>0</v>
      </c>
      <c r="M4635" s="1">
        <f t="array" ref="M4635">SUMPRODUCT(MAX(ISNUMBER(SEARCH('Class Rules'!$B$6:$B$85,$E4635))*ISNUMBER(SEARCH('Class Rules'!$C$6:$C$85,$F4635))*'Class Rules'!$A$6:$A$85))</f>
        <v>0</v>
      </c>
      <c r="N4635" s="1" t="str">
        <f t="array" ref="N4635">IF($M4635=0,'Class Rules'!$D$3,INDEX('Class Rules'!$D$6:$D$85,MATCH($M4635,'Class Rules'!$A$6:$A$85,0)))</f>
        <v>Passenger LDV</v>
      </c>
      <c r="O4635" s="1" t="str">
        <f t="array" ref="O4635">IF(SUMPRODUCT(MAX(ISNUMBER(SEARCH(Fuel_Rules!$A$6:$A$30,$E4635))*ISNUMBER(SEARCH(Fuel_Rules!$B$6:$B$30,$F4635))*(Fuel_Rules!$A$6:$A$30&lt;&gt;"")))&gt;0,"Plug-in hybrid",IF($G4635="Diesel","Diesel","Gasoline"))</f>
        <v>Gasoline</v>
      </c>
    </row>
    <row r="4636" spans="1:15" ht="15" customHeight="1" x14ac:dyDescent="0.25">
      <c r="A4636" s="1">
        <v>2022</v>
      </c>
      <c r="B4636" s="1" t="s">
        <v>6908</v>
      </c>
      <c r="C4636" s="1" t="s">
        <v>579</v>
      </c>
      <c r="D4636" s="1" t="s">
        <v>6999</v>
      </c>
      <c r="E4636" s="1" t="s">
        <v>581</v>
      </c>
      <c r="F4636" s="1" t="s">
        <v>582</v>
      </c>
      <c r="G4636" s="1" t="s">
        <v>103</v>
      </c>
      <c r="H4636" s="1" t="s">
        <v>298</v>
      </c>
      <c r="I4636" s="1">
        <v>1.6</v>
      </c>
      <c r="J4636" s="1">
        <v>2023</v>
      </c>
      <c r="K4636" s="1">
        <v>82959</v>
      </c>
      <c r="L4636" s="1">
        <v>0</v>
      </c>
      <c r="M4636" s="1">
        <f t="array" ref="M4636">SUMPRODUCT(MAX(ISNUMBER(SEARCH('Class Rules'!$B$6:$B$85,$E4636))*ISNUMBER(SEARCH('Class Rules'!$C$6:$C$85,$F4636))*'Class Rules'!$A$6:$A$85))</f>
        <v>0</v>
      </c>
      <c r="N4636" s="1" t="str">
        <f t="array" ref="N4636">IF($M4636=0,'Class Rules'!$D$3,INDEX('Class Rules'!$D$6:$D$85,MATCH($M4636,'Class Rules'!$A$6:$A$85,0)))</f>
        <v>Passenger LDV</v>
      </c>
      <c r="O4636" s="1" t="str">
        <f t="array" ref="O4636">IF(SUMPRODUCT(MAX(ISNUMBER(SEARCH(Fuel_Rules!$A$6:$A$30,$E4636))*ISNUMBER(SEARCH(Fuel_Rules!$B$6:$B$30,$F4636))*(Fuel_Rules!$A$6:$A$30&lt;&gt;"")))&gt;0,"Plug-in hybrid",IF($G4636="Diesel","Diesel","Gasoline"))</f>
        <v>Gasoline</v>
      </c>
    </row>
    <row r="4637" spans="1:15" ht="15" customHeight="1" x14ac:dyDescent="0.25">
      <c r="A4637" s="1">
        <v>2022</v>
      </c>
      <c r="B4637" s="1" t="s">
        <v>6908</v>
      </c>
      <c r="C4637" s="1" t="s">
        <v>583</v>
      </c>
      <c r="D4637" s="1" t="s">
        <v>7000</v>
      </c>
      <c r="E4637" s="1" t="s">
        <v>581</v>
      </c>
      <c r="F4637" s="1" t="s">
        <v>585</v>
      </c>
      <c r="G4637" s="1" t="s">
        <v>103</v>
      </c>
      <c r="H4637" s="1" t="s">
        <v>298</v>
      </c>
      <c r="I4637" s="1">
        <v>1.6</v>
      </c>
      <c r="J4637" s="1">
        <v>2023</v>
      </c>
      <c r="K4637" s="1">
        <v>86728</v>
      </c>
      <c r="L4637" s="1">
        <v>0</v>
      </c>
      <c r="M4637" s="1">
        <f t="array" ref="M4637">SUMPRODUCT(MAX(ISNUMBER(SEARCH('Class Rules'!$B$6:$B$85,$E4637))*ISNUMBER(SEARCH('Class Rules'!$C$6:$C$85,$F4637))*'Class Rules'!$A$6:$A$85))</f>
        <v>0</v>
      </c>
      <c r="N4637" s="1" t="str">
        <f t="array" ref="N4637">IF($M4637=0,'Class Rules'!$D$3,INDEX('Class Rules'!$D$6:$D$85,MATCH($M4637,'Class Rules'!$A$6:$A$85,0)))</f>
        <v>Passenger LDV</v>
      </c>
      <c r="O4637" s="1" t="str">
        <f t="array" ref="O4637">IF(SUMPRODUCT(MAX(ISNUMBER(SEARCH(Fuel_Rules!$A$6:$A$30,$E4637))*ISNUMBER(SEARCH(Fuel_Rules!$B$6:$B$30,$F4637))*(Fuel_Rules!$A$6:$A$30&lt;&gt;"")))&gt;0,"Plug-in hybrid",IF($G4637="Diesel","Diesel","Gasoline"))</f>
        <v>Gasoline</v>
      </c>
    </row>
    <row r="4638" spans="1:15" ht="15" customHeight="1" x14ac:dyDescent="0.25">
      <c r="A4638" s="1">
        <v>2022</v>
      </c>
      <c r="B4638" s="1" t="s">
        <v>6908</v>
      </c>
      <c r="C4638" s="1" t="s">
        <v>586</v>
      </c>
      <c r="D4638" s="1" t="s">
        <v>7001</v>
      </c>
      <c r="E4638" s="1" t="s">
        <v>588</v>
      </c>
      <c r="F4638" s="1" t="s">
        <v>589</v>
      </c>
      <c r="G4638" s="1" t="s">
        <v>105</v>
      </c>
      <c r="H4638" s="1" t="s">
        <v>298</v>
      </c>
      <c r="I4638" s="1">
        <v>2.2999999999999998</v>
      </c>
      <c r="J4638" s="1">
        <v>2023</v>
      </c>
      <c r="K4638" s="1">
        <v>235001</v>
      </c>
      <c r="L4638" s="1">
        <v>0</v>
      </c>
      <c r="M4638" s="1">
        <f t="array" ref="M4638">SUMPRODUCT(MAX(ISNUMBER(SEARCH('Class Rules'!$B$6:$B$85,$E4638))*ISNUMBER(SEARCH('Class Rules'!$C$6:$C$85,$F4638))*'Class Rules'!$A$6:$A$85))</f>
        <v>0</v>
      </c>
      <c r="N4638" s="1" t="str">
        <f t="array" ref="N4638">IF($M4638=0,'Class Rules'!$D$3,INDEX('Class Rules'!$D$6:$D$85,MATCH($M4638,'Class Rules'!$A$6:$A$85,0)))</f>
        <v>Passenger LDV</v>
      </c>
      <c r="O4638" s="1" t="str">
        <f t="array" ref="O4638">IF(SUMPRODUCT(MAX(ISNUMBER(SEARCH(Fuel_Rules!$A$6:$A$30,$E4638))*ISNUMBER(SEARCH(Fuel_Rules!$B$6:$B$30,$F4638))*(Fuel_Rules!$A$6:$A$30&lt;&gt;"")))&gt;0,"Plug-in hybrid",IF($G4638="Diesel","Diesel","Gasoline"))</f>
        <v>Diesel</v>
      </c>
    </row>
    <row r="4639" spans="1:15" ht="15" customHeight="1" x14ac:dyDescent="0.25">
      <c r="A4639" s="1">
        <v>2022</v>
      </c>
      <c r="B4639" s="1" t="s">
        <v>6908</v>
      </c>
      <c r="C4639" s="1" t="s">
        <v>590</v>
      </c>
      <c r="D4639" s="1" t="s">
        <v>7002</v>
      </c>
      <c r="E4639" s="1" t="s">
        <v>588</v>
      </c>
      <c r="F4639" s="1" t="s">
        <v>592</v>
      </c>
      <c r="G4639" s="1" t="s">
        <v>105</v>
      </c>
      <c r="H4639" s="1" t="s">
        <v>298</v>
      </c>
      <c r="I4639" s="1">
        <v>2.2999999999999998</v>
      </c>
      <c r="J4639" s="1">
        <v>2023</v>
      </c>
      <c r="K4639" s="1">
        <v>218637</v>
      </c>
      <c r="L4639" s="1">
        <v>0</v>
      </c>
      <c r="M4639" s="1">
        <f t="array" ref="M4639">SUMPRODUCT(MAX(ISNUMBER(SEARCH('Class Rules'!$B$6:$B$85,$E4639))*ISNUMBER(SEARCH('Class Rules'!$C$6:$C$85,$F4639))*'Class Rules'!$A$6:$A$85))</f>
        <v>0</v>
      </c>
      <c r="N4639" s="1" t="str">
        <f t="array" ref="N4639">IF($M4639=0,'Class Rules'!$D$3,INDEX('Class Rules'!$D$6:$D$85,MATCH($M4639,'Class Rules'!$A$6:$A$85,0)))</f>
        <v>Passenger LDV</v>
      </c>
      <c r="O4639" s="1" t="str">
        <f t="array" ref="O4639">IF(SUMPRODUCT(MAX(ISNUMBER(SEARCH(Fuel_Rules!$A$6:$A$30,$E4639))*ISNUMBER(SEARCH(Fuel_Rules!$B$6:$B$30,$F4639))*(Fuel_Rules!$A$6:$A$30&lt;&gt;"")))&gt;0,"Plug-in hybrid",IF($G4639="Diesel","Diesel","Gasoline"))</f>
        <v>Diesel</v>
      </c>
    </row>
    <row r="4640" spans="1:15" ht="15" customHeight="1" x14ac:dyDescent="0.25">
      <c r="A4640" s="1">
        <v>2022</v>
      </c>
      <c r="B4640" s="1" t="s">
        <v>6908</v>
      </c>
      <c r="C4640" s="1" t="s">
        <v>593</v>
      </c>
      <c r="D4640" s="1" t="s">
        <v>7003</v>
      </c>
      <c r="E4640" s="1" t="s">
        <v>595</v>
      </c>
      <c r="F4640" s="1" t="s">
        <v>596</v>
      </c>
      <c r="G4640" s="1" t="s">
        <v>103</v>
      </c>
      <c r="H4640" s="1" t="s">
        <v>298</v>
      </c>
      <c r="I4640" s="1">
        <v>1.5</v>
      </c>
      <c r="J4640" s="1">
        <v>2023</v>
      </c>
      <c r="K4640" s="1">
        <v>86163</v>
      </c>
      <c r="L4640" s="1">
        <v>0</v>
      </c>
      <c r="M4640" s="1">
        <f t="array" ref="M4640">SUMPRODUCT(MAX(ISNUMBER(SEARCH('Class Rules'!$B$6:$B$85,$E4640))*ISNUMBER(SEARCH('Class Rules'!$C$6:$C$85,$F4640))*'Class Rules'!$A$6:$A$85))</f>
        <v>0</v>
      </c>
      <c r="N4640" s="1" t="str">
        <f t="array" ref="N4640">IF($M4640=0,'Class Rules'!$D$3,INDEX('Class Rules'!$D$6:$D$85,MATCH($M4640,'Class Rules'!$A$6:$A$85,0)))</f>
        <v>Passenger LDV</v>
      </c>
      <c r="O4640" s="1" t="str">
        <f t="array" ref="O4640">IF(SUMPRODUCT(MAX(ISNUMBER(SEARCH(Fuel_Rules!$A$6:$A$30,$E4640))*ISNUMBER(SEARCH(Fuel_Rules!$B$6:$B$30,$F4640))*(Fuel_Rules!$A$6:$A$30&lt;&gt;"")))&gt;0,"Plug-in hybrid",IF($G4640="Diesel","Diesel","Gasoline"))</f>
        <v>Gasoline</v>
      </c>
    </row>
    <row r="4641" spans="1:15" ht="15" customHeight="1" x14ac:dyDescent="0.25">
      <c r="A4641" s="1">
        <v>2022</v>
      </c>
      <c r="B4641" s="1" t="s">
        <v>6908</v>
      </c>
      <c r="C4641" s="1" t="s">
        <v>597</v>
      </c>
      <c r="D4641" s="1" t="s">
        <v>7004</v>
      </c>
      <c r="E4641" s="1" t="s">
        <v>595</v>
      </c>
      <c r="F4641" s="1" t="s">
        <v>599</v>
      </c>
      <c r="G4641" s="1" t="s">
        <v>103</v>
      </c>
      <c r="H4641" s="1" t="s">
        <v>437</v>
      </c>
      <c r="I4641" s="1">
        <v>1.5</v>
      </c>
      <c r="J4641" s="1">
        <v>2023</v>
      </c>
      <c r="K4641" s="1">
        <v>98514</v>
      </c>
      <c r="L4641" s="1">
        <v>0</v>
      </c>
      <c r="M4641" s="1">
        <f t="array" ref="M4641">SUMPRODUCT(MAX(ISNUMBER(SEARCH('Class Rules'!$B$6:$B$85,$E4641))*ISNUMBER(SEARCH('Class Rules'!$C$6:$C$85,$F4641))*'Class Rules'!$A$6:$A$85))</f>
        <v>0</v>
      </c>
      <c r="N4641" s="1" t="str">
        <f t="array" ref="N4641">IF($M4641=0,'Class Rules'!$D$3,INDEX('Class Rules'!$D$6:$D$85,MATCH($M4641,'Class Rules'!$A$6:$A$85,0)))</f>
        <v>Passenger LDV</v>
      </c>
      <c r="O4641" s="1" t="str">
        <f t="array" ref="O4641">IF(SUMPRODUCT(MAX(ISNUMBER(SEARCH(Fuel_Rules!$A$6:$A$30,$E4641))*ISNUMBER(SEARCH(Fuel_Rules!$B$6:$B$30,$F4641))*(Fuel_Rules!$A$6:$A$30&lt;&gt;"")))&gt;0,"Plug-in hybrid",IF($G4641="Diesel","Diesel","Gasoline"))</f>
        <v>Gasoline</v>
      </c>
    </row>
    <row r="4642" spans="1:15" ht="15" customHeight="1" x14ac:dyDescent="0.25">
      <c r="A4642" s="1">
        <v>2022</v>
      </c>
      <c r="B4642" s="1" t="s">
        <v>6908</v>
      </c>
      <c r="C4642" s="1" t="s">
        <v>600</v>
      </c>
      <c r="D4642" s="1" t="s">
        <v>7005</v>
      </c>
      <c r="E4642" s="1" t="s">
        <v>595</v>
      </c>
      <c r="F4642" s="1" t="s">
        <v>602</v>
      </c>
      <c r="G4642" s="1" t="s">
        <v>103</v>
      </c>
      <c r="H4642" s="1" t="s">
        <v>437</v>
      </c>
      <c r="I4642" s="1">
        <v>1.5</v>
      </c>
      <c r="J4642" s="1">
        <v>2023</v>
      </c>
      <c r="K4642" s="1">
        <v>91150</v>
      </c>
      <c r="L4642" s="1">
        <v>0</v>
      </c>
      <c r="M4642" s="1">
        <f t="array" ref="M4642">SUMPRODUCT(MAX(ISNUMBER(SEARCH('Class Rules'!$B$6:$B$85,$E4642))*ISNUMBER(SEARCH('Class Rules'!$C$6:$C$85,$F4642))*'Class Rules'!$A$6:$A$85))</f>
        <v>0</v>
      </c>
      <c r="N4642" s="1" t="str">
        <f t="array" ref="N4642">IF($M4642=0,'Class Rules'!$D$3,INDEX('Class Rules'!$D$6:$D$85,MATCH($M4642,'Class Rules'!$A$6:$A$85,0)))</f>
        <v>Passenger LDV</v>
      </c>
      <c r="O4642" s="1" t="str">
        <f t="array" ref="O4642">IF(SUMPRODUCT(MAX(ISNUMBER(SEARCH(Fuel_Rules!$A$6:$A$30,$E4642))*ISNUMBER(SEARCH(Fuel_Rules!$B$6:$B$30,$F4642))*(Fuel_Rules!$A$6:$A$30&lt;&gt;"")))&gt;0,"Plug-in hybrid",IF($G4642="Diesel","Diesel","Gasoline"))</f>
        <v>Gasoline</v>
      </c>
    </row>
    <row r="4643" spans="1:15" ht="15" customHeight="1" x14ac:dyDescent="0.25">
      <c r="A4643" s="1">
        <v>2022</v>
      </c>
      <c r="B4643" s="1" t="s">
        <v>6908</v>
      </c>
      <c r="C4643" s="1" t="s">
        <v>603</v>
      </c>
      <c r="D4643" s="1" t="s">
        <v>7006</v>
      </c>
      <c r="E4643" s="1" t="s">
        <v>595</v>
      </c>
      <c r="F4643" s="1" t="s">
        <v>605</v>
      </c>
      <c r="G4643" s="1" t="s">
        <v>103</v>
      </c>
      <c r="H4643" s="1" t="s">
        <v>437</v>
      </c>
      <c r="I4643" s="1">
        <v>1.5</v>
      </c>
      <c r="J4643" s="1">
        <v>2023</v>
      </c>
      <c r="K4643" s="1">
        <v>145837</v>
      </c>
      <c r="L4643" s="1">
        <v>0</v>
      </c>
      <c r="M4643" s="1">
        <f t="array" ref="M4643">SUMPRODUCT(MAX(ISNUMBER(SEARCH('Class Rules'!$B$6:$B$85,$E4643))*ISNUMBER(SEARCH('Class Rules'!$C$6:$C$85,$F4643))*'Class Rules'!$A$6:$A$85))</f>
        <v>0</v>
      </c>
      <c r="N4643" s="1" t="str">
        <f t="array" ref="N4643">IF($M4643=0,'Class Rules'!$D$3,INDEX('Class Rules'!$D$6:$D$85,MATCH($M4643,'Class Rules'!$A$6:$A$85,0)))</f>
        <v>Passenger LDV</v>
      </c>
      <c r="O4643" s="1" t="str">
        <f t="array" ref="O4643">IF(SUMPRODUCT(MAX(ISNUMBER(SEARCH(Fuel_Rules!$A$6:$A$30,$E4643))*ISNUMBER(SEARCH(Fuel_Rules!$B$6:$B$30,$F4643))*(Fuel_Rules!$A$6:$A$30&lt;&gt;"")))&gt;0,"Plug-in hybrid",IF($G4643="Diesel","Diesel","Gasoline"))</f>
        <v>Gasoline</v>
      </c>
    </row>
    <row r="4644" spans="1:15" ht="15" customHeight="1" x14ac:dyDescent="0.25">
      <c r="A4644" s="1">
        <v>2022</v>
      </c>
      <c r="B4644" s="1" t="s">
        <v>6908</v>
      </c>
      <c r="C4644" s="1" t="s">
        <v>609</v>
      </c>
      <c r="D4644" s="1" t="s">
        <v>7007</v>
      </c>
      <c r="E4644" s="1" t="s">
        <v>595</v>
      </c>
      <c r="F4644" s="1" t="s">
        <v>611</v>
      </c>
      <c r="G4644" s="1" t="s">
        <v>103</v>
      </c>
      <c r="H4644" s="1" t="s">
        <v>437</v>
      </c>
      <c r="I4644" s="1">
        <v>1.5</v>
      </c>
      <c r="J4644" s="1">
        <v>2023</v>
      </c>
      <c r="K4644" s="1">
        <v>154990</v>
      </c>
      <c r="L4644" s="1">
        <v>0</v>
      </c>
      <c r="M4644" s="1">
        <f t="array" ref="M4644">SUMPRODUCT(MAX(ISNUMBER(SEARCH('Class Rules'!$B$6:$B$85,$E4644))*ISNUMBER(SEARCH('Class Rules'!$C$6:$C$85,$F4644))*'Class Rules'!$A$6:$A$85))</f>
        <v>0</v>
      </c>
      <c r="N4644" s="1" t="str">
        <f t="array" ref="N4644">IF($M4644=0,'Class Rules'!$D$3,INDEX('Class Rules'!$D$6:$D$85,MATCH($M4644,'Class Rules'!$A$6:$A$85,0)))</f>
        <v>Passenger LDV</v>
      </c>
      <c r="O4644" s="1" t="str">
        <f t="array" ref="O4644">IF(SUMPRODUCT(MAX(ISNUMBER(SEARCH(Fuel_Rules!$A$6:$A$30,$E4644))*ISNUMBER(SEARCH(Fuel_Rules!$B$6:$B$30,$F4644))*(Fuel_Rules!$A$6:$A$30&lt;&gt;"")))&gt;0,"Plug-in hybrid",IF($G4644="Diesel","Diesel","Gasoline"))</f>
        <v>Gasoline</v>
      </c>
    </row>
    <row r="4645" spans="1:15" ht="15" customHeight="1" x14ac:dyDescent="0.25">
      <c r="A4645" s="1">
        <v>2022</v>
      </c>
      <c r="B4645" s="1" t="s">
        <v>6908</v>
      </c>
      <c r="C4645" s="1" t="s">
        <v>618</v>
      </c>
      <c r="D4645" s="1" t="s">
        <v>7008</v>
      </c>
      <c r="E4645" s="1" t="s">
        <v>595</v>
      </c>
      <c r="F4645" s="1" t="s">
        <v>620</v>
      </c>
      <c r="G4645" s="1" t="s">
        <v>103</v>
      </c>
      <c r="H4645" s="1" t="s">
        <v>437</v>
      </c>
      <c r="I4645" s="1">
        <v>1.5</v>
      </c>
      <c r="J4645" s="1">
        <v>2023</v>
      </c>
      <c r="K4645" s="1">
        <v>129107</v>
      </c>
      <c r="L4645" s="1">
        <v>0</v>
      </c>
      <c r="M4645" s="1">
        <f t="array" ref="M4645">SUMPRODUCT(MAX(ISNUMBER(SEARCH('Class Rules'!$B$6:$B$85,$E4645))*ISNUMBER(SEARCH('Class Rules'!$C$6:$C$85,$F4645))*'Class Rules'!$A$6:$A$85))</f>
        <v>0</v>
      </c>
      <c r="N4645" s="1" t="str">
        <f t="array" ref="N4645">IF($M4645=0,'Class Rules'!$D$3,INDEX('Class Rules'!$D$6:$D$85,MATCH($M4645,'Class Rules'!$A$6:$A$85,0)))</f>
        <v>Passenger LDV</v>
      </c>
      <c r="O4645" s="1" t="str">
        <f t="array" ref="O4645">IF(SUMPRODUCT(MAX(ISNUMBER(SEARCH(Fuel_Rules!$A$6:$A$30,$E4645))*ISNUMBER(SEARCH(Fuel_Rules!$B$6:$B$30,$F4645))*(Fuel_Rules!$A$6:$A$30&lt;&gt;"")))&gt;0,"Plug-in hybrid",IF($G4645="Diesel","Diesel","Gasoline"))</f>
        <v>Gasoline</v>
      </c>
    </row>
    <row r="4646" spans="1:15" ht="15" customHeight="1" x14ac:dyDescent="0.25">
      <c r="A4646" s="1">
        <v>2022</v>
      </c>
      <c r="B4646" s="1" t="s">
        <v>6908</v>
      </c>
      <c r="C4646" s="1" t="s">
        <v>621</v>
      </c>
      <c r="D4646" s="1" t="s">
        <v>7009</v>
      </c>
      <c r="E4646" s="1" t="s">
        <v>595</v>
      </c>
      <c r="F4646" s="1" t="s">
        <v>623</v>
      </c>
      <c r="G4646" s="1" t="s">
        <v>103</v>
      </c>
      <c r="H4646" s="1" t="s">
        <v>437</v>
      </c>
      <c r="I4646" s="1">
        <v>1.6</v>
      </c>
      <c r="J4646" s="1">
        <v>2023</v>
      </c>
      <c r="K4646" s="1">
        <v>203614</v>
      </c>
      <c r="L4646" s="1">
        <v>0</v>
      </c>
      <c r="M4646" s="1">
        <f t="array" ref="M4646">SUMPRODUCT(MAX(ISNUMBER(SEARCH('Class Rules'!$B$6:$B$85,$E4646))*ISNUMBER(SEARCH('Class Rules'!$C$6:$C$85,$F4646))*'Class Rules'!$A$6:$A$85))</f>
        <v>0</v>
      </c>
      <c r="N4646" s="1" t="str">
        <f t="array" ref="N4646">IF($M4646=0,'Class Rules'!$D$3,INDEX('Class Rules'!$D$6:$D$85,MATCH($M4646,'Class Rules'!$A$6:$A$85,0)))</f>
        <v>Passenger LDV</v>
      </c>
      <c r="O4646" s="1" t="str">
        <f t="array" ref="O4646">IF(SUMPRODUCT(MAX(ISNUMBER(SEARCH(Fuel_Rules!$A$6:$A$30,$E4646))*ISNUMBER(SEARCH(Fuel_Rules!$B$6:$B$30,$F4646))*(Fuel_Rules!$A$6:$A$30&lt;&gt;"")))&gt;0,"Plug-in hybrid",IF($G4646="Diesel","Diesel","Gasoline"))</f>
        <v>Gasoline</v>
      </c>
    </row>
    <row r="4647" spans="1:15" ht="15" customHeight="1" x14ac:dyDescent="0.25">
      <c r="A4647" s="1">
        <v>2022</v>
      </c>
      <c r="B4647" s="1" t="s">
        <v>6908</v>
      </c>
      <c r="C4647" s="1" t="s">
        <v>621</v>
      </c>
      <c r="D4647" s="1" t="s">
        <v>7010</v>
      </c>
      <c r="E4647" s="1" t="s">
        <v>595</v>
      </c>
      <c r="F4647" s="1" t="s">
        <v>623</v>
      </c>
      <c r="G4647" s="1" t="s">
        <v>103</v>
      </c>
      <c r="H4647" s="1" t="s">
        <v>437</v>
      </c>
      <c r="I4647" s="1">
        <v>1.6</v>
      </c>
      <c r="J4647" s="1">
        <v>2023</v>
      </c>
      <c r="K4647" s="1">
        <v>194511</v>
      </c>
      <c r="L4647" s="1">
        <v>0</v>
      </c>
      <c r="M4647" s="1">
        <f t="array" ref="M4647">SUMPRODUCT(MAX(ISNUMBER(SEARCH('Class Rules'!$B$6:$B$85,$E4647))*ISNUMBER(SEARCH('Class Rules'!$C$6:$C$85,$F4647))*'Class Rules'!$A$6:$A$85))</f>
        <v>0</v>
      </c>
      <c r="N4647" s="1" t="str">
        <f t="array" ref="N4647">IF($M4647=0,'Class Rules'!$D$3,INDEX('Class Rules'!$D$6:$D$85,MATCH($M4647,'Class Rules'!$A$6:$A$85,0)))</f>
        <v>Passenger LDV</v>
      </c>
      <c r="O4647" s="1" t="str">
        <f t="array" ref="O4647">IF(SUMPRODUCT(MAX(ISNUMBER(SEARCH(Fuel_Rules!$A$6:$A$30,$E4647))*ISNUMBER(SEARCH(Fuel_Rules!$B$6:$B$30,$F4647))*(Fuel_Rules!$A$6:$A$30&lt;&gt;"")))&gt;0,"Plug-in hybrid",IF($G4647="Diesel","Diesel","Gasoline"))</f>
        <v>Gasoline</v>
      </c>
    </row>
    <row r="4648" spans="1:15" ht="15" customHeight="1" x14ac:dyDescent="0.25">
      <c r="A4648" s="1">
        <v>2022</v>
      </c>
      <c r="B4648" s="1" t="s">
        <v>6908</v>
      </c>
      <c r="C4648" s="1" t="s">
        <v>633</v>
      </c>
      <c r="D4648" s="1" t="s">
        <v>7011</v>
      </c>
      <c r="E4648" s="1" t="s">
        <v>595</v>
      </c>
      <c r="F4648" s="1" t="s">
        <v>635</v>
      </c>
      <c r="G4648" s="1" t="s">
        <v>103</v>
      </c>
      <c r="H4648" s="1" t="s">
        <v>437</v>
      </c>
      <c r="I4648" s="1">
        <v>1</v>
      </c>
      <c r="J4648" s="1">
        <v>2023</v>
      </c>
      <c r="K4648" s="1">
        <v>106930</v>
      </c>
      <c r="L4648" s="1">
        <v>0</v>
      </c>
      <c r="M4648" s="1">
        <f t="array" ref="M4648">SUMPRODUCT(MAX(ISNUMBER(SEARCH('Class Rules'!$B$6:$B$85,$E4648))*ISNUMBER(SEARCH('Class Rules'!$C$6:$C$85,$F4648))*'Class Rules'!$A$6:$A$85))</f>
        <v>0</v>
      </c>
      <c r="N4648" s="1" t="str">
        <f t="array" ref="N4648">IF($M4648=0,'Class Rules'!$D$3,INDEX('Class Rules'!$D$6:$D$85,MATCH($M4648,'Class Rules'!$A$6:$A$85,0)))</f>
        <v>Passenger LDV</v>
      </c>
      <c r="O4648" s="1" t="str">
        <f t="array" ref="O4648">IF(SUMPRODUCT(MAX(ISNUMBER(SEARCH(Fuel_Rules!$A$6:$A$30,$E4648))*ISNUMBER(SEARCH(Fuel_Rules!$B$6:$B$30,$F4648))*(Fuel_Rules!$A$6:$A$30&lt;&gt;"")))&gt;0,"Plug-in hybrid",IF($G4648="Diesel","Diesel","Gasoline"))</f>
        <v>Gasoline</v>
      </c>
    </row>
    <row r="4649" spans="1:15" ht="15" customHeight="1" x14ac:dyDescent="0.25">
      <c r="A4649" s="1">
        <v>2022</v>
      </c>
      <c r="B4649" s="1" t="s">
        <v>6908</v>
      </c>
      <c r="C4649" s="1" t="s">
        <v>636</v>
      </c>
      <c r="D4649" s="1" t="s">
        <v>7012</v>
      </c>
      <c r="E4649" s="1" t="s">
        <v>595</v>
      </c>
      <c r="F4649" s="1" t="s">
        <v>638</v>
      </c>
      <c r="G4649" s="1" t="s">
        <v>103</v>
      </c>
      <c r="H4649" s="1" t="s">
        <v>437</v>
      </c>
      <c r="I4649" s="1">
        <v>1</v>
      </c>
      <c r="J4649" s="1">
        <v>2023</v>
      </c>
      <c r="K4649" s="1">
        <v>114056</v>
      </c>
      <c r="L4649" s="1">
        <v>0</v>
      </c>
      <c r="M4649" s="1">
        <f t="array" ref="M4649">SUMPRODUCT(MAX(ISNUMBER(SEARCH('Class Rules'!$B$6:$B$85,$E4649))*ISNUMBER(SEARCH('Class Rules'!$C$6:$C$85,$F4649))*'Class Rules'!$A$6:$A$85))</f>
        <v>0</v>
      </c>
      <c r="N4649" s="1" t="str">
        <f t="array" ref="N4649">IF($M4649=0,'Class Rules'!$D$3,INDEX('Class Rules'!$D$6:$D$85,MATCH($M4649,'Class Rules'!$A$6:$A$85,0)))</f>
        <v>Passenger LDV</v>
      </c>
      <c r="O4649" s="1" t="str">
        <f t="array" ref="O4649">IF(SUMPRODUCT(MAX(ISNUMBER(SEARCH(Fuel_Rules!$A$6:$A$30,$E4649))*ISNUMBER(SEARCH(Fuel_Rules!$B$6:$B$30,$F4649))*(Fuel_Rules!$A$6:$A$30&lt;&gt;"")))&gt;0,"Plug-in hybrid",IF($G4649="Diesel","Diesel","Gasoline"))</f>
        <v>Gasoline</v>
      </c>
    </row>
    <row r="4650" spans="1:15" ht="15" customHeight="1" x14ac:dyDescent="0.25">
      <c r="A4650" s="1">
        <v>2022</v>
      </c>
      <c r="B4650" s="1" t="s">
        <v>6908</v>
      </c>
      <c r="C4650" s="1" t="s">
        <v>636</v>
      </c>
      <c r="D4650" s="1" t="s">
        <v>7013</v>
      </c>
      <c r="E4650" s="1" t="s">
        <v>595</v>
      </c>
      <c r="F4650" s="1" t="s">
        <v>638</v>
      </c>
      <c r="G4650" s="1" t="s">
        <v>103</v>
      </c>
      <c r="H4650" s="1" t="s">
        <v>437</v>
      </c>
      <c r="I4650" s="1">
        <v>1</v>
      </c>
      <c r="J4650" s="1">
        <v>2023</v>
      </c>
      <c r="K4650" s="1">
        <v>107122</v>
      </c>
      <c r="L4650" s="1">
        <v>0</v>
      </c>
      <c r="M4650" s="1">
        <f t="array" ref="M4650">SUMPRODUCT(MAX(ISNUMBER(SEARCH('Class Rules'!$B$6:$B$85,$E4650))*ISNUMBER(SEARCH('Class Rules'!$C$6:$C$85,$F4650))*'Class Rules'!$A$6:$A$85))</f>
        <v>0</v>
      </c>
      <c r="N4650" s="1" t="str">
        <f t="array" ref="N4650">IF($M4650=0,'Class Rules'!$D$3,INDEX('Class Rules'!$D$6:$D$85,MATCH($M4650,'Class Rules'!$A$6:$A$85,0)))</f>
        <v>Passenger LDV</v>
      </c>
      <c r="O4650" s="1" t="str">
        <f t="array" ref="O4650">IF(SUMPRODUCT(MAX(ISNUMBER(SEARCH(Fuel_Rules!$A$6:$A$30,$E4650))*ISNUMBER(SEARCH(Fuel_Rules!$B$6:$B$30,$F4650))*(Fuel_Rules!$A$6:$A$30&lt;&gt;"")))&gt;0,"Plug-in hybrid",IF($G4650="Diesel","Diesel","Gasoline"))</f>
        <v>Gasoline</v>
      </c>
    </row>
    <row r="4651" spans="1:15" ht="15" customHeight="1" x14ac:dyDescent="0.25">
      <c r="A4651" s="1">
        <v>2022</v>
      </c>
      <c r="B4651" s="1" t="s">
        <v>6908</v>
      </c>
      <c r="C4651" s="1" t="s">
        <v>639</v>
      </c>
      <c r="D4651" s="1" t="s">
        <v>7014</v>
      </c>
      <c r="E4651" s="1" t="s">
        <v>595</v>
      </c>
      <c r="F4651" s="1" t="s">
        <v>641</v>
      </c>
      <c r="G4651" s="1" t="s">
        <v>103</v>
      </c>
      <c r="H4651" s="1" t="s">
        <v>437</v>
      </c>
      <c r="I4651" s="1">
        <v>1.5</v>
      </c>
      <c r="J4651" s="1">
        <v>2023</v>
      </c>
      <c r="K4651" s="1">
        <v>147748</v>
      </c>
      <c r="L4651" s="1">
        <v>0</v>
      </c>
      <c r="M4651" s="1">
        <f t="array" ref="M4651">SUMPRODUCT(MAX(ISNUMBER(SEARCH('Class Rules'!$B$6:$B$85,$E4651))*ISNUMBER(SEARCH('Class Rules'!$C$6:$C$85,$F4651))*'Class Rules'!$A$6:$A$85))</f>
        <v>0</v>
      </c>
      <c r="N4651" s="1" t="str">
        <f t="array" ref="N4651">IF($M4651=0,'Class Rules'!$D$3,INDEX('Class Rules'!$D$6:$D$85,MATCH($M4651,'Class Rules'!$A$6:$A$85,0)))</f>
        <v>Passenger LDV</v>
      </c>
      <c r="O4651" s="1" t="str">
        <f t="array" ref="O4651">IF(SUMPRODUCT(MAX(ISNUMBER(SEARCH(Fuel_Rules!$A$6:$A$30,$E4651))*ISNUMBER(SEARCH(Fuel_Rules!$B$6:$B$30,$F4651))*(Fuel_Rules!$A$6:$A$30&lt;&gt;"")))&gt;0,"Plug-in hybrid",IF($G4651="Diesel","Diesel","Gasoline"))</f>
        <v>Gasoline</v>
      </c>
    </row>
    <row r="4652" spans="1:15" ht="15" customHeight="1" x14ac:dyDescent="0.25">
      <c r="A4652" s="1">
        <v>2022</v>
      </c>
      <c r="B4652" s="1" t="s">
        <v>6908</v>
      </c>
      <c r="C4652" s="1" t="s">
        <v>639</v>
      </c>
      <c r="D4652" s="1" t="s">
        <v>7015</v>
      </c>
      <c r="E4652" s="1" t="s">
        <v>595</v>
      </c>
      <c r="F4652" s="1" t="s">
        <v>641</v>
      </c>
      <c r="G4652" s="1" t="s">
        <v>103</v>
      </c>
      <c r="H4652" s="1" t="s">
        <v>437</v>
      </c>
      <c r="I4652" s="1">
        <v>1.5</v>
      </c>
      <c r="J4652" s="1">
        <v>2023</v>
      </c>
      <c r="K4652" s="1">
        <v>139527</v>
      </c>
      <c r="L4652" s="1">
        <v>0</v>
      </c>
      <c r="M4652" s="1">
        <f t="array" ref="M4652">SUMPRODUCT(MAX(ISNUMBER(SEARCH('Class Rules'!$B$6:$B$85,$E4652))*ISNUMBER(SEARCH('Class Rules'!$C$6:$C$85,$F4652))*'Class Rules'!$A$6:$A$85))</f>
        <v>0</v>
      </c>
      <c r="N4652" s="1" t="str">
        <f t="array" ref="N4652">IF($M4652=0,'Class Rules'!$D$3,INDEX('Class Rules'!$D$6:$D$85,MATCH($M4652,'Class Rules'!$A$6:$A$85,0)))</f>
        <v>Passenger LDV</v>
      </c>
      <c r="O4652" s="1" t="str">
        <f t="array" ref="O4652">IF(SUMPRODUCT(MAX(ISNUMBER(SEARCH(Fuel_Rules!$A$6:$A$30,$E4652))*ISNUMBER(SEARCH(Fuel_Rules!$B$6:$B$30,$F4652))*(Fuel_Rules!$A$6:$A$30&lt;&gt;"")))&gt;0,"Plug-in hybrid",IF($G4652="Diesel","Diesel","Gasoline"))</f>
        <v>Gasoline</v>
      </c>
    </row>
    <row r="4653" spans="1:15" ht="15" customHeight="1" x14ac:dyDescent="0.25">
      <c r="A4653" s="1">
        <v>2022</v>
      </c>
      <c r="B4653" s="1" t="s">
        <v>6908</v>
      </c>
      <c r="C4653" s="1" t="s">
        <v>642</v>
      </c>
      <c r="D4653" s="1" t="s">
        <v>7016</v>
      </c>
      <c r="E4653" s="1" t="s">
        <v>595</v>
      </c>
      <c r="F4653" s="1" t="s">
        <v>644</v>
      </c>
      <c r="G4653" s="1" t="s">
        <v>103</v>
      </c>
      <c r="H4653" s="1" t="s">
        <v>437</v>
      </c>
      <c r="I4653" s="1">
        <v>1.6</v>
      </c>
      <c r="J4653" s="1">
        <v>2023</v>
      </c>
      <c r="K4653" s="1">
        <v>192912</v>
      </c>
      <c r="L4653" s="1">
        <v>0</v>
      </c>
      <c r="M4653" s="1">
        <f t="array" ref="M4653">SUMPRODUCT(MAX(ISNUMBER(SEARCH('Class Rules'!$B$6:$B$85,$E4653))*ISNUMBER(SEARCH('Class Rules'!$C$6:$C$85,$F4653))*'Class Rules'!$A$6:$A$85))</f>
        <v>0</v>
      </c>
      <c r="N4653" s="1" t="str">
        <f t="array" ref="N4653">IF($M4653=0,'Class Rules'!$D$3,INDEX('Class Rules'!$D$6:$D$85,MATCH($M4653,'Class Rules'!$A$6:$A$85,0)))</f>
        <v>Passenger LDV</v>
      </c>
      <c r="O4653" s="1" t="str">
        <f t="array" ref="O4653">IF(SUMPRODUCT(MAX(ISNUMBER(SEARCH(Fuel_Rules!$A$6:$A$30,$E4653))*ISNUMBER(SEARCH(Fuel_Rules!$B$6:$B$30,$F4653))*(Fuel_Rules!$A$6:$A$30&lt;&gt;"")))&gt;0,"Plug-in hybrid",IF($G4653="Diesel","Diesel","Gasoline"))</f>
        <v>Gasoline</v>
      </c>
    </row>
    <row r="4654" spans="1:15" ht="15" customHeight="1" x14ac:dyDescent="0.25">
      <c r="A4654" s="1">
        <v>2022</v>
      </c>
      <c r="B4654" s="1" t="s">
        <v>6908</v>
      </c>
      <c r="C4654" s="1" t="s">
        <v>642</v>
      </c>
      <c r="D4654" s="1" t="s">
        <v>7017</v>
      </c>
      <c r="E4654" s="1" t="s">
        <v>595</v>
      </c>
      <c r="F4654" s="1" t="s">
        <v>644</v>
      </c>
      <c r="G4654" s="1" t="s">
        <v>103</v>
      </c>
      <c r="H4654" s="1" t="s">
        <v>437</v>
      </c>
      <c r="I4654" s="1">
        <v>1.6</v>
      </c>
      <c r="J4654" s="1">
        <v>2023</v>
      </c>
      <c r="K4654" s="1">
        <v>182009</v>
      </c>
      <c r="L4654" s="1">
        <v>0</v>
      </c>
      <c r="M4654" s="1">
        <f t="array" ref="M4654">SUMPRODUCT(MAX(ISNUMBER(SEARCH('Class Rules'!$B$6:$B$85,$E4654))*ISNUMBER(SEARCH('Class Rules'!$C$6:$C$85,$F4654))*'Class Rules'!$A$6:$A$85))</f>
        <v>0</v>
      </c>
      <c r="N4654" s="1" t="str">
        <f t="array" ref="N4654">IF($M4654=0,'Class Rules'!$D$3,INDEX('Class Rules'!$D$6:$D$85,MATCH($M4654,'Class Rules'!$A$6:$A$85,0)))</f>
        <v>Passenger LDV</v>
      </c>
      <c r="O4654" s="1" t="str">
        <f t="array" ref="O4654">IF(SUMPRODUCT(MAX(ISNUMBER(SEARCH(Fuel_Rules!$A$6:$A$30,$E4654))*ISNUMBER(SEARCH(Fuel_Rules!$B$6:$B$30,$F4654))*(Fuel_Rules!$A$6:$A$30&lt;&gt;"")))&gt;0,"Plug-in hybrid",IF($G4654="Diesel","Diesel","Gasoline"))</f>
        <v>Gasoline</v>
      </c>
    </row>
    <row r="4655" spans="1:15" ht="15" customHeight="1" x14ac:dyDescent="0.25">
      <c r="A4655" s="1">
        <v>2022</v>
      </c>
      <c r="B4655" s="1" t="s">
        <v>6908</v>
      </c>
      <c r="C4655" s="1" t="s">
        <v>4262</v>
      </c>
      <c r="D4655" s="1" t="s">
        <v>7018</v>
      </c>
      <c r="E4655" s="1" t="s">
        <v>595</v>
      </c>
      <c r="F4655" s="1" t="s">
        <v>4264</v>
      </c>
      <c r="G4655" s="1" t="s">
        <v>103</v>
      </c>
      <c r="H4655" s="1" t="s">
        <v>437</v>
      </c>
      <c r="I4655" s="1">
        <v>1.5</v>
      </c>
      <c r="J4655" s="1">
        <v>2023</v>
      </c>
      <c r="K4655" s="1">
        <v>155549</v>
      </c>
      <c r="L4655" s="1">
        <v>0</v>
      </c>
      <c r="M4655" s="1">
        <f t="array" ref="M4655">SUMPRODUCT(MAX(ISNUMBER(SEARCH('Class Rules'!$B$6:$B$85,$E4655))*ISNUMBER(SEARCH('Class Rules'!$C$6:$C$85,$F4655))*'Class Rules'!$A$6:$A$85))</f>
        <v>0</v>
      </c>
      <c r="N4655" s="1" t="str">
        <f t="array" ref="N4655">IF($M4655=0,'Class Rules'!$D$3,INDEX('Class Rules'!$D$6:$D$85,MATCH($M4655,'Class Rules'!$A$6:$A$85,0)))</f>
        <v>Passenger LDV</v>
      </c>
      <c r="O4655" s="1" t="str">
        <f t="array" ref="O4655">IF(SUMPRODUCT(MAX(ISNUMBER(SEARCH(Fuel_Rules!$A$6:$A$30,$E4655))*ISNUMBER(SEARCH(Fuel_Rules!$B$6:$B$30,$F4655))*(Fuel_Rules!$A$6:$A$30&lt;&gt;"")))&gt;0,"Plug-in hybrid",IF($G4655="Diesel","Diesel","Gasoline"))</f>
        <v>Gasoline</v>
      </c>
    </row>
    <row r="4656" spans="1:15" ht="15" customHeight="1" x14ac:dyDescent="0.25">
      <c r="A4656" s="1">
        <v>2022</v>
      </c>
      <c r="B4656" s="1" t="s">
        <v>6908</v>
      </c>
      <c r="C4656" s="1" t="s">
        <v>4262</v>
      </c>
      <c r="D4656" s="1" t="s">
        <v>7019</v>
      </c>
      <c r="E4656" s="1" t="s">
        <v>595</v>
      </c>
      <c r="F4656" s="1" t="s">
        <v>4264</v>
      </c>
      <c r="G4656" s="1" t="s">
        <v>103</v>
      </c>
      <c r="H4656" s="1" t="s">
        <v>437</v>
      </c>
      <c r="I4656" s="1">
        <v>1.5</v>
      </c>
      <c r="J4656" s="1">
        <v>2023</v>
      </c>
      <c r="K4656" s="1">
        <v>150050</v>
      </c>
      <c r="L4656" s="1">
        <v>0</v>
      </c>
      <c r="M4656" s="1">
        <f t="array" ref="M4656">SUMPRODUCT(MAX(ISNUMBER(SEARCH('Class Rules'!$B$6:$B$85,$E4656))*ISNUMBER(SEARCH('Class Rules'!$C$6:$C$85,$F4656))*'Class Rules'!$A$6:$A$85))</f>
        <v>0</v>
      </c>
      <c r="N4656" s="1" t="str">
        <f t="array" ref="N4656">IF($M4656=0,'Class Rules'!$D$3,INDEX('Class Rules'!$D$6:$D$85,MATCH($M4656,'Class Rules'!$A$6:$A$85,0)))</f>
        <v>Passenger LDV</v>
      </c>
      <c r="O4656" s="1" t="str">
        <f t="array" ref="O4656">IF(SUMPRODUCT(MAX(ISNUMBER(SEARCH(Fuel_Rules!$A$6:$A$30,$E4656))*ISNUMBER(SEARCH(Fuel_Rules!$B$6:$B$30,$F4656))*(Fuel_Rules!$A$6:$A$30&lt;&gt;"")))&gt;0,"Plug-in hybrid",IF($G4656="Diesel","Diesel","Gasoline"))</f>
        <v>Gasoline</v>
      </c>
    </row>
    <row r="4657" spans="1:15" ht="15" customHeight="1" x14ac:dyDescent="0.25">
      <c r="A4657" s="1">
        <v>2022</v>
      </c>
      <c r="B4657" s="1" t="s">
        <v>6908</v>
      </c>
      <c r="C4657" s="1" t="s">
        <v>7020</v>
      </c>
      <c r="D4657" s="1" t="s">
        <v>7021</v>
      </c>
      <c r="E4657" s="1" t="s">
        <v>595</v>
      </c>
      <c r="F4657" s="1" t="s">
        <v>7022</v>
      </c>
      <c r="G4657" s="1" t="s">
        <v>103</v>
      </c>
      <c r="H4657" s="1" t="s">
        <v>437</v>
      </c>
      <c r="I4657" s="1">
        <v>1.6</v>
      </c>
      <c r="J4657" s="1">
        <v>2023</v>
      </c>
      <c r="K4657" s="1">
        <v>215498</v>
      </c>
      <c r="L4657" s="1">
        <v>0</v>
      </c>
      <c r="M4657" s="1">
        <f t="array" ref="M4657">SUMPRODUCT(MAX(ISNUMBER(SEARCH('Class Rules'!$B$6:$B$85,$E4657))*ISNUMBER(SEARCH('Class Rules'!$C$6:$C$85,$F4657))*'Class Rules'!$A$6:$A$85))</f>
        <v>0</v>
      </c>
      <c r="N4657" s="1" t="str">
        <f t="array" ref="N4657">IF($M4657=0,'Class Rules'!$D$3,INDEX('Class Rules'!$D$6:$D$85,MATCH($M4657,'Class Rules'!$A$6:$A$85,0)))</f>
        <v>Passenger LDV</v>
      </c>
      <c r="O4657" s="1" t="str">
        <f t="array" ref="O4657">IF(SUMPRODUCT(MAX(ISNUMBER(SEARCH(Fuel_Rules!$A$6:$A$30,$E4657))*ISNUMBER(SEARCH(Fuel_Rules!$B$6:$B$30,$F4657))*(Fuel_Rules!$A$6:$A$30&lt;&gt;"")))&gt;0,"Plug-in hybrid",IF($G4657="Diesel","Diesel","Gasoline"))</f>
        <v>Gasoline</v>
      </c>
    </row>
    <row r="4658" spans="1:15" ht="15" customHeight="1" x14ac:dyDescent="0.25">
      <c r="A4658" s="1">
        <v>2022</v>
      </c>
      <c r="B4658" s="1" t="s">
        <v>6908</v>
      </c>
      <c r="C4658" s="1" t="s">
        <v>7020</v>
      </c>
      <c r="D4658" s="1" t="s">
        <v>7023</v>
      </c>
      <c r="E4658" s="1" t="s">
        <v>595</v>
      </c>
      <c r="F4658" s="1" t="s">
        <v>7022</v>
      </c>
      <c r="G4658" s="1" t="s">
        <v>103</v>
      </c>
      <c r="H4658" s="1" t="s">
        <v>437</v>
      </c>
      <c r="I4658" s="1">
        <v>1.6</v>
      </c>
      <c r="J4658" s="1">
        <v>2023</v>
      </c>
      <c r="K4658" s="1">
        <v>202137</v>
      </c>
      <c r="L4658" s="1">
        <v>0</v>
      </c>
      <c r="M4658" s="1">
        <f t="array" ref="M4658">SUMPRODUCT(MAX(ISNUMBER(SEARCH('Class Rules'!$B$6:$B$85,$E4658))*ISNUMBER(SEARCH('Class Rules'!$C$6:$C$85,$F4658))*'Class Rules'!$A$6:$A$85))</f>
        <v>0</v>
      </c>
      <c r="N4658" s="1" t="str">
        <f t="array" ref="N4658">IF($M4658=0,'Class Rules'!$D$3,INDEX('Class Rules'!$D$6:$D$85,MATCH($M4658,'Class Rules'!$A$6:$A$85,0)))</f>
        <v>Passenger LDV</v>
      </c>
      <c r="O4658" s="1" t="str">
        <f t="array" ref="O4658">IF(SUMPRODUCT(MAX(ISNUMBER(SEARCH(Fuel_Rules!$A$6:$A$30,$E4658))*ISNUMBER(SEARCH(Fuel_Rules!$B$6:$B$30,$F4658))*(Fuel_Rules!$A$6:$A$30&lt;&gt;"")))&gt;0,"Plug-in hybrid",IF($G4658="Diesel","Diesel","Gasoline"))</f>
        <v>Gasoline</v>
      </c>
    </row>
    <row r="4659" spans="1:15" ht="15" customHeight="1" x14ac:dyDescent="0.25">
      <c r="A4659" s="1">
        <v>2022</v>
      </c>
      <c r="B4659" s="1" t="s">
        <v>6908</v>
      </c>
      <c r="C4659" s="1" t="s">
        <v>649</v>
      </c>
      <c r="D4659" s="1" t="s">
        <v>7024</v>
      </c>
      <c r="E4659" s="1" t="s">
        <v>647</v>
      </c>
      <c r="F4659" s="1" t="s">
        <v>651</v>
      </c>
      <c r="G4659" s="1" t="s">
        <v>103</v>
      </c>
      <c r="H4659" s="1" t="s">
        <v>298</v>
      </c>
      <c r="I4659" s="1">
        <v>6.2</v>
      </c>
      <c r="J4659" s="1">
        <v>2023</v>
      </c>
      <c r="K4659" s="1">
        <v>484260</v>
      </c>
      <c r="L4659" s="1">
        <v>0</v>
      </c>
      <c r="M4659" s="1">
        <f t="array" ref="M4659">SUMPRODUCT(MAX(ISNUMBER(SEARCH('Class Rules'!$B$6:$B$85,$E4659))*ISNUMBER(SEARCH('Class Rules'!$C$6:$C$85,$F4659))*'Class Rules'!$A$6:$A$85))</f>
        <v>0</v>
      </c>
      <c r="N4659" s="1" t="str">
        <f t="array" ref="N4659">IF($M4659=0,'Class Rules'!$D$3,INDEX('Class Rules'!$D$6:$D$85,MATCH($M4659,'Class Rules'!$A$6:$A$85,0)))</f>
        <v>Passenger LDV</v>
      </c>
      <c r="O4659" s="1" t="str">
        <f t="array" ref="O4659">IF(SUMPRODUCT(MAX(ISNUMBER(SEARCH(Fuel_Rules!$A$6:$A$30,$E4659))*ISNUMBER(SEARCH(Fuel_Rules!$B$6:$B$30,$F4659))*(Fuel_Rules!$A$6:$A$30&lt;&gt;"")))&gt;0,"Plug-in hybrid",IF($G4659="Diesel","Diesel","Gasoline"))</f>
        <v>Gasoline</v>
      </c>
    </row>
    <row r="4660" spans="1:15" ht="15" customHeight="1" x14ac:dyDescent="0.25">
      <c r="A4660" s="1">
        <v>2022</v>
      </c>
      <c r="B4660" s="1" t="s">
        <v>6908</v>
      </c>
      <c r="C4660" s="1" t="s">
        <v>652</v>
      </c>
      <c r="D4660" s="1" t="s">
        <v>7025</v>
      </c>
      <c r="E4660" s="1" t="s">
        <v>647</v>
      </c>
      <c r="F4660" s="1" t="s">
        <v>654</v>
      </c>
      <c r="G4660" s="1" t="s">
        <v>105</v>
      </c>
      <c r="H4660" s="1" t="s">
        <v>298</v>
      </c>
      <c r="I4660" s="1">
        <v>2.8</v>
      </c>
      <c r="J4660" s="1">
        <v>2023</v>
      </c>
      <c r="K4660" s="1">
        <v>236090</v>
      </c>
      <c r="L4660" s="1">
        <v>0</v>
      </c>
      <c r="M4660" s="1">
        <f t="array" ref="M4660">SUMPRODUCT(MAX(ISNUMBER(SEARCH('Class Rules'!$B$6:$B$85,$E4660))*ISNUMBER(SEARCH('Class Rules'!$C$6:$C$85,$F4660))*'Class Rules'!$A$6:$A$85))</f>
        <v>15</v>
      </c>
      <c r="N4660" s="1" t="str">
        <f t="array" ref="N4660">IF($M4660=0,'Class Rules'!$D$3,INDEX('Class Rules'!$D$6:$D$85,MATCH($M4660,'Class Rules'!$A$6:$A$85,0)))</f>
        <v>Freight LDV</v>
      </c>
      <c r="O4660" s="1" t="str">
        <f t="array" ref="O4660">IF(SUMPRODUCT(MAX(ISNUMBER(SEARCH(Fuel_Rules!$A$6:$A$30,$E4660))*ISNUMBER(SEARCH(Fuel_Rules!$B$6:$B$30,$F4660))*(Fuel_Rules!$A$6:$A$30&lt;&gt;"")))&gt;0,"Plug-in hybrid",IF($G4660="Diesel","Diesel","Gasoline"))</f>
        <v>Diesel</v>
      </c>
    </row>
    <row r="4661" spans="1:15" ht="15" customHeight="1" x14ac:dyDescent="0.25">
      <c r="A4661" s="1">
        <v>2022</v>
      </c>
      <c r="B4661" s="1" t="s">
        <v>6908</v>
      </c>
      <c r="C4661" s="1" t="s">
        <v>658</v>
      </c>
      <c r="D4661" s="1" t="s">
        <v>7026</v>
      </c>
      <c r="E4661" s="1" t="s">
        <v>647</v>
      </c>
      <c r="F4661" s="1" t="s">
        <v>660</v>
      </c>
      <c r="G4661" s="1" t="s">
        <v>105</v>
      </c>
      <c r="H4661" s="1" t="s">
        <v>437</v>
      </c>
      <c r="I4661" s="1">
        <v>2.8</v>
      </c>
      <c r="J4661" s="1">
        <v>2023</v>
      </c>
      <c r="K4661" s="1">
        <v>270249</v>
      </c>
      <c r="L4661" s="1">
        <v>0</v>
      </c>
      <c r="M4661" s="1">
        <f t="array" ref="M4661">SUMPRODUCT(MAX(ISNUMBER(SEARCH('Class Rules'!$B$6:$B$85,$E4661))*ISNUMBER(SEARCH('Class Rules'!$C$6:$C$85,$F4661))*'Class Rules'!$A$6:$A$85))</f>
        <v>15</v>
      </c>
      <c r="N4661" s="1" t="str">
        <f t="array" ref="N4661">IF($M4661=0,'Class Rules'!$D$3,INDEX('Class Rules'!$D$6:$D$85,MATCH($M4661,'Class Rules'!$A$6:$A$85,0)))</f>
        <v>Freight LDV</v>
      </c>
      <c r="O4661" s="1" t="str">
        <f t="array" ref="O4661">IF(SUMPRODUCT(MAX(ISNUMBER(SEARCH(Fuel_Rules!$A$6:$A$30,$E4661))*ISNUMBER(SEARCH(Fuel_Rules!$B$6:$B$30,$F4661))*(Fuel_Rules!$A$6:$A$30&lt;&gt;"")))&gt;0,"Plug-in hybrid",IF($G4661="Diesel","Diesel","Gasoline"))</f>
        <v>Diesel</v>
      </c>
    </row>
    <row r="4662" spans="1:15" ht="15" customHeight="1" x14ac:dyDescent="0.25">
      <c r="A4662" s="1">
        <v>2022</v>
      </c>
      <c r="B4662" s="1" t="s">
        <v>6908</v>
      </c>
      <c r="C4662" s="1" t="s">
        <v>658</v>
      </c>
      <c r="D4662" s="1" t="s">
        <v>7027</v>
      </c>
      <c r="E4662" s="1" t="s">
        <v>647</v>
      </c>
      <c r="F4662" s="1" t="s">
        <v>660</v>
      </c>
      <c r="G4662" s="1" t="s">
        <v>105</v>
      </c>
      <c r="H4662" s="1" t="s">
        <v>437</v>
      </c>
      <c r="I4662" s="1">
        <v>2.8</v>
      </c>
      <c r="J4662" s="1">
        <v>2023</v>
      </c>
      <c r="K4662" s="1">
        <v>258087</v>
      </c>
      <c r="L4662" s="1">
        <v>0</v>
      </c>
      <c r="M4662" s="1">
        <f t="array" ref="M4662">SUMPRODUCT(MAX(ISNUMBER(SEARCH('Class Rules'!$B$6:$B$85,$E4662))*ISNUMBER(SEARCH('Class Rules'!$C$6:$C$85,$F4662))*'Class Rules'!$A$6:$A$85))</f>
        <v>15</v>
      </c>
      <c r="N4662" s="1" t="str">
        <f t="array" ref="N4662">IF($M4662=0,'Class Rules'!$D$3,INDEX('Class Rules'!$D$6:$D$85,MATCH($M4662,'Class Rules'!$A$6:$A$85,0)))</f>
        <v>Freight LDV</v>
      </c>
      <c r="O4662" s="1" t="str">
        <f t="array" ref="O4662">IF(SUMPRODUCT(MAX(ISNUMBER(SEARCH(Fuel_Rules!$A$6:$A$30,$E4662))*ISNUMBER(SEARCH(Fuel_Rules!$B$6:$B$30,$F4662))*(Fuel_Rules!$A$6:$A$30&lt;&gt;"")))&gt;0,"Plug-in hybrid",IF($G4662="Diesel","Diesel","Gasoline"))</f>
        <v>Diesel</v>
      </c>
    </row>
    <row r="4663" spans="1:15" ht="15" customHeight="1" x14ac:dyDescent="0.25">
      <c r="A4663" s="1">
        <v>2022</v>
      </c>
      <c r="B4663" s="1" t="s">
        <v>6908</v>
      </c>
      <c r="C4663" s="1" t="s">
        <v>661</v>
      </c>
      <c r="D4663" s="1" t="s">
        <v>7028</v>
      </c>
      <c r="E4663" s="1" t="s">
        <v>647</v>
      </c>
      <c r="F4663" s="1" t="s">
        <v>663</v>
      </c>
      <c r="G4663" s="1" t="s">
        <v>105</v>
      </c>
      <c r="H4663" s="1" t="s">
        <v>437</v>
      </c>
      <c r="I4663" s="1">
        <v>2.8</v>
      </c>
      <c r="J4663" s="1">
        <v>2023</v>
      </c>
      <c r="K4663" s="1">
        <v>286562</v>
      </c>
      <c r="L4663" s="1">
        <v>0</v>
      </c>
      <c r="M4663" s="1">
        <f t="array" ref="M4663">SUMPRODUCT(MAX(ISNUMBER(SEARCH('Class Rules'!$B$6:$B$85,$E4663))*ISNUMBER(SEARCH('Class Rules'!$C$6:$C$85,$F4663))*'Class Rules'!$A$6:$A$85))</f>
        <v>15</v>
      </c>
      <c r="N4663" s="1" t="str">
        <f t="array" ref="N4663">IF($M4663=0,'Class Rules'!$D$3,INDEX('Class Rules'!$D$6:$D$85,MATCH($M4663,'Class Rules'!$A$6:$A$85,0)))</f>
        <v>Freight LDV</v>
      </c>
      <c r="O4663" s="1" t="str">
        <f t="array" ref="O4663">IF(SUMPRODUCT(MAX(ISNUMBER(SEARCH(Fuel_Rules!$A$6:$A$30,$E4663))*ISNUMBER(SEARCH(Fuel_Rules!$B$6:$B$30,$F4663))*(Fuel_Rules!$A$6:$A$30&lt;&gt;"")))&gt;0,"Plug-in hybrid",IF($G4663="Diesel","Diesel","Gasoline"))</f>
        <v>Diesel</v>
      </c>
    </row>
    <row r="4664" spans="1:15" ht="15" customHeight="1" x14ac:dyDescent="0.25">
      <c r="A4664" s="1">
        <v>2022</v>
      </c>
      <c r="B4664" s="1" t="s">
        <v>6908</v>
      </c>
      <c r="C4664" s="1" t="s">
        <v>661</v>
      </c>
      <c r="D4664" s="1" t="s">
        <v>7029</v>
      </c>
      <c r="E4664" s="1" t="s">
        <v>647</v>
      </c>
      <c r="F4664" s="1" t="s">
        <v>663</v>
      </c>
      <c r="G4664" s="1" t="s">
        <v>105</v>
      </c>
      <c r="H4664" s="1" t="s">
        <v>437</v>
      </c>
      <c r="I4664" s="1">
        <v>2.8</v>
      </c>
      <c r="J4664" s="1">
        <v>2023</v>
      </c>
      <c r="K4664" s="1">
        <v>275451</v>
      </c>
      <c r="L4664" s="1">
        <v>0</v>
      </c>
      <c r="M4664" s="1">
        <f t="array" ref="M4664">SUMPRODUCT(MAX(ISNUMBER(SEARCH('Class Rules'!$B$6:$B$85,$E4664))*ISNUMBER(SEARCH('Class Rules'!$C$6:$C$85,$F4664))*'Class Rules'!$A$6:$A$85))</f>
        <v>15</v>
      </c>
      <c r="N4664" s="1" t="str">
        <f t="array" ref="N4664">IF($M4664=0,'Class Rules'!$D$3,INDEX('Class Rules'!$D$6:$D$85,MATCH($M4664,'Class Rules'!$A$6:$A$85,0)))</f>
        <v>Freight LDV</v>
      </c>
      <c r="O4664" s="1" t="str">
        <f t="array" ref="O4664">IF(SUMPRODUCT(MAX(ISNUMBER(SEARCH(Fuel_Rules!$A$6:$A$30,$E4664))*ISNUMBER(SEARCH(Fuel_Rules!$B$6:$B$30,$F4664))*(Fuel_Rules!$A$6:$A$30&lt;&gt;"")))&gt;0,"Plug-in hybrid",IF($G4664="Diesel","Diesel","Gasoline"))</f>
        <v>Diesel</v>
      </c>
    </row>
    <row r="4665" spans="1:15" ht="15" customHeight="1" x14ac:dyDescent="0.25">
      <c r="A4665" s="1">
        <v>2022</v>
      </c>
      <c r="B4665" s="1" t="s">
        <v>6908</v>
      </c>
      <c r="C4665" s="1" t="s">
        <v>664</v>
      </c>
      <c r="D4665" s="1" t="s">
        <v>7030</v>
      </c>
      <c r="E4665" s="1" t="s">
        <v>647</v>
      </c>
      <c r="F4665" s="1" t="s">
        <v>666</v>
      </c>
      <c r="G4665" s="1" t="s">
        <v>105</v>
      </c>
      <c r="H4665" s="1" t="s">
        <v>298</v>
      </c>
      <c r="I4665" s="1">
        <v>2.8</v>
      </c>
      <c r="J4665" s="1">
        <v>2023</v>
      </c>
      <c r="K4665" s="1">
        <v>239138</v>
      </c>
      <c r="L4665" s="1">
        <v>0</v>
      </c>
      <c r="M4665" s="1">
        <f t="array" ref="M4665">SUMPRODUCT(MAX(ISNUMBER(SEARCH('Class Rules'!$B$6:$B$85,$E4665))*ISNUMBER(SEARCH('Class Rules'!$C$6:$C$85,$F4665))*'Class Rules'!$A$6:$A$85))</f>
        <v>15</v>
      </c>
      <c r="N4665" s="1" t="str">
        <f t="array" ref="N4665">IF($M4665=0,'Class Rules'!$D$3,INDEX('Class Rules'!$D$6:$D$85,MATCH($M4665,'Class Rules'!$A$6:$A$85,0)))</f>
        <v>Freight LDV</v>
      </c>
      <c r="O4665" s="1" t="str">
        <f t="array" ref="O4665">IF(SUMPRODUCT(MAX(ISNUMBER(SEARCH(Fuel_Rules!$A$6:$A$30,$E4665))*ISNUMBER(SEARCH(Fuel_Rules!$B$6:$B$30,$F4665))*(Fuel_Rules!$A$6:$A$30&lt;&gt;"")))&gt;0,"Plug-in hybrid",IF($G4665="Diesel","Diesel","Gasoline"))</f>
        <v>Diesel</v>
      </c>
    </row>
    <row r="4666" spans="1:15" ht="15" customHeight="1" x14ac:dyDescent="0.25">
      <c r="A4666" s="1">
        <v>2022</v>
      </c>
      <c r="B4666" s="1" t="s">
        <v>6908</v>
      </c>
      <c r="C4666" s="1" t="s">
        <v>667</v>
      </c>
      <c r="D4666" s="1" t="s">
        <v>7031</v>
      </c>
      <c r="E4666" s="1" t="s">
        <v>647</v>
      </c>
      <c r="F4666" s="1" t="s">
        <v>669</v>
      </c>
      <c r="G4666" s="1" t="s">
        <v>103</v>
      </c>
      <c r="H4666" s="1" t="s">
        <v>298</v>
      </c>
      <c r="I4666" s="1">
        <v>1.8</v>
      </c>
      <c r="J4666" s="1">
        <v>2023</v>
      </c>
      <c r="K4666" s="1">
        <v>104381</v>
      </c>
      <c r="L4666" s="1">
        <v>0</v>
      </c>
      <c r="M4666" s="1">
        <f t="array" ref="M4666">SUMPRODUCT(MAX(ISNUMBER(SEARCH('Class Rules'!$B$6:$B$85,$E4666))*ISNUMBER(SEARCH('Class Rules'!$C$6:$C$85,$F4666))*'Class Rules'!$A$6:$A$85))</f>
        <v>0</v>
      </c>
      <c r="N4666" s="1" t="str">
        <f t="array" ref="N4666">IF($M4666=0,'Class Rules'!$D$3,INDEX('Class Rules'!$D$6:$D$85,MATCH($M4666,'Class Rules'!$A$6:$A$85,0)))</f>
        <v>Passenger LDV</v>
      </c>
      <c r="O4666" s="1" t="str">
        <f t="array" ref="O4666">IF(SUMPRODUCT(MAX(ISNUMBER(SEARCH(Fuel_Rules!$A$6:$A$30,$E4666))*ISNUMBER(SEARCH(Fuel_Rules!$B$6:$B$30,$F4666))*(Fuel_Rules!$A$6:$A$30&lt;&gt;"")))&gt;0,"Plug-in hybrid",IF($G4666="Diesel","Diesel","Gasoline"))</f>
        <v>Gasoline</v>
      </c>
    </row>
    <row r="4667" spans="1:15" ht="15" customHeight="1" x14ac:dyDescent="0.25">
      <c r="A4667" s="1">
        <v>2022</v>
      </c>
      <c r="B4667" s="1" t="s">
        <v>6908</v>
      </c>
      <c r="C4667" s="1" t="s">
        <v>670</v>
      </c>
      <c r="D4667" s="1" t="s">
        <v>7032</v>
      </c>
      <c r="E4667" s="1" t="s">
        <v>647</v>
      </c>
      <c r="F4667" s="1" t="s">
        <v>672</v>
      </c>
      <c r="G4667" s="1" t="s">
        <v>103</v>
      </c>
      <c r="H4667" s="1" t="s">
        <v>437</v>
      </c>
      <c r="I4667" s="1">
        <v>1.8</v>
      </c>
      <c r="J4667" s="1">
        <v>2023</v>
      </c>
      <c r="K4667" s="1">
        <v>109353</v>
      </c>
      <c r="L4667" s="1">
        <v>0</v>
      </c>
      <c r="M4667" s="1">
        <f t="array" ref="M4667">SUMPRODUCT(MAX(ISNUMBER(SEARCH('Class Rules'!$B$6:$B$85,$E4667))*ISNUMBER(SEARCH('Class Rules'!$C$6:$C$85,$F4667))*'Class Rules'!$A$6:$A$85))</f>
        <v>0</v>
      </c>
      <c r="N4667" s="1" t="str">
        <f t="array" ref="N4667">IF($M4667=0,'Class Rules'!$D$3,INDEX('Class Rules'!$D$6:$D$85,MATCH($M4667,'Class Rules'!$A$6:$A$85,0)))</f>
        <v>Passenger LDV</v>
      </c>
      <c r="O4667" s="1" t="str">
        <f t="array" ref="O4667">IF(SUMPRODUCT(MAX(ISNUMBER(SEARCH(Fuel_Rules!$A$6:$A$30,$E4667))*ISNUMBER(SEARCH(Fuel_Rules!$B$6:$B$30,$F4667))*(Fuel_Rules!$A$6:$A$30&lt;&gt;"")))&gt;0,"Plug-in hybrid",IF($G4667="Diesel","Diesel","Gasoline"))</f>
        <v>Gasoline</v>
      </c>
    </row>
    <row r="4668" spans="1:15" ht="15" customHeight="1" x14ac:dyDescent="0.25">
      <c r="A4668" s="1">
        <v>2022</v>
      </c>
      <c r="B4668" s="1" t="s">
        <v>6908</v>
      </c>
      <c r="C4668" s="1" t="s">
        <v>670</v>
      </c>
      <c r="D4668" s="1" t="s">
        <v>7033</v>
      </c>
      <c r="E4668" s="1" t="s">
        <v>647</v>
      </c>
      <c r="F4668" s="1" t="s">
        <v>672</v>
      </c>
      <c r="G4668" s="1" t="s">
        <v>103</v>
      </c>
      <c r="H4668" s="1" t="s">
        <v>437</v>
      </c>
      <c r="I4668" s="1">
        <v>1.8</v>
      </c>
      <c r="J4668" s="1">
        <v>2023</v>
      </c>
      <c r="K4668" s="1">
        <v>105197</v>
      </c>
      <c r="L4668" s="1">
        <v>0</v>
      </c>
      <c r="M4668" s="1">
        <f t="array" ref="M4668">SUMPRODUCT(MAX(ISNUMBER(SEARCH('Class Rules'!$B$6:$B$85,$E4668))*ISNUMBER(SEARCH('Class Rules'!$C$6:$C$85,$F4668))*'Class Rules'!$A$6:$A$85))</f>
        <v>0</v>
      </c>
      <c r="N4668" s="1" t="str">
        <f t="array" ref="N4668">IF($M4668=0,'Class Rules'!$D$3,INDEX('Class Rules'!$D$6:$D$85,MATCH($M4668,'Class Rules'!$A$6:$A$85,0)))</f>
        <v>Passenger LDV</v>
      </c>
      <c r="O4668" s="1" t="str">
        <f t="array" ref="O4668">IF(SUMPRODUCT(MAX(ISNUMBER(SEARCH(Fuel_Rules!$A$6:$A$30,$E4668))*ISNUMBER(SEARCH(Fuel_Rules!$B$6:$B$30,$F4668))*(Fuel_Rules!$A$6:$A$30&lt;&gt;"")))&gt;0,"Plug-in hybrid",IF($G4668="Diesel","Diesel","Gasoline"))</f>
        <v>Gasoline</v>
      </c>
    </row>
    <row r="4669" spans="1:15" ht="15" customHeight="1" x14ac:dyDescent="0.25">
      <c r="A4669" s="1">
        <v>2022</v>
      </c>
      <c r="B4669" s="1" t="s">
        <v>6908</v>
      </c>
      <c r="C4669" s="1" t="s">
        <v>7034</v>
      </c>
      <c r="D4669" s="1" t="s">
        <v>7035</v>
      </c>
      <c r="E4669" s="1" t="s">
        <v>647</v>
      </c>
      <c r="F4669" s="1" t="s">
        <v>7036</v>
      </c>
      <c r="G4669" s="1" t="s">
        <v>103</v>
      </c>
      <c r="H4669" s="1" t="s">
        <v>437</v>
      </c>
      <c r="I4669" s="1">
        <v>1.8</v>
      </c>
      <c r="J4669" s="1">
        <v>2023</v>
      </c>
      <c r="K4669" s="1">
        <v>111985</v>
      </c>
      <c r="L4669" s="1">
        <v>0</v>
      </c>
      <c r="M4669" s="1">
        <f t="array" ref="M4669">SUMPRODUCT(MAX(ISNUMBER(SEARCH('Class Rules'!$B$6:$B$85,$E4669))*ISNUMBER(SEARCH('Class Rules'!$C$6:$C$85,$F4669))*'Class Rules'!$A$6:$A$85))</f>
        <v>0</v>
      </c>
      <c r="N4669" s="1" t="str">
        <f t="array" ref="N4669">IF($M4669=0,'Class Rules'!$D$3,INDEX('Class Rules'!$D$6:$D$85,MATCH($M4669,'Class Rules'!$A$6:$A$85,0)))</f>
        <v>Passenger LDV</v>
      </c>
      <c r="O4669" s="1" t="str">
        <f t="array" ref="O4669">IF(SUMPRODUCT(MAX(ISNUMBER(SEARCH(Fuel_Rules!$A$6:$A$30,$E4669))*ISNUMBER(SEARCH(Fuel_Rules!$B$6:$B$30,$F4669))*(Fuel_Rules!$A$6:$A$30&lt;&gt;"")))&gt;0,"Plug-in hybrid",IF($G4669="Diesel","Diesel","Gasoline"))</f>
        <v>Gasoline</v>
      </c>
    </row>
    <row r="4670" spans="1:15" ht="15" customHeight="1" x14ac:dyDescent="0.25">
      <c r="A4670" s="1">
        <v>2022</v>
      </c>
      <c r="B4670" s="1" t="s">
        <v>6908</v>
      </c>
      <c r="C4670" s="1" t="s">
        <v>7034</v>
      </c>
      <c r="D4670" s="1" t="s">
        <v>7037</v>
      </c>
      <c r="E4670" s="1" t="s">
        <v>647</v>
      </c>
      <c r="F4670" s="1" t="s">
        <v>7036</v>
      </c>
      <c r="G4670" s="1" t="s">
        <v>103</v>
      </c>
      <c r="H4670" s="1" t="s">
        <v>437</v>
      </c>
      <c r="I4670" s="1">
        <v>1.8</v>
      </c>
      <c r="J4670" s="1">
        <v>2023</v>
      </c>
      <c r="K4670" s="1">
        <v>107729</v>
      </c>
      <c r="L4670" s="1">
        <v>0</v>
      </c>
      <c r="M4670" s="1">
        <f t="array" ref="M4670">SUMPRODUCT(MAX(ISNUMBER(SEARCH('Class Rules'!$B$6:$B$85,$E4670))*ISNUMBER(SEARCH('Class Rules'!$C$6:$C$85,$F4670))*'Class Rules'!$A$6:$A$85))</f>
        <v>0</v>
      </c>
      <c r="N4670" s="1" t="str">
        <f t="array" ref="N4670">IF($M4670=0,'Class Rules'!$D$3,INDEX('Class Rules'!$D$6:$D$85,MATCH($M4670,'Class Rules'!$A$6:$A$85,0)))</f>
        <v>Passenger LDV</v>
      </c>
      <c r="O4670" s="1" t="str">
        <f t="array" ref="O4670">IF(SUMPRODUCT(MAX(ISNUMBER(SEARCH(Fuel_Rules!$A$6:$A$30,$E4670))*ISNUMBER(SEARCH(Fuel_Rules!$B$6:$B$30,$F4670))*(Fuel_Rules!$A$6:$A$30&lt;&gt;"")))&gt;0,"Plug-in hybrid",IF($G4670="Diesel","Diesel","Gasoline"))</f>
        <v>Gasoline</v>
      </c>
    </row>
    <row r="4671" spans="1:15" ht="15" customHeight="1" x14ac:dyDescent="0.25">
      <c r="A4671" s="1">
        <v>2022</v>
      </c>
      <c r="B4671" s="1" t="s">
        <v>6908</v>
      </c>
      <c r="C4671" s="1" t="s">
        <v>673</v>
      </c>
      <c r="D4671" s="1" t="s">
        <v>7038</v>
      </c>
      <c r="E4671" s="1" t="s">
        <v>647</v>
      </c>
      <c r="F4671" s="1" t="s">
        <v>675</v>
      </c>
      <c r="G4671" s="1" t="s">
        <v>103</v>
      </c>
      <c r="H4671" s="1" t="s">
        <v>298</v>
      </c>
      <c r="I4671" s="1">
        <v>1.8</v>
      </c>
      <c r="J4671" s="1">
        <v>2023</v>
      </c>
      <c r="K4671" s="1">
        <v>96320</v>
      </c>
      <c r="L4671" s="1">
        <v>0</v>
      </c>
      <c r="M4671" s="1">
        <f t="array" ref="M4671">SUMPRODUCT(MAX(ISNUMBER(SEARCH('Class Rules'!$B$6:$B$85,$E4671))*ISNUMBER(SEARCH('Class Rules'!$C$6:$C$85,$F4671))*'Class Rules'!$A$6:$A$85))</f>
        <v>0</v>
      </c>
      <c r="N4671" s="1" t="str">
        <f t="array" ref="N4671">IF($M4671=0,'Class Rules'!$D$3,INDEX('Class Rules'!$D$6:$D$85,MATCH($M4671,'Class Rules'!$A$6:$A$85,0)))</f>
        <v>Passenger LDV</v>
      </c>
      <c r="O4671" s="1" t="str">
        <f t="array" ref="O4671">IF(SUMPRODUCT(MAX(ISNUMBER(SEARCH(Fuel_Rules!$A$6:$A$30,$E4671))*ISNUMBER(SEARCH(Fuel_Rules!$B$6:$B$30,$F4671))*(Fuel_Rules!$A$6:$A$30&lt;&gt;"")))&gt;0,"Plug-in hybrid",IF($G4671="Diesel","Diesel","Gasoline"))</f>
        <v>Gasoline</v>
      </c>
    </row>
    <row r="4672" spans="1:15" ht="15" customHeight="1" x14ac:dyDescent="0.25">
      <c r="A4672" s="1">
        <v>2022</v>
      </c>
      <c r="B4672" s="1" t="s">
        <v>6908</v>
      </c>
      <c r="C4672" s="1" t="s">
        <v>676</v>
      </c>
      <c r="D4672" s="1" t="s">
        <v>7039</v>
      </c>
      <c r="E4672" s="1" t="s">
        <v>647</v>
      </c>
      <c r="F4672" s="1" t="s">
        <v>678</v>
      </c>
      <c r="G4672" s="1" t="s">
        <v>103</v>
      </c>
      <c r="H4672" s="1" t="s">
        <v>298</v>
      </c>
      <c r="I4672" s="1">
        <v>6.2</v>
      </c>
      <c r="J4672" s="1">
        <v>2023</v>
      </c>
      <c r="K4672" s="1">
        <v>530287</v>
      </c>
      <c r="L4672" s="1">
        <v>0</v>
      </c>
      <c r="M4672" s="1">
        <f t="array" ref="M4672">SUMPRODUCT(MAX(ISNUMBER(SEARCH('Class Rules'!$B$6:$B$85,$E4672))*ISNUMBER(SEARCH('Class Rules'!$C$6:$C$85,$F4672))*'Class Rules'!$A$6:$A$85))</f>
        <v>0</v>
      </c>
      <c r="N4672" s="1" t="str">
        <f t="array" ref="N4672">IF($M4672=0,'Class Rules'!$D$3,INDEX('Class Rules'!$D$6:$D$85,MATCH($M4672,'Class Rules'!$A$6:$A$85,0)))</f>
        <v>Passenger LDV</v>
      </c>
      <c r="O4672" s="1" t="str">
        <f t="array" ref="O4672">IF(SUMPRODUCT(MAX(ISNUMBER(SEARCH(Fuel_Rules!$A$6:$A$30,$E4672))*ISNUMBER(SEARCH(Fuel_Rules!$B$6:$B$30,$F4672))*(Fuel_Rules!$A$6:$A$30&lt;&gt;"")))&gt;0,"Plug-in hybrid",IF($G4672="Diesel","Diesel","Gasoline"))</f>
        <v>Gasoline</v>
      </c>
    </row>
    <row r="4673" spans="1:15" ht="15" customHeight="1" x14ac:dyDescent="0.25">
      <c r="A4673" s="1">
        <v>2022</v>
      </c>
      <c r="B4673" s="1" t="s">
        <v>6908</v>
      </c>
      <c r="C4673" s="1" t="s">
        <v>679</v>
      </c>
      <c r="D4673" s="1" t="s">
        <v>7040</v>
      </c>
      <c r="E4673" s="1" t="s">
        <v>647</v>
      </c>
      <c r="F4673" s="1" t="s">
        <v>681</v>
      </c>
      <c r="G4673" s="1" t="s">
        <v>103</v>
      </c>
      <c r="H4673" s="1" t="s">
        <v>437</v>
      </c>
      <c r="I4673" s="1">
        <v>1.8</v>
      </c>
      <c r="J4673" s="1">
        <v>2023</v>
      </c>
      <c r="K4673" s="1">
        <v>121995</v>
      </c>
      <c r="L4673" s="1">
        <v>0</v>
      </c>
      <c r="M4673" s="1">
        <f t="array" ref="M4673">SUMPRODUCT(MAX(ISNUMBER(SEARCH('Class Rules'!$B$6:$B$85,$E4673))*ISNUMBER(SEARCH('Class Rules'!$C$6:$C$85,$F4673))*'Class Rules'!$A$6:$A$85))</f>
        <v>0</v>
      </c>
      <c r="N4673" s="1" t="str">
        <f t="array" ref="N4673">IF($M4673=0,'Class Rules'!$D$3,INDEX('Class Rules'!$D$6:$D$85,MATCH($M4673,'Class Rules'!$A$6:$A$85,0)))</f>
        <v>Passenger LDV</v>
      </c>
      <c r="O4673" s="1" t="str">
        <f t="array" ref="O4673">IF(SUMPRODUCT(MAX(ISNUMBER(SEARCH(Fuel_Rules!$A$6:$A$30,$E4673))*ISNUMBER(SEARCH(Fuel_Rules!$B$6:$B$30,$F4673))*(Fuel_Rules!$A$6:$A$30&lt;&gt;"")))&gt;0,"Plug-in hybrid",IF($G4673="Diesel","Diesel","Gasoline"))</f>
        <v>Gasoline</v>
      </c>
    </row>
    <row r="4674" spans="1:15" ht="15" customHeight="1" x14ac:dyDescent="0.25">
      <c r="A4674" s="1">
        <v>2022</v>
      </c>
      <c r="B4674" s="1" t="s">
        <v>6908</v>
      </c>
      <c r="C4674" s="1" t="s">
        <v>679</v>
      </c>
      <c r="D4674" s="1" t="s">
        <v>7041</v>
      </c>
      <c r="E4674" s="1" t="s">
        <v>647</v>
      </c>
      <c r="F4674" s="1" t="s">
        <v>681</v>
      </c>
      <c r="G4674" s="1" t="s">
        <v>103</v>
      </c>
      <c r="H4674" s="1" t="s">
        <v>437</v>
      </c>
      <c r="I4674" s="1">
        <v>1.8</v>
      </c>
      <c r="J4674" s="1">
        <v>2023</v>
      </c>
      <c r="K4674" s="1">
        <v>117725</v>
      </c>
      <c r="L4674" s="1">
        <v>0</v>
      </c>
      <c r="M4674" s="1">
        <f t="array" ref="M4674">SUMPRODUCT(MAX(ISNUMBER(SEARCH('Class Rules'!$B$6:$B$85,$E4674))*ISNUMBER(SEARCH('Class Rules'!$C$6:$C$85,$F4674))*'Class Rules'!$A$6:$A$85))</f>
        <v>0</v>
      </c>
      <c r="N4674" s="1" t="str">
        <f t="array" ref="N4674">IF($M4674=0,'Class Rules'!$D$3,INDEX('Class Rules'!$D$6:$D$85,MATCH($M4674,'Class Rules'!$A$6:$A$85,0)))</f>
        <v>Passenger LDV</v>
      </c>
      <c r="O4674" s="1" t="str">
        <f t="array" ref="O4674">IF(SUMPRODUCT(MAX(ISNUMBER(SEARCH(Fuel_Rules!$A$6:$A$30,$E4674))*ISNUMBER(SEARCH(Fuel_Rules!$B$6:$B$30,$F4674))*(Fuel_Rules!$A$6:$A$30&lt;&gt;"")))&gt;0,"Plug-in hybrid",IF($G4674="Diesel","Diesel","Gasoline"))</f>
        <v>Gasoline</v>
      </c>
    </row>
    <row r="4675" spans="1:15" ht="15" customHeight="1" x14ac:dyDescent="0.25">
      <c r="A4675" s="1">
        <v>2022</v>
      </c>
      <c r="B4675" s="1" t="s">
        <v>6908</v>
      </c>
      <c r="C4675" s="1" t="s">
        <v>682</v>
      </c>
      <c r="D4675" s="1" t="s">
        <v>7042</v>
      </c>
      <c r="E4675" s="1" t="s">
        <v>647</v>
      </c>
      <c r="F4675" s="1" t="s">
        <v>684</v>
      </c>
      <c r="G4675" s="1" t="s">
        <v>105</v>
      </c>
      <c r="H4675" s="1" t="s">
        <v>437</v>
      </c>
      <c r="I4675" s="1">
        <v>2.8</v>
      </c>
      <c r="J4675" s="1">
        <v>2023</v>
      </c>
      <c r="K4675" s="1">
        <v>304672</v>
      </c>
      <c r="L4675" s="1">
        <v>0</v>
      </c>
      <c r="M4675" s="1">
        <f t="array" ref="M4675">SUMPRODUCT(MAX(ISNUMBER(SEARCH('Class Rules'!$B$6:$B$85,$E4675))*ISNUMBER(SEARCH('Class Rules'!$C$6:$C$85,$F4675))*'Class Rules'!$A$6:$A$85))</f>
        <v>15</v>
      </c>
      <c r="N4675" s="1" t="str">
        <f t="array" ref="N4675">IF($M4675=0,'Class Rules'!$D$3,INDEX('Class Rules'!$D$6:$D$85,MATCH($M4675,'Class Rules'!$A$6:$A$85,0)))</f>
        <v>Freight LDV</v>
      </c>
      <c r="O4675" s="1" t="str">
        <f t="array" ref="O4675">IF(SUMPRODUCT(MAX(ISNUMBER(SEARCH(Fuel_Rules!$A$6:$A$30,$E4675))*ISNUMBER(SEARCH(Fuel_Rules!$B$6:$B$30,$F4675))*(Fuel_Rules!$A$6:$A$30&lt;&gt;"")))&gt;0,"Plug-in hybrid",IF($G4675="Diesel","Diesel","Gasoline"))</f>
        <v>Diesel</v>
      </c>
    </row>
    <row r="4676" spans="1:15" ht="15" customHeight="1" x14ac:dyDescent="0.25">
      <c r="A4676" s="1">
        <v>2022</v>
      </c>
      <c r="B4676" s="1" t="s">
        <v>6908</v>
      </c>
      <c r="C4676" s="1" t="s">
        <v>682</v>
      </c>
      <c r="D4676" s="1" t="s">
        <v>7043</v>
      </c>
      <c r="E4676" s="1" t="s">
        <v>647</v>
      </c>
      <c r="F4676" s="1" t="s">
        <v>684</v>
      </c>
      <c r="G4676" s="1" t="s">
        <v>105</v>
      </c>
      <c r="H4676" s="1" t="s">
        <v>437</v>
      </c>
      <c r="I4676" s="1">
        <v>2.8</v>
      </c>
      <c r="J4676" s="1">
        <v>2023</v>
      </c>
      <c r="K4676" s="1">
        <v>293094</v>
      </c>
      <c r="L4676" s="1">
        <v>0</v>
      </c>
      <c r="M4676" s="1">
        <f t="array" ref="M4676">SUMPRODUCT(MAX(ISNUMBER(SEARCH('Class Rules'!$B$6:$B$85,$E4676))*ISNUMBER(SEARCH('Class Rules'!$C$6:$C$85,$F4676))*'Class Rules'!$A$6:$A$85))</f>
        <v>15</v>
      </c>
      <c r="N4676" s="1" t="str">
        <f t="array" ref="N4676">IF($M4676=0,'Class Rules'!$D$3,INDEX('Class Rules'!$D$6:$D$85,MATCH($M4676,'Class Rules'!$A$6:$A$85,0)))</f>
        <v>Freight LDV</v>
      </c>
      <c r="O4676" s="1" t="str">
        <f t="array" ref="O4676">IF(SUMPRODUCT(MAX(ISNUMBER(SEARCH(Fuel_Rules!$A$6:$A$30,$E4676))*ISNUMBER(SEARCH(Fuel_Rules!$B$6:$B$30,$F4676))*(Fuel_Rules!$A$6:$A$30&lt;&gt;"")))&gt;0,"Plug-in hybrid",IF($G4676="Diesel","Diesel","Gasoline"))</f>
        <v>Diesel</v>
      </c>
    </row>
    <row r="4677" spans="1:15" ht="15" customHeight="1" x14ac:dyDescent="0.25">
      <c r="A4677" s="1">
        <v>2022</v>
      </c>
      <c r="B4677" s="1" t="s">
        <v>6908</v>
      </c>
      <c r="C4677" s="1" t="s">
        <v>685</v>
      </c>
      <c r="D4677" s="1" t="s">
        <v>7044</v>
      </c>
      <c r="E4677" s="1" t="s">
        <v>647</v>
      </c>
      <c r="F4677" s="1" t="s">
        <v>687</v>
      </c>
      <c r="G4677" s="1" t="s">
        <v>103</v>
      </c>
      <c r="H4677" s="1" t="s">
        <v>437</v>
      </c>
      <c r="I4677" s="1">
        <v>1.4</v>
      </c>
      <c r="J4677" s="1">
        <v>2023</v>
      </c>
      <c r="K4677" s="1">
        <v>152246</v>
      </c>
      <c r="L4677" s="1">
        <v>0</v>
      </c>
      <c r="M4677" s="1">
        <f t="array" ref="M4677">SUMPRODUCT(MAX(ISNUMBER(SEARCH('Class Rules'!$B$6:$B$85,$E4677))*ISNUMBER(SEARCH('Class Rules'!$C$6:$C$85,$F4677))*'Class Rules'!$A$6:$A$85))</f>
        <v>0</v>
      </c>
      <c r="N4677" s="1" t="str">
        <f t="array" ref="N4677">IF($M4677=0,'Class Rules'!$D$3,INDEX('Class Rules'!$D$6:$D$85,MATCH($M4677,'Class Rules'!$A$6:$A$85,0)))</f>
        <v>Passenger LDV</v>
      </c>
      <c r="O4677" s="1" t="str">
        <f t="array" ref="O4677">IF(SUMPRODUCT(MAX(ISNUMBER(SEARCH(Fuel_Rules!$A$6:$A$30,$E4677))*ISNUMBER(SEARCH(Fuel_Rules!$B$6:$B$30,$F4677))*(Fuel_Rules!$A$6:$A$30&lt;&gt;"")))&gt;0,"Plug-in hybrid",IF($G4677="Diesel","Diesel","Gasoline"))</f>
        <v>Gasoline</v>
      </c>
    </row>
    <row r="4678" spans="1:15" ht="15" customHeight="1" x14ac:dyDescent="0.25">
      <c r="A4678" s="1">
        <v>2022</v>
      </c>
      <c r="B4678" s="1" t="s">
        <v>6908</v>
      </c>
      <c r="C4678" s="1" t="s">
        <v>685</v>
      </c>
      <c r="D4678" s="1" t="s">
        <v>7045</v>
      </c>
      <c r="E4678" s="1" t="s">
        <v>647</v>
      </c>
      <c r="F4678" s="1" t="s">
        <v>687</v>
      </c>
      <c r="G4678" s="1" t="s">
        <v>103</v>
      </c>
      <c r="H4678" s="1" t="s">
        <v>437</v>
      </c>
      <c r="I4678" s="1">
        <v>1.4</v>
      </c>
      <c r="J4678" s="1">
        <v>2023</v>
      </c>
      <c r="K4678" s="1">
        <v>146460</v>
      </c>
      <c r="L4678" s="1">
        <v>0</v>
      </c>
      <c r="M4678" s="1">
        <f t="array" ref="M4678">SUMPRODUCT(MAX(ISNUMBER(SEARCH('Class Rules'!$B$6:$B$85,$E4678))*ISNUMBER(SEARCH('Class Rules'!$C$6:$C$85,$F4678))*'Class Rules'!$A$6:$A$85))</f>
        <v>0</v>
      </c>
      <c r="N4678" s="1" t="str">
        <f t="array" ref="N4678">IF($M4678=0,'Class Rules'!$D$3,INDEX('Class Rules'!$D$6:$D$85,MATCH($M4678,'Class Rules'!$A$6:$A$85,0)))</f>
        <v>Passenger LDV</v>
      </c>
      <c r="O4678" s="1" t="str">
        <f t="array" ref="O4678">IF(SUMPRODUCT(MAX(ISNUMBER(SEARCH(Fuel_Rules!$A$6:$A$30,$E4678))*ISNUMBER(SEARCH(Fuel_Rules!$B$6:$B$30,$F4678))*(Fuel_Rules!$A$6:$A$30&lt;&gt;"")))&gt;0,"Plug-in hybrid",IF($G4678="Diesel","Diesel","Gasoline"))</f>
        <v>Gasoline</v>
      </c>
    </row>
    <row r="4679" spans="1:15" ht="15" customHeight="1" x14ac:dyDescent="0.25">
      <c r="A4679" s="1">
        <v>2022</v>
      </c>
      <c r="B4679" s="1" t="s">
        <v>6908</v>
      </c>
      <c r="C4679" s="1" t="s">
        <v>688</v>
      </c>
      <c r="D4679" s="1" t="s">
        <v>7046</v>
      </c>
      <c r="E4679" s="1" t="s">
        <v>647</v>
      </c>
      <c r="F4679" s="1" t="s">
        <v>690</v>
      </c>
      <c r="G4679" s="1" t="s">
        <v>103</v>
      </c>
      <c r="H4679" s="1" t="s">
        <v>437</v>
      </c>
      <c r="I4679" s="1">
        <v>1.4</v>
      </c>
      <c r="J4679" s="1">
        <v>2023</v>
      </c>
      <c r="K4679" s="1">
        <v>139742</v>
      </c>
      <c r="L4679" s="1">
        <v>0</v>
      </c>
      <c r="M4679" s="1">
        <f t="array" ref="M4679">SUMPRODUCT(MAX(ISNUMBER(SEARCH('Class Rules'!$B$6:$B$85,$E4679))*ISNUMBER(SEARCH('Class Rules'!$C$6:$C$85,$F4679))*'Class Rules'!$A$6:$A$85))</f>
        <v>0</v>
      </c>
      <c r="N4679" s="1" t="str">
        <f t="array" ref="N4679">IF($M4679=0,'Class Rules'!$D$3,INDEX('Class Rules'!$D$6:$D$85,MATCH($M4679,'Class Rules'!$A$6:$A$85,0)))</f>
        <v>Passenger LDV</v>
      </c>
      <c r="O4679" s="1" t="str">
        <f t="array" ref="O4679">IF(SUMPRODUCT(MAX(ISNUMBER(SEARCH(Fuel_Rules!$A$6:$A$30,$E4679))*ISNUMBER(SEARCH(Fuel_Rules!$B$6:$B$30,$F4679))*(Fuel_Rules!$A$6:$A$30&lt;&gt;"")))&gt;0,"Plug-in hybrid",IF($G4679="Diesel","Diesel","Gasoline"))</f>
        <v>Gasoline</v>
      </c>
    </row>
    <row r="4680" spans="1:15" ht="15" customHeight="1" x14ac:dyDescent="0.25">
      <c r="A4680" s="1">
        <v>2022</v>
      </c>
      <c r="B4680" s="1" t="s">
        <v>6908</v>
      </c>
      <c r="C4680" s="1" t="s">
        <v>688</v>
      </c>
      <c r="D4680" s="1" t="s">
        <v>7047</v>
      </c>
      <c r="E4680" s="1" t="s">
        <v>647</v>
      </c>
      <c r="F4680" s="1" t="s">
        <v>690</v>
      </c>
      <c r="G4680" s="1" t="s">
        <v>103</v>
      </c>
      <c r="H4680" s="1" t="s">
        <v>437</v>
      </c>
      <c r="I4680" s="1">
        <v>1.4</v>
      </c>
      <c r="J4680" s="1">
        <v>2023</v>
      </c>
      <c r="K4680" s="1">
        <v>134851</v>
      </c>
      <c r="L4680" s="1">
        <v>0</v>
      </c>
      <c r="M4680" s="1">
        <f t="array" ref="M4680">SUMPRODUCT(MAX(ISNUMBER(SEARCH('Class Rules'!$B$6:$B$85,$E4680))*ISNUMBER(SEARCH('Class Rules'!$C$6:$C$85,$F4680))*'Class Rules'!$A$6:$A$85))</f>
        <v>0</v>
      </c>
      <c r="N4680" s="1" t="str">
        <f t="array" ref="N4680">IF($M4680=0,'Class Rules'!$D$3,INDEX('Class Rules'!$D$6:$D$85,MATCH($M4680,'Class Rules'!$A$6:$A$85,0)))</f>
        <v>Passenger LDV</v>
      </c>
      <c r="O4680" s="1" t="str">
        <f t="array" ref="O4680">IF(SUMPRODUCT(MAX(ISNUMBER(SEARCH(Fuel_Rules!$A$6:$A$30,$E4680))*ISNUMBER(SEARCH(Fuel_Rules!$B$6:$B$30,$F4680))*(Fuel_Rules!$A$6:$A$30&lt;&gt;"")))&gt;0,"Plug-in hybrid",IF($G4680="Diesel","Diesel","Gasoline"))</f>
        <v>Gasoline</v>
      </c>
    </row>
    <row r="4681" spans="1:15" ht="15" customHeight="1" x14ac:dyDescent="0.25">
      <c r="A4681" s="1">
        <v>2022</v>
      </c>
      <c r="B4681" s="1" t="s">
        <v>6908</v>
      </c>
      <c r="C4681" s="1" t="s">
        <v>691</v>
      </c>
      <c r="D4681" s="1" t="s">
        <v>7048</v>
      </c>
      <c r="E4681" s="1" t="s">
        <v>647</v>
      </c>
      <c r="F4681" s="1" t="s">
        <v>693</v>
      </c>
      <c r="G4681" s="1" t="s">
        <v>103</v>
      </c>
      <c r="H4681" s="1" t="s">
        <v>298</v>
      </c>
      <c r="I4681" s="1">
        <v>2.5</v>
      </c>
      <c r="J4681" s="1">
        <v>2023</v>
      </c>
      <c r="K4681" s="1">
        <v>182423</v>
      </c>
      <c r="L4681" s="1">
        <v>0</v>
      </c>
      <c r="M4681" s="1">
        <f t="array" ref="M4681">SUMPRODUCT(MAX(ISNUMBER(SEARCH('Class Rules'!$B$6:$B$85,$E4681))*ISNUMBER(SEARCH('Class Rules'!$C$6:$C$85,$F4681))*'Class Rules'!$A$6:$A$85))</f>
        <v>15</v>
      </c>
      <c r="N4681" s="1" t="str">
        <f t="array" ref="N4681">IF($M4681=0,'Class Rules'!$D$3,INDEX('Class Rules'!$D$6:$D$85,MATCH($M4681,'Class Rules'!$A$6:$A$85,0)))</f>
        <v>Freight LDV</v>
      </c>
      <c r="O4681" s="1" t="str">
        <f t="array" ref="O4681">IF(SUMPRODUCT(MAX(ISNUMBER(SEARCH(Fuel_Rules!$A$6:$A$30,$E4681))*ISNUMBER(SEARCH(Fuel_Rules!$B$6:$B$30,$F4681))*(Fuel_Rules!$A$6:$A$30&lt;&gt;"")))&gt;0,"Plug-in hybrid",IF($G4681="Diesel","Diesel","Gasoline"))</f>
        <v>Gasoline</v>
      </c>
    </row>
    <row r="4682" spans="1:15" ht="15" customHeight="1" x14ac:dyDescent="0.25">
      <c r="A4682" s="1">
        <v>2022</v>
      </c>
      <c r="B4682" s="1" t="s">
        <v>6908</v>
      </c>
      <c r="C4682" s="1" t="s">
        <v>697</v>
      </c>
      <c r="D4682" s="1" t="s">
        <v>7049</v>
      </c>
      <c r="E4682" s="1" t="s">
        <v>647</v>
      </c>
      <c r="F4682" s="1" t="s">
        <v>699</v>
      </c>
      <c r="G4682" s="1" t="s">
        <v>103</v>
      </c>
      <c r="H4682" s="1" t="s">
        <v>437</v>
      </c>
      <c r="I4682" s="1">
        <v>1.4</v>
      </c>
      <c r="J4682" s="1">
        <v>2023</v>
      </c>
      <c r="K4682" s="1">
        <v>137356</v>
      </c>
      <c r="L4682" s="1">
        <v>0</v>
      </c>
      <c r="M4682" s="1">
        <f t="array" ref="M4682">SUMPRODUCT(MAX(ISNUMBER(SEARCH('Class Rules'!$B$6:$B$85,$E4682))*ISNUMBER(SEARCH('Class Rules'!$C$6:$C$85,$F4682))*'Class Rules'!$A$6:$A$85))</f>
        <v>0</v>
      </c>
      <c r="N4682" s="1" t="str">
        <f t="array" ref="N4682">IF($M4682=0,'Class Rules'!$D$3,INDEX('Class Rules'!$D$6:$D$85,MATCH($M4682,'Class Rules'!$A$6:$A$85,0)))</f>
        <v>Passenger LDV</v>
      </c>
      <c r="O4682" s="1" t="str">
        <f t="array" ref="O4682">IF(SUMPRODUCT(MAX(ISNUMBER(SEARCH(Fuel_Rules!$A$6:$A$30,$E4682))*ISNUMBER(SEARCH(Fuel_Rules!$B$6:$B$30,$F4682))*(Fuel_Rules!$A$6:$A$30&lt;&gt;"")))&gt;0,"Plug-in hybrid",IF($G4682="Diesel","Diesel","Gasoline"))</f>
        <v>Gasoline</v>
      </c>
    </row>
    <row r="4683" spans="1:15" ht="15" customHeight="1" x14ac:dyDescent="0.25">
      <c r="A4683" s="1">
        <v>2022</v>
      </c>
      <c r="B4683" s="1" t="s">
        <v>6908</v>
      </c>
      <c r="C4683" s="1" t="s">
        <v>700</v>
      </c>
      <c r="D4683" s="1" t="s">
        <v>7050</v>
      </c>
      <c r="E4683" s="1" t="s">
        <v>647</v>
      </c>
      <c r="F4683" s="1" t="s">
        <v>702</v>
      </c>
      <c r="G4683" s="1" t="s">
        <v>103</v>
      </c>
      <c r="H4683" s="1" t="s">
        <v>437</v>
      </c>
      <c r="I4683" s="1">
        <v>1.4</v>
      </c>
      <c r="J4683" s="1">
        <v>2023</v>
      </c>
      <c r="K4683" s="1">
        <v>152731</v>
      </c>
      <c r="L4683" s="1">
        <v>0</v>
      </c>
      <c r="M4683" s="1">
        <f t="array" ref="M4683">SUMPRODUCT(MAX(ISNUMBER(SEARCH('Class Rules'!$B$6:$B$85,$E4683))*ISNUMBER(SEARCH('Class Rules'!$C$6:$C$85,$F4683))*'Class Rules'!$A$6:$A$85))</f>
        <v>0</v>
      </c>
      <c r="N4683" s="1" t="str">
        <f t="array" ref="N4683">IF($M4683=0,'Class Rules'!$D$3,INDEX('Class Rules'!$D$6:$D$85,MATCH($M4683,'Class Rules'!$A$6:$A$85,0)))</f>
        <v>Passenger LDV</v>
      </c>
      <c r="O4683" s="1" t="str">
        <f t="array" ref="O4683">IF(SUMPRODUCT(MAX(ISNUMBER(SEARCH(Fuel_Rules!$A$6:$A$30,$E4683))*ISNUMBER(SEARCH(Fuel_Rules!$B$6:$B$30,$F4683))*(Fuel_Rules!$A$6:$A$30&lt;&gt;"")))&gt;0,"Plug-in hybrid",IF($G4683="Diesel","Diesel","Gasoline"))</f>
        <v>Gasoline</v>
      </c>
    </row>
    <row r="4684" spans="1:15" ht="15" customHeight="1" x14ac:dyDescent="0.25">
      <c r="A4684" s="1">
        <v>2022</v>
      </c>
      <c r="B4684" s="1" t="s">
        <v>6908</v>
      </c>
      <c r="C4684" s="1" t="s">
        <v>703</v>
      </c>
      <c r="D4684" s="1" t="s">
        <v>7051</v>
      </c>
      <c r="E4684" s="1" t="s">
        <v>647</v>
      </c>
      <c r="F4684" s="1" t="s">
        <v>705</v>
      </c>
      <c r="G4684" s="1" t="s">
        <v>103</v>
      </c>
      <c r="H4684" s="1" t="s">
        <v>437</v>
      </c>
      <c r="I4684" s="1">
        <v>2.5</v>
      </c>
      <c r="J4684" s="1">
        <v>2023</v>
      </c>
      <c r="K4684" s="1">
        <v>191093</v>
      </c>
      <c r="L4684" s="1">
        <v>0</v>
      </c>
      <c r="M4684" s="1">
        <f t="array" ref="M4684">SUMPRODUCT(MAX(ISNUMBER(SEARCH('Class Rules'!$B$6:$B$85,$E4684))*ISNUMBER(SEARCH('Class Rules'!$C$6:$C$85,$F4684))*'Class Rules'!$A$6:$A$85))</f>
        <v>15</v>
      </c>
      <c r="N4684" s="1" t="str">
        <f t="array" ref="N4684">IF($M4684=0,'Class Rules'!$D$3,INDEX('Class Rules'!$D$6:$D$85,MATCH($M4684,'Class Rules'!$A$6:$A$85,0)))</f>
        <v>Freight LDV</v>
      </c>
      <c r="O4684" s="1" t="str">
        <f t="array" ref="O4684">IF(SUMPRODUCT(MAX(ISNUMBER(SEARCH(Fuel_Rules!$A$6:$A$30,$E4684))*ISNUMBER(SEARCH(Fuel_Rules!$B$6:$B$30,$F4684))*(Fuel_Rules!$A$6:$A$30&lt;&gt;"")))&gt;0,"Plug-in hybrid",IF($G4684="Diesel","Diesel","Gasoline"))</f>
        <v>Gasoline</v>
      </c>
    </row>
    <row r="4685" spans="1:15" ht="15" customHeight="1" x14ac:dyDescent="0.25">
      <c r="A4685" s="1">
        <v>2022</v>
      </c>
      <c r="B4685" s="1" t="s">
        <v>6908</v>
      </c>
      <c r="C4685" s="1" t="s">
        <v>706</v>
      </c>
      <c r="D4685" s="1" t="s">
        <v>7052</v>
      </c>
      <c r="E4685" s="1" t="s">
        <v>647</v>
      </c>
      <c r="F4685" s="1" t="s">
        <v>708</v>
      </c>
      <c r="G4685" s="1" t="s">
        <v>103</v>
      </c>
      <c r="H4685" s="1" t="s">
        <v>437</v>
      </c>
      <c r="I4685" s="1">
        <v>2.5</v>
      </c>
      <c r="J4685" s="1">
        <v>2023</v>
      </c>
      <c r="K4685" s="1">
        <v>224699</v>
      </c>
      <c r="L4685" s="1">
        <v>0</v>
      </c>
      <c r="M4685" s="1">
        <f t="array" ref="M4685">SUMPRODUCT(MAX(ISNUMBER(SEARCH('Class Rules'!$B$6:$B$85,$E4685))*ISNUMBER(SEARCH('Class Rules'!$C$6:$C$85,$F4685))*'Class Rules'!$A$6:$A$85))</f>
        <v>15</v>
      </c>
      <c r="N4685" s="1" t="str">
        <f t="array" ref="N4685">IF($M4685=0,'Class Rules'!$D$3,INDEX('Class Rules'!$D$6:$D$85,MATCH($M4685,'Class Rules'!$A$6:$A$85,0)))</f>
        <v>Freight LDV</v>
      </c>
      <c r="O4685" s="1" t="str">
        <f t="array" ref="O4685">IF(SUMPRODUCT(MAX(ISNUMBER(SEARCH(Fuel_Rules!$A$6:$A$30,$E4685))*ISNUMBER(SEARCH(Fuel_Rules!$B$6:$B$30,$F4685))*(Fuel_Rules!$A$6:$A$30&lt;&gt;"")))&gt;0,"Plug-in hybrid",IF($G4685="Diesel","Diesel","Gasoline"))</f>
        <v>Gasoline</v>
      </c>
    </row>
    <row r="4686" spans="1:15" ht="15" customHeight="1" x14ac:dyDescent="0.25">
      <c r="A4686" s="1">
        <v>2022</v>
      </c>
      <c r="B4686" s="1" t="s">
        <v>6908</v>
      </c>
      <c r="C4686" s="1" t="s">
        <v>709</v>
      </c>
      <c r="D4686" s="1" t="s">
        <v>7053</v>
      </c>
      <c r="E4686" s="1" t="s">
        <v>647</v>
      </c>
      <c r="F4686" s="1" t="s">
        <v>711</v>
      </c>
      <c r="G4686" s="1" t="s">
        <v>103</v>
      </c>
      <c r="H4686" s="1" t="s">
        <v>437</v>
      </c>
      <c r="I4686" s="1">
        <v>2.5</v>
      </c>
      <c r="J4686" s="1">
        <v>2023</v>
      </c>
      <c r="K4686" s="1">
        <v>191074</v>
      </c>
      <c r="L4686" s="1">
        <v>0</v>
      </c>
      <c r="M4686" s="1">
        <f t="array" ref="M4686">SUMPRODUCT(MAX(ISNUMBER(SEARCH('Class Rules'!$B$6:$B$85,$E4686))*ISNUMBER(SEARCH('Class Rules'!$C$6:$C$85,$F4686))*'Class Rules'!$A$6:$A$85))</f>
        <v>15</v>
      </c>
      <c r="N4686" s="1" t="str">
        <f t="array" ref="N4686">IF($M4686=0,'Class Rules'!$D$3,INDEX('Class Rules'!$D$6:$D$85,MATCH($M4686,'Class Rules'!$A$6:$A$85,0)))</f>
        <v>Freight LDV</v>
      </c>
      <c r="O4686" s="1" t="str">
        <f t="array" ref="O4686">IF(SUMPRODUCT(MAX(ISNUMBER(SEARCH(Fuel_Rules!$A$6:$A$30,$E4686))*ISNUMBER(SEARCH(Fuel_Rules!$B$6:$B$30,$F4686))*(Fuel_Rules!$A$6:$A$30&lt;&gt;"")))&gt;0,"Plug-in hybrid",IF($G4686="Diesel","Diesel","Gasoline"))</f>
        <v>Gasoline</v>
      </c>
    </row>
    <row r="4687" spans="1:15" ht="15" customHeight="1" x14ac:dyDescent="0.25">
      <c r="A4687" s="1">
        <v>2022</v>
      </c>
      <c r="B4687" s="1" t="s">
        <v>6908</v>
      </c>
      <c r="C4687" s="1" t="s">
        <v>715</v>
      </c>
      <c r="D4687" s="1" t="s">
        <v>7054</v>
      </c>
      <c r="E4687" s="1" t="s">
        <v>647</v>
      </c>
      <c r="F4687" s="1" t="s">
        <v>717</v>
      </c>
      <c r="G4687" s="1" t="s">
        <v>103</v>
      </c>
      <c r="H4687" s="1" t="s">
        <v>437</v>
      </c>
      <c r="I4687" s="1">
        <v>1.8</v>
      </c>
      <c r="J4687" s="1">
        <v>2023</v>
      </c>
      <c r="K4687" s="1">
        <v>127033</v>
      </c>
      <c r="L4687" s="1">
        <v>0</v>
      </c>
      <c r="M4687" s="1">
        <f t="array" ref="M4687">SUMPRODUCT(MAX(ISNUMBER(SEARCH('Class Rules'!$B$6:$B$85,$E4687))*ISNUMBER(SEARCH('Class Rules'!$C$6:$C$85,$F4687))*'Class Rules'!$A$6:$A$85))</f>
        <v>0</v>
      </c>
      <c r="N4687" s="1" t="str">
        <f t="array" ref="N4687">IF($M4687=0,'Class Rules'!$D$3,INDEX('Class Rules'!$D$6:$D$85,MATCH($M4687,'Class Rules'!$A$6:$A$85,0)))</f>
        <v>Passenger LDV</v>
      </c>
      <c r="O4687" s="1" t="str">
        <f t="array" ref="O4687">IF(SUMPRODUCT(MAX(ISNUMBER(SEARCH(Fuel_Rules!$A$6:$A$30,$E4687))*ISNUMBER(SEARCH(Fuel_Rules!$B$6:$B$30,$F4687))*(Fuel_Rules!$A$6:$A$30&lt;&gt;"")))&gt;0,"Plug-in hybrid",IF($G4687="Diesel","Diesel","Gasoline"))</f>
        <v>Gasoline</v>
      </c>
    </row>
    <row r="4688" spans="1:15" ht="15" customHeight="1" x14ac:dyDescent="0.25">
      <c r="A4688" s="1">
        <v>2022</v>
      </c>
      <c r="B4688" s="1" t="s">
        <v>6908</v>
      </c>
      <c r="C4688" s="1" t="s">
        <v>715</v>
      </c>
      <c r="D4688" s="1" t="s">
        <v>7055</v>
      </c>
      <c r="E4688" s="1" t="s">
        <v>647</v>
      </c>
      <c r="F4688" s="1" t="s">
        <v>717</v>
      </c>
      <c r="G4688" s="1" t="s">
        <v>103</v>
      </c>
      <c r="H4688" s="1" t="s">
        <v>437</v>
      </c>
      <c r="I4688" s="1">
        <v>1.8</v>
      </c>
      <c r="J4688" s="1">
        <v>2023</v>
      </c>
      <c r="K4688" s="1">
        <v>122205</v>
      </c>
      <c r="L4688" s="1">
        <v>0</v>
      </c>
      <c r="M4688" s="1">
        <f t="array" ref="M4688">SUMPRODUCT(MAX(ISNUMBER(SEARCH('Class Rules'!$B$6:$B$85,$E4688))*ISNUMBER(SEARCH('Class Rules'!$C$6:$C$85,$F4688))*'Class Rules'!$A$6:$A$85))</f>
        <v>0</v>
      </c>
      <c r="N4688" s="1" t="str">
        <f t="array" ref="N4688">IF($M4688=0,'Class Rules'!$D$3,INDEX('Class Rules'!$D$6:$D$85,MATCH($M4688,'Class Rules'!$A$6:$A$85,0)))</f>
        <v>Passenger LDV</v>
      </c>
      <c r="O4688" s="1" t="str">
        <f t="array" ref="O4688">IF(SUMPRODUCT(MAX(ISNUMBER(SEARCH(Fuel_Rules!$A$6:$A$30,$E4688))*ISNUMBER(SEARCH(Fuel_Rules!$B$6:$B$30,$F4688))*(Fuel_Rules!$A$6:$A$30&lt;&gt;"")))&gt;0,"Plug-in hybrid",IF($G4688="Diesel","Diesel","Gasoline"))</f>
        <v>Gasoline</v>
      </c>
    </row>
    <row r="4689" spans="1:15" ht="15" customHeight="1" x14ac:dyDescent="0.25">
      <c r="A4689" s="1">
        <v>2022</v>
      </c>
      <c r="B4689" s="1" t="s">
        <v>6908</v>
      </c>
      <c r="C4689" s="1" t="s">
        <v>718</v>
      </c>
      <c r="D4689" s="1" t="s">
        <v>7056</v>
      </c>
      <c r="E4689" s="1" t="s">
        <v>647</v>
      </c>
      <c r="F4689" s="1" t="s">
        <v>720</v>
      </c>
      <c r="G4689" s="1" t="s">
        <v>103</v>
      </c>
      <c r="H4689" s="1" t="s">
        <v>437</v>
      </c>
      <c r="I4689" s="1">
        <v>1.8</v>
      </c>
      <c r="J4689" s="1">
        <v>2023</v>
      </c>
      <c r="K4689" s="1">
        <v>124258</v>
      </c>
      <c r="L4689" s="1">
        <v>0</v>
      </c>
      <c r="M4689" s="1">
        <f t="array" ref="M4689">SUMPRODUCT(MAX(ISNUMBER(SEARCH('Class Rules'!$B$6:$B$85,$E4689))*ISNUMBER(SEARCH('Class Rules'!$C$6:$C$85,$F4689))*'Class Rules'!$A$6:$A$85))</f>
        <v>0</v>
      </c>
      <c r="N4689" s="1" t="str">
        <f t="array" ref="N4689">IF($M4689=0,'Class Rules'!$D$3,INDEX('Class Rules'!$D$6:$D$85,MATCH($M4689,'Class Rules'!$A$6:$A$85,0)))</f>
        <v>Passenger LDV</v>
      </c>
      <c r="O4689" s="1" t="str">
        <f t="array" ref="O4689">IF(SUMPRODUCT(MAX(ISNUMBER(SEARCH(Fuel_Rules!$A$6:$A$30,$E4689))*ISNUMBER(SEARCH(Fuel_Rules!$B$6:$B$30,$F4689))*(Fuel_Rules!$A$6:$A$30&lt;&gt;"")))&gt;0,"Plug-in hybrid",IF($G4689="Diesel","Diesel","Gasoline"))</f>
        <v>Gasoline</v>
      </c>
    </row>
    <row r="4690" spans="1:15" ht="15" customHeight="1" x14ac:dyDescent="0.25">
      <c r="A4690" s="1">
        <v>2022</v>
      </c>
      <c r="B4690" s="1" t="s">
        <v>6908</v>
      </c>
      <c r="C4690" s="1" t="s">
        <v>718</v>
      </c>
      <c r="D4690" s="1" t="s">
        <v>7057</v>
      </c>
      <c r="E4690" s="1" t="s">
        <v>647</v>
      </c>
      <c r="F4690" s="1" t="s">
        <v>720</v>
      </c>
      <c r="G4690" s="1" t="s">
        <v>103</v>
      </c>
      <c r="H4690" s="1" t="s">
        <v>437</v>
      </c>
      <c r="I4690" s="1">
        <v>1.8</v>
      </c>
      <c r="J4690" s="1">
        <v>2023</v>
      </c>
      <c r="K4690" s="1">
        <v>119536</v>
      </c>
      <c r="L4690" s="1">
        <v>0</v>
      </c>
      <c r="M4690" s="1">
        <f t="array" ref="M4690">SUMPRODUCT(MAX(ISNUMBER(SEARCH('Class Rules'!$B$6:$B$85,$E4690))*ISNUMBER(SEARCH('Class Rules'!$C$6:$C$85,$F4690))*'Class Rules'!$A$6:$A$85))</f>
        <v>0</v>
      </c>
      <c r="N4690" s="1" t="str">
        <f t="array" ref="N4690">IF($M4690=0,'Class Rules'!$D$3,INDEX('Class Rules'!$D$6:$D$85,MATCH($M4690,'Class Rules'!$A$6:$A$85,0)))</f>
        <v>Passenger LDV</v>
      </c>
      <c r="O4690" s="1" t="str">
        <f t="array" ref="O4690">IF(SUMPRODUCT(MAX(ISNUMBER(SEARCH(Fuel_Rules!$A$6:$A$30,$E4690))*ISNUMBER(SEARCH(Fuel_Rules!$B$6:$B$30,$F4690))*(Fuel_Rules!$A$6:$A$30&lt;&gt;"")))&gt;0,"Plug-in hybrid",IF($G4690="Diesel","Diesel","Gasoline"))</f>
        <v>Gasoline</v>
      </c>
    </row>
    <row r="4691" spans="1:15" ht="15" customHeight="1" x14ac:dyDescent="0.25">
      <c r="A4691" s="1">
        <v>2022</v>
      </c>
      <c r="B4691" s="1" t="s">
        <v>6908</v>
      </c>
      <c r="C4691" s="1" t="s">
        <v>721</v>
      </c>
      <c r="D4691" s="1" t="s">
        <v>7058</v>
      </c>
      <c r="E4691" s="1" t="s">
        <v>647</v>
      </c>
      <c r="F4691" s="1" t="s">
        <v>723</v>
      </c>
      <c r="G4691" s="1" t="s">
        <v>103</v>
      </c>
      <c r="H4691" s="1" t="s">
        <v>298</v>
      </c>
      <c r="I4691" s="1">
        <v>1.8</v>
      </c>
      <c r="J4691" s="1">
        <v>2023</v>
      </c>
      <c r="K4691" s="1">
        <v>118191</v>
      </c>
      <c r="L4691" s="1">
        <v>0</v>
      </c>
      <c r="M4691" s="1">
        <f t="array" ref="M4691">SUMPRODUCT(MAX(ISNUMBER(SEARCH('Class Rules'!$B$6:$B$85,$E4691))*ISNUMBER(SEARCH('Class Rules'!$C$6:$C$85,$F4691))*'Class Rules'!$A$6:$A$85))</f>
        <v>0</v>
      </c>
      <c r="N4691" s="1" t="str">
        <f t="array" ref="N4691">IF($M4691=0,'Class Rules'!$D$3,INDEX('Class Rules'!$D$6:$D$85,MATCH($M4691,'Class Rules'!$A$6:$A$85,0)))</f>
        <v>Passenger LDV</v>
      </c>
      <c r="O4691" s="1" t="str">
        <f t="array" ref="O4691">IF(SUMPRODUCT(MAX(ISNUMBER(SEARCH(Fuel_Rules!$A$6:$A$30,$E4691))*ISNUMBER(SEARCH(Fuel_Rules!$B$6:$B$30,$F4691))*(Fuel_Rules!$A$6:$A$30&lt;&gt;"")))&gt;0,"Plug-in hybrid",IF($G4691="Diesel","Diesel","Gasoline"))</f>
        <v>Gasoline</v>
      </c>
    </row>
    <row r="4692" spans="1:15" ht="15" customHeight="1" x14ac:dyDescent="0.25">
      <c r="A4692" s="1">
        <v>2022</v>
      </c>
      <c r="B4692" s="1" t="s">
        <v>6908</v>
      </c>
      <c r="C4692" s="1" t="s">
        <v>724</v>
      </c>
      <c r="D4692" s="1" t="s">
        <v>7059</v>
      </c>
      <c r="E4692" s="1" t="s">
        <v>647</v>
      </c>
      <c r="F4692" s="1" t="s">
        <v>726</v>
      </c>
      <c r="G4692" s="1" t="s">
        <v>105</v>
      </c>
      <c r="H4692" s="1" t="s">
        <v>437</v>
      </c>
      <c r="I4692" s="1">
        <v>2.8</v>
      </c>
      <c r="J4692" s="1">
        <v>2023</v>
      </c>
      <c r="K4692" s="1">
        <v>362195</v>
      </c>
      <c r="L4692" s="1">
        <v>0</v>
      </c>
      <c r="M4692" s="1">
        <f t="array" ref="M4692">SUMPRODUCT(MAX(ISNUMBER(SEARCH('Class Rules'!$B$6:$B$85,$E4692))*ISNUMBER(SEARCH('Class Rules'!$C$6:$C$85,$F4692))*'Class Rules'!$A$6:$A$85))</f>
        <v>0</v>
      </c>
      <c r="N4692" s="1" t="str">
        <f t="array" ref="N4692">IF($M4692=0,'Class Rules'!$D$3,INDEX('Class Rules'!$D$6:$D$85,MATCH($M4692,'Class Rules'!$A$6:$A$85,0)))</f>
        <v>Passenger LDV</v>
      </c>
      <c r="O4692" s="1" t="str">
        <f t="array" ref="O4692">IF(SUMPRODUCT(MAX(ISNUMBER(SEARCH(Fuel_Rules!$A$6:$A$30,$E4692))*ISNUMBER(SEARCH(Fuel_Rules!$B$6:$B$30,$F4692))*(Fuel_Rules!$A$6:$A$30&lt;&gt;"")))&gt;0,"Plug-in hybrid",IF($G4692="Diesel","Diesel","Gasoline"))</f>
        <v>Diesel</v>
      </c>
    </row>
    <row r="4693" spans="1:15" ht="15" customHeight="1" x14ac:dyDescent="0.25">
      <c r="A4693" s="1">
        <v>2022</v>
      </c>
      <c r="B4693" s="1" t="s">
        <v>6908</v>
      </c>
      <c r="C4693" s="1" t="s">
        <v>727</v>
      </c>
      <c r="D4693" s="1" t="s">
        <v>7060</v>
      </c>
      <c r="E4693" s="1" t="s">
        <v>647</v>
      </c>
      <c r="F4693" s="1" t="s">
        <v>729</v>
      </c>
      <c r="G4693" s="1" t="s">
        <v>103</v>
      </c>
      <c r="H4693" s="1" t="s">
        <v>437</v>
      </c>
      <c r="I4693" s="1">
        <v>1</v>
      </c>
      <c r="J4693" s="1">
        <v>2023</v>
      </c>
      <c r="K4693" s="1">
        <v>93980</v>
      </c>
      <c r="L4693" s="1">
        <v>0</v>
      </c>
      <c r="M4693" s="1">
        <f t="array" ref="M4693">SUMPRODUCT(MAX(ISNUMBER(SEARCH('Class Rules'!$B$6:$B$85,$E4693))*ISNUMBER(SEARCH('Class Rules'!$C$6:$C$85,$F4693))*'Class Rules'!$A$6:$A$85))</f>
        <v>0</v>
      </c>
      <c r="N4693" s="1" t="str">
        <f t="array" ref="N4693">IF($M4693=0,'Class Rules'!$D$3,INDEX('Class Rules'!$D$6:$D$85,MATCH($M4693,'Class Rules'!$A$6:$A$85,0)))</f>
        <v>Passenger LDV</v>
      </c>
      <c r="O4693" s="1" t="str">
        <f t="array" ref="O4693">IF(SUMPRODUCT(MAX(ISNUMBER(SEARCH(Fuel_Rules!$A$6:$A$30,$E4693))*ISNUMBER(SEARCH(Fuel_Rules!$B$6:$B$30,$F4693))*(Fuel_Rules!$A$6:$A$30&lt;&gt;"")))&gt;0,"Plug-in hybrid",IF($G4693="Diesel","Diesel","Gasoline"))</f>
        <v>Gasoline</v>
      </c>
    </row>
    <row r="4694" spans="1:15" ht="15" customHeight="1" x14ac:dyDescent="0.25">
      <c r="A4694" s="1">
        <v>2022</v>
      </c>
      <c r="B4694" s="1" t="s">
        <v>6908</v>
      </c>
      <c r="C4694" s="1" t="s">
        <v>727</v>
      </c>
      <c r="D4694" s="1" t="s">
        <v>7061</v>
      </c>
      <c r="E4694" s="1" t="s">
        <v>647</v>
      </c>
      <c r="F4694" s="1" t="s">
        <v>729</v>
      </c>
      <c r="G4694" s="1" t="s">
        <v>103</v>
      </c>
      <c r="H4694" s="1" t="s">
        <v>437</v>
      </c>
      <c r="I4694" s="1">
        <v>1</v>
      </c>
      <c r="J4694" s="1">
        <v>2023</v>
      </c>
      <c r="K4694" s="1">
        <v>90502</v>
      </c>
      <c r="L4694" s="1">
        <v>0</v>
      </c>
      <c r="M4694" s="1">
        <f t="array" ref="M4694">SUMPRODUCT(MAX(ISNUMBER(SEARCH('Class Rules'!$B$6:$B$85,$E4694))*ISNUMBER(SEARCH('Class Rules'!$C$6:$C$85,$F4694))*'Class Rules'!$A$6:$A$85))</f>
        <v>0</v>
      </c>
      <c r="N4694" s="1" t="str">
        <f t="array" ref="N4694">IF($M4694=0,'Class Rules'!$D$3,INDEX('Class Rules'!$D$6:$D$85,MATCH($M4694,'Class Rules'!$A$6:$A$85,0)))</f>
        <v>Passenger LDV</v>
      </c>
      <c r="O4694" s="1" t="str">
        <f t="array" ref="O4694">IF(SUMPRODUCT(MAX(ISNUMBER(SEARCH(Fuel_Rules!$A$6:$A$30,$E4694))*ISNUMBER(SEARCH(Fuel_Rules!$B$6:$B$30,$F4694))*(Fuel_Rules!$A$6:$A$30&lt;&gt;"")))&gt;0,"Plug-in hybrid",IF($G4694="Diesel","Diesel","Gasoline"))</f>
        <v>Gasoline</v>
      </c>
    </row>
    <row r="4695" spans="1:15" ht="15" customHeight="1" x14ac:dyDescent="0.25">
      <c r="A4695" s="1">
        <v>2022</v>
      </c>
      <c r="B4695" s="1" t="s">
        <v>6908</v>
      </c>
      <c r="C4695" s="1" t="s">
        <v>730</v>
      </c>
      <c r="D4695" s="1" t="s">
        <v>7062</v>
      </c>
      <c r="E4695" s="1" t="s">
        <v>647</v>
      </c>
      <c r="F4695" s="1" t="s">
        <v>732</v>
      </c>
      <c r="G4695" s="1" t="s">
        <v>103</v>
      </c>
      <c r="H4695" s="1" t="s">
        <v>298</v>
      </c>
      <c r="I4695" s="1">
        <v>1</v>
      </c>
      <c r="J4695" s="1">
        <v>2023</v>
      </c>
      <c r="K4695" s="1">
        <v>95450</v>
      </c>
      <c r="L4695" s="1">
        <v>0</v>
      </c>
      <c r="M4695" s="1">
        <f t="array" ref="M4695">SUMPRODUCT(MAX(ISNUMBER(SEARCH('Class Rules'!$B$6:$B$85,$E4695))*ISNUMBER(SEARCH('Class Rules'!$C$6:$C$85,$F4695))*'Class Rules'!$A$6:$A$85))</f>
        <v>0</v>
      </c>
      <c r="N4695" s="1" t="str">
        <f t="array" ref="N4695">IF($M4695=0,'Class Rules'!$D$3,INDEX('Class Rules'!$D$6:$D$85,MATCH($M4695,'Class Rules'!$A$6:$A$85,0)))</f>
        <v>Passenger LDV</v>
      </c>
      <c r="O4695" s="1" t="str">
        <f t="array" ref="O4695">IF(SUMPRODUCT(MAX(ISNUMBER(SEARCH(Fuel_Rules!$A$6:$A$30,$E4695))*ISNUMBER(SEARCH(Fuel_Rules!$B$6:$B$30,$F4695))*(Fuel_Rules!$A$6:$A$30&lt;&gt;"")))&gt;0,"Plug-in hybrid",IF($G4695="Diesel","Diesel","Gasoline"))</f>
        <v>Gasoline</v>
      </c>
    </row>
    <row r="4696" spans="1:15" ht="15" customHeight="1" x14ac:dyDescent="0.25">
      <c r="A4696" s="1">
        <v>2022</v>
      </c>
      <c r="B4696" s="1" t="s">
        <v>6908</v>
      </c>
      <c r="C4696" s="1" t="s">
        <v>730</v>
      </c>
      <c r="D4696" s="1" t="s">
        <v>7063</v>
      </c>
      <c r="E4696" s="1" t="s">
        <v>647</v>
      </c>
      <c r="F4696" s="1" t="s">
        <v>732</v>
      </c>
      <c r="G4696" s="1" t="s">
        <v>103</v>
      </c>
      <c r="H4696" s="1" t="s">
        <v>298</v>
      </c>
      <c r="I4696" s="1">
        <v>1</v>
      </c>
      <c r="J4696" s="1">
        <v>2023</v>
      </c>
      <c r="K4696" s="1">
        <v>90486</v>
      </c>
      <c r="L4696" s="1">
        <v>0</v>
      </c>
      <c r="M4696" s="1">
        <f t="array" ref="M4696">SUMPRODUCT(MAX(ISNUMBER(SEARCH('Class Rules'!$B$6:$B$85,$E4696))*ISNUMBER(SEARCH('Class Rules'!$C$6:$C$85,$F4696))*'Class Rules'!$A$6:$A$85))</f>
        <v>0</v>
      </c>
      <c r="N4696" s="1" t="str">
        <f t="array" ref="N4696">IF($M4696=0,'Class Rules'!$D$3,INDEX('Class Rules'!$D$6:$D$85,MATCH($M4696,'Class Rules'!$A$6:$A$85,0)))</f>
        <v>Passenger LDV</v>
      </c>
      <c r="O4696" s="1" t="str">
        <f t="array" ref="O4696">IF(SUMPRODUCT(MAX(ISNUMBER(SEARCH(Fuel_Rules!$A$6:$A$30,$E4696))*ISNUMBER(SEARCH(Fuel_Rules!$B$6:$B$30,$F4696))*(Fuel_Rules!$A$6:$A$30&lt;&gt;"")))&gt;0,"Plug-in hybrid",IF($G4696="Diesel","Diesel","Gasoline"))</f>
        <v>Gasoline</v>
      </c>
    </row>
    <row r="4697" spans="1:15" ht="15" customHeight="1" x14ac:dyDescent="0.25">
      <c r="A4697" s="1">
        <v>2022</v>
      </c>
      <c r="B4697" s="1" t="s">
        <v>6908</v>
      </c>
      <c r="C4697" s="1" t="s">
        <v>733</v>
      </c>
      <c r="D4697" s="1" t="s">
        <v>7064</v>
      </c>
      <c r="E4697" s="1" t="s">
        <v>647</v>
      </c>
      <c r="F4697" s="1" t="s">
        <v>735</v>
      </c>
      <c r="G4697" s="1" t="s">
        <v>103</v>
      </c>
      <c r="H4697" s="1" t="s">
        <v>437</v>
      </c>
      <c r="I4697" s="1">
        <v>1</v>
      </c>
      <c r="J4697" s="1">
        <v>2023</v>
      </c>
      <c r="K4697" s="1">
        <v>97500</v>
      </c>
      <c r="L4697" s="1">
        <v>0</v>
      </c>
      <c r="M4697" s="1">
        <f t="array" ref="M4697">SUMPRODUCT(MAX(ISNUMBER(SEARCH('Class Rules'!$B$6:$B$85,$E4697))*ISNUMBER(SEARCH('Class Rules'!$C$6:$C$85,$F4697))*'Class Rules'!$A$6:$A$85))</f>
        <v>0</v>
      </c>
      <c r="N4697" s="1" t="str">
        <f t="array" ref="N4697">IF($M4697=0,'Class Rules'!$D$3,INDEX('Class Rules'!$D$6:$D$85,MATCH($M4697,'Class Rules'!$A$6:$A$85,0)))</f>
        <v>Passenger LDV</v>
      </c>
      <c r="O4697" s="1" t="str">
        <f t="array" ref="O4697">IF(SUMPRODUCT(MAX(ISNUMBER(SEARCH(Fuel_Rules!$A$6:$A$30,$E4697))*ISNUMBER(SEARCH(Fuel_Rules!$B$6:$B$30,$F4697))*(Fuel_Rules!$A$6:$A$30&lt;&gt;"")))&gt;0,"Plug-in hybrid",IF($G4697="Diesel","Diesel","Gasoline"))</f>
        <v>Gasoline</v>
      </c>
    </row>
    <row r="4698" spans="1:15" ht="15" customHeight="1" x14ac:dyDescent="0.25">
      <c r="A4698" s="1">
        <v>2022</v>
      </c>
      <c r="B4698" s="1" t="s">
        <v>6908</v>
      </c>
      <c r="C4698" s="1" t="s">
        <v>736</v>
      </c>
      <c r="D4698" s="1" t="s">
        <v>7065</v>
      </c>
      <c r="E4698" s="1" t="s">
        <v>647</v>
      </c>
      <c r="F4698" s="1" t="s">
        <v>738</v>
      </c>
      <c r="G4698" s="1" t="s">
        <v>103</v>
      </c>
      <c r="H4698" s="1" t="s">
        <v>437</v>
      </c>
      <c r="I4698" s="1">
        <v>1</v>
      </c>
      <c r="J4698" s="1">
        <v>2023</v>
      </c>
      <c r="K4698" s="1">
        <v>103890</v>
      </c>
      <c r="L4698" s="1">
        <v>0</v>
      </c>
      <c r="M4698" s="1">
        <f t="array" ref="M4698">SUMPRODUCT(MAX(ISNUMBER(SEARCH('Class Rules'!$B$6:$B$85,$E4698))*ISNUMBER(SEARCH('Class Rules'!$C$6:$C$85,$F4698))*'Class Rules'!$A$6:$A$85))</f>
        <v>0</v>
      </c>
      <c r="N4698" s="1" t="str">
        <f t="array" ref="N4698">IF($M4698=0,'Class Rules'!$D$3,INDEX('Class Rules'!$D$6:$D$85,MATCH($M4698,'Class Rules'!$A$6:$A$85,0)))</f>
        <v>Passenger LDV</v>
      </c>
      <c r="O4698" s="1" t="str">
        <f t="array" ref="O4698">IF(SUMPRODUCT(MAX(ISNUMBER(SEARCH(Fuel_Rules!$A$6:$A$30,$E4698))*ISNUMBER(SEARCH(Fuel_Rules!$B$6:$B$30,$F4698))*(Fuel_Rules!$A$6:$A$30&lt;&gt;"")))&gt;0,"Plug-in hybrid",IF($G4698="Diesel","Diesel","Gasoline"))</f>
        <v>Gasoline</v>
      </c>
    </row>
    <row r="4699" spans="1:15" ht="15" customHeight="1" x14ac:dyDescent="0.25">
      <c r="A4699" s="1">
        <v>2022</v>
      </c>
      <c r="B4699" s="1" t="s">
        <v>6908</v>
      </c>
      <c r="C4699" s="1" t="s">
        <v>736</v>
      </c>
      <c r="D4699" s="1" t="s">
        <v>7066</v>
      </c>
      <c r="E4699" s="1" t="s">
        <v>647</v>
      </c>
      <c r="F4699" s="1" t="s">
        <v>738</v>
      </c>
      <c r="G4699" s="1" t="s">
        <v>103</v>
      </c>
      <c r="H4699" s="1" t="s">
        <v>437</v>
      </c>
      <c r="I4699" s="1">
        <v>1</v>
      </c>
      <c r="J4699" s="1">
        <v>2023</v>
      </c>
      <c r="K4699" s="1">
        <v>100149</v>
      </c>
      <c r="L4699" s="1">
        <v>0</v>
      </c>
      <c r="M4699" s="1">
        <f t="array" ref="M4699">SUMPRODUCT(MAX(ISNUMBER(SEARCH('Class Rules'!$B$6:$B$85,$E4699))*ISNUMBER(SEARCH('Class Rules'!$C$6:$C$85,$F4699))*'Class Rules'!$A$6:$A$85))</f>
        <v>0</v>
      </c>
      <c r="N4699" s="1" t="str">
        <f t="array" ref="N4699">IF($M4699=0,'Class Rules'!$D$3,INDEX('Class Rules'!$D$6:$D$85,MATCH($M4699,'Class Rules'!$A$6:$A$85,0)))</f>
        <v>Passenger LDV</v>
      </c>
      <c r="O4699" s="1" t="str">
        <f t="array" ref="O4699">IF(SUMPRODUCT(MAX(ISNUMBER(SEARCH(Fuel_Rules!$A$6:$A$30,$E4699))*ISNUMBER(SEARCH(Fuel_Rules!$B$6:$B$30,$F4699))*(Fuel_Rules!$A$6:$A$30&lt;&gt;"")))&gt;0,"Plug-in hybrid",IF($G4699="Diesel","Diesel","Gasoline"))</f>
        <v>Gasoline</v>
      </c>
    </row>
    <row r="4700" spans="1:15" ht="15" customHeight="1" x14ac:dyDescent="0.25">
      <c r="A4700" s="1">
        <v>2022</v>
      </c>
      <c r="B4700" s="1" t="s">
        <v>6908</v>
      </c>
      <c r="C4700" s="1" t="s">
        <v>739</v>
      </c>
      <c r="D4700" s="1" t="s">
        <v>7067</v>
      </c>
      <c r="E4700" s="1" t="s">
        <v>647</v>
      </c>
      <c r="F4700" s="1" t="s">
        <v>741</v>
      </c>
      <c r="G4700" s="1" t="s">
        <v>103</v>
      </c>
      <c r="H4700" s="1" t="s">
        <v>298</v>
      </c>
      <c r="I4700" s="1">
        <v>1</v>
      </c>
      <c r="J4700" s="1">
        <v>2023</v>
      </c>
      <c r="K4700" s="1">
        <v>95150</v>
      </c>
      <c r="L4700" s="1">
        <v>0</v>
      </c>
      <c r="M4700" s="1">
        <f t="array" ref="M4700">SUMPRODUCT(MAX(ISNUMBER(SEARCH('Class Rules'!$B$6:$B$85,$E4700))*ISNUMBER(SEARCH('Class Rules'!$C$6:$C$85,$F4700))*'Class Rules'!$A$6:$A$85))</f>
        <v>0</v>
      </c>
      <c r="N4700" s="1" t="str">
        <f t="array" ref="N4700">IF($M4700=0,'Class Rules'!$D$3,INDEX('Class Rules'!$D$6:$D$85,MATCH($M4700,'Class Rules'!$A$6:$A$85,0)))</f>
        <v>Passenger LDV</v>
      </c>
      <c r="O4700" s="1" t="str">
        <f t="array" ref="O4700">IF(SUMPRODUCT(MAX(ISNUMBER(SEARCH(Fuel_Rules!$A$6:$A$30,$E4700))*ISNUMBER(SEARCH(Fuel_Rules!$B$6:$B$30,$F4700))*(Fuel_Rules!$A$6:$A$30&lt;&gt;"")))&gt;0,"Plug-in hybrid",IF($G4700="Diesel","Diesel","Gasoline"))</f>
        <v>Gasoline</v>
      </c>
    </row>
    <row r="4701" spans="1:15" ht="15" customHeight="1" x14ac:dyDescent="0.25">
      <c r="A4701" s="1">
        <v>2022</v>
      </c>
      <c r="B4701" s="1" t="s">
        <v>6908</v>
      </c>
      <c r="C4701" s="1" t="s">
        <v>739</v>
      </c>
      <c r="D4701" s="1" t="s">
        <v>7068</v>
      </c>
      <c r="E4701" s="1" t="s">
        <v>647</v>
      </c>
      <c r="F4701" s="1" t="s">
        <v>741</v>
      </c>
      <c r="G4701" s="1" t="s">
        <v>103</v>
      </c>
      <c r="H4701" s="1" t="s">
        <v>298</v>
      </c>
      <c r="I4701" s="1">
        <v>1</v>
      </c>
      <c r="J4701" s="1">
        <v>2023</v>
      </c>
      <c r="K4701" s="1">
        <v>91629</v>
      </c>
      <c r="L4701" s="1">
        <v>0</v>
      </c>
      <c r="M4701" s="1">
        <f t="array" ref="M4701">SUMPRODUCT(MAX(ISNUMBER(SEARCH('Class Rules'!$B$6:$B$85,$E4701))*ISNUMBER(SEARCH('Class Rules'!$C$6:$C$85,$F4701))*'Class Rules'!$A$6:$A$85))</f>
        <v>0</v>
      </c>
      <c r="N4701" s="1" t="str">
        <f t="array" ref="N4701">IF($M4701=0,'Class Rules'!$D$3,INDEX('Class Rules'!$D$6:$D$85,MATCH($M4701,'Class Rules'!$A$6:$A$85,0)))</f>
        <v>Passenger LDV</v>
      </c>
      <c r="O4701" s="1" t="str">
        <f t="array" ref="O4701">IF(SUMPRODUCT(MAX(ISNUMBER(SEARCH(Fuel_Rules!$A$6:$A$30,$E4701))*ISNUMBER(SEARCH(Fuel_Rules!$B$6:$B$30,$F4701))*(Fuel_Rules!$A$6:$A$30&lt;&gt;"")))&gt;0,"Plug-in hybrid",IF($G4701="Diesel","Diesel","Gasoline"))</f>
        <v>Gasoline</v>
      </c>
    </row>
    <row r="4702" spans="1:15" ht="15" customHeight="1" x14ac:dyDescent="0.25">
      <c r="A4702" s="1">
        <v>2022</v>
      </c>
      <c r="B4702" s="1" t="s">
        <v>6908</v>
      </c>
      <c r="C4702" s="1" t="s">
        <v>742</v>
      </c>
      <c r="D4702" s="1" t="s">
        <v>7069</v>
      </c>
      <c r="E4702" s="1" t="s">
        <v>647</v>
      </c>
      <c r="F4702" s="1" t="s">
        <v>744</v>
      </c>
      <c r="G4702" s="1" t="s">
        <v>103</v>
      </c>
      <c r="H4702" s="1" t="s">
        <v>437</v>
      </c>
      <c r="I4702" s="1">
        <v>1</v>
      </c>
      <c r="J4702" s="1">
        <v>2023</v>
      </c>
      <c r="K4702" s="1">
        <v>110140</v>
      </c>
      <c r="L4702" s="1">
        <v>0</v>
      </c>
      <c r="M4702" s="1">
        <f t="array" ref="M4702">SUMPRODUCT(MAX(ISNUMBER(SEARCH('Class Rules'!$B$6:$B$85,$E4702))*ISNUMBER(SEARCH('Class Rules'!$C$6:$C$85,$F4702))*'Class Rules'!$A$6:$A$85))</f>
        <v>0</v>
      </c>
      <c r="N4702" s="1" t="str">
        <f t="array" ref="N4702">IF($M4702=0,'Class Rules'!$D$3,INDEX('Class Rules'!$D$6:$D$85,MATCH($M4702,'Class Rules'!$A$6:$A$85,0)))</f>
        <v>Passenger LDV</v>
      </c>
      <c r="O4702" s="1" t="str">
        <f t="array" ref="O4702">IF(SUMPRODUCT(MAX(ISNUMBER(SEARCH(Fuel_Rules!$A$6:$A$30,$E4702))*ISNUMBER(SEARCH(Fuel_Rules!$B$6:$B$30,$F4702))*(Fuel_Rules!$A$6:$A$30&lt;&gt;"")))&gt;0,"Plug-in hybrid",IF($G4702="Diesel","Diesel","Gasoline"))</f>
        <v>Gasoline</v>
      </c>
    </row>
    <row r="4703" spans="1:15" ht="15" customHeight="1" x14ac:dyDescent="0.25">
      <c r="A4703" s="1">
        <v>2022</v>
      </c>
      <c r="B4703" s="1" t="s">
        <v>6908</v>
      </c>
      <c r="C4703" s="1" t="s">
        <v>742</v>
      </c>
      <c r="D4703" s="1" t="s">
        <v>7070</v>
      </c>
      <c r="E4703" s="1" t="s">
        <v>647</v>
      </c>
      <c r="F4703" s="1" t="s">
        <v>744</v>
      </c>
      <c r="G4703" s="1" t="s">
        <v>103</v>
      </c>
      <c r="H4703" s="1" t="s">
        <v>437</v>
      </c>
      <c r="I4703" s="1">
        <v>1</v>
      </c>
      <c r="J4703" s="1">
        <v>2023</v>
      </c>
      <c r="K4703" s="1">
        <v>106174</v>
      </c>
      <c r="L4703" s="1">
        <v>0</v>
      </c>
      <c r="M4703" s="1">
        <f t="array" ref="M4703">SUMPRODUCT(MAX(ISNUMBER(SEARCH('Class Rules'!$B$6:$B$85,$E4703))*ISNUMBER(SEARCH('Class Rules'!$C$6:$C$85,$F4703))*'Class Rules'!$A$6:$A$85))</f>
        <v>0</v>
      </c>
      <c r="N4703" s="1" t="str">
        <f t="array" ref="N4703">IF($M4703=0,'Class Rules'!$D$3,INDEX('Class Rules'!$D$6:$D$85,MATCH($M4703,'Class Rules'!$A$6:$A$85,0)))</f>
        <v>Passenger LDV</v>
      </c>
      <c r="O4703" s="1" t="str">
        <f t="array" ref="O4703">IF(SUMPRODUCT(MAX(ISNUMBER(SEARCH(Fuel_Rules!$A$6:$A$30,$E4703))*ISNUMBER(SEARCH(Fuel_Rules!$B$6:$B$30,$F4703))*(Fuel_Rules!$A$6:$A$30&lt;&gt;"")))&gt;0,"Plug-in hybrid",IF($G4703="Diesel","Diesel","Gasoline"))</f>
        <v>Gasoline</v>
      </c>
    </row>
    <row r="4704" spans="1:15" ht="15" customHeight="1" x14ac:dyDescent="0.25">
      <c r="A4704" s="1">
        <v>2022</v>
      </c>
      <c r="B4704" s="1" t="s">
        <v>6908</v>
      </c>
      <c r="C4704" s="1" t="s">
        <v>757</v>
      </c>
      <c r="D4704" s="1" t="s">
        <v>7071</v>
      </c>
      <c r="E4704" s="1" t="s">
        <v>647</v>
      </c>
      <c r="F4704" s="1" t="s">
        <v>759</v>
      </c>
      <c r="G4704" s="1" t="s">
        <v>103</v>
      </c>
      <c r="H4704" s="1" t="s">
        <v>437</v>
      </c>
      <c r="I4704" s="1">
        <v>1.4</v>
      </c>
      <c r="J4704" s="1">
        <v>2023</v>
      </c>
      <c r="K4704" s="1">
        <v>165955</v>
      </c>
      <c r="L4704" s="1">
        <v>0</v>
      </c>
      <c r="M4704" s="1">
        <f t="array" ref="M4704">SUMPRODUCT(MAX(ISNUMBER(SEARCH('Class Rules'!$B$6:$B$85,$E4704))*ISNUMBER(SEARCH('Class Rules'!$C$6:$C$85,$F4704))*'Class Rules'!$A$6:$A$85))</f>
        <v>0</v>
      </c>
      <c r="N4704" s="1" t="str">
        <f t="array" ref="N4704">IF($M4704=0,'Class Rules'!$D$3,INDEX('Class Rules'!$D$6:$D$85,MATCH($M4704,'Class Rules'!$A$6:$A$85,0)))</f>
        <v>Passenger LDV</v>
      </c>
      <c r="O4704" s="1" t="str">
        <f t="array" ref="O4704">IF(SUMPRODUCT(MAX(ISNUMBER(SEARCH(Fuel_Rules!$A$6:$A$30,$E4704))*ISNUMBER(SEARCH(Fuel_Rules!$B$6:$B$30,$F4704))*(Fuel_Rules!$A$6:$A$30&lt;&gt;"")))&gt;0,"Plug-in hybrid",IF($G4704="Diesel","Diesel","Gasoline"))</f>
        <v>Gasoline</v>
      </c>
    </row>
    <row r="4705" spans="1:15" ht="15" customHeight="1" x14ac:dyDescent="0.25">
      <c r="A4705" s="1">
        <v>2022</v>
      </c>
      <c r="B4705" s="1" t="s">
        <v>6908</v>
      </c>
      <c r="C4705" s="1" t="s">
        <v>757</v>
      </c>
      <c r="D4705" s="1" t="s">
        <v>7072</v>
      </c>
      <c r="E4705" s="1" t="s">
        <v>647</v>
      </c>
      <c r="F4705" s="1" t="s">
        <v>759</v>
      </c>
      <c r="G4705" s="1" t="s">
        <v>103</v>
      </c>
      <c r="H4705" s="1" t="s">
        <v>437</v>
      </c>
      <c r="I4705" s="1">
        <v>1.4</v>
      </c>
      <c r="J4705" s="1">
        <v>2023</v>
      </c>
      <c r="K4705" s="1">
        <v>159482</v>
      </c>
      <c r="L4705" s="1">
        <v>0</v>
      </c>
      <c r="M4705" s="1">
        <f t="array" ref="M4705">SUMPRODUCT(MAX(ISNUMBER(SEARCH('Class Rules'!$B$6:$B$85,$E4705))*ISNUMBER(SEARCH('Class Rules'!$C$6:$C$85,$F4705))*'Class Rules'!$A$6:$A$85))</f>
        <v>0</v>
      </c>
      <c r="N4705" s="1" t="str">
        <f t="array" ref="N4705">IF($M4705=0,'Class Rules'!$D$3,INDEX('Class Rules'!$D$6:$D$85,MATCH($M4705,'Class Rules'!$A$6:$A$85,0)))</f>
        <v>Passenger LDV</v>
      </c>
      <c r="O4705" s="1" t="str">
        <f t="array" ref="O4705">IF(SUMPRODUCT(MAX(ISNUMBER(SEARCH(Fuel_Rules!$A$6:$A$30,$E4705))*ISNUMBER(SEARCH(Fuel_Rules!$B$6:$B$30,$F4705))*(Fuel_Rules!$A$6:$A$30&lt;&gt;"")))&gt;0,"Plug-in hybrid",IF($G4705="Diesel","Diesel","Gasoline"))</f>
        <v>Gasoline</v>
      </c>
    </row>
    <row r="4706" spans="1:15" ht="15" customHeight="1" x14ac:dyDescent="0.25">
      <c r="A4706" s="1">
        <v>2022</v>
      </c>
      <c r="B4706" s="1" t="s">
        <v>6908</v>
      </c>
      <c r="C4706" s="1" t="s">
        <v>760</v>
      </c>
      <c r="D4706" s="1" t="s">
        <v>7073</v>
      </c>
      <c r="E4706" s="1" t="s">
        <v>647</v>
      </c>
      <c r="F4706" s="1" t="s">
        <v>762</v>
      </c>
      <c r="G4706" s="1" t="s">
        <v>103</v>
      </c>
      <c r="H4706" s="1" t="s">
        <v>437</v>
      </c>
      <c r="I4706" s="1">
        <v>1.4</v>
      </c>
      <c r="J4706" s="1">
        <v>2023</v>
      </c>
      <c r="K4706" s="1">
        <v>165764</v>
      </c>
      <c r="L4706" s="1">
        <v>0</v>
      </c>
      <c r="M4706" s="1">
        <f t="array" ref="M4706">SUMPRODUCT(MAX(ISNUMBER(SEARCH('Class Rules'!$B$6:$B$85,$E4706))*ISNUMBER(SEARCH('Class Rules'!$C$6:$C$85,$F4706))*'Class Rules'!$A$6:$A$85))</f>
        <v>0</v>
      </c>
      <c r="N4706" s="1" t="str">
        <f t="array" ref="N4706">IF($M4706=0,'Class Rules'!$D$3,INDEX('Class Rules'!$D$6:$D$85,MATCH($M4706,'Class Rules'!$A$6:$A$85,0)))</f>
        <v>Passenger LDV</v>
      </c>
      <c r="O4706" s="1" t="str">
        <f t="array" ref="O4706">IF(SUMPRODUCT(MAX(ISNUMBER(SEARCH(Fuel_Rules!$A$6:$A$30,$E4706))*ISNUMBER(SEARCH(Fuel_Rules!$B$6:$B$30,$F4706))*(Fuel_Rules!$A$6:$A$30&lt;&gt;"")))&gt;0,"Plug-in hybrid",IF($G4706="Diesel","Diesel","Gasoline"))</f>
        <v>Gasoline</v>
      </c>
    </row>
    <row r="4707" spans="1:15" ht="15" customHeight="1" x14ac:dyDescent="0.25">
      <c r="A4707" s="1">
        <v>2022</v>
      </c>
      <c r="B4707" s="1" t="s">
        <v>6908</v>
      </c>
      <c r="C4707" s="1" t="s">
        <v>763</v>
      </c>
      <c r="D4707" s="1" t="s">
        <v>7074</v>
      </c>
      <c r="E4707" s="1" t="s">
        <v>647</v>
      </c>
      <c r="F4707" s="1" t="s">
        <v>765</v>
      </c>
      <c r="G4707" s="1" t="s">
        <v>103</v>
      </c>
      <c r="H4707" s="1" t="s">
        <v>437</v>
      </c>
      <c r="I4707" s="1">
        <v>1</v>
      </c>
      <c r="J4707" s="1">
        <v>2023</v>
      </c>
      <c r="K4707" s="1">
        <v>88429</v>
      </c>
      <c r="L4707" s="1">
        <v>0</v>
      </c>
      <c r="M4707" s="1">
        <f t="array" ref="M4707">SUMPRODUCT(MAX(ISNUMBER(SEARCH('Class Rules'!$B$6:$B$85,$E4707))*ISNUMBER(SEARCH('Class Rules'!$C$6:$C$85,$F4707))*'Class Rules'!$A$6:$A$85))</f>
        <v>0</v>
      </c>
      <c r="N4707" s="1" t="str">
        <f t="array" ref="N4707">IF($M4707=0,'Class Rules'!$D$3,INDEX('Class Rules'!$D$6:$D$85,MATCH($M4707,'Class Rules'!$A$6:$A$85,0)))</f>
        <v>Passenger LDV</v>
      </c>
      <c r="O4707" s="1" t="str">
        <f t="array" ref="O4707">IF(SUMPRODUCT(MAX(ISNUMBER(SEARCH(Fuel_Rules!$A$6:$A$30,$E4707))*ISNUMBER(SEARCH(Fuel_Rules!$B$6:$B$30,$F4707))*(Fuel_Rules!$A$6:$A$30&lt;&gt;"")))&gt;0,"Plug-in hybrid",IF($G4707="Diesel","Diesel","Gasoline"))</f>
        <v>Gasoline</v>
      </c>
    </row>
    <row r="4708" spans="1:15" ht="15" customHeight="1" x14ac:dyDescent="0.25">
      <c r="A4708" s="1">
        <v>2022</v>
      </c>
      <c r="B4708" s="1" t="s">
        <v>6908</v>
      </c>
      <c r="C4708" s="1" t="s">
        <v>763</v>
      </c>
      <c r="D4708" s="1" t="s">
        <v>7075</v>
      </c>
      <c r="E4708" s="1" t="s">
        <v>647</v>
      </c>
      <c r="F4708" s="1" t="s">
        <v>765</v>
      </c>
      <c r="G4708" s="1" t="s">
        <v>103</v>
      </c>
      <c r="H4708" s="1" t="s">
        <v>437</v>
      </c>
      <c r="I4708" s="1">
        <v>1</v>
      </c>
      <c r="J4708" s="1">
        <v>2023</v>
      </c>
      <c r="K4708" s="1">
        <v>85157</v>
      </c>
      <c r="L4708" s="1">
        <v>0</v>
      </c>
      <c r="M4708" s="1">
        <f t="array" ref="M4708">SUMPRODUCT(MAX(ISNUMBER(SEARCH('Class Rules'!$B$6:$B$85,$E4708))*ISNUMBER(SEARCH('Class Rules'!$C$6:$C$85,$F4708))*'Class Rules'!$A$6:$A$85))</f>
        <v>0</v>
      </c>
      <c r="N4708" s="1" t="str">
        <f t="array" ref="N4708">IF($M4708=0,'Class Rules'!$D$3,INDEX('Class Rules'!$D$6:$D$85,MATCH($M4708,'Class Rules'!$A$6:$A$85,0)))</f>
        <v>Passenger LDV</v>
      </c>
      <c r="O4708" s="1" t="str">
        <f t="array" ref="O4708">IF(SUMPRODUCT(MAX(ISNUMBER(SEARCH(Fuel_Rules!$A$6:$A$30,$E4708))*ISNUMBER(SEARCH(Fuel_Rules!$B$6:$B$30,$F4708))*(Fuel_Rules!$A$6:$A$30&lt;&gt;"")))&gt;0,"Plug-in hybrid",IF($G4708="Diesel","Diesel","Gasoline"))</f>
        <v>Gasoline</v>
      </c>
    </row>
    <row r="4709" spans="1:15" ht="15" customHeight="1" x14ac:dyDescent="0.25">
      <c r="A4709" s="1">
        <v>2022</v>
      </c>
      <c r="B4709" s="1" t="s">
        <v>6908</v>
      </c>
      <c r="C4709" s="1" t="s">
        <v>766</v>
      </c>
      <c r="D4709" s="1" t="s">
        <v>7076</v>
      </c>
      <c r="E4709" s="1" t="s">
        <v>647</v>
      </c>
      <c r="F4709" s="1" t="s">
        <v>768</v>
      </c>
      <c r="G4709" s="1" t="s">
        <v>103</v>
      </c>
      <c r="H4709" s="1" t="s">
        <v>298</v>
      </c>
      <c r="I4709" s="1">
        <v>1</v>
      </c>
      <c r="J4709" s="1">
        <v>2023</v>
      </c>
      <c r="K4709" s="1">
        <v>88008</v>
      </c>
      <c r="L4709" s="1">
        <v>0</v>
      </c>
      <c r="M4709" s="1">
        <f t="array" ref="M4709">SUMPRODUCT(MAX(ISNUMBER(SEARCH('Class Rules'!$B$6:$B$85,$E4709))*ISNUMBER(SEARCH('Class Rules'!$C$6:$C$85,$F4709))*'Class Rules'!$A$6:$A$85))</f>
        <v>0</v>
      </c>
      <c r="N4709" s="1" t="str">
        <f t="array" ref="N4709">IF($M4709=0,'Class Rules'!$D$3,INDEX('Class Rules'!$D$6:$D$85,MATCH($M4709,'Class Rules'!$A$6:$A$85,0)))</f>
        <v>Passenger LDV</v>
      </c>
      <c r="O4709" s="1" t="str">
        <f t="array" ref="O4709">IF(SUMPRODUCT(MAX(ISNUMBER(SEARCH(Fuel_Rules!$A$6:$A$30,$E4709))*ISNUMBER(SEARCH(Fuel_Rules!$B$6:$B$30,$F4709))*(Fuel_Rules!$A$6:$A$30&lt;&gt;"")))&gt;0,"Plug-in hybrid",IF($G4709="Diesel","Diesel","Gasoline"))</f>
        <v>Gasoline</v>
      </c>
    </row>
    <row r="4710" spans="1:15" ht="15" customHeight="1" x14ac:dyDescent="0.25">
      <c r="A4710" s="1">
        <v>2022</v>
      </c>
      <c r="B4710" s="1" t="s">
        <v>6908</v>
      </c>
      <c r="C4710" s="1" t="s">
        <v>766</v>
      </c>
      <c r="D4710" s="1" t="s">
        <v>7077</v>
      </c>
      <c r="E4710" s="1" t="s">
        <v>647</v>
      </c>
      <c r="F4710" s="1" t="s">
        <v>768</v>
      </c>
      <c r="G4710" s="1" t="s">
        <v>103</v>
      </c>
      <c r="H4710" s="1" t="s">
        <v>298</v>
      </c>
      <c r="I4710" s="1">
        <v>1</v>
      </c>
      <c r="J4710" s="1">
        <v>2023</v>
      </c>
      <c r="K4710" s="1">
        <v>84925</v>
      </c>
      <c r="L4710" s="1">
        <v>0</v>
      </c>
      <c r="M4710" s="1">
        <f t="array" ref="M4710">SUMPRODUCT(MAX(ISNUMBER(SEARCH('Class Rules'!$B$6:$B$85,$E4710))*ISNUMBER(SEARCH('Class Rules'!$C$6:$C$85,$F4710))*'Class Rules'!$A$6:$A$85))</f>
        <v>0</v>
      </c>
      <c r="N4710" s="1" t="str">
        <f t="array" ref="N4710">IF($M4710=0,'Class Rules'!$D$3,INDEX('Class Rules'!$D$6:$D$85,MATCH($M4710,'Class Rules'!$A$6:$A$85,0)))</f>
        <v>Passenger LDV</v>
      </c>
      <c r="O4710" s="1" t="str">
        <f t="array" ref="O4710">IF(SUMPRODUCT(MAX(ISNUMBER(SEARCH(Fuel_Rules!$A$6:$A$30,$E4710))*ISNUMBER(SEARCH(Fuel_Rules!$B$6:$B$30,$F4710))*(Fuel_Rules!$A$6:$A$30&lt;&gt;"")))&gt;0,"Plug-in hybrid",IF($G4710="Diesel","Diesel","Gasoline"))</f>
        <v>Gasoline</v>
      </c>
    </row>
    <row r="4711" spans="1:15" ht="15" customHeight="1" x14ac:dyDescent="0.25">
      <c r="A4711" s="1">
        <v>2022</v>
      </c>
      <c r="B4711" s="1" t="s">
        <v>6908</v>
      </c>
      <c r="C4711" s="1" t="s">
        <v>769</v>
      </c>
      <c r="D4711" s="1" t="s">
        <v>7078</v>
      </c>
      <c r="E4711" s="1" t="s">
        <v>647</v>
      </c>
      <c r="F4711" s="1" t="s">
        <v>771</v>
      </c>
      <c r="G4711" s="1" t="s">
        <v>103</v>
      </c>
      <c r="H4711" s="1" t="s">
        <v>298</v>
      </c>
      <c r="I4711" s="1">
        <v>1</v>
      </c>
      <c r="J4711" s="1">
        <v>2023</v>
      </c>
      <c r="K4711" s="1">
        <v>91307</v>
      </c>
      <c r="L4711" s="1">
        <v>0</v>
      </c>
      <c r="M4711" s="1">
        <f t="array" ref="M4711">SUMPRODUCT(MAX(ISNUMBER(SEARCH('Class Rules'!$B$6:$B$85,$E4711))*ISNUMBER(SEARCH('Class Rules'!$C$6:$C$85,$F4711))*'Class Rules'!$A$6:$A$85))</f>
        <v>0</v>
      </c>
      <c r="N4711" s="1" t="str">
        <f t="array" ref="N4711">IF($M4711=0,'Class Rules'!$D$3,INDEX('Class Rules'!$D$6:$D$85,MATCH($M4711,'Class Rules'!$A$6:$A$85,0)))</f>
        <v>Passenger LDV</v>
      </c>
      <c r="O4711" s="1" t="str">
        <f t="array" ref="O4711">IF(SUMPRODUCT(MAX(ISNUMBER(SEARCH(Fuel_Rules!$A$6:$A$30,$E4711))*ISNUMBER(SEARCH(Fuel_Rules!$B$6:$B$30,$F4711))*(Fuel_Rules!$A$6:$A$30&lt;&gt;"")))&gt;0,"Plug-in hybrid",IF($G4711="Diesel","Diesel","Gasoline"))</f>
        <v>Gasoline</v>
      </c>
    </row>
    <row r="4712" spans="1:15" ht="15" customHeight="1" x14ac:dyDescent="0.25">
      <c r="A4712" s="1">
        <v>2022</v>
      </c>
      <c r="B4712" s="1" t="s">
        <v>6908</v>
      </c>
      <c r="C4712" s="1" t="s">
        <v>769</v>
      </c>
      <c r="D4712" s="1" t="s">
        <v>7079</v>
      </c>
      <c r="E4712" s="1" t="s">
        <v>647</v>
      </c>
      <c r="F4712" s="1" t="s">
        <v>771</v>
      </c>
      <c r="G4712" s="1" t="s">
        <v>103</v>
      </c>
      <c r="H4712" s="1" t="s">
        <v>298</v>
      </c>
      <c r="I4712" s="1">
        <v>1</v>
      </c>
      <c r="J4712" s="1">
        <v>2023</v>
      </c>
      <c r="K4712" s="1">
        <v>87837</v>
      </c>
      <c r="L4712" s="1">
        <v>0</v>
      </c>
      <c r="M4712" s="1">
        <f t="array" ref="M4712">SUMPRODUCT(MAX(ISNUMBER(SEARCH('Class Rules'!$B$6:$B$85,$E4712))*ISNUMBER(SEARCH('Class Rules'!$C$6:$C$85,$F4712))*'Class Rules'!$A$6:$A$85))</f>
        <v>0</v>
      </c>
      <c r="N4712" s="1" t="str">
        <f t="array" ref="N4712">IF($M4712=0,'Class Rules'!$D$3,INDEX('Class Rules'!$D$6:$D$85,MATCH($M4712,'Class Rules'!$A$6:$A$85,0)))</f>
        <v>Passenger LDV</v>
      </c>
      <c r="O4712" s="1" t="str">
        <f t="array" ref="O4712">IF(SUMPRODUCT(MAX(ISNUMBER(SEARCH(Fuel_Rules!$A$6:$A$30,$E4712))*ISNUMBER(SEARCH(Fuel_Rules!$B$6:$B$30,$F4712))*(Fuel_Rules!$A$6:$A$30&lt;&gt;"")))&gt;0,"Plug-in hybrid",IF($G4712="Diesel","Diesel","Gasoline"))</f>
        <v>Gasoline</v>
      </c>
    </row>
    <row r="4713" spans="1:15" ht="15" customHeight="1" x14ac:dyDescent="0.25">
      <c r="A4713" s="1">
        <v>2022</v>
      </c>
      <c r="B4713" s="1" t="s">
        <v>6908</v>
      </c>
      <c r="C4713" s="1" t="s">
        <v>772</v>
      </c>
      <c r="D4713" s="1" t="s">
        <v>7080</v>
      </c>
      <c r="E4713" s="1" t="s">
        <v>647</v>
      </c>
      <c r="F4713" s="1" t="s">
        <v>774</v>
      </c>
      <c r="G4713" s="1" t="s">
        <v>103</v>
      </c>
      <c r="H4713" s="1" t="s">
        <v>437</v>
      </c>
      <c r="I4713" s="1">
        <v>1</v>
      </c>
      <c r="J4713" s="1">
        <v>2023</v>
      </c>
      <c r="K4713" s="1">
        <v>93800</v>
      </c>
      <c r="L4713" s="1">
        <v>0</v>
      </c>
      <c r="M4713" s="1">
        <f t="array" ref="M4713">SUMPRODUCT(MAX(ISNUMBER(SEARCH('Class Rules'!$B$6:$B$85,$E4713))*ISNUMBER(SEARCH('Class Rules'!$C$6:$C$85,$F4713))*'Class Rules'!$A$6:$A$85))</f>
        <v>0</v>
      </c>
      <c r="N4713" s="1" t="str">
        <f t="array" ref="N4713">IF($M4713=0,'Class Rules'!$D$3,INDEX('Class Rules'!$D$6:$D$85,MATCH($M4713,'Class Rules'!$A$6:$A$85,0)))</f>
        <v>Passenger LDV</v>
      </c>
      <c r="O4713" s="1" t="str">
        <f t="array" ref="O4713">IF(SUMPRODUCT(MAX(ISNUMBER(SEARCH(Fuel_Rules!$A$6:$A$30,$E4713))*ISNUMBER(SEARCH(Fuel_Rules!$B$6:$B$30,$F4713))*(Fuel_Rules!$A$6:$A$30&lt;&gt;"")))&gt;0,"Plug-in hybrid",IF($G4713="Diesel","Diesel","Gasoline"))</f>
        <v>Gasoline</v>
      </c>
    </row>
    <row r="4714" spans="1:15" ht="15" customHeight="1" x14ac:dyDescent="0.25">
      <c r="A4714" s="1">
        <v>2022</v>
      </c>
      <c r="B4714" s="1" t="s">
        <v>6908</v>
      </c>
      <c r="C4714" s="1" t="s">
        <v>772</v>
      </c>
      <c r="D4714" s="1" t="s">
        <v>7081</v>
      </c>
      <c r="E4714" s="1" t="s">
        <v>647</v>
      </c>
      <c r="F4714" s="1" t="s">
        <v>774</v>
      </c>
      <c r="G4714" s="1" t="s">
        <v>103</v>
      </c>
      <c r="H4714" s="1" t="s">
        <v>437</v>
      </c>
      <c r="I4714" s="1">
        <v>1</v>
      </c>
      <c r="J4714" s="1">
        <v>2023</v>
      </c>
      <c r="K4714" s="1">
        <v>90517</v>
      </c>
      <c r="L4714" s="1">
        <v>0</v>
      </c>
      <c r="M4714" s="1">
        <f t="array" ref="M4714">SUMPRODUCT(MAX(ISNUMBER(SEARCH('Class Rules'!$B$6:$B$85,$E4714))*ISNUMBER(SEARCH('Class Rules'!$C$6:$C$85,$F4714))*'Class Rules'!$A$6:$A$85))</f>
        <v>0</v>
      </c>
      <c r="N4714" s="1" t="str">
        <f t="array" ref="N4714">IF($M4714=0,'Class Rules'!$D$3,INDEX('Class Rules'!$D$6:$D$85,MATCH($M4714,'Class Rules'!$A$6:$A$85,0)))</f>
        <v>Passenger LDV</v>
      </c>
      <c r="O4714" s="1" t="str">
        <f t="array" ref="O4714">IF(SUMPRODUCT(MAX(ISNUMBER(SEARCH(Fuel_Rules!$A$6:$A$30,$E4714))*ISNUMBER(SEARCH(Fuel_Rules!$B$6:$B$30,$F4714))*(Fuel_Rules!$A$6:$A$30&lt;&gt;"")))&gt;0,"Plug-in hybrid",IF($G4714="Diesel","Diesel","Gasoline"))</f>
        <v>Gasoline</v>
      </c>
    </row>
    <row r="4715" spans="1:15" ht="15" customHeight="1" x14ac:dyDescent="0.25">
      <c r="A4715" s="1">
        <v>2022</v>
      </c>
      <c r="B4715" s="1" t="s">
        <v>6908</v>
      </c>
      <c r="C4715" s="1" t="s">
        <v>775</v>
      </c>
      <c r="D4715" s="1" t="s">
        <v>7082</v>
      </c>
      <c r="E4715" s="1" t="s">
        <v>647</v>
      </c>
      <c r="F4715" s="1" t="s">
        <v>777</v>
      </c>
      <c r="G4715" s="1" t="s">
        <v>103</v>
      </c>
      <c r="H4715" s="1" t="s">
        <v>437</v>
      </c>
      <c r="I4715" s="1">
        <v>1</v>
      </c>
      <c r="J4715" s="1">
        <v>2023</v>
      </c>
      <c r="K4715" s="1">
        <v>96039</v>
      </c>
      <c r="L4715" s="1">
        <v>0</v>
      </c>
      <c r="M4715" s="1">
        <f t="array" ref="M4715">SUMPRODUCT(MAX(ISNUMBER(SEARCH('Class Rules'!$B$6:$B$85,$E4715))*ISNUMBER(SEARCH('Class Rules'!$C$6:$C$85,$F4715))*'Class Rules'!$A$6:$A$85))</f>
        <v>0</v>
      </c>
      <c r="N4715" s="1" t="str">
        <f t="array" ref="N4715">IF($M4715=0,'Class Rules'!$D$3,INDEX('Class Rules'!$D$6:$D$85,MATCH($M4715,'Class Rules'!$A$6:$A$85,0)))</f>
        <v>Passenger LDV</v>
      </c>
      <c r="O4715" s="1" t="str">
        <f t="array" ref="O4715">IF(SUMPRODUCT(MAX(ISNUMBER(SEARCH(Fuel_Rules!$A$6:$A$30,$E4715))*ISNUMBER(SEARCH(Fuel_Rules!$B$6:$B$30,$F4715))*(Fuel_Rules!$A$6:$A$30&lt;&gt;"")))&gt;0,"Plug-in hybrid",IF($G4715="Diesel","Diesel","Gasoline"))</f>
        <v>Gasoline</v>
      </c>
    </row>
    <row r="4716" spans="1:15" ht="15" customHeight="1" x14ac:dyDescent="0.25">
      <c r="A4716" s="1">
        <v>2022</v>
      </c>
      <c r="B4716" s="1" t="s">
        <v>6908</v>
      </c>
      <c r="C4716" s="1" t="s">
        <v>775</v>
      </c>
      <c r="D4716" s="1" t="s">
        <v>7083</v>
      </c>
      <c r="E4716" s="1" t="s">
        <v>647</v>
      </c>
      <c r="F4716" s="1" t="s">
        <v>777</v>
      </c>
      <c r="G4716" s="1" t="s">
        <v>103</v>
      </c>
      <c r="H4716" s="1" t="s">
        <v>437</v>
      </c>
      <c r="I4716" s="1">
        <v>1</v>
      </c>
      <c r="J4716" s="1">
        <v>2023</v>
      </c>
      <c r="K4716" s="1">
        <v>92678</v>
      </c>
      <c r="L4716" s="1">
        <v>0</v>
      </c>
      <c r="M4716" s="1">
        <f t="array" ref="M4716">SUMPRODUCT(MAX(ISNUMBER(SEARCH('Class Rules'!$B$6:$B$85,$E4716))*ISNUMBER(SEARCH('Class Rules'!$C$6:$C$85,$F4716))*'Class Rules'!$A$6:$A$85))</f>
        <v>0</v>
      </c>
      <c r="N4716" s="1" t="str">
        <f t="array" ref="N4716">IF($M4716=0,'Class Rules'!$D$3,INDEX('Class Rules'!$D$6:$D$85,MATCH($M4716,'Class Rules'!$A$6:$A$85,0)))</f>
        <v>Passenger LDV</v>
      </c>
      <c r="O4716" s="1" t="str">
        <f t="array" ref="O4716">IF(SUMPRODUCT(MAX(ISNUMBER(SEARCH(Fuel_Rules!$A$6:$A$30,$E4716))*ISNUMBER(SEARCH(Fuel_Rules!$B$6:$B$30,$F4716))*(Fuel_Rules!$A$6:$A$30&lt;&gt;"")))&gt;0,"Plug-in hybrid",IF($G4716="Diesel","Diesel","Gasoline"))</f>
        <v>Gasoline</v>
      </c>
    </row>
    <row r="4717" spans="1:15" ht="15" customHeight="1" x14ac:dyDescent="0.25">
      <c r="A4717" s="1">
        <v>2022</v>
      </c>
      <c r="B4717" s="1" t="s">
        <v>6908</v>
      </c>
      <c r="C4717" s="1" t="s">
        <v>778</v>
      </c>
      <c r="D4717" s="1" t="s">
        <v>7084</v>
      </c>
      <c r="E4717" s="1" t="s">
        <v>647</v>
      </c>
      <c r="F4717" s="1" t="s">
        <v>780</v>
      </c>
      <c r="G4717" s="1" t="s">
        <v>103</v>
      </c>
      <c r="H4717" s="1" t="s">
        <v>437</v>
      </c>
      <c r="I4717" s="1">
        <v>1</v>
      </c>
      <c r="J4717" s="1">
        <v>2023</v>
      </c>
      <c r="K4717" s="1">
        <v>104151</v>
      </c>
      <c r="L4717" s="1">
        <v>0</v>
      </c>
      <c r="M4717" s="1">
        <f t="array" ref="M4717">SUMPRODUCT(MAX(ISNUMBER(SEARCH('Class Rules'!$B$6:$B$85,$E4717))*ISNUMBER(SEARCH('Class Rules'!$C$6:$C$85,$F4717))*'Class Rules'!$A$6:$A$85))</f>
        <v>0</v>
      </c>
      <c r="N4717" s="1" t="str">
        <f t="array" ref="N4717">IF($M4717=0,'Class Rules'!$D$3,INDEX('Class Rules'!$D$6:$D$85,MATCH($M4717,'Class Rules'!$A$6:$A$85,0)))</f>
        <v>Passenger LDV</v>
      </c>
      <c r="O4717" s="1" t="str">
        <f t="array" ref="O4717">IF(SUMPRODUCT(MAX(ISNUMBER(SEARCH(Fuel_Rules!$A$6:$A$30,$E4717))*ISNUMBER(SEARCH(Fuel_Rules!$B$6:$B$30,$F4717))*(Fuel_Rules!$A$6:$A$30&lt;&gt;"")))&gt;0,"Plug-in hybrid",IF($G4717="Diesel","Diesel","Gasoline"))</f>
        <v>Gasoline</v>
      </c>
    </row>
    <row r="4718" spans="1:15" ht="15" customHeight="1" x14ac:dyDescent="0.25">
      <c r="A4718" s="1">
        <v>2022</v>
      </c>
      <c r="B4718" s="1" t="s">
        <v>6908</v>
      </c>
      <c r="C4718" s="1" t="s">
        <v>778</v>
      </c>
      <c r="D4718" s="1" t="s">
        <v>7085</v>
      </c>
      <c r="E4718" s="1" t="s">
        <v>647</v>
      </c>
      <c r="F4718" s="1" t="s">
        <v>780</v>
      </c>
      <c r="G4718" s="1" t="s">
        <v>103</v>
      </c>
      <c r="H4718" s="1" t="s">
        <v>437</v>
      </c>
      <c r="I4718" s="1">
        <v>1</v>
      </c>
      <c r="J4718" s="1">
        <v>2023</v>
      </c>
      <c r="K4718" s="1">
        <v>100504</v>
      </c>
      <c r="L4718" s="1">
        <v>0</v>
      </c>
      <c r="M4718" s="1">
        <f t="array" ref="M4718">SUMPRODUCT(MAX(ISNUMBER(SEARCH('Class Rules'!$B$6:$B$85,$E4718))*ISNUMBER(SEARCH('Class Rules'!$C$6:$C$85,$F4718))*'Class Rules'!$A$6:$A$85))</f>
        <v>0</v>
      </c>
      <c r="N4718" s="1" t="str">
        <f t="array" ref="N4718">IF($M4718=0,'Class Rules'!$D$3,INDEX('Class Rules'!$D$6:$D$85,MATCH($M4718,'Class Rules'!$A$6:$A$85,0)))</f>
        <v>Passenger LDV</v>
      </c>
      <c r="O4718" s="1" t="str">
        <f t="array" ref="O4718">IF(SUMPRODUCT(MAX(ISNUMBER(SEARCH(Fuel_Rules!$A$6:$A$30,$E4718))*ISNUMBER(SEARCH(Fuel_Rules!$B$6:$B$30,$F4718))*(Fuel_Rules!$A$6:$A$30&lt;&gt;"")))&gt;0,"Plug-in hybrid",IF($G4718="Diesel","Diesel","Gasoline"))</f>
        <v>Gasoline</v>
      </c>
    </row>
    <row r="4719" spans="1:15" ht="15" customHeight="1" x14ac:dyDescent="0.25">
      <c r="A4719" s="1">
        <v>2022</v>
      </c>
      <c r="B4719" s="1" t="s">
        <v>6908</v>
      </c>
      <c r="C4719" s="1" t="s">
        <v>781</v>
      </c>
      <c r="D4719" s="1" t="s">
        <v>7086</v>
      </c>
      <c r="E4719" s="1" t="s">
        <v>647</v>
      </c>
      <c r="F4719" s="1" t="s">
        <v>783</v>
      </c>
      <c r="G4719" s="1" t="s">
        <v>103</v>
      </c>
      <c r="H4719" s="1" t="s">
        <v>298</v>
      </c>
      <c r="I4719" s="1">
        <v>1</v>
      </c>
      <c r="J4719" s="1">
        <v>2023</v>
      </c>
      <c r="K4719" s="1">
        <v>81377</v>
      </c>
      <c r="L4719" s="1">
        <v>0</v>
      </c>
      <c r="M4719" s="1">
        <f t="array" ref="M4719">SUMPRODUCT(MAX(ISNUMBER(SEARCH('Class Rules'!$B$6:$B$85,$E4719))*ISNUMBER(SEARCH('Class Rules'!$C$6:$C$85,$F4719))*'Class Rules'!$A$6:$A$85))</f>
        <v>0</v>
      </c>
      <c r="N4719" s="1" t="str">
        <f t="array" ref="N4719">IF($M4719=0,'Class Rules'!$D$3,INDEX('Class Rules'!$D$6:$D$85,MATCH($M4719,'Class Rules'!$A$6:$A$85,0)))</f>
        <v>Passenger LDV</v>
      </c>
      <c r="O4719" s="1" t="str">
        <f t="array" ref="O4719">IF(SUMPRODUCT(MAX(ISNUMBER(SEARCH(Fuel_Rules!$A$6:$A$30,$E4719))*ISNUMBER(SEARCH(Fuel_Rules!$B$6:$B$30,$F4719))*(Fuel_Rules!$A$6:$A$30&lt;&gt;"")))&gt;0,"Plug-in hybrid",IF($G4719="Diesel","Diesel","Gasoline"))</f>
        <v>Gasoline</v>
      </c>
    </row>
    <row r="4720" spans="1:15" ht="15" customHeight="1" x14ac:dyDescent="0.25">
      <c r="A4720" s="1">
        <v>2022</v>
      </c>
      <c r="B4720" s="1" t="s">
        <v>6908</v>
      </c>
      <c r="C4720" s="1" t="s">
        <v>781</v>
      </c>
      <c r="D4720" s="1" t="s">
        <v>7087</v>
      </c>
      <c r="E4720" s="1" t="s">
        <v>647</v>
      </c>
      <c r="F4720" s="1" t="s">
        <v>783</v>
      </c>
      <c r="G4720" s="1" t="s">
        <v>103</v>
      </c>
      <c r="H4720" s="1" t="s">
        <v>298</v>
      </c>
      <c r="I4720" s="1">
        <v>1</v>
      </c>
      <c r="J4720" s="1">
        <v>2023</v>
      </c>
      <c r="K4720" s="1">
        <v>77925</v>
      </c>
      <c r="L4720" s="1">
        <v>0</v>
      </c>
      <c r="M4720" s="1">
        <f t="array" ref="M4720">SUMPRODUCT(MAX(ISNUMBER(SEARCH('Class Rules'!$B$6:$B$85,$E4720))*ISNUMBER(SEARCH('Class Rules'!$C$6:$C$85,$F4720))*'Class Rules'!$A$6:$A$85))</f>
        <v>0</v>
      </c>
      <c r="N4720" s="1" t="str">
        <f t="array" ref="N4720">IF($M4720=0,'Class Rules'!$D$3,INDEX('Class Rules'!$D$6:$D$85,MATCH($M4720,'Class Rules'!$A$6:$A$85,0)))</f>
        <v>Passenger LDV</v>
      </c>
      <c r="O4720" s="1" t="str">
        <f t="array" ref="O4720">IF(SUMPRODUCT(MAX(ISNUMBER(SEARCH(Fuel_Rules!$A$6:$A$30,$E4720))*ISNUMBER(SEARCH(Fuel_Rules!$B$6:$B$30,$F4720))*(Fuel_Rules!$A$6:$A$30&lt;&gt;"")))&gt;0,"Plug-in hybrid",IF($G4720="Diesel","Diesel","Gasoline"))</f>
        <v>Gasoline</v>
      </c>
    </row>
    <row r="4721" spans="1:15" ht="15" customHeight="1" x14ac:dyDescent="0.25">
      <c r="A4721" s="1">
        <v>2022</v>
      </c>
      <c r="B4721" s="1" t="s">
        <v>6908</v>
      </c>
      <c r="C4721" s="1" t="s">
        <v>784</v>
      </c>
      <c r="D4721" s="1" t="s">
        <v>7088</v>
      </c>
      <c r="E4721" s="1" t="s">
        <v>647</v>
      </c>
      <c r="F4721" s="1" t="s">
        <v>786</v>
      </c>
      <c r="G4721" s="1" t="s">
        <v>103</v>
      </c>
      <c r="H4721" s="1" t="s">
        <v>298</v>
      </c>
      <c r="I4721" s="1">
        <v>1</v>
      </c>
      <c r="J4721" s="1">
        <v>2023</v>
      </c>
      <c r="K4721" s="1">
        <v>87212</v>
      </c>
      <c r="L4721" s="1">
        <v>0</v>
      </c>
      <c r="M4721" s="1">
        <f t="array" ref="M4721">SUMPRODUCT(MAX(ISNUMBER(SEARCH('Class Rules'!$B$6:$B$85,$E4721))*ISNUMBER(SEARCH('Class Rules'!$C$6:$C$85,$F4721))*'Class Rules'!$A$6:$A$85))</f>
        <v>0</v>
      </c>
      <c r="N4721" s="1" t="str">
        <f t="array" ref="N4721">IF($M4721=0,'Class Rules'!$D$3,INDEX('Class Rules'!$D$6:$D$85,MATCH($M4721,'Class Rules'!$A$6:$A$85,0)))</f>
        <v>Passenger LDV</v>
      </c>
      <c r="O4721" s="1" t="str">
        <f t="array" ref="O4721">IF(SUMPRODUCT(MAX(ISNUMBER(SEARCH(Fuel_Rules!$A$6:$A$30,$E4721))*ISNUMBER(SEARCH(Fuel_Rules!$B$6:$B$30,$F4721))*(Fuel_Rules!$A$6:$A$30&lt;&gt;"")))&gt;0,"Plug-in hybrid",IF($G4721="Diesel","Diesel","Gasoline"))</f>
        <v>Gasoline</v>
      </c>
    </row>
    <row r="4722" spans="1:15" ht="15" customHeight="1" x14ac:dyDescent="0.25">
      <c r="A4722" s="1">
        <v>2022</v>
      </c>
      <c r="B4722" s="1" t="s">
        <v>6908</v>
      </c>
      <c r="C4722" s="1" t="s">
        <v>784</v>
      </c>
      <c r="D4722" s="1" t="s">
        <v>7089</v>
      </c>
      <c r="E4722" s="1" t="s">
        <v>647</v>
      </c>
      <c r="F4722" s="1" t="s">
        <v>786</v>
      </c>
      <c r="G4722" s="1" t="s">
        <v>103</v>
      </c>
      <c r="H4722" s="1" t="s">
        <v>298</v>
      </c>
      <c r="I4722" s="1">
        <v>1</v>
      </c>
      <c r="J4722" s="1">
        <v>2023</v>
      </c>
      <c r="K4722" s="1">
        <v>83965</v>
      </c>
      <c r="L4722" s="1">
        <v>0</v>
      </c>
      <c r="M4722" s="1">
        <f t="array" ref="M4722">SUMPRODUCT(MAX(ISNUMBER(SEARCH('Class Rules'!$B$6:$B$85,$E4722))*ISNUMBER(SEARCH('Class Rules'!$C$6:$C$85,$F4722))*'Class Rules'!$A$6:$A$85))</f>
        <v>0</v>
      </c>
      <c r="N4722" s="1" t="str">
        <f t="array" ref="N4722">IF($M4722=0,'Class Rules'!$D$3,INDEX('Class Rules'!$D$6:$D$85,MATCH($M4722,'Class Rules'!$A$6:$A$85,0)))</f>
        <v>Passenger LDV</v>
      </c>
      <c r="O4722" s="1" t="str">
        <f t="array" ref="O4722">IF(SUMPRODUCT(MAX(ISNUMBER(SEARCH(Fuel_Rules!$A$6:$A$30,$E4722))*ISNUMBER(SEARCH(Fuel_Rules!$B$6:$B$30,$F4722))*(Fuel_Rules!$A$6:$A$30&lt;&gt;"")))&gt;0,"Plug-in hybrid",IF($G4722="Diesel","Diesel","Gasoline"))</f>
        <v>Gasoline</v>
      </c>
    </row>
    <row r="4723" spans="1:15" ht="15" customHeight="1" x14ac:dyDescent="0.25">
      <c r="A4723" s="1">
        <v>2022</v>
      </c>
      <c r="B4723" s="1" t="s">
        <v>6908</v>
      </c>
      <c r="C4723" s="1" t="s">
        <v>787</v>
      </c>
      <c r="D4723" s="1" t="s">
        <v>7090</v>
      </c>
      <c r="E4723" s="1" t="s">
        <v>647</v>
      </c>
      <c r="F4723" s="1" t="s">
        <v>789</v>
      </c>
      <c r="G4723" s="1" t="s">
        <v>103</v>
      </c>
      <c r="H4723" s="1" t="s">
        <v>298</v>
      </c>
      <c r="I4723" s="1">
        <v>1</v>
      </c>
      <c r="J4723" s="1">
        <v>2023</v>
      </c>
      <c r="K4723" s="1">
        <v>78405</v>
      </c>
      <c r="L4723" s="1">
        <v>0</v>
      </c>
      <c r="M4723" s="1">
        <f t="array" ref="M4723">SUMPRODUCT(MAX(ISNUMBER(SEARCH('Class Rules'!$B$6:$B$85,$E4723))*ISNUMBER(SEARCH('Class Rules'!$C$6:$C$85,$F4723))*'Class Rules'!$A$6:$A$85))</f>
        <v>0</v>
      </c>
      <c r="N4723" s="1" t="str">
        <f t="array" ref="N4723">IF($M4723=0,'Class Rules'!$D$3,INDEX('Class Rules'!$D$6:$D$85,MATCH($M4723,'Class Rules'!$A$6:$A$85,0)))</f>
        <v>Passenger LDV</v>
      </c>
      <c r="O4723" s="1" t="str">
        <f t="array" ref="O4723">IF(SUMPRODUCT(MAX(ISNUMBER(SEARCH(Fuel_Rules!$A$6:$A$30,$E4723))*ISNUMBER(SEARCH(Fuel_Rules!$B$6:$B$30,$F4723))*(Fuel_Rules!$A$6:$A$30&lt;&gt;"")))&gt;0,"Plug-in hybrid",IF($G4723="Diesel","Diesel","Gasoline"))</f>
        <v>Gasoline</v>
      </c>
    </row>
    <row r="4724" spans="1:15" ht="15" customHeight="1" x14ac:dyDescent="0.25">
      <c r="A4724" s="1">
        <v>2022</v>
      </c>
      <c r="B4724" s="1" t="s">
        <v>6908</v>
      </c>
      <c r="C4724" s="1" t="s">
        <v>787</v>
      </c>
      <c r="D4724" s="1" t="s">
        <v>7091</v>
      </c>
      <c r="E4724" s="1" t="s">
        <v>647</v>
      </c>
      <c r="F4724" s="1" t="s">
        <v>789</v>
      </c>
      <c r="G4724" s="1" t="s">
        <v>103</v>
      </c>
      <c r="H4724" s="1" t="s">
        <v>298</v>
      </c>
      <c r="I4724" s="1">
        <v>1</v>
      </c>
      <c r="J4724" s="1">
        <v>2023</v>
      </c>
      <c r="K4724" s="1">
        <v>75425</v>
      </c>
      <c r="L4724" s="1">
        <v>0</v>
      </c>
      <c r="M4724" s="1">
        <f t="array" ref="M4724">SUMPRODUCT(MAX(ISNUMBER(SEARCH('Class Rules'!$B$6:$B$85,$E4724))*ISNUMBER(SEARCH('Class Rules'!$C$6:$C$85,$F4724))*'Class Rules'!$A$6:$A$85))</f>
        <v>0</v>
      </c>
      <c r="N4724" s="1" t="str">
        <f t="array" ref="N4724">IF($M4724=0,'Class Rules'!$D$3,INDEX('Class Rules'!$D$6:$D$85,MATCH($M4724,'Class Rules'!$A$6:$A$85,0)))</f>
        <v>Passenger LDV</v>
      </c>
      <c r="O4724" s="1" t="str">
        <f t="array" ref="O4724">IF(SUMPRODUCT(MAX(ISNUMBER(SEARCH(Fuel_Rules!$A$6:$A$30,$E4724))*ISNUMBER(SEARCH(Fuel_Rules!$B$6:$B$30,$F4724))*(Fuel_Rules!$A$6:$A$30&lt;&gt;"")))&gt;0,"Plug-in hybrid",IF($G4724="Diesel","Diesel","Gasoline"))</f>
        <v>Gasoline</v>
      </c>
    </row>
    <row r="4725" spans="1:15" ht="15" customHeight="1" x14ac:dyDescent="0.25">
      <c r="A4725" s="1">
        <v>2022</v>
      </c>
      <c r="B4725" s="1" t="s">
        <v>6908</v>
      </c>
      <c r="C4725" s="1" t="s">
        <v>790</v>
      </c>
      <c r="D4725" s="1" t="s">
        <v>7092</v>
      </c>
      <c r="E4725" s="1" t="s">
        <v>647</v>
      </c>
      <c r="F4725" s="1" t="s">
        <v>792</v>
      </c>
      <c r="G4725" s="1" t="s">
        <v>103</v>
      </c>
      <c r="H4725" s="1" t="s">
        <v>298</v>
      </c>
      <c r="I4725" s="1">
        <v>1</v>
      </c>
      <c r="J4725" s="1">
        <v>2023</v>
      </c>
      <c r="K4725" s="1">
        <v>111314</v>
      </c>
      <c r="L4725" s="1">
        <v>0</v>
      </c>
      <c r="M4725" s="1">
        <f t="array" ref="M4725">SUMPRODUCT(MAX(ISNUMBER(SEARCH('Class Rules'!$B$6:$B$85,$E4725))*ISNUMBER(SEARCH('Class Rules'!$C$6:$C$85,$F4725))*'Class Rules'!$A$6:$A$85))</f>
        <v>0</v>
      </c>
      <c r="N4725" s="1" t="str">
        <f t="array" ref="N4725">IF($M4725=0,'Class Rules'!$D$3,INDEX('Class Rules'!$D$6:$D$85,MATCH($M4725,'Class Rules'!$A$6:$A$85,0)))</f>
        <v>Passenger LDV</v>
      </c>
      <c r="O4725" s="1" t="str">
        <f t="array" ref="O4725">IF(SUMPRODUCT(MAX(ISNUMBER(SEARCH(Fuel_Rules!$A$6:$A$30,$E4725))*ISNUMBER(SEARCH(Fuel_Rules!$B$6:$B$30,$F4725))*(Fuel_Rules!$A$6:$A$30&lt;&gt;"")))&gt;0,"Plug-in hybrid",IF($G4725="Diesel","Diesel","Gasoline"))</f>
        <v>Gasoline</v>
      </c>
    </row>
    <row r="4726" spans="1:15" ht="15" customHeight="1" x14ac:dyDescent="0.25">
      <c r="A4726" s="1">
        <v>2022</v>
      </c>
      <c r="B4726" s="1" t="s">
        <v>6908</v>
      </c>
      <c r="C4726" s="1" t="s">
        <v>793</v>
      </c>
      <c r="D4726" s="1" t="s">
        <v>7093</v>
      </c>
      <c r="E4726" s="1" t="s">
        <v>647</v>
      </c>
      <c r="F4726" s="1" t="s">
        <v>795</v>
      </c>
      <c r="G4726" s="1" t="s">
        <v>103</v>
      </c>
      <c r="H4726" s="1" t="s">
        <v>437</v>
      </c>
      <c r="I4726" s="1">
        <v>1</v>
      </c>
      <c r="J4726" s="1">
        <v>2023</v>
      </c>
      <c r="K4726" s="1">
        <v>122937</v>
      </c>
      <c r="L4726" s="1">
        <v>0</v>
      </c>
      <c r="M4726" s="1">
        <f t="array" ref="M4726">SUMPRODUCT(MAX(ISNUMBER(SEARCH('Class Rules'!$B$6:$B$85,$E4726))*ISNUMBER(SEARCH('Class Rules'!$C$6:$C$85,$F4726))*'Class Rules'!$A$6:$A$85))</f>
        <v>0</v>
      </c>
      <c r="N4726" s="1" t="str">
        <f t="array" ref="N4726">IF($M4726=0,'Class Rules'!$D$3,INDEX('Class Rules'!$D$6:$D$85,MATCH($M4726,'Class Rules'!$A$6:$A$85,0)))</f>
        <v>Passenger LDV</v>
      </c>
      <c r="O4726" s="1" t="str">
        <f t="array" ref="O4726">IF(SUMPRODUCT(MAX(ISNUMBER(SEARCH(Fuel_Rules!$A$6:$A$30,$E4726))*ISNUMBER(SEARCH(Fuel_Rules!$B$6:$B$30,$F4726))*(Fuel_Rules!$A$6:$A$30&lt;&gt;"")))&gt;0,"Plug-in hybrid",IF($G4726="Diesel","Diesel","Gasoline"))</f>
        <v>Gasoline</v>
      </c>
    </row>
    <row r="4727" spans="1:15" ht="15" customHeight="1" x14ac:dyDescent="0.25">
      <c r="A4727" s="1">
        <v>2022</v>
      </c>
      <c r="B4727" s="1" t="s">
        <v>6908</v>
      </c>
      <c r="C4727" s="1" t="s">
        <v>793</v>
      </c>
      <c r="D4727" s="1" t="s">
        <v>7094</v>
      </c>
      <c r="E4727" s="1" t="s">
        <v>647</v>
      </c>
      <c r="F4727" s="1" t="s">
        <v>795</v>
      </c>
      <c r="G4727" s="1" t="s">
        <v>103</v>
      </c>
      <c r="H4727" s="1" t="s">
        <v>437</v>
      </c>
      <c r="I4727" s="1">
        <v>1</v>
      </c>
      <c r="J4727" s="1">
        <v>2023</v>
      </c>
      <c r="K4727" s="1">
        <v>118511</v>
      </c>
      <c r="L4727" s="1">
        <v>0</v>
      </c>
      <c r="M4727" s="1">
        <f t="array" ref="M4727">SUMPRODUCT(MAX(ISNUMBER(SEARCH('Class Rules'!$B$6:$B$85,$E4727))*ISNUMBER(SEARCH('Class Rules'!$C$6:$C$85,$F4727))*'Class Rules'!$A$6:$A$85))</f>
        <v>0</v>
      </c>
      <c r="N4727" s="1" t="str">
        <f t="array" ref="N4727">IF($M4727=0,'Class Rules'!$D$3,INDEX('Class Rules'!$D$6:$D$85,MATCH($M4727,'Class Rules'!$A$6:$A$85,0)))</f>
        <v>Passenger LDV</v>
      </c>
      <c r="O4727" s="1" t="str">
        <f t="array" ref="O4727">IF(SUMPRODUCT(MAX(ISNUMBER(SEARCH(Fuel_Rules!$A$6:$A$30,$E4727))*ISNUMBER(SEARCH(Fuel_Rules!$B$6:$B$30,$F4727))*(Fuel_Rules!$A$6:$A$30&lt;&gt;"")))&gt;0,"Plug-in hybrid",IF($G4727="Diesel","Diesel","Gasoline"))</f>
        <v>Gasoline</v>
      </c>
    </row>
    <row r="4728" spans="1:15" ht="15" customHeight="1" x14ac:dyDescent="0.25">
      <c r="A4728" s="1">
        <v>2022</v>
      </c>
      <c r="B4728" s="1" t="s">
        <v>6908</v>
      </c>
      <c r="C4728" s="1" t="s">
        <v>802</v>
      </c>
      <c r="D4728" s="1" t="s">
        <v>7095</v>
      </c>
      <c r="E4728" s="1" t="s">
        <v>647</v>
      </c>
      <c r="F4728" s="1" t="s">
        <v>804</v>
      </c>
      <c r="G4728" s="1" t="s">
        <v>103</v>
      </c>
      <c r="H4728" s="1" t="s">
        <v>437</v>
      </c>
      <c r="I4728" s="1">
        <v>1.2</v>
      </c>
      <c r="J4728" s="1">
        <v>2023</v>
      </c>
      <c r="K4728" s="1">
        <v>153219</v>
      </c>
      <c r="L4728" s="1">
        <v>0</v>
      </c>
      <c r="M4728" s="1">
        <f t="array" ref="M4728">SUMPRODUCT(MAX(ISNUMBER(SEARCH('Class Rules'!$B$6:$B$85,$E4728))*ISNUMBER(SEARCH('Class Rules'!$C$6:$C$85,$F4728))*'Class Rules'!$A$6:$A$85))</f>
        <v>0</v>
      </c>
      <c r="N4728" s="1" t="str">
        <f t="array" ref="N4728">IF($M4728=0,'Class Rules'!$D$3,INDEX('Class Rules'!$D$6:$D$85,MATCH($M4728,'Class Rules'!$A$6:$A$85,0)))</f>
        <v>Passenger LDV</v>
      </c>
      <c r="O4728" s="1" t="str">
        <f t="array" ref="O4728">IF(SUMPRODUCT(MAX(ISNUMBER(SEARCH(Fuel_Rules!$A$6:$A$30,$E4728))*ISNUMBER(SEARCH(Fuel_Rules!$B$6:$B$30,$F4728))*(Fuel_Rules!$A$6:$A$30&lt;&gt;"")))&gt;0,"Plug-in hybrid",IF($G4728="Diesel","Diesel","Gasoline"))</f>
        <v>Gasoline</v>
      </c>
    </row>
    <row r="4729" spans="1:15" ht="15" customHeight="1" x14ac:dyDescent="0.25">
      <c r="A4729" s="1">
        <v>2022</v>
      </c>
      <c r="B4729" s="1" t="s">
        <v>6908</v>
      </c>
      <c r="C4729" s="1" t="s">
        <v>802</v>
      </c>
      <c r="D4729" s="1" t="s">
        <v>7096</v>
      </c>
      <c r="E4729" s="1" t="s">
        <v>647</v>
      </c>
      <c r="F4729" s="1" t="s">
        <v>804</v>
      </c>
      <c r="G4729" s="1" t="s">
        <v>103</v>
      </c>
      <c r="H4729" s="1" t="s">
        <v>437</v>
      </c>
      <c r="I4729" s="1">
        <v>1.2</v>
      </c>
      <c r="J4729" s="1">
        <v>2023</v>
      </c>
      <c r="K4729" s="1">
        <v>147856</v>
      </c>
      <c r="L4729" s="1">
        <v>0</v>
      </c>
      <c r="M4729" s="1">
        <f t="array" ref="M4729">SUMPRODUCT(MAX(ISNUMBER(SEARCH('Class Rules'!$B$6:$B$85,$E4729))*ISNUMBER(SEARCH('Class Rules'!$C$6:$C$85,$F4729))*'Class Rules'!$A$6:$A$85))</f>
        <v>0</v>
      </c>
      <c r="N4729" s="1" t="str">
        <f t="array" ref="N4729">IF($M4729=0,'Class Rules'!$D$3,INDEX('Class Rules'!$D$6:$D$85,MATCH($M4729,'Class Rules'!$A$6:$A$85,0)))</f>
        <v>Passenger LDV</v>
      </c>
      <c r="O4729" s="1" t="str">
        <f t="array" ref="O4729">IF(SUMPRODUCT(MAX(ISNUMBER(SEARCH(Fuel_Rules!$A$6:$A$30,$E4729))*ISNUMBER(SEARCH(Fuel_Rules!$B$6:$B$30,$F4729))*(Fuel_Rules!$A$6:$A$30&lt;&gt;"")))&gt;0,"Plug-in hybrid",IF($G4729="Diesel","Diesel","Gasoline"))</f>
        <v>Gasoline</v>
      </c>
    </row>
    <row r="4730" spans="1:15" ht="15" customHeight="1" x14ac:dyDescent="0.25">
      <c r="A4730" s="1">
        <v>2022</v>
      </c>
      <c r="B4730" s="1" t="s">
        <v>6908</v>
      </c>
      <c r="C4730" s="1" t="s">
        <v>3299</v>
      </c>
      <c r="D4730" s="1" t="s">
        <v>7097</v>
      </c>
      <c r="E4730" s="1" t="s">
        <v>647</v>
      </c>
      <c r="F4730" s="1" t="s">
        <v>3301</v>
      </c>
      <c r="G4730" s="1" t="s">
        <v>103</v>
      </c>
      <c r="H4730" s="1" t="s">
        <v>437</v>
      </c>
      <c r="I4730" s="1">
        <v>1</v>
      </c>
      <c r="J4730" s="1">
        <v>2023</v>
      </c>
      <c r="K4730" s="1">
        <v>118227</v>
      </c>
      <c r="L4730" s="1">
        <v>0</v>
      </c>
      <c r="M4730" s="1">
        <f t="array" ref="M4730">SUMPRODUCT(MAX(ISNUMBER(SEARCH('Class Rules'!$B$6:$B$85,$E4730))*ISNUMBER(SEARCH('Class Rules'!$C$6:$C$85,$F4730))*'Class Rules'!$A$6:$A$85))</f>
        <v>0</v>
      </c>
      <c r="N4730" s="1" t="str">
        <f t="array" ref="N4730">IF($M4730=0,'Class Rules'!$D$3,INDEX('Class Rules'!$D$6:$D$85,MATCH($M4730,'Class Rules'!$A$6:$A$85,0)))</f>
        <v>Passenger LDV</v>
      </c>
      <c r="O4730" s="1" t="str">
        <f t="array" ref="O4730">IF(SUMPRODUCT(MAX(ISNUMBER(SEARCH(Fuel_Rules!$A$6:$A$30,$E4730))*ISNUMBER(SEARCH(Fuel_Rules!$B$6:$B$30,$F4730))*(Fuel_Rules!$A$6:$A$30&lt;&gt;"")))&gt;0,"Plug-in hybrid",IF($G4730="Diesel","Diesel","Gasoline"))</f>
        <v>Gasoline</v>
      </c>
    </row>
    <row r="4731" spans="1:15" ht="15" customHeight="1" x14ac:dyDescent="0.25">
      <c r="A4731" s="1">
        <v>2022</v>
      </c>
      <c r="B4731" s="1" t="s">
        <v>6908</v>
      </c>
      <c r="C4731" s="1" t="s">
        <v>3299</v>
      </c>
      <c r="D4731" s="1" t="s">
        <v>7098</v>
      </c>
      <c r="E4731" s="1" t="s">
        <v>647</v>
      </c>
      <c r="F4731" s="1" t="s">
        <v>3301</v>
      </c>
      <c r="G4731" s="1" t="s">
        <v>103</v>
      </c>
      <c r="H4731" s="1" t="s">
        <v>437</v>
      </c>
      <c r="I4731" s="1">
        <v>1</v>
      </c>
      <c r="J4731" s="1">
        <v>2023</v>
      </c>
      <c r="K4731" s="1">
        <v>114089</v>
      </c>
      <c r="L4731" s="1">
        <v>0</v>
      </c>
      <c r="M4731" s="1">
        <f t="array" ref="M4731">SUMPRODUCT(MAX(ISNUMBER(SEARCH('Class Rules'!$B$6:$B$85,$E4731))*ISNUMBER(SEARCH('Class Rules'!$C$6:$C$85,$F4731))*'Class Rules'!$A$6:$A$85))</f>
        <v>0</v>
      </c>
      <c r="N4731" s="1" t="str">
        <f t="array" ref="N4731">IF($M4731=0,'Class Rules'!$D$3,INDEX('Class Rules'!$D$6:$D$85,MATCH($M4731,'Class Rules'!$A$6:$A$85,0)))</f>
        <v>Passenger LDV</v>
      </c>
      <c r="O4731" s="1" t="str">
        <f t="array" ref="O4731">IF(SUMPRODUCT(MAX(ISNUMBER(SEARCH(Fuel_Rules!$A$6:$A$30,$E4731))*ISNUMBER(SEARCH(Fuel_Rules!$B$6:$B$30,$F4731))*(Fuel_Rules!$A$6:$A$30&lt;&gt;"")))&gt;0,"Plug-in hybrid",IF($G4731="Diesel","Diesel","Gasoline"))</f>
        <v>Gasoline</v>
      </c>
    </row>
    <row r="4732" spans="1:15" ht="15" customHeight="1" x14ac:dyDescent="0.25">
      <c r="A4732" s="1">
        <v>2022</v>
      </c>
      <c r="B4732" s="1" t="s">
        <v>6908</v>
      </c>
      <c r="C4732" s="1" t="s">
        <v>808</v>
      </c>
      <c r="D4732" s="1" t="s">
        <v>7099</v>
      </c>
      <c r="E4732" s="1" t="s">
        <v>647</v>
      </c>
      <c r="F4732" s="1" t="s">
        <v>810</v>
      </c>
      <c r="G4732" s="1" t="s">
        <v>103</v>
      </c>
      <c r="H4732" s="1" t="s">
        <v>437</v>
      </c>
      <c r="I4732" s="1">
        <v>1.5</v>
      </c>
      <c r="J4732" s="1">
        <v>2023</v>
      </c>
      <c r="K4732" s="1">
        <v>223625</v>
      </c>
      <c r="L4732" s="1">
        <v>0</v>
      </c>
      <c r="M4732" s="1">
        <f t="array" ref="M4732">SUMPRODUCT(MAX(ISNUMBER(SEARCH('Class Rules'!$B$6:$B$85,$E4732))*ISNUMBER(SEARCH('Class Rules'!$C$6:$C$85,$F4732))*'Class Rules'!$A$6:$A$85))</f>
        <v>0</v>
      </c>
      <c r="N4732" s="1" t="str">
        <f t="array" ref="N4732">IF($M4732=0,'Class Rules'!$D$3,INDEX('Class Rules'!$D$6:$D$85,MATCH($M4732,'Class Rules'!$A$6:$A$85,0)))</f>
        <v>Passenger LDV</v>
      </c>
      <c r="O4732" s="1" t="str">
        <f t="array" ref="O4732">IF(SUMPRODUCT(MAX(ISNUMBER(SEARCH(Fuel_Rules!$A$6:$A$30,$E4732))*ISNUMBER(SEARCH(Fuel_Rules!$B$6:$B$30,$F4732))*(Fuel_Rules!$A$6:$A$30&lt;&gt;"")))&gt;0,"Plug-in hybrid",IF($G4732="Diesel","Diesel","Gasoline"))</f>
        <v>Gasoline</v>
      </c>
    </row>
    <row r="4733" spans="1:15" ht="15" customHeight="1" x14ac:dyDescent="0.25">
      <c r="A4733" s="1">
        <v>2022</v>
      </c>
      <c r="B4733" s="1" t="s">
        <v>6908</v>
      </c>
      <c r="C4733" s="1" t="s">
        <v>811</v>
      </c>
      <c r="D4733" s="1" t="s">
        <v>7100</v>
      </c>
      <c r="E4733" s="1" t="s">
        <v>647</v>
      </c>
      <c r="F4733" s="1" t="s">
        <v>813</v>
      </c>
      <c r="G4733" s="1" t="s">
        <v>103</v>
      </c>
      <c r="H4733" s="1" t="s">
        <v>437</v>
      </c>
      <c r="I4733" s="1">
        <v>1</v>
      </c>
      <c r="J4733" s="1">
        <v>2023</v>
      </c>
      <c r="K4733" s="1">
        <v>101623</v>
      </c>
      <c r="L4733" s="1">
        <v>0</v>
      </c>
      <c r="M4733" s="1">
        <f t="array" ref="M4733">SUMPRODUCT(MAX(ISNUMBER(SEARCH('Class Rules'!$B$6:$B$85,$E4733))*ISNUMBER(SEARCH('Class Rules'!$C$6:$C$85,$F4733))*'Class Rules'!$A$6:$A$85))</f>
        <v>0</v>
      </c>
      <c r="N4733" s="1" t="str">
        <f t="array" ref="N4733">IF($M4733=0,'Class Rules'!$D$3,INDEX('Class Rules'!$D$6:$D$85,MATCH($M4733,'Class Rules'!$A$6:$A$85,0)))</f>
        <v>Passenger LDV</v>
      </c>
      <c r="O4733" s="1" t="str">
        <f t="array" ref="O4733">IF(SUMPRODUCT(MAX(ISNUMBER(SEARCH(Fuel_Rules!$A$6:$A$30,$E4733))*ISNUMBER(SEARCH(Fuel_Rules!$B$6:$B$30,$F4733))*(Fuel_Rules!$A$6:$A$30&lt;&gt;"")))&gt;0,"Plug-in hybrid",IF($G4733="Diesel","Diesel","Gasoline"))</f>
        <v>Gasoline</v>
      </c>
    </row>
    <row r="4734" spans="1:15" ht="15" customHeight="1" x14ac:dyDescent="0.25">
      <c r="A4734" s="1">
        <v>2022</v>
      </c>
      <c r="B4734" s="1" t="s">
        <v>6908</v>
      </c>
      <c r="C4734" s="1" t="s">
        <v>811</v>
      </c>
      <c r="D4734" s="1" t="s">
        <v>7101</v>
      </c>
      <c r="E4734" s="1" t="s">
        <v>647</v>
      </c>
      <c r="F4734" s="1" t="s">
        <v>813</v>
      </c>
      <c r="G4734" s="1" t="s">
        <v>103</v>
      </c>
      <c r="H4734" s="1" t="s">
        <v>437</v>
      </c>
      <c r="I4734" s="1">
        <v>1</v>
      </c>
      <c r="J4734" s="1">
        <v>2023</v>
      </c>
      <c r="K4734" s="1">
        <v>96745</v>
      </c>
      <c r="L4734" s="1">
        <v>0</v>
      </c>
      <c r="M4734" s="1">
        <f t="array" ref="M4734">SUMPRODUCT(MAX(ISNUMBER(SEARCH('Class Rules'!$B$6:$B$85,$E4734))*ISNUMBER(SEARCH('Class Rules'!$C$6:$C$85,$F4734))*'Class Rules'!$A$6:$A$85))</f>
        <v>0</v>
      </c>
      <c r="N4734" s="1" t="str">
        <f t="array" ref="N4734">IF($M4734=0,'Class Rules'!$D$3,INDEX('Class Rules'!$D$6:$D$85,MATCH($M4734,'Class Rules'!$A$6:$A$85,0)))</f>
        <v>Passenger LDV</v>
      </c>
      <c r="O4734" s="1" t="str">
        <f t="array" ref="O4734">IF(SUMPRODUCT(MAX(ISNUMBER(SEARCH(Fuel_Rules!$A$6:$A$30,$E4734))*ISNUMBER(SEARCH(Fuel_Rules!$B$6:$B$30,$F4734))*(Fuel_Rules!$A$6:$A$30&lt;&gt;"")))&gt;0,"Plug-in hybrid",IF($G4734="Diesel","Diesel","Gasoline"))</f>
        <v>Gasoline</v>
      </c>
    </row>
    <row r="4735" spans="1:15" ht="15" customHeight="1" x14ac:dyDescent="0.25">
      <c r="A4735" s="1">
        <v>2022</v>
      </c>
      <c r="B4735" s="1" t="s">
        <v>6908</v>
      </c>
      <c r="C4735" s="1" t="s">
        <v>814</v>
      </c>
      <c r="D4735" s="1" t="s">
        <v>7102</v>
      </c>
      <c r="E4735" s="1" t="s">
        <v>647</v>
      </c>
      <c r="F4735" s="1" t="s">
        <v>816</v>
      </c>
      <c r="G4735" s="1" t="s">
        <v>103</v>
      </c>
      <c r="H4735" s="1" t="s">
        <v>437</v>
      </c>
      <c r="I4735" s="1">
        <v>1</v>
      </c>
      <c r="J4735" s="1">
        <v>2023</v>
      </c>
      <c r="K4735" s="1">
        <v>103551</v>
      </c>
      <c r="L4735" s="1">
        <v>0</v>
      </c>
      <c r="M4735" s="1">
        <f t="array" ref="M4735">SUMPRODUCT(MAX(ISNUMBER(SEARCH('Class Rules'!$B$6:$B$85,$E4735))*ISNUMBER(SEARCH('Class Rules'!$C$6:$C$85,$F4735))*'Class Rules'!$A$6:$A$85))</f>
        <v>0</v>
      </c>
      <c r="N4735" s="1" t="str">
        <f t="array" ref="N4735">IF($M4735=0,'Class Rules'!$D$3,INDEX('Class Rules'!$D$6:$D$85,MATCH($M4735,'Class Rules'!$A$6:$A$85,0)))</f>
        <v>Passenger LDV</v>
      </c>
      <c r="O4735" s="1" t="str">
        <f t="array" ref="O4735">IF(SUMPRODUCT(MAX(ISNUMBER(SEARCH(Fuel_Rules!$A$6:$A$30,$E4735))*ISNUMBER(SEARCH(Fuel_Rules!$B$6:$B$30,$F4735))*(Fuel_Rules!$A$6:$A$30&lt;&gt;"")))&gt;0,"Plug-in hybrid",IF($G4735="Diesel","Diesel","Gasoline"))</f>
        <v>Gasoline</v>
      </c>
    </row>
    <row r="4736" spans="1:15" ht="15" customHeight="1" x14ac:dyDescent="0.25">
      <c r="A4736" s="1">
        <v>2022</v>
      </c>
      <c r="B4736" s="1" t="s">
        <v>6908</v>
      </c>
      <c r="C4736" s="1" t="s">
        <v>817</v>
      </c>
      <c r="D4736" s="1" t="s">
        <v>7103</v>
      </c>
      <c r="E4736" s="1" t="s">
        <v>647</v>
      </c>
      <c r="F4736" s="1" t="s">
        <v>819</v>
      </c>
      <c r="G4736" s="1" t="s">
        <v>103</v>
      </c>
      <c r="H4736" s="1" t="s">
        <v>437</v>
      </c>
      <c r="I4736" s="1">
        <v>1</v>
      </c>
      <c r="J4736" s="1">
        <v>2023</v>
      </c>
      <c r="K4736" s="1">
        <v>131858</v>
      </c>
      <c r="L4736" s="1">
        <v>0</v>
      </c>
      <c r="M4736" s="1">
        <f t="array" ref="M4736">SUMPRODUCT(MAX(ISNUMBER(SEARCH('Class Rules'!$B$6:$B$85,$E4736))*ISNUMBER(SEARCH('Class Rules'!$C$6:$C$85,$F4736))*'Class Rules'!$A$6:$A$85))</f>
        <v>0</v>
      </c>
      <c r="N4736" s="1" t="str">
        <f t="array" ref="N4736">IF($M4736=0,'Class Rules'!$D$3,INDEX('Class Rules'!$D$6:$D$85,MATCH($M4736,'Class Rules'!$A$6:$A$85,0)))</f>
        <v>Passenger LDV</v>
      </c>
      <c r="O4736" s="1" t="str">
        <f t="array" ref="O4736">IF(SUMPRODUCT(MAX(ISNUMBER(SEARCH(Fuel_Rules!$A$6:$A$30,$E4736))*ISNUMBER(SEARCH(Fuel_Rules!$B$6:$B$30,$F4736))*(Fuel_Rules!$A$6:$A$30&lt;&gt;"")))&gt;0,"Plug-in hybrid",IF($G4736="Diesel","Diesel","Gasoline"))</f>
        <v>Gasoline</v>
      </c>
    </row>
    <row r="4737" spans="1:15" ht="15" customHeight="1" x14ac:dyDescent="0.25">
      <c r="A4737" s="1">
        <v>2022</v>
      </c>
      <c r="B4737" s="1" t="s">
        <v>6908</v>
      </c>
      <c r="C4737" s="1" t="s">
        <v>817</v>
      </c>
      <c r="D4737" s="1" t="s">
        <v>7104</v>
      </c>
      <c r="E4737" s="1" t="s">
        <v>647</v>
      </c>
      <c r="F4737" s="1" t="s">
        <v>819</v>
      </c>
      <c r="G4737" s="1" t="s">
        <v>103</v>
      </c>
      <c r="H4737" s="1" t="s">
        <v>437</v>
      </c>
      <c r="I4737" s="1">
        <v>1</v>
      </c>
      <c r="J4737" s="1">
        <v>2023</v>
      </c>
      <c r="K4737" s="1">
        <v>127111</v>
      </c>
      <c r="L4737" s="1">
        <v>0</v>
      </c>
      <c r="M4737" s="1">
        <f t="array" ref="M4737">SUMPRODUCT(MAX(ISNUMBER(SEARCH('Class Rules'!$B$6:$B$85,$E4737))*ISNUMBER(SEARCH('Class Rules'!$C$6:$C$85,$F4737))*'Class Rules'!$A$6:$A$85))</f>
        <v>0</v>
      </c>
      <c r="N4737" s="1" t="str">
        <f t="array" ref="N4737">IF($M4737=0,'Class Rules'!$D$3,INDEX('Class Rules'!$D$6:$D$85,MATCH($M4737,'Class Rules'!$A$6:$A$85,0)))</f>
        <v>Passenger LDV</v>
      </c>
      <c r="O4737" s="1" t="str">
        <f t="array" ref="O4737">IF(SUMPRODUCT(MAX(ISNUMBER(SEARCH(Fuel_Rules!$A$6:$A$30,$E4737))*ISNUMBER(SEARCH(Fuel_Rules!$B$6:$B$30,$F4737))*(Fuel_Rules!$A$6:$A$30&lt;&gt;"")))&gt;0,"Plug-in hybrid",IF($G4737="Diesel","Diesel","Gasoline"))</f>
        <v>Gasoline</v>
      </c>
    </row>
    <row r="4738" spans="1:15" ht="15" customHeight="1" x14ac:dyDescent="0.25">
      <c r="A4738" s="1">
        <v>2022</v>
      </c>
      <c r="B4738" s="1" t="s">
        <v>6908</v>
      </c>
      <c r="C4738" s="1" t="s">
        <v>820</v>
      </c>
      <c r="D4738" s="1" t="s">
        <v>7105</v>
      </c>
      <c r="E4738" s="1" t="s">
        <v>647</v>
      </c>
      <c r="F4738" s="1" t="s">
        <v>822</v>
      </c>
      <c r="G4738" s="1" t="s">
        <v>103</v>
      </c>
      <c r="H4738" s="1" t="s">
        <v>437</v>
      </c>
      <c r="I4738" s="1">
        <v>1</v>
      </c>
      <c r="J4738" s="1">
        <v>2023</v>
      </c>
      <c r="K4738" s="1">
        <v>142183</v>
      </c>
      <c r="L4738" s="1">
        <v>0</v>
      </c>
      <c r="M4738" s="1">
        <f t="array" ref="M4738">SUMPRODUCT(MAX(ISNUMBER(SEARCH('Class Rules'!$B$6:$B$85,$E4738))*ISNUMBER(SEARCH('Class Rules'!$C$6:$C$85,$F4738))*'Class Rules'!$A$6:$A$85))</f>
        <v>0</v>
      </c>
      <c r="N4738" s="1" t="str">
        <f t="array" ref="N4738">IF($M4738=0,'Class Rules'!$D$3,INDEX('Class Rules'!$D$6:$D$85,MATCH($M4738,'Class Rules'!$A$6:$A$85,0)))</f>
        <v>Passenger LDV</v>
      </c>
      <c r="O4738" s="1" t="str">
        <f t="array" ref="O4738">IF(SUMPRODUCT(MAX(ISNUMBER(SEARCH(Fuel_Rules!$A$6:$A$30,$E4738))*ISNUMBER(SEARCH(Fuel_Rules!$B$6:$B$30,$F4738))*(Fuel_Rules!$A$6:$A$30&lt;&gt;"")))&gt;0,"Plug-in hybrid",IF($G4738="Diesel","Diesel","Gasoline"))</f>
        <v>Gasoline</v>
      </c>
    </row>
    <row r="4739" spans="1:15" ht="15" customHeight="1" x14ac:dyDescent="0.25">
      <c r="A4739" s="1">
        <v>2022</v>
      </c>
      <c r="B4739" s="1" t="s">
        <v>6908</v>
      </c>
      <c r="C4739" s="1" t="s">
        <v>820</v>
      </c>
      <c r="D4739" s="1" t="s">
        <v>7106</v>
      </c>
      <c r="E4739" s="1" t="s">
        <v>647</v>
      </c>
      <c r="F4739" s="1" t="s">
        <v>822</v>
      </c>
      <c r="G4739" s="1" t="s">
        <v>103</v>
      </c>
      <c r="H4739" s="1" t="s">
        <v>437</v>
      </c>
      <c r="I4739" s="1">
        <v>1</v>
      </c>
      <c r="J4739" s="1">
        <v>2023</v>
      </c>
      <c r="K4739" s="1">
        <v>137885</v>
      </c>
      <c r="L4739" s="1">
        <v>0</v>
      </c>
      <c r="M4739" s="1">
        <f t="array" ref="M4739">SUMPRODUCT(MAX(ISNUMBER(SEARCH('Class Rules'!$B$6:$B$85,$E4739))*ISNUMBER(SEARCH('Class Rules'!$C$6:$C$85,$F4739))*'Class Rules'!$A$6:$A$85))</f>
        <v>0</v>
      </c>
      <c r="N4739" s="1" t="str">
        <f t="array" ref="N4739">IF($M4739=0,'Class Rules'!$D$3,INDEX('Class Rules'!$D$6:$D$85,MATCH($M4739,'Class Rules'!$A$6:$A$85,0)))</f>
        <v>Passenger LDV</v>
      </c>
      <c r="O4739" s="1" t="str">
        <f t="array" ref="O4739">IF(SUMPRODUCT(MAX(ISNUMBER(SEARCH(Fuel_Rules!$A$6:$A$30,$E4739))*ISNUMBER(SEARCH(Fuel_Rules!$B$6:$B$30,$F4739))*(Fuel_Rules!$A$6:$A$30&lt;&gt;"")))&gt;0,"Plug-in hybrid",IF($G4739="Diesel","Diesel","Gasoline"))</f>
        <v>Gasoline</v>
      </c>
    </row>
    <row r="4740" spans="1:15" ht="15" customHeight="1" x14ac:dyDescent="0.25">
      <c r="A4740" s="1">
        <v>2022</v>
      </c>
      <c r="B4740" s="1" t="s">
        <v>6908</v>
      </c>
      <c r="C4740" s="1" t="s">
        <v>823</v>
      </c>
      <c r="D4740" s="1" t="s">
        <v>7107</v>
      </c>
      <c r="E4740" s="1" t="s">
        <v>647</v>
      </c>
      <c r="F4740" s="1" t="s">
        <v>825</v>
      </c>
      <c r="G4740" s="1" t="s">
        <v>103</v>
      </c>
      <c r="H4740" s="1" t="s">
        <v>437</v>
      </c>
      <c r="I4740" s="1">
        <v>1.8</v>
      </c>
      <c r="J4740" s="1">
        <v>2023</v>
      </c>
      <c r="K4740" s="1">
        <v>102646</v>
      </c>
      <c r="L4740" s="1">
        <v>0</v>
      </c>
      <c r="M4740" s="1">
        <f t="array" ref="M4740">SUMPRODUCT(MAX(ISNUMBER(SEARCH('Class Rules'!$B$6:$B$85,$E4740))*ISNUMBER(SEARCH('Class Rules'!$C$6:$C$85,$F4740))*'Class Rules'!$A$6:$A$85))</f>
        <v>0</v>
      </c>
      <c r="N4740" s="1" t="str">
        <f t="array" ref="N4740">IF($M4740=0,'Class Rules'!$D$3,INDEX('Class Rules'!$D$6:$D$85,MATCH($M4740,'Class Rules'!$A$6:$A$85,0)))</f>
        <v>Passenger LDV</v>
      </c>
      <c r="O4740" s="1" t="str">
        <f t="array" ref="O4740">IF(SUMPRODUCT(MAX(ISNUMBER(SEARCH(Fuel_Rules!$A$6:$A$30,$E4740))*ISNUMBER(SEARCH(Fuel_Rules!$B$6:$B$30,$F4740))*(Fuel_Rules!$A$6:$A$30&lt;&gt;"")))&gt;0,"Plug-in hybrid",IF($G4740="Diesel","Diesel","Gasoline"))</f>
        <v>Gasoline</v>
      </c>
    </row>
    <row r="4741" spans="1:15" ht="15" customHeight="1" x14ac:dyDescent="0.25">
      <c r="A4741" s="1">
        <v>2022</v>
      </c>
      <c r="B4741" s="1" t="s">
        <v>6908</v>
      </c>
      <c r="C4741" s="1" t="s">
        <v>826</v>
      </c>
      <c r="D4741" s="1" t="s">
        <v>7108</v>
      </c>
      <c r="E4741" s="1" t="s">
        <v>647</v>
      </c>
      <c r="F4741" s="1" t="s">
        <v>828</v>
      </c>
      <c r="G4741" s="1" t="s">
        <v>105</v>
      </c>
      <c r="H4741" s="1" t="s">
        <v>437</v>
      </c>
      <c r="I4741" s="1">
        <v>2.8</v>
      </c>
      <c r="J4741" s="1">
        <v>2023</v>
      </c>
      <c r="K4741" s="1">
        <v>281772</v>
      </c>
      <c r="L4741" s="1">
        <v>0</v>
      </c>
      <c r="M4741" s="1">
        <f t="array" ref="M4741">SUMPRODUCT(MAX(ISNUMBER(SEARCH('Class Rules'!$B$6:$B$85,$E4741))*ISNUMBER(SEARCH('Class Rules'!$C$6:$C$85,$F4741))*'Class Rules'!$A$6:$A$85))</f>
        <v>15</v>
      </c>
      <c r="N4741" s="1" t="str">
        <f t="array" ref="N4741">IF($M4741=0,'Class Rules'!$D$3,INDEX('Class Rules'!$D$6:$D$85,MATCH($M4741,'Class Rules'!$A$6:$A$85,0)))</f>
        <v>Freight LDV</v>
      </c>
      <c r="O4741" s="1" t="str">
        <f t="array" ref="O4741">IF(SUMPRODUCT(MAX(ISNUMBER(SEARCH(Fuel_Rules!$A$6:$A$30,$E4741))*ISNUMBER(SEARCH(Fuel_Rules!$B$6:$B$30,$F4741))*(Fuel_Rules!$A$6:$A$30&lt;&gt;"")))&gt;0,"Plug-in hybrid",IF($G4741="Diesel","Diesel","Gasoline"))</f>
        <v>Diesel</v>
      </c>
    </row>
    <row r="4742" spans="1:15" ht="15" customHeight="1" x14ac:dyDescent="0.25">
      <c r="A4742" s="1">
        <v>2022</v>
      </c>
      <c r="B4742" s="1" t="s">
        <v>6908</v>
      </c>
      <c r="C4742" s="1" t="s">
        <v>826</v>
      </c>
      <c r="D4742" s="1" t="s">
        <v>7109</v>
      </c>
      <c r="E4742" s="1" t="s">
        <v>647</v>
      </c>
      <c r="F4742" s="1" t="s">
        <v>828</v>
      </c>
      <c r="G4742" s="1" t="s">
        <v>105</v>
      </c>
      <c r="H4742" s="1" t="s">
        <v>437</v>
      </c>
      <c r="I4742" s="1">
        <v>2.8</v>
      </c>
      <c r="J4742" s="1">
        <v>2023</v>
      </c>
      <c r="K4742" s="1">
        <v>270782</v>
      </c>
      <c r="L4742" s="1">
        <v>0</v>
      </c>
      <c r="M4742" s="1">
        <f t="array" ref="M4742">SUMPRODUCT(MAX(ISNUMBER(SEARCH('Class Rules'!$B$6:$B$85,$E4742))*ISNUMBER(SEARCH('Class Rules'!$C$6:$C$85,$F4742))*'Class Rules'!$A$6:$A$85))</f>
        <v>15</v>
      </c>
      <c r="N4742" s="1" t="str">
        <f t="array" ref="N4742">IF($M4742=0,'Class Rules'!$D$3,INDEX('Class Rules'!$D$6:$D$85,MATCH($M4742,'Class Rules'!$A$6:$A$85,0)))</f>
        <v>Freight LDV</v>
      </c>
      <c r="O4742" s="1" t="str">
        <f t="array" ref="O4742">IF(SUMPRODUCT(MAX(ISNUMBER(SEARCH(Fuel_Rules!$A$6:$A$30,$E4742))*ISNUMBER(SEARCH(Fuel_Rules!$B$6:$B$30,$F4742))*(Fuel_Rules!$A$6:$A$30&lt;&gt;"")))&gt;0,"Plug-in hybrid",IF($G4742="Diesel","Diesel","Gasoline"))</f>
        <v>Diesel</v>
      </c>
    </row>
    <row r="4743" spans="1:15" ht="15" customHeight="1" x14ac:dyDescent="0.25">
      <c r="A4743" s="1">
        <v>2022</v>
      </c>
      <c r="B4743" s="1" t="s">
        <v>6908</v>
      </c>
      <c r="C4743" s="1" t="s">
        <v>4328</v>
      </c>
      <c r="D4743" s="1" t="s">
        <v>7110</v>
      </c>
      <c r="E4743" s="1" t="s">
        <v>647</v>
      </c>
      <c r="F4743" s="1" t="s">
        <v>4330</v>
      </c>
      <c r="G4743" s="1" t="s">
        <v>103</v>
      </c>
      <c r="H4743" s="1" t="s">
        <v>437</v>
      </c>
      <c r="I4743" s="1">
        <v>1.4</v>
      </c>
      <c r="J4743" s="1">
        <v>2023</v>
      </c>
      <c r="K4743" s="1">
        <v>153230</v>
      </c>
      <c r="L4743" s="1">
        <v>0</v>
      </c>
      <c r="M4743" s="1">
        <f t="array" ref="M4743">SUMPRODUCT(MAX(ISNUMBER(SEARCH('Class Rules'!$B$6:$B$85,$E4743))*ISNUMBER(SEARCH('Class Rules'!$C$6:$C$85,$F4743))*'Class Rules'!$A$6:$A$85))</f>
        <v>0</v>
      </c>
      <c r="N4743" s="1" t="str">
        <f t="array" ref="N4743">IF($M4743=0,'Class Rules'!$D$3,INDEX('Class Rules'!$D$6:$D$85,MATCH($M4743,'Class Rules'!$A$6:$A$85,0)))</f>
        <v>Passenger LDV</v>
      </c>
      <c r="O4743" s="1" t="str">
        <f t="array" ref="O4743">IF(SUMPRODUCT(MAX(ISNUMBER(SEARCH(Fuel_Rules!$A$6:$A$30,$E4743))*ISNUMBER(SEARCH(Fuel_Rules!$B$6:$B$30,$F4743))*(Fuel_Rules!$A$6:$A$30&lt;&gt;"")))&gt;0,"Plug-in hybrid",IF($G4743="Diesel","Diesel","Gasoline"))</f>
        <v>Gasoline</v>
      </c>
    </row>
    <row r="4744" spans="1:15" ht="15" customHeight="1" x14ac:dyDescent="0.25">
      <c r="A4744" s="1">
        <v>2022</v>
      </c>
      <c r="B4744" s="1" t="s">
        <v>6908</v>
      </c>
      <c r="C4744" s="1" t="s">
        <v>4331</v>
      </c>
      <c r="D4744" s="1" t="s">
        <v>7111</v>
      </c>
      <c r="E4744" s="1" t="s">
        <v>647</v>
      </c>
      <c r="F4744" s="1" t="s">
        <v>4333</v>
      </c>
      <c r="G4744" s="1" t="s">
        <v>103</v>
      </c>
      <c r="H4744" s="1" t="s">
        <v>437</v>
      </c>
      <c r="I4744" s="1">
        <v>1.4</v>
      </c>
      <c r="J4744" s="1">
        <v>2023</v>
      </c>
      <c r="K4744" s="1">
        <v>140567</v>
      </c>
      <c r="L4744" s="1">
        <v>0</v>
      </c>
      <c r="M4744" s="1">
        <f t="array" ref="M4744">SUMPRODUCT(MAX(ISNUMBER(SEARCH('Class Rules'!$B$6:$B$85,$E4744))*ISNUMBER(SEARCH('Class Rules'!$C$6:$C$85,$F4744))*'Class Rules'!$A$6:$A$85))</f>
        <v>0</v>
      </c>
      <c r="N4744" s="1" t="str">
        <f t="array" ref="N4744">IF($M4744=0,'Class Rules'!$D$3,INDEX('Class Rules'!$D$6:$D$85,MATCH($M4744,'Class Rules'!$A$6:$A$85,0)))</f>
        <v>Passenger LDV</v>
      </c>
      <c r="O4744" s="1" t="str">
        <f t="array" ref="O4744">IF(SUMPRODUCT(MAX(ISNUMBER(SEARCH(Fuel_Rules!$A$6:$A$30,$E4744))*ISNUMBER(SEARCH(Fuel_Rules!$B$6:$B$30,$F4744))*(Fuel_Rules!$A$6:$A$30&lt;&gt;"")))&gt;0,"Plug-in hybrid",IF($G4744="Diesel","Diesel","Gasoline"))</f>
        <v>Gasoline</v>
      </c>
    </row>
    <row r="4745" spans="1:15" ht="15" customHeight="1" x14ac:dyDescent="0.25">
      <c r="A4745" s="1">
        <v>2022</v>
      </c>
      <c r="B4745" s="1" t="s">
        <v>6908</v>
      </c>
      <c r="C4745" s="1" t="s">
        <v>4331</v>
      </c>
      <c r="D4745" s="1" t="s">
        <v>7112</v>
      </c>
      <c r="E4745" s="1" t="s">
        <v>647</v>
      </c>
      <c r="F4745" s="1" t="s">
        <v>4333</v>
      </c>
      <c r="G4745" s="1" t="s">
        <v>103</v>
      </c>
      <c r="H4745" s="1" t="s">
        <v>437</v>
      </c>
      <c r="I4745" s="1">
        <v>1.4</v>
      </c>
      <c r="J4745" s="1">
        <v>2023</v>
      </c>
      <c r="K4745" s="1">
        <v>135225</v>
      </c>
      <c r="L4745" s="1">
        <v>0</v>
      </c>
      <c r="M4745" s="1">
        <f t="array" ref="M4745">SUMPRODUCT(MAX(ISNUMBER(SEARCH('Class Rules'!$B$6:$B$85,$E4745))*ISNUMBER(SEARCH('Class Rules'!$C$6:$C$85,$F4745))*'Class Rules'!$A$6:$A$85))</f>
        <v>0</v>
      </c>
      <c r="N4745" s="1" t="str">
        <f t="array" ref="N4745">IF($M4745=0,'Class Rules'!$D$3,INDEX('Class Rules'!$D$6:$D$85,MATCH($M4745,'Class Rules'!$A$6:$A$85,0)))</f>
        <v>Passenger LDV</v>
      </c>
      <c r="O4745" s="1" t="str">
        <f t="array" ref="O4745">IF(SUMPRODUCT(MAX(ISNUMBER(SEARCH(Fuel_Rules!$A$6:$A$30,$E4745))*ISNUMBER(SEARCH(Fuel_Rules!$B$6:$B$30,$F4745))*(Fuel_Rules!$A$6:$A$30&lt;&gt;"")))&gt;0,"Plug-in hybrid",IF($G4745="Diesel","Diesel","Gasoline"))</f>
        <v>Gasoline</v>
      </c>
    </row>
    <row r="4746" spans="1:15" ht="15" customHeight="1" x14ac:dyDescent="0.25">
      <c r="A4746" s="1">
        <v>2022</v>
      </c>
      <c r="B4746" s="1" t="s">
        <v>6908</v>
      </c>
      <c r="C4746" s="1" t="s">
        <v>836</v>
      </c>
      <c r="D4746" s="1" t="s">
        <v>7113</v>
      </c>
      <c r="E4746" s="1" t="s">
        <v>831</v>
      </c>
      <c r="F4746" s="1" t="s">
        <v>838</v>
      </c>
      <c r="G4746" s="1" t="s">
        <v>105</v>
      </c>
      <c r="H4746" s="1" t="s">
        <v>298</v>
      </c>
      <c r="I4746" s="1">
        <v>1.6</v>
      </c>
      <c r="J4746" s="1">
        <v>2023</v>
      </c>
      <c r="K4746" s="1">
        <v>169365</v>
      </c>
      <c r="L4746" s="1">
        <v>0</v>
      </c>
      <c r="M4746" s="1">
        <f t="array" ref="M4746">SUMPRODUCT(MAX(ISNUMBER(SEARCH('Class Rules'!$B$6:$B$85,$E4746))*ISNUMBER(SEARCH('Class Rules'!$C$6:$C$85,$F4746))*'Class Rules'!$A$6:$A$85))</f>
        <v>30</v>
      </c>
      <c r="N4746" s="1" t="str">
        <f t="array" ref="N4746">IF($M4746=0,'Class Rules'!$D$3,INDEX('Class Rules'!$D$6:$D$85,MATCH($M4746,'Class Rules'!$A$6:$A$85,0)))</f>
        <v>Freight LDV</v>
      </c>
      <c r="O4746" s="1" t="str">
        <f t="array" ref="O4746">IF(SUMPRODUCT(MAX(ISNUMBER(SEARCH(Fuel_Rules!$A$6:$A$30,$E4746))*ISNUMBER(SEARCH(Fuel_Rules!$B$6:$B$30,$F4746))*(Fuel_Rules!$A$6:$A$30&lt;&gt;"")))&gt;0,"Plug-in hybrid",IF($G4746="Diesel","Diesel","Gasoline"))</f>
        <v>Diesel</v>
      </c>
    </row>
    <row r="4747" spans="1:15" ht="15" customHeight="1" x14ac:dyDescent="0.25">
      <c r="A4747" s="1">
        <v>2022</v>
      </c>
      <c r="B4747" s="1" t="s">
        <v>6908</v>
      </c>
      <c r="C4747" s="1" t="s">
        <v>839</v>
      </c>
      <c r="D4747" s="1" t="s">
        <v>7114</v>
      </c>
      <c r="E4747" s="1" t="s">
        <v>831</v>
      </c>
      <c r="F4747" s="1" t="s">
        <v>841</v>
      </c>
      <c r="G4747" s="1" t="s">
        <v>105</v>
      </c>
      <c r="H4747" s="1" t="s">
        <v>298</v>
      </c>
      <c r="I4747" s="1">
        <v>1.6</v>
      </c>
      <c r="J4747" s="1">
        <v>2023</v>
      </c>
      <c r="K4747" s="1">
        <v>193655</v>
      </c>
      <c r="L4747" s="1">
        <v>0</v>
      </c>
      <c r="M4747" s="1">
        <f t="array" ref="M4747">SUMPRODUCT(MAX(ISNUMBER(SEARCH('Class Rules'!$B$6:$B$85,$E4747))*ISNUMBER(SEARCH('Class Rules'!$C$6:$C$85,$F4747))*'Class Rules'!$A$6:$A$85))</f>
        <v>0</v>
      </c>
      <c r="N4747" s="1" t="str">
        <f t="array" ref="N4747">IF($M4747=0,'Class Rules'!$D$3,INDEX('Class Rules'!$D$6:$D$85,MATCH($M4747,'Class Rules'!$A$6:$A$85,0)))</f>
        <v>Passenger LDV</v>
      </c>
      <c r="O4747" s="1" t="str">
        <f t="array" ref="O4747">IF(SUMPRODUCT(MAX(ISNUMBER(SEARCH(Fuel_Rules!$A$6:$A$30,$E4747))*ISNUMBER(SEARCH(Fuel_Rules!$B$6:$B$30,$F4747))*(Fuel_Rules!$A$6:$A$30&lt;&gt;"")))&gt;0,"Plug-in hybrid",IF($G4747="Diesel","Diesel","Gasoline"))</f>
        <v>Diesel</v>
      </c>
    </row>
    <row r="4748" spans="1:15" ht="15" customHeight="1" x14ac:dyDescent="0.25">
      <c r="A4748" s="1">
        <v>2022</v>
      </c>
      <c r="B4748" s="1" t="s">
        <v>6908</v>
      </c>
      <c r="C4748" s="1" t="s">
        <v>842</v>
      </c>
      <c r="D4748" s="1" t="s">
        <v>7115</v>
      </c>
      <c r="E4748" s="1" t="s">
        <v>831</v>
      </c>
      <c r="F4748" s="1" t="s">
        <v>844</v>
      </c>
      <c r="G4748" s="1" t="s">
        <v>103</v>
      </c>
      <c r="H4748" s="1" t="s">
        <v>437</v>
      </c>
      <c r="I4748" s="1">
        <v>1.6</v>
      </c>
      <c r="J4748" s="1">
        <v>2023</v>
      </c>
      <c r="K4748" s="1">
        <v>127006</v>
      </c>
      <c r="L4748" s="1">
        <v>0</v>
      </c>
      <c r="M4748" s="1">
        <f t="array" ref="M4748">SUMPRODUCT(MAX(ISNUMBER(SEARCH('Class Rules'!$B$6:$B$85,$E4748))*ISNUMBER(SEARCH('Class Rules'!$C$6:$C$85,$F4748))*'Class Rules'!$A$6:$A$85))</f>
        <v>0</v>
      </c>
      <c r="N4748" s="1" t="str">
        <f t="array" ref="N4748">IF($M4748=0,'Class Rules'!$D$3,INDEX('Class Rules'!$D$6:$D$85,MATCH($M4748,'Class Rules'!$A$6:$A$85,0)))</f>
        <v>Passenger LDV</v>
      </c>
      <c r="O4748" s="1" t="str">
        <f t="array" ref="O4748">IF(SUMPRODUCT(MAX(ISNUMBER(SEARCH(Fuel_Rules!$A$6:$A$30,$E4748))*ISNUMBER(SEARCH(Fuel_Rules!$B$6:$B$30,$F4748))*(Fuel_Rules!$A$6:$A$30&lt;&gt;"")))&gt;0,"Plug-in hybrid",IF($G4748="Diesel","Diesel","Gasoline"))</f>
        <v>Gasoline</v>
      </c>
    </row>
    <row r="4749" spans="1:15" ht="15" customHeight="1" x14ac:dyDescent="0.25">
      <c r="A4749" s="1">
        <v>2022</v>
      </c>
      <c r="B4749" s="1" t="s">
        <v>6908</v>
      </c>
      <c r="C4749" s="1" t="s">
        <v>848</v>
      </c>
      <c r="D4749" s="1" t="s">
        <v>7116</v>
      </c>
      <c r="E4749" s="1" t="s">
        <v>831</v>
      </c>
      <c r="F4749" s="1" t="s">
        <v>850</v>
      </c>
      <c r="G4749" s="1" t="s">
        <v>103</v>
      </c>
      <c r="H4749" s="1" t="s">
        <v>437</v>
      </c>
      <c r="I4749" s="1">
        <v>1.6</v>
      </c>
      <c r="J4749" s="1">
        <v>2023</v>
      </c>
      <c r="K4749" s="1">
        <v>111516</v>
      </c>
      <c r="L4749" s="1">
        <v>0</v>
      </c>
      <c r="M4749" s="1">
        <f t="array" ref="M4749">SUMPRODUCT(MAX(ISNUMBER(SEARCH('Class Rules'!$B$6:$B$85,$E4749))*ISNUMBER(SEARCH('Class Rules'!$C$6:$C$85,$F4749))*'Class Rules'!$A$6:$A$85))</f>
        <v>0</v>
      </c>
      <c r="N4749" s="1" t="str">
        <f t="array" ref="N4749">IF($M4749=0,'Class Rules'!$D$3,INDEX('Class Rules'!$D$6:$D$85,MATCH($M4749,'Class Rules'!$A$6:$A$85,0)))</f>
        <v>Passenger LDV</v>
      </c>
      <c r="O4749" s="1" t="str">
        <f t="array" ref="O4749">IF(SUMPRODUCT(MAX(ISNUMBER(SEARCH(Fuel_Rules!$A$6:$A$30,$E4749))*ISNUMBER(SEARCH(Fuel_Rules!$B$6:$B$30,$F4749))*(Fuel_Rules!$A$6:$A$30&lt;&gt;"")))&gt;0,"Plug-in hybrid",IF($G4749="Diesel","Diesel","Gasoline"))</f>
        <v>Gasoline</v>
      </c>
    </row>
    <row r="4750" spans="1:15" ht="15" customHeight="1" x14ac:dyDescent="0.25">
      <c r="A4750" s="1">
        <v>2022</v>
      </c>
      <c r="B4750" s="1" t="s">
        <v>6908</v>
      </c>
      <c r="C4750" s="1" t="s">
        <v>851</v>
      </c>
      <c r="D4750" s="1" t="s">
        <v>7117</v>
      </c>
      <c r="E4750" s="1" t="s">
        <v>831</v>
      </c>
      <c r="F4750" s="1" t="s">
        <v>853</v>
      </c>
      <c r="G4750" s="1" t="s">
        <v>103</v>
      </c>
      <c r="H4750" s="1" t="s">
        <v>437</v>
      </c>
      <c r="I4750" s="1">
        <v>1.6</v>
      </c>
      <c r="J4750" s="1">
        <v>2023</v>
      </c>
      <c r="K4750" s="1">
        <v>110601</v>
      </c>
      <c r="L4750" s="1">
        <v>0</v>
      </c>
      <c r="M4750" s="1">
        <f t="array" ref="M4750">SUMPRODUCT(MAX(ISNUMBER(SEARCH('Class Rules'!$B$6:$B$85,$E4750))*ISNUMBER(SEARCH('Class Rules'!$C$6:$C$85,$F4750))*'Class Rules'!$A$6:$A$85))</f>
        <v>0</v>
      </c>
      <c r="N4750" s="1" t="str">
        <f t="array" ref="N4750">IF($M4750=0,'Class Rules'!$D$3,INDEX('Class Rules'!$D$6:$D$85,MATCH($M4750,'Class Rules'!$A$6:$A$85,0)))</f>
        <v>Passenger LDV</v>
      </c>
      <c r="O4750" s="1" t="str">
        <f t="array" ref="O4750">IF(SUMPRODUCT(MAX(ISNUMBER(SEARCH(Fuel_Rules!$A$6:$A$30,$E4750))*ISNUMBER(SEARCH(Fuel_Rules!$B$6:$B$30,$F4750))*(Fuel_Rules!$A$6:$A$30&lt;&gt;"")))&gt;0,"Plug-in hybrid",IF($G4750="Diesel","Diesel","Gasoline"))</f>
        <v>Gasoline</v>
      </c>
    </row>
    <row r="4751" spans="1:15" ht="15" customHeight="1" x14ac:dyDescent="0.25">
      <c r="A4751" s="1">
        <v>2022</v>
      </c>
      <c r="B4751" s="1" t="s">
        <v>6908</v>
      </c>
      <c r="C4751" s="1" t="s">
        <v>860</v>
      </c>
      <c r="D4751" s="1" t="s">
        <v>7118</v>
      </c>
      <c r="E4751" s="1" t="s">
        <v>831</v>
      </c>
      <c r="F4751" s="1" t="s">
        <v>862</v>
      </c>
      <c r="G4751" s="1" t="s">
        <v>105</v>
      </c>
      <c r="H4751" s="1" t="s">
        <v>298</v>
      </c>
      <c r="I4751" s="1">
        <v>2</v>
      </c>
      <c r="J4751" s="1">
        <v>2023</v>
      </c>
      <c r="K4751" s="1">
        <v>196526</v>
      </c>
      <c r="L4751" s="1">
        <v>0</v>
      </c>
      <c r="M4751" s="1">
        <f t="array" ref="M4751">SUMPRODUCT(MAX(ISNUMBER(SEARCH('Class Rules'!$B$6:$B$85,$E4751))*ISNUMBER(SEARCH('Class Rules'!$C$6:$C$85,$F4751))*'Class Rules'!$A$6:$A$85))</f>
        <v>30</v>
      </c>
      <c r="N4751" s="1" t="str">
        <f t="array" ref="N4751">IF($M4751=0,'Class Rules'!$D$3,INDEX('Class Rules'!$D$6:$D$85,MATCH($M4751,'Class Rules'!$A$6:$A$85,0)))</f>
        <v>Freight LDV</v>
      </c>
      <c r="O4751" s="1" t="str">
        <f t="array" ref="O4751">IF(SUMPRODUCT(MAX(ISNUMBER(SEARCH(Fuel_Rules!$A$6:$A$30,$E4751))*ISNUMBER(SEARCH(Fuel_Rules!$B$6:$B$30,$F4751))*(Fuel_Rules!$A$6:$A$30&lt;&gt;"")))&gt;0,"Plug-in hybrid",IF($G4751="Diesel","Diesel","Gasoline"))</f>
        <v>Diesel</v>
      </c>
    </row>
    <row r="4752" spans="1:15" ht="15" customHeight="1" x14ac:dyDescent="0.25">
      <c r="A4752" s="1">
        <v>2022</v>
      </c>
      <c r="B4752" s="1" t="s">
        <v>6908</v>
      </c>
      <c r="C4752" s="1" t="s">
        <v>863</v>
      </c>
      <c r="D4752" s="1" t="s">
        <v>7119</v>
      </c>
      <c r="E4752" s="1" t="s">
        <v>831</v>
      </c>
      <c r="F4752" s="1" t="s">
        <v>865</v>
      </c>
      <c r="G4752" s="1" t="s">
        <v>105</v>
      </c>
      <c r="H4752" s="1" t="s">
        <v>298</v>
      </c>
      <c r="I4752" s="1">
        <v>2</v>
      </c>
      <c r="J4752" s="1">
        <v>2023</v>
      </c>
      <c r="K4752" s="1">
        <v>225965</v>
      </c>
      <c r="L4752" s="1">
        <v>0</v>
      </c>
      <c r="M4752" s="1">
        <f t="array" ref="M4752">SUMPRODUCT(MAX(ISNUMBER(SEARCH('Class Rules'!$B$6:$B$85,$E4752))*ISNUMBER(SEARCH('Class Rules'!$C$6:$C$85,$F4752))*'Class Rules'!$A$6:$A$85))</f>
        <v>66</v>
      </c>
      <c r="N4752" s="1" t="str">
        <f t="array" ref="N4752">IF($M4752=0,'Class Rules'!$D$3,INDEX('Class Rules'!$D$6:$D$85,MATCH($M4752,'Class Rules'!$A$6:$A$85,0)))</f>
        <v>Passenger HDV</v>
      </c>
      <c r="O4752" s="1" t="str">
        <f t="array" ref="O4752">IF(SUMPRODUCT(MAX(ISNUMBER(SEARCH(Fuel_Rules!$A$6:$A$30,$E4752))*ISNUMBER(SEARCH(Fuel_Rules!$B$6:$B$30,$F4752))*(Fuel_Rules!$A$6:$A$30&lt;&gt;"")))&gt;0,"Plug-in hybrid",IF($G4752="Diesel","Diesel","Gasoline"))</f>
        <v>Diesel</v>
      </c>
    </row>
    <row r="4753" spans="1:15" ht="15" customHeight="1" x14ac:dyDescent="0.25">
      <c r="A4753" s="1">
        <v>2022</v>
      </c>
      <c r="B4753" s="1" t="s">
        <v>6908</v>
      </c>
      <c r="C4753" s="1" t="s">
        <v>866</v>
      </c>
      <c r="D4753" s="1" t="s">
        <v>7120</v>
      </c>
      <c r="E4753" s="1" t="s">
        <v>831</v>
      </c>
      <c r="F4753" s="1" t="s">
        <v>868</v>
      </c>
      <c r="G4753" s="1" t="s">
        <v>105</v>
      </c>
      <c r="H4753" s="1" t="s">
        <v>298</v>
      </c>
      <c r="I4753" s="1">
        <v>1.6</v>
      </c>
      <c r="J4753" s="1">
        <v>2023</v>
      </c>
      <c r="K4753" s="1">
        <v>172121</v>
      </c>
      <c r="L4753" s="1">
        <v>0</v>
      </c>
      <c r="M4753" s="1">
        <f t="array" ref="M4753">SUMPRODUCT(MAX(ISNUMBER(SEARCH('Class Rules'!$B$6:$B$85,$E4753))*ISNUMBER(SEARCH('Class Rules'!$C$6:$C$85,$F4753))*'Class Rules'!$A$6:$A$85))</f>
        <v>0</v>
      </c>
      <c r="N4753" s="1" t="str">
        <f t="array" ref="N4753">IF($M4753=0,'Class Rules'!$D$3,INDEX('Class Rules'!$D$6:$D$85,MATCH($M4753,'Class Rules'!$A$6:$A$85,0)))</f>
        <v>Passenger LDV</v>
      </c>
      <c r="O4753" s="1" t="str">
        <f t="array" ref="O4753">IF(SUMPRODUCT(MAX(ISNUMBER(SEARCH(Fuel_Rules!$A$6:$A$30,$E4753))*ISNUMBER(SEARCH(Fuel_Rules!$B$6:$B$30,$F4753))*(Fuel_Rules!$A$6:$A$30&lt;&gt;"")))&gt;0,"Plug-in hybrid",IF($G4753="Diesel","Diesel","Gasoline"))</f>
        <v>Diesel</v>
      </c>
    </row>
    <row r="4754" spans="1:15" ht="15" customHeight="1" x14ac:dyDescent="0.25">
      <c r="A4754" s="1">
        <v>2022</v>
      </c>
      <c r="B4754" s="1" t="s">
        <v>6908</v>
      </c>
      <c r="C4754" s="1" t="s">
        <v>869</v>
      </c>
      <c r="D4754" s="1" t="s">
        <v>7121</v>
      </c>
      <c r="E4754" s="1" t="s">
        <v>831</v>
      </c>
      <c r="F4754" s="1" t="s">
        <v>871</v>
      </c>
      <c r="G4754" s="1" t="s">
        <v>103</v>
      </c>
      <c r="H4754" s="1" t="s">
        <v>437</v>
      </c>
      <c r="I4754" s="1">
        <v>1.6</v>
      </c>
      <c r="J4754" s="1">
        <v>2023</v>
      </c>
      <c r="K4754" s="1">
        <v>102663</v>
      </c>
      <c r="L4754" s="1">
        <v>0</v>
      </c>
      <c r="M4754" s="1">
        <f t="array" ref="M4754">SUMPRODUCT(MAX(ISNUMBER(SEARCH('Class Rules'!$B$6:$B$85,$E4754))*ISNUMBER(SEARCH('Class Rules'!$C$6:$C$85,$F4754))*'Class Rules'!$A$6:$A$85))</f>
        <v>0</v>
      </c>
      <c r="N4754" s="1" t="str">
        <f t="array" ref="N4754">IF($M4754=0,'Class Rules'!$D$3,INDEX('Class Rules'!$D$6:$D$85,MATCH($M4754,'Class Rules'!$A$6:$A$85,0)))</f>
        <v>Passenger LDV</v>
      </c>
      <c r="O4754" s="1" t="str">
        <f t="array" ref="O4754">IF(SUMPRODUCT(MAX(ISNUMBER(SEARCH(Fuel_Rules!$A$6:$A$30,$E4754))*ISNUMBER(SEARCH(Fuel_Rules!$B$6:$B$30,$F4754))*(Fuel_Rules!$A$6:$A$30&lt;&gt;"")))&gt;0,"Plug-in hybrid",IF($G4754="Diesel","Diesel","Gasoline"))</f>
        <v>Gasoline</v>
      </c>
    </row>
    <row r="4755" spans="1:15" ht="15" customHeight="1" x14ac:dyDescent="0.25">
      <c r="A4755" s="1">
        <v>2022</v>
      </c>
      <c r="B4755" s="1" t="s">
        <v>6908</v>
      </c>
      <c r="C4755" s="1" t="s">
        <v>878</v>
      </c>
      <c r="D4755" s="1" t="s">
        <v>7122</v>
      </c>
      <c r="E4755" s="1" t="s">
        <v>831</v>
      </c>
      <c r="F4755" s="1" t="s">
        <v>880</v>
      </c>
      <c r="G4755" s="1" t="s">
        <v>105</v>
      </c>
      <c r="H4755" s="1" t="s">
        <v>298</v>
      </c>
      <c r="I4755" s="1">
        <v>2</v>
      </c>
      <c r="J4755" s="1">
        <v>2023</v>
      </c>
      <c r="K4755" s="1">
        <v>210012</v>
      </c>
      <c r="L4755" s="1">
        <v>0</v>
      </c>
      <c r="M4755" s="1">
        <f t="array" ref="M4755">SUMPRODUCT(MAX(ISNUMBER(SEARCH('Class Rules'!$B$6:$B$85,$E4755))*ISNUMBER(SEARCH('Class Rules'!$C$6:$C$85,$F4755))*'Class Rules'!$A$6:$A$85))</f>
        <v>31</v>
      </c>
      <c r="N4755" s="1" t="str">
        <f t="array" ref="N4755">IF($M4755=0,'Class Rules'!$D$3,INDEX('Class Rules'!$D$6:$D$85,MATCH($M4755,'Class Rules'!$A$6:$A$85,0)))</f>
        <v>Freight LDV</v>
      </c>
      <c r="O4755" s="1" t="str">
        <f t="array" ref="O4755">IF(SUMPRODUCT(MAX(ISNUMBER(SEARCH(Fuel_Rules!$A$6:$A$30,$E4755))*ISNUMBER(SEARCH(Fuel_Rules!$B$6:$B$30,$F4755))*(Fuel_Rules!$A$6:$A$30&lt;&gt;"")))&gt;0,"Plug-in hybrid",IF($G4755="Diesel","Diesel","Gasoline"))</f>
        <v>Diesel</v>
      </c>
    </row>
    <row r="4756" spans="1:15" ht="15" customHeight="1" x14ac:dyDescent="0.25">
      <c r="A4756" s="1">
        <v>2022</v>
      </c>
      <c r="B4756" s="1" t="s">
        <v>6908</v>
      </c>
      <c r="C4756" s="1" t="s">
        <v>881</v>
      </c>
      <c r="D4756" s="1" t="s">
        <v>7123</v>
      </c>
      <c r="E4756" s="1" t="s">
        <v>831</v>
      </c>
      <c r="F4756" s="1" t="s">
        <v>883</v>
      </c>
      <c r="G4756" s="1" t="s">
        <v>103</v>
      </c>
      <c r="H4756" s="1" t="s">
        <v>437</v>
      </c>
      <c r="I4756" s="1">
        <v>1.6</v>
      </c>
      <c r="J4756" s="1">
        <v>2023</v>
      </c>
      <c r="K4756" s="1">
        <v>110371</v>
      </c>
      <c r="L4756" s="1">
        <v>0</v>
      </c>
      <c r="M4756" s="1">
        <f t="array" ref="M4756">SUMPRODUCT(MAX(ISNUMBER(SEARCH('Class Rules'!$B$6:$B$85,$E4756))*ISNUMBER(SEARCH('Class Rules'!$C$6:$C$85,$F4756))*'Class Rules'!$A$6:$A$85))</f>
        <v>0</v>
      </c>
      <c r="N4756" s="1" t="str">
        <f t="array" ref="N4756">IF($M4756=0,'Class Rules'!$D$3,INDEX('Class Rules'!$D$6:$D$85,MATCH($M4756,'Class Rules'!$A$6:$A$85,0)))</f>
        <v>Passenger LDV</v>
      </c>
      <c r="O4756" s="1" t="str">
        <f t="array" ref="O4756">IF(SUMPRODUCT(MAX(ISNUMBER(SEARCH(Fuel_Rules!$A$6:$A$30,$E4756))*ISNUMBER(SEARCH(Fuel_Rules!$B$6:$B$30,$F4756))*(Fuel_Rules!$A$6:$A$30&lt;&gt;"")))&gt;0,"Plug-in hybrid",IF($G4756="Diesel","Diesel","Gasoline"))</f>
        <v>Gasoline</v>
      </c>
    </row>
    <row r="4757" spans="1:15" ht="15" customHeight="1" x14ac:dyDescent="0.25">
      <c r="A4757" s="1">
        <v>2022</v>
      </c>
      <c r="B4757" s="1" t="s">
        <v>6908</v>
      </c>
      <c r="C4757" s="1" t="s">
        <v>4351</v>
      </c>
      <c r="D4757" s="1" t="s">
        <v>7124</v>
      </c>
      <c r="E4757" s="1" t="s">
        <v>831</v>
      </c>
      <c r="F4757" s="1" t="s">
        <v>4353</v>
      </c>
      <c r="G4757" s="1" t="s">
        <v>105</v>
      </c>
      <c r="H4757" s="1" t="s">
        <v>298</v>
      </c>
      <c r="I4757" s="1">
        <v>1.5</v>
      </c>
      <c r="J4757" s="1">
        <v>2023</v>
      </c>
      <c r="K4757" s="1">
        <v>167984</v>
      </c>
      <c r="L4757" s="1">
        <v>0</v>
      </c>
      <c r="M4757" s="1">
        <f t="array" ref="M4757">SUMPRODUCT(MAX(ISNUMBER(SEARCH('Class Rules'!$B$6:$B$85,$E4757))*ISNUMBER(SEARCH('Class Rules'!$C$6:$C$85,$F4757))*'Class Rules'!$A$6:$A$85))</f>
        <v>31</v>
      </c>
      <c r="N4757" s="1" t="str">
        <f t="array" ref="N4757">IF($M4757=0,'Class Rules'!$D$3,INDEX('Class Rules'!$D$6:$D$85,MATCH($M4757,'Class Rules'!$A$6:$A$85,0)))</f>
        <v>Freight LDV</v>
      </c>
      <c r="O4757" s="1" t="str">
        <f t="array" ref="O4757">IF(SUMPRODUCT(MAX(ISNUMBER(SEARCH(Fuel_Rules!$A$6:$A$30,$E4757))*ISNUMBER(SEARCH(Fuel_Rules!$B$6:$B$30,$F4757))*(Fuel_Rules!$A$6:$A$30&lt;&gt;"")))&gt;0,"Plug-in hybrid",IF($G4757="Diesel","Diesel","Gasoline"))</f>
        <v>Diesel</v>
      </c>
    </row>
    <row r="4758" spans="1:15" ht="15" customHeight="1" x14ac:dyDescent="0.25">
      <c r="A4758" s="1">
        <v>2022</v>
      </c>
      <c r="B4758" s="1" t="s">
        <v>6908</v>
      </c>
      <c r="C4758" s="1" t="s">
        <v>4354</v>
      </c>
      <c r="D4758" s="1" t="s">
        <v>7125</v>
      </c>
      <c r="E4758" s="1" t="s">
        <v>831</v>
      </c>
      <c r="F4758" s="1" t="s">
        <v>4356</v>
      </c>
      <c r="G4758" s="1" t="s">
        <v>105</v>
      </c>
      <c r="H4758" s="1" t="s">
        <v>298</v>
      </c>
      <c r="I4758" s="1">
        <v>1.5</v>
      </c>
      <c r="J4758" s="1">
        <v>2023</v>
      </c>
      <c r="K4758" s="1">
        <v>170120</v>
      </c>
      <c r="L4758" s="1">
        <v>0</v>
      </c>
      <c r="M4758" s="1">
        <f t="array" ref="M4758">SUMPRODUCT(MAX(ISNUMBER(SEARCH('Class Rules'!$B$6:$B$85,$E4758))*ISNUMBER(SEARCH('Class Rules'!$C$6:$C$85,$F4758))*'Class Rules'!$A$6:$A$85))</f>
        <v>0</v>
      </c>
      <c r="N4758" s="1" t="str">
        <f t="array" ref="N4758">IF($M4758=0,'Class Rules'!$D$3,INDEX('Class Rules'!$D$6:$D$85,MATCH($M4758,'Class Rules'!$A$6:$A$85,0)))</f>
        <v>Passenger LDV</v>
      </c>
      <c r="O4758" s="1" t="str">
        <f t="array" ref="O4758">IF(SUMPRODUCT(MAX(ISNUMBER(SEARCH(Fuel_Rules!$A$6:$A$30,$E4758))*ISNUMBER(SEARCH(Fuel_Rules!$B$6:$B$30,$F4758))*(Fuel_Rules!$A$6:$A$30&lt;&gt;"")))&gt;0,"Plug-in hybrid",IF($G4758="Diesel","Diesel","Gasoline"))</f>
        <v>Diesel</v>
      </c>
    </row>
    <row r="4759" spans="1:15" ht="15" customHeight="1" x14ac:dyDescent="0.25">
      <c r="A4759" s="1">
        <v>2022</v>
      </c>
      <c r="B4759" s="1" t="s">
        <v>6908</v>
      </c>
      <c r="C4759" s="1" t="s">
        <v>5341</v>
      </c>
      <c r="D4759" s="1" t="s">
        <v>7126</v>
      </c>
      <c r="E4759" s="1" t="s">
        <v>831</v>
      </c>
      <c r="F4759" s="1" t="s">
        <v>5343</v>
      </c>
      <c r="G4759" s="1" t="s">
        <v>105</v>
      </c>
      <c r="H4759" s="1" t="s">
        <v>298</v>
      </c>
      <c r="I4759" s="1">
        <v>2.2000000000000002</v>
      </c>
      <c r="J4759" s="1">
        <v>2023</v>
      </c>
      <c r="K4759" s="1">
        <v>214996</v>
      </c>
      <c r="L4759" s="1">
        <v>0</v>
      </c>
      <c r="M4759" s="1">
        <f t="array" ref="M4759">SUMPRODUCT(MAX(ISNUMBER(SEARCH('Class Rules'!$B$6:$B$85,$E4759))*ISNUMBER(SEARCH('Class Rules'!$C$6:$C$85,$F4759))*'Class Rules'!$A$6:$A$85))</f>
        <v>30</v>
      </c>
      <c r="N4759" s="1" t="str">
        <f t="array" ref="N4759">IF($M4759=0,'Class Rules'!$D$3,INDEX('Class Rules'!$D$6:$D$85,MATCH($M4759,'Class Rules'!$A$6:$A$85,0)))</f>
        <v>Freight LDV</v>
      </c>
      <c r="O4759" s="1" t="str">
        <f t="array" ref="O4759">IF(SUMPRODUCT(MAX(ISNUMBER(SEARCH(Fuel_Rules!$A$6:$A$30,$E4759))*ISNUMBER(SEARCH(Fuel_Rules!$B$6:$B$30,$F4759))*(Fuel_Rules!$A$6:$A$30&lt;&gt;"")))&gt;0,"Plug-in hybrid",IF($G4759="Diesel","Diesel","Gasoline"))</f>
        <v>Diesel</v>
      </c>
    </row>
    <row r="4760" spans="1:15" ht="15" customHeight="1" x14ac:dyDescent="0.25">
      <c r="A4760" s="1">
        <v>2022</v>
      </c>
      <c r="B4760" s="1" t="s">
        <v>6908</v>
      </c>
      <c r="C4760" s="1" t="s">
        <v>5344</v>
      </c>
      <c r="D4760" s="1" t="s">
        <v>7127</v>
      </c>
      <c r="E4760" s="1" t="s">
        <v>831</v>
      </c>
      <c r="F4760" s="1" t="s">
        <v>5346</v>
      </c>
      <c r="G4760" s="1" t="s">
        <v>105</v>
      </c>
      <c r="H4760" s="1" t="s">
        <v>298</v>
      </c>
      <c r="I4760" s="1">
        <v>2.2000000000000002</v>
      </c>
      <c r="J4760" s="1">
        <v>2023</v>
      </c>
      <c r="K4760" s="1">
        <v>215545</v>
      </c>
      <c r="L4760" s="1">
        <v>0</v>
      </c>
      <c r="M4760" s="1">
        <f t="array" ref="M4760">SUMPRODUCT(MAX(ISNUMBER(SEARCH('Class Rules'!$B$6:$B$85,$E4760))*ISNUMBER(SEARCH('Class Rules'!$C$6:$C$85,$F4760))*'Class Rules'!$A$6:$A$85))</f>
        <v>31</v>
      </c>
      <c r="N4760" s="1" t="str">
        <f t="array" ref="N4760">IF($M4760=0,'Class Rules'!$D$3,INDEX('Class Rules'!$D$6:$D$85,MATCH($M4760,'Class Rules'!$A$6:$A$85,0)))</f>
        <v>Freight LDV</v>
      </c>
      <c r="O4760" s="1" t="str">
        <f t="array" ref="O4760">IF(SUMPRODUCT(MAX(ISNUMBER(SEARCH(Fuel_Rules!$A$6:$A$30,$E4760))*ISNUMBER(SEARCH(Fuel_Rules!$B$6:$B$30,$F4760))*(Fuel_Rules!$A$6:$A$30&lt;&gt;"")))&gt;0,"Plug-in hybrid",IF($G4760="Diesel","Diesel","Gasoline"))</f>
        <v>Diesel</v>
      </c>
    </row>
    <row r="4761" spans="1:15" ht="15" customHeight="1" x14ac:dyDescent="0.25">
      <c r="A4761" s="1">
        <v>2022</v>
      </c>
      <c r="B4761" s="1" t="s">
        <v>6908</v>
      </c>
      <c r="C4761" s="1" t="s">
        <v>5347</v>
      </c>
      <c r="D4761" s="1" t="s">
        <v>7128</v>
      </c>
      <c r="E4761" s="1" t="s">
        <v>831</v>
      </c>
      <c r="F4761" s="1" t="s">
        <v>5349</v>
      </c>
      <c r="G4761" s="1" t="s">
        <v>103</v>
      </c>
      <c r="H4761" s="1" t="s">
        <v>437</v>
      </c>
      <c r="I4761" s="1">
        <v>1.6</v>
      </c>
      <c r="J4761" s="1">
        <v>2023</v>
      </c>
      <c r="K4761" s="1">
        <v>120695</v>
      </c>
      <c r="L4761" s="1">
        <v>0</v>
      </c>
      <c r="M4761" s="1">
        <f t="array" ref="M4761">SUMPRODUCT(MAX(ISNUMBER(SEARCH('Class Rules'!$B$6:$B$85,$E4761))*ISNUMBER(SEARCH('Class Rules'!$C$6:$C$85,$F4761))*'Class Rules'!$A$6:$A$85))</f>
        <v>0</v>
      </c>
      <c r="N4761" s="1" t="str">
        <f t="array" ref="N4761">IF($M4761=0,'Class Rules'!$D$3,INDEX('Class Rules'!$D$6:$D$85,MATCH($M4761,'Class Rules'!$A$6:$A$85,0)))</f>
        <v>Passenger LDV</v>
      </c>
      <c r="O4761" s="1" t="str">
        <f t="array" ref="O4761">IF(SUMPRODUCT(MAX(ISNUMBER(SEARCH(Fuel_Rules!$A$6:$A$30,$E4761))*ISNUMBER(SEARCH(Fuel_Rules!$B$6:$B$30,$F4761))*(Fuel_Rules!$A$6:$A$30&lt;&gt;"")))&gt;0,"Plug-in hybrid",IF($G4761="Diesel","Diesel","Gasoline"))</f>
        <v>Gasoline</v>
      </c>
    </row>
    <row r="4762" spans="1:15" ht="15" customHeight="1" x14ac:dyDescent="0.25">
      <c r="A4762" s="1">
        <v>2022</v>
      </c>
      <c r="B4762" s="1" t="s">
        <v>6908</v>
      </c>
      <c r="C4762" s="1" t="s">
        <v>884</v>
      </c>
      <c r="D4762" s="1" t="s">
        <v>7129</v>
      </c>
      <c r="E4762" s="1" t="s">
        <v>886</v>
      </c>
      <c r="F4762" s="1" t="s">
        <v>887</v>
      </c>
      <c r="G4762" s="1" t="s">
        <v>103</v>
      </c>
      <c r="H4762" s="1" t="s">
        <v>298</v>
      </c>
      <c r="I4762" s="1">
        <v>1.3</v>
      </c>
      <c r="J4762" s="1">
        <v>2023</v>
      </c>
      <c r="K4762" s="1">
        <v>83696</v>
      </c>
      <c r="L4762" s="1">
        <v>0</v>
      </c>
      <c r="M4762" s="1">
        <f t="array" ref="M4762">SUMPRODUCT(MAX(ISNUMBER(SEARCH('Class Rules'!$B$6:$B$85,$E4762))*ISNUMBER(SEARCH('Class Rules'!$C$6:$C$85,$F4762))*'Class Rules'!$A$6:$A$85))</f>
        <v>35</v>
      </c>
      <c r="N4762" s="1" t="str">
        <f t="array" ref="N4762">IF($M4762=0,'Class Rules'!$D$3,INDEX('Class Rules'!$D$6:$D$85,MATCH($M4762,'Class Rules'!$A$6:$A$85,0)))</f>
        <v>Freight LDV</v>
      </c>
      <c r="O4762" s="1" t="str">
        <f t="array" ref="O4762">IF(SUMPRODUCT(MAX(ISNUMBER(SEARCH(Fuel_Rules!$A$6:$A$30,$E4762))*ISNUMBER(SEARCH(Fuel_Rules!$B$6:$B$30,$F4762))*(Fuel_Rules!$A$6:$A$30&lt;&gt;"")))&gt;0,"Plug-in hybrid",IF($G4762="Diesel","Diesel","Gasoline"))</f>
        <v>Gasoline</v>
      </c>
    </row>
    <row r="4763" spans="1:15" ht="15" customHeight="1" x14ac:dyDescent="0.25">
      <c r="A4763" s="1">
        <v>2022</v>
      </c>
      <c r="B4763" s="1" t="s">
        <v>6908</v>
      </c>
      <c r="C4763" s="1" t="s">
        <v>888</v>
      </c>
      <c r="D4763" s="1" t="s">
        <v>7130</v>
      </c>
      <c r="E4763" s="1" t="s">
        <v>886</v>
      </c>
      <c r="F4763" s="1" t="s">
        <v>890</v>
      </c>
      <c r="G4763" s="1" t="s">
        <v>103</v>
      </c>
      <c r="H4763" s="1" t="s">
        <v>298</v>
      </c>
      <c r="I4763" s="1">
        <v>1.3</v>
      </c>
      <c r="J4763" s="1">
        <v>2023</v>
      </c>
      <c r="K4763" s="1">
        <v>87895</v>
      </c>
      <c r="L4763" s="1">
        <v>0</v>
      </c>
      <c r="M4763" s="1">
        <f t="array" ref="M4763">SUMPRODUCT(MAX(ISNUMBER(SEARCH('Class Rules'!$B$6:$B$85,$E4763))*ISNUMBER(SEARCH('Class Rules'!$C$6:$C$85,$F4763))*'Class Rules'!$A$6:$A$85))</f>
        <v>35</v>
      </c>
      <c r="N4763" s="1" t="str">
        <f t="array" ref="N4763">IF($M4763=0,'Class Rules'!$D$3,INDEX('Class Rules'!$D$6:$D$85,MATCH($M4763,'Class Rules'!$A$6:$A$85,0)))</f>
        <v>Freight LDV</v>
      </c>
      <c r="O4763" s="1" t="str">
        <f t="array" ref="O4763">IF(SUMPRODUCT(MAX(ISNUMBER(SEARCH(Fuel_Rules!$A$6:$A$30,$E4763))*ISNUMBER(SEARCH(Fuel_Rules!$B$6:$B$30,$F4763))*(Fuel_Rules!$A$6:$A$30&lt;&gt;"")))&gt;0,"Plug-in hybrid",IF($G4763="Diesel","Diesel","Gasoline"))</f>
        <v>Gasoline</v>
      </c>
    </row>
    <row r="4764" spans="1:15" ht="15" customHeight="1" x14ac:dyDescent="0.25">
      <c r="A4764" s="1">
        <v>2022</v>
      </c>
      <c r="B4764" s="1" t="s">
        <v>6908</v>
      </c>
      <c r="C4764" s="1" t="s">
        <v>891</v>
      </c>
      <c r="D4764" s="1" t="s">
        <v>7131</v>
      </c>
      <c r="E4764" s="1" t="s">
        <v>886</v>
      </c>
      <c r="F4764" s="1" t="s">
        <v>893</v>
      </c>
      <c r="G4764" s="1" t="s">
        <v>103</v>
      </c>
      <c r="H4764" s="1" t="s">
        <v>298</v>
      </c>
      <c r="I4764" s="1">
        <v>1.3</v>
      </c>
      <c r="J4764" s="1">
        <v>2023</v>
      </c>
      <c r="K4764" s="1">
        <v>89365</v>
      </c>
      <c r="L4764" s="1">
        <v>0</v>
      </c>
      <c r="M4764" s="1">
        <f t="array" ref="M4764">SUMPRODUCT(MAX(ISNUMBER(SEARCH('Class Rules'!$B$6:$B$85,$E4764))*ISNUMBER(SEARCH('Class Rules'!$C$6:$C$85,$F4764))*'Class Rules'!$A$6:$A$85))</f>
        <v>35</v>
      </c>
      <c r="N4764" s="1" t="str">
        <f t="array" ref="N4764">IF($M4764=0,'Class Rules'!$D$3,INDEX('Class Rules'!$D$6:$D$85,MATCH($M4764,'Class Rules'!$A$6:$A$85,0)))</f>
        <v>Freight LDV</v>
      </c>
      <c r="O4764" s="1" t="str">
        <f t="array" ref="O4764">IF(SUMPRODUCT(MAX(ISNUMBER(SEARCH(Fuel_Rules!$A$6:$A$30,$E4764))*ISNUMBER(SEARCH(Fuel_Rules!$B$6:$B$30,$F4764))*(Fuel_Rules!$A$6:$A$30&lt;&gt;"")))&gt;0,"Plug-in hybrid",IF($G4764="Diesel","Diesel","Gasoline"))</f>
        <v>Gasoline</v>
      </c>
    </row>
    <row r="4765" spans="1:15" ht="15" customHeight="1" x14ac:dyDescent="0.25">
      <c r="A4765" s="1">
        <v>2022</v>
      </c>
      <c r="B4765" s="1" t="s">
        <v>6908</v>
      </c>
      <c r="C4765" s="1" t="s">
        <v>894</v>
      </c>
      <c r="D4765" s="1" t="s">
        <v>7132</v>
      </c>
      <c r="E4765" s="1" t="s">
        <v>896</v>
      </c>
      <c r="F4765" s="1" t="s">
        <v>897</v>
      </c>
      <c r="G4765" s="1" t="s">
        <v>103</v>
      </c>
      <c r="H4765" s="1" t="s">
        <v>298</v>
      </c>
      <c r="I4765" s="1">
        <v>3.9</v>
      </c>
      <c r="J4765" s="1">
        <v>2023</v>
      </c>
      <c r="K4765" s="1">
        <v>4350000</v>
      </c>
      <c r="L4765" s="1">
        <v>0</v>
      </c>
      <c r="M4765" s="1">
        <f t="array" ref="M4765">SUMPRODUCT(MAX(ISNUMBER(SEARCH('Class Rules'!$B$6:$B$85,$E4765))*ISNUMBER(SEARCH('Class Rules'!$C$6:$C$85,$F4765))*'Class Rules'!$A$6:$A$85))</f>
        <v>0</v>
      </c>
      <c r="N4765" s="1" t="str">
        <f t="array" ref="N4765">IF($M4765=0,'Class Rules'!$D$3,INDEX('Class Rules'!$D$6:$D$85,MATCH($M4765,'Class Rules'!$A$6:$A$85,0)))</f>
        <v>Passenger LDV</v>
      </c>
      <c r="O4765" s="1" t="str">
        <f t="array" ref="O4765">IF(SUMPRODUCT(MAX(ISNUMBER(SEARCH(Fuel_Rules!$A$6:$A$30,$E4765))*ISNUMBER(SEARCH(Fuel_Rules!$B$6:$B$30,$F4765))*(Fuel_Rules!$A$6:$A$30&lt;&gt;"")))&gt;0,"Plug-in hybrid",IF($G4765="Diesel","Diesel","Gasoline"))</f>
        <v>Gasoline</v>
      </c>
    </row>
    <row r="4766" spans="1:15" ht="15" customHeight="1" x14ac:dyDescent="0.25">
      <c r="A4766" s="1">
        <v>2022</v>
      </c>
      <c r="B4766" s="1" t="s">
        <v>6908</v>
      </c>
      <c r="C4766" s="1" t="s">
        <v>898</v>
      </c>
      <c r="D4766" s="1" t="s">
        <v>7133</v>
      </c>
      <c r="E4766" s="1" t="s">
        <v>896</v>
      </c>
      <c r="F4766" s="1" t="s">
        <v>900</v>
      </c>
      <c r="G4766" s="1" t="s">
        <v>103</v>
      </c>
      <c r="H4766" s="1" t="s">
        <v>298</v>
      </c>
      <c r="I4766" s="1">
        <v>3.9</v>
      </c>
      <c r="J4766" s="1">
        <v>2023</v>
      </c>
      <c r="K4766" s="1">
        <v>5265000</v>
      </c>
      <c r="L4766" s="1">
        <v>0</v>
      </c>
      <c r="M4766" s="1">
        <f t="array" ref="M4766">SUMPRODUCT(MAX(ISNUMBER(SEARCH('Class Rules'!$B$6:$B$85,$E4766))*ISNUMBER(SEARCH('Class Rules'!$C$6:$C$85,$F4766))*'Class Rules'!$A$6:$A$85))</f>
        <v>0</v>
      </c>
      <c r="N4766" s="1" t="str">
        <f t="array" ref="N4766">IF($M4766=0,'Class Rules'!$D$3,INDEX('Class Rules'!$D$6:$D$85,MATCH($M4766,'Class Rules'!$A$6:$A$85,0)))</f>
        <v>Passenger LDV</v>
      </c>
      <c r="O4766" s="1" t="str">
        <f t="array" ref="O4766">IF(SUMPRODUCT(MAX(ISNUMBER(SEARCH(Fuel_Rules!$A$6:$A$30,$E4766))*ISNUMBER(SEARCH(Fuel_Rules!$B$6:$B$30,$F4766))*(Fuel_Rules!$A$6:$A$30&lt;&gt;"")))&gt;0,"Plug-in hybrid",IF($G4766="Diesel","Diesel","Gasoline"))</f>
        <v>Gasoline</v>
      </c>
    </row>
    <row r="4767" spans="1:15" ht="15" customHeight="1" x14ac:dyDescent="0.25">
      <c r="A4767" s="1">
        <v>2022</v>
      </c>
      <c r="B4767" s="1" t="s">
        <v>6908</v>
      </c>
      <c r="C4767" s="1" t="s">
        <v>901</v>
      </c>
      <c r="D4767" s="1" t="s">
        <v>7134</v>
      </c>
      <c r="E4767" s="1" t="s">
        <v>896</v>
      </c>
      <c r="F4767" s="1" t="s">
        <v>903</v>
      </c>
      <c r="G4767" s="1" t="s">
        <v>103</v>
      </c>
      <c r="H4767" s="1" t="s">
        <v>298</v>
      </c>
      <c r="I4767" s="1">
        <v>4</v>
      </c>
      <c r="J4767" s="1">
        <v>2023</v>
      </c>
      <c r="K4767" s="1">
        <v>7400000</v>
      </c>
      <c r="L4767" s="1">
        <v>0</v>
      </c>
      <c r="M4767" s="1">
        <f t="array" ref="M4767">SUMPRODUCT(MAX(ISNUMBER(SEARCH('Class Rules'!$B$6:$B$85,$E4767))*ISNUMBER(SEARCH('Class Rules'!$C$6:$C$85,$F4767))*'Class Rules'!$A$6:$A$85))</f>
        <v>0</v>
      </c>
      <c r="N4767" s="1" t="str">
        <f t="array" ref="N4767">IF($M4767=0,'Class Rules'!$D$3,INDEX('Class Rules'!$D$6:$D$85,MATCH($M4767,'Class Rules'!$A$6:$A$85,0)))</f>
        <v>Passenger LDV</v>
      </c>
      <c r="O4767" s="1" t="str">
        <f t="array" ref="O4767">IF(SUMPRODUCT(MAX(ISNUMBER(SEARCH(Fuel_Rules!$A$6:$A$30,$E4767))*ISNUMBER(SEARCH(Fuel_Rules!$B$6:$B$30,$F4767))*(Fuel_Rules!$A$6:$A$30&lt;&gt;"")))&gt;0,"Plug-in hybrid",IF($G4767="Diesel","Diesel","Gasoline"))</f>
        <v>Gasoline</v>
      </c>
    </row>
    <row r="4768" spans="1:15" ht="15" customHeight="1" x14ac:dyDescent="0.25">
      <c r="A4768" s="1">
        <v>2022</v>
      </c>
      <c r="B4768" s="1" t="s">
        <v>6908</v>
      </c>
      <c r="C4768" s="1" t="s">
        <v>904</v>
      </c>
      <c r="D4768" s="1" t="s">
        <v>7135</v>
      </c>
      <c r="E4768" s="1" t="s">
        <v>896</v>
      </c>
      <c r="F4768" s="1" t="s">
        <v>906</v>
      </c>
      <c r="G4768" s="1" t="s">
        <v>103</v>
      </c>
      <c r="H4768" s="1" t="s">
        <v>298</v>
      </c>
      <c r="I4768" s="1">
        <v>6.5</v>
      </c>
      <c r="J4768" s="1">
        <v>2023</v>
      </c>
      <c r="K4768" s="1">
        <v>6900000</v>
      </c>
      <c r="L4768" s="1">
        <v>0</v>
      </c>
      <c r="M4768" s="1">
        <f t="array" ref="M4768">SUMPRODUCT(MAX(ISNUMBER(SEARCH('Class Rules'!$B$6:$B$85,$E4768))*ISNUMBER(SEARCH('Class Rules'!$C$6:$C$85,$F4768))*'Class Rules'!$A$6:$A$85))</f>
        <v>0</v>
      </c>
      <c r="N4768" s="1" t="str">
        <f t="array" ref="N4768">IF($M4768=0,'Class Rules'!$D$3,INDEX('Class Rules'!$D$6:$D$85,MATCH($M4768,'Class Rules'!$A$6:$A$85,0)))</f>
        <v>Passenger LDV</v>
      </c>
      <c r="O4768" s="1" t="str">
        <f t="array" ref="O4768">IF(SUMPRODUCT(MAX(ISNUMBER(SEARCH(Fuel_Rules!$A$6:$A$30,$E4768))*ISNUMBER(SEARCH(Fuel_Rules!$B$6:$B$30,$F4768))*(Fuel_Rules!$A$6:$A$30&lt;&gt;"")))&gt;0,"Plug-in hybrid",IF($G4768="Diesel","Diesel","Gasoline"))</f>
        <v>Gasoline</v>
      </c>
    </row>
    <row r="4769" spans="1:15" ht="15" customHeight="1" x14ac:dyDescent="0.25">
      <c r="A4769" s="1">
        <v>2022</v>
      </c>
      <c r="B4769" s="1" t="s">
        <v>6908</v>
      </c>
      <c r="C4769" s="1" t="s">
        <v>907</v>
      </c>
      <c r="D4769" s="1" t="s">
        <v>7136</v>
      </c>
      <c r="E4769" s="1" t="s">
        <v>896</v>
      </c>
      <c r="F4769" s="1" t="s">
        <v>909</v>
      </c>
      <c r="G4769" s="1" t="s">
        <v>103</v>
      </c>
      <c r="H4769" s="1" t="s">
        <v>298</v>
      </c>
      <c r="I4769" s="1">
        <v>3.9</v>
      </c>
      <c r="J4769" s="1">
        <v>2023</v>
      </c>
      <c r="K4769" s="1">
        <v>3400000</v>
      </c>
      <c r="L4769" s="1">
        <v>0</v>
      </c>
      <c r="M4769" s="1">
        <f t="array" ref="M4769">SUMPRODUCT(MAX(ISNUMBER(SEARCH('Class Rules'!$B$6:$B$85,$E4769))*ISNUMBER(SEARCH('Class Rules'!$C$6:$C$85,$F4769))*'Class Rules'!$A$6:$A$85))</f>
        <v>0</v>
      </c>
      <c r="N4769" s="1" t="str">
        <f t="array" ref="N4769">IF($M4769=0,'Class Rules'!$D$3,INDEX('Class Rules'!$D$6:$D$85,MATCH($M4769,'Class Rules'!$A$6:$A$85,0)))</f>
        <v>Passenger LDV</v>
      </c>
      <c r="O4769" s="1" t="str">
        <f t="array" ref="O4769">IF(SUMPRODUCT(MAX(ISNUMBER(SEARCH(Fuel_Rules!$A$6:$A$30,$E4769))*ISNUMBER(SEARCH(Fuel_Rules!$B$6:$B$30,$F4769))*(Fuel_Rules!$A$6:$A$30&lt;&gt;"")))&gt;0,"Plug-in hybrid",IF($G4769="Diesel","Diesel","Gasoline"))</f>
        <v>Gasoline</v>
      </c>
    </row>
    <row r="4770" spans="1:15" ht="15" customHeight="1" x14ac:dyDescent="0.25">
      <c r="A4770" s="1">
        <v>2022</v>
      </c>
      <c r="B4770" s="1" t="s">
        <v>6908</v>
      </c>
      <c r="C4770" s="1" t="s">
        <v>910</v>
      </c>
      <c r="D4770" s="1" t="s">
        <v>7137</v>
      </c>
      <c r="E4770" s="1" t="s">
        <v>896</v>
      </c>
      <c r="F4770" s="1" t="s">
        <v>912</v>
      </c>
      <c r="G4770" s="1" t="s">
        <v>103</v>
      </c>
      <c r="H4770" s="1" t="s">
        <v>298</v>
      </c>
      <c r="I4770" s="1">
        <v>3.9</v>
      </c>
      <c r="J4770" s="1">
        <v>2023</v>
      </c>
      <c r="K4770" s="1">
        <v>3500000</v>
      </c>
      <c r="L4770" s="1">
        <v>0</v>
      </c>
      <c r="M4770" s="1">
        <f t="array" ref="M4770">SUMPRODUCT(MAX(ISNUMBER(SEARCH('Class Rules'!$B$6:$B$85,$E4770))*ISNUMBER(SEARCH('Class Rules'!$C$6:$C$85,$F4770))*'Class Rules'!$A$6:$A$85))</f>
        <v>0</v>
      </c>
      <c r="N4770" s="1" t="str">
        <f t="array" ref="N4770">IF($M4770=0,'Class Rules'!$D$3,INDEX('Class Rules'!$D$6:$D$85,MATCH($M4770,'Class Rules'!$A$6:$A$85,0)))</f>
        <v>Passenger LDV</v>
      </c>
      <c r="O4770" s="1" t="str">
        <f t="array" ref="O4770">IF(SUMPRODUCT(MAX(ISNUMBER(SEARCH(Fuel_Rules!$A$6:$A$30,$E4770))*ISNUMBER(SEARCH(Fuel_Rules!$B$6:$B$30,$F4770))*(Fuel_Rules!$A$6:$A$30&lt;&gt;"")))&gt;0,"Plug-in hybrid",IF($G4770="Diesel","Diesel","Gasoline"))</f>
        <v>Gasoline</v>
      </c>
    </row>
    <row r="4771" spans="1:15" ht="15" customHeight="1" x14ac:dyDescent="0.25">
      <c r="A4771" s="1">
        <v>2022</v>
      </c>
      <c r="B4771" s="1" t="s">
        <v>6908</v>
      </c>
      <c r="C4771" s="1" t="s">
        <v>5359</v>
      </c>
      <c r="D4771" s="1" t="s">
        <v>7138</v>
      </c>
      <c r="E4771" s="1" t="s">
        <v>896</v>
      </c>
      <c r="F4771" s="1" t="s">
        <v>5361</v>
      </c>
      <c r="G4771" s="1" t="s">
        <v>103</v>
      </c>
      <c r="H4771" s="1" t="s">
        <v>298</v>
      </c>
      <c r="I4771" s="1">
        <v>4</v>
      </c>
      <c r="J4771" s="1">
        <v>2023</v>
      </c>
      <c r="K4771" s="1">
        <v>8400000</v>
      </c>
      <c r="L4771" s="1">
        <v>0</v>
      </c>
      <c r="M4771" s="1">
        <f t="array" ref="M4771">SUMPRODUCT(MAX(ISNUMBER(SEARCH('Class Rules'!$B$6:$B$85,$E4771))*ISNUMBER(SEARCH('Class Rules'!$C$6:$C$85,$F4771))*'Class Rules'!$A$6:$A$85))</f>
        <v>0</v>
      </c>
      <c r="N4771" s="1" t="str">
        <f t="array" ref="N4771">IF($M4771=0,'Class Rules'!$D$3,INDEX('Class Rules'!$D$6:$D$85,MATCH($M4771,'Class Rules'!$A$6:$A$85,0)))</f>
        <v>Passenger LDV</v>
      </c>
      <c r="O4771" s="1" t="str">
        <f t="array" ref="O4771">IF(SUMPRODUCT(MAX(ISNUMBER(SEARCH(Fuel_Rules!$A$6:$A$30,$E4771))*ISNUMBER(SEARCH(Fuel_Rules!$B$6:$B$30,$F4771))*(Fuel_Rules!$A$6:$A$30&lt;&gt;"")))&gt;0,"Plug-in hybrid",IF($G4771="Diesel","Diesel","Gasoline"))</f>
        <v>Gasoline</v>
      </c>
    </row>
    <row r="4772" spans="1:15" ht="15" customHeight="1" x14ac:dyDescent="0.25">
      <c r="A4772" s="1">
        <v>2022</v>
      </c>
      <c r="B4772" s="1" t="s">
        <v>6908</v>
      </c>
      <c r="C4772" s="1" t="s">
        <v>913</v>
      </c>
      <c r="D4772" s="1" t="s">
        <v>7139</v>
      </c>
      <c r="E4772" s="1" t="s">
        <v>915</v>
      </c>
      <c r="F4772" s="1" t="s">
        <v>916</v>
      </c>
      <c r="G4772" s="1" t="s">
        <v>103</v>
      </c>
      <c r="H4772" s="1" t="s">
        <v>298</v>
      </c>
      <c r="I4772" s="1">
        <v>1.8</v>
      </c>
      <c r="J4772" s="1">
        <v>2023</v>
      </c>
      <c r="K4772" s="1">
        <v>121010</v>
      </c>
      <c r="L4772" s="1">
        <v>0</v>
      </c>
      <c r="M4772" s="1">
        <f t="array" ref="M4772">SUMPRODUCT(MAX(ISNUMBER(SEARCH('Class Rules'!$B$6:$B$85,$E4772))*ISNUMBER(SEARCH('Class Rules'!$C$6:$C$85,$F4772))*'Class Rules'!$A$6:$A$85))</f>
        <v>8</v>
      </c>
      <c r="N4772" s="1" t="str">
        <f t="array" ref="N4772">IF($M4772=0,'Class Rules'!$D$3,INDEX('Class Rules'!$D$6:$D$85,MATCH($M4772,'Class Rules'!$A$6:$A$85,0)))</f>
        <v>Freight LDV</v>
      </c>
      <c r="O4772" s="1" t="str">
        <f t="array" ref="O4772">IF(SUMPRODUCT(MAX(ISNUMBER(SEARCH(Fuel_Rules!$A$6:$A$30,$E4772))*ISNUMBER(SEARCH(Fuel_Rules!$B$6:$B$30,$F4772))*(Fuel_Rules!$A$6:$A$30&lt;&gt;"")))&gt;0,"Plug-in hybrid",IF($G4772="Diesel","Diesel","Gasoline"))</f>
        <v>Gasoline</v>
      </c>
    </row>
    <row r="4773" spans="1:15" ht="15" customHeight="1" x14ac:dyDescent="0.25">
      <c r="A4773" s="1">
        <v>2022</v>
      </c>
      <c r="B4773" s="1" t="s">
        <v>6908</v>
      </c>
      <c r="C4773" s="1" t="s">
        <v>917</v>
      </c>
      <c r="D4773" s="1" t="s">
        <v>7140</v>
      </c>
      <c r="E4773" s="1" t="s">
        <v>915</v>
      </c>
      <c r="F4773" s="1" t="s">
        <v>919</v>
      </c>
      <c r="G4773" s="1" t="s">
        <v>103</v>
      </c>
      <c r="H4773" s="1" t="s">
        <v>298</v>
      </c>
      <c r="I4773" s="1">
        <v>1.8</v>
      </c>
      <c r="J4773" s="1">
        <v>2023</v>
      </c>
      <c r="K4773" s="1">
        <v>129754</v>
      </c>
      <c r="L4773" s="1">
        <v>0</v>
      </c>
      <c r="M4773" s="1">
        <f t="array" ref="M4773">SUMPRODUCT(MAX(ISNUMBER(SEARCH('Class Rules'!$B$6:$B$85,$E4773))*ISNUMBER(SEARCH('Class Rules'!$C$6:$C$85,$F4773))*'Class Rules'!$A$6:$A$85))</f>
        <v>0</v>
      </c>
      <c r="N4773" s="1" t="str">
        <f t="array" ref="N4773">IF($M4773=0,'Class Rules'!$D$3,INDEX('Class Rules'!$D$6:$D$85,MATCH($M4773,'Class Rules'!$A$6:$A$85,0)))</f>
        <v>Passenger LDV</v>
      </c>
      <c r="O4773" s="1" t="str">
        <f t="array" ref="O4773">IF(SUMPRODUCT(MAX(ISNUMBER(SEARCH(Fuel_Rules!$A$6:$A$30,$E4773))*ISNUMBER(SEARCH(Fuel_Rules!$B$6:$B$30,$F4773))*(Fuel_Rules!$A$6:$A$30&lt;&gt;"")))&gt;0,"Plug-in hybrid",IF($G4773="Diesel","Diesel","Gasoline"))</f>
        <v>Gasoline</v>
      </c>
    </row>
    <row r="4774" spans="1:15" ht="15" customHeight="1" x14ac:dyDescent="0.25">
      <c r="A4774" s="1">
        <v>2022</v>
      </c>
      <c r="B4774" s="1" t="s">
        <v>6908</v>
      </c>
      <c r="C4774" s="1" t="s">
        <v>926</v>
      </c>
      <c r="D4774" s="1" t="s">
        <v>7141</v>
      </c>
      <c r="E4774" s="1" t="s">
        <v>915</v>
      </c>
      <c r="F4774" s="1" t="s">
        <v>928</v>
      </c>
      <c r="G4774" s="1" t="s">
        <v>103</v>
      </c>
      <c r="H4774" s="1" t="s">
        <v>298</v>
      </c>
      <c r="I4774" s="1">
        <v>1</v>
      </c>
      <c r="J4774" s="1">
        <v>2023</v>
      </c>
      <c r="K4774" s="1">
        <v>74043</v>
      </c>
      <c r="L4774" s="1">
        <v>0</v>
      </c>
      <c r="M4774" s="1">
        <f t="array" ref="M4774">SUMPRODUCT(MAX(ISNUMBER(SEARCH('Class Rules'!$B$6:$B$85,$E4774))*ISNUMBER(SEARCH('Class Rules'!$C$6:$C$85,$F4774))*'Class Rules'!$A$6:$A$85))</f>
        <v>0</v>
      </c>
      <c r="N4774" s="1" t="str">
        <f t="array" ref="N4774">IF($M4774=0,'Class Rules'!$D$3,INDEX('Class Rules'!$D$6:$D$85,MATCH($M4774,'Class Rules'!$A$6:$A$85,0)))</f>
        <v>Passenger LDV</v>
      </c>
      <c r="O4774" s="1" t="str">
        <f t="array" ref="O4774">IF(SUMPRODUCT(MAX(ISNUMBER(SEARCH(Fuel_Rules!$A$6:$A$30,$E4774))*ISNUMBER(SEARCH(Fuel_Rules!$B$6:$B$30,$F4774))*(Fuel_Rules!$A$6:$A$30&lt;&gt;"")))&gt;0,"Plug-in hybrid",IF($G4774="Diesel","Diesel","Gasoline"))</f>
        <v>Gasoline</v>
      </c>
    </row>
    <row r="4775" spans="1:15" ht="15" customHeight="1" x14ac:dyDescent="0.25">
      <c r="A4775" s="1">
        <v>2022</v>
      </c>
      <c r="B4775" s="1" t="s">
        <v>6908</v>
      </c>
      <c r="C4775" s="1" t="s">
        <v>935</v>
      </c>
      <c r="D4775" s="1" t="s">
        <v>7142</v>
      </c>
      <c r="E4775" s="1" t="s">
        <v>915</v>
      </c>
      <c r="F4775" s="1" t="s">
        <v>937</v>
      </c>
      <c r="G4775" s="1" t="s">
        <v>105</v>
      </c>
      <c r="H4775" s="1" t="s">
        <v>437</v>
      </c>
      <c r="I4775" s="1">
        <v>2</v>
      </c>
      <c r="J4775" s="1">
        <v>2023</v>
      </c>
      <c r="K4775" s="1">
        <v>206231</v>
      </c>
      <c r="L4775" s="1">
        <v>0</v>
      </c>
      <c r="M4775" s="1">
        <f t="array" ref="M4775">SUMPRODUCT(MAX(ISNUMBER(SEARCH('Class Rules'!$B$6:$B$85,$E4775))*ISNUMBER(SEARCH('Class Rules'!$C$6:$C$85,$F4775))*'Class Rules'!$A$6:$A$85))</f>
        <v>2</v>
      </c>
      <c r="N4775" s="1" t="str">
        <f t="array" ref="N4775">IF($M4775=0,'Class Rules'!$D$3,INDEX('Class Rules'!$D$6:$D$85,MATCH($M4775,'Class Rules'!$A$6:$A$85,0)))</f>
        <v>Freight LDV</v>
      </c>
      <c r="O4775" s="1" t="str">
        <f t="array" ref="O4775">IF(SUMPRODUCT(MAX(ISNUMBER(SEARCH(Fuel_Rules!$A$6:$A$30,$E4775))*ISNUMBER(SEARCH(Fuel_Rules!$B$6:$B$30,$F4775))*(Fuel_Rules!$A$6:$A$30&lt;&gt;"")))&gt;0,"Plug-in hybrid",IF($G4775="Diesel","Diesel","Gasoline"))</f>
        <v>Diesel</v>
      </c>
    </row>
    <row r="4776" spans="1:15" ht="15" customHeight="1" x14ac:dyDescent="0.25">
      <c r="A4776" s="1">
        <v>2022</v>
      </c>
      <c r="B4776" s="1" t="s">
        <v>6908</v>
      </c>
      <c r="C4776" s="1" t="s">
        <v>938</v>
      </c>
      <c r="D4776" s="1" t="s">
        <v>7143</v>
      </c>
      <c r="E4776" s="1" t="s">
        <v>915</v>
      </c>
      <c r="F4776" s="1" t="s">
        <v>940</v>
      </c>
      <c r="G4776" s="1" t="s">
        <v>103</v>
      </c>
      <c r="H4776" s="1" t="s">
        <v>298</v>
      </c>
      <c r="I4776" s="1">
        <v>1</v>
      </c>
      <c r="J4776" s="1">
        <v>2023</v>
      </c>
      <c r="K4776" s="1">
        <v>66200</v>
      </c>
      <c r="L4776" s="1">
        <v>0</v>
      </c>
      <c r="M4776" s="1">
        <f t="array" ref="M4776">SUMPRODUCT(MAX(ISNUMBER(SEARCH('Class Rules'!$B$6:$B$85,$E4776))*ISNUMBER(SEARCH('Class Rules'!$C$6:$C$85,$F4776))*'Class Rules'!$A$6:$A$85))</f>
        <v>0</v>
      </c>
      <c r="N4776" s="1" t="str">
        <f t="array" ref="N4776">IF($M4776=0,'Class Rules'!$D$3,INDEX('Class Rules'!$D$6:$D$85,MATCH($M4776,'Class Rules'!$A$6:$A$85,0)))</f>
        <v>Passenger LDV</v>
      </c>
      <c r="O4776" s="1" t="str">
        <f t="array" ref="O4776">IF(SUMPRODUCT(MAX(ISNUMBER(SEARCH(Fuel_Rules!$A$6:$A$30,$E4776))*ISNUMBER(SEARCH(Fuel_Rules!$B$6:$B$30,$F4776))*(Fuel_Rules!$A$6:$A$30&lt;&gt;"")))&gt;0,"Plug-in hybrid",IF($G4776="Diesel","Diesel","Gasoline"))</f>
        <v>Gasoline</v>
      </c>
    </row>
    <row r="4777" spans="1:15" ht="15" customHeight="1" x14ac:dyDescent="0.25">
      <c r="A4777" s="1">
        <v>2022</v>
      </c>
      <c r="B4777" s="1" t="s">
        <v>6908</v>
      </c>
      <c r="C4777" s="1" t="s">
        <v>938</v>
      </c>
      <c r="D4777" s="1" t="s">
        <v>7144</v>
      </c>
      <c r="E4777" s="1" t="s">
        <v>915</v>
      </c>
      <c r="F4777" s="1" t="s">
        <v>940</v>
      </c>
      <c r="G4777" s="1" t="s">
        <v>103</v>
      </c>
      <c r="H4777" s="1" t="s">
        <v>298</v>
      </c>
      <c r="I4777" s="1">
        <v>1</v>
      </c>
      <c r="J4777" s="1">
        <v>2023</v>
      </c>
      <c r="K4777" s="1">
        <v>63329</v>
      </c>
      <c r="L4777" s="1">
        <v>0</v>
      </c>
      <c r="M4777" s="1">
        <f t="array" ref="M4777">SUMPRODUCT(MAX(ISNUMBER(SEARCH('Class Rules'!$B$6:$B$85,$E4777))*ISNUMBER(SEARCH('Class Rules'!$C$6:$C$85,$F4777))*'Class Rules'!$A$6:$A$85))</f>
        <v>0</v>
      </c>
      <c r="N4777" s="1" t="str">
        <f t="array" ref="N4777">IF($M4777=0,'Class Rules'!$D$3,INDEX('Class Rules'!$D$6:$D$85,MATCH($M4777,'Class Rules'!$A$6:$A$85,0)))</f>
        <v>Passenger LDV</v>
      </c>
      <c r="O4777" s="1" t="str">
        <f t="array" ref="O4777">IF(SUMPRODUCT(MAX(ISNUMBER(SEARCH(Fuel_Rules!$A$6:$A$30,$E4777))*ISNUMBER(SEARCH(Fuel_Rules!$B$6:$B$30,$F4777))*(Fuel_Rules!$A$6:$A$30&lt;&gt;"")))&gt;0,"Plug-in hybrid",IF($G4777="Diesel","Diesel","Gasoline"))</f>
        <v>Gasoline</v>
      </c>
    </row>
    <row r="4778" spans="1:15" ht="15" customHeight="1" x14ac:dyDescent="0.25">
      <c r="A4778" s="1">
        <v>2022</v>
      </c>
      <c r="B4778" s="1" t="s">
        <v>6908</v>
      </c>
      <c r="C4778" s="1" t="s">
        <v>941</v>
      </c>
      <c r="D4778" s="1" t="s">
        <v>7145</v>
      </c>
      <c r="E4778" s="1" t="s">
        <v>915</v>
      </c>
      <c r="F4778" s="1" t="s">
        <v>943</v>
      </c>
      <c r="G4778" s="1" t="s">
        <v>103</v>
      </c>
      <c r="H4778" s="1" t="s">
        <v>298</v>
      </c>
      <c r="I4778" s="1">
        <v>1</v>
      </c>
      <c r="J4778" s="1">
        <v>2023</v>
      </c>
      <c r="K4778" s="1">
        <v>52353</v>
      </c>
      <c r="L4778" s="1">
        <v>0</v>
      </c>
      <c r="M4778" s="1">
        <f t="array" ref="M4778">SUMPRODUCT(MAX(ISNUMBER(SEARCH('Class Rules'!$B$6:$B$85,$E4778))*ISNUMBER(SEARCH('Class Rules'!$C$6:$C$85,$F4778))*'Class Rules'!$A$6:$A$85))</f>
        <v>0</v>
      </c>
      <c r="N4778" s="1" t="str">
        <f t="array" ref="N4778">IF($M4778=0,'Class Rules'!$D$3,INDEX('Class Rules'!$D$6:$D$85,MATCH($M4778,'Class Rules'!$A$6:$A$85,0)))</f>
        <v>Passenger LDV</v>
      </c>
      <c r="O4778" s="1" t="str">
        <f t="array" ref="O4778">IF(SUMPRODUCT(MAX(ISNUMBER(SEARCH(Fuel_Rules!$A$6:$A$30,$E4778))*ISNUMBER(SEARCH(Fuel_Rules!$B$6:$B$30,$F4778))*(Fuel_Rules!$A$6:$A$30&lt;&gt;"")))&gt;0,"Plug-in hybrid",IF($G4778="Diesel","Diesel","Gasoline"))</f>
        <v>Gasoline</v>
      </c>
    </row>
    <row r="4779" spans="1:15" ht="15" customHeight="1" x14ac:dyDescent="0.25">
      <c r="A4779" s="1">
        <v>2022</v>
      </c>
      <c r="B4779" s="1" t="s">
        <v>6908</v>
      </c>
      <c r="C4779" s="1" t="s">
        <v>956</v>
      </c>
      <c r="D4779" s="1" t="s">
        <v>7146</v>
      </c>
      <c r="E4779" s="1" t="s">
        <v>915</v>
      </c>
      <c r="F4779" s="1" t="s">
        <v>958</v>
      </c>
      <c r="G4779" s="1" t="s">
        <v>105</v>
      </c>
      <c r="H4779" s="1" t="s">
        <v>437</v>
      </c>
      <c r="I4779" s="1">
        <v>2</v>
      </c>
      <c r="J4779" s="1">
        <v>2023</v>
      </c>
      <c r="K4779" s="1">
        <v>190472</v>
      </c>
      <c r="L4779" s="1">
        <v>0</v>
      </c>
      <c r="M4779" s="1">
        <f t="array" ref="M4779">SUMPRODUCT(MAX(ISNUMBER(SEARCH('Class Rules'!$B$6:$B$85,$E4779))*ISNUMBER(SEARCH('Class Rules'!$C$6:$C$85,$F4779))*'Class Rules'!$A$6:$A$85))</f>
        <v>2</v>
      </c>
      <c r="N4779" s="1" t="str">
        <f t="array" ref="N4779">IF($M4779=0,'Class Rules'!$D$3,INDEX('Class Rules'!$D$6:$D$85,MATCH($M4779,'Class Rules'!$A$6:$A$85,0)))</f>
        <v>Freight LDV</v>
      </c>
      <c r="O4779" s="1" t="str">
        <f t="array" ref="O4779">IF(SUMPRODUCT(MAX(ISNUMBER(SEARCH(Fuel_Rules!$A$6:$A$30,$E4779))*ISNUMBER(SEARCH(Fuel_Rules!$B$6:$B$30,$F4779))*(Fuel_Rules!$A$6:$A$30&lt;&gt;"")))&gt;0,"Plug-in hybrid",IF($G4779="Diesel","Diesel","Gasoline"))</f>
        <v>Diesel</v>
      </c>
    </row>
    <row r="4780" spans="1:15" ht="15" customHeight="1" x14ac:dyDescent="0.25">
      <c r="A4780" s="1">
        <v>2022</v>
      </c>
      <c r="B4780" s="1" t="s">
        <v>6908</v>
      </c>
      <c r="C4780" s="1" t="s">
        <v>959</v>
      </c>
      <c r="D4780" s="1" t="s">
        <v>7147</v>
      </c>
      <c r="E4780" s="1" t="s">
        <v>915</v>
      </c>
      <c r="F4780" s="1" t="s">
        <v>961</v>
      </c>
      <c r="G4780" s="1" t="s">
        <v>103</v>
      </c>
      <c r="H4780" s="1" t="s">
        <v>437</v>
      </c>
      <c r="I4780" s="1">
        <v>1.8</v>
      </c>
      <c r="J4780" s="1">
        <v>2023</v>
      </c>
      <c r="K4780" s="1">
        <v>100357</v>
      </c>
      <c r="L4780" s="1">
        <v>0</v>
      </c>
      <c r="M4780" s="1">
        <f t="array" ref="M4780">SUMPRODUCT(MAX(ISNUMBER(SEARCH('Class Rules'!$B$6:$B$85,$E4780))*ISNUMBER(SEARCH('Class Rules'!$C$6:$C$85,$F4780))*'Class Rules'!$A$6:$A$85))</f>
        <v>0</v>
      </c>
      <c r="N4780" s="1" t="str">
        <f t="array" ref="N4780">IF($M4780=0,'Class Rules'!$D$3,INDEX('Class Rules'!$D$6:$D$85,MATCH($M4780,'Class Rules'!$A$6:$A$85,0)))</f>
        <v>Passenger LDV</v>
      </c>
      <c r="O4780" s="1" t="str">
        <f t="array" ref="O4780">IF(SUMPRODUCT(MAX(ISNUMBER(SEARCH(Fuel_Rules!$A$6:$A$30,$E4780))*ISNUMBER(SEARCH(Fuel_Rules!$B$6:$B$30,$F4780))*(Fuel_Rules!$A$6:$A$30&lt;&gt;"")))&gt;0,"Plug-in hybrid",IF($G4780="Diesel","Diesel","Gasoline"))</f>
        <v>Gasoline</v>
      </c>
    </row>
    <row r="4781" spans="1:15" ht="15" customHeight="1" x14ac:dyDescent="0.25">
      <c r="A4781" s="1">
        <v>2022</v>
      </c>
      <c r="B4781" s="1" t="s">
        <v>6908</v>
      </c>
      <c r="C4781" s="1" t="s">
        <v>965</v>
      </c>
      <c r="D4781" s="1" t="s">
        <v>7148</v>
      </c>
      <c r="E4781" s="1" t="s">
        <v>915</v>
      </c>
      <c r="F4781" s="1" t="s">
        <v>967</v>
      </c>
      <c r="G4781" s="1" t="s">
        <v>103</v>
      </c>
      <c r="H4781" s="1" t="s">
        <v>298</v>
      </c>
      <c r="I4781" s="1">
        <v>1</v>
      </c>
      <c r="J4781" s="1">
        <v>2023</v>
      </c>
      <c r="K4781" s="1">
        <v>78743</v>
      </c>
      <c r="L4781" s="1">
        <v>0</v>
      </c>
      <c r="M4781" s="1">
        <f t="array" ref="M4781">SUMPRODUCT(MAX(ISNUMBER(SEARCH('Class Rules'!$B$6:$B$85,$E4781))*ISNUMBER(SEARCH('Class Rules'!$C$6:$C$85,$F4781))*'Class Rules'!$A$6:$A$85))</f>
        <v>0</v>
      </c>
      <c r="N4781" s="1" t="str">
        <f t="array" ref="N4781">IF($M4781=0,'Class Rules'!$D$3,INDEX('Class Rules'!$D$6:$D$85,MATCH($M4781,'Class Rules'!$A$6:$A$85,0)))</f>
        <v>Passenger LDV</v>
      </c>
      <c r="O4781" s="1" t="str">
        <f t="array" ref="O4781">IF(SUMPRODUCT(MAX(ISNUMBER(SEARCH(Fuel_Rules!$A$6:$A$30,$E4781))*ISNUMBER(SEARCH(Fuel_Rules!$B$6:$B$30,$F4781))*(Fuel_Rules!$A$6:$A$30&lt;&gt;"")))&gt;0,"Plug-in hybrid",IF($G4781="Diesel","Diesel","Gasoline"))</f>
        <v>Gasoline</v>
      </c>
    </row>
    <row r="4782" spans="1:15" ht="15" customHeight="1" x14ac:dyDescent="0.25">
      <c r="A4782" s="1">
        <v>2022</v>
      </c>
      <c r="B4782" s="1" t="s">
        <v>6908</v>
      </c>
      <c r="C4782" s="1" t="s">
        <v>968</v>
      </c>
      <c r="D4782" s="1" t="s">
        <v>7149</v>
      </c>
      <c r="E4782" s="1" t="s">
        <v>915</v>
      </c>
      <c r="F4782" s="1" t="s">
        <v>970</v>
      </c>
      <c r="G4782" s="1" t="s">
        <v>105</v>
      </c>
      <c r="H4782" s="1" t="s">
        <v>298</v>
      </c>
      <c r="I4782" s="1">
        <v>2.2999999999999998</v>
      </c>
      <c r="J4782" s="1">
        <v>2023</v>
      </c>
      <c r="K4782" s="1">
        <v>184450</v>
      </c>
      <c r="L4782" s="1">
        <v>0</v>
      </c>
      <c r="M4782" s="1">
        <f t="array" ref="M4782">SUMPRODUCT(MAX(ISNUMBER(SEARCH('Class Rules'!$B$6:$B$85,$E4782))*ISNUMBER(SEARCH('Class Rules'!$C$6:$C$85,$F4782))*'Class Rules'!$A$6:$A$85))</f>
        <v>4</v>
      </c>
      <c r="N4782" s="1" t="str">
        <f t="array" ref="N4782">IF($M4782=0,'Class Rules'!$D$3,INDEX('Class Rules'!$D$6:$D$85,MATCH($M4782,'Class Rules'!$A$6:$A$85,0)))</f>
        <v>Freight LDV</v>
      </c>
      <c r="O4782" s="1" t="str">
        <f t="array" ref="O4782">IF(SUMPRODUCT(MAX(ISNUMBER(SEARCH(Fuel_Rules!$A$6:$A$30,$E4782))*ISNUMBER(SEARCH(Fuel_Rules!$B$6:$B$30,$F4782))*(Fuel_Rules!$A$6:$A$30&lt;&gt;"")))&gt;0,"Plug-in hybrid",IF($G4782="Diesel","Diesel","Gasoline"))</f>
        <v>Diesel</v>
      </c>
    </row>
    <row r="4783" spans="1:15" ht="15" customHeight="1" x14ac:dyDescent="0.25">
      <c r="A4783" s="1">
        <v>2022</v>
      </c>
      <c r="B4783" s="1" t="s">
        <v>6908</v>
      </c>
      <c r="C4783" s="1" t="s">
        <v>971</v>
      </c>
      <c r="D4783" s="1" t="s">
        <v>7150</v>
      </c>
      <c r="E4783" s="1" t="s">
        <v>915</v>
      </c>
      <c r="F4783" s="1" t="s">
        <v>973</v>
      </c>
      <c r="G4783" s="1" t="s">
        <v>105</v>
      </c>
      <c r="H4783" s="1" t="s">
        <v>298</v>
      </c>
      <c r="I4783" s="1">
        <v>2.2999999999999998</v>
      </c>
      <c r="J4783" s="1">
        <v>2023</v>
      </c>
      <c r="K4783" s="1">
        <v>197142</v>
      </c>
      <c r="L4783" s="1">
        <v>0</v>
      </c>
      <c r="M4783" s="1">
        <f t="array" ref="M4783">SUMPRODUCT(MAX(ISNUMBER(SEARCH('Class Rules'!$B$6:$B$85,$E4783))*ISNUMBER(SEARCH('Class Rules'!$C$6:$C$85,$F4783))*'Class Rules'!$A$6:$A$85))</f>
        <v>5</v>
      </c>
      <c r="N4783" s="1" t="str">
        <f t="array" ref="N4783">IF($M4783=0,'Class Rules'!$D$3,INDEX('Class Rules'!$D$6:$D$85,MATCH($M4783,'Class Rules'!$A$6:$A$85,0)))</f>
        <v>Freight LDV</v>
      </c>
      <c r="O4783" s="1" t="str">
        <f t="array" ref="O4783">IF(SUMPRODUCT(MAX(ISNUMBER(SEARCH(Fuel_Rules!$A$6:$A$30,$E4783))*ISNUMBER(SEARCH(Fuel_Rules!$B$6:$B$30,$F4783))*(Fuel_Rules!$A$6:$A$30&lt;&gt;"")))&gt;0,"Plug-in hybrid",IF($G4783="Diesel","Diesel","Gasoline"))</f>
        <v>Diesel</v>
      </c>
    </row>
    <row r="4784" spans="1:15" ht="15" customHeight="1" x14ac:dyDescent="0.25">
      <c r="A4784" s="1">
        <v>2022</v>
      </c>
      <c r="B4784" s="1" t="s">
        <v>6908</v>
      </c>
      <c r="C4784" s="1" t="s">
        <v>974</v>
      </c>
      <c r="D4784" s="1" t="s">
        <v>7151</v>
      </c>
      <c r="E4784" s="1" t="s">
        <v>915</v>
      </c>
      <c r="F4784" s="1" t="s">
        <v>976</v>
      </c>
      <c r="G4784" s="1" t="s">
        <v>105</v>
      </c>
      <c r="H4784" s="1" t="s">
        <v>298</v>
      </c>
      <c r="I4784" s="1">
        <v>2.2999999999999998</v>
      </c>
      <c r="J4784" s="1">
        <v>2023</v>
      </c>
      <c r="K4784" s="1">
        <v>204007</v>
      </c>
      <c r="L4784" s="1">
        <v>0</v>
      </c>
      <c r="M4784" s="1">
        <f t="array" ref="M4784">SUMPRODUCT(MAX(ISNUMBER(SEARCH('Class Rules'!$B$6:$B$85,$E4784))*ISNUMBER(SEARCH('Class Rules'!$C$6:$C$85,$F4784))*'Class Rules'!$A$6:$A$85))</f>
        <v>5</v>
      </c>
      <c r="N4784" s="1" t="str">
        <f t="array" ref="N4784">IF($M4784=0,'Class Rules'!$D$3,INDEX('Class Rules'!$D$6:$D$85,MATCH($M4784,'Class Rules'!$A$6:$A$85,0)))</f>
        <v>Freight LDV</v>
      </c>
      <c r="O4784" s="1" t="str">
        <f t="array" ref="O4784">IF(SUMPRODUCT(MAX(ISNUMBER(SEARCH(Fuel_Rules!$A$6:$A$30,$E4784))*ISNUMBER(SEARCH(Fuel_Rules!$B$6:$B$30,$F4784))*(Fuel_Rules!$A$6:$A$30&lt;&gt;"")))&gt;0,"Plug-in hybrid",IF($G4784="Diesel","Diesel","Gasoline"))</f>
        <v>Diesel</v>
      </c>
    </row>
    <row r="4785" spans="1:15" ht="15" customHeight="1" x14ac:dyDescent="0.25">
      <c r="A4785" s="1">
        <v>2022</v>
      </c>
      <c r="B4785" s="1" t="s">
        <v>6908</v>
      </c>
      <c r="C4785" s="1" t="s">
        <v>977</v>
      </c>
      <c r="D4785" s="1" t="s">
        <v>7152</v>
      </c>
      <c r="E4785" s="1" t="s">
        <v>915</v>
      </c>
      <c r="F4785" s="1" t="s">
        <v>979</v>
      </c>
      <c r="G4785" s="1" t="s">
        <v>105</v>
      </c>
      <c r="H4785" s="1" t="s">
        <v>298</v>
      </c>
      <c r="I4785" s="1">
        <v>2.2999999999999998</v>
      </c>
      <c r="J4785" s="1">
        <v>2023</v>
      </c>
      <c r="K4785" s="1">
        <v>216998</v>
      </c>
      <c r="L4785" s="1">
        <v>0</v>
      </c>
      <c r="M4785" s="1">
        <f t="array" ref="M4785">SUMPRODUCT(MAX(ISNUMBER(SEARCH('Class Rules'!$B$6:$B$85,$E4785))*ISNUMBER(SEARCH('Class Rules'!$C$6:$C$85,$F4785))*'Class Rules'!$A$6:$A$85))</f>
        <v>63</v>
      </c>
      <c r="N4785" s="1" t="str">
        <f t="array" ref="N4785">IF($M4785=0,'Class Rules'!$D$3,INDEX('Class Rules'!$D$6:$D$85,MATCH($M4785,'Class Rules'!$A$6:$A$85,0)))</f>
        <v>Passenger HDV</v>
      </c>
      <c r="O4785" s="1" t="str">
        <f t="array" ref="O4785">IF(SUMPRODUCT(MAX(ISNUMBER(SEARCH(Fuel_Rules!$A$6:$A$30,$E4785))*ISNUMBER(SEARCH(Fuel_Rules!$B$6:$B$30,$F4785))*(Fuel_Rules!$A$6:$A$30&lt;&gt;"")))&gt;0,"Plug-in hybrid",IF($G4785="Diesel","Diesel","Gasoline"))</f>
        <v>Diesel</v>
      </c>
    </row>
    <row r="4786" spans="1:15" ht="15" customHeight="1" x14ac:dyDescent="0.25">
      <c r="A4786" s="1">
        <v>2022</v>
      </c>
      <c r="B4786" s="1" t="s">
        <v>6908</v>
      </c>
      <c r="C4786" s="1" t="s">
        <v>980</v>
      </c>
      <c r="D4786" s="1" t="s">
        <v>7153</v>
      </c>
      <c r="E4786" s="1" t="s">
        <v>915</v>
      </c>
      <c r="F4786" s="1" t="s">
        <v>982</v>
      </c>
      <c r="G4786" s="1" t="s">
        <v>105</v>
      </c>
      <c r="H4786" s="1" t="s">
        <v>298</v>
      </c>
      <c r="I4786" s="1">
        <v>2.2999999999999998</v>
      </c>
      <c r="J4786" s="1">
        <v>2023</v>
      </c>
      <c r="K4786" s="1">
        <v>212113</v>
      </c>
      <c r="L4786" s="1">
        <v>0</v>
      </c>
      <c r="M4786" s="1">
        <f t="array" ref="M4786">SUMPRODUCT(MAX(ISNUMBER(SEARCH('Class Rules'!$B$6:$B$85,$E4786))*ISNUMBER(SEARCH('Class Rules'!$C$6:$C$85,$F4786))*'Class Rules'!$A$6:$A$85))</f>
        <v>6</v>
      </c>
      <c r="N4786" s="1" t="str">
        <f t="array" ref="N4786">IF($M4786=0,'Class Rules'!$D$3,INDEX('Class Rules'!$D$6:$D$85,MATCH($M4786,'Class Rules'!$A$6:$A$85,0)))</f>
        <v>Freight LDV</v>
      </c>
      <c r="O4786" s="1" t="str">
        <f t="array" ref="O4786">IF(SUMPRODUCT(MAX(ISNUMBER(SEARCH(Fuel_Rules!$A$6:$A$30,$E4786))*ISNUMBER(SEARCH(Fuel_Rules!$B$6:$B$30,$F4786))*(Fuel_Rules!$A$6:$A$30&lt;&gt;"")))&gt;0,"Plug-in hybrid",IF($G4786="Diesel","Diesel","Gasoline"))</f>
        <v>Diesel</v>
      </c>
    </row>
    <row r="4787" spans="1:15" ht="15" customHeight="1" x14ac:dyDescent="0.25">
      <c r="A4787" s="1">
        <v>2022</v>
      </c>
      <c r="B4787" s="1" t="s">
        <v>6908</v>
      </c>
      <c r="C4787" s="1" t="s">
        <v>983</v>
      </c>
      <c r="D4787" s="1" t="s">
        <v>7154</v>
      </c>
      <c r="E4787" s="1" t="s">
        <v>915</v>
      </c>
      <c r="F4787" s="1" t="s">
        <v>985</v>
      </c>
      <c r="G4787" s="1" t="s">
        <v>105</v>
      </c>
      <c r="H4787" s="1" t="s">
        <v>298</v>
      </c>
      <c r="I4787" s="1">
        <v>2.2999999999999998</v>
      </c>
      <c r="J4787" s="1">
        <v>2023</v>
      </c>
      <c r="K4787" s="1">
        <v>238740</v>
      </c>
      <c r="L4787" s="1">
        <v>0</v>
      </c>
      <c r="M4787" s="1">
        <f t="array" ref="M4787">SUMPRODUCT(MAX(ISNUMBER(SEARCH('Class Rules'!$B$6:$B$85,$E4787))*ISNUMBER(SEARCH('Class Rules'!$C$6:$C$85,$F4787))*'Class Rules'!$A$6:$A$85))</f>
        <v>64</v>
      </c>
      <c r="N4787" s="1" t="str">
        <f t="array" ref="N4787">IF($M4787=0,'Class Rules'!$D$3,INDEX('Class Rules'!$D$6:$D$85,MATCH($M4787,'Class Rules'!$A$6:$A$85,0)))</f>
        <v>Passenger HDV</v>
      </c>
      <c r="O4787" s="1" t="str">
        <f t="array" ref="O4787">IF(SUMPRODUCT(MAX(ISNUMBER(SEARCH(Fuel_Rules!$A$6:$A$30,$E4787))*ISNUMBER(SEARCH(Fuel_Rules!$B$6:$B$30,$F4787))*(Fuel_Rules!$A$6:$A$30&lt;&gt;"")))&gt;0,"Plug-in hybrid",IF($G4787="Diesel","Diesel","Gasoline"))</f>
        <v>Diesel</v>
      </c>
    </row>
    <row r="4788" spans="1:15" ht="15" customHeight="1" x14ac:dyDescent="0.25">
      <c r="A4788" s="1">
        <v>2022</v>
      </c>
      <c r="B4788" s="1" t="s">
        <v>6908</v>
      </c>
      <c r="C4788" s="1" t="s">
        <v>986</v>
      </c>
      <c r="D4788" s="1" t="s">
        <v>7155</v>
      </c>
      <c r="E4788" s="1" t="s">
        <v>915</v>
      </c>
      <c r="F4788" s="1" t="s">
        <v>988</v>
      </c>
      <c r="G4788" s="1" t="s">
        <v>103</v>
      </c>
      <c r="H4788" s="1" t="s">
        <v>437</v>
      </c>
      <c r="I4788" s="1">
        <v>1.8</v>
      </c>
      <c r="J4788" s="1">
        <v>2023</v>
      </c>
      <c r="K4788" s="1">
        <v>100743</v>
      </c>
      <c r="L4788" s="1">
        <v>0</v>
      </c>
      <c r="M4788" s="1">
        <f t="array" ref="M4788">SUMPRODUCT(MAX(ISNUMBER(SEARCH('Class Rules'!$B$6:$B$85,$E4788))*ISNUMBER(SEARCH('Class Rules'!$C$6:$C$85,$F4788))*'Class Rules'!$A$6:$A$85))</f>
        <v>0</v>
      </c>
      <c r="N4788" s="1" t="str">
        <f t="array" ref="N4788">IF($M4788=0,'Class Rules'!$D$3,INDEX('Class Rules'!$D$6:$D$85,MATCH($M4788,'Class Rules'!$A$6:$A$85,0)))</f>
        <v>Passenger LDV</v>
      </c>
      <c r="O4788" s="1" t="str">
        <f t="array" ref="O4788">IF(SUMPRODUCT(MAX(ISNUMBER(SEARCH(Fuel_Rules!$A$6:$A$30,$E4788))*ISNUMBER(SEARCH(Fuel_Rules!$B$6:$B$30,$F4788))*(Fuel_Rules!$A$6:$A$30&lt;&gt;"")))&gt;0,"Plug-in hybrid",IF($G4788="Diesel","Diesel","Gasoline"))</f>
        <v>Gasoline</v>
      </c>
    </row>
    <row r="4789" spans="1:15" ht="15" customHeight="1" x14ac:dyDescent="0.25">
      <c r="A4789" s="1">
        <v>2022</v>
      </c>
      <c r="B4789" s="1" t="s">
        <v>6908</v>
      </c>
      <c r="C4789" s="1" t="s">
        <v>989</v>
      </c>
      <c r="D4789" s="1" t="s">
        <v>7156</v>
      </c>
      <c r="E4789" s="1" t="s">
        <v>915</v>
      </c>
      <c r="F4789" s="1" t="s">
        <v>991</v>
      </c>
      <c r="G4789" s="1" t="s">
        <v>103</v>
      </c>
      <c r="H4789" s="1" t="s">
        <v>298</v>
      </c>
      <c r="I4789" s="1">
        <v>1.3</v>
      </c>
      <c r="J4789" s="1">
        <v>2023</v>
      </c>
      <c r="K4789" s="1">
        <v>88247</v>
      </c>
      <c r="L4789" s="1">
        <v>0</v>
      </c>
      <c r="M4789" s="1">
        <f t="array" ref="M4789">SUMPRODUCT(MAX(ISNUMBER(SEARCH('Class Rules'!$B$6:$B$85,$E4789))*ISNUMBER(SEARCH('Class Rules'!$C$6:$C$85,$F4789))*'Class Rules'!$A$6:$A$85))</f>
        <v>0</v>
      </c>
      <c r="N4789" s="1" t="str">
        <f t="array" ref="N4789">IF($M4789=0,'Class Rules'!$D$3,INDEX('Class Rules'!$D$6:$D$85,MATCH($M4789,'Class Rules'!$A$6:$A$85,0)))</f>
        <v>Passenger LDV</v>
      </c>
      <c r="O4789" s="1" t="str">
        <f t="array" ref="O4789">IF(SUMPRODUCT(MAX(ISNUMBER(SEARCH(Fuel_Rules!$A$6:$A$30,$E4789))*ISNUMBER(SEARCH(Fuel_Rules!$B$6:$B$30,$F4789))*(Fuel_Rules!$A$6:$A$30&lt;&gt;"")))&gt;0,"Plug-in hybrid",IF($G4789="Diesel","Diesel","Gasoline"))</f>
        <v>Gasoline</v>
      </c>
    </row>
    <row r="4790" spans="1:15" ht="15" customHeight="1" x14ac:dyDescent="0.25">
      <c r="A4790" s="1">
        <v>2022</v>
      </c>
      <c r="B4790" s="1" t="s">
        <v>6908</v>
      </c>
      <c r="C4790" s="1" t="s">
        <v>992</v>
      </c>
      <c r="D4790" s="1" t="s">
        <v>7157</v>
      </c>
      <c r="E4790" s="1" t="s">
        <v>915</v>
      </c>
      <c r="F4790" s="1" t="s">
        <v>994</v>
      </c>
      <c r="G4790" s="1" t="s">
        <v>103</v>
      </c>
      <c r="H4790" s="1" t="s">
        <v>298</v>
      </c>
      <c r="I4790" s="1">
        <v>1.3</v>
      </c>
      <c r="J4790" s="1">
        <v>2023</v>
      </c>
      <c r="K4790" s="1">
        <v>84916</v>
      </c>
      <c r="L4790" s="1">
        <v>0</v>
      </c>
      <c r="M4790" s="1">
        <f t="array" ref="M4790">SUMPRODUCT(MAX(ISNUMBER(SEARCH('Class Rules'!$B$6:$B$85,$E4790))*ISNUMBER(SEARCH('Class Rules'!$C$6:$C$85,$F4790))*'Class Rules'!$A$6:$A$85))</f>
        <v>0</v>
      </c>
      <c r="N4790" s="1" t="str">
        <f t="array" ref="N4790">IF($M4790=0,'Class Rules'!$D$3,INDEX('Class Rules'!$D$6:$D$85,MATCH($M4790,'Class Rules'!$A$6:$A$85,0)))</f>
        <v>Passenger LDV</v>
      </c>
      <c r="O4790" s="1" t="str">
        <f t="array" ref="O4790">IF(SUMPRODUCT(MAX(ISNUMBER(SEARCH(Fuel_Rules!$A$6:$A$30,$E4790))*ISNUMBER(SEARCH(Fuel_Rules!$B$6:$B$30,$F4790))*(Fuel_Rules!$A$6:$A$30&lt;&gt;"")))&gt;0,"Plug-in hybrid",IF($G4790="Diesel","Diesel","Gasoline"))</f>
        <v>Gasoline</v>
      </c>
    </row>
    <row r="4791" spans="1:15" ht="15" customHeight="1" x14ac:dyDescent="0.25">
      <c r="A4791" s="1">
        <v>2022</v>
      </c>
      <c r="B4791" s="1" t="s">
        <v>6908</v>
      </c>
      <c r="C4791" s="1" t="s">
        <v>998</v>
      </c>
      <c r="D4791" s="1" t="s">
        <v>7158</v>
      </c>
      <c r="E4791" s="1" t="s">
        <v>915</v>
      </c>
      <c r="F4791" s="1" t="s">
        <v>1000</v>
      </c>
      <c r="G4791" s="1" t="s">
        <v>103</v>
      </c>
      <c r="H4791" s="1" t="s">
        <v>437</v>
      </c>
      <c r="I4791" s="1">
        <v>1.8</v>
      </c>
      <c r="J4791" s="1">
        <v>2023</v>
      </c>
      <c r="K4791" s="1">
        <v>128141</v>
      </c>
      <c r="L4791" s="1">
        <v>0</v>
      </c>
      <c r="M4791" s="1">
        <f t="array" ref="M4791">SUMPRODUCT(MAX(ISNUMBER(SEARCH('Class Rules'!$B$6:$B$85,$E4791))*ISNUMBER(SEARCH('Class Rules'!$C$6:$C$85,$F4791))*'Class Rules'!$A$6:$A$85))</f>
        <v>2</v>
      </c>
      <c r="N4791" s="1" t="str">
        <f t="array" ref="N4791">IF($M4791=0,'Class Rules'!$D$3,INDEX('Class Rules'!$D$6:$D$85,MATCH($M4791,'Class Rules'!$A$6:$A$85,0)))</f>
        <v>Freight LDV</v>
      </c>
      <c r="O4791" s="1" t="str">
        <f t="array" ref="O4791">IF(SUMPRODUCT(MAX(ISNUMBER(SEARCH(Fuel_Rules!$A$6:$A$30,$E4791))*ISNUMBER(SEARCH(Fuel_Rules!$B$6:$B$30,$F4791))*(Fuel_Rules!$A$6:$A$30&lt;&gt;"")))&gt;0,"Plug-in hybrid",IF($G4791="Diesel","Diesel","Gasoline"))</f>
        <v>Gasoline</v>
      </c>
    </row>
    <row r="4792" spans="1:15" ht="15" customHeight="1" x14ac:dyDescent="0.25">
      <c r="A4792" s="1">
        <v>2022</v>
      </c>
      <c r="B4792" s="1" t="s">
        <v>6908</v>
      </c>
      <c r="C4792" s="1" t="s">
        <v>1001</v>
      </c>
      <c r="D4792" s="1" t="s">
        <v>7159</v>
      </c>
      <c r="E4792" s="1" t="s">
        <v>915</v>
      </c>
      <c r="F4792" s="1" t="s">
        <v>1003</v>
      </c>
      <c r="G4792" s="1" t="s">
        <v>103</v>
      </c>
      <c r="H4792" s="1" t="s">
        <v>298</v>
      </c>
      <c r="I4792" s="1">
        <v>1</v>
      </c>
      <c r="J4792" s="1">
        <v>2023</v>
      </c>
      <c r="K4792" s="1">
        <v>74305</v>
      </c>
      <c r="L4792" s="1">
        <v>0</v>
      </c>
      <c r="M4792" s="1">
        <f t="array" ref="M4792">SUMPRODUCT(MAX(ISNUMBER(SEARCH('Class Rules'!$B$6:$B$85,$E4792))*ISNUMBER(SEARCH('Class Rules'!$C$6:$C$85,$F4792))*'Class Rules'!$A$6:$A$85))</f>
        <v>0</v>
      </c>
      <c r="N4792" s="1" t="str">
        <f t="array" ref="N4792">IF($M4792=0,'Class Rules'!$D$3,INDEX('Class Rules'!$D$6:$D$85,MATCH($M4792,'Class Rules'!$A$6:$A$85,0)))</f>
        <v>Passenger LDV</v>
      </c>
      <c r="O4792" s="1" t="str">
        <f t="array" ref="O4792">IF(SUMPRODUCT(MAX(ISNUMBER(SEARCH(Fuel_Rules!$A$6:$A$30,$E4792))*ISNUMBER(SEARCH(Fuel_Rules!$B$6:$B$30,$F4792))*(Fuel_Rules!$A$6:$A$30&lt;&gt;"")))&gt;0,"Plug-in hybrid",IF($G4792="Diesel","Diesel","Gasoline"))</f>
        <v>Gasoline</v>
      </c>
    </row>
    <row r="4793" spans="1:15" ht="15" customHeight="1" x14ac:dyDescent="0.25">
      <c r="A4793" s="1">
        <v>2022</v>
      </c>
      <c r="B4793" s="1" t="s">
        <v>6908</v>
      </c>
      <c r="C4793" s="1" t="s">
        <v>1004</v>
      </c>
      <c r="D4793" s="1" t="s">
        <v>7160</v>
      </c>
      <c r="E4793" s="1" t="s">
        <v>915</v>
      </c>
      <c r="F4793" s="1" t="s">
        <v>1006</v>
      </c>
      <c r="G4793" s="1" t="s">
        <v>105</v>
      </c>
      <c r="H4793" s="1" t="s">
        <v>298</v>
      </c>
      <c r="I4793" s="1">
        <v>2.2999999999999998</v>
      </c>
      <c r="J4793" s="1">
        <v>2023</v>
      </c>
      <c r="K4793" s="1">
        <v>258410</v>
      </c>
      <c r="L4793" s="1">
        <v>0</v>
      </c>
      <c r="M4793" s="1">
        <f t="array" ref="M4793">SUMPRODUCT(MAX(ISNUMBER(SEARCH('Class Rules'!$B$6:$B$85,$E4793))*ISNUMBER(SEARCH('Class Rules'!$C$6:$C$85,$F4793))*'Class Rules'!$A$6:$A$85))</f>
        <v>0</v>
      </c>
      <c r="N4793" s="1" t="str">
        <f t="array" ref="N4793">IF($M4793=0,'Class Rules'!$D$3,INDEX('Class Rules'!$D$6:$D$85,MATCH($M4793,'Class Rules'!$A$6:$A$85,0)))</f>
        <v>Passenger LDV</v>
      </c>
      <c r="O4793" s="1" t="str">
        <f t="array" ref="O4793">IF(SUMPRODUCT(MAX(ISNUMBER(SEARCH(Fuel_Rules!$A$6:$A$30,$E4793))*ISNUMBER(SEARCH(Fuel_Rules!$B$6:$B$30,$F4793))*(Fuel_Rules!$A$6:$A$30&lt;&gt;"")))&gt;0,"Plug-in hybrid",IF($G4793="Diesel","Diesel","Gasoline"))</f>
        <v>Diesel</v>
      </c>
    </row>
    <row r="4794" spans="1:15" ht="15" customHeight="1" x14ac:dyDescent="0.25">
      <c r="A4794" s="1">
        <v>2022</v>
      </c>
      <c r="B4794" s="1" t="s">
        <v>6908</v>
      </c>
      <c r="C4794" s="1" t="s">
        <v>1007</v>
      </c>
      <c r="D4794" s="1" t="s">
        <v>7161</v>
      </c>
      <c r="E4794" s="1" t="s">
        <v>915</v>
      </c>
      <c r="F4794" s="1" t="s">
        <v>1009</v>
      </c>
      <c r="G4794" s="1" t="s">
        <v>105</v>
      </c>
      <c r="H4794" s="1" t="s">
        <v>298</v>
      </c>
      <c r="I4794" s="1">
        <v>2.2999999999999998</v>
      </c>
      <c r="J4794" s="1">
        <v>2023</v>
      </c>
      <c r="K4794" s="1">
        <v>232554</v>
      </c>
      <c r="L4794" s="1">
        <v>0</v>
      </c>
      <c r="M4794" s="1">
        <f t="array" ref="M4794">SUMPRODUCT(MAX(ISNUMBER(SEARCH('Class Rules'!$B$6:$B$85,$E4794))*ISNUMBER(SEARCH('Class Rules'!$C$6:$C$85,$F4794))*'Class Rules'!$A$6:$A$85))</f>
        <v>62</v>
      </c>
      <c r="N4794" s="1" t="str">
        <f t="array" ref="N4794">IF($M4794=0,'Class Rules'!$D$3,INDEX('Class Rules'!$D$6:$D$85,MATCH($M4794,'Class Rules'!$A$6:$A$85,0)))</f>
        <v>Passenger HDV</v>
      </c>
      <c r="O4794" s="1" t="str">
        <f t="array" ref="O4794">IF(SUMPRODUCT(MAX(ISNUMBER(SEARCH(Fuel_Rules!$A$6:$A$30,$E4794))*ISNUMBER(SEARCH(Fuel_Rules!$B$6:$B$30,$F4794))*(Fuel_Rules!$A$6:$A$30&lt;&gt;"")))&gt;0,"Plug-in hybrid",IF($G4794="Diesel","Diesel","Gasoline"))</f>
        <v>Diesel</v>
      </c>
    </row>
    <row r="4795" spans="1:15" ht="15" customHeight="1" x14ac:dyDescent="0.25">
      <c r="A4795" s="1">
        <v>2022</v>
      </c>
      <c r="B4795" s="1" t="s">
        <v>6908</v>
      </c>
      <c r="C4795" s="1" t="s">
        <v>1010</v>
      </c>
      <c r="D4795" s="1" t="s">
        <v>7162</v>
      </c>
      <c r="E4795" s="1" t="s">
        <v>915</v>
      </c>
      <c r="F4795" s="1" t="s">
        <v>1012</v>
      </c>
      <c r="G4795" s="1" t="s">
        <v>105</v>
      </c>
      <c r="H4795" s="1" t="s">
        <v>437</v>
      </c>
      <c r="I4795" s="1">
        <v>2</v>
      </c>
      <c r="J4795" s="1">
        <v>2023</v>
      </c>
      <c r="K4795" s="1">
        <v>215341</v>
      </c>
      <c r="L4795" s="1">
        <v>0</v>
      </c>
      <c r="M4795" s="1">
        <f t="array" ref="M4795">SUMPRODUCT(MAX(ISNUMBER(SEARCH('Class Rules'!$B$6:$B$85,$E4795))*ISNUMBER(SEARCH('Class Rules'!$C$6:$C$85,$F4795))*'Class Rules'!$A$6:$A$85))</f>
        <v>2</v>
      </c>
      <c r="N4795" s="1" t="str">
        <f t="array" ref="N4795">IF($M4795=0,'Class Rules'!$D$3,INDEX('Class Rules'!$D$6:$D$85,MATCH($M4795,'Class Rules'!$A$6:$A$85,0)))</f>
        <v>Freight LDV</v>
      </c>
      <c r="O4795" s="1" t="str">
        <f t="array" ref="O4795">IF(SUMPRODUCT(MAX(ISNUMBER(SEARCH(Fuel_Rules!$A$6:$A$30,$E4795))*ISNUMBER(SEARCH(Fuel_Rules!$B$6:$B$30,$F4795))*(Fuel_Rules!$A$6:$A$30&lt;&gt;"")))&gt;0,"Plug-in hybrid",IF($G4795="Diesel","Diesel","Gasoline"))</f>
        <v>Diesel</v>
      </c>
    </row>
    <row r="4796" spans="1:15" ht="15" customHeight="1" x14ac:dyDescent="0.25">
      <c r="A4796" s="1">
        <v>2022</v>
      </c>
      <c r="B4796" s="1" t="s">
        <v>6908</v>
      </c>
      <c r="C4796" s="1" t="s">
        <v>1016</v>
      </c>
      <c r="D4796" s="1" t="s">
        <v>7163</v>
      </c>
      <c r="E4796" s="1" t="s">
        <v>915</v>
      </c>
      <c r="F4796" s="1" t="s">
        <v>1018</v>
      </c>
      <c r="G4796" s="1" t="s">
        <v>103</v>
      </c>
      <c r="H4796" s="1" t="s">
        <v>298</v>
      </c>
      <c r="I4796" s="1">
        <v>1.3</v>
      </c>
      <c r="J4796" s="1">
        <v>2023</v>
      </c>
      <c r="K4796" s="1">
        <v>85985</v>
      </c>
      <c r="L4796" s="1">
        <v>0</v>
      </c>
      <c r="M4796" s="1">
        <f t="array" ref="M4796">SUMPRODUCT(MAX(ISNUMBER(SEARCH('Class Rules'!$B$6:$B$85,$E4796))*ISNUMBER(SEARCH('Class Rules'!$C$6:$C$85,$F4796))*'Class Rules'!$A$6:$A$85))</f>
        <v>0</v>
      </c>
      <c r="N4796" s="1" t="str">
        <f t="array" ref="N4796">IF($M4796=0,'Class Rules'!$D$3,INDEX('Class Rules'!$D$6:$D$85,MATCH($M4796,'Class Rules'!$A$6:$A$85,0)))</f>
        <v>Passenger LDV</v>
      </c>
      <c r="O4796" s="1" t="str">
        <f t="array" ref="O4796">IF(SUMPRODUCT(MAX(ISNUMBER(SEARCH(Fuel_Rules!$A$6:$A$30,$E4796))*ISNUMBER(SEARCH(Fuel_Rules!$B$6:$B$30,$F4796))*(Fuel_Rules!$A$6:$A$30&lt;&gt;"")))&gt;0,"Plug-in hybrid",IF($G4796="Diesel","Diesel","Gasoline"))</f>
        <v>Gasoline</v>
      </c>
    </row>
    <row r="4797" spans="1:15" ht="15" customHeight="1" x14ac:dyDescent="0.25">
      <c r="A4797" s="1">
        <v>2022</v>
      </c>
      <c r="B4797" s="1" t="s">
        <v>6908</v>
      </c>
      <c r="C4797" s="1" t="s">
        <v>1019</v>
      </c>
      <c r="D4797" s="1" t="s">
        <v>7164</v>
      </c>
      <c r="E4797" s="1" t="s">
        <v>915</v>
      </c>
      <c r="F4797" s="1" t="s">
        <v>1021</v>
      </c>
      <c r="G4797" s="1" t="s">
        <v>105</v>
      </c>
      <c r="H4797" s="1" t="s">
        <v>437</v>
      </c>
      <c r="I4797" s="1">
        <v>2</v>
      </c>
      <c r="J4797" s="1">
        <v>2023</v>
      </c>
      <c r="K4797" s="1">
        <v>173878</v>
      </c>
      <c r="L4797" s="1">
        <v>0</v>
      </c>
      <c r="M4797" s="1">
        <f t="array" ref="M4797">SUMPRODUCT(MAX(ISNUMBER(SEARCH('Class Rules'!$B$6:$B$85,$E4797))*ISNUMBER(SEARCH('Class Rules'!$C$6:$C$85,$F4797))*'Class Rules'!$A$6:$A$85))</f>
        <v>2</v>
      </c>
      <c r="N4797" s="1" t="str">
        <f t="array" ref="N4797">IF($M4797=0,'Class Rules'!$D$3,INDEX('Class Rules'!$D$6:$D$85,MATCH($M4797,'Class Rules'!$A$6:$A$85,0)))</f>
        <v>Freight LDV</v>
      </c>
      <c r="O4797" s="1" t="str">
        <f t="array" ref="O4797">IF(SUMPRODUCT(MAX(ISNUMBER(SEARCH(Fuel_Rules!$A$6:$A$30,$E4797))*ISNUMBER(SEARCH(Fuel_Rules!$B$6:$B$30,$F4797))*(Fuel_Rules!$A$6:$A$30&lt;&gt;"")))&gt;0,"Plug-in hybrid",IF($G4797="Diesel","Diesel","Gasoline"))</f>
        <v>Diesel</v>
      </c>
    </row>
    <row r="4798" spans="1:15" ht="15" customHeight="1" x14ac:dyDescent="0.25">
      <c r="A4798" s="1">
        <v>2022</v>
      </c>
      <c r="B4798" s="1" t="s">
        <v>6908</v>
      </c>
      <c r="C4798" s="1" t="s">
        <v>1025</v>
      </c>
      <c r="D4798" s="1" t="s">
        <v>7165</v>
      </c>
      <c r="E4798" s="1" t="s">
        <v>915</v>
      </c>
      <c r="F4798" s="1" t="s">
        <v>1027</v>
      </c>
      <c r="G4798" s="1" t="s">
        <v>103</v>
      </c>
      <c r="H4798" s="1" t="s">
        <v>437</v>
      </c>
      <c r="I4798" s="1">
        <v>1.8</v>
      </c>
      <c r="J4798" s="1">
        <v>2023</v>
      </c>
      <c r="K4798" s="1">
        <v>105502</v>
      </c>
      <c r="L4798" s="1">
        <v>0</v>
      </c>
      <c r="M4798" s="1">
        <f t="array" ref="M4798">SUMPRODUCT(MAX(ISNUMBER(SEARCH('Class Rules'!$B$6:$B$85,$E4798))*ISNUMBER(SEARCH('Class Rules'!$C$6:$C$85,$F4798))*'Class Rules'!$A$6:$A$85))</f>
        <v>0</v>
      </c>
      <c r="N4798" s="1" t="str">
        <f t="array" ref="N4798">IF($M4798=0,'Class Rules'!$D$3,INDEX('Class Rules'!$D$6:$D$85,MATCH($M4798,'Class Rules'!$A$6:$A$85,0)))</f>
        <v>Passenger LDV</v>
      </c>
      <c r="O4798" s="1" t="str">
        <f t="array" ref="O4798">IF(SUMPRODUCT(MAX(ISNUMBER(SEARCH(Fuel_Rules!$A$6:$A$30,$E4798))*ISNUMBER(SEARCH(Fuel_Rules!$B$6:$B$30,$F4798))*(Fuel_Rules!$A$6:$A$30&lt;&gt;"")))&gt;0,"Plug-in hybrid",IF($G4798="Diesel","Diesel","Gasoline"))</f>
        <v>Gasoline</v>
      </c>
    </row>
    <row r="4799" spans="1:15" ht="15" customHeight="1" x14ac:dyDescent="0.25">
      <c r="A4799" s="1">
        <v>2022</v>
      </c>
      <c r="B4799" s="1" t="s">
        <v>6908</v>
      </c>
      <c r="C4799" s="1" t="s">
        <v>1028</v>
      </c>
      <c r="D4799" s="1" t="s">
        <v>7166</v>
      </c>
      <c r="E4799" s="1" t="s">
        <v>915</v>
      </c>
      <c r="F4799" s="1" t="s">
        <v>1030</v>
      </c>
      <c r="G4799" s="1" t="s">
        <v>103</v>
      </c>
      <c r="H4799" s="1" t="s">
        <v>437</v>
      </c>
      <c r="I4799" s="1">
        <v>1.8</v>
      </c>
      <c r="J4799" s="1">
        <v>2023</v>
      </c>
      <c r="K4799" s="1">
        <v>99263</v>
      </c>
      <c r="L4799" s="1">
        <v>0</v>
      </c>
      <c r="M4799" s="1">
        <f t="array" ref="M4799">SUMPRODUCT(MAX(ISNUMBER(SEARCH('Class Rules'!$B$6:$B$85,$E4799))*ISNUMBER(SEARCH('Class Rules'!$C$6:$C$85,$F4799))*'Class Rules'!$A$6:$A$85))</f>
        <v>0</v>
      </c>
      <c r="N4799" s="1" t="str">
        <f t="array" ref="N4799">IF($M4799=0,'Class Rules'!$D$3,INDEX('Class Rules'!$D$6:$D$85,MATCH($M4799,'Class Rules'!$A$6:$A$85,0)))</f>
        <v>Passenger LDV</v>
      </c>
      <c r="O4799" s="1" t="str">
        <f t="array" ref="O4799">IF(SUMPRODUCT(MAX(ISNUMBER(SEARCH(Fuel_Rules!$A$6:$A$30,$E4799))*ISNUMBER(SEARCH(Fuel_Rules!$B$6:$B$30,$F4799))*(Fuel_Rules!$A$6:$A$30&lt;&gt;"")))&gt;0,"Plug-in hybrid",IF($G4799="Diesel","Diesel","Gasoline"))</f>
        <v>Gasoline</v>
      </c>
    </row>
    <row r="4800" spans="1:15" ht="15" customHeight="1" x14ac:dyDescent="0.25">
      <c r="A4800" s="1">
        <v>2022</v>
      </c>
      <c r="B4800" s="1" t="s">
        <v>6908</v>
      </c>
      <c r="C4800" s="1" t="s">
        <v>1031</v>
      </c>
      <c r="D4800" s="1" t="s">
        <v>7167</v>
      </c>
      <c r="E4800" s="1" t="s">
        <v>915</v>
      </c>
      <c r="F4800" s="1" t="s">
        <v>1033</v>
      </c>
      <c r="G4800" s="1" t="s">
        <v>105</v>
      </c>
      <c r="H4800" s="1" t="s">
        <v>437</v>
      </c>
      <c r="I4800" s="1">
        <v>2</v>
      </c>
      <c r="J4800" s="1">
        <v>2023</v>
      </c>
      <c r="K4800" s="1">
        <v>217309</v>
      </c>
      <c r="L4800" s="1">
        <v>0</v>
      </c>
      <c r="M4800" s="1">
        <f t="array" ref="M4800">SUMPRODUCT(MAX(ISNUMBER(SEARCH('Class Rules'!$B$6:$B$85,$E4800))*ISNUMBER(SEARCH('Class Rules'!$C$6:$C$85,$F4800))*'Class Rules'!$A$6:$A$85))</f>
        <v>2</v>
      </c>
      <c r="N4800" s="1" t="str">
        <f t="array" ref="N4800">IF($M4800=0,'Class Rules'!$D$3,INDEX('Class Rules'!$D$6:$D$85,MATCH($M4800,'Class Rules'!$A$6:$A$85,0)))</f>
        <v>Freight LDV</v>
      </c>
      <c r="O4800" s="1" t="str">
        <f t="array" ref="O4800">IF(SUMPRODUCT(MAX(ISNUMBER(SEARCH(Fuel_Rules!$A$6:$A$30,$E4800))*ISNUMBER(SEARCH(Fuel_Rules!$B$6:$B$30,$F4800))*(Fuel_Rules!$A$6:$A$30&lt;&gt;"")))&gt;0,"Plug-in hybrid",IF($G4800="Diesel","Diesel","Gasoline"))</f>
        <v>Diesel</v>
      </c>
    </row>
    <row r="4801" spans="1:15" ht="15" customHeight="1" x14ac:dyDescent="0.25">
      <c r="A4801" s="1">
        <v>2022</v>
      </c>
      <c r="B4801" s="1" t="s">
        <v>6908</v>
      </c>
      <c r="C4801" s="1" t="s">
        <v>1034</v>
      </c>
      <c r="D4801" s="1" t="s">
        <v>7168</v>
      </c>
      <c r="E4801" s="1" t="s">
        <v>915</v>
      </c>
      <c r="F4801" s="1" t="s">
        <v>1036</v>
      </c>
      <c r="G4801" s="1" t="s">
        <v>103</v>
      </c>
      <c r="H4801" s="1" t="s">
        <v>298</v>
      </c>
      <c r="I4801" s="1">
        <v>1.4</v>
      </c>
      <c r="J4801" s="1">
        <v>2023</v>
      </c>
      <c r="K4801" s="1">
        <v>97289</v>
      </c>
      <c r="L4801" s="1">
        <v>0</v>
      </c>
      <c r="M4801" s="1">
        <f t="array" ref="M4801">SUMPRODUCT(MAX(ISNUMBER(SEARCH('Class Rules'!$B$6:$B$85,$E4801))*ISNUMBER(SEARCH('Class Rules'!$C$6:$C$85,$F4801))*'Class Rules'!$A$6:$A$85))</f>
        <v>1</v>
      </c>
      <c r="N4801" s="1" t="str">
        <f t="array" ref="N4801">IF($M4801=0,'Class Rules'!$D$3,INDEX('Class Rules'!$D$6:$D$85,MATCH($M4801,'Class Rules'!$A$6:$A$85,0)))</f>
        <v>Freight LDV</v>
      </c>
      <c r="O4801" s="1" t="str">
        <f t="array" ref="O4801">IF(SUMPRODUCT(MAX(ISNUMBER(SEARCH(Fuel_Rules!$A$6:$A$30,$E4801))*ISNUMBER(SEARCH(Fuel_Rules!$B$6:$B$30,$F4801))*(Fuel_Rules!$A$6:$A$30&lt;&gt;"")))&gt;0,"Plug-in hybrid",IF($G4801="Diesel","Diesel","Gasoline"))</f>
        <v>Gasoline</v>
      </c>
    </row>
    <row r="4802" spans="1:15" ht="15" customHeight="1" x14ac:dyDescent="0.25">
      <c r="A4802" s="1">
        <v>2022</v>
      </c>
      <c r="B4802" s="1" t="s">
        <v>6908</v>
      </c>
      <c r="C4802" s="1" t="s">
        <v>1037</v>
      </c>
      <c r="D4802" s="1" t="s">
        <v>7169</v>
      </c>
      <c r="E4802" s="1" t="s">
        <v>915</v>
      </c>
      <c r="F4802" s="1" t="s">
        <v>1039</v>
      </c>
      <c r="G4802" s="1" t="s">
        <v>103</v>
      </c>
      <c r="H4802" s="1" t="s">
        <v>298</v>
      </c>
      <c r="I4802" s="1">
        <v>1.3</v>
      </c>
      <c r="J4802" s="1">
        <v>2023</v>
      </c>
      <c r="K4802" s="1">
        <v>102593</v>
      </c>
      <c r="L4802" s="1">
        <v>0</v>
      </c>
      <c r="M4802" s="1">
        <f t="array" ref="M4802">SUMPRODUCT(MAX(ISNUMBER(SEARCH('Class Rules'!$B$6:$B$85,$E4802))*ISNUMBER(SEARCH('Class Rules'!$C$6:$C$85,$F4802))*'Class Rules'!$A$6:$A$85))</f>
        <v>1</v>
      </c>
      <c r="N4802" s="1" t="str">
        <f t="array" ref="N4802">IF($M4802=0,'Class Rules'!$D$3,INDEX('Class Rules'!$D$6:$D$85,MATCH($M4802,'Class Rules'!$A$6:$A$85,0)))</f>
        <v>Freight LDV</v>
      </c>
      <c r="O4802" s="1" t="str">
        <f t="array" ref="O4802">IF(SUMPRODUCT(MAX(ISNUMBER(SEARCH(Fuel_Rules!$A$6:$A$30,$E4802))*ISNUMBER(SEARCH(Fuel_Rules!$B$6:$B$30,$F4802))*(Fuel_Rules!$A$6:$A$30&lt;&gt;"")))&gt;0,"Plug-in hybrid",IF($G4802="Diesel","Diesel","Gasoline"))</f>
        <v>Gasoline</v>
      </c>
    </row>
    <row r="4803" spans="1:15" ht="15" customHeight="1" x14ac:dyDescent="0.25">
      <c r="A4803" s="1">
        <v>2022</v>
      </c>
      <c r="B4803" s="1" t="s">
        <v>6908</v>
      </c>
      <c r="C4803" s="1" t="s">
        <v>1040</v>
      </c>
      <c r="D4803" s="1" t="s">
        <v>7170</v>
      </c>
      <c r="E4803" s="1" t="s">
        <v>915</v>
      </c>
      <c r="F4803" s="1" t="s">
        <v>1042</v>
      </c>
      <c r="G4803" s="1" t="s">
        <v>103</v>
      </c>
      <c r="H4803" s="1" t="s">
        <v>298</v>
      </c>
      <c r="I4803" s="1">
        <v>1.3</v>
      </c>
      <c r="J4803" s="1">
        <v>2023</v>
      </c>
      <c r="K4803" s="1">
        <v>111566</v>
      </c>
      <c r="L4803" s="1">
        <v>0</v>
      </c>
      <c r="M4803" s="1">
        <f t="array" ref="M4803">SUMPRODUCT(MAX(ISNUMBER(SEARCH('Class Rules'!$B$6:$B$85,$E4803))*ISNUMBER(SEARCH('Class Rules'!$C$6:$C$85,$F4803))*'Class Rules'!$A$6:$A$85))</f>
        <v>1</v>
      </c>
      <c r="N4803" s="1" t="str">
        <f t="array" ref="N4803">IF($M4803=0,'Class Rules'!$D$3,INDEX('Class Rules'!$D$6:$D$85,MATCH($M4803,'Class Rules'!$A$6:$A$85,0)))</f>
        <v>Freight LDV</v>
      </c>
      <c r="O4803" s="1" t="str">
        <f t="array" ref="O4803">IF(SUMPRODUCT(MAX(ISNUMBER(SEARCH(Fuel_Rules!$A$6:$A$30,$E4803))*ISNUMBER(SEARCH(Fuel_Rules!$B$6:$B$30,$F4803))*(Fuel_Rules!$A$6:$A$30&lt;&gt;"")))&gt;0,"Plug-in hybrid",IF($G4803="Diesel","Diesel","Gasoline"))</f>
        <v>Gasoline</v>
      </c>
    </row>
    <row r="4804" spans="1:15" ht="15" customHeight="1" x14ac:dyDescent="0.25">
      <c r="A4804" s="1">
        <v>2022</v>
      </c>
      <c r="B4804" s="1" t="s">
        <v>6908</v>
      </c>
      <c r="C4804" s="1" t="s">
        <v>1043</v>
      </c>
      <c r="D4804" s="1" t="s">
        <v>7171</v>
      </c>
      <c r="E4804" s="1" t="s">
        <v>915</v>
      </c>
      <c r="F4804" s="1" t="s">
        <v>1045</v>
      </c>
      <c r="G4804" s="1" t="s">
        <v>103</v>
      </c>
      <c r="H4804" s="1" t="s">
        <v>298</v>
      </c>
      <c r="I4804" s="1">
        <v>1.4</v>
      </c>
      <c r="J4804" s="1">
        <v>2023</v>
      </c>
      <c r="K4804" s="1">
        <v>102144</v>
      </c>
      <c r="L4804" s="1">
        <v>0</v>
      </c>
      <c r="M4804" s="1">
        <f t="array" ref="M4804">SUMPRODUCT(MAX(ISNUMBER(SEARCH('Class Rules'!$B$6:$B$85,$E4804))*ISNUMBER(SEARCH('Class Rules'!$C$6:$C$85,$F4804))*'Class Rules'!$A$6:$A$85))</f>
        <v>1</v>
      </c>
      <c r="N4804" s="1" t="str">
        <f t="array" ref="N4804">IF($M4804=0,'Class Rules'!$D$3,INDEX('Class Rules'!$D$6:$D$85,MATCH($M4804,'Class Rules'!$A$6:$A$85,0)))</f>
        <v>Freight LDV</v>
      </c>
      <c r="O4804" s="1" t="str">
        <f t="array" ref="O4804">IF(SUMPRODUCT(MAX(ISNUMBER(SEARCH(Fuel_Rules!$A$6:$A$30,$E4804))*ISNUMBER(SEARCH(Fuel_Rules!$B$6:$B$30,$F4804))*(Fuel_Rules!$A$6:$A$30&lt;&gt;"")))&gt;0,"Plug-in hybrid",IF($G4804="Diesel","Diesel","Gasoline"))</f>
        <v>Gasoline</v>
      </c>
    </row>
    <row r="4805" spans="1:15" ht="15" customHeight="1" x14ac:dyDescent="0.25">
      <c r="A4805" s="1">
        <v>2022</v>
      </c>
      <c r="B4805" s="1" t="s">
        <v>6908</v>
      </c>
      <c r="C4805" s="1" t="s">
        <v>1046</v>
      </c>
      <c r="D4805" s="1" t="s">
        <v>7172</v>
      </c>
      <c r="E4805" s="1" t="s">
        <v>915</v>
      </c>
      <c r="F4805" s="1" t="s">
        <v>1048</v>
      </c>
      <c r="G4805" s="1" t="s">
        <v>103</v>
      </c>
      <c r="H4805" s="1" t="s">
        <v>298</v>
      </c>
      <c r="I4805" s="1">
        <v>1.3</v>
      </c>
      <c r="J4805" s="1">
        <v>2023</v>
      </c>
      <c r="K4805" s="1">
        <v>109096</v>
      </c>
      <c r="L4805" s="1">
        <v>0</v>
      </c>
      <c r="M4805" s="1">
        <f t="array" ref="M4805">SUMPRODUCT(MAX(ISNUMBER(SEARCH('Class Rules'!$B$6:$B$85,$E4805))*ISNUMBER(SEARCH('Class Rules'!$C$6:$C$85,$F4805))*'Class Rules'!$A$6:$A$85))</f>
        <v>1</v>
      </c>
      <c r="N4805" s="1" t="str">
        <f t="array" ref="N4805">IF($M4805=0,'Class Rules'!$D$3,INDEX('Class Rules'!$D$6:$D$85,MATCH($M4805,'Class Rules'!$A$6:$A$85,0)))</f>
        <v>Freight LDV</v>
      </c>
      <c r="O4805" s="1" t="str">
        <f t="array" ref="O4805">IF(SUMPRODUCT(MAX(ISNUMBER(SEARCH(Fuel_Rules!$A$6:$A$30,$E4805))*ISNUMBER(SEARCH(Fuel_Rules!$B$6:$B$30,$F4805))*(Fuel_Rules!$A$6:$A$30&lt;&gt;"")))&gt;0,"Plug-in hybrid",IF($G4805="Diesel","Diesel","Gasoline"))</f>
        <v>Gasoline</v>
      </c>
    </row>
    <row r="4806" spans="1:15" ht="15" customHeight="1" x14ac:dyDescent="0.25">
      <c r="A4806" s="1">
        <v>2022</v>
      </c>
      <c r="B4806" s="1" t="s">
        <v>6908</v>
      </c>
      <c r="C4806" s="1" t="s">
        <v>1049</v>
      </c>
      <c r="D4806" s="1" t="s">
        <v>7173</v>
      </c>
      <c r="E4806" s="1" t="s">
        <v>915</v>
      </c>
      <c r="F4806" s="1" t="s">
        <v>1051</v>
      </c>
      <c r="G4806" s="1" t="s">
        <v>103</v>
      </c>
      <c r="H4806" s="1" t="s">
        <v>298</v>
      </c>
      <c r="I4806" s="1">
        <v>1.4</v>
      </c>
      <c r="J4806" s="1">
        <v>2023</v>
      </c>
      <c r="K4806" s="1">
        <v>107492</v>
      </c>
      <c r="L4806" s="1">
        <v>0</v>
      </c>
      <c r="M4806" s="1">
        <f t="array" ref="M4806">SUMPRODUCT(MAX(ISNUMBER(SEARCH('Class Rules'!$B$6:$B$85,$E4806))*ISNUMBER(SEARCH('Class Rules'!$C$6:$C$85,$F4806))*'Class Rules'!$A$6:$A$85))</f>
        <v>3</v>
      </c>
      <c r="N4806" s="1" t="str">
        <f t="array" ref="N4806">IF($M4806=0,'Class Rules'!$D$3,INDEX('Class Rules'!$D$6:$D$85,MATCH($M4806,'Class Rules'!$A$6:$A$85,0)))</f>
        <v>Freight LDV</v>
      </c>
      <c r="O4806" s="1" t="str">
        <f t="array" ref="O4806">IF(SUMPRODUCT(MAX(ISNUMBER(SEARCH(Fuel_Rules!$A$6:$A$30,$E4806))*ISNUMBER(SEARCH(Fuel_Rules!$B$6:$B$30,$F4806))*(Fuel_Rules!$A$6:$A$30&lt;&gt;"")))&gt;0,"Plug-in hybrid",IF($G4806="Diesel","Diesel","Gasoline"))</f>
        <v>Gasoline</v>
      </c>
    </row>
    <row r="4807" spans="1:15" ht="15" customHeight="1" x14ac:dyDescent="0.25">
      <c r="A4807" s="1">
        <v>2022</v>
      </c>
      <c r="B4807" s="1" t="s">
        <v>6908</v>
      </c>
      <c r="C4807" s="1" t="s">
        <v>1049</v>
      </c>
      <c r="D4807" s="1" t="s">
        <v>7174</v>
      </c>
      <c r="E4807" s="1" t="s">
        <v>915</v>
      </c>
      <c r="F4807" s="1" t="s">
        <v>1051</v>
      </c>
      <c r="G4807" s="1" t="s">
        <v>103</v>
      </c>
      <c r="H4807" s="1" t="s">
        <v>298</v>
      </c>
      <c r="I4807" s="1">
        <v>1.4</v>
      </c>
      <c r="J4807" s="1">
        <v>2023</v>
      </c>
      <c r="K4807" s="1">
        <v>103085</v>
      </c>
      <c r="L4807" s="1">
        <v>0</v>
      </c>
      <c r="M4807" s="1">
        <f t="array" ref="M4807">SUMPRODUCT(MAX(ISNUMBER(SEARCH('Class Rules'!$B$6:$B$85,$E4807))*ISNUMBER(SEARCH('Class Rules'!$C$6:$C$85,$F4807))*'Class Rules'!$A$6:$A$85))</f>
        <v>3</v>
      </c>
      <c r="N4807" s="1" t="str">
        <f t="array" ref="N4807">IF($M4807=0,'Class Rules'!$D$3,INDEX('Class Rules'!$D$6:$D$85,MATCH($M4807,'Class Rules'!$A$6:$A$85,0)))</f>
        <v>Freight LDV</v>
      </c>
      <c r="O4807" s="1" t="str">
        <f t="array" ref="O4807">IF(SUMPRODUCT(MAX(ISNUMBER(SEARCH(Fuel_Rules!$A$6:$A$30,$E4807))*ISNUMBER(SEARCH(Fuel_Rules!$B$6:$B$30,$F4807))*(Fuel_Rules!$A$6:$A$30&lt;&gt;"")))&gt;0,"Plug-in hybrid",IF($G4807="Diesel","Diesel","Gasoline"))</f>
        <v>Gasoline</v>
      </c>
    </row>
    <row r="4808" spans="1:15" ht="15" customHeight="1" x14ac:dyDescent="0.25">
      <c r="A4808" s="1">
        <v>2022</v>
      </c>
      <c r="B4808" s="1" t="s">
        <v>6908</v>
      </c>
      <c r="C4808" s="1" t="s">
        <v>1052</v>
      </c>
      <c r="D4808" s="1" t="s">
        <v>7175</v>
      </c>
      <c r="E4808" s="1" t="s">
        <v>915</v>
      </c>
      <c r="F4808" s="1" t="s">
        <v>1054</v>
      </c>
      <c r="G4808" s="1" t="s">
        <v>103</v>
      </c>
      <c r="H4808" s="1" t="s">
        <v>298</v>
      </c>
      <c r="I4808" s="1">
        <v>1.4</v>
      </c>
      <c r="J4808" s="1">
        <v>2023</v>
      </c>
      <c r="K4808" s="1">
        <v>74490</v>
      </c>
      <c r="L4808" s="1">
        <v>0</v>
      </c>
      <c r="M4808" s="1">
        <f t="array" ref="M4808">SUMPRODUCT(MAX(ISNUMBER(SEARCH('Class Rules'!$B$6:$B$85,$E4808))*ISNUMBER(SEARCH('Class Rules'!$C$6:$C$85,$F4808))*'Class Rules'!$A$6:$A$85))</f>
        <v>0</v>
      </c>
      <c r="N4808" s="1" t="str">
        <f t="array" ref="N4808">IF($M4808=0,'Class Rules'!$D$3,INDEX('Class Rules'!$D$6:$D$85,MATCH($M4808,'Class Rules'!$A$6:$A$85,0)))</f>
        <v>Passenger LDV</v>
      </c>
      <c r="O4808" s="1" t="str">
        <f t="array" ref="O4808">IF(SUMPRODUCT(MAX(ISNUMBER(SEARCH(Fuel_Rules!$A$6:$A$30,$E4808))*ISNUMBER(SEARCH(Fuel_Rules!$B$6:$B$30,$F4808))*(Fuel_Rules!$A$6:$A$30&lt;&gt;"")))&gt;0,"Plug-in hybrid",IF($G4808="Diesel","Diesel","Gasoline"))</f>
        <v>Gasoline</v>
      </c>
    </row>
    <row r="4809" spans="1:15" ht="15" customHeight="1" x14ac:dyDescent="0.25">
      <c r="A4809" s="1">
        <v>2022</v>
      </c>
      <c r="B4809" s="1" t="s">
        <v>6908</v>
      </c>
      <c r="C4809" s="1" t="s">
        <v>1055</v>
      </c>
      <c r="D4809" s="1" t="s">
        <v>7176</v>
      </c>
      <c r="E4809" s="1" t="s">
        <v>915</v>
      </c>
      <c r="F4809" s="1" t="s">
        <v>1057</v>
      </c>
      <c r="G4809" s="1" t="s">
        <v>103</v>
      </c>
      <c r="H4809" s="1" t="s">
        <v>298</v>
      </c>
      <c r="I4809" s="1">
        <v>1</v>
      </c>
      <c r="J4809" s="1">
        <v>2023</v>
      </c>
      <c r="K4809" s="1">
        <v>68412</v>
      </c>
      <c r="L4809" s="1">
        <v>0</v>
      </c>
      <c r="M4809" s="1">
        <f t="array" ref="M4809">SUMPRODUCT(MAX(ISNUMBER(SEARCH('Class Rules'!$B$6:$B$85,$E4809))*ISNUMBER(SEARCH('Class Rules'!$C$6:$C$85,$F4809))*'Class Rules'!$A$6:$A$85))</f>
        <v>0</v>
      </c>
      <c r="N4809" s="1" t="str">
        <f t="array" ref="N4809">IF($M4809=0,'Class Rules'!$D$3,INDEX('Class Rules'!$D$6:$D$85,MATCH($M4809,'Class Rules'!$A$6:$A$85,0)))</f>
        <v>Passenger LDV</v>
      </c>
      <c r="O4809" s="1" t="str">
        <f t="array" ref="O4809">IF(SUMPRODUCT(MAX(ISNUMBER(SEARCH(Fuel_Rules!$A$6:$A$30,$E4809))*ISNUMBER(SEARCH(Fuel_Rules!$B$6:$B$30,$F4809))*(Fuel_Rules!$A$6:$A$30&lt;&gt;"")))&gt;0,"Plug-in hybrid",IF($G4809="Diesel","Diesel","Gasoline"))</f>
        <v>Gasoline</v>
      </c>
    </row>
    <row r="4810" spans="1:15" ht="15" customHeight="1" x14ac:dyDescent="0.25">
      <c r="A4810" s="1">
        <v>2022</v>
      </c>
      <c r="B4810" s="1" t="s">
        <v>6908</v>
      </c>
      <c r="C4810" s="1" t="s">
        <v>1058</v>
      </c>
      <c r="D4810" s="1" t="s">
        <v>7177</v>
      </c>
      <c r="E4810" s="1" t="s">
        <v>915</v>
      </c>
      <c r="F4810" s="1" t="s">
        <v>1060</v>
      </c>
      <c r="G4810" s="1" t="s">
        <v>103</v>
      </c>
      <c r="H4810" s="1" t="s">
        <v>298</v>
      </c>
      <c r="I4810" s="1">
        <v>1.4</v>
      </c>
      <c r="J4810" s="1">
        <v>2023</v>
      </c>
      <c r="K4810" s="1">
        <v>95027</v>
      </c>
      <c r="L4810" s="1">
        <v>0</v>
      </c>
      <c r="M4810" s="1">
        <f t="array" ref="M4810">SUMPRODUCT(MAX(ISNUMBER(SEARCH('Class Rules'!$B$6:$B$85,$E4810))*ISNUMBER(SEARCH('Class Rules'!$C$6:$C$85,$F4810))*'Class Rules'!$A$6:$A$85))</f>
        <v>3</v>
      </c>
      <c r="N4810" s="1" t="str">
        <f t="array" ref="N4810">IF($M4810=0,'Class Rules'!$D$3,INDEX('Class Rules'!$D$6:$D$85,MATCH($M4810,'Class Rules'!$A$6:$A$85,0)))</f>
        <v>Freight LDV</v>
      </c>
      <c r="O4810" s="1" t="str">
        <f t="array" ref="O4810">IF(SUMPRODUCT(MAX(ISNUMBER(SEARCH(Fuel_Rules!$A$6:$A$30,$E4810))*ISNUMBER(SEARCH(Fuel_Rules!$B$6:$B$30,$F4810))*(Fuel_Rules!$A$6:$A$30&lt;&gt;"")))&gt;0,"Plug-in hybrid",IF($G4810="Diesel","Diesel","Gasoline"))</f>
        <v>Gasoline</v>
      </c>
    </row>
    <row r="4811" spans="1:15" ht="15" customHeight="1" x14ac:dyDescent="0.25">
      <c r="A4811" s="1">
        <v>2022</v>
      </c>
      <c r="B4811" s="1" t="s">
        <v>6908</v>
      </c>
      <c r="C4811" s="1" t="s">
        <v>1061</v>
      </c>
      <c r="D4811" s="1" t="s">
        <v>7178</v>
      </c>
      <c r="E4811" s="1" t="s">
        <v>915</v>
      </c>
      <c r="F4811" s="1" t="s">
        <v>1063</v>
      </c>
      <c r="G4811" s="1" t="s">
        <v>103</v>
      </c>
      <c r="H4811" s="1" t="s">
        <v>298</v>
      </c>
      <c r="I4811" s="1">
        <v>1</v>
      </c>
      <c r="J4811" s="1">
        <v>2023</v>
      </c>
      <c r="K4811" s="1">
        <v>67928</v>
      </c>
      <c r="L4811" s="1">
        <v>0</v>
      </c>
      <c r="M4811" s="1">
        <f t="array" ref="M4811">SUMPRODUCT(MAX(ISNUMBER(SEARCH('Class Rules'!$B$6:$B$85,$E4811))*ISNUMBER(SEARCH('Class Rules'!$C$6:$C$85,$F4811))*'Class Rules'!$A$6:$A$85))</f>
        <v>0</v>
      </c>
      <c r="N4811" s="1" t="str">
        <f t="array" ref="N4811">IF($M4811=0,'Class Rules'!$D$3,INDEX('Class Rules'!$D$6:$D$85,MATCH($M4811,'Class Rules'!$A$6:$A$85,0)))</f>
        <v>Passenger LDV</v>
      </c>
      <c r="O4811" s="1" t="str">
        <f t="array" ref="O4811">IF(SUMPRODUCT(MAX(ISNUMBER(SEARCH(Fuel_Rules!$A$6:$A$30,$E4811))*ISNUMBER(SEARCH(Fuel_Rules!$B$6:$B$30,$F4811))*(Fuel_Rules!$A$6:$A$30&lt;&gt;"")))&gt;0,"Plug-in hybrid",IF($G4811="Diesel","Diesel","Gasoline"))</f>
        <v>Gasoline</v>
      </c>
    </row>
    <row r="4812" spans="1:15" ht="15" customHeight="1" x14ac:dyDescent="0.25">
      <c r="A4812" s="1">
        <v>2022</v>
      </c>
      <c r="B4812" s="1" t="s">
        <v>6908</v>
      </c>
      <c r="C4812" s="1" t="s">
        <v>1061</v>
      </c>
      <c r="D4812" s="1" t="s">
        <v>7179</v>
      </c>
      <c r="E4812" s="1" t="s">
        <v>915</v>
      </c>
      <c r="F4812" s="1" t="s">
        <v>1063</v>
      </c>
      <c r="G4812" s="1" t="s">
        <v>103</v>
      </c>
      <c r="H4812" s="1" t="s">
        <v>298</v>
      </c>
      <c r="I4812" s="1">
        <v>1</v>
      </c>
      <c r="J4812" s="1">
        <v>2023</v>
      </c>
      <c r="K4812" s="1">
        <v>64821</v>
      </c>
      <c r="L4812" s="1">
        <v>0</v>
      </c>
      <c r="M4812" s="1">
        <f t="array" ref="M4812">SUMPRODUCT(MAX(ISNUMBER(SEARCH('Class Rules'!$B$6:$B$85,$E4812))*ISNUMBER(SEARCH('Class Rules'!$C$6:$C$85,$F4812))*'Class Rules'!$A$6:$A$85))</f>
        <v>0</v>
      </c>
      <c r="N4812" s="1" t="str">
        <f t="array" ref="N4812">IF($M4812=0,'Class Rules'!$D$3,INDEX('Class Rules'!$D$6:$D$85,MATCH($M4812,'Class Rules'!$A$6:$A$85,0)))</f>
        <v>Passenger LDV</v>
      </c>
      <c r="O4812" s="1" t="str">
        <f t="array" ref="O4812">IF(SUMPRODUCT(MAX(ISNUMBER(SEARCH(Fuel_Rules!$A$6:$A$30,$E4812))*ISNUMBER(SEARCH(Fuel_Rules!$B$6:$B$30,$F4812))*(Fuel_Rules!$A$6:$A$30&lt;&gt;"")))&gt;0,"Plug-in hybrid",IF($G4812="Diesel","Diesel","Gasoline"))</f>
        <v>Gasoline</v>
      </c>
    </row>
    <row r="4813" spans="1:15" ht="15" customHeight="1" x14ac:dyDescent="0.25">
      <c r="A4813" s="1">
        <v>2022</v>
      </c>
      <c r="B4813" s="1" t="s">
        <v>6908</v>
      </c>
      <c r="C4813" s="1" t="s">
        <v>1064</v>
      </c>
      <c r="D4813" s="1" t="s">
        <v>7180</v>
      </c>
      <c r="E4813" s="1" t="s">
        <v>915</v>
      </c>
      <c r="F4813" s="1" t="s">
        <v>1066</v>
      </c>
      <c r="G4813" s="1" t="s">
        <v>103</v>
      </c>
      <c r="H4813" s="1" t="s">
        <v>437</v>
      </c>
      <c r="I4813" s="1">
        <v>1.3</v>
      </c>
      <c r="J4813" s="1">
        <v>2023</v>
      </c>
      <c r="K4813" s="1">
        <v>141465</v>
      </c>
      <c r="L4813" s="1">
        <v>0</v>
      </c>
      <c r="M4813" s="1">
        <f t="array" ref="M4813">SUMPRODUCT(MAX(ISNUMBER(SEARCH('Class Rules'!$B$6:$B$85,$E4813))*ISNUMBER(SEARCH('Class Rules'!$C$6:$C$85,$F4813))*'Class Rules'!$A$6:$A$85))</f>
        <v>2</v>
      </c>
      <c r="N4813" s="1" t="str">
        <f t="array" ref="N4813">IF($M4813=0,'Class Rules'!$D$3,INDEX('Class Rules'!$D$6:$D$85,MATCH($M4813,'Class Rules'!$A$6:$A$85,0)))</f>
        <v>Freight LDV</v>
      </c>
      <c r="O4813" s="1" t="str">
        <f t="array" ref="O4813">IF(SUMPRODUCT(MAX(ISNUMBER(SEARCH(Fuel_Rules!$A$6:$A$30,$E4813))*ISNUMBER(SEARCH(Fuel_Rules!$B$6:$B$30,$F4813))*(Fuel_Rules!$A$6:$A$30&lt;&gt;"")))&gt;0,"Plug-in hybrid",IF($G4813="Diesel","Diesel","Gasoline"))</f>
        <v>Gasoline</v>
      </c>
    </row>
    <row r="4814" spans="1:15" ht="15" customHeight="1" x14ac:dyDescent="0.25">
      <c r="A4814" s="1">
        <v>2022</v>
      </c>
      <c r="B4814" s="1" t="s">
        <v>6908</v>
      </c>
      <c r="C4814" s="1" t="s">
        <v>1067</v>
      </c>
      <c r="D4814" s="1" t="s">
        <v>7181</v>
      </c>
      <c r="E4814" s="1" t="s">
        <v>915</v>
      </c>
      <c r="F4814" s="1" t="s">
        <v>1069</v>
      </c>
      <c r="G4814" s="1" t="s">
        <v>103</v>
      </c>
      <c r="H4814" s="1" t="s">
        <v>437</v>
      </c>
      <c r="I4814" s="1">
        <v>1.3</v>
      </c>
      <c r="J4814" s="1">
        <v>2023</v>
      </c>
      <c r="K4814" s="1">
        <v>152791</v>
      </c>
      <c r="L4814" s="1">
        <v>0</v>
      </c>
      <c r="M4814" s="1">
        <f t="array" ref="M4814">SUMPRODUCT(MAX(ISNUMBER(SEARCH('Class Rules'!$B$6:$B$85,$E4814))*ISNUMBER(SEARCH('Class Rules'!$C$6:$C$85,$F4814))*'Class Rules'!$A$6:$A$85))</f>
        <v>2</v>
      </c>
      <c r="N4814" s="1" t="str">
        <f t="array" ref="N4814">IF($M4814=0,'Class Rules'!$D$3,INDEX('Class Rules'!$D$6:$D$85,MATCH($M4814,'Class Rules'!$A$6:$A$85,0)))</f>
        <v>Freight LDV</v>
      </c>
      <c r="O4814" s="1" t="str">
        <f t="array" ref="O4814">IF(SUMPRODUCT(MAX(ISNUMBER(SEARCH(Fuel_Rules!$A$6:$A$30,$E4814))*ISNUMBER(SEARCH(Fuel_Rules!$B$6:$B$30,$F4814))*(Fuel_Rules!$A$6:$A$30&lt;&gt;"")))&gt;0,"Plug-in hybrid",IF($G4814="Diesel","Diesel","Gasoline"))</f>
        <v>Gasoline</v>
      </c>
    </row>
    <row r="4815" spans="1:15" ht="15" customHeight="1" x14ac:dyDescent="0.25">
      <c r="A4815" s="1">
        <v>2022</v>
      </c>
      <c r="B4815" s="1" t="s">
        <v>6908</v>
      </c>
      <c r="C4815" s="1" t="s">
        <v>1070</v>
      </c>
      <c r="D4815" s="1" t="s">
        <v>7182</v>
      </c>
      <c r="E4815" s="1" t="s">
        <v>915</v>
      </c>
      <c r="F4815" s="1" t="s">
        <v>1072</v>
      </c>
      <c r="G4815" s="1" t="s">
        <v>103</v>
      </c>
      <c r="H4815" s="1" t="s">
        <v>437</v>
      </c>
      <c r="I4815" s="1">
        <v>1.3</v>
      </c>
      <c r="J4815" s="1">
        <v>2023</v>
      </c>
      <c r="K4815" s="1">
        <v>169764</v>
      </c>
      <c r="L4815" s="1">
        <v>0</v>
      </c>
      <c r="M4815" s="1">
        <f t="array" ref="M4815">SUMPRODUCT(MAX(ISNUMBER(SEARCH('Class Rules'!$B$6:$B$85,$E4815))*ISNUMBER(SEARCH('Class Rules'!$C$6:$C$85,$F4815))*'Class Rules'!$A$6:$A$85))</f>
        <v>2</v>
      </c>
      <c r="N4815" s="1" t="str">
        <f t="array" ref="N4815">IF($M4815=0,'Class Rules'!$D$3,INDEX('Class Rules'!$D$6:$D$85,MATCH($M4815,'Class Rules'!$A$6:$A$85,0)))</f>
        <v>Freight LDV</v>
      </c>
      <c r="O4815" s="1" t="str">
        <f t="array" ref="O4815">IF(SUMPRODUCT(MAX(ISNUMBER(SEARCH(Fuel_Rules!$A$6:$A$30,$E4815))*ISNUMBER(SEARCH(Fuel_Rules!$B$6:$B$30,$F4815))*(Fuel_Rules!$A$6:$A$30&lt;&gt;"")))&gt;0,"Plug-in hybrid",IF($G4815="Diesel","Diesel","Gasoline"))</f>
        <v>Gasoline</v>
      </c>
    </row>
    <row r="4816" spans="1:15" ht="15" customHeight="1" x14ac:dyDescent="0.25">
      <c r="A4816" s="1">
        <v>2022</v>
      </c>
      <c r="B4816" s="1" t="s">
        <v>6908</v>
      </c>
      <c r="C4816" s="1" t="s">
        <v>1073</v>
      </c>
      <c r="D4816" s="1" t="s">
        <v>7183</v>
      </c>
      <c r="E4816" s="1" t="s">
        <v>915</v>
      </c>
      <c r="F4816" s="1" t="s">
        <v>1075</v>
      </c>
      <c r="G4816" s="1" t="s">
        <v>103</v>
      </c>
      <c r="H4816" s="1" t="s">
        <v>298</v>
      </c>
      <c r="I4816" s="1">
        <v>1.3</v>
      </c>
      <c r="J4816" s="1">
        <v>2023</v>
      </c>
      <c r="K4816" s="1">
        <v>83045</v>
      </c>
      <c r="L4816" s="1">
        <v>0</v>
      </c>
      <c r="M4816" s="1">
        <f t="array" ref="M4816">SUMPRODUCT(MAX(ISNUMBER(SEARCH('Class Rules'!$B$6:$B$85,$E4816))*ISNUMBER(SEARCH('Class Rules'!$C$6:$C$85,$F4816))*'Class Rules'!$A$6:$A$85))</f>
        <v>0</v>
      </c>
      <c r="N4816" s="1" t="str">
        <f t="array" ref="N4816">IF($M4816=0,'Class Rules'!$D$3,INDEX('Class Rules'!$D$6:$D$85,MATCH($M4816,'Class Rules'!$A$6:$A$85,0)))</f>
        <v>Passenger LDV</v>
      </c>
      <c r="O4816" s="1" t="str">
        <f t="array" ref="O4816">IF(SUMPRODUCT(MAX(ISNUMBER(SEARCH(Fuel_Rules!$A$6:$A$30,$E4816))*ISNUMBER(SEARCH(Fuel_Rules!$B$6:$B$30,$F4816))*(Fuel_Rules!$A$6:$A$30&lt;&gt;"")))&gt;0,"Plug-in hybrid",IF($G4816="Diesel","Diesel","Gasoline"))</f>
        <v>Gasoline</v>
      </c>
    </row>
    <row r="4817" spans="1:15" ht="15" customHeight="1" x14ac:dyDescent="0.25">
      <c r="A4817" s="1">
        <v>2022</v>
      </c>
      <c r="B4817" s="1" t="s">
        <v>6908</v>
      </c>
      <c r="C4817" s="1" t="s">
        <v>1076</v>
      </c>
      <c r="D4817" s="1" t="s">
        <v>7184</v>
      </c>
      <c r="E4817" s="1" t="s">
        <v>915</v>
      </c>
      <c r="F4817" s="1" t="s">
        <v>1078</v>
      </c>
      <c r="G4817" s="1" t="s">
        <v>103</v>
      </c>
      <c r="H4817" s="1" t="s">
        <v>437</v>
      </c>
      <c r="I4817" s="1">
        <v>1</v>
      </c>
      <c r="J4817" s="1">
        <v>2023</v>
      </c>
      <c r="K4817" s="1">
        <v>118947</v>
      </c>
      <c r="L4817" s="1">
        <v>0</v>
      </c>
      <c r="M4817" s="1">
        <f t="array" ref="M4817">SUMPRODUCT(MAX(ISNUMBER(SEARCH('Class Rules'!$B$6:$B$85,$E4817))*ISNUMBER(SEARCH('Class Rules'!$C$6:$C$85,$F4817))*'Class Rules'!$A$6:$A$85))</f>
        <v>0</v>
      </c>
      <c r="N4817" s="1" t="str">
        <f t="array" ref="N4817">IF($M4817=0,'Class Rules'!$D$3,INDEX('Class Rules'!$D$6:$D$85,MATCH($M4817,'Class Rules'!$A$6:$A$85,0)))</f>
        <v>Passenger LDV</v>
      </c>
      <c r="O4817" s="1" t="str">
        <f t="array" ref="O4817">IF(SUMPRODUCT(MAX(ISNUMBER(SEARCH(Fuel_Rules!$A$6:$A$30,$E4817))*ISNUMBER(SEARCH(Fuel_Rules!$B$6:$B$30,$F4817))*(Fuel_Rules!$A$6:$A$30&lt;&gt;"")))&gt;0,"Plug-in hybrid",IF($G4817="Diesel","Diesel","Gasoline"))</f>
        <v>Gasoline</v>
      </c>
    </row>
    <row r="4818" spans="1:15" ht="15" customHeight="1" x14ac:dyDescent="0.25">
      <c r="A4818" s="1">
        <v>2022</v>
      </c>
      <c r="B4818" s="1" t="s">
        <v>6908</v>
      </c>
      <c r="C4818" s="1" t="s">
        <v>1079</v>
      </c>
      <c r="D4818" s="1" t="s">
        <v>7185</v>
      </c>
      <c r="E4818" s="1" t="s">
        <v>915</v>
      </c>
      <c r="F4818" s="1" t="s">
        <v>1081</v>
      </c>
      <c r="G4818" s="1" t="s">
        <v>103</v>
      </c>
      <c r="H4818" s="1" t="s">
        <v>437</v>
      </c>
      <c r="I4818" s="1">
        <v>1</v>
      </c>
      <c r="J4818" s="1">
        <v>2023</v>
      </c>
      <c r="K4818" s="1">
        <v>112526</v>
      </c>
      <c r="L4818" s="1">
        <v>0</v>
      </c>
      <c r="M4818" s="1">
        <f t="array" ref="M4818">SUMPRODUCT(MAX(ISNUMBER(SEARCH('Class Rules'!$B$6:$B$85,$E4818))*ISNUMBER(SEARCH('Class Rules'!$C$6:$C$85,$F4818))*'Class Rules'!$A$6:$A$85))</f>
        <v>0</v>
      </c>
      <c r="N4818" s="1" t="str">
        <f t="array" ref="N4818">IF($M4818=0,'Class Rules'!$D$3,INDEX('Class Rules'!$D$6:$D$85,MATCH($M4818,'Class Rules'!$A$6:$A$85,0)))</f>
        <v>Passenger LDV</v>
      </c>
      <c r="O4818" s="1" t="str">
        <f t="array" ref="O4818">IF(SUMPRODUCT(MAX(ISNUMBER(SEARCH(Fuel_Rules!$A$6:$A$30,$E4818))*ISNUMBER(SEARCH(Fuel_Rules!$B$6:$B$30,$F4818))*(Fuel_Rules!$A$6:$A$30&lt;&gt;"")))&gt;0,"Plug-in hybrid",IF($G4818="Diesel","Diesel","Gasoline"))</f>
        <v>Gasoline</v>
      </c>
    </row>
    <row r="4819" spans="1:15" ht="15" customHeight="1" x14ac:dyDescent="0.25">
      <c r="A4819" s="1">
        <v>2022</v>
      </c>
      <c r="B4819" s="1" t="s">
        <v>6908</v>
      </c>
      <c r="C4819" s="1" t="s">
        <v>1082</v>
      </c>
      <c r="D4819" s="1" t="s">
        <v>7186</v>
      </c>
      <c r="E4819" s="1" t="s">
        <v>915</v>
      </c>
      <c r="F4819" s="1" t="s">
        <v>1084</v>
      </c>
      <c r="G4819" s="1" t="s">
        <v>103</v>
      </c>
      <c r="H4819" s="1" t="s">
        <v>437</v>
      </c>
      <c r="I4819" s="1">
        <v>1.3</v>
      </c>
      <c r="J4819" s="1">
        <v>2023</v>
      </c>
      <c r="K4819" s="1">
        <v>102364</v>
      </c>
      <c r="L4819" s="1">
        <v>0</v>
      </c>
      <c r="M4819" s="1">
        <f t="array" ref="M4819">SUMPRODUCT(MAX(ISNUMBER(SEARCH('Class Rules'!$B$6:$B$85,$E4819))*ISNUMBER(SEARCH('Class Rules'!$C$6:$C$85,$F4819))*'Class Rules'!$A$6:$A$85))</f>
        <v>0</v>
      </c>
      <c r="N4819" s="1" t="str">
        <f t="array" ref="N4819">IF($M4819=0,'Class Rules'!$D$3,INDEX('Class Rules'!$D$6:$D$85,MATCH($M4819,'Class Rules'!$A$6:$A$85,0)))</f>
        <v>Passenger LDV</v>
      </c>
      <c r="O4819" s="1" t="str">
        <f t="array" ref="O4819">IF(SUMPRODUCT(MAX(ISNUMBER(SEARCH(Fuel_Rules!$A$6:$A$30,$E4819))*ISNUMBER(SEARCH(Fuel_Rules!$B$6:$B$30,$F4819))*(Fuel_Rules!$A$6:$A$30&lt;&gt;"")))&gt;0,"Plug-in hybrid",IF($G4819="Diesel","Diesel","Gasoline"))</f>
        <v>Gasoline</v>
      </c>
    </row>
    <row r="4820" spans="1:15" ht="15" customHeight="1" x14ac:dyDescent="0.25">
      <c r="A4820" s="1">
        <v>2022</v>
      </c>
      <c r="B4820" s="1" t="s">
        <v>6908</v>
      </c>
      <c r="C4820" s="1" t="s">
        <v>1085</v>
      </c>
      <c r="D4820" s="1" t="s">
        <v>7187</v>
      </c>
      <c r="E4820" s="1" t="s">
        <v>915</v>
      </c>
      <c r="F4820" s="1" t="s">
        <v>1087</v>
      </c>
      <c r="G4820" s="1" t="s">
        <v>103</v>
      </c>
      <c r="H4820" s="1" t="s">
        <v>298</v>
      </c>
      <c r="I4820" s="1">
        <v>1.3</v>
      </c>
      <c r="J4820" s="1">
        <v>2023</v>
      </c>
      <c r="K4820" s="1">
        <v>93236</v>
      </c>
      <c r="L4820" s="1">
        <v>0</v>
      </c>
      <c r="M4820" s="1">
        <f t="array" ref="M4820">SUMPRODUCT(MAX(ISNUMBER(SEARCH('Class Rules'!$B$6:$B$85,$E4820))*ISNUMBER(SEARCH('Class Rules'!$C$6:$C$85,$F4820))*'Class Rules'!$A$6:$A$85))</f>
        <v>0</v>
      </c>
      <c r="N4820" s="1" t="str">
        <f t="array" ref="N4820">IF($M4820=0,'Class Rules'!$D$3,INDEX('Class Rules'!$D$6:$D$85,MATCH($M4820,'Class Rules'!$A$6:$A$85,0)))</f>
        <v>Passenger LDV</v>
      </c>
      <c r="O4820" s="1" t="str">
        <f t="array" ref="O4820">IF(SUMPRODUCT(MAX(ISNUMBER(SEARCH(Fuel_Rules!$A$6:$A$30,$E4820))*ISNUMBER(SEARCH(Fuel_Rules!$B$6:$B$30,$F4820))*(Fuel_Rules!$A$6:$A$30&lt;&gt;"")))&gt;0,"Plug-in hybrid",IF($G4820="Diesel","Diesel","Gasoline"))</f>
        <v>Gasoline</v>
      </c>
    </row>
    <row r="4821" spans="1:15" ht="15" customHeight="1" x14ac:dyDescent="0.25">
      <c r="A4821" s="1">
        <v>2022</v>
      </c>
      <c r="B4821" s="1" t="s">
        <v>6908</v>
      </c>
      <c r="C4821" s="1" t="s">
        <v>1088</v>
      </c>
      <c r="D4821" s="1" t="s">
        <v>7188</v>
      </c>
      <c r="E4821" s="1" t="s">
        <v>915</v>
      </c>
      <c r="F4821" s="1" t="s">
        <v>1090</v>
      </c>
      <c r="G4821" s="1" t="s">
        <v>103</v>
      </c>
      <c r="H4821" s="1" t="s">
        <v>437</v>
      </c>
      <c r="I4821" s="1">
        <v>1</v>
      </c>
      <c r="J4821" s="1">
        <v>2023</v>
      </c>
      <c r="K4821" s="1">
        <v>130870</v>
      </c>
      <c r="L4821" s="1">
        <v>0</v>
      </c>
      <c r="M4821" s="1">
        <f t="array" ref="M4821">SUMPRODUCT(MAX(ISNUMBER(SEARCH('Class Rules'!$B$6:$B$85,$E4821))*ISNUMBER(SEARCH('Class Rules'!$C$6:$C$85,$F4821))*'Class Rules'!$A$6:$A$85))</f>
        <v>0</v>
      </c>
      <c r="N4821" s="1" t="str">
        <f t="array" ref="N4821">IF($M4821=0,'Class Rules'!$D$3,INDEX('Class Rules'!$D$6:$D$85,MATCH($M4821,'Class Rules'!$A$6:$A$85,0)))</f>
        <v>Passenger LDV</v>
      </c>
      <c r="O4821" s="1" t="str">
        <f t="array" ref="O4821">IF(SUMPRODUCT(MAX(ISNUMBER(SEARCH(Fuel_Rules!$A$6:$A$30,$E4821))*ISNUMBER(SEARCH(Fuel_Rules!$B$6:$B$30,$F4821))*(Fuel_Rules!$A$6:$A$30&lt;&gt;"")))&gt;0,"Plug-in hybrid",IF($G4821="Diesel","Diesel","Gasoline"))</f>
        <v>Gasoline</v>
      </c>
    </row>
    <row r="4822" spans="1:15" ht="15" customHeight="1" x14ac:dyDescent="0.25">
      <c r="A4822" s="1">
        <v>2022</v>
      </c>
      <c r="B4822" s="1" t="s">
        <v>6908</v>
      </c>
      <c r="C4822" s="1" t="s">
        <v>3396</v>
      </c>
      <c r="D4822" s="1" t="s">
        <v>7189</v>
      </c>
      <c r="E4822" s="1" t="s">
        <v>915</v>
      </c>
      <c r="F4822" s="1" t="s">
        <v>3398</v>
      </c>
      <c r="G4822" s="1" t="s">
        <v>103</v>
      </c>
      <c r="H4822" s="1" t="s">
        <v>298</v>
      </c>
      <c r="I4822" s="1">
        <v>1</v>
      </c>
      <c r="J4822" s="1">
        <v>2023</v>
      </c>
      <c r="K4822" s="1">
        <v>88531</v>
      </c>
      <c r="L4822" s="1">
        <v>0</v>
      </c>
      <c r="M4822" s="1">
        <f t="array" ref="M4822">SUMPRODUCT(MAX(ISNUMBER(SEARCH('Class Rules'!$B$6:$B$85,$E4822))*ISNUMBER(SEARCH('Class Rules'!$C$6:$C$85,$F4822))*'Class Rules'!$A$6:$A$85))</f>
        <v>0</v>
      </c>
      <c r="N4822" s="1" t="str">
        <f t="array" ref="N4822">IF($M4822=0,'Class Rules'!$D$3,INDEX('Class Rules'!$D$6:$D$85,MATCH($M4822,'Class Rules'!$A$6:$A$85,0)))</f>
        <v>Passenger LDV</v>
      </c>
      <c r="O4822" s="1" t="str">
        <f t="array" ref="O4822">IF(SUMPRODUCT(MAX(ISNUMBER(SEARCH(Fuel_Rules!$A$6:$A$30,$E4822))*ISNUMBER(SEARCH(Fuel_Rules!$B$6:$B$30,$F4822))*(Fuel_Rules!$A$6:$A$30&lt;&gt;"")))&gt;0,"Plug-in hybrid",IF($G4822="Diesel","Diesel","Gasoline"))</f>
        <v>Gasoline</v>
      </c>
    </row>
    <row r="4823" spans="1:15" ht="15" customHeight="1" x14ac:dyDescent="0.25">
      <c r="A4823" s="1">
        <v>2022</v>
      </c>
      <c r="B4823" s="1" t="s">
        <v>6908</v>
      </c>
      <c r="C4823" s="1" t="s">
        <v>3399</v>
      </c>
      <c r="D4823" s="1" t="s">
        <v>7190</v>
      </c>
      <c r="E4823" s="1" t="s">
        <v>915</v>
      </c>
      <c r="F4823" s="1" t="s">
        <v>3401</v>
      </c>
      <c r="G4823" s="1" t="s">
        <v>103</v>
      </c>
      <c r="H4823" s="1" t="s">
        <v>437</v>
      </c>
      <c r="I4823" s="1">
        <v>1.3</v>
      </c>
      <c r="J4823" s="1">
        <v>2023</v>
      </c>
      <c r="K4823" s="1">
        <v>124847</v>
      </c>
      <c r="L4823" s="1">
        <v>0</v>
      </c>
      <c r="M4823" s="1">
        <f t="array" ref="M4823">SUMPRODUCT(MAX(ISNUMBER(SEARCH('Class Rules'!$B$6:$B$85,$E4823))*ISNUMBER(SEARCH('Class Rules'!$C$6:$C$85,$F4823))*'Class Rules'!$A$6:$A$85))</f>
        <v>1</v>
      </c>
      <c r="N4823" s="1" t="str">
        <f t="array" ref="N4823">IF($M4823=0,'Class Rules'!$D$3,INDEX('Class Rules'!$D$6:$D$85,MATCH($M4823,'Class Rules'!$A$6:$A$85,0)))</f>
        <v>Freight LDV</v>
      </c>
      <c r="O4823" s="1" t="str">
        <f t="array" ref="O4823">IF(SUMPRODUCT(MAX(ISNUMBER(SEARCH(Fuel_Rules!$A$6:$A$30,$E4823))*ISNUMBER(SEARCH(Fuel_Rules!$B$6:$B$30,$F4823))*(Fuel_Rules!$A$6:$A$30&lt;&gt;"")))&gt;0,"Plug-in hybrid",IF($G4823="Diesel","Diesel","Gasoline"))</f>
        <v>Gasoline</v>
      </c>
    </row>
    <row r="4824" spans="1:15" ht="15" customHeight="1" x14ac:dyDescent="0.25">
      <c r="A4824" s="1">
        <v>2022</v>
      </c>
      <c r="B4824" s="1" t="s">
        <v>6908</v>
      </c>
      <c r="C4824" s="1" t="s">
        <v>3402</v>
      </c>
      <c r="D4824" s="1" t="s">
        <v>7191</v>
      </c>
      <c r="E4824" s="1" t="s">
        <v>915</v>
      </c>
      <c r="F4824" s="1" t="s">
        <v>3404</v>
      </c>
      <c r="G4824" s="1" t="s">
        <v>103</v>
      </c>
      <c r="H4824" s="1" t="s">
        <v>437</v>
      </c>
      <c r="I4824" s="1">
        <v>1.3</v>
      </c>
      <c r="J4824" s="1">
        <v>2023</v>
      </c>
      <c r="K4824" s="1">
        <v>119301</v>
      </c>
      <c r="L4824" s="1">
        <v>0</v>
      </c>
      <c r="M4824" s="1">
        <f t="array" ref="M4824">SUMPRODUCT(MAX(ISNUMBER(SEARCH('Class Rules'!$B$6:$B$85,$E4824))*ISNUMBER(SEARCH('Class Rules'!$C$6:$C$85,$F4824))*'Class Rules'!$A$6:$A$85))</f>
        <v>1</v>
      </c>
      <c r="N4824" s="1" t="str">
        <f t="array" ref="N4824">IF($M4824=0,'Class Rules'!$D$3,INDEX('Class Rules'!$D$6:$D$85,MATCH($M4824,'Class Rules'!$A$6:$A$85,0)))</f>
        <v>Freight LDV</v>
      </c>
      <c r="O4824" s="1" t="str">
        <f t="array" ref="O4824">IF(SUMPRODUCT(MAX(ISNUMBER(SEARCH(Fuel_Rules!$A$6:$A$30,$E4824))*ISNUMBER(SEARCH(Fuel_Rules!$B$6:$B$30,$F4824))*(Fuel_Rules!$A$6:$A$30&lt;&gt;"")))&gt;0,"Plug-in hybrid",IF($G4824="Diesel","Diesel","Gasoline"))</f>
        <v>Gasoline</v>
      </c>
    </row>
    <row r="4825" spans="1:15" ht="15" customHeight="1" x14ac:dyDescent="0.25">
      <c r="A4825" s="1">
        <v>2022</v>
      </c>
      <c r="B4825" s="1" t="s">
        <v>6908</v>
      </c>
      <c r="C4825" s="1" t="s">
        <v>1091</v>
      </c>
      <c r="D4825" s="1" t="s">
        <v>7192</v>
      </c>
      <c r="E4825" s="1" t="s">
        <v>1093</v>
      </c>
      <c r="F4825" s="1" t="s">
        <v>1094</v>
      </c>
      <c r="G4825" s="1" t="s">
        <v>103</v>
      </c>
      <c r="H4825" s="1" t="s">
        <v>298</v>
      </c>
      <c r="I4825" s="1">
        <v>1.6</v>
      </c>
      <c r="J4825" s="1">
        <v>2023</v>
      </c>
      <c r="K4825" s="1">
        <v>77240</v>
      </c>
      <c r="L4825" s="1">
        <v>0</v>
      </c>
      <c r="M4825" s="1">
        <f t="array" ref="M4825">SUMPRODUCT(MAX(ISNUMBER(SEARCH('Class Rules'!$B$6:$B$85,$E4825))*ISNUMBER(SEARCH('Class Rules'!$C$6:$C$85,$F4825))*'Class Rules'!$A$6:$A$85))</f>
        <v>0</v>
      </c>
      <c r="N4825" s="1" t="str">
        <f t="array" ref="N4825">IF($M4825=0,'Class Rules'!$D$3,INDEX('Class Rules'!$D$6:$D$85,MATCH($M4825,'Class Rules'!$A$6:$A$85,0)))</f>
        <v>Passenger LDV</v>
      </c>
      <c r="O4825" s="1" t="str">
        <f t="array" ref="O4825">IF(SUMPRODUCT(MAX(ISNUMBER(SEARCH(Fuel_Rules!$A$6:$A$30,$E4825))*ISNUMBER(SEARCH(Fuel_Rules!$B$6:$B$30,$F4825))*(Fuel_Rules!$A$6:$A$30&lt;&gt;"")))&gt;0,"Plug-in hybrid",IF($G4825="Diesel","Diesel","Gasoline"))</f>
        <v>Gasoline</v>
      </c>
    </row>
    <row r="4826" spans="1:15" ht="15" customHeight="1" x14ac:dyDescent="0.25">
      <c r="A4826" s="1">
        <v>2022</v>
      </c>
      <c r="B4826" s="1" t="s">
        <v>6908</v>
      </c>
      <c r="C4826" s="1" t="s">
        <v>1095</v>
      </c>
      <c r="D4826" s="1" t="s">
        <v>7193</v>
      </c>
      <c r="E4826" s="1" t="s">
        <v>1093</v>
      </c>
      <c r="F4826" s="1" t="s">
        <v>1097</v>
      </c>
      <c r="G4826" s="1" t="s">
        <v>103</v>
      </c>
      <c r="H4826" s="1" t="s">
        <v>298</v>
      </c>
      <c r="I4826" s="1">
        <v>1.8</v>
      </c>
      <c r="J4826" s="1">
        <v>2023</v>
      </c>
      <c r="K4826" s="1">
        <v>89680</v>
      </c>
      <c r="L4826" s="1">
        <v>0</v>
      </c>
      <c r="M4826" s="1">
        <f t="array" ref="M4826">SUMPRODUCT(MAX(ISNUMBER(SEARCH('Class Rules'!$B$6:$B$85,$E4826))*ISNUMBER(SEARCH('Class Rules'!$C$6:$C$85,$F4826))*'Class Rules'!$A$6:$A$85))</f>
        <v>0</v>
      </c>
      <c r="N4826" s="1" t="str">
        <f t="array" ref="N4826">IF($M4826=0,'Class Rules'!$D$3,INDEX('Class Rules'!$D$6:$D$85,MATCH($M4826,'Class Rules'!$A$6:$A$85,0)))</f>
        <v>Passenger LDV</v>
      </c>
      <c r="O4826" s="1" t="str">
        <f t="array" ref="O4826">IF(SUMPRODUCT(MAX(ISNUMBER(SEARCH(Fuel_Rules!$A$6:$A$30,$E4826))*ISNUMBER(SEARCH(Fuel_Rules!$B$6:$B$30,$F4826))*(Fuel_Rules!$A$6:$A$30&lt;&gt;"")))&gt;0,"Plug-in hybrid",IF($G4826="Diesel","Diesel","Gasoline"))</f>
        <v>Gasoline</v>
      </c>
    </row>
    <row r="4827" spans="1:15" ht="15" customHeight="1" x14ac:dyDescent="0.25">
      <c r="A4827" s="1">
        <v>2022</v>
      </c>
      <c r="B4827" s="1" t="s">
        <v>6908</v>
      </c>
      <c r="C4827" s="1" t="s">
        <v>1098</v>
      </c>
      <c r="D4827" s="1" t="s">
        <v>7194</v>
      </c>
      <c r="E4827" s="1" t="s">
        <v>1093</v>
      </c>
      <c r="F4827" s="1" t="s">
        <v>1100</v>
      </c>
      <c r="G4827" s="1" t="s">
        <v>103</v>
      </c>
      <c r="H4827" s="1" t="s">
        <v>298</v>
      </c>
      <c r="I4827" s="1">
        <v>1.8</v>
      </c>
      <c r="J4827" s="1">
        <v>2023</v>
      </c>
      <c r="K4827" s="1">
        <v>94115</v>
      </c>
      <c r="L4827" s="1">
        <v>0</v>
      </c>
      <c r="M4827" s="1">
        <f t="array" ref="M4827">SUMPRODUCT(MAX(ISNUMBER(SEARCH('Class Rules'!$B$6:$B$85,$E4827))*ISNUMBER(SEARCH('Class Rules'!$C$6:$C$85,$F4827))*'Class Rules'!$A$6:$A$85))</f>
        <v>0</v>
      </c>
      <c r="N4827" s="1" t="str">
        <f t="array" ref="N4827">IF($M4827=0,'Class Rules'!$D$3,INDEX('Class Rules'!$D$6:$D$85,MATCH($M4827,'Class Rules'!$A$6:$A$85,0)))</f>
        <v>Passenger LDV</v>
      </c>
      <c r="O4827" s="1" t="str">
        <f t="array" ref="O4827">IF(SUMPRODUCT(MAX(ISNUMBER(SEARCH(Fuel_Rules!$A$6:$A$30,$E4827))*ISNUMBER(SEARCH(Fuel_Rules!$B$6:$B$30,$F4827))*(Fuel_Rules!$A$6:$A$30&lt;&gt;"")))&gt;0,"Plug-in hybrid",IF($G4827="Diesel","Diesel","Gasoline"))</f>
        <v>Gasoline</v>
      </c>
    </row>
    <row r="4828" spans="1:15" ht="15" customHeight="1" x14ac:dyDescent="0.25">
      <c r="A4828" s="1">
        <v>2022</v>
      </c>
      <c r="B4828" s="1" t="s">
        <v>6908</v>
      </c>
      <c r="C4828" s="1" t="s">
        <v>1101</v>
      </c>
      <c r="D4828" s="1" t="s">
        <v>7195</v>
      </c>
      <c r="E4828" s="1" t="s">
        <v>1103</v>
      </c>
      <c r="F4828" s="1" t="s">
        <v>1104</v>
      </c>
      <c r="G4828" s="1" t="s">
        <v>105</v>
      </c>
      <c r="H4828" s="1" t="s">
        <v>437</v>
      </c>
      <c r="I4828" s="1">
        <v>3.2</v>
      </c>
      <c r="J4828" s="1">
        <v>2023</v>
      </c>
      <c r="K4828" s="1">
        <v>278135</v>
      </c>
      <c r="L4828" s="1">
        <v>0</v>
      </c>
      <c r="M4828" s="1">
        <f t="array" ref="M4828">SUMPRODUCT(MAX(ISNUMBER(SEARCH('Class Rules'!$B$6:$B$85,$E4828))*ISNUMBER(SEARCH('Class Rules'!$C$6:$C$85,$F4828))*'Class Rules'!$A$6:$A$85))</f>
        <v>9</v>
      </c>
      <c r="N4828" s="1" t="str">
        <f t="array" ref="N4828">IF($M4828=0,'Class Rules'!$D$3,INDEX('Class Rules'!$D$6:$D$85,MATCH($M4828,'Class Rules'!$A$6:$A$85,0)))</f>
        <v>Freight LDV</v>
      </c>
      <c r="O4828" s="1" t="str">
        <f t="array" ref="O4828">IF(SUMPRODUCT(MAX(ISNUMBER(SEARCH(Fuel_Rules!$A$6:$A$30,$E4828))*ISNUMBER(SEARCH(Fuel_Rules!$B$6:$B$30,$F4828))*(Fuel_Rules!$A$6:$A$30&lt;&gt;"")))&gt;0,"Plug-in hybrid",IF($G4828="Diesel","Diesel","Gasoline"))</f>
        <v>Diesel</v>
      </c>
    </row>
    <row r="4829" spans="1:15" ht="15" customHeight="1" x14ac:dyDescent="0.25">
      <c r="A4829" s="1">
        <v>2022</v>
      </c>
      <c r="B4829" s="1" t="s">
        <v>6908</v>
      </c>
      <c r="C4829" s="1" t="s">
        <v>1101</v>
      </c>
      <c r="D4829" s="1" t="s">
        <v>7196</v>
      </c>
      <c r="E4829" s="1" t="s">
        <v>1103</v>
      </c>
      <c r="F4829" s="1" t="s">
        <v>1104</v>
      </c>
      <c r="G4829" s="1" t="s">
        <v>105</v>
      </c>
      <c r="H4829" s="1" t="s">
        <v>437</v>
      </c>
      <c r="I4829" s="1">
        <v>3.2</v>
      </c>
      <c r="J4829" s="1">
        <v>2023</v>
      </c>
      <c r="K4829" s="1">
        <v>265990</v>
      </c>
      <c r="L4829" s="1">
        <v>0</v>
      </c>
      <c r="M4829" s="1">
        <f t="array" ref="M4829">SUMPRODUCT(MAX(ISNUMBER(SEARCH('Class Rules'!$B$6:$B$85,$E4829))*ISNUMBER(SEARCH('Class Rules'!$C$6:$C$85,$F4829))*'Class Rules'!$A$6:$A$85))</f>
        <v>9</v>
      </c>
      <c r="N4829" s="1" t="str">
        <f t="array" ref="N4829">IF($M4829=0,'Class Rules'!$D$3,INDEX('Class Rules'!$D$6:$D$85,MATCH($M4829,'Class Rules'!$A$6:$A$85,0)))</f>
        <v>Freight LDV</v>
      </c>
      <c r="O4829" s="1" t="str">
        <f t="array" ref="O4829">IF(SUMPRODUCT(MAX(ISNUMBER(SEARCH(Fuel_Rules!$A$6:$A$30,$E4829))*ISNUMBER(SEARCH(Fuel_Rules!$B$6:$B$30,$F4829))*(Fuel_Rules!$A$6:$A$30&lt;&gt;"")))&gt;0,"Plug-in hybrid",IF($G4829="Diesel","Diesel","Gasoline"))</f>
        <v>Diesel</v>
      </c>
    </row>
    <row r="4830" spans="1:15" ht="15" customHeight="1" x14ac:dyDescent="0.25">
      <c r="A4830" s="1">
        <v>2022</v>
      </c>
      <c r="B4830" s="1" t="s">
        <v>6908</v>
      </c>
      <c r="C4830" s="1" t="s">
        <v>1105</v>
      </c>
      <c r="D4830" s="1" t="s">
        <v>7197</v>
      </c>
      <c r="E4830" s="1" t="s">
        <v>1103</v>
      </c>
      <c r="F4830" s="1" t="s">
        <v>1107</v>
      </c>
      <c r="G4830" s="1" t="s">
        <v>105</v>
      </c>
      <c r="H4830" s="1" t="s">
        <v>437</v>
      </c>
      <c r="I4830" s="1">
        <v>3.2</v>
      </c>
      <c r="J4830" s="1">
        <v>2023</v>
      </c>
      <c r="K4830" s="1">
        <v>320190</v>
      </c>
      <c r="L4830" s="1">
        <v>0</v>
      </c>
      <c r="M4830" s="1">
        <f t="array" ref="M4830">SUMPRODUCT(MAX(ISNUMBER(SEARCH('Class Rules'!$B$6:$B$85,$E4830))*ISNUMBER(SEARCH('Class Rules'!$C$6:$C$85,$F4830))*'Class Rules'!$A$6:$A$85))</f>
        <v>9</v>
      </c>
      <c r="N4830" s="1" t="str">
        <f t="array" ref="N4830">IF($M4830=0,'Class Rules'!$D$3,INDEX('Class Rules'!$D$6:$D$85,MATCH($M4830,'Class Rules'!$A$6:$A$85,0)))</f>
        <v>Freight LDV</v>
      </c>
      <c r="O4830" s="1" t="str">
        <f t="array" ref="O4830">IF(SUMPRODUCT(MAX(ISNUMBER(SEARCH(Fuel_Rules!$A$6:$A$30,$E4830))*ISNUMBER(SEARCH(Fuel_Rules!$B$6:$B$30,$F4830))*(Fuel_Rules!$A$6:$A$30&lt;&gt;"")))&gt;0,"Plug-in hybrid",IF($G4830="Diesel","Diesel","Gasoline"))</f>
        <v>Diesel</v>
      </c>
    </row>
    <row r="4831" spans="1:15" ht="15" customHeight="1" x14ac:dyDescent="0.25">
      <c r="A4831" s="1">
        <v>2022</v>
      </c>
      <c r="B4831" s="1" t="s">
        <v>6908</v>
      </c>
      <c r="C4831" s="1" t="s">
        <v>1105</v>
      </c>
      <c r="D4831" s="1" t="s">
        <v>7198</v>
      </c>
      <c r="E4831" s="1" t="s">
        <v>1103</v>
      </c>
      <c r="F4831" s="1" t="s">
        <v>1107</v>
      </c>
      <c r="G4831" s="1" t="s">
        <v>105</v>
      </c>
      <c r="H4831" s="1" t="s">
        <v>437</v>
      </c>
      <c r="I4831" s="1">
        <v>3.2</v>
      </c>
      <c r="J4831" s="1">
        <v>2023</v>
      </c>
      <c r="K4831" s="1">
        <v>298250</v>
      </c>
      <c r="L4831" s="1">
        <v>0</v>
      </c>
      <c r="M4831" s="1">
        <f t="array" ref="M4831">SUMPRODUCT(MAX(ISNUMBER(SEARCH('Class Rules'!$B$6:$B$85,$E4831))*ISNUMBER(SEARCH('Class Rules'!$C$6:$C$85,$F4831))*'Class Rules'!$A$6:$A$85))</f>
        <v>9</v>
      </c>
      <c r="N4831" s="1" t="str">
        <f t="array" ref="N4831">IF($M4831=0,'Class Rules'!$D$3,INDEX('Class Rules'!$D$6:$D$85,MATCH($M4831,'Class Rules'!$A$6:$A$85,0)))</f>
        <v>Freight LDV</v>
      </c>
      <c r="O4831" s="1" t="str">
        <f t="array" ref="O4831">IF(SUMPRODUCT(MAX(ISNUMBER(SEARCH(Fuel_Rules!$A$6:$A$30,$E4831))*ISNUMBER(SEARCH(Fuel_Rules!$B$6:$B$30,$F4831))*(Fuel_Rules!$A$6:$A$30&lt;&gt;"")))&gt;0,"Plug-in hybrid",IF($G4831="Diesel","Diesel","Gasoline"))</f>
        <v>Diesel</v>
      </c>
    </row>
    <row r="4832" spans="1:15" ht="15" customHeight="1" x14ac:dyDescent="0.25">
      <c r="A4832" s="1">
        <v>2022</v>
      </c>
      <c r="B4832" s="1" t="s">
        <v>6908</v>
      </c>
      <c r="C4832" s="1" t="s">
        <v>1114</v>
      </c>
      <c r="D4832" s="1" t="s">
        <v>7199</v>
      </c>
      <c r="E4832" s="1" t="s">
        <v>1103</v>
      </c>
      <c r="F4832" s="1" t="s">
        <v>1116</v>
      </c>
      <c r="G4832" s="1" t="s">
        <v>105</v>
      </c>
      <c r="H4832" s="1" t="s">
        <v>437</v>
      </c>
      <c r="I4832" s="1">
        <v>2.2000000000000002</v>
      </c>
      <c r="J4832" s="1">
        <v>2023</v>
      </c>
      <c r="K4832" s="1">
        <v>245169</v>
      </c>
      <c r="L4832" s="1">
        <v>0</v>
      </c>
      <c r="M4832" s="1">
        <f t="array" ref="M4832">SUMPRODUCT(MAX(ISNUMBER(SEARCH('Class Rules'!$B$6:$B$85,$E4832))*ISNUMBER(SEARCH('Class Rules'!$C$6:$C$85,$F4832))*'Class Rules'!$A$6:$A$85))</f>
        <v>9</v>
      </c>
      <c r="N4832" s="1" t="str">
        <f t="array" ref="N4832">IF($M4832=0,'Class Rules'!$D$3,INDEX('Class Rules'!$D$6:$D$85,MATCH($M4832,'Class Rules'!$A$6:$A$85,0)))</f>
        <v>Freight LDV</v>
      </c>
      <c r="O4832" s="1" t="str">
        <f t="array" ref="O4832">IF(SUMPRODUCT(MAX(ISNUMBER(SEARCH(Fuel_Rules!$A$6:$A$30,$E4832))*ISNUMBER(SEARCH(Fuel_Rules!$B$6:$B$30,$F4832))*(Fuel_Rules!$A$6:$A$30&lt;&gt;"")))&gt;0,"Plug-in hybrid",IF($G4832="Diesel","Diesel","Gasoline"))</f>
        <v>Diesel</v>
      </c>
    </row>
    <row r="4833" spans="1:15" ht="15" customHeight="1" x14ac:dyDescent="0.25">
      <c r="A4833" s="1">
        <v>2022</v>
      </c>
      <c r="B4833" s="1" t="s">
        <v>6908</v>
      </c>
      <c r="C4833" s="1" t="s">
        <v>1114</v>
      </c>
      <c r="D4833" s="1" t="s">
        <v>7200</v>
      </c>
      <c r="E4833" s="1" t="s">
        <v>1103</v>
      </c>
      <c r="F4833" s="1" t="s">
        <v>1116</v>
      </c>
      <c r="G4833" s="1" t="s">
        <v>105</v>
      </c>
      <c r="H4833" s="1" t="s">
        <v>437</v>
      </c>
      <c r="I4833" s="1">
        <v>2.2000000000000002</v>
      </c>
      <c r="J4833" s="1">
        <v>2023</v>
      </c>
      <c r="K4833" s="1">
        <v>236585</v>
      </c>
      <c r="L4833" s="1">
        <v>0</v>
      </c>
      <c r="M4833" s="1">
        <f t="array" ref="M4833">SUMPRODUCT(MAX(ISNUMBER(SEARCH('Class Rules'!$B$6:$B$85,$E4833))*ISNUMBER(SEARCH('Class Rules'!$C$6:$C$85,$F4833))*'Class Rules'!$A$6:$A$85))</f>
        <v>9</v>
      </c>
      <c r="N4833" s="1" t="str">
        <f t="array" ref="N4833">IF($M4833=0,'Class Rules'!$D$3,INDEX('Class Rules'!$D$6:$D$85,MATCH($M4833,'Class Rules'!$A$6:$A$85,0)))</f>
        <v>Freight LDV</v>
      </c>
      <c r="O4833" s="1" t="str">
        <f t="array" ref="O4833">IF(SUMPRODUCT(MAX(ISNUMBER(SEARCH(Fuel_Rules!$A$6:$A$30,$E4833))*ISNUMBER(SEARCH(Fuel_Rules!$B$6:$B$30,$F4833))*(Fuel_Rules!$A$6:$A$30&lt;&gt;"")))&gt;0,"Plug-in hybrid",IF($G4833="Diesel","Diesel","Gasoline"))</f>
        <v>Diesel</v>
      </c>
    </row>
    <row r="4834" spans="1:15" ht="15" customHeight="1" x14ac:dyDescent="0.25">
      <c r="A4834" s="1">
        <v>2022</v>
      </c>
      <c r="B4834" s="1" t="s">
        <v>6908</v>
      </c>
      <c r="C4834" s="1" t="s">
        <v>1117</v>
      </c>
      <c r="D4834" s="1" t="s">
        <v>7201</v>
      </c>
      <c r="E4834" s="1" t="s">
        <v>1103</v>
      </c>
      <c r="F4834" s="1" t="s">
        <v>1119</v>
      </c>
      <c r="G4834" s="1" t="s">
        <v>105</v>
      </c>
      <c r="H4834" s="1" t="s">
        <v>298</v>
      </c>
      <c r="I4834" s="1">
        <v>2.2000000000000002</v>
      </c>
      <c r="J4834" s="1">
        <v>2023</v>
      </c>
      <c r="K4834" s="1">
        <v>234119</v>
      </c>
      <c r="L4834" s="1">
        <v>0</v>
      </c>
      <c r="M4834" s="1">
        <f t="array" ref="M4834">SUMPRODUCT(MAX(ISNUMBER(SEARCH('Class Rules'!$B$6:$B$85,$E4834))*ISNUMBER(SEARCH('Class Rules'!$C$6:$C$85,$F4834))*'Class Rules'!$A$6:$A$85))</f>
        <v>9</v>
      </c>
      <c r="N4834" s="1" t="str">
        <f t="array" ref="N4834">IF($M4834=0,'Class Rules'!$D$3,INDEX('Class Rules'!$D$6:$D$85,MATCH($M4834,'Class Rules'!$A$6:$A$85,0)))</f>
        <v>Freight LDV</v>
      </c>
      <c r="O4834" s="1" t="str">
        <f t="array" ref="O4834">IF(SUMPRODUCT(MAX(ISNUMBER(SEARCH(Fuel_Rules!$A$6:$A$30,$E4834))*ISNUMBER(SEARCH(Fuel_Rules!$B$6:$B$30,$F4834))*(Fuel_Rules!$A$6:$A$30&lt;&gt;"")))&gt;0,"Plug-in hybrid",IF($G4834="Diesel","Diesel","Gasoline"))</f>
        <v>Diesel</v>
      </c>
    </row>
    <row r="4835" spans="1:15" ht="15" customHeight="1" x14ac:dyDescent="0.25">
      <c r="A4835" s="1">
        <v>2022</v>
      </c>
      <c r="B4835" s="1" t="s">
        <v>6908</v>
      </c>
      <c r="C4835" s="1" t="s">
        <v>1117</v>
      </c>
      <c r="D4835" s="1" t="s">
        <v>7202</v>
      </c>
      <c r="E4835" s="1" t="s">
        <v>1103</v>
      </c>
      <c r="F4835" s="1" t="s">
        <v>1119</v>
      </c>
      <c r="G4835" s="1" t="s">
        <v>105</v>
      </c>
      <c r="H4835" s="1" t="s">
        <v>298</v>
      </c>
      <c r="I4835" s="1">
        <v>2.2000000000000002</v>
      </c>
      <c r="J4835" s="1">
        <v>2023</v>
      </c>
      <c r="K4835" s="1">
        <v>213265</v>
      </c>
      <c r="L4835" s="1">
        <v>0</v>
      </c>
      <c r="M4835" s="1">
        <f t="array" ref="M4835">SUMPRODUCT(MAX(ISNUMBER(SEARCH('Class Rules'!$B$6:$B$85,$E4835))*ISNUMBER(SEARCH('Class Rules'!$C$6:$C$85,$F4835))*'Class Rules'!$A$6:$A$85))</f>
        <v>9</v>
      </c>
      <c r="N4835" s="1" t="str">
        <f t="array" ref="N4835">IF($M4835=0,'Class Rules'!$D$3,INDEX('Class Rules'!$D$6:$D$85,MATCH($M4835,'Class Rules'!$A$6:$A$85,0)))</f>
        <v>Freight LDV</v>
      </c>
      <c r="O4835" s="1" t="str">
        <f t="array" ref="O4835">IF(SUMPRODUCT(MAX(ISNUMBER(SEARCH(Fuel_Rules!$A$6:$A$30,$E4835))*ISNUMBER(SEARCH(Fuel_Rules!$B$6:$B$30,$F4835))*(Fuel_Rules!$A$6:$A$30&lt;&gt;"")))&gt;0,"Plug-in hybrid",IF($G4835="Diesel","Diesel","Gasoline"))</f>
        <v>Diesel</v>
      </c>
    </row>
    <row r="4836" spans="1:15" ht="15" customHeight="1" x14ac:dyDescent="0.25">
      <c r="A4836" s="1">
        <v>2022</v>
      </c>
      <c r="B4836" s="1" t="s">
        <v>6908</v>
      </c>
      <c r="C4836" s="1" t="s">
        <v>1120</v>
      </c>
      <c r="D4836" s="1" t="s">
        <v>7203</v>
      </c>
      <c r="E4836" s="1" t="s">
        <v>1103</v>
      </c>
      <c r="F4836" s="1" t="s">
        <v>1122</v>
      </c>
      <c r="G4836" s="1" t="s">
        <v>105</v>
      </c>
      <c r="H4836" s="1" t="s">
        <v>298</v>
      </c>
      <c r="I4836" s="1">
        <v>2.2000000000000002</v>
      </c>
      <c r="J4836" s="1">
        <v>2023</v>
      </c>
      <c r="K4836" s="1">
        <v>220249</v>
      </c>
      <c r="L4836" s="1">
        <v>0</v>
      </c>
      <c r="M4836" s="1">
        <f t="array" ref="M4836">SUMPRODUCT(MAX(ISNUMBER(SEARCH('Class Rules'!$B$6:$B$85,$E4836))*ISNUMBER(SEARCH('Class Rules'!$C$6:$C$85,$F4836))*'Class Rules'!$A$6:$A$85))</f>
        <v>9</v>
      </c>
      <c r="N4836" s="1" t="str">
        <f t="array" ref="N4836">IF($M4836=0,'Class Rules'!$D$3,INDEX('Class Rules'!$D$6:$D$85,MATCH($M4836,'Class Rules'!$A$6:$A$85,0)))</f>
        <v>Freight LDV</v>
      </c>
      <c r="O4836" s="1" t="str">
        <f t="array" ref="O4836">IF(SUMPRODUCT(MAX(ISNUMBER(SEARCH(Fuel_Rules!$A$6:$A$30,$E4836))*ISNUMBER(SEARCH(Fuel_Rules!$B$6:$B$30,$F4836))*(Fuel_Rules!$A$6:$A$30&lt;&gt;"")))&gt;0,"Plug-in hybrid",IF($G4836="Diesel","Diesel","Gasoline"))</f>
        <v>Diesel</v>
      </c>
    </row>
    <row r="4837" spans="1:15" ht="15" customHeight="1" x14ac:dyDescent="0.25">
      <c r="A4837" s="1">
        <v>2022</v>
      </c>
      <c r="B4837" s="1" t="s">
        <v>6908</v>
      </c>
      <c r="C4837" s="1" t="s">
        <v>1120</v>
      </c>
      <c r="D4837" s="1" t="s">
        <v>7204</v>
      </c>
      <c r="E4837" s="1" t="s">
        <v>1103</v>
      </c>
      <c r="F4837" s="1" t="s">
        <v>1122</v>
      </c>
      <c r="G4837" s="1" t="s">
        <v>105</v>
      </c>
      <c r="H4837" s="1" t="s">
        <v>298</v>
      </c>
      <c r="I4837" s="1">
        <v>2.2000000000000002</v>
      </c>
      <c r="J4837" s="1">
        <v>2023</v>
      </c>
      <c r="K4837" s="1">
        <v>202414</v>
      </c>
      <c r="L4837" s="1">
        <v>0</v>
      </c>
      <c r="M4837" s="1">
        <f t="array" ref="M4837">SUMPRODUCT(MAX(ISNUMBER(SEARCH('Class Rules'!$B$6:$B$85,$E4837))*ISNUMBER(SEARCH('Class Rules'!$C$6:$C$85,$F4837))*'Class Rules'!$A$6:$A$85))</f>
        <v>9</v>
      </c>
      <c r="N4837" s="1" t="str">
        <f t="array" ref="N4837">IF($M4837=0,'Class Rules'!$D$3,INDEX('Class Rules'!$D$6:$D$85,MATCH($M4837,'Class Rules'!$A$6:$A$85,0)))</f>
        <v>Freight LDV</v>
      </c>
      <c r="O4837" s="1" t="str">
        <f t="array" ref="O4837">IF(SUMPRODUCT(MAX(ISNUMBER(SEARCH(Fuel_Rules!$A$6:$A$30,$E4837))*ISNUMBER(SEARCH(Fuel_Rules!$B$6:$B$30,$F4837))*(Fuel_Rules!$A$6:$A$30&lt;&gt;"")))&gt;0,"Plug-in hybrid",IF($G4837="Diesel","Diesel","Gasoline"))</f>
        <v>Diesel</v>
      </c>
    </row>
    <row r="4838" spans="1:15" ht="15" customHeight="1" x14ac:dyDescent="0.25">
      <c r="A4838" s="1">
        <v>2022</v>
      </c>
      <c r="B4838" s="1" t="s">
        <v>6908</v>
      </c>
      <c r="C4838" s="1" t="s">
        <v>1141</v>
      </c>
      <c r="D4838" s="1" t="s">
        <v>7205</v>
      </c>
      <c r="E4838" s="1" t="s">
        <v>1103</v>
      </c>
      <c r="F4838" s="1" t="s">
        <v>1143</v>
      </c>
      <c r="G4838" s="1" t="s">
        <v>105</v>
      </c>
      <c r="H4838" s="1" t="s">
        <v>437</v>
      </c>
      <c r="I4838" s="1">
        <v>2.2000000000000002</v>
      </c>
      <c r="J4838" s="1">
        <v>2023</v>
      </c>
      <c r="K4838" s="1">
        <v>213214</v>
      </c>
      <c r="L4838" s="1">
        <v>0</v>
      </c>
      <c r="M4838" s="1">
        <f t="array" ref="M4838">SUMPRODUCT(MAX(ISNUMBER(SEARCH('Class Rules'!$B$6:$B$85,$E4838))*ISNUMBER(SEARCH('Class Rules'!$C$6:$C$85,$F4838))*'Class Rules'!$A$6:$A$85))</f>
        <v>9</v>
      </c>
      <c r="N4838" s="1" t="str">
        <f t="array" ref="N4838">IF($M4838=0,'Class Rules'!$D$3,INDEX('Class Rules'!$D$6:$D$85,MATCH($M4838,'Class Rules'!$A$6:$A$85,0)))</f>
        <v>Freight LDV</v>
      </c>
      <c r="O4838" s="1" t="str">
        <f t="array" ref="O4838">IF(SUMPRODUCT(MAX(ISNUMBER(SEARCH(Fuel_Rules!$A$6:$A$30,$E4838))*ISNUMBER(SEARCH(Fuel_Rules!$B$6:$B$30,$F4838))*(Fuel_Rules!$A$6:$A$30&lt;&gt;"")))&gt;0,"Plug-in hybrid",IF($G4838="Diesel","Diesel","Gasoline"))</f>
        <v>Diesel</v>
      </c>
    </row>
    <row r="4839" spans="1:15" ht="15" customHeight="1" x14ac:dyDescent="0.25">
      <c r="A4839" s="1">
        <v>2022</v>
      </c>
      <c r="B4839" s="1" t="s">
        <v>6908</v>
      </c>
      <c r="C4839" s="1" t="s">
        <v>1141</v>
      </c>
      <c r="D4839" s="1" t="s">
        <v>7206</v>
      </c>
      <c r="E4839" s="1" t="s">
        <v>1103</v>
      </c>
      <c r="F4839" s="1" t="s">
        <v>1143</v>
      </c>
      <c r="G4839" s="1" t="s">
        <v>105</v>
      </c>
      <c r="H4839" s="1" t="s">
        <v>437</v>
      </c>
      <c r="I4839" s="1">
        <v>2.2000000000000002</v>
      </c>
      <c r="J4839" s="1">
        <v>2023</v>
      </c>
      <c r="K4839" s="1">
        <v>202366</v>
      </c>
      <c r="L4839" s="1">
        <v>0</v>
      </c>
      <c r="M4839" s="1">
        <f t="array" ref="M4839">SUMPRODUCT(MAX(ISNUMBER(SEARCH('Class Rules'!$B$6:$B$85,$E4839))*ISNUMBER(SEARCH('Class Rules'!$C$6:$C$85,$F4839))*'Class Rules'!$A$6:$A$85))</f>
        <v>9</v>
      </c>
      <c r="N4839" s="1" t="str">
        <f t="array" ref="N4839">IF($M4839=0,'Class Rules'!$D$3,INDEX('Class Rules'!$D$6:$D$85,MATCH($M4839,'Class Rules'!$A$6:$A$85,0)))</f>
        <v>Freight LDV</v>
      </c>
      <c r="O4839" s="1" t="str">
        <f t="array" ref="O4839">IF(SUMPRODUCT(MAX(ISNUMBER(SEARCH(Fuel_Rules!$A$6:$A$30,$E4839))*ISNUMBER(SEARCH(Fuel_Rules!$B$6:$B$30,$F4839))*(Fuel_Rules!$A$6:$A$30&lt;&gt;"")))&gt;0,"Plug-in hybrid",IF($G4839="Diesel","Diesel","Gasoline"))</f>
        <v>Diesel</v>
      </c>
    </row>
    <row r="4840" spans="1:15" ht="15" customHeight="1" x14ac:dyDescent="0.25">
      <c r="A4840" s="1">
        <v>2022</v>
      </c>
      <c r="B4840" s="1" t="s">
        <v>6908</v>
      </c>
      <c r="C4840" s="1" t="s">
        <v>1180</v>
      </c>
      <c r="D4840" s="1" t="s">
        <v>7207</v>
      </c>
      <c r="E4840" s="1" t="s">
        <v>1103</v>
      </c>
      <c r="F4840" s="1" t="s">
        <v>1182</v>
      </c>
      <c r="G4840" s="1" t="s">
        <v>105</v>
      </c>
      <c r="H4840" s="1" t="s">
        <v>437</v>
      </c>
      <c r="I4840" s="1">
        <v>3.2</v>
      </c>
      <c r="J4840" s="1">
        <v>2023</v>
      </c>
      <c r="K4840" s="1">
        <v>259454</v>
      </c>
      <c r="L4840" s="1">
        <v>0</v>
      </c>
      <c r="M4840" s="1">
        <f t="array" ref="M4840">SUMPRODUCT(MAX(ISNUMBER(SEARCH('Class Rules'!$B$6:$B$85,$E4840))*ISNUMBER(SEARCH('Class Rules'!$C$6:$C$85,$F4840))*'Class Rules'!$A$6:$A$85))</f>
        <v>9</v>
      </c>
      <c r="N4840" s="1" t="str">
        <f t="array" ref="N4840">IF($M4840=0,'Class Rules'!$D$3,INDEX('Class Rules'!$D$6:$D$85,MATCH($M4840,'Class Rules'!$A$6:$A$85,0)))</f>
        <v>Freight LDV</v>
      </c>
      <c r="O4840" s="1" t="str">
        <f t="array" ref="O4840">IF(SUMPRODUCT(MAX(ISNUMBER(SEARCH(Fuel_Rules!$A$6:$A$30,$E4840))*ISNUMBER(SEARCH(Fuel_Rules!$B$6:$B$30,$F4840))*(Fuel_Rules!$A$6:$A$30&lt;&gt;"")))&gt;0,"Plug-in hybrid",IF($G4840="Diesel","Diesel","Gasoline"))</f>
        <v>Diesel</v>
      </c>
    </row>
    <row r="4841" spans="1:15" ht="15" customHeight="1" x14ac:dyDescent="0.25">
      <c r="A4841" s="1">
        <v>2022</v>
      </c>
      <c r="B4841" s="1" t="s">
        <v>6908</v>
      </c>
      <c r="C4841" s="1" t="s">
        <v>1180</v>
      </c>
      <c r="D4841" s="1" t="s">
        <v>7208</v>
      </c>
      <c r="E4841" s="1" t="s">
        <v>1103</v>
      </c>
      <c r="F4841" s="1" t="s">
        <v>1182</v>
      </c>
      <c r="G4841" s="1" t="s">
        <v>105</v>
      </c>
      <c r="H4841" s="1" t="s">
        <v>437</v>
      </c>
      <c r="I4841" s="1">
        <v>3.2</v>
      </c>
      <c r="J4841" s="1">
        <v>2023</v>
      </c>
      <c r="K4841" s="1">
        <v>250372</v>
      </c>
      <c r="L4841" s="1">
        <v>0</v>
      </c>
      <c r="M4841" s="1">
        <f t="array" ref="M4841">SUMPRODUCT(MAX(ISNUMBER(SEARCH('Class Rules'!$B$6:$B$85,$E4841))*ISNUMBER(SEARCH('Class Rules'!$C$6:$C$85,$F4841))*'Class Rules'!$A$6:$A$85))</f>
        <v>9</v>
      </c>
      <c r="N4841" s="1" t="str">
        <f t="array" ref="N4841">IF($M4841=0,'Class Rules'!$D$3,INDEX('Class Rules'!$D$6:$D$85,MATCH($M4841,'Class Rules'!$A$6:$A$85,0)))</f>
        <v>Freight LDV</v>
      </c>
      <c r="O4841" s="1" t="str">
        <f t="array" ref="O4841">IF(SUMPRODUCT(MAX(ISNUMBER(SEARCH(Fuel_Rules!$A$6:$A$30,$E4841))*ISNUMBER(SEARCH(Fuel_Rules!$B$6:$B$30,$F4841))*(Fuel_Rules!$A$6:$A$30&lt;&gt;"")))&gt;0,"Plug-in hybrid",IF($G4841="Diesel","Diesel","Gasoline"))</f>
        <v>Diesel</v>
      </c>
    </row>
    <row r="4842" spans="1:15" ht="15" customHeight="1" x14ac:dyDescent="0.25">
      <c r="A4842" s="1">
        <v>2022</v>
      </c>
      <c r="B4842" s="1" t="s">
        <v>6908</v>
      </c>
      <c r="C4842" s="1" t="s">
        <v>1183</v>
      </c>
      <c r="D4842" s="1" t="s">
        <v>7209</v>
      </c>
      <c r="E4842" s="1" t="s">
        <v>1103</v>
      </c>
      <c r="F4842" s="1" t="s">
        <v>1185</v>
      </c>
      <c r="G4842" s="1" t="s">
        <v>103</v>
      </c>
      <c r="H4842" s="1" t="s">
        <v>437</v>
      </c>
      <c r="I4842" s="1">
        <v>1.5</v>
      </c>
      <c r="J4842" s="1">
        <v>2023</v>
      </c>
      <c r="K4842" s="1">
        <v>181959</v>
      </c>
      <c r="L4842" s="1">
        <v>0</v>
      </c>
      <c r="M4842" s="1">
        <f t="array" ref="M4842">SUMPRODUCT(MAX(ISNUMBER(SEARCH('Class Rules'!$B$6:$B$85,$E4842))*ISNUMBER(SEARCH('Class Rules'!$C$6:$C$85,$F4842))*'Class Rules'!$A$6:$A$85))</f>
        <v>0</v>
      </c>
      <c r="N4842" s="1" t="str">
        <f t="array" ref="N4842">IF($M4842=0,'Class Rules'!$D$3,INDEX('Class Rules'!$D$6:$D$85,MATCH($M4842,'Class Rules'!$A$6:$A$85,0)))</f>
        <v>Passenger LDV</v>
      </c>
      <c r="O4842" s="1" t="str">
        <f t="array" ref="O4842">IF(SUMPRODUCT(MAX(ISNUMBER(SEARCH(Fuel_Rules!$A$6:$A$30,$E4842))*ISNUMBER(SEARCH(Fuel_Rules!$B$6:$B$30,$F4842))*(Fuel_Rules!$A$6:$A$30&lt;&gt;"")))&gt;0,"Plug-in hybrid",IF($G4842="Diesel","Diesel","Gasoline"))</f>
        <v>Gasoline</v>
      </c>
    </row>
    <row r="4843" spans="1:15" ht="15" customHeight="1" x14ac:dyDescent="0.25">
      <c r="A4843" s="1">
        <v>2022</v>
      </c>
      <c r="B4843" s="1" t="s">
        <v>6908</v>
      </c>
      <c r="C4843" s="1" t="s">
        <v>1186</v>
      </c>
      <c r="D4843" s="1" t="s">
        <v>7210</v>
      </c>
      <c r="E4843" s="1" t="s">
        <v>1103</v>
      </c>
      <c r="F4843" s="1" t="s">
        <v>1188</v>
      </c>
      <c r="G4843" s="1" t="s">
        <v>103</v>
      </c>
      <c r="H4843" s="1" t="s">
        <v>437</v>
      </c>
      <c r="I4843" s="1">
        <v>1.5</v>
      </c>
      <c r="J4843" s="1">
        <v>2023</v>
      </c>
      <c r="K4843" s="1">
        <v>216651</v>
      </c>
      <c r="L4843" s="1">
        <v>0</v>
      </c>
      <c r="M4843" s="1">
        <f t="array" ref="M4843">SUMPRODUCT(MAX(ISNUMBER(SEARCH('Class Rules'!$B$6:$B$85,$E4843))*ISNUMBER(SEARCH('Class Rules'!$C$6:$C$85,$F4843))*'Class Rules'!$A$6:$A$85))</f>
        <v>0</v>
      </c>
      <c r="N4843" s="1" t="str">
        <f t="array" ref="N4843">IF($M4843=0,'Class Rules'!$D$3,INDEX('Class Rules'!$D$6:$D$85,MATCH($M4843,'Class Rules'!$A$6:$A$85,0)))</f>
        <v>Passenger LDV</v>
      </c>
      <c r="O4843" s="1" t="str">
        <f t="array" ref="O4843">IF(SUMPRODUCT(MAX(ISNUMBER(SEARCH(Fuel_Rules!$A$6:$A$30,$E4843))*ISNUMBER(SEARCH(Fuel_Rules!$B$6:$B$30,$F4843))*(Fuel_Rules!$A$6:$A$30&lt;&gt;"")))&gt;0,"Plug-in hybrid",IF($G4843="Diesel","Diesel","Gasoline"))</f>
        <v>Gasoline</v>
      </c>
    </row>
    <row r="4844" spans="1:15" ht="15" customHeight="1" x14ac:dyDescent="0.25">
      <c r="A4844" s="1">
        <v>2022</v>
      </c>
      <c r="B4844" s="1" t="s">
        <v>6908</v>
      </c>
      <c r="C4844" s="1" t="s">
        <v>1189</v>
      </c>
      <c r="D4844" s="1" t="s">
        <v>7211</v>
      </c>
      <c r="E4844" s="1" t="s">
        <v>1103</v>
      </c>
      <c r="F4844" s="1" t="s">
        <v>1191</v>
      </c>
      <c r="G4844" s="1" t="s">
        <v>105</v>
      </c>
      <c r="H4844" s="1" t="s">
        <v>437</v>
      </c>
      <c r="I4844" s="1">
        <v>2.2000000000000002</v>
      </c>
      <c r="J4844" s="1">
        <v>2023</v>
      </c>
      <c r="K4844" s="1">
        <v>220705</v>
      </c>
      <c r="L4844" s="1">
        <v>0</v>
      </c>
      <c r="M4844" s="1">
        <f t="array" ref="M4844">SUMPRODUCT(MAX(ISNUMBER(SEARCH('Class Rules'!$B$6:$B$85,$E4844))*ISNUMBER(SEARCH('Class Rules'!$C$6:$C$85,$F4844))*'Class Rules'!$A$6:$A$85))</f>
        <v>9</v>
      </c>
      <c r="N4844" s="1" t="str">
        <f t="array" ref="N4844">IF($M4844=0,'Class Rules'!$D$3,INDEX('Class Rules'!$D$6:$D$85,MATCH($M4844,'Class Rules'!$A$6:$A$85,0)))</f>
        <v>Freight LDV</v>
      </c>
      <c r="O4844" s="1" t="str">
        <f t="array" ref="O4844">IF(SUMPRODUCT(MAX(ISNUMBER(SEARCH(Fuel_Rules!$A$6:$A$30,$E4844))*ISNUMBER(SEARCH(Fuel_Rules!$B$6:$B$30,$F4844))*(Fuel_Rules!$A$6:$A$30&lt;&gt;"")))&gt;0,"Plug-in hybrid",IF($G4844="Diesel","Diesel","Gasoline"))</f>
        <v>Diesel</v>
      </c>
    </row>
    <row r="4845" spans="1:15" ht="15" customHeight="1" x14ac:dyDescent="0.25">
      <c r="A4845" s="1">
        <v>2022</v>
      </c>
      <c r="B4845" s="1" t="s">
        <v>6908</v>
      </c>
      <c r="C4845" s="1" t="s">
        <v>1189</v>
      </c>
      <c r="D4845" s="1" t="s">
        <v>7212</v>
      </c>
      <c r="E4845" s="1" t="s">
        <v>1103</v>
      </c>
      <c r="F4845" s="1" t="s">
        <v>1191</v>
      </c>
      <c r="G4845" s="1" t="s">
        <v>105</v>
      </c>
      <c r="H4845" s="1" t="s">
        <v>437</v>
      </c>
      <c r="I4845" s="1">
        <v>2.2000000000000002</v>
      </c>
      <c r="J4845" s="1">
        <v>2023</v>
      </c>
      <c r="K4845" s="1">
        <v>212777</v>
      </c>
      <c r="L4845" s="1">
        <v>0</v>
      </c>
      <c r="M4845" s="1">
        <f t="array" ref="M4845">SUMPRODUCT(MAX(ISNUMBER(SEARCH('Class Rules'!$B$6:$B$85,$E4845))*ISNUMBER(SEARCH('Class Rules'!$C$6:$C$85,$F4845))*'Class Rules'!$A$6:$A$85))</f>
        <v>9</v>
      </c>
      <c r="N4845" s="1" t="str">
        <f t="array" ref="N4845">IF($M4845=0,'Class Rules'!$D$3,INDEX('Class Rules'!$D$6:$D$85,MATCH($M4845,'Class Rules'!$A$6:$A$85,0)))</f>
        <v>Freight LDV</v>
      </c>
      <c r="O4845" s="1" t="str">
        <f t="array" ref="O4845">IF(SUMPRODUCT(MAX(ISNUMBER(SEARCH(Fuel_Rules!$A$6:$A$30,$E4845))*ISNUMBER(SEARCH(Fuel_Rules!$B$6:$B$30,$F4845))*(Fuel_Rules!$A$6:$A$30&lt;&gt;"")))&gt;0,"Plug-in hybrid",IF($G4845="Diesel","Diesel","Gasoline"))</f>
        <v>Diesel</v>
      </c>
    </row>
    <row r="4846" spans="1:15" ht="15" customHeight="1" x14ac:dyDescent="0.25">
      <c r="A4846" s="1">
        <v>2022</v>
      </c>
      <c r="B4846" s="1" t="s">
        <v>6908</v>
      </c>
      <c r="C4846" s="1" t="s">
        <v>1192</v>
      </c>
      <c r="D4846" s="1" t="s">
        <v>7213</v>
      </c>
      <c r="E4846" s="1" t="s">
        <v>1103</v>
      </c>
      <c r="F4846" s="1" t="s">
        <v>1194</v>
      </c>
      <c r="G4846" s="1" t="s">
        <v>103</v>
      </c>
      <c r="H4846" s="1" t="s">
        <v>298</v>
      </c>
      <c r="I4846" s="1">
        <v>5</v>
      </c>
      <c r="J4846" s="1">
        <v>2023</v>
      </c>
      <c r="K4846" s="1">
        <v>590167</v>
      </c>
      <c r="L4846" s="1">
        <v>0</v>
      </c>
      <c r="M4846" s="1">
        <f t="array" ref="M4846">SUMPRODUCT(MAX(ISNUMBER(SEARCH('Class Rules'!$B$6:$B$85,$E4846))*ISNUMBER(SEARCH('Class Rules'!$C$6:$C$85,$F4846))*'Class Rules'!$A$6:$A$85))</f>
        <v>0</v>
      </c>
      <c r="N4846" s="1" t="str">
        <f t="array" ref="N4846">IF($M4846=0,'Class Rules'!$D$3,INDEX('Class Rules'!$D$6:$D$85,MATCH($M4846,'Class Rules'!$A$6:$A$85,0)))</f>
        <v>Passenger LDV</v>
      </c>
      <c r="O4846" s="1" t="str">
        <f t="array" ref="O4846">IF(SUMPRODUCT(MAX(ISNUMBER(SEARCH(Fuel_Rules!$A$6:$A$30,$E4846))*ISNUMBER(SEARCH(Fuel_Rules!$B$6:$B$30,$F4846))*(Fuel_Rules!$A$6:$A$30&lt;&gt;"")))&gt;0,"Plug-in hybrid",IF($G4846="Diesel","Diesel","Gasoline"))</f>
        <v>Gasoline</v>
      </c>
    </row>
    <row r="4847" spans="1:15" ht="15" customHeight="1" x14ac:dyDescent="0.25">
      <c r="A4847" s="1">
        <v>2022</v>
      </c>
      <c r="B4847" s="1" t="s">
        <v>6908</v>
      </c>
      <c r="C4847" s="1" t="s">
        <v>1195</v>
      </c>
      <c r="D4847" s="1" t="s">
        <v>7214</v>
      </c>
      <c r="E4847" s="1" t="s">
        <v>1103</v>
      </c>
      <c r="F4847" s="1" t="s">
        <v>1197</v>
      </c>
      <c r="G4847" s="1" t="s">
        <v>103</v>
      </c>
      <c r="H4847" s="1" t="s">
        <v>437</v>
      </c>
      <c r="I4847" s="1">
        <v>2</v>
      </c>
      <c r="J4847" s="1">
        <v>2023</v>
      </c>
      <c r="K4847" s="1">
        <v>271956</v>
      </c>
      <c r="L4847" s="1">
        <v>0</v>
      </c>
      <c r="M4847" s="1">
        <f t="array" ref="M4847">SUMPRODUCT(MAX(ISNUMBER(SEARCH('Class Rules'!$B$6:$B$85,$E4847))*ISNUMBER(SEARCH('Class Rules'!$C$6:$C$85,$F4847))*'Class Rules'!$A$6:$A$85))</f>
        <v>0</v>
      </c>
      <c r="N4847" s="1" t="str">
        <f t="array" ref="N4847">IF($M4847=0,'Class Rules'!$D$3,INDEX('Class Rules'!$D$6:$D$85,MATCH($M4847,'Class Rules'!$A$6:$A$85,0)))</f>
        <v>Passenger LDV</v>
      </c>
      <c r="O4847" s="1" t="str">
        <f t="array" ref="O4847">IF(SUMPRODUCT(MAX(ISNUMBER(SEARCH(Fuel_Rules!$A$6:$A$30,$E4847))*ISNUMBER(SEARCH(Fuel_Rules!$B$6:$B$30,$F4847))*(Fuel_Rules!$A$6:$A$30&lt;&gt;"")))&gt;0,"Plug-in hybrid",IF($G4847="Diesel","Diesel","Gasoline"))</f>
        <v>Gasoline</v>
      </c>
    </row>
    <row r="4848" spans="1:15" ht="15" customHeight="1" x14ac:dyDescent="0.25">
      <c r="A4848" s="1">
        <v>2022</v>
      </c>
      <c r="B4848" s="1" t="s">
        <v>6908</v>
      </c>
      <c r="C4848" s="1" t="s">
        <v>1198</v>
      </c>
      <c r="D4848" s="1" t="s">
        <v>7215</v>
      </c>
      <c r="E4848" s="1" t="s">
        <v>1103</v>
      </c>
      <c r="F4848" s="1" t="s">
        <v>1200</v>
      </c>
      <c r="G4848" s="1" t="s">
        <v>105</v>
      </c>
      <c r="H4848" s="1" t="s">
        <v>298</v>
      </c>
      <c r="I4848" s="1">
        <v>2</v>
      </c>
      <c r="J4848" s="1">
        <v>2023</v>
      </c>
      <c r="K4848" s="1">
        <v>241167</v>
      </c>
      <c r="L4848" s="1">
        <v>0</v>
      </c>
      <c r="M4848" s="1">
        <f t="array" ref="M4848">SUMPRODUCT(MAX(ISNUMBER(SEARCH('Class Rules'!$B$6:$B$85,$E4848))*ISNUMBER(SEARCH('Class Rules'!$C$6:$C$85,$F4848))*'Class Rules'!$A$6:$A$85))</f>
        <v>61</v>
      </c>
      <c r="N4848" s="1" t="str">
        <f t="array" ref="N4848">IF($M4848=0,'Class Rules'!$D$3,INDEX('Class Rules'!$D$6:$D$85,MATCH($M4848,'Class Rules'!$A$6:$A$85,0)))</f>
        <v>Passenger HDV</v>
      </c>
      <c r="O4848" s="1" t="str">
        <f t="array" ref="O4848">IF(SUMPRODUCT(MAX(ISNUMBER(SEARCH(Fuel_Rules!$A$6:$A$30,$E4848))*ISNUMBER(SEARCH(Fuel_Rules!$B$6:$B$30,$F4848))*(Fuel_Rules!$A$6:$A$30&lt;&gt;"")))&gt;0,"Plug-in hybrid",IF($G4848="Diesel","Diesel","Gasoline"))</f>
        <v>Diesel</v>
      </c>
    </row>
    <row r="4849" spans="1:15" ht="15" customHeight="1" x14ac:dyDescent="0.25">
      <c r="A4849" s="1">
        <v>2022</v>
      </c>
      <c r="B4849" s="1" t="s">
        <v>6908</v>
      </c>
      <c r="C4849" s="1" t="s">
        <v>1201</v>
      </c>
      <c r="D4849" s="1" t="s">
        <v>7216</v>
      </c>
      <c r="E4849" s="1" t="s">
        <v>1103</v>
      </c>
      <c r="F4849" s="1" t="s">
        <v>1203</v>
      </c>
      <c r="G4849" s="1" t="s">
        <v>105</v>
      </c>
      <c r="H4849" s="1" t="s">
        <v>298</v>
      </c>
      <c r="I4849" s="1">
        <v>2</v>
      </c>
      <c r="J4849" s="1">
        <v>2023</v>
      </c>
      <c r="K4849" s="1">
        <v>263330</v>
      </c>
      <c r="L4849" s="1">
        <v>0</v>
      </c>
      <c r="M4849" s="1">
        <f t="array" ref="M4849">SUMPRODUCT(MAX(ISNUMBER(SEARCH('Class Rules'!$B$6:$B$85,$E4849))*ISNUMBER(SEARCH('Class Rules'!$C$6:$C$85,$F4849))*'Class Rules'!$A$6:$A$85))</f>
        <v>61</v>
      </c>
      <c r="N4849" s="1" t="str">
        <f t="array" ref="N4849">IF($M4849=0,'Class Rules'!$D$3,INDEX('Class Rules'!$D$6:$D$85,MATCH($M4849,'Class Rules'!$A$6:$A$85,0)))</f>
        <v>Passenger HDV</v>
      </c>
      <c r="O4849" s="1" t="str">
        <f t="array" ref="O4849">IF(SUMPRODUCT(MAX(ISNUMBER(SEARCH(Fuel_Rules!$A$6:$A$30,$E4849))*ISNUMBER(SEARCH(Fuel_Rules!$B$6:$B$30,$F4849))*(Fuel_Rules!$A$6:$A$30&lt;&gt;"")))&gt;0,"Plug-in hybrid",IF($G4849="Diesel","Diesel","Gasoline"))</f>
        <v>Diesel</v>
      </c>
    </row>
    <row r="4850" spans="1:15" ht="15" customHeight="1" x14ac:dyDescent="0.25">
      <c r="A4850" s="1">
        <v>2022</v>
      </c>
      <c r="B4850" s="1" t="s">
        <v>6908</v>
      </c>
      <c r="C4850" s="1" t="s">
        <v>1204</v>
      </c>
      <c r="D4850" s="1" t="s">
        <v>7217</v>
      </c>
      <c r="E4850" s="1" t="s">
        <v>1103</v>
      </c>
      <c r="F4850" s="1" t="s">
        <v>1206</v>
      </c>
      <c r="G4850" s="1" t="s">
        <v>105</v>
      </c>
      <c r="H4850" s="1" t="s">
        <v>298</v>
      </c>
      <c r="I4850" s="1">
        <v>2</v>
      </c>
      <c r="J4850" s="1">
        <v>2023</v>
      </c>
      <c r="K4850" s="1">
        <v>285251</v>
      </c>
      <c r="L4850" s="1">
        <v>0</v>
      </c>
      <c r="M4850" s="1">
        <f t="array" ref="M4850">SUMPRODUCT(MAX(ISNUMBER(SEARCH('Class Rules'!$B$6:$B$85,$E4850))*ISNUMBER(SEARCH('Class Rules'!$C$6:$C$85,$F4850))*'Class Rules'!$A$6:$A$85))</f>
        <v>61</v>
      </c>
      <c r="N4850" s="1" t="str">
        <f t="array" ref="N4850">IF($M4850=0,'Class Rules'!$D$3,INDEX('Class Rules'!$D$6:$D$85,MATCH($M4850,'Class Rules'!$A$6:$A$85,0)))</f>
        <v>Passenger HDV</v>
      </c>
      <c r="O4850" s="1" t="str">
        <f t="array" ref="O4850">IF(SUMPRODUCT(MAX(ISNUMBER(SEARCH(Fuel_Rules!$A$6:$A$30,$E4850))*ISNUMBER(SEARCH(Fuel_Rules!$B$6:$B$30,$F4850))*(Fuel_Rules!$A$6:$A$30&lt;&gt;"")))&gt;0,"Plug-in hybrid",IF($G4850="Diesel","Diesel","Gasoline"))</f>
        <v>Diesel</v>
      </c>
    </row>
    <row r="4851" spans="1:15" ht="15" customHeight="1" x14ac:dyDescent="0.25">
      <c r="A4851" s="1">
        <v>2022</v>
      </c>
      <c r="B4851" s="1" t="s">
        <v>6908</v>
      </c>
      <c r="C4851" s="1" t="s">
        <v>4473</v>
      </c>
      <c r="D4851" s="1" t="s">
        <v>7218</v>
      </c>
      <c r="E4851" s="1" t="s">
        <v>1103</v>
      </c>
      <c r="F4851" s="1" t="s">
        <v>4475</v>
      </c>
      <c r="G4851" s="1" t="s">
        <v>103</v>
      </c>
      <c r="H4851" s="1" t="s">
        <v>437</v>
      </c>
      <c r="I4851" s="1">
        <v>2</v>
      </c>
      <c r="J4851" s="1">
        <v>2023</v>
      </c>
      <c r="K4851" s="1">
        <v>238252</v>
      </c>
      <c r="L4851" s="1">
        <v>0</v>
      </c>
      <c r="M4851" s="1">
        <f t="array" ref="M4851">SUMPRODUCT(MAX(ISNUMBER(SEARCH('Class Rules'!$B$6:$B$85,$E4851))*ISNUMBER(SEARCH('Class Rules'!$C$6:$C$85,$F4851))*'Class Rules'!$A$6:$A$85))</f>
        <v>10</v>
      </c>
      <c r="N4851" s="1" t="str">
        <f t="array" ref="N4851">IF($M4851=0,'Class Rules'!$D$3,INDEX('Class Rules'!$D$6:$D$85,MATCH($M4851,'Class Rules'!$A$6:$A$85,0)))</f>
        <v>Freight LDV</v>
      </c>
      <c r="O4851" s="1" t="str">
        <f t="array" ref="O4851">IF(SUMPRODUCT(MAX(ISNUMBER(SEARCH(Fuel_Rules!$A$6:$A$30,$E4851))*ISNUMBER(SEARCH(Fuel_Rules!$B$6:$B$30,$F4851))*(Fuel_Rules!$A$6:$A$30&lt;&gt;"")))&gt;0,"Plug-in hybrid",IF($G4851="Diesel","Diesel","Gasoline"))</f>
        <v>Gasoline</v>
      </c>
    </row>
    <row r="4852" spans="1:15" ht="15" customHeight="1" x14ac:dyDescent="0.25">
      <c r="A4852" s="1">
        <v>2022</v>
      </c>
      <c r="B4852" s="1" t="s">
        <v>6908</v>
      </c>
      <c r="C4852" s="1" t="s">
        <v>5440</v>
      </c>
      <c r="D4852" s="1" t="s">
        <v>7219</v>
      </c>
      <c r="E4852" s="1" t="s">
        <v>1103</v>
      </c>
      <c r="F4852" s="1" t="s">
        <v>5442</v>
      </c>
      <c r="G4852" s="1" t="s">
        <v>105</v>
      </c>
      <c r="H4852" s="1" t="s">
        <v>437</v>
      </c>
      <c r="I4852" s="1">
        <v>3.2</v>
      </c>
      <c r="J4852" s="1">
        <v>2023</v>
      </c>
      <c r="K4852" s="1">
        <v>292662</v>
      </c>
      <c r="L4852" s="1">
        <v>0</v>
      </c>
      <c r="M4852" s="1">
        <f t="array" ref="M4852">SUMPRODUCT(MAX(ISNUMBER(SEARCH('Class Rules'!$B$6:$B$85,$E4852))*ISNUMBER(SEARCH('Class Rules'!$C$6:$C$85,$F4852))*'Class Rules'!$A$6:$A$85))</f>
        <v>9</v>
      </c>
      <c r="N4852" s="1" t="str">
        <f t="array" ref="N4852">IF($M4852=0,'Class Rules'!$D$3,INDEX('Class Rules'!$D$6:$D$85,MATCH($M4852,'Class Rules'!$A$6:$A$85,0)))</f>
        <v>Freight LDV</v>
      </c>
      <c r="O4852" s="1" t="str">
        <f t="array" ref="O4852">IF(SUMPRODUCT(MAX(ISNUMBER(SEARCH(Fuel_Rules!$A$6:$A$30,$E4852))*ISNUMBER(SEARCH(Fuel_Rules!$B$6:$B$30,$F4852))*(Fuel_Rules!$A$6:$A$30&lt;&gt;"")))&gt;0,"Plug-in hybrid",IF($G4852="Diesel","Diesel","Gasoline"))</f>
        <v>Diesel</v>
      </c>
    </row>
    <row r="4853" spans="1:15" ht="15" customHeight="1" x14ac:dyDescent="0.25">
      <c r="A4853" s="1">
        <v>2022</v>
      </c>
      <c r="B4853" s="1" t="s">
        <v>6908</v>
      </c>
      <c r="C4853" s="1" t="s">
        <v>5440</v>
      </c>
      <c r="D4853" s="1" t="s">
        <v>7220</v>
      </c>
      <c r="E4853" s="1" t="s">
        <v>1103</v>
      </c>
      <c r="F4853" s="1" t="s">
        <v>5442</v>
      </c>
      <c r="G4853" s="1" t="s">
        <v>105</v>
      </c>
      <c r="H4853" s="1" t="s">
        <v>437</v>
      </c>
      <c r="I4853" s="1">
        <v>3.2</v>
      </c>
      <c r="J4853" s="1">
        <v>2023</v>
      </c>
      <c r="K4853" s="1">
        <v>273171</v>
      </c>
      <c r="L4853" s="1">
        <v>0</v>
      </c>
      <c r="M4853" s="1">
        <f t="array" ref="M4853">SUMPRODUCT(MAX(ISNUMBER(SEARCH('Class Rules'!$B$6:$B$85,$E4853))*ISNUMBER(SEARCH('Class Rules'!$C$6:$C$85,$F4853))*'Class Rules'!$A$6:$A$85))</f>
        <v>9</v>
      </c>
      <c r="N4853" s="1" t="str">
        <f t="array" ref="N4853">IF($M4853=0,'Class Rules'!$D$3,INDEX('Class Rules'!$D$6:$D$85,MATCH($M4853,'Class Rules'!$A$6:$A$85,0)))</f>
        <v>Freight LDV</v>
      </c>
      <c r="O4853" s="1" t="str">
        <f t="array" ref="O4853">IF(SUMPRODUCT(MAX(ISNUMBER(SEARCH(Fuel_Rules!$A$6:$A$30,$E4853))*ISNUMBER(SEARCH(Fuel_Rules!$B$6:$B$30,$F4853))*(Fuel_Rules!$A$6:$A$30&lt;&gt;"")))&gt;0,"Plug-in hybrid",IF($G4853="Diesel","Diesel","Gasoline"))</f>
        <v>Diesel</v>
      </c>
    </row>
    <row r="4854" spans="1:15" ht="15" customHeight="1" x14ac:dyDescent="0.25">
      <c r="A4854" s="1">
        <v>2022</v>
      </c>
      <c r="B4854" s="1" t="s">
        <v>6908</v>
      </c>
      <c r="C4854" s="1" t="s">
        <v>7221</v>
      </c>
      <c r="D4854" s="1" t="s">
        <v>7222</v>
      </c>
      <c r="E4854" s="1" t="s">
        <v>1103</v>
      </c>
      <c r="F4854" s="1" t="s">
        <v>7223</v>
      </c>
      <c r="G4854" s="1" t="s">
        <v>105</v>
      </c>
      <c r="H4854" s="1" t="s">
        <v>298</v>
      </c>
      <c r="I4854" s="1">
        <v>2</v>
      </c>
      <c r="J4854" s="1">
        <v>2023</v>
      </c>
      <c r="K4854" s="1">
        <v>241399</v>
      </c>
      <c r="L4854" s="1">
        <v>0</v>
      </c>
      <c r="M4854" s="1">
        <f t="array" ref="M4854">SUMPRODUCT(MAX(ISNUMBER(SEARCH('Class Rules'!$B$6:$B$85,$E4854))*ISNUMBER(SEARCH('Class Rules'!$C$6:$C$85,$F4854))*'Class Rules'!$A$6:$A$85))</f>
        <v>11</v>
      </c>
      <c r="N4854" s="1" t="str">
        <f t="array" ref="N4854">IF($M4854=0,'Class Rules'!$D$3,INDEX('Class Rules'!$D$6:$D$85,MATCH($M4854,'Class Rules'!$A$6:$A$85,0)))</f>
        <v>Freight LDV</v>
      </c>
      <c r="O4854" s="1" t="str">
        <f t="array" ref="O4854">IF(SUMPRODUCT(MAX(ISNUMBER(SEARCH(Fuel_Rules!$A$6:$A$30,$E4854))*ISNUMBER(SEARCH(Fuel_Rules!$B$6:$B$30,$F4854))*(Fuel_Rules!$A$6:$A$30&lt;&gt;"")))&gt;0,"Plug-in hybrid",IF($G4854="Diesel","Diesel","Gasoline"))</f>
        <v>Diesel</v>
      </c>
    </row>
    <row r="4855" spans="1:15" ht="15" customHeight="1" x14ac:dyDescent="0.25">
      <c r="A4855" s="1">
        <v>2022</v>
      </c>
      <c r="B4855" s="1" t="s">
        <v>6908</v>
      </c>
      <c r="C4855" s="1" t="s">
        <v>7221</v>
      </c>
      <c r="D4855" s="1" t="s">
        <v>7224</v>
      </c>
      <c r="E4855" s="1" t="s">
        <v>1103</v>
      </c>
      <c r="F4855" s="1" t="s">
        <v>7223</v>
      </c>
      <c r="G4855" s="1" t="s">
        <v>105</v>
      </c>
      <c r="H4855" s="1" t="s">
        <v>298</v>
      </c>
      <c r="I4855" s="1">
        <v>2</v>
      </c>
      <c r="J4855" s="1">
        <v>2023</v>
      </c>
      <c r="K4855" s="1">
        <v>211397</v>
      </c>
      <c r="L4855" s="1">
        <v>0</v>
      </c>
      <c r="M4855" s="1">
        <f t="array" ref="M4855">SUMPRODUCT(MAX(ISNUMBER(SEARCH('Class Rules'!$B$6:$B$85,$E4855))*ISNUMBER(SEARCH('Class Rules'!$C$6:$C$85,$F4855))*'Class Rules'!$A$6:$A$85))</f>
        <v>11</v>
      </c>
      <c r="N4855" s="1" t="str">
        <f t="array" ref="N4855">IF($M4855=0,'Class Rules'!$D$3,INDEX('Class Rules'!$D$6:$D$85,MATCH($M4855,'Class Rules'!$A$6:$A$85,0)))</f>
        <v>Freight LDV</v>
      </c>
      <c r="O4855" s="1" t="str">
        <f t="array" ref="O4855">IF(SUMPRODUCT(MAX(ISNUMBER(SEARCH(Fuel_Rules!$A$6:$A$30,$E4855))*ISNUMBER(SEARCH(Fuel_Rules!$B$6:$B$30,$F4855))*(Fuel_Rules!$A$6:$A$30&lt;&gt;"")))&gt;0,"Plug-in hybrid",IF($G4855="Diesel","Diesel","Gasoline"))</f>
        <v>Diesel</v>
      </c>
    </row>
    <row r="4856" spans="1:15" ht="15" customHeight="1" x14ac:dyDescent="0.25">
      <c r="A4856" s="1">
        <v>2022</v>
      </c>
      <c r="B4856" s="1" t="s">
        <v>6908</v>
      </c>
      <c r="C4856" s="1" t="s">
        <v>7225</v>
      </c>
      <c r="D4856" s="1" t="s">
        <v>7226</v>
      </c>
      <c r="E4856" s="1" t="s">
        <v>1103</v>
      </c>
      <c r="F4856" s="1" t="s">
        <v>7227</v>
      </c>
      <c r="G4856" s="1" t="s">
        <v>105</v>
      </c>
      <c r="H4856" s="1" t="s">
        <v>298</v>
      </c>
      <c r="I4856" s="1">
        <v>2</v>
      </c>
      <c r="J4856" s="1">
        <v>2023</v>
      </c>
      <c r="K4856" s="1">
        <v>247436</v>
      </c>
      <c r="L4856" s="1">
        <v>0</v>
      </c>
      <c r="M4856" s="1">
        <f t="array" ref="M4856">SUMPRODUCT(MAX(ISNUMBER(SEARCH('Class Rules'!$B$6:$B$85,$E4856))*ISNUMBER(SEARCH('Class Rules'!$C$6:$C$85,$F4856))*'Class Rules'!$A$6:$A$85))</f>
        <v>11</v>
      </c>
      <c r="N4856" s="1" t="str">
        <f t="array" ref="N4856">IF($M4856=0,'Class Rules'!$D$3,INDEX('Class Rules'!$D$6:$D$85,MATCH($M4856,'Class Rules'!$A$6:$A$85,0)))</f>
        <v>Freight LDV</v>
      </c>
      <c r="O4856" s="1" t="str">
        <f t="array" ref="O4856">IF(SUMPRODUCT(MAX(ISNUMBER(SEARCH(Fuel_Rules!$A$6:$A$30,$E4856))*ISNUMBER(SEARCH(Fuel_Rules!$B$6:$B$30,$F4856))*(Fuel_Rules!$A$6:$A$30&lt;&gt;"")))&gt;0,"Plug-in hybrid",IF($G4856="Diesel","Diesel","Gasoline"))</f>
        <v>Diesel</v>
      </c>
    </row>
    <row r="4857" spans="1:15" ht="15" customHeight="1" x14ac:dyDescent="0.25">
      <c r="A4857" s="1">
        <v>2022</v>
      </c>
      <c r="B4857" s="1" t="s">
        <v>6908</v>
      </c>
      <c r="C4857" s="1" t="s">
        <v>7225</v>
      </c>
      <c r="D4857" s="1" t="s">
        <v>7228</v>
      </c>
      <c r="E4857" s="1" t="s">
        <v>1103</v>
      </c>
      <c r="F4857" s="1" t="s">
        <v>7227</v>
      </c>
      <c r="G4857" s="1" t="s">
        <v>105</v>
      </c>
      <c r="H4857" s="1" t="s">
        <v>298</v>
      </c>
      <c r="I4857" s="1">
        <v>2</v>
      </c>
      <c r="J4857" s="1">
        <v>2023</v>
      </c>
      <c r="K4857" s="1">
        <v>217708</v>
      </c>
      <c r="L4857" s="1">
        <v>0</v>
      </c>
      <c r="M4857" s="1">
        <f t="array" ref="M4857">SUMPRODUCT(MAX(ISNUMBER(SEARCH('Class Rules'!$B$6:$B$85,$E4857))*ISNUMBER(SEARCH('Class Rules'!$C$6:$C$85,$F4857))*'Class Rules'!$A$6:$A$85))</f>
        <v>11</v>
      </c>
      <c r="N4857" s="1" t="str">
        <f t="array" ref="N4857">IF($M4857=0,'Class Rules'!$D$3,INDEX('Class Rules'!$D$6:$D$85,MATCH($M4857,'Class Rules'!$A$6:$A$85,0)))</f>
        <v>Freight LDV</v>
      </c>
      <c r="O4857" s="1" t="str">
        <f t="array" ref="O4857">IF(SUMPRODUCT(MAX(ISNUMBER(SEARCH(Fuel_Rules!$A$6:$A$30,$E4857))*ISNUMBER(SEARCH(Fuel_Rules!$B$6:$B$30,$F4857))*(Fuel_Rules!$A$6:$A$30&lt;&gt;"")))&gt;0,"Plug-in hybrid",IF($G4857="Diesel","Diesel","Gasoline"))</f>
        <v>Diesel</v>
      </c>
    </row>
    <row r="4858" spans="1:15" ht="15" customHeight="1" x14ac:dyDescent="0.25">
      <c r="A4858" s="1">
        <v>2022</v>
      </c>
      <c r="B4858" s="1" t="s">
        <v>6908</v>
      </c>
      <c r="C4858" s="1" t="s">
        <v>1207</v>
      </c>
      <c r="D4858" s="1" t="s">
        <v>7229</v>
      </c>
      <c r="E4858" s="1" t="s">
        <v>1209</v>
      </c>
      <c r="F4858" s="1" t="s">
        <v>1210</v>
      </c>
      <c r="G4858" s="1" t="s">
        <v>105</v>
      </c>
      <c r="H4858" s="1" t="s">
        <v>298</v>
      </c>
      <c r="I4858" s="1">
        <v>3.5</v>
      </c>
      <c r="J4858" s="1">
        <v>2023</v>
      </c>
      <c r="K4858" s="1">
        <v>189655</v>
      </c>
      <c r="L4858" s="1">
        <v>0</v>
      </c>
      <c r="M4858" s="1">
        <f t="array" ref="M4858">SUMPRODUCT(MAX(ISNUMBER(SEARCH('Class Rules'!$B$6:$B$85,$E4858))*ISNUMBER(SEARCH('Class Rules'!$C$6:$C$85,$F4858))*'Class Rules'!$A$6:$A$85))</f>
        <v>34</v>
      </c>
      <c r="N4858" s="1" t="str">
        <f t="array" ref="N4858">IF($M4858=0,'Class Rules'!$D$3,INDEX('Class Rules'!$D$6:$D$85,MATCH($M4858,'Class Rules'!$A$6:$A$85,0)))</f>
        <v>Freight LDV</v>
      </c>
      <c r="O4858" s="1" t="str">
        <f t="array" ref="O4858">IF(SUMPRODUCT(MAX(ISNUMBER(SEARCH(Fuel_Rules!$A$6:$A$30,$E4858))*ISNUMBER(SEARCH(Fuel_Rules!$B$6:$B$30,$F4858))*(Fuel_Rules!$A$6:$A$30&lt;&gt;"")))&gt;0,"Plug-in hybrid",IF($G4858="Diesel","Diesel","Gasoline"))</f>
        <v>Diesel</v>
      </c>
    </row>
    <row r="4859" spans="1:15" ht="15" customHeight="1" x14ac:dyDescent="0.25">
      <c r="A4859" s="1">
        <v>2022</v>
      </c>
      <c r="B4859" s="1" t="s">
        <v>6908</v>
      </c>
      <c r="C4859" s="1" t="s">
        <v>1211</v>
      </c>
      <c r="D4859" s="1" t="s">
        <v>7230</v>
      </c>
      <c r="E4859" s="1" t="s">
        <v>1209</v>
      </c>
      <c r="F4859" s="1" t="s">
        <v>1213</v>
      </c>
      <c r="G4859" s="1" t="s">
        <v>105</v>
      </c>
      <c r="H4859" s="1" t="s">
        <v>298</v>
      </c>
      <c r="I4859" s="1">
        <v>3.5</v>
      </c>
      <c r="J4859" s="1">
        <v>2023</v>
      </c>
      <c r="K4859" s="1">
        <v>199500</v>
      </c>
      <c r="L4859" s="1">
        <v>0</v>
      </c>
      <c r="M4859" s="1">
        <f t="array" ref="M4859">SUMPRODUCT(MAX(ISNUMBER(SEARCH('Class Rules'!$B$6:$B$85,$E4859))*ISNUMBER(SEARCH('Class Rules'!$C$6:$C$85,$F4859))*'Class Rules'!$A$6:$A$85))</f>
        <v>34</v>
      </c>
      <c r="N4859" s="1" t="str">
        <f t="array" ref="N4859">IF($M4859=0,'Class Rules'!$D$3,INDEX('Class Rules'!$D$6:$D$85,MATCH($M4859,'Class Rules'!$A$6:$A$85,0)))</f>
        <v>Freight LDV</v>
      </c>
      <c r="O4859" s="1" t="str">
        <f t="array" ref="O4859">IF(SUMPRODUCT(MAX(ISNUMBER(SEARCH(Fuel_Rules!$A$6:$A$30,$E4859))*ISNUMBER(SEARCH(Fuel_Rules!$B$6:$B$30,$F4859))*(Fuel_Rules!$A$6:$A$30&lt;&gt;"")))&gt;0,"Plug-in hybrid",IF($G4859="Diesel","Diesel","Gasoline"))</f>
        <v>Diesel</v>
      </c>
    </row>
    <row r="4860" spans="1:15" ht="15" customHeight="1" x14ac:dyDescent="0.25">
      <c r="A4860" s="1">
        <v>2022</v>
      </c>
      <c r="B4860" s="1" t="s">
        <v>6908</v>
      </c>
      <c r="C4860" s="1" t="s">
        <v>1214</v>
      </c>
      <c r="D4860" s="1" t="s">
        <v>7231</v>
      </c>
      <c r="E4860" s="1" t="s">
        <v>1209</v>
      </c>
      <c r="F4860" s="1" t="s">
        <v>1216</v>
      </c>
      <c r="G4860" s="1" t="s">
        <v>105</v>
      </c>
      <c r="H4860" s="1" t="s">
        <v>298</v>
      </c>
      <c r="I4860" s="1">
        <v>3.5</v>
      </c>
      <c r="J4860" s="1">
        <v>2023</v>
      </c>
      <c r="K4860" s="1">
        <v>194500</v>
      </c>
      <c r="L4860" s="1">
        <v>0</v>
      </c>
      <c r="M4860" s="1">
        <f t="array" ref="M4860">SUMPRODUCT(MAX(ISNUMBER(SEARCH('Class Rules'!$B$6:$B$85,$E4860))*ISNUMBER(SEARCH('Class Rules'!$C$6:$C$85,$F4860))*'Class Rules'!$A$6:$A$85))</f>
        <v>34</v>
      </c>
      <c r="N4860" s="1" t="str">
        <f t="array" ref="N4860">IF($M4860=0,'Class Rules'!$D$3,INDEX('Class Rules'!$D$6:$D$85,MATCH($M4860,'Class Rules'!$A$6:$A$85,0)))</f>
        <v>Freight LDV</v>
      </c>
      <c r="O4860" s="1" t="str">
        <f t="array" ref="O4860">IF(SUMPRODUCT(MAX(ISNUMBER(SEARCH(Fuel_Rules!$A$6:$A$30,$E4860))*ISNUMBER(SEARCH(Fuel_Rules!$B$6:$B$30,$F4860))*(Fuel_Rules!$A$6:$A$30&lt;&gt;"")))&gt;0,"Plug-in hybrid",IF($G4860="Diesel","Diesel","Gasoline"))</f>
        <v>Diesel</v>
      </c>
    </row>
    <row r="4861" spans="1:15" ht="15" customHeight="1" x14ac:dyDescent="0.25">
      <c r="A4861" s="1">
        <v>2022</v>
      </c>
      <c r="B4861" s="1" t="s">
        <v>6908</v>
      </c>
      <c r="C4861" s="1" t="s">
        <v>1217</v>
      </c>
      <c r="D4861" s="1" t="s">
        <v>7232</v>
      </c>
      <c r="E4861" s="1" t="s">
        <v>1219</v>
      </c>
      <c r="F4861" s="1" t="s">
        <v>1220</v>
      </c>
      <c r="G4861" s="1" t="s">
        <v>103</v>
      </c>
      <c r="H4861" s="1" t="s">
        <v>298</v>
      </c>
      <c r="I4861" s="1">
        <v>1.8</v>
      </c>
      <c r="J4861" s="1">
        <v>2023</v>
      </c>
      <c r="K4861" s="1">
        <v>76000</v>
      </c>
      <c r="L4861" s="1">
        <v>0</v>
      </c>
      <c r="M4861" s="1">
        <f t="array" ref="M4861">SUMPRODUCT(MAX(ISNUMBER(SEARCH('Class Rules'!$B$6:$B$85,$E4861))*ISNUMBER(SEARCH('Class Rules'!$C$6:$C$85,$F4861))*'Class Rules'!$A$6:$A$85))</f>
        <v>0</v>
      </c>
      <c r="N4861" s="1" t="str">
        <f t="array" ref="N4861">IF($M4861=0,'Class Rules'!$D$3,INDEX('Class Rules'!$D$6:$D$85,MATCH($M4861,'Class Rules'!$A$6:$A$85,0)))</f>
        <v>Passenger LDV</v>
      </c>
      <c r="O4861" s="1" t="str">
        <f t="array" ref="O4861">IF(SUMPRODUCT(MAX(ISNUMBER(SEARCH(Fuel_Rules!$A$6:$A$30,$E4861))*ISNUMBER(SEARCH(Fuel_Rules!$B$6:$B$30,$F4861))*(Fuel_Rules!$A$6:$A$30&lt;&gt;"")))&gt;0,"Plug-in hybrid",IF($G4861="Diesel","Diesel","Gasoline"))</f>
        <v>Gasoline</v>
      </c>
    </row>
    <row r="4862" spans="1:15" ht="15" customHeight="1" x14ac:dyDescent="0.25">
      <c r="A4862" s="1">
        <v>2022</v>
      </c>
      <c r="B4862" s="1" t="s">
        <v>6908</v>
      </c>
      <c r="C4862" s="1" t="s">
        <v>1221</v>
      </c>
      <c r="D4862" s="1" t="s">
        <v>7233</v>
      </c>
      <c r="E4862" s="1" t="s">
        <v>1219</v>
      </c>
      <c r="F4862" s="1" t="s">
        <v>1223</v>
      </c>
      <c r="G4862" s="1" t="s">
        <v>103</v>
      </c>
      <c r="H4862" s="1" t="s">
        <v>298</v>
      </c>
      <c r="I4862" s="1">
        <v>1.6</v>
      </c>
      <c r="J4862" s="1">
        <v>2023</v>
      </c>
      <c r="K4862" s="1">
        <v>70000</v>
      </c>
      <c r="L4862" s="1">
        <v>0</v>
      </c>
      <c r="M4862" s="1">
        <f t="array" ref="M4862">SUMPRODUCT(MAX(ISNUMBER(SEARCH('Class Rules'!$B$6:$B$85,$E4862))*ISNUMBER(SEARCH('Class Rules'!$C$6:$C$85,$F4862))*'Class Rules'!$A$6:$A$85))</f>
        <v>0</v>
      </c>
      <c r="N4862" s="1" t="str">
        <f t="array" ref="N4862">IF($M4862=0,'Class Rules'!$D$3,INDEX('Class Rules'!$D$6:$D$85,MATCH($M4862,'Class Rules'!$A$6:$A$85,0)))</f>
        <v>Passenger LDV</v>
      </c>
      <c r="O4862" s="1" t="str">
        <f t="array" ref="O4862">IF(SUMPRODUCT(MAX(ISNUMBER(SEARCH(Fuel_Rules!$A$6:$A$30,$E4862))*ISNUMBER(SEARCH(Fuel_Rules!$B$6:$B$30,$F4862))*(Fuel_Rules!$A$6:$A$30&lt;&gt;"")))&gt;0,"Plug-in hybrid",IF($G4862="Diesel","Diesel","Gasoline"))</f>
        <v>Gasoline</v>
      </c>
    </row>
    <row r="4863" spans="1:15" ht="15" customHeight="1" x14ac:dyDescent="0.25">
      <c r="A4863" s="1">
        <v>2022</v>
      </c>
      <c r="B4863" s="1" t="s">
        <v>6908</v>
      </c>
      <c r="C4863" s="1" t="s">
        <v>1224</v>
      </c>
      <c r="D4863" s="1" t="s">
        <v>7234</v>
      </c>
      <c r="E4863" s="1" t="s">
        <v>1226</v>
      </c>
      <c r="F4863" s="1" t="s">
        <v>1227</v>
      </c>
      <c r="G4863" s="1" t="s">
        <v>103</v>
      </c>
      <c r="H4863" s="1" t="s">
        <v>437</v>
      </c>
      <c r="I4863" s="1">
        <v>1.5</v>
      </c>
      <c r="J4863" s="1">
        <v>2023</v>
      </c>
      <c r="K4863" s="1">
        <v>105118</v>
      </c>
      <c r="L4863" s="1">
        <v>0</v>
      </c>
      <c r="M4863" s="1">
        <f t="array" ref="M4863">SUMPRODUCT(MAX(ISNUMBER(SEARCH('Class Rules'!$B$6:$B$85,$E4863))*ISNUMBER(SEARCH('Class Rules'!$C$6:$C$85,$F4863))*'Class Rules'!$A$6:$A$85))</f>
        <v>0</v>
      </c>
      <c r="N4863" s="1" t="str">
        <f t="array" ref="N4863">IF($M4863=0,'Class Rules'!$D$3,INDEX('Class Rules'!$D$6:$D$85,MATCH($M4863,'Class Rules'!$A$6:$A$85,0)))</f>
        <v>Passenger LDV</v>
      </c>
      <c r="O4863" s="1" t="str">
        <f t="array" ref="O4863">IF(SUMPRODUCT(MAX(ISNUMBER(SEARCH(Fuel_Rules!$A$6:$A$30,$E4863))*ISNUMBER(SEARCH(Fuel_Rules!$B$6:$B$30,$F4863))*(Fuel_Rules!$A$6:$A$30&lt;&gt;"")))&gt;0,"Plug-in hybrid",IF($G4863="Diesel","Diesel","Gasoline"))</f>
        <v>Gasoline</v>
      </c>
    </row>
    <row r="4864" spans="1:15" ht="15" customHeight="1" x14ac:dyDescent="0.25">
      <c r="A4864" s="1">
        <v>2022</v>
      </c>
      <c r="B4864" s="1" t="s">
        <v>6908</v>
      </c>
      <c r="C4864" s="1" t="s">
        <v>1228</v>
      </c>
      <c r="D4864" s="1" t="s">
        <v>7235</v>
      </c>
      <c r="E4864" s="1" t="s">
        <v>1226</v>
      </c>
      <c r="F4864" s="1" t="s">
        <v>1230</v>
      </c>
      <c r="G4864" s="1" t="s">
        <v>103</v>
      </c>
      <c r="H4864" s="1" t="s">
        <v>437</v>
      </c>
      <c r="I4864" s="1">
        <v>1.5</v>
      </c>
      <c r="J4864" s="1">
        <v>2023</v>
      </c>
      <c r="K4864" s="1">
        <v>108927</v>
      </c>
      <c r="L4864" s="1">
        <v>0</v>
      </c>
      <c r="M4864" s="1">
        <f t="array" ref="M4864">SUMPRODUCT(MAX(ISNUMBER(SEARCH('Class Rules'!$B$6:$B$85,$E4864))*ISNUMBER(SEARCH('Class Rules'!$C$6:$C$85,$F4864))*'Class Rules'!$A$6:$A$85))</f>
        <v>0</v>
      </c>
      <c r="N4864" s="1" t="str">
        <f t="array" ref="N4864">IF($M4864=0,'Class Rules'!$D$3,INDEX('Class Rules'!$D$6:$D$85,MATCH($M4864,'Class Rules'!$A$6:$A$85,0)))</f>
        <v>Passenger LDV</v>
      </c>
      <c r="O4864" s="1" t="str">
        <f t="array" ref="O4864">IF(SUMPRODUCT(MAX(ISNUMBER(SEARCH(Fuel_Rules!$A$6:$A$30,$E4864))*ISNUMBER(SEARCH(Fuel_Rules!$B$6:$B$30,$F4864))*(Fuel_Rules!$A$6:$A$30&lt;&gt;"")))&gt;0,"Plug-in hybrid",IF($G4864="Diesel","Diesel","Gasoline"))</f>
        <v>Gasoline</v>
      </c>
    </row>
    <row r="4865" spans="1:15" ht="15" customHeight="1" x14ac:dyDescent="0.25">
      <c r="A4865" s="1">
        <v>2022</v>
      </c>
      <c r="B4865" s="1" t="s">
        <v>6908</v>
      </c>
      <c r="C4865" s="1" t="s">
        <v>1231</v>
      </c>
      <c r="D4865" s="1" t="s">
        <v>7236</v>
      </c>
      <c r="E4865" s="1" t="s">
        <v>1226</v>
      </c>
      <c r="F4865" s="1" t="s">
        <v>1233</v>
      </c>
      <c r="G4865" s="1" t="s">
        <v>103</v>
      </c>
      <c r="H4865" s="1" t="s">
        <v>437</v>
      </c>
      <c r="I4865" s="1">
        <v>1.5</v>
      </c>
      <c r="J4865" s="1">
        <v>2023</v>
      </c>
      <c r="K4865" s="1">
        <v>98458</v>
      </c>
      <c r="L4865" s="1">
        <v>0</v>
      </c>
      <c r="M4865" s="1">
        <f t="array" ref="M4865">SUMPRODUCT(MAX(ISNUMBER(SEARCH('Class Rules'!$B$6:$B$85,$E4865))*ISNUMBER(SEARCH('Class Rules'!$C$6:$C$85,$F4865))*'Class Rules'!$A$6:$A$85))</f>
        <v>0</v>
      </c>
      <c r="N4865" s="1" t="str">
        <f t="array" ref="N4865">IF($M4865=0,'Class Rules'!$D$3,INDEX('Class Rules'!$D$6:$D$85,MATCH($M4865,'Class Rules'!$A$6:$A$85,0)))</f>
        <v>Passenger LDV</v>
      </c>
      <c r="O4865" s="1" t="str">
        <f t="array" ref="O4865">IF(SUMPRODUCT(MAX(ISNUMBER(SEARCH(Fuel_Rules!$A$6:$A$30,$E4865))*ISNUMBER(SEARCH(Fuel_Rules!$B$6:$B$30,$F4865))*(Fuel_Rules!$A$6:$A$30&lt;&gt;"")))&gt;0,"Plug-in hybrid",IF($G4865="Diesel","Diesel","Gasoline"))</f>
        <v>Gasoline</v>
      </c>
    </row>
    <row r="4866" spans="1:15" ht="15" customHeight="1" x14ac:dyDescent="0.25">
      <c r="A4866" s="1">
        <v>2022</v>
      </c>
      <c r="B4866" s="1" t="s">
        <v>6908</v>
      </c>
      <c r="C4866" s="1" t="s">
        <v>1234</v>
      </c>
      <c r="D4866" s="1" t="s">
        <v>7237</v>
      </c>
      <c r="E4866" s="1" t="s">
        <v>1226</v>
      </c>
      <c r="F4866" s="1" t="s">
        <v>1236</v>
      </c>
      <c r="G4866" s="1" t="s">
        <v>103</v>
      </c>
      <c r="H4866" s="1" t="s">
        <v>437</v>
      </c>
      <c r="I4866" s="1">
        <v>1.5</v>
      </c>
      <c r="J4866" s="1">
        <v>2023</v>
      </c>
      <c r="K4866" s="1">
        <v>112070</v>
      </c>
      <c r="L4866" s="1">
        <v>0</v>
      </c>
      <c r="M4866" s="1">
        <f t="array" ref="M4866">SUMPRODUCT(MAX(ISNUMBER(SEARCH('Class Rules'!$B$6:$B$85,$E4866))*ISNUMBER(SEARCH('Class Rules'!$C$6:$C$85,$F4866))*'Class Rules'!$A$6:$A$85))</f>
        <v>0</v>
      </c>
      <c r="N4866" s="1" t="str">
        <f t="array" ref="N4866">IF($M4866=0,'Class Rules'!$D$3,INDEX('Class Rules'!$D$6:$D$85,MATCH($M4866,'Class Rules'!$A$6:$A$85,0)))</f>
        <v>Passenger LDV</v>
      </c>
      <c r="O4866" s="1" t="str">
        <f t="array" ref="O4866">IF(SUMPRODUCT(MAX(ISNUMBER(SEARCH(Fuel_Rules!$A$6:$A$30,$E4866))*ISNUMBER(SEARCH(Fuel_Rules!$B$6:$B$30,$F4866))*(Fuel_Rules!$A$6:$A$30&lt;&gt;"")))&gt;0,"Plug-in hybrid",IF($G4866="Diesel","Diesel","Gasoline"))</f>
        <v>Gasoline</v>
      </c>
    </row>
    <row r="4867" spans="1:15" ht="15" customHeight="1" x14ac:dyDescent="0.25">
      <c r="A4867" s="1">
        <v>2022</v>
      </c>
      <c r="B4867" s="1" t="s">
        <v>6908</v>
      </c>
      <c r="C4867" s="1" t="s">
        <v>1237</v>
      </c>
      <c r="D4867" s="1" t="s">
        <v>7238</v>
      </c>
      <c r="E4867" s="1" t="s">
        <v>1226</v>
      </c>
      <c r="F4867" s="1" t="s">
        <v>1239</v>
      </c>
      <c r="G4867" s="1" t="s">
        <v>103</v>
      </c>
      <c r="H4867" s="1" t="s">
        <v>437</v>
      </c>
      <c r="I4867" s="1">
        <v>1.5</v>
      </c>
      <c r="J4867" s="1">
        <v>2023</v>
      </c>
      <c r="K4867" s="1">
        <v>118944</v>
      </c>
      <c r="L4867" s="1">
        <v>0</v>
      </c>
      <c r="M4867" s="1">
        <f t="array" ref="M4867">SUMPRODUCT(MAX(ISNUMBER(SEARCH('Class Rules'!$B$6:$B$85,$E4867))*ISNUMBER(SEARCH('Class Rules'!$C$6:$C$85,$F4867))*'Class Rules'!$A$6:$A$85))</f>
        <v>0</v>
      </c>
      <c r="N4867" s="1" t="str">
        <f t="array" ref="N4867">IF($M4867=0,'Class Rules'!$D$3,INDEX('Class Rules'!$D$6:$D$85,MATCH($M4867,'Class Rules'!$A$6:$A$85,0)))</f>
        <v>Passenger LDV</v>
      </c>
      <c r="O4867" s="1" t="str">
        <f t="array" ref="O4867">IF(SUMPRODUCT(MAX(ISNUMBER(SEARCH(Fuel_Rules!$A$6:$A$30,$E4867))*ISNUMBER(SEARCH(Fuel_Rules!$B$6:$B$30,$F4867))*(Fuel_Rules!$A$6:$A$30&lt;&gt;"")))&gt;0,"Plug-in hybrid",IF($G4867="Diesel","Diesel","Gasoline"))</f>
        <v>Gasoline</v>
      </c>
    </row>
    <row r="4868" spans="1:15" ht="15" customHeight="1" x14ac:dyDescent="0.25">
      <c r="A4868" s="1">
        <v>2022</v>
      </c>
      <c r="B4868" s="1" t="s">
        <v>6908</v>
      </c>
      <c r="C4868" s="1" t="s">
        <v>1240</v>
      </c>
      <c r="D4868" s="1" t="s">
        <v>7239</v>
      </c>
      <c r="E4868" s="1" t="s">
        <v>1226</v>
      </c>
      <c r="F4868" s="1" t="s">
        <v>1242</v>
      </c>
      <c r="G4868" s="1" t="s">
        <v>103</v>
      </c>
      <c r="H4868" s="1" t="s">
        <v>298</v>
      </c>
      <c r="I4868" s="1">
        <v>1.5</v>
      </c>
      <c r="J4868" s="1">
        <v>2023</v>
      </c>
      <c r="K4868" s="1">
        <v>86555</v>
      </c>
      <c r="L4868" s="1">
        <v>0</v>
      </c>
      <c r="M4868" s="1">
        <f t="array" ref="M4868">SUMPRODUCT(MAX(ISNUMBER(SEARCH('Class Rules'!$B$6:$B$85,$E4868))*ISNUMBER(SEARCH('Class Rules'!$C$6:$C$85,$F4868))*'Class Rules'!$A$6:$A$85))</f>
        <v>0</v>
      </c>
      <c r="N4868" s="1" t="str">
        <f t="array" ref="N4868">IF($M4868=0,'Class Rules'!$D$3,INDEX('Class Rules'!$D$6:$D$85,MATCH($M4868,'Class Rules'!$A$6:$A$85,0)))</f>
        <v>Passenger LDV</v>
      </c>
      <c r="O4868" s="1" t="str">
        <f t="array" ref="O4868">IF(SUMPRODUCT(MAX(ISNUMBER(SEARCH(Fuel_Rules!$A$6:$A$30,$E4868))*ISNUMBER(SEARCH(Fuel_Rules!$B$6:$B$30,$F4868))*(Fuel_Rules!$A$6:$A$30&lt;&gt;"")))&gt;0,"Plug-in hybrid",IF($G4868="Diesel","Diesel","Gasoline"))</f>
        <v>Gasoline</v>
      </c>
    </row>
    <row r="4869" spans="1:15" ht="15" customHeight="1" x14ac:dyDescent="0.25">
      <c r="A4869" s="1">
        <v>2022</v>
      </c>
      <c r="B4869" s="1" t="s">
        <v>6908</v>
      </c>
      <c r="C4869" s="1" t="s">
        <v>1243</v>
      </c>
      <c r="D4869" s="1" t="s">
        <v>7240</v>
      </c>
      <c r="E4869" s="1" t="s">
        <v>1226</v>
      </c>
      <c r="F4869" s="1" t="s">
        <v>1245</v>
      </c>
      <c r="G4869" s="1" t="s">
        <v>103</v>
      </c>
      <c r="H4869" s="1" t="s">
        <v>437</v>
      </c>
      <c r="I4869" s="1">
        <v>1.5</v>
      </c>
      <c r="J4869" s="1">
        <v>2023</v>
      </c>
      <c r="K4869" s="1">
        <v>99558</v>
      </c>
      <c r="L4869" s="1">
        <v>0</v>
      </c>
      <c r="M4869" s="1">
        <f t="array" ref="M4869">SUMPRODUCT(MAX(ISNUMBER(SEARCH('Class Rules'!$B$6:$B$85,$E4869))*ISNUMBER(SEARCH('Class Rules'!$C$6:$C$85,$F4869))*'Class Rules'!$A$6:$A$85))</f>
        <v>0</v>
      </c>
      <c r="N4869" s="1" t="str">
        <f t="array" ref="N4869">IF($M4869=0,'Class Rules'!$D$3,INDEX('Class Rules'!$D$6:$D$85,MATCH($M4869,'Class Rules'!$A$6:$A$85,0)))</f>
        <v>Passenger LDV</v>
      </c>
      <c r="O4869" s="1" t="str">
        <f t="array" ref="O4869">IF(SUMPRODUCT(MAX(ISNUMBER(SEARCH(Fuel_Rules!$A$6:$A$30,$E4869))*ISNUMBER(SEARCH(Fuel_Rules!$B$6:$B$30,$F4869))*(Fuel_Rules!$A$6:$A$30&lt;&gt;"")))&gt;0,"Plug-in hybrid",IF($G4869="Diesel","Diesel","Gasoline"))</f>
        <v>Gasoline</v>
      </c>
    </row>
    <row r="4870" spans="1:15" ht="15" customHeight="1" x14ac:dyDescent="0.25">
      <c r="A4870" s="1">
        <v>2022</v>
      </c>
      <c r="B4870" s="1" t="s">
        <v>6908</v>
      </c>
      <c r="C4870" s="1" t="s">
        <v>1246</v>
      </c>
      <c r="D4870" s="1" t="s">
        <v>7241</v>
      </c>
      <c r="E4870" s="1" t="s">
        <v>1226</v>
      </c>
      <c r="F4870" s="1" t="s">
        <v>1248</v>
      </c>
      <c r="G4870" s="1" t="s">
        <v>103</v>
      </c>
      <c r="H4870" s="1" t="s">
        <v>298</v>
      </c>
      <c r="I4870" s="1">
        <v>1.5</v>
      </c>
      <c r="J4870" s="1">
        <v>2023</v>
      </c>
      <c r="K4870" s="1">
        <v>91145</v>
      </c>
      <c r="L4870" s="1">
        <v>0</v>
      </c>
      <c r="M4870" s="1">
        <f t="array" ref="M4870">SUMPRODUCT(MAX(ISNUMBER(SEARCH('Class Rules'!$B$6:$B$85,$E4870))*ISNUMBER(SEARCH('Class Rules'!$C$6:$C$85,$F4870))*'Class Rules'!$A$6:$A$85))</f>
        <v>0</v>
      </c>
      <c r="N4870" s="1" t="str">
        <f t="array" ref="N4870">IF($M4870=0,'Class Rules'!$D$3,INDEX('Class Rules'!$D$6:$D$85,MATCH($M4870,'Class Rules'!$A$6:$A$85,0)))</f>
        <v>Passenger LDV</v>
      </c>
      <c r="O4870" s="1" t="str">
        <f t="array" ref="O4870">IF(SUMPRODUCT(MAX(ISNUMBER(SEARCH(Fuel_Rules!$A$6:$A$30,$E4870))*ISNUMBER(SEARCH(Fuel_Rules!$B$6:$B$30,$F4870))*(Fuel_Rules!$A$6:$A$30&lt;&gt;"")))&gt;0,"Plug-in hybrid",IF($G4870="Diesel","Diesel","Gasoline"))</f>
        <v>Gasoline</v>
      </c>
    </row>
    <row r="4871" spans="1:15" ht="15" customHeight="1" x14ac:dyDescent="0.25">
      <c r="A4871" s="1">
        <v>2022</v>
      </c>
      <c r="B4871" s="1" t="s">
        <v>6908</v>
      </c>
      <c r="C4871" s="1" t="s">
        <v>1249</v>
      </c>
      <c r="D4871" s="1" t="s">
        <v>7242</v>
      </c>
      <c r="E4871" s="1" t="s">
        <v>1226</v>
      </c>
      <c r="F4871" s="1" t="s">
        <v>1251</v>
      </c>
      <c r="G4871" s="1" t="s">
        <v>103</v>
      </c>
      <c r="H4871" s="1" t="s">
        <v>437</v>
      </c>
      <c r="I4871" s="1">
        <v>1.8</v>
      </c>
      <c r="J4871" s="1">
        <v>2023</v>
      </c>
      <c r="K4871" s="1">
        <v>125393</v>
      </c>
      <c r="L4871" s="1">
        <v>0</v>
      </c>
      <c r="M4871" s="1">
        <f t="array" ref="M4871">SUMPRODUCT(MAX(ISNUMBER(SEARCH('Class Rules'!$B$6:$B$85,$E4871))*ISNUMBER(SEARCH('Class Rules'!$C$6:$C$85,$F4871))*'Class Rules'!$A$6:$A$85))</f>
        <v>0</v>
      </c>
      <c r="N4871" s="1" t="str">
        <f t="array" ref="N4871">IF($M4871=0,'Class Rules'!$D$3,INDEX('Class Rules'!$D$6:$D$85,MATCH($M4871,'Class Rules'!$A$6:$A$85,0)))</f>
        <v>Passenger LDV</v>
      </c>
      <c r="O4871" s="1" t="str">
        <f t="array" ref="O4871">IF(SUMPRODUCT(MAX(ISNUMBER(SEARCH(Fuel_Rules!$A$6:$A$30,$E4871))*ISNUMBER(SEARCH(Fuel_Rules!$B$6:$B$30,$F4871))*(Fuel_Rules!$A$6:$A$30&lt;&gt;"")))&gt;0,"Plug-in hybrid",IF($G4871="Diesel","Diesel","Gasoline"))</f>
        <v>Gasoline</v>
      </c>
    </row>
    <row r="4872" spans="1:15" ht="15" customHeight="1" x14ac:dyDescent="0.25">
      <c r="A4872" s="1">
        <v>2022</v>
      </c>
      <c r="B4872" s="1" t="s">
        <v>6908</v>
      </c>
      <c r="C4872" s="1" t="s">
        <v>1252</v>
      </c>
      <c r="D4872" s="1" t="s">
        <v>7243</v>
      </c>
      <c r="E4872" s="1" t="s">
        <v>1226</v>
      </c>
      <c r="F4872" s="1" t="s">
        <v>1254</v>
      </c>
      <c r="G4872" s="1" t="s">
        <v>103</v>
      </c>
      <c r="H4872" s="1" t="s">
        <v>437</v>
      </c>
      <c r="I4872" s="1">
        <v>1.8</v>
      </c>
      <c r="J4872" s="1">
        <v>2023</v>
      </c>
      <c r="K4872" s="1">
        <v>134430</v>
      </c>
      <c r="L4872" s="1">
        <v>0</v>
      </c>
      <c r="M4872" s="1">
        <f t="array" ref="M4872">SUMPRODUCT(MAX(ISNUMBER(SEARCH('Class Rules'!$B$6:$B$85,$E4872))*ISNUMBER(SEARCH('Class Rules'!$C$6:$C$85,$F4872))*'Class Rules'!$A$6:$A$85))</f>
        <v>0</v>
      </c>
      <c r="N4872" s="1" t="str">
        <f t="array" ref="N4872">IF($M4872=0,'Class Rules'!$D$3,INDEX('Class Rules'!$D$6:$D$85,MATCH($M4872,'Class Rules'!$A$6:$A$85,0)))</f>
        <v>Passenger LDV</v>
      </c>
      <c r="O4872" s="1" t="str">
        <f t="array" ref="O4872">IF(SUMPRODUCT(MAX(ISNUMBER(SEARCH(Fuel_Rules!$A$6:$A$30,$E4872))*ISNUMBER(SEARCH(Fuel_Rules!$B$6:$B$30,$F4872))*(Fuel_Rules!$A$6:$A$30&lt;&gt;"")))&gt;0,"Plug-in hybrid",IF($G4872="Diesel","Diesel","Gasoline"))</f>
        <v>Gasoline</v>
      </c>
    </row>
    <row r="4873" spans="1:15" ht="15" customHeight="1" x14ac:dyDescent="0.25">
      <c r="A4873" s="1">
        <v>2022</v>
      </c>
      <c r="B4873" s="1" t="s">
        <v>6908</v>
      </c>
      <c r="C4873" s="1" t="s">
        <v>1255</v>
      </c>
      <c r="D4873" s="1" t="s">
        <v>7244</v>
      </c>
      <c r="E4873" s="1" t="s">
        <v>1226</v>
      </c>
      <c r="F4873" s="1" t="s">
        <v>1257</v>
      </c>
      <c r="G4873" s="1" t="s">
        <v>103</v>
      </c>
      <c r="H4873" s="1" t="s">
        <v>437</v>
      </c>
      <c r="I4873" s="1">
        <v>1.8</v>
      </c>
      <c r="J4873" s="1">
        <v>2023</v>
      </c>
      <c r="K4873" s="1">
        <v>143619</v>
      </c>
      <c r="L4873" s="1">
        <v>0</v>
      </c>
      <c r="M4873" s="1">
        <f t="array" ref="M4873">SUMPRODUCT(MAX(ISNUMBER(SEARCH('Class Rules'!$B$6:$B$85,$E4873))*ISNUMBER(SEARCH('Class Rules'!$C$6:$C$85,$F4873))*'Class Rules'!$A$6:$A$85))</f>
        <v>0</v>
      </c>
      <c r="N4873" s="1" t="str">
        <f t="array" ref="N4873">IF($M4873=0,'Class Rules'!$D$3,INDEX('Class Rules'!$D$6:$D$85,MATCH($M4873,'Class Rules'!$A$6:$A$85,0)))</f>
        <v>Passenger LDV</v>
      </c>
      <c r="O4873" s="1" t="str">
        <f t="array" ref="O4873">IF(SUMPRODUCT(MAX(ISNUMBER(SEARCH(Fuel_Rules!$A$6:$A$30,$E4873))*ISNUMBER(SEARCH(Fuel_Rules!$B$6:$B$30,$F4873))*(Fuel_Rules!$A$6:$A$30&lt;&gt;"")))&gt;0,"Plug-in hybrid",IF($G4873="Diesel","Diesel","Gasoline"))</f>
        <v>Gasoline</v>
      </c>
    </row>
    <row r="4874" spans="1:15" ht="15" customHeight="1" x14ac:dyDescent="0.25">
      <c r="A4874" s="1">
        <v>2022</v>
      </c>
      <c r="B4874" s="1" t="s">
        <v>6908</v>
      </c>
      <c r="C4874" s="1" t="s">
        <v>1258</v>
      </c>
      <c r="D4874" s="1" t="s">
        <v>7245</v>
      </c>
      <c r="E4874" s="1" t="s">
        <v>1226</v>
      </c>
      <c r="F4874" s="1" t="s">
        <v>1260</v>
      </c>
      <c r="G4874" s="1" t="s">
        <v>103</v>
      </c>
      <c r="H4874" s="1" t="s">
        <v>437</v>
      </c>
      <c r="I4874" s="1">
        <v>1.5</v>
      </c>
      <c r="J4874" s="1">
        <v>2023</v>
      </c>
      <c r="K4874" s="1">
        <v>177491</v>
      </c>
      <c r="L4874" s="1">
        <v>0</v>
      </c>
      <c r="M4874" s="1">
        <f t="array" ref="M4874">SUMPRODUCT(MAX(ISNUMBER(SEARCH('Class Rules'!$B$6:$B$85,$E4874))*ISNUMBER(SEARCH('Class Rules'!$C$6:$C$85,$F4874))*'Class Rules'!$A$6:$A$85))</f>
        <v>0</v>
      </c>
      <c r="N4874" s="1" t="str">
        <f t="array" ref="N4874">IF($M4874=0,'Class Rules'!$D$3,INDEX('Class Rules'!$D$6:$D$85,MATCH($M4874,'Class Rules'!$A$6:$A$85,0)))</f>
        <v>Passenger LDV</v>
      </c>
      <c r="O4874" s="1" t="str">
        <f t="array" ref="O4874">IF(SUMPRODUCT(MAX(ISNUMBER(SEARCH(Fuel_Rules!$A$6:$A$30,$E4874))*ISNUMBER(SEARCH(Fuel_Rules!$B$6:$B$30,$F4874))*(Fuel_Rules!$A$6:$A$30&lt;&gt;"")))&gt;0,"Plug-in hybrid",IF($G4874="Diesel","Diesel","Gasoline"))</f>
        <v>Gasoline</v>
      </c>
    </row>
    <row r="4875" spans="1:15" ht="15" customHeight="1" x14ac:dyDescent="0.25">
      <c r="A4875" s="1">
        <v>2022</v>
      </c>
      <c r="B4875" s="1" t="s">
        <v>6908</v>
      </c>
      <c r="C4875" s="1" t="s">
        <v>1261</v>
      </c>
      <c r="D4875" s="1" t="s">
        <v>7246</v>
      </c>
      <c r="E4875" s="1" t="s">
        <v>1226</v>
      </c>
      <c r="F4875" s="1" t="s">
        <v>1263</v>
      </c>
      <c r="G4875" s="1" t="s">
        <v>103</v>
      </c>
      <c r="H4875" s="1" t="s">
        <v>437</v>
      </c>
      <c r="I4875" s="1">
        <v>2</v>
      </c>
      <c r="J4875" s="1">
        <v>2023</v>
      </c>
      <c r="K4875" s="1">
        <v>144886</v>
      </c>
      <c r="L4875" s="1">
        <v>0</v>
      </c>
      <c r="M4875" s="1">
        <f t="array" ref="M4875">SUMPRODUCT(MAX(ISNUMBER(SEARCH('Class Rules'!$B$6:$B$85,$E4875))*ISNUMBER(SEARCH('Class Rules'!$C$6:$C$85,$F4875))*'Class Rules'!$A$6:$A$85))</f>
        <v>0</v>
      </c>
      <c r="N4875" s="1" t="str">
        <f t="array" ref="N4875">IF($M4875=0,'Class Rules'!$D$3,INDEX('Class Rules'!$D$6:$D$85,MATCH($M4875,'Class Rules'!$A$6:$A$85,0)))</f>
        <v>Passenger LDV</v>
      </c>
      <c r="O4875" s="1" t="str">
        <f t="array" ref="O4875">IF(SUMPRODUCT(MAX(ISNUMBER(SEARCH(Fuel_Rules!$A$6:$A$30,$E4875))*ISNUMBER(SEARCH(Fuel_Rules!$B$6:$B$30,$F4875))*(Fuel_Rules!$A$6:$A$30&lt;&gt;"")))&gt;0,"Plug-in hybrid",IF($G4875="Diesel","Diesel","Gasoline"))</f>
        <v>Gasoline</v>
      </c>
    </row>
    <row r="4876" spans="1:15" ht="15" customHeight="1" x14ac:dyDescent="0.25">
      <c r="A4876" s="1">
        <v>2022</v>
      </c>
      <c r="B4876" s="1" t="s">
        <v>6908</v>
      </c>
      <c r="C4876" s="1" t="s">
        <v>1264</v>
      </c>
      <c r="D4876" s="1" t="s">
        <v>7247</v>
      </c>
      <c r="E4876" s="1" t="s">
        <v>1226</v>
      </c>
      <c r="F4876" s="1" t="s">
        <v>1266</v>
      </c>
      <c r="G4876" s="1" t="s">
        <v>103</v>
      </c>
      <c r="H4876" s="1" t="s">
        <v>437</v>
      </c>
      <c r="I4876" s="1">
        <v>2</v>
      </c>
      <c r="J4876" s="1">
        <v>2023</v>
      </c>
      <c r="K4876" s="1">
        <v>138896</v>
      </c>
      <c r="L4876" s="1">
        <v>0</v>
      </c>
      <c r="M4876" s="1">
        <f t="array" ref="M4876">SUMPRODUCT(MAX(ISNUMBER(SEARCH('Class Rules'!$B$6:$B$85,$E4876))*ISNUMBER(SEARCH('Class Rules'!$C$6:$C$85,$F4876))*'Class Rules'!$A$6:$A$85))</f>
        <v>0</v>
      </c>
      <c r="N4876" s="1" t="str">
        <f t="array" ref="N4876">IF($M4876=0,'Class Rules'!$D$3,INDEX('Class Rules'!$D$6:$D$85,MATCH($M4876,'Class Rules'!$A$6:$A$85,0)))</f>
        <v>Passenger LDV</v>
      </c>
      <c r="O4876" s="1" t="str">
        <f t="array" ref="O4876">IF(SUMPRODUCT(MAX(ISNUMBER(SEARCH(Fuel_Rules!$A$6:$A$30,$E4876))*ISNUMBER(SEARCH(Fuel_Rules!$B$6:$B$30,$F4876))*(Fuel_Rules!$A$6:$A$30&lt;&gt;"")))&gt;0,"Plug-in hybrid",IF($G4876="Diesel","Diesel","Gasoline"))</f>
        <v>Gasoline</v>
      </c>
    </row>
    <row r="4877" spans="1:15" ht="15" customHeight="1" x14ac:dyDescent="0.25">
      <c r="A4877" s="1">
        <v>2022</v>
      </c>
      <c r="B4877" s="1" t="s">
        <v>6908</v>
      </c>
      <c r="C4877" s="1" t="s">
        <v>1267</v>
      </c>
      <c r="D4877" s="1" t="s">
        <v>7248</v>
      </c>
      <c r="E4877" s="1" t="s">
        <v>1226</v>
      </c>
      <c r="F4877" s="1" t="s">
        <v>1269</v>
      </c>
      <c r="G4877" s="1" t="s">
        <v>103</v>
      </c>
      <c r="H4877" s="1" t="s">
        <v>437</v>
      </c>
      <c r="I4877" s="1">
        <v>2</v>
      </c>
      <c r="J4877" s="1">
        <v>2023</v>
      </c>
      <c r="K4877" s="1">
        <v>138497</v>
      </c>
      <c r="L4877" s="1">
        <v>0</v>
      </c>
      <c r="M4877" s="1">
        <f t="array" ref="M4877">SUMPRODUCT(MAX(ISNUMBER(SEARCH('Class Rules'!$B$6:$B$85,$E4877))*ISNUMBER(SEARCH('Class Rules'!$C$6:$C$85,$F4877))*'Class Rules'!$A$6:$A$85))</f>
        <v>0</v>
      </c>
      <c r="N4877" s="1" t="str">
        <f t="array" ref="N4877">IF($M4877=0,'Class Rules'!$D$3,INDEX('Class Rules'!$D$6:$D$85,MATCH($M4877,'Class Rules'!$A$6:$A$85,0)))</f>
        <v>Passenger LDV</v>
      </c>
      <c r="O4877" s="1" t="str">
        <f t="array" ref="O4877">IF(SUMPRODUCT(MAX(ISNUMBER(SEARCH(Fuel_Rules!$A$6:$A$30,$E4877))*ISNUMBER(SEARCH(Fuel_Rules!$B$6:$B$30,$F4877))*(Fuel_Rules!$A$6:$A$30&lt;&gt;"")))&gt;0,"Plug-in hybrid",IF($G4877="Diesel","Diesel","Gasoline"))</f>
        <v>Gasoline</v>
      </c>
    </row>
    <row r="4878" spans="1:15" ht="15" customHeight="1" x14ac:dyDescent="0.25">
      <c r="A4878" s="1">
        <v>2022</v>
      </c>
      <c r="B4878" s="1" t="s">
        <v>6908</v>
      </c>
      <c r="C4878" s="1" t="s">
        <v>1270</v>
      </c>
      <c r="D4878" s="1" t="s">
        <v>7249</v>
      </c>
      <c r="E4878" s="1" t="s">
        <v>1226</v>
      </c>
      <c r="F4878" s="1" t="s">
        <v>1272</v>
      </c>
      <c r="G4878" s="1" t="s">
        <v>103</v>
      </c>
      <c r="H4878" s="1" t="s">
        <v>437</v>
      </c>
      <c r="I4878" s="1">
        <v>1.5</v>
      </c>
      <c r="J4878" s="1">
        <v>2023</v>
      </c>
      <c r="K4878" s="1">
        <v>108834</v>
      </c>
      <c r="L4878" s="1">
        <v>0</v>
      </c>
      <c r="M4878" s="1">
        <f t="array" ref="M4878">SUMPRODUCT(MAX(ISNUMBER(SEARCH('Class Rules'!$B$6:$B$85,$E4878))*ISNUMBER(SEARCH('Class Rules'!$C$6:$C$85,$F4878))*'Class Rules'!$A$6:$A$85))</f>
        <v>0</v>
      </c>
      <c r="N4878" s="1" t="str">
        <f t="array" ref="N4878">IF($M4878=0,'Class Rules'!$D$3,INDEX('Class Rules'!$D$6:$D$85,MATCH($M4878,'Class Rules'!$A$6:$A$85,0)))</f>
        <v>Passenger LDV</v>
      </c>
      <c r="O4878" s="1" t="str">
        <f t="array" ref="O4878">IF(SUMPRODUCT(MAX(ISNUMBER(SEARCH(Fuel_Rules!$A$6:$A$30,$E4878))*ISNUMBER(SEARCH(Fuel_Rules!$B$6:$B$30,$F4878))*(Fuel_Rules!$A$6:$A$30&lt;&gt;"")))&gt;0,"Plug-in hybrid",IF($G4878="Diesel","Diesel","Gasoline"))</f>
        <v>Gasoline</v>
      </c>
    </row>
    <row r="4879" spans="1:15" ht="15" customHeight="1" x14ac:dyDescent="0.25">
      <c r="A4879" s="1">
        <v>2022</v>
      </c>
      <c r="B4879" s="1" t="s">
        <v>6908</v>
      </c>
      <c r="C4879" s="1" t="s">
        <v>1273</v>
      </c>
      <c r="D4879" s="1" t="s">
        <v>7250</v>
      </c>
      <c r="E4879" s="1" t="s">
        <v>1226</v>
      </c>
      <c r="F4879" s="1" t="s">
        <v>1275</v>
      </c>
      <c r="G4879" s="1" t="s">
        <v>103</v>
      </c>
      <c r="H4879" s="1" t="s">
        <v>437</v>
      </c>
      <c r="I4879" s="1">
        <v>1.5</v>
      </c>
      <c r="J4879" s="1">
        <v>2023</v>
      </c>
      <c r="K4879" s="1">
        <v>114778</v>
      </c>
      <c r="L4879" s="1">
        <v>0</v>
      </c>
      <c r="M4879" s="1">
        <f t="array" ref="M4879">SUMPRODUCT(MAX(ISNUMBER(SEARCH('Class Rules'!$B$6:$B$85,$E4879))*ISNUMBER(SEARCH('Class Rules'!$C$6:$C$85,$F4879))*'Class Rules'!$A$6:$A$85))</f>
        <v>0</v>
      </c>
      <c r="N4879" s="1" t="str">
        <f t="array" ref="N4879">IF($M4879=0,'Class Rules'!$D$3,INDEX('Class Rules'!$D$6:$D$85,MATCH($M4879,'Class Rules'!$A$6:$A$85,0)))</f>
        <v>Passenger LDV</v>
      </c>
      <c r="O4879" s="1" t="str">
        <f t="array" ref="O4879">IF(SUMPRODUCT(MAX(ISNUMBER(SEARCH(Fuel_Rules!$A$6:$A$30,$E4879))*ISNUMBER(SEARCH(Fuel_Rules!$B$6:$B$30,$F4879))*(Fuel_Rules!$A$6:$A$30&lt;&gt;"")))&gt;0,"Plug-in hybrid",IF($G4879="Diesel","Diesel","Gasoline"))</f>
        <v>Gasoline</v>
      </c>
    </row>
    <row r="4880" spans="1:15" ht="15" customHeight="1" x14ac:dyDescent="0.25">
      <c r="A4880" s="1">
        <v>2022</v>
      </c>
      <c r="B4880" s="1" t="s">
        <v>6908</v>
      </c>
      <c r="C4880" s="1" t="s">
        <v>1276</v>
      </c>
      <c r="D4880" s="1" t="s">
        <v>7251</v>
      </c>
      <c r="E4880" s="1" t="s">
        <v>1226</v>
      </c>
      <c r="F4880" s="1" t="s">
        <v>1278</v>
      </c>
      <c r="G4880" s="1" t="s">
        <v>103</v>
      </c>
      <c r="H4880" s="1" t="s">
        <v>437</v>
      </c>
      <c r="I4880" s="1">
        <v>1.5</v>
      </c>
      <c r="J4880" s="1">
        <v>2023</v>
      </c>
      <c r="K4880" s="1">
        <v>91521</v>
      </c>
      <c r="L4880" s="1">
        <v>0</v>
      </c>
      <c r="M4880" s="1">
        <f t="array" ref="M4880">SUMPRODUCT(MAX(ISNUMBER(SEARCH('Class Rules'!$B$6:$B$85,$E4880))*ISNUMBER(SEARCH('Class Rules'!$C$6:$C$85,$F4880))*'Class Rules'!$A$6:$A$85))</f>
        <v>0</v>
      </c>
      <c r="N4880" s="1" t="str">
        <f t="array" ref="N4880">IF($M4880=0,'Class Rules'!$D$3,INDEX('Class Rules'!$D$6:$D$85,MATCH($M4880,'Class Rules'!$A$6:$A$85,0)))</f>
        <v>Passenger LDV</v>
      </c>
      <c r="O4880" s="1" t="str">
        <f t="array" ref="O4880">IF(SUMPRODUCT(MAX(ISNUMBER(SEARCH(Fuel_Rules!$A$6:$A$30,$E4880))*ISNUMBER(SEARCH(Fuel_Rules!$B$6:$B$30,$F4880))*(Fuel_Rules!$A$6:$A$30&lt;&gt;"")))&gt;0,"Plug-in hybrid",IF($G4880="Diesel","Diesel","Gasoline"))</f>
        <v>Gasoline</v>
      </c>
    </row>
    <row r="4881" spans="1:15" ht="15" customHeight="1" x14ac:dyDescent="0.25">
      <c r="A4881" s="1">
        <v>2022</v>
      </c>
      <c r="B4881" s="1" t="s">
        <v>6908</v>
      </c>
      <c r="C4881" s="1" t="s">
        <v>1279</v>
      </c>
      <c r="D4881" s="1" t="s">
        <v>7252</v>
      </c>
      <c r="E4881" s="1" t="s">
        <v>1226</v>
      </c>
      <c r="F4881" s="1" t="s">
        <v>1281</v>
      </c>
      <c r="G4881" s="1" t="s">
        <v>103</v>
      </c>
      <c r="H4881" s="1" t="s">
        <v>437</v>
      </c>
      <c r="I4881" s="1">
        <v>1.5</v>
      </c>
      <c r="J4881" s="1">
        <v>2023</v>
      </c>
      <c r="K4881" s="1">
        <v>88701</v>
      </c>
      <c r="L4881" s="1">
        <v>0</v>
      </c>
      <c r="M4881" s="1">
        <f t="array" ref="M4881">SUMPRODUCT(MAX(ISNUMBER(SEARCH('Class Rules'!$B$6:$B$85,$E4881))*ISNUMBER(SEARCH('Class Rules'!$C$6:$C$85,$F4881))*'Class Rules'!$A$6:$A$85))</f>
        <v>0</v>
      </c>
      <c r="N4881" s="1" t="str">
        <f t="array" ref="N4881">IF($M4881=0,'Class Rules'!$D$3,INDEX('Class Rules'!$D$6:$D$85,MATCH($M4881,'Class Rules'!$A$6:$A$85,0)))</f>
        <v>Passenger LDV</v>
      </c>
      <c r="O4881" s="1" t="str">
        <f t="array" ref="O4881">IF(SUMPRODUCT(MAX(ISNUMBER(SEARCH(Fuel_Rules!$A$6:$A$30,$E4881))*ISNUMBER(SEARCH(Fuel_Rules!$B$6:$B$30,$F4881))*(Fuel_Rules!$A$6:$A$30&lt;&gt;"")))&gt;0,"Plug-in hybrid",IF($G4881="Diesel","Diesel","Gasoline"))</f>
        <v>Gasoline</v>
      </c>
    </row>
    <row r="4882" spans="1:15" ht="15" customHeight="1" x14ac:dyDescent="0.25">
      <c r="A4882" s="1">
        <v>2022</v>
      </c>
      <c r="B4882" s="1" t="s">
        <v>6908</v>
      </c>
      <c r="C4882" s="1" t="s">
        <v>1282</v>
      </c>
      <c r="D4882" s="1" t="s">
        <v>7253</v>
      </c>
      <c r="E4882" s="1" t="s">
        <v>1226</v>
      </c>
      <c r="F4882" s="1" t="s">
        <v>1284</v>
      </c>
      <c r="G4882" s="1" t="s">
        <v>103</v>
      </c>
      <c r="H4882" s="1" t="s">
        <v>437</v>
      </c>
      <c r="I4882" s="1">
        <v>1.5</v>
      </c>
      <c r="J4882" s="1">
        <v>2023</v>
      </c>
      <c r="K4882" s="1">
        <v>281938</v>
      </c>
      <c r="L4882" s="1">
        <v>0</v>
      </c>
      <c r="M4882" s="1">
        <f t="array" ref="M4882">SUMPRODUCT(MAX(ISNUMBER(SEARCH('Class Rules'!$B$6:$B$85,$E4882))*ISNUMBER(SEARCH('Class Rules'!$C$6:$C$85,$F4882))*'Class Rules'!$A$6:$A$85))</f>
        <v>0</v>
      </c>
      <c r="N4882" s="1" t="str">
        <f t="array" ref="N4882">IF($M4882=0,'Class Rules'!$D$3,INDEX('Class Rules'!$D$6:$D$85,MATCH($M4882,'Class Rules'!$A$6:$A$85,0)))</f>
        <v>Passenger LDV</v>
      </c>
      <c r="O4882" s="1" t="str">
        <f t="array" ref="O4882">IF(SUMPRODUCT(MAX(ISNUMBER(SEARCH(Fuel_Rules!$A$6:$A$30,$E4882))*ISNUMBER(SEARCH(Fuel_Rules!$B$6:$B$30,$F4882))*(Fuel_Rules!$A$6:$A$30&lt;&gt;"")))&gt;0,"Plug-in hybrid",IF($G4882="Diesel","Diesel","Gasoline"))</f>
        <v>Gasoline</v>
      </c>
    </row>
    <row r="4883" spans="1:15" ht="15" customHeight="1" x14ac:dyDescent="0.25">
      <c r="A4883" s="1">
        <v>2022</v>
      </c>
      <c r="B4883" s="1" t="s">
        <v>6908</v>
      </c>
      <c r="C4883" s="1" t="s">
        <v>1285</v>
      </c>
      <c r="D4883" s="1" t="s">
        <v>7254</v>
      </c>
      <c r="E4883" s="1" t="s">
        <v>1226</v>
      </c>
      <c r="F4883" s="1" t="s">
        <v>1287</v>
      </c>
      <c r="G4883" s="1" t="s">
        <v>103</v>
      </c>
      <c r="H4883" s="1" t="s">
        <v>437</v>
      </c>
      <c r="I4883" s="1">
        <v>2</v>
      </c>
      <c r="J4883" s="1">
        <v>2023</v>
      </c>
      <c r="K4883" s="1">
        <v>263186</v>
      </c>
      <c r="L4883" s="1">
        <v>0</v>
      </c>
      <c r="M4883" s="1">
        <f t="array" ref="M4883">SUMPRODUCT(MAX(ISNUMBER(SEARCH('Class Rules'!$B$6:$B$85,$E4883))*ISNUMBER(SEARCH('Class Rules'!$C$6:$C$85,$F4883))*'Class Rules'!$A$6:$A$85))</f>
        <v>0</v>
      </c>
      <c r="N4883" s="1" t="str">
        <f t="array" ref="N4883">IF($M4883=0,'Class Rules'!$D$3,INDEX('Class Rules'!$D$6:$D$85,MATCH($M4883,'Class Rules'!$A$6:$A$85,0)))</f>
        <v>Passenger LDV</v>
      </c>
      <c r="O4883" s="1" t="str">
        <f t="array" ref="O4883">IF(SUMPRODUCT(MAX(ISNUMBER(SEARCH(Fuel_Rules!$A$6:$A$30,$E4883))*ISNUMBER(SEARCH(Fuel_Rules!$B$6:$B$30,$F4883))*(Fuel_Rules!$A$6:$A$30&lt;&gt;"")))&gt;0,"Plug-in hybrid",IF($G4883="Diesel","Diesel","Gasoline"))</f>
        <v>Gasoline</v>
      </c>
    </row>
    <row r="4884" spans="1:15" ht="15" customHeight="1" x14ac:dyDescent="0.25">
      <c r="A4884" s="1">
        <v>2022</v>
      </c>
      <c r="B4884" s="1" t="s">
        <v>6908</v>
      </c>
      <c r="C4884" s="1" t="s">
        <v>1288</v>
      </c>
      <c r="D4884" s="1" t="s">
        <v>7255</v>
      </c>
      <c r="E4884" s="1" t="s">
        <v>1226</v>
      </c>
      <c r="F4884" s="1" t="s">
        <v>1290</v>
      </c>
      <c r="G4884" s="1" t="s">
        <v>103</v>
      </c>
      <c r="H4884" s="1" t="s">
        <v>437</v>
      </c>
      <c r="I4884" s="1">
        <v>1.5</v>
      </c>
      <c r="J4884" s="1">
        <v>2023</v>
      </c>
      <c r="K4884" s="1">
        <v>172877</v>
      </c>
      <c r="L4884" s="1">
        <v>0</v>
      </c>
      <c r="M4884" s="1">
        <f t="array" ref="M4884">SUMPRODUCT(MAX(ISNUMBER(SEARCH('Class Rules'!$B$6:$B$85,$E4884))*ISNUMBER(SEARCH('Class Rules'!$C$6:$C$85,$F4884))*'Class Rules'!$A$6:$A$85))</f>
        <v>0</v>
      </c>
      <c r="N4884" s="1" t="str">
        <f t="array" ref="N4884">IF($M4884=0,'Class Rules'!$D$3,INDEX('Class Rules'!$D$6:$D$85,MATCH($M4884,'Class Rules'!$A$6:$A$85,0)))</f>
        <v>Passenger LDV</v>
      </c>
      <c r="O4884" s="1" t="str">
        <f t="array" ref="O4884">IF(SUMPRODUCT(MAX(ISNUMBER(SEARCH(Fuel_Rules!$A$6:$A$30,$E4884))*ISNUMBER(SEARCH(Fuel_Rules!$B$6:$B$30,$F4884))*(Fuel_Rules!$A$6:$A$30&lt;&gt;"")))&gt;0,"Plug-in hybrid",IF($G4884="Diesel","Diesel","Gasoline"))</f>
        <v>Gasoline</v>
      </c>
    </row>
    <row r="4885" spans="1:15" ht="15" customHeight="1" x14ac:dyDescent="0.25">
      <c r="A4885" s="1">
        <v>2022</v>
      </c>
      <c r="B4885" s="1" t="s">
        <v>6908</v>
      </c>
      <c r="C4885" s="1" t="s">
        <v>1291</v>
      </c>
      <c r="D4885" s="1" t="s">
        <v>7256</v>
      </c>
      <c r="E4885" s="1" t="s">
        <v>1226</v>
      </c>
      <c r="F4885" s="1" t="s">
        <v>1293</v>
      </c>
      <c r="G4885" s="1" t="s">
        <v>103</v>
      </c>
      <c r="H4885" s="1" t="s">
        <v>437</v>
      </c>
      <c r="I4885" s="1">
        <v>2</v>
      </c>
      <c r="J4885" s="1">
        <v>2023</v>
      </c>
      <c r="K4885" s="1">
        <v>130460</v>
      </c>
      <c r="L4885" s="1">
        <v>0</v>
      </c>
      <c r="M4885" s="1">
        <f t="array" ref="M4885">SUMPRODUCT(MAX(ISNUMBER(SEARCH('Class Rules'!$B$6:$B$85,$E4885))*ISNUMBER(SEARCH('Class Rules'!$C$6:$C$85,$F4885))*'Class Rules'!$A$6:$A$85))</f>
        <v>0</v>
      </c>
      <c r="N4885" s="1" t="str">
        <f t="array" ref="N4885">IF($M4885=0,'Class Rules'!$D$3,INDEX('Class Rules'!$D$6:$D$85,MATCH($M4885,'Class Rules'!$A$6:$A$85,0)))</f>
        <v>Passenger LDV</v>
      </c>
      <c r="O4885" s="1" t="str">
        <f t="array" ref="O4885">IF(SUMPRODUCT(MAX(ISNUMBER(SEARCH(Fuel_Rules!$A$6:$A$30,$E4885))*ISNUMBER(SEARCH(Fuel_Rules!$B$6:$B$30,$F4885))*(Fuel_Rules!$A$6:$A$30&lt;&gt;"")))&gt;0,"Plug-in hybrid",IF($G4885="Diesel","Diesel","Gasoline"))</f>
        <v>Gasoline</v>
      </c>
    </row>
    <row r="4886" spans="1:15" ht="15" customHeight="1" x14ac:dyDescent="0.25">
      <c r="A4886" s="1">
        <v>2022</v>
      </c>
      <c r="B4886" s="1" t="s">
        <v>6908</v>
      </c>
      <c r="C4886" s="1" t="s">
        <v>1294</v>
      </c>
      <c r="D4886" s="1" t="s">
        <v>7257</v>
      </c>
      <c r="E4886" s="1" t="s">
        <v>1226</v>
      </c>
      <c r="F4886" s="1" t="s">
        <v>1296</v>
      </c>
      <c r="G4886" s="1" t="s">
        <v>103</v>
      </c>
      <c r="H4886" s="1" t="s">
        <v>437</v>
      </c>
      <c r="I4886" s="1">
        <v>1.5</v>
      </c>
      <c r="J4886" s="1">
        <v>2023</v>
      </c>
      <c r="K4886" s="1">
        <v>100801</v>
      </c>
      <c r="L4886" s="1">
        <v>0</v>
      </c>
      <c r="M4886" s="1">
        <f t="array" ref="M4886">SUMPRODUCT(MAX(ISNUMBER(SEARCH('Class Rules'!$B$6:$B$85,$E4886))*ISNUMBER(SEARCH('Class Rules'!$C$6:$C$85,$F4886))*'Class Rules'!$A$6:$A$85))</f>
        <v>0</v>
      </c>
      <c r="N4886" s="1" t="str">
        <f t="array" ref="N4886">IF($M4886=0,'Class Rules'!$D$3,INDEX('Class Rules'!$D$6:$D$85,MATCH($M4886,'Class Rules'!$A$6:$A$85,0)))</f>
        <v>Passenger LDV</v>
      </c>
      <c r="O4886" s="1" t="str">
        <f t="array" ref="O4886">IF(SUMPRODUCT(MAX(ISNUMBER(SEARCH(Fuel_Rules!$A$6:$A$30,$E4886))*ISNUMBER(SEARCH(Fuel_Rules!$B$6:$B$30,$F4886))*(Fuel_Rules!$A$6:$A$30&lt;&gt;"")))&gt;0,"Plug-in hybrid",IF($G4886="Diesel","Diesel","Gasoline"))</f>
        <v>Gasoline</v>
      </c>
    </row>
    <row r="4887" spans="1:15" ht="15" customHeight="1" x14ac:dyDescent="0.25">
      <c r="A4887" s="1">
        <v>2022</v>
      </c>
      <c r="B4887" s="1" t="s">
        <v>6908</v>
      </c>
      <c r="C4887" s="1" t="s">
        <v>1297</v>
      </c>
      <c r="D4887" s="1" t="s">
        <v>7258</v>
      </c>
      <c r="E4887" s="1" t="s">
        <v>1226</v>
      </c>
      <c r="F4887" s="1" t="s">
        <v>1299</v>
      </c>
      <c r="G4887" s="1" t="s">
        <v>103</v>
      </c>
      <c r="H4887" s="1" t="s">
        <v>437</v>
      </c>
      <c r="I4887" s="1">
        <v>2</v>
      </c>
      <c r="J4887" s="1">
        <v>2023</v>
      </c>
      <c r="K4887" s="1">
        <v>322464</v>
      </c>
      <c r="L4887" s="1">
        <v>0</v>
      </c>
      <c r="M4887" s="1">
        <f t="array" ref="M4887">SUMPRODUCT(MAX(ISNUMBER(SEARCH('Class Rules'!$B$6:$B$85,$E4887))*ISNUMBER(SEARCH('Class Rules'!$C$6:$C$85,$F4887))*'Class Rules'!$A$6:$A$85))</f>
        <v>0</v>
      </c>
      <c r="N4887" s="1" t="str">
        <f t="array" ref="N4887">IF($M4887=0,'Class Rules'!$D$3,INDEX('Class Rules'!$D$6:$D$85,MATCH($M4887,'Class Rules'!$A$6:$A$85,0)))</f>
        <v>Passenger LDV</v>
      </c>
      <c r="O4887" s="1" t="str">
        <f t="array" ref="O4887">IF(SUMPRODUCT(MAX(ISNUMBER(SEARCH(Fuel_Rules!$A$6:$A$30,$E4887))*ISNUMBER(SEARCH(Fuel_Rules!$B$6:$B$30,$F4887))*(Fuel_Rules!$A$6:$A$30&lt;&gt;"")))&gt;0,"Plug-in hybrid",IF($G4887="Diesel","Diesel","Gasoline"))</f>
        <v>Gasoline</v>
      </c>
    </row>
    <row r="4888" spans="1:15" ht="15" customHeight="1" x14ac:dyDescent="0.25">
      <c r="A4888" s="1">
        <v>2022</v>
      </c>
      <c r="B4888" s="1" t="s">
        <v>6908</v>
      </c>
      <c r="C4888" s="1" t="s">
        <v>1300</v>
      </c>
      <c r="D4888" s="1" t="s">
        <v>7259</v>
      </c>
      <c r="E4888" s="1" t="s">
        <v>1226</v>
      </c>
      <c r="F4888" s="1" t="s">
        <v>1302</v>
      </c>
      <c r="G4888" s="1" t="s">
        <v>103</v>
      </c>
      <c r="H4888" s="1" t="s">
        <v>437</v>
      </c>
      <c r="I4888" s="1">
        <v>1.5</v>
      </c>
      <c r="J4888" s="1">
        <v>2023</v>
      </c>
      <c r="K4888" s="1">
        <v>127782</v>
      </c>
      <c r="L4888" s="1">
        <v>0</v>
      </c>
      <c r="M4888" s="1">
        <f t="array" ref="M4888">SUMPRODUCT(MAX(ISNUMBER(SEARCH('Class Rules'!$B$6:$B$85,$E4888))*ISNUMBER(SEARCH('Class Rules'!$C$6:$C$85,$F4888))*'Class Rules'!$A$6:$A$85))</f>
        <v>0</v>
      </c>
      <c r="N4888" s="1" t="str">
        <f t="array" ref="N4888">IF($M4888=0,'Class Rules'!$D$3,INDEX('Class Rules'!$D$6:$D$85,MATCH($M4888,'Class Rules'!$A$6:$A$85,0)))</f>
        <v>Passenger LDV</v>
      </c>
      <c r="O4888" s="1" t="str">
        <f t="array" ref="O4888">IF(SUMPRODUCT(MAX(ISNUMBER(SEARCH(Fuel_Rules!$A$6:$A$30,$E4888))*ISNUMBER(SEARCH(Fuel_Rules!$B$6:$B$30,$F4888))*(Fuel_Rules!$A$6:$A$30&lt;&gt;"")))&gt;0,"Plug-in hybrid",IF($G4888="Diesel","Diesel","Gasoline"))</f>
        <v>Gasoline</v>
      </c>
    </row>
    <row r="4889" spans="1:15" ht="15" customHeight="1" x14ac:dyDescent="0.25">
      <c r="A4889" s="1">
        <v>2022</v>
      </c>
      <c r="B4889" s="1" t="s">
        <v>6908</v>
      </c>
      <c r="C4889" s="1" t="s">
        <v>4507</v>
      </c>
      <c r="D4889" s="1" t="s">
        <v>7260</v>
      </c>
      <c r="E4889" s="1" t="s">
        <v>1226</v>
      </c>
      <c r="F4889" s="1" t="s">
        <v>4509</v>
      </c>
      <c r="G4889" s="1" t="s">
        <v>103</v>
      </c>
      <c r="H4889" s="1" t="s">
        <v>437</v>
      </c>
      <c r="I4889" s="1">
        <v>1.5</v>
      </c>
      <c r="J4889" s="1">
        <v>2023</v>
      </c>
      <c r="K4889" s="1">
        <v>127451</v>
      </c>
      <c r="L4889" s="1">
        <v>0</v>
      </c>
      <c r="M4889" s="1">
        <f t="array" ref="M4889">SUMPRODUCT(MAX(ISNUMBER(SEARCH('Class Rules'!$B$6:$B$85,$E4889))*ISNUMBER(SEARCH('Class Rules'!$C$6:$C$85,$F4889))*'Class Rules'!$A$6:$A$85))</f>
        <v>0</v>
      </c>
      <c r="N4889" s="1" t="str">
        <f t="array" ref="N4889">IF($M4889=0,'Class Rules'!$D$3,INDEX('Class Rules'!$D$6:$D$85,MATCH($M4889,'Class Rules'!$A$6:$A$85,0)))</f>
        <v>Passenger LDV</v>
      </c>
      <c r="O4889" s="1" t="str">
        <f t="array" ref="O4889">IF(SUMPRODUCT(MAX(ISNUMBER(SEARCH(Fuel_Rules!$A$6:$A$30,$E4889))*ISNUMBER(SEARCH(Fuel_Rules!$B$6:$B$30,$F4889))*(Fuel_Rules!$A$6:$A$30&lt;&gt;"")))&gt;0,"Plug-in hybrid",IF($G4889="Diesel","Diesel","Gasoline"))</f>
        <v>Gasoline</v>
      </c>
    </row>
    <row r="4890" spans="1:15" ht="15" customHeight="1" x14ac:dyDescent="0.25">
      <c r="A4890" s="1">
        <v>2022</v>
      </c>
      <c r="B4890" s="1" t="s">
        <v>6908</v>
      </c>
      <c r="C4890" s="1" t="s">
        <v>4510</v>
      </c>
      <c r="D4890" s="1" t="s">
        <v>7261</v>
      </c>
      <c r="E4890" s="1" t="s">
        <v>1226</v>
      </c>
      <c r="F4890" s="1" t="s">
        <v>4512</v>
      </c>
      <c r="G4890" s="1" t="s">
        <v>103</v>
      </c>
      <c r="H4890" s="1" t="s">
        <v>437</v>
      </c>
      <c r="I4890" s="1">
        <v>1.5</v>
      </c>
      <c r="J4890" s="1">
        <v>2023</v>
      </c>
      <c r="K4890" s="1">
        <v>118331</v>
      </c>
      <c r="L4890" s="1">
        <v>0</v>
      </c>
      <c r="M4890" s="1">
        <f t="array" ref="M4890">SUMPRODUCT(MAX(ISNUMBER(SEARCH('Class Rules'!$B$6:$B$85,$E4890))*ISNUMBER(SEARCH('Class Rules'!$C$6:$C$85,$F4890))*'Class Rules'!$A$6:$A$85))</f>
        <v>0</v>
      </c>
      <c r="N4890" s="1" t="str">
        <f t="array" ref="N4890">IF($M4890=0,'Class Rules'!$D$3,INDEX('Class Rules'!$D$6:$D$85,MATCH($M4890,'Class Rules'!$A$6:$A$85,0)))</f>
        <v>Passenger LDV</v>
      </c>
      <c r="O4890" s="1" t="str">
        <f t="array" ref="O4890">IF(SUMPRODUCT(MAX(ISNUMBER(SEARCH(Fuel_Rules!$A$6:$A$30,$E4890))*ISNUMBER(SEARCH(Fuel_Rules!$B$6:$B$30,$F4890))*(Fuel_Rules!$A$6:$A$30&lt;&gt;"")))&gt;0,"Plug-in hybrid",IF($G4890="Diesel","Diesel","Gasoline"))</f>
        <v>Gasoline</v>
      </c>
    </row>
    <row r="4891" spans="1:15" ht="15" customHeight="1" x14ac:dyDescent="0.25">
      <c r="A4891" s="1">
        <v>2022</v>
      </c>
      <c r="B4891" s="1" t="s">
        <v>6908</v>
      </c>
      <c r="C4891" s="1" t="s">
        <v>1303</v>
      </c>
      <c r="D4891" s="1" t="s">
        <v>7262</v>
      </c>
      <c r="E4891" s="1" t="s">
        <v>1305</v>
      </c>
      <c r="F4891" s="1" t="s">
        <v>1306</v>
      </c>
      <c r="G4891" s="1" t="s">
        <v>105</v>
      </c>
      <c r="H4891" s="1" t="s">
        <v>298</v>
      </c>
      <c r="I4891" s="1">
        <v>2.5</v>
      </c>
      <c r="J4891" s="1">
        <v>2023</v>
      </c>
      <c r="K4891" s="1">
        <v>153708</v>
      </c>
      <c r="L4891" s="1">
        <v>0</v>
      </c>
      <c r="M4891" s="1">
        <f t="array" ref="M4891">SUMPRODUCT(MAX(ISNUMBER(SEARCH('Class Rules'!$B$6:$B$85,$E4891))*ISNUMBER(SEARCH('Class Rules'!$C$6:$C$85,$F4891))*'Class Rules'!$A$6:$A$85))</f>
        <v>33</v>
      </c>
      <c r="N4891" s="1" t="str">
        <f t="array" ref="N4891">IF($M4891=0,'Class Rules'!$D$3,INDEX('Class Rules'!$D$6:$D$85,MATCH($M4891,'Class Rules'!$A$6:$A$85,0)))</f>
        <v>Freight LDV</v>
      </c>
      <c r="O4891" s="1" t="str">
        <f t="array" ref="O4891">IF(SUMPRODUCT(MAX(ISNUMBER(SEARCH(Fuel_Rules!$A$6:$A$30,$E4891))*ISNUMBER(SEARCH(Fuel_Rules!$B$6:$B$30,$F4891))*(Fuel_Rules!$A$6:$A$30&lt;&gt;"")))&gt;0,"Plug-in hybrid",IF($G4891="Diesel","Diesel","Gasoline"))</f>
        <v>Diesel</v>
      </c>
    </row>
    <row r="4892" spans="1:15" ht="15" customHeight="1" x14ac:dyDescent="0.25">
      <c r="A4892" s="1">
        <v>2022</v>
      </c>
      <c r="B4892" s="1" t="s">
        <v>6908</v>
      </c>
      <c r="C4892" s="1" t="s">
        <v>1307</v>
      </c>
      <c r="D4892" s="1" t="s">
        <v>7263</v>
      </c>
      <c r="E4892" s="1" t="s">
        <v>1305</v>
      </c>
      <c r="F4892" s="1" t="s">
        <v>1309</v>
      </c>
      <c r="G4892" s="1" t="s">
        <v>103</v>
      </c>
      <c r="H4892" s="1" t="s">
        <v>437</v>
      </c>
      <c r="I4892" s="1">
        <v>3</v>
      </c>
      <c r="J4892" s="1">
        <v>2023</v>
      </c>
      <c r="K4892" s="1">
        <v>287945</v>
      </c>
      <c r="L4892" s="1">
        <v>0</v>
      </c>
      <c r="M4892" s="1">
        <f t="array" ref="M4892">SUMPRODUCT(MAX(ISNUMBER(SEARCH('Class Rules'!$B$6:$B$85,$E4892))*ISNUMBER(SEARCH('Class Rules'!$C$6:$C$85,$F4892))*'Class Rules'!$A$6:$A$85))</f>
        <v>0</v>
      </c>
      <c r="N4892" s="1" t="str">
        <f t="array" ref="N4892">IF($M4892=0,'Class Rules'!$D$3,INDEX('Class Rules'!$D$6:$D$85,MATCH($M4892,'Class Rules'!$A$6:$A$85,0)))</f>
        <v>Passenger LDV</v>
      </c>
      <c r="O4892" s="1" t="str">
        <f t="array" ref="O4892">IF(SUMPRODUCT(MAX(ISNUMBER(SEARCH(Fuel_Rules!$A$6:$A$30,$E4892))*ISNUMBER(SEARCH(Fuel_Rules!$B$6:$B$30,$F4892))*(Fuel_Rules!$A$6:$A$30&lt;&gt;"")))&gt;0,"Plug-in hybrid",IF($G4892="Diesel","Diesel","Gasoline"))</f>
        <v>Gasoline</v>
      </c>
    </row>
    <row r="4893" spans="1:15" ht="15" customHeight="1" x14ac:dyDescent="0.25">
      <c r="A4893" s="1">
        <v>2022</v>
      </c>
      <c r="B4893" s="1" t="s">
        <v>6908</v>
      </c>
      <c r="C4893" s="1" t="s">
        <v>1310</v>
      </c>
      <c r="D4893" s="1" t="s">
        <v>7264</v>
      </c>
      <c r="E4893" s="1" t="s">
        <v>1305</v>
      </c>
      <c r="F4893" s="1" t="s">
        <v>1312</v>
      </c>
      <c r="G4893" s="1" t="s">
        <v>103</v>
      </c>
      <c r="H4893" s="1" t="s">
        <v>437</v>
      </c>
      <c r="I4893" s="1">
        <v>1.6</v>
      </c>
      <c r="J4893" s="1">
        <v>2023</v>
      </c>
      <c r="K4893" s="1">
        <v>201890</v>
      </c>
      <c r="L4893" s="1">
        <v>0</v>
      </c>
      <c r="M4893" s="1">
        <f t="array" ref="M4893">SUMPRODUCT(MAX(ISNUMBER(SEARCH('Class Rules'!$B$6:$B$85,$E4893))*ISNUMBER(SEARCH('Class Rules'!$C$6:$C$85,$F4893))*'Class Rules'!$A$6:$A$85))</f>
        <v>0</v>
      </c>
      <c r="N4893" s="1" t="str">
        <f t="array" ref="N4893">IF($M4893=0,'Class Rules'!$D$3,INDEX('Class Rules'!$D$6:$D$85,MATCH($M4893,'Class Rules'!$A$6:$A$85,0)))</f>
        <v>Passenger LDV</v>
      </c>
      <c r="O4893" s="1" t="str">
        <f t="array" ref="O4893">IF(SUMPRODUCT(MAX(ISNUMBER(SEARCH(Fuel_Rules!$A$6:$A$30,$E4893))*ISNUMBER(SEARCH(Fuel_Rules!$B$6:$B$30,$F4893))*(Fuel_Rules!$A$6:$A$30&lt;&gt;"")))&gt;0,"Plug-in hybrid",IF($G4893="Diesel","Diesel","Gasoline"))</f>
        <v>Gasoline</v>
      </c>
    </row>
    <row r="4894" spans="1:15" ht="15" customHeight="1" x14ac:dyDescent="0.25">
      <c r="A4894" s="1">
        <v>2022</v>
      </c>
      <c r="B4894" s="1" t="s">
        <v>6908</v>
      </c>
      <c r="C4894" s="1" t="s">
        <v>1319</v>
      </c>
      <c r="D4894" s="1" t="s">
        <v>7265</v>
      </c>
      <c r="E4894" s="1" t="s">
        <v>1305</v>
      </c>
      <c r="F4894" s="1" t="s">
        <v>1321</v>
      </c>
      <c r="G4894" s="1" t="s">
        <v>103</v>
      </c>
      <c r="H4894" s="1" t="s">
        <v>437</v>
      </c>
      <c r="I4894" s="1">
        <v>2</v>
      </c>
      <c r="J4894" s="1">
        <v>2023</v>
      </c>
      <c r="K4894" s="1">
        <v>154517</v>
      </c>
      <c r="L4894" s="1">
        <v>0</v>
      </c>
      <c r="M4894" s="1">
        <f t="array" ref="M4894">SUMPRODUCT(MAX(ISNUMBER(SEARCH('Class Rules'!$B$6:$B$85,$E4894))*ISNUMBER(SEARCH('Class Rules'!$C$6:$C$85,$F4894))*'Class Rules'!$A$6:$A$85))</f>
        <v>0</v>
      </c>
      <c r="N4894" s="1" t="str">
        <f t="array" ref="N4894">IF($M4894=0,'Class Rules'!$D$3,INDEX('Class Rules'!$D$6:$D$85,MATCH($M4894,'Class Rules'!$A$6:$A$85,0)))</f>
        <v>Passenger LDV</v>
      </c>
      <c r="O4894" s="1" t="str">
        <f t="array" ref="O4894">IF(SUMPRODUCT(MAX(ISNUMBER(SEARCH(Fuel_Rules!$A$6:$A$30,$E4894))*ISNUMBER(SEARCH(Fuel_Rules!$B$6:$B$30,$F4894))*(Fuel_Rules!$A$6:$A$30&lt;&gt;"")))&gt;0,"Plug-in hybrid",IF($G4894="Diesel","Diesel","Gasoline"))</f>
        <v>Gasoline</v>
      </c>
    </row>
    <row r="4895" spans="1:15" ht="15" customHeight="1" x14ac:dyDescent="0.25">
      <c r="A4895" s="1">
        <v>2022</v>
      </c>
      <c r="B4895" s="1" t="s">
        <v>6908</v>
      </c>
      <c r="C4895" s="1" t="s">
        <v>1322</v>
      </c>
      <c r="D4895" s="1" t="s">
        <v>7266</v>
      </c>
      <c r="E4895" s="1" t="s">
        <v>1305</v>
      </c>
      <c r="F4895" s="1" t="s">
        <v>1324</v>
      </c>
      <c r="G4895" s="1" t="s">
        <v>103</v>
      </c>
      <c r="H4895" s="1" t="s">
        <v>437</v>
      </c>
      <c r="I4895" s="1">
        <v>1.6</v>
      </c>
      <c r="J4895" s="1">
        <v>2023</v>
      </c>
      <c r="K4895" s="1">
        <v>223870</v>
      </c>
      <c r="L4895" s="1">
        <v>0</v>
      </c>
      <c r="M4895" s="1">
        <f t="array" ref="M4895">SUMPRODUCT(MAX(ISNUMBER(SEARCH('Class Rules'!$B$6:$B$85,$E4895))*ISNUMBER(SEARCH('Class Rules'!$C$6:$C$85,$F4895))*'Class Rules'!$A$6:$A$85))</f>
        <v>0</v>
      </c>
      <c r="N4895" s="1" t="str">
        <f t="array" ref="N4895">IF($M4895=0,'Class Rules'!$D$3,INDEX('Class Rules'!$D$6:$D$85,MATCH($M4895,'Class Rules'!$A$6:$A$85,0)))</f>
        <v>Passenger LDV</v>
      </c>
      <c r="O4895" s="1" t="str">
        <f t="array" ref="O4895">IF(SUMPRODUCT(MAX(ISNUMBER(SEARCH(Fuel_Rules!$A$6:$A$30,$E4895))*ISNUMBER(SEARCH(Fuel_Rules!$B$6:$B$30,$F4895))*(Fuel_Rules!$A$6:$A$30&lt;&gt;"")))&gt;0,"Plug-in hybrid",IF($G4895="Diesel","Diesel","Gasoline"))</f>
        <v>Gasoline</v>
      </c>
    </row>
    <row r="4896" spans="1:15" ht="15" customHeight="1" x14ac:dyDescent="0.25">
      <c r="A4896" s="1">
        <v>2022</v>
      </c>
      <c r="B4896" s="1" t="s">
        <v>6908</v>
      </c>
      <c r="C4896" s="1" t="s">
        <v>1328</v>
      </c>
      <c r="D4896" s="1" t="s">
        <v>7267</v>
      </c>
      <c r="E4896" s="1" t="s">
        <v>1305</v>
      </c>
      <c r="F4896" s="1" t="s">
        <v>1330</v>
      </c>
      <c r="G4896" s="1" t="s">
        <v>103</v>
      </c>
      <c r="H4896" s="1" t="s">
        <v>298</v>
      </c>
      <c r="I4896" s="1">
        <v>1</v>
      </c>
      <c r="J4896" s="1">
        <v>2023</v>
      </c>
      <c r="K4896" s="1">
        <v>80755</v>
      </c>
      <c r="L4896" s="1">
        <v>0</v>
      </c>
      <c r="M4896" s="1">
        <f t="array" ref="M4896">SUMPRODUCT(MAX(ISNUMBER(SEARCH('Class Rules'!$B$6:$B$85,$E4896))*ISNUMBER(SEARCH('Class Rules'!$C$6:$C$85,$F4896))*'Class Rules'!$A$6:$A$85))</f>
        <v>0</v>
      </c>
      <c r="N4896" s="1" t="str">
        <f t="array" ref="N4896">IF($M4896=0,'Class Rules'!$D$3,INDEX('Class Rules'!$D$6:$D$85,MATCH($M4896,'Class Rules'!$A$6:$A$85,0)))</f>
        <v>Passenger LDV</v>
      </c>
      <c r="O4896" s="1" t="str">
        <f t="array" ref="O4896">IF(SUMPRODUCT(MAX(ISNUMBER(SEARCH(Fuel_Rules!$A$6:$A$30,$E4896))*ISNUMBER(SEARCH(Fuel_Rules!$B$6:$B$30,$F4896))*(Fuel_Rules!$A$6:$A$30&lt;&gt;"")))&gt;0,"Plug-in hybrid",IF($G4896="Diesel","Diesel","Gasoline"))</f>
        <v>Gasoline</v>
      </c>
    </row>
    <row r="4897" spans="1:15" ht="15" customHeight="1" x14ac:dyDescent="0.25">
      <c r="A4897" s="1">
        <v>2022</v>
      </c>
      <c r="B4897" s="1" t="s">
        <v>6908</v>
      </c>
      <c r="C4897" s="1" t="s">
        <v>1331</v>
      </c>
      <c r="D4897" s="1" t="s">
        <v>7268</v>
      </c>
      <c r="E4897" s="1" t="s">
        <v>1305</v>
      </c>
      <c r="F4897" s="1" t="s">
        <v>1333</v>
      </c>
      <c r="G4897" s="1" t="s">
        <v>103</v>
      </c>
      <c r="H4897" s="1" t="s">
        <v>298</v>
      </c>
      <c r="I4897" s="1">
        <v>1</v>
      </c>
      <c r="J4897" s="1">
        <v>2023</v>
      </c>
      <c r="K4897" s="1">
        <v>73140</v>
      </c>
      <c r="L4897" s="1">
        <v>0</v>
      </c>
      <c r="M4897" s="1">
        <f t="array" ref="M4897">SUMPRODUCT(MAX(ISNUMBER(SEARCH('Class Rules'!$B$6:$B$85,$E4897))*ISNUMBER(SEARCH('Class Rules'!$C$6:$C$85,$F4897))*'Class Rules'!$A$6:$A$85))</f>
        <v>0</v>
      </c>
      <c r="N4897" s="1" t="str">
        <f t="array" ref="N4897">IF($M4897=0,'Class Rules'!$D$3,INDEX('Class Rules'!$D$6:$D$85,MATCH($M4897,'Class Rules'!$A$6:$A$85,0)))</f>
        <v>Passenger LDV</v>
      </c>
      <c r="O4897" s="1" t="str">
        <f t="array" ref="O4897">IF(SUMPRODUCT(MAX(ISNUMBER(SEARCH(Fuel_Rules!$A$6:$A$30,$E4897))*ISNUMBER(SEARCH(Fuel_Rules!$B$6:$B$30,$F4897))*(Fuel_Rules!$A$6:$A$30&lt;&gt;"")))&gt;0,"Plug-in hybrid",IF($G4897="Diesel","Diesel","Gasoline"))</f>
        <v>Gasoline</v>
      </c>
    </row>
    <row r="4898" spans="1:15" ht="15" customHeight="1" x14ac:dyDescent="0.25">
      <c r="A4898" s="1">
        <v>2022</v>
      </c>
      <c r="B4898" s="1" t="s">
        <v>6908</v>
      </c>
      <c r="C4898" s="1" t="s">
        <v>1337</v>
      </c>
      <c r="D4898" s="1" t="s">
        <v>7269</v>
      </c>
      <c r="E4898" s="1" t="s">
        <v>1305</v>
      </c>
      <c r="F4898" s="1" t="s">
        <v>1339</v>
      </c>
      <c r="G4898" s="1" t="s">
        <v>103</v>
      </c>
      <c r="H4898" s="1" t="s">
        <v>298</v>
      </c>
      <c r="I4898" s="1">
        <v>1</v>
      </c>
      <c r="J4898" s="1">
        <v>2023</v>
      </c>
      <c r="K4898" s="1">
        <v>76324</v>
      </c>
      <c r="L4898" s="1">
        <v>0</v>
      </c>
      <c r="M4898" s="1">
        <f t="array" ref="M4898">SUMPRODUCT(MAX(ISNUMBER(SEARCH('Class Rules'!$B$6:$B$85,$E4898))*ISNUMBER(SEARCH('Class Rules'!$C$6:$C$85,$F4898))*'Class Rules'!$A$6:$A$85))</f>
        <v>0</v>
      </c>
      <c r="N4898" s="1" t="str">
        <f t="array" ref="N4898">IF($M4898=0,'Class Rules'!$D$3,INDEX('Class Rules'!$D$6:$D$85,MATCH($M4898,'Class Rules'!$A$6:$A$85,0)))</f>
        <v>Passenger LDV</v>
      </c>
      <c r="O4898" s="1" t="str">
        <f t="array" ref="O4898">IF(SUMPRODUCT(MAX(ISNUMBER(SEARCH(Fuel_Rules!$A$6:$A$30,$E4898))*ISNUMBER(SEARCH(Fuel_Rules!$B$6:$B$30,$F4898))*(Fuel_Rules!$A$6:$A$30&lt;&gt;"")))&gt;0,"Plug-in hybrid",IF($G4898="Diesel","Diesel","Gasoline"))</f>
        <v>Gasoline</v>
      </c>
    </row>
    <row r="4899" spans="1:15" ht="15" customHeight="1" x14ac:dyDescent="0.25">
      <c r="A4899" s="1">
        <v>2022</v>
      </c>
      <c r="B4899" s="1" t="s">
        <v>6908</v>
      </c>
      <c r="C4899" s="1" t="s">
        <v>1355</v>
      </c>
      <c r="D4899" s="1" t="s">
        <v>7270</v>
      </c>
      <c r="E4899" s="1" t="s">
        <v>1305</v>
      </c>
      <c r="F4899" s="1" t="s">
        <v>1357</v>
      </c>
      <c r="G4899" s="1" t="s">
        <v>103</v>
      </c>
      <c r="H4899" s="1" t="s">
        <v>298</v>
      </c>
      <c r="I4899" s="1">
        <v>1</v>
      </c>
      <c r="J4899" s="1">
        <v>2023</v>
      </c>
      <c r="K4899" s="1">
        <v>80496</v>
      </c>
      <c r="L4899" s="1">
        <v>0</v>
      </c>
      <c r="M4899" s="1">
        <f t="array" ref="M4899">SUMPRODUCT(MAX(ISNUMBER(SEARCH('Class Rules'!$B$6:$B$85,$E4899))*ISNUMBER(SEARCH('Class Rules'!$C$6:$C$85,$F4899))*'Class Rules'!$A$6:$A$85))</f>
        <v>0</v>
      </c>
      <c r="N4899" s="1" t="str">
        <f t="array" ref="N4899">IF($M4899=0,'Class Rules'!$D$3,INDEX('Class Rules'!$D$6:$D$85,MATCH($M4899,'Class Rules'!$A$6:$A$85,0)))</f>
        <v>Passenger LDV</v>
      </c>
      <c r="O4899" s="1" t="str">
        <f t="array" ref="O4899">IF(SUMPRODUCT(MAX(ISNUMBER(SEARCH(Fuel_Rules!$A$6:$A$30,$E4899))*ISNUMBER(SEARCH(Fuel_Rules!$B$6:$B$30,$F4899))*(Fuel_Rules!$A$6:$A$30&lt;&gt;"")))&gt;0,"Plug-in hybrid",IF($G4899="Diesel","Diesel","Gasoline"))</f>
        <v>Gasoline</v>
      </c>
    </row>
    <row r="4900" spans="1:15" ht="15" customHeight="1" x14ac:dyDescent="0.25">
      <c r="A4900" s="1">
        <v>2022</v>
      </c>
      <c r="B4900" s="1" t="s">
        <v>6908</v>
      </c>
      <c r="C4900" s="1" t="s">
        <v>1361</v>
      </c>
      <c r="D4900" s="1" t="s">
        <v>7271</v>
      </c>
      <c r="E4900" s="1" t="s">
        <v>1305</v>
      </c>
      <c r="F4900" s="1" t="s">
        <v>1363</v>
      </c>
      <c r="G4900" s="1" t="s">
        <v>103</v>
      </c>
      <c r="H4900" s="1" t="s">
        <v>298</v>
      </c>
      <c r="I4900" s="1">
        <v>1</v>
      </c>
      <c r="J4900" s="1">
        <v>2023</v>
      </c>
      <c r="K4900" s="1">
        <v>85277</v>
      </c>
      <c r="L4900" s="1">
        <v>0</v>
      </c>
      <c r="M4900" s="1">
        <f t="array" ref="M4900">SUMPRODUCT(MAX(ISNUMBER(SEARCH('Class Rules'!$B$6:$B$85,$E4900))*ISNUMBER(SEARCH('Class Rules'!$C$6:$C$85,$F4900))*'Class Rules'!$A$6:$A$85))</f>
        <v>0</v>
      </c>
      <c r="N4900" s="1" t="str">
        <f t="array" ref="N4900">IF($M4900=0,'Class Rules'!$D$3,INDEX('Class Rules'!$D$6:$D$85,MATCH($M4900,'Class Rules'!$A$6:$A$85,0)))</f>
        <v>Passenger LDV</v>
      </c>
      <c r="O4900" s="1" t="str">
        <f t="array" ref="O4900">IF(SUMPRODUCT(MAX(ISNUMBER(SEARCH(Fuel_Rules!$A$6:$A$30,$E4900))*ISNUMBER(SEARCH(Fuel_Rules!$B$6:$B$30,$F4900))*(Fuel_Rules!$A$6:$A$30&lt;&gt;"")))&gt;0,"Plug-in hybrid",IF($G4900="Diesel","Diesel","Gasoline"))</f>
        <v>Gasoline</v>
      </c>
    </row>
    <row r="4901" spans="1:15" ht="15" customHeight="1" x14ac:dyDescent="0.25">
      <c r="A4901" s="1">
        <v>2022</v>
      </c>
      <c r="B4901" s="1" t="s">
        <v>6908</v>
      </c>
      <c r="C4901" s="1" t="s">
        <v>1379</v>
      </c>
      <c r="D4901" s="1" t="s">
        <v>7272</v>
      </c>
      <c r="E4901" s="1" t="s">
        <v>1305</v>
      </c>
      <c r="F4901" s="1" t="s">
        <v>1381</v>
      </c>
      <c r="G4901" s="1" t="s">
        <v>103</v>
      </c>
      <c r="H4901" s="1" t="s">
        <v>437</v>
      </c>
      <c r="I4901" s="1">
        <v>1.6</v>
      </c>
      <c r="J4901" s="1">
        <v>2023</v>
      </c>
      <c r="K4901" s="1">
        <v>101403</v>
      </c>
      <c r="L4901" s="1">
        <v>0</v>
      </c>
      <c r="M4901" s="1">
        <f t="array" ref="M4901">SUMPRODUCT(MAX(ISNUMBER(SEARCH('Class Rules'!$B$6:$B$85,$E4901))*ISNUMBER(SEARCH('Class Rules'!$C$6:$C$85,$F4901))*'Class Rules'!$A$6:$A$85))</f>
        <v>0</v>
      </c>
      <c r="N4901" s="1" t="str">
        <f t="array" ref="N4901">IF($M4901=0,'Class Rules'!$D$3,INDEX('Class Rules'!$D$6:$D$85,MATCH($M4901,'Class Rules'!$A$6:$A$85,0)))</f>
        <v>Passenger LDV</v>
      </c>
      <c r="O4901" s="1" t="str">
        <f t="array" ref="O4901">IF(SUMPRODUCT(MAX(ISNUMBER(SEARCH(Fuel_Rules!$A$6:$A$30,$E4901))*ISNUMBER(SEARCH(Fuel_Rules!$B$6:$B$30,$F4901))*(Fuel_Rules!$A$6:$A$30&lt;&gt;"")))&gt;0,"Plug-in hybrid",IF($G4901="Diesel","Diesel","Gasoline"))</f>
        <v>Gasoline</v>
      </c>
    </row>
    <row r="4902" spans="1:15" ht="15" customHeight="1" x14ac:dyDescent="0.25">
      <c r="A4902" s="1">
        <v>2022</v>
      </c>
      <c r="B4902" s="1" t="s">
        <v>6908</v>
      </c>
      <c r="C4902" s="1" t="s">
        <v>1382</v>
      </c>
      <c r="D4902" s="1" t="s">
        <v>7273</v>
      </c>
      <c r="E4902" s="1" t="s">
        <v>1305</v>
      </c>
      <c r="F4902" s="1" t="s">
        <v>1384</v>
      </c>
      <c r="G4902" s="1" t="s">
        <v>103</v>
      </c>
      <c r="H4902" s="1" t="s">
        <v>437</v>
      </c>
      <c r="I4902" s="1">
        <v>1.6</v>
      </c>
      <c r="J4902" s="1">
        <v>2023</v>
      </c>
      <c r="K4902" s="1">
        <v>96256</v>
      </c>
      <c r="L4902" s="1">
        <v>0</v>
      </c>
      <c r="M4902" s="1">
        <f t="array" ref="M4902">SUMPRODUCT(MAX(ISNUMBER(SEARCH('Class Rules'!$B$6:$B$85,$E4902))*ISNUMBER(SEARCH('Class Rules'!$C$6:$C$85,$F4902))*'Class Rules'!$A$6:$A$85))</f>
        <v>0</v>
      </c>
      <c r="N4902" s="1" t="str">
        <f t="array" ref="N4902">IF($M4902=0,'Class Rules'!$D$3,INDEX('Class Rules'!$D$6:$D$85,MATCH($M4902,'Class Rules'!$A$6:$A$85,0)))</f>
        <v>Passenger LDV</v>
      </c>
      <c r="O4902" s="1" t="str">
        <f t="array" ref="O4902">IF(SUMPRODUCT(MAX(ISNUMBER(SEARCH(Fuel_Rules!$A$6:$A$30,$E4902))*ISNUMBER(SEARCH(Fuel_Rules!$B$6:$B$30,$F4902))*(Fuel_Rules!$A$6:$A$30&lt;&gt;"")))&gt;0,"Plug-in hybrid",IF($G4902="Diesel","Diesel","Gasoline"))</f>
        <v>Gasoline</v>
      </c>
    </row>
    <row r="4903" spans="1:15" ht="15" customHeight="1" x14ac:dyDescent="0.25">
      <c r="A4903" s="1">
        <v>2022</v>
      </c>
      <c r="B4903" s="1" t="s">
        <v>6908</v>
      </c>
      <c r="C4903" s="1" t="s">
        <v>1385</v>
      </c>
      <c r="D4903" s="1" t="s">
        <v>7274</v>
      </c>
      <c r="E4903" s="1" t="s">
        <v>1305</v>
      </c>
      <c r="F4903" s="1" t="s">
        <v>1387</v>
      </c>
      <c r="G4903" s="1" t="s">
        <v>103</v>
      </c>
      <c r="H4903" s="1" t="s">
        <v>437</v>
      </c>
      <c r="I4903" s="1">
        <v>1.6</v>
      </c>
      <c r="J4903" s="1">
        <v>2023</v>
      </c>
      <c r="K4903" s="1">
        <v>91202</v>
      </c>
      <c r="L4903" s="1">
        <v>0</v>
      </c>
      <c r="M4903" s="1">
        <f t="array" ref="M4903">SUMPRODUCT(MAX(ISNUMBER(SEARCH('Class Rules'!$B$6:$B$85,$E4903))*ISNUMBER(SEARCH('Class Rules'!$C$6:$C$85,$F4903))*'Class Rules'!$A$6:$A$85))</f>
        <v>0</v>
      </c>
      <c r="N4903" s="1" t="str">
        <f t="array" ref="N4903">IF($M4903=0,'Class Rules'!$D$3,INDEX('Class Rules'!$D$6:$D$85,MATCH($M4903,'Class Rules'!$A$6:$A$85,0)))</f>
        <v>Passenger LDV</v>
      </c>
      <c r="O4903" s="1" t="str">
        <f t="array" ref="O4903">IF(SUMPRODUCT(MAX(ISNUMBER(SEARCH(Fuel_Rules!$A$6:$A$30,$E4903))*ISNUMBER(SEARCH(Fuel_Rules!$B$6:$B$30,$F4903))*(Fuel_Rules!$A$6:$A$30&lt;&gt;"")))&gt;0,"Plug-in hybrid",IF($G4903="Diesel","Diesel","Gasoline"))</f>
        <v>Gasoline</v>
      </c>
    </row>
    <row r="4904" spans="1:15" ht="15" customHeight="1" x14ac:dyDescent="0.25">
      <c r="A4904" s="1">
        <v>2022</v>
      </c>
      <c r="B4904" s="1" t="s">
        <v>6908</v>
      </c>
      <c r="C4904" s="1" t="s">
        <v>1388</v>
      </c>
      <c r="D4904" s="1" t="s">
        <v>7275</v>
      </c>
      <c r="E4904" s="1" t="s">
        <v>1305</v>
      </c>
      <c r="F4904" s="1" t="s">
        <v>1390</v>
      </c>
      <c r="G4904" s="1" t="s">
        <v>103</v>
      </c>
      <c r="H4904" s="1" t="s">
        <v>298</v>
      </c>
      <c r="I4904" s="1">
        <v>1.6</v>
      </c>
      <c r="J4904" s="1">
        <v>2023</v>
      </c>
      <c r="K4904" s="1">
        <v>84797</v>
      </c>
      <c r="L4904" s="1">
        <v>0</v>
      </c>
      <c r="M4904" s="1">
        <f t="array" ref="M4904">SUMPRODUCT(MAX(ISNUMBER(SEARCH('Class Rules'!$B$6:$B$85,$E4904))*ISNUMBER(SEARCH('Class Rules'!$C$6:$C$85,$F4904))*'Class Rules'!$A$6:$A$85))</f>
        <v>0</v>
      </c>
      <c r="N4904" s="1" t="str">
        <f t="array" ref="N4904">IF($M4904=0,'Class Rules'!$D$3,INDEX('Class Rules'!$D$6:$D$85,MATCH($M4904,'Class Rules'!$A$6:$A$85,0)))</f>
        <v>Passenger LDV</v>
      </c>
      <c r="O4904" s="1" t="str">
        <f t="array" ref="O4904">IF(SUMPRODUCT(MAX(ISNUMBER(SEARCH(Fuel_Rules!$A$6:$A$30,$E4904))*ISNUMBER(SEARCH(Fuel_Rules!$B$6:$B$30,$F4904))*(Fuel_Rules!$A$6:$A$30&lt;&gt;"")))&gt;0,"Plug-in hybrid",IF($G4904="Diesel","Diesel","Gasoline"))</f>
        <v>Gasoline</v>
      </c>
    </row>
    <row r="4905" spans="1:15" ht="15" customHeight="1" x14ac:dyDescent="0.25">
      <c r="A4905" s="1">
        <v>2022</v>
      </c>
      <c r="B4905" s="1" t="s">
        <v>6908</v>
      </c>
      <c r="C4905" s="1" t="s">
        <v>1391</v>
      </c>
      <c r="D4905" s="1" t="s">
        <v>7276</v>
      </c>
      <c r="E4905" s="1" t="s">
        <v>1305</v>
      </c>
      <c r="F4905" s="1" t="s">
        <v>1393</v>
      </c>
      <c r="G4905" s="1" t="s">
        <v>103</v>
      </c>
      <c r="H4905" s="1" t="s">
        <v>437</v>
      </c>
      <c r="I4905" s="1">
        <v>1</v>
      </c>
      <c r="J4905" s="1">
        <v>2023</v>
      </c>
      <c r="K4905" s="1">
        <v>103144</v>
      </c>
      <c r="L4905" s="1">
        <v>0</v>
      </c>
      <c r="M4905" s="1">
        <f t="array" ref="M4905">SUMPRODUCT(MAX(ISNUMBER(SEARCH('Class Rules'!$B$6:$B$85,$E4905))*ISNUMBER(SEARCH('Class Rules'!$C$6:$C$85,$F4905))*'Class Rules'!$A$6:$A$85))</f>
        <v>0</v>
      </c>
      <c r="N4905" s="1" t="str">
        <f t="array" ref="N4905">IF($M4905=0,'Class Rules'!$D$3,INDEX('Class Rules'!$D$6:$D$85,MATCH($M4905,'Class Rules'!$A$6:$A$85,0)))</f>
        <v>Passenger LDV</v>
      </c>
      <c r="O4905" s="1" t="str">
        <f t="array" ref="O4905">IF(SUMPRODUCT(MAX(ISNUMBER(SEARCH(Fuel_Rules!$A$6:$A$30,$E4905))*ISNUMBER(SEARCH(Fuel_Rules!$B$6:$B$30,$F4905))*(Fuel_Rules!$A$6:$A$30&lt;&gt;"")))&gt;0,"Plug-in hybrid",IF($G4905="Diesel","Diesel","Gasoline"))</f>
        <v>Gasoline</v>
      </c>
    </row>
    <row r="4906" spans="1:15" ht="15" customHeight="1" x14ac:dyDescent="0.25">
      <c r="A4906" s="1">
        <v>2022</v>
      </c>
      <c r="B4906" s="1" t="s">
        <v>6908</v>
      </c>
      <c r="C4906" s="1" t="s">
        <v>1400</v>
      </c>
      <c r="D4906" s="1" t="s">
        <v>7277</v>
      </c>
      <c r="E4906" s="1" t="s">
        <v>1305</v>
      </c>
      <c r="F4906" s="1" t="s">
        <v>1402</v>
      </c>
      <c r="G4906" s="1" t="s">
        <v>103</v>
      </c>
      <c r="H4906" s="1" t="s">
        <v>437</v>
      </c>
      <c r="I4906" s="1">
        <v>1.6</v>
      </c>
      <c r="J4906" s="1">
        <v>2023</v>
      </c>
      <c r="K4906" s="1">
        <v>108768</v>
      </c>
      <c r="L4906" s="1">
        <v>0</v>
      </c>
      <c r="M4906" s="1">
        <f t="array" ref="M4906">SUMPRODUCT(MAX(ISNUMBER(SEARCH('Class Rules'!$B$6:$B$85,$E4906))*ISNUMBER(SEARCH('Class Rules'!$C$6:$C$85,$F4906))*'Class Rules'!$A$6:$A$85))</f>
        <v>0</v>
      </c>
      <c r="N4906" s="1" t="str">
        <f t="array" ref="N4906">IF($M4906=0,'Class Rules'!$D$3,INDEX('Class Rules'!$D$6:$D$85,MATCH($M4906,'Class Rules'!$A$6:$A$85,0)))</f>
        <v>Passenger LDV</v>
      </c>
      <c r="O4906" s="1" t="str">
        <f t="array" ref="O4906">IF(SUMPRODUCT(MAX(ISNUMBER(SEARCH(Fuel_Rules!$A$6:$A$30,$E4906))*ISNUMBER(SEARCH(Fuel_Rules!$B$6:$B$30,$F4906))*(Fuel_Rules!$A$6:$A$30&lt;&gt;"")))&gt;0,"Plug-in hybrid",IF($G4906="Diesel","Diesel","Gasoline"))</f>
        <v>Gasoline</v>
      </c>
    </row>
    <row r="4907" spans="1:15" ht="15" customHeight="1" x14ac:dyDescent="0.25">
      <c r="A4907" s="1">
        <v>2022</v>
      </c>
      <c r="B4907" s="1" t="s">
        <v>6908</v>
      </c>
      <c r="C4907" s="1" t="s">
        <v>1403</v>
      </c>
      <c r="D4907" s="1" t="s">
        <v>7278</v>
      </c>
      <c r="E4907" s="1" t="s">
        <v>1305</v>
      </c>
      <c r="F4907" s="1" t="s">
        <v>1405</v>
      </c>
      <c r="G4907" s="1" t="s">
        <v>103</v>
      </c>
      <c r="H4907" s="1" t="s">
        <v>298</v>
      </c>
      <c r="I4907" s="1">
        <v>1</v>
      </c>
      <c r="J4907" s="1">
        <v>2023</v>
      </c>
      <c r="K4907" s="1">
        <v>82485</v>
      </c>
      <c r="L4907" s="1">
        <v>0</v>
      </c>
      <c r="M4907" s="1">
        <f t="array" ref="M4907">SUMPRODUCT(MAX(ISNUMBER(SEARCH('Class Rules'!$B$6:$B$85,$E4907))*ISNUMBER(SEARCH('Class Rules'!$C$6:$C$85,$F4907))*'Class Rules'!$A$6:$A$85))</f>
        <v>0</v>
      </c>
      <c r="N4907" s="1" t="str">
        <f t="array" ref="N4907">IF($M4907=0,'Class Rules'!$D$3,INDEX('Class Rules'!$D$6:$D$85,MATCH($M4907,'Class Rules'!$A$6:$A$85,0)))</f>
        <v>Passenger LDV</v>
      </c>
      <c r="O4907" s="1" t="str">
        <f t="array" ref="O4907">IF(SUMPRODUCT(MAX(ISNUMBER(SEARCH(Fuel_Rules!$A$6:$A$30,$E4907))*ISNUMBER(SEARCH(Fuel_Rules!$B$6:$B$30,$F4907))*(Fuel_Rules!$A$6:$A$30&lt;&gt;"")))&gt;0,"Plug-in hybrid",IF($G4907="Diesel","Diesel","Gasoline"))</f>
        <v>Gasoline</v>
      </c>
    </row>
    <row r="4908" spans="1:15" ht="15" customHeight="1" x14ac:dyDescent="0.25">
      <c r="A4908" s="1">
        <v>2022</v>
      </c>
      <c r="B4908" s="1" t="s">
        <v>6908</v>
      </c>
      <c r="C4908" s="1" t="s">
        <v>1409</v>
      </c>
      <c r="D4908" s="1" t="s">
        <v>7279</v>
      </c>
      <c r="E4908" s="1" t="s">
        <v>1305</v>
      </c>
      <c r="F4908" s="1" t="s">
        <v>1411</v>
      </c>
      <c r="G4908" s="1" t="s">
        <v>103</v>
      </c>
      <c r="H4908" s="1" t="s">
        <v>298</v>
      </c>
      <c r="I4908" s="1">
        <v>1</v>
      </c>
      <c r="J4908" s="1">
        <v>2023</v>
      </c>
      <c r="K4908" s="1">
        <v>85588</v>
      </c>
      <c r="L4908" s="1">
        <v>0</v>
      </c>
      <c r="M4908" s="1">
        <f t="array" ref="M4908">SUMPRODUCT(MAX(ISNUMBER(SEARCH('Class Rules'!$B$6:$B$85,$E4908))*ISNUMBER(SEARCH('Class Rules'!$C$6:$C$85,$F4908))*'Class Rules'!$A$6:$A$85))</f>
        <v>0</v>
      </c>
      <c r="N4908" s="1" t="str">
        <f t="array" ref="N4908">IF($M4908=0,'Class Rules'!$D$3,INDEX('Class Rules'!$D$6:$D$85,MATCH($M4908,'Class Rules'!$A$6:$A$85,0)))</f>
        <v>Passenger LDV</v>
      </c>
      <c r="O4908" s="1" t="str">
        <f t="array" ref="O4908">IF(SUMPRODUCT(MAX(ISNUMBER(SEARCH(Fuel_Rules!$A$6:$A$30,$E4908))*ISNUMBER(SEARCH(Fuel_Rules!$B$6:$B$30,$F4908))*(Fuel_Rules!$A$6:$A$30&lt;&gt;"")))&gt;0,"Plug-in hybrid",IF($G4908="Diesel","Diesel","Gasoline"))</f>
        <v>Gasoline</v>
      </c>
    </row>
    <row r="4909" spans="1:15" ht="15" customHeight="1" x14ac:dyDescent="0.25">
      <c r="A4909" s="1">
        <v>2022</v>
      </c>
      <c r="B4909" s="1" t="s">
        <v>6908</v>
      </c>
      <c r="C4909" s="1" t="s">
        <v>1430</v>
      </c>
      <c r="D4909" s="1" t="s">
        <v>7280</v>
      </c>
      <c r="E4909" s="1" t="s">
        <v>1305</v>
      </c>
      <c r="F4909" s="1" t="s">
        <v>1432</v>
      </c>
      <c r="G4909" s="1" t="s">
        <v>103</v>
      </c>
      <c r="H4909" s="1" t="s">
        <v>437</v>
      </c>
      <c r="I4909" s="1">
        <v>1</v>
      </c>
      <c r="J4909" s="1">
        <v>2023</v>
      </c>
      <c r="K4909" s="1">
        <v>121303</v>
      </c>
      <c r="L4909" s="1">
        <v>0</v>
      </c>
      <c r="M4909" s="1">
        <f t="array" ref="M4909">SUMPRODUCT(MAX(ISNUMBER(SEARCH('Class Rules'!$B$6:$B$85,$E4909))*ISNUMBER(SEARCH('Class Rules'!$C$6:$C$85,$F4909))*'Class Rules'!$A$6:$A$85))</f>
        <v>0</v>
      </c>
      <c r="N4909" s="1" t="str">
        <f t="array" ref="N4909">IF($M4909=0,'Class Rules'!$D$3,INDEX('Class Rules'!$D$6:$D$85,MATCH($M4909,'Class Rules'!$A$6:$A$85,0)))</f>
        <v>Passenger LDV</v>
      </c>
      <c r="O4909" s="1" t="str">
        <f t="array" ref="O4909">IF(SUMPRODUCT(MAX(ISNUMBER(SEARCH(Fuel_Rules!$A$6:$A$30,$E4909))*ISNUMBER(SEARCH(Fuel_Rules!$B$6:$B$30,$F4909))*(Fuel_Rules!$A$6:$A$30&lt;&gt;"")))&gt;0,"Plug-in hybrid",IF($G4909="Diesel","Diesel","Gasoline"))</f>
        <v>Gasoline</v>
      </c>
    </row>
    <row r="4910" spans="1:15" ht="15" customHeight="1" x14ac:dyDescent="0.25">
      <c r="A4910" s="1">
        <v>2022</v>
      </c>
      <c r="B4910" s="1" t="s">
        <v>6908</v>
      </c>
      <c r="C4910" s="1" t="s">
        <v>1433</v>
      </c>
      <c r="D4910" s="1" t="s">
        <v>7281</v>
      </c>
      <c r="E4910" s="1" t="s">
        <v>1305</v>
      </c>
      <c r="F4910" s="1" t="s">
        <v>1435</v>
      </c>
      <c r="G4910" s="1" t="s">
        <v>103</v>
      </c>
      <c r="H4910" s="1" t="s">
        <v>437</v>
      </c>
      <c r="I4910" s="1">
        <v>2</v>
      </c>
      <c r="J4910" s="1">
        <v>2023</v>
      </c>
      <c r="K4910" s="1">
        <v>167364</v>
      </c>
      <c r="L4910" s="1">
        <v>0</v>
      </c>
      <c r="M4910" s="1">
        <f t="array" ref="M4910">SUMPRODUCT(MAX(ISNUMBER(SEARCH('Class Rules'!$B$6:$B$85,$E4910))*ISNUMBER(SEARCH('Class Rules'!$C$6:$C$85,$F4910))*'Class Rules'!$A$6:$A$85))</f>
        <v>0</v>
      </c>
      <c r="N4910" s="1" t="str">
        <f t="array" ref="N4910">IF($M4910=0,'Class Rules'!$D$3,INDEX('Class Rules'!$D$6:$D$85,MATCH($M4910,'Class Rules'!$A$6:$A$85,0)))</f>
        <v>Passenger LDV</v>
      </c>
      <c r="O4910" s="1" t="str">
        <f t="array" ref="O4910">IF(SUMPRODUCT(MAX(ISNUMBER(SEARCH(Fuel_Rules!$A$6:$A$30,$E4910))*ISNUMBER(SEARCH(Fuel_Rules!$B$6:$B$30,$F4910))*(Fuel_Rules!$A$6:$A$30&lt;&gt;"")))&gt;0,"Plug-in hybrid",IF($G4910="Diesel","Diesel","Gasoline"))</f>
        <v>Gasoline</v>
      </c>
    </row>
    <row r="4911" spans="1:15" ht="15" customHeight="1" x14ac:dyDescent="0.25">
      <c r="A4911" s="1">
        <v>2022</v>
      </c>
      <c r="B4911" s="1" t="s">
        <v>6908</v>
      </c>
      <c r="C4911" s="1" t="s">
        <v>1436</v>
      </c>
      <c r="D4911" s="1" t="s">
        <v>7282</v>
      </c>
      <c r="E4911" s="1" t="s">
        <v>1305</v>
      </c>
      <c r="F4911" s="1" t="s">
        <v>1438</v>
      </c>
      <c r="G4911" s="1" t="s">
        <v>103</v>
      </c>
      <c r="H4911" s="1" t="s">
        <v>437</v>
      </c>
      <c r="I4911" s="1">
        <v>1</v>
      </c>
      <c r="J4911" s="1">
        <v>2023</v>
      </c>
      <c r="K4911" s="1">
        <v>150162</v>
      </c>
      <c r="L4911" s="1">
        <v>0</v>
      </c>
      <c r="M4911" s="1">
        <f t="array" ref="M4911">SUMPRODUCT(MAX(ISNUMBER(SEARCH('Class Rules'!$B$6:$B$85,$E4911))*ISNUMBER(SEARCH('Class Rules'!$C$6:$C$85,$F4911))*'Class Rules'!$A$6:$A$85))</f>
        <v>0</v>
      </c>
      <c r="N4911" s="1" t="str">
        <f t="array" ref="N4911">IF($M4911=0,'Class Rules'!$D$3,INDEX('Class Rules'!$D$6:$D$85,MATCH($M4911,'Class Rules'!$A$6:$A$85,0)))</f>
        <v>Passenger LDV</v>
      </c>
      <c r="O4911" s="1" t="str">
        <f t="array" ref="O4911">IF(SUMPRODUCT(MAX(ISNUMBER(SEARCH(Fuel_Rules!$A$6:$A$30,$E4911))*ISNUMBER(SEARCH(Fuel_Rules!$B$6:$B$30,$F4911))*(Fuel_Rules!$A$6:$A$30&lt;&gt;"")))&gt;0,"Plug-in hybrid",IF($G4911="Diesel","Diesel","Gasoline"))</f>
        <v>Gasoline</v>
      </c>
    </row>
    <row r="4912" spans="1:15" ht="15" customHeight="1" x14ac:dyDescent="0.25">
      <c r="A4912" s="1">
        <v>2022</v>
      </c>
      <c r="B4912" s="1" t="s">
        <v>6908</v>
      </c>
      <c r="C4912" s="1" t="s">
        <v>1439</v>
      </c>
      <c r="D4912" s="1" t="s">
        <v>7283</v>
      </c>
      <c r="E4912" s="1" t="s">
        <v>1305</v>
      </c>
      <c r="F4912" s="1" t="s">
        <v>1441</v>
      </c>
      <c r="G4912" s="1" t="s">
        <v>103</v>
      </c>
      <c r="H4912" s="1" t="s">
        <v>437</v>
      </c>
      <c r="I4912" s="1">
        <v>1</v>
      </c>
      <c r="J4912" s="1">
        <v>2023</v>
      </c>
      <c r="K4912" s="1">
        <v>134678</v>
      </c>
      <c r="L4912" s="1">
        <v>0</v>
      </c>
      <c r="M4912" s="1">
        <f t="array" ref="M4912">SUMPRODUCT(MAX(ISNUMBER(SEARCH('Class Rules'!$B$6:$B$85,$E4912))*ISNUMBER(SEARCH('Class Rules'!$C$6:$C$85,$F4912))*'Class Rules'!$A$6:$A$85))</f>
        <v>0</v>
      </c>
      <c r="N4912" s="1" t="str">
        <f t="array" ref="N4912">IF($M4912=0,'Class Rules'!$D$3,INDEX('Class Rules'!$D$6:$D$85,MATCH($M4912,'Class Rules'!$A$6:$A$85,0)))</f>
        <v>Passenger LDV</v>
      </c>
      <c r="O4912" s="1" t="str">
        <f t="array" ref="O4912">IF(SUMPRODUCT(MAX(ISNUMBER(SEARCH(Fuel_Rules!$A$6:$A$30,$E4912))*ISNUMBER(SEARCH(Fuel_Rules!$B$6:$B$30,$F4912))*(Fuel_Rules!$A$6:$A$30&lt;&gt;"")))&gt;0,"Plug-in hybrid",IF($G4912="Diesel","Diesel","Gasoline"))</f>
        <v>Gasoline</v>
      </c>
    </row>
    <row r="4913" spans="1:15" ht="15" customHeight="1" x14ac:dyDescent="0.25">
      <c r="A4913" s="1">
        <v>2022</v>
      </c>
      <c r="B4913" s="1" t="s">
        <v>6908</v>
      </c>
      <c r="C4913" s="1" t="s">
        <v>1442</v>
      </c>
      <c r="D4913" s="1" t="s">
        <v>7284</v>
      </c>
      <c r="E4913" s="1" t="s">
        <v>1305</v>
      </c>
      <c r="F4913" s="1" t="s">
        <v>1444</v>
      </c>
      <c r="G4913" s="1" t="s">
        <v>103</v>
      </c>
      <c r="H4913" s="1" t="s">
        <v>298</v>
      </c>
      <c r="I4913" s="1">
        <v>1</v>
      </c>
      <c r="J4913" s="1">
        <v>2023</v>
      </c>
      <c r="K4913" s="1">
        <v>94148</v>
      </c>
      <c r="L4913" s="1">
        <v>0</v>
      </c>
      <c r="M4913" s="1">
        <f t="array" ref="M4913">SUMPRODUCT(MAX(ISNUMBER(SEARCH('Class Rules'!$B$6:$B$85,$E4913))*ISNUMBER(SEARCH('Class Rules'!$C$6:$C$85,$F4913))*'Class Rules'!$A$6:$A$85))</f>
        <v>0</v>
      </c>
      <c r="N4913" s="1" t="str">
        <f t="array" ref="N4913">IF($M4913=0,'Class Rules'!$D$3,INDEX('Class Rules'!$D$6:$D$85,MATCH($M4913,'Class Rules'!$A$6:$A$85,0)))</f>
        <v>Passenger LDV</v>
      </c>
      <c r="O4913" s="1" t="str">
        <f t="array" ref="O4913">IF(SUMPRODUCT(MAX(ISNUMBER(SEARCH(Fuel_Rules!$A$6:$A$30,$E4913))*ISNUMBER(SEARCH(Fuel_Rules!$B$6:$B$30,$F4913))*(Fuel_Rules!$A$6:$A$30&lt;&gt;"")))&gt;0,"Plug-in hybrid",IF($G4913="Diesel","Diesel","Gasoline"))</f>
        <v>Gasoline</v>
      </c>
    </row>
    <row r="4914" spans="1:15" ht="15" customHeight="1" x14ac:dyDescent="0.25">
      <c r="A4914" s="1">
        <v>2022</v>
      </c>
      <c r="B4914" s="1" t="s">
        <v>6908</v>
      </c>
      <c r="C4914" s="1" t="s">
        <v>1445</v>
      </c>
      <c r="D4914" s="1" t="s">
        <v>7285</v>
      </c>
      <c r="E4914" s="1" t="s">
        <v>1305</v>
      </c>
      <c r="F4914" s="1" t="s">
        <v>1447</v>
      </c>
      <c r="G4914" s="1" t="s">
        <v>103</v>
      </c>
      <c r="H4914" s="1" t="s">
        <v>437</v>
      </c>
      <c r="I4914" s="1">
        <v>1</v>
      </c>
      <c r="J4914" s="1">
        <v>2023</v>
      </c>
      <c r="K4914" s="1">
        <v>111476</v>
      </c>
      <c r="L4914" s="1">
        <v>0</v>
      </c>
      <c r="M4914" s="1">
        <f t="array" ref="M4914">SUMPRODUCT(MAX(ISNUMBER(SEARCH('Class Rules'!$B$6:$B$85,$E4914))*ISNUMBER(SEARCH('Class Rules'!$C$6:$C$85,$F4914))*'Class Rules'!$A$6:$A$85))</f>
        <v>0</v>
      </c>
      <c r="N4914" s="1" t="str">
        <f t="array" ref="N4914">IF($M4914=0,'Class Rules'!$D$3,INDEX('Class Rules'!$D$6:$D$85,MATCH($M4914,'Class Rules'!$A$6:$A$85,0)))</f>
        <v>Passenger LDV</v>
      </c>
      <c r="O4914" s="1" t="str">
        <f t="array" ref="O4914">IF(SUMPRODUCT(MAX(ISNUMBER(SEARCH(Fuel_Rules!$A$6:$A$30,$E4914))*ISNUMBER(SEARCH(Fuel_Rules!$B$6:$B$30,$F4914))*(Fuel_Rules!$A$6:$A$30&lt;&gt;"")))&gt;0,"Plug-in hybrid",IF($G4914="Diesel","Diesel","Gasoline"))</f>
        <v>Gasoline</v>
      </c>
    </row>
    <row r="4915" spans="1:15" ht="15" customHeight="1" x14ac:dyDescent="0.25">
      <c r="A4915" s="1">
        <v>2022</v>
      </c>
      <c r="B4915" s="1" t="s">
        <v>6908</v>
      </c>
      <c r="C4915" s="1" t="s">
        <v>1448</v>
      </c>
      <c r="D4915" s="1" t="s">
        <v>7286</v>
      </c>
      <c r="E4915" s="1" t="s">
        <v>1305</v>
      </c>
      <c r="F4915" s="1" t="s">
        <v>1450</v>
      </c>
      <c r="G4915" s="1" t="s">
        <v>103</v>
      </c>
      <c r="H4915" s="1" t="s">
        <v>437</v>
      </c>
      <c r="I4915" s="1">
        <v>1</v>
      </c>
      <c r="J4915" s="1">
        <v>2023</v>
      </c>
      <c r="K4915" s="1">
        <v>103802</v>
      </c>
      <c r="L4915" s="1">
        <v>0</v>
      </c>
      <c r="M4915" s="1">
        <f t="array" ref="M4915">SUMPRODUCT(MAX(ISNUMBER(SEARCH('Class Rules'!$B$6:$B$85,$E4915))*ISNUMBER(SEARCH('Class Rules'!$C$6:$C$85,$F4915))*'Class Rules'!$A$6:$A$85))</f>
        <v>0</v>
      </c>
      <c r="N4915" s="1" t="str">
        <f t="array" ref="N4915">IF($M4915=0,'Class Rules'!$D$3,INDEX('Class Rules'!$D$6:$D$85,MATCH($M4915,'Class Rules'!$A$6:$A$85,0)))</f>
        <v>Passenger LDV</v>
      </c>
      <c r="O4915" s="1" t="str">
        <f t="array" ref="O4915">IF(SUMPRODUCT(MAX(ISNUMBER(SEARCH(Fuel_Rules!$A$6:$A$30,$E4915))*ISNUMBER(SEARCH(Fuel_Rules!$B$6:$B$30,$F4915))*(Fuel_Rules!$A$6:$A$30&lt;&gt;"")))&gt;0,"Plug-in hybrid",IF($G4915="Diesel","Diesel","Gasoline"))</f>
        <v>Gasoline</v>
      </c>
    </row>
    <row r="4916" spans="1:15" ht="15" customHeight="1" x14ac:dyDescent="0.25">
      <c r="A4916" s="1">
        <v>2022</v>
      </c>
      <c r="B4916" s="1" t="s">
        <v>6908</v>
      </c>
      <c r="C4916" s="1" t="s">
        <v>1451</v>
      </c>
      <c r="D4916" s="1" t="s">
        <v>7287</v>
      </c>
      <c r="E4916" s="1" t="s">
        <v>1305</v>
      </c>
      <c r="F4916" s="1" t="s">
        <v>1453</v>
      </c>
      <c r="G4916" s="1" t="s">
        <v>103</v>
      </c>
      <c r="H4916" s="1" t="s">
        <v>298</v>
      </c>
      <c r="I4916" s="1">
        <v>1</v>
      </c>
      <c r="J4916" s="1">
        <v>2023</v>
      </c>
      <c r="K4916" s="1">
        <v>98240</v>
      </c>
      <c r="L4916" s="1">
        <v>0</v>
      </c>
      <c r="M4916" s="1">
        <f t="array" ref="M4916">SUMPRODUCT(MAX(ISNUMBER(SEARCH('Class Rules'!$B$6:$B$85,$E4916))*ISNUMBER(SEARCH('Class Rules'!$C$6:$C$85,$F4916))*'Class Rules'!$A$6:$A$85))</f>
        <v>0</v>
      </c>
      <c r="N4916" s="1" t="str">
        <f t="array" ref="N4916">IF($M4916=0,'Class Rules'!$D$3,INDEX('Class Rules'!$D$6:$D$85,MATCH($M4916,'Class Rules'!$A$6:$A$85,0)))</f>
        <v>Passenger LDV</v>
      </c>
      <c r="O4916" s="1" t="str">
        <f t="array" ref="O4916">IF(SUMPRODUCT(MAX(ISNUMBER(SEARCH(Fuel_Rules!$A$6:$A$30,$E4916))*ISNUMBER(SEARCH(Fuel_Rules!$B$6:$B$30,$F4916))*(Fuel_Rules!$A$6:$A$30&lt;&gt;"")))&gt;0,"Plug-in hybrid",IF($G4916="Diesel","Diesel","Gasoline"))</f>
        <v>Gasoline</v>
      </c>
    </row>
    <row r="4917" spans="1:15" ht="15" customHeight="1" x14ac:dyDescent="0.25">
      <c r="A4917" s="1">
        <v>2022</v>
      </c>
      <c r="B4917" s="1" t="s">
        <v>6908</v>
      </c>
      <c r="C4917" s="1" t="s">
        <v>1454</v>
      </c>
      <c r="D4917" s="1" t="s">
        <v>7288</v>
      </c>
      <c r="E4917" s="1" t="s">
        <v>1305</v>
      </c>
      <c r="F4917" s="1" t="s">
        <v>1456</v>
      </c>
      <c r="G4917" s="1" t="s">
        <v>103</v>
      </c>
      <c r="H4917" s="1" t="s">
        <v>437</v>
      </c>
      <c r="I4917" s="1">
        <v>1</v>
      </c>
      <c r="J4917" s="1">
        <v>2023</v>
      </c>
      <c r="K4917" s="1">
        <v>107948</v>
      </c>
      <c r="L4917" s="1">
        <v>0</v>
      </c>
      <c r="M4917" s="1">
        <f t="array" ref="M4917">SUMPRODUCT(MAX(ISNUMBER(SEARCH('Class Rules'!$B$6:$B$85,$E4917))*ISNUMBER(SEARCH('Class Rules'!$C$6:$C$85,$F4917))*'Class Rules'!$A$6:$A$85))</f>
        <v>0</v>
      </c>
      <c r="N4917" s="1" t="str">
        <f t="array" ref="N4917">IF($M4917=0,'Class Rules'!$D$3,INDEX('Class Rules'!$D$6:$D$85,MATCH($M4917,'Class Rules'!$A$6:$A$85,0)))</f>
        <v>Passenger LDV</v>
      </c>
      <c r="O4917" s="1" t="str">
        <f t="array" ref="O4917">IF(SUMPRODUCT(MAX(ISNUMBER(SEARCH(Fuel_Rules!$A$6:$A$30,$E4917))*ISNUMBER(SEARCH(Fuel_Rules!$B$6:$B$30,$F4917))*(Fuel_Rules!$A$6:$A$30&lt;&gt;"")))&gt;0,"Plug-in hybrid",IF($G4917="Diesel","Diesel","Gasoline"))</f>
        <v>Gasoline</v>
      </c>
    </row>
    <row r="4918" spans="1:15" ht="15" customHeight="1" x14ac:dyDescent="0.25">
      <c r="A4918" s="1">
        <v>2022</v>
      </c>
      <c r="B4918" s="1" t="s">
        <v>6908</v>
      </c>
      <c r="C4918" s="1" t="s">
        <v>1457</v>
      </c>
      <c r="D4918" s="1" t="s">
        <v>7289</v>
      </c>
      <c r="E4918" s="1" t="s">
        <v>1305</v>
      </c>
      <c r="F4918" s="1" t="s">
        <v>1459</v>
      </c>
      <c r="G4918" s="1" t="s">
        <v>103</v>
      </c>
      <c r="H4918" s="1" t="s">
        <v>437</v>
      </c>
      <c r="I4918" s="1">
        <v>1</v>
      </c>
      <c r="J4918" s="1">
        <v>2023</v>
      </c>
      <c r="K4918" s="1">
        <v>100031</v>
      </c>
      <c r="L4918" s="1">
        <v>0</v>
      </c>
      <c r="M4918" s="1">
        <f t="array" ref="M4918">SUMPRODUCT(MAX(ISNUMBER(SEARCH('Class Rules'!$B$6:$B$85,$E4918))*ISNUMBER(SEARCH('Class Rules'!$C$6:$C$85,$F4918))*'Class Rules'!$A$6:$A$85))</f>
        <v>0</v>
      </c>
      <c r="N4918" s="1" t="str">
        <f t="array" ref="N4918">IF($M4918=0,'Class Rules'!$D$3,INDEX('Class Rules'!$D$6:$D$85,MATCH($M4918,'Class Rules'!$A$6:$A$85,0)))</f>
        <v>Passenger LDV</v>
      </c>
      <c r="O4918" s="1" t="str">
        <f t="array" ref="O4918">IF(SUMPRODUCT(MAX(ISNUMBER(SEARCH(Fuel_Rules!$A$6:$A$30,$E4918))*ISNUMBER(SEARCH(Fuel_Rules!$B$6:$B$30,$F4918))*(Fuel_Rules!$A$6:$A$30&lt;&gt;"")))&gt;0,"Plug-in hybrid",IF($G4918="Diesel","Diesel","Gasoline"))</f>
        <v>Gasoline</v>
      </c>
    </row>
    <row r="4919" spans="1:15" ht="15" customHeight="1" x14ac:dyDescent="0.25">
      <c r="A4919" s="1">
        <v>2022</v>
      </c>
      <c r="B4919" s="1" t="s">
        <v>6908</v>
      </c>
      <c r="C4919" s="1" t="s">
        <v>6366</v>
      </c>
      <c r="D4919" s="1" t="s">
        <v>7290</v>
      </c>
      <c r="E4919" s="1" t="s">
        <v>1305</v>
      </c>
      <c r="F4919" s="1" t="s">
        <v>6368</v>
      </c>
      <c r="G4919" s="1" t="s">
        <v>103</v>
      </c>
      <c r="H4919" s="1" t="s">
        <v>437</v>
      </c>
      <c r="I4919" s="1">
        <v>1</v>
      </c>
      <c r="J4919" s="1">
        <v>2023</v>
      </c>
      <c r="K4919" s="1">
        <v>94470</v>
      </c>
      <c r="L4919" s="1">
        <v>0</v>
      </c>
      <c r="M4919" s="1">
        <f t="array" ref="M4919">SUMPRODUCT(MAX(ISNUMBER(SEARCH('Class Rules'!$B$6:$B$85,$E4919))*ISNUMBER(SEARCH('Class Rules'!$C$6:$C$85,$F4919))*'Class Rules'!$A$6:$A$85))</f>
        <v>0</v>
      </c>
      <c r="N4919" s="1" t="str">
        <f t="array" ref="N4919">IF($M4919=0,'Class Rules'!$D$3,INDEX('Class Rules'!$D$6:$D$85,MATCH($M4919,'Class Rules'!$A$6:$A$85,0)))</f>
        <v>Passenger LDV</v>
      </c>
      <c r="O4919" s="1" t="str">
        <f t="array" ref="O4919">IF(SUMPRODUCT(MAX(ISNUMBER(SEARCH(Fuel_Rules!$A$6:$A$30,$E4919))*ISNUMBER(SEARCH(Fuel_Rules!$B$6:$B$30,$F4919))*(Fuel_Rules!$A$6:$A$30&lt;&gt;"")))&gt;0,"Plug-in hybrid",IF($G4919="Diesel","Diesel","Gasoline"))</f>
        <v>Gasoline</v>
      </c>
    </row>
    <row r="4920" spans="1:15" ht="15" customHeight="1" x14ac:dyDescent="0.25">
      <c r="A4920" s="1">
        <v>2022</v>
      </c>
      <c r="B4920" s="1" t="s">
        <v>6908</v>
      </c>
      <c r="C4920" s="1" t="s">
        <v>6369</v>
      </c>
      <c r="D4920" s="1" t="s">
        <v>7291</v>
      </c>
      <c r="E4920" s="1" t="s">
        <v>1305</v>
      </c>
      <c r="F4920" s="1" t="s">
        <v>6371</v>
      </c>
      <c r="G4920" s="1" t="s">
        <v>103</v>
      </c>
      <c r="H4920" s="1" t="s">
        <v>437</v>
      </c>
      <c r="I4920" s="1">
        <v>1</v>
      </c>
      <c r="J4920" s="1">
        <v>2023</v>
      </c>
      <c r="K4920" s="1">
        <v>98422</v>
      </c>
      <c r="L4920" s="1">
        <v>0</v>
      </c>
      <c r="M4920" s="1">
        <f t="array" ref="M4920">SUMPRODUCT(MAX(ISNUMBER(SEARCH('Class Rules'!$B$6:$B$85,$E4920))*ISNUMBER(SEARCH('Class Rules'!$C$6:$C$85,$F4920))*'Class Rules'!$A$6:$A$85))</f>
        <v>0</v>
      </c>
      <c r="N4920" s="1" t="str">
        <f t="array" ref="N4920">IF($M4920=0,'Class Rules'!$D$3,INDEX('Class Rules'!$D$6:$D$85,MATCH($M4920,'Class Rules'!$A$6:$A$85,0)))</f>
        <v>Passenger LDV</v>
      </c>
      <c r="O4920" s="1" t="str">
        <f t="array" ref="O4920">IF(SUMPRODUCT(MAX(ISNUMBER(SEARCH(Fuel_Rules!$A$6:$A$30,$E4920))*ISNUMBER(SEARCH(Fuel_Rules!$B$6:$B$30,$F4920))*(Fuel_Rules!$A$6:$A$30&lt;&gt;"")))&gt;0,"Plug-in hybrid",IF($G4920="Diesel","Diesel","Gasoline"))</f>
        <v>Gasoline</v>
      </c>
    </row>
    <row r="4921" spans="1:15" ht="15" customHeight="1" x14ac:dyDescent="0.25">
      <c r="A4921" s="1">
        <v>2022</v>
      </c>
      <c r="B4921" s="1" t="s">
        <v>6908</v>
      </c>
      <c r="C4921" s="1" t="s">
        <v>1460</v>
      </c>
      <c r="D4921" s="1" t="s">
        <v>7292</v>
      </c>
      <c r="E4921" s="1" t="s">
        <v>1462</v>
      </c>
      <c r="F4921" s="1" t="s">
        <v>3534</v>
      </c>
      <c r="G4921" s="1" t="s">
        <v>105</v>
      </c>
      <c r="H4921" s="1" t="s">
        <v>298</v>
      </c>
      <c r="I4921" s="1">
        <v>3</v>
      </c>
      <c r="J4921" s="1">
        <v>2023</v>
      </c>
      <c r="K4921" s="1">
        <v>231254</v>
      </c>
      <c r="L4921" s="1">
        <v>0</v>
      </c>
      <c r="M4921" s="1">
        <f t="array" ref="M4921">SUMPRODUCT(MAX(ISNUMBER(SEARCH('Class Rules'!$B$6:$B$85,$E4921))*ISNUMBER(SEARCH('Class Rules'!$C$6:$C$85,$F4921))*'Class Rules'!$A$6:$A$85))</f>
        <v>42</v>
      </c>
      <c r="N4921" s="1" t="str">
        <f t="array" ref="N4921">IF($M4921=0,'Class Rules'!$D$3,INDEX('Class Rules'!$D$6:$D$85,MATCH($M4921,'Class Rules'!$A$6:$A$85,0)))</f>
        <v>Freight LDV</v>
      </c>
      <c r="O4921" s="1" t="str">
        <f t="array" ref="O4921">IF(SUMPRODUCT(MAX(ISNUMBER(SEARCH(Fuel_Rules!$A$6:$A$30,$E4921))*ISNUMBER(SEARCH(Fuel_Rules!$B$6:$B$30,$F4921))*(Fuel_Rules!$A$6:$A$30&lt;&gt;"")))&gt;0,"Plug-in hybrid",IF($G4921="Diesel","Diesel","Gasoline"))</f>
        <v>Diesel</v>
      </c>
    </row>
    <row r="4922" spans="1:15" ht="15" customHeight="1" x14ac:dyDescent="0.25">
      <c r="A4922" s="1">
        <v>2022</v>
      </c>
      <c r="B4922" s="1" t="s">
        <v>6908</v>
      </c>
      <c r="C4922" s="1" t="s">
        <v>1464</v>
      </c>
      <c r="D4922" s="1" t="s">
        <v>7293</v>
      </c>
      <c r="E4922" s="1" t="s">
        <v>1462</v>
      </c>
      <c r="F4922" s="1" t="s">
        <v>3536</v>
      </c>
      <c r="G4922" s="1" t="s">
        <v>105</v>
      </c>
      <c r="H4922" s="1" t="s">
        <v>298</v>
      </c>
      <c r="I4922" s="1">
        <v>3</v>
      </c>
      <c r="J4922" s="1">
        <v>2023</v>
      </c>
      <c r="K4922" s="1">
        <v>239833</v>
      </c>
      <c r="L4922" s="1">
        <v>0</v>
      </c>
      <c r="M4922" s="1">
        <f t="array" ref="M4922">SUMPRODUCT(MAX(ISNUMBER(SEARCH('Class Rules'!$B$6:$B$85,$E4922))*ISNUMBER(SEARCH('Class Rules'!$C$6:$C$85,$F4922))*'Class Rules'!$A$6:$A$85))</f>
        <v>42</v>
      </c>
      <c r="N4922" s="1" t="str">
        <f t="array" ref="N4922">IF($M4922=0,'Class Rules'!$D$3,INDEX('Class Rules'!$D$6:$D$85,MATCH($M4922,'Class Rules'!$A$6:$A$85,0)))</f>
        <v>Freight LDV</v>
      </c>
      <c r="O4922" s="1" t="str">
        <f t="array" ref="O4922">IF(SUMPRODUCT(MAX(ISNUMBER(SEARCH(Fuel_Rules!$A$6:$A$30,$E4922))*ISNUMBER(SEARCH(Fuel_Rules!$B$6:$B$30,$F4922))*(Fuel_Rules!$A$6:$A$30&lt;&gt;"")))&gt;0,"Plug-in hybrid",IF($G4922="Diesel","Diesel","Gasoline"))</f>
        <v>Diesel</v>
      </c>
    </row>
    <row r="4923" spans="1:15" ht="15" customHeight="1" x14ac:dyDescent="0.25">
      <c r="A4923" s="1">
        <v>2022</v>
      </c>
      <c r="B4923" s="1" t="s">
        <v>6908</v>
      </c>
      <c r="C4923" s="1" t="s">
        <v>1467</v>
      </c>
      <c r="D4923" s="1" t="s">
        <v>7294</v>
      </c>
      <c r="E4923" s="1" t="s">
        <v>1462</v>
      </c>
      <c r="F4923" s="1" t="s">
        <v>3538</v>
      </c>
      <c r="G4923" s="1" t="s">
        <v>105</v>
      </c>
      <c r="H4923" s="1" t="s">
        <v>298</v>
      </c>
      <c r="I4923" s="1">
        <v>3</v>
      </c>
      <c r="J4923" s="1">
        <v>2023</v>
      </c>
      <c r="K4923" s="1">
        <v>261994</v>
      </c>
      <c r="L4923" s="1">
        <v>0</v>
      </c>
      <c r="M4923" s="1">
        <f t="array" ref="M4923">SUMPRODUCT(MAX(ISNUMBER(SEARCH('Class Rules'!$B$6:$B$85,$E4923))*ISNUMBER(SEARCH('Class Rules'!$C$6:$C$85,$F4923))*'Class Rules'!$A$6:$A$85))</f>
        <v>54</v>
      </c>
      <c r="N4923" s="1" t="str">
        <f t="array" ref="N4923">IF($M4923=0,'Class Rules'!$D$3,INDEX('Class Rules'!$D$6:$D$85,MATCH($M4923,'Class Rules'!$A$6:$A$85,0)))</f>
        <v>Freight HDV</v>
      </c>
      <c r="O4923" s="1" t="str">
        <f t="array" ref="O4923">IF(SUMPRODUCT(MAX(ISNUMBER(SEARCH(Fuel_Rules!$A$6:$A$30,$E4923))*ISNUMBER(SEARCH(Fuel_Rules!$B$6:$B$30,$F4923))*(Fuel_Rules!$A$6:$A$30&lt;&gt;"")))&gt;0,"Plug-in hybrid",IF($G4923="Diesel","Diesel","Gasoline"))</f>
        <v>Diesel</v>
      </c>
    </row>
    <row r="4924" spans="1:15" ht="15" customHeight="1" x14ac:dyDescent="0.25">
      <c r="A4924" s="1">
        <v>2022</v>
      </c>
      <c r="B4924" s="1" t="s">
        <v>6908</v>
      </c>
      <c r="C4924" s="1" t="s">
        <v>1470</v>
      </c>
      <c r="D4924" s="1" t="s">
        <v>7295</v>
      </c>
      <c r="E4924" s="1" t="s">
        <v>1462</v>
      </c>
      <c r="F4924" s="1" t="s">
        <v>3540</v>
      </c>
      <c r="G4924" s="1" t="s">
        <v>105</v>
      </c>
      <c r="H4924" s="1" t="s">
        <v>298</v>
      </c>
      <c r="I4924" s="1">
        <v>3</v>
      </c>
      <c r="J4924" s="1">
        <v>2023</v>
      </c>
      <c r="K4924" s="1">
        <v>290451</v>
      </c>
      <c r="L4924" s="1">
        <v>0</v>
      </c>
      <c r="M4924" s="1">
        <f t="array" ref="M4924">SUMPRODUCT(MAX(ISNUMBER(SEARCH('Class Rules'!$B$6:$B$85,$E4924))*ISNUMBER(SEARCH('Class Rules'!$C$6:$C$85,$F4924))*'Class Rules'!$A$6:$A$85))</f>
        <v>54</v>
      </c>
      <c r="N4924" s="1" t="str">
        <f t="array" ref="N4924">IF($M4924=0,'Class Rules'!$D$3,INDEX('Class Rules'!$D$6:$D$85,MATCH($M4924,'Class Rules'!$A$6:$A$85,0)))</f>
        <v>Freight HDV</v>
      </c>
      <c r="O4924" s="1" t="str">
        <f t="array" ref="O4924">IF(SUMPRODUCT(MAX(ISNUMBER(SEARCH(Fuel_Rules!$A$6:$A$30,$E4924))*ISNUMBER(SEARCH(Fuel_Rules!$B$6:$B$30,$F4924))*(Fuel_Rules!$A$6:$A$30&lt;&gt;"")))&gt;0,"Plug-in hybrid",IF($G4924="Diesel","Diesel","Gasoline"))</f>
        <v>Diesel</v>
      </c>
    </row>
    <row r="4925" spans="1:15" ht="15" customHeight="1" x14ac:dyDescent="0.25">
      <c r="A4925" s="1">
        <v>2022</v>
      </c>
      <c r="B4925" s="1" t="s">
        <v>6908</v>
      </c>
      <c r="C4925" s="1" t="s">
        <v>1473</v>
      </c>
      <c r="D4925" s="1" t="s">
        <v>7296</v>
      </c>
      <c r="E4925" s="1" t="s">
        <v>1462</v>
      </c>
      <c r="F4925" s="1" t="s">
        <v>3542</v>
      </c>
      <c r="G4925" s="1" t="s">
        <v>105</v>
      </c>
      <c r="H4925" s="1" t="s">
        <v>298</v>
      </c>
      <c r="I4925" s="1">
        <v>3</v>
      </c>
      <c r="J4925" s="1">
        <v>2023</v>
      </c>
      <c r="K4925" s="1">
        <v>231894</v>
      </c>
      <c r="L4925" s="1">
        <v>0</v>
      </c>
      <c r="M4925" s="1">
        <f t="array" ref="M4925">SUMPRODUCT(MAX(ISNUMBER(SEARCH('Class Rules'!$B$6:$B$85,$E4925))*ISNUMBER(SEARCH('Class Rules'!$C$6:$C$85,$F4925))*'Class Rules'!$A$6:$A$85))</f>
        <v>51</v>
      </c>
      <c r="N4925" s="1" t="str">
        <f t="array" ref="N4925">IF($M4925=0,'Class Rules'!$D$3,INDEX('Class Rules'!$D$6:$D$85,MATCH($M4925,'Class Rules'!$A$6:$A$85,0)))</f>
        <v>Freight HDV</v>
      </c>
      <c r="O4925" s="1" t="str">
        <f t="array" ref="O4925">IF(SUMPRODUCT(MAX(ISNUMBER(SEARCH(Fuel_Rules!$A$6:$A$30,$E4925))*ISNUMBER(SEARCH(Fuel_Rules!$B$6:$B$30,$F4925))*(Fuel_Rules!$A$6:$A$30&lt;&gt;"")))&gt;0,"Plug-in hybrid",IF($G4925="Diesel","Diesel","Gasoline"))</f>
        <v>Diesel</v>
      </c>
    </row>
    <row r="4926" spans="1:15" ht="15" customHeight="1" x14ac:dyDescent="0.25">
      <c r="A4926" s="1">
        <v>2022</v>
      </c>
      <c r="B4926" s="1" t="s">
        <v>6908</v>
      </c>
      <c r="C4926" s="1" t="s">
        <v>1476</v>
      </c>
      <c r="D4926" s="1" t="s">
        <v>7297</v>
      </c>
      <c r="E4926" s="1" t="s">
        <v>1462</v>
      </c>
      <c r="F4926" s="1" t="s">
        <v>3544</v>
      </c>
      <c r="G4926" s="1" t="s">
        <v>105</v>
      </c>
      <c r="H4926" s="1" t="s">
        <v>298</v>
      </c>
      <c r="I4926" s="1">
        <v>3</v>
      </c>
      <c r="J4926" s="1">
        <v>2023</v>
      </c>
      <c r="K4926" s="1">
        <v>242155</v>
      </c>
      <c r="L4926" s="1">
        <v>0</v>
      </c>
      <c r="M4926" s="1">
        <f t="array" ref="M4926">SUMPRODUCT(MAX(ISNUMBER(SEARCH('Class Rules'!$B$6:$B$85,$E4926))*ISNUMBER(SEARCH('Class Rules'!$C$6:$C$85,$F4926))*'Class Rules'!$A$6:$A$85))</f>
        <v>52</v>
      </c>
      <c r="N4926" s="1" t="str">
        <f t="array" ref="N4926">IF($M4926=0,'Class Rules'!$D$3,INDEX('Class Rules'!$D$6:$D$85,MATCH($M4926,'Class Rules'!$A$6:$A$85,0)))</f>
        <v>Freight HDV</v>
      </c>
      <c r="O4926" s="1" t="str">
        <f t="array" ref="O4926">IF(SUMPRODUCT(MAX(ISNUMBER(SEARCH(Fuel_Rules!$A$6:$A$30,$E4926))*ISNUMBER(SEARCH(Fuel_Rules!$B$6:$B$30,$F4926))*(Fuel_Rules!$A$6:$A$30&lt;&gt;"")))&gt;0,"Plug-in hybrid",IF($G4926="Diesel","Diesel","Gasoline"))</f>
        <v>Diesel</v>
      </c>
    </row>
    <row r="4927" spans="1:15" ht="15" customHeight="1" x14ac:dyDescent="0.25">
      <c r="A4927" s="1">
        <v>2022</v>
      </c>
      <c r="B4927" s="1" t="s">
        <v>6908</v>
      </c>
      <c r="C4927" s="1" t="s">
        <v>1479</v>
      </c>
      <c r="D4927" s="1" t="s">
        <v>7298</v>
      </c>
      <c r="E4927" s="1" t="s">
        <v>1462</v>
      </c>
      <c r="F4927" s="1" t="s">
        <v>3546</v>
      </c>
      <c r="G4927" s="1" t="s">
        <v>105</v>
      </c>
      <c r="H4927" s="1" t="s">
        <v>298</v>
      </c>
      <c r="I4927" s="1">
        <v>3</v>
      </c>
      <c r="J4927" s="1">
        <v>2023</v>
      </c>
      <c r="K4927" s="1">
        <v>259814</v>
      </c>
      <c r="L4927" s="1">
        <v>0</v>
      </c>
      <c r="M4927" s="1">
        <f t="array" ref="M4927">SUMPRODUCT(MAX(ISNUMBER(SEARCH('Class Rules'!$B$6:$B$85,$E4927))*ISNUMBER(SEARCH('Class Rules'!$C$6:$C$85,$F4927))*'Class Rules'!$A$6:$A$85))</f>
        <v>51</v>
      </c>
      <c r="N4927" s="1" t="str">
        <f t="array" ref="N4927">IF($M4927=0,'Class Rules'!$D$3,INDEX('Class Rules'!$D$6:$D$85,MATCH($M4927,'Class Rules'!$A$6:$A$85,0)))</f>
        <v>Freight HDV</v>
      </c>
      <c r="O4927" s="1" t="str">
        <f t="array" ref="O4927">IF(SUMPRODUCT(MAX(ISNUMBER(SEARCH(Fuel_Rules!$A$6:$A$30,$E4927))*ISNUMBER(SEARCH(Fuel_Rules!$B$6:$B$30,$F4927))*(Fuel_Rules!$A$6:$A$30&lt;&gt;"")))&gt;0,"Plug-in hybrid",IF($G4927="Diesel","Diesel","Gasoline"))</f>
        <v>Diesel</v>
      </c>
    </row>
    <row r="4928" spans="1:15" ht="15" customHeight="1" x14ac:dyDescent="0.25">
      <c r="A4928" s="1">
        <v>2022</v>
      </c>
      <c r="B4928" s="1" t="s">
        <v>6908</v>
      </c>
      <c r="C4928" s="1" t="s">
        <v>1482</v>
      </c>
      <c r="D4928" s="1" t="s">
        <v>7299</v>
      </c>
      <c r="E4928" s="1" t="s">
        <v>1462</v>
      </c>
      <c r="F4928" s="1" t="s">
        <v>3548</v>
      </c>
      <c r="G4928" s="1" t="s">
        <v>105</v>
      </c>
      <c r="H4928" s="1" t="s">
        <v>298</v>
      </c>
      <c r="I4928" s="1">
        <v>3</v>
      </c>
      <c r="J4928" s="1">
        <v>2023</v>
      </c>
      <c r="K4928" s="1">
        <v>270900</v>
      </c>
      <c r="L4928" s="1">
        <v>0</v>
      </c>
      <c r="M4928" s="1">
        <f t="array" ref="M4928">SUMPRODUCT(MAX(ISNUMBER(SEARCH('Class Rules'!$B$6:$B$85,$E4928))*ISNUMBER(SEARCH('Class Rules'!$C$6:$C$85,$F4928))*'Class Rules'!$A$6:$A$85))</f>
        <v>52</v>
      </c>
      <c r="N4928" s="1" t="str">
        <f t="array" ref="N4928">IF($M4928=0,'Class Rules'!$D$3,INDEX('Class Rules'!$D$6:$D$85,MATCH($M4928,'Class Rules'!$A$6:$A$85,0)))</f>
        <v>Freight HDV</v>
      </c>
      <c r="O4928" s="1" t="str">
        <f t="array" ref="O4928">IF(SUMPRODUCT(MAX(ISNUMBER(SEARCH(Fuel_Rules!$A$6:$A$30,$E4928))*ISNUMBER(SEARCH(Fuel_Rules!$B$6:$B$30,$F4928))*(Fuel_Rules!$A$6:$A$30&lt;&gt;"")))&gt;0,"Plug-in hybrid",IF($G4928="Diesel","Diesel","Gasoline"))</f>
        <v>Diesel</v>
      </c>
    </row>
    <row r="4929" spans="1:15" ht="15" customHeight="1" x14ac:dyDescent="0.25">
      <c r="A4929" s="1">
        <v>2022</v>
      </c>
      <c r="B4929" s="1" t="s">
        <v>6908</v>
      </c>
      <c r="C4929" s="1" t="s">
        <v>1485</v>
      </c>
      <c r="D4929" s="1" t="s">
        <v>7300</v>
      </c>
      <c r="E4929" s="1" t="s">
        <v>1462</v>
      </c>
      <c r="F4929" s="1" t="s">
        <v>3550</v>
      </c>
      <c r="G4929" s="1" t="s">
        <v>105</v>
      </c>
      <c r="H4929" s="1" t="s">
        <v>298</v>
      </c>
      <c r="I4929" s="1">
        <v>3</v>
      </c>
      <c r="J4929" s="1">
        <v>2023</v>
      </c>
      <c r="K4929" s="1">
        <v>277415</v>
      </c>
      <c r="L4929" s="1">
        <v>0</v>
      </c>
      <c r="M4929" s="1">
        <f t="array" ref="M4929">SUMPRODUCT(MAX(ISNUMBER(SEARCH('Class Rules'!$B$6:$B$85,$E4929))*ISNUMBER(SEARCH('Class Rules'!$C$6:$C$85,$F4929))*'Class Rules'!$A$6:$A$85))</f>
        <v>55</v>
      </c>
      <c r="N4929" s="1" t="str">
        <f t="array" ref="N4929">IF($M4929=0,'Class Rules'!$D$3,INDEX('Class Rules'!$D$6:$D$85,MATCH($M4929,'Class Rules'!$A$6:$A$85,0)))</f>
        <v>Freight HDV</v>
      </c>
      <c r="O4929" s="1" t="str">
        <f t="array" ref="O4929">IF(SUMPRODUCT(MAX(ISNUMBER(SEARCH(Fuel_Rules!$A$6:$A$30,$E4929))*ISNUMBER(SEARCH(Fuel_Rules!$B$6:$B$30,$F4929))*(Fuel_Rules!$A$6:$A$30&lt;&gt;"")))&gt;0,"Plug-in hybrid",IF($G4929="Diesel","Diesel","Gasoline"))</f>
        <v>Diesel</v>
      </c>
    </row>
    <row r="4930" spans="1:15" ht="15" customHeight="1" x14ac:dyDescent="0.25">
      <c r="A4930" s="1">
        <v>2022</v>
      </c>
      <c r="B4930" s="1" t="s">
        <v>6908</v>
      </c>
      <c r="C4930" s="1" t="s">
        <v>1488</v>
      </c>
      <c r="D4930" s="1" t="s">
        <v>7301</v>
      </c>
      <c r="E4930" s="1" t="s">
        <v>1462</v>
      </c>
      <c r="F4930" s="1" t="s">
        <v>3552</v>
      </c>
      <c r="G4930" s="1" t="s">
        <v>105</v>
      </c>
      <c r="H4930" s="1" t="s">
        <v>298</v>
      </c>
      <c r="I4930" s="1">
        <v>3</v>
      </c>
      <c r="J4930" s="1">
        <v>2023</v>
      </c>
      <c r="K4930" s="1">
        <v>292015</v>
      </c>
      <c r="L4930" s="1">
        <v>0</v>
      </c>
      <c r="M4930" s="1">
        <f t="array" ref="M4930">SUMPRODUCT(MAX(ISNUMBER(SEARCH('Class Rules'!$B$6:$B$85,$E4930))*ISNUMBER(SEARCH('Class Rules'!$C$6:$C$85,$F4930))*'Class Rules'!$A$6:$A$85))</f>
        <v>52</v>
      </c>
      <c r="N4930" s="1" t="str">
        <f t="array" ref="N4930">IF($M4930=0,'Class Rules'!$D$3,INDEX('Class Rules'!$D$6:$D$85,MATCH($M4930,'Class Rules'!$A$6:$A$85,0)))</f>
        <v>Freight HDV</v>
      </c>
      <c r="O4930" s="1" t="str">
        <f t="array" ref="O4930">IF(SUMPRODUCT(MAX(ISNUMBER(SEARCH(Fuel_Rules!$A$6:$A$30,$E4930))*ISNUMBER(SEARCH(Fuel_Rules!$B$6:$B$30,$F4930))*(Fuel_Rules!$A$6:$A$30&lt;&gt;"")))&gt;0,"Plug-in hybrid",IF($G4930="Diesel","Diesel","Gasoline"))</f>
        <v>Diesel</v>
      </c>
    </row>
    <row r="4931" spans="1:15" ht="15" customHeight="1" x14ac:dyDescent="0.25">
      <c r="A4931" s="1">
        <v>2022</v>
      </c>
      <c r="B4931" s="1" t="s">
        <v>6908</v>
      </c>
      <c r="C4931" s="1" t="s">
        <v>1491</v>
      </c>
      <c r="D4931" s="1" t="s">
        <v>7302</v>
      </c>
      <c r="E4931" s="1" t="s">
        <v>1462</v>
      </c>
      <c r="F4931" s="1" t="s">
        <v>3554</v>
      </c>
      <c r="G4931" s="1" t="s">
        <v>105</v>
      </c>
      <c r="H4931" s="1" t="s">
        <v>298</v>
      </c>
      <c r="I4931" s="1">
        <v>3</v>
      </c>
      <c r="J4931" s="1">
        <v>2023</v>
      </c>
      <c r="K4931" s="1">
        <v>294055</v>
      </c>
      <c r="L4931" s="1">
        <v>0</v>
      </c>
      <c r="M4931" s="1">
        <f t="array" ref="M4931">SUMPRODUCT(MAX(ISNUMBER(SEARCH('Class Rules'!$B$6:$B$85,$E4931))*ISNUMBER(SEARCH('Class Rules'!$C$6:$C$85,$F4931))*'Class Rules'!$A$6:$A$85))</f>
        <v>52</v>
      </c>
      <c r="N4931" s="1" t="str">
        <f t="array" ref="N4931">IF($M4931=0,'Class Rules'!$D$3,INDEX('Class Rules'!$D$6:$D$85,MATCH($M4931,'Class Rules'!$A$6:$A$85,0)))</f>
        <v>Freight HDV</v>
      </c>
      <c r="O4931" s="1" t="str">
        <f t="array" ref="O4931">IF(SUMPRODUCT(MAX(ISNUMBER(SEARCH(Fuel_Rules!$A$6:$A$30,$E4931))*ISNUMBER(SEARCH(Fuel_Rules!$B$6:$B$30,$F4931))*(Fuel_Rules!$A$6:$A$30&lt;&gt;"")))&gt;0,"Plug-in hybrid",IF($G4931="Diesel","Diesel","Gasoline"))</f>
        <v>Diesel</v>
      </c>
    </row>
    <row r="4932" spans="1:15" ht="15" customHeight="1" x14ac:dyDescent="0.25">
      <c r="A4932" s="1">
        <v>2022</v>
      </c>
      <c r="B4932" s="1" t="s">
        <v>6908</v>
      </c>
      <c r="C4932" s="1" t="s">
        <v>1494</v>
      </c>
      <c r="D4932" s="1" t="s">
        <v>7303</v>
      </c>
      <c r="E4932" s="1" t="s">
        <v>1462</v>
      </c>
      <c r="F4932" s="1" t="s">
        <v>3556</v>
      </c>
      <c r="G4932" s="1" t="s">
        <v>105</v>
      </c>
      <c r="H4932" s="1" t="s">
        <v>298</v>
      </c>
      <c r="I4932" s="1">
        <v>2.2999999999999998</v>
      </c>
      <c r="J4932" s="1">
        <v>2023</v>
      </c>
      <c r="K4932" s="1">
        <v>257666</v>
      </c>
      <c r="L4932" s="1">
        <v>0</v>
      </c>
      <c r="M4932" s="1">
        <f t="array" ref="M4932">SUMPRODUCT(MAX(ISNUMBER(SEARCH('Class Rules'!$B$6:$B$85,$E4932))*ISNUMBER(SEARCH('Class Rules'!$C$6:$C$85,$F4932))*'Class Rules'!$A$6:$A$85))</f>
        <v>40</v>
      </c>
      <c r="N4932" s="1" t="str">
        <f t="array" ref="N4932">IF($M4932=0,'Class Rules'!$D$3,INDEX('Class Rules'!$D$6:$D$85,MATCH($M4932,'Class Rules'!$A$6:$A$85,0)))</f>
        <v>Freight LDV</v>
      </c>
      <c r="O4932" s="1" t="str">
        <f t="array" ref="O4932">IF(SUMPRODUCT(MAX(ISNUMBER(SEARCH(Fuel_Rules!$A$6:$A$30,$E4932))*ISNUMBER(SEARCH(Fuel_Rules!$B$6:$B$30,$F4932))*(Fuel_Rules!$A$6:$A$30&lt;&gt;"")))&gt;0,"Plug-in hybrid",IF($G4932="Diesel","Diesel","Gasoline"))</f>
        <v>Diesel</v>
      </c>
    </row>
    <row r="4933" spans="1:15" ht="15" customHeight="1" x14ac:dyDescent="0.25">
      <c r="A4933" s="1">
        <v>2022</v>
      </c>
      <c r="B4933" s="1" t="s">
        <v>6908</v>
      </c>
      <c r="C4933" s="1" t="s">
        <v>1497</v>
      </c>
      <c r="D4933" s="1" t="s">
        <v>7304</v>
      </c>
      <c r="E4933" s="1" t="s">
        <v>1462</v>
      </c>
      <c r="F4933" s="1" t="s">
        <v>3558</v>
      </c>
      <c r="G4933" s="1" t="s">
        <v>105</v>
      </c>
      <c r="H4933" s="1" t="s">
        <v>298</v>
      </c>
      <c r="I4933" s="1">
        <v>2.2999999999999998</v>
      </c>
      <c r="J4933" s="1">
        <v>2023</v>
      </c>
      <c r="K4933" s="1">
        <v>264885</v>
      </c>
      <c r="L4933" s="1">
        <v>0</v>
      </c>
      <c r="M4933" s="1">
        <f t="array" ref="M4933">SUMPRODUCT(MAX(ISNUMBER(SEARCH('Class Rules'!$B$6:$B$85,$E4933))*ISNUMBER(SEARCH('Class Rules'!$C$6:$C$85,$F4933))*'Class Rules'!$A$6:$A$85))</f>
        <v>40</v>
      </c>
      <c r="N4933" s="1" t="str">
        <f t="array" ref="N4933">IF($M4933=0,'Class Rules'!$D$3,INDEX('Class Rules'!$D$6:$D$85,MATCH($M4933,'Class Rules'!$A$6:$A$85,0)))</f>
        <v>Freight LDV</v>
      </c>
      <c r="O4933" s="1" t="str">
        <f t="array" ref="O4933">IF(SUMPRODUCT(MAX(ISNUMBER(SEARCH(Fuel_Rules!$A$6:$A$30,$E4933))*ISNUMBER(SEARCH(Fuel_Rules!$B$6:$B$30,$F4933))*(Fuel_Rules!$A$6:$A$30&lt;&gt;"")))&gt;0,"Plug-in hybrid",IF($G4933="Diesel","Diesel","Gasoline"))</f>
        <v>Diesel</v>
      </c>
    </row>
    <row r="4934" spans="1:15" ht="15" customHeight="1" x14ac:dyDescent="0.25">
      <c r="A4934" s="1">
        <v>2022</v>
      </c>
      <c r="B4934" s="1" t="s">
        <v>6908</v>
      </c>
      <c r="C4934" s="1" t="s">
        <v>1500</v>
      </c>
      <c r="D4934" s="1" t="s">
        <v>7305</v>
      </c>
      <c r="E4934" s="1" t="s">
        <v>1462</v>
      </c>
      <c r="F4934" s="1" t="s">
        <v>3560</v>
      </c>
      <c r="G4934" s="1" t="s">
        <v>105</v>
      </c>
      <c r="H4934" s="1" t="s">
        <v>298</v>
      </c>
      <c r="I4934" s="1">
        <v>2.2999999999999998</v>
      </c>
      <c r="J4934" s="1">
        <v>2023</v>
      </c>
      <c r="K4934" s="1">
        <v>262325</v>
      </c>
      <c r="L4934" s="1">
        <v>0</v>
      </c>
      <c r="M4934" s="1">
        <f t="array" ref="M4934">SUMPRODUCT(MAX(ISNUMBER(SEARCH('Class Rules'!$B$6:$B$85,$E4934))*ISNUMBER(SEARCH('Class Rules'!$C$6:$C$85,$F4934))*'Class Rules'!$A$6:$A$85))</f>
        <v>40</v>
      </c>
      <c r="N4934" s="1" t="str">
        <f t="array" ref="N4934">IF($M4934=0,'Class Rules'!$D$3,INDEX('Class Rules'!$D$6:$D$85,MATCH($M4934,'Class Rules'!$A$6:$A$85,0)))</f>
        <v>Freight LDV</v>
      </c>
      <c r="O4934" s="1" t="str">
        <f t="array" ref="O4934">IF(SUMPRODUCT(MAX(ISNUMBER(SEARCH(Fuel_Rules!$A$6:$A$30,$E4934))*ISNUMBER(SEARCH(Fuel_Rules!$B$6:$B$30,$F4934))*(Fuel_Rules!$A$6:$A$30&lt;&gt;"")))&gt;0,"Plug-in hybrid",IF($G4934="Diesel","Diesel","Gasoline"))</f>
        <v>Diesel</v>
      </c>
    </row>
    <row r="4935" spans="1:15" ht="15" customHeight="1" x14ac:dyDescent="0.25">
      <c r="A4935" s="1">
        <v>2022</v>
      </c>
      <c r="B4935" s="1" t="s">
        <v>6908</v>
      </c>
      <c r="C4935" s="1" t="s">
        <v>1503</v>
      </c>
      <c r="D4935" s="1" t="s">
        <v>7306</v>
      </c>
      <c r="E4935" s="1" t="s">
        <v>1462</v>
      </c>
      <c r="F4935" s="1" t="s">
        <v>3562</v>
      </c>
      <c r="G4935" s="1" t="s">
        <v>105</v>
      </c>
      <c r="H4935" s="1" t="s">
        <v>298</v>
      </c>
      <c r="I4935" s="1">
        <v>2.2999999999999998</v>
      </c>
      <c r="J4935" s="1">
        <v>2023</v>
      </c>
      <c r="K4935" s="1">
        <v>252666</v>
      </c>
      <c r="L4935" s="1">
        <v>0</v>
      </c>
      <c r="M4935" s="1">
        <f t="array" ref="M4935">SUMPRODUCT(MAX(ISNUMBER(SEARCH('Class Rules'!$B$6:$B$85,$E4935))*ISNUMBER(SEARCH('Class Rules'!$C$6:$C$85,$F4935))*'Class Rules'!$A$6:$A$85))</f>
        <v>40</v>
      </c>
      <c r="N4935" s="1" t="str">
        <f t="array" ref="N4935">IF($M4935=0,'Class Rules'!$D$3,INDEX('Class Rules'!$D$6:$D$85,MATCH($M4935,'Class Rules'!$A$6:$A$85,0)))</f>
        <v>Freight LDV</v>
      </c>
      <c r="O4935" s="1" t="str">
        <f t="array" ref="O4935">IF(SUMPRODUCT(MAX(ISNUMBER(SEARCH(Fuel_Rules!$A$6:$A$30,$E4935))*ISNUMBER(SEARCH(Fuel_Rules!$B$6:$B$30,$F4935))*(Fuel_Rules!$A$6:$A$30&lt;&gt;"")))&gt;0,"Plug-in hybrid",IF($G4935="Diesel","Diesel","Gasoline"))</f>
        <v>Diesel</v>
      </c>
    </row>
    <row r="4936" spans="1:15" ht="15" customHeight="1" x14ac:dyDescent="0.25">
      <c r="A4936" s="1">
        <v>2022</v>
      </c>
      <c r="B4936" s="1" t="s">
        <v>6908</v>
      </c>
      <c r="C4936" s="1" t="s">
        <v>1506</v>
      </c>
      <c r="D4936" s="1" t="s">
        <v>7307</v>
      </c>
      <c r="E4936" s="1" t="s">
        <v>1462</v>
      </c>
      <c r="F4936" s="1" t="s">
        <v>3564</v>
      </c>
      <c r="G4936" s="1" t="s">
        <v>105</v>
      </c>
      <c r="H4936" s="1" t="s">
        <v>298</v>
      </c>
      <c r="I4936" s="1">
        <v>2.2999999999999998</v>
      </c>
      <c r="J4936" s="1">
        <v>2023</v>
      </c>
      <c r="K4936" s="1">
        <v>217000</v>
      </c>
      <c r="L4936" s="1">
        <v>0</v>
      </c>
      <c r="M4936" s="1">
        <f t="array" ref="M4936">SUMPRODUCT(MAX(ISNUMBER(SEARCH('Class Rules'!$B$6:$B$85,$E4936))*ISNUMBER(SEARCH('Class Rules'!$C$6:$C$85,$F4936))*'Class Rules'!$A$6:$A$85))</f>
        <v>40</v>
      </c>
      <c r="N4936" s="1" t="str">
        <f t="array" ref="N4936">IF($M4936=0,'Class Rules'!$D$3,INDEX('Class Rules'!$D$6:$D$85,MATCH($M4936,'Class Rules'!$A$6:$A$85,0)))</f>
        <v>Freight LDV</v>
      </c>
      <c r="O4936" s="1" t="str">
        <f t="array" ref="O4936">IF(SUMPRODUCT(MAX(ISNUMBER(SEARCH(Fuel_Rules!$A$6:$A$30,$E4936))*ISNUMBER(SEARCH(Fuel_Rules!$B$6:$B$30,$F4936))*(Fuel_Rules!$A$6:$A$30&lt;&gt;"")))&gt;0,"Plug-in hybrid",IF($G4936="Diesel","Diesel","Gasoline"))</f>
        <v>Diesel</v>
      </c>
    </row>
    <row r="4937" spans="1:15" ht="15" customHeight="1" x14ac:dyDescent="0.25">
      <c r="A4937" s="1">
        <v>2022</v>
      </c>
      <c r="B4937" s="1" t="s">
        <v>6908</v>
      </c>
      <c r="C4937" s="1" t="s">
        <v>1509</v>
      </c>
      <c r="D4937" s="1" t="s">
        <v>7308</v>
      </c>
      <c r="E4937" s="1" t="s">
        <v>1462</v>
      </c>
      <c r="F4937" s="1" t="s">
        <v>3566</v>
      </c>
      <c r="G4937" s="1" t="s">
        <v>105</v>
      </c>
      <c r="H4937" s="1" t="s">
        <v>298</v>
      </c>
      <c r="I4937" s="1">
        <v>3</v>
      </c>
      <c r="J4937" s="1">
        <v>2023</v>
      </c>
      <c r="K4937" s="1">
        <v>288545</v>
      </c>
      <c r="L4937" s="1">
        <v>0</v>
      </c>
      <c r="M4937" s="1">
        <f t="array" ref="M4937">SUMPRODUCT(MAX(ISNUMBER(SEARCH('Class Rules'!$B$6:$B$85,$E4937))*ISNUMBER(SEARCH('Class Rules'!$C$6:$C$85,$F4937))*'Class Rules'!$A$6:$A$85))</f>
        <v>51</v>
      </c>
      <c r="N4937" s="1" t="str">
        <f t="array" ref="N4937">IF($M4937=0,'Class Rules'!$D$3,INDEX('Class Rules'!$D$6:$D$85,MATCH($M4937,'Class Rules'!$A$6:$A$85,0)))</f>
        <v>Freight HDV</v>
      </c>
      <c r="O4937" s="1" t="str">
        <f t="array" ref="O4937">IF(SUMPRODUCT(MAX(ISNUMBER(SEARCH(Fuel_Rules!$A$6:$A$30,$E4937))*ISNUMBER(SEARCH(Fuel_Rules!$B$6:$B$30,$F4937))*(Fuel_Rules!$A$6:$A$30&lt;&gt;"")))&gt;0,"Plug-in hybrid",IF($G4937="Diesel","Diesel","Gasoline"))</f>
        <v>Diesel</v>
      </c>
    </row>
    <row r="4938" spans="1:15" ht="15" customHeight="1" x14ac:dyDescent="0.25">
      <c r="A4938" s="1">
        <v>2022</v>
      </c>
      <c r="B4938" s="1" t="s">
        <v>6908</v>
      </c>
      <c r="C4938" s="1" t="s">
        <v>1512</v>
      </c>
      <c r="D4938" s="1" t="s">
        <v>7309</v>
      </c>
      <c r="E4938" s="1" t="s">
        <v>1462</v>
      </c>
      <c r="F4938" s="1" t="s">
        <v>3568</v>
      </c>
      <c r="G4938" s="1" t="s">
        <v>105</v>
      </c>
      <c r="H4938" s="1" t="s">
        <v>298</v>
      </c>
      <c r="I4938" s="1">
        <v>3</v>
      </c>
      <c r="J4938" s="1">
        <v>2023</v>
      </c>
      <c r="K4938" s="1">
        <v>273255</v>
      </c>
      <c r="L4938" s="1">
        <v>0</v>
      </c>
      <c r="M4938" s="1">
        <f t="array" ref="M4938">SUMPRODUCT(MAX(ISNUMBER(SEARCH('Class Rules'!$B$6:$B$85,$E4938))*ISNUMBER(SEARCH('Class Rules'!$C$6:$C$85,$F4938))*'Class Rules'!$A$6:$A$85))</f>
        <v>53</v>
      </c>
      <c r="N4938" s="1" t="str">
        <f t="array" ref="N4938">IF($M4938=0,'Class Rules'!$D$3,INDEX('Class Rules'!$D$6:$D$85,MATCH($M4938,'Class Rules'!$A$6:$A$85,0)))</f>
        <v>Freight HDV</v>
      </c>
      <c r="O4938" s="1" t="str">
        <f t="array" ref="O4938">IF(SUMPRODUCT(MAX(ISNUMBER(SEARCH(Fuel_Rules!$A$6:$A$30,$E4938))*ISNUMBER(SEARCH(Fuel_Rules!$B$6:$B$30,$F4938))*(Fuel_Rules!$A$6:$A$30&lt;&gt;"")))&gt;0,"Plug-in hybrid",IF($G4938="Diesel","Diesel","Gasoline"))</f>
        <v>Diesel</v>
      </c>
    </row>
    <row r="4939" spans="1:15" ht="15" customHeight="1" x14ac:dyDescent="0.25">
      <c r="A4939" s="1">
        <v>2022</v>
      </c>
      <c r="B4939" s="1" t="s">
        <v>6908</v>
      </c>
      <c r="C4939" s="1" t="s">
        <v>3569</v>
      </c>
      <c r="D4939" s="1" t="s">
        <v>7310</v>
      </c>
      <c r="E4939" s="1" t="s">
        <v>1462</v>
      </c>
      <c r="F4939" s="1" t="s">
        <v>3571</v>
      </c>
      <c r="G4939" s="1" t="s">
        <v>105</v>
      </c>
      <c r="H4939" s="1" t="s">
        <v>298</v>
      </c>
      <c r="I4939" s="1">
        <v>3</v>
      </c>
      <c r="J4939" s="1">
        <v>2023</v>
      </c>
      <c r="K4939" s="1">
        <v>275141</v>
      </c>
      <c r="L4939" s="1">
        <v>0</v>
      </c>
      <c r="M4939" s="1">
        <f t="array" ref="M4939">SUMPRODUCT(MAX(ISNUMBER(SEARCH('Class Rules'!$B$6:$B$85,$E4939))*ISNUMBER(SEARCH('Class Rules'!$C$6:$C$85,$F4939))*'Class Rules'!$A$6:$A$85))</f>
        <v>43</v>
      </c>
      <c r="N4939" s="1" t="str">
        <f t="array" ref="N4939">IF($M4939=0,'Class Rules'!$D$3,INDEX('Class Rules'!$D$6:$D$85,MATCH($M4939,'Class Rules'!$A$6:$A$85,0)))</f>
        <v>Freight LDV</v>
      </c>
      <c r="O4939" s="1" t="str">
        <f t="array" ref="O4939">IF(SUMPRODUCT(MAX(ISNUMBER(SEARCH(Fuel_Rules!$A$6:$A$30,$E4939))*ISNUMBER(SEARCH(Fuel_Rules!$B$6:$B$30,$F4939))*(Fuel_Rules!$A$6:$A$30&lt;&gt;"")))&gt;0,"Plug-in hybrid",IF($G4939="Diesel","Diesel","Gasoline"))</f>
        <v>Diesel</v>
      </c>
    </row>
    <row r="4940" spans="1:15" ht="15" customHeight="1" x14ac:dyDescent="0.25">
      <c r="A4940" s="1">
        <v>2022</v>
      </c>
      <c r="B4940" s="1" t="s">
        <v>6908</v>
      </c>
      <c r="C4940" s="1" t="s">
        <v>3569</v>
      </c>
      <c r="D4940" s="1" t="s">
        <v>7311</v>
      </c>
      <c r="E4940" s="1" t="s">
        <v>1462</v>
      </c>
      <c r="F4940" s="1" t="s">
        <v>3571</v>
      </c>
      <c r="G4940" s="1" t="s">
        <v>105</v>
      </c>
      <c r="H4940" s="1" t="s">
        <v>298</v>
      </c>
      <c r="I4940" s="1">
        <v>3</v>
      </c>
      <c r="J4940" s="1">
        <v>2023</v>
      </c>
      <c r="K4940" s="1">
        <v>228748</v>
      </c>
      <c r="L4940" s="1">
        <v>0</v>
      </c>
      <c r="M4940" s="1">
        <f t="array" ref="M4940">SUMPRODUCT(MAX(ISNUMBER(SEARCH('Class Rules'!$B$6:$B$85,$E4940))*ISNUMBER(SEARCH('Class Rules'!$C$6:$C$85,$F4940))*'Class Rules'!$A$6:$A$85))</f>
        <v>43</v>
      </c>
      <c r="N4940" s="1" t="str">
        <f t="array" ref="N4940">IF($M4940=0,'Class Rules'!$D$3,INDEX('Class Rules'!$D$6:$D$85,MATCH($M4940,'Class Rules'!$A$6:$A$85,0)))</f>
        <v>Freight LDV</v>
      </c>
      <c r="O4940" s="1" t="str">
        <f t="array" ref="O4940">IF(SUMPRODUCT(MAX(ISNUMBER(SEARCH(Fuel_Rules!$A$6:$A$30,$E4940))*ISNUMBER(SEARCH(Fuel_Rules!$B$6:$B$30,$F4940))*(Fuel_Rules!$A$6:$A$30&lt;&gt;"")))&gt;0,"Plug-in hybrid",IF($G4940="Diesel","Diesel","Gasoline"))</f>
        <v>Diesel</v>
      </c>
    </row>
    <row r="4941" spans="1:15" ht="15" customHeight="1" x14ac:dyDescent="0.25">
      <c r="A4941" s="1">
        <v>2022</v>
      </c>
      <c r="B4941" s="1" t="s">
        <v>6908</v>
      </c>
      <c r="C4941" s="1" t="s">
        <v>3572</v>
      </c>
      <c r="D4941" s="1" t="s">
        <v>7312</v>
      </c>
      <c r="E4941" s="1" t="s">
        <v>1462</v>
      </c>
      <c r="F4941" s="1" t="s">
        <v>3574</v>
      </c>
      <c r="G4941" s="1" t="s">
        <v>105</v>
      </c>
      <c r="H4941" s="1" t="s">
        <v>298</v>
      </c>
      <c r="I4941" s="1">
        <v>3</v>
      </c>
      <c r="J4941" s="1">
        <v>2023</v>
      </c>
      <c r="K4941" s="1">
        <v>261300</v>
      </c>
      <c r="L4941" s="1">
        <v>0</v>
      </c>
      <c r="M4941" s="1">
        <f t="array" ref="M4941">SUMPRODUCT(MAX(ISNUMBER(SEARCH('Class Rules'!$B$6:$B$85,$E4941))*ISNUMBER(SEARCH('Class Rules'!$C$6:$C$85,$F4941))*'Class Rules'!$A$6:$A$85))</f>
        <v>43</v>
      </c>
      <c r="N4941" s="1" t="str">
        <f t="array" ref="N4941">IF($M4941=0,'Class Rules'!$D$3,INDEX('Class Rules'!$D$6:$D$85,MATCH($M4941,'Class Rules'!$A$6:$A$85,0)))</f>
        <v>Freight LDV</v>
      </c>
      <c r="O4941" s="1" t="str">
        <f t="array" ref="O4941">IF(SUMPRODUCT(MAX(ISNUMBER(SEARCH(Fuel_Rules!$A$6:$A$30,$E4941))*ISNUMBER(SEARCH(Fuel_Rules!$B$6:$B$30,$F4941))*(Fuel_Rules!$A$6:$A$30&lt;&gt;"")))&gt;0,"Plug-in hybrid",IF($G4941="Diesel","Diesel","Gasoline"))</f>
        <v>Diesel</v>
      </c>
    </row>
    <row r="4942" spans="1:15" ht="15" customHeight="1" x14ac:dyDescent="0.25">
      <c r="A4942" s="1">
        <v>2022</v>
      </c>
      <c r="B4942" s="1" t="s">
        <v>6908</v>
      </c>
      <c r="C4942" s="1" t="s">
        <v>4585</v>
      </c>
      <c r="D4942" s="1" t="s">
        <v>7313</v>
      </c>
      <c r="E4942" s="1" t="s">
        <v>1462</v>
      </c>
      <c r="F4942" s="1" t="s">
        <v>4587</v>
      </c>
      <c r="G4942" s="1" t="s">
        <v>105</v>
      </c>
      <c r="H4942" s="1" t="s">
        <v>298</v>
      </c>
      <c r="I4942" s="1">
        <v>3</v>
      </c>
      <c r="J4942" s="1">
        <v>2023</v>
      </c>
      <c r="K4942" s="1">
        <v>254916</v>
      </c>
      <c r="L4942" s="1">
        <v>0</v>
      </c>
      <c r="M4942" s="1">
        <f t="array" ref="M4942">SUMPRODUCT(MAX(ISNUMBER(SEARCH('Class Rules'!$B$6:$B$85,$E4942))*ISNUMBER(SEARCH('Class Rules'!$C$6:$C$85,$F4942))*'Class Rules'!$A$6:$A$85))</f>
        <v>70</v>
      </c>
      <c r="N4942" s="1" t="str">
        <f t="array" ref="N4942">IF($M4942=0,'Class Rules'!$D$3,INDEX('Class Rules'!$D$6:$D$85,MATCH($M4942,'Class Rules'!$A$6:$A$85,0)))</f>
        <v>Passenger HDV</v>
      </c>
      <c r="O4942" s="1" t="str">
        <f t="array" ref="O4942">IF(SUMPRODUCT(MAX(ISNUMBER(SEARCH(Fuel_Rules!$A$6:$A$30,$E4942))*ISNUMBER(SEARCH(Fuel_Rules!$B$6:$B$30,$F4942))*(Fuel_Rules!$A$6:$A$30&lt;&gt;"")))&gt;0,"Plug-in hybrid",IF($G4942="Diesel","Diesel","Gasoline"))</f>
        <v>Diesel</v>
      </c>
    </row>
    <row r="4943" spans="1:15" ht="15" customHeight="1" x14ac:dyDescent="0.25">
      <c r="A4943" s="1">
        <v>2022</v>
      </c>
      <c r="B4943" s="1" t="s">
        <v>6908</v>
      </c>
      <c r="C4943" s="1" t="s">
        <v>4585</v>
      </c>
      <c r="D4943" s="1" t="s">
        <v>7314</v>
      </c>
      <c r="E4943" s="1" t="s">
        <v>1462</v>
      </c>
      <c r="F4943" s="1" t="s">
        <v>4587</v>
      </c>
      <c r="G4943" s="1" t="s">
        <v>105</v>
      </c>
      <c r="H4943" s="1" t="s">
        <v>298</v>
      </c>
      <c r="I4943" s="1">
        <v>3</v>
      </c>
      <c r="J4943" s="1">
        <v>2023</v>
      </c>
      <c r="K4943" s="1">
        <v>209284</v>
      </c>
      <c r="L4943" s="1">
        <v>0</v>
      </c>
      <c r="M4943" s="1">
        <f t="array" ref="M4943">SUMPRODUCT(MAX(ISNUMBER(SEARCH('Class Rules'!$B$6:$B$85,$E4943))*ISNUMBER(SEARCH('Class Rules'!$C$6:$C$85,$F4943))*'Class Rules'!$A$6:$A$85))</f>
        <v>70</v>
      </c>
      <c r="N4943" s="1" t="str">
        <f t="array" ref="N4943">IF($M4943=0,'Class Rules'!$D$3,INDEX('Class Rules'!$D$6:$D$85,MATCH($M4943,'Class Rules'!$A$6:$A$85,0)))</f>
        <v>Passenger HDV</v>
      </c>
      <c r="O4943" s="1" t="str">
        <f t="array" ref="O4943">IF(SUMPRODUCT(MAX(ISNUMBER(SEARCH(Fuel_Rules!$A$6:$A$30,$E4943))*ISNUMBER(SEARCH(Fuel_Rules!$B$6:$B$30,$F4943))*(Fuel_Rules!$A$6:$A$30&lt;&gt;"")))&gt;0,"Plug-in hybrid",IF($G4943="Diesel","Diesel","Gasoline"))</f>
        <v>Diesel</v>
      </c>
    </row>
    <row r="4944" spans="1:15" ht="15" customHeight="1" x14ac:dyDescent="0.25">
      <c r="A4944" s="1">
        <v>2022</v>
      </c>
      <c r="B4944" s="1" t="s">
        <v>6908</v>
      </c>
      <c r="C4944" s="1" t="s">
        <v>1519</v>
      </c>
      <c r="D4944" s="1" t="s">
        <v>7315</v>
      </c>
      <c r="E4944" s="1" t="s">
        <v>1517</v>
      </c>
      <c r="F4944" s="1" t="s">
        <v>1521</v>
      </c>
      <c r="G4944" s="1" t="s">
        <v>105</v>
      </c>
      <c r="H4944" s="1" t="s">
        <v>298</v>
      </c>
      <c r="I4944" s="1">
        <v>2</v>
      </c>
      <c r="J4944" s="1">
        <v>2023</v>
      </c>
      <c r="K4944" s="1">
        <v>145038</v>
      </c>
      <c r="L4944" s="1">
        <v>0</v>
      </c>
      <c r="M4944" s="1">
        <f t="array" ref="M4944">SUMPRODUCT(MAX(ISNUMBER(SEARCH('Class Rules'!$B$6:$B$85,$E4944))*ISNUMBER(SEARCH('Class Rules'!$C$6:$C$85,$F4944))*'Class Rules'!$A$6:$A$85))</f>
        <v>0</v>
      </c>
      <c r="N4944" s="1" t="str">
        <f t="array" ref="N4944">IF($M4944=0,'Class Rules'!$D$3,INDEX('Class Rules'!$D$6:$D$85,MATCH($M4944,'Class Rules'!$A$6:$A$85,0)))</f>
        <v>Passenger LDV</v>
      </c>
      <c r="O4944" s="1" t="str">
        <f t="array" ref="O4944">IF(SUMPRODUCT(MAX(ISNUMBER(SEARCH(Fuel_Rules!$A$6:$A$30,$E4944))*ISNUMBER(SEARCH(Fuel_Rules!$B$6:$B$30,$F4944))*(Fuel_Rules!$A$6:$A$30&lt;&gt;"")))&gt;0,"Plug-in hybrid",IF($G4944="Diesel","Diesel","Gasoline"))</f>
        <v>Diesel</v>
      </c>
    </row>
    <row r="4945" spans="1:15" ht="15" customHeight="1" x14ac:dyDescent="0.25">
      <c r="A4945" s="1">
        <v>2022</v>
      </c>
      <c r="B4945" s="1" t="s">
        <v>6908</v>
      </c>
      <c r="C4945" s="1" t="s">
        <v>1528</v>
      </c>
      <c r="D4945" s="1" t="s">
        <v>7316</v>
      </c>
      <c r="E4945" s="1" t="s">
        <v>1517</v>
      </c>
      <c r="F4945" s="1" t="s">
        <v>1530</v>
      </c>
      <c r="G4945" s="1" t="s">
        <v>103</v>
      </c>
      <c r="H4945" s="1" t="s">
        <v>437</v>
      </c>
      <c r="I4945" s="1">
        <v>2</v>
      </c>
      <c r="J4945" s="1">
        <v>2023</v>
      </c>
      <c r="K4945" s="1">
        <v>163570</v>
      </c>
      <c r="L4945" s="1">
        <v>0</v>
      </c>
      <c r="M4945" s="1">
        <f t="array" ref="M4945">SUMPRODUCT(MAX(ISNUMBER(SEARCH('Class Rules'!$B$6:$B$85,$E4945))*ISNUMBER(SEARCH('Class Rules'!$C$6:$C$85,$F4945))*'Class Rules'!$A$6:$A$85))</f>
        <v>0</v>
      </c>
      <c r="N4945" s="1" t="str">
        <f t="array" ref="N4945">IF($M4945=0,'Class Rules'!$D$3,INDEX('Class Rules'!$D$6:$D$85,MATCH($M4945,'Class Rules'!$A$6:$A$85,0)))</f>
        <v>Passenger LDV</v>
      </c>
      <c r="O4945" s="1" t="str">
        <f t="array" ref="O4945">IF(SUMPRODUCT(MAX(ISNUMBER(SEARCH(Fuel_Rules!$A$6:$A$30,$E4945))*ISNUMBER(SEARCH(Fuel_Rules!$B$6:$B$30,$F4945))*(Fuel_Rules!$A$6:$A$30&lt;&gt;"")))&gt;0,"Plug-in hybrid",IF($G4945="Diesel","Diesel","Gasoline"))</f>
        <v>Gasoline</v>
      </c>
    </row>
    <row r="4946" spans="1:15" ht="15" customHeight="1" x14ac:dyDescent="0.25">
      <c r="A4946" s="1">
        <v>2022</v>
      </c>
      <c r="B4946" s="1" t="s">
        <v>6908</v>
      </c>
      <c r="C4946" s="1" t="s">
        <v>1534</v>
      </c>
      <c r="D4946" s="1" t="s">
        <v>7317</v>
      </c>
      <c r="E4946" s="1" t="s">
        <v>1517</v>
      </c>
      <c r="F4946" s="1" t="s">
        <v>1536</v>
      </c>
      <c r="G4946" s="1" t="s">
        <v>103</v>
      </c>
      <c r="H4946" s="1" t="s">
        <v>298</v>
      </c>
      <c r="I4946" s="1">
        <v>1.5</v>
      </c>
      <c r="J4946" s="1">
        <v>2023</v>
      </c>
      <c r="K4946" s="1">
        <v>102410</v>
      </c>
      <c r="L4946" s="1">
        <v>0</v>
      </c>
      <c r="M4946" s="1">
        <f t="array" ref="M4946">SUMPRODUCT(MAX(ISNUMBER(SEARCH('Class Rules'!$B$6:$B$85,$E4946))*ISNUMBER(SEARCH('Class Rules'!$C$6:$C$85,$F4946))*'Class Rules'!$A$6:$A$85))</f>
        <v>0</v>
      </c>
      <c r="N4946" s="1" t="str">
        <f t="array" ref="N4946">IF($M4946=0,'Class Rules'!$D$3,INDEX('Class Rules'!$D$6:$D$85,MATCH($M4946,'Class Rules'!$A$6:$A$85,0)))</f>
        <v>Passenger LDV</v>
      </c>
      <c r="O4946" s="1" t="str">
        <f t="array" ref="O4946">IF(SUMPRODUCT(MAX(ISNUMBER(SEARCH(Fuel_Rules!$A$6:$A$30,$E4946))*ISNUMBER(SEARCH(Fuel_Rules!$B$6:$B$30,$F4946))*(Fuel_Rules!$A$6:$A$30&lt;&gt;"")))&gt;0,"Plug-in hybrid",IF($G4946="Diesel","Diesel","Gasoline"))</f>
        <v>Gasoline</v>
      </c>
    </row>
    <row r="4947" spans="1:15" ht="15" customHeight="1" x14ac:dyDescent="0.25">
      <c r="A4947" s="1">
        <v>2022</v>
      </c>
      <c r="B4947" s="1" t="s">
        <v>6908</v>
      </c>
      <c r="C4947" s="1" t="s">
        <v>1537</v>
      </c>
      <c r="D4947" s="1" t="s">
        <v>7318</v>
      </c>
      <c r="E4947" s="1" t="s">
        <v>1517</v>
      </c>
      <c r="F4947" s="1" t="s">
        <v>1539</v>
      </c>
      <c r="G4947" s="1" t="s">
        <v>103</v>
      </c>
      <c r="H4947" s="1" t="s">
        <v>437</v>
      </c>
      <c r="I4947" s="1">
        <v>1.6</v>
      </c>
      <c r="J4947" s="1">
        <v>2023</v>
      </c>
      <c r="K4947" s="1">
        <v>114506</v>
      </c>
      <c r="L4947" s="1">
        <v>0</v>
      </c>
      <c r="M4947" s="1">
        <f t="array" ref="M4947">SUMPRODUCT(MAX(ISNUMBER(SEARCH('Class Rules'!$B$6:$B$85,$E4947))*ISNUMBER(SEARCH('Class Rules'!$C$6:$C$85,$F4947))*'Class Rules'!$A$6:$A$85))</f>
        <v>0</v>
      </c>
      <c r="N4947" s="1" t="str">
        <f t="array" ref="N4947">IF($M4947=0,'Class Rules'!$D$3,INDEX('Class Rules'!$D$6:$D$85,MATCH($M4947,'Class Rules'!$A$6:$A$85,0)))</f>
        <v>Passenger LDV</v>
      </c>
      <c r="O4947" s="1" t="str">
        <f t="array" ref="O4947">IF(SUMPRODUCT(MAX(ISNUMBER(SEARCH(Fuel_Rules!$A$6:$A$30,$E4947))*ISNUMBER(SEARCH(Fuel_Rules!$B$6:$B$30,$F4947))*(Fuel_Rules!$A$6:$A$30&lt;&gt;"")))&gt;0,"Plug-in hybrid",IF($G4947="Diesel","Diesel","Gasoline"))</f>
        <v>Gasoline</v>
      </c>
    </row>
    <row r="4948" spans="1:15" ht="15" customHeight="1" x14ac:dyDescent="0.25">
      <c r="A4948" s="1">
        <v>2022</v>
      </c>
      <c r="B4948" s="1" t="s">
        <v>6908</v>
      </c>
      <c r="C4948" s="1" t="s">
        <v>1540</v>
      </c>
      <c r="D4948" s="1" t="s">
        <v>7319</v>
      </c>
      <c r="E4948" s="1" t="s">
        <v>1517</v>
      </c>
      <c r="F4948" s="1" t="s">
        <v>1542</v>
      </c>
      <c r="G4948" s="1" t="s">
        <v>103</v>
      </c>
      <c r="H4948" s="1" t="s">
        <v>437</v>
      </c>
      <c r="I4948" s="1">
        <v>1.6</v>
      </c>
      <c r="J4948" s="1">
        <v>2023</v>
      </c>
      <c r="K4948" s="1">
        <v>133784</v>
      </c>
      <c r="L4948" s="1">
        <v>0</v>
      </c>
      <c r="M4948" s="1">
        <f t="array" ref="M4948">SUMPRODUCT(MAX(ISNUMBER(SEARCH('Class Rules'!$B$6:$B$85,$E4948))*ISNUMBER(SEARCH('Class Rules'!$C$6:$C$85,$F4948))*'Class Rules'!$A$6:$A$85))</f>
        <v>0</v>
      </c>
      <c r="N4948" s="1" t="str">
        <f t="array" ref="N4948">IF($M4948=0,'Class Rules'!$D$3,INDEX('Class Rules'!$D$6:$D$85,MATCH($M4948,'Class Rules'!$A$6:$A$85,0)))</f>
        <v>Passenger LDV</v>
      </c>
      <c r="O4948" s="1" t="str">
        <f t="array" ref="O4948">IF(SUMPRODUCT(MAX(ISNUMBER(SEARCH(Fuel_Rules!$A$6:$A$30,$E4948))*ISNUMBER(SEARCH(Fuel_Rules!$B$6:$B$30,$F4948))*(Fuel_Rules!$A$6:$A$30&lt;&gt;"")))&gt;0,"Plug-in hybrid",IF($G4948="Diesel","Diesel","Gasoline"))</f>
        <v>Gasoline</v>
      </c>
    </row>
    <row r="4949" spans="1:15" ht="15" customHeight="1" x14ac:dyDescent="0.25">
      <c r="A4949" s="1">
        <v>2022</v>
      </c>
      <c r="B4949" s="1" t="s">
        <v>6908</v>
      </c>
      <c r="C4949" s="1" t="s">
        <v>1543</v>
      </c>
      <c r="D4949" s="1" t="s">
        <v>7320</v>
      </c>
      <c r="E4949" s="1" t="s">
        <v>1517</v>
      </c>
      <c r="F4949" s="1" t="s">
        <v>1545</v>
      </c>
      <c r="G4949" s="1" t="s">
        <v>103</v>
      </c>
      <c r="H4949" s="1" t="s">
        <v>437</v>
      </c>
      <c r="I4949" s="1">
        <v>1.5</v>
      </c>
      <c r="J4949" s="1">
        <v>2023</v>
      </c>
      <c r="K4949" s="1">
        <v>153527</v>
      </c>
      <c r="L4949" s="1">
        <v>0</v>
      </c>
      <c r="M4949" s="1">
        <f t="array" ref="M4949">SUMPRODUCT(MAX(ISNUMBER(SEARCH('Class Rules'!$B$6:$B$85,$E4949))*ISNUMBER(SEARCH('Class Rules'!$C$6:$C$85,$F4949))*'Class Rules'!$A$6:$A$85))</f>
        <v>0</v>
      </c>
      <c r="N4949" s="1" t="str">
        <f t="array" ref="N4949">IF($M4949=0,'Class Rules'!$D$3,INDEX('Class Rules'!$D$6:$D$85,MATCH($M4949,'Class Rules'!$A$6:$A$85,0)))</f>
        <v>Passenger LDV</v>
      </c>
      <c r="O4949" s="1" t="str">
        <f t="array" ref="O4949">IF(SUMPRODUCT(MAX(ISNUMBER(SEARCH(Fuel_Rules!$A$6:$A$30,$E4949))*ISNUMBER(SEARCH(Fuel_Rules!$B$6:$B$30,$F4949))*(Fuel_Rules!$A$6:$A$30&lt;&gt;"")))&gt;0,"Plug-in hybrid",IF($G4949="Diesel","Diesel","Gasoline"))</f>
        <v>Gasoline</v>
      </c>
    </row>
    <row r="4950" spans="1:15" ht="15" customHeight="1" x14ac:dyDescent="0.25">
      <c r="A4950" s="1">
        <v>2022</v>
      </c>
      <c r="B4950" s="1" t="s">
        <v>6908</v>
      </c>
      <c r="C4950" s="1" t="s">
        <v>1546</v>
      </c>
      <c r="D4950" s="1" t="s">
        <v>7321</v>
      </c>
      <c r="E4950" s="1" t="s">
        <v>1548</v>
      </c>
      <c r="F4950" s="1" t="s">
        <v>1549</v>
      </c>
      <c r="G4950" s="1" t="s">
        <v>103</v>
      </c>
      <c r="H4950" s="1" t="s">
        <v>437</v>
      </c>
      <c r="I4950" s="1">
        <v>3</v>
      </c>
      <c r="J4950" s="1">
        <v>2023</v>
      </c>
      <c r="K4950" s="1">
        <v>498894</v>
      </c>
      <c r="L4950" s="1">
        <v>0</v>
      </c>
      <c r="M4950" s="1">
        <f t="array" ref="M4950">SUMPRODUCT(MAX(ISNUMBER(SEARCH('Class Rules'!$B$6:$B$85,$E4950))*ISNUMBER(SEARCH('Class Rules'!$C$6:$C$85,$F4950))*'Class Rules'!$A$6:$A$85))</f>
        <v>0</v>
      </c>
      <c r="N4950" s="1" t="str">
        <f t="array" ref="N4950">IF($M4950=0,'Class Rules'!$D$3,INDEX('Class Rules'!$D$6:$D$85,MATCH($M4950,'Class Rules'!$A$6:$A$85,0)))</f>
        <v>Passenger LDV</v>
      </c>
      <c r="O4950" s="1" t="str">
        <f t="array" ref="O4950">IF(SUMPRODUCT(MAX(ISNUMBER(SEARCH(Fuel_Rules!$A$6:$A$30,$E4950))*ISNUMBER(SEARCH(Fuel_Rules!$B$6:$B$30,$F4950))*(Fuel_Rules!$A$6:$A$30&lt;&gt;"")))&gt;0,"Plug-in hybrid",IF($G4950="Diesel","Diesel","Gasoline"))</f>
        <v>Gasoline</v>
      </c>
    </row>
    <row r="4951" spans="1:15" ht="15" customHeight="1" x14ac:dyDescent="0.25">
      <c r="A4951" s="1">
        <v>2022</v>
      </c>
      <c r="B4951" s="1" t="s">
        <v>6908</v>
      </c>
      <c r="C4951" s="1" t="s">
        <v>1556</v>
      </c>
      <c r="D4951" s="1" t="s">
        <v>7322</v>
      </c>
      <c r="E4951" s="1" t="s">
        <v>1548</v>
      </c>
      <c r="F4951" s="1" t="s">
        <v>1558</v>
      </c>
      <c r="G4951" s="1" t="s">
        <v>103</v>
      </c>
      <c r="H4951" s="1" t="s">
        <v>298</v>
      </c>
      <c r="I4951" s="1">
        <v>2</v>
      </c>
      <c r="J4951" s="1">
        <v>2023</v>
      </c>
      <c r="K4951" s="1">
        <v>402767</v>
      </c>
      <c r="L4951" s="1">
        <v>0</v>
      </c>
      <c r="M4951" s="1">
        <f t="array" ref="M4951">SUMPRODUCT(MAX(ISNUMBER(SEARCH('Class Rules'!$B$6:$B$85,$E4951))*ISNUMBER(SEARCH('Class Rules'!$C$6:$C$85,$F4951))*'Class Rules'!$A$6:$A$85))</f>
        <v>0</v>
      </c>
      <c r="N4951" s="1" t="str">
        <f t="array" ref="N4951">IF($M4951=0,'Class Rules'!$D$3,INDEX('Class Rules'!$D$6:$D$85,MATCH($M4951,'Class Rules'!$A$6:$A$85,0)))</f>
        <v>Passenger LDV</v>
      </c>
      <c r="O4951" s="1" t="str">
        <f t="array" ref="O4951">IF(SUMPRODUCT(MAX(ISNUMBER(SEARCH(Fuel_Rules!$A$6:$A$30,$E4951))*ISNUMBER(SEARCH(Fuel_Rules!$B$6:$B$30,$F4951))*(Fuel_Rules!$A$6:$A$30&lt;&gt;"")))&gt;0,"Plug-in hybrid",IF($G4951="Diesel","Diesel","Gasoline"))</f>
        <v>Gasoline</v>
      </c>
    </row>
    <row r="4952" spans="1:15" ht="15" customHeight="1" x14ac:dyDescent="0.25">
      <c r="A4952" s="1">
        <v>2022</v>
      </c>
      <c r="B4952" s="1" t="s">
        <v>6908</v>
      </c>
      <c r="C4952" s="1" t="s">
        <v>1559</v>
      </c>
      <c r="D4952" s="1" t="s">
        <v>7323</v>
      </c>
      <c r="E4952" s="1" t="s">
        <v>1548</v>
      </c>
      <c r="F4952" s="1" t="s">
        <v>1561</v>
      </c>
      <c r="G4952" s="1" t="s">
        <v>103</v>
      </c>
      <c r="H4952" s="1" t="s">
        <v>437</v>
      </c>
      <c r="I4952" s="1">
        <v>2</v>
      </c>
      <c r="J4952" s="1">
        <v>2023</v>
      </c>
      <c r="K4952" s="1">
        <v>556675</v>
      </c>
      <c r="L4952" s="1">
        <v>0</v>
      </c>
      <c r="M4952" s="1">
        <f t="array" ref="M4952">SUMPRODUCT(MAX(ISNUMBER(SEARCH('Class Rules'!$B$6:$B$85,$E4952))*ISNUMBER(SEARCH('Class Rules'!$C$6:$C$85,$F4952))*'Class Rules'!$A$6:$A$85))</f>
        <v>0</v>
      </c>
      <c r="N4952" s="1" t="str">
        <f t="array" ref="N4952">IF($M4952=0,'Class Rules'!$D$3,INDEX('Class Rules'!$D$6:$D$85,MATCH($M4952,'Class Rules'!$A$6:$A$85,0)))</f>
        <v>Passenger LDV</v>
      </c>
      <c r="O4952" s="1" t="str">
        <f t="array" ref="O4952">IF(SUMPRODUCT(MAX(ISNUMBER(SEARCH(Fuel_Rules!$A$6:$A$30,$E4952))*ISNUMBER(SEARCH(Fuel_Rules!$B$6:$B$30,$F4952))*(Fuel_Rules!$A$6:$A$30&lt;&gt;"")))&gt;0,"Plug-in hybrid",IF($G4952="Diesel","Diesel","Gasoline"))</f>
        <v>Gasoline</v>
      </c>
    </row>
    <row r="4953" spans="1:15" ht="15" customHeight="1" x14ac:dyDescent="0.25">
      <c r="A4953" s="1">
        <v>2022</v>
      </c>
      <c r="B4953" s="1" t="s">
        <v>6908</v>
      </c>
      <c r="C4953" s="1" t="s">
        <v>1568</v>
      </c>
      <c r="D4953" s="1" t="s">
        <v>7324</v>
      </c>
      <c r="E4953" s="1" t="s">
        <v>1548</v>
      </c>
      <c r="F4953" s="1" t="s">
        <v>1570</v>
      </c>
      <c r="G4953" s="1" t="s">
        <v>103</v>
      </c>
      <c r="H4953" s="1" t="s">
        <v>437</v>
      </c>
      <c r="I4953" s="1">
        <v>2</v>
      </c>
      <c r="J4953" s="1">
        <v>2023</v>
      </c>
      <c r="K4953" s="1">
        <v>562315</v>
      </c>
      <c r="L4953" s="1">
        <v>0</v>
      </c>
      <c r="M4953" s="1">
        <f t="array" ref="M4953">SUMPRODUCT(MAX(ISNUMBER(SEARCH('Class Rules'!$B$6:$B$85,$E4953))*ISNUMBER(SEARCH('Class Rules'!$C$6:$C$85,$F4953))*'Class Rules'!$A$6:$A$85))</f>
        <v>0</v>
      </c>
      <c r="N4953" s="1" t="str">
        <f t="array" ref="N4953">IF($M4953=0,'Class Rules'!$D$3,INDEX('Class Rules'!$D$6:$D$85,MATCH($M4953,'Class Rules'!$A$6:$A$85,0)))</f>
        <v>Passenger LDV</v>
      </c>
      <c r="O4953" s="1" t="str">
        <f t="array" ref="O4953">IF(SUMPRODUCT(MAX(ISNUMBER(SEARCH(Fuel_Rules!$A$6:$A$30,$E4953))*ISNUMBER(SEARCH(Fuel_Rules!$B$6:$B$30,$F4953))*(Fuel_Rules!$A$6:$A$30&lt;&gt;"")))&gt;0,"Plug-in hybrid",IF($G4953="Diesel","Diesel","Gasoline"))</f>
        <v>Gasoline</v>
      </c>
    </row>
    <row r="4954" spans="1:15" ht="15" customHeight="1" x14ac:dyDescent="0.25">
      <c r="A4954" s="1">
        <v>2022</v>
      </c>
      <c r="B4954" s="1" t="s">
        <v>6908</v>
      </c>
      <c r="C4954" s="1" t="s">
        <v>1574</v>
      </c>
      <c r="D4954" s="1" t="s">
        <v>7325</v>
      </c>
      <c r="E4954" s="1" t="s">
        <v>1548</v>
      </c>
      <c r="F4954" s="1" t="s">
        <v>1576</v>
      </c>
      <c r="G4954" s="1" t="s">
        <v>103</v>
      </c>
      <c r="H4954" s="1" t="s">
        <v>437</v>
      </c>
      <c r="I4954" s="1">
        <v>2</v>
      </c>
      <c r="J4954" s="1">
        <v>2023</v>
      </c>
      <c r="K4954" s="1">
        <v>371400</v>
      </c>
      <c r="L4954" s="1">
        <v>0</v>
      </c>
      <c r="M4954" s="1">
        <f t="array" ref="M4954">SUMPRODUCT(MAX(ISNUMBER(SEARCH('Class Rules'!$B$6:$B$85,$E4954))*ISNUMBER(SEARCH('Class Rules'!$C$6:$C$85,$F4954))*'Class Rules'!$A$6:$A$85))</f>
        <v>0</v>
      </c>
      <c r="N4954" s="1" t="str">
        <f t="array" ref="N4954">IF($M4954=0,'Class Rules'!$D$3,INDEX('Class Rules'!$D$6:$D$85,MATCH($M4954,'Class Rules'!$A$6:$A$85,0)))</f>
        <v>Passenger LDV</v>
      </c>
      <c r="O4954" s="1" t="str">
        <f t="array" ref="O4954">IF(SUMPRODUCT(MAX(ISNUMBER(SEARCH(Fuel_Rules!$A$6:$A$30,$E4954))*ISNUMBER(SEARCH(Fuel_Rules!$B$6:$B$30,$F4954))*(Fuel_Rules!$A$6:$A$30&lt;&gt;"")))&gt;0,"Plug-in hybrid",IF($G4954="Diesel","Diesel","Gasoline"))</f>
        <v>Gasoline</v>
      </c>
    </row>
    <row r="4955" spans="1:15" ht="15" customHeight="1" x14ac:dyDescent="0.25">
      <c r="A4955" s="1">
        <v>2022</v>
      </c>
      <c r="B4955" s="1" t="s">
        <v>6908</v>
      </c>
      <c r="C4955" s="1" t="s">
        <v>1577</v>
      </c>
      <c r="D4955" s="1" t="s">
        <v>7326</v>
      </c>
      <c r="E4955" s="1" t="s">
        <v>1548</v>
      </c>
      <c r="F4955" s="1" t="s">
        <v>1579</v>
      </c>
      <c r="G4955" s="1" t="s">
        <v>103</v>
      </c>
      <c r="H4955" s="1" t="s">
        <v>298</v>
      </c>
      <c r="I4955" s="1">
        <v>5</v>
      </c>
      <c r="J4955" s="1">
        <v>2023</v>
      </c>
      <c r="K4955" s="1">
        <v>794950</v>
      </c>
      <c r="L4955" s="1">
        <v>0</v>
      </c>
      <c r="M4955" s="1">
        <f t="array" ref="M4955">SUMPRODUCT(MAX(ISNUMBER(SEARCH('Class Rules'!$B$6:$B$85,$E4955))*ISNUMBER(SEARCH('Class Rules'!$C$6:$C$85,$F4955))*'Class Rules'!$A$6:$A$85))</f>
        <v>0</v>
      </c>
      <c r="N4955" s="1" t="str">
        <f t="array" ref="N4955">IF($M4955=0,'Class Rules'!$D$3,INDEX('Class Rules'!$D$6:$D$85,MATCH($M4955,'Class Rules'!$A$6:$A$85,0)))</f>
        <v>Passenger LDV</v>
      </c>
      <c r="O4955" s="1" t="str">
        <f t="array" ref="O4955">IF(SUMPRODUCT(MAX(ISNUMBER(SEARCH(Fuel_Rules!$A$6:$A$30,$E4955))*ISNUMBER(SEARCH(Fuel_Rules!$B$6:$B$30,$F4955))*(Fuel_Rules!$A$6:$A$30&lt;&gt;"")))&gt;0,"Plug-in hybrid",IF($G4955="Diesel","Diesel","Gasoline"))</f>
        <v>Gasoline</v>
      </c>
    </row>
    <row r="4956" spans="1:15" ht="15" customHeight="1" x14ac:dyDescent="0.25">
      <c r="A4956" s="1">
        <v>2022</v>
      </c>
      <c r="B4956" s="1" t="s">
        <v>6908</v>
      </c>
      <c r="C4956" s="1" t="s">
        <v>1580</v>
      </c>
      <c r="D4956" s="1" t="s">
        <v>7327</v>
      </c>
      <c r="E4956" s="1" t="s">
        <v>1548</v>
      </c>
      <c r="F4956" s="1" t="s">
        <v>1582</v>
      </c>
      <c r="G4956" s="1" t="s">
        <v>103</v>
      </c>
      <c r="H4956" s="1" t="s">
        <v>437</v>
      </c>
      <c r="I4956" s="1">
        <v>3</v>
      </c>
      <c r="J4956" s="1">
        <v>2023</v>
      </c>
      <c r="K4956" s="1">
        <v>523472</v>
      </c>
      <c r="L4956" s="1">
        <v>0</v>
      </c>
      <c r="M4956" s="1">
        <f t="array" ref="M4956">SUMPRODUCT(MAX(ISNUMBER(SEARCH('Class Rules'!$B$6:$B$85,$E4956))*ISNUMBER(SEARCH('Class Rules'!$C$6:$C$85,$F4956))*'Class Rules'!$A$6:$A$85))</f>
        <v>0</v>
      </c>
      <c r="N4956" s="1" t="str">
        <f t="array" ref="N4956">IF($M4956=0,'Class Rules'!$D$3,INDEX('Class Rules'!$D$6:$D$85,MATCH($M4956,'Class Rules'!$A$6:$A$85,0)))</f>
        <v>Passenger LDV</v>
      </c>
      <c r="O4956" s="1" t="str">
        <f t="array" ref="O4956">IF(SUMPRODUCT(MAX(ISNUMBER(SEARCH(Fuel_Rules!$A$6:$A$30,$E4956))*ISNUMBER(SEARCH(Fuel_Rules!$B$6:$B$30,$F4956))*(Fuel_Rules!$A$6:$A$30&lt;&gt;"")))&gt;0,"Plug-in hybrid",IF($G4956="Diesel","Diesel","Gasoline"))</f>
        <v>Gasoline</v>
      </c>
    </row>
    <row r="4957" spans="1:15" ht="15" customHeight="1" x14ac:dyDescent="0.25">
      <c r="A4957" s="1">
        <v>2022</v>
      </c>
      <c r="B4957" s="1" t="s">
        <v>6908</v>
      </c>
      <c r="C4957" s="1" t="s">
        <v>1583</v>
      </c>
      <c r="D4957" s="1" t="s">
        <v>7328</v>
      </c>
      <c r="E4957" s="1" t="s">
        <v>1548</v>
      </c>
      <c r="F4957" s="1" t="s">
        <v>1585</v>
      </c>
      <c r="G4957" s="1" t="s">
        <v>103</v>
      </c>
      <c r="H4957" s="1" t="s">
        <v>437</v>
      </c>
      <c r="I4957" s="1">
        <v>3</v>
      </c>
      <c r="J4957" s="1">
        <v>2023</v>
      </c>
      <c r="K4957" s="1">
        <v>547193</v>
      </c>
      <c r="L4957" s="1">
        <v>0</v>
      </c>
      <c r="M4957" s="1">
        <f t="array" ref="M4957">SUMPRODUCT(MAX(ISNUMBER(SEARCH('Class Rules'!$B$6:$B$85,$E4957))*ISNUMBER(SEARCH('Class Rules'!$C$6:$C$85,$F4957))*'Class Rules'!$A$6:$A$85))</f>
        <v>0</v>
      </c>
      <c r="N4957" s="1" t="str">
        <f t="array" ref="N4957">IF($M4957=0,'Class Rules'!$D$3,INDEX('Class Rules'!$D$6:$D$85,MATCH($M4957,'Class Rules'!$A$6:$A$85,0)))</f>
        <v>Passenger LDV</v>
      </c>
      <c r="O4957" s="1" t="str">
        <f t="array" ref="O4957">IF(SUMPRODUCT(MAX(ISNUMBER(SEARCH(Fuel_Rules!$A$6:$A$30,$E4957))*ISNUMBER(SEARCH(Fuel_Rules!$B$6:$B$30,$F4957))*(Fuel_Rules!$A$6:$A$30&lt;&gt;"")))&gt;0,"Plug-in hybrid",IF($G4957="Diesel","Diesel","Gasoline"))</f>
        <v>Gasoline</v>
      </c>
    </row>
    <row r="4958" spans="1:15" ht="15" customHeight="1" x14ac:dyDescent="0.25">
      <c r="A4958" s="1">
        <v>2022</v>
      </c>
      <c r="B4958" s="1" t="s">
        <v>6908</v>
      </c>
      <c r="C4958" s="1" t="s">
        <v>3598</v>
      </c>
      <c r="D4958" s="1" t="s">
        <v>7329</v>
      </c>
      <c r="E4958" s="1" t="s">
        <v>1548</v>
      </c>
      <c r="F4958" s="1" t="s">
        <v>3600</v>
      </c>
      <c r="G4958" s="1" t="s">
        <v>103</v>
      </c>
      <c r="H4958" s="1" t="s">
        <v>437</v>
      </c>
      <c r="I4958" s="1">
        <v>3</v>
      </c>
      <c r="J4958" s="1">
        <v>2023</v>
      </c>
      <c r="K4958" s="1">
        <v>494425</v>
      </c>
      <c r="L4958" s="1">
        <v>0</v>
      </c>
      <c r="M4958" s="1">
        <f t="array" ref="M4958">SUMPRODUCT(MAX(ISNUMBER(SEARCH('Class Rules'!$B$6:$B$85,$E4958))*ISNUMBER(SEARCH('Class Rules'!$C$6:$C$85,$F4958))*'Class Rules'!$A$6:$A$85))</f>
        <v>0</v>
      </c>
      <c r="N4958" s="1" t="str">
        <f t="array" ref="N4958">IF($M4958=0,'Class Rules'!$D$3,INDEX('Class Rules'!$D$6:$D$85,MATCH($M4958,'Class Rules'!$A$6:$A$85,0)))</f>
        <v>Passenger LDV</v>
      </c>
      <c r="O4958" s="1" t="str">
        <f t="array" ref="O4958">IF(SUMPRODUCT(MAX(ISNUMBER(SEARCH(Fuel_Rules!$A$6:$A$30,$E4958))*ISNUMBER(SEARCH(Fuel_Rules!$B$6:$B$30,$F4958))*(Fuel_Rules!$A$6:$A$30&lt;&gt;"")))&gt;0,"Plug-in hybrid",IF($G4958="Diesel","Diesel","Gasoline"))</f>
        <v>Gasoline</v>
      </c>
    </row>
    <row r="4959" spans="1:15" ht="15" customHeight="1" x14ac:dyDescent="0.25">
      <c r="A4959" s="1">
        <v>2022</v>
      </c>
      <c r="B4959" s="1" t="s">
        <v>6908</v>
      </c>
      <c r="C4959" s="1" t="s">
        <v>4612</v>
      </c>
      <c r="D4959" s="1" t="s">
        <v>7330</v>
      </c>
      <c r="E4959" s="1" t="s">
        <v>1548</v>
      </c>
      <c r="F4959" s="1" t="s">
        <v>4614</v>
      </c>
      <c r="G4959" s="1" t="s">
        <v>103</v>
      </c>
      <c r="H4959" s="1" t="s">
        <v>298</v>
      </c>
      <c r="I4959" s="1">
        <v>2</v>
      </c>
      <c r="J4959" s="1">
        <v>2023</v>
      </c>
      <c r="K4959" s="1">
        <v>603892</v>
      </c>
      <c r="L4959" s="1">
        <v>0</v>
      </c>
      <c r="M4959" s="1">
        <f t="array" ref="M4959">SUMPRODUCT(MAX(ISNUMBER(SEARCH('Class Rules'!$B$6:$B$85,$E4959))*ISNUMBER(SEARCH('Class Rules'!$C$6:$C$85,$F4959))*'Class Rules'!$A$6:$A$85))</f>
        <v>0</v>
      </c>
      <c r="N4959" s="1" t="str">
        <f t="array" ref="N4959">IF($M4959=0,'Class Rules'!$D$3,INDEX('Class Rules'!$D$6:$D$85,MATCH($M4959,'Class Rules'!$A$6:$A$85,0)))</f>
        <v>Passenger LDV</v>
      </c>
      <c r="O4959" s="1" t="str">
        <f t="array" ref="O4959">IF(SUMPRODUCT(MAX(ISNUMBER(SEARCH(Fuel_Rules!$A$6:$A$30,$E4959))*ISNUMBER(SEARCH(Fuel_Rules!$B$6:$B$30,$F4959))*(Fuel_Rules!$A$6:$A$30&lt;&gt;"")))&gt;0,"Plug-in hybrid",IF($G4959="Diesel","Diesel","Gasoline"))</f>
        <v>Gasoline</v>
      </c>
    </row>
    <row r="4960" spans="1:15" ht="15" customHeight="1" x14ac:dyDescent="0.25">
      <c r="A4960" s="1">
        <v>2022</v>
      </c>
      <c r="B4960" s="1" t="s">
        <v>6908</v>
      </c>
      <c r="C4960" s="1" t="s">
        <v>1586</v>
      </c>
      <c r="D4960" s="1" t="s">
        <v>7331</v>
      </c>
      <c r="E4960" s="1" t="s">
        <v>1588</v>
      </c>
      <c r="F4960" s="1" t="s">
        <v>1589</v>
      </c>
      <c r="G4960" s="1" t="s">
        <v>105</v>
      </c>
      <c r="H4960" s="1" t="s">
        <v>437</v>
      </c>
      <c r="I4960" s="1">
        <v>3</v>
      </c>
      <c r="J4960" s="1">
        <v>2023</v>
      </c>
      <c r="K4960" s="1">
        <v>497319</v>
      </c>
      <c r="L4960" s="1">
        <v>0</v>
      </c>
      <c r="M4960" s="1">
        <f t="array" ref="M4960">SUMPRODUCT(MAX(ISNUMBER(SEARCH('Class Rules'!$B$6:$B$85,$E4960))*ISNUMBER(SEARCH('Class Rules'!$C$6:$C$85,$F4960))*'Class Rules'!$A$6:$A$85))</f>
        <v>0</v>
      </c>
      <c r="N4960" s="1" t="str">
        <f t="array" ref="N4960">IF($M4960=0,'Class Rules'!$D$3,INDEX('Class Rules'!$D$6:$D$85,MATCH($M4960,'Class Rules'!$A$6:$A$85,0)))</f>
        <v>Passenger LDV</v>
      </c>
      <c r="O4960" s="1" t="str">
        <f t="array" ref="O4960">IF(SUMPRODUCT(MAX(ISNUMBER(SEARCH(Fuel_Rules!$A$6:$A$30,$E4960))*ISNUMBER(SEARCH(Fuel_Rules!$B$6:$B$30,$F4960))*(Fuel_Rules!$A$6:$A$30&lt;&gt;"")))&gt;0,"Plug-in hybrid",IF($G4960="Diesel","Diesel","Gasoline"))</f>
        <v>Diesel</v>
      </c>
    </row>
    <row r="4961" spans="1:15" ht="15" customHeight="1" x14ac:dyDescent="0.25">
      <c r="A4961" s="1">
        <v>2022</v>
      </c>
      <c r="B4961" s="1" t="s">
        <v>6908</v>
      </c>
      <c r="C4961" s="1" t="s">
        <v>1590</v>
      </c>
      <c r="D4961" s="1" t="s">
        <v>7332</v>
      </c>
      <c r="E4961" s="1" t="s">
        <v>1588</v>
      </c>
      <c r="F4961" s="1" t="s">
        <v>1592</v>
      </c>
      <c r="G4961" s="1" t="s">
        <v>103</v>
      </c>
      <c r="H4961" s="1" t="s">
        <v>437</v>
      </c>
      <c r="I4961" s="1">
        <v>1.8</v>
      </c>
      <c r="J4961" s="1">
        <v>2023</v>
      </c>
      <c r="K4961" s="1">
        <v>112867</v>
      </c>
      <c r="L4961" s="1">
        <v>0</v>
      </c>
      <c r="M4961" s="1">
        <f t="array" ref="M4961">SUMPRODUCT(MAX(ISNUMBER(SEARCH('Class Rules'!$B$6:$B$85,$E4961))*ISNUMBER(SEARCH('Class Rules'!$C$6:$C$85,$F4961))*'Class Rules'!$A$6:$A$85))</f>
        <v>0</v>
      </c>
      <c r="N4961" s="1" t="str">
        <f t="array" ref="N4961">IF($M4961=0,'Class Rules'!$D$3,INDEX('Class Rules'!$D$6:$D$85,MATCH($M4961,'Class Rules'!$A$6:$A$85,0)))</f>
        <v>Passenger LDV</v>
      </c>
      <c r="O4961" s="1" t="str">
        <f t="array" ref="O4961">IF(SUMPRODUCT(MAX(ISNUMBER(SEARCH(Fuel_Rules!$A$6:$A$30,$E4961))*ISNUMBER(SEARCH(Fuel_Rules!$B$6:$B$30,$F4961))*(Fuel_Rules!$A$6:$A$30&lt;&gt;"")))&gt;0,"Plug-in hybrid",IF($G4961="Diesel","Diesel","Gasoline"))</f>
        <v>Gasoline</v>
      </c>
    </row>
    <row r="4962" spans="1:15" ht="15" customHeight="1" x14ac:dyDescent="0.25">
      <c r="A4962" s="1">
        <v>2022</v>
      </c>
      <c r="B4962" s="1" t="s">
        <v>6908</v>
      </c>
      <c r="C4962" s="1" t="s">
        <v>1593</v>
      </c>
      <c r="D4962" s="1" t="s">
        <v>7333</v>
      </c>
      <c r="E4962" s="1" t="s">
        <v>1588</v>
      </c>
      <c r="F4962" s="1" t="s">
        <v>1595</v>
      </c>
      <c r="G4962" s="1" t="s">
        <v>103</v>
      </c>
      <c r="H4962" s="1" t="s">
        <v>437</v>
      </c>
      <c r="I4962" s="1">
        <v>1.8</v>
      </c>
      <c r="J4962" s="1">
        <v>2023</v>
      </c>
      <c r="K4962" s="1">
        <v>130100</v>
      </c>
      <c r="L4962" s="1">
        <v>0</v>
      </c>
      <c r="M4962" s="1">
        <f t="array" ref="M4962">SUMPRODUCT(MAX(ISNUMBER(SEARCH('Class Rules'!$B$6:$B$85,$E4962))*ISNUMBER(SEARCH('Class Rules'!$C$6:$C$85,$F4962))*'Class Rules'!$A$6:$A$85))</f>
        <v>0</v>
      </c>
      <c r="N4962" s="1" t="str">
        <f t="array" ref="N4962">IF($M4962=0,'Class Rules'!$D$3,INDEX('Class Rules'!$D$6:$D$85,MATCH($M4962,'Class Rules'!$A$6:$A$85,0)))</f>
        <v>Passenger LDV</v>
      </c>
      <c r="O4962" s="1" t="str">
        <f t="array" ref="O4962">IF(SUMPRODUCT(MAX(ISNUMBER(SEARCH(Fuel_Rules!$A$6:$A$30,$E4962))*ISNUMBER(SEARCH(Fuel_Rules!$B$6:$B$30,$F4962))*(Fuel_Rules!$A$6:$A$30&lt;&gt;"")))&gt;0,"Plug-in hybrid",IF($G4962="Diesel","Diesel","Gasoline"))</f>
        <v>Gasoline</v>
      </c>
    </row>
    <row r="4963" spans="1:15" ht="15" customHeight="1" x14ac:dyDescent="0.25">
      <c r="A4963" s="1">
        <v>2022</v>
      </c>
      <c r="B4963" s="1" t="s">
        <v>6908</v>
      </c>
      <c r="C4963" s="1" t="s">
        <v>1596</v>
      </c>
      <c r="D4963" s="1" t="s">
        <v>7334</v>
      </c>
      <c r="E4963" s="1" t="s">
        <v>1588</v>
      </c>
      <c r="F4963" s="1" t="s">
        <v>1598</v>
      </c>
      <c r="G4963" s="1" t="s">
        <v>105</v>
      </c>
      <c r="H4963" s="1" t="s">
        <v>437</v>
      </c>
      <c r="I4963" s="1">
        <v>2</v>
      </c>
      <c r="J4963" s="1">
        <v>2023</v>
      </c>
      <c r="K4963" s="1">
        <v>177549</v>
      </c>
      <c r="L4963" s="1">
        <v>0</v>
      </c>
      <c r="M4963" s="1">
        <f t="array" ref="M4963">SUMPRODUCT(MAX(ISNUMBER(SEARCH('Class Rules'!$B$6:$B$85,$E4963))*ISNUMBER(SEARCH('Class Rules'!$C$6:$C$85,$F4963))*'Class Rules'!$A$6:$A$85))</f>
        <v>0</v>
      </c>
      <c r="N4963" s="1" t="str">
        <f t="array" ref="N4963">IF($M4963=0,'Class Rules'!$D$3,INDEX('Class Rules'!$D$6:$D$85,MATCH($M4963,'Class Rules'!$A$6:$A$85,0)))</f>
        <v>Passenger LDV</v>
      </c>
      <c r="O4963" s="1" t="str">
        <f t="array" ref="O4963">IF(SUMPRODUCT(MAX(ISNUMBER(SEARCH(Fuel_Rules!$A$6:$A$30,$E4963))*ISNUMBER(SEARCH(Fuel_Rules!$B$6:$B$30,$F4963))*(Fuel_Rules!$A$6:$A$30&lt;&gt;"")))&gt;0,"Plug-in hybrid",IF($G4963="Diesel","Diesel","Gasoline"))</f>
        <v>Diesel</v>
      </c>
    </row>
    <row r="4964" spans="1:15" ht="15" customHeight="1" x14ac:dyDescent="0.25">
      <c r="A4964" s="1">
        <v>2022</v>
      </c>
      <c r="B4964" s="1" t="s">
        <v>6908</v>
      </c>
      <c r="C4964" s="1" t="s">
        <v>1599</v>
      </c>
      <c r="D4964" s="1" t="s">
        <v>7335</v>
      </c>
      <c r="E4964" s="1" t="s">
        <v>1588</v>
      </c>
      <c r="F4964" s="1" t="s">
        <v>1601</v>
      </c>
      <c r="G4964" s="1" t="s">
        <v>105</v>
      </c>
      <c r="H4964" s="1" t="s">
        <v>437</v>
      </c>
      <c r="I4964" s="1">
        <v>2</v>
      </c>
      <c r="J4964" s="1">
        <v>2023</v>
      </c>
      <c r="K4964" s="1">
        <v>190306</v>
      </c>
      <c r="L4964" s="1">
        <v>0</v>
      </c>
      <c r="M4964" s="1">
        <f t="array" ref="M4964">SUMPRODUCT(MAX(ISNUMBER(SEARCH('Class Rules'!$B$6:$B$85,$E4964))*ISNUMBER(SEARCH('Class Rules'!$C$6:$C$85,$F4964))*'Class Rules'!$A$6:$A$85))</f>
        <v>0</v>
      </c>
      <c r="N4964" s="1" t="str">
        <f t="array" ref="N4964">IF($M4964=0,'Class Rules'!$D$3,INDEX('Class Rules'!$D$6:$D$85,MATCH($M4964,'Class Rules'!$A$6:$A$85,0)))</f>
        <v>Passenger LDV</v>
      </c>
      <c r="O4964" s="1" t="str">
        <f t="array" ref="O4964">IF(SUMPRODUCT(MAX(ISNUMBER(SEARCH(Fuel_Rules!$A$6:$A$30,$E4964))*ISNUMBER(SEARCH(Fuel_Rules!$B$6:$B$30,$F4964))*(Fuel_Rules!$A$6:$A$30&lt;&gt;"")))&gt;0,"Plug-in hybrid",IF($G4964="Diesel","Diesel","Gasoline"))</f>
        <v>Diesel</v>
      </c>
    </row>
    <row r="4965" spans="1:15" ht="15" customHeight="1" x14ac:dyDescent="0.25">
      <c r="A4965" s="1">
        <v>2022</v>
      </c>
      <c r="B4965" s="1" t="s">
        <v>6908</v>
      </c>
      <c r="C4965" s="1" t="s">
        <v>1620</v>
      </c>
      <c r="D4965" s="1" t="s">
        <v>7336</v>
      </c>
      <c r="E4965" s="1" t="s">
        <v>1588</v>
      </c>
      <c r="F4965" s="1" t="s">
        <v>1622</v>
      </c>
      <c r="G4965" s="1" t="s">
        <v>103</v>
      </c>
      <c r="H4965" s="1" t="s">
        <v>437</v>
      </c>
      <c r="I4965" s="1">
        <v>1.8</v>
      </c>
      <c r="J4965" s="1">
        <v>2023</v>
      </c>
      <c r="K4965" s="1">
        <v>142834</v>
      </c>
      <c r="L4965" s="1">
        <v>0</v>
      </c>
      <c r="M4965" s="1">
        <f t="array" ref="M4965">SUMPRODUCT(MAX(ISNUMBER(SEARCH('Class Rules'!$B$6:$B$85,$E4965))*ISNUMBER(SEARCH('Class Rules'!$C$6:$C$85,$F4965))*'Class Rules'!$A$6:$A$85))</f>
        <v>0</v>
      </c>
      <c r="N4965" s="1" t="str">
        <f t="array" ref="N4965">IF($M4965=0,'Class Rules'!$D$3,INDEX('Class Rules'!$D$6:$D$85,MATCH($M4965,'Class Rules'!$A$6:$A$85,0)))</f>
        <v>Passenger LDV</v>
      </c>
      <c r="O4965" s="1" t="str">
        <f t="array" ref="O4965">IF(SUMPRODUCT(MAX(ISNUMBER(SEARCH(Fuel_Rules!$A$6:$A$30,$E4965))*ISNUMBER(SEARCH(Fuel_Rules!$B$6:$B$30,$F4965))*(Fuel_Rules!$A$6:$A$30&lt;&gt;"")))&gt;0,"Plug-in hybrid",IF($G4965="Diesel","Diesel","Gasoline"))</f>
        <v>Gasoline</v>
      </c>
    </row>
    <row r="4966" spans="1:15" ht="15" customHeight="1" x14ac:dyDescent="0.25">
      <c r="A4966" s="1">
        <v>2022</v>
      </c>
      <c r="B4966" s="1" t="s">
        <v>6908</v>
      </c>
      <c r="C4966" s="1" t="s">
        <v>1623</v>
      </c>
      <c r="D4966" s="1" t="s">
        <v>7337</v>
      </c>
      <c r="E4966" s="1" t="s">
        <v>1588</v>
      </c>
      <c r="F4966" s="1" t="s">
        <v>1625</v>
      </c>
      <c r="G4966" s="1" t="s">
        <v>103</v>
      </c>
      <c r="H4966" s="1" t="s">
        <v>437</v>
      </c>
      <c r="I4966" s="1">
        <v>2</v>
      </c>
      <c r="J4966" s="1">
        <v>2023</v>
      </c>
      <c r="K4966" s="1">
        <v>396174</v>
      </c>
      <c r="L4966" s="1">
        <v>0</v>
      </c>
      <c r="M4966" s="1">
        <f t="array" ref="M4966">SUMPRODUCT(MAX(ISNUMBER(SEARCH('Class Rules'!$B$6:$B$85,$E4966))*ISNUMBER(SEARCH('Class Rules'!$C$6:$C$85,$F4966))*'Class Rules'!$A$6:$A$85))</f>
        <v>0</v>
      </c>
      <c r="N4966" s="1" t="str">
        <f t="array" ref="N4966">IF($M4966=0,'Class Rules'!$D$3,INDEX('Class Rules'!$D$6:$D$85,MATCH($M4966,'Class Rules'!$A$6:$A$85,0)))</f>
        <v>Passenger LDV</v>
      </c>
      <c r="O4966" s="1" t="str">
        <f t="array" ref="O4966">IF(SUMPRODUCT(MAX(ISNUMBER(SEARCH(Fuel_Rules!$A$6:$A$30,$E4966))*ISNUMBER(SEARCH(Fuel_Rules!$B$6:$B$30,$F4966))*(Fuel_Rules!$A$6:$A$30&lt;&gt;"")))&gt;0,"Plug-in hybrid",IF($G4966="Diesel","Diesel","Gasoline"))</f>
        <v>Gasoline</v>
      </c>
    </row>
    <row r="4967" spans="1:15" ht="15" customHeight="1" x14ac:dyDescent="0.25">
      <c r="A4967" s="1">
        <v>2022</v>
      </c>
      <c r="B4967" s="1" t="s">
        <v>6908</v>
      </c>
      <c r="C4967" s="1" t="s">
        <v>1626</v>
      </c>
      <c r="D4967" s="1" t="s">
        <v>7338</v>
      </c>
      <c r="E4967" s="1" t="s">
        <v>1588</v>
      </c>
      <c r="F4967" s="1" t="s">
        <v>1628</v>
      </c>
      <c r="G4967" s="1" t="s">
        <v>103</v>
      </c>
      <c r="H4967" s="1" t="s">
        <v>437</v>
      </c>
      <c r="I4967" s="1">
        <v>2</v>
      </c>
      <c r="J4967" s="1">
        <v>2023</v>
      </c>
      <c r="K4967" s="1">
        <v>364802</v>
      </c>
      <c r="L4967" s="1">
        <v>0</v>
      </c>
      <c r="M4967" s="1">
        <f t="array" ref="M4967">SUMPRODUCT(MAX(ISNUMBER(SEARCH('Class Rules'!$B$6:$B$85,$E4967))*ISNUMBER(SEARCH('Class Rules'!$C$6:$C$85,$F4967))*'Class Rules'!$A$6:$A$85))</f>
        <v>0</v>
      </c>
      <c r="N4967" s="1" t="str">
        <f t="array" ref="N4967">IF($M4967=0,'Class Rules'!$D$3,INDEX('Class Rules'!$D$6:$D$85,MATCH($M4967,'Class Rules'!$A$6:$A$85,0)))</f>
        <v>Passenger LDV</v>
      </c>
      <c r="O4967" s="1" t="str">
        <f t="array" ref="O4967">IF(SUMPRODUCT(MAX(ISNUMBER(SEARCH(Fuel_Rules!$A$6:$A$30,$E4967))*ISNUMBER(SEARCH(Fuel_Rules!$B$6:$B$30,$F4967))*(Fuel_Rules!$A$6:$A$30&lt;&gt;"")))&gt;0,"Plug-in hybrid",IF($G4967="Diesel","Diesel","Gasoline"))</f>
        <v>Gasoline</v>
      </c>
    </row>
    <row r="4968" spans="1:15" ht="15" customHeight="1" x14ac:dyDescent="0.25">
      <c r="A4968" s="1">
        <v>2022</v>
      </c>
      <c r="B4968" s="1" t="s">
        <v>6908</v>
      </c>
      <c r="C4968" s="1" t="s">
        <v>1632</v>
      </c>
      <c r="D4968" s="1" t="s">
        <v>7339</v>
      </c>
      <c r="E4968" s="1" t="s">
        <v>1588</v>
      </c>
      <c r="F4968" s="1" t="s">
        <v>1634</v>
      </c>
      <c r="G4968" s="1" t="s">
        <v>103</v>
      </c>
      <c r="H4968" s="1" t="s">
        <v>437</v>
      </c>
      <c r="I4968" s="1">
        <v>1.8</v>
      </c>
      <c r="J4968" s="1">
        <v>2023</v>
      </c>
      <c r="K4968" s="1">
        <v>102009</v>
      </c>
      <c r="L4968" s="1">
        <v>0</v>
      </c>
      <c r="M4968" s="1">
        <f t="array" ref="M4968">SUMPRODUCT(MAX(ISNUMBER(SEARCH('Class Rules'!$B$6:$B$85,$E4968))*ISNUMBER(SEARCH('Class Rules'!$C$6:$C$85,$F4968))*'Class Rules'!$A$6:$A$85))</f>
        <v>0</v>
      </c>
      <c r="N4968" s="1" t="str">
        <f t="array" ref="N4968">IF($M4968=0,'Class Rules'!$D$3,INDEX('Class Rules'!$D$6:$D$85,MATCH($M4968,'Class Rules'!$A$6:$A$85,0)))</f>
        <v>Passenger LDV</v>
      </c>
      <c r="O4968" s="1" t="str">
        <f t="array" ref="O4968">IF(SUMPRODUCT(MAX(ISNUMBER(SEARCH(Fuel_Rules!$A$6:$A$30,$E4968))*ISNUMBER(SEARCH(Fuel_Rules!$B$6:$B$30,$F4968))*(Fuel_Rules!$A$6:$A$30&lt;&gt;"")))&gt;0,"Plug-in hybrid",IF($G4968="Diesel","Diesel","Gasoline"))</f>
        <v>Gasoline</v>
      </c>
    </row>
    <row r="4969" spans="1:15" ht="15" customHeight="1" x14ac:dyDescent="0.25">
      <c r="A4969" s="1">
        <v>2022</v>
      </c>
      <c r="B4969" s="1" t="s">
        <v>6908</v>
      </c>
      <c r="C4969" s="1" t="s">
        <v>1635</v>
      </c>
      <c r="D4969" s="1" t="s">
        <v>7340</v>
      </c>
      <c r="E4969" s="1" t="s">
        <v>1588</v>
      </c>
      <c r="F4969" s="1" t="s">
        <v>1637</v>
      </c>
      <c r="G4969" s="1" t="s">
        <v>103</v>
      </c>
      <c r="H4969" s="1" t="s">
        <v>437</v>
      </c>
      <c r="I4969" s="1">
        <v>2</v>
      </c>
      <c r="J4969" s="1">
        <v>2023</v>
      </c>
      <c r="K4969" s="1">
        <v>444959</v>
      </c>
      <c r="L4969" s="1">
        <v>0</v>
      </c>
      <c r="M4969" s="1">
        <f t="array" ref="M4969">SUMPRODUCT(MAX(ISNUMBER(SEARCH('Class Rules'!$B$6:$B$85,$E4969))*ISNUMBER(SEARCH('Class Rules'!$C$6:$C$85,$F4969))*'Class Rules'!$A$6:$A$85))</f>
        <v>0</v>
      </c>
      <c r="N4969" s="1" t="str">
        <f t="array" ref="N4969">IF($M4969=0,'Class Rules'!$D$3,INDEX('Class Rules'!$D$6:$D$85,MATCH($M4969,'Class Rules'!$A$6:$A$85,0)))</f>
        <v>Passenger LDV</v>
      </c>
      <c r="O4969" s="1" t="str">
        <f t="array" ref="O4969">IF(SUMPRODUCT(MAX(ISNUMBER(SEARCH(Fuel_Rules!$A$6:$A$30,$E4969))*ISNUMBER(SEARCH(Fuel_Rules!$B$6:$B$30,$F4969))*(Fuel_Rules!$A$6:$A$30&lt;&gt;"")))&gt;0,"Plug-in hybrid",IF($G4969="Diesel","Diesel","Gasoline"))</f>
        <v>Gasoline</v>
      </c>
    </row>
    <row r="4970" spans="1:15" ht="15" customHeight="1" x14ac:dyDescent="0.25">
      <c r="A4970" s="1">
        <v>2022</v>
      </c>
      <c r="B4970" s="1" t="s">
        <v>6908</v>
      </c>
      <c r="C4970" s="1" t="s">
        <v>1638</v>
      </c>
      <c r="D4970" s="1" t="s">
        <v>7341</v>
      </c>
      <c r="E4970" s="1" t="s">
        <v>1588</v>
      </c>
      <c r="F4970" s="1" t="s">
        <v>1640</v>
      </c>
      <c r="G4970" s="1" t="s">
        <v>105</v>
      </c>
      <c r="H4970" s="1" t="s">
        <v>437</v>
      </c>
      <c r="I4970" s="1">
        <v>2</v>
      </c>
      <c r="J4970" s="1">
        <v>2023</v>
      </c>
      <c r="K4970" s="1">
        <v>166982</v>
      </c>
      <c r="L4970" s="1">
        <v>0</v>
      </c>
      <c r="M4970" s="1">
        <f t="array" ref="M4970">SUMPRODUCT(MAX(ISNUMBER(SEARCH('Class Rules'!$B$6:$B$85,$E4970))*ISNUMBER(SEARCH('Class Rules'!$C$6:$C$85,$F4970))*'Class Rules'!$A$6:$A$85))</f>
        <v>0</v>
      </c>
      <c r="N4970" s="1" t="str">
        <f t="array" ref="N4970">IF($M4970=0,'Class Rules'!$D$3,INDEX('Class Rules'!$D$6:$D$85,MATCH($M4970,'Class Rules'!$A$6:$A$85,0)))</f>
        <v>Passenger LDV</v>
      </c>
      <c r="O4970" s="1" t="str">
        <f t="array" ref="O4970">IF(SUMPRODUCT(MAX(ISNUMBER(SEARCH(Fuel_Rules!$A$6:$A$30,$E4970))*ISNUMBER(SEARCH(Fuel_Rules!$B$6:$B$30,$F4970))*(Fuel_Rules!$A$6:$A$30&lt;&gt;"")))&gt;0,"Plug-in hybrid",IF($G4970="Diesel","Diesel","Gasoline"))</f>
        <v>Diesel</v>
      </c>
    </row>
    <row r="4971" spans="1:15" ht="15" customHeight="1" x14ac:dyDescent="0.25">
      <c r="A4971" s="1">
        <v>2022</v>
      </c>
      <c r="B4971" s="1" t="s">
        <v>6908</v>
      </c>
      <c r="C4971" s="1" t="s">
        <v>1641</v>
      </c>
      <c r="D4971" s="1" t="s">
        <v>7342</v>
      </c>
      <c r="E4971" s="1" t="s">
        <v>1588</v>
      </c>
      <c r="F4971" s="1" t="s">
        <v>1643</v>
      </c>
      <c r="G4971" s="1" t="s">
        <v>103</v>
      </c>
      <c r="H4971" s="1" t="s">
        <v>437</v>
      </c>
      <c r="I4971" s="1">
        <v>1.3</v>
      </c>
      <c r="J4971" s="1">
        <v>2023</v>
      </c>
      <c r="K4971" s="1">
        <v>197385</v>
      </c>
      <c r="L4971" s="1">
        <v>0</v>
      </c>
      <c r="M4971" s="1">
        <f t="array" ref="M4971">SUMPRODUCT(MAX(ISNUMBER(SEARCH('Class Rules'!$B$6:$B$85,$E4971))*ISNUMBER(SEARCH('Class Rules'!$C$6:$C$85,$F4971))*'Class Rules'!$A$6:$A$85))</f>
        <v>0</v>
      </c>
      <c r="N4971" s="1" t="str">
        <f t="array" ref="N4971">IF($M4971=0,'Class Rules'!$D$3,INDEX('Class Rules'!$D$6:$D$85,MATCH($M4971,'Class Rules'!$A$6:$A$85,0)))</f>
        <v>Passenger LDV</v>
      </c>
      <c r="O4971" s="1" t="str">
        <f t="array" ref="O4971">IF(SUMPRODUCT(MAX(ISNUMBER(SEARCH(Fuel_Rules!$A$6:$A$30,$E4971))*ISNUMBER(SEARCH(Fuel_Rules!$B$6:$B$30,$F4971))*(Fuel_Rules!$A$6:$A$30&lt;&gt;"")))&gt;0,"Plug-in hybrid",IF($G4971="Diesel","Diesel","Gasoline"))</f>
        <v>Gasoline</v>
      </c>
    </row>
    <row r="4972" spans="1:15" ht="15" customHeight="1" x14ac:dyDescent="0.25">
      <c r="A4972" s="1">
        <v>2022</v>
      </c>
      <c r="B4972" s="1" t="s">
        <v>6908</v>
      </c>
      <c r="C4972" s="1" t="s">
        <v>1644</v>
      </c>
      <c r="D4972" s="1" t="s">
        <v>7343</v>
      </c>
      <c r="E4972" s="1" t="s">
        <v>1588</v>
      </c>
      <c r="F4972" s="1" t="s">
        <v>1646</v>
      </c>
      <c r="G4972" s="1" t="s">
        <v>103</v>
      </c>
      <c r="H4972" s="1" t="s">
        <v>437</v>
      </c>
      <c r="I4972" s="1">
        <v>1.3</v>
      </c>
      <c r="J4972" s="1">
        <v>2023</v>
      </c>
      <c r="K4972" s="1">
        <v>177904</v>
      </c>
      <c r="L4972" s="1">
        <v>0</v>
      </c>
      <c r="M4972" s="1">
        <f t="array" ref="M4972">SUMPRODUCT(MAX(ISNUMBER(SEARCH('Class Rules'!$B$6:$B$85,$E4972))*ISNUMBER(SEARCH('Class Rules'!$C$6:$C$85,$F4972))*'Class Rules'!$A$6:$A$85))</f>
        <v>0</v>
      </c>
      <c r="N4972" s="1" t="str">
        <f t="array" ref="N4972">IF($M4972=0,'Class Rules'!$D$3,INDEX('Class Rules'!$D$6:$D$85,MATCH($M4972,'Class Rules'!$A$6:$A$85,0)))</f>
        <v>Passenger LDV</v>
      </c>
      <c r="O4972" s="1" t="str">
        <f t="array" ref="O4972">IF(SUMPRODUCT(MAX(ISNUMBER(SEARCH(Fuel_Rules!$A$6:$A$30,$E4972))*ISNUMBER(SEARCH(Fuel_Rules!$B$6:$B$30,$F4972))*(Fuel_Rules!$A$6:$A$30&lt;&gt;"")))&gt;0,"Plug-in hybrid",IF($G4972="Diesel","Diesel","Gasoline"))</f>
        <v>Gasoline</v>
      </c>
    </row>
    <row r="4973" spans="1:15" ht="15" customHeight="1" x14ac:dyDescent="0.25">
      <c r="A4973" s="1">
        <v>2022</v>
      </c>
      <c r="B4973" s="1" t="s">
        <v>6908</v>
      </c>
      <c r="C4973" s="1" t="s">
        <v>1647</v>
      </c>
      <c r="D4973" s="1" t="s">
        <v>7344</v>
      </c>
      <c r="E4973" s="1" t="s">
        <v>1588</v>
      </c>
      <c r="F4973" s="1" t="s">
        <v>1649</v>
      </c>
      <c r="G4973" s="1" t="s">
        <v>103</v>
      </c>
      <c r="H4973" s="1" t="s">
        <v>437</v>
      </c>
      <c r="I4973" s="1">
        <v>1.3</v>
      </c>
      <c r="J4973" s="1">
        <v>2023</v>
      </c>
      <c r="K4973" s="1">
        <v>166872</v>
      </c>
      <c r="L4973" s="1">
        <v>0</v>
      </c>
      <c r="M4973" s="1">
        <f t="array" ref="M4973">SUMPRODUCT(MAX(ISNUMBER(SEARCH('Class Rules'!$B$6:$B$85,$E4973))*ISNUMBER(SEARCH('Class Rules'!$C$6:$C$85,$F4973))*'Class Rules'!$A$6:$A$85))</f>
        <v>0</v>
      </c>
      <c r="N4973" s="1" t="str">
        <f t="array" ref="N4973">IF($M4973=0,'Class Rules'!$D$3,INDEX('Class Rules'!$D$6:$D$85,MATCH($M4973,'Class Rules'!$A$6:$A$85,0)))</f>
        <v>Passenger LDV</v>
      </c>
      <c r="O4973" s="1" t="str">
        <f t="array" ref="O4973">IF(SUMPRODUCT(MAX(ISNUMBER(SEARCH(Fuel_Rules!$A$6:$A$30,$E4973))*ISNUMBER(SEARCH(Fuel_Rules!$B$6:$B$30,$F4973))*(Fuel_Rules!$A$6:$A$30&lt;&gt;"")))&gt;0,"Plug-in hybrid",IF($G4973="Diesel","Diesel","Gasoline"))</f>
        <v>Gasoline</v>
      </c>
    </row>
    <row r="4974" spans="1:15" ht="15" customHeight="1" x14ac:dyDescent="0.25">
      <c r="A4974" s="1">
        <v>2022</v>
      </c>
      <c r="B4974" s="1" t="s">
        <v>6908</v>
      </c>
      <c r="C4974" s="1" t="s">
        <v>1650</v>
      </c>
      <c r="D4974" s="1" t="s">
        <v>7345</v>
      </c>
      <c r="E4974" s="1" t="s">
        <v>1588</v>
      </c>
      <c r="F4974" s="1" t="s">
        <v>1652</v>
      </c>
      <c r="G4974" s="1" t="s">
        <v>103</v>
      </c>
      <c r="H4974" s="1" t="s">
        <v>437</v>
      </c>
      <c r="I4974" s="1">
        <v>1.3</v>
      </c>
      <c r="J4974" s="1">
        <v>2023</v>
      </c>
      <c r="K4974" s="1">
        <v>184005</v>
      </c>
      <c r="L4974" s="1">
        <v>0</v>
      </c>
      <c r="M4974" s="1">
        <f t="array" ref="M4974">SUMPRODUCT(MAX(ISNUMBER(SEARCH('Class Rules'!$B$6:$B$85,$E4974))*ISNUMBER(SEARCH('Class Rules'!$C$6:$C$85,$F4974))*'Class Rules'!$A$6:$A$85))</f>
        <v>0</v>
      </c>
      <c r="N4974" s="1" t="str">
        <f t="array" ref="N4974">IF($M4974=0,'Class Rules'!$D$3,INDEX('Class Rules'!$D$6:$D$85,MATCH($M4974,'Class Rules'!$A$6:$A$85,0)))</f>
        <v>Passenger LDV</v>
      </c>
      <c r="O4974" s="1" t="str">
        <f t="array" ref="O4974">IF(SUMPRODUCT(MAX(ISNUMBER(SEARCH(Fuel_Rules!$A$6:$A$30,$E4974))*ISNUMBER(SEARCH(Fuel_Rules!$B$6:$B$30,$F4974))*(Fuel_Rules!$A$6:$A$30&lt;&gt;"")))&gt;0,"Plug-in hybrid",IF($G4974="Diesel","Diesel","Gasoline"))</f>
        <v>Gasoline</v>
      </c>
    </row>
    <row r="4975" spans="1:15" ht="15" customHeight="1" x14ac:dyDescent="0.25">
      <c r="A4975" s="1">
        <v>2022</v>
      </c>
      <c r="B4975" s="1" t="s">
        <v>6908</v>
      </c>
      <c r="C4975" s="1" t="s">
        <v>1653</v>
      </c>
      <c r="D4975" s="1" t="s">
        <v>7346</v>
      </c>
      <c r="E4975" s="1" t="s">
        <v>1588</v>
      </c>
      <c r="F4975" s="1" t="s">
        <v>1655</v>
      </c>
      <c r="G4975" s="1" t="s">
        <v>103</v>
      </c>
      <c r="H4975" s="1" t="s">
        <v>437</v>
      </c>
      <c r="I4975" s="1">
        <v>1.3</v>
      </c>
      <c r="J4975" s="1">
        <v>2023</v>
      </c>
      <c r="K4975" s="1">
        <v>216584</v>
      </c>
      <c r="L4975" s="1">
        <v>0</v>
      </c>
      <c r="M4975" s="1">
        <f t="array" ref="M4975">SUMPRODUCT(MAX(ISNUMBER(SEARCH('Class Rules'!$B$6:$B$85,$E4975))*ISNUMBER(SEARCH('Class Rules'!$C$6:$C$85,$F4975))*'Class Rules'!$A$6:$A$85))</f>
        <v>0</v>
      </c>
      <c r="N4975" s="1" t="str">
        <f t="array" ref="N4975">IF($M4975=0,'Class Rules'!$D$3,INDEX('Class Rules'!$D$6:$D$85,MATCH($M4975,'Class Rules'!$A$6:$A$85,0)))</f>
        <v>Passenger LDV</v>
      </c>
      <c r="O4975" s="1" t="str">
        <f t="array" ref="O4975">IF(SUMPRODUCT(MAX(ISNUMBER(SEARCH(Fuel_Rules!$A$6:$A$30,$E4975))*ISNUMBER(SEARCH(Fuel_Rules!$B$6:$B$30,$F4975))*(Fuel_Rules!$A$6:$A$30&lt;&gt;"")))&gt;0,"Plug-in hybrid",IF($G4975="Diesel","Diesel","Gasoline"))</f>
        <v>Gasoline</v>
      </c>
    </row>
    <row r="4976" spans="1:15" ht="15" customHeight="1" x14ac:dyDescent="0.25">
      <c r="A4976" s="1">
        <v>2022</v>
      </c>
      <c r="B4976" s="1" t="s">
        <v>6908</v>
      </c>
      <c r="C4976" s="1" t="s">
        <v>1656</v>
      </c>
      <c r="D4976" s="1" t="s">
        <v>7347</v>
      </c>
      <c r="E4976" s="1" t="s">
        <v>1588</v>
      </c>
      <c r="F4976" s="1" t="s">
        <v>1658</v>
      </c>
      <c r="G4976" s="1" t="s">
        <v>105</v>
      </c>
      <c r="H4976" s="1" t="s">
        <v>437</v>
      </c>
      <c r="I4976" s="1">
        <v>2</v>
      </c>
      <c r="J4976" s="1">
        <v>2023</v>
      </c>
      <c r="K4976" s="1">
        <v>223035</v>
      </c>
      <c r="L4976" s="1">
        <v>0</v>
      </c>
      <c r="M4976" s="1">
        <f t="array" ref="M4976">SUMPRODUCT(MAX(ISNUMBER(SEARCH('Class Rules'!$B$6:$B$85,$E4976))*ISNUMBER(SEARCH('Class Rules'!$C$6:$C$85,$F4976))*'Class Rules'!$A$6:$A$85))</f>
        <v>0</v>
      </c>
      <c r="N4976" s="1" t="str">
        <f t="array" ref="N4976">IF($M4976=0,'Class Rules'!$D$3,INDEX('Class Rules'!$D$6:$D$85,MATCH($M4976,'Class Rules'!$A$6:$A$85,0)))</f>
        <v>Passenger LDV</v>
      </c>
      <c r="O4976" s="1" t="str">
        <f t="array" ref="O4976">IF(SUMPRODUCT(MAX(ISNUMBER(SEARCH(Fuel_Rules!$A$6:$A$30,$E4976))*ISNUMBER(SEARCH(Fuel_Rules!$B$6:$B$30,$F4976))*(Fuel_Rules!$A$6:$A$30&lt;&gt;"")))&gt;0,"Plug-in hybrid",IF($G4976="Diesel","Diesel","Gasoline"))</f>
        <v>Diesel</v>
      </c>
    </row>
    <row r="4977" spans="1:15" ht="15" customHeight="1" x14ac:dyDescent="0.25">
      <c r="A4977" s="1">
        <v>2022</v>
      </c>
      <c r="B4977" s="1" t="s">
        <v>6908</v>
      </c>
      <c r="C4977" s="1" t="s">
        <v>1659</v>
      </c>
      <c r="D4977" s="1" t="s">
        <v>7348</v>
      </c>
      <c r="E4977" s="1" t="s">
        <v>1588</v>
      </c>
      <c r="F4977" s="1" t="s">
        <v>1661</v>
      </c>
      <c r="G4977" s="1" t="s">
        <v>105</v>
      </c>
      <c r="H4977" s="1" t="s">
        <v>437</v>
      </c>
      <c r="I4977" s="1">
        <v>2</v>
      </c>
      <c r="J4977" s="1">
        <v>2023</v>
      </c>
      <c r="K4977" s="1">
        <v>228478</v>
      </c>
      <c r="L4977" s="1">
        <v>0</v>
      </c>
      <c r="M4977" s="1">
        <f t="array" ref="M4977">SUMPRODUCT(MAX(ISNUMBER(SEARCH('Class Rules'!$B$6:$B$85,$E4977))*ISNUMBER(SEARCH('Class Rules'!$C$6:$C$85,$F4977))*'Class Rules'!$A$6:$A$85))</f>
        <v>0</v>
      </c>
      <c r="N4977" s="1" t="str">
        <f t="array" ref="N4977">IF($M4977=0,'Class Rules'!$D$3,INDEX('Class Rules'!$D$6:$D$85,MATCH($M4977,'Class Rules'!$A$6:$A$85,0)))</f>
        <v>Passenger LDV</v>
      </c>
      <c r="O4977" s="1" t="str">
        <f t="array" ref="O4977">IF(SUMPRODUCT(MAX(ISNUMBER(SEARCH(Fuel_Rules!$A$6:$A$30,$E4977))*ISNUMBER(SEARCH(Fuel_Rules!$B$6:$B$30,$F4977))*(Fuel_Rules!$A$6:$A$30&lt;&gt;"")))&gt;0,"Plug-in hybrid",IF($G4977="Diesel","Diesel","Gasoline"))</f>
        <v>Diesel</v>
      </c>
    </row>
    <row r="4978" spans="1:15" ht="15" customHeight="1" x14ac:dyDescent="0.25">
      <c r="A4978" s="1">
        <v>2022</v>
      </c>
      <c r="B4978" s="1" t="s">
        <v>6908</v>
      </c>
      <c r="C4978" s="1" t="s">
        <v>1662</v>
      </c>
      <c r="D4978" s="1" t="s">
        <v>7349</v>
      </c>
      <c r="E4978" s="1" t="s">
        <v>1588</v>
      </c>
      <c r="F4978" s="1" t="s">
        <v>1664</v>
      </c>
      <c r="G4978" s="1" t="s">
        <v>105</v>
      </c>
      <c r="H4978" s="1" t="s">
        <v>437</v>
      </c>
      <c r="I4978" s="1">
        <v>2</v>
      </c>
      <c r="J4978" s="1">
        <v>2023</v>
      </c>
      <c r="K4978" s="1">
        <v>245682</v>
      </c>
      <c r="L4978" s="1">
        <v>0</v>
      </c>
      <c r="M4978" s="1">
        <f t="array" ref="M4978">SUMPRODUCT(MAX(ISNUMBER(SEARCH('Class Rules'!$B$6:$B$85,$E4978))*ISNUMBER(SEARCH('Class Rules'!$C$6:$C$85,$F4978))*'Class Rules'!$A$6:$A$85))</f>
        <v>0</v>
      </c>
      <c r="N4978" s="1" t="str">
        <f t="array" ref="N4978">IF($M4978=0,'Class Rules'!$D$3,INDEX('Class Rules'!$D$6:$D$85,MATCH($M4978,'Class Rules'!$A$6:$A$85,0)))</f>
        <v>Passenger LDV</v>
      </c>
      <c r="O4978" s="1" t="str">
        <f t="array" ref="O4978">IF(SUMPRODUCT(MAX(ISNUMBER(SEARCH(Fuel_Rules!$A$6:$A$30,$E4978))*ISNUMBER(SEARCH(Fuel_Rules!$B$6:$B$30,$F4978))*(Fuel_Rules!$A$6:$A$30&lt;&gt;"")))&gt;0,"Plug-in hybrid",IF($G4978="Diesel","Diesel","Gasoline"))</f>
        <v>Diesel</v>
      </c>
    </row>
    <row r="4979" spans="1:15" ht="15" customHeight="1" x14ac:dyDescent="0.25">
      <c r="A4979" s="1">
        <v>2022</v>
      </c>
      <c r="B4979" s="1" t="s">
        <v>6908</v>
      </c>
      <c r="C4979" s="1" t="s">
        <v>1665</v>
      </c>
      <c r="D4979" s="1" t="s">
        <v>7350</v>
      </c>
      <c r="E4979" s="1" t="s">
        <v>1588</v>
      </c>
      <c r="F4979" s="1" t="s">
        <v>1667</v>
      </c>
      <c r="G4979" s="1" t="s">
        <v>105</v>
      </c>
      <c r="H4979" s="1" t="s">
        <v>437</v>
      </c>
      <c r="I4979" s="1">
        <v>2</v>
      </c>
      <c r="J4979" s="1">
        <v>2023</v>
      </c>
      <c r="K4979" s="1">
        <v>245561</v>
      </c>
      <c r="L4979" s="1">
        <v>0</v>
      </c>
      <c r="M4979" s="1">
        <f t="array" ref="M4979">SUMPRODUCT(MAX(ISNUMBER(SEARCH('Class Rules'!$B$6:$B$85,$E4979))*ISNUMBER(SEARCH('Class Rules'!$C$6:$C$85,$F4979))*'Class Rules'!$A$6:$A$85))</f>
        <v>0</v>
      </c>
      <c r="N4979" s="1" t="str">
        <f t="array" ref="N4979">IF($M4979=0,'Class Rules'!$D$3,INDEX('Class Rules'!$D$6:$D$85,MATCH($M4979,'Class Rules'!$A$6:$A$85,0)))</f>
        <v>Passenger LDV</v>
      </c>
      <c r="O4979" s="1" t="str">
        <f t="array" ref="O4979">IF(SUMPRODUCT(MAX(ISNUMBER(SEARCH(Fuel_Rules!$A$6:$A$30,$E4979))*ISNUMBER(SEARCH(Fuel_Rules!$B$6:$B$30,$F4979))*(Fuel_Rules!$A$6:$A$30&lt;&gt;"")))&gt;0,"Plug-in hybrid",IF($G4979="Diesel","Diesel","Gasoline"))</f>
        <v>Diesel</v>
      </c>
    </row>
    <row r="4980" spans="1:15" ht="15" customHeight="1" x14ac:dyDescent="0.25">
      <c r="A4980" s="1">
        <v>2022</v>
      </c>
      <c r="B4980" s="1" t="s">
        <v>6908</v>
      </c>
      <c r="C4980" s="1" t="s">
        <v>1668</v>
      </c>
      <c r="D4980" s="1" t="s">
        <v>7351</v>
      </c>
      <c r="E4980" s="1" t="s">
        <v>1588</v>
      </c>
      <c r="F4980" s="1" t="s">
        <v>1670</v>
      </c>
      <c r="G4980" s="1" t="s">
        <v>103</v>
      </c>
      <c r="H4980" s="1" t="s">
        <v>298</v>
      </c>
      <c r="I4980" s="1">
        <v>2</v>
      </c>
      <c r="J4980" s="1">
        <v>2023</v>
      </c>
      <c r="K4980" s="1">
        <v>397134</v>
      </c>
      <c r="L4980" s="1">
        <v>0</v>
      </c>
      <c r="M4980" s="1">
        <f t="array" ref="M4980">SUMPRODUCT(MAX(ISNUMBER(SEARCH('Class Rules'!$B$6:$B$85,$E4980))*ISNUMBER(SEARCH('Class Rules'!$C$6:$C$85,$F4980))*'Class Rules'!$A$6:$A$85))</f>
        <v>0</v>
      </c>
      <c r="N4980" s="1" t="str">
        <f t="array" ref="N4980">IF($M4980=0,'Class Rules'!$D$3,INDEX('Class Rules'!$D$6:$D$85,MATCH($M4980,'Class Rules'!$A$6:$A$85,0)))</f>
        <v>Passenger LDV</v>
      </c>
      <c r="O4980" s="1" t="str">
        <f t="array" ref="O4980">IF(SUMPRODUCT(MAX(ISNUMBER(SEARCH(Fuel_Rules!$A$6:$A$30,$E4980))*ISNUMBER(SEARCH(Fuel_Rules!$B$6:$B$30,$F4980))*(Fuel_Rules!$A$6:$A$30&lt;&gt;"")))&gt;0,"Plug-in hybrid",IF($G4980="Diesel","Diesel","Gasoline"))</f>
        <v>Gasoline</v>
      </c>
    </row>
    <row r="4981" spans="1:15" ht="15" customHeight="1" x14ac:dyDescent="0.25">
      <c r="A4981" s="1">
        <v>2022</v>
      </c>
      <c r="B4981" s="1" t="s">
        <v>6908</v>
      </c>
      <c r="C4981" s="1" t="s">
        <v>1671</v>
      </c>
      <c r="D4981" s="1" t="s">
        <v>7352</v>
      </c>
      <c r="E4981" s="1" t="s">
        <v>1588</v>
      </c>
      <c r="F4981" s="1" t="s">
        <v>1673</v>
      </c>
      <c r="G4981" s="1" t="s">
        <v>105</v>
      </c>
      <c r="H4981" s="1" t="s">
        <v>437</v>
      </c>
      <c r="I4981" s="1">
        <v>2</v>
      </c>
      <c r="J4981" s="1">
        <v>2023</v>
      </c>
      <c r="K4981" s="1">
        <v>279782</v>
      </c>
      <c r="L4981" s="1">
        <v>0</v>
      </c>
      <c r="M4981" s="1">
        <f t="array" ref="M4981">SUMPRODUCT(MAX(ISNUMBER(SEARCH('Class Rules'!$B$6:$B$85,$E4981))*ISNUMBER(SEARCH('Class Rules'!$C$6:$C$85,$F4981))*'Class Rules'!$A$6:$A$85))</f>
        <v>0</v>
      </c>
      <c r="N4981" s="1" t="str">
        <f t="array" ref="N4981">IF($M4981=0,'Class Rules'!$D$3,INDEX('Class Rules'!$D$6:$D$85,MATCH($M4981,'Class Rules'!$A$6:$A$85,0)))</f>
        <v>Passenger LDV</v>
      </c>
      <c r="O4981" s="1" t="str">
        <f t="array" ref="O4981">IF(SUMPRODUCT(MAX(ISNUMBER(SEARCH(Fuel_Rules!$A$6:$A$30,$E4981))*ISNUMBER(SEARCH(Fuel_Rules!$B$6:$B$30,$F4981))*(Fuel_Rules!$A$6:$A$30&lt;&gt;"")))&gt;0,"Plug-in hybrid",IF($G4981="Diesel","Diesel","Gasoline"))</f>
        <v>Diesel</v>
      </c>
    </row>
    <row r="4982" spans="1:15" ht="15" customHeight="1" x14ac:dyDescent="0.25">
      <c r="A4982" s="1">
        <v>2022</v>
      </c>
      <c r="B4982" s="1" t="s">
        <v>6908</v>
      </c>
      <c r="C4982" s="1" t="s">
        <v>1674</v>
      </c>
      <c r="D4982" s="1" t="s">
        <v>7353</v>
      </c>
      <c r="E4982" s="1" t="s">
        <v>1588</v>
      </c>
      <c r="F4982" s="1" t="s">
        <v>1676</v>
      </c>
      <c r="G4982" s="1" t="s">
        <v>103</v>
      </c>
      <c r="H4982" s="1" t="s">
        <v>437</v>
      </c>
      <c r="I4982" s="1">
        <v>1.3</v>
      </c>
      <c r="J4982" s="1">
        <v>2023</v>
      </c>
      <c r="K4982" s="1">
        <v>225859</v>
      </c>
      <c r="L4982" s="1">
        <v>0</v>
      </c>
      <c r="M4982" s="1">
        <f t="array" ref="M4982">SUMPRODUCT(MAX(ISNUMBER(SEARCH('Class Rules'!$B$6:$B$85,$E4982))*ISNUMBER(SEARCH('Class Rules'!$C$6:$C$85,$F4982))*'Class Rules'!$A$6:$A$85))</f>
        <v>0</v>
      </c>
      <c r="N4982" s="1" t="str">
        <f t="array" ref="N4982">IF($M4982=0,'Class Rules'!$D$3,INDEX('Class Rules'!$D$6:$D$85,MATCH($M4982,'Class Rules'!$A$6:$A$85,0)))</f>
        <v>Passenger LDV</v>
      </c>
      <c r="O4982" s="1" t="str">
        <f t="array" ref="O4982">IF(SUMPRODUCT(MAX(ISNUMBER(SEARCH(Fuel_Rules!$A$6:$A$30,$E4982))*ISNUMBER(SEARCH(Fuel_Rules!$B$6:$B$30,$F4982))*(Fuel_Rules!$A$6:$A$30&lt;&gt;"")))&gt;0,"Plug-in hybrid",IF($G4982="Diesel","Diesel","Gasoline"))</f>
        <v>Gasoline</v>
      </c>
    </row>
    <row r="4983" spans="1:15" ht="15" customHeight="1" x14ac:dyDescent="0.25">
      <c r="A4983" s="1">
        <v>2022</v>
      </c>
      <c r="B4983" s="1" t="s">
        <v>6908</v>
      </c>
      <c r="C4983" s="1" t="s">
        <v>1677</v>
      </c>
      <c r="D4983" s="1" t="s">
        <v>7354</v>
      </c>
      <c r="E4983" s="1" t="s">
        <v>1588</v>
      </c>
      <c r="F4983" s="1" t="s">
        <v>1679</v>
      </c>
      <c r="G4983" s="1" t="s">
        <v>103</v>
      </c>
      <c r="H4983" s="1" t="s">
        <v>437</v>
      </c>
      <c r="I4983" s="1">
        <v>1.3</v>
      </c>
      <c r="J4983" s="1">
        <v>2023</v>
      </c>
      <c r="K4983" s="1">
        <v>254115</v>
      </c>
      <c r="L4983" s="1">
        <v>0</v>
      </c>
      <c r="M4983" s="1">
        <f t="array" ref="M4983">SUMPRODUCT(MAX(ISNUMBER(SEARCH('Class Rules'!$B$6:$B$85,$E4983))*ISNUMBER(SEARCH('Class Rules'!$C$6:$C$85,$F4983))*'Class Rules'!$A$6:$A$85))</f>
        <v>0</v>
      </c>
      <c r="N4983" s="1" t="str">
        <f t="array" ref="N4983">IF($M4983=0,'Class Rules'!$D$3,INDEX('Class Rules'!$D$6:$D$85,MATCH($M4983,'Class Rules'!$A$6:$A$85,0)))</f>
        <v>Passenger LDV</v>
      </c>
      <c r="O4983" s="1" t="str">
        <f t="array" ref="O4983">IF(SUMPRODUCT(MAX(ISNUMBER(SEARCH(Fuel_Rules!$A$6:$A$30,$E4983))*ISNUMBER(SEARCH(Fuel_Rules!$B$6:$B$30,$F4983))*(Fuel_Rules!$A$6:$A$30&lt;&gt;"")))&gt;0,"Plug-in hybrid",IF($G4983="Diesel","Diesel","Gasoline"))</f>
        <v>Gasoline</v>
      </c>
    </row>
    <row r="4984" spans="1:15" ht="15" customHeight="1" x14ac:dyDescent="0.25">
      <c r="A4984" s="1">
        <v>2022</v>
      </c>
      <c r="B4984" s="1" t="s">
        <v>6908</v>
      </c>
      <c r="C4984" s="1" t="s">
        <v>1680</v>
      </c>
      <c r="D4984" s="1" t="s">
        <v>7355</v>
      </c>
      <c r="E4984" s="1" t="s">
        <v>1588</v>
      </c>
      <c r="F4984" s="1" t="s">
        <v>1682</v>
      </c>
      <c r="G4984" s="1" t="s">
        <v>105</v>
      </c>
      <c r="H4984" s="1" t="s">
        <v>437</v>
      </c>
      <c r="I4984" s="1">
        <v>2</v>
      </c>
      <c r="J4984" s="1">
        <v>2023</v>
      </c>
      <c r="K4984" s="1">
        <v>309289</v>
      </c>
      <c r="L4984" s="1">
        <v>0</v>
      </c>
      <c r="M4984" s="1">
        <f t="array" ref="M4984">SUMPRODUCT(MAX(ISNUMBER(SEARCH('Class Rules'!$B$6:$B$85,$E4984))*ISNUMBER(SEARCH('Class Rules'!$C$6:$C$85,$F4984))*'Class Rules'!$A$6:$A$85))</f>
        <v>0</v>
      </c>
      <c r="N4984" s="1" t="str">
        <f t="array" ref="N4984">IF($M4984=0,'Class Rules'!$D$3,INDEX('Class Rules'!$D$6:$D$85,MATCH($M4984,'Class Rules'!$A$6:$A$85,0)))</f>
        <v>Passenger LDV</v>
      </c>
      <c r="O4984" s="1" t="str">
        <f t="array" ref="O4984">IF(SUMPRODUCT(MAX(ISNUMBER(SEARCH(Fuel_Rules!$A$6:$A$30,$E4984))*ISNUMBER(SEARCH(Fuel_Rules!$B$6:$B$30,$F4984))*(Fuel_Rules!$A$6:$A$30&lt;&gt;"")))&gt;0,"Plug-in hybrid",IF($G4984="Diesel","Diesel","Gasoline"))</f>
        <v>Diesel</v>
      </c>
    </row>
    <row r="4985" spans="1:15" ht="15" customHeight="1" x14ac:dyDescent="0.25">
      <c r="A4985" s="1">
        <v>2022</v>
      </c>
      <c r="B4985" s="1" t="s">
        <v>6908</v>
      </c>
      <c r="C4985" s="1" t="s">
        <v>1683</v>
      </c>
      <c r="D4985" s="1" t="s">
        <v>7356</v>
      </c>
      <c r="E4985" s="1" t="s">
        <v>1588</v>
      </c>
      <c r="F4985" s="1" t="s">
        <v>1685</v>
      </c>
      <c r="G4985" s="1" t="s">
        <v>105</v>
      </c>
      <c r="H4985" s="1" t="s">
        <v>437</v>
      </c>
      <c r="I4985" s="1">
        <v>3</v>
      </c>
      <c r="J4985" s="1">
        <v>2023</v>
      </c>
      <c r="K4985" s="1">
        <v>497464</v>
      </c>
      <c r="L4985" s="1">
        <v>0</v>
      </c>
      <c r="M4985" s="1">
        <f t="array" ref="M4985">SUMPRODUCT(MAX(ISNUMBER(SEARCH('Class Rules'!$B$6:$B$85,$E4985))*ISNUMBER(SEARCH('Class Rules'!$C$6:$C$85,$F4985))*'Class Rules'!$A$6:$A$85))</f>
        <v>0</v>
      </c>
      <c r="N4985" s="1" t="str">
        <f t="array" ref="N4985">IF($M4985=0,'Class Rules'!$D$3,INDEX('Class Rules'!$D$6:$D$85,MATCH($M4985,'Class Rules'!$A$6:$A$85,0)))</f>
        <v>Passenger LDV</v>
      </c>
      <c r="O4985" s="1" t="str">
        <f t="array" ref="O4985">IF(SUMPRODUCT(MAX(ISNUMBER(SEARCH(Fuel_Rules!$A$6:$A$30,$E4985))*ISNUMBER(SEARCH(Fuel_Rules!$B$6:$B$30,$F4985))*(Fuel_Rules!$A$6:$A$30&lt;&gt;"")))&gt;0,"Plug-in hybrid",IF($G4985="Diesel","Diesel","Gasoline"))</f>
        <v>Diesel</v>
      </c>
    </row>
    <row r="4986" spans="1:15" ht="15" customHeight="1" x14ac:dyDescent="0.25">
      <c r="A4986" s="1">
        <v>2022</v>
      </c>
      <c r="B4986" s="1" t="s">
        <v>6908</v>
      </c>
      <c r="C4986" s="1" t="s">
        <v>4648</v>
      </c>
      <c r="D4986" s="1" t="s">
        <v>7357</v>
      </c>
      <c r="E4986" s="1" t="s">
        <v>1588</v>
      </c>
      <c r="F4986" s="1" t="s">
        <v>4650</v>
      </c>
      <c r="G4986" s="1" t="s">
        <v>103</v>
      </c>
      <c r="H4986" s="1" t="s">
        <v>437</v>
      </c>
      <c r="I4986" s="1">
        <v>1.3</v>
      </c>
      <c r="J4986" s="1">
        <v>2023</v>
      </c>
      <c r="K4986" s="1">
        <v>130850</v>
      </c>
      <c r="L4986" s="1">
        <v>0</v>
      </c>
      <c r="M4986" s="1">
        <f t="array" ref="M4986">SUMPRODUCT(MAX(ISNUMBER(SEARCH('Class Rules'!$B$6:$B$85,$E4986))*ISNUMBER(SEARCH('Class Rules'!$C$6:$C$85,$F4986))*'Class Rules'!$A$6:$A$85))</f>
        <v>0</v>
      </c>
      <c r="N4986" s="1" t="str">
        <f t="array" ref="N4986">IF($M4986=0,'Class Rules'!$D$3,INDEX('Class Rules'!$D$6:$D$85,MATCH($M4986,'Class Rules'!$A$6:$A$85,0)))</f>
        <v>Passenger LDV</v>
      </c>
      <c r="O4986" s="1" t="str">
        <f t="array" ref="O4986">IF(SUMPRODUCT(MAX(ISNUMBER(SEARCH(Fuel_Rules!$A$6:$A$30,$E4986))*ISNUMBER(SEARCH(Fuel_Rules!$B$6:$B$30,$F4986))*(Fuel_Rules!$A$6:$A$30&lt;&gt;"")))&gt;0,"Plug-in hybrid",IF($G4986="Diesel","Diesel","Gasoline"))</f>
        <v>Gasoline</v>
      </c>
    </row>
    <row r="4987" spans="1:15" ht="15" customHeight="1" x14ac:dyDescent="0.25">
      <c r="A4987" s="1">
        <v>2022</v>
      </c>
      <c r="B4987" s="1" t="s">
        <v>6908</v>
      </c>
      <c r="C4987" s="1" t="s">
        <v>4651</v>
      </c>
      <c r="D4987" s="1" t="s">
        <v>7358</v>
      </c>
      <c r="E4987" s="1" t="s">
        <v>1588</v>
      </c>
      <c r="F4987" s="1" t="s">
        <v>4653</v>
      </c>
      <c r="G4987" s="1" t="s">
        <v>103</v>
      </c>
      <c r="H4987" s="1" t="s">
        <v>437</v>
      </c>
      <c r="I4987" s="1">
        <v>1.3</v>
      </c>
      <c r="J4987" s="1">
        <v>2023</v>
      </c>
      <c r="K4987" s="1">
        <v>172397</v>
      </c>
      <c r="L4987" s="1">
        <v>0</v>
      </c>
      <c r="M4987" s="1">
        <f t="array" ref="M4987">SUMPRODUCT(MAX(ISNUMBER(SEARCH('Class Rules'!$B$6:$B$85,$E4987))*ISNUMBER(SEARCH('Class Rules'!$C$6:$C$85,$F4987))*'Class Rules'!$A$6:$A$85))</f>
        <v>0</v>
      </c>
      <c r="N4987" s="1" t="str">
        <f t="array" ref="N4987">IF($M4987=0,'Class Rules'!$D$3,INDEX('Class Rules'!$D$6:$D$85,MATCH($M4987,'Class Rules'!$A$6:$A$85,0)))</f>
        <v>Passenger LDV</v>
      </c>
      <c r="O4987" s="1" t="str">
        <f t="array" ref="O4987">IF(SUMPRODUCT(MAX(ISNUMBER(SEARCH(Fuel_Rules!$A$6:$A$30,$E4987))*ISNUMBER(SEARCH(Fuel_Rules!$B$6:$B$30,$F4987))*(Fuel_Rules!$A$6:$A$30&lt;&gt;"")))&gt;0,"Plug-in hybrid",IF($G4987="Diesel","Diesel","Gasoline"))</f>
        <v>Gasoline</v>
      </c>
    </row>
    <row r="4988" spans="1:15" ht="15" customHeight="1" x14ac:dyDescent="0.25">
      <c r="A4988" s="1">
        <v>2022</v>
      </c>
      <c r="B4988" s="1" t="s">
        <v>6908</v>
      </c>
      <c r="C4988" s="1" t="s">
        <v>4654</v>
      </c>
      <c r="D4988" s="1" t="s">
        <v>7359</v>
      </c>
      <c r="E4988" s="1" t="s">
        <v>1588</v>
      </c>
      <c r="F4988" s="1" t="s">
        <v>4656</v>
      </c>
      <c r="G4988" s="1" t="s">
        <v>103</v>
      </c>
      <c r="H4988" s="1" t="s">
        <v>437</v>
      </c>
      <c r="I4988" s="1">
        <v>1.3</v>
      </c>
      <c r="J4988" s="1">
        <v>2023</v>
      </c>
      <c r="K4988" s="1">
        <v>171623</v>
      </c>
      <c r="L4988" s="1">
        <v>0</v>
      </c>
      <c r="M4988" s="1">
        <f t="array" ref="M4988">SUMPRODUCT(MAX(ISNUMBER(SEARCH('Class Rules'!$B$6:$B$85,$E4988))*ISNUMBER(SEARCH('Class Rules'!$C$6:$C$85,$F4988))*'Class Rules'!$A$6:$A$85))</f>
        <v>0</v>
      </c>
      <c r="N4988" s="1" t="str">
        <f t="array" ref="N4988">IF($M4988=0,'Class Rules'!$D$3,INDEX('Class Rules'!$D$6:$D$85,MATCH($M4988,'Class Rules'!$A$6:$A$85,0)))</f>
        <v>Passenger LDV</v>
      </c>
      <c r="O4988" s="1" t="str">
        <f t="array" ref="O4988">IF(SUMPRODUCT(MAX(ISNUMBER(SEARCH(Fuel_Rules!$A$6:$A$30,$E4988))*ISNUMBER(SEARCH(Fuel_Rules!$B$6:$B$30,$F4988))*(Fuel_Rules!$A$6:$A$30&lt;&gt;"")))&gt;0,"Plug-in hybrid",IF($G4988="Diesel","Diesel","Gasoline"))</f>
        <v>Gasoline</v>
      </c>
    </row>
    <row r="4989" spans="1:15" ht="15" customHeight="1" x14ac:dyDescent="0.25">
      <c r="A4989" s="1">
        <v>2022</v>
      </c>
      <c r="B4989" s="1" t="s">
        <v>6908</v>
      </c>
      <c r="C4989" s="1" t="s">
        <v>4657</v>
      </c>
      <c r="D4989" s="1" t="s">
        <v>7360</v>
      </c>
      <c r="E4989" s="1" t="s">
        <v>1588</v>
      </c>
      <c r="F4989" s="1" t="s">
        <v>4659</v>
      </c>
      <c r="G4989" s="1" t="s">
        <v>103</v>
      </c>
      <c r="H4989" s="1" t="s">
        <v>437</v>
      </c>
      <c r="I4989" s="1">
        <v>1.3</v>
      </c>
      <c r="J4989" s="1">
        <v>2023</v>
      </c>
      <c r="K4989" s="1">
        <v>143467</v>
      </c>
      <c r="L4989" s="1">
        <v>0</v>
      </c>
      <c r="M4989" s="1">
        <f t="array" ref="M4989">SUMPRODUCT(MAX(ISNUMBER(SEARCH('Class Rules'!$B$6:$B$85,$E4989))*ISNUMBER(SEARCH('Class Rules'!$C$6:$C$85,$F4989))*'Class Rules'!$A$6:$A$85))</f>
        <v>0</v>
      </c>
      <c r="N4989" s="1" t="str">
        <f t="array" ref="N4989">IF($M4989=0,'Class Rules'!$D$3,INDEX('Class Rules'!$D$6:$D$85,MATCH($M4989,'Class Rules'!$A$6:$A$85,0)))</f>
        <v>Passenger LDV</v>
      </c>
      <c r="O4989" s="1" t="str">
        <f t="array" ref="O4989">IF(SUMPRODUCT(MAX(ISNUMBER(SEARCH(Fuel_Rules!$A$6:$A$30,$E4989))*ISNUMBER(SEARCH(Fuel_Rules!$B$6:$B$30,$F4989))*(Fuel_Rules!$A$6:$A$30&lt;&gt;"")))&gt;0,"Plug-in hybrid",IF($G4989="Diesel","Diesel","Gasoline"))</f>
        <v>Gasoline</v>
      </c>
    </row>
    <row r="4990" spans="1:15" ht="15" customHeight="1" x14ac:dyDescent="0.25">
      <c r="A4990" s="1">
        <v>2022</v>
      </c>
      <c r="B4990" s="1" t="s">
        <v>6908</v>
      </c>
      <c r="C4990" s="1" t="s">
        <v>6440</v>
      </c>
      <c r="D4990" s="1" t="s">
        <v>7361</v>
      </c>
      <c r="E4990" s="1" t="s">
        <v>1588</v>
      </c>
      <c r="F4990" s="1" t="s">
        <v>6442</v>
      </c>
      <c r="G4990" s="1" t="s">
        <v>103</v>
      </c>
      <c r="H4990" s="1" t="s">
        <v>437</v>
      </c>
      <c r="I4990" s="1">
        <v>1.3</v>
      </c>
      <c r="J4990" s="1">
        <v>2023</v>
      </c>
      <c r="K4990" s="1">
        <v>360106</v>
      </c>
      <c r="L4990" s="1">
        <v>0</v>
      </c>
      <c r="M4990" s="1">
        <f t="array" ref="M4990">SUMPRODUCT(MAX(ISNUMBER(SEARCH('Class Rules'!$B$6:$B$85,$E4990))*ISNUMBER(SEARCH('Class Rules'!$C$6:$C$85,$F4990))*'Class Rules'!$A$6:$A$85))</f>
        <v>0</v>
      </c>
      <c r="N4990" s="1" t="str">
        <f t="array" ref="N4990">IF($M4990=0,'Class Rules'!$D$3,INDEX('Class Rules'!$D$6:$D$85,MATCH($M4990,'Class Rules'!$A$6:$A$85,0)))</f>
        <v>Passenger LDV</v>
      </c>
      <c r="O4990" s="1" t="str">
        <f t="array" ref="O4990">IF(SUMPRODUCT(MAX(ISNUMBER(SEARCH(Fuel_Rules!$A$6:$A$30,$E4990))*ISNUMBER(SEARCH(Fuel_Rules!$B$6:$B$30,$F4990))*(Fuel_Rules!$A$6:$A$30&lt;&gt;"")))&gt;0,"Plug-in hybrid",IF($G4990="Diesel","Diesel","Gasoline"))</f>
        <v>Plug-in hybrid</v>
      </c>
    </row>
    <row r="4991" spans="1:15" ht="15" customHeight="1" x14ac:dyDescent="0.25">
      <c r="A4991" s="1">
        <v>2022</v>
      </c>
      <c r="B4991" s="1" t="s">
        <v>6908</v>
      </c>
      <c r="C4991" s="1" t="s">
        <v>1686</v>
      </c>
      <c r="D4991" s="1" t="s">
        <v>7362</v>
      </c>
      <c r="E4991" s="1" t="s">
        <v>1688</v>
      </c>
      <c r="F4991" s="1" t="s">
        <v>1689</v>
      </c>
      <c r="G4991" s="1" t="s">
        <v>105</v>
      </c>
      <c r="H4991" s="1" t="s">
        <v>298</v>
      </c>
      <c r="I4991" s="1">
        <v>2.5</v>
      </c>
      <c r="J4991" s="1">
        <v>2023</v>
      </c>
      <c r="K4991" s="1">
        <v>146431</v>
      </c>
      <c r="L4991" s="1">
        <v>0</v>
      </c>
      <c r="M4991" s="1">
        <f t="array" ref="M4991">SUMPRODUCT(MAX(ISNUMBER(SEARCH('Class Rules'!$B$6:$B$85,$E4991))*ISNUMBER(SEARCH('Class Rules'!$C$6:$C$85,$F4991))*'Class Rules'!$A$6:$A$85))</f>
        <v>32</v>
      </c>
      <c r="N4991" s="1" t="str">
        <f t="array" ref="N4991">IF($M4991=0,'Class Rules'!$D$3,INDEX('Class Rules'!$D$6:$D$85,MATCH($M4991,'Class Rules'!$A$6:$A$85,0)))</f>
        <v>Freight LDV</v>
      </c>
      <c r="O4991" s="1" t="str">
        <f t="array" ref="O4991">IF(SUMPRODUCT(MAX(ISNUMBER(SEARCH(Fuel_Rules!$A$6:$A$30,$E4991))*ISNUMBER(SEARCH(Fuel_Rules!$B$6:$B$30,$F4991))*(Fuel_Rules!$A$6:$A$30&lt;&gt;"")))&gt;0,"Plug-in hybrid",IF($G4991="Diesel","Diesel","Gasoline"))</f>
        <v>Diesel</v>
      </c>
    </row>
    <row r="4992" spans="1:15" ht="15" customHeight="1" x14ac:dyDescent="0.25">
      <c r="A4992" s="1">
        <v>2022</v>
      </c>
      <c r="B4992" s="1" t="s">
        <v>6908</v>
      </c>
      <c r="C4992" s="1" t="s">
        <v>1696</v>
      </c>
      <c r="D4992" s="1" t="s">
        <v>7363</v>
      </c>
      <c r="E4992" s="1" t="s">
        <v>1688</v>
      </c>
      <c r="F4992" s="1" t="s">
        <v>1698</v>
      </c>
      <c r="G4992" s="1" t="s">
        <v>103</v>
      </c>
      <c r="H4992" s="1" t="s">
        <v>437</v>
      </c>
      <c r="I4992" s="1">
        <v>2</v>
      </c>
      <c r="J4992" s="1">
        <v>2023</v>
      </c>
      <c r="K4992" s="1">
        <v>162719</v>
      </c>
      <c r="L4992" s="1">
        <v>0</v>
      </c>
      <c r="M4992" s="1">
        <f t="array" ref="M4992">SUMPRODUCT(MAX(ISNUMBER(SEARCH('Class Rules'!$B$6:$B$85,$E4992))*ISNUMBER(SEARCH('Class Rules'!$C$6:$C$85,$F4992))*'Class Rules'!$A$6:$A$85))</f>
        <v>0</v>
      </c>
      <c r="N4992" s="1" t="str">
        <f t="array" ref="N4992">IF($M4992=0,'Class Rules'!$D$3,INDEX('Class Rules'!$D$6:$D$85,MATCH($M4992,'Class Rules'!$A$6:$A$85,0)))</f>
        <v>Passenger LDV</v>
      </c>
      <c r="O4992" s="1" t="str">
        <f t="array" ref="O4992">IF(SUMPRODUCT(MAX(ISNUMBER(SEARCH(Fuel_Rules!$A$6:$A$30,$E4992))*ISNUMBER(SEARCH(Fuel_Rules!$B$6:$B$30,$F4992))*(Fuel_Rules!$A$6:$A$30&lt;&gt;"")))&gt;0,"Plug-in hybrid",IF($G4992="Diesel","Diesel","Gasoline"))</f>
        <v>Gasoline</v>
      </c>
    </row>
    <row r="4993" spans="1:15" ht="15" customHeight="1" x14ac:dyDescent="0.25">
      <c r="A4993" s="1">
        <v>2022</v>
      </c>
      <c r="B4993" s="1" t="s">
        <v>6908</v>
      </c>
      <c r="C4993" s="1" t="s">
        <v>1699</v>
      </c>
      <c r="D4993" s="1" t="s">
        <v>7364</v>
      </c>
      <c r="E4993" s="1" t="s">
        <v>1688</v>
      </c>
      <c r="F4993" s="1" t="s">
        <v>1701</v>
      </c>
      <c r="G4993" s="1" t="s">
        <v>103</v>
      </c>
      <c r="H4993" s="1" t="s">
        <v>437</v>
      </c>
      <c r="I4993" s="1">
        <v>2</v>
      </c>
      <c r="J4993" s="1">
        <v>2023</v>
      </c>
      <c r="K4993" s="1">
        <v>211999</v>
      </c>
      <c r="L4993" s="1">
        <v>0</v>
      </c>
      <c r="M4993" s="1">
        <f t="array" ref="M4993">SUMPRODUCT(MAX(ISNUMBER(SEARCH('Class Rules'!$B$6:$B$85,$E4993))*ISNUMBER(SEARCH('Class Rules'!$C$6:$C$85,$F4993))*'Class Rules'!$A$6:$A$85))</f>
        <v>0</v>
      </c>
      <c r="N4993" s="1" t="str">
        <f t="array" ref="N4993">IF($M4993=0,'Class Rules'!$D$3,INDEX('Class Rules'!$D$6:$D$85,MATCH($M4993,'Class Rules'!$A$6:$A$85,0)))</f>
        <v>Passenger LDV</v>
      </c>
      <c r="O4993" s="1" t="str">
        <f t="array" ref="O4993">IF(SUMPRODUCT(MAX(ISNUMBER(SEARCH(Fuel_Rules!$A$6:$A$30,$E4993))*ISNUMBER(SEARCH(Fuel_Rules!$B$6:$B$30,$F4993))*(Fuel_Rules!$A$6:$A$30&lt;&gt;"")))&gt;0,"Plug-in hybrid",IF($G4993="Diesel","Diesel","Gasoline"))</f>
        <v>Gasoline</v>
      </c>
    </row>
    <row r="4994" spans="1:15" ht="15" customHeight="1" x14ac:dyDescent="0.25">
      <c r="A4994" s="1">
        <v>2022</v>
      </c>
      <c r="B4994" s="1" t="s">
        <v>6908</v>
      </c>
      <c r="C4994" s="1" t="s">
        <v>1702</v>
      </c>
      <c r="D4994" s="1" t="s">
        <v>7365</v>
      </c>
      <c r="E4994" s="1" t="s">
        <v>1688</v>
      </c>
      <c r="F4994" s="1" t="s">
        <v>1704</v>
      </c>
      <c r="G4994" s="1" t="s">
        <v>103</v>
      </c>
      <c r="H4994" s="1" t="s">
        <v>437</v>
      </c>
      <c r="I4994" s="1">
        <v>3.5</v>
      </c>
      <c r="J4994" s="1">
        <v>2023</v>
      </c>
      <c r="K4994" s="1">
        <v>521406</v>
      </c>
      <c r="L4994" s="1">
        <v>0</v>
      </c>
      <c r="M4994" s="1">
        <f t="array" ref="M4994">SUMPRODUCT(MAX(ISNUMBER(SEARCH('Class Rules'!$B$6:$B$85,$E4994))*ISNUMBER(SEARCH('Class Rules'!$C$6:$C$85,$F4994))*'Class Rules'!$A$6:$A$85))</f>
        <v>0</v>
      </c>
      <c r="N4994" s="1" t="str">
        <f t="array" ref="N4994">IF($M4994=0,'Class Rules'!$D$3,INDEX('Class Rules'!$D$6:$D$85,MATCH($M4994,'Class Rules'!$A$6:$A$85,0)))</f>
        <v>Passenger LDV</v>
      </c>
      <c r="O4994" s="1" t="str">
        <f t="array" ref="O4994">IF(SUMPRODUCT(MAX(ISNUMBER(SEARCH(Fuel_Rules!$A$6:$A$30,$E4994))*ISNUMBER(SEARCH(Fuel_Rules!$B$6:$B$30,$F4994))*(Fuel_Rules!$A$6:$A$30&lt;&gt;"")))&gt;0,"Plug-in hybrid",IF($G4994="Diesel","Diesel","Gasoline"))</f>
        <v>Gasoline</v>
      </c>
    </row>
    <row r="4995" spans="1:15" ht="15" customHeight="1" x14ac:dyDescent="0.25">
      <c r="A4995" s="1">
        <v>2022</v>
      </c>
      <c r="B4995" s="1" t="s">
        <v>6908</v>
      </c>
      <c r="C4995" s="1" t="s">
        <v>1708</v>
      </c>
      <c r="D4995" s="1" t="s">
        <v>7366</v>
      </c>
      <c r="E4995" s="1" t="s">
        <v>1688</v>
      </c>
      <c r="F4995" s="1" t="s">
        <v>1710</v>
      </c>
      <c r="G4995" s="1" t="s">
        <v>103</v>
      </c>
      <c r="H4995" s="1" t="s">
        <v>437</v>
      </c>
      <c r="I4995" s="1">
        <v>3.3</v>
      </c>
      <c r="J4995" s="1">
        <v>2023</v>
      </c>
      <c r="K4995" s="1">
        <v>406242</v>
      </c>
      <c r="L4995" s="1">
        <v>0</v>
      </c>
      <c r="M4995" s="1">
        <f t="array" ref="M4995">SUMPRODUCT(MAX(ISNUMBER(SEARCH('Class Rules'!$B$6:$B$85,$E4995))*ISNUMBER(SEARCH('Class Rules'!$C$6:$C$85,$F4995))*'Class Rules'!$A$6:$A$85))</f>
        <v>0</v>
      </c>
      <c r="N4995" s="1" t="str">
        <f t="array" ref="N4995">IF($M4995=0,'Class Rules'!$D$3,INDEX('Class Rules'!$D$6:$D$85,MATCH($M4995,'Class Rules'!$A$6:$A$85,0)))</f>
        <v>Passenger LDV</v>
      </c>
      <c r="O4995" s="1" t="str">
        <f t="array" ref="O4995">IF(SUMPRODUCT(MAX(ISNUMBER(SEARCH(Fuel_Rules!$A$6:$A$30,$E4995))*ISNUMBER(SEARCH(Fuel_Rules!$B$6:$B$30,$F4995))*(Fuel_Rules!$A$6:$A$30&lt;&gt;"")))&gt;0,"Plug-in hybrid",IF($G4995="Diesel","Diesel","Gasoline"))</f>
        <v>Gasoline</v>
      </c>
    </row>
    <row r="4996" spans="1:15" ht="15" customHeight="1" x14ac:dyDescent="0.25">
      <c r="A4996" s="1">
        <v>2022</v>
      </c>
      <c r="B4996" s="1" t="s">
        <v>6908</v>
      </c>
      <c r="C4996" s="1" t="s">
        <v>1711</v>
      </c>
      <c r="D4996" s="1" t="s">
        <v>7367</v>
      </c>
      <c r="E4996" s="1" t="s">
        <v>1688</v>
      </c>
      <c r="F4996" s="1" t="s">
        <v>1713</v>
      </c>
      <c r="G4996" s="1" t="s">
        <v>103</v>
      </c>
      <c r="H4996" s="1" t="s">
        <v>437</v>
      </c>
      <c r="I4996" s="1">
        <v>2</v>
      </c>
      <c r="J4996" s="1">
        <v>2023</v>
      </c>
      <c r="K4996" s="1">
        <v>147634</v>
      </c>
      <c r="L4996" s="1">
        <v>0</v>
      </c>
      <c r="M4996" s="1">
        <f t="array" ref="M4996">SUMPRODUCT(MAX(ISNUMBER(SEARCH('Class Rules'!$B$6:$B$85,$E4996))*ISNUMBER(SEARCH('Class Rules'!$C$6:$C$85,$F4996))*'Class Rules'!$A$6:$A$85))</f>
        <v>0</v>
      </c>
      <c r="N4996" s="1" t="str">
        <f t="array" ref="N4996">IF($M4996=0,'Class Rules'!$D$3,INDEX('Class Rules'!$D$6:$D$85,MATCH($M4996,'Class Rules'!$A$6:$A$85,0)))</f>
        <v>Passenger LDV</v>
      </c>
      <c r="O4996" s="1" t="str">
        <f t="array" ref="O4996">IF(SUMPRODUCT(MAX(ISNUMBER(SEARCH(Fuel_Rules!$A$6:$A$30,$E4996))*ISNUMBER(SEARCH(Fuel_Rules!$B$6:$B$30,$F4996))*(Fuel_Rules!$A$6:$A$30&lt;&gt;"")))&gt;0,"Plug-in hybrid",IF($G4996="Diesel","Diesel","Gasoline"))</f>
        <v>Gasoline</v>
      </c>
    </row>
    <row r="4997" spans="1:15" ht="15" customHeight="1" x14ac:dyDescent="0.25">
      <c r="A4997" s="1">
        <v>2022</v>
      </c>
      <c r="B4997" s="1" t="s">
        <v>6908</v>
      </c>
      <c r="C4997" s="1" t="s">
        <v>1714</v>
      </c>
      <c r="D4997" s="1" t="s">
        <v>7368</v>
      </c>
      <c r="E4997" s="1" t="s">
        <v>1688</v>
      </c>
      <c r="F4997" s="1" t="s">
        <v>1716</v>
      </c>
      <c r="G4997" s="1" t="s">
        <v>103</v>
      </c>
      <c r="H4997" s="1" t="s">
        <v>437</v>
      </c>
      <c r="I4997" s="1">
        <v>2</v>
      </c>
      <c r="J4997" s="1">
        <v>2023</v>
      </c>
      <c r="K4997" s="1">
        <v>131618</v>
      </c>
      <c r="L4997" s="1">
        <v>0</v>
      </c>
      <c r="M4997" s="1">
        <f t="array" ref="M4997">SUMPRODUCT(MAX(ISNUMBER(SEARCH('Class Rules'!$B$6:$B$85,$E4997))*ISNUMBER(SEARCH('Class Rules'!$C$6:$C$85,$F4997))*'Class Rules'!$A$6:$A$85))</f>
        <v>0</v>
      </c>
      <c r="N4997" s="1" t="str">
        <f t="array" ref="N4997">IF($M4997=0,'Class Rules'!$D$3,INDEX('Class Rules'!$D$6:$D$85,MATCH($M4997,'Class Rules'!$A$6:$A$85,0)))</f>
        <v>Passenger LDV</v>
      </c>
      <c r="O4997" s="1" t="str">
        <f t="array" ref="O4997">IF(SUMPRODUCT(MAX(ISNUMBER(SEARCH(Fuel_Rules!$A$6:$A$30,$E4997))*ISNUMBER(SEARCH(Fuel_Rules!$B$6:$B$30,$F4997))*(Fuel_Rules!$A$6:$A$30&lt;&gt;"")))&gt;0,"Plug-in hybrid",IF($G4997="Diesel","Diesel","Gasoline"))</f>
        <v>Gasoline</v>
      </c>
    </row>
    <row r="4998" spans="1:15" ht="15" customHeight="1" x14ac:dyDescent="0.25">
      <c r="A4998" s="1">
        <v>2022</v>
      </c>
      <c r="B4998" s="1" t="s">
        <v>6908</v>
      </c>
      <c r="C4998" s="1" t="s">
        <v>1720</v>
      </c>
      <c r="D4998" s="1" t="s">
        <v>7369</v>
      </c>
      <c r="E4998" s="1" t="s">
        <v>1688</v>
      </c>
      <c r="F4998" s="1" t="s">
        <v>5582</v>
      </c>
      <c r="G4998" s="1" t="s">
        <v>103</v>
      </c>
      <c r="H4998" s="1" t="s">
        <v>437</v>
      </c>
      <c r="I4998" s="1">
        <v>1</v>
      </c>
      <c r="J4998" s="1">
        <v>2023</v>
      </c>
      <c r="K4998" s="1">
        <v>150015</v>
      </c>
      <c r="L4998" s="1">
        <v>0</v>
      </c>
      <c r="M4998" s="1">
        <f t="array" ref="M4998">SUMPRODUCT(MAX(ISNUMBER(SEARCH('Class Rules'!$B$6:$B$85,$E4998))*ISNUMBER(SEARCH('Class Rules'!$C$6:$C$85,$F4998))*'Class Rules'!$A$6:$A$85))</f>
        <v>0</v>
      </c>
      <c r="N4998" s="1" t="str">
        <f t="array" ref="N4998">IF($M4998=0,'Class Rules'!$D$3,INDEX('Class Rules'!$D$6:$D$85,MATCH($M4998,'Class Rules'!$A$6:$A$85,0)))</f>
        <v>Passenger LDV</v>
      </c>
      <c r="O4998" s="1" t="str">
        <f t="array" ref="O4998">IF(SUMPRODUCT(MAX(ISNUMBER(SEARCH(Fuel_Rules!$A$6:$A$30,$E4998))*ISNUMBER(SEARCH(Fuel_Rules!$B$6:$B$30,$F4998))*(Fuel_Rules!$A$6:$A$30&lt;&gt;"")))&gt;0,"Plug-in hybrid",IF($G4998="Diesel","Diesel","Gasoline"))</f>
        <v>Gasoline</v>
      </c>
    </row>
    <row r="4999" spans="1:15" ht="15" customHeight="1" x14ac:dyDescent="0.25">
      <c r="A4999" s="1">
        <v>2022</v>
      </c>
      <c r="B4999" s="1" t="s">
        <v>6908</v>
      </c>
      <c r="C4999" s="1" t="s">
        <v>1730</v>
      </c>
      <c r="D4999" s="1" t="s">
        <v>7370</v>
      </c>
      <c r="E4999" s="1" t="s">
        <v>1725</v>
      </c>
      <c r="F4999" s="1" t="s">
        <v>1732</v>
      </c>
      <c r="G4999" s="1" t="s">
        <v>105</v>
      </c>
      <c r="H4999" s="1" t="s">
        <v>437</v>
      </c>
      <c r="I4999" s="1">
        <v>4.4000000000000004</v>
      </c>
      <c r="J4999" s="1">
        <v>2023</v>
      </c>
      <c r="K4999" s="1">
        <v>994392</v>
      </c>
      <c r="L4999" s="1">
        <v>0</v>
      </c>
      <c r="M4999" s="1">
        <f t="array" ref="M4999">SUMPRODUCT(MAX(ISNUMBER(SEARCH('Class Rules'!$B$6:$B$85,$E4999))*ISNUMBER(SEARCH('Class Rules'!$C$6:$C$85,$F4999))*'Class Rules'!$A$6:$A$85))</f>
        <v>0</v>
      </c>
      <c r="N4999" s="1" t="str">
        <f t="array" ref="N4999">IF($M4999=0,'Class Rules'!$D$3,INDEX('Class Rules'!$D$6:$D$85,MATCH($M4999,'Class Rules'!$A$6:$A$85,0)))</f>
        <v>Passenger LDV</v>
      </c>
      <c r="O4999" s="1" t="str">
        <f t="array" ref="O4999">IF(SUMPRODUCT(MAX(ISNUMBER(SEARCH(Fuel_Rules!$A$6:$A$30,$E4999))*ISNUMBER(SEARCH(Fuel_Rules!$B$6:$B$30,$F4999))*(Fuel_Rules!$A$6:$A$30&lt;&gt;"")))&gt;0,"Plug-in hybrid",IF($G4999="Diesel","Diesel","Gasoline"))</f>
        <v>Diesel</v>
      </c>
    </row>
    <row r="5000" spans="1:15" ht="15" customHeight="1" x14ac:dyDescent="0.25">
      <c r="A5000" s="1">
        <v>2022</v>
      </c>
      <c r="B5000" s="1" t="s">
        <v>6908</v>
      </c>
      <c r="C5000" s="1" t="s">
        <v>1733</v>
      </c>
      <c r="D5000" s="1" t="s">
        <v>7371</v>
      </c>
      <c r="E5000" s="1" t="s">
        <v>1725</v>
      </c>
      <c r="F5000" s="1" t="s">
        <v>1735</v>
      </c>
      <c r="G5000" s="1" t="s">
        <v>105</v>
      </c>
      <c r="H5000" s="1" t="s">
        <v>437</v>
      </c>
      <c r="I5000" s="1">
        <v>4.4000000000000004</v>
      </c>
      <c r="J5000" s="1">
        <v>2023</v>
      </c>
      <c r="K5000" s="1">
        <v>939456</v>
      </c>
      <c r="L5000" s="1">
        <v>0</v>
      </c>
      <c r="M5000" s="1">
        <f t="array" ref="M5000">SUMPRODUCT(MAX(ISNUMBER(SEARCH('Class Rules'!$B$6:$B$85,$E5000))*ISNUMBER(SEARCH('Class Rules'!$C$6:$C$85,$F5000))*'Class Rules'!$A$6:$A$85))</f>
        <v>0</v>
      </c>
      <c r="N5000" s="1" t="str">
        <f t="array" ref="N5000">IF($M5000=0,'Class Rules'!$D$3,INDEX('Class Rules'!$D$6:$D$85,MATCH($M5000,'Class Rules'!$A$6:$A$85,0)))</f>
        <v>Passenger LDV</v>
      </c>
      <c r="O5000" s="1" t="str">
        <f t="array" ref="O5000">IF(SUMPRODUCT(MAX(ISNUMBER(SEARCH(Fuel_Rules!$A$6:$A$30,$E5000))*ISNUMBER(SEARCH(Fuel_Rules!$B$6:$B$30,$F5000))*(Fuel_Rules!$A$6:$A$30&lt;&gt;"")))&gt;0,"Plug-in hybrid",IF($G5000="Diesel","Diesel","Gasoline"))</f>
        <v>Diesel</v>
      </c>
    </row>
    <row r="5001" spans="1:15" ht="15" customHeight="1" x14ac:dyDescent="0.25">
      <c r="A5001" s="1">
        <v>2022</v>
      </c>
      <c r="B5001" s="1" t="s">
        <v>6908</v>
      </c>
      <c r="C5001" s="1" t="s">
        <v>1736</v>
      </c>
      <c r="D5001" s="1" t="s">
        <v>7372</v>
      </c>
      <c r="E5001" s="1" t="s">
        <v>1725</v>
      </c>
      <c r="F5001" s="1" t="s">
        <v>1738</v>
      </c>
      <c r="G5001" s="1" t="s">
        <v>105</v>
      </c>
      <c r="H5001" s="1" t="s">
        <v>437</v>
      </c>
      <c r="I5001" s="1">
        <v>3</v>
      </c>
      <c r="J5001" s="1">
        <v>2023</v>
      </c>
      <c r="K5001" s="1">
        <v>800352</v>
      </c>
      <c r="L5001" s="1">
        <v>0</v>
      </c>
      <c r="M5001" s="1">
        <f t="array" ref="M5001">SUMPRODUCT(MAX(ISNUMBER(SEARCH('Class Rules'!$B$6:$B$85,$E5001))*ISNUMBER(SEARCH('Class Rules'!$C$6:$C$85,$F5001))*'Class Rules'!$A$6:$A$85))</f>
        <v>0</v>
      </c>
      <c r="N5001" s="1" t="str">
        <f t="array" ref="N5001">IF($M5001=0,'Class Rules'!$D$3,INDEX('Class Rules'!$D$6:$D$85,MATCH($M5001,'Class Rules'!$A$6:$A$85,0)))</f>
        <v>Passenger LDV</v>
      </c>
      <c r="O5001" s="1" t="str">
        <f t="array" ref="O5001">IF(SUMPRODUCT(MAX(ISNUMBER(SEARCH(Fuel_Rules!$A$6:$A$30,$E5001))*ISNUMBER(SEARCH(Fuel_Rules!$B$6:$B$30,$F5001))*(Fuel_Rules!$A$6:$A$30&lt;&gt;"")))&gt;0,"Plug-in hybrid",IF($G5001="Diesel","Diesel","Gasoline"))</f>
        <v>Diesel</v>
      </c>
    </row>
    <row r="5002" spans="1:15" ht="15" customHeight="1" x14ac:dyDescent="0.25">
      <c r="A5002" s="1">
        <v>2022</v>
      </c>
      <c r="B5002" s="1" t="s">
        <v>6908</v>
      </c>
      <c r="C5002" s="1" t="s">
        <v>1739</v>
      </c>
      <c r="D5002" s="1" t="s">
        <v>7373</v>
      </c>
      <c r="E5002" s="1" t="s">
        <v>1725</v>
      </c>
      <c r="F5002" s="1" t="s">
        <v>1741</v>
      </c>
      <c r="G5002" s="1" t="s">
        <v>103</v>
      </c>
      <c r="H5002" s="1" t="s">
        <v>298</v>
      </c>
      <c r="I5002" s="1">
        <v>5</v>
      </c>
      <c r="J5002" s="1">
        <v>2023</v>
      </c>
      <c r="K5002" s="1">
        <v>1030215</v>
      </c>
      <c r="L5002" s="1">
        <v>0</v>
      </c>
      <c r="M5002" s="1">
        <f t="array" ref="M5002">SUMPRODUCT(MAX(ISNUMBER(SEARCH('Class Rules'!$B$6:$B$85,$E5002))*ISNUMBER(SEARCH('Class Rules'!$C$6:$C$85,$F5002))*'Class Rules'!$A$6:$A$85))</f>
        <v>0</v>
      </c>
      <c r="N5002" s="1" t="str">
        <f t="array" ref="N5002">IF($M5002=0,'Class Rules'!$D$3,INDEX('Class Rules'!$D$6:$D$85,MATCH($M5002,'Class Rules'!$A$6:$A$85,0)))</f>
        <v>Passenger LDV</v>
      </c>
      <c r="O5002" s="1" t="str">
        <f t="array" ref="O5002">IF(SUMPRODUCT(MAX(ISNUMBER(SEARCH(Fuel_Rules!$A$6:$A$30,$E5002))*ISNUMBER(SEARCH(Fuel_Rules!$B$6:$B$30,$F5002))*(Fuel_Rules!$A$6:$A$30&lt;&gt;"")))&gt;0,"Plug-in hybrid",IF($G5002="Diesel","Diesel","Gasoline"))</f>
        <v>Gasoline</v>
      </c>
    </row>
    <row r="5003" spans="1:15" ht="15" customHeight="1" x14ac:dyDescent="0.25">
      <c r="A5003" s="1">
        <v>2022</v>
      </c>
      <c r="B5003" s="1" t="s">
        <v>6908</v>
      </c>
      <c r="C5003" s="1" t="s">
        <v>1742</v>
      </c>
      <c r="D5003" s="1" t="s">
        <v>7374</v>
      </c>
      <c r="E5003" s="1" t="s">
        <v>1725</v>
      </c>
      <c r="F5003" s="1" t="s">
        <v>1744</v>
      </c>
      <c r="G5003" s="1" t="s">
        <v>103</v>
      </c>
      <c r="H5003" s="1" t="s">
        <v>437</v>
      </c>
      <c r="I5003" s="1">
        <v>2</v>
      </c>
      <c r="J5003" s="1">
        <v>2023</v>
      </c>
      <c r="K5003" s="1">
        <v>350236</v>
      </c>
      <c r="L5003" s="1">
        <v>0</v>
      </c>
      <c r="M5003" s="1">
        <f t="array" ref="M5003">SUMPRODUCT(MAX(ISNUMBER(SEARCH('Class Rules'!$B$6:$B$85,$E5003))*ISNUMBER(SEARCH('Class Rules'!$C$6:$C$85,$F5003))*'Class Rules'!$A$6:$A$85))</f>
        <v>0</v>
      </c>
      <c r="N5003" s="1" t="str">
        <f t="array" ref="N5003">IF($M5003=0,'Class Rules'!$D$3,INDEX('Class Rules'!$D$6:$D$85,MATCH($M5003,'Class Rules'!$A$6:$A$85,0)))</f>
        <v>Passenger LDV</v>
      </c>
      <c r="O5003" s="1" t="str">
        <f t="array" ref="O5003">IF(SUMPRODUCT(MAX(ISNUMBER(SEARCH(Fuel_Rules!$A$6:$A$30,$E5003))*ISNUMBER(SEARCH(Fuel_Rules!$B$6:$B$30,$F5003))*(Fuel_Rules!$A$6:$A$30&lt;&gt;"")))&gt;0,"Plug-in hybrid",IF($G5003="Diesel","Diesel","Gasoline"))</f>
        <v>Gasoline</v>
      </c>
    </row>
    <row r="5004" spans="1:15" ht="15" customHeight="1" x14ac:dyDescent="0.25">
      <c r="A5004" s="1">
        <v>2022</v>
      </c>
      <c r="B5004" s="1" t="s">
        <v>6908</v>
      </c>
      <c r="C5004" s="1" t="s">
        <v>1745</v>
      </c>
      <c r="D5004" s="1" t="s">
        <v>7375</v>
      </c>
      <c r="E5004" s="1" t="s">
        <v>1725</v>
      </c>
      <c r="F5004" s="1" t="s">
        <v>1747</v>
      </c>
      <c r="G5004" s="1" t="s">
        <v>103</v>
      </c>
      <c r="H5004" s="1" t="s">
        <v>437</v>
      </c>
      <c r="I5004" s="1">
        <v>2</v>
      </c>
      <c r="J5004" s="1">
        <v>2023</v>
      </c>
      <c r="K5004" s="1">
        <v>390178</v>
      </c>
      <c r="L5004" s="1">
        <v>0</v>
      </c>
      <c r="M5004" s="1">
        <f t="array" ref="M5004">SUMPRODUCT(MAX(ISNUMBER(SEARCH('Class Rules'!$B$6:$B$85,$E5004))*ISNUMBER(SEARCH('Class Rules'!$C$6:$C$85,$F5004))*'Class Rules'!$A$6:$A$85))</f>
        <v>0</v>
      </c>
      <c r="N5004" s="1" t="str">
        <f t="array" ref="N5004">IF($M5004=0,'Class Rules'!$D$3,INDEX('Class Rules'!$D$6:$D$85,MATCH($M5004,'Class Rules'!$A$6:$A$85,0)))</f>
        <v>Passenger LDV</v>
      </c>
      <c r="O5004" s="1" t="str">
        <f t="array" ref="O5004">IF(SUMPRODUCT(MAX(ISNUMBER(SEARCH(Fuel_Rules!$A$6:$A$30,$E5004))*ISNUMBER(SEARCH(Fuel_Rules!$B$6:$B$30,$F5004))*(Fuel_Rules!$A$6:$A$30&lt;&gt;"")))&gt;0,"Plug-in hybrid",IF($G5004="Diesel","Diesel","Gasoline"))</f>
        <v>Gasoline</v>
      </c>
    </row>
    <row r="5005" spans="1:15" ht="15" customHeight="1" x14ac:dyDescent="0.25">
      <c r="A5005" s="1">
        <v>2022</v>
      </c>
      <c r="B5005" s="1" t="s">
        <v>6908</v>
      </c>
      <c r="C5005" s="1" t="s">
        <v>1748</v>
      </c>
      <c r="D5005" s="1" t="s">
        <v>7376</v>
      </c>
      <c r="E5005" s="1" t="s">
        <v>1725</v>
      </c>
      <c r="F5005" s="1" t="s">
        <v>1750</v>
      </c>
      <c r="G5005" s="1" t="s">
        <v>103</v>
      </c>
      <c r="H5005" s="1" t="s">
        <v>437</v>
      </c>
      <c r="I5005" s="1">
        <v>2</v>
      </c>
      <c r="J5005" s="1">
        <v>2023</v>
      </c>
      <c r="K5005" s="1">
        <v>417120</v>
      </c>
      <c r="L5005" s="1">
        <v>0</v>
      </c>
      <c r="M5005" s="1">
        <f t="array" ref="M5005">SUMPRODUCT(MAX(ISNUMBER(SEARCH('Class Rules'!$B$6:$B$85,$E5005))*ISNUMBER(SEARCH('Class Rules'!$C$6:$C$85,$F5005))*'Class Rules'!$A$6:$A$85))</f>
        <v>0</v>
      </c>
      <c r="N5005" s="1" t="str">
        <f t="array" ref="N5005">IF($M5005=0,'Class Rules'!$D$3,INDEX('Class Rules'!$D$6:$D$85,MATCH($M5005,'Class Rules'!$A$6:$A$85,0)))</f>
        <v>Passenger LDV</v>
      </c>
      <c r="O5005" s="1" t="str">
        <f t="array" ref="O5005">IF(SUMPRODUCT(MAX(ISNUMBER(SEARCH(Fuel_Rules!$A$6:$A$30,$E5005))*ISNUMBER(SEARCH(Fuel_Rules!$B$6:$B$30,$F5005))*(Fuel_Rules!$A$6:$A$30&lt;&gt;"")))&gt;0,"Plug-in hybrid",IF($G5005="Diesel","Diesel","Gasoline"))</f>
        <v>Gasoline</v>
      </c>
    </row>
    <row r="5006" spans="1:15" ht="15" customHeight="1" x14ac:dyDescent="0.25">
      <c r="A5006" s="1">
        <v>2022</v>
      </c>
      <c r="B5006" s="1" t="s">
        <v>6908</v>
      </c>
      <c r="C5006" s="1" t="s">
        <v>1751</v>
      </c>
      <c r="D5006" s="1" t="s">
        <v>7377</v>
      </c>
      <c r="E5006" s="1" t="s">
        <v>1725</v>
      </c>
      <c r="F5006" s="1" t="s">
        <v>7378</v>
      </c>
      <c r="G5006" s="1" t="s">
        <v>105</v>
      </c>
      <c r="H5006" s="1" t="s">
        <v>437</v>
      </c>
      <c r="I5006" s="1">
        <v>2</v>
      </c>
      <c r="J5006" s="1">
        <v>2023</v>
      </c>
      <c r="K5006" s="1">
        <v>390781</v>
      </c>
      <c r="L5006" s="1">
        <v>0</v>
      </c>
      <c r="M5006" s="1">
        <f t="array" ref="M5006">SUMPRODUCT(MAX(ISNUMBER(SEARCH('Class Rules'!$B$6:$B$85,$E5006))*ISNUMBER(SEARCH('Class Rules'!$C$6:$C$85,$F5006))*'Class Rules'!$A$6:$A$85))</f>
        <v>0</v>
      </c>
      <c r="N5006" s="1" t="str">
        <f t="array" ref="N5006">IF($M5006=0,'Class Rules'!$D$3,INDEX('Class Rules'!$D$6:$D$85,MATCH($M5006,'Class Rules'!$A$6:$A$85,0)))</f>
        <v>Passenger LDV</v>
      </c>
      <c r="O5006" s="1" t="str">
        <f t="array" ref="O5006">IF(SUMPRODUCT(MAX(ISNUMBER(SEARCH(Fuel_Rules!$A$6:$A$30,$E5006))*ISNUMBER(SEARCH(Fuel_Rules!$B$6:$B$30,$F5006))*(Fuel_Rules!$A$6:$A$30&lt;&gt;"")))&gt;0,"Plug-in hybrid",IF($G5006="Diesel","Diesel","Gasoline"))</f>
        <v>Diesel</v>
      </c>
    </row>
    <row r="5007" spans="1:15" ht="15" customHeight="1" x14ac:dyDescent="0.25">
      <c r="A5007" s="1">
        <v>2022</v>
      </c>
      <c r="B5007" s="1" t="s">
        <v>6908</v>
      </c>
      <c r="C5007" s="1" t="s">
        <v>1763</v>
      </c>
      <c r="D5007" s="1" t="s">
        <v>7379</v>
      </c>
      <c r="E5007" s="1" t="s">
        <v>1725</v>
      </c>
      <c r="F5007" s="1" t="s">
        <v>1765</v>
      </c>
      <c r="G5007" s="1" t="s">
        <v>103</v>
      </c>
      <c r="H5007" s="1" t="s">
        <v>437</v>
      </c>
      <c r="I5007" s="1">
        <v>2</v>
      </c>
      <c r="J5007" s="1">
        <v>2023</v>
      </c>
      <c r="K5007" s="1">
        <v>416412</v>
      </c>
      <c r="L5007" s="1">
        <v>0</v>
      </c>
      <c r="M5007" s="1">
        <f t="array" ref="M5007">SUMPRODUCT(MAX(ISNUMBER(SEARCH('Class Rules'!$B$6:$B$85,$E5007))*ISNUMBER(SEARCH('Class Rules'!$C$6:$C$85,$F5007))*'Class Rules'!$A$6:$A$85))</f>
        <v>0</v>
      </c>
      <c r="N5007" s="1" t="str">
        <f t="array" ref="N5007">IF($M5007=0,'Class Rules'!$D$3,INDEX('Class Rules'!$D$6:$D$85,MATCH($M5007,'Class Rules'!$A$6:$A$85,0)))</f>
        <v>Passenger LDV</v>
      </c>
      <c r="O5007" s="1" t="str">
        <f t="array" ref="O5007">IF(SUMPRODUCT(MAX(ISNUMBER(SEARCH(Fuel_Rules!$A$6:$A$30,$E5007))*ISNUMBER(SEARCH(Fuel_Rules!$B$6:$B$30,$F5007))*(Fuel_Rules!$A$6:$A$30&lt;&gt;"")))&gt;0,"Plug-in hybrid",IF($G5007="Diesel","Diesel","Gasoline"))</f>
        <v>Gasoline</v>
      </c>
    </row>
    <row r="5008" spans="1:15" ht="15" customHeight="1" x14ac:dyDescent="0.25">
      <c r="A5008" s="1">
        <v>2022</v>
      </c>
      <c r="B5008" s="1" t="s">
        <v>6908</v>
      </c>
      <c r="C5008" s="1" t="s">
        <v>1766</v>
      </c>
      <c r="D5008" s="1" t="s">
        <v>7380</v>
      </c>
      <c r="E5008" s="1" t="s">
        <v>1725</v>
      </c>
      <c r="F5008" s="1" t="s">
        <v>7381</v>
      </c>
      <c r="G5008" s="1" t="s">
        <v>105</v>
      </c>
      <c r="H5008" s="1" t="s">
        <v>298</v>
      </c>
      <c r="I5008" s="1">
        <v>2</v>
      </c>
      <c r="J5008" s="1">
        <v>2023</v>
      </c>
      <c r="K5008" s="1">
        <v>413228</v>
      </c>
      <c r="L5008" s="1">
        <v>0</v>
      </c>
      <c r="M5008" s="1">
        <f t="array" ref="M5008">SUMPRODUCT(MAX(ISNUMBER(SEARCH('Class Rules'!$B$6:$B$85,$E5008))*ISNUMBER(SEARCH('Class Rules'!$C$6:$C$85,$F5008))*'Class Rules'!$A$6:$A$85))</f>
        <v>0</v>
      </c>
      <c r="N5008" s="1" t="str">
        <f t="array" ref="N5008">IF($M5008=0,'Class Rules'!$D$3,INDEX('Class Rules'!$D$6:$D$85,MATCH($M5008,'Class Rules'!$A$6:$A$85,0)))</f>
        <v>Passenger LDV</v>
      </c>
      <c r="O5008" s="1" t="str">
        <f t="array" ref="O5008">IF(SUMPRODUCT(MAX(ISNUMBER(SEARCH(Fuel_Rules!$A$6:$A$30,$E5008))*ISNUMBER(SEARCH(Fuel_Rules!$B$6:$B$30,$F5008))*(Fuel_Rules!$A$6:$A$30&lt;&gt;"")))&gt;0,"Plug-in hybrid",IF($G5008="Diesel","Diesel","Gasoline"))</f>
        <v>Diesel</v>
      </c>
    </row>
    <row r="5009" spans="1:15" ht="15" customHeight="1" x14ac:dyDescent="0.25">
      <c r="A5009" s="1">
        <v>2022</v>
      </c>
      <c r="B5009" s="1" t="s">
        <v>6908</v>
      </c>
      <c r="C5009" s="1" t="s">
        <v>1769</v>
      </c>
      <c r="D5009" s="1" t="s">
        <v>7382</v>
      </c>
      <c r="E5009" s="1" t="s">
        <v>1725</v>
      </c>
      <c r="F5009" s="1" t="s">
        <v>7383</v>
      </c>
      <c r="G5009" s="1" t="s">
        <v>105</v>
      </c>
      <c r="H5009" s="1" t="s">
        <v>437</v>
      </c>
      <c r="I5009" s="1">
        <v>2</v>
      </c>
      <c r="J5009" s="1">
        <v>2023</v>
      </c>
      <c r="K5009" s="1">
        <v>356409</v>
      </c>
      <c r="L5009" s="1">
        <v>0</v>
      </c>
      <c r="M5009" s="1">
        <f t="array" ref="M5009">SUMPRODUCT(MAX(ISNUMBER(SEARCH('Class Rules'!$B$6:$B$85,$E5009))*ISNUMBER(SEARCH('Class Rules'!$C$6:$C$85,$F5009))*'Class Rules'!$A$6:$A$85))</f>
        <v>0</v>
      </c>
      <c r="N5009" s="1" t="str">
        <f t="array" ref="N5009">IF($M5009=0,'Class Rules'!$D$3,INDEX('Class Rules'!$D$6:$D$85,MATCH($M5009,'Class Rules'!$A$6:$A$85,0)))</f>
        <v>Passenger LDV</v>
      </c>
      <c r="O5009" s="1" t="str">
        <f t="array" ref="O5009">IF(SUMPRODUCT(MAX(ISNUMBER(SEARCH(Fuel_Rules!$A$6:$A$30,$E5009))*ISNUMBER(SEARCH(Fuel_Rules!$B$6:$B$30,$F5009))*(Fuel_Rules!$A$6:$A$30&lt;&gt;"")))&gt;0,"Plug-in hybrid",IF($G5009="Diesel","Diesel","Gasoline"))</f>
        <v>Diesel</v>
      </c>
    </row>
    <row r="5010" spans="1:15" ht="15" customHeight="1" x14ac:dyDescent="0.25">
      <c r="A5010" s="1">
        <v>2022</v>
      </c>
      <c r="B5010" s="1" t="s">
        <v>6908</v>
      </c>
      <c r="C5010" s="1" t="s">
        <v>1772</v>
      </c>
      <c r="D5010" s="1" t="s">
        <v>7384</v>
      </c>
      <c r="E5010" s="1" t="s">
        <v>1725</v>
      </c>
      <c r="F5010" s="1" t="s">
        <v>1774</v>
      </c>
      <c r="G5010" s="1" t="s">
        <v>103</v>
      </c>
      <c r="H5010" s="1" t="s">
        <v>298</v>
      </c>
      <c r="I5010" s="1">
        <v>2</v>
      </c>
      <c r="J5010" s="1">
        <v>2023</v>
      </c>
      <c r="K5010" s="1">
        <v>672963</v>
      </c>
      <c r="L5010" s="1">
        <v>0</v>
      </c>
      <c r="M5010" s="1">
        <f t="array" ref="M5010">SUMPRODUCT(MAX(ISNUMBER(SEARCH('Class Rules'!$B$6:$B$85,$E5010))*ISNUMBER(SEARCH('Class Rules'!$C$6:$C$85,$F5010))*'Class Rules'!$A$6:$A$85))</f>
        <v>0</v>
      </c>
      <c r="N5010" s="1" t="str">
        <f t="array" ref="N5010">IF($M5010=0,'Class Rules'!$D$3,INDEX('Class Rules'!$D$6:$D$85,MATCH($M5010,'Class Rules'!$A$6:$A$85,0)))</f>
        <v>Passenger LDV</v>
      </c>
      <c r="O5010" s="1" t="str">
        <f t="array" ref="O5010">IF(SUMPRODUCT(MAX(ISNUMBER(SEARCH(Fuel_Rules!$A$6:$A$30,$E5010))*ISNUMBER(SEARCH(Fuel_Rules!$B$6:$B$30,$F5010))*(Fuel_Rules!$A$6:$A$30&lt;&gt;"")))&gt;0,"Plug-in hybrid",IF($G5010="Diesel","Diesel","Gasoline"))</f>
        <v>Plug-in hybrid</v>
      </c>
    </row>
    <row r="5011" spans="1:15" ht="15" customHeight="1" x14ac:dyDescent="0.25">
      <c r="A5011" s="1">
        <v>2022</v>
      </c>
      <c r="B5011" s="1" t="s">
        <v>6908</v>
      </c>
      <c r="C5011" s="1" t="s">
        <v>1775</v>
      </c>
      <c r="D5011" s="1" t="s">
        <v>7385</v>
      </c>
      <c r="E5011" s="1" t="s">
        <v>1725</v>
      </c>
      <c r="F5011" s="1" t="s">
        <v>1777</v>
      </c>
      <c r="G5011" s="1" t="s">
        <v>103</v>
      </c>
      <c r="H5011" s="1" t="s">
        <v>298</v>
      </c>
      <c r="I5011" s="1">
        <v>2</v>
      </c>
      <c r="J5011" s="1">
        <v>2023</v>
      </c>
      <c r="K5011" s="1">
        <v>376702</v>
      </c>
      <c r="L5011" s="1">
        <v>0</v>
      </c>
      <c r="M5011" s="1">
        <f t="array" ref="M5011">SUMPRODUCT(MAX(ISNUMBER(SEARCH('Class Rules'!$B$6:$B$85,$E5011))*ISNUMBER(SEARCH('Class Rules'!$C$6:$C$85,$F5011))*'Class Rules'!$A$6:$A$85))</f>
        <v>0</v>
      </c>
      <c r="N5011" s="1" t="str">
        <f t="array" ref="N5011">IF($M5011=0,'Class Rules'!$D$3,INDEX('Class Rules'!$D$6:$D$85,MATCH($M5011,'Class Rules'!$A$6:$A$85,0)))</f>
        <v>Passenger LDV</v>
      </c>
      <c r="O5011" s="1" t="str">
        <f t="array" ref="O5011">IF(SUMPRODUCT(MAX(ISNUMBER(SEARCH(Fuel_Rules!$A$6:$A$30,$E5011))*ISNUMBER(SEARCH(Fuel_Rules!$B$6:$B$30,$F5011))*(Fuel_Rules!$A$6:$A$30&lt;&gt;"")))&gt;0,"Plug-in hybrid",IF($G5011="Diesel","Diesel","Gasoline"))</f>
        <v>Gasoline</v>
      </c>
    </row>
    <row r="5012" spans="1:15" ht="15" customHeight="1" x14ac:dyDescent="0.25">
      <c r="A5012" s="1">
        <v>2022</v>
      </c>
      <c r="B5012" s="1" t="s">
        <v>6908</v>
      </c>
      <c r="C5012" s="1" t="s">
        <v>1778</v>
      </c>
      <c r="D5012" s="1" t="s">
        <v>7386</v>
      </c>
      <c r="E5012" s="1" t="s">
        <v>1725</v>
      </c>
      <c r="F5012" s="1" t="s">
        <v>1780</v>
      </c>
      <c r="G5012" s="1" t="s">
        <v>103</v>
      </c>
      <c r="H5012" s="1" t="s">
        <v>437</v>
      </c>
      <c r="I5012" s="1">
        <v>2</v>
      </c>
      <c r="J5012" s="1">
        <v>2023</v>
      </c>
      <c r="K5012" s="1">
        <v>329109</v>
      </c>
      <c r="L5012" s="1">
        <v>0</v>
      </c>
      <c r="M5012" s="1">
        <f t="array" ref="M5012">SUMPRODUCT(MAX(ISNUMBER(SEARCH('Class Rules'!$B$6:$B$85,$E5012))*ISNUMBER(SEARCH('Class Rules'!$C$6:$C$85,$F5012))*'Class Rules'!$A$6:$A$85))</f>
        <v>0</v>
      </c>
      <c r="N5012" s="1" t="str">
        <f t="array" ref="N5012">IF($M5012=0,'Class Rules'!$D$3,INDEX('Class Rules'!$D$6:$D$85,MATCH($M5012,'Class Rules'!$A$6:$A$85,0)))</f>
        <v>Passenger LDV</v>
      </c>
      <c r="O5012" s="1" t="str">
        <f t="array" ref="O5012">IF(SUMPRODUCT(MAX(ISNUMBER(SEARCH(Fuel_Rules!$A$6:$A$30,$E5012))*ISNUMBER(SEARCH(Fuel_Rules!$B$6:$B$30,$F5012))*(Fuel_Rules!$A$6:$A$30&lt;&gt;"")))&gt;0,"Plug-in hybrid",IF($G5012="Diesel","Diesel","Gasoline"))</f>
        <v>Gasoline</v>
      </c>
    </row>
    <row r="5013" spans="1:15" ht="15" customHeight="1" x14ac:dyDescent="0.25">
      <c r="A5013" s="1">
        <v>2022</v>
      </c>
      <c r="B5013" s="1" t="s">
        <v>6908</v>
      </c>
      <c r="C5013" s="1" t="s">
        <v>1781</v>
      </c>
      <c r="D5013" s="1" t="s">
        <v>7387</v>
      </c>
      <c r="E5013" s="1" t="s">
        <v>1725</v>
      </c>
      <c r="F5013" s="1" t="s">
        <v>1783</v>
      </c>
      <c r="G5013" s="1" t="s">
        <v>103</v>
      </c>
      <c r="H5013" s="1" t="s">
        <v>437</v>
      </c>
      <c r="I5013" s="1">
        <v>5</v>
      </c>
      <c r="J5013" s="1">
        <v>2023</v>
      </c>
      <c r="K5013" s="1">
        <v>1499950</v>
      </c>
      <c r="L5013" s="1">
        <v>0</v>
      </c>
      <c r="M5013" s="1">
        <f t="array" ref="M5013">SUMPRODUCT(MAX(ISNUMBER(SEARCH('Class Rules'!$B$6:$B$85,$E5013))*ISNUMBER(SEARCH('Class Rules'!$C$6:$C$85,$F5013))*'Class Rules'!$A$6:$A$85))</f>
        <v>0</v>
      </c>
      <c r="N5013" s="1" t="str">
        <f t="array" ref="N5013">IF($M5013=0,'Class Rules'!$D$3,INDEX('Class Rules'!$D$6:$D$85,MATCH($M5013,'Class Rules'!$A$6:$A$85,0)))</f>
        <v>Passenger LDV</v>
      </c>
      <c r="O5013" s="1" t="str">
        <f t="array" ref="O5013">IF(SUMPRODUCT(MAX(ISNUMBER(SEARCH(Fuel_Rules!$A$6:$A$30,$E5013))*ISNUMBER(SEARCH(Fuel_Rules!$B$6:$B$30,$F5013))*(Fuel_Rules!$A$6:$A$30&lt;&gt;"")))&gt;0,"Plug-in hybrid",IF($G5013="Diesel","Diesel","Gasoline"))</f>
        <v>Gasoline</v>
      </c>
    </row>
    <row r="5014" spans="1:15" ht="15" customHeight="1" x14ac:dyDescent="0.25">
      <c r="A5014" s="1">
        <v>2022</v>
      </c>
      <c r="B5014" s="1" t="s">
        <v>6908</v>
      </c>
      <c r="C5014" s="1" t="s">
        <v>1784</v>
      </c>
      <c r="D5014" s="1" t="s">
        <v>7388</v>
      </c>
      <c r="E5014" s="1" t="s">
        <v>1725</v>
      </c>
      <c r="F5014" s="1" t="s">
        <v>1786</v>
      </c>
      <c r="G5014" s="1" t="s">
        <v>103</v>
      </c>
      <c r="H5014" s="1" t="s">
        <v>298</v>
      </c>
      <c r="I5014" s="1">
        <v>2</v>
      </c>
      <c r="J5014" s="1">
        <v>2023</v>
      </c>
      <c r="K5014" s="1">
        <v>835967</v>
      </c>
      <c r="L5014" s="1">
        <v>0</v>
      </c>
      <c r="M5014" s="1">
        <f t="array" ref="M5014">SUMPRODUCT(MAX(ISNUMBER(SEARCH('Class Rules'!$B$6:$B$85,$E5014))*ISNUMBER(SEARCH('Class Rules'!$C$6:$C$85,$F5014))*'Class Rules'!$A$6:$A$85))</f>
        <v>0</v>
      </c>
      <c r="N5014" s="1" t="str">
        <f t="array" ref="N5014">IF($M5014=0,'Class Rules'!$D$3,INDEX('Class Rules'!$D$6:$D$85,MATCH($M5014,'Class Rules'!$A$6:$A$85,0)))</f>
        <v>Passenger LDV</v>
      </c>
      <c r="O5014" s="1" t="str">
        <f t="array" ref="O5014">IF(SUMPRODUCT(MAX(ISNUMBER(SEARCH(Fuel_Rules!$A$6:$A$30,$E5014))*ISNUMBER(SEARCH(Fuel_Rules!$B$6:$B$30,$F5014))*(Fuel_Rules!$A$6:$A$30&lt;&gt;"")))&gt;0,"Plug-in hybrid",IF($G5014="Diesel","Diesel","Gasoline"))</f>
        <v>Plug-in hybrid</v>
      </c>
    </row>
    <row r="5015" spans="1:15" ht="15" customHeight="1" x14ac:dyDescent="0.25">
      <c r="A5015" s="1">
        <v>2022</v>
      </c>
      <c r="B5015" s="1" t="s">
        <v>6908</v>
      </c>
      <c r="C5015" s="1" t="s">
        <v>1787</v>
      </c>
      <c r="D5015" s="1" t="s">
        <v>7389</v>
      </c>
      <c r="E5015" s="1" t="s">
        <v>1725</v>
      </c>
      <c r="F5015" s="1" t="s">
        <v>1789</v>
      </c>
      <c r="G5015" s="1" t="s">
        <v>103</v>
      </c>
      <c r="H5015" s="1" t="s">
        <v>437</v>
      </c>
      <c r="I5015" s="1">
        <v>2</v>
      </c>
      <c r="J5015" s="1">
        <v>2023</v>
      </c>
      <c r="K5015" s="1">
        <v>632148</v>
      </c>
      <c r="L5015" s="1">
        <v>0</v>
      </c>
      <c r="M5015" s="1">
        <f t="array" ref="M5015">SUMPRODUCT(MAX(ISNUMBER(SEARCH('Class Rules'!$B$6:$B$85,$E5015))*ISNUMBER(SEARCH('Class Rules'!$C$6:$C$85,$F5015))*'Class Rules'!$A$6:$A$85))</f>
        <v>0</v>
      </c>
      <c r="N5015" s="1" t="str">
        <f t="array" ref="N5015">IF($M5015=0,'Class Rules'!$D$3,INDEX('Class Rules'!$D$6:$D$85,MATCH($M5015,'Class Rules'!$A$6:$A$85,0)))</f>
        <v>Passenger LDV</v>
      </c>
      <c r="O5015" s="1" t="str">
        <f t="array" ref="O5015">IF(SUMPRODUCT(MAX(ISNUMBER(SEARCH(Fuel_Rules!$A$6:$A$30,$E5015))*ISNUMBER(SEARCH(Fuel_Rules!$B$6:$B$30,$F5015))*(Fuel_Rules!$A$6:$A$30&lt;&gt;"")))&gt;0,"Plug-in hybrid",IF($G5015="Diesel","Diesel","Gasoline"))</f>
        <v>Gasoline</v>
      </c>
    </row>
    <row r="5016" spans="1:15" ht="15" customHeight="1" x14ac:dyDescent="0.25">
      <c r="A5016" s="1">
        <v>2022</v>
      </c>
      <c r="B5016" s="1" t="s">
        <v>6908</v>
      </c>
      <c r="C5016" s="1" t="s">
        <v>1790</v>
      </c>
      <c r="D5016" s="1" t="s">
        <v>7390</v>
      </c>
      <c r="E5016" s="1" t="s">
        <v>1725</v>
      </c>
      <c r="F5016" s="1" t="s">
        <v>1792</v>
      </c>
      <c r="G5016" s="1" t="s">
        <v>103</v>
      </c>
      <c r="H5016" s="1" t="s">
        <v>437</v>
      </c>
      <c r="I5016" s="1">
        <v>2</v>
      </c>
      <c r="J5016" s="1">
        <v>2023</v>
      </c>
      <c r="K5016" s="1">
        <v>566037</v>
      </c>
      <c r="L5016" s="1">
        <v>0</v>
      </c>
      <c r="M5016" s="1">
        <f t="array" ref="M5016">SUMPRODUCT(MAX(ISNUMBER(SEARCH('Class Rules'!$B$6:$B$85,$E5016))*ISNUMBER(SEARCH('Class Rules'!$C$6:$C$85,$F5016))*'Class Rules'!$A$6:$A$85))</f>
        <v>0</v>
      </c>
      <c r="N5016" s="1" t="str">
        <f t="array" ref="N5016">IF($M5016=0,'Class Rules'!$D$3,INDEX('Class Rules'!$D$6:$D$85,MATCH($M5016,'Class Rules'!$A$6:$A$85,0)))</f>
        <v>Passenger LDV</v>
      </c>
      <c r="O5016" s="1" t="str">
        <f t="array" ref="O5016">IF(SUMPRODUCT(MAX(ISNUMBER(SEARCH(Fuel_Rules!$A$6:$A$30,$E5016))*ISNUMBER(SEARCH(Fuel_Rules!$B$6:$B$30,$F5016))*(Fuel_Rules!$A$6:$A$30&lt;&gt;"")))&gt;0,"Plug-in hybrid",IF($G5016="Diesel","Diesel","Gasoline"))</f>
        <v>Gasoline</v>
      </c>
    </row>
    <row r="5017" spans="1:15" ht="15" customHeight="1" x14ac:dyDescent="0.25">
      <c r="A5017" s="1">
        <v>2022</v>
      </c>
      <c r="B5017" s="1" t="s">
        <v>6908</v>
      </c>
      <c r="C5017" s="1" t="s">
        <v>1793</v>
      </c>
      <c r="D5017" s="1" t="s">
        <v>7391</v>
      </c>
      <c r="E5017" s="1" t="s">
        <v>1725</v>
      </c>
      <c r="F5017" s="1" t="s">
        <v>1795</v>
      </c>
      <c r="G5017" s="1" t="s">
        <v>103</v>
      </c>
      <c r="H5017" s="1" t="s">
        <v>298</v>
      </c>
      <c r="I5017" s="1">
        <v>2</v>
      </c>
      <c r="J5017" s="1">
        <v>2023</v>
      </c>
      <c r="K5017" s="1">
        <v>704250</v>
      </c>
      <c r="L5017" s="1">
        <v>0</v>
      </c>
      <c r="M5017" s="1">
        <f t="array" ref="M5017">SUMPRODUCT(MAX(ISNUMBER(SEARCH('Class Rules'!$B$6:$B$85,$E5017))*ISNUMBER(SEARCH('Class Rules'!$C$6:$C$85,$F5017))*'Class Rules'!$A$6:$A$85))</f>
        <v>0</v>
      </c>
      <c r="N5017" s="1" t="str">
        <f t="array" ref="N5017">IF($M5017=0,'Class Rules'!$D$3,INDEX('Class Rules'!$D$6:$D$85,MATCH($M5017,'Class Rules'!$A$6:$A$85,0)))</f>
        <v>Passenger LDV</v>
      </c>
      <c r="O5017" s="1" t="str">
        <f t="array" ref="O5017">IF(SUMPRODUCT(MAX(ISNUMBER(SEARCH(Fuel_Rules!$A$6:$A$30,$E5017))*ISNUMBER(SEARCH(Fuel_Rules!$B$6:$B$30,$F5017))*(Fuel_Rules!$A$6:$A$30&lt;&gt;"")))&gt;0,"Plug-in hybrid",IF($G5017="Diesel","Diesel","Gasoline"))</f>
        <v>Plug-in hybrid</v>
      </c>
    </row>
    <row r="5018" spans="1:15" ht="15" customHeight="1" x14ac:dyDescent="0.25">
      <c r="A5018" s="1">
        <v>2022</v>
      </c>
      <c r="B5018" s="1" t="s">
        <v>6908</v>
      </c>
      <c r="C5018" s="1" t="s">
        <v>1796</v>
      </c>
      <c r="D5018" s="1" t="s">
        <v>7392</v>
      </c>
      <c r="E5018" s="1" t="s">
        <v>1725</v>
      </c>
      <c r="F5018" s="1" t="s">
        <v>1798</v>
      </c>
      <c r="G5018" s="1" t="s">
        <v>103</v>
      </c>
      <c r="H5018" s="1" t="s">
        <v>437</v>
      </c>
      <c r="I5018" s="1">
        <v>5</v>
      </c>
      <c r="J5018" s="1">
        <v>2023</v>
      </c>
      <c r="K5018" s="1">
        <v>1258950</v>
      </c>
      <c r="L5018" s="1">
        <v>0</v>
      </c>
      <c r="M5018" s="1">
        <f t="array" ref="M5018">SUMPRODUCT(MAX(ISNUMBER(SEARCH('Class Rules'!$B$6:$B$85,$E5018))*ISNUMBER(SEARCH('Class Rules'!$C$6:$C$85,$F5018))*'Class Rules'!$A$6:$A$85))</f>
        <v>0</v>
      </c>
      <c r="N5018" s="1" t="str">
        <f t="array" ref="N5018">IF($M5018=0,'Class Rules'!$D$3,INDEX('Class Rules'!$D$6:$D$85,MATCH($M5018,'Class Rules'!$A$6:$A$85,0)))</f>
        <v>Passenger LDV</v>
      </c>
      <c r="O5018" s="1" t="str">
        <f t="array" ref="O5018">IF(SUMPRODUCT(MAX(ISNUMBER(SEARCH(Fuel_Rules!$A$6:$A$30,$E5018))*ISNUMBER(SEARCH(Fuel_Rules!$B$6:$B$30,$F5018))*(Fuel_Rules!$A$6:$A$30&lt;&gt;"")))&gt;0,"Plug-in hybrid",IF($G5018="Diesel","Diesel","Gasoline"))</f>
        <v>Gasoline</v>
      </c>
    </row>
    <row r="5019" spans="1:15" ht="15" customHeight="1" x14ac:dyDescent="0.25">
      <c r="A5019" s="1">
        <v>2022</v>
      </c>
      <c r="B5019" s="1" t="s">
        <v>6908</v>
      </c>
      <c r="C5019" s="1" t="s">
        <v>1799</v>
      </c>
      <c r="D5019" s="1" t="s">
        <v>7393</v>
      </c>
      <c r="E5019" s="1" t="s">
        <v>1725</v>
      </c>
      <c r="F5019" s="1" t="s">
        <v>1801</v>
      </c>
      <c r="G5019" s="1" t="s">
        <v>103</v>
      </c>
      <c r="H5019" s="1" t="s">
        <v>437</v>
      </c>
      <c r="I5019" s="1">
        <v>3</v>
      </c>
      <c r="J5019" s="1">
        <v>2023</v>
      </c>
      <c r="K5019" s="1">
        <v>601352</v>
      </c>
      <c r="L5019" s="1">
        <v>0</v>
      </c>
      <c r="M5019" s="1">
        <f t="array" ref="M5019">SUMPRODUCT(MAX(ISNUMBER(SEARCH('Class Rules'!$B$6:$B$85,$E5019))*ISNUMBER(SEARCH('Class Rules'!$C$6:$C$85,$F5019))*'Class Rules'!$A$6:$A$85))</f>
        <v>0</v>
      </c>
      <c r="N5019" s="1" t="str">
        <f t="array" ref="N5019">IF($M5019=0,'Class Rules'!$D$3,INDEX('Class Rules'!$D$6:$D$85,MATCH($M5019,'Class Rules'!$A$6:$A$85,0)))</f>
        <v>Passenger LDV</v>
      </c>
      <c r="O5019" s="1" t="str">
        <f t="array" ref="O5019">IF(SUMPRODUCT(MAX(ISNUMBER(SEARCH(Fuel_Rules!$A$6:$A$30,$E5019))*ISNUMBER(SEARCH(Fuel_Rules!$B$6:$B$30,$F5019))*(Fuel_Rules!$A$6:$A$30&lt;&gt;"")))&gt;0,"Plug-in hybrid",IF($G5019="Diesel","Diesel","Gasoline"))</f>
        <v>Gasoline</v>
      </c>
    </row>
    <row r="5020" spans="1:15" ht="15" customHeight="1" x14ac:dyDescent="0.25">
      <c r="A5020" s="1">
        <v>2022</v>
      </c>
      <c r="B5020" s="1" t="s">
        <v>6908</v>
      </c>
      <c r="C5020" s="1" t="s">
        <v>1802</v>
      </c>
      <c r="D5020" s="1" t="s">
        <v>7394</v>
      </c>
      <c r="E5020" s="1" t="s">
        <v>1725</v>
      </c>
      <c r="F5020" s="1" t="s">
        <v>1804</v>
      </c>
      <c r="G5020" s="1" t="s">
        <v>103</v>
      </c>
      <c r="H5020" s="1" t="s">
        <v>437</v>
      </c>
      <c r="I5020" s="1">
        <v>3</v>
      </c>
      <c r="J5020" s="1">
        <v>2023</v>
      </c>
      <c r="K5020" s="1">
        <v>651409</v>
      </c>
      <c r="L5020" s="1">
        <v>0</v>
      </c>
      <c r="M5020" s="1">
        <f t="array" ref="M5020">SUMPRODUCT(MAX(ISNUMBER(SEARCH('Class Rules'!$B$6:$B$85,$E5020))*ISNUMBER(SEARCH('Class Rules'!$C$6:$C$85,$F5020))*'Class Rules'!$A$6:$A$85))</f>
        <v>0</v>
      </c>
      <c r="N5020" s="1" t="str">
        <f t="array" ref="N5020">IF($M5020=0,'Class Rules'!$D$3,INDEX('Class Rules'!$D$6:$D$85,MATCH($M5020,'Class Rules'!$A$6:$A$85,0)))</f>
        <v>Passenger LDV</v>
      </c>
      <c r="O5020" s="1" t="str">
        <f t="array" ref="O5020">IF(SUMPRODUCT(MAX(ISNUMBER(SEARCH(Fuel_Rules!$A$6:$A$30,$E5020))*ISNUMBER(SEARCH(Fuel_Rules!$B$6:$B$30,$F5020))*(Fuel_Rules!$A$6:$A$30&lt;&gt;"")))&gt;0,"Plug-in hybrid",IF($G5020="Diesel","Diesel","Gasoline"))</f>
        <v>Gasoline</v>
      </c>
    </row>
    <row r="5021" spans="1:15" ht="15" customHeight="1" x14ac:dyDescent="0.25">
      <c r="A5021" s="1">
        <v>2022</v>
      </c>
      <c r="B5021" s="1" t="s">
        <v>6908</v>
      </c>
      <c r="C5021" s="1" t="s">
        <v>1805</v>
      </c>
      <c r="D5021" s="1" t="s">
        <v>7395</v>
      </c>
      <c r="E5021" s="1" t="s">
        <v>1725</v>
      </c>
      <c r="F5021" s="1" t="s">
        <v>5608</v>
      </c>
      <c r="G5021" s="1" t="s">
        <v>105</v>
      </c>
      <c r="H5021" s="1" t="s">
        <v>298</v>
      </c>
      <c r="I5021" s="1">
        <v>3</v>
      </c>
      <c r="J5021" s="1">
        <v>2023</v>
      </c>
      <c r="K5021" s="1">
        <v>702423</v>
      </c>
      <c r="L5021" s="1">
        <v>0</v>
      </c>
      <c r="M5021" s="1">
        <f t="array" ref="M5021">SUMPRODUCT(MAX(ISNUMBER(SEARCH('Class Rules'!$B$6:$B$85,$E5021))*ISNUMBER(SEARCH('Class Rules'!$C$6:$C$85,$F5021))*'Class Rules'!$A$6:$A$85))</f>
        <v>0</v>
      </c>
      <c r="N5021" s="1" t="str">
        <f t="array" ref="N5021">IF($M5021=0,'Class Rules'!$D$3,INDEX('Class Rules'!$D$6:$D$85,MATCH($M5021,'Class Rules'!$A$6:$A$85,0)))</f>
        <v>Passenger LDV</v>
      </c>
      <c r="O5021" s="1" t="str">
        <f t="array" ref="O5021">IF(SUMPRODUCT(MAX(ISNUMBER(SEARCH(Fuel_Rules!$A$6:$A$30,$E5021))*ISNUMBER(SEARCH(Fuel_Rules!$B$6:$B$30,$F5021))*(Fuel_Rules!$A$6:$A$30&lt;&gt;"")))&gt;0,"Plug-in hybrid",IF($G5021="Diesel","Diesel","Gasoline"))</f>
        <v>Diesel</v>
      </c>
    </row>
    <row r="5022" spans="1:15" ht="15" customHeight="1" x14ac:dyDescent="0.25">
      <c r="A5022" s="1">
        <v>2022</v>
      </c>
      <c r="B5022" s="1" t="s">
        <v>6908</v>
      </c>
      <c r="C5022" s="1" t="s">
        <v>1808</v>
      </c>
      <c r="D5022" s="1" t="s">
        <v>7396</v>
      </c>
      <c r="E5022" s="1" t="s">
        <v>1725</v>
      </c>
      <c r="F5022" s="1" t="s">
        <v>5610</v>
      </c>
      <c r="G5022" s="1" t="s">
        <v>105</v>
      </c>
      <c r="H5022" s="1" t="s">
        <v>298</v>
      </c>
      <c r="I5022" s="1">
        <v>3</v>
      </c>
      <c r="J5022" s="1">
        <v>2023</v>
      </c>
      <c r="K5022" s="1">
        <v>627854</v>
      </c>
      <c r="L5022" s="1">
        <v>0</v>
      </c>
      <c r="M5022" s="1">
        <f t="array" ref="M5022">SUMPRODUCT(MAX(ISNUMBER(SEARCH('Class Rules'!$B$6:$B$85,$E5022))*ISNUMBER(SEARCH('Class Rules'!$C$6:$C$85,$F5022))*'Class Rules'!$A$6:$A$85))</f>
        <v>0</v>
      </c>
      <c r="N5022" s="1" t="str">
        <f t="array" ref="N5022">IF($M5022=0,'Class Rules'!$D$3,INDEX('Class Rules'!$D$6:$D$85,MATCH($M5022,'Class Rules'!$A$6:$A$85,0)))</f>
        <v>Passenger LDV</v>
      </c>
      <c r="O5022" s="1" t="str">
        <f t="array" ref="O5022">IF(SUMPRODUCT(MAX(ISNUMBER(SEARCH(Fuel_Rules!$A$6:$A$30,$E5022))*ISNUMBER(SEARCH(Fuel_Rules!$B$6:$B$30,$F5022))*(Fuel_Rules!$A$6:$A$30&lt;&gt;"")))&gt;0,"Plug-in hybrid",IF($G5022="Diesel","Diesel","Gasoline"))</f>
        <v>Diesel</v>
      </c>
    </row>
    <row r="5023" spans="1:15" ht="15" customHeight="1" x14ac:dyDescent="0.25">
      <c r="A5023" s="1">
        <v>2022</v>
      </c>
      <c r="B5023" s="1" t="s">
        <v>6908</v>
      </c>
      <c r="C5023" s="1" t="s">
        <v>1811</v>
      </c>
      <c r="D5023" s="1" t="s">
        <v>7397</v>
      </c>
      <c r="E5023" s="1" t="s">
        <v>1725</v>
      </c>
      <c r="F5023" s="1" t="s">
        <v>1813</v>
      </c>
      <c r="G5023" s="1" t="s">
        <v>105</v>
      </c>
      <c r="H5023" s="1" t="s">
        <v>437</v>
      </c>
      <c r="I5023" s="1">
        <v>3</v>
      </c>
      <c r="J5023" s="1">
        <v>2023</v>
      </c>
      <c r="K5023" s="1">
        <v>642000</v>
      </c>
      <c r="L5023" s="1">
        <v>0</v>
      </c>
      <c r="M5023" s="1">
        <f t="array" ref="M5023">SUMPRODUCT(MAX(ISNUMBER(SEARCH('Class Rules'!$B$6:$B$85,$E5023))*ISNUMBER(SEARCH('Class Rules'!$C$6:$C$85,$F5023))*'Class Rules'!$A$6:$A$85))</f>
        <v>0</v>
      </c>
      <c r="N5023" s="1" t="str">
        <f t="array" ref="N5023">IF($M5023=0,'Class Rules'!$D$3,INDEX('Class Rules'!$D$6:$D$85,MATCH($M5023,'Class Rules'!$A$6:$A$85,0)))</f>
        <v>Passenger LDV</v>
      </c>
      <c r="O5023" s="1" t="str">
        <f t="array" ref="O5023">IF(SUMPRODUCT(MAX(ISNUMBER(SEARCH(Fuel_Rules!$A$6:$A$30,$E5023))*ISNUMBER(SEARCH(Fuel_Rules!$B$6:$B$30,$F5023))*(Fuel_Rules!$A$6:$A$30&lt;&gt;"")))&gt;0,"Plug-in hybrid",IF($G5023="Diesel","Diesel","Gasoline"))</f>
        <v>Diesel</v>
      </c>
    </row>
    <row r="5024" spans="1:15" ht="15" customHeight="1" x14ac:dyDescent="0.25">
      <c r="A5024" s="1">
        <v>2022</v>
      </c>
      <c r="B5024" s="1" t="s">
        <v>6908</v>
      </c>
      <c r="C5024" s="1" t="s">
        <v>1814</v>
      </c>
      <c r="D5024" s="1" t="s">
        <v>7398</v>
      </c>
      <c r="E5024" s="1" t="s">
        <v>1725</v>
      </c>
      <c r="F5024" s="1" t="s">
        <v>1816</v>
      </c>
      <c r="G5024" s="1" t="s">
        <v>105</v>
      </c>
      <c r="H5024" s="1" t="s">
        <v>437</v>
      </c>
      <c r="I5024" s="1">
        <v>3</v>
      </c>
      <c r="J5024" s="1">
        <v>2023</v>
      </c>
      <c r="K5024" s="1">
        <v>732405</v>
      </c>
      <c r="L5024" s="1">
        <v>0</v>
      </c>
      <c r="M5024" s="1">
        <f t="array" ref="M5024">SUMPRODUCT(MAX(ISNUMBER(SEARCH('Class Rules'!$B$6:$B$85,$E5024))*ISNUMBER(SEARCH('Class Rules'!$C$6:$C$85,$F5024))*'Class Rules'!$A$6:$A$85))</f>
        <v>0</v>
      </c>
      <c r="N5024" s="1" t="str">
        <f t="array" ref="N5024">IF($M5024=0,'Class Rules'!$D$3,INDEX('Class Rules'!$D$6:$D$85,MATCH($M5024,'Class Rules'!$A$6:$A$85,0)))</f>
        <v>Passenger LDV</v>
      </c>
      <c r="O5024" s="1" t="str">
        <f t="array" ref="O5024">IF(SUMPRODUCT(MAX(ISNUMBER(SEARCH(Fuel_Rules!$A$6:$A$30,$E5024))*ISNUMBER(SEARCH(Fuel_Rules!$B$6:$B$30,$F5024))*(Fuel_Rules!$A$6:$A$30&lt;&gt;"")))&gt;0,"Plug-in hybrid",IF($G5024="Diesel","Diesel","Gasoline"))</f>
        <v>Diesel</v>
      </c>
    </row>
    <row r="5025" spans="1:15" ht="15" customHeight="1" x14ac:dyDescent="0.25">
      <c r="A5025" s="1">
        <v>2022</v>
      </c>
      <c r="B5025" s="1" t="s">
        <v>6908</v>
      </c>
      <c r="C5025" s="1" t="s">
        <v>1817</v>
      </c>
      <c r="D5025" s="1" t="s">
        <v>7399</v>
      </c>
      <c r="E5025" s="1" t="s">
        <v>1725</v>
      </c>
      <c r="F5025" s="1" t="s">
        <v>5614</v>
      </c>
      <c r="G5025" s="1" t="s">
        <v>105</v>
      </c>
      <c r="H5025" s="1" t="s">
        <v>298</v>
      </c>
      <c r="I5025" s="1">
        <v>3</v>
      </c>
      <c r="J5025" s="1">
        <v>2023</v>
      </c>
      <c r="K5025" s="1">
        <v>734179</v>
      </c>
      <c r="L5025" s="1">
        <v>0</v>
      </c>
      <c r="M5025" s="1">
        <f t="array" ref="M5025">SUMPRODUCT(MAX(ISNUMBER(SEARCH('Class Rules'!$B$6:$B$85,$E5025))*ISNUMBER(SEARCH('Class Rules'!$C$6:$C$85,$F5025))*'Class Rules'!$A$6:$A$85))</f>
        <v>0</v>
      </c>
      <c r="N5025" s="1" t="str">
        <f t="array" ref="N5025">IF($M5025=0,'Class Rules'!$D$3,INDEX('Class Rules'!$D$6:$D$85,MATCH($M5025,'Class Rules'!$A$6:$A$85,0)))</f>
        <v>Passenger LDV</v>
      </c>
      <c r="O5025" s="1" t="str">
        <f t="array" ref="O5025">IF(SUMPRODUCT(MAX(ISNUMBER(SEARCH(Fuel_Rules!$A$6:$A$30,$E5025))*ISNUMBER(SEARCH(Fuel_Rules!$B$6:$B$30,$F5025))*(Fuel_Rules!$A$6:$A$30&lt;&gt;"")))&gt;0,"Plug-in hybrid",IF($G5025="Diesel","Diesel","Gasoline"))</f>
        <v>Diesel</v>
      </c>
    </row>
    <row r="5026" spans="1:15" ht="15" customHeight="1" x14ac:dyDescent="0.25">
      <c r="A5026" s="1">
        <v>2022</v>
      </c>
      <c r="B5026" s="1" t="s">
        <v>6908</v>
      </c>
      <c r="C5026" s="1" t="s">
        <v>1820</v>
      </c>
      <c r="D5026" s="1" t="s">
        <v>7400</v>
      </c>
      <c r="E5026" s="1" t="s">
        <v>1725</v>
      </c>
      <c r="F5026" s="1" t="s">
        <v>1822</v>
      </c>
      <c r="G5026" s="1" t="s">
        <v>103</v>
      </c>
      <c r="H5026" s="1" t="s">
        <v>437</v>
      </c>
      <c r="I5026" s="1">
        <v>2</v>
      </c>
      <c r="J5026" s="1">
        <v>2023</v>
      </c>
      <c r="K5026" s="1">
        <v>898632</v>
      </c>
      <c r="L5026" s="1">
        <v>0</v>
      </c>
      <c r="M5026" s="1">
        <f t="array" ref="M5026">SUMPRODUCT(MAX(ISNUMBER(SEARCH('Class Rules'!$B$6:$B$85,$E5026))*ISNUMBER(SEARCH('Class Rules'!$C$6:$C$85,$F5026))*'Class Rules'!$A$6:$A$85))</f>
        <v>0</v>
      </c>
      <c r="N5026" s="1" t="str">
        <f t="array" ref="N5026">IF($M5026=0,'Class Rules'!$D$3,INDEX('Class Rules'!$D$6:$D$85,MATCH($M5026,'Class Rules'!$A$6:$A$85,0)))</f>
        <v>Passenger LDV</v>
      </c>
      <c r="O5026" s="1" t="str">
        <f t="array" ref="O5026">IF(SUMPRODUCT(MAX(ISNUMBER(SEARCH(Fuel_Rules!$A$6:$A$30,$E5026))*ISNUMBER(SEARCH(Fuel_Rules!$B$6:$B$30,$F5026))*(Fuel_Rules!$A$6:$A$30&lt;&gt;"")))&gt;0,"Plug-in hybrid",IF($G5026="Diesel","Diesel","Gasoline"))</f>
        <v>Plug-in hybrid</v>
      </c>
    </row>
    <row r="5027" spans="1:15" ht="15" customHeight="1" x14ac:dyDescent="0.25">
      <c r="A5027" s="1">
        <v>2022</v>
      </c>
      <c r="B5027" s="1" t="s">
        <v>6908</v>
      </c>
      <c r="C5027" s="1" t="s">
        <v>1823</v>
      </c>
      <c r="D5027" s="1" t="s">
        <v>7401</v>
      </c>
      <c r="E5027" s="1" t="s">
        <v>1725</v>
      </c>
      <c r="F5027" s="1" t="s">
        <v>1825</v>
      </c>
      <c r="G5027" s="1" t="s">
        <v>103</v>
      </c>
      <c r="H5027" s="1" t="s">
        <v>437</v>
      </c>
      <c r="I5027" s="1">
        <v>5</v>
      </c>
      <c r="J5027" s="1">
        <v>2023</v>
      </c>
      <c r="K5027" s="1">
        <v>1079360</v>
      </c>
      <c r="L5027" s="1">
        <v>0</v>
      </c>
      <c r="M5027" s="1">
        <f t="array" ref="M5027">SUMPRODUCT(MAX(ISNUMBER(SEARCH('Class Rules'!$B$6:$B$85,$E5027))*ISNUMBER(SEARCH('Class Rules'!$C$6:$C$85,$F5027))*'Class Rules'!$A$6:$A$85))</f>
        <v>0</v>
      </c>
      <c r="N5027" s="1" t="str">
        <f t="array" ref="N5027">IF($M5027=0,'Class Rules'!$D$3,INDEX('Class Rules'!$D$6:$D$85,MATCH($M5027,'Class Rules'!$A$6:$A$85,0)))</f>
        <v>Passenger LDV</v>
      </c>
      <c r="O5027" s="1" t="str">
        <f t="array" ref="O5027">IF(SUMPRODUCT(MAX(ISNUMBER(SEARCH(Fuel_Rules!$A$6:$A$30,$E5027))*ISNUMBER(SEARCH(Fuel_Rules!$B$6:$B$30,$F5027))*(Fuel_Rules!$A$6:$A$30&lt;&gt;"")))&gt;0,"Plug-in hybrid",IF($G5027="Diesel","Diesel","Gasoline"))</f>
        <v>Gasoline</v>
      </c>
    </row>
    <row r="5028" spans="1:15" ht="15" customHeight="1" x14ac:dyDescent="0.25">
      <c r="A5028" s="1">
        <v>2022</v>
      </c>
      <c r="B5028" s="1" t="s">
        <v>6908</v>
      </c>
      <c r="C5028" s="1" t="s">
        <v>1826</v>
      </c>
      <c r="D5028" s="1" t="s">
        <v>7402</v>
      </c>
      <c r="E5028" s="1" t="s">
        <v>1725</v>
      </c>
      <c r="F5028" s="1" t="s">
        <v>1828</v>
      </c>
      <c r="G5028" s="1" t="s">
        <v>103</v>
      </c>
      <c r="H5028" s="1" t="s">
        <v>437</v>
      </c>
      <c r="I5028" s="1">
        <v>2</v>
      </c>
      <c r="J5028" s="1">
        <v>2023</v>
      </c>
      <c r="K5028" s="1">
        <v>555243</v>
      </c>
      <c r="L5028" s="1">
        <v>0</v>
      </c>
      <c r="M5028" s="1">
        <f t="array" ref="M5028">SUMPRODUCT(MAX(ISNUMBER(SEARCH('Class Rules'!$B$6:$B$85,$E5028))*ISNUMBER(SEARCH('Class Rules'!$C$6:$C$85,$F5028))*'Class Rules'!$A$6:$A$85))</f>
        <v>0</v>
      </c>
      <c r="N5028" s="1" t="str">
        <f t="array" ref="N5028">IF($M5028=0,'Class Rules'!$D$3,INDEX('Class Rules'!$D$6:$D$85,MATCH($M5028,'Class Rules'!$A$6:$A$85,0)))</f>
        <v>Passenger LDV</v>
      </c>
      <c r="O5028" s="1" t="str">
        <f t="array" ref="O5028">IF(SUMPRODUCT(MAX(ISNUMBER(SEARCH(Fuel_Rules!$A$6:$A$30,$E5028))*ISNUMBER(SEARCH(Fuel_Rules!$B$6:$B$30,$F5028))*(Fuel_Rules!$A$6:$A$30&lt;&gt;"")))&gt;0,"Plug-in hybrid",IF($G5028="Diesel","Diesel","Gasoline"))</f>
        <v>Gasoline</v>
      </c>
    </row>
    <row r="5029" spans="1:15" ht="15" customHeight="1" x14ac:dyDescent="0.25">
      <c r="A5029" s="1">
        <v>2022</v>
      </c>
      <c r="B5029" s="1" t="s">
        <v>6908</v>
      </c>
      <c r="C5029" s="1" t="s">
        <v>1829</v>
      </c>
      <c r="D5029" s="1" t="s">
        <v>7403</v>
      </c>
      <c r="E5029" s="1" t="s">
        <v>1831</v>
      </c>
      <c r="F5029" s="1" t="s">
        <v>1832</v>
      </c>
      <c r="G5029" s="1" t="s">
        <v>103</v>
      </c>
      <c r="H5029" s="1" t="s">
        <v>437</v>
      </c>
      <c r="I5029" s="1">
        <v>3.5</v>
      </c>
      <c r="J5029" s="1">
        <v>2023</v>
      </c>
      <c r="K5029" s="1">
        <v>986309</v>
      </c>
      <c r="L5029" s="1">
        <v>0</v>
      </c>
      <c r="M5029" s="1">
        <f t="array" ref="M5029">SUMPRODUCT(MAX(ISNUMBER(SEARCH('Class Rules'!$B$6:$B$85,$E5029))*ISNUMBER(SEARCH('Class Rules'!$C$6:$C$85,$F5029))*'Class Rules'!$A$6:$A$85))</f>
        <v>0</v>
      </c>
      <c r="N5029" s="1" t="str">
        <f t="array" ref="N5029">IF($M5029=0,'Class Rules'!$D$3,INDEX('Class Rules'!$D$6:$D$85,MATCH($M5029,'Class Rules'!$A$6:$A$85,0)))</f>
        <v>Passenger LDV</v>
      </c>
      <c r="O5029" s="1" t="str">
        <f t="array" ref="O5029">IF(SUMPRODUCT(MAX(ISNUMBER(SEARCH(Fuel_Rules!$A$6:$A$30,$E5029))*ISNUMBER(SEARCH(Fuel_Rules!$B$6:$B$30,$F5029))*(Fuel_Rules!$A$6:$A$30&lt;&gt;"")))&gt;0,"Plug-in hybrid",IF($G5029="Diesel","Diesel","Gasoline"))</f>
        <v>Gasoline</v>
      </c>
    </row>
    <row r="5030" spans="1:15" ht="15" customHeight="1" x14ac:dyDescent="0.25">
      <c r="A5030" s="1">
        <v>2022</v>
      </c>
      <c r="B5030" s="1" t="s">
        <v>6908</v>
      </c>
      <c r="C5030" s="1" t="s">
        <v>1833</v>
      </c>
      <c r="D5030" s="1" t="s">
        <v>7404</v>
      </c>
      <c r="E5030" s="1" t="s">
        <v>1831</v>
      </c>
      <c r="F5030" s="1" t="s">
        <v>1835</v>
      </c>
      <c r="G5030" s="1" t="s">
        <v>103</v>
      </c>
      <c r="H5030" s="1" t="s">
        <v>437</v>
      </c>
      <c r="I5030" s="1">
        <v>2.5</v>
      </c>
      <c r="J5030" s="1">
        <v>2023</v>
      </c>
      <c r="K5030" s="1">
        <v>390230</v>
      </c>
      <c r="L5030" s="1">
        <v>0</v>
      </c>
      <c r="M5030" s="1">
        <f t="array" ref="M5030">SUMPRODUCT(MAX(ISNUMBER(SEARCH('Class Rules'!$B$6:$B$85,$E5030))*ISNUMBER(SEARCH('Class Rules'!$C$6:$C$85,$F5030))*'Class Rules'!$A$6:$A$85))</f>
        <v>0</v>
      </c>
      <c r="N5030" s="1" t="str">
        <f t="array" ref="N5030">IF($M5030=0,'Class Rules'!$D$3,INDEX('Class Rules'!$D$6:$D$85,MATCH($M5030,'Class Rules'!$A$6:$A$85,0)))</f>
        <v>Passenger LDV</v>
      </c>
      <c r="O5030" s="1" t="str">
        <f t="array" ref="O5030">IF(SUMPRODUCT(MAX(ISNUMBER(SEARCH(Fuel_Rules!$A$6:$A$30,$E5030))*ISNUMBER(SEARCH(Fuel_Rules!$B$6:$B$30,$F5030))*(Fuel_Rules!$A$6:$A$30&lt;&gt;"")))&gt;0,"Plug-in hybrid",IF($G5030="Diesel","Diesel","Gasoline"))</f>
        <v>Gasoline</v>
      </c>
    </row>
    <row r="5031" spans="1:15" ht="15" customHeight="1" x14ac:dyDescent="0.25">
      <c r="A5031" s="1">
        <v>2022</v>
      </c>
      <c r="B5031" s="1" t="s">
        <v>6908</v>
      </c>
      <c r="C5031" s="1" t="s">
        <v>1836</v>
      </c>
      <c r="D5031" s="1" t="s">
        <v>7405</v>
      </c>
      <c r="E5031" s="1" t="s">
        <v>1831</v>
      </c>
      <c r="F5031" s="1" t="s">
        <v>1838</v>
      </c>
      <c r="G5031" s="1" t="s">
        <v>103</v>
      </c>
      <c r="H5031" s="1" t="s">
        <v>437</v>
      </c>
      <c r="I5031" s="1">
        <v>2.5</v>
      </c>
      <c r="J5031" s="1">
        <v>2023</v>
      </c>
      <c r="K5031" s="1">
        <v>331973</v>
      </c>
      <c r="L5031" s="1">
        <v>0</v>
      </c>
      <c r="M5031" s="1">
        <f t="array" ref="M5031">SUMPRODUCT(MAX(ISNUMBER(SEARCH('Class Rules'!$B$6:$B$85,$E5031))*ISNUMBER(SEARCH('Class Rules'!$C$6:$C$85,$F5031))*'Class Rules'!$A$6:$A$85))</f>
        <v>0</v>
      </c>
      <c r="N5031" s="1" t="str">
        <f t="array" ref="N5031">IF($M5031=0,'Class Rules'!$D$3,INDEX('Class Rules'!$D$6:$D$85,MATCH($M5031,'Class Rules'!$A$6:$A$85,0)))</f>
        <v>Passenger LDV</v>
      </c>
      <c r="O5031" s="1" t="str">
        <f t="array" ref="O5031">IF(SUMPRODUCT(MAX(ISNUMBER(SEARCH(Fuel_Rules!$A$6:$A$30,$E5031))*ISNUMBER(SEARCH(Fuel_Rules!$B$6:$B$30,$F5031))*(Fuel_Rules!$A$6:$A$30&lt;&gt;"")))&gt;0,"Plug-in hybrid",IF($G5031="Diesel","Diesel","Gasoline"))</f>
        <v>Gasoline</v>
      </c>
    </row>
    <row r="5032" spans="1:15" ht="15" customHeight="1" x14ac:dyDescent="0.25">
      <c r="A5032" s="1">
        <v>2022</v>
      </c>
      <c r="B5032" s="1" t="s">
        <v>6908</v>
      </c>
      <c r="C5032" s="1" t="s">
        <v>1839</v>
      </c>
      <c r="D5032" s="1" t="s">
        <v>7406</v>
      </c>
      <c r="E5032" s="1" t="s">
        <v>1831</v>
      </c>
      <c r="F5032" s="1" t="s">
        <v>1841</v>
      </c>
      <c r="G5032" s="1" t="s">
        <v>103</v>
      </c>
      <c r="H5032" s="1" t="s">
        <v>437</v>
      </c>
      <c r="I5032" s="1">
        <v>2.5</v>
      </c>
      <c r="J5032" s="1">
        <v>2023</v>
      </c>
      <c r="K5032" s="1">
        <v>349822</v>
      </c>
      <c r="L5032" s="1">
        <v>0</v>
      </c>
      <c r="M5032" s="1">
        <f t="array" ref="M5032">SUMPRODUCT(MAX(ISNUMBER(SEARCH('Class Rules'!$B$6:$B$85,$E5032))*ISNUMBER(SEARCH('Class Rules'!$C$6:$C$85,$F5032))*'Class Rules'!$A$6:$A$85))</f>
        <v>0</v>
      </c>
      <c r="N5032" s="1" t="str">
        <f t="array" ref="N5032">IF($M5032=0,'Class Rules'!$D$3,INDEX('Class Rules'!$D$6:$D$85,MATCH($M5032,'Class Rules'!$A$6:$A$85,0)))</f>
        <v>Passenger LDV</v>
      </c>
      <c r="O5032" s="1" t="str">
        <f t="array" ref="O5032">IF(SUMPRODUCT(MAX(ISNUMBER(SEARCH(Fuel_Rules!$A$6:$A$30,$E5032))*ISNUMBER(SEARCH(Fuel_Rules!$B$6:$B$30,$F5032))*(Fuel_Rules!$A$6:$A$30&lt;&gt;"")))&gt;0,"Plug-in hybrid",IF($G5032="Diesel","Diesel","Gasoline"))</f>
        <v>Gasoline</v>
      </c>
    </row>
    <row r="5033" spans="1:15" ht="15" customHeight="1" x14ac:dyDescent="0.25">
      <c r="A5033" s="1">
        <v>2022</v>
      </c>
      <c r="B5033" s="1" t="s">
        <v>6908</v>
      </c>
      <c r="C5033" s="1" t="s">
        <v>1842</v>
      </c>
      <c r="D5033" s="1" t="s">
        <v>7407</v>
      </c>
      <c r="E5033" s="1" t="s">
        <v>1831</v>
      </c>
      <c r="F5033" s="1" t="s">
        <v>1844</v>
      </c>
      <c r="G5033" s="1" t="s">
        <v>103</v>
      </c>
      <c r="H5033" s="1" t="s">
        <v>437</v>
      </c>
      <c r="I5033" s="1">
        <v>2.5</v>
      </c>
      <c r="J5033" s="1">
        <v>2023</v>
      </c>
      <c r="K5033" s="1">
        <v>347319</v>
      </c>
      <c r="L5033" s="1">
        <v>0</v>
      </c>
      <c r="M5033" s="1">
        <f t="array" ref="M5033">SUMPRODUCT(MAX(ISNUMBER(SEARCH('Class Rules'!$B$6:$B$85,$E5033))*ISNUMBER(SEARCH('Class Rules'!$C$6:$C$85,$F5033))*'Class Rules'!$A$6:$A$85))</f>
        <v>0</v>
      </c>
      <c r="N5033" s="1" t="str">
        <f t="array" ref="N5033">IF($M5033=0,'Class Rules'!$D$3,INDEX('Class Rules'!$D$6:$D$85,MATCH($M5033,'Class Rules'!$A$6:$A$85,0)))</f>
        <v>Passenger LDV</v>
      </c>
      <c r="O5033" s="1" t="str">
        <f t="array" ref="O5033">IF(SUMPRODUCT(MAX(ISNUMBER(SEARCH(Fuel_Rules!$A$6:$A$30,$E5033))*ISNUMBER(SEARCH(Fuel_Rules!$B$6:$B$30,$F5033))*(Fuel_Rules!$A$6:$A$30&lt;&gt;"")))&gt;0,"Plug-in hybrid",IF($G5033="Diesel","Diesel","Gasoline"))</f>
        <v>Gasoline</v>
      </c>
    </row>
    <row r="5034" spans="1:15" ht="15" customHeight="1" x14ac:dyDescent="0.25">
      <c r="A5034" s="1">
        <v>2022</v>
      </c>
      <c r="B5034" s="1" t="s">
        <v>6908</v>
      </c>
      <c r="C5034" s="1" t="s">
        <v>1845</v>
      </c>
      <c r="D5034" s="1" t="s">
        <v>7408</v>
      </c>
      <c r="E5034" s="1" t="s">
        <v>1831</v>
      </c>
      <c r="F5034" s="1" t="s">
        <v>1847</v>
      </c>
      <c r="G5034" s="1" t="s">
        <v>103</v>
      </c>
      <c r="H5034" s="1" t="s">
        <v>437</v>
      </c>
      <c r="I5034" s="1">
        <v>2</v>
      </c>
      <c r="J5034" s="1">
        <v>2023</v>
      </c>
      <c r="K5034" s="1">
        <v>299909</v>
      </c>
      <c r="L5034" s="1">
        <v>0</v>
      </c>
      <c r="M5034" s="1">
        <f t="array" ref="M5034">SUMPRODUCT(MAX(ISNUMBER(SEARCH('Class Rules'!$B$6:$B$85,$E5034))*ISNUMBER(SEARCH('Class Rules'!$C$6:$C$85,$F5034))*'Class Rules'!$A$6:$A$85))</f>
        <v>0</v>
      </c>
      <c r="N5034" s="1" t="str">
        <f t="array" ref="N5034">IF($M5034=0,'Class Rules'!$D$3,INDEX('Class Rules'!$D$6:$D$85,MATCH($M5034,'Class Rules'!$A$6:$A$85,0)))</f>
        <v>Passenger LDV</v>
      </c>
      <c r="O5034" s="1" t="str">
        <f t="array" ref="O5034">IF(SUMPRODUCT(MAX(ISNUMBER(SEARCH(Fuel_Rules!$A$6:$A$30,$E5034))*ISNUMBER(SEARCH(Fuel_Rules!$B$6:$B$30,$F5034))*(Fuel_Rules!$A$6:$A$30&lt;&gt;"")))&gt;0,"Plug-in hybrid",IF($G5034="Diesel","Diesel","Gasoline"))</f>
        <v>Gasoline</v>
      </c>
    </row>
    <row r="5035" spans="1:15" ht="15" customHeight="1" x14ac:dyDescent="0.25">
      <c r="A5035" s="1">
        <v>2022</v>
      </c>
      <c r="B5035" s="1" t="s">
        <v>6908</v>
      </c>
      <c r="C5035" s="1" t="s">
        <v>1848</v>
      </c>
      <c r="D5035" s="1" t="s">
        <v>7409</v>
      </c>
      <c r="E5035" s="1" t="s">
        <v>1831</v>
      </c>
      <c r="F5035" s="1" t="s">
        <v>1850</v>
      </c>
      <c r="G5035" s="1" t="s">
        <v>103</v>
      </c>
      <c r="H5035" s="1" t="s">
        <v>437</v>
      </c>
      <c r="I5035" s="1">
        <v>2</v>
      </c>
      <c r="J5035" s="1">
        <v>2023</v>
      </c>
      <c r="K5035" s="1">
        <v>277251</v>
      </c>
      <c r="L5035" s="1">
        <v>0</v>
      </c>
      <c r="M5035" s="1">
        <f t="array" ref="M5035">SUMPRODUCT(MAX(ISNUMBER(SEARCH('Class Rules'!$B$6:$B$85,$E5035))*ISNUMBER(SEARCH('Class Rules'!$C$6:$C$85,$F5035))*'Class Rules'!$A$6:$A$85))</f>
        <v>0</v>
      </c>
      <c r="N5035" s="1" t="str">
        <f t="array" ref="N5035">IF($M5035=0,'Class Rules'!$D$3,INDEX('Class Rules'!$D$6:$D$85,MATCH($M5035,'Class Rules'!$A$6:$A$85,0)))</f>
        <v>Passenger LDV</v>
      </c>
      <c r="O5035" s="1" t="str">
        <f t="array" ref="O5035">IF(SUMPRODUCT(MAX(ISNUMBER(SEARCH(Fuel_Rules!$A$6:$A$30,$E5035))*ISNUMBER(SEARCH(Fuel_Rules!$B$6:$B$30,$F5035))*(Fuel_Rules!$A$6:$A$30&lt;&gt;"")))&gt;0,"Plug-in hybrid",IF($G5035="Diesel","Diesel","Gasoline"))</f>
        <v>Gasoline</v>
      </c>
    </row>
    <row r="5036" spans="1:15" ht="15" customHeight="1" x14ac:dyDescent="0.25">
      <c r="A5036" s="1">
        <v>2022</v>
      </c>
      <c r="B5036" s="1" t="s">
        <v>6908</v>
      </c>
      <c r="C5036" s="1" t="s">
        <v>1851</v>
      </c>
      <c r="D5036" s="1" t="s">
        <v>7410</v>
      </c>
      <c r="E5036" s="1" t="s">
        <v>1831</v>
      </c>
      <c r="F5036" s="1" t="s">
        <v>1853</v>
      </c>
      <c r="G5036" s="1" t="s">
        <v>103</v>
      </c>
      <c r="H5036" s="1" t="s">
        <v>437</v>
      </c>
      <c r="I5036" s="1">
        <v>3.5</v>
      </c>
      <c r="J5036" s="1">
        <v>2023</v>
      </c>
      <c r="K5036" s="1">
        <v>502629</v>
      </c>
      <c r="L5036" s="1">
        <v>0</v>
      </c>
      <c r="M5036" s="1">
        <f t="array" ref="M5036">SUMPRODUCT(MAX(ISNUMBER(SEARCH('Class Rules'!$B$6:$B$85,$E5036))*ISNUMBER(SEARCH('Class Rules'!$C$6:$C$85,$F5036))*'Class Rules'!$A$6:$A$85))</f>
        <v>0</v>
      </c>
      <c r="N5036" s="1" t="str">
        <f t="array" ref="N5036">IF($M5036=0,'Class Rules'!$D$3,INDEX('Class Rules'!$D$6:$D$85,MATCH($M5036,'Class Rules'!$A$6:$A$85,0)))</f>
        <v>Passenger LDV</v>
      </c>
      <c r="O5036" s="1" t="str">
        <f t="array" ref="O5036">IF(SUMPRODUCT(MAX(ISNUMBER(SEARCH(Fuel_Rules!$A$6:$A$30,$E5036))*ISNUMBER(SEARCH(Fuel_Rules!$B$6:$B$30,$F5036))*(Fuel_Rules!$A$6:$A$30&lt;&gt;"")))&gt;0,"Plug-in hybrid",IF($G5036="Diesel","Diesel","Gasoline"))</f>
        <v>Gasoline</v>
      </c>
    </row>
    <row r="5037" spans="1:15" ht="15" customHeight="1" x14ac:dyDescent="0.25">
      <c r="A5037" s="1">
        <v>2022</v>
      </c>
      <c r="B5037" s="1" t="s">
        <v>6908</v>
      </c>
      <c r="C5037" s="1" t="s">
        <v>1854</v>
      </c>
      <c r="D5037" s="1" t="s">
        <v>7411</v>
      </c>
      <c r="E5037" s="1" t="s">
        <v>1831</v>
      </c>
      <c r="F5037" s="1" t="s">
        <v>1856</v>
      </c>
      <c r="G5037" s="1" t="s">
        <v>103</v>
      </c>
      <c r="H5037" s="1" t="s">
        <v>437</v>
      </c>
      <c r="I5037" s="1">
        <v>3.5</v>
      </c>
      <c r="J5037" s="1">
        <v>2023</v>
      </c>
      <c r="K5037" s="1">
        <v>512896</v>
      </c>
      <c r="L5037" s="1">
        <v>0</v>
      </c>
      <c r="M5037" s="1">
        <f t="array" ref="M5037">SUMPRODUCT(MAX(ISNUMBER(SEARCH('Class Rules'!$B$6:$B$85,$E5037))*ISNUMBER(SEARCH('Class Rules'!$C$6:$C$85,$F5037))*'Class Rules'!$A$6:$A$85))</f>
        <v>0</v>
      </c>
      <c r="N5037" s="1" t="str">
        <f t="array" ref="N5037">IF($M5037=0,'Class Rules'!$D$3,INDEX('Class Rules'!$D$6:$D$85,MATCH($M5037,'Class Rules'!$A$6:$A$85,0)))</f>
        <v>Passenger LDV</v>
      </c>
      <c r="O5037" s="1" t="str">
        <f t="array" ref="O5037">IF(SUMPRODUCT(MAX(ISNUMBER(SEARCH(Fuel_Rules!$A$6:$A$30,$E5037))*ISNUMBER(SEARCH(Fuel_Rules!$B$6:$B$30,$F5037))*(Fuel_Rules!$A$6:$A$30&lt;&gt;"")))&gt;0,"Plug-in hybrid",IF($G5037="Diesel","Diesel","Gasoline"))</f>
        <v>Gasoline</v>
      </c>
    </row>
    <row r="5038" spans="1:15" ht="15" customHeight="1" x14ac:dyDescent="0.25">
      <c r="A5038" s="1">
        <v>2022</v>
      </c>
      <c r="B5038" s="1" t="s">
        <v>6908</v>
      </c>
      <c r="C5038" s="1" t="s">
        <v>5627</v>
      </c>
      <c r="D5038" s="1" t="s">
        <v>7412</v>
      </c>
      <c r="E5038" s="1" t="s">
        <v>1831</v>
      </c>
      <c r="F5038" s="1" t="s">
        <v>5629</v>
      </c>
      <c r="G5038" s="1" t="s">
        <v>103</v>
      </c>
      <c r="H5038" s="1" t="s">
        <v>437</v>
      </c>
      <c r="I5038" s="1">
        <v>2.5</v>
      </c>
      <c r="J5038" s="1">
        <v>2023</v>
      </c>
      <c r="K5038" s="1">
        <v>380864</v>
      </c>
      <c r="L5038" s="1">
        <v>0</v>
      </c>
      <c r="M5038" s="1">
        <f t="array" ref="M5038">SUMPRODUCT(MAX(ISNUMBER(SEARCH('Class Rules'!$B$6:$B$85,$E5038))*ISNUMBER(SEARCH('Class Rules'!$C$6:$C$85,$F5038))*'Class Rules'!$A$6:$A$85))</f>
        <v>0</v>
      </c>
      <c r="N5038" s="1" t="str">
        <f t="array" ref="N5038">IF($M5038=0,'Class Rules'!$D$3,INDEX('Class Rules'!$D$6:$D$85,MATCH($M5038,'Class Rules'!$A$6:$A$85,0)))</f>
        <v>Passenger LDV</v>
      </c>
      <c r="O5038" s="1" t="str">
        <f t="array" ref="O5038">IF(SUMPRODUCT(MAX(ISNUMBER(SEARCH(Fuel_Rules!$A$6:$A$30,$E5038))*ISNUMBER(SEARCH(Fuel_Rules!$B$6:$B$30,$F5038))*(Fuel_Rules!$A$6:$A$30&lt;&gt;"")))&gt;0,"Plug-in hybrid",IF($G5038="Diesel","Diesel","Gasoline"))</f>
        <v>Gasoline</v>
      </c>
    </row>
    <row r="5039" spans="1:15" ht="15" customHeight="1" x14ac:dyDescent="0.25">
      <c r="A5039" s="1">
        <v>2022</v>
      </c>
      <c r="B5039" s="1" t="s">
        <v>6908</v>
      </c>
      <c r="C5039" s="1" t="s">
        <v>5630</v>
      </c>
      <c r="D5039" s="1" t="s">
        <v>7413</v>
      </c>
      <c r="E5039" s="1" t="s">
        <v>1831</v>
      </c>
      <c r="F5039" s="1" t="s">
        <v>5632</v>
      </c>
      <c r="G5039" s="1" t="s">
        <v>103</v>
      </c>
      <c r="H5039" s="1" t="s">
        <v>437</v>
      </c>
      <c r="I5039" s="1">
        <v>2.5</v>
      </c>
      <c r="J5039" s="1">
        <v>2023</v>
      </c>
      <c r="K5039" s="1">
        <v>345075</v>
      </c>
      <c r="L5039" s="1">
        <v>0</v>
      </c>
      <c r="M5039" s="1">
        <f t="array" ref="M5039">SUMPRODUCT(MAX(ISNUMBER(SEARCH('Class Rules'!$B$6:$B$85,$E5039))*ISNUMBER(SEARCH('Class Rules'!$C$6:$C$85,$F5039))*'Class Rules'!$A$6:$A$85))</f>
        <v>0</v>
      </c>
      <c r="N5039" s="1" t="str">
        <f t="array" ref="N5039">IF($M5039=0,'Class Rules'!$D$3,INDEX('Class Rules'!$D$6:$D$85,MATCH($M5039,'Class Rules'!$A$6:$A$85,0)))</f>
        <v>Passenger LDV</v>
      </c>
      <c r="O5039" s="1" t="str">
        <f t="array" ref="O5039">IF(SUMPRODUCT(MAX(ISNUMBER(SEARCH(Fuel_Rules!$A$6:$A$30,$E5039))*ISNUMBER(SEARCH(Fuel_Rules!$B$6:$B$30,$F5039))*(Fuel_Rules!$A$6:$A$30&lt;&gt;"")))&gt;0,"Plug-in hybrid",IF($G5039="Diesel","Diesel","Gasoline"))</f>
        <v>Gasoline</v>
      </c>
    </row>
    <row r="5040" spans="1:15" ht="15" customHeight="1" x14ac:dyDescent="0.25">
      <c r="A5040" s="1">
        <v>2022</v>
      </c>
      <c r="B5040" s="1" t="s">
        <v>6908</v>
      </c>
      <c r="C5040" s="1" t="s">
        <v>5633</v>
      </c>
      <c r="D5040" s="1" t="s">
        <v>7414</v>
      </c>
      <c r="E5040" s="1" t="s">
        <v>1831</v>
      </c>
      <c r="F5040" s="1" t="s">
        <v>5635</v>
      </c>
      <c r="G5040" s="1" t="s">
        <v>103</v>
      </c>
      <c r="H5040" s="1" t="s">
        <v>437</v>
      </c>
      <c r="I5040" s="1">
        <v>2.5</v>
      </c>
      <c r="J5040" s="1">
        <v>2023</v>
      </c>
      <c r="K5040" s="1">
        <v>414066</v>
      </c>
      <c r="L5040" s="1">
        <v>0</v>
      </c>
      <c r="M5040" s="1">
        <f t="array" ref="M5040">SUMPRODUCT(MAX(ISNUMBER(SEARCH('Class Rules'!$B$6:$B$85,$E5040))*ISNUMBER(SEARCH('Class Rules'!$C$6:$C$85,$F5040))*'Class Rules'!$A$6:$A$85))</f>
        <v>0</v>
      </c>
      <c r="N5040" s="1" t="str">
        <f t="array" ref="N5040">IF($M5040=0,'Class Rules'!$D$3,INDEX('Class Rules'!$D$6:$D$85,MATCH($M5040,'Class Rules'!$A$6:$A$85,0)))</f>
        <v>Passenger LDV</v>
      </c>
      <c r="O5040" s="1" t="str">
        <f t="array" ref="O5040">IF(SUMPRODUCT(MAX(ISNUMBER(SEARCH(Fuel_Rules!$A$6:$A$30,$E5040))*ISNUMBER(SEARCH(Fuel_Rules!$B$6:$B$30,$F5040))*(Fuel_Rules!$A$6:$A$30&lt;&gt;"")))&gt;0,"Plug-in hybrid",IF($G5040="Diesel","Diesel","Gasoline"))</f>
        <v>Gasoline</v>
      </c>
    </row>
    <row r="5041" spans="1:15" ht="15" customHeight="1" x14ac:dyDescent="0.25">
      <c r="A5041" s="1">
        <v>2022</v>
      </c>
      <c r="B5041" s="1" t="s">
        <v>6908</v>
      </c>
      <c r="C5041" s="1" t="s">
        <v>1857</v>
      </c>
      <c r="D5041" s="1" t="s">
        <v>7415</v>
      </c>
      <c r="E5041" s="1" t="s">
        <v>1859</v>
      </c>
      <c r="F5041" s="1" t="s">
        <v>1860</v>
      </c>
      <c r="G5041" s="1" t="s">
        <v>103</v>
      </c>
      <c r="H5041" s="1" t="s">
        <v>298</v>
      </c>
      <c r="I5041" s="1">
        <v>1.8</v>
      </c>
      <c r="J5041" s="1">
        <v>2023</v>
      </c>
      <c r="K5041" s="1">
        <v>77822</v>
      </c>
      <c r="L5041" s="1">
        <v>0</v>
      </c>
      <c r="M5041" s="1">
        <f t="array" ref="M5041">SUMPRODUCT(MAX(ISNUMBER(SEARCH('Class Rules'!$B$6:$B$85,$E5041))*ISNUMBER(SEARCH('Class Rules'!$C$6:$C$85,$F5041))*'Class Rules'!$A$6:$A$85))</f>
        <v>0</v>
      </c>
      <c r="N5041" s="1" t="str">
        <f t="array" ref="N5041">IF($M5041=0,'Class Rules'!$D$3,INDEX('Class Rules'!$D$6:$D$85,MATCH($M5041,'Class Rules'!$A$6:$A$85,0)))</f>
        <v>Passenger LDV</v>
      </c>
      <c r="O5041" s="1" t="str">
        <f t="array" ref="O5041">IF(SUMPRODUCT(MAX(ISNUMBER(SEARCH(Fuel_Rules!$A$6:$A$30,$E5041))*ISNUMBER(SEARCH(Fuel_Rules!$B$6:$B$30,$F5041))*(Fuel_Rules!$A$6:$A$30&lt;&gt;"")))&gt;0,"Plug-in hybrid",IF($G5041="Diesel","Diesel","Gasoline"))</f>
        <v>Gasoline</v>
      </c>
    </row>
    <row r="5042" spans="1:15" ht="15" customHeight="1" x14ac:dyDescent="0.25">
      <c r="A5042" s="1">
        <v>2022</v>
      </c>
      <c r="B5042" s="1" t="s">
        <v>6908</v>
      </c>
      <c r="C5042" s="1" t="s">
        <v>1861</v>
      </c>
      <c r="D5042" s="1" t="s">
        <v>7416</v>
      </c>
      <c r="E5042" s="1" t="s">
        <v>1859</v>
      </c>
      <c r="F5042" s="1" t="s">
        <v>1863</v>
      </c>
      <c r="G5042" s="1" t="s">
        <v>103</v>
      </c>
      <c r="H5042" s="1" t="s">
        <v>298</v>
      </c>
      <c r="I5042" s="1">
        <v>1.5</v>
      </c>
      <c r="J5042" s="1">
        <v>2023</v>
      </c>
      <c r="K5042" s="1">
        <v>46906</v>
      </c>
      <c r="L5042" s="1">
        <v>0</v>
      </c>
      <c r="M5042" s="1">
        <f t="array" ref="M5042">SUMPRODUCT(MAX(ISNUMBER(SEARCH('Class Rules'!$B$6:$B$85,$E5042))*ISNUMBER(SEARCH('Class Rules'!$C$6:$C$85,$F5042))*'Class Rules'!$A$6:$A$85))</f>
        <v>0</v>
      </c>
      <c r="N5042" s="1" t="str">
        <f t="array" ref="N5042">IF($M5042=0,'Class Rules'!$D$3,INDEX('Class Rules'!$D$6:$D$85,MATCH($M5042,'Class Rules'!$A$6:$A$85,0)))</f>
        <v>Passenger LDV</v>
      </c>
      <c r="O5042" s="1" t="str">
        <f t="array" ref="O5042">IF(SUMPRODUCT(MAX(ISNUMBER(SEARCH(Fuel_Rules!$A$6:$A$30,$E5042))*ISNUMBER(SEARCH(Fuel_Rules!$B$6:$B$30,$F5042))*(Fuel_Rules!$A$6:$A$30&lt;&gt;"")))&gt;0,"Plug-in hybrid",IF($G5042="Diesel","Diesel","Gasoline"))</f>
        <v>Gasoline</v>
      </c>
    </row>
    <row r="5043" spans="1:15" ht="15" customHeight="1" x14ac:dyDescent="0.25">
      <c r="A5043" s="1">
        <v>2022</v>
      </c>
      <c r="B5043" s="1" t="s">
        <v>6908</v>
      </c>
      <c r="C5043" s="1" t="s">
        <v>1864</v>
      </c>
      <c r="D5043" s="1" t="s">
        <v>7417</v>
      </c>
      <c r="E5043" s="1" t="s">
        <v>1859</v>
      </c>
      <c r="F5043" s="1" t="s">
        <v>1866</v>
      </c>
      <c r="G5043" s="1" t="s">
        <v>103</v>
      </c>
      <c r="H5043" s="1" t="s">
        <v>437</v>
      </c>
      <c r="I5043" s="1">
        <v>1.8</v>
      </c>
      <c r="J5043" s="1">
        <v>2023</v>
      </c>
      <c r="K5043" s="1">
        <v>84131</v>
      </c>
      <c r="L5043" s="1">
        <v>0</v>
      </c>
      <c r="M5043" s="1">
        <f t="array" ref="M5043">SUMPRODUCT(MAX(ISNUMBER(SEARCH('Class Rules'!$B$6:$B$85,$E5043))*ISNUMBER(SEARCH('Class Rules'!$C$6:$C$85,$F5043))*'Class Rules'!$A$6:$A$85))</f>
        <v>0</v>
      </c>
      <c r="N5043" s="1" t="str">
        <f t="array" ref="N5043">IF($M5043=0,'Class Rules'!$D$3,INDEX('Class Rules'!$D$6:$D$85,MATCH($M5043,'Class Rules'!$A$6:$A$85,0)))</f>
        <v>Passenger LDV</v>
      </c>
      <c r="O5043" s="1" t="str">
        <f t="array" ref="O5043">IF(SUMPRODUCT(MAX(ISNUMBER(SEARCH(Fuel_Rules!$A$6:$A$30,$E5043))*ISNUMBER(SEARCH(Fuel_Rules!$B$6:$B$30,$F5043))*(Fuel_Rules!$A$6:$A$30&lt;&gt;"")))&gt;0,"Plug-in hybrid",IF($G5043="Diesel","Diesel","Gasoline"))</f>
        <v>Gasoline</v>
      </c>
    </row>
    <row r="5044" spans="1:15" ht="15" customHeight="1" x14ac:dyDescent="0.25">
      <c r="A5044" s="1">
        <v>2022</v>
      </c>
      <c r="B5044" s="1" t="s">
        <v>6908</v>
      </c>
      <c r="C5044" s="1" t="s">
        <v>1867</v>
      </c>
      <c r="D5044" s="1" t="s">
        <v>7418</v>
      </c>
      <c r="E5044" s="1" t="s">
        <v>1859</v>
      </c>
      <c r="F5044" s="1" t="s">
        <v>1869</v>
      </c>
      <c r="G5044" s="1" t="s">
        <v>103</v>
      </c>
      <c r="H5044" s="1" t="s">
        <v>437</v>
      </c>
      <c r="I5044" s="1">
        <v>2</v>
      </c>
      <c r="J5044" s="1">
        <v>2023</v>
      </c>
      <c r="K5044" s="1">
        <v>142990</v>
      </c>
      <c r="L5044" s="1">
        <v>0</v>
      </c>
      <c r="M5044" s="1">
        <f t="array" ref="M5044">SUMPRODUCT(MAX(ISNUMBER(SEARCH('Class Rules'!$B$6:$B$85,$E5044))*ISNUMBER(SEARCH('Class Rules'!$C$6:$C$85,$F5044))*'Class Rules'!$A$6:$A$85))</f>
        <v>0</v>
      </c>
      <c r="N5044" s="1" t="str">
        <f t="array" ref="N5044">IF($M5044=0,'Class Rules'!$D$3,INDEX('Class Rules'!$D$6:$D$85,MATCH($M5044,'Class Rules'!$A$6:$A$85,0)))</f>
        <v>Passenger LDV</v>
      </c>
      <c r="O5044" s="1" t="str">
        <f t="array" ref="O5044">IF(SUMPRODUCT(MAX(ISNUMBER(SEARCH(Fuel_Rules!$A$6:$A$30,$E5044))*ISNUMBER(SEARCH(Fuel_Rules!$B$6:$B$30,$F5044))*(Fuel_Rules!$A$6:$A$30&lt;&gt;"")))&gt;0,"Plug-in hybrid",IF($G5044="Diesel","Diesel","Gasoline"))</f>
        <v>Gasoline</v>
      </c>
    </row>
    <row r="5045" spans="1:15" ht="15" customHeight="1" x14ac:dyDescent="0.25">
      <c r="A5045" s="1">
        <v>2022</v>
      </c>
      <c r="B5045" s="1" t="s">
        <v>6908</v>
      </c>
      <c r="C5045" s="1" t="s">
        <v>1874</v>
      </c>
      <c r="D5045" s="1" t="s">
        <v>7419</v>
      </c>
      <c r="E5045" s="1" t="s">
        <v>1872</v>
      </c>
      <c r="F5045" s="1" t="s">
        <v>1876</v>
      </c>
      <c r="G5045" s="1" t="s">
        <v>103</v>
      </c>
      <c r="H5045" s="1" t="s">
        <v>437</v>
      </c>
      <c r="I5045" s="1">
        <v>3</v>
      </c>
      <c r="J5045" s="1">
        <v>2023</v>
      </c>
      <c r="K5045" s="1">
        <v>996000</v>
      </c>
      <c r="L5045" s="1">
        <v>0</v>
      </c>
      <c r="M5045" s="1">
        <f t="array" ref="M5045">SUMPRODUCT(MAX(ISNUMBER(SEARCH('Class Rules'!$B$6:$B$85,$E5045))*ISNUMBER(SEARCH('Class Rules'!$C$6:$C$85,$F5045))*'Class Rules'!$A$6:$A$85))</f>
        <v>0</v>
      </c>
      <c r="N5045" s="1" t="str">
        <f t="array" ref="N5045">IF($M5045=0,'Class Rules'!$D$3,INDEX('Class Rules'!$D$6:$D$85,MATCH($M5045,'Class Rules'!$A$6:$A$85,0)))</f>
        <v>Passenger LDV</v>
      </c>
      <c r="O5045" s="1" t="str">
        <f t="array" ref="O5045">IF(SUMPRODUCT(MAX(ISNUMBER(SEARCH(Fuel_Rules!$A$6:$A$30,$E5045))*ISNUMBER(SEARCH(Fuel_Rules!$B$6:$B$30,$F5045))*(Fuel_Rules!$A$6:$A$30&lt;&gt;"")))&gt;0,"Plug-in hybrid",IF($G5045="Diesel","Diesel","Gasoline"))</f>
        <v>Gasoline</v>
      </c>
    </row>
    <row r="5046" spans="1:15" ht="15" customHeight="1" x14ac:dyDescent="0.25">
      <c r="A5046" s="1">
        <v>2022</v>
      </c>
      <c r="B5046" s="1" t="s">
        <v>6908</v>
      </c>
      <c r="C5046" s="1" t="s">
        <v>1877</v>
      </c>
      <c r="D5046" s="1" t="s">
        <v>7420</v>
      </c>
      <c r="E5046" s="1" t="s">
        <v>1872</v>
      </c>
      <c r="F5046" s="1" t="s">
        <v>1879</v>
      </c>
      <c r="G5046" s="1" t="s">
        <v>103</v>
      </c>
      <c r="H5046" s="1" t="s">
        <v>437</v>
      </c>
      <c r="I5046" s="1">
        <v>3</v>
      </c>
      <c r="J5046" s="1">
        <v>2023</v>
      </c>
      <c r="K5046" s="1">
        <v>1200531</v>
      </c>
      <c r="L5046" s="1">
        <v>0</v>
      </c>
      <c r="M5046" s="1">
        <f t="array" ref="M5046">SUMPRODUCT(MAX(ISNUMBER(SEARCH('Class Rules'!$B$6:$B$85,$E5046))*ISNUMBER(SEARCH('Class Rules'!$C$6:$C$85,$F5046))*'Class Rules'!$A$6:$A$85))</f>
        <v>0</v>
      </c>
      <c r="N5046" s="1" t="str">
        <f t="array" ref="N5046">IF($M5046=0,'Class Rules'!$D$3,INDEX('Class Rules'!$D$6:$D$85,MATCH($M5046,'Class Rules'!$A$6:$A$85,0)))</f>
        <v>Passenger LDV</v>
      </c>
      <c r="O5046" s="1" t="str">
        <f t="array" ref="O5046">IF(SUMPRODUCT(MAX(ISNUMBER(SEARCH(Fuel_Rules!$A$6:$A$30,$E5046))*ISNUMBER(SEARCH(Fuel_Rules!$B$6:$B$30,$F5046))*(Fuel_Rules!$A$6:$A$30&lt;&gt;"")))&gt;0,"Plug-in hybrid",IF($G5046="Diesel","Diesel","Gasoline"))</f>
        <v>Gasoline</v>
      </c>
    </row>
    <row r="5047" spans="1:15" ht="15" customHeight="1" x14ac:dyDescent="0.25">
      <c r="A5047" s="1">
        <v>2022</v>
      </c>
      <c r="B5047" s="1" t="s">
        <v>6908</v>
      </c>
      <c r="C5047" s="1" t="s">
        <v>1880</v>
      </c>
      <c r="D5047" s="1" t="s">
        <v>7421</v>
      </c>
      <c r="E5047" s="1" t="s">
        <v>1872</v>
      </c>
      <c r="F5047" s="1" t="s">
        <v>1882</v>
      </c>
      <c r="G5047" s="1" t="s">
        <v>103</v>
      </c>
      <c r="H5047" s="1" t="s">
        <v>437</v>
      </c>
      <c r="I5047" s="1">
        <v>3.8</v>
      </c>
      <c r="J5047" s="1">
        <v>2023</v>
      </c>
      <c r="K5047" s="1">
        <v>2800000</v>
      </c>
      <c r="L5047" s="1">
        <v>0</v>
      </c>
      <c r="M5047" s="1">
        <f t="array" ref="M5047">SUMPRODUCT(MAX(ISNUMBER(SEARCH('Class Rules'!$B$6:$B$85,$E5047))*ISNUMBER(SEARCH('Class Rules'!$C$6:$C$85,$F5047))*'Class Rules'!$A$6:$A$85))</f>
        <v>0</v>
      </c>
      <c r="N5047" s="1" t="str">
        <f t="array" ref="N5047">IF($M5047=0,'Class Rules'!$D$3,INDEX('Class Rules'!$D$6:$D$85,MATCH($M5047,'Class Rules'!$A$6:$A$85,0)))</f>
        <v>Passenger LDV</v>
      </c>
      <c r="O5047" s="1" t="str">
        <f t="array" ref="O5047">IF(SUMPRODUCT(MAX(ISNUMBER(SEARCH(Fuel_Rules!$A$6:$A$30,$E5047))*ISNUMBER(SEARCH(Fuel_Rules!$B$6:$B$30,$F5047))*(Fuel_Rules!$A$6:$A$30&lt;&gt;"")))&gt;0,"Plug-in hybrid",IF($G5047="Diesel","Diesel","Gasoline"))</f>
        <v>Gasoline</v>
      </c>
    </row>
    <row r="5048" spans="1:15" ht="15" customHeight="1" x14ac:dyDescent="0.25">
      <c r="A5048" s="1">
        <v>2022</v>
      </c>
      <c r="B5048" s="1" t="s">
        <v>6908</v>
      </c>
      <c r="C5048" s="1" t="s">
        <v>7422</v>
      </c>
      <c r="D5048" s="1" t="s">
        <v>7423</v>
      </c>
      <c r="E5048" s="1" t="s">
        <v>1872</v>
      </c>
      <c r="F5048" s="1" t="s">
        <v>7424</v>
      </c>
      <c r="G5048" s="1" t="s">
        <v>103</v>
      </c>
      <c r="H5048" s="1" t="s">
        <v>437</v>
      </c>
      <c r="I5048" s="1">
        <v>2</v>
      </c>
      <c r="J5048" s="1">
        <v>2023</v>
      </c>
      <c r="K5048" s="1">
        <v>934122</v>
      </c>
      <c r="L5048" s="1">
        <v>0</v>
      </c>
      <c r="M5048" s="1">
        <f t="array" ref="M5048">SUMPRODUCT(MAX(ISNUMBER(SEARCH('Class Rules'!$B$6:$B$85,$E5048))*ISNUMBER(SEARCH('Class Rules'!$C$6:$C$85,$F5048))*'Class Rules'!$A$6:$A$85))</f>
        <v>0</v>
      </c>
      <c r="N5048" s="1" t="str">
        <f t="array" ref="N5048">IF($M5048=0,'Class Rules'!$D$3,INDEX('Class Rules'!$D$6:$D$85,MATCH($M5048,'Class Rules'!$A$6:$A$85,0)))</f>
        <v>Passenger LDV</v>
      </c>
      <c r="O5048" s="1" t="str">
        <f t="array" ref="O5048">IF(SUMPRODUCT(MAX(ISNUMBER(SEARCH(Fuel_Rules!$A$6:$A$30,$E5048))*ISNUMBER(SEARCH(Fuel_Rules!$B$6:$B$30,$F5048))*(Fuel_Rules!$A$6:$A$30&lt;&gt;"")))&gt;0,"Plug-in hybrid",IF($G5048="Diesel","Diesel","Gasoline"))</f>
        <v>Gasoline</v>
      </c>
    </row>
    <row r="5049" spans="1:15" ht="15" customHeight="1" x14ac:dyDescent="0.25">
      <c r="A5049" s="1">
        <v>2022</v>
      </c>
      <c r="B5049" s="1" t="s">
        <v>6908</v>
      </c>
      <c r="C5049" s="1" t="s">
        <v>1883</v>
      </c>
      <c r="D5049" s="1" t="s">
        <v>7425</v>
      </c>
      <c r="E5049" s="1" t="s">
        <v>1885</v>
      </c>
      <c r="F5049" s="1" t="s">
        <v>1886</v>
      </c>
      <c r="G5049" s="1" t="s">
        <v>103</v>
      </c>
      <c r="H5049" s="1" t="s">
        <v>298</v>
      </c>
      <c r="I5049" s="1">
        <v>4</v>
      </c>
      <c r="J5049" s="1">
        <v>2023</v>
      </c>
      <c r="K5049" s="1">
        <v>4528455</v>
      </c>
      <c r="L5049" s="1">
        <v>0</v>
      </c>
      <c r="M5049" s="1">
        <f t="array" ref="M5049">SUMPRODUCT(MAX(ISNUMBER(SEARCH('Class Rules'!$B$6:$B$85,$E5049))*ISNUMBER(SEARCH('Class Rules'!$C$6:$C$85,$F5049))*'Class Rules'!$A$6:$A$85))</f>
        <v>0</v>
      </c>
      <c r="N5049" s="1" t="str">
        <f t="array" ref="N5049">IF($M5049=0,'Class Rules'!$D$3,INDEX('Class Rules'!$D$6:$D$85,MATCH($M5049,'Class Rules'!$A$6:$A$85,0)))</f>
        <v>Passenger LDV</v>
      </c>
      <c r="O5049" s="1" t="str">
        <f t="array" ref="O5049">IF(SUMPRODUCT(MAX(ISNUMBER(SEARCH(Fuel_Rules!$A$6:$A$30,$E5049))*ISNUMBER(SEARCH(Fuel_Rules!$B$6:$B$30,$F5049))*(Fuel_Rules!$A$6:$A$30&lt;&gt;"")))&gt;0,"Plug-in hybrid",IF($G5049="Diesel","Diesel","Gasoline"))</f>
        <v>Gasoline</v>
      </c>
    </row>
    <row r="5050" spans="1:15" ht="15" customHeight="1" x14ac:dyDescent="0.25">
      <c r="A5050" s="1">
        <v>2022</v>
      </c>
      <c r="B5050" s="1" t="s">
        <v>6908</v>
      </c>
      <c r="C5050" s="1" t="s">
        <v>1887</v>
      </c>
      <c r="D5050" s="1" t="s">
        <v>7426</v>
      </c>
      <c r="E5050" s="1" t="s">
        <v>1885</v>
      </c>
      <c r="F5050" s="1" t="s">
        <v>1889</v>
      </c>
      <c r="G5050" s="1" t="s">
        <v>103</v>
      </c>
      <c r="H5050" s="1" t="s">
        <v>298</v>
      </c>
      <c r="I5050" s="1">
        <v>4</v>
      </c>
      <c r="J5050" s="1">
        <v>2023</v>
      </c>
      <c r="K5050" s="1">
        <v>4842479</v>
      </c>
      <c r="L5050" s="1">
        <v>0</v>
      </c>
      <c r="M5050" s="1">
        <f t="array" ref="M5050">SUMPRODUCT(MAX(ISNUMBER(SEARCH('Class Rules'!$B$6:$B$85,$E5050))*ISNUMBER(SEARCH('Class Rules'!$C$6:$C$85,$F5050))*'Class Rules'!$A$6:$A$85))</f>
        <v>0</v>
      </c>
      <c r="N5050" s="1" t="str">
        <f t="array" ref="N5050">IF($M5050=0,'Class Rules'!$D$3,INDEX('Class Rules'!$D$6:$D$85,MATCH($M5050,'Class Rules'!$A$6:$A$85,0)))</f>
        <v>Passenger LDV</v>
      </c>
      <c r="O5050" s="1" t="str">
        <f t="array" ref="O5050">IF(SUMPRODUCT(MAX(ISNUMBER(SEARCH(Fuel_Rules!$A$6:$A$30,$E5050))*ISNUMBER(SEARCH(Fuel_Rules!$B$6:$B$30,$F5050))*(Fuel_Rules!$A$6:$A$30&lt;&gt;"")))&gt;0,"Plug-in hybrid",IF($G5050="Diesel","Diesel","Gasoline"))</f>
        <v>Gasoline</v>
      </c>
    </row>
    <row r="5051" spans="1:15" ht="15" customHeight="1" x14ac:dyDescent="0.25">
      <c r="A5051" s="1">
        <v>2022</v>
      </c>
      <c r="B5051" s="1" t="s">
        <v>6908</v>
      </c>
      <c r="C5051" s="1" t="s">
        <v>1890</v>
      </c>
      <c r="D5051" s="1" t="s">
        <v>7427</v>
      </c>
      <c r="E5051" s="1" t="s">
        <v>1885</v>
      </c>
      <c r="F5051" s="1" t="s">
        <v>1892</v>
      </c>
      <c r="G5051" s="1" t="s">
        <v>103</v>
      </c>
      <c r="H5051" s="1" t="s">
        <v>298</v>
      </c>
      <c r="I5051" s="1">
        <v>4</v>
      </c>
      <c r="J5051" s="1">
        <v>2023</v>
      </c>
      <c r="K5051" s="1">
        <v>3415209</v>
      </c>
      <c r="L5051" s="1">
        <v>0</v>
      </c>
      <c r="M5051" s="1">
        <f t="array" ref="M5051">SUMPRODUCT(MAX(ISNUMBER(SEARCH('Class Rules'!$B$6:$B$85,$E5051))*ISNUMBER(SEARCH('Class Rules'!$C$6:$C$85,$F5051))*'Class Rules'!$A$6:$A$85))</f>
        <v>0</v>
      </c>
      <c r="N5051" s="1" t="str">
        <f t="array" ref="N5051">IF($M5051=0,'Class Rules'!$D$3,INDEX('Class Rules'!$D$6:$D$85,MATCH($M5051,'Class Rules'!$A$6:$A$85,0)))</f>
        <v>Passenger LDV</v>
      </c>
      <c r="O5051" s="1" t="str">
        <f t="array" ref="O5051">IF(SUMPRODUCT(MAX(ISNUMBER(SEARCH(Fuel_Rules!$A$6:$A$30,$E5051))*ISNUMBER(SEARCH(Fuel_Rules!$B$6:$B$30,$F5051))*(Fuel_Rules!$A$6:$A$30&lt;&gt;"")))&gt;0,"Plug-in hybrid",IF($G5051="Diesel","Diesel","Gasoline"))</f>
        <v>Gasoline</v>
      </c>
    </row>
    <row r="5052" spans="1:15" ht="15" customHeight="1" x14ac:dyDescent="0.25">
      <c r="A5052" s="1">
        <v>2022</v>
      </c>
      <c r="B5052" s="1" t="s">
        <v>6908</v>
      </c>
      <c r="C5052" s="1" t="s">
        <v>1896</v>
      </c>
      <c r="D5052" s="1" t="s">
        <v>7428</v>
      </c>
      <c r="E5052" s="1" t="s">
        <v>1885</v>
      </c>
      <c r="F5052" s="1" t="s">
        <v>1898</v>
      </c>
      <c r="G5052" s="1" t="s">
        <v>103</v>
      </c>
      <c r="H5052" s="1" t="s">
        <v>298</v>
      </c>
      <c r="I5052" s="1">
        <v>3.8</v>
      </c>
      <c r="J5052" s="1">
        <v>2023</v>
      </c>
      <c r="K5052" s="1">
        <v>3019112</v>
      </c>
      <c r="L5052" s="1">
        <v>0</v>
      </c>
      <c r="M5052" s="1">
        <f t="array" ref="M5052">SUMPRODUCT(MAX(ISNUMBER(SEARCH('Class Rules'!$B$6:$B$85,$E5052))*ISNUMBER(SEARCH('Class Rules'!$C$6:$C$85,$F5052))*'Class Rules'!$A$6:$A$85))</f>
        <v>0</v>
      </c>
      <c r="N5052" s="1" t="str">
        <f t="array" ref="N5052">IF($M5052=0,'Class Rules'!$D$3,INDEX('Class Rules'!$D$6:$D$85,MATCH($M5052,'Class Rules'!$A$6:$A$85,0)))</f>
        <v>Passenger LDV</v>
      </c>
      <c r="O5052" s="1" t="str">
        <f t="array" ref="O5052">IF(SUMPRODUCT(MAX(ISNUMBER(SEARCH(Fuel_Rules!$A$6:$A$30,$E5052))*ISNUMBER(SEARCH(Fuel_Rules!$B$6:$B$30,$F5052))*(Fuel_Rules!$A$6:$A$30&lt;&gt;"")))&gt;0,"Plug-in hybrid",IF($G5052="Diesel","Diesel","Gasoline"))</f>
        <v>Gasoline</v>
      </c>
    </row>
    <row r="5053" spans="1:15" ht="15" customHeight="1" x14ac:dyDescent="0.25">
      <c r="A5053" s="1">
        <v>2022</v>
      </c>
      <c r="B5053" s="1" t="s">
        <v>6908</v>
      </c>
      <c r="C5053" s="1" t="s">
        <v>1909</v>
      </c>
      <c r="D5053" s="1" t="s">
        <v>7429</v>
      </c>
      <c r="E5053" s="1" t="s">
        <v>1901</v>
      </c>
      <c r="F5053" s="1" t="s">
        <v>1911</v>
      </c>
      <c r="G5053" s="1" t="s">
        <v>103</v>
      </c>
      <c r="H5053" s="1" t="s">
        <v>437</v>
      </c>
      <c r="I5053" s="1">
        <v>3</v>
      </c>
      <c r="J5053" s="1">
        <v>2023</v>
      </c>
      <c r="K5053" s="1">
        <v>651647</v>
      </c>
      <c r="L5053" s="1">
        <v>0</v>
      </c>
      <c r="M5053" s="1">
        <f t="array" ref="M5053">SUMPRODUCT(MAX(ISNUMBER(SEARCH('Class Rules'!$B$6:$B$85,$E5053))*ISNUMBER(SEARCH('Class Rules'!$C$6:$C$85,$F5053))*'Class Rules'!$A$6:$A$85))</f>
        <v>0</v>
      </c>
      <c r="N5053" s="1" t="str">
        <f t="array" ref="N5053">IF($M5053=0,'Class Rules'!$D$3,INDEX('Class Rules'!$D$6:$D$85,MATCH($M5053,'Class Rules'!$A$6:$A$85,0)))</f>
        <v>Passenger LDV</v>
      </c>
      <c r="O5053" s="1" t="str">
        <f t="array" ref="O5053">IF(SUMPRODUCT(MAX(ISNUMBER(SEARCH(Fuel_Rules!$A$6:$A$30,$E5053))*ISNUMBER(SEARCH(Fuel_Rules!$B$6:$B$30,$F5053))*(Fuel_Rules!$A$6:$A$30&lt;&gt;"")))&gt;0,"Plug-in hybrid",IF($G5053="Diesel","Diesel","Gasoline"))</f>
        <v>Gasoline</v>
      </c>
    </row>
    <row r="5054" spans="1:15" ht="15" customHeight="1" x14ac:dyDescent="0.25">
      <c r="A5054" s="1">
        <v>2022</v>
      </c>
      <c r="B5054" s="1" t="s">
        <v>6908</v>
      </c>
      <c r="C5054" s="1" t="s">
        <v>1912</v>
      </c>
      <c r="D5054" s="1" t="s">
        <v>7430</v>
      </c>
      <c r="E5054" s="1" t="s">
        <v>1901</v>
      </c>
      <c r="F5054" s="1" t="s">
        <v>1914</v>
      </c>
      <c r="G5054" s="1" t="s">
        <v>103</v>
      </c>
      <c r="H5054" s="1" t="s">
        <v>437</v>
      </c>
      <c r="I5054" s="1">
        <v>2</v>
      </c>
      <c r="J5054" s="1">
        <v>2023</v>
      </c>
      <c r="K5054" s="1">
        <v>511492</v>
      </c>
      <c r="L5054" s="1">
        <v>0</v>
      </c>
      <c r="M5054" s="1">
        <f t="array" ref="M5054">SUMPRODUCT(MAX(ISNUMBER(SEARCH('Class Rules'!$B$6:$B$85,$E5054))*ISNUMBER(SEARCH('Class Rules'!$C$6:$C$85,$F5054))*'Class Rules'!$A$6:$A$85))</f>
        <v>0</v>
      </c>
      <c r="N5054" s="1" t="str">
        <f t="array" ref="N5054">IF($M5054=0,'Class Rules'!$D$3,INDEX('Class Rules'!$D$6:$D$85,MATCH($M5054,'Class Rules'!$A$6:$A$85,0)))</f>
        <v>Passenger LDV</v>
      </c>
      <c r="O5054" s="1" t="str">
        <f t="array" ref="O5054">IF(SUMPRODUCT(MAX(ISNUMBER(SEARCH(Fuel_Rules!$A$6:$A$30,$E5054))*ISNUMBER(SEARCH(Fuel_Rules!$B$6:$B$30,$F5054))*(Fuel_Rules!$A$6:$A$30&lt;&gt;"")))&gt;0,"Plug-in hybrid",IF($G5054="Diesel","Diesel","Gasoline"))</f>
        <v>Gasoline</v>
      </c>
    </row>
    <row r="5055" spans="1:15" ht="15" customHeight="1" x14ac:dyDescent="0.25">
      <c r="A5055" s="1">
        <v>2022</v>
      </c>
      <c r="B5055" s="1" t="s">
        <v>6908</v>
      </c>
      <c r="C5055" s="1" t="s">
        <v>1918</v>
      </c>
      <c r="D5055" s="1" t="s">
        <v>7431</v>
      </c>
      <c r="E5055" s="1" t="s">
        <v>1901</v>
      </c>
      <c r="F5055" s="1" t="s">
        <v>1920</v>
      </c>
      <c r="G5055" s="1" t="s">
        <v>103</v>
      </c>
      <c r="H5055" s="1" t="s">
        <v>298</v>
      </c>
      <c r="I5055" s="1">
        <v>4</v>
      </c>
      <c r="J5055" s="1">
        <v>2023</v>
      </c>
      <c r="K5055" s="1">
        <v>1466078</v>
      </c>
      <c r="L5055" s="1">
        <v>0</v>
      </c>
      <c r="M5055" s="1">
        <f t="array" ref="M5055">SUMPRODUCT(MAX(ISNUMBER(SEARCH('Class Rules'!$B$6:$B$85,$E5055))*ISNUMBER(SEARCH('Class Rules'!$C$6:$C$85,$F5055))*'Class Rules'!$A$6:$A$85))</f>
        <v>0</v>
      </c>
      <c r="N5055" s="1" t="str">
        <f t="array" ref="N5055">IF($M5055=0,'Class Rules'!$D$3,INDEX('Class Rules'!$D$6:$D$85,MATCH($M5055,'Class Rules'!$A$6:$A$85,0)))</f>
        <v>Passenger LDV</v>
      </c>
      <c r="O5055" s="1" t="str">
        <f t="array" ref="O5055">IF(SUMPRODUCT(MAX(ISNUMBER(SEARCH(Fuel_Rules!$A$6:$A$30,$E5055))*ISNUMBER(SEARCH(Fuel_Rules!$B$6:$B$30,$F5055))*(Fuel_Rules!$A$6:$A$30&lt;&gt;"")))&gt;0,"Plug-in hybrid",IF($G5055="Diesel","Diesel","Gasoline"))</f>
        <v>Gasoline</v>
      </c>
    </row>
    <row r="5056" spans="1:15" ht="15" customHeight="1" x14ac:dyDescent="0.25">
      <c r="A5056" s="1">
        <v>2022</v>
      </c>
      <c r="B5056" s="1" t="s">
        <v>6908</v>
      </c>
      <c r="C5056" s="1" t="s">
        <v>1921</v>
      </c>
      <c r="D5056" s="1" t="s">
        <v>7432</v>
      </c>
      <c r="E5056" s="1" t="s">
        <v>1901</v>
      </c>
      <c r="F5056" s="1" t="s">
        <v>1923</v>
      </c>
      <c r="G5056" s="1" t="s">
        <v>103</v>
      </c>
      <c r="H5056" s="1" t="s">
        <v>437</v>
      </c>
      <c r="I5056" s="1">
        <v>3</v>
      </c>
      <c r="J5056" s="1">
        <v>2023</v>
      </c>
      <c r="K5056" s="1">
        <v>688702</v>
      </c>
      <c r="L5056" s="1">
        <v>0</v>
      </c>
      <c r="M5056" s="1">
        <f t="array" ref="M5056">SUMPRODUCT(MAX(ISNUMBER(SEARCH('Class Rules'!$B$6:$B$85,$E5056))*ISNUMBER(SEARCH('Class Rules'!$C$6:$C$85,$F5056))*'Class Rules'!$A$6:$A$85))</f>
        <v>0</v>
      </c>
      <c r="N5056" s="1" t="str">
        <f t="array" ref="N5056">IF($M5056=0,'Class Rules'!$D$3,INDEX('Class Rules'!$D$6:$D$85,MATCH($M5056,'Class Rules'!$A$6:$A$85,0)))</f>
        <v>Passenger LDV</v>
      </c>
      <c r="O5056" s="1" t="str">
        <f t="array" ref="O5056">IF(SUMPRODUCT(MAX(ISNUMBER(SEARCH(Fuel_Rules!$A$6:$A$30,$E5056))*ISNUMBER(SEARCH(Fuel_Rules!$B$6:$B$30,$F5056))*(Fuel_Rules!$A$6:$A$30&lt;&gt;"")))&gt;0,"Plug-in hybrid",IF($G5056="Diesel","Diesel","Gasoline"))</f>
        <v>Gasoline</v>
      </c>
    </row>
    <row r="5057" spans="1:15" ht="15" customHeight="1" x14ac:dyDescent="0.25">
      <c r="A5057" s="1">
        <v>2022</v>
      </c>
      <c r="B5057" s="1" t="s">
        <v>6908</v>
      </c>
      <c r="C5057" s="1" t="s">
        <v>1924</v>
      </c>
      <c r="D5057" s="1" t="s">
        <v>7433</v>
      </c>
      <c r="E5057" s="1" t="s">
        <v>1901</v>
      </c>
      <c r="F5057" s="1" t="s">
        <v>1926</v>
      </c>
      <c r="G5057" s="1" t="s">
        <v>103</v>
      </c>
      <c r="H5057" s="1" t="s">
        <v>298</v>
      </c>
      <c r="I5057" s="1">
        <v>4</v>
      </c>
      <c r="J5057" s="1">
        <v>2023</v>
      </c>
      <c r="K5057" s="1">
        <v>2854510</v>
      </c>
      <c r="L5057" s="1">
        <v>0</v>
      </c>
      <c r="M5057" s="1">
        <f t="array" ref="M5057">SUMPRODUCT(MAX(ISNUMBER(SEARCH('Class Rules'!$B$6:$B$85,$E5057))*ISNUMBER(SEARCH('Class Rules'!$C$6:$C$85,$F5057))*'Class Rules'!$A$6:$A$85))</f>
        <v>0</v>
      </c>
      <c r="N5057" s="1" t="str">
        <f t="array" ref="N5057">IF($M5057=0,'Class Rules'!$D$3,INDEX('Class Rules'!$D$6:$D$85,MATCH($M5057,'Class Rules'!$A$6:$A$85,0)))</f>
        <v>Passenger LDV</v>
      </c>
      <c r="O5057" s="1" t="str">
        <f t="array" ref="O5057">IF(SUMPRODUCT(MAX(ISNUMBER(SEARCH(Fuel_Rules!$A$6:$A$30,$E5057))*ISNUMBER(SEARCH(Fuel_Rules!$B$6:$B$30,$F5057))*(Fuel_Rules!$A$6:$A$30&lt;&gt;"")))&gt;0,"Plug-in hybrid",IF($G5057="Diesel","Diesel","Gasoline"))</f>
        <v>Gasoline</v>
      </c>
    </row>
    <row r="5058" spans="1:15" ht="15" customHeight="1" x14ac:dyDescent="0.25">
      <c r="A5058" s="1">
        <v>2022</v>
      </c>
      <c r="B5058" s="1" t="s">
        <v>6908</v>
      </c>
      <c r="C5058" s="1" t="s">
        <v>1927</v>
      </c>
      <c r="D5058" s="1" t="s">
        <v>7434</v>
      </c>
      <c r="E5058" s="1" t="s">
        <v>1901</v>
      </c>
      <c r="F5058" s="1" t="s">
        <v>1929</v>
      </c>
      <c r="G5058" s="1" t="s">
        <v>103</v>
      </c>
      <c r="H5058" s="1" t="s">
        <v>298</v>
      </c>
      <c r="I5058" s="1">
        <v>4</v>
      </c>
      <c r="J5058" s="1">
        <v>2023</v>
      </c>
      <c r="K5058" s="1">
        <v>2055454</v>
      </c>
      <c r="L5058" s="1">
        <v>0</v>
      </c>
      <c r="M5058" s="1">
        <f t="array" ref="M5058">SUMPRODUCT(MAX(ISNUMBER(SEARCH('Class Rules'!$B$6:$B$85,$E5058))*ISNUMBER(SEARCH('Class Rules'!$C$6:$C$85,$F5058))*'Class Rules'!$A$6:$A$85))</f>
        <v>0</v>
      </c>
      <c r="N5058" s="1" t="str">
        <f t="array" ref="N5058">IF($M5058=0,'Class Rules'!$D$3,INDEX('Class Rules'!$D$6:$D$85,MATCH($M5058,'Class Rules'!$A$6:$A$85,0)))</f>
        <v>Passenger LDV</v>
      </c>
      <c r="O5058" s="1" t="str">
        <f t="array" ref="O5058">IF(SUMPRODUCT(MAX(ISNUMBER(SEARCH(Fuel_Rules!$A$6:$A$30,$E5058))*ISNUMBER(SEARCH(Fuel_Rules!$B$6:$B$30,$F5058))*(Fuel_Rules!$A$6:$A$30&lt;&gt;"")))&gt;0,"Plug-in hybrid",IF($G5058="Diesel","Diesel","Gasoline"))</f>
        <v>Gasoline</v>
      </c>
    </row>
    <row r="5059" spans="1:15" ht="15" customHeight="1" x14ac:dyDescent="0.25">
      <c r="A5059" s="1">
        <v>2022</v>
      </c>
      <c r="B5059" s="1" t="s">
        <v>6908</v>
      </c>
      <c r="C5059" s="1" t="s">
        <v>1930</v>
      </c>
      <c r="D5059" s="1" t="s">
        <v>7435</v>
      </c>
      <c r="E5059" s="1" t="s">
        <v>1901</v>
      </c>
      <c r="F5059" s="1" t="s">
        <v>1932</v>
      </c>
      <c r="G5059" s="1" t="s">
        <v>103</v>
      </c>
      <c r="H5059" s="1" t="s">
        <v>298</v>
      </c>
      <c r="I5059" s="1">
        <v>4</v>
      </c>
      <c r="J5059" s="1">
        <v>2023</v>
      </c>
      <c r="K5059" s="1">
        <v>844934</v>
      </c>
      <c r="L5059" s="1">
        <v>0</v>
      </c>
      <c r="M5059" s="1">
        <f t="array" ref="M5059">SUMPRODUCT(MAX(ISNUMBER(SEARCH('Class Rules'!$B$6:$B$85,$E5059))*ISNUMBER(SEARCH('Class Rules'!$C$6:$C$85,$F5059))*'Class Rules'!$A$6:$A$85))</f>
        <v>0</v>
      </c>
      <c r="N5059" s="1" t="str">
        <f t="array" ref="N5059">IF($M5059=0,'Class Rules'!$D$3,INDEX('Class Rules'!$D$6:$D$85,MATCH($M5059,'Class Rules'!$A$6:$A$85,0)))</f>
        <v>Passenger LDV</v>
      </c>
      <c r="O5059" s="1" t="str">
        <f t="array" ref="O5059">IF(SUMPRODUCT(MAX(ISNUMBER(SEARCH(Fuel_Rules!$A$6:$A$30,$E5059))*ISNUMBER(SEARCH(Fuel_Rules!$B$6:$B$30,$F5059))*(Fuel_Rules!$A$6:$A$30&lt;&gt;"")))&gt;0,"Plug-in hybrid",IF($G5059="Diesel","Diesel","Gasoline"))</f>
        <v>Gasoline</v>
      </c>
    </row>
    <row r="5060" spans="1:15" ht="15" customHeight="1" x14ac:dyDescent="0.25">
      <c r="A5060" s="1">
        <v>2022</v>
      </c>
      <c r="B5060" s="1" t="s">
        <v>6908</v>
      </c>
      <c r="C5060" s="1" t="s">
        <v>1933</v>
      </c>
      <c r="D5060" s="1" t="s">
        <v>7436</v>
      </c>
      <c r="E5060" s="1" t="s">
        <v>1901</v>
      </c>
      <c r="F5060" s="1" t="s">
        <v>1935</v>
      </c>
      <c r="G5060" s="1" t="s">
        <v>103</v>
      </c>
      <c r="H5060" s="1" t="s">
        <v>437</v>
      </c>
      <c r="I5060" s="1">
        <v>4</v>
      </c>
      <c r="J5060" s="1">
        <v>2023</v>
      </c>
      <c r="K5060" s="1">
        <v>2004505</v>
      </c>
      <c r="L5060" s="1">
        <v>0</v>
      </c>
      <c r="M5060" s="1">
        <f t="array" ref="M5060">SUMPRODUCT(MAX(ISNUMBER(SEARCH('Class Rules'!$B$6:$B$85,$E5060))*ISNUMBER(SEARCH('Class Rules'!$C$6:$C$85,$F5060))*'Class Rules'!$A$6:$A$85))</f>
        <v>0</v>
      </c>
      <c r="N5060" s="1" t="str">
        <f t="array" ref="N5060">IF($M5060=0,'Class Rules'!$D$3,INDEX('Class Rules'!$D$6:$D$85,MATCH($M5060,'Class Rules'!$A$6:$A$85,0)))</f>
        <v>Passenger LDV</v>
      </c>
      <c r="O5060" s="1" t="str">
        <f t="array" ref="O5060">IF(SUMPRODUCT(MAX(ISNUMBER(SEARCH(Fuel_Rules!$A$6:$A$30,$E5060))*ISNUMBER(SEARCH(Fuel_Rules!$B$6:$B$30,$F5060))*(Fuel_Rules!$A$6:$A$30&lt;&gt;"")))&gt;0,"Plug-in hybrid",IF($G5060="Diesel","Diesel","Gasoline"))</f>
        <v>Gasoline</v>
      </c>
    </row>
    <row r="5061" spans="1:15" ht="15" customHeight="1" x14ac:dyDescent="0.25">
      <c r="A5061" s="1">
        <v>2022</v>
      </c>
      <c r="B5061" s="1" t="s">
        <v>6908</v>
      </c>
      <c r="C5061" s="1" t="s">
        <v>1942</v>
      </c>
      <c r="D5061" s="1" t="s">
        <v>7437</v>
      </c>
      <c r="E5061" s="1" t="s">
        <v>1901</v>
      </c>
      <c r="F5061" s="1" t="s">
        <v>1944</v>
      </c>
      <c r="G5061" s="1" t="s">
        <v>103</v>
      </c>
      <c r="H5061" s="1" t="s">
        <v>298</v>
      </c>
      <c r="I5061" s="1">
        <v>4</v>
      </c>
      <c r="J5061" s="1">
        <v>2023</v>
      </c>
      <c r="K5061" s="1">
        <v>873528</v>
      </c>
      <c r="L5061" s="1">
        <v>0</v>
      </c>
      <c r="M5061" s="1">
        <f t="array" ref="M5061">SUMPRODUCT(MAX(ISNUMBER(SEARCH('Class Rules'!$B$6:$B$85,$E5061))*ISNUMBER(SEARCH('Class Rules'!$C$6:$C$85,$F5061))*'Class Rules'!$A$6:$A$85))</f>
        <v>0</v>
      </c>
      <c r="N5061" s="1" t="str">
        <f t="array" ref="N5061">IF($M5061=0,'Class Rules'!$D$3,INDEX('Class Rules'!$D$6:$D$85,MATCH($M5061,'Class Rules'!$A$6:$A$85,0)))</f>
        <v>Passenger LDV</v>
      </c>
      <c r="O5061" s="1" t="str">
        <f t="array" ref="O5061">IF(SUMPRODUCT(MAX(ISNUMBER(SEARCH(Fuel_Rules!$A$6:$A$30,$E5061))*ISNUMBER(SEARCH(Fuel_Rules!$B$6:$B$30,$F5061))*(Fuel_Rules!$A$6:$A$30&lt;&gt;"")))&gt;0,"Plug-in hybrid",IF($G5061="Diesel","Diesel","Gasoline"))</f>
        <v>Gasoline</v>
      </c>
    </row>
    <row r="5062" spans="1:15" ht="15" customHeight="1" x14ac:dyDescent="0.25">
      <c r="A5062" s="1">
        <v>2022</v>
      </c>
      <c r="B5062" s="1" t="s">
        <v>6908</v>
      </c>
      <c r="C5062" s="1" t="s">
        <v>1945</v>
      </c>
      <c r="D5062" s="1" t="s">
        <v>7438</v>
      </c>
      <c r="E5062" s="1" t="s">
        <v>1901</v>
      </c>
      <c r="F5062" s="1" t="s">
        <v>1947</v>
      </c>
      <c r="G5062" s="1" t="s">
        <v>103</v>
      </c>
      <c r="H5062" s="1" t="s">
        <v>298</v>
      </c>
      <c r="I5062" s="1">
        <v>4</v>
      </c>
      <c r="J5062" s="1">
        <v>2023</v>
      </c>
      <c r="K5062" s="1">
        <v>2352120</v>
      </c>
      <c r="L5062" s="1">
        <v>0</v>
      </c>
      <c r="M5062" s="1">
        <f t="array" ref="M5062">SUMPRODUCT(MAX(ISNUMBER(SEARCH('Class Rules'!$B$6:$B$85,$E5062))*ISNUMBER(SEARCH('Class Rules'!$C$6:$C$85,$F5062))*'Class Rules'!$A$6:$A$85))</f>
        <v>0</v>
      </c>
      <c r="N5062" s="1" t="str">
        <f t="array" ref="N5062">IF($M5062=0,'Class Rules'!$D$3,INDEX('Class Rules'!$D$6:$D$85,MATCH($M5062,'Class Rules'!$A$6:$A$85,0)))</f>
        <v>Passenger LDV</v>
      </c>
      <c r="O5062" s="1" t="str">
        <f t="array" ref="O5062">IF(SUMPRODUCT(MAX(ISNUMBER(SEARCH(Fuel_Rules!$A$6:$A$30,$E5062))*ISNUMBER(SEARCH(Fuel_Rules!$B$6:$B$30,$F5062))*(Fuel_Rules!$A$6:$A$30&lt;&gt;"")))&gt;0,"Plug-in hybrid",IF($G5062="Diesel","Diesel","Gasoline"))</f>
        <v>Gasoline</v>
      </c>
    </row>
    <row r="5063" spans="1:15" ht="15" customHeight="1" x14ac:dyDescent="0.25">
      <c r="A5063" s="1">
        <v>2022</v>
      </c>
      <c r="B5063" s="1" t="s">
        <v>6908</v>
      </c>
      <c r="C5063" s="1" t="s">
        <v>1951</v>
      </c>
      <c r="D5063" s="1" t="s">
        <v>7439</v>
      </c>
      <c r="E5063" s="1" t="s">
        <v>1901</v>
      </c>
      <c r="F5063" s="1" t="s">
        <v>1953</v>
      </c>
      <c r="G5063" s="1" t="s">
        <v>103</v>
      </c>
      <c r="H5063" s="1" t="s">
        <v>437</v>
      </c>
      <c r="I5063" s="1">
        <v>1.3</v>
      </c>
      <c r="J5063" s="1">
        <v>2023</v>
      </c>
      <c r="K5063" s="1">
        <v>297781</v>
      </c>
      <c r="L5063" s="1">
        <v>0</v>
      </c>
      <c r="M5063" s="1">
        <f t="array" ref="M5063">SUMPRODUCT(MAX(ISNUMBER(SEARCH('Class Rules'!$B$6:$B$85,$E5063))*ISNUMBER(SEARCH('Class Rules'!$C$6:$C$85,$F5063))*'Class Rules'!$A$6:$A$85))</f>
        <v>0</v>
      </c>
      <c r="N5063" s="1" t="str">
        <f t="array" ref="N5063">IF($M5063=0,'Class Rules'!$D$3,INDEX('Class Rules'!$D$6:$D$85,MATCH($M5063,'Class Rules'!$A$6:$A$85,0)))</f>
        <v>Passenger LDV</v>
      </c>
      <c r="O5063" s="1" t="str">
        <f t="array" ref="O5063">IF(SUMPRODUCT(MAX(ISNUMBER(SEARCH(Fuel_Rules!$A$6:$A$30,$E5063))*ISNUMBER(SEARCH(Fuel_Rules!$B$6:$B$30,$F5063))*(Fuel_Rules!$A$6:$A$30&lt;&gt;"")))&gt;0,"Plug-in hybrid",IF($G5063="Diesel","Diesel","Gasoline"))</f>
        <v>Gasoline</v>
      </c>
    </row>
    <row r="5064" spans="1:15" ht="15" customHeight="1" x14ac:dyDescent="0.25">
      <c r="A5064" s="1">
        <v>2022</v>
      </c>
      <c r="B5064" s="1" t="s">
        <v>6908</v>
      </c>
      <c r="C5064" s="1" t="s">
        <v>1954</v>
      </c>
      <c r="D5064" s="1" t="s">
        <v>7440</v>
      </c>
      <c r="E5064" s="1" t="s">
        <v>1901</v>
      </c>
      <c r="F5064" s="1" t="s">
        <v>1956</v>
      </c>
      <c r="G5064" s="1" t="s">
        <v>103</v>
      </c>
      <c r="H5064" s="1" t="s">
        <v>437</v>
      </c>
      <c r="I5064" s="1">
        <v>2</v>
      </c>
      <c r="J5064" s="1">
        <v>2023</v>
      </c>
      <c r="K5064" s="1">
        <v>564916</v>
      </c>
      <c r="L5064" s="1">
        <v>0</v>
      </c>
      <c r="M5064" s="1">
        <f t="array" ref="M5064">SUMPRODUCT(MAX(ISNUMBER(SEARCH('Class Rules'!$B$6:$B$85,$E5064))*ISNUMBER(SEARCH('Class Rules'!$C$6:$C$85,$F5064))*'Class Rules'!$A$6:$A$85))</f>
        <v>0</v>
      </c>
      <c r="N5064" s="1" t="str">
        <f t="array" ref="N5064">IF($M5064=0,'Class Rules'!$D$3,INDEX('Class Rules'!$D$6:$D$85,MATCH($M5064,'Class Rules'!$A$6:$A$85,0)))</f>
        <v>Passenger LDV</v>
      </c>
      <c r="O5064" s="1" t="str">
        <f t="array" ref="O5064">IF(SUMPRODUCT(MAX(ISNUMBER(SEARCH(Fuel_Rules!$A$6:$A$30,$E5064))*ISNUMBER(SEARCH(Fuel_Rules!$B$6:$B$30,$F5064))*(Fuel_Rules!$A$6:$A$30&lt;&gt;"")))&gt;0,"Plug-in hybrid",IF($G5064="Diesel","Diesel","Gasoline"))</f>
        <v>Gasoline</v>
      </c>
    </row>
    <row r="5065" spans="1:15" ht="15" customHeight="1" x14ac:dyDescent="0.25">
      <c r="A5065" s="1">
        <v>2022</v>
      </c>
      <c r="B5065" s="1" t="s">
        <v>6908</v>
      </c>
      <c r="C5065" s="1" t="s">
        <v>1960</v>
      </c>
      <c r="D5065" s="1" t="s">
        <v>7441</v>
      </c>
      <c r="E5065" s="1" t="s">
        <v>1901</v>
      </c>
      <c r="F5065" s="1" t="s">
        <v>1962</v>
      </c>
      <c r="G5065" s="1" t="s">
        <v>103</v>
      </c>
      <c r="H5065" s="1" t="s">
        <v>437</v>
      </c>
      <c r="I5065" s="1">
        <v>2</v>
      </c>
      <c r="J5065" s="1">
        <v>2023</v>
      </c>
      <c r="K5065" s="1">
        <v>333539</v>
      </c>
      <c r="L5065" s="1">
        <v>0</v>
      </c>
      <c r="M5065" s="1">
        <f t="array" ref="M5065">SUMPRODUCT(MAX(ISNUMBER(SEARCH('Class Rules'!$B$6:$B$85,$E5065))*ISNUMBER(SEARCH('Class Rules'!$C$6:$C$85,$F5065))*'Class Rules'!$A$6:$A$85))</f>
        <v>0</v>
      </c>
      <c r="N5065" s="1" t="str">
        <f t="array" ref="N5065">IF($M5065=0,'Class Rules'!$D$3,INDEX('Class Rules'!$D$6:$D$85,MATCH($M5065,'Class Rules'!$A$6:$A$85,0)))</f>
        <v>Passenger LDV</v>
      </c>
      <c r="O5065" s="1" t="str">
        <f t="array" ref="O5065">IF(SUMPRODUCT(MAX(ISNUMBER(SEARCH(Fuel_Rules!$A$6:$A$30,$E5065))*ISNUMBER(SEARCH(Fuel_Rules!$B$6:$B$30,$F5065))*(Fuel_Rules!$A$6:$A$30&lt;&gt;"")))&gt;0,"Plug-in hybrid",IF($G5065="Diesel","Diesel","Gasoline"))</f>
        <v>Gasoline</v>
      </c>
    </row>
    <row r="5066" spans="1:15" ht="15" customHeight="1" x14ac:dyDescent="0.25">
      <c r="A5066" s="1">
        <v>2022</v>
      </c>
      <c r="B5066" s="1" t="s">
        <v>6908</v>
      </c>
      <c r="C5066" s="1" t="s">
        <v>1963</v>
      </c>
      <c r="D5066" s="1" t="s">
        <v>7442</v>
      </c>
      <c r="E5066" s="1" t="s">
        <v>1901</v>
      </c>
      <c r="F5066" s="1" t="s">
        <v>1965</v>
      </c>
      <c r="G5066" s="1" t="s">
        <v>105</v>
      </c>
      <c r="H5066" s="1" t="s">
        <v>298</v>
      </c>
      <c r="I5066" s="1">
        <v>2</v>
      </c>
      <c r="J5066" s="1">
        <v>2023</v>
      </c>
      <c r="K5066" s="1">
        <v>455336</v>
      </c>
      <c r="L5066" s="1">
        <v>0</v>
      </c>
      <c r="M5066" s="1">
        <f t="array" ref="M5066">SUMPRODUCT(MAX(ISNUMBER(SEARCH('Class Rules'!$B$6:$B$85,$E5066))*ISNUMBER(SEARCH('Class Rules'!$C$6:$C$85,$F5066))*'Class Rules'!$A$6:$A$85))</f>
        <v>0</v>
      </c>
      <c r="N5066" s="1" t="str">
        <f t="array" ref="N5066">IF($M5066=0,'Class Rules'!$D$3,INDEX('Class Rules'!$D$6:$D$85,MATCH($M5066,'Class Rules'!$A$6:$A$85,0)))</f>
        <v>Passenger LDV</v>
      </c>
      <c r="O5066" s="1" t="str">
        <f t="array" ref="O5066">IF(SUMPRODUCT(MAX(ISNUMBER(SEARCH(Fuel_Rules!$A$6:$A$30,$E5066))*ISNUMBER(SEARCH(Fuel_Rules!$B$6:$B$30,$F5066))*(Fuel_Rules!$A$6:$A$30&lt;&gt;"")))&gt;0,"Plug-in hybrid",IF($G5066="Diesel","Diesel","Gasoline"))</f>
        <v>Diesel</v>
      </c>
    </row>
    <row r="5067" spans="1:15" ht="15" customHeight="1" x14ac:dyDescent="0.25">
      <c r="A5067" s="1">
        <v>2022</v>
      </c>
      <c r="B5067" s="1" t="s">
        <v>6908</v>
      </c>
      <c r="C5067" s="1" t="s">
        <v>1966</v>
      </c>
      <c r="D5067" s="1" t="s">
        <v>7443</v>
      </c>
      <c r="E5067" s="1" t="s">
        <v>1901</v>
      </c>
      <c r="F5067" s="1" t="s">
        <v>1968</v>
      </c>
      <c r="G5067" s="1" t="s">
        <v>105</v>
      </c>
      <c r="H5067" s="1" t="s">
        <v>298</v>
      </c>
      <c r="I5067" s="1">
        <v>2</v>
      </c>
      <c r="J5067" s="1">
        <v>2023</v>
      </c>
      <c r="K5067" s="1">
        <v>507154</v>
      </c>
      <c r="L5067" s="1">
        <v>0</v>
      </c>
      <c r="M5067" s="1">
        <f t="array" ref="M5067">SUMPRODUCT(MAX(ISNUMBER(SEARCH('Class Rules'!$B$6:$B$85,$E5067))*ISNUMBER(SEARCH('Class Rules'!$C$6:$C$85,$F5067))*'Class Rules'!$A$6:$A$85))</f>
        <v>0</v>
      </c>
      <c r="N5067" s="1" t="str">
        <f t="array" ref="N5067">IF($M5067=0,'Class Rules'!$D$3,INDEX('Class Rules'!$D$6:$D$85,MATCH($M5067,'Class Rules'!$A$6:$A$85,0)))</f>
        <v>Passenger LDV</v>
      </c>
      <c r="O5067" s="1" t="str">
        <f t="array" ref="O5067">IF(SUMPRODUCT(MAX(ISNUMBER(SEARCH(Fuel_Rules!$A$6:$A$30,$E5067))*ISNUMBER(SEARCH(Fuel_Rules!$B$6:$B$30,$F5067))*(Fuel_Rules!$A$6:$A$30&lt;&gt;"")))&gt;0,"Plug-in hybrid",IF($G5067="Diesel","Diesel","Gasoline"))</f>
        <v>Diesel</v>
      </c>
    </row>
    <row r="5068" spans="1:15" ht="15" customHeight="1" x14ac:dyDescent="0.25">
      <c r="A5068" s="1">
        <v>2022</v>
      </c>
      <c r="B5068" s="1" t="s">
        <v>6908</v>
      </c>
      <c r="C5068" s="1" t="s">
        <v>1969</v>
      </c>
      <c r="D5068" s="1" t="s">
        <v>7444</v>
      </c>
      <c r="E5068" s="1" t="s">
        <v>1901</v>
      </c>
      <c r="F5068" s="1" t="s">
        <v>1971</v>
      </c>
      <c r="G5068" s="1" t="s">
        <v>105</v>
      </c>
      <c r="H5068" s="1" t="s">
        <v>298</v>
      </c>
      <c r="I5068" s="1">
        <v>2.2000000000000002</v>
      </c>
      <c r="J5068" s="1">
        <v>2023</v>
      </c>
      <c r="K5068" s="1">
        <v>280720</v>
      </c>
      <c r="L5068" s="1">
        <v>0</v>
      </c>
      <c r="M5068" s="1">
        <f t="array" ref="M5068">SUMPRODUCT(MAX(ISNUMBER(SEARCH('Class Rules'!$B$6:$B$85,$E5068))*ISNUMBER(SEARCH('Class Rules'!$C$6:$C$85,$F5068))*'Class Rules'!$A$6:$A$85))</f>
        <v>58</v>
      </c>
      <c r="N5068" s="1" t="str">
        <f t="array" ref="N5068">IF($M5068=0,'Class Rules'!$D$3,INDEX('Class Rules'!$D$6:$D$85,MATCH($M5068,'Class Rules'!$A$6:$A$85,0)))</f>
        <v>Passenger HDV</v>
      </c>
      <c r="O5068" s="1" t="str">
        <f t="array" ref="O5068">IF(SUMPRODUCT(MAX(ISNUMBER(SEARCH(Fuel_Rules!$A$6:$A$30,$E5068))*ISNUMBER(SEARCH(Fuel_Rules!$B$6:$B$30,$F5068))*(Fuel_Rules!$A$6:$A$30&lt;&gt;"")))&gt;0,"Plug-in hybrid",IF($G5068="Diesel","Diesel","Gasoline"))</f>
        <v>Diesel</v>
      </c>
    </row>
    <row r="5069" spans="1:15" ht="15" customHeight="1" x14ac:dyDescent="0.25">
      <c r="A5069" s="1">
        <v>2022</v>
      </c>
      <c r="B5069" s="1" t="s">
        <v>6908</v>
      </c>
      <c r="C5069" s="1" t="s">
        <v>1972</v>
      </c>
      <c r="D5069" s="1" t="s">
        <v>7445</v>
      </c>
      <c r="E5069" s="1" t="s">
        <v>1901</v>
      </c>
      <c r="F5069" s="1" t="s">
        <v>1974</v>
      </c>
      <c r="G5069" s="1" t="s">
        <v>105</v>
      </c>
      <c r="H5069" s="1" t="s">
        <v>298</v>
      </c>
      <c r="I5069" s="1">
        <v>2.2000000000000002</v>
      </c>
      <c r="J5069" s="1">
        <v>2023</v>
      </c>
      <c r="K5069" s="1">
        <v>291485</v>
      </c>
      <c r="L5069" s="1">
        <v>0</v>
      </c>
      <c r="M5069" s="1">
        <f t="array" ref="M5069">SUMPRODUCT(MAX(ISNUMBER(SEARCH('Class Rules'!$B$6:$B$85,$E5069))*ISNUMBER(SEARCH('Class Rules'!$C$6:$C$85,$F5069))*'Class Rules'!$A$6:$A$85))</f>
        <v>58</v>
      </c>
      <c r="N5069" s="1" t="str">
        <f t="array" ref="N5069">IF($M5069=0,'Class Rules'!$D$3,INDEX('Class Rules'!$D$6:$D$85,MATCH($M5069,'Class Rules'!$A$6:$A$85,0)))</f>
        <v>Passenger HDV</v>
      </c>
      <c r="O5069" s="1" t="str">
        <f t="array" ref="O5069">IF(SUMPRODUCT(MAX(ISNUMBER(SEARCH(Fuel_Rules!$A$6:$A$30,$E5069))*ISNUMBER(SEARCH(Fuel_Rules!$B$6:$B$30,$F5069))*(Fuel_Rules!$A$6:$A$30&lt;&gt;"")))&gt;0,"Plug-in hybrid",IF($G5069="Diesel","Diesel","Gasoline"))</f>
        <v>Diesel</v>
      </c>
    </row>
    <row r="5070" spans="1:15" ht="15" customHeight="1" x14ac:dyDescent="0.25">
      <c r="A5070" s="1">
        <v>2022</v>
      </c>
      <c r="B5070" s="1" t="s">
        <v>6908</v>
      </c>
      <c r="C5070" s="1" t="s">
        <v>1975</v>
      </c>
      <c r="D5070" s="1" t="s">
        <v>7446</v>
      </c>
      <c r="E5070" s="1" t="s">
        <v>1901</v>
      </c>
      <c r="F5070" s="1" t="s">
        <v>1977</v>
      </c>
      <c r="G5070" s="1" t="s">
        <v>105</v>
      </c>
      <c r="H5070" s="1" t="s">
        <v>298</v>
      </c>
      <c r="I5070" s="1">
        <v>2.2000000000000002</v>
      </c>
      <c r="J5070" s="1">
        <v>2023</v>
      </c>
      <c r="K5070" s="1">
        <v>301470</v>
      </c>
      <c r="L5070" s="1">
        <v>0</v>
      </c>
      <c r="M5070" s="1">
        <f t="array" ref="M5070">SUMPRODUCT(MAX(ISNUMBER(SEARCH('Class Rules'!$B$6:$B$85,$E5070))*ISNUMBER(SEARCH('Class Rules'!$C$6:$C$85,$F5070))*'Class Rules'!$A$6:$A$85))</f>
        <v>58</v>
      </c>
      <c r="N5070" s="1" t="str">
        <f t="array" ref="N5070">IF($M5070=0,'Class Rules'!$D$3,INDEX('Class Rules'!$D$6:$D$85,MATCH($M5070,'Class Rules'!$A$6:$A$85,0)))</f>
        <v>Passenger HDV</v>
      </c>
      <c r="O5070" s="1" t="str">
        <f t="array" ref="O5070">IF(SUMPRODUCT(MAX(ISNUMBER(SEARCH(Fuel_Rules!$A$6:$A$30,$E5070))*ISNUMBER(SEARCH(Fuel_Rules!$B$6:$B$30,$F5070))*(Fuel_Rules!$A$6:$A$30&lt;&gt;"")))&gt;0,"Plug-in hybrid",IF($G5070="Diesel","Diesel","Gasoline"))</f>
        <v>Diesel</v>
      </c>
    </row>
    <row r="5071" spans="1:15" ht="15" customHeight="1" x14ac:dyDescent="0.25">
      <c r="A5071" s="1">
        <v>2022</v>
      </c>
      <c r="B5071" s="1" t="s">
        <v>6908</v>
      </c>
      <c r="C5071" s="1" t="s">
        <v>1978</v>
      </c>
      <c r="D5071" s="1" t="s">
        <v>7447</v>
      </c>
      <c r="E5071" s="1" t="s">
        <v>1901</v>
      </c>
      <c r="F5071" s="1" t="s">
        <v>1980</v>
      </c>
      <c r="G5071" s="1" t="s">
        <v>105</v>
      </c>
      <c r="H5071" s="1" t="s">
        <v>298</v>
      </c>
      <c r="I5071" s="1">
        <v>2.2000000000000002</v>
      </c>
      <c r="J5071" s="1">
        <v>2023</v>
      </c>
      <c r="K5071" s="1">
        <v>293325</v>
      </c>
      <c r="L5071" s="1">
        <v>0</v>
      </c>
      <c r="M5071" s="1">
        <f t="array" ref="M5071">SUMPRODUCT(MAX(ISNUMBER(SEARCH('Class Rules'!$B$6:$B$85,$E5071))*ISNUMBER(SEARCH('Class Rules'!$C$6:$C$85,$F5071))*'Class Rules'!$A$6:$A$85))</f>
        <v>58</v>
      </c>
      <c r="N5071" s="1" t="str">
        <f t="array" ref="N5071">IF($M5071=0,'Class Rules'!$D$3,INDEX('Class Rules'!$D$6:$D$85,MATCH($M5071,'Class Rules'!$A$6:$A$85,0)))</f>
        <v>Passenger HDV</v>
      </c>
      <c r="O5071" s="1" t="str">
        <f t="array" ref="O5071">IF(SUMPRODUCT(MAX(ISNUMBER(SEARCH(Fuel_Rules!$A$6:$A$30,$E5071))*ISNUMBER(SEARCH(Fuel_Rules!$B$6:$B$30,$F5071))*(Fuel_Rules!$A$6:$A$30&lt;&gt;"")))&gt;0,"Plug-in hybrid",IF($G5071="Diesel","Diesel","Gasoline"))</f>
        <v>Diesel</v>
      </c>
    </row>
    <row r="5072" spans="1:15" ht="15" customHeight="1" x14ac:dyDescent="0.25">
      <c r="A5072" s="1">
        <v>2022</v>
      </c>
      <c r="B5072" s="1" t="s">
        <v>6908</v>
      </c>
      <c r="C5072" s="1" t="s">
        <v>1981</v>
      </c>
      <c r="D5072" s="1" t="s">
        <v>7448</v>
      </c>
      <c r="E5072" s="1" t="s">
        <v>1901</v>
      </c>
      <c r="F5072" s="1" t="s">
        <v>1983</v>
      </c>
      <c r="G5072" s="1" t="s">
        <v>103</v>
      </c>
      <c r="H5072" s="1" t="s">
        <v>437</v>
      </c>
      <c r="I5072" s="1">
        <v>2</v>
      </c>
      <c r="J5072" s="1">
        <v>2023</v>
      </c>
      <c r="K5072" s="1">
        <v>560010</v>
      </c>
      <c r="L5072" s="1">
        <v>0</v>
      </c>
      <c r="M5072" s="1">
        <f t="array" ref="M5072">SUMPRODUCT(MAX(ISNUMBER(SEARCH('Class Rules'!$B$6:$B$85,$E5072))*ISNUMBER(SEARCH('Class Rules'!$C$6:$C$85,$F5072))*'Class Rules'!$A$6:$A$85))</f>
        <v>0</v>
      </c>
      <c r="N5072" s="1" t="str">
        <f t="array" ref="N5072">IF($M5072=0,'Class Rules'!$D$3,INDEX('Class Rules'!$D$6:$D$85,MATCH($M5072,'Class Rules'!$A$6:$A$85,0)))</f>
        <v>Passenger LDV</v>
      </c>
      <c r="O5072" s="1" t="str">
        <f t="array" ref="O5072">IF(SUMPRODUCT(MAX(ISNUMBER(SEARCH(Fuel_Rules!$A$6:$A$30,$E5072))*ISNUMBER(SEARCH(Fuel_Rules!$B$6:$B$30,$F5072))*(Fuel_Rules!$A$6:$A$30&lt;&gt;"")))&gt;0,"Plug-in hybrid",IF($G5072="Diesel","Diesel","Gasoline"))</f>
        <v>Gasoline</v>
      </c>
    </row>
    <row r="5073" spans="1:15" ht="15" customHeight="1" x14ac:dyDescent="0.25">
      <c r="A5073" s="1">
        <v>2022</v>
      </c>
      <c r="B5073" s="1" t="s">
        <v>6908</v>
      </c>
      <c r="C5073" s="1" t="s">
        <v>1984</v>
      </c>
      <c r="D5073" s="1" t="s">
        <v>7449</v>
      </c>
      <c r="E5073" s="1" t="s">
        <v>1901</v>
      </c>
      <c r="F5073" s="1" t="s">
        <v>1986</v>
      </c>
      <c r="G5073" s="1" t="s">
        <v>105</v>
      </c>
      <c r="H5073" s="1" t="s">
        <v>298</v>
      </c>
      <c r="I5073" s="1">
        <v>2.2000000000000002</v>
      </c>
      <c r="J5073" s="1">
        <v>2023</v>
      </c>
      <c r="K5073" s="1">
        <v>238950</v>
      </c>
      <c r="L5073" s="1">
        <v>0</v>
      </c>
      <c r="M5073" s="1">
        <f t="array" ref="M5073">SUMPRODUCT(MAX(ISNUMBER(SEARCH('Class Rules'!$B$6:$B$85,$E5073))*ISNUMBER(SEARCH('Class Rules'!$C$6:$C$85,$F5073))*'Class Rules'!$A$6:$A$85))</f>
        <v>38</v>
      </c>
      <c r="N5073" s="1" t="str">
        <f t="array" ref="N5073">IF($M5073=0,'Class Rules'!$D$3,INDEX('Class Rules'!$D$6:$D$85,MATCH($M5073,'Class Rules'!$A$6:$A$85,0)))</f>
        <v>Freight LDV</v>
      </c>
      <c r="O5073" s="1" t="str">
        <f t="array" ref="O5073">IF(SUMPRODUCT(MAX(ISNUMBER(SEARCH(Fuel_Rules!$A$6:$A$30,$E5073))*ISNUMBER(SEARCH(Fuel_Rules!$B$6:$B$30,$F5073))*(Fuel_Rules!$A$6:$A$30&lt;&gt;"")))&gt;0,"Plug-in hybrid",IF($G5073="Diesel","Diesel","Gasoline"))</f>
        <v>Diesel</v>
      </c>
    </row>
    <row r="5074" spans="1:15" ht="15" customHeight="1" x14ac:dyDescent="0.25">
      <c r="A5074" s="1">
        <v>2022</v>
      </c>
      <c r="B5074" s="1" t="s">
        <v>6908</v>
      </c>
      <c r="C5074" s="1" t="s">
        <v>1987</v>
      </c>
      <c r="D5074" s="1" t="s">
        <v>7450</v>
      </c>
      <c r="E5074" s="1" t="s">
        <v>1901</v>
      </c>
      <c r="F5074" s="1" t="s">
        <v>1989</v>
      </c>
      <c r="G5074" s="1" t="s">
        <v>105</v>
      </c>
      <c r="H5074" s="1" t="s">
        <v>298</v>
      </c>
      <c r="I5074" s="1">
        <v>2.2000000000000002</v>
      </c>
      <c r="J5074" s="1">
        <v>2023</v>
      </c>
      <c r="K5074" s="1">
        <v>231293</v>
      </c>
      <c r="L5074" s="1">
        <v>0</v>
      </c>
      <c r="M5074" s="1">
        <f t="array" ref="M5074">SUMPRODUCT(MAX(ISNUMBER(SEARCH('Class Rules'!$B$6:$B$85,$E5074))*ISNUMBER(SEARCH('Class Rules'!$C$6:$C$85,$F5074))*'Class Rules'!$A$6:$A$85))</f>
        <v>38</v>
      </c>
      <c r="N5074" s="1" t="str">
        <f t="array" ref="N5074">IF($M5074=0,'Class Rules'!$D$3,INDEX('Class Rules'!$D$6:$D$85,MATCH($M5074,'Class Rules'!$A$6:$A$85,0)))</f>
        <v>Freight LDV</v>
      </c>
      <c r="O5074" s="1" t="str">
        <f t="array" ref="O5074">IF(SUMPRODUCT(MAX(ISNUMBER(SEARCH(Fuel_Rules!$A$6:$A$30,$E5074))*ISNUMBER(SEARCH(Fuel_Rules!$B$6:$B$30,$F5074))*(Fuel_Rules!$A$6:$A$30&lt;&gt;"")))&gt;0,"Plug-in hybrid",IF($G5074="Diesel","Diesel","Gasoline"))</f>
        <v>Diesel</v>
      </c>
    </row>
    <row r="5075" spans="1:15" ht="15" customHeight="1" x14ac:dyDescent="0.25">
      <c r="A5075" s="1">
        <v>2022</v>
      </c>
      <c r="B5075" s="1" t="s">
        <v>6908</v>
      </c>
      <c r="C5075" s="1" t="s">
        <v>1990</v>
      </c>
      <c r="D5075" s="1" t="s">
        <v>7451</v>
      </c>
      <c r="E5075" s="1" t="s">
        <v>1901</v>
      </c>
      <c r="F5075" s="1" t="s">
        <v>1992</v>
      </c>
      <c r="G5075" s="1" t="s">
        <v>105</v>
      </c>
      <c r="H5075" s="1" t="s">
        <v>298</v>
      </c>
      <c r="I5075" s="1">
        <v>2.2000000000000002</v>
      </c>
      <c r="J5075" s="1">
        <v>2023</v>
      </c>
      <c r="K5075" s="1">
        <v>244596</v>
      </c>
      <c r="L5075" s="1">
        <v>0</v>
      </c>
      <c r="M5075" s="1">
        <f t="array" ref="M5075">SUMPRODUCT(MAX(ISNUMBER(SEARCH('Class Rules'!$B$6:$B$85,$E5075))*ISNUMBER(SEARCH('Class Rules'!$C$6:$C$85,$F5075))*'Class Rules'!$A$6:$A$85))</f>
        <v>38</v>
      </c>
      <c r="N5075" s="1" t="str">
        <f t="array" ref="N5075">IF($M5075=0,'Class Rules'!$D$3,INDEX('Class Rules'!$D$6:$D$85,MATCH($M5075,'Class Rules'!$A$6:$A$85,0)))</f>
        <v>Freight LDV</v>
      </c>
      <c r="O5075" s="1" t="str">
        <f t="array" ref="O5075">IF(SUMPRODUCT(MAX(ISNUMBER(SEARCH(Fuel_Rules!$A$6:$A$30,$E5075))*ISNUMBER(SEARCH(Fuel_Rules!$B$6:$B$30,$F5075))*(Fuel_Rules!$A$6:$A$30&lt;&gt;"")))&gt;0,"Plug-in hybrid",IF($G5075="Diesel","Diesel","Gasoline"))</f>
        <v>Diesel</v>
      </c>
    </row>
    <row r="5076" spans="1:15" ht="15" customHeight="1" x14ac:dyDescent="0.25">
      <c r="A5076" s="1">
        <v>2022</v>
      </c>
      <c r="B5076" s="1" t="s">
        <v>6908</v>
      </c>
      <c r="C5076" s="1" t="s">
        <v>1993</v>
      </c>
      <c r="D5076" s="1" t="s">
        <v>7452</v>
      </c>
      <c r="E5076" s="1" t="s">
        <v>1901</v>
      </c>
      <c r="F5076" s="1" t="s">
        <v>1995</v>
      </c>
      <c r="G5076" s="1" t="s">
        <v>105</v>
      </c>
      <c r="H5076" s="1" t="s">
        <v>298</v>
      </c>
      <c r="I5076" s="1">
        <v>2.2000000000000002</v>
      </c>
      <c r="J5076" s="1">
        <v>2023</v>
      </c>
      <c r="K5076" s="1">
        <v>202271</v>
      </c>
      <c r="L5076" s="1">
        <v>0</v>
      </c>
      <c r="M5076" s="1">
        <f t="array" ref="M5076">SUMPRODUCT(MAX(ISNUMBER(SEARCH('Class Rules'!$B$6:$B$85,$E5076))*ISNUMBER(SEARCH('Class Rules'!$C$6:$C$85,$F5076))*'Class Rules'!$A$6:$A$85))</f>
        <v>47</v>
      </c>
      <c r="N5076" s="1" t="str">
        <f t="array" ref="N5076">IF($M5076=0,'Class Rules'!$D$3,INDEX('Class Rules'!$D$6:$D$85,MATCH($M5076,'Class Rules'!$A$6:$A$85,0)))</f>
        <v>Freight HDV</v>
      </c>
      <c r="O5076" s="1" t="str">
        <f t="array" ref="O5076">IF(SUMPRODUCT(MAX(ISNUMBER(SEARCH(Fuel_Rules!$A$6:$A$30,$E5076))*ISNUMBER(SEARCH(Fuel_Rules!$B$6:$B$30,$F5076))*(Fuel_Rules!$A$6:$A$30&lt;&gt;"")))&gt;0,"Plug-in hybrid",IF($G5076="Diesel","Diesel","Gasoline"))</f>
        <v>Diesel</v>
      </c>
    </row>
    <row r="5077" spans="1:15" ht="15" customHeight="1" x14ac:dyDescent="0.25">
      <c r="A5077" s="1">
        <v>2022</v>
      </c>
      <c r="B5077" s="1" t="s">
        <v>6908</v>
      </c>
      <c r="C5077" s="1" t="s">
        <v>1996</v>
      </c>
      <c r="D5077" s="1" t="s">
        <v>7453</v>
      </c>
      <c r="E5077" s="1" t="s">
        <v>1901</v>
      </c>
      <c r="F5077" s="1" t="s">
        <v>1998</v>
      </c>
      <c r="G5077" s="1" t="s">
        <v>105</v>
      </c>
      <c r="H5077" s="1" t="s">
        <v>298</v>
      </c>
      <c r="I5077" s="1">
        <v>2.2000000000000002</v>
      </c>
      <c r="J5077" s="1">
        <v>2023</v>
      </c>
      <c r="K5077" s="1">
        <v>213704</v>
      </c>
      <c r="L5077" s="1">
        <v>0</v>
      </c>
      <c r="M5077" s="1">
        <f t="array" ref="M5077">SUMPRODUCT(MAX(ISNUMBER(SEARCH('Class Rules'!$B$6:$B$85,$E5077))*ISNUMBER(SEARCH('Class Rules'!$C$6:$C$85,$F5077))*'Class Rules'!$A$6:$A$85))</f>
        <v>48</v>
      </c>
      <c r="N5077" s="1" t="str">
        <f t="array" ref="N5077">IF($M5077=0,'Class Rules'!$D$3,INDEX('Class Rules'!$D$6:$D$85,MATCH($M5077,'Class Rules'!$A$6:$A$85,0)))</f>
        <v>Freight HDV</v>
      </c>
      <c r="O5077" s="1" t="str">
        <f t="array" ref="O5077">IF(SUMPRODUCT(MAX(ISNUMBER(SEARCH(Fuel_Rules!$A$6:$A$30,$E5077))*ISNUMBER(SEARCH(Fuel_Rules!$B$6:$B$30,$F5077))*(Fuel_Rules!$A$6:$A$30&lt;&gt;"")))&gt;0,"Plug-in hybrid",IF($G5077="Diesel","Diesel","Gasoline"))</f>
        <v>Diesel</v>
      </c>
    </row>
    <row r="5078" spans="1:15" ht="15" customHeight="1" x14ac:dyDescent="0.25">
      <c r="A5078" s="1">
        <v>2022</v>
      </c>
      <c r="B5078" s="1" t="s">
        <v>6908</v>
      </c>
      <c r="C5078" s="1" t="s">
        <v>1999</v>
      </c>
      <c r="D5078" s="1" t="s">
        <v>7454</v>
      </c>
      <c r="E5078" s="1" t="s">
        <v>1901</v>
      </c>
      <c r="F5078" s="1" t="s">
        <v>2001</v>
      </c>
      <c r="G5078" s="1" t="s">
        <v>105</v>
      </c>
      <c r="H5078" s="1" t="s">
        <v>298</v>
      </c>
      <c r="I5078" s="1">
        <v>2.2000000000000002</v>
      </c>
      <c r="J5078" s="1">
        <v>2023</v>
      </c>
      <c r="K5078" s="1">
        <v>225155</v>
      </c>
      <c r="L5078" s="1">
        <v>0</v>
      </c>
      <c r="M5078" s="1">
        <f t="array" ref="M5078">SUMPRODUCT(MAX(ISNUMBER(SEARCH('Class Rules'!$B$6:$B$85,$E5078))*ISNUMBER(SEARCH('Class Rules'!$C$6:$C$85,$F5078))*'Class Rules'!$A$6:$A$85))</f>
        <v>48</v>
      </c>
      <c r="N5078" s="1" t="str">
        <f t="array" ref="N5078">IF($M5078=0,'Class Rules'!$D$3,INDEX('Class Rules'!$D$6:$D$85,MATCH($M5078,'Class Rules'!$A$6:$A$85,0)))</f>
        <v>Freight HDV</v>
      </c>
      <c r="O5078" s="1" t="str">
        <f t="array" ref="O5078">IF(SUMPRODUCT(MAX(ISNUMBER(SEARCH(Fuel_Rules!$A$6:$A$30,$E5078))*ISNUMBER(SEARCH(Fuel_Rules!$B$6:$B$30,$F5078))*(Fuel_Rules!$A$6:$A$30&lt;&gt;"")))&gt;0,"Plug-in hybrid",IF($G5078="Diesel","Diesel","Gasoline"))</f>
        <v>Diesel</v>
      </c>
    </row>
    <row r="5079" spans="1:15" ht="15" customHeight="1" x14ac:dyDescent="0.25">
      <c r="A5079" s="1">
        <v>2022</v>
      </c>
      <c r="B5079" s="1" t="s">
        <v>6908</v>
      </c>
      <c r="C5079" s="1" t="s">
        <v>2002</v>
      </c>
      <c r="D5079" s="1" t="s">
        <v>7455</v>
      </c>
      <c r="E5079" s="1" t="s">
        <v>1901</v>
      </c>
      <c r="F5079" s="1" t="s">
        <v>2004</v>
      </c>
      <c r="G5079" s="1" t="s">
        <v>105</v>
      </c>
      <c r="H5079" s="1" t="s">
        <v>298</v>
      </c>
      <c r="I5079" s="1">
        <v>2.2000000000000002</v>
      </c>
      <c r="J5079" s="1">
        <v>2023</v>
      </c>
      <c r="K5079" s="1">
        <v>231685</v>
      </c>
      <c r="L5079" s="1">
        <v>0</v>
      </c>
      <c r="M5079" s="1">
        <f t="array" ref="M5079">SUMPRODUCT(MAX(ISNUMBER(SEARCH('Class Rules'!$B$6:$B$85,$E5079))*ISNUMBER(SEARCH('Class Rules'!$C$6:$C$85,$F5079))*'Class Rules'!$A$6:$A$85))</f>
        <v>38</v>
      </c>
      <c r="N5079" s="1" t="str">
        <f t="array" ref="N5079">IF($M5079=0,'Class Rules'!$D$3,INDEX('Class Rules'!$D$6:$D$85,MATCH($M5079,'Class Rules'!$A$6:$A$85,0)))</f>
        <v>Freight LDV</v>
      </c>
      <c r="O5079" s="1" t="str">
        <f t="array" ref="O5079">IF(SUMPRODUCT(MAX(ISNUMBER(SEARCH(Fuel_Rules!$A$6:$A$30,$E5079))*ISNUMBER(SEARCH(Fuel_Rules!$B$6:$B$30,$F5079))*(Fuel_Rules!$A$6:$A$30&lt;&gt;"")))&gt;0,"Plug-in hybrid",IF($G5079="Diesel","Diesel","Gasoline"))</f>
        <v>Diesel</v>
      </c>
    </row>
    <row r="5080" spans="1:15" ht="15" customHeight="1" x14ac:dyDescent="0.25">
      <c r="A5080" s="1">
        <v>2022</v>
      </c>
      <c r="B5080" s="1" t="s">
        <v>6908</v>
      </c>
      <c r="C5080" s="1" t="s">
        <v>2005</v>
      </c>
      <c r="D5080" s="1" t="s">
        <v>7456</v>
      </c>
      <c r="E5080" s="1" t="s">
        <v>1901</v>
      </c>
      <c r="F5080" s="1" t="s">
        <v>2007</v>
      </c>
      <c r="G5080" s="1" t="s">
        <v>105</v>
      </c>
      <c r="H5080" s="1" t="s">
        <v>298</v>
      </c>
      <c r="I5080" s="1">
        <v>2.2000000000000002</v>
      </c>
      <c r="J5080" s="1">
        <v>2023</v>
      </c>
      <c r="K5080" s="1">
        <v>241322</v>
      </c>
      <c r="L5080" s="1">
        <v>0</v>
      </c>
      <c r="M5080" s="1">
        <f t="array" ref="M5080">SUMPRODUCT(MAX(ISNUMBER(SEARCH('Class Rules'!$B$6:$B$85,$E5080))*ISNUMBER(SEARCH('Class Rules'!$C$6:$C$85,$F5080))*'Class Rules'!$A$6:$A$85))</f>
        <v>49</v>
      </c>
      <c r="N5080" s="1" t="str">
        <f t="array" ref="N5080">IF($M5080=0,'Class Rules'!$D$3,INDEX('Class Rules'!$D$6:$D$85,MATCH($M5080,'Class Rules'!$A$6:$A$85,0)))</f>
        <v>Freight HDV</v>
      </c>
      <c r="O5080" s="1" t="str">
        <f t="array" ref="O5080">IF(SUMPRODUCT(MAX(ISNUMBER(SEARCH(Fuel_Rules!$A$6:$A$30,$E5080))*ISNUMBER(SEARCH(Fuel_Rules!$B$6:$B$30,$F5080))*(Fuel_Rules!$A$6:$A$30&lt;&gt;"")))&gt;0,"Plug-in hybrid",IF($G5080="Diesel","Diesel","Gasoline"))</f>
        <v>Diesel</v>
      </c>
    </row>
    <row r="5081" spans="1:15" ht="15" customHeight="1" x14ac:dyDescent="0.25">
      <c r="A5081" s="1">
        <v>2022</v>
      </c>
      <c r="B5081" s="1" t="s">
        <v>6908</v>
      </c>
      <c r="C5081" s="1" t="s">
        <v>2008</v>
      </c>
      <c r="D5081" s="1" t="s">
        <v>7457</v>
      </c>
      <c r="E5081" s="1" t="s">
        <v>1901</v>
      </c>
      <c r="F5081" s="1" t="s">
        <v>2010</v>
      </c>
      <c r="G5081" s="1" t="s">
        <v>105</v>
      </c>
      <c r="H5081" s="1" t="s">
        <v>298</v>
      </c>
      <c r="I5081" s="1">
        <v>2.2000000000000002</v>
      </c>
      <c r="J5081" s="1">
        <v>2023</v>
      </c>
      <c r="K5081" s="1">
        <v>228784</v>
      </c>
      <c r="L5081" s="1">
        <v>0</v>
      </c>
      <c r="M5081" s="1">
        <f t="array" ref="M5081">SUMPRODUCT(MAX(ISNUMBER(SEARCH('Class Rules'!$B$6:$B$85,$E5081))*ISNUMBER(SEARCH('Class Rules'!$C$6:$C$85,$F5081))*'Class Rules'!$A$6:$A$85))</f>
        <v>49</v>
      </c>
      <c r="N5081" s="1" t="str">
        <f t="array" ref="N5081">IF($M5081=0,'Class Rules'!$D$3,INDEX('Class Rules'!$D$6:$D$85,MATCH($M5081,'Class Rules'!$A$6:$A$85,0)))</f>
        <v>Freight HDV</v>
      </c>
      <c r="O5081" s="1" t="str">
        <f t="array" ref="O5081">IF(SUMPRODUCT(MAX(ISNUMBER(SEARCH(Fuel_Rules!$A$6:$A$30,$E5081))*ISNUMBER(SEARCH(Fuel_Rules!$B$6:$B$30,$F5081))*(Fuel_Rules!$A$6:$A$30&lt;&gt;"")))&gt;0,"Plug-in hybrid",IF($G5081="Diesel","Diesel","Gasoline"))</f>
        <v>Diesel</v>
      </c>
    </row>
    <row r="5082" spans="1:15" ht="15" customHeight="1" x14ac:dyDescent="0.25">
      <c r="A5082" s="1">
        <v>2022</v>
      </c>
      <c r="B5082" s="1" t="s">
        <v>6908</v>
      </c>
      <c r="C5082" s="1" t="s">
        <v>2011</v>
      </c>
      <c r="D5082" s="1" t="s">
        <v>7458</v>
      </c>
      <c r="E5082" s="1" t="s">
        <v>1901</v>
      </c>
      <c r="F5082" s="1" t="s">
        <v>2013</v>
      </c>
      <c r="G5082" s="1" t="s">
        <v>105</v>
      </c>
      <c r="H5082" s="1" t="s">
        <v>298</v>
      </c>
      <c r="I5082" s="1">
        <v>2.2000000000000002</v>
      </c>
      <c r="J5082" s="1">
        <v>2023</v>
      </c>
      <c r="K5082" s="1">
        <v>222659</v>
      </c>
      <c r="L5082" s="1">
        <v>0</v>
      </c>
      <c r="M5082" s="1">
        <f t="array" ref="M5082">SUMPRODUCT(MAX(ISNUMBER(SEARCH('Class Rules'!$B$6:$B$85,$E5082))*ISNUMBER(SEARCH('Class Rules'!$C$6:$C$85,$F5082))*'Class Rules'!$A$6:$A$85))</f>
        <v>49</v>
      </c>
      <c r="N5082" s="1" t="str">
        <f t="array" ref="N5082">IF($M5082=0,'Class Rules'!$D$3,INDEX('Class Rules'!$D$6:$D$85,MATCH($M5082,'Class Rules'!$A$6:$A$85,0)))</f>
        <v>Freight HDV</v>
      </c>
      <c r="O5082" s="1" t="str">
        <f t="array" ref="O5082">IF(SUMPRODUCT(MAX(ISNUMBER(SEARCH(Fuel_Rules!$A$6:$A$30,$E5082))*ISNUMBER(SEARCH(Fuel_Rules!$B$6:$B$30,$F5082))*(Fuel_Rules!$A$6:$A$30&lt;&gt;"")))&gt;0,"Plug-in hybrid",IF($G5082="Diesel","Diesel","Gasoline"))</f>
        <v>Diesel</v>
      </c>
    </row>
    <row r="5083" spans="1:15" ht="15" customHeight="1" x14ac:dyDescent="0.25">
      <c r="A5083" s="1">
        <v>2022</v>
      </c>
      <c r="B5083" s="1" t="s">
        <v>6908</v>
      </c>
      <c r="C5083" s="1" t="s">
        <v>2014</v>
      </c>
      <c r="D5083" s="1" t="s">
        <v>7459</v>
      </c>
      <c r="E5083" s="1" t="s">
        <v>1901</v>
      </c>
      <c r="F5083" s="1" t="s">
        <v>2016</v>
      </c>
      <c r="G5083" s="1" t="s">
        <v>105</v>
      </c>
      <c r="H5083" s="1" t="s">
        <v>298</v>
      </c>
      <c r="I5083" s="1">
        <v>2.2000000000000002</v>
      </c>
      <c r="J5083" s="1">
        <v>2023</v>
      </c>
      <c r="K5083" s="1">
        <v>259702</v>
      </c>
      <c r="L5083" s="1">
        <v>0</v>
      </c>
      <c r="M5083" s="1">
        <f t="array" ref="M5083">SUMPRODUCT(MAX(ISNUMBER(SEARCH('Class Rules'!$B$6:$B$85,$E5083))*ISNUMBER(SEARCH('Class Rules'!$C$6:$C$85,$F5083))*'Class Rules'!$A$6:$A$85))</f>
        <v>49</v>
      </c>
      <c r="N5083" s="1" t="str">
        <f t="array" ref="N5083">IF($M5083=0,'Class Rules'!$D$3,INDEX('Class Rules'!$D$6:$D$85,MATCH($M5083,'Class Rules'!$A$6:$A$85,0)))</f>
        <v>Freight HDV</v>
      </c>
      <c r="O5083" s="1" t="str">
        <f t="array" ref="O5083">IF(SUMPRODUCT(MAX(ISNUMBER(SEARCH(Fuel_Rules!$A$6:$A$30,$E5083))*ISNUMBER(SEARCH(Fuel_Rules!$B$6:$B$30,$F5083))*(Fuel_Rules!$A$6:$A$30&lt;&gt;"")))&gt;0,"Plug-in hybrid",IF($G5083="Diesel","Diesel","Gasoline"))</f>
        <v>Diesel</v>
      </c>
    </row>
    <row r="5084" spans="1:15" ht="15" customHeight="1" x14ac:dyDescent="0.25">
      <c r="A5084" s="1">
        <v>2022</v>
      </c>
      <c r="B5084" s="1" t="s">
        <v>6908</v>
      </c>
      <c r="C5084" s="1" t="s">
        <v>2017</v>
      </c>
      <c r="D5084" s="1" t="s">
        <v>7460</v>
      </c>
      <c r="E5084" s="1" t="s">
        <v>1901</v>
      </c>
      <c r="F5084" s="1" t="s">
        <v>2019</v>
      </c>
      <c r="G5084" s="1" t="s">
        <v>105</v>
      </c>
      <c r="H5084" s="1" t="s">
        <v>298</v>
      </c>
      <c r="I5084" s="1">
        <v>2.2000000000000002</v>
      </c>
      <c r="J5084" s="1">
        <v>2023</v>
      </c>
      <c r="K5084" s="1">
        <v>271231</v>
      </c>
      <c r="L5084" s="1">
        <v>0</v>
      </c>
      <c r="M5084" s="1">
        <f t="array" ref="M5084">SUMPRODUCT(MAX(ISNUMBER(SEARCH('Class Rules'!$B$6:$B$85,$E5084))*ISNUMBER(SEARCH('Class Rules'!$C$6:$C$85,$F5084))*'Class Rules'!$A$6:$A$85))</f>
        <v>50</v>
      </c>
      <c r="N5084" s="1" t="str">
        <f t="array" ref="N5084">IF($M5084=0,'Class Rules'!$D$3,INDEX('Class Rules'!$D$6:$D$85,MATCH($M5084,'Class Rules'!$A$6:$A$85,0)))</f>
        <v>Freight HDV</v>
      </c>
      <c r="O5084" s="1" t="str">
        <f t="array" ref="O5084">IF(SUMPRODUCT(MAX(ISNUMBER(SEARCH(Fuel_Rules!$A$6:$A$30,$E5084))*ISNUMBER(SEARCH(Fuel_Rules!$B$6:$B$30,$F5084))*(Fuel_Rules!$A$6:$A$30&lt;&gt;"")))&gt;0,"Plug-in hybrid",IF($G5084="Diesel","Diesel","Gasoline"))</f>
        <v>Diesel</v>
      </c>
    </row>
    <row r="5085" spans="1:15" ht="15" customHeight="1" x14ac:dyDescent="0.25">
      <c r="A5085" s="1">
        <v>2022</v>
      </c>
      <c r="B5085" s="1" t="s">
        <v>6908</v>
      </c>
      <c r="C5085" s="1" t="s">
        <v>2020</v>
      </c>
      <c r="D5085" s="1" t="s">
        <v>7461</v>
      </c>
      <c r="E5085" s="1" t="s">
        <v>1901</v>
      </c>
      <c r="F5085" s="1" t="s">
        <v>2022</v>
      </c>
      <c r="G5085" s="1" t="s">
        <v>105</v>
      </c>
      <c r="H5085" s="1" t="s">
        <v>298</v>
      </c>
      <c r="I5085" s="1">
        <v>2.2000000000000002</v>
      </c>
      <c r="J5085" s="1">
        <v>2023</v>
      </c>
      <c r="K5085" s="1">
        <v>315501</v>
      </c>
      <c r="L5085" s="1">
        <v>0</v>
      </c>
      <c r="M5085" s="1">
        <f t="array" ref="M5085">SUMPRODUCT(MAX(ISNUMBER(SEARCH('Class Rules'!$B$6:$B$85,$E5085))*ISNUMBER(SEARCH('Class Rules'!$C$6:$C$85,$F5085))*'Class Rules'!$A$6:$A$85))</f>
        <v>59</v>
      </c>
      <c r="N5085" s="1" t="str">
        <f t="array" ref="N5085">IF($M5085=0,'Class Rules'!$D$3,INDEX('Class Rules'!$D$6:$D$85,MATCH($M5085,'Class Rules'!$A$6:$A$85,0)))</f>
        <v>Passenger HDV</v>
      </c>
      <c r="O5085" s="1" t="str">
        <f t="array" ref="O5085">IF(SUMPRODUCT(MAX(ISNUMBER(SEARCH(Fuel_Rules!$A$6:$A$30,$E5085))*ISNUMBER(SEARCH(Fuel_Rules!$B$6:$B$30,$F5085))*(Fuel_Rules!$A$6:$A$30&lt;&gt;"")))&gt;0,"Plug-in hybrid",IF($G5085="Diesel","Diesel","Gasoline"))</f>
        <v>Diesel</v>
      </c>
    </row>
    <row r="5086" spans="1:15" ht="15" customHeight="1" x14ac:dyDescent="0.25">
      <c r="A5086" s="1">
        <v>2022</v>
      </c>
      <c r="B5086" s="1" t="s">
        <v>6908</v>
      </c>
      <c r="C5086" s="1" t="s">
        <v>2023</v>
      </c>
      <c r="D5086" s="1" t="s">
        <v>7462</v>
      </c>
      <c r="E5086" s="1" t="s">
        <v>1901</v>
      </c>
      <c r="F5086" s="1" t="s">
        <v>2025</v>
      </c>
      <c r="G5086" s="1" t="s">
        <v>105</v>
      </c>
      <c r="H5086" s="1" t="s">
        <v>298</v>
      </c>
      <c r="I5086" s="1">
        <v>2.2000000000000002</v>
      </c>
      <c r="J5086" s="1">
        <v>2023</v>
      </c>
      <c r="K5086" s="1">
        <v>334453</v>
      </c>
      <c r="L5086" s="1">
        <v>0</v>
      </c>
      <c r="M5086" s="1">
        <f t="array" ref="M5086">SUMPRODUCT(MAX(ISNUMBER(SEARCH('Class Rules'!$B$6:$B$85,$E5086))*ISNUMBER(SEARCH('Class Rules'!$C$6:$C$85,$F5086))*'Class Rules'!$A$6:$A$85))</f>
        <v>59</v>
      </c>
      <c r="N5086" s="1" t="str">
        <f t="array" ref="N5086">IF($M5086=0,'Class Rules'!$D$3,INDEX('Class Rules'!$D$6:$D$85,MATCH($M5086,'Class Rules'!$A$6:$A$85,0)))</f>
        <v>Passenger HDV</v>
      </c>
      <c r="O5086" s="1" t="str">
        <f t="array" ref="O5086">IF(SUMPRODUCT(MAX(ISNUMBER(SEARCH(Fuel_Rules!$A$6:$A$30,$E5086))*ISNUMBER(SEARCH(Fuel_Rules!$B$6:$B$30,$F5086))*(Fuel_Rules!$A$6:$A$30&lt;&gt;"")))&gt;0,"Plug-in hybrid",IF($G5086="Diesel","Diesel","Gasoline"))</f>
        <v>Diesel</v>
      </c>
    </row>
    <row r="5087" spans="1:15" ht="15" customHeight="1" x14ac:dyDescent="0.25">
      <c r="A5087" s="1">
        <v>2022</v>
      </c>
      <c r="B5087" s="1" t="s">
        <v>6908</v>
      </c>
      <c r="C5087" s="1" t="s">
        <v>2026</v>
      </c>
      <c r="D5087" s="1" t="s">
        <v>7463</v>
      </c>
      <c r="E5087" s="1" t="s">
        <v>1901</v>
      </c>
      <c r="F5087" s="1" t="s">
        <v>2028</v>
      </c>
      <c r="G5087" s="1" t="s">
        <v>105</v>
      </c>
      <c r="H5087" s="1" t="s">
        <v>298</v>
      </c>
      <c r="I5087" s="1">
        <v>2.2000000000000002</v>
      </c>
      <c r="J5087" s="1">
        <v>2023</v>
      </c>
      <c r="K5087" s="1">
        <v>226953</v>
      </c>
      <c r="L5087" s="1">
        <v>0</v>
      </c>
      <c r="M5087" s="1">
        <f t="array" ref="M5087">SUMPRODUCT(MAX(ISNUMBER(SEARCH('Class Rules'!$B$6:$B$85,$E5087))*ISNUMBER(SEARCH('Class Rules'!$C$6:$C$85,$F5087))*'Class Rules'!$A$6:$A$85))</f>
        <v>38</v>
      </c>
      <c r="N5087" s="1" t="str">
        <f t="array" ref="N5087">IF($M5087=0,'Class Rules'!$D$3,INDEX('Class Rules'!$D$6:$D$85,MATCH($M5087,'Class Rules'!$A$6:$A$85,0)))</f>
        <v>Freight LDV</v>
      </c>
      <c r="O5087" s="1" t="str">
        <f t="array" ref="O5087">IF(SUMPRODUCT(MAX(ISNUMBER(SEARCH(Fuel_Rules!$A$6:$A$30,$E5087))*ISNUMBER(SEARCH(Fuel_Rules!$B$6:$B$30,$F5087))*(Fuel_Rules!$A$6:$A$30&lt;&gt;"")))&gt;0,"Plug-in hybrid",IF($G5087="Diesel","Diesel","Gasoline"))</f>
        <v>Diesel</v>
      </c>
    </row>
    <row r="5088" spans="1:15" ht="15" customHeight="1" x14ac:dyDescent="0.25">
      <c r="A5088" s="1">
        <v>2022</v>
      </c>
      <c r="B5088" s="1" t="s">
        <v>6908</v>
      </c>
      <c r="C5088" s="1" t="s">
        <v>2029</v>
      </c>
      <c r="D5088" s="1" t="s">
        <v>7464</v>
      </c>
      <c r="E5088" s="1" t="s">
        <v>1901</v>
      </c>
      <c r="F5088" s="1" t="s">
        <v>2031</v>
      </c>
      <c r="G5088" s="1" t="s">
        <v>105</v>
      </c>
      <c r="H5088" s="1" t="s">
        <v>298</v>
      </c>
      <c r="I5088" s="1">
        <v>2.2000000000000002</v>
      </c>
      <c r="J5088" s="1">
        <v>2023</v>
      </c>
      <c r="K5088" s="1">
        <v>231247</v>
      </c>
      <c r="L5088" s="1">
        <v>0</v>
      </c>
      <c r="M5088" s="1">
        <f t="array" ref="M5088">SUMPRODUCT(MAX(ISNUMBER(SEARCH('Class Rules'!$B$6:$B$85,$E5088))*ISNUMBER(SEARCH('Class Rules'!$C$6:$C$85,$F5088))*'Class Rules'!$A$6:$A$85))</f>
        <v>38</v>
      </c>
      <c r="N5088" s="1" t="str">
        <f t="array" ref="N5088">IF($M5088=0,'Class Rules'!$D$3,INDEX('Class Rules'!$D$6:$D$85,MATCH($M5088,'Class Rules'!$A$6:$A$85,0)))</f>
        <v>Freight LDV</v>
      </c>
      <c r="O5088" s="1" t="str">
        <f t="array" ref="O5088">IF(SUMPRODUCT(MAX(ISNUMBER(SEARCH(Fuel_Rules!$A$6:$A$30,$E5088))*ISNUMBER(SEARCH(Fuel_Rules!$B$6:$B$30,$F5088))*(Fuel_Rules!$A$6:$A$30&lt;&gt;"")))&gt;0,"Plug-in hybrid",IF($G5088="Diesel","Diesel","Gasoline"))</f>
        <v>Diesel</v>
      </c>
    </row>
    <row r="5089" spans="1:15" ht="15" customHeight="1" x14ac:dyDescent="0.25">
      <c r="A5089" s="1">
        <v>2022</v>
      </c>
      <c r="B5089" s="1" t="s">
        <v>6908</v>
      </c>
      <c r="C5089" s="1" t="s">
        <v>2032</v>
      </c>
      <c r="D5089" s="1" t="s">
        <v>7465</v>
      </c>
      <c r="E5089" s="1" t="s">
        <v>1901</v>
      </c>
      <c r="F5089" s="1" t="s">
        <v>2034</v>
      </c>
      <c r="G5089" s="1" t="s">
        <v>105</v>
      </c>
      <c r="H5089" s="1" t="s">
        <v>437</v>
      </c>
      <c r="I5089" s="1">
        <v>3</v>
      </c>
      <c r="J5089" s="1">
        <v>2023</v>
      </c>
      <c r="K5089" s="1">
        <v>739367</v>
      </c>
      <c r="L5089" s="1">
        <v>0</v>
      </c>
      <c r="M5089" s="1">
        <f t="array" ref="M5089">SUMPRODUCT(MAX(ISNUMBER(SEARCH('Class Rules'!$B$6:$B$85,$E5089))*ISNUMBER(SEARCH('Class Rules'!$C$6:$C$85,$F5089))*'Class Rules'!$A$6:$A$85))</f>
        <v>0</v>
      </c>
      <c r="N5089" s="1" t="str">
        <f t="array" ref="N5089">IF($M5089=0,'Class Rules'!$D$3,INDEX('Class Rules'!$D$6:$D$85,MATCH($M5089,'Class Rules'!$A$6:$A$85,0)))</f>
        <v>Passenger LDV</v>
      </c>
      <c r="O5089" s="1" t="str">
        <f t="array" ref="O5089">IF(SUMPRODUCT(MAX(ISNUMBER(SEARCH(Fuel_Rules!$A$6:$A$30,$E5089))*ISNUMBER(SEARCH(Fuel_Rules!$B$6:$B$30,$F5089))*(Fuel_Rules!$A$6:$A$30&lt;&gt;"")))&gt;0,"Plug-in hybrid",IF($G5089="Diesel","Diesel","Gasoline"))</f>
        <v>Diesel</v>
      </c>
    </row>
    <row r="5090" spans="1:15" ht="15" customHeight="1" x14ac:dyDescent="0.25">
      <c r="A5090" s="1">
        <v>2022</v>
      </c>
      <c r="B5090" s="1" t="s">
        <v>6908</v>
      </c>
      <c r="C5090" s="1" t="s">
        <v>2035</v>
      </c>
      <c r="D5090" s="1" t="s">
        <v>7466</v>
      </c>
      <c r="E5090" s="1" t="s">
        <v>1901</v>
      </c>
      <c r="F5090" s="1" t="s">
        <v>2037</v>
      </c>
      <c r="G5090" s="1" t="s">
        <v>103</v>
      </c>
      <c r="H5090" s="1" t="s">
        <v>298</v>
      </c>
      <c r="I5090" s="1">
        <v>3</v>
      </c>
      <c r="J5090" s="1">
        <v>2023</v>
      </c>
      <c r="K5090" s="1">
        <v>845420</v>
      </c>
      <c r="L5090" s="1">
        <v>0</v>
      </c>
      <c r="M5090" s="1">
        <f t="array" ref="M5090">SUMPRODUCT(MAX(ISNUMBER(SEARCH('Class Rules'!$B$6:$B$85,$E5090))*ISNUMBER(SEARCH('Class Rules'!$C$6:$C$85,$F5090))*'Class Rules'!$A$6:$A$85))</f>
        <v>0</v>
      </c>
      <c r="N5090" s="1" t="str">
        <f t="array" ref="N5090">IF($M5090=0,'Class Rules'!$D$3,INDEX('Class Rules'!$D$6:$D$85,MATCH($M5090,'Class Rules'!$A$6:$A$85,0)))</f>
        <v>Passenger LDV</v>
      </c>
      <c r="O5090" s="1" t="str">
        <f t="array" ref="O5090">IF(SUMPRODUCT(MAX(ISNUMBER(SEARCH(Fuel_Rules!$A$6:$A$30,$E5090))*ISNUMBER(SEARCH(Fuel_Rules!$B$6:$B$30,$F5090))*(Fuel_Rules!$A$6:$A$30&lt;&gt;"")))&gt;0,"Plug-in hybrid",IF($G5090="Diesel","Diesel","Gasoline"))</f>
        <v>Gasoline</v>
      </c>
    </row>
    <row r="5091" spans="1:15" ht="15" customHeight="1" x14ac:dyDescent="0.25">
      <c r="A5091" s="1">
        <v>2022</v>
      </c>
      <c r="B5091" s="1" t="s">
        <v>6908</v>
      </c>
      <c r="C5091" s="1" t="s">
        <v>2038</v>
      </c>
      <c r="D5091" s="1" t="s">
        <v>7467</v>
      </c>
      <c r="E5091" s="1" t="s">
        <v>1901</v>
      </c>
      <c r="F5091" s="1" t="s">
        <v>2040</v>
      </c>
      <c r="G5091" s="1" t="s">
        <v>105</v>
      </c>
      <c r="H5091" s="1" t="s">
        <v>298</v>
      </c>
      <c r="I5091" s="1">
        <v>2.2000000000000002</v>
      </c>
      <c r="J5091" s="1">
        <v>2023</v>
      </c>
      <c r="K5091" s="1">
        <v>279556</v>
      </c>
      <c r="L5091" s="1">
        <v>0</v>
      </c>
      <c r="M5091" s="1">
        <f t="array" ref="M5091">SUMPRODUCT(MAX(ISNUMBER(SEARCH('Class Rules'!$B$6:$B$85,$E5091))*ISNUMBER(SEARCH('Class Rules'!$C$6:$C$85,$F5091))*'Class Rules'!$A$6:$A$85))</f>
        <v>60</v>
      </c>
      <c r="N5091" s="1" t="str">
        <f t="array" ref="N5091">IF($M5091=0,'Class Rules'!$D$3,INDEX('Class Rules'!$D$6:$D$85,MATCH($M5091,'Class Rules'!$A$6:$A$85,0)))</f>
        <v>Passenger HDV</v>
      </c>
      <c r="O5091" s="1" t="str">
        <f t="array" ref="O5091">IF(SUMPRODUCT(MAX(ISNUMBER(SEARCH(Fuel_Rules!$A$6:$A$30,$E5091))*ISNUMBER(SEARCH(Fuel_Rules!$B$6:$B$30,$F5091))*(Fuel_Rules!$A$6:$A$30&lt;&gt;"")))&gt;0,"Plug-in hybrid",IF($G5091="Diesel","Diesel","Gasoline"))</f>
        <v>Diesel</v>
      </c>
    </row>
    <row r="5092" spans="1:15" ht="15" customHeight="1" x14ac:dyDescent="0.25">
      <c r="A5092" s="1">
        <v>2022</v>
      </c>
      <c r="B5092" s="1" t="s">
        <v>6908</v>
      </c>
      <c r="C5092" s="1" t="s">
        <v>2041</v>
      </c>
      <c r="D5092" s="1" t="s">
        <v>7468</v>
      </c>
      <c r="E5092" s="1" t="s">
        <v>1901</v>
      </c>
      <c r="F5092" s="1" t="s">
        <v>2043</v>
      </c>
      <c r="G5092" s="1" t="s">
        <v>105</v>
      </c>
      <c r="H5092" s="1" t="s">
        <v>298</v>
      </c>
      <c r="I5092" s="1">
        <v>2.2000000000000002</v>
      </c>
      <c r="J5092" s="1">
        <v>2023</v>
      </c>
      <c r="K5092" s="1">
        <v>266298</v>
      </c>
      <c r="L5092" s="1">
        <v>0</v>
      </c>
      <c r="M5092" s="1">
        <f t="array" ref="M5092">SUMPRODUCT(MAX(ISNUMBER(SEARCH('Class Rules'!$B$6:$B$85,$E5092))*ISNUMBER(SEARCH('Class Rules'!$C$6:$C$85,$F5092))*'Class Rules'!$A$6:$A$85))</f>
        <v>60</v>
      </c>
      <c r="N5092" s="1" t="str">
        <f t="array" ref="N5092">IF($M5092=0,'Class Rules'!$D$3,INDEX('Class Rules'!$D$6:$D$85,MATCH($M5092,'Class Rules'!$A$6:$A$85,0)))</f>
        <v>Passenger HDV</v>
      </c>
      <c r="O5092" s="1" t="str">
        <f t="array" ref="O5092">IF(SUMPRODUCT(MAX(ISNUMBER(SEARCH(Fuel_Rules!$A$6:$A$30,$E5092))*ISNUMBER(SEARCH(Fuel_Rules!$B$6:$B$30,$F5092))*(Fuel_Rules!$A$6:$A$30&lt;&gt;"")))&gt;0,"Plug-in hybrid",IF($G5092="Diesel","Diesel","Gasoline"))</f>
        <v>Diesel</v>
      </c>
    </row>
    <row r="5093" spans="1:15" ht="15" customHeight="1" x14ac:dyDescent="0.25">
      <c r="A5093" s="1">
        <v>2022</v>
      </c>
      <c r="B5093" s="1" t="s">
        <v>6908</v>
      </c>
      <c r="C5093" s="1" t="s">
        <v>2044</v>
      </c>
      <c r="D5093" s="1" t="s">
        <v>7469</v>
      </c>
      <c r="E5093" s="1" t="s">
        <v>1901</v>
      </c>
      <c r="F5093" s="1" t="s">
        <v>2046</v>
      </c>
      <c r="G5093" s="1" t="s">
        <v>105</v>
      </c>
      <c r="H5093" s="1" t="s">
        <v>298</v>
      </c>
      <c r="I5093" s="1">
        <v>2.2000000000000002</v>
      </c>
      <c r="J5093" s="1">
        <v>2023</v>
      </c>
      <c r="K5093" s="1">
        <v>291486</v>
      </c>
      <c r="L5093" s="1">
        <v>0</v>
      </c>
      <c r="M5093" s="1">
        <f t="array" ref="M5093">SUMPRODUCT(MAX(ISNUMBER(SEARCH('Class Rules'!$B$6:$B$85,$E5093))*ISNUMBER(SEARCH('Class Rules'!$C$6:$C$85,$F5093))*'Class Rules'!$A$6:$A$85))</f>
        <v>60</v>
      </c>
      <c r="N5093" s="1" t="str">
        <f t="array" ref="N5093">IF($M5093=0,'Class Rules'!$D$3,INDEX('Class Rules'!$D$6:$D$85,MATCH($M5093,'Class Rules'!$A$6:$A$85,0)))</f>
        <v>Passenger HDV</v>
      </c>
      <c r="O5093" s="1" t="str">
        <f t="array" ref="O5093">IF(SUMPRODUCT(MAX(ISNUMBER(SEARCH(Fuel_Rules!$A$6:$A$30,$E5093))*ISNUMBER(SEARCH(Fuel_Rules!$B$6:$B$30,$F5093))*(Fuel_Rules!$A$6:$A$30&lt;&gt;"")))&gt;0,"Plug-in hybrid",IF($G5093="Diesel","Diesel","Gasoline"))</f>
        <v>Diesel</v>
      </c>
    </row>
    <row r="5094" spans="1:15" ht="15" customHeight="1" x14ac:dyDescent="0.25">
      <c r="A5094" s="1">
        <v>2022</v>
      </c>
      <c r="B5094" s="1" t="s">
        <v>6908</v>
      </c>
      <c r="C5094" s="1" t="s">
        <v>2047</v>
      </c>
      <c r="D5094" s="1" t="s">
        <v>7470</v>
      </c>
      <c r="E5094" s="1" t="s">
        <v>1901</v>
      </c>
      <c r="F5094" s="1" t="s">
        <v>2049</v>
      </c>
      <c r="G5094" s="1" t="s">
        <v>103</v>
      </c>
      <c r="H5094" s="1" t="s">
        <v>437</v>
      </c>
      <c r="I5094" s="1">
        <v>2</v>
      </c>
      <c r="J5094" s="1">
        <v>2023</v>
      </c>
      <c r="K5094" s="1">
        <v>427447</v>
      </c>
      <c r="L5094" s="1">
        <v>0</v>
      </c>
      <c r="M5094" s="1">
        <f t="array" ref="M5094">SUMPRODUCT(MAX(ISNUMBER(SEARCH('Class Rules'!$B$6:$B$85,$E5094))*ISNUMBER(SEARCH('Class Rules'!$C$6:$C$85,$F5094))*'Class Rules'!$A$6:$A$85))</f>
        <v>0</v>
      </c>
      <c r="N5094" s="1" t="str">
        <f t="array" ref="N5094">IF($M5094=0,'Class Rules'!$D$3,INDEX('Class Rules'!$D$6:$D$85,MATCH($M5094,'Class Rules'!$A$6:$A$85,0)))</f>
        <v>Passenger LDV</v>
      </c>
      <c r="O5094" s="1" t="str">
        <f t="array" ref="O5094">IF(SUMPRODUCT(MAX(ISNUMBER(SEARCH(Fuel_Rules!$A$6:$A$30,$E5094))*ISNUMBER(SEARCH(Fuel_Rules!$B$6:$B$30,$F5094))*(Fuel_Rules!$A$6:$A$30&lt;&gt;"")))&gt;0,"Plug-in hybrid",IF($G5094="Diesel","Diesel","Gasoline"))</f>
        <v>Gasoline</v>
      </c>
    </row>
    <row r="5095" spans="1:15" ht="15" customHeight="1" x14ac:dyDescent="0.25">
      <c r="A5095" s="1">
        <v>2022</v>
      </c>
      <c r="B5095" s="1" t="s">
        <v>6908</v>
      </c>
      <c r="C5095" s="1" t="s">
        <v>2050</v>
      </c>
      <c r="D5095" s="1" t="s">
        <v>7471</v>
      </c>
      <c r="E5095" s="1" t="s">
        <v>1901</v>
      </c>
      <c r="F5095" s="1" t="s">
        <v>2052</v>
      </c>
      <c r="G5095" s="1" t="s">
        <v>103</v>
      </c>
      <c r="H5095" s="1" t="s">
        <v>437</v>
      </c>
      <c r="I5095" s="1">
        <v>2</v>
      </c>
      <c r="J5095" s="1">
        <v>2023</v>
      </c>
      <c r="K5095" s="1">
        <v>460588</v>
      </c>
      <c r="L5095" s="1">
        <v>0</v>
      </c>
      <c r="M5095" s="1">
        <f t="array" ref="M5095">SUMPRODUCT(MAX(ISNUMBER(SEARCH('Class Rules'!$B$6:$B$85,$E5095))*ISNUMBER(SEARCH('Class Rules'!$C$6:$C$85,$F5095))*'Class Rules'!$A$6:$A$85))</f>
        <v>0</v>
      </c>
      <c r="N5095" s="1" t="str">
        <f t="array" ref="N5095">IF($M5095=0,'Class Rules'!$D$3,INDEX('Class Rules'!$D$6:$D$85,MATCH($M5095,'Class Rules'!$A$6:$A$85,0)))</f>
        <v>Passenger LDV</v>
      </c>
      <c r="O5095" s="1" t="str">
        <f t="array" ref="O5095">IF(SUMPRODUCT(MAX(ISNUMBER(SEARCH(Fuel_Rules!$A$6:$A$30,$E5095))*ISNUMBER(SEARCH(Fuel_Rules!$B$6:$B$30,$F5095))*(Fuel_Rules!$A$6:$A$30&lt;&gt;"")))&gt;0,"Plug-in hybrid",IF($G5095="Diesel","Diesel","Gasoline"))</f>
        <v>Gasoline</v>
      </c>
    </row>
    <row r="5096" spans="1:15" ht="15" customHeight="1" x14ac:dyDescent="0.25">
      <c r="A5096" s="1">
        <v>2022</v>
      </c>
      <c r="B5096" s="1" t="s">
        <v>6908</v>
      </c>
      <c r="C5096" s="1" t="s">
        <v>2053</v>
      </c>
      <c r="D5096" s="1" t="s">
        <v>7472</v>
      </c>
      <c r="E5096" s="1" t="s">
        <v>1901</v>
      </c>
      <c r="F5096" s="1" t="s">
        <v>2055</v>
      </c>
      <c r="G5096" s="1" t="s">
        <v>103</v>
      </c>
      <c r="H5096" s="1" t="s">
        <v>437</v>
      </c>
      <c r="I5096" s="1">
        <v>3</v>
      </c>
      <c r="J5096" s="1">
        <v>2023</v>
      </c>
      <c r="K5096" s="1">
        <v>956521</v>
      </c>
      <c r="L5096" s="1">
        <v>0</v>
      </c>
      <c r="M5096" s="1">
        <f t="array" ref="M5096">SUMPRODUCT(MAX(ISNUMBER(SEARCH('Class Rules'!$B$6:$B$85,$E5096))*ISNUMBER(SEARCH('Class Rules'!$C$6:$C$85,$F5096))*'Class Rules'!$A$6:$A$85))</f>
        <v>0</v>
      </c>
      <c r="N5096" s="1" t="str">
        <f t="array" ref="N5096">IF($M5096=0,'Class Rules'!$D$3,INDEX('Class Rules'!$D$6:$D$85,MATCH($M5096,'Class Rules'!$A$6:$A$85,0)))</f>
        <v>Passenger LDV</v>
      </c>
      <c r="O5096" s="1" t="str">
        <f t="array" ref="O5096">IF(SUMPRODUCT(MAX(ISNUMBER(SEARCH(Fuel_Rules!$A$6:$A$30,$E5096))*ISNUMBER(SEARCH(Fuel_Rules!$B$6:$B$30,$F5096))*(Fuel_Rules!$A$6:$A$30&lt;&gt;"")))&gt;0,"Plug-in hybrid",IF($G5096="Diesel","Diesel","Gasoline"))</f>
        <v>Gasoline</v>
      </c>
    </row>
    <row r="5097" spans="1:15" ht="15" customHeight="1" x14ac:dyDescent="0.25">
      <c r="A5097" s="1">
        <v>2022</v>
      </c>
      <c r="B5097" s="1" t="s">
        <v>6908</v>
      </c>
      <c r="C5097" s="1" t="s">
        <v>2056</v>
      </c>
      <c r="D5097" s="1" t="s">
        <v>7473</v>
      </c>
      <c r="E5097" s="1" t="s">
        <v>1901</v>
      </c>
      <c r="F5097" s="1" t="s">
        <v>2058</v>
      </c>
      <c r="G5097" s="1" t="s">
        <v>103</v>
      </c>
      <c r="H5097" s="1" t="s">
        <v>437</v>
      </c>
      <c r="I5097" s="1">
        <v>2</v>
      </c>
      <c r="J5097" s="1">
        <v>2023</v>
      </c>
      <c r="K5097" s="1">
        <v>457885</v>
      </c>
      <c r="L5097" s="1">
        <v>0</v>
      </c>
      <c r="M5097" s="1">
        <f t="array" ref="M5097">SUMPRODUCT(MAX(ISNUMBER(SEARCH('Class Rules'!$B$6:$B$85,$E5097))*ISNUMBER(SEARCH('Class Rules'!$C$6:$C$85,$F5097))*'Class Rules'!$A$6:$A$85))</f>
        <v>0</v>
      </c>
      <c r="N5097" s="1" t="str">
        <f t="array" ref="N5097">IF($M5097=0,'Class Rules'!$D$3,INDEX('Class Rules'!$D$6:$D$85,MATCH($M5097,'Class Rules'!$A$6:$A$85,0)))</f>
        <v>Passenger LDV</v>
      </c>
      <c r="O5097" s="1" t="str">
        <f t="array" ref="O5097">IF(SUMPRODUCT(MAX(ISNUMBER(SEARCH(Fuel_Rules!$A$6:$A$30,$E5097))*ISNUMBER(SEARCH(Fuel_Rules!$B$6:$B$30,$F5097))*(Fuel_Rules!$A$6:$A$30&lt;&gt;"")))&gt;0,"Plug-in hybrid",IF($G5097="Diesel","Diesel","Gasoline"))</f>
        <v>Gasoline</v>
      </c>
    </row>
    <row r="5098" spans="1:15" ht="15" customHeight="1" x14ac:dyDescent="0.25">
      <c r="A5098" s="1">
        <v>2022</v>
      </c>
      <c r="B5098" s="1" t="s">
        <v>6908</v>
      </c>
      <c r="C5098" s="1" t="s">
        <v>2059</v>
      </c>
      <c r="D5098" s="1" t="s">
        <v>7474</v>
      </c>
      <c r="E5098" s="1" t="s">
        <v>1901</v>
      </c>
      <c r="F5098" s="1" t="s">
        <v>2061</v>
      </c>
      <c r="G5098" s="1" t="s">
        <v>103</v>
      </c>
      <c r="H5098" s="1" t="s">
        <v>437</v>
      </c>
      <c r="I5098" s="1">
        <v>2</v>
      </c>
      <c r="J5098" s="1">
        <v>2023</v>
      </c>
      <c r="K5098" s="1">
        <v>553451</v>
      </c>
      <c r="L5098" s="1">
        <v>0</v>
      </c>
      <c r="M5098" s="1">
        <f t="array" ref="M5098">SUMPRODUCT(MAX(ISNUMBER(SEARCH('Class Rules'!$B$6:$B$85,$E5098))*ISNUMBER(SEARCH('Class Rules'!$C$6:$C$85,$F5098))*'Class Rules'!$A$6:$A$85))</f>
        <v>0</v>
      </c>
      <c r="N5098" s="1" t="str">
        <f t="array" ref="N5098">IF($M5098=0,'Class Rules'!$D$3,INDEX('Class Rules'!$D$6:$D$85,MATCH($M5098,'Class Rules'!$A$6:$A$85,0)))</f>
        <v>Passenger LDV</v>
      </c>
      <c r="O5098" s="1" t="str">
        <f t="array" ref="O5098">IF(SUMPRODUCT(MAX(ISNUMBER(SEARCH(Fuel_Rules!$A$6:$A$30,$E5098))*ISNUMBER(SEARCH(Fuel_Rules!$B$6:$B$30,$F5098))*(Fuel_Rules!$A$6:$A$30&lt;&gt;"")))&gt;0,"Plug-in hybrid",IF($G5098="Diesel","Diesel","Gasoline"))</f>
        <v>Gasoline</v>
      </c>
    </row>
    <row r="5099" spans="1:15" ht="15" customHeight="1" x14ac:dyDescent="0.25">
      <c r="A5099" s="1">
        <v>2022</v>
      </c>
      <c r="B5099" s="1" t="s">
        <v>6908</v>
      </c>
      <c r="C5099" s="1" t="s">
        <v>2062</v>
      </c>
      <c r="D5099" s="1" t="s">
        <v>7475</v>
      </c>
      <c r="E5099" s="1" t="s">
        <v>1901</v>
      </c>
      <c r="F5099" s="1" t="s">
        <v>2064</v>
      </c>
      <c r="G5099" s="1" t="s">
        <v>103</v>
      </c>
      <c r="H5099" s="1" t="s">
        <v>437</v>
      </c>
      <c r="I5099" s="1">
        <v>2</v>
      </c>
      <c r="J5099" s="1">
        <v>2023</v>
      </c>
      <c r="K5099" s="1">
        <v>536225</v>
      </c>
      <c r="L5099" s="1">
        <v>0</v>
      </c>
      <c r="M5099" s="1">
        <f t="array" ref="M5099">SUMPRODUCT(MAX(ISNUMBER(SEARCH('Class Rules'!$B$6:$B$85,$E5099))*ISNUMBER(SEARCH('Class Rules'!$C$6:$C$85,$F5099))*'Class Rules'!$A$6:$A$85))</f>
        <v>0</v>
      </c>
      <c r="N5099" s="1" t="str">
        <f t="array" ref="N5099">IF($M5099=0,'Class Rules'!$D$3,INDEX('Class Rules'!$D$6:$D$85,MATCH($M5099,'Class Rules'!$A$6:$A$85,0)))</f>
        <v>Passenger LDV</v>
      </c>
      <c r="O5099" s="1" t="str">
        <f t="array" ref="O5099">IF(SUMPRODUCT(MAX(ISNUMBER(SEARCH(Fuel_Rules!$A$6:$A$30,$E5099))*ISNUMBER(SEARCH(Fuel_Rules!$B$6:$B$30,$F5099))*(Fuel_Rules!$A$6:$A$30&lt;&gt;"")))&gt;0,"Plug-in hybrid",IF($G5099="Diesel","Diesel","Gasoline"))</f>
        <v>Gasoline</v>
      </c>
    </row>
    <row r="5100" spans="1:15" ht="15" customHeight="1" x14ac:dyDescent="0.25">
      <c r="A5100" s="1">
        <v>2022</v>
      </c>
      <c r="B5100" s="1" t="s">
        <v>6908</v>
      </c>
      <c r="C5100" s="1" t="s">
        <v>2065</v>
      </c>
      <c r="D5100" s="1" t="s">
        <v>7476</v>
      </c>
      <c r="E5100" s="1" t="s">
        <v>1901</v>
      </c>
      <c r="F5100" s="1" t="s">
        <v>2067</v>
      </c>
      <c r="G5100" s="1" t="s">
        <v>105</v>
      </c>
      <c r="H5100" s="1" t="s">
        <v>298</v>
      </c>
      <c r="I5100" s="1">
        <v>2.2000000000000002</v>
      </c>
      <c r="J5100" s="1">
        <v>2023</v>
      </c>
      <c r="K5100" s="1">
        <v>331128</v>
      </c>
      <c r="L5100" s="1">
        <v>0</v>
      </c>
      <c r="M5100" s="1">
        <f t="array" ref="M5100">SUMPRODUCT(MAX(ISNUMBER(SEARCH('Class Rules'!$B$6:$B$85,$E5100))*ISNUMBER(SEARCH('Class Rules'!$C$6:$C$85,$F5100))*'Class Rules'!$A$6:$A$85))</f>
        <v>59</v>
      </c>
      <c r="N5100" s="1" t="str">
        <f t="array" ref="N5100">IF($M5100=0,'Class Rules'!$D$3,INDEX('Class Rules'!$D$6:$D$85,MATCH($M5100,'Class Rules'!$A$6:$A$85,0)))</f>
        <v>Passenger HDV</v>
      </c>
      <c r="O5100" s="1" t="str">
        <f t="array" ref="O5100">IF(SUMPRODUCT(MAX(ISNUMBER(SEARCH(Fuel_Rules!$A$6:$A$30,$E5100))*ISNUMBER(SEARCH(Fuel_Rules!$B$6:$B$30,$F5100))*(Fuel_Rules!$A$6:$A$30&lt;&gt;"")))&gt;0,"Plug-in hybrid",IF($G5100="Diesel","Diesel","Gasoline"))</f>
        <v>Diesel</v>
      </c>
    </row>
    <row r="5101" spans="1:15" ht="15" customHeight="1" x14ac:dyDescent="0.25">
      <c r="A5101" s="1">
        <v>2022</v>
      </c>
      <c r="B5101" s="1" t="s">
        <v>6908</v>
      </c>
      <c r="C5101" s="1" t="s">
        <v>2071</v>
      </c>
      <c r="D5101" s="1" t="s">
        <v>7477</v>
      </c>
      <c r="E5101" s="1" t="s">
        <v>1901</v>
      </c>
      <c r="F5101" s="1" t="s">
        <v>2073</v>
      </c>
      <c r="G5101" s="1" t="s">
        <v>105</v>
      </c>
      <c r="H5101" s="1" t="s">
        <v>437</v>
      </c>
      <c r="I5101" s="1">
        <v>3</v>
      </c>
      <c r="J5101" s="1">
        <v>2023</v>
      </c>
      <c r="K5101" s="1">
        <v>774146</v>
      </c>
      <c r="L5101" s="1">
        <v>0</v>
      </c>
      <c r="M5101" s="1">
        <f t="array" ref="M5101">SUMPRODUCT(MAX(ISNUMBER(SEARCH('Class Rules'!$B$6:$B$85,$E5101))*ISNUMBER(SEARCH('Class Rules'!$C$6:$C$85,$F5101))*'Class Rules'!$A$6:$A$85))</f>
        <v>0</v>
      </c>
      <c r="N5101" s="1" t="str">
        <f t="array" ref="N5101">IF($M5101=0,'Class Rules'!$D$3,INDEX('Class Rules'!$D$6:$D$85,MATCH($M5101,'Class Rules'!$A$6:$A$85,0)))</f>
        <v>Passenger LDV</v>
      </c>
      <c r="O5101" s="1" t="str">
        <f t="array" ref="O5101">IF(SUMPRODUCT(MAX(ISNUMBER(SEARCH(Fuel_Rules!$A$6:$A$30,$E5101))*ISNUMBER(SEARCH(Fuel_Rules!$B$6:$B$30,$F5101))*(Fuel_Rules!$A$6:$A$30&lt;&gt;"")))&gt;0,"Plug-in hybrid",IF($G5101="Diesel","Diesel","Gasoline"))</f>
        <v>Diesel</v>
      </c>
    </row>
    <row r="5102" spans="1:15" ht="15" customHeight="1" x14ac:dyDescent="0.25">
      <c r="A5102" s="1">
        <v>2022</v>
      </c>
      <c r="B5102" s="1" t="s">
        <v>6908</v>
      </c>
      <c r="C5102" s="1" t="s">
        <v>2077</v>
      </c>
      <c r="D5102" s="1" t="s">
        <v>7478</v>
      </c>
      <c r="E5102" s="1" t="s">
        <v>1901</v>
      </c>
      <c r="F5102" s="1" t="s">
        <v>2079</v>
      </c>
      <c r="G5102" s="1" t="s">
        <v>103</v>
      </c>
      <c r="H5102" s="1" t="s">
        <v>298</v>
      </c>
      <c r="I5102" s="1">
        <v>2</v>
      </c>
      <c r="J5102" s="1">
        <v>2023</v>
      </c>
      <c r="K5102" s="1">
        <v>341657</v>
      </c>
      <c r="L5102" s="1">
        <v>0</v>
      </c>
      <c r="M5102" s="1">
        <f t="array" ref="M5102">SUMPRODUCT(MAX(ISNUMBER(SEARCH('Class Rules'!$B$6:$B$85,$E5102))*ISNUMBER(SEARCH('Class Rules'!$C$6:$C$85,$F5102))*'Class Rules'!$A$6:$A$85))</f>
        <v>0</v>
      </c>
      <c r="N5102" s="1" t="str">
        <f t="array" ref="N5102">IF($M5102=0,'Class Rules'!$D$3,INDEX('Class Rules'!$D$6:$D$85,MATCH($M5102,'Class Rules'!$A$6:$A$85,0)))</f>
        <v>Passenger LDV</v>
      </c>
      <c r="O5102" s="1" t="str">
        <f t="array" ref="O5102">IF(SUMPRODUCT(MAX(ISNUMBER(SEARCH(Fuel_Rules!$A$6:$A$30,$E5102))*ISNUMBER(SEARCH(Fuel_Rules!$B$6:$B$30,$F5102))*(Fuel_Rules!$A$6:$A$30&lt;&gt;"")))&gt;0,"Plug-in hybrid",IF($G5102="Diesel","Diesel","Gasoline"))</f>
        <v>Gasoline</v>
      </c>
    </row>
    <row r="5103" spans="1:15" ht="15" customHeight="1" x14ac:dyDescent="0.25">
      <c r="A5103" s="1">
        <v>2022</v>
      </c>
      <c r="B5103" s="1" t="s">
        <v>6908</v>
      </c>
      <c r="C5103" s="1" t="s">
        <v>2080</v>
      </c>
      <c r="D5103" s="1" t="s">
        <v>7479</v>
      </c>
      <c r="E5103" s="1" t="s">
        <v>1901</v>
      </c>
      <c r="F5103" s="1" t="s">
        <v>2082</v>
      </c>
      <c r="G5103" s="1" t="s">
        <v>103</v>
      </c>
      <c r="H5103" s="1" t="s">
        <v>437</v>
      </c>
      <c r="I5103" s="1">
        <v>1.3</v>
      </c>
      <c r="J5103" s="1">
        <v>2023</v>
      </c>
      <c r="K5103" s="1">
        <v>339632</v>
      </c>
      <c r="L5103" s="1">
        <v>0</v>
      </c>
      <c r="M5103" s="1">
        <f t="array" ref="M5103">SUMPRODUCT(MAX(ISNUMBER(SEARCH('Class Rules'!$B$6:$B$85,$E5103))*ISNUMBER(SEARCH('Class Rules'!$C$6:$C$85,$F5103))*'Class Rules'!$A$6:$A$85))</f>
        <v>0</v>
      </c>
      <c r="N5103" s="1" t="str">
        <f t="array" ref="N5103">IF($M5103=0,'Class Rules'!$D$3,INDEX('Class Rules'!$D$6:$D$85,MATCH($M5103,'Class Rules'!$A$6:$A$85,0)))</f>
        <v>Passenger LDV</v>
      </c>
      <c r="O5103" s="1" t="str">
        <f t="array" ref="O5103">IF(SUMPRODUCT(MAX(ISNUMBER(SEARCH(Fuel_Rules!$A$6:$A$30,$E5103))*ISNUMBER(SEARCH(Fuel_Rules!$B$6:$B$30,$F5103))*(Fuel_Rules!$A$6:$A$30&lt;&gt;"")))&gt;0,"Plug-in hybrid",IF($G5103="Diesel","Diesel","Gasoline"))</f>
        <v>Gasoline</v>
      </c>
    </row>
    <row r="5104" spans="1:15" ht="15" customHeight="1" x14ac:dyDescent="0.25">
      <c r="A5104" s="1">
        <v>2022</v>
      </c>
      <c r="B5104" s="1" t="s">
        <v>6908</v>
      </c>
      <c r="C5104" s="1" t="s">
        <v>2083</v>
      </c>
      <c r="D5104" s="1" t="s">
        <v>7480</v>
      </c>
      <c r="E5104" s="1" t="s">
        <v>1901</v>
      </c>
      <c r="F5104" s="1" t="s">
        <v>2085</v>
      </c>
      <c r="G5104" s="1" t="s">
        <v>103</v>
      </c>
      <c r="H5104" s="1" t="s">
        <v>437</v>
      </c>
      <c r="I5104" s="1">
        <v>3</v>
      </c>
      <c r="J5104" s="1">
        <v>2023</v>
      </c>
      <c r="K5104" s="1">
        <v>935722</v>
      </c>
      <c r="L5104" s="1">
        <v>0</v>
      </c>
      <c r="M5104" s="1">
        <f t="array" ref="M5104">SUMPRODUCT(MAX(ISNUMBER(SEARCH('Class Rules'!$B$6:$B$85,$E5104))*ISNUMBER(SEARCH('Class Rules'!$C$6:$C$85,$F5104))*'Class Rules'!$A$6:$A$85))</f>
        <v>0</v>
      </c>
      <c r="N5104" s="1" t="str">
        <f t="array" ref="N5104">IF($M5104=0,'Class Rules'!$D$3,INDEX('Class Rules'!$D$6:$D$85,MATCH($M5104,'Class Rules'!$A$6:$A$85,0)))</f>
        <v>Passenger LDV</v>
      </c>
      <c r="O5104" s="1" t="str">
        <f t="array" ref="O5104">IF(SUMPRODUCT(MAX(ISNUMBER(SEARCH(Fuel_Rules!$A$6:$A$30,$E5104))*ISNUMBER(SEARCH(Fuel_Rules!$B$6:$B$30,$F5104))*(Fuel_Rules!$A$6:$A$30&lt;&gt;"")))&gt;0,"Plug-in hybrid",IF($G5104="Diesel","Diesel","Gasoline"))</f>
        <v>Gasoline</v>
      </c>
    </row>
    <row r="5105" spans="1:15" ht="15" customHeight="1" x14ac:dyDescent="0.25">
      <c r="A5105" s="1">
        <v>2022</v>
      </c>
      <c r="B5105" s="1" t="s">
        <v>6908</v>
      </c>
      <c r="C5105" s="1" t="s">
        <v>2086</v>
      </c>
      <c r="D5105" s="1" t="s">
        <v>7481</v>
      </c>
      <c r="E5105" s="1" t="s">
        <v>1901</v>
      </c>
      <c r="F5105" s="1" t="s">
        <v>2088</v>
      </c>
      <c r="G5105" s="1" t="s">
        <v>103</v>
      </c>
      <c r="H5105" s="1" t="s">
        <v>437</v>
      </c>
      <c r="I5105" s="1">
        <v>4</v>
      </c>
      <c r="J5105" s="1">
        <v>2023</v>
      </c>
      <c r="K5105" s="1">
        <v>1332795</v>
      </c>
      <c r="L5105" s="1">
        <v>0</v>
      </c>
      <c r="M5105" s="1">
        <f t="array" ref="M5105">SUMPRODUCT(MAX(ISNUMBER(SEARCH('Class Rules'!$B$6:$B$85,$E5105))*ISNUMBER(SEARCH('Class Rules'!$C$6:$C$85,$F5105))*'Class Rules'!$A$6:$A$85))</f>
        <v>0</v>
      </c>
      <c r="N5105" s="1" t="str">
        <f t="array" ref="N5105">IF($M5105=0,'Class Rules'!$D$3,INDEX('Class Rules'!$D$6:$D$85,MATCH($M5105,'Class Rules'!$A$6:$A$85,0)))</f>
        <v>Passenger LDV</v>
      </c>
      <c r="O5105" s="1" t="str">
        <f t="array" ref="O5105">IF(SUMPRODUCT(MAX(ISNUMBER(SEARCH(Fuel_Rules!$A$6:$A$30,$E5105))*ISNUMBER(SEARCH(Fuel_Rules!$B$6:$B$30,$F5105))*(Fuel_Rules!$A$6:$A$30&lt;&gt;"")))&gt;0,"Plug-in hybrid",IF($G5105="Diesel","Diesel","Gasoline"))</f>
        <v>Gasoline</v>
      </c>
    </row>
    <row r="5106" spans="1:15" ht="15" customHeight="1" x14ac:dyDescent="0.25">
      <c r="A5106" s="1">
        <v>2022</v>
      </c>
      <c r="B5106" s="1" t="s">
        <v>6908</v>
      </c>
      <c r="C5106" s="1" t="s">
        <v>2089</v>
      </c>
      <c r="D5106" s="1" t="s">
        <v>7482</v>
      </c>
      <c r="E5106" s="1" t="s">
        <v>1901</v>
      </c>
      <c r="F5106" s="1" t="s">
        <v>2091</v>
      </c>
      <c r="G5106" s="1" t="s">
        <v>103</v>
      </c>
      <c r="H5106" s="1" t="s">
        <v>437</v>
      </c>
      <c r="I5106" s="1">
        <v>1.3</v>
      </c>
      <c r="J5106" s="1">
        <v>2023</v>
      </c>
      <c r="K5106" s="1">
        <v>290752</v>
      </c>
      <c r="L5106" s="1">
        <v>0</v>
      </c>
      <c r="M5106" s="1">
        <f t="array" ref="M5106">SUMPRODUCT(MAX(ISNUMBER(SEARCH('Class Rules'!$B$6:$B$85,$E5106))*ISNUMBER(SEARCH('Class Rules'!$C$6:$C$85,$F5106))*'Class Rules'!$A$6:$A$85))</f>
        <v>0</v>
      </c>
      <c r="N5106" s="1" t="str">
        <f t="array" ref="N5106">IF($M5106=0,'Class Rules'!$D$3,INDEX('Class Rules'!$D$6:$D$85,MATCH($M5106,'Class Rules'!$A$6:$A$85,0)))</f>
        <v>Passenger LDV</v>
      </c>
      <c r="O5106" s="1" t="str">
        <f t="array" ref="O5106">IF(SUMPRODUCT(MAX(ISNUMBER(SEARCH(Fuel_Rules!$A$6:$A$30,$E5106))*ISNUMBER(SEARCH(Fuel_Rules!$B$6:$B$30,$F5106))*(Fuel_Rules!$A$6:$A$30&lt;&gt;"")))&gt;0,"Plug-in hybrid",IF($G5106="Diesel","Diesel","Gasoline"))</f>
        <v>Gasoline</v>
      </c>
    </row>
    <row r="5107" spans="1:15" ht="15" customHeight="1" x14ac:dyDescent="0.25">
      <c r="A5107" s="1">
        <v>2022</v>
      </c>
      <c r="B5107" s="1" t="s">
        <v>6908</v>
      </c>
      <c r="C5107" s="1" t="s">
        <v>2092</v>
      </c>
      <c r="D5107" s="1" t="s">
        <v>7483</v>
      </c>
      <c r="E5107" s="1" t="s">
        <v>1901</v>
      </c>
      <c r="F5107" s="1" t="s">
        <v>2094</v>
      </c>
      <c r="G5107" s="1" t="s">
        <v>103</v>
      </c>
      <c r="H5107" s="1" t="s">
        <v>437</v>
      </c>
      <c r="I5107" s="1">
        <v>1.3</v>
      </c>
      <c r="J5107" s="1">
        <v>2023</v>
      </c>
      <c r="K5107" s="1">
        <v>313153</v>
      </c>
      <c r="L5107" s="1">
        <v>0</v>
      </c>
      <c r="M5107" s="1">
        <f t="array" ref="M5107">SUMPRODUCT(MAX(ISNUMBER(SEARCH('Class Rules'!$B$6:$B$85,$E5107))*ISNUMBER(SEARCH('Class Rules'!$C$6:$C$85,$F5107))*'Class Rules'!$A$6:$A$85))</f>
        <v>0</v>
      </c>
      <c r="N5107" s="1" t="str">
        <f t="array" ref="N5107">IF($M5107=0,'Class Rules'!$D$3,INDEX('Class Rules'!$D$6:$D$85,MATCH($M5107,'Class Rules'!$A$6:$A$85,0)))</f>
        <v>Passenger LDV</v>
      </c>
      <c r="O5107" s="1" t="str">
        <f t="array" ref="O5107">IF(SUMPRODUCT(MAX(ISNUMBER(SEARCH(Fuel_Rules!$A$6:$A$30,$E5107))*ISNUMBER(SEARCH(Fuel_Rules!$B$6:$B$30,$F5107))*(Fuel_Rules!$A$6:$A$30&lt;&gt;"")))&gt;0,"Plug-in hybrid",IF($G5107="Diesel","Diesel","Gasoline"))</f>
        <v>Gasoline</v>
      </c>
    </row>
    <row r="5108" spans="1:15" ht="15" customHeight="1" x14ac:dyDescent="0.25">
      <c r="A5108" s="1">
        <v>2022</v>
      </c>
      <c r="B5108" s="1" t="s">
        <v>6908</v>
      </c>
      <c r="C5108" s="1" t="s">
        <v>2095</v>
      </c>
      <c r="D5108" s="1" t="s">
        <v>7484</v>
      </c>
      <c r="E5108" s="1" t="s">
        <v>1901</v>
      </c>
      <c r="F5108" s="1" t="s">
        <v>2097</v>
      </c>
      <c r="G5108" s="1" t="s">
        <v>103</v>
      </c>
      <c r="H5108" s="1" t="s">
        <v>437</v>
      </c>
      <c r="I5108" s="1">
        <v>4</v>
      </c>
      <c r="J5108" s="1">
        <v>2023</v>
      </c>
      <c r="K5108" s="1">
        <v>2214856</v>
      </c>
      <c r="L5108" s="1">
        <v>0</v>
      </c>
      <c r="M5108" s="1">
        <f t="array" ref="M5108">SUMPRODUCT(MAX(ISNUMBER(SEARCH('Class Rules'!$B$6:$B$85,$E5108))*ISNUMBER(SEARCH('Class Rules'!$C$6:$C$85,$F5108))*'Class Rules'!$A$6:$A$85))</f>
        <v>0</v>
      </c>
      <c r="N5108" s="1" t="str">
        <f t="array" ref="N5108">IF($M5108=0,'Class Rules'!$D$3,INDEX('Class Rules'!$D$6:$D$85,MATCH($M5108,'Class Rules'!$A$6:$A$85,0)))</f>
        <v>Passenger LDV</v>
      </c>
      <c r="O5108" s="1" t="str">
        <f t="array" ref="O5108">IF(SUMPRODUCT(MAX(ISNUMBER(SEARCH(Fuel_Rules!$A$6:$A$30,$E5108))*ISNUMBER(SEARCH(Fuel_Rules!$B$6:$B$30,$F5108))*(Fuel_Rules!$A$6:$A$30&lt;&gt;"")))&gt;0,"Plug-in hybrid",IF($G5108="Diesel","Diesel","Gasoline"))</f>
        <v>Gasoline</v>
      </c>
    </row>
    <row r="5109" spans="1:15" ht="15" customHeight="1" x14ac:dyDescent="0.25">
      <c r="A5109" s="1">
        <v>2022</v>
      </c>
      <c r="B5109" s="1" t="s">
        <v>6908</v>
      </c>
      <c r="C5109" s="1" t="s">
        <v>2098</v>
      </c>
      <c r="D5109" s="1" t="s">
        <v>7485</v>
      </c>
      <c r="E5109" s="1" t="s">
        <v>1901</v>
      </c>
      <c r="F5109" s="1" t="s">
        <v>2100</v>
      </c>
      <c r="G5109" s="1" t="s">
        <v>103</v>
      </c>
      <c r="H5109" s="1" t="s">
        <v>437</v>
      </c>
      <c r="I5109" s="1">
        <v>2</v>
      </c>
      <c r="J5109" s="1">
        <v>2023</v>
      </c>
      <c r="K5109" s="1">
        <v>562175</v>
      </c>
      <c r="L5109" s="1">
        <v>0</v>
      </c>
      <c r="M5109" s="1">
        <f t="array" ref="M5109">SUMPRODUCT(MAX(ISNUMBER(SEARCH('Class Rules'!$B$6:$B$85,$E5109))*ISNUMBER(SEARCH('Class Rules'!$C$6:$C$85,$F5109))*'Class Rules'!$A$6:$A$85))</f>
        <v>0</v>
      </c>
      <c r="N5109" s="1" t="str">
        <f t="array" ref="N5109">IF($M5109=0,'Class Rules'!$D$3,INDEX('Class Rules'!$D$6:$D$85,MATCH($M5109,'Class Rules'!$A$6:$A$85,0)))</f>
        <v>Passenger LDV</v>
      </c>
      <c r="O5109" s="1" t="str">
        <f t="array" ref="O5109">IF(SUMPRODUCT(MAX(ISNUMBER(SEARCH(Fuel_Rules!$A$6:$A$30,$E5109))*ISNUMBER(SEARCH(Fuel_Rules!$B$6:$B$30,$F5109))*(Fuel_Rules!$A$6:$A$30&lt;&gt;"")))&gt;0,"Plug-in hybrid",IF($G5109="Diesel","Diesel","Gasoline"))</f>
        <v>Gasoline</v>
      </c>
    </row>
    <row r="5110" spans="1:15" ht="15" customHeight="1" x14ac:dyDescent="0.25">
      <c r="A5110" s="1">
        <v>2022</v>
      </c>
      <c r="B5110" s="1" t="s">
        <v>6908</v>
      </c>
      <c r="C5110" s="1" t="s">
        <v>2101</v>
      </c>
      <c r="D5110" s="1" t="s">
        <v>7486</v>
      </c>
      <c r="E5110" s="1" t="s">
        <v>1901</v>
      </c>
      <c r="F5110" s="1" t="s">
        <v>2103</v>
      </c>
      <c r="G5110" s="1" t="s">
        <v>103</v>
      </c>
      <c r="H5110" s="1" t="s">
        <v>298</v>
      </c>
      <c r="I5110" s="1">
        <v>4</v>
      </c>
      <c r="J5110" s="1">
        <v>2023</v>
      </c>
      <c r="K5110" s="1">
        <v>1684291</v>
      </c>
      <c r="L5110" s="1">
        <v>0</v>
      </c>
      <c r="M5110" s="1">
        <f t="array" ref="M5110">SUMPRODUCT(MAX(ISNUMBER(SEARCH('Class Rules'!$B$6:$B$85,$E5110))*ISNUMBER(SEARCH('Class Rules'!$C$6:$C$85,$F5110))*'Class Rules'!$A$6:$A$85))</f>
        <v>0</v>
      </c>
      <c r="N5110" s="1" t="str">
        <f t="array" ref="N5110">IF($M5110=0,'Class Rules'!$D$3,INDEX('Class Rules'!$D$6:$D$85,MATCH($M5110,'Class Rules'!$A$6:$A$85,0)))</f>
        <v>Passenger LDV</v>
      </c>
      <c r="O5110" s="1" t="str">
        <f t="array" ref="O5110">IF(SUMPRODUCT(MAX(ISNUMBER(SEARCH(Fuel_Rules!$A$6:$A$30,$E5110))*ISNUMBER(SEARCH(Fuel_Rules!$B$6:$B$30,$F5110))*(Fuel_Rules!$A$6:$A$30&lt;&gt;"")))&gt;0,"Plug-in hybrid",IF($G5110="Diesel","Diesel","Gasoline"))</f>
        <v>Gasoline</v>
      </c>
    </row>
    <row r="5111" spans="1:15" ht="15" customHeight="1" x14ac:dyDescent="0.25">
      <c r="A5111" s="1">
        <v>2022</v>
      </c>
      <c r="B5111" s="1" t="s">
        <v>6908</v>
      </c>
      <c r="C5111" s="1" t="s">
        <v>3769</v>
      </c>
      <c r="D5111" s="1" t="s">
        <v>7487</v>
      </c>
      <c r="E5111" s="1" t="s">
        <v>1901</v>
      </c>
      <c r="F5111" s="1" t="s">
        <v>3771</v>
      </c>
      <c r="G5111" s="1" t="s">
        <v>103</v>
      </c>
      <c r="H5111" s="1" t="s">
        <v>437</v>
      </c>
      <c r="I5111" s="1">
        <v>2</v>
      </c>
      <c r="J5111" s="1">
        <v>2023</v>
      </c>
      <c r="K5111" s="1">
        <v>412150</v>
      </c>
      <c r="L5111" s="1">
        <v>0</v>
      </c>
      <c r="M5111" s="1">
        <f t="array" ref="M5111">SUMPRODUCT(MAX(ISNUMBER(SEARCH('Class Rules'!$B$6:$B$85,$E5111))*ISNUMBER(SEARCH('Class Rules'!$C$6:$C$85,$F5111))*'Class Rules'!$A$6:$A$85))</f>
        <v>0</v>
      </c>
      <c r="N5111" s="1" t="str">
        <f t="array" ref="N5111">IF($M5111=0,'Class Rules'!$D$3,INDEX('Class Rules'!$D$6:$D$85,MATCH($M5111,'Class Rules'!$A$6:$A$85,0)))</f>
        <v>Passenger LDV</v>
      </c>
      <c r="O5111" s="1" t="str">
        <f t="array" ref="O5111">IF(SUMPRODUCT(MAX(ISNUMBER(SEARCH(Fuel_Rules!$A$6:$A$30,$E5111))*ISNUMBER(SEARCH(Fuel_Rules!$B$6:$B$30,$F5111))*(Fuel_Rules!$A$6:$A$30&lt;&gt;"")))&gt;0,"Plug-in hybrid",IF($G5111="Diesel","Diesel","Gasoline"))</f>
        <v>Gasoline</v>
      </c>
    </row>
    <row r="5112" spans="1:15" ht="15" customHeight="1" x14ac:dyDescent="0.25">
      <c r="A5112" s="1">
        <v>2022</v>
      </c>
      <c r="B5112" s="1" t="s">
        <v>6908</v>
      </c>
      <c r="C5112" s="1" t="s">
        <v>3772</v>
      </c>
      <c r="D5112" s="1" t="s">
        <v>7488</v>
      </c>
      <c r="E5112" s="1" t="s">
        <v>1901</v>
      </c>
      <c r="F5112" s="1" t="s">
        <v>3774</v>
      </c>
      <c r="G5112" s="1" t="s">
        <v>103</v>
      </c>
      <c r="H5112" s="1" t="s">
        <v>437</v>
      </c>
      <c r="I5112" s="1">
        <v>1.5</v>
      </c>
      <c r="J5112" s="1">
        <v>2023</v>
      </c>
      <c r="K5112" s="1">
        <v>367084</v>
      </c>
      <c r="L5112" s="1">
        <v>0</v>
      </c>
      <c r="M5112" s="1">
        <f t="array" ref="M5112">SUMPRODUCT(MAX(ISNUMBER(SEARCH('Class Rules'!$B$6:$B$85,$E5112))*ISNUMBER(SEARCH('Class Rules'!$C$6:$C$85,$F5112))*'Class Rules'!$A$6:$A$85))</f>
        <v>0</v>
      </c>
      <c r="N5112" s="1" t="str">
        <f t="array" ref="N5112">IF($M5112=0,'Class Rules'!$D$3,INDEX('Class Rules'!$D$6:$D$85,MATCH($M5112,'Class Rules'!$A$6:$A$85,0)))</f>
        <v>Passenger LDV</v>
      </c>
      <c r="O5112" s="1" t="str">
        <f t="array" ref="O5112">IF(SUMPRODUCT(MAX(ISNUMBER(SEARCH(Fuel_Rules!$A$6:$A$30,$E5112))*ISNUMBER(SEARCH(Fuel_Rules!$B$6:$B$30,$F5112))*(Fuel_Rules!$A$6:$A$30&lt;&gt;"")))&gt;0,"Plug-in hybrid",IF($G5112="Diesel","Diesel","Gasoline"))</f>
        <v>Gasoline</v>
      </c>
    </row>
    <row r="5113" spans="1:15" ht="15" customHeight="1" x14ac:dyDescent="0.25">
      <c r="A5113" s="1">
        <v>2022</v>
      </c>
      <c r="B5113" s="1" t="s">
        <v>6908</v>
      </c>
      <c r="C5113" s="1" t="s">
        <v>3775</v>
      </c>
      <c r="D5113" s="1" t="s">
        <v>7489</v>
      </c>
      <c r="E5113" s="1" t="s">
        <v>1901</v>
      </c>
      <c r="F5113" s="1" t="s">
        <v>3777</v>
      </c>
      <c r="G5113" s="1" t="s">
        <v>103</v>
      </c>
      <c r="H5113" s="1" t="s">
        <v>437</v>
      </c>
      <c r="I5113" s="1">
        <v>2</v>
      </c>
      <c r="J5113" s="1">
        <v>2023</v>
      </c>
      <c r="K5113" s="1">
        <v>569829</v>
      </c>
      <c r="L5113" s="1">
        <v>0</v>
      </c>
      <c r="M5113" s="1">
        <f t="array" ref="M5113">SUMPRODUCT(MAX(ISNUMBER(SEARCH('Class Rules'!$B$6:$B$85,$E5113))*ISNUMBER(SEARCH('Class Rules'!$C$6:$C$85,$F5113))*'Class Rules'!$A$6:$A$85))</f>
        <v>0</v>
      </c>
      <c r="N5113" s="1" t="str">
        <f t="array" ref="N5113">IF($M5113=0,'Class Rules'!$D$3,INDEX('Class Rules'!$D$6:$D$85,MATCH($M5113,'Class Rules'!$A$6:$A$85,0)))</f>
        <v>Passenger LDV</v>
      </c>
      <c r="O5113" s="1" t="str">
        <f t="array" ref="O5113">IF(SUMPRODUCT(MAX(ISNUMBER(SEARCH(Fuel_Rules!$A$6:$A$30,$E5113))*ISNUMBER(SEARCH(Fuel_Rules!$B$6:$B$30,$F5113))*(Fuel_Rules!$A$6:$A$30&lt;&gt;"")))&gt;0,"Plug-in hybrid",IF($G5113="Diesel","Diesel","Gasoline"))</f>
        <v>Gasoline</v>
      </c>
    </row>
    <row r="5114" spans="1:15" ht="15" customHeight="1" x14ac:dyDescent="0.25">
      <c r="A5114" s="1">
        <v>2022</v>
      </c>
      <c r="B5114" s="1" t="s">
        <v>6908</v>
      </c>
      <c r="C5114" s="1" t="s">
        <v>4797</v>
      </c>
      <c r="D5114" s="1" t="s">
        <v>7490</v>
      </c>
      <c r="E5114" s="1" t="s">
        <v>1901</v>
      </c>
      <c r="F5114" s="1" t="s">
        <v>4799</v>
      </c>
      <c r="G5114" s="1" t="s">
        <v>103</v>
      </c>
      <c r="H5114" s="1" t="s">
        <v>298</v>
      </c>
      <c r="I5114" s="1">
        <v>4</v>
      </c>
      <c r="J5114" s="1">
        <v>2023</v>
      </c>
      <c r="K5114" s="1">
        <v>5998562</v>
      </c>
      <c r="L5114" s="1">
        <v>0</v>
      </c>
      <c r="M5114" s="1">
        <f t="array" ref="M5114">SUMPRODUCT(MAX(ISNUMBER(SEARCH('Class Rules'!$B$6:$B$85,$E5114))*ISNUMBER(SEARCH('Class Rules'!$C$6:$C$85,$F5114))*'Class Rules'!$A$6:$A$85))</f>
        <v>0</v>
      </c>
      <c r="N5114" s="1" t="str">
        <f t="array" ref="N5114">IF($M5114=0,'Class Rules'!$D$3,INDEX('Class Rules'!$D$6:$D$85,MATCH($M5114,'Class Rules'!$A$6:$A$85,0)))</f>
        <v>Passenger LDV</v>
      </c>
      <c r="O5114" s="1" t="str">
        <f t="array" ref="O5114">IF(SUMPRODUCT(MAX(ISNUMBER(SEARCH(Fuel_Rules!$A$6:$A$30,$E5114))*ISNUMBER(SEARCH(Fuel_Rules!$B$6:$B$30,$F5114))*(Fuel_Rules!$A$6:$A$30&lt;&gt;"")))&gt;0,"Plug-in hybrid",IF($G5114="Diesel","Diesel","Gasoline"))</f>
        <v>Gasoline</v>
      </c>
    </row>
    <row r="5115" spans="1:15" ht="15" customHeight="1" x14ac:dyDescent="0.25">
      <c r="A5115" s="1">
        <v>2022</v>
      </c>
      <c r="B5115" s="1" t="s">
        <v>6908</v>
      </c>
      <c r="C5115" s="1" t="s">
        <v>5710</v>
      </c>
      <c r="D5115" s="1" t="s">
        <v>7491</v>
      </c>
      <c r="E5115" s="1" t="s">
        <v>1901</v>
      </c>
      <c r="F5115" s="1" t="s">
        <v>5712</v>
      </c>
      <c r="G5115" s="1" t="s">
        <v>103</v>
      </c>
      <c r="H5115" s="1" t="s">
        <v>437</v>
      </c>
      <c r="I5115" s="1">
        <v>2</v>
      </c>
      <c r="J5115" s="1">
        <v>2023</v>
      </c>
      <c r="K5115" s="1">
        <v>504643</v>
      </c>
      <c r="L5115" s="1">
        <v>0</v>
      </c>
      <c r="M5115" s="1">
        <f t="array" ref="M5115">SUMPRODUCT(MAX(ISNUMBER(SEARCH('Class Rules'!$B$6:$B$85,$E5115))*ISNUMBER(SEARCH('Class Rules'!$C$6:$C$85,$F5115))*'Class Rules'!$A$6:$A$85))</f>
        <v>0</v>
      </c>
      <c r="N5115" s="1" t="str">
        <f t="array" ref="N5115">IF($M5115=0,'Class Rules'!$D$3,INDEX('Class Rules'!$D$6:$D$85,MATCH($M5115,'Class Rules'!$A$6:$A$85,0)))</f>
        <v>Passenger LDV</v>
      </c>
      <c r="O5115" s="1" t="str">
        <f t="array" ref="O5115">IF(SUMPRODUCT(MAX(ISNUMBER(SEARCH(Fuel_Rules!$A$6:$A$30,$E5115))*ISNUMBER(SEARCH(Fuel_Rules!$B$6:$B$30,$F5115))*(Fuel_Rules!$A$6:$A$30&lt;&gt;"")))&gt;0,"Plug-in hybrid",IF($G5115="Diesel","Diesel","Gasoline"))</f>
        <v>Gasoline</v>
      </c>
    </row>
    <row r="5116" spans="1:15" ht="15" customHeight="1" x14ac:dyDescent="0.25">
      <c r="A5116" s="1">
        <v>2022</v>
      </c>
      <c r="B5116" s="1" t="s">
        <v>6908</v>
      </c>
      <c r="C5116" s="1" t="s">
        <v>6568</v>
      </c>
      <c r="D5116" s="1" t="s">
        <v>7492</v>
      </c>
      <c r="E5116" s="1" t="s">
        <v>1901</v>
      </c>
      <c r="F5116" s="1" t="s">
        <v>6570</v>
      </c>
      <c r="G5116" s="1" t="s">
        <v>103</v>
      </c>
      <c r="H5116" s="1" t="s">
        <v>437</v>
      </c>
      <c r="I5116" s="1">
        <v>2</v>
      </c>
      <c r="J5116" s="1">
        <v>2023</v>
      </c>
      <c r="K5116" s="1">
        <v>515813</v>
      </c>
      <c r="L5116" s="1">
        <v>0</v>
      </c>
      <c r="M5116" s="1">
        <f t="array" ref="M5116">SUMPRODUCT(MAX(ISNUMBER(SEARCH('Class Rules'!$B$6:$B$85,$E5116))*ISNUMBER(SEARCH('Class Rules'!$C$6:$C$85,$F5116))*'Class Rules'!$A$6:$A$85))</f>
        <v>0</v>
      </c>
      <c r="N5116" s="1" t="str">
        <f t="array" ref="N5116">IF($M5116=0,'Class Rules'!$D$3,INDEX('Class Rules'!$D$6:$D$85,MATCH($M5116,'Class Rules'!$A$6:$A$85,0)))</f>
        <v>Passenger LDV</v>
      </c>
      <c r="O5116" s="1" t="str">
        <f t="array" ref="O5116">IF(SUMPRODUCT(MAX(ISNUMBER(SEARCH(Fuel_Rules!$A$6:$A$30,$E5116))*ISNUMBER(SEARCH(Fuel_Rules!$B$6:$B$30,$F5116))*(Fuel_Rules!$A$6:$A$30&lt;&gt;"")))&gt;0,"Plug-in hybrid",IF($G5116="Diesel","Diesel","Gasoline"))</f>
        <v>Gasoline</v>
      </c>
    </row>
    <row r="5117" spans="1:15" ht="15" customHeight="1" x14ac:dyDescent="0.25">
      <c r="A5117" s="1">
        <v>2022</v>
      </c>
      <c r="B5117" s="1" t="s">
        <v>6908</v>
      </c>
      <c r="C5117" s="1" t="s">
        <v>2108</v>
      </c>
      <c r="D5117" s="1" t="s">
        <v>7493</v>
      </c>
      <c r="E5117" s="1" t="s">
        <v>2106</v>
      </c>
      <c r="F5117" s="1" t="s">
        <v>2110</v>
      </c>
      <c r="G5117" s="1" t="s">
        <v>103</v>
      </c>
      <c r="H5117" s="1" t="s">
        <v>437</v>
      </c>
      <c r="I5117" s="1">
        <v>2</v>
      </c>
      <c r="J5117" s="1">
        <v>2023</v>
      </c>
      <c r="K5117" s="1">
        <v>259048</v>
      </c>
      <c r="L5117" s="1">
        <v>0</v>
      </c>
      <c r="M5117" s="1">
        <f t="array" ref="M5117">SUMPRODUCT(MAX(ISNUMBER(SEARCH('Class Rules'!$B$6:$B$85,$E5117))*ISNUMBER(SEARCH('Class Rules'!$C$6:$C$85,$F5117))*'Class Rules'!$A$6:$A$85))</f>
        <v>0</v>
      </c>
      <c r="N5117" s="1" t="str">
        <f t="array" ref="N5117">IF($M5117=0,'Class Rules'!$D$3,INDEX('Class Rules'!$D$6:$D$85,MATCH($M5117,'Class Rules'!$A$6:$A$85,0)))</f>
        <v>Passenger LDV</v>
      </c>
      <c r="O5117" s="1" t="str">
        <f t="array" ref="O5117">IF(SUMPRODUCT(MAX(ISNUMBER(SEARCH(Fuel_Rules!$A$6:$A$30,$E5117))*ISNUMBER(SEARCH(Fuel_Rules!$B$6:$B$30,$F5117))*(Fuel_Rules!$A$6:$A$30&lt;&gt;"")))&gt;0,"Plug-in hybrid",IF($G5117="Diesel","Diesel","Gasoline"))</f>
        <v>Gasoline</v>
      </c>
    </row>
    <row r="5118" spans="1:15" ht="15" customHeight="1" x14ac:dyDescent="0.25">
      <c r="A5118" s="1">
        <v>2022</v>
      </c>
      <c r="B5118" s="1" t="s">
        <v>6908</v>
      </c>
      <c r="C5118" s="1" t="s">
        <v>2111</v>
      </c>
      <c r="D5118" s="1" t="s">
        <v>7494</v>
      </c>
      <c r="E5118" s="1" t="s">
        <v>2106</v>
      </c>
      <c r="F5118" s="1" t="s">
        <v>2113</v>
      </c>
      <c r="G5118" s="1" t="s">
        <v>103</v>
      </c>
      <c r="H5118" s="1" t="s">
        <v>437</v>
      </c>
      <c r="I5118" s="1">
        <v>2</v>
      </c>
      <c r="J5118" s="1">
        <v>2023</v>
      </c>
      <c r="K5118" s="1">
        <v>271258</v>
      </c>
      <c r="L5118" s="1">
        <v>0</v>
      </c>
      <c r="M5118" s="1">
        <f t="array" ref="M5118">SUMPRODUCT(MAX(ISNUMBER(SEARCH('Class Rules'!$B$6:$B$85,$E5118))*ISNUMBER(SEARCH('Class Rules'!$C$6:$C$85,$F5118))*'Class Rules'!$A$6:$A$85))</f>
        <v>0</v>
      </c>
      <c r="N5118" s="1" t="str">
        <f t="array" ref="N5118">IF($M5118=0,'Class Rules'!$D$3,INDEX('Class Rules'!$D$6:$D$85,MATCH($M5118,'Class Rules'!$A$6:$A$85,0)))</f>
        <v>Passenger LDV</v>
      </c>
      <c r="O5118" s="1" t="str">
        <f t="array" ref="O5118">IF(SUMPRODUCT(MAX(ISNUMBER(SEARCH(Fuel_Rules!$A$6:$A$30,$E5118))*ISNUMBER(SEARCH(Fuel_Rules!$B$6:$B$30,$F5118))*(Fuel_Rules!$A$6:$A$30&lt;&gt;"")))&gt;0,"Plug-in hybrid",IF($G5118="Diesel","Diesel","Gasoline"))</f>
        <v>Gasoline</v>
      </c>
    </row>
    <row r="5119" spans="1:15" ht="15" customHeight="1" x14ac:dyDescent="0.25">
      <c r="A5119" s="1">
        <v>2022</v>
      </c>
      <c r="B5119" s="1" t="s">
        <v>6908</v>
      </c>
      <c r="C5119" s="1" t="s">
        <v>2117</v>
      </c>
      <c r="D5119" s="1" t="s">
        <v>7495</v>
      </c>
      <c r="E5119" s="1" t="s">
        <v>2106</v>
      </c>
      <c r="F5119" s="1" t="s">
        <v>2119</v>
      </c>
      <c r="G5119" s="1" t="s">
        <v>103</v>
      </c>
      <c r="H5119" s="1" t="s">
        <v>437</v>
      </c>
      <c r="I5119" s="1">
        <v>2</v>
      </c>
      <c r="J5119" s="1">
        <v>2023</v>
      </c>
      <c r="K5119" s="1">
        <v>289364</v>
      </c>
      <c r="L5119" s="1">
        <v>0</v>
      </c>
      <c r="M5119" s="1">
        <f t="array" ref="M5119">SUMPRODUCT(MAX(ISNUMBER(SEARCH('Class Rules'!$B$6:$B$85,$E5119))*ISNUMBER(SEARCH('Class Rules'!$C$6:$C$85,$F5119))*'Class Rules'!$A$6:$A$85))</f>
        <v>0</v>
      </c>
      <c r="N5119" s="1" t="str">
        <f t="array" ref="N5119">IF($M5119=0,'Class Rules'!$D$3,INDEX('Class Rules'!$D$6:$D$85,MATCH($M5119,'Class Rules'!$A$6:$A$85,0)))</f>
        <v>Passenger LDV</v>
      </c>
      <c r="O5119" s="1" t="str">
        <f t="array" ref="O5119">IF(SUMPRODUCT(MAX(ISNUMBER(SEARCH(Fuel_Rules!$A$6:$A$30,$E5119))*ISNUMBER(SEARCH(Fuel_Rules!$B$6:$B$30,$F5119))*(Fuel_Rules!$A$6:$A$30&lt;&gt;"")))&gt;0,"Plug-in hybrid",IF($G5119="Diesel","Diesel","Gasoline"))</f>
        <v>Gasoline</v>
      </c>
    </row>
    <row r="5120" spans="1:15" ht="15" customHeight="1" x14ac:dyDescent="0.25">
      <c r="A5120" s="1">
        <v>2022</v>
      </c>
      <c r="B5120" s="1" t="s">
        <v>6908</v>
      </c>
      <c r="C5120" s="1" t="s">
        <v>2120</v>
      </c>
      <c r="D5120" s="1" t="s">
        <v>7496</v>
      </c>
      <c r="E5120" s="1" t="s">
        <v>2106</v>
      </c>
      <c r="F5120" s="1" t="s">
        <v>2122</v>
      </c>
      <c r="G5120" s="1" t="s">
        <v>103</v>
      </c>
      <c r="H5120" s="1" t="s">
        <v>437</v>
      </c>
      <c r="I5120" s="1">
        <v>2</v>
      </c>
      <c r="J5120" s="1">
        <v>2023</v>
      </c>
      <c r="K5120" s="1">
        <v>280520</v>
      </c>
      <c r="L5120" s="1">
        <v>0</v>
      </c>
      <c r="M5120" s="1">
        <f t="array" ref="M5120">SUMPRODUCT(MAX(ISNUMBER(SEARCH('Class Rules'!$B$6:$B$85,$E5120))*ISNUMBER(SEARCH('Class Rules'!$C$6:$C$85,$F5120))*'Class Rules'!$A$6:$A$85))</f>
        <v>0</v>
      </c>
      <c r="N5120" s="1" t="str">
        <f t="array" ref="N5120">IF($M5120=0,'Class Rules'!$D$3,INDEX('Class Rules'!$D$6:$D$85,MATCH($M5120,'Class Rules'!$A$6:$A$85,0)))</f>
        <v>Passenger LDV</v>
      </c>
      <c r="O5120" s="1" t="str">
        <f t="array" ref="O5120">IF(SUMPRODUCT(MAX(ISNUMBER(SEARCH(Fuel_Rules!$A$6:$A$30,$E5120))*ISNUMBER(SEARCH(Fuel_Rules!$B$6:$B$30,$F5120))*(Fuel_Rules!$A$6:$A$30&lt;&gt;"")))&gt;0,"Plug-in hybrid",IF($G5120="Diesel","Diesel","Gasoline"))</f>
        <v>Gasoline</v>
      </c>
    </row>
    <row r="5121" spans="1:15" ht="15" customHeight="1" x14ac:dyDescent="0.25">
      <c r="A5121" s="1">
        <v>2022</v>
      </c>
      <c r="B5121" s="1" t="s">
        <v>6908</v>
      </c>
      <c r="C5121" s="1" t="s">
        <v>2123</v>
      </c>
      <c r="D5121" s="1" t="s">
        <v>7497</v>
      </c>
      <c r="E5121" s="1" t="s">
        <v>2106</v>
      </c>
      <c r="F5121" s="1" t="s">
        <v>2125</v>
      </c>
      <c r="G5121" s="1" t="s">
        <v>103</v>
      </c>
      <c r="H5121" s="1" t="s">
        <v>437</v>
      </c>
      <c r="I5121" s="1">
        <v>1.5</v>
      </c>
      <c r="J5121" s="1">
        <v>2023</v>
      </c>
      <c r="K5121" s="1">
        <v>227763</v>
      </c>
      <c r="L5121" s="1">
        <v>0</v>
      </c>
      <c r="M5121" s="1">
        <f t="array" ref="M5121">SUMPRODUCT(MAX(ISNUMBER(SEARCH('Class Rules'!$B$6:$B$85,$E5121))*ISNUMBER(SEARCH('Class Rules'!$C$6:$C$85,$F5121))*'Class Rules'!$A$6:$A$85))</f>
        <v>0</v>
      </c>
      <c r="N5121" s="1" t="str">
        <f t="array" ref="N5121">IF($M5121=0,'Class Rules'!$D$3,INDEX('Class Rules'!$D$6:$D$85,MATCH($M5121,'Class Rules'!$A$6:$A$85,0)))</f>
        <v>Passenger LDV</v>
      </c>
      <c r="O5121" s="1" t="str">
        <f t="array" ref="O5121">IF(SUMPRODUCT(MAX(ISNUMBER(SEARCH(Fuel_Rules!$A$6:$A$30,$E5121))*ISNUMBER(SEARCH(Fuel_Rules!$B$6:$B$30,$F5121))*(Fuel_Rules!$A$6:$A$30&lt;&gt;"")))&gt;0,"Plug-in hybrid",IF($G5121="Diesel","Diesel","Gasoline"))</f>
        <v>Gasoline</v>
      </c>
    </row>
    <row r="5122" spans="1:15" ht="15" customHeight="1" x14ac:dyDescent="0.25">
      <c r="A5122" s="1">
        <v>2022</v>
      </c>
      <c r="B5122" s="1" t="s">
        <v>6908</v>
      </c>
      <c r="C5122" s="1" t="s">
        <v>2126</v>
      </c>
      <c r="D5122" s="1" t="s">
        <v>7498</v>
      </c>
      <c r="E5122" s="1" t="s">
        <v>2106</v>
      </c>
      <c r="F5122" s="1" t="s">
        <v>2128</v>
      </c>
      <c r="G5122" s="1" t="s">
        <v>103</v>
      </c>
      <c r="H5122" s="1" t="s">
        <v>437</v>
      </c>
      <c r="I5122" s="1">
        <v>2</v>
      </c>
      <c r="J5122" s="1">
        <v>2023</v>
      </c>
      <c r="K5122" s="1">
        <v>348694</v>
      </c>
      <c r="L5122" s="1">
        <v>0</v>
      </c>
      <c r="M5122" s="1">
        <f t="array" ref="M5122">SUMPRODUCT(MAX(ISNUMBER(SEARCH('Class Rules'!$B$6:$B$85,$E5122))*ISNUMBER(SEARCH('Class Rules'!$C$6:$C$85,$F5122))*'Class Rules'!$A$6:$A$85))</f>
        <v>0</v>
      </c>
      <c r="N5122" s="1" t="str">
        <f t="array" ref="N5122">IF($M5122=0,'Class Rules'!$D$3,INDEX('Class Rules'!$D$6:$D$85,MATCH($M5122,'Class Rules'!$A$6:$A$85,0)))</f>
        <v>Passenger LDV</v>
      </c>
      <c r="O5122" s="1" t="str">
        <f t="array" ref="O5122">IF(SUMPRODUCT(MAX(ISNUMBER(SEARCH(Fuel_Rules!$A$6:$A$30,$E5122))*ISNUMBER(SEARCH(Fuel_Rules!$B$6:$B$30,$F5122))*(Fuel_Rules!$A$6:$A$30&lt;&gt;"")))&gt;0,"Plug-in hybrid",IF($G5122="Diesel","Diesel","Gasoline"))</f>
        <v>Gasoline</v>
      </c>
    </row>
    <row r="5123" spans="1:15" ht="15" customHeight="1" x14ac:dyDescent="0.25">
      <c r="A5123" s="1">
        <v>2022</v>
      </c>
      <c r="B5123" s="1" t="s">
        <v>6908</v>
      </c>
      <c r="C5123" s="1" t="s">
        <v>2129</v>
      </c>
      <c r="D5123" s="1" t="s">
        <v>7499</v>
      </c>
      <c r="E5123" s="1" t="s">
        <v>2106</v>
      </c>
      <c r="F5123" s="1" t="s">
        <v>2131</v>
      </c>
      <c r="G5123" s="1" t="s">
        <v>103</v>
      </c>
      <c r="H5123" s="1" t="s">
        <v>298</v>
      </c>
      <c r="I5123" s="1">
        <v>1.5</v>
      </c>
      <c r="J5123" s="1">
        <v>2023</v>
      </c>
      <c r="K5123" s="1">
        <v>303163</v>
      </c>
      <c r="L5123" s="1">
        <v>0</v>
      </c>
      <c r="M5123" s="1">
        <f t="array" ref="M5123">SUMPRODUCT(MAX(ISNUMBER(SEARCH('Class Rules'!$B$6:$B$85,$E5123))*ISNUMBER(SEARCH('Class Rules'!$C$6:$C$85,$F5123))*'Class Rules'!$A$6:$A$85))</f>
        <v>0</v>
      </c>
      <c r="N5123" s="1" t="str">
        <f t="array" ref="N5123">IF($M5123=0,'Class Rules'!$D$3,INDEX('Class Rules'!$D$6:$D$85,MATCH($M5123,'Class Rules'!$A$6:$A$85,0)))</f>
        <v>Passenger LDV</v>
      </c>
      <c r="O5123" s="1" t="str">
        <f t="array" ref="O5123">IF(SUMPRODUCT(MAX(ISNUMBER(SEARCH(Fuel_Rules!$A$6:$A$30,$E5123))*ISNUMBER(SEARCH(Fuel_Rules!$B$6:$B$30,$F5123))*(Fuel_Rules!$A$6:$A$30&lt;&gt;"")))&gt;0,"Plug-in hybrid",IF($G5123="Diesel","Diesel","Gasoline"))</f>
        <v>Gasoline</v>
      </c>
    </row>
    <row r="5124" spans="1:15" ht="15" customHeight="1" x14ac:dyDescent="0.25">
      <c r="A5124" s="1">
        <v>2022</v>
      </c>
      <c r="B5124" s="1" t="s">
        <v>6908</v>
      </c>
      <c r="C5124" s="1" t="s">
        <v>2132</v>
      </c>
      <c r="D5124" s="1" t="s">
        <v>7500</v>
      </c>
      <c r="E5124" s="1" t="s">
        <v>2106</v>
      </c>
      <c r="F5124" s="1" t="s">
        <v>2134</v>
      </c>
      <c r="G5124" s="1" t="s">
        <v>103</v>
      </c>
      <c r="H5124" s="1" t="s">
        <v>437</v>
      </c>
      <c r="I5124" s="1">
        <v>2</v>
      </c>
      <c r="J5124" s="1">
        <v>2023</v>
      </c>
      <c r="K5124" s="1">
        <v>320015</v>
      </c>
      <c r="L5124" s="1">
        <v>0</v>
      </c>
      <c r="M5124" s="1">
        <f t="array" ref="M5124">SUMPRODUCT(MAX(ISNUMBER(SEARCH('Class Rules'!$B$6:$B$85,$E5124))*ISNUMBER(SEARCH('Class Rules'!$C$6:$C$85,$F5124))*'Class Rules'!$A$6:$A$85))</f>
        <v>0</v>
      </c>
      <c r="N5124" s="1" t="str">
        <f t="array" ref="N5124">IF($M5124=0,'Class Rules'!$D$3,INDEX('Class Rules'!$D$6:$D$85,MATCH($M5124,'Class Rules'!$A$6:$A$85,0)))</f>
        <v>Passenger LDV</v>
      </c>
      <c r="O5124" s="1" t="str">
        <f t="array" ref="O5124">IF(SUMPRODUCT(MAX(ISNUMBER(SEARCH(Fuel_Rules!$A$6:$A$30,$E5124))*ISNUMBER(SEARCH(Fuel_Rules!$B$6:$B$30,$F5124))*(Fuel_Rules!$A$6:$A$30&lt;&gt;"")))&gt;0,"Plug-in hybrid",IF($G5124="Diesel","Diesel","Gasoline"))</f>
        <v>Gasoline</v>
      </c>
    </row>
    <row r="5125" spans="1:15" ht="15" customHeight="1" x14ac:dyDescent="0.25">
      <c r="A5125" s="1">
        <v>2022</v>
      </c>
      <c r="B5125" s="1" t="s">
        <v>6908</v>
      </c>
      <c r="C5125" s="1" t="s">
        <v>4810</v>
      </c>
      <c r="D5125" s="1" t="s">
        <v>7501</v>
      </c>
      <c r="E5125" s="1" t="s">
        <v>2106</v>
      </c>
      <c r="F5125" s="1" t="s">
        <v>4812</v>
      </c>
      <c r="G5125" s="1" t="s">
        <v>103</v>
      </c>
      <c r="H5125" s="1" t="s">
        <v>298</v>
      </c>
      <c r="I5125" s="1">
        <v>1.5</v>
      </c>
      <c r="J5125" s="1">
        <v>2023</v>
      </c>
      <c r="K5125" s="1">
        <v>314190</v>
      </c>
      <c r="L5125" s="1">
        <v>0</v>
      </c>
      <c r="M5125" s="1">
        <f t="array" ref="M5125">SUMPRODUCT(MAX(ISNUMBER(SEARCH('Class Rules'!$B$6:$B$85,$E5125))*ISNUMBER(SEARCH('Class Rules'!$C$6:$C$85,$F5125))*'Class Rules'!$A$6:$A$85))</f>
        <v>0</v>
      </c>
      <c r="N5125" s="1" t="str">
        <f t="array" ref="N5125">IF($M5125=0,'Class Rules'!$D$3,INDEX('Class Rules'!$D$6:$D$85,MATCH($M5125,'Class Rules'!$A$6:$A$85,0)))</f>
        <v>Passenger LDV</v>
      </c>
      <c r="O5125" s="1" t="str">
        <f t="array" ref="O5125">IF(SUMPRODUCT(MAX(ISNUMBER(SEARCH(Fuel_Rules!$A$6:$A$30,$E5125))*ISNUMBER(SEARCH(Fuel_Rules!$B$6:$B$30,$F5125))*(Fuel_Rules!$A$6:$A$30&lt;&gt;"")))&gt;0,"Plug-in hybrid",IF($G5125="Diesel","Diesel","Gasoline"))</f>
        <v>Gasoline</v>
      </c>
    </row>
    <row r="5126" spans="1:15" ht="15" customHeight="1" x14ac:dyDescent="0.25">
      <c r="A5126" s="1">
        <v>2022</v>
      </c>
      <c r="B5126" s="1" t="s">
        <v>6908</v>
      </c>
      <c r="C5126" s="1" t="s">
        <v>2139</v>
      </c>
      <c r="D5126" s="1" t="s">
        <v>7502</v>
      </c>
      <c r="E5126" s="1" t="s">
        <v>2137</v>
      </c>
      <c r="F5126" s="1" t="s">
        <v>2141</v>
      </c>
      <c r="G5126" s="1" t="s">
        <v>105</v>
      </c>
      <c r="H5126" s="1" t="s">
        <v>437</v>
      </c>
      <c r="I5126" s="1">
        <v>2.4</v>
      </c>
      <c r="J5126" s="1">
        <v>2023</v>
      </c>
      <c r="K5126" s="1">
        <v>291878</v>
      </c>
      <c r="L5126" s="1">
        <v>0</v>
      </c>
      <c r="M5126" s="1">
        <f t="array" ref="M5126">SUMPRODUCT(MAX(ISNUMBER(SEARCH('Class Rules'!$B$6:$B$85,$E5126))*ISNUMBER(SEARCH('Class Rules'!$C$6:$C$85,$F5126))*'Class Rules'!$A$6:$A$85))</f>
        <v>16</v>
      </c>
      <c r="N5126" s="1" t="str">
        <f t="array" ref="N5126">IF($M5126=0,'Class Rules'!$D$3,INDEX('Class Rules'!$D$6:$D$85,MATCH($M5126,'Class Rules'!$A$6:$A$85,0)))</f>
        <v>Freight LDV</v>
      </c>
      <c r="O5126" s="1" t="str">
        <f t="array" ref="O5126">IF(SUMPRODUCT(MAX(ISNUMBER(SEARCH(Fuel_Rules!$A$6:$A$30,$E5126))*ISNUMBER(SEARCH(Fuel_Rules!$B$6:$B$30,$F5126))*(Fuel_Rules!$A$6:$A$30&lt;&gt;"")))&gt;0,"Plug-in hybrid",IF($G5126="Diesel","Diesel","Gasoline"))</f>
        <v>Diesel</v>
      </c>
    </row>
    <row r="5127" spans="1:15" ht="15" customHeight="1" x14ac:dyDescent="0.25">
      <c r="A5127" s="1">
        <v>2022</v>
      </c>
      <c r="B5127" s="1" t="s">
        <v>6908</v>
      </c>
      <c r="C5127" s="1" t="s">
        <v>2139</v>
      </c>
      <c r="D5127" s="1" t="s">
        <v>7503</v>
      </c>
      <c r="E5127" s="1" t="s">
        <v>2137</v>
      </c>
      <c r="F5127" s="1" t="s">
        <v>2141</v>
      </c>
      <c r="G5127" s="1" t="s">
        <v>105</v>
      </c>
      <c r="H5127" s="1" t="s">
        <v>437</v>
      </c>
      <c r="I5127" s="1">
        <v>2.4</v>
      </c>
      <c r="J5127" s="1">
        <v>2023</v>
      </c>
      <c r="K5127" s="1">
        <v>279990</v>
      </c>
      <c r="L5127" s="1">
        <v>0</v>
      </c>
      <c r="M5127" s="1">
        <f t="array" ref="M5127">SUMPRODUCT(MAX(ISNUMBER(SEARCH('Class Rules'!$B$6:$B$85,$E5127))*ISNUMBER(SEARCH('Class Rules'!$C$6:$C$85,$F5127))*'Class Rules'!$A$6:$A$85))</f>
        <v>16</v>
      </c>
      <c r="N5127" s="1" t="str">
        <f t="array" ref="N5127">IF($M5127=0,'Class Rules'!$D$3,INDEX('Class Rules'!$D$6:$D$85,MATCH($M5127,'Class Rules'!$A$6:$A$85,0)))</f>
        <v>Freight LDV</v>
      </c>
      <c r="O5127" s="1" t="str">
        <f t="array" ref="O5127">IF(SUMPRODUCT(MAX(ISNUMBER(SEARCH(Fuel_Rules!$A$6:$A$30,$E5127))*ISNUMBER(SEARCH(Fuel_Rules!$B$6:$B$30,$F5127))*(Fuel_Rules!$A$6:$A$30&lt;&gt;"")))&gt;0,"Plug-in hybrid",IF($G5127="Diesel","Diesel","Gasoline"))</f>
        <v>Diesel</v>
      </c>
    </row>
    <row r="5128" spans="1:15" ht="15" customHeight="1" x14ac:dyDescent="0.25">
      <c r="A5128" s="1">
        <v>2022</v>
      </c>
      <c r="B5128" s="1" t="s">
        <v>6908</v>
      </c>
      <c r="C5128" s="1" t="s">
        <v>2142</v>
      </c>
      <c r="D5128" s="1" t="s">
        <v>7504</v>
      </c>
      <c r="E5128" s="1" t="s">
        <v>2137</v>
      </c>
      <c r="F5128" s="1" t="s">
        <v>2144</v>
      </c>
      <c r="G5128" s="1" t="s">
        <v>105</v>
      </c>
      <c r="H5128" s="1" t="s">
        <v>437</v>
      </c>
      <c r="I5128" s="1">
        <v>2.4</v>
      </c>
      <c r="J5128" s="1">
        <v>2023</v>
      </c>
      <c r="K5128" s="1">
        <v>265594</v>
      </c>
      <c r="L5128" s="1">
        <v>0</v>
      </c>
      <c r="M5128" s="1">
        <f t="array" ref="M5128">SUMPRODUCT(MAX(ISNUMBER(SEARCH('Class Rules'!$B$6:$B$85,$E5128))*ISNUMBER(SEARCH('Class Rules'!$C$6:$C$85,$F5128))*'Class Rules'!$A$6:$A$85))</f>
        <v>16</v>
      </c>
      <c r="N5128" s="1" t="str">
        <f t="array" ref="N5128">IF($M5128=0,'Class Rules'!$D$3,INDEX('Class Rules'!$D$6:$D$85,MATCH($M5128,'Class Rules'!$A$6:$A$85,0)))</f>
        <v>Freight LDV</v>
      </c>
      <c r="O5128" s="1" t="str">
        <f t="array" ref="O5128">IF(SUMPRODUCT(MAX(ISNUMBER(SEARCH(Fuel_Rules!$A$6:$A$30,$E5128))*ISNUMBER(SEARCH(Fuel_Rules!$B$6:$B$30,$F5128))*(Fuel_Rules!$A$6:$A$30&lt;&gt;"")))&gt;0,"Plug-in hybrid",IF($G5128="Diesel","Diesel","Gasoline"))</f>
        <v>Diesel</v>
      </c>
    </row>
    <row r="5129" spans="1:15" ht="15" customHeight="1" x14ac:dyDescent="0.25">
      <c r="A5129" s="1">
        <v>2022</v>
      </c>
      <c r="B5129" s="1" t="s">
        <v>6908</v>
      </c>
      <c r="C5129" s="1" t="s">
        <v>2142</v>
      </c>
      <c r="D5129" s="1" t="s">
        <v>7505</v>
      </c>
      <c r="E5129" s="1" t="s">
        <v>2137</v>
      </c>
      <c r="F5129" s="1" t="s">
        <v>2144</v>
      </c>
      <c r="G5129" s="1" t="s">
        <v>105</v>
      </c>
      <c r="H5129" s="1" t="s">
        <v>437</v>
      </c>
      <c r="I5129" s="1">
        <v>2.4</v>
      </c>
      <c r="J5129" s="1">
        <v>2023</v>
      </c>
      <c r="K5129" s="1">
        <v>255990</v>
      </c>
      <c r="L5129" s="1">
        <v>0</v>
      </c>
      <c r="M5129" s="1">
        <f t="array" ref="M5129">SUMPRODUCT(MAX(ISNUMBER(SEARCH('Class Rules'!$B$6:$B$85,$E5129))*ISNUMBER(SEARCH('Class Rules'!$C$6:$C$85,$F5129))*'Class Rules'!$A$6:$A$85))</f>
        <v>16</v>
      </c>
      <c r="N5129" s="1" t="str">
        <f t="array" ref="N5129">IF($M5129=0,'Class Rules'!$D$3,INDEX('Class Rules'!$D$6:$D$85,MATCH($M5129,'Class Rules'!$A$6:$A$85,0)))</f>
        <v>Freight LDV</v>
      </c>
      <c r="O5129" s="1" t="str">
        <f t="array" ref="O5129">IF(SUMPRODUCT(MAX(ISNUMBER(SEARCH(Fuel_Rules!$A$6:$A$30,$E5129))*ISNUMBER(SEARCH(Fuel_Rules!$B$6:$B$30,$F5129))*(Fuel_Rules!$A$6:$A$30&lt;&gt;"")))&gt;0,"Plug-in hybrid",IF($G5129="Diesel","Diesel","Gasoline"))</f>
        <v>Diesel</v>
      </c>
    </row>
    <row r="5130" spans="1:15" ht="15" customHeight="1" x14ac:dyDescent="0.25">
      <c r="A5130" s="1">
        <v>2022</v>
      </c>
      <c r="B5130" s="1" t="s">
        <v>6908</v>
      </c>
      <c r="C5130" s="1" t="s">
        <v>2145</v>
      </c>
      <c r="D5130" s="1" t="s">
        <v>7506</v>
      </c>
      <c r="E5130" s="1" t="s">
        <v>2137</v>
      </c>
      <c r="F5130" s="1" t="s">
        <v>2147</v>
      </c>
      <c r="G5130" s="1" t="s">
        <v>105</v>
      </c>
      <c r="H5130" s="1" t="s">
        <v>437</v>
      </c>
      <c r="I5130" s="1">
        <v>2.4</v>
      </c>
      <c r="J5130" s="1">
        <v>2023</v>
      </c>
      <c r="K5130" s="1">
        <v>321454</v>
      </c>
      <c r="L5130" s="1">
        <v>0</v>
      </c>
      <c r="M5130" s="1">
        <f t="array" ref="M5130">SUMPRODUCT(MAX(ISNUMBER(SEARCH('Class Rules'!$B$6:$B$85,$E5130))*ISNUMBER(SEARCH('Class Rules'!$C$6:$C$85,$F5130))*'Class Rules'!$A$6:$A$85))</f>
        <v>16</v>
      </c>
      <c r="N5130" s="1" t="str">
        <f t="array" ref="N5130">IF($M5130=0,'Class Rules'!$D$3,INDEX('Class Rules'!$D$6:$D$85,MATCH($M5130,'Class Rules'!$A$6:$A$85,0)))</f>
        <v>Freight LDV</v>
      </c>
      <c r="O5130" s="1" t="str">
        <f t="array" ref="O5130">IF(SUMPRODUCT(MAX(ISNUMBER(SEARCH(Fuel_Rules!$A$6:$A$30,$E5130))*ISNUMBER(SEARCH(Fuel_Rules!$B$6:$B$30,$F5130))*(Fuel_Rules!$A$6:$A$30&lt;&gt;"")))&gt;0,"Plug-in hybrid",IF($G5130="Diesel","Diesel","Gasoline"))</f>
        <v>Diesel</v>
      </c>
    </row>
    <row r="5131" spans="1:15" ht="15" customHeight="1" x14ac:dyDescent="0.25">
      <c r="A5131" s="1">
        <v>2022</v>
      </c>
      <c r="B5131" s="1" t="s">
        <v>6908</v>
      </c>
      <c r="C5131" s="1" t="s">
        <v>2145</v>
      </c>
      <c r="D5131" s="1" t="s">
        <v>7507</v>
      </c>
      <c r="E5131" s="1" t="s">
        <v>2137</v>
      </c>
      <c r="F5131" s="1" t="s">
        <v>2147</v>
      </c>
      <c r="G5131" s="1" t="s">
        <v>105</v>
      </c>
      <c r="H5131" s="1" t="s">
        <v>437</v>
      </c>
      <c r="I5131" s="1">
        <v>2.4</v>
      </c>
      <c r="J5131" s="1">
        <v>2023</v>
      </c>
      <c r="K5131" s="1">
        <v>308990</v>
      </c>
      <c r="L5131" s="1">
        <v>0</v>
      </c>
      <c r="M5131" s="1">
        <f t="array" ref="M5131">SUMPRODUCT(MAX(ISNUMBER(SEARCH('Class Rules'!$B$6:$B$85,$E5131))*ISNUMBER(SEARCH('Class Rules'!$C$6:$C$85,$F5131))*'Class Rules'!$A$6:$A$85))</f>
        <v>16</v>
      </c>
      <c r="N5131" s="1" t="str">
        <f t="array" ref="N5131">IF($M5131=0,'Class Rules'!$D$3,INDEX('Class Rules'!$D$6:$D$85,MATCH($M5131,'Class Rules'!$A$6:$A$85,0)))</f>
        <v>Freight LDV</v>
      </c>
      <c r="O5131" s="1" t="str">
        <f t="array" ref="O5131">IF(SUMPRODUCT(MAX(ISNUMBER(SEARCH(Fuel_Rules!$A$6:$A$30,$E5131))*ISNUMBER(SEARCH(Fuel_Rules!$B$6:$B$30,$F5131))*(Fuel_Rules!$A$6:$A$30&lt;&gt;"")))&gt;0,"Plug-in hybrid",IF($G5131="Diesel","Diesel","Gasoline"))</f>
        <v>Diesel</v>
      </c>
    </row>
    <row r="5132" spans="1:15" ht="15" customHeight="1" x14ac:dyDescent="0.25">
      <c r="A5132" s="1">
        <v>2022</v>
      </c>
      <c r="B5132" s="1" t="s">
        <v>6908</v>
      </c>
      <c r="C5132" s="1" t="s">
        <v>2148</v>
      </c>
      <c r="D5132" s="1" t="s">
        <v>7508</v>
      </c>
      <c r="E5132" s="1" t="s">
        <v>2137</v>
      </c>
      <c r="F5132" s="1" t="s">
        <v>2150</v>
      </c>
      <c r="G5132" s="1" t="s">
        <v>103</v>
      </c>
      <c r="H5132" s="1" t="s">
        <v>437</v>
      </c>
      <c r="I5132" s="1">
        <v>1.5</v>
      </c>
      <c r="J5132" s="1">
        <v>2023</v>
      </c>
      <c r="K5132" s="1">
        <v>227118</v>
      </c>
      <c r="L5132" s="1">
        <v>0</v>
      </c>
      <c r="M5132" s="1">
        <f t="array" ref="M5132">SUMPRODUCT(MAX(ISNUMBER(SEARCH('Class Rules'!$B$6:$B$85,$E5132))*ISNUMBER(SEARCH('Class Rules'!$C$6:$C$85,$F5132))*'Class Rules'!$A$6:$A$85))</f>
        <v>0</v>
      </c>
      <c r="N5132" s="1" t="str">
        <f t="array" ref="N5132">IF($M5132=0,'Class Rules'!$D$3,INDEX('Class Rules'!$D$6:$D$85,MATCH($M5132,'Class Rules'!$A$6:$A$85,0)))</f>
        <v>Passenger LDV</v>
      </c>
      <c r="O5132" s="1" t="str">
        <f t="array" ref="O5132">IF(SUMPRODUCT(MAX(ISNUMBER(SEARCH(Fuel_Rules!$A$6:$A$30,$E5132))*ISNUMBER(SEARCH(Fuel_Rules!$B$6:$B$30,$F5132))*(Fuel_Rules!$A$6:$A$30&lt;&gt;"")))&gt;0,"Plug-in hybrid",IF($G5132="Diesel","Diesel","Gasoline"))</f>
        <v>Gasoline</v>
      </c>
    </row>
    <row r="5133" spans="1:15" ht="15" customHeight="1" x14ac:dyDescent="0.25">
      <c r="A5133" s="1">
        <v>2022</v>
      </c>
      <c r="B5133" s="1" t="s">
        <v>6908</v>
      </c>
      <c r="C5133" s="1" t="s">
        <v>2151</v>
      </c>
      <c r="D5133" s="1" t="s">
        <v>7509</v>
      </c>
      <c r="E5133" s="1" t="s">
        <v>2137</v>
      </c>
      <c r="F5133" s="1" t="s">
        <v>2153</v>
      </c>
      <c r="G5133" s="1" t="s">
        <v>103</v>
      </c>
      <c r="H5133" s="1" t="s">
        <v>437</v>
      </c>
      <c r="I5133" s="1">
        <v>1.5</v>
      </c>
      <c r="J5133" s="1">
        <v>2023</v>
      </c>
      <c r="K5133" s="1">
        <v>229928</v>
      </c>
      <c r="L5133" s="1">
        <v>0</v>
      </c>
      <c r="M5133" s="1">
        <f t="array" ref="M5133">SUMPRODUCT(MAX(ISNUMBER(SEARCH('Class Rules'!$B$6:$B$85,$E5133))*ISNUMBER(SEARCH('Class Rules'!$C$6:$C$85,$F5133))*'Class Rules'!$A$6:$A$85))</f>
        <v>0</v>
      </c>
      <c r="N5133" s="1" t="str">
        <f t="array" ref="N5133">IF($M5133=0,'Class Rules'!$D$3,INDEX('Class Rules'!$D$6:$D$85,MATCH($M5133,'Class Rules'!$A$6:$A$85,0)))</f>
        <v>Passenger LDV</v>
      </c>
      <c r="O5133" s="1" t="str">
        <f t="array" ref="O5133">IF(SUMPRODUCT(MAX(ISNUMBER(SEARCH(Fuel_Rules!$A$6:$A$30,$E5133))*ISNUMBER(SEARCH(Fuel_Rules!$B$6:$B$30,$F5133))*(Fuel_Rules!$A$6:$A$30&lt;&gt;"")))&gt;0,"Plug-in hybrid",IF($G5133="Diesel","Diesel","Gasoline"))</f>
        <v>Gasoline</v>
      </c>
    </row>
    <row r="5134" spans="1:15" ht="15" customHeight="1" x14ac:dyDescent="0.25">
      <c r="A5134" s="1">
        <v>2022</v>
      </c>
      <c r="B5134" s="1" t="s">
        <v>6908</v>
      </c>
      <c r="C5134" s="1" t="s">
        <v>2151</v>
      </c>
      <c r="D5134" s="1" t="s">
        <v>7510</v>
      </c>
      <c r="E5134" s="1" t="s">
        <v>2137</v>
      </c>
      <c r="F5134" s="1" t="s">
        <v>2153</v>
      </c>
      <c r="G5134" s="1" t="s">
        <v>103</v>
      </c>
      <c r="H5134" s="1" t="s">
        <v>437</v>
      </c>
      <c r="I5134" s="1">
        <v>1.5</v>
      </c>
      <c r="J5134" s="1">
        <v>2023</v>
      </c>
      <c r="K5134" s="1">
        <v>211866</v>
      </c>
      <c r="L5134" s="1">
        <v>0</v>
      </c>
      <c r="M5134" s="1">
        <f t="array" ref="M5134">SUMPRODUCT(MAX(ISNUMBER(SEARCH('Class Rules'!$B$6:$B$85,$E5134))*ISNUMBER(SEARCH('Class Rules'!$C$6:$C$85,$F5134))*'Class Rules'!$A$6:$A$85))</f>
        <v>0</v>
      </c>
      <c r="N5134" s="1" t="str">
        <f t="array" ref="N5134">IF($M5134=0,'Class Rules'!$D$3,INDEX('Class Rules'!$D$6:$D$85,MATCH($M5134,'Class Rules'!$A$6:$A$85,0)))</f>
        <v>Passenger LDV</v>
      </c>
      <c r="O5134" s="1" t="str">
        <f t="array" ref="O5134">IF(SUMPRODUCT(MAX(ISNUMBER(SEARCH(Fuel_Rules!$A$6:$A$30,$E5134))*ISNUMBER(SEARCH(Fuel_Rules!$B$6:$B$30,$F5134))*(Fuel_Rules!$A$6:$A$30&lt;&gt;"")))&gt;0,"Plug-in hybrid",IF($G5134="Diesel","Diesel","Gasoline"))</f>
        <v>Gasoline</v>
      </c>
    </row>
    <row r="5135" spans="1:15" ht="15" customHeight="1" x14ac:dyDescent="0.25">
      <c r="A5135" s="1">
        <v>2022</v>
      </c>
      <c r="B5135" s="1" t="s">
        <v>6908</v>
      </c>
      <c r="C5135" s="1" t="s">
        <v>2154</v>
      </c>
      <c r="D5135" s="1" t="s">
        <v>7511</v>
      </c>
      <c r="E5135" s="1" t="s">
        <v>2137</v>
      </c>
      <c r="F5135" s="1" t="s">
        <v>2156</v>
      </c>
      <c r="G5135" s="1" t="s">
        <v>103</v>
      </c>
      <c r="H5135" s="1" t="s">
        <v>437</v>
      </c>
      <c r="I5135" s="1">
        <v>2</v>
      </c>
      <c r="J5135" s="1">
        <v>2023</v>
      </c>
      <c r="K5135" s="1">
        <v>231389</v>
      </c>
      <c r="L5135" s="1">
        <v>0</v>
      </c>
      <c r="M5135" s="1">
        <f t="array" ref="M5135">SUMPRODUCT(MAX(ISNUMBER(SEARCH('Class Rules'!$B$6:$B$85,$E5135))*ISNUMBER(SEARCH('Class Rules'!$C$6:$C$85,$F5135))*'Class Rules'!$A$6:$A$85))</f>
        <v>0</v>
      </c>
      <c r="N5135" s="1" t="str">
        <f t="array" ref="N5135">IF($M5135=0,'Class Rules'!$D$3,INDEX('Class Rules'!$D$6:$D$85,MATCH($M5135,'Class Rules'!$A$6:$A$85,0)))</f>
        <v>Passenger LDV</v>
      </c>
      <c r="O5135" s="1" t="str">
        <f t="array" ref="O5135">IF(SUMPRODUCT(MAX(ISNUMBER(SEARCH(Fuel_Rules!$A$6:$A$30,$E5135))*ISNUMBER(SEARCH(Fuel_Rules!$B$6:$B$30,$F5135))*(Fuel_Rules!$A$6:$A$30&lt;&gt;"")))&gt;0,"Plug-in hybrid",IF($G5135="Diesel","Diesel","Gasoline"))</f>
        <v>Gasoline</v>
      </c>
    </row>
    <row r="5136" spans="1:15" ht="15" customHeight="1" x14ac:dyDescent="0.25">
      <c r="A5136" s="1">
        <v>2022</v>
      </c>
      <c r="B5136" s="1" t="s">
        <v>6908</v>
      </c>
      <c r="C5136" s="1" t="s">
        <v>2157</v>
      </c>
      <c r="D5136" s="1" t="s">
        <v>7512</v>
      </c>
      <c r="E5136" s="1" t="s">
        <v>2137</v>
      </c>
      <c r="F5136" s="1" t="s">
        <v>2159</v>
      </c>
      <c r="G5136" s="1" t="s">
        <v>103</v>
      </c>
      <c r="H5136" s="1" t="s">
        <v>437</v>
      </c>
      <c r="I5136" s="1">
        <v>3</v>
      </c>
      <c r="J5136" s="1">
        <v>2023</v>
      </c>
      <c r="K5136" s="1">
        <v>282446</v>
      </c>
      <c r="L5136" s="1">
        <v>0</v>
      </c>
      <c r="M5136" s="1">
        <f t="array" ref="M5136">SUMPRODUCT(MAX(ISNUMBER(SEARCH('Class Rules'!$B$6:$B$85,$E5136))*ISNUMBER(SEARCH('Class Rules'!$C$6:$C$85,$F5136))*'Class Rules'!$A$6:$A$85))</f>
        <v>0</v>
      </c>
      <c r="N5136" s="1" t="str">
        <f t="array" ref="N5136">IF($M5136=0,'Class Rules'!$D$3,INDEX('Class Rules'!$D$6:$D$85,MATCH($M5136,'Class Rules'!$A$6:$A$85,0)))</f>
        <v>Passenger LDV</v>
      </c>
      <c r="O5136" s="1" t="str">
        <f t="array" ref="O5136">IF(SUMPRODUCT(MAX(ISNUMBER(SEARCH(Fuel_Rules!$A$6:$A$30,$E5136))*ISNUMBER(SEARCH(Fuel_Rules!$B$6:$B$30,$F5136))*(Fuel_Rules!$A$6:$A$30&lt;&gt;"")))&gt;0,"Plug-in hybrid",IF($G5136="Diesel","Diesel","Gasoline"))</f>
        <v>Gasoline</v>
      </c>
    </row>
    <row r="5137" spans="1:15" ht="15" customHeight="1" x14ac:dyDescent="0.25">
      <c r="A5137" s="1">
        <v>2022</v>
      </c>
      <c r="B5137" s="1" t="s">
        <v>6908</v>
      </c>
      <c r="C5137" s="1" t="s">
        <v>2160</v>
      </c>
      <c r="D5137" s="1" t="s">
        <v>7513</v>
      </c>
      <c r="E5137" s="1" t="s">
        <v>2137</v>
      </c>
      <c r="F5137" s="1" t="s">
        <v>2162</v>
      </c>
      <c r="G5137" s="1" t="s">
        <v>105</v>
      </c>
      <c r="H5137" s="1" t="s">
        <v>437</v>
      </c>
      <c r="I5137" s="1">
        <v>2.2000000000000002</v>
      </c>
      <c r="J5137" s="1">
        <v>2023</v>
      </c>
      <c r="K5137" s="1">
        <v>313648</v>
      </c>
      <c r="L5137" s="1">
        <v>0</v>
      </c>
      <c r="M5137" s="1">
        <f t="array" ref="M5137">SUMPRODUCT(MAX(ISNUMBER(SEARCH('Class Rules'!$B$6:$B$85,$E5137))*ISNUMBER(SEARCH('Class Rules'!$C$6:$C$85,$F5137))*'Class Rules'!$A$6:$A$85))</f>
        <v>0</v>
      </c>
      <c r="N5137" s="1" t="str">
        <f t="array" ref="N5137">IF($M5137=0,'Class Rules'!$D$3,INDEX('Class Rules'!$D$6:$D$85,MATCH($M5137,'Class Rules'!$A$6:$A$85,0)))</f>
        <v>Passenger LDV</v>
      </c>
      <c r="O5137" s="1" t="str">
        <f t="array" ref="O5137">IF(SUMPRODUCT(MAX(ISNUMBER(SEARCH(Fuel_Rules!$A$6:$A$30,$E5137))*ISNUMBER(SEARCH(Fuel_Rules!$B$6:$B$30,$F5137))*(Fuel_Rules!$A$6:$A$30&lt;&gt;"")))&gt;0,"Plug-in hybrid",IF($G5137="Diesel","Diesel","Gasoline"))</f>
        <v>Diesel</v>
      </c>
    </row>
    <row r="5138" spans="1:15" ht="15" customHeight="1" x14ac:dyDescent="0.25">
      <c r="A5138" s="1">
        <v>2022</v>
      </c>
      <c r="B5138" s="1" t="s">
        <v>6908</v>
      </c>
      <c r="C5138" s="1" t="s">
        <v>2163</v>
      </c>
      <c r="D5138" s="1" t="s">
        <v>7514</v>
      </c>
      <c r="E5138" s="1" t="s">
        <v>2137</v>
      </c>
      <c r="F5138" s="1" t="s">
        <v>2165</v>
      </c>
      <c r="G5138" s="1" t="s">
        <v>103</v>
      </c>
      <c r="H5138" s="1" t="s">
        <v>437</v>
      </c>
      <c r="I5138" s="1">
        <v>2</v>
      </c>
      <c r="J5138" s="1">
        <v>2023</v>
      </c>
      <c r="K5138" s="1">
        <v>150721</v>
      </c>
      <c r="L5138" s="1">
        <v>0</v>
      </c>
      <c r="M5138" s="1">
        <f t="array" ref="M5138">SUMPRODUCT(MAX(ISNUMBER(SEARCH('Class Rules'!$B$6:$B$85,$E5138))*ISNUMBER(SEARCH('Class Rules'!$C$6:$C$85,$F5138))*'Class Rules'!$A$6:$A$85))</f>
        <v>0</v>
      </c>
      <c r="N5138" s="1" t="str">
        <f t="array" ref="N5138">IF($M5138=0,'Class Rules'!$D$3,INDEX('Class Rules'!$D$6:$D$85,MATCH($M5138,'Class Rules'!$A$6:$A$85,0)))</f>
        <v>Passenger LDV</v>
      </c>
      <c r="O5138" s="1" t="str">
        <f t="array" ref="O5138">IF(SUMPRODUCT(MAX(ISNUMBER(SEARCH(Fuel_Rules!$A$6:$A$30,$E5138))*ISNUMBER(SEARCH(Fuel_Rules!$B$6:$B$30,$F5138))*(Fuel_Rules!$A$6:$A$30&lt;&gt;"")))&gt;0,"Plug-in hybrid",IF($G5138="Diesel","Diesel","Gasoline"))</f>
        <v>Gasoline</v>
      </c>
    </row>
    <row r="5139" spans="1:15" ht="15" customHeight="1" x14ac:dyDescent="0.25">
      <c r="A5139" s="1">
        <v>2022</v>
      </c>
      <c r="B5139" s="1" t="s">
        <v>6908</v>
      </c>
      <c r="C5139" s="1" t="s">
        <v>2166</v>
      </c>
      <c r="D5139" s="1" t="s">
        <v>7515</v>
      </c>
      <c r="E5139" s="1" t="s">
        <v>2137</v>
      </c>
      <c r="F5139" s="1" t="s">
        <v>2168</v>
      </c>
      <c r="G5139" s="1" t="s">
        <v>105</v>
      </c>
      <c r="H5139" s="1" t="s">
        <v>437</v>
      </c>
      <c r="I5139" s="1">
        <v>2.4</v>
      </c>
      <c r="J5139" s="1">
        <v>2023</v>
      </c>
      <c r="K5139" s="1">
        <v>369600</v>
      </c>
      <c r="L5139" s="1">
        <v>0</v>
      </c>
      <c r="M5139" s="1">
        <f t="array" ref="M5139">SUMPRODUCT(MAX(ISNUMBER(SEARCH('Class Rules'!$B$6:$B$85,$E5139))*ISNUMBER(SEARCH('Class Rules'!$C$6:$C$85,$F5139))*'Class Rules'!$A$6:$A$85))</f>
        <v>0</v>
      </c>
      <c r="N5139" s="1" t="str">
        <f t="array" ref="N5139">IF($M5139=0,'Class Rules'!$D$3,INDEX('Class Rules'!$D$6:$D$85,MATCH($M5139,'Class Rules'!$A$6:$A$85,0)))</f>
        <v>Passenger LDV</v>
      </c>
      <c r="O5139" s="1" t="str">
        <f t="array" ref="O5139">IF(SUMPRODUCT(MAX(ISNUMBER(SEARCH(Fuel_Rules!$A$6:$A$30,$E5139))*ISNUMBER(SEARCH(Fuel_Rules!$B$6:$B$30,$F5139))*(Fuel_Rules!$A$6:$A$30&lt;&gt;"")))&gt;0,"Plug-in hybrid",IF($G5139="Diesel","Diesel","Gasoline"))</f>
        <v>Diesel</v>
      </c>
    </row>
    <row r="5140" spans="1:15" ht="15" customHeight="1" x14ac:dyDescent="0.25">
      <c r="A5140" s="1">
        <v>2022</v>
      </c>
      <c r="B5140" s="1" t="s">
        <v>6908</v>
      </c>
      <c r="C5140" s="1" t="s">
        <v>2169</v>
      </c>
      <c r="D5140" s="1" t="s">
        <v>7516</v>
      </c>
      <c r="E5140" s="1" t="s">
        <v>2137</v>
      </c>
      <c r="F5140" s="1" t="s">
        <v>2171</v>
      </c>
      <c r="G5140" s="1" t="s">
        <v>103</v>
      </c>
      <c r="H5140" s="1" t="s">
        <v>437</v>
      </c>
      <c r="I5140" s="1">
        <v>1.5</v>
      </c>
      <c r="J5140" s="1">
        <v>2023</v>
      </c>
      <c r="K5140" s="1">
        <v>209393</v>
      </c>
      <c r="L5140" s="1">
        <v>0</v>
      </c>
      <c r="M5140" s="1">
        <f t="array" ref="M5140">SUMPRODUCT(MAX(ISNUMBER(SEARCH('Class Rules'!$B$6:$B$85,$E5140))*ISNUMBER(SEARCH('Class Rules'!$C$6:$C$85,$F5140))*'Class Rules'!$A$6:$A$85))</f>
        <v>0</v>
      </c>
      <c r="N5140" s="1" t="str">
        <f t="array" ref="N5140">IF($M5140=0,'Class Rules'!$D$3,INDEX('Class Rules'!$D$6:$D$85,MATCH($M5140,'Class Rules'!$A$6:$A$85,0)))</f>
        <v>Passenger LDV</v>
      </c>
      <c r="O5140" s="1" t="str">
        <f t="array" ref="O5140">IF(SUMPRODUCT(MAX(ISNUMBER(SEARCH(Fuel_Rules!$A$6:$A$30,$E5140))*ISNUMBER(SEARCH(Fuel_Rules!$B$6:$B$30,$F5140))*(Fuel_Rules!$A$6:$A$30&lt;&gt;"")))&gt;0,"Plug-in hybrid",IF($G5140="Diesel","Diesel","Gasoline"))</f>
        <v>Gasoline</v>
      </c>
    </row>
    <row r="5141" spans="1:15" ht="15" customHeight="1" x14ac:dyDescent="0.25">
      <c r="A5141" s="1">
        <v>2022</v>
      </c>
      <c r="B5141" s="1" t="s">
        <v>6908</v>
      </c>
      <c r="C5141" s="1" t="s">
        <v>2169</v>
      </c>
      <c r="D5141" s="1" t="s">
        <v>7517</v>
      </c>
      <c r="E5141" s="1" t="s">
        <v>2137</v>
      </c>
      <c r="F5141" s="1" t="s">
        <v>2171</v>
      </c>
      <c r="G5141" s="1" t="s">
        <v>103</v>
      </c>
      <c r="H5141" s="1" t="s">
        <v>437</v>
      </c>
      <c r="I5141" s="1">
        <v>1.5</v>
      </c>
      <c r="J5141" s="1">
        <v>2023</v>
      </c>
      <c r="K5141" s="1">
        <v>192642</v>
      </c>
      <c r="L5141" s="1">
        <v>0</v>
      </c>
      <c r="M5141" s="1">
        <f t="array" ref="M5141">SUMPRODUCT(MAX(ISNUMBER(SEARCH('Class Rules'!$B$6:$B$85,$E5141))*ISNUMBER(SEARCH('Class Rules'!$C$6:$C$85,$F5141))*'Class Rules'!$A$6:$A$85))</f>
        <v>0</v>
      </c>
      <c r="N5141" s="1" t="str">
        <f t="array" ref="N5141">IF($M5141=0,'Class Rules'!$D$3,INDEX('Class Rules'!$D$6:$D$85,MATCH($M5141,'Class Rules'!$A$6:$A$85,0)))</f>
        <v>Passenger LDV</v>
      </c>
      <c r="O5141" s="1" t="str">
        <f t="array" ref="O5141">IF(SUMPRODUCT(MAX(ISNUMBER(SEARCH(Fuel_Rules!$A$6:$A$30,$E5141))*ISNUMBER(SEARCH(Fuel_Rules!$B$6:$B$30,$F5141))*(Fuel_Rules!$A$6:$A$30&lt;&gt;"")))&gt;0,"Plug-in hybrid",IF($G5141="Diesel","Diesel","Gasoline"))</f>
        <v>Gasoline</v>
      </c>
    </row>
    <row r="5142" spans="1:15" ht="15" customHeight="1" x14ac:dyDescent="0.25">
      <c r="A5142" s="1">
        <v>2022</v>
      </c>
      <c r="B5142" s="1" t="s">
        <v>6908</v>
      </c>
      <c r="C5142" s="1" t="s">
        <v>2172</v>
      </c>
      <c r="D5142" s="1" t="s">
        <v>7518</v>
      </c>
      <c r="E5142" s="1" t="s">
        <v>2137</v>
      </c>
      <c r="F5142" s="1" t="s">
        <v>2174</v>
      </c>
      <c r="G5142" s="1" t="s">
        <v>103</v>
      </c>
      <c r="H5142" s="1" t="s">
        <v>437</v>
      </c>
      <c r="I5142" s="1">
        <v>1.5</v>
      </c>
      <c r="J5142" s="1">
        <v>2023</v>
      </c>
      <c r="K5142" s="1">
        <v>195018</v>
      </c>
      <c r="L5142" s="1">
        <v>0</v>
      </c>
      <c r="M5142" s="1">
        <f t="array" ref="M5142">SUMPRODUCT(MAX(ISNUMBER(SEARCH('Class Rules'!$B$6:$B$85,$E5142))*ISNUMBER(SEARCH('Class Rules'!$C$6:$C$85,$F5142))*'Class Rules'!$A$6:$A$85))</f>
        <v>0</v>
      </c>
      <c r="N5142" s="1" t="str">
        <f t="array" ref="N5142">IF($M5142=0,'Class Rules'!$D$3,INDEX('Class Rules'!$D$6:$D$85,MATCH($M5142,'Class Rules'!$A$6:$A$85,0)))</f>
        <v>Passenger LDV</v>
      </c>
      <c r="O5142" s="1" t="str">
        <f t="array" ref="O5142">IF(SUMPRODUCT(MAX(ISNUMBER(SEARCH(Fuel_Rules!$A$6:$A$30,$E5142))*ISNUMBER(SEARCH(Fuel_Rules!$B$6:$B$30,$F5142))*(Fuel_Rules!$A$6:$A$30&lt;&gt;"")))&gt;0,"Plug-in hybrid",IF($G5142="Diesel","Diesel","Gasoline"))</f>
        <v>Gasoline</v>
      </c>
    </row>
    <row r="5143" spans="1:15" ht="15" customHeight="1" x14ac:dyDescent="0.25">
      <c r="A5143" s="1">
        <v>2022</v>
      </c>
      <c r="B5143" s="1" t="s">
        <v>6908</v>
      </c>
      <c r="C5143" s="1" t="s">
        <v>2172</v>
      </c>
      <c r="D5143" s="1" t="s">
        <v>7519</v>
      </c>
      <c r="E5143" s="1" t="s">
        <v>2137</v>
      </c>
      <c r="F5143" s="1" t="s">
        <v>2174</v>
      </c>
      <c r="G5143" s="1" t="s">
        <v>103</v>
      </c>
      <c r="H5143" s="1" t="s">
        <v>437</v>
      </c>
      <c r="I5143" s="1">
        <v>1.5</v>
      </c>
      <c r="J5143" s="1">
        <v>2023</v>
      </c>
      <c r="K5143" s="1">
        <v>172590</v>
      </c>
      <c r="L5143" s="1">
        <v>0</v>
      </c>
      <c r="M5143" s="1">
        <f t="array" ref="M5143">SUMPRODUCT(MAX(ISNUMBER(SEARCH('Class Rules'!$B$6:$B$85,$E5143))*ISNUMBER(SEARCH('Class Rules'!$C$6:$C$85,$F5143))*'Class Rules'!$A$6:$A$85))</f>
        <v>0</v>
      </c>
      <c r="N5143" s="1" t="str">
        <f t="array" ref="N5143">IF($M5143=0,'Class Rules'!$D$3,INDEX('Class Rules'!$D$6:$D$85,MATCH($M5143,'Class Rules'!$A$6:$A$85,0)))</f>
        <v>Passenger LDV</v>
      </c>
      <c r="O5143" s="1" t="str">
        <f t="array" ref="O5143">IF(SUMPRODUCT(MAX(ISNUMBER(SEARCH(Fuel_Rules!$A$6:$A$30,$E5143))*ISNUMBER(SEARCH(Fuel_Rules!$B$6:$B$30,$F5143))*(Fuel_Rules!$A$6:$A$30&lt;&gt;"")))&gt;0,"Plug-in hybrid",IF($G5143="Diesel","Diesel","Gasoline"))</f>
        <v>Gasoline</v>
      </c>
    </row>
    <row r="5144" spans="1:15" ht="15" customHeight="1" x14ac:dyDescent="0.25">
      <c r="A5144" s="1">
        <v>2022</v>
      </c>
      <c r="B5144" s="1" t="s">
        <v>6908</v>
      </c>
      <c r="C5144" s="1" t="s">
        <v>2175</v>
      </c>
      <c r="D5144" s="1" t="s">
        <v>7520</v>
      </c>
      <c r="E5144" s="1" t="s">
        <v>2137</v>
      </c>
      <c r="F5144" s="1" t="s">
        <v>2177</v>
      </c>
      <c r="G5144" s="1" t="s">
        <v>105</v>
      </c>
      <c r="H5144" s="1" t="s">
        <v>437</v>
      </c>
      <c r="I5144" s="1">
        <v>2.4</v>
      </c>
      <c r="J5144" s="1">
        <v>2023</v>
      </c>
      <c r="K5144" s="1">
        <v>403729</v>
      </c>
      <c r="L5144" s="1">
        <v>0</v>
      </c>
      <c r="M5144" s="1">
        <f t="array" ref="M5144">SUMPRODUCT(MAX(ISNUMBER(SEARCH('Class Rules'!$B$6:$B$85,$E5144))*ISNUMBER(SEARCH('Class Rules'!$C$6:$C$85,$F5144))*'Class Rules'!$A$6:$A$85))</f>
        <v>0</v>
      </c>
      <c r="N5144" s="1" t="str">
        <f t="array" ref="N5144">IF($M5144=0,'Class Rules'!$D$3,INDEX('Class Rules'!$D$6:$D$85,MATCH($M5144,'Class Rules'!$A$6:$A$85,0)))</f>
        <v>Passenger LDV</v>
      </c>
      <c r="O5144" s="1" t="str">
        <f t="array" ref="O5144">IF(SUMPRODUCT(MAX(ISNUMBER(SEARCH(Fuel_Rules!$A$6:$A$30,$E5144))*ISNUMBER(SEARCH(Fuel_Rules!$B$6:$B$30,$F5144))*(Fuel_Rules!$A$6:$A$30&lt;&gt;"")))&gt;0,"Plug-in hybrid",IF($G5144="Diesel","Diesel","Gasoline"))</f>
        <v>Diesel</v>
      </c>
    </row>
    <row r="5145" spans="1:15" ht="15" customHeight="1" x14ac:dyDescent="0.25">
      <c r="A5145" s="1">
        <v>2022</v>
      </c>
      <c r="B5145" s="1" t="s">
        <v>6908</v>
      </c>
      <c r="C5145" s="1" t="s">
        <v>2181</v>
      </c>
      <c r="D5145" s="1" t="s">
        <v>7521</v>
      </c>
      <c r="E5145" s="1" t="s">
        <v>2137</v>
      </c>
      <c r="F5145" s="1" t="s">
        <v>2183</v>
      </c>
      <c r="G5145" s="1" t="s">
        <v>105</v>
      </c>
      <c r="H5145" s="1" t="s">
        <v>437</v>
      </c>
      <c r="I5145" s="1">
        <v>2.4</v>
      </c>
      <c r="J5145" s="1">
        <v>2023</v>
      </c>
      <c r="K5145" s="1">
        <v>251214</v>
      </c>
      <c r="L5145" s="1">
        <v>0</v>
      </c>
      <c r="M5145" s="1">
        <f t="array" ref="M5145">SUMPRODUCT(MAX(ISNUMBER(SEARCH('Class Rules'!$B$6:$B$85,$E5145))*ISNUMBER(SEARCH('Class Rules'!$C$6:$C$85,$F5145))*'Class Rules'!$A$6:$A$85))</f>
        <v>16</v>
      </c>
      <c r="N5145" s="1" t="str">
        <f t="array" ref="N5145">IF($M5145=0,'Class Rules'!$D$3,INDEX('Class Rules'!$D$6:$D$85,MATCH($M5145,'Class Rules'!$A$6:$A$85,0)))</f>
        <v>Freight LDV</v>
      </c>
      <c r="O5145" s="1" t="str">
        <f t="array" ref="O5145">IF(SUMPRODUCT(MAX(ISNUMBER(SEARCH(Fuel_Rules!$A$6:$A$30,$E5145))*ISNUMBER(SEARCH(Fuel_Rules!$B$6:$B$30,$F5145))*(Fuel_Rules!$A$6:$A$30&lt;&gt;"")))&gt;0,"Plug-in hybrid",IF($G5145="Diesel","Diesel","Gasoline"))</f>
        <v>Diesel</v>
      </c>
    </row>
    <row r="5146" spans="1:15" ht="15" customHeight="1" x14ac:dyDescent="0.25">
      <c r="A5146" s="1">
        <v>2022</v>
      </c>
      <c r="B5146" s="1" t="s">
        <v>6908</v>
      </c>
      <c r="C5146" s="1" t="s">
        <v>2181</v>
      </c>
      <c r="D5146" s="1" t="s">
        <v>7522</v>
      </c>
      <c r="E5146" s="1" t="s">
        <v>2137</v>
      </c>
      <c r="F5146" s="1" t="s">
        <v>2183</v>
      </c>
      <c r="G5146" s="1" t="s">
        <v>105</v>
      </c>
      <c r="H5146" s="1" t="s">
        <v>437</v>
      </c>
      <c r="I5146" s="1">
        <v>2.4</v>
      </c>
      <c r="J5146" s="1">
        <v>2023</v>
      </c>
      <c r="K5146" s="1">
        <v>241990</v>
      </c>
      <c r="L5146" s="1">
        <v>0</v>
      </c>
      <c r="M5146" s="1">
        <f t="array" ref="M5146">SUMPRODUCT(MAX(ISNUMBER(SEARCH('Class Rules'!$B$6:$B$85,$E5146))*ISNUMBER(SEARCH('Class Rules'!$C$6:$C$85,$F5146))*'Class Rules'!$A$6:$A$85))</f>
        <v>16</v>
      </c>
      <c r="N5146" s="1" t="str">
        <f t="array" ref="N5146">IF($M5146=0,'Class Rules'!$D$3,INDEX('Class Rules'!$D$6:$D$85,MATCH($M5146,'Class Rules'!$A$6:$A$85,0)))</f>
        <v>Freight LDV</v>
      </c>
      <c r="O5146" s="1" t="str">
        <f t="array" ref="O5146">IF(SUMPRODUCT(MAX(ISNUMBER(SEARCH(Fuel_Rules!$A$6:$A$30,$E5146))*ISNUMBER(SEARCH(Fuel_Rules!$B$6:$B$30,$F5146))*(Fuel_Rules!$A$6:$A$30&lt;&gt;"")))&gt;0,"Plug-in hybrid",IF($G5146="Diesel","Diesel","Gasoline"))</f>
        <v>Diesel</v>
      </c>
    </row>
    <row r="5147" spans="1:15" ht="15" customHeight="1" x14ac:dyDescent="0.25">
      <c r="A5147" s="1">
        <v>2022</v>
      </c>
      <c r="B5147" s="1" t="s">
        <v>6908</v>
      </c>
      <c r="C5147" s="1" t="s">
        <v>2184</v>
      </c>
      <c r="D5147" s="1" t="s">
        <v>7523</v>
      </c>
      <c r="E5147" s="1" t="s">
        <v>2137</v>
      </c>
      <c r="F5147" s="1" t="s">
        <v>2186</v>
      </c>
      <c r="G5147" s="1" t="s">
        <v>105</v>
      </c>
      <c r="H5147" s="1" t="s">
        <v>298</v>
      </c>
      <c r="I5147" s="1">
        <v>2.4</v>
      </c>
      <c r="J5147" s="1">
        <v>2023</v>
      </c>
      <c r="K5147" s="1">
        <v>238115</v>
      </c>
      <c r="L5147" s="1">
        <v>0</v>
      </c>
      <c r="M5147" s="1">
        <f t="array" ref="M5147">SUMPRODUCT(MAX(ISNUMBER(SEARCH('Class Rules'!$B$6:$B$85,$E5147))*ISNUMBER(SEARCH('Class Rules'!$C$6:$C$85,$F5147))*'Class Rules'!$A$6:$A$85))</f>
        <v>16</v>
      </c>
      <c r="N5147" s="1" t="str">
        <f t="array" ref="N5147">IF($M5147=0,'Class Rules'!$D$3,INDEX('Class Rules'!$D$6:$D$85,MATCH($M5147,'Class Rules'!$A$6:$A$85,0)))</f>
        <v>Freight LDV</v>
      </c>
      <c r="O5147" s="1" t="str">
        <f t="array" ref="O5147">IF(SUMPRODUCT(MAX(ISNUMBER(SEARCH(Fuel_Rules!$A$6:$A$30,$E5147))*ISNUMBER(SEARCH(Fuel_Rules!$B$6:$B$30,$F5147))*(Fuel_Rules!$A$6:$A$30&lt;&gt;"")))&gt;0,"Plug-in hybrid",IF($G5147="Diesel","Diesel","Gasoline"))</f>
        <v>Diesel</v>
      </c>
    </row>
    <row r="5148" spans="1:15" ht="15" customHeight="1" x14ac:dyDescent="0.25">
      <c r="A5148" s="1">
        <v>2022</v>
      </c>
      <c r="B5148" s="1" t="s">
        <v>6908</v>
      </c>
      <c r="C5148" s="1" t="s">
        <v>2184</v>
      </c>
      <c r="D5148" s="1" t="s">
        <v>7524</v>
      </c>
      <c r="E5148" s="1" t="s">
        <v>2137</v>
      </c>
      <c r="F5148" s="1" t="s">
        <v>2186</v>
      </c>
      <c r="G5148" s="1" t="s">
        <v>105</v>
      </c>
      <c r="H5148" s="1" t="s">
        <v>298</v>
      </c>
      <c r="I5148" s="1">
        <v>2.4</v>
      </c>
      <c r="J5148" s="1">
        <v>2023</v>
      </c>
      <c r="K5148" s="1">
        <v>218256</v>
      </c>
      <c r="L5148" s="1">
        <v>0</v>
      </c>
      <c r="M5148" s="1">
        <f t="array" ref="M5148">SUMPRODUCT(MAX(ISNUMBER(SEARCH('Class Rules'!$B$6:$B$85,$E5148))*ISNUMBER(SEARCH('Class Rules'!$C$6:$C$85,$F5148))*'Class Rules'!$A$6:$A$85))</f>
        <v>16</v>
      </c>
      <c r="N5148" s="1" t="str">
        <f t="array" ref="N5148">IF($M5148=0,'Class Rules'!$D$3,INDEX('Class Rules'!$D$6:$D$85,MATCH($M5148,'Class Rules'!$A$6:$A$85,0)))</f>
        <v>Freight LDV</v>
      </c>
      <c r="O5148" s="1" t="str">
        <f t="array" ref="O5148">IF(SUMPRODUCT(MAX(ISNUMBER(SEARCH(Fuel_Rules!$A$6:$A$30,$E5148))*ISNUMBER(SEARCH(Fuel_Rules!$B$6:$B$30,$F5148))*(Fuel_Rules!$A$6:$A$30&lt;&gt;"")))&gt;0,"Plug-in hybrid",IF($G5148="Diesel","Diesel","Gasoline"))</f>
        <v>Diesel</v>
      </c>
    </row>
    <row r="5149" spans="1:15" ht="15" customHeight="1" x14ac:dyDescent="0.25">
      <c r="A5149" s="1">
        <v>2022</v>
      </c>
      <c r="B5149" s="1" t="s">
        <v>6908</v>
      </c>
      <c r="C5149" s="1" t="s">
        <v>2187</v>
      </c>
      <c r="D5149" s="1" t="s">
        <v>7525</v>
      </c>
      <c r="E5149" s="1" t="s">
        <v>2137</v>
      </c>
      <c r="F5149" s="1" t="s">
        <v>2189</v>
      </c>
      <c r="G5149" s="1" t="s">
        <v>103</v>
      </c>
      <c r="H5149" s="1" t="s">
        <v>437</v>
      </c>
      <c r="I5149" s="1">
        <v>2</v>
      </c>
      <c r="J5149" s="1">
        <v>2023</v>
      </c>
      <c r="K5149" s="1">
        <v>162411</v>
      </c>
      <c r="L5149" s="1">
        <v>0</v>
      </c>
      <c r="M5149" s="1">
        <f t="array" ref="M5149">SUMPRODUCT(MAX(ISNUMBER(SEARCH('Class Rules'!$B$6:$B$85,$E5149))*ISNUMBER(SEARCH('Class Rules'!$C$6:$C$85,$F5149))*'Class Rules'!$A$6:$A$85))</f>
        <v>0</v>
      </c>
      <c r="N5149" s="1" t="str">
        <f t="array" ref="N5149">IF($M5149=0,'Class Rules'!$D$3,INDEX('Class Rules'!$D$6:$D$85,MATCH($M5149,'Class Rules'!$A$6:$A$85,0)))</f>
        <v>Passenger LDV</v>
      </c>
      <c r="O5149" s="1" t="str">
        <f t="array" ref="O5149">IF(SUMPRODUCT(MAX(ISNUMBER(SEARCH(Fuel_Rules!$A$6:$A$30,$E5149))*ISNUMBER(SEARCH(Fuel_Rules!$B$6:$B$30,$F5149))*(Fuel_Rules!$A$6:$A$30&lt;&gt;"")))&gt;0,"Plug-in hybrid",IF($G5149="Diesel","Diesel","Gasoline"))</f>
        <v>Gasoline</v>
      </c>
    </row>
    <row r="5150" spans="1:15" ht="15" customHeight="1" x14ac:dyDescent="0.25">
      <c r="A5150" s="1">
        <v>2022</v>
      </c>
      <c r="B5150" s="1" t="s">
        <v>6908</v>
      </c>
      <c r="C5150" s="1" t="s">
        <v>2190</v>
      </c>
      <c r="D5150" s="1" t="s">
        <v>7526</v>
      </c>
      <c r="E5150" s="1" t="s">
        <v>2137</v>
      </c>
      <c r="F5150" s="1" t="s">
        <v>2192</v>
      </c>
      <c r="G5150" s="1" t="s">
        <v>103</v>
      </c>
      <c r="H5150" s="1" t="s">
        <v>437</v>
      </c>
      <c r="I5150" s="1">
        <v>2</v>
      </c>
      <c r="J5150" s="1">
        <v>2023</v>
      </c>
      <c r="K5150" s="1">
        <v>180522</v>
      </c>
      <c r="L5150" s="1">
        <v>0</v>
      </c>
      <c r="M5150" s="1">
        <f t="array" ref="M5150">SUMPRODUCT(MAX(ISNUMBER(SEARCH('Class Rules'!$B$6:$B$85,$E5150))*ISNUMBER(SEARCH('Class Rules'!$C$6:$C$85,$F5150))*'Class Rules'!$A$6:$A$85))</f>
        <v>0</v>
      </c>
      <c r="N5150" s="1" t="str">
        <f t="array" ref="N5150">IF($M5150=0,'Class Rules'!$D$3,INDEX('Class Rules'!$D$6:$D$85,MATCH($M5150,'Class Rules'!$A$6:$A$85,0)))</f>
        <v>Passenger LDV</v>
      </c>
      <c r="O5150" s="1" t="str">
        <f t="array" ref="O5150">IF(SUMPRODUCT(MAX(ISNUMBER(SEARCH(Fuel_Rules!$A$6:$A$30,$E5150))*ISNUMBER(SEARCH(Fuel_Rules!$B$6:$B$30,$F5150))*(Fuel_Rules!$A$6:$A$30&lt;&gt;"")))&gt;0,"Plug-in hybrid",IF($G5150="Diesel","Diesel","Gasoline"))</f>
        <v>Gasoline</v>
      </c>
    </row>
    <row r="5151" spans="1:15" ht="15" customHeight="1" x14ac:dyDescent="0.25">
      <c r="A5151" s="1">
        <v>2022</v>
      </c>
      <c r="B5151" s="1" t="s">
        <v>6908</v>
      </c>
      <c r="C5151" s="1" t="s">
        <v>2193</v>
      </c>
      <c r="D5151" s="1" t="s">
        <v>7527</v>
      </c>
      <c r="E5151" s="1" t="s">
        <v>2137</v>
      </c>
      <c r="F5151" s="1" t="s">
        <v>2195</v>
      </c>
      <c r="G5151" s="1" t="s">
        <v>103</v>
      </c>
      <c r="H5151" s="1" t="s">
        <v>437</v>
      </c>
      <c r="I5151" s="1">
        <v>2</v>
      </c>
      <c r="J5151" s="1">
        <v>2023</v>
      </c>
      <c r="K5151" s="1">
        <v>174065</v>
      </c>
      <c r="L5151" s="1">
        <v>0</v>
      </c>
      <c r="M5151" s="1">
        <f t="array" ref="M5151">SUMPRODUCT(MAX(ISNUMBER(SEARCH('Class Rules'!$B$6:$B$85,$E5151))*ISNUMBER(SEARCH('Class Rules'!$C$6:$C$85,$F5151))*'Class Rules'!$A$6:$A$85))</f>
        <v>0</v>
      </c>
      <c r="N5151" s="1" t="str">
        <f t="array" ref="N5151">IF($M5151=0,'Class Rules'!$D$3,INDEX('Class Rules'!$D$6:$D$85,MATCH($M5151,'Class Rules'!$A$6:$A$85,0)))</f>
        <v>Passenger LDV</v>
      </c>
      <c r="O5151" s="1" t="str">
        <f t="array" ref="O5151">IF(SUMPRODUCT(MAX(ISNUMBER(SEARCH(Fuel_Rules!$A$6:$A$30,$E5151))*ISNUMBER(SEARCH(Fuel_Rules!$B$6:$B$30,$F5151))*(Fuel_Rules!$A$6:$A$30&lt;&gt;"")))&gt;0,"Plug-in hybrid",IF($G5151="Diesel","Diesel","Gasoline"))</f>
        <v>Gasoline</v>
      </c>
    </row>
    <row r="5152" spans="1:15" ht="15" customHeight="1" x14ac:dyDescent="0.25">
      <c r="A5152" s="1">
        <v>2022</v>
      </c>
      <c r="B5152" s="1" t="s">
        <v>6908</v>
      </c>
      <c r="C5152" s="1" t="s">
        <v>2199</v>
      </c>
      <c r="D5152" s="1" t="s">
        <v>7528</v>
      </c>
      <c r="E5152" s="1" t="s">
        <v>2137</v>
      </c>
      <c r="F5152" s="1" t="s">
        <v>2201</v>
      </c>
      <c r="G5152" s="1" t="s">
        <v>103</v>
      </c>
      <c r="H5152" s="1" t="s">
        <v>437</v>
      </c>
      <c r="I5152" s="1">
        <v>1.5</v>
      </c>
      <c r="J5152" s="1">
        <v>2023</v>
      </c>
      <c r="K5152" s="1">
        <v>244893</v>
      </c>
      <c r="L5152" s="1">
        <v>0</v>
      </c>
      <c r="M5152" s="1">
        <f t="array" ref="M5152">SUMPRODUCT(MAX(ISNUMBER(SEARCH('Class Rules'!$B$6:$B$85,$E5152))*ISNUMBER(SEARCH('Class Rules'!$C$6:$C$85,$F5152))*'Class Rules'!$A$6:$A$85))</f>
        <v>0</v>
      </c>
      <c r="N5152" s="1" t="str">
        <f t="array" ref="N5152">IF($M5152=0,'Class Rules'!$D$3,INDEX('Class Rules'!$D$6:$D$85,MATCH($M5152,'Class Rules'!$A$6:$A$85,0)))</f>
        <v>Passenger LDV</v>
      </c>
      <c r="O5152" s="1" t="str">
        <f t="array" ref="O5152">IF(SUMPRODUCT(MAX(ISNUMBER(SEARCH(Fuel_Rules!$A$6:$A$30,$E5152))*ISNUMBER(SEARCH(Fuel_Rules!$B$6:$B$30,$F5152))*(Fuel_Rules!$A$6:$A$30&lt;&gt;"")))&gt;0,"Plug-in hybrid",IF($G5152="Diesel","Diesel","Gasoline"))</f>
        <v>Gasoline</v>
      </c>
    </row>
    <row r="5153" spans="1:15" ht="15" customHeight="1" x14ac:dyDescent="0.25">
      <c r="A5153" s="1">
        <v>2022</v>
      </c>
      <c r="B5153" s="1" t="s">
        <v>6908</v>
      </c>
      <c r="C5153" s="1" t="s">
        <v>2199</v>
      </c>
      <c r="D5153" s="1" t="s">
        <v>7529</v>
      </c>
      <c r="E5153" s="1" t="s">
        <v>2137</v>
      </c>
      <c r="F5153" s="1" t="s">
        <v>2201</v>
      </c>
      <c r="G5153" s="1" t="s">
        <v>103</v>
      </c>
      <c r="H5153" s="1" t="s">
        <v>437</v>
      </c>
      <c r="I5153" s="1">
        <v>1.5</v>
      </c>
      <c r="J5153" s="1">
        <v>2023</v>
      </c>
      <c r="K5153" s="1">
        <v>224567</v>
      </c>
      <c r="L5153" s="1">
        <v>0</v>
      </c>
      <c r="M5153" s="1">
        <f t="array" ref="M5153">SUMPRODUCT(MAX(ISNUMBER(SEARCH('Class Rules'!$B$6:$B$85,$E5153))*ISNUMBER(SEARCH('Class Rules'!$C$6:$C$85,$F5153))*'Class Rules'!$A$6:$A$85))</f>
        <v>0</v>
      </c>
      <c r="N5153" s="1" t="str">
        <f t="array" ref="N5153">IF($M5153=0,'Class Rules'!$D$3,INDEX('Class Rules'!$D$6:$D$85,MATCH($M5153,'Class Rules'!$A$6:$A$85,0)))</f>
        <v>Passenger LDV</v>
      </c>
      <c r="O5153" s="1" t="str">
        <f t="array" ref="O5153">IF(SUMPRODUCT(MAX(ISNUMBER(SEARCH(Fuel_Rules!$A$6:$A$30,$E5153))*ISNUMBER(SEARCH(Fuel_Rules!$B$6:$B$30,$F5153))*(Fuel_Rules!$A$6:$A$30&lt;&gt;"")))&gt;0,"Plug-in hybrid",IF($G5153="Diesel","Diesel","Gasoline"))</f>
        <v>Gasoline</v>
      </c>
    </row>
    <row r="5154" spans="1:15" ht="15" customHeight="1" x14ac:dyDescent="0.25">
      <c r="A5154" s="1">
        <v>2022</v>
      </c>
      <c r="B5154" s="1" t="s">
        <v>6908</v>
      </c>
      <c r="C5154" s="1" t="s">
        <v>2202</v>
      </c>
      <c r="D5154" s="1" t="s">
        <v>7530</v>
      </c>
      <c r="E5154" s="1" t="s">
        <v>2137</v>
      </c>
      <c r="F5154" s="1" t="s">
        <v>2204</v>
      </c>
      <c r="G5154" s="1" t="s">
        <v>105</v>
      </c>
      <c r="H5154" s="1" t="s">
        <v>437</v>
      </c>
      <c r="I5154" s="1">
        <v>2.4</v>
      </c>
      <c r="J5154" s="1">
        <v>2023</v>
      </c>
      <c r="K5154" s="1">
        <v>254998</v>
      </c>
      <c r="L5154" s="1">
        <v>0</v>
      </c>
      <c r="M5154" s="1">
        <f t="array" ref="M5154">SUMPRODUCT(MAX(ISNUMBER(SEARCH('Class Rules'!$B$6:$B$85,$E5154))*ISNUMBER(SEARCH('Class Rules'!$C$6:$C$85,$F5154))*'Class Rules'!$A$6:$A$85))</f>
        <v>16</v>
      </c>
      <c r="N5154" s="1" t="str">
        <f t="array" ref="N5154">IF($M5154=0,'Class Rules'!$D$3,INDEX('Class Rules'!$D$6:$D$85,MATCH($M5154,'Class Rules'!$A$6:$A$85,0)))</f>
        <v>Freight LDV</v>
      </c>
      <c r="O5154" s="1" t="str">
        <f t="array" ref="O5154">IF(SUMPRODUCT(MAX(ISNUMBER(SEARCH(Fuel_Rules!$A$6:$A$30,$E5154))*ISNUMBER(SEARCH(Fuel_Rules!$B$6:$B$30,$F5154))*(Fuel_Rules!$A$6:$A$30&lt;&gt;"")))&gt;0,"Plug-in hybrid",IF($G5154="Diesel","Diesel","Gasoline"))</f>
        <v>Diesel</v>
      </c>
    </row>
    <row r="5155" spans="1:15" ht="15" customHeight="1" x14ac:dyDescent="0.25">
      <c r="A5155" s="1">
        <v>2022</v>
      </c>
      <c r="B5155" s="1" t="s">
        <v>6908</v>
      </c>
      <c r="C5155" s="1" t="s">
        <v>2202</v>
      </c>
      <c r="D5155" s="1" t="s">
        <v>7531</v>
      </c>
      <c r="E5155" s="1" t="s">
        <v>2137</v>
      </c>
      <c r="F5155" s="1" t="s">
        <v>2204</v>
      </c>
      <c r="G5155" s="1" t="s">
        <v>105</v>
      </c>
      <c r="H5155" s="1" t="s">
        <v>437</v>
      </c>
      <c r="I5155" s="1">
        <v>2.4</v>
      </c>
      <c r="J5155" s="1">
        <v>2023</v>
      </c>
      <c r="K5155" s="1">
        <v>245990</v>
      </c>
      <c r="L5155" s="1">
        <v>0</v>
      </c>
      <c r="M5155" s="1">
        <f t="array" ref="M5155">SUMPRODUCT(MAX(ISNUMBER(SEARCH('Class Rules'!$B$6:$B$85,$E5155))*ISNUMBER(SEARCH('Class Rules'!$C$6:$C$85,$F5155))*'Class Rules'!$A$6:$A$85))</f>
        <v>16</v>
      </c>
      <c r="N5155" s="1" t="str">
        <f t="array" ref="N5155">IF($M5155=0,'Class Rules'!$D$3,INDEX('Class Rules'!$D$6:$D$85,MATCH($M5155,'Class Rules'!$A$6:$A$85,0)))</f>
        <v>Freight LDV</v>
      </c>
      <c r="O5155" s="1" t="str">
        <f t="array" ref="O5155">IF(SUMPRODUCT(MAX(ISNUMBER(SEARCH(Fuel_Rules!$A$6:$A$30,$E5155))*ISNUMBER(SEARCH(Fuel_Rules!$B$6:$B$30,$F5155))*(Fuel_Rules!$A$6:$A$30&lt;&gt;"")))&gt;0,"Plug-in hybrid",IF($G5155="Diesel","Diesel","Gasoline"))</f>
        <v>Diesel</v>
      </c>
    </row>
    <row r="5156" spans="1:15" ht="15" customHeight="1" x14ac:dyDescent="0.25">
      <c r="A5156" s="1">
        <v>2022</v>
      </c>
      <c r="B5156" s="1" t="s">
        <v>6908</v>
      </c>
      <c r="C5156" s="1" t="s">
        <v>2208</v>
      </c>
      <c r="D5156" s="1" t="s">
        <v>7532</v>
      </c>
      <c r="E5156" s="1" t="s">
        <v>2137</v>
      </c>
      <c r="F5156" s="1" t="s">
        <v>2210</v>
      </c>
      <c r="G5156" s="1" t="s">
        <v>103</v>
      </c>
      <c r="H5156" s="1" t="s">
        <v>437</v>
      </c>
      <c r="I5156" s="1">
        <v>1.5</v>
      </c>
      <c r="J5156" s="1">
        <v>2023</v>
      </c>
      <c r="K5156" s="1">
        <v>228042</v>
      </c>
      <c r="L5156" s="1">
        <v>0</v>
      </c>
      <c r="M5156" s="1">
        <f t="array" ref="M5156">SUMPRODUCT(MAX(ISNUMBER(SEARCH('Class Rules'!$B$6:$B$85,$E5156))*ISNUMBER(SEARCH('Class Rules'!$C$6:$C$85,$F5156))*'Class Rules'!$A$6:$A$85))</f>
        <v>0</v>
      </c>
      <c r="N5156" s="1" t="str">
        <f t="array" ref="N5156">IF($M5156=0,'Class Rules'!$D$3,INDEX('Class Rules'!$D$6:$D$85,MATCH($M5156,'Class Rules'!$A$6:$A$85,0)))</f>
        <v>Passenger LDV</v>
      </c>
      <c r="O5156" s="1" t="str">
        <f t="array" ref="O5156">IF(SUMPRODUCT(MAX(ISNUMBER(SEARCH(Fuel_Rules!$A$6:$A$30,$E5156))*ISNUMBER(SEARCH(Fuel_Rules!$B$6:$B$30,$F5156))*(Fuel_Rules!$A$6:$A$30&lt;&gt;"")))&gt;0,"Plug-in hybrid",IF($G5156="Diesel","Diesel","Gasoline"))</f>
        <v>Gasoline</v>
      </c>
    </row>
    <row r="5157" spans="1:15" ht="15" customHeight="1" x14ac:dyDescent="0.25">
      <c r="A5157" s="1">
        <v>2022</v>
      </c>
      <c r="B5157" s="1" t="s">
        <v>6908</v>
      </c>
      <c r="C5157" s="1" t="s">
        <v>2211</v>
      </c>
      <c r="D5157" s="1" t="s">
        <v>7533</v>
      </c>
      <c r="E5157" s="1" t="s">
        <v>2137</v>
      </c>
      <c r="F5157" s="1" t="s">
        <v>2213</v>
      </c>
      <c r="G5157" s="1" t="s">
        <v>103</v>
      </c>
      <c r="H5157" s="1" t="s">
        <v>437</v>
      </c>
      <c r="I5157" s="1">
        <v>2</v>
      </c>
      <c r="J5157" s="1">
        <v>2023</v>
      </c>
      <c r="K5157" s="1">
        <v>190557</v>
      </c>
      <c r="L5157" s="1">
        <v>0</v>
      </c>
      <c r="M5157" s="1">
        <f t="array" ref="M5157">SUMPRODUCT(MAX(ISNUMBER(SEARCH('Class Rules'!$B$6:$B$85,$E5157))*ISNUMBER(SEARCH('Class Rules'!$C$6:$C$85,$F5157))*'Class Rules'!$A$6:$A$85))</f>
        <v>0</v>
      </c>
      <c r="N5157" s="1" t="str">
        <f t="array" ref="N5157">IF($M5157=0,'Class Rules'!$D$3,INDEX('Class Rules'!$D$6:$D$85,MATCH($M5157,'Class Rules'!$A$6:$A$85,0)))</f>
        <v>Passenger LDV</v>
      </c>
      <c r="O5157" s="1" t="str">
        <f t="array" ref="O5157">IF(SUMPRODUCT(MAX(ISNUMBER(SEARCH(Fuel_Rules!$A$6:$A$30,$E5157))*ISNUMBER(SEARCH(Fuel_Rules!$B$6:$B$30,$F5157))*(Fuel_Rules!$A$6:$A$30&lt;&gt;"")))&gt;0,"Plug-in hybrid",IF($G5157="Diesel","Diesel","Gasoline"))</f>
        <v>Gasoline</v>
      </c>
    </row>
    <row r="5158" spans="1:15" ht="15" customHeight="1" x14ac:dyDescent="0.25">
      <c r="A5158" s="1">
        <v>2022</v>
      </c>
      <c r="B5158" s="1" t="s">
        <v>6908</v>
      </c>
      <c r="C5158" s="1" t="s">
        <v>2214</v>
      </c>
      <c r="D5158" s="1" t="s">
        <v>7534</v>
      </c>
      <c r="E5158" s="1" t="s">
        <v>2137</v>
      </c>
      <c r="F5158" s="1" t="s">
        <v>2216</v>
      </c>
      <c r="G5158" s="1" t="s">
        <v>103</v>
      </c>
      <c r="H5158" s="1" t="s">
        <v>437</v>
      </c>
      <c r="I5158" s="1">
        <v>2</v>
      </c>
      <c r="J5158" s="1">
        <v>2023</v>
      </c>
      <c r="K5158" s="1">
        <v>179099</v>
      </c>
      <c r="L5158" s="1">
        <v>0</v>
      </c>
      <c r="M5158" s="1">
        <f t="array" ref="M5158">SUMPRODUCT(MAX(ISNUMBER(SEARCH('Class Rules'!$B$6:$B$85,$E5158))*ISNUMBER(SEARCH('Class Rules'!$C$6:$C$85,$F5158))*'Class Rules'!$A$6:$A$85))</f>
        <v>0</v>
      </c>
      <c r="N5158" s="1" t="str">
        <f t="array" ref="N5158">IF($M5158=0,'Class Rules'!$D$3,INDEX('Class Rules'!$D$6:$D$85,MATCH($M5158,'Class Rules'!$A$6:$A$85,0)))</f>
        <v>Passenger LDV</v>
      </c>
      <c r="O5158" s="1" t="str">
        <f t="array" ref="O5158">IF(SUMPRODUCT(MAX(ISNUMBER(SEARCH(Fuel_Rules!$A$6:$A$30,$E5158))*ISNUMBER(SEARCH(Fuel_Rules!$B$6:$B$30,$F5158))*(Fuel_Rules!$A$6:$A$30&lt;&gt;"")))&gt;0,"Plug-in hybrid",IF($G5158="Diesel","Diesel","Gasoline"))</f>
        <v>Gasoline</v>
      </c>
    </row>
    <row r="5159" spans="1:15" ht="15" customHeight="1" x14ac:dyDescent="0.25">
      <c r="A5159" s="1">
        <v>2022</v>
      </c>
      <c r="B5159" s="1" t="s">
        <v>6908</v>
      </c>
      <c r="C5159" s="1" t="s">
        <v>2217</v>
      </c>
      <c r="D5159" s="1" t="s">
        <v>7535</v>
      </c>
      <c r="E5159" s="1" t="s">
        <v>2137</v>
      </c>
      <c r="F5159" s="1" t="s">
        <v>2219</v>
      </c>
      <c r="G5159" s="1" t="s">
        <v>103</v>
      </c>
      <c r="H5159" s="1" t="s">
        <v>437</v>
      </c>
      <c r="I5159" s="1">
        <v>3</v>
      </c>
      <c r="J5159" s="1">
        <v>2023</v>
      </c>
      <c r="K5159" s="1">
        <v>293174</v>
      </c>
      <c r="L5159" s="1">
        <v>0</v>
      </c>
      <c r="M5159" s="1">
        <f t="array" ref="M5159">SUMPRODUCT(MAX(ISNUMBER(SEARCH('Class Rules'!$B$6:$B$85,$E5159))*ISNUMBER(SEARCH('Class Rules'!$C$6:$C$85,$F5159))*'Class Rules'!$A$6:$A$85))</f>
        <v>0</v>
      </c>
      <c r="N5159" s="1" t="str">
        <f t="array" ref="N5159">IF($M5159=0,'Class Rules'!$D$3,INDEX('Class Rules'!$D$6:$D$85,MATCH($M5159,'Class Rules'!$A$6:$A$85,0)))</f>
        <v>Passenger LDV</v>
      </c>
      <c r="O5159" s="1" t="str">
        <f t="array" ref="O5159">IF(SUMPRODUCT(MAX(ISNUMBER(SEARCH(Fuel_Rules!$A$6:$A$30,$E5159))*ISNUMBER(SEARCH(Fuel_Rules!$B$6:$B$30,$F5159))*(Fuel_Rules!$A$6:$A$30&lt;&gt;"")))&gt;0,"Plug-in hybrid",IF($G5159="Diesel","Diesel","Gasoline"))</f>
        <v>Gasoline</v>
      </c>
    </row>
    <row r="5160" spans="1:15" ht="15" customHeight="1" x14ac:dyDescent="0.25">
      <c r="A5160" s="1">
        <v>2022</v>
      </c>
      <c r="B5160" s="1" t="s">
        <v>6908</v>
      </c>
      <c r="C5160" s="1" t="s">
        <v>2251</v>
      </c>
      <c r="D5160" s="1" t="s">
        <v>7536</v>
      </c>
      <c r="E5160" s="1" t="s">
        <v>2222</v>
      </c>
      <c r="F5160" s="1" t="s">
        <v>2253</v>
      </c>
      <c r="G5160" s="1" t="s">
        <v>105</v>
      </c>
      <c r="H5160" s="1" t="s">
        <v>437</v>
      </c>
      <c r="I5160" s="1">
        <v>2.2999999999999998</v>
      </c>
      <c r="J5160" s="1">
        <v>2023</v>
      </c>
      <c r="K5160" s="1">
        <v>302752</v>
      </c>
      <c r="L5160" s="1">
        <v>0</v>
      </c>
      <c r="M5160" s="1">
        <f t="array" ref="M5160">SUMPRODUCT(MAX(ISNUMBER(SEARCH('Class Rules'!$B$6:$B$85,$E5160))*ISNUMBER(SEARCH('Class Rules'!$C$6:$C$85,$F5160))*'Class Rules'!$A$6:$A$85))</f>
        <v>17</v>
      </c>
      <c r="N5160" s="1" t="str">
        <f t="array" ref="N5160">IF($M5160=0,'Class Rules'!$D$3,INDEX('Class Rules'!$D$6:$D$85,MATCH($M5160,'Class Rules'!$A$6:$A$85,0)))</f>
        <v>Freight LDV</v>
      </c>
      <c r="O5160" s="1" t="str">
        <f t="array" ref="O5160">IF(SUMPRODUCT(MAX(ISNUMBER(SEARCH(Fuel_Rules!$A$6:$A$30,$E5160))*ISNUMBER(SEARCH(Fuel_Rules!$B$6:$B$30,$F5160))*(Fuel_Rules!$A$6:$A$30&lt;&gt;"")))&gt;0,"Plug-in hybrid",IF($G5160="Diesel","Diesel","Gasoline"))</f>
        <v>Diesel</v>
      </c>
    </row>
    <row r="5161" spans="1:15" ht="15" customHeight="1" x14ac:dyDescent="0.25">
      <c r="A5161" s="1">
        <v>2022</v>
      </c>
      <c r="B5161" s="1" t="s">
        <v>6908</v>
      </c>
      <c r="C5161" s="1" t="s">
        <v>2263</v>
      </c>
      <c r="D5161" s="1" t="s">
        <v>7537</v>
      </c>
      <c r="E5161" s="1" t="s">
        <v>2222</v>
      </c>
      <c r="F5161" s="1" t="s">
        <v>2265</v>
      </c>
      <c r="G5161" s="1" t="s">
        <v>105</v>
      </c>
      <c r="H5161" s="1" t="s">
        <v>437</v>
      </c>
      <c r="I5161" s="1">
        <v>2.2999999999999998</v>
      </c>
      <c r="J5161" s="1">
        <v>2023</v>
      </c>
      <c r="K5161" s="1">
        <v>274801</v>
      </c>
      <c r="L5161" s="1">
        <v>0</v>
      </c>
      <c r="M5161" s="1">
        <f t="array" ref="M5161">SUMPRODUCT(MAX(ISNUMBER(SEARCH('Class Rules'!$B$6:$B$85,$E5161))*ISNUMBER(SEARCH('Class Rules'!$C$6:$C$85,$F5161))*'Class Rules'!$A$6:$A$85))</f>
        <v>17</v>
      </c>
      <c r="N5161" s="1" t="str">
        <f t="array" ref="N5161">IF($M5161=0,'Class Rules'!$D$3,INDEX('Class Rules'!$D$6:$D$85,MATCH($M5161,'Class Rules'!$A$6:$A$85,0)))</f>
        <v>Freight LDV</v>
      </c>
      <c r="O5161" s="1" t="str">
        <f t="array" ref="O5161">IF(SUMPRODUCT(MAX(ISNUMBER(SEARCH(Fuel_Rules!$A$6:$A$30,$E5161))*ISNUMBER(SEARCH(Fuel_Rules!$B$6:$B$30,$F5161))*(Fuel_Rules!$A$6:$A$30&lt;&gt;"")))&gt;0,"Plug-in hybrid",IF($G5161="Diesel","Diesel","Gasoline"))</f>
        <v>Diesel</v>
      </c>
    </row>
    <row r="5162" spans="1:15" ht="15" customHeight="1" x14ac:dyDescent="0.25">
      <c r="A5162" s="1">
        <v>2022</v>
      </c>
      <c r="B5162" s="1" t="s">
        <v>6908</v>
      </c>
      <c r="C5162" s="1" t="s">
        <v>2266</v>
      </c>
      <c r="D5162" s="1" t="s">
        <v>7538</v>
      </c>
      <c r="E5162" s="1" t="s">
        <v>2222</v>
      </c>
      <c r="F5162" s="1" t="s">
        <v>2268</v>
      </c>
      <c r="G5162" s="1" t="s">
        <v>105</v>
      </c>
      <c r="H5162" s="1" t="s">
        <v>437</v>
      </c>
      <c r="I5162" s="1">
        <v>2.2999999999999998</v>
      </c>
      <c r="J5162" s="1">
        <v>2023</v>
      </c>
      <c r="K5162" s="1">
        <v>267845</v>
      </c>
      <c r="L5162" s="1">
        <v>0</v>
      </c>
      <c r="M5162" s="1">
        <f t="array" ref="M5162">SUMPRODUCT(MAX(ISNUMBER(SEARCH('Class Rules'!$B$6:$B$85,$E5162))*ISNUMBER(SEARCH('Class Rules'!$C$6:$C$85,$F5162))*'Class Rules'!$A$6:$A$85))</f>
        <v>17</v>
      </c>
      <c r="N5162" s="1" t="str">
        <f t="array" ref="N5162">IF($M5162=0,'Class Rules'!$D$3,INDEX('Class Rules'!$D$6:$D$85,MATCH($M5162,'Class Rules'!$A$6:$A$85,0)))</f>
        <v>Freight LDV</v>
      </c>
      <c r="O5162" s="1" t="str">
        <f t="array" ref="O5162">IF(SUMPRODUCT(MAX(ISNUMBER(SEARCH(Fuel_Rules!$A$6:$A$30,$E5162))*ISNUMBER(SEARCH(Fuel_Rules!$B$6:$B$30,$F5162))*(Fuel_Rules!$A$6:$A$30&lt;&gt;"")))&gt;0,"Plug-in hybrid",IF($G5162="Diesel","Diesel","Gasoline"))</f>
        <v>Diesel</v>
      </c>
    </row>
    <row r="5163" spans="1:15" ht="15" customHeight="1" x14ac:dyDescent="0.25">
      <c r="A5163" s="1">
        <v>2022</v>
      </c>
      <c r="B5163" s="1" t="s">
        <v>6908</v>
      </c>
      <c r="C5163" s="1" t="s">
        <v>2266</v>
      </c>
      <c r="D5163" s="1" t="s">
        <v>7539</v>
      </c>
      <c r="E5163" s="1" t="s">
        <v>2222</v>
      </c>
      <c r="F5163" s="1" t="s">
        <v>2268</v>
      </c>
      <c r="G5163" s="1" t="s">
        <v>105</v>
      </c>
      <c r="H5163" s="1" t="s">
        <v>437</v>
      </c>
      <c r="I5163" s="1">
        <v>2.2999999999999998</v>
      </c>
      <c r="J5163" s="1">
        <v>2023</v>
      </c>
      <c r="K5163" s="1">
        <v>257286</v>
      </c>
      <c r="L5163" s="1">
        <v>0</v>
      </c>
      <c r="M5163" s="1">
        <f t="array" ref="M5163">SUMPRODUCT(MAX(ISNUMBER(SEARCH('Class Rules'!$B$6:$B$85,$E5163))*ISNUMBER(SEARCH('Class Rules'!$C$6:$C$85,$F5163))*'Class Rules'!$A$6:$A$85))</f>
        <v>17</v>
      </c>
      <c r="N5163" s="1" t="str">
        <f t="array" ref="N5163">IF($M5163=0,'Class Rules'!$D$3,INDEX('Class Rules'!$D$6:$D$85,MATCH($M5163,'Class Rules'!$A$6:$A$85,0)))</f>
        <v>Freight LDV</v>
      </c>
      <c r="O5163" s="1" t="str">
        <f t="array" ref="O5163">IF(SUMPRODUCT(MAX(ISNUMBER(SEARCH(Fuel_Rules!$A$6:$A$30,$E5163))*ISNUMBER(SEARCH(Fuel_Rules!$B$6:$B$30,$F5163))*(Fuel_Rules!$A$6:$A$30&lt;&gt;"")))&gt;0,"Plug-in hybrid",IF($G5163="Diesel","Diesel","Gasoline"))</f>
        <v>Diesel</v>
      </c>
    </row>
    <row r="5164" spans="1:15" ht="15" customHeight="1" x14ac:dyDescent="0.25">
      <c r="A5164" s="1">
        <v>2022</v>
      </c>
      <c r="B5164" s="1" t="s">
        <v>6908</v>
      </c>
      <c r="C5164" s="1" t="s">
        <v>2269</v>
      </c>
      <c r="D5164" s="1" t="s">
        <v>7540</v>
      </c>
      <c r="E5164" s="1" t="s">
        <v>2222</v>
      </c>
      <c r="F5164" s="1" t="s">
        <v>2271</v>
      </c>
      <c r="G5164" s="1" t="s">
        <v>105</v>
      </c>
      <c r="H5164" s="1" t="s">
        <v>298</v>
      </c>
      <c r="I5164" s="1">
        <v>2.2999999999999998</v>
      </c>
      <c r="J5164" s="1">
        <v>2023</v>
      </c>
      <c r="K5164" s="1">
        <v>227416</v>
      </c>
      <c r="L5164" s="1">
        <v>0</v>
      </c>
      <c r="M5164" s="1">
        <f t="array" ref="M5164">SUMPRODUCT(MAX(ISNUMBER(SEARCH('Class Rules'!$B$6:$B$85,$E5164))*ISNUMBER(SEARCH('Class Rules'!$C$6:$C$85,$F5164))*'Class Rules'!$A$6:$A$85))</f>
        <v>17</v>
      </c>
      <c r="N5164" s="1" t="str">
        <f t="array" ref="N5164">IF($M5164=0,'Class Rules'!$D$3,INDEX('Class Rules'!$D$6:$D$85,MATCH($M5164,'Class Rules'!$A$6:$A$85,0)))</f>
        <v>Freight LDV</v>
      </c>
      <c r="O5164" s="1" t="str">
        <f t="array" ref="O5164">IF(SUMPRODUCT(MAX(ISNUMBER(SEARCH(Fuel_Rules!$A$6:$A$30,$E5164))*ISNUMBER(SEARCH(Fuel_Rules!$B$6:$B$30,$F5164))*(Fuel_Rules!$A$6:$A$30&lt;&gt;"")))&gt;0,"Plug-in hybrid",IF($G5164="Diesel","Diesel","Gasoline"))</f>
        <v>Diesel</v>
      </c>
    </row>
    <row r="5165" spans="1:15" ht="15" customHeight="1" x14ac:dyDescent="0.25">
      <c r="A5165" s="1">
        <v>2022</v>
      </c>
      <c r="B5165" s="1" t="s">
        <v>6908</v>
      </c>
      <c r="C5165" s="1" t="s">
        <v>2293</v>
      </c>
      <c r="D5165" s="1" t="s">
        <v>7541</v>
      </c>
      <c r="E5165" s="1" t="s">
        <v>2222</v>
      </c>
      <c r="F5165" s="1" t="s">
        <v>2295</v>
      </c>
      <c r="G5165" s="1" t="s">
        <v>103</v>
      </c>
      <c r="H5165" s="1" t="s">
        <v>437</v>
      </c>
      <c r="I5165" s="1">
        <v>1.6</v>
      </c>
      <c r="J5165" s="1">
        <v>2023</v>
      </c>
      <c r="K5165" s="1">
        <v>124106</v>
      </c>
      <c r="L5165" s="1">
        <v>0</v>
      </c>
      <c r="M5165" s="1">
        <f t="array" ref="M5165">SUMPRODUCT(MAX(ISNUMBER(SEARCH('Class Rules'!$B$6:$B$85,$E5165))*ISNUMBER(SEARCH('Class Rules'!$C$6:$C$85,$F5165))*'Class Rules'!$A$6:$A$85))</f>
        <v>0</v>
      </c>
      <c r="N5165" s="1" t="str">
        <f t="array" ref="N5165">IF($M5165=0,'Class Rules'!$D$3,INDEX('Class Rules'!$D$6:$D$85,MATCH($M5165,'Class Rules'!$A$6:$A$85,0)))</f>
        <v>Passenger LDV</v>
      </c>
      <c r="O5165" s="1" t="str">
        <f t="array" ref="O5165">IF(SUMPRODUCT(MAX(ISNUMBER(SEARCH(Fuel_Rules!$A$6:$A$30,$E5165))*ISNUMBER(SEARCH(Fuel_Rules!$B$6:$B$30,$F5165))*(Fuel_Rules!$A$6:$A$30&lt;&gt;"")))&gt;0,"Plug-in hybrid",IF($G5165="Diesel","Diesel","Gasoline"))</f>
        <v>Gasoline</v>
      </c>
    </row>
    <row r="5166" spans="1:15" ht="15" customHeight="1" x14ac:dyDescent="0.25">
      <c r="A5166" s="1">
        <v>2022</v>
      </c>
      <c r="B5166" s="1" t="s">
        <v>6908</v>
      </c>
      <c r="C5166" s="1" t="s">
        <v>2296</v>
      </c>
      <c r="D5166" s="1" t="s">
        <v>7542</v>
      </c>
      <c r="E5166" s="1" t="s">
        <v>2222</v>
      </c>
      <c r="F5166" s="1" t="s">
        <v>2298</v>
      </c>
      <c r="G5166" s="1" t="s">
        <v>103</v>
      </c>
      <c r="H5166" s="1" t="s">
        <v>437</v>
      </c>
      <c r="I5166" s="1">
        <v>1.6</v>
      </c>
      <c r="J5166" s="1">
        <v>2023</v>
      </c>
      <c r="K5166" s="1">
        <v>112634</v>
      </c>
      <c r="L5166" s="1">
        <v>0</v>
      </c>
      <c r="M5166" s="1">
        <f t="array" ref="M5166">SUMPRODUCT(MAX(ISNUMBER(SEARCH('Class Rules'!$B$6:$B$85,$E5166))*ISNUMBER(SEARCH('Class Rules'!$C$6:$C$85,$F5166))*'Class Rules'!$A$6:$A$85))</f>
        <v>0</v>
      </c>
      <c r="N5166" s="1" t="str">
        <f t="array" ref="N5166">IF($M5166=0,'Class Rules'!$D$3,INDEX('Class Rules'!$D$6:$D$85,MATCH($M5166,'Class Rules'!$A$6:$A$85,0)))</f>
        <v>Passenger LDV</v>
      </c>
      <c r="O5166" s="1" t="str">
        <f t="array" ref="O5166">IF(SUMPRODUCT(MAX(ISNUMBER(SEARCH(Fuel_Rules!$A$6:$A$30,$E5166))*ISNUMBER(SEARCH(Fuel_Rules!$B$6:$B$30,$F5166))*(Fuel_Rules!$A$6:$A$30&lt;&gt;"")))&gt;0,"Plug-in hybrid",IF($G5166="Diesel","Diesel","Gasoline"))</f>
        <v>Gasoline</v>
      </c>
    </row>
    <row r="5167" spans="1:15" ht="15" customHeight="1" x14ac:dyDescent="0.25">
      <c r="A5167" s="1">
        <v>2022</v>
      </c>
      <c r="B5167" s="1" t="s">
        <v>6908</v>
      </c>
      <c r="C5167" s="1" t="s">
        <v>2299</v>
      </c>
      <c r="D5167" s="1" t="s">
        <v>7543</v>
      </c>
      <c r="E5167" s="1" t="s">
        <v>2222</v>
      </c>
      <c r="F5167" s="1" t="s">
        <v>2301</v>
      </c>
      <c r="G5167" s="1" t="s">
        <v>103</v>
      </c>
      <c r="H5167" s="1" t="s">
        <v>437</v>
      </c>
      <c r="I5167" s="1">
        <v>1.6</v>
      </c>
      <c r="J5167" s="1">
        <v>2023</v>
      </c>
      <c r="K5167" s="1">
        <v>104126</v>
      </c>
      <c r="L5167" s="1">
        <v>0</v>
      </c>
      <c r="M5167" s="1">
        <f t="array" ref="M5167">SUMPRODUCT(MAX(ISNUMBER(SEARCH('Class Rules'!$B$6:$B$85,$E5167))*ISNUMBER(SEARCH('Class Rules'!$C$6:$C$85,$F5167))*'Class Rules'!$A$6:$A$85))</f>
        <v>0</v>
      </c>
      <c r="N5167" s="1" t="str">
        <f t="array" ref="N5167">IF($M5167=0,'Class Rules'!$D$3,INDEX('Class Rules'!$D$6:$D$85,MATCH($M5167,'Class Rules'!$A$6:$A$85,0)))</f>
        <v>Passenger LDV</v>
      </c>
      <c r="O5167" s="1" t="str">
        <f t="array" ref="O5167">IF(SUMPRODUCT(MAX(ISNUMBER(SEARCH(Fuel_Rules!$A$6:$A$30,$E5167))*ISNUMBER(SEARCH(Fuel_Rules!$B$6:$B$30,$F5167))*(Fuel_Rules!$A$6:$A$30&lt;&gt;"")))&gt;0,"Plug-in hybrid",IF($G5167="Diesel","Diesel","Gasoline"))</f>
        <v>Gasoline</v>
      </c>
    </row>
    <row r="5168" spans="1:15" ht="15" customHeight="1" x14ac:dyDescent="0.25">
      <c r="A5168" s="1">
        <v>2022</v>
      </c>
      <c r="B5168" s="1" t="s">
        <v>6908</v>
      </c>
      <c r="C5168" s="1" t="s">
        <v>2302</v>
      </c>
      <c r="D5168" s="1" t="s">
        <v>7544</v>
      </c>
      <c r="E5168" s="1" t="s">
        <v>2222</v>
      </c>
      <c r="F5168" s="1" t="s">
        <v>2304</v>
      </c>
      <c r="G5168" s="1" t="s">
        <v>103</v>
      </c>
      <c r="H5168" s="1" t="s">
        <v>298</v>
      </c>
      <c r="I5168" s="1">
        <v>1.6</v>
      </c>
      <c r="J5168" s="1">
        <v>2023</v>
      </c>
      <c r="K5168" s="1">
        <v>97126</v>
      </c>
      <c r="L5168" s="1">
        <v>0</v>
      </c>
      <c r="M5168" s="1">
        <f t="array" ref="M5168">SUMPRODUCT(MAX(ISNUMBER(SEARCH('Class Rules'!$B$6:$B$85,$E5168))*ISNUMBER(SEARCH('Class Rules'!$C$6:$C$85,$F5168))*'Class Rules'!$A$6:$A$85))</f>
        <v>0</v>
      </c>
      <c r="N5168" s="1" t="str">
        <f t="array" ref="N5168">IF($M5168=0,'Class Rules'!$D$3,INDEX('Class Rules'!$D$6:$D$85,MATCH($M5168,'Class Rules'!$A$6:$A$85,0)))</f>
        <v>Passenger LDV</v>
      </c>
      <c r="O5168" s="1" t="str">
        <f t="array" ref="O5168">IF(SUMPRODUCT(MAX(ISNUMBER(SEARCH(Fuel_Rules!$A$6:$A$30,$E5168))*ISNUMBER(SEARCH(Fuel_Rules!$B$6:$B$30,$F5168))*(Fuel_Rules!$A$6:$A$30&lt;&gt;"")))&gt;0,"Plug-in hybrid",IF($G5168="Diesel","Diesel","Gasoline"))</f>
        <v>Gasoline</v>
      </c>
    </row>
    <row r="5169" spans="1:15" ht="15" customHeight="1" x14ac:dyDescent="0.25">
      <c r="A5169" s="1">
        <v>2022</v>
      </c>
      <c r="B5169" s="1" t="s">
        <v>6908</v>
      </c>
      <c r="C5169" s="1" t="s">
        <v>2305</v>
      </c>
      <c r="D5169" s="1" t="s">
        <v>7545</v>
      </c>
      <c r="E5169" s="1" t="s">
        <v>2222</v>
      </c>
      <c r="F5169" s="1" t="s">
        <v>2307</v>
      </c>
      <c r="G5169" s="1" t="s">
        <v>103</v>
      </c>
      <c r="H5169" s="1" t="s">
        <v>437</v>
      </c>
      <c r="I5169" s="1">
        <v>1.6</v>
      </c>
      <c r="J5169" s="1">
        <v>2023</v>
      </c>
      <c r="K5169" s="1">
        <v>120934</v>
      </c>
      <c r="L5169" s="1">
        <v>0</v>
      </c>
      <c r="M5169" s="1">
        <f t="array" ref="M5169">SUMPRODUCT(MAX(ISNUMBER(SEARCH('Class Rules'!$B$6:$B$85,$E5169))*ISNUMBER(SEARCH('Class Rules'!$C$6:$C$85,$F5169))*'Class Rules'!$A$6:$A$85))</f>
        <v>0</v>
      </c>
      <c r="N5169" s="1" t="str">
        <f t="array" ref="N5169">IF($M5169=0,'Class Rules'!$D$3,INDEX('Class Rules'!$D$6:$D$85,MATCH($M5169,'Class Rules'!$A$6:$A$85,0)))</f>
        <v>Passenger LDV</v>
      </c>
      <c r="O5169" s="1" t="str">
        <f t="array" ref="O5169">IF(SUMPRODUCT(MAX(ISNUMBER(SEARCH(Fuel_Rules!$A$6:$A$30,$E5169))*ISNUMBER(SEARCH(Fuel_Rules!$B$6:$B$30,$F5169))*(Fuel_Rules!$A$6:$A$30&lt;&gt;"")))&gt;0,"Plug-in hybrid",IF($G5169="Diesel","Diesel","Gasoline"))</f>
        <v>Gasoline</v>
      </c>
    </row>
    <row r="5170" spans="1:15" ht="15" customHeight="1" x14ac:dyDescent="0.25">
      <c r="A5170" s="1">
        <v>2022</v>
      </c>
      <c r="B5170" s="1" t="s">
        <v>6908</v>
      </c>
      <c r="C5170" s="1" t="s">
        <v>2308</v>
      </c>
      <c r="D5170" s="1" t="s">
        <v>7546</v>
      </c>
      <c r="E5170" s="1" t="s">
        <v>2222</v>
      </c>
      <c r="F5170" s="1" t="s">
        <v>2310</v>
      </c>
      <c r="G5170" s="1" t="s">
        <v>103</v>
      </c>
      <c r="H5170" s="1" t="s">
        <v>298</v>
      </c>
      <c r="I5170" s="1">
        <v>1.6</v>
      </c>
      <c r="J5170" s="1">
        <v>2023</v>
      </c>
      <c r="K5170" s="1">
        <v>111563</v>
      </c>
      <c r="L5170" s="1">
        <v>0</v>
      </c>
      <c r="M5170" s="1">
        <f t="array" ref="M5170">SUMPRODUCT(MAX(ISNUMBER(SEARCH('Class Rules'!$B$6:$B$85,$E5170))*ISNUMBER(SEARCH('Class Rules'!$C$6:$C$85,$F5170))*'Class Rules'!$A$6:$A$85))</f>
        <v>0</v>
      </c>
      <c r="N5170" s="1" t="str">
        <f t="array" ref="N5170">IF($M5170=0,'Class Rules'!$D$3,INDEX('Class Rules'!$D$6:$D$85,MATCH($M5170,'Class Rules'!$A$6:$A$85,0)))</f>
        <v>Passenger LDV</v>
      </c>
      <c r="O5170" s="1" t="str">
        <f t="array" ref="O5170">IF(SUMPRODUCT(MAX(ISNUMBER(SEARCH(Fuel_Rules!$A$6:$A$30,$E5170))*ISNUMBER(SEARCH(Fuel_Rules!$B$6:$B$30,$F5170))*(Fuel_Rules!$A$6:$A$30&lt;&gt;"")))&gt;0,"Plug-in hybrid",IF($G5170="Diesel","Diesel","Gasoline"))</f>
        <v>Gasoline</v>
      </c>
    </row>
    <row r="5171" spans="1:15" ht="15" customHeight="1" x14ac:dyDescent="0.25">
      <c r="A5171" s="1">
        <v>2022</v>
      </c>
      <c r="B5171" s="1" t="s">
        <v>6908</v>
      </c>
      <c r="C5171" s="1" t="s">
        <v>2311</v>
      </c>
      <c r="D5171" s="1" t="s">
        <v>7547</v>
      </c>
      <c r="E5171" s="1" t="s">
        <v>2222</v>
      </c>
      <c r="F5171" s="1" t="s">
        <v>2313</v>
      </c>
      <c r="G5171" s="1" t="s">
        <v>103</v>
      </c>
      <c r="H5171" s="1" t="s">
        <v>437</v>
      </c>
      <c r="I5171" s="1">
        <v>1.6</v>
      </c>
      <c r="J5171" s="1">
        <v>2023</v>
      </c>
      <c r="K5171" s="1">
        <v>131037</v>
      </c>
      <c r="L5171" s="1">
        <v>0</v>
      </c>
      <c r="M5171" s="1">
        <f t="array" ref="M5171">SUMPRODUCT(MAX(ISNUMBER(SEARCH('Class Rules'!$B$6:$B$85,$E5171))*ISNUMBER(SEARCH('Class Rules'!$C$6:$C$85,$F5171))*'Class Rules'!$A$6:$A$85))</f>
        <v>0</v>
      </c>
      <c r="N5171" s="1" t="str">
        <f t="array" ref="N5171">IF($M5171=0,'Class Rules'!$D$3,INDEX('Class Rules'!$D$6:$D$85,MATCH($M5171,'Class Rules'!$A$6:$A$85,0)))</f>
        <v>Passenger LDV</v>
      </c>
      <c r="O5171" s="1" t="str">
        <f t="array" ref="O5171">IF(SUMPRODUCT(MAX(ISNUMBER(SEARCH(Fuel_Rules!$A$6:$A$30,$E5171))*ISNUMBER(SEARCH(Fuel_Rules!$B$6:$B$30,$F5171))*(Fuel_Rules!$A$6:$A$30&lt;&gt;"")))&gt;0,"Plug-in hybrid",IF($G5171="Diesel","Diesel","Gasoline"))</f>
        <v>Gasoline</v>
      </c>
    </row>
    <row r="5172" spans="1:15" ht="15" customHeight="1" x14ac:dyDescent="0.25">
      <c r="A5172" s="1">
        <v>2022</v>
      </c>
      <c r="B5172" s="1" t="s">
        <v>6908</v>
      </c>
      <c r="C5172" s="1" t="s">
        <v>2314</v>
      </c>
      <c r="D5172" s="1" t="s">
        <v>7548</v>
      </c>
      <c r="E5172" s="1" t="s">
        <v>2222</v>
      </c>
      <c r="F5172" s="1" t="s">
        <v>2316</v>
      </c>
      <c r="G5172" s="1" t="s">
        <v>103</v>
      </c>
      <c r="H5172" s="1" t="s">
        <v>437</v>
      </c>
      <c r="I5172" s="1">
        <v>1.6</v>
      </c>
      <c r="J5172" s="1">
        <v>2023</v>
      </c>
      <c r="K5172" s="1">
        <v>143360</v>
      </c>
      <c r="L5172" s="1">
        <v>0</v>
      </c>
      <c r="M5172" s="1">
        <f t="array" ref="M5172">SUMPRODUCT(MAX(ISNUMBER(SEARCH('Class Rules'!$B$6:$B$85,$E5172))*ISNUMBER(SEARCH('Class Rules'!$C$6:$C$85,$F5172))*'Class Rules'!$A$6:$A$85))</f>
        <v>0</v>
      </c>
      <c r="N5172" s="1" t="str">
        <f t="array" ref="N5172">IF($M5172=0,'Class Rules'!$D$3,INDEX('Class Rules'!$D$6:$D$85,MATCH($M5172,'Class Rules'!$A$6:$A$85,0)))</f>
        <v>Passenger LDV</v>
      </c>
      <c r="O5172" s="1" t="str">
        <f t="array" ref="O5172">IF(SUMPRODUCT(MAX(ISNUMBER(SEARCH(Fuel_Rules!$A$6:$A$30,$E5172))*ISNUMBER(SEARCH(Fuel_Rules!$B$6:$B$30,$F5172))*(Fuel_Rules!$A$6:$A$30&lt;&gt;"")))&gt;0,"Plug-in hybrid",IF($G5172="Diesel","Diesel","Gasoline"))</f>
        <v>Gasoline</v>
      </c>
    </row>
    <row r="5173" spans="1:15" ht="15" customHeight="1" x14ac:dyDescent="0.25">
      <c r="A5173" s="1">
        <v>2022</v>
      </c>
      <c r="B5173" s="1" t="s">
        <v>6908</v>
      </c>
      <c r="C5173" s="1" t="s">
        <v>2317</v>
      </c>
      <c r="D5173" s="1" t="s">
        <v>7549</v>
      </c>
      <c r="E5173" s="1" t="s">
        <v>2222</v>
      </c>
      <c r="F5173" s="1" t="s">
        <v>2319</v>
      </c>
      <c r="G5173" s="1" t="s">
        <v>103</v>
      </c>
      <c r="H5173" s="1" t="s">
        <v>437</v>
      </c>
      <c r="I5173" s="1">
        <v>1.6</v>
      </c>
      <c r="J5173" s="1">
        <v>2023</v>
      </c>
      <c r="K5173" s="1">
        <v>134633</v>
      </c>
      <c r="L5173" s="1">
        <v>0</v>
      </c>
      <c r="M5173" s="1">
        <f t="array" ref="M5173">SUMPRODUCT(MAX(ISNUMBER(SEARCH('Class Rules'!$B$6:$B$85,$E5173))*ISNUMBER(SEARCH('Class Rules'!$C$6:$C$85,$F5173))*'Class Rules'!$A$6:$A$85))</f>
        <v>0</v>
      </c>
      <c r="N5173" s="1" t="str">
        <f t="array" ref="N5173">IF($M5173=0,'Class Rules'!$D$3,INDEX('Class Rules'!$D$6:$D$85,MATCH($M5173,'Class Rules'!$A$6:$A$85,0)))</f>
        <v>Passenger LDV</v>
      </c>
      <c r="O5173" s="1" t="str">
        <f t="array" ref="O5173">IF(SUMPRODUCT(MAX(ISNUMBER(SEARCH(Fuel_Rules!$A$6:$A$30,$E5173))*ISNUMBER(SEARCH(Fuel_Rules!$B$6:$B$30,$F5173))*(Fuel_Rules!$A$6:$A$30&lt;&gt;"")))&gt;0,"Plug-in hybrid",IF($G5173="Diesel","Diesel","Gasoline"))</f>
        <v>Gasoline</v>
      </c>
    </row>
    <row r="5174" spans="1:15" ht="15" customHeight="1" x14ac:dyDescent="0.25">
      <c r="A5174" s="1">
        <v>2022</v>
      </c>
      <c r="B5174" s="1" t="s">
        <v>6908</v>
      </c>
      <c r="C5174" s="1" t="s">
        <v>2320</v>
      </c>
      <c r="D5174" s="1" t="s">
        <v>7550</v>
      </c>
      <c r="E5174" s="1" t="s">
        <v>2222</v>
      </c>
      <c r="F5174" s="1" t="s">
        <v>2322</v>
      </c>
      <c r="G5174" s="1" t="s">
        <v>105</v>
      </c>
      <c r="H5174" s="1" t="s">
        <v>437</v>
      </c>
      <c r="I5174" s="1">
        <v>2.2999999999999998</v>
      </c>
      <c r="J5174" s="1">
        <v>2023</v>
      </c>
      <c r="K5174" s="1">
        <v>279352</v>
      </c>
      <c r="L5174" s="1">
        <v>0</v>
      </c>
      <c r="M5174" s="1">
        <f t="array" ref="M5174">SUMPRODUCT(MAX(ISNUMBER(SEARCH('Class Rules'!$B$6:$B$85,$E5174))*ISNUMBER(SEARCH('Class Rules'!$C$6:$C$85,$F5174))*'Class Rules'!$A$6:$A$85))</f>
        <v>17</v>
      </c>
      <c r="N5174" s="1" t="str">
        <f t="array" ref="N5174">IF($M5174=0,'Class Rules'!$D$3,INDEX('Class Rules'!$D$6:$D$85,MATCH($M5174,'Class Rules'!$A$6:$A$85,0)))</f>
        <v>Freight LDV</v>
      </c>
      <c r="O5174" s="1" t="str">
        <f t="array" ref="O5174">IF(SUMPRODUCT(MAX(ISNUMBER(SEARCH(Fuel_Rules!$A$6:$A$30,$E5174))*ISNUMBER(SEARCH(Fuel_Rules!$B$6:$B$30,$F5174))*(Fuel_Rules!$A$6:$A$30&lt;&gt;"")))&gt;0,"Plug-in hybrid",IF($G5174="Diesel","Diesel","Gasoline"))</f>
        <v>Diesel</v>
      </c>
    </row>
    <row r="5175" spans="1:15" ht="15" customHeight="1" x14ac:dyDescent="0.25">
      <c r="A5175" s="1">
        <v>2022</v>
      </c>
      <c r="B5175" s="1" t="s">
        <v>6908</v>
      </c>
      <c r="C5175" s="1" t="s">
        <v>6626</v>
      </c>
      <c r="D5175" s="1" t="s">
        <v>7551</v>
      </c>
      <c r="E5175" s="1" t="s">
        <v>2222</v>
      </c>
      <c r="F5175" s="1" t="s">
        <v>6628</v>
      </c>
      <c r="G5175" s="1" t="s">
        <v>105</v>
      </c>
      <c r="H5175" s="1" t="s">
        <v>437</v>
      </c>
      <c r="I5175" s="1">
        <v>2.2999999999999998</v>
      </c>
      <c r="J5175" s="1">
        <v>2023</v>
      </c>
      <c r="K5175" s="1">
        <v>315520</v>
      </c>
      <c r="L5175" s="1">
        <v>0</v>
      </c>
      <c r="M5175" s="1">
        <f t="array" ref="M5175">SUMPRODUCT(MAX(ISNUMBER(SEARCH('Class Rules'!$B$6:$B$85,$E5175))*ISNUMBER(SEARCH('Class Rules'!$C$6:$C$85,$F5175))*'Class Rules'!$A$6:$A$85))</f>
        <v>17</v>
      </c>
      <c r="N5175" s="1" t="str">
        <f t="array" ref="N5175">IF($M5175=0,'Class Rules'!$D$3,INDEX('Class Rules'!$D$6:$D$85,MATCH($M5175,'Class Rules'!$A$6:$A$85,0)))</f>
        <v>Freight LDV</v>
      </c>
      <c r="O5175" s="1" t="str">
        <f t="array" ref="O5175">IF(SUMPRODUCT(MAX(ISNUMBER(SEARCH(Fuel_Rules!$A$6:$A$30,$E5175))*ISNUMBER(SEARCH(Fuel_Rules!$B$6:$B$30,$F5175))*(Fuel_Rules!$A$6:$A$30&lt;&gt;"")))&gt;0,"Plug-in hybrid",IF($G5175="Diesel","Diesel","Gasoline"))</f>
        <v>Diesel</v>
      </c>
    </row>
    <row r="5176" spans="1:15" ht="15" customHeight="1" x14ac:dyDescent="0.25">
      <c r="A5176" s="1">
        <v>2022</v>
      </c>
      <c r="B5176" s="1" t="s">
        <v>6908</v>
      </c>
      <c r="C5176" s="1" t="s">
        <v>6626</v>
      </c>
      <c r="D5176" s="1" t="s">
        <v>7552</v>
      </c>
      <c r="E5176" s="1" t="s">
        <v>2222</v>
      </c>
      <c r="F5176" s="1" t="s">
        <v>6628</v>
      </c>
      <c r="G5176" s="1" t="s">
        <v>105</v>
      </c>
      <c r="H5176" s="1" t="s">
        <v>437</v>
      </c>
      <c r="I5176" s="1">
        <v>2.2999999999999998</v>
      </c>
      <c r="J5176" s="1">
        <v>2023</v>
      </c>
      <c r="K5176" s="1">
        <v>302268</v>
      </c>
      <c r="L5176" s="1">
        <v>0</v>
      </c>
      <c r="M5176" s="1">
        <f t="array" ref="M5176">SUMPRODUCT(MAX(ISNUMBER(SEARCH('Class Rules'!$B$6:$B$85,$E5176))*ISNUMBER(SEARCH('Class Rules'!$C$6:$C$85,$F5176))*'Class Rules'!$A$6:$A$85))</f>
        <v>17</v>
      </c>
      <c r="N5176" s="1" t="str">
        <f t="array" ref="N5176">IF($M5176=0,'Class Rules'!$D$3,INDEX('Class Rules'!$D$6:$D$85,MATCH($M5176,'Class Rules'!$A$6:$A$85,0)))</f>
        <v>Freight LDV</v>
      </c>
      <c r="O5176" s="1" t="str">
        <f t="array" ref="O5176">IF(SUMPRODUCT(MAX(ISNUMBER(SEARCH(Fuel_Rules!$A$6:$A$30,$E5176))*ISNUMBER(SEARCH(Fuel_Rules!$B$6:$B$30,$F5176))*(Fuel_Rules!$A$6:$A$30&lt;&gt;"")))&gt;0,"Plug-in hybrid",IF($G5176="Diesel","Diesel","Gasoline"))</f>
        <v>Diesel</v>
      </c>
    </row>
    <row r="5177" spans="1:15" ht="15" customHeight="1" x14ac:dyDescent="0.25">
      <c r="A5177" s="1">
        <v>2022</v>
      </c>
      <c r="B5177" s="1" t="s">
        <v>6908</v>
      </c>
      <c r="C5177" s="1" t="s">
        <v>7553</v>
      </c>
      <c r="D5177" s="1" t="s">
        <v>7554</v>
      </c>
      <c r="E5177" s="1" t="s">
        <v>2222</v>
      </c>
      <c r="F5177" s="1" t="s">
        <v>7555</v>
      </c>
      <c r="G5177" s="1" t="s">
        <v>105</v>
      </c>
      <c r="H5177" s="1" t="s">
        <v>437</v>
      </c>
      <c r="I5177" s="1">
        <v>2.2999999999999998</v>
      </c>
      <c r="J5177" s="1">
        <v>2023</v>
      </c>
      <c r="K5177" s="1">
        <v>315520</v>
      </c>
      <c r="L5177" s="1">
        <v>0</v>
      </c>
      <c r="M5177" s="1">
        <f t="array" ref="M5177">SUMPRODUCT(MAX(ISNUMBER(SEARCH('Class Rules'!$B$6:$B$85,$E5177))*ISNUMBER(SEARCH('Class Rules'!$C$6:$C$85,$F5177))*'Class Rules'!$A$6:$A$85))</f>
        <v>17</v>
      </c>
      <c r="N5177" s="1" t="str">
        <f t="array" ref="N5177">IF($M5177=0,'Class Rules'!$D$3,INDEX('Class Rules'!$D$6:$D$85,MATCH($M5177,'Class Rules'!$A$6:$A$85,0)))</f>
        <v>Freight LDV</v>
      </c>
      <c r="O5177" s="1" t="str">
        <f t="array" ref="O5177">IF(SUMPRODUCT(MAX(ISNUMBER(SEARCH(Fuel_Rules!$A$6:$A$30,$E5177))*ISNUMBER(SEARCH(Fuel_Rules!$B$6:$B$30,$F5177))*(Fuel_Rules!$A$6:$A$30&lt;&gt;"")))&gt;0,"Plug-in hybrid",IF($G5177="Diesel","Diesel","Gasoline"))</f>
        <v>Diesel</v>
      </c>
    </row>
    <row r="5178" spans="1:15" ht="15" customHeight="1" x14ac:dyDescent="0.25">
      <c r="A5178" s="1">
        <v>2022</v>
      </c>
      <c r="B5178" s="1" t="s">
        <v>6908</v>
      </c>
      <c r="C5178" s="1" t="s">
        <v>7553</v>
      </c>
      <c r="D5178" s="1" t="s">
        <v>7556</v>
      </c>
      <c r="E5178" s="1" t="s">
        <v>2222</v>
      </c>
      <c r="F5178" s="1" t="s">
        <v>7555</v>
      </c>
      <c r="G5178" s="1" t="s">
        <v>105</v>
      </c>
      <c r="H5178" s="1" t="s">
        <v>437</v>
      </c>
      <c r="I5178" s="1">
        <v>2.2999999999999998</v>
      </c>
      <c r="J5178" s="1">
        <v>2023</v>
      </c>
      <c r="K5178" s="1">
        <v>302268</v>
      </c>
      <c r="L5178" s="1">
        <v>0</v>
      </c>
      <c r="M5178" s="1">
        <f t="array" ref="M5178">SUMPRODUCT(MAX(ISNUMBER(SEARCH('Class Rules'!$B$6:$B$85,$E5178))*ISNUMBER(SEARCH('Class Rules'!$C$6:$C$85,$F5178))*'Class Rules'!$A$6:$A$85))</f>
        <v>17</v>
      </c>
      <c r="N5178" s="1" t="str">
        <f t="array" ref="N5178">IF($M5178=0,'Class Rules'!$D$3,INDEX('Class Rules'!$D$6:$D$85,MATCH($M5178,'Class Rules'!$A$6:$A$85,0)))</f>
        <v>Freight LDV</v>
      </c>
      <c r="O5178" s="1" t="str">
        <f t="array" ref="O5178">IF(SUMPRODUCT(MAX(ISNUMBER(SEARCH(Fuel_Rules!$A$6:$A$30,$E5178))*ISNUMBER(SEARCH(Fuel_Rules!$B$6:$B$30,$F5178))*(Fuel_Rules!$A$6:$A$30&lt;&gt;"")))&gt;0,"Plug-in hybrid",IF($G5178="Diesel","Diesel","Gasoline"))</f>
        <v>Diesel</v>
      </c>
    </row>
    <row r="5179" spans="1:15" ht="15" customHeight="1" x14ac:dyDescent="0.25">
      <c r="A5179" s="1">
        <v>2022</v>
      </c>
      <c r="B5179" s="1" t="s">
        <v>6908</v>
      </c>
      <c r="C5179" s="1" t="s">
        <v>2323</v>
      </c>
      <c r="D5179" s="1" t="s">
        <v>7557</v>
      </c>
      <c r="E5179" s="1" t="s">
        <v>2325</v>
      </c>
      <c r="F5179" s="1" t="s">
        <v>2326</v>
      </c>
      <c r="G5179" s="1" t="s">
        <v>103</v>
      </c>
      <c r="H5179" s="1" t="s">
        <v>298</v>
      </c>
      <c r="I5179" s="1">
        <v>1.6</v>
      </c>
      <c r="J5179" s="1">
        <v>2023</v>
      </c>
      <c r="K5179" s="1">
        <v>94783</v>
      </c>
      <c r="L5179" s="1">
        <v>0</v>
      </c>
      <c r="M5179" s="1">
        <f t="array" ref="M5179">SUMPRODUCT(MAX(ISNUMBER(SEARCH('Class Rules'!$B$6:$B$85,$E5179))*ISNUMBER(SEARCH('Class Rules'!$C$6:$C$85,$F5179))*'Class Rules'!$A$6:$A$85))</f>
        <v>23</v>
      </c>
      <c r="N5179" s="1" t="str">
        <f t="array" ref="N5179">IF($M5179=0,'Class Rules'!$D$3,INDEX('Class Rules'!$D$6:$D$85,MATCH($M5179,'Class Rules'!$A$6:$A$85,0)))</f>
        <v>Freight LDV</v>
      </c>
      <c r="O5179" s="1" t="str">
        <f t="array" ref="O5179">IF(SUMPRODUCT(MAX(ISNUMBER(SEARCH(Fuel_Rules!$A$6:$A$30,$E5179))*ISNUMBER(SEARCH(Fuel_Rules!$B$6:$B$30,$F5179))*(Fuel_Rules!$A$6:$A$30&lt;&gt;"")))&gt;0,"Plug-in hybrid",IF($G5179="Diesel","Diesel","Gasoline"))</f>
        <v>Gasoline</v>
      </c>
    </row>
    <row r="5180" spans="1:15" ht="15" customHeight="1" x14ac:dyDescent="0.25">
      <c r="A5180" s="1">
        <v>2022</v>
      </c>
      <c r="B5180" s="1" t="s">
        <v>6908</v>
      </c>
      <c r="C5180" s="1" t="s">
        <v>2330</v>
      </c>
      <c r="D5180" s="1" t="s">
        <v>7558</v>
      </c>
      <c r="E5180" s="1" t="s">
        <v>2325</v>
      </c>
      <c r="F5180" s="1" t="s">
        <v>2332</v>
      </c>
      <c r="G5180" s="1" t="s">
        <v>103</v>
      </c>
      <c r="H5180" s="1" t="s">
        <v>437</v>
      </c>
      <c r="I5180" s="1">
        <v>1.6</v>
      </c>
      <c r="J5180" s="1">
        <v>2023</v>
      </c>
      <c r="K5180" s="1">
        <v>247885</v>
      </c>
      <c r="L5180" s="1">
        <v>0</v>
      </c>
      <c r="M5180" s="1">
        <f t="array" ref="M5180">SUMPRODUCT(MAX(ISNUMBER(SEARCH('Class Rules'!$B$6:$B$85,$E5180))*ISNUMBER(SEARCH('Class Rules'!$C$6:$C$85,$F5180))*'Class Rules'!$A$6:$A$85))</f>
        <v>0</v>
      </c>
      <c r="N5180" s="1" t="str">
        <f t="array" ref="N5180">IF($M5180=0,'Class Rules'!$D$3,INDEX('Class Rules'!$D$6:$D$85,MATCH($M5180,'Class Rules'!$A$6:$A$85,0)))</f>
        <v>Passenger LDV</v>
      </c>
      <c r="O5180" s="1" t="str">
        <f t="array" ref="O5180">IF(SUMPRODUCT(MAX(ISNUMBER(SEARCH(Fuel_Rules!$A$6:$A$30,$E5180))*ISNUMBER(SEARCH(Fuel_Rules!$B$6:$B$30,$F5180))*(Fuel_Rules!$A$6:$A$30&lt;&gt;"")))&gt;0,"Plug-in hybrid",IF($G5180="Diesel","Diesel","Gasoline"))</f>
        <v>Gasoline</v>
      </c>
    </row>
    <row r="5181" spans="1:15" ht="15" customHeight="1" x14ac:dyDescent="0.25">
      <c r="A5181" s="1">
        <v>2022</v>
      </c>
      <c r="B5181" s="1" t="s">
        <v>6908</v>
      </c>
      <c r="C5181" s="1" t="s">
        <v>2333</v>
      </c>
      <c r="D5181" s="1" t="s">
        <v>7559</v>
      </c>
      <c r="E5181" s="1" t="s">
        <v>2325</v>
      </c>
      <c r="F5181" s="1" t="s">
        <v>2335</v>
      </c>
      <c r="G5181" s="1" t="s">
        <v>103</v>
      </c>
      <c r="H5181" s="1" t="s">
        <v>437</v>
      </c>
      <c r="I5181" s="1">
        <v>1.6</v>
      </c>
      <c r="J5181" s="1">
        <v>2023</v>
      </c>
      <c r="K5181" s="1">
        <v>106419</v>
      </c>
      <c r="L5181" s="1">
        <v>0</v>
      </c>
      <c r="M5181" s="1">
        <f t="array" ref="M5181">SUMPRODUCT(MAX(ISNUMBER(SEARCH('Class Rules'!$B$6:$B$85,$E5181))*ISNUMBER(SEARCH('Class Rules'!$C$6:$C$85,$F5181))*'Class Rules'!$A$6:$A$85))</f>
        <v>0</v>
      </c>
      <c r="N5181" s="1" t="str">
        <f t="array" ref="N5181">IF($M5181=0,'Class Rules'!$D$3,INDEX('Class Rules'!$D$6:$D$85,MATCH($M5181,'Class Rules'!$A$6:$A$85,0)))</f>
        <v>Passenger LDV</v>
      </c>
      <c r="O5181" s="1" t="str">
        <f t="array" ref="O5181">IF(SUMPRODUCT(MAX(ISNUMBER(SEARCH(Fuel_Rules!$A$6:$A$30,$E5181))*ISNUMBER(SEARCH(Fuel_Rules!$B$6:$B$30,$F5181))*(Fuel_Rules!$A$6:$A$30&lt;&gt;"")))&gt;0,"Plug-in hybrid",IF($G5181="Diesel","Diesel","Gasoline"))</f>
        <v>Gasoline</v>
      </c>
    </row>
    <row r="5182" spans="1:15" ht="15" customHeight="1" x14ac:dyDescent="0.25">
      <c r="A5182" s="1">
        <v>2022</v>
      </c>
      <c r="B5182" s="1" t="s">
        <v>6908</v>
      </c>
      <c r="C5182" s="1" t="s">
        <v>2342</v>
      </c>
      <c r="D5182" s="1" t="s">
        <v>7560</v>
      </c>
      <c r="E5182" s="1" t="s">
        <v>2325</v>
      </c>
      <c r="F5182" s="1" t="s">
        <v>2344</v>
      </c>
      <c r="G5182" s="1" t="s">
        <v>103</v>
      </c>
      <c r="H5182" s="1" t="s">
        <v>437</v>
      </c>
      <c r="I5182" s="1">
        <v>1.6</v>
      </c>
      <c r="J5182" s="1">
        <v>2023</v>
      </c>
      <c r="K5182" s="1">
        <v>101484</v>
      </c>
      <c r="L5182" s="1">
        <v>0</v>
      </c>
      <c r="M5182" s="1">
        <f t="array" ref="M5182">SUMPRODUCT(MAX(ISNUMBER(SEARCH('Class Rules'!$B$6:$B$85,$E5182))*ISNUMBER(SEARCH('Class Rules'!$C$6:$C$85,$F5182))*'Class Rules'!$A$6:$A$85))</f>
        <v>0</v>
      </c>
      <c r="N5182" s="1" t="str">
        <f t="array" ref="N5182">IF($M5182=0,'Class Rules'!$D$3,INDEX('Class Rules'!$D$6:$D$85,MATCH($M5182,'Class Rules'!$A$6:$A$85,0)))</f>
        <v>Passenger LDV</v>
      </c>
      <c r="O5182" s="1" t="str">
        <f t="array" ref="O5182">IF(SUMPRODUCT(MAX(ISNUMBER(SEARCH(Fuel_Rules!$A$6:$A$30,$E5182))*ISNUMBER(SEARCH(Fuel_Rules!$B$6:$B$30,$F5182))*(Fuel_Rules!$A$6:$A$30&lt;&gt;"")))&gt;0,"Plug-in hybrid",IF($G5182="Diesel","Diesel","Gasoline"))</f>
        <v>Gasoline</v>
      </c>
    </row>
    <row r="5183" spans="1:15" ht="15" customHeight="1" x14ac:dyDescent="0.25">
      <c r="A5183" s="1">
        <v>2022</v>
      </c>
      <c r="B5183" s="1" t="s">
        <v>6908</v>
      </c>
      <c r="C5183" s="1" t="s">
        <v>2348</v>
      </c>
      <c r="D5183" s="1" t="s">
        <v>7561</v>
      </c>
      <c r="E5183" s="1" t="s">
        <v>2325</v>
      </c>
      <c r="F5183" s="1" t="s">
        <v>2350</v>
      </c>
      <c r="G5183" s="1" t="s">
        <v>105</v>
      </c>
      <c r="H5183" s="1" t="s">
        <v>298</v>
      </c>
      <c r="I5183" s="1">
        <v>1.6</v>
      </c>
      <c r="J5183" s="1">
        <v>2023</v>
      </c>
      <c r="K5183" s="1">
        <v>165369</v>
      </c>
      <c r="L5183" s="1">
        <v>0</v>
      </c>
      <c r="M5183" s="1">
        <f t="array" ref="M5183">SUMPRODUCT(MAX(ISNUMBER(SEARCH('Class Rules'!$B$6:$B$85,$E5183))*ISNUMBER(SEARCH('Class Rules'!$C$6:$C$85,$F5183))*'Class Rules'!$A$6:$A$85))</f>
        <v>25</v>
      </c>
      <c r="N5183" s="1" t="str">
        <f t="array" ref="N5183">IF($M5183=0,'Class Rules'!$D$3,INDEX('Class Rules'!$D$6:$D$85,MATCH($M5183,'Class Rules'!$A$6:$A$85,0)))</f>
        <v>Freight LDV</v>
      </c>
      <c r="O5183" s="1" t="str">
        <f t="array" ref="O5183">IF(SUMPRODUCT(MAX(ISNUMBER(SEARCH(Fuel_Rules!$A$6:$A$30,$E5183))*ISNUMBER(SEARCH(Fuel_Rules!$B$6:$B$30,$F5183))*(Fuel_Rules!$A$6:$A$30&lt;&gt;"")))&gt;0,"Plug-in hybrid",IF($G5183="Diesel","Diesel","Gasoline"))</f>
        <v>Diesel</v>
      </c>
    </row>
    <row r="5184" spans="1:15" ht="15" customHeight="1" x14ac:dyDescent="0.25">
      <c r="A5184" s="1">
        <v>2022</v>
      </c>
      <c r="B5184" s="1" t="s">
        <v>6908</v>
      </c>
      <c r="C5184" s="1" t="s">
        <v>2354</v>
      </c>
      <c r="D5184" s="1" t="s">
        <v>7562</v>
      </c>
      <c r="E5184" s="1" t="s">
        <v>2325</v>
      </c>
      <c r="F5184" s="1" t="s">
        <v>2356</v>
      </c>
      <c r="G5184" s="1" t="s">
        <v>103</v>
      </c>
      <c r="H5184" s="1" t="s">
        <v>437</v>
      </c>
      <c r="I5184" s="1">
        <v>1.6</v>
      </c>
      <c r="J5184" s="1">
        <v>2023</v>
      </c>
      <c r="K5184" s="1">
        <v>224699</v>
      </c>
      <c r="L5184" s="1">
        <v>0</v>
      </c>
      <c r="M5184" s="1">
        <f t="array" ref="M5184">SUMPRODUCT(MAX(ISNUMBER(SEARCH('Class Rules'!$B$6:$B$85,$E5184))*ISNUMBER(SEARCH('Class Rules'!$C$6:$C$85,$F5184))*'Class Rules'!$A$6:$A$85))</f>
        <v>0</v>
      </c>
      <c r="N5184" s="1" t="str">
        <f t="array" ref="N5184">IF($M5184=0,'Class Rules'!$D$3,INDEX('Class Rules'!$D$6:$D$85,MATCH($M5184,'Class Rules'!$A$6:$A$85,0)))</f>
        <v>Passenger LDV</v>
      </c>
      <c r="O5184" s="1" t="str">
        <f t="array" ref="O5184">IF(SUMPRODUCT(MAX(ISNUMBER(SEARCH(Fuel_Rules!$A$6:$A$30,$E5184))*ISNUMBER(SEARCH(Fuel_Rules!$B$6:$B$30,$F5184))*(Fuel_Rules!$A$6:$A$30&lt;&gt;"")))&gt;0,"Plug-in hybrid",IF($G5184="Diesel","Diesel","Gasoline"))</f>
        <v>Gasoline</v>
      </c>
    </row>
    <row r="5185" spans="1:15" ht="15" customHeight="1" x14ac:dyDescent="0.25">
      <c r="A5185" s="1">
        <v>2022</v>
      </c>
      <c r="B5185" s="1" t="s">
        <v>6908</v>
      </c>
      <c r="C5185" s="1" t="s">
        <v>2357</v>
      </c>
      <c r="D5185" s="1" t="s">
        <v>7563</v>
      </c>
      <c r="E5185" s="1" t="s">
        <v>2325</v>
      </c>
      <c r="F5185" s="1" t="s">
        <v>2359</v>
      </c>
      <c r="G5185" s="1" t="s">
        <v>105</v>
      </c>
      <c r="H5185" s="1" t="s">
        <v>298</v>
      </c>
      <c r="I5185" s="1">
        <v>1.6</v>
      </c>
      <c r="J5185" s="1">
        <v>2023</v>
      </c>
      <c r="K5185" s="1">
        <v>192080</v>
      </c>
      <c r="L5185" s="1">
        <v>0</v>
      </c>
      <c r="M5185" s="1">
        <f t="array" ref="M5185">SUMPRODUCT(MAX(ISNUMBER(SEARCH('Class Rules'!$B$6:$B$85,$E5185))*ISNUMBER(SEARCH('Class Rules'!$C$6:$C$85,$F5185))*'Class Rules'!$A$6:$A$85))</f>
        <v>0</v>
      </c>
      <c r="N5185" s="1" t="str">
        <f t="array" ref="N5185">IF($M5185=0,'Class Rules'!$D$3,INDEX('Class Rules'!$D$6:$D$85,MATCH($M5185,'Class Rules'!$A$6:$A$85,0)))</f>
        <v>Passenger LDV</v>
      </c>
      <c r="O5185" s="1" t="str">
        <f t="array" ref="O5185">IF(SUMPRODUCT(MAX(ISNUMBER(SEARCH(Fuel_Rules!$A$6:$A$30,$E5185))*ISNUMBER(SEARCH(Fuel_Rules!$B$6:$B$30,$F5185))*(Fuel_Rules!$A$6:$A$30&lt;&gt;"")))&gt;0,"Plug-in hybrid",IF($G5185="Diesel","Diesel","Gasoline"))</f>
        <v>Diesel</v>
      </c>
    </row>
    <row r="5186" spans="1:15" ht="15" customHeight="1" x14ac:dyDescent="0.25">
      <c r="A5186" s="1">
        <v>2022</v>
      </c>
      <c r="B5186" s="1" t="s">
        <v>6908</v>
      </c>
      <c r="C5186" s="1" t="s">
        <v>2360</v>
      </c>
      <c r="D5186" s="1" t="s">
        <v>7564</v>
      </c>
      <c r="E5186" s="1" t="s">
        <v>2325</v>
      </c>
      <c r="F5186" s="1" t="s">
        <v>2362</v>
      </c>
      <c r="G5186" s="1" t="s">
        <v>105</v>
      </c>
      <c r="H5186" s="1" t="s">
        <v>298</v>
      </c>
      <c r="I5186" s="1">
        <v>2</v>
      </c>
      <c r="J5186" s="1">
        <v>2023</v>
      </c>
      <c r="K5186" s="1">
        <v>202251</v>
      </c>
      <c r="L5186" s="1">
        <v>0</v>
      </c>
      <c r="M5186" s="1">
        <f t="array" ref="M5186">SUMPRODUCT(MAX(ISNUMBER(SEARCH('Class Rules'!$B$6:$B$85,$E5186))*ISNUMBER(SEARCH('Class Rules'!$C$6:$C$85,$F5186))*'Class Rules'!$A$6:$A$85))</f>
        <v>27</v>
      </c>
      <c r="N5186" s="1" t="str">
        <f t="array" ref="N5186">IF($M5186=0,'Class Rules'!$D$3,INDEX('Class Rules'!$D$6:$D$85,MATCH($M5186,'Class Rules'!$A$6:$A$85,0)))</f>
        <v>Freight LDV</v>
      </c>
      <c r="O5186" s="1" t="str">
        <f t="array" ref="O5186">IF(SUMPRODUCT(MAX(ISNUMBER(SEARCH(Fuel_Rules!$A$6:$A$30,$E5186))*ISNUMBER(SEARCH(Fuel_Rules!$B$6:$B$30,$F5186))*(Fuel_Rules!$A$6:$A$30&lt;&gt;"")))&gt;0,"Plug-in hybrid",IF($G5186="Diesel","Diesel","Gasoline"))</f>
        <v>Diesel</v>
      </c>
    </row>
    <row r="5187" spans="1:15" ht="15" customHeight="1" x14ac:dyDescent="0.25">
      <c r="A5187" s="1">
        <v>2022</v>
      </c>
      <c r="B5187" s="1" t="s">
        <v>6908</v>
      </c>
      <c r="C5187" s="1" t="s">
        <v>2363</v>
      </c>
      <c r="D5187" s="1" t="s">
        <v>7565</v>
      </c>
      <c r="E5187" s="1" t="s">
        <v>2325</v>
      </c>
      <c r="F5187" s="1" t="s">
        <v>2365</v>
      </c>
      <c r="G5187" s="1" t="s">
        <v>103</v>
      </c>
      <c r="H5187" s="1" t="s">
        <v>437</v>
      </c>
      <c r="I5187" s="1">
        <v>1.6</v>
      </c>
      <c r="J5187" s="1">
        <v>2023</v>
      </c>
      <c r="K5187" s="1">
        <v>104484</v>
      </c>
      <c r="L5187" s="1">
        <v>0</v>
      </c>
      <c r="M5187" s="1">
        <f t="array" ref="M5187">SUMPRODUCT(MAX(ISNUMBER(SEARCH('Class Rules'!$B$6:$B$85,$E5187))*ISNUMBER(SEARCH('Class Rules'!$C$6:$C$85,$F5187))*'Class Rules'!$A$6:$A$85))</f>
        <v>0</v>
      </c>
      <c r="N5187" s="1" t="str">
        <f t="array" ref="N5187">IF($M5187=0,'Class Rules'!$D$3,INDEX('Class Rules'!$D$6:$D$85,MATCH($M5187,'Class Rules'!$A$6:$A$85,0)))</f>
        <v>Passenger LDV</v>
      </c>
      <c r="O5187" s="1" t="str">
        <f t="array" ref="O5187">IF(SUMPRODUCT(MAX(ISNUMBER(SEARCH(Fuel_Rules!$A$6:$A$30,$E5187))*ISNUMBER(SEARCH(Fuel_Rules!$B$6:$B$30,$F5187))*(Fuel_Rules!$A$6:$A$30&lt;&gt;"")))&gt;0,"Plug-in hybrid",IF($G5187="Diesel","Diesel","Gasoline"))</f>
        <v>Gasoline</v>
      </c>
    </row>
    <row r="5188" spans="1:15" ht="15" customHeight="1" x14ac:dyDescent="0.25">
      <c r="A5188" s="1">
        <v>2022</v>
      </c>
      <c r="B5188" s="1" t="s">
        <v>6908</v>
      </c>
      <c r="C5188" s="1" t="s">
        <v>2366</v>
      </c>
      <c r="D5188" s="1" t="s">
        <v>7566</v>
      </c>
      <c r="E5188" s="1" t="s">
        <v>2325</v>
      </c>
      <c r="F5188" s="1" t="s">
        <v>2368</v>
      </c>
      <c r="G5188" s="1" t="s">
        <v>103</v>
      </c>
      <c r="H5188" s="1" t="s">
        <v>437</v>
      </c>
      <c r="I5188" s="1">
        <v>1.6</v>
      </c>
      <c r="J5188" s="1">
        <v>2023</v>
      </c>
      <c r="K5188" s="1">
        <v>121874</v>
      </c>
      <c r="L5188" s="1">
        <v>0</v>
      </c>
      <c r="M5188" s="1">
        <f t="array" ref="M5188">SUMPRODUCT(MAX(ISNUMBER(SEARCH('Class Rules'!$B$6:$B$85,$E5188))*ISNUMBER(SEARCH('Class Rules'!$C$6:$C$85,$F5188))*'Class Rules'!$A$6:$A$85))</f>
        <v>0</v>
      </c>
      <c r="N5188" s="1" t="str">
        <f t="array" ref="N5188">IF($M5188=0,'Class Rules'!$D$3,INDEX('Class Rules'!$D$6:$D$85,MATCH($M5188,'Class Rules'!$A$6:$A$85,0)))</f>
        <v>Passenger LDV</v>
      </c>
      <c r="O5188" s="1" t="str">
        <f t="array" ref="O5188">IF(SUMPRODUCT(MAX(ISNUMBER(SEARCH(Fuel_Rules!$A$6:$A$30,$E5188))*ISNUMBER(SEARCH(Fuel_Rules!$B$6:$B$30,$F5188))*(Fuel_Rules!$A$6:$A$30&lt;&gt;"")))&gt;0,"Plug-in hybrid",IF($G5188="Diesel","Diesel","Gasoline"))</f>
        <v>Gasoline</v>
      </c>
    </row>
    <row r="5189" spans="1:15" ht="15" customHeight="1" x14ac:dyDescent="0.25">
      <c r="A5189" s="1">
        <v>2022</v>
      </c>
      <c r="B5189" s="1" t="s">
        <v>6908</v>
      </c>
      <c r="C5189" s="1" t="s">
        <v>2369</v>
      </c>
      <c r="D5189" s="1" t="s">
        <v>7567</v>
      </c>
      <c r="E5189" s="1" t="s">
        <v>2325</v>
      </c>
      <c r="F5189" s="1" t="s">
        <v>2371</v>
      </c>
      <c r="G5189" s="1" t="s">
        <v>105</v>
      </c>
      <c r="H5189" s="1" t="s">
        <v>298</v>
      </c>
      <c r="I5189" s="1">
        <v>2</v>
      </c>
      <c r="J5189" s="1">
        <v>2023</v>
      </c>
      <c r="K5189" s="1">
        <v>243030</v>
      </c>
      <c r="L5189" s="1">
        <v>0</v>
      </c>
      <c r="M5189" s="1">
        <f t="array" ref="M5189">SUMPRODUCT(MAX(ISNUMBER(SEARCH('Class Rules'!$B$6:$B$85,$E5189))*ISNUMBER(SEARCH('Class Rules'!$C$6:$C$85,$F5189))*'Class Rules'!$A$6:$A$85))</f>
        <v>65</v>
      </c>
      <c r="N5189" s="1" t="str">
        <f t="array" ref="N5189">IF($M5189=0,'Class Rules'!$D$3,INDEX('Class Rules'!$D$6:$D$85,MATCH($M5189,'Class Rules'!$A$6:$A$85,0)))</f>
        <v>Passenger HDV</v>
      </c>
      <c r="O5189" s="1" t="str">
        <f t="array" ref="O5189">IF(SUMPRODUCT(MAX(ISNUMBER(SEARCH(Fuel_Rules!$A$6:$A$30,$E5189))*ISNUMBER(SEARCH(Fuel_Rules!$B$6:$B$30,$F5189))*(Fuel_Rules!$A$6:$A$30&lt;&gt;"")))&gt;0,"Plug-in hybrid",IF($G5189="Diesel","Diesel","Gasoline"))</f>
        <v>Diesel</v>
      </c>
    </row>
    <row r="5190" spans="1:15" ht="15" customHeight="1" x14ac:dyDescent="0.25">
      <c r="A5190" s="1">
        <v>2022</v>
      </c>
      <c r="B5190" s="1" t="s">
        <v>6908</v>
      </c>
      <c r="C5190" s="1" t="s">
        <v>2372</v>
      </c>
      <c r="D5190" s="1" t="s">
        <v>7568</v>
      </c>
      <c r="E5190" s="1" t="s">
        <v>2325</v>
      </c>
      <c r="F5190" s="1" t="s">
        <v>2374</v>
      </c>
      <c r="G5190" s="1" t="s">
        <v>103</v>
      </c>
      <c r="H5190" s="1" t="s">
        <v>437</v>
      </c>
      <c r="I5190" s="1">
        <v>1.6</v>
      </c>
      <c r="J5190" s="1">
        <v>2023</v>
      </c>
      <c r="K5190" s="1">
        <v>93346</v>
      </c>
      <c r="L5190" s="1">
        <v>0</v>
      </c>
      <c r="M5190" s="1">
        <f t="array" ref="M5190">SUMPRODUCT(MAX(ISNUMBER(SEARCH('Class Rules'!$B$6:$B$85,$E5190))*ISNUMBER(SEARCH('Class Rules'!$C$6:$C$85,$F5190))*'Class Rules'!$A$6:$A$85))</f>
        <v>0</v>
      </c>
      <c r="N5190" s="1" t="str">
        <f t="array" ref="N5190">IF($M5190=0,'Class Rules'!$D$3,INDEX('Class Rules'!$D$6:$D$85,MATCH($M5190,'Class Rules'!$A$6:$A$85,0)))</f>
        <v>Passenger LDV</v>
      </c>
      <c r="O5190" s="1" t="str">
        <f t="array" ref="O5190">IF(SUMPRODUCT(MAX(ISNUMBER(SEARCH(Fuel_Rules!$A$6:$A$30,$E5190))*ISNUMBER(SEARCH(Fuel_Rules!$B$6:$B$30,$F5190))*(Fuel_Rules!$A$6:$A$30&lt;&gt;"")))&gt;0,"Plug-in hybrid",IF($G5190="Diesel","Diesel","Gasoline"))</f>
        <v>Gasoline</v>
      </c>
    </row>
    <row r="5191" spans="1:15" ht="15" customHeight="1" x14ac:dyDescent="0.25">
      <c r="A5191" s="1">
        <v>2022</v>
      </c>
      <c r="B5191" s="1" t="s">
        <v>6908</v>
      </c>
      <c r="C5191" s="1" t="s">
        <v>2375</v>
      </c>
      <c r="D5191" s="1" t="s">
        <v>7569</v>
      </c>
      <c r="E5191" s="1" t="s">
        <v>2325</v>
      </c>
      <c r="F5191" s="1" t="s">
        <v>2377</v>
      </c>
      <c r="G5191" s="1" t="s">
        <v>105</v>
      </c>
      <c r="H5191" s="1" t="s">
        <v>298</v>
      </c>
      <c r="I5191" s="1">
        <v>1.6</v>
      </c>
      <c r="J5191" s="1">
        <v>2023</v>
      </c>
      <c r="K5191" s="1">
        <v>166875</v>
      </c>
      <c r="L5191" s="1">
        <v>0</v>
      </c>
      <c r="M5191" s="1">
        <f t="array" ref="M5191">SUMPRODUCT(MAX(ISNUMBER(SEARCH('Class Rules'!$B$6:$B$85,$E5191))*ISNUMBER(SEARCH('Class Rules'!$C$6:$C$85,$F5191))*'Class Rules'!$A$6:$A$85))</f>
        <v>0</v>
      </c>
      <c r="N5191" s="1" t="str">
        <f t="array" ref="N5191">IF($M5191=0,'Class Rules'!$D$3,INDEX('Class Rules'!$D$6:$D$85,MATCH($M5191,'Class Rules'!$A$6:$A$85,0)))</f>
        <v>Passenger LDV</v>
      </c>
      <c r="O5191" s="1" t="str">
        <f t="array" ref="O5191">IF(SUMPRODUCT(MAX(ISNUMBER(SEARCH(Fuel_Rules!$A$6:$A$30,$E5191))*ISNUMBER(SEARCH(Fuel_Rules!$B$6:$B$30,$F5191))*(Fuel_Rules!$A$6:$A$30&lt;&gt;"")))&gt;0,"Plug-in hybrid",IF($G5191="Diesel","Diesel","Gasoline"))</f>
        <v>Diesel</v>
      </c>
    </row>
    <row r="5192" spans="1:15" ht="15" customHeight="1" x14ac:dyDescent="0.25">
      <c r="A5192" s="1">
        <v>2022</v>
      </c>
      <c r="B5192" s="1" t="s">
        <v>6908</v>
      </c>
      <c r="C5192" s="1" t="s">
        <v>2378</v>
      </c>
      <c r="D5192" s="1" t="s">
        <v>7570</v>
      </c>
      <c r="E5192" s="1" t="s">
        <v>2325</v>
      </c>
      <c r="F5192" s="1" t="s">
        <v>2380</v>
      </c>
      <c r="G5192" s="1" t="s">
        <v>103</v>
      </c>
      <c r="H5192" s="1" t="s">
        <v>298</v>
      </c>
      <c r="I5192" s="1">
        <v>1.6</v>
      </c>
      <c r="J5192" s="1">
        <v>2023</v>
      </c>
      <c r="K5192" s="1">
        <v>82078</v>
      </c>
      <c r="L5192" s="1">
        <v>0</v>
      </c>
      <c r="M5192" s="1">
        <f t="array" ref="M5192">SUMPRODUCT(MAX(ISNUMBER(SEARCH('Class Rules'!$B$6:$B$85,$E5192))*ISNUMBER(SEARCH('Class Rules'!$C$6:$C$85,$F5192))*'Class Rules'!$A$6:$A$85))</f>
        <v>0</v>
      </c>
      <c r="N5192" s="1" t="str">
        <f t="array" ref="N5192">IF($M5192=0,'Class Rules'!$D$3,INDEX('Class Rules'!$D$6:$D$85,MATCH($M5192,'Class Rules'!$A$6:$A$85,0)))</f>
        <v>Passenger LDV</v>
      </c>
      <c r="O5192" s="1" t="str">
        <f t="array" ref="O5192">IF(SUMPRODUCT(MAX(ISNUMBER(SEARCH(Fuel_Rules!$A$6:$A$30,$E5192))*ISNUMBER(SEARCH(Fuel_Rules!$B$6:$B$30,$F5192))*(Fuel_Rules!$A$6:$A$30&lt;&gt;"")))&gt;0,"Plug-in hybrid",IF($G5192="Diesel","Diesel","Gasoline"))</f>
        <v>Gasoline</v>
      </c>
    </row>
    <row r="5193" spans="1:15" ht="15" customHeight="1" x14ac:dyDescent="0.25">
      <c r="A5193" s="1">
        <v>2022</v>
      </c>
      <c r="B5193" s="1" t="s">
        <v>6908</v>
      </c>
      <c r="C5193" s="1" t="s">
        <v>2381</v>
      </c>
      <c r="D5193" s="1" t="s">
        <v>7571</v>
      </c>
      <c r="E5193" s="1" t="s">
        <v>2325</v>
      </c>
      <c r="F5193" s="1" t="s">
        <v>2383</v>
      </c>
      <c r="G5193" s="1" t="s">
        <v>103</v>
      </c>
      <c r="H5193" s="1" t="s">
        <v>437</v>
      </c>
      <c r="I5193" s="1">
        <v>1.6</v>
      </c>
      <c r="J5193" s="1">
        <v>2023</v>
      </c>
      <c r="K5193" s="1">
        <v>121550</v>
      </c>
      <c r="L5193" s="1">
        <v>0</v>
      </c>
      <c r="M5193" s="1">
        <f t="array" ref="M5193">SUMPRODUCT(MAX(ISNUMBER(SEARCH('Class Rules'!$B$6:$B$85,$E5193))*ISNUMBER(SEARCH('Class Rules'!$C$6:$C$85,$F5193))*'Class Rules'!$A$6:$A$85))</f>
        <v>0</v>
      </c>
      <c r="N5193" s="1" t="str">
        <f t="array" ref="N5193">IF($M5193=0,'Class Rules'!$D$3,INDEX('Class Rules'!$D$6:$D$85,MATCH($M5193,'Class Rules'!$A$6:$A$85,0)))</f>
        <v>Passenger LDV</v>
      </c>
      <c r="O5193" s="1" t="str">
        <f t="array" ref="O5193">IF(SUMPRODUCT(MAX(ISNUMBER(SEARCH(Fuel_Rules!$A$6:$A$30,$E5193))*ISNUMBER(SEARCH(Fuel_Rules!$B$6:$B$30,$F5193))*(Fuel_Rules!$A$6:$A$30&lt;&gt;"")))&gt;0,"Plug-in hybrid",IF($G5193="Diesel","Diesel","Gasoline"))</f>
        <v>Gasoline</v>
      </c>
    </row>
    <row r="5194" spans="1:15" ht="15" customHeight="1" x14ac:dyDescent="0.25">
      <c r="A5194" s="1">
        <v>2022</v>
      </c>
      <c r="B5194" s="1" t="s">
        <v>6908</v>
      </c>
      <c r="C5194" s="1" t="s">
        <v>2384</v>
      </c>
      <c r="D5194" s="1" t="s">
        <v>7572</v>
      </c>
      <c r="E5194" s="1" t="s">
        <v>2325</v>
      </c>
      <c r="F5194" s="1" t="s">
        <v>2386</v>
      </c>
      <c r="G5194" s="1" t="s">
        <v>103</v>
      </c>
      <c r="H5194" s="1" t="s">
        <v>437</v>
      </c>
      <c r="I5194" s="1">
        <v>1.6</v>
      </c>
      <c r="J5194" s="1">
        <v>2023</v>
      </c>
      <c r="K5194" s="1">
        <v>261790</v>
      </c>
      <c r="L5194" s="1">
        <v>0</v>
      </c>
      <c r="M5194" s="1">
        <f t="array" ref="M5194">SUMPRODUCT(MAX(ISNUMBER(SEARCH('Class Rules'!$B$6:$B$85,$E5194))*ISNUMBER(SEARCH('Class Rules'!$C$6:$C$85,$F5194))*'Class Rules'!$A$6:$A$85))</f>
        <v>0</v>
      </c>
      <c r="N5194" s="1" t="str">
        <f t="array" ref="N5194">IF($M5194=0,'Class Rules'!$D$3,INDEX('Class Rules'!$D$6:$D$85,MATCH($M5194,'Class Rules'!$A$6:$A$85,0)))</f>
        <v>Passenger LDV</v>
      </c>
      <c r="O5194" s="1" t="str">
        <f t="array" ref="O5194">IF(SUMPRODUCT(MAX(ISNUMBER(SEARCH(Fuel_Rules!$A$6:$A$30,$E5194))*ISNUMBER(SEARCH(Fuel_Rules!$B$6:$B$30,$F5194))*(Fuel_Rules!$A$6:$A$30&lt;&gt;"")))&gt;0,"Plug-in hybrid",IF($G5194="Diesel","Diesel","Gasoline"))</f>
        <v>Gasoline</v>
      </c>
    </row>
    <row r="5195" spans="1:15" ht="15" customHeight="1" x14ac:dyDescent="0.25">
      <c r="A5195" s="1">
        <v>2022</v>
      </c>
      <c r="B5195" s="1" t="s">
        <v>6908</v>
      </c>
      <c r="C5195" s="1" t="s">
        <v>2387</v>
      </c>
      <c r="D5195" s="1" t="s">
        <v>7573</v>
      </c>
      <c r="E5195" s="1" t="s">
        <v>2325</v>
      </c>
      <c r="F5195" s="1" t="s">
        <v>2389</v>
      </c>
      <c r="G5195" s="1" t="s">
        <v>105</v>
      </c>
      <c r="H5195" s="1" t="s">
        <v>298</v>
      </c>
      <c r="I5195" s="1">
        <v>2</v>
      </c>
      <c r="J5195" s="1">
        <v>2023</v>
      </c>
      <c r="K5195" s="1">
        <v>204015</v>
      </c>
      <c r="L5195" s="1">
        <v>0</v>
      </c>
      <c r="M5195" s="1">
        <f t="array" ref="M5195">SUMPRODUCT(MAX(ISNUMBER(SEARCH('Class Rules'!$B$6:$B$85,$E5195))*ISNUMBER(SEARCH('Class Rules'!$C$6:$C$85,$F5195))*'Class Rules'!$A$6:$A$85))</f>
        <v>28</v>
      </c>
      <c r="N5195" s="1" t="str">
        <f t="array" ref="N5195">IF($M5195=0,'Class Rules'!$D$3,INDEX('Class Rules'!$D$6:$D$85,MATCH($M5195,'Class Rules'!$A$6:$A$85,0)))</f>
        <v>Freight LDV</v>
      </c>
      <c r="O5195" s="1" t="str">
        <f t="array" ref="O5195">IF(SUMPRODUCT(MAX(ISNUMBER(SEARCH(Fuel_Rules!$A$6:$A$30,$E5195))*ISNUMBER(SEARCH(Fuel_Rules!$B$6:$B$30,$F5195))*(Fuel_Rules!$A$6:$A$30&lt;&gt;"")))&gt;0,"Plug-in hybrid",IF($G5195="Diesel","Diesel","Gasoline"))</f>
        <v>Diesel</v>
      </c>
    </row>
    <row r="5196" spans="1:15" ht="15" customHeight="1" x14ac:dyDescent="0.25">
      <c r="A5196" s="1">
        <v>2022</v>
      </c>
      <c r="B5196" s="1" t="s">
        <v>6908</v>
      </c>
      <c r="C5196" s="1" t="s">
        <v>2390</v>
      </c>
      <c r="D5196" s="1" t="s">
        <v>7574</v>
      </c>
      <c r="E5196" s="1" t="s">
        <v>2325</v>
      </c>
      <c r="F5196" s="1" t="s">
        <v>2392</v>
      </c>
      <c r="G5196" s="1" t="s">
        <v>103</v>
      </c>
      <c r="H5196" s="1" t="s">
        <v>298</v>
      </c>
      <c r="I5196" s="1">
        <v>1.6</v>
      </c>
      <c r="J5196" s="1">
        <v>2023</v>
      </c>
      <c r="K5196" s="1">
        <v>81572</v>
      </c>
      <c r="L5196" s="1">
        <v>0</v>
      </c>
      <c r="M5196" s="1">
        <f t="array" ref="M5196">SUMPRODUCT(MAX(ISNUMBER(SEARCH('Class Rules'!$B$6:$B$85,$E5196))*ISNUMBER(SEARCH('Class Rules'!$C$6:$C$85,$F5196))*'Class Rules'!$A$6:$A$85))</f>
        <v>0</v>
      </c>
      <c r="N5196" s="1" t="str">
        <f t="array" ref="N5196">IF($M5196=0,'Class Rules'!$D$3,INDEX('Class Rules'!$D$6:$D$85,MATCH($M5196,'Class Rules'!$A$6:$A$85,0)))</f>
        <v>Passenger LDV</v>
      </c>
      <c r="O5196" s="1" t="str">
        <f t="array" ref="O5196">IF(SUMPRODUCT(MAX(ISNUMBER(SEARCH(Fuel_Rules!$A$6:$A$30,$E5196))*ISNUMBER(SEARCH(Fuel_Rules!$B$6:$B$30,$F5196))*(Fuel_Rules!$A$6:$A$30&lt;&gt;"")))&gt;0,"Plug-in hybrid",IF($G5196="Diesel","Diesel","Gasoline"))</f>
        <v>Gasoline</v>
      </c>
    </row>
    <row r="5197" spans="1:15" ht="15" customHeight="1" x14ac:dyDescent="0.25">
      <c r="A5197" s="1">
        <v>2022</v>
      </c>
      <c r="B5197" s="1" t="s">
        <v>6908</v>
      </c>
      <c r="C5197" s="1" t="s">
        <v>5788</v>
      </c>
      <c r="D5197" s="1" t="s">
        <v>7575</v>
      </c>
      <c r="E5197" s="1" t="s">
        <v>2325</v>
      </c>
      <c r="F5197" s="1" t="s">
        <v>5790</v>
      </c>
      <c r="G5197" s="1" t="s">
        <v>105</v>
      </c>
      <c r="H5197" s="1" t="s">
        <v>298</v>
      </c>
      <c r="I5197" s="1">
        <v>1.5</v>
      </c>
      <c r="J5197" s="1">
        <v>2023</v>
      </c>
      <c r="K5197" s="1">
        <v>176279</v>
      </c>
      <c r="L5197" s="1">
        <v>0</v>
      </c>
      <c r="M5197" s="1">
        <f t="array" ref="M5197">SUMPRODUCT(MAX(ISNUMBER(SEARCH('Class Rules'!$B$6:$B$85,$E5197))*ISNUMBER(SEARCH('Class Rules'!$C$6:$C$85,$F5197))*'Class Rules'!$A$6:$A$85))</f>
        <v>0</v>
      </c>
      <c r="N5197" s="1" t="str">
        <f t="array" ref="N5197">IF($M5197=0,'Class Rules'!$D$3,INDEX('Class Rules'!$D$6:$D$85,MATCH($M5197,'Class Rules'!$A$6:$A$85,0)))</f>
        <v>Passenger LDV</v>
      </c>
      <c r="O5197" s="1" t="str">
        <f t="array" ref="O5197">IF(SUMPRODUCT(MAX(ISNUMBER(SEARCH(Fuel_Rules!$A$6:$A$30,$E5197))*ISNUMBER(SEARCH(Fuel_Rules!$B$6:$B$30,$F5197))*(Fuel_Rules!$A$6:$A$30&lt;&gt;"")))&gt;0,"Plug-in hybrid",IF($G5197="Diesel","Diesel","Gasoline"))</f>
        <v>Diesel</v>
      </c>
    </row>
    <row r="5198" spans="1:15" ht="15" customHeight="1" x14ac:dyDescent="0.25">
      <c r="A5198" s="1">
        <v>2022</v>
      </c>
      <c r="B5198" s="1" t="s">
        <v>6908</v>
      </c>
      <c r="C5198" s="1" t="s">
        <v>5791</v>
      </c>
      <c r="D5198" s="1" t="s">
        <v>7576</v>
      </c>
      <c r="E5198" s="1" t="s">
        <v>2325</v>
      </c>
      <c r="F5198" s="1" t="s">
        <v>5793</v>
      </c>
      <c r="G5198" s="1" t="s">
        <v>105</v>
      </c>
      <c r="H5198" s="1" t="s">
        <v>298</v>
      </c>
      <c r="I5198" s="1">
        <v>1.5</v>
      </c>
      <c r="J5198" s="1">
        <v>2023</v>
      </c>
      <c r="K5198" s="1">
        <v>171992</v>
      </c>
      <c r="L5198" s="1">
        <v>0</v>
      </c>
      <c r="M5198" s="1">
        <f t="array" ref="M5198">SUMPRODUCT(MAX(ISNUMBER(SEARCH('Class Rules'!$B$6:$B$85,$E5198))*ISNUMBER(SEARCH('Class Rules'!$C$6:$C$85,$F5198))*'Class Rules'!$A$6:$A$85))</f>
        <v>26</v>
      </c>
      <c r="N5198" s="1" t="str">
        <f t="array" ref="N5198">IF($M5198=0,'Class Rules'!$D$3,INDEX('Class Rules'!$D$6:$D$85,MATCH($M5198,'Class Rules'!$A$6:$A$85,0)))</f>
        <v>Freight LDV</v>
      </c>
      <c r="O5198" s="1" t="str">
        <f t="array" ref="O5198">IF(SUMPRODUCT(MAX(ISNUMBER(SEARCH(Fuel_Rules!$A$6:$A$30,$E5198))*ISNUMBER(SEARCH(Fuel_Rules!$B$6:$B$30,$F5198))*(Fuel_Rules!$A$6:$A$30&lt;&gt;"")))&gt;0,"Plug-in hybrid",IF($G5198="Diesel","Diesel","Gasoline"))</f>
        <v>Diesel</v>
      </c>
    </row>
    <row r="5199" spans="1:15" ht="15" customHeight="1" x14ac:dyDescent="0.25">
      <c r="A5199" s="1">
        <v>2022</v>
      </c>
      <c r="B5199" s="1" t="s">
        <v>6908</v>
      </c>
      <c r="C5199" s="1" t="s">
        <v>5794</v>
      </c>
      <c r="D5199" s="1" t="s">
        <v>7577</v>
      </c>
      <c r="E5199" s="1" t="s">
        <v>2325</v>
      </c>
      <c r="F5199" s="1" t="s">
        <v>5796</v>
      </c>
      <c r="G5199" s="1" t="s">
        <v>105</v>
      </c>
      <c r="H5199" s="1" t="s">
        <v>298</v>
      </c>
      <c r="I5199" s="1">
        <v>2.2000000000000002</v>
      </c>
      <c r="J5199" s="1">
        <v>2023</v>
      </c>
      <c r="K5199" s="1">
        <v>202945</v>
      </c>
      <c r="L5199" s="1">
        <v>0</v>
      </c>
      <c r="M5199" s="1">
        <f t="array" ref="M5199">SUMPRODUCT(MAX(ISNUMBER(SEARCH('Class Rules'!$B$6:$B$85,$E5199))*ISNUMBER(SEARCH('Class Rules'!$C$6:$C$85,$F5199))*'Class Rules'!$A$6:$A$85))</f>
        <v>29</v>
      </c>
      <c r="N5199" s="1" t="str">
        <f t="array" ref="N5199">IF($M5199=0,'Class Rules'!$D$3,INDEX('Class Rules'!$D$6:$D$85,MATCH($M5199,'Class Rules'!$A$6:$A$85,0)))</f>
        <v>Freight LDV</v>
      </c>
      <c r="O5199" s="1" t="str">
        <f t="array" ref="O5199">IF(SUMPRODUCT(MAX(ISNUMBER(SEARCH(Fuel_Rules!$A$6:$A$30,$E5199))*ISNUMBER(SEARCH(Fuel_Rules!$B$6:$B$30,$F5199))*(Fuel_Rules!$A$6:$A$30&lt;&gt;"")))&gt;0,"Plug-in hybrid",IF($G5199="Diesel","Diesel","Gasoline"))</f>
        <v>Diesel</v>
      </c>
    </row>
    <row r="5200" spans="1:15" ht="15" customHeight="1" x14ac:dyDescent="0.25">
      <c r="A5200" s="1">
        <v>2022</v>
      </c>
      <c r="B5200" s="1" t="s">
        <v>6908</v>
      </c>
      <c r="C5200" s="1" t="s">
        <v>5797</v>
      </c>
      <c r="D5200" s="1" t="s">
        <v>7578</v>
      </c>
      <c r="E5200" s="1" t="s">
        <v>2325</v>
      </c>
      <c r="F5200" s="1" t="s">
        <v>5799</v>
      </c>
      <c r="G5200" s="1" t="s">
        <v>105</v>
      </c>
      <c r="H5200" s="1" t="s">
        <v>298</v>
      </c>
      <c r="I5200" s="1">
        <v>2.2000000000000002</v>
      </c>
      <c r="J5200" s="1">
        <v>2023</v>
      </c>
      <c r="K5200" s="1">
        <v>212898</v>
      </c>
      <c r="L5200" s="1">
        <v>0</v>
      </c>
      <c r="M5200" s="1">
        <f t="array" ref="M5200">SUMPRODUCT(MAX(ISNUMBER(SEARCH('Class Rules'!$B$6:$B$85,$E5200))*ISNUMBER(SEARCH('Class Rules'!$C$6:$C$85,$F5200))*'Class Rules'!$A$6:$A$85))</f>
        <v>28</v>
      </c>
      <c r="N5200" s="1" t="str">
        <f t="array" ref="N5200">IF($M5200=0,'Class Rules'!$D$3,INDEX('Class Rules'!$D$6:$D$85,MATCH($M5200,'Class Rules'!$A$6:$A$85,0)))</f>
        <v>Freight LDV</v>
      </c>
      <c r="O5200" s="1" t="str">
        <f t="array" ref="O5200">IF(SUMPRODUCT(MAX(ISNUMBER(SEARCH(Fuel_Rules!$A$6:$A$30,$E5200))*ISNUMBER(SEARCH(Fuel_Rules!$B$6:$B$30,$F5200))*(Fuel_Rules!$A$6:$A$30&lt;&gt;"")))&gt;0,"Plug-in hybrid",IF($G5200="Diesel","Diesel","Gasoline"))</f>
        <v>Diesel</v>
      </c>
    </row>
    <row r="5201" spans="1:15" ht="15" customHeight="1" x14ac:dyDescent="0.25">
      <c r="A5201" s="1">
        <v>2022</v>
      </c>
      <c r="B5201" s="1" t="s">
        <v>6908</v>
      </c>
      <c r="C5201" s="1" t="s">
        <v>7579</v>
      </c>
      <c r="D5201" s="1" t="s">
        <v>7580</v>
      </c>
      <c r="E5201" s="1" t="s">
        <v>2325</v>
      </c>
      <c r="F5201" s="1" t="s">
        <v>7581</v>
      </c>
      <c r="G5201" s="1" t="s">
        <v>103</v>
      </c>
      <c r="H5201" s="1" t="s">
        <v>298</v>
      </c>
      <c r="I5201" s="1">
        <v>1.4</v>
      </c>
      <c r="J5201" s="1">
        <v>2023</v>
      </c>
      <c r="K5201" s="1">
        <v>106495</v>
      </c>
      <c r="L5201" s="1">
        <v>0</v>
      </c>
      <c r="M5201" s="1">
        <f t="array" ref="M5201">SUMPRODUCT(MAX(ISNUMBER(SEARCH('Class Rules'!$B$6:$B$85,$E5201))*ISNUMBER(SEARCH('Class Rules'!$C$6:$C$85,$F5201))*'Class Rules'!$A$6:$A$85))</f>
        <v>24</v>
      </c>
      <c r="N5201" s="1" t="str">
        <f t="array" ref="N5201">IF($M5201=0,'Class Rules'!$D$3,INDEX('Class Rules'!$D$6:$D$85,MATCH($M5201,'Class Rules'!$A$6:$A$85,0)))</f>
        <v>Freight LDV</v>
      </c>
      <c r="O5201" s="1" t="str">
        <f t="array" ref="O5201">IF(SUMPRODUCT(MAX(ISNUMBER(SEARCH(Fuel_Rules!$A$6:$A$30,$E5201))*ISNUMBER(SEARCH(Fuel_Rules!$B$6:$B$30,$F5201))*(Fuel_Rules!$A$6:$A$30&lt;&gt;"")))&gt;0,"Plug-in hybrid",IF($G5201="Diesel","Diesel","Gasoline"))</f>
        <v>Gasoline</v>
      </c>
    </row>
    <row r="5202" spans="1:15" ht="15" customHeight="1" x14ac:dyDescent="0.25">
      <c r="A5202" s="1">
        <v>2022</v>
      </c>
      <c r="B5202" s="1" t="s">
        <v>6908</v>
      </c>
      <c r="C5202" s="1" t="s">
        <v>7579</v>
      </c>
      <c r="D5202" s="1" t="s">
        <v>7582</v>
      </c>
      <c r="E5202" s="1" t="s">
        <v>2325</v>
      </c>
      <c r="F5202" s="1" t="s">
        <v>7581</v>
      </c>
      <c r="G5202" s="1" t="s">
        <v>103</v>
      </c>
      <c r="H5202" s="1" t="s">
        <v>298</v>
      </c>
      <c r="I5202" s="1">
        <v>1.4</v>
      </c>
      <c r="J5202" s="1">
        <v>2023</v>
      </c>
      <c r="K5202" s="1">
        <v>101634</v>
      </c>
      <c r="L5202" s="1">
        <v>0</v>
      </c>
      <c r="M5202" s="1">
        <f t="array" ref="M5202">SUMPRODUCT(MAX(ISNUMBER(SEARCH('Class Rules'!$B$6:$B$85,$E5202))*ISNUMBER(SEARCH('Class Rules'!$C$6:$C$85,$F5202))*'Class Rules'!$A$6:$A$85))</f>
        <v>24</v>
      </c>
      <c r="N5202" s="1" t="str">
        <f t="array" ref="N5202">IF($M5202=0,'Class Rules'!$D$3,INDEX('Class Rules'!$D$6:$D$85,MATCH($M5202,'Class Rules'!$A$6:$A$85,0)))</f>
        <v>Freight LDV</v>
      </c>
      <c r="O5202" s="1" t="str">
        <f t="array" ref="O5202">IF(SUMPRODUCT(MAX(ISNUMBER(SEARCH(Fuel_Rules!$A$6:$A$30,$E5202))*ISNUMBER(SEARCH(Fuel_Rules!$B$6:$B$30,$F5202))*(Fuel_Rules!$A$6:$A$30&lt;&gt;"")))&gt;0,"Plug-in hybrid",IF($G5202="Diesel","Diesel","Gasoline"))</f>
        <v>Gasoline</v>
      </c>
    </row>
    <row r="5203" spans="1:15" ht="15" customHeight="1" x14ac:dyDescent="0.25">
      <c r="A5203" s="1">
        <v>2022</v>
      </c>
      <c r="B5203" s="1" t="s">
        <v>6908</v>
      </c>
      <c r="C5203" s="1" t="s">
        <v>2396</v>
      </c>
      <c r="D5203" s="1" t="s">
        <v>7583</v>
      </c>
      <c r="E5203" s="1" t="s">
        <v>2398</v>
      </c>
      <c r="F5203" s="1" t="s">
        <v>2399</v>
      </c>
      <c r="G5203" s="1" t="s">
        <v>103</v>
      </c>
      <c r="H5203" s="1" t="s">
        <v>298</v>
      </c>
      <c r="I5203" s="1">
        <v>3.6</v>
      </c>
      <c r="J5203" s="1">
        <v>2023</v>
      </c>
      <c r="K5203" s="1">
        <v>1436400</v>
      </c>
      <c r="L5203" s="1">
        <v>0</v>
      </c>
      <c r="M5203" s="1">
        <f t="array" ref="M5203">SUMPRODUCT(MAX(ISNUMBER(SEARCH('Class Rules'!$B$6:$B$85,$E5203))*ISNUMBER(SEARCH('Class Rules'!$C$6:$C$85,$F5203))*'Class Rules'!$A$6:$A$85))</f>
        <v>0</v>
      </c>
      <c r="N5203" s="1" t="str">
        <f t="array" ref="N5203">IF($M5203=0,'Class Rules'!$D$3,INDEX('Class Rules'!$D$6:$D$85,MATCH($M5203,'Class Rules'!$A$6:$A$85,0)))</f>
        <v>Passenger LDV</v>
      </c>
      <c r="O5203" s="1" t="str">
        <f t="array" ref="O5203">IF(SUMPRODUCT(MAX(ISNUMBER(SEARCH(Fuel_Rules!$A$6:$A$30,$E5203))*ISNUMBER(SEARCH(Fuel_Rules!$B$6:$B$30,$F5203))*(Fuel_Rules!$A$6:$A$30&lt;&gt;"")))&gt;0,"Plug-in hybrid",IF($G5203="Diesel","Diesel","Gasoline"))</f>
        <v>Gasoline</v>
      </c>
    </row>
    <row r="5204" spans="1:15" ht="15" customHeight="1" x14ac:dyDescent="0.25">
      <c r="A5204" s="1">
        <v>2022</v>
      </c>
      <c r="B5204" s="1" t="s">
        <v>6908</v>
      </c>
      <c r="C5204" s="1" t="s">
        <v>2400</v>
      </c>
      <c r="D5204" s="1" t="s">
        <v>7584</v>
      </c>
      <c r="E5204" s="1" t="s">
        <v>2398</v>
      </c>
      <c r="F5204" s="1" t="s">
        <v>2402</v>
      </c>
      <c r="G5204" s="1" t="s">
        <v>103</v>
      </c>
      <c r="H5204" s="1" t="s">
        <v>298</v>
      </c>
      <c r="I5204" s="1">
        <v>3.6</v>
      </c>
      <c r="J5204" s="1">
        <v>2023</v>
      </c>
      <c r="K5204" s="1">
        <v>1461375</v>
      </c>
      <c r="L5204" s="1">
        <v>0</v>
      </c>
      <c r="M5204" s="1">
        <f t="array" ref="M5204">SUMPRODUCT(MAX(ISNUMBER(SEARCH('Class Rules'!$B$6:$B$85,$E5204))*ISNUMBER(SEARCH('Class Rules'!$C$6:$C$85,$F5204))*'Class Rules'!$A$6:$A$85))</f>
        <v>0</v>
      </c>
      <c r="N5204" s="1" t="str">
        <f t="array" ref="N5204">IF($M5204=0,'Class Rules'!$D$3,INDEX('Class Rules'!$D$6:$D$85,MATCH($M5204,'Class Rules'!$A$6:$A$85,0)))</f>
        <v>Passenger LDV</v>
      </c>
      <c r="O5204" s="1" t="str">
        <f t="array" ref="O5204">IF(SUMPRODUCT(MAX(ISNUMBER(SEARCH(Fuel_Rules!$A$6:$A$30,$E5204))*ISNUMBER(SEARCH(Fuel_Rules!$B$6:$B$30,$F5204))*(Fuel_Rules!$A$6:$A$30&lt;&gt;"")))&gt;0,"Plug-in hybrid",IF($G5204="Diesel","Diesel","Gasoline"))</f>
        <v>Gasoline</v>
      </c>
    </row>
    <row r="5205" spans="1:15" ht="15" customHeight="1" x14ac:dyDescent="0.25">
      <c r="A5205" s="1">
        <v>2022</v>
      </c>
      <c r="B5205" s="1" t="s">
        <v>6908</v>
      </c>
      <c r="C5205" s="1" t="s">
        <v>2403</v>
      </c>
      <c r="D5205" s="1" t="s">
        <v>7585</v>
      </c>
      <c r="E5205" s="1" t="s">
        <v>2398</v>
      </c>
      <c r="F5205" s="1" t="s">
        <v>2405</v>
      </c>
      <c r="G5205" s="1" t="s">
        <v>103</v>
      </c>
      <c r="H5205" s="1" t="s">
        <v>298</v>
      </c>
      <c r="I5205" s="1">
        <v>3.6</v>
      </c>
      <c r="J5205" s="1">
        <v>2023</v>
      </c>
      <c r="K5205" s="1">
        <v>1622175</v>
      </c>
      <c r="L5205" s="1">
        <v>0</v>
      </c>
      <c r="M5205" s="1">
        <f t="array" ref="M5205">SUMPRODUCT(MAX(ISNUMBER(SEARCH('Class Rules'!$B$6:$B$85,$E5205))*ISNUMBER(SEARCH('Class Rules'!$C$6:$C$85,$F5205))*'Class Rules'!$A$6:$A$85))</f>
        <v>0</v>
      </c>
      <c r="N5205" s="1" t="str">
        <f t="array" ref="N5205">IF($M5205=0,'Class Rules'!$D$3,INDEX('Class Rules'!$D$6:$D$85,MATCH($M5205,'Class Rules'!$A$6:$A$85,0)))</f>
        <v>Passenger LDV</v>
      </c>
      <c r="O5205" s="1" t="str">
        <f t="array" ref="O5205">IF(SUMPRODUCT(MAX(ISNUMBER(SEARCH(Fuel_Rules!$A$6:$A$30,$E5205))*ISNUMBER(SEARCH(Fuel_Rules!$B$6:$B$30,$F5205))*(Fuel_Rules!$A$6:$A$30&lt;&gt;"")))&gt;0,"Plug-in hybrid",IF($G5205="Diesel","Diesel","Gasoline"))</f>
        <v>Gasoline</v>
      </c>
    </row>
    <row r="5206" spans="1:15" ht="15" customHeight="1" x14ac:dyDescent="0.25">
      <c r="A5206" s="1">
        <v>2022</v>
      </c>
      <c r="B5206" s="1" t="s">
        <v>6908</v>
      </c>
      <c r="C5206" s="1" t="s">
        <v>2406</v>
      </c>
      <c r="D5206" s="1" t="s">
        <v>7586</v>
      </c>
      <c r="E5206" s="1" t="s">
        <v>2398</v>
      </c>
      <c r="F5206" s="1" t="s">
        <v>2408</v>
      </c>
      <c r="G5206" s="1" t="s">
        <v>103</v>
      </c>
      <c r="H5206" s="1" t="s">
        <v>298</v>
      </c>
      <c r="I5206" s="1">
        <v>3.6</v>
      </c>
      <c r="J5206" s="1">
        <v>2023</v>
      </c>
      <c r="K5206" s="1">
        <v>1675925</v>
      </c>
      <c r="L5206" s="1">
        <v>0</v>
      </c>
      <c r="M5206" s="1">
        <f t="array" ref="M5206">SUMPRODUCT(MAX(ISNUMBER(SEARCH('Class Rules'!$B$6:$B$85,$E5206))*ISNUMBER(SEARCH('Class Rules'!$C$6:$C$85,$F5206))*'Class Rules'!$A$6:$A$85))</f>
        <v>0</v>
      </c>
      <c r="N5206" s="1" t="str">
        <f t="array" ref="N5206">IF($M5206=0,'Class Rules'!$D$3,INDEX('Class Rules'!$D$6:$D$85,MATCH($M5206,'Class Rules'!$A$6:$A$85,0)))</f>
        <v>Passenger LDV</v>
      </c>
      <c r="O5206" s="1" t="str">
        <f t="array" ref="O5206">IF(SUMPRODUCT(MAX(ISNUMBER(SEARCH(Fuel_Rules!$A$6:$A$30,$E5206))*ISNUMBER(SEARCH(Fuel_Rules!$B$6:$B$30,$F5206))*(Fuel_Rules!$A$6:$A$30&lt;&gt;"")))&gt;0,"Plug-in hybrid",IF($G5206="Diesel","Diesel","Gasoline"))</f>
        <v>Gasoline</v>
      </c>
    </row>
    <row r="5207" spans="1:15" ht="15" customHeight="1" x14ac:dyDescent="0.25">
      <c r="A5207" s="1">
        <v>2022</v>
      </c>
      <c r="B5207" s="1" t="s">
        <v>6908</v>
      </c>
      <c r="C5207" s="1" t="s">
        <v>2409</v>
      </c>
      <c r="D5207" s="1" t="s">
        <v>7587</v>
      </c>
      <c r="E5207" s="1" t="s">
        <v>2398</v>
      </c>
      <c r="F5207" s="1" t="s">
        <v>4900</v>
      </c>
      <c r="G5207" s="1" t="s">
        <v>103</v>
      </c>
      <c r="H5207" s="1" t="s">
        <v>298</v>
      </c>
      <c r="I5207" s="1">
        <v>2.9</v>
      </c>
      <c r="J5207" s="1">
        <v>2023</v>
      </c>
      <c r="K5207" s="1">
        <v>711250</v>
      </c>
      <c r="L5207" s="1">
        <v>0</v>
      </c>
      <c r="M5207" s="1">
        <f t="array" ref="M5207">SUMPRODUCT(MAX(ISNUMBER(SEARCH('Class Rules'!$B$6:$B$85,$E5207))*ISNUMBER(SEARCH('Class Rules'!$C$6:$C$85,$F5207))*'Class Rules'!$A$6:$A$85))</f>
        <v>0</v>
      </c>
      <c r="N5207" s="1" t="str">
        <f t="array" ref="N5207">IF($M5207=0,'Class Rules'!$D$3,INDEX('Class Rules'!$D$6:$D$85,MATCH($M5207,'Class Rules'!$A$6:$A$85,0)))</f>
        <v>Passenger LDV</v>
      </c>
      <c r="O5207" s="1" t="str">
        <f t="array" ref="O5207">IF(SUMPRODUCT(MAX(ISNUMBER(SEARCH(Fuel_Rules!$A$6:$A$30,$E5207))*ISNUMBER(SEARCH(Fuel_Rules!$B$6:$B$30,$F5207))*(Fuel_Rules!$A$6:$A$30&lt;&gt;"")))&gt;0,"Plug-in hybrid",IF($G5207="Diesel","Diesel","Gasoline"))</f>
        <v>Gasoline</v>
      </c>
    </row>
    <row r="5208" spans="1:15" ht="15" customHeight="1" x14ac:dyDescent="0.25">
      <c r="A5208" s="1">
        <v>2022</v>
      </c>
      <c r="B5208" s="1" t="s">
        <v>6908</v>
      </c>
      <c r="C5208" s="1" t="s">
        <v>2412</v>
      </c>
      <c r="D5208" s="1" t="s">
        <v>7588</v>
      </c>
      <c r="E5208" s="1" t="s">
        <v>2398</v>
      </c>
      <c r="F5208" s="1" t="s">
        <v>5806</v>
      </c>
      <c r="G5208" s="1" t="s">
        <v>103</v>
      </c>
      <c r="H5208" s="1" t="s">
        <v>298</v>
      </c>
      <c r="I5208" s="1">
        <v>2</v>
      </c>
      <c r="J5208" s="1">
        <v>2023</v>
      </c>
      <c r="K5208" s="1">
        <v>548750</v>
      </c>
      <c r="L5208" s="1">
        <v>0</v>
      </c>
      <c r="M5208" s="1">
        <f t="array" ref="M5208">SUMPRODUCT(MAX(ISNUMBER(SEARCH('Class Rules'!$B$6:$B$85,$E5208))*ISNUMBER(SEARCH('Class Rules'!$C$6:$C$85,$F5208))*'Class Rules'!$A$6:$A$85))</f>
        <v>0</v>
      </c>
      <c r="N5208" s="1" t="str">
        <f t="array" ref="N5208">IF($M5208=0,'Class Rules'!$D$3,INDEX('Class Rules'!$D$6:$D$85,MATCH($M5208,'Class Rules'!$A$6:$A$85,0)))</f>
        <v>Passenger LDV</v>
      </c>
      <c r="O5208" s="1" t="str">
        <f t="array" ref="O5208">IF(SUMPRODUCT(MAX(ISNUMBER(SEARCH(Fuel_Rules!$A$6:$A$30,$E5208))*ISNUMBER(SEARCH(Fuel_Rules!$B$6:$B$30,$F5208))*(Fuel_Rules!$A$6:$A$30&lt;&gt;"")))&gt;0,"Plug-in hybrid",IF($G5208="Diesel","Diesel","Gasoline"))</f>
        <v>Gasoline</v>
      </c>
    </row>
    <row r="5209" spans="1:15" ht="15" customHeight="1" x14ac:dyDescent="0.25">
      <c r="A5209" s="1">
        <v>2022</v>
      </c>
      <c r="B5209" s="1" t="s">
        <v>6908</v>
      </c>
      <c r="C5209" s="1" t="s">
        <v>2415</v>
      </c>
      <c r="D5209" s="1" t="s">
        <v>7589</v>
      </c>
      <c r="E5209" s="1" t="s">
        <v>2398</v>
      </c>
      <c r="F5209" s="1" t="s">
        <v>2417</v>
      </c>
      <c r="G5209" s="1" t="s">
        <v>103</v>
      </c>
      <c r="H5209" s="1" t="s">
        <v>298</v>
      </c>
      <c r="I5209" s="1">
        <v>2</v>
      </c>
      <c r="J5209" s="1">
        <v>2023</v>
      </c>
      <c r="K5209" s="1">
        <v>601374</v>
      </c>
      <c r="L5209" s="1">
        <v>0</v>
      </c>
      <c r="M5209" s="1">
        <f t="array" ref="M5209">SUMPRODUCT(MAX(ISNUMBER(SEARCH('Class Rules'!$B$6:$B$85,$E5209))*ISNUMBER(SEARCH('Class Rules'!$C$6:$C$85,$F5209))*'Class Rules'!$A$6:$A$85))</f>
        <v>0</v>
      </c>
      <c r="N5209" s="1" t="str">
        <f t="array" ref="N5209">IF($M5209=0,'Class Rules'!$D$3,INDEX('Class Rules'!$D$6:$D$85,MATCH($M5209,'Class Rules'!$A$6:$A$85,0)))</f>
        <v>Passenger LDV</v>
      </c>
      <c r="O5209" s="1" t="str">
        <f t="array" ref="O5209">IF(SUMPRODUCT(MAX(ISNUMBER(SEARCH(Fuel_Rules!$A$6:$A$30,$E5209))*ISNUMBER(SEARCH(Fuel_Rules!$B$6:$B$30,$F5209))*(Fuel_Rules!$A$6:$A$30&lt;&gt;"")))&gt;0,"Plug-in hybrid",IF($G5209="Diesel","Diesel","Gasoline"))</f>
        <v>Gasoline</v>
      </c>
    </row>
    <row r="5210" spans="1:15" ht="15" customHeight="1" x14ac:dyDescent="0.25">
      <c r="A5210" s="1">
        <v>2022</v>
      </c>
      <c r="B5210" s="1" t="s">
        <v>6908</v>
      </c>
      <c r="C5210" s="1" t="s">
        <v>2421</v>
      </c>
      <c r="D5210" s="1" t="s">
        <v>7590</v>
      </c>
      <c r="E5210" s="1" t="s">
        <v>2398</v>
      </c>
      <c r="F5210" s="1" t="s">
        <v>2423</v>
      </c>
      <c r="G5210" s="1" t="s">
        <v>103</v>
      </c>
      <c r="H5210" s="1" t="s">
        <v>298</v>
      </c>
      <c r="I5210" s="1">
        <v>3</v>
      </c>
      <c r="J5210" s="1">
        <v>2023</v>
      </c>
      <c r="K5210" s="1">
        <v>1090800</v>
      </c>
      <c r="L5210" s="1">
        <v>0</v>
      </c>
      <c r="M5210" s="1">
        <f t="array" ref="M5210">SUMPRODUCT(MAX(ISNUMBER(SEARCH('Class Rules'!$B$6:$B$85,$E5210))*ISNUMBER(SEARCH('Class Rules'!$C$6:$C$85,$F5210))*'Class Rules'!$A$6:$A$85))</f>
        <v>0</v>
      </c>
      <c r="N5210" s="1" t="str">
        <f t="array" ref="N5210">IF($M5210=0,'Class Rules'!$D$3,INDEX('Class Rules'!$D$6:$D$85,MATCH($M5210,'Class Rules'!$A$6:$A$85,0)))</f>
        <v>Passenger LDV</v>
      </c>
      <c r="O5210" s="1" t="str">
        <f t="array" ref="O5210">IF(SUMPRODUCT(MAX(ISNUMBER(SEARCH(Fuel_Rules!$A$6:$A$30,$E5210))*ISNUMBER(SEARCH(Fuel_Rules!$B$6:$B$30,$F5210))*(Fuel_Rules!$A$6:$A$30&lt;&gt;"")))&gt;0,"Plug-in hybrid",IF($G5210="Diesel","Diesel","Gasoline"))</f>
        <v>Gasoline</v>
      </c>
    </row>
    <row r="5211" spans="1:15" ht="15" customHeight="1" x14ac:dyDescent="0.25">
      <c r="A5211" s="1">
        <v>2022</v>
      </c>
      <c r="B5211" s="1" t="s">
        <v>6908</v>
      </c>
      <c r="C5211" s="1" t="s">
        <v>2424</v>
      </c>
      <c r="D5211" s="1" t="s">
        <v>7591</v>
      </c>
      <c r="E5211" s="1" t="s">
        <v>2398</v>
      </c>
      <c r="F5211" s="1" t="s">
        <v>2426</v>
      </c>
      <c r="G5211" s="1" t="s">
        <v>103</v>
      </c>
      <c r="H5211" s="1" t="s">
        <v>298</v>
      </c>
      <c r="I5211" s="1">
        <v>3</v>
      </c>
      <c r="J5211" s="1">
        <v>2023</v>
      </c>
      <c r="K5211" s="1">
        <v>948750</v>
      </c>
      <c r="L5211" s="1">
        <v>0</v>
      </c>
      <c r="M5211" s="1">
        <f t="array" ref="M5211">SUMPRODUCT(MAX(ISNUMBER(SEARCH('Class Rules'!$B$6:$B$85,$E5211))*ISNUMBER(SEARCH('Class Rules'!$C$6:$C$85,$F5211))*'Class Rules'!$A$6:$A$85))</f>
        <v>0</v>
      </c>
      <c r="N5211" s="1" t="str">
        <f t="array" ref="N5211">IF($M5211=0,'Class Rules'!$D$3,INDEX('Class Rules'!$D$6:$D$85,MATCH($M5211,'Class Rules'!$A$6:$A$85,0)))</f>
        <v>Passenger LDV</v>
      </c>
      <c r="O5211" s="1" t="str">
        <f t="array" ref="O5211">IF(SUMPRODUCT(MAX(ISNUMBER(SEARCH(Fuel_Rules!$A$6:$A$30,$E5211))*ISNUMBER(SEARCH(Fuel_Rules!$B$6:$B$30,$F5211))*(Fuel_Rules!$A$6:$A$30&lt;&gt;"")))&gt;0,"Plug-in hybrid",IF($G5211="Diesel","Diesel","Gasoline"))</f>
        <v>Gasoline</v>
      </c>
    </row>
    <row r="5212" spans="1:15" ht="15" customHeight="1" x14ac:dyDescent="0.25">
      <c r="A5212" s="1">
        <v>2022</v>
      </c>
      <c r="B5212" s="1" t="s">
        <v>6908</v>
      </c>
      <c r="C5212" s="1" t="s">
        <v>2427</v>
      </c>
      <c r="D5212" s="1" t="s">
        <v>7592</v>
      </c>
      <c r="E5212" s="1" t="s">
        <v>2398</v>
      </c>
      <c r="F5212" s="1" t="s">
        <v>2429</v>
      </c>
      <c r="G5212" s="1" t="s">
        <v>103</v>
      </c>
      <c r="H5212" s="1" t="s">
        <v>298</v>
      </c>
      <c r="I5212" s="1">
        <v>3</v>
      </c>
      <c r="J5212" s="1">
        <v>2023</v>
      </c>
      <c r="K5212" s="1">
        <v>921755</v>
      </c>
      <c r="L5212" s="1">
        <v>0</v>
      </c>
      <c r="M5212" s="1">
        <f t="array" ref="M5212">SUMPRODUCT(MAX(ISNUMBER(SEARCH('Class Rules'!$B$6:$B$85,$E5212))*ISNUMBER(SEARCH('Class Rules'!$C$6:$C$85,$F5212))*'Class Rules'!$A$6:$A$85))</f>
        <v>0</v>
      </c>
      <c r="N5212" s="1" t="str">
        <f t="array" ref="N5212">IF($M5212=0,'Class Rules'!$D$3,INDEX('Class Rules'!$D$6:$D$85,MATCH($M5212,'Class Rules'!$A$6:$A$85,0)))</f>
        <v>Passenger LDV</v>
      </c>
      <c r="O5212" s="1" t="str">
        <f t="array" ref="O5212">IF(SUMPRODUCT(MAX(ISNUMBER(SEARCH(Fuel_Rules!$A$6:$A$30,$E5212))*ISNUMBER(SEARCH(Fuel_Rules!$B$6:$B$30,$F5212))*(Fuel_Rules!$A$6:$A$30&lt;&gt;"")))&gt;0,"Plug-in hybrid",IF($G5212="Diesel","Diesel","Gasoline"))</f>
        <v>Gasoline</v>
      </c>
    </row>
    <row r="5213" spans="1:15" ht="15" customHeight="1" x14ac:dyDescent="0.25">
      <c r="A5213" s="1">
        <v>2022</v>
      </c>
      <c r="B5213" s="1" t="s">
        <v>6908</v>
      </c>
      <c r="C5213" s="1" t="s">
        <v>2430</v>
      </c>
      <c r="D5213" s="1" t="s">
        <v>7593</v>
      </c>
      <c r="E5213" s="1" t="s">
        <v>2398</v>
      </c>
      <c r="F5213" s="1" t="s">
        <v>2432</v>
      </c>
      <c r="G5213" s="1" t="s">
        <v>103</v>
      </c>
      <c r="H5213" s="1" t="s">
        <v>298</v>
      </c>
      <c r="I5213" s="1">
        <v>3</v>
      </c>
      <c r="J5213" s="1">
        <v>2023</v>
      </c>
      <c r="K5213" s="1">
        <v>1073750</v>
      </c>
      <c r="L5213" s="1">
        <v>0</v>
      </c>
      <c r="M5213" s="1">
        <f t="array" ref="M5213">SUMPRODUCT(MAX(ISNUMBER(SEARCH('Class Rules'!$B$6:$B$85,$E5213))*ISNUMBER(SEARCH('Class Rules'!$C$6:$C$85,$F5213))*'Class Rules'!$A$6:$A$85))</f>
        <v>0</v>
      </c>
      <c r="N5213" s="1" t="str">
        <f t="array" ref="N5213">IF($M5213=0,'Class Rules'!$D$3,INDEX('Class Rules'!$D$6:$D$85,MATCH($M5213,'Class Rules'!$A$6:$A$85,0)))</f>
        <v>Passenger LDV</v>
      </c>
      <c r="O5213" s="1" t="str">
        <f t="array" ref="O5213">IF(SUMPRODUCT(MAX(ISNUMBER(SEARCH(Fuel_Rules!$A$6:$A$30,$E5213))*ISNUMBER(SEARCH(Fuel_Rules!$B$6:$B$30,$F5213))*(Fuel_Rules!$A$6:$A$30&lt;&gt;"")))&gt;0,"Plug-in hybrid",IF($G5213="Diesel","Diesel","Gasoline"))</f>
        <v>Gasoline</v>
      </c>
    </row>
    <row r="5214" spans="1:15" ht="15" customHeight="1" x14ac:dyDescent="0.25">
      <c r="A5214" s="1">
        <v>2022</v>
      </c>
      <c r="B5214" s="1" t="s">
        <v>6908</v>
      </c>
      <c r="C5214" s="1" t="s">
        <v>2433</v>
      </c>
      <c r="D5214" s="1" t="s">
        <v>7594</v>
      </c>
      <c r="E5214" s="1" t="s">
        <v>2398</v>
      </c>
      <c r="F5214" s="1" t="s">
        <v>2435</v>
      </c>
      <c r="G5214" s="1" t="s">
        <v>103</v>
      </c>
      <c r="H5214" s="1" t="s">
        <v>298</v>
      </c>
      <c r="I5214" s="1">
        <v>2</v>
      </c>
      <c r="J5214" s="1">
        <v>2023</v>
      </c>
      <c r="K5214" s="1">
        <v>585455</v>
      </c>
      <c r="L5214" s="1">
        <v>0</v>
      </c>
      <c r="M5214" s="1">
        <f t="array" ref="M5214">SUMPRODUCT(MAX(ISNUMBER(SEARCH('Class Rules'!$B$6:$B$85,$E5214))*ISNUMBER(SEARCH('Class Rules'!$C$6:$C$85,$F5214))*'Class Rules'!$A$6:$A$85))</f>
        <v>0</v>
      </c>
      <c r="N5214" s="1" t="str">
        <f t="array" ref="N5214">IF($M5214=0,'Class Rules'!$D$3,INDEX('Class Rules'!$D$6:$D$85,MATCH($M5214,'Class Rules'!$A$6:$A$85,0)))</f>
        <v>Passenger LDV</v>
      </c>
      <c r="O5214" s="1" t="str">
        <f t="array" ref="O5214">IF(SUMPRODUCT(MAX(ISNUMBER(SEARCH(Fuel_Rules!$A$6:$A$30,$E5214))*ISNUMBER(SEARCH(Fuel_Rules!$B$6:$B$30,$F5214))*(Fuel_Rules!$A$6:$A$30&lt;&gt;"")))&gt;0,"Plug-in hybrid",IF($G5214="Diesel","Diesel","Gasoline"))</f>
        <v>Gasoline</v>
      </c>
    </row>
    <row r="5215" spans="1:15" ht="15" customHeight="1" x14ac:dyDescent="0.25">
      <c r="A5215" s="1">
        <v>2022</v>
      </c>
      <c r="B5215" s="1" t="s">
        <v>6908</v>
      </c>
      <c r="C5215" s="1" t="s">
        <v>2436</v>
      </c>
      <c r="D5215" s="1" t="s">
        <v>7595</v>
      </c>
      <c r="E5215" s="1" t="s">
        <v>2398</v>
      </c>
      <c r="F5215" s="1" t="s">
        <v>2438</v>
      </c>
      <c r="G5215" s="1" t="s">
        <v>103</v>
      </c>
      <c r="H5215" s="1" t="s">
        <v>298</v>
      </c>
      <c r="I5215" s="1">
        <v>3</v>
      </c>
      <c r="J5215" s="1">
        <v>2023</v>
      </c>
      <c r="K5215" s="1">
        <v>1124243</v>
      </c>
      <c r="L5215" s="1">
        <v>0</v>
      </c>
      <c r="M5215" s="1">
        <f t="array" ref="M5215">SUMPRODUCT(MAX(ISNUMBER(SEARCH('Class Rules'!$B$6:$B$85,$E5215))*ISNUMBER(SEARCH('Class Rules'!$C$6:$C$85,$F5215))*'Class Rules'!$A$6:$A$85))</f>
        <v>0</v>
      </c>
      <c r="N5215" s="1" t="str">
        <f t="array" ref="N5215">IF($M5215=0,'Class Rules'!$D$3,INDEX('Class Rules'!$D$6:$D$85,MATCH($M5215,'Class Rules'!$A$6:$A$85,0)))</f>
        <v>Passenger LDV</v>
      </c>
      <c r="O5215" s="1" t="str">
        <f t="array" ref="O5215">IF(SUMPRODUCT(MAX(ISNUMBER(SEARCH(Fuel_Rules!$A$6:$A$30,$E5215))*ISNUMBER(SEARCH(Fuel_Rules!$B$6:$B$30,$F5215))*(Fuel_Rules!$A$6:$A$30&lt;&gt;"")))&gt;0,"Plug-in hybrid",IF($G5215="Diesel","Diesel","Gasoline"))</f>
        <v>Gasoline</v>
      </c>
    </row>
    <row r="5216" spans="1:15" ht="15" customHeight="1" x14ac:dyDescent="0.25">
      <c r="A5216" s="1">
        <v>2022</v>
      </c>
      <c r="B5216" s="1" t="s">
        <v>6908</v>
      </c>
      <c r="C5216" s="1" t="s">
        <v>2439</v>
      </c>
      <c r="D5216" s="1" t="s">
        <v>7596</v>
      </c>
      <c r="E5216" s="1" t="s">
        <v>2398</v>
      </c>
      <c r="F5216" s="1" t="s">
        <v>2441</v>
      </c>
      <c r="G5216" s="1" t="s">
        <v>103</v>
      </c>
      <c r="H5216" s="1" t="s">
        <v>298</v>
      </c>
      <c r="I5216" s="1">
        <v>3</v>
      </c>
      <c r="J5216" s="1">
        <v>2023</v>
      </c>
      <c r="K5216" s="1">
        <v>1173176</v>
      </c>
      <c r="L5216" s="1">
        <v>0</v>
      </c>
      <c r="M5216" s="1">
        <f t="array" ref="M5216">SUMPRODUCT(MAX(ISNUMBER(SEARCH('Class Rules'!$B$6:$B$85,$E5216))*ISNUMBER(SEARCH('Class Rules'!$C$6:$C$85,$F5216))*'Class Rules'!$A$6:$A$85))</f>
        <v>0</v>
      </c>
      <c r="N5216" s="1" t="str">
        <f t="array" ref="N5216">IF($M5216=0,'Class Rules'!$D$3,INDEX('Class Rules'!$D$6:$D$85,MATCH($M5216,'Class Rules'!$A$6:$A$85,0)))</f>
        <v>Passenger LDV</v>
      </c>
      <c r="O5216" s="1" t="str">
        <f t="array" ref="O5216">IF(SUMPRODUCT(MAX(ISNUMBER(SEARCH(Fuel_Rules!$A$6:$A$30,$E5216))*ISNUMBER(SEARCH(Fuel_Rules!$B$6:$B$30,$F5216))*(Fuel_Rules!$A$6:$A$30&lt;&gt;"")))&gt;0,"Plug-in hybrid",IF($G5216="Diesel","Diesel","Gasoline"))</f>
        <v>Gasoline</v>
      </c>
    </row>
    <row r="5217" spans="1:15" ht="15" customHeight="1" x14ac:dyDescent="0.25">
      <c r="A5217" s="1">
        <v>2022</v>
      </c>
      <c r="B5217" s="1" t="s">
        <v>6908</v>
      </c>
      <c r="C5217" s="1" t="s">
        <v>7597</v>
      </c>
      <c r="D5217" s="1" t="s">
        <v>7598</v>
      </c>
      <c r="E5217" s="1" t="s">
        <v>2398</v>
      </c>
      <c r="F5217" s="1" t="s">
        <v>7599</v>
      </c>
      <c r="G5217" s="1" t="s">
        <v>103</v>
      </c>
      <c r="H5217" s="1" t="s">
        <v>298</v>
      </c>
      <c r="I5217" s="1">
        <v>3</v>
      </c>
      <c r="J5217" s="1">
        <v>2023</v>
      </c>
      <c r="K5217" s="1">
        <v>1261250</v>
      </c>
      <c r="L5217" s="1">
        <v>0</v>
      </c>
      <c r="M5217" s="1">
        <f t="array" ref="M5217">SUMPRODUCT(MAX(ISNUMBER(SEARCH('Class Rules'!$B$6:$B$85,$E5217))*ISNUMBER(SEARCH('Class Rules'!$C$6:$C$85,$F5217))*'Class Rules'!$A$6:$A$85))</f>
        <v>0</v>
      </c>
      <c r="N5217" s="1" t="str">
        <f t="array" ref="N5217">IF($M5217=0,'Class Rules'!$D$3,INDEX('Class Rules'!$D$6:$D$85,MATCH($M5217,'Class Rules'!$A$6:$A$85,0)))</f>
        <v>Passenger LDV</v>
      </c>
      <c r="O5217" s="1" t="str">
        <f t="array" ref="O5217">IF(SUMPRODUCT(MAX(ISNUMBER(SEARCH(Fuel_Rules!$A$6:$A$30,$E5217))*ISNUMBER(SEARCH(Fuel_Rules!$B$6:$B$30,$F5217))*(Fuel_Rules!$A$6:$A$30&lt;&gt;"")))&gt;0,"Plug-in hybrid",IF($G5217="Diesel","Diesel","Gasoline"))</f>
        <v>Gasoline</v>
      </c>
    </row>
    <row r="5218" spans="1:15" ht="15" customHeight="1" x14ac:dyDescent="0.25">
      <c r="A5218" s="1">
        <v>2022</v>
      </c>
      <c r="B5218" s="1" t="s">
        <v>6908</v>
      </c>
      <c r="C5218" s="1" t="s">
        <v>2442</v>
      </c>
      <c r="D5218" s="1" t="s">
        <v>7600</v>
      </c>
      <c r="E5218" s="1" t="s">
        <v>2398</v>
      </c>
      <c r="F5218" s="1" t="s">
        <v>5816</v>
      </c>
      <c r="G5218" s="1" t="s">
        <v>103</v>
      </c>
      <c r="H5218" s="1" t="s">
        <v>298</v>
      </c>
      <c r="I5218" s="1">
        <v>3</v>
      </c>
      <c r="J5218" s="1">
        <v>2023</v>
      </c>
      <c r="K5218" s="1">
        <v>1185410</v>
      </c>
      <c r="L5218" s="1">
        <v>0</v>
      </c>
      <c r="M5218" s="1">
        <f t="array" ref="M5218">SUMPRODUCT(MAX(ISNUMBER(SEARCH('Class Rules'!$B$6:$B$85,$E5218))*ISNUMBER(SEARCH('Class Rules'!$C$6:$C$85,$F5218))*'Class Rules'!$A$6:$A$85))</f>
        <v>0</v>
      </c>
      <c r="N5218" s="1" t="str">
        <f t="array" ref="N5218">IF($M5218=0,'Class Rules'!$D$3,INDEX('Class Rules'!$D$6:$D$85,MATCH($M5218,'Class Rules'!$A$6:$A$85,0)))</f>
        <v>Passenger LDV</v>
      </c>
      <c r="O5218" s="1" t="str">
        <f t="array" ref="O5218">IF(SUMPRODUCT(MAX(ISNUMBER(SEARCH(Fuel_Rules!$A$6:$A$30,$E5218))*ISNUMBER(SEARCH(Fuel_Rules!$B$6:$B$30,$F5218))*(Fuel_Rules!$A$6:$A$30&lt;&gt;"")))&gt;0,"Plug-in hybrid",IF($G5218="Diesel","Diesel","Gasoline"))</f>
        <v>Gasoline</v>
      </c>
    </row>
    <row r="5219" spans="1:15" ht="15" customHeight="1" x14ac:dyDescent="0.25">
      <c r="A5219" s="1">
        <v>2022</v>
      </c>
      <c r="B5219" s="1" t="s">
        <v>6908</v>
      </c>
      <c r="C5219" s="1" t="s">
        <v>2445</v>
      </c>
      <c r="D5219" s="1" t="s">
        <v>7601</v>
      </c>
      <c r="E5219" s="1" t="s">
        <v>2398</v>
      </c>
      <c r="F5219" s="1" t="s">
        <v>2447</v>
      </c>
      <c r="G5219" s="1" t="s">
        <v>103</v>
      </c>
      <c r="H5219" s="1" t="s">
        <v>298</v>
      </c>
      <c r="I5219" s="1">
        <v>2.9</v>
      </c>
      <c r="J5219" s="1">
        <v>2023</v>
      </c>
      <c r="K5219" s="1">
        <v>809575</v>
      </c>
      <c r="L5219" s="1">
        <v>0</v>
      </c>
      <c r="M5219" s="1">
        <f t="array" ref="M5219">SUMPRODUCT(MAX(ISNUMBER(SEARCH('Class Rules'!$B$6:$B$85,$E5219))*ISNUMBER(SEARCH('Class Rules'!$C$6:$C$85,$F5219))*'Class Rules'!$A$6:$A$85))</f>
        <v>0</v>
      </c>
      <c r="N5219" s="1" t="str">
        <f t="array" ref="N5219">IF($M5219=0,'Class Rules'!$D$3,INDEX('Class Rules'!$D$6:$D$85,MATCH($M5219,'Class Rules'!$A$6:$A$85,0)))</f>
        <v>Passenger LDV</v>
      </c>
      <c r="O5219" s="1" t="str">
        <f t="array" ref="O5219">IF(SUMPRODUCT(MAX(ISNUMBER(SEARCH(Fuel_Rules!$A$6:$A$30,$E5219))*ISNUMBER(SEARCH(Fuel_Rules!$B$6:$B$30,$F5219))*(Fuel_Rules!$A$6:$A$30&lt;&gt;"")))&gt;0,"Plug-in hybrid",IF($G5219="Diesel","Diesel","Gasoline"))</f>
        <v>Plug-in hybrid</v>
      </c>
    </row>
    <row r="5220" spans="1:15" ht="15" customHeight="1" x14ac:dyDescent="0.25">
      <c r="A5220" s="1">
        <v>2022</v>
      </c>
      <c r="B5220" s="1" t="s">
        <v>6908</v>
      </c>
      <c r="C5220" s="1" t="s">
        <v>2448</v>
      </c>
      <c r="D5220" s="1" t="s">
        <v>7602</v>
      </c>
      <c r="E5220" s="1" t="s">
        <v>2398</v>
      </c>
      <c r="F5220" s="1" t="s">
        <v>2450</v>
      </c>
      <c r="G5220" s="1" t="s">
        <v>103</v>
      </c>
      <c r="H5220" s="1" t="s">
        <v>298</v>
      </c>
      <c r="I5220" s="1">
        <v>4</v>
      </c>
      <c r="J5220" s="1">
        <v>2023</v>
      </c>
      <c r="K5220" s="1">
        <v>1411021</v>
      </c>
      <c r="L5220" s="1">
        <v>0</v>
      </c>
      <c r="M5220" s="1">
        <f t="array" ref="M5220">SUMPRODUCT(MAX(ISNUMBER(SEARCH('Class Rules'!$B$6:$B$85,$E5220))*ISNUMBER(SEARCH('Class Rules'!$C$6:$C$85,$F5220))*'Class Rules'!$A$6:$A$85))</f>
        <v>0</v>
      </c>
      <c r="N5220" s="1" t="str">
        <f t="array" ref="N5220">IF($M5220=0,'Class Rules'!$D$3,INDEX('Class Rules'!$D$6:$D$85,MATCH($M5220,'Class Rules'!$A$6:$A$85,0)))</f>
        <v>Passenger LDV</v>
      </c>
      <c r="O5220" s="1" t="str">
        <f t="array" ref="O5220">IF(SUMPRODUCT(MAX(ISNUMBER(SEARCH(Fuel_Rules!$A$6:$A$30,$E5220))*ISNUMBER(SEARCH(Fuel_Rules!$B$6:$B$30,$F5220))*(Fuel_Rules!$A$6:$A$30&lt;&gt;"")))&gt;0,"Plug-in hybrid",IF($G5220="Diesel","Diesel","Gasoline"))</f>
        <v>Gasoline</v>
      </c>
    </row>
    <row r="5221" spans="1:15" ht="15" customHeight="1" x14ac:dyDescent="0.25">
      <c r="A5221" s="1">
        <v>2022</v>
      </c>
      <c r="B5221" s="1" t="s">
        <v>6908</v>
      </c>
      <c r="C5221" s="1" t="s">
        <v>2451</v>
      </c>
      <c r="D5221" s="1" t="s">
        <v>7603</v>
      </c>
      <c r="E5221" s="1" t="s">
        <v>2398</v>
      </c>
      <c r="F5221" s="1" t="s">
        <v>2453</v>
      </c>
      <c r="G5221" s="1" t="s">
        <v>103</v>
      </c>
      <c r="H5221" s="1" t="s">
        <v>298</v>
      </c>
      <c r="I5221" s="1">
        <v>4</v>
      </c>
      <c r="J5221" s="1">
        <v>2023</v>
      </c>
      <c r="K5221" s="1">
        <v>1459350</v>
      </c>
      <c r="L5221" s="1">
        <v>0</v>
      </c>
      <c r="M5221" s="1">
        <f t="array" ref="M5221">SUMPRODUCT(MAX(ISNUMBER(SEARCH('Class Rules'!$B$6:$B$85,$E5221))*ISNUMBER(SEARCH('Class Rules'!$C$6:$C$85,$F5221))*'Class Rules'!$A$6:$A$85))</f>
        <v>0</v>
      </c>
      <c r="N5221" s="1" t="str">
        <f t="array" ref="N5221">IF($M5221=0,'Class Rules'!$D$3,INDEX('Class Rules'!$D$6:$D$85,MATCH($M5221,'Class Rules'!$A$6:$A$85,0)))</f>
        <v>Passenger LDV</v>
      </c>
      <c r="O5221" s="1" t="str">
        <f t="array" ref="O5221">IF(SUMPRODUCT(MAX(ISNUMBER(SEARCH(Fuel_Rules!$A$6:$A$30,$E5221))*ISNUMBER(SEARCH(Fuel_Rules!$B$6:$B$30,$F5221))*(Fuel_Rules!$A$6:$A$30&lt;&gt;"")))&gt;0,"Plug-in hybrid",IF($G5221="Diesel","Diesel","Gasoline"))</f>
        <v>Plug-in hybrid</v>
      </c>
    </row>
    <row r="5222" spans="1:15" ht="15" customHeight="1" x14ac:dyDescent="0.25">
      <c r="A5222" s="1">
        <v>2022</v>
      </c>
      <c r="B5222" s="1" t="s">
        <v>6908</v>
      </c>
      <c r="C5222" s="1" t="s">
        <v>2454</v>
      </c>
      <c r="D5222" s="1" t="s">
        <v>7604</v>
      </c>
      <c r="E5222" s="1" t="s">
        <v>2398</v>
      </c>
      <c r="F5222" s="1" t="s">
        <v>2456</v>
      </c>
      <c r="G5222" s="1" t="s">
        <v>103</v>
      </c>
      <c r="H5222" s="1" t="s">
        <v>298</v>
      </c>
      <c r="I5222" s="1">
        <v>2.9</v>
      </c>
      <c r="J5222" s="1">
        <v>2023</v>
      </c>
      <c r="K5222" s="1">
        <v>886250</v>
      </c>
      <c r="L5222" s="1">
        <v>0</v>
      </c>
      <c r="M5222" s="1">
        <f t="array" ref="M5222">SUMPRODUCT(MAX(ISNUMBER(SEARCH('Class Rules'!$B$6:$B$85,$E5222))*ISNUMBER(SEARCH('Class Rules'!$C$6:$C$85,$F5222))*'Class Rules'!$A$6:$A$85))</f>
        <v>0</v>
      </c>
      <c r="N5222" s="1" t="str">
        <f t="array" ref="N5222">IF($M5222=0,'Class Rules'!$D$3,INDEX('Class Rules'!$D$6:$D$85,MATCH($M5222,'Class Rules'!$A$6:$A$85,0)))</f>
        <v>Passenger LDV</v>
      </c>
      <c r="O5222" s="1" t="str">
        <f t="array" ref="O5222">IF(SUMPRODUCT(MAX(ISNUMBER(SEARCH(Fuel_Rules!$A$6:$A$30,$E5222))*ISNUMBER(SEARCH(Fuel_Rules!$B$6:$B$30,$F5222))*(Fuel_Rules!$A$6:$A$30&lt;&gt;"")))&gt;0,"Plug-in hybrid",IF($G5222="Diesel","Diesel","Gasoline"))</f>
        <v>Plug-in hybrid</v>
      </c>
    </row>
    <row r="5223" spans="1:15" ht="15" customHeight="1" x14ac:dyDescent="0.25">
      <c r="A5223" s="1">
        <v>2022</v>
      </c>
      <c r="B5223" s="1" t="s">
        <v>6908</v>
      </c>
      <c r="C5223" s="1" t="s">
        <v>2457</v>
      </c>
      <c r="D5223" s="1" t="s">
        <v>7605</v>
      </c>
      <c r="E5223" s="1" t="s">
        <v>2398</v>
      </c>
      <c r="F5223" s="1" t="s">
        <v>2459</v>
      </c>
      <c r="G5223" s="1" t="s">
        <v>103</v>
      </c>
      <c r="H5223" s="1" t="s">
        <v>298</v>
      </c>
      <c r="I5223" s="1">
        <v>3</v>
      </c>
      <c r="J5223" s="1">
        <v>2023</v>
      </c>
      <c r="K5223" s="1">
        <v>1234343</v>
      </c>
      <c r="L5223" s="1">
        <v>0</v>
      </c>
      <c r="M5223" s="1">
        <f t="array" ref="M5223">SUMPRODUCT(MAX(ISNUMBER(SEARCH('Class Rules'!$B$6:$B$85,$E5223))*ISNUMBER(SEARCH('Class Rules'!$C$6:$C$85,$F5223))*'Class Rules'!$A$6:$A$85))</f>
        <v>0</v>
      </c>
      <c r="N5223" s="1" t="str">
        <f t="array" ref="N5223">IF($M5223=0,'Class Rules'!$D$3,INDEX('Class Rules'!$D$6:$D$85,MATCH($M5223,'Class Rules'!$A$6:$A$85,0)))</f>
        <v>Passenger LDV</v>
      </c>
      <c r="O5223" s="1" t="str">
        <f t="array" ref="O5223">IF(SUMPRODUCT(MAX(ISNUMBER(SEARCH(Fuel_Rules!$A$6:$A$30,$E5223))*ISNUMBER(SEARCH(Fuel_Rules!$B$6:$B$30,$F5223))*(Fuel_Rules!$A$6:$A$30&lt;&gt;"")))&gt;0,"Plug-in hybrid",IF($G5223="Diesel","Diesel","Gasoline"))</f>
        <v>Gasoline</v>
      </c>
    </row>
    <row r="5224" spans="1:15" ht="15" customHeight="1" x14ac:dyDescent="0.25">
      <c r="A5224" s="1">
        <v>2022</v>
      </c>
      <c r="B5224" s="1" t="s">
        <v>6908</v>
      </c>
      <c r="C5224" s="1" t="s">
        <v>2460</v>
      </c>
      <c r="D5224" s="1" t="s">
        <v>7606</v>
      </c>
      <c r="E5224" s="1" t="s">
        <v>2398</v>
      </c>
      <c r="F5224" s="1" t="s">
        <v>2462</v>
      </c>
      <c r="G5224" s="1" t="s">
        <v>103</v>
      </c>
      <c r="H5224" s="1" t="s">
        <v>298</v>
      </c>
      <c r="I5224" s="1">
        <v>4</v>
      </c>
      <c r="J5224" s="1">
        <v>2023</v>
      </c>
      <c r="K5224" s="1">
        <v>1174800</v>
      </c>
      <c r="L5224" s="1">
        <v>0</v>
      </c>
      <c r="M5224" s="1">
        <f t="array" ref="M5224">SUMPRODUCT(MAX(ISNUMBER(SEARCH('Class Rules'!$B$6:$B$85,$E5224))*ISNUMBER(SEARCH('Class Rules'!$C$6:$C$85,$F5224))*'Class Rules'!$A$6:$A$85))</f>
        <v>0</v>
      </c>
      <c r="N5224" s="1" t="str">
        <f t="array" ref="N5224">IF($M5224=0,'Class Rules'!$D$3,INDEX('Class Rules'!$D$6:$D$85,MATCH($M5224,'Class Rules'!$A$6:$A$85,0)))</f>
        <v>Passenger LDV</v>
      </c>
      <c r="O5224" s="1" t="str">
        <f t="array" ref="O5224">IF(SUMPRODUCT(MAX(ISNUMBER(SEARCH(Fuel_Rules!$A$6:$A$30,$E5224))*ISNUMBER(SEARCH(Fuel_Rules!$B$6:$B$30,$F5224))*(Fuel_Rules!$A$6:$A$30&lt;&gt;"")))&gt;0,"Plug-in hybrid",IF($G5224="Diesel","Diesel","Gasoline"))</f>
        <v>Gasoline</v>
      </c>
    </row>
    <row r="5225" spans="1:15" ht="15" customHeight="1" x14ac:dyDescent="0.25">
      <c r="A5225" s="1">
        <v>2022</v>
      </c>
      <c r="B5225" s="1" t="s">
        <v>6908</v>
      </c>
      <c r="C5225" s="1" t="s">
        <v>2463</v>
      </c>
      <c r="D5225" s="1" t="s">
        <v>7607</v>
      </c>
      <c r="E5225" s="1" t="s">
        <v>2398</v>
      </c>
      <c r="F5225" s="1" t="s">
        <v>2465</v>
      </c>
      <c r="G5225" s="1" t="s">
        <v>103</v>
      </c>
      <c r="H5225" s="1" t="s">
        <v>298</v>
      </c>
      <c r="I5225" s="1">
        <v>3</v>
      </c>
      <c r="J5225" s="1">
        <v>2023</v>
      </c>
      <c r="K5225" s="1">
        <v>1261250</v>
      </c>
      <c r="L5225" s="1">
        <v>0</v>
      </c>
      <c r="M5225" s="1">
        <f t="array" ref="M5225">SUMPRODUCT(MAX(ISNUMBER(SEARCH('Class Rules'!$B$6:$B$85,$E5225))*ISNUMBER(SEARCH('Class Rules'!$C$6:$C$85,$F5225))*'Class Rules'!$A$6:$A$85))</f>
        <v>0</v>
      </c>
      <c r="N5225" s="1" t="str">
        <f t="array" ref="N5225">IF($M5225=0,'Class Rules'!$D$3,INDEX('Class Rules'!$D$6:$D$85,MATCH($M5225,'Class Rules'!$A$6:$A$85,0)))</f>
        <v>Passenger LDV</v>
      </c>
      <c r="O5225" s="1" t="str">
        <f t="array" ref="O5225">IF(SUMPRODUCT(MAX(ISNUMBER(SEARCH(Fuel_Rules!$A$6:$A$30,$E5225))*ISNUMBER(SEARCH(Fuel_Rules!$B$6:$B$30,$F5225))*(Fuel_Rules!$A$6:$A$30&lt;&gt;"")))&gt;0,"Plug-in hybrid",IF($G5225="Diesel","Diesel","Gasoline"))</f>
        <v>Gasoline</v>
      </c>
    </row>
    <row r="5226" spans="1:15" ht="15" customHeight="1" x14ac:dyDescent="0.25">
      <c r="A5226" s="1">
        <v>2022</v>
      </c>
      <c r="B5226" s="1" t="s">
        <v>6908</v>
      </c>
      <c r="C5226" s="1" t="s">
        <v>2466</v>
      </c>
      <c r="D5226" s="1" t="s">
        <v>7608</v>
      </c>
      <c r="E5226" s="1" t="s">
        <v>2398</v>
      </c>
      <c r="F5226" s="1" t="s">
        <v>2468</v>
      </c>
      <c r="G5226" s="1" t="s">
        <v>103</v>
      </c>
      <c r="H5226" s="1" t="s">
        <v>298</v>
      </c>
      <c r="I5226" s="1">
        <v>3</v>
      </c>
      <c r="J5226" s="1">
        <v>2023</v>
      </c>
      <c r="K5226" s="1">
        <v>770525</v>
      </c>
      <c r="L5226" s="1">
        <v>0</v>
      </c>
      <c r="M5226" s="1">
        <f t="array" ref="M5226">SUMPRODUCT(MAX(ISNUMBER(SEARCH('Class Rules'!$B$6:$B$85,$E5226))*ISNUMBER(SEARCH('Class Rules'!$C$6:$C$85,$F5226))*'Class Rules'!$A$6:$A$85))</f>
        <v>0</v>
      </c>
      <c r="N5226" s="1" t="str">
        <f t="array" ref="N5226">IF($M5226=0,'Class Rules'!$D$3,INDEX('Class Rules'!$D$6:$D$85,MATCH($M5226,'Class Rules'!$A$6:$A$85,0)))</f>
        <v>Passenger LDV</v>
      </c>
      <c r="O5226" s="1" t="str">
        <f t="array" ref="O5226">IF(SUMPRODUCT(MAX(ISNUMBER(SEARCH(Fuel_Rules!$A$6:$A$30,$E5226))*ISNUMBER(SEARCH(Fuel_Rules!$B$6:$B$30,$F5226))*(Fuel_Rules!$A$6:$A$30&lt;&gt;"")))&gt;0,"Plug-in hybrid",IF($G5226="Diesel","Diesel","Gasoline"))</f>
        <v>Plug-in hybrid</v>
      </c>
    </row>
    <row r="5227" spans="1:15" ht="15" customHeight="1" x14ac:dyDescent="0.25">
      <c r="A5227" s="1">
        <v>2022</v>
      </c>
      <c r="B5227" s="1" t="s">
        <v>6908</v>
      </c>
      <c r="C5227" s="1" t="s">
        <v>2469</v>
      </c>
      <c r="D5227" s="1" t="s">
        <v>7609</v>
      </c>
      <c r="E5227" s="1" t="s">
        <v>2398</v>
      </c>
      <c r="F5227" s="1" t="s">
        <v>2471</v>
      </c>
      <c r="G5227" s="1" t="s">
        <v>103</v>
      </c>
      <c r="H5227" s="1" t="s">
        <v>298</v>
      </c>
      <c r="I5227" s="1">
        <v>4</v>
      </c>
      <c r="J5227" s="1">
        <v>2023</v>
      </c>
      <c r="K5227" s="1">
        <v>1463066</v>
      </c>
      <c r="L5227" s="1">
        <v>0</v>
      </c>
      <c r="M5227" s="1">
        <f t="array" ref="M5227">SUMPRODUCT(MAX(ISNUMBER(SEARCH('Class Rules'!$B$6:$B$85,$E5227))*ISNUMBER(SEARCH('Class Rules'!$C$6:$C$85,$F5227))*'Class Rules'!$A$6:$A$85))</f>
        <v>0</v>
      </c>
      <c r="N5227" s="1" t="str">
        <f t="array" ref="N5227">IF($M5227=0,'Class Rules'!$D$3,INDEX('Class Rules'!$D$6:$D$85,MATCH($M5227,'Class Rules'!$A$6:$A$85,0)))</f>
        <v>Passenger LDV</v>
      </c>
      <c r="O5227" s="1" t="str">
        <f t="array" ref="O5227">IF(SUMPRODUCT(MAX(ISNUMBER(SEARCH(Fuel_Rules!$A$6:$A$30,$E5227))*ISNUMBER(SEARCH(Fuel_Rules!$B$6:$B$30,$F5227))*(Fuel_Rules!$A$6:$A$30&lt;&gt;"")))&gt;0,"Plug-in hybrid",IF($G5227="Diesel","Diesel","Gasoline"))</f>
        <v>Plug-in hybrid</v>
      </c>
    </row>
    <row r="5228" spans="1:15" ht="15" customHeight="1" x14ac:dyDescent="0.25">
      <c r="A5228" s="1">
        <v>2022</v>
      </c>
      <c r="B5228" s="1" t="s">
        <v>6908</v>
      </c>
      <c r="C5228" s="1" t="s">
        <v>2472</v>
      </c>
      <c r="D5228" s="1" t="s">
        <v>7610</v>
      </c>
      <c r="E5228" s="1" t="s">
        <v>2398</v>
      </c>
      <c r="F5228" s="1" t="s">
        <v>2474</v>
      </c>
      <c r="G5228" s="1" t="s">
        <v>103</v>
      </c>
      <c r="H5228" s="1" t="s">
        <v>298</v>
      </c>
      <c r="I5228" s="1">
        <v>2.9</v>
      </c>
      <c r="J5228" s="1">
        <v>2023</v>
      </c>
      <c r="K5228" s="1">
        <v>819525</v>
      </c>
      <c r="L5228" s="1">
        <v>0</v>
      </c>
      <c r="M5228" s="1">
        <f t="array" ref="M5228">SUMPRODUCT(MAX(ISNUMBER(SEARCH('Class Rules'!$B$6:$B$85,$E5228))*ISNUMBER(SEARCH('Class Rules'!$C$6:$C$85,$F5228))*'Class Rules'!$A$6:$A$85))</f>
        <v>0</v>
      </c>
      <c r="N5228" s="1" t="str">
        <f t="array" ref="N5228">IF($M5228=0,'Class Rules'!$D$3,INDEX('Class Rules'!$D$6:$D$85,MATCH($M5228,'Class Rules'!$A$6:$A$85,0)))</f>
        <v>Passenger LDV</v>
      </c>
      <c r="O5228" s="1" t="str">
        <f t="array" ref="O5228">IF(SUMPRODUCT(MAX(ISNUMBER(SEARCH(Fuel_Rules!$A$6:$A$30,$E5228))*ISNUMBER(SEARCH(Fuel_Rules!$B$6:$B$30,$F5228))*(Fuel_Rules!$A$6:$A$30&lt;&gt;"")))&gt;0,"Plug-in hybrid",IF($G5228="Diesel","Diesel","Gasoline"))</f>
        <v>Gasoline</v>
      </c>
    </row>
    <row r="5229" spans="1:15" ht="15" customHeight="1" x14ac:dyDescent="0.25">
      <c r="A5229" s="1">
        <v>2022</v>
      </c>
      <c r="B5229" s="1" t="s">
        <v>6908</v>
      </c>
      <c r="C5229" s="1" t="s">
        <v>2475</v>
      </c>
      <c r="D5229" s="1" t="s">
        <v>7611</v>
      </c>
      <c r="E5229" s="1" t="s">
        <v>2398</v>
      </c>
      <c r="F5229" s="1" t="s">
        <v>2477</v>
      </c>
      <c r="G5229" s="1" t="s">
        <v>103</v>
      </c>
      <c r="H5229" s="1" t="s">
        <v>298</v>
      </c>
      <c r="I5229" s="1">
        <v>4</v>
      </c>
      <c r="J5229" s="1">
        <v>2023</v>
      </c>
      <c r="K5229" s="1">
        <v>810546</v>
      </c>
      <c r="L5229" s="1">
        <v>0</v>
      </c>
      <c r="M5229" s="1">
        <f t="array" ref="M5229">SUMPRODUCT(MAX(ISNUMBER(SEARCH('Class Rules'!$B$6:$B$85,$E5229))*ISNUMBER(SEARCH('Class Rules'!$C$6:$C$85,$F5229))*'Class Rules'!$A$6:$A$85))</f>
        <v>0</v>
      </c>
      <c r="N5229" s="1" t="str">
        <f t="array" ref="N5229">IF($M5229=0,'Class Rules'!$D$3,INDEX('Class Rules'!$D$6:$D$85,MATCH($M5229,'Class Rules'!$A$6:$A$85,0)))</f>
        <v>Passenger LDV</v>
      </c>
      <c r="O5229" s="1" t="str">
        <f t="array" ref="O5229">IF(SUMPRODUCT(MAX(ISNUMBER(SEARCH(Fuel_Rules!$A$6:$A$30,$E5229))*ISNUMBER(SEARCH(Fuel_Rules!$B$6:$B$30,$F5229))*(Fuel_Rules!$A$6:$A$30&lt;&gt;"")))&gt;0,"Plug-in hybrid",IF($G5229="Diesel","Diesel","Gasoline"))</f>
        <v>Gasoline</v>
      </c>
    </row>
    <row r="5230" spans="1:15" ht="15" customHeight="1" x14ac:dyDescent="0.25">
      <c r="A5230" s="1">
        <v>2022</v>
      </c>
      <c r="B5230" s="1" t="s">
        <v>6908</v>
      </c>
      <c r="C5230" s="1" t="s">
        <v>2478</v>
      </c>
      <c r="D5230" s="1" t="s">
        <v>7612</v>
      </c>
      <c r="E5230" s="1" t="s">
        <v>2398</v>
      </c>
      <c r="F5230" s="1" t="s">
        <v>2480</v>
      </c>
      <c r="G5230" s="1" t="s">
        <v>103</v>
      </c>
      <c r="H5230" s="1" t="s">
        <v>298</v>
      </c>
      <c r="I5230" s="1">
        <v>4</v>
      </c>
      <c r="J5230" s="1">
        <v>2023</v>
      </c>
      <c r="K5230" s="1">
        <v>812544</v>
      </c>
      <c r="L5230" s="1">
        <v>0</v>
      </c>
      <c r="M5230" s="1">
        <f t="array" ref="M5230">SUMPRODUCT(MAX(ISNUMBER(SEARCH('Class Rules'!$B$6:$B$85,$E5230))*ISNUMBER(SEARCH('Class Rules'!$C$6:$C$85,$F5230))*'Class Rules'!$A$6:$A$85))</f>
        <v>0</v>
      </c>
      <c r="N5230" s="1" t="str">
        <f t="array" ref="N5230">IF($M5230=0,'Class Rules'!$D$3,INDEX('Class Rules'!$D$6:$D$85,MATCH($M5230,'Class Rules'!$A$6:$A$85,0)))</f>
        <v>Passenger LDV</v>
      </c>
      <c r="O5230" s="1" t="str">
        <f t="array" ref="O5230">IF(SUMPRODUCT(MAX(ISNUMBER(SEARCH(Fuel_Rules!$A$6:$A$30,$E5230))*ISNUMBER(SEARCH(Fuel_Rules!$B$6:$B$30,$F5230))*(Fuel_Rules!$A$6:$A$30&lt;&gt;"")))&gt;0,"Plug-in hybrid",IF($G5230="Diesel","Diesel","Gasoline"))</f>
        <v>Gasoline</v>
      </c>
    </row>
    <row r="5231" spans="1:15" ht="15" customHeight="1" x14ac:dyDescent="0.25">
      <c r="A5231" s="1">
        <v>2022</v>
      </c>
      <c r="B5231" s="1" t="s">
        <v>6908</v>
      </c>
      <c r="C5231" s="1" t="s">
        <v>2481</v>
      </c>
      <c r="D5231" s="1" t="s">
        <v>7613</v>
      </c>
      <c r="E5231" s="1" t="s">
        <v>2398</v>
      </c>
      <c r="F5231" s="1" t="s">
        <v>2483</v>
      </c>
      <c r="G5231" s="1" t="s">
        <v>103</v>
      </c>
      <c r="H5231" s="1" t="s">
        <v>298</v>
      </c>
      <c r="I5231" s="1">
        <v>3</v>
      </c>
      <c r="J5231" s="1">
        <v>2023</v>
      </c>
      <c r="K5231" s="1">
        <v>757850</v>
      </c>
      <c r="L5231" s="1">
        <v>0</v>
      </c>
      <c r="M5231" s="1">
        <f t="array" ref="M5231">SUMPRODUCT(MAX(ISNUMBER(SEARCH('Class Rules'!$B$6:$B$85,$E5231))*ISNUMBER(SEARCH('Class Rules'!$C$6:$C$85,$F5231))*'Class Rules'!$A$6:$A$85))</f>
        <v>0</v>
      </c>
      <c r="N5231" s="1" t="str">
        <f t="array" ref="N5231">IF($M5231=0,'Class Rules'!$D$3,INDEX('Class Rules'!$D$6:$D$85,MATCH($M5231,'Class Rules'!$A$6:$A$85,0)))</f>
        <v>Passenger LDV</v>
      </c>
      <c r="O5231" s="1" t="str">
        <f t="array" ref="O5231">IF(SUMPRODUCT(MAX(ISNUMBER(SEARCH(Fuel_Rules!$A$6:$A$30,$E5231))*ISNUMBER(SEARCH(Fuel_Rules!$B$6:$B$30,$F5231))*(Fuel_Rules!$A$6:$A$30&lt;&gt;"")))&gt;0,"Plug-in hybrid",IF($G5231="Diesel","Diesel","Gasoline"))</f>
        <v>Plug-in hybrid</v>
      </c>
    </row>
    <row r="5232" spans="1:15" ht="15" customHeight="1" x14ac:dyDescent="0.25">
      <c r="A5232" s="1">
        <v>2022</v>
      </c>
      <c r="B5232" s="1" t="s">
        <v>6908</v>
      </c>
      <c r="C5232" s="1" t="s">
        <v>2484</v>
      </c>
      <c r="D5232" s="1" t="s">
        <v>7614</v>
      </c>
      <c r="E5232" s="1" t="s">
        <v>2398</v>
      </c>
      <c r="F5232" s="1" t="s">
        <v>2486</v>
      </c>
      <c r="G5232" s="1" t="s">
        <v>103</v>
      </c>
      <c r="H5232" s="1" t="s">
        <v>298</v>
      </c>
      <c r="I5232" s="1">
        <v>2.9</v>
      </c>
      <c r="J5232" s="1">
        <v>2023</v>
      </c>
      <c r="K5232" s="1">
        <v>918850</v>
      </c>
      <c r="L5232" s="1">
        <v>0</v>
      </c>
      <c r="M5232" s="1">
        <f t="array" ref="M5232">SUMPRODUCT(MAX(ISNUMBER(SEARCH('Class Rules'!$B$6:$B$85,$E5232))*ISNUMBER(SEARCH('Class Rules'!$C$6:$C$85,$F5232))*'Class Rules'!$A$6:$A$85))</f>
        <v>0</v>
      </c>
      <c r="N5232" s="1" t="str">
        <f t="array" ref="N5232">IF($M5232=0,'Class Rules'!$D$3,INDEX('Class Rules'!$D$6:$D$85,MATCH($M5232,'Class Rules'!$A$6:$A$85,0)))</f>
        <v>Passenger LDV</v>
      </c>
      <c r="O5232" s="1" t="str">
        <f t="array" ref="O5232">IF(SUMPRODUCT(MAX(ISNUMBER(SEARCH(Fuel_Rules!$A$6:$A$30,$E5232))*ISNUMBER(SEARCH(Fuel_Rules!$B$6:$B$30,$F5232))*(Fuel_Rules!$A$6:$A$30&lt;&gt;"")))&gt;0,"Plug-in hybrid",IF($G5232="Diesel","Diesel","Gasoline"))</f>
        <v>Plug-in hybrid</v>
      </c>
    </row>
    <row r="5233" spans="1:15" ht="15" customHeight="1" x14ac:dyDescent="0.25">
      <c r="A5233" s="1">
        <v>2022</v>
      </c>
      <c r="B5233" s="1" t="s">
        <v>6908</v>
      </c>
      <c r="C5233" s="1" t="s">
        <v>2487</v>
      </c>
      <c r="D5233" s="1" t="s">
        <v>7615</v>
      </c>
      <c r="E5233" s="1" t="s">
        <v>2398</v>
      </c>
      <c r="F5233" s="1" t="s">
        <v>2489</v>
      </c>
      <c r="G5233" s="1" t="s">
        <v>103</v>
      </c>
      <c r="H5233" s="1" t="s">
        <v>298</v>
      </c>
      <c r="I5233" s="1">
        <v>4</v>
      </c>
      <c r="J5233" s="1">
        <v>2023</v>
      </c>
      <c r="K5233" s="1">
        <v>1198800</v>
      </c>
      <c r="L5233" s="1">
        <v>0</v>
      </c>
      <c r="M5233" s="1">
        <f t="array" ref="M5233">SUMPRODUCT(MAX(ISNUMBER(SEARCH('Class Rules'!$B$6:$B$85,$E5233))*ISNUMBER(SEARCH('Class Rules'!$C$6:$C$85,$F5233))*'Class Rules'!$A$6:$A$85))</f>
        <v>0</v>
      </c>
      <c r="N5233" s="1" t="str">
        <f t="array" ref="N5233">IF($M5233=0,'Class Rules'!$D$3,INDEX('Class Rules'!$D$6:$D$85,MATCH($M5233,'Class Rules'!$A$6:$A$85,0)))</f>
        <v>Passenger LDV</v>
      </c>
      <c r="O5233" s="1" t="str">
        <f t="array" ref="O5233">IF(SUMPRODUCT(MAX(ISNUMBER(SEARCH(Fuel_Rules!$A$6:$A$30,$E5233))*ISNUMBER(SEARCH(Fuel_Rules!$B$6:$B$30,$F5233))*(Fuel_Rules!$A$6:$A$30&lt;&gt;"")))&gt;0,"Plug-in hybrid",IF($G5233="Diesel","Diesel","Gasoline"))</f>
        <v>Gasoline</v>
      </c>
    </row>
    <row r="5234" spans="1:15" ht="15" customHeight="1" x14ac:dyDescent="0.25">
      <c r="A5234" s="1">
        <v>2022</v>
      </c>
      <c r="B5234" s="1" t="s">
        <v>6908</v>
      </c>
      <c r="C5234" s="1" t="s">
        <v>2490</v>
      </c>
      <c r="D5234" s="1" t="s">
        <v>7616</v>
      </c>
      <c r="E5234" s="1" t="s">
        <v>2398</v>
      </c>
      <c r="F5234" s="1" t="s">
        <v>2492</v>
      </c>
      <c r="G5234" s="1" t="s">
        <v>103</v>
      </c>
      <c r="H5234" s="1" t="s">
        <v>298</v>
      </c>
      <c r="I5234" s="1">
        <v>4</v>
      </c>
      <c r="J5234" s="1">
        <v>2023</v>
      </c>
      <c r="K5234" s="1">
        <v>695856</v>
      </c>
      <c r="L5234" s="1">
        <v>0</v>
      </c>
      <c r="M5234" s="1">
        <f t="array" ref="M5234">SUMPRODUCT(MAX(ISNUMBER(SEARCH('Class Rules'!$B$6:$B$85,$E5234))*ISNUMBER(SEARCH('Class Rules'!$C$6:$C$85,$F5234))*'Class Rules'!$A$6:$A$85))</f>
        <v>0</v>
      </c>
      <c r="N5234" s="1" t="str">
        <f t="array" ref="N5234">IF($M5234=0,'Class Rules'!$D$3,INDEX('Class Rules'!$D$6:$D$85,MATCH($M5234,'Class Rules'!$A$6:$A$85,0)))</f>
        <v>Passenger LDV</v>
      </c>
      <c r="O5234" s="1" t="str">
        <f t="array" ref="O5234">IF(SUMPRODUCT(MAX(ISNUMBER(SEARCH(Fuel_Rules!$A$6:$A$30,$E5234))*ISNUMBER(SEARCH(Fuel_Rules!$B$6:$B$30,$F5234))*(Fuel_Rules!$A$6:$A$30&lt;&gt;"")))&gt;0,"Plug-in hybrid",IF($G5234="Diesel","Diesel","Gasoline"))</f>
        <v>Gasoline</v>
      </c>
    </row>
    <row r="5235" spans="1:15" ht="15" customHeight="1" x14ac:dyDescent="0.25">
      <c r="A5235" s="1">
        <v>2022</v>
      </c>
      <c r="B5235" s="1" t="s">
        <v>6908</v>
      </c>
      <c r="C5235" s="1" t="s">
        <v>2493</v>
      </c>
      <c r="D5235" s="1" t="s">
        <v>7617</v>
      </c>
      <c r="E5235" s="1" t="s">
        <v>2398</v>
      </c>
      <c r="F5235" s="1" t="s">
        <v>2495</v>
      </c>
      <c r="G5235" s="1" t="s">
        <v>103</v>
      </c>
      <c r="H5235" s="1" t="s">
        <v>298</v>
      </c>
      <c r="I5235" s="1">
        <v>4</v>
      </c>
      <c r="J5235" s="1">
        <v>2023</v>
      </c>
      <c r="K5235" s="1">
        <v>1350491</v>
      </c>
      <c r="L5235" s="1">
        <v>0</v>
      </c>
      <c r="M5235" s="1">
        <f t="array" ref="M5235">SUMPRODUCT(MAX(ISNUMBER(SEARCH('Class Rules'!$B$6:$B$85,$E5235))*ISNUMBER(SEARCH('Class Rules'!$C$6:$C$85,$F5235))*'Class Rules'!$A$6:$A$85))</f>
        <v>0</v>
      </c>
      <c r="N5235" s="1" t="str">
        <f t="array" ref="N5235">IF($M5235=0,'Class Rules'!$D$3,INDEX('Class Rules'!$D$6:$D$85,MATCH($M5235,'Class Rules'!$A$6:$A$85,0)))</f>
        <v>Passenger LDV</v>
      </c>
      <c r="O5235" s="1" t="str">
        <f t="array" ref="O5235">IF(SUMPRODUCT(MAX(ISNUMBER(SEARCH(Fuel_Rules!$A$6:$A$30,$E5235))*ISNUMBER(SEARCH(Fuel_Rules!$B$6:$B$30,$F5235))*(Fuel_Rules!$A$6:$A$30&lt;&gt;"")))&gt;0,"Plug-in hybrid",IF($G5235="Diesel","Diesel","Gasoline"))</f>
        <v>Plug-in hybrid</v>
      </c>
    </row>
    <row r="5236" spans="1:15" ht="15" customHeight="1" x14ac:dyDescent="0.25">
      <c r="A5236" s="1">
        <v>2022</v>
      </c>
      <c r="B5236" s="1" t="s">
        <v>6908</v>
      </c>
      <c r="C5236" s="1" t="s">
        <v>2496</v>
      </c>
      <c r="D5236" s="1" t="s">
        <v>7618</v>
      </c>
      <c r="E5236" s="1" t="s">
        <v>2398</v>
      </c>
      <c r="F5236" s="1" t="s">
        <v>2498</v>
      </c>
      <c r="G5236" s="1" t="s">
        <v>103</v>
      </c>
      <c r="H5236" s="1" t="s">
        <v>298</v>
      </c>
      <c r="I5236" s="1">
        <v>2</v>
      </c>
      <c r="J5236" s="1">
        <v>2023</v>
      </c>
      <c r="K5236" s="1">
        <v>645845</v>
      </c>
      <c r="L5236" s="1">
        <v>0</v>
      </c>
      <c r="M5236" s="1">
        <f t="array" ref="M5236">SUMPRODUCT(MAX(ISNUMBER(SEARCH('Class Rules'!$B$6:$B$85,$E5236))*ISNUMBER(SEARCH('Class Rules'!$C$6:$C$85,$F5236))*'Class Rules'!$A$6:$A$85))</f>
        <v>0</v>
      </c>
      <c r="N5236" s="1" t="str">
        <f t="array" ref="N5236">IF($M5236=0,'Class Rules'!$D$3,INDEX('Class Rules'!$D$6:$D$85,MATCH($M5236,'Class Rules'!$A$6:$A$85,0)))</f>
        <v>Passenger LDV</v>
      </c>
      <c r="O5236" s="1" t="str">
        <f t="array" ref="O5236">IF(SUMPRODUCT(MAX(ISNUMBER(SEARCH(Fuel_Rules!$A$6:$A$30,$E5236))*ISNUMBER(SEARCH(Fuel_Rules!$B$6:$B$30,$F5236))*(Fuel_Rules!$A$6:$A$30&lt;&gt;"")))&gt;0,"Plug-in hybrid",IF($G5236="Diesel","Diesel","Gasoline"))</f>
        <v>Gasoline</v>
      </c>
    </row>
    <row r="5237" spans="1:15" ht="15" customHeight="1" x14ac:dyDescent="0.25">
      <c r="A5237" s="1">
        <v>2022</v>
      </c>
      <c r="B5237" s="1" t="s">
        <v>6908</v>
      </c>
      <c r="C5237" s="1" t="s">
        <v>2499</v>
      </c>
      <c r="D5237" s="1" t="s">
        <v>7619</v>
      </c>
      <c r="E5237" s="1" t="s">
        <v>2398</v>
      </c>
      <c r="F5237" s="1" t="s">
        <v>2501</v>
      </c>
      <c r="G5237" s="1" t="s">
        <v>103</v>
      </c>
      <c r="H5237" s="1" t="s">
        <v>298</v>
      </c>
      <c r="I5237" s="1">
        <v>4</v>
      </c>
      <c r="J5237" s="1">
        <v>2023</v>
      </c>
      <c r="K5237" s="1">
        <v>854595</v>
      </c>
      <c r="L5237" s="1">
        <v>0</v>
      </c>
      <c r="M5237" s="1">
        <f t="array" ref="M5237">SUMPRODUCT(MAX(ISNUMBER(SEARCH('Class Rules'!$B$6:$B$85,$E5237))*ISNUMBER(SEARCH('Class Rules'!$C$6:$C$85,$F5237))*'Class Rules'!$A$6:$A$85))</f>
        <v>0</v>
      </c>
      <c r="N5237" s="1" t="str">
        <f t="array" ref="N5237">IF($M5237=0,'Class Rules'!$D$3,INDEX('Class Rules'!$D$6:$D$85,MATCH($M5237,'Class Rules'!$A$6:$A$85,0)))</f>
        <v>Passenger LDV</v>
      </c>
      <c r="O5237" s="1" t="str">
        <f t="array" ref="O5237">IF(SUMPRODUCT(MAX(ISNUMBER(SEARCH(Fuel_Rules!$A$6:$A$30,$E5237))*ISNUMBER(SEARCH(Fuel_Rules!$B$6:$B$30,$F5237))*(Fuel_Rules!$A$6:$A$30&lt;&gt;"")))&gt;0,"Plug-in hybrid",IF($G5237="Diesel","Diesel","Gasoline"))</f>
        <v>Gasoline</v>
      </c>
    </row>
    <row r="5238" spans="1:15" ht="15" customHeight="1" x14ac:dyDescent="0.25">
      <c r="A5238" s="1">
        <v>2022</v>
      </c>
      <c r="B5238" s="1" t="s">
        <v>6908</v>
      </c>
      <c r="C5238" s="1" t="s">
        <v>2502</v>
      </c>
      <c r="D5238" s="1" t="s">
        <v>7620</v>
      </c>
      <c r="E5238" s="1" t="s">
        <v>2398</v>
      </c>
      <c r="F5238" s="1" t="s">
        <v>2504</v>
      </c>
      <c r="G5238" s="1" t="s">
        <v>103</v>
      </c>
      <c r="H5238" s="1" t="s">
        <v>298</v>
      </c>
      <c r="I5238" s="1">
        <v>4</v>
      </c>
      <c r="J5238" s="1">
        <v>2023</v>
      </c>
      <c r="K5238" s="1">
        <v>765859</v>
      </c>
      <c r="L5238" s="1">
        <v>0</v>
      </c>
      <c r="M5238" s="1">
        <f t="array" ref="M5238">SUMPRODUCT(MAX(ISNUMBER(SEARCH('Class Rules'!$B$6:$B$85,$E5238))*ISNUMBER(SEARCH('Class Rules'!$C$6:$C$85,$F5238))*'Class Rules'!$A$6:$A$85))</f>
        <v>0</v>
      </c>
      <c r="N5238" s="1" t="str">
        <f t="array" ref="N5238">IF($M5238=0,'Class Rules'!$D$3,INDEX('Class Rules'!$D$6:$D$85,MATCH($M5238,'Class Rules'!$A$6:$A$85,0)))</f>
        <v>Passenger LDV</v>
      </c>
      <c r="O5238" s="1" t="str">
        <f t="array" ref="O5238">IF(SUMPRODUCT(MAX(ISNUMBER(SEARCH(Fuel_Rules!$A$6:$A$30,$E5238))*ISNUMBER(SEARCH(Fuel_Rules!$B$6:$B$30,$F5238))*(Fuel_Rules!$A$6:$A$30&lt;&gt;"")))&gt;0,"Plug-in hybrid",IF($G5238="Diesel","Diesel","Gasoline"))</f>
        <v>Gasoline</v>
      </c>
    </row>
    <row r="5239" spans="1:15" ht="15" customHeight="1" x14ac:dyDescent="0.25">
      <c r="A5239" s="1">
        <v>2022</v>
      </c>
      <c r="B5239" s="1" t="s">
        <v>6908</v>
      </c>
      <c r="C5239" s="1" t="s">
        <v>2505</v>
      </c>
      <c r="D5239" s="1" t="s">
        <v>7621</v>
      </c>
      <c r="E5239" s="1" t="s">
        <v>2398</v>
      </c>
      <c r="F5239" s="1" t="s">
        <v>2507</v>
      </c>
      <c r="G5239" s="1" t="s">
        <v>103</v>
      </c>
      <c r="H5239" s="1" t="s">
        <v>298</v>
      </c>
      <c r="I5239" s="1">
        <v>2</v>
      </c>
      <c r="J5239" s="1">
        <v>2023</v>
      </c>
      <c r="K5239" s="1">
        <v>586392</v>
      </c>
      <c r="L5239" s="1">
        <v>0</v>
      </c>
      <c r="M5239" s="1">
        <f t="array" ref="M5239">SUMPRODUCT(MAX(ISNUMBER(SEARCH('Class Rules'!$B$6:$B$85,$E5239))*ISNUMBER(SEARCH('Class Rules'!$C$6:$C$85,$F5239))*'Class Rules'!$A$6:$A$85))</f>
        <v>0</v>
      </c>
      <c r="N5239" s="1" t="str">
        <f t="array" ref="N5239">IF($M5239=0,'Class Rules'!$D$3,INDEX('Class Rules'!$D$6:$D$85,MATCH($M5239,'Class Rules'!$A$6:$A$85,0)))</f>
        <v>Passenger LDV</v>
      </c>
      <c r="O5239" s="1" t="str">
        <f t="array" ref="O5239">IF(SUMPRODUCT(MAX(ISNUMBER(SEARCH(Fuel_Rules!$A$6:$A$30,$E5239))*ISNUMBER(SEARCH(Fuel_Rules!$B$6:$B$30,$F5239))*(Fuel_Rules!$A$6:$A$30&lt;&gt;"")))&gt;0,"Plug-in hybrid",IF($G5239="Diesel","Diesel","Gasoline"))</f>
        <v>Gasoline</v>
      </c>
    </row>
    <row r="5240" spans="1:15" ht="15" customHeight="1" x14ac:dyDescent="0.25">
      <c r="A5240" s="1">
        <v>2022</v>
      </c>
      <c r="B5240" s="1" t="s">
        <v>6908</v>
      </c>
      <c r="C5240" s="1" t="s">
        <v>2508</v>
      </c>
      <c r="D5240" s="1" t="s">
        <v>7622</v>
      </c>
      <c r="E5240" s="1" t="s">
        <v>2398</v>
      </c>
      <c r="F5240" s="1" t="s">
        <v>2510</v>
      </c>
      <c r="G5240" s="1" t="s">
        <v>103</v>
      </c>
      <c r="H5240" s="1" t="s">
        <v>298</v>
      </c>
      <c r="I5240" s="1">
        <v>4</v>
      </c>
      <c r="J5240" s="1">
        <v>2023</v>
      </c>
      <c r="K5240" s="1">
        <v>1391423</v>
      </c>
      <c r="L5240" s="1">
        <v>0</v>
      </c>
      <c r="M5240" s="1">
        <f t="array" ref="M5240">SUMPRODUCT(MAX(ISNUMBER(SEARCH('Class Rules'!$B$6:$B$85,$E5240))*ISNUMBER(SEARCH('Class Rules'!$C$6:$C$85,$F5240))*'Class Rules'!$A$6:$A$85))</f>
        <v>0</v>
      </c>
      <c r="N5240" s="1" t="str">
        <f t="array" ref="N5240">IF($M5240=0,'Class Rules'!$D$3,INDEX('Class Rules'!$D$6:$D$85,MATCH($M5240,'Class Rules'!$A$6:$A$85,0)))</f>
        <v>Passenger LDV</v>
      </c>
      <c r="O5240" s="1" t="str">
        <f t="array" ref="O5240">IF(SUMPRODUCT(MAX(ISNUMBER(SEARCH(Fuel_Rules!$A$6:$A$30,$E5240))*ISNUMBER(SEARCH(Fuel_Rules!$B$6:$B$30,$F5240))*(Fuel_Rules!$A$6:$A$30&lt;&gt;"")))&gt;0,"Plug-in hybrid",IF($G5240="Diesel","Diesel","Gasoline"))</f>
        <v>Gasoline</v>
      </c>
    </row>
    <row r="5241" spans="1:15" ht="15" customHeight="1" x14ac:dyDescent="0.25">
      <c r="A5241" s="1">
        <v>2022</v>
      </c>
      <c r="B5241" s="1" t="s">
        <v>6908</v>
      </c>
      <c r="C5241" s="1" t="s">
        <v>2511</v>
      </c>
      <c r="D5241" s="1" t="s">
        <v>7623</v>
      </c>
      <c r="E5241" s="1" t="s">
        <v>2513</v>
      </c>
      <c r="F5241" s="1" t="s">
        <v>2514</v>
      </c>
      <c r="G5241" s="1" t="s">
        <v>105</v>
      </c>
      <c r="H5241" s="1" t="s">
        <v>298</v>
      </c>
      <c r="I5241" s="1">
        <v>6.7</v>
      </c>
      <c r="J5241" s="1">
        <v>2023</v>
      </c>
      <c r="K5241" s="1">
        <v>475553</v>
      </c>
      <c r="L5241" s="1">
        <v>0</v>
      </c>
      <c r="M5241" s="1">
        <f t="array" ref="M5241">SUMPRODUCT(MAX(ISNUMBER(SEARCH('Class Rules'!$B$6:$B$85,$E5241))*ISNUMBER(SEARCH('Class Rules'!$C$6:$C$85,$F5241))*'Class Rules'!$A$6:$A$85))</f>
        <v>56</v>
      </c>
      <c r="N5241" s="1" t="str">
        <f t="array" ref="N5241">IF($M5241=0,'Class Rules'!$D$3,INDEX('Class Rules'!$D$6:$D$85,MATCH($M5241,'Class Rules'!$A$6:$A$85,0)))</f>
        <v>Freight HDV</v>
      </c>
      <c r="O5241" s="1" t="str">
        <f t="array" ref="O5241">IF(SUMPRODUCT(MAX(ISNUMBER(SEARCH(Fuel_Rules!$A$6:$A$30,$E5241))*ISNUMBER(SEARCH(Fuel_Rules!$B$6:$B$30,$F5241))*(Fuel_Rules!$A$6:$A$30&lt;&gt;"")))&gt;0,"Plug-in hybrid",IF($G5241="Diesel","Diesel","Gasoline"))</f>
        <v>Diesel</v>
      </c>
    </row>
    <row r="5242" spans="1:15" ht="15" customHeight="1" x14ac:dyDescent="0.25">
      <c r="A5242" s="1">
        <v>2022</v>
      </c>
      <c r="B5242" s="1" t="s">
        <v>6908</v>
      </c>
      <c r="C5242" s="1" t="s">
        <v>2515</v>
      </c>
      <c r="D5242" s="1" t="s">
        <v>7624</v>
      </c>
      <c r="E5242" s="1" t="s">
        <v>2513</v>
      </c>
      <c r="F5242" s="1" t="s">
        <v>2517</v>
      </c>
      <c r="G5242" s="1" t="s">
        <v>105</v>
      </c>
      <c r="H5242" s="1" t="s">
        <v>298</v>
      </c>
      <c r="I5242" s="1">
        <v>6.7</v>
      </c>
      <c r="J5242" s="1">
        <v>2023</v>
      </c>
      <c r="K5242" s="1">
        <v>522846</v>
      </c>
      <c r="L5242" s="1">
        <v>0</v>
      </c>
      <c r="M5242" s="1">
        <f t="array" ref="M5242">SUMPRODUCT(MAX(ISNUMBER(SEARCH('Class Rules'!$B$6:$B$85,$E5242))*ISNUMBER(SEARCH('Class Rules'!$C$6:$C$85,$F5242))*'Class Rules'!$A$6:$A$85))</f>
        <v>56</v>
      </c>
      <c r="N5242" s="1" t="str">
        <f t="array" ref="N5242">IF($M5242=0,'Class Rules'!$D$3,INDEX('Class Rules'!$D$6:$D$85,MATCH($M5242,'Class Rules'!$A$6:$A$85,0)))</f>
        <v>Freight HDV</v>
      </c>
      <c r="O5242" s="1" t="str">
        <f t="array" ref="O5242">IF(SUMPRODUCT(MAX(ISNUMBER(SEARCH(Fuel_Rules!$A$6:$A$30,$E5242))*ISNUMBER(SEARCH(Fuel_Rules!$B$6:$B$30,$F5242))*(Fuel_Rules!$A$6:$A$30&lt;&gt;"")))&gt;0,"Plug-in hybrid",IF($G5242="Diesel","Diesel","Gasoline"))</f>
        <v>Diesel</v>
      </c>
    </row>
    <row r="5243" spans="1:15" ht="15" customHeight="1" x14ac:dyDescent="0.25">
      <c r="A5243" s="1">
        <v>2022</v>
      </c>
      <c r="B5243" s="1" t="s">
        <v>6908</v>
      </c>
      <c r="C5243" s="1" t="s">
        <v>2518</v>
      </c>
      <c r="D5243" s="1" t="s">
        <v>7625</v>
      </c>
      <c r="E5243" s="1" t="s">
        <v>2513</v>
      </c>
      <c r="F5243" s="1" t="s">
        <v>2520</v>
      </c>
      <c r="G5243" s="1" t="s">
        <v>103</v>
      </c>
      <c r="H5243" s="1" t="s">
        <v>437</v>
      </c>
      <c r="I5243" s="1">
        <v>5.7</v>
      </c>
      <c r="J5243" s="1">
        <v>2023</v>
      </c>
      <c r="K5243" s="1">
        <v>474996</v>
      </c>
      <c r="L5243" s="1">
        <v>0</v>
      </c>
      <c r="M5243" s="1">
        <f t="array" ref="M5243">SUMPRODUCT(MAX(ISNUMBER(SEARCH('Class Rules'!$B$6:$B$85,$E5243))*ISNUMBER(SEARCH('Class Rules'!$C$6:$C$85,$F5243))*'Class Rules'!$A$6:$A$85))</f>
        <v>44</v>
      </c>
      <c r="N5243" s="1" t="str">
        <f t="array" ref="N5243">IF($M5243=0,'Class Rules'!$D$3,INDEX('Class Rules'!$D$6:$D$85,MATCH($M5243,'Class Rules'!$A$6:$A$85,0)))</f>
        <v>Freight LDV</v>
      </c>
      <c r="O5243" s="1" t="str">
        <f t="array" ref="O5243">IF(SUMPRODUCT(MAX(ISNUMBER(SEARCH(Fuel_Rules!$A$6:$A$30,$E5243))*ISNUMBER(SEARCH(Fuel_Rules!$B$6:$B$30,$F5243))*(Fuel_Rules!$A$6:$A$30&lt;&gt;"")))&gt;0,"Plug-in hybrid",IF($G5243="Diesel","Diesel","Gasoline"))</f>
        <v>Gasoline</v>
      </c>
    </row>
    <row r="5244" spans="1:15" ht="15" customHeight="1" x14ac:dyDescent="0.25">
      <c r="A5244" s="1">
        <v>2022</v>
      </c>
      <c r="B5244" s="1" t="s">
        <v>6908</v>
      </c>
      <c r="C5244" s="1" t="s">
        <v>3914</v>
      </c>
      <c r="D5244" s="1" t="s">
        <v>7626</v>
      </c>
      <c r="E5244" s="1" t="s">
        <v>2513</v>
      </c>
      <c r="F5244" s="1" t="s">
        <v>3916</v>
      </c>
      <c r="G5244" s="1" t="s">
        <v>105</v>
      </c>
      <c r="H5244" s="1" t="s">
        <v>298</v>
      </c>
      <c r="I5244" s="1">
        <v>6.7</v>
      </c>
      <c r="J5244" s="1">
        <v>2023</v>
      </c>
      <c r="K5244" s="1">
        <v>491303</v>
      </c>
      <c r="L5244" s="1">
        <v>0</v>
      </c>
      <c r="M5244" s="1">
        <f t="array" ref="M5244">SUMPRODUCT(MAX(ISNUMBER(SEARCH('Class Rules'!$B$6:$B$85,$E5244))*ISNUMBER(SEARCH('Class Rules'!$C$6:$C$85,$F5244))*'Class Rules'!$A$6:$A$85))</f>
        <v>56</v>
      </c>
      <c r="N5244" s="1" t="str">
        <f t="array" ref="N5244">IF($M5244=0,'Class Rules'!$D$3,INDEX('Class Rules'!$D$6:$D$85,MATCH($M5244,'Class Rules'!$A$6:$A$85,0)))</f>
        <v>Freight HDV</v>
      </c>
      <c r="O5244" s="1" t="str">
        <f t="array" ref="O5244">IF(SUMPRODUCT(MAX(ISNUMBER(SEARCH(Fuel_Rules!$A$6:$A$30,$E5244))*ISNUMBER(SEARCH(Fuel_Rules!$B$6:$B$30,$F5244))*(Fuel_Rules!$A$6:$A$30&lt;&gt;"")))&gt;0,"Plug-in hybrid",IF($G5244="Diesel","Diesel","Gasoline"))</f>
        <v>Diesel</v>
      </c>
    </row>
    <row r="5245" spans="1:15" ht="15" customHeight="1" x14ac:dyDescent="0.25">
      <c r="A5245" s="1">
        <v>2022</v>
      </c>
      <c r="B5245" s="1" t="s">
        <v>6908</v>
      </c>
      <c r="C5245" s="1" t="s">
        <v>6694</v>
      </c>
      <c r="D5245" s="1" t="s">
        <v>7627</v>
      </c>
      <c r="E5245" s="1" t="s">
        <v>2513</v>
      </c>
      <c r="F5245" s="1" t="s">
        <v>6696</v>
      </c>
      <c r="G5245" s="1" t="s">
        <v>105</v>
      </c>
      <c r="H5245" s="1" t="s">
        <v>298</v>
      </c>
      <c r="I5245" s="1">
        <v>6.7</v>
      </c>
      <c r="J5245" s="1">
        <v>2023</v>
      </c>
      <c r="K5245" s="1">
        <v>492633</v>
      </c>
      <c r="L5245" s="1">
        <v>0</v>
      </c>
      <c r="M5245" s="1">
        <f t="array" ref="M5245">SUMPRODUCT(MAX(ISNUMBER(SEARCH('Class Rules'!$B$6:$B$85,$E5245))*ISNUMBER(SEARCH('Class Rules'!$C$6:$C$85,$F5245))*'Class Rules'!$A$6:$A$85))</f>
        <v>57</v>
      </c>
      <c r="N5245" s="1" t="str">
        <f t="array" ref="N5245">IF($M5245=0,'Class Rules'!$D$3,INDEX('Class Rules'!$D$6:$D$85,MATCH($M5245,'Class Rules'!$A$6:$A$85,0)))</f>
        <v>Freight HDV</v>
      </c>
      <c r="O5245" s="1" t="str">
        <f t="array" ref="O5245">IF(SUMPRODUCT(MAX(ISNUMBER(SEARCH(Fuel_Rules!$A$6:$A$30,$E5245))*ISNUMBER(SEARCH(Fuel_Rules!$B$6:$B$30,$F5245))*(Fuel_Rules!$A$6:$A$30&lt;&gt;"")))&gt;0,"Plug-in hybrid",IF($G5245="Diesel","Diesel","Gasoline"))</f>
        <v>Diesel</v>
      </c>
    </row>
    <row r="5246" spans="1:15" ht="15" customHeight="1" x14ac:dyDescent="0.25">
      <c r="A5246" s="1">
        <v>2022</v>
      </c>
      <c r="B5246" s="1" t="s">
        <v>6908</v>
      </c>
      <c r="C5246" s="1" t="s">
        <v>6697</v>
      </c>
      <c r="D5246" s="1" t="s">
        <v>7628</v>
      </c>
      <c r="E5246" s="1" t="s">
        <v>2513</v>
      </c>
      <c r="F5246" s="1" t="s">
        <v>6699</v>
      </c>
      <c r="G5246" s="1" t="s">
        <v>105</v>
      </c>
      <c r="H5246" s="1" t="s">
        <v>298</v>
      </c>
      <c r="I5246" s="1">
        <v>6.7</v>
      </c>
      <c r="J5246" s="1">
        <v>2023</v>
      </c>
      <c r="K5246" s="1">
        <v>538349</v>
      </c>
      <c r="L5246" s="1">
        <v>0</v>
      </c>
      <c r="M5246" s="1">
        <f t="array" ref="M5246">SUMPRODUCT(MAX(ISNUMBER(SEARCH('Class Rules'!$B$6:$B$85,$E5246))*ISNUMBER(SEARCH('Class Rules'!$C$6:$C$85,$F5246))*'Class Rules'!$A$6:$A$85))</f>
        <v>57</v>
      </c>
      <c r="N5246" s="1" t="str">
        <f t="array" ref="N5246">IF($M5246=0,'Class Rules'!$D$3,INDEX('Class Rules'!$D$6:$D$85,MATCH($M5246,'Class Rules'!$A$6:$A$85,0)))</f>
        <v>Freight HDV</v>
      </c>
      <c r="O5246" s="1" t="str">
        <f t="array" ref="O5246">IF(SUMPRODUCT(MAX(ISNUMBER(SEARCH(Fuel_Rules!$A$6:$A$30,$E5246))*ISNUMBER(SEARCH(Fuel_Rules!$B$6:$B$30,$F5246))*(Fuel_Rules!$A$6:$A$30&lt;&gt;"")))&gt;0,"Plug-in hybrid",IF($G5246="Diesel","Diesel","Gasoline"))</f>
        <v>Diesel</v>
      </c>
    </row>
    <row r="5247" spans="1:15" ht="15" customHeight="1" x14ac:dyDescent="0.25">
      <c r="A5247" s="1">
        <v>2022</v>
      </c>
      <c r="B5247" s="1" t="s">
        <v>6908</v>
      </c>
      <c r="C5247" s="1" t="s">
        <v>2524</v>
      </c>
      <c r="D5247" s="1" t="s">
        <v>7629</v>
      </c>
      <c r="E5247" s="1" t="s">
        <v>2526</v>
      </c>
      <c r="F5247" s="1" t="s">
        <v>2527</v>
      </c>
      <c r="G5247" s="1" t="s">
        <v>105</v>
      </c>
      <c r="H5247" s="1" t="s">
        <v>298</v>
      </c>
      <c r="I5247" s="1">
        <v>2.2999999999999998</v>
      </c>
      <c r="J5247" s="1">
        <v>2023</v>
      </c>
      <c r="K5247" s="1">
        <v>181382</v>
      </c>
      <c r="L5247" s="1">
        <v>0</v>
      </c>
      <c r="M5247" s="1">
        <f t="array" ref="M5247">SUMPRODUCT(MAX(ISNUMBER(SEARCH('Class Rules'!$B$6:$B$85,$E5247))*ISNUMBER(SEARCH('Class Rules'!$C$6:$C$85,$F5247))*'Class Rules'!$A$6:$A$85))</f>
        <v>21</v>
      </c>
      <c r="N5247" s="1" t="str">
        <f t="array" ref="N5247">IF($M5247=0,'Class Rules'!$D$3,INDEX('Class Rules'!$D$6:$D$85,MATCH($M5247,'Class Rules'!$A$6:$A$85,0)))</f>
        <v>Freight LDV</v>
      </c>
      <c r="O5247" s="1" t="str">
        <f t="array" ref="O5247">IF(SUMPRODUCT(MAX(ISNUMBER(SEARCH(Fuel_Rules!$A$6:$A$30,$E5247))*ISNUMBER(SEARCH(Fuel_Rules!$B$6:$B$30,$F5247))*(Fuel_Rules!$A$6:$A$30&lt;&gt;"")))&gt;0,"Plug-in hybrid",IF($G5247="Diesel","Diesel","Gasoline"))</f>
        <v>Diesel</v>
      </c>
    </row>
    <row r="5248" spans="1:15" ht="15" customHeight="1" x14ac:dyDescent="0.25">
      <c r="A5248" s="1">
        <v>2022</v>
      </c>
      <c r="B5248" s="1" t="s">
        <v>6908</v>
      </c>
      <c r="C5248" s="1" t="s">
        <v>2524</v>
      </c>
      <c r="D5248" s="1" t="s">
        <v>7630</v>
      </c>
      <c r="E5248" s="1" t="s">
        <v>2526</v>
      </c>
      <c r="F5248" s="1" t="s">
        <v>2527</v>
      </c>
      <c r="G5248" s="1" t="s">
        <v>105</v>
      </c>
      <c r="H5248" s="1" t="s">
        <v>298</v>
      </c>
      <c r="I5248" s="1">
        <v>2.2999999999999998</v>
      </c>
      <c r="J5248" s="1">
        <v>2023</v>
      </c>
      <c r="K5248" s="1">
        <v>170120</v>
      </c>
      <c r="L5248" s="1">
        <v>0</v>
      </c>
      <c r="M5248" s="1">
        <f t="array" ref="M5248">SUMPRODUCT(MAX(ISNUMBER(SEARCH('Class Rules'!$B$6:$B$85,$E5248))*ISNUMBER(SEARCH('Class Rules'!$C$6:$C$85,$F5248))*'Class Rules'!$A$6:$A$85))</f>
        <v>21</v>
      </c>
      <c r="N5248" s="1" t="str">
        <f t="array" ref="N5248">IF($M5248=0,'Class Rules'!$D$3,INDEX('Class Rules'!$D$6:$D$85,MATCH($M5248,'Class Rules'!$A$6:$A$85,0)))</f>
        <v>Freight LDV</v>
      </c>
      <c r="O5248" s="1" t="str">
        <f t="array" ref="O5248">IF(SUMPRODUCT(MAX(ISNUMBER(SEARCH(Fuel_Rules!$A$6:$A$30,$E5248))*ISNUMBER(SEARCH(Fuel_Rules!$B$6:$B$30,$F5248))*(Fuel_Rules!$A$6:$A$30&lt;&gt;"")))&gt;0,"Plug-in hybrid",IF($G5248="Diesel","Diesel","Gasoline"))</f>
        <v>Diesel</v>
      </c>
    </row>
    <row r="5249" spans="1:15" ht="15" customHeight="1" x14ac:dyDescent="0.25">
      <c r="A5249" s="1">
        <v>2022</v>
      </c>
      <c r="B5249" s="1" t="s">
        <v>6908</v>
      </c>
      <c r="C5249" s="1" t="s">
        <v>2528</v>
      </c>
      <c r="D5249" s="1" t="s">
        <v>7631</v>
      </c>
      <c r="E5249" s="1" t="s">
        <v>2526</v>
      </c>
      <c r="F5249" s="1" t="s">
        <v>2530</v>
      </c>
      <c r="G5249" s="1" t="s">
        <v>105</v>
      </c>
      <c r="H5249" s="1" t="s">
        <v>298</v>
      </c>
      <c r="I5249" s="1">
        <v>2.2999999999999998</v>
      </c>
      <c r="J5249" s="1">
        <v>2023</v>
      </c>
      <c r="K5249" s="1">
        <v>198955</v>
      </c>
      <c r="L5249" s="1">
        <v>0</v>
      </c>
      <c r="M5249" s="1">
        <f t="array" ref="M5249">SUMPRODUCT(MAX(ISNUMBER(SEARCH('Class Rules'!$B$6:$B$85,$E5249))*ISNUMBER(SEARCH('Class Rules'!$C$6:$C$85,$F5249))*'Class Rules'!$A$6:$A$85))</f>
        <v>21</v>
      </c>
      <c r="N5249" s="1" t="str">
        <f t="array" ref="N5249">IF($M5249=0,'Class Rules'!$D$3,INDEX('Class Rules'!$D$6:$D$85,MATCH($M5249,'Class Rules'!$A$6:$A$85,0)))</f>
        <v>Freight LDV</v>
      </c>
      <c r="O5249" s="1" t="str">
        <f t="array" ref="O5249">IF(SUMPRODUCT(MAX(ISNUMBER(SEARCH(Fuel_Rules!$A$6:$A$30,$E5249))*ISNUMBER(SEARCH(Fuel_Rules!$B$6:$B$30,$F5249))*(Fuel_Rules!$A$6:$A$30&lt;&gt;"")))&gt;0,"Plug-in hybrid",IF($G5249="Diesel","Diesel","Gasoline"))</f>
        <v>Diesel</v>
      </c>
    </row>
    <row r="5250" spans="1:15" ht="15" customHeight="1" x14ac:dyDescent="0.25">
      <c r="A5250" s="1">
        <v>2022</v>
      </c>
      <c r="B5250" s="1" t="s">
        <v>6908</v>
      </c>
      <c r="C5250" s="1" t="s">
        <v>2528</v>
      </c>
      <c r="D5250" s="1" t="s">
        <v>7632</v>
      </c>
      <c r="E5250" s="1" t="s">
        <v>2526</v>
      </c>
      <c r="F5250" s="1" t="s">
        <v>2530</v>
      </c>
      <c r="G5250" s="1" t="s">
        <v>105</v>
      </c>
      <c r="H5250" s="1" t="s">
        <v>298</v>
      </c>
      <c r="I5250" s="1">
        <v>2.2999999999999998</v>
      </c>
      <c r="J5250" s="1">
        <v>2023</v>
      </c>
      <c r="K5250" s="1">
        <v>189513</v>
      </c>
      <c r="L5250" s="1">
        <v>0</v>
      </c>
      <c r="M5250" s="1">
        <f t="array" ref="M5250">SUMPRODUCT(MAX(ISNUMBER(SEARCH('Class Rules'!$B$6:$B$85,$E5250))*ISNUMBER(SEARCH('Class Rules'!$C$6:$C$85,$F5250))*'Class Rules'!$A$6:$A$85))</f>
        <v>21</v>
      </c>
      <c r="N5250" s="1" t="str">
        <f t="array" ref="N5250">IF($M5250=0,'Class Rules'!$D$3,INDEX('Class Rules'!$D$6:$D$85,MATCH($M5250,'Class Rules'!$A$6:$A$85,0)))</f>
        <v>Freight LDV</v>
      </c>
      <c r="O5250" s="1" t="str">
        <f t="array" ref="O5250">IF(SUMPRODUCT(MAX(ISNUMBER(SEARCH(Fuel_Rules!$A$6:$A$30,$E5250))*ISNUMBER(SEARCH(Fuel_Rules!$B$6:$B$30,$F5250))*(Fuel_Rules!$A$6:$A$30&lt;&gt;"")))&gt;0,"Plug-in hybrid",IF($G5250="Diesel","Diesel","Gasoline"))</f>
        <v>Diesel</v>
      </c>
    </row>
    <row r="5251" spans="1:15" ht="15" customHeight="1" x14ac:dyDescent="0.25">
      <c r="A5251" s="1">
        <v>2022</v>
      </c>
      <c r="B5251" s="1" t="s">
        <v>6908</v>
      </c>
      <c r="C5251" s="1" t="s">
        <v>2531</v>
      </c>
      <c r="D5251" s="1" t="s">
        <v>7633</v>
      </c>
      <c r="E5251" s="1" t="s">
        <v>2526</v>
      </c>
      <c r="F5251" s="1" t="s">
        <v>2533</v>
      </c>
      <c r="G5251" s="1" t="s">
        <v>105</v>
      </c>
      <c r="H5251" s="1" t="s">
        <v>298</v>
      </c>
      <c r="I5251" s="1">
        <v>2.2999999999999998</v>
      </c>
      <c r="J5251" s="1">
        <v>2023</v>
      </c>
      <c r="K5251" s="1">
        <v>207138</v>
      </c>
      <c r="L5251" s="1">
        <v>0</v>
      </c>
      <c r="M5251" s="1">
        <f t="array" ref="M5251">SUMPRODUCT(MAX(ISNUMBER(SEARCH('Class Rules'!$B$6:$B$85,$E5251))*ISNUMBER(SEARCH('Class Rules'!$C$6:$C$85,$F5251))*'Class Rules'!$A$6:$A$85))</f>
        <v>21</v>
      </c>
      <c r="N5251" s="1" t="str">
        <f t="array" ref="N5251">IF($M5251=0,'Class Rules'!$D$3,INDEX('Class Rules'!$D$6:$D$85,MATCH($M5251,'Class Rules'!$A$6:$A$85,0)))</f>
        <v>Freight LDV</v>
      </c>
      <c r="O5251" s="1" t="str">
        <f t="array" ref="O5251">IF(SUMPRODUCT(MAX(ISNUMBER(SEARCH(Fuel_Rules!$A$6:$A$30,$E5251))*ISNUMBER(SEARCH(Fuel_Rules!$B$6:$B$30,$F5251))*(Fuel_Rules!$A$6:$A$30&lt;&gt;"")))&gt;0,"Plug-in hybrid",IF($G5251="Diesel","Diesel","Gasoline"))</f>
        <v>Diesel</v>
      </c>
    </row>
    <row r="5252" spans="1:15" ht="15" customHeight="1" x14ac:dyDescent="0.25">
      <c r="A5252" s="1">
        <v>2022</v>
      </c>
      <c r="B5252" s="1" t="s">
        <v>6908</v>
      </c>
      <c r="C5252" s="1" t="s">
        <v>2531</v>
      </c>
      <c r="D5252" s="1" t="s">
        <v>7634</v>
      </c>
      <c r="E5252" s="1" t="s">
        <v>2526</v>
      </c>
      <c r="F5252" s="1" t="s">
        <v>2533</v>
      </c>
      <c r="G5252" s="1" t="s">
        <v>105</v>
      </c>
      <c r="H5252" s="1" t="s">
        <v>298</v>
      </c>
      <c r="I5252" s="1">
        <v>2.2999999999999998</v>
      </c>
      <c r="J5252" s="1">
        <v>2023</v>
      </c>
      <c r="K5252" s="1">
        <v>197120</v>
      </c>
      <c r="L5252" s="1">
        <v>0</v>
      </c>
      <c r="M5252" s="1">
        <f t="array" ref="M5252">SUMPRODUCT(MAX(ISNUMBER(SEARCH('Class Rules'!$B$6:$B$85,$E5252))*ISNUMBER(SEARCH('Class Rules'!$C$6:$C$85,$F5252))*'Class Rules'!$A$6:$A$85))</f>
        <v>21</v>
      </c>
      <c r="N5252" s="1" t="str">
        <f t="array" ref="N5252">IF($M5252=0,'Class Rules'!$D$3,INDEX('Class Rules'!$D$6:$D$85,MATCH($M5252,'Class Rules'!$A$6:$A$85,0)))</f>
        <v>Freight LDV</v>
      </c>
      <c r="O5252" s="1" t="str">
        <f t="array" ref="O5252">IF(SUMPRODUCT(MAX(ISNUMBER(SEARCH(Fuel_Rules!$A$6:$A$30,$E5252))*ISNUMBER(SEARCH(Fuel_Rules!$B$6:$B$30,$F5252))*(Fuel_Rules!$A$6:$A$30&lt;&gt;"")))&gt;0,"Plug-in hybrid",IF($G5252="Diesel","Diesel","Gasoline"))</f>
        <v>Diesel</v>
      </c>
    </row>
    <row r="5253" spans="1:15" ht="15" customHeight="1" x14ac:dyDescent="0.25">
      <c r="A5253" s="1">
        <v>2022</v>
      </c>
      <c r="B5253" s="1" t="s">
        <v>6908</v>
      </c>
      <c r="C5253" s="1" t="s">
        <v>2534</v>
      </c>
      <c r="D5253" s="1" t="s">
        <v>7635</v>
      </c>
      <c r="E5253" s="1" t="s">
        <v>2526</v>
      </c>
      <c r="F5253" s="1" t="s">
        <v>2536</v>
      </c>
      <c r="G5253" s="1" t="s">
        <v>105</v>
      </c>
      <c r="H5253" s="1" t="s">
        <v>298</v>
      </c>
      <c r="I5253" s="1">
        <v>2.2999999999999998</v>
      </c>
      <c r="J5253" s="1">
        <v>2023</v>
      </c>
      <c r="K5253" s="1">
        <v>210326</v>
      </c>
      <c r="L5253" s="1">
        <v>0</v>
      </c>
      <c r="M5253" s="1">
        <f t="array" ref="M5253">SUMPRODUCT(MAX(ISNUMBER(SEARCH('Class Rules'!$B$6:$B$85,$E5253))*ISNUMBER(SEARCH('Class Rules'!$C$6:$C$85,$F5253))*'Class Rules'!$A$6:$A$85))</f>
        <v>21</v>
      </c>
      <c r="N5253" s="1" t="str">
        <f t="array" ref="N5253">IF($M5253=0,'Class Rules'!$D$3,INDEX('Class Rules'!$D$6:$D$85,MATCH($M5253,'Class Rules'!$A$6:$A$85,0)))</f>
        <v>Freight LDV</v>
      </c>
      <c r="O5253" s="1" t="str">
        <f t="array" ref="O5253">IF(SUMPRODUCT(MAX(ISNUMBER(SEARCH(Fuel_Rules!$A$6:$A$30,$E5253))*ISNUMBER(SEARCH(Fuel_Rules!$B$6:$B$30,$F5253))*(Fuel_Rules!$A$6:$A$30&lt;&gt;"")))&gt;0,"Plug-in hybrid",IF($G5253="Diesel","Diesel","Gasoline"))</f>
        <v>Diesel</v>
      </c>
    </row>
    <row r="5254" spans="1:15" ht="15" customHeight="1" x14ac:dyDescent="0.25">
      <c r="A5254" s="1">
        <v>2022</v>
      </c>
      <c r="B5254" s="1" t="s">
        <v>6908</v>
      </c>
      <c r="C5254" s="1" t="s">
        <v>2534</v>
      </c>
      <c r="D5254" s="1" t="s">
        <v>7636</v>
      </c>
      <c r="E5254" s="1" t="s">
        <v>2526</v>
      </c>
      <c r="F5254" s="1" t="s">
        <v>2536</v>
      </c>
      <c r="G5254" s="1" t="s">
        <v>105</v>
      </c>
      <c r="H5254" s="1" t="s">
        <v>298</v>
      </c>
      <c r="I5254" s="1">
        <v>2.2999999999999998</v>
      </c>
      <c r="J5254" s="1">
        <v>2023</v>
      </c>
      <c r="K5254" s="1">
        <v>202840</v>
      </c>
      <c r="L5254" s="1">
        <v>0</v>
      </c>
      <c r="M5254" s="1">
        <f t="array" ref="M5254">SUMPRODUCT(MAX(ISNUMBER(SEARCH('Class Rules'!$B$6:$B$85,$E5254))*ISNUMBER(SEARCH('Class Rules'!$C$6:$C$85,$F5254))*'Class Rules'!$A$6:$A$85))</f>
        <v>21</v>
      </c>
      <c r="N5254" s="1" t="str">
        <f t="array" ref="N5254">IF($M5254=0,'Class Rules'!$D$3,INDEX('Class Rules'!$D$6:$D$85,MATCH($M5254,'Class Rules'!$A$6:$A$85,0)))</f>
        <v>Freight LDV</v>
      </c>
      <c r="O5254" s="1" t="str">
        <f t="array" ref="O5254">IF(SUMPRODUCT(MAX(ISNUMBER(SEARCH(Fuel_Rules!$A$6:$A$30,$E5254))*ISNUMBER(SEARCH(Fuel_Rules!$B$6:$B$30,$F5254))*(Fuel_Rules!$A$6:$A$30&lt;&gt;"")))&gt;0,"Plug-in hybrid",IF($G5254="Diesel","Diesel","Gasoline"))</f>
        <v>Diesel</v>
      </c>
    </row>
    <row r="5255" spans="1:15" ht="15" customHeight="1" x14ac:dyDescent="0.25">
      <c r="A5255" s="1">
        <v>2022</v>
      </c>
      <c r="B5255" s="1" t="s">
        <v>6908</v>
      </c>
      <c r="C5255" s="1" t="s">
        <v>2540</v>
      </c>
      <c r="D5255" s="1" t="s">
        <v>7637</v>
      </c>
      <c r="E5255" s="1" t="s">
        <v>2526</v>
      </c>
      <c r="F5255" s="1" t="s">
        <v>2542</v>
      </c>
      <c r="G5255" s="1" t="s">
        <v>105</v>
      </c>
      <c r="H5255" s="1" t="s">
        <v>298</v>
      </c>
      <c r="I5255" s="1">
        <v>2.2999999999999998</v>
      </c>
      <c r="J5255" s="1">
        <v>2023</v>
      </c>
      <c r="K5255" s="1">
        <v>216708</v>
      </c>
      <c r="L5255" s="1">
        <v>0</v>
      </c>
      <c r="M5255" s="1">
        <f t="array" ref="M5255">SUMPRODUCT(MAX(ISNUMBER(SEARCH('Class Rules'!$B$6:$B$85,$E5255))*ISNUMBER(SEARCH('Class Rules'!$C$6:$C$85,$F5255))*'Class Rules'!$A$6:$A$85))</f>
        <v>71</v>
      </c>
      <c r="N5255" s="1" t="str">
        <f t="array" ref="N5255">IF($M5255=0,'Class Rules'!$D$3,INDEX('Class Rules'!$D$6:$D$85,MATCH($M5255,'Class Rules'!$A$6:$A$85,0)))</f>
        <v>Passenger LDV</v>
      </c>
      <c r="O5255" s="1" t="str">
        <f t="array" ref="O5255">IF(SUMPRODUCT(MAX(ISNUMBER(SEARCH(Fuel_Rules!$A$6:$A$30,$E5255))*ISNUMBER(SEARCH(Fuel_Rules!$B$6:$B$30,$F5255))*(Fuel_Rules!$A$6:$A$30&lt;&gt;"")))&gt;0,"Plug-in hybrid",IF($G5255="Diesel","Diesel","Gasoline"))</f>
        <v>Diesel</v>
      </c>
    </row>
    <row r="5256" spans="1:15" ht="15" customHeight="1" x14ac:dyDescent="0.25">
      <c r="A5256" s="1">
        <v>2022</v>
      </c>
      <c r="B5256" s="1" t="s">
        <v>6908</v>
      </c>
      <c r="C5256" s="1" t="s">
        <v>2540</v>
      </c>
      <c r="D5256" s="1" t="s">
        <v>7638</v>
      </c>
      <c r="E5256" s="1" t="s">
        <v>2526</v>
      </c>
      <c r="F5256" s="1" t="s">
        <v>2542</v>
      </c>
      <c r="G5256" s="1" t="s">
        <v>105</v>
      </c>
      <c r="H5256" s="1" t="s">
        <v>298</v>
      </c>
      <c r="I5256" s="1">
        <v>2.2999999999999998</v>
      </c>
      <c r="J5256" s="1">
        <v>2023</v>
      </c>
      <c r="K5256" s="1">
        <v>209114</v>
      </c>
      <c r="L5256" s="1">
        <v>0</v>
      </c>
      <c r="M5256" s="1">
        <f t="array" ref="M5256">SUMPRODUCT(MAX(ISNUMBER(SEARCH('Class Rules'!$B$6:$B$85,$E5256))*ISNUMBER(SEARCH('Class Rules'!$C$6:$C$85,$F5256))*'Class Rules'!$A$6:$A$85))</f>
        <v>71</v>
      </c>
      <c r="N5256" s="1" t="str">
        <f t="array" ref="N5256">IF($M5256=0,'Class Rules'!$D$3,INDEX('Class Rules'!$D$6:$D$85,MATCH($M5256,'Class Rules'!$A$6:$A$85,0)))</f>
        <v>Passenger LDV</v>
      </c>
      <c r="O5256" s="1" t="str">
        <f t="array" ref="O5256">IF(SUMPRODUCT(MAX(ISNUMBER(SEARCH(Fuel_Rules!$A$6:$A$30,$E5256))*ISNUMBER(SEARCH(Fuel_Rules!$B$6:$B$30,$F5256))*(Fuel_Rules!$A$6:$A$30&lt;&gt;"")))&gt;0,"Plug-in hybrid",IF($G5256="Diesel","Diesel","Gasoline"))</f>
        <v>Diesel</v>
      </c>
    </row>
    <row r="5257" spans="1:15" ht="15" customHeight="1" x14ac:dyDescent="0.25">
      <c r="A5257" s="1">
        <v>2022</v>
      </c>
      <c r="B5257" s="1" t="s">
        <v>6908</v>
      </c>
      <c r="C5257" s="1" t="s">
        <v>2543</v>
      </c>
      <c r="D5257" s="1" t="s">
        <v>7639</v>
      </c>
      <c r="E5257" s="1" t="s">
        <v>2526</v>
      </c>
      <c r="F5257" s="1" t="s">
        <v>2545</v>
      </c>
      <c r="G5257" s="1" t="s">
        <v>105</v>
      </c>
      <c r="H5257" s="1" t="s">
        <v>298</v>
      </c>
      <c r="I5257" s="1">
        <v>2.2999999999999998</v>
      </c>
      <c r="J5257" s="1">
        <v>2023</v>
      </c>
      <c r="K5257" s="1">
        <v>256277</v>
      </c>
      <c r="L5257" s="1">
        <v>0</v>
      </c>
      <c r="M5257" s="1">
        <f t="array" ref="M5257">SUMPRODUCT(MAX(ISNUMBER(SEARCH('Class Rules'!$B$6:$B$85,$E5257))*ISNUMBER(SEARCH('Class Rules'!$C$6:$C$85,$F5257))*'Class Rules'!$A$6:$A$85))</f>
        <v>67</v>
      </c>
      <c r="N5257" s="1" t="str">
        <f t="array" ref="N5257">IF($M5257=0,'Class Rules'!$D$3,INDEX('Class Rules'!$D$6:$D$85,MATCH($M5257,'Class Rules'!$A$6:$A$85,0)))</f>
        <v>Passenger HDV</v>
      </c>
      <c r="O5257" s="1" t="str">
        <f t="array" ref="O5257">IF(SUMPRODUCT(MAX(ISNUMBER(SEARCH(Fuel_Rules!$A$6:$A$30,$E5257))*ISNUMBER(SEARCH(Fuel_Rules!$B$6:$B$30,$F5257))*(Fuel_Rules!$A$6:$A$30&lt;&gt;"")))&gt;0,"Plug-in hybrid",IF($G5257="Diesel","Diesel","Gasoline"))</f>
        <v>Diesel</v>
      </c>
    </row>
    <row r="5258" spans="1:15" ht="15" customHeight="1" x14ac:dyDescent="0.25">
      <c r="A5258" s="1">
        <v>2022</v>
      </c>
      <c r="B5258" s="1" t="s">
        <v>6908</v>
      </c>
      <c r="C5258" s="1" t="s">
        <v>2543</v>
      </c>
      <c r="D5258" s="1" t="s">
        <v>7640</v>
      </c>
      <c r="E5258" s="1" t="s">
        <v>2526</v>
      </c>
      <c r="F5258" s="1" t="s">
        <v>2545</v>
      </c>
      <c r="G5258" s="1" t="s">
        <v>105</v>
      </c>
      <c r="H5258" s="1" t="s">
        <v>298</v>
      </c>
      <c r="I5258" s="1">
        <v>2.2999999999999998</v>
      </c>
      <c r="J5258" s="1">
        <v>2023</v>
      </c>
      <c r="K5258" s="1">
        <v>246363</v>
      </c>
      <c r="L5258" s="1">
        <v>0</v>
      </c>
      <c r="M5258" s="1">
        <f t="array" ref="M5258">SUMPRODUCT(MAX(ISNUMBER(SEARCH('Class Rules'!$B$6:$B$85,$E5258))*ISNUMBER(SEARCH('Class Rules'!$C$6:$C$85,$F5258))*'Class Rules'!$A$6:$A$85))</f>
        <v>67</v>
      </c>
      <c r="N5258" s="1" t="str">
        <f t="array" ref="N5258">IF($M5258=0,'Class Rules'!$D$3,INDEX('Class Rules'!$D$6:$D$85,MATCH($M5258,'Class Rules'!$A$6:$A$85,0)))</f>
        <v>Passenger HDV</v>
      </c>
      <c r="O5258" s="1" t="str">
        <f t="array" ref="O5258">IF(SUMPRODUCT(MAX(ISNUMBER(SEARCH(Fuel_Rules!$A$6:$A$30,$E5258))*ISNUMBER(SEARCH(Fuel_Rules!$B$6:$B$30,$F5258))*(Fuel_Rules!$A$6:$A$30&lt;&gt;"")))&gt;0,"Plug-in hybrid",IF($G5258="Diesel","Diesel","Gasoline"))</f>
        <v>Diesel</v>
      </c>
    </row>
    <row r="5259" spans="1:15" ht="15" customHeight="1" x14ac:dyDescent="0.25">
      <c r="A5259" s="1">
        <v>2022</v>
      </c>
      <c r="B5259" s="1" t="s">
        <v>6908</v>
      </c>
      <c r="C5259" s="1" t="s">
        <v>2546</v>
      </c>
      <c r="D5259" s="1" t="s">
        <v>7641</v>
      </c>
      <c r="E5259" s="1" t="s">
        <v>2526</v>
      </c>
      <c r="F5259" s="1" t="s">
        <v>2548</v>
      </c>
      <c r="G5259" s="1" t="s">
        <v>103</v>
      </c>
      <c r="H5259" s="1" t="s">
        <v>298</v>
      </c>
      <c r="I5259" s="1">
        <v>2</v>
      </c>
      <c r="J5259" s="1">
        <v>2023</v>
      </c>
      <c r="K5259" s="1">
        <v>98692</v>
      </c>
      <c r="L5259" s="1">
        <v>0</v>
      </c>
      <c r="M5259" s="1">
        <f t="array" ref="M5259">SUMPRODUCT(MAX(ISNUMBER(SEARCH('Class Rules'!$B$6:$B$85,$E5259))*ISNUMBER(SEARCH('Class Rules'!$C$6:$C$85,$F5259))*'Class Rules'!$A$6:$A$85))</f>
        <v>0</v>
      </c>
      <c r="N5259" s="1" t="str">
        <f t="array" ref="N5259">IF($M5259=0,'Class Rules'!$D$3,INDEX('Class Rules'!$D$6:$D$85,MATCH($M5259,'Class Rules'!$A$6:$A$85,0)))</f>
        <v>Passenger LDV</v>
      </c>
      <c r="O5259" s="1" t="str">
        <f t="array" ref="O5259">IF(SUMPRODUCT(MAX(ISNUMBER(SEARCH(Fuel_Rules!$A$6:$A$30,$E5259))*ISNUMBER(SEARCH(Fuel_Rules!$B$6:$B$30,$F5259))*(Fuel_Rules!$A$6:$A$30&lt;&gt;"")))&gt;0,"Plug-in hybrid",IF($G5259="Diesel","Diesel","Gasoline"))</f>
        <v>Gasoline</v>
      </c>
    </row>
    <row r="5260" spans="1:15" ht="15" customHeight="1" x14ac:dyDescent="0.25">
      <c r="A5260" s="1">
        <v>2022</v>
      </c>
      <c r="B5260" s="1" t="s">
        <v>6908</v>
      </c>
      <c r="C5260" s="1" t="s">
        <v>2549</v>
      </c>
      <c r="D5260" s="1" t="s">
        <v>7642</v>
      </c>
      <c r="E5260" s="1" t="s">
        <v>2526</v>
      </c>
      <c r="F5260" s="1" t="s">
        <v>2551</v>
      </c>
      <c r="G5260" s="1" t="s">
        <v>103</v>
      </c>
      <c r="H5260" s="1" t="s">
        <v>298</v>
      </c>
      <c r="I5260" s="1">
        <v>1.6</v>
      </c>
      <c r="J5260" s="1">
        <v>2023</v>
      </c>
      <c r="K5260" s="1">
        <v>104395</v>
      </c>
      <c r="L5260" s="1">
        <v>0</v>
      </c>
      <c r="M5260" s="1">
        <f t="array" ref="M5260">SUMPRODUCT(MAX(ISNUMBER(SEARCH('Class Rules'!$B$6:$B$85,$E5260))*ISNUMBER(SEARCH('Class Rules'!$C$6:$C$85,$F5260))*'Class Rules'!$A$6:$A$85))</f>
        <v>22</v>
      </c>
      <c r="N5260" s="1" t="str">
        <f t="array" ref="N5260">IF($M5260=0,'Class Rules'!$D$3,INDEX('Class Rules'!$D$6:$D$85,MATCH($M5260,'Class Rules'!$A$6:$A$85,0)))</f>
        <v>Freight LDV</v>
      </c>
      <c r="O5260" s="1" t="str">
        <f t="array" ref="O5260">IF(SUMPRODUCT(MAX(ISNUMBER(SEARCH(Fuel_Rules!$A$6:$A$30,$E5260))*ISNUMBER(SEARCH(Fuel_Rules!$B$6:$B$30,$F5260))*(Fuel_Rules!$A$6:$A$30&lt;&gt;"")))&gt;0,"Plug-in hybrid",IF($G5260="Diesel","Diesel","Gasoline"))</f>
        <v>Gasoline</v>
      </c>
    </row>
    <row r="5261" spans="1:15" ht="15" customHeight="1" x14ac:dyDescent="0.25">
      <c r="A5261" s="1">
        <v>2022</v>
      </c>
      <c r="B5261" s="1" t="s">
        <v>6908</v>
      </c>
      <c r="C5261" s="1" t="s">
        <v>2552</v>
      </c>
      <c r="D5261" s="1" t="s">
        <v>7643</v>
      </c>
      <c r="E5261" s="1" t="s">
        <v>2526</v>
      </c>
      <c r="F5261" s="1" t="s">
        <v>2554</v>
      </c>
      <c r="G5261" s="1" t="s">
        <v>103</v>
      </c>
      <c r="H5261" s="1" t="s">
        <v>298</v>
      </c>
      <c r="I5261" s="1">
        <v>1.6</v>
      </c>
      <c r="J5261" s="1">
        <v>2023</v>
      </c>
      <c r="K5261" s="1">
        <v>108921</v>
      </c>
      <c r="L5261" s="1">
        <v>0</v>
      </c>
      <c r="M5261" s="1">
        <f t="array" ref="M5261">SUMPRODUCT(MAX(ISNUMBER(SEARCH('Class Rules'!$B$6:$B$85,$E5261))*ISNUMBER(SEARCH('Class Rules'!$C$6:$C$85,$F5261))*'Class Rules'!$A$6:$A$85))</f>
        <v>22</v>
      </c>
      <c r="N5261" s="1" t="str">
        <f t="array" ref="N5261">IF($M5261=0,'Class Rules'!$D$3,INDEX('Class Rules'!$D$6:$D$85,MATCH($M5261,'Class Rules'!$A$6:$A$85,0)))</f>
        <v>Freight LDV</v>
      </c>
      <c r="O5261" s="1" t="str">
        <f t="array" ref="O5261">IF(SUMPRODUCT(MAX(ISNUMBER(SEARCH(Fuel_Rules!$A$6:$A$30,$E5261))*ISNUMBER(SEARCH(Fuel_Rules!$B$6:$B$30,$F5261))*(Fuel_Rules!$A$6:$A$30&lt;&gt;"")))&gt;0,"Plug-in hybrid",IF($G5261="Diesel","Diesel","Gasoline"))</f>
        <v>Gasoline</v>
      </c>
    </row>
    <row r="5262" spans="1:15" ht="15" customHeight="1" x14ac:dyDescent="0.25">
      <c r="A5262" s="1">
        <v>2022</v>
      </c>
      <c r="B5262" s="1" t="s">
        <v>6908</v>
      </c>
      <c r="C5262" s="1" t="s">
        <v>2555</v>
      </c>
      <c r="D5262" s="1" t="s">
        <v>7644</v>
      </c>
      <c r="E5262" s="1" t="s">
        <v>2526</v>
      </c>
      <c r="F5262" s="1" t="s">
        <v>2557</v>
      </c>
      <c r="G5262" s="1" t="s">
        <v>103</v>
      </c>
      <c r="H5262" s="1" t="s">
        <v>298</v>
      </c>
      <c r="I5262" s="1">
        <v>2</v>
      </c>
      <c r="J5262" s="1">
        <v>2023</v>
      </c>
      <c r="K5262" s="1">
        <v>111805</v>
      </c>
      <c r="L5262" s="1">
        <v>0</v>
      </c>
      <c r="M5262" s="1">
        <f t="array" ref="M5262">SUMPRODUCT(MAX(ISNUMBER(SEARCH('Class Rules'!$B$6:$B$85,$E5262))*ISNUMBER(SEARCH('Class Rules'!$C$6:$C$85,$F5262))*'Class Rules'!$A$6:$A$85))</f>
        <v>22</v>
      </c>
      <c r="N5262" s="1" t="str">
        <f t="array" ref="N5262">IF($M5262=0,'Class Rules'!$D$3,INDEX('Class Rules'!$D$6:$D$85,MATCH($M5262,'Class Rules'!$A$6:$A$85,0)))</f>
        <v>Freight LDV</v>
      </c>
      <c r="O5262" s="1" t="str">
        <f t="array" ref="O5262">IF(SUMPRODUCT(MAX(ISNUMBER(SEARCH(Fuel_Rules!$A$6:$A$30,$E5262))*ISNUMBER(SEARCH(Fuel_Rules!$B$6:$B$30,$F5262))*(Fuel_Rules!$A$6:$A$30&lt;&gt;"")))&gt;0,"Plug-in hybrid",IF($G5262="Diesel","Diesel","Gasoline"))</f>
        <v>Gasoline</v>
      </c>
    </row>
    <row r="5263" spans="1:15" ht="15" customHeight="1" x14ac:dyDescent="0.25">
      <c r="A5263" s="1">
        <v>2022</v>
      </c>
      <c r="B5263" s="1" t="s">
        <v>6908</v>
      </c>
      <c r="C5263" s="1" t="s">
        <v>2558</v>
      </c>
      <c r="D5263" s="1" t="s">
        <v>7645</v>
      </c>
      <c r="E5263" s="1" t="s">
        <v>2526</v>
      </c>
      <c r="F5263" s="1" t="s">
        <v>2560</v>
      </c>
      <c r="G5263" s="1" t="s">
        <v>103</v>
      </c>
      <c r="H5263" s="1" t="s">
        <v>437</v>
      </c>
      <c r="I5263" s="1">
        <v>2</v>
      </c>
      <c r="J5263" s="1">
        <v>2023</v>
      </c>
      <c r="K5263" s="1">
        <v>118294</v>
      </c>
      <c r="L5263" s="1">
        <v>0</v>
      </c>
      <c r="M5263" s="1">
        <f t="array" ref="M5263">SUMPRODUCT(MAX(ISNUMBER(SEARCH('Class Rules'!$B$6:$B$85,$E5263))*ISNUMBER(SEARCH('Class Rules'!$C$6:$C$85,$F5263))*'Class Rules'!$A$6:$A$85))</f>
        <v>22</v>
      </c>
      <c r="N5263" s="1" t="str">
        <f t="array" ref="N5263">IF($M5263=0,'Class Rules'!$D$3,INDEX('Class Rules'!$D$6:$D$85,MATCH($M5263,'Class Rules'!$A$6:$A$85,0)))</f>
        <v>Freight LDV</v>
      </c>
      <c r="O5263" s="1" t="str">
        <f t="array" ref="O5263">IF(SUMPRODUCT(MAX(ISNUMBER(SEARCH(Fuel_Rules!$A$6:$A$30,$E5263))*ISNUMBER(SEARCH(Fuel_Rules!$B$6:$B$30,$F5263))*(Fuel_Rules!$A$6:$A$30&lt;&gt;"")))&gt;0,"Plug-in hybrid",IF($G5263="Diesel","Diesel","Gasoline"))</f>
        <v>Gasoline</v>
      </c>
    </row>
    <row r="5264" spans="1:15" ht="15" customHeight="1" x14ac:dyDescent="0.25">
      <c r="A5264" s="1">
        <v>2022</v>
      </c>
      <c r="B5264" s="1" t="s">
        <v>6908</v>
      </c>
      <c r="C5264" s="1" t="s">
        <v>2570</v>
      </c>
      <c r="D5264" s="1" t="s">
        <v>7646</v>
      </c>
      <c r="E5264" s="1" t="s">
        <v>2526</v>
      </c>
      <c r="F5264" s="1" t="s">
        <v>2572</v>
      </c>
      <c r="G5264" s="1" t="s">
        <v>103</v>
      </c>
      <c r="H5264" s="1" t="s">
        <v>298</v>
      </c>
      <c r="I5264" s="1">
        <v>1</v>
      </c>
      <c r="J5264" s="1">
        <v>2023</v>
      </c>
      <c r="K5264" s="1">
        <v>52971</v>
      </c>
      <c r="L5264" s="1">
        <v>0</v>
      </c>
      <c r="M5264" s="1">
        <f t="array" ref="M5264">SUMPRODUCT(MAX(ISNUMBER(SEARCH('Class Rules'!$B$6:$B$85,$E5264))*ISNUMBER(SEARCH('Class Rules'!$C$6:$C$85,$F5264))*'Class Rules'!$A$6:$A$85))</f>
        <v>0</v>
      </c>
      <c r="N5264" s="1" t="str">
        <f t="array" ref="N5264">IF($M5264=0,'Class Rules'!$D$3,INDEX('Class Rules'!$D$6:$D$85,MATCH($M5264,'Class Rules'!$A$6:$A$85,0)))</f>
        <v>Passenger LDV</v>
      </c>
      <c r="O5264" s="1" t="str">
        <f t="array" ref="O5264">IF(SUMPRODUCT(MAX(ISNUMBER(SEARCH(Fuel_Rules!$A$6:$A$30,$E5264))*ISNUMBER(SEARCH(Fuel_Rules!$B$6:$B$30,$F5264))*(Fuel_Rules!$A$6:$A$30&lt;&gt;"")))&gt;0,"Plug-in hybrid",IF($G5264="Diesel","Diesel","Gasoline"))</f>
        <v>Gasoline</v>
      </c>
    </row>
    <row r="5265" spans="1:15" ht="15" customHeight="1" x14ac:dyDescent="0.25">
      <c r="A5265" s="1">
        <v>2022</v>
      </c>
      <c r="B5265" s="1" t="s">
        <v>6908</v>
      </c>
      <c r="C5265" s="1" t="s">
        <v>2573</v>
      </c>
      <c r="D5265" s="1" t="s">
        <v>7647</v>
      </c>
      <c r="E5265" s="1" t="s">
        <v>2526</v>
      </c>
      <c r="F5265" s="1" t="s">
        <v>2575</v>
      </c>
      <c r="G5265" s="1" t="s">
        <v>103</v>
      </c>
      <c r="H5265" s="1" t="s">
        <v>298</v>
      </c>
      <c r="I5265" s="1">
        <v>1</v>
      </c>
      <c r="J5265" s="1">
        <v>2023</v>
      </c>
      <c r="K5265" s="1">
        <v>61677</v>
      </c>
      <c r="L5265" s="1">
        <v>0</v>
      </c>
      <c r="M5265" s="1">
        <f t="array" ref="M5265">SUMPRODUCT(MAX(ISNUMBER(SEARCH('Class Rules'!$B$6:$B$85,$E5265))*ISNUMBER(SEARCH('Class Rules'!$C$6:$C$85,$F5265))*'Class Rules'!$A$6:$A$85))</f>
        <v>0</v>
      </c>
      <c r="N5265" s="1" t="str">
        <f t="array" ref="N5265">IF($M5265=0,'Class Rules'!$D$3,INDEX('Class Rules'!$D$6:$D$85,MATCH($M5265,'Class Rules'!$A$6:$A$85,0)))</f>
        <v>Passenger LDV</v>
      </c>
      <c r="O5265" s="1" t="str">
        <f t="array" ref="O5265">IF(SUMPRODUCT(MAX(ISNUMBER(SEARCH(Fuel_Rules!$A$6:$A$30,$E5265))*ISNUMBER(SEARCH(Fuel_Rules!$B$6:$B$30,$F5265))*(Fuel_Rules!$A$6:$A$30&lt;&gt;"")))&gt;0,"Plug-in hybrid",IF($G5265="Diesel","Diesel","Gasoline"))</f>
        <v>Gasoline</v>
      </c>
    </row>
    <row r="5266" spans="1:15" ht="15" customHeight="1" x14ac:dyDescent="0.25">
      <c r="A5266" s="1">
        <v>2022</v>
      </c>
      <c r="B5266" s="1" t="s">
        <v>6908</v>
      </c>
      <c r="C5266" s="1" t="s">
        <v>2573</v>
      </c>
      <c r="D5266" s="1" t="s">
        <v>7648</v>
      </c>
      <c r="E5266" s="1" t="s">
        <v>2526</v>
      </c>
      <c r="F5266" s="1" t="s">
        <v>2575</v>
      </c>
      <c r="G5266" s="1" t="s">
        <v>103</v>
      </c>
      <c r="H5266" s="1" t="s">
        <v>298</v>
      </c>
      <c r="I5266" s="1">
        <v>1</v>
      </c>
      <c r="J5266" s="1">
        <v>2023</v>
      </c>
      <c r="K5266" s="1">
        <v>59318</v>
      </c>
      <c r="L5266" s="1">
        <v>0</v>
      </c>
      <c r="M5266" s="1">
        <f t="array" ref="M5266">SUMPRODUCT(MAX(ISNUMBER(SEARCH('Class Rules'!$B$6:$B$85,$E5266))*ISNUMBER(SEARCH('Class Rules'!$C$6:$C$85,$F5266))*'Class Rules'!$A$6:$A$85))</f>
        <v>0</v>
      </c>
      <c r="N5266" s="1" t="str">
        <f t="array" ref="N5266">IF($M5266=0,'Class Rules'!$D$3,INDEX('Class Rules'!$D$6:$D$85,MATCH($M5266,'Class Rules'!$A$6:$A$85,0)))</f>
        <v>Passenger LDV</v>
      </c>
      <c r="O5266" s="1" t="str">
        <f t="array" ref="O5266">IF(SUMPRODUCT(MAX(ISNUMBER(SEARCH(Fuel_Rules!$A$6:$A$30,$E5266))*ISNUMBER(SEARCH(Fuel_Rules!$B$6:$B$30,$F5266))*(Fuel_Rules!$A$6:$A$30&lt;&gt;"")))&gt;0,"Plug-in hybrid",IF($G5266="Diesel","Diesel","Gasoline"))</f>
        <v>Gasoline</v>
      </c>
    </row>
    <row r="5267" spans="1:15" ht="15" customHeight="1" x14ac:dyDescent="0.25">
      <c r="A5267" s="1">
        <v>2022</v>
      </c>
      <c r="B5267" s="1" t="s">
        <v>6908</v>
      </c>
      <c r="C5267" s="1" t="s">
        <v>2576</v>
      </c>
      <c r="D5267" s="1" t="s">
        <v>7649</v>
      </c>
      <c r="E5267" s="1" t="s">
        <v>2526</v>
      </c>
      <c r="F5267" s="1" t="s">
        <v>2578</v>
      </c>
      <c r="G5267" s="1" t="s">
        <v>103</v>
      </c>
      <c r="H5267" s="1" t="s">
        <v>298</v>
      </c>
      <c r="I5267" s="1">
        <v>1</v>
      </c>
      <c r="J5267" s="1">
        <v>2023</v>
      </c>
      <c r="K5267" s="1">
        <v>66050</v>
      </c>
      <c r="L5267" s="1">
        <v>0</v>
      </c>
      <c r="M5267" s="1">
        <f t="array" ref="M5267">SUMPRODUCT(MAX(ISNUMBER(SEARCH('Class Rules'!$B$6:$B$85,$E5267))*ISNUMBER(SEARCH('Class Rules'!$C$6:$C$85,$F5267))*'Class Rules'!$A$6:$A$85))</f>
        <v>0</v>
      </c>
      <c r="N5267" s="1" t="str">
        <f t="array" ref="N5267">IF($M5267=0,'Class Rules'!$D$3,INDEX('Class Rules'!$D$6:$D$85,MATCH($M5267,'Class Rules'!$A$6:$A$85,0)))</f>
        <v>Passenger LDV</v>
      </c>
      <c r="O5267" s="1" t="str">
        <f t="array" ref="O5267">IF(SUMPRODUCT(MAX(ISNUMBER(SEARCH(Fuel_Rules!$A$6:$A$30,$E5267))*ISNUMBER(SEARCH(Fuel_Rules!$B$6:$B$30,$F5267))*(Fuel_Rules!$A$6:$A$30&lt;&gt;"")))&gt;0,"Plug-in hybrid",IF($G5267="Diesel","Diesel","Gasoline"))</f>
        <v>Gasoline</v>
      </c>
    </row>
    <row r="5268" spans="1:15" ht="15" customHeight="1" x14ac:dyDescent="0.25">
      <c r="A5268" s="1">
        <v>2022</v>
      </c>
      <c r="B5268" s="1" t="s">
        <v>6908</v>
      </c>
      <c r="C5268" s="1" t="s">
        <v>2576</v>
      </c>
      <c r="D5268" s="1" t="s">
        <v>7650</v>
      </c>
      <c r="E5268" s="1" t="s">
        <v>2526</v>
      </c>
      <c r="F5268" s="1" t="s">
        <v>2578</v>
      </c>
      <c r="G5268" s="1" t="s">
        <v>103</v>
      </c>
      <c r="H5268" s="1" t="s">
        <v>298</v>
      </c>
      <c r="I5268" s="1">
        <v>1</v>
      </c>
      <c r="J5268" s="1">
        <v>2023</v>
      </c>
      <c r="K5268" s="1">
        <v>63562</v>
      </c>
      <c r="L5268" s="1">
        <v>0</v>
      </c>
      <c r="M5268" s="1">
        <f t="array" ref="M5268">SUMPRODUCT(MAX(ISNUMBER(SEARCH('Class Rules'!$B$6:$B$85,$E5268))*ISNUMBER(SEARCH('Class Rules'!$C$6:$C$85,$F5268))*'Class Rules'!$A$6:$A$85))</f>
        <v>0</v>
      </c>
      <c r="N5268" s="1" t="str">
        <f t="array" ref="N5268">IF($M5268=0,'Class Rules'!$D$3,INDEX('Class Rules'!$D$6:$D$85,MATCH($M5268,'Class Rules'!$A$6:$A$85,0)))</f>
        <v>Passenger LDV</v>
      </c>
      <c r="O5268" s="1" t="str">
        <f t="array" ref="O5268">IF(SUMPRODUCT(MAX(ISNUMBER(SEARCH(Fuel_Rules!$A$6:$A$30,$E5268))*ISNUMBER(SEARCH(Fuel_Rules!$B$6:$B$30,$F5268))*(Fuel_Rules!$A$6:$A$30&lt;&gt;"")))&gt;0,"Plug-in hybrid",IF($G5268="Diesel","Diesel","Gasoline"))</f>
        <v>Gasoline</v>
      </c>
    </row>
    <row r="5269" spans="1:15" ht="15" customHeight="1" x14ac:dyDescent="0.25">
      <c r="A5269" s="1">
        <v>2022</v>
      </c>
      <c r="B5269" s="1" t="s">
        <v>6908</v>
      </c>
      <c r="C5269" s="1" t="s">
        <v>2579</v>
      </c>
      <c r="D5269" s="1" t="s">
        <v>7651</v>
      </c>
      <c r="E5269" s="1" t="s">
        <v>2526</v>
      </c>
      <c r="F5269" s="1" t="s">
        <v>2581</v>
      </c>
      <c r="G5269" s="1" t="s">
        <v>103</v>
      </c>
      <c r="H5269" s="1" t="s">
        <v>298</v>
      </c>
      <c r="I5269" s="1">
        <v>1</v>
      </c>
      <c r="J5269" s="1">
        <v>2023</v>
      </c>
      <c r="K5269" s="1">
        <v>81590</v>
      </c>
      <c r="L5269" s="1">
        <v>0</v>
      </c>
      <c r="M5269" s="1">
        <f t="array" ref="M5269">SUMPRODUCT(MAX(ISNUMBER(SEARCH('Class Rules'!$B$6:$B$85,$E5269))*ISNUMBER(SEARCH('Class Rules'!$C$6:$C$85,$F5269))*'Class Rules'!$A$6:$A$85))</f>
        <v>0</v>
      </c>
      <c r="N5269" s="1" t="str">
        <f t="array" ref="N5269">IF($M5269=0,'Class Rules'!$D$3,INDEX('Class Rules'!$D$6:$D$85,MATCH($M5269,'Class Rules'!$A$6:$A$85,0)))</f>
        <v>Passenger LDV</v>
      </c>
      <c r="O5269" s="1" t="str">
        <f t="array" ref="O5269">IF(SUMPRODUCT(MAX(ISNUMBER(SEARCH(Fuel_Rules!$A$6:$A$30,$E5269))*ISNUMBER(SEARCH(Fuel_Rules!$B$6:$B$30,$F5269))*(Fuel_Rules!$A$6:$A$30&lt;&gt;"")))&gt;0,"Plug-in hybrid",IF($G5269="Diesel","Diesel","Gasoline"))</f>
        <v>Gasoline</v>
      </c>
    </row>
    <row r="5270" spans="1:15" ht="15" customHeight="1" x14ac:dyDescent="0.25">
      <c r="A5270" s="1">
        <v>2022</v>
      </c>
      <c r="B5270" s="1" t="s">
        <v>6908</v>
      </c>
      <c r="C5270" s="1" t="s">
        <v>2579</v>
      </c>
      <c r="D5270" s="1" t="s">
        <v>7652</v>
      </c>
      <c r="E5270" s="1" t="s">
        <v>2526</v>
      </c>
      <c r="F5270" s="1" t="s">
        <v>2581</v>
      </c>
      <c r="G5270" s="1" t="s">
        <v>103</v>
      </c>
      <c r="H5270" s="1" t="s">
        <v>298</v>
      </c>
      <c r="I5270" s="1">
        <v>1</v>
      </c>
      <c r="J5270" s="1">
        <v>2023</v>
      </c>
      <c r="K5270" s="1">
        <v>78734</v>
      </c>
      <c r="L5270" s="1">
        <v>0</v>
      </c>
      <c r="M5270" s="1">
        <f t="array" ref="M5270">SUMPRODUCT(MAX(ISNUMBER(SEARCH('Class Rules'!$B$6:$B$85,$E5270))*ISNUMBER(SEARCH('Class Rules'!$C$6:$C$85,$F5270))*'Class Rules'!$A$6:$A$85))</f>
        <v>0</v>
      </c>
      <c r="N5270" s="1" t="str">
        <f t="array" ref="N5270">IF($M5270=0,'Class Rules'!$D$3,INDEX('Class Rules'!$D$6:$D$85,MATCH($M5270,'Class Rules'!$A$6:$A$85,0)))</f>
        <v>Passenger LDV</v>
      </c>
      <c r="O5270" s="1" t="str">
        <f t="array" ref="O5270">IF(SUMPRODUCT(MAX(ISNUMBER(SEARCH(Fuel_Rules!$A$6:$A$30,$E5270))*ISNUMBER(SEARCH(Fuel_Rules!$B$6:$B$30,$F5270))*(Fuel_Rules!$A$6:$A$30&lt;&gt;"")))&gt;0,"Plug-in hybrid",IF($G5270="Diesel","Diesel","Gasoline"))</f>
        <v>Gasoline</v>
      </c>
    </row>
    <row r="5271" spans="1:15" ht="15" customHeight="1" x14ac:dyDescent="0.25">
      <c r="A5271" s="1">
        <v>2022</v>
      </c>
      <c r="B5271" s="1" t="s">
        <v>6908</v>
      </c>
      <c r="C5271" s="1" t="s">
        <v>2582</v>
      </c>
      <c r="D5271" s="1" t="s">
        <v>7653</v>
      </c>
      <c r="E5271" s="1" t="s">
        <v>2526</v>
      </c>
      <c r="F5271" s="1" t="s">
        <v>2584</v>
      </c>
      <c r="G5271" s="1" t="s">
        <v>103</v>
      </c>
      <c r="H5271" s="1" t="s">
        <v>298</v>
      </c>
      <c r="I5271" s="1">
        <v>1.6</v>
      </c>
      <c r="J5271" s="1">
        <v>2023</v>
      </c>
      <c r="K5271" s="1">
        <v>94044</v>
      </c>
      <c r="L5271" s="1">
        <v>0</v>
      </c>
      <c r="M5271" s="1">
        <f t="array" ref="M5271">SUMPRODUCT(MAX(ISNUMBER(SEARCH('Class Rules'!$B$6:$B$85,$E5271))*ISNUMBER(SEARCH('Class Rules'!$C$6:$C$85,$F5271))*'Class Rules'!$A$6:$A$85))</f>
        <v>22</v>
      </c>
      <c r="N5271" s="1" t="str">
        <f t="array" ref="N5271">IF($M5271=0,'Class Rules'!$D$3,INDEX('Class Rules'!$D$6:$D$85,MATCH($M5271,'Class Rules'!$A$6:$A$85,0)))</f>
        <v>Freight LDV</v>
      </c>
      <c r="O5271" s="1" t="str">
        <f t="array" ref="O5271">IF(SUMPRODUCT(MAX(ISNUMBER(SEARCH(Fuel_Rules!$A$6:$A$30,$E5271))*ISNUMBER(SEARCH(Fuel_Rules!$B$6:$B$30,$F5271))*(Fuel_Rules!$A$6:$A$30&lt;&gt;"")))&gt;0,"Plug-in hybrid",IF($G5271="Diesel","Diesel","Gasoline"))</f>
        <v>Gasoline</v>
      </c>
    </row>
    <row r="5272" spans="1:15" ht="15" customHeight="1" x14ac:dyDescent="0.25">
      <c r="A5272" s="1">
        <v>2022</v>
      </c>
      <c r="B5272" s="1" t="s">
        <v>6908</v>
      </c>
      <c r="C5272" s="1" t="s">
        <v>2585</v>
      </c>
      <c r="D5272" s="1" t="s">
        <v>7654</v>
      </c>
      <c r="E5272" s="1" t="s">
        <v>2526</v>
      </c>
      <c r="F5272" s="1" t="s">
        <v>2587</v>
      </c>
      <c r="G5272" s="1" t="s">
        <v>103</v>
      </c>
      <c r="H5272" s="1" t="s">
        <v>298</v>
      </c>
      <c r="I5272" s="1">
        <v>1</v>
      </c>
      <c r="J5272" s="1">
        <v>2023</v>
      </c>
      <c r="K5272" s="1">
        <v>69531</v>
      </c>
      <c r="L5272" s="1">
        <v>0</v>
      </c>
      <c r="M5272" s="1">
        <f t="array" ref="M5272">SUMPRODUCT(MAX(ISNUMBER(SEARCH('Class Rules'!$B$6:$B$85,$E5272))*ISNUMBER(SEARCH('Class Rules'!$C$6:$C$85,$F5272))*'Class Rules'!$A$6:$A$85))</f>
        <v>0</v>
      </c>
      <c r="N5272" s="1" t="str">
        <f t="array" ref="N5272">IF($M5272=0,'Class Rules'!$D$3,INDEX('Class Rules'!$D$6:$D$85,MATCH($M5272,'Class Rules'!$A$6:$A$85,0)))</f>
        <v>Passenger LDV</v>
      </c>
      <c r="O5272" s="1" t="str">
        <f t="array" ref="O5272">IF(SUMPRODUCT(MAX(ISNUMBER(SEARCH(Fuel_Rules!$A$6:$A$30,$E5272))*ISNUMBER(SEARCH(Fuel_Rules!$B$6:$B$30,$F5272))*(Fuel_Rules!$A$6:$A$30&lt;&gt;"")))&gt;0,"Plug-in hybrid",IF($G5272="Diesel","Diesel","Gasoline"))</f>
        <v>Gasoline</v>
      </c>
    </row>
    <row r="5273" spans="1:15" ht="15" customHeight="1" x14ac:dyDescent="0.25">
      <c r="A5273" s="1">
        <v>2022</v>
      </c>
      <c r="B5273" s="1" t="s">
        <v>6908</v>
      </c>
      <c r="C5273" s="1" t="s">
        <v>2585</v>
      </c>
      <c r="D5273" s="1" t="s">
        <v>7655</v>
      </c>
      <c r="E5273" s="1" t="s">
        <v>2526</v>
      </c>
      <c r="F5273" s="1" t="s">
        <v>2587</v>
      </c>
      <c r="G5273" s="1" t="s">
        <v>103</v>
      </c>
      <c r="H5273" s="1" t="s">
        <v>298</v>
      </c>
      <c r="I5273" s="1">
        <v>1</v>
      </c>
      <c r="J5273" s="1">
        <v>2023</v>
      </c>
      <c r="K5273" s="1">
        <v>66854</v>
      </c>
      <c r="L5273" s="1">
        <v>0</v>
      </c>
      <c r="M5273" s="1">
        <f t="array" ref="M5273">SUMPRODUCT(MAX(ISNUMBER(SEARCH('Class Rules'!$B$6:$B$85,$E5273))*ISNUMBER(SEARCH('Class Rules'!$C$6:$C$85,$F5273))*'Class Rules'!$A$6:$A$85))</f>
        <v>0</v>
      </c>
      <c r="N5273" s="1" t="str">
        <f t="array" ref="N5273">IF($M5273=0,'Class Rules'!$D$3,INDEX('Class Rules'!$D$6:$D$85,MATCH($M5273,'Class Rules'!$A$6:$A$85,0)))</f>
        <v>Passenger LDV</v>
      </c>
      <c r="O5273" s="1" t="str">
        <f t="array" ref="O5273">IF(SUMPRODUCT(MAX(ISNUMBER(SEARCH(Fuel_Rules!$A$6:$A$30,$E5273))*ISNUMBER(SEARCH(Fuel_Rules!$B$6:$B$30,$F5273))*(Fuel_Rules!$A$6:$A$30&lt;&gt;"")))&gt;0,"Plug-in hybrid",IF($G5273="Diesel","Diesel","Gasoline"))</f>
        <v>Gasoline</v>
      </c>
    </row>
    <row r="5274" spans="1:15" ht="15" customHeight="1" x14ac:dyDescent="0.25">
      <c r="A5274" s="1">
        <v>2022</v>
      </c>
      <c r="B5274" s="1" t="s">
        <v>6908</v>
      </c>
      <c r="C5274" s="1" t="s">
        <v>2588</v>
      </c>
      <c r="D5274" s="1" t="s">
        <v>7656</v>
      </c>
      <c r="E5274" s="1" t="s">
        <v>2526</v>
      </c>
      <c r="F5274" s="1" t="s">
        <v>2590</v>
      </c>
      <c r="G5274" s="1" t="s">
        <v>103</v>
      </c>
      <c r="H5274" s="1" t="s">
        <v>298</v>
      </c>
      <c r="I5274" s="1">
        <v>1.6</v>
      </c>
      <c r="J5274" s="1">
        <v>2023</v>
      </c>
      <c r="K5274" s="1">
        <v>90306</v>
      </c>
      <c r="L5274" s="1">
        <v>0</v>
      </c>
      <c r="M5274" s="1">
        <f t="array" ref="M5274">SUMPRODUCT(MAX(ISNUMBER(SEARCH('Class Rules'!$B$6:$B$85,$E5274))*ISNUMBER(SEARCH('Class Rules'!$C$6:$C$85,$F5274))*'Class Rules'!$A$6:$A$85))</f>
        <v>0</v>
      </c>
      <c r="N5274" s="1" t="str">
        <f t="array" ref="N5274">IF($M5274=0,'Class Rules'!$D$3,INDEX('Class Rules'!$D$6:$D$85,MATCH($M5274,'Class Rules'!$A$6:$A$85,0)))</f>
        <v>Passenger LDV</v>
      </c>
      <c r="O5274" s="1" t="str">
        <f t="array" ref="O5274">IF(SUMPRODUCT(MAX(ISNUMBER(SEARCH(Fuel_Rules!$A$6:$A$30,$E5274))*ISNUMBER(SEARCH(Fuel_Rules!$B$6:$B$30,$F5274))*(Fuel_Rules!$A$6:$A$30&lt;&gt;"")))&gt;0,"Plug-in hybrid",IF($G5274="Diesel","Diesel","Gasoline"))</f>
        <v>Gasoline</v>
      </c>
    </row>
    <row r="5275" spans="1:15" ht="15" customHeight="1" x14ac:dyDescent="0.25">
      <c r="A5275" s="1">
        <v>2022</v>
      </c>
      <c r="B5275" s="1" t="s">
        <v>6908</v>
      </c>
      <c r="C5275" s="1" t="s">
        <v>2588</v>
      </c>
      <c r="D5275" s="1" t="s">
        <v>7657</v>
      </c>
      <c r="E5275" s="1" t="s">
        <v>2526</v>
      </c>
      <c r="F5275" s="1" t="s">
        <v>2590</v>
      </c>
      <c r="G5275" s="1" t="s">
        <v>103</v>
      </c>
      <c r="H5275" s="1" t="s">
        <v>298</v>
      </c>
      <c r="I5275" s="1">
        <v>1.6</v>
      </c>
      <c r="J5275" s="1">
        <v>2023</v>
      </c>
      <c r="K5275" s="1">
        <v>85125</v>
      </c>
      <c r="L5275" s="1">
        <v>0</v>
      </c>
      <c r="M5275" s="1">
        <f t="array" ref="M5275">SUMPRODUCT(MAX(ISNUMBER(SEARCH('Class Rules'!$B$6:$B$85,$E5275))*ISNUMBER(SEARCH('Class Rules'!$C$6:$C$85,$F5275))*'Class Rules'!$A$6:$A$85))</f>
        <v>0</v>
      </c>
      <c r="N5275" s="1" t="str">
        <f t="array" ref="N5275">IF($M5275=0,'Class Rules'!$D$3,INDEX('Class Rules'!$D$6:$D$85,MATCH($M5275,'Class Rules'!$A$6:$A$85,0)))</f>
        <v>Passenger LDV</v>
      </c>
      <c r="O5275" s="1" t="str">
        <f t="array" ref="O5275">IF(SUMPRODUCT(MAX(ISNUMBER(SEARCH(Fuel_Rules!$A$6:$A$30,$E5275))*ISNUMBER(SEARCH(Fuel_Rules!$B$6:$B$30,$F5275))*(Fuel_Rules!$A$6:$A$30&lt;&gt;"")))&gt;0,"Plug-in hybrid",IF($G5275="Diesel","Diesel","Gasoline"))</f>
        <v>Gasoline</v>
      </c>
    </row>
    <row r="5276" spans="1:15" ht="15" customHeight="1" x14ac:dyDescent="0.25">
      <c r="A5276" s="1">
        <v>2022</v>
      </c>
      <c r="B5276" s="1" t="s">
        <v>6908</v>
      </c>
      <c r="C5276" s="1" t="s">
        <v>2594</v>
      </c>
      <c r="D5276" s="1" t="s">
        <v>7658</v>
      </c>
      <c r="E5276" s="1" t="s">
        <v>2526</v>
      </c>
      <c r="F5276" s="1" t="s">
        <v>2596</v>
      </c>
      <c r="G5276" s="1" t="s">
        <v>103</v>
      </c>
      <c r="H5276" s="1" t="s">
        <v>437</v>
      </c>
      <c r="I5276" s="1">
        <v>1.6</v>
      </c>
      <c r="J5276" s="1">
        <v>2023</v>
      </c>
      <c r="K5276" s="1">
        <v>102840</v>
      </c>
      <c r="L5276" s="1">
        <v>0</v>
      </c>
      <c r="M5276" s="1">
        <f t="array" ref="M5276">SUMPRODUCT(MAX(ISNUMBER(SEARCH('Class Rules'!$B$6:$B$85,$E5276))*ISNUMBER(SEARCH('Class Rules'!$C$6:$C$85,$F5276))*'Class Rules'!$A$6:$A$85))</f>
        <v>0</v>
      </c>
      <c r="N5276" s="1" t="str">
        <f t="array" ref="N5276">IF($M5276=0,'Class Rules'!$D$3,INDEX('Class Rules'!$D$6:$D$85,MATCH($M5276,'Class Rules'!$A$6:$A$85,0)))</f>
        <v>Passenger LDV</v>
      </c>
      <c r="O5276" s="1" t="str">
        <f t="array" ref="O5276">IF(SUMPRODUCT(MAX(ISNUMBER(SEARCH(Fuel_Rules!$A$6:$A$30,$E5276))*ISNUMBER(SEARCH(Fuel_Rules!$B$6:$B$30,$F5276))*(Fuel_Rules!$A$6:$A$30&lt;&gt;"")))&gt;0,"Plug-in hybrid",IF($G5276="Diesel","Diesel","Gasoline"))</f>
        <v>Gasoline</v>
      </c>
    </row>
    <row r="5277" spans="1:15" ht="15" customHeight="1" x14ac:dyDescent="0.25">
      <c r="A5277" s="1">
        <v>2022</v>
      </c>
      <c r="B5277" s="1" t="s">
        <v>6908</v>
      </c>
      <c r="C5277" s="1" t="s">
        <v>2594</v>
      </c>
      <c r="D5277" s="1" t="s">
        <v>7659</v>
      </c>
      <c r="E5277" s="1" t="s">
        <v>2526</v>
      </c>
      <c r="F5277" s="1" t="s">
        <v>2596</v>
      </c>
      <c r="G5277" s="1" t="s">
        <v>103</v>
      </c>
      <c r="H5277" s="1" t="s">
        <v>437</v>
      </c>
      <c r="I5277" s="1">
        <v>1.6</v>
      </c>
      <c r="J5277" s="1">
        <v>2023</v>
      </c>
      <c r="K5277" s="1">
        <v>98255</v>
      </c>
      <c r="L5277" s="1">
        <v>0</v>
      </c>
      <c r="M5277" s="1">
        <f t="array" ref="M5277">SUMPRODUCT(MAX(ISNUMBER(SEARCH('Class Rules'!$B$6:$B$85,$E5277))*ISNUMBER(SEARCH('Class Rules'!$C$6:$C$85,$F5277))*'Class Rules'!$A$6:$A$85))</f>
        <v>0</v>
      </c>
      <c r="N5277" s="1" t="str">
        <f t="array" ref="N5277">IF($M5277=0,'Class Rules'!$D$3,INDEX('Class Rules'!$D$6:$D$85,MATCH($M5277,'Class Rules'!$A$6:$A$85,0)))</f>
        <v>Passenger LDV</v>
      </c>
      <c r="O5277" s="1" t="str">
        <f t="array" ref="O5277">IF(SUMPRODUCT(MAX(ISNUMBER(SEARCH(Fuel_Rules!$A$6:$A$30,$E5277))*ISNUMBER(SEARCH(Fuel_Rules!$B$6:$B$30,$F5277))*(Fuel_Rules!$A$6:$A$30&lt;&gt;"")))&gt;0,"Plug-in hybrid",IF($G5277="Diesel","Diesel","Gasoline"))</f>
        <v>Gasoline</v>
      </c>
    </row>
    <row r="5278" spans="1:15" ht="15" customHeight="1" x14ac:dyDescent="0.25">
      <c r="A5278" s="1">
        <v>2022</v>
      </c>
      <c r="B5278" s="1" t="s">
        <v>6908</v>
      </c>
      <c r="C5278" s="1" t="s">
        <v>2597</v>
      </c>
      <c r="D5278" s="1" t="s">
        <v>7660</v>
      </c>
      <c r="E5278" s="1" t="s">
        <v>2526</v>
      </c>
      <c r="F5278" s="1" t="s">
        <v>2599</v>
      </c>
      <c r="G5278" s="1" t="s">
        <v>103</v>
      </c>
      <c r="H5278" s="1" t="s">
        <v>298</v>
      </c>
      <c r="I5278" s="1">
        <v>1</v>
      </c>
      <c r="J5278" s="1">
        <v>2023</v>
      </c>
      <c r="K5278" s="1">
        <v>70026</v>
      </c>
      <c r="L5278" s="1">
        <v>0</v>
      </c>
      <c r="M5278" s="1">
        <f t="array" ref="M5278">SUMPRODUCT(MAX(ISNUMBER(SEARCH('Class Rules'!$B$6:$B$85,$E5278))*ISNUMBER(SEARCH('Class Rules'!$C$6:$C$85,$F5278))*'Class Rules'!$A$6:$A$85))</f>
        <v>0</v>
      </c>
      <c r="N5278" s="1" t="str">
        <f t="array" ref="N5278">IF($M5278=0,'Class Rules'!$D$3,INDEX('Class Rules'!$D$6:$D$85,MATCH($M5278,'Class Rules'!$A$6:$A$85,0)))</f>
        <v>Passenger LDV</v>
      </c>
      <c r="O5278" s="1" t="str">
        <f t="array" ref="O5278">IF(SUMPRODUCT(MAX(ISNUMBER(SEARCH(Fuel_Rules!$A$6:$A$30,$E5278))*ISNUMBER(SEARCH(Fuel_Rules!$B$6:$B$30,$F5278))*(Fuel_Rules!$A$6:$A$30&lt;&gt;"")))&gt;0,"Plug-in hybrid",IF($G5278="Diesel","Diesel","Gasoline"))</f>
        <v>Gasoline</v>
      </c>
    </row>
    <row r="5279" spans="1:15" ht="15" customHeight="1" x14ac:dyDescent="0.25">
      <c r="A5279" s="1">
        <v>2022</v>
      </c>
      <c r="B5279" s="1" t="s">
        <v>6908</v>
      </c>
      <c r="C5279" s="1" t="s">
        <v>2609</v>
      </c>
      <c r="D5279" s="1" t="s">
        <v>7661</v>
      </c>
      <c r="E5279" s="1" t="s">
        <v>2526</v>
      </c>
      <c r="F5279" s="1" t="s">
        <v>2611</v>
      </c>
      <c r="G5279" s="1" t="s">
        <v>103</v>
      </c>
      <c r="H5279" s="1" t="s">
        <v>298</v>
      </c>
      <c r="I5279" s="1">
        <v>1</v>
      </c>
      <c r="J5279" s="1">
        <v>2023</v>
      </c>
      <c r="K5279" s="1">
        <v>73454</v>
      </c>
      <c r="L5279" s="1">
        <v>0</v>
      </c>
      <c r="M5279" s="1">
        <f t="array" ref="M5279">SUMPRODUCT(MAX(ISNUMBER(SEARCH('Class Rules'!$B$6:$B$85,$E5279))*ISNUMBER(SEARCH('Class Rules'!$C$6:$C$85,$F5279))*'Class Rules'!$A$6:$A$85))</f>
        <v>0</v>
      </c>
      <c r="N5279" s="1" t="str">
        <f t="array" ref="N5279">IF($M5279=0,'Class Rules'!$D$3,INDEX('Class Rules'!$D$6:$D$85,MATCH($M5279,'Class Rules'!$A$6:$A$85,0)))</f>
        <v>Passenger LDV</v>
      </c>
      <c r="O5279" s="1" t="str">
        <f t="array" ref="O5279">IF(SUMPRODUCT(MAX(ISNUMBER(SEARCH(Fuel_Rules!$A$6:$A$30,$E5279))*ISNUMBER(SEARCH(Fuel_Rules!$B$6:$B$30,$F5279))*(Fuel_Rules!$A$6:$A$30&lt;&gt;"")))&gt;0,"Plug-in hybrid",IF($G5279="Diesel","Diesel","Gasoline"))</f>
        <v>Gasoline</v>
      </c>
    </row>
    <row r="5280" spans="1:15" ht="15" customHeight="1" x14ac:dyDescent="0.25">
      <c r="A5280" s="1">
        <v>2022</v>
      </c>
      <c r="B5280" s="1" t="s">
        <v>6908</v>
      </c>
      <c r="C5280" s="1" t="s">
        <v>2612</v>
      </c>
      <c r="D5280" s="1" t="s">
        <v>7662</v>
      </c>
      <c r="E5280" s="1" t="s">
        <v>2526</v>
      </c>
      <c r="F5280" s="1" t="s">
        <v>2614</v>
      </c>
      <c r="G5280" s="1" t="s">
        <v>103</v>
      </c>
      <c r="H5280" s="1" t="s">
        <v>298</v>
      </c>
      <c r="I5280" s="1">
        <v>1</v>
      </c>
      <c r="J5280" s="1">
        <v>2023</v>
      </c>
      <c r="K5280" s="1">
        <v>81567</v>
      </c>
      <c r="L5280" s="1">
        <v>0</v>
      </c>
      <c r="M5280" s="1">
        <f t="array" ref="M5280">SUMPRODUCT(MAX(ISNUMBER(SEARCH('Class Rules'!$B$6:$B$85,$E5280))*ISNUMBER(SEARCH('Class Rules'!$C$6:$C$85,$F5280))*'Class Rules'!$A$6:$A$85))</f>
        <v>0</v>
      </c>
      <c r="N5280" s="1" t="str">
        <f t="array" ref="N5280">IF($M5280=0,'Class Rules'!$D$3,INDEX('Class Rules'!$D$6:$D$85,MATCH($M5280,'Class Rules'!$A$6:$A$85,0)))</f>
        <v>Passenger LDV</v>
      </c>
      <c r="O5280" s="1" t="str">
        <f t="array" ref="O5280">IF(SUMPRODUCT(MAX(ISNUMBER(SEARCH(Fuel_Rules!$A$6:$A$30,$E5280))*ISNUMBER(SEARCH(Fuel_Rules!$B$6:$B$30,$F5280))*(Fuel_Rules!$A$6:$A$30&lt;&gt;"")))&gt;0,"Plug-in hybrid",IF($G5280="Diesel","Diesel","Gasoline"))</f>
        <v>Gasoline</v>
      </c>
    </row>
    <row r="5281" spans="1:15" ht="15" customHeight="1" x14ac:dyDescent="0.25">
      <c r="A5281" s="1">
        <v>2022</v>
      </c>
      <c r="B5281" s="1" t="s">
        <v>6908</v>
      </c>
      <c r="C5281" s="1" t="s">
        <v>2612</v>
      </c>
      <c r="D5281" s="1" t="s">
        <v>7663</v>
      </c>
      <c r="E5281" s="1" t="s">
        <v>2526</v>
      </c>
      <c r="F5281" s="1" t="s">
        <v>2614</v>
      </c>
      <c r="G5281" s="1" t="s">
        <v>103</v>
      </c>
      <c r="H5281" s="1" t="s">
        <v>298</v>
      </c>
      <c r="I5281" s="1">
        <v>1</v>
      </c>
      <c r="J5281" s="1">
        <v>2023</v>
      </c>
      <c r="K5281" s="1">
        <v>78157</v>
      </c>
      <c r="L5281" s="1">
        <v>0</v>
      </c>
      <c r="M5281" s="1">
        <f t="array" ref="M5281">SUMPRODUCT(MAX(ISNUMBER(SEARCH('Class Rules'!$B$6:$B$85,$E5281))*ISNUMBER(SEARCH('Class Rules'!$C$6:$C$85,$F5281))*'Class Rules'!$A$6:$A$85))</f>
        <v>0</v>
      </c>
      <c r="N5281" s="1" t="str">
        <f t="array" ref="N5281">IF($M5281=0,'Class Rules'!$D$3,INDEX('Class Rules'!$D$6:$D$85,MATCH($M5281,'Class Rules'!$A$6:$A$85,0)))</f>
        <v>Passenger LDV</v>
      </c>
      <c r="O5281" s="1" t="str">
        <f t="array" ref="O5281">IF(SUMPRODUCT(MAX(ISNUMBER(SEARCH(Fuel_Rules!$A$6:$A$30,$E5281))*ISNUMBER(SEARCH(Fuel_Rules!$B$6:$B$30,$F5281))*(Fuel_Rules!$A$6:$A$30&lt;&gt;"")))&gt;0,"Plug-in hybrid",IF($G5281="Diesel","Diesel","Gasoline"))</f>
        <v>Gasoline</v>
      </c>
    </row>
    <row r="5282" spans="1:15" ht="15" customHeight="1" x14ac:dyDescent="0.25">
      <c r="A5282" s="1">
        <v>2022</v>
      </c>
      <c r="B5282" s="1" t="s">
        <v>6908</v>
      </c>
      <c r="C5282" s="1" t="s">
        <v>2615</v>
      </c>
      <c r="D5282" s="1" t="s">
        <v>7664</v>
      </c>
      <c r="E5282" s="1" t="s">
        <v>2526</v>
      </c>
      <c r="F5282" s="1" t="s">
        <v>2617</v>
      </c>
      <c r="G5282" s="1" t="s">
        <v>103</v>
      </c>
      <c r="H5282" s="1" t="s">
        <v>298</v>
      </c>
      <c r="I5282" s="1">
        <v>1</v>
      </c>
      <c r="J5282" s="1">
        <v>2023</v>
      </c>
      <c r="K5282" s="1">
        <v>84554</v>
      </c>
      <c r="L5282" s="1">
        <v>0</v>
      </c>
      <c r="M5282" s="1">
        <f t="array" ref="M5282">SUMPRODUCT(MAX(ISNUMBER(SEARCH('Class Rules'!$B$6:$B$85,$E5282))*ISNUMBER(SEARCH('Class Rules'!$C$6:$C$85,$F5282))*'Class Rules'!$A$6:$A$85))</f>
        <v>0</v>
      </c>
      <c r="N5282" s="1" t="str">
        <f t="array" ref="N5282">IF($M5282=0,'Class Rules'!$D$3,INDEX('Class Rules'!$D$6:$D$85,MATCH($M5282,'Class Rules'!$A$6:$A$85,0)))</f>
        <v>Passenger LDV</v>
      </c>
      <c r="O5282" s="1" t="str">
        <f t="array" ref="O5282">IF(SUMPRODUCT(MAX(ISNUMBER(SEARCH(Fuel_Rules!$A$6:$A$30,$E5282))*ISNUMBER(SEARCH(Fuel_Rules!$B$6:$B$30,$F5282))*(Fuel_Rules!$A$6:$A$30&lt;&gt;"")))&gt;0,"Plug-in hybrid",IF($G5282="Diesel","Diesel","Gasoline"))</f>
        <v>Gasoline</v>
      </c>
    </row>
    <row r="5283" spans="1:15" ht="15" customHeight="1" x14ac:dyDescent="0.25">
      <c r="A5283" s="1">
        <v>2022</v>
      </c>
      <c r="B5283" s="1" t="s">
        <v>6908</v>
      </c>
      <c r="C5283" s="1" t="s">
        <v>2615</v>
      </c>
      <c r="D5283" s="1" t="s">
        <v>7665</v>
      </c>
      <c r="E5283" s="1" t="s">
        <v>2526</v>
      </c>
      <c r="F5283" s="1" t="s">
        <v>2617</v>
      </c>
      <c r="G5283" s="1" t="s">
        <v>103</v>
      </c>
      <c r="H5283" s="1" t="s">
        <v>298</v>
      </c>
      <c r="I5283" s="1">
        <v>1</v>
      </c>
      <c r="J5283" s="1">
        <v>2023</v>
      </c>
      <c r="K5283" s="1">
        <v>81090</v>
      </c>
      <c r="L5283" s="1">
        <v>0</v>
      </c>
      <c r="M5283" s="1">
        <f t="array" ref="M5283">SUMPRODUCT(MAX(ISNUMBER(SEARCH('Class Rules'!$B$6:$B$85,$E5283))*ISNUMBER(SEARCH('Class Rules'!$C$6:$C$85,$F5283))*'Class Rules'!$A$6:$A$85))</f>
        <v>0</v>
      </c>
      <c r="N5283" s="1" t="str">
        <f t="array" ref="N5283">IF($M5283=0,'Class Rules'!$D$3,INDEX('Class Rules'!$D$6:$D$85,MATCH($M5283,'Class Rules'!$A$6:$A$85,0)))</f>
        <v>Passenger LDV</v>
      </c>
      <c r="O5283" s="1" t="str">
        <f t="array" ref="O5283">IF(SUMPRODUCT(MAX(ISNUMBER(SEARCH(Fuel_Rules!$A$6:$A$30,$E5283))*ISNUMBER(SEARCH(Fuel_Rules!$B$6:$B$30,$F5283))*(Fuel_Rules!$A$6:$A$30&lt;&gt;"")))&gt;0,"Plug-in hybrid",IF($G5283="Diesel","Diesel","Gasoline"))</f>
        <v>Gasoline</v>
      </c>
    </row>
    <row r="5284" spans="1:15" ht="15" customHeight="1" x14ac:dyDescent="0.25">
      <c r="A5284" s="1">
        <v>2022</v>
      </c>
      <c r="B5284" s="1" t="s">
        <v>6908</v>
      </c>
      <c r="C5284" s="1" t="s">
        <v>2618</v>
      </c>
      <c r="D5284" s="1" t="s">
        <v>7666</v>
      </c>
      <c r="E5284" s="1" t="s">
        <v>2526</v>
      </c>
      <c r="F5284" s="1" t="s">
        <v>2620</v>
      </c>
      <c r="G5284" s="1" t="s">
        <v>103</v>
      </c>
      <c r="H5284" s="1" t="s">
        <v>298</v>
      </c>
      <c r="I5284" s="1">
        <v>1.6</v>
      </c>
      <c r="J5284" s="1">
        <v>2023</v>
      </c>
      <c r="K5284" s="1">
        <v>86879</v>
      </c>
      <c r="L5284" s="1">
        <v>0</v>
      </c>
      <c r="M5284" s="1">
        <f t="array" ref="M5284">SUMPRODUCT(MAX(ISNUMBER(SEARCH('Class Rules'!$B$6:$B$85,$E5284))*ISNUMBER(SEARCH('Class Rules'!$C$6:$C$85,$F5284))*'Class Rules'!$A$6:$A$85))</f>
        <v>0</v>
      </c>
      <c r="N5284" s="1" t="str">
        <f t="array" ref="N5284">IF($M5284=0,'Class Rules'!$D$3,INDEX('Class Rules'!$D$6:$D$85,MATCH($M5284,'Class Rules'!$A$6:$A$85,0)))</f>
        <v>Passenger LDV</v>
      </c>
      <c r="O5284" s="1" t="str">
        <f t="array" ref="O5284">IF(SUMPRODUCT(MAX(ISNUMBER(SEARCH(Fuel_Rules!$A$6:$A$30,$E5284))*ISNUMBER(SEARCH(Fuel_Rules!$B$6:$B$30,$F5284))*(Fuel_Rules!$A$6:$A$30&lt;&gt;"")))&gt;0,"Plug-in hybrid",IF($G5284="Diesel","Diesel","Gasoline"))</f>
        <v>Gasoline</v>
      </c>
    </row>
    <row r="5285" spans="1:15" ht="15" customHeight="1" x14ac:dyDescent="0.25">
      <c r="A5285" s="1">
        <v>2022</v>
      </c>
      <c r="B5285" s="1" t="s">
        <v>6908</v>
      </c>
      <c r="C5285" s="1" t="s">
        <v>2636</v>
      </c>
      <c r="D5285" s="1" t="s">
        <v>7667</v>
      </c>
      <c r="E5285" s="1" t="s">
        <v>2526</v>
      </c>
      <c r="F5285" s="1" t="s">
        <v>2638</v>
      </c>
      <c r="G5285" s="1" t="s">
        <v>103</v>
      </c>
      <c r="H5285" s="1" t="s">
        <v>437</v>
      </c>
      <c r="I5285" s="1">
        <v>1.6</v>
      </c>
      <c r="J5285" s="1">
        <v>2023</v>
      </c>
      <c r="K5285" s="1">
        <v>121784</v>
      </c>
      <c r="L5285" s="1">
        <v>0</v>
      </c>
      <c r="M5285" s="1">
        <f t="array" ref="M5285">SUMPRODUCT(MAX(ISNUMBER(SEARCH('Class Rules'!$B$6:$B$85,$E5285))*ISNUMBER(SEARCH('Class Rules'!$C$6:$C$85,$F5285))*'Class Rules'!$A$6:$A$85))</f>
        <v>0</v>
      </c>
      <c r="N5285" s="1" t="str">
        <f t="array" ref="N5285">IF($M5285=0,'Class Rules'!$D$3,INDEX('Class Rules'!$D$6:$D$85,MATCH($M5285,'Class Rules'!$A$6:$A$85,0)))</f>
        <v>Passenger LDV</v>
      </c>
      <c r="O5285" s="1" t="str">
        <f t="array" ref="O5285">IF(SUMPRODUCT(MAX(ISNUMBER(SEARCH(Fuel_Rules!$A$6:$A$30,$E5285))*ISNUMBER(SEARCH(Fuel_Rules!$B$6:$B$30,$F5285))*(Fuel_Rules!$A$6:$A$30&lt;&gt;"")))&gt;0,"Plug-in hybrid",IF($G5285="Diesel","Diesel","Gasoline"))</f>
        <v>Gasoline</v>
      </c>
    </row>
    <row r="5286" spans="1:15" ht="15" customHeight="1" x14ac:dyDescent="0.25">
      <c r="A5286" s="1">
        <v>2022</v>
      </c>
      <c r="B5286" s="1" t="s">
        <v>6908</v>
      </c>
      <c r="C5286" s="1" t="s">
        <v>2636</v>
      </c>
      <c r="D5286" s="1" t="s">
        <v>7668</v>
      </c>
      <c r="E5286" s="1" t="s">
        <v>2526</v>
      </c>
      <c r="F5286" s="1" t="s">
        <v>2638</v>
      </c>
      <c r="G5286" s="1" t="s">
        <v>103</v>
      </c>
      <c r="H5286" s="1" t="s">
        <v>437</v>
      </c>
      <c r="I5286" s="1">
        <v>1.6</v>
      </c>
      <c r="J5286" s="1">
        <v>2023</v>
      </c>
      <c r="K5286" s="1">
        <v>117476</v>
      </c>
      <c r="L5286" s="1">
        <v>0</v>
      </c>
      <c r="M5286" s="1">
        <f t="array" ref="M5286">SUMPRODUCT(MAX(ISNUMBER(SEARCH('Class Rules'!$B$6:$B$85,$E5286))*ISNUMBER(SEARCH('Class Rules'!$C$6:$C$85,$F5286))*'Class Rules'!$A$6:$A$85))</f>
        <v>0</v>
      </c>
      <c r="N5286" s="1" t="str">
        <f t="array" ref="N5286">IF($M5286=0,'Class Rules'!$D$3,INDEX('Class Rules'!$D$6:$D$85,MATCH($M5286,'Class Rules'!$A$6:$A$85,0)))</f>
        <v>Passenger LDV</v>
      </c>
      <c r="O5286" s="1" t="str">
        <f t="array" ref="O5286">IF(SUMPRODUCT(MAX(ISNUMBER(SEARCH(Fuel_Rules!$A$6:$A$30,$E5286))*ISNUMBER(SEARCH(Fuel_Rules!$B$6:$B$30,$F5286))*(Fuel_Rules!$A$6:$A$30&lt;&gt;"")))&gt;0,"Plug-in hybrid",IF($G5286="Diesel","Diesel","Gasoline"))</f>
        <v>Gasoline</v>
      </c>
    </row>
    <row r="5287" spans="1:15" ht="15" customHeight="1" x14ac:dyDescent="0.25">
      <c r="A5287" s="1">
        <v>2022</v>
      </c>
      <c r="B5287" s="1" t="s">
        <v>6908</v>
      </c>
      <c r="C5287" s="1" t="s">
        <v>2639</v>
      </c>
      <c r="D5287" s="1" t="s">
        <v>7669</v>
      </c>
      <c r="E5287" s="1" t="s">
        <v>2526</v>
      </c>
      <c r="F5287" s="1" t="s">
        <v>2641</v>
      </c>
      <c r="G5287" s="1" t="s">
        <v>103</v>
      </c>
      <c r="H5287" s="1" t="s">
        <v>437</v>
      </c>
      <c r="I5287" s="1">
        <v>1.6</v>
      </c>
      <c r="J5287" s="1">
        <v>2023</v>
      </c>
      <c r="K5287" s="1">
        <v>115023</v>
      </c>
      <c r="L5287" s="1">
        <v>0</v>
      </c>
      <c r="M5287" s="1">
        <f t="array" ref="M5287">SUMPRODUCT(MAX(ISNUMBER(SEARCH('Class Rules'!$B$6:$B$85,$E5287))*ISNUMBER(SEARCH('Class Rules'!$C$6:$C$85,$F5287))*'Class Rules'!$A$6:$A$85))</f>
        <v>0</v>
      </c>
      <c r="N5287" s="1" t="str">
        <f t="array" ref="N5287">IF($M5287=0,'Class Rules'!$D$3,INDEX('Class Rules'!$D$6:$D$85,MATCH($M5287,'Class Rules'!$A$6:$A$85,0)))</f>
        <v>Passenger LDV</v>
      </c>
      <c r="O5287" s="1" t="str">
        <f t="array" ref="O5287">IF(SUMPRODUCT(MAX(ISNUMBER(SEARCH(Fuel_Rules!$A$6:$A$30,$E5287))*ISNUMBER(SEARCH(Fuel_Rules!$B$6:$B$30,$F5287))*(Fuel_Rules!$A$6:$A$30&lt;&gt;"")))&gt;0,"Plug-in hybrid",IF($G5287="Diesel","Diesel","Gasoline"))</f>
        <v>Gasoline</v>
      </c>
    </row>
    <row r="5288" spans="1:15" ht="15" customHeight="1" x14ac:dyDescent="0.25">
      <c r="A5288" s="1">
        <v>2022</v>
      </c>
      <c r="B5288" s="1" t="s">
        <v>6908</v>
      </c>
      <c r="C5288" s="1" t="s">
        <v>2639</v>
      </c>
      <c r="D5288" s="1" t="s">
        <v>7670</v>
      </c>
      <c r="E5288" s="1" t="s">
        <v>2526</v>
      </c>
      <c r="F5288" s="1" t="s">
        <v>2641</v>
      </c>
      <c r="G5288" s="1" t="s">
        <v>103</v>
      </c>
      <c r="H5288" s="1" t="s">
        <v>437</v>
      </c>
      <c r="I5288" s="1">
        <v>1.6</v>
      </c>
      <c r="J5288" s="1">
        <v>2023</v>
      </c>
      <c r="K5288" s="1">
        <v>109000</v>
      </c>
      <c r="L5288" s="1">
        <v>0</v>
      </c>
      <c r="M5288" s="1">
        <f t="array" ref="M5288">SUMPRODUCT(MAX(ISNUMBER(SEARCH('Class Rules'!$B$6:$B$85,$E5288))*ISNUMBER(SEARCH('Class Rules'!$C$6:$C$85,$F5288))*'Class Rules'!$A$6:$A$85))</f>
        <v>0</v>
      </c>
      <c r="N5288" s="1" t="str">
        <f t="array" ref="N5288">IF($M5288=0,'Class Rules'!$D$3,INDEX('Class Rules'!$D$6:$D$85,MATCH($M5288,'Class Rules'!$A$6:$A$85,0)))</f>
        <v>Passenger LDV</v>
      </c>
      <c r="O5288" s="1" t="str">
        <f t="array" ref="O5288">IF(SUMPRODUCT(MAX(ISNUMBER(SEARCH(Fuel_Rules!$A$6:$A$30,$E5288))*ISNUMBER(SEARCH(Fuel_Rules!$B$6:$B$30,$F5288))*(Fuel_Rules!$A$6:$A$30&lt;&gt;"")))&gt;0,"Plug-in hybrid",IF($G5288="Diesel","Diesel","Gasoline"))</f>
        <v>Gasoline</v>
      </c>
    </row>
    <row r="5289" spans="1:15" ht="15" customHeight="1" x14ac:dyDescent="0.25">
      <c r="A5289" s="1">
        <v>2022</v>
      </c>
      <c r="B5289" s="1" t="s">
        <v>6908</v>
      </c>
      <c r="C5289" s="1" t="s">
        <v>2642</v>
      </c>
      <c r="D5289" s="1" t="s">
        <v>7671</v>
      </c>
      <c r="E5289" s="1" t="s">
        <v>2526</v>
      </c>
      <c r="F5289" s="1" t="s">
        <v>2644</v>
      </c>
      <c r="G5289" s="1" t="s">
        <v>103</v>
      </c>
      <c r="H5289" s="1" t="s">
        <v>437</v>
      </c>
      <c r="I5289" s="1">
        <v>1.6</v>
      </c>
      <c r="J5289" s="1">
        <v>2023</v>
      </c>
      <c r="K5289" s="1">
        <v>108139</v>
      </c>
      <c r="L5289" s="1">
        <v>0</v>
      </c>
      <c r="M5289" s="1">
        <f t="array" ref="M5289">SUMPRODUCT(MAX(ISNUMBER(SEARCH('Class Rules'!$B$6:$B$85,$E5289))*ISNUMBER(SEARCH('Class Rules'!$C$6:$C$85,$F5289))*'Class Rules'!$A$6:$A$85))</f>
        <v>0</v>
      </c>
      <c r="N5289" s="1" t="str">
        <f t="array" ref="N5289">IF($M5289=0,'Class Rules'!$D$3,INDEX('Class Rules'!$D$6:$D$85,MATCH($M5289,'Class Rules'!$A$6:$A$85,0)))</f>
        <v>Passenger LDV</v>
      </c>
      <c r="O5289" s="1" t="str">
        <f t="array" ref="O5289">IF(SUMPRODUCT(MAX(ISNUMBER(SEARCH(Fuel_Rules!$A$6:$A$30,$E5289))*ISNUMBER(SEARCH(Fuel_Rules!$B$6:$B$30,$F5289))*(Fuel_Rules!$A$6:$A$30&lt;&gt;"")))&gt;0,"Plug-in hybrid",IF($G5289="Diesel","Diesel","Gasoline"))</f>
        <v>Gasoline</v>
      </c>
    </row>
    <row r="5290" spans="1:15" ht="15" customHeight="1" x14ac:dyDescent="0.25">
      <c r="A5290" s="1">
        <v>2022</v>
      </c>
      <c r="B5290" s="1" t="s">
        <v>6908</v>
      </c>
      <c r="C5290" s="1" t="s">
        <v>2642</v>
      </c>
      <c r="D5290" s="1" t="s">
        <v>7672</v>
      </c>
      <c r="E5290" s="1" t="s">
        <v>2526</v>
      </c>
      <c r="F5290" s="1" t="s">
        <v>2644</v>
      </c>
      <c r="G5290" s="1" t="s">
        <v>103</v>
      </c>
      <c r="H5290" s="1" t="s">
        <v>437</v>
      </c>
      <c r="I5290" s="1">
        <v>1.6</v>
      </c>
      <c r="J5290" s="1">
        <v>2023</v>
      </c>
      <c r="K5290" s="1">
        <v>104354</v>
      </c>
      <c r="L5290" s="1">
        <v>0</v>
      </c>
      <c r="M5290" s="1">
        <f t="array" ref="M5290">SUMPRODUCT(MAX(ISNUMBER(SEARCH('Class Rules'!$B$6:$B$85,$E5290))*ISNUMBER(SEARCH('Class Rules'!$C$6:$C$85,$F5290))*'Class Rules'!$A$6:$A$85))</f>
        <v>0</v>
      </c>
      <c r="N5290" s="1" t="str">
        <f t="array" ref="N5290">IF($M5290=0,'Class Rules'!$D$3,INDEX('Class Rules'!$D$6:$D$85,MATCH($M5290,'Class Rules'!$A$6:$A$85,0)))</f>
        <v>Passenger LDV</v>
      </c>
      <c r="O5290" s="1" t="str">
        <f t="array" ref="O5290">IF(SUMPRODUCT(MAX(ISNUMBER(SEARCH(Fuel_Rules!$A$6:$A$30,$E5290))*ISNUMBER(SEARCH(Fuel_Rules!$B$6:$B$30,$F5290))*(Fuel_Rules!$A$6:$A$30&lt;&gt;"")))&gt;0,"Plug-in hybrid",IF($G5290="Diesel","Diesel","Gasoline"))</f>
        <v>Gasoline</v>
      </c>
    </row>
    <row r="5291" spans="1:15" ht="15" customHeight="1" x14ac:dyDescent="0.25">
      <c r="A5291" s="1">
        <v>2022</v>
      </c>
      <c r="B5291" s="1" t="s">
        <v>6908</v>
      </c>
      <c r="C5291" s="1" t="s">
        <v>2645</v>
      </c>
      <c r="D5291" s="1" t="s">
        <v>7673</v>
      </c>
      <c r="E5291" s="1" t="s">
        <v>2526</v>
      </c>
      <c r="F5291" s="1" t="s">
        <v>2647</v>
      </c>
      <c r="G5291" s="1" t="s">
        <v>103</v>
      </c>
      <c r="H5291" s="1" t="s">
        <v>298</v>
      </c>
      <c r="I5291" s="1">
        <v>1.6</v>
      </c>
      <c r="J5291" s="1">
        <v>2023</v>
      </c>
      <c r="K5291" s="1">
        <v>100521</v>
      </c>
      <c r="L5291" s="1">
        <v>0</v>
      </c>
      <c r="M5291" s="1">
        <f t="array" ref="M5291">SUMPRODUCT(MAX(ISNUMBER(SEARCH('Class Rules'!$B$6:$B$85,$E5291))*ISNUMBER(SEARCH('Class Rules'!$C$6:$C$85,$F5291))*'Class Rules'!$A$6:$A$85))</f>
        <v>0</v>
      </c>
      <c r="N5291" s="1" t="str">
        <f t="array" ref="N5291">IF($M5291=0,'Class Rules'!$D$3,INDEX('Class Rules'!$D$6:$D$85,MATCH($M5291,'Class Rules'!$A$6:$A$85,0)))</f>
        <v>Passenger LDV</v>
      </c>
      <c r="O5291" s="1" t="str">
        <f t="array" ref="O5291">IF(SUMPRODUCT(MAX(ISNUMBER(SEARCH(Fuel_Rules!$A$6:$A$30,$E5291))*ISNUMBER(SEARCH(Fuel_Rules!$B$6:$B$30,$F5291))*(Fuel_Rules!$A$6:$A$30&lt;&gt;"")))&gt;0,"Plug-in hybrid",IF($G5291="Diesel","Diesel","Gasoline"))</f>
        <v>Gasoline</v>
      </c>
    </row>
    <row r="5292" spans="1:15" ht="15" customHeight="1" x14ac:dyDescent="0.25">
      <c r="A5292" s="1">
        <v>2022</v>
      </c>
      <c r="B5292" s="1" t="s">
        <v>6908</v>
      </c>
      <c r="C5292" s="1" t="s">
        <v>2645</v>
      </c>
      <c r="D5292" s="1" t="s">
        <v>7674</v>
      </c>
      <c r="E5292" s="1" t="s">
        <v>2526</v>
      </c>
      <c r="F5292" s="1" t="s">
        <v>2647</v>
      </c>
      <c r="G5292" s="1" t="s">
        <v>103</v>
      </c>
      <c r="H5292" s="1" t="s">
        <v>298</v>
      </c>
      <c r="I5292" s="1">
        <v>1.6</v>
      </c>
      <c r="J5292" s="1">
        <v>2023</v>
      </c>
      <c r="K5292" s="1">
        <v>96854</v>
      </c>
      <c r="L5292" s="1">
        <v>0</v>
      </c>
      <c r="M5292" s="1">
        <f t="array" ref="M5292">SUMPRODUCT(MAX(ISNUMBER(SEARCH('Class Rules'!$B$6:$B$85,$E5292))*ISNUMBER(SEARCH('Class Rules'!$C$6:$C$85,$F5292))*'Class Rules'!$A$6:$A$85))</f>
        <v>0</v>
      </c>
      <c r="N5292" s="1" t="str">
        <f t="array" ref="N5292">IF($M5292=0,'Class Rules'!$D$3,INDEX('Class Rules'!$D$6:$D$85,MATCH($M5292,'Class Rules'!$A$6:$A$85,0)))</f>
        <v>Passenger LDV</v>
      </c>
      <c r="O5292" s="1" t="str">
        <f t="array" ref="O5292">IF(SUMPRODUCT(MAX(ISNUMBER(SEARCH(Fuel_Rules!$A$6:$A$30,$E5292))*ISNUMBER(SEARCH(Fuel_Rules!$B$6:$B$30,$F5292))*(Fuel_Rules!$A$6:$A$30&lt;&gt;"")))&gt;0,"Plug-in hybrid",IF($G5292="Diesel","Diesel","Gasoline"))</f>
        <v>Gasoline</v>
      </c>
    </row>
    <row r="5293" spans="1:15" ht="15" customHeight="1" x14ac:dyDescent="0.25">
      <c r="A5293" s="1">
        <v>2022</v>
      </c>
      <c r="B5293" s="1" t="s">
        <v>6908</v>
      </c>
      <c r="C5293" s="1" t="s">
        <v>2651</v>
      </c>
      <c r="D5293" s="1" t="s">
        <v>7675</v>
      </c>
      <c r="E5293" s="1" t="s">
        <v>2526</v>
      </c>
      <c r="F5293" s="1" t="s">
        <v>2653</v>
      </c>
      <c r="G5293" s="1" t="s">
        <v>103</v>
      </c>
      <c r="H5293" s="1" t="s">
        <v>437</v>
      </c>
      <c r="I5293" s="1">
        <v>1.3</v>
      </c>
      <c r="J5293" s="1">
        <v>2023</v>
      </c>
      <c r="K5293" s="1">
        <v>152095</v>
      </c>
      <c r="L5293" s="1">
        <v>0</v>
      </c>
      <c r="M5293" s="1">
        <f t="array" ref="M5293">SUMPRODUCT(MAX(ISNUMBER(SEARCH('Class Rules'!$B$6:$B$85,$E5293))*ISNUMBER(SEARCH('Class Rules'!$C$6:$C$85,$F5293))*'Class Rules'!$A$6:$A$85))</f>
        <v>0</v>
      </c>
      <c r="N5293" s="1" t="str">
        <f t="array" ref="N5293">IF($M5293=0,'Class Rules'!$D$3,INDEX('Class Rules'!$D$6:$D$85,MATCH($M5293,'Class Rules'!$A$6:$A$85,0)))</f>
        <v>Passenger LDV</v>
      </c>
      <c r="O5293" s="1" t="str">
        <f t="array" ref="O5293">IF(SUMPRODUCT(MAX(ISNUMBER(SEARCH(Fuel_Rules!$A$6:$A$30,$E5293))*ISNUMBER(SEARCH(Fuel_Rules!$B$6:$B$30,$F5293))*(Fuel_Rules!$A$6:$A$30&lt;&gt;"")))&gt;0,"Plug-in hybrid",IF($G5293="Diesel","Diesel","Gasoline"))</f>
        <v>Gasoline</v>
      </c>
    </row>
    <row r="5294" spans="1:15" ht="15" customHeight="1" x14ac:dyDescent="0.25">
      <c r="A5294" s="1">
        <v>2022</v>
      </c>
      <c r="B5294" s="1" t="s">
        <v>6908</v>
      </c>
      <c r="C5294" s="1" t="s">
        <v>2651</v>
      </c>
      <c r="D5294" s="1" t="s">
        <v>7676</v>
      </c>
      <c r="E5294" s="1" t="s">
        <v>2526</v>
      </c>
      <c r="F5294" s="1" t="s">
        <v>2653</v>
      </c>
      <c r="G5294" s="1" t="s">
        <v>103</v>
      </c>
      <c r="H5294" s="1" t="s">
        <v>437</v>
      </c>
      <c r="I5294" s="1">
        <v>1.3</v>
      </c>
      <c r="J5294" s="1">
        <v>2023</v>
      </c>
      <c r="K5294" s="1">
        <v>139900</v>
      </c>
      <c r="L5294" s="1">
        <v>0</v>
      </c>
      <c r="M5294" s="1">
        <f t="array" ref="M5294">SUMPRODUCT(MAX(ISNUMBER(SEARCH('Class Rules'!$B$6:$B$85,$E5294))*ISNUMBER(SEARCH('Class Rules'!$C$6:$C$85,$F5294))*'Class Rules'!$A$6:$A$85))</f>
        <v>0</v>
      </c>
      <c r="N5294" s="1" t="str">
        <f t="array" ref="N5294">IF($M5294=0,'Class Rules'!$D$3,INDEX('Class Rules'!$D$6:$D$85,MATCH($M5294,'Class Rules'!$A$6:$A$85,0)))</f>
        <v>Passenger LDV</v>
      </c>
      <c r="O5294" s="1" t="str">
        <f t="array" ref="O5294">IF(SUMPRODUCT(MAX(ISNUMBER(SEARCH(Fuel_Rules!$A$6:$A$30,$E5294))*ISNUMBER(SEARCH(Fuel_Rules!$B$6:$B$30,$F5294))*(Fuel_Rules!$A$6:$A$30&lt;&gt;"")))&gt;0,"Plug-in hybrid",IF($G5294="Diesel","Diesel","Gasoline"))</f>
        <v>Gasoline</v>
      </c>
    </row>
    <row r="5295" spans="1:15" ht="15" customHeight="1" x14ac:dyDescent="0.25">
      <c r="A5295" s="1">
        <v>2022</v>
      </c>
      <c r="B5295" s="1" t="s">
        <v>6908</v>
      </c>
      <c r="C5295" s="1" t="s">
        <v>2654</v>
      </c>
      <c r="D5295" s="1" t="s">
        <v>7677</v>
      </c>
      <c r="E5295" s="1" t="s">
        <v>2526</v>
      </c>
      <c r="F5295" s="1" t="s">
        <v>2656</v>
      </c>
      <c r="G5295" s="1" t="s">
        <v>103</v>
      </c>
      <c r="H5295" s="1" t="s">
        <v>437</v>
      </c>
      <c r="I5295" s="1">
        <v>1.3</v>
      </c>
      <c r="J5295" s="1">
        <v>2023</v>
      </c>
      <c r="K5295" s="1">
        <v>145854</v>
      </c>
      <c r="L5295" s="1">
        <v>0</v>
      </c>
      <c r="M5295" s="1">
        <f t="array" ref="M5295">SUMPRODUCT(MAX(ISNUMBER(SEARCH('Class Rules'!$B$6:$B$85,$E5295))*ISNUMBER(SEARCH('Class Rules'!$C$6:$C$85,$F5295))*'Class Rules'!$A$6:$A$85))</f>
        <v>0</v>
      </c>
      <c r="N5295" s="1" t="str">
        <f t="array" ref="N5295">IF($M5295=0,'Class Rules'!$D$3,INDEX('Class Rules'!$D$6:$D$85,MATCH($M5295,'Class Rules'!$A$6:$A$85,0)))</f>
        <v>Passenger LDV</v>
      </c>
      <c r="O5295" s="1" t="str">
        <f t="array" ref="O5295">IF(SUMPRODUCT(MAX(ISNUMBER(SEARCH(Fuel_Rules!$A$6:$A$30,$E5295))*ISNUMBER(SEARCH(Fuel_Rules!$B$6:$B$30,$F5295))*(Fuel_Rules!$A$6:$A$30&lt;&gt;"")))&gt;0,"Plug-in hybrid",IF($G5295="Diesel","Diesel","Gasoline"))</f>
        <v>Gasoline</v>
      </c>
    </row>
    <row r="5296" spans="1:15" ht="15" customHeight="1" x14ac:dyDescent="0.25">
      <c r="A5296" s="1">
        <v>2022</v>
      </c>
      <c r="B5296" s="1" t="s">
        <v>6908</v>
      </c>
      <c r="C5296" s="1" t="s">
        <v>2654</v>
      </c>
      <c r="D5296" s="1" t="s">
        <v>7678</v>
      </c>
      <c r="E5296" s="1" t="s">
        <v>2526</v>
      </c>
      <c r="F5296" s="1" t="s">
        <v>2656</v>
      </c>
      <c r="G5296" s="1" t="s">
        <v>103</v>
      </c>
      <c r="H5296" s="1" t="s">
        <v>437</v>
      </c>
      <c r="I5296" s="1">
        <v>1.3</v>
      </c>
      <c r="J5296" s="1">
        <v>2023</v>
      </c>
      <c r="K5296" s="1">
        <v>140182</v>
      </c>
      <c r="L5296" s="1">
        <v>0</v>
      </c>
      <c r="M5296" s="1">
        <f t="array" ref="M5296">SUMPRODUCT(MAX(ISNUMBER(SEARCH('Class Rules'!$B$6:$B$85,$E5296))*ISNUMBER(SEARCH('Class Rules'!$C$6:$C$85,$F5296))*'Class Rules'!$A$6:$A$85))</f>
        <v>0</v>
      </c>
      <c r="N5296" s="1" t="str">
        <f t="array" ref="N5296">IF($M5296=0,'Class Rules'!$D$3,INDEX('Class Rules'!$D$6:$D$85,MATCH($M5296,'Class Rules'!$A$6:$A$85,0)))</f>
        <v>Passenger LDV</v>
      </c>
      <c r="O5296" s="1" t="str">
        <f t="array" ref="O5296">IF(SUMPRODUCT(MAX(ISNUMBER(SEARCH(Fuel_Rules!$A$6:$A$30,$E5296))*ISNUMBER(SEARCH(Fuel_Rules!$B$6:$B$30,$F5296))*(Fuel_Rules!$A$6:$A$30&lt;&gt;"")))&gt;0,"Plug-in hybrid",IF($G5296="Diesel","Diesel","Gasoline"))</f>
        <v>Gasoline</v>
      </c>
    </row>
    <row r="5297" spans="1:15" ht="15" customHeight="1" x14ac:dyDescent="0.25">
      <c r="A5297" s="1">
        <v>2022</v>
      </c>
      <c r="B5297" s="1" t="s">
        <v>6908</v>
      </c>
      <c r="C5297" s="1" t="s">
        <v>2657</v>
      </c>
      <c r="D5297" s="1" t="s">
        <v>7679</v>
      </c>
      <c r="E5297" s="1" t="s">
        <v>2526</v>
      </c>
      <c r="F5297" s="1" t="s">
        <v>2659</v>
      </c>
      <c r="G5297" s="1" t="s">
        <v>103</v>
      </c>
      <c r="H5297" s="1" t="s">
        <v>437</v>
      </c>
      <c r="I5297" s="1">
        <v>1.3</v>
      </c>
      <c r="J5297" s="1">
        <v>2023</v>
      </c>
      <c r="K5297" s="1">
        <v>139845</v>
      </c>
      <c r="L5297" s="1">
        <v>0</v>
      </c>
      <c r="M5297" s="1">
        <f t="array" ref="M5297">SUMPRODUCT(MAX(ISNUMBER(SEARCH('Class Rules'!$B$6:$B$85,$E5297))*ISNUMBER(SEARCH('Class Rules'!$C$6:$C$85,$F5297))*'Class Rules'!$A$6:$A$85))</f>
        <v>0</v>
      </c>
      <c r="N5297" s="1" t="str">
        <f t="array" ref="N5297">IF($M5297=0,'Class Rules'!$D$3,INDEX('Class Rules'!$D$6:$D$85,MATCH($M5297,'Class Rules'!$A$6:$A$85,0)))</f>
        <v>Passenger LDV</v>
      </c>
      <c r="O5297" s="1" t="str">
        <f t="array" ref="O5297">IF(SUMPRODUCT(MAX(ISNUMBER(SEARCH(Fuel_Rules!$A$6:$A$30,$E5297))*ISNUMBER(SEARCH(Fuel_Rules!$B$6:$B$30,$F5297))*(Fuel_Rules!$A$6:$A$30&lt;&gt;"")))&gt;0,"Plug-in hybrid",IF($G5297="Diesel","Diesel","Gasoline"))</f>
        <v>Gasoline</v>
      </c>
    </row>
    <row r="5298" spans="1:15" ht="15" customHeight="1" x14ac:dyDescent="0.25">
      <c r="A5298" s="1">
        <v>2022</v>
      </c>
      <c r="B5298" s="1" t="s">
        <v>6908</v>
      </c>
      <c r="C5298" s="1" t="s">
        <v>2657</v>
      </c>
      <c r="D5298" s="1" t="s">
        <v>7680</v>
      </c>
      <c r="E5298" s="1" t="s">
        <v>2526</v>
      </c>
      <c r="F5298" s="1" t="s">
        <v>2659</v>
      </c>
      <c r="G5298" s="1" t="s">
        <v>103</v>
      </c>
      <c r="H5298" s="1" t="s">
        <v>437</v>
      </c>
      <c r="I5298" s="1">
        <v>1.3</v>
      </c>
      <c r="J5298" s="1">
        <v>2023</v>
      </c>
      <c r="K5298" s="1">
        <v>134897</v>
      </c>
      <c r="L5298" s="1">
        <v>0</v>
      </c>
      <c r="M5298" s="1">
        <f t="array" ref="M5298">SUMPRODUCT(MAX(ISNUMBER(SEARCH('Class Rules'!$B$6:$B$85,$E5298))*ISNUMBER(SEARCH('Class Rules'!$C$6:$C$85,$F5298))*'Class Rules'!$A$6:$A$85))</f>
        <v>0</v>
      </c>
      <c r="N5298" s="1" t="str">
        <f t="array" ref="N5298">IF($M5298=0,'Class Rules'!$D$3,INDEX('Class Rules'!$D$6:$D$85,MATCH($M5298,'Class Rules'!$A$6:$A$85,0)))</f>
        <v>Passenger LDV</v>
      </c>
      <c r="O5298" s="1" t="str">
        <f t="array" ref="O5298">IF(SUMPRODUCT(MAX(ISNUMBER(SEARCH(Fuel_Rules!$A$6:$A$30,$E5298))*ISNUMBER(SEARCH(Fuel_Rules!$B$6:$B$30,$F5298))*(Fuel_Rules!$A$6:$A$30&lt;&gt;"")))&gt;0,"Plug-in hybrid",IF($G5298="Diesel","Diesel","Gasoline"))</f>
        <v>Gasoline</v>
      </c>
    </row>
    <row r="5299" spans="1:15" ht="15" customHeight="1" x14ac:dyDescent="0.25">
      <c r="A5299" s="1">
        <v>2022</v>
      </c>
      <c r="B5299" s="1" t="s">
        <v>6908</v>
      </c>
      <c r="C5299" s="1" t="s">
        <v>2660</v>
      </c>
      <c r="D5299" s="1" t="s">
        <v>7681</v>
      </c>
      <c r="E5299" s="1" t="s">
        <v>2526</v>
      </c>
      <c r="F5299" s="1" t="s">
        <v>2662</v>
      </c>
      <c r="G5299" s="1" t="s">
        <v>103</v>
      </c>
      <c r="H5299" s="1" t="s">
        <v>298</v>
      </c>
      <c r="I5299" s="1">
        <v>1</v>
      </c>
      <c r="J5299" s="1">
        <v>2023</v>
      </c>
      <c r="K5299" s="1">
        <v>79997</v>
      </c>
      <c r="L5299" s="1">
        <v>0</v>
      </c>
      <c r="M5299" s="1">
        <f t="array" ref="M5299">SUMPRODUCT(MAX(ISNUMBER(SEARCH('Class Rules'!$B$6:$B$85,$E5299))*ISNUMBER(SEARCH('Class Rules'!$C$6:$C$85,$F5299))*'Class Rules'!$A$6:$A$85))</f>
        <v>0</v>
      </c>
      <c r="N5299" s="1" t="str">
        <f t="array" ref="N5299">IF($M5299=0,'Class Rules'!$D$3,INDEX('Class Rules'!$D$6:$D$85,MATCH($M5299,'Class Rules'!$A$6:$A$85,0)))</f>
        <v>Passenger LDV</v>
      </c>
      <c r="O5299" s="1" t="str">
        <f t="array" ref="O5299">IF(SUMPRODUCT(MAX(ISNUMBER(SEARCH(Fuel_Rules!$A$6:$A$30,$E5299))*ISNUMBER(SEARCH(Fuel_Rules!$B$6:$B$30,$F5299))*(Fuel_Rules!$A$6:$A$30&lt;&gt;"")))&gt;0,"Plug-in hybrid",IF($G5299="Diesel","Diesel","Gasoline"))</f>
        <v>Gasoline</v>
      </c>
    </row>
    <row r="5300" spans="1:15" ht="15" customHeight="1" x14ac:dyDescent="0.25">
      <c r="A5300" s="1">
        <v>2022</v>
      </c>
      <c r="B5300" s="1" t="s">
        <v>6908</v>
      </c>
      <c r="C5300" s="1" t="s">
        <v>2660</v>
      </c>
      <c r="D5300" s="1" t="s">
        <v>7682</v>
      </c>
      <c r="E5300" s="1" t="s">
        <v>2526</v>
      </c>
      <c r="F5300" s="1" t="s">
        <v>2662</v>
      </c>
      <c r="G5300" s="1" t="s">
        <v>103</v>
      </c>
      <c r="H5300" s="1" t="s">
        <v>298</v>
      </c>
      <c r="I5300" s="1">
        <v>1</v>
      </c>
      <c r="J5300" s="1">
        <v>2023</v>
      </c>
      <c r="K5300" s="1">
        <v>77197</v>
      </c>
      <c r="L5300" s="1">
        <v>0</v>
      </c>
      <c r="M5300" s="1">
        <f t="array" ref="M5300">SUMPRODUCT(MAX(ISNUMBER(SEARCH('Class Rules'!$B$6:$B$85,$E5300))*ISNUMBER(SEARCH('Class Rules'!$C$6:$C$85,$F5300))*'Class Rules'!$A$6:$A$85))</f>
        <v>0</v>
      </c>
      <c r="N5300" s="1" t="str">
        <f t="array" ref="N5300">IF($M5300=0,'Class Rules'!$D$3,INDEX('Class Rules'!$D$6:$D$85,MATCH($M5300,'Class Rules'!$A$6:$A$85,0)))</f>
        <v>Passenger LDV</v>
      </c>
      <c r="O5300" s="1" t="str">
        <f t="array" ref="O5300">IF(SUMPRODUCT(MAX(ISNUMBER(SEARCH(Fuel_Rules!$A$6:$A$30,$E5300))*ISNUMBER(SEARCH(Fuel_Rules!$B$6:$B$30,$F5300))*(Fuel_Rules!$A$6:$A$30&lt;&gt;"")))&gt;0,"Plug-in hybrid",IF($G5300="Diesel","Diesel","Gasoline"))</f>
        <v>Gasoline</v>
      </c>
    </row>
    <row r="5301" spans="1:15" ht="15" customHeight="1" x14ac:dyDescent="0.25">
      <c r="A5301" s="1">
        <v>2022</v>
      </c>
      <c r="B5301" s="1" t="s">
        <v>6908</v>
      </c>
      <c r="C5301" s="1" t="s">
        <v>5001</v>
      </c>
      <c r="D5301" s="1" t="s">
        <v>7683</v>
      </c>
      <c r="E5301" s="1" t="s">
        <v>2526</v>
      </c>
      <c r="F5301" s="1" t="s">
        <v>5003</v>
      </c>
      <c r="G5301" s="1" t="s">
        <v>103</v>
      </c>
      <c r="H5301" s="1" t="s">
        <v>437</v>
      </c>
      <c r="I5301" s="1">
        <v>1.3</v>
      </c>
      <c r="J5301" s="1">
        <v>2023</v>
      </c>
      <c r="K5301" s="1">
        <v>135120</v>
      </c>
      <c r="L5301" s="1">
        <v>0</v>
      </c>
      <c r="M5301" s="1">
        <f t="array" ref="M5301">SUMPRODUCT(MAX(ISNUMBER(SEARCH('Class Rules'!$B$6:$B$85,$E5301))*ISNUMBER(SEARCH('Class Rules'!$C$6:$C$85,$F5301))*'Class Rules'!$A$6:$A$85))</f>
        <v>0</v>
      </c>
      <c r="N5301" s="1" t="str">
        <f t="array" ref="N5301">IF($M5301=0,'Class Rules'!$D$3,INDEX('Class Rules'!$D$6:$D$85,MATCH($M5301,'Class Rules'!$A$6:$A$85,0)))</f>
        <v>Passenger LDV</v>
      </c>
      <c r="O5301" s="1" t="str">
        <f t="array" ref="O5301">IF(SUMPRODUCT(MAX(ISNUMBER(SEARCH(Fuel_Rules!$A$6:$A$30,$E5301))*ISNUMBER(SEARCH(Fuel_Rules!$B$6:$B$30,$F5301))*(Fuel_Rules!$A$6:$A$30&lt;&gt;"")))&gt;0,"Plug-in hybrid",IF($G5301="Diesel","Diesel","Gasoline"))</f>
        <v>Gasoline</v>
      </c>
    </row>
    <row r="5302" spans="1:15" ht="15" customHeight="1" x14ac:dyDescent="0.25">
      <c r="A5302" s="1">
        <v>2022</v>
      </c>
      <c r="B5302" s="1" t="s">
        <v>6908</v>
      </c>
      <c r="C5302" s="1" t="s">
        <v>5001</v>
      </c>
      <c r="D5302" s="1" t="s">
        <v>7684</v>
      </c>
      <c r="E5302" s="1" t="s">
        <v>2526</v>
      </c>
      <c r="F5302" s="1" t="s">
        <v>5003</v>
      </c>
      <c r="G5302" s="1" t="s">
        <v>103</v>
      </c>
      <c r="H5302" s="1" t="s">
        <v>437</v>
      </c>
      <c r="I5302" s="1">
        <v>1.3</v>
      </c>
      <c r="J5302" s="1">
        <v>2023</v>
      </c>
      <c r="K5302" s="1">
        <v>129416</v>
      </c>
      <c r="L5302" s="1">
        <v>0</v>
      </c>
      <c r="M5302" s="1">
        <f t="array" ref="M5302">SUMPRODUCT(MAX(ISNUMBER(SEARCH('Class Rules'!$B$6:$B$85,$E5302))*ISNUMBER(SEARCH('Class Rules'!$C$6:$C$85,$F5302))*'Class Rules'!$A$6:$A$85))</f>
        <v>0</v>
      </c>
      <c r="N5302" s="1" t="str">
        <f t="array" ref="N5302">IF($M5302=0,'Class Rules'!$D$3,INDEX('Class Rules'!$D$6:$D$85,MATCH($M5302,'Class Rules'!$A$6:$A$85,0)))</f>
        <v>Passenger LDV</v>
      </c>
      <c r="O5302" s="1" t="str">
        <f t="array" ref="O5302">IF(SUMPRODUCT(MAX(ISNUMBER(SEARCH(Fuel_Rules!$A$6:$A$30,$E5302))*ISNUMBER(SEARCH(Fuel_Rules!$B$6:$B$30,$F5302))*(Fuel_Rules!$A$6:$A$30&lt;&gt;"")))&gt;0,"Plug-in hybrid",IF($G5302="Diesel","Diesel","Gasoline"))</f>
        <v>Gasoline</v>
      </c>
    </row>
    <row r="5303" spans="1:15" ht="15" customHeight="1" x14ac:dyDescent="0.25">
      <c r="A5303" s="1">
        <v>2022</v>
      </c>
      <c r="B5303" s="1" t="s">
        <v>6908</v>
      </c>
      <c r="C5303" s="1" t="s">
        <v>6754</v>
      </c>
      <c r="D5303" s="1" t="s">
        <v>7685</v>
      </c>
      <c r="E5303" s="1" t="s">
        <v>2526</v>
      </c>
      <c r="F5303" s="1" t="s">
        <v>6756</v>
      </c>
      <c r="G5303" s="1" t="s">
        <v>103</v>
      </c>
      <c r="H5303" s="1" t="s">
        <v>437</v>
      </c>
      <c r="I5303" s="1">
        <v>1.3</v>
      </c>
      <c r="J5303" s="1">
        <v>2023</v>
      </c>
      <c r="K5303" s="1">
        <v>139132</v>
      </c>
      <c r="L5303" s="1">
        <v>0</v>
      </c>
      <c r="M5303" s="1">
        <f t="array" ref="M5303">SUMPRODUCT(MAX(ISNUMBER(SEARCH('Class Rules'!$B$6:$B$85,$E5303))*ISNUMBER(SEARCH('Class Rules'!$C$6:$C$85,$F5303))*'Class Rules'!$A$6:$A$85))</f>
        <v>22</v>
      </c>
      <c r="N5303" s="1" t="str">
        <f t="array" ref="N5303">IF($M5303=0,'Class Rules'!$D$3,INDEX('Class Rules'!$D$6:$D$85,MATCH($M5303,'Class Rules'!$A$6:$A$85,0)))</f>
        <v>Freight LDV</v>
      </c>
      <c r="O5303" s="1" t="str">
        <f t="array" ref="O5303">IF(SUMPRODUCT(MAX(ISNUMBER(SEARCH(Fuel_Rules!$A$6:$A$30,$E5303))*ISNUMBER(SEARCH(Fuel_Rules!$B$6:$B$30,$F5303))*(Fuel_Rules!$A$6:$A$30&lt;&gt;"")))&gt;0,"Plug-in hybrid",IF($G5303="Diesel","Diesel","Gasoline"))</f>
        <v>Gasoline</v>
      </c>
    </row>
    <row r="5304" spans="1:15" ht="15" customHeight="1" x14ac:dyDescent="0.25">
      <c r="A5304" s="1">
        <v>2022</v>
      </c>
      <c r="B5304" s="1" t="s">
        <v>6908</v>
      </c>
      <c r="C5304" s="1" t="s">
        <v>6754</v>
      </c>
      <c r="D5304" s="1" t="s">
        <v>7686</v>
      </c>
      <c r="E5304" s="1" t="s">
        <v>2526</v>
      </c>
      <c r="F5304" s="1" t="s">
        <v>6756</v>
      </c>
      <c r="G5304" s="1" t="s">
        <v>103</v>
      </c>
      <c r="H5304" s="1" t="s">
        <v>437</v>
      </c>
      <c r="I5304" s="1">
        <v>1.3</v>
      </c>
      <c r="J5304" s="1">
        <v>2023</v>
      </c>
      <c r="K5304" s="1">
        <v>132260</v>
      </c>
      <c r="L5304" s="1">
        <v>0</v>
      </c>
      <c r="M5304" s="1">
        <f t="array" ref="M5304">SUMPRODUCT(MAX(ISNUMBER(SEARCH('Class Rules'!$B$6:$B$85,$E5304))*ISNUMBER(SEARCH('Class Rules'!$C$6:$C$85,$F5304))*'Class Rules'!$A$6:$A$85))</f>
        <v>22</v>
      </c>
      <c r="N5304" s="1" t="str">
        <f t="array" ref="N5304">IF($M5304=0,'Class Rules'!$D$3,INDEX('Class Rules'!$D$6:$D$85,MATCH($M5304,'Class Rules'!$A$6:$A$85,0)))</f>
        <v>Freight LDV</v>
      </c>
      <c r="O5304" s="1" t="str">
        <f t="array" ref="O5304">IF(SUMPRODUCT(MAX(ISNUMBER(SEARCH(Fuel_Rules!$A$6:$A$30,$E5304))*ISNUMBER(SEARCH(Fuel_Rules!$B$6:$B$30,$F5304))*(Fuel_Rules!$A$6:$A$30&lt;&gt;"")))&gt;0,"Plug-in hybrid",IF($G5304="Diesel","Diesel","Gasoline"))</f>
        <v>Gasoline</v>
      </c>
    </row>
    <row r="5305" spans="1:15" ht="15" customHeight="1" x14ac:dyDescent="0.25">
      <c r="A5305" s="1">
        <v>2022</v>
      </c>
      <c r="B5305" s="1" t="s">
        <v>6908</v>
      </c>
      <c r="C5305" s="1" t="s">
        <v>2667</v>
      </c>
      <c r="D5305" s="1" t="s">
        <v>7687</v>
      </c>
      <c r="E5305" s="1" t="s">
        <v>2665</v>
      </c>
      <c r="F5305" s="1" t="s">
        <v>2669</v>
      </c>
      <c r="G5305" s="1" t="s">
        <v>103</v>
      </c>
      <c r="H5305" s="1" t="s">
        <v>437</v>
      </c>
      <c r="I5305" s="1">
        <v>6.7</v>
      </c>
      <c r="J5305" s="1">
        <v>2023</v>
      </c>
      <c r="K5305" s="1">
        <v>7700000</v>
      </c>
      <c r="L5305" s="1">
        <v>0</v>
      </c>
      <c r="M5305" s="1">
        <f t="array" ref="M5305">SUMPRODUCT(MAX(ISNUMBER(SEARCH('Class Rules'!$B$6:$B$85,$E5305))*ISNUMBER(SEARCH('Class Rules'!$C$6:$C$85,$F5305))*'Class Rules'!$A$6:$A$85))</f>
        <v>0</v>
      </c>
      <c r="N5305" s="1" t="str">
        <f t="array" ref="N5305">IF($M5305=0,'Class Rules'!$D$3,INDEX('Class Rules'!$D$6:$D$85,MATCH($M5305,'Class Rules'!$A$6:$A$85,0)))</f>
        <v>Passenger LDV</v>
      </c>
      <c r="O5305" s="1" t="str">
        <f t="array" ref="O5305">IF(SUMPRODUCT(MAX(ISNUMBER(SEARCH(Fuel_Rules!$A$6:$A$30,$E5305))*ISNUMBER(SEARCH(Fuel_Rules!$B$6:$B$30,$F5305))*(Fuel_Rules!$A$6:$A$30&lt;&gt;"")))&gt;0,"Plug-in hybrid",IF($G5305="Diesel","Diesel","Gasoline"))</f>
        <v>Gasoline</v>
      </c>
    </row>
    <row r="5306" spans="1:15" ht="15" customHeight="1" x14ac:dyDescent="0.25">
      <c r="A5306" s="1">
        <v>2022</v>
      </c>
      <c r="B5306" s="1" t="s">
        <v>6908</v>
      </c>
      <c r="C5306" s="1" t="s">
        <v>2670</v>
      </c>
      <c r="D5306" s="1" t="s">
        <v>7688</v>
      </c>
      <c r="E5306" s="1" t="s">
        <v>2665</v>
      </c>
      <c r="F5306" s="1" t="s">
        <v>2672</v>
      </c>
      <c r="G5306" s="1" t="s">
        <v>103</v>
      </c>
      <c r="H5306" s="1" t="s">
        <v>437</v>
      </c>
      <c r="I5306" s="1">
        <v>6.7</v>
      </c>
      <c r="J5306" s="1">
        <v>2023</v>
      </c>
      <c r="K5306" s="1">
        <v>6815845</v>
      </c>
      <c r="L5306" s="1">
        <v>0</v>
      </c>
      <c r="M5306" s="1">
        <f t="array" ref="M5306">SUMPRODUCT(MAX(ISNUMBER(SEARCH('Class Rules'!$B$6:$B$85,$E5306))*ISNUMBER(SEARCH('Class Rules'!$C$6:$C$85,$F5306))*'Class Rules'!$A$6:$A$85))</f>
        <v>0</v>
      </c>
      <c r="N5306" s="1" t="str">
        <f t="array" ref="N5306">IF($M5306=0,'Class Rules'!$D$3,INDEX('Class Rules'!$D$6:$D$85,MATCH($M5306,'Class Rules'!$A$6:$A$85,0)))</f>
        <v>Passenger LDV</v>
      </c>
      <c r="O5306" s="1" t="str">
        <f t="array" ref="O5306">IF(SUMPRODUCT(MAX(ISNUMBER(SEARCH(Fuel_Rules!$A$6:$A$30,$E5306))*ISNUMBER(SEARCH(Fuel_Rules!$B$6:$B$30,$F5306))*(Fuel_Rules!$A$6:$A$30&lt;&gt;"")))&gt;0,"Plug-in hybrid",IF($G5306="Diesel","Diesel","Gasoline"))</f>
        <v>Gasoline</v>
      </c>
    </row>
    <row r="5307" spans="1:15" ht="15" customHeight="1" x14ac:dyDescent="0.25">
      <c r="A5307" s="1">
        <v>2022</v>
      </c>
      <c r="B5307" s="1" t="s">
        <v>6908</v>
      </c>
      <c r="C5307" s="1" t="s">
        <v>2680</v>
      </c>
      <c r="D5307" s="1" t="s">
        <v>7689</v>
      </c>
      <c r="E5307" s="1" t="s">
        <v>2682</v>
      </c>
      <c r="F5307" s="1" t="s">
        <v>2683</v>
      </c>
      <c r="G5307" s="1" t="s">
        <v>103</v>
      </c>
      <c r="H5307" s="1" t="s">
        <v>437</v>
      </c>
      <c r="I5307" s="1">
        <v>2</v>
      </c>
      <c r="J5307" s="1">
        <v>2023</v>
      </c>
      <c r="K5307" s="1">
        <v>203457</v>
      </c>
      <c r="L5307" s="1">
        <v>0</v>
      </c>
      <c r="M5307" s="1">
        <f t="array" ref="M5307">SUMPRODUCT(MAX(ISNUMBER(SEARCH('Class Rules'!$B$6:$B$85,$E5307))*ISNUMBER(SEARCH('Class Rules'!$C$6:$C$85,$F5307))*'Class Rules'!$A$6:$A$85))</f>
        <v>0</v>
      </c>
      <c r="N5307" s="1" t="str">
        <f t="array" ref="N5307">IF($M5307=0,'Class Rules'!$D$3,INDEX('Class Rules'!$D$6:$D$85,MATCH($M5307,'Class Rules'!$A$6:$A$85,0)))</f>
        <v>Passenger LDV</v>
      </c>
      <c r="O5307" s="1" t="str">
        <f t="array" ref="O5307">IF(SUMPRODUCT(MAX(ISNUMBER(SEARCH(Fuel_Rules!$A$6:$A$30,$E5307))*ISNUMBER(SEARCH(Fuel_Rules!$B$6:$B$30,$F5307))*(Fuel_Rules!$A$6:$A$30&lt;&gt;"")))&gt;0,"Plug-in hybrid",IF($G5307="Diesel","Diesel","Gasoline"))</f>
        <v>Gasoline</v>
      </c>
    </row>
    <row r="5308" spans="1:15" ht="15" customHeight="1" x14ac:dyDescent="0.25">
      <c r="A5308" s="1">
        <v>2022</v>
      </c>
      <c r="B5308" s="1" t="s">
        <v>6908</v>
      </c>
      <c r="C5308" s="1" t="s">
        <v>2684</v>
      </c>
      <c r="D5308" s="1" t="s">
        <v>7690</v>
      </c>
      <c r="E5308" s="1" t="s">
        <v>2682</v>
      </c>
      <c r="F5308" s="1" t="s">
        <v>2686</v>
      </c>
      <c r="G5308" s="1" t="s">
        <v>103</v>
      </c>
      <c r="H5308" s="1" t="s">
        <v>298</v>
      </c>
      <c r="I5308" s="1">
        <v>2.5</v>
      </c>
      <c r="J5308" s="1">
        <v>2023</v>
      </c>
      <c r="K5308" s="1">
        <v>318096</v>
      </c>
      <c r="L5308" s="1">
        <v>0</v>
      </c>
      <c r="M5308" s="1">
        <f t="array" ref="M5308">SUMPRODUCT(MAX(ISNUMBER(SEARCH('Class Rules'!$B$6:$B$85,$E5308))*ISNUMBER(SEARCH('Class Rules'!$C$6:$C$85,$F5308))*'Class Rules'!$A$6:$A$85))</f>
        <v>0</v>
      </c>
      <c r="N5308" s="1" t="str">
        <f t="array" ref="N5308">IF($M5308=0,'Class Rules'!$D$3,INDEX('Class Rules'!$D$6:$D$85,MATCH($M5308,'Class Rules'!$A$6:$A$85,0)))</f>
        <v>Passenger LDV</v>
      </c>
      <c r="O5308" s="1" t="str">
        <f t="array" ref="O5308">IF(SUMPRODUCT(MAX(ISNUMBER(SEARCH(Fuel_Rules!$A$6:$A$30,$E5308))*ISNUMBER(SEARCH(Fuel_Rules!$B$6:$B$30,$F5308))*(Fuel_Rules!$A$6:$A$30&lt;&gt;"")))&gt;0,"Plug-in hybrid",IF($G5308="Diesel","Diesel","Gasoline"))</f>
        <v>Gasoline</v>
      </c>
    </row>
    <row r="5309" spans="1:15" ht="15" customHeight="1" x14ac:dyDescent="0.25">
      <c r="A5309" s="1">
        <v>2022</v>
      </c>
      <c r="B5309" s="1" t="s">
        <v>6908</v>
      </c>
      <c r="C5309" s="1" t="s">
        <v>2687</v>
      </c>
      <c r="D5309" s="1" t="s">
        <v>7691</v>
      </c>
      <c r="E5309" s="1" t="s">
        <v>2682</v>
      </c>
      <c r="F5309" s="1" t="s">
        <v>2689</v>
      </c>
      <c r="G5309" s="1" t="s">
        <v>103</v>
      </c>
      <c r="H5309" s="1" t="s">
        <v>437</v>
      </c>
      <c r="I5309" s="1">
        <v>2</v>
      </c>
      <c r="J5309" s="1">
        <v>2023</v>
      </c>
      <c r="K5309" s="1">
        <v>184540</v>
      </c>
      <c r="L5309" s="1">
        <v>0</v>
      </c>
      <c r="M5309" s="1">
        <f t="array" ref="M5309">SUMPRODUCT(MAX(ISNUMBER(SEARCH('Class Rules'!$B$6:$B$85,$E5309))*ISNUMBER(SEARCH('Class Rules'!$C$6:$C$85,$F5309))*'Class Rules'!$A$6:$A$85))</f>
        <v>0</v>
      </c>
      <c r="N5309" s="1" t="str">
        <f t="array" ref="N5309">IF($M5309=0,'Class Rules'!$D$3,INDEX('Class Rules'!$D$6:$D$85,MATCH($M5309,'Class Rules'!$A$6:$A$85,0)))</f>
        <v>Passenger LDV</v>
      </c>
      <c r="O5309" s="1" t="str">
        <f t="array" ref="O5309">IF(SUMPRODUCT(MAX(ISNUMBER(SEARCH(Fuel_Rules!$A$6:$A$30,$E5309))*ISNUMBER(SEARCH(Fuel_Rules!$B$6:$B$30,$F5309))*(Fuel_Rules!$A$6:$A$30&lt;&gt;"")))&gt;0,"Plug-in hybrid",IF($G5309="Diesel","Diesel","Gasoline"))</f>
        <v>Gasoline</v>
      </c>
    </row>
    <row r="5310" spans="1:15" ht="15" customHeight="1" x14ac:dyDescent="0.25">
      <c r="A5310" s="1">
        <v>2022</v>
      </c>
      <c r="B5310" s="1" t="s">
        <v>6908</v>
      </c>
      <c r="C5310" s="1" t="s">
        <v>2690</v>
      </c>
      <c r="D5310" s="1" t="s">
        <v>7692</v>
      </c>
      <c r="E5310" s="1" t="s">
        <v>2682</v>
      </c>
      <c r="F5310" s="1" t="s">
        <v>2692</v>
      </c>
      <c r="G5310" s="1" t="s">
        <v>103</v>
      </c>
      <c r="H5310" s="1" t="s">
        <v>437</v>
      </c>
      <c r="I5310" s="1">
        <v>2</v>
      </c>
      <c r="J5310" s="1">
        <v>2023</v>
      </c>
      <c r="K5310" s="1">
        <v>244712</v>
      </c>
      <c r="L5310" s="1">
        <v>0</v>
      </c>
      <c r="M5310" s="1">
        <f t="array" ref="M5310">SUMPRODUCT(MAX(ISNUMBER(SEARCH('Class Rules'!$B$6:$B$85,$E5310))*ISNUMBER(SEARCH('Class Rules'!$C$6:$C$85,$F5310))*'Class Rules'!$A$6:$A$85))</f>
        <v>0</v>
      </c>
      <c r="N5310" s="1" t="str">
        <f t="array" ref="N5310">IF($M5310=0,'Class Rules'!$D$3,INDEX('Class Rules'!$D$6:$D$85,MATCH($M5310,'Class Rules'!$A$6:$A$85,0)))</f>
        <v>Passenger LDV</v>
      </c>
      <c r="O5310" s="1" t="str">
        <f t="array" ref="O5310">IF(SUMPRODUCT(MAX(ISNUMBER(SEARCH(Fuel_Rules!$A$6:$A$30,$E5310))*ISNUMBER(SEARCH(Fuel_Rules!$B$6:$B$30,$F5310))*(Fuel_Rules!$A$6:$A$30&lt;&gt;"")))&gt;0,"Plug-in hybrid",IF($G5310="Diesel","Diesel","Gasoline"))</f>
        <v>Gasoline</v>
      </c>
    </row>
    <row r="5311" spans="1:15" ht="15" customHeight="1" x14ac:dyDescent="0.25">
      <c r="A5311" s="1">
        <v>2022</v>
      </c>
      <c r="B5311" s="1" t="s">
        <v>6908</v>
      </c>
      <c r="C5311" s="1" t="s">
        <v>6766</v>
      </c>
      <c r="D5311" s="1" t="s">
        <v>7693</v>
      </c>
      <c r="E5311" s="1" t="s">
        <v>2682</v>
      </c>
      <c r="F5311" s="1" t="s">
        <v>6768</v>
      </c>
      <c r="G5311" s="1" t="s">
        <v>103</v>
      </c>
      <c r="H5311" s="1" t="s">
        <v>437</v>
      </c>
      <c r="I5311" s="1">
        <v>2</v>
      </c>
      <c r="J5311" s="1">
        <v>2023</v>
      </c>
      <c r="K5311" s="1">
        <v>199233</v>
      </c>
      <c r="L5311" s="1">
        <v>0</v>
      </c>
      <c r="M5311" s="1">
        <f t="array" ref="M5311">SUMPRODUCT(MAX(ISNUMBER(SEARCH('Class Rules'!$B$6:$B$85,$E5311))*ISNUMBER(SEARCH('Class Rules'!$C$6:$C$85,$F5311))*'Class Rules'!$A$6:$A$85))</f>
        <v>0</v>
      </c>
      <c r="N5311" s="1" t="str">
        <f t="array" ref="N5311">IF($M5311=0,'Class Rules'!$D$3,INDEX('Class Rules'!$D$6:$D$85,MATCH($M5311,'Class Rules'!$A$6:$A$85,0)))</f>
        <v>Passenger LDV</v>
      </c>
      <c r="O5311" s="1" t="str">
        <f t="array" ref="O5311">IF(SUMPRODUCT(MAX(ISNUMBER(SEARCH(Fuel_Rules!$A$6:$A$30,$E5311))*ISNUMBER(SEARCH(Fuel_Rules!$B$6:$B$30,$F5311))*(Fuel_Rules!$A$6:$A$30&lt;&gt;"")))&gt;0,"Plug-in hybrid",IF($G5311="Diesel","Diesel","Gasoline"))</f>
        <v>Gasoline</v>
      </c>
    </row>
    <row r="5312" spans="1:15" ht="15" customHeight="1" x14ac:dyDescent="0.25">
      <c r="A5312" s="1">
        <v>2022</v>
      </c>
      <c r="B5312" s="1" t="s">
        <v>6908</v>
      </c>
      <c r="C5312" s="1" t="s">
        <v>6769</v>
      </c>
      <c r="D5312" s="1" t="s">
        <v>7694</v>
      </c>
      <c r="E5312" s="1" t="s">
        <v>2682</v>
      </c>
      <c r="F5312" s="1" t="s">
        <v>6771</v>
      </c>
      <c r="G5312" s="1" t="s">
        <v>103</v>
      </c>
      <c r="H5312" s="1" t="s">
        <v>437</v>
      </c>
      <c r="I5312" s="1">
        <v>2</v>
      </c>
      <c r="J5312" s="1">
        <v>2023</v>
      </c>
      <c r="K5312" s="1">
        <v>225799</v>
      </c>
      <c r="L5312" s="1">
        <v>0</v>
      </c>
      <c r="M5312" s="1">
        <f t="array" ref="M5312">SUMPRODUCT(MAX(ISNUMBER(SEARCH('Class Rules'!$B$6:$B$85,$E5312))*ISNUMBER(SEARCH('Class Rules'!$C$6:$C$85,$F5312))*'Class Rules'!$A$6:$A$85))</f>
        <v>0</v>
      </c>
      <c r="N5312" s="1" t="str">
        <f t="array" ref="N5312">IF($M5312=0,'Class Rules'!$D$3,INDEX('Class Rules'!$D$6:$D$85,MATCH($M5312,'Class Rules'!$A$6:$A$85,0)))</f>
        <v>Passenger LDV</v>
      </c>
      <c r="O5312" s="1" t="str">
        <f t="array" ref="O5312">IF(SUMPRODUCT(MAX(ISNUMBER(SEARCH(Fuel_Rules!$A$6:$A$30,$E5312))*ISNUMBER(SEARCH(Fuel_Rules!$B$6:$B$30,$F5312))*(Fuel_Rules!$A$6:$A$30&lt;&gt;"")))&gt;0,"Plug-in hybrid",IF($G5312="Diesel","Diesel","Gasoline"))</f>
        <v>Gasoline</v>
      </c>
    </row>
    <row r="5313" spans="1:15" ht="15" customHeight="1" x14ac:dyDescent="0.25">
      <c r="A5313" s="1">
        <v>2022</v>
      </c>
      <c r="B5313" s="1" t="s">
        <v>6908</v>
      </c>
      <c r="C5313" s="1" t="s">
        <v>2693</v>
      </c>
      <c r="D5313" s="1" t="s">
        <v>7695</v>
      </c>
      <c r="E5313" s="1" t="s">
        <v>2695</v>
      </c>
      <c r="F5313" s="1" t="s">
        <v>2696</v>
      </c>
      <c r="G5313" s="1" t="s">
        <v>103</v>
      </c>
      <c r="H5313" s="1" t="s">
        <v>298</v>
      </c>
      <c r="I5313" s="1">
        <v>1.3</v>
      </c>
      <c r="J5313" s="1">
        <v>2023</v>
      </c>
      <c r="K5313" s="1">
        <v>117895</v>
      </c>
      <c r="L5313" s="1">
        <v>0</v>
      </c>
      <c r="M5313" s="1">
        <f t="array" ref="M5313">SUMPRODUCT(MAX(ISNUMBER(SEARCH('Class Rules'!$B$6:$B$85,$E5313))*ISNUMBER(SEARCH('Class Rules'!$C$6:$C$85,$F5313))*'Class Rules'!$A$6:$A$85))</f>
        <v>0</v>
      </c>
      <c r="N5313" s="1" t="str">
        <f t="array" ref="N5313">IF($M5313=0,'Class Rules'!$D$3,INDEX('Class Rules'!$D$6:$D$85,MATCH($M5313,'Class Rules'!$A$6:$A$85,0)))</f>
        <v>Passenger LDV</v>
      </c>
      <c r="O5313" s="1" t="str">
        <f t="array" ref="O5313">IF(SUMPRODUCT(MAX(ISNUMBER(SEARCH(Fuel_Rules!$A$6:$A$30,$E5313))*ISNUMBER(SEARCH(Fuel_Rules!$B$6:$B$30,$F5313))*(Fuel_Rules!$A$6:$A$30&lt;&gt;"")))&gt;0,"Plug-in hybrid",IF($G5313="Diesel","Diesel","Gasoline"))</f>
        <v>Gasoline</v>
      </c>
    </row>
    <row r="5314" spans="1:15" ht="15" customHeight="1" x14ac:dyDescent="0.25">
      <c r="A5314" s="1">
        <v>2022</v>
      </c>
      <c r="B5314" s="1" t="s">
        <v>6908</v>
      </c>
      <c r="C5314" s="1" t="s">
        <v>2697</v>
      </c>
      <c r="D5314" s="1" t="s">
        <v>7696</v>
      </c>
      <c r="E5314" s="1" t="s">
        <v>2695</v>
      </c>
      <c r="F5314" s="1" t="s">
        <v>2699</v>
      </c>
      <c r="G5314" s="1" t="s">
        <v>103</v>
      </c>
      <c r="H5314" s="1" t="s">
        <v>298</v>
      </c>
      <c r="I5314" s="1">
        <v>1.3</v>
      </c>
      <c r="J5314" s="1">
        <v>2023</v>
      </c>
      <c r="K5314" s="1">
        <v>127048</v>
      </c>
      <c r="L5314" s="1">
        <v>0</v>
      </c>
      <c r="M5314" s="1">
        <f t="array" ref="M5314">SUMPRODUCT(MAX(ISNUMBER(SEARCH('Class Rules'!$B$6:$B$85,$E5314))*ISNUMBER(SEARCH('Class Rules'!$C$6:$C$85,$F5314))*'Class Rules'!$A$6:$A$85))</f>
        <v>0</v>
      </c>
      <c r="N5314" s="1" t="str">
        <f t="array" ref="N5314">IF($M5314=0,'Class Rules'!$D$3,INDEX('Class Rules'!$D$6:$D$85,MATCH($M5314,'Class Rules'!$A$6:$A$85,0)))</f>
        <v>Passenger LDV</v>
      </c>
      <c r="O5314" s="1" t="str">
        <f t="array" ref="O5314">IF(SUMPRODUCT(MAX(ISNUMBER(SEARCH(Fuel_Rules!$A$6:$A$30,$E5314))*ISNUMBER(SEARCH(Fuel_Rules!$B$6:$B$30,$F5314))*(Fuel_Rules!$A$6:$A$30&lt;&gt;"")))&gt;0,"Plug-in hybrid",IF($G5314="Diesel","Diesel","Gasoline"))</f>
        <v>Gasoline</v>
      </c>
    </row>
    <row r="5315" spans="1:15" ht="15" customHeight="1" x14ac:dyDescent="0.25">
      <c r="A5315" s="1">
        <v>2022</v>
      </c>
      <c r="B5315" s="1" t="s">
        <v>6908</v>
      </c>
      <c r="C5315" s="1" t="s">
        <v>2706</v>
      </c>
      <c r="D5315" s="1" t="s">
        <v>7697</v>
      </c>
      <c r="E5315" s="1" t="s">
        <v>2695</v>
      </c>
      <c r="F5315" s="1" t="s">
        <v>2708</v>
      </c>
      <c r="G5315" s="1" t="s">
        <v>103</v>
      </c>
      <c r="H5315" s="1" t="s">
        <v>437</v>
      </c>
      <c r="I5315" s="1">
        <v>1.4</v>
      </c>
      <c r="J5315" s="1">
        <v>2023</v>
      </c>
      <c r="K5315" s="1">
        <v>172976</v>
      </c>
      <c r="L5315" s="1">
        <v>0</v>
      </c>
      <c r="M5315" s="1">
        <f t="array" ref="M5315">SUMPRODUCT(MAX(ISNUMBER(SEARCH('Class Rules'!$B$6:$B$85,$E5315))*ISNUMBER(SEARCH('Class Rules'!$C$6:$C$85,$F5315))*'Class Rules'!$A$6:$A$85))</f>
        <v>0</v>
      </c>
      <c r="N5315" s="1" t="str">
        <f t="array" ref="N5315">IF($M5315=0,'Class Rules'!$D$3,INDEX('Class Rules'!$D$6:$D$85,MATCH($M5315,'Class Rules'!$A$6:$A$85,0)))</f>
        <v>Passenger LDV</v>
      </c>
      <c r="O5315" s="1" t="str">
        <f t="array" ref="O5315">IF(SUMPRODUCT(MAX(ISNUMBER(SEARCH(Fuel_Rules!$A$6:$A$30,$E5315))*ISNUMBER(SEARCH(Fuel_Rules!$B$6:$B$30,$F5315))*(Fuel_Rules!$A$6:$A$30&lt;&gt;"")))&gt;0,"Plug-in hybrid",IF($G5315="Diesel","Diesel","Gasoline"))</f>
        <v>Gasoline</v>
      </c>
    </row>
    <row r="5316" spans="1:15" ht="15" customHeight="1" x14ac:dyDescent="0.25">
      <c r="A5316" s="1">
        <v>2022</v>
      </c>
      <c r="B5316" s="1" t="s">
        <v>6908</v>
      </c>
      <c r="C5316" s="1" t="s">
        <v>2715</v>
      </c>
      <c r="D5316" s="1" t="s">
        <v>7698</v>
      </c>
      <c r="E5316" s="1" t="s">
        <v>2695</v>
      </c>
      <c r="F5316" s="1" t="s">
        <v>2717</v>
      </c>
      <c r="G5316" s="1" t="s">
        <v>103</v>
      </c>
      <c r="H5316" s="1" t="s">
        <v>437</v>
      </c>
      <c r="I5316" s="1">
        <v>1.4</v>
      </c>
      <c r="J5316" s="1">
        <v>2023</v>
      </c>
      <c r="K5316" s="1">
        <v>178923</v>
      </c>
      <c r="L5316" s="1">
        <v>0</v>
      </c>
      <c r="M5316" s="1">
        <f t="array" ref="M5316">SUMPRODUCT(MAX(ISNUMBER(SEARCH('Class Rules'!$B$6:$B$85,$E5316))*ISNUMBER(SEARCH('Class Rules'!$C$6:$C$85,$F5316))*'Class Rules'!$A$6:$A$85))</f>
        <v>0</v>
      </c>
      <c r="N5316" s="1" t="str">
        <f t="array" ref="N5316">IF($M5316=0,'Class Rules'!$D$3,INDEX('Class Rules'!$D$6:$D$85,MATCH($M5316,'Class Rules'!$A$6:$A$85,0)))</f>
        <v>Passenger LDV</v>
      </c>
      <c r="O5316" s="1" t="str">
        <f t="array" ref="O5316">IF(SUMPRODUCT(MAX(ISNUMBER(SEARCH(Fuel_Rules!$A$6:$A$30,$E5316))*ISNUMBER(SEARCH(Fuel_Rules!$B$6:$B$30,$F5316))*(Fuel_Rules!$A$6:$A$30&lt;&gt;"")))&gt;0,"Plug-in hybrid",IF($G5316="Diesel","Diesel","Gasoline"))</f>
        <v>Gasoline</v>
      </c>
    </row>
    <row r="5317" spans="1:15" ht="15" customHeight="1" x14ac:dyDescent="0.25">
      <c r="A5317" s="1">
        <v>2022</v>
      </c>
      <c r="B5317" s="1" t="s">
        <v>6908</v>
      </c>
      <c r="C5317" s="1" t="s">
        <v>2718</v>
      </c>
      <c r="D5317" s="1" t="s">
        <v>7699</v>
      </c>
      <c r="E5317" s="1" t="s">
        <v>2695</v>
      </c>
      <c r="F5317" s="1" t="s">
        <v>2720</v>
      </c>
      <c r="G5317" s="1" t="s">
        <v>103</v>
      </c>
      <c r="H5317" s="1" t="s">
        <v>298</v>
      </c>
      <c r="I5317" s="1">
        <v>1.5</v>
      </c>
      <c r="J5317" s="1">
        <v>2023</v>
      </c>
      <c r="K5317" s="1">
        <v>153369</v>
      </c>
      <c r="L5317" s="1">
        <v>0</v>
      </c>
      <c r="M5317" s="1">
        <f t="array" ref="M5317">SUMPRODUCT(MAX(ISNUMBER(SEARCH('Class Rules'!$B$6:$B$85,$E5317))*ISNUMBER(SEARCH('Class Rules'!$C$6:$C$85,$F5317))*'Class Rules'!$A$6:$A$85))</f>
        <v>0</v>
      </c>
      <c r="N5317" s="1" t="str">
        <f t="array" ref="N5317">IF($M5317=0,'Class Rules'!$D$3,INDEX('Class Rules'!$D$6:$D$85,MATCH($M5317,'Class Rules'!$A$6:$A$85,0)))</f>
        <v>Passenger LDV</v>
      </c>
      <c r="O5317" s="1" t="str">
        <f t="array" ref="O5317">IF(SUMPRODUCT(MAX(ISNUMBER(SEARCH(Fuel_Rules!$A$6:$A$30,$E5317))*ISNUMBER(SEARCH(Fuel_Rules!$B$6:$B$30,$F5317))*(Fuel_Rules!$A$6:$A$30&lt;&gt;"")))&gt;0,"Plug-in hybrid",IF($G5317="Diesel","Diesel","Gasoline"))</f>
        <v>Gasoline</v>
      </c>
    </row>
    <row r="5318" spans="1:15" ht="15" customHeight="1" x14ac:dyDescent="0.25">
      <c r="A5318" s="1">
        <v>2022</v>
      </c>
      <c r="B5318" s="1" t="s">
        <v>6908</v>
      </c>
      <c r="C5318" s="1" t="s">
        <v>2721</v>
      </c>
      <c r="D5318" s="1" t="s">
        <v>7700</v>
      </c>
      <c r="E5318" s="1" t="s">
        <v>2695</v>
      </c>
      <c r="F5318" s="1" t="s">
        <v>2723</v>
      </c>
      <c r="G5318" s="1" t="s">
        <v>103</v>
      </c>
      <c r="H5318" s="1" t="s">
        <v>437</v>
      </c>
      <c r="I5318" s="1">
        <v>1.5</v>
      </c>
      <c r="J5318" s="1">
        <v>2023</v>
      </c>
      <c r="K5318" s="1">
        <v>161533</v>
      </c>
      <c r="L5318" s="1">
        <v>0</v>
      </c>
      <c r="M5318" s="1">
        <f t="array" ref="M5318">SUMPRODUCT(MAX(ISNUMBER(SEARCH('Class Rules'!$B$6:$B$85,$E5318))*ISNUMBER(SEARCH('Class Rules'!$C$6:$C$85,$F5318))*'Class Rules'!$A$6:$A$85))</f>
        <v>0</v>
      </c>
      <c r="N5318" s="1" t="str">
        <f t="array" ref="N5318">IF($M5318=0,'Class Rules'!$D$3,INDEX('Class Rules'!$D$6:$D$85,MATCH($M5318,'Class Rules'!$A$6:$A$85,0)))</f>
        <v>Passenger LDV</v>
      </c>
      <c r="O5318" s="1" t="str">
        <f t="array" ref="O5318">IF(SUMPRODUCT(MAX(ISNUMBER(SEARCH(Fuel_Rules!$A$6:$A$30,$E5318))*ISNUMBER(SEARCH(Fuel_Rules!$B$6:$B$30,$F5318))*(Fuel_Rules!$A$6:$A$30&lt;&gt;"")))&gt;0,"Plug-in hybrid",IF($G5318="Diesel","Diesel","Gasoline"))</f>
        <v>Gasoline</v>
      </c>
    </row>
    <row r="5319" spans="1:15" ht="15" customHeight="1" x14ac:dyDescent="0.25">
      <c r="A5319" s="1">
        <v>2022</v>
      </c>
      <c r="B5319" s="1" t="s">
        <v>6908</v>
      </c>
      <c r="C5319" s="1" t="s">
        <v>2724</v>
      </c>
      <c r="D5319" s="1" t="s">
        <v>7701</v>
      </c>
      <c r="E5319" s="1" t="s">
        <v>2695</v>
      </c>
      <c r="F5319" s="1" t="s">
        <v>2726</v>
      </c>
      <c r="G5319" s="1" t="s">
        <v>103</v>
      </c>
      <c r="H5319" s="1" t="s">
        <v>437</v>
      </c>
      <c r="I5319" s="1">
        <v>1.5</v>
      </c>
      <c r="J5319" s="1">
        <v>2023</v>
      </c>
      <c r="K5319" s="1">
        <v>174562</v>
      </c>
      <c r="L5319" s="1">
        <v>0</v>
      </c>
      <c r="M5319" s="1">
        <f t="array" ref="M5319">SUMPRODUCT(MAX(ISNUMBER(SEARCH('Class Rules'!$B$6:$B$85,$E5319))*ISNUMBER(SEARCH('Class Rules'!$C$6:$C$85,$F5319))*'Class Rules'!$A$6:$A$85))</f>
        <v>0</v>
      </c>
      <c r="N5319" s="1" t="str">
        <f t="array" ref="N5319">IF($M5319=0,'Class Rules'!$D$3,INDEX('Class Rules'!$D$6:$D$85,MATCH($M5319,'Class Rules'!$A$6:$A$85,0)))</f>
        <v>Passenger LDV</v>
      </c>
      <c r="O5319" s="1" t="str">
        <f t="array" ref="O5319">IF(SUMPRODUCT(MAX(ISNUMBER(SEARCH(Fuel_Rules!$A$6:$A$30,$E5319))*ISNUMBER(SEARCH(Fuel_Rules!$B$6:$B$30,$F5319))*(Fuel_Rules!$A$6:$A$30&lt;&gt;"")))&gt;0,"Plug-in hybrid",IF($G5319="Diesel","Diesel","Gasoline"))</f>
        <v>Gasoline</v>
      </c>
    </row>
    <row r="5320" spans="1:15" ht="15" customHeight="1" x14ac:dyDescent="0.25">
      <c r="A5320" s="1">
        <v>2022</v>
      </c>
      <c r="B5320" s="1" t="s">
        <v>6908</v>
      </c>
      <c r="C5320" s="1" t="s">
        <v>2727</v>
      </c>
      <c r="D5320" s="1" t="s">
        <v>7702</v>
      </c>
      <c r="E5320" s="1" t="s">
        <v>2695</v>
      </c>
      <c r="F5320" s="1" t="s">
        <v>2729</v>
      </c>
      <c r="G5320" s="1" t="s">
        <v>103</v>
      </c>
      <c r="H5320" s="1" t="s">
        <v>298</v>
      </c>
      <c r="I5320" s="1">
        <v>1.3</v>
      </c>
      <c r="J5320" s="1">
        <v>2023</v>
      </c>
      <c r="K5320" s="1">
        <v>140222</v>
      </c>
      <c r="L5320" s="1">
        <v>0</v>
      </c>
      <c r="M5320" s="1">
        <f t="array" ref="M5320">SUMPRODUCT(MAX(ISNUMBER(SEARCH('Class Rules'!$B$6:$B$85,$E5320))*ISNUMBER(SEARCH('Class Rules'!$C$6:$C$85,$F5320))*'Class Rules'!$A$6:$A$85))</f>
        <v>0</v>
      </c>
      <c r="N5320" s="1" t="str">
        <f t="array" ref="N5320">IF($M5320=0,'Class Rules'!$D$3,INDEX('Class Rules'!$D$6:$D$85,MATCH($M5320,'Class Rules'!$A$6:$A$85,0)))</f>
        <v>Passenger LDV</v>
      </c>
      <c r="O5320" s="1" t="str">
        <f t="array" ref="O5320">IF(SUMPRODUCT(MAX(ISNUMBER(SEARCH(Fuel_Rules!$A$6:$A$30,$E5320))*ISNUMBER(SEARCH(Fuel_Rules!$B$6:$B$30,$F5320))*(Fuel_Rules!$A$6:$A$30&lt;&gt;"")))&gt;0,"Plug-in hybrid",IF($G5320="Diesel","Diesel","Gasoline"))</f>
        <v>Gasoline</v>
      </c>
    </row>
    <row r="5321" spans="1:15" ht="15" customHeight="1" x14ac:dyDescent="0.25">
      <c r="A5321" s="1">
        <v>2022</v>
      </c>
      <c r="B5321" s="1" t="s">
        <v>6908</v>
      </c>
      <c r="C5321" s="1" t="s">
        <v>2730</v>
      </c>
      <c r="D5321" s="1" t="s">
        <v>7703</v>
      </c>
      <c r="E5321" s="1" t="s">
        <v>2732</v>
      </c>
      <c r="F5321" s="1" t="s">
        <v>2733</v>
      </c>
      <c r="G5321" s="1" t="s">
        <v>105</v>
      </c>
      <c r="H5321" s="1" t="s">
        <v>298</v>
      </c>
      <c r="I5321" s="1">
        <v>2.8</v>
      </c>
      <c r="J5321" s="1">
        <v>2023</v>
      </c>
      <c r="K5321" s="1">
        <v>241843</v>
      </c>
      <c r="L5321" s="1">
        <v>0</v>
      </c>
      <c r="M5321" s="1">
        <f t="array" ref="M5321">SUMPRODUCT(MAX(ISNUMBER(SEARCH('Class Rules'!$B$6:$B$85,$E5321))*ISNUMBER(SEARCH('Class Rules'!$C$6:$C$85,$F5321))*'Class Rules'!$A$6:$A$85))</f>
        <v>12</v>
      </c>
      <c r="N5321" s="1" t="str">
        <f t="array" ref="N5321">IF($M5321=0,'Class Rules'!$D$3,INDEX('Class Rules'!$D$6:$D$85,MATCH($M5321,'Class Rules'!$A$6:$A$85,0)))</f>
        <v>Freight LDV</v>
      </c>
      <c r="O5321" s="1" t="str">
        <f t="array" ref="O5321">IF(SUMPRODUCT(MAX(ISNUMBER(SEARCH(Fuel_Rules!$A$6:$A$30,$E5321))*ISNUMBER(SEARCH(Fuel_Rules!$B$6:$B$30,$F5321))*(Fuel_Rules!$A$6:$A$30&lt;&gt;"")))&gt;0,"Plug-in hybrid",IF($G5321="Diesel","Diesel","Gasoline"))</f>
        <v>Diesel</v>
      </c>
    </row>
    <row r="5322" spans="1:15" ht="15" customHeight="1" x14ac:dyDescent="0.25">
      <c r="A5322" s="1">
        <v>2022</v>
      </c>
      <c r="B5322" s="1" t="s">
        <v>6908</v>
      </c>
      <c r="C5322" s="1" t="s">
        <v>2734</v>
      </c>
      <c r="D5322" s="1" t="s">
        <v>7704</v>
      </c>
      <c r="E5322" s="1" t="s">
        <v>2732</v>
      </c>
      <c r="F5322" s="1" t="s">
        <v>2736</v>
      </c>
      <c r="G5322" s="1" t="s">
        <v>103</v>
      </c>
      <c r="H5322" s="1" t="s">
        <v>437</v>
      </c>
      <c r="I5322" s="1">
        <v>3.5</v>
      </c>
      <c r="J5322" s="1">
        <v>2023</v>
      </c>
      <c r="K5322" s="1">
        <v>320491</v>
      </c>
      <c r="L5322" s="1">
        <v>0</v>
      </c>
      <c r="M5322" s="1">
        <f t="array" ref="M5322">SUMPRODUCT(MAX(ISNUMBER(SEARCH('Class Rules'!$B$6:$B$85,$E5322))*ISNUMBER(SEARCH('Class Rules'!$C$6:$C$85,$F5322))*'Class Rules'!$A$6:$A$85))</f>
        <v>0</v>
      </c>
      <c r="N5322" s="1" t="str">
        <f t="array" ref="N5322">IF($M5322=0,'Class Rules'!$D$3,INDEX('Class Rules'!$D$6:$D$85,MATCH($M5322,'Class Rules'!$A$6:$A$85,0)))</f>
        <v>Passenger LDV</v>
      </c>
      <c r="O5322" s="1" t="str">
        <f t="array" ref="O5322">IF(SUMPRODUCT(MAX(ISNUMBER(SEARCH(Fuel_Rules!$A$6:$A$30,$E5322))*ISNUMBER(SEARCH(Fuel_Rules!$B$6:$B$30,$F5322))*(Fuel_Rules!$A$6:$A$30&lt;&gt;"")))&gt;0,"Plug-in hybrid",IF($G5322="Diesel","Diesel","Gasoline"))</f>
        <v>Gasoline</v>
      </c>
    </row>
    <row r="5323" spans="1:15" ht="15" customHeight="1" x14ac:dyDescent="0.25">
      <c r="A5323" s="1">
        <v>2022</v>
      </c>
      <c r="B5323" s="1" t="s">
        <v>6908</v>
      </c>
      <c r="C5323" s="1" t="s">
        <v>2737</v>
      </c>
      <c r="D5323" s="1" t="s">
        <v>7705</v>
      </c>
      <c r="E5323" s="1" t="s">
        <v>2732</v>
      </c>
      <c r="F5323" s="1" t="s">
        <v>2739</v>
      </c>
      <c r="G5323" s="1" t="s">
        <v>103</v>
      </c>
      <c r="H5323" s="1" t="s">
        <v>437</v>
      </c>
      <c r="I5323" s="1">
        <v>2.7</v>
      </c>
      <c r="J5323" s="1">
        <v>2023</v>
      </c>
      <c r="K5323" s="1">
        <v>255488</v>
      </c>
      <c r="L5323" s="1">
        <v>0</v>
      </c>
      <c r="M5323" s="1">
        <f t="array" ref="M5323">SUMPRODUCT(MAX(ISNUMBER(SEARCH('Class Rules'!$B$6:$B$85,$E5323))*ISNUMBER(SEARCH('Class Rules'!$C$6:$C$85,$F5323))*'Class Rules'!$A$6:$A$85))</f>
        <v>0</v>
      </c>
      <c r="N5323" s="1" t="str">
        <f t="array" ref="N5323">IF($M5323=0,'Class Rules'!$D$3,INDEX('Class Rules'!$D$6:$D$85,MATCH($M5323,'Class Rules'!$A$6:$A$85,0)))</f>
        <v>Passenger LDV</v>
      </c>
      <c r="O5323" s="1" t="str">
        <f t="array" ref="O5323">IF(SUMPRODUCT(MAX(ISNUMBER(SEARCH(Fuel_Rules!$A$6:$A$30,$E5323))*ISNUMBER(SEARCH(Fuel_Rules!$B$6:$B$30,$F5323))*(Fuel_Rules!$A$6:$A$30&lt;&gt;"")))&gt;0,"Plug-in hybrid",IF($G5323="Diesel","Diesel","Gasoline"))</f>
        <v>Gasoline</v>
      </c>
    </row>
    <row r="5324" spans="1:15" ht="15" customHeight="1" x14ac:dyDescent="0.25">
      <c r="A5324" s="1">
        <v>2022</v>
      </c>
      <c r="B5324" s="1" t="s">
        <v>6908</v>
      </c>
      <c r="C5324" s="1" t="s">
        <v>2743</v>
      </c>
      <c r="D5324" s="1" t="s">
        <v>7706</v>
      </c>
      <c r="E5324" s="1" t="s">
        <v>2732</v>
      </c>
      <c r="F5324" s="1" t="s">
        <v>2745</v>
      </c>
      <c r="G5324" s="1" t="s">
        <v>103</v>
      </c>
      <c r="H5324" s="1" t="s">
        <v>437</v>
      </c>
      <c r="I5324" s="1">
        <v>2</v>
      </c>
      <c r="J5324" s="1">
        <v>2023</v>
      </c>
      <c r="K5324" s="1">
        <v>153369</v>
      </c>
      <c r="L5324" s="1">
        <v>0</v>
      </c>
      <c r="M5324" s="1">
        <f t="array" ref="M5324">SUMPRODUCT(MAX(ISNUMBER(SEARCH('Class Rules'!$B$6:$B$85,$E5324))*ISNUMBER(SEARCH('Class Rules'!$C$6:$C$85,$F5324))*'Class Rules'!$A$6:$A$85))</f>
        <v>0</v>
      </c>
      <c r="N5324" s="1" t="str">
        <f t="array" ref="N5324">IF($M5324=0,'Class Rules'!$D$3,INDEX('Class Rules'!$D$6:$D$85,MATCH($M5324,'Class Rules'!$A$6:$A$85,0)))</f>
        <v>Passenger LDV</v>
      </c>
      <c r="O5324" s="1" t="str">
        <f t="array" ref="O5324">IF(SUMPRODUCT(MAX(ISNUMBER(SEARCH(Fuel_Rules!$A$6:$A$30,$E5324))*ISNUMBER(SEARCH(Fuel_Rules!$B$6:$B$30,$F5324))*(Fuel_Rules!$A$6:$A$30&lt;&gt;"")))&gt;0,"Plug-in hybrid",IF($G5324="Diesel","Diesel","Gasoline"))</f>
        <v>Gasoline</v>
      </c>
    </row>
    <row r="5325" spans="1:15" ht="15" customHeight="1" x14ac:dyDescent="0.25">
      <c r="A5325" s="1">
        <v>2022</v>
      </c>
      <c r="B5325" s="1" t="s">
        <v>6908</v>
      </c>
      <c r="C5325" s="1" t="s">
        <v>2743</v>
      </c>
      <c r="D5325" s="1" t="s">
        <v>7707</v>
      </c>
      <c r="E5325" s="1" t="s">
        <v>2732</v>
      </c>
      <c r="F5325" s="1" t="s">
        <v>2745</v>
      </c>
      <c r="G5325" s="1" t="s">
        <v>103</v>
      </c>
      <c r="H5325" s="1" t="s">
        <v>437</v>
      </c>
      <c r="I5325" s="1">
        <v>2</v>
      </c>
      <c r="J5325" s="1">
        <v>2023</v>
      </c>
      <c r="K5325" s="1">
        <v>147985</v>
      </c>
      <c r="L5325" s="1">
        <v>0</v>
      </c>
      <c r="M5325" s="1">
        <f t="array" ref="M5325">SUMPRODUCT(MAX(ISNUMBER(SEARCH('Class Rules'!$B$6:$B$85,$E5325))*ISNUMBER(SEARCH('Class Rules'!$C$6:$C$85,$F5325))*'Class Rules'!$A$6:$A$85))</f>
        <v>0</v>
      </c>
      <c r="N5325" s="1" t="str">
        <f t="array" ref="N5325">IF($M5325=0,'Class Rules'!$D$3,INDEX('Class Rules'!$D$6:$D$85,MATCH($M5325,'Class Rules'!$A$6:$A$85,0)))</f>
        <v>Passenger LDV</v>
      </c>
      <c r="O5325" s="1" t="str">
        <f t="array" ref="O5325">IF(SUMPRODUCT(MAX(ISNUMBER(SEARCH(Fuel_Rules!$A$6:$A$30,$E5325))*ISNUMBER(SEARCH(Fuel_Rules!$B$6:$B$30,$F5325))*(Fuel_Rules!$A$6:$A$30&lt;&gt;"")))&gt;0,"Plug-in hybrid",IF($G5325="Diesel","Diesel","Gasoline"))</f>
        <v>Gasoline</v>
      </c>
    </row>
    <row r="5326" spans="1:15" ht="15" customHeight="1" x14ac:dyDescent="0.25">
      <c r="A5326" s="1">
        <v>2022</v>
      </c>
      <c r="B5326" s="1" t="s">
        <v>6908</v>
      </c>
      <c r="C5326" s="1" t="s">
        <v>2746</v>
      </c>
      <c r="D5326" s="1" t="s">
        <v>7708</v>
      </c>
      <c r="E5326" s="1" t="s">
        <v>2732</v>
      </c>
      <c r="F5326" s="1" t="s">
        <v>2748</v>
      </c>
      <c r="G5326" s="1" t="s">
        <v>103</v>
      </c>
      <c r="H5326" s="1" t="s">
        <v>437</v>
      </c>
      <c r="I5326" s="1">
        <v>2</v>
      </c>
      <c r="J5326" s="1">
        <v>2023</v>
      </c>
      <c r="K5326" s="1">
        <v>175784</v>
      </c>
      <c r="L5326" s="1">
        <v>0</v>
      </c>
      <c r="M5326" s="1">
        <f t="array" ref="M5326">SUMPRODUCT(MAX(ISNUMBER(SEARCH('Class Rules'!$B$6:$B$85,$E5326))*ISNUMBER(SEARCH('Class Rules'!$C$6:$C$85,$F5326))*'Class Rules'!$A$6:$A$85))</f>
        <v>0</v>
      </c>
      <c r="N5326" s="1" t="str">
        <f t="array" ref="N5326">IF($M5326=0,'Class Rules'!$D$3,INDEX('Class Rules'!$D$6:$D$85,MATCH($M5326,'Class Rules'!$A$6:$A$85,0)))</f>
        <v>Passenger LDV</v>
      </c>
      <c r="O5326" s="1" t="str">
        <f t="array" ref="O5326">IF(SUMPRODUCT(MAX(ISNUMBER(SEARCH(Fuel_Rules!$A$6:$A$30,$E5326))*ISNUMBER(SEARCH(Fuel_Rules!$B$6:$B$30,$F5326))*(Fuel_Rules!$A$6:$A$30&lt;&gt;"")))&gt;0,"Plug-in hybrid",IF($G5326="Diesel","Diesel","Gasoline"))</f>
        <v>Gasoline</v>
      </c>
    </row>
    <row r="5327" spans="1:15" ht="15" customHeight="1" x14ac:dyDescent="0.25">
      <c r="A5327" s="1">
        <v>2022</v>
      </c>
      <c r="B5327" s="1" t="s">
        <v>6908</v>
      </c>
      <c r="C5327" s="1" t="s">
        <v>2746</v>
      </c>
      <c r="D5327" s="1" t="s">
        <v>7709</v>
      </c>
      <c r="E5327" s="1" t="s">
        <v>2732</v>
      </c>
      <c r="F5327" s="1" t="s">
        <v>2748</v>
      </c>
      <c r="G5327" s="1" t="s">
        <v>103</v>
      </c>
      <c r="H5327" s="1" t="s">
        <v>437</v>
      </c>
      <c r="I5327" s="1">
        <v>2</v>
      </c>
      <c r="J5327" s="1">
        <v>2023</v>
      </c>
      <c r="K5327" s="1">
        <v>168854</v>
      </c>
      <c r="L5327" s="1">
        <v>0</v>
      </c>
      <c r="M5327" s="1">
        <f t="array" ref="M5327">SUMPRODUCT(MAX(ISNUMBER(SEARCH('Class Rules'!$B$6:$B$85,$E5327))*ISNUMBER(SEARCH('Class Rules'!$C$6:$C$85,$F5327))*'Class Rules'!$A$6:$A$85))</f>
        <v>0</v>
      </c>
      <c r="N5327" s="1" t="str">
        <f t="array" ref="N5327">IF($M5327=0,'Class Rules'!$D$3,INDEX('Class Rules'!$D$6:$D$85,MATCH($M5327,'Class Rules'!$A$6:$A$85,0)))</f>
        <v>Passenger LDV</v>
      </c>
      <c r="O5327" s="1" t="str">
        <f t="array" ref="O5327">IF(SUMPRODUCT(MAX(ISNUMBER(SEARCH(Fuel_Rules!$A$6:$A$30,$E5327))*ISNUMBER(SEARCH(Fuel_Rules!$B$6:$B$30,$F5327))*(Fuel_Rules!$A$6:$A$30&lt;&gt;"")))&gt;0,"Plug-in hybrid",IF($G5327="Diesel","Diesel","Gasoline"))</f>
        <v>Gasoline</v>
      </c>
    </row>
    <row r="5328" spans="1:15" ht="15" customHeight="1" x14ac:dyDescent="0.25">
      <c r="A5328" s="1">
        <v>2022</v>
      </c>
      <c r="B5328" s="1" t="s">
        <v>6908</v>
      </c>
      <c r="C5328" s="1" t="s">
        <v>2749</v>
      </c>
      <c r="D5328" s="1" t="s">
        <v>7710</v>
      </c>
      <c r="E5328" s="1" t="s">
        <v>2732</v>
      </c>
      <c r="F5328" s="1" t="s">
        <v>2751</v>
      </c>
      <c r="G5328" s="1" t="s">
        <v>103</v>
      </c>
      <c r="H5328" s="1" t="s">
        <v>437</v>
      </c>
      <c r="I5328" s="1">
        <v>2.7</v>
      </c>
      <c r="J5328" s="1">
        <v>2023</v>
      </c>
      <c r="K5328" s="1">
        <v>231562</v>
      </c>
      <c r="L5328" s="1">
        <v>0</v>
      </c>
      <c r="M5328" s="1">
        <f t="array" ref="M5328">SUMPRODUCT(MAX(ISNUMBER(SEARCH('Class Rules'!$B$6:$B$85,$E5328))*ISNUMBER(SEARCH('Class Rules'!$C$6:$C$85,$F5328))*'Class Rules'!$A$6:$A$85))</f>
        <v>12</v>
      </c>
      <c r="N5328" s="1" t="str">
        <f t="array" ref="N5328">IF($M5328=0,'Class Rules'!$D$3,INDEX('Class Rules'!$D$6:$D$85,MATCH($M5328,'Class Rules'!$A$6:$A$85,0)))</f>
        <v>Freight LDV</v>
      </c>
      <c r="O5328" s="1" t="str">
        <f t="array" ref="O5328">IF(SUMPRODUCT(MAX(ISNUMBER(SEARCH(Fuel_Rules!$A$6:$A$30,$E5328))*ISNUMBER(SEARCH(Fuel_Rules!$B$6:$B$30,$F5328))*(Fuel_Rules!$A$6:$A$30&lt;&gt;"")))&gt;0,"Plug-in hybrid",IF($G5328="Diesel","Diesel","Gasoline"))</f>
        <v>Gasoline</v>
      </c>
    </row>
    <row r="5329" spans="1:15" ht="15" customHeight="1" x14ac:dyDescent="0.25">
      <c r="A5329" s="1">
        <v>2022</v>
      </c>
      <c r="B5329" s="1" t="s">
        <v>6908</v>
      </c>
      <c r="C5329" s="1" t="s">
        <v>2758</v>
      </c>
      <c r="D5329" s="1" t="s">
        <v>7711</v>
      </c>
      <c r="E5329" s="1" t="s">
        <v>2732</v>
      </c>
      <c r="F5329" s="1" t="s">
        <v>2760</v>
      </c>
      <c r="G5329" s="1" t="s">
        <v>103</v>
      </c>
      <c r="H5329" s="1" t="s">
        <v>437</v>
      </c>
      <c r="I5329" s="1">
        <v>1.8</v>
      </c>
      <c r="J5329" s="1">
        <v>2023</v>
      </c>
      <c r="K5329" s="1">
        <v>191700</v>
      </c>
      <c r="L5329" s="1">
        <v>0</v>
      </c>
      <c r="M5329" s="1">
        <f t="array" ref="M5329">SUMPRODUCT(MAX(ISNUMBER(SEARCH('Class Rules'!$B$6:$B$85,$E5329))*ISNUMBER(SEARCH('Class Rules'!$C$6:$C$85,$F5329))*'Class Rules'!$A$6:$A$85))</f>
        <v>0</v>
      </c>
      <c r="N5329" s="1" t="str">
        <f t="array" ref="N5329">IF($M5329=0,'Class Rules'!$D$3,INDEX('Class Rules'!$D$6:$D$85,MATCH($M5329,'Class Rules'!$A$6:$A$85,0)))</f>
        <v>Passenger LDV</v>
      </c>
      <c r="O5329" s="1" t="str">
        <f t="array" ref="O5329">IF(SUMPRODUCT(MAX(ISNUMBER(SEARCH(Fuel_Rules!$A$6:$A$30,$E5329))*ISNUMBER(SEARCH(Fuel_Rules!$B$6:$B$30,$F5329))*(Fuel_Rules!$A$6:$A$30&lt;&gt;"")))&gt;0,"Plug-in hybrid",IF($G5329="Diesel","Diesel","Gasoline"))</f>
        <v>Gasoline</v>
      </c>
    </row>
    <row r="5330" spans="1:15" ht="15" customHeight="1" x14ac:dyDescent="0.25">
      <c r="A5330" s="1">
        <v>2022</v>
      </c>
      <c r="B5330" s="1" t="s">
        <v>6908</v>
      </c>
      <c r="C5330" s="1" t="s">
        <v>2761</v>
      </c>
      <c r="D5330" s="1" t="s">
        <v>7712</v>
      </c>
      <c r="E5330" s="1" t="s">
        <v>2732</v>
      </c>
      <c r="F5330" s="1" t="s">
        <v>2763</v>
      </c>
      <c r="G5330" s="1" t="s">
        <v>103</v>
      </c>
      <c r="H5330" s="1" t="s">
        <v>437</v>
      </c>
      <c r="I5330" s="1">
        <v>2.7</v>
      </c>
      <c r="J5330" s="1">
        <v>2023</v>
      </c>
      <c r="K5330" s="1">
        <v>219434</v>
      </c>
      <c r="L5330" s="1">
        <v>0</v>
      </c>
      <c r="M5330" s="1">
        <f t="array" ref="M5330">SUMPRODUCT(MAX(ISNUMBER(SEARCH('Class Rules'!$B$6:$B$85,$E5330))*ISNUMBER(SEARCH('Class Rules'!$C$6:$C$85,$F5330))*'Class Rules'!$A$6:$A$85))</f>
        <v>12</v>
      </c>
      <c r="N5330" s="1" t="str">
        <f t="array" ref="N5330">IF($M5330=0,'Class Rules'!$D$3,INDEX('Class Rules'!$D$6:$D$85,MATCH($M5330,'Class Rules'!$A$6:$A$85,0)))</f>
        <v>Freight LDV</v>
      </c>
      <c r="O5330" s="1" t="str">
        <f t="array" ref="O5330">IF(SUMPRODUCT(MAX(ISNUMBER(SEARCH(Fuel_Rules!$A$6:$A$30,$E5330))*ISNUMBER(SEARCH(Fuel_Rules!$B$6:$B$30,$F5330))*(Fuel_Rules!$A$6:$A$30&lt;&gt;"")))&gt;0,"Plug-in hybrid",IF($G5330="Diesel","Diesel","Gasoline"))</f>
        <v>Gasoline</v>
      </c>
    </row>
    <row r="5331" spans="1:15" ht="15" customHeight="1" x14ac:dyDescent="0.25">
      <c r="A5331" s="1">
        <v>2022</v>
      </c>
      <c r="B5331" s="1" t="s">
        <v>6908</v>
      </c>
      <c r="C5331" s="1" t="s">
        <v>2764</v>
      </c>
      <c r="D5331" s="1" t="s">
        <v>7713</v>
      </c>
      <c r="E5331" s="1" t="s">
        <v>2732</v>
      </c>
      <c r="F5331" s="1" t="s">
        <v>2766</v>
      </c>
      <c r="G5331" s="1" t="s">
        <v>105</v>
      </c>
      <c r="H5331" s="1" t="s">
        <v>437</v>
      </c>
      <c r="I5331" s="1">
        <v>2.8</v>
      </c>
      <c r="J5331" s="1">
        <v>2023</v>
      </c>
      <c r="K5331" s="1">
        <v>324536</v>
      </c>
      <c r="L5331" s="1">
        <v>0</v>
      </c>
      <c r="M5331" s="1">
        <f t="array" ref="M5331">SUMPRODUCT(MAX(ISNUMBER(SEARCH('Class Rules'!$B$6:$B$85,$E5331))*ISNUMBER(SEARCH('Class Rules'!$C$6:$C$85,$F5331))*'Class Rules'!$A$6:$A$85))</f>
        <v>12</v>
      </c>
      <c r="N5331" s="1" t="str">
        <f t="array" ref="N5331">IF($M5331=0,'Class Rules'!$D$3,INDEX('Class Rules'!$D$6:$D$85,MATCH($M5331,'Class Rules'!$A$6:$A$85,0)))</f>
        <v>Freight LDV</v>
      </c>
      <c r="O5331" s="1" t="str">
        <f t="array" ref="O5331">IF(SUMPRODUCT(MAX(ISNUMBER(SEARCH(Fuel_Rules!$A$6:$A$30,$E5331))*ISNUMBER(SEARCH(Fuel_Rules!$B$6:$B$30,$F5331))*(Fuel_Rules!$A$6:$A$30&lt;&gt;"")))&gt;0,"Plug-in hybrid",IF($G5331="Diesel","Diesel","Gasoline"))</f>
        <v>Diesel</v>
      </c>
    </row>
    <row r="5332" spans="1:15" ht="15" customHeight="1" x14ac:dyDescent="0.25">
      <c r="A5332" s="1">
        <v>2022</v>
      </c>
      <c r="B5332" s="1" t="s">
        <v>6908</v>
      </c>
      <c r="C5332" s="1" t="s">
        <v>2767</v>
      </c>
      <c r="D5332" s="1" t="s">
        <v>7714</v>
      </c>
      <c r="E5332" s="1" t="s">
        <v>2732</v>
      </c>
      <c r="F5332" s="1" t="s">
        <v>2769</v>
      </c>
      <c r="G5332" s="1" t="s">
        <v>105</v>
      </c>
      <c r="H5332" s="1" t="s">
        <v>437</v>
      </c>
      <c r="I5332" s="1">
        <v>2.8</v>
      </c>
      <c r="J5332" s="1">
        <v>2023</v>
      </c>
      <c r="K5332" s="1">
        <v>272099</v>
      </c>
      <c r="L5332" s="1">
        <v>0</v>
      </c>
      <c r="M5332" s="1">
        <f t="array" ref="M5332">SUMPRODUCT(MAX(ISNUMBER(SEARCH('Class Rules'!$B$6:$B$85,$E5332))*ISNUMBER(SEARCH('Class Rules'!$C$6:$C$85,$F5332))*'Class Rules'!$A$6:$A$85))</f>
        <v>12</v>
      </c>
      <c r="N5332" s="1" t="str">
        <f t="array" ref="N5332">IF($M5332=0,'Class Rules'!$D$3,INDEX('Class Rules'!$D$6:$D$85,MATCH($M5332,'Class Rules'!$A$6:$A$85,0)))</f>
        <v>Freight LDV</v>
      </c>
      <c r="O5332" s="1" t="str">
        <f t="array" ref="O5332">IF(SUMPRODUCT(MAX(ISNUMBER(SEARCH(Fuel_Rules!$A$6:$A$30,$E5332))*ISNUMBER(SEARCH(Fuel_Rules!$B$6:$B$30,$F5332))*(Fuel_Rules!$A$6:$A$30&lt;&gt;"")))&gt;0,"Plug-in hybrid",IF($G5332="Diesel","Diesel","Gasoline"))</f>
        <v>Diesel</v>
      </c>
    </row>
    <row r="5333" spans="1:15" ht="15" customHeight="1" x14ac:dyDescent="0.25">
      <c r="A5333" s="1">
        <v>2022</v>
      </c>
      <c r="B5333" s="1" t="s">
        <v>6908</v>
      </c>
      <c r="C5333" s="1" t="s">
        <v>2770</v>
      </c>
      <c r="D5333" s="1" t="s">
        <v>7715</v>
      </c>
      <c r="E5333" s="1" t="s">
        <v>2732</v>
      </c>
      <c r="F5333" s="1" t="s">
        <v>2772</v>
      </c>
      <c r="G5333" s="1" t="s">
        <v>105</v>
      </c>
      <c r="H5333" s="1" t="s">
        <v>437</v>
      </c>
      <c r="I5333" s="1">
        <v>2.8</v>
      </c>
      <c r="J5333" s="1">
        <v>2023</v>
      </c>
      <c r="K5333" s="1">
        <v>289774</v>
      </c>
      <c r="L5333" s="1">
        <v>0</v>
      </c>
      <c r="M5333" s="1">
        <f t="array" ref="M5333">SUMPRODUCT(MAX(ISNUMBER(SEARCH('Class Rules'!$B$6:$B$85,$E5333))*ISNUMBER(SEARCH('Class Rules'!$C$6:$C$85,$F5333))*'Class Rules'!$A$6:$A$85))</f>
        <v>12</v>
      </c>
      <c r="N5333" s="1" t="str">
        <f t="array" ref="N5333">IF($M5333=0,'Class Rules'!$D$3,INDEX('Class Rules'!$D$6:$D$85,MATCH($M5333,'Class Rules'!$A$6:$A$85,0)))</f>
        <v>Freight LDV</v>
      </c>
      <c r="O5333" s="1" t="str">
        <f t="array" ref="O5333">IF(SUMPRODUCT(MAX(ISNUMBER(SEARCH(Fuel_Rules!$A$6:$A$30,$E5333))*ISNUMBER(SEARCH(Fuel_Rules!$B$6:$B$30,$F5333))*(Fuel_Rules!$A$6:$A$30&lt;&gt;"")))&gt;0,"Plug-in hybrid",IF($G5333="Diesel","Diesel","Gasoline"))</f>
        <v>Diesel</v>
      </c>
    </row>
    <row r="5334" spans="1:15" ht="15" customHeight="1" x14ac:dyDescent="0.25">
      <c r="A5334" s="1">
        <v>2022</v>
      </c>
      <c r="B5334" s="1" t="s">
        <v>6908</v>
      </c>
      <c r="C5334" s="1" t="s">
        <v>2773</v>
      </c>
      <c r="D5334" s="1" t="s">
        <v>7716</v>
      </c>
      <c r="E5334" s="1" t="s">
        <v>2732</v>
      </c>
      <c r="F5334" s="1" t="s">
        <v>2775</v>
      </c>
      <c r="G5334" s="1" t="s">
        <v>105</v>
      </c>
      <c r="H5334" s="1" t="s">
        <v>298</v>
      </c>
      <c r="I5334" s="1">
        <v>2.8</v>
      </c>
      <c r="J5334" s="1">
        <v>2023</v>
      </c>
      <c r="K5334" s="1">
        <v>228412</v>
      </c>
      <c r="L5334" s="1">
        <v>0</v>
      </c>
      <c r="M5334" s="1">
        <f t="array" ref="M5334">SUMPRODUCT(MAX(ISNUMBER(SEARCH('Class Rules'!$B$6:$B$85,$E5334))*ISNUMBER(SEARCH('Class Rules'!$C$6:$C$85,$F5334))*'Class Rules'!$A$6:$A$85))</f>
        <v>13</v>
      </c>
      <c r="N5334" s="1" t="str">
        <f t="array" ref="N5334">IF($M5334=0,'Class Rules'!$D$3,INDEX('Class Rules'!$D$6:$D$85,MATCH($M5334,'Class Rules'!$A$6:$A$85,0)))</f>
        <v>Freight LDV</v>
      </c>
      <c r="O5334" s="1" t="str">
        <f t="array" ref="O5334">IF(SUMPRODUCT(MAX(ISNUMBER(SEARCH(Fuel_Rules!$A$6:$A$30,$E5334))*ISNUMBER(SEARCH(Fuel_Rules!$B$6:$B$30,$F5334))*(Fuel_Rules!$A$6:$A$30&lt;&gt;"")))&gt;0,"Plug-in hybrid",IF($G5334="Diesel","Diesel","Gasoline"))</f>
        <v>Diesel</v>
      </c>
    </row>
    <row r="5335" spans="1:15" ht="15" customHeight="1" x14ac:dyDescent="0.25">
      <c r="A5335" s="1">
        <v>2022</v>
      </c>
      <c r="B5335" s="1" t="s">
        <v>6908</v>
      </c>
      <c r="C5335" s="1" t="s">
        <v>2776</v>
      </c>
      <c r="D5335" s="1" t="s">
        <v>7717</v>
      </c>
      <c r="E5335" s="1" t="s">
        <v>2732</v>
      </c>
      <c r="F5335" s="1" t="s">
        <v>2778</v>
      </c>
      <c r="G5335" s="1" t="s">
        <v>105</v>
      </c>
      <c r="H5335" s="1" t="s">
        <v>298</v>
      </c>
      <c r="I5335" s="1">
        <v>2.8</v>
      </c>
      <c r="J5335" s="1">
        <v>2023</v>
      </c>
      <c r="K5335" s="1">
        <v>221820</v>
      </c>
      <c r="L5335" s="1">
        <v>0</v>
      </c>
      <c r="M5335" s="1">
        <f t="array" ref="M5335">SUMPRODUCT(MAX(ISNUMBER(SEARCH('Class Rules'!$B$6:$B$85,$E5335))*ISNUMBER(SEARCH('Class Rules'!$C$6:$C$85,$F5335))*'Class Rules'!$A$6:$A$85))</f>
        <v>14</v>
      </c>
      <c r="N5335" s="1" t="str">
        <f t="array" ref="N5335">IF($M5335=0,'Class Rules'!$D$3,INDEX('Class Rules'!$D$6:$D$85,MATCH($M5335,'Class Rules'!$A$6:$A$85,0)))</f>
        <v>Freight LDV</v>
      </c>
      <c r="O5335" s="1" t="str">
        <f t="array" ref="O5335">IF(SUMPRODUCT(MAX(ISNUMBER(SEARCH(Fuel_Rules!$A$6:$A$30,$E5335))*ISNUMBER(SEARCH(Fuel_Rules!$B$6:$B$30,$F5335))*(Fuel_Rules!$A$6:$A$30&lt;&gt;"")))&gt;0,"Plug-in hybrid",IF($G5335="Diesel","Diesel","Gasoline"))</f>
        <v>Diesel</v>
      </c>
    </row>
    <row r="5336" spans="1:15" ht="15" customHeight="1" x14ac:dyDescent="0.25">
      <c r="A5336" s="1">
        <v>2022</v>
      </c>
      <c r="B5336" s="1" t="s">
        <v>6908</v>
      </c>
      <c r="C5336" s="1" t="s">
        <v>2779</v>
      </c>
      <c r="D5336" s="1" t="s">
        <v>7718</v>
      </c>
      <c r="E5336" s="1" t="s">
        <v>2732</v>
      </c>
      <c r="F5336" s="1" t="s">
        <v>2781</v>
      </c>
      <c r="G5336" s="1" t="s">
        <v>105</v>
      </c>
      <c r="H5336" s="1" t="s">
        <v>437</v>
      </c>
      <c r="I5336" s="1">
        <v>2.8</v>
      </c>
      <c r="J5336" s="1">
        <v>2023</v>
      </c>
      <c r="K5336" s="1">
        <v>389750</v>
      </c>
      <c r="L5336" s="1">
        <v>0</v>
      </c>
      <c r="M5336" s="1">
        <f t="array" ref="M5336">SUMPRODUCT(MAX(ISNUMBER(SEARCH('Class Rules'!$B$6:$B$85,$E5336))*ISNUMBER(SEARCH('Class Rules'!$C$6:$C$85,$F5336))*'Class Rules'!$A$6:$A$85))</f>
        <v>0</v>
      </c>
      <c r="N5336" s="1" t="str">
        <f t="array" ref="N5336">IF($M5336=0,'Class Rules'!$D$3,INDEX('Class Rules'!$D$6:$D$85,MATCH($M5336,'Class Rules'!$A$6:$A$85,0)))</f>
        <v>Passenger LDV</v>
      </c>
      <c r="O5336" s="1" t="str">
        <f t="array" ref="O5336">IF(SUMPRODUCT(MAX(ISNUMBER(SEARCH(Fuel_Rules!$A$6:$A$30,$E5336))*ISNUMBER(SEARCH(Fuel_Rules!$B$6:$B$30,$F5336))*(Fuel_Rules!$A$6:$A$30&lt;&gt;"")))&gt;0,"Plug-in hybrid",IF($G5336="Diesel","Diesel","Gasoline"))</f>
        <v>Diesel</v>
      </c>
    </row>
    <row r="5337" spans="1:15" ht="15" customHeight="1" x14ac:dyDescent="0.25">
      <c r="A5337" s="1">
        <v>2022</v>
      </c>
      <c r="B5337" s="1" t="s">
        <v>6908</v>
      </c>
      <c r="C5337" s="1" t="s">
        <v>2788</v>
      </c>
      <c r="D5337" s="1" t="s">
        <v>7719</v>
      </c>
      <c r="E5337" s="1" t="s">
        <v>2732</v>
      </c>
      <c r="F5337" s="1" t="s">
        <v>2790</v>
      </c>
      <c r="G5337" s="1" t="s">
        <v>103</v>
      </c>
      <c r="H5337" s="1" t="s">
        <v>437</v>
      </c>
      <c r="I5337" s="1">
        <v>2.7</v>
      </c>
      <c r="J5337" s="1">
        <v>2023</v>
      </c>
      <c r="K5337" s="1">
        <v>287273</v>
      </c>
      <c r="L5337" s="1">
        <v>0</v>
      </c>
      <c r="M5337" s="1">
        <f t="array" ref="M5337">SUMPRODUCT(MAX(ISNUMBER(SEARCH('Class Rules'!$B$6:$B$85,$E5337))*ISNUMBER(SEARCH('Class Rules'!$C$6:$C$85,$F5337))*'Class Rules'!$A$6:$A$85))</f>
        <v>0</v>
      </c>
      <c r="N5337" s="1" t="str">
        <f t="array" ref="N5337">IF($M5337=0,'Class Rules'!$D$3,INDEX('Class Rules'!$D$6:$D$85,MATCH($M5337,'Class Rules'!$A$6:$A$85,0)))</f>
        <v>Passenger LDV</v>
      </c>
      <c r="O5337" s="1" t="str">
        <f t="array" ref="O5337">IF(SUMPRODUCT(MAX(ISNUMBER(SEARCH(Fuel_Rules!$A$6:$A$30,$E5337))*ISNUMBER(SEARCH(Fuel_Rules!$B$6:$B$30,$F5337))*(Fuel_Rules!$A$6:$A$30&lt;&gt;"")))&gt;0,"Plug-in hybrid",IF($G5337="Diesel","Diesel","Gasoline"))</f>
        <v>Gasoline</v>
      </c>
    </row>
    <row r="5338" spans="1:15" ht="15" customHeight="1" x14ac:dyDescent="0.25">
      <c r="A5338" s="1">
        <v>2022</v>
      </c>
      <c r="B5338" s="1" t="s">
        <v>6908</v>
      </c>
      <c r="C5338" s="1" t="s">
        <v>4011</v>
      </c>
      <c r="D5338" s="1" t="s">
        <v>7720</v>
      </c>
      <c r="E5338" s="1" t="s">
        <v>2732</v>
      </c>
      <c r="F5338" s="1" t="s">
        <v>4013</v>
      </c>
      <c r="G5338" s="1" t="s">
        <v>103</v>
      </c>
      <c r="H5338" s="1" t="s">
        <v>437</v>
      </c>
      <c r="I5338" s="1">
        <v>1.5</v>
      </c>
      <c r="J5338" s="1">
        <v>2023</v>
      </c>
      <c r="K5338" s="1">
        <v>96621</v>
      </c>
      <c r="L5338" s="1">
        <v>0</v>
      </c>
      <c r="M5338" s="1">
        <f t="array" ref="M5338">SUMPRODUCT(MAX(ISNUMBER(SEARCH('Class Rules'!$B$6:$B$85,$E5338))*ISNUMBER(SEARCH('Class Rules'!$C$6:$C$85,$F5338))*'Class Rules'!$A$6:$A$85))</f>
        <v>0</v>
      </c>
      <c r="N5338" s="1" t="str">
        <f t="array" ref="N5338">IF($M5338=0,'Class Rules'!$D$3,INDEX('Class Rules'!$D$6:$D$85,MATCH($M5338,'Class Rules'!$A$6:$A$85,0)))</f>
        <v>Passenger LDV</v>
      </c>
      <c r="O5338" s="1" t="str">
        <f t="array" ref="O5338">IF(SUMPRODUCT(MAX(ISNUMBER(SEARCH(Fuel_Rules!$A$6:$A$30,$E5338))*ISNUMBER(SEARCH(Fuel_Rules!$B$6:$B$30,$F5338))*(Fuel_Rules!$A$6:$A$30&lt;&gt;"")))&gt;0,"Plug-in hybrid",IF($G5338="Diesel","Diesel","Gasoline"))</f>
        <v>Gasoline</v>
      </c>
    </row>
    <row r="5339" spans="1:15" ht="15" customHeight="1" x14ac:dyDescent="0.25">
      <c r="A5339" s="1">
        <v>2022</v>
      </c>
      <c r="B5339" s="1" t="s">
        <v>6908</v>
      </c>
      <c r="C5339" s="1" t="s">
        <v>4011</v>
      </c>
      <c r="D5339" s="1" t="s">
        <v>7721</v>
      </c>
      <c r="E5339" s="1" t="s">
        <v>2732</v>
      </c>
      <c r="F5339" s="1" t="s">
        <v>4013</v>
      </c>
      <c r="G5339" s="1" t="s">
        <v>103</v>
      </c>
      <c r="H5339" s="1" t="s">
        <v>437</v>
      </c>
      <c r="I5339" s="1">
        <v>1.5</v>
      </c>
      <c r="J5339" s="1">
        <v>2023</v>
      </c>
      <c r="K5339" s="1">
        <v>93238</v>
      </c>
      <c r="L5339" s="1">
        <v>0</v>
      </c>
      <c r="M5339" s="1">
        <f t="array" ref="M5339">SUMPRODUCT(MAX(ISNUMBER(SEARCH('Class Rules'!$B$6:$B$85,$E5339))*ISNUMBER(SEARCH('Class Rules'!$C$6:$C$85,$F5339))*'Class Rules'!$A$6:$A$85))</f>
        <v>0</v>
      </c>
      <c r="N5339" s="1" t="str">
        <f t="array" ref="N5339">IF($M5339=0,'Class Rules'!$D$3,INDEX('Class Rules'!$D$6:$D$85,MATCH($M5339,'Class Rules'!$A$6:$A$85,0)))</f>
        <v>Passenger LDV</v>
      </c>
      <c r="O5339" s="1" t="str">
        <f t="array" ref="O5339">IF(SUMPRODUCT(MAX(ISNUMBER(SEARCH(Fuel_Rules!$A$6:$A$30,$E5339))*ISNUMBER(SEARCH(Fuel_Rules!$B$6:$B$30,$F5339))*(Fuel_Rules!$A$6:$A$30&lt;&gt;"")))&gt;0,"Plug-in hybrid",IF($G5339="Diesel","Diesel","Gasoline"))</f>
        <v>Gasoline</v>
      </c>
    </row>
    <row r="5340" spans="1:15" ht="15" customHeight="1" x14ac:dyDescent="0.25">
      <c r="A5340" s="1">
        <v>2022</v>
      </c>
      <c r="B5340" s="1" t="s">
        <v>6908</v>
      </c>
      <c r="C5340" s="1" t="s">
        <v>4015</v>
      </c>
      <c r="D5340" s="1" t="s">
        <v>7722</v>
      </c>
      <c r="E5340" s="1" t="s">
        <v>2732</v>
      </c>
      <c r="F5340" s="1" t="s">
        <v>4017</v>
      </c>
      <c r="G5340" s="1" t="s">
        <v>103</v>
      </c>
      <c r="H5340" s="1" t="s">
        <v>437</v>
      </c>
      <c r="I5340" s="1">
        <v>1.5</v>
      </c>
      <c r="J5340" s="1">
        <v>2023</v>
      </c>
      <c r="K5340" s="1">
        <v>104401</v>
      </c>
      <c r="L5340" s="1">
        <v>0</v>
      </c>
      <c r="M5340" s="1">
        <f t="array" ref="M5340">SUMPRODUCT(MAX(ISNUMBER(SEARCH('Class Rules'!$B$6:$B$85,$E5340))*ISNUMBER(SEARCH('Class Rules'!$C$6:$C$85,$F5340))*'Class Rules'!$A$6:$A$85))</f>
        <v>0</v>
      </c>
      <c r="N5340" s="1" t="str">
        <f t="array" ref="N5340">IF($M5340=0,'Class Rules'!$D$3,INDEX('Class Rules'!$D$6:$D$85,MATCH($M5340,'Class Rules'!$A$6:$A$85,0)))</f>
        <v>Passenger LDV</v>
      </c>
      <c r="O5340" s="1" t="str">
        <f t="array" ref="O5340">IF(SUMPRODUCT(MAX(ISNUMBER(SEARCH(Fuel_Rules!$A$6:$A$30,$E5340))*ISNUMBER(SEARCH(Fuel_Rules!$B$6:$B$30,$F5340))*(Fuel_Rules!$A$6:$A$30&lt;&gt;"")))&gt;0,"Plug-in hybrid",IF($G5340="Diesel","Diesel","Gasoline"))</f>
        <v>Gasoline</v>
      </c>
    </row>
    <row r="5341" spans="1:15" ht="15" customHeight="1" x14ac:dyDescent="0.25">
      <c r="A5341" s="1">
        <v>2022</v>
      </c>
      <c r="B5341" s="1" t="s">
        <v>6908</v>
      </c>
      <c r="C5341" s="1" t="s">
        <v>4015</v>
      </c>
      <c r="D5341" s="1" t="s">
        <v>7723</v>
      </c>
      <c r="E5341" s="1" t="s">
        <v>2732</v>
      </c>
      <c r="F5341" s="1" t="s">
        <v>4017</v>
      </c>
      <c r="G5341" s="1" t="s">
        <v>103</v>
      </c>
      <c r="H5341" s="1" t="s">
        <v>437</v>
      </c>
      <c r="I5341" s="1">
        <v>1.5</v>
      </c>
      <c r="J5341" s="1">
        <v>2023</v>
      </c>
      <c r="K5341" s="1">
        <v>100120</v>
      </c>
      <c r="L5341" s="1">
        <v>0</v>
      </c>
      <c r="M5341" s="1">
        <f t="array" ref="M5341">SUMPRODUCT(MAX(ISNUMBER(SEARCH('Class Rules'!$B$6:$B$85,$E5341))*ISNUMBER(SEARCH('Class Rules'!$C$6:$C$85,$F5341))*'Class Rules'!$A$6:$A$85))</f>
        <v>0</v>
      </c>
      <c r="N5341" s="1" t="str">
        <f t="array" ref="N5341">IF($M5341=0,'Class Rules'!$D$3,INDEX('Class Rules'!$D$6:$D$85,MATCH($M5341,'Class Rules'!$A$6:$A$85,0)))</f>
        <v>Passenger LDV</v>
      </c>
      <c r="O5341" s="1" t="str">
        <f t="array" ref="O5341">IF(SUMPRODUCT(MAX(ISNUMBER(SEARCH(Fuel_Rules!$A$6:$A$30,$E5341))*ISNUMBER(SEARCH(Fuel_Rules!$B$6:$B$30,$F5341))*(Fuel_Rules!$A$6:$A$30&lt;&gt;"")))&gt;0,"Plug-in hybrid",IF($G5341="Diesel","Diesel","Gasoline"))</f>
        <v>Gasoline</v>
      </c>
    </row>
    <row r="5342" spans="1:15" ht="15" customHeight="1" x14ac:dyDescent="0.25">
      <c r="A5342" s="1">
        <v>2022</v>
      </c>
      <c r="B5342" s="1" t="s">
        <v>6908</v>
      </c>
      <c r="C5342" s="1" t="s">
        <v>4019</v>
      </c>
      <c r="D5342" s="1" t="s">
        <v>7724</v>
      </c>
      <c r="E5342" s="1" t="s">
        <v>2732</v>
      </c>
      <c r="F5342" s="1" t="s">
        <v>4021</v>
      </c>
      <c r="G5342" s="1" t="s">
        <v>103</v>
      </c>
      <c r="H5342" s="1" t="s">
        <v>437</v>
      </c>
      <c r="I5342" s="1">
        <v>1.5</v>
      </c>
      <c r="J5342" s="1">
        <v>2023</v>
      </c>
      <c r="K5342" s="1">
        <v>116701</v>
      </c>
      <c r="L5342" s="1">
        <v>0</v>
      </c>
      <c r="M5342" s="1">
        <f t="array" ref="M5342">SUMPRODUCT(MAX(ISNUMBER(SEARCH('Class Rules'!$B$6:$B$85,$E5342))*ISNUMBER(SEARCH('Class Rules'!$C$6:$C$85,$F5342))*'Class Rules'!$A$6:$A$85))</f>
        <v>0</v>
      </c>
      <c r="N5342" s="1" t="str">
        <f t="array" ref="N5342">IF($M5342=0,'Class Rules'!$D$3,INDEX('Class Rules'!$D$6:$D$85,MATCH($M5342,'Class Rules'!$A$6:$A$85,0)))</f>
        <v>Passenger LDV</v>
      </c>
      <c r="O5342" s="1" t="str">
        <f t="array" ref="O5342">IF(SUMPRODUCT(MAX(ISNUMBER(SEARCH(Fuel_Rules!$A$6:$A$30,$E5342))*ISNUMBER(SEARCH(Fuel_Rules!$B$6:$B$30,$F5342))*(Fuel_Rules!$A$6:$A$30&lt;&gt;"")))&gt;0,"Plug-in hybrid",IF($G5342="Diesel","Diesel","Gasoline"))</f>
        <v>Gasoline</v>
      </c>
    </row>
    <row r="5343" spans="1:15" ht="15" customHeight="1" x14ac:dyDescent="0.25">
      <c r="A5343" s="1">
        <v>2022</v>
      </c>
      <c r="B5343" s="1" t="s">
        <v>6908</v>
      </c>
      <c r="C5343" s="1" t="s">
        <v>4019</v>
      </c>
      <c r="D5343" s="1" t="s">
        <v>7725</v>
      </c>
      <c r="E5343" s="1" t="s">
        <v>2732</v>
      </c>
      <c r="F5343" s="1" t="s">
        <v>4021</v>
      </c>
      <c r="G5343" s="1" t="s">
        <v>103</v>
      </c>
      <c r="H5343" s="1" t="s">
        <v>437</v>
      </c>
      <c r="I5343" s="1">
        <v>1.5</v>
      </c>
      <c r="J5343" s="1">
        <v>2023</v>
      </c>
      <c r="K5343" s="1">
        <v>112316</v>
      </c>
      <c r="L5343" s="1">
        <v>0</v>
      </c>
      <c r="M5343" s="1">
        <f t="array" ref="M5343">SUMPRODUCT(MAX(ISNUMBER(SEARCH('Class Rules'!$B$6:$B$85,$E5343))*ISNUMBER(SEARCH('Class Rules'!$C$6:$C$85,$F5343))*'Class Rules'!$A$6:$A$85))</f>
        <v>0</v>
      </c>
      <c r="N5343" s="1" t="str">
        <f t="array" ref="N5343">IF($M5343=0,'Class Rules'!$D$3,INDEX('Class Rules'!$D$6:$D$85,MATCH($M5343,'Class Rules'!$A$6:$A$85,0)))</f>
        <v>Passenger LDV</v>
      </c>
      <c r="O5343" s="1" t="str">
        <f t="array" ref="O5343">IF(SUMPRODUCT(MAX(ISNUMBER(SEARCH(Fuel_Rules!$A$6:$A$30,$E5343))*ISNUMBER(SEARCH(Fuel_Rules!$B$6:$B$30,$F5343))*(Fuel_Rules!$A$6:$A$30&lt;&gt;"")))&gt;0,"Plug-in hybrid",IF($G5343="Diesel","Diesel","Gasoline"))</f>
        <v>Gasoline</v>
      </c>
    </row>
    <row r="5344" spans="1:15" ht="15" customHeight="1" x14ac:dyDescent="0.25">
      <c r="A5344" s="1">
        <v>2022</v>
      </c>
      <c r="B5344" s="1" t="s">
        <v>6908</v>
      </c>
      <c r="C5344" s="1" t="s">
        <v>4023</v>
      </c>
      <c r="D5344" s="1" t="s">
        <v>7726</v>
      </c>
      <c r="E5344" s="1" t="s">
        <v>2732</v>
      </c>
      <c r="F5344" s="1" t="s">
        <v>4025</v>
      </c>
      <c r="G5344" s="1" t="s">
        <v>103</v>
      </c>
      <c r="H5344" s="1" t="s">
        <v>437</v>
      </c>
      <c r="I5344" s="1">
        <v>1.5</v>
      </c>
      <c r="J5344" s="1">
        <v>2023</v>
      </c>
      <c r="K5344" s="1">
        <v>101664</v>
      </c>
      <c r="L5344" s="1">
        <v>0</v>
      </c>
      <c r="M5344" s="1">
        <f t="array" ref="M5344">SUMPRODUCT(MAX(ISNUMBER(SEARCH('Class Rules'!$B$6:$B$85,$E5344))*ISNUMBER(SEARCH('Class Rules'!$C$6:$C$85,$F5344))*'Class Rules'!$A$6:$A$85))</f>
        <v>0</v>
      </c>
      <c r="N5344" s="1" t="str">
        <f t="array" ref="N5344">IF($M5344=0,'Class Rules'!$D$3,INDEX('Class Rules'!$D$6:$D$85,MATCH($M5344,'Class Rules'!$A$6:$A$85,0)))</f>
        <v>Passenger LDV</v>
      </c>
      <c r="O5344" s="1" t="str">
        <f t="array" ref="O5344">IF(SUMPRODUCT(MAX(ISNUMBER(SEARCH(Fuel_Rules!$A$6:$A$30,$E5344))*ISNUMBER(SEARCH(Fuel_Rules!$B$6:$B$30,$F5344))*(Fuel_Rules!$A$6:$A$30&lt;&gt;"")))&gt;0,"Plug-in hybrid",IF($G5344="Diesel","Diesel","Gasoline"))</f>
        <v>Gasoline</v>
      </c>
    </row>
    <row r="5345" spans="1:15" ht="15" customHeight="1" x14ac:dyDescent="0.25">
      <c r="A5345" s="1">
        <v>2022</v>
      </c>
      <c r="B5345" s="1" t="s">
        <v>6908</v>
      </c>
      <c r="C5345" s="1" t="s">
        <v>4023</v>
      </c>
      <c r="D5345" s="1" t="s">
        <v>7727</v>
      </c>
      <c r="E5345" s="1" t="s">
        <v>2732</v>
      </c>
      <c r="F5345" s="1" t="s">
        <v>4025</v>
      </c>
      <c r="G5345" s="1" t="s">
        <v>103</v>
      </c>
      <c r="H5345" s="1" t="s">
        <v>437</v>
      </c>
      <c r="I5345" s="1">
        <v>1.5</v>
      </c>
      <c r="J5345" s="1">
        <v>2023</v>
      </c>
      <c r="K5345" s="1">
        <v>98105</v>
      </c>
      <c r="L5345" s="1">
        <v>0</v>
      </c>
      <c r="M5345" s="1">
        <f t="array" ref="M5345">SUMPRODUCT(MAX(ISNUMBER(SEARCH('Class Rules'!$B$6:$B$85,$E5345))*ISNUMBER(SEARCH('Class Rules'!$C$6:$C$85,$F5345))*'Class Rules'!$A$6:$A$85))</f>
        <v>0</v>
      </c>
      <c r="N5345" s="1" t="str">
        <f t="array" ref="N5345">IF($M5345=0,'Class Rules'!$D$3,INDEX('Class Rules'!$D$6:$D$85,MATCH($M5345,'Class Rules'!$A$6:$A$85,0)))</f>
        <v>Passenger LDV</v>
      </c>
      <c r="O5345" s="1" t="str">
        <f t="array" ref="O5345">IF(SUMPRODUCT(MAX(ISNUMBER(SEARCH(Fuel_Rules!$A$6:$A$30,$E5345))*ISNUMBER(SEARCH(Fuel_Rules!$B$6:$B$30,$F5345))*(Fuel_Rules!$A$6:$A$30&lt;&gt;"")))&gt;0,"Plug-in hybrid",IF($G5345="Diesel","Diesel","Gasoline"))</f>
        <v>Gasoline</v>
      </c>
    </row>
    <row r="5346" spans="1:15" ht="15" customHeight="1" x14ac:dyDescent="0.25">
      <c r="A5346" s="1">
        <v>2022</v>
      </c>
      <c r="B5346" s="1" t="s">
        <v>6908</v>
      </c>
      <c r="C5346" s="1" t="s">
        <v>4027</v>
      </c>
      <c r="D5346" s="1" t="s">
        <v>7728</v>
      </c>
      <c r="E5346" s="1" t="s">
        <v>2732</v>
      </c>
      <c r="F5346" s="1" t="s">
        <v>4029</v>
      </c>
      <c r="G5346" s="1" t="s">
        <v>103</v>
      </c>
      <c r="H5346" s="1" t="s">
        <v>437</v>
      </c>
      <c r="I5346" s="1">
        <v>1.5</v>
      </c>
      <c r="J5346" s="1">
        <v>2023</v>
      </c>
      <c r="K5346" s="1">
        <v>112499</v>
      </c>
      <c r="L5346" s="1">
        <v>0</v>
      </c>
      <c r="M5346" s="1">
        <f t="array" ref="M5346">SUMPRODUCT(MAX(ISNUMBER(SEARCH('Class Rules'!$B$6:$B$85,$E5346))*ISNUMBER(SEARCH('Class Rules'!$C$6:$C$85,$F5346))*'Class Rules'!$A$6:$A$85))</f>
        <v>0</v>
      </c>
      <c r="N5346" s="1" t="str">
        <f t="array" ref="N5346">IF($M5346=0,'Class Rules'!$D$3,INDEX('Class Rules'!$D$6:$D$85,MATCH($M5346,'Class Rules'!$A$6:$A$85,0)))</f>
        <v>Passenger LDV</v>
      </c>
      <c r="O5346" s="1" t="str">
        <f t="array" ref="O5346">IF(SUMPRODUCT(MAX(ISNUMBER(SEARCH(Fuel_Rules!$A$6:$A$30,$E5346))*ISNUMBER(SEARCH(Fuel_Rules!$B$6:$B$30,$F5346))*(Fuel_Rules!$A$6:$A$30&lt;&gt;"")))&gt;0,"Plug-in hybrid",IF($G5346="Diesel","Diesel","Gasoline"))</f>
        <v>Gasoline</v>
      </c>
    </row>
    <row r="5347" spans="1:15" ht="15" customHeight="1" x14ac:dyDescent="0.25">
      <c r="A5347" s="1">
        <v>2022</v>
      </c>
      <c r="B5347" s="1" t="s">
        <v>6908</v>
      </c>
      <c r="C5347" s="1" t="s">
        <v>4027</v>
      </c>
      <c r="D5347" s="1" t="s">
        <v>7729</v>
      </c>
      <c r="E5347" s="1" t="s">
        <v>2732</v>
      </c>
      <c r="F5347" s="1" t="s">
        <v>4029</v>
      </c>
      <c r="G5347" s="1" t="s">
        <v>103</v>
      </c>
      <c r="H5347" s="1" t="s">
        <v>437</v>
      </c>
      <c r="I5347" s="1">
        <v>1.5</v>
      </c>
      <c r="J5347" s="1">
        <v>2023</v>
      </c>
      <c r="K5347" s="1">
        <v>108560</v>
      </c>
      <c r="L5347" s="1">
        <v>0</v>
      </c>
      <c r="M5347" s="1">
        <f t="array" ref="M5347">SUMPRODUCT(MAX(ISNUMBER(SEARCH('Class Rules'!$B$6:$B$85,$E5347))*ISNUMBER(SEARCH('Class Rules'!$C$6:$C$85,$F5347))*'Class Rules'!$A$6:$A$85))</f>
        <v>0</v>
      </c>
      <c r="N5347" s="1" t="str">
        <f t="array" ref="N5347">IF($M5347=0,'Class Rules'!$D$3,INDEX('Class Rules'!$D$6:$D$85,MATCH($M5347,'Class Rules'!$A$6:$A$85,0)))</f>
        <v>Passenger LDV</v>
      </c>
      <c r="O5347" s="1" t="str">
        <f t="array" ref="O5347">IF(SUMPRODUCT(MAX(ISNUMBER(SEARCH(Fuel_Rules!$A$6:$A$30,$E5347))*ISNUMBER(SEARCH(Fuel_Rules!$B$6:$B$30,$F5347))*(Fuel_Rules!$A$6:$A$30&lt;&gt;"")))&gt;0,"Plug-in hybrid",IF($G5347="Diesel","Diesel","Gasoline"))</f>
        <v>Gasoline</v>
      </c>
    </row>
    <row r="5348" spans="1:15" ht="15" customHeight="1" x14ac:dyDescent="0.25">
      <c r="A5348" s="1">
        <v>2022</v>
      </c>
      <c r="B5348" s="1" t="s">
        <v>6908</v>
      </c>
      <c r="C5348" s="1" t="s">
        <v>6809</v>
      </c>
      <c r="D5348" s="1" t="s">
        <v>7730</v>
      </c>
      <c r="E5348" s="1" t="s">
        <v>2732</v>
      </c>
      <c r="F5348" s="1" t="s">
        <v>6811</v>
      </c>
      <c r="G5348" s="1" t="s">
        <v>105</v>
      </c>
      <c r="H5348" s="1" t="s">
        <v>437</v>
      </c>
      <c r="I5348" s="1">
        <v>2.8</v>
      </c>
      <c r="J5348" s="1">
        <v>2023</v>
      </c>
      <c r="K5348" s="1">
        <v>351845</v>
      </c>
      <c r="L5348" s="1">
        <v>0</v>
      </c>
      <c r="M5348" s="1">
        <f t="array" ref="M5348">SUMPRODUCT(MAX(ISNUMBER(SEARCH('Class Rules'!$B$6:$B$85,$E5348))*ISNUMBER(SEARCH('Class Rules'!$C$6:$C$85,$F5348))*'Class Rules'!$A$6:$A$85))</f>
        <v>12</v>
      </c>
      <c r="N5348" s="1" t="str">
        <f t="array" ref="N5348">IF($M5348=0,'Class Rules'!$D$3,INDEX('Class Rules'!$D$6:$D$85,MATCH($M5348,'Class Rules'!$A$6:$A$85,0)))</f>
        <v>Freight LDV</v>
      </c>
      <c r="O5348" s="1" t="str">
        <f t="array" ref="O5348">IF(SUMPRODUCT(MAX(ISNUMBER(SEARCH(Fuel_Rules!$A$6:$A$30,$E5348))*ISNUMBER(SEARCH(Fuel_Rules!$B$6:$B$30,$F5348))*(Fuel_Rules!$A$6:$A$30&lt;&gt;"")))&gt;0,"Plug-in hybrid",IF($G5348="Diesel","Diesel","Gasoline"))</f>
        <v>Diesel</v>
      </c>
    </row>
    <row r="5349" spans="1:15" ht="15" customHeight="1" x14ac:dyDescent="0.25">
      <c r="A5349" s="1">
        <v>2022</v>
      </c>
      <c r="B5349" s="1" t="s">
        <v>6908</v>
      </c>
      <c r="C5349" s="1" t="s">
        <v>2812</v>
      </c>
      <c r="D5349" s="1" t="s">
        <v>7731</v>
      </c>
      <c r="E5349" s="1" t="s">
        <v>2732</v>
      </c>
      <c r="F5349" s="1" t="s">
        <v>2814</v>
      </c>
      <c r="G5349" s="1" t="s">
        <v>103</v>
      </c>
      <c r="H5349" s="1" t="s">
        <v>437</v>
      </c>
      <c r="I5349" s="1">
        <v>2</v>
      </c>
      <c r="J5349" s="1">
        <v>2023</v>
      </c>
      <c r="K5349" s="1">
        <v>144625</v>
      </c>
      <c r="L5349" s="1">
        <v>0</v>
      </c>
      <c r="M5349" s="1">
        <f t="array" ref="M5349">SUMPRODUCT(MAX(ISNUMBER(SEARCH('Class Rules'!$B$6:$B$85,$E5349))*ISNUMBER(SEARCH('Class Rules'!$C$6:$C$85,$F5349))*'Class Rules'!$A$6:$A$85))</f>
        <v>0</v>
      </c>
      <c r="N5349" s="1" t="str">
        <f t="array" ref="N5349">IF($M5349=0,'Class Rules'!$D$3,INDEX('Class Rules'!$D$6:$D$85,MATCH($M5349,'Class Rules'!$A$6:$A$85,0)))</f>
        <v>Passenger LDV</v>
      </c>
      <c r="O5349" s="1" t="str">
        <f t="array" ref="O5349">IF(SUMPRODUCT(MAX(ISNUMBER(SEARCH(Fuel_Rules!$A$6:$A$30,$E5349))*ISNUMBER(SEARCH(Fuel_Rules!$B$6:$B$30,$F5349))*(Fuel_Rules!$A$6:$A$30&lt;&gt;"")))&gt;0,"Plug-in hybrid",IF($G5349="Diesel","Diesel","Gasoline"))</f>
        <v>Gasoline</v>
      </c>
    </row>
    <row r="5350" spans="1:15" ht="15" customHeight="1" x14ac:dyDescent="0.25">
      <c r="A5350" s="1">
        <v>2022</v>
      </c>
      <c r="B5350" s="1" t="s">
        <v>6908</v>
      </c>
      <c r="C5350" s="1" t="s">
        <v>2812</v>
      </c>
      <c r="D5350" s="1" t="s">
        <v>7732</v>
      </c>
      <c r="E5350" s="1" t="s">
        <v>2732</v>
      </c>
      <c r="F5350" s="1" t="s">
        <v>2814</v>
      </c>
      <c r="G5350" s="1" t="s">
        <v>103</v>
      </c>
      <c r="H5350" s="1" t="s">
        <v>437</v>
      </c>
      <c r="I5350" s="1">
        <v>2</v>
      </c>
      <c r="J5350" s="1">
        <v>2023</v>
      </c>
      <c r="K5350" s="1">
        <v>139563</v>
      </c>
      <c r="L5350" s="1">
        <v>0</v>
      </c>
      <c r="M5350" s="1">
        <f t="array" ref="M5350">SUMPRODUCT(MAX(ISNUMBER(SEARCH('Class Rules'!$B$6:$B$85,$E5350))*ISNUMBER(SEARCH('Class Rules'!$C$6:$C$85,$F5350))*'Class Rules'!$A$6:$A$85))</f>
        <v>0</v>
      </c>
      <c r="N5350" s="1" t="str">
        <f t="array" ref="N5350">IF($M5350=0,'Class Rules'!$D$3,INDEX('Class Rules'!$D$6:$D$85,MATCH($M5350,'Class Rules'!$A$6:$A$85,0)))</f>
        <v>Passenger LDV</v>
      </c>
      <c r="O5350" s="1" t="str">
        <f t="array" ref="O5350">IF(SUMPRODUCT(MAX(ISNUMBER(SEARCH(Fuel_Rules!$A$6:$A$30,$E5350))*ISNUMBER(SEARCH(Fuel_Rules!$B$6:$B$30,$F5350))*(Fuel_Rules!$A$6:$A$30&lt;&gt;"")))&gt;0,"Plug-in hybrid",IF($G5350="Diesel","Diesel","Gasoline"))</f>
        <v>Gasoline</v>
      </c>
    </row>
    <row r="5351" spans="1:15" ht="15" customHeight="1" x14ac:dyDescent="0.25">
      <c r="A5351" s="1">
        <v>2022</v>
      </c>
      <c r="B5351" s="1" t="s">
        <v>6908</v>
      </c>
      <c r="C5351" s="1" t="s">
        <v>2815</v>
      </c>
      <c r="D5351" s="1" t="s">
        <v>7733</v>
      </c>
      <c r="E5351" s="1" t="s">
        <v>2732</v>
      </c>
      <c r="F5351" s="1" t="s">
        <v>2817</v>
      </c>
      <c r="G5351" s="1" t="s">
        <v>103</v>
      </c>
      <c r="H5351" s="1" t="s">
        <v>437</v>
      </c>
      <c r="I5351" s="1">
        <v>1.8</v>
      </c>
      <c r="J5351" s="1">
        <v>2023</v>
      </c>
      <c r="K5351" s="1">
        <v>177125</v>
      </c>
      <c r="L5351" s="1">
        <v>0</v>
      </c>
      <c r="M5351" s="1">
        <f t="array" ref="M5351">SUMPRODUCT(MAX(ISNUMBER(SEARCH('Class Rules'!$B$6:$B$85,$E5351))*ISNUMBER(SEARCH('Class Rules'!$C$6:$C$85,$F5351))*'Class Rules'!$A$6:$A$85))</f>
        <v>0</v>
      </c>
      <c r="N5351" s="1" t="str">
        <f t="array" ref="N5351">IF($M5351=0,'Class Rules'!$D$3,INDEX('Class Rules'!$D$6:$D$85,MATCH($M5351,'Class Rules'!$A$6:$A$85,0)))</f>
        <v>Passenger LDV</v>
      </c>
      <c r="O5351" s="1" t="str">
        <f t="array" ref="O5351">IF(SUMPRODUCT(MAX(ISNUMBER(SEARCH(Fuel_Rules!$A$6:$A$30,$E5351))*ISNUMBER(SEARCH(Fuel_Rules!$B$6:$B$30,$F5351))*(Fuel_Rules!$A$6:$A$30&lt;&gt;"")))&gt;0,"Plug-in hybrid",IF($G5351="Diesel","Diesel","Gasoline"))</f>
        <v>Gasoline</v>
      </c>
    </row>
    <row r="5352" spans="1:15" ht="15" customHeight="1" x14ac:dyDescent="0.25">
      <c r="A5352" s="1">
        <v>2022</v>
      </c>
      <c r="B5352" s="1" t="s">
        <v>6908</v>
      </c>
      <c r="C5352" s="1" t="s">
        <v>2815</v>
      </c>
      <c r="D5352" s="1" t="s">
        <v>7734</v>
      </c>
      <c r="E5352" s="1" t="s">
        <v>2732</v>
      </c>
      <c r="F5352" s="1" t="s">
        <v>2817</v>
      </c>
      <c r="G5352" s="1" t="s">
        <v>103</v>
      </c>
      <c r="H5352" s="1" t="s">
        <v>437</v>
      </c>
      <c r="I5352" s="1">
        <v>1.8</v>
      </c>
      <c r="J5352" s="1">
        <v>2023</v>
      </c>
      <c r="K5352" s="1">
        <v>170805</v>
      </c>
      <c r="L5352" s="1">
        <v>0</v>
      </c>
      <c r="M5352" s="1">
        <f t="array" ref="M5352">SUMPRODUCT(MAX(ISNUMBER(SEARCH('Class Rules'!$B$6:$B$85,$E5352))*ISNUMBER(SEARCH('Class Rules'!$C$6:$C$85,$F5352))*'Class Rules'!$A$6:$A$85))</f>
        <v>0</v>
      </c>
      <c r="N5352" s="1" t="str">
        <f t="array" ref="N5352">IF($M5352=0,'Class Rules'!$D$3,INDEX('Class Rules'!$D$6:$D$85,MATCH($M5352,'Class Rules'!$A$6:$A$85,0)))</f>
        <v>Passenger LDV</v>
      </c>
      <c r="O5352" s="1" t="str">
        <f t="array" ref="O5352">IF(SUMPRODUCT(MAX(ISNUMBER(SEARCH(Fuel_Rules!$A$6:$A$30,$E5352))*ISNUMBER(SEARCH(Fuel_Rules!$B$6:$B$30,$F5352))*(Fuel_Rules!$A$6:$A$30&lt;&gt;"")))&gt;0,"Plug-in hybrid",IF($G5352="Diesel","Diesel","Gasoline"))</f>
        <v>Gasoline</v>
      </c>
    </row>
    <row r="5353" spans="1:15" ht="15" customHeight="1" x14ac:dyDescent="0.25">
      <c r="A5353" s="1">
        <v>2022</v>
      </c>
      <c r="B5353" s="1" t="s">
        <v>6908</v>
      </c>
      <c r="C5353" s="1" t="s">
        <v>2818</v>
      </c>
      <c r="D5353" s="1" t="s">
        <v>7735</v>
      </c>
      <c r="E5353" s="1" t="s">
        <v>2732</v>
      </c>
      <c r="F5353" s="1" t="s">
        <v>2820</v>
      </c>
      <c r="G5353" s="1" t="s">
        <v>103</v>
      </c>
      <c r="H5353" s="1" t="s">
        <v>437</v>
      </c>
      <c r="I5353" s="1">
        <v>1.8</v>
      </c>
      <c r="J5353" s="1">
        <v>2023</v>
      </c>
      <c r="K5353" s="1">
        <v>183316</v>
      </c>
      <c r="L5353" s="1">
        <v>0</v>
      </c>
      <c r="M5353" s="1">
        <f t="array" ref="M5353">SUMPRODUCT(MAX(ISNUMBER(SEARCH('Class Rules'!$B$6:$B$85,$E5353))*ISNUMBER(SEARCH('Class Rules'!$C$6:$C$85,$F5353))*'Class Rules'!$A$6:$A$85))</f>
        <v>0</v>
      </c>
      <c r="N5353" s="1" t="str">
        <f t="array" ref="N5353">IF($M5353=0,'Class Rules'!$D$3,INDEX('Class Rules'!$D$6:$D$85,MATCH($M5353,'Class Rules'!$A$6:$A$85,0)))</f>
        <v>Passenger LDV</v>
      </c>
      <c r="O5353" s="1" t="str">
        <f t="array" ref="O5353">IF(SUMPRODUCT(MAX(ISNUMBER(SEARCH(Fuel_Rules!$A$6:$A$30,$E5353))*ISNUMBER(SEARCH(Fuel_Rules!$B$6:$B$30,$F5353))*(Fuel_Rules!$A$6:$A$30&lt;&gt;"")))&gt;0,"Plug-in hybrid",IF($G5353="Diesel","Diesel","Gasoline"))</f>
        <v>Gasoline</v>
      </c>
    </row>
    <row r="5354" spans="1:15" ht="15" customHeight="1" x14ac:dyDescent="0.25">
      <c r="A5354" s="1">
        <v>2022</v>
      </c>
      <c r="B5354" s="1" t="s">
        <v>6908</v>
      </c>
      <c r="C5354" s="1" t="s">
        <v>2818</v>
      </c>
      <c r="D5354" s="1" t="s">
        <v>7736</v>
      </c>
      <c r="E5354" s="1" t="s">
        <v>2732</v>
      </c>
      <c r="F5354" s="1" t="s">
        <v>2820</v>
      </c>
      <c r="G5354" s="1" t="s">
        <v>103</v>
      </c>
      <c r="H5354" s="1" t="s">
        <v>437</v>
      </c>
      <c r="I5354" s="1">
        <v>1.8</v>
      </c>
      <c r="J5354" s="1">
        <v>2023</v>
      </c>
      <c r="K5354" s="1">
        <v>176521</v>
      </c>
      <c r="L5354" s="1">
        <v>0</v>
      </c>
      <c r="M5354" s="1">
        <f t="array" ref="M5354">SUMPRODUCT(MAX(ISNUMBER(SEARCH('Class Rules'!$B$6:$B$85,$E5354))*ISNUMBER(SEARCH('Class Rules'!$C$6:$C$85,$F5354))*'Class Rules'!$A$6:$A$85))</f>
        <v>0</v>
      </c>
      <c r="N5354" s="1" t="str">
        <f t="array" ref="N5354">IF($M5354=0,'Class Rules'!$D$3,INDEX('Class Rules'!$D$6:$D$85,MATCH($M5354,'Class Rules'!$A$6:$A$85,0)))</f>
        <v>Passenger LDV</v>
      </c>
      <c r="O5354" s="1" t="str">
        <f t="array" ref="O5354">IF(SUMPRODUCT(MAX(ISNUMBER(SEARCH(Fuel_Rules!$A$6:$A$30,$E5354))*ISNUMBER(SEARCH(Fuel_Rules!$B$6:$B$30,$F5354))*(Fuel_Rules!$A$6:$A$30&lt;&gt;"")))&gt;0,"Plug-in hybrid",IF($G5354="Diesel","Diesel","Gasoline"))</f>
        <v>Gasoline</v>
      </c>
    </row>
    <row r="5355" spans="1:15" ht="15" customHeight="1" x14ac:dyDescent="0.25">
      <c r="A5355" s="1">
        <v>2022</v>
      </c>
      <c r="B5355" s="1" t="s">
        <v>6908</v>
      </c>
      <c r="C5355" s="1" t="s">
        <v>2821</v>
      </c>
      <c r="D5355" s="1" t="s">
        <v>7737</v>
      </c>
      <c r="E5355" s="1" t="s">
        <v>2732</v>
      </c>
      <c r="F5355" s="1" t="s">
        <v>2823</v>
      </c>
      <c r="G5355" s="1" t="s">
        <v>103</v>
      </c>
      <c r="H5355" s="1" t="s">
        <v>437</v>
      </c>
      <c r="I5355" s="1">
        <v>1.3</v>
      </c>
      <c r="J5355" s="1">
        <v>2023</v>
      </c>
      <c r="K5355" s="1">
        <v>91192</v>
      </c>
      <c r="L5355" s="1">
        <v>0</v>
      </c>
      <c r="M5355" s="1">
        <f t="array" ref="M5355">SUMPRODUCT(MAX(ISNUMBER(SEARCH('Class Rules'!$B$6:$B$85,$E5355))*ISNUMBER(SEARCH('Class Rules'!$C$6:$C$85,$F5355))*'Class Rules'!$A$6:$A$85))</f>
        <v>0</v>
      </c>
      <c r="N5355" s="1" t="str">
        <f t="array" ref="N5355">IF($M5355=0,'Class Rules'!$D$3,INDEX('Class Rules'!$D$6:$D$85,MATCH($M5355,'Class Rules'!$A$6:$A$85,0)))</f>
        <v>Passenger LDV</v>
      </c>
      <c r="O5355" s="1" t="str">
        <f t="array" ref="O5355">IF(SUMPRODUCT(MAX(ISNUMBER(SEARCH(Fuel_Rules!$A$6:$A$30,$E5355))*ISNUMBER(SEARCH(Fuel_Rules!$B$6:$B$30,$F5355))*(Fuel_Rules!$A$6:$A$30&lt;&gt;"")))&gt;0,"Plug-in hybrid",IF($G5355="Diesel","Diesel","Gasoline"))</f>
        <v>Gasoline</v>
      </c>
    </row>
    <row r="5356" spans="1:15" ht="15" customHeight="1" x14ac:dyDescent="0.25">
      <c r="A5356" s="1">
        <v>2022</v>
      </c>
      <c r="B5356" s="1" t="s">
        <v>6908</v>
      </c>
      <c r="C5356" s="1" t="s">
        <v>2824</v>
      </c>
      <c r="D5356" s="1" t="s">
        <v>7738</v>
      </c>
      <c r="E5356" s="1" t="s">
        <v>2732</v>
      </c>
      <c r="F5356" s="1" t="s">
        <v>2826</v>
      </c>
      <c r="G5356" s="1" t="s">
        <v>103</v>
      </c>
      <c r="H5356" s="1" t="s">
        <v>437</v>
      </c>
      <c r="I5356" s="1">
        <v>1.5</v>
      </c>
      <c r="J5356" s="1">
        <v>2023</v>
      </c>
      <c r="K5356" s="1">
        <v>96693</v>
      </c>
      <c r="L5356" s="1">
        <v>0</v>
      </c>
      <c r="M5356" s="1">
        <f t="array" ref="M5356">SUMPRODUCT(MAX(ISNUMBER(SEARCH('Class Rules'!$B$6:$B$85,$E5356))*ISNUMBER(SEARCH('Class Rules'!$C$6:$C$85,$F5356))*'Class Rules'!$A$6:$A$85))</f>
        <v>0</v>
      </c>
      <c r="N5356" s="1" t="str">
        <f t="array" ref="N5356">IF($M5356=0,'Class Rules'!$D$3,INDEX('Class Rules'!$D$6:$D$85,MATCH($M5356,'Class Rules'!$A$6:$A$85,0)))</f>
        <v>Passenger LDV</v>
      </c>
      <c r="O5356" s="1" t="str">
        <f t="array" ref="O5356">IF(SUMPRODUCT(MAX(ISNUMBER(SEARCH(Fuel_Rules!$A$6:$A$30,$E5356))*ISNUMBER(SEARCH(Fuel_Rules!$B$6:$B$30,$F5356))*(Fuel_Rules!$A$6:$A$30&lt;&gt;"")))&gt;0,"Plug-in hybrid",IF($G5356="Diesel","Diesel","Gasoline"))</f>
        <v>Gasoline</v>
      </c>
    </row>
    <row r="5357" spans="1:15" ht="15" customHeight="1" x14ac:dyDescent="0.25">
      <c r="A5357" s="1">
        <v>2022</v>
      </c>
      <c r="B5357" s="1" t="s">
        <v>6908</v>
      </c>
      <c r="C5357" s="1" t="s">
        <v>2827</v>
      </c>
      <c r="D5357" s="1" t="s">
        <v>7739</v>
      </c>
      <c r="E5357" s="1" t="s">
        <v>2732</v>
      </c>
      <c r="F5357" s="1" t="s">
        <v>2829</v>
      </c>
      <c r="G5357" s="1" t="s">
        <v>103</v>
      </c>
      <c r="H5357" s="1" t="s">
        <v>437</v>
      </c>
      <c r="I5357" s="1">
        <v>1.5</v>
      </c>
      <c r="J5357" s="1">
        <v>2023</v>
      </c>
      <c r="K5357" s="1">
        <v>96820</v>
      </c>
      <c r="L5357" s="1">
        <v>0</v>
      </c>
      <c r="M5357" s="1">
        <f t="array" ref="M5357">SUMPRODUCT(MAX(ISNUMBER(SEARCH('Class Rules'!$B$6:$B$85,$E5357))*ISNUMBER(SEARCH('Class Rules'!$C$6:$C$85,$F5357))*'Class Rules'!$A$6:$A$85))</f>
        <v>0</v>
      </c>
      <c r="N5357" s="1" t="str">
        <f t="array" ref="N5357">IF($M5357=0,'Class Rules'!$D$3,INDEX('Class Rules'!$D$6:$D$85,MATCH($M5357,'Class Rules'!$A$6:$A$85,0)))</f>
        <v>Passenger LDV</v>
      </c>
      <c r="O5357" s="1" t="str">
        <f t="array" ref="O5357">IF(SUMPRODUCT(MAX(ISNUMBER(SEARCH(Fuel_Rules!$A$6:$A$30,$E5357))*ISNUMBER(SEARCH(Fuel_Rules!$B$6:$B$30,$F5357))*(Fuel_Rules!$A$6:$A$30&lt;&gt;"")))&gt;0,"Plug-in hybrid",IF($G5357="Diesel","Diesel","Gasoline"))</f>
        <v>Gasoline</v>
      </c>
    </row>
    <row r="5358" spans="1:15" ht="15" customHeight="1" x14ac:dyDescent="0.25">
      <c r="A5358" s="1">
        <v>2022</v>
      </c>
      <c r="B5358" s="1" t="s">
        <v>6908</v>
      </c>
      <c r="C5358" s="1" t="s">
        <v>2830</v>
      </c>
      <c r="D5358" s="1" t="s">
        <v>7740</v>
      </c>
      <c r="E5358" s="1" t="s">
        <v>2732</v>
      </c>
      <c r="F5358" s="1" t="s">
        <v>2832</v>
      </c>
      <c r="G5358" s="1" t="s">
        <v>103</v>
      </c>
      <c r="H5358" s="1" t="s">
        <v>437</v>
      </c>
      <c r="I5358" s="1">
        <v>1.5</v>
      </c>
      <c r="J5358" s="1">
        <v>2023</v>
      </c>
      <c r="K5358" s="1">
        <v>101280</v>
      </c>
      <c r="L5358" s="1">
        <v>0</v>
      </c>
      <c r="M5358" s="1">
        <f t="array" ref="M5358">SUMPRODUCT(MAX(ISNUMBER(SEARCH('Class Rules'!$B$6:$B$85,$E5358))*ISNUMBER(SEARCH('Class Rules'!$C$6:$C$85,$F5358))*'Class Rules'!$A$6:$A$85))</f>
        <v>0</v>
      </c>
      <c r="N5358" s="1" t="str">
        <f t="array" ref="N5358">IF($M5358=0,'Class Rules'!$D$3,INDEX('Class Rules'!$D$6:$D$85,MATCH($M5358,'Class Rules'!$A$6:$A$85,0)))</f>
        <v>Passenger LDV</v>
      </c>
      <c r="O5358" s="1" t="str">
        <f t="array" ref="O5358">IF(SUMPRODUCT(MAX(ISNUMBER(SEARCH(Fuel_Rules!$A$6:$A$30,$E5358))*ISNUMBER(SEARCH(Fuel_Rules!$B$6:$B$30,$F5358))*(Fuel_Rules!$A$6:$A$30&lt;&gt;"")))&gt;0,"Plug-in hybrid",IF($G5358="Diesel","Diesel","Gasoline"))</f>
        <v>Gasoline</v>
      </c>
    </row>
    <row r="5359" spans="1:15" ht="15" customHeight="1" x14ac:dyDescent="0.25">
      <c r="A5359" s="1">
        <v>2022</v>
      </c>
      <c r="B5359" s="1" t="s">
        <v>6908</v>
      </c>
      <c r="C5359" s="1" t="s">
        <v>2833</v>
      </c>
      <c r="D5359" s="1" t="s">
        <v>7741</v>
      </c>
      <c r="E5359" s="1" t="s">
        <v>2732</v>
      </c>
      <c r="F5359" s="1" t="s">
        <v>2835</v>
      </c>
      <c r="G5359" s="1" t="s">
        <v>103</v>
      </c>
      <c r="H5359" s="1" t="s">
        <v>437</v>
      </c>
      <c r="I5359" s="1">
        <v>1.5</v>
      </c>
      <c r="J5359" s="1">
        <v>2023</v>
      </c>
      <c r="K5359" s="1">
        <v>106560</v>
      </c>
      <c r="L5359" s="1">
        <v>0</v>
      </c>
      <c r="M5359" s="1">
        <f t="array" ref="M5359">SUMPRODUCT(MAX(ISNUMBER(SEARCH('Class Rules'!$B$6:$B$85,$E5359))*ISNUMBER(SEARCH('Class Rules'!$C$6:$C$85,$F5359))*'Class Rules'!$A$6:$A$85))</f>
        <v>0</v>
      </c>
      <c r="N5359" s="1" t="str">
        <f t="array" ref="N5359">IF($M5359=0,'Class Rules'!$D$3,INDEX('Class Rules'!$D$6:$D$85,MATCH($M5359,'Class Rules'!$A$6:$A$85,0)))</f>
        <v>Passenger LDV</v>
      </c>
      <c r="O5359" s="1" t="str">
        <f t="array" ref="O5359">IF(SUMPRODUCT(MAX(ISNUMBER(SEARCH(Fuel_Rules!$A$6:$A$30,$E5359))*ISNUMBER(SEARCH(Fuel_Rules!$B$6:$B$30,$F5359))*(Fuel_Rules!$A$6:$A$30&lt;&gt;"")))&gt;0,"Plug-in hybrid",IF($G5359="Diesel","Diesel","Gasoline"))</f>
        <v>Gasoline</v>
      </c>
    </row>
    <row r="5360" spans="1:15" ht="15" customHeight="1" x14ac:dyDescent="0.25">
      <c r="A5360" s="1">
        <v>2022</v>
      </c>
      <c r="B5360" s="1" t="s">
        <v>6908</v>
      </c>
      <c r="C5360" s="1" t="s">
        <v>2836</v>
      </c>
      <c r="D5360" s="1" t="s">
        <v>7742</v>
      </c>
      <c r="E5360" s="1" t="s">
        <v>2732</v>
      </c>
      <c r="F5360" s="1" t="s">
        <v>2838</v>
      </c>
      <c r="G5360" s="1" t="s">
        <v>103</v>
      </c>
      <c r="H5360" s="1" t="s">
        <v>437</v>
      </c>
      <c r="I5360" s="1">
        <v>1.5</v>
      </c>
      <c r="J5360" s="1">
        <v>2023</v>
      </c>
      <c r="K5360" s="1">
        <v>107126</v>
      </c>
      <c r="L5360" s="1">
        <v>0</v>
      </c>
      <c r="M5360" s="1">
        <f t="array" ref="M5360">SUMPRODUCT(MAX(ISNUMBER(SEARCH('Class Rules'!$B$6:$B$85,$E5360))*ISNUMBER(SEARCH('Class Rules'!$C$6:$C$85,$F5360))*'Class Rules'!$A$6:$A$85))</f>
        <v>0</v>
      </c>
      <c r="N5360" s="1" t="str">
        <f t="array" ref="N5360">IF($M5360=0,'Class Rules'!$D$3,INDEX('Class Rules'!$D$6:$D$85,MATCH($M5360,'Class Rules'!$A$6:$A$85,0)))</f>
        <v>Passenger LDV</v>
      </c>
      <c r="O5360" s="1" t="str">
        <f t="array" ref="O5360">IF(SUMPRODUCT(MAX(ISNUMBER(SEARCH(Fuel_Rules!$A$6:$A$30,$E5360))*ISNUMBER(SEARCH(Fuel_Rules!$B$6:$B$30,$F5360))*(Fuel_Rules!$A$6:$A$30&lt;&gt;"")))&gt;0,"Plug-in hybrid",IF($G5360="Diesel","Diesel","Gasoline"))</f>
        <v>Gasoline</v>
      </c>
    </row>
    <row r="5361" spans="1:15" ht="15" customHeight="1" x14ac:dyDescent="0.25">
      <c r="A5361" s="1">
        <v>2022</v>
      </c>
      <c r="B5361" s="1" t="s">
        <v>6908</v>
      </c>
      <c r="C5361" s="1" t="s">
        <v>2842</v>
      </c>
      <c r="D5361" s="1" t="s">
        <v>7743</v>
      </c>
      <c r="E5361" s="1" t="s">
        <v>2732</v>
      </c>
      <c r="F5361" s="1" t="s">
        <v>2844</v>
      </c>
      <c r="G5361" s="1" t="s">
        <v>103</v>
      </c>
      <c r="H5361" s="1" t="s">
        <v>437</v>
      </c>
      <c r="I5361" s="1">
        <v>1.5</v>
      </c>
      <c r="J5361" s="1">
        <v>2023</v>
      </c>
      <c r="K5361" s="1">
        <v>114812</v>
      </c>
      <c r="L5361" s="1">
        <v>0</v>
      </c>
      <c r="M5361" s="1">
        <f t="array" ref="M5361">SUMPRODUCT(MAX(ISNUMBER(SEARCH('Class Rules'!$B$6:$B$85,$E5361))*ISNUMBER(SEARCH('Class Rules'!$C$6:$C$85,$F5361))*'Class Rules'!$A$6:$A$85))</f>
        <v>0</v>
      </c>
      <c r="N5361" s="1" t="str">
        <f t="array" ref="N5361">IF($M5361=0,'Class Rules'!$D$3,INDEX('Class Rules'!$D$6:$D$85,MATCH($M5361,'Class Rules'!$A$6:$A$85,0)))</f>
        <v>Passenger LDV</v>
      </c>
      <c r="O5361" s="1" t="str">
        <f t="array" ref="O5361">IF(SUMPRODUCT(MAX(ISNUMBER(SEARCH(Fuel_Rules!$A$6:$A$30,$E5361))*ISNUMBER(SEARCH(Fuel_Rules!$B$6:$B$30,$F5361))*(Fuel_Rules!$A$6:$A$30&lt;&gt;"")))&gt;0,"Plug-in hybrid",IF($G5361="Diesel","Diesel","Gasoline"))</f>
        <v>Gasoline</v>
      </c>
    </row>
    <row r="5362" spans="1:15" ht="15" customHeight="1" x14ac:dyDescent="0.25">
      <c r="A5362" s="1">
        <v>2022</v>
      </c>
      <c r="B5362" s="1" t="s">
        <v>6908</v>
      </c>
      <c r="C5362" s="1" t="s">
        <v>2845</v>
      </c>
      <c r="D5362" s="1" t="s">
        <v>7744</v>
      </c>
      <c r="E5362" s="1" t="s">
        <v>2732</v>
      </c>
      <c r="F5362" s="1" t="s">
        <v>2847</v>
      </c>
      <c r="G5362" s="1" t="s">
        <v>103</v>
      </c>
      <c r="H5362" s="1" t="s">
        <v>437</v>
      </c>
      <c r="I5362" s="1">
        <v>1.5</v>
      </c>
      <c r="J5362" s="1">
        <v>2023</v>
      </c>
      <c r="K5362" s="1">
        <v>117761</v>
      </c>
      <c r="L5362" s="1">
        <v>0</v>
      </c>
      <c r="M5362" s="1">
        <f t="array" ref="M5362">SUMPRODUCT(MAX(ISNUMBER(SEARCH('Class Rules'!$B$6:$B$85,$E5362))*ISNUMBER(SEARCH('Class Rules'!$C$6:$C$85,$F5362))*'Class Rules'!$A$6:$A$85))</f>
        <v>0</v>
      </c>
      <c r="N5362" s="1" t="str">
        <f t="array" ref="N5362">IF($M5362=0,'Class Rules'!$D$3,INDEX('Class Rules'!$D$6:$D$85,MATCH($M5362,'Class Rules'!$A$6:$A$85,0)))</f>
        <v>Passenger LDV</v>
      </c>
      <c r="O5362" s="1" t="str">
        <f t="array" ref="O5362">IF(SUMPRODUCT(MAX(ISNUMBER(SEARCH(Fuel_Rules!$A$6:$A$30,$E5362))*ISNUMBER(SEARCH(Fuel_Rules!$B$6:$B$30,$F5362))*(Fuel_Rules!$A$6:$A$30&lt;&gt;"")))&gt;0,"Plug-in hybrid",IF($G5362="Diesel","Diesel","Gasoline"))</f>
        <v>Gasoline</v>
      </c>
    </row>
    <row r="5363" spans="1:15" ht="15" customHeight="1" x14ac:dyDescent="0.25">
      <c r="A5363" s="1">
        <v>2022</v>
      </c>
      <c r="B5363" s="1" t="s">
        <v>6908</v>
      </c>
      <c r="C5363" s="1" t="s">
        <v>2851</v>
      </c>
      <c r="D5363" s="1" t="s">
        <v>7745</v>
      </c>
      <c r="E5363" s="1" t="s">
        <v>2732</v>
      </c>
      <c r="F5363" s="1" t="s">
        <v>2853</v>
      </c>
      <c r="G5363" s="1" t="s">
        <v>103</v>
      </c>
      <c r="H5363" s="1" t="s">
        <v>437</v>
      </c>
      <c r="I5363" s="1">
        <v>2.5</v>
      </c>
      <c r="J5363" s="1">
        <v>2023</v>
      </c>
      <c r="K5363" s="1">
        <v>303256</v>
      </c>
      <c r="L5363" s="1">
        <v>0</v>
      </c>
      <c r="M5363" s="1">
        <f t="array" ref="M5363">SUMPRODUCT(MAX(ISNUMBER(SEARCH('Class Rules'!$B$6:$B$85,$E5363))*ISNUMBER(SEARCH('Class Rules'!$C$6:$C$85,$F5363))*'Class Rules'!$A$6:$A$85))</f>
        <v>0</v>
      </c>
      <c r="N5363" s="1" t="str">
        <f t="array" ref="N5363">IF($M5363=0,'Class Rules'!$D$3,INDEX('Class Rules'!$D$6:$D$85,MATCH($M5363,'Class Rules'!$A$6:$A$85,0)))</f>
        <v>Passenger LDV</v>
      </c>
      <c r="O5363" s="1" t="str">
        <f t="array" ref="O5363">IF(SUMPRODUCT(MAX(ISNUMBER(SEARCH(Fuel_Rules!$A$6:$A$30,$E5363))*ISNUMBER(SEARCH(Fuel_Rules!$B$6:$B$30,$F5363))*(Fuel_Rules!$A$6:$A$30&lt;&gt;"")))&gt;0,"Plug-in hybrid",IF($G5363="Diesel","Diesel","Gasoline"))</f>
        <v>Gasoline</v>
      </c>
    </row>
    <row r="5364" spans="1:15" ht="15" customHeight="1" x14ac:dyDescent="0.25">
      <c r="A5364" s="1">
        <v>2022</v>
      </c>
      <c r="B5364" s="1" t="s">
        <v>6908</v>
      </c>
      <c r="C5364" s="1" t="s">
        <v>2860</v>
      </c>
      <c r="D5364" s="1" t="s">
        <v>7746</v>
      </c>
      <c r="E5364" s="1" t="s">
        <v>2732</v>
      </c>
      <c r="F5364" s="1" t="s">
        <v>2862</v>
      </c>
      <c r="G5364" s="1" t="s">
        <v>103</v>
      </c>
      <c r="H5364" s="1" t="s">
        <v>437</v>
      </c>
      <c r="I5364" s="1">
        <v>2</v>
      </c>
      <c r="J5364" s="1">
        <v>2023</v>
      </c>
      <c r="K5364" s="1">
        <v>173595</v>
      </c>
      <c r="L5364" s="1">
        <v>0</v>
      </c>
      <c r="M5364" s="1">
        <f t="array" ref="M5364">SUMPRODUCT(MAX(ISNUMBER(SEARCH('Class Rules'!$B$6:$B$85,$E5364))*ISNUMBER(SEARCH('Class Rules'!$C$6:$C$85,$F5364))*'Class Rules'!$A$6:$A$85))</f>
        <v>0</v>
      </c>
      <c r="N5364" s="1" t="str">
        <f t="array" ref="N5364">IF($M5364=0,'Class Rules'!$D$3,INDEX('Class Rules'!$D$6:$D$85,MATCH($M5364,'Class Rules'!$A$6:$A$85,0)))</f>
        <v>Passenger LDV</v>
      </c>
      <c r="O5364" s="1" t="str">
        <f t="array" ref="O5364">IF(SUMPRODUCT(MAX(ISNUMBER(SEARCH(Fuel_Rules!$A$6:$A$30,$E5364))*ISNUMBER(SEARCH(Fuel_Rules!$B$6:$B$30,$F5364))*(Fuel_Rules!$A$6:$A$30&lt;&gt;"")))&gt;0,"Plug-in hybrid",IF($G5364="Diesel","Diesel","Gasoline"))</f>
        <v>Gasoline</v>
      </c>
    </row>
    <row r="5365" spans="1:15" ht="15" customHeight="1" x14ac:dyDescent="0.25">
      <c r="A5365" s="1">
        <v>2022</v>
      </c>
      <c r="B5365" s="1" t="s">
        <v>6908</v>
      </c>
      <c r="C5365" s="1" t="s">
        <v>2860</v>
      </c>
      <c r="D5365" s="1" t="s">
        <v>7747</v>
      </c>
      <c r="E5365" s="1" t="s">
        <v>2732</v>
      </c>
      <c r="F5365" s="1" t="s">
        <v>2862</v>
      </c>
      <c r="G5365" s="1" t="s">
        <v>103</v>
      </c>
      <c r="H5365" s="1" t="s">
        <v>437</v>
      </c>
      <c r="I5365" s="1">
        <v>2</v>
      </c>
      <c r="J5365" s="1">
        <v>2023</v>
      </c>
      <c r="K5365" s="1">
        <v>165525</v>
      </c>
      <c r="L5365" s="1">
        <v>0</v>
      </c>
      <c r="M5365" s="1">
        <f t="array" ref="M5365">SUMPRODUCT(MAX(ISNUMBER(SEARCH('Class Rules'!$B$6:$B$85,$E5365))*ISNUMBER(SEARCH('Class Rules'!$C$6:$C$85,$F5365))*'Class Rules'!$A$6:$A$85))</f>
        <v>0</v>
      </c>
      <c r="N5365" s="1" t="str">
        <f t="array" ref="N5365">IF($M5365=0,'Class Rules'!$D$3,INDEX('Class Rules'!$D$6:$D$85,MATCH($M5365,'Class Rules'!$A$6:$A$85,0)))</f>
        <v>Passenger LDV</v>
      </c>
      <c r="O5365" s="1" t="str">
        <f t="array" ref="O5365">IF(SUMPRODUCT(MAX(ISNUMBER(SEARCH(Fuel_Rules!$A$6:$A$30,$E5365))*ISNUMBER(SEARCH(Fuel_Rules!$B$6:$B$30,$F5365))*(Fuel_Rules!$A$6:$A$30&lt;&gt;"")))&gt;0,"Plug-in hybrid",IF($G5365="Diesel","Diesel","Gasoline"))</f>
        <v>Gasoline</v>
      </c>
    </row>
    <row r="5366" spans="1:15" ht="15" customHeight="1" x14ac:dyDescent="0.25">
      <c r="A5366" s="1">
        <v>2022</v>
      </c>
      <c r="B5366" s="1" t="s">
        <v>6908</v>
      </c>
      <c r="C5366" s="1" t="s">
        <v>2863</v>
      </c>
      <c r="D5366" s="1" t="s">
        <v>7748</v>
      </c>
      <c r="E5366" s="1" t="s">
        <v>2732</v>
      </c>
      <c r="F5366" s="1" t="s">
        <v>2865</v>
      </c>
      <c r="G5366" s="1" t="s">
        <v>103</v>
      </c>
      <c r="H5366" s="1" t="s">
        <v>437</v>
      </c>
      <c r="I5366" s="1">
        <v>1.8</v>
      </c>
      <c r="J5366" s="1">
        <v>2023</v>
      </c>
      <c r="K5366" s="1">
        <v>194372</v>
      </c>
      <c r="L5366" s="1">
        <v>0</v>
      </c>
      <c r="M5366" s="1">
        <f t="array" ref="M5366">SUMPRODUCT(MAX(ISNUMBER(SEARCH('Class Rules'!$B$6:$B$85,$E5366))*ISNUMBER(SEARCH('Class Rules'!$C$6:$C$85,$F5366))*'Class Rules'!$A$6:$A$85))</f>
        <v>0</v>
      </c>
      <c r="N5366" s="1" t="str">
        <f t="array" ref="N5366">IF($M5366=0,'Class Rules'!$D$3,INDEX('Class Rules'!$D$6:$D$85,MATCH($M5366,'Class Rules'!$A$6:$A$85,0)))</f>
        <v>Passenger LDV</v>
      </c>
      <c r="O5366" s="1" t="str">
        <f t="array" ref="O5366">IF(SUMPRODUCT(MAX(ISNUMBER(SEARCH(Fuel_Rules!$A$6:$A$30,$E5366))*ISNUMBER(SEARCH(Fuel_Rules!$B$6:$B$30,$F5366))*(Fuel_Rules!$A$6:$A$30&lt;&gt;"")))&gt;0,"Plug-in hybrid",IF($G5366="Diesel","Diesel","Gasoline"))</f>
        <v>Gasoline</v>
      </c>
    </row>
    <row r="5367" spans="1:15" ht="15" customHeight="1" x14ac:dyDescent="0.25">
      <c r="A5367" s="1">
        <v>2022</v>
      </c>
      <c r="B5367" s="1" t="s">
        <v>6908</v>
      </c>
      <c r="C5367" s="1" t="s">
        <v>2863</v>
      </c>
      <c r="D5367" s="1" t="s">
        <v>7749</v>
      </c>
      <c r="E5367" s="1" t="s">
        <v>2732</v>
      </c>
      <c r="F5367" s="1" t="s">
        <v>2865</v>
      </c>
      <c r="G5367" s="1" t="s">
        <v>103</v>
      </c>
      <c r="H5367" s="1" t="s">
        <v>437</v>
      </c>
      <c r="I5367" s="1">
        <v>1.8</v>
      </c>
      <c r="J5367" s="1">
        <v>2023</v>
      </c>
      <c r="K5367" s="1">
        <v>186562</v>
      </c>
      <c r="L5367" s="1">
        <v>0</v>
      </c>
      <c r="M5367" s="1">
        <f t="array" ref="M5367">SUMPRODUCT(MAX(ISNUMBER(SEARCH('Class Rules'!$B$6:$B$85,$E5367))*ISNUMBER(SEARCH('Class Rules'!$C$6:$C$85,$F5367))*'Class Rules'!$A$6:$A$85))</f>
        <v>0</v>
      </c>
      <c r="N5367" s="1" t="str">
        <f t="array" ref="N5367">IF($M5367=0,'Class Rules'!$D$3,INDEX('Class Rules'!$D$6:$D$85,MATCH($M5367,'Class Rules'!$A$6:$A$85,0)))</f>
        <v>Passenger LDV</v>
      </c>
      <c r="O5367" s="1" t="str">
        <f t="array" ref="O5367">IF(SUMPRODUCT(MAX(ISNUMBER(SEARCH(Fuel_Rules!$A$6:$A$30,$E5367))*ISNUMBER(SEARCH(Fuel_Rules!$B$6:$B$30,$F5367))*(Fuel_Rules!$A$6:$A$30&lt;&gt;"")))&gt;0,"Plug-in hybrid",IF($G5367="Diesel","Diesel","Gasoline"))</f>
        <v>Gasoline</v>
      </c>
    </row>
    <row r="5368" spans="1:15" ht="15" customHeight="1" x14ac:dyDescent="0.25">
      <c r="A5368" s="1">
        <v>2022</v>
      </c>
      <c r="B5368" s="1" t="s">
        <v>6908</v>
      </c>
      <c r="C5368" s="1" t="s">
        <v>2866</v>
      </c>
      <c r="D5368" s="1" t="s">
        <v>7750</v>
      </c>
      <c r="E5368" s="1" t="s">
        <v>2732</v>
      </c>
      <c r="F5368" s="1" t="s">
        <v>2868</v>
      </c>
      <c r="G5368" s="1" t="s">
        <v>103</v>
      </c>
      <c r="H5368" s="1" t="s">
        <v>437</v>
      </c>
      <c r="I5368" s="1">
        <v>2</v>
      </c>
      <c r="J5368" s="1">
        <v>2023</v>
      </c>
      <c r="K5368" s="1">
        <v>161776</v>
      </c>
      <c r="L5368" s="1">
        <v>0</v>
      </c>
      <c r="M5368" s="1">
        <f t="array" ref="M5368">SUMPRODUCT(MAX(ISNUMBER(SEARCH('Class Rules'!$B$6:$B$85,$E5368))*ISNUMBER(SEARCH('Class Rules'!$C$6:$C$85,$F5368))*'Class Rules'!$A$6:$A$85))</f>
        <v>0</v>
      </c>
      <c r="N5368" s="1" t="str">
        <f t="array" ref="N5368">IF($M5368=0,'Class Rules'!$D$3,INDEX('Class Rules'!$D$6:$D$85,MATCH($M5368,'Class Rules'!$A$6:$A$85,0)))</f>
        <v>Passenger LDV</v>
      </c>
      <c r="O5368" s="1" t="str">
        <f t="array" ref="O5368">IF(SUMPRODUCT(MAX(ISNUMBER(SEARCH(Fuel_Rules!$A$6:$A$30,$E5368))*ISNUMBER(SEARCH(Fuel_Rules!$B$6:$B$30,$F5368))*(Fuel_Rules!$A$6:$A$30&lt;&gt;"")))&gt;0,"Plug-in hybrid",IF($G5368="Diesel","Diesel","Gasoline"))</f>
        <v>Gasoline</v>
      </c>
    </row>
    <row r="5369" spans="1:15" ht="15" customHeight="1" x14ac:dyDescent="0.25">
      <c r="A5369" s="1">
        <v>2022</v>
      </c>
      <c r="B5369" s="1" t="s">
        <v>6908</v>
      </c>
      <c r="C5369" s="1" t="s">
        <v>2866</v>
      </c>
      <c r="D5369" s="1" t="s">
        <v>7751</v>
      </c>
      <c r="E5369" s="1" t="s">
        <v>2732</v>
      </c>
      <c r="F5369" s="1" t="s">
        <v>2868</v>
      </c>
      <c r="G5369" s="1" t="s">
        <v>103</v>
      </c>
      <c r="H5369" s="1" t="s">
        <v>437</v>
      </c>
      <c r="I5369" s="1">
        <v>2</v>
      </c>
      <c r="J5369" s="1">
        <v>2023</v>
      </c>
      <c r="K5369" s="1">
        <v>155784</v>
      </c>
      <c r="L5369" s="1">
        <v>0</v>
      </c>
      <c r="M5369" s="1">
        <f t="array" ref="M5369">SUMPRODUCT(MAX(ISNUMBER(SEARCH('Class Rules'!$B$6:$B$85,$E5369))*ISNUMBER(SEARCH('Class Rules'!$C$6:$C$85,$F5369))*'Class Rules'!$A$6:$A$85))</f>
        <v>0</v>
      </c>
      <c r="N5369" s="1" t="str">
        <f t="array" ref="N5369">IF($M5369=0,'Class Rules'!$D$3,INDEX('Class Rules'!$D$6:$D$85,MATCH($M5369,'Class Rules'!$A$6:$A$85,0)))</f>
        <v>Passenger LDV</v>
      </c>
      <c r="O5369" s="1" t="str">
        <f t="array" ref="O5369">IF(SUMPRODUCT(MAX(ISNUMBER(SEARCH(Fuel_Rules!$A$6:$A$30,$E5369))*ISNUMBER(SEARCH(Fuel_Rules!$B$6:$B$30,$F5369))*(Fuel_Rules!$A$6:$A$30&lt;&gt;"")))&gt;0,"Plug-in hybrid",IF($G5369="Diesel","Diesel","Gasoline"))</f>
        <v>Gasoline</v>
      </c>
    </row>
    <row r="5370" spans="1:15" ht="15" customHeight="1" x14ac:dyDescent="0.25">
      <c r="A5370" s="1">
        <v>2022</v>
      </c>
      <c r="B5370" s="1" t="s">
        <v>6908</v>
      </c>
      <c r="C5370" s="1" t="s">
        <v>2869</v>
      </c>
      <c r="D5370" s="1" t="s">
        <v>7752</v>
      </c>
      <c r="E5370" s="1" t="s">
        <v>2732</v>
      </c>
      <c r="F5370" s="1" t="s">
        <v>2871</v>
      </c>
      <c r="G5370" s="1" t="s">
        <v>103</v>
      </c>
      <c r="H5370" s="1" t="s">
        <v>437</v>
      </c>
      <c r="I5370" s="1">
        <v>1.8</v>
      </c>
      <c r="J5370" s="1">
        <v>2023</v>
      </c>
      <c r="K5370" s="1">
        <v>214919</v>
      </c>
      <c r="L5370" s="1">
        <v>0</v>
      </c>
      <c r="M5370" s="1">
        <f t="array" ref="M5370">SUMPRODUCT(MAX(ISNUMBER(SEARCH('Class Rules'!$B$6:$B$85,$E5370))*ISNUMBER(SEARCH('Class Rules'!$C$6:$C$85,$F5370))*'Class Rules'!$A$6:$A$85))</f>
        <v>0</v>
      </c>
      <c r="N5370" s="1" t="str">
        <f t="array" ref="N5370">IF($M5370=0,'Class Rules'!$D$3,INDEX('Class Rules'!$D$6:$D$85,MATCH($M5370,'Class Rules'!$A$6:$A$85,0)))</f>
        <v>Passenger LDV</v>
      </c>
      <c r="O5370" s="1" t="str">
        <f t="array" ref="O5370">IF(SUMPRODUCT(MAX(ISNUMBER(SEARCH(Fuel_Rules!$A$6:$A$30,$E5370))*ISNUMBER(SEARCH(Fuel_Rules!$B$6:$B$30,$F5370))*(Fuel_Rules!$A$6:$A$30&lt;&gt;"")))&gt;0,"Plug-in hybrid",IF($G5370="Diesel","Diesel","Gasoline"))</f>
        <v>Gasoline</v>
      </c>
    </row>
    <row r="5371" spans="1:15" ht="15" customHeight="1" x14ac:dyDescent="0.25">
      <c r="A5371" s="1">
        <v>2022</v>
      </c>
      <c r="B5371" s="1" t="s">
        <v>6908</v>
      </c>
      <c r="C5371" s="1" t="s">
        <v>2872</v>
      </c>
      <c r="D5371" s="1" t="s">
        <v>7753</v>
      </c>
      <c r="E5371" s="1" t="s">
        <v>2732</v>
      </c>
      <c r="F5371" s="1" t="s">
        <v>2874</v>
      </c>
      <c r="G5371" s="1" t="s">
        <v>103</v>
      </c>
      <c r="H5371" s="1" t="s">
        <v>437</v>
      </c>
      <c r="I5371" s="1">
        <v>2</v>
      </c>
      <c r="J5371" s="1">
        <v>2023</v>
      </c>
      <c r="K5371" s="1">
        <v>171012</v>
      </c>
      <c r="L5371" s="1">
        <v>0</v>
      </c>
      <c r="M5371" s="1">
        <f t="array" ref="M5371">SUMPRODUCT(MAX(ISNUMBER(SEARCH('Class Rules'!$B$6:$B$85,$E5371))*ISNUMBER(SEARCH('Class Rules'!$C$6:$C$85,$F5371))*'Class Rules'!$A$6:$A$85))</f>
        <v>0</v>
      </c>
      <c r="N5371" s="1" t="str">
        <f t="array" ref="N5371">IF($M5371=0,'Class Rules'!$D$3,INDEX('Class Rules'!$D$6:$D$85,MATCH($M5371,'Class Rules'!$A$6:$A$85,0)))</f>
        <v>Passenger LDV</v>
      </c>
      <c r="O5371" s="1" t="str">
        <f t="array" ref="O5371">IF(SUMPRODUCT(MAX(ISNUMBER(SEARCH(Fuel_Rules!$A$6:$A$30,$E5371))*ISNUMBER(SEARCH(Fuel_Rules!$B$6:$B$30,$F5371))*(Fuel_Rules!$A$6:$A$30&lt;&gt;"")))&gt;0,"Plug-in hybrid",IF($G5371="Diesel","Diesel","Gasoline"))</f>
        <v>Gasoline</v>
      </c>
    </row>
    <row r="5372" spans="1:15" ht="15" customHeight="1" x14ac:dyDescent="0.25">
      <c r="A5372" s="1">
        <v>2022</v>
      </c>
      <c r="B5372" s="1" t="s">
        <v>6908</v>
      </c>
      <c r="C5372" s="1" t="s">
        <v>2872</v>
      </c>
      <c r="D5372" s="1" t="s">
        <v>7754</v>
      </c>
      <c r="E5372" s="1" t="s">
        <v>2732</v>
      </c>
      <c r="F5372" s="1" t="s">
        <v>2874</v>
      </c>
      <c r="G5372" s="1" t="s">
        <v>103</v>
      </c>
      <c r="H5372" s="1" t="s">
        <v>437</v>
      </c>
      <c r="I5372" s="1">
        <v>2</v>
      </c>
      <c r="J5372" s="1">
        <v>2023</v>
      </c>
      <c r="K5372" s="1">
        <v>165021</v>
      </c>
      <c r="L5372" s="1">
        <v>0</v>
      </c>
      <c r="M5372" s="1">
        <f t="array" ref="M5372">SUMPRODUCT(MAX(ISNUMBER(SEARCH('Class Rules'!$B$6:$B$85,$E5372))*ISNUMBER(SEARCH('Class Rules'!$C$6:$C$85,$F5372))*'Class Rules'!$A$6:$A$85))</f>
        <v>0</v>
      </c>
      <c r="N5372" s="1" t="str">
        <f t="array" ref="N5372">IF($M5372=0,'Class Rules'!$D$3,INDEX('Class Rules'!$D$6:$D$85,MATCH($M5372,'Class Rules'!$A$6:$A$85,0)))</f>
        <v>Passenger LDV</v>
      </c>
      <c r="O5372" s="1" t="str">
        <f t="array" ref="O5372">IF(SUMPRODUCT(MAX(ISNUMBER(SEARCH(Fuel_Rules!$A$6:$A$30,$E5372))*ISNUMBER(SEARCH(Fuel_Rules!$B$6:$B$30,$F5372))*(Fuel_Rules!$A$6:$A$30&lt;&gt;"")))&gt;0,"Plug-in hybrid",IF($G5372="Diesel","Diesel","Gasoline"))</f>
        <v>Gasoline</v>
      </c>
    </row>
    <row r="5373" spans="1:15" ht="15" customHeight="1" x14ac:dyDescent="0.25">
      <c r="A5373" s="1">
        <v>2022</v>
      </c>
      <c r="B5373" s="1" t="s">
        <v>6908</v>
      </c>
      <c r="C5373" s="1" t="s">
        <v>2875</v>
      </c>
      <c r="D5373" s="1" t="s">
        <v>7755</v>
      </c>
      <c r="E5373" s="1" t="s">
        <v>2732</v>
      </c>
      <c r="F5373" s="1" t="s">
        <v>2877</v>
      </c>
      <c r="G5373" s="1" t="s">
        <v>103</v>
      </c>
      <c r="H5373" s="1" t="s">
        <v>437</v>
      </c>
      <c r="I5373" s="1">
        <v>1.8</v>
      </c>
      <c r="J5373" s="1">
        <v>2023</v>
      </c>
      <c r="K5373" s="1">
        <v>202394</v>
      </c>
      <c r="L5373" s="1">
        <v>0</v>
      </c>
      <c r="M5373" s="1">
        <f t="array" ref="M5373">SUMPRODUCT(MAX(ISNUMBER(SEARCH('Class Rules'!$B$6:$B$85,$E5373))*ISNUMBER(SEARCH('Class Rules'!$C$6:$C$85,$F5373))*'Class Rules'!$A$6:$A$85))</f>
        <v>0</v>
      </c>
      <c r="N5373" s="1" t="str">
        <f t="array" ref="N5373">IF($M5373=0,'Class Rules'!$D$3,INDEX('Class Rules'!$D$6:$D$85,MATCH($M5373,'Class Rules'!$A$6:$A$85,0)))</f>
        <v>Passenger LDV</v>
      </c>
      <c r="O5373" s="1" t="str">
        <f t="array" ref="O5373">IF(SUMPRODUCT(MAX(ISNUMBER(SEARCH(Fuel_Rules!$A$6:$A$30,$E5373))*ISNUMBER(SEARCH(Fuel_Rules!$B$6:$B$30,$F5373))*(Fuel_Rules!$A$6:$A$30&lt;&gt;"")))&gt;0,"Plug-in hybrid",IF($G5373="Diesel","Diesel","Gasoline"))</f>
        <v>Gasoline</v>
      </c>
    </row>
    <row r="5374" spans="1:15" ht="15" customHeight="1" x14ac:dyDescent="0.25">
      <c r="A5374" s="1">
        <v>2022</v>
      </c>
      <c r="B5374" s="1" t="s">
        <v>6908</v>
      </c>
      <c r="C5374" s="1" t="s">
        <v>2875</v>
      </c>
      <c r="D5374" s="1" t="s">
        <v>7756</v>
      </c>
      <c r="E5374" s="1" t="s">
        <v>2732</v>
      </c>
      <c r="F5374" s="1" t="s">
        <v>2877</v>
      </c>
      <c r="G5374" s="1" t="s">
        <v>103</v>
      </c>
      <c r="H5374" s="1" t="s">
        <v>437</v>
      </c>
      <c r="I5374" s="1">
        <v>1.8</v>
      </c>
      <c r="J5374" s="1">
        <v>2023</v>
      </c>
      <c r="K5374" s="1">
        <v>193652</v>
      </c>
      <c r="L5374" s="1">
        <v>0</v>
      </c>
      <c r="M5374" s="1">
        <f t="array" ref="M5374">SUMPRODUCT(MAX(ISNUMBER(SEARCH('Class Rules'!$B$6:$B$85,$E5374))*ISNUMBER(SEARCH('Class Rules'!$C$6:$C$85,$F5374))*'Class Rules'!$A$6:$A$85))</f>
        <v>0</v>
      </c>
      <c r="N5374" s="1" t="str">
        <f t="array" ref="N5374">IF($M5374=0,'Class Rules'!$D$3,INDEX('Class Rules'!$D$6:$D$85,MATCH($M5374,'Class Rules'!$A$6:$A$85,0)))</f>
        <v>Passenger LDV</v>
      </c>
      <c r="O5374" s="1" t="str">
        <f t="array" ref="O5374">IF(SUMPRODUCT(MAX(ISNUMBER(SEARCH(Fuel_Rules!$A$6:$A$30,$E5374))*ISNUMBER(SEARCH(Fuel_Rules!$B$6:$B$30,$F5374))*(Fuel_Rules!$A$6:$A$30&lt;&gt;"")))&gt;0,"Plug-in hybrid",IF($G5374="Diesel","Diesel","Gasoline"))</f>
        <v>Gasoline</v>
      </c>
    </row>
    <row r="5375" spans="1:15" ht="15" customHeight="1" x14ac:dyDescent="0.25">
      <c r="A5375" s="1">
        <v>2022</v>
      </c>
      <c r="B5375" s="1" t="s">
        <v>6908</v>
      </c>
      <c r="C5375" s="1" t="s">
        <v>2878</v>
      </c>
      <c r="D5375" s="1" t="s">
        <v>7757</v>
      </c>
      <c r="E5375" s="1" t="s">
        <v>2732</v>
      </c>
      <c r="F5375" s="1" t="s">
        <v>2880</v>
      </c>
      <c r="G5375" s="1" t="s">
        <v>105</v>
      </c>
      <c r="H5375" s="1" t="s">
        <v>437</v>
      </c>
      <c r="I5375" s="1">
        <v>2.8</v>
      </c>
      <c r="J5375" s="1">
        <v>2023</v>
      </c>
      <c r="K5375" s="1">
        <v>418493</v>
      </c>
      <c r="L5375" s="1">
        <v>0</v>
      </c>
      <c r="M5375" s="1">
        <f t="array" ref="M5375">SUMPRODUCT(MAX(ISNUMBER(SEARCH('Class Rules'!$B$6:$B$85,$E5375))*ISNUMBER(SEARCH('Class Rules'!$C$6:$C$85,$F5375))*'Class Rules'!$A$6:$A$85))</f>
        <v>0</v>
      </c>
      <c r="N5375" s="1" t="str">
        <f t="array" ref="N5375">IF($M5375=0,'Class Rules'!$D$3,INDEX('Class Rules'!$D$6:$D$85,MATCH($M5375,'Class Rules'!$A$6:$A$85,0)))</f>
        <v>Passenger LDV</v>
      </c>
      <c r="O5375" s="1" t="str">
        <f t="array" ref="O5375">IF(SUMPRODUCT(MAX(ISNUMBER(SEARCH(Fuel_Rules!$A$6:$A$30,$E5375))*ISNUMBER(SEARCH(Fuel_Rules!$B$6:$B$30,$F5375))*(Fuel_Rules!$A$6:$A$30&lt;&gt;"")))&gt;0,"Plug-in hybrid",IF($G5375="Diesel","Diesel","Gasoline"))</f>
        <v>Diesel</v>
      </c>
    </row>
    <row r="5376" spans="1:15" ht="15" customHeight="1" x14ac:dyDescent="0.25">
      <c r="A5376" s="1">
        <v>2022</v>
      </c>
      <c r="B5376" s="1" t="s">
        <v>6908</v>
      </c>
      <c r="C5376" s="1" t="s">
        <v>2881</v>
      </c>
      <c r="D5376" s="1" t="s">
        <v>7758</v>
      </c>
      <c r="E5376" s="1" t="s">
        <v>2732</v>
      </c>
      <c r="F5376" s="1" t="s">
        <v>2883</v>
      </c>
      <c r="G5376" s="1" t="s">
        <v>105</v>
      </c>
      <c r="H5376" s="1" t="s">
        <v>437</v>
      </c>
      <c r="I5376" s="1">
        <v>2.8</v>
      </c>
      <c r="J5376" s="1">
        <v>2023</v>
      </c>
      <c r="K5376" s="1">
        <v>424463</v>
      </c>
      <c r="L5376" s="1">
        <v>0</v>
      </c>
      <c r="M5376" s="1">
        <f t="array" ref="M5376">SUMPRODUCT(MAX(ISNUMBER(SEARCH('Class Rules'!$B$6:$B$85,$E5376))*ISNUMBER(SEARCH('Class Rules'!$C$6:$C$85,$F5376))*'Class Rules'!$A$6:$A$85))</f>
        <v>0</v>
      </c>
      <c r="N5376" s="1" t="str">
        <f t="array" ref="N5376">IF($M5376=0,'Class Rules'!$D$3,INDEX('Class Rules'!$D$6:$D$85,MATCH($M5376,'Class Rules'!$A$6:$A$85,0)))</f>
        <v>Passenger LDV</v>
      </c>
      <c r="O5376" s="1" t="str">
        <f t="array" ref="O5376">IF(SUMPRODUCT(MAX(ISNUMBER(SEARCH(Fuel_Rules!$A$6:$A$30,$E5376))*ISNUMBER(SEARCH(Fuel_Rules!$B$6:$B$30,$F5376))*(Fuel_Rules!$A$6:$A$30&lt;&gt;"")))&gt;0,"Plug-in hybrid",IF($G5376="Diesel","Diesel","Gasoline"))</f>
        <v>Diesel</v>
      </c>
    </row>
    <row r="5377" spans="1:15" ht="15" customHeight="1" x14ac:dyDescent="0.25">
      <c r="A5377" s="1">
        <v>2022</v>
      </c>
      <c r="B5377" s="1" t="s">
        <v>6908</v>
      </c>
      <c r="C5377" s="1" t="s">
        <v>4065</v>
      </c>
      <c r="D5377" s="1" t="s">
        <v>7759</v>
      </c>
      <c r="E5377" s="1" t="s">
        <v>2732</v>
      </c>
      <c r="F5377" s="1" t="s">
        <v>4067</v>
      </c>
      <c r="G5377" s="1" t="s">
        <v>103</v>
      </c>
      <c r="H5377" s="1" t="s">
        <v>437</v>
      </c>
      <c r="I5377" s="1">
        <v>1.5</v>
      </c>
      <c r="J5377" s="1">
        <v>2023</v>
      </c>
      <c r="K5377" s="1">
        <v>91995</v>
      </c>
      <c r="L5377" s="1">
        <v>0</v>
      </c>
      <c r="M5377" s="1">
        <f t="array" ref="M5377">SUMPRODUCT(MAX(ISNUMBER(SEARCH('Class Rules'!$B$6:$B$85,$E5377))*ISNUMBER(SEARCH('Class Rules'!$C$6:$C$85,$F5377))*'Class Rules'!$A$6:$A$85))</f>
        <v>0</v>
      </c>
      <c r="N5377" s="1" t="str">
        <f t="array" ref="N5377">IF($M5377=0,'Class Rules'!$D$3,INDEX('Class Rules'!$D$6:$D$85,MATCH($M5377,'Class Rules'!$A$6:$A$85,0)))</f>
        <v>Passenger LDV</v>
      </c>
      <c r="O5377" s="1" t="str">
        <f t="array" ref="O5377">IF(SUMPRODUCT(MAX(ISNUMBER(SEARCH(Fuel_Rules!$A$6:$A$30,$E5377))*ISNUMBER(SEARCH(Fuel_Rules!$B$6:$B$30,$F5377))*(Fuel_Rules!$A$6:$A$30&lt;&gt;"")))&gt;0,"Plug-in hybrid",IF($G5377="Diesel","Diesel","Gasoline"))</f>
        <v>Gasoline</v>
      </c>
    </row>
    <row r="5378" spans="1:15" ht="15" customHeight="1" x14ac:dyDescent="0.25">
      <c r="A5378" s="1">
        <v>2022</v>
      </c>
      <c r="B5378" s="1" t="s">
        <v>6908</v>
      </c>
      <c r="C5378" s="1" t="s">
        <v>4065</v>
      </c>
      <c r="D5378" s="1" t="s">
        <v>7760</v>
      </c>
      <c r="E5378" s="1" t="s">
        <v>2732</v>
      </c>
      <c r="F5378" s="1" t="s">
        <v>4067</v>
      </c>
      <c r="G5378" s="1" t="s">
        <v>103</v>
      </c>
      <c r="H5378" s="1" t="s">
        <v>437</v>
      </c>
      <c r="I5378" s="1">
        <v>1.5</v>
      </c>
      <c r="J5378" s="1">
        <v>2023</v>
      </c>
      <c r="K5378" s="1">
        <v>88775</v>
      </c>
      <c r="L5378" s="1">
        <v>0</v>
      </c>
      <c r="M5378" s="1">
        <f t="array" ref="M5378">SUMPRODUCT(MAX(ISNUMBER(SEARCH('Class Rules'!$B$6:$B$85,$E5378))*ISNUMBER(SEARCH('Class Rules'!$C$6:$C$85,$F5378))*'Class Rules'!$A$6:$A$85))</f>
        <v>0</v>
      </c>
      <c r="N5378" s="1" t="str">
        <f t="array" ref="N5378">IF($M5378=0,'Class Rules'!$D$3,INDEX('Class Rules'!$D$6:$D$85,MATCH($M5378,'Class Rules'!$A$6:$A$85,0)))</f>
        <v>Passenger LDV</v>
      </c>
      <c r="O5378" s="1" t="str">
        <f t="array" ref="O5378">IF(SUMPRODUCT(MAX(ISNUMBER(SEARCH(Fuel_Rules!$A$6:$A$30,$E5378))*ISNUMBER(SEARCH(Fuel_Rules!$B$6:$B$30,$F5378))*(Fuel_Rules!$A$6:$A$30&lt;&gt;"")))&gt;0,"Plug-in hybrid",IF($G5378="Diesel","Diesel","Gasoline"))</f>
        <v>Gasoline</v>
      </c>
    </row>
    <row r="5379" spans="1:15" ht="15" customHeight="1" x14ac:dyDescent="0.25">
      <c r="A5379" s="1">
        <v>2022</v>
      </c>
      <c r="B5379" s="1" t="s">
        <v>6908</v>
      </c>
      <c r="C5379" s="1" t="s">
        <v>6843</v>
      </c>
      <c r="D5379" s="1" t="s">
        <v>7761</v>
      </c>
      <c r="E5379" s="1" t="s">
        <v>2732</v>
      </c>
      <c r="F5379" s="1" t="s">
        <v>6845</v>
      </c>
      <c r="G5379" s="1" t="s">
        <v>103</v>
      </c>
      <c r="H5379" s="1" t="s">
        <v>437</v>
      </c>
      <c r="I5379" s="1">
        <v>2</v>
      </c>
      <c r="J5379" s="1">
        <v>2023</v>
      </c>
      <c r="K5379" s="1">
        <v>195560</v>
      </c>
      <c r="L5379" s="1">
        <v>0</v>
      </c>
      <c r="M5379" s="1">
        <f t="array" ref="M5379">SUMPRODUCT(MAX(ISNUMBER(SEARCH('Class Rules'!$B$6:$B$85,$E5379))*ISNUMBER(SEARCH('Class Rules'!$C$6:$C$85,$F5379))*'Class Rules'!$A$6:$A$85))</f>
        <v>0</v>
      </c>
      <c r="N5379" s="1" t="str">
        <f t="array" ref="N5379">IF($M5379=0,'Class Rules'!$D$3,INDEX('Class Rules'!$D$6:$D$85,MATCH($M5379,'Class Rules'!$A$6:$A$85,0)))</f>
        <v>Passenger LDV</v>
      </c>
      <c r="O5379" s="1" t="str">
        <f t="array" ref="O5379">IF(SUMPRODUCT(MAX(ISNUMBER(SEARCH(Fuel_Rules!$A$6:$A$30,$E5379))*ISNUMBER(SEARCH(Fuel_Rules!$B$6:$B$30,$F5379))*(Fuel_Rules!$A$6:$A$30&lt;&gt;"")))&gt;0,"Plug-in hybrid",IF($G5379="Diesel","Diesel","Gasoline"))</f>
        <v>Gasoline</v>
      </c>
    </row>
    <row r="5380" spans="1:15" ht="15" customHeight="1" x14ac:dyDescent="0.25">
      <c r="A5380" s="1">
        <v>2022</v>
      </c>
      <c r="B5380" s="1" t="s">
        <v>6908</v>
      </c>
      <c r="C5380" s="1" t="s">
        <v>6843</v>
      </c>
      <c r="D5380" s="1" t="s">
        <v>7762</v>
      </c>
      <c r="E5380" s="1" t="s">
        <v>2732</v>
      </c>
      <c r="F5380" s="1" t="s">
        <v>6845</v>
      </c>
      <c r="G5380" s="1" t="s">
        <v>103</v>
      </c>
      <c r="H5380" s="1" t="s">
        <v>437</v>
      </c>
      <c r="I5380" s="1">
        <v>2</v>
      </c>
      <c r="J5380" s="1">
        <v>2023</v>
      </c>
      <c r="K5380" s="1">
        <v>182623</v>
      </c>
      <c r="L5380" s="1">
        <v>0</v>
      </c>
      <c r="M5380" s="1">
        <f t="array" ref="M5380">SUMPRODUCT(MAX(ISNUMBER(SEARCH('Class Rules'!$B$6:$B$85,$E5380))*ISNUMBER(SEARCH('Class Rules'!$C$6:$C$85,$F5380))*'Class Rules'!$A$6:$A$85))</f>
        <v>0</v>
      </c>
      <c r="N5380" s="1" t="str">
        <f t="array" ref="N5380">IF($M5380=0,'Class Rules'!$D$3,INDEX('Class Rules'!$D$6:$D$85,MATCH($M5380,'Class Rules'!$A$6:$A$85,0)))</f>
        <v>Passenger LDV</v>
      </c>
      <c r="O5380" s="1" t="str">
        <f t="array" ref="O5380">IF(SUMPRODUCT(MAX(ISNUMBER(SEARCH(Fuel_Rules!$A$6:$A$30,$E5380))*ISNUMBER(SEARCH(Fuel_Rules!$B$6:$B$30,$F5380))*(Fuel_Rules!$A$6:$A$30&lt;&gt;"")))&gt;0,"Plug-in hybrid",IF($G5380="Diesel","Diesel","Gasoline"))</f>
        <v>Gasoline</v>
      </c>
    </row>
    <row r="5381" spans="1:15" ht="15" customHeight="1" x14ac:dyDescent="0.25">
      <c r="A5381" s="1">
        <v>2022</v>
      </c>
      <c r="B5381" s="1" t="s">
        <v>6908</v>
      </c>
      <c r="C5381" s="1" t="s">
        <v>7763</v>
      </c>
      <c r="D5381" s="1" t="s">
        <v>7764</v>
      </c>
      <c r="E5381" s="1" t="s">
        <v>2732</v>
      </c>
      <c r="F5381" s="1" t="s">
        <v>7765</v>
      </c>
      <c r="G5381" s="1" t="s">
        <v>103</v>
      </c>
      <c r="H5381" s="1" t="s">
        <v>437</v>
      </c>
      <c r="I5381" s="1">
        <v>2.5</v>
      </c>
      <c r="J5381" s="1">
        <v>2023</v>
      </c>
      <c r="K5381" s="1">
        <v>333015</v>
      </c>
      <c r="L5381" s="1">
        <v>0</v>
      </c>
      <c r="M5381" s="1">
        <f t="array" ref="M5381">SUMPRODUCT(MAX(ISNUMBER(SEARCH('Class Rules'!$B$6:$B$85,$E5381))*ISNUMBER(SEARCH('Class Rules'!$C$6:$C$85,$F5381))*'Class Rules'!$A$6:$A$85))</f>
        <v>0</v>
      </c>
      <c r="N5381" s="1" t="str">
        <f t="array" ref="N5381">IF($M5381=0,'Class Rules'!$D$3,INDEX('Class Rules'!$D$6:$D$85,MATCH($M5381,'Class Rules'!$A$6:$A$85,0)))</f>
        <v>Passenger LDV</v>
      </c>
      <c r="O5381" s="1" t="str">
        <f t="array" ref="O5381">IF(SUMPRODUCT(MAX(ISNUMBER(SEARCH(Fuel_Rules!$A$6:$A$30,$E5381))*ISNUMBER(SEARCH(Fuel_Rules!$B$6:$B$30,$F5381))*(Fuel_Rules!$A$6:$A$30&lt;&gt;"")))&gt;0,"Plug-in hybrid",IF($G5381="Diesel","Diesel","Gasoline"))</f>
        <v>Gasoline</v>
      </c>
    </row>
    <row r="5382" spans="1:15" ht="15" customHeight="1" x14ac:dyDescent="0.25">
      <c r="A5382" s="1">
        <v>2022</v>
      </c>
      <c r="B5382" s="1" t="s">
        <v>6908</v>
      </c>
      <c r="C5382" s="1" t="s">
        <v>7763</v>
      </c>
      <c r="D5382" s="1" t="s">
        <v>7766</v>
      </c>
      <c r="E5382" s="1" t="s">
        <v>2732</v>
      </c>
      <c r="F5382" s="1" t="s">
        <v>7765</v>
      </c>
      <c r="G5382" s="1" t="s">
        <v>103</v>
      </c>
      <c r="H5382" s="1" t="s">
        <v>437</v>
      </c>
      <c r="I5382" s="1">
        <v>2.5</v>
      </c>
      <c r="J5382" s="1">
        <v>2023</v>
      </c>
      <c r="K5382" s="1">
        <v>311036</v>
      </c>
      <c r="L5382" s="1">
        <v>0</v>
      </c>
      <c r="M5382" s="1">
        <f t="array" ref="M5382">SUMPRODUCT(MAX(ISNUMBER(SEARCH('Class Rules'!$B$6:$B$85,$E5382))*ISNUMBER(SEARCH('Class Rules'!$C$6:$C$85,$F5382))*'Class Rules'!$A$6:$A$85))</f>
        <v>0</v>
      </c>
      <c r="N5382" s="1" t="str">
        <f t="array" ref="N5382">IF($M5382=0,'Class Rules'!$D$3,INDEX('Class Rules'!$D$6:$D$85,MATCH($M5382,'Class Rules'!$A$6:$A$85,0)))</f>
        <v>Passenger LDV</v>
      </c>
      <c r="O5382" s="1" t="str">
        <f t="array" ref="O5382">IF(SUMPRODUCT(MAX(ISNUMBER(SEARCH(Fuel_Rules!$A$6:$A$30,$E5382))*ISNUMBER(SEARCH(Fuel_Rules!$B$6:$B$30,$F5382))*(Fuel_Rules!$A$6:$A$30&lt;&gt;"")))&gt;0,"Plug-in hybrid",IF($G5382="Diesel","Diesel","Gasoline"))</f>
        <v>Gasoline</v>
      </c>
    </row>
    <row r="5383" spans="1:15" ht="15" customHeight="1" x14ac:dyDescent="0.25">
      <c r="A5383" s="1">
        <v>2022</v>
      </c>
      <c r="B5383" s="1" t="s">
        <v>6908</v>
      </c>
      <c r="C5383" s="1" t="s">
        <v>2894</v>
      </c>
      <c r="D5383" s="1" t="s">
        <v>7767</v>
      </c>
      <c r="E5383" s="1" t="s">
        <v>2886</v>
      </c>
      <c r="F5383" s="1" t="s">
        <v>2896</v>
      </c>
      <c r="G5383" s="1" t="s">
        <v>105</v>
      </c>
      <c r="H5383" s="1" t="s">
        <v>437</v>
      </c>
      <c r="I5383" s="1">
        <v>3.2</v>
      </c>
      <c r="J5383" s="1">
        <v>2023</v>
      </c>
      <c r="K5383" s="1">
        <v>219480</v>
      </c>
      <c r="L5383" s="1">
        <v>0</v>
      </c>
      <c r="M5383" s="1">
        <f t="array" ref="M5383">SUMPRODUCT(MAX(ISNUMBER(SEARCH('Class Rules'!$B$6:$B$85,$E5383))*ISNUMBER(SEARCH('Class Rules'!$C$6:$C$85,$F5383))*'Class Rules'!$A$6:$A$85))</f>
        <v>0</v>
      </c>
      <c r="N5383" s="1" t="str">
        <f t="array" ref="N5383">IF($M5383=0,'Class Rules'!$D$3,INDEX('Class Rules'!$D$6:$D$85,MATCH($M5383,'Class Rules'!$A$6:$A$85,0)))</f>
        <v>Passenger LDV</v>
      </c>
      <c r="O5383" s="1" t="str">
        <f t="array" ref="O5383">IF(SUMPRODUCT(MAX(ISNUMBER(SEARCH(Fuel_Rules!$A$6:$A$30,$E5383))*ISNUMBER(SEARCH(Fuel_Rules!$B$6:$B$30,$F5383))*(Fuel_Rules!$A$6:$A$30&lt;&gt;"")))&gt;0,"Plug-in hybrid",IF($G5383="Diesel","Diesel","Gasoline"))</f>
        <v>Diesel</v>
      </c>
    </row>
    <row r="5384" spans="1:15" ht="15" customHeight="1" x14ac:dyDescent="0.25">
      <c r="A5384" s="1">
        <v>2022</v>
      </c>
      <c r="B5384" s="1" t="s">
        <v>6908</v>
      </c>
      <c r="C5384" s="1" t="s">
        <v>2897</v>
      </c>
      <c r="D5384" s="1" t="s">
        <v>7768</v>
      </c>
      <c r="E5384" s="1" t="s">
        <v>2886</v>
      </c>
      <c r="F5384" s="1" t="s">
        <v>2899</v>
      </c>
      <c r="G5384" s="1" t="s">
        <v>105</v>
      </c>
      <c r="H5384" s="1" t="s">
        <v>437</v>
      </c>
      <c r="I5384" s="1">
        <v>3.2</v>
      </c>
      <c r="J5384" s="1">
        <v>2023</v>
      </c>
      <c r="K5384" s="1">
        <v>233554</v>
      </c>
      <c r="L5384" s="1">
        <v>0</v>
      </c>
      <c r="M5384" s="1">
        <f t="array" ref="M5384">SUMPRODUCT(MAX(ISNUMBER(SEARCH('Class Rules'!$B$6:$B$85,$E5384))*ISNUMBER(SEARCH('Class Rules'!$C$6:$C$85,$F5384))*'Class Rules'!$A$6:$A$85))</f>
        <v>0</v>
      </c>
      <c r="N5384" s="1" t="str">
        <f t="array" ref="N5384">IF($M5384=0,'Class Rules'!$D$3,INDEX('Class Rules'!$D$6:$D$85,MATCH($M5384,'Class Rules'!$A$6:$A$85,0)))</f>
        <v>Passenger LDV</v>
      </c>
      <c r="O5384" s="1" t="str">
        <f t="array" ref="O5384">IF(SUMPRODUCT(MAX(ISNUMBER(SEARCH(Fuel_Rules!$A$6:$A$30,$E5384))*ISNUMBER(SEARCH(Fuel_Rules!$B$6:$B$30,$F5384))*(Fuel_Rules!$A$6:$A$30&lt;&gt;"")))&gt;0,"Plug-in hybrid",IF($G5384="Diesel","Diesel","Gasoline"))</f>
        <v>Diesel</v>
      </c>
    </row>
    <row r="5385" spans="1:15" ht="15" customHeight="1" x14ac:dyDescent="0.25">
      <c r="A5385" s="1">
        <v>2022</v>
      </c>
      <c r="B5385" s="1" t="s">
        <v>6908</v>
      </c>
      <c r="C5385" s="1" t="s">
        <v>2900</v>
      </c>
      <c r="D5385" s="1" t="s">
        <v>7769</v>
      </c>
      <c r="E5385" s="1" t="s">
        <v>2886</v>
      </c>
      <c r="F5385" s="1" t="s">
        <v>2902</v>
      </c>
      <c r="G5385" s="1" t="s">
        <v>105</v>
      </c>
      <c r="H5385" s="1" t="s">
        <v>298</v>
      </c>
      <c r="I5385" s="1">
        <v>3.2</v>
      </c>
      <c r="J5385" s="1">
        <v>2023</v>
      </c>
      <c r="K5385" s="1">
        <v>221644</v>
      </c>
      <c r="L5385" s="1">
        <v>0</v>
      </c>
      <c r="M5385" s="1">
        <f t="array" ref="M5385">SUMPRODUCT(MAX(ISNUMBER(SEARCH('Class Rules'!$B$6:$B$85,$E5385))*ISNUMBER(SEARCH('Class Rules'!$C$6:$C$85,$F5385))*'Class Rules'!$A$6:$A$85))</f>
        <v>0</v>
      </c>
      <c r="N5385" s="1" t="str">
        <f t="array" ref="N5385">IF($M5385=0,'Class Rules'!$D$3,INDEX('Class Rules'!$D$6:$D$85,MATCH($M5385,'Class Rules'!$A$6:$A$85,0)))</f>
        <v>Passenger LDV</v>
      </c>
      <c r="O5385" s="1" t="str">
        <f t="array" ref="O5385">IF(SUMPRODUCT(MAX(ISNUMBER(SEARCH(Fuel_Rules!$A$6:$A$30,$E5385))*ISNUMBER(SEARCH(Fuel_Rules!$B$6:$B$30,$F5385))*(Fuel_Rules!$A$6:$A$30&lt;&gt;"")))&gt;0,"Plug-in hybrid",IF($G5385="Diesel","Diesel","Gasoline"))</f>
        <v>Diesel</v>
      </c>
    </row>
    <row r="5386" spans="1:15" ht="15" customHeight="1" x14ac:dyDescent="0.25">
      <c r="A5386" s="1">
        <v>2022</v>
      </c>
      <c r="B5386" s="1" t="s">
        <v>6908</v>
      </c>
      <c r="C5386" s="1" t="s">
        <v>2903</v>
      </c>
      <c r="D5386" s="1" t="s">
        <v>7770</v>
      </c>
      <c r="E5386" s="1" t="s">
        <v>2886</v>
      </c>
      <c r="F5386" s="1" t="s">
        <v>2905</v>
      </c>
      <c r="G5386" s="1" t="s">
        <v>105</v>
      </c>
      <c r="H5386" s="1" t="s">
        <v>298</v>
      </c>
      <c r="I5386" s="1">
        <v>3.2</v>
      </c>
      <c r="J5386" s="1">
        <v>2023</v>
      </c>
      <c r="K5386" s="1">
        <v>204169</v>
      </c>
      <c r="L5386" s="1">
        <v>0</v>
      </c>
      <c r="M5386" s="1">
        <f t="array" ref="M5386">SUMPRODUCT(MAX(ISNUMBER(SEARCH('Class Rules'!$B$6:$B$85,$E5386))*ISNUMBER(SEARCH('Class Rules'!$C$6:$C$85,$F5386))*'Class Rules'!$A$6:$A$85))</f>
        <v>0</v>
      </c>
      <c r="N5386" s="1" t="str">
        <f t="array" ref="N5386">IF($M5386=0,'Class Rules'!$D$3,INDEX('Class Rules'!$D$6:$D$85,MATCH($M5386,'Class Rules'!$A$6:$A$85,0)))</f>
        <v>Passenger LDV</v>
      </c>
      <c r="O5386" s="1" t="str">
        <f t="array" ref="O5386">IF(SUMPRODUCT(MAX(ISNUMBER(SEARCH(Fuel_Rules!$A$6:$A$30,$E5386))*ISNUMBER(SEARCH(Fuel_Rules!$B$6:$B$30,$F5386))*(Fuel_Rules!$A$6:$A$30&lt;&gt;"")))&gt;0,"Plug-in hybrid",IF($G5386="Diesel","Diesel","Gasoline"))</f>
        <v>Diesel</v>
      </c>
    </row>
    <row r="5387" spans="1:15" ht="15" customHeight="1" x14ac:dyDescent="0.25">
      <c r="A5387" s="1">
        <v>2022</v>
      </c>
      <c r="B5387" s="1" t="s">
        <v>6908</v>
      </c>
      <c r="C5387" s="1" t="s">
        <v>2910</v>
      </c>
      <c r="D5387" s="1" t="s">
        <v>7771</v>
      </c>
      <c r="E5387" s="1" t="s">
        <v>2908</v>
      </c>
      <c r="F5387" s="1" t="s">
        <v>2912</v>
      </c>
      <c r="G5387" s="1" t="s">
        <v>105</v>
      </c>
      <c r="H5387" s="1" t="s">
        <v>437</v>
      </c>
      <c r="I5387" s="1">
        <v>2</v>
      </c>
      <c r="J5387" s="1">
        <v>2023</v>
      </c>
      <c r="K5387" s="1">
        <v>306787</v>
      </c>
      <c r="L5387" s="1">
        <v>0</v>
      </c>
      <c r="M5387" s="1">
        <f t="array" ref="M5387">SUMPRODUCT(MAX(ISNUMBER(SEARCH('Class Rules'!$B$6:$B$85,$E5387))*ISNUMBER(SEARCH('Class Rules'!$C$6:$C$85,$F5387))*'Class Rules'!$A$6:$A$85))</f>
        <v>19</v>
      </c>
      <c r="N5387" s="1" t="str">
        <f t="array" ref="N5387">IF($M5387=0,'Class Rules'!$D$3,INDEX('Class Rules'!$D$6:$D$85,MATCH($M5387,'Class Rules'!$A$6:$A$85,0)))</f>
        <v>Freight LDV</v>
      </c>
      <c r="O5387" s="1" t="str">
        <f t="array" ref="O5387">IF(SUMPRODUCT(MAX(ISNUMBER(SEARCH(Fuel_Rules!$A$6:$A$30,$E5387))*ISNUMBER(SEARCH(Fuel_Rules!$B$6:$B$30,$F5387))*(Fuel_Rules!$A$6:$A$30&lt;&gt;"")))&gt;0,"Plug-in hybrid",IF($G5387="Diesel","Diesel","Gasoline"))</f>
        <v>Diesel</v>
      </c>
    </row>
    <row r="5388" spans="1:15" ht="15" customHeight="1" x14ac:dyDescent="0.25">
      <c r="A5388" s="1">
        <v>2022</v>
      </c>
      <c r="B5388" s="1" t="s">
        <v>6908</v>
      </c>
      <c r="C5388" s="1" t="s">
        <v>2913</v>
      </c>
      <c r="D5388" s="1" t="s">
        <v>7772</v>
      </c>
      <c r="E5388" s="1" t="s">
        <v>2908</v>
      </c>
      <c r="F5388" s="1" t="s">
        <v>2915</v>
      </c>
      <c r="G5388" s="1" t="s">
        <v>103</v>
      </c>
      <c r="H5388" s="1" t="s">
        <v>298</v>
      </c>
      <c r="I5388" s="1">
        <v>1.6</v>
      </c>
      <c r="J5388" s="1">
        <v>2023</v>
      </c>
      <c r="K5388" s="1">
        <v>96537</v>
      </c>
      <c r="L5388" s="1">
        <v>0</v>
      </c>
      <c r="M5388" s="1">
        <f t="array" ref="M5388">SUMPRODUCT(MAX(ISNUMBER(SEARCH('Class Rules'!$B$6:$B$85,$E5388))*ISNUMBER(SEARCH('Class Rules'!$C$6:$C$85,$F5388))*'Class Rules'!$A$6:$A$85))</f>
        <v>18</v>
      </c>
      <c r="N5388" s="1" t="str">
        <f t="array" ref="N5388">IF($M5388=0,'Class Rules'!$D$3,INDEX('Class Rules'!$D$6:$D$85,MATCH($M5388,'Class Rules'!$A$6:$A$85,0)))</f>
        <v>Freight LDV</v>
      </c>
      <c r="O5388" s="1" t="str">
        <f t="array" ref="O5388">IF(SUMPRODUCT(MAX(ISNUMBER(SEARCH(Fuel_Rules!$A$6:$A$30,$E5388))*ISNUMBER(SEARCH(Fuel_Rules!$B$6:$B$30,$F5388))*(Fuel_Rules!$A$6:$A$30&lt;&gt;"")))&gt;0,"Plug-in hybrid",IF($G5388="Diesel","Diesel","Gasoline"))</f>
        <v>Gasoline</v>
      </c>
    </row>
    <row r="5389" spans="1:15" ht="15" customHeight="1" x14ac:dyDescent="0.25">
      <c r="A5389" s="1">
        <v>2022</v>
      </c>
      <c r="B5389" s="1" t="s">
        <v>6908</v>
      </c>
      <c r="C5389" s="1" t="s">
        <v>2916</v>
      </c>
      <c r="D5389" s="1" t="s">
        <v>7773</v>
      </c>
      <c r="E5389" s="1" t="s">
        <v>2908</v>
      </c>
      <c r="F5389" s="1" t="s">
        <v>2918</v>
      </c>
      <c r="G5389" s="1" t="s">
        <v>103</v>
      </c>
      <c r="H5389" s="1" t="s">
        <v>298</v>
      </c>
      <c r="I5389" s="1">
        <v>1.6</v>
      </c>
      <c r="J5389" s="1">
        <v>2023</v>
      </c>
      <c r="K5389" s="1">
        <v>120977</v>
      </c>
      <c r="L5389" s="1">
        <v>0</v>
      </c>
      <c r="M5389" s="1">
        <f t="array" ref="M5389">SUMPRODUCT(MAX(ISNUMBER(SEARCH('Class Rules'!$B$6:$B$85,$E5389))*ISNUMBER(SEARCH('Class Rules'!$C$6:$C$85,$F5389))*'Class Rules'!$A$6:$A$85))</f>
        <v>18</v>
      </c>
      <c r="N5389" s="1" t="str">
        <f t="array" ref="N5389">IF($M5389=0,'Class Rules'!$D$3,INDEX('Class Rules'!$D$6:$D$85,MATCH($M5389,'Class Rules'!$A$6:$A$85,0)))</f>
        <v>Freight LDV</v>
      </c>
      <c r="O5389" s="1" t="str">
        <f t="array" ref="O5389">IF(SUMPRODUCT(MAX(ISNUMBER(SEARCH(Fuel_Rules!$A$6:$A$30,$E5389))*ISNUMBER(SEARCH(Fuel_Rules!$B$6:$B$30,$F5389))*(Fuel_Rules!$A$6:$A$30&lt;&gt;"")))&gt;0,"Plug-in hybrid",IF($G5389="Diesel","Diesel","Gasoline"))</f>
        <v>Gasoline</v>
      </c>
    </row>
    <row r="5390" spans="1:15" ht="15" customHeight="1" x14ac:dyDescent="0.25">
      <c r="A5390" s="1">
        <v>2022</v>
      </c>
      <c r="B5390" s="1" t="s">
        <v>6908</v>
      </c>
      <c r="C5390" s="1" t="s">
        <v>2919</v>
      </c>
      <c r="D5390" s="1" t="s">
        <v>7774</v>
      </c>
      <c r="E5390" s="1" t="s">
        <v>2908</v>
      </c>
      <c r="F5390" s="1" t="s">
        <v>2921</v>
      </c>
      <c r="G5390" s="1" t="s">
        <v>103</v>
      </c>
      <c r="H5390" s="1" t="s">
        <v>298</v>
      </c>
      <c r="I5390" s="1">
        <v>1.6</v>
      </c>
      <c r="J5390" s="1">
        <v>2023</v>
      </c>
      <c r="K5390" s="1">
        <v>87807</v>
      </c>
      <c r="L5390" s="1">
        <v>0</v>
      </c>
      <c r="M5390" s="1">
        <f t="array" ref="M5390">SUMPRODUCT(MAX(ISNUMBER(SEARCH('Class Rules'!$B$6:$B$85,$E5390))*ISNUMBER(SEARCH('Class Rules'!$C$6:$C$85,$F5390))*'Class Rules'!$A$6:$A$85))</f>
        <v>18</v>
      </c>
      <c r="N5390" s="1" t="str">
        <f t="array" ref="N5390">IF($M5390=0,'Class Rules'!$D$3,INDEX('Class Rules'!$D$6:$D$85,MATCH($M5390,'Class Rules'!$A$6:$A$85,0)))</f>
        <v>Freight LDV</v>
      </c>
      <c r="O5390" s="1" t="str">
        <f t="array" ref="O5390">IF(SUMPRODUCT(MAX(ISNUMBER(SEARCH(Fuel_Rules!$A$6:$A$30,$E5390))*ISNUMBER(SEARCH(Fuel_Rules!$B$6:$B$30,$F5390))*(Fuel_Rules!$A$6:$A$30&lt;&gt;"")))&gt;0,"Plug-in hybrid",IF($G5390="Diesel","Diesel","Gasoline"))</f>
        <v>Gasoline</v>
      </c>
    </row>
    <row r="5391" spans="1:15" ht="15" customHeight="1" x14ac:dyDescent="0.25">
      <c r="A5391" s="1">
        <v>2022</v>
      </c>
      <c r="B5391" s="1" t="s">
        <v>6908</v>
      </c>
      <c r="C5391" s="1" t="s">
        <v>2919</v>
      </c>
      <c r="D5391" s="1" t="s">
        <v>7775</v>
      </c>
      <c r="E5391" s="1" t="s">
        <v>2908</v>
      </c>
      <c r="F5391" s="1" t="s">
        <v>2921</v>
      </c>
      <c r="G5391" s="1" t="s">
        <v>103</v>
      </c>
      <c r="H5391" s="1" t="s">
        <v>298</v>
      </c>
      <c r="I5391" s="1">
        <v>1.6</v>
      </c>
      <c r="J5391" s="1">
        <v>2023</v>
      </c>
      <c r="K5391" s="1">
        <v>84645</v>
      </c>
      <c r="L5391" s="1">
        <v>0</v>
      </c>
      <c r="M5391" s="1">
        <f t="array" ref="M5391">SUMPRODUCT(MAX(ISNUMBER(SEARCH('Class Rules'!$B$6:$B$85,$E5391))*ISNUMBER(SEARCH('Class Rules'!$C$6:$C$85,$F5391))*'Class Rules'!$A$6:$A$85))</f>
        <v>18</v>
      </c>
      <c r="N5391" s="1" t="str">
        <f t="array" ref="N5391">IF($M5391=0,'Class Rules'!$D$3,INDEX('Class Rules'!$D$6:$D$85,MATCH($M5391,'Class Rules'!$A$6:$A$85,0)))</f>
        <v>Freight LDV</v>
      </c>
      <c r="O5391" s="1" t="str">
        <f t="array" ref="O5391">IF(SUMPRODUCT(MAX(ISNUMBER(SEARCH(Fuel_Rules!$A$6:$A$30,$E5391))*ISNUMBER(SEARCH(Fuel_Rules!$B$6:$B$30,$F5391))*(Fuel_Rules!$A$6:$A$30&lt;&gt;"")))&gt;0,"Plug-in hybrid",IF($G5391="Diesel","Diesel","Gasoline"))</f>
        <v>Gasoline</v>
      </c>
    </row>
    <row r="5392" spans="1:15" ht="15" customHeight="1" x14ac:dyDescent="0.25">
      <c r="A5392" s="1">
        <v>2022</v>
      </c>
      <c r="B5392" s="1" t="s">
        <v>6908</v>
      </c>
      <c r="C5392" s="1" t="s">
        <v>2922</v>
      </c>
      <c r="D5392" s="1" t="s">
        <v>7776</v>
      </c>
      <c r="E5392" s="1" t="s">
        <v>2908</v>
      </c>
      <c r="F5392" s="1" t="s">
        <v>2924</v>
      </c>
      <c r="G5392" s="1" t="s">
        <v>103</v>
      </c>
      <c r="H5392" s="1" t="s">
        <v>298</v>
      </c>
      <c r="I5392" s="1">
        <v>1.6</v>
      </c>
      <c r="J5392" s="1">
        <v>2023</v>
      </c>
      <c r="K5392" s="1">
        <v>105083</v>
      </c>
      <c r="L5392" s="1">
        <v>0</v>
      </c>
      <c r="M5392" s="1">
        <f t="array" ref="M5392">SUMPRODUCT(MAX(ISNUMBER(SEARCH('Class Rules'!$B$6:$B$85,$E5392))*ISNUMBER(SEARCH('Class Rules'!$C$6:$C$85,$F5392))*'Class Rules'!$A$6:$A$85))</f>
        <v>18</v>
      </c>
      <c r="N5392" s="1" t="str">
        <f t="array" ref="N5392">IF($M5392=0,'Class Rules'!$D$3,INDEX('Class Rules'!$D$6:$D$85,MATCH($M5392,'Class Rules'!$A$6:$A$85,0)))</f>
        <v>Freight LDV</v>
      </c>
      <c r="O5392" s="1" t="str">
        <f t="array" ref="O5392">IF(SUMPRODUCT(MAX(ISNUMBER(SEARCH(Fuel_Rules!$A$6:$A$30,$E5392))*ISNUMBER(SEARCH(Fuel_Rules!$B$6:$B$30,$F5392))*(Fuel_Rules!$A$6:$A$30&lt;&gt;"")))&gt;0,"Plug-in hybrid",IF($G5392="Diesel","Diesel","Gasoline"))</f>
        <v>Gasoline</v>
      </c>
    </row>
    <row r="5393" spans="1:15" ht="15" customHeight="1" x14ac:dyDescent="0.25">
      <c r="A5393" s="1">
        <v>2022</v>
      </c>
      <c r="B5393" s="1" t="s">
        <v>6908</v>
      </c>
      <c r="C5393" s="1" t="s">
        <v>2922</v>
      </c>
      <c r="D5393" s="1" t="s">
        <v>7777</v>
      </c>
      <c r="E5393" s="1" t="s">
        <v>2908</v>
      </c>
      <c r="F5393" s="1" t="s">
        <v>2924</v>
      </c>
      <c r="G5393" s="1" t="s">
        <v>103</v>
      </c>
      <c r="H5393" s="1" t="s">
        <v>298</v>
      </c>
      <c r="I5393" s="1">
        <v>1.6</v>
      </c>
      <c r="J5393" s="1">
        <v>2023</v>
      </c>
      <c r="K5393" s="1">
        <v>100669</v>
      </c>
      <c r="L5393" s="1">
        <v>0</v>
      </c>
      <c r="M5393" s="1">
        <f t="array" ref="M5393">SUMPRODUCT(MAX(ISNUMBER(SEARCH('Class Rules'!$B$6:$B$85,$E5393))*ISNUMBER(SEARCH('Class Rules'!$C$6:$C$85,$F5393))*'Class Rules'!$A$6:$A$85))</f>
        <v>18</v>
      </c>
      <c r="N5393" s="1" t="str">
        <f t="array" ref="N5393">IF($M5393=0,'Class Rules'!$D$3,INDEX('Class Rules'!$D$6:$D$85,MATCH($M5393,'Class Rules'!$A$6:$A$85,0)))</f>
        <v>Freight LDV</v>
      </c>
      <c r="O5393" s="1" t="str">
        <f t="array" ref="O5393">IF(SUMPRODUCT(MAX(ISNUMBER(SEARCH(Fuel_Rules!$A$6:$A$30,$E5393))*ISNUMBER(SEARCH(Fuel_Rules!$B$6:$B$30,$F5393))*(Fuel_Rules!$A$6:$A$30&lt;&gt;"")))&gt;0,"Plug-in hybrid",IF($G5393="Diesel","Diesel","Gasoline"))</f>
        <v>Gasoline</v>
      </c>
    </row>
    <row r="5394" spans="1:15" ht="15" customHeight="1" x14ac:dyDescent="0.25">
      <c r="A5394" s="1">
        <v>2022</v>
      </c>
      <c r="B5394" s="1" t="s">
        <v>6908</v>
      </c>
      <c r="C5394" s="1" t="s">
        <v>2925</v>
      </c>
      <c r="D5394" s="1" t="s">
        <v>7778</v>
      </c>
      <c r="E5394" s="1" t="s">
        <v>2908</v>
      </c>
      <c r="F5394" s="1" t="s">
        <v>2927</v>
      </c>
      <c r="G5394" s="1" t="s">
        <v>103</v>
      </c>
      <c r="H5394" s="1" t="s">
        <v>437</v>
      </c>
      <c r="I5394" s="1">
        <v>1</v>
      </c>
      <c r="J5394" s="1">
        <v>2023</v>
      </c>
      <c r="K5394" s="1">
        <v>116166</v>
      </c>
      <c r="L5394" s="1">
        <v>0</v>
      </c>
      <c r="M5394" s="1">
        <f t="array" ref="M5394">SUMPRODUCT(MAX(ISNUMBER(SEARCH('Class Rules'!$B$6:$B$85,$E5394))*ISNUMBER(SEARCH('Class Rules'!$C$6:$C$85,$F5394))*'Class Rules'!$A$6:$A$85))</f>
        <v>0</v>
      </c>
      <c r="N5394" s="1" t="str">
        <f t="array" ref="N5394">IF($M5394=0,'Class Rules'!$D$3,INDEX('Class Rules'!$D$6:$D$85,MATCH($M5394,'Class Rules'!$A$6:$A$85,0)))</f>
        <v>Passenger LDV</v>
      </c>
      <c r="O5394" s="1" t="str">
        <f t="array" ref="O5394">IF(SUMPRODUCT(MAX(ISNUMBER(SEARCH(Fuel_Rules!$A$6:$A$30,$E5394))*ISNUMBER(SEARCH(Fuel_Rules!$B$6:$B$30,$F5394))*(Fuel_Rules!$A$6:$A$30&lt;&gt;"")))&gt;0,"Plug-in hybrid",IF($G5394="Diesel","Diesel","Gasoline"))</f>
        <v>Gasoline</v>
      </c>
    </row>
    <row r="5395" spans="1:15" ht="15" customHeight="1" x14ac:dyDescent="0.25">
      <c r="A5395" s="1">
        <v>2022</v>
      </c>
      <c r="B5395" s="1" t="s">
        <v>6908</v>
      </c>
      <c r="C5395" s="1" t="s">
        <v>2928</v>
      </c>
      <c r="D5395" s="1" t="s">
        <v>7779</v>
      </c>
      <c r="E5395" s="1" t="s">
        <v>2908</v>
      </c>
      <c r="F5395" s="1" t="s">
        <v>2930</v>
      </c>
      <c r="G5395" s="1" t="s">
        <v>103</v>
      </c>
      <c r="H5395" s="1" t="s">
        <v>437</v>
      </c>
      <c r="I5395" s="1">
        <v>1</v>
      </c>
      <c r="J5395" s="1">
        <v>2023</v>
      </c>
      <c r="K5395" s="1">
        <v>108126</v>
      </c>
      <c r="L5395" s="1">
        <v>0</v>
      </c>
      <c r="M5395" s="1">
        <f t="array" ref="M5395">SUMPRODUCT(MAX(ISNUMBER(SEARCH('Class Rules'!$B$6:$B$85,$E5395))*ISNUMBER(SEARCH('Class Rules'!$C$6:$C$85,$F5395))*'Class Rules'!$A$6:$A$85))</f>
        <v>0</v>
      </c>
      <c r="N5395" s="1" t="str">
        <f t="array" ref="N5395">IF($M5395=0,'Class Rules'!$D$3,INDEX('Class Rules'!$D$6:$D$85,MATCH($M5395,'Class Rules'!$A$6:$A$85,0)))</f>
        <v>Passenger LDV</v>
      </c>
      <c r="O5395" s="1" t="str">
        <f t="array" ref="O5395">IF(SUMPRODUCT(MAX(ISNUMBER(SEARCH(Fuel_Rules!$A$6:$A$30,$E5395))*ISNUMBER(SEARCH(Fuel_Rules!$B$6:$B$30,$F5395))*(Fuel_Rules!$A$6:$A$30&lt;&gt;"")))&gt;0,"Plug-in hybrid",IF($G5395="Diesel","Diesel","Gasoline"))</f>
        <v>Gasoline</v>
      </c>
    </row>
    <row r="5396" spans="1:15" ht="15" customHeight="1" x14ac:dyDescent="0.25">
      <c r="A5396" s="1">
        <v>2022</v>
      </c>
      <c r="B5396" s="1" t="s">
        <v>6908</v>
      </c>
      <c r="C5396" s="1" t="s">
        <v>2931</v>
      </c>
      <c r="D5396" s="1" t="s">
        <v>7780</v>
      </c>
      <c r="E5396" s="1" t="s">
        <v>2908</v>
      </c>
      <c r="F5396" s="1" t="s">
        <v>2933</v>
      </c>
      <c r="G5396" s="1" t="s">
        <v>103</v>
      </c>
      <c r="H5396" s="1" t="s">
        <v>298</v>
      </c>
      <c r="I5396" s="1">
        <v>1.6</v>
      </c>
      <c r="J5396" s="1">
        <v>2023</v>
      </c>
      <c r="K5396" s="1">
        <v>89960</v>
      </c>
      <c r="L5396" s="1">
        <v>0</v>
      </c>
      <c r="M5396" s="1">
        <f t="array" ref="M5396">SUMPRODUCT(MAX(ISNUMBER(SEARCH('Class Rules'!$B$6:$B$85,$E5396))*ISNUMBER(SEARCH('Class Rules'!$C$6:$C$85,$F5396))*'Class Rules'!$A$6:$A$85))</f>
        <v>0</v>
      </c>
      <c r="N5396" s="1" t="str">
        <f t="array" ref="N5396">IF($M5396=0,'Class Rules'!$D$3,INDEX('Class Rules'!$D$6:$D$85,MATCH($M5396,'Class Rules'!$A$6:$A$85,0)))</f>
        <v>Passenger LDV</v>
      </c>
      <c r="O5396" s="1" t="str">
        <f t="array" ref="O5396">IF(SUMPRODUCT(MAX(ISNUMBER(SEARCH(Fuel_Rules!$A$6:$A$30,$E5396))*ISNUMBER(SEARCH(Fuel_Rules!$B$6:$B$30,$F5396))*(Fuel_Rules!$A$6:$A$30&lt;&gt;"")))&gt;0,"Plug-in hybrid",IF($G5396="Diesel","Diesel","Gasoline"))</f>
        <v>Gasoline</v>
      </c>
    </row>
    <row r="5397" spans="1:15" ht="15" customHeight="1" x14ac:dyDescent="0.25">
      <c r="A5397" s="1">
        <v>2022</v>
      </c>
      <c r="B5397" s="1" t="s">
        <v>6908</v>
      </c>
      <c r="C5397" s="1" t="s">
        <v>2934</v>
      </c>
      <c r="D5397" s="1" t="s">
        <v>7781</v>
      </c>
      <c r="E5397" s="1" t="s">
        <v>2908</v>
      </c>
      <c r="F5397" s="1" t="s">
        <v>2936</v>
      </c>
      <c r="G5397" s="1" t="s">
        <v>103</v>
      </c>
      <c r="H5397" s="1" t="s">
        <v>298</v>
      </c>
      <c r="I5397" s="1">
        <v>1</v>
      </c>
      <c r="J5397" s="1">
        <v>2023</v>
      </c>
      <c r="K5397" s="1">
        <v>78960</v>
      </c>
      <c r="L5397" s="1">
        <v>0</v>
      </c>
      <c r="M5397" s="1">
        <f t="array" ref="M5397">SUMPRODUCT(MAX(ISNUMBER(SEARCH('Class Rules'!$B$6:$B$85,$E5397))*ISNUMBER(SEARCH('Class Rules'!$C$6:$C$85,$F5397))*'Class Rules'!$A$6:$A$85))</f>
        <v>0</v>
      </c>
      <c r="N5397" s="1" t="str">
        <f t="array" ref="N5397">IF($M5397=0,'Class Rules'!$D$3,INDEX('Class Rules'!$D$6:$D$85,MATCH($M5397,'Class Rules'!$A$6:$A$85,0)))</f>
        <v>Passenger LDV</v>
      </c>
      <c r="O5397" s="1" t="str">
        <f t="array" ref="O5397">IF(SUMPRODUCT(MAX(ISNUMBER(SEARCH(Fuel_Rules!$A$6:$A$30,$E5397))*ISNUMBER(SEARCH(Fuel_Rules!$B$6:$B$30,$F5397))*(Fuel_Rules!$A$6:$A$30&lt;&gt;"")))&gt;0,"Plug-in hybrid",IF($G5397="Diesel","Diesel","Gasoline"))</f>
        <v>Gasoline</v>
      </c>
    </row>
    <row r="5398" spans="1:15" ht="15" customHeight="1" x14ac:dyDescent="0.25">
      <c r="A5398" s="1">
        <v>2022</v>
      </c>
      <c r="B5398" s="1" t="s">
        <v>6908</v>
      </c>
      <c r="C5398" s="1" t="s">
        <v>2943</v>
      </c>
      <c r="D5398" s="1" t="s">
        <v>7782</v>
      </c>
      <c r="E5398" s="1" t="s">
        <v>2908</v>
      </c>
      <c r="F5398" s="1" t="s">
        <v>2945</v>
      </c>
      <c r="G5398" s="1" t="s">
        <v>105</v>
      </c>
      <c r="H5398" s="1" t="s">
        <v>437</v>
      </c>
      <c r="I5398" s="1">
        <v>3</v>
      </c>
      <c r="J5398" s="1">
        <v>2023</v>
      </c>
      <c r="K5398" s="1">
        <v>313233</v>
      </c>
      <c r="L5398" s="1">
        <v>0</v>
      </c>
      <c r="M5398" s="1">
        <f t="array" ref="M5398">SUMPRODUCT(MAX(ISNUMBER(SEARCH('Class Rules'!$B$6:$B$85,$E5398))*ISNUMBER(SEARCH('Class Rules'!$C$6:$C$85,$F5398))*'Class Rules'!$A$6:$A$85))</f>
        <v>19</v>
      </c>
      <c r="N5398" s="1" t="str">
        <f t="array" ref="N5398">IF($M5398=0,'Class Rules'!$D$3,INDEX('Class Rules'!$D$6:$D$85,MATCH($M5398,'Class Rules'!$A$6:$A$85,0)))</f>
        <v>Freight LDV</v>
      </c>
      <c r="O5398" s="1" t="str">
        <f t="array" ref="O5398">IF(SUMPRODUCT(MAX(ISNUMBER(SEARCH(Fuel_Rules!$A$6:$A$30,$E5398))*ISNUMBER(SEARCH(Fuel_Rules!$B$6:$B$30,$F5398))*(Fuel_Rules!$A$6:$A$30&lt;&gt;"")))&gt;0,"Plug-in hybrid",IF($G5398="Diesel","Diesel","Gasoline"))</f>
        <v>Diesel</v>
      </c>
    </row>
    <row r="5399" spans="1:15" ht="15" customHeight="1" x14ac:dyDescent="0.25">
      <c r="A5399" s="1">
        <v>2022</v>
      </c>
      <c r="B5399" s="1" t="s">
        <v>6908</v>
      </c>
      <c r="C5399" s="1" t="s">
        <v>2946</v>
      </c>
      <c r="D5399" s="1" t="s">
        <v>7783</v>
      </c>
      <c r="E5399" s="1" t="s">
        <v>2908</v>
      </c>
      <c r="F5399" s="1" t="s">
        <v>2948</v>
      </c>
      <c r="G5399" s="1" t="s">
        <v>103</v>
      </c>
      <c r="H5399" s="1" t="s">
        <v>437</v>
      </c>
      <c r="I5399" s="1">
        <v>1</v>
      </c>
      <c r="J5399" s="1">
        <v>2023</v>
      </c>
      <c r="K5399" s="1">
        <v>128742</v>
      </c>
      <c r="L5399" s="1">
        <v>0</v>
      </c>
      <c r="M5399" s="1">
        <f t="array" ref="M5399">SUMPRODUCT(MAX(ISNUMBER(SEARCH('Class Rules'!$B$6:$B$85,$E5399))*ISNUMBER(SEARCH('Class Rules'!$C$6:$C$85,$F5399))*'Class Rules'!$A$6:$A$85))</f>
        <v>0</v>
      </c>
      <c r="N5399" s="1" t="str">
        <f t="array" ref="N5399">IF($M5399=0,'Class Rules'!$D$3,INDEX('Class Rules'!$D$6:$D$85,MATCH($M5399,'Class Rules'!$A$6:$A$85,0)))</f>
        <v>Passenger LDV</v>
      </c>
      <c r="O5399" s="1" t="str">
        <f t="array" ref="O5399">IF(SUMPRODUCT(MAX(ISNUMBER(SEARCH(Fuel_Rules!$A$6:$A$30,$E5399))*ISNUMBER(SEARCH(Fuel_Rules!$B$6:$B$30,$F5399))*(Fuel_Rules!$A$6:$A$30&lt;&gt;"")))&gt;0,"Plug-in hybrid",IF($G5399="Diesel","Diesel","Gasoline"))</f>
        <v>Gasoline</v>
      </c>
    </row>
    <row r="5400" spans="1:15" ht="15" customHeight="1" x14ac:dyDescent="0.25">
      <c r="A5400" s="1">
        <v>2022</v>
      </c>
      <c r="B5400" s="1" t="s">
        <v>6908</v>
      </c>
      <c r="C5400" s="1" t="s">
        <v>2949</v>
      </c>
      <c r="D5400" s="1" t="s">
        <v>7784</v>
      </c>
      <c r="E5400" s="1" t="s">
        <v>2908</v>
      </c>
      <c r="F5400" s="1" t="s">
        <v>2951</v>
      </c>
      <c r="G5400" s="1" t="s">
        <v>103</v>
      </c>
      <c r="H5400" s="1" t="s">
        <v>437</v>
      </c>
      <c r="I5400" s="1">
        <v>1</v>
      </c>
      <c r="J5400" s="1">
        <v>2023</v>
      </c>
      <c r="K5400" s="1">
        <v>116260</v>
      </c>
      <c r="L5400" s="1">
        <v>0</v>
      </c>
      <c r="M5400" s="1">
        <f t="array" ref="M5400">SUMPRODUCT(MAX(ISNUMBER(SEARCH('Class Rules'!$B$6:$B$85,$E5400))*ISNUMBER(SEARCH('Class Rules'!$C$6:$C$85,$F5400))*'Class Rules'!$A$6:$A$85))</f>
        <v>0</v>
      </c>
      <c r="N5400" s="1" t="str">
        <f t="array" ref="N5400">IF($M5400=0,'Class Rules'!$D$3,INDEX('Class Rules'!$D$6:$D$85,MATCH($M5400,'Class Rules'!$A$6:$A$85,0)))</f>
        <v>Passenger LDV</v>
      </c>
      <c r="O5400" s="1" t="str">
        <f t="array" ref="O5400">IF(SUMPRODUCT(MAX(ISNUMBER(SEARCH(Fuel_Rules!$A$6:$A$30,$E5400))*ISNUMBER(SEARCH(Fuel_Rules!$B$6:$B$30,$F5400))*(Fuel_Rules!$A$6:$A$30&lt;&gt;"")))&gt;0,"Plug-in hybrid",IF($G5400="Diesel","Diesel","Gasoline"))</f>
        <v>Gasoline</v>
      </c>
    </row>
    <row r="5401" spans="1:15" ht="15" customHeight="1" x14ac:dyDescent="0.25">
      <c r="A5401" s="1">
        <v>2022</v>
      </c>
      <c r="B5401" s="1" t="s">
        <v>6908</v>
      </c>
      <c r="C5401" s="1" t="s">
        <v>2952</v>
      </c>
      <c r="D5401" s="1" t="s">
        <v>7785</v>
      </c>
      <c r="E5401" s="1" t="s">
        <v>2908</v>
      </c>
      <c r="F5401" s="1" t="s">
        <v>2954</v>
      </c>
      <c r="G5401" s="1" t="s">
        <v>103</v>
      </c>
      <c r="H5401" s="1" t="s">
        <v>298</v>
      </c>
      <c r="I5401" s="1">
        <v>1.6</v>
      </c>
      <c r="J5401" s="1">
        <v>2023</v>
      </c>
      <c r="K5401" s="1">
        <v>96581</v>
      </c>
      <c r="L5401" s="1">
        <v>0</v>
      </c>
      <c r="M5401" s="1">
        <f t="array" ref="M5401">SUMPRODUCT(MAX(ISNUMBER(SEARCH('Class Rules'!$B$6:$B$85,$E5401))*ISNUMBER(SEARCH('Class Rules'!$C$6:$C$85,$F5401))*'Class Rules'!$A$6:$A$85))</f>
        <v>0</v>
      </c>
      <c r="N5401" s="1" t="str">
        <f t="array" ref="N5401">IF($M5401=0,'Class Rules'!$D$3,INDEX('Class Rules'!$D$6:$D$85,MATCH($M5401,'Class Rules'!$A$6:$A$85,0)))</f>
        <v>Passenger LDV</v>
      </c>
      <c r="O5401" s="1" t="str">
        <f t="array" ref="O5401">IF(SUMPRODUCT(MAX(ISNUMBER(SEARCH(Fuel_Rules!$A$6:$A$30,$E5401))*ISNUMBER(SEARCH(Fuel_Rules!$B$6:$B$30,$F5401))*(Fuel_Rules!$A$6:$A$30&lt;&gt;"")))&gt;0,"Plug-in hybrid",IF($G5401="Diesel","Diesel","Gasoline"))</f>
        <v>Gasoline</v>
      </c>
    </row>
    <row r="5402" spans="1:15" ht="15" customHeight="1" x14ac:dyDescent="0.25">
      <c r="A5402" s="1">
        <v>2022</v>
      </c>
      <c r="B5402" s="1" t="s">
        <v>6908</v>
      </c>
      <c r="C5402" s="1" t="s">
        <v>2958</v>
      </c>
      <c r="D5402" s="1" t="s">
        <v>7786</v>
      </c>
      <c r="E5402" s="1" t="s">
        <v>2908</v>
      </c>
      <c r="F5402" s="1" t="s">
        <v>2960</v>
      </c>
      <c r="G5402" s="1" t="s">
        <v>103</v>
      </c>
      <c r="H5402" s="1" t="s">
        <v>298</v>
      </c>
      <c r="I5402" s="1">
        <v>2</v>
      </c>
      <c r="J5402" s="1">
        <v>2023</v>
      </c>
      <c r="K5402" s="1">
        <v>279590</v>
      </c>
      <c r="L5402" s="1">
        <v>0</v>
      </c>
      <c r="M5402" s="1">
        <f t="array" ref="M5402">SUMPRODUCT(MAX(ISNUMBER(SEARCH('Class Rules'!$B$6:$B$85,$E5402))*ISNUMBER(SEARCH('Class Rules'!$C$6:$C$85,$F5402))*'Class Rules'!$A$6:$A$85))</f>
        <v>0</v>
      </c>
      <c r="N5402" s="1" t="str">
        <f t="array" ref="N5402">IF($M5402=0,'Class Rules'!$D$3,INDEX('Class Rules'!$D$6:$D$85,MATCH($M5402,'Class Rules'!$A$6:$A$85,0)))</f>
        <v>Passenger LDV</v>
      </c>
      <c r="O5402" s="1" t="str">
        <f t="array" ref="O5402">IF(SUMPRODUCT(MAX(ISNUMBER(SEARCH(Fuel_Rules!$A$6:$A$30,$E5402))*ISNUMBER(SEARCH(Fuel_Rules!$B$6:$B$30,$F5402))*(Fuel_Rules!$A$6:$A$30&lt;&gt;"")))&gt;0,"Plug-in hybrid",IF($G5402="Diesel","Diesel","Gasoline"))</f>
        <v>Gasoline</v>
      </c>
    </row>
    <row r="5403" spans="1:15" ht="15" customHeight="1" x14ac:dyDescent="0.25">
      <c r="A5403" s="1">
        <v>2022</v>
      </c>
      <c r="B5403" s="1" t="s">
        <v>6908</v>
      </c>
      <c r="C5403" s="1" t="s">
        <v>2961</v>
      </c>
      <c r="D5403" s="1" t="s">
        <v>7787</v>
      </c>
      <c r="E5403" s="1" t="s">
        <v>2908</v>
      </c>
      <c r="F5403" s="1" t="s">
        <v>2963</v>
      </c>
      <c r="G5403" s="1" t="s">
        <v>103</v>
      </c>
      <c r="H5403" s="1" t="s">
        <v>298</v>
      </c>
      <c r="I5403" s="1">
        <v>1</v>
      </c>
      <c r="J5403" s="1">
        <v>2023</v>
      </c>
      <c r="K5403" s="1">
        <v>74785</v>
      </c>
      <c r="L5403" s="1">
        <v>0</v>
      </c>
      <c r="M5403" s="1">
        <f t="array" ref="M5403">SUMPRODUCT(MAX(ISNUMBER(SEARCH('Class Rules'!$B$6:$B$85,$E5403))*ISNUMBER(SEARCH('Class Rules'!$C$6:$C$85,$F5403))*'Class Rules'!$A$6:$A$85))</f>
        <v>0</v>
      </c>
      <c r="N5403" s="1" t="str">
        <f t="array" ref="N5403">IF($M5403=0,'Class Rules'!$D$3,INDEX('Class Rules'!$D$6:$D$85,MATCH($M5403,'Class Rules'!$A$6:$A$85,0)))</f>
        <v>Passenger LDV</v>
      </c>
      <c r="O5403" s="1" t="str">
        <f t="array" ref="O5403">IF(SUMPRODUCT(MAX(ISNUMBER(SEARCH(Fuel_Rules!$A$6:$A$30,$E5403))*ISNUMBER(SEARCH(Fuel_Rules!$B$6:$B$30,$F5403))*(Fuel_Rules!$A$6:$A$30&lt;&gt;"")))&gt;0,"Plug-in hybrid",IF($G5403="Diesel","Diesel","Gasoline"))</f>
        <v>Gasoline</v>
      </c>
    </row>
    <row r="5404" spans="1:15" ht="15" customHeight="1" x14ac:dyDescent="0.25">
      <c r="A5404" s="1">
        <v>2022</v>
      </c>
      <c r="B5404" s="1" t="s">
        <v>6908</v>
      </c>
      <c r="C5404" s="1" t="s">
        <v>2961</v>
      </c>
      <c r="D5404" s="1" t="s">
        <v>7788</v>
      </c>
      <c r="E5404" s="1" t="s">
        <v>2908</v>
      </c>
      <c r="F5404" s="1" t="s">
        <v>2963</v>
      </c>
      <c r="G5404" s="1" t="s">
        <v>103</v>
      </c>
      <c r="H5404" s="1" t="s">
        <v>298</v>
      </c>
      <c r="I5404" s="1">
        <v>1</v>
      </c>
      <c r="J5404" s="1">
        <v>2023</v>
      </c>
      <c r="K5404" s="1">
        <v>68521</v>
      </c>
      <c r="L5404" s="1">
        <v>0</v>
      </c>
      <c r="M5404" s="1">
        <f t="array" ref="M5404">SUMPRODUCT(MAX(ISNUMBER(SEARCH('Class Rules'!$B$6:$B$85,$E5404))*ISNUMBER(SEARCH('Class Rules'!$C$6:$C$85,$F5404))*'Class Rules'!$A$6:$A$85))</f>
        <v>0</v>
      </c>
      <c r="N5404" s="1" t="str">
        <f t="array" ref="N5404">IF($M5404=0,'Class Rules'!$D$3,INDEX('Class Rules'!$D$6:$D$85,MATCH($M5404,'Class Rules'!$A$6:$A$85,0)))</f>
        <v>Passenger LDV</v>
      </c>
      <c r="O5404" s="1" t="str">
        <f t="array" ref="O5404">IF(SUMPRODUCT(MAX(ISNUMBER(SEARCH(Fuel_Rules!$A$6:$A$30,$E5404))*ISNUMBER(SEARCH(Fuel_Rules!$B$6:$B$30,$F5404))*(Fuel_Rules!$A$6:$A$30&lt;&gt;"")))&gt;0,"Plug-in hybrid",IF($G5404="Diesel","Diesel","Gasoline"))</f>
        <v>Gasoline</v>
      </c>
    </row>
    <row r="5405" spans="1:15" ht="15" customHeight="1" x14ac:dyDescent="0.25">
      <c r="A5405" s="1">
        <v>2022</v>
      </c>
      <c r="B5405" s="1" t="s">
        <v>6908</v>
      </c>
      <c r="C5405" s="1" t="s">
        <v>2964</v>
      </c>
      <c r="D5405" s="1" t="s">
        <v>7789</v>
      </c>
      <c r="E5405" s="1" t="s">
        <v>2908</v>
      </c>
      <c r="F5405" s="1" t="s">
        <v>2966</v>
      </c>
      <c r="G5405" s="1" t="s">
        <v>103</v>
      </c>
      <c r="H5405" s="1" t="s">
        <v>298</v>
      </c>
      <c r="I5405" s="1">
        <v>1.6</v>
      </c>
      <c r="J5405" s="1">
        <v>2023</v>
      </c>
      <c r="K5405" s="1">
        <v>80160</v>
      </c>
      <c r="L5405" s="1">
        <v>0</v>
      </c>
      <c r="M5405" s="1">
        <f t="array" ref="M5405">SUMPRODUCT(MAX(ISNUMBER(SEARCH('Class Rules'!$B$6:$B$85,$E5405))*ISNUMBER(SEARCH('Class Rules'!$C$6:$C$85,$F5405))*'Class Rules'!$A$6:$A$85))</f>
        <v>0</v>
      </c>
      <c r="N5405" s="1" t="str">
        <f t="array" ref="N5405">IF($M5405=0,'Class Rules'!$D$3,INDEX('Class Rules'!$D$6:$D$85,MATCH($M5405,'Class Rules'!$A$6:$A$85,0)))</f>
        <v>Passenger LDV</v>
      </c>
      <c r="O5405" s="1" t="str">
        <f t="array" ref="O5405">IF(SUMPRODUCT(MAX(ISNUMBER(SEARCH(Fuel_Rules!$A$6:$A$30,$E5405))*ISNUMBER(SEARCH(Fuel_Rules!$B$6:$B$30,$F5405))*(Fuel_Rules!$A$6:$A$30&lt;&gt;"")))&gt;0,"Plug-in hybrid",IF($G5405="Diesel","Diesel","Gasoline"))</f>
        <v>Gasoline</v>
      </c>
    </row>
    <row r="5406" spans="1:15" ht="15" customHeight="1" x14ac:dyDescent="0.25">
      <c r="A5406" s="1">
        <v>2022</v>
      </c>
      <c r="B5406" s="1" t="s">
        <v>6908</v>
      </c>
      <c r="C5406" s="1" t="s">
        <v>2967</v>
      </c>
      <c r="D5406" s="1" t="s">
        <v>7790</v>
      </c>
      <c r="E5406" s="1" t="s">
        <v>2908</v>
      </c>
      <c r="F5406" s="1" t="s">
        <v>2969</v>
      </c>
      <c r="G5406" s="1" t="s">
        <v>103</v>
      </c>
      <c r="H5406" s="1" t="s">
        <v>298</v>
      </c>
      <c r="I5406" s="1">
        <v>1</v>
      </c>
      <c r="J5406" s="1">
        <v>2023</v>
      </c>
      <c r="K5406" s="1">
        <v>90258</v>
      </c>
      <c r="L5406" s="1">
        <v>0</v>
      </c>
      <c r="M5406" s="1">
        <f t="array" ref="M5406">SUMPRODUCT(MAX(ISNUMBER(SEARCH('Class Rules'!$B$6:$B$85,$E5406))*ISNUMBER(SEARCH('Class Rules'!$C$6:$C$85,$F5406))*'Class Rules'!$A$6:$A$85))</f>
        <v>0</v>
      </c>
      <c r="N5406" s="1" t="str">
        <f t="array" ref="N5406">IF($M5406=0,'Class Rules'!$D$3,INDEX('Class Rules'!$D$6:$D$85,MATCH($M5406,'Class Rules'!$A$6:$A$85,0)))</f>
        <v>Passenger LDV</v>
      </c>
      <c r="O5406" s="1" t="str">
        <f t="array" ref="O5406">IF(SUMPRODUCT(MAX(ISNUMBER(SEARCH(Fuel_Rules!$A$6:$A$30,$E5406))*ISNUMBER(SEARCH(Fuel_Rules!$B$6:$B$30,$F5406))*(Fuel_Rules!$A$6:$A$30&lt;&gt;"")))&gt;0,"Plug-in hybrid",IF($G5406="Diesel","Diesel","Gasoline"))</f>
        <v>Gasoline</v>
      </c>
    </row>
    <row r="5407" spans="1:15" ht="15" customHeight="1" x14ac:dyDescent="0.25">
      <c r="A5407" s="1">
        <v>2022</v>
      </c>
      <c r="B5407" s="1" t="s">
        <v>6908</v>
      </c>
      <c r="C5407" s="1" t="s">
        <v>2967</v>
      </c>
      <c r="D5407" s="1" t="s">
        <v>7791</v>
      </c>
      <c r="E5407" s="1" t="s">
        <v>2908</v>
      </c>
      <c r="F5407" s="1" t="s">
        <v>2969</v>
      </c>
      <c r="G5407" s="1" t="s">
        <v>103</v>
      </c>
      <c r="H5407" s="1" t="s">
        <v>298</v>
      </c>
      <c r="I5407" s="1">
        <v>1</v>
      </c>
      <c r="J5407" s="1">
        <v>2023</v>
      </c>
      <c r="K5407" s="1">
        <v>86128</v>
      </c>
      <c r="L5407" s="1">
        <v>0</v>
      </c>
      <c r="M5407" s="1">
        <f t="array" ref="M5407">SUMPRODUCT(MAX(ISNUMBER(SEARCH('Class Rules'!$B$6:$B$85,$E5407))*ISNUMBER(SEARCH('Class Rules'!$C$6:$C$85,$F5407))*'Class Rules'!$A$6:$A$85))</f>
        <v>0</v>
      </c>
      <c r="N5407" s="1" t="str">
        <f t="array" ref="N5407">IF($M5407=0,'Class Rules'!$D$3,INDEX('Class Rules'!$D$6:$D$85,MATCH($M5407,'Class Rules'!$A$6:$A$85,0)))</f>
        <v>Passenger LDV</v>
      </c>
      <c r="O5407" s="1" t="str">
        <f t="array" ref="O5407">IF(SUMPRODUCT(MAX(ISNUMBER(SEARCH(Fuel_Rules!$A$6:$A$30,$E5407))*ISNUMBER(SEARCH(Fuel_Rules!$B$6:$B$30,$F5407))*(Fuel_Rules!$A$6:$A$30&lt;&gt;"")))&gt;0,"Plug-in hybrid",IF($G5407="Diesel","Diesel","Gasoline"))</f>
        <v>Gasoline</v>
      </c>
    </row>
    <row r="5408" spans="1:15" ht="15" customHeight="1" x14ac:dyDescent="0.25">
      <c r="A5408" s="1">
        <v>2022</v>
      </c>
      <c r="B5408" s="1" t="s">
        <v>6908</v>
      </c>
      <c r="C5408" s="1" t="s">
        <v>2970</v>
      </c>
      <c r="D5408" s="1" t="s">
        <v>7792</v>
      </c>
      <c r="E5408" s="1" t="s">
        <v>2908</v>
      </c>
      <c r="F5408" s="1" t="s">
        <v>2972</v>
      </c>
      <c r="G5408" s="1" t="s">
        <v>103</v>
      </c>
      <c r="H5408" s="1" t="s">
        <v>298</v>
      </c>
      <c r="I5408" s="1">
        <v>1.6</v>
      </c>
      <c r="J5408" s="1">
        <v>2023</v>
      </c>
      <c r="K5408" s="1">
        <v>91402</v>
      </c>
      <c r="L5408" s="1">
        <v>0</v>
      </c>
      <c r="M5408" s="1">
        <f t="array" ref="M5408">SUMPRODUCT(MAX(ISNUMBER(SEARCH('Class Rules'!$B$6:$B$85,$E5408))*ISNUMBER(SEARCH('Class Rules'!$C$6:$C$85,$F5408))*'Class Rules'!$A$6:$A$85))</f>
        <v>0</v>
      </c>
      <c r="N5408" s="1" t="str">
        <f t="array" ref="N5408">IF($M5408=0,'Class Rules'!$D$3,INDEX('Class Rules'!$D$6:$D$85,MATCH($M5408,'Class Rules'!$A$6:$A$85,0)))</f>
        <v>Passenger LDV</v>
      </c>
      <c r="O5408" s="1" t="str">
        <f t="array" ref="O5408">IF(SUMPRODUCT(MAX(ISNUMBER(SEARCH(Fuel_Rules!$A$6:$A$30,$E5408))*ISNUMBER(SEARCH(Fuel_Rules!$B$6:$B$30,$F5408))*(Fuel_Rules!$A$6:$A$30&lt;&gt;"")))&gt;0,"Plug-in hybrid",IF($G5408="Diesel","Diesel","Gasoline"))</f>
        <v>Gasoline</v>
      </c>
    </row>
    <row r="5409" spans="1:15" ht="15" customHeight="1" x14ac:dyDescent="0.25">
      <c r="A5409" s="1">
        <v>2022</v>
      </c>
      <c r="B5409" s="1" t="s">
        <v>6908</v>
      </c>
      <c r="C5409" s="1" t="s">
        <v>2973</v>
      </c>
      <c r="D5409" s="1" t="s">
        <v>7793</v>
      </c>
      <c r="E5409" s="1" t="s">
        <v>2908</v>
      </c>
      <c r="F5409" s="1" t="s">
        <v>2975</v>
      </c>
      <c r="G5409" s="1" t="s">
        <v>103</v>
      </c>
      <c r="H5409" s="1" t="s">
        <v>437</v>
      </c>
      <c r="I5409" s="1">
        <v>1.6</v>
      </c>
      <c r="J5409" s="1">
        <v>2023</v>
      </c>
      <c r="K5409" s="1">
        <v>92673</v>
      </c>
      <c r="L5409" s="1">
        <v>0</v>
      </c>
      <c r="M5409" s="1">
        <f t="array" ref="M5409">SUMPRODUCT(MAX(ISNUMBER(SEARCH('Class Rules'!$B$6:$B$85,$E5409))*ISNUMBER(SEARCH('Class Rules'!$C$6:$C$85,$F5409))*'Class Rules'!$A$6:$A$85))</f>
        <v>0</v>
      </c>
      <c r="N5409" s="1" t="str">
        <f t="array" ref="N5409">IF($M5409=0,'Class Rules'!$D$3,INDEX('Class Rules'!$D$6:$D$85,MATCH($M5409,'Class Rules'!$A$6:$A$85,0)))</f>
        <v>Passenger LDV</v>
      </c>
      <c r="O5409" s="1" t="str">
        <f t="array" ref="O5409">IF(SUMPRODUCT(MAX(ISNUMBER(SEARCH(Fuel_Rules!$A$6:$A$30,$E5409))*ISNUMBER(SEARCH(Fuel_Rules!$B$6:$B$30,$F5409))*(Fuel_Rules!$A$6:$A$30&lt;&gt;"")))&gt;0,"Plug-in hybrid",IF($G5409="Diesel","Diesel","Gasoline"))</f>
        <v>Gasoline</v>
      </c>
    </row>
    <row r="5410" spans="1:15" ht="15" customHeight="1" x14ac:dyDescent="0.25">
      <c r="A5410" s="1">
        <v>2022</v>
      </c>
      <c r="B5410" s="1" t="s">
        <v>6908</v>
      </c>
      <c r="C5410" s="1" t="s">
        <v>2976</v>
      </c>
      <c r="D5410" s="1" t="s">
        <v>7794</v>
      </c>
      <c r="E5410" s="1" t="s">
        <v>2908</v>
      </c>
      <c r="F5410" s="1" t="s">
        <v>2978</v>
      </c>
      <c r="G5410" s="1" t="s">
        <v>103</v>
      </c>
      <c r="H5410" s="1" t="s">
        <v>437</v>
      </c>
      <c r="I5410" s="1">
        <v>1.6</v>
      </c>
      <c r="J5410" s="1">
        <v>2023</v>
      </c>
      <c r="K5410" s="1">
        <v>101031</v>
      </c>
      <c r="L5410" s="1">
        <v>0</v>
      </c>
      <c r="M5410" s="1">
        <f t="array" ref="M5410">SUMPRODUCT(MAX(ISNUMBER(SEARCH('Class Rules'!$B$6:$B$85,$E5410))*ISNUMBER(SEARCH('Class Rules'!$C$6:$C$85,$F5410))*'Class Rules'!$A$6:$A$85))</f>
        <v>0</v>
      </c>
      <c r="N5410" s="1" t="str">
        <f t="array" ref="N5410">IF($M5410=0,'Class Rules'!$D$3,INDEX('Class Rules'!$D$6:$D$85,MATCH($M5410,'Class Rules'!$A$6:$A$85,0)))</f>
        <v>Passenger LDV</v>
      </c>
      <c r="O5410" s="1" t="str">
        <f t="array" ref="O5410">IF(SUMPRODUCT(MAX(ISNUMBER(SEARCH(Fuel_Rules!$A$6:$A$30,$E5410))*ISNUMBER(SEARCH(Fuel_Rules!$B$6:$B$30,$F5410))*(Fuel_Rules!$A$6:$A$30&lt;&gt;"")))&gt;0,"Plug-in hybrid",IF($G5410="Diesel","Diesel","Gasoline"))</f>
        <v>Gasoline</v>
      </c>
    </row>
    <row r="5411" spans="1:15" ht="15" customHeight="1" x14ac:dyDescent="0.25">
      <c r="A5411" s="1">
        <v>2022</v>
      </c>
      <c r="B5411" s="1" t="s">
        <v>6908</v>
      </c>
      <c r="C5411" s="1" t="s">
        <v>2979</v>
      </c>
      <c r="D5411" s="1" t="s">
        <v>7795</v>
      </c>
      <c r="E5411" s="1" t="s">
        <v>2908</v>
      </c>
      <c r="F5411" s="1" t="s">
        <v>2981</v>
      </c>
      <c r="G5411" s="1" t="s">
        <v>103</v>
      </c>
      <c r="H5411" s="1" t="s">
        <v>437</v>
      </c>
      <c r="I5411" s="1">
        <v>1.6</v>
      </c>
      <c r="J5411" s="1">
        <v>2023</v>
      </c>
      <c r="K5411" s="1">
        <v>99109</v>
      </c>
      <c r="L5411" s="1">
        <v>0</v>
      </c>
      <c r="M5411" s="1">
        <f t="array" ref="M5411">SUMPRODUCT(MAX(ISNUMBER(SEARCH('Class Rules'!$B$6:$B$85,$E5411))*ISNUMBER(SEARCH('Class Rules'!$C$6:$C$85,$F5411))*'Class Rules'!$A$6:$A$85))</f>
        <v>0</v>
      </c>
      <c r="N5411" s="1" t="str">
        <f t="array" ref="N5411">IF($M5411=0,'Class Rules'!$D$3,INDEX('Class Rules'!$D$6:$D$85,MATCH($M5411,'Class Rules'!$A$6:$A$85,0)))</f>
        <v>Passenger LDV</v>
      </c>
      <c r="O5411" s="1" t="str">
        <f t="array" ref="O5411">IF(SUMPRODUCT(MAX(ISNUMBER(SEARCH(Fuel_Rules!$A$6:$A$30,$E5411))*ISNUMBER(SEARCH(Fuel_Rules!$B$6:$B$30,$F5411))*(Fuel_Rules!$A$6:$A$30&lt;&gt;"")))&gt;0,"Plug-in hybrid",IF($G5411="Diesel","Diesel","Gasoline"))</f>
        <v>Gasoline</v>
      </c>
    </row>
    <row r="5412" spans="1:15" ht="15" customHeight="1" x14ac:dyDescent="0.25">
      <c r="A5412" s="1">
        <v>2022</v>
      </c>
      <c r="B5412" s="1" t="s">
        <v>6908</v>
      </c>
      <c r="C5412" s="1" t="s">
        <v>2982</v>
      </c>
      <c r="D5412" s="1" t="s">
        <v>7796</v>
      </c>
      <c r="E5412" s="1" t="s">
        <v>2908</v>
      </c>
      <c r="F5412" s="1" t="s">
        <v>2984</v>
      </c>
      <c r="G5412" s="1" t="s">
        <v>103</v>
      </c>
      <c r="H5412" s="1" t="s">
        <v>437</v>
      </c>
      <c r="I5412" s="1">
        <v>1.6</v>
      </c>
      <c r="J5412" s="1">
        <v>2023</v>
      </c>
      <c r="K5412" s="1">
        <v>89512</v>
      </c>
      <c r="L5412" s="1">
        <v>0</v>
      </c>
      <c r="M5412" s="1">
        <f t="array" ref="M5412">SUMPRODUCT(MAX(ISNUMBER(SEARCH('Class Rules'!$B$6:$B$85,$E5412))*ISNUMBER(SEARCH('Class Rules'!$C$6:$C$85,$F5412))*'Class Rules'!$A$6:$A$85))</f>
        <v>0</v>
      </c>
      <c r="N5412" s="1" t="str">
        <f t="array" ref="N5412">IF($M5412=0,'Class Rules'!$D$3,INDEX('Class Rules'!$D$6:$D$85,MATCH($M5412,'Class Rules'!$A$6:$A$85,0)))</f>
        <v>Passenger LDV</v>
      </c>
      <c r="O5412" s="1" t="str">
        <f t="array" ref="O5412">IF(SUMPRODUCT(MAX(ISNUMBER(SEARCH(Fuel_Rules!$A$6:$A$30,$E5412))*ISNUMBER(SEARCH(Fuel_Rules!$B$6:$B$30,$F5412))*(Fuel_Rules!$A$6:$A$30&lt;&gt;"")))&gt;0,"Plug-in hybrid",IF($G5412="Diesel","Diesel","Gasoline"))</f>
        <v>Gasoline</v>
      </c>
    </row>
    <row r="5413" spans="1:15" ht="15" customHeight="1" x14ac:dyDescent="0.25">
      <c r="A5413" s="1">
        <v>2022</v>
      </c>
      <c r="B5413" s="1" t="s">
        <v>6908</v>
      </c>
      <c r="C5413" s="1" t="s">
        <v>2991</v>
      </c>
      <c r="D5413" s="1" t="s">
        <v>7797</v>
      </c>
      <c r="E5413" s="1" t="s">
        <v>2908</v>
      </c>
      <c r="F5413" s="1" t="s">
        <v>2993</v>
      </c>
      <c r="G5413" s="1" t="s">
        <v>105</v>
      </c>
      <c r="H5413" s="1" t="s">
        <v>437</v>
      </c>
      <c r="I5413" s="1">
        <v>2</v>
      </c>
      <c r="J5413" s="1">
        <v>2023</v>
      </c>
      <c r="K5413" s="1">
        <v>281713</v>
      </c>
      <c r="L5413" s="1">
        <v>0</v>
      </c>
      <c r="M5413" s="1">
        <f t="array" ref="M5413">SUMPRODUCT(MAX(ISNUMBER(SEARCH('Class Rules'!$B$6:$B$85,$E5413))*ISNUMBER(SEARCH('Class Rules'!$C$6:$C$85,$F5413))*'Class Rules'!$A$6:$A$85))</f>
        <v>19</v>
      </c>
      <c r="N5413" s="1" t="str">
        <f t="array" ref="N5413">IF($M5413=0,'Class Rules'!$D$3,INDEX('Class Rules'!$D$6:$D$85,MATCH($M5413,'Class Rules'!$A$6:$A$85,0)))</f>
        <v>Freight LDV</v>
      </c>
      <c r="O5413" s="1" t="str">
        <f t="array" ref="O5413">IF(SUMPRODUCT(MAX(ISNUMBER(SEARCH(Fuel_Rules!$A$6:$A$30,$E5413))*ISNUMBER(SEARCH(Fuel_Rules!$B$6:$B$30,$F5413))*(Fuel_Rules!$A$6:$A$30&lt;&gt;"")))&gt;0,"Plug-in hybrid",IF($G5413="Diesel","Diesel","Gasoline"))</f>
        <v>Diesel</v>
      </c>
    </row>
    <row r="5414" spans="1:15" ht="15" customHeight="1" x14ac:dyDescent="0.25">
      <c r="A5414" s="1">
        <v>2022</v>
      </c>
      <c r="B5414" s="1" t="s">
        <v>6908</v>
      </c>
      <c r="C5414" s="1" t="s">
        <v>2994</v>
      </c>
      <c r="D5414" s="1" t="s">
        <v>7798</v>
      </c>
      <c r="E5414" s="1" t="s">
        <v>2908</v>
      </c>
      <c r="F5414" s="1" t="s">
        <v>2996</v>
      </c>
      <c r="G5414" s="1" t="s">
        <v>105</v>
      </c>
      <c r="H5414" s="1" t="s">
        <v>437</v>
      </c>
      <c r="I5414" s="1">
        <v>3</v>
      </c>
      <c r="J5414" s="1">
        <v>2023</v>
      </c>
      <c r="K5414" s="1">
        <v>329995</v>
      </c>
      <c r="L5414" s="1">
        <v>0</v>
      </c>
      <c r="M5414" s="1">
        <f t="array" ref="M5414">SUMPRODUCT(MAX(ISNUMBER(SEARCH('Class Rules'!$B$6:$B$85,$E5414))*ISNUMBER(SEARCH('Class Rules'!$C$6:$C$85,$F5414))*'Class Rules'!$A$6:$A$85))</f>
        <v>19</v>
      </c>
      <c r="N5414" s="1" t="str">
        <f t="array" ref="N5414">IF($M5414=0,'Class Rules'!$D$3,INDEX('Class Rules'!$D$6:$D$85,MATCH($M5414,'Class Rules'!$A$6:$A$85,0)))</f>
        <v>Freight LDV</v>
      </c>
      <c r="O5414" s="1" t="str">
        <f t="array" ref="O5414">IF(SUMPRODUCT(MAX(ISNUMBER(SEARCH(Fuel_Rules!$A$6:$A$30,$E5414))*ISNUMBER(SEARCH(Fuel_Rules!$B$6:$B$30,$F5414))*(Fuel_Rules!$A$6:$A$30&lt;&gt;"")))&gt;0,"Plug-in hybrid",IF($G5414="Diesel","Diesel","Gasoline"))</f>
        <v>Diesel</v>
      </c>
    </row>
    <row r="5415" spans="1:15" ht="15" customHeight="1" x14ac:dyDescent="0.25">
      <c r="A5415" s="1">
        <v>2022</v>
      </c>
      <c r="B5415" s="1" t="s">
        <v>6908</v>
      </c>
      <c r="C5415" s="1" t="s">
        <v>2997</v>
      </c>
      <c r="D5415" s="1" t="s">
        <v>7799</v>
      </c>
      <c r="E5415" s="1" t="s">
        <v>2908</v>
      </c>
      <c r="F5415" s="1" t="s">
        <v>2999</v>
      </c>
      <c r="G5415" s="1" t="s">
        <v>103</v>
      </c>
      <c r="H5415" s="1" t="s">
        <v>437</v>
      </c>
      <c r="I5415" s="1">
        <v>1.4</v>
      </c>
      <c r="J5415" s="1">
        <v>2023</v>
      </c>
      <c r="K5415" s="1">
        <v>164144</v>
      </c>
      <c r="L5415" s="1">
        <v>0</v>
      </c>
      <c r="M5415" s="1">
        <f t="array" ref="M5415">SUMPRODUCT(MAX(ISNUMBER(SEARCH('Class Rules'!$B$6:$B$85,$E5415))*ISNUMBER(SEARCH('Class Rules'!$C$6:$C$85,$F5415))*'Class Rules'!$A$6:$A$85))</f>
        <v>0</v>
      </c>
      <c r="N5415" s="1" t="str">
        <f t="array" ref="N5415">IF($M5415=0,'Class Rules'!$D$3,INDEX('Class Rules'!$D$6:$D$85,MATCH($M5415,'Class Rules'!$A$6:$A$85,0)))</f>
        <v>Passenger LDV</v>
      </c>
      <c r="O5415" s="1" t="str">
        <f t="array" ref="O5415">IF(SUMPRODUCT(MAX(ISNUMBER(SEARCH(Fuel_Rules!$A$6:$A$30,$E5415))*ISNUMBER(SEARCH(Fuel_Rules!$B$6:$B$30,$F5415))*(Fuel_Rules!$A$6:$A$30&lt;&gt;"")))&gt;0,"Plug-in hybrid",IF($G5415="Diesel","Diesel","Gasoline"))</f>
        <v>Gasoline</v>
      </c>
    </row>
    <row r="5416" spans="1:15" ht="15" customHeight="1" x14ac:dyDescent="0.25">
      <c r="A5416" s="1">
        <v>2022</v>
      </c>
      <c r="B5416" s="1" t="s">
        <v>6908</v>
      </c>
      <c r="C5416" s="1" t="s">
        <v>3000</v>
      </c>
      <c r="D5416" s="1" t="s">
        <v>7800</v>
      </c>
      <c r="E5416" s="1" t="s">
        <v>2908</v>
      </c>
      <c r="F5416" s="1" t="s">
        <v>3002</v>
      </c>
      <c r="G5416" s="1" t="s">
        <v>103</v>
      </c>
      <c r="H5416" s="1" t="s">
        <v>437</v>
      </c>
      <c r="I5416" s="1">
        <v>1</v>
      </c>
      <c r="J5416" s="1">
        <v>2023</v>
      </c>
      <c r="K5416" s="1">
        <v>148561</v>
      </c>
      <c r="L5416" s="1">
        <v>0</v>
      </c>
      <c r="M5416" s="1">
        <f t="array" ref="M5416">SUMPRODUCT(MAX(ISNUMBER(SEARCH('Class Rules'!$B$6:$B$85,$E5416))*ISNUMBER(SEARCH('Class Rules'!$C$6:$C$85,$F5416))*'Class Rules'!$A$6:$A$85))</f>
        <v>0</v>
      </c>
      <c r="N5416" s="1" t="str">
        <f t="array" ref="N5416">IF($M5416=0,'Class Rules'!$D$3,INDEX('Class Rules'!$D$6:$D$85,MATCH($M5416,'Class Rules'!$A$6:$A$85,0)))</f>
        <v>Passenger LDV</v>
      </c>
      <c r="O5416" s="1" t="str">
        <f t="array" ref="O5416">IF(SUMPRODUCT(MAX(ISNUMBER(SEARCH(Fuel_Rules!$A$6:$A$30,$E5416))*ISNUMBER(SEARCH(Fuel_Rules!$B$6:$B$30,$F5416))*(Fuel_Rules!$A$6:$A$30&lt;&gt;"")))&gt;0,"Plug-in hybrid",IF($G5416="Diesel","Diesel","Gasoline"))</f>
        <v>Gasoline</v>
      </c>
    </row>
    <row r="5417" spans="1:15" ht="15" customHeight="1" x14ac:dyDescent="0.25">
      <c r="A5417" s="1">
        <v>2022</v>
      </c>
      <c r="B5417" s="1" t="s">
        <v>6908</v>
      </c>
      <c r="C5417" s="1" t="s">
        <v>3003</v>
      </c>
      <c r="D5417" s="1" t="s">
        <v>7801</v>
      </c>
      <c r="E5417" s="1" t="s">
        <v>2908</v>
      </c>
      <c r="F5417" s="1" t="s">
        <v>3005</v>
      </c>
      <c r="G5417" s="1" t="s">
        <v>103</v>
      </c>
      <c r="H5417" s="1" t="s">
        <v>437</v>
      </c>
      <c r="I5417" s="1">
        <v>1</v>
      </c>
      <c r="J5417" s="1">
        <v>2023</v>
      </c>
      <c r="K5417" s="1">
        <v>132264</v>
      </c>
      <c r="L5417" s="1">
        <v>0</v>
      </c>
      <c r="M5417" s="1">
        <f t="array" ref="M5417">SUMPRODUCT(MAX(ISNUMBER(SEARCH('Class Rules'!$B$6:$B$85,$E5417))*ISNUMBER(SEARCH('Class Rules'!$C$6:$C$85,$F5417))*'Class Rules'!$A$6:$A$85))</f>
        <v>0</v>
      </c>
      <c r="N5417" s="1" t="str">
        <f t="array" ref="N5417">IF($M5417=0,'Class Rules'!$D$3,INDEX('Class Rules'!$D$6:$D$85,MATCH($M5417,'Class Rules'!$A$6:$A$85,0)))</f>
        <v>Passenger LDV</v>
      </c>
      <c r="O5417" s="1" t="str">
        <f t="array" ref="O5417">IF(SUMPRODUCT(MAX(ISNUMBER(SEARCH(Fuel_Rules!$A$6:$A$30,$E5417))*ISNUMBER(SEARCH(Fuel_Rules!$B$6:$B$30,$F5417))*(Fuel_Rules!$A$6:$A$30&lt;&gt;"")))&gt;0,"Plug-in hybrid",IF($G5417="Diesel","Diesel","Gasoline"))</f>
        <v>Gasoline</v>
      </c>
    </row>
    <row r="5418" spans="1:15" ht="15" customHeight="1" x14ac:dyDescent="0.25">
      <c r="A5418" s="1">
        <v>2022</v>
      </c>
      <c r="B5418" s="1" t="s">
        <v>6908</v>
      </c>
      <c r="C5418" s="1" t="s">
        <v>3018</v>
      </c>
      <c r="D5418" s="1" t="s">
        <v>7802</v>
      </c>
      <c r="E5418" s="1" t="s">
        <v>2908</v>
      </c>
      <c r="F5418" s="1" t="s">
        <v>3020</v>
      </c>
      <c r="G5418" s="1" t="s">
        <v>103</v>
      </c>
      <c r="H5418" s="1" t="s">
        <v>437</v>
      </c>
      <c r="I5418" s="1">
        <v>2</v>
      </c>
      <c r="J5418" s="1">
        <v>2023</v>
      </c>
      <c r="K5418" s="1">
        <v>218007</v>
      </c>
      <c r="L5418" s="1">
        <v>0</v>
      </c>
      <c r="M5418" s="1">
        <f t="array" ref="M5418">SUMPRODUCT(MAX(ISNUMBER(SEARCH('Class Rules'!$B$6:$B$85,$E5418))*ISNUMBER(SEARCH('Class Rules'!$C$6:$C$85,$F5418))*'Class Rules'!$A$6:$A$85))</f>
        <v>0</v>
      </c>
      <c r="N5418" s="1" t="str">
        <f t="array" ref="N5418">IF($M5418=0,'Class Rules'!$D$3,INDEX('Class Rules'!$D$6:$D$85,MATCH($M5418,'Class Rules'!$A$6:$A$85,0)))</f>
        <v>Passenger LDV</v>
      </c>
      <c r="O5418" s="1" t="str">
        <f t="array" ref="O5418">IF(SUMPRODUCT(MAX(ISNUMBER(SEARCH(Fuel_Rules!$A$6:$A$30,$E5418))*ISNUMBER(SEARCH(Fuel_Rules!$B$6:$B$30,$F5418))*(Fuel_Rules!$A$6:$A$30&lt;&gt;"")))&gt;0,"Plug-in hybrid",IF($G5418="Diesel","Diesel","Gasoline"))</f>
        <v>Gasoline</v>
      </c>
    </row>
    <row r="5419" spans="1:15" ht="15" customHeight="1" x14ac:dyDescent="0.25">
      <c r="A5419" s="1">
        <v>2022</v>
      </c>
      <c r="B5419" s="1" t="s">
        <v>6908</v>
      </c>
      <c r="C5419" s="1" t="s">
        <v>3021</v>
      </c>
      <c r="D5419" s="1" t="s">
        <v>7803</v>
      </c>
      <c r="E5419" s="1" t="s">
        <v>2908</v>
      </c>
      <c r="F5419" s="1" t="s">
        <v>3023</v>
      </c>
      <c r="G5419" s="1" t="s">
        <v>103</v>
      </c>
      <c r="H5419" s="1" t="s">
        <v>437</v>
      </c>
      <c r="I5419" s="1">
        <v>1</v>
      </c>
      <c r="J5419" s="1">
        <v>2023</v>
      </c>
      <c r="K5419" s="1">
        <v>108954</v>
      </c>
      <c r="L5419" s="1">
        <v>0</v>
      </c>
      <c r="M5419" s="1">
        <f t="array" ref="M5419">SUMPRODUCT(MAX(ISNUMBER(SEARCH('Class Rules'!$B$6:$B$85,$E5419))*ISNUMBER(SEARCH('Class Rules'!$C$6:$C$85,$F5419))*'Class Rules'!$A$6:$A$85))</f>
        <v>0</v>
      </c>
      <c r="N5419" s="1" t="str">
        <f t="array" ref="N5419">IF($M5419=0,'Class Rules'!$D$3,INDEX('Class Rules'!$D$6:$D$85,MATCH($M5419,'Class Rules'!$A$6:$A$85,0)))</f>
        <v>Passenger LDV</v>
      </c>
      <c r="O5419" s="1" t="str">
        <f t="array" ref="O5419">IF(SUMPRODUCT(MAX(ISNUMBER(SEARCH(Fuel_Rules!$A$6:$A$30,$E5419))*ISNUMBER(SEARCH(Fuel_Rules!$B$6:$B$30,$F5419))*(Fuel_Rules!$A$6:$A$30&lt;&gt;"")))&gt;0,"Plug-in hybrid",IF($G5419="Diesel","Diesel","Gasoline"))</f>
        <v>Gasoline</v>
      </c>
    </row>
    <row r="5420" spans="1:15" ht="15" customHeight="1" x14ac:dyDescent="0.25">
      <c r="A5420" s="1">
        <v>2022</v>
      </c>
      <c r="B5420" s="1" t="s">
        <v>6908</v>
      </c>
      <c r="C5420" s="1" t="s">
        <v>3024</v>
      </c>
      <c r="D5420" s="1" t="s">
        <v>7804</v>
      </c>
      <c r="E5420" s="1" t="s">
        <v>2908</v>
      </c>
      <c r="F5420" s="1" t="s">
        <v>3026</v>
      </c>
      <c r="G5420" s="1" t="s">
        <v>103</v>
      </c>
      <c r="H5420" s="1" t="s">
        <v>298</v>
      </c>
      <c r="I5420" s="1">
        <v>1.4</v>
      </c>
      <c r="J5420" s="1">
        <v>2023</v>
      </c>
      <c r="K5420" s="1">
        <v>143783</v>
      </c>
      <c r="L5420" s="1">
        <v>0</v>
      </c>
      <c r="M5420" s="1">
        <f t="array" ref="M5420">SUMPRODUCT(MAX(ISNUMBER(SEARCH('Class Rules'!$B$6:$B$85,$E5420))*ISNUMBER(SEARCH('Class Rules'!$C$6:$C$85,$F5420))*'Class Rules'!$A$6:$A$85))</f>
        <v>0</v>
      </c>
      <c r="N5420" s="1" t="str">
        <f t="array" ref="N5420">IF($M5420=0,'Class Rules'!$D$3,INDEX('Class Rules'!$D$6:$D$85,MATCH($M5420,'Class Rules'!$A$6:$A$85,0)))</f>
        <v>Passenger LDV</v>
      </c>
      <c r="O5420" s="1" t="str">
        <f t="array" ref="O5420">IF(SUMPRODUCT(MAX(ISNUMBER(SEARCH(Fuel_Rules!$A$6:$A$30,$E5420))*ISNUMBER(SEARCH(Fuel_Rules!$B$6:$B$30,$F5420))*(Fuel_Rules!$A$6:$A$30&lt;&gt;"")))&gt;0,"Plug-in hybrid",IF($G5420="Diesel","Diesel","Gasoline"))</f>
        <v>Gasoline</v>
      </c>
    </row>
    <row r="5421" spans="1:15" ht="15" customHeight="1" x14ac:dyDescent="0.25">
      <c r="A5421" s="1">
        <v>2022</v>
      </c>
      <c r="B5421" s="1" t="s">
        <v>6908</v>
      </c>
      <c r="C5421" s="1" t="s">
        <v>3027</v>
      </c>
      <c r="D5421" s="1" t="s">
        <v>7805</v>
      </c>
      <c r="E5421" s="1" t="s">
        <v>2908</v>
      </c>
      <c r="F5421" s="1" t="s">
        <v>3029</v>
      </c>
      <c r="G5421" s="1" t="s">
        <v>103</v>
      </c>
      <c r="H5421" s="1" t="s">
        <v>298</v>
      </c>
      <c r="I5421" s="1">
        <v>1.4</v>
      </c>
      <c r="J5421" s="1">
        <v>2023</v>
      </c>
      <c r="K5421" s="1">
        <v>149411</v>
      </c>
      <c r="L5421" s="1">
        <v>0</v>
      </c>
      <c r="M5421" s="1">
        <f t="array" ref="M5421">SUMPRODUCT(MAX(ISNUMBER(SEARCH('Class Rules'!$B$6:$B$85,$E5421))*ISNUMBER(SEARCH('Class Rules'!$C$6:$C$85,$F5421))*'Class Rules'!$A$6:$A$85))</f>
        <v>0</v>
      </c>
      <c r="N5421" s="1" t="str">
        <f t="array" ref="N5421">IF($M5421=0,'Class Rules'!$D$3,INDEX('Class Rules'!$D$6:$D$85,MATCH($M5421,'Class Rules'!$A$6:$A$85,0)))</f>
        <v>Passenger LDV</v>
      </c>
      <c r="O5421" s="1" t="str">
        <f t="array" ref="O5421">IF(SUMPRODUCT(MAX(ISNUMBER(SEARCH(Fuel_Rules!$A$6:$A$30,$E5421))*ISNUMBER(SEARCH(Fuel_Rules!$B$6:$B$30,$F5421))*(Fuel_Rules!$A$6:$A$30&lt;&gt;"")))&gt;0,"Plug-in hybrid",IF($G5421="Diesel","Diesel","Gasoline"))</f>
        <v>Gasoline</v>
      </c>
    </row>
    <row r="5422" spans="1:15" ht="15" customHeight="1" x14ac:dyDescent="0.25">
      <c r="A5422" s="1">
        <v>2022</v>
      </c>
      <c r="B5422" s="1" t="s">
        <v>6908</v>
      </c>
      <c r="C5422" s="1" t="s">
        <v>3030</v>
      </c>
      <c r="D5422" s="1" t="s">
        <v>7806</v>
      </c>
      <c r="E5422" s="1" t="s">
        <v>2908</v>
      </c>
      <c r="F5422" s="1" t="s">
        <v>3032</v>
      </c>
      <c r="G5422" s="1" t="s">
        <v>103</v>
      </c>
      <c r="H5422" s="1" t="s">
        <v>437</v>
      </c>
      <c r="I5422" s="1">
        <v>1</v>
      </c>
      <c r="J5422" s="1">
        <v>2023</v>
      </c>
      <c r="K5422" s="1">
        <v>139604</v>
      </c>
      <c r="L5422" s="1">
        <v>0</v>
      </c>
      <c r="M5422" s="1">
        <f t="array" ref="M5422">SUMPRODUCT(MAX(ISNUMBER(SEARCH('Class Rules'!$B$6:$B$85,$E5422))*ISNUMBER(SEARCH('Class Rules'!$C$6:$C$85,$F5422))*'Class Rules'!$A$6:$A$85))</f>
        <v>0</v>
      </c>
      <c r="N5422" s="1" t="str">
        <f t="array" ref="N5422">IF($M5422=0,'Class Rules'!$D$3,INDEX('Class Rules'!$D$6:$D$85,MATCH($M5422,'Class Rules'!$A$6:$A$85,0)))</f>
        <v>Passenger LDV</v>
      </c>
      <c r="O5422" s="1" t="str">
        <f t="array" ref="O5422">IF(SUMPRODUCT(MAX(ISNUMBER(SEARCH(Fuel_Rules!$A$6:$A$30,$E5422))*ISNUMBER(SEARCH(Fuel_Rules!$B$6:$B$30,$F5422))*(Fuel_Rules!$A$6:$A$30&lt;&gt;"")))&gt;0,"Plug-in hybrid",IF($G5422="Diesel","Diesel","Gasoline"))</f>
        <v>Gasoline</v>
      </c>
    </row>
    <row r="5423" spans="1:15" ht="15" customHeight="1" x14ac:dyDescent="0.25">
      <c r="A5423" s="1">
        <v>2022</v>
      </c>
      <c r="B5423" s="1" t="s">
        <v>6908</v>
      </c>
      <c r="C5423" s="1" t="s">
        <v>3033</v>
      </c>
      <c r="D5423" s="1" t="s">
        <v>7807</v>
      </c>
      <c r="E5423" s="1" t="s">
        <v>2908</v>
      </c>
      <c r="F5423" s="1" t="s">
        <v>3035</v>
      </c>
      <c r="G5423" s="1" t="s">
        <v>103</v>
      </c>
      <c r="H5423" s="1" t="s">
        <v>437</v>
      </c>
      <c r="I5423" s="1">
        <v>1</v>
      </c>
      <c r="J5423" s="1">
        <v>2023</v>
      </c>
      <c r="K5423" s="1">
        <v>121266</v>
      </c>
      <c r="L5423" s="1">
        <v>0</v>
      </c>
      <c r="M5423" s="1">
        <f t="array" ref="M5423">SUMPRODUCT(MAX(ISNUMBER(SEARCH('Class Rules'!$B$6:$B$85,$E5423))*ISNUMBER(SEARCH('Class Rules'!$C$6:$C$85,$F5423))*'Class Rules'!$A$6:$A$85))</f>
        <v>0</v>
      </c>
      <c r="N5423" s="1" t="str">
        <f t="array" ref="N5423">IF($M5423=0,'Class Rules'!$D$3,INDEX('Class Rules'!$D$6:$D$85,MATCH($M5423,'Class Rules'!$A$6:$A$85,0)))</f>
        <v>Passenger LDV</v>
      </c>
      <c r="O5423" s="1" t="str">
        <f t="array" ref="O5423">IF(SUMPRODUCT(MAX(ISNUMBER(SEARCH(Fuel_Rules!$A$6:$A$30,$E5423))*ISNUMBER(SEARCH(Fuel_Rules!$B$6:$B$30,$F5423))*(Fuel_Rules!$A$6:$A$30&lt;&gt;"")))&gt;0,"Plug-in hybrid",IF($G5423="Diesel","Diesel","Gasoline"))</f>
        <v>Gasoline</v>
      </c>
    </row>
    <row r="5424" spans="1:15" ht="15" customHeight="1" x14ac:dyDescent="0.25">
      <c r="A5424" s="1">
        <v>2022</v>
      </c>
      <c r="B5424" s="1" t="s">
        <v>6908</v>
      </c>
      <c r="C5424" s="1" t="s">
        <v>3036</v>
      </c>
      <c r="D5424" s="1" t="s">
        <v>7808</v>
      </c>
      <c r="E5424" s="1" t="s">
        <v>2908</v>
      </c>
      <c r="F5424" s="1" t="s">
        <v>3038</v>
      </c>
      <c r="G5424" s="1" t="s">
        <v>103</v>
      </c>
      <c r="H5424" s="1" t="s">
        <v>437</v>
      </c>
      <c r="I5424" s="1">
        <v>1</v>
      </c>
      <c r="J5424" s="1">
        <v>2023</v>
      </c>
      <c r="K5424" s="1">
        <v>136724</v>
      </c>
      <c r="L5424" s="1">
        <v>0</v>
      </c>
      <c r="M5424" s="1">
        <f t="array" ref="M5424">SUMPRODUCT(MAX(ISNUMBER(SEARCH('Class Rules'!$B$6:$B$85,$E5424))*ISNUMBER(SEARCH('Class Rules'!$C$6:$C$85,$F5424))*'Class Rules'!$A$6:$A$85))</f>
        <v>0</v>
      </c>
      <c r="N5424" s="1" t="str">
        <f t="array" ref="N5424">IF($M5424=0,'Class Rules'!$D$3,INDEX('Class Rules'!$D$6:$D$85,MATCH($M5424,'Class Rules'!$A$6:$A$85,0)))</f>
        <v>Passenger LDV</v>
      </c>
      <c r="O5424" s="1" t="str">
        <f t="array" ref="O5424">IF(SUMPRODUCT(MAX(ISNUMBER(SEARCH(Fuel_Rules!$A$6:$A$30,$E5424))*ISNUMBER(SEARCH(Fuel_Rules!$B$6:$B$30,$F5424))*(Fuel_Rules!$A$6:$A$30&lt;&gt;"")))&gt;0,"Plug-in hybrid",IF($G5424="Diesel","Diesel","Gasoline"))</f>
        <v>Gasoline</v>
      </c>
    </row>
    <row r="5425" spans="1:15" ht="15" customHeight="1" x14ac:dyDescent="0.25">
      <c r="A5425" s="1">
        <v>2022</v>
      </c>
      <c r="B5425" s="1" t="s">
        <v>6908</v>
      </c>
      <c r="C5425" s="1" t="s">
        <v>3039</v>
      </c>
      <c r="D5425" s="1" t="s">
        <v>7809</v>
      </c>
      <c r="E5425" s="1" t="s">
        <v>2908</v>
      </c>
      <c r="F5425" s="1" t="s">
        <v>3041</v>
      </c>
      <c r="G5425" s="1" t="s">
        <v>103</v>
      </c>
      <c r="H5425" s="1" t="s">
        <v>437</v>
      </c>
      <c r="I5425" s="1">
        <v>1.4</v>
      </c>
      <c r="J5425" s="1">
        <v>2023</v>
      </c>
      <c r="K5425" s="1">
        <v>179346</v>
      </c>
      <c r="L5425" s="1">
        <v>0</v>
      </c>
      <c r="M5425" s="1">
        <f t="array" ref="M5425">SUMPRODUCT(MAX(ISNUMBER(SEARCH('Class Rules'!$B$6:$B$85,$E5425))*ISNUMBER(SEARCH('Class Rules'!$C$6:$C$85,$F5425))*'Class Rules'!$A$6:$A$85))</f>
        <v>0</v>
      </c>
      <c r="N5425" s="1" t="str">
        <f t="array" ref="N5425">IF($M5425=0,'Class Rules'!$D$3,INDEX('Class Rules'!$D$6:$D$85,MATCH($M5425,'Class Rules'!$A$6:$A$85,0)))</f>
        <v>Passenger LDV</v>
      </c>
      <c r="O5425" s="1" t="str">
        <f t="array" ref="O5425">IF(SUMPRODUCT(MAX(ISNUMBER(SEARCH(Fuel_Rules!$A$6:$A$30,$E5425))*ISNUMBER(SEARCH(Fuel_Rules!$B$6:$B$30,$F5425))*(Fuel_Rules!$A$6:$A$30&lt;&gt;"")))&gt;0,"Plug-in hybrid",IF($G5425="Diesel","Diesel","Gasoline"))</f>
        <v>Gasoline</v>
      </c>
    </row>
    <row r="5426" spans="1:15" ht="15" customHeight="1" x14ac:dyDescent="0.25">
      <c r="A5426" s="1">
        <v>2022</v>
      </c>
      <c r="B5426" s="1" t="s">
        <v>6908</v>
      </c>
      <c r="C5426" s="1" t="s">
        <v>3042</v>
      </c>
      <c r="D5426" s="1" t="s">
        <v>7810</v>
      </c>
      <c r="E5426" s="1" t="s">
        <v>2908</v>
      </c>
      <c r="F5426" s="1" t="s">
        <v>3044</v>
      </c>
      <c r="G5426" s="1" t="s">
        <v>103</v>
      </c>
      <c r="H5426" s="1" t="s">
        <v>437</v>
      </c>
      <c r="I5426" s="1">
        <v>1.4</v>
      </c>
      <c r="J5426" s="1">
        <v>2023</v>
      </c>
      <c r="K5426" s="1">
        <v>210003</v>
      </c>
      <c r="L5426" s="1">
        <v>0</v>
      </c>
      <c r="M5426" s="1">
        <f t="array" ref="M5426">SUMPRODUCT(MAX(ISNUMBER(SEARCH('Class Rules'!$B$6:$B$85,$E5426))*ISNUMBER(SEARCH('Class Rules'!$C$6:$C$85,$F5426))*'Class Rules'!$A$6:$A$85))</f>
        <v>0</v>
      </c>
      <c r="N5426" s="1" t="str">
        <f t="array" ref="N5426">IF($M5426=0,'Class Rules'!$D$3,INDEX('Class Rules'!$D$6:$D$85,MATCH($M5426,'Class Rules'!$A$6:$A$85,0)))</f>
        <v>Passenger LDV</v>
      </c>
      <c r="O5426" s="1" t="str">
        <f t="array" ref="O5426">IF(SUMPRODUCT(MAX(ISNUMBER(SEARCH(Fuel_Rules!$A$6:$A$30,$E5426))*ISNUMBER(SEARCH(Fuel_Rules!$B$6:$B$30,$F5426))*(Fuel_Rules!$A$6:$A$30&lt;&gt;"")))&gt;0,"Plug-in hybrid",IF($G5426="Diesel","Diesel","Gasoline"))</f>
        <v>Gasoline</v>
      </c>
    </row>
    <row r="5427" spans="1:15" ht="15" customHeight="1" x14ac:dyDescent="0.25">
      <c r="A5427" s="1">
        <v>2022</v>
      </c>
      <c r="B5427" s="1" t="s">
        <v>6908</v>
      </c>
      <c r="C5427" s="1" t="s">
        <v>3045</v>
      </c>
      <c r="D5427" s="1" t="s">
        <v>7811</v>
      </c>
      <c r="E5427" s="1" t="s">
        <v>2908</v>
      </c>
      <c r="F5427" s="1" t="s">
        <v>3047</v>
      </c>
      <c r="G5427" s="1" t="s">
        <v>103</v>
      </c>
      <c r="H5427" s="1" t="s">
        <v>437</v>
      </c>
      <c r="I5427" s="1">
        <v>1.4</v>
      </c>
      <c r="J5427" s="1">
        <v>2023</v>
      </c>
      <c r="K5427" s="1">
        <v>211415</v>
      </c>
      <c r="L5427" s="1">
        <v>0</v>
      </c>
      <c r="M5427" s="1">
        <f t="array" ref="M5427">SUMPRODUCT(MAX(ISNUMBER(SEARCH('Class Rules'!$B$6:$B$85,$E5427))*ISNUMBER(SEARCH('Class Rules'!$C$6:$C$85,$F5427))*'Class Rules'!$A$6:$A$85))</f>
        <v>0</v>
      </c>
      <c r="N5427" s="1" t="str">
        <f t="array" ref="N5427">IF($M5427=0,'Class Rules'!$D$3,INDEX('Class Rules'!$D$6:$D$85,MATCH($M5427,'Class Rules'!$A$6:$A$85,0)))</f>
        <v>Passenger LDV</v>
      </c>
      <c r="O5427" s="1" t="str">
        <f t="array" ref="O5427">IF(SUMPRODUCT(MAX(ISNUMBER(SEARCH(Fuel_Rules!$A$6:$A$30,$E5427))*ISNUMBER(SEARCH(Fuel_Rules!$B$6:$B$30,$F5427))*(Fuel_Rules!$A$6:$A$30&lt;&gt;"")))&gt;0,"Plug-in hybrid",IF($G5427="Diesel","Diesel","Gasoline"))</f>
        <v>Gasoline</v>
      </c>
    </row>
    <row r="5428" spans="1:15" ht="15" customHeight="1" x14ac:dyDescent="0.25">
      <c r="A5428" s="1">
        <v>2022</v>
      </c>
      <c r="B5428" s="1" t="s">
        <v>6908</v>
      </c>
      <c r="C5428" s="1" t="s">
        <v>6888</v>
      </c>
      <c r="D5428" s="1" t="s">
        <v>7812</v>
      </c>
      <c r="E5428" s="1" t="s">
        <v>2908</v>
      </c>
      <c r="F5428" s="1" t="s">
        <v>6890</v>
      </c>
      <c r="G5428" s="1" t="s">
        <v>105</v>
      </c>
      <c r="H5428" s="1" t="s">
        <v>298</v>
      </c>
      <c r="I5428" s="1">
        <v>3</v>
      </c>
      <c r="J5428" s="1">
        <v>2023</v>
      </c>
      <c r="K5428" s="1">
        <v>283558</v>
      </c>
      <c r="L5428" s="1">
        <v>0</v>
      </c>
      <c r="M5428" s="1">
        <f t="array" ref="M5428">SUMPRODUCT(MAX(ISNUMBER(SEARCH('Class Rules'!$B$6:$B$85,$E5428))*ISNUMBER(SEARCH('Class Rules'!$C$6:$C$85,$F5428))*'Class Rules'!$A$6:$A$85))</f>
        <v>20</v>
      </c>
      <c r="N5428" s="1" t="str">
        <f t="array" ref="N5428">IF($M5428=0,'Class Rules'!$D$3,INDEX('Class Rules'!$D$6:$D$85,MATCH($M5428,'Class Rules'!$A$6:$A$85,0)))</f>
        <v>Freight LDV</v>
      </c>
      <c r="O5428" s="1" t="str">
        <f t="array" ref="O5428">IF(SUMPRODUCT(MAX(ISNUMBER(SEARCH(Fuel_Rules!$A$6:$A$30,$E5428))*ISNUMBER(SEARCH(Fuel_Rules!$B$6:$B$30,$F5428))*(Fuel_Rules!$A$6:$A$30&lt;&gt;"")))&gt;0,"Plug-in hybrid",IF($G5428="Diesel","Diesel","Gasoline"))</f>
        <v>Diesel</v>
      </c>
    </row>
    <row r="5429" spans="1:15" ht="15" customHeight="1" x14ac:dyDescent="0.25">
      <c r="A5429" s="1">
        <v>2022</v>
      </c>
      <c r="B5429" s="1" t="s">
        <v>6908</v>
      </c>
      <c r="C5429" s="1" t="s">
        <v>6888</v>
      </c>
      <c r="D5429" s="1" t="s">
        <v>7813</v>
      </c>
      <c r="E5429" s="1" t="s">
        <v>2908</v>
      </c>
      <c r="F5429" s="1" t="s">
        <v>6890</v>
      </c>
      <c r="G5429" s="1" t="s">
        <v>105</v>
      </c>
      <c r="H5429" s="1" t="s">
        <v>298</v>
      </c>
      <c r="I5429" s="1">
        <v>3</v>
      </c>
      <c r="J5429" s="1">
        <v>2023</v>
      </c>
      <c r="K5429" s="1">
        <v>259455</v>
      </c>
      <c r="L5429" s="1">
        <v>0</v>
      </c>
      <c r="M5429" s="1">
        <f t="array" ref="M5429">SUMPRODUCT(MAX(ISNUMBER(SEARCH('Class Rules'!$B$6:$B$85,$E5429))*ISNUMBER(SEARCH('Class Rules'!$C$6:$C$85,$F5429))*'Class Rules'!$A$6:$A$85))</f>
        <v>20</v>
      </c>
      <c r="N5429" s="1" t="str">
        <f t="array" ref="N5429">IF($M5429=0,'Class Rules'!$D$3,INDEX('Class Rules'!$D$6:$D$85,MATCH($M5429,'Class Rules'!$A$6:$A$85,0)))</f>
        <v>Freight LDV</v>
      </c>
      <c r="O5429" s="1" t="str">
        <f t="array" ref="O5429">IF(SUMPRODUCT(MAX(ISNUMBER(SEARCH(Fuel_Rules!$A$6:$A$30,$E5429))*ISNUMBER(SEARCH(Fuel_Rules!$B$6:$B$30,$F5429))*(Fuel_Rules!$A$6:$A$30&lt;&gt;"")))&gt;0,"Plug-in hybrid",IF($G5429="Diesel","Diesel","Gasoline"))</f>
        <v>Diesel</v>
      </c>
    </row>
    <row r="5430" spans="1:15" ht="15" customHeight="1" x14ac:dyDescent="0.25">
      <c r="A5430" s="1">
        <v>2022</v>
      </c>
      <c r="B5430" s="1" t="s">
        <v>6908</v>
      </c>
      <c r="C5430" s="1" t="s">
        <v>3052</v>
      </c>
      <c r="D5430" s="1" t="s">
        <v>7814</v>
      </c>
      <c r="E5430" s="1" t="s">
        <v>3050</v>
      </c>
      <c r="F5430" s="1" t="s">
        <v>3054</v>
      </c>
      <c r="G5430" s="1" t="s">
        <v>103</v>
      </c>
      <c r="H5430" s="1" t="s">
        <v>298</v>
      </c>
      <c r="I5430" s="1">
        <v>2</v>
      </c>
      <c r="J5430" s="1">
        <v>2023</v>
      </c>
      <c r="K5430" s="1">
        <v>554925</v>
      </c>
      <c r="L5430" s="1">
        <v>0</v>
      </c>
      <c r="M5430" s="1">
        <f t="array" ref="M5430">SUMPRODUCT(MAX(ISNUMBER(SEARCH('Class Rules'!$B$6:$B$85,$E5430))*ISNUMBER(SEARCH('Class Rules'!$C$6:$C$85,$F5430))*'Class Rules'!$A$6:$A$85))</f>
        <v>0</v>
      </c>
      <c r="N5430" s="1" t="str">
        <f t="array" ref="N5430">IF($M5430=0,'Class Rules'!$D$3,INDEX('Class Rules'!$D$6:$D$85,MATCH($M5430,'Class Rules'!$A$6:$A$85,0)))</f>
        <v>Passenger LDV</v>
      </c>
      <c r="O5430" s="1" t="str">
        <f t="array" ref="O5430">IF(SUMPRODUCT(MAX(ISNUMBER(SEARCH(Fuel_Rules!$A$6:$A$30,$E5430))*ISNUMBER(SEARCH(Fuel_Rules!$B$6:$B$30,$F5430))*(Fuel_Rules!$A$6:$A$30&lt;&gt;"")))&gt;0,"Plug-in hybrid",IF($G5430="Diesel","Diesel","Gasoline"))</f>
        <v>Plug-in hybrid</v>
      </c>
    </row>
    <row r="5431" spans="1:15" ht="15" customHeight="1" x14ac:dyDescent="0.25">
      <c r="A5431" s="1">
        <v>2022</v>
      </c>
      <c r="B5431" s="1" t="s">
        <v>6908</v>
      </c>
      <c r="C5431" s="1" t="s">
        <v>3061</v>
      </c>
      <c r="D5431" s="1" t="s">
        <v>7815</v>
      </c>
      <c r="E5431" s="1" t="s">
        <v>3050</v>
      </c>
      <c r="F5431" s="1" t="s">
        <v>3063</v>
      </c>
      <c r="G5431" s="1" t="s">
        <v>103</v>
      </c>
      <c r="H5431" s="1" t="s">
        <v>298</v>
      </c>
      <c r="I5431" s="1">
        <v>2</v>
      </c>
      <c r="J5431" s="1">
        <v>2023</v>
      </c>
      <c r="K5431" s="1">
        <v>435216</v>
      </c>
      <c r="L5431" s="1">
        <v>0</v>
      </c>
      <c r="M5431" s="1">
        <f t="array" ref="M5431">SUMPRODUCT(MAX(ISNUMBER(SEARCH('Class Rules'!$B$6:$B$85,$E5431))*ISNUMBER(SEARCH('Class Rules'!$C$6:$C$85,$F5431))*'Class Rules'!$A$6:$A$85))</f>
        <v>0</v>
      </c>
      <c r="N5431" s="1" t="str">
        <f t="array" ref="N5431">IF($M5431=0,'Class Rules'!$D$3,INDEX('Class Rules'!$D$6:$D$85,MATCH($M5431,'Class Rules'!$A$6:$A$85,0)))</f>
        <v>Passenger LDV</v>
      </c>
      <c r="O5431" s="1" t="str">
        <f t="array" ref="O5431">IF(SUMPRODUCT(MAX(ISNUMBER(SEARCH(Fuel_Rules!$A$6:$A$30,$E5431))*ISNUMBER(SEARCH(Fuel_Rules!$B$6:$B$30,$F5431))*(Fuel_Rules!$A$6:$A$30&lt;&gt;"")))&gt;0,"Plug-in hybrid",IF($G5431="Diesel","Diesel","Gasoline"))</f>
        <v>Plug-in hybrid</v>
      </c>
    </row>
    <row r="5432" spans="1:15" ht="15" customHeight="1" x14ac:dyDescent="0.25">
      <c r="A5432" s="1">
        <v>2022</v>
      </c>
      <c r="B5432" s="1" t="s">
        <v>6908</v>
      </c>
      <c r="C5432" s="1" t="s">
        <v>3064</v>
      </c>
      <c r="D5432" s="1" t="s">
        <v>7816</v>
      </c>
      <c r="E5432" s="1" t="s">
        <v>3050</v>
      </c>
      <c r="F5432" s="1" t="s">
        <v>3066</v>
      </c>
      <c r="G5432" s="1" t="s">
        <v>103</v>
      </c>
      <c r="H5432" s="1" t="s">
        <v>298</v>
      </c>
      <c r="I5432" s="1">
        <v>2</v>
      </c>
      <c r="J5432" s="1">
        <v>2023</v>
      </c>
      <c r="K5432" s="1">
        <v>412478</v>
      </c>
      <c r="L5432" s="1">
        <v>0</v>
      </c>
      <c r="M5432" s="1">
        <f t="array" ref="M5432">SUMPRODUCT(MAX(ISNUMBER(SEARCH('Class Rules'!$B$6:$B$85,$E5432))*ISNUMBER(SEARCH('Class Rules'!$C$6:$C$85,$F5432))*'Class Rules'!$A$6:$A$85))</f>
        <v>0</v>
      </c>
      <c r="N5432" s="1" t="str">
        <f t="array" ref="N5432">IF($M5432=0,'Class Rules'!$D$3,INDEX('Class Rules'!$D$6:$D$85,MATCH($M5432,'Class Rules'!$A$6:$A$85,0)))</f>
        <v>Passenger LDV</v>
      </c>
      <c r="O5432" s="1" t="str">
        <f t="array" ref="O5432">IF(SUMPRODUCT(MAX(ISNUMBER(SEARCH(Fuel_Rules!$A$6:$A$30,$E5432))*ISNUMBER(SEARCH(Fuel_Rules!$B$6:$B$30,$F5432))*(Fuel_Rules!$A$6:$A$30&lt;&gt;"")))&gt;0,"Plug-in hybrid",IF($G5432="Diesel","Diesel","Gasoline"))</f>
        <v>Plug-in hybrid</v>
      </c>
    </row>
    <row r="5433" spans="1:15" ht="15" customHeight="1" x14ac:dyDescent="0.25">
      <c r="A5433" s="1">
        <v>2022</v>
      </c>
      <c r="B5433" s="1" t="s">
        <v>6908</v>
      </c>
      <c r="C5433" s="1" t="s">
        <v>3067</v>
      </c>
      <c r="D5433" s="1" t="s">
        <v>7817</v>
      </c>
      <c r="E5433" s="1" t="s">
        <v>3050</v>
      </c>
      <c r="F5433" s="1" t="s">
        <v>3069</v>
      </c>
      <c r="G5433" s="1" t="s">
        <v>103</v>
      </c>
      <c r="H5433" s="1" t="s">
        <v>298</v>
      </c>
      <c r="I5433" s="1">
        <v>2</v>
      </c>
      <c r="J5433" s="1">
        <v>2023</v>
      </c>
      <c r="K5433" s="1">
        <v>424970</v>
      </c>
      <c r="L5433" s="1">
        <v>0</v>
      </c>
      <c r="M5433" s="1">
        <f t="array" ref="M5433">SUMPRODUCT(MAX(ISNUMBER(SEARCH('Class Rules'!$B$6:$B$85,$E5433))*ISNUMBER(SEARCH('Class Rules'!$C$6:$C$85,$F5433))*'Class Rules'!$A$6:$A$85))</f>
        <v>0</v>
      </c>
      <c r="N5433" s="1" t="str">
        <f t="array" ref="N5433">IF($M5433=0,'Class Rules'!$D$3,INDEX('Class Rules'!$D$6:$D$85,MATCH($M5433,'Class Rules'!$A$6:$A$85,0)))</f>
        <v>Passenger LDV</v>
      </c>
      <c r="O5433" s="1" t="str">
        <f t="array" ref="O5433">IF(SUMPRODUCT(MAX(ISNUMBER(SEARCH(Fuel_Rules!$A$6:$A$30,$E5433))*ISNUMBER(SEARCH(Fuel_Rules!$B$6:$B$30,$F5433))*(Fuel_Rules!$A$6:$A$30&lt;&gt;"")))&gt;0,"Plug-in hybrid",IF($G5433="Diesel","Diesel","Gasoline"))</f>
        <v>Plug-in hybrid</v>
      </c>
    </row>
    <row r="5434" spans="1:15" ht="15" customHeight="1" x14ac:dyDescent="0.25">
      <c r="A5434" s="1">
        <v>2022</v>
      </c>
      <c r="B5434" s="1" t="s">
        <v>6908</v>
      </c>
      <c r="C5434" s="1" t="s">
        <v>3070</v>
      </c>
      <c r="D5434" s="1" t="s">
        <v>7818</v>
      </c>
      <c r="E5434" s="1" t="s">
        <v>3050</v>
      </c>
      <c r="F5434" s="1" t="s">
        <v>3072</v>
      </c>
      <c r="G5434" s="1" t="s">
        <v>103</v>
      </c>
      <c r="H5434" s="1" t="s">
        <v>298</v>
      </c>
      <c r="I5434" s="1">
        <v>2</v>
      </c>
      <c r="J5434" s="1">
        <v>2023</v>
      </c>
      <c r="K5434" s="1">
        <v>565153</v>
      </c>
      <c r="L5434" s="1">
        <v>0</v>
      </c>
      <c r="M5434" s="1">
        <f t="array" ref="M5434">SUMPRODUCT(MAX(ISNUMBER(SEARCH('Class Rules'!$B$6:$B$85,$E5434))*ISNUMBER(SEARCH('Class Rules'!$C$6:$C$85,$F5434))*'Class Rules'!$A$6:$A$85))</f>
        <v>0</v>
      </c>
      <c r="N5434" s="1" t="str">
        <f t="array" ref="N5434">IF($M5434=0,'Class Rules'!$D$3,INDEX('Class Rules'!$D$6:$D$85,MATCH($M5434,'Class Rules'!$A$6:$A$85,0)))</f>
        <v>Passenger LDV</v>
      </c>
      <c r="O5434" s="1" t="str">
        <f t="array" ref="O5434">IF(SUMPRODUCT(MAX(ISNUMBER(SEARCH(Fuel_Rules!$A$6:$A$30,$E5434))*ISNUMBER(SEARCH(Fuel_Rules!$B$6:$B$30,$F5434))*(Fuel_Rules!$A$6:$A$30&lt;&gt;"")))&gt;0,"Plug-in hybrid",IF($G5434="Diesel","Diesel","Gasoline"))</f>
        <v>Plug-in hybrid</v>
      </c>
    </row>
    <row r="5435" spans="1:15" ht="15" customHeight="1" x14ac:dyDescent="0.25">
      <c r="A5435" s="1">
        <v>2022</v>
      </c>
      <c r="B5435" s="1" t="s">
        <v>6908</v>
      </c>
      <c r="C5435" s="1" t="s">
        <v>3073</v>
      </c>
      <c r="D5435" s="1" t="s">
        <v>7819</v>
      </c>
      <c r="E5435" s="1" t="s">
        <v>3050</v>
      </c>
      <c r="F5435" s="1" t="s">
        <v>3075</v>
      </c>
      <c r="G5435" s="1" t="s">
        <v>103</v>
      </c>
      <c r="H5435" s="1" t="s">
        <v>298</v>
      </c>
      <c r="I5435" s="1">
        <v>2</v>
      </c>
      <c r="J5435" s="1">
        <v>2023</v>
      </c>
      <c r="K5435" s="1">
        <v>350490</v>
      </c>
      <c r="L5435" s="1">
        <v>0</v>
      </c>
      <c r="M5435" s="1">
        <f t="array" ref="M5435">SUMPRODUCT(MAX(ISNUMBER(SEARCH('Class Rules'!$B$6:$B$85,$E5435))*ISNUMBER(SEARCH('Class Rules'!$C$6:$C$85,$F5435))*'Class Rules'!$A$6:$A$85))</f>
        <v>0</v>
      </c>
      <c r="N5435" s="1" t="str">
        <f t="array" ref="N5435">IF($M5435=0,'Class Rules'!$D$3,INDEX('Class Rules'!$D$6:$D$85,MATCH($M5435,'Class Rules'!$A$6:$A$85,0)))</f>
        <v>Passenger LDV</v>
      </c>
      <c r="O5435" s="1" t="str">
        <f t="array" ref="O5435">IF(SUMPRODUCT(MAX(ISNUMBER(SEARCH(Fuel_Rules!$A$6:$A$30,$E5435))*ISNUMBER(SEARCH(Fuel_Rules!$B$6:$B$30,$F5435))*(Fuel_Rules!$A$6:$A$30&lt;&gt;"")))&gt;0,"Plug-in hybrid",IF($G5435="Diesel","Diesel","Gasoline"))</f>
        <v>Plug-in hybrid</v>
      </c>
    </row>
    <row r="5436" spans="1:15" ht="15" customHeight="1" x14ac:dyDescent="0.25">
      <c r="A5436" s="1">
        <v>2022</v>
      </c>
      <c r="B5436" s="1" t="s">
        <v>6908</v>
      </c>
      <c r="C5436" s="1" t="s">
        <v>3079</v>
      </c>
      <c r="D5436" s="1" t="s">
        <v>7820</v>
      </c>
      <c r="E5436" s="1" t="s">
        <v>3050</v>
      </c>
      <c r="F5436" s="1" t="s">
        <v>3081</v>
      </c>
      <c r="G5436" s="1" t="s">
        <v>103</v>
      </c>
      <c r="H5436" s="1" t="s">
        <v>298</v>
      </c>
      <c r="I5436" s="1">
        <v>2</v>
      </c>
      <c r="J5436" s="1">
        <v>2023</v>
      </c>
      <c r="K5436" s="1">
        <v>388085</v>
      </c>
      <c r="L5436" s="1">
        <v>0</v>
      </c>
      <c r="M5436" s="1">
        <f t="array" ref="M5436">SUMPRODUCT(MAX(ISNUMBER(SEARCH('Class Rules'!$B$6:$B$85,$E5436))*ISNUMBER(SEARCH('Class Rules'!$C$6:$C$85,$F5436))*'Class Rules'!$A$6:$A$85))</f>
        <v>0</v>
      </c>
      <c r="N5436" s="1" t="str">
        <f t="array" ref="N5436">IF($M5436=0,'Class Rules'!$D$3,INDEX('Class Rules'!$D$6:$D$85,MATCH($M5436,'Class Rules'!$A$6:$A$85,0)))</f>
        <v>Passenger LDV</v>
      </c>
      <c r="O5436" s="1" t="str">
        <f t="array" ref="O5436">IF(SUMPRODUCT(MAX(ISNUMBER(SEARCH(Fuel_Rules!$A$6:$A$30,$E5436))*ISNUMBER(SEARCH(Fuel_Rules!$B$6:$B$30,$F5436))*(Fuel_Rules!$A$6:$A$30&lt;&gt;"")))&gt;0,"Plug-in hybrid",IF($G5436="Diesel","Diesel","Gasoline"))</f>
        <v>Plug-in hybrid</v>
      </c>
    </row>
    <row r="5437" spans="1:15" ht="15" customHeight="1" x14ac:dyDescent="0.25">
      <c r="A5437" s="1">
        <v>2022</v>
      </c>
      <c r="B5437" s="1" t="s">
        <v>6908</v>
      </c>
      <c r="C5437" s="1" t="s">
        <v>3082</v>
      </c>
      <c r="D5437" s="1" t="s">
        <v>7821</v>
      </c>
      <c r="E5437" s="1" t="s">
        <v>3050</v>
      </c>
      <c r="F5437" s="1" t="s">
        <v>3084</v>
      </c>
      <c r="G5437" s="1" t="s">
        <v>103</v>
      </c>
      <c r="H5437" s="1" t="s">
        <v>298</v>
      </c>
      <c r="I5437" s="1">
        <v>2</v>
      </c>
      <c r="J5437" s="1">
        <v>2023</v>
      </c>
      <c r="K5437" s="1">
        <v>459304</v>
      </c>
      <c r="L5437" s="1">
        <v>0</v>
      </c>
      <c r="M5437" s="1">
        <f t="array" ref="M5437">SUMPRODUCT(MAX(ISNUMBER(SEARCH('Class Rules'!$B$6:$B$85,$E5437))*ISNUMBER(SEARCH('Class Rules'!$C$6:$C$85,$F5437))*'Class Rules'!$A$6:$A$85))</f>
        <v>0</v>
      </c>
      <c r="N5437" s="1" t="str">
        <f t="array" ref="N5437">IF($M5437=0,'Class Rules'!$D$3,INDEX('Class Rules'!$D$6:$D$85,MATCH($M5437,'Class Rules'!$A$6:$A$85,0)))</f>
        <v>Passenger LDV</v>
      </c>
      <c r="O5437" s="1" t="str">
        <f t="array" ref="O5437">IF(SUMPRODUCT(MAX(ISNUMBER(SEARCH(Fuel_Rules!$A$6:$A$30,$E5437))*ISNUMBER(SEARCH(Fuel_Rules!$B$6:$B$30,$F5437))*(Fuel_Rules!$A$6:$A$30&lt;&gt;"")))&gt;0,"Plug-in hybrid",IF($G5437="Diesel","Diesel","Gasoline"))</f>
        <v>Plug-in hybrid</v>
      </c>
    </row>
    <row r="5438" spans="1:15" ht="15" customHeight="1" x14ac:dyDescent="0.25">
      <c r="A5438" s="1">
        <v>2022</v>
      </c>
      <c r="B5438" s="1" t="s">
        <v>6908</v>
      </c>
      <c r="C5438" s="1" t="s">
        <v>3094</v>
      </c>
      <c r="D5438" s="1" t="s">
        <v>7822</v>
      </c>
      <c r="E5438" s="1" t="s">
        <v>3050</v>
      </c>
      <c r="F5438" s="1" t="s">
        <v>3096</v>
      </c>
      <c r="G5438" s="1" t="s">
        <v>103</v>
      </c>
      <c r="H5438" s="1" t="s">
        <v>298</v>
      </c>
      <c r="I5438" s="1">
        <v>1.5</v>
      </c>
      <c r="J5438" s="1">
        <v>2023</v>
      </c>
      <c r="K5438" s="1">
        <v>337681</v>
      </c>
      <c r="L5438" s="1">
        <v>0</v>
      </c>
      <c r="M5438" s="1">
        <f t="array" ref="M5438">SUMPRODUCT(MAX(ISNUMBER(SEARCH('Class Rules'!$B$6:$B$85,$E5438))*ISNUMBER(SEARCH('Class Rules'!$C$6:$C$85,$F5438))*'Class Rules'!$A$6:$A$85))</f>
        <v>0</v>
      </c>
      <c r="N5438" s="1" t="str">
        <f t="array" ref="N5438">IF($M5438=0,'Class Rules'!$D$3,INDEX('Class Rules'!$D$6:$D$85,MATCH($M5438,'Class Rules'!$A$6:$A$85,0)))</f>
        <v>Passenger LDV</v>
      </c>
      <c r="O5438" s="1" t="str">
        <f t="array" ref="O5438">IF(SUMPRODUCT(MAX(ISNUMBER(SEARCH(Fuel_Rules!$A$6:$A$30,$E5438))*ISNUMBER(SEARCH(Fuel_Rules!$B$6:$B$30,$F5438))*(Fuel_Rules!$A$6:$A$30&lt;&gt;"")))&gt;0,"Plug-in hybrid",IF($G5438="Diesel","Diesel","Gasoline"))</f>
        <v>Gasoline</v>
      </c>
    </row>
    <row r="5439" spans="1:15" ht="15" customHeight="1" x14ac:dyDescent="0.25">
      <c r="A5439" s="1">
        <v>2022</v>
      </c>
      <c r="B5439" s="1" t="s">
        <v>6908</v>
      </c>
      <c r="C5439" s="1" t="s">
        <v>3103</v>
      </c>
      <c r="D5439" s="1" t="s">
        <v>7823</v>
      </c>
      <c r="E5439" s="1" t="s">
        <v>3050</v>
      </c>
      <c r="F5439" s="1" t="s">
        <v>3105</v>
      </c>
      <c r="G5439" s="1" t="s">
        <v>103</v>
      </c>
      <c r="H5439" s="1" t="s">
        <v>298</v>
      </c>
      <c r="I5439" s="1">
        <v>1.5</v>
      </c>
      <c r="J5439" s="1">
        <v>2023</v>
      </c>
      <c r="K5439" s="1">
        <v>333625</v>
      </c>
      <c r="L5439" s="1">
        <v>0</v>
      </c>
      <c r="M5439" s="1">
        <f t="array" ref="M5439">SUMPRODUCT(MAX(ISNUMBER(SEARCH('Class Rules'!$B$6:$B$85,$E5439))*ISNUMBER(SEARCH('Class Rules'!$C$6:$C$85,$F5439))*'Class Rules'!$A$6:$A$85))</f>
        <v>0</v>
      </c>
      <c r="N5439" s="1" t="str">
        <f t="array" ref="N5439">IF($M5439=0,'Class Rules'!$D$3,INDEX('Class Rules'!$D$6:$D$85,MATCH($M5439,'Class Rules'!$A$6:$A$85,0)))</f>
        <v>Passenger LDV</v>
      </c>
      <c r="O5439" s="1" t="str">
        <f t="array" ref="O5439">IF(SUMPRODUCT(MAX(ISNUMBER(SEARCH(Fuel_Rules!$A$6:$A$30,$E5439))*ISNUMBER(SEARCH(Fuel_Rules!$B$6:$B$30,$F5439))*(Fuel_Rules!$A$6:$A$30&lt;&gt;"")))&gt;0,"Plug-in hybrid",IF($G5439="Diesel","Diesel","Gasoline"))</f>
        <v>Gasoline</v>
      </c>
    </row>
    <row r="5440" spans="1:15" ht="15" customHeight="1" x14ac:dyDescent="0.25">
      <c r="A5440" s="1">
        <v>2022</v>
      </c>
      <c r="B5440" s="1" t="s">
        <v>6908</v>
      </c>
      <c r="C5440" s="1" t="s">
        <v>3106</v>
      </c>
      <c r="D5440" s="1" t="s">
        <v>7824</v>
      </c>
      <c r="E5440" s="1" t="s">
        <v>3050</v>
      </c>
      <c r="F5440" s="1" t="s">
        <v>3108</v>
      </c>
      <c r="G5440" s="1" t="s">
        <v>103</v>
      </c>
      <c r="H5440" s="1" t="s">
        <v>298</v>
      </c>
      <c r="I5440" s="1">
        <v>1.5</v>
      </c>
      <c r="J5440" s="1">
        <v>2023</v>
      </c>
      <c r="K5440" s="1">
        <v>300652</v>
      </c>
      <c r="L5440" s="1">
        <v>0</v>
      </c>
      <c r="M5440" s="1">
        <f t="array" ref="M5440">SUMPRODUCT(MAX(ISNUMBER(SEARCH('Class Rules'!$B$6:$B$85,$E5440))*ISNUMBER(SEARCH('Class Rules'!$C$6:$C$85,$F5440))*'Class Rules'!$A$6:$A$85))</f>
        <v>0</v>
      </c>
      <c r="N5440" s="1" t="str">
        <f t="array" ref="N5440">IF($M5440=0,'Class Rules'!$D$3,INDEX('Class Rules'!$D$6:$D$85,MATCH($M5440,'Class Rules'!$A$6:$A$85,0)))</f>
        <v>Passenger LDV</v>
      </c>
      <c r="O5440" s="1" t="str">
        <f t="array" ref="O5440">IF(SUMPRODUCT(MAX(ISNUMBER(SEARCH(Fuel_Rules!$A$6:$A$30,$E5440))*ISNUMBER(SEARCH(Fuel_Rules!$B$6:$B$30,$F5440))*(Fuel_Rules!$A$6:$A$30&lt;&gt;"")))&gt;0,"Plug-in hybrid",IF($G5440="Diesel","Diesel","Gasoline"))</f>
        <v>Gasoline</v>
      </c>
    </row>
    <row r="5441" spans="1:15" ht="15" customHeight="1" x14ac:dyDescent="0.25">
      <c r="A5441" s="1">
        <v>2022</v>
      </c>
      <c r="B5441" s="1" t="s">
        <v>6908</v>
      </c>
      <c r="C5441" s="1" t="s">
        <v>3109</v>
      </c>
      <c r="D5441" s="1" t="s">
        <v>7825</v>
      </c>
      <c r="E5441" s="1" t="s">
        <v>3050</v>
      </c>
      <c r="F5441" s="1" t="s">
        <v>3111</v>
      </c>
      <c r="G5441" s="1" t="s">
        <v>103</v>
      </c>
      <c r="H5441" s="1" t="s">
        <v>298</v>
      </c>
      <c r="I5441" s="1">
        <v>2</v>
      </c>
      <c r="J5441" s="1">
        <v>2023</v>
      </c>
      <c r="K5441" s="1">
        <v>509894</v>
      </c>
      <c r="L5441" s="1">
        <v>0</v>
      </c>
      <c r="M5441" s="1">
        <f t="array" ref="M5441">SUMPRODUCT(MAX(ISNUMBER(SEARCH('Class Rules'!$B$6:$B$85,$E5441))*ISNUMBER(SEARCH('Class Rules'!$C$6:$C$85,$F5441))*'Class Rules'!$A$6:$A$85))</f>
        <v>0</v>
      </c>
      <c r="N5441" s="1" t="str">
        <f t="array" ref="N5441">IF($M5441=0,'Class Rules'!$D$3,INDEX('Class Rules'!$D$6:$D$85,MATCH($M5441,'Class Rules'!$A$6:$A$85,0)))</f>
        <v>Passenger LDV</v>
      </c>
      <c r="O5441" s="1" t="str">
        <f t="array" ref="O5441">IF(SUMPRODUCT(MAX(ISNUMBER(SEARCH(Fuel_Rules!$A$6:$A$30,$E5441))*ISNUMBER(SEARCH(Fuel_Rules!$B$6:$B$30,$F5441))*(Fuel_Rules!$A$6:$A$30&lt;&gt;"")))&gt;0,"Plug-in hybrid",IF($G5441="Diesel","Diesel","Gasoline"))</f>
        <v>Plug-in hybrid</v>
      </c>
    </row>
    <row r="5442" spans="1:15" ht="15" customHeight="1" x14ac:dyDescent="0.25">
      <c r="A5442" s="1">
        <v>2022</v>
      </c>
      <c r="B5442" s="1" t="s">
        <v>6908</v>
      </c>
      <c r="C5442" s="1" t="s">
        <v>3112</v>
      </c>
      <c r="D5442" s="1" t="s">
        <v>7826</v>
      </c>
      <c r="E5442" s="1" t="s">
        <v>3050</v>
      </c>
      <c r="F5442" s="1" t="s">
        <v>3114</v>
      </c>
      <c r="G5442" s="1" t="s">
        <v>103</v>
      </c>
      <c r="H5442" s="1" t="s">
        <v>298</v>
      </c>
      <c r="I5442" s="1">
        <v>2</v>
      </c>
      <c r="J5442" s="1">
        <v>2023</v>
      </c>
      <c r="K5442" s="1">
        <v>395331</v>
      </c>
      <c r="L5442" s="1">
        <v>0</v>
      </c>
      <c r="M5442" s="1">
        <f t="array" ref="M5442">SUMPRODUCT(MAX(ISNUMBER(SEARCH('Class Rules'!$B$6:$B$85,$E5442))*ISNUMBER(SEARCH('Class Rules'!$C$6:$C$85,$F5442))*'Class Rules'!$A$6:$A$85))</f>
        <v>0</v>
      </c>
      <c r="N5442" s="1" t="str">
        <f t="array" ref="N5442">IF($M5442=0,'Class Rules'!$D$3,INDEX('Class Rules'!$D$6:$D$85,MATCH($M5442,'Class Rules'!$A$6:$A$85,0)))</f>
        <v>Passenger LDV</v>
      </c>
      <c r="O5442" s="1" t="str">
        <f t="array" ref="O5442">IF(SUMPRODUCT(MAX(ISNUMBER(SEARCH(Fuel_Rules!$A$6:$A$30,$E5442))*ISNUMBER(SEARCH(Fuel_Rules!$B$6:$B$30,$F5442))*(Fuel_Rules!$A$6:$A$30&lt;&gt;"")))&gt;0,"Plug-in hybrid",IF($G5442="Diesel","Diesel","Gasoline"))</f>
        <v>Plug-in hybrid</v>
      </c>
    </row>
    <row r="5443" spans="1:15" ht="15" customHeight="1" x14ac:dyDescent="0.25">
      <c r="A5443" s="1">
        <v>2022</v>
      </c>
      <c r="B5443" s="1" t="s">
        <v>6908</v>
      </c>
      <c r="C5443" s="1" t="s">
        <v>3115</v>
      </c>
      <c r="D5443" s="1" t="s">
        <v>7827</v>
      </c>
      <c r="E5443" s="1" t="s">
        <v>3117</v>
      </c>
      <c r="F5443" s="1" t="s">
        <v>3118</v>
      </c>
      <c r="G5443" s="1" t="s">
        <v>103</v>
      </c>
      <c r="H5443" s="1" t="s">
        <v>298</v>
      </c>
      <c r="I5443" s="1">
        <v>1.6</v>
      </c>
      <c r="J5443" s="1">
        <v>2023</v>
      </c>
      <c r="K5443" s="1">
        <v>80845</v>
      </c>
      <c r="L5443" s="1">
        <v>0</v>
      </c>
      <c r="M5443" s="1">
        <f t="array" ref="M5443">SUMPRODUCT(MAX(ISNUMBER(SEARCH('Class Rules'!$B$6:$B$85,$E5443))*ISNUMBER(SEARCH('Class Rules'!$C$6:$C$85,$F5443))*'Class Rules'!$A$6:$A$85))</f>
        <v>0</v>
      </c>
      <c r="N5443" s="1" t="str">
        <f t="array" ref="N5443">IF($M5443=0,'Class Rules'!$D$3,INDEX('Class Rules'!$D$6:$D$85,MATCH($M5443,'Class Rules'!$A$6:$A$85,0)))</f>
        <v>Passenger LDV</v>
      </c>
      <c r="O5443" s="1" t="str">
        <f t="array" ref="O5443">IF(SUMPRODUCT(MAX(ISNUMBER(SEARCH(Fuel_Rules!$A$6:$A$30,$E5443))*ISNUMBER(SEARCH(Fuel_Rules!$B$6:$B$30,$F5443))*(Fuel_Rules!$A$6:$A$30&lt;&gt;"")))&gt;0,"Plug-in hybrid",IF($G5443="Diesel","Diesel","Gasoline"))</f>
        <v>Gasoline</v>
      </c>
    </row>
    <row r="5444" spans="1:15" ht="15" customHeight="1" x14ac:dyDescent="0.25">
      <c r="A5444" s="1">
        <v>2022</v>
      </c>
      <c r="B5444" s="1" t="s">
        <v>6908</v>
      </c>
      <c r="C5444" s="1" t="s">
        <v>3119</v>
      </c>
      <c r="D5444" s="1" t="s">
        <v>7828</v>
      </c>
      <c r="E5444" s="1" t="s">
        <v>3117</v>
      </c>
      <c r="F5444" s="1" t="s">
        <v>3121</v>
      </c>
      <c r="G5444" s="1" t="s">
        <v>103</v>
      </c>
      <c r="H5444" s="1" t="s">
        <v>298</v>
      </c>
      <c r="I5444" s="1">
        <v>1</v>
      </c>
      <c r="J5444" s="1">
        <v>2023</v>
      </c>
      <c r="K5444" s="1">
        <v>199800</v>
      </c>
      <c r="L5444" s="1">
        <v>0</v>
      </c>
      <c r="M5444" s="1">
        <f t="array" ref="M5444">SUMPRODUCT(MAX(ISNUMBER(SEARCH('Class Rules'!$B$6:$B$85,$E5444))*ISNUMBER(SEARCH('Class Rules'!$C$6:$C$85,$F5444))*'Class Rules'!$A$6:$A$85))</f>
        <v>0</v>
      </c>
      <c r="N5444" s="1" t="str">
        <f t="array" ref="N5444">IF($M5444=0,'Class Rules'!$D$3,INDEX('Class Rules'!$D$6:$D$85,MATCH($M5444,'Class Rules'!$A$6:$A$85,0)))</f>
        <v>Passenger LDV</v>
      </c>
      <c r="O5444" s="1" t="str">
        <f t="array" ref="O5444">IF(SUMPRODUCT(MAX(ISNUMBER(SEARCH(Fuel_Rules!$A$6:$A$30,$E5444))*ISNUMBER(SEARCH(Fuel_Rules!$B$6:$B$30,$F5444))*(Fuel_Rules!$A$6:$A$30&lt;&gt;"")))&gt;0,"Plug-in hybrid",IF($G5444="Diesel","Diesel","Gasoline"))</f>
        <v>Gasoline</v>
      </c>
    </row>
    <row r="5445" spans="1:15" ht="15" customHeight="1" x14ac:dyDescent="0.25">
      <c r="A5445" s="1">
        <v>2022</v>
      </c>
      <c r="B5445" s="1" t="s">
        <v>6908</v>
      </c>
      <c r="C5445" s="1" t="s">
        <v>3122</v>
      </c>
      <c r="D5445" s="1" t="s">
        <v>7829</v>
      </c>
      <c r="E5445" s="1" t="s">
        <v>3124</v>
      </c>
      <c r="F5445" s="1" t="s">
        <v>3125</v>
      </c>
      <c r="G5445" s="1" t="s">
        <v>103</v>
      </c>
      <c r="H5445" s="1" t="s">
        <v>298</v>
      </c>
      <c r="I5445" s="1">
        <v>1.6</v>
      </c>
      <c r="J5445" s="1">
        <v>2023</v>
      </c>
      <c r="K5445" s="1">
        <v>94002</v>
      </c>
      <c r="L5445" s="1">
        <v>0</v>
      </c>
      <c r="M5445" s="1">
        <f t="array" ref="M5445">SUMPRODUCT(MAX(ISNUMBER(SEARCH('Class Rules'!$B$6:$B$85,$E5445))*ISNUMBER(SEARCH('Class Rules'!$C$6:$C$85,$F5445))*'Class Rules'!$A$6:$A$85))</f>
        <v>0</v>
      </c>
      <c r="N5445" s="1" t="str">
        <f t="array" ref="N5445">IF($M5445=0,'Class Rules'!$D$3,INDEX('Class Rules'!$D$6:$D$85,MATCH($M5445,'Class Rules'!$A$6:$A$85,0)))</f>
        <v>Passenger LDV</v>
      </c>
      <c r="O5445" s="1" t="str">
        <f t="array" ref="O5445">IF(SUMPRODUCT(MAX(ISNUMBER(SEARCH(Fuel_Rules!$A$6:$A$30,$E5445))*ISNUMBER(SEARCH(Fuel_Rules!$B$6:$B$30,$F5445))*(Fuel_Rules!$A$6:$A$30&lt;&gt;"")))&gt;0,"Plug-in hybrid",IF($G5445="Diesel","Diesel","Gasoline"))</f>
        <v>Gasoline</v>
      </c>
    </row>
    <row r="5446" spans="1:15" ht="15" customHeight="1" x14ac:dyDescent="0.25">
      <c r="A5446" s="1">
        <v>2022</v>
      </c>
      <c r="B5446" s="1" t="s">
        <v>7830</v>
      </c>
      <c r="C5446" s="1" t="s">
        <v>294</v>
      </c>
      <c r="D5446" s="1" t="s">
        <v>7831</v>
      </c>
      <c r="E5446" s="1" t="s">
        <v>296</v>
      </c>
      <c r="F5446" s="1" t="s">
        <v>297</v>
      </c>
      <c r="G5446" s="1" t="s">
        <v>105</v>
      </c>
      <c r="H5446" s="1" t="s">
        <v>298</v>
      </c>
      <c r="I5446" s="1">
        <v>2.8</v>
      </c>
      <c r="J5446" s="1">
        <v>2023</v>
      </c>
      <c r="K5446" s="1">
        <v>428500</v>
      </c>
      <c r="L5446" s="1">
        <v>0</v>
      </c>
      <c r="M5446" s="1">
        <f t="array" ref="M5446">SUMPRODUCT(MAX(ISNUMBER(SEARCH('Class Rules'!$B$6:$B$85,$E5446))*ISNUMBER(SEARCH('Class Rules'!$C$6:$C$85,$F5446))*'Class Rules'!$A$6:$A$85))</f>
        <v>36</v>
      </c>
      <c r="N5446" s="1" t="str">
        <f t="array" ref="N5446">IF($M5446=0,'Class Rules'!$D$3,INDEX('Class Rules'!$D$6:$D$85,MATCH($M5446,'Class Rules'!$A$6:$A$85,0)))</f>
        <v>Freight LDV</v>
      </c>
      <c r="O5446" s="1" t="str">
        <f t="array" ref="O5446">IF(SUMPRODUCT(MAX(ISNUMBER(SEARCH(Fuel_Rules!$A$6:$A$30,$E5446))*ISNUMBER(SEARCH(Fuel_Rules!$B$6:$B$30,$F5446))*(Fuel_Rules!$A$6:$A$30&lt;&gt;"")))&gt;0,"Plug-in hybrid",IF($G5446="Diesel","Diesel","Gasoline"))</f>
        <v>Diesel</v>
      </c>
    </row>
    <row r="5447" spans="1:15" ht="15" customHeight="1" x14ac:dyDescent="0.25">
      <c r="A5447" s="1">
        <v>2022</v>
      </c>
      <c r="B5447" s="1" t="s">
        <v>7830</v>
      </c>
      <c r="C5447" s="1" t="s">
        <v>299</v>
      </c>
      <c r="D5447" s="1" t="s">
        <v>7832</v>
      </c>
      <c r="E5447" s="1" t="s">
        <v>296</v>
      </c>
      <c r="F5447" s="1" t="s">
        <v>301</v>
      </c>
      <c r="G5447" s="1" t="s">
        <v>105</v>
      </c>
      <c r="H5447" s="1" t="s">
        <v>298</v>
      </c>
      <c r="I5447" s="1">
        <v>2.8</v>
      </c>
      <c r="J5447" s="1">
        <v>2023</v>
      </c>
      <c r="K5447" s="1">
        <v>457600</v>
      </c>
      <c r="L5447" s="1">
        <v>0</v>
      </c>
      <c r="M5447" s="1">
        <f t="array" ref="M5447">SUMPRODUCT(MAX(ISNUMBER(SEARCH('Class Rules'!$B$6:$B$85,$E5447))*ISNUMBER(SEARCH('Class Rules'!$C$6:$C$85,$F5447))*'Class Rules'!$A$6:$A$85))</f>
        <v>37</v>
      </c>
      <c r="N5447" s="1" t="str">
        <f t="array" ref="N5447">IF($M5447=0,'Class Rules'!$D$3,INDEX('Class Rules'!$D$6:$D$85,MATCH($M5447,'Class Rules'!$A$6:$A$85,0)))</f>
        <v>Freight LDV</v>
      </c>
      <c r="O5447" s="1" t="str">
        <f t="array" ref="O5447">IF(SUMPRODUCT(MAX(ISNUMBER(SEARCH(Fuel_Rules!$A$6:$A$30,$E5447))*ISNUMBER(SEARCH(Fuel_Rules!$B$6:$B$30,$F5447))*(Fuel_Rules!$A$6:$A$30&lt;&gt;"")))&gt;0,"Plug-in hybrid",IF($G5447="Diesel","Diesel","Gasoline"))</f>
        <v>Diesel</v>
      </c>
    </row>
    <row r="5448" spans="1:15" ht="15" customHeight="1" x14ac:dyDescent="0.25">
      <c r="A5448" s="1">
        <v>2022</v>
      </c>
      <c r="B5448" s="1" t="s">
        <v>7830</v>
      </c>
      <c r="C5448" s="1" t="s">
        <v>302</v>
      </c>
      <c r="D5448" s="1" t="s">
        <v>7833</v>
      </c>
      <c r="E5448" s="1" t="s">
        <v>296</v>
      </c>
      <c r="F5448" s="1" t="s">
        <v>304</v>
      </c>
      <c r="G5448" s="1" t="s">
        <v>105</v>
      </c>
      <c r="H5448" s="1" t="s">
        <v>298</v>
      </c>
      <c r="I5448" s="1">
        <v>2.8</v>
      </c>
      <c r="J5448" s="1">
        <v>2023</v>
      </c>
      <c r="K5448" s="1">
        <v>559050</v>
      </c>
      <c r="L5448" s="1">
        <v>0</v>
      </c>
      <c r="M5448" s="1">
        <f t="array" ref="M5448">SUMPRODUCT(MAX(ISNUMBER(SEARCH('Class Rules'!$B$6:$B$85,$E5448))*ISNUMBER(SEARCH('Class Rules'!$C$6:$C$85,$F5448))*'Class Rules'!$A$6:$A$85))</f>
        <v>68</v>
      </c>
      <c r="N5448" s="1" t="str">
        <f t="array" ref="N5448">IF($M5448=0,'Class Rules'!$D$3,INDEX('Class Rules'!$D$6:$D$85,MATCH($M5448,'Class Rules'!$A$6:$A$85,0)))</f>
        <v>Passenger HDV</v>
      </c>
      <c r="O5448" s="1" t="str">
        <f t="array" ref="O5448">IF(SUMPRODUCT(MAX(ISNUMBER(SEARCH(Fuel_Rules!$A$6:$A$30,$E5448))*ISNUMBER(SEARCH(Fuel_Rules!$B$6:$B$30,$F5448))*(Fuel_Rules!$A$6:$A$30&lt;&gt;"")))&gt;0,"Plug-in hybrid",IF($G5448="Diesel","Diesel","Gasoline"))</f>
        <v>Diesel</v>
      </c>
    </row>
    <row r="5449" spans="1:15" ht="15" customHeight="1" x14ac:dyDescent="0.25">
      <c r="A5449" s="1">
        <v>2022</v>
      </c>
      <c r="B5449" s="1" t="s">
        <v>7830</v>
      </c>
      <c r="C5449" s="1" t="s">
        <v>305</v>
      </c>
      <c r="D5449" s="1" t="s">
        <v>7834</v>
      </c>
      <c r="E5449" s="1" t="s">
        <v>296</v>
      </c>
      <c r="F5449" s="1" t="s">
        <v>307</v>
      </c>
      <c r="G5449" s="1" t="s">
        <v>105</v>
      </c>
      <c r="H5449" s="1" t="s">
        <v>298</v>
      </c>
      <c r="I5449" s="1">
        <v>2.8</v>
      </c>
      <c r="J5449" s="1">
        <v>2023</v>
      </c>
      <c r="K5449" s="1">
        <v>560026</v>
      </c>
      <c r="L5449" s="1">
        <v>0</v>
      </c>
      <c r="M5449" s="1">
        <f t="array" ref="M5449">SUMPRODUCT(MAX(ISNUMBER(SEARCH('Class Rules'!$B$6:$B$85,$E5449))*ISNUMBER(SEARCH('Class Rules'!$C$6:$C$85,$F5449))*'Class Rules'!$A$6:$A$85))</f>
        <v>69</v>
      </c>
      <c r="N5449" s="1" t="str">
        <f t="array" ref="N5449">IF($M5449=0,'Class Rules'!$D$3,INDEX('Class Rules'!$D$6:$D$85,MATCH($M5449,'Class Rules'!$A$6:$A$85,0)))</f>
        <v>Passenger HDV</v>
      </c>
      <c r="O5449" s="1" t="str">
        <f t="array" ref="O5449">IF(SUMPRODUCT(MAX(ISNUMBER(SEARCH(Fuel_Rules!$A$6:$A$30,$E5449))*ISNUMBER(SEARCH(Fuel_Rules!$B$6:$B$30,$F5449))*(Fuel_Rules!$A$6:$A$30&lt;&gt;"")))&gt;0,"Plug-in hybrid",IF($G5449="Diesel","Diesel","Gasoline"))</f>
        <v>Diesel</v>
      </c>
    </row>
    <row r="5450" spans="1:15" ht="15" customHeight="1" x14ac:dyDescent="0.25">
      <c r="A5450" s="1">
        <v>2022</v>
      </c>
      <c r="B5450" s="1" t="s">
        <v>7830</v>
      </c>
      <c r="C5450" s="1" t="s">
        <v>308</v>
      </c>
      <c r="D5450" s="1" t="s">
        <v>7835</v>
      </c>
      <c r="E5450" s="1" t="s">
        <v>310</v>
      </c>
      <c r="F5450" s="1" t="s">
        <v>311</v>
      </c>
      <c r="G5450" s="1" t="s">
        <v>103</v>
      </c>
      <c r="H5450" s="1" t="s">
        <v>298</v>
      </c>
      <c r="I5450" s="1">
        <v>5.2</v>
      </c>
      <c r="J5450" s="1">
        <v>2023</v>
      </c>
      <c r="K5450" s="1">
        <v>1807234</v>
      </c>
      <c r="L5450" s="1">
        <v>0</v>
      </c>
      <c r="M5450" s="1">
        <f t="array" ref="M5450">SUMPRODUCT(MAX(ISNUMBER(SEARCH('Class Rules'!$B$6:$B$85,$E5450))*ISNUMBER(SEARCH('Class Rules'!$C$6:$C$85,$F5450))*'Class Rules'!$A$6:$A$85))</f>
        <v>0</v>
      </c>
      <c r="N5450" s="1" t="str">
        <f t="array" ref="N5450">IF($M5450=0,'Class Rules'!$D$3,INDEX('Class Rules'!$D$6:$D$85,MATCH($M5450,'Class Rules'!$A$6:$A$85,0)))</f>
        <v>Passenger LDV</v>
      </c>
      <c r="O5450" s="1" t="str">
        <f t="array" ref="O5450">IF(SUMPRODUCT(MAX(ISNUMBER(SEARCH(Fuel_Rules!$A$6:$A$30,$E5450))*ISNUMBER(SEARCH(Fuel_Rules!$B$6:$B$30,$F5450))*(Fuel_Rules!$A$6:$A$30&lt;&gt;"")))&gt;0,"Plug-in hybrid",IF($G5450="Diesel","Diesel","Gasoline"))</f>
        <v>Gasoline</v>
      </c>
    </row>
    <row r="5451" spans="1:15" ht="15" customHeight="1" x14ac:dyDescent="0.25">
      <c r="A5451" s="1">
        <v>2022</v>
      </c>
      <c r="B5451" s="1" t="s">
        <v>7830</v>
      </c>
      <c r="C5451" s="1" t="s">
        <v>312</v>
      </c>
      <c r="D5451" s="1" t="s">
        <v>7836</v>
      </c>
      <c r="E5451" s="1" t="s">
        <v>310</v>
      </c>
      <c r="F5451" s="1" t="s">
        <v>314</v>
      </c>
      <c r="G5451" s="1" t="s">
        <v>103</v>
      </c>
      <c r="H5451" s="1" t="s">
        <v>298</v>
      </c>
      <c r="I5451" s="1">
        <v>3</v>
      </c>
      <c r="J5451" s="1">
        <v>2023</v>
      </c>
      <c r="K5451" s="1">
        <v>562335</v>
      </c>
      <c r="L5451" s="1">
        <v>0</v>
      </c>
      <c r="M5451" s="1">
        <f t="array" ref="M5451">SUMPRODUCT(MAX(ISNUMBER(SEARCH('Class Rules'!$B$6:$B$85,$E5451))*ISNUMBER(SEARCH('Class Rules'!$C$6:$C$85,$F5451))*'Class Rules'!$A$6:$A$85))</f>
        <v>0</v>
      </c>
      <c r="N5451" s="1" t="str">
        <f t="array" ref="N5451">IF($M5451=0,'Class Rules'!$D$3,INDEX('Class Rules'!$D$6:$D$85,MATCH($M5451,'Class Rules'!$A$6:$A$85,0)))</f>
        <v>Passenger LDV</v>
      </c>
      <c r="O5451" s="1" t="str">
        <f t="array" ref="O5451">IF(SUMPRODUCT(MAX(ISNUMBER(SEARCH(Fuel_Rules!$A$6:$A$30,$E5451))*ISNUMBER(SEARCH(Fuel_Rules!$B$6:$B$30,$F5451))*(Fuel_Rules!$A$6:$A$30&lt;&gt;"")))&gt;0,"Plug-in hybrid",IF($G5451="Diesel","Diesel","Gasoline"))</f>
        <v>Gasoline</v>
      </c>
    </row>
    <row r="5452" spans="1:15" ht="15" customHeight="1" x14ac:dyDescent="0.25">
      <c r="A5452" s="1">
        <v>2022</v>
      </c>
      <c r="B5452" s="1" t="s">
        <v>7830</v>
      </c>
      <c r="C5452" s="1" t="s">
        <v>315</v>
      </c>
      <c r="D5452" s="1" t="s">
        <v>7837</v>
      </c>
      <c r="E5452" s="1" t="s">
        <v>310</v>
      </c>
      <c r="F5452" s="1" t="s">
        <v>317</v>
      </c>
      <c r="G5452" s="1" t="s">
        <v>103</v>
      </c>
      <c r="H5452" s="1" t="s">
        <v>298</v>
      </c>
      <c r="I5452" s="1">
        <v>2.5</v>
      </c>
      <c r="J5452" s="1">
        <v>2023</v>
      </c>
      <c r="K5452" s="1">
        <v>618822</v>
      </c>
      <c r="L5452" s="1">
        <v>0</v>
      </c>
      <c r="M5452" s="1">
        <f t="array" ref="M5452">SUMPRODUCT(MAX(ISNUMBER(SEARCH('Class Rules'!$B$6:$B$85,$E5452))*ISNUMBER(SEARCH('Class Rules'!$C$6:$C$85,$F5452))*'Class Rules'!$A$6:$A$85))</f>
        <v>0</v>
      </c>
      <c r="N5452" s="1" t="str">
        <f t="array" ref="N5452">IF($M5452=0,'Class Rules'!$D$3,INDEX('Class Rules'!$D$6:$D$85,MATCH($M5452,'Class Rules'!$A$6:$A$85,0)))</f>
        <v>Passenger LDV</v>
      </c>
      <c r="O5452" s="1" t="str">
        <f t="array" ref="O5452">IF(SUMPRODUCT(MAX(ISNUMBER(SEARCH(Fuel_Rules!$A$6:$A$30,$E5452))*ISNUMBER(SEARCH(Fuel_Rules!$B$6:$B$30,$F5452))*(Fuel_Rules!$A$6:$A$30&lt;&gt;"")))&gt;0,"Plug-in hybrid",IF($G5452="Diesel","Diesel","Gasoline"))</f>
        <v>Gasoline</v>
      </c>
    </row>
    <row r="5453" spans="1:15" ht="15" customHeight="1" x14ac:dyDescent="0.25">
      <c r="A5453" s="1">
        <v>2022</v>
      </c>
      <c r="B5453" s="1" t="s">
        <v>7830</v>
      </c>
      <c r="C5453" s="1" t="s">
        <v>318</v>
      </c>
      <c r="D5453" s="1" t="s">
        <v>7838</v>
      </c>
      <c r="E5453" s="1" t="s">
        <v>310</v>
      </c>
      <c r="F5453" s="1" t="s">
        <v>320</v>
      </c>
      <c r="G5453" s="1" t="s">
        <v>103</v>
      </c>
      <c r="H5453" s="1" t="s">
        <v>298</v>
      </c>
      <c r="I5453" s="1">
        <v>4</v>
      </c>
      <c r="J5453" s="1">
        <v>2023</v>
      </c>
      <c r="K5453" s="1">
        <v>1131168</v>
      </c>
      <c r="L5453" s="1">
        <v>0</v>
      </c>
      <c r="M5453" s="1">
        <f t="array" ref="M5453">SUMPRODUCT(MAX(ISNUMBER(SEARCH('Class Rules'!$B$6:$B$85,$E5453))*ISNUMBER(SEARCH('Class Rules'!$C$6:$C$85,$F5453))*'Class Rules'!$A$6:$A$85))</f>
        <v>0</v>
      </c>
      <c r="N5453" s="1" t="str">
        <f t="array" ref="N5453">IF($M5453=0,'Class Rules'!$D$3,INDEX('Class Rules'!$D$6:$D$85,MATCH($M5453,'Class Rules'!$A$6:$A$85,0)))</f>
        <v>Passenger LDV</v>
      </c>
      <c r="O5453" s="1" t="str">
        <f t="array" ref="O5453">IF(SUMPRODUCT(MAX(ISNUMBER(SEARCH(Fuel_Rules!$A$6:$A$30,$E5453))*ISNUMBER(SEARCH(Fuel_Rules!$B$6:$B$30,$F5453))*(Fuel_Rules!$A$6:$A$30&lt;&gt;"")))&gt;0,"Plug-in hybrid",IF($G5453="Diesel","Diesel","Gasoline"))</f>
        <v>Gasoline</v>
      </c>
    </row>
    <row r="5454" spans="1:15" ht="15" customHeight="1" x14ac:dyDescent="0.25">
      <c r="A5454" s="1">
        <v>2022</v>
      </c>
      <c r="B5454" s="1" t="s">
        <v>7830</v>
      </c>
      <c r="C5454" s="1" t="s">
        <v>321</v>
      </c>
      <c r="D5454" s="1" t="s">
        <v>7839</v>
      </c>
      <c r="E5454" s="1" t="s">
        <v>310</v>
      </c>
      <c r="F5454" s="1" t="s">
        <v>323</v>
      </c>
      <c r="G5454" s="1" t="s">
        <v>103</v>
      </c>
      <c r="H5454" s="1" t="s">
        <v>298</v>
      </c>
      <c r="I5454" s="1">
        <v>2.5</v>
      </c>
      <c r="J5454" s="1">
        <v>2023</v>
      </c>
      <c r="K5454" s="1">
        <v>665035</v>
      </c>
      <c r="L5454" s="1">
        <v>0</v>
      </c>
      <c r="M5454" s="1">
        <f t="array" ref="M5454">SUMPRODUCT(MAX(ISNUMBER(SEARCH('Class Rules'!$B$6:$B$85,$E5454))*ISNUMBER(SEARCH('Class Rules'!$C$6:$C$85,$F5454))*'Class Rules'!$A$6:$A$85))</f>
        <v>0</v>
      </c>
      <c r="N5454" s="1" t="str">
        <f t="array" ref="N5454">IF($M5454=0,'Class Rules'!$D$3,INDEX('Class Rules'!$D$6:$D$85,MATCH($M5454,'Class Rules'!$A$6:$A$85,0)))</f>
        <v>Passenger LDV</v>
      </c>
      <c r="O5454" s="1" t="str">
        <f t="array" ref="O5454">IF(SUMPRODUCT(MAX(ISNUMBER(SEARCH(Fuel_Rules!$A$6:$A$30,$E5454))*ISNUMBER(SEARCH(Fuel_Rules!$B$6:$B$30,$F5454))*(Fuel_Rules!$A$6:$A$30&lt;&gt;"")))&gt;0,"Plug-in hybrid",IF($G5454="Diesel","Diesel","Gasoline"))</f>
        <v>Gasoline</v>
      </c>
    </row>
    <row r="5455" spans="1:15" ht="15" customHeight="1" x14ac:dyDescent="0.25">
      <c r="A5455" s="1">
        <v>2022</v>
      </c>
      <c r="B5455" s="1" t="s">
        <v>7830</v>
      </c>
      <c r="C5455" s="1" t="s">
        <v>324</v>
      </c>
      <c r="D5455" s="1" t="s">
        <v>7840</v>
      </c>
      <c r="E5455" s="1" t="s">
        <v>310</v>
      </c>
      <c r="F5455" s="1" t="s">
        <v>326</v>
      </c>
      <c r="G5455" s="1" t="s">
        <v>103</v>
      </c>
      <c r="H5455" s="1" t="s">
        <v>298</v>
      </c>
      <c r="I5455" s="1">
        <v>4</v>
      </c>
      <c r="J5455" s="1">
        <v>2023</v>
      </c>
      <c r="K5455" s="1">
        <v>1162356</v>
      </c>
      <c r="L5455" s="1">
        <v>0</v>
      </c>
      <c r="M5455" s="1">
        <f t="array" ref="M5455">SUMPRODUCT(MAX(ISNUMBER(SEARCH('Class Rules'!$B$6:$B$85,$E5455))*ISNUMBER(SEARCH('Class Rules'!$C$6:$C$85,$F5455))*'Class Rules'!$A$6:$A$85))</f>
        <v>0</v>
      </c>
      <c r="N5455" s="1" t="str">
        <f t="array" ref="N5455">IF($M5455=0,'Class Rules'!$D$3,INDEX('Class Rules'!$D$6:$D$85,MATCH($M5455,'Class Rules'!$A$6:$A$85,0)))</f>
        <v>Passenger LDV</v>
      </c>
      <c r="O5455" s="1" t="str">
        <f t="array" ref="O5455">IF(SUMPRODUCT(MAX(ISNUMBER(SEARCH(Fuel_Rules!$A$6:$A$30,$E5455))*ISNUMBER(SEARCH(Fuel_Rules!$B$6:$B$30,$F5455))*(Fuel_Rules!$A$6:$A$30&lt;&gt;"")))&gt;0,"Plug-in hybrid",IF($G5455="Diesel","Diesel","Gasoline"))</f>
        <v>Gasoline</v>
      </c>
    </row>
    <row r="5456" spans="1:15" ht="15" customHeight="1" x14ac:dyDescent="0.25">
      <c r="A5456" s="1">
        <v>2022</v>
      </c>
      <c r="B5456" s="1" t="s">
        <v>7830</v>
      </c>
      <c r="C5456" s="1" t="s">
        <v>327</v>
      </c>
      <c r="D5456" s="1" t="s">
        <v>7841</v>
      </c>
      <c r="E5456" s="1" t="s">
        <v>310</v>
      </c>
      <c r="F5456" s="1" t="s">
        <v>329</v>
      </c>
      <c r="G5456" s="1" t="s">
        <v>103</v>
      </c>
      <c r="H5456" s="1" t="s">
        <v>298</v>
      </c>
      <c r="I5456" s="1">
        <v>1.4</v>
      </c>
      <c r="J5456" s="1">
        <v>2023</v>
      </c>
      <c r="K5456" s="1">
        <v>296524</v>
      </c>
      <c r="L5456" s="1">
        <v>0</v>
      </c>
      <c r="M5456" s="1">
        <f t="array" ref="M5456">SUMPRODUCT(MAX(ISNUMBER(SEARCH('Class Rules'!$B$6:$B$85,$E5456))*ISNUMBER(SEARCH('Class Rules'!$C$6:$C$85,$F5456))*'Class Rules'!$A$6:$A$85))</f>
        <v>0</v>
      </c>
      <c r="N5456" s="1" t="str">
        <f t="array" ref="N5456">IF($M5456=0,'Class Rules'!$D$3,INDEX('Class Rules'!$D$6:$D$85,MATCH($M5456,'Class Rules'!$A$6:$A$85,0)))</f>
        <v>Passenger LDV</v>
      </c>
      <c r="O5456" s="1" t="str">
        <f t="array" ref="O5456">IF(SUMPRODUCT(MAX(ISNUMBER(SEARCH(Fuel_Rules!$A$6:$A$30,$E5456))*ISNUMBER(SEARCH(Fuel_Rules!$B$6:$B$30,$F5456))*(Fuel_Rules!$A$6:$A$30&lt;&gt;"")))&gt;0,"Plug-in hybrid",IF($G5456="Diesel","Diesel","Gasoline"))</f>
        <v>Gasoline</v>
      </c>
    </row>
    <row r="5457" spans="1:15" ht="15" customHeight="1" x14ac:dyDescent="0.25">
      <c r="A5457" s="1">
        <v>2022</v>
      </c>
      <c r="B5457" s="1" t="s">
        <v>7830</v>
      </c>
      <c r="C5457" s="1" t="s">
        <v>330</v>
      </c>
      <c r="D5457" s="1" t="s">
        <v>7842</v>
      </c>
      <c r="E5457" s="1" t="s">
        <v>310</v>
      </c>
      <c r="F5457" s="1" t="s">
        <v>332</v>
      </c>
      <c r="G5457" s="1" t="s">
        <v>103</v>
      </c>
      <c r="H5457" s="1" t="s">
        <v>298</v>
      </c>
      <c r="I5457" s="1">
        <v>1.4</v>
      </c>
      <c r="J5457" s="1">
        <v>2023</v>
      </c>
      <c r="K5457" s="1">
        <v>258154</v>
      </c>
      <c r="L5457" s="1">
        <v>0</v>
      </c>
      <c r="M5457" s="1">
        <f t="array" ref="M5457">SUMPRODUCT(MAX(ISNUMBER(SEARCH('Class Rules'!$B$6:$B$85,$E5457))*ISNUMBER(SEARCH('Class Rules'!$C$6:$C$85,$F5457))*'Class Rules'!$A$6:$A$85))</f>
        <v>0</v>
      </c>
      <c r="N5457" s="1" t="str">
        <f t="array" ref="N5457">IF($M5457=0,'Class Rules'!$D$3,INDEX('Class Rules'!$D$6:$D$85,MATCH($M5457,'Class Rules'!$A$6:$A$85,0)))</f>
        <v>Passenger LDV</v>
      </c>
      <c r="O5457" s="1" t="str">
        <f t="array" ref="O5457">IF(SUMPRODUCT(MAX(ISNUMBER(SEARCH(Fuel_Rules!$A$6:$A$30,$E5457))*ISNUMBER(SEARCH(Fuel_Rules!$B$6:$B$30,$F5457))*(Fuel_Rules!$A$6:$A$30&lt;&gt;"")))&gt;0,"Plug-in hybrid",IF($G5457="Diesel","Diesel","Gasoline"))</f>
        <v>Gasoline</v>
      </c>
    </row>
    <row r="5458" spans="1:15" ht="15" customHeight="1" x14ac:dyDescent="0.25">
      <c r="A5458" s="1">
        <v>2022</v>
      </c>
      <c r="B5458" s="1" t="s">
        <v>7830</v>
      </c>
      <c r="C5458" s="1" t="s">
        <v>333</v>
      </c>
      <c r="D5458" s="1" t="s">
        <v>7843</v>
      </c>
      <c r="E5458" s="1" t="s">
        <v>310</v>
      </c>
      <c r="F5458" s="1" t="s">
        <v>335</v>
      </c>
      <c r="G5458" s="1" t="s">
        <v>103</v>
      </c>
      <c r="H5458" s="1" t="s">
        <v>298</v>
      </c>
      <c r="I5458" s="1">
        <v>1.4</v>
      </c>
      <c r="J5458" s="1">
        <v>2023</v>
      </c>
      <c r="K5458" s="1">
        <v>269278</v>
      </c>
      <c r="L5458" s="1">
        <v>0</v>
      </c>
      <c r="M5458" s="1">
        <f t="array" ref="M5458">SUMPRODUCT(MAX(ISNUMBER(SEARCH('Class Rules'!$B$6:$B$85,$E5458))*ISNUMBER(SEARCH('Class Rules'!$C$6:$C$85,$F5458))*'Class Rules'!$A$6:$A$85))</f>
        <v>0</v>
      </c>
      <c r="N5458" s="1" t="str">
        <f t="array" ref="N5458">IF($M5458=0,'Class Rules'!$D$3,INDEX('Class Rules'!$D$6:$D$85,MATCH($M5458,'Class Rules'!$A$6:$A$85,0)))</f>
        <v>Passenger LDV</v>
      </c>
      <c r="O5458" s="1" t="str">
        <f t="array" ref="O5458">IF(SUMPRODUCT(MAX(ISNUMBER(SEARCH(Fuel_Rules!$A$6:$A$30,$E5458))*ISNUMBER(SEARCH(Fuel_Rules!$B$6:$B$30,$F5458))*(Fuel_Rules!$A$6:$A$30&lt;&gt;"")))&gt;0,"Plug-in hybrid",IF($G5458="Diesel","Diesel","Gasoline"))</f>
        <v>Gasoline</v>
      </c>
    </row>
    <row r="5459" spans="1:15" ht="15" customHeight="1" x14ac:dyDescent="0.25">
      <c r="A5459" s="1">
        <v>2022</v>
      </c>
      <c r="B5459" s="1" t="s">
        <v>7830</v>
      </c>
      <c r="C5459" s="1" t="s">
        <v>336</v>
      </c>
      <c r="D5459" s="1" t="s">
        <v>7844</v>
      </c>
      <c r="E5459" s="1" t="s">
        <v>310</v>
      </c>
      <c r="F5459" s="1" t="s">
        <v>338</v>
      </c>
      <c r="G5459" s="1" t="s">
        <v>103</v>
      </c>
      <c r="H5459" s="1" t="s">
        <v>298</v>
      </c>
      <c r="I5459" s="1">
        <v>2</v>
      </c>
      <c r="J5459" s="1">
        <v>2023</v>
      </c>
      <c r="K5459" s="1">
        <v>387187</v>
      </c>
      <c r="L5459" s="1">
        <v>0</v>
      </c>
      <c r="M5459" s="1">
        <f t="array" ref="M5459">SUMPRODUCT(MAX(ISNUMBER(SEARCH('Class Rules'!$B$6:$B$85,$E5459))*ISNUMBER(SEARCH('Class Rules'!$C$6:$C$85,$F5459))*'Class Rules'!$A$6:$A$85))</f>
        <v>0</v>
      </c>
      <c r="N5459" s="1" t="str">
        <f t="array" ref="N5459">IF($M5459=0,'Class Rules'!$D$3,INDEX('Class Rules'!$D$6:$D$85,MATCH($M5459,'Class Rules'!$A$6:$A$85,0)))</f>
        <v>Passenger LDV</v>
      </c>
      <c r="O5459" s="1" t="str">
        <f t="array" ref="O5459">IF(SUMPRODUCT(MAX(ISNUMBER(SEARCH(Fuel_Rules!$A$6:$A$30,$E5459))*ISNUMBER(SEARCH(Fuel_Rules!$B$6:$B$30,$F5459))*(Fuel_Rules!$A$6:$A$30&lt;&gt;"")))&gt;0,"Plug-in hybrid",IF($G5459="Diesel","Diesel","Gasoline"))</f>
        <v>Gasoline</v>
      </c>
    </row>
    <row r="5460" spans="1:15" ht="15" customHeight="1" x14ac:dyDescent="0.25">
      <c r="A5460" s="1">
        <v>2022</v>
      </c>
      <c r="B5460" s="1" t="s">
        <v>7830</v>
      </c>
      <c r="C5460" s="1" t="s">
        <v>339</v>
      </c>
      <c r="D5460" s="1" t="s">
        <v>7845</v>
      </c>
      <c r="E5460" s="1" t="s">
        <v>310</v>
      </c>
      <c r="F5460" s="1" t="s">
        <v>341</v>
      </c>
      <c r="G5460" s="1" t="s">
        <v>103</v>
      </c>
      <c r="H5460" s="1" t="s">
        <v>298</v>
      </c>
      <c r="I5460" s="1">
        <v>2</v>
      </c>
      <c r="J5460" s="1">
        <v>2023</v>
      </c>
      <c r="K5460" s="1">
        <v>341099</v>
      </c>
      <c r="L5460" s="1">
        <v>0</v>
      </c>
      <c r="M5460" s="1">
        <f t="array" ref="M5460">SUMPRODUCT(MAX(ISNUMBER(SEARCH('Class Rules'!$B$6:$B$85,$E5460))*ISNUMBER(SEARCH('Class Rules'!$C$6:$C$85,$F5460))*'Class Rules'!$A$6:$A$85))</f>
        <v>0</v>
      </c>
      <c r="N5460" s="1" t="str">
        <f t="array" ref="N5460">IF($M5460=0,'Class Rules'!$D$3,INDEX('Class Rules'!$D$6:$D$85,MATCH($M5460,'Class Rules'!$A$6:$A$85,0)))</f>
        <v>Passenger LDV</v>
      </c>
      <c r="O5460" s="1" t="str">
        <f t="array" ref="O5460">IF(SUMPRODUCT(MAX(ISNUMBER(SEARCH(Fuel_Rules!$A$6:$A$30,$E5460))*ISNUMBER(SEARCH(Fuel_Rules!$B$6:$B$30,$F5460))*(Fuel_Rules!$A$6:$A$30&lt;&gt;"")))&gt;0,"Plug-in hybrid",IF($G5460="Diesel","Diesel","Gasoline"))</f>
        <v>Gasoline</v>
      </c>
    </row>
    <row r="5461" spans="1:15" ht="15" customHeight="1" x14ac:dyDescent="0.25">
      <c r="A5461" s="1">
        <v>2022</v>
      </c>
      <c r="B5461" s="1" t="s">
        <v>7830</v>
      </c>
      <c r="C5461" s="1" t="s">
        <v>351</v>
      </c>
      <c r="D5461" s="1" t="s">
        <v>7846</v>
      </c>
      <c r="E5461" s="1" t="s">
        <v>310</v>
      </c>
      <c r="F5461" s="1" t="s">
        <v>353</v>
      </c>
      <c r="G5461" s="1" t="s">
        <v>103</v>
      </c>
      <c r="H5461" s="1" t="s">
        <v>298</v>
      </c>
      <c r="I5461" s="1">
        <v>2</v>
      </c>
      <c r="J5461" s="1">
        <v>2023</v>
      </c>
      <c r="K5461" s="1">
        <v>355015</v>
      </c>
      <c r="L5461" s="1">
        <v>0</v>
      </c>
      <c r="M5461" s="1">
        <f t="array" ref="M5461">SUMPRODUCT(MAX(ISNUMBER(SEARCH('Class Rules'!$B$6:$B$85,$E5461))*ISNUMBER(SEARCH('Class Rules'!$C$6:$C$85,$F5461))*'Class Rules'!$A$6:$A$85))</f>
        <v>0</v>
      </c>
      <c r="N5461" s="1" t="str">
        <f t="array" ref="N5461">IF($M5461=0,'Class Rules'!$D$3,INDEX('Class Rules'!$D$6:$D$85,MATCH($M5461,'Class Rules'!$A$6:$A$85,0)))</f>
        <v>Passenger LDV</v>
      </c>
      <c r="O5461" s="1" t="str">
        <f t="array" ref="O5461">IF(SUMPRODUCT(MAX(ISNUMBER(SEARCH(Fuel_Rules!$A$6:$A$30,$E5461))*ISNUMBER(SEARCH(Fuel_Rules!$B$6:$B$30,$F5461))*(Fuel_Rules!$A$6:$A$30&lt;&gt;"")))&gt;0,"Plug-in hybrid",IF($G5461="Diesel","Diesel","Gasoline"))</f>
        <v>Gasoline</v>
      </c>
    </row>
    <row r="5462" spans="1:15" ht="15" customHeight="1" x14ac:dyDescent="0.25">
      <c r="A5462" s="1">
        <v>2022</v>
      </c>
      <c r="B5462" s="1" t="s">
        <v>7830</v>
      </c>
      <c r="C5462" s="1" t="s">
        <v>354</v>
      </c>
      <c r="D5462" s="1" t="s">
        <v>7847</v>
      </c>
      <c r="E5462" s="1" t="s">
        <v>310</v>
      </c>
      <c r="F5462" s="1" t="s">
        <v>356</v>
      </c>
      <c r="G5462" s="1" t="s">
        <v>103</v>
      </c>
      <c r="H5462" s="1" t="s">
        <v>298</v>
      </c>
      <c r="I5462" s="1">
        <v>2.9</v>
      </c>
      <c r="J5462" s="1">
        <v>2023</v>
      </c>
      <c r="K5462" s="1">
        <v>734138</v>
      </c>
      <c r="L5462" s="1">
        <v>0</v>
      </c>
      <c r="M5462" s="1">
        <f t="array" ref="M5462">SUMPRODUCT(MAX(ISNUMBER(SEARCH('Class Rules'!$B$6:$B$85,$E5462))*ISNUMBER(SEARCH('Class Rules'!$C$6:$C$85,$F5462))*'Class Rules'!$A$6:$A$85))</f>
        <v>0</v>
      </c>
      <c r="N5462" s="1" t="str">
        <f t="array" ref="N5462">IF($M5462=0,'Class Rules'!$D$3,INDEX('Class Rules'!$D$6:$D$85,MATCH($M5462,'Class Rules'!$A$6:$A$85,0)))</f>
        <v>Passenger LDV</v>
      </c>
      <c r="O5462" s="1" t="str">
        <f t="array" ref="O5462">IF(SUMPRODUCT(MAX(ISNUMBER(SEARCH(Fuel_Rules!$A$6:$A$30,$E5462))*ISNUMBER(SEARCH(Fuel_Rules!$B$6:$B$30,$F5462))*(Fuel_Rules!$A$6:$A$30&lt;&gt;"")))&gt;0,"Plug-in hybrid",IF($G5462="Diesel","Diesel","Gasoline"))</f>
        <v>Gasoline</v>
      </c>
    </row>
    <row r="5463" spans="1:15" ht="15" customHeight="1" x14ac:dyDescent="0.25">
      <c r="A5463" s="1">
        <v>2022</v>
      </c>
      <c r="B5463" s="1" t="s">
        <v>7830</v>
      </c>
      <c r="C5463" s="1" t="s">
        <v>357</v>
      </c>
      <c r="D5463" s="1" t="s">
        <v>7848</v>
      </c>
      <c r="E5463" s="1" t="s">
        <v>310</v>
      </c>
      <c r="F5463" s="1" t="s">
        <v>359</v>
      </c>
      <c r="G5463" s="1" t="s">
        <v>103</v>
      </c>
      <c r="H5463" s="1" t="s">
        <v>298</v>
      </c>
      <c r="I5463" s="1">
        <v>2</v>
      </c>
      <c r="J5463" s="1">
        <v>2023</v>
      </c>
      <c r="K5463" s="1">
        <v>310355</v>
      </c>
      <c r="L5463" s="1">
        <v>0</v>
      </c>
      <c r="M5463" s="1">
        <f t="array" ref="M5463">SUMPRODUCT(MAX(ISNUMBER(SEARCH('Class Rules'!$B$6:$B$85,$E5463))*ISNUMBER(SEARCH('Class Rules'!$C$6:$C$85,$F5463))*'Class Rules'!$A$6:$A$85))</f>
        <v>0</v>
      </c>
      <c r="N5463" s="1" t="str">
        <f t="array" ref="N5463">IF($M5463=0,'Class Rules'!$D$3,INDEX('Class Rules'!$D$6:$D$85,MATCH($M5463,'Class Rules'!$A$6:$A$85,0)))</f>
        <v>Passenger LDV</v>
      </c>
      <c r="O5463" s="1" t="str">
        <f t="array" ref="O5463">IF(SUMPRODUCT(MAX(ISNUMBER(SEARCH(Fuel_Rules!$A$6:$A$30,$E5463))*ISNUMBER(SEARCH(Fuel_Rules!$B$6:$B$30,$F5463))*(Fuel_Rules!$A$6:$A$30&lt;&gt;"")))&gt;0,"Plug-in hybrid",IF($G5463="Diesel","Diesel","Gasoline"))</f>
        <v>Gasoline</v>
      </c>
    </row>
    <row r="5464" spans="1:15" ht="15" customHeight="1" x14ac:dyDescent="0.25">
      <c r="A5464" s="1">
        <v>2022</v>
      </c>
      <c r="B5464" s="1" t="s">
        <v>7830</v>
      </c>
      <c r="C5464" s="1" t="s">
        <v>360</v>
      </c>
      <c r="D5464" s="1" t="s">
        <v>7849</v>
      </c>
      <c r="E5464" s="1" t="s">
        <v>310</v>
      </c>
      <c r="F5464" s="1" t="s">
        <v>362</v>
      </c>
      <c r="G5464" s="1" t="s">
        <v>103</v>
      </c>
      <c r="H5464" s="1" t="s">
        <v>298</v>
      </c>
      <c r="I5464" s="1">
        <v>2</v>
      </c>
      <c r="J5464" s="1">
        <v>2023</v>
      </c>
      <c r="K5464" s="1">
        <v>301724</v>
      </c>
      <c r="L5464" s="1">
        <v>0</v>
      </c>
      <c r="M5464" s="1">
        <f t="array" ref="M5464">SUMPRODUCT(MAX(ISNUMBER(SEARCH('Class Rules'!$B$6:$B$85,$E5464))*ISNUMBER(SEARCH('Class Rules'!$C$6:$C$85,$F5464))*'Class Rules'!$A$6:$A$85))</f>
        <v>0</v>
      </c>
      <c r="N5464" s="1" t="str">
        <f t="array" ref="N5464">IF($M5464=0,'Class Rules'!$D$3,INDEX('Class Rules'!$D$6:$D$85,MATCH($M5464,'Class Rules'!$A$6:$A$85,0)))</f>
        <v>Passenger LDV</v>
      </c>
      <c r="O5464" s="1" t="str">
        <f t="array" ref="O5464">IF(SUMPRODUCT(MAX(ISNUMBER(SEARCH(Fuel_Rules!$A$6:$A$30,$E5464))*ISNUMBER(SEARCH(Fuel_Rules!$B$6:$B$30,$F5464))*(Fuel_Rules!$A$6:$A$30&lt;&gt;"")))&gt;0,"Plug-in hybrid",IF($G5464="Diesel","Diesel","Gasoline"))</f>
        <v>Gasoline</v>
      </c>
    </row>
    <row r="5465" spans="1:15" ht="15" customHeight="1" x14ac:dyDescent="0.25">
      <c r="A5465" s="1">
        <v>2022</v>
      </c>
      <c r="B5465" s="1" t="s">
        <v>7830</v>
      </c>
      <c r="C5465" s="1" t="s">
        <v>363</v>
      </c>
      <c r="D5465" s="1" t="s">
        <v>7850</v>
      </c>
      <c r="E5465" s="1" t="s">
        <v>310</v>
      </c>
      <c r="F5465" s="1" t="s">
        <v>365</v>
      </c>
      <c r="G5465" s="1" t="s">
        <v>103</v>
      </c>
      <c r="H5465" s="1" t="s">
        <v>298</v>
      </c>
      <c r="I5465" s="1">
        <v>2</v>
      </c>
      <c r="J5465" s="1">
        <v>2023</v>
      </c>
      <c r="K5465" s="1">
        <v>393651</v>
      </c>
      <c r="L5465" s="1">
        <v>0</v>
      </c>
      <c r="M5465" s="1">
        <f t="array" ref="M5465">SUMPRODUCT(MAX(ISNUMBER(SEARCH('Class Rules'!$B$6:$B$85,$E5465))*ISNUMBER(SEARCH('Class Rules'!$C$6:$C$85,$F5465))*'Class Rules'!$A$6:$A$85))</f>
        <v>0</v>
      </c>
      <c r="N5465" s="1" t="str">
        <f t="array" ref="N5465">IF($M5465=0,'Class Rules'!$D$3,INDEX('Class Rules'!$D$6:$D$85,MATCH($M5465,'Class Rules'!$A$6:$A$85,0)))</f>
        <v>Passenger LDV</v>
      </c>
      <c r="O5465" s="1" t="str">
        <f t="array" ref="O5465">IF(SUMPRODUCT(MAX(ISNUMBER(SEARCH(Fuel_Rules!$A$6:$A$30,$E5465))*ISNUMBER(SEARCH(Fuel_Rules!$B$6:$B$30,$F5465))*(Fuel_Rules!$A$6:$A$30&lt;&gt;"")))&gt;0,"Plug-in hybrid",IF($G5465="Diesel","Diesel","Gasoline"))</f>
        <v>Gasoline</v>
      </c>
    </row>
    <row r="5466" spans="1:15" ht="15" customHeight="1" x14ac:dyDescent="0.25">
      <c r="A5466" s="1">
        <v>2022</v>
      </c>
      <c r="B5466" s="1" t="s">
        <v>7830</v>
      </c>
      <c r="C5466" s="1" t="s">
        <v>6929</v>
      </c>
      <c r="D5466" s="1" t="s">
        <v>7851</v>
      </c>
      <c r="E5466" s="1" t="s">
        <v>310</v>
      </c>
      <c r="F5466" s="1" t="s">
        <v>6931</v>
      </c>
      <c r="G5466" s="1" t="s">
        <v>103</v>
      </c>
      <c r="H5466" s="1" t="s">
        <v>298</v>
      </c>
      <c r="I5466" s="1">
        <v>2</v>
      </c>
      <c r="J5466" s="1">
        <v>2023</v>
      </c>
      <c r="K5466" s="1">
        <v>359070</v>
      </c>
      <c r="L5466" s="1">
        <v>0</v>
      </c>
      <c r="M5466" s="1">
        <f t="array" ref="M5466">SUMPRODUCT(MAX(ISNUMBER(SEARCH('Class Rules'!$B$6:$B$85,$E5466))*ISNUMBER(SEARCH('Class Rules'!$C$6:$C$85,$F5466))*'Class Rules'!$A$6:$A$85))</f>
        <v>0</v>
      </c>
      <c r="N5466" s="1" t="str">
        <f t="array" ref="N5466">IF($M5466=0,'Class Rules'!$D$3,INDEX('Class Rules'!$D$6:$D$85,MATCH($M5466,'Class Rules'!$A$6:$A$85,0)))</f>
        <v>Passenger LDV</v>
      </c>
      <c r="O5466" s="1" t="str">
        <f t="array" ref="O5466">IF(SUMPRODUCT(MAX(ISNUMBER(SEARCH(Fuel_Rules!$A$6:$A$30,$E5466))*ISNUMBER(SEARCH(Fuel_Rules!$B$6:$B$30,$F5466))*(Fuel_Rules!$A$6:$A$30&lt;&gt;"")))&gt;0,"Plug-in hybrid",IF($G5466="Diesel","Diesel","Gasoline"))</f>
        <v>Gasoline</v>
      </c>
    </row>
    <row r="5467" spans="1:15" ht="15" customHeight="1" x14ac:dyDescent="0.25">
      <c r="A5467" s="1">
        <v>2022</v>
      </c>
      <c r="B5467" s="1" t="s">
        <v>7830</v>
      </c>
      <c r="C5467" s="1" t="s">
        <v>366</v>
      </c>
      <c r="D5467" s="1" t="s">
        <v>7852</v>
      </c>
      <c r="E5467" s="1" t="s">
        <v>310</v>
      </c>
      <c r="F5467" s="1" t="s">
        <v>368</v>
      </c>
      <c r="G5467" s="1" t="s">
        <v>103</v>
      </c>
      <c r="H5467" s="1" t="s">
        <v>298</v>
      </c>
      <c r="I5467" s="1">
        <v>3</v>
      </c>
      <c r="J5467" s="1">
        <v>2023</v>
      </c>
      <c r="K5467" s="1">
        <v>705928</v>
      </c>
      <c r="L5467" s="1">
        <v>0</v>
      </c>
      <c r="M5467" s="1">
        <f t="array" ref="M5467">SUMPRODUCT(MAX(ISNUMBER(SEARCH('Class Rules'!$B$6:$B$85,$E5467))*ISNUMBER(SEARCH('Class Rules'!$C$6:$C$85,$F5467))*'Class Rules'!$A$6:$A$85))</f>
        <v>0</v>
      </c>
      <c r="N5467" s="1" t="str">
        <f t="array" ref="N5467">IF($M5467=0,'Class Rules'!$D$3,INDEX('Class Rules'!$D$6:$D$85,MATCH($M5467,'Class Rules'!$A$6:$A$85,0)))</f>
        <v>Passenger LDV</v>
      </c>
      <c r="O5467" s="1" t="str">
        <f t="array" ref="O5467">IF(SUMPRODUCT(MAX(ISNUMBER(SEARCH(Fuel_Rules!$A$6:$A$30,$E5467))*ISNUMBER(SEARCH(Fuel_Rules!$B$6:$B$30,$F5467))*(Fuel_Rules!$A$6:$A$30&lt;&gt;"")))&gt;0,"Plug-in hybrid",IF($G5467="Diesel","Diesel","Gasoline"))</f>
        <v>Gasoline</v>
      </c>
    </row>
    <row r="5468" spans="1:15" ht="15" customHeight="1" x14ac:dyDescent="0.25">
      <c r="A5468" s="1">
        <v>2022</v>
      </c>
      <c r="B5468" s="1" t="s">
        <v>7830</v>
      </c>
      <c r="C5468" s="1" t="s">
        <v>369</v>
      </c>
      <c r="D5468" s="1" t="s">
        <v>7853</v>
      </c>
      <c r="E5468" s="1" t="s">
        <v>310</v>
      </c>
      <c r="F5468" s="1" t="s">
        <v>371</v>
      </c>
      <c r="G5468" s="1" t="s">
        <v>103</v>
      </c>
      <c r="H5468" s="1" t="s">
        <v>298</v>
      </c>
      <c r="I5468" s="1">
        <v>3</v>
      </c>
      <c r="J5468" s="1">
        <v>2023</v>
      </c>
      <c r="K5468" s="1">
        <v>651768</v>
      </c>
      <c r="L5468" s="1">
        <v>0</v>
      </c>
      <c r="M5468" s="1">
        <f t="array" ref="M5468">SUMPRODUCT(MAX(ISNUMBER(SEARCH('Class Rules'!$B$6:$B$85,$E5468))*ISNUMBER(SEARCH('Class Rules'!$C$6:$C$85,$F5468))*'Class Rules'!$A$6:$A$85))</f>
        <v>0</v>
      </c>
      <c r="N5468" s="1" t="str">
        <f t="array" ref="N5468">IF($M5468=0,'Class Rules'!$D$3,INDEX('Class Rules'!$D$6:$D$85,MATCH($M5468,'Class Rules'!$A$6:$A$85,0)))</f>
        <v>Passenger LDV</v>
      </c>
      <c r="O5468" s="1" t="str">
        <f t="array" ref="O5468">IF(SUMPRODUCT(MAX(ISNUMBER(SEARCH(Fuel_Rules!$A$6:$A$30,$E5468))*ISNUMBER(SEARCH(Fuel_Rules!$B$6:$B$30,$F5468))*(Fuel_Rules!$A$6:$A$30&lt;&gt;"")))&gt;0,"Plug-in hybrid",IF($G5468="Diesel","Diesel","Gasoline"))</f>
        <v>Gasoline</v>
      </c>
    </row>
    <row r="5469" spans="1:15" ht="15" customHeight="1" x14ac:dyDescent="0.25">
      <c r="A5469" s="1">
        <v>2022</v>
      </c>
      <c r="B5469" s="1" t="s">
        <v>7830</v>
      </c>
      <c r="C5469" s="1" t="s">
        <v>378</v>
      </c>
      <c r="D5469" s="1" t="s">
        <v>7854</v>
      </c>
      <c r="E5469" s="1" t="s">
        <v>310</v>
      </c>
      <c r="F5469" s="1" t="s">
        <v>380</v>
      </c>
      <c r="G5469" s="1" t="s">
        <v>103</v>
      </c>
      <c r="H5469" s="1" t="s">
        <v>298</v>
      </c>
      <c r="I5469" s="1">
        <v>2</v>
      </c>
      <c r="J5469" s="1">
        <v>2023</v>
      </c>
      <c r="K5469" s="1">
        <v>304576</v>
      </c>
      <c r="L5469" s="1">
        <v>0</v>
      </c>
      <c r="M5469" s="1">
        <f t="array" ref="M5469">SUMPRODUCT(MAX(ISNUMBER(SEARCH('Class Rules'!$B$6:$B$85,$E5469))*ISNUMBER(SEARCH('Class Rules'!$C$6:$C$85,$F5469))*'Class Rules'!$A$6:$A$85))</f>
        <v>0</v>
      </c>
      <c r="N5469" s="1" t="str">
        <f t="array" ref="N5469">IF($M5469=0,'Class Rules'!$D$3,INDEX('Class Rules'!$D$6:$D$85,MATCH($M5469,'Class Rules'!$A$6:$A$85,0)))</f>
        <v>Passenger LDV</v>
      </c>
      <c r="O5469" s="1" t="str">
        <f t="array" ref="O5469">IF(SUMPRODUCT(MAX(ISNUMBER(SEARCH(Fuel_Rules!$A$6:$A$30,$E5469))*ISNUMBER(SEARCH(Fuel_Rules!$B$6:$B$30,$F5469))*(Fuel_Rules!$A$6:$A$30&lt;&gt;"")))&gt;0,"Plug-in hybrid",IF($G5469="Diesel","Diesel","Gasoline"))</f>
        <v>Gasoline</v>
      </c>
    </row>
    <row r="5470" spans="1:15" ht="15" customHeight="1" x14ac:dyDescent="0.25">
      <c r="A5470" s="1">
        <v>2022</v>
      </c>
      <c r="B5470" s="1" t="s">
        <v>7830</v>
      </c>
      <c r="C5470" s="1" t="s">
        <v>381</v>
      </c>
      <c r="D5470" s="1" t="s">
        <v>7855</v>
      </c>
      <c r="E5470" s="1" t="s">
        <v>310</v>
      </c>
      <c r="F5470" s="1" t="s">
        <v>383</v>
      </c>
      <c r="G5470" s="1" t="s">
        <v>103</v>
      </c>
      <c r="H5470" s="1" t="s">
        <v>298</v>
      </c>
      <c r="I5470" s="1">
        <v>3</v>
      </c>
      <c r="J5470" s="1">
        <v>2023</v>
      </c>
      <c r="K5470" s="1">
        <v>590348</v>
      </c>
      <c r="L5470" s="1">
        <v>0</v>
      </c>
      <c r="M5470" s="1">
        <f t="array" ref="M5470">SUMPRODUCT(MAX(ISNUMBER(SEARCH('Class Rules'!$B$6:$B$85,$E5470))*ISNUMBER(SEARCH('Class Rules'!$C$6:$C$85,$F5470))*'Class Rules'!$A$6:$A$85))</f>
        <v>0</v>
      </c>
      <c r="N5470" s="1" t="str">
        <f t="array" ref="N5470">IF($M5470=0,'Class Rules'!$D$3,INDEX('Class Rules'!$D$6:$D$85,MATCH($M5470,'Class Rules'!$A$6:$A$85,0)))</f>
        <v>Passenger LDV</v>
      </c>
      <c r="O5470" s="1" t="str">
        <f t="array" ref="O5470">IF(SUMPRODUCT(MAX(ISNUMBER(SEARCH(Fuel_Rules!$A$6:$A$30,$E5470))*ISNUMBER(SEARCH(Fuel_Rules!$B$6:$B$30,$F5470))*(Fuel_Rules!$A$6:$A$30&lt;&gt;"")))&gt;0,"Plug-in hybrid",IF($G5470="Diesel","Diesel","Gasoline"))</f>
        <v>Gasoline</v>
      </c>
    </row>
    <row r="5471" spans="1:15" ht="15" customHeight="1" x14ac:dyDescent="0.25">
      <c r="A5471" s="1">
        <v>2022</v>
      </c>
      <c r="B5471" s="1" t="s">
        <v>7830</v>
      </c>
      <c r="C5471" s="1" t="s">
        <v>384</v>
      </c>
      <c r="D5471" s="1" t="s">
        <v>7856</v>
      </c>
      <c r="E5471" s="1" t="s">
        <v>310</v>
      </c>
      <c r="F5471" s="1" t="s">
        <v>386</v>
      </c>
      <c r="G5471" s="1" t="s">
        <v>103</v>
      </c>
      <c r="H5471" s="1" t="s">
        <v>298</v>
      </c>
      <c r="I5471" s="1">
        <v>4</v>
      </c>
      <c r="J5471" s="1">
        <v>2023</v>
      </c>
      <c r="K5471" s="1">
        <v>1301006</v>
      </c>
      <c r="L5471" s="1">
        <v>0</v>
      </c>
      <c r="M5471" s="1">
        <f t="array" ref="M5471">SUMPRODUCT(MAX(ISNUMBER(SEARCH('Class Rules'!$B$6:$B$85,$E5471))*ISNUMBER(SEARCH('Class Rules'!$C$6:$C$85,$F5471))*'Class Rules'!$A$6:$A$85))</f>
        <v>0</v>
      </c>
      <c r="N5471" s="1" t="str">
        <f t="array" ref="N5471">IF($M5471=0,'Class Rules'!$D$3,INDEX('Class Rules'!$D$6:$D$85,MATCH($M5471,'Class Rules'!$A$6:$A$85,0)))</f>
        <v>Passenger LDV</v>
      </c>
      <c r="O5471" s="1" t="str">
        <f t="array" ref="O5471">IF(SUMPRODUCT(MAX(ISNUMBER(SEARCH(Fuel_Rules!$A$6:$A$30,$E5471))*ISNUMBER(SEARCH(Fuel_Rules!$B$6:$B$30,$F5471))*(Fuel_Rules!$A$6:$A$30&lt;&gt;"")))&gt;0,"Plug-in hybrid",IF($G5471="Diesel","Diesel","Gasoline"))</f>
        <v>Gasoline</v>
      </c>
    </row>
    <row r="5472" spans="1:15" ht="15" customHeight="1" x14ac:dyDescent="0.25">
      <c r="A5472" s="1">
        <v>2022</v>
      </c>
      <c r="B5472" s="1" t="s">
        <v>7830</v>
      </c>
      <c r="C5472" s="1" t="s">
        <v>387</v>
      </c>
      <c r="D5472" s="1" t="s">
        <v>7857</v>
      </c>
      <c r="E5472" s="1" t="s">
        <v>310</v>
      </c>
      <c r="F5472" s="1" t="s">
        <v>389</v>
      </c>
      <c r="G5472" s="1" t="s">
        <v>103</v>
      </c>
      <c r="H5472" s="1" t="s">
        <v>298</v>
      </c>
      <c r="I5472" s="1">
        <v>2.9</v>
      </c>
      <c r="J5472" s="1">
        <v>2023</v>
      </c>
      <c r="K5472" s="1">
        <v>766492</v>
      </c>
      <c r="L5472" s="1">
        <v>0</v>
      </c>
      <c r="M5472" s="1">
        <f t="array" ref="M5472">SUMPRODUCT(MAX(ISNUMBER(SEARCH('Class Rules'!$B$6:$B$85,$E5472))*ISNUMBER(SEARCH('Class Rules'!$C$6:$C$85,$F5472))*'Class Rules'!$A$6:$A$85))</f>
        <v>0</v>
      </c>
      <c r="N5472" s="1" t="str">
        <f t="array" ref="N5472">IF($M5472=0,'Class Rules'!$D$3,INDEX('Class Rules'!$D$6:$D$85,MATCH($M5472,'Class Rules'!$A$6:$A$85,0)))</f>
        <v>Passenger LDV</v>
      </c>
      <c r="O5472" s="1" t="str">
        <f t="array" ref="O5472">IF(SUMPRODUCT(MAX(ISNUMBER(SEARCH(Fuel_Rules!$A$6:$A$30,$E5472))*ISNUMBER(SEARCH(Fuel_Rules!$B$6:$B$30,$F5472))*(Fuel_Rules!$A$6:$A$30&lt;&gt;"")))&gt;0,"Plug-in hybrid",IF($G5472="Diesel","Diesel","Gasoline"))</f>
        <v>Gasoline</v>
      </c>
    </row>
    <row r="5473" spans="1:15" ht="15" customHeight="1" x14ac:dyDescent="0.25">
      <c r="A5473" s="1">
        <v>2022</v>
      </c>
      <c r="B5473" s="1" t="s">
        <v>7830</v>
      </c>
      <c r="C5473" s="1" t="s">
        <v>390</v>
      </c>
      <c r="D5473" s="1" t="s">
        <v>7858</v>
      </c>
      <c r="E5473" s="1" t="s">
        <v>310</v>
      </c>
      <c r="F5473" s="1" t="s">
        <v>392</v>
      </c>
      <c r="G5473" s="1" t="s">
        <v>103</v>
      </c>
      <c r="H5473" s="1" t="s">
        <v>298</v>
      </c>
      <c r="I5473" s="1">
        <v>2</v>
      </c>
      <c r="J5473" s="1">
        <v>2023</v>
      </c>
      <c r="K5473" s="1">
        <v>358997</v>
      </c>
      <c r="L5473" s="1">
        <v>0</v>
      </c>
      <c r="M5473" s="1">
        <f t="array" ref="M5473">SUMPRODUCT(MAX(ISNUMBER(SEARCH('Class Rules'!$B$6:$B$85,$E5473))*ISNUMBER(SEARCH('Class Rules'!$C$6:$C$85,$F5473))*'Class Rules'!$A$6:$A$85))</f>
        <v>0</v>
      </c>
      <c r="N5473" s="1" t="str">
        <f t="array" ref="N5473">IF($M5473=0,'Class Rules'!$D$3,INDEX('Class Rules'!$D$6:$D$85,MATCH($M5473,'Class Rules'!$A$6:$A$85,0)))</f>
        <v>Passenger LDV</v>
      </c>
      <c r="O5473" s="1" t="str">
        <f t="array" ref="O5473">IF(SUMPRODUCT(MAX(ISNUMBER(SEARCH(Fuel_Rules!$A$6:$A$30,$E5473))*ISNUMBER(SEARCH(Fuel_Rules!$B$6:$B$30,$F5473))*(Fuel_Rules!$A$6:$A$30&lt;&gt;"")))&gt;0,"Plug-in hybrid",IF($G5473="Diesel","Diesel","Gasoline"))</f>
        <v>Gasoline</v>
      </c>
    </row>
    <row r="5474" spans="1:15" ht="15" customHeight="1" x14ac:dyDescent="0.25">
      <c r="A5474" s="1">
        <v>2022</v>
      </c>
      <c r="B5474" s="1" t="s">
        <v>7830</v>
      </c>
      <c r="C5474" s="1" t="s">
        <v>393</v>
      </c>
      <c r="D5474" s="1" t="s">
        <v>7859</v>
      </c>
      <c r="E5474" s="1" t="s">
        <v>310</v>
      </c>
      <c r="F5474" s="1" t="s">
        <v>395</v>
      </c>
      <c r="G5474" s="1" t="s">
        <v>103</v>
      </c>
      <c r="H5474" s="1" t="s">
        <v>298</v>
      </c>
      <c r="I5474" s="1">
        <v>2.5</v>
      </c>
      <c r="J5474" s="1">
        <v>2023</v>
      </c>
      <c r="K5474" s="1">
        <v>636252</v>
      </c>
      <c r="L5474" s="1">
        <v>0</v>
      </c>
      <c r="M5474" s="1">
        <f t="array" ref="M5474">SUMPRODUCT(MAX(ISNUMBER(SEARCH('Class Rules'!$B$6:$B$85,$E5474))*ISNUMBER(SEARCH('Class Rules'!$C$6:$C$85,$F5474))*'Class Rules'!$A$6:$A$85))</f>
        <v>0</v>
      </c>
      <c r="N5474" s="1" t="str">
        <f t="array" ref="N5474">IF($M5474=0,'Class Rules'!$D$3,INDEX('Class Rules'!$D$6:$D$85,MATCH($M5474,'Class Rules'!$A$6:$A$85,0)))</f>
        <v>Passenger LDV</v>
      </c>
      <c r="O5474" s="1" t="str">
        <f t="array" ref="O5474">IF(SUMPRODUCT(MAX(ISNUMBER(SEARCH(Fuel_Rules!$A$6:$A$30,$E5474))*ISNUMBER(SEARCH(Fuel_Rules!$B$6:$B$30,$F5474))*(Fuel_Rules!$A$6:$A$30&lt;&gt;"")))&gt;0,"Plug-in hybrid",IF($G5474="Diesel","Diesel","Gasoline"))</f>
        <v>Gasoline</v>
      </c>
    </row>
    <row r="5475" spans="1:15" ht="15" customHeight="1" x14ac:dyDescent="0.25">
      <c r="A5475" s="1">
        <v>2022</v>
      </c>
      <c r="B5475" s="1" t="s">
        <v>7830</v>
      </c>
      <c r="C5475" s="1" t="s">
        <v>396</v>
      </c>
      <c r="D5475" s="1" t="s">
        <v>7860</v>
      </c>
      <c r="E5475" s="1" t="s">
        <v>310</v>
      </c>
      <c r="F5475" s="1" t="s">
        <v>398</v>
      </c>
      <c r="G5475" s="1" t="s">
        <v>103</v>
      </c>
      <c r="H5475" s="1" t="s">
        <v>298</v>
      </c>
      <c r="I5475" s="1">
        <v>3</v>
      </c>
      <c r="J5475" s="1">
        <v>2023</v>
      </c>
      <c r="K5475" s="1">
        <v>558656</v>
      </c>
      <c r="L5475" s="1">
        <v>0</v>
      </c>
      <c r="M5475" s="1">
        <f t="array" ref="M5475">SUMPRODUCT(MAX(ISNUMBER(SEARCH('Class Rules'!$B$6:$B$85,$E5475))*ISNUMBER(SEARCH('Class Rules'!$C$6:$C$85,$F5475))*'Class Rules'!$A$6:$A$85))</f>
        <v>0</v>
      </c>
      <c r="N5475" s="1" t="str">
        <f t="array" ref="N5475">IF($M5475=0,'Class Rules'!$D$3,INDEX('Class Rules'!$D$6:$D$85,MATCH($M5475,'Class Rules'!$A$6:$A$85,0)))</f>
        <v>Passenger LDV</v>
      </c>
      <c r="O5475" s="1" t="str">
        <f t="array" ref="O5475">IF(SUMPRODUCT(MAX(ISNUMBER(SEARCH(Fuel_Rules!$A$6:$A$30,$E5475))*ISNUMBER(SEARCH(Fuel_Rules!$B$6:$B$30,$F5475))*(Fuel_Rules!$A$6:$A$30&lt;&gt;"")))&gt;0,"Plug-in hybrid",IF($G5475="Diesel","Diesel","Gasoline"))</f>
        <v>Gasoline</v>
      </c>
    </row>
    <row r="5476" spans="1:15" ht="15" customHeight="1" x14ac:dyDescent="0.25">
      <c r="A5476" s="1">
        <v>2022</v>
      </c>
      <c r="B5476" s="1" t="s">
        <v>7830</v>
      </c>
      <c r="C5476" s="1" t="s">
        <v>399</v>
      </c>
      <c r="D5476" s="1" t="s">
        <v>7861</v>
      </c>
      <c r="E5476" s="1" t="s">
        <v>310</v>
      </c>
      <c r="F5476" s="1" t="s">
        <v>401</v>
      </c>
      <c r="G5476" s="1" t="s">
        <v>103</v>
      </c>
      <c r="H5476" s="1" t="s">
        <v>298</v>
      </c>
      <c r="I5476" s="1">
        <v>1.4</v>
      </c>
      <c r="J5476" s="1">
        <v>2023</v>
      </c>
      <c r="K5476" s="1">
        <v>301674</v>
      </c>
      <c r="L5476" s="1">
        <v>0</v>
      </c>
      <c r="M5476" s="1">
        <f t="array" ref="M5476">SUMPRODUCT(MAX(ISNUMBER(SEARCH('Class Rules'!$B$6:$B$85,$E5476))*ISNUMBER(SEARCH('Class Rules'!$C$6:$C$85,$F5476))*'Class Rules'!$A$6:$A$85))</f>
        <v>0</v>
      </c>
      <c r="N5476" s="1" t="str">
        <f t="array" ref="N5476">IF($M5476=0,'Class Rules'!$D$3,INDEX('Class Rules'!$D$6:$D$85,MATCH($M5476,'Class Rules'!$A$6:$A$85,0)))</f>
        <v>Passenger LDV</v>
      </c>
      <c r="O5476" s="1" t="str">
        <f t="array" ref="O5476">IF(SUMPRODUCT(MAX(ISNUMBER(SEARCH(Fuel_Rules!$A$6:$A$30,$E5476))*ISNUMBER(SEARCH(Fuel_Rules!$B$6:$B$30,$F5476))*(Fuel_Rules!$A$6:$A$30&lt;&gt;"")))&gt;0,"Plug-in hybrid",IF($G5476="Diesel","Diesel","Gasoline"))</f>
        <v>Gasoline</v>
      </c>
    </row>
    <row r="5477" spans="1:15" ht="15" customHeight="1" x14ac:dyDescent="0.25">
      <c r="A5477" s="1">
        <v>2022</v>
      </c>
      <c r="B5477" s="1" t="s">
        <v>7830</v>
      </c>
      <c r="C5477" s="1" t="s">
        <v>402</v>
      </c>
      <c r="D5477" s="1" t="s">
        <v>7862</v>
      </c>
      <c r="E5477" s="1" t="s">
        <v>310</v>
      </c>
      <c r="F5477" s="1" t="s">
        <v>404</v>
      </c>
      <c r="G5477" s="1" t="s">
        <v>103</v>
      </c>
      <c r="H5477" s="1" t="s">
        <v>298</v>
      </c>
      <c r="I5477" s="1">
        <v>3</v>
      </c>
      <c r="J5477" s="1">
        <v>2023</v>
      </c>
      <c r="K5477" s="1">
        <v>616039</v>
      </c>
      <c r="L5477" s="1">
        <v>0</v>
      </c>
      <c r="M5477" s="1">
        <f t="array" ref="M5477">SUMPRODUCT(MAX(ISNUMBER(SEARCH('Class Rules'!$B$6:$B$85,$E5477))*ISNUMBER(SEARCH('Class Rules'!$C$6:$C$85,$F5477))*'Class Rules'!$A$6:$A$85))</f>
        <v>0</v>
      </c>
      <c r="N5477" s="1" t="str">
        <f t="array" ref="N5477">IF($M5477=0,'Class Rules'!$D$3,INDEX('Class Rules'!$D$6:$D$85,MATCH($M5477,'Class Rules'!$A$6:$A$85,0)))</f>
        <v>Passenger LDV</v>
      </c>
      <c r="O5477" s="1" t="str">
        <f t="array" ref="O5477">IF(SUMPRODUCT(MAX(ISNUMBER(SEARCH(Fuel_Rules!$A$6:$A$30,$E5477))*ISNUMBER(SEARCH(Fuel_Rules!$B$6:$B$30,$F5477))*(Fuel_Rules!$A$6:$A$30&lt;&gt;"")))&gt;0,"Plug-in hybrid",IF($G5477="Diesel","Diesel","Gasoline"))</f>
        <v>Gasoline</v>
      </c>
    </row>
    <row r="5478" spans="1:15" ht="15" customHeight="1" x14ac:dyDescent="0.25">
      <c r="A5478" s="1">
        <v>2022</v>
      </c>
      <c r="B5478" s="1" t="s">
        <v>7830</v>
      </c>
      <c r="C5478" s="1" t="s">
        <v>405</v>
      </c>
      <c r="D5478" s="1" t="s">
        <v>7863</v>
      </c>
      <c r="E5478" s="1" t="s">
        <v>310</v>
      </c>
      <c r="F5478" s="1" t="s">
        <v>407</v>
      </c>
      <c r="G5478" s="1" t="s">
        <v>103</v>
      </c>
      <c r="H5478" s="1" t="s">
        <v>298</v>
      </c>
      <c r="I5478" s="1">
        <v>2</v>
      </c>
      <c r="J5478" s="1">
        <v>2023</v>
      </c>
      <c r="K5478" s="1">
        <v>474465</v>
      </c>
      <c r="L5478" s="1">
        <v>0</v>
      </c>
      <c r="M5478" s="1">
        <f t="array" ref="M5478">SUMPRODUCT(MAX(ISNUMBER(SEARCH('Class Rules'!$B$6:$B$85,$E5478))*ISNUMBER(SEARCH('Class Rules'!$C$6:$C$85,$F5478))*'Class Rules'!$A$6:$A$85))</f>
        <v>0</v>
      </c>
      <c r="N5478" s="1" t="str">
        <f t="array" ref="N5478">IF($M5478=0,'Class Rules'!$D$3,INDEX('Class Rules'!$D$6:$D$85,MATCH($M5478,'Class Rules'!$A$6:$A$85,0)))</f>
        <v>Passenger LDV</v>
      </c>
      <c r="O5478" s="1" t="str">
        <f t="array" ref="O5478">IF(SUMPRODUCT(MAX(ISNUMBER(SEARCH(Fuel_Rules!$A$6:$A$30,$E5478))*ISNUMBER(SEARCH(Fuel_Rules!$B$6:$B$30,$F5478))*(Fuel_Rules!$A$6:$A$30&lt;&gt;"")))&gt;0,"Plug-in hybrid",IF($G5478="Diesel","Diesel","Gasoline"))</f>
        <v>Gasoline</v>
      </c>
    </row>
    <row r="5479" spans="1:15" ht="15" customHeight="1" x14ac:dyDescent="0.25">
      <c r="A5479" s="1">
        <v>2022</v>
      </c>
      <c r="B5479" s="1" t="s">
        <v>7830</v>
      </c>
      <c r="C5479" s="1" t="s">
        <v>408</v>
      </c>
      <c r="D5479" s="1" t="s">
        <v>7864</v>
      </c>
      <c r="E5479" s="1" t="s">
        <v>310</v>
      </c>
      <c r="F5479" s="1" t="s">
        <v>410</v>
      </c>
      <c r="G5479" s="1" t="s">
        <v>103</v>
      </c>
      <c r="H5479" s="1" t="s">
        <v>298</v>
      </c>
      <c r="I5479" s="1">
        <v>2</v>
      </c>
      <c r="J5479" s="1">
        <v>2023</v>
      </c>
      <c r="K5479" s="1">
        <v>418302</v>
      </c>
      <c r="L5479" s="1">
        <v>0</v>
      </c>
      <c r="M5479" s="1">
        <f t="array" ref="M5479">SUMPRODUCT(MAX(ISNUMBER(SEARCH('Class Rules'!$B$6:$B$85,$E5479))*ISNUMBER(SEARCH('Class Rules'!$C$6:$C$85,$F5479))*'Class Rules'!$A$6:$A$85))</f>
        <v>0</v>
      </c>
      <c r="N5479" s="1" t="str">
        <f t="array" ref="N5479">IF($M5479=0,'Class Rules'!$D$3,INDEX('Class Rules'!$D$6:$D$85,MATCH($M5479,'Class Rules'!$A$6:$A$85,0)))</f>
        <v>Passenger LDV</v>
      </c>
      <c r="O5479" s="1" t="str">
        <f t="array" ref="O5479">IF(SUMPRODUCT(MAX(ISNUMBER(SEARCH(Fuel_Rules!$A$6:$A$30,$E5479))*ISNUMBER(SEARCH(Fuel_Rules!$B$6:$B$30,$F5479))*(Fuel_Rules!$A$6:$A$30&lt;&gt;"")))&gt;0,"Plug-in hybrid",IF($G5479="Diesel","Diesel","Gasoline"))</f>
        <v>Gasoline</v>
      </c>
    </row>
    <row r="5480" spans="1:15" ht="15" customHeight="1" x14ac:dyDescent="0.25">
      <c r="A5480" s="1">
        <v>2022</v>
      </c>
      <c r="B5480" s="1" t="s">
        <v>7830</v>
      </c>
      <c r="C5480" s="1" t="s">
        <v>411</v>
      </c>
      <c r="D5480" s="1" t="s">
        <v>7865</v>
      </c>
      <c r="E5480" s="1" t="s">
        <v>310</v>
      </c>
      <c r="F5480" s="1" t="s">
        <v>413</v>
      </c>
      <c r="G5480" s="1" t="s">
        <v>103</v>
      </c>
      <c r="H5480" s="1" t="s">
        <v>298</v>
      </c>
      <c r="I5480" s="1">
        <v>2</v>
      </c>
      <c r="J5480" s="1">
        <v>2023</v>
      </c>
      <c r="K5480" s="1">
        <v>414922</v>
      </c>
      <c r="L5480" s="1">
        <v>0</v>
      </c>
      <c r="M5480" s="1">
        <f t="array" ref="M5480">SUMPRODUCT(MAX(ISNUMBER(SEARCH('Class Rules'!$B$6:$B$85,$E5480))*ISNUMBER(SEARCH('Class Rules'!$C$6:$C$85,$F5480))*'Class Rules'!$A$6:$A$85))</f>
        <v>0</v>
      </c>
      <c r="N5480" s="1" t="str">
        <f t="array" ref="N5480">IF($M5480=0,'Class Rules'!$D$3,INDEX('Class Rules'!$D$6:$D$85,MATCH($M5480,'Class Rules'!$A$6:$A$85,0)))</f>
        <v>Passenger LDV</v>
      </c>
      <c r="O5480" s="1" t="str">
        <f t="array" ref="O5480">IF(SUMPRODUCT(MAX(ISNUMBER(SEARCH(Fuel_Rules!$A$6:$A$30,$E5480))*ISNUMBER(SEARCH(Fuel_Rules!$B$6:$B$30,$F5480))*(Fuel_Rules!$A$6:$A$30&lt;&gt;"")))&gt;0,"Plug-in hybrid",IF($G5480="Diesel","Diesel","Gasoline"))</f>
        <v>Gasoline</v>
      </c>
    </row>
    <row r="5481" spans="1:15" ht="15" customHeight="1" x14ac:dyDescent="0.25">
      <c r="A5481" s="1">
        <v>2022</v>
      </c>
      <c r="B5481" s="1" t="s">
        <v>7830</v>
      </c>
      <c r="C5481" s="1" t="s">
        <v>414</v>
      </c>
      <c r="D5481" s="1" t="s">
        <v>7866</v>
      </c>
      <c r="E5481" s="1" t="s">
        <v>310</v>
      </c>
      <c r="F5481" s="1" t="s">
        <v>416</v>
      </c>
      <c r="G5481" s="1" t="s">
        <v>103</v>
      </c>
      <c r="H5481" s="1" t="s">
        <v>298</v>
      </c>
      <c r="I5481" s="1">
        <v>2</v>
      </c>
      <c r="J5481" s="1">
        <v>2023</v>
      </c>
      <c r="K5481" s="1">
        <v>440713</v>
      </c>
      <c r="L5481" s="1">
        <v>0</v>
      </c>
      <c r="M5481" s="1">
        <f t="array" ref="M5481">SUMPRODUCT(MAX(ISNUMBER(SEARCH('Class Rules'!$B$6:$B$85,$E5481))*ISNUMBER(SEARCH('Class Rules'!$C$6:$C$85,$F5481))*'Class Rules'!$A$6:$A$85))</f>
        <v>0</v>
      </c>
      <c r="N5481" s="1" t="str">
        <f t="array" ref="N5481">IF($M5481=0,'Class Rules'!$D$3,INDEX('Class Rules'!$D$6:$D$85,MATCH($M5481,'Class Rules'!$A$6:$A$85,0)))</f>
        <v>Passenger LDV</v>
      </c>
      <c r="O5481" s="1" t="str">
        <f t="array" ref="O5481">IF(SUMPRODUCT(MAX(ISNUMBER(SEARCH(Fuel_Rules!$A$6:$A$30,$E5481))*ISNUMBER(SEARCH(Fuel_Rules!$B$6:$B$30,$F5481))*(Fuel_Rules!$A$6:$A$30&lt;&gt;"")))&gt;0,"Plug-in hybrid",IF($G5481="Diesel","Diesel","Gasoline"))</f>
        <v>Gasoline</v>
      </c>
    </row>
    <row r="5482" spans="1:15" ht="15" customHeight="1" x14ac:dyDescent="0.25">
      <c r="A5482" s="1">
        <v>2022</v>
      </c>
      <c r="B5482" s="1" t="s">
        <v>7830</v>
      </c>
      <c r="C5482" s="1" t="s">
        <v>417</v>
      </c>
      <c r="D5482" s="1" t="s">
        <v>7867</v>
      </c>
      <c r="E5482" s="1" t="s">
        <v>310</v>
      </c>
      <c r="F5482" s="1" t="s">
        <v>419</v>
      </c>
      <c r="G5482" s="1" t="s">
        <v>103</v>
      </c>
      <c r="H5482" s="1" t="s">
        <v>298</v>
      </c>
      <c r="I5482" s="1">
        <v>2</v>
      </c>
      <c r="J5482" s="1">
        <v>2023</v>
      </c>
      <c r="K5482" s="1">
        <v>298816</v>
      </c>
      <c r="L5482" s="1">
        <v>0</v>
      </c>
      <c r="M5482" s="1">
        <f t="array" ref="M5482">SUMPRODUCT(MAX(ISNUMBER(SEARCH('Class Rules'!$B$6:$B$85,$E5482))*ISNUMBER(SEARCH('Class Rules'!$C$6:$C$85,$F5482))*'Class Rules'!$A$6:$A$85))</f>
        <v>0</v>
      </c>
      <c r="N5482" s="1" t="str">
        <f t="array" ref="N5482">IF($M5482=0,'Class Rules'!$D$3,INDEX('Class Rules'!$D$6:$D$85,MATCH($M5482,'Class Rules'!$A$6:$A$85,0)))</f>
        <v>Passenger LDV</v>
      </c>
      <c r="O5482" s="1" t="str">
        <f t="array" ref="O5482">IF(SUMPRODUCT(MAX(ISNUMBER(SEARCH(Fuel_Rules!$A$6:$A$30,$E5482))*ISNUMBER(SEARCH(Fuel_Rules!$B$6:$B$30,$F5482))*(Fuel_Rules!$A$6:$A$30&lt;&gt;"")))&gt;0,"Plug-in hybrid",IF($G5482="Diesel","Diesel","Gasoline"))</f>
        <v>Gasoline</v>
      </c>
    </row>
    <row r="5483" spans="1:15" ht="15" customHeight="1" x14ac:dyDescent="0.25">
      <c r="A5483" s="1">
        <v>2022</v>
      </c>
      <c r="B5483" s="1" t="s">
        <v>7830</v>
      </c>
      <c r="C5483" s="1" t="s">
        <v>420</v>
      </c>
      <c r="D5483" s="1" t="s">
        <v>7868</v>
      </c>
      <c r="E5483" s="1" t="s">
        <v>310</v>
      </c>
      <c r="F5483" s="1" t="s">
        <v>422</v>
      </c>
      <c r="G5483" s="1" t="s">
        <v>103</v>
      </c>
      <c r="H5483" s="1" t="s">
        <v>298</v>
      </c>
      <c r="I5483" s="1">
        <v>1.4</v>
      </c>
      <c r="J5483" s="1">
        <v>2023</v>
      </c>
      <c r="K5483" s="1">
        <v>247070</v>
      </c>
      <c r="L5483" s="1">
        <v>0</v>
      </c>
      <c r="M5483" s="1">
        <f t="array" ref="M5483">SUMPRODUCT(MAX(ISNUMBER(SEARCH('Class Rules'!$B$6:$B$85,$E5483))*ISNUMBER(SEARCH('Class Rules'!$C$6:$C$85,$F5483))*'Class Rules'!$A$6:$A$85))</f>
        <v>0</v>
      </c>
      <c r="N5483" s="1" t="str">
        <f t="array" ref="N5483">IF($M5483=0,'Class Rules'!$D$3,INDEX('Class Rules'!$D$6:$D$85,MATCH($M5483,'Class Rules'!$A$6:$A$85,0)))</f>
        <v>Passenger LDV</v>
      </c>
      <c r="O5483" s="1" t="str">
        <f t="array" ref="O5483">IF(SUMPRODUCT(MAX(ISNUMBER(SEARCH(Fuel_Rules!$A$6:$A$30,$E5483))*ISNUMBER(SEARCH(Fuel_Rules!$B$6:$B$30,$F5483))*(Fuel_Rules!$A$6:$A$30&lt;&gt;"")))&gt;0,"Plug-in hybrid",IF($G5483="Diesel","Diesel","Gasoline"))</f>
        <v>Gasoline</v>
      </c>
    </row>
    <row r="5484" spans="1:15" ht="15" customHeight="1" x14ac:dyDescent="0.25">
      <c r="A5484" s="1">
        <v>2022</v>
      </c>
      <c r="B5484" s="1" t="s">
        <v>7830</v>
      </c>
      <c r="C5484" s="1" t="s">
        <v>423</v>
      </c>
      <c r="D5484" s="1" t="s">
        <v>7869</v>
      </c>
      <c r="E5484" s="1" t="s">
        <v>310</v>
      </c>
      <c r="F5484" s="1" t="s">
        <v>425</v>
      </c>
      <c r="G5484" s="1" t="s">
        <v>103</v>
      </c>
      <c r="H5484" s="1" t="s">
        <v>298</v>
      </c>
      <c r="I5484" s="1">
        <v>1.4</v>
      </c>
      <c r="J5484" s="1">
        <v>2023</v>
      </c>
      <c r="K5484" s="1">
        <v>248110</v>
      </c>
      <c r="L5484" s="1">
        <v>0</v>
      </c>
      <c r="M5484" s="1">
        <f t="array" ref="M5484">SUMPRODUCT(MAX(ISNUMBER(SEARCH('Class Rules'!$B$6:$B$85,$E5484))*ISNUMBER(SEARCH('Class Rules'!$C$6:$C$85,$F5484))*'Class Rules'!$A$6:$A$85))</f>
        <v>0</v>
      </c>
      <c r="N5484" s="1" t="str">
        <f t="array" ref="N5484">IF($M5484=0,'Class Rules'!$D$3,INDEX('Class Rules'!$D$6:$D$85,MATCH($M5484,'Class Rules'!$A$6:$A$85,0)))</f>
        <v>Passenger LDV</v>
      </c>
      <c r="O5484" s="1" t="str">
        <f t="array" ref="O5484">IF(SUMPRODUCT(MAX(ISNUMBER(SEARCH(Fuel_Rules!$A$6:$A$30,$E5484))*ISNUMBER(SEARCH(Fuel_Rules!$B$6:$B$30,$F5484))*(Fuel_Rules!$A$6:$A$30&lt;&gt;"")))&gt;0,"Plug-in hybrid",IF($G5484="Diesel","Diesel","Gasoline"))</f>
        <v>Gasoline</v>
      </c>
    </row>
    <row r="5485" spans="1:15" ht="15" customHeight="1" x14ac:dyDescent="0.25">
      <c r="A5485" s="1">
        <v>2022</v>
      </c>
      <c r="B5485" s="1" t="s">
        <v>7830</v>
      </c>
      <c r="C5485" s="1" t="s">
        <v>3170</v>
      </c>
      <c r="D5485" s="1" t="s">
        <v>7870</v>
      </c>
      <c r="E5485" s="1" t="s">
        <v>310</v>
      </c>
      <c r="F5485" s="1" t="s">
        <v>3172</v>
      </c>
      <c r="G5485" s="1" t="s">
        <v>103</v>
      </c>
      <c r="H5485" s="1" t="s">
        <v>298</v>
      </c>
      <c r="I5485" s="1">
        <v>2</v>
      </c>
      <c r="J5485" s="1">
        <v>2023</v>
      </c>
      <c r="K5485" s="1">
        <v>271902</v>
      </c>
      <c r="L5485" s="1">
        <v>0</v>
      </c>
      <c r="M5485" s="1">
        <f t="array" ref="M5485">SUMPRODUCT(MAX(ISNUMBER(SEARCH('Class Rules'!$B$6:$B$85,$E5485))*ISNUMBER(SEARCH('Class Rules'!$C$6:$C$85,$F5485))*'Class Rules'!$A$6:$A$85))</f>
        <v>0</v>
      </c>
      <c r="N5485" s="1" t="str">
        <f t="array" ref="N5485">IF($M5485=0,'Class Rules'!$D$3,INDEX('Class Rules'!$D$6:$D$85,MATCH($M5485,'Class Rules'!$A$6:$A$85,0)))</f>
        <v>Passenger LDV</v>
      </c>
      <c r="O5485" s="1" t="str">
        <f t="array" ref="O5485">IF(SUMPRODUCT(MAX(ISNUMBER(SEARCH(Fuel_Rules!$A$6:$A$30,$E5485))*ISNUMBER(SEARCH(Fuel_Rules!$B$6:$B$30,$F5485))*(Fuel_Rules!$A$6:$A$30&lt;&gt;"")))&gt;0,"Plug-in hybrid",IF($G5485="Diesel","Diesel","Gasoline"))</f>
        <v>Gasoline</v>
      </c>
    </row>
    <row r="5486" spans="1:15" ht="15" customHeight="1" x14ac:dyDescent="0.25">
      <c r="A5486" s="1">
        <v>2022</v>
      </c>
      <c r="B5486" s="1" t="s">
        <v>7830</v>
      </c>
      <c r="C5486" s="1" t="s">
        <v>3173</v>
      </c>
      <c r="D5486" s="1" t="s">
        <v>7871</v>
      </c>
      <c r="E5486" s="1" t="s">
        <v>310</v>
      </c>
      <c r="F5486" s="1" t="s">
        <v>3175</v>
      </c>
      <c r="G5486" s="1" t="s">
        <v>103</v>
      </c>
      <c r="H5486" s="1" t="s">
        <v>298</v>
      </c>
      <c r="I5486" s="1">
        <v>2</v>
      </c>
      <c r="J5486" s="1">
        <v>2023</v>
      </c>
      <c r="K5486" s="1">
        <v>271190</v>
      </c>
      <c r="L5486" s="1">
        <v>0</v>
      </c>
      <c r="M5486" s="1">
        <f t="array" ref="M5486">SUMPRODUCT(MAX(ISNUMBER(SEARCH('Class Rules'!$B$6:$B$85,$E5486))*ISNUMBER(SEARCH('Class Rules'!$C$6:$C$85,$F5486))*'Class Rules'!$A$6:$A$85))</f>
        <v>0</v>
      </c>
      <c r="N5486" s="1" t="str">
        <f t="array" ref="N5486">IF($M5486=0,'Class Rules'!$D$3,INDEX('Class Rules'!$D$6:$D$85,MATCH($M5486,'Class Rules'!$A$6:$A$85,0)))</f>
        <v>Passenger LDV</v>
      </c>
      <c r="O5486" s="1" t="str">
        <f t="array" ref="O5486">IF(SUMPRODUCT(MAX(ISNUMBER(SEARCH(Fuel_Rules!$A$6:$A$30,$E5486))*ISNUMBER(SEARCH(Fuel_Rules!$B$6:$B$30,$F5486))*(Fuel_Rules!$A$6:$A$30&lt;&gt;"")))&gt;0,"Plug-in hybrid",IF($G5486="Diesel","Diesel","Gasoline"))</f>
        <v>Gasoline</v>
      </c>
    </row>
    <row r="5487" spans="1:15" ht="15" customHeight="1" x14ac:dyDescent="0.25">
      <c r="A5487" s="1">
        <v>2022</v>
      </c>
      <c r="B5487" s="1" t="s">
        <v>7830</v>
      </c>
      <c r="C5487" s="1" t="s">
        <v>6075</v>
      </c>
      <c r="D5487" s="1" t="s">
        <v>7872</v>
      </c>
      <c r="E5487" s="1" t="s">
        <v>310</v>
      </c>
      <c r="F5487" s="1" t="s">
        <v>6077</v>
      </c>
      <c r="G5487" s="1" t="s">
        <v>103</v>
      </c>
      <c r="H5487" s="1" t="s">
        <v>298</v>
      </c>
      <c r="I5487" s="1">
        <v>2</v>
      </c>
      <c r="J5487" s="1">
        <v>2023</v>
      </c>
      <c r="K5487" s="1">
        <v>334148</v>
      </c>
      <c r="L5487" s="1">
        <v>0</v>
      </c>
      <c r="M5487" s="1">
        <f t="array" ref="M5487">SUMPRODUCT(MAX(ISNUMBER(SEARCH('Class Rules'!$B$6:$B$85,$E5487))*ISNUMBER(SEARCH('Class Rules'!$C$6:$C$85,$F5487))*'Class Rules'!$A$6:$A$85))</f>
        <v>0</v>
      </c>
      <c r="N5487" s="1" t="str">
        <f t="array" ref="N5487">IF($M5487=0,'Class Rules'!$D$3,INDEX('Class Rules'!$D$6:$D$85,MATCH($M5487,'Class Rules'!$A$6:$A$85,0)))</f>
        <v>Passenger LDV</v>
      </c>
      <c r="O5487" s="1" t="str">
        <f t="array" ref="O5487">IF(SUMPRODUCT(MAX(ISNUMBER(SEARCH(Fuel_Rules!$A$6:$A$30,$E5487))*ISNUMBER(SEARCH(Fuel_Rules!$B$6:$B$30,$F5487))*(Fuel_Rules!$A$6:$A$30&lt;&gt;"")))&gt;0,"Plug-in hybrid",IF($G5487="Diesel","Diesel","Gasoline"))</f>
        <v>Gasoline</v>
      </c>
    </row>
    <row r="5488" spans="1:15" ht="15" customHeight="1" x14ac:dyDescent="0.25">
      <c r="A5488" s="1">
        <v>2022</v>
      </c>
      <c r="B5488" s="1" t="s">
        <v>7830</v>
      </c>
      <c r="C5488" s="1" t="s">
        <v>6953</v>
      </c>
      <c r="D5488" s="1" t="s">
        <v>7873</v>
      </c>
      <c r="E5488" s="1" t="s">
        <v>310</v>
      </c>
      <c r="F5488" s="1" t="s">
        <v>6955</v>
      </c>
      <c r="G5488" s="1" t="s">
        <v>103</v>
      </c>
      <c r="H5488" s="1" t="s">
        <v>298</v>
      </c>
      <c r="I5488" s="1">
        <v>2</v>
      </c>
      <c r="J5488" s="1">
        <v>2023</v>
      </c>
      <c r="K5488" s="1">
        <v>321876</v>
      </c>
      <c r="L5488" s="1">
        <v>0</v>
      </c>
      <c r="M5488" s="1">
        <f t="array" ref="M5488">SUMPRODUCT(MAX(ISNUMBER(SEARCH('Class Rules'!$B$6:$B$85,$E5488))*ISNUMBER(SEARCH('Class Rules'!$C$6:$C$85,$F5488))*'Class Rules'!$A$6:$A$85))</f>
        <v>0</v>
      </c>
      <c r="N5488" s="1" t="str">
        <f t="array" ref="N5488">IF($M5488=0,'Class Rules'!$D$3,INDEX('Class Rules'!$D$6:$D$85,MATCH($M5488,'Class Rules'!$A$6:$A$85,0)))</f>
        <v>Passenger LDV</v>
      </c>
      <c r="O5488" s="1" t="str">
        <f t="array" ref="O5488">IF(SUMPRODUCT(MAX(ISNUMBER(SEARCH(Fuel_Rules!$A$6:$A$30,$E5488))*ISNUMBER(SEARCH(Fuel_Rules!$B$6:$B$30,$F5488))*(Fuel_Rules!$A$6:$A$30&lt;&gt;"")))&gt;0,"Plug-in hybrid",IF($G5488="Diesel","Diesel","Gasoline"))</f>
        <v>Gasoline</v>
      </c>
    </row>
    <row r="5489" spans="1:15" ht="15" customHeight="1" x14ac:dyDescent="0.25">
      <c r="A5489" s="1">
        <v>2022</v>
      </c>
      <c r="B5489" s="1" t="s">
        <v>7830</v>
      </c>
      <c r="C5489" s="1" t="s">
        <v>6956</v>
      </c>
      <c r="D5489" s="1" t="s">
        <v>7874</v>
      </c>
      <c r="E5489" s="1" t="s">
        <v>310</v>
      </c>
      <c r="F5489" s="1" t="s">
        <v>6958</v>
      </c>
      <c r="G5489" s="1" t="s">
        <v>103</v>
      </c>
      <c r="H5489" s="1" t="s">
        <v>298</v>
      </c>
      <c r="I5489" s="1">
        <v>2</v>
      </c>
      <c r="J5489" s="1">
        <v>2023</v>
      </c>
      <c r="K5489" s="1">
        <v>317599</v>
      </c>
      <c r="L5489" s="1">
        <v>0</v>
      </c>
      <c r="M5489" s="1">
        <f t="array" ref="M5489">SUMPRODUCT(MAX(ISNUMBER(SEARCH('Class Rules'!$B$6:$B$85,$E5489))*ISNUMBER(SEARCH('Class Rules'!$C$6:$C$85,$F5489))*'Class Rules'!$A$6:$A$85))</f>
        <v>0</v>
      </c>
      <c r="N5489" s="1" t="str">
        <f t="array" ref="N5489">IF($M5489=0,'Class Rules'!$D$3,INDEX('Class Rules'!$D$6:$D$85,MATCH($M5489,'Class Rules'!$A$6:$A$85,0)))</f>
        <v>Passenger LDV</v>
      </c>
      <c r="O5489" s="1" t="str">
        <f t="array" ref="O5489">IF(SUMPRODUCT(MAX(ISNUMBER(SEARCH(Fuel_Rules!$A$6:$A$30,$E5489))*ISNUMBER(SEARCH(Fuel_Rules!$B$6:$B$30,$F5489))*(Fuel_Rules!$A$6:$A$30&lt;&gt;"")))&gt;0,"Plug-in hybrid",IF($G5489="Diesel","Diesel","Gasoline"))</f>
        <v>Gasoline</v>
      </c>
    </row>
    <row r="5490" spans="1:15" ht="15" customHeight="1" x14ac:dyDescent="0.25">
      <c r="A5490" s="1">
        <v>2022</v>
      </c>
      <c r="B5490" s="1" t="s">
        <v>7830</v>
      </c>
      <c r="C5490" s="1" t="s">
        <v>6959</v>
      </c>
      <c r="D5490" s="1" t="s">
        <v>7875</v>
      </c>
      <c r="E5490" s="1" t="s">
        <v>310</v>
      </c>
      <c r="F5490" s="1" t="s">
        <v>6961</v>
      </c>
      <c r="G5490" s="1" t="s">
        <v>103</v>
      </c>
      <c r="H5490" s="1" t="s">
        <v>298</v>
      </c>
      <c r="I5490" s="1">
        <v>2</v>
      </c>
      <c r="J5490" s="1">
        <v>2023</v>
      </c>
      <c r="K5490" s="1">
        <v>349512</v>
      </c>
      <c r="L5490" s="1">
        <v>0</v>
      </c>
      <c r="M5490" s="1">
        <f t="array" ref="M5490">SUMPRODUCT(MAX(ISNUMBER(SEARCH('Class Rules'!$B$6:$B$85,$E5490))*ISNUMBER(SEARCH('Class Rules'!$C$6:$C$85,$F5490))*'Class Rules'!$A$6:$A$85))</f>
        <v>0</v>
      </c>
      <c r="N5490" s="1" t="str">
        <f t="array" ref="N5490">IF($M5490=0,'Class Rules'!$D$3,INDEX('Class Rules'!$D$6:$D$85,MATCH($M5490,'Class Rules'!$A$6:$A$85,0)))</f>
        <v>Passenger LDV</v>
      </c>
      <c r="O5490" s="1" t="str">
        <f t="array" ref="O5490">IF(SUMPRODUCT(MAX(ISNUMBER(SEARCH(Fuel_Rules!$A$6:$A$30,$E5490))*ISNUMBER(SEARCH(Fuel_Rules!$B$6:$B$30,$F5490))*(Fuel_Rules!$A$6:$A$30&lt;&gt;"")))&gt;0,"Plug-in hybrid",IF($G5490="Diesel","Diesel","Gasoline"))</f>
        <v>Gasoline</v>
      </c>
    </row>
    <row r="5491" spans="1:15" ht="15" customHeight="1" x14ac:dyDescent="0.25">
      <c r="A5491" s="1">
        <v>2022</v>
      </c>
      <c r="B5491" s="1" t="s">
        <v>7830</v>
      </c>
      <c r="C5491" s="1" t="s">
        <v>7876</v>
      </c>
      <c r="D5491" s="1" t="s">
        <v>7877</v>
      </c>
      <c r="E5491" s="1" t="s">
        <v>310</v>
      </c>
      <c r="F5491" s="1" t="s">
        <v>7878</v>
      </c>
      <c r="G5491" s="1" t="s">
        <v>103</v>
      </c>
      <c r="H5491" s="1" t="s">
        <v>298</v>
      </c>
      <c r="I5491" s="1">
        <v>2</v>
      </c>
      <c r="J5491" s="1">
        <v>2023</v>
      </c>
      <c r="K5491" s="1">
        <v>296057</v>
      </c>
      <c r="L5491" s="1">
        <v>0</v>
      </c>
      <c r="M5491" s="1">
        <f t="array" ref="M5491">SUMPRODUCT(MAX(ISNUMBER(SEARCH('Class Rules'!$B$6:$B$85,$E5491))*ISNUMBER(SEARCH('Class Rules'!$C$6:$C$85,$F5491))*'Class Rules'!$A$6:$A$85))</f>
        <v>0</v>
      </c>
      <c r="N5491" s="1" t="str">
        <f t="array" ref="N5491">IF($M5491=0,'Class Rules'!$D$3,INDEX('Class Rules'!$D$6:$D$85,MATCH($M5491,'Class Rules'!$A$6:$A$85,0)))</f>
        <v>Passenger LDV</v>
      </c>
      <c r="O5491" s="1" t="str">
        <f t="array" ref="O5491">IF(SUMPRODUCT(MAX(ISNUMBER(SEARCH(Fuel_Rules!$A$6:$A$30,$E5491))*ISNUMBER(SEARCH(Fuel_Rules!$B$6:$B$30,$F5491))*(Fuel_Rules!$A$6:$A$30&lt;&gt;"")))&gt;0,"Plug-in hybrid",IF($G5491="Diesel","Diesel","Gasoline"))</f>
        <v>Gasoline</v>
      </c>
    </row>
    <row r="5492" spans="1:15" ht="15" customHeight="1" x14ac:dyDescent="0.25">
      <c r="A5492" s="1">
        <v>2022</v>
      </c>
      <c r="B5492" s="1" t="s">
        <v>7830</v>
      </c>
      <c r="C5492" s="1" t="s">
        <v>426</v>
      </c>
      <c r="D5492" s="1" t="s">
        <v>7879</v>
      </c>
      <c r="E5492" s="1" t="s">
        <v>428</v>
      </c>
      <c r="F5492" s="1" t="s">
        <v>429</v>
      </c>
      <c r="G5492" s="1" t="s">
        <v>103</v>
      </c>
      <c r="H5492" s="1" t="s">
        <v>298</v>
      </c>
      <c r="I5492" s="1">
        <v>1.6</v>
      </c>
      <c r="J5492" s="1">
        <v>2023</v>
      </c>
      <c r="K5492" s="1">
        <v>53044</v>
      </c>
      <c r="L5492" s="1">
        <v>0</v>
      </c>
      <c r="M5492" s="1">
        <f t="array" ref="M5492">SUMPRODUCT(MAX(ISNUMBER(SEARCH('Class Rules'!$B$6:$B$85,$E5492))*ISNUMBER(SEARCH('Class Rules'!$C$6:$C$85,$F5492))*'Class Rules'!$A$6:$A$85))</f>
        <v>0</v>
      </c>
      <c r="N5492" s="1" t="str">
        <f t="array" ref="N5492">IF($M5492=0,'Class Rules'!$D$3,INDEX('Class Rules'!$D$6:$D$85,MATCH($M5492,'Class Rules'!$A$6:$A$85,0)))</f>
        <v>Passenger LDV</v>
      </c>
      <c r="O5492" s="1" t="str">
        <f t="array" ref="O5492">IF(SUMPRODUCT(MAX(ISNUMBER(SEARCH(Fuel_Rules!$A$6:$A$30,$E5492))*ISNUMBER(SEARCH(Fuel_Rules!$B$6:$B$30,$F5492))*(Fuel_Rules!$A$6:$A$30&lt;&gt;"")))&gt;0,"Plug-in hybrid",IF($G5492="Diesel","Diesel","Gasoline"))</f>
        <v>Gasoline</v>
      </c>
    </row>
    <row r="5493" spans="1:15" ht="15" customHeight="1" x14ac:dyDescent="0.25">
      <c r="A5493" s="1">
        <v>2022</v>
      </c>
      <c r="B5493" s="1" t="s">
        <v>7830</v>
      </c>
      <c r="C5493" s="1" t="s">
        <v>430</v>
      </c>
      <c r="D5493" s="1" t="s">
        <v>7880</v>
      </c>
      <c r="E5493" s="1" t="s">
        <v>428</v>
      </c>
      <c r="F5493" s="1" t="s">
        <v>432</v>
      </c>
      <c r="G5493" s="1" t="s">
        <v>103</v>
      </c>
      <c r="H5493" s="1" t="s">
        <v>298</v>
      </c>
      <c r="I5493" s="1">
        <v>1.8</v>
      </c>
      <c r="J5493" s="1">
        <v>2023</v>
      </c>
      <c r="K5493" s="1">
        <v>70059</v>
      </c>
      <c r="L5493" s="1">
        <v>0</v>
      </c>
      <c r="M5493" s="1">
        <f t="array" ref="M5493">SUMPRODUCT(MAX(ISNUMBER(SEARCH('Class Rules'!$B$6:$B$85,$E5493))*ISNUMBER(SEARCH('Class Rules'!$C$6:$C$85,$F5493))*'Class Rules'!$A$6:$A$85))</f>
        <v>0</v>
      </c>
      <c r="N5493" s="1" t="str">
        <f t="array" ref="N5493">IF($M5493=0,'Class Rules'!$D$3,INDEX('Class Rules'!$D$6:$D$85,MATCH($M5493,'Class Rules'!$A$6:$A$85,0)))</f>
        <v>Passenger LDV</v>
      </c>
      <c r="O5493" s="1" t="str">
        <f t="array" ref="O5493">IF(SUMPRODUCT(MAX(ISNUMBER(SEARCH(Fuel_Rules!$A$6:$A$30,$E5493))*ISNUMBER(SEARCH(Fuel_Rules!$B$6:$B$30,$F5493))*(Fuel_Rules!$A$6:$A$30&lt;&gt;"")))&gt;0,"Plug-in hybrid",IF($G5493="Diesel","Diesel","Gasoline"))</f>
        <v>Gasoline</v>
      </c>
    </row>
    <row r="5494" spans="1:15" ht="15" customHeight="1" x14ac:dyDescent="0.25">
      <c r="A5494" s="1">
        <v>2022</v>
      </c>
      <c r="B5494" s="1" t="s">
        <v>7830</v>
      </c>
      <c r="C5494" s="1" t="s">
        <v>438</v>
      </c>
      <c r="D5494" s="1" t="s">
        <v>7881</v>
      </c>
      <c r="E5494" s="1" t="s">
        <v>435</v>
      </c>
      <c r="F5494" s="1" t="s">
        <v>440</v>
      </c>
      <c r="G5494" s="1" t="s">
        <v>103</v>
      </c>
      <c r="H5494" s="1" t="s">
        <v>298</v>
      </c>
      <c r="I5494" s="1">
        <v>2</v>
      </c>
      <c r="J5494" s="1">
        <v>2023</v>
      </c>
      <c r="K5494" s="1">
        <v>295191</v>
      </c>
      <c r="L5494" s="1">
        <v>0</v>
      </c>
      <c r="M5494" s="1">
        <f t="array" ref="M5494">SUMPRODUCT(MAX(ISNUMBER(SEARCH('Class Rules'!$B$6:$B$85,$E5494))*ISNUMBER(SEARCH('Class Rules'!$C$6:$C$85,$F5494))*'Class Rules'!$A$6:$A$85))</f>
        <v>0</v>
      </c>
      <c r="N5494" s="1" t="str">
        <f t="array" ref="N5494">IF($M5494=0,'Class Rules'!$D$3,INDEX('Class Rules'!$D$6:$D$85,MATCH($M5494,'Class Rules'!$A$6:$A$85,0)))</f>
        <v>Passenger LDV</v>
      </c>
      <c r="O5494" s="1" t="str">
        <f t="array" ref="O5494">IF(SUMPRODUCT(MAX(ISNUMBER(SEARCH(Fuel_Rules!$A$6:$A$30,$E5494))*ISNUMBER(SEARCH(Fuel_Rules!$B$6:$B$30,$F5494))*(Fuel_Rules!$A$6:$A$30&lt;&gt;"")))&gt;0,"Plug-in hybrid",IF($G5494="Diesel","Diesel","Gasoline"))</f>
        <v>Gasoline</v>
      </c>
    </row>
    <row r="5495" spans="1:15" ht="15" customHeight="1" x14ac:dyDescent="0.25">
      <c r="A5495" s="1">
        <v>2022</v>
      </c>
      <c r="B5495" s="1" t="s">
        <v>7830</v>
      </c>
      <c r="C5495" s="1" t="s">
        <v>441</v>
      </c>
      <c r="D5495" s="1" t="s">
        <v>7882</v>
      </c>
      <c r="E5495" s="1" t="s">
        <v>435</v>
      </c>
      <c r="F5495" s="1" t="s">
        <v>443</v>
      </c>
      <c r="G5495" s="1" t="s">
        <v>103</v>
      </c>
      <c r="H5495" s="1" t="s">
        <v>298</v>
      </c>
      <c r="I5495" s="1">
        <v>2</v>
      </c>
      <c r="J5495" s="1">
        <v>2023</v>
      </c>
      <c r="K5495" s="1">
        <v>311563</v>
      </c>
      <c r="L5495" s="1">
        <v>0</v>
      </c>
      <c r="M5495" s="1">
        <f t="array" ref="M5495">SUMPRODUCT(MAX(ISNUMBER(SEARCH('Class Rules'!$B$6:$B$85,$E5495))*ISNUMBER(SEARCH('Class Rules'!$C$6:$C$85,$F5495))*'Class Rules'!$A$6:$A$85))</f>
        <v>0</v>
      </c>
      <c r="N5495" s="1" t="str">
        <f t="array" ref="N5495">IF($M5495=0,'Class Rules'!$D$3,INDEX('Class Rules'!$D$6:$D$85,MATCH($M5495,'Class Rules'!$A$6:$A$85,0)))</f>
        <v>Passenger LDV</v>
      </c>
      <c r="O5495" s="1" t="str">
        <f t="array" ref="O5495">IF(SUMPRODUCT(MAX(ISNUMBER(SEARCH(Fuel_Rules!$A$6:$A$30,$E5495))*ISNUMBER(SEARCH(Fuel_Rules!$B$6:$B$30,$F5495))*(Fuel_Rules!$A$6:$A$30&lt;&gt;"")))&gt;0,"Plug-in hybrid",IF($G5495="Diesel","Diesel","Gasoline"))</f>
        <v>Gasoline</v>
      </c>
    </row>
    <row r="5496" spans="1:15" ht="15" customHeight="1" x14ac:dyDescent="0.25">
      <c r="A5496" s="1">
        <v>2022</v>
      </c>
      <c r="B5496" s="1" t="s">
        <v>7830</v>
      </c>
      <c r="C5496" s="1" t="s">
        <v>444</v>
      </c>
      <c r="D5496" s="1" t="s">
        <v>7883</v>
      </c>
      <c r="E5496" s="1" t="s">
        <v>435</v>
      </c>
      <c r="F5496" s="1" t="s">
        <v>446</v>
      </c>
      <c r="G5496" s="1" t="s">
        <v>103</v>
      </c>
      <c r="H5496" s="1" t="s">
        <v>437</v>
      </c>
      <c r="I5496" s="1">
        <v>2</v>
      </c>
      <c r="J5496" s="1">
        <v>2023</v>
      </c>
      <c r="K5496" s="1">
        <v>282188</v>
      </c>
      <c r="L5496" s="1">
        <v>0</v>
      </c>
      <c r="M5496" s="1">
        <f t="array" ref="M5496">SUMPRODUCT(MAX(ISNUMBER(SEARCH('Class Rules'!$B$6:$B$85,$E5496))*ISNUMBER(SEARCH('Class Rules'!$C$6:$C$85,$F5496))*'Class Rules'!$A$6:$A$85))</f>
        <v>0</v>
      </c>
      <c r="N5496" s="1" t="str">
        <f t="array" ref="N5496">IF($M5496=0,'Class Rules'!$D$3,INDEX('Class Rules'!$D$6:$D$85,MATCH($M5496,'Class Rules'!$A$6:$A$85,0)))</f>
        <v>Passenger LDV</v>
      </c>
      <c r="O5496" s="1" t="str">
        <f t="array" ref="O5496">IF(SUMPRODUCT(MAX(ISNUMBER(SEARCH(Fuel_Rules!$A$6:$A$30,$E5496))*ISNUMBER(SEARCH(Fuel_Rules!$B$6:$B$30,$F5496))*(Fuel_Rules!$A$6:$A$30&lt;&gt;"")))&gt;0,"Plug-in hybrid",IF($G5496="Diesel","Diesel","Gasoline"))</f>
        <v>Gasoline</v>
      </c>
    </row>
    <row r="5497" spans="1:15" ht="15" customHeight="1" x14ac:dyDescent="0.25">
      <c r="A5497" s="1">
        <v>2022</v>
      </c>
      <c r="B5497" s="1" t="s">
        <v>7830</v>
      </c>
      <c r="C5497" s="1" t="s">
        <v>450</v>
      </c>
      <c r="D5497" s="1" t="s">
        <v>7884</v>
      </c>
      <c r="E5497" s="1" t="s">
        <v>435</v>
      </c>
      <c r="F5497" s="1" t="s">
        <v>452</v>
      </c>
      <c r="G5497" s="1" t="s">
        <v>103</v>
      </c>
      <c r="H5497" s="1" t="s">
        <v>298</v>
      </c>
      <c r="I5497" s="1">
        <v>2</v>
      </c>
      <c r="J5497" s="1">
        <v>2023</v>
      </c>
      <c r="K5497" s="1">
        <v>334952</v>
      </c>
      <c r="L5497" s="1">
        <v>0</v>
      </c>
      <c r="M5497" s="1">
        <f t="array" ref="M5497">SUMPRODUCT(MAX(ISNUMBER(SEARCH('Class Rules'!$B$6:$B$85,$E5497))*ISNUMBER(SEARCH('Class Rules'!$C$6:$C$85,$F5497))*'Class Rules'!$A$6:$A$85))</f>
        <v>0</v>
      </c>
      <c r="N5497" s="1" t="str">
        <f t="array" ref="N5497">IF($M5497=0,'Class Rules'!$D$3,INDEX('Class Rules'!$D$6:$D$85,MATCH($M5497,'Class Rules'!$A$6:$A$85,0)))</f>
        <v>Passenger LDV</v>
      </c>
      <c r="O5497" s="1" t="str">
        <f t="array" ref="O5497">IF(SUMPRODUCT(MAX(ISNUMBER(SEARCH(Fuel_Rules!$A$6:$A$30,$E5497))*ISNUMBER(SEARCH(Fuel_Rules!$B$6:$B$30,$F5497))*(Fuel_Rules!$A$6:$A$30&lt;&gt;"")))&gt;0,"Plug-in hybrid",IF($G5497="Diesel","Diesel","Gasoline"))</f>
        <v>Gasoline</v>
      </c>
    </row>
    <row r="5498" spans="1:15" ht="15" customHeight="1" x14ac:dyDescent="0.25">
      <c r="A5498" s="1">
        <v>2022</v>
      </c>
      <c r="B5498" s="1" t="s">
        <v>7830</v>
      </c>
      <c r="C5498" s="1" t="s">
        <v>459</v>
      </c>
      <c r="D5498" s="1" t="s">
        <v>7885</v>
      </c>
      <c r="E5498" s="1" t="s">
        <v>435</v>
      </c>
      <c r="F5498" s="1" t="s">
        <v>6086</v>
      </c>
      <c r="G5498" s="1" t="s">
        <v>103</v>
      </c>
      <c r="H5498" s="1" t="s">
        <v>437</v>
      </c>
      <c r="I5498" s="1">
        <v>3</v>
      </c>
      <c r="J5498" s="1">
        <v>2023</v>
      </c>
      <c r="K5498" s="1">
        <v>579136</v>
      </c>
      <c r="L5498" s="1">
        <v>0</v>
      </c>
      <c r="M5498" s="1">
        <f t="array" ref="M5498">SUMPRODUCT(MAX(ISNUMBER(SEARCH('Class Rules'!$B$6:$B$85,$E5498))*ISNUMBER(SEARCH('Class Rules'!$C$6:$C$85,$F5498))*'Class Rules'!$A$6:$A$85))</f>
        <v>0</v>
      </c>
      <c r="N5498" s="1" t="str">
        <f t="array" ref="N5498">IF($M5498=0,'Class Rules'!$D$3,INDEX('Class Rules'!$D$6:$D$85,MATCH($M5498,'Class Rules'!$A$6:$A$85,0)))</f>
        <v>Passenger LDV</v>
      </c>
      <c r="O5498" s="1" t="str">
        <f t="array" ref="O5498">IF(SUMPRODUCT(MAX(ISNUMBER(SEARCH(Fuel_Rules!$A$6:$A$30,$E5498))*ISNUMBER(SEARCH(Fuel_Rules!$B$6:$B$30,$F5498))*(Fuel_Rules!$A$6:$A$30&lt;&gt;"")))&gt;0,"Plug-in hybrid",IF($G5498="Diesel","Diesel","Gasoline"))</f>
        <v>Gasoline</v>
      </c>
    </row>
    <row r="5499" spans="1:15" ht="15" customHeight="1" x14ac:dyDescent="0.25">
      <c r="A5499" s="1">
        <v>2022</v>
      </c>
      <c r="B5499" s="1" t="s">
        <v>7830</v>
      </c>
      <c r="C5499" s="1" t="s">
        <v>471</v>
      </c>
      <c r="D5499" s="1" t="s">
        <v>7886</v>
      </c>
      <c r="E5499" s="1" t="s">
        <v>435</v>
      </c>
      <c r="F5499" s="1" t="s">
        <v>473</v>
      </c>
      <c r="G5499" s="1" t="s">
        <v>103</v>
      </c>
      <c r="H5499" s="1" t="s">
        <v>437</v>
      </c>
      <c r="I5499" s="1">
        <v>3</v>
      </c>
      <c r="J5499" s="1">
        <v>2023</v>
      </c>
      <c r="K5499" s="1">
        <v>580698</v>
      </c>
      <c r="L5499" s="1">
        <v>0</v>
      </c>
      <c r="M5499" s="1">
        <f t="array" ref="M5499">SUMPRODUCT(MAX(ISNUMBER(SEARCH('Class Rules'!$B$6:$B$85,$E5499))*ISNUMBER(SEARCH('Class Rules'!$C$6:$C$85,$F5499))*'Class Rules'!$A$6:$A$85))</f>
        <v>0</v>
      </c>
      <c r="N5499" s="1" t="str">
        <f t="array" ref="N5499">IF($M5499=0,'Class Rules'!$D$3,INDEX('Class Rules'!$D$6:$D$85,MATCH($M5499,'Class Rules'!$A$6:$A$85,0)))</f>
        <v>Passenger LDV</v>
      </c>
      <c r="O5499" s="1" t="str">
        <f t="array" ref="O5499">IF(SUMPRODUCT(MAX(ISNUMBER(SEARCH(Fuel_Rules!$A$6:$A$30,$E5499))*ISNUMBER(SEARCH(Fuel_Rules!$B$6:$B$30,$F5499))*(Fuel_Rules!$A$6:$A$30&lt;&gt;"")))&gt;0,"Plug-in hybrid",IF($G5499="Diesel","Diesel","Gasoline"))</f>
        <v>Gasoline</v>
      </c>
    </row>
    <row r="5500" spans="1:15" ht="15" customHeight="1" x14ac:dyDescent="0.25">
      <c r="A5500" s="1">
        <v>2022</v>
      </c>
      <c r="B5500" s="1" t="s">
        <v>7830</v>
      </c>
      <c r="C5500" s="1" t="s">
        <v>474</v>
      </c>
      <c r="D5500" s="1" t="s">
        <v>7887</v>
      </c>
      <c r="E5500" s="1" t="s">
        <v>435</v>
      </c>
      <c r="F5500" s="1" t="s">
        <v>476</v>
      </c>
      <c r="G5500" s="1" t="s">
        <v>103</v>
      </c>
      <c r="H5500" s="1" t="s">
        <v>437</v>
      </c>
      <c r="I5500" s="1">
        <v>1.5</v>
      </c>
      <c r="J5500" s="1">
        <v>2023</v>
      </c>
      <c r="K5500" s="1">
        <v>289985</v>
      </c>
      <c r="L5500" s="1">
        <v>0</v>
      </c>
      <c r="M5500" s="1">
        <f t="array" ref="M5500">SUMPRODUCT(MAX(ISNUMBER(SEARCH('Class Rules'!$B$6:$B$85,$E5500))*ISNUMBER(SEARCH('Class Rules'!$C$6:$C$85,$F5500))*'Class Rules'!$A$6:$A$85))</f>
        <v>0</v>
      </c>
      <c r="N5500" s="1" t="str">
        <f t="array" ref="N5500">IF($M5500=0,'Class Rules'!$D$3,INDEX('Class Rules'!$D$6:$D$85,MATCH($M5500,'Class Rules'!$A$6:$A$85,0)))</f>
        <v>Passenger LDV</v>
      </c>
      <c r="O5500" s="1" t="str">
        <f t="array" ref="O5500">IF(SUMPRODUCT(MAX(ISNUMBER(SEARCH(Fuel_Rules!$A$6:$A$30,$E5500))*ISNUMBER(SEARCH(Fuel_Rules!$B$6:$B$30,$F5500))*(Fuel_Rules!$A$6:$A$30&lt;&gt;"")))&gt;0,"Plug-in hybrid",IF($G5500="Diesel","Diesel","Gasoline"))</f>
        <v>Gasoline</v>
      </c>
    </row>
    <row r="5501" spans="1:15" ht="15" customHeight="1" x14ac:dyDescent="0.25">
      <c r="A5501" s="1">
        <v>2022</v>
      </c>
      <c r="B5501" s="1" t="s">
        <v>7830</v>
      </c>
      <c r="C5501" s="1" t="s">
        <v>477</v>
      </c>
      <c r="D5501" s="1" t="s">
        <v>7888</v>
      </c>
      <c r="E5501" s="1" t="s">
        <v>435</v>
      </c>
      <c r="F5501" s="1" t="s">
        <v>479</v>
      </c>
      <c r="G5501" s="1" t="s">
        <v>103</v>
      </c>
      <c r="H5501" s="1" t="s">
        <v>437</v>
      </c>
      <c r="I5501" s="1">
        <v>2</v>
      </c>
      <c r="J5501" s="1">
        <v>2023</v>
      </c>
      <c r="K5501" s="1">
        <v>481754</v>
      </c>
      <c r="L5501" s="1">
        <v>0</v>
      </c>
      <c r="M5501" s="1">
        <f t="array" ref="M5501">SUMPRODUCT(MAX(ISNUMBER(SEARCH('Class Rules'!$B$6:$B$85,$E5501))*ISNUMBER(SEARCH('Class Rules'!$C$6:$C$85,$F5501))*'Class Rules'!$A$6:$A$85))</f>
        <v>0</v>
      </c>
      <c r="N5501" s="1" t="str">
        <f t="array" ref="N5501">IF($M5501=0,'Class Rules'!$D$3,INDEX('Class Rules'!$D$6:$D$85,MATCH($M5501,'Class Rules'!$A$6:$A$85,0)))</f>
        <v>Passenger LDV</v>
      </c>
      <c r="O5501" s="1" t="str">
        <f t="array" ref="O5501">IF(SUMPRODUCT(MAX(ISNUMBER(SEARCH(Fuel_Rules!$A$6:$A$30,$E5501))*ISNUMBER(SEARCH(Fuel_Rules!$B$6:$B$30,$F5501))*(Fuel_Rules!$A$6:$A$30&lt;&gt;"")))&gt;0,"Plug-in hybrid",IF($G5501="Diesel","Diesel","Gasoline"))</f>
        <v>Gasoline</v>
      </c>
    </row>
    <row r="5502" spans="1:15" ht="15" customHeight="1" x14ac:dyDescent="0.25">
      <c r="A5502" s="1">
        <v>2022</v>
      </c>
      <c r="B5502" s="1" t="s">
        <v>7830</v>
      </c>
      <c r="C5502" s="1" t="s">
        <v>480</v>
      </c>
      <c r="D5502" s="1" t="s">
        <v>7889</v>
      </c>
      <c r="E5502" s="1" t="s">
        <v>435</v>
      </c>
      <c r="F5502" s="1" t="s">
        <v>482</v>
      </c>
      <c r="G5502" s="1" t="s">
        <v>103</v>
      </c>
      <c r="H5502" s="1" t="s">
        <v>437</v>
      </c>
      <c r="I5502" s="1">
        <v>3</v>
      </c>
      <c r="J5502" s="1">
        <v>2023</v>
      </c>
      <c r="K5502" s="1">
        <v>601804</v>
      </c>
      <c r="L5502" s="1">
        <v>0</v>
      </c>
      <c r="M5502" s="1">
        <f t="array" ref="M5502">SUMPRODUCT(MAX(ISNUMBER(SEARCH('Class Rules'!$B$6:$B$85,$E5502))*ISNUMBER(SEARCH('Class Rules'!$C$6:$C$85,$F5502))*'Class Rules'!$A$6:$A$85))</f>
        <v>0</v>
      </c>
      <c r="N5502" s="1" t="str">
        <f t="array" ref="N5502">IF($M5502=0,'Class Rules'!$D$3,INDEX('Class Rules'!$D$6:$D$85,MATCH($M5502,'Class Rules'!$A$6:$A$85,0)))</f>
        <v>Passenger LDV</v>
      </c>
      <c r="O5502" s="1" t="str">
        <f t="array" ref="O5502">IF(SUMPRODUCT(MAX(ISNUMBER(SEARCH(Fuel_Rules!$A$6:$A$30,$E5502))*ISNUMBER(SEARCH(Fuel_Rules!$B$6:$B$30,$F5502))*(Fuel_Rules!$A$6:$A$30&lt;&gt;"")))&gt;0,"Plug-in hybrid",IF($G5502="Diesel","Diesel","Gasoline"))</f>
        <v>Gasoline</v>
      </c>
    </row>
    <row r="5503" spans="1:15" ht="15" customHeight="1" x14ac:dyDescent="0.25">
      <c r="A5503" s="1">
        <v>2022</v>
      </c>
      <c r="B5503" s="1" t="s">
        <v>7830</v>
      </c>
      <c r="C5503" s="1" t="s">
        <v>483</v>
      </c>
      <c r="D5503" s="1" t="s">
        <v>7890</v>
      </c>
      <c r="E5503" s="1" t="s">
        <v>435</v>
      </c>
      <c r="F5503" s="1" t="s">
        <v>485</v>
      </c>
      <c r="G5503" s="1" t="s">
        <v>103</v>
      </c>
      <c r="H5503" s="1" t="s">
        <v>437</v>
      </c>
      <c r="I5503" s="1">
        <v>2</v>
      </c>
      <c r="J5503" s="1">
        <v>2023</v>
      </c>
      <c r="K5503" s="1">
        <v>446734</v>
      </c>
      <c r="L5503" s="1">
        <v>0</v>
      </c>
      <c r="M5503" s="1">
        <f t="array" ref="M5503">SUMPRODUCT(MAX(ISNUMBER(SEARCH('Class Rules'!$B$6:$B$85,$E5503))*ISNUMBER(SEARCH('Class Rules'!$C$6:$C$85,$F5503))*'Class Rules'!$A$6:$A$85))</f>
        <v>0</v>
      </c>
      <c r="N5503" s="1" t="str">
        <f t="array" ref="N5503">IF($M5503=0,'Class Rules'!$D$3,INDEX('Class Rules'!$D$6:$D$85,MATCH($M5503,'Class Rules'!$A$6:$A$85,0)))</f>
        <v>Passenger LDV</v>
      </c>
      <c r="O5503" s="1" t="str">
        <f t="array" ref="O5503">IF(SUMPRODUCT(MAX(ISNUMBER(SEARCH(Fuel_Rules!$A$6:$A$30,$E5503))*ISNUMBER(SEARCH(Fuel_Rules!$B$6:$B$30,$F5503))*(Fuel_Rules!$A$6:$A$30&lt;&gt;"")))&gt;0,"Plug-in hybrid",IF($G5503="Diesel","Diesel","Gasoline"))</f>
        <v>Plug-in hybrid</v>
      </c>
    </row>
    <row r="5504" spans="1:15" ht="15" customHeight="1" x14ac:dyDescent="0.25">
      <c r="A5504" s="1">
        <v>2022</v>
      </c>
      <c r="B5504" s="1" t="s">
        <v>7830</v>
      </c>
      <c r="C5504" s="1" t="s">
        <v>486</v>
      </c>
      <c r="D5504" s="1" t="s">
        <v>7891</v>
      </c>
      <c r="E5504" s="1" t="s">
        <v>435</v>
      </c>
      <c r="F5504" s="1" t="s">
        <v>488</v>
      </c>
      <c r="G5504" s="1" t="s">
        <v>103</v>
      </c>
      <c r="H5504" s="1" t="s">
        <v>298</v>
      </c>
      <c r="I5504" s="1">
        <v>2</v>
      </c>
      <c r="J5504" s="1">
        <v>2023</v>
      </c>
      <c r="K5504" s="1">
        <v>304038</v>
      </c>
      <c r="L5504" s="1">
        <v>0</v>
      </c>
      <c r="M5504" s="1">
        <f t="array" ref="M5504">SUMPRODUCT(MAX(ISNUMBER(SEARCH('Class Rules'!$B$6:$B$85,$E5504))*ISNUMBER(SEARCH('Class Rules'!$C$6:$C$85,$F5504))*'Class Rules'!$A$6:$A$85))</f>
        <v>0</v>
      </c>
      <c r="N5504" s="1" t="str">
        <f t="array" ref="N5504">IF($M5504=0,'Class Rules'!$D$3,INDEX('Class Rules'!$D$6:$D$85,MATCH($M5504,'Class Rules'!$A$6:$A$85,0)))</f>
        <v>Passenger LDV</v>
      </c>
      <c r="O5504" s="1" t="str">
        <f t="array" ref="O5504">IF(SUMPRODUCT(MAX(ISNUMBER(SEARCH(Fuel_Rules!$A$6:$A$30,$E5504))*ISNUMBER(SEARCH(Fuel_Rules!$B$6:$B$30,$F5504))*(Fuel_Rules!$A$6:$A$30&lt;&gt;"")))&gt;0,"Plug-in hybrid",IF($G5504="Diesel","Diesel","Gasoline"))</f>
        <v>Gasoline</v>
      </c>
    </row>
    <row r="5505" spans="1:15" ht="15" customHeight="1" x14ac:dyDescent="0.25">
      <c r="A5505" s="1">
        <v>2022</v>
      </c>
      <c r="B5505" s="1" t="s">
        <v>7830</v>
      </c>
      <c r="C5505" s="1" t="s">
        <v>492</v>
      </c>
      <c r="D5505" s="1" t="s">
        <v>7892</v>
      </c>
      <c r="E5505" s="1" t="s">
        <v>435</v>
      </c>
      <c r="F5505" s="1" t="s">
        <v>494</v>
      </c>
      <c r="G5505" s="1" t="s">
        <v>103</v>
      </c>
      <c r="H5505" s="1" t="s">
        <v>437</v>
      </c>
      <c r="I5505" s="1">
        <v>2</v>
      </c>
      <c r="J5505" s="1">
        <v>2023</v>
      </c>
      <c r="K5505" s="1">
        <v>464578</v>
      </c>
      <c r="L5505" s="1">
        <v>0</v>
      </c>
      <c r="M5505" s="1">
        <f t="array" ref="M5505">SUMPRODUCT(MAX(ISNUMBER(SEARCH('Class Rules'!$B$6:$B$85,$E5505))*ISNUMBER(SEARCH('Class Rules'!$C$6:$C$85,$F5505))*'Class Rules'!$A$6:$A$85))</f>
        <v>0</v>
      </c>
      <c r="N5505" s="1" t="str">
        <f t="array" ref="N5505">IF($M5505=0,'Class Rules'!$D$3,INDEX('Class Rules'!$D$6:$D$85,MATCH($M5505,'Class Rules'!$A$6:$A$85,0)))</f>
        <v>Passenger LDV</v>
      </c>
      <c r="O5505" s="1" t="str">
        <f t="array" ref="O5505">IF(SUMPRODUCT(MAX(ISNUMBER(SEARCH(Fuel_Rules!$A$6:$A$30,$E5505))*ISNUMBER(SEARCH(Fuel_Rules!$B$6:$B$30,$F5505))*(Fuel_Rules!$A$6:$A$30&lt;&gt;"")))&gt;0,"Plug-in hybrid",IF($G5505="Diesel","Diesel","Gasoline"))</f>
        <v>Gasoline</v>
      </c>
    </row>
    <row r="5506" spans="1:15" ht="15" customHeight="1" x14ac:dyDescent="0.25">
      <c r="A5506" s="1">
        <v>2022</v>
      </c>
      <c r="B5506" s="1" t="s">
        <v>7830</v>
      </c>
      <c r="C5506" s="1" t="s">
        <v>507</v>
      </c>
      <c r="D5506" s="1" t="s">
        <v>7893</v>
      </c>
      <c r="E5506" s="1" t="s">
        <v>435</v>
      </c>
      <c r="F5506" s="1" t="s">
        <v>509</v>
      </c>
      <c r="G5506" s="1" t="s">
        <v>103</v>
      </c>
      <c r="H5506" s="1" t="s">
        <v>437</v>
      </c>
      <c r="I5506" s="1">
        <v>3</v>
      </c>
      <c r="J5506" s="1">
        <v>2023</v>
      </c>
      <c r="K5506" s="1">
        <v>790125</v>
      </c>
      <c r="L5506" s="1">
        <v>0</v>
      </c>
      <c r="M5506" s="1">
        <f t="array" ref="M5506">SUMPRODUCT(MAX(ISNUMBER(SEARCH('Class Rules'!$B$6:$B$85,$E5506))*ISNUMBER(SEARCH('Class Rules'!$C$6:$C$85,$F5506))*'Class Rules'!$A$6:$A$85))</f>
        <v>0</v>
      </c>
      <c r="N5506" s="1" t="str">
        <f t="array" ref="N5506">IF($M5506=0,'Class Rules'!$D$3,INDEX('Class Rules'!$D$6:$D$85,MATCH($M5506,'Class Rules'!$A$6:$A$85,0)))</f>
        <v>Passenger LDV</v>
      </c>
      <c r="O5506" s="1" t="str">
        <f t="array" ref="O5506">IF(SUMPRODUCT(MAX(ISNUMBER(SEARCH(Fuel_Rules!$A$6:$A$30,$E5506))*ISNUMBER(SEARCH(Fuel_Rules!$B$6:$B$30,$F5506))*(Fuel_Rules!$A$6:$A$30&lt;&gt;"")))&gt;0,"Plug-in hybrid",IF($G5506="Diesel","Diesel","Gasoline"))</f>
        <v>Gasoline</v>
      </c>
    </row>
    <row r="5507" spans="1:15" ht="15" customHeight="1" x14ac:dyDescent="0.25">
      <c r="A5507" s="1">
        <v>2022</v>
      </c>
      <c r="B5507" s="1" t="s">
        <v>7830</v>
      </c>
      <c r="C5507" s="1" t="s">
        <v>510</v>
      </c>
      <c r="D5507" s="1" t="s">
        <v>7894</v>
      </c>
      <c r="E5507" s="1" t="s">
        <v>435</v>
      </c>
      <c r="F5507" s="1" t="s">
        <v>512</v>
      </c>
      <c r="G5507" s="1" t="s">
        <v>103</v>
      </c>
      <c r="H5507" s="1" t="s">
        <v>437</v>
      </c>
      <c r="I5507" s="1">
        <v>3</v>
      </c>
      <c r="J5507" s="1">
        <v>2023</v>
      </c>
      <c r="K5507" s="1">
        <v>693337</v>
      </c>
      <c r="L5507" s="1">
        <v>0</v>
      </c>
      <c r="M5507" s="1">
        <f t="array" ref="M5507">SUMPRODUCT(MAX(ISNUMBER(SEARCH('Class Rules'!$B$6:$B$85,$E5507))*ISNUMBER(SEARCH('Class Rules'!$C$6:$C$85,$F5507))*'Class Rules'!$A$6:$A$85))</f>
        <v>0</v>
      </c>
      <c r="N5507" s="1" t="str">
        <f t="array" ref="N5507">IF($M5507=0,'Class Rules'!$D$3,INDEX('Class Rules'!$D$6:$D$85,MATCH($M5507,'Class Rules'!$A$6:$A$85,0)))</f>
        <v>Passenger LDV</v>
      </c>
      <c r="O5507" s="1" t="str">
        <f t="array" ref="O5507">IF(SUMPRODUCT(MAX(ISNUMBER(SEARCH(Fuel_Rules!$A$6:$A$30,$E5507))*ISNUMBER(SEARCH(Fuel_Rules!$B$6:$B$30,$F5507))*(Fuel_Rules!$A$6:$A$30&lt;&gt;"")))&gt;0,"Plug-in hybrid",IF($G5507="Diesel","Diesel","Gasoline"))</f>
        <v>Gasoline</v>
      </c>
    </row>
    <row r="5508" spans="1:15" ht="15" customHeight="1" x14ac:dyDescent="0.25">
      <c r="A5508" s="1">
        <v>2022</v>
      </c>
      <c r="B5508" s="1" t="s">
        <v>7830</v>
      </c>
      <c r="C5508" s="1" t="s">
        <v>513</v>
      </c>
      <c r="D5508" s="1" t="s">
        <v>7895</v>
      </c>
      <c r="E5508" s="1" t="s">
        <v>435</v>
      </c>
      <c r="F5508" s="1" t="s">
        <v>515</v>
      </c>
      <c r="G5508" s="1" t="s">
        <v>103</v>
      </c>
      <c r="H5508" s="1" t="s">
        <v>437</v>
      </c>
      <c r="I5508" s="1">
        <v>1.5</v>
      </c>
      <c r="J5508" s="1">
        <v>2023</v>
      </c>
      <c r="K5508" s="1">
        <v>289633</v>
      </c>
      <c r="L5508" s="1">
        <v>0</v>
      </c>
      <c r="M5508" s="1">
        <f t="array" ref="M5508">SUMPRODUCT(MAX(ISNUMBER(SEARCH('Class Rules'!$B$6:$B$85,$E5508))*ISNUMBER(SEARCH('Class Rules'!$C$6:$C$85,$F5508))*'Class Rules'!$A$6:$A$85))</f>
        <v>0</v>
      </c>
      <c r="N5508" s="1" t="str">
        <f t="array" ref="N5508">IF($M5508=0,'Class Rules'!$D$3,INDEX('Class Rules'!$D$6:$D$85,MATCH($M5508,'Class Rules'!$A$6:$A$85,0)))</f>
        <v>Passenger LDV</v>
      </c>
      <c r="O5508" s="1" t="str">
        <f t="array" ref="O5508">IF(SUMPRODUCT(MAX(ISNUMBER(SEARCH(Fuel_Rules!$A$6:$A$30,$E5508))*ISNUMBER(SEARCH(Fuel_Rules!$B$6:$B$30,$F5508))*(Fuel_Rules!$A$6:$A$30&lt;&gt;"")))&gt;0,"Plug-in hybrid",IF($G5508="Diesel","Diesel","Gasoline"))</f>
        <v>Gasoline</v>
      </c>
    </row>
    <row r="5509" spans="1:15" ht="15" customHeight="1" x14ac:dyDescent="0.25">
      <c r="A5509" s="1">
        <v>2022</v>
      </c>
      <c r="B5509" s="1" t="s">
        <v>7830</v>
      </c>
      <c r="C5509" s="1" t="s">
        <v>516</v>
      </c>
      <c r="D5509" s="1" t="s">
        <v>7896</v>
      </c>
      <c r="E5509" s="1" t="s">
        <v>435</v>
      </c>
      <c r="F5509" s="1" t="s">
        <v>518</v>
      </c>
      <c r="G5509" s="1" t="s">
        <v>103</v>
      </c>
      <c r="H5509" s="1" t="s">
        <v>437</v>
      </c>
      <c r="I5509" s="1">
        <v>3</v>
      </c>
      <c r="J5509" s="1">
        <v>2023</v>
      </c>
      <c r="K5509" s="1">
        <v>831037</v>
      </c>
      <c r="L5509" s="1">
        <v>0</v>
      </c>
      <c r="M5509" s="1">
        <f t="array" ref="M5509">SUMPRODUCT(MAX(ISNUMBER(SEARCH('Class Rules'!$B$6:$B$85,$E5509))*ISNUMBER(SEARCH('Class Rules'!$C$6:$C$85,$F5509))*'Class Rules'!$A$6:$A$85))</f>
        <v>0</v>
      </c>
      <c r="N5509" s="1" t="str">
        <f t="array" ref="N5509">IF($M5509=0,'Class Rules'!$D$3,INDEX('Class Rules'!$D$6:$D$85,MATCH($M5509,'Class Rules'!$A$6:$A$85,0)))</f>
        <v>Passenger LDV</v>
      </c>
      <c r="O5509" s="1" t="str">
        <f t="array" ref="O5509">IF(SUMPRODUCT(MAX(ISNUMBER(SEARCH(Fuel_Rules!$A$6:$A$30,$E5509))*ISNUMBER(SEARCH(Fuel_Rules!$B$6:$B$30,$F5509))*(Fuel_Rules!$A$6:$A$30&lt;&gt;"")))&gt;0,"Plug-in hybrid",IF($G5509="Diesel","Diesel","Gasoline"))</f>
        <v>Gasoline</v>
      </c>
    </row>
    <row r="5510" spans="1:15" ht="15" customHeight="1" x14ac:dyDescent="0.25">
      <c r="A5510" s="1">
        <v>2022</v>
      </c>
      <c r="B5510" s="1" t="s">
        <v>7830</v>
      </c>
      <c r="C5510" s="1" t="s">
        <v>519</v>
      </c>
      <c r="D5510" s="1" t="s">
        <v>7897</v>
      </c>
      <c r="E5510" s="1" t="s">
        <v>435</v>
      </c>
      <c r="F5510" s="1" t="s">
        <v>521</v>
      </c>
      <c r="G5510" s="1" t="s">
        <v>103</v>
      </c>
      <c r="H5510" s="1" t="s">
        <v>437</v>
      </c>
      <c r="I5510" s="1">
        <v>2</v>
      </c>
      <c r="J5510" s="1">
        <v>2023</v>
      </c>
      <c r="K5510" s="1">
        <v>397827</v>
      </c>
      <c r="L5510" s="1">
        <v>0</v>
      </c>
      <c r="M5510" s="1">
        <f t="array" ref="M5510">SUMPRODUCT(MAX(ISNUMBER(SEARCH('Class Rules'!$B$6:$B$85,$E5510))*ISNUMBER(SEARCH('Class Rules'!$C$6:$C$85,$F5510))*'Class Rules'!$A$6:$A$85))</f>
        <v>0</v>
      </c>
      <c r="N5510" s="1" t="str">
        <f t="array" ref="N5510">IF($M5510=0,'Class Rules'!$D$3,INDEX('Class Rules'!$D$6:$D$85,MATCH($M5510,'Class Rules'!$A$6:$A$85,0)))</f>
        <v>Passenger LDV</v>
      </c>
      <c r="O5510" s="1" t="str">
        <f t="array" ref="O5510">IF(SUMPRODUCT(MAX(ISNUMBER(SEARCH(Fuel_Rules!$A$6:$A$30,$E5510))*ISNUMBER(SEARCH(Fuel_Rules!$B$6:$B$30,$F5510))*(Fuel_Rules!$A$6:$A$30&lt;&gt;"")))&gt;0,"Plug-in hybrid",IF($G5510="Diesel","Diesel","Gasoline"))</f>
        <v>Gasoline</v>
      </c>
    </row>
    <row r="5511" spans="1:15" ht="15" customHeight="1" x14ac:dyDescent="0.25">
      <c r="A5511" s="1">
        <v>2022</v>
      </c>
      <c r="B5511" s="1" t="s">
        <v>7830</v>
      </c>
      <c r="C5511" s="1" t="s">
        <v>522</v>
      </c>
      <c r="D5511" s="1" t="s">
        <v>7898</v>
      </c>
      <c r="E5511" s="1" t="s">
        <v>435</v>
      </c>
      <c r="F5511" s="1" t="s">
        <v>524</v>
      </c>
      <c r="G5511" s="1" t="s">
        <v>103</v>
      </c>
      <c r="H5511" s="1" t="s">
        <v>437</v>
      </c>
      <c r="I5511" s="1">
        <v>3</v>
      </c>
      <c r="J5511" s="1">
        <v>2023</v>
      </c>
      <c r="K5511" s="1">
        <v>669929</v>
      </c>
      <c r="L5511" s="1">
        <v>0</v>
      </c>
      <c r="M5511" s="1">
        <f t="array" ref="M5511">SUMPRODUCT(MAX(ISNUMBER(SEARCH('Class Rules'!$B$6:$B$85,$E5511))*ISNUMBER(SEARCH('Class Rules'!$C$6:$C$85,$F5511))*'Class Rules'!$A$6:$A$85))</f>
        <v>0</v>
      </c>
      <c r="N5511" s="1" t="str">
        <f t="array" ref="N5511">IF($M5511=0,'Class Rules'!$D$3,INDEX('Class Rules'!$D$6:$D$85,MATCH($M5511,'Class Rules'!$A$6:$A$85,0)))</f>
        <v>Passenger LDV</v>
      </c>
      <c r="O5511" s="1" t="str">
        <f t="array" ref="O5511">IF(SUMPRODUCT(MAX(ISNUMBER(SEARCH(Fuel_Rules!$A$6:$A$30,$E5511))*ISNUMBER(SEARCH(Fuel_Rules!$B$6:$B$30,$F5511))*(Fuel_Rules!$A$6:$A$30&lt;&gt;"")))&gt;0,"Plug-in hybrid",IF($G5511="Diesel","Diesel","Gasoline"))</f>
        <v>Plug-in hybrid</v>
      </c>
    </row>
    <row r="5512" spans="1:15" ht="15" customHeight="1" x14ac:dyDescent="0.25">
      <c r="A5512" s="1">
        <v>2022</v>
      </c>
      <c r="B5512" s="1" t="s">
        <v>7830</v>
      </c>
      <c r="C5512" s="1" t="s">
        <v>525</v>
      </c>
      <c r="D5512" s="1" t="s">
        <v>7899</v>
      </c>
      <c r="E5512" s="1" t="s">
        <v>435</v>
      </c>
      <c r="F5512" s="1" t="s">
        <v>527</v>
      </c>
      <c r="G5512" s="1" t="s">
        <v>103</v>
      </c>
      <c r="H5512" s="1" t="s">
        <v>298</v>
      </c>
      <c r="I5512" s="1">
        <v>3</v>
      </c>
      <c r="J5512" s="1">
        <v>2023</v>
      </c>
      <c r="K5512" s="1">
        <v>711685</v>
      </c>
      <c r="L5512" s="1">
        <v>0</v>
      </c>
      <c r="M5512" s="1">
        <f t="array" ref="M5512">SUMPRODUCT(MAX(ISNUMBER(SEARCH('Class Rules'!$B$6:$B$85,$E5512))*ISNUMBER(SEARCH('Class Rules'!$C$6:$C$85,$F5512))*'Class Rules'!$A$6:$A$85))</f>
        <v>0</v>
      </c>
      <c r="N5512" s="1" t="str">
        <f t="array" ref="N5512">IF($M5512=0,'Class Rules'!$D$3,INDEX('Class Rules'!$D$6:$D$85,MATCH($M5512,'Class Rules'!$A$6:$A$85,0)))</f>
        <v>Passenger LDV</v>
      </c>
      <c r="O5512" s="1" t="str">
        <f t="array" ref="O5512">IF(SUMPRODUCT(MAX(ISNUMBER(SEARCH(Fuel_Rules!$A$6:$A$30,$E5512))*ISNUMBER(SEARCH(Fuel_Rules!$B$6:$B$30,$F5512))*(Fuel_Rules!$A$6:$A$30&lt;&gt;"")))&gt;0,"Plug-in hybrid",IF($G5512="Diesel","Diesel","Gasoline"))</f>
        <v>Gasoline</v>
      </c>
    </row>
    <row r="5513" spans="1:15" ht="15" customHeight="1" x14ac:dyDescent="0.25">
      <c r="A5513" s="1">
        <v>2022</v>
      </c>
      <c r="B5513" s="1" t="s">
        <v>7830</v>
      </c>
      <c r="C5513" s="1" t="s">
        <v>528</v>
      </c>
      <c r="D5513" s="1" t="s">
        <v>7900</v>
      </c>
      <c r="E5513" s="1" t="s">
        <v>435</v>
      </c>
      <c r="F5513" s="1" t="s">
        <v>530</v>
      </c>
      <c r="G5513" s="1" t="s">
        <v>103</v>
      </c>
      <c r="H5513" s="1" t="s">
        <v>298</v>
      </c>
      <c r="I5513" s="1">
        <v>1.5</v>
      </c>
      <c r="J5513" s="1">
        <v>2023</v>
      </c>
      <c r="K5513" s="1">
        <v>298627</v>
      </c>
      <c r="L5513" s="1">
        <v>0</v>
      </c>
      <c r="M5513" s="1">
        <f t="array" ref="M5513">SUMPRODUCT(MAX(ISNUMBER(SEARCH('Class Rules'!$B$6:$B$85,$E5513))*ISNUMBER(SEARCH('Class Rules'!$C$6:$C$85,$F5513))*'Class Rules'!$A$6:$A$85))</f>
        <v>0</v>
      </c>
      <c r="N5513" s="1" t="str">
        <f t="array" ref="N5513">IF($M5513=0,'Class Rules'!$D$3,INDEX('Class Rules'!$D$6:$D$85,MATCH($M5513,'Class Rules'!$A$6:$A$85,0)))</f>
        <v>Passenger LDV</v>
      </c>
      <c r="O5513" s="1" t="str">
        <f t="array" ref="O5513">IF(SUMPRODUCT(MAX(ISNUMBER(SEARCH(Fuel_Rules!$A$6:$A$30,$E5513))*ISNUMBER(SEARCH(Fuel_Rules!$B$6:$B$30,$F5513))*(Fuel_Rules!$A$6:$A$30&lt;&gt;"")))&gt;0,"Plug-in hybrid",IF($G5513="Diesel","Diesel","Gasoline"))</f>
        <v>Gasoline</v>
      </c>
    </row>
    <row r="5514" spans="1:15" ht="15" customHeight="1" x14ac:dyDescent="0.25">
      <c r="A5514" s="1">
        <v>2022</v>
      </c>
      <c r="B5514" s="1" t="s">
        <v>7830</v>
      </c>
      <c r="C5514" s="1" t="s">
        <v>531</v>
      </c>
      <c r="D5514" s="1" t="s">
        <v>7901</v>
      </c>
      <c r="E5514" s="1" t="s">
        <v>435</v>
      </c>
      <c r="F5514" s="1" t="s">
        <v>533</v>
      </c>
      <c r="G5514" s="1" t="s">
        <v>103</v>
      </c>
      <c r="H5514" s="1" t="s">
        <v>437</v>
      </c>
      <c r="I5514" s="1">
        <v>4.4000000000000004</v>
      </c>
      <c r="J5514" s="1">
        <v>2023</v>
      </c>
      <c r="K5514" s="1">
        <v>1145250</v>
      </c>
      <c r="L5514" s="1">
        <v>0</v>
      </c>
      <c r="M5514" s="1">
        <f t="array" ref="M5514">SUMPRODUCT(MAX(ISNUMBER(SEARCH('Class Rules'!$B$6:$B$85,$E5514))*ISNUMBER(SEARCH('Class Rules'!$C$6:$C$85,$F5514))*'Class Rules'!$A$6:$A$85))</f>
        <v>0</v>
      </c>
      <c r="N5514" s="1" t="str">
        <f t="array" ref="N5514">IF($M5514=0,'Class Rules'!$D$3,INDEX('Class Rules'!$D$6:$D$85,MATCH($M5514,'Class Rules'!$A$6:$A$85,0)))</f>
        <v>Passenger LDV</v>
      </c>
      <c r="O5514" s="1" t="str">
        <f t="array" ref="O5514">IF(SUMPRODUCT(MAX(ISNUMBER(SEARCH(Fuel_Rules!$A$6:$A$30,$E5514))*ISNUMBER(SEARCH(Fuel_Rules!$B$6:$B$30,$F5514))*(Fuel_Rules!$A$6:$A$30&lt;&gt;"")))&gt;0,"Plug-in hybrid",IF($G5514="Diesel","Diesel","Gasoline"))</f>
        <v>Gasoline</v>
      </c>
    </row>
    <row r="5515" spans="1:15" ht="15" customHeight="1" x14ac:dyDescent="0.25">
      <c r="A5515" s="1">
        <v>2022</v>
      </c>
      <c r="B5515" s="1" t="s">
        <v>7830</v>
      </c>
      <c r="C5515" s="1" t="s">
        <v>534</v>
      </c>
      <c r="D5515" s="1" t="s">
        <v>7902</v>
      </c>
      <c r="E5515" s="1" t="s">
        <v>435</v>
      </c>
      <c r="F5515" s="1" t="s">
        <v>536</v>
      </c>
      <c r="G5515" s="1" t="s">
        <v>103</v>
      </c>
      <c r="H5515" s="1" t="s">
        <v>437</v>
      </c>
      <c r="I5515" s="1">
        <v>2</v>
      </c>
      <c r="J5515" s="1">
        <v>2023</v>
      </c>
      <c r="K5515" s="1">
        <v>376215</v>
      </c>
      <c r="L5515" s="1">
        <v>0</v>
      </c>
      <c r="M5515" s="1">
        <f t="array" ref="M5515">SUMPRODUCT(MAX(ISNUMBER(SEARCH('Class Rules'!$B$6:$B$85,$E5515))*ISNUMBER(SEARCH('Class Rules'!$C$6:$C$85,$F5515))*'Class Rules'!$A$6:$A$85))</f>
        <v>0</v>
      </c>
      <c r="N5515" s="1" t="str">
        <f t="array" ref="N5515">IF($M5515=0,'Class Rules'!$D$3,INDEX('Class Rules'!$D$6:$D$85,MATCH($M5515,'Class Rules'!$A$6:$A$85,0)))</f>
        <v>Passenger LDV</v>
      </c>
      <c r="O5515" s="1" t="str">
        <f t="array" ref="O5515">IF(SUMPRODUCT(MAX(ISNUMBER(SEARCH(Fuel_Rules!$A$6:$A$30,$E5515))*ISNUMBER(SEARCH(Fuel_Rules!$B$6:$B$30,$F5515))*(Fuel_Rules!$A$6:$A$30&lt;&gt;"")))&gt;0,"Plug-in hybrid",IF($G5515="Diesel","Diesel","Gasoline"))</f>
        <v>Plug-in hybrid</v>
      </c>
    </row>
    <row r="5516" spans="1:15" ht="15" customHeight="1" x14ac:dyDescent="0.25">
      <c r="A5516" s="1">
        <v>2022</v>
      </c>
      <c r="B5516" s="1" t="s">
        <v>7830</v>
      </c>
      <c r="C5516" s="1" t="s">
        <v>537</v>
      </c>
      <c r="D5516" s="1" t="s">
        <v>7903</v>
      </c>
      <c r="E5516" s="1" t="s">
        <v>435</v>
      </c>
      <c r="F5516" s="1" t="s">
        <v>539</v>
      </c>
      <c r="G5516" s="1" t="s">
        <v>103</v>
      </c>
      <c r="H5516" s="1" t="s">
        <v>437</v>
      </c>
      <c r="I5516" s="1">
        <v>3</v>
      </c>
      <c r="J5516" s="1">
        <v>2023</v>
      </c>
      <c r="K5516" s="1">
        <v>571584</v>
      </c>
      <c r="L5516" s="1">
        <v>0</v>
      </c>
      <c r="M5516" s="1">
        <f t="array" ref="M5516">SUMPRODUCT(MAX(ISNUMBER(SEARCH('Class Rules'!$B$6:$B$85,$E5516))*ISNUMBER(SEARCH('Class Rules'!$C$6:$C$85,$F5516))*'Class Rules'!$A$6:$A$85))</f>
        <v>0</v>
      </c>
      <c r="N5516" s="1" t="str">
        <f t="array" ref="N5516">IF($M5516=0,'Class Rules'!$D$3,INDEX('Class Rules'!$D$6:$D$85,MATCH($M5516,'Class Rules'!$A$6:$A$85,0)))</f>
        <v>Passenger LDV</v>
      </c>
      <c r="O5516" s="1" t="str">
        <f t="array" ref="O5516">IF(SUMPRODUCT(MAX(ISNUMBER(SEARCH(Fuel_Rules!$A$6:$A$30,$E5516))*ISNUMBER(SEARCH(Fuel_Rules!$B$6:$B$30,$F5516))*(Fuel_Rules!$A$6:$A$30&lt;&gt;"")))&gt;0,"Plug-in hybrid",IF($G5516="Diesel","Diesel","Gasoline"))</f>
        <v>Gasoline</v>
      </c>
    </row>
    <row r="5517" spans="1:15" ht="15" customHeight="1" x14ac:dyDescent="0.25">
      <c r="A5517" s="1">
        <v>2022</v>
      </c>
      <c r="B5517" s="1" t="s">
        <v>7830</v>
      </c>
      <c r="C5517" s="1" t="s">
        <v>540</v>
      </c>
      <c r="D5517" s="1" t="s">
        <v>7904</v>
      </c>
      <c r="E5517" s="1" t="s">
        <v>435</v>
      </c>
      <c r="F5517" s="1" t="s">
        <v>542</v>
      </c>
      <c r="G5517" s="1" t="s">
        <v>103</v>
      </c>
      <c r="H5517" s="1" t="s">
        <v>437</v>
      </c>
      <c r="I5517" s="1">
        <v>2</v>
      </c>
      <c r="J5517" s="1">
        <v>2023</v>
      </c>
      <c r="K5517" s="1">
        <v>398950</v>
      </c>
      <c r="L5517" s="1">
        <v>0</v>
      </c>
      <c r="M5517" s="1">
        <f t="array" ref="M5517">SUMPRODUCT(MAX(ISNUMBER(SEARCH('Class Rules'!$B$6:$B$85,$E5517))*ISNUMBER(SEARCH('Class Rules'!$C$6:$C$85,$F5517))*'Class Rules'!$A$6:$A$85))</f>
        <v>0</v>
      </c>
      <c r="N5517" s="1" t="str">
        <f t="array" ref="N5517">IF($M5517=0,'Class Rules'!$D$3,INDEX('Class Rules'!$D$6:$D$85,MATCH($M5517,'Class Rules'!$A$6:$A$85,0)))</f>
        <v>Passenger LDV</v>
      </c>
      <c r="O5517" s="1" t="str">
        <f t="array" ref="O5517">IF(SUMPRODUCT(MAX(ISNUMBER(SEARCH(Fuel_Rules!$A$6:$A$30,$E5517))*ISNUMBER(SEARCH(Fuel_Rules!$B$6:$B$30,$F5517))*(Fuel_Rules!$A$6:$A$30&lt;&gt;"")))&gt;0,"Plug-in hybrid",IF($G5517="Diesel","Diesel","Gasoline"))</f>
        <v>Gasoline</v>
      </c>
    </row>
    <row r="5518" spans="1:15" ht="15" customHeight="1" x14ac:dyDescent="0.25">
      <c r="A5518" s="1">
        <v>2022</v>
      </c>
      <c r="B5518" s="1" t="s">
        <v>7830</v>
      </c>
      <c r="C5518" s="1" t="s">
        <v>552</v>
      </c>
      <c r="D5518" s="1" t="s">
        <v>7905</v>
      </c>
      <c r="E5518" s="1" t="s">
        <v>435</v>
      </c>
      <c r="F5518" s="1" t="s">
        <v>554</v>
      </c>
      <c r="G5518" s="1" t="s">
        <v>103</v>
      </c>
      <c r="H5518" s="1" t="s">
        <v>298</v>
      </c>
      <c r="I5518" s="1">
        <v>2</v>
      </c>
      <c r="J5518" s="1">
        <v>2023</v>
      </c>
      <c r="K5518" s="1">
        <v>505220</v>
      </c>
      <c r="L5518" s="1">
        <v>0</v>
      </c>
      <c r="M5518" s="1">
        <f t="array" ref="M5518">SUMPRODUCT(MAX(ISNUMBER(SEARCH('Class Rules'!$B$6:$B$85,$E5518))*ISNUMBER(SEARCH('Class Rules'!$C$6:$C$85,$F5518))*'Class Rules'!$A$6:$A$85))</f>
        <v>0</v>
      </c>
      <c r="N5518" s="1" t="str">
        <f t="array" ref="N5518">IF($M5518=0,'Class Rules'!$D$3,INDEX('Class Rules'!$D$6:$D$85,MATCH($M5518,'Class Rules'!$A$6:$A$85,0)))</f>
        <v>Passenger LDV</v>
      </c>
      <c r="O5518" s="1" t="str">
        <f t="array" ref="O5518">IF(SUMPRODUCT(MAX(ISNUMBER(SEARCH(Fuel_Rules!$A$6:$A$30,$E5518))*ISNUMBER(SEARCH(Fuel_Rules!$B$6:$B$30,$F5518))*(Fuel_Rules!$A$6:$A$30&lt;&gt;"")))&gt;0,"Plug-in hybrid",IF($G5518="Diesel","Diesel","Gasoline"))</f>
        <v>Gasoline</v>
      </c>
    </row>
    <row r="5519" spans="1:15" ht="15" customHeight="1" x14ac:dyDescent="0.25">
      <c r="A5519" s="1">
        <v>2022</v>
      </c>
      <c r="B5519" s="1" t="s">
        <v>7830</v>
      </c>
      <c r="C5519" s="1" t="s">
        <v>555</v>
      </c>
      <c r="D5519" s="1" t="s">
        <v>7906</v>
      </c>
      <c r="E5519" s="1" t="s">
        <v>435</v>
      </c>
      <c r="F5519" s="1" t="s">
        <v>557</v>
      </c>
      <c r="G5519" s="1" t="s">
        <v>103</v>
      </c>
      <c r="H5519" s="1" t="s">
        <v>298</v>
      </c>
      <c r="I5519" s="1">
        <v>4.4000000000000004</v>
      </c>
      <c r="J5519" s="1">
        <v>2023</v>
      </c>
      <c r="K5519" s="1">
        <v>1096845</v>
      </c>
      <c r="L5519" s="1">
        <v>0</v>
      </c>
      <c r="M5519" s="1">
        <f t="array" ref="M5519">SUMPRODUCT(MAX(ISNUMBER(SEARCH('Class Rules'!$B$6:$B$85,$E5519))*ISNUMBER(SEARCH('Class Rules'!$C$6:$C$85,$F5519))*'Class Rules'!$A$6:$A$85))</f>
        <v>0</v>
      </c>
      <c r="N5519" s="1" t="str">
        <f t="array" ref="N5519">IF($M5519=0,'Class Rules'!$D$3,INDEX('Class Rules'!$D$6:$D$85,MATCH($M5519,'Class Rules'!$A$6:$A$85,0)))</f>
        <v>Passenger LDV</v>
      </c>
      <c r="O5519" s="1" t="str">
        <f t="array" ref="O5519">IF(SUMPRODUCT(MAX(ISNUMBER(SEARCH(Fuel_Rules!$A$6:$A$30,$E5519))*ISNUMBER(SEARCH(Fuel_Rules!$B$6:$B$30,$F5519))*(Fuel_Rules!$A$6:$A$30&lt;&gt;"")))&gt;0,"Plug-in hybrid",IF($G5519="Diesel","Diesel","Gasoline"))</f>
        <v>Gasoline</v>
      </c>
    </row>
    <row r="5520" spans="1:15" ht="15" customHeight="1" x14ac:dyDescent="0.25">
      <c r="A5520" s="1">
        <v>2022</v>
      </c>
      <c r="B5520" s="1" t="s">
        <v>7830</v>
      </c>
      <c r="C5520" s="1" t="s">
        <v>558</v>
      </c>
      <c r="D5520" s="1" t="s">
        <v>7907</v>
      </c>
      <c r="E5520" s="1" t="s">
        <v>435</v>
      </c>
      <c r="F5520" s="1" t="s">
        <v>560</v>
      </c>
      <c r="G5520" s="1" t="s">
        <v>103</v>
      </c>
      <c r="H5520" s="1" t="s">
        <v>298</v>
      </c>
      <c r="I5520" s="1">
        <v>3</v>
      </c>
      <c r="J5520" s="1">
        <v>2023</v>
      </c>
      <c r="K5520" s="1">
        <v>848757</v>
      </c>
      <c r="L5520" s="1">
        <v>0</v>
      </c>
      <c r="M5520" s="1">
        <f t="array" ref="M5520">SUMPRODUCT(MAX(ISNUMBER(SEARCH('Class Rules'!$B$6:$B$85,$E5520))*ISNUMBER(SEARCH('Class Rules'!$C$6:$C$85,$F5520))*'Class Rules'!$A$6:$A$85))</f>
        <v>0</v>
      </c>
      <c r="N5520" s="1" t="str">
        <f t="array" ref="N5520">IF($M5520=0,'Class Rules'!$D$3,INDEX('Class Rules'!$D$6:$D$85,MATCH($M5520,'Class Rules'!$A$6:$A$85,0)))</f>
        <v>Passenger LDV</v>
      </c>
      <c r="O5520" s="1" t="str">
        <f t="array" ref="O5520">IF(SUMPRODUCT(MAX(ISNUMBER(SEARCH(Fuel_Rules!$A$6:$A$30,$E5520))*ISNUMBER(SEARCH(Fuel_Rules!$B$6:$B$30,$F5520))*(Fuel_Rules!$A$6:$A$30&lt;&gt;"")))&gt;0,"Plug-in hybrid",IF($G5520="Diesel","Diesel","Gasoline"))</f>
        <v>Gasoline</v>
      </c>
    </row>
    <row r="5521" spans="1:15" ht="15" customHeight="1" x14ac:dyDescent="0.25">
      <c r="A5521" s="1">
        <v>2022</v>
      </c>
      <c r="B5521" s="1" t="s">
        <v>7830</v>
      </c>
      <c r="C5521" s="1" t="s">
        <v>564</v>
      </c>
      <c r="D5521" s="1" t="s">
        <v>7908</v>
      </c>
      <c r="E5521" s="1" t="s">
        <v>435</v>
      </c>
      <c r="F5521" s="1" t="s">
        <v>566</v>
      </c>
      <c r="G5521" s="1" t="s">
        <v>103</v>
      </c>
      <c r="H5521" s="1" t="s">
        <v>437</v>
      </c>
      <c r="I5521" s="1">
        <v>4.4000000000000004</v>
      </c>
      <c r="J5521" s="1">
        <v>2023</v>
      </c>
      <c r="K5521" s="1">
        <v>1128458</v>
      </c>
      <c r="L5521" s="1">
        <v>0</v>
      </c>
      <c r="M5521" s="1">
        <f t="array" ref="M5521">SUMPRODUCT(MAX(ISNUMBER(SEARCH('Class Rules'!$B$6:$B$85,$E5521))*ISNUMBER(SEARCH('Class Rules'!$C$6:$C$85,$F5521))*'Class Rules'!$A$6:$A$85))</f>
        <v>0</v>
      </c>
      <c r="N5521" s="1" t="str">
        <f t="array" ref="N5521">IF($M5521=0,'Class Rules'!$D$3,INDEX('Class Rules'!$D$6:$D$85,MATCH($M5521,'Class Rules'!$A$6:$A$85,0)))</f>
        <v>Passenger LDV</v>
      </c>
      <c r="O5521" s="1" t="str">
        <f t="array" ref="O5521">IF(SUMPRODUCT(MAX(ISNUMBER(SEARCH(Fuel_Rules!$A$6:$A$30,$E5521))*ISNUMBER(SEARCH(Fuel_Rules!$B$6:$B$30,$F5521))*(Fuel_Rules!$A$6:$A$30&lt;&gt;"")))&gt;0,"Plug-in hybrid",IF($G5521="Diesel","Diesel","Gasoline"))</f>
        <v>Gasoline</v>
      </c>
    </row>
    <row r="5522" spans="1:15" ht="15" customHeight="1" x14ac:dyDescent="0.25">
      <c r="A5522" s="1">
        <v>2022</v>
      </c>
      <c r="B5522" s="1" t="s">
        <v>7830</v>
      </c>
      <c r="C5522" s="1" t="s">
        <v>567</v>
      </c>
      <c r="D5522" s="1" t="s">
        <v>7909</v>
      </c>
      <c r="E5522" s="1" t="s">
        <v>435</v>
      </c>
      <c r="F5522" s="1" t="s">
        <v>569</v>
      </c>
      <c r="G5522" s="1" t="s">
        <v>103</v>
      </c>
      <c r="H5522" s="1" t="s">
        <v>298</v>
      </c>
      <c r="I5522" s="1">
        <v>4.4000000000000004</v>
      </c>
      <c r="J5522" s="1">
        <v>2023</v>
      </c>
      <c r="K5522" s="1">
        <v>1318112</v>
      </c>
      <c r="L5522" s="1">
        <v>0</v>
      </c>
      <c r="M5522" s="1">
        <f t="array" ref="M5522">SUMPRODUCT(MAX(ISNUMBER(SEARCH('Class Rules'!$B$6:$B$85,$E5522))*ISNUMBER(SEARCH('Class Rules'!$C$6:$C$85,$F5522))*'Class Rules'!$A$6:$A$85))</f>
        <v>0</v>
      </c>
      <c r="N5522" s="1" t="str">
        <f t="array" ref="N5522">IF($M5522=0,'Class Rules'!$D$3,INDEX('Class Rules'!$D$6:$D$85,MATCH($M5522,'Class Rules'!$A$6:$A$85,0)))</f>
        <v>Passenger LDV</v>
      </c>
      <c r="O5522" s="1" t="str">
        <f t="array" ref="O5522">IF(SUMPRODUCT(MAX(ISNUMBER(SEARCH(Fuel_Rules!$A$6:$A$30,$E5522))*ISNUMBER(SEARCH(Fuel_Rules!$B$6:$B$30,$F5522))*(Fuel_Rules!$A$6:$A$30&lt;&gt;"")))&gt;0,"Plug-in hybrid",IF($G5522="Diesel","Diesel","Gasoline"))</f>
        <v>Gasoline</v>
      </c>
    </row>
    <row r="5523" spans="1:15" ht="15" customHeight="1" x14ac:dyDescent="0.25">
      <c r="A5523" s="1">
        <v>2022</v>
      </c>
      <c r="B5523" s="1" t="s">
        <v>7830</v>
      </c>
      <c r="C5523" s="1" t="s">
        <v>570</v>
      </c>
      <c r="D5523" s="1" t="s">
        <v>7910</v>
      </c>
      <c r="E5523" s="1" t="s">
        <v>435</v>
      </c>
      <c r="F5523" s="1" t="s">
        <v>572</v>
      </c>
      <c r="G5523" s="1" t="s">
        <v>103</v>
      </c>
      <c r="H5523" s="1" t="s">
        <v>437</v>
      </c>
      <c r="I5523" s="1">
        <v>3</v>
      </c>
      <c r="J5523" s="1">
        <v>2023</v>
      </c>
      <c r="K5523" s="1">
        <v>602801</v>
      </c>
      <c r="L5523" s="1">
        <v>0</v>
      </c>
      <c r="M5523" s="1">
        <f t="array" ref="M5523">SUMPRODUCT(MAX(ISNUMBER(SEARCH('Class Rules'!$B$6:$B$85,$E5523))*ISNUMBER(SEARCH('Class Rules'!$C$6:$C$85,$F5523))*'Class Rules'!$A$6:$A$85))</f>
        <v>0</v>
      </c>
      <c r="N5523" s="1" t="str">
        <f t="array" ref="N5523">IF($M5523=0,'Class Rules'!$D$3,INDEX('Class Rules'!$D$6:$D$85,MATCH($M5523,'Class Rules'!$A$6:$A$85,0)))</f>
        <v>Passenger LDV</v>
      </c>
      <c r="O5523" s="1" t="str">
        <f t="array" ref="O5523">IF(SUMPRODUCT(MAX(ISNUMBER(SEARCH(Fuel_Rules!$A$6:$A$30,$E5523))*ISNUMBER(SEARCH(Fuel_Rules!$B$6:$B$30,$F5523))*(Fuel_Rules!$A$6:$A$30&lt;&gt;"")))&gt;0,"Plug-in hybrid",IF($G5523="Diesel","Diesel","Gasoline"))</f>
        <v>Gasoline</v>
      </c>
    </row>
    <row r="5524" spans="1:15" ht="15" customHeight="1" x14ac:dyDescent="0.25">
      <c r="A5524" s="1">
        <v>2022</v>
      </c>
      <c r="B5524" s="1" t="s">
        <v>7830</v>
      </c>
      <c r="C5524" s="1" t="s">
        <v>573</v>
      </c>
      <c r="D5524" s="1" t="s">
        <v>7911</v>
      </c>
      <c r="E5524" s="1" t="s">
        <v>435</v>
      </c>
      <c r="F5524" s="1" t="s">
        <v>575</v>
      </c>
      <c r="G5524" s="1" t="s">
        <v>103</v>
      </c>
      <c r="H5524" s="1" t="s">
        <v>437</v>
      </c>
      <c r="I5524" s="1">
        <v>4.4000000000000004</v>
      </c>
      <c r="J5524" s="1">
        <v>2023</v>
      </c>
      <c r="K5524" s="1">
        <v>1136395</v>
      </c>
      <c r="L5524" s="1">
        <v>0</v>
      </c>
      <c r="M5524" s="1">
        <f t="array" ref="M5524">SUMPRODUCT(MAX(ISNUMBER(SEARCH('Class Rules'!$B$6:$B$85,$E5524))*ISNUMBER(SEARCH('Class Rules'!$C$6:$C$85,$F5524))*'Class Rules'!$A$6:$A$85))</f>
        <v>0</v>
      </c>
      <c r="N5524" s="1" t="str">
        <f t="array" ref="N5524">IF($M5524=0,'Class Rules'!$D$3,INDEX('Class Rules'!$D$6:$D$85,MATCH($M5524,'Class Rules'!$A$6:$A$85,0)))</f>
        <v>Passenger LDV</v>
      </c>
      <c r="O5524" s="1" t="str">
        <f t="array" ref="O5524">IF(SUMPRODUCT(MAX(ISNUMBER(SEARCH(Fuel_Rules!$A$6:$A$30,$E5524))*ISNUMBER(SEARCH(Fuel_Rules!$B$6:$B$30,$F5524))*(Fuel_Rules!$A$6:$A$30&lt;&gt;"")))&gt;0,"Plug-in hybrid",IF($G5524="Diesel","Diesel","Gasoline"))</f>
        <v>Gasoline</v>
      </c>
    </row>
    <row r="5525" spans="1:15" ht="15" customHeight="1" x14ac:dyDescent="0.25">
      <c r="A5525" s="1">
        <v>2022</v>
      </c>
      <c r="B5525" s="1" t="s">
        <v>7830</v>
      </c>
      <c r="C5525" s="1" t="s">
        <v>573</v>
      </c>
      <c r="D5525" s="1" t="s">
        <v>7912</v>
      </c>
      <c r="E5525" s="1" t="s">
        <v>435</v>
      </c>
      <c r="F5525" s="1" t="s">
        <v>575</v>
      </c>
      <c r="G5525" s="1" t="s">
        <v>103</v>
      </c>
      <c r="H5525" s="1" t="s">
        <v>437</v>
      </c>
      <c r="I5525" s="1">
        <v>4.4000000000000004</v>
      </c>
      <c r="J5525" s="1">
        <v>2023</v>
      </c>
      <c r="K5525" s="1">
        <v>1096240</v>
      </c>
      <c r="L5525" s="1">
        <v>0</v>
      </c>
      <c r="M5525" s="1">
        <f t="array" ref="M5525">SUMPRODUCT(MAX(ISNUMBER(SEARCH('Class Rules'!$B$6:$B$85,$E5525))*ISNUMBER(SEARCH('Class Rules'!$C$6:$C$85,$F5525))*'Class Rules'!$A$6:$A$85))</f>
        <v>0</v>
      </c>
      <c r="N5525" s="1" t="str">
        <f t="array" ref="N5525">IF($M5525=0,'Class Rules'!$D$3,INDEX('Class Rules'!$D$6:$D$85,MATCH($M5525,'Class Rules'!$A$6:$A$85,0)))</f>
        <v>Passenger LDV</v>
      </c>
      <c r="O5525" s="1" t="str">
        <f t="array" ref="O5525">IF(SUMPRODUCT(MAX(ISNUMBER(SEARCH(Fuel_Rules!$A$6:$A$30,$E5525))*ISNUMBER(SEARCH(Fuel_Rules!$B$6:$B$30,$F5525))*(Fuel_Rules!$A$6:$A$30&lt;&gt;"")))&gt;0,"Plug-in hybrid",IF($G5525="Diesel","Diesel","Gasoline"))</f>
        <v>Gasoline</v>
      </c>
    </row>
    <row r="5526" spans="1:15" ht="15" customHeight="1" x14ac:dyDescent="0.25">
      <c r="A5526" s="1">
        <v>2022</v>
      </c>
      <c r="B5526" s="1" t="s">
        <v>7830</v>
      </c>
      <c r="C5526" s="1" t="s">
        <v>576</v>
      </c>
      <c r="D5526" s="1" t="s">
        <v>7913</v>
      </c>
      <c r="E5526" s="1" t="s">
        <v>435</v>
      </c>
      <c r="F5526" s="1" t="s">
        <v>578</v>
      </c>
      <c r="G5526" s="1" t="s">
        <v>103</v>
      </c>
      <c r="H5526" s="1" t="s">
        <v>437</v>
      </c>
      <c r="I5526" s="1">
        <v>2</v>
      </c>
      <c r="J5526" s="1">
        <v>2023</v>
      </c>
      <c r="K5526" s="1">
        <v>327556</v>
      </c>
      <c r="L5526" s="1">
        <v>0</v>
      </c>
      <c r="M5526" s="1">
        <f t="array" ref="M5526">SUMPRODUCT(MAX(ISNUMBER(SEARCH('Class Rules'!$B$6:$B$85,$E5526))*ISNUMBER(SEARCH('Class Rules'!$C$6:$C$85,$F5526))*'Class Rules'!$A$6:$A$85))</f>
        <v>0</v>
      </c>
      <c r="N5526" s="1" t="str">
        <f t="array" ref="N5526">IF($M5526=0,'Class Rules'!$D$3,INDEX('Class Rules'!$D$6:$D$85,MATCH($M5526,'Class Rules'!$A$6:$A$85,0)))</f>
        <v>Passenger LDV</v>
      </c>
      <c r="O5526" s="1" t="str">
        <f t="array" ref="O5526">IF(SUMPRODUCT(MAX(ISNUMBER(SEARCH(Fuel_Rules!$A$6:$A$30,$E5526))*ISNUMBER(SEARCH(Fuel_Rules!$B$6:$B$30,$F5526))*(Fuel_Rules!$A$6:$A$30&lt;&gt;"")))&gt;0,"Plug-in hybrid",IF($G5526="Diesel","Diesel","Gasoline"))</f>
        <v>Gasoline</v>
      </c>
    </row>
    <row r="5527" spans="1:15" ht="15" customHeight="1" x14ac:dyDescent="0.25">
      <c r="A5527" s="1">
        <v>2022</v>
      </c>
      <c r="B5527" s="1" t="s">
        <v>7830</v>
      </c>
      <c r="C5527" s="1" t="s">
        <v>6117</v>
      </c>
      <c r="D5527" s="1" t="s">
        <v>7914</v>
      </c>
      <c r="E5527" s="1" t="s">
        <v>435</v>
      </c>
      <c r="F5527" s="1" t="s">
        <v>6119</v>
      </c>
      <c r="G5527" s="1" t="s">
        <v>103</v>
      </c>
      <c r="H5527" s="1" t="s">
        <v>298</v>
      </c>
      <c r="I5527" s="1">
        <v>2</v>
      </c>
      <c r="J5527" s="1">
        <v>2023</v>
      </c>
      <c r="K5527" s="1">
        <v>428651</v>
      </c>
      <c r="L5527" s="1">
        <v>0</v>
      </c>
      <c r="M5527" s="1">
        <f t="array" ref="M5527">SUMPRODUCT(MAX(ISNUMBER(SEARCH('Class Rules'!$B$6:$B$85,$E5527))*ISNUMBER(SEARCH('Class Rules'!$C$6:$C$85,$F5527))*'Class Rules'!$A$6:$A$85))</f>
        <v>0</v>
      </c>
      <c r="N5527" s="1" t="str">
        <f t="array" ref="N5527">IF($M5527=0,'Class Rules'!$D$3,INDEX('Class Rules'!$D$6:$D$85,MATCH($M5527,'Class Rules'!$A$6:$A$85,0)))</f>
        <v>Passenger LDV</v>
      </c>
      <c r="O5527" s="1" t="str">
        <f t="array" ref="O5527">IF(SUMPRODUCT(MAX(ISNUMBER(SEARCH(Fuel_Rules!$A$6:$A$30,$E5527))*ISNUMBER(SEARCH(Fuel_Rules!$B$6:$B$30,$F5527))*(Fuel_Rules!$A$6:$A$30&lt;&gt;"")))&gt;0,"Plug-in hybrid",IF($G5527="Diesel","Diesel","Gasoline"))</f>
        <v>Gasoline</v>
      </c>
    </row>
    <row r="5528" spans="1:15" ht="15" customHeight="1" x14ac:dyDescent="0.25">
      <c r="A5528" s="1">
        <v>2022</v>
      </c>
      <c r="B5528" s="1" t="s">
        <v>7830</v>
      </c>
      <c r="C5528" s="1" t="s">
        <v>7915</v>
      </c>
      <c r="D5528" s="1" t="s">
        <v>7916</v>
      </c>
      <c r="E5528" s="1" t="s">
        <v>435</v>
      </c>
      <c r="F5528" s="1" t="s">
        <v>7917</v>
      </c>
      <c r="G5528" s="1" t="s">
        <v>103</v>
      </c>
      <c r="H5528" s="1" t="s">
        <v>298</v>
      </c>
      <c r="I5528" s="1">
        <v>3</v>
      </c>
      <c r="J5528" s="1">
        <v>2023</v>
      </c>
      <c r="K5528" s="1">
        <v>747950</v>
      </c>
      <c r="L5528" s="1">
        <v>0</v>
      </c>
      <c r="M5528" s="1">
        <f t="array" ref="M5528">SUMPRODUCT(MAX(ISNUMBER(SEARCH('Class Rules'!$B$6:$B$85,$E5528))*ISNUMBER(SEARCH('Class Rules'!$C$6:$C$85,$F5528))*'Class Rules'!$A$6:$A$85))</f>
        <v>0</v>
      </c>
      <c r="N5528" s="1" t="str">
        <f t="array" ref="N5528">IF($M5528=0,'Class Rules'!$D$3,INDEX('Class Rules'!$D$6:$D$85,MATCH($M5528,'Class Rules'!$A$6:$A$85,0)))</f>
        <v>Passenger LDV</v>
      </c>
      <c r="O5528" s="1" t="str">
        <f t="array" ref="O5528">IF(SUMPRODUCT(MAX(ISNUMBER(SEARCH(Fuel_Rules!$A$6:$A$30,$E5528))*ISNUMBER(SEARCH(Fuel_Rules!$B$6:$B$30,$F5528))*(Fuel_Rules!$A$6:$A$30&lt;&gt;"")))&gt;0,"Plug-in hybrid",IF($G5528="Diesel","Diesel","Gasoline"))</f>
        <v>Gasoline</v>
      </c>
    </row>
    <row r="5529" spans="1:15" ht="15" customHeight="1" x14ac:dyDescent="0.25">
      <c r="A5529" s="1">
        <v>2022</v>
      </c>
      <c r="B5529" s="1" t="s">
        <v>7830</v>
      </c>
      <c r="C5529" s="1" t="s">
        <v>7918</v>
      </c>
      <c r="D5529" s="1" t="s">
        <v>7919</v>
      </c>
      <c r="E5529" s="1" t="s">
        <v>435</v>
      </c>
      <c r="F5529" s="1" t="s">
        <v>7920</v>
      </c>
      <c r="G5529" s="1" t="s">
        <v>103</v>
      </c>
      <c r="H5529" s="1" t="s">
        <v>437</v>
      </c>
      <c r="I5529" s="1">
        <v>3</v>
      </c>
      <c r="J5529" s="1">
        <v>2023</v>
      </c>
      <c r="K5529" s="1">
        <v>627633</v>
      </c>
      <c r="L5529" s="1">
        <v>0</v>
      </c>
      <c r="M5529" s="1">
        <f t="array" ref="M5529">SUMPRODUCT(MAX(ISNUMBER(SEARCH('Class Rules'!$B$6:$B$85,$E5529))*ISNUMBER(SEARCH('Class Rules'!$C$6:$C$85,$F5529))*'Class Rules'!$A$6:$A$85))</f>
        <v>0</v>
      </c>
      <c r="N5529" s="1" t="str">
        <f t="array" ref="N5529">IF($M5529=0,'Class Rules'!$D$3,INDEX('Class Rules'!$D$6:$D$85,MATCH($M5529,'Class Rules'!$A$6:$A$85,0)))</f>
        <v>Passenger LDV</v>
      </c>
      <c r="O5529" s="1" t="str">
        <f t="array" ref="O5529">IF(SUMPRODUCT(MAX(ISNUMBER(SEARCH(Fuel_Rules!$A$6:$A$30,$E5529))*ISNUMBER(SEARCH(Fuel_Rules!$B$6:$B$30,$F5529))*(Fuel_Rules!$A$6:$A$30&lt;&gt;"")))&gt;0,"Plug-in hybrid",IF($G5529="Diesel","Diesel","Gasoline"))</f>
        <v>Gasoline</v>
      </c>
    </row>
    <row r="5530" spans="1:15" ht="15" customHeight="1" x14ac:dyDescent="0.25">
      <c r="A5530" s="1">
        <v>2022</v>
      </c>
      <c r="B5530" s="1" t="s">
        <v>7830</v>
      </c>
      <c r="C5530" s="1" t="s">
        <v>7921</v>
      </c>
      <c r="D5530" s="1" t="s">
        <v>7922</v>
      </c>
      <c r="E5530" s="1" t="s">
        <v>435</v>
      </c>
      <c r="F5530" s="1" t="s">
        <v>7923</v>
      </c>
      <c r="G5530" s="1" t="s">
        <v>103</v>
      </c>
      <c r="H5530" s="1" t="s">
        <v>437</v>
      </c>
      <c r="I5530" s="1">
        <v>3</v>
      </c>
      <c r="J5530" s="1">
        <v>2023</v>
      </c>
      <c r="K5530" s="1">
        <v>618694</v>
      </c>
      <c r="L5530" s="1">
        <v>0</v>
      </c>
      <c r="M5530" s="1">
        <f t="array" ref="M5530">SUMPRODUCT(MAX(ISNUMBER(SEARCH('Class Rules'!$B$6:$B$85,$E5530))*ISNUMBER(SEARCH('Class Rules'!$C$6:$C$85,$F5530))*'Class Rules'!$A$6:$A$85))</f>
        <v>0</v>
      </c>
      <c r="N5530" s="1" t="str">
        <f t="array" ref="N5530">IF($M5530=0,'Class Rules'!$D$3,INDEX('Class Rules'!$D$6:$D$85,MATCH($M5530,'Class Rules'!$A$6:$A$85,0)))</f>
        <v>Passenger LDV</v>
      </c>
      <c r="O5530" s="1" t="str">
        <f t="array" ref="O5530">IF(SUMPRODUCT(MAX(ISNUMBER(SEARCH(Fuel_Rules!$A$6:$A$30,$E5530))*ISNUMBER(SEARCH(Fuel_Rules!$B$6:$B$30,$F5530))*(Fuel_Rules!$A$6:$A$30&lt;&gt;"")))&gt;0,"Plug-in hybrid",IF($G5530="Diesel","Diesel","Gasoline"))</f>
        <v>Gasoline</v>
      </c>
    </row>
    <row r="5531" spans="1:15" ht="15" customHeight="1" x14ac:dyDescent="0.25">
      <c r="A5531" s="1">
        <v>2022</v>
      </c>
      <c r="B5531" s="1" t="s">
        <v>7830</v>
      </c>
      <c r="C5531" s="1" t="s">
        <v>579</v>
      </c>
      <c r="D5531" s="1" t="s">
        <v>7924</v>
      </c>
      <c r="E5531" s="1" t="s">
        <v>581</v>
      </c>
      <c r="F5531" s="1" t="s">
        <v>582</v>
      </c>
      <c r="G5531" s="1" t="s">
        <v>103</v>
      </c>
      <c r="H5531" s="1" t="s">
        <v>298</v>
      </c>
      <c r="I5531" s="1">
        <v>1.6</v>
      </c>
      <c r="J5531" s="1">
        <v>2023</v>
      </c>
      <c r="K5531" s="1">
        <v>95985</v>
      </c>
      <c r="L5531" s="1">
        <v>0</v>
      </c>
      <c r="M5531" s="1">
        <f t="array" ref="M5531">SUMPRODUCT(MAX(ISNUMBER(SEARCH('Class Rules'!$B$6:$B$85,$E5531))*ISNUMBER(SEARCH('Class Rules'!$C$6:$C$85,$F5531))*'Class Rules'!$A$6:$A$85))</f>
        <v>0</v>
      </c>
      <c r="N5531" s="1" t="str">
        <f t="array" ref="N5531">IF($M5531=0,'Class Rules'!$D$3,INDEX('Class Rules'!$D$6:$D$85,MATCH($M5531,'Class Rules'!$A$6:$A$85,0)))</f>
        <v>Passenger LDV</v>
      </c>
      <c r="O5531" s="1" t="str">
        <f t="array" ref="O5531">IF(SUMPRODUCT(MAX(ISNUMBER(SEARCH(Fuel_Rules!$A$6:$A$30,$E5531))*ISNUMBER(SEARCH(Fuel_Rules!$B$6:$B$30,$F5531))*(Fuel_Rules!$A$6:$A$30&lt;&gt;"")))&gt;0,"Plug-in hybrid",IF($G5531="Diesel","Diesel","Gasoline"))</f>
        <v>Gasoline</v>
      </c>
    </row>
    <row r="5532" spans="1:15" ht="15" customHeight="1" x14ac:dyDescent="0.25">
      <c r="A5532" s="1">
        <v>2022</v>
      </c>
      <c r="B5532" s="1" t="s">
        <v>7830</v>
      </c>
      <c r="C5532" s="1" t="s">
        <v>579</v>
      </c>
      <c r="D5532" s="1" t="s">
        <v>7925</v>
      </c>
      <c r="E5532" s="1" t="s">
        <v>581</v>
      </c>
      <c r="F5532" s="1" t="s">
        <v>582</v>
      </c>
      <c r="G5532" s="1" t="s">
        <v>103</v>
      </c>
      <c r="H5532" s="1" t="s">
        <v>298</v>
      </c>
      <c r="I5532" s="1">
        <v>1.6</v>
      </c>
      <c r="J5532" s="1">
        <v>2023</v>
      </c>
      <c r="K5532" s="1">
        <v>83881</v>
      </c>
      <c r="L5532" s="1">
        <v>0</v>
      </c>
      <c r="M5532" s="1">
        <f t="array" ref="M5532">SUMPRODUCT(MAX(ISNUMBER(SEARCH('Class Rules'!$B$6:$B$85,$E5532))*ISNUMBER(SEARCH('Class Rules'!$C$6:$C$85,$F5532))*'Class Rules'!$A$6:$A$85))</f>
        <v>0</v>
      </c>
      <c r="N5532" s="1" t="str">
        <f t="array" ref="N5532">IF($M5532=0,'Class Rules'!$D$3,INDEX('Class Rules'!$D$6:$D$85,MATCH($M5532,'Class Rules'!$A$6:$A$85,0)))</f>
        <v>Passenger LDV</v>
      </c>
      <c r="O5532" s="1" t="str">
        <f t="array" ref="O5532">IF(SUMPRODUCT(MAX(ISNUMBER(SEARCH(Fuel_Rules!$A$6:$A$30,$E5532))*ISNUMBER(SEARCH(Fuel_Rules!$B$6:$B$30,$F5532))*(Fuel_Rules!$A$6:$A$30&lt;&gt;"")))&gt;0,"Plug-in hybrid",IF($G5532="Diesel","Diesel","Gasoline"))</f>
        <v>Gasoline</v>
      </c>
    </row>
    <row r="5533" spans="1:15" ht="15" customHeight="1" x14ac:dyDescent="0.25">
      <c r="A5533" s="1">
        <v>2022</v>
      </c>
      <c r="B5533" s="1" t="s">
        <v>7830</v>
      </c>
      <c r="C5533" s="1" t="s">
        <v>583</v>
      </c>
      <c r="D5533" s="1" t="s">
        <v>7926</v>
      </c>
      <c r="E5533" s="1" t="s">
        <v>581</v>
      </c>
      <c r="F5533" s="1" t="s">
        <v>585</v>
      </c>
      <c r="G5533" s="1" t="s">
        <v>103</v>
      </c>
      <c r="H5533" s="1" t="s">
        <v>298</v>
      </c>
      <c r="I5533" s="1">
        <v>1.6</v>
      </c>
      <c r="J5533" s="1">
        <v>2023</v>
      </c>
      <c r="K5533" s="1">
        <v>86467</v>
      </c>
      <c r="L5533" s="1">
        <v>0</v>
      </c>
      <c r="M5533" s="1">
        <f t="array" ref="M5533">SUMPRODUCT(MAX(ISNUMBER(SEARCH('Class Rules'!$B$6:$B$85,$E5533))*ISNUMBER(SEARCH('Class Rules'!$C$6:$C$85,$F5533))*'Class Rules'!$A$6:$A$85))</f>
        <v>0</v>
      </c>
      <c r="N5533" s="1" t="str">
        <f t="array" ref="N5533">IF($M5533=0,'Class Rules'!$D$3,INDEX('Class Rules'!$D$6:$D$85,MATCH($M5533,'Class Rules'!$A$6:$A$85,0)))</f>
        <v>Passenger LDV</v>
      </c>
      <c r="O5533" s="1" t="str">
        <f t="array" ref="O5533">IF(SUMPRODUCT(MAX(ISNUMBER(SEARCH(Fuel_Rules!$A$6:$A$30,$E5533))*ISNUMBER(SEARCH(Fuel_Rules!$B$6:$B$30,$F5533))*(Fuel_Rules!$A$6:$A$30&lt;&gt;"")))&gt;0,"Plug-in hybrid",IF($G5533="Diesel","Diesel","Gasoline"))</f>
        <v>Gasoline</v>
      </c>
    </row>
    <row r="5534" spans="1:15" ht="15" customHeight="1" x14ac:dyDescent="0.25">
      <c r="A5534" s="1">
        <v>2022</v>
      </c>
      <c r="B5534" s="1" t="s">
        <v>7830</v>
      </c>
      <c r="C5534" s="1" t="s">
        <v>586</v>
      </c>
      <c r="D5534" s="1" t="s">
        <v>7927</v>
      </c>
      <c r="E5534" s="1" t="s">
        <v>588</v>
      </c>
      <c r="F5534" s="1" t="s">
        <v>589</v>
      </c>
      <c r="G5534" s="1" t="s">
        <v>105</v>
      </c>
      <c r="H5534" s="1" t="s">
        <v>298</v>
      </c>
      <c r="I5534" s="1">
        <v>2.2999999999999998</v>
      </c>
      <c r="J5534" s="1">
        <v>2023</v>
      </c>
      <c r="K5534" s="1">
        <v>235198</v>
      </c>
      <c r="L5534" s="1">
        <v>0</v>
      </c>
      <c r="M5534" s="1">
        <f t="array" ref="M5534">SUMPRODUCT(MAX(ISNUMBER(SEARCH('Class Rules'!$B$6:$B$85,$E5534))*ISNUMBER(SEARCH('Class Rules'!$C$6:$C$85,$F5534))*'Class Rules'!$A$6:$A$85))</f>
        <v>0</v>
      </c>
      <c r="N5534" s="1" t="str">
        <f t="array" ref="N5534">IF($M5534=0,'Class Rules'!$D$3,INDEX('Class Rules'!$D$6:$D$85,MATCH($M5534,'Class Rules'!$A$6:$A$85,0)))</f>
        <v>Passenger LDV</v>
      </c>
      <c r="O5534" s="1" t="str">
        <f t="array" ref="O5534">IF(SUMPRODUCT(MAX(ISNUMBER(SEARCH(Fuel_Rules!$A$6:$A$30,$E5534))*ISNUMBER(SEARCH(Fuel_Rules!$B$6:$B$30,$F5534))*(Fuel_Rules!$A$6:$A$30&lt;&gt;"")))&gt;0,"Plug-in hybrid",IF($G5534="Diesel","Diesel","Gasoline"))</f>
        <v>Diesel</v>
      </c>
    </row>
    <row r="5535" spans="1:15" ht="15" customHeight="1" x14ac:dyDescent="0.25">
      <c r="A5535" s="1">
        <v>2022</v>
      </c>
      <c r="B5535" s="1" t="s">
        <v>7830</v>
      </c>
      <c r="C5535" s="1" t="s">
        <v>590</v>
      </c>
      <c r="D5535" s="1" t="s">
        <v>7928</v>
      </c>
      <c r="E5535" s="1" t="s">
        <v>588</v>
      </c>
      <c r="F5535" s="1" t="s">
        <v>592</v>
      </c>
      <c r="G5535" s="1" t="s">
        <v>105</v>
      </c>
      <c r="H5535" s="1" t="s">
        <v>298</v>
      </c>
      <c r="I5535" s="1">
        <v>2.2999999999999998</v>
      </c>
      <c r="J5535" s="1">
        <v>2023</v>
      </c>
      <c r="K5535" s="1">
        <v>217981</v>
      </c>
      <c r="L5535" s="1">
        <v>0</v>
      </c>
      <c r="M5535" s="1">
        <f t="array" ref="M5535">SUMPRODUCT(MAX(ISNUMBER(SEARCH('Class Rules'!$B$6:$B$85,$E5535))*ISNUMBER(SEARCH('Class Rules'!$C$6:$C$85,$F5535))*'Class Rules'!$A$6:$A$85))</f>
        <v>0</v>
      </c>
      <c r="N5535" s="1" t="str">
        <f t="array" ref="N5535">IF($M5535=0,'Class Rules'!$D$3,INDEX('Class Rules'!$D$6:$D$85,MATCH($M5535,'Class Rules'!$A$6:$A$85,0)))</f>
        <v>Passenger LDV</v>
      </c>
      <c r="O5535" s="1" t="str">
        <f t="array" ref="O5535">IF(SUMPRODUCT(MAX(ISNUMBER(SEARCH(Fuel_Rules!$A$6:$A$30,$E5535))*ISNUMBER(SEARCH(Fuel_Rules!$B$6:$B$30,$F5535))*(Fuel_Rules!$A$6:$A$30&lt;&gt;"")))&gt;0,"Plug-in hybrid",IF($G5535="Diesel","Diesel","Gasoline"))</f>
        <v>Diesel</v>
      </c>
    </row>
    <row r="5536" spans="1:15" ht="15" customHeight="1" x14ac:dyDescent="0.25">
      <c r="A5536" s="1">
        <v>2022</v>
      </c>
      <c r="B5536" s="1" t="s">
        <v>7830</v>
      </c>
      <c r="C5536" s="1" t="s">
        <v>593</v>
      </c>
      <c r="D5536" s="1" t="s">
        <v>7929</v>
      </c>
      <c r="E5536" s="1" t="s">
        <v>595</v>
      </c>
      <c r="F5536" s="1" t="s">
        <v>596</v>
      </c>
      <c r="G5536" s="1" t="s">
        <v>103</v>
      </c>
      <c r="H5536" s="1" t="s">
        <v>298</v>
      </c>
      <c r="I5536" s="1">
        <v>1.5</v>
      </c>
      <c r="J5536" s="1">
        <v>2023</v>
      </c>
      <c r="K5536" s="1">
        <v>85904</v>
      </c>
      <c r="L5536" s="1">
        <v>0</v>
      </c>
      <c r="M5536" s="1">
        <f t="array" ref="M5536">SUMPRODUCT(MAX(ISNUMBER(SEARCH('Class Rules'!$B$6:$B$85,$E5536))*ISNUMBER(SEARCH('Class Rules'!$C$6:$C$85,$F5536))*'Class Rules'!$A$6:$A$85))</f>
        <v>0</v>
      </c>
      <c r="N5536" s="1" t="str">
        <f t="array" ref="N5536">IF($M5536=0,'Class Rules'!$D$3,INDEX('Class Rules'!$D$6:$D$85,MATCH($M5536,'Class Rules'!$A$6:$A$85,0)))</f>
        <v>Passenger LDV</v>
      </c>
      <c r="O5536" s="1" t="str">
        <f t="array" ref="O5536">IF(SUMPRODUCT(MAX(ISNUMBER(SEARCH(Fuel_Rules!$A$6:$A$30,$E5536))*ISNUMBER(SEARCH(Fuel_Rules!$B$6:$B$30,$F5536))*(Fuel_Rules!$A$6:$A$30&lt;&gt;"")))&gt;0,"Plug-in hybrid",IF($G5536="Diesel","Diesel","Gasoline"))</f>
        <v>Gasoline</v>
      </c>
    </row>
    <row r="5537" spans="1:15" ht="15" customHeight="1" x14ac:dyDescent="0.25">
      <c r="A5537" s="1">
        <v>2022</v>
      </c>
      <c r="B5537" s="1" t="s">
        <v>7830</v>
      </c>
      <c r="C5537" s="1" t="s">
        <v>597</v>
      </c>
      <c r="D5537" s="1" t="s">
        <v>7930</v>
      </c>
      <c r="E5537" s="1" t="s">
        <v>595</v>
      </c>
      <c r="F5537" s="1" t="s">
        <v>599</v>
      </c>
      <c r="G5537" s="1" t="s">
        <v>103</v>
      </c>
      <c r="H5537" s="1" t="s">
        <v>437</v>
      </c>
      <c r="I5537" s="1">
        <v>1.5</v>
      </c>
      <c r="J5537" s="1">
        <v>2023</v>
      </c>
      <c r="K5537" s="1">
        <v>98218</v>
      </c>
      <c r="L5537" s="1">
        <v>0</v>
      </c>
      <c r="M5537" s="1">
        <f t="array" ref="M5537">SUMPRODUCT(MAX(ISNUMBER(SEARCH('Class Rules'!$B$6:$B$85,$E5537))*ISNUMBER(SEARCH('Class Rules'!$C$6:$C$85,$F5537))*'Class Rules'!$A$6:$A$85))</f>
        <v>0</v>
      </c>
      <c r="N5537" s="1" t="str">
        <f t="array" ref="N5537">IF($M5537=0,'Class Rules'!$D$3,INDEX('Class Rules'!$D$6:$D$85,MATCH($M5537,'Class Rules'!$A$6:$A$85,0)))</f>
        <v>Passenger LDV</v>
      </c>
      <c r="O5537" s="1" t="str">
        <f t="array" ref="O5537">IF(SUMPRODUCT(MAX(ISNUMBER(SEARCH(Fuel_Rules!$A$6:$A$30,$E5537))*ISNUMBER(SEARCH(Fuel_Rules!$B$6:$B$30,$F5537))*(Fuel_Rules!$A$6:$A$30&lt;&gt;"")))&gt;0,"Plug-in hybrid",IF($G5537="Diesel","Diesel","Gasoline"))</f>
        <v>Gasoline</v>
      </c>
    </row>
    <row r="5538" spans="1:15" ht="15" customHeight="1" x14ac:dyDescent="0.25">
      <c r="A5538" s="1">
        <v>2022</v>
      </c>
      <c r="B5538" s="1" t="s">
        <v>7830</v>
      </c>
      <c r="C5538" s="1" t="s">
        <v>600</v>
      </c>
      <c r="D5538" s="1" t="s">
        <v>7931</v>
      </c>
      <c r="E5538" s="1" t="s">
        <v>595</v>
      </c>
      <c r="F5538" s="1" t="s">
        <v>602</v>
      </c>
      <c r="G5538" s="1" t="s">
        <v>103</v>
      </c>
      <c r="H5538" s="1" t="s">
        <v>437</v>
      </c>
      <c r="I5538" s="1">
        <v>1.5</v>
      </c>
      <c r="J5538" s="1">
        <v>2023</v>
      </c>
      <c r="K5538" s="1">
        <v>90500</v>
      </c>
      <c r="L5538" s="1">
        <v>0</v>
      </c>
      <c r="M5538" s="1">
        <f t="array" ref="M5538">SUMPRODUCT(MAX(ISNUMBER(SEARCH('Class Rules'!$B$6:$B$85,$E5538))*ISNUMBER(SEARCH('Class Rules'!$C$6:$C$85,$F5538))*'Class Rules'!$A$6:$A$85))</f>
        <v>0</v>
      </c>
      <c r="N5538" s="1" t="str">
        <f t="array" ref="N5538">IF($M5538=0,'Class Rules'!$D$3,INDEX('Class Rules'!$D$6:$D$85,MATCH($M5538,'Class Rules'!$A$6:$A$85,0)))</f>
        <v>Passenger LDV</v>
      </c>
      <c r="O5538" s="1" t="str">
        <f t="array" ref="O5538">IF(SUMPRODUCT(MAX(ISNUMBER(SEARCH(Fuel_Rules!$A$6:$A$30,$E5538))*ISNUMBER(SEARCH(Fuel_Rules!$B$6:$B$30,$F5538))*(Fuel_Rules!$A$6:$A$30&lt;&gt;"")))&gt;0,"Plug-in hybrid",IF($G5538="Diesel","Diesel","Gasoline"))</f>
        <v>Gasoline</v>
      </c>
    </row>
    <row r="5539" spans="1:15" ht="15" customHeight="1" x14ac:dyDescent="0.25">
      <c r="A5539" s="1">
        <v>2022</v>
      </c>
      <c r="B5539" s="1" t="s">
        <v>7830</v>
      </c>
      <c r="C5539" s="1" t="s">
        <v>603</v>
      </c>
      <c r="D5539" s="1" t="s">
        <v>7932</v>
      </c>
      <c r="E5539" s="1" t="s">
        <v>595</v>
      </c>
      <c r="F5539" s="1" t="s">
        <v>605</v>
      </c>
      <c r="G5539" s="1" t="s">
        <v>103</v>
      </c>
      <c r="H5539" s="1" t="s">
        <v>437</v>
      </c>
      <c r="I5539" s="1">
        <v>1.5</v>
      </c>
      <c r="J5539" s="1">
        <v>2023</v>
      </c>
      <c r="K5539" s="1">
        <v>146990</v>
      </c>
      <c r="L5539" s="1">
        <v>0</v>
      </c>
      <c r="M5539" s="1">
        <f t="array" ref="M5539">SUMPRODUCT(MAX(ISNUMBER(SEARCH('Class Rules'!$B$6:$B$85,$E5539))*ISNUMBER(SEARCH('Class Rules'!$C$6:$C$85,$F5539))*'Class Rules'!$A$6:$A$85))</f>
        <v>0</v>
      </c>
      <c r="N5539" s="1" t="str">
        <f t="array" ref="N5539">IF($M5539=0,'Class Rules'!$D$3,INDEX('Class Rules'!$D$6:$D$85,MATCH($M5539,'Class Rules'!$A$6:$A$85,0)))</f>
        <v>Passenger LDV</v>
      </c>
      <c r="O5539" s="1" t="str">
        <f t="array" ref="O5539">IF(SUMPRODUCT(MAX(ISNUMBER(SEARCH(Fuel_Rules!$A$6:$A$30,$E5539))*ISNUMBER(SEARCH(Fuel_Rules!$B$6:$B$30,$F5539))*(Fuel_Rules!$A$6:$A$30&lt;&gt;"")))&gt;0,"Plug-in hybrid",IF($G5539="Diesel","Diesel","Gasoline"))</f>
        <v>Gasoline</v>
      </c>
    </row>
    <row r="5540" spans="1:15" ht="15" customHeight="1" x14ac:dyDescent="0.25">
      <c r="A5540" s="1">
        <v>2022</v>
      </c>
      <c r="B5540" s="1" t="s">
        <v>7830</v>
      </c>
      <c r="C5540" s="1" t="s">
        <v>609</v>
      </c>
      <c r="D5540" s="1" t="s">
        <v>7933</v>
      </c>
      <c r="E5540" s="1" t="s">
        <v>595</v>
      </c>
      <c r="F5540" s="1" t="s">
        <v>611</v>
      </c>
      <c r="G5540" s="1" t="s">
        <v>103</v>
      </c>
      <c r="H5540" s="1" t="s">
        <v>437</v>
      </c>
      <c r="I5540" s="1">
        <v>1.5</v>
      </c>
      <c r="J5540" s="1">
        <v>2023</v>
      </c>
      <c r="K5540" s="1">
        <v>154525</v>
      </c>
      <c r="L5540" s="1">
        <v>0</v>
      </c>
      <c r="M5540" s="1">
        <f t="array" ref="M5540">SUMPRODUCT(MAX(ISNUMBER(SEARCH('Class Rules'!$B$6:$B$85,$E5540))*ISNUMBER(SEARCH('Class Rules'!$C$6:$C$85,$F5540))*'Class Rules'!$A$6:$A$85))</f>
        <v>0</v>
      </c>
      <c r="N5540" s="1" t="str">
        <f t="array" ref="N5540">IF($M5540=0,'Class Rules'!$D$3,INDEX('Class Rules'!$D$6:$D$85,MATCH($M5540,'Class Rules'!$A$6:$A$85,0)))</f>
        <v>Passenger LDV</v>
      </c>
      <c r="O5540" s="1" t="str">
        <f t="array" ref="O5540">IF(SUMPRODUCT(MAX(ISNUMBER(SEARCH(Fuel_Rules!$A$6:$A$30,$E5540))*ISNUMBER(SEARCH(Fuel_Rules!$B$6:$B$30,$F5540))*(Fuel_Rules!$A$6:$A$30&lt;&gt;"")))&gt;0,"Plug-in hybrid",IF($G5540="Diesel","Diesel","Gasoline"))</f>
        <v>Gasoline</v>
      </c>
    </row>
    <row r="5541" spans="1:15" ht="15" customHeight="1" x14ac:dyDescent="0.25">
      <c r="A5541" s="1">
        <v>2022</v>
      </c>
      <c r="B5541" s="1" t="s">
        <v>7830</v>
      </c>
      <c r="C5541" s="1" t="s">
        <v>618</v>
      </c>
      <c r="D5541" s="1" t="s">
        <v>7934</v>
      </c>
      <c r="E5541" s="1" t="s">
        <v>595</v>
      </c>
      <c r="F5541" s="1" t="s">
        <v>620</v>
      </c>
      <c r="G5541" s="1" t="s">
        <v>103</v>
      </c>
      <c r="H5541" s="1" t="s">
        <v>437</v>
      </c>
      <c r="I5541" s="1">
        <v>1.5</v>
      </c>
      <c r="J5541" s="1">
        <v>2023</v>
      </c>
      <c r="K5541" s="1">
        <v>128500</v>
      </c>
      <c r="L5541" s="1">
        <v>0</v>
      </c>
      <c r="M5541" s="1">
        <f t="array" ref="M5541">SUMPRODUCT(MAX(ISNUMBER(SEARCH('Class Rules'!$B$6:$B$85,$E5541))*ISNUMBER(SEARCH('Class Rules'!$C$6:$C$85,$F5541))*'Class Rules'!$A$6:$A$85))</f>
        <v>0</v>
      </c>
      <c r="N5541" s="1" t="str">
        <f t="array" ref="N5541">IF($M5541=0,'Class Rules'!$D$3,INDEX('Class Rules'!$D$6:$D$85,MATCH($M5541,'Class Rules'!$A$6:$A$85,0)))</f>
        <v>Passenger LDV</v>
      </c>
      <c r="O5541" s="1" t="str">
        <f t="array" ref="O5541">IF(SUMPRODUCT(MAX(ISNUMBER(SEARCH(Fuel_Rules!$A$6:$A$30,$E5541))*ISNUMBER(SEARCH(Fuel_Rules!$B$6:$B$30,$F5541))*(Fuel_Rules!$A$6:$A$30&lt;&gt;"")))&gt;0,"Plug-in hybrid",IF($G5541="Diesel","Diesel","Gasoline"))</f>
        <v>Gasoline</v>
      </c>
    </row>
    <row r="5542" spans="1:15" ht="15" customHeight="1" x14ac:dyDescent="0.25">
      <c r="A5542" s="1">
        <v>2022</v>
      </c>
      <c r="B5542" s="1" t="s">
        <v>7830</v>
      </c>
      <c r="C5542" s="1" t="s">
        <v>621</v>
      </c>
      <c r="D5542" s="1" t="s">
        <v>7935</v>
      </c>
      <c r="E5542" s="1" t="s">
        <v>595</v>
      </c>
      <c r="F5542" s="1" t="s">
        <v>623</v>
      </c>
      <c r="G5542" s="1" t="s">
        <v>103</v>
      </c>
      <c r="H5542" s="1" t="s">
        <v>437</v>
      </c>
      <c r="I5542" s="1">
        <v>1.6</v>
      </c>
      <c r="J5542" s="1">
        <v>2023</v>
      </c>
      <c r="K5542" s="1">
        <v>203895</v>
      </c>
      <c r="L5542" s="1">
        <v>0</v>
      </c>
      <c r="M5542" s="1">
        <f t="array" ref="M5542">SUMPRODUCT(MAX(ISNUMBER(SEARCH('Class Rules'!$B$6:$B$85,$E5542))*ISNUMBER(SEARCH('Class Rules'!$C$6:$C$85,$F5542))*'Class Rules'!$A$6:$A$85))</f>
        <v>0</v>
      </c>
      <c r="N5542" s="1" t="str">
        <f t="array" ref="N5542">IF($M5542=0,'Class Rules'!$D$3,INDEX('Class Rules'!$D$6:$D$85,MATCH($M5542,'Class Rules'!$A$6:$A$85,0)))</f>
        <v>Passenger LDV</v>
      </c>
      <c r="O5542" s="1" t="str">
        <f t="array" ref="O5542">IF(SUMPRODUCT(MAX(ISNUMBER(SEARCH(Fuel_Rules!$A$6:$A$30,$E5542))*ISNUMBER(SEARCH(Fuel_Rules!$B$6:$B$30,$F5542))*(Fuel_Rules!$A$6:$A$30&lt;&gt;"")))&gt;0,"Plug-in hybrid",IF($G5542="Diesel","Diesel","Gasoline"))</f>
        <v>Gasoline</v>
      </c>
    </row>
    <row r="5543" spans="1:15" ht="15" customHeight="1" x14ac:dyDescent="0.25">
      <c r="A5543" s="1">
        <v>2022</v>
      </c>
      <c r="B5543" s="1" t="s">
        <v>7830</v>
      </c>
      <c r="C5543" s="1" t="s">
        <v>621</v>
      </c>
      <c r="D5543" s="1" t="s">
        <v>7936</v>
      </c>
      <c r="E5543" s="1" t="s">
        <v>595</v>
      </c>
      <c r="F5543" s="1" t="s">
        <v>623</v>
      </c>
      <c r="G5543" s="1" t="s">
        <v>103</v>
      </c>
      <c r="H5543" s="1" t="s">
        <v>437</v>
      </c>
      <c r="I5543" s="1">
        <v>1.6</v>
      </c>
      <c r="J5543" s="1">
        <v>2023</v>
      </c>
      <c r="K5543" s="1">
        <v>193927</v>
      </c>
      <c r="L5543" s="1">
        <v>0</v>
      </c>
      <c r="M5543" s="1">
        <f t="array" ref="M5543">SUMPRODUCT(MAX(ISNUMBER(SEARCH('Class Rules'!$B$6:$B$85,$E5543))*ISNUMBER(SEARCH('Class Rules'!$C$6:$C$85,$F5543))*'Class Rules'!$A$6:$A$85))</f>
        <v>0</v>
      </c>
      <c r="N5543" s="1" t="str">
        <f t="array" ref="N5543">IF($M5543=0,'Class Rules'!$D$3,INDEX('Class Rules'!$D$6:$D$85,MATCH($M5543,'Class Rules'!$A$6:$A$85,0)))</f>
        <v>Passenger LDV</v>
      </c>
      <c r="O5543" s="1" t="str">
        <f t="array" ref="O5543">IF(SUMPRODUCT(MAX(ISNUMBER(SEARCH(Fuel_Rules!$A$6:$A$30,$E5543))*ISNUMBER(SEARCH(Fuel_Rules!$B$6:$B$30,$F5543))*(Fuel_Rules!$A$6:$A$30&lt;&gt;"")))&gt;0,"Plug-in hybrid",IF($G5543="Diesel","Diesel","Gasoline"))</f>
        <v>Gasoline</v>
      </c>
    </row>
    <row r="5544" spans="1:15" ht="15" customHeight="1" x14ac:dyDescent="0.25">
      <c r="A5544" s="1">
        <v>2022</v>
      </c>
      <c r="B5544" s="1" t="s">
        <v>7830</v>
      </c>
      <c r="C5544" s="1" t="s">
        <v>633</v>
      </c>
      <c r="D5544" s="1" t="s">
        <v>7937</v>
      </c>
      <c r="E5544" s="1" t="s">
        <v>595</v>
      </c>
      <c r="F5544" s="1" t="s">
        <v>635</v>
      </c>
      <c r="G5544" s="1" t="s">
        <v>103</v>
      </c>
      <c r="H5544" s="1" t="s">
        <v>437</v>
      </c>
      <c r="I5544" s="1">
        <v>1</v>
      </c>
      <c r="J5544" s="1">
        <v>2023</v>
      </c>
      <c r="K5544" s="1">
        <v>106609</v>
      </c>
      <c r="L5544" s="1">
        <v>0</v>
      </c>
      <c r="M5544" s="1">
        <f t="array" ref="M5544">SUMPRODUCT(MAX(ISNUMBER(SEARCH('Class Rules'!$B$6:$B$85,$E5544))*ISNUMBER(SEARCH('Class Rules'!$C$6:$C$85,$F5544))*'Class Rules'!$A$6:$A$85))</f>
        <v>0</v>
      </c>
      <c r="N5544" s="1" t="str">
        <f t="array" ref="N5544">IF($M5544=0,'Class Rules'!$D$3,INDEX('Class Rules'!$D$6:$D$85,MATCH($M5544,'Class Rules'!$A$6:$A$85,0)))</f>
        <v>Passenger LDV</v>
      </c>
      <c r="O5544" s="1" t="str">
        <f t="array" ref="O5544">IF(SUMPRODUCT(MAX(ISNUMBER(SEARCH(Fuel_Rules!$A$6:$A$30,$E5544))*ISNUMBER(SEARCH(Fuel_Rules!$B$6:$B$30,$F5544))*(Fuel_Rules!$A$6:$A$30&lt;&gt;"")))&gt;0,"Plug-in hybrid",IF($G5544="Diesel","Diesel","Gasoline"))</f>
        <v>Gasoline</v>
      </c>
    </row>
    <row r="5545" spans="1:15" ht="15" customHeight="1" x14ac:dyDescent="0.25">
      <c r="A5545" s="1">
        <v>2022</v>
      </c>
      <c r="B5545" s="1" t="s">
        <v>7830</v>
      </c>
      <c r="C5545" s="1" t="s">
        <v>633</v>
      </c>
      <c r="D5545" s="1" t="s">
        <v>7938</v>
      </c>
      <c r="E5545" s="1" t="s">
        <v>595</v>
      </c>
      <c r="F5545" s="1" t="s">
        <v>635</v>
      </c>
      <c r="G5545" s="1" t="s">
        <v>103</v>
      </c>
      <c r="H5545" s="1" t="s">
        <v>437</v>
      </c>
      <c r="I5545" s="1">
        <v>1</v>
      </c>
      <c r="J5545" s="1">
        <v>2023</v>
      </c>
      <c r="K5545" s="1">
        <v>99322</v>
      </c>
      <c r="L5545" s="1">
        <v>0</v>
      </c>
      <c r="M5545" s="1">
        <f t="array" ref="M5545">SUMPRODUCT(MAX(ISNUMBER(SEARCH('Class Rules'!$B$6:$B$85,$E5545))*ISNUMBER(SEARCH('Class Rules'!$C$6:$C$85,$F5545))*'Class Rules'!$A$6:$A$85))</f>
        <v>0</v>
      </c>
      <c r="N5545" s="1" t="str">
        <f t="array" ref="N5545">IF($M5545=0,'Class Rules'!$D$3,INDEX('Class Rules'!$D$6:$D$85,MATCH($M5545,'Class Rules'!$A$6:$A$85,0)))</f>
        <v>Passenger LDV</v>
      </c>
      <c r="O5545" s="1" t="str">
        <f t="array" ref="O5545">IF(SUMPRODUCT(MAX(ISNUMBER(SEARCH(Fuel_Rules!$A$6:$A$30,$E5545))*ISNUMBER(SEARCH(Fuel_Rules!$B$6:$B$30,$F5545))*(Fuel_Rules!$A$6:$A$30&lt;&gt;"")))&gt;0,"Plug-in hybrid",IF($G5545="Diesel","Diesel","Gasoline"))</f>
        <v>Gasoline</v>
      </c>
    </row>
    <row r="5546" spans="1:15" ht="15" customHeight="1" x14ac:dyDescent="0.25">
      <c r="A5546" s="1">
        <v>2022</v>
      </c>
      <c r="B5546" s="1" t="s">
        <v>7830</v>
      </c>
      <c r="C5546" s="1" t="s">
        <v>636</v>
      </c>
      <c r="D5546" s="1" t="s">
        <v>7939</v>
      </c>
      <c r="E5546" s="1" t="s">
        <v>595</v>
      </c>
      <c r="F5546" s="1" t="s">
        <v>638</v>
      </c>
      <c r="G5546" s="1" t="s">
        <v>103</v>
      </c>
      <c r="H5546" s="1" t="s">
        <v>437</v>
      </c>
      <c r="I5546" s="1">
        <v>1</v>
      </c>
      <c r="J5546" s="1">
        <v>2023</v>
      </c>
      <c r="K5546" s="1">
        <v>114493</v>
      </c>
      <c r="L5546" s="1">
        <v>0</v>
      </c>
      <c r="M5546" s="1">
        <f t="array" ref="M5546">SUMPRODUCT(MAX(ISNUMBER(SEARCH('Class Rules'!$B$6:$B$85,$E5546))*ISNUMBER(SEARCH('Class Rules'!$C$6:$C$85,$F5546))*'Class Rules'!$A$6:$A$85))</f>
        <v>0</v>
      </c>
      <c r="N5546" s="1" t="str">
        <f t="array" ref="N5546">IF($M5546=0,'Class Rules'!$D$3,INDEX('Class Rules'!$D$6:$D$85,MATCH($M5546,'Class Rules'!$A$6:$A$85,0)))</f>
        <v>Passenger LDV</v>
      </c>
      <c r="O5546" s="1" t="str">
        <f t="array" ref="O5546">IF(SUMPRODUCT(MAX(ISNUMBER(SEARCH(Fuel_Rules!$A$6:$A$30,$E5546))*ISNUMBER(SEARCH(Fuel_Rules!$B$6:$B$30,$F5546))*(Fuel_Rules!$A$6:$A$30&lt;&gt;"")))&gt;0,"Plug-in hybrid",IF($G5546="Diesel","Diesel","Gasoline"))</f>
        <v>Gasoline</v>
      </c>
    </row>
    <row r="5547" spans="1:15" ht="15" customHeight="1" x14ac:dyDescent="0.25">
      <c r="A5547" s="1">
        <v>2022</v>
      </c>
      <c r="B5547" s="1" t="s">
        <v>7830</v>
      </c>
      <c r="C5547" s="1" t="s">
        <v>636</v>
      </c>
      <c r="D5547" s="1" t="s">
        <v>7940</v>
      </c>
      <c r="E5547" s="1" t="s">
        <v>595</v>
      </c>
      <c r="F5547" s="1" t="s">
        <v>638</v>
      </c>
      <c r="G5547" s="1" t="s">
        <v>103</v>
      </c>
      <c r="H5547" s="1" t="s">
        <v>437</v>
      </c>
      <c r="I5547" s="1">
        <v>1</v>
      </c>
      <c r="J5547" s="1">
        <v>2023</v>
      </c>
      <c r="K5547" s="1">
        <v>106890</v>
      </c>
      <c r="L5547" s="1">
        <v>0</v>
      </c>
      <c r="M5547" s="1">
        <f t="array" ref="M5547">SUMPRODUCT(MAX(ISNUMBER(SEARCH('Class Rules'!$B$6:$B$85,$E5547))*ISNUMBER(SEARCH('Class Rules'!$C$6:$C$85,$F5547))*'Class Rules'!$A$6:$A$85))</f>
        <v>0</v>
      </c>
      <c r="N5547" s="1" t="str">
        <f t="array" ref="N5547">IF($M5547=0,'Class Rules'!$D$3,INDEX('Class Rules'!$D$6:$D$85,MATCH($M5547,'Class Rules'!$A$6:$A$85,0)))</f>
        <v>Passenger LDV</v>
      </c>
      <c r="O5547" s="1" t="str">
        <f t="array" ref="O5547">IF(SUMPRODUCT(MAX(ISNUMBER(SEARCH(Fuel_Rules!$A$6:$A$30,$E5547))*ISNUMBER(SEARCH(Fuel_Rules!$B$6:$B$30,$F5547))*(Fuel_Rules!$A$6:$A$30&lt;&gt;"")))&gt;0,"Plug-in hybrid",IF($G5547="Diesel","Diesel","Gasoline"))</f>
        <v>Gasoline</v>
      </c>
    </row>
    <row r="5548" spans="1:15" ht="15" customHeight="1" x14ac:dyDescent="0.25">
      <c r="A5548" s="1">
        <v>2022</v>
      </c>
      <c r="B5548" s="1" t="s">
        <v>7830</v>
      </c>
      <c r="C5548" s="1" t="s">
        <v>639</v>
      </c>
      <c r="D5548" s="1" t="s">
        <v>7941</v>
      </c>
      <c r="E5548" s="1" t="s">
        <v>595</v>
      </c>
      <c r="F5548" s="1" t="s">
        <v>641</v>
      </c>
      <c r="G5548" s="1" t="s">
        <v>103</v>
      </c>
      <c r="H5548" s="1" t="s">
        <v>437</v>
      </c>
      <c r="I5548" s="1">
        <v>1.5</v>
      </c>
      <c r="J5548" s="1">
        <v>2023</v>
      </c>
      <c r="K5548" s="1">
        <v>147301</v>
      </c>
      <c r="L5548" s="1">
        <v>0</v>
      </c>
      <c r="M5548" s="1">
        <f t="array" ref="M5548">SUMPRODUCT(MAX(ISNUMBER(SEARCH('Class Rules'!$B$6:$B$85,$E5548))*ISNUMBER(SEARCH('Class Rules'!$C$6:$C$85,$F5548))*'Class Rules'!$A$6:$A$85))</f>
        <v>0</v>
      </c>
      <c r="N5548" s="1" t="str">
        <f t="array" ref="N5548">IF($M5548=0,'Class Rules'!$D$3,INDEX('Class Rules'!$D$6:$D$85,MATCH($M5548,'Class Rules'!$A$6:$A$85,0)))</f>
        <v>Passenger LDV</v>
      </c>
      <c r="O5548" s="1" t="str">
        <f t="array" ref="O5548">IF(SUMPRODUCT(MAX(ISNUMBER(SEARCH(Fuel_Rules!$A$6:$A$30,$E5548))*ISNUMBER(SEARCH(Fuel_Rules!$B$6:$B$30,$F5548))*(Fuel_Rules!$A$6:$A$30&lt;&gt;"")))&gt;0,"Plug-in hybrid",IF($G5548="Diesel","Diesel","Gasoline"))</f>
        <v>Gasoline</v>
      </c>
    </row>
    <row r="5549" spans="1:15" ht="15" customHeight="1" x14ac:dyDescent="0.25">
      <c r="A5549" s="1">
        <v>2022</v>
      </c>
      <c r="B5549" s="1" t="s">
        <v>7830</v>
      </c>
      <c r="C5549" s="1" t="s">
        <v>639</v>
      </c>
      <c r="D5549" s="1" t="s">
        <v>7942</v>
      </c>
      <c r="E5549" s="1" t="s">
        <v>595</v>
      </c>
      <c r="F5549" s="1" t="s">
        <v>641</v>
      </c>
      <c r="G5549" s="1" t="s">
        <v>103</v>
      </c>
      <c r="H5549" s="1" t="s">
        <v>437</v>
      </c>
      <c r="I5549" s="1">
        <v>1.5</v>
      </c>
      <c r="J5549" s="1">
        <v>2023</v>
      </c>
      <c r="K5549" s="1">
        <v>139108</v>
      </c>
      <c r="L5549" s="1">
        <v>0</v>
      </c>
      <c r="M5549" s="1">
        <f t="array" ref="M5549">SUMPRODUCT(MAX(ISNUMBER(SEARCH('Class Rules'!$B$6:$B$85,$E5549))*ISNUMBER(SEARCH('Class Rules'!$C$6:$C$85,$F5549))*'Class Rules'!$A$6:$A$85))</f>
        <v>0</v>
      </c>
      <c r="N5549" s="1" t="str">
        <f t="array" ref="N5549">IF($M5549=0,'Class Rules'!$D$3,INDEX('Class Rules'!$D$6:$D$85,MATCH($M5549,'Class Rules'!$A$6:$A$85,0)))</f>
        <v>Passenger LDV</v>
      </c>
      <c r="O5549" s="1" t="str">
        <f t="array" ref="O5549">IF(SUMPRODUCT(MAX(ISNUMBER(SEARCH(Fuel_Rules!$A$6:$A$30,$E5549))*ISNUMBER(SEARCH(Fuel_Rules!$B$6:$B$30,$F5549))*(Fuel_Rules!$A$6:$A$30&lt;&gt;"")))&gt;0,"Plug-in hybrid",IF($G5549="Diesel","Diesel","Gasoline"))</f>
        <v>Gasoline</v>
      </c>
    </row>
    <row r="5550" spans="1:15" ht="15" customHeight="1" x14ac:dyDescent="0.25">
      <c r="A5550" s="1">
        <v>2022</v>
      </c>
      <c r="B5550" s="1" t="s">
        <v>7830</v>
      </c>
      <c r="C5550" s="1" t="s">
        <v>642</v>
      </c>
      <c r="D5550" s="1" t="s">
        <v>7943</v>
      </c>
      <c r="E5550" s="1" t="s">
        <v>595</v>
      </c>
      <c r="F5550" s="1" t="s">
        <v>644</v>
      </c>
      <c r="G5550" s="1" t="s">
        <v>103</v>
      </c>
      <c r="H5550" s="1" t="s">
        <v>437</v>
      </c>
      <c r="I5550" s="1">
        <v>1.6</v>
      </c>
      <c r="J5550" s="1">
        <v>2023</v>
      </c>
      <c r="K5550" s="1">
        <v>193007</v>
      </c>
      <c r="L5550" s="1">
        <v>0</v>
      </c>
      <c r="M5550" s="1">
        <f t="array" ref="M5550">SUMPRODUCT(MAX(ISNUMBER(SEARCH('Class Rules'!$B$6:$B$85,$E5550))*ISNUMBER(SEARCH('Class Rules'!$C$6:$C$85,$F5550))*'Class Rules'!$A$6:$A$85))</f>
        <v>0</v>
      </c>
      <c r="N5550" s="1" t="str">
        <f t="array" ref="N5550">IF($M5550=0,'Class Rules'!$D$3,INDEX('Class Rules'!$D$6:$D$85,MATCH($M5550,'Class Rules'!$A$6:$A$85,0)))</f>
        <v>Passenger LDV</v>
      </c>
      <c r="O5550" s="1" t="str">
        <f t="array" ref="O5550">IF(SUMPRODUCT(MAX(ISNUMBER(SEARCH(Fuel_Rules!$A$6:$A$30,$E5550))*ISNUMBER(SEARCH(Fuel_Rules!$B$6:$B$30,$F5550))*(Fuel_Rules!$A$6:$A$30&lt;&gt;"")))&gt;0,"Plug-in hybrid",IF($G5550="Diesel","Diesel","Gasoline"))</f>
        <v>Gasoline</v>
      </c>
    </row>
    <row r="5551" spans="1:15" ht="15" customHeight="1" x14ac:dyDescent="0.25">
      <c r="A5551" s="1">
        <v>2022</v>
      </c>
      <c r="B5551" s="1" t="s">
        <v>7830</v>
      </c>
      <c r="C5551" s="1" t="s">
        <v>642</v>
      </c>
      <c r="D5551" s="1" t="s">
        <v>7944</v>
      </c>
      <c r="E5551" s="1" t="s">
        <v>595</v>
      </c>
      <c r="F5551" s="1" t="s">
        <v>644</v>
      </c>
      <c r="G5551" s="1" t="s">
        <v>103</v>
      </c>
      <c r="H5551" s="1" t="s">
        <v>437</v>
      </c>
      <c r="I5551" s="1">
        <v>1.6</v>
      </c>
      <c r="J5551" s="1">
        <v>2023</v>
      </c>
      <c r="K5551" s="1">
        <v>181462</v>
      </c>
      <c r="L5551" s="1">
        <v>0</v>
      </c>
      <c r="M5551" s="1">
        <f t="array" ref="M5551">SUMPRODUCT(MAX(ISNUMBER(SEARCH('Class Rules'!$B$6:$B$85,$E5551))*ISNUMBER(SEARCH('Class Rules'!$C$6:$C$85,$F5551))*'Class Rules'!$A$6:$A$85))</f>
        <v>0</v>
      </c>
      <c r="N5551" s="1" t="str">
        <f t="array" ref="N5551">IF($M5551=0,'Class Rules'!$D$3,INDEX('Class Rules'!$D$6:$D$85,MATCH($M5551,'Class Rules'!$A$6:$A$85,0)))</f>
        <v>Passenger LDV</v>
      </c>
      <c r="O5551" s="1" t="str">
        <f t="array" ref="O5551">IF(SUMPRODUCT(MAX(ISNUMBER(SEARCH(Fuel_Rules!$A$6:$A$30,$E5551))*ISNUMBER(SEARCH(Fuel_Rules!$B$6:$B$30,$F5551))*(Fuel_Rules!$A$6:$A$30&lt;&gt;"")))&gt;0,"Plug-in hybrid",IF($G5551="Diesel","Diesel","Gasoline"))</f>
        <v>Gasoline</v>
      </c>
    </row>
    <row r="5552" spans="1:15" ht="15" customHeight="1" x14ac:dyDescent="0.25">
      <c r="A5552" s="1">
        <v>2022</v>
      </c>
      <c r="B5552" s="1" t="s">
        <v>7830</v>
      </c>
      <c r="C5552" s="1" t="s">
        <v>4262</v>
      </c>
      <c r="D5552" s="1" t="s">
        <v>7945</v>
      </c>
      <c r="E5552" s="1" t="s">
        <v>595</v>
      </c>
      <c r="F5552" s="1" t="s">
        <v>4264</v>
      </c>
      <c r="G5552" s="1" t="s">
        <v>103</v>
      </c>
      <c r="H5552" s="1" t="s">
        <v>437</v>
      </c>
      <c r="I5552" s="1">
        <v>1.5</v>
      </c>
      <c r="J5552" s="1">
        <v>2023</v>
      </c>
      <c r="K5552" s="1">
        <v>157061</v>
      </c>
      <c r="L5552" s="1">
        <v>0</v>
      </c>
      <c r="M5552" s="1">
        <f t="array" ref="M5552">SUMPRODUCT(MAX(ISNUMBER(SEARCH('Class Rules'!$B$6:$B$85,$E5552))*ISNUMBER(SEARCH('Class Rules'!$C$6:$C$85,$F5552))*'Class Rules'!$A$6:$A$85))</f>
        <v>0</v>
      </c>
      <c r="N5552" s="1" t="str">
        <f t="array" ref="N5552">IF($M5552=0,'Class Rules'!$D$3,INDEX('Class Rules'!$D$6:$D$85,MATCH($M5552,'Class Rules'!$A$6:$A$85,0)))</f>
        <v>Passenger LDV</v>
      </c>
      <c r="O5552" s="1" t="str">
        <f t="array" ref="O5552">IF(SUMPRODUCT(MAX(ISNUMBER(SEARCH(Fuel_Rules!$A$6:$A$30,$E5552))*ISNUMBER(SEARCH(Fuel_Rules!$B$6:$B$30,$F5552))*(Fuel_Rules!$A$6:$A$30&lt;&gt;"")))&gt;0,"Plug-in hybrid",IF($G5552="Diesel","Diesel","Gasoline"))</f>
        <v>Gasoline</v>
      </c>
    </row>
    <row r="5553" spans="1:15" ht="15" customHeight="1" x14ac:dyDescent="0.25">
      <c r="A5553" s="1">
        <v>2022</v>
      </c>
      <c r="B5553" s="1" t="s">
        <v>7830</v>
      </c>
      <c r="C5553" s="1" t="s">
        <v>4262</v>
      </c>
      <c r="D5553" s="1" t="s">
        <v>7946</v>
      </c>
      <c r="E5553" s="1" t="s">
        <v>595</v>
      </c>
      <c r="F5553" s="1" t="s">
        <v>4264</v>
      </c>
      <c r="G5553" s="1" t="s">
        <v>103</v>
      </c>
      <c r="H5553" s="1" t="s">
        <v>437</v>
      </c>
      <c r="I5553" s="1">
        <v>1.5</v>
      </c>
      <c r="J5553" s="1">
        <v>2023</v>
      </c>
      <c r="K5553" s="1">
        <v>149599</v>
      </c>
      <c r="L5553" s="1">
        <v>0</v>
      </c>
      <c r="M5553" s="1">
        <f t="array" ref="M5553">SUMPRODUCT(MAX(ISNUMBER(SEARCH('Class Rules'!$B$6:$B$85,$E5553))*ISNUMBER(SEARCH('Class Rules'!$C$6:$C$85,$F5553))*'Class Rules'!$A$6:$A$85))</f>
        <v>0</v>
      </c>
      <c r="N5553" s="1" t="str">
        <f t="array" ref="N5553">IF($M5553=0,'Class Rules'!$D$3,INDEX('Class Rules'!$D$6:$D$85,MATCH($M5553,'Class Rules'!$A$6:$A$85,0)))</f>
        <v>Passenger LDV</v>
      </c>
      <c r="O5553" s="1" t="str">
        <f t="array" ref="O5553">IF(SUMPRODUCT(MAX(ISNUMBER(SEARCH(Fuel_Rules!$A$6:$A$30,$E5553))*ISNUMBER(SEARCH(Fuel_Rules!$B$6:$B$30,$F5553))*(Fuel_Rules!$A$6:$A$30&lt;&gt;"")))&gt;0,"Plug-in hybrid",IF($G5553="Diesel","Diesel","Gasoline"))</f>
        <v>Gasoline</v>
      </c>
    </row>
    <row r="5554" spans="1:15" ht="15" customHeight="1" x14ac:dyDescent="0.25">
      <c r="A5554" s="1">
        <v>2022</v>
      </c>
      <c r="B5554" s="1" t="s">
        <v>7830</v>
      </c>
      <c r="C5554" s="1" t="s">
        <v>7020</v>
      </c>
      <c r="D5554" s="1" t="s">
        <v>7947</v>
      </c>
      <c r="E5554" s="1" t="s">
        <v>595</v>
      </c>
      <c r="F5554" s="1" t="s">
        <v>7022</v>
      </c>
      <c r="G5554" s="1" t="s">
        <v>103</v>
      </c>
      <c r="H5554" s="1" t="s">
        <v>437</v>
      </c>
      <c r="I5554" s="1">
        <v>1.6</v>
      </c>
      <c r="J5554" s="1">
        <v>2023</v>
      </c>
      <c r="K5554" s="1">
        <v>215498</v>
      </c>
      <c r="L5554" s="1">
        <v>0</v>
      </c>
      <c r="M5554" s="1">
        <f t="array" ref="M5554">SUMPRODUCT(MAX(ISNUMBER(SEARCH('Class Rules'!$B$6:$B$85,$E5554))*ISNUMBER(SEARCH('Class Rules'!$C$6:$C$85,$F5554))*'Class Rules'!$A$6:$A$85))</f>
        <v>0</v>
      </c>
      <c r="N5554" s="1" t="str">
        <f t="array" ref="N5554">IF($M5554=0,'Class Rules'!$D$3,INDEX('Class Rules'!$D$6:$D$85,MATCH($M5554,'Class Rules'!$A$6:$A$85,0)))</f>
        <v>Passenger LDV</v>
      </c>
      <c r="O5554" s="1" t="str">
        <f t="array" ref="O5554">IF(SUMPRODUCT(MAX(ISNUMBER(SEARCH(Fuel_Rules!$A$6:$A$30,$E5554))*ISNUMBER(SEARCH(Fuel_Rules!$B$6:$B$30,$F5554))*(Fuel_Rules!$A$6:$A$30&lt;&gt;"")))&gt;0,"Plug-in hybrid",IF($G5554="Diesel","Diesel","Gasoline"))</f>
        <v>Gasoline</v>
      </c>
    </row>
    <row r="5555" spans="1:15" ht="15" customHeight="1" x14ac:dyDescent="0.25">
      <c r="A5555" s="1">
        <v>2022</v>
      </c>
      <c r="B5555" s="1" t="s">
        <v>7830</v>
      </c>
      <c r="C5555" s="1" t="s">
        <v>7020</v>
      </c>
      <c r="D5555" s="1" t="s">
        <v>7948</v>
      </c>
      <c r="E5555" s="1" t="s">
        <v>595</v>
      </c>
      <c r="F5555" s="1" t="s">
        <v>7022</v>
      </c>
      <c r="G5555" s="1" t="s">
        <v>103</v>
      </c>
      <c r="H5555" s="1" t="s">
        <v>437</v>
      </c>
      <c r="I5555" s="1">
        <v>1.6</v>
      </c>
      <c r="J5555" s="1">
        <v>2023</v>
      </c>
      <c r="K5555" s="1">
        <v>202137</v>
      </c>
      <c r="L5555" s="1">
        <v>0</v>
      </c>
      <c r="M5555" s="1">
        <f t="array" ref="M5555">SUMPRODUCT(MAX(ISNUMBER(SEARCH('Class Rules'!$B$6:$B$85,$E5555))*ISNUMBER(SEARCH('Class Rules'!$C$6:$C$85,$F5555))*'Class Rules'!$A$6:$A$85))</f>
        <v>0</v>
      </c>
      <c r="N5555" s="1" t="str">
        <f t="array" ref="N5555">IF($M5555=0,'Class Rules'!$D$3,INDEX('Class Rules'!$D$6:$D$85,MATCH($M5555,'Class Rules'!$A$6:$A$85,0)))</f>
        <v>Passenger LDV</v>
      </c>
      <c r="O5555" s="1" t="str">
        <f t="array" ref="O5555">IF(SUMPRODUCT(MAX(ISNUMBER(SEARCH(Fuel_Rules!$A$6:$A$30,$E5555))*ISNUMBER(SEARCH(Fuel_Rules!$B$6:$B$30,$F5555))*(Fuel_Rules!$A$6:$A$30&lt;&gt;"")))&gt;0,"Plug-in hybrid",IF($G5555="Diesel","Diesel","Gasoline"))</f>
        <v>Gasoline</v>
      </c>
    </row>
    <row r="5556" spans="1:15" ht="15" customHeight="1" x14ac:dyDescent="0.25">
      <c r="A5556" s="1">
        <v>2022</v>
      </c>
      <c r="B5556" s="1" t="s">
        <v>7830</v>
      </c>
      <c r="C5556" s="1" t="s">
        <v>649</v>
      </c>
      <c r="D5556" s="1" t="s">
        <v>7949</v>
      </c>
      <c r="E5556" s="1" t="s">
        <v>647</v>
      </c>
      <c r="F5556" s="1" t="s">
        <v>651</v>
      </c>
      <c r="G5556" s="1" t="s">
        <v>103</v>
      </c>
      <c r="H5556" s="1" t="s">
        <v>298</v>
      </c>
      <c r="I5556" s="1">
        <v>6.2</v>
      </c>
      <c r="J5556" s="1">
        <v>2023</v>
      </c>
      <c r="K5556" s="1">
        <v>485125</v>
      </c>
      <c r="L5556" s="1">
        <v>0</v>
      </c>
      <c r="M5556" s="1">
        <f t="array" ref="M5556">SUMPRODUCT(MAX(ISNUMBER(SEARCH('Class Rules'!$B$6:$B$85,$E5556))*ISNUMBER(SEARCH('Class Rules'!$C$6:$C$85,$F5556))*'Class Rules'!$A$6:$A$85))</f>
        <v>0</v>
      </c>
      <c r="N5556" s="1" t="str">
        <f t="array" ref="N5556">IF($M5556=0,'Class Rules'!$D$3,INDEX('Class Rules'!$D$6:$D$85,MATCH($M5556,'Class Rules'!$A$6:$A$85,0)))</f>
        <v>Passenger LDV</v>
      </c>
      <c r="O5556" s="1" t="str">
        <f t="array" ref="O5556">IF(SUMPRODUCT(MAX(ISNUMBER(SEARCH(Fuel_Rules!$A$6:$A$30,$E5556))*ISNUMBER(SEARCH(Fuel_Rules!$B$6:$B$30,$F5556))*(Fuel_Rules!$A$6:$A$30&lt;&gt;"")))&gt;0,"Plug-in hybrid",IF($G5556="Diesel","Diesel","Gasoline"))</f>
        <v>Gasoline</v>
      </c>
    </row>
    <row r="5557" spans="1:15" ht="15" customHeight="1" x14ac:dyDescent="0.25">
      <c r="A5557" s="1">
        <v>2022</v>
      </c>
      <c r="B5557" s="1" t="s">
        <v>7830</v>
      </c>
      <c r="C5557" s="1" t="s">
        <v>652</v>
      </c>
      <c r="D5557" s="1" t="s">
        <v>7950</v>
      </c>
      <c r="E5557" s="1" t="s">
        <v>647</v>
      </c>
      <c r="F5557" s="1" t="s">
        <v>654</v>
      </c>
      <c r="G5557" s="1" t="s">
        <v>105</v>
      </c>
      <c r="H5557" s="1" t="s">
        <v>298</v>
      </c>
      <c r="I5557" s="1">
        <v>2.8</v>
      </c>
      <c r="J5557" s="1">
        <v>2023</v>
      </c>
      <c r="K5557" s="1">
        <v>235530</v>
      </c>
      <c r="L5557" s="1">
        <v>0</v>
      </c>
      <c r="M5557" s="1">
        <f t="array" ref="M5557">SUMPRODUCT(MAX(ISNUMBER(SEARCH('Class Rules'!$B$6:$B$85,$E5557))*ISNUMBER(SEARCH('Class Rules'!$C$6:$C$85,$F5557))*'Class Rules'!$A$6:$A$85))</f>
        <v>15</v>
      </c>
      <c r="N5557" s="1" t="str">
        <f t="array" ref="N5557">IF($M5557=0,'Class Rules'!$D$3,INDEX('Class Rules'!$D$6:$D$85,MATCH($M5557,'Class Rules'!$A$6:$A$85,0)))</f>
        <v>Freight LDV</v>
      </c>
      <c r="O5557" s="1" t="str">
        <f t="array" ref="O5557">IF(SUMPRODUCT(MAX(ISNUMBER(SEARCH(Fuel_Rules!$A$6:$A$30,$E5557))*ISNUMBER(SEARCH(Fuel_Rules!$B$6:$B$30,$F5557))*(Fuel_Rules!$A$6:$A$30&lt;&gt;"")))&gt;0,"Plug-in hybrid",IF($G5557="Diesel","Diesel","Gasoline"))</f>
        <v>Diesel</v>
      </c>
    </row>
    <row r="5558" spans="1:15" ht="15" customHeight="1" x14ac:dyDescent="0.25">
      <c r="A5558" s="1">
        <v>2022</v>
      </c>
      <c r="B5558" s="1" t="s">
        <v>7830</v>
      </c>
      <c r="C5558" s="1" t="s">
        <v>658</v>
      </c>
      <c r="D5558" s="1" t="s">
        <v>7951</v>
      </c>
      <c r="E5558" s="1" t="s">
        <v>647</v>
      </c>
      <c r="F5558" s="1" t="s">
        <v>660</v>
      </c>
      <c r="G5558" s="1" t="s">
        <v>105</v>
      </c>
      <c r="H5558" s="1" t="s">
        <v>437</v>
      </c>
      <c r="I5558" s="1">
        <v>2.8</v>
      </c>
      <c r="J5558" s="1">
        <v>2023</v>
      </c>
      <c r="K5558" s="1">
        <v>270834</v>
      </c>
      <c r="L5558" s="1">
        <v>0</v>
      </c>
      <c r="M5558" s="1">
        <f t="array" ref="M5558">SUMPRODUCT(MAX(ISNUMBER(SEARCH('Class Rules'!$B$6:$B$85,$E5558))*ISNUMBER(SEARCH('Class Rules'!$C$6:$C$85,$F5558))*'Class Rules'!$A$6:$A$85))</f>
        <v>15</v>
      </c>
      <c r="N5558" s="1" t="str">
        <f t="array" ref="N5558">IF($M5558=0,'Class Rules'!$D$3,INDEX('Class Rules'!$D$6:$D$85,MATCH($M5558,'Class Rules'!$A$6:$A$85,0)))</f>
        <v>Freight LDV</v>
      </c>
      <c r="O5558" s="1" t="str">
        <f t="array" ref="O5558">IF(SUMPRODUCT(MAX(ISNUMBER(SEARCH(Fuel_Rules!$A$6:$A$30,$E5558))*ISNUMBER(SEARCH(Fuel_Rules!$B$6:$B$30,$F5558))*(Fuel_Rules!$A$6:$A$30&lt;&gt;"")))&gt;0,"Plug-in hybrid",IF($G5558="Diesel","Diesel","Gasoline"))</f>
        <v>Diesel</v>
      </c>
    </row>
    <row r="5559" spans="1:15" ht="15" customHeight="1" x14ac:dyDescent="0.25">
      <c r="A5559" s="1">
        <v>2022</v>
      </c>
      <c r="B5559" s="1" t="s">
        <v>7830</v>
      </c>
      <c r="C5559" s="1" t="s">
        <v>658</v>
      </c>
      <c r="D5559" s="1" t="s">
        <v>7952</v>
      </c>
      <c r="E5559" s="1" t="s">
        <v>647</v>
      </c>
      <c r="F5559" s="1" t="s">
        <v>660</v>
      </c>
      <c r="G5559" s="1" t="s">
        <v>105</v>
      </c>
      <c r="H5559" s="1" t="s">
        <v>437</v>
      </c>
      <c r="I5559" s="1">
        <v>2.8</v>
      </c>
      <c r="J5559" s="1">
        <v>2023</v>
      </c>
      <c r="K5559" s="1">
        <v>261212</v>
      </c>
      <c r="L5559" s="1">
        <v>0</v>
      </c>
      <c r="M5559" s="1">
        <f t="array" ref="M5559">SUMPRODUCT(MAX(ISNUMBER(SEARCH('Class Rules'!$B$6:$B$85,$E5559))*ISNUMBER(SEARCH('Class Rules'!$C$6:$C$85,$F5559))*'Class Rules'!$A$6:$A$85))</f>
        <v>15</v>
      </c>
      <c r="N5559" s="1" t="str">
        <f t="array" ref="N5559">IF($M5559=0,'Class Rules'!$D$3,INDEX('Class Rules'!$D$6:$D$85,MATCH($M5559,'Class Rules'!$A$6:$A$85,0)))</f>
        <v>Freight LDV</v>
      </c>
      <c r="O5559" s="1" t="str">
        <f t="array" ref="O5559">IF(SUMPRODUCT(MAX(ISNUMBER(SEARCH(Fuel_Rules!$A$6:$A$30,$E5559))*ISNUMBER(SEARCH(Fuel_Rules!$B$6:$B$30,$F5559))*(Fuel_Rules!$A$6:$A$30&lt;&gt;"")))&gt;0,"Plug-in hybrid",IF($G5559="Diesel","Diesel","Gasoline"))</f>
        <v>Diesel</v>
      </c>
    </row>
    <row r="5560" spans="1:15" ht="15" customHeight="1" x14ac:dyDescent="0.25">
      <c r="A5560" s="1">
        <v>2022</v>
      </c>
      <c r="B5560" s="1" t="s">
        <v>7830</v>
      </c>
      <c r="C5560" s="1" t="s">
        <v>661</v>
      </c>
      <c r="D5560" s="1" t="s">
        <v>7953</v>
      </c>
      <c r="E5560" s="1" t="s">
        <v>647</v>
      </c>
      <c r="F5560" s="1" t="s">
        <v>663</v>
      </c>
      <c r="G5560" s="1" t="s">
        <v>105</v>
      </c>
      <c r="H5560" s="1" t="s">
        <v>437</v>
      </c>
      <c r="I5560" s="1">
        <v>2.8</v>
      </c>
      <c r="J5560" s="1">
        <v>2023</v>
      </c>
      <c r="K5560" s="1">
        <v>292419</v>
      </c>
      <c r="L5560" s="1">
        <v>0</v>
      </c>
      <c r="M5560" s="1">
        <f t="array" ref="M5560">SUMPRODUCT(MAX(ISNUMBER(SEARCH('Class Rules'!$B$6:$B$85,$E5560))*ISNUMBER(SEARCH('Class Rules'!$C$6:$C$85,$F5560))*'Class Rules'!$A$6:$A$85))</f>
        <v>15</v>
      </c>
      <c r="N5560" s="1" t="str">
        <f t="array" ref="N5560">IF($M5560=0,'Class Rules'!$D$3,INDEX('Class Rules'!$D$6:$D$85,MATCH($M5560,'Class Rules'!$A$6:$A$85,0)))</f>
        <v>Freight LDV</v>
      </c>
      <c r="O5560" s="1" t="str">
        <f t="array" ref="O5560">IF(SUMPRODUCT(MAX(ISNUMBER(SEARCH(Fuel_Rules!$A$6:$A$30,$E5560))*ISNUMBER(SEARCH(Fuel_Rules!$B$6:$B$30,$F5560))*(Fuel_Rules!$A$6:$A$30&lt;&gt;"")))&gt;0,"Plug-in hybrid",IF($G5560="Diesel","Diesel","Gasoline"))</f>
        <v>Diesel</v>
      </c>
    </row>
    <row r="5561" spans="1:15" ht="15" customHeight="1" x14ac:dyDescent="0.25">
      <c r="A5561" s="1">
        <v>2022</v>
      </c>
      <c r="B5561" s="1" t="s">
        <v>7830</v>
      </c>
      <c r="C5561" s="1" t="s">
        <v>661</v>
      </c>
      <c r="D5561" s="1" t="s">
        <v>7954</v>
      </c>
      <c r="E5561" s="1" t="s">
        <v>647</v>
      </c>
      <c r="F5561" s="1" t="s">
        <v>663</v>
      </c>
      <c r="G5561" s="1" t="s">
        <v>105</v>
      </c>
      <c r="H5561" s="1" t="s">
        <v>437</v>
      </c>
      <c r="I5561" s="1">
        <v>2.8</v>
      </c>
      <c r="J5561" s="1">
        <v>2023</v>
      </c>
      <c r="K5561" s="1">
        <v>279844</v>
      </c>
      <c r="L5561" s="1">
        <v>0</v>
      </c>
      <c r="M5561" s="1">
        <f t="array" ref="M5561">SUMPRODUCT(MAX(ISNUMBER(SEARCH('Class Rules'!$B$6:$B$85,$E5561))*ISNUMBER(SEARCH('Class Rules'!$C$6:$C$85,$F5561))*'Class Rules'!$A$6:$A$85))</f>
        <v>15</v>
      </c>
      <c r="N5561" s="1" t="str">
        <f t="array" ref="N5561">IF($M5561=0,'Class Rules'!$D$3,INDEX('Class Rules'!$D$6:$D$85,MATCH($M5561,'Class Rules'!$A$6:$A$85,0)))</f>
        <v>Freight LDV</v>
      </c>
      <c r="O5561" s="1" t="str">
        <f t="array" ref="O5561">IF(SUMPRODUCT(MAX(ISNUMBER(SEARCH(Fuel_Rules!$A$6:$A$30,$E5561))*ISNUMBER(SEARCH(Fuel_Rules!$B$6:$B$30,$F5561))*(Fuel_Rules!$A$6:$A$30&lt;&gt;"")))&gt;0,"Plug-in hybrid",IF($G5561="Diesel","Diesel","Gasoline"))</f>
        <v>Diesel</v>
      </c>
    </row>
    <row r="5562" spans="1:15" ht="15" customHeight="1" x14ac:dyDescent="0.25">
      <c r="A5562" s="1">
        <v>2022</v>
      </c>
      <c r="B5562" s="1" t="s">
        <v>7830</v>
      </c>
      <c r="C5562" s="1" t="s">
        <v>664</v>
      </c>
      <c r="D5562" s="1" t="s">
        <v>7955</v>
      </c>
      <c r="E5562" s="1" t="s">
        <v>647</v>
      </c>
      <c r="F5562" s="1" t="s">
        <v>666</v>
      </c>
      <c r="G5562" s="1" t="s">
        <v>105</v>
      </c>
      <c r="H5562" s="1" t="s">
        <v>298</v>
      </c>
      <c r="I5562" s="1">
        <v>2.8</v>
      </c>
      <c r="J5562" s="1">
        <v>2023</v>
      </c>
      <c r="K5562" s="1">
        <v>243180</v>
      </c>
      <c r="L5562" s="1">
        <v>0</v>
      </c>
      <c r="M5562" s="1">
        <f t="array" ref="M5562">SUMPRODUCT(MAX(ISNUMBER(SEARCH('Class Rules'!$B$6:$B$85,$E5562))*ISNUMBER(SEARCH('Class Rules'!$C$6:$C$85,$F5562))*'Class Rules'!$A$6:$A$85))</f>
        <v>15</v>
      </c>
      <c r="N5562" s="1" t="str">
        <f t="array" ref="N5562">IF($M5562=0,'Class Rules'!$D$3,INDEX('Class Rules'!$D$6:$D$85,MATCH($M5562,'Class Rules'!$A$6:$A$85,0)))</f>
        <v>Freight LDV</v>
      </c>
      <c r="O5562" s="1" t="str">
        <f t="array" ref="O5562">IF(SUMPRODUCT(MAX(ISNUMBER(SEARCH(Fuel_Rules!$A$6:$A$30,$E5562))*ISNUMBER(SEARCH(Fuel_Rules!$B$6:$B$30,$F5562))*(Fuel_Rules!$A$6:$A$30&lt;&gt;"")))&gt;0,"Plug-in hybrid",IF($G5562="Diesel","Diesel","Gasoline"))</f>
        <v>Diesel</v>
      </c>
    </row>
    <row r="5563" spans="1:15" ht="15" customHeight="1" x14ac:dyDescent="0.25">
      <c r="A5563" s="1">
        <v>2022</v>
      </c>
      <c r="B5563" s="1" t="s">
        <v>7830</v>
      </c>
      <c r="C5563" s="1" t="s">
        <v>664</v>
      </c>
      <c r="D5563" s="1" t="s">
        <v>7956</v>
      </c>
      <c r="E5563" s="1" t="s">
        <v>647</v>
      </c>
      <c r="F5563" s="1" t="s">
        <v>666</v>
      </c>
      <c r="G5563" s="1" t="s">
        <v>105</v>
      </c>
      <c r="H5563" s="1" t="s">
        <v>298</v>
      </c>
      <c r="I5563" s="1">
        <v>2.8</v>
      </c>
      <c r="J5563" s="1">
        <v>2023</v>
      </c>
      <c r="K5563" s="1">
        <v>233695</v>
      </c>
      <c r="L5563" s="1">
        <v>0</v>
      </c>
      <c r="M5563" s="1">
        <f t="array" ref="M5563">SUMPRODUCT(MAX(ISNUMBER(SEARCH('Class Rules'!$B$6:$B$85,$E5563))*ISNUMBER(SEARCH('Class Rules'!$C$6:$C$85,$F5563))*'Class Rules'!$A$6:$A$85))</f>
        <v>15</v>
      </c>
      <c r="N5563" s="1" t="str">
        <f t="array" ref="N5563">IF($M5563=0,'Class Rules'!$D$3,INDEX('Class Rules'!$D$6:$D$85,MATCH($M5563,'Class Rules'!$A$6:$A$85,0)))</f>
        <v>Freight LDV</v>
      </c>
      <c r="O5563" s="1" t="str">
        <f t="array" ref="O5563">IF(SUMPRODUCT(MAX(ISNUMBER(SEARCH(Fuel_Rules!$A$6:$A$30,$E5563))*ISNUMBER(SEARCH(Fuel_Rules!$B$6:$B$30,$F5563))*(Fuel_Rules!$A$6:$A$30&lt;&gt;"")))&gt;0,"Plug-in hybrid",IF($G5563="Diesel","Diesel","Gasoline"))</f>
        <v>Diesel</v>
      </c>
    </row>
    <row r="5564" spans="1:15" ht="15" customHeight="1" x14ac:dyDescent="0.25">
      <c r="A5564" s="1">
        <v>2022</v>
      </c>
      <c r="B5564" s="1" t="s">
        <v>7830</v>
      </c>
      <c r="C5564" s="1" t="s">
        <v>667</v>
      </c>
      <c r="D5564" s="1" t="s">
        <v>7957</v>
      </c>
      <c r="E5564" s="1" t="s">
        <v>647</v>
      </c>
      <c r="F5564" s="1" t="s">
        <v>669</v>
      </c>
      <c r="G5564" s="1" t="s">
        <v>103</v>
      </c>
      <c r="H5564" s="1" t="s">
        <v>298</v>
      </c>
      <c r="I5564" s="1">
        <v>1.8</v>
      </c>
      <c r="J5564" s="1">
        <v>2023</v>
      </c>
      <c r="K5564" s="1">
        <v>105646</v>
      </c>
      <c r="L5564" s="1">
        <v>0</v>
      </c>
      <c r="M5564" s="1">
        <f t="array" ref="M5564">SUMPRODUCT(MAX(ISNUMBER(SEARCH('Class Rules'!$B$6:$B$85,$E5564))*ISNUMBER(SEARCH('Class Rules'!$C$6:$C$85,$F5564))*'Class Rules'!$A$6:$A$85))</f>
        <v>0</v>
      </c>
      <c r="N5564" s="1" t="str">
        <f t="array" ref="N5564">IF($M5564=0,'Class Rules'!$D$3,INDEX('Class Rules'!$D$6:$D$85,MATCH($M5564,'Class Rules'!$A$6:$A$85,0)))</f>
        <v>Passenger LDV</v>
      </c>
      <c r="O5564" s="1" t="str">
        <f t="array" ref="O5564">IF(SUMPRODUCT(MAX(ISNUMBER(SEARCH(Fuel_Rules!$A$6:$A$30,$E5564))*ISNUMBER(SEARCH(Fuel_Rules!$B$6:$B$30,$F5564))*(Fuel_Rules!$A$6:$A$30&lt;&gt;"")))&gt;0,"Plug-in hybrid",IF($G5564="Diesel","Diesel","Gasoline"))</f>
        <v>Gasoline</v>
      </c>
    </row>
    <row r="5565" spans="1:15" ht="15" customHeight="1" x14ac:dyDescent="0.25">
      <c r="A5565" s="1">
        <v>2022</v>
      </c>
      <c r="B5565" s="1" t="s">
        <v>7830</v>
      </c>
      <c r="C5565" s="1" t="s">
        <v>670</v>
      </c>
      <c r="D5565" s="1" t="s">
        <v>7958</v>
      </c>
      <c r="E5565" s="1" t="s">
        <v>647</v>
      </c>
      <c r="F5565" s="1" t="s">
        <v>672</v>
      </c>
      <c r="G5565" s="1" t="s">
        <v>103</v>
      </c>
      <c r="H5565" s="1" t="s">
        <v>437</v>
      </c>
      <c r="I5565" s="1">
        <v>1.8</v>
      </c>
      <c r="J5565" s="1">
        <v>2023</v>
      </c>
      <c r="K5565" s="1">
        <v>110349</v>
      </c>
      <c r="L5565" s="1">
        <v>0</v>
      </c>
      <c r="M5565" s="1">
        <f t="array" ref="M5565">SUMPRODUCT(MAX(ISNUMBER(SEARCH('Class Rules'!$B$6:$B$85,$E5565))*ISNUMBER(SEARCH('Class Rules'!$C$6:$C$85,$F5565))*'Class Rules'!$A$6:$A$85))</f>
        <v>0</v>
      </c>
      <c r="N5565" s="1" t="str">
        <f t="array" ref="N5565">IF($M5565=0,'Class Rules'!$D$3,INDEX('Class Rules'!$D$6:$D$85,MATCH($M5565,'Class Rules'!$A$6:$A$85,0)))</f>
        <v>Passenger LDV</v>
      </c>
      <c r="O5565" s="1" t="str">
        <f t="array" ref="O5565">IF(SUMPRODUCT(MAX(ISNUMBER(SEARCH(Fuel_Rules!$A$6:$A$30,$E5565))*ISNUMBER(SEARCH(Fuel_Rules!$B$6:$B$30,$F5565))*(Fuel_Rules!$A$6:$A$30&lt;&gt;"")))&gt;0,"Plug-in hybrid",IF($G5565="Diesel","Diesel","Gasoline"))</f>
        <v>Gasoline</v>
      </c>
    </row>
    <row r="5566" spans="1:15" ht="15" customHeight="1" x14ac:dyDescent="0.25">
      <c r="A5566" s="1">
        <v>2022</v>
      </c>
      <c r="B5566" s="1" t="s">
        <v>7830</v>
      </c>
      <c r="C5566" s="1" t="s">
        <v>670</v>
      </c>
      <c r="D5566" s="1" t="s">
        <v>7959</v>
      </c>
      <c r="E5566" s="1" t="s">
        <v>647</v>
      </c>
      <c r="F5566" s="1" t="s">
        <v>672</v>
      </c>
      <c r="G5566" s="1" t="s">
        <v>103</v>
      </c>
      <c r="H5566" s="1" t="s">
        <v>437</v>
      </c>
      <c r="I5566" s="1">
        <v>1.8</v>
      </c>
      <c r="J5566" s="1">
        <v>2023</v>
      </c>
      <c r="K5566" s="1">
        <v>105064</v>
      </c>
      <c r="L5566" s="1">
        <v>0</v>
      </c>
      <c r="M5566" s="1">
        <f t="array" ref="M5566">SUMPRODUCT(MAX(ISNUMBER(SEARCH('Class Rules'!$B$6:$B$85,$E5566))*ISNUMBER(SEARCH('Class Rules'!$C$6:$C$85,$F5566))*'Class Rules'!$A$6:$A$85))</f>
        <v>0</v>
      </c>
      <c r="N5566" s="1" t="str">
        <f t="array" ref="N5566">IF($M5566=0,'Class Rules'!$D$3,INDEX('Class Rules'!$D$6:$D$85,MATCH($M5566,'Class Rules'!$A$6:$A$85,0)))</f>
        <v>Passenger LDV</v>
      </c>
      <c r="O5566" s="1" t="str">
        <f t="array" ref="O5566">IF(SUMPRODUCT(MAX(ISNUMBER(SEARCH(Fuel_Rules!$A$6:$A$30,$E5566))*ISNUMBER(SEARCH(Fuel_Rules!$B$6:$B$30,$F5566))*(Fuel_Rules!$A$6:$A$30&lt;&gt;"")))&gt;0,"Plug-in hybrid",IF($G5566="Diesel","Diesel","Gasoline"))</f>
        <v>Gasoline</v>
      </c>
    </row>
    <row r="5567" spans="1:15" ht="15" customHeight="1" x14ac:dyDescent="0.25">
      <c r="A5567" s="1">
        <v>2022</v>
      </c>
      <c r="B5567" s="1" t="s">
        <v>7830</v>
      </c>
      <c r="C5567" s="1" t="s">
        <v>7034</v>
      </c>
      <c r="D5567" s="1" t="s">
        <v>7960</v>
      </c>
      <c r="E5567" s="1" t="s">
        <v>647</v>
      </c>
      <c r="F5567" s="1" t="s">
        <v>7036</v>
      </c>
      <c r="G5567" s="1" t="s">
        <v>103</v>
      </c>
      <c r="H5567" s="1" t="s">
        <v>437</v>
      </c>
      <c r="I5567" s="1">
        <v>1.8</v>
      </c>
      <c r="J5567" s="1">
        <v>2023</v>
      </c>
      <c r="K5567" s="1">
        <v>111304</v>
      </c>
      <c r="L5567" s="1">
        <v>0</v>
      </c>
      <c r="M5567" s="1">
        <f t="array" ref="M5567">SUMPRODUCT(MAX(ISNUMBER(SEARCH('Class Rules'!$B$6:$B$85,$E5567))*ISNUMBER(SEARCH('Class Rules'!$C$6:$C$85,$F5567))*'Class Rules'!$A$6:$A$85))</f>
        <v>0</v>
      </c>
      <c r="N5567" s="1" t="str">
        <f t="array" ref="N5567">IF($M5567=0,'Class Rules'!$D$3,INDEX('Class Rules'!$D$6:$D$85,MATCH($M5567,'Class Rules'!$A$6:$A$85,0)))</f>
        <v>Passenger LDV</v>
      </c>
      <c r="O5567" s="1" t="str">
        <f t="array" ref="O5567">IF(SUMPRODUCT(MAX(ISNUMBER(SEARCH(Fuel_Rules!$A$6:$A$30,$E5567))*ISNUMBER(SEARCH(Fuel_Rules!$B$6:$B$30,$F5567))*(Fuel_Rules!$A$6:$A$30&lt;&gt;"")))&gt;0,"Plug-in hybrid",IF($G5567="Diesel","Diesel","Gasoline"))</f>
        <v>Gasoline</v>
      </c>
    </row>
    <row r="5568" spans="1:15" ht="15" customHeight="1" x14ac:dyDescent="0.25">
      <c r="A5568" s="1">
        <v>2022</v>
      </c>
      <c r="B5568" s="1" t="s">
        <v>7830</v>
      </c>
      <c r="C5568" s="1" t="s">
        <v>7034</v>
      </c>
      <c r="D5568" s="1" t="s">
        <v>7961</v>
      </c>
      <c r="E5568" s="1" t="s">
        <v>647</v>
      </c>
      <c r="F5568" s="1" t="s">
        <v>7036</v>
      </c>
      <c r="G5568" s="1" t="s">
        <v>103</v>
      </c>
      <c r="H5568" s="1" t="s">
        <v>437</v>
      </c>
      <c r="I5568" s="1">
        <v>1.8</v>
      </c>
      <c r="J5568" s="1">
        <v>2023</v>
      </c>
      <c r="K5568" s="1">
        <v>107405</v>
      </c>
      <c r="L5568" s="1">
        <v>0</v>
      </c>
      <c r="M5568" s="1">
        <f t="array" ref="M5568">SUMPRODUCT(MAX(ISNUMBER(SEARCH('Class Rules'!$B$6:$B$85,$E5568))*ISNUMBER(SEARCH('Class Rules'!$C$6:$C$85,$F5568))*'Class Rules'!$A$6:$A$85))</f>
        <v>0</v>
      </c>
      <c r="N5568" s="1" t="str">
        <f t="array" ref="N5568">IF($M5568=0,'Class Rules'!$D$3,INDEX('Class Rules'!$D$6:$D$85,MATCH($M5568,'Class Rules'!$A$6:$A$85,0)))</f>
        <v>Passenger LDV</v>
      </c>
      <c r="O5568" s="1" t="str">
        <f t="array" ref="O5568">IF(SUMPRODUCT(MAX(ISNUMBER(SEARCH(Fuel_Rules!$A$6:$A$30,$E5568))*ISNUMBER(SEARCH(Fuel_Rules!$B$6:$B$30,$F5568))*(Fuel_Rules!$A$6:$A$30&lt;&gt;"")))&gt;0,"Plug-in hybrid",IF($G5568="Diesel","Diesel","Gasoline"))</f>
        <v>Gasoline</v>
      </c>
    </row>
    <row r="5569" spans="1:15" ht="15" customHeight="1" x14ac:dyDescent="0.25">
      <c r="A5569" s="1">
        <v>2022</v>
      </c>
      <c r="B5569" s="1" t="s">
        <v>7830</v>
      </c>
      <c r="C5569" s="1" t="s">
        <v>673</v>
      </c>
      <c r="D5569" s="1" t="s">
        <v>7962</v>
      </c>
      <c r="E5569" s="1" t="s">
        <v>647</v>
      </c>
      <c r="F5569" s="1" t="s">
        <v>675</v>
      </c>
      <c r="G5569" s="1" t="s">
        <v>103</v>
      </c>
      <c r="H5569" s="1" t="s">
        <v>298</v>
      </c>
      <c r="I5569" s="1">
        <v>1.8</v>
      </c>
      <c r="J5569" s="1">
        <v>2023</v>
      </c>
      <c r="K5569" s="1">
        <v>95419</v>
      </c>
      <c r="L5569" s="1">
        <v>0</v>
      </c>
      <c r="M5569" s="1">
        <f t="array" ref="M5569">SUMPRODUCT(MAX(ISNUMBER(SEARCH('Class Rules'!$B$6:$B$85,$E5569))*ISNUMBER(SEARCH('Class Rules'!$C$6:$C$85,$F5569))*'Class Rules'!$A$6:$A$85))</f>
        <v>0</v>
      </c>
      <c r="N5569" s="1" t="str">
        <f t="array" ref="N5569">IF($M5569=0,'Class Rules'!$D$3,INDEX('Class Rules'!$D$6:$D$85,MATCH($M5569,'Class Rules'!$A$6:$A$85,0)))</f>
        <v>Passenger LDV</v>
      </c>
      <c r="O5569" s="1" t="str">
        <f t="array" ref="O5569">IF(SUMPRODUCT(MAX(ISNUMBER(SEARCH(Fuel_Rules!$A$6:$A$30,$E5569))*ISNUMBER(SEARCH(Fuel_Rules!$B$6:$B$30,$F5569))*(Fuel_Rules!$A$6:$A$30&lt;&gt;"")))&gt;0,"Plug-in hybrid",IF($G5569="Diesel","Diesel","Gasoline"))</f>
        <v>Gasoline</v>
      </c>
    </row>
    <row r="5570" spans="1:15" ht="15" customHeight="1" x14ac:dyDescent="0.25">
      <c r="A5570" s="1">
        <v>2022</v>
      </c>
      <c r="B5570" s="1" t="s">
        <v>7830</v>
      </c>
      <c r="C5570" s="1" t="s">
        <v>676</v>
      </c>
      <c r="D5570" s="1" t="s">
        <v>7963</v>
      </c>
      <c r="E5570" s="1" t="s">
        <v>647</v>
      </c>
      <c r="F5570" s="1" t="s">
        <v>678</v>
      </c>
      <c r="G5570" s="1" t="s">
        <v>103</v>
      </c>
      <c r="H5570" s="1" t="s">
        <v>298</v>
      </c>
      <c r="I5570" s="1">
        <v>6.2</v>
      </c>
      <c r="J5570" s="1">
        <v>2023</v>
      </c>
      <c r="K5570" s="1">
        <v>532137</v>
      </c>
      <c r="L5570" s="1">
        <v>0</v>
      </c>
      <c r="M5570" s="1">
        <f t="array" ref="M5570">SUMPRODUCT(MAX(ISNUMBER(SEARCH('Class Rules'!$B$6:$B$85,$E5570))*ISNUMBER(SEARCH('Class Rules'!$C$6:$C$85,$F5570))*'Class Rules'!$A$6:$A$85))</f>
        <v>0</v>
      </c>
      <c r="N5570" s="1" t="str">
        <f t="array" ref="N5570">IF($M5570=0,'Class Rules'!$D$3,INDEX('Class Rules'!$D$6:$D$85,MATCH($M5570,'Class Rules'!$A$6:$A$85,0)))</f>
        <v>Passenger LDV</v>
      </c>
      <c r="O5570" s="1" t="str">
        <f t="array" ref="O5570">IF(SUMPRODUCT(MAX(ISNUMBER(SEARCH(Fuel_Rules!$A$6:$A$30,$E5570))*ISNUMBER(SEARCH(Fuel_Rules!$B$6:$B$30,$F5570))*(Fuel_Rules!$A$6:$A$30&lt;&gt;"")))&gt;0,"Plug-in hybrid",IF($G5570="Diesel","Diesel","Gasoline"))</f>
        <v>Gasoline</v>
      </c>
    </row>
    <row r="5571" spans="1:15" ht="15" customHeight="1" x14ac:dyDescent="0.25">
      <c r="A5571" s="1">
        <v>2022</v>
      </c>
      <c r="B5571" s="1" t="s">
        <v>7830</v>
      </c>
      <c r="C5571" s="1" t="s">
        <v>679</v>
      </c>
      <c r="D5571" s="1" t="s">
        <v>7964</v>
      </c>
      <c r="E5571" s="1" t="s">
        <v>647</v>
      </c>
      <c r="F5571" s="1" t="s">
        <v>681</v>
      </c>
      <c r="G5571" s="1" t="s">
        <v>103</v>
      </c>
      <c r="H5571" s="1" t="s">
        <v>437</v>
      </c>
      <c r="I5571" s="1">
        <v>1.8</v>
      </c>
      <c r="J5571" s="1">
        <v>2023</v>
      </c>
      <c r="K5571" s="1">
        <v>122334</v>
      </c>
      <c r="L5571" s="1">
        <v>0</v>
      </c>
      <c r="M5571" s="1">
        <f t="array" ref="M5571">SUMPRODUCT(MAX(ISNUMBER(SEARCH('Class Rules'!$B$6:$B$85,$E5571))*ISNUMBER(SEARCH('Class Rules'!$C$6:$C$85,$F5571))*'Class Rules'!$A$6:$A$85))</f>
        <v>0</v>
      </c>
      <c r="N5571" s="1" t="str">
        <f t="array" ref="N5571">IF($M5571=0,'Class Rules'!$D$3,INDEX('Class Rules'!$D$6:$D$85,MATCH($M5571,'Class Rules'!$A$6:$A$85,0)))</f>
        <v>Passenger LDV</v>
      </c>
      <c r="O5571" s="1" t="str">
        <f t="array" ref="O5571">IF(SUMPRODUCT(MAX(ISNUMBER(SEARCH(Fuel_Rules!$A$6:$A$30,$E5571))*ISNUMBER(SEARCH(Fuel_Rules!$B$6:$B$30,$F5571))*(Fuel_Rules!$A$6:$A$30&lt;&gt;"")))&gt;0,"Plug-in hybrid",IF($G5571="Diesel","Diesel","Gasoline"))</f>
        <v>Gasoline</v>
      </c>
    </row>
    <row r="5572" spans="1:15" ht="15" customHeight="1" x14ac:dyDescent="0.25">
      <c r="A5572" s="1">
        <v>2022</v>
      </c>
      <c r="B5572" s="1" t="s">
        <v>7830</v>
      </c>
      <c r="C5572" s="1" t="s">
        <v>679</v>
      </c>
      <c r="D5572" s="1" t="s">
        <v>7965</v>
      </c>
      <c r="E5572" s="1" t="s">
        <v>647</v>
      </c>
      <c r="F5572" s="1" t="s">
        <v>681</v>
      </c>
      <c r="G5572" s="1" t="s">
        <v>103</v>
      </c>
      <c r="H5572" s="1" t="s">
        <v>437</v>
      </c>
      <c r="I5572" s="1">
        <v>1.8</v>
      </c>
      <c r="J5572" s="1">
        <v>2023</v>
      </c>
      <c r="K5572" s="1">
        <v>117371</v>
      </c>
      <c r="L5572" s="1">
        <v>0</v>
      </c>
      <c r="M5572" s="1">
        <f t="array" ref="M5572">SUMPRODUCT(MAX(ISNUMBER(SEARCH('Class Rules'!$B$6:$B$85,$E5572))*ISNUMBER(SEARCH('Class Rules'!$C$6:$C$85,$F5572))*'Class Rules'!$A$6:$A$85))</f>
        <v>0</v>
      </c>
      <c r="N5572" s="1" t="str">
        <f t="array" ref="N5572">IF($M5572=0,'Class Rules'!$D$3,INDEX('Class Rules'!$D$6:$D$85,MATCH($M5572,'Class Rules'!$A$6:$A$85,0)))</f>
        <v>Passenger LDV</v>
      </c>
      <c r="O5572" s="1" t="str">
        <f t="array" ref="O5572">IF(SUMPRODUCT(MAX(ISNUMBER(SEARCH(Fuel_Rules!$A$6:$A$30,$E5572))*ISNUMBER(SEARCH(Fuel_Rules!$B$6:$B$30,$F5572))*(Fuel_Rules!$A$6:$A$30&lt;&gt;"")))&gt;0,"Plug-in hybrid",IF($G5572="Diesel","Diesel","Gasoline"))</f>
        <v>Gasoline</v>
      </c>
    </row>
    <row r="5573" spans="1:15" ht="15" customHeight="1" x14ac:dyDescent="0.25">
      <c r="A5573" s="1">
        <v>2022</v>
      </c>
      <c r="B5573" s="1" t="s">
        <v>7830</v>
      </c>
      <c r="C5573" s="1" t="s">
        <v>682</v>
      </c>
      <c r="D5573" s="1" t="s">
        <v>7966</v>
      </c>
      <c r="E5573" s="1" t="s">
        <v>647</v>
      </c>
      <c r="F5573" s="1" t="s">
        <v>684</v>
      </c>
      <c r="G5573" s="1" t="s">
        <v>105</v>
      </c>
      <c r="H5573" s="1" t="s">
        <v>437</v>
      </c>
      <c r="I5573" s="1">
        <v>2.8</v>
      </c>
      <c r="J5573" s="1">
        <v>2023</v>
      </c>
      <c r="K5573" s="1">
        <v>303673</v>
      </c>
      <c r="L5573" s="1">
        <v>0</v>
      </c>
      <c r="M5573" s="1">
        <f t="array" ref="M5573">SUMPRODUCT(MAX(ISNUMBER(SEARCH('Class Rules'!$B$6:$B$85,$E5573))*ISNUMBER(SEARCH('Class Rules'!$C$6:$C$85,$F5573))*'Class Rules'!$A$6:$A$85))</f>
        <v>15</v>
      </c>
      <c r="N5573" s="1" t="str">
        <f t="array" ref="N5573">IF($M5573=0,'Class Rules'!$D$3,INDEX('Class Rules'!$D$6:$D$85,MATCH($M5573,'Class Rules'!$A$6:$A$85,0)))</f>
        <v>Freight LDV</v>
      </c>
      <c r="O5573" s="1" t="str">
        <f t="array" ref="O5573">IF(SUMPRODUCT(MAX(ISNUMBER(SEARCH(Fuel_Rules!$A$6:$A$30,$E5573))*ISNUMBER(SEARCH(Fuel_Rules!$B$6:$B$30,$F5573))*(Fuel_Rules!$A$6:$A$30&lt;&gt;"")))&gt;0,"Plug-in hybrid",IF($G5573="Diesel","Diesel","Gasoline"))</f>
        <v>Diesel</v>
      </c>
    </row>
    <row r="5574" spans="1:15" ht="15" customHeight="1" x14ac:dyDescent="0.25">
      <c r="A5574" s="1">
        <v>2022</v>
      </c>
      <c r="B5574" s="1" t="s">
        <v>7830</v>
      </c>
      <c r="C5574" s="1" t="s">
        <v>682</v>
      </c>
      <c r="D5574" s="1" t="s">
        <v>7967</v>
      </c>
      <c r="E5574" s="1" t="s">
        <v>647</v>
      </c>
      <c r="F5574" s="1" t="s">
        <v>684</v>
      </c>
      <c r="G5574" s="1" t="s">
        <v>105</v>
      </c>
      <c r="H5574" s="1" t="s">
        <v>437</v>
      </c>
      <c r="I5574" s="1">
        <v>2.8</v>
      </c>
      <c r="J5574" s="1">
        <v>2023</v>
      </c>
      <c r="K5574" s="1">
        <v>290122</v>
      </c>
      <c r="L5574" s="1">
        <v>0</v>
      </c>
      <c r="M5574" s="1">
        <f t="array" ref="M5574">SUMPRODUCT(MAX(ISNUMBER(SEARCH('Class Rules'!$B$6:$B$85,$E5574))*ISNUMBER(SEARCH('Class Rules'!$C$6:$C$85,$F5574))*'Class Rules'!$A$6:$A$85))</f>
        <v>15</v>
      </c>
      <c r="N5574" s="1" t="str">
        <f t="array" ref="N5574">IF($M5574=0,'Class Rules'!$D$3,INDEX('Class Rules'!$D$6:$D$85,MATCH($M5574,'Class Rules'!$A$6:$A$85,0)))</f>
        <v>Freight LDV</v>
      </c>
      <c r="O5574" s="1" t="str">
        <f t="array" ref="O5574">IF(SUMPRODUCT(MAX(ISNUMBER(SEARCH(Fuel_Rules!$A$6:$A$30,$E5574))*ISNUMBER(SEARCH(Fuel_Rules!$B$6:$B$30,$F5574))*(Fuel_Rules!$A$6:$A$30&lt;&gt;"")))&gt;0,"Plug-in hybrid",IF($G5574="Diesel","Diesel","Gasoline"))</f>
        <v>Diesel</v>
      </c>
    </row>
    <row r="5575" spans="1:15" ht="15" customHeight="1" x14ac:dyDescent="0.25">
      <c r="A5575" s="1">
        <v>2022</v>
      </c>
      <c r="B5575" s="1" t="s">
        <v>7830</v>
      </c>
      <c r="C5575" s="1" t="s">
        <v>685</v>
      </c>
      <c r="D5575" s="1" t="s">
        <v>7968</v>
      </c>
      <c r="E5575" s="1" t="s">
        <v>647</v>
      </c>
      <c r="F5575" s="1" t="s">
        <v>687</v>
      </c>
      <c r="G5575" s="1" t="s">
        <v>103</v>
      </c>
      <c r="H5575" s="1" t="s">
        <v>437</v>
      </c>
      <c r="I5575" s="1">
        <v>1.4</v>
      </c>
      <c r="J5575" s="1">
        <v>2023</v>
      </c>
      <c r="K5575" s="1">
        <v>152377</v>
      </c>
      <c r="L5575" s="1">
        <v>0</v>
      </c>
      <c r="M5575" s="1">
        <f t="array" ref="M5575">SUMPRODUCT(MAX(ISNUMBER(SEARCH('Class Rules'!$B$6:$B$85,$E5575))*ISNUMBER(SEARCH('Class Rules'!$C$6:$C$85,$F5575))*'Class Rules'!$A$6:$A$85))</f>
        <v>0</v>
      </c>
      <c r="N5575" s="1" t="str">
        <f t="array" ref="N5575">IF($M5575=0,'Class Rules'!$D$3,INDEX('Class Rules'!$D$6:$D$85,MATCH($M5575,'Class Rules'!$A$6:$A$85,0)))</f>
        <v>Passenger LDV</v>
      </c>
      <c r="O5575" s="1" t="str">
        <f t="array" ref="O5575">IF(SUMPRODUCT(MAX(ISNUMBER(SEARCH(Fuel_Rules!$A$6:$A$30,$E5575))*ISNUMBER(SEARCH(Fuel_Rules!$B$6:$B$30,$F5575))*(Fuel_Rules!$A$6:$A$30&lt;&gt;"")))&gt;0,"Plug-in hybrid",IF($G5575="Diesel","Diesel","Gasoline"))</f>
        <v>Gasoline</v>
      </c>
    </row>
    <row r="5576" spans="1:15" ht="15" customHeight="1" x14ac:dyDescent="0.25">
      <c r="A5576" s="1">
        <v>2022</v>
      </c>
      <c r="B5576" s="1" t="s">
        <v>7830</v>
      </c>
      <c r="C5576" s="1" t="s">
        <v>685</v>
      </c>
      <c r="D5576" s="1" t="s">
        <v>7969</v>
      </c>
      <c r="E5576" s="1" t="s">
        <v>647</v>
      </c>
      <c r="F5576" s="1" t="s">
        <v>687</v>
      </c>
      <c r="G5576" s="1" t="s">
        <v>103</v>
      </c>
      <c r="H5576" s="1" t="s">
        <v>437</v>
      </c>
      <c r="I5576" s="1">
        <v>1.4</v>
      </c>
      <c r="J5576" s="1">
        <v>2023</v>
      </c>
      <c r="K5576" s="1">
        <v>146020</v>
      </c>
      <c r="L5576" s="1">
        <v>0</v>
      </c>
      <c r="M5576" s="1">
        <f t="array" ref="M5576">SUMPRODUCT(MAX(ISNUMBER(SEARCH('Class Rules'!$B$6:$B$85,$E5576))*ISNUMBER(SEARCH('Class Rules'!$C$6:$C$85,$F5576))*'Class Rules'!$A$6:$A$85))</f>
        <v>0</v>
      </c>
      <c r="N5576" s="1" t="str">
        <f t="array" ref="N5576">IF($M5576=0,'Class Rules'!$D$3,INDEX('Class Rules'!$D$6:$D$85,MATCH($M5576,'Class Rules'!$A$6:$A$85,0)))</f>
        <v>Passenger LDV</v>
      </c>
      <c r="O5576" s="1" t="str">
        <f t="array" ref="O5576">IF(SUMPRODUCT(MAX(ISNUMBER(SEARCH(Fuel_Rules!$A$6:$A$30,$E5576))*ISNUMBER(SEARCH(Fuel_Rules!$B$6:$B$30,$F5576))*(Fuel_Rules!$A$6:$A$30&lt;&gt;"")))&gt;0,"Plug-in hybrid",IF($G5576="Diesel","Diesel","Gasoline"))</f>
        <v>Gasoline</v>
      </c>
    </row>
    <row r="5577" spans="1:15" ht="15" customHeight="1" x14ac:dyDescent="0.25">
      <c r="A5577" s="1">
        <v>2022</v>
      </c>
      <c r="B5577" s="1" t="s">
        <v>7830</v>
      </c>
      <c r="C5577" s="1" t="s">
        <v>688</v>
      </c>
      <c r="D5577" s="1" t="s">
        <v>7970</v>
      </c>
      <c r="E5577" s="1" t="s">
        <v>647</v>
      </c>
      <c r="F5577" s="1" t="s">
        <v>690</v>
      </c>
      <c r="G5577" s="1" t="s">
        <v>103</v>
      </c>
      <c r="H5577" s="1" t="s">
        <v>437</v>
      </c>
      <c r="I5577" s="1">
        <v>1.4</v>
      </c>
      <c r="J5577" s="1">
        <v>2023</v>
      </c>
      <c r="K5577" s="1">
        <v>138809</v>
      </c>
      <c r="L5577" s="1">
        <v>0</v>
      </c>
      <c r="M5577" s="1">
        <f t="array" ref="M5577">SUMPRODUCT(MAX(ISNUMBER(SEARCH('Class Rules'!$B$6:$B$85,$E5577))*ISNUMBER(SEARCH('Class Rules'!$C$6:$C$85,$F5577))*'Class Rules'!$A$6:$A$85))</f>
        <v>0</v>
      </c>
      <c r="N5577" s="1" t="str">
        <f t="array" ref="N5577">IF($M5577=0,'Class Rules'!$D$3,INDEX('Class Rules'!$D$6:$D$85,MATCH($M5577,'Class Rules'!$A$6:$A$85,0)))</f>
        <v>Passenger LDV</v>
      </c>
      <c r="O5577" s="1" t="str">
        <f t="array" ref="O5577">IF(SUMPRODUCT(MAX(ISNUMBER(SEARCH(Fuel_Rules!$A$6:$A$30,$E5577))*ISNUMBER(SEARCH(Fuel_Rules!$B$6:$B$30,$F5577))*(Fuel_Rules!$A$6:$A$30&lt;&gt;"")))&gt;0,"Plug-in hybrid",IF($G5577="Diesel","Diesel","Gasoline"))</f>
        <v>Gasoline</v>
      </c>
    </row>
    <row r="5578" spans="1:15" ht="15" customHeight="1" x14ac:dyDescent="0.25">
      <c r="A5578" s="1">
        <v>2022</v>
      </c>
      <c r="B5578" s="1" t="s">
        <v>7830</v>
      </c>
      <c r="C5578" s="1" t="s">
        <v>688</v>
      </c>
      <c r="D5578" s="1" t="s">
        <v>7971</v>
      </c>
      <c r="E5578" s="1" t="s">
        <v>647</v>
      </c>
      <c r="F5578" s="1" t="s">
        <v>690</v>
      </c>
      <c r="G5578" s="1" t="s">
        <v>103</v>
      </c>
      <c r="H5578" s="1" t="s">
        <v>437</v>
      </c>
      <c r="I5578" s="1">
        <v>1.4</v>
      </c>
      <c r="J5578" s="1">
        <v>2023</v>
      </c>
      <c r="K5578" s="1">
        <v>133921</v>
      </c>
      <c r="L5578" s="1">
        <v>0</v>
      </c>
      <c r="M5578" s="1">
        <f t="array" ref="M5578">SUMPRODUCT(MAX(ISNUMBER(SEARCH('Class Rules'!$B$6:$B$85,$E5578))*ISNUMBER(SEARCH('Class Rules'!$C$6:$C$85,$F5578))*'Class Rules'!$A$6:$A$85))</f>
        <v>0</v>
      </c>
      <c r="N5578" s="1" t="str">
        <f t="array" ref="N5578">IF($M5578=0,'Class Rules'!$D$3,INDEX('Class Rules'!$D$6:$D$85,MATCH($M5578,'Class Rules'!$A$6:$A$85,0)))</f>
        <v>Passenger LDV</v>
      </c>
      <c r="O5578" s="1" t="str">
        <f t="array" ref="O5578">IF(SUMPRODUCT(MAX(ISNUMBER(SEARCH(Fuel_Rules!$A$6:$A$30,$E5578))*ISNUMBER(SEARCH(Fuel_Rules!$B$6:$B$30,$F5578))*(Fuel_Rules!$A$6:$A$30&lt;&gt;"")))&gt;0,"Plug-in hybrid",IF($G5578="Diesel","Diesel","Gasoline"))</f>
        <v>Gasoline</v>
      </c>
    </row>
    <row r="5579" spans="1:15" ht="15" customHeight="1" x14ac:dyDescent="0.25">
      <c r="A5579" s="1">
        <v>2022</v>
      </c>
      <c r="B5579" s="1" t="s">
        <v>7830</v>
      </c>
      <c r="C5579" s="1" t="s">
        <v>691</v>
      </c>
      <c r="D5579" s="1" t="s">
        <v>7972</v>
      </c>
      <c r="E5579" s="1" t="s">
        <v>647</v>
      </c>
      <c r="F5579" s="1" t="s">
        <v>693</v>
      </c>
      <c r="G5579" s="1" t="s">
        <v>103</v>
      </c>
      <c r="H5579" s="1" t="s">
        <v>298</v>
      </c>
      <c r="I5579" s="1">
        <v>2.5</v>
      </c>
      <c r="J5579" s="1">
        <v>2023</v>
      </c>
      <c r="K5579" s="1">
        <v>181546</v>
      </c>
      <c r="L5579" s="1">
        <v>0</v>
      </c>
      <c r="M5579" s="1">
        <f t="array" ref="M5579">SUMPRODUCT(MAX(ISNUMBER(SEARCH('Class Rules'!$B$6:$B$85,$E5579))*ISNUMBER(SEARCH('Class Rules'!$C$6:$C$85,$F5579))*'Class Rules'!$A$6:$A$85))</f>
        <v>15</v>
      </c>
      <c r="N5579" s="1" t="str">
        <f t="array" ref="N5579">IF($M5579=0,'Class Rules'!$D$3,INDEX('Class Rules'!$D$6:$D$85,MATCH($M5579,'Class Rules'!$A$6:$A$85,0)))</f>
        <v>Freight LDV</v>
      </c>
      <c r="O5579" s="1" t="str">
        <f t="array" ref="O5579">IF(SUMPRODUCT(MAX(ISNUMBER(SEARCH(Fuel_Rules!$A$6:$A$30,$E5579))*ISNUMBER(SEARCH(Fuel_Rules!$B$6:$B$30,$F5579))*(Fuel_Rules!$A$6:$A$30&lt;&gt;"")))&gt;0,"Plug-in hybrid",IF($G5579="Diesel","Diesel","Gasoline"))</f>
        <v>Gasoline</v>
      </c>
    </row>
    <row r="5580" spans="1:15" ht="15" customHeight="1" x14ac:dyDescent="0.25">
      <c r="A5580" s="1">
        <v>2022</v>
      </c>
      <c r="B5580" s="1" t="s">
        <v>7830</v>
      </c>
      <c r="C5580" s="1" t="s">
        <v>697</v>
      </c>
      <c r="D5580" s="1" t="s">
        <v>7973</v>
      </c>
      <c r="E5580" s="1" t="s">
        <v>647</v>
      </c>
      <c r="F5580" s="1" t="s">
        <v>699</v>
      </c>
      <c r="G5580" s="1" t="s">
        <v>103</v>
      </c>
      <c r="H5580" s="1" t="s">
        <v>437</v>
      </c>
      <c r="I5580" s="1">
        <v>1.4</v>
      </c>
      <c r="J5580" s="1">
        <v>2023</v>
      </c>
      <c r="K5580" s="1">
        <v>136119</v>
      </c>
      <c r="L5580" s="1">
        <v>0</v>
      </c>
      <c r="M5580" s="1">
        <f t="array" ref="M5580">SUMPRODUCT(MAX(ISNUMBER(SEARCH('Class Rules'!$B$6:$B$85,$E5580))*ISNUMBER(SEARCH('Class Rules'!$C$6:$C$85,$F5580))*'Class Rules'!$A$6:$A$85))</f>
        <v>0</v>
      </c>
      <c r="N5580" s="1" t="str">
        <f t="array" ref="N5580">IF($M5580=0,'Class Rules'!$D$3,INDEX('Class Rules'!$D$6:$D$85,MATCH($M5580,'Class Rules'!$A$6:$A$85,0)))</f>
        <v>Passenger LDV</v>
      </c>
      <c r="O5580" s="1" t="str">
        <f t="array" ref="O5580">IF(SUMPRODUCT(MAX(ISNUMBER(SEARCH(Fuel_Rules!$A$6:$A$30,$E5580))*ISNUMBER(SEARCH(Fuel_Rules!$B$6:$B$30,$F5580))*(Fuel_Rules!$A$6:$A$30&lt;&gt;"")))&gt;0,"Plug-in hybrid",IF($G5580="Diesel","Diesel","Gasoline"))</f>
        <v>Gasoline</v>
      </c>
    </row>
    <row r="5581" spans="1:15" ht="15" customHeight="1" x14ac:dyDescent="0.25">
      <c r="A5581" s="1">
        <v>2022</v>
      </c>
      <c r="B5581" s="1" t="s">
        <v>7830</v>
      </c>
      <c r="C5581" s="1" t="s">
        <v>700</v>
      </c>
      <c r="D5581" s="1" t="s">
        <v>7974</v>
      </c>
      <c r="E5581" s="1" t="s">
        <v>647</v>
      </c>
      <c r="F5581" s="1" t="s">
        <v>702</v>
      </c>
      <c r="G5581" s="1" t="s">
        <v>103</v>
      </c>
      <c r="H5581" s="1" t="s">
        <v>437</v>
      </c>
      <c r="I5581" s="1">
        <v>1.4</v>
      </c>
      <c r="J5581" s="1">
        <v>2023</v>
      </c>
      <c r="K5581" s="1">
        <v>153320</v>
      </c>
      <c r="L5581" s="1">
        <v>0</v>
      </c>
      <c r="M5581" s="1">
        <f t="array" ref="M5581">SUMPRODUCT(MAX(ISNUMBER(SEARCH('Class Rules'!$B$6:$B$85,$E5581))*ISNUMBER(SEARCH('Class Rules'!$C$6:$C$85,$F5581))*'Class Rules'!$A$6:$A$85))</f>
        <v>0</v>
      </c>
      <c r="N5581" s="1" t="str">
        <f t="array" ref="N5581">IF($M5581=0,'Class Rules'!$D$3,INDEX('Class Rules'!$D$6:$D$85,MATCH($M5581,'Class Rules'!$A$6:$A$85,0)))</f>
        <v>Passenger LDV</v>
      </c>
      <c r="O5581" s="1" t="str">
        <f t="array" ref="O5581">IF(SUMPRODUCT(MAX(ISNUMBER(SEARCH(Fuel_Rules!$A$6:$A$30,$E5581))*ISNUMBER(SEARCH(Fuel_Rules!$B$6:$B$30,$F5581))*(Fuel_Rules!$A$6:$A$30&lt;&gt;"")))&gt;0,"Plug-in hybrid",IF($G5581="Diesel","Diesel","Gasoline"))</f>
        <v>Gasoline</v>
      </c>
    </row>
    <row r="5582" spans="1:15" ht="15" customHeight="1" x14ac:dyDescent="0.25">
      <c r="A5582" s="1">
        <v>2022</v>
      </c>
      <c r="B5582" s="1" t="s">
        <v>7830</v>
      </c>
      <c r="C5582" s="1" t="s">
        <v>706</v>
      </c>
      <c r="D5582" s="1" t="s">
        <v>7975</v>
      </c>
      <c r="E5582" s="1" t="s">
        <v>647</v>
      </c>
      <c r="F5582" s="1" t="s">
        <v>708</v>
      </c>
      <c r="G5582" s="1" t="s">
        <v>103</v>
      </c>
      <c r="H5582" s="1" t="s">
        <v>437</v>
      </c>
      <c r="I5582" s="1">
        <v>2.5</v>
      </c>
      <c r="J5582" s="1">
        <v>2023</v>
      </c>
      <c r="K5582" s="1">
        <v>224838</v>
      </c>
      <c r="L5582" s="1">
        <v>0</v>
      </c>
      <c r="M5582" s="1">
        <f t="array" ref="M5582">SUMPRODUCT(MAX(ISNUMBER(SEARCH('Class Rules'!$B$6:$B$85,$E5582))*ISNUMBER(SEARCH('Class Rules'!$C$6:$C$85,$F5582))*'Class Rules'!$A$6:$A$85))</f>
        <v>15</v>
      </c>
      <c r="N5582" s="1" t="str">
        <f t="array" ref="N5582">IF($M5582=0,'Class Rules'!$D$3,INDEX('Class Rules'!$D$6:$D$85,MATCH($M5582,'Class Rules'!$A$6:$A$85,0)))</f>
        <v>Freight LDV</v>
      </c>
      <c r="O5582" s="1" t="str">
        <f t="array" ref="O5582">IF(SUMPRODUCT(MAX(ISNUMBER(SEARCH(Fuel_Rules!$A$6:$A$30,$E5582))*ISNUMBER(SEARCH(Fuel_Rules!$B$6:$B$30,$F5582))*(Fuel_Rules!$A$6:$A$30&lt;&gt;"")))&gt;0,"Plug-in hybrid",IF($G5582="Diesel","Diesel","Gasoline"))</f>
        <v>Gasoline</v>
      </c>
    </row>
    <row r="5583" spans="1:15" ht="15" customHeight="1" x14ac:dyDescent="0.25">
      <c r="A5583" s="1">
        <v>2022</v>
      </c>
      <c r="B5583" s="1" t="s">
        <v>7830</v>
      </c>
      <c r="C5583" s="1" t="s">
        <v>715</v>
      </c>
      <c r="D5583" s="1" t="s">
        <v>7976</v>
      </c>
      <c r="E5583" s="1" t="s">
        <v>647</v>
      </c>
      <c r="F5583" s="1" t="s">
        <v>717</v>
      </c>
      <c r="G5583" s="1" t="s">
        <v>103</v>
      </c>
      <c r="H5583" s="1" t="s">
        <v>437</v>
      </c>
      <c r="I5583" s="1">
        <v>1.8</v>
      </c>
      <c r="J5583" s="1">
        <v>2023</v>
      </c>
      <c r="K5583" s="1">
        <v>126804</v>
      </c>
      <c r="L5583" s="1">
        <v>0</v>
      </c>
      <c r="M5583" s="1">
        <f t="array" ref="M5583">SUMPRODUCT(MAX(ISNUMBER(SEARCH('Class Rules'!$B$6:$B$85,$E5583))*ISNUMBER(SEARCH('Class Rules'!$C$6:$C$85,$F5583))*'Class Rules'!$A$6:$A$85))</f>
        <v>0</v>
      </c>
      <c r="N5583" s="1" t="str">
        <f t="array" ref="N5583">IF($M5583=0,'Class Rules'!$D$3,INDEX('Class Rules'!$D$6:$D$85,MATCH($M5583,'Class Rules'!$A$6:$A$85,0)))</f>
        <v>Passenger LDV</v>
      </c>
      <c r="O5583" s="1" t="str">
        <f t="array" ref="O5583">IF(SUMPRODUCT(MAX(ISNUMBER(SEARCH(Fuel_Rules!$A$6:$A$30,$E5583))*ISNUMBER(SEARCH(Fuel_Rules!$B$6:$B$30,$F5583))*(Fuel_Rules!$A$6:$A$30&lt;&gt;"")))&gt;0,"Plug-in hybrid",IF($G5583="Diesel","Diesel","Gasoline"))</f>
        <v>Gasoline</v>
      </c>
    </row>
    <row r="5584" spans="1:15" ht="15" customHeight="1" x14ac:dyDescent="0.25">
      <c r="A5584" s="1">
        <v>2022</v>
      </c>
      <c r="B5584" s="1" t="s">
        <v>7830</v>
      </c>
      <c r="C5584" s="1" t="s">
        <v>715</v>
      </c>
      <c r="D5584" s="1" t="s">
        <v>7977</v>
      </c>
      <c r="E5584" s="1" t="s">
        <v>647</v>
      </c>
      <c r="F5584" s="1" t="s">
        <v>717</v>
      </c>
      <c r="G5584" s="1" t="s">
        <v>103</v>
      </c>
      <c r="H5584" s="1" t="s">
        <v>437</v>
      </c>
      <c r="I5584" s="1">
        <v>1.8</v>
      </c>
      <c r="J5584" s="1">
        <v>2023</v>
      </c>
      <c r="K5584" s="1">
        <v>121838</v>
      </c>
      <c r="L5584" s="1">
        <v>0</v>
      </c>
      <c r="M5584" s="1">
        <f t="array" ref="M5584">SUMPRODUCT(MAX(ISNUMBER(SEARCH('Class Rules'!$B$6:$B$85,$E5584))*ISNUMBER(SEARCH('Class Rules'!$C$6:$C$85,$F5584))*'Class Rules'!$A$6:$A$85))</f>
        <v>0</v>
      </c>
      <c r="N5584" s="1" t="str">
        <f t="array" ref="N5584">IF($M5584=0,'Class Rules'!$D$3,INDEX('Class Rules'!$D$6:$D$85,MATCH($M5584,'Class Rules'!$A$6:$A$85,0)))</f>
        <v>Passenger LDV</v>
      </c>
      <c r="O5584" s="1" t="str">
        <f t="array" ref="O5584">IF(SUMPRODUCT(MAX(ISNUMBER(SEARCH(Fuel_Rules!$A$6:$A$30,$E5584))*ISNUMBER(SEARCH(Fuel_Rules!$B$6:$B$30,$F5584))*(Fuel_Rules!$A$6:$A$30&lt;&gt;"")))&gt;0,"Plug-in hybrid",IF($G5584="Diesel","Diesel","Gasoline"))</f>
        <v>Gasoline</v>
      </c>
    </row>
    <row r="5585" spans="1:15" ht="15" customHeight="1" x14ac:dyDescent="0.25">
      <c r="A5585" s="1">
        <v>2022</v>
      </c>
      <c r="B5585" s="1" t="s">
        <v>7830</v>
      </c>
      <c r="C5585" s="1" t="s">
        <v>718</v>
      </c>
      <c r="D5585" s="1" t="s">
        <v>7978</v>
      </c>
      <c r="E5585" s="1" t="s">
        <v>647</v>
      </c>
      <c r="F5585" s="1" t="s">
        <v>720</v>
      </c>
      <c r="G5585" s="1" t="s">
        <v>103</v>
      </c>
      <c r="H5585" s="1" t="s">
        <v>437</v>
      </c>
      <c r="I5585" s="1">
        <v>1.8</v>
      </c>
      <c r="J5585" s="1">
        <v>2023</v>
      </c>
      <c r="K5585" s="1">
        <v>124935</v>
      </c>
      <c r="L5585" s="1">
        <v>0</v>
      </c>
      <c r="M5585" s="1">
        <f t="array" ref="M5585">SUMPRODUCT(MAX(ISNUMBER(SEARCH('Class Rules'!$B$6:$B$85,$E5585))*ISNUMBER(SEARCH('Class Rules'!$C$6:$C$85,$F5585))*'Class Rules'!$A$6:$A$85))</f>
        <v>0</v>
      </c>
      <c r="N5585" s="1" t="str">
        <f t="array" ref="N5585">IF($M5585=0,'Class Rules'!$D$3,INDEX('Class Rules'!$D$6:$D$85,MATCH($M5585,'Class Rules'!$A$6:$A$85,0)))</f>
        <v>Passenger LDV</v>
      </c>
      <c r="O5585" s="1" t="str">
        <f t="array" ref="O5585">IF(SUMPRODUCT(MAX(ISNUMBER(SEARCH(Fuel_Rules!$A$6:$A$30,$E5585))*ISNUMBER(SEARCH(Fuel_Rules!$B$6:$B$30,$F5585))*(Fuel_Rules!$A$6:$A$30&lt;&gt;"")))&gt;0,"Plug-in hybrid",IF($G5585="Diesel","Diesel","Gasoline"))</f>
        <v>Gasoline</v>
      </c>
    </row>
    <row r="5586" spans="1:15" ht="15" customHeight="1" x14ac:dyDescent="0.25">
      <c r="A5586" s="1">
        <v>2022</v>
      </c>
      <c r="B5586" s="1" t="s">
        <v>7830</v>
      </c>
      <c r="C5586" s="1" t="s">
        <v>718</v>
      </c>
      <c r="D5586" s="1" t="s">
        <v>7979</v>
      </c>
      <c r="E5586" s="1" t="s">
        <v>647</v>
      </c>
      <c r="F5586" s="1" t="s">
        <v>720</v>
      </c>
      <c r="G5586" s="1" t="s">
        <v>103</v>
      </c>
      <c r="H5586" s="1" t="s">
        <v>437</v>
      </c>
      <c r="I5586" s="1">
        <v>1.8</v>
      </c>
      <c r="J5586" s="1">
        <v>2023</v>
      </c>
      <c r="K5586" s="1">
        <v>118321</v>
      </c>
      <c r="L5586" s="1">
        <v>0</v>
      </c>
      <c r="M5586" s="1">
        <f t="array" ref="M5586">SUMPRODUCT(MAX(ISNUMBER(SEARCH('Class Rules'!$B$6:$B$85,$E5586))*ISNUMBER(SEARCH('Class Rules'!$C$6:$C$85,$F5586))*'Class Rules'!$A$6:$A$85))</f>
        <v>0</v>
      </c>
      <c r="N5586" s="1" t="str">
        <f t="array" ref="N5586">IF($M5586=0,'Class Rules'!$D$3,INDEX('Class Rules'!$D$6:$D$85,MATCH($M5586,'Class Rules'!$A$6:$A$85,0)))</f>
        <v>Passenger LDV</v>
      </c>
      <c r="O5586" s="1" t="str">
        <f t="array" ref="O5586">IF(SUMPRODUCT(MAX(ISNUMBER(SEARCH(Fuel_Rules!$A$6:$A$30,$E5586))*ISNUMBER(SEARCH(Fuel_Rules!$B$6:$B$30,$F5586))*(Fuel_Rules!$A$6:$A$30&lt;&gt;"")))&gt;0,"Plug-in hybrid",IF($G5586="Diesel","Diesel","Gasoline"))</f>
        <v>Gasoline</v>
      </c>
    </row>
    <row r="5587" spans="1:15" ht="15" customHeight="1" x14ac:dyDescent="0.25">
      <c r="A5587" s="1">
        <v>2022</v>
      </c>
      <c r="B5587" s="1" t="s">
        <v>7830</v>
      </c>
      <c r="C5587" s="1" t="s">
        <v>721</v>
      </c>
      <c r="D5587" s="1" t="s">
        <v>7980</v>
      </c>
      <c r="E5587" s="1" t="s">
        <v>647</v>
      </c>
      <c r="F5587" s="1" t="s">
        <v>723</v>
      </c>
      <c r="G5587" s="1" t="s">
        <v>103</v>
      </c>
      <c r="H5587" s="1" t="s">
        <v>298</v>
      </c>
      <c r="I5587" s="1">
        <v>1.8</v>
      </c>
      <c r="J5587" s="1">
        <v>2023</v>
      </c>
      <c r="K5587" s="1">
        <v>117299</v>
      </c>
      <c r="L5587" s="1">
        <v>0</v>
      </c>
      <c r="M5587" s="1">
        <f t="array" ref="M5587">SUMPRODUCT(MAX(ISNUMBER(SEARCH('Class Rules'!$B$6:$B$85,$E5587))*ISNUMBER(SEARCH('Class Rules'!$C$6:$C$85,$F5587))*'Class Rules'!$A$6:$A$85))</f>
        <v>0</v>
      </c>
      <c r="N5587" s="1" t="str">
        <f t="array" ref="N5587">IF($M5587=0,'Class Rules'!$D$3,INDEX('Class Rules'!$D$6:$D$85,MATCH($M5587,'Class Rules'!$A$6:$A$85,0)))</f>
        <v>Passenger LDV</v>
      </c>
      <c r="O5587" s="1" t="str">
        <f t="array" ref="O5587">IF(SUMPRODUCT(MAX(ISNUMBER(SEARCH(Fuel_Rules!$A$6:$A$30,$E5587))*ISNUMBER(SEARCH(Fuel_Rules!$B$6:$B$30,$F5587))*(Fuel_Rules!$A$6:$A$30&lt;&gt;"")))&gt;0,"Plug-in hybrid",IF($G5587="Diesel","Diesel","Gasoline"))</f>
        <v>Gasoline</v>
      </c>
    </row>
    <row r="5588" spans="1:15" ht="15" customHeight="1" x14ac:dyDescent="0.25">
      <c r="A5588" s="1">
        <v>2022</v>
      </c>
      <c r="B5588" s="1" t="s">
        <v>7830</v>
      </c>
      <c r="C5588" s="1" t="s">
        <v>724</v>
      </c>
      <c r="D5588" s="1" t="s">
        <v>7981</v>
      </c>
      <c r="E5588" s="1" t="s">
        <v>647</v>
      </c>
      <c r="F5588" s="1" t="s">
        <v>726</v>
      </c>
      <c r="G5588" s="1" t="s">
        <v>105</v>
      </c>
      <c r="H5588" s="1" t="s">
        <v>437</v>
      </c>
      <c r="I5588" s="1">
        <v>2.8</v>
      </c>
      <c r="J5588" s="1">
        <v>2023</v>
      </c>
      <c r="K5588" s="1">
        <v>372955</v>
      </c>
      <c r="L5588" s="1">
        <v>0</v>
      </c>
      <c r="M5588" s="1">
        <f t="array" ref="M5588">SUMPRODUCT(MAX(ISNUMBER(SEARCH('Class Rules'!$B$6:$B$85,$E5588))*ISNUMBER(SEARCH('Class Rules'!$C$6:$C$85,$F5588))*'Class Rules'!$A$6:$A$85))</f>
        <v>0</v>
      </c>
      <c r="N5588" s="1" t="str">
        <f t="array" ref="N5588">IF($M5588=0,'Class Rules'!$D$3,INDEX('Class Rules'!$D$6:$D$85,MATCH($M5588,'Class Rules'!$A$6:$A$85,0)))</f>
        <v>Passenger LDV</v>
      </c>
      <c r="O5588" s="1" t="str">
        <f t="array" ref="O5588">IF(SUMPRODUCT(MAX(ISNUMBER(SEARCH(Fuel_Rules!$A$6:$A$30,$E5588))*ISNUMBER(SEARCH(Fuel_Rules!$B$6:$B$30,$F5588))*(Fuel_Rules!$A$6:$A$30&lt;&gt;"")))&gt;0,"Plug-in hybrid",IF($G5588="Diesel","Diesel","Gasoline"))</f>
        <v>Diesel</v>
      </c>
    </row>
    <row r="5589" spans="1:15" ht="15" customHeight="1" x14ac:dyDescent="0.25">
      <c r="A5589" s="1">
        <v>2022</v>
      </c>
      <c r="B5589" s="1" t="s">
        <v>7830</v>
      </c>
      <c r="C5589" s="1" t="s">
        <v>724</v>
      </c>
      <c r="D5589" s="1" t="s">
        <v>7982</v>
      </c>
      <c r="E5589" s="1" t="s">
        <v>647</v>
      </c>
      <c r="F5589" s="1" t="s">
        <v>726</v>
      </c>
      <c r="G5589" s="1" t="s">
        <v>105</v>
      </c>
      <c r="H5589" s="1" t="s">
        <v>437</v>
      </c>
      <c r="I5589" s="1">
        <v>2.8</v>
      </c>
      <c r="J5589" s="1">
        <v>2023</v>
      </c>
      <c r="K5589" s="1">
        <v>357290</v>
      </c>
      <c r="L5589" s="1">
        <v>0</v>
      </c>
      <c r="M5589" s="1">
        <f t="array" ref="M5589">SUMPRODUCT(MAX(ISNUMBER(SEARCH('Class Rules'!$B$6:$B$85,$E5589))*ISNUMBER(SEARCH('Class Rules'!$C$6:$C$85,$F5589))*'Class Rules'!$A$6:$A$85))</f>
        <v>0</v>
      </c>
      <c r="N5589" s="1" t="str">
        <f t="array" ref="N5589">IF($M5589=0,'Class Rules'!$D$3,INDEX('Class Rules'!$D$6:$D$85,MATCH($M5589,'Class Rules'!$A$6:$A$85,0)))</f>
        <v>Passenger LDV</v>
      </c>
      <c r="O5589" s="1" t="str">
        <f t="array" ref="O5589">IF(SUMPRODUCT(MAX(ISNUMBER(SEARCH(Fuel_Rules!$A$6:$A$30,$E5589))*ISNUMBER(SEARCH(Fuel_Rules!$B$6:$B$30,$F5589))*(Fuel_Rules!$A$6:$A$30&lt;&gt;"")))&gt;0,"Plug-in hybrid",IF($G5589="Diesel","Diesel","Gasoline"))</f>
        <v>Diesel</v>
      </c>
    </row>
    <row r="5590" spans="1:15" ht="15" customHeight="1" x14ac:dyDescent="0.25">
      <c r="A5590" s="1">
        <v>2022</v>
      </c>
      <c r="B5590" s="1" t="s">
        <v>7830</v>
      </c>
      <c r="C5590" s="1" t="s">
        <v>727</v>
      </c>
      <c r="D5590" s="1" t="s">
        <v>7983</v>
      </c>
      <c r="E5590" s="1" t="s">
        <v>647</v>
      </c>
      <c r="F5590" s="1" t="s">
        <v>729</v>
      </c>
      <c r="G5590" s="1" t="s">
        <v>103</v>
      </c>
      <c r="H5590" s="1" t="s">
        <v>437</v>
      </c>
      <c r="I5590" s="1">
        <v>1</v>
      </c>
      <c r="J5590" s="1">
        <v>2023</v>
      </c>
      <c r="K5590" s="1">
        <v>95134</v>
      </c>
      <c r="L5590" s="1">
        <v>0</v>
      </c>
      <c r="M5590" s="1">
        <f t="array" ref="M5590">SUMPRODUCT(MAX(ISNUMBER(SEARCH('Class Rules'!$B$6:$B$85,$E5590))*ISNUMBER(SEARCH('Class Rules'!$C$6:$C$85,$F5590))*'Class Rules'!$A$6:$A$85))</f>
        <v>0</v>
      </c>
      <c r="N5590" s="1" t="str">
        <f t="array" ref="N5590">IF($M5590=0,'Class Rules'!$D$3,INDEX('Class Rules'!$D$6:$D$85,MATCH($M5590,'Class Rules'!$A$6:$A$85,0)))</f>
        <v>Passenger LDV</v>
      </c>
      <c r="O5590" s="1" t="str">
        <f t="array" ref="O5590">IF(SUMPRODUCT(MAX(ISNUMBER(SEARCH(Fuel_Rules!$A$6:$A$30,$E5590))*ISNUMBER(SEARCH(Fuel_Rules!$B$6:$B$30,$F5590))*(Fuel_Rules!$A$6:$A$30&lt;&gt;"")))&gt;0,"Plug-in hybrid",IF($G5590="Diesel","Diesel","Gasoline"))</f>
        <v>Gasoline</v>
      </c>
    </row>
    <row r="5591" spans="1:15" ht="15" customHeight="1" x14ac:dyDescent="0.25">
      <c r="A5591" s="1">
        <v>2022</v>
      </c>
      <c r="B5591" s="1" t="s">
        <v>7830</v>
      </c>
      <c r="C5591" s="1" t="s">
        <v>727</v>
      </c>
      <c r="D5591" s="1" t="s">
        <v>7984</v>
      </c>
      <c r="E5591" s="1" t="s">
        <v>647</v>
      </c>
      <c r="F5591" s="1" t="s">
        <v>729</v>
      </c>
      <c r="G5591" s="1" t="s">
        <v>103</v>
      </c>
      <c r="H5591" s="1" t="s">
        <v>437</v>
      </c>
      <c r="I5591" s="1">
        <v>1</v>
      </c>
      <c r="J5591" s="1">
        <v>2023</v>
      </c>
      <c r="K5591" s="1">
        <v>91793</v>
      </c>
      <c r="L5591" s="1">
        <v>0</v>
      </c>
      <c r="M5591" s="1">
        <f t="array" ref="M5591">SUMPRODUCT(MAX(ISNUMBER(SEARCH('Class Rules'!$B$6:$B$85,$E5591))*ISNUMBER(SEARCH('Class Rules'!$C$6:$C$85,$F5591))*'Class Rules'!$A$6:$A$85))</f>
        <v>0</v>
      </c>
      <c r="N5591" s="1" t="str">
        <f t="array" ref="N5591">IF($M5591=0,'Class Rules'!$D$3,INDEX('Class Rules'!$D$6:$D$85,MATCH($M5591,'Class Rules'!$A$6:$A$85,0)))</f>
        <v>Passenger LDV</v>
      </c>
      <c r="O5591" s="1" t="str">
        <f t="array" ref="O5591">IF(SUMPRODUCT(MAX(ISNUMBER(SEARCH(Fuel_Rules!$A$6:$A$30,$E5591))*ISNUMBER(SEARCH(Fuel_Rules!$B$6:$B$30,$F5591))*(Fuel_Rules!$A$6:$A$30&lt;&gt;"")))&gt;0,"Plug-in hybrid",IF($G5591="Diesel","Diesel","Gasoline"))</f>
        <v>Gasoline</v>
      </c>
    </row>
    <row r="5592" spans="1:15" ht="15" customHeight="1" x14ac:dyDescent="0.25">
      <c r="A5592" s="1">
        <v>2022</v>
      </c>
      <c r="B5592" s="1" t="s">
        <v>7830</v>
      </c>
      <c r="C5592" s="1" t="s">
        <v>730</v>
      </c>
      <c r="D5592" s="1" t="s">
        <v>7985</v>
      </c>
      <c r="E5592" s="1" t="s">
        <v>647</v>
      </c>
      <c r="F5592" s="1" t="s">
        <v>732</v>
      </c>
      <c r="G5592" s="1" t="s">
        <v>103</v>
      </c>
      <c r="H5592" s="1" t="s">
        <v>298</v>
      </c>
      <c r="I5592" s="1">
        <v>1</v>
      </c>
      <c r="J5592" s="1">
        <v>2023</v>
      </c>
      <c r="K5592" s="1">
        <v>94195</v>
      </c>
      <c r="L5592" s="1">
        <v>0</v>
      </c>
      <c r="M5592" s="1">
        <f t="array" ref="M5592">SUMPRODUCT(MAX(ISNUMBER(SEARCH('Class Rules'!$B$6:$B$85,$E5592))*ISNUMBER(SEARCH('Class Rules'!$C$6:$C$85,$F5592))*'Class Rules'!$A$6:$A$85))</f>
        <v>0</v>
      </c>
      <c r="N5592" s="1" t="str">
        <f t="array" ref="N5592">IF($M5592=0,'Class Rules'!$D$3,INDEX('Class Rules'!$D$6:$D$85,MATCH($M5592,'Class Rules'!$A$6:$A$85,0)))</f>
        <v>Passenger LDV</v>
      </c>
      <c r="O5592" s="1" t="str">
        <f t="array" ref="O5592">IF(SUMPRODUCT(MAX(ISNUMBER(SEARCH(Fuel_Rules!$A$6:$A$30,$E5592))*ISNUMBER(SEARCH(Fuel_Rules!$B$6:$B$30,$F5592))*(Fuel_Rules!$A$6:$A$30&lt;&gt;"")))&gt;0,"Plug-in hybrid",IF($G5592="Diesel","Diesel","Gasoline"))</f>
        <v>Gasoline</v>
      </c>
    </row>
    <row r="5593" spans="1:15" ht="15" customHeight="1" x14ac:dyDescent="0.25">
      <c r="A5593" s="1">
        <v>2022</v>
      </c>
      <c r="B5593" s="1" t="s">
        <v>7830</v>
      </c>
      <c r="C5593" s="1" t="s">
        <v>730</v>
      </c>
      <c r="D5593" s="1" t="s">
        <v>7986</v>
      </c>
      <c r="E5593" s="1" t="s">
        <v>647</v>
      </c>
      <c r="F5593" s="1" t="s">
        <v>732</v>
      </c>
      <c r="G5593" s="1" t="s">
        <v>103</v>
      </c>
      <c r="H5593" s="1" t="s">
        <v>298</v>
      </c>
      <c r="I5593" s="1">
        <v>1</v>
      </c>
      <c r="J5593" s="1">
        <v>2023</v>
      </c>
      <c r="K5593" s="1">
        <v>87294</v>
      </c>
      <c r="L5593" s="1">
        <v>0</v>
      </c>
      <c r="M5593" s="1">
        <f t="array" ref="M5593">SUMPRODUCT(MAX(ISNUMBER(SEARCH('Class Rules'!$B$6:$B$85,$E5593))*ISNUMBER(SEARCH('Class Rules'!$C$6:$C$85,$F5593))*'Class Rules'!$A$6:$A$85))</f>
        <v>0</v>
      </c>
      <c r="N5593" s="1" t="str">
        <f t="array" ref="N5593">IF($M5593=0,'Class Rules'!$D$3,INDEX('Class Rules'!$D$6:$D$85,MATCH($M5593,'Class Rules'!$A$6:$A$85,0)))</f>
        <v>Passenger LDV</v>
      </c>
      <c r="O5593" s="1" t="str">
        <f t="array" ref="O5593">IF(SUMPRODUCT(MAX(ISNUMBER(SEARCH(Fuel_Rules!$A$6:$A$30,$E5593))*ISNUMBER(SEARCH(Fuel_Rules!$B$6:$B$30,$F5593))*(Fuel_Rules!$A$6:$A$30&lt;&gt;"")))&gt;0,"Plug-in hybrid",IF($G5593="Diesel","Diesel","Gasoline"))</f>
        <v>Gasoline</v>
      </c>
    </row>
    <row r="5594" spans="1:15" ht="15" customHeight="1" x14ac:dyDescent="0.25">
      <c r="A5594" s="1">
        <v>2022</v>
      </c>
      <c r="B5594" s="1" t="s">
        <v>7830</v>
      </c>
      <c r="C5594" s="1" t="s">
        <v>733</v>
      </c>
      <c r="D5594" s="1" t="s">
        <v>7987</v>
      </c>
      <c r="E5594" s="1" t="s">
        <v>647</v>
      </c>
      <c r="F5594" s="1" t="s">
        <v>735</v>
      </c>
      <c r="G5594" s="1" t="s">
        <v>103</v>
      </c>
      <c r="H5594" s="1" t="s">
        <v>437</v>
      </c>
      <c r="I5594" s="1">
        <v>1</v>
      </c>
      <c r="J5594" s="1">
        <v>2023</v>
      </c>
      <c r="K5594" s="1">
        <v>100925</v>
      </c>
      <c r="L5594" s="1">
        <v>0</v>
      </c>
      <c r="M5594" s="1">
        <f t="array" ref="M5594">SUMPRODUCT(MAX(ISNUMBER(SEARCH('Class Rules'!$B$6:$B$85,$E5594))*ISNUMBER(SEARCH('Class Rules'!$C$6:$C$85,$F5594))*'Class Rules'!$A$6:$A$85))</f>
        <v>0</v>
      </c>
      <c r="N5594" s="1" t="str">
        <f t="array" ref="N5594">IF($M5594=0,'Class Rules'!$D$3,INDEX('Class Rules'!$D$6:$D$85,MATCH($M5594,'Class Rules'!$A$6:$A$85,0)))</f>
        <v>Passenger LDV</v>
      </c>
      <c r="O5594" s="1" t="str">
        <f t="array" ref="O5594">IF(SUMPRODUCT(MAX(ISNUMBER(SEARCH(Fuel_Rules!$A$6:$A$30,$E5594))*ISNUMBER(SEARCH(Fuel_Rules!$B$6:$B$30,$F5594))*(Fuel_Rules!$A$6:$A$30&lt;&gt;"")))&gt;0,"Plug-in hybrid",IF($G5594="Diesel","Diesel","Gasoline"))</f>
        <v>Gasoline</v>
      </c>
    </row>
    <row r="5595" spans="1:15" ht="15" customHeight="1" x14ac:dyDescent="0.25">
      <c r="A5595" s="1">
        <v>2022</v>
      </c>
      <c r="B5595" s="1" t="s">
        <v>7830</v>
      </c>
      <c r="C5595" s="1" t="s">
        <v>733</v>
      </c>
      <c r="D5595" s="1" t="s">
        <v>7988</v>
      </c>
      <c r="E5595" s="1" t="s">
        <v>647</v>
      </c>
      <c r="F5595" s="1" t="s">
        <v>735</v>
      </c>
      <c r="G5595" s="1" t="s">
        <v>103</v>
      </c>
      <c r="H5595" s="1" t="s">
        <v>437</v>
      </c>
      <c r="I5595" s="1">
        <v>1</v>
      </c>
      <c r="J5595" s="1">
        <v>2023</v>
      </c>
      <c r="K5595" s="1">
        <v>95676</v>
      </c>
      <c r="L5595" s="1">
        <v>0</v>
      </c>
      <c r="M5595" s="1">
        <f t="array" ref="M5595">SUMPRODUCT(MAX(ISNUMBER(SEARCH('Class Rules'!$B$6:$B$85,$E5595))*ISNUMBER(SEARCH('Class Rules'!$C$6:$C$85,$F5595))*'Class Rules'!$A$6:$A$85))</f>
        <v>0</v>
      </c>
      <c r="N5595" s="1" t="str">
        <f t="array" ref="N5595">IF($M5595=0,'Class Rules'!$D$3,INDEX('Class Rules'!$D$6:$D$85,MATCH($M5595,'Class Rules'!$A$6:$A$85,0)))</f>
        <v>Passenger LDV</v>
      </c>
      <c r="O5595" s="1" t="str">
        <f t="array" ref="O5595">IF(SUMPRODUCT(MAX(ISNUMBER(SEARCH(Fuel_Rules!$A$6:$A$30,$E5595))*ISNUMBER(SEARCH(Fuel_Rules!$B$6:$B$30,$F5595))*(Fuel_Rules!$A$6:$A$30&lt;&gt;"")))&gt;0,"Plug-in hybrid",IF($G5595="Diesel","Diesel","Gasoline"))</f>
        <v>Gasoline</v>
      </c>
    </row>
    <row r="5596" spans="1:15" ht="15" customHeight="1" x14ac:dyDescent="0.25">
      <c r="A5596" s="1">
        <v>2022</v>
      </c>
      <c r="B5596" s="1" t="s">
        <v>7830</v>
      </c>
      <c r="C5596" s="1" t="s">
        <v>736</v>
      </c>
      <c r="D5596" s="1" t="s">
        <v>7989</v>
      </c>
      <c r="E5596" s="1" t="s">
        <v>647</v>
      </c>
      <c r="F5596" s="1" t="s">
        <v>738</v>
      </c>
      <c r="G5596" s="1" t="s">
        <v>103</v>
      </c>
      <c r="H5596" s="1" t="s">
        <v>437</v>
      </c>
      <c r="I5596" s="1">
        <v>1</v>
      </c>
      <c r="J5596" s="1">
        <v>2023</v>
      </c>
      <c r="K5596" s="1">
        <v>104189</v>
      </c>
      <c r="L5596" s="1">
        <v>0</v>
      </c>
      <c r="M5596" s="1">
        <f t="array" ref="M5596">SUMPRODUCT(MAX(ISNUMBER(SEARCH('Class Rules'!$B$6:$B$85,$E5596))*ISNUMBER(SEARCH('Class Rules'!$C$6:$C$85,$F5596))*'Class Rules'!$A$6:$A$85))</f>
        <v>0</v>
      </c>
      <c r="N5596" s="1" t="str">
        <f t="array" ref="N5596">IF($M5596=0,'Class Rules'!$D$3,INDEX('Class Rules'!$D$6:$D$85,MATCH($M5596,'Class Rules'!$A$6:$A$85,0)))</f>
        <v>Passenger LDV</v>
      </c>
      <c r="O5596" s="1" t="str">
        <f t="array" ref="O5596">IF(SUMPRODUCT(MAX(ISNUMBER(SEARCH(Fuel_Rules!$A$6:$A$30,$E5596))*ISNUMBER(SEARCH(Fuel_Rules!$B$6:$B$30,$F5596))*(Fuel_Rules!$A$6:$A$30&lt;&gt;"")))&gt;0,"Plug-in hybrid",IF($G5596="Diesel","Diesel","Gasoline"))</f>
        <v>Gasoline</v>
      </c>
    </row>
    <row r="5597" spans="1:15" ht="15" customHeight="1" x14ac:dyDescent="0.25">
      <c r="A5597" s="1">
        <v>2022</v>
      </c>
      <c r="B5597" s="1" t="s">
        <v>7830</v>
      </c>
      <c r="C5597" s="1" t="s">
        <v>736</v>
      </c>
      <c r="D5597" s="1" t="s">
        <v>7990</v>
      </c>
      <c r="E5597" s="1" t="s">
        <v>647</v>
      </c>
      <c r="F5597" s="1" t="s">
        <v>738</v>
      </c>
      <c r="G5597" s="1" t="s">
        <v>103</v>
      </c>
      <c r="H5597" s="1" t="s">
        <v>437</v>
      </c>
      <c r="I5597" s="1">
        <v>1</v>
      </c>
      <c r="J5597" s="1">
        <v>2023</v>
      </c>
      <c r="K5597" s="1">
        <v>97404</v>
      </c>
      <c r="L5597" s="1">
        <v>0</v>
      </c>
      <c r="M5597" s="1">
        <f t="array" ref="M5597">SUMPRODUCT(MAX(ISNUMBER(SEARCH('Class Rules'!$B$6:$B$85,$E5597))*ISNUMBER(SEARCH('Class Rules'!$C$6:$C$85,$F5597))*'Class Rules'!$A$6:$A$85))</f>
        <v>0</v>
      </c>
      <c r="N5597" s="1" t="str">
        <f t="array" ref="N5597">IF($M5597=0,'Class Rules'!$D$3,INDEX('Class Rules'!$D$6:$D$85,MATCH($M5597,'Class Rules'!$A$6:$A$85,0)))</f>
        <v>Passenger LDV</v>
      </c>
      <c r="O5597" s="1" t="str">
        <f t="array" ref="O5597">IF(SUMPRODUCT(MAX(ISNUMBER(SEARCH(Fuel_Rules!$A$6:$A$30,$E5597))*ISNUMBER(SEARCH(Fuel_Rules!$B$6:$B$30,$F5597))*(Fuel_Rules!$A$6:$A$30&lt;&gt;"")))&gt;0,"Plug-in hybrid",IF($G5597="Diesel","Diesel","Gasoline"))</f>
        <v>Gasoline</v>
      </c>
    </row>
    <row r="5598" spans="1:15" ht="15" customHeight="1" x14ac:dyDescent="0.25">
      <c r="A5598" s="1">
        <v>2022</v>
      </c>
      <c r="B5598" s="1" t="s">
        <v>7830</v>
      </c>
      <c r="C5598" s="1" t="s">
        <v>739</v>
      </c>
      <c r="D5598" s="1" t="s">
        <v>7991</v>
      </c>
      <c r="E5598" s="1" t="s">
        <v>647</v>
      </c>
      <c r="F5598" s="1" t="s">
        <v>741</v>
      </c>
      <c r="G5598" s="1" t="s">
        <v>103</v>
      </c>
      <c r="H5598" s="1" t="s">
        <v>298</v>
      </c>
      <c r="I5598" s="1">
        <v>1</v>
      </c>
      <c r="J5598" s="1">
        <v>2023</v>
      </c>
      <c r="K5598" s="1">
        <v>97887</v>
      </c>
      <c r="L5598" s="1">
        <v>0</v>
      </c>
      <c r="M5598" s="1">
        <f t="array" ref="M5598">SUMPRODUCT(MAX(ISNUMBER(SEARCH('Class Rules'!$B$6:$B$85,$E5598))*ISNUMBER(SEARCH('Class Rules'!$C$6:$C$85,$F5598))*'Class Rules'!$A$6:$A$85))</f>
        <v>0</v>
      </c>
      <c r="N5598" s="1" t="str">
        <f t="array" ref="N5598">IF($M5598=0,'Class Rules'!$D$3,INDEX('Class Rules'!$D$6:$D$85,MATCH($M5598,'Class Rules'!$A$6:$A$85,0)))</f>
        <v>Passenger LDV</v>
      </c>
      <c r="O5598" s="1" t="str">
        <f t="array" ref="O5598">IF(SUMPRODUCT(MAX(ISNUMBER(SEARCH(Fuel_Rules!$A$6:$A$30,$E5598))*ISNUMBER(SEARCH(Fuel_Rules!$B$6:$B$30,$F5598))*(Fuel_Rules!$A$6:$A$30&lt;&gt;"")))&gt;0,"Plug-in hybrid",IF($G5598="Diesel","Diesel","Gasoline"))</f>
        <v>Gasoline</v>
      </c>
    </row>
    <row r="5599" spans="1:15" ht="15" customHeight="1" x14ac:dyDescent="0.25">
      <c r="A5599" s="1">
        <v>2022</v>
      </c>
      <c r="B5599" s="1" t="s">
        <v>7830</v>
      </c>
      <c r="C5599" s="1" t="s">
        <v>739</v>
      </c>
      <c r="D5599" s="1" t="s">
        <v>7992</v>
      </c>
      <c r="E5599" s="1" t="s">
        <v>647</v>
      </c>
      <c r="F5599" s="1" t="s">
        <v>741</v>
      </c>
      <c r="G5599" s="1" t="s">
        <v>103</v>
      </c>
      <c r="H5599" s="1" t="s">
        <v>298</v>
      </c>
      <c r="I5599" s="1">
        <v>1</v>
      </c>
      <c r="J5599" s="1">
        <v>2023</v>
      </c>
      <c r="K5599" s="1">
        <v>91354</v>
      </c>
      <c r="L5599" s="1">
        <v>0</v>
      </c>
      <c r="M5599" s="1">
        <f t="array" ref="M5599">SUMPRODUCT(MAX(ISNUMBER(SEARCH('Class Rules'!$B$6:$B$85,$E5599))*ISNUMBER(SEARCH('Class Rules'!$C$6:$C$85,$F5599))*'Class Rules'!$A$6:$A$85))</f>
        <v>0</v>
      </c>
      <c r="N5599" s="1" t="str">
        <f t="array" ref="N5599">IF($M5599=0,'Class Rules'!$D$3,INDEX('Class Rules'!$D$6:$D$85,MATCH($M5599,'Class Rules'!$A$6:$A$85,0)))</f>
        <v>Passenger LDV</v>
      </c>
      <c r="O5599" s="1" t="str">
        <f t="array" ref="O5599">IF(SUMPRODUCT(MAX(ISNUMBER(SEARCH(Fuel_Rules!$A$6:$A$30,$E5599))*ISNUMBER(SEARCH(Fuel_Rules!$B$6:$B$30,$F5599))*(Fuel_Rules!$A$6:$A$30&lt;&gt;"")))&gt;0,"Plug-in hybrid",IF($G5599="Diesel","Diesel","Gasoline"))</f>
        <v>Gasoline</v>
      </c>
    </row>
    <row r="5600" spans="1:15" ht="15" customHeight="1" x14ac:dyDescent="0.25">
      <c r="A5600" s="1">
        <v>2022</v>
      </c>
      <c r="B5600" s="1" t="s">
        <v>7830</v>
      </c>
      <c r="C5600" s="1" t="s">
        <v>742</v>
      </c>
      <c r="D5600" s="1" t="s">
        <v>7993</v>
      </c>
      <c r="E5600" s="1" t="s">
        <v>647</v>
      </c>
      <c r="F5600" s="1" t="s">
        <v>744</v>
      </c>
      <c r="G5600" s="1" t="s">
        <v>103</v>
      </c>
      <c r="H5600" s="1" t="s">
        <v>437</v>
      </c>
      <c r="I5600" s="1">
        <v>1</v>
      </c>
      <c r="J5600" s="1">
        <v>2023</v>
      </c>
      <c r="K5600" s="1">
        <v>110119</v>
      </c>
      <c r="L5600" s="1">
        <v>0</v>
      </c>
      <c r="M5600" s="1">
        <f t="array" ref="M5600">SUMPRODUCT(MAX(ISNUMBER(SEARCH('Class Rules'!$B$6:$B$85,$E5600))*ISNUMBER(SEARCH('Class Rules'!$C$6:$C$85,$F5600))*'Class Rules'!$A$6:$A$85))</f>
        <v>0</v>
      </c>
      <c r="N5600" s="1" t="str">
        <f t="array" ref="N5600">IF($M5600=0,'Class Rules'!$D$3,INDEX('Class Rules'!$D$6:$D$85,MATCH($M5600,'Class Rules'!$A$6:$A$85,0)))</f>
        <v>Passenger LDV</v>
      </c>
      <c r="O5600" s="1" t="str">
        <f t="array" ref="O5600">IF(SUMPRODUCT(MAX(ISNUMBER(SEARCH(Fuel_Rules!$A$6:$A$30,$E5600))*ISNUMBER(SEARCH(Fuel_Rules!$B$6:$B$30,$F5600))*(Fuel_Rules!$A$6:$A$30&lt;&gt;"")))&gt;0,"Plug-in hybrid",IF($G5600="Diesel","Diesel","Gasoline"))</f>
        <v>Gasoline</v>
      </c>
    </row>
    <row r="5601" spans="1:15" ht="15" customHeight="1" x14ac:dyDescent="0.25">
      <c r="A5601" s="1">
        <v>2022</v>
      </c>
      <c r="B5601" s="1" t="s">
        <v>7830</v>
      </c>
      <c r="C5601" s="1" t="s">
        <v>742</v>
      </c>
      <c r="D5601" s="1" t="s">
        <v>7994</v>
      </c>
      <c r="E5601" s="1" t="s">
        <v>647</v>
      </c>
      <c r="F5601" s="1" t="s">
        <v>744</v>
      </c>
      <c r="G5601" s="1" t="s">
        <v>103</v>
      </c>
      <c r="H5601" s="1" t="s">
        <v>437</v>
      </c>
      <c r="I5601" s="1">
        <v>1</v>
      </c>
      <c r="J5601" s="1">
        <v>2023</v>
      </c>
      <c r="K5601" s="1">
        <v>104573</v>
      </c>
      <c r="L5601" s="1">
        <v>0</v>
      </c>
      <c r="M5601" s="1">
        <f t="array" ref="M5601">SUMPRODUCT(MAX(ISNUMBER(SEARCH('Class Rules'!$B$6:$B$85,$E5601))*ISNUMBER(SEARCH('Class Rules'!$C$6:$C$85,$F5601))*'Class Rules'!$A$6:$A$85))</f>
        <v>0</v>
      </c>
      <c r="N5601" s="1" t="str">
        <f t="array" ref="N5601">IF($M5601=0,'Class Rules'!$D$3,INDEX('Class Rules'!$D$6:$D$85,MATCH($M5601,'Class Rules'!$A$6:$A$85,0)))</f>
        <v>Passenger LDV</v>
      </c>
      <c r="O5601" s="1" t="str">
        <f t="array" ref="O5601">IF(SUMPRODUCT(MAX(ISNUMBER(SEARCH(Fuel_Rules!$A$6:$A$30,$E5601))*ISNUMBER(SEARCH(Fuel_Rules!$B$6:$B$30,$F5601))*(Fuel_Rules!$A$6:$A$30&lt;&gt;"")))&gt;0,"Plug-in hybrid",IF($G5601="Diesel","Diesel","Gasoline"))</f>
        <v>Gasoline</v>
      </c>
    </row>
    <row r="5602" spans="1:15" ht="15" customHeight="1" x14ac:dyDescent="0.25">
      <c r="A5602" s="1">
        <v>2022</v>
      </c>
      <c r="B5602" s="1" t="s">
        <v>7830</v>
      </c>
      <c r="C5602" s="1" t="s">
        <v>757</v>
      </c>
      <c r="D5602" s="1" t="s">
        <v>7995</v>
      </c>
      <c r="E5602" s="1" t="s">
        <v>647</v>
      </c>
      <c r="F5602" s="1" t="s">
        <v>759</v>
      </c>
      <c r="G5602" s="1" t="s">
        <v>103</v>
      </c>
      <c r="H5602" s="1" t="s">
        <v>437</v>
      </c>
      <c r="I5602" s="1">
        <v>1.4</v>
      </c>
      <c r="J5602" s="1">
        <v>2023</v>
      </c>
      <c r="K5602" s="1">
        <v>165320</v>
      </c>
      <c r="L5602" s="1">
        <v>0</v>
      </c>
      <c r="M5602" s="1">
        <f t="array" ref="M5602">SUMPRODUCT(MAX(ISNUMBER(SEARCH('Class Rules'!$B$6:$B$85,$E5602))*ISNUMBER(SEARCH('Class Rules'!$C$6:$C$85,$F5602))*'Class Rules'!$A$6:$A$85))</f>
        <v>0</v>
      </c>
      <c r="N5602" s="1" t="str">
        <f t="array" ref="N5602">IF($M5602=0,'Class Rules'!$D$3,INDEX('Class Rules'!$D$6:$D$85,MATCH($M5602,'Class Rules'!$A$6:$A$85,0)))</f>
        <v>Passenger LDV</v>
      </c>
      <c r="O5602" s="1" t="str">
        <f t="array" ref="O5602">IF(SUMPRODUCT(MAX(ISNUMBER(SEARCH(Fuel_Rules!$A$6:$A$30,$E5602))*ISNUMBER(SEARCH(Fuel_Rules!$B$6:$B$30,$F5602))*(Fuel_Rules!$A$6:$A$30&lt;&gt;"")))&gt;0,"Plug-in hybrid",IF($G5602="Diesel","Diesel","Gasoline"))</f>
        <v>Gasoline</v>
      </c>
    </row>
    <row r="5603" spans="1:15" ht="15" customHeight="1" x14ac:dyDescent="0.25">
      <c r="A5603" s="1">
        <v>2022</v>
      </c>
      <c r="B5603" s="1" t="s">
        <v>7830</v>
      </c>
      <c r="C5603" s="1" t="s">
        <v>757</v>
      </c>
      <c r="D5603" s="1" t="s">
        <v>7996</v>
      </c>
      <c r="E5603" s="1" t="s">
        <v>647</v>
      </c>
      <c r="F5603" s="1" t="s">
        <v>759</v>
      </c>
      <c r="G5603" s="1" t="s">
        <v>103</v>
      </c>
      <c r="H5603" s="1" t="s">
        <v>437</v>
      </c>
      <c r="I5603" s="1">
        <v>1.4</v>
      </c>
      <c r="J5603" s="1">
        <v>2023</v>
      </c>
      <c r="K5603" s="1">
        <v>159003</v>
      </c>
      <c r="L5603" s="1">
        <v>0</v>
      </c>
      <c r="M5603" s="1">
        <f t="array" ref="M5603">SUMPRODUCT(MAX(ISNUMBER(SEARCH('Class Rules'!$B$6:$B$85,$E5603))*ISNUMBER(SEARCH('Class Rules'!$C$6:$C$85,$F5603))*'Class Rules'!$A$6:$A$85))</f>
        <v>0</v>
      </c>
      <c r="N5603" s="1" t="str">
        <f t="array" ref="N5603">IF($M5603=0,'Class Rules'!$D$3,INDEX('Class Rules'!$D$6:$D$85,MATCH($M5603,'Class Rules'!$A$6:$A$85,0)))</f>
        <v>Passenger LDV</v>
      </c>
      <c r="O5603" s="1" t="str">
        <f t="array" ref="O5603">IF(SUMPRODUCT(MAX(ISNUMBER(SEARCH(Fuel_Rules!$A$6:$A$30,$E5603))*ISNUMBER(SEARCH(Fuel_Rules!$B$6:$B$30,$F5603))*(Fuel_Rules!$A$6:$A$30&lt;&gt;"")))&gt;0,"Plug-in hybrid",IF($G5603="Diesel","Diesel","Gasoline"))</f>
        <v>Gasoline</v>
      </c>
    </row>
    <row r="5604" spans="1:15" ht="15" customHeight="1" x14ac:dyDescent="0.25">
      <c r="A5604" s="1">
        <v>2022</v>
      </c>
      <c r="B5604" s="1" t="s">
        <v>7830</v>
      </c>
      <c r="C5604" s="1" t="s">
        <v>760</v>
      </c>
      <c r="D5604" s="1" t="s">
        <v>7997</v>
      </c>
      <c r="E5604" s="1" t="s">
        <v>647</v>
      </c>
      <c r="F5604" s="1" t="s">
        <v>762</v>
      </c>
      <c r="G5604" s="1" t="s">
        <v>103</v>
      </c>
      <c r="H5604" s="1" t="s">
        <v>437</v>
      </c>
      <c r="I5604" s="1">
        <v>1.4</v>
      </c>
      <c r="J5604" s="1">
        <v>2023</v>
      </c>
      <c r="K5604" s="1">
        <v>164048</v>
      </c>
      <c r="L5604" s="1">
        <v>0</v>
      </c>
      <c r="M5604" s="1">
        <f t="array" ref="M5604">SUMPRODUCT(MAX(ISNUMBER(SEARCH('Class Rules'!$B$6:$B$85,$E5604))*ISNUMBER(SEARCH('Class Rules'!$C$6:$C$85,$F5604))*'Class Rules'!$A$6:$A$85))</f>
        <v>0</v>
      </c>
      <c r="N5604" s="1" t="str">
        <f t="array" ref="N5604">IF($M5604=0,'Class Rules'!$D$3,INDEX('Class Rules'!$D$6:$D$85,MATCH($M5604,'Class Rules'!$A$6:$A$85,0)))</f>
        <v>Passenger LDV</v>
      </c>
      <c r="O5604" s="1" t="str">
        <f t="array" ref="O5604">IF(SUMPRODUCT(MAX(ISNUMBER(SEARCH(Fuel_Rules!$A$6:$A$30,$E5604))*ISNUMBER(SEARCH(Fuel_Rules!$B$6:$B$30,$F5604))*(Fuel_Rules!$A$6:$A$30&lt;&gt;"")))&gt;0,"Plug-in hybrid",IF($G5604="Diesel","Diesel","Gasoline"))</f>
        <v>Gasoline</v>
      </c>
    </row>
    <row r="5605" spans="1:15" ht="15" customHeight="1" x14ac:dyDescent="0.25">
      <c r="A5605" s="1">
        <v>2022</v>
      </c>
      <c r="B5605" s="1" t="s">
        <v>7830</v>
      </c>
      <c r="C5605" s="1" t="s">
        <v>763</v>
      </c>
      <c r="D5605" s="1" t="s">
        <v>7998</v>
      </c>
      <c r="E5605" s="1" t="s">
        <v>647</v>
      </c>
      <c r="F5605" s="1" t="s">
        <v>765</v>
      </c>
      <c r="G5605" s="1" t="s">
        <v>103</v>
      </c>
      <c r="H5605" s="1" t="s">
        <v>437</v>
      </c>
      <c r="I5605" s="1">
        <v>1</v>
      </c>
      <c r="J5605" s="1">
        <v>2023</v>
      </c>
      <c r="K5605" s="1">
        <v>89986</v>
      </c>
      <c r="L5605" s="1">
        <v>0</v>
      </c>
      <c r="M5605" s="1">
        <f t="array" ref="M5605">SUMPRODUCT(MAX(ISNUMBER(SEARCH('Class Rules'!$B$6:$B$85,$E5605))*ISNUMBER(SEARCH('Class Rules'!$C$6:$C$85,$F5605))*'Class Rules'!$A$6:$A$85))</f>
        <v>0</v>
      </c>
      <c r="N5605" s="1" t="str">
        <f t="array" ref="N5605">IF($M5605=0,'Class Rules'!$D$3,INDEX('Class Rules'!$D$6:$D$85,MATCH($M5605,'Class Rules'!$A$6:$A$85,0)))</f>
        <v>Passenger LDV</v>
      </c>
      <c r="O5605" s="1" t="str">
        <f t="array" ref="O5605">IF(SUMPRODUCT(MAX(ISNUMBER(SEARCH(Fuel_Rules!$A$6:$A$30,$E5605))*ISNUMBER(SEARCH(Fuel_Rules!$B$6:$B$30,$F5605))*(Fuel_Rules!$A$6:$A$30&lt;&gt;"")))&gt;0,"Plug-in hybrid",IF($G5605="Diesel","Diesel","Gasoline"))</f>
        <v>Gasoline</v>
      </c>
    </row>
    <row r="5606" spans="1:15" ht="15" customHeight="1" x14ac:dyDescent="0.25">
      <c r="A5606" s="1">
        <v>2022</v>
      </c>
      <c r="B5606" s="1" t="s">
        <v>7830</v>
      </c>
      <c r="C5606" s="1" t="s">
        <v>763</v>
      </c>
      <c r="D5606" s="1" t="s">
        <v>7999</v>
      </c>
      <c r="E5606" s="1" t="s">
        <v>647</v>
      </c>
      <c r="F5606" s="1" t="s">
        <v>765</v>
      </c>
      <c r="G5606" s="1" t="s">
        <v>103</v>
      </c>
      <c r="H5606" s="1" t="s">
        <v>437</v>
      </c>
      <c r="I5606" s="1">
        <v>1</v>
      </c>
      <c r="J5606" s="1">
        <v>2023</v>
      </c>
      <c r="K5606" s="1">
        <v>86802</v>
      </c>
      <c r="L5606" s="1">
        <v>0</v>
      </c>
      <c r="M5606" s="1">
        <f t="array" ref="M5606">SUMPRODUCT(MAX(ISNUMBER(SEARCH('Class Rules'!$B$6:$B$85,$E5606))*ISNUMBER(SEARCH('Class Rules'!$C$6:$C$85,$F5606))*'Class Rules'!$A$6:$A$85))</f>
        <v>0</v>
      </c>
      <c r="N5606" s="1" t="str">
        <f t="array" ref="N5606">IF($M5606=0,'Class Rules'!$D$3,INDEX('Class Rules'!$D$6:$D$85,MATCH($M5606,'Class Rules'!$A$6:$A$85,0)))</f>
        <v>Passenger LDV</v>
      </c>
      <c r="O5606" s="1" t="str">
        <f t="array" ref="O5606">IF(SUMPRODUCT(MAX(ISNUMBER(SEARCH(Fuel_Rules!$A$6:$A$30,$E5606))*ISNUMBER(SEARCH(Fuel_Rules!$B$6:$B$30,$F5606))*(Fuel_Rules!$A$6:$A$30&lt;&gt;"")))&gt;0,"Plug-in hybrid",IF($G5606="Diesel","Diesel","Gasoline"))</f>
        <v>Gasoline</v>
      </c>
    </row>
    <row r="5607" spans="1:15" ht="15" customHeight="1" x14ac:dyDescent="0.25">
      <c r="A5607" s="1">
        <v>2022</v>
      </c>
      <c r="B5607" s="1" t="s">
        <v>7830</v>
      </c>
      <c r="C5607" s="1" t="s">
        <v>766</v>
      </c>
      <c r="D5607" s="1" t="s">
        <v>8000</v>
      </c>
      <c r="E5607" s="1" t="s">
        <v>647</v>
      </c>
      <c r="F5607" s="1" t="s">
        <v>768</v>
      </c>
      <c r="G5607" s="1" t="s">
        <v>103</v>
      </c>
      <c r="H5607" s="1" t="s">
        <v>298</v>
      </c>
      <c r="I5607" s="1">
        <v>1</v>
      </c>
      <c r="J5607" s="1">
        <v>2023</v>
      </c>
      <c r="K5607" s="1">
        <v>88376</v>
      </c>
      <c r="L5607" s="1">
        <v>0</v>
      </c>
      <c r="M5607" s="1">
        <f t="array" ref="M5607">SUMPRODUCT(MAX(ISNUMBER(SEARCH('Class Rules'!$B$6:$B$85,$E5607))*ISNUMBER(SEARCH('Class Rules'!$C$6:$C$85,$F5607))*'Class Rules'!$A$6:$A$85))</f>
        <v>0</v>
      </c>
      <c r="N5607" s="1" t="str">
        <f t="array" ref="N5607">IF($M5607=0,'Class Rules'!$D$3,INDEX('Class Rules'!$D$6:$D$85,MATCH($M5607,'Class Rules'!$A$6:$A$85,0)))</f>
        <v>Passenger LDV</v>
      </c>
      <c r="O5607" s="1" t="str">
        <f t="array" ref="O5607">IF(SUMPRODUCT(MAX(ISNUMBER(SEARCH(Fuel_Rules!$A$6:$A$30,$E5607))*ISNUMBER(SEARCH(Fuel_Rules!$B$6:$B$30,$F5607))*(Fuel_Rules!$A$6:$A$30&lt;&gt;"")))&gt;0,"Plug-in hybrid",IF($G5607="Diesel","Diesel","Gasoline"))</f>
        <v>Gasoline</v>
      </c>
    </row>
    <row r="5608" spans="1:15" ht="15" customHeight="1" x14ac:dyDescent="0.25">
      <c r="A5608" s="1">
        <v>2022</v>
      </c>
      <c r="B5608" s="1" t="s">
        <v>7830</v>
      </c>
      <c r="C5608" s="1" t="s">
        <v>766</v>
      </c>
      <c r="D5608" s="1" t="s">
        <v>8001</v>
      </c>
      <c r="E5608" s="1" t="s">
        <v>647</v>
      </c>
      <c r="F5608" s="1" t="s">
        <v>768</v>
      </c>
      <c r="G5608" s="1" t="s">
        <v>103</v>
      </c>
      <c r="H5608" s="1" t="s">
        <v>298</v>
      </c>
      <c r="I5608" s="1">
        <v>1</v>
      </c>
      <c r="J5608" s="1">
        <v>2023</v>
      </c>
      <c r="K5608" s="1">
        <v>85031</v>
      </c>
      <c r="L5608" s="1">
        <v>0</v>
      </c>
      <c r="M5608" s="1">
        <f t="array" ref="M5608">SUMPRODUCT(MAX(ISNUMBER(SEARCH('Class Rules'!$B$6:$B$85,$E5608))*ISNUMBER(SEARCH('Class Rules'!$C$6:$C$85,$F5608))*'Class Rules'!$A$6:$A$85))</f>
        <v>0</v>
      </c>
      <c r="N5608" s="1" t="str">
        <f t="array" ref="N5608">IF($M5608=0,'Class Rules'!$D$3,INDEX('Class Rules'!$D$6:$D$85,MATCH($M5608,'Class Rules'!$A$6:$A$85,0)))</f>
        <v>Passenger LDV</v>
      </c>
      <c r="O5608" s="1" t="str">
        <f t="array" ref="O5608">IF(SUMPRODUCT(MAX(ISNUMBER(SEARCH(Fuel_Rules!$A$6:$A$30,$E5608))*ISNUMBER(SEARCH(Fuel_Rules!$B$6:$B$30,$F5608))*(Fuel_Rules!$A$6:$A$30&lt;&gt;"")))&gt;0,"Plug-in hybrid",IF($G5608="Diesel","Diesel","Gasoline"))</f>
        <v>Gasoline</v>
      </c>
    </row>
    <row r="5609" spans="1:15" ht="15" customHeight="1" x14ac:dyDescent="0.25">
      <c r="A5609" s="1">
        <v>2022</v>
      </c>
      <c r="B5609" s="1" t="s">
        <v>7830</v>
      </c>
      <c r="C5609" s="1" t="s">
        <v>769</v>
      </c>
      <c r="D5609" s="1" t="s">
        <v>8002</v>
      </c>
      <c r="E5609" s="1" t="s">
        <v>647</v>
      </c>
      <c r="F5609" s="1" t="s">
        <v>771</v>
      </c>
      <c r="G5609" s="1" t="s">
        <v>103</v>
      </c>
      <c r="H5609" s="1" t="s">
        <v>298</v>
      </c>
      <c r="I5609" s="1">
        <v>1</v>
      </c>
      <c r="J5609" s="1">
        <v>2023</v>
      </c>
      <c r="K5609" s="1">
        <v>91849</v>
      </c>
      <c r="L5609" s="1">
        <v>0</v>
      </c>
      <c r="M5609" s="1">
        <f t="array" ref="M5609">SUMPRODUCT(MAX(ISNUMBER(SEARCH('Class Rules'!$B$6:$B$85,$E5609))*ISNUMBER(SEARCH('Class Rules'!$C$6:$C$85,$F5609))*'Class Rules'!$A$6:$A$85))</f>
        <v>0</v>
      </c>
      <c r="N5609" s="1" t="str">
        <f t="array" ref="N5609">IF($M5609=0,'Class Rules'!$D$3,INDEX('Class Rules'!$D$6:$D$85,MATCH($M5609,'Class Rules'!$A$6:$A$85,0)))</f>
        <v>Passenger LDV</v>
      </c>
      <c r="O5609" s="1" t="str">
        <f t="array" ref="O5609">IF(SUMPRODUCT(MAX(ISNUMBER(SEARCH(Fuel_Rules!$A$6:$A$30,$E5609))*ISNUMBER(SEARCH(Fuel_Rules!$B$6:$B$30,$F5609))*(Fuel_Rules!$A$6:$A$30&lt;&gt;"")))&gt;0,"Plug-in hybrid",IF($G5609="Diesel","Diesel","Gasoline"))</f>
        <v>Gasoline</v>
      </c>
    </row>
    <row r="5610" spans="1:15" ht="15" customHeight="1" x14ac:dyDescent="0.25">
      <c r="A5610" s="1">
        <v>2022</v>
      </c>
      <c r="B5610" s="1" t="s">
        <v>7830</v>
      </c>
      <c r="C5610" s="1" t="s">
        <v>769</v>
      </c>
      <c r="D5610" s="1" t="s">
        <v>8003</v>
      </c>
      <c r="E5610" s="1" t="s">
        <v>647</v>
      </c>
      <c r="F5610" s="1" t="s">
        <v>771</v>
      </c>
      <c r="G5610" s="1" t="s">
        <v>103</v>
      </c>
      <c r="H5610" s="1" t="s">
        <v>298</v>
      </c>
      <c r="I5610" s="1">
        <v>1</v>
      </c>
      <c r="J5610" s="1">
        <v>2023</v>
      </c>
      <c r="K5610" s="1">
        <v>88124</v>
      </c>
      <c r="L5610" s="1">
        <v>0</v>
      </c>
      <c r="M5610" s="1">
        <f t="array" ref="M5610">SUMPRODUCT(MAX(ISNUMBER(SEARCH('Class Rules'!$B$6:$B$85,$E5610))*ISNUMBER(SEARCH('Class Rules'!$C$6:$C$85,$F5610))*'Class Rules'!$A$6:$A$85))</f>
        <v>0</v>
      </c>
      <c r="N5610" s="1" t="str">
        <f t="array" ref="N5610">IF($M5610=0,'Class Rules'!$D$3,INDEX('Class Rules'!$D$6:$D$85,MATCH($M5610,'Class Rules'!$A$6:$A$85,0)))</f>
        <v>Passenger LDV</v>
      </c>
      <c r="O5610" s="1" t="str">
        <f t="array" ref="O5610">IF(SUMPRODUCT(MAX(ISNUMBER(SEARCH(Fuel_Rules!$A$6:$A$30,$E5610))*ISNUMBER(SEARCH(Fuel_Rules!$B$6:$B$30,$F5610))*(Fuel_Rules!$A$6:$A$30&lt;&gt;"")))&gt;0,"Plug-in hybrid",IF($G5610="Diesel","Diesel","Gasoline"))</f>
        <v>Gasoline</v>
      </c>
    </row>
    <row r="5611" spans="1:15" ht="15" customHeight="1" x14ac:dyDescent="0.25">
      <c r="A5611" s="1">
        <v>2022</v>
      </c>
      <c r="B5611" s="1" t="s">
        <v>7830</v>
      </c>
      <c r="C5611" s="1" t="s">
        <v>772</v>
      </c>
      <c r="D5611" s="1" t="s">
        <v>8004</v>
      </c>
      <c r="E5611" s="1" t="s">
        <v>647</v>
      </c>
      <c r="F5611" s="1" t="s">
        <v>774</v>
      </c>
      <c r="G5611" s="1" t="s">
        <v>103</v>
      </c>
      <c r="H5611" s="1" t="s">
        <v>437</v>
      </c>
      <c r="I5611" s="1">
        <v>1</v>
      </c>
      <c r="J5611" s="1">
        <v>2023</v>
      </c>
      <c r="K5611" s="1">
        <v>95333</v>
      </c>
      <c r="L5611" s="1">
        <v>0</v>
      </c>
      <c r="M5611" s="1">
        <f t="array" ref="M5611">SUMPRODUCT(MAX(ISNUMBER(SEARCH('Class Rules'!$B$6:$B$85,$E5611))*ISNUMBER(SEARCH('Class Rules'!$C$6:$C$85,$F5611))*'Class Rules'!$A$6:$A$85))</f>
        <v>0</v>
      </c>
      <c r="N5611" s="1" t="str">
        <f t="array" ref="N5611">IF($M5611=0,'Class Rules'!$D$3,INDEX('Class Rules'!$D$6:$D$85,MATCH($M5611,'Class Rules'!$A$6:$A$85,0)))</f>
        <v>Passenger LDV</v>
      </c>
      <c r="O5611" s="1" t="str">
        <f t="array" ref="O5611">IF(SUMPRODUCT(MAX(ISNUMBER(SEARCH(Fuel_Rules!$A$6:$A$30,$E5611))*ISNUMBER(SEARCH(Fuel_Rules!$B$6:$B$30,$F5611))*(Fuel_Rules!$A$6:$A$30&lt;&gt;"")))&gt;0,"Plug-in hybrid",IF($G5611="Diesel","Diesel","Gasoline"))</f>
        <v>Gasoline</v>
      </c>
    </row>
    <row r="5612" spans="1:15" ht="15" customHeight="1" x14ac:dyDescent="0.25">
      <c r="A5612" s="1">
        <v>2022</v>
      </c>
      <c r="B5612" s="1" t="s">
        <v>7830</v>
      </c>
      <c r="C5612" s="1" t="s">
        <v>772</v>
      </c>
      <c r="D5612" s="1" t="s">
        <v>8005</v>
      </c>
      <c r="E5612" s="1" t="s">
        <v>647</v>
      </c>
      <c r="F5612" s="1" t="s">
        <v>774</v>
      </c>
      <c r="G5612" s="1" t="s">
        <v>103</v>
      </c>
      <c r="H5612" s="1" t="s">
        <v>437</v>
      </c>
      <c r="I5612" s="1">
        <v>1</v>
      </c>
      <c r="J5612" s="1">
        <v>2023</v>
      </c>
      <c r="K5612" s="1">
        <v>90245</v>
      </c>
      <c r="L5612" s="1">
        <v>0</v>
      </c>
      <c r="M5612" s="1">
        <f t="array" ref="M5612">SUMPRODUCT(MAX(ISNUMBER(SEARCH('Class Rules'!$B$6:$B$85,$E5612))*ISNUMBER(SEARCH('Class Rules'!$C$6:$C$85,$F5612))*'Class Rules'!$A$6:$A$85))</f>
        <v>0</v>
      </c>
      <c r="N5612" s="1" t="str">
        <f t="array" ref="N5612">IF($M5612=0,'Class Rules'!$D$3,INDEX('Class Rules'!$D$6:$D$85,MATCH($M5612,'Class Rules'!$A$6:$A$85,0)))</f>
        <v>Passenger LDV</v>
      </c>
      <c r="O5612" s="1" t="str">
        <f t="array" ref="O5612">IF(SUMPRODUCT(MAX(ISNUMBER(SEARCH(Fuel_Rules!$A$6:$A$30,$E5612))*ISNUMBER(SEARCH(Fuel_Rules!$B$6:$B$30,$F5612))*(Fuel_Rules!$A$6:$A$30&lt;&gt;"")))&gt;0,"Plug-in hybrid",IF($G5612="Diesel","Diesel","Gasoline"))</f>
        <v>Gasoline</v>
      </c>
    </row>
    <row r="5613" spans="1:15" ht="15" customHeight="1" x14ac:dyDescent="0.25">
      <c r="A5613" s="1">
        <v>2022</v>
      </c>
      <c r="B5613" s="1" t="s">
        <v>7830</v>
      </c>
      <c r="C5613" s="1" t="s">
        <v>775</v>
      </c>
      <c r="D5613" s="1" t="s">
        <v>8006</v>
      </c>
      <c r="E5613" s="1" t="s">
        <v>647</v>
      </c>
      <c r="F5613" s="1" t="s">
        <v>777</v>
      </c>
      <c r="G5613" s="1" t="s">
        <v>103</v>
      </c>
      <c r="H5613" s="1" t="s">
        <v>437</v>
      </c>
      <c r="I5613" s="1">
        <v>1</v>
      </c>
      <c r="J5613" s="1">
        <v>2023</v>
      </c>
      <c r="K5613" s="1">
        <v>98826</v>
      </c>
      <c r="L5613" s="1">
        <v>0</v>
      </c>
      <c r="M5613" s="1">
        <f t="array" ref="M5613">SUMPRODUCT(MAX(ISNUMBER(SEARCH('Class Rules'!$B$6:$B$85,$E5613))*ISNUMBER(SEARCH('Class Rules'!$C$6:$C$85,$F5613))*'Class Rules'!$A$6:$A$85))</f>
        <v>0</v>
      </c>
      <c r="N5613" s="1" t="str">
        <f t="array" ref="N5613">IF($M5613=0,'Class Rules'!$D$3,INDEX('Class Rules'!$D$6:$D$85,MATCH($M5613,'Class Rules'!$A$6:$A$85,0)))</f>
        <v>Passenger LDV</v>
      </c>
      <c r="O5613" s="1" t="str">
        <f t="array" ref="O5613">IF(SUMPRODUCT(MAX(ISNUMBER(SEARCH(Fuel_Rules!$A$6:$A$30,$E5613))*ISNUMBER(SEARCH(Fuel_Rules!$B$6:$B$30,$F5613))*(Fuel_Rules!$A$6:$A$30&lt;&gt;"")))&gt;0,"Plug-in hybrid",IF($G5613="Diesel","Diesel","Gasoline"))</f>
        <v>Gasoline</v>
      </c>
    </row>
    <row r="5614" spans="1:15" ht="15" customHeight="1" x14ac:dyDescent="0.25">
      <c r="A5614" s="1">
        <v>2022</v>
      </c>
      <c r="B5614" s="1" t="s">
        <v>7830</v>
      </c>
      <c r="C5614" s="1" t="s">
        <v>775</v>
      </c>
      <c r="D5614" s="1" t="s">
        <v>8007</v>
      </c>
      <c r="E5614" s="1" t="s">
        <v>647</v>
      </c>
      <c r="F5614" s="1" t="s">
        <v>777</v>
      </c>
      <c r="G5614" s="1" t="s">
        <v>103</v>
      </c>
      <c r="H5614" s="1" t="s">
        <v>437</v>
      </c>
      <c r="I5614" s="1">
        <v>1</v>
      </c>
      <c r="J5614" s="1">
        <v>2023</v>
      </c>
      <c r="K5614" s="1">
        <v>92584</v>
      </c>
      <c r="L5614" s="1">
        <v>0</v>
      </c>
      <c r="M5614" s="1">
        <f t="array" ref="M5614">SUMPRODUCT(MAX(ISNUMBER(SEARCH('Class Rules'!$B$6:$B$85,$E5614))*ISNUMBER(SEARCH('Class Rules'!$C$6:$C$85,$F5614))*'Class Rules'!$A$6:$A$85))</f>
        <v>0</v>
      </c>
      <c r="N5614" s="1" t="str">
        <f t="array" ref="N5614">IF($M5614=0,'Class Rules'!$D$3,INDEX('Class Rules'!$D$6:$D$85,MATCH($M5614,'Class Rules'!$A$6:$A$85,0)))</f>
        <v>Passenger LDV</v>
      </c>
      <c r="O5614" s="1" t="str">
        <f t="array" ref="O5614">IF(SUMPRODUCT(MAX(ISNUMBER(SEARCH(Fuel_Rules!$A$6:$A$30,$E5614))*ISNUMBER(SEARCH(Fuel_Rules!$B$6:$B$30,$F5614))*(Fuel_Rules!$A$6:$A$30&lt;&gt;"")))&gt;0,"Plug-in hybrid",IF($G5614="Diesel","Diesel","Gasoline"))</f>
        <v>Gasoline</v>
      </c>
    </row>
    <row r="5615" spans="1:15" ht="15" customHeight="1" x14ac:dyDescent="0.25">
      <c r="A5615" s="1">
        <v>2022</v>
      </c>
      <c r="B5615" s="1" t="s">
        <v>7830</v>
      </c>
      <c r="C5615" s="1" t="s">
        <v>778</v>
      </c>
      <c r="D5615" s="1" t="s">
        <v>8008</v>
      </c>
      <c r="E5615" s="1" t="s">
        <v>647</v>
      </c>
      <c r="F5615" s="1" t="s">
        <v>780</v>
      </c>
      <c r="G5615" s="1" t="s">
        <v>103</v>
      </c>
      <c r="H5615" s="1" t="s">
        <v>437</v>
      </c>
      <c r="I5615" s="1">
        <v>1</v>
      </c>
      <c r="J5615" s="1">
        <v>2023</v>
      </c>
      <c r="K5615" s="1">
        <v>104549</v>
      </c>
      <c r="L5615" s="1">
        <v>0</v>
      </c>
      <c r="M5615" s="1">
        <f t="array" ref="M5615">SUMPRODUCT(MAX(ISNUMBER(SEARCH('Class Rules'!$B$6:$B$85,$E5615))*ISNUMBER(SEARCH('Class Rules'!$C$6:$C$85,$F5615))*'Class Rules'!$A$6:$A$85))</f>
        <v>0</v>
      </c>
      <c r="N5615" s="1" t="str">
        <f t="array" ref="N5615">IF($M5615=0,'Class Rules'!$D$3,INDEX('Class Rules'!$D$6:$D$85,MATCH($M5615,'Class Rules'!$A$6:$A$85,0)))</f>
        <v>Passenger LDV</v>
      </c>
      <c r="O5615" s="1" t="str">
        <f t="array" ref="O5615">IF(SUMPRODUCT(MAX(ISNUMBER(SEARCH(Fuel_Rules!$A$6:$A$30,$E5615))*ISNUMBER(SEARCH(Fuel_Rules!$B$6:$B$30,$F5615))*(Fuel_Rules!$A$6:$A$30&lt;&gt;"")))&gt;0,"Plug-in hybrid",IF($G5615="Diesel","Diesel","Gasoline"))</f>
        <v>Gasoline</v>
      </c>
    </row>
    <row r="5616" spans="1:15" ht="15" customHeight="1" x14ac:dyDescent="0.25">
      <c r="A5616" s="1">
        <v>2022</v>
      </c>
      <c r="B5616" s="1" t="s">
        <v>7830</v>
      </c>
      <c r="C5616" s="1" t="s">
        <v>778</v>
      </c>
      <c r="D5616" s="1" t="s">
        <v>8009</v>
      </c>
      <c r="E5616" s="1" t="s">
        <v>647</v>
      </c>
      <c r="F5616" s="1" t="s">
        <v>780</v>
      </c>
      <c r="G5616" s="1" t="s">
        <v>103</v>
      </c>
      <c r="H5616" s="1" t="s">
        <v>437</v>
      </c>
      <c r="I5616" s="1">
        <v>1</v>
      </c>
      <c r="J5616" s="1">
        <v>2023</v>
      </c>
      <c r="K5616" s="1">
        <v>100315</v>
      </c>
      <c r="L5616" s="1">
        <v>0</v>
      </c>
      <c r="M5616" s="1">
        <f t="array" ref="M5616">SUMPRODUCT(MAX(ISNUMBER(SEARCH('Class Rules'!$B$6:$B$85,$E5616))*ISNUMBER(SEARCH('Class Rules'!$C$6:$C$85,$F5616))*'Class Rules'!$A$6:$A$85))</f>
        <v>0</v>
      </c>
      <c r="N5616" s="1" t="str">
        <f t="array" ref="N5616">IF($M5616=0,'Class Rules'!$D$3,INDEX('Class Rules'!$D$6:$D$85,MATCH($M5616,'Class Rules'!$A$6:$A$85,0)))</f>
        <v>Passenger LDV</v>
      </c>
      <c r="O5616" s="1" t="str">
        <f t="array" ref="O5616">IF(SUMPRODUCT(MAX(ISNUMBER(SEARCH(Fuel_Rules!$A$6:$A$30,$E5616))*ISNUMBER(SEARCH(Fuel_Rules!$B$6:$B$30,$F5616))*(Fuel_Rules!$A$6:$A$30&lt;&gt;"")))&gt;0,"Plug-in hybrid",IF($G5616="Diesel","Diesel","Gasoline"))</f>
        <v>Gasoline</v>
      </c>
    </row>
    <row r="5617" spans="1:15" ht="15" customHeight="1" x14ac:dyDescent="0.25">
      <c r="A5617" s="1">
        <v>2022</v>
      </c>
      <c r="B5617" s="1" t="s">
        <v>7830</v>
      </c>
      <c r="C5617" s="1" t="s">
        <v>781</v>
      </c>
      <c r="D5617" s="1" t="s">
        <v>8010</v>
      </c>
      <c r="E5617" s="1" t="s">
        <v>647</v>
      </c>
      <c r="F5617" s="1" t="s">
        <v>783</v>
      </c>
      <c r="G5617" s="1" t="s">
        <v>103</v>
      </c>
      <c r="H5617" s="1" t="s">
        <v>298</v>
      </c>
      <c r="I5617" s="1">
        <v>1</v>
      </c>
      <c r="J5617" s="1">
        <v>2023</v>
      </c>
      <c r="K5617" s="1">
        <v>80896</v>
      </c>
      <c r="L5617" s="1">
        <v>0</v>
      </c>
      <c r="M5617" s="1">
        <f t="array" ref="M5617">SUMPRODUCT(MAX(ISNUMBER(SEARCH('Class Rules'!$B$6:$B$85,$E5617))*ISNUMBER(SEARCH('Class Rules'!$C$6:$C$85,$F5617))*'Class Rules'!$A$6:$A$85))</f>
        <v>0</v>
      </c>
      <c r="N5617" s="1" t="str">
        <f t="array" ref="N5617">IF($M5617=0,'Class Rules'!$D$3,INDEX('Class Rules'!$D$6:$D$85,MATCH($M5617,'Class Rules'!$A$6:$A$85,0)))</f>
        <v>Passenger LDV</v>
      </c>
      <c r="O5617" s="1" t="str">
        <f t="array" ref="O5617">IF(SUMPRODUCT(MAX(ISNUMBER(SEARCH(Fuel_Rules!$A$6:$A$30,$E5617))*ISNUMBER(SEARCH(Fuel_Rules!$B$6:$B$30,$F5617))*(Fuel_Rules!$A$6:$A$30&lt;&gt;"")))&gt;0,"Plug-in hybrid",IF($G5617="Diesel","Diesel","Gasoline"))</f>
        <v>Gasoline</v>
      </c>
    </row>
    <row r="5618" spans="1:15" ht="15" customHeight="1" x14ac:dyDescent="0.25">
      <c r="A5618" s="1">
        <v>2022</v>
      </c>
      <c r="B5618" s="1" t="s">
        <v>7830</v>
      </c>
      <c r="C5618" s="1" t="s">
        <v>781</v>
      </c>
      <c r="D5618" s="1" t="s">
        <v>8011</v>
      </c>
      <c r="E5618" s="1" t="s">
        <v>647</v>
      </c>
      <c r="F5618" s="1" t="s">
        <v>783</v>
      </c>
      <c r="G5618" s="1" t="s">
        <v>103</v>
      </c>
      <c r="H5618" s="1" t="s">
        <v>298</v>
      </c>
      <c r="I5618" s="1">
        <v>1</v>
      </c>
      <c r="J5618" s="1">
        <v>2023</v>
      </c>
      <c r="K5618" s="1">
        <v>77006</v>
      </c>
      <c r="L5618" s="1">
        <v>0</v>
      </c>
      <c r="M5618" s="1">
        <f t="array" ref="M5618">SUMPRODUCT(MAX(ISNUMBER(SEARCH('Class Rules'!$B$6:$B$85,$E5618))*ISNUMBER(SEARCH('Class Rules'!$C$6:$C$85,$F5618))*'Class Rules'!$A$6:$A$85))</f>
        <v>0</v>
      </c>
      <c r="N5618" s="1" t="str">
        <f t="array" ref="N5618">IF($M5618=0,'Class Rules'!$D$3,INDEX('Class Rules'!$D$6:$D$85,MATCH($M5618,'Class Rules'!$A$6:$A$85,0)))</f>
        <v>Passenger LDV</v>
      </c>
      <c r="O5618" s="1" t="str">
        <f t="array" ref="O5618">IF(SUMPRODUCT(MAX(ISNUMBER(SEARCH(Fuel_Rules!$A$6:$A$30,$E5618))*ISNUMBER(SEARCH(Fuel_Rules!$B$6:$B$30,$F5618))*(Fuel_Rules!$A$6:$A$30&lt;&gt;"")))&gt;0,"Plug-in hybrid",IF($G5618="Diesel","Diesel","Gasoline"))</f>
        <v>Gasoline</v>
      </c>
    </row>
    <row r="5619" spans="1:15" ht="15" customHeight="1" x14ac:dyDescent="0.25">
      <c r="A5619" s="1">
        <v>2022</v>
      </c>
      <c r="B5619" s="1" t="s">
        <v>7830</v>
      </c>
      <c r="C5619" s="1" t="s">
        <v>784</v>
      </c>
      <c r="D5619" s="1" t="s">
        <v>8012</v>
      </c>
      <c r="E5619" s="1" t="s">
        <v>647</v>
      </c>
      <c r="F5619" s="1" t="s">
        <v>786</v>
      </c>
      <c r="G5619" s="1" t="s">
        <v>103</v>
      </c>
      <c r="H5619" s="1" t="s">
        <v>298</v>
      </c>
      <c r="I5619" s="1">
        <v>1</v>
      </c>
      <c r="J5619" s="1">
        <v>2023</v>
      </c>
      <c r="K5619" s="1">
        <v>85987</v>
      </c>
      <c r="L5619" s="1">
        <v>0</v>
      </c>
      <c r="M5619" s="1">
        <f t="array" ref="M5619">SUMPRODUCT(MAX(ISNUMBER(SEARCH('Class Rules'!$B$6:$B$85,$E5619))*ISNUMBER(SEARCH('Class Rules'!$C$6:$C$85,$F5619))*'Class Rules'!$A$6:$A$85))</f>
        <v>0</v>
      </c>
      <c r="N5619" s="1" t="str">
        <f t="array" ref="N5619">IF($M5619=0,'Class Rules'!$D$3,INDEX('Class Rules'!$D$6:$D$85,MATCH($M5619,'Class Rules'!$A$6:$A$85,0)))</f>
        <v>Passenger LDV</v>
      </c>
      <c r="O5619" s="1" t="str">
        <f t="array" ref="O5619">IF(SUMPRODUCT(MAX(ISNUMBER(SEARCH(Fuel_Rules!$A$6:$A$30,$E5619))*ISNUMBER(SEARCH(Fuel_Rules!$B$6:$B$30,$F5619))*(Fuel_Rules!$A$6:$A$30&lt;&gt;"")))&gt;0,"Plug-in hybrid",IF($G5619="Diesel","Diesel","Gasoline"))</f>
        <v>Gasoline</v>
      </c>
    </row>
    <row r="5620" spans="1:15" ht="15" customHeight="1" x14ac:dyDescent="0.25">
      <c r="A5620" s="1">
        <v>2022</v>
      </c>
      <c r="B5620" s="1" t="s">
        <v>7830</v>
      </c>
      <c r="C5620" s="1" t="s">
        <v>784</v>
      </c>
      <c r="D5620" s="1" t="s">
        <v>8013</v>
      </c>
      <c r="E5620" s="1" t="s">
        <v>647</v>
      </c>
      <c r="F5620" s="1" t="s">
        <v>786</v>
      </c>
      <c r="G5620" s="1" t="s">
        <v>103</v>
      </c>
      <c r="H5620" s="1" t="s">
        <v>298</v>
      </c>
      <c r="I5620" s="1">
        <v>1</v>
      </c>
      <c r="J5620" s="1">
        <v>2023</v>
      </c>
      <c r="K5620" s="1">
        <v>82958</v>
      </c>
      <c r="L5620" s="1">
        <v>0</v>
      </c>
      <c r="M5620" s="1">
        <f t="array" ref="M5620">SUMPRODUCT(MAX(ISNUMBER(SEARCH('Class Rules'!$B$6:$B$85,$E5620))*ISNUMBER(SEARCH('Class Rules'!$C$6:$C$85,$F5620))*'Class Rules'!$A$6:$A$85))</f>
        <v>0</v>
      </c>
      <c r="N5620" s="1" t="str">
        <f t="array" ref="N5620">IF($M5620=0,'Class Rules'!$D$3,INDEX('Class Rules'!$D$6:$D$85,MATCH($M5620,'Class Rules'!$A$6:$A$85,0)))</f>
        <v>Passenger LDV</v>
      </c>
      <c r="O5620" s="1" t="str">
        <f t="array" ref="O5620">IF(SUMPRODUCT(MAX(ISNUMBER(SEARCH(Fuel_Rules!$A$6:$A$30,$E5620))*ISNUMBER(SEARCH(Fuel_Rules!$B$6:$B$30,$F5620))*(Fuel_Rules!$A$6:$A$30&lt;&gt;"")))&gt;0,"Plug-in hybrid",IF($G5620="Diesel","Diesel","Gasoline"))</f>
        <v>Gasoline</v>
      </c>
    </row>
    <row r="5621" spans="1:15" ht="15" customHeight="1" x14ac:dyDescent="0.25">
      <c r="A5621" s="1">
        <v>2022</v>
      </c>
      <c r="B5621" s="1" t="s">
        <v>7830</v>
      </c>
      <c r="C5621" s="1" t="s">
        <v>787</v>
      </c>
      <c r="D5621" s="1" t="s">
        <v>8014</v>
      </c>
      <c r="E5621" s="1" t="s">
        <v>647</v>
      </c>
      <c r="F5621" s="1" t="s">
        <v>789</v>
      </c>
      <c r="G5621" s="1" t="s">
        <v>103</v>
      </c>
      <c r="H5621" s="1" t="s">
        <v>298</v>
      </c>
      <c r="I5621" s="1">
        <v>1</v>
      </c>
      <c r="J5621" s="1">
        <v>2023</v>
      </c>
      <c r="K5621" s="1">
        <v>77803</v>
      </c>
      <c r="L5621" s="1">
        <v>0</v>
      </c>
      <c r="M5621" s="1">
        <f t="array" ref="M5621">SUMPRODUCT(MAX(ISNUMBER(SEARCH('Class Rules'!$B$6:$B$85,$E5621))*ISNUMBER(SEARCH('Class Rules'!$C$6:$C$85,$F5621))*'Class Rules'!$A$6:$A$85))</f>
        <v>0</v>
      </c>
      <c r="N5621" s="1" t="str">
        <f t="array" ref="N5621">IF($M5621=0,'Class Rules'!$D$3,INDEX('Class Rules'!$D$6:$D$85,MATCH($M5621,'Class Rules'!$A$6:$A$85,0)))</f>
        <v>Passenger LDV</v>
      </c>
      <c r="O5621" s="1" t="str">
        <f t="array" ref="O5621">IF(SUMPRODUCT(MAX(ISNUMBER(SEARCH(Fuel_Rules!$A$6:$A$30,$E5621))*ISNUMBER(SEARCH(Fuel_Rules!$B$6:$B$30,$F5621))*(Fuel_Rules!$A$6:$A$30&lt;&gt;"")))&gt;0,"Plug-in hybrid",IF($G5621="Diesel","Diesel","Gasoline"))</f>
        <v>Gasoline</v>
      </c>
    </row>
    <row r="5622" spans="1:15" ht="15" customHeight="1" x14ac:dyDescent="0.25">
      <c r="A5622" s="1">
        <v>2022</v>
      </c>
      <c r="B5622" s="1" t="s">
        <v>7830</v>
      </c>
      <c r="C5622" s="1" t="s">
        <v>787</v>
      </c>
      <c r="D5622" s="1" t="s">
        <v>8015</v>
      </c>
      <c r="E5622" s="1" t="s">
        <v>647</v>
      </c>
      <c r="F5622" s="1" t="s">
        <v>789</v>
      </c>
      <c r="G5622" s="1" t="s">
        <v>103</v>
      </c>
      <c r="H5622" s="1" t="s">
        <v>298</v>
      </c>
      <c r="I5622" s="1">
        <v>1</v>
      </c>
      <c r="J5622" s="1">
        <v>2023</v>
      </c>
      <c r="K5622" s="1">
        <v>72764</v>
      </c>
      <c r="L5622" s="1">
        <v>0</v>
      </c>
      <c r="M5622" s="1">
        <f t="array" ref="M5622">SUMPRODUCT(MAX(ISNUMBER(SEARCH('Class Rules'!$B$6:$B$85,$E5622))*ISNUMBER(SEARCH('Class Rules'!$C$6:$C$85,$F5622))*'Class Rules'!$A$6:$A$85))</f>
        <v>0</v>
      </c>
      <c r="N5622" s="1" t="str">
        <f t="array" ref="N5622">IF($M5622=0,'Class Rules'!$D$3,INDEX('Class Rules'!$D$6:$D$85,MATCH($M5622,'Class Rules'!$A$6:$A$85,0)))</f>
        <v>Passenger LDV</v>
      </c>
      <c r="O5622" s="1" t="str">
        <f t="array" ref="O5622">IF(SUMPRODUCT(MAX(ISNUMBER(SEARCH(Fuel_Rules!$A$6:$A$30,$E5622))*ISNUMBER(SEARCH(Fuel_Rules!$B$6:$B$30,$F5622))*(Fuel_Rules!$A$6:$A$30&lt;&gt;"")))&gt;0,"Plug-in hybrid",IF($G5622="Diesel","Diesel","Gasoline"))</f>
        <v>Gasoline</v>
      </c>
    </row>
    <row r="5623" spans="1:15" ht="15" customHeight="1" x14ac:dyDescent="0.25">
      <c r="A5623" s="1">
        <v>2022</v>
      </c>
      <c r="B5623" s="1" t="s">
        <v>7830</v>
      </c>
      <c r="C5623" s="1" t="s">
        <v>790</v>
      </c>
      <c r="D5623" s="1" t="s">
        <v>8016</v>
      </c>
      <c r="E5623" s="1" t="s">
        <v>647</v>
      </c>
      <c r="F5623" s="1" t="s">
        <v>792</v>
      </c>
      <c r="G5623" s="1" t="s">
        <v>103</v>
      </c>
      <c r="H5623" s="1" t="s">
        <v>298</v>
      </c>
      <c r="I5623" s="1">
        <v>1</v>
      </c>
      <c r="J5623" s="1">
        <v>2023</v>
      </c>
      <c r="K5623" s="1">
        <v>111905</v>
      </c>
      <c r="L5623" s="1">
        <v>0</v>
      </c>
      <c r="M5623" s="1">
        <f t="array" ref="M5623">SUMPRODUCT(MAX(ISNUMBER(SEARCH('Class Rules'!$B$6:$B$85,$E5623))*ISNUMBER(SEARCH('Class Rules'!$C$6:$C$85,$F5623))*'Class Rules'!$A$6:$A$85))</f>
        <v>0</v>
      </c>
      <c r="N5623" s="1" t="str">
        <f t="array" ref="N5623">IF($M5623=0,'Class Rules'!$D$3,INDEX('Class Rules'!$D$6:$D$85,MATCH($M5623,'Class Rules'!$A$6:$A$85,0)))</f>
        <v>Passenger LDV</v>
      </c>
      <c r="O5623" s="1" t="str">
        <f t="array" ref="O5623">IF(SUMPRODUCT(MAX(ISNUMBER(SEARCH(Fuel_Rules!$A$6:$A$30,$E5623))*ISNUMBER(SEARCH(Fuel_Rules!$B$6:$B$30,$F5623))*(Fuel_Rules!$A$6:$A$30&lt;&gt;"")))&gt;0,"Plug-in hybrid",IF($G5623="Diesel","Diesel","Gasoline"))</f>
        <v>Gasoline</v>
      </c>
    </row>
    <row r="5624" spans="1:15" ht="15" customHeight="1" x14ac:dyDescent="0.25">
      <c r="A5624" s="1">
        <v>2022</v>
      </c>
      <c r="B5624" s="1" t="s">
        <v>7830</v>
      </c>
      <c r="C5624" s="1" t="s">
        <v>793</v>
      </c>
      <c r="D5624" s="1" t="s">
        <v>8017</v>
      </c>
      <c r="E5624" s="1" t="s">
        <v>647</v>
      </c>
      <c r="F5624" s="1" t="s">
        <v>795</v>
      </c>
      <c r="G5624" s="1" t="s">
        <v>103</v>
      </c>
      <c r="H5624" s="1" t="s">
        <v>437</v>
      </c>
      <c r="I5624" s="1">
        <v>1</v>
      </c>
      <c r="J5624" s="1">
        <v>2023</v>
      </c>
      <c r="K5624" s="1">
        <v>122555</v>
      </c>
      <c r="L5624" s="1">
        <v>0</v>
      </c>
      <c r="M5624" s="1">
        <f t="array" ref="M5624">SUMPRODUCT(MAX(ISNUMBER(SEARCH('Class Rules'!$B$6:$B$85,$E5624))*ISNUMBER(SEARCH('Class Rules'!$C$6:$C$85,$F5624))*'Class Rules'!$A$6:$A$85))</f>
        <v>0</v>
      </c>
      <c r="N5624" s="1" t="str">
        <f t="array" ref="N5624">IF($M5624=0,'Class Rules'!$D$3,INDEX('Class Rules'!$D$6:$D$85,MATCH($M5624,'Class Rules'!$A$6:$A$85,0)))</f>
        <v>Passenger LDV</v>
      </c>
      <c r="O5624" s="1" t="str">
        <f t="array" ref="O5624">IF(SUMPRODUCT(MAX(ISNUMBER(SEARCH(Fuel_Rules!$A$6:$A$30,$E5624))*ISNUMBER(SEARCH(Fuel_Rules!$B$6:$B$30,$F5624))*(Fuel_Rules!$A$6:$A$30&lt;&gt;"")))&gt;0,"Plug-in hybrid",IF($G5624="Diesel","Diesel","Gasoline"))</f>
        <v>Gasoline</v>
      </c>
    </row>
    <row r="5625" spans="1:15" ht="15" customHeight="1" x14ac:dyDescent="0.25">
      <c r="A5625" s="1">
        <v>2022</v>
      </c>
      <c r="B5625" s="1" t="s">
        <v>7830</v>
      </c>
      <c r="C5625" s="1" t="s">
        <v>793</v>
      </c>
      <c r="D5625" s="1" t="s">
        <v>8018</v>
      </c>
      <c r="E5625" s="1" t="s">
        <v>647</v>
      </c>
      <c r="F5625" s="1" t="s">
        <v>795</v>
      </c>
      <c r="G5625" s="1" t="s">
        <v>103</v>
      </c>
      <c r="H5625" s="1" t="s">
        <v>437</v>
      </c>
      <c r="I5625" s="1">
        <v>1</v>
      </c>
      <c r="J5625" s="1">
        <v>2023</v>
      </c>
      <c r="K5625" s="1">
        <v>117830</v>
      </c>
      <c r="L5625" s="1">
        <v>0</v>
      </c>
      <c r="M5625" s="1">
        <f t="array" ref="M5625">SUMPRODUCT(MAX(ISNUMBER(SEARCH('Class Rules'!$B$6:$B$85,$E5625))*ISNUMBER(SEARCH('Class Rules'!$C$6:$C$85,$F5625))*'Class Rules'!$A$6:$A$85))</f>
        <v>0</v>
      </c>
      <c r="N5625" s="1" t="str">
        <f t="array" ref="N5625">IF($M5625=0,'Class Rules'!$D$3,INDEX('Class Rules'!$D$6:$D$85,MATCH($M5625,'Class Rules'!$A$6:$A$85,0)))</f>
        <v>Passenger LDV</v>
      </c>
      <c r="O5625" s="1" t="str">
        <f t="array" ref="O5625">IF(SUMPRODUCT(MAX(ISNUMBER(SEARCH(Fuel_Rules!$A$6:$A$30,$E5625))*ISNUMBER(SEARCH(Fuel_Rules!$B$6:$B$30,$F5625))*(Fuel_Rules!$A$6:$A$30&lt;&gt;"")))&gt;0,"Plug-in hybrid",IF($G5625="Diesel","Diesel","Gasoline"))</f>
        <v>Gasoline</v>
      </c>
    </row>
    <row r="5626" spans="1:15" ht="15" customHeight="1" x14ac:dyDescent="0.25">
      <c r="A5626" s="1">
        <v>2022</v>
      </c>
      <c r="B5626" s="1" t="s">
        <v>7830</v>
      </c>
      <c r="C5626" s="1" t="s">
        <v>802</v>
      </c>
      <c r="D5626" s="1" t="s">
        <v>8019</v>
      </c>
      <c r="E5626" s="1" t="s">
        <v>647</v>
      </c>
      <c r="F5626" s="1" t="s">
        <v>804</v>
      </c>
      <c r="G5626" s="1" t="s">
        <v>103</v>
      </c>
      <c r="H5626" s="1" t="s">
        <v>437</v>
      </c>
      <c r="I5626" s="1">
        <v>1.2</v>
      </c>
      <c r="J5626" s="1">
        <v>2023</v>
      </c>
      <c r="K5626" s="1">
        <v>152321</v>
      </c>
      <c r="L5626" s="1">
        <v>0</v>
      </c>
      <c r="M5626" s="1">
        <f t="array" ref="M5626">SUMPRODUCT(MAX(ISNUMBER(SEARCH('Class Rules'!$B$6:$B$85,$E5626))*ISNUMBER(SEARCH('Class Rules'!$C$6:$C$85,$F5626))*'Class Rules'!$A$6:$A$85))</f>
        <v>0</v>
      </c>
      <c r="N5626" s="1" t="str">
        <f t="array" ref="N5626">IF($M5626=0,'Class Rules'!$D$3,INDEX('Class Rules'!$D$6:$D$85,MATCH($M5626,'Class Rules'!$A$6:$A$85,0)))</f>
        <v>Passenger LDV</v>
      </c>
      <c r="O5626" s="1" t="str">
        <f t="array" ref="O5626">IF(SUMPRODUCT(MAX(ISNUMBER(SEARCH(Fuel_Rules!$A$6:$A$30,$E5626))*ISNUMBER(SEARCH(Fuel_Rules!$B$6:$B$30,$F5626))*(Fuel_Rules!$A$6:$A$30&lt;&gt;"")))&gt;0,"Plug-in hybrid",IF($G5626="Diesel","Diesel","Gasoline"))</f>
        <v>Gasoline</v>
      </c>
    </row>
    <row r="5627" spans="1:15" ht="15" customHeight="1" x14ac:dyDescent="0.25">
      <c r="A5627" s="1">
        <v>2022</v>
      </c>
      <c r="B5627" s="1" t="s">
        <v>7830</v>
      </c>
      <c r="C5627" s="1" t="s">
        <v>802</v>
      </c>
      <c r="D5627" s="1" t="s">
        <v>8020</v>
      </c>
      <c r="E5627" s="1" t="s">
        <v>647</v>
      </c>
      <c r="F5627" s="1" t="s">
        <v>804</v>
      </c>
      <c r="G5627" s="1" t="s">
        <v>103</v>
      </c>
      <c r="H5627" s="1" t="s">
        <v>437</v>
      </c>
      <c r="I5627" s="1">
        <v>1.2</v>
      </c>
      <c r="J5627" s="1">
        <v>2023</v>
      </c>
      <c r="K5627" s="1">
        <v>146799</v>
      </c>
      <c r="L5627" s="1">
        <v>0</v>
      </c>
      <c r="M5627" s="1">
        <f t="array" ref="M5627">SUMPRODUCT(MAX(ISNUMBER(SEARCH('Class Rules'!$B$6:$B$85,$E5627))*ISNUMBER(SEARCH('Class Rules'!$C$6:$C$85,$F5627))*'Class Rules'!$A$6:$A$85))</f>
        <v>0</v>
      </c>
      <c r="N5627" s="1" t="str">
        <f t="array" ref="N5627">IF($M5627=0,'Class Rules'!$D$3,INDEX('Class Rules'!$D$6:$D$85,MATCH($M5627,'Class Rules'!$A$6:$A$85,0)))</f>
        <v>Passenger LDV</v>
      </c>
      <c r="O5627" s="1" t="str">
        <f t="array" ref="O5627">IF(SUMPRODUCT(MAX(ISNUMBER(SEARCH(Fuel_Rules!$A$6:$A$30,$E5627))*ISNUMBER(SEARCH(Fuel_Rules!$B$6:$B$30,$F5627))*(Fuel_Rules!$A$6:$A$30&lt;&gt;"")))&gt;0,"Plug-in hybrid",IF($G5627="Diesel","Diesel","Gasoline"))</f>
        <v>Gasoline</v>
      </c>
    </row>
    <row r="5628" spans="1:15" ht="15" customHeight="1" x14ac:dyDescent="0.25">
      <c r="A5628" s="1">
        <v>2022</v>
      </c>
      <c r="B5628" s="1" t="s">
        <v>7830</v>
      </c>
      <c r="C5628" s="1" t="s">
        <v>3299</v>
      </c>
      <c r="D5628" s="1" t="s">
        <v>8021</v>
      </c>
      <c r="E5628" s="1" t="s">
        <v>647</v>
      </c>
      <c r="F5628" s="1" t="s">
        <v>3301</v>
      </c>
      <c r="G5628" s="1" t="s">
        <v>103</v>
      </c>
      <c r="H5628" s="1" t="s">
        <v>437</v>
      </c>
      <c r="I5628" s="1">
        <v>1</v>
      </c>
      <c r="J5628" s="1">
        <v>2023</v>
      </c>
      <c r="K5628" s="1">
        <v>119845</v>
      </c>
      <c r="L5628" s="1">
        <v>0</v>
      </c>
      <c r="M5628" s="1">
        <f t="array" ref="M5628">SUMPRODUCT(MAX(ISNUMBER(SEARCH('Class Rules'!$B$6:$B$85,$E5628))*ISNUMBER(SEARCH('Class Rules'!$C$6:$C$85,$F5628))*'Class Rules'!$A$6:$A$85))</f>
        <v>0</v>
      </c>
      <c r="N5628" s="1" t="str">
        <f t="array" ref="N5628">IF($M5628=0,'Class Rules'!$D$3,INDEX('Class Rules'!$D$6:$D$85,MATCH($M5628,'Class Rules'!$A$6:$A$85,0)))</f>
        <v>Passenger LDV</v>
      </c>
      <c r="O5628" s="1" t="str">
        <f t="array" ref="O5628">IF(SUMPRODUCT(MAX(ISNUMBER(SEARCH(Fuel_Rules!$A$6:$A$30,$E5628))*ISNUMBER(SEARCH(Fuel_Rules!$B$6:$B$30,$F5628))*(Fuel_Rules!$A$6:$A$30&lt;&gt;"")))&gt;0,"Plug-in hybrid",IF($G5628="Diesel","Diesel","Gasoline"))</f>
        <v>Gasoline</v>
      </c>
    </row>
    <row r="5629" spans="1:15" ht="15" customHeight="1" x14ac:dyDescent="0.25">
      <c r="A5629" s="1">
        <v>2022</v>
      </c>
      <c r="B5629" s="1" t="s">
        <v>7830</v>
      </c>
      <c r="C5629" s="1" t="s">
        <v>3299</v>
      </c>
      <c r="D5629" s="1" t="s">
        <v>8022</v>
      </c>
      <c r="E5629" s="1" t="s">
        <v>647</v>
      </c>
      <c r="F5629" s="1" t="s">
        <v>3301</v>
      </c>
      <c r="G5629" s="1" t="s">
        <v>103</v>
      </c>
      <c r="H5629" s="1" t="s">
        <v>437</v>
      </c>
      <c r="I5629" s="1">
        <v>1</v>
      </c>
      <c r="J5629" s="1">
        <v>2023</v>
      </c>
      <c r="K5629" s="1">
        <v>115644</v>
      </c>
      <c r="L5629" s="1">
        <v>0</v>
      </c>
      <c r="M5629" s="1">
        <f t="array" ref="M5629">SUMPRODUCT(MAX(ISNUMBER(SEARCH('Class Rules'!$B$6:$B$85,$E5629))*ISNUMBER(SEARCH('Class Rules'!$C$6:$C$85,$F5629))*'Class Rules'!$A$6:$A$85))</f>
        <v>0</v>
      </c>
      <c r="N5629" s="1" t="str">
        <f t="array" ref="N5629">IF($M5629=0,'Class Rules'!$D$3,INDEX('Class Rules'!$D$6:$D$85,MATCH($M5629,'Class Rules'!$A$6:$A$85,0)))</f>
        <v>Passenger LDV</v>
      </c>
      <c r="O5629" s="1" t="str">
        <f t="array" ref="O5629">IF(SUMPRODUCT(MAX(ISNUMBER(SEARCH(Fuel_Rules!$A$6:$A$30,$E5629))*ISNUMBER(SEARCH(Fuel_Rules!$B$6:$B$30,$F5629))*(Fuel_Rules!$A$6:$A$30&lt;&gt;"")))&gt;0,"Plug-in hybrid",IF($G5629="Diesel","Diesel","Gasoline"))</f>
        <v>Gasoline</v>
      </c>
    </row>
    <row r="5630" spans="1:15" ht="15" customHeight="1" x14ac:dyDescent="0.25">
      <c r="A5630" s="1">
        <v>2022</v>
      </c>
      <c r="B5630" s="1" t="s">
        <v>7830</v>
      </c>
      <c r="C5630" s="1" t="s">
        <v>808</v>
      </c>
      <c r="D5630" s="1" t="s">
        <v>8023</v>
      </c>
      <c r="E5630" s="1" t="s">
        <v>647</v>
      </c>
      <c r="F5630" s="1" t="s">
        <v>810</v>
      </c>
      <c r="G5630" s="1" t="s">
        <v>103</v>
      </c>
      <c r="H5630" s="1" t="s">
        <v>437</v>
      </c>
      <c r="I5630" s="1">
        <v>1.5</v>
      </c>
      <c r="J5630" s="1">
        <v>2023</v>
      </c>
      <c r="K5630" s="1">
        <v>242932</v>
      </c>
      <c r="L5630" s="1">
        <v>0</v>
      </c>
      <c r="M5630" s="1">
        <f t="array" ref="M5630">SUMPRODUCT(MAX(ISNUMBER(SEARCH('Class Rules'!$B$6:$B$85,$E5630))*ISNUMBER(SEARCH('Class Rules'!$C$6:$C$85,$F5630))*'Class Rules'!$A$6:$A$85))</f>
        <v>0</v>
      </c>
      <c r="N5630" s="1" t="str">
        <f t="array" ref="N5630">IF($M5630=0,'Class Rules'!$D$3,INDEX('Class Rules'!$D$6:$D$85,MATCH($M5630,'Class Rules'!$A$6:$A$85,0)))</f>
        <v>Passenger LDV</v>
      </c>
      <c r="O5630" s="1" t="str">
        <f t="array" ref="O5630">IF(SUMPRODUCT(MAX(ISNUMBER(SEARCH(Fuel_Rules!$A$6:$A$30,$E5630))*ISNUMBER(SEARCH(Fuel_Rules!$B$6:$B$30,$F5630))*(Fuel_Rules!$A$6:$A$30&lt;&gt;"")))&gt;0,"Plug-in hybrid",IF($G5630="Diesel","Diesel","Gasoline"))</f>
        <v>Gasoline</v>
      </c>
    </row>
    <row r="5631" spans="1:15" ht="15" customHeight="1" x14ac:dyDescent="0.25">
      <c r="A5631" s="1">
        <v>2022</v>
      </c>
      <c r="B5631" s="1" t="s">
        <v>7830</v>
      </c>
      <c r="C5631" s="1" t="s">
        <v>811</v>
      </c>
      <c r="D5631" s="1" t="s">
        <v>8024</v>
      </c>
      <c r="E5631" s="1" t="s">
        <v>647</v>
      </c>
      <c r="F5631" s="1" t="s">
        <v>813</v>
      </c>
      <c r="G5631" s="1" t="s">
        <v>103</v>
      </c>
      <c r="H5631" s="1" t="s">
        <v>437</v>
      </c>
      <c r="I5631" s="1">
        <v>1</v>
      </c>
      <c r="J5631" s="1">
        <v>2023</v>
      </c>
      <c r="K5631" s="1">
        <v>100702</v>
      </c>
      <c r="L5631" s="1">
        <v>0</v>
      </c>
      <c r="M5631" s="1">
        <f t="array" ref="M5631">SUMPRODUCT(MAX(ISNUMBER(SEARCH('Class Rules'!$B$6:$B$85,$E5631))*ISNUMBER(SEARCH('Class Rules'!$C$6:$C$85,$F5631))*'Class Rules'!$A$6:$A$85))</f>
        <v>0</v>
      </c>
      <c r="N5631" s="1" t="str">
        <f t="array" ref="N5631">IF($M5631=0,'Class Rules'!$D$3,INDEX('Class Rules'!$D$6:$D$85,MATCH($M5631,'Class Rules'!$A$6:$A$85,0)))</f>
        <v>Passenger LDV</v>
      </c>
      <c r="O5631" s="1" t="str">
        <f t="array" ref="O5631">IF(SUMPRODUCT(MAX(ISNUMBER(SEARCH(Fuel_Rules!$A$6:$A$30,$E5631))*ISNUMBER(SEARCH(Fuel_Rules!$B$6:$B$30,$F5631))*(Fuel_Rules!$A$6:$A$30&lt;&gt;"")))&gt;0,"Plug-in hybrid",IF($G5631="Diesel","Diesel","Gasoline"))</f>
        <v>Gasoline</v>
      </c>
    </row>
    <row r="5632" spans="1:15" ht="15" customHeight="1" x14ac:dyDescent="0.25">
      <c r="A5632" s="1">
        <v>2022</v>
      </c>
      <c r="B5632" s="1" t="s">
        <v>7830</v>
      </c>
      <c r="C5632" s="1" t="s">
        <v>811</v>
      </c>
      <c r="D5632" s="1" t="s">
        <v>8025</v>
      </c>
      <c r="E5632" s="1" t="s">
        <v>647</v>
      </c>
      <c r="F5632" s="1" t="s">
        <v>813</v>
      </c>
      <c r="G5632" s="1" t="s">
        <v>103</v>
      </c>
      <c r="H5632" s="1" t="s">
        <v>437</v>
      </c>
      <c r="I5632" s="1">
        <v>1</v>
      </c>
      <c r="J5632" s="1">
        <v>2023</v>
      </c>
      <c r="K5632" s="1">
        <v>95244</v>
      </c>
      <c r="L5632" s="1">
        <v>0</v>
      </c>
      <c r="M5632" s="1">
        <f t="array" ref="M5632">SUMPRODUCT(MAX(ISNUMBER(SEARCH('Class Rules'!$B$6:$B$85,$E5632))*ISNUMBER(SEARCH('Class Rules'!$C$6:$C$85,$F5632))*'Class Rules'!$A$6:$A$85))</f>
        <v>0</v>
      </c>
      <c r="N5632" s="1" t="str">
        <f t="array" ref="N5632">IF($M5632=0,'Class Rules'!$D$3,INDEX('Class Rules'!$D$6:$D$85,MATCH($M5632,'Class Rules'!$A$6:$A$85,0)))</f>
        <v>Passenger LDV</v>
      </c>
      <c r="O5632" s="1" t="str">
        <f t="array" ref="O5632">IF(SUMPRODUCT(MAX(ISNUMBER(SEARCH(Fuel_Rules!$A$6:$A$30,$E5632))*ISNUMBER(SEARCH(Fuel_Rules!$B$6:$B$30,$F5632))*(Fuel_Rules!$A$6:$A$30&lt;&gt;"")))&gt;0,"Plug-in hybrid",IF($G5632="Diesel","Diesel","Gasoline"))</f>
        <v>Gasoline</v>
      </c>
    </row>
    <row r="5633" spans="1:15" ht="15" customHeight="1" x14ac:dyDescent="0.25">
      <c r="A5633" s="1">
        <v>2022</v>
      </c>
      <c r="B5633" s="1" t="s">
        <v>7830</v>
      </c>
      <c r="C5633" s="1" t="s">
        <v>814</v>
      </c>
      <c r="D5633" s="1" t="s">
        <v>8026</v>
      </c>
      <c r="E5633" s="1" t="s">
        <v>647</v>
      </c>
      <c r="F5633" s="1" t="s">
        <v>816</v>
      </c>
      <c r="G5633" s="1" t="s">
        <v>103</v>
      </c>
      <c r="H5633" s="1" t="s">
        <v>437</v>
      </c>
      <c r="I5633" s="1">
        <v>1</v>
      </c>
      <c r="J5633" s="1">
        <v>2023</v>
      </c>
      <c r="K5633" s="1">
        <v>103761</v>
      </c>
      <c r="L5633" s="1">
        <v>0</v>
      </c>
      <c r="M5633" s="1">
        <f t="array" ref="M5633">SUMPRODUCT(MAX(ISNUMBER(SEARCH('Class Rules'!$B$6:$B$85,$E5633))*ISNUMBER(SEARCH('Class Rules'!$C$6:$C$85,$F5633))*'Class Rules'!$A$6:$A$85))</f>
        <v>0</v>
      </c>
      <c r="N5633" s="1" t="str">
        <f t="array" ref="N5633">IF($M5633=0,'Class Rules'!$D$3,INDEX('Class Rules'!$D$6:$D$85,MATCH($M5633,'Class Rules'!$A$6:$A$85,0)))</f>
        <v>Passenger LDV</v>
      </c>
      <c r="O5633" s="1" t="str">
        <f t="array" ref="O5633">IF(SUMPRODUCT(MAX(ISNUMBER(SEARCH(Fuel_Rules!$A$6:$A$30,$E5633))*ISNUMBER(SEARCH(Fuel_Rules!$B$6:$B$30,$F5633))*(Fuel_Rules!$A$6:$A$30&lt;&gt;"")))&gt;0,"Plug-in hybrid",IF($G5633="Diesel","Diesel","Gasoline"))</f>
        <v>Gasoline</v>
      </c>
    </row>
    <row r="5634" spans="1:15" ht="15" customHeight="1" x14ac:dyDescent="0.25">
      <c r="A5634" s="1">
        <v>2022</v>
      </c>
      <c r="B5634" s="1" t="s">
        <v>7830</v>
      </c>
      <c r="C5634" s="1" t="s">
        <v>817</v>
      </c>
      <c r="D5634" s="1" t="s">
        <v>8027</v>
      </c>
      <c r="E5634" s="1" t="s">
        <v>647</v>
      </c>
      <c r="F5634" s="1" t="s">
        <v>819</v>
      </c>
      <c r="G5634" s="1" t="s">
        <v>103</v>
      </c>
      <c r="H5634" s="1" t="s">
        <v>437</v>
      </c>
      <c r="I5634" s="1">
        <v>1</v>
      </c>
      <c r="J5634" s="1">
        <v>2023</v>
      </c>
      <c r="K5634" s="1">
        <v>132434</v>
      </c>
      <c r="L5634" s="1">
        <v>0</v>
      </c>
      <c r="M5634" s="1">
        <f t="array" ref="M5634">SUMPRODUCT(MAX(ISNUMBER(SEARCH('Class Rules'!$B$6:$B$85,$E5634))*ISNUMBER(SEARCH('Class Rules'!$C$6:$C$85,$F5634))*'Class Rules'!$A$6:$A$85))</f>
        <v>0</v>
      </c>
      <c r="N5634" s="1" t="str">
        <f t="array" ref="N5634">IF($M5634=0,'Class Rules'!$D$3,INDEX('Class Rules'!$D$6:$D$85,MATCH($M5634,'Class Rules'!$A$6:$A$85,0)))</f>
        <v>Passenger LDV</v>
      </c>
      <c r="O5634" s="1" t="str">
        <f t="array" ref="O5634">IF(SUMPRODUCT(MAX(ISNUMBER(SEARCH(Fuel_Rules!$A$6:$A$30,$E5634))*ISNUMBER(SEARCH(Fuel_Rules!$B$6:$B$30,$F5634))*(Fuel_Rules!$A$6:$A$30&lt;&gt;"")))&gt;0,"Plug-in hybrid",IF($G5634="Diesel","Diesel","Gasoline"))</f>
        <v>Gasoline</v>
      </c>
    </row>
    <row r="5635" spans="1:15" ht="15" customHeight="1" x14ac:dyDescent="0.25">
      <c r="A5635" s="1">
        <v>2022</v>
      </c>
      <c r="B5635" s="1" t="s">
        <v>7830</v>
      </c>
      <c r="C5635" s="1" t="s">
        <v>817</v>
      </c>
      <c r="D5635" s="1" t="s">
        <v>8028</v>
      </c>
      <c r="E5635" s="1" t="s">
        <v>647</v>
      </c>
      <c r="F5635" s="1" t="s">
        <v>819</v>
      </c>
      <c r="G5635" s="1" t="s">
        <v>103</v>
      </c>
      <c r="H5635" s="1" t="s">
        <v>437</v>
      </c>
      <c r="I5635" s="1">
        <v>1</v>
      </c>
      <c r="J5635" s="1">
        <v>2023</v>
      </c>
      <c r="K5635" s="1">
        <v>125900</v>
      </c>
      <c r="L5635" s="1">
        <v>0</v>
      </c>
      <c r="M5635" s="1">
        <f t="array" ref="M5635">SUMPRODUCT(MAX(ISNUMBER(SEARCH('Class Rules'!$B$6:$B$85,$E5635))*ISNUMBER(SEARCH('Class Rules'!$C$6:$C$85,$F5635))*'Class Rules'!$A$6:$A$85))</f>
        <v>0</v>
      </c>
      <c r="N5635" s="1" t="str">
        <f t="array" ref="N5635">IF($M5635=0,'Class Rules'!$D$3,INDEX('Class Rules'!$D$6:$D$85,MATCH($M5635,'Class Rules'!$A$6:$A$85,0)))</f>
        <v>Passenger LDV</v>
      </c>
      <c r="O5635" s="1" t="str">
        <f t="array" ref="O5635">IF(SUMPRODUCT(MAX(ISNUMBER(SEARCH(Fuel_Rules!$A$6:$A$30,$E5635))*ISNUMBER(SEARCH(Fuel_Rules!$B$6:$B$30,$F5635))*(Fuel_Rules!$A$6:$A$30&lt;&gt;"")))&gt;0,"Plug-in hybrid",IF($G5635="Diesel","Diesel","Gasoline"))</f>
        <v>Gasoline</v>
      </c>
    </row>
    <row r="5636" spans="1:15" ht="15" customHeight="1" x14ac:dyDescent="0.25">
      <c r="A5636" s="1">
        <v>2022</v>
      </c>
      <c r="B5636" s="1" t="s">
        <v>7830</v>
      </c>
      <c r="C5636" s="1" t="s">
        <v>820</v>
      </c>
      <c r="D5636" s="1" t="s">
        <v>8029</v>
      </c>
      <c r="E5636" s="1" t="s">
        <v>647</v>
      </c>
      <c r="F5636" s="1" t="s">
        <v>822</v>
      </c>
      <c r="G5636" s="1" t="s">
        <v>103</v>
      </c>
      <c r="H5636" s="1" t="s">
        <v>437</v>
      </c>
      <c r="I5636" s="1">
        <v>1</v>
      </c>
      <c r="J5636" s="1">
        <v>2023</v>
      </c>
      <c r="K5636" s="1">
        <v>142665</v>
      </c>
      <c r="L5636" s="1">
        <v>0</v>
      </c>
      <c r="M5636" s="1">
        <f t="array" ref="M5636">SUMPRODUCT(MAX(ISNUMBER(SEARCH('Class Rules'!$B$6:$B$85,$E5636))*ISNUMBER(SEARCH('Class Rules'!$C$6:$C$85,$F5636))*'Class Rules'!$A$6:$A$85))</f>
        <v>0</v>
      </c>
      <c r="N5636" s="1" t="str">
        <f t="array" ref="N5636">IF($M5636=0,'Class Rules'!$D$3,INDEX('Class Rules'!$D$6:$D$85,MATCH($M5636,'Class Rules'!$A$6:$A$85,0)))</f>
        <v>Passenger LDV</v>
      </c>
      <c r="O5636" s="1" t="str">
        <f t="array" ref="O5636">IF(SUMPRODUCT(MAX(ISNUMBER(SEARCH(Fuel_Rules!$A$6:$A$30,$E5636))*ISNUMBER(SEARCH(Fuel_Rules!$B$6:$B$30,$F5636))*(Fuel_Rules!$A$6:$A$30&lt;&gt;"")))&gt;0,"Plug-in hybrid",IF($G5636="Diesel","Diesel","Gasoline"))</f>
        <v>Gasoline</v>
      </c>
    </row>
    <row r="5637" spans="1:15" ht="15" customHeight="1" x14ac:dyDescent="0.25">
      <c r="A5637" s="1">
        <v>2022</v>
      </c>
      <c r="B5637" s="1" t="s">
        <v>7830</v>
      </c>
      <c r="C5637" s="1" t="s">
        <v>820</v>
      </c>
      <c r="D5637" s="1" t="s">
        <v>8030</v>
      </c>
      <c r="E5637" s="1" t="s">
        <v>647</v>
      </c>
      <c r="F5637" s="1" t="s">
        <v>822</v>
      </c>
      <c r="G5637" s="1" t="s">
        <v>103</v>
      </c>
      <c r="H5637" s="1" t="s">
        <v>437</v>
      </c>
      <c r="I5637" s="1">
        <v>1</v>
      </c>
      <c r="J5637" s="1">
        <v>2023</v>
      </c>
      <c r="K5637" s="1">
        <v>137471</v>
      </c>
      <c r="L5637" s="1">
        <v>0</v>
      </c>
      <c r="M5637" s="1">
        <f t="array" ref="M5637">SUMPRODUCT(MAX(ISNUMBER(SEARCH('Class Rules'!$B$6:$B$85,$E5637))*ISNUMBER(SEARCH('Class Rules'!$C$6:$C$85,$F5637))*'Class Rules'!$A$6:$A$85))</f>
        <v>0</v>
      </c>
      <c r="N5637" s="1" t="str">
        <f t="array" ref="N5637">IF($M5637=0,'Class Rules'!$D$3,INDEX('Class Rules'!$D$6:$D$85,MATCH($M5637,'Class Rules'!$A$6:$A$85,0)))</f>
        <v>Passenger LDV</v>
      </c>
      <c r="O5637" s="1" t="str">
        <f t="array" ref="O5637">IF(SUMPRODUCT(MAX(ISNUMBER(SEARCH(Fuel_Rules!$A$6:$A$30,$E5637))*ISNUMBER(SEARCH(Fuel_Rules!$B$6:$B$30,$F5637))*(Fuel_Rules!$A$6:$A$30&lt;&gt;"")))&gt;0,"Plug-in hybrid",IF($G5637="Diesel","Diesel","Gasoline"))</f>
        <v>Gasoline</v>
      </c>
    </row>
    <row r="5638" spans="1:15" ht="15" customHeight="1" x14ac:dyDescent="0.25">
      <c r="A5638" s="1">
        <v>2022</v>
      </c>
      <c r="B5638" s="1" t="s">
        <v>7830</v>
      </c>
      <c r="C5638" s="1" t="s">
        <v>823</v>
      </c>
      <c r="D5638" s="1" t="s">
        <v>8031</v>
      </c>
      <c r="E5638" s="1" t="s">
        <v>647</v>
      </c>
      <c r="F5638" s="1" t="s">
        <v>825</v>
      </c>
      <c r="G5638" s="1" t="s">
        <v>103</v>
      </c>
      <c r="H5638" s="1" t="s">
        <v>437</v>
      </c>
      <c r="I5638" s="1">
        <v>1.8</v>
      </c>
      <c r="J5638" s="1">
        <v>2023</v>
      </c>
      <c r="K5638" s="1">
        <v>103997</v>
      </c>
      <c r="L5638" s="1">
        <v>0</v>
      </c>
      <c r="M5638" s="1">
        <f t="array" ref="M5638">SUMPRODUCT(MAX(ISNUMBER(SEARCH('Class Rules'!$B$6:$B$85,$E5638))*ISNUMBER(SEARCH('Class Rules'!$C$6:$C$85,$F5638))*'Class Rules'!$A$6:$A$85))</f>
        <v>0</v>
      </c>
      <c r="N5638" s="1" t="str">
        <f t="array" ref="N5638">IF($M5638=0,'Class Rules'!$D$3,INDEX('Class Rules'!$D$6:$D$85,MATCH($M5638,'Class Rules'!$A$6:$A$85,0)))</f>
        <v>Passenger LDV</v>
      </c>
      <c r="O5638" s="1" t="str">
        <f t="array" ref="O5638">IF(SUMPRODUCT(MAX(ISNUMBER(SEARCH(Fuel_Rules!$A$6:$A$30,$E5638))*ISNUMBER(SEARCH(Fuel_Rules!$B$6:$B$30,$F5638))*(Fuel_Rules!$A$6:$A$30&lt;&gt;"")))&gt;0,"Plug-in hybrid",IF($G5638="Diesel","Diesel","Gasoline"))</f>
        <v>Gasoline</v>
      </c>
    </row>
    <row r="5639" spans="1:15" ht="15" customHeight="1" x14ac:dyDescent="0.25">
      <c r="A5639" s="1">
        <v>2022</v>
      </c>
      <c r="B5639" s="1" t="s">
        <v>7830</v>
      </c>
      <c r="C5639" s="1" t="s">
        <v>823</v>
      </c>
      <c r="D5639" s="1" t="s">
        <v>8032</v>
      </c>
      <c r="E5639" s="1" t="s">
        <v>647</v>
      </c>
      <c r="F5639" s="1" t="s">
        <v>825</v>
      </c>
      <c r="G5639" s="1" t="s">
        <v>103</v>
      </c>
      <c r="H5639" s="1" t="s">
        <v>437</v>
      </c>
      <c r="I5639" s="1">
        <v>1.8</v>
      </c>
      <c r="J5639" s="1">
        <v>2023</v>
      </c>
      <c r="K5639" s="1">
        <v>100045</v>
      </c>
      <c r="L5639" s="1">
        <v>0</v>
      </c>
      <c r="M5639" s="1">
        <f t="array" ref="M5639">SUMPRODUCT(MAX(ISNUMBER(SEARCH('Class Rules'!$B$6:$B$85,$E5639))*ISNUMBER(SEARCH('Class Rules'!$C$6:$C$85,$F5639))*'Class Rules'!$A$6:$A$85))</f>
        <v>0</v>
      </c>
      <c r="N5639" s="1" t="str">
        <f t="array" ref="N5639">IF($M5639=0,'Class Rules'!$D$3,INDEX('Class Rules'!$D$6:$D$85,MATCH($M5639,'Class Rules'!$A$6:$A$85,0)))</f>
        <v>Passenger LDV</v>
      </c>
      <c r="O5639" s="1" t="str">
        <f t="array" ref="O5639">IF(SUMPRODUCT(MAX(ISNUMBER(SEARCH(Fuel_Rules!$A$6:$A$30,$E5639))*ISNUMBER(SEARCH(Fuel_Rules!$B$6:$B$30,$F5639))*(Fuel_Rules!$A$6:$A$30&lt;&gt;"")))&gt;0,"Plug-in hybrid",IF($G5639="Diesel","Diesel","Gasoline"))</f>
        <v>Gasoline</v>
      </c>
    </row>
    <row r="5640" spans="1:15" ht="15" customHeight="1" x14ac:dyDescent="0.25">
      <c r="A5640" s="1">
        <v>2022</v>
      </c>
      <c r="B5640" s="1" t="s">
        <v>7830</v>
      </c>
      <c r="C5640" s="1" t="s">
        <v>826</v>
      </c>
      <c r="D5640" s="1" t="s">
        <v>8033</v>
      </c>
      <c r="E5640" s="1" t="s">
        <v>647</v>
      </c>
      <c r="F5640" s="1" t="s">
        <v>828</v>
      </c>
      <c r="G5640" s="1" t="s">
        <v>105</v>
      </c>
      <c r="H5640" s="1" t="s">
        <v>437</v>
      </c>
      <c r="I5640" s="1">
        <v>2.8</v>
      </c>
      <c r="J5640" s="1">
        <v>2023</v>
      </c>
      <c r="K5640" s="1">
        <v>280789</v>
      </c>
      <c r="L5640" s="1">
        <v>0</v>
      </c>
      <c r="M5640" s="1">
        <f t="array" ref="M5640">SUMPRODUCT(MAX(ISNUMBER(SEARCH('Class Rules'!$B$6:$B$85,$E5640))*ISNUMBER(SEARCH('Class Rules'!$C$6:$C$85,$F5640))*'Class Rules'!$A$6:$A$85))</f>
        <v>15</v>
      </c>
      <c r="N5640" s="1" t="str">
        <f t="array" ref="N5640">IF($M5640=0,'Class Rules'!$D$3,INDEX('Class Rules'!$D$6:$D$85,MATCH($M5640,'Class Rules'!$A$6:$A$85,0)))</f>
        <v>Freight LDV</v>
      </c>
      <c r="O5640" s="1" t="str">
        <f t="array" ref="O5640">IF(SUMPRODUCT(MAX(ISNUMBER(SEARCH(Fuel_Rules!$A$6:$A$30,$E5640))*ISNUMBER(SEARCH(Fuel_Rules!$B$6:$B$30,$F5640))*(Fuel_Rules!$A$6:$A$30&lt;&gt;"")))&gt;0,"Plug-in hybrid",IF($G5640="Diesel","Diesel","Gasoline"))</f>
        <v>Diesel</v>
      </c>
    </row>
    <row r="5641" spans="1:15" ht="15" customHeight="1" x14ac:dyDescent="0.25">
      <c r="A5641" s="1">
        <v>2022</v>
      </c>
      <c r="B5641" s="1" t="s">
        <v>7830</v>
      </c>
      <c r="C5641" s="1" t="s">
        <v>826</v>
      </c>
      <c r="D5641" s="1" t="s">
        <v>8034</v>
      </c>
      <c r="E5641" s="1" t="s">
        <v>647</v>
      </c>
      <c r="F5641" s="1" t="s">
        <v>828</v>
      </c>
      <c r="G5641" s="1" t="s">
        <v>105</v>
      </c>
      <c r="H5641" s="1" t="s">
        <v>437</v>
      </c>
      <c r="I5641" s="1">
        <v>2.8</v>
      </c>
      <c r="J5641" s="1">
        <v>2023</v>
      </c>
      <c r="K5641" s="1">
        <v>269969</v>
      </c>
      <c r="L5641" s="1">
        <v>0</v>
      </c>
      <c r="M5641" s="1">
        <f t="array" ref="M5641">SUMPRODUCT(MAX(ISNUMBER(SEARCH('Class Rules'!$B$6:$B$85,$E5641))*ISNUMBER(SEARCH('Class Rules'!$C$6:$C$85,$F5641))*'Class Rules'!$A$6:$A$85))</f>
        <v>15</v>
      </c>
      <c r="N5641" s="1" t="str">
        <f t="array" ref="N5641">IF($M5641=0,'Class Rules'!$D$3,INDEX('Class Rules'!$D$6:$D$85,MATCH($M5641,'Class Rules'!$A$6:$A$85,0)))</f>
        <v>Freight LDV</v>
      </c>
      <c r="O5641" s="1" t="str">
        <f t="array" ref="O5641">IF(SUMPRODUCT(MAX(ISNUMBER(SEARCH(Fuel_Rules!$A$6:$A$30,$E5641))*ISNUMBER(SEARCH(Fuel_Rules!$B$6:$B$30,$F5641))*(Fuel_Rules!$A$6:$A$30&lt;&gt;"")))&gt;0,"Plug-in hybrid",IF($G5641="Diesel","Diesel","Gasoline"))</f>
        <v>Diesel</v>
      </c>
    </row>
    <row r="5642" spans="1:15" ht="15" customHeight="1" x14ac:dyDescent="0.25">
      <c r="A5642" s="1">
        <v>2022</v>
      </c>
      <c r="B5642" s="1" t="s">
        <v>7830</v>
      </c>
      <c r="C5642" s="1" t="s">
        <v>4328</v>
      </c>
      <c r="D5642" s="1" t="s">
        <v>8035</v>
      </c>
      <c r="E5642" s="1" t="s">
        <v>647</v>
      </c>
      <c r="F5642" s="1" t="s">
        <v>4330</v>
      </c>
      <c r="G5642" s="1" t="s">
        <v>103</v>
      </c>
      <c r="H5642" s="1" t="s">
        <v>437</v>
      </c>
      <c r="I5642" s="1">
        <v>1.4</v>
      </c>
      <c r="J5642" s="1">
        <v>2023</v>
      </c>
      <c r="K5642" s="1">
        <v>158014</v>
      </c>
      <c r="L5642" s="1">
        <v>0</v>
      </c>
      <c r="M5642" s="1">
        <f t="array" ref="M5642">SUMPRODUCT(MAX(ISNUMBER(SEARCH('Class Rules'!$B$6:$B$85,$E5642))*ISNUMBER(SEARCH('Class Rules'!$C$6:$C$85,$F5642))*'Class Rules'!$A$6:$A$85))</f>
        <v>0</v>
      </c>
      <c r="N5642" s="1" t="str">
        <f t="array" ref="N5642">IF($M5642=0,'Class Rules'!$D$3,INDEX('Class Rules'!$D$6:$D$85,MATCH($M5642,'Class Rules'!$A$6:$A$85,0)))</f>
        <v>Passenger LDV</v>
      </c>
      <c r="O5642" s="1" t="str">
        <f t="array" ref="O5642">IF(SUMPRODUCT(MAX(ISNUMBER(SEARCH(Fuel_Rules!$A$6:$A$30,$E5642))*ISNUMBER(SEARCH(Fuel_Rules!$B$6:$B$30,$F5642))*(Fuel_Rules!$A$6:$A$30&lt;&gt;"")))&gt;0,"Plug-in hybrid",IF($G5642="Diesel","Diesel","Gasoline"))</f>
        <v>Gasoline</v>
      </c>
    </row>
    <row r="5643" spans="1:15" ht="15" customHeight="1" x14ac:dyDescent="0.25">
      <c r="A5643" s="1">
        <v>2022</v>
      </c>
      <c r="B5643" s="1" t="s">
        <v>7830</v>
      </c>
      <c r="C5643" s="1" t="s">
        <v>4328</v>
      </c>
      <c r="D5643" s="1" t="s">
        <v>8036</v>
      </c>
      <c r="E5643" s="1" t="s">
        <v>647</v>
      </c>
      <c r="F5643" s="1" t="s">
        <v>4330</v>
      </c>
      <c r="G5643" s="1" t="s">
        <v>103</v>
      </c>
      <c r="H5643" s="1" t="s">
        <v>437</v>
      </c>
      <c r="I5643" s="1">
        <v>1.4</v>
      </c>
      <c r="J5643" s="1">
        <v>2023</v>
      </c>
      <c r="K5643" s="1">
        <v>151693</v>
      </c>
      <c r="L5643" s="1">
        <v>0</v>
      </c>
      <c r="M5643" s="1">
        <f t="array" ref="M5643">SUMPRODUCT(MAX(ISNUMBER(SEARCH('Class Rules'!$B$6:$B$85,$E5643))*ISNUMBER(SEARCH('Class Rules'!$C$6:$C$85,$F5643))*'Class Rules'!$A$6:$A$85))</f>
        <v>0</v>
      </c>
      <c r="N5643" s="1" t="str">
        <f t="array" ref="N5643">IF($M5643=0,'Class Rules'!$D$3,INDEX('Class Rules'!$D$6:$D$85,MATCH($M5643,'Class Rules'!$A$6:$A$85,0)))</f>
        <v>Passenger LDV</v>
      </c>
      <c r="O5643" s="1" t="str">
        <f t="array" ref="O5643">IF(SUMPRODUCT(MAX(ISNUMBER(SEARCH(Fuel_Rules!$A$6:$A$30,$E5643))*ISNUMBER(SEARCH(Fuel_Rules!$B$6:$B$30,$F5643))*(Fuel_Rules!$A$6:$A$30&lt;&gt;"")))&gt;0,"Plug-in hybrid",IF($G5643="Diesel","Diesel","Gasoline"))</f>
        <v>Gasoline</v>
      </c>
    </row>
    <row r="5644" spans="1:15" ht="15" customHeight="1" x14ac:dyDescent="0.25">
      <c r="A5644" s="1">
        <v>2022</v>
      </c>
      <c r="B5644" s="1" t="s">
        <v>7830</v>
      </c>
      <c r="C5644" s="1" t="s">
        <v>4331</v>
      </c>
      <c r="D5644" s="1" t="s">
        <v>8037</v>
      </c>
      <c r="E5644" s="1" t="s">
        <v>647</v>
      </c>
      <c r="F5644" s="1" t="s">
        <v>4333</v>
      </c>
      <c r="G5644" s="1" t="s">
        <v>103</v>
      </c>
      <c r="H5644" s="1" t="s">
        <v>437</v>
      </c>
      <c r="I5644" s="1">
        <v>1.4</v>
      </c>
      <c r="J5644" s="1">
        <v>2023</v>
      </c>
      <c r="K5644" s="1">
        <v>140474</v>
      </c>
      <c r="L5644" s="1">
        <v>0</v>
      </c>
      <c r="M5644" s="1">
        <f t="array" ref="M5644">SUMPRODUCT(MAX(ISNUMBER(SEARCH('Class Rules'!$B$6:$B$85,$E5644))*ISNUMBER(SEARCH('Class Rules'!$C$6:$C$85,$F5644))*'Class Rules'!$A$6:$A$85))</f>
        <v>0</v>
      </c>
      <c r="N5644" s="1" t="str">
        <f t="array" ref="N5644">IF($M5644=0,'Class Rules'!$D$3,INDEX('Class Rules'!$D$6:$D$85,MATCH($M5644,'Class Rules'!$A$6:$A$85,0)))</f>
        <v>Passenger LDV</v>
      </c>
      <c r="O5644" s="1" t="str">
        <f t="array" ref="O5644">IF(SUMPRODUCT(MAX(ISNUMBER(SEARCH(Fuel_Rules!$A$6:$A$30,$E5644))*ISNUMBER(SEARCH(Fuel_Rules!$B$6:$B$30,$F5644))*(Fuel_Rules!$A$6:$A$30&lt;&gt;"")))&gt;0,"Plug-in hybrid",IF($G5644="Diesel","Diesel","Gasoline"))</f>
        <v>Gasoline</v>
      </c>
    </row>
    <row r="5645" spans="1:15" ht="15" customHeight="1" x14ac:dyDescent="0.25">
      <c r="A5645" s="1">
        <v>2022</v>
      </c>
      <c r="B5645" s="1" t="s">
        <v>7830</v>
      </c>
      <c r="C5645" s="1" t="s">
        <v>4331</v>
      </c>
      <c r="D5645" s="1" t="s">
        <v>8038</v>
      </c>
      <c r="E5645" s="1" t="s">
        <v>647</v>
      </c>
      <c r="F5645" s="1" t="s">
        <v>4333</v>
      </c>
      <c r="G5645" s="1" t="s">
        <v>103</v>
      </c>
      <c r="H5645" s="1" t="s">
        <v>437</v>
      </c>
      <c r="I5645" s="1">
        <v>1.4</v>
      </c>
      <c r="J5645" s="1">
        <v>2023</v>
      </c>
      <c r="K5645" s="1">
        <v>133542</v>
      </c>
      <c r="L5645" s="1">
        <v>0</v>
      </c>
      <c r="M5645" s="1">
        <f t="array" ref="M5645">SUMPRODUCT(MAX(ISNUMBER(SEARCH('Class Rules'!$B$6:$B$85,$E5645))*ISNUMBER(SEARCH('Class Rules'!$C$6:$C$85,$F5645))*'Class Rules'!$A$6:$A$85))</f>
        <v>0</v>
      </c>
      <c r="N5645" s="1" t="str">
        <f t="array" ref="N5645">IF($M5645=0,'Class Rules'!$D$3,INDEX('Class Rules'!$D$6:$D$85,MATCH($M5645,'Class Rules'!$A$6:$A$85,0)))</f>
        <v>Passenger LDV</v>
      </c>
      <c r="O5645" s="1" t="str">
        <f t="array" ref="O5645">IF(SUMPRODUCT(MAX(ISNUMBER(SEARCH(Fuel_Rules!$A$6:$A$30,$E5645))*ISNUMBER(SEARCH(Fuel_Rules!$B$6:$B$30,$F5645))*(Fuel_Rules!$A$6:$A$30&lt;&gt;"")))&gt;0,"Plug-in hybrid",IF($G5645="Diesel","Diesel","Gasoline"))</f>
        <v>Gasoline</v>
      </c>
    </row>
    <row r="5646" spans="1:15" ht="15" customHeight="1" x14ac:dyDescent="0.25">
      <c r="A5646" s="1">
        <v>2022</v>
      </c>
      <c r="B5646" s="1" t="s">
        <v>7830</v>
      </c>
      <c r="C5646" s="1" t="s">
        <v>8039</v>
      </c>
      <c r="D5646" s="1" t="s">
        <v>8040</v>
      </c>
      <c r="E5646" s="1" t="s">
        <v>647</v>
      </c>
      <c r="F5646" s="1" t="s">
        <v>8041</v>
      </c>
      <c r="G5646" s="1" t="s">
        <v>103</v>
      </c>
      <c r="H5646" s="1" t="s">
        <v>437</v>
      </c>
      <c r="I5646" s="1">
        <v>1.5</v>
      </c>
      <c r="J5646" s="1">
        <v>2023</v>
      </c>
      <c r="K5646" s="1">
        <v>205940</v>
      </c>
      <c r="L5646" s="1">
        <v>0</v>
      </c>
      <c r="M5646" s="1">
        <f t="array" ref="M5646">SUMPRODUCT(MAX(ISNUMBER(SEARCH('Class Rules'!$B$6:$B$85,$E5646))*ISNUMBER(SEARCH('Class Rules'!$C$6:$C$85,$F5646))*'Class Rules'!$A$6:$A$85))</f>
        <v>0</v>
      </c>
      <c r="N5646" s="1" t="str">
        <f t="array" ref="N5646">IF($M5646=0,'Class Rules'!$D$3,INDEX('Class Rules'!$D$6:$D$85,MATCH($M5646,'Class Rules'!$A$6:$A$85,0)))</f>
        <v>Passenger LDV</v>
      </c>
      <c r="O5646" s="1" t="str">
        <f t="array" ref="O5646">IF(SUMPRODUCT(MAX(ISNUMBER(SEARCH(Fuel_Rules!$A$6:$A$30,$E5646))*ISNUMBER(SEARCH(Fuel_Rules!$B$6:$B$30,$F5646))*(Fuel_Rules!$A$6:$A$30&lt;&gt;"")))&gt;0,"Plug-in hybrid",IF($G5646="Diesel","Diesel","Gasoline"))</f>
        <v>Gasoline</v>
      </c>
    </row>
    <row r="5647" spans="1:15" ht="15" customHeight="1" x14ac:dyDescent="0.25">
      <c r="A5647" s="1">
        <v>2022</v>
      </c>
      <c r="B5647" s="1" t="s">
        <v>7830</v>
      </c>
      <c r="C5647" s="1" t="s">
        <v>836</v>
      </c>
      <c r="D5647" s="1" t="s">
        <v>8042</v>
      </c>
      <c r="E5647" s="1" t="s">
        <v>831</v>
      </c>
      <c r="F5647" s="1" t="s">
        <v>838</v>
      </c>
      <c r="G5647" s="1" t="s">
        <v>105</v>
      </c>
      <c r="H5647" s="1" t="s">
        <v>298</v>
      </c>
      <c r="I5647" s="1">
        <v>1.6</v>
      </c>
      <c r="J5647" s="1">
        <v>2023</v>
      </c>
      <c r="K5647" s="1">
        <v>168488</v>
      </c>
      <c r="L5647" s="1">
        <v>0</v>
      </c>
      <c r="M5647" s="1">
        <f t="array" ref="M5647">SUMPRODUCT(MAX(ISNUMBER(SEARCH('Class Rules'!$B$6:$B$85,$E5647))*ISNUMBER(SEARCH('Class Rules'!$C$6:$C$85,$F5647))*'Class Rules'!$A$6:$A$85))</f>
        <v>30</v>
      </c>
      <c r="N5647" s="1" t="str">
        <f t="array" ref="N5647">IF($M5647=0,'Class Rules'!$D$3,INDEX('Class Rules'!$D$6:$D$85,MATCH($M5647,'Class Rules'!$A$6:$A$85,0)))</f>
        <v>Freight LDV</v>
      </c>
      <c r="O5647" s="1" t="str">
        <f t="array" ref="O5647">IF(SUMPRODUCT(MAX(ISNUMBER(SEARCH(Fuel_Rules!$A$6:$A$30,$E5647))*ISNUMBER(SEARCH(Fuel_Rules!$B$6:$B$30,$F5647))*(Fuel_Rules!$A$6:$A$30&lt;&gt;"")))&gt;0,"Plug-in hybrid",IF($G5647="Diesel","Diesel","Gasoline"))</f>
        <v>Diesel</v>
      </c>
    </row>
    <row r="5648" spans="1:15" ht="15" customHeight="1" x14ac:dyDescent="0.25">
      <c r="A5648" s="1">
        <v>2022</v>
      </c>
      <c r="B5648" s="1" t="s">
        <v>7830</v>
      </c>
      <c r="C5648" s="1" t="s">
        <v>839</v>
      </c>
      <c r="D5648" s="1" t="s">
        <v>8043</v>
      </c>
      <c r="E5648" s="1" t="s">
        <v>831</v>
      </c>
      <c r="F5648" s="1" t="s">
        <v>841</v>
      </c>
      <c r="G5648" s="1" t="s">
        <v>105</v>
      </c>
      <c r="H5648" s="1" t="s">
        <v>298</v>
      </c>
      <c r="I5648" s="1">
        <v>1.6</v>
      </c>
      <c r="J5648" s="1">
        <v>2023</v>
      </c>
      <c r="K5648" s="1">
        <v>197425</v>
      </c>
      <c r="L5648" s="1">
        <v>0</v>
      </c>
      <c r="M5648" s="1">
        <f t="array" ref="M5648">SUMPRODUCT(MAX(ISNUMBER(SEARCH('Class Rules'!$B$6:$B$85,$E5648))*ISNUMBER(SEARCH('Class Rules'!$C$6:$C$85,$F5648))*'Class Rules'!$A$6:$A$85))</f>
        <v>0</v>
      </c>
      <c r="N5648" s="1" t="str">
        <f t="array" ref="N5648">IF($M5648=0,'Class Rules'!$D$3,INDEX('Class Rules'!$D$6:$D$85,MATCH($M5648,'Class Rules'!$A$6:$A$85,0)))</f>
        <v>Passenger LDV</v>
      </c>
      <c r="O5648" s="1" t="str">
        <f t="array" ref="O5648">IF(SUMPRODUCT(MAX(ISNUMBER(SEARCH(Fuel_Rules!$A$6:$A$30,$E5648))*ISNUMBER(SEARCH(Fuel_Rules!$B$6:$B$30,$F5648))*(Fuel_Rules!$A$6:$A$30&lt;&gt;"")))&gt;0,"Plug-in hybrid",IF($G5648="Diesel","Diesel","Gasoline"))</f>
        <v>Diesel</v>
      </c>
    </row>
    <row r="5649" spans="1:15" ht="15" customHeight="1" x14ac:dyDescent="0.25">
      <c r="A5649" s="1">
        <v>2022</v>
      </c>
      <c r="B5649" s="1" t="s">
        <v>7830</v>
      </c>
      <c r="C5649" s="1" t="s">
        <v>842</v>
      </c>
      <c r="D5649" s="1" t="s">
        <v>8044</v>
      </c>
      <c r="E5649" s="1" t="s">
        <v>831</v>
      </c>
      <c r="F5649" s="1" t="s">
        <v>844</v>
      </c>
      <c r="G5649" s="1" t="s">
        <v>103</v>
      </c>
      <c r="H5649" s="1" t="s">
        <v>437</v>
      </c>
      <c r="I5649" s="1">
        <v>1.6</v>
      </c>
      <c r="J5649" s="1">
        <v>2023</v>
      </c>
      <c r="K5649" s="1">
        <v>128103</v>
      </c>
      <c r="L5649" s="1">
        <v>0</v>
      </c>
      <c r="M5649" s="1">
        <f t="array" ref="M5649">SUMPRODUCT(MAX(ISNUMBER(SEARCH('Class Rules'!$B$6:$B$85,$E5649))*ISNUMBER(SEARCH('Class Rules'!$C$6:$C$85,$F5649))*'Class Rules'!$A$6:$A$85))</f>
        <v>0</v>
      </c>
      <c r="N5649" s="1" t="str">
        <f t="array" ref="N5649">IF($M5649=0,'Class Rules'!$D$3,INDEX('Class Rules'!$D$6:$D$85,MATCH($M5649,'Class Rules'!$A$6:$A$85,0)))</f>
        <v>Passenger LDV</v>
      </c>
      <c r="O5649" s="1" t="str">
        <f t="array" ref="O5649">IF(SUMPRODUCT(MAX(ISNUMBER(SEARCH(Fuel_Rules!$A$6:$A$30,$E5649))*ISNUMBER(SEARCH(Fuel_Rules!$B$6:$B$30,$F5649))*(Fuel_Rules!$A$6:$A$30&lt;&gt;"")))&gt;0,"Plug-in hybrid",IF($G5649="Diesel","Diesel","Gasoline"))</f>
        <v>Gasoline</v>
      </c>
    </row>
    <row r="5650" spans="1:15" ht="15" customHeight="1" x14ac:dyDescent="0.25">
      <c r="A5650" s="1">
        <v>2022</v>
      </c>
      <c r="B5650" s="1" t="s">
        <v>7830</v>
      </c>
      <c r="C5650" s="1" t="s">
        <v>848</v>
      </c>
      <c r="D5650" s="1" t="s">
        <v>8045</v>
      </c>
      <c r="E5650" s="1" t="s">
        <v>831</v>
      </c>
      <c r="F5650" s="1" t="s">
        <v>850</v>
      </c>
      <c r="G5650" s="1" t="s">
        <v>103</v>
      </c>
      <c r="H5650" s="1" t="s">
        <v>437</v>
      </c>
      <c r="I5650" s="1">
        <v>1.6</v>
      </c>
      <c r="J5650" s="1">
        <v>2023</v>
      </c>
      <c r="K5650" s="1">
        <v>113509</v>
      </c>
      <c r="L5650" s="1">
        <v>0</v>
      </c>
      <c r="M5650" s="1">
        <f t="array" ref="M5650">SUMPRODUCT(MAX(ISNUMBER(SEARCH('Class Rules'!$B$6:$B$85,$E5650))*ISNUMBER(SEARCH('Class Rules'!$C$6:$C$85,$F5650))*'Class Rules'!$A$6:$A$85))</f>
        <v>0</v>
      </c>
      <c r="N5650" s="1" t="str">
        <f t="array" ref="N5650">IF($M5650=0,'Class Rules'!$D$3,INDEX('Class Rules'!$D$6:$D$85,MATCH($M5650,'Class Rules'!$A$6:$A$85,0)))</f>
        <v>Passenger LDV</v>
      </c>
      <c r="O5650" s="1" t="str">
        <f t="array" ref="O5650">IF(SUMPRODUCT(MAX(ISNUMBER(SEARCH(Fuel_Rules!$A$6:$A$30,$E5650))*ISNUMBER(SEARCH(Fuel_Rules!$B$6:$B$30,$F5650))*(Fuel_Rules!$A$6:$A$30&lt;&gt;"")))&gt;0,"Plug-in hybrid",IF($G5650="Diesel","Diesel","Gasoline"))</f>
        <v>Gasoline</v>
      </c>
    </row>
    <row r="5651" spans="1:15" ht="15" customHeight="1" x14ac:dyDescent="0.25">
      <c r="A5651" s="1">
        <v>2022</v>
      </c>
      <c r="B5651" s="1" t="s">
        <v>7830</v>
      </c>
      <c r="C5651" s="1" t="s">
        <v>851</v>
      </c>
      <c r="D5651" s="1" t="s">
        <v>8046</v>
      </c>
      <c r="E5651" s="1" t="s">
        <v>831</v>
      </c>
      <c r="F5651" s="1" t="s">
        <v>853</v>
      </c>
      <c r="G5651" s="1" t="s">
        <v>103</v>
      </c>
      <c r="H5651" s="1" t="s">
        <v>437</v>
      </c>
      <c r="I5651" s="1">
        <v>1.6</v>
      </c>
      <c r="J5651" s="1">
        <v>2023</v>
      </c>
      <c r="K5651" s="1">
        <v>112510</v>
      </c>
      <c r="L5651" s="1">
        <v>0</v>
      </c>
      <c r="M5651" s="1">
        <f t="array" ref="M5651">SUMPRODUCT(MAX(ISNUMBER(SEARCH('Class Rules'!$B$6:$B$85,$E5651))*ISNUMBER(SEARCH('Class Rules'!$C$6:$C$85,$F5651))*'Class Rules'!$A$6:$A$85))</f>
        <v>0</v>
      </c>
      <c r="N5651" s="1" t="str">
        <f t="array" ref="N5651">IF($M5651=0,'Class Rules'!$D$3,INDEX('Class Rules'!$D$6:$D$85,MATCH($M5651,'Class Rules'!$A$6:$A$85,0)))</f>
        <v>Passenger LDV</v>
      </c>
      <c r="O5651" s="1" t="str">
        <f t="array" ref="O5651">IF(SUMPRODUCT(MAX(ISNUMBER(SEARCH(Fuel_Rules!$A$6:$A$30,$E5651))*ISNUMBER(SEARCH(Fuel_Rules!$B$6:$B$30,$F5651))*(Fuel_Rules!$A$6:$A$30&lt;&gt;"")))&gt;0,"Plug-in hybrid",IF($G5651="Diesel","Diesel","Gasoline"))</f>
        <v>Gasoline</v>
      </c>
    </row>
    <row r="5652" spans="1:15" ht="15" customHeight="1" x14ac:dyDescent="0.25">
      <c r="A5652" s="1">
        <v>2022</v>
      </c>
      <c r="B5652" s="1" t="s">
        <v>7830</v>
      </c>
      <c r="C5652" s="1" t="s">
        <v>860</v>
      </c>
      <c r="D5652" s="1" t="s">
        <v>8047</v>
      </c>
      <c r="E5652" s="1" t="s">
        <v>831</v>
      </c>
      <c r="F5652" s="1" t="s">
        <v>862</v>
      </c>
      <c r="G5652" s="1" t="s">
        <v>105</v>
      </c>
      <c r="H5652" s="1" t="s">
        <v>298</v>
      </c>
      <c r="I5652" s="1">
        <v>2</v>
      </c>
      <c r="J5652" s="1">
        <v>2023</v>
      </c>
      <c r="K5652" s="1">
        <v>197272</v>
      </c>
      <c r="L5652" s="1">
        <v>0</v>
      </c>
      <c r="M5652" s="1">
        <f t="array" ref="M5652">SUMPRODUCT(MAX(ISNUMBER(SEARCH('Class Rules'!$B$6:$B$85,$E5652))*ISNUMBER(SEARCH('Class Rules'!$C$6:$C$85,$F5652))*'Class Rules'!$A$6:$A$85))</f>
        <v>30</v>
      </c>
      <c r="N5652" s="1" t="str">
        <f t="array" ref="N5652">IF($M5652=0,'Class Rules'!$D$3,INDEX('Class Rules'!$D$6:$D$85,MATCH($M5652,'Class Rules'!$A$6:$A$85,0)))</f>
        <v>Freight LDV</v>
      </c>
      <c r="O5652" s="1" t="str">
        <f t="array" ref="O5652">IF(SUMPRODUCT(MAX(ISNUMBER(SEARCH(Fuel_Rules!$A$6:$A$30,$E5652))*ISNUMBER(SEARCH(Fuel_Rules!$B$6:$B$30,$F5652))*(Fuel_Rules!$A$6:$A$30&lt;&gt;"")))&gt;0,"Plug-in hybrid",IF($G5652="Diesel","Diesel","Gasoline"))</f>
        <v>Diesel</v>
      </c>
    </row>
    <row r="5653" spans="1:15" ht="15" customHeight="1" x14ac:dyDescent="0.25">
      <c r="A5653" s="1">
        <v>2022</v>
      </c>
      <c r="B5653" s="1" t="s">
        <v>7830</v>
      </c>
      <c r="C5653" s="1" t="s">
        <v>863</v>
      </c>
      <c r="D5653" s="1" t="s">
        <v>8048</v>
      </c>
      <c r="E5653" s="1" t="s">
        <v>831</v>
      </c>
      <c r="F5653" s="1" t="s">
        <v>865</v>
      </c>
      <c r="G5653" s="1" t="s">
        <v>105</v>
      </c>
      <c r="H5653" s="1" t="s">
        <v>298</v>
      </c>
      <c r="I5653" s="1">
        <v>2</v>
      </c>
      <c r="J5653" s="1">
        <v>2023</v>
      </c>
      <c r="K5653" s="1">
        <v>225326</v>
      </c>
      <c r="L5653" s="1">
        <v>0</v>
      </c>
      <c r="M5653" s="1">
        <f t="array" ref="M5653">SUMPRODUCT(MAX(ISNUMBER(SEARCH('Class Rules'!$B$6:$B$85,$E5653))*ISNUMBER(SEARCH('Class Rules'!$C$6:$C$85,$F5653))*'Class Rules'!$A$6:$A$85))</f>
        <v>66</v>
      </c>
      <c r="N5653" s="1" t="str">
        <f t="array" ref="N5653">IF($M5653=0,'Class Rules'!$D$3,INDEX('Class Rules'!$D$6:$D$85,MATCH($M5653,'Class Rules'!$A$6:$A$85,0)))</f>
        <v>Passenger HDV</v>
      </c>
      <c r="O5653" s="1" t="str">
        <f t="array" ref="O5653">IF(SUMPRODUCT(MAX(ISNUMBER(SEARCH(Fuel_Rules!$A$6:$A$30,$E5653))*ISNUMBER(SEARCH(Fuel_Rules!$B$6:$B$30,$F5653))*(Fuel_Rules!$A$6:$A$30&lt;&gt;"")))&gt;0,"Plug-in hybrid",IF($G5653="Diesel","Diesel","Gasoline"))</f>
        <v>Diesel</v>
      </c>
    </row>
    <row r="5654" spans="1:15" ht="15" customHeight="1" x14ac:dyDescent="0.25">
      <c r="A5654" s="1">
        <v>2022</v>
      </c>
      <c r="B5654" s="1" t="s">
        <v>7830</v>
      </c>
      <c r="C5654" s="1" t="s">
        <v>866</v>
      </c>
      <c r="D5654" s="1" t="s">
        <v>8049</v>
      </c>
      <c r="E5654" s="1" t="s">
        <v>831</v>
      </c>
      <c r="F5654" s="1" t="s">
        <v>868</v>
      </c>
      <c r="G5654" s="1" t="s">
        <v>105</v>
      </c>
      <c r="H5654" s="1" t="s">
        <v>298</v>
      </c>
      <c r="I5654" s="1">
        <v>1.6</v>
      </c>
      <c r="J5654" s="1">
        <v>2023</v>
      </c>
      <c r="K5654" s="1">
        <v>171372</v>
      </c>
      <c r="L5654" s="1">
        <v>0</v>
      </c>
      <c r="M5654" s="1">
        <f t="array" ref="M5654">SUMPRODUCT(MAX(ISNUMBER(SEARCH('Class Rules'!$B$6:$B$85,$E5654))*ISNUMBER(SEARCH('Class Rules'!$C$6:$C$85,$F5654))*'Class Rules'!$A$6:$A$85))</f>
        <v>0</v>
      </c>
      <c r="N5654" s="1" t="str">
        <f t="array" ref="N5654">IF($M5654=0,'Class Rules'!$D$3,INDEX('Class Rules'!$D$6:$D$85,MATCH($M5654,'Class Rules'!$A$6:$A$85,0)))</f>
        <v>Passenger LDV</v>
      </c>
      <c r="O5654" s="1" t="str">
        <f t="array" ref="O5654">IF(SUMPRODUCT(MAX(ISNUMBER(SEARCH(Fuel_Rules!$A$6:$A$30,$E5654))*ISNUMBER(SEARCH(Fuel_Rules!$B$6:$B$30,$F5654))*(Fuel_Rules!$A$6:$A$30&lt;&gt;"")))&gt;0,"Plug-in hybrid",IF($G5654="Diesel","Diesel","Gasoline"))</f>
        <v>Diesel</v>
      </c>
    </row>
    <row r="5655" spans="1:15" ht="15" customHeight="1" x14ac:dyDescent="0.25">
      <c r="A5655" s="1">
        <v>2022</v>
      </c>
      <c r="B5655" s="1" t="s">
        <v>7830</v>
      </c>
      <c r="C5655" s="1" t="s">
        <v>869</v>
      </c>
      <c r="D5655" s="1" t="s">
        <v>8050</v>
      </c>
      <c r="E5655" s="1" t="s">
        <v>831</v>
      </c>
      <c r="F5655" s="1" t="s">
        <v>871</v>
      </c>
      <c r="G5655" s="1" t="s">
        <v>103</v>
      </c>
      <c r="H5655" s="1" t="s">
        <v>437</v>
      </c>
      <c r="I5655" s="1">
        <v>1.6</v>
      </c>
      <c r="J5655" s="1">
        <v>2023</v>
      </c>
      <c r="K5655" s="1">
        <v>103407</v>
      </c>
      <c r="L5655" s="1">
        <v>0</v>
      </c>
      <c r="M5655" s="1">
        <f t="array" ref="M5655">SUMPRODUCT(MAX(ISNUMBER(SEARCH('Class Rules'!$B$6:$B$85,$E5655))*ISNUMBER(SEARCH('Class Rules'!$C$6:$C$85,$F5655))*'Class Rules'!$A$6:$A$85))</f>
        <v>0</v>
      </c>
      <c r="N5655" s="1" t="str">
        <f t="array" ref="N5655">IF($M5655=0,'Class Rules'!$D$3,INDEX('Class Rules'!$D$6:$D$85,MATCH($M5655,'Class Rules'!$A$6:$A$85,0)))</f>
        <v>Passenger LDV</v>
      </c>
      <c r="O5655" s="1" t="str">
        <f t="array" ref="O5655">IF(SUMPRODUCT(MAX(ISNUMBER(SEARCH(Fuel_Rules!$A$6:$A$30,$E5655))*ISNUMBER(SEARCH(Fuel_Rules!$B$6:$B$30,$F5655))*(Fuel_Rules!$A$6:$A$30&lt;&gt;"")))&gt;0,"Plug-in hybrid",IF($G5655="Diesel","Diesel","Gasoline"))</f>
        <v>Gasoline</v>
      </c>
    </row>
    <row r="5656" spans="1:15" ht="15" customHeight="1" x14ac:dyDescent="0.25">
      <c r="A5656" s="1">
        <v>2022</v>
      </c>
      <c r="B5656" s="1" t="s">
        <v>7830</v>
      </c>
      <c r="C5656" s="1" t="s">
        <v>878</v>
      </c>
      <c r="D5656" s="1" t="s">
        <v>8051</v>
      </c>
      <c r="E5656" s="1" t="s">
        <v>831</v>
      </c>
      <c r="F5656" s="1" t="s">
        <v>880</v>
      </c>
      <c r="G5656" s="1" t="s">
        <v>105</v>
      </c>
      <c r="H5656" s="1" t="s">
        <v>298</v>
      </c>
      <c r="I5656" s="1">
        <v>2</v>
      </c>
      <c r="J5656" s="1">
        <v>2023</v>
      </c>
      <c r="K5656" s="1">
        <v>211909</v>
      </c>
      <c r="L5656" s="1">
        <v>0</v>
      </c>
      <c r="M5656" s="1">
        <f t="array" ref="M5656">SUMPRODUCT(MAX(ISNUMBER(SEARCH('Class Rules'!$B$6:$B$85,$E5656))*ISNUMBER(SEARCH('Class Rules'!$C$6:$C$85,$F5656))*'Class Rules'!$A$6:$A$85))</f>
        <v>31</v>
      </c>
      <c r="N5656" s="1" t="str">
        <f t="array" ref="N5656">IF($M5656=0,'Class Rules'!$D$3,INDEX('Class Rules'!$D$6:$D$85,MATCH($M5656,'Class Rules'!$A$6:$A$85,0)))</f>
        <v>Freight LDV</v>
      </c>
      <c r="O5656" s="1" t="str">
        <f t="array" ref="O5656">IF(SUMPRODUCT(MAX(ISNUMBER(SEARCH(Fuel_Rules!$A$6:$A$30,$E5656))*ISNUMBER(SEARCH(Fuel_Rules!$B$6:$B$30,$F5656))*(Fuel_Rules!$A$6:$A$30&lt;&gt;"")))&gt;0,"Plug-in hybrid",IF($G5656="Diesel","Diesel","Gasoline"))</f>
        <v>Diesel</v>
      </c>
    </row>
    <row r="5657" spans="1:15" ht="15" customHeight="1" x14ac:dyDescent="0.25">
      <c r="A5657" s="1">
        <v>2022</v>
      </c>
      <c r="B5657" s="1" t="s">
        <v>7830</v>
      </c>
      <c r="C5657" s="1" t="s">
        <v>881</v>
      </c>
      <c r="D5657" s="1" t="s">
        <v>8052</v>
      </c>
      <c r="E5657" s="1" t="s">
        <v>831</v>
      </c>
      <c r="F5657" s="1" t="s">
        <v>883</v>
      </c>
      <c r="G5657" s="1" t="s">
        <v>103</v>
      </c>
      <c r="H5657" s="1" t="s">
        <v>437</v>
      </c>
      <c r="I5657" s="1">
        <v>1.6</v>
      </c>
      <c r="J5657" s="1">
        <v>2023</v>
      </c>
      <c r="K5657" s="1">
        <v>110941</v>
      </c>
      <c r="L5657" s="1">
        <v>0</v>
      </c>
      <c r="M5657" s="1">
        <f t="array" ref="M5657">SUMPRODUCT(MAX(ISNUMBER(SEARCH('Class Rules'!$B$6:$B$85,$E5657))*ISNUMBER(SEARCH('Class Rules'!$C$6:$C$85,$F5657))*'Class Rules'!$A$6:$A$85))</f>
        <v>0</v>
      </c>
      <c r="N5657" s="1" t="str">
        <f t="array" ref="N5657">IF($M5657=0,'Class Rules'!$D$3,INDEX('Class Rules'!$D$6:$D$85,MATCH($M5657,'Class Rules'!$A$6:$A$85,0)))</f>
        <v>Passenger LDV</v>
      </c>
      <c r="O5657" s="1" t="str">
        <f t="array" ref="O5657">IF(SUMPRODUCT(MAX(ISNUMBER(SEARCH(Fuel_Rules!$A$6:$A$30,$E5657))*ISNUMBER(SEARCH(Fuel_Rules!$B$6:$B$30,$F5657))*(Fuel_Rules!$A$6:$A$30&lt;&gt;"")))&gt;0,"Plug-in hybrid",IF($G5657="Diesel","Diesel","Gasoline"))</f>
        <v>Gasoline</v>
      </c>
    </row>
    <row r="5658" spans="1:15" ht="15" customHeight="1" x14ac:dyDescent="0.25">
      <c r="A5658" s="1">
        <v>2022</v>
      </c>
      <c r="B5658" s="1" t="s">
        <v>7830</v>
      </c>
      <c r="C5658" s="1" t="s">
        <v>4351</v>
      </c>
      <c r="D5658" s="1" t="s">
        <v>8053</v>
      </c>
      <c r="E5658" s="1" t="s">
        <v>831</v>
      </c>
      <c r="F5658" s="1" t="s">
        <v>4353</v>
      </c>
      <c r="G5658" s="1" t="s">
        <v>105</v>
      </c>
      <c r="H5658" s="1" t="s">
        <v>298</v>
      </c>
      <c r="I5658" s="1">
        <v>1.5</v>
      </c>
      <c r="J5658" s="1">
        <v>2023</v>
      </c>
      <c r="K5658" s="1">
        <v>167800</v>
      </c>
      <c r="L5658" s="1">
        <v>0</v>
      </c>
      <c r="M5658" s="1">
        <f t="array" ref="M5658">SUMPRODUCT(MAX(ISNUMBER(SEARCH('Class Rules'!$B$6:$B$85,$E5658))*ISNUMBER(SEARCH('Class Rules'!$C$6:$C$85,$F5658))*'Class Rules'!$A$6:$A$85))</f>
        <v>31</v>
      </c>
      <c r="N5658" s="1" t="str">
        <f t="array" ref="N5658">IF($M5658=0,'Class Rules'!$D$3,INDEX('Class Rules'!$D$6:$D$85,MATCH($M5658,'Class Rules'!$A$6:$A$85,0)))</f>
        <v>Freight LDV</v>
      </c>
      <c r="O5658" s="1" t="str">
        <f t="array" ref="O5658">IF(SUMPRODUCT(MAX(ISNUMBER(SEARCH(Fuel_Rules!$A$6:$A$30,$E5658))*ISNUMBER(SEARCH(Fuel_Rules!$B$6:$B$30,$F5658))*(Fuel_Rules!$A$6:$A$30&lt;&gt;"")))&gt;0,"Plug-in hybrid",IF($G5658="Diesel","Diesel","Gasoline"))</f>
        <v>Diesel</v>
      </c>
    </row>
    <row r="5659" spans="1:15" ht="15" customHeight="1" x14ac:dyDescent="0.25">
      <c r="A5659" s="1">
        <v>2022</v>
      </c>
      <c r="B5659" s="1" t="s">
        <v>7830</v>
      </c>
      <c r="C5659" s="1" t="s">
        <v>4354</v>
      </c>
      <c r="D5659" s="1" t="s">
        <v>8054</v>
      </c>
      <c r="E5659" s="1" t="s">
        <v>831</v>
      </c>
      <c r="F5659" s="1" t="s">
        <v>4356</v>
      </c>
      <c r="G5659" s="1" t="s">
        <v>105</v>
      </c>
      <c r="H5659" s="1" t="s">
        <v>298</v>
      </c>
      <c r="I5659" s="1">
        <v>1.5</v>
      </c>
      <c r="J5659" s="1">
        <v>2023</v>
      </c>
      <c r="K5659" s="1">
        <v>169491</v>
      </c>
      <c r="L5659" s="1">
        <v>0</v>
      </c>
      <c r="M5659" s="1">
        <f t="array" ref="M5659">SUMPRODUCT(MAX(ISNUMBER(SEARCH('Class Rules'!$B$6:$B$85,$E5659))*ISNUMBER(SEARCH('Class Rules'!$C$6:$C$85,$F5659))*'Class Rules'!$A$6:$A$85))</f>
        <v>0</v>
      </c>
      <c r="N5659" s="1" t="str">
        <f t="array" ref="N5659">IF($M5659=0,'Class Rules'!$D$3,INDEX('Class Rules'!$D$6:$D$85,MATCH($M5659,'Class Rules'!$A$6:$A$85,0)))</f>
        <v>Passenger LDV</v>
      </c>
      <c r="O5659" s="1" t="str">
        <f t="array" ref="O5659">IF(SUMPRODUCT(MAX(ISNUMBER(SEARCH(Fuel_Rules!$A$6:$A$30,$E5659))*ISNUMBER(SEARCH(Fuel_Rules!$B$6:$B$30,$F5659))*(Fuel_Rules!$A$6:$A$30&lt;&gt;"")))&gt;0,"Plug-in hybrid",IF($G5659="Diesel","Diesel","Gasoline"))</f>
        <v>Diesel</v>
      </c>
    </row>
    <row r="5660" spans="1:15" ht="15" customHeight="1" x14ac:dyDescent="0.25">
      <c r="A5660" s="1">
        <v>2022</v>
      </c>
      <c r="B5660" s="1" t="s">
        <v>7830</v>
      </c>
      <c r="C5660" s="1" t="s">
        <v>5341</v>
      </c>
      <c r="D5660" s="1" t="s">
        <v>8055</v>
      </c>
      <c r="E5660" s="1" t="s">
        <v>831</v>
      </c>
      <c r="F5660" s="1" t="s">
        <v>5343</v>
      </c>
      <c r="G5660" s="1" t="s">
        <v>105</v>
      </c>
      <c r="H5660" s="1" t="s">
        <v>298</v>
      </c>
      <c r="I5660" s="1">
        <v>2.2000000000000002</v>
      </c>
      <c r="J5660" s="1">
        <v>2023</v>
      </c>
      <c r="K5660" s="1">
        <v>214351</v>
      </c>
      <c r="L5660" s="1">
        <v>0</v>
      </c>
      <c r="M5660" s="1">
        <f t="array" ref="M5660">SUMPRODUCT(MAX(ISNUMBER(SEARCH('Class Rules'!$B$6:$B$85,$E5660))*ISNUMBER(SEARCH('Class Rules'!$C$6:$C$85,$F5660))*'Class Rules'!$A$6:$A$85))</f>
        <v>30</v>
      </c>
      <c r="N5660" s="1" t="str">
        <f t="array" ref="N5660">IF($M5660=0,'Class Rules'!$D$3,INDEX('Class Rules'!$D$6:$D$85,MATCH($M5660,'Class Rules'!$A$6:$A$85,0)))</f>
        <v>Freight LDV</v>
      </c>
      <c r="O5660" s="1" t="str">
        <f t="array" ref="O5660">IF(SUMPRODUCT(MAX(ISNUMBER(SEARCH(Fuel_Rules!$A$6:$A$30,$E5660))*ISNUMBER(SEARCH(Fuel_Rules!$B$6:$B$30,$F5660))*(Fuel_Rules!$A$6:$A$30&lt;&gt;"")))&gt;0,"Plug-in hybrid",IF($G5660="Diesel","Diesel","Gasoline"))</f>
        <v>Diesel</v>
      </c>
    </row>
    <row r="5661" spans="1:15" ht="15" customHeight="1" x14ac:dyDescent="0.25">
      <c r="A5661" s="1">
        <v>2022</v>
      </c>
      <c r="B5661" s="1" t="s">
        <v>7830</v>
      </c>
      <c r="C5661" s="1" t="s">
        <v>5344</v>
      </c>
      <c r="D5661" s="1" t="s">
        <v>8056</v>
      </c>
      <c r="E5661" s="1" t="s">
        <v>831</v>
      </c>
      <c r="F5661" s="1" t="s">
        <v>5346</v>
      </c>
      <c r="G5661" s="1" t="s">
        <v>105</v>
      </c>
      <c r="H5661" s="1" t="s">
        <v>298</v>
      </c>
      <c r="I5661" s="1">
        <v>2.2000000000000002</v>
      </c>
      <c r="J5661" s="1">
        <v>2023</v>
      </c>
      <c r="K5661" s="1">
        <v>208790</v>
      </c>
      <c r="L5661" s="1">
        <v>0</v>
      </c>
      <c r="M5661" s="1">
        <f t="array" ref="M5661">SUMPRODUCT(MAX(ISNUMBER(SEARCH('Class Rules'!$B$6:$B$85,$E5661))*ISNUMBER(SEARCH('Class Rules'!$C$6:$C$85,$F5661))*'Class Rules'!$A$6:$A$85))</f>
        <v>31</v>
      </c>
      <c r="N5661" s="1" t="str">
        <f t="array" ref="N5661">IF($M5661=0,'Class Rules'!$D$3,INDEX('Class Rules'!$D$6:$D$85,MATCH($M5661,'Class Rules'!$A$6:$A$85,0)))</f>
        <v>Freight LDV</v>
      </c>
      <c r="O5661" s="1" t="str">
        <f t="array" ref="O5661">IF(SUMPRODUCT(MAX(ISNUMBER(SEARCH(Fuel_Rules!$A$6:$A$30,$E5661))*ISNUMBER(SEARCH(Fuel_Rules!$B$6:$B$30,$F5661))*(Fuel_Rules!$A$6:$A$30&lt;&gt;"")))&gt;0,"Plug-in hybrid",IF($G5661="Diesel","Diesel","Gasoline"))</f>
        <v>Diesel</v>
      </c>
    </row>
    <row r="5662" spans="1:15" ht="15" customHeight="1" x14ac:dyDescent="0.25">
      <c r="A5662" s="1">
        <v>2022</v>
      </c>
      <c r="B5662" s="1" t="s">
        <v>7830</v>
      </c>
      <c r="C5662" s="1" t="s">
        <v>5347</v>
      </c>
      <c r="D5662" s="1" t="s">
        <v>8057</v>
      </c>
      <c r="E5662" s="1" t="s">
        <v>831</v>
      </c>
      <c r="F5662" s="1" t="s">
        <v>5349</v>
      </c>
      <c r="G5662" s="1" t="s">
        <v>103</v>
      </c>
      <c r="H5662" s="1" t="s">
        <v>437</v>
      </c>
      <c r="I5662" s="1">
        <v>1.6</v>
      </c>
      <c r="J5662" s="1">
        <v>2023</v>
      </c>
      <c r="K5662" s="1">
        <v>123822</v>
      </c>
      <c r="L5662" s="1">
        <v>0</v>
      </c>
      <c r="M5662" s="1">
        <f t="array" ref="M5662">SUMPRODUCT(MAX(ISNUMBER(SEARCH('Class Rules'!$B$6:$B$85,$E5662))*ISNUMBER(SEARCH('Class Rules'!$C$6:$C$85,$F5662))*'Class Rules'!$A$6:$A$85))</f>
        <v>0</v>
      </c>
      <c r="N5662" s="1" t="str">
        <f t="array" ref="N5662">IF($M5662=0,'Class Rules'!$D$3,INDEX('Class Rules'!$D$6:$D$85,MATCH($M5662,'Class Rules'!$A$6:$A$85,0)))</f>
        <v>Passenger LDV</v>
      </c>
      <c r="O5662" s="1" t="str">
        <f t="array" ref="O5662">IF(SUMPRODUCT(MAX(ISNUMBER(SEARCH(Fuel_Rules!$A$6:$A$30,$E5662))*ISNUMBER(SEARCH(Fuel_Rules!$B$6:$B$30,$F5662))*(Fuel_Rules!$A$6:$A$30&lt;&gt;"")))&gt;0,"Plug-in hybrid",IF($G5662="Diesel","Diesel","Gasoline"))</f>
        <v>Gasoline</v>
      </c>
    </row>
    <row r="5663" spans="1:15" ht="15" customHeight="1" x14ac:dyDescent="0.25">
      <c r="A5663" s="1">
        <v>2022</v>
      </c>
      <c r="B5663" s="1" t="s">
        <v>7830</v>
      </c>
      <c r="C5663" s="1" t="s">
        <v>884</v>
      </c>
      <c r="D5663" s="1" t="s">
        <v>8058</v>
      </c>
      <c r="E5663" s="1" t="s">
        <v>886</v>
      </c>
      <c r="F5663" s="1" t="s">
        <v>887</v>
      </c>
      <c r="G5663" s="1" t="s">
        <v>103</v>
      </c>
      <c r="H5663" s="1" t="s">
        <v>298</v>
      </c>
      <c r="I5663" s="1">
        <v>1.3</v>
      </c>
      <c r="J5663" s="1">
        <v>2023</v>
      </c>
      <c r="K5663" s="1">
        <v>80606</v>
      </c>
      <c r="L5663" s="1">
        <v>0</v>
      </c>
      <c r="M5663" s="1">
        <f t="array" ref="M5663">SUMPRODUCT(MAX(ISNUMBER(SEARCH('Class Rules'!$B$6:$B$85,$E5663))*ISNUMBER(SEARCH('Class Rules'!$C$6:$C$85,$F5663))*'Class Rules'!$A$6:$A$85))</f>
        <v>35</v>
      </c>
      <c r="N5663" s="1" t="str">
        <f t="array" ref="N5663">IF($M5663=0,'Class Rules'!$D$3,INDEX('Class Rules'!$D$6:$D$85,MATCH($M5663,'Class Rules'!$A$6:$A$85,0)))</f>
        <v>Freight LDV</v>
      </c>
      <c r="O5663" s="1" t="str">
        <f t="array" ref="O5663">IF(SUMPRODUCT(MAX(ISNUMBER(SEARCH(Fuel_Rules!$A$6:$A$30,$E5663))*ISNUMBER(SEARCH(Fuel_Rules!$B$6:$B$30,$F5663))*(Fuel_Rules!$A$6:$A$30&lt;&gt;"")))&gt;0,"Plug-in hybrid",IF($G5663="Diesel","Diesel","Gasoline"))</f>
        <v>Gasoline</v>
      </c>
    </row>
    <row r="5664" spans="1:15" ht="15" customHeight="1" x14ac:dyDescent="0.25">
      <c r="A5664" s="1">
        <v>2022</v>
      </c>
      <c r="B5664" s="1" t="s">
        <v>7830</v>
      </c>
      <c r="C5664" s="1" t="s">
        <v>888</v>
      </c>
      <c r="D5664" s="1" t="s">
        <v>8059</v>
      </c>
      <c r="E5664" s="1" t="s">
        <v>886</v>
      </c>
      <c r="F5664" s="1" t="s">
        <v>890</v>
      </c>
      <c r="G5664" s="1" t="s">
        <v>103</v>
      </c>
      <c r="H5664" s="1" t="s">
        <v>298</v>
      </c>
      <c r="I5664" s="1">
        <v>1.3</v>
      </c>
      <c r="J5664" s="1">
        <v>2023</v>
      </c>
      <c r="K5664" s="1">
        <v>87493</v>
      </c>
      <c r="L5664" s="1">
        <v>0</v>
      </c>
      <c r="M5664" s="1">
        <f t="array" ref="M5664">SUMPRODUCT(MAX(ISNUMBER(SEARCH('Class Rules'!$B$6:$B$85,$E5664))*ISNUMBER(SEARCH('Class Rules'!$C$6:$C$85,$F5664))*'Class Rules'!$A$6:$A$85))</f>
        <v>35</v>
      </c>
      <c r="N5664" s="1" t="str">
        <f t="array" ref="N5664">IF($M5664=0,'Class Rules'!$D$3,INDEX('Class Rules'!$D$6:$D$85,MATCH($M5664,'Class Rules'!$A$6:$A$85,0)))</f>
        <v>Freight LDV</v>
      </c>
      <c r="O5664" s="1" t="str">
        <f t="array" ref="O5664">IF(SUMPRODUCT(MAX(ISNUMBER(SEARCH(Fuel_Rules!$A$6:$A$30,$E5664))*ISNUMBER(SEARCH(Fuel_Rules!$B$6:$B$30,$F5664))*(Fuel_Rules!$A$6:$A$30&lt;&gt;"")))&gt;0,"Plug-in hybrid",IF($G5664="Diesel","Diesel","Gasoline"))</f>
        <v>Gasoline</v>
      </c>
    </row>
    <row r="5665" spans="1:15" ht="15" customHeight="1" x14ac:dyDescent="0.25">
      <c r="A5665" s="1">
        <v>2022</v>
      </c>
      <c r="B5665" s="1" t="s">
        <v>7830</v>
      </c>
      <c r="C5665" s="1" t="s">
        <v>891</v>
      </c>
      <c r="D5665" s="1" t="s">
        <v>8060</v>
      </c>
      <c r="E5665" s="1" t="s">
        <v>886</v>
      </c>
      <c r="F5665" s="1" t="s">
        <v>893</v>
      </c>
      <c r="G5665" s="1" t="s">
        <v>103</v>
      </c>
      <c r="H5665" s="1" t="s">
        <v>298</v>
      </c>
      <c r="I5665" s="1">
        <v>1.3</v>
      </c>
      <c r="J5665" s="1">
        <v>2023</v>
      </c>
      <c r="K5665" s="1">
        <v>89990</v>
      </c>
      <c r="L5665" s="1">
        <v>0</v>
      </c>
      <c r="M5665" s="1">
        <f t="array" ref="M5665">SUMPRODUCT(MAX(ISNUMBER(SEARCH('Class Rules'!$B$6:$B$85,$E5665))*ISNUMBER(SEARCH('Class Rules'!$C$6:$C$85,$F5665))*'Class Rules'!$A$6:$A$85))</f>
        <v>35</v>
      </c>
      <c r="N5665" s="1" t="str">
        <f t="array" ref="N5665">IF($M5665=0,'Class Rules'!$D$3,INDEX('Class Rules'!$D$6:$D$85,MATCH($M5665,'Class Rules'!$A$6:$A$85,0)))</f>
        <v>Freight LDV</v>
      </c>
      <c r="O5665" s="1" t="str">
        <f t="array" ref="O5665">IF(SUMPRODUCT(MAX(ISNUMBER(SEARCH(Fuel_Rules!$A$6:$A$30,$E5665))*ISNUMBER(SEARCH(Fuel_Rules!$B$6:$B$30,$F5665))*(Fuel_Rules!$A$6:$A$30&lt;&gt;"")))&gt;0,"Plug-in hybrid",IF($G5665="Diesel","Diesel","Gasoline"))</f>
        <v>Gasoline</v>
      </c>
    </row>
    <row r="5666" spans="1:15" ht="15" customHeight="1" x14ac:dyDescent="0.25">
      <c r="A5666" s="1">
        <v>2022</v>
      </c>
      <c r="B5666" s="1" t="s">
        <v>7830</v>
      </c>
      <c r="C5666" s="1" t="s">
        <v>894</v>
      </c>
      <c r="D5666" s="1" t="s">
        <v>8061</v>
      </c>
      <c r="E5666" s="1" t="s">
        <v>896</v>
      </c>
      <c r="F5666" s="1" t="s">
        <v>897</v>
      </c>
      <c r="G5666" s="1" t="s">
        <v>103</v>
      </c>
      <c r="H5666" s="1" t="s">
        <v>298</v>
      </c>
      <c r="I5666" s="1">
        <v>3.9</v>
      </c>
      <c r="J5666" s="1">
        <v>2023</v>
      </c>
      <c r="K5666" s="1">
        <v>4353667</v>
      </c>
      <c r="L5666" s="1">
        <v>0</v>
      </c>
      <c r="M5666" s="1">
        <f t="array" ref="M5666">SUMPRODUCT(MAX(ISNUMBER(SEARCH('Class Rules'!$B$6:$B$85,$E5666))*ISNUMBER(SEARCH('Class Rules'!$C$6:$C$85,$F5666))*'Class Rules'!$A$6:$A$85))</f>
        <v>0</v>
      </c>
      <c r="N5666" s="1" t="str">
        <f t="array" ref="N5666">IF($M5666=0,'Class Rules'!$D$3,INDEX('Class Rules'!$D$6:$D$85,MATCH($M5666,'Class Rules'!$A$6:$A$85,0)))</f>
        <v>Passenger LDV</v>
      </c>
      <c r="O5666" s="1" t="str">
        <f t="array" ref="O5666">IF(SUMPRODUCT(MAX(ISNUMBER(SEARCH(Fuel_Rules!$A$6:$A$30,$E5666))*ISNUMBER(SEARCH(Fuel_Rules!$B$6:$B$30,$F5666))*(Fuel_Rules!$A$6:$A$30&lt;&gt;"")))&gt;0,"Plug-in hybrid",IF($G5666="Diesel","Diesel","Gasoline"))</f>
        <v>Gasoline</v>
      </c>
    </row>
    <row r="5667" spans="1:15" ht="15" customHeight="1" x14ac:dyDescent="0.25">
      <c r="A5667" s="1">
        <v>2022</v>
      </c>
      <c r="B5667" s="1" t="s">
        <v>7830</v>
      </c>
      <c r="C5667" s="1" t="s">
        <v>898</v>
      </c>
      <c r="D5667" s="1" t="s">
        <v>8062</v>
      </c>
      <c r="E5667" s="1" t="s">
        <v>896</v>
      </c>
      <c r="F5667" s="1" t="s">
        <v>900</v>
      </c>
      <c r="G5667" s="1" t="s">
        <v>103</v>
      </c>
      <c r="H5667" s="1" t="s">
        <v>298</v>
      </c>
      <c r="I5667" s="1">
        <v>3.9</v>
      </c>
      <c r="J5667" s="1">
        <v>2023</v>
      </c>
      <c r="K5667" s="1">
        <v>5254000</v>
      </c>
      <c r="L5667" s="1">
        <v>0</v>
      </c>
      <c r="M5667" s="1">
        <f t="array" ref="M5667">SUMPRODUCT(MAX(ISNUMBER(SEARCH('Class Rules'!$B$6:$B$85,$E5667))*ISNUMBER(SEARCH('Class Rules'!$C$6:$C$85,$F5667))*'Class Rules'!$A$6:$A$85))</f>
        <v>0</v>
      </c>
      <c r="N5667" s="1" t="str">
        <f t="array" ref="N5667">IF($M5667=0,'Class Rules'!$D$3,INDEX('Class Rules'!$D$6:$D$85,MATCH($M5667,'Class Rules'!$A$6:$A$85,0)))</f>
        <v>Passenger LDV</v>
      </c>
      <c r="O5667" s="1" t="str">
        <f t="array" ref="O5667">IF(SUMPRODUCT(MAX(ISNUMBER(SEARCH(Fuel_Rules!$A$6:$A$30,$E5667))*ISNUMBER(SEARCH(Fuel_Rules!$B$6:$B$30,$F5667))*(Fuel_Rules!$A$6:$A$30&lt;&gt;"")))&gt;0,"Plug-in hybrid",IF($G5667="Diesel","Diesel","Gasoline"))</f>
        <v>Gasoline</v>
      </c>
    </row>
    <row r="5668" spans="1:15" ht="15" customHeight="1" x14ac:dyDescent="0.25">
      <c r="A5668" s="1">
        <v>2022</v>
      </c>
      <c r="B5668" s="1" t="s">
        <v>7830</v>
      </c>
      <c r="C5668" s="1" t="s">
        <v>901</v>
      </c>
      <c r="D5668" s="1" t="s">
        <v>8063</v>
      </c>
      <c r="E5668" s="1" t="s">
        <v>896</v>
      </c>
      <c r="F5668" s="1" t="s">
        <v>903</v>
      </c>
      <c r="G5668" s="1" t="s">
        <v>103</v>
      </c>
      <c r="H5668" s="1" t="s">
        <v>298</v>
      </c>
      <c r="I5668" s="1">
        <v>4</v>
      </c>
      <c r="J5668" s="1">
        <v>2023</v>
      </c>
      <c r="K5668" s="1">
        <v>7406239</v>
      </c>
      <c r="L5668" s="1">
        <v>0</v>
      </c>
      <c r="M5668" s="1">
        <f t="array" ref="M5668">SUMPRODUCT(MAX(ISNUMBER(SEARCH('Class Rules'!$B$6:$B$85,$E5668))*ISNUMBER(SEARCH('Class Rules'!$C$6:$C$85,$F5668))*'Class Rules'!$A$6:$A$85))</f>
        <v>0</v>
      </c>
      <c r="N5668" s="1" t="str">
        <f t="array" ref="N5668">IF($M5668=0,'Class Rules'!$D$3,INDEX('Class Rules'!$D$6:$D$85,MATCH($M5668,'Class Rules'!$A$6:$A$85,0)))</f>
        <v>Passenger LDV</v>
      </c>
      <c r="O5668" s="1" t="str">
        <f t="array" ref="O5668">IF(SUMPRODUCT(MAX(ISNUMBER(SEARCH(Fuel_Rules!$A$6:$A$30,$E5668))*ISNUMBER(SEARCH(Fuel_Rules!$B$6:$B$30,$F5668))*(Fuel_Rules!$A$6:$A$30&lt;&gt;"")))&gt;0,"Plug-in hybrid",IF($G5668="Diesel","Diesel","Gasoline"))</f>
        <v>Gasoline</v>
      </c>
    </row>
    <row r="5669" spans="1:15" ht="15" customHeight="1" x14ac:dyDescent="0.25">
      <c r="A5669" s="1">
        <v>2022</v>
      </c>
      <c r="B5669" s="1" t="s">
        <v>7830</v>
      </c>
      <c r="C5669" s="1" t="s">
        <v>904</v>
      </c>
      <c r="D5669" s="1" t="s">
        <v>8064</v>
      </c>
      <c r="E5669" s="1" t="s">
        <v>896</v>
      </c>
      <c r="F5669" s="1" t="s">
        <v>906</v>
      </c>
      <c r="G5669" s="1" t="s">
        <v>103</v>
      </c>
      <c r="H5669" s="1" t="s">
        <v>298</v>
      </c>
      <c r="I5669" s="1">
        <v>6.5</v>
      </c>
      <c r="J5669" s="1">
        <v>2023</v>
      </c>
      <c r="K5669" s="1">
        <v>6905818</v>
      </c>
      <c r="L5669" s="1">
        <v>0</v>
      </c>
      <c r="M5669" s="1">
        <f t="array" ref="M5669">SUMPRODUCT(MAX(ISNUMBER(SEARCH('Class Rules'!$B$6:$B$85,$E5669))*ISNUMBER(SEARCH('Class Rules'!$C$6:$C$85,$F5669))*'Class Rules'!$A$6:$A$85))</f>
        <v>0</v>
      </c>
      <c r="N5669" s="1" t="str">
        <f t="array" ref="N5669">IF($M5669=0,'Class Rules'!$D$3,INDEX('Class Rules'!$D$6:$D$85,MATCH($M5669,'Class Rules'!$A$6:$A$85,0)))</f>
        <v>Passenger LDV</v>
      </c>
      <c r="O5669" s="1" t="str">
        <f t="array" ref="O5669">IF(SUMPRODUCT(MAX(ISNUMBER(SEARCH(Fuel_Rules!$A$6:$A$30,$E5669))*ISNUMBER(SEARCH(Fuel_Rules!$B$6:$B$30,$F5669))*(Fuel_Rules!$A$6:$A$30&lt;&gt;"")))&gt;0,"Plug-in hybrid",IF($G5669="Diesel","Diesel","Gasoline"))</f>
        <v>Gasoline</v>
      </c>
    </row>
    <row r="5670" spans="1:15" ht="15" customHeight="1" x14ac:dyDescent="0.25">
      <c r="A5670" s="1">
        <v>2022</v>
      </c>
      <c r="B5670" s="1" t="s">
        <v>7830</v>
      </c>
      <c r="C5670" s="1" t="s">
        <v>907</v>
      </c>
      <c r="D5670" s="1" t="s">
        <v>8065</v>
      </c>
      <c r="E5670" s="1" t="s">
        <v>896</v>
      </c>
      <c r="F5670" s="1" t="s">
        <v>909</v>
      </c>
      <c r="G5670" s="1" t="s">
        <v>103</v>
      </c>
      <c r="H5670" s="1" t="s">
        <v>298</v>
      </c>
      <c r="I5670" s="1">
        <v>3.9</v>
      </c>
      <c r="J5670" s="1">
        <v>2023</v>
      </c>
      <c r="K5670" s="1">
        <v>3402866</v>
      </c>
      <c r="L5670" s="1">
        <v>0</v>
      </c>
      <c r="M5670" s="1">
        <f t="array" ref="M5670">SUMPRODUCT(MAX(ISNUMBER(SEARCH('Class Rules'!$B$6:$B$85,$E5670))*ISNUMBER(SEARCH('Class Rules'!$C$6:$C$85,$F5670))*'Class Rules'!$A$6:$A$85))</f>
        <v>0</v>
      </c>
      <c r="N5670" s="1" t="str">
        <f t="array" ref="N5670">IF($M5670=0,'Class Rules'!$D$3,INDEX('Class Rules'!$D$6:$D$85,MATCH($M5670,'Class Rules'!$A$6:$A$85,0)))</f>
        <v>Passenger LDV</v>
      </c>
      <c r="O5670" s="1" t="str">
        <f t="array" ref="O5670">IF(SUMPRODUCT(MAX(ISNUMBER(SEARCH(Fuel_Rules!$A$6:$A$30,$E5670))*ISNUMBER(SEARCH(Fuel_Rules!$B$6:$B$30,$F5670))*(Fuel_Rules!$A$6:$A$30&lt;&gt;"")))&gt;0,"Plug-in hybrid",IF($G5670="Diesel","Diesel","Gasoline"))</f>
        <v>Gasoline</v>
      </c>
    </row>
    <row r="5671" spans="1:15" ht="15" customHeight="1" x14ac:dyDescent="0.25">
      <c r="A5671" s="1">
        <v>2022</v>
      </c>
      <c r="B5671" s="1" t="s">
        <v>7830</v>
      </c>
      <c r="C5671" s="1" t="s">
        <v>910</v>
      </c>
      <c r="D5671" s="1" t="s">
        <v>8066</v>
      </c>
      <c r="E5671" s="1" t="s">
        <v>896</v>
      </c>
      <c r="F5671" s="1" t="s">
        <v>912</v>
      </c>
      <c r="G5671" s="1" t="s">
        <v>103</v>
      </c>
      <c r="H5671" s="1" t="s">
        <v>298</v>
      </c>
      <c r="I5671" s="1">
        <v>3.9</v>
      </c>
      <c r="J5671" s="1">
        <v>2023</v>
      </c>
      <c r="K5671" s="1">
        <v>3502951</v>
      </c>
      <c r="L5671" s="1">
        <v>0</v>
      </c>
      <c r="M5671" s="1">
        <f t="array" ref="M5671">SUMPRODUCT(MAX(ISNUMBER(SEARCH('Class Rules'!$B$6:$B$85,$E5671))*ISNUMBER(SEARCH('Class Rules'!$C$6:$C$85,$F5671))*'Class Rules'!$A$6:$A$85))</f>
        <v>0</v>
      </c>
      <c r="N5671" s="1" t="str">
        <f t="array" ref="N5671">IF($M5671=0,'Class Rules'!$D$3,INDEX('Class Rules'!$D$6:$D$85,MATCH($M5671,'Class Rules'!$A$6:$A$85,0)))</f>
        <v>Passenger LDV</v>
      </c>
      <c r="O5671" s="1" t="str">
        <f t="array" ref="O5671">IF(SUMPRODUCT(MAX(ISNUMBER(SEARCH(Fuel_Rules!$A$6:$A$30,$E5671))*ISNUMBER(SEARCH(Fuel_Rules!$B$6:$B$30,$F5671))*(Fuel_Rules!$A$6:$A$30&lt;&gt;"")))&gt;0,"Plug-in hybrid",IF($G5671="Diesel","Diesel","Gasoline"))</f>
        <v>Gasoline</v>
      </c>
    </row>
    <row r="5672" spans="1:15" ht="15" customHeight="1" x14ac:dyDescent="0.25">
      <c r="A5672" s="1">
        <v>2022</v>
      </c>
      <c r="B5672" s="1" t="s">
        <v>7830</v>
      </c>
      <c r="C5672" s="1" t="s">
        <v>5359</v>
      </c>
      <c r="D5672" s="1" t="s">
        <v>8067</v>
      </c>
      <c r="E5672" s="1" t="s">
        <v>896</v>
      </c>
      <c r="F5672" s="1" t="s">
        <v>5361</v>
      </c>
      <c r="G5672" s="1" t="s">
        <v>103</v>
      </c>
      <c r="H5672" s="1" t="s">
        <v>298</v>
      </c>
      <c r="I5672" s="1">
        <v>4</v>
      </c>
      <c r="J5672" s="1">
        <v>2023</v>
      </c>
      <c r="K5672" s="1">
        <v>8407082</v>
      </c>
      <c r="L5672" s="1">
        <v>0</v>
      </c>
      <c r="M5672" s="1">
        <f t="array" ref="M5672">SUMPRODUCT(MAX(ISNUMBER(SEARCH('Class Rules'!$B$6:$B$85,$E5672))*ISNUMBER(SEARCH('Class Rules'!$C$6:$C$85,$F5672))*'Class Rules'!$A$6:$A$85))</f>
        <v>0</v>
      </c>
      <c r="N5672" s="1" t="str">
        <f t="array" ref="N5672">IF($M5672=0,'Class Rules'!$D$3,INDEX('Class Rules'!$D$6:$D$85,MATCH($M5672,'Class Rules'!$A$6:$A$85,0)))</f>
        <v>Passenger LDV</v>
      </c>
      <c r="O5672" s="1" t="str">
        <f t="array" ref="O5672">IF(SUMPRODUCT(MAX(ISNUMBER(SEARCH(Fuel_Rules!$A$6:$A$30,$E5672))*ISNUMBER(SEARCH(Fuel_Rules!$B$6:$B$30,$F5672))*(Fuel_Rules!$A$6:$A$30&lt;&gt;"")))&gt;0,"Plug-in hybrid",IF($G5672="Diesel","Diesel","Gasoline"))</f>
        <v>Gasoline</v>
      </c>
    </row>
    <row r="5673" spans="1:15" ht="15" customHeight="1" x14ac:dyDescent="0.25">
      <c r="A5673" s="1">
        <v>2022</v>
      </c>
      <c r="B5673" s="1" t="s">
        <v>7830</v>
      </c>
      <c r="C5673" s="1" t="s">
        <v>935</v>
      </c>
      <c r="D5673" s="1" t="s">
        <v>8068</v>
      </c>
      <c r="E5673" s="1" t="s">
        <v>915</v>
      </c>
      <c r="F5673" s="1" t="s">
        <v>937</v>
      </c>
      <c r="G5673" s="1" t="s">
        <v>105</v>
      </c>
      <c r="H5673" s="1" t="s">
        <v>437</v>
      </c>
      <c r="I5673" s="1">
        <v>2</v>
      </c>
      <c r="J5673" s="1">
        <v>2023</v>
      </c>
      <c r="K5673" s="1">
        <v>206803</v>
      </c>
      <c r="L5673" s="1">
        <v>0</v>
      </c>
      <c r="M5673" s="1">
        <f t="array" ref="M5673">SUMPRODUCT(MAX(ISNUMBER(SEARCH('Class Rules'!$B$6:$B$85,$E5673))*ISNUMBER(SEARCH('Class Rules'!$C$6:$C$85,$F5673))*'Class Rules'!$A$6:$A$85))</f>
        <v>2</v>
      </c>
      <c r="N5673" s="1" t="str">
        <f t="array" ref="N5673">IF($M5673=0,'Class Rules'!$D$3,INDEX('Class Rules'!$D$6:$D$85,MATCH($M5673,'Class Rules'!$A$6:$A$85,0)))</f>
        <v>Freight LDV</v>
      </c>
      <c r="O5673" s="1" t="str">
        <f t="array" ref="O5673">IF(SUMPRODUCT(MAX(ISNUMBER(SEARCH(Fuel_Rules!$A$6:$A$30,$E5673))*ISNUMBER(SEARCH(Fuel_Rules!$B$6:$B$30,$F5673))*(Fuel_Rules!$A$6:$A$30&lt;&gt;"")))&gt;0,"Plug-in hybrid",IF($G5673="Diesel","Diesel","Gasoline"))</f>
        <v>Diesel</v>
      </c>
    </row>
    <row r="5674" spans="1:15" ht="15" customHeight="1" x14ac:dyDescent="0.25">
      <c r="A5674" s="1">
        <v>2022</v>
      </c>
      <c r="B5674" s="1" t="s">
        <v>7830</v>
      </c>
      <c r="C5674" s="1" t="s">
        <v>938</v>
      </c>
      <c r="D5674" s="1" t="s">
        <v>8069</v>
      </c>
      <c r="E5674" s="1" t="s">
        <v>915</v>
      </c>
      <c r="F5674" s="1" t="s">
        <v>940</v>
      </c>
      <c r="G5674" s="1" t="s">
        <v>103</v>
      </c>
      <c r="H5674" s="1" t="s">
        <v>298</v>
      </c>
      <c r="I5674" s="1">
        <v>1</v>
      </c>
      <c r="J5674" s="1">
        <v>2023</v>
      </c>
      <c r="K5674" s="1">
        <v>65601</v>
      </c>
      <c r="L5674" s="1">
        <v>0</v>
      </c>
      <c r="M5674" s="1">
        <f t="array" ref="M5674">SUMPRODUCT(MAX(ISNUMBER(SEARCH('Class Rules'!$B$6:$B$85,$E5674))*ISNUMBER(SEARCH('Class Rules'!$C$6:$C$85,$F5674))*'Class Rules'!$A$6:$A$85))</f>
        <v>0</v>
      </c>
      <c r="N5674" s="1" t="str">
        <f t="array" ref="N5674">IF($M5674=0,'Class Rules'!$D$3,INDEX('Class Rules'!$D$6:$D$85,MATCH($M5674,'Class Rules'!$A$6:$A$85,0)))</f>
        <v>Passenger LDV</v>
      </c>
      <c r="O5674" s="1" t="str">
        <f t="array" ref="O5674">IF(SUMPRODUCT(MAX(ISNUMBER(SEARCH(Fuel_Rules!$A$6:$A$30,$E5674))*ISNUMBER(SEARCH(Fuel_Rules!$B$6:$B$30,$F5674))*(Fuel_Rules!$A$6:$A$30&lt;&gt;"")))&gt;0,"Plug-in hybrid",IF($G5674="Diesel","Diesel","Gasoline"))</f>
        <v>Gasoline</v>
      </c>
    </row>
    <row r="5675" spans="1:15" ht="15" customHeight="1" x14ac:dyDescent="0.25">
      <c r="A5675" s="1">
        <v>2022</v>
      </c>
      <c r="B5675" s="1" t="s">
        <v>7830</v>
      </c>
      <c r="C5675" s="1" t="s">
        <v>938</v>
      </c>
      <c r="D5675" s="1" t="s">
        <v>8070</v>
      </c>
      <c r="E5675" s="1" t="s">
        <v>915</v>
      </c>
      <c r="F5675" s="1" t="s">
        <v>940</v>
      </c>
      <c r="G5675" s="1" t="s">
        <v>103</v>
      </c>
      <c r="H5675" s="1" t="s">
        <v>298</v>
      </c>
      <c r="I5675" s="1">
        <v>1</v>
      </c>
      <c r="J5675" s="1">
        <v>2023</v>
      </c>
      <c r="K5675" s="1">
        <v>62183</v>
      </c>
      <c r="L5675" s="1">
        <v>0</v>
      </c>
      <c r="M5675" s="1">
        <f t="array" ref="M5675">SUMPRODUCT(MAX(ISNUMBER(SEARCH('Class Rules'!$B$6:$B$85,$E5675))*ISNUMBER(SEARCH('Class Rules'!$C$6:$C$85,$F5675))*'Class Rules'!$A$6:$A$85))</f>
        <v>0</v>
      </c>
      <c r="N5675" s="1" t="str">
        <f t="array" ref="N5675">IF($M5675=0,'Class Rules'!$D$3,INDEX('Class Rules'!$D$6:$D$85,MATCH($M5675,'Class Rules'!$A$6:$A$85,0)))</f>
        <v>Passenger LDV</v>
      </c>
      <c r="O5675" s="1" t="str">
        <f t="array" ref="O5675">IF(SUMPRODUCT(MAX(ISNUMBER(SEARCH(Fuel_Rules!$A$6:$A$30,$E5675))*ISNUMBER(SEARCH(Fuel_Rules!$B$6:$B$30,$F5675))*(Fuel_Rules!$A$6:$A$30&lt;&gt;"")))&gt;0,"Plug-in hybrid",IF($G5675="Diesel","Diesel","Gasoline"))</f>
        <v>Gasoline</v>
      </c>
    </row>
    <row r="5676" spans="1:15" ht="15" customHeight="1" x14ac:dyDescent="0.25">
      <c r="A5676" s="1">
        <v>2022</v>
      </c>
      <c r="B5676" s="1" t="s">
        <v>7830</v>
      </c>
      <c r="C5676" s="1" t="s">
        <v>956</v>
      </c>
      <c r="D5676" s="1" t="s">
        <v>8071</v>
      </c>
      <c r="E5676" s="1" t="s">
        <v>915</v>
      </c>
      <c r="F5676" s="1" t="s">
        <v>958</v>
      </c>
      <c r="G5676" s="1" t="s">
        <v>105</v>
      </c>
      <c r="H5676" s="1" t="s">
        <v>437</v>
      </c>
      <c r="I5676" s="1">
        <v>2</v>
      </c>
      <c r="J5676" s="1">
        <v>2023</v>
      </c>
      <c r="K5676" s="1">
        <v>192866</v>
      </c>
      <c r="L5676" s="1">
        <v>0</v>
      </c>
      <c r="M5676" s="1">
        <f t="array" ref="M5676">SUMPRODUCT(MAX(ISNUMBER(SEARCH('Class Rules'!$B$6:$B$85,$E5676))*ISNUMBER(SEARCH('Class Rules'!$C$6:$C$85,$F5676))*'Class Rules'!$A$6:$A$85))</f>
        <v>2</v>
      </c>
      <c r="N5676" s="1" t="str">
        <f t="array" ref="N5676">IF($M5676=0,'Class Rules'!$D$3,INDEX('Class Rules'!$D$6:$D$85,MATCH($M5676,'Class Rules'!$A$6:$A$85,0)))</f>
        <v>Freight LDV</v>
      </c>
      <c r="O5676" s="1" t="str">
        <f t="array" ref="O5676">IF(SUMPRODUCT(MAX(ISNUMBER(SEARCH(Fuel_Rules!$A$6:$A$30,$E5676))*ISNUMBER(SEARCH(Fuel_Rules!$B$6:$B$30,$F5676))*(Fuel_Rules!$A$6:$A$30&lt;&gt;"")))&gt;0,"Plug-in hybrid",IF($G5676="Diesel","Diesel","Gasoline"))</f>
        <v>Diesel</v>
      </c>
    </row>
    <row r="5677" spans="1:15" ht="15" customHeight="1" x14ac:dyDescent="0.25">
      <c r="A5677" s="1">
        <v>2022</v>
      </c>
      <c r="B5677" s="1" t="s">
        <v>7830</v>
      </c>
      <c r="C5677" s="1" t="s">
        <v>959</v>
      </c>
      <c r="D5677" s="1" t="s">
        <v>8072</v>
      </c>
      <c r="E5677" s="1" t="s">
        <v>915</v>
      </c>
      <c r="F5677" s="1" t="s">
        <v>961</v>
      </c>
      <c r="G5677" s="1" t="s">
        <v>103</v>
      </c>
      <c r="H5677" s="1" t="s">
        <v>437</v>
      </c>
      <c r="I5677" s="1">
        <v>1.8</v>
      </c>
      <c r="J5677" s="1">
        <v>2023</v>
      </c>
      <c r="K5677" s="1">
        <v>99806</v>
      </c>
      <c r="L5677" s="1">
        <v>0</v>
      </c>
      <c r="M5677" s="1">
        <f t="array" ref="M5677">SUMPRODUCT(MAX(ISNUMBER(SEARCH('Class Rules'!$B$6:$B$85,$E5677))*ISNUMBER(SEARCH('Class Rules'!$C$6:$C$85,$F5677))*'Class Rules'!$A$6:$A$85))</f>
        <v>0</v>
      </c>
      <c r="N5677" s="1" t="str">
        <f t="array" ref="N5677">IF($M5677=0,'Class Rules'!$D$3,INDEX('Class Rules'!$D$6:$D$85,MATCH($M5677,'Class Rules'!$A$6:$A$85,0)))</f>
        <v>Passenger LDV</v>
      </c>
      <c r="O5677" s="1" t="str">
        <f t="array" ref="O5677">IF(SUMPRODUCT(MAX(ISNUMBER(SEARCH(Fuel_Rules!$A$6:$A$30,$E5677))*ISNUMBER(SEARCH(Fuel_Rules!$B$6:$B$30,$F5677))*(Fuel_Rules!$A$6:$A$30&lt;&gt;"")))&gt;0,"Plug-in hybrid",IF($G5677="Diesel","Diesel","Gasoline"))</f>
        <v>Gasoline</v>
      </c>
    </row>
    <row r="5678" spans="1:15" ht="15" customHeight="1" x14ac:dyDescent="0.25">
      <c r="A5678" s="1">
        <v>2022</v>
      </c>
      <c r="B5678" s="1" t="s">
        <v>7830</v>
      </c>
      <c r="C5678" s="1" t="s">
        <v>965</v>
      </c>
      <c r="D5678" s="1" t="s">
        <v>8073</v>
      </c>
      <c r="E5678" s="1" t="s">
        <v>915</v>
      </c>
      <c r="F5678" s="1" t="s">
        <v>967</v>
      </c>
      <c r="G5678" s="1" t="s">
        <v>103</v>
      </c>
      <c r="H5678" s="1" t="s">
        <v>298</v>
      </c>
      <c r="I5678" s="1">
        <v>1</v>
      </c>
      <c r="J5678" s="1">
        <v>2023</v>
      </c>
      <c r="K5678" s="1">
        <v>80008</v>
      </c>
      <c r="L5678" s="1">
        <v>0</v>
      </c>
      <c r="M5678" s="1">
        <f t="array" ref="M5678">SUMPRODUCT(MAX(ISNUMBER(SEARCH('Class Rules'!$B$6:$B$85,$E5678))*ISNUMBER(SEARCH('Class Rules'!$C$6:$C$85,$F5678))*'Class Rules'!$A$6:$A$85))</f>
        <v>0</v>
      </c>
      <c r="N5678" s="1" t="str">
        <f t="array" ref="N5678">IF($M5678=0,'Class Rules'!$D$3,INDEX('Class Rules'!$D$6:$D$85,MATCH($M5678,'Class Rules'!$A$6:$A$85,0)))</f>
        <v>Passenger LDV</v>
      </c>
      <c r="O5678" s="1" t="str">
        <f t="array" ref="O5678">IF(SUMPRODUCT(MAX(ISNUMBER(SEARCH(Fuel_Rules!$A$6:$A$30,$E5678))*ISNUMBER(SEARCH(Fuel_Rules!$B$6:$B$30,$F5678))*(Fuel_Rules!$A$6:$A$30&lt;&gt;"")))&gt;0,"Plug-in hybrid",IF($G5678="Diesel","Diesel","Gasoline"))</f>
        <v>Gasoline</v>
      </c>
    </row>
    <row r="5679" spans="1:15" ht="15" customHeight="1" x14ac:dyDescent="0.25">
      <c r="A5679" s="1">
        <v>2022</v>
      </c>
      <c r="B5679" s="1" t="s">
        <v>7830</v>
      </c>
      <c r="C5679" s="1" t="s">
        <v>968</v>
      </c>
      <c r="D5679" s="1" t="s">
        <v>8074</v>
      </c>
      <c r="E5679" s="1" t="s">
        <v>915</v>
      </c>
      <c r="F5679" s="1" t="s">
        <v>970</v>
      </c>
      <c r="G5679" s="1" t="s">
        <v>105</v>
      </c>
      <c r="H5679" s="1" t="s">
        <v>298</v>
      </c>
      <c r="I5679" s="1">
        <v>2.2999999999999998</v>
      </c>
      <c r="J5679" s="1">
        <v>2023</v>
      </c>
      <c r="K5679" s="1">
        <v>189520</v>
      </c>
      <c r="L5679" s="1">
        <v>0</v>
      </c>
      <c r="M5679" s="1">
        <f t="array" ref="M5679">SUMPRODUCT(MAX(ISNUMBER(SEARCH('Class Rules'!$B$6:$B$85,$E5679))*ISNUMBER(SEARCH('Class Rules'!$C$6:$C$85,$F5679))*'Class Rules'!$A$6:$A$85))</f>
        <v>4</v>
      </c>
      <c r="N5679" s="1" t="str">
        <f t="array" ref="N5679">IF($M5679=0,'Class Rules'!$D$3,INDEX('Class Rules'!$D$6:$D$85,MATCH($M5679,'Class Rules'!$A$6:$A$85,0)))</f>
        <v>Freight LDV</v>
      </c>
      <c r="O5679" s="1" t="str">
        <f t="array" ref="O5679">IF(SUMPRODUCT(MAX(ISNUMBER(SEARCH(Fuel_Rules!$A$6:$A$30,$E5679))*ISNUMBER(SEARCH(Fuel_Rules!$B$6:$B$30,$F5679))*(Fuel_Rules!$A$6:$A$30&lt;&gt;"")))&gt;0,"Plug-in hybrid",IF($G5679="Diesel","Diesel","Gasoline"))</f>
        <v>Diesel</v>
      </c>
    </row>
    <row r="5680" spans="1:15" ht="15" customHeight="1" x14ac:dyDescent="0.25">
      <c r="A5680" s="1">
        <v>2022</v>
      </c>
      <c r="B5680" s="1" t="s">
        <v>7830</v>
      </c>
      <c r="C5680" s="1" t="s">
        <v>971</v>
      </c>
      <c r="D5680" s="1" t="s">
        <v>8075</v>
      </c>
      <c r="E5680" s="1" t="s">
        <v>915</v>
      </c>
      <c r="F5680" s="1" t="s">
        <v>973</v>
      </c>
      <c r="G5680" s="1" t="s">
        <v>105</v>
      </c>
      <c r="H5680" s="1" t="s">
        <v>298</v>
      </c>
      <c r="I5680" s="1">
        <v>2.2999999999999998</v>
      </c>
      <c r="J5680" s="1">
        <v>2023</v>
      </c>
      <c r="K5680" s="1">
        <v>198726</v>
      </c>
      <c r="L5680" s="1">
        <v>0</v>
      </c>
      <c r="M5680" s="1">
        <f t="array" ref="M5680">SUMPRODUCT(MAX(ISNUMBER(SEARCH('Class Rules'!$B$6:$B$85,$E5680))*ISNUMBER(SEARCH('Class Rules'!$C$6:$C$85,$F5680))*'Class Rules'!$A$6:$A$85))</f>
        <v>5</v>
      </c>
      <c r="N5680" s="1" t="str">
        <f t="array" ref="N5680">IF($M5680=0,'Class Rules'!$D$3,INDEX('Class Rules'!$D$6:$D$85,MATCH($M5680,'Class Rules'!$A$6:$A$85,0)))</f>
        <v>Freight LDV</v>
      </c>
      <c r="O5680" s="1" t="str">
        <f t="array" ref="O5680">IF(SUMPRODUCT(MAX(ISNUMBER(SEARCH(Fuel_Rules!$A$6:$A$30,$E5680))*ISNUMBER(SEARCH(Fuel_Rules!$B$6:$B$30,$F5680))*(Fuel_Rules!$A$6:$A$30&lt;&gt;"")))&gt;0,"Plug-in hybrid",IF($G5680="Diesel","Diesel","Gasoline"))</f>
        <v>Diesel</v>
      </c>
    </row>
    <row r="5681" spans="1:15" ht="15" customHeight="1" x14ac:dyDescent="0.25">
      <c r="A5681" s="1">
        <v>2022</v>
      </c>
      <c r="B5681" s="1" t="s">
        <v>7830</v>
      </c>
      <c r="C5681" s="1" t="s">
        <v>974</v>
      </c>
      <c r="D5681" s="1" t="s">
        <v>8076</v>
      </c>
      <c r="E5681" s="1" t="s">
        <v>915</v>
      </c>
      <c r="F5681" s="1" t="s">
        <v>976</v>
      </c>
      <c r="G5681" s="1" t="s">
        <v>105</v>
      </c>
      <c r="H5681" s="1" t="s">
        <v>298</v>
      </c>
      <c r="I5681" s="1">
        <v>2.2999999999999998</v>
      </c>
      <c r="J5681" s="1">
        <v>2023</v>
      </c>
      <c r="K5681" s="1">
        <v>204809</v>
      </c>
      <c r="L5681" s="1">
        <v>0</v>
      </c>
      <c r="M5681" s="1">
        <f t="array" ref="M5681">SUMPRODUCT(MAX(ISNUMBER(SEARCH('Class Rules'!$B$6:$B$85,$E5681))*ISNUMBER(SEARCH('Class Rules'!$C$6:$C$85,$F5681))*'Class Rules'!$A$6:$A$85))</f>
        <v>5</v>
      </c>
      <c r="N5681" s="1" t="str">
        <f t="array" ref="N5681">IF($M5681=0,'Class Rules'!$D$3,INDEX('Class Rules'!$D$6:$D$85,MATCH($M5681,'Class Rules'!$A$6:$A$85,0)))</f>
        <v>Freight LDV</v>
      </c>
      <c r="O5681" s="1" t="str">
        <f t="array" ref="O5681">IF(SUMPRODUCT(MAX(ISNUMBER(SEARCH(Fuel_Rules!$A$6:$A$30,$E5681))*ISNUMBER(SEARCH(Fuel_Rules!$B$6:$B$30,$F5681))*(Fuel_Rules!$A$6:$A$30&lt;&gt;"")))&gt;0,"Plug-in hybrid",IF($G5681="Diesel","Diesel","Gasoline"))</f>
        <v>Diesel</v>
      </c>
    </row>
    <row r="5682" spans="1:15" ht="15" customHeight="1" x14ac:dyDescent="0.25">
      <c r="A5682" s="1">
        <v>2022</v>
      </c>
      <c r="B5682" s="1" t="s">
        <v>7830</v>
      </c>
      <c r="C5682" s="1" t="s">
        <v>977</v>
      </c>
      <c r="D5682" s="1" t="s">
        <v>8077</v>
      </c>
      <c r="E5682" s="1" t="s">
        <v>915</v>
      </c>
      <c r="F5682" s="1" t="s">
        <v>979</v>
      </c>
      <c r="G5682" s="1" t="s">
        <v>105</v>
      </c>
      <c r="H5682" s="1" t="s">
        <v>298</v>
      </c>
      <c r="I5682" s="1">
        <v>2.2999999999999998</v>
      </c>
      <c r="J5682" s="1">
        <v>2023</v>
      </c>
      <c r="K5682" s="1">
        <v>218062</v>
      </c>
      <c r="L5682" s="1">
        <v>0</v>
      </c>
      <c r="M5682" s="1">
        <f t="array" ref="M5682">SUMPRODUCT(MAX(ISNUMBER(SEARCH('Class Rules'!$B$6:$B$85,$E5682))*ISNUMBER(SEARCH('Class Rules'!$C$6:$C$85,$F5682))*'Class Rules'!$A$6:$A$85))</f>
        <v>63</v>
      </c>
      <c r="N5682" s="1" t="str">
        <f t="array" ref="N5682">IF($M5682=0,'Class Rules'!$D$3,INDEX('Class Rules'!$D$6:$D$85,MATCH($M5682,'Class Rules'!$A$6:$A$85,0)))</f>
        <v>Passenger HDV</v>
      </c>
      <c r="O5682" s="1" t="str">
        <f t="array" ref="O5682">IF(SUMPRODUCT(MAX(ISNUMBER(SEARCH(Fuel_Rules!$A$6:$A$30,$E5682))*ISNUMBER(SEARCH(Fuel_Rules!$B$6:$B$30,$F5682))*(Fuel_Rules!$A$6:$A$30&lt;&gt;"")))&gt;0,"Plug-in hybrid",IF($G5682="Diesel","Diesel","Gasoline"))</f>
        <v>Diesel</v>
      </c>
    </row>
    <row r="5683" spans="1:15" ht="15" customHeight="1" x14ac:dyDescent="0.25">
      <c r="A5683" s="1">
        <v>2022</v>
      </c>
      <c r="B5683" s="1" t="s">
        <v>7830</v>
      </c>
      <c r="C5683" s="1" t="s">
        <v>980</v>
      </c>
      <c r="D5683" s="1" t="s">
        <v>8078</v>
      </c>
      <c r="E5683" s="1" t="s">
        <v>915</v>
      </c>
      <c r="F5683" s="1" t="s">
        <v>982</v>
      </c>
      <c r="G5683" s="1" t="s">
        <v>105</v>
      </c>
      <c r="H5683" s="1" t="s">
        <v>298</v>
      </c>
      <c r="I5683" s="1">
        <v>2.2999999999999998</v>
      </c>
      <c r="J5683" s="1">
        <v>2023</v>
      </c>
      <c r="K5683" s="1">
        <v>211205</v>
      </c>
      <c r="L5683" s="1">
        <v>0</v>
      </c>
      <c r="M5683" s="1">
        <f t="array" ref="M5683">SUMPRODUCT(MAX(ISNUMBER(SEARCH('Class Rules'!$B$6:$B$85,$E5683))*ISNUMBER(SEARCH('Class Rules'!$C$6:$C$85,$F5683))*'Class Rules'!$A$6:$A$85))</f>
        <v>6</v>
      </c>
      <c r="N5683" s="1" t="str">
        <f t="array" ref="N5683">IF($M5683=0,'Class Rules'!$D$3,INDEX('Class Rules'!$D$6:$D$85,MATCH($M5683,'Class Rules'!$A$6:$A$85,0)))</f>
        <v>Freight LDV</v>
      </c>
      <c r="O5683" s="1" t="str">
        <f t="array" ref="O5683">IF(SUMPRODUCT(MAX(ISNUMBER(SEARCH(Fuel_Rules!$A$6:$A$30,$E5683))*ISNUMBER(SEARCH(Fuel_Rules!$B$6:$B$30,$F5683))*(Fuel_Rules!$A$6:$A$30&lt;&gt;"")))&gt;0,"Plug-in hybrid",IF($G5683="Diesel","Diesel","Gasoline"))</f>
        <v>Diesel</v>
      </c>
    </row>
    <row r="5684" spans="1:15" ht="15" customHeight="1" x14ac:dyDescent="0.25">
      <c r="A5684" s="1">
        <v>2022</v>
      </c>
      <c r="B5684" s="1" t="s">
        <v>7830</v>
      </c>
      <c r="C5684" s="1" t="s">
        <v>983</v>
      </c>
      <c r="D5684" s="1" t="s">
        <v>8079</v>
      </c>
      <c r="E5684" s="1" t="s">
        <v>915</v>
      </c>
      <c r="F5684" s="1" t="s">
        <v>985</v>
      </c>
      <c r="G5684" s="1" t="s">
        <v>105</v>
      </c>
      <c r="H5684" s="1" t="s">
        <v>298</v>
      </c>
      <c r="I5684" s="1">
        <v>2.2999999999999998</v>
      </c>
      <c r="J5684" s="1">
        <v>2023</v>
      </c>
      <c r="K5684" s="1">
        <v>242552</v>
      </c>
      <c r="L5684" s="1">
        <v>0</v>
      </c>
      <c r="M5684" s="1">
        <f t="array" ref="M5684">SUMPRODUCT(MAX(ISNUMBER(SEARCH('Class Rules'!$B$6:$B$85,$E5684))*ISNUMBER(SEARCH('Class Rules'!$C$6:$C$85,$F5684))*'Class Rules'!$A$6:$A$85))</f>
        <v>64</v>
      </c>
      <c r="N5684" s="1" t="str">
        <f t="array" ref="N5684">IF($M5684=0,'Class Rules'!$D$3,INDEX('Class Rules'!$D$6:$D$85,MATCH($M5684,'Class Rules'!$A$6:$A$85,0)))</f>
        <v>Passenger HDV</v>
      </c>
      <c r="O5684" s="1" t="str">
        <f t="array" ref="O5684">IF(SUMPRODUCT(MAX(ISNUMBER(SEARCH(Fuel_Rules!$A$6:$A$30,$E5684))*ISNUMBER(SEARCH(Fuel_Rules!$B$6:$B$30,$F5684))*(Fuel_Rules!$A$6:$A$30&lt;&gt;"")))&gt;0,"Plug-in hybrid",IF($G5684="Diesel","Diesel","Gasoline"))</f>
        <v>Diesel</v>
      </c>
    </row>
    <row r="5685" spans="1:15" ht="15" customHeight="1" x14ac:dyDescent="0.25">
      <c r="A5685" s="1">
        <v>2022</v>
      </c>
      <c r="B5685" s="1" t="s">
        <v>7830</v>
      </c>
      <c r="C5685" s="1" t="s">
        <v>989</v>
      </c>
      <c r="D5685" s="1" t="s">
        <v>8080</v>
      </c>
      <c r="E5685" s="1" t="s">
        <v>915</v>
      </c>
      <c r="F5685" s="1" t="s">
        <v>991</v>
      </c>
      <c r="G5685" s="1" t="s">
        <v>103</v>
      </c>
      <c r="H5685" s="1" t="s">
        <v>298</v>
      </c>
      <c r="I5685" s="1">
        <v>1.3</v>
      </c>
      <c r="J5685" s="1">
        <v>2023</v>
      </c>
      <c r="K5685" s="1">
        <v>88864</v>
      </c>
      <c r="L5685" s="1">
        <v>0</v>
      </c>
      <c r="M5685" s="1">
        <f t="array" ref="M5685">SUMPRODUCT(MAX(ISNUMBER(SEARCH('Class Rules'!$B$6:$B$85,$E5685))*ISNUMBER(SEARCH('Class Rules'!$C$6:$C$85,$F5685))*'Class Rules'!$A$6:$A$85))</f>
        <v>0</v>
      </c>
      <c r="N5685" s="1" t="str">
        <f t="array" ref="N5685">IF($M5685=0,'Class Rules'!$D$3,INDEX('Class Rules'!$D$6:$D$85,MATCH($M5685,'Class Rules'!$A$6:$A$85,0)))</f>
        <v>Passenger LDV</v>
      </c>
      <c r="O5685" s="1" t="str">
        <f t="array" ref="O5685">IF(SUMPRODUCT(MAX(ISNUMBER(SEARCH(Fuel_Rules!$A$6:$A$30,$E5685))*ISNUMBER(SEARCH(Fuel_Rules!$B$6:$B$30,$F5685))*(Fuel_Rules!$A$6:$A$30&lt;&gt;"")))&gt;0,"Plug-in hybrid",IF($G5685="Diesel","Diesel","Gasoline"))</f>
        <v>Gasoline</v>
      </c>
    </row>
    <row r="5686" spans="1:15" ht="15" customHeight="1" x14ac:dyDescent="0.25">
      <c r="A5686" s="1">
        <v>2022</v>
      </c>
      <c r="B5686" s="1" t="s">
        <v>7830</v>
      </c>
      <c r="C5686" s="1" t="s">
        <v>992</v>
      </c>
      <c r="D5686" s="1" t="s">
        <v>8081</v>
      </c>
      <c r="E5686" s="1" t="s">
        <v>915</v>
      </c>
      <c r="F5686" s="1" t="s">
        <v>994</v>
      </c>
      <c r="G5686" s="1" t="s">
        <v>103</v>
      </c>
      <c r="H5686" s="1" t="s">
        <v>298</v>
      </c>
      <c r="I5686" s="1">
        <v>1.3</v>
      </c>
      <c r="J5686" s="1">
        <v>2023</v>
      </c>
      <c r="K5686" s="1">
        <v>84469</v>
      </c>
      <c r="L5686" s="1">
        <v>0</v>
      </c>
      <c r="M5686" s="1">
        <f t="array" ref="M5686">SUMPRODUCT(MAX(ISNUMBER(SEARCH('Class Rules'!$B$6:$B$85,$E5686))*ISNUMBER(SEARCH('Class Rules'!$C$6:$C$85,$F5686))*'Class Rules'!$A$6:$A$85))</f>
        <v>0</v>
      </c>
      <c r="N5686" s="1" t="str">
        <f t="array" ref="N5686">IF($M5686=0,'Class Rules'!$D$3,INDEX('Class Rules'!$D$6:$D$85,MATCH($M5686,'Class Rules'!$A$6:$A$85,0)))</f>
        <v>Passenger LDV</v>
      </c>
      <c r="O5686" s="1" t="str">
        <f t="array" ref="O5686">IF(SUMPRODUCT(MAX(ISNUMBER(SEARCH(Fuel_Rules!$A$6:$A$30,$E5686))*ISNUMBER(SEARCH(Fuel_Rules!$B$6:$B$30,$F5686))*(Fuel_Rules!$A$6:$A$30&lt;&gt;"")))&gt;0,"Plug-in hybrid",IF($G5686="Diesel","Diesel","Gasoline"))</f>
        <v>Gasoline</v>
      </c>
    </row>
    <row r="5687" spans="1:15" ht="15" customHeight="1" x14ac:dyDescent="0.25">
      <c r="A5687" s="1">
        <v>2022</v>
      </c>
      <c r="B5687" s="1" t="s">
        <v>7830</v>
      </c>
      <c r="C5687" s="1" t="s">
        <v>1001</v>
      </c>
      <c r="D5687" s="1" t="s">
        <v>8082</v>
      </c>
      <c r="E5687" s="1" t="s">
        <v>915</v>
      </c>
      <c r="F5687" s="1" t="s">
        <v>1003</v>
      </c>
      <c r="G5687" s="1" t="s">
        <v>103</v>
      </c>
      <c r="H5687" s="1" t="s">
        <v>298</v>
      </c>
      <c r="I5687" s="1">
        <v>1</v>
      </c>
      <c r="J5687" s="1">
        <v>2023</v>
      </c>
      <c r="K5687" s="1">
        <v>75217</v>
      </c>
      <c r="L5687" s="1">
        <v>0</v>
      </c>
      <c r="M5687" s="1">
        <f t="array" ref="M5687">SUMPRODUCT(MAX(ISNUMBER(SEARCH('Class Rules'!$B$6:$B$85,$E5687))*ISNUMBER(SEARCH('Class Rules'!$C$6:$C$85,$F5687))*'Class Rules'!$A$6:$A$85))</f>
        <v>0</v>
      </c>
      <c r="N5687" s="1" t="str">
        <f t="array" ref="N5687">IF($M5687=0,'Class Rules'!$D$3,INDEX('Class Rules'!$D$6:$D$85,MATCH($M5687,'Class Rules'!$A$6:$A$85,0)))</f>
        <v>Passenger LDV</v>
      </c>
      <c r="O5687" s="1" t="str">
        <f t="array" ref="O5687">IF(SUMPRODUCT(MAX(ISNUMBER(SEARCH(Fuel_Rules!$A$6:$A$30,$E5687))*ISNUMBER(SEARCH(Fuel_Rules!$B$6:$B$30,$F5687))*(Fuel_Rules!$A$6:$A$30&lt;&gt;"")))&gt;0,"Plug-in hybrid",IF($G5687="Diesel","Diesel","Gasoline"))</f>
        <v>Gasoline</v>
      </c>
    </row>
    <row r="5688" spans="1:15" ht="15" customHeight="1" x14ac:dyDescent="0.25">
      <c r="A5688" s="1">
        <v>2022</v>
      </c>
      <c r="B5688" s="1" t="s">
        <v>7830</v>
      </c>
      <c r="C5688" s="1" t="s">
        <v>1004</v>
      </c>
      <c r="D5688" s="1" t="s">
        <v>8083</v>
      </c>
      <c r="E5688" s="1" t="s">
        <v>915</v>
      </c>
      <c r="F5688" s="1" t="s">
        <v>1006</v>
      </c>
      <c r="G5688" s="1" t="s">
        <v>105</v>
      </c>
      <c r="H5688" s="1" t="s">
        <v>298</v>
      </c>
      <c r="I5688" s="1">
        <v>2.2999999999999998</v>
      </c>
      <c r="J5688" s="1">
        <v>2023</v>
      </c>
      <c r="K5688" s="1">
        <v>258589</v>
      </c>
      <c r="L5688" s="1">
        <v>0</v>
      </c>
      <c r="M5688" s="1">
        <f t="array" ref="M5688">SUMPRODUCT(MAX(ISNUMBER(SEARCH('Class Rules'!$B$6:$B$85,$E5688))*ISNUMBER(SEARCH('Class Rules'!$C$6:$C$85,$F5688))*'Class Rules'!$A$6:$A$85))</f>
        <v>0</v>
      </c>
      <c r="N5688" s="1" t="str">
        <f t="array" ref="N5688">IF($M5688=0,'Class Rules'!$D$3,INDEX('Class Rules'!$D$6:$D$85,MATCH($M5688,'Class Rules'!$A$6:$A$85,0)))</f>
        <v>Passenger LDV</v>
      </c>
      <c r="O5688" s="1" t="str">
        <f t="array" ref="O5688">IF(SUMPRODUCT(MAX(ISNUMBER(SEARCH(Fuel_Rules!$A$6:$A$30,$E5688))*ISNUMBER(SEARCH(Fuel_Rules!$B$6:$B$30,$F5688))*(Fuel_Rules!$A$6:$A$30&lt;&gt;"")))&gt;0,"Plug-in hybrid",IF($G5688="Diesel","Diesel","Gasoline"))</f>
        <v>Diesel</v>
      </c>
    </row>
    <row r="5689" spans="1:15" ht="15" customHeight="1" x14ac:dyDescent="0.25">
      <c r="A5689" s="1">
        <v>2022</v>
      </c>
      <c r="B5689" s="1" t="s">
        <v>7830</v>
      </c>
      <c r="C5689" s="1" t="s">
        <v>1007</v>
      </c>
      <c r="D5689" s="1" t="s">
        <v>8084</v>
      </c>
      <c r="E5689" s="1" t="s">
        <v>915</v>
      </c>
      <c r="F5689" s="1" t="s">
        <v>1009</v>
      </c>
      <c r="G5689" s="1" t="s">
        <v>105</v>
      </c>
      <c r="H5689" s="1" t="s">
        <v>298</v>
      </c>
      <c r="I5689" s="1">
        <v>2.2999999999999998</v>
      </c>
      <c r="J5689" s="1">
        <v>2023</v>
      </c>
      <c r="K5689" s="1">
        <v>233529</v>
      </c>
      <c r="L5689" s="1">
        <v>0</v>
      </c>
      <c r="M5689" s="1">
        <f t="array" ref="M5689">SUMPRODUCT(MAX(ISNUMBER(SEARCH('Class Rules'!$B$6:$B$85,$E5689))*ISNUMBER(SEARCH('Class Rules'!$C$6:$C$85,$F5689))*'Class Rules'!$A$6:$A$85))</f>
        <v>62</v>
      </c>
      <c r="N5689" s="1" t="str">
        <f t="array" ref="N5689">IF($M5689=0,'Class Rules'!$D$3,INDEX('Class Rules'!$D$6:$D$85,MATCH($M5689,'Class Rules'!$A$6:$A$85,0)))</f>
        <v>Passenger HDV</v>
      </c>
      <c r="O5689" s="1" t="str">
        <f t="array" ref="O5689">IF(SUMPRODUCT(MAX(ISNUMBER(SEARCH(Fuel_Rules!$A$6:$A$30,$E5689))*ISNUMBER(SEARCH(Fuel_Rules!$B$6:$B$30,$F5689))*(Fuel_Rules!$A$6:$A$30&lt;&gt;"")))&gt;0,"Plug-in hybrid",IF($G5689="Diesel","Diesel","Gasoline"))</f>
        <v>Diesel</v>
      </c>
    </row>
    <row r="5690" spans="1:15" ht="15" customHeight="1" x14ac:dyDescent="0.25">
      <c r="A5690" s="1">
        <v>2022</v>
      </c>
      <c r="B5690" s="1" t="s">
        <v>7830</v>
      </c>
      <c r="C5690" s="1" t="s">
        <v>1010</v>
      </c>
      <c r="D5690" s="1" t="s">
        <v>8085</v>
      </c>
      <c r="E5690" s="1" t="s">
        <v>915</v>
      </c>
      <c r="F5690" s="1" t="s">
        <v>1012</v>
      </c>
      <c r="G5690" s="1" t="s">
        <v>105</v>
      </c>
      <c r="H5690" s="1" t="s">
        <v>437</v>
      </c>
      <c r="I5690" s="1">
        <v>2</v>
      </c>
      <c r="J5690" s="1">
        <v>2023</v>
      </c>
      <c r="K5690" s="1">
        <v>216224</v>
      </c>
      <c r="L5690" s="1">
        <v>0</v>
      </c>
      <c r="M5690" s="1">
        <f t="array" ref="M5690">SUMPRODUCT(MAX(ISNUMBER(SEARCH('Class Rules'!$B$6:$B$85,$E5690))*ISNUMBER(SEARCH('Class Rules'!$C$6:$C$85,$F5690))*'Class Rules'!$A$6:$A$85))</f>
        <v>2</v>
      </c>
      <c r="N5690" s="1" t="str">
        <f t="array" ref="N5690">IF($M5690=0,'Class Rules'!$D$3,INDEX('Class Rules'!$D$6:$D$85,MATCH($M5690,'Class Rules'!$A$6:$A$85,0)))</f>
        <v>Freight LDV</v>
      </c>
      <c r="O5690" s="1" t="str">
        <f t="array" ref="O5690">IF(SUMPRODUCT(MAX(ISNUMBER(SEARCH(Fuel_Rules!$A$6:$A$30,$E5690))*ISNUMBER(SEARCH(Fuel_Rules!$B$6:$B$30,$F5690))*(Fuel_Rules!$A$6:$A$30&lt;&gt;"")))&gt;0,"Plug-in hybrid",IF($G5690="Diesel","Diesel","Gasoline"))</f>
        <v>Diesel</v>
      </c>
    </row>
    <row r="5691" spans="1:15" ht="15" customHeight="1" x14ac:dyDescent="0.25">
      <c r="A5691" s="1">
        <v>2022</v>
      </c>
      <c r="B5691" s="1" t="s">
        <v>7830</v>
      </c>
      <c r="C5691" s="1" t="s">
        <v>1016</v>
      </c>
      <c r="D5691" s="1" t="s">
        <v>8086</v>
      </c>
      <c r="E5691" s="1" t="s">
        <v>915</v>
      </c>
      <c r="F5691" s="1" t="s">
        <v>1018</v>
      </c>
      <c r="G5691" s="1" t="s">
        <v>103</v>
      </c>
      <c r="H5691" s="1" t="s">
        <v>298</v>
      </c>
      <c r="I5691" s="1">
        <v>1.3</v>
      </c>
      <c r="J5691" s="1">
        <v>2023</v>
      </c>
      <c r="K5691" s="1">
        <v>87057</v>
      </c>
      <c r="L5691" s="1">
        <v>0</v>
      </c>
      <c r="M5691" s="1">
        <f t="array" ref="M5691">SUMPRODUCT(MAX(ISNUMBER(SEARCH('Class Rules'!$B$6:$B$85,$E5691))*ISNUMBER(SEARCH('Class Rules'!$C$6:$C$85,$F5691))*'Class Rules'!$A$6:$A$85))</f>
        <v>0</v>
      </c>
      <c r="N5691" s="1" t="str">
        <f t="array" ref="N5691">IF($M5691=0,'Class Rules'!$D$3,INDEX('Class Rules'!$D$6:$D$85,MATCH($M5691,'Class Rules'!$A$6:$A$85,0)))</f>
        <v>Passenger LDV</v>
      </c>
      <c r="O5691" s="1" t="str">
        <f t="array" ref="O5691">IF(SUMPRODUCT(MAX(ISNUMBER(SEARCH(Fuel_Rules!$A$6:$A$30,$E5691))*ISNUMBER(SEARCH(Fuel_Rules!$B$6:$B$30,$F5691))*(Fuel_Rules!$A$6:$A$30&lt;&gt;"")))&gt;0,"Plug-in hybrid",IF($G5691="Diesel","Diesel","Gasoline"))</f>
        <v>Gasoline</v>
      </c>
    </row>
    <row r="5692" spans="1:15" ht="15" customHeight="1" x14ac:dyDescent="0.25">
      <c r="A5692" s="1">
        <v>2022</v>
      </c>
      <c r="B5692" s="1" t="s">
        <v>7830</v>
      </c>
      <c r="C5692" s="1" t="s">
        <v>1028</v>
      </c>
      <c r="D5692" s="1" t="s">
        <v>8087</v>
      </c>
      <c r="E5692" s="1" t="s">
        <v>915</v>
      </c>
      <c r="F5692" s="1" t="s">
        <v>1030</v>
      </c>
      <c r="G5692" s="1" t="s">
        <v>103</v>
      </c>
      <c r="H5692" s="1" t="s">
        <v>437</v>
      </c>
      <c r="I5692" s="1">
        <v>1.8</v>
      </c>
      <c r="J5692" s="1">
        <v>2023</v>
      </c>
      <c r="K5692" s="1">
        <v>99012</v>
      </c>
      <c r="L5692" s="1">
        <v>0</v>
      </c>
      <c r="M5692" s="1">
        <f t="array" ref="M5692">SUMPRODUCT(MAX(ISNUMBER(SEARCH('Class Rules'!$B$6:$B$85,$E5692))*ISNUMBER(SEARCH('Class Rules'!$C$6:$C$85,$F5692))*'Class Rules'!$A$6:$A$85))</f>
        <v>0</v>
      </c>
      <c r="N5692" s="1" t="str">
        <f t="array" ref="N5692">IF($M5692=0,'Class Rules'!$D$3,INDEX('Class Rules'!$D$6:$D$85,MATCH($M5692,'Class Rules'!$A$6:$A$85,0)))</f>
        <v>Passenger LDV</v>
      </c>
      <c r="O5692" s="1" t="str">
        <f t="array" ref="O5692">IF(SUMPRODUCT(MAX(ISNUMBER(SEARCH(Fuel_Rules!$A$6:$A$30,$E5692))*ISNUMBER(SEARCH(Fuel_Rules!$B$6:$B$30,$F5692))*(Fuel_Rules!$A$6:$A$30&lt;&gt;"")))&gt;0,"Plug-in hybrid",IF($G5692="Diesel","Diesel","Gasoline"))</f>
        <v>Gasoline</v>
      </c>
    </row>
    <row r="5693" spans="1:15" ht="15" customHeight="1" x14ac:dyDescent="0.25">
      <c r="A5693" s="1">
        <v>2022</v>
      </c>
      <c r="B5693" s="1" t="s">
        <v>7830</v>
      </c>
      <c r="C5693" s="1" t="s">
        <v>1031</v>
      </c>
      <c r="D5693" s="1" t="s">
        <v>8088</v>
      </c>
      <c r="E5693" s="1" t="s">
        <v>915</v>
      </c>
      <c r="F5693" s="1" t="s">
        <v>1033</v>
      </c>
      <c r="G5693" s="1" t="s">
        <v>105</v>
      </c>
      <c r="H5693" s="1" t="s">
        <v>437</v>
      </c>
      <c r="I5693" s="1">
        <v>2</v>
      </c>
      <c r="J5693" s="1">
        <v>2023</v>
      </c>
      <c r="K5693" s="1">
        <v>218063</v>
      </c>
      <c r="L5693" s="1">
        <v>0</v>
      </c>
      <c r="M5693" s="1">
        <f t="array" ref="M5693">SUMPRODUCT(MAX(ISNUMBER(SEARCH('Class Rules'!$B$6:$B$85,$E5693))*ISNUMBER(SEARCH('Class Rules'!$C$6:$C$85,$F5693))*'Class Rules'!$A$6:$A$85))</f>
        <v>2</v>
      </c>
      <c r="N5693" s="1" t="str">
        <f t="array" ref="N5693">IF($M5693=0,'Class Rules'!$D$3,INDEX('Class Rules'!$D$6:$D$85,MATCH($M5693,'Class Rules'!$A$6:$A$85,0)))</f>
        <v>Freight LDV</v>
      </c>
      <c r="O5693" s="1" t="str">
        <f t="array" ref="O5693">IF(SUMPRODUCT(MAX(ISNUMBER(SEARCH(Fuel_Rules!$A$6:$A$30,$E5693))*ISNUMBER(SEARCH(Fuel_Rules!$B$6:$B$30,$F5693))*(Fuel_Rules!$A$6:$A$30&lt;&gt;"")))&gt;0,"Plug-in hybrid",IF($G5693="Diesel","Diesel","Gasoline"))</f>
        <v>Diesel</v>
      </c>
    </row>
    <row r="5694" spans="1:15" ht="15" customHeight="1" x14ac:dyDescent="0.25">
      <c r="A5694" s="1">
        <v>2022</v>
      </c>
      <c r="B5694" s="1" t="s">
        <v>7830</v>
      </c>
      <c r="C5694" s="1" t="s">
        <v>1034</v>
      </c>
      <c r="D5694" s="1" t="s">
        <v>8089</v>
      </c>
      <c r="E5694" s="1" t="s">
        <v>915</v>
      </c>
      <c r="F5694" s="1" t="s">
        <v>1036</v>
      </c>
      <c r="G5694" s="1" t="s">
        <v>103</v>
      </c>
      <c r="H5694" s="1" t="s">
        <v>298</v>
      </c>
      <c r="I5694" s="1">
        <v>1.4</v>
      </c>
      <c r="J5694" s="1">
        <v>2023</v>
      </c>
      <c r="K5694" s="1">
        <v>97452</v>
      </c>
      <c r="L5694" s="1">
        <v>0</v>
      </c>
      <c r="M5694" s="1">
        <f t="array" ref="M5694">SUMPRODUCT(MAX(ISNUMBER(SEARCH('Class Rules'!$B$6:$B$85,$E5694))*ISNUMBER(SEARCH('Class Rules'!$C$6:$C$85,$F5694))*'Class Rules'!$A$6:$A$85))</f>
        <v>1</v>
      </c>
      <c r="N5694" s="1" t="str">
        <f t="array" ref="N5694">IF($M5694=0,'Class Rules'!$D$3,INDEX('Class Rules'!$D$6:$D$85,MATCH($M5694,'Class Rules'!$A$6:$A$85,0)))</f>
        <v>Freight LDV</v>
      </c>
      <c r="O5694" s="1" t="str">
        <f t="array" ref="O5694">IF(SUMPRODUCT(MAX(ISNUMBER(SEARCH(Fuel_Rules!$A$6:$A$30,$E5694))*ISNUMBER(SEARCH(Fuel_Rules!$B$6:$B$30,$F5694))*(Fuel_Rules!$A$6:$A$30&lt;&gt;"")))&gt;0,"Plug-in hybrid",IF($G5694="Diesel","Diesel","Gasoline"))</f>
        <v>Gasoline</v>
      </c>
    </row>
    <row r="5695" spans="1:15" ht="15" customHeight="1" x14ac:dyDescent="0.25">
      <c r="A5695" s="1">
        <v>2022</v>
      </c>
      <c r="B5695" s="1" t="s">
        <v>7830</v>
      </c>
      <c r="C5695" s="1" t="s">
        <v>1037</v>
      </c>
      <c r="D5695" s="1" t="s">
        <v>8090</v>
      </c>
      <c r="E5695" s="1" t="s">
        <v>915</v>
      </c>
      <c r="F5695" s="1" t="s">
        <v>1039</v>
      </c>
      <c r="G5695" s="1" t="s">
        <v>103</v>
      </c>
      <c r="H5695" s="1" t="s">
        <v>298</v>
      </c>
      <c r="I5695" s="1">
        <v>1.3</v>
      </c>
      <c r="J5695" s="1">
        <v>2023</v>
      </c>
      <c r="K5695" s="1">
        <v>103912</v>
      </c>
      <c r="L5695" s="1">
        <v>0</v>
      </c>
      <c r="M5695" s="1">
        <f t="array" ref="M5695">SUMPRODUCT(MAX(ISNUMBER(SEARCH('Class Rules'!$B$6:$B$85,$E5695))*ISNUMBER(SEARCH('Class Rules'!$C$6:$C$85,$F5695))*'Class Rules'!$A$6:$A$85))</f>
        <v>1</v>
      </c>
      <c r="N5695" s="1" t="str">
        <f t="array" ref="N5695">IF($M5695=0,'Class Rules'!$D$3,INDEX('Class Rules'!$D$6:$D$85,MATCH($M5695,'Class Rules'!$A$6:$A$85,0)))</f>
        <v>Freight LDV</v>
      </c>
      <c r="O5695" s="1" t="str">
        <f t="array" ref="O5695">IF(SUMPRODUCT(MAX(ISNUMBER(SEARCH(Fuel_Rules!$A$6:$A$30,$E5695))*ISNUMBER(SEARCH(Fuel_Rules!$B$6:$B$30,$F5695))*(Fuel_Rules!$A$6:$A$30&lt;&gt;"")))&gt;0,"Plug-in hybrid",IF($G5695="Diesel","Diesel","Gasoline"))</f>
        <v>Gasoline</v>
      </c>
    </row>
    <row r="5696" spans="1:15" ht="15" customHeight="1" x14ac:dyDescent="0.25">
      <c r="A5696" s="1">
        <v>2022</v>
      </c>
      <c r="B5696" s="1" t="s">
        <v>7830</v>
      </c>
      <c r="C5696" s="1" t="s">
        <v>1040</v>
      </c>
      <c r="D5696" s="1" t="s">
        <v>8091</v>
      </c>
      <c r="E5696" s="1" t="s">
        <v>915</v>
      </c>
      <c r="F5696" s="1" t="s">
        <v>1042</v>
      </c>
      <c r="G5696" s="1" t="s">
        <v>103</v>
      </c>
      <c r="H5696" s="1" t="s">
        <v>298</v>
      </c>
      <c r="I5696" s="1">
        <v>1.3</v>
      </c>
      <c r="J5696" s="1">
        <v>2023</v>
      </c>
      <c r="K5696" s="1">
        <v>113601</v>
      </c>
      <c r="L5696" s="1">
        <v>0</v>
      </c>
      <c r="M5696" s="1">
        <f t="array" ref="M5696">SUMPRODUCT(MAX(ISNUMBER(SEARCH('Class Rules'!$B$6:$B$85,$E5696))*ISNUMBER(SEARCH('Class Rules'!$C$6:$C$85,$F5696))*'Class Rules'!$A$6:$A$85))</f>
        <v>1</v>
      </c>
      <c r="N5696" s="1" t="str">
        <f t="array" ref="N5696">IF($M5696=0,'Class Rules'!$D$3,INDEX('Class Rules'!$D$6:$D$85,MATCH($M5696,'Class Rules'!$A$6:$A$85,0)))</f>
        <v>Freight LDV</v>
      </c>
      <c r="O5696" s="1" t="str">
        <f t="array" ref="O5696">IF(SUMPRODUCT(MAX(ISNUMBER(SEARCH(Fuel_Rules!$A$6:$A$30,$E5696))*ISNUMBER(SEARCH(Fuel_Rules!$B$6:$B$30,$F5696))*(Fuel_Rules!$A$6:$A$30&lt;&gt;"")))&gt;0,"Plug-in hybrid",IF($G5696="Diesel","Diesel","Gasoline"))</f>
        <v>Gasoline</v>
      </c>
    </row>
    <row r="5697" spans="1:15" ht="15" customHeight="1" x14ac:dyDescent="0.25">
      <c r="A5697" s="1">
        <v>2022</v>
      </c>
      <c r="B5697" s="1" t="s">
        <v>7830</v>
      </c>
      <c r="C5697" s="1" t="s">
        <v>1043</v>
      </c>
      <c r="D5697" s="1" t="s">
        <v>8092</v>
      </c>
      <c r="E5697" s="1" t="s">
        <v>915</v>
      </c>
      <c r="F5697" s="1" t="s">
        <v>1045</v>
      </c>
      <c r="G5697" s="1" t="s">
        <v>103</v>
      </c>
      <c r="H5697" s="1" t="s">
        <v>298</v>
      </c>
      <c r="I5697" s="1">
        <v>1.4</v>
      </c>
      <c r="J5697" s="1">
        <v>2023</v>
      </c>
      <c r="K5697" s="1">
        <v>106366</v>
      </c>
      <c r="L5697" s="1">
        <v>0</v>
      </c>
      <c r="M5697" s="1">
        <f t="array" ref="M5697">SUMPRODUCT(MAX(ISNUMBER(SEARCH('Class Rules'!$B$6:$B$85,$E5697))*ISNUMBER(SEARCH('Class Rules'!$C$6:$C$85,$F5697))*'Class Rules'!$A$6:$A$85))</f>
        <v>1</v>
      </c>
      <c r="N5697" s="1" t="str">
        <f t="array" ref="N5697">IF($M5697=0,'Class Rules'!$D$3,INDEX('Class Rules'!$D$6:$D$85,MATCH($M5697,'Class Rules'!$A$6:$A$85,0)))</f>
        <v>Freight LDV</v>
      </c>
      <c r="O5697" s="1" t="str">
        <f t="array" ref="O5697">IF(SUMPRODUCT(MAX(ISNUMBER(SEARCH(Fuel_Rules!$A$6:$A$30,$E5697))*ISNUMBER(SEARCH(Fuel_Rules!$B$6:$B$30,$F5697))*(Fuel_Rules!$A$6:$A$30&lt;&gt;"")))&gt;0,"Plug-in hybrid",IF($G5697="Diesel","Diesel","Gasoline"))</f>
        <v>Gasoline</v>
      </c>
    </row>
    <row r="5698" spans="1:15" ht="15" customHeight="1" x14ac:dyDescent="0.25">
      <c r="A5698" s="1">
        <v>2022</v>
      </c>
      <c r="B5698" s="1" t="s">
        <v>7830</v>
      </c>
      <c r="C5698" s="1" t="s">
        <v>1046</v>
      </c>
      <c r="D5698" s="1" t="s">
        <v>8093</v>
      </c>
      <c r="E5698" s="1" t="s">
        <v>915</v>
      </c>
      <c r="F5698" s="1" t="s">
        <v>1048</v>
      </c>
      <c r="G5698" s="1" t="s">
        <v>103</v>
      </c>
      <c r="H5698" s="1" t="s">
        <v>298</v>
      </c>
      <c r="I5698" s="1">
        <v>1.3</v>
      </c>
      <c r="J5698" s="1">
        <v>2023</v>
      </c>
      <c r="K5698" s="1">
        <v>110706</v>
      </c>
      <c r="L5698" s="1">
        <v>0</v>
      </c>
      <c r="M5698" s="1">
        <f t="array" ref="M5698">SUMPRODUCT(MAX(ISNUMBER(SEARCH('Class Rules'!$B$6:$B$85,$E5698))*ISNUMBER(SEARCH('Class Rules'!$C$6:$C$85,$F5698))*'Class Rules'!$A$6:$A$85))</f>
        <v>1</v>
      </c>
      <c r="N5698" s="1" t="str">
        <f t="array" ref="N5698">IF($M5698=0,'Class Rules'!$D$3,INDEX('Class Rules'!$D$6:$D$85,MATCH($M5698,'Class Rules'!$A$6:$A$85,0)))</f>
        <v>Freight LDV</v>
      </c>
      <c r="O5698" s="1" t="str">
        <f t="array" ref="O5698">IF(SUMPRODUCT(MAX(ISNUMBER(SEARCH(Fuel_Rules!$A$6:$A$30,$E5698))*ISNUMBER(SEARCH(Fuel_Rules!$B$6:$B$30,$F5698))*(Fuel_Rules!$A$6:$A$30&lt;&gt;"")))&gt;0,"Plug-in hybrid",IF($G5698="Diesel","Diesel","Gasoline"))</f>
        <v>Gasoline</v>
      </c>
    </row>
    <row r="5699" spans="1:15" ht="15" customHeight="1" x14ac:dyDescent="0.25">
      <c r="A5699" s="1">
        <v>2022</v>
      </c>
      <c r="B5699" s="1" t="s">
        <v>7830</v>
      </c>
      <c r="C5699" s="1" t="s">
        <v>1049</v>
      </c>
      <c r="D5699" s="1" t="s">
        <v>8094</v>
      </c>
      <c r="E5699" s="1" t="s">
        <v>915</v>
      </c>
      <c r="F5699" s="1" t="s">
        <v>1051</v>
      </c>
      <c r="G5699" s="1" t="s">
        <v>103</v>
      </c>
      <c r="H5699" s="1" t="s">
        <v>298</v>
      </c>
      <c r="I5699" s="1">
        <v>1.4</v>
      </c>
      <c r="J5699" s="1">
        <v>2023</v>
      </c>
      <c r="K5699" s="1">
        <v>106949</v>
      </c>
      <c r="L5699" s="1">
        <v>0</v>
      </c>
      <c r="M5699" s="1">
        <f t="array" ref="M5699">SUMPRODUCT(MAX(ISNUMBER(SEARCH('Class Rules'!$B$6:$B$85,$E5699))*ISNUMBER(SEARCH('Class Rules'!$C$6:$C$85,$F5699))*'Class Rules'!$A$6:$A$85))</f>
        <v>3</v>
      </c>
      <c r="N5699" s="1" t="str">
        <f t="array" ref="N5699">IF($M5699=0,'Class Rules'!$D$3,INDEX('Class Rules'!$D$6:$D$85,MATCH($M5699,'Class Rules'!$A$6:$A$85,0)))</f>
        <v>Freight LDV</v>
      </c>
      <c r="O5699" s="1" t="str">
        <f t="array" ref="O5699">IF(SUMPRODUCT(MAX(ISNUMBER(SEARCH(Fuel_Rules!$A$6:$A$30,$E5699))*ISNUMBER(SEARCH(Fuel_Rules!$B$6:$B$30,$F5699))*(Fuel_Rules!$A$6:$A$30&lt;&gt;"")))&gt;0,"Plug-in hybrid",IF($G5699="Diesel","Diesel","Gasoline"))</f>
        <v>Gasoline</v>
      </c>
    </row>
    <row r="5700" spans="1:15" ht="15" customHeight="1" x14ac:dyDescent="0.25">
      <c r="A5700" s="1">
        <v>2022</v>
      </c>
      <c r="B5700" s="1" t="s">
        <v>7830</v>
      </c>
      <c r="C5700" s="1" t="s">
        <v>1049</v>
      </c>
      <c r="D5700" s="1" t="s">
        <v>8095</v>
      </c>
      <c r="E5700" s="1" t="s">
        <v>915</v>
      </c>
      <c r="F5700" s="1" t="s">
        <v>1051</v>
      </c>
      <c r="G5700" s="1" t="s">
        <v>103</v>
      </c>
      <c r="H5700" s="1" t="s">
        <v>298</v>
      </c>
      <c r="I5700" s="1">
        <v>1.4</v>
      </c>
      <c r="J5700" s="1">
        <v>2023</v>
      </c>
      <c r="K5700" s="1">
        <v>99448</v>
      </c>
      <c r="L5700" s="1">
        <v>0</v>
      </c>
      <c r="M5700" s="1">
        <f t="array" ref="M5700">SUMPRODUCT(MAX(ISNUMBER(SEARCH('Class Rules'!$B$6:$B$85,$E5700))*ISNUMBER(SEARCH('Class Rules'!$C$6:$C$85,$F5700))*'Class Rules'!$A$6:$A$85))</f>
        <v>3</v>
      </c>
      <c r="N5700" s="1" t="str">
        <f t="array" ref="N5700">IF($M5700=0,'Class Rules'!$D$3,INDEX('Class Rules'!$D$6:$D$85,MATCH($M5700,'Class Rules'!$A$6:$A$85,0)))</f>
        <v>Freight LDV</v>
      </c>
      <c r="O5700" s="1" t="str">
        <f t="array" ref="O5700">IF(SUMPRODUCT(MAX(ISNUMBER(SEARCH(Fuel_Rules!$A$6:$A$30,$E5700))*ISNUMBER(SEARCH(Fuel_Rules!$B$6:$B$30,$F5700))*(Fuel_Rules!$A$6:$A$30&lt;&gt;"")))&gt;0,"Plug-in hybrid",IF($G5700="Diesel","Diesel","Gasoline"))</f>
        <v>Gasoline</v>
      </c>
    </row>
    <row r="5701" spans="1:15" ht="15" customHeight="1" x14ac:dyDescent="0.25">
      <c r="A5701" s="1">
        <v>2022</v>
      </c>
      <c r="B5701" s="1" t="s">
        <v>7830</v>
      </c>
      <c r="C5701" s="1" t="s">
        <v>1052</v>
      </c>
      <c r="D5701" s="1" t="s">
        <v>8096</v>
      </c>
      <c r="E5701" s="1" t="s">
        <v>915</v>
      </c>
      <c r="F5701" s="1" t="s">
        <v>1054</v>
      </c>
      <c r="G5701" s="1" t="s">
        <v>103</v>
      </c>
      <c r="H5701" s="1" t="s">
        <v>298</v>
      </c>
      <c r="I5701" s="1">
        <v>1.4</v>
      </c>
      <c r="J5701" s="1">
        <v>2023</v>
      </c>
      <c r="K5701" s="1">
        <v>74102</v>
      </c>
      <c r="L5701" s="1">
        <v>0</v>
      </c>
      <c r="M5701" s="1">
        <f t="array" ref="M5701">SUMPRODUCT(MAX(ISNUMBER(SEARCH('Class Rules'!$B$6:$B$85,$E5701))*ISNUMBER(SEARCH('Class Rules'!$C$6:$C$85,$F5701))*'Class Rules'!$A$6:$A$85))</f>
        <v>0</v>
      </c>
      <c r="N5701" s="1" t="str">
        <f t="array" ref="N5701">IF($M5701=0,'Class Rules'!$D$3,INDEX('Class Rules'!$D$6:$D$85,MATCH($M5701,'Class Rules'!$A$6:$A$85,0)))</f>
        <v>Passenger LDV</v>
      </c>
      <c r="O5701" s="1" t="str">
        <f t="array" ref="O5701">IF(SUMPRODUCT(MAX(ISNUMBER(SEARCH(Fuel_Rules!$A$6:$A$30,$E5701))*ISNUMBER(SEARCH(Fuel_Rules!$B$6:$B$30,$F5701))*(Fuel_Rules!$A$6:$A$30&lt;&gt;"")))&gt;0,"Plug-in hybrid",IF($G5701="Diesel","Diesel","Gasoline"))</f>
        <v>Gasoline</v>
      </c>
    </row>
    <row r="5702" spans="1:15" ht="15" customHeight="1" x14ac:dyDescent="0.25">
      <c r="A5702" s="1">
        <v>2022</v>
      </c>
      <c r="B5702" s="1" t="s">
        <v>7830</v>
      </c>
      <c r="C5702" s="1" t="s">
        <v>1055</v>
      </c>
      <c r="D5702" s="1" t="s">
        <v>8097</v>
      </c>
      <c r="E5702" s="1" t="s">
        <v>915</v>
      </c>
      <c r="F5702" s="1" t="s">
        <v>1057</v>
      </c>
      <c r="G5702" s="1" t="s">
        <v>103</v>
      </c>
      <c r="H5702" s="1" t="s">
        <v>298</v>
      </c>
      <c r="I5702" s="1">
        <v>1</v>
      </c>
      <c r="J5702" s="1">
        <v>2023</v>
      </c>
      <c r="K5702" s="1">
        <v>68280</v>
      </c>
      <c r="L5702" s="1">
        <v>0</v>
      </c>
      <c r="M5702" s="1">
        <f t="array" ref="M5702">SUMPRODUCT(MAX(ISNUMBER(SEARCH('Class Rules'!$B$6:$B$85,$E5702))*ISNUMBER(SEARCH('Class Rules'!$C$6:$C$85,$F5702))*'Class Rules'!$A$6:$A$85))</f>
        <v>0</v>
      </c>
      <c r="N5702" s="1" t="str">
        <f t="array" ref="N5702">IF($M5702=0,'Class Rules'!$D$3,INDEX('Class Rules'!$D$6:$D$85,MATCH($M5702,'Class Rules'!$A$6:$A$85,0)))</f>
        <v>Passenger LDV</v>
      </c>
      <c r="O5702" s="1" t="str">
        <f t="array" ref="O5702">IF(SUMPRODUCT(MAX(ISNUMBER(SEARCH(Fuel_Rules!$A$6:$A$30,$E5702))*ISNUMBER(SEARCH(Fuel_Rules!$B$6:$B$30,$F5702))*(Fuel_Rules!$A$6:$A$30&lt;&gt;"")))&gt;0,"Plug-in hybrid",IF($G5702="Diesel","Diesel","Gasoline"))</f>
        <v>Gasoline</v>
      </c>
    </row>
    <row r="5703" spans="1:15" ht="15" customHeight="1" x14ac:dyDescent="0.25">
      <c r="A5703" s="1">
        <v>2022</v>
      </c>
      <c r="B5703" s="1" t="s">
        <v>7830</v>
      </c>
      <c r="C5703" s="1" t="s">
        <v>1061</v>
      </c>
      <c r="D5703" s="1" t="s">
        <v>8098</v>
      </c>
      <c r="E5703" s="1" t="s">
        <v>915</v>
      </c>
      <c r="F5703" s="1" t="s">
        <v>1063</v>
      </c>
      <c r="G5703" s="1" t="s">
        <v>103</v>
      </c>
      <c r="H5703" s="1" t="s">
        <v>298</v>
      </c>
      <c r="I5703" s="1">
        <v>1</v>
      </c>
      <c r="J5703" s="1">
        <v>2023</v>
      </c>
      <c r="K5703" s="1">
        <v>68217</v>
      </c>
      <c r="L5703" s="1">
        <v>0</v>
      </c>
      <c r="M5703" s="1">
        <f t="array" ref="M5703">SUMPRODUCT(MAX(ISNUMBER(SEARCH('Class Rules'!$B$6:$B$85,$E5703))*ISNUMBER(SEARCH('Class Rules'!$C$6:$C$85,$F5703))*'Class Rules'!$A$6:$A$85))</f>
        <v>0</v>
      </c>
      <c r="N5703" s="1" t="str">
        <f t="array" ref="N5703">IF($M5703=0,'Class Rules'!$D$3,INDEX('Class Rules'!$D$6:$D$85,MATCH($M5703,'Class Rules'!$A$6:$A$85,0)))</f>
        <v>Passenger LDV</v>
      </c>
      <c r="O5703" s="1" t="str">
        <f t="array" ref="O5703">IF(SUMPRODUCT(MAX(ISNUMBER(SEARCH(Fuel_Rules!$A$6:$A$30,$E5703))*ISNUMBER(SEARCH(Fuel_Rules!$B$6:$B$30,$F5703))*(Fuel_Rules!$A$6:$A$30&lt;&gt;"")))&gt;0,"Plug-in hybrid",IF($G5703="Diesel","Diesel","Gasoline"))</f>
        <v>Gasoline</v>
      </c>
    </row>
    <row r="5704" spans="1:15" ht="15" customHeight="1" x14ac:dyDescent="0.25">
      <c r="A5704" s="1">
        <v>2022</v>
      </c>
      <c r="B5704" s="1" t="s">
        <v>7830</v>
      </c>
      <c r="C5704" s="1" t="s">
        <v>1061</v>
      </c>
      <c r="D5704" s="1" t="s">
        <v>8099</v>
      </c>
      <c r="E5704" s="1" t="s">
        <v>915</v>
      </c>
      <c r="F5704" s="1" t="s">
        <v>1063</v>
      </c>
      <c r="G5704" s="1" t="s">
        <v>103</v>
      </c>
      <c r="H5704" s="1" t="s">
        <v>298</v>
      </c>
      <c r="I5704" s="1">
        <v>1</v>
      </c>
      <c r="J5704" s="1">
        <v>2023</v>
      </c>
      <c r="K5704" s="1">
        <v>65784</v>
      </c>
      <c r="L5704" s="1">
        <v>0</v>
      </c>
      <c r="M5704" s="1">
        <f t="array" ref="M5704">SUMPRODUCT(MAX(ISNUMBER(SEARCH('Class Rules'!$B$6:$B$85,$E5704))*ISNUMBER(SEARCH('Class Rules'!$C$6:$C$85,$F5704))*'Class Rules'!$A$6:$A$85))</f>
        <v>0</v>
      </c>
      <c r="N5704" s="1" t="str">
        <f t="array" ref="N5704">IF($M5704=0,'Class Rules'!$D$3,INDEX('Class Rules'!$D$6:$D$85,MATCH($M5704,'Class Rules'!$A$6:$A$85,0)))</f>
        <v>Passenger LDV</v>
      </c>
      <c r="O5704" s="1" t="str">
        <f t="array" ref="O5704">IF(SUMPRODUCT(MAX(ISNUMBER(SEARCH(Fuel_Rules!$A$6:$A$30,$E5704))*ISNUMBER(SEARCH(Fuel_Rules!$B$6:$B$30,$F5704))*(Fuel_Rules!$A$6:$A$30&lt;&gt;"")))&gt;0,"Plug-in hybrid",IF($G5704="Diesel","Diesel","Gasoline"))</f>
        <v>Gasoline</v>
      </c>
    </row>
    <row r="5705" spans="1:15" ht="15" customHeight="1" x14ac:dyDescent="0.25">
      <c r="A5705" s="1">
        <v>2022</v>
      </c>
      <c r="B5705" s="1" t="s">
        <v>7830</v>
      </c>
      <c r="C5705" s="1" t="s">
        <v>1064</v>
      </c>
      <c r="D5705" s="1" t="s">
        <v>8100</v>
      </c>
      <c r="E5705" s="1" t="s">
        <v>915</v>
      </c>
      <c r="F5705" s="1" t="s">
        <v>1066</v>
      </c>
      <c r="G5705" s="1" t="s">
        <v>103</v>
      </c>
      <c r="H5705" s="1" t="s">
        <v>437</v>
      </c>
      <c r="I5705" s="1">
        <v>1.3</v>
      </c>
      <c r="J5705" s="1">
        <v>2023</v>
      </c>
      <c r="K5705" s="1">
        <v>139933</v>
      </c>
      <c r="L5705" s="1">
        <v>0</v>
      </c>
      <c r="M5705" s="1">
        <f t="array" ref="M5705">SUMPRODUCT(MAX(ISNUMBER(SEARCH('Class Rules'!$B$6:$B$85,$E5705))*ISNUMBER(SEARCH('Class Rules'!$C$6:$C$85,$F5705))*'Class Rules'!$A$6:$A$85))</f>
        <v>2</v>
      </c>
      <c r="N5705" s="1" t="str">
        <f t="array" ref="N5705">IF($M5705=0,'Class Rules'!$D$3,INDEX('Class Rules'!$D$6:$D$85,MATCH($M5705,'Class Rules'!$A$6:$A$85,0)))</f>
        <v>Freight LDV</v>
      </c>
      <c r="O5705" s="1" t="str">
        <f t="array" ref="O5705">IF(SUMPRODUCT(MAX(ISNUMBER(SEARCH(Fuel_Rules!$A$6:$A$30,$E5705))*ISNUMBER(SEARCH(Fuel_Rules!$B$6:$B$30,$F5705))*(Fuel_Rules!$A$6:$A$30&lt;&gt;"")))&gt;0,"Plug-in hybrid",IF($G5705="Diesel","Diesel","Gasoline"))</f>
        <v>Gasoline</v>
      </c>
    </row>
    <row r="5706" spans="1:15" ht="15" customHeight="1" x14ac:dyDescent="0.25">
      <c r="A5706" s="1">
        <v>2022</v>
      </c>
      <c r="B5706" s="1" t="s">
        <v>7830</v>
      </c>
      <c r="C5706" s="1" t="s">
        <v>1067</v>
      </c>
      <c r="D5706" s="1" t="s">
        <v>8101</v>
      </c>
      <c r="E5706" s="1" t="s">
        <v>915</v>
      </c>
      <c r="F5706" s="1" t="s">
        <v>1069</v>
      </c>
      <c r="G5706" s="1" t="s">
        <v>103</v>
      </c>
      <c r="H5706" s="1" t="s">
        <v>437</v>
      </c>
      <c r="I5706" s="1">
        <v>1.3</v>
      </c>
      <c r="J5706" s="1">
        <v>2023</v>
      </c>
      <c r="K5706" s="1">
        <v>151270</v>
      </c>
      <c r="L5706" s="1">
        <v>0</v>
      </c>
      <c r="M5706" s="1">
        <f t="array" ref="M5706">SUMPRODUCT(MAX(ISNUMBER(SEARCH('Class Rules'!$B$6:$B$85,$E5706))*ISNUMBER(SEARCH('Class Rules'!$C$6:$C$85,$F5706))*'Class Rules'!$A$6:$A$85))</f>
        <v>2</v>
      </c>
      <c r="N5706" s="1" t="str">
        <f t="array" ref="N5706">IF($M5706=0,'Class Rules'!$D$3,INDEX('Class Rules'!$D$6:$D$85,MATCH($M5706,'Class Rules'!$A$6:$A$85,0)))</f>
        <v>Freight LDV</v>
      </c>
      <c r="O5706" s="1" t="str">
        <f t="array" ref="O5706">IF(SUMPRODUCT(MAX(ISNUMBER(SEARCH(Fuel_Rules!$A$6:$A$30,$E5706))*ISNUMBER(SEARCH(Fuel_Rules!$B$6:$B$30,$F5706))*(Fuel_Rules!$A$6:$A$30&lt;&gt;"")))&gt;0,"Plug-in hybrid",IF($G5706="Diesel","Diesel","Gasoline"))</f>
        <v>Gasoline</v>
      </c>
    </row>
    <row r="5707" spans="1:15" ht="15" customHeight="1" x14ac:dyDescent="0.25">
      <c r="A5707" s="1">
        <v>2022</v>
      </c>
      <c r="B5707" s="1" t="s">
        <v>7830</v>
      </c>
      <c r="C5707" s="1" t="s">
        <v>1070</v>
      </c>
      <c r="D5707" s="1" t="s">
        <v>8102</v>
      </c>
      <c r="E5707" s="1" t="s">
        <v>915</v>
      </c>
      <c r="F5707" s="1" t="s">
        <v>1072</v>
      </c>
      <c r="G5707" s="1" t="s">
        <v>103</v>
      </c>
      <c r="H5707" s="1" t="s">
        <v>437</v>
      </c>
      <c r="I5707" s="1">
        <v>1.3</v>
      </c>
      <c r="J5707" s="1">
        <v>2023</v>
      </c>
      <c r="K5707" s="1">
        <v>168664</v>
      </c>
      <c r="L5707" s="1">
        <v>0</v>
      </c>
      <c r="M5707" s="1">
        <f t="array" ref="M5707">SUMPRODUCT(MAX(ISNUMBER(SEARCH('Class Rules'!$B$6:$B$85,$E5707))*ISNUMBER(SEARCH('Class Rules'!$C$6:$C$85,$F5707))*'Class Rules'!$A$6:$A$85))</f>
        <v>2</v>
      </c>
      <c r="N5707" s="1" t="str">
        <f t="array" ref="N5707">IF($M5707=0,'Class Rules'!$D$3,INDEX('Class Rules'!$D$6:$D$85,MATCH($M5707,'Class Rules'!$A$6:$A$85,0)))</f>
        <v>Freight LDV</v>
      </c>
      <c r="O5707" s="1" t="str">
        <f t="array" ref="O5707">IF(SUMPRODUCT(MAX(ISNUMBER(SEARCH(Fuel_Rules!$A$6:$A$30,$E5707))*ISNUMBER(SEARCH(Fuel_Rules!$B$6:$B$30,$F5707))*(Fuel_Rules!$A$6:$A$30&lt;&gt;"")))&gt;0,"Plug-in hybrid",IF($G5707="Diesel","Diesel","Gasoline"))</f>
        <v>Gasoline</v>
      </c>
    </row>
    <row r="5708" spans="1:15" ht="15" customHeight="1" x14ac:dyDescent="0.25">
      <c r="A5708" s="1">
        <v>2022</v>
      </c>
      <c r="B5708" s="1" t="s">
        <v>7830</v>
      </c>
      <c r="C5708" s="1" t="s">
        <v>1073</v>
      </c>
      <c r="D5708" s="1" t="s">
        <v>8103</v>
      </c>
      <c r="E5708" s="1" t="s">
        <v>915</v>
      </c>
      <c r="F5708" s="1" t="s">
        <v>1075</v>
      </c>
      <c r="G5708" s="1" t="s">
        <v>103</v>
      </c>
      <c r="H5708" s="1" t="s">
        <v>298</v>
      </c>
      <c r="I5708" s="1">
        <v>1.3</v>
      </c>
      <c r="J5708" s="1">
        <v>2023</v>
      </c>
      <c r="K5708" s="1">
        <v>83777</v>
      </c>
      <c r="L5708" s="1">
        <v>0</v>
      </c>
      <c r="M5708" s="1">
        <f t="array" ref="M5708">SUMPRODUCT(MAX(ISNUMBER(SEARCH('Class Rules'!$B$6:$B$85,$E5708))*ISNUMBER(SEARCH('Class Rules'!$C$6:$C$85,$F5708))*'Class Rules'!$A$6:$A$85))</f>
        <v>0</v>
      </c>
      <c r="N5708" s="1" t="str">
        <f t="array" ref="N5708">IF($M5708=0,'Class Rules'!$D$3,INDEX('Class Rules'!$D$6:$D$85,MATCH($M5708,'Class Rules'!$A$6:$A$85,0)))</f>
        <v>Passenger LDV</v>
      </c>
      <c r="O5708" s="1" t="str">
        <f t="array" ref="O5708">IF(SUMPRODUCT(MAX(ISNUMBER(SEARCH(Fuel_Rules!$A$6:$A$30,$E5708))*ISNUMBER(SEARCH(Fuel_Rules!$B$6:$B$30,$F5708))*(Fuel_Rules!$A$6:$A$30&lt;&gt;"")))&gt;0,"Plug-in hybrid",IF($G5708="Diesel","Diesel","Gasoline"))</f>
        <v>Gasoline</v>
      </c>
    </row>
    <row r="5709" spans="1:15" ht="15" customHeight="1" x14ac:dyDescent="0.25">
      <c r="A5709" s="1">
        <v>2022</v>
      </c>
      <c r="B5709" s="1" t="s">
        <v>7830</v>
      </c>
      <c r="C5709" s="1" t="s">
        <v>1076</v>
      </c>
      <c r="D5709" s="1" t="s">
        <v>8104</v>
      </c>
      <c r="E5709" s="1" t="s">
        <v>915</v>
      </c>
      <c r="F5709" s="1" t="s">
        <v>1078</v>
      </c>
      <c r="G5709" s="1" t="s">
        <v>103</v>
      </c>
      <c r="H5709" s="1" t="s">
        <v>437</v>
      </c>
      <c r="I5709" s="1">
        <v>1</v>
      </c>
      <c r="J5709" s="1">
        <v>2023</v>
      </c>
      <c r="K5709" s="1">
        <v>118516</v>
      </c>
      <c r="L5709" s="1">
        <v>0</v>
      </c>
      <c r="M5709" s="1">
        <f t="array" ref="M5709">SUMPRODUCT(MAX(ISNUMBER(SEARCH('Class Rules'!$B$6:$B$85,$E5709))*ISNUMBER(SEARCH('Class Rules'!$C$6:$C$85,$F5709))*'Class Rules'!$A$6:$A$85))</f>
        <v>0</v>
      </c>
      <c r="N5709" s="1" t="str">
        <f t="array" ref="N5709">IF($M5709=0,'Class Rules'!$D$3,INDEX('Class Rules'!$D$6:$D$85,MATCH($M5709,'Class Rules'!$A$6:$A$85,0)))</f>
        <v>Passenger LDV</v>
      </c>
      <c r="O5709" s="1" t="str">
        <f t="array" ref="O5709">IF(SUMPRODUCT(MAX(ISNUMBER(SEARCH(Fuel_Rules!$A$6:$A$30,$E5709))*ISNUMBER(SEARCH(Fuel_Rules!$B$6:$B$30,$F5709))*(Fuel_Rules!$A$6:$A$30&lt;&gt;"")))&gt;0,"Plug-in hybrid",IF($G5709="Diesel","Diesel","Gasoline"))</f>
        <v>Gasoline</v>
      </c>
    </row>
    <row r="5710" spans="1:15" ht="15" customHeight="1" x14ac:dyDescent="0.25">
      <c r="A5710" s="1">
        <v>2022</v>
      </c>
      <c r="B5710" s="1" t="s">
        <v>7830</v>
      </c>
      <c r="C5710" s="1" t="s">
        <v>1079</v>
      </c>
      <c r="D5710" s="1" t="s">
        <v>8105</v>
      </c>
      <c r="E5710" s="1" t="s">
        <v>915</v>
      </c>
      <c r="F5710" s="1" t="s">
        <v>1081</v>
      </c>
      <c r="G5710" s="1" t="s">
        <v>103</v>
      </c>
      <c r="H5710" s="1" t="s">
        <v>437</v>
      </c>
      <c r="I5710" s="1">
        <v>1</v>
      </c>
      <c r="J5710" s="1">
        <v>2023</v>
      </c>
      <c r="K5710" s="1">
        <v>114056</v>
      </c>
      <c r="L5710" s="1">
        <v>0</v>
      </c>
      <c r="M5710" s="1">
        <f t="array" ref="M5710">SUMPRODUCT(MAX(ISNUMBER(SEARCH('Class Rules'!$B$6:$B$85,$E5710))*ISNUMBER(SEARCH('Class Rules'!$C$6:$C$85,$F5710))*'Class Rules'!$A$6:$A$85))</f>
        <v>0</v>
      </c>
      <c r="N5710" s="1" t="str">
        <f t="array" ref="N5710">IF($M5710=0,'Class Rules'!$D$3,INDEX('Class Rules'!$D$6:$D$85,MATCH($M5710,'Class Rules'!$A$6:$A$85,0)))</f>
        <v>Passenger LDV</v>
      </c>
      <c r="O5710" s="1" t="str">
        <f t="array" ref="O5710">IF(SUMPRODUCT(MAX(ISNUMBER(SEARCH(Fuel_Rules!$A$6:$A$30,$E5710))*ISNUMBER(SEARCH(Fuel_Rules!$B$6:$B$30,$F5710))*(Fuel_Rules!$A$6:$A$30&lt;&gt;"")))&gt;0,"Plug-in hybrid",IF($G5710="Diesel","Diesel","Gasoline"))</f>
        <v>Gasoline</v>
      </c>
    </row>
    <row r="5711" spans="1:15" ht="15" customHeight="1" x14ac:dyDescent="0.25">
      <c r="A5711" s="1">
        <v>2022</v>
      </c>
      <c r="B5711" s="1" t="s">
        <v>7830</v>
      </c>
      <c r="C5711" s="1" t="s">
        <v>1082</v>
      </c>
      <c r="D5711" s="1" t="s">
        <v>8106</v>
      </c>
      <c r="E5711" s="1" t="s">
        <v>915</v>
      </c>
      <c r="F5711" s="1" t="s">
        <v>1084</v>
      </c>
      <c r="G5711" s="1" t="s">
        <v>103</v>
      </c>
      <c r="H5711" s="1" t="s">
        <v>437</v>
      </c>
      <c r="I5711" s="1">
        <v>1.3</v>
      </c>
      <c r="J5711" s="1">
        <v>2023</v>
      </c>
      <c r="K5711" s="1">
        <v>105639</v>
      </c>
      <c r="L5711" s="1">
        <v>0</v>
      </c>
      <c r="M5711" s="1">
        <f t="array" ref="M5711">SUMPRODUCT(MAX(ISNUMBER(SEARCH('Class Rules'!$B$6:$B$85,$E5711))*ISNUMBER(SEARCH('Class Rules'!$C$6:$C$85,$F5711))*'Class Rules'!$A$6:$A$85))</f>
        <v>0</v>
      </c>
      <c r="N5711" s="1" t="str">
        <f t="array" ref="N5711">IF($M5711=0,'Class Rules'!$D$3,INDEX('Class Rules'!$D$6:$D$85,MATCH($M5711,'Class Rules'!$A$6:$A$85,0)))</f>
        <v>Passenger LDV</v>
      </c>
      <c r="O5711" s="1" t="str">
        <f t="array" ref="O5711">IF(SUMPRODUCT(MAX(ISNUMBER(SEARCH(Fuel_Rules!$A$6:$A$30,$E5711))*ISNUMBER(SEARCH(Fuel_Rules!$B$6:$B$30,$F5711))*(Fuel_Rules!$A$6:$A$30&lt;&gt;"")))&gt;0,"Plug-in hybrid",IF($G5711="Diesel","Diesel","Gasoline"))</f>
        <v>Gasoline</v>
      </c>
    </row>
    <row r="5712" spans="1:15" ht="15" customHeight="1" x14ac:dyDescent="0.25">
      <c r="A5712" s="1">
        <v>2022</v>
      </c>
      <c r="B5712" s="1" t="s">
        <v>7830</v>
      </c>
      <c r="C5712" s="1" t="s">
        <v>1085</v>
      </c>
      <c r="D5712" s="1" t="s">
        <v>8107</v>
      </c>
      <c r="E5712" s="1" t="s">
        <v>915</v>
      </c>
      <c r="F5712" s="1" t="s">
        <v>1087</v>
      </c>
      <c r="G5712" s="1" t="s">
        <v>103</v>
      </c>
      <c r="H5712" s="1" t="s">
        <v>298</v>
      </c>
      <c r="I5712" s="1">
        <v>1.3</v>
      </c>
      <c r="J5712" s="1">
        <v>2023</v>
      </c>
      <c r="K5712" s="1">
        <v>97789</v>
      </c>
      <c r="L5712" s="1">
        <v>0</v>
      </c>
      <c r="M5712" s="1">
        <f t="array" ref="M5712">SUMPRODUCT(MAX(ISNUMBER(SEARCH('Class Rules'!$B$6:$B$85,$E5712))*ISNUMBER(SEARCH('Class Rules'!$C$6:$C$85,$F5712))*'Class Rules'!$A$6:$A$85))</f>
        <v>0</v>
      </c>
      <c r="N5712" s="1" t="str">
        <f t="array" ref="N5712">IF($M5712=0,'Class Rules'!$D$3,INDEX('Class Rules'!$D$6:$D$85,MATCH($M5712,'Class Rules'!$A$6:$A$85,0)))</f>
        <v>Passenger LDV</v>
      </c>
      <c r="O5712" s="1" t="str">
        <f t="array" ref="O5712">IF(SUMPRODUCT(MAX(ISNUMBER(SEARCH(Fuel_Rules!$A$6:$A$30,$E5712))*ISNUMBER(SEARCH(Fuel_Rules!$B$6:$B$30,$F5712))*(Fuel_Rules!$A$6:$A$30&lt;&gt;"")))&gt;0,"Plug-in hybrid",IF($G5712="Diesel","Diesel","Gasoline"))</f>
        <v>Gasoline</v>
      </c>
    </row>
    <row r="5713" spans="1:15" ht="15" customHeight="1" x14ac:dyDescent="0.25">
      <c r="A5713" s="1">
        <v>2022</v>
      </c>
      <c r="B5713" s="1" t="s">
        <v>7830</v>
      </c>
      <c r="C5713" s="1" t="s">
        <v>1088</v>
      </c>
      <c r="D5713" s="1" t="s">
        <v>8108</v>
      </c>
      <c r="E5713" s="1" t="s">
        <v>915</v>
      </c>
      <c r="F5713" s="1" t="s">
        <v>1090</v>
      </c>
      <c r="G5713" s="1" t="s">
        <v>103</v>
      </c>
      <c r="H5713" s="1" t="s">
        <v>437</v>
      </c>
      <c r="I5713" s="1">
        <v>1</v>
      </c>
      <c r="J5713" s="1">
        <v>2023</v>
      </c>
      <c r="K5713" s="1">
        <v>130828</v>
      </c>
      <c r="L5713" s="1">
        <v>0</v>
      </c>
      <c r="M5713" s="1">
        <f t="array" ref="M5713">SUMPRODUCT(MAX(ISNUMBER(SEARCH('Class Rules'!$B$6:$B$85,$E5713))*ISNUMBER(SEARCH('Class Rules'!$C$6:$C$85,$F5713))*'Class Rules'!$A$6:$A$85))</f>
        <v>0</v>
      </c>
      <c r="N5713" s="1" t="str">
        <f t="array" ref="N5713">IF($M5713=0,'Class Rules'!$D$3,INDEX('Class Rules'!$D$6:$D$85,MATCH($M5713,'Class Rules'!$A$6:$A$85,0)))</f>
        <v>Passenger LDV</v>
      </c>
      <c r="O5713" s="1" t="str">
        <f t="array" ref="O5713">IF(SUMPRODUCT(MAX(ISNUMBER(SEARCH(Fuel_Rules!$A$6:$A$30,$E5713))*ISNUMBER(SEARCH(Fuel_Rules!$B$6:$B$30,$F5713))*(Fuel_Rules!$A$6:$A$30&lt;&gt;"")))&gt;0,"Plug-in hybrid",IF($G5713="Diesel","Diesel","Gasoline"))</f>
        <v>Gasoline</v>
      </c>
    </row>
    <row r="5714" spans="1:15" ht="15" customHeight="1" x14ac:dyDescent="0.25">
      <c r="A5714" s="1">
        <v>2022</v>
      </c>
      <c r="B5714" s="1" t="s">
        <v>7830</v>
      </c>
      <c r="C5714" s="1" t="s">
        <v>3396</v>
      </c>
      <c r="D5714" s="1" t="s">
        <v>8109</v>
      </c>
      <c r="E5714" s="1" t="s">
        <v>915</v>
      </c>
      <c r="F5714" s="1" t="s">
        <v>3398</v>
      </c>
      <c r="G5714" s="1" t="s">
        <v>103</v>
      </c>
      <c r="H5714" s="1" t="s">
        <v>298</v>
      </c>
      <c r="I5714" s="1">
        <v>1</v>
      </c>
      <c r="J5714" s="1">
        <v>2023</v>
      </c>
      <c r="K5714" s="1">
        <v>88757</v>
      </c>
      <c r="L5714" s="1">
        <v>0</v>
      </c>
      <c r="M5714" s="1">
        <f t="array" ref="M5714">SUMPRODUCT(MAX(ISNUMBER(SEARCH('Class Rules'!$B$6:$B$85,$E5714))*ISNUMBER(SEARCH('Class Rules'!$C$6:$C$85,$F5714))*'Class Rules'!$A$6:$A$85))</f>
        <v>0</v>
      </c>
      <c r="N5714" s="1" t="str">
        <f t="array" ref="N5714">IF($M5714=0,'Class Rules'!$D$3,INDEX('Class Rules'!$D$6:$D$85,MATCH($M5714,'Class Rules'!$A$6:$A$85,0)))</f>
        <v>Passenger LDV</v>
      </c>
      <c r="O5714" s="1" t="str">
        <f t="array" ref="O5714">IF(SUMPRODUCT(MAX(ISNUMBER(SEARCH(Fuel_Rules!$A$6:$A$30,$E5714))*ISNUMBER(SEARCH(Fuel_Rules!$B$6:$B$30,$F5714))*(Fuel_Rules!$A$6:$A$30&lt;&gt;"")))&gt;0,"Plug-in hybrid",IF($G5714="Diesel","Diesel","Gasoline"))</f>
        <v>Gasoline</v>
      </c>
    </row>
    <row r="5715" spans="1:15" ht="15" customHeight="1" x14ac:dyDescent="0.25">
      <c r="A5715" s="1">
        <v>2022</v>
      </c>
      <c r="B5715" s="1" t="s">
        <v>7830</v>
      </c>
      <c r="C5715" s="1" t="s">
        <v>3399</v>
      </c>
      <c r="D5715" s="1" t="s">
        <v>8110</v>
      </c>
      <c r="E5715" s="1" t="s">
        <v>915</v>
      </c>
      <c r="F5715" s="1" t="s">
        <v>3401</v>
      </c>
      <c r="G5715" s="1" t="s">
        <v>103</v>
      </c>
      <c r="H5715" s="1" t="s">
        <v>437</v>
      </c>
      <c r="I5715" s="1">
        <v>1.3</v>
      </c>
      <c r="J5715" s="1">
        <v>2023</v>
      </c>
      <c r="K5715" s="1">
        <v>127151</v>
      </c>
      <c r="L5715" s="1">
        <v>0</v>
      </c>
      <c r="M5715" s="1">
        <f t="array" ref="M5715">SUMPRODUCT(MAX(ISNUMBER(SEARCH('Class Rules'!$B$6:$B$85,$E5715))*ISNUMBER(SEARCH('Class Rules'!$C$6:$C$85,$F5715))*'Class Rules'!$A$6:$A$85))</f>
        <v>1</v>
      </c>
      <c r="N5715" s="1" t="str">
        <f t="array" ref="N5715">IF($M5715=0,'Class Rules'!$D$3,INDEX('Class Rules'!$D$6:$D$85,MATCH($M5715,'Class Rules'!$A$6:$A$85,0)))</f>
        <v>Freight LDV</v>
      </c>
      <c r="O5715" s="1" t="str">
        <f t="array" ref="O5715">IF(SUMPRODUCT(MAX(ISNUMBER(SEARCH(Fuel_Rules!$A$6:$A$30,$E5715))*ISNUMBER(SEARCH(Fuel_Rules!$B$6:$B$30,$F5715))*(Fuel_Rules!$A$6:$A$30&lt;&gt;"")))&gt;0,"Plug-in hybrid",IF($G5715="Diesel","Diesel","Gasoline"))</f>
        <v>Gasoline</v>
      </c>
    </row>
    <row r="5716" spans="1:15" ht="15" customHeight="1" x14ac:dyDescent="0.25">
      <c r="A5716" s="1">
        <v>2022</v>
      </c>
      <c r="B5716" s="1" t="s">
        <v>7830</v>
      </c>
      <c r="C5716" s="1" t="s">
        <v>3402</v>
      </c>
      <c r="D5716" s="1" t="s">
        <v>8111</v>
      </c>
      <c r="E5716" s="1" t="s">
        <v>915</v>
      </c>
      <c r="F5716" s="1" t="s">
        <v>3404</v>
      </c>
      <c r="G5716" s="1" t="s">
        <v>103</v>
      </c>
      <c r="H5716" s="1" t="s">
        <v>437</v>
      </c>
      <c r="I5716" s="1">
        <v>1.3</v>
      </c>
      <c r="J5716" s="1">
        <v>2023</v>
      </c>
      <c r="K5716" s="1">
        <v>122310</v>
      </c>
      <c r="L5716" s="1">
        <v>0</v>
      </c>
      <c r="M5716" s="1">
        <f t="array" ref="M5716">SUMPRODUCT(MAX(ISNUMBER(SEARCH('Class Rules'!$B$6:$B$85,$E5716))*ISNUMBER(SEARCH('Class Rules'!$C$6:$C$85,$F5716))*'Class Rules'!$A$6:$A$85))</f>
        <v>1</v>
      </c>
      <c r="N5716" s="1" t="str">
        <f t="array" ref="N5716">IF($M5716=0,'Class Rules'!$D$3,INDEX('Class Rules'!$D$6:$D$85,MATCH($M5716,'Class Rules'!$A$6:$A$85,0)))</f>
        <v>Freight LDV</v>
      </c>
      <c r="O5716" s="1" t="str">
        <f t="array" ref="O5716">IF(SUMPRODUCT(MAX(ISNUMBER(SEARCH(Fuel_Rules!$A$6:$A$30,$E5716))*ISNUMBER(SEARCH(Fuel_Rules!$B$6:$B$30,$F5716))*(Fuel_Rules!$A$6:$A$30&lt;&gt;"")))&gt;0,"Plug-in hybrid",IF($G5716="Diesel","Diesel","Gasoline"))</f>
        <v>Gasoline</v>
      </c>
    </row>
    <row r="5717" spans="1:15" ht="15" customHeight="1" x14ac:dyDescent="0.25">
      <c r="A5717" s="1">
        <v>2022</v>
      </c>
      <c r="B5717" s="1" t="s">
        <v>7830</v>
      </c>
      <c r="C5717" s="1" t="s">
        <v>1091</v>
      </c>
      <c r="D5717" s="1" t="s">
        <v>8112</v>
      </c>
      <c r="E5717" s="1" t="s">
        <v>1093</v>
      </c>
      <c r="F5717" s="1" t="s">
        <v>1094</v>
      </c>
      <c r="G5717" s="1" t="s">
        <v>103</v>
      </c>
      <c r="H5717" s="1" t="s">
        <v>298</v>
      </c>
      <c r="I5717" s="1">
        <v>1.6</v>
      </c>
      <c r="J5717" s="1">
        <v>2023</v>
      </c>
      <c r="K5717" s="1">
        <v>77240</v>
      </c>
      <c r="L5717" s="1">
        <v>0</v>
      </c>
      <c r="M5717" s="1">
        <f t="array" ref="M5717">SUMPRODUCT(MAX(ISNUMBER(SEARCH('Class Rules'!$B$6:$B$85,$E5717))*ISNUMBER(SEARCH('Class Rules'!$C$6:$C$85,$F5717))*'Class Rules'!$A$6:$A$85))</f>
        <v>0</v>
      </c>
      <c r="N5717" s="1" t="str">
        <f t="array" ref="N5717">IF($M5717=0,'Class Rules'!$D$3,INDEX('Class Rules'!$D$6:$D$85,MATCH($M5717,'Class Rules'!$A$6:$A$85,0)))</f>
        <v>Passenger LDV</v>
      </c>
      <c r="O5717" s="1" t="str">
        <f t="array" ref="O5717">IF(SUMPRODUCT(MAX(ISNUMBER(SEARCH(Fuel_Rules!$A$6:$A$30,$E5717))*ISNUMBER(SEARCH(Fuel_Rules!$B$6:$B$30,$F5717))*(Fuel_Rules!$A$6:$A$30&lt;&gt;"")))&gt;0,"Plug-in hybrid",IF($G5717="Diesel","Diesel","Gasoline"))</f>
        <v>Gasoline</v>
      </c>
    </row>
    <row r="5718" spans="1:15" ht="15" customHeight="1" x14ac:dyDescent="0.25">
      <c r="A5718" s="1">
        <v>2022</v>
      </c>
      <c r="B5718" s="1" t="s">
        <v>7830</v>
      </c>
      <c r="C5718" s="1" t="s">
        <v>1095</v>
      </c>
      <c r="D5718" s="1" t="s">
        <v>8113</v>
      </c>
      <c r="E5718" s="1" t="s">
        <v>1093</v>
      </c>
      <c r="F5718" s="1" t="s">
        <v>1097</v>
      </c>
      <c r="G5718" s="1" t="s">
        <v>103</v>
      </c>
      <c r="H5718" s="1" t="s">
        <v>298</v>
      </c>
      <c r="I5718" s="1">
        <v>1.8</v>
      </c>
      <c r="J5718" s="1">
        <v>2023</v>
      </c>
      <c r="K5718" s="1">
        <v>89680</v>
      </c>
      <c r="L5718" s="1">
        <v>0</v>
      </c>
      <c r="M5718" s="1">
        <f t="array" ref="M5718">SUMPRODUCT(MAX(ISNUMBER(SEARCH('Class Rules'!$B$6:$B$85,$E5718))*ISNUMBER(SEARCH('Class Rules'!$C$6:$C$85,$F5718))*'Class Rules'!$A$6:$A$85))</f>
        <v>0</v>
      </c>
      <c r="N5718" s="1" t="str">
        <f t="array" ref="N5718">IF($M5718=0,'Class Rules'!$D$3,INDEX('Class Rules'!$D$6:$D$85,MATCH($M5718,'Class Rules'!$A$6:$A$85,0)))</f>
        <v>Passenger LDV</v>
      </c>
      <c r="O5718" s="1" t="str">
        <f t="array" ref="O5718">IF(SUMPRODUCT(MAX(ISNUMBER(SEARCH(Fuel_Rules!$A$6:$A$30,$E5718))*ISNUMBER(SEARCH(Fuel_Rules!$B$6:$B$30,$F5718))*(Fuel_Rules!$A$6:$A$30&lt;&gt;"")))&gt;0,"Plug-in hybrid",IF($G5718="Diesel","Diesel","Gasoline"))</f>
        <v>Gasoline</v>
      </c>
    </row>
    <row r="5719" spans="1:15" ht="15" customHeight="1" x14ac:dyDescent="0.25">
      <c r="A5719" s="1">
        <v>2022</v>
      </c>
      <c r="B5719" s="1" t="s">
        <v>7830</v>
      </c>
      <c r="C5719" s="1" t="s">
        <v>1098</v>
      </c>
      <c r="D5719" s="1" t="s">
        <v>8114</v>
      </c>
      <c r="E5719" s="1" t="s">
        <v>1093</v>
      </c>
      <c r="F5719" s="1" t="s">
        <v>1100</v>
      </c>
      <c r="G5719" s="1" t="s">
        <v>103</v>
      </c>
      <c r="H5719" s="1" t="s">
        <v>298</v>
      </c>
      <c r="I5719" s="1">
        <v>1.8</v>
      </c>
      <c r="J5719" s="1">
        <v>2023</v>
      </c>
      <c r="K5719" s="1">
        <v>94115</v>
      </c>
      <c r="L5719" s="1">
        <v>0</v>
      </c>
      <c r="M5719" s="1">
        <f t="array" ref="M5719">SUMPRODUCT(MAX(ISNUMBER(SEARCH('Class Rules'!$B$6:$B$85,$E5719))*ISNUMBER(SEARCH('Class Rules'!$C$6:$C$85,$F5719))*'Class Rules'!$A$6:$A$85))</f>
        <v>0</v>
      </c>
      <c r="N5719" s="1" t="str">
        <f t="array" ref="N5719">IF($M5719=0,'Class Rules'!$D$3,INDEX('Class Rules'!$D$6:$D$85,MATCH($M5719,'Class Rules'!$A$6:$A$85,0)))</f>
        <v>Passenger LDV</v>
      </c>
      <c r="O5719" s="1" t="str">
        <f t="array" ref="O5719">IF(SUMPRODUCT(MAX(ISNUMBER(SEARCH(Fuel_Rules!$A$6:$A$30,$E5719))*ISNUMBER(SEARCH(Fuel_Rules!$B$6:$B$30,$F5719))*(Fuel_Rules!$A$6:$A$30&lt;&gt;"")))&gt;0,"Plug-in hybrid",IF($G5719="Diesel","Diesel","Gasoline"))</f>
        <v>Gasoline</v>
      </c>
    </row>
    <row r="5720" spans="1:15" ht="15" customHeight="1" x14ac:dyDescent="0.25">
      <c r="A5720" s="1">
        <v>2022</v>
      </c>
      <c r="B5720" s="1" t="s">
        <v>7830</v>
      </c>
      <c r="C5720" s="1" t="s">
        <v>1101</v>
      </c>
      <c r="D5720" s="1" t="s">
        <v>8115</v>
      </c>
      <c r="E5720" s="1" t="s">
        <v>1103</v>
      </c>
      <c r="F5720" s="1" t="s">
        <v>1104</v>
      </c>
      <c r="G5720" s="1" t="s">
        <v>105</v>
      </c>
      <c r="H5720" s="1" t="s">
        <v>437</v>
      </c>
      <c r="I5720" s="1">
        <v>3.2</v>
      </c>
      <c r="J5720" s="1">
        <v>2023</v>
      </c>
      <c r="K5720" s="1">
        <v>284192</v>
      </c>
      <c r="L5720" s="1">
        <v>0</v>
      </c>
      <c r="M5720" s="1">
        <f t="array" ref="M5720">SUMPRODUCT(MAX(ISNUMBER(SEARCH('Class Rules'!$B$6:$B$85,$E5720))*ISNUMBER(SEARCH('Class Rules'!$C$6:$C$85,$F5720))*'Class Rules'!$A$6:$A$85))</f>
        <v>9</v>
      </c>
      <c r="N5720" s="1" t="str">
        <f t="array" ref="N5720">IF($M5720=0,'Class Rules'!$D$3,INDEX('Class Rules'!$D$6:$D$85,MATCH($M5720,'Class Rules'!$A$6:$A$85,0)))</f>
        <v>Freight LDV</v>
      </c>
      <c r="O5720" s="1" t="str">
        <f t="array" ref="O5720">IF(SUMPRODUCT(MAX(ISNUMBER(SEARCH(Fuel_Rules!$A$6:$A$30,$E5720))*ISNUMBER(SEARCH(Fuel_Rules!$B$6:$B$30,$F5720))*(Fuel_Rules!$A$6:$A$30&lt;&gt;"")))&gt;0,"Plug-in hybrid",IF($G5720="Diesel","Diesel","Gasoline"))</f>
        <v>Diesel</v>
      </c>
    </row>
    <row r="5721" spans="1:15" ht="15" customHeight="1" x14ac:dyDescent="0.25">
      <c r="A5721" s="1">
        <v>2022</v>
      </c>
      <c r="B5721" s="1" t="s">
        <v>7830</v>
      </c>
      <c r="C5721" s="1" t="s">
        <v>1101</v>
      </c>
      <c r="D5721" s="1" t="s">
        <v>8116</v>
      </c>
      <c r="E5721" s="1" t="s">
        <v>1103</v>
      </c>
      <c r="F5721" s="1" t="s">
        <v>1104</v>
      </c>
      <c r="G5721" s="1" t="s">
        <v>105</v>
      </c>
      <c r="H5721" s="1" t="s">
        <v>437</v>
      </c>
      <c r="I5721" s="1">
        <v>3.2</v>
      </c>
      <c r="J5721" s="1">
        <v>2023</v>
      </c>
      <c r="K5721" s="1">
        <v>263612</v>
      </c>
      <c r="L5721" s="1">
        <v>0</v>
      </c>
      <c r="M5721" s="1">
        <f t="array" ref="M5721">SUMPRODUCT(MAX(ISNUMBER(SEARCH('Class Rules'!$B$6:$B$85,$E5721))*ISNUMBER(SEARCH('Class Rules'!$C$6:$C$85,$F5721))*'Class Rules'!$A$6:$A$85))</f>
        <v>9</v>
      </c>
      <c r="N5721" s="1" t="str">
        <f t="array" ref="N5721">IF($M5721=0,'Class Rules'!$D$3,INDEX('Class Rules'!$D$6:$D$85,MATCH($M5721,'Class Rules'!$A$6:$A$85,0)))</f>
        <v>Freight LDV</v>
      </c>
      <c r="O5721" s="1" t="str">
        <f t="array" ref="O5721">IF(SUMPRODUCT(MAX(ISNUMBER(SEARCH(Fuel_Rules!$A$6:$A$30,$E5721))*ISNUMBER(SEARCH(Fuel_Rules!$B$6:$B$30,$F5721))*(Fuel_Rules!$A$6:$A$30&lt;&gt;"")))&gt;0,"Plug-in hybrid",IF($G5721="Diesel","Diesel","Gasoline"))</f>
        <v>Diesel</v>
      </c>
    </row>
    <row r="5722" spans="1:15" ht="15" customHeight="1" x14ac:dyDescent="0.25">
      <c r="A5722" s="1">
        <v>2022</v>
      </c>
      <c r="B5722" s="1" t="s">
        <v>7830</v>
      </c>
      <c r="C5722" s="1" t="s">
        <v>1105</v>
      </c>
      <c r="D5722" s="1" t="s">
        <v>8117</v>
      </c>
      <c r="E5722" s="1" t="s">
        <v>1103</v>
      </c>
      <c r="F5722" s="1" t="s">
        <v>1107</v>
      </c>
      <c r="G5722" s="1" t="s">
        <v>105</v>
      </c>
      <c r="H5722" s="1" t="s">
        <v>437</v>
      </c>
      <c r="I5722" s="1">
        <v>3.2</v>
      </c>
      <c r="J5722" s="1">
        <v>2023</v>
      </c>
      <c r="K5722" s="1">
        <v>319631</v>
      </c>
      <c r="L5722" s="1">
        <v>0</v>
      </c>
      <c r="M5722" s="1">
        <f t="array" ref="M5722">SUMPRODUCT(MAX(ISNUMBER(SEARCH('Class Rules'!$B$6:$B$85,$E5722))*ISNUMBER(SEARCH('Class Rules'!$C$6:$C$85,$F5722))*'Class Rules'!$A$6:$A$85))</f>
        <v>9</v>
      </c>
      <c r="N5722" s="1" t="str">
        <f t="array" ref="N5722">IF($M5722=0,'Class Rules'!$D$3,INDEX('Class Rules'!$D$6:$D$85,MATCH($M5722,'Class Rules'!$A$6:$A$85,0)))</f>
        <v>Freight LDV</v>
      </c>
      <c r="O5722" s="1" t="str">
        <f t="array" ref="O5722">IF(SUMPRODUCT(MAX(ISNUMBER(SEARCH(Fuel_Rules!$A$6:$A$30,$E5722))*ISNUMBER(SEARCH(Fuel_Rules!$B$6:$B$30,$F5722))*(Fuel_Rules!$A$6:$A$30&lt;&gt;"")))&gt;0,"Plug-in hybrid",IF($G5722="Diesel","Diesel","Gasoline"))</f>
        <v>Diesel</v>
      </c>
    </row>
    <row r="5723" spans="1:15" ht="15" customHeight="1" x14ac:dyDescent="0.25">
      <c r="A5723" s="1">
        <v>2022</v>
      </c>
      <c r="B5723" s="1" t="s">
        <v>7830</v>
      </c>
      <c r="C5723" s="1" t="s">
        <v>1105</v>
      </c>
      <c r="D5723" s="1" t="s">
        <v>8118</v>
      </c>
      <c r="E5723" s="1" t="s">
        <v>1103</v>
      </c>
      <c r="F5723" s="1" t="s">
        <v>1107</v>
      </c>
      <c r="G5723" s="1" t="s">
        <v>105</v>
      </c>
      <c r="H5723" s="1" t="s">
        <v>437</v>
      </c>
      <c r="I5723" s="1">
        <v>3.2</v>
      </c>
      <c r="J5723" s="1">
        <v>2023</v>
      </c>
      <c r="K5723" s="1">
        <v>301753</v>
      </c>
      <c r="L5723" s="1">
        <v>0</v>
      </c>
      <c r="M5723" s="1">
        <f t="array" ref="M5723">SUMPRODUCT(MAX(ISNUMBER(SEARCH('Class Rules'!$B$6:$B$85,$E5723))*ISNUMBER(SEARCH('Class Rules'!$C$6:$C$85,$F5723))*'Class Rules'!$A$6:$A$85))</f>
        <v>9</v>
      </c>
      <c r="N5723" s="1" t="str">
        <f t="array" ref="N5723">IF($M5723=0,'Class Rules'!$D$3,INDEX('Class Rules'!$D$6:$D$85,MATCH($M5723,'Class Rules'!$A$6:$A$85,0)))</f>
        <v>Freight LDV</v>
      </c>
      <c r="O5723" s="1" t="str">
        <f t="array" ref="O5723">IF(SUMPRODUCT(MAX(ISNUMBER(SEARCH(Fuel_Rules!$A$6:$A$30,$E5723))*ISNUMBER(SEARCH(Fuel_Rules!$B$6:$B$30,$F5723))*(Fuel_Rules!$A$6:$A$30&lt;&gt;"")))&gt;0,"Plug-in hybrid",IF($G5723="Diesel","Diesel","Gasoline"))</f>
        <v>Diesel</v>
      </c>
    </row>
    <row r="5724" spans="1:15" ht="15" customHeight="1" x14ac:dyDescent="0.25">
      <c r="A5724" s="1">
        <v>2022</v>
      </c>
      <c r="B5724" s="1" t="s">
        <v>7830</v>
      </c>
      <c r="C5724" s="1" t="s">
        <v>1114</v>
      </c>
      <c r="D5724" s="1" t="s">
        <v>8119</v>
      </c>
      <c r="E5724" s="1" t="s">
        <v>1103</v>
      </c>
      <c r="F5724" s="1" t="s">
        <v>1116</v>
      </c>
      <c r="G5724" s="1" t="s">
        <v>105</v>
      </c>
      <c r="H5724" s="1" t="s">
        <v>437</v>
      </c>
      <c r="I5724" s="1">
        <v>2.2000000000000002</v>
      </c>
      <c r="J5724" s="1">
        <v>2023</v>
      </c>
      <c r="K5724" s="1">
        <v>245399</v>
      </c>
      <c r="L5724" s="1">
        <v>0</v>
      </c>
      <c r="M5724" s="1">
        <f t="array" ref="M5724">SUMPRODUCT(MAX(ISNUMBER(SEARCH('Class Rules'!$B$6:$B$85,$E5724))*ISNUMBER(SEARCH('Class Rules'!$C$6:$C$85,$F5724))*'Class Rules'!$A$6:$A$85))</f>
        <v>9</v>
      </c>
      <c r="N5724" s="1" t="str">
        <f t="array" ref="N5724">IF($M5724=0,'Class Rules'!$D$3,INDEX('Class Rules'!$D$6:$D$85,MATCH($M5724,'Class Rules'!$A$6:$A$85,0)))</f>
        <v>Freight LDV</v>
      </c>
      <c r="O5724" s="1" t="str">
        <f t="array" ref="O5724">IF(SUMPRODUCT(MAX(ISNUMBER(SEARCH(Fuel_Rules!$A$6:$A$30,$E5724))*ISNUMBER(SEARCH(Fuel_Rules!$B$6:$B$30,$F5724))*(Fuel_Rules!$A$6:$A$30&lt;&gt;"")))&gt;0,"Plug-in hybrid",IF($G5724="Diesel","Diesel","Gasoline"))</f>
        <v>Diesel</v>
      </c>
    </row>
    <row r="5725" spans="1:15" ht="15" customHeight="1" x14ac:dyDescent="0.25">
      <c r="A5725" s="1">
        <v>2022</v>
      </c>
      <c r="B5725" s="1" t="s">
        <v>7830</v>
      </c>
      <c r="C5725" s="1" t="s">
        <v>1114</v>
      </c>
      <c r="D5725" s="1" t="s">
        <v>8120</v>
      </c>
      <c r="E5725" s="1" t="s">
        <v>1103</v>
      </c>
      <c r="F5725" s="1" t="s">
        <v>1116</v>
      </c>
      <c r="G5725" s="1" t="s">
        <v>105</v>
      </c>
      <c r="H5725" s="1" t="s">
        <v>437</v>
      </c>
      <c r="I5725" s="1">
        <v>2.2000000000000002</v>
      </c>
      <c r="J5725" s="1">
        <v>2023</v>
      </c>
      <c r="K5725" s="1">
        <v>235581</v>
      </c>
      <c r="L5725" s="1">
        <v>0</v>
      </c>
      <c r="M5725" s="1">
        <f t="array" ref="M5725">SUMPRODUCT(MAX(ISNUMBER(SEARCH('Class Rules'!$B$6:$B$85,$E5725))*ISNUMBER(SEARCH('Class Rules'!$C$6:$C$85,$F5725))*'Class Rules'!$A$6:$A$85))</f>
        <v>9</v>
      </c>
      <c r="N5725" s="1" t="str">
        <f t="array" ref="N5725">IF($M5725=0,'Class Rules'!$D$3,INDEX('Class Rules'!$D$6:$D$85,MATCH($M5725,'Class Rules'!$A$6:$A$85,0)))</f>
        <v>Freight LDV</v>
      </c>
      <c r="O5725" s="1" t="str">
        <f t="array" ref="O5725">IF(SUMPRODUCT(MAX(ISNUMBER(SEARCH(Fuel_Rules!$A$6:$A$30,$E5725))*ISNUMBER(SEARCH(Fuel_Rules!$B$6:$B$30,$F5725))*(Fuel_Rules!$A$6:$A$30&lt;&gt;"")))&gt;0,"Plug-in hybrid",IF($G5725="Diesel","Diesel","Gasoline"))</f>
        <v>Diesel</v>
      </c>
    </row>
    <row r="5726" spans="1:15" ht="15" customHeight="1" x14ac:dyDescent="0.25">
      <c r="A5726" s="1">
        <v>2022</v>
      </c>
      <c r="B5726" s="1" t="s">
        <v>7830</v>
      </c>
      <c r="C5726" s="1" t="s">
        <v>1117</v>
      </c>
      <c r="D5726" s="1" t="s">
        <v>8121</v>
      </c>
      <c r="E5726" s="1" t="s">
        <v>1103</v>
      </c>
      <c r="F5726" s="1" t="s">
        <v>1119</v>
      </c>
      <c r="G5726" s="1" t="s">
        <v>105</v>
      </c>
      <c r="H5726" s="1" t="s">
        <v>298</v>
      </c>
      <c r="I5726" s="1">
        <v>2.2000000000000002</v>
      </c>
      <c r="J5726" s="1">
        <v>2023</v>
      </c>
      <c r="K5726" s="1">
        <v>234480</v>
      </c>
      <c r="L5726" s="1">
        <v>0</v>
      </c>
      <c r="M5726" s="1">
        <f t="array" ref="M5726">SUMPRODUCT(MAX(ISNUMBER(SEARCH('Class Rules'!$B$6:$B$85,$E5726))*ISNUMBER(SEARCH('Class Rules'!$C$6:$C$85,$F5726))*'Class Rules'!$A$6:$A$85))</f>
        <v>9</v>
      </c>
      <c r="N5726" s="1" t="str">
        <f t="array" ref="N5726">IF($M5726=0,'Class Rules'!$D$3,INDEX('Class Rules'!$D$6:$D$85,MATCH($M5726,'Class Rules'!$A$6:$A$85,0)))</f>
        <v>Freight LDV</v>
      </c>
      <c r="O5726" s="1" t="str">
        <f t="array" ref="O5726">IF(SUMPRODUCT(MAX(ISNUMBER(SEARCH(Fuel_Rules!$A$6:$A$30,$E5726))*ISNUMBER(SEARCH(Fuel_Rules!$B$6:$B$30,$F5726))*(Fuel_Rules!$A$6:$A$30&lt;&gt;"")))&gt;0,"Plug-in hybrid",IF($G5726="Diesel","Diesel","Gasoline"))</f>
        <v>Diesel</v>
      </c>
    </row>
    <row r="5727" spans="1:15" ht="15" customHeight="1" x14ac:dyDescent="0.25">
      <c r="A5727" s="1">
        <v>2022</v>
      </c>
      <c r="B5727" s="1" t="s">
        <v>7830</v>
      </c>
      <c r="C5727" s="1" t="s">
        <v>1117</v>
      </c>
      <c r="D5727" s="1" t="s">
        <v>8122</v>
      </c>
      <c r="E5727" s="1" t="s">
        <v>1103</v>
      </c>
      <c r="F5727" s="1" t="s">
        <v>1119</v>
      </c>
      <c r="G5727" s="1" t="s">
        <v>105</v>
      </c>
      <c r="H5727" s="1" t="s">
        <v>298</v>
      </c>
      <c r="I5727" s="1">
        <v>2.2000000000000002</v>
      </c>
      <c r="J5727" s="1">
        <v>2023</v>
      </c>
      <c r="K5727" s="1">
        <v>213800</v>
      </c>
      <c r="L5727" s="1">
        <v>0</v>
      </c>
      <c r="M5727" s="1">
        <f t="array" ref="M5727">SUMPRODUCT(MAX(ISNUMBER(SEARCH('Class Rules'!$B$6:$B$85,$E5727))*ISNUMBER(SEARCH('Class Rules'!$C$6:$C$85,$F5727))*'Class Rules'!$A$6:$A$85))</f>
        <v>9</v>
      </c>
      <c r="N5727" s="1" t="str">
        <f t="array" ref="N5727">IF($M5727=0,'Class Rules'!$D$3,INDEX('Class Rules'!$D$6:$D$85,MATCH($M5727,'Class Rules'!$A$6:$A$85,0)))</f>
        <v>Freight LDV</v>
      </c>
      <c r="O5727" s="1" t="str">
        <f t="array" ref="O5727">IF(SUMPRODUCT(MAX(ISNUMBER(SEARCH(Fuel_Rules!$A$6:$A$30,$E5727))*ISNUMBER(SEARCH(Fuel_Rules!$B$6:$B$30,$F5727))*(Fuel_Rules!$A$6:$A$30&lt;&gt;"")))&gt;0,"Plug-in hybrid",IF($G5727="Diesel","Diesel","Gasoline"))</f>
        <v>Diesel</v>
      </c>
    </row>
    <row r="5728" spans="1:15" ht="15" customHeight="1" x14ac:dyDescent="0.25">
      <c r="A5728" s="1">
        <v>2022</v>
      </c>
      <c r="B5728" s="1" t="s">
        <v>7830</v>
      </c>
      <c r="C5728" s="1" t="s">
        <v>1120</v>
      </c>
      <c r="D5728" s="1" t="s">
        <v>8123</v>
      </c>
      <c r="E5728" s="1" t="s">
        <v>1103</v>
      </c>
      <c r="F5728" s="1" t="s">
        <v>1122</v>
      </c>
      <c r="G5728" s="1" t="s">
        <v>105</v>
      </c>
      <c r="H5728" s="1" t="s">
        <v>298</v>
      </c>
      <c r="I5728" s="1">
        <v>2.2000000000000002</v>
      </c>
      <c r="J5728" s="1">
        <v>2023</v>
      </c>
      <c r="K5728" s="1">
        <v>220880</v>
      </c>
      <c r="L5728" s="1">
        <v>0</v>
      </c>
      <c r="M5728" s="1">
        <f t="array" ref="M5728">SUMPRODUCT(MAX(ISNUMBER(SEARCH('Class Rules'!$B$6:$B$85,$E5728))*ISNUMBER(SEARCH('Class Rules'!$C$6:$C$85,$F5728))*'Class Rules'!$A$6:$A$85))</f>
        <v>9</v>
      </c>
      <c r="N5728" s="1" t="str">
        <f t="array" ref="N5728">IF($M5728=0,'Class Rules'!$D$3,INDEX('Class Rules'!$D$6:$D$85,MATCH($M5728,'Class Rules'!$A$6:$A$85,0)))</f>
        <v>Freight LDV</v>
      </c>
      <c r="O5728" s="1" t="str">
        <f t="array" ref="O5728">IF(SUMPRODUCT(MAX(ISNUMBER(SEARCH(Fuel_Rules!$A$6:$A$30,$E5728))*ISNUMBER(SEARCH(Fuel_Rules!$B$6:$B$30,$F5728))*(Fuel_Rules!$A$6:$A$30&lt;&gt;"")))&gt;0,"Plug-in hybrid",IF($G5728="Diesel","Diesel","Gasoline"))</f>
        <v>Diesel</v>
      </c>
    </row>
    <row r="5729" spans="1:15" ht="15" customHeight="1" x14ac:dyDescent="0.25">
      <c r="A5729" s="1">
        <v>2022</v>
      </c>
      <c r="B5729" s="1" t="s">
        <v>7830</v>
      </c>
      <c r="C5729" s="1" t="s">
        <v>1120</v>
      </c>
      <c r="D5729" s="1" t="s">
        <v>8124</v>
      </c>
      <c r="E5729" s="1" t="s">
        <v>1103</v>
      </c>
      <c r="F5729" s="1" t="s">
        <v>1122</v>
      </c>
      <c r="G5729" s="1" t="s">
        <v>105</v>
      </c>
      <c r="H5729" s="1" t="s">
        <v>298</v>
      </c>
      <c r="I5729" s="1">
        <v>2.2000000000000002</v>
      </c>
      <c r="J5729" s="1">
        <v>2023</v>
      </c>
      <c r="K5729" s="1">
        <v>201806</v>
      </c>
      <c r="L5729" s="1">
        <v>0</v>
      </c>
      <c r="M5729" s="1">
        <f t="array" ref="M5729">SUMPRODUCT(MAX(ISNUMBER(SEARCH('Class Rules'!$B$6:$B$85,$E5729))*ISNUMBER(SEARCH('Class Rules'!$C$6:$C$85,$F5729))*'Class Rules'!$A$6:$A$85))</f>
        <v>9</v>
      </c>
      <c r="N5729" s="1" t="str">
        <f t="array" ref="N5729">IF($M5729=0,'Class Rules'!$D$3,INDEX('Class Rules'!$D$6:$D$85,MATCH($M5729,'Class Rules'!$A$6:$A$85,0)))</f>
        <v>Freight LDV</v>
      </c>
      <c r="O5729" s="1" t="str">
        <f t="array" ref="O5729">IF(SUMPRODUCT(MAX(ISNUMBER(SEARCH(Fuel_Rules!$A$6:$A$30,$E5729))*ISNUMBER(SEARCH(Fuel_Rules!$B$6:$B$30,$F5729))*(Fuel_Rules!$A$6:$A$30&lt;&gt;"")))&gt;0,"Plug-in hybrid",IF($G5729="Diesel","Diesel","Gasoline"))</f>
        <v>Diesel</v>
      </c>
    </row>
    <row r="5730" spans="1:15" ht="15" customHeight="1" x14ac:dyDescent="0.25">
      <c r="A5730" s="1">
        <v>2022</v>
      </c>
      <c r="B5730" s="1" t="s">
        <v>7830</v>
      </c>
      <c r="C5730" s="1" t="s">
        <v>1141</v>
      </c>
      <c r="D5730" s="1" t="s">
        <v>8125</v>
      </c>
      <c r="E5730" s="1" t="s">
        <v>1103</v>
      </c>
      <c r="F5730" s="1" t="s">
        <v>1143</v>
      </c>
      <c r="G5730" s="1" t="s">
        <v>105</v>
      </c>
      <c r="H5730" s="1" t="s">
        <v>437</v>
      </c>
      <c r="I5730" s="1">
        <v>2.2000000000000002</v>
      </c>
      <c r="J5730" s="1">
        <v>2023</v>
      </c>
      <c r="K5730" s="1">
        <v>214769</v>
      </c>
      <c r="L5730" s="1">
        <v>0</v>
      </c>
      <c r="M5730" s="1">
        <f t="array" ref="M5730">SUMPRODUCT(MAX(ISNUMBER(SEARCH('Class Rules'!$B$6:$B$85,$E5730))*ISNUMBER(SEARCH('Class Rules'!$C$6:$C$85,$F5730))*'Class Rules'!$A$6:$A$85))</f>
        <v>9</v>
      </c>
      <c r="N5730" s="1" t="str">
        <f t="array" ref="N5730">IF($M5730=0,'Class Rules'!$D$3,INDEX('Class Rules'!$D$6:$D$85,MATCH($M5730,'Class Rules'!$A$6:$A$85,0)))</f>
        <v>Freight LDV</v>
      </c>
      <c r="O5730" s="1" t="str">
        <f t="array" ref="O5730">IF(SUMPRODUCT(MAX(ISNUMBER(SEARCH(Fuel_Rules!$A$6:$A$30,$E5730))*ISNUMBER(SEARCH(Fuel_Rules!$B$6:$B$30,$F5730))*(Fuel_Rules!$A$6:$A$30&lt;&gt;"")))&gt;0,"Plug-in hybrid",IF($G5730="Diesel","Diesel","Gasoline"))</f>
        <v>Diesel</v>
      </c>
    </row>
    <row r="5731" spans="1:15" ht="15" customHeight="1" x14ac:dyDescent="0.25">
      <c r="A5731" s="1">
        <v>2022</v>
      </c>
      <c r="B5731" s="1" t="s">
        <v>7830</v>
      </c>
      <c r="C5731" s="1" t="s">
        <v>1141</v>
      </c>
      <c r="D5731" s="1" t="s">
        <v>8126</v>
      </c>
      <c r="E5731" s="1" t="s">
        <v>1103</v>
      </c>
      <c r="F5731" s="1" t="s">
        <v>1143</v>
      </c>
      <c r="G5731" s="1" t="s">
        <v>105</v>
      </c>
      <c r="H5731" s="1" t="s">
        <v>437</v>
      </c>
      <c r="I5731" s="1">
        <v>2.2000000000000002</v>
      </c>
      <c r="J5731" s="1">
        <v>2023</v>
      </c>
      <c r="K5731" s="1">
        <v>207144</v>
      </c>
      <c r="L5731" s="1">
        <v>0</v>
      </c>
      <c r="M5731" s="1">
        <f t="array" ref="M5731">SUMPRODUCT(MAX(ISNUMBER(SEARCH('Class Rules'!$B$6:$B$85,$E5731))*ISNUMBER(SEARCH('Class Rules'!$C$6:$C$85,$F5731))*'Class Rules'!$A$6:$A$85))</f>
        <v>9</v>
      </c>
      <c r="N5731" s="1" t="str">
        <f t="array" ref="N5731">IF($M5731=0,'Class Rules'!$D$3,INDEX('Class Rules'!$D$6:$D$85,MATCH($M5731,'Class Rules'!$A$6:$A$85,0)))</f>
        <v>Freight LDV</v>
      </c>
      <c r="O5731" s="1" t="str">
        <f t="array" ref="O5731">IF(SUMPRODUCT(MAX(ISNUMBER(SEARCH(Fuel_Rules!$A$6:$A$30,$E5731))*ISNUMBER(SEARCH(Fuel_Rules!$B$6:$B$30,$F5731))*(Fuel_Rules!$A$6:$A$30&lt;&gt;"")))&gt;0,"Plug-in hybrid",IF($G5731="Diesel","Diesel","Gasoline"))</f>
        <v>Diesel</v>
      </c>
    </row>
    <row r="5732" spans="1:15" ht="15" customHeight="1" x14ac:dyDescent="0.25">
      <c r="A5732" s="1">
        <v>2022</v>
      </c>
      <c r="B5732" s="1" t="s">
        <v>7830</v>
      </c>
      <c r="C5732" s="1" t="s">
        <v>1180</v>
      </c>
      <c r="D5732" s="1" t="s">
        <v>8127</v>
      </c>
      <c r="E5732" s="1" t="s">
        <v>1103</v>
      </c>
      <c r="F5732" s="1" t="s">
        <v>1182</v>
      </c>
      <c r="G5732" s="1" t="s">
        <v>105</v>
      </c>
      <c r="H5732" s="1" t="s">
        <v>437</v>
      </c>
      <c r="I5732" s="1">
        <v>3.2</v>
      </c>
      <c r="J5732" s="1">
        <v>2023</v>
      </c>
      <c r="K5732" s="1">
        <v>258594</v>
      </c>
      <c r="L5732" s="1">
        <v>0</v>
      </c>
      <c r="M5732" s="1">
        <f t="array" ref="M5732">SUMPRODUCT(MAX(ISNUMBER(SEARCH('Class Rules'!$B$6:$B$85,$E5732))*ISNUMBER(SEARCH('Class Rules'!$C$6:$C$85,$F5732))*'Class Rules'!$A$6:$A$85))</f>
        <v>9</v>
      </c>
      <c r="N5732" s="1" t="str">
        <f t="array" ref="N5732">IF($M5732=0,'Class Rules'!$D$3,INDEX('Class Rules'!$D$6:$D$85,MATCH($M5732,'Class Rules'!$A$6:$A$85,0)))</f>
        <v>Freight LDV</v>
      </c>
      <c r="O5732" s="1" t="str">
        <f t="array" ref="O5732">IF(SUMPRODUCT(MAX(ISNUMBER(SEARCH(Fuel_Rules!$A$6:$A$30,$E5732))*ISNUMBER(SEARCH(Fuel_Rules!$B$6:$B$30,$F5732))*(Fuel_Rules!$A$6:$A$30&lt;&gt;"")))&gt;0,"Plug-in hybrid",IF($G5732="Diesel","Diesel","Gasoline"))</f>
        <v>Diesel</v>
      </c>
    </row>
    <row r="5733" spans="1:15" ht="15" customHeight="1" x14ac:dyDescent="0.25">
      <c r="A5733" s="1">
        <v>2022</v>
      </c>
      <c r="B5733" s="1" t="s">
        <v>7830</v>
      </c>
      <c r="C5733" s="1" t="s">
        <v>1180</v>
      </c>
      <c r="D5733" s="1" t="s">
        <v>8128</v>
      </c>
      <c r="E5733" s="1" t="s">
        <v>1103</v>
      </c>
      <c r="F5733" s="1" t="s">
        <v>1182</v>
      </c>
      <c r="G5733" s="1" t="s">
        <v>105</v>
      </c>
      <c r="H5733" s="1" t="s">
        <v>437</v>
      </c>
      <c r="I5733" s="1">
        <v>3.2</v>
      </c>
      <c r="J5733" s="1">
        <v>2023</v>
      </c>
      <c r="K5733" s="1">
        <v>249403</v>
      </c>
      <c r="L5733" s="1">
        <v>0</v>
      </c>
      <c r="M5733" s="1">
        <f t="array" ref="M5733">SUMPRODUCT(MAX(ISNUMBER(SEARCH('Class Rules'!$B$6:$B$85,$E5733))*ISNUMBER(SEARCH('Class Rules'!$C$6:$C$85,$F5733))*'Class Rules'!$A$6:$A$85))</f>
        <v>9</v>
      </c>
      <c r="N5733" s="1" t="str">
        <f t="array" ref="N5733">IF($M5733=0,'Class Rules'!$D$3,INDEX('Class Rules'!$D$6:$D$85,MATCH($M5733,'Class Rules'!$A$6:$A$85,0)))</f>
        <v>Freight LDV</v>
      </c>
      <c r="O5733" s="1" t="str">
        <f t="array" ref="O5733">IF(SUMPRODUCT(MAX(ISNUMBER(SEARCH(Fuel_Rules!$A$6:$A$30,$E5733))*ISNUMBER(SEARCH(Fuel_Rules!$B$6:$B$30,$F5733))*(Fuel_Rules!$A$6:$A$30&lt;&gt;"")))&gt;0,"Plug-in hybrid",IF($G5733="Diesel","Diesel","Gasoline"))</f>
        <v>Diesel</v>
      </c>
    </row>
    <row r="5734" spans="1:15" ht="15" customHeight="1" x14ac:dyDescent="0.25">
      <c r="A5734" s="1">
        <v>2022</v>
      </c>
      <c r="B5734" s="1" t="s">
        <v>7830</v>
      </c>
      <c r="C5734" s="1" t="s">
        <v>1183</v>
      </c>
      <c r="D5734" s="1" t="s">
        <v>8129</v>
      </c>
      <c r="E5734" s="1" t="s">
        <v>1103</v>
      </c>
      <c r="F5734" s="1" t="s">
        <v>1185</v>
      </c>
      <c r="G5734" s="1" t="s">
        <v>103</v>
      </c>
      <c r="H5734" s="1" t="s">
        <v>437</v>
      </c>
      <c r="I5734" s="1">
        <v>1.5</v>
      </c>
      <c r="J5734" s="1">
        <v>2023</v>
      </c>
      <c r="K5734" s="1">
        <v>181304</v>
      </c>
      <c r="L5734" s="1">
        <v>0</v>
      </c>
      <c r="M5734" s="1">
        <f t="array" ref="M5734">SUMPRODUCT(MAX(ISNUMBER(SEARCH('Class Rules'!$B$6:$B$85,$E5734))*ISNUMBER(SEARCH('Class Rules'!$C$6:$C$85,$F5734))*'Class Rules'!$A$6:$A$85))</f>
        <v>0</v>
      </c>
      <c r="N5734" s="1" t="str">
        <f t="array" ref="N5734">IF($M5734=0,'Class Rules'!$D$3,INDEX('Class Rules'!$D$6:$D$85,MATCH($M5734,'Class Rules'!$A$6:$A$85,0)))</f>
        <v>Passenger LDV</v>
      </c>
      <c r="O5734" s="1" t="str">
        <f t="array" ref="O5734">IF(SUMPRODUCT(MAX(ISNUMBER(SEARCH(Fuel_Rules!$A$6:$A$30,$E5734))*ISNUMBER(SEARCH(Fuel_Rules!$B$6:$B$30,$F5734))*(Fuel_Rules!$A$6:$A$30&lt;&gt;"")))&gt;0,"Plug-in hybrid",IF($G5734="Diesel","Diesel","Gasoline"))</f>
        <v>Gasoline</v>
      </c>
    </row>
    <row r="5735" spans="1:15" ht="15" customHeight="1" x14ac:dyDescent="0.25">
      <c r="A5735" s="1">
        <v>2022</v>
      </c>
      <c r="B5735" s="1" t="s">
        <v>7830</v>
      </c>
      <c r="C5735" s="1" t="s">
        <v>1186</v>
      </c>
      <c r="D5735" s="1" t="s">
        <v>8130</v>
      </c>
      <c r="E5735" s="1" t="s">
        <v>1103</v>
      </c>
      <c r="F5735" s="1" t="s">
        <v>1188</v>
      </c>
      <c r="G5735" s="1" t="s">
        <v>103</v>
      </c>
      <c r="H5735" s="1" t="s">
        <v>437</v>
      </c>
      <c r="I5735" s="1">
        <v>1.5</v>
      </c>
      <c r="J5735" s="1">
        <v>2023</v>
      </c>
      <c r="K5735" s="1">
        <v>217182</v>
      </c>
      <c r="L5735" s="1">
        <v>0</v>
      </c>
      <c r="M5735" s="1">
        <f t="array" ref="M5735">SUMPRODUCT(MAX(ISNUMBER(SEARCH('Class Rules'!$B$6:$B$85,$E5735))*ISNUMBER(SEARCH('Class Rules'!$C$6:$C$85,$F5735))*'Class Rules'!$A$6:$A$85))</f>
        <v>0</v>
      </c>
      <c r="N5735" s="1" t="str">
        <f t="array" ref="N5735">IF($M5735=0,'Class Rules'!$D$3,INDEX('Class Rules'!$D$6:$D$85,MATCH($M5735,'Class Rules'!$A$6:$A$85,0)))</f>
        <v>Passenger LDV</v>
      </c>
      <c r="O5735" s="1" t="str">
        <f t="array" ref="O5735">IF(SUMPRODUCT(MAX(ISNUMBER(SEARCH(Fuel_Rules!$A$6:$A$30,$E5735))*ISNUMBER(SEARCH(Fuel_Rules!$B$6:$B$30,$F5735))*(Fuel_Rules!$A$6:$A$30&lt;&gt;"")))&gt;0,"Plug-in hybrid",IF($G5735="Diesel","Diesel","Gasoline"))</f>
        <v>Gasoline</v>
      </c>
    </row>
    <row r="5736" spans="1:15" ht="15" customHeight="1" x14ac:dyDescent="0.25">
      <c r="A5736" s="1">
        <v>2022</v>
      </c>
      <c r="B5736" s="1" t="s">
        <v>7830</v>
      </c>
      <c r="C5736" s="1" t="s">
        <v>1189</v>
      </c>
      <c r="D5736" s="1" t="s">
        <v>8131</v>
      </c>
      <c r="E5736" s="1" t="s">
        <v>1103</v>
      </c>
      <c r="F5736" s="1" t="s">
        <v>1191</v>
      </c>
      <c r="G5736" s="1" t="s">
        <v>105</v>
      </c>
      <c r="H5736" s="1" t="s">
        <v>437</v>
      </c>
      <c r="I5736" s="1">
        <v>2.2000000000000002</v>
      </c>
      <c r="J5736" s="1">
        <v>2023</v>
      </c>
      <c r="K5736" s="1">
        <v>222940</v>
      </c>
      <c r="L5736" s="1">
        <v>0</v>
      </c>
      <c r="M5736" s="1">
        <f t="array" ref="M5736">SUMPRODUCT(MAX(ISNUMBER(SEARCH('Class Rules'!$B$6:$B$85,$E5736))*ISNUMBER(SEARCH('Class Rules'!$C$6:$C$85,$F5736))*'Class Rules'!$A$6:$A$85))</f>
        <v>9</v>
      </c>
      <c r="N5736" s="1" t="str">
        <f t="array" ref="N5736">IF($M5736=0,'Class Rules'!$D$3,INDEX('Class Rules'!$D$6:$D$85,MATCH($M5736,'Class Rules'!$A$6:$A$85,0)))</f>
        <v>Freight LDV</v>
      </c>
      <c r="O5736" s="1" t="str">
        <f t="array" ref="O5736">IF(SUMPRODUCT(MAX(ISNUMBER(SEARCH(Fuel_Rules!$A$6:$A$30,$E5736))*ISNUMBER(SEARCH(Fuel_Rules!$B$6:$B$30,$F5736))*(Fuel_Rules!$A$6:$A$30&lt;&gt;"")))&gt;0,"Plug-in hybrid",IF($G5736="Diesel","Diesel","Gasoline"))</f>
        <v>Diesel</v>
      </c>
    </row>
    <row r="5737" spans="1:15" ht="15" customHeight="1" x14ac:dyDescent="0.25">
      <c r="A5737" s="1">
        <v>2022</v>
      </c>
      <c r="B5737" s="1" t="s">
        <v>7830</v>
      </c>
      <c r="C5737" s="1" t="s">
        <v>1189</v>
      </c>
      <c r="D5737" s="1" t="s">
        <v>8132</v>
      </c>
      <c r="E5737" s="1" t="s">
        <v>1103</v>
      </c>
      <c r="F5737" s="1" t="s">
        <v>1191</v>
      </c>
      <c r="G5737" s="1" t="s">
        <v>105</v>
      </c>
      <c r="H5737" s="1" t="s">
        <v>437</v>
      </c>
      <c r="I5737" s="1">
        <v>2.2000000000000002</v>
      </c>
      <c r="J5737" s="1">
        <v>2023</v>
      </c>
      <c r="K5737" s="1">
        <v>214758</v>
      </c>
      <c r="L5737" s="1">
        <v>0</v>
      </c>
      <c r="M5737" s="1">
        <f t="array" ref="M5737">SUMPRODUCT(MAX(ISNUMBER(SEARCH('Class Rules'!$B$6:$B$85,$E5737))*ISNUMBER(SEARCH('Class Rules'!$C$6:$C$85,$F5737))*'Class Rules'!$A$6:$A$85))</f>
        <v>9</v>
      </c>
      <c r="N5737" s="1" t="str">
        <f t="array" ref="N5737">IF($M5737=0,'Class Rules'!$D$3,INDEX('Class Rules'!$D$6:$D$85,MATCH($M5737,'Class Rules'!$A$6:$A$85,0)))</f>
        <v>Freight LDV</v>
      </c>
      <c r="O5737" s="1" t="str">
        <f t="array" ref="O5737">IF(SUMPRODUCT(MAX(ISNUMBER(SEARCH(Fuel_Rules!$A$6:$A$30,$E5737))*ISNUMBER(SEARCH(Fuel_Rules!$B$6:$B$30,$F5737))*(Fuel_Rules!$A$6:$A$30&lt;&gt;"")))&gt;0,"Plug-in hybrid",IF($G5737="Diesel","Diesel","Gasoline"))</f>
        <v>Diesel</v>
      </c>
    </row>
    <row r="5738" spans="1:15" ht="15" customHeight="1" x14ac:dyDescent="0.25">
      <c r="A5738" s="1">
        <v>2022</v>
      </c>
      <c r="B5738" s="1" t="s">
        <v>7830</v>
      </c>
      <c r="C5738" s="1" t="s">
        <v>1192</v>
      </c>
      <c r="D5738" s="1" t="s">
        <v>8133</v>
      </c>
      <c r="E5738" s="1" t="s">
        <v>1103</v>
      </c>
      <c r="F5738" s="1" t="s">
        <v>1194</v>
      </c>
      <c r="G5738" s="1" t="s">
        <v>103</v>
      </c>
      <c r="H5738" s="1" t="s">
        <v>298</v>
      </c>
      <c r="I5738" s="1">
        <v>5</v>
      </c>
      <c r="J5738" s="1">
        <v>2023</v>
      </c>
      <c r="K5738" s="1">
        <v>587451</v>
      </c>
      <c r="L5738" s="1">
        <v>0</v>
      </c>
      <c r="M5738" s="1">
        <f t="array" ref="M5738">SUMPRODUCT(MAX(ISNUMBER(SEARCH('Class Rules'!$B$6:$B$85,$E5738))*ISNUMBER(SEARCH('Class Rules'!$C$6:$C$85,$F5738))*'Class Rules'!$A$6:$A$85))</f>
        <v>0</v>
      </c>
      <c r="N5738" s="1" t="str">
        <f t="array" ref="N5738">IF($M5738=0,'Class Rules'!$D$3,INDEX('Class Rules'!$D$6:$D$85,MATCH($M5738,'Class Rules'!$A$6:$A$85,0)))</f>
        <v>Passenger LDV</v>
      </c>
      <c r="O5738" s="1" t="str">
        <f t="array" ref="O5738">IF(SUMPRODUCT(MAX(ISNUMBER(SEARCH(Fuel_Rules!$A$6:$A$30,$E5738))*ISNUMBER(SEARCH(Fuel_Rules!$B$6:$B$30,$F5738))*(Fuel_Rules!$A$6:$A$30&lt;&gt;"")))&gt;0,"Plug-in hybrid",IF($G5738="Diesel","Diesel","Gasoline"))</f>
        <v>Gasoline</v>
      </c>
    </row>
    <row r="5739" spans="1:15" ht="15" customHeight="1" x14ac:dyDescent="0.25">
      <c r="A5739" s="1">
        <v>2022</v>
      </c>
      <c r="B5739" s="1" t="s">
        <v>7830</v>
      </c>
      <c r="C5739" s="1" t="s">
        <v>1195</v>
      </c>
      <c r="D5739" s="1" t="s">
        <v>8134</v>
      </c>
      <c r="E5739" s="1" t="s">
        <v>1103</v>
      </c>
      <c r="F5739" s="1" t="s">
        <v>1197</v>
      </c>
      <c r="G5739" s="1" t="s">
        <v>103</v>
      </c>
      <c r="H5739" s="1" t="s">
        <v>437</v>
      </c>
      <c r="I5739" s="1">
        <v>2</v>
      </c>
      <c r="J5739" s="1">
        <v>2023</v>
      </c>
      <c r="K5739" s="1">
        <v>267841</v>
      </c>
      <c r="L5739" s="1">
        <v>0</v>
      </c>
      <c r="M5739" s="1">
        <f t="array" ref="M5739">SUMPRODUCT(MAX(ISNUMBER(SEARCH('Class Rules'!$B$6:$B$85,$E5739))*ISNUMBER(SEARCH('Class Rules'!$C$6:$C$85,$F5739))*'Class Rules'!$A$6:$A$85))</f>
        <v>0</v>
      </c>
      <c r="N5739" s="1" t="str">
        <f t="array" ref="N5739">IF($M5739=0,'Class Rules'!$D$3,INDEX('Class Rules'!$D$6:$D$85,MATCH($M5739,'Class Rules'!$A$6:$A$85,0)))</f>
        <v>Passenger LDV</v>
      </c>
      <c r="O5739" s="1" t="str">
        <f t="array" ref="O5739">IF(SUMPRODUCT(MAX(ISNUMBER(SEARCH(Fuel_Rules!$A$6:$A$30,$E5739))*ISNUMBER(SEARCH(Fuel_Rules!$B$6:$B$30,$F5739))*(Fuel_Rules!$A$6:$A$30&lt;&gt;"")))&gt;0,"Plug-in hybrid",IF($G5739="Diesel","Diesel","Gasoline"))</f>
        <v>Gasoline</v>
      </c>
    </row>
    <row r="5740" spans="1:15" ht="15" customHeight="1" x14ac:dyDescent="0.25">
      <c r="A5740" s="1">
        <v>2022</v>
      </c>
      <c r="B5740" s="1" t="s">
        <v>7830</v>
      </c>
      <c r="C5740" s="1" t="s">
        <v>1198</v>
      </c>
      <c r="D5740" s="1" t="s">
        <v>8135</v>
      </c>
      <c r="E5740" s="1" t="s">
        <v>1103</v>
      </c>
      <c r="F5740" s="1" t="s">
        <v>1200</v>
      </c>
      <c r="G5740" s="1" t="s">
        <v>105</v>
      </c>
      <c r="H5740" s="1" t="s">
        <v>298</v>
      </c>
      <c r="I5740" s="1">
        <v>2</v>
      </c>
      <c r="J5740" s="1">
        <v>2023</v>
      </c>
      <c r="K5740" s="1">
        <v>241443</v>
      </c>
      <c r="L5740" s="1">
        <v>0</v>
      </c>
      <c r="M5740" s="1">
        <f t="array" ref="M5740">SUMPRODUCT(MAX(ISNUMBER(SEARCH('Class Rules'!$B$6:$B$85,$E5740))*ISNUMBER(SEARCH('Class Rules'!$C$6:$C$85,$F5740))*'Class Rules'!$A$6:$A$85))</f>
        <v>61</v>
      </c>
      <c r="N5740" s="1" t="str">
        <f t="array" ref="N5740">IF($M5740=0,'Class Rules'!$D$3,INDEX('Class Rules'!$D$6:$D$85,MATCH($M5740,'Class Rules'!$A$6:$A$85,0)))</f>
        <v>Passenger HDV</v>
      </c>
      <c r="O5740" s="1" t="str">
        <f t="array" ref="O5740">IF(SUMPRODUCT(MAX(ISNUMBER(SEARCH(Fuel_Rules!$A$6:$A$30,$E5740))*ISNUMBER(SEARCH(Fuel_Rules!$B$6:$B$30,$F5740))*(Fuel_Rules!$A$6:$A$30&lt;&gt;"")))&gt;0,"Plug-in hybrid",IF($G5740="Diesel","Diesel","Gasoline"))</f>
        <v>Diesel</v>
      </c>
    </row>
    <row r="5741" spans="1:15" ht="15" customHeight="1" x14ac:dyDescent="0.25">
      <c r="A5741" s="1">
        <v>2022</v>
      </c>
      <c r="B5741" s="1" t="s">
        <v>7830</v>
      </c>
      <c r="C5741" s="1" t="s">
        <v>1201</v>
      </c>
      <c r="D5741" s="1" t="s">
        <v>8136</v>
      </c>
      <c r="E5741" s="1" t="s">
        <v>1103</v>
      </c>
      <c r="F5741" s="1" t="s">
        <v>1203</v>
      </c>
      <c r="G5741" s="1" t="s">
        <v>105</v>
      </c>
      <c r="H5741" s="1" t="s">
        <v>298</v>
      </c>
      <c r="I5741" s="1">
        <v>2</v>
      </c>
      <c r="J5741" s="1">
        <v>2023</v>
      </c>
      <c r="K5741" s="1">
        <v>264980</v>
      </c>
      <c r="L5741" s="1">
        <v>0</v>
      </c>
      <c r="M5741" s="1">
        <f t="array" ref="M5741">SUMPRODUCT(MAX(ISNUMBER(SEARCH('Class Rules'!$B$6:$B$85,$E5741))*ISNUMBER(SEARCH('Class Rules'!$C$6:$C$85,$F5741))*'Class Rules'!$A$6:$A$85))</f>
        <v>61</v>
      </c>
      <c r="N5741" s="1" t="str">
        <f t="array" ref="N5741">IF($M5741=0,'Class Rules'!$D$3,INDEX('Class Rules'!$D$6:$D$85,MATCH($M5741,'Class Rules'!$A$6:$A$85,0)))</f>
        <v>Passenger HDV</v>
      </c>
      <c r="O5741" s="1" t="str">
        <f t="array" ref="O5741">IF(SUMPRODUCT(MAX(ISNUMBER(SEARCH(Fuel_Rules!$A$6:$A$30,$E5741))*ISNUMBER(SEARCH(Fuel_Rules!$B$6:$B$30,$F5741))*(Fuel_Rules!$A$6:$A$30&lt;&gt;"")))&gt;0,"Plug-in hybrid",IF($G5741="Diesel","Diesel","Gasoline"))</f>
        <v>Diesel</v>
      </c>
    </row>
    <row r="5742" spans="1:15" ht="15" customHeight="1" x14ac:dyDescent="0.25">
      <c r="A5742" s="1">
        <v>2022</v>
      </c>
      <c r="B5742" s="1" t="s">
        <v>7830</v>
      </c>
      <c r="C5742" s="1" t="s">
        <v>1204</v>
      </c>
      <c r="D5742" s="1" t="s">
        <v>8137</v>
      </c>
      <c r="E5742" s="1" t="s">
        <v>1103</v>
      </c>
      <c r="F5742" s="1" t="s">
        <v>1206</v>
      </c>
      <c r="G5742" s="1" t="s">
        <v>105</v>
      </c>
      <c r="H5742" s="1" t="s">
        <v>298</v>
      </c>
      <c r="I5742" s="1">
        <v>2</v>
      </c>
      <c r="J5742" s="1">
        <v>2023</v>
      </c>
      <c r="K5742" s="1">
        <v>286704</v>
      </c>
      <c r="L5742" s="1">
        <v>0</v>
      </c>
      <c r="M5742" s="1">
        <f t="array" ref="M5742">SUMPRODUCT(MAX(ISNUMBER(SEARCH('Class Rules'!$B$6:$B$85,$E5742))*ISNUMBER(SEARCH('Class Rules'!$C$6:$C$85,$F5742))*'Class Rules'!$A$6:$A$85))</f>
        <v>61</v>
      </c>
      <c r="N5742" s="1" t="str">
        <f t="array" ref="N5742">IF($M5742=0,'Class Rules'!$D$3,INDEX('Class Rules'!$D$6:$D$85,MATCH($M5742,'Class Rules'!$A$6:$A$85,0)))</f>
        <v>Passenger HDV</v>
      </c>
      <c r="O5742" s="1" t="str">
        <f t="array" ref="O5742">IF(SUMPRODUCT(MAX(ISNUMBER(SEARCH(Fuel_Rules!$A$6:$A$30,$E5742))*ISNUMBER(SEARCH(Fuel_Rules!$B$6:$B$30,$F5742))*(Fuel_Rules!$A$6:$A$30&lt;&gt;"")))&gt;0,"Plug-in hybrid",IF($G5742="Diesel","Diesel","Gasoline"))</f>
        <v>Diesel</v>
      </c>
    </row>
    <row r="5743" spans="1:15" ht="15" customHeight="1" x14ac:dyDescent="0.25">
      <c r="A5743" s="1">
        <v>2022</v>
      </c>
      <c r="B5743" s="1" t="s">
        <v>7830</v>
      </c>
      <c r="C5743" s="1" t="s">
        <v>4473</v>
      </c>
      <c r="D5743" s="1" t="s">
        <v>8138</v>
      </c>
      <c r="E5743" s="1" t="s">
        <v>1103</v>
      </c>
      <c r="F5743" s="1" t="s">
        <v>4475</v>
      </c>
      <c r="G5743" s="1" t="s">
        <v>103</v>
      </c>
      <c r="H5743" s="1" t="s">
        <v>437</v>
      </c>
      <c r="I5743" s="1">
        <v>2</v>
      </c>
      <c r="J5743" s="1">
        <v>2023</v>
      </c>
      <c r="K5743" s="1">
        <v>236895</v>
      </c>
      <c r="L5743" s="1">
        <v>0</v>
      </c>
      <c r="M5743" s="1">
        <f t="array" ref="M5743">SUMPRODUCT(MAX(ISNUMBER(SEARCH('Class Rules'!$B$6:$B$85,$E5743))*ISNUMBER(SEARCH('Class Rules'!$C$6:$C$85,$F5743))*'Class Rules'!$A$6:$A$85))</f>
        <v>10</v>
      </c>
      <c r="N5743" s="1" t="str">
        <f t="array" ref="N5743">IF($M5743=0,'Class Rules'!$D$3,INDEX('Class Rules'!$D$6:$D$85,MATCH($M5743,'Class Rules'!$A$6:$A$85,0)))</f>
        <v>Freight LDV</v>
      </c>
      <c r="O5743" s="1" t="str">
        <f t="array" ref="O5743">IF(SUMPRODUCT(MAX(ISNUMBER(SEARCH(Fuel_Rules!$A$6:$A$30,$E5743))*ISNUMBER(SEARCH(Fuel_Rules!$B$6:$B$30,$F5743))*(Fuel_Rules!$A$6:$A$30&lt;&gt;"")))&gt;0,"Plug-in hybrid",IF($G5743="Diesel","Diesel","Gasoline"))</f>
        <v>Gasoline</v>
      </c>
    </row>
    <row r="5744" spans="1:15" ht="15" customHeight="1" x14ac:dyDescent="0.25">
      <c r="A5744" s="1">
        <v>2022</v>
      </c>
      <c r="B5744" s="1" t="s">
        <v>7830</v>
      </c>
      <c r="C5744" s="1" t="s">
        <v>5440</v>
      </c>
      <c r="D5744" s="1" t="s">
        <v>8139</v>
      </c>
      <c r="E5744" s="1" t="s">
        <v>1103</v>
      </c>
      <c r="F5744" s="1" t="s">
        <v>5442</v>
      </c>
      <c r="G5744" s="1" t="s">
        <v>105</v>
      </c>
      <c r="H5744" s="1" t="s">
        <v>437</v>
      </c>
      <c r="I5744" s="1">
        <v>3.2</v>
      </c>
      <c r="J5744" s="1">
        <v>2023</v>
      </c>
      <c r="K5744" s="1">
        <v>290707</v>
      </c>
      <c r="L5744" s="1">
        <v>0</v>
      </c>
      <c r="M5744" s="1">
        <f t="array" ref="M5744">SUMPRODUCT(MAX(ISNUMBER(SEARCH('Class Rules'!$B$6:$B$85,$E5744))*ISNUMBER(SEARCH('Class Rules'!$C$6:$C$85,$F5744))*'Class Rules'!$A$6:$A$85))</f>
        <v>9</v>
      </c>
      <c r="N5744" s="1" t="str">
        <f t="array" ref="N5744">IF($M5744=0,'Class Rules'!$D$3,INDEX('Class Rules'!$D$6:$D$85,MATCH($M5744,'Class Rules'!$A$6:$A$85,0)))</f>
        <v>Freight LDV</v>
      </c>
      <c r="O5744" s="1" t="str">
        <f t="array" ref="O5744">IF(SUMPRODUCT(MAX(ISNUMBER(SEARCH(Fuel_Rules!$A$6:$A$30,$E5744))*ISNUMBER(SEARCH(Fuel_Rules!$B$6:$B$30,$F5744))*(Fuel_Rules!$A$6:$A$30&lt;&gt;"")))&gt;0,"Plug-in hybrid",IF($G5744="Diesel","Diesel","Gasoline"))</f>
        <v>Diesel</v>
      </c>
    </row>
    <row r="5745" spans="1:15" ht="15" customHeight="1" x14ac:dyDescent="0.25">
      <c r="A5745" s="1">
        <v>2022</v>
      </c>
      <c r="B5745" s="1" t="s">
        <v>7830</v>
      </c>
      <c r="C5745" s="1" t="s">
        <v>5440</v>
      </c>
      <c r="D5745" s="1" t="s">
        <v>8140</v>
      </c>
      <c r="E5745" s="1" t="s">
        <v>1103</v>
      </c>
      <c r="F5745" s="1" t="s">
        <v>5442</v>
      </c>
      <c r="G5745" s="1" t="s">
        <v>105</v>
      </c>
      <c r="H5745" s="1" t="s">
        <v>437</v>
      </c>
      <c r="I5745" s="1">
        <v>3.2</v>
      </c>
      <c r="J5745" s="1">
        <v>2023</v>
      </c>
      <c r="K5745" s="1">
        <v>272351</v>
      </c>
      <c r="L5745" s="1">
        <v>0</v>
      </c>
      <c r="M5745" s="1">
        <f t="array" ref="M5745">SUMPRODUCT(MAX(ISNUMBER(SEARCH('Class Rules'!$B$6:$B$85,$E5745))*ISNUMBER(SEARCH('Class Rules'!$C$6:$C$85,$F5745))*'Class Rules'!$A$6:$A$85))</f>
        <v>9</v>
      </c>
      <c r="N5745" s="1" t="str">
        <f t="array" ref="N5745">IF($M5745=0,'Class Rules'!$D$3,INDEX('Class Rules'!$D$6:$D$85,MATCH($M5745,'Class Rules'!$A$6:$A$85,0)))</f>
        <v>Freight LDV</v>
      </c>
      <c r="O5745" s="1" t="str">
        <f t="array" ref="O5745">IF(SUMPRODUCT(MAX(ISNUMBER(SEARCH(Fuel_Rules!$A$6:$A$30,$E5745))*ISNUMBER(SEARCH(Fuel_Rules!$B$6:$B$30,$F5745))*(Fuel_Rules!$A$6:$A$30&lt;&gt;"")))&gt;0,"Plug-in hybrid",IF($G5745="Diesel","Diesel","Gasoline"))</f>
        <v>Diesel</v>
      </c>
    </row>
    <row r="5746" spans="1:15" ht="15" customHeight="1" x14ac:dyDescent="0.25">
      <c r="A5746" s="1">
        <v>2022</v>
      </c>
      <c r="B5746" s="1" t="s">
        <v>7830</v>
      </c>
      <c r="C5746" s="1" t="s">
        <v>7221</v>
      </c>
      <c r="D5746" s="1" t="s">
        <v>8141</v>
      </c>
      <c r="E5746" s="1" t="s">
        <v>1103</v>
      </c>
      <c r="F5746" s="1" t="s">
        <v>7223</v>
      </c>
      <c r="G5746" s="1" t="s">
        <v>105</v>
      </c>
      <c r="H5746" s="1" t="s">
        <v>298</v>
      </c>
      <c r="I5746" s="1">
        <v>2</v>
      </c>
      <c r="J5746" s="1">
        <v>2023</v>
      </c>
      <c r="K5746" s="1">
        <v>239950</v>
      </c>
      <c r="L5746" s="1">
        <v>0</v>
      </c>
      <c r="M5746" s="1">
        <f t="array" ref="M5746">SUMPRODUCT(MAX(ISNUMBER(SEARCH('Class Rules'!$B$6:$B$85,$E5746))*ISNUMBER(SEARCH('Class Rules'!$C$6:$C$85,$F5746))*'Class Rules'!$A$6:$A$85))</f>
        <v>11</v>
      </c>
      <c r="N5746" s="1" t="str">
        <f t="array" ref="N5746">IF($M5746=0,'Class Rules'!$D$3,INDEX('Class Rules'!$D$6:$D$85,MATCH($M5746,'Class Rules'!$A$6:$A$85,0)))</f>
        <v>Freight LDV</v>
      </c>
      <c r="O5746" s="1" t="str">
        <f t="array" ref="O5746">IF(SUMPRODUCT(MAX(ISNUMBER(SEARCH(Fuel_Rules!$A$6:$A$30,$E5746))*ISNUMBER(SEARCH(Fuel_Rules!$B$6:$B$30,$F5746))*(Fuel_Rules!$A$6:$A$30&lt;&gt;"")))&gt;0,"Plug-in hybrid",IF($G5746="Diesel","Diesel","Gasoline"))</f>
        <v>Diesel</v>
      </c>
    </row>
    <row r="5747" spans="1:15" ht="15" customHeight="1" x14ac:dyDescent="0.25">
      <c r="A5747" s="1">
        <v>2022</v>
      </c>
      <c r="B5747" s="1" t="s">
        <v>7830</v>
      </c>
      <c r="C5747" s="1" t="s">
        <v>7221</v>
      </c>
      <c r="D5747" s="1" t="s">
        <v>8142</v>
      </c>
      <c r="E5747" s="1" t="s">
        <v>1103</v>
      </c>
      <c r="F5747" s="1" t="s">
        <v>7223</v>
      </c>
      <c r="G5747" s="1" t="s">
        <v>105</v>
      </c>
      <c r="H5747" s="1" t="s">
        <v>298</v>
      </c>
      <c r="I5747" s="1">
        <v>2</v>
      </c>
      <c r="J5747" s="1">
        <v>2023</v>
      </c>
      <c r="K5747" s="1">
        <v>210762</v>
      </c>
      <c r="L5747" s="1">
        <v>0</v>
      </c>
      <c r="M5747" s="1">
        <f t="array" ref="M5747">SUMPRODUCT(MAX(ISNUMBER(SEARCH('Class Rules'!$B$6:$B$85,$E5747))*ISNUMBER(SEARCH('Class Rules'!$C$6:$C$85,$F5747))*'Class Rules'!$A$6:$A$85))</f>
        <v>11</v>
      </c>
      <c r="N5747" s="1" t="str">
        <f t="array" ref="N5747">IF($M5747=0,'Class Rules'!$D$3,INDEX('Class Rules'!$D$6:$D$85,MATCH($M5747,'Class Rules'!$A$6:$A$85,0)))</f>
        <v>Freight LDV</v>
      </c>
      <c r="O5747" s="1" t="str">
        <f t="array" ref="O5747">IF(SUMPRODUCT(MAX(ISNUMBER(SEARCH(Fuel_Rules!$A$6:$A$30,$E5747))*ISNUMBER(SEARCH(Fuel_Rules!$B$6:$B$30,$F5747))*(Fuel_Rules!$A$6:$A$30&lt;&gt;"")))&gt;0,"Plug-in hybrid",IF($G5747="Diesel","Diesel","Gasoline"))</f>
        <v>Diesel</v>
      </c>
    </row>
    <row r="5748" spans="1:15" ht="15" customHeight="1" x14ac:dyDescent="0.25">
      <c r="A5748" s="1">
        <v>2022</v>
      </c>
      <c r="B5748" s="1" t="s">
        <v>7830</v>
      </c>
      <c r="C5748" s="1" t="s">
        <v>7225</v>
      </c>
      <c r="D5748" s="1" t="s">
        <v>8143</v>
      </c>
      <c r="E5748" s="1" t="s">
        <v>1103</v>
      </c>
      <c r="F5748" s="1" t="s">
        <v>7227</v>
      </c>
      <c r="G5748" s="1" t="s">
        <v>105</v>
      </c>
      <c r="H5748" s="1" t="s">
        <v>298</v>
      </c>
      <c r="I5748" s="1">
        <v>2</v>
      </c>
      <c r="J5748" s="1">
        <v>2023</v>
      </c>
      <c r="K5748" s="1">
        <v>245949</v>
      </c>
      <c r="L5748" s="1">
        <v>0</v>
      </c>
      <c r="M5748" s="1">
        <f t="array" ref="M5748">SUMPRODUCT(MAX(ISNUMBER(SEARCH('Class Rules'!$B$6:$B$85,$E5748))*ISNUMBER(SEARCH('Class Rules'!$C$6:$C$85,$F5748))*'Class Rules'!$A$6:$A$85))</f>
        <v>11</v>
      </c>
      <c r="N5748" s="1" t="str">
        <f t="array" ref="N5748">IF($M5748=0,'Class Rules'!$D$3,INDEX('Class Rules'!$D$6:$D$85,MATCH($M5748,'Class Rules'!$A$6:$A$85,0)))</f>
        <v>Freight LDV</v>
      </c>
      <c r="O5748" s="1" t="str">
        <f t="array" ref="O5748">IF(SUMPRODUCT(MAX(ISNUMBER(SEARCH(Fuel_Rules!$A$6:$A$30,$E5748))*ISNUMBER(SEARCH(Fuel_Rules!$B$6:$B$30,$F5748))*(Fuel_Rules!$A$6:$A$30&lt;&gt;"")))&gt;0,"Plug-in hybrid",IF($G5748="Diesel","Diesel","Gasoline"))</f>
        <v>Diesel</v>
      </c>
    </row>
    <row r="5749" spans="1:15" ht="15" customHeight="1" x14ac:dyDescent="0.25">
      <c r="A5749" s="1">
        <v>2022</v>
      </c>
      <c r="B5749" s="1" t="s">
        <v>7830</v>
      </c>
      <c r="C5749" s="1" t="s">
        <v>7225</v>
      </c>
      <c r="D5749" s="1" t="s">
        <v>8144</v>
      </c>
      <c r="E5749" s="1" t="s">
        <v>1103</v>
      </c>
      <c r="F5749" s="1" t="s">
        <v>7227</v>
      </c>
      <c r="G5749" s="1" t="s">
        <v>105</v>
      </c>
      <c r="H5749" s="1" t="s">
        <v>298</v>
      </c>
      <c r="I5749" s="1">
        <v>2</v>
      </c>
      <c r="J5749" s="1">
        <v>2023</v>
      </c>
      <c r="K5749" s="1">
        <v>217054</v>
      </c>
      <c r="L5749" s="1">
        <v>0</v>
      </c>
      <c r="M5749" s="1">
        <f t="array" ref="M5749">SUMPRODUCT(MAX(ISNUMBER(SEARCH('Class Rules'!$B$6:$B$85,$E5749))*ISNUMBER(SEARCH('Class Rules'!$C$6:$C$85,$F5749))*'Class Rules'!$A$6:$A$85))</f>
        <v>11</v>
      </c>
      <c r="N5749" s="1" t="str">
        <f t="array" ref="N5749">IF($M5749=0,'Class Rules'!$D$3,INDEX('Class Rules'!$D$6:$D$85,MATCH($M5749,'Class Rules'!$A$6:$A$85,0)))</f>
        <v>Freight LDV</v>
      </c>
      <c r="O5749" s="1" t="str">
        <f t="array" ref="O5749">IF(SUMPRODUCT(MAX(ISNUMBER(SEARCH(Fuel_Rules!$A$6:$A$30,$E5749))*ISNUMBER(SEARCH(Fuel_Rules!$B$6:$B$30,$F5749))*(Fuel_Rules!$A$6:$A$30&lt;&gt;"")))&gt;0,"Plug-in hybrid",IF($G5749="Diesel","Diesel","Gasoline"))</f>
        <v>Diesel</v>
      </c>
    </row>
    <row r="5750" spans="1:15" ht="15" customHeight="1" x14ac:dyDescent="0.25">
      <c r="A5750" s="1">
        <v>2022</v>
      </c>
      <c r="B5750" s="1" t="s">
        <v>7830</v>
      </c>
      <c r="C5750" s="1" t="s">
        <v>1207</v>
      </c>
      <c r="D5750" s="1" t="s">
        <v>8145</v>
      </c>
      <c r="E5750" s="1" t="s">
        <v>1209</v>
      </c>
      <c r="F5750" s="1" t="s">
        <v>1210</v>
      </c>
      <c r="G5750" s="1" t="s">
        <v>105</v>
      </c>
      <c r="H5750" s="1" t="s">
        <v>298</v>
      </c>
      <c r="I5750" s="1">
        <v>3.5</v>
      </c>
      <c r="J5750" s="1">
        <v>2023</v>
      </c>
      <c r="K5750" s="1">
        <v>189086</v>
      </c>
      <c r="L5750" s="1">
        <v>0</v>
      </c>
      <c r="M5750" s="1">
        <f t="array" ref="M5750">SUMPRODUCT(MAX(ISNUMBER(SEARCH('Class Rules'!$B$6:$B$85,$E5750))*ISNUMBER(SEARCH('Class Rules'!$C$6:$C$85,$F5750))*'Class Rules'!$A$6:$A$85))</f>
        <v>34</v>
      </c>
      <c r="N5750" s="1" t="str">
        <f t="array" ref="N5750">IF($M5750=0,'Class Rules'!$D$3,INDEX('Class Rules'!$D$6:$D$85,MATCH($M5750,'Class Rules'!$A$6:$A$85,0)))</f>
        <v>Freight LDV</v>
      </c>
      <c r="O5750" s="1" t="str">
        <f t="array" ref="O5750">IF(SUMPRODUCT(MAX(ISNUMBER(SEARCH(Fuel_Rules!$A$6:$A$30,$E5750))*ISNUMBER(SEARCH(Fuel_Rules!$B$6:$B$30,$F5750))*(Fuel_Rules!$A$6:$A$30&lt;&gt;"")))&gt;0,"Plug-in hybrid",IF($G5750="Diesel","Diesel","Gasoline"))</f>
        <v>Diesel</v>
      </c>
    </row>
    <row r="5751" spans="1:15" ht="15" customHeight="1" x14ac:dyDescent="0.25">
      <c r="A5751" s="1">
        <v>2022</v>
      </c>
      <c r="B5751" s="1" t="s">
        <v>7830</v>
      </c>
      <c r="C5751" s="1" t="s">
        <v>1211</v>
      </c>
      <c r="D5751" s="1" t="s">
        <v>8146</v>
      </c>
      <c r="E5751" s="1" t="s">
        <v>1209</v>
      </c>
      <c r="F5751" s="1" t="s">
        <v>1213</v>
      </c>
      <c r="G5751" s="1" t="s">
        <v>105</v>
      </c>
      <c r="H5751" s="1" t="s">
        <v>298</v>
      </c>
      <c r="I5751" s="1">
        <v>3.5</v>
      </c>
      <c r="J5751" s="1">
        <v>2023</v>
      </c>
      <c r="K5751" s="1">
        <v>205450</v>
      </c>
      <c r="L5751" s="1">
        <v>0</v>
      </c>
      <c r="M5751" s="1">
        <f t="array" ref="M5751">SUMPRODUCT(MAX(ISNUMBER(SEARCH('Class Rules'!$B$6:$B$85,$E5751))*ISNUMBER(SEARCH('Class Rules'!$C$6:$C$85,$F5751))*'Class Rules'!$A$6:$A$85))</f>
        <v>34</v>
      </c>
      <c r="N5751" s="1" t="str">
        <f t="array" ref="N5751">IF($M5751=0,'Class Rules'!$D$3,INDEX('Class Rules'!$D$6:$D$85,MATCH($M5751,'Class Rules'!$A$6:$A$85,0)))</f>
        <v>Freight LDV</v>
      </c>
      <c r="O5751" s="1" t="str">
        <f t="array" ref="O5751">IF(SUMPRODUCT(MAX(ISNUMBER(SEARCH(Fuel_Rules!$A$6:$A$30,$E5751))*ISNUMBER(SEARCH(Fuel_Rules!$B$6:$B$30,$F5751))*(Fuel_Rules!$A$6:$A$30&lt;&gt;"")))&gt;0,"Plug-in hybrid",IF($G5751="Diesel","Diesel","Gasoline"))</f>
        <v>Diesel</v>
      </c>
    </row>
    <row r="5752" spans="1:15" ht="15" customHeight="1" x14ac:dyDescent="0.25">
      <c r="A5752" s="1">
        <v>2022</v>
      </c>
      <c r="B5752" s="1" t="s">
        <v>7830</v>
      </c>
      <c r="C5752" s="1" t="s">
        <v>1214</v>
      </c>
      <c r="D5752" s="1" t="s">
        <v>8147</v>
      </c>
      <c r="E5752" s="1" t="s">
        <v>1209</v>
      </c>
      <c r="F5752" s="1" t="s">
        <v>1216</v>
      </c>
      <c r="G5752" s="1" t="s">
        <v>105</v>
      </c>
      <c r="H5752" s="1" t="s">
        <v>298</v>
      </c>
      <c r="I5752" s="1">
        <v>3.5</v>
      </c>
      <c r="J5752" s="1">
        <v>2023</v>
      </c>
      <c r="K5752" s="1">
        <v>197500</v>
      </c>
      <c r="L5752" s="1">
        <v>0</v>
      </c>
      <c r="M5752" s="1">
        <f t="array" ref="M5752">SUMPRODUCT(MAX(ISNUMBER(SEARCH('Class Rules'!$B$6:$B$85,$E5752))*ISNUMBER(SEARCH('Class Rules'!$C$6:$C$85,$F5752))*'Class Rules'!$A$6:$A$85))</f>
        <v>34</v>
      </c>
      <c r="N5752" s="1" t="str">
        <f t="array" ref="N5752">IF($M5752=0,'Class Rules'!$D$3,INDEX('Class Rules'!$D$6:$D$85,MATCH($M5752,'Class Rules'!$A$6:$A$85,0)))</f>
        <v>Freight LDV</v>
      </c>
      <c r="O5752" s="1" t="str">
        <f t="array" ref="O5752">IF(SUMPRODUCT(MAX(ISNUMBER(SEARCH(Fuel_Rules!$A$6:$A$30,$E5752))*ISNUMBER(SEARCH(Fuel_Rules!$B$6:$B$30,$F5752))*(Fuel_Rules!$A$6:$A$30&lt;&gt;"")))&gt;0,"Plug-in hybrid",IF($G5752="Diesel","Diesel","Gasoline"))</f>
        <v>Diesel</v>
      </c>
    </row>
    <row r="5753" spans="1:15" ht="15" customHeight="1" x14ac:dyDescent="0.25">
      <c r="A5753" s="1">
        <v>2022</v>
      </c>
      <c r="B5753" s="1" t="s">
        <v>7830</v>
      </c>
      <c r="C5753" s="1" t="s">
        <v>1217</v>
      </c>
      <c r="D5753" s="1" t="s">
        <v>8148</v>
      </c>
      <c r="E5753" s="1" t="s">
        <v>1219</v>
      </c>
      <c r="F5753" s="1" t="s">
        <v>1220</v>
      </c>
      <c r="G5753" s="1" t="s">
        <v>103</v>
      </c>
      <c r="H5753" s="1" t="s">
        <v>298</v>
      </c>
      <c r="I5753" s="1">
        <v>1.8</v>
      </c>
      <c r="J5753" s="1">
        <v>2023</v>
      </c>
      <c r="K5753" s="1">
        <v>76064</v>
      </c>
      <c r="L5753" s="1">
        <v>0</v>
      </c>
      <c r="M5753" s="1">
        <f t="array" ref="M5753">SUMPRODUCT(MAX(ISNUMBER(SEARCH('Class Rules'!$B$6:$B$85,$E5753))*ISNUMBER(SEARCH('Class Rules'!$C$6:$C$85,$F5753))*'Class Rules'!$A$6:$A$85))</f>
        <v>0</v>
      </c>
      <c r="N5753" s="1" t="str">
        <f t="array" ref="N5753">IF($M5753=0,'Class Rules'!$D$3,INDEX('Class Rules'!$D$6:$D$85,MATCH($M5753,'Class Rules'!$A$6:$A$85,0)))</f>
        <v>Passenger LDV</v>
      </c>
      <c r="O5753" s="1" t="str">
        <f t="array" ref="O5753">IF(SUMPRODUCT(MAX(ISNUMBER(SEARCH(Fuel_Rules!$A$6:$A$30,$E5753))*ISNUMBER(SEARCH(Fuel_Rules!$B$6:$B$30,$F5753))*(Fuel_Rules!$A$6:$A$30&lt;&gt;"")))&gt;0,"Plug-in hybrid",IF($G5753="Diesel","Diesel","Gasoline"))</f>
        <v>Gasoline</v>
      </c>
    </row>
    <row r="5754" spans="1:15" ht="15" customHeight="1" x14ac:dyDescent="0.25">
      <c r="A5754" s="1">
        <v>2022</v>
      </c>
      <c r="B5754" s="1" t="s">
        <v>7830</v>
      </c>
      <c r="C5754" s="1" t="s">
        <v>1221</v>
      </c>
      <c r="D5754" s="1" t="s">
        <v>8149</v>
      </c>
      <c r="E5754" s="1" t="s">
        <v>1219</v>
      </c>
      <c r="F5754" s="1" t="s">
        <v>1223</v>
      </c>
      <c r="G5754" s="1" t="s">
        <v>103</v>
      </c>
      <c r="H5754" s="1" t="s">
        <v>298</v>
      </c>
      <c r="I5754" s="1">
        <v>1.6</v>
      </c>
      <c r="J5754" s="1">
        <v>2023</v>
      </c>
      <c r="K5754" s="1">
        <v>70059</v>
      </c>
      <c r="L5754" s="1">
        <v>0</v>
      </c>
      <c r="M5754" s="1">
        <f t="array" ref="M5754">SUMPRODUCT(MAX(ISNUMBER(SEARCH('Class Rules'!$B$6:$B$85,$E5754))*ISNUMBER(SEARCH('Class Rules'!$C$6:$C$85,$F5754))*'Class Rules'!$A$6:$A$85))</f>
        <v>0</v>
      </c>
      <c r="N5754" s="1" t="str">
        <f t="array" ref="N5754">IF($M5754=0,'Class Rules'!$D$3,INDEX('Class Rules'!$D$6:$D$85,MATCH($M5754,'Class Rules'!$A$6:$A$85,0)))</f>
        <v>Passenger LDV</v>
      </c>
      <c r="O5754" s="1" t="str">
        <f t="array" ref="O5754">IF(SUMPRODUCT(MAX(ISNUMBER(SEARCH(Fuel_Rules!$A$6:$A$30,$E5754))*ISNUMBER(SEARCH(Fuel_Rules!$B$6:$B$30,$F5754))*(Fuel_Rules!$A$6:$A$30&lt;&gt;"")))&gt;0,"Plug-in hybrid",IF($G5754="Diesel","Diesel","Gasoline"))</f>
        <v>Gasoline</v>
      </c>
    </row>
    <row r="5755" spans="1:15" ht="15" customHeight="1" x14ac:dyDescent="0.25">
      <c r="A5755" s="1">
        <v>2022</v>
      </c>
      <c r="B5755" s="1" t="s">
        <v>7830</v>
      </c>
      <c r="C5755" s="1" t="s">
        <v>1224</v>
      </c>
      <c r="D5755" s="1" t="s">
        <v>8150</v>
      </c>
      <c r="E5755" s="1" t="s">
        <v>1226</v>
      </c>
      <c r="F5755" s="1" t="s">
        <v>1227</v>
      </c>
      <c r="G5755" s="1" t="s">
        <v>103</v>
      </c>
      <c r="H5755" s="1" t="s">
        <v>437</v>
      </c>
      <c r="I5755" s="1">
        <v>1.5</v>
      </c>
      <c r="J5755" s="1">
        <v>2023</v>
      </c>
      <c r="K5755" s="1">
        <v>107235</v>
      </c>
      <c r="L5755" s="1">
        <v>0</v>
      </c>
      <c r="M5755" s="1">
        <f t="array" ref="M5755">SUMPRODUCT(MAX(ISNUMBER(SEARCH('Class Rules'!$B$6:$B$85,$E5755))*ISNUMBER(SEARCH('Class Rules'!$C$6:$C$85,$F5755))*'Class Rules'!$A$6:$A$85))</f>
        <v>0</v>
      </c>
      <c r="N5755" s="1" t="str">
        <f t="array" ref="N5755">IF($M5755=0,'Class Rules'!$D$3,INDEX('Class Rules'!$D$6:$D$85,MATCH($M5755,'Class Rules'!$A$6:$A$85,0)))</f>
        <v>Passenger LDV</v>
      </c>
      <c r="O5755" s="1" t="str">
        <f t="array" ref="O5755">IF(SUMPRODUCT(MAX(ISNUMBER(SEARCH(Fuel_Rules!$A$6:$A$30,$E5755))*ISNUMBER(SEARCH(Fuel_Rules!$B$6:$B$30,$F5755))*(Fuel_Rules!$A$6:$A$30&lt;&gt;"")))&gt;0,"Plug-in hybrid",IF($G5755="Diesel","Diesel","Gasoline"))</f>
        <v>Gasoline</v>
      </c>
    </row>
    <row r="5756" spans="1:15" ht="15" customHeight="1" x14ac:dyDescent="0.25">
      <c r="A5756" s="1">
        <v>2022</v>
      </c>
      <c r="B5756" s="1" t="s">
        <v>7830</v>
      </c>
      <c r="C5756" s="1" t="s">
        <v>1228</v>
      </c>
      <c r="D5756" s="1" t="s">
        <v>8151</v>
      </c>
      <c r="E5756" s="1" t="s">
        <v>1226</v>
      </c>
      <c r="F5756" s="1" t="s">
        <v>1230</v>
      </c>
      <c r="G5756" s="1" t="s">
        <v>103</v>
      </c>
      <c r="H5756" s="1" t="s">
        <v>437</v>
      </c>
      <c r="I5756" s="1">
        <v>1.5</v>
      </c>
      <c r="J5756" s="1">
        <v>2023</v>
      </c>
      <c r="K5756" s="1">
        <v>108913</v>
      </c>
      <c r="L5756" s="1">
        <v>0</v>
      </c>
      <c r="M5756" s="1">
        <f t="array" ref="M5756">SUMPRODUCT(MAX(ISNUMBER(SEARCH('Class Rules'!$B$6:$B$85,$E5756))*ISNUMBER(SEARCH('Class Rules'!$C$6:$C$85,$F5756))*'Class Rules'!$A$6:$A$85))</f>
        <v>0</v>
      </c>
      <c r="N5756" s="1" t="str">
        <f t="array" ref="N5756">IF($M5756=0,'Class Rules'!$D$3,INDEX('Class Rules'!$D$6:$D$85,MATCH($M5756,'Class Rules'!$A$6:$A$85,0)))</f>
        <v>Passenger LDV</v>
      </c>
      <c r="O5756" s="1" t="str">
        <f t="array" ref="O5756">IF(SUMPRODUCT(MAX(ISNUMBER(SEARCH(Fuel_Rules!$A$6:$A$30,$E5756))*ISNUMBER(SEARCH(Fuel_Rules!$B$6:$B$30,$F5756))*(Fuel_Rules!$A$6:$A$30&lt;&gt;"")))&gt;0,"Plug-in hybrid",IF($G5756="Diesel","Diesel","Gasoline"))</f>
        <v>Gasoline</v>
      </c>
    </row>
    <row r="5757" spans="1:15" ht="15" customHeight="1" x14ac:dyDescent="0.25">
      <c r="A5757" s="1">
        <v>2022</v>
      </c>
      <c r="B5757" s="1" t="s">
        <v>7830</v>
      </c>
      <c r="C5757" s="1" t="s">
        <v>1231</v>
      </c>
      <c r="D5757" s="1" t="s">
        <v>8152</v>
      </c>
      <c r="E5757" s="1" t="s">
        <v>1226</v>
      </c>
      <c r="F5757" s="1" t="s">
        <v>1233</v>
      </c>
      <c r="G5757" s="1" t="s">
        <v>103</v>
      </c>
      <c r="H5757" s="1" t="s">
        <v>437</v>
      </c>
      <c r="I5757" s="1">
        <v>1.5</v>
      </c>
      <c r="J5757" s="1">
        <v>2023</v>
      </c>
      <c r="K5757" s="1">
        <v>98162</v>
      </c>
      <c r="L5757" s="1">
        <v>0</v>
      </c>
      <c r="M5757" s="1">
        <f t="array" ref="M5757">SUMPRODUCT(MAX(ISNUMBER(SEARCH('Class Rules'!$B$6:$B$85,$E5757))*ISNUMBER(SEARCH('Class Rules'!$C$6:$C$85,$F5757))*'Class Rules'!$A$6:$A$85))</f>
        <v>0</v>
      </c>
      <c r="N5757" s="1" t="str">
        <f t="array" ref="N5757">IF($M5757=0,'Class Rules'!$D$3,INDEX('Class Rules'!$D$6:$D$85,MATCH($M5757,'Class Rules'!$A$6:$A$85,0)))</f>
        <v>Passenger LDV</v>
      </c>
      <c r="O5757" s="1" t="str">
        <f t="array" ref="O5757">IF(SUMPRODUCT(MAX(ISNUMBER(SEARCH(Fuel_Rules!$A$6:$A$30,$E5757))*ISNUMBER(SEARCH(Fuel_Rules!$B$6:$B$30,$F5757))*(Fuel_Rules!$A$6:$A$30&lt;&gt;"")))&gt;0,"Plug-in hybrid",IF($G5757="Diesel","Diesel","Gasoline"))</f>
        <v>Gasoline</v>
      </c>
    </row>
    <row r="5758" spans="1:15" ht="15" customHeight="1" x14ac:dyDescent="0.25">
      <c r="A5758" s="1">
        <v>2022</v>
      </c>
      <c r="B5758" s="1" t="s">
        <v>7830</v>
      </c>
      <c r="C5758" s="1" t="s">
        <v>1234</v>
      </c>
      <c r="D5758" s="1" t="s">
        <v>8153</v>
      </c>
      <c r="E5758" s="1" t="s">
        <v>1226</v>
      </c>
      <c r="F5758" s="1" t="s">
        <v>1236</v>
      </c>
      <c r="G5758" s="1" t="s">
        <v>103</v>
      </c>
      <c r="H5758" s="1" t="s">
        <v>437</v>
      </c>
      <c r="I5758" s="1">
        <v>1.5</v>
      </c>
      <c r="J5758" s="1">
        <v>2023</v>
      </c>
      <c r="K5758" s="1">
        <v>113623</v>
      </c>
      <c r="L5758" s="1">
        <v>0</v>
      </c>
      <c r="M5758" s="1">
        <f t="array" ref="M5758">SUMPRODUCT(MAX(ISNUMBER(SEARCH('Class Rules'!$B$6:$B$85,$E5758))*ISNUMBER(SEARCH('Class Rules'!$C$6:$C$85,$F5758))*'Class Rules'!$A$6:$A$85))</f>
        <v>0</v>
      </c>
      <c r="N5758" s="1" t="str">
        <f t="array" ref="N5758">IF($M5758=0,'Class Rules'!$D$3,INDEX('Class Rules'!$D$6:$D$85,MATCH($M5758,'Class Rules'!$A$6:$A$85,0)))</f>
        <v>Passenger LDV</v>
      </c>
      <c r="O5758" s="1" t="str">
        <f t="array" ref="O5758">IF(SUMPRODUCT(MAX(ISNUMBER(SEARCH(Fuel_Rules!$A$6:$A$30,$E5758))*ISNUMBER(SEARCH(Fuel_Rules!$B$6:$B$30,$F5758))*(Fuel_Rules!$A$6:$A$30&lt;&gt;"")))&gt;0,"Plug-in hybrid",IF($G5758="Diesel","Diesel","Gasoline"))</f>
        <v>Gasoline</v>
      </c>
    </row>
    <row r="5759" spans="1:15" ht="15" customHeight="1" x14ac:dyDescent="0.25">
      <c r="A5759" s="1">
        <v>2022</v>
      </c>
      <c r="B5759" s="1" t="s">
        <v>7830</v>
      </c>
      <c r="C5759" s="1" t="s">
        <v>1237</v>
      </c>
      <c r="D5759" s="1" t="s">
        <v>8154</v>
      </c>
      <c r="E5759" s="1" t="s">
        <v>1226</v>
      </c>
      <c r="F5759" s="1" t="s">
        <v>1239</v>
      </c>
      <c r="G5759" s="1" t="s">
        <v>103</v>
      </c>
      <c r="H5759" s="1" t="s">
        <v>437</v>
      </c>
      <c r="I5759" s="1">
        <v>1.5</v>
      </c>
      <c r="J5759" s="1">
        <v>2023</v>
      </c>
      <c r="K5759" s="1">
        <v>120899</v>
      </c>
      <c r="L5759" s="1">
        <v>0</v>
      </c>
      <c r="M5759" s="1">
        <f t="array" ref="M5759">SUMPRODUCT(MAX(ISNUMBER(SEARCH('Class Rules'!$B$6:$B$85,$E5759))*ISNUMBER(SEARCH('Class Rules'!$C$6:$C$85,$F5759))*'Class Rules'!$A$6:$A$85))</f>
        <v>0</v>
      </c>
      <c r="N5759" s="1" t="str">
        <f t="array" ref="N5759">IF($M5759=0,'Class Rules'!$D$3,INDEX('Class Rules'!$D$6:$D$85,MATCH($M5759,'Class Rules'!$A$6:$A$85,0)))</f>
        <v>Passenger LDV</v>
      </c>
      <c r="O5759" s="1" t="str">
        <f t="array" ref="O5759">IF(SUMPRODUCT(MAX(ISNUMBER(SEARCH(Fuel_Rules!$A$6:$A$30,$E5759))*ISNUMBER(SEARCH(Fuel_Rules!$B$6:$B$30,$F5759))*(Fuel_Rules!$A$6:$A$30&lt;&gt;"")))&gt;0,"Plug-in hybrid",IF($G5759="Diesel","Diesel","Gasoline"))</f>
        <v>Gasoline</v>
      </c>
    </row>
    <row r="5760" spans="1:15" ht="15" customHeight="1" x14ac:dyDescent="0.25">
      <c r="A5760" s="1">
        <v>2022</v>
      </c>
      <c r="B5760" s="1" t="s">
        <v>7830</v>
      </c>
      <c r="C5760" s="1" t="s">
        <v>1240</v>
      </c>
      <c r="D5760" s="1" t="s">
        <v>8155</v>
      </c>
      <c r="E5760" s="1" t="s">
        <v>1226</v>
      </c>
      <c r="F5760" s="1" t="s">
        <v>1242</v>
      </c>
      <c r="G5760" s="1" t="s">
        <v>103</v>
      </c>
      <c r="H5760" s="1" t="s">
        <v>298</v>
      </c>
      <c r="I5760" s="1">
        <v>1.5</v>
      </c>
      <c r="J5760" s="1">
        <v>2023</v>
      </c>
      <c r="K5760" s="1">
        <v>86295</v>
      </c>
      <c r="L5760" s="1">
        <v>0</v>
      </c>
      <c r="M5760" s="1">
        <f t="array" ref="M5760">SUMPRODUCT(MAX(ISNUMBER(SEARCH('Class Rules'!$B$6:$B$85,$E5760))*ISNUMBER(SEARCH('Class Rules'!$C$6:$C$85,$F5760))*'Class Rules'!$A$6:$A$85))</f>
        <v>0</v>
      </c>
      <c r="N5760" s="1" t="str">
        <f t="array" ref="N5760">IF($M5760=0,'Class Rules'!$D$3,INDEX('Class Rules'!$D$6:$D$85,MATCH($M5760,'Class Rules'!$A$6:$A$85,0)))</f>
        <v>Passenger LDV</v>
      </c>
      <c r="O5760" s="1" t="str">
        <f t="array" ref="O5760">IF(SUMPRODUCT(MAX(ISNUMBER(SEARCH(Fuel_Rules!$A$6:$A$30,$E5760))*ISNUMBER(SEARCH(Fuel_Rules!$B$6:$B$30,$F5760))*(Fuel_Rules!$A$6:$A$30&lt;&gt;"")))&gt;0,"Plug-in hybrid",IF($G5760="Diesel","Diesel","Gasoline"))</f>
        <v>Gasoline</v>
      </c>
    </row>
    <row r="5761" spans="1:15" ht="15" customHeight="1" x14ac:dyDescent="0.25">
      <c r="A5761" s="1">
        <v>2022</v>
      </c>
      <c r="B5761" s="1" t="s">
        <v>7830</v>
      </c>
      <c r="C5761" s="1" t="s">
        <v>1243</v>
      </c>
      <c r="D5761" s="1" t="s">
        <v>8156</v>
      </c>
      <c r="E5761" s="1" t="s">
        <v>1226</v>
      </c>
      <c r="F5761" s="1" t="s">
        <v>1245</v>
      </c>
      <c r="G5761" s="1" t="s">
        <v>103</v>
      </c>
      <c r="H5761" s="1" t="s">
        <v>437</v>
      </c>
      <c r="I5761" s="1">
        <v>1.5</v>
      </c>
      <c r="J5761" s="1">
        <v>2023</v>
      </c>
      <c r="K5761" s="1">
        <v>101642</v>
      </c>
      <c r="L5761" s="1">
        <v>0</v>
      </c>
      <c r="M5761" s="1">
        <f t="array" ref="M5761">SUMPRODUCT(MAX(ISNUMBER(SEARCH('Class Rules'!$B$6:$B$85,$E5761))*ISNUMBER(SEARCH('Class Rules'!$C$6:$C$85,$F5761))*'Class Rules'!$A$6:$A$85))</f>
        <v>0</v>
      </c>
      <c r="N5761" s="1" t="str">
        <f t="array" ref="N5761">IF($M5761=0,'Class Rules'!$D$3,INDEX('Class Rules'!$D$6:$D$85,MATCH($M5761,'Class Rules'!$A$6:$A$85,0)))</f>
        <v>Passenger LDV</v>
      </c>
      <c r="O5761" s="1" t="str">
        <f t="array" ref="O5761">IF(SUMPRODUCT(MAX(ISNUMBER(SEARCH(Fuel_Rules!$A$6:$A$30,$E5761))*ISNUMBER(SEARCH(Fuel_Rules!$B$6:$B$30,$F5761))*(Fuel_Rules!$A$6:$A$30&lt;&gt;"")))&gt;0,"Plug-in hybrid",IF($G5761="Diesel","Diesel","Gasoline"))</f>
        <v>Gasoline</v>
      </c>
    </row>
    <row r="5762" spans="1:15" ht="15" customHeight="1" x14ac:dyDescent="0.25">
      <c r="A5762" s="1">
        <v>2022</v>
      </c>
      <c r="B5762" s="1" t="s">
        <v>7830</v>
      </c>
      <c r="C5762" s="1" t="s">
        <v>1246</v>
      </c>
      <c r="D5762" s="1" t="s">
        <v>8157</v>
      </c>
      <c r="E5762" s="1" t="s">
        <v>1226</v>
      </c>
      <c r="F5762" s="1" t="s">
        <v>1248</v>
      </c>
      <c r="G5762" s="1" t="s">
        <v>103</v>
      </c>
      <c r="H5762" s="1" t="s">
        <v>298</v>
      </c>
      <c r="I5762" s="1">
        <v>1.5</v>
      </c>
      <c r="J5762" s="1">
        <v>2023</v>
      </c>
      <c r="K5762" s="1">
        <v>90871</v>
      </c>
      <c r="L5762" s="1">
        <v>0</v>
      </c>
      <c r="M5762" s="1">
        <f t="array" ref="M5762">SUMPRODUCT(MAX(ISNUMBER(SEARCH('Class Rules'!$B$6:$B$85,$E5762))*ISNUMBER(SEARCH('Class Rules'!$C$6:$C$85,$F5762))*'Class Rules'!$A$6:$A$85))</f>
        <v>0</v>
      </c>
      <c r="N5762" s="1" t="str">
        <f t="array" ref="N5762">IF($M5762=0,'Class Rules'!$D$3,INDEX('Class Rules'!$D$6:$D$85,MATCH($M5762,'Class Rules'!$A$6:$A$85,0)))</f>
        <v>Passenger LDV</v>
      </c>
      <c r="O5762" s="1" t="str">
        <f t="array" ref="O5762">IF(SUMPRODUCT(MAX(ISNUMBER(SEARCH(Fuel_Rules!$A$6:$A$30,$E5762))*ISNUMBER(SEARCH(Fuel_Rules!$B$6:$B$30,$F5762))*(Fuel_Rules!$A$6:$A$30&lt;&gt;"")))&gt;0,"Plug-in hybrid",IF($G5762="Diesel","Diesel","Gasoline"))</f>
        <v>Gasoline</v>
      </c>
    </row>
    <row r="5763" spans="1:15" ht="15" customHeight="1" x14ac:dyDescent="0.25">
      <c r="A5763" s="1">
        <v>2022</v>
      </c>
      <c r="B5763" s="1" t="s">
        <v>7830</v>
      </c>
      <c r="C5763" s="1" t="s">
        <v>1249</v>
      </c>
      <c r="D5763" s="1" t="s">
        <v>8158</v>
      </c>
      <c r="E5763" s="1" t="s">
        <v>1226</v>
      </c>
      <c r="F5763" s="1" t="s">
        <v>1251</v>
      </c>
      <c r="G5763" s="1" t="s">
        <v>103</v>
      </c>
      <c r="H5763" s="1" t="s">
        <v>437</v>
      </c>
      <c r="I5763" s="1">
        <v>1.8</v>
      </c>
      <c r="J5763" s="1">
        <v>2023</v>
      </c>
      <c r="K5763" s="1">
        <v>126715</v>
      </c>
      <c r="L5763" s="1">
        <v>0</v>
      </c>
      <c r="M5763" s="1">
        <f t="array" ref="M5763">SUMPRODUCT(MAX(ISNUMBER(SEARCH('Class Rules'!$B$6:$B$85,$E5763))*ISNUMBER(SEARCH('Class Rules'!$C$6:$C$85,$F5763))*'Class Rules'!$A$6:$A$85))</f>
        <v>0</v>
      </c>
      <c r="N5763" s="1" t="str">
        <f t="array" ref="N5763">IF($M5763=0,'Class Rules'!$D$3,INDEX('Class Rules'!$D$6:$D$85,MATCH($M5763,'Class Rules'!$A$6:$A$85,0)))</f>
        <v>Passenger LDV</v>
      </c>
      <c r="O5763" s="1" t="str">
        <f t="array" ref="O5763">IF(SUMPRODUCT(MAX(ISNUMBER(SEARCH(Fuel_Rules!$A$6:$A$30,$E5763))*ISNUMBER(SEARCH(Fuel_Rules!$B$6:$B$30,$F5763))*(Fuel_Rules!$A$6:$A$30&lt;&gt;"")))&gt;0,"Plug-in hybrid",IF($G5763="Diesel","Diesel","Gasoline"))</f>
        <v>Gasoline</v>
      </c>
    </row>
    <row r="5764" spans="1:15" ht="15" customHeight="1" x14ac:dyDescent="0.25">
      <c r="A5764" s="1">
        <v>2022</v>
      </c>
      <c r="B5764" s="1" t="s">
        <v>7830</v>
      </c>
      <c r="C5764" s="1" t="s">
        <v>1252</v>
      </c>
      <c r="D5764" s="1" t="s">
        <v>8159</v>
      </c>
      <c r="E5764" s="1" t="s">
        <v>1226</v>
      </c>
      <c r="F5764" s="1" t="s">
        <v>1254</v>
      </c>
      <c r="G5764" s="1" t="s">
        <v>103</v>
      </c>
      <c r="H5764" s="1" t="s">
        <v>437</v>
      </c>
      <c r="I5764" s="1">
        <v>1.8</v>
      </c>
      <c r="J5764" s="1">
        <v>2023</v>
      </c>
      <c r="K5764" s="1">
        <v>136872</v>
      </c>
      <c r="L5764" s="1">
        <v>0</v>
      </c>
      <c r="M5764" s="1">
        <f t="array" ref="M5764">SUMPRODUCT(MAX(ISNUMBER(SEARCH('Class Rules'!$B$6:$B$85,$E5764))*ISNUMBER(SEARCH('Class Rules'!$C$6:$C$85,$F5764))*'Class Rules'!$A$6:$A$85))</f>
        <v>0</v>
      </c>
      <c r="N5764" s="1" t="str">
        <f t="array" ref="N5764">IF($M5764=0,'Class Rules'!$D$3,INDEX('Class Rules'!$D$6:$D$85,MATCH($M5764,'Class Rules'!$A$6:$A$85,0)))</f>
        <v>Passenger LDV</v>
      </c>
      <c r="O5764" s="1" t="str">
        <f t="array" ref="O5764">IF(SUMPRODUCT(MAX(ISNUMBER(SEARCH(Fuel_Rules!$A$6:$A$30,$E5764))*ISNUMBER(SEARCH(Fuel_Rules!$B$6:$B$30,$F5764))*(Fuel_Rules!$A$6:$A$30&lt;&gt;"")))&gt;0,"Plug-in hybrid",IF($G5764="Diesel","Diesel","Gasoline"))</f>
        <v>Gasoline</v>
      </c>
    </row>
    <row r="5765" spans="1:15" ht="15" customHeight="1" x14ac:dyDescent="0.25">
      <c r="A5765" s="1">
        <v>2022</v>
      </c>
      <c r="B5765" s="1" t="s">
        <v>7830</v>
      </c>
      <c r="C5765" s="1" t="s">
        <v>1255</v>
      </c>
      <c r="D5765" s="1" t="s">
        <v>8160</v>
      </c>
      <c r="E5765" s="1" t="s">
        <v>1226</v>
      </c>
      <c r="F5765" s="1" t="s">
        <v>1257</v>
      </c>
      <c r="G5765" s="1" t="s">
        <v>103</v>
      </c>
      <c r="H5765" s="1" t="s">
        <v>437</v>
      </c>
      <c r="I5765" s="1">
        <v>1.8</v>
      </c>
      <c r="J5765" s="1">
        <v>2023</v>
      </c>
      <c r="K5765" s="1">
        <v>146449</v>
      </c>
      <c r="L5765" s="1">
        <v>0</v>
      </c>
      <c r="M5765" s="1">
        <f t="array" ref="M5765">SUMPRODUCT(MAX(ISNUMBER(SEARCH('Class Rules'!$B$6:$B$85,$E5765))*ISNUMBER(SEARCH('Class Rules'!$C$6:$C$85,$F5765))*'Class Rules'!$A$6:$A$85))</f>
        <v>0</v>
      </c>
      <c r="N5765" s="1" t="str">
        <f t="array" ref="N5765">IF($M5765=0,'Class Rules'!$D$3,INDEX('Class Rules'!$D$6:$D$85,MATCH($M5765,'Class Rules'!$A$6:$A$85,0)))</f>
        <v>Passenger LDV</v>
      </c>
      <c r="O5765" s="1" t="str">
        <f t="array" ref="O5765">IF(SUMPRODUCT(MAX(ISNUMBER(SEARCH(Fuel_Rules!$A$6:$A$30,$E5765))*ISNUMBER(SEARCH(Fuel_Rules!$B$6:$B$30,$F5765))*(Fuel_Rules!$A$6:$A$30&lt;&gt;"")))&gt;0,"Plug-in hybrid",IF($G5765="Diesel","Diesel","Gasoline"))</f>
        <v>Gasoline</v>
      </c>
    </row>
    <row r="5766" spans="1:15" ht="15" customHeight="1" x14ac:dyDescent="0.25">
      <c r="A5766" s="1">
        <v>2022</v>
      </c>
      <c r="B5766" s="1" t="s">
        <v>7830</v>
      </c>
      <c r="C5766" s="1" t="s">
        <v>1258</v>
      </c>
      <c r="D5766" s="1" t="s">
        <v>8161</v>
      </c>
      <c r="E5766" s="1" t="s">
        <v>1226</v>
      </c>
      <c r="F5766" s="1" t="s">
        <v>1260</v>
      </c>
      <c r="G5766" s="1" t="s">
        <v>103</v>
      </c>
      <c r="H5766" s="1" t="s">
        <v>437</v>
      </c>
      <c r="I5766" s="1">
        <v>1.5</v>
      </c>
      <c r="J5766" s="1">
        <v>2023</v>
      </c>
      <c r="K5766" s="1">
        <v>180790</v>
      </c>
      <c r="L5766" s="1">
        <v>0</v>
      </c>
      <c r="M5766" s="1">
        <f t="array" ref="M5766">SUMPRODUCT(MAX(ISNUMBER(SEARCH('Class Rules'!$B$6:$B$85,$E5766))*ISNUMBER(SEARCH('Class Rules'!$C$6:$C$85,$F5766))*'Class Rules'!$A$6:$A$85))</f>
        <v>0</v>
      </c>
      <c r="N5766" s="1" t="str">
        <f t="array" ref="N5766">IF($M5766=0,'Class Rules'!$D$3,INDEX('Class Rules'!$D$6:$D$85,MATCH($M5766,'Class Rules'!$A$6:$A$85,0)))</f>
        <v>Passenger LDV</v>
      </c>
      <c r="O5766" s="1" t="str">
        <f t="array" ref="O5766">IF(SUMPRODUCT(MAX(ISNUMBER(SEARCH(Fuel_Rules!$A$6:$A$30,$E5766))*ISNUMBER(SEARCH(Fuel_Rules!$B$6:$B$30,$F5766))*(Fuel_Rules!$A$6:$A$30&lt;&gt;"")))&gt;0,"Plug-in hybrid",IF($G5766="Diesel","Diesel","Gasoline"))</f>
        <v>Gasoline</v>
      </c>
    </row>
    <row r="5767" spans="1:15" ht="15" customHeight="1" x14ac:dyDescent="0.25">
      <c r="A5767" s="1">
        <v>2022</v>
      </c>
      <c r="B5767" s="1" t="s">
        <v>7830</v>
      </c>
      <c r="C5767" s="1" t="s">
        <v>1261</v>
      </c>
      <c r="D5767" s="1" t="s">
        <v>8162</v>
      </c>
      <c r="E5767" s="1" t="s">
        <v>1226</v>
      </c>
      <c r="F5767" s="1" t="s">
        <v>1263</v>
      </c>
      <c r="G5767" s="1" t="s">
        <v>103</v>
      </c>
      <c r="H5767" s="1" t="s">
        <v>437</v>
      </c>
      <c r="I5767" s="1">
        <v>2</v>
      </c>
      <c r="J5767" s="1">
        <v>2023</v>
      </c>
      <c r="K5767" s="1">
        <v>145059</v>
      </c>
      <c r="L5767" s="1">
        <v>0</v>
      </c>
      <c r="M5767" s="1">
        <f t="array" ref="M5767">SUMPRODUCT(MAX(ISNUMBER(SEARCH('Class Rules'!$B$6:$B$85,$E5767))*ISNUMBER(SEARCH('Class Rules'!$C$6:$C$85,$F5767))*'Class Rules'!$A$6:$A$85))</f>
        <v>0</v>
      </c>
      <c r="N5767" s="1" t="str">
        <f t="array" ref="N5767">IF($M5767=0,'Class Rules'!$D$3,INDEX('Class Rules'!$D$6:$D$85,MATCH($M5767,'Class Rules'!$A$6:$A$85,0)))</f>
        <v>Passenger LDV</v>
      </c>
      <c r="O5767" s="1" t="str">
        <f t="array" ref="O5767">IF(SUMPRODUCT(MAX(ISNUMBER(SEARCH(Fuel_Rules!$A$6:$A$30,$E5767))*ISNUMBER(SEARCH(Fuel_Rules!$B$6:$B$30,$F5767))*(Fuel_Rules!$A$6:$A$30&lt;&gt;"")))&gt;0,"Plug-in hybrid",IF($G5767="Diesel","Diesel","Gasoline"))</f>
        <v>Gasoline</v>
      </c>
    </row>
    <row r="5768" spans="1:15" ht="15" customHeight="1" x14ac:dyDescent="0.25">
      <c r="A5768" s="1">
        <v>2022</v>
      </c>
      <c r="B5768" s="1" t="s">
        <v>7830</v>
      </c>
      <c r="C5768" s="1" t="s">
        <v>1264</v>
      </c>
      <c r="D5768" s="1" t="s">
        <v>8163</v>
      </c>
      <c r="E5768" s="1" t="s">
        <v>1226</v>
      </c>
      <c r="F5768" s="1" t="s">
        <v>1266</v>
      </c>
      <c r="G5768" s="1" t="s">
        <v>103</v>
      </c>
      <c r="H5768" s="1" t="s">
        <v>437</v>
      </c>
      <c r="I5768" s="1">
        <v>2</v>
      </c>
      <c r="J5768" s="1">
        <v>2023</v>
      </c>
      <c r="K5768" s="1">
        <v>139378</v>
      </c>
      <c r="L5768" s="1">
        <v>0</v>
      </c>
      <c r="M5768" s="1">
        <f t="array" ref="M5768">SUMPRODUCT(MAX(ISNUMBER(SEARCH('Class Rules'!$B$6:$B$85,$E5768))*ISNUMBER(SEARCH('Class Rules'!$C$6:$C$85,$F5768))*'Class Rules'!$A$6:$A$85))</f>
        <v>0</v>
      </c>
      <c r="N5768" s="1" t="str">
        <f t="array" ref="N5768">IF($M5768=0,'Class Rules'!$D$3,INDEX('Class Rules'!$D$6:$D$85,MATCH($M5768,'Class Rules'!$A$6:$A$85,0)))</f>
        <v>Passenger LDV</v>
      </c>
      <c r="O5768" s="1" t="str">
        <f t="array" ref="O5768">IF(SUMPRODUCT(MAX(ISNUMBER(SEARCH(Fuel_Rules!$A$6:$A$30,$E5768))*ISNUMBER(SEARCH(Fuel_Rules!$B$6:$B$30,$F5768))*(Fuel_Rules!$A$6:$A$30&lt;&gt;"")))&gt;0,"Plug-in hybrid",IF($G5768="Diesel","Diesel","Gasoline"))</f>
        <v>Gasoline</v>
      </c>
    </row>
    <row r="5769" spans="1:15" ht="15" customHeight="1" x14ac:dyDescent="0.25">
      <c r="A5769" s="1">
        <v>2022</v>
      </c>
      <c r="B5769" s="1" t="s">
        <v>7830</v>
      </c>
      <c r="C5769" s="1" t="s">
        <v>1267</v>
      </c>
      <c r="D5769" s="1" t="s">
        <v>8164</v>
      </c>
      <c r="E5769" s="1" t="s">
        <v>1226</v>
      </c>
      <c r="F5769" s="1" t="s">
        <v>1269</v>
      </c>
      <c r="G5769" s="1" t="s">
        <v>103</v>
      </c>
      <c r="H5769" s="1" t="s">
        <v>437</v>
      </c>
      <c r="I5769" s="1">
        <v>2</v>
      </c>
      <c r="J5769" s="1">
        <v>2023</v>
      </c>
      <c r="K5769" s="1">
        <v>138081</v>
      </c>
      <c r="L5769" s="1">
        <v>0</v>
      </c>
      <c r="M5769" s="1">
        <f t="array" ref="M5769">SUMPRODUCT(MAX(ISNUMBER(SEARCH('Class Rules'!$B$6:$B$85,$E5769))*ISNUMBER(SEARCH('Class Rules'!$C$6:$C$85,$F5769))*'Class Rules'!$A$6:$A$85))</f>
        <v>0</v>
      </c>
      <c r="N5769" s="1" t="str">
        <f t="array" ref="N5769">IF($M5769=0,'Class Rules'!$D$3,INDEX('Class Rules'!$D$6:$D$85,MATCH($M5769,'Class Rules'!$A$6:$A$85,0)))</f>
        <v>Passenger LDV</v>
      </c>
      <c r="O5769" s="1" t="str">
        <f t="array" ref="O5769">IF(SUMPRODUCT(MAX(ISNUMBER(SEARCH(Fuel_Rules!$A$6:$A$30,$E5769))*ISNUMBER(SEARCH(Fuel_Rules!$B$6:$B$30,$F5769))*(Fuel_Rules!$A$6:$A$30&lt;&gt;"")))&gt;0,"Plug-in hybrid",IF($G5769="Diesel","Diesel","Gasoline"))</f>
        <v>Gasoline</v>
      </c>
    </row>
    <row r="5770" spans="1:15" ht="15" customHeight="1" x14ac:dyDescent="0.25">
      <c r="A5770" s="1">
        <v>2022</v>
      </c>
      <c r="B5770" s="1" t="s">
        <v>7830</v>
      </c>
      <c r="C5770" s="1" t="s">
        <v>1270</v>
      </c>
      <c r="D5770" s="1" t="s">
        <v>8165</v>
      </c>
      <c r="E5770" s="1" t="s">
        <v>1226</v>
      </c>
      <c r="F5770" s="1" t="s">
        <v>1272</v>
      </c>
      <c r="G5770" s="1" t="s">
        <v>103</v>
      </c>
      <c r="H5770" s="1" t="s">
        <v>437</v>
      </c>
      <c r="I5770" s="1">
        <v>1.5</v>
      </c>
      <c r="J5770" s="1">
        <v>2023</v>
      </c>
      <c r="K5770" s="1">
        <v>109448</v>
      </c>
      <c r="L5770" s="1">
        <v>0</v>
      </c>
      <c r="M5770" s="1">
        <f t="array" ref="M5770">SUMPRODUCT(MAX(ISNUMBER(SEARCH('Class Rules'!$B$6:$B$85,$E5770))*ISNUMBER(SEARCH('Class Rules'!$C$6:$C$85,$F5770))*'Class Rules'!$A$6:$A$85))</f>
        <v>0</v>
      </c>
      <c r="N5770" s="1" t="str">
        <f t="array" ref="N5770">IF($M5770=0,'Class Rules'!$D$3,INDEX('Class Rules'!$D$6:$D$85,MATCH($M5770,'Class Rules'!$A$6:$A$85,0)))</f>
        <v>Passenger LDV</v>
      </c>
      <c r="O5770" s="1" t="str">
        <f t="array" ref="O5770">IF(SUMPRODUCT(MAX(ISNUMBER(SEARCH(Fuel_Rules!$A$6:$A$30,$E5770))*ISNUMBER(SEARCH(Fuel_Rules!$B$6:$B$30,$F5770))*(Fuel_Rules!$A$6:$A$30&lt;&gt;"")))&gt;0,"Plug-in hybrid",IF($G5770="Diesel","Diesel","Gasoline"))</f>
        <v>Gasoline</v>
      </c>
    </row>
    <row r="5771" spans="1:15" ht="15" customHeight="1" x14ac:dyDescent="0.25">
      <c r="A5771" s="1">
        <v>2022</v>
      </c>
      <c r="B5771" s="1" t="s">
        <v>7830</v>
      </c>
      <c r="C5771" s="1" t="s">
        <v>1273</v>
      </c>
      <c r="D5771" s="1" t="s">
        <v>8166</v>
      </c>
      <c r="E5771" s="1" t="s">
        <v>1226</v>
      </c>
      <c r="F5771" s="1" t="s">
        <v>1275</v>
      </c>
      <c r="G5771" s="1" t="s">
        <v>103</v>
      </c>
      <c r="H5771" s="1" t="s">
        <v>437</v>
      </c>
      <c r="I5771" s="1">
        <v>1.5</v>
      </c>
      <c r="J5771" s="1">
        <v>2023</v>
      </c>
      <c r="K5771" s="1">
        <v>115489</v>
      </c>
      <c r="L5771" s="1">
        <v>0</v>
      </c>
      <c r="M5771" s="1">
        <f t="array" ref="M5771">SUMPRODUCT(MAX(ISNUMBER(SEARCH('Class Rules'!$B$6:$B$85,$E5771))*ISNUMBER(SEARCH('Class Rules'!$C$6:$C$85,$F5771))*'Class Rules'!$A$6:$A$85))</f>
        <v>0</v>
      </c>
      <c r="N5771" s="1" t="str">
        <f t="array" ref="N5771">IF($M5771=0,'Class Rules'!$D$3,INDEX('Class Rules'!$D$6:$D$85,MATCH($M5771,'Class Rules'!$A$6:$A$85,0)))</f>
        <v>Passenger LDV</v>
      </c>
      <c r="O5771" s="1" t="str">
        <f t="array" ref="O5771">IF(SUMPRODUCT(MAX(ISNUMBER(SEARCH(Fuel_Rules!$A$6:$A$30,$E5771))*ISNUMBER(SEARCH(Fuel_Rules!$B$6:$B$30,$F5771))*(Fuel_Rules!$A$6:$A$30&lt;&gt;"")))&gt;0,"Plug-in hybrid",IF($G5771="Diesel","Diesel","Gasoline"))</f>
        <v>Gasoline</v>
      </c>
    </row>
    <row r="5772" spans="1:15" ht="15" customHeight="1" x14ac:dyDescent="0.25">
      <c r="A5772" s="1">
        <v>2022</v>
      </c>
      <c r="B5772" s="1" t="s">
        <v>7830</v>
      </c>
      <c r="C5772" s="1" t="s">
        <v>1276</v>
      </c>
      <c r="D5772" s="1" t="s">
        <v>8167</v>
      </c>
      <c r="E5772" s="1" t="s">
        <v>1226</v>
      </c>
      <c r="F5772" s="1" t="s">
        <v>1278</v>
      </c>
      <c r="G5772" s="1" t="s">
        <v>103</v>
      </c>
      <c r="H5772" s="1" t="s">
        <v>437</v>
      </c>
      <c r="I5772" s="1">
        <v>1.5</v>
      </c>
      <c r="J5772" s="1">
        <v>2023</v>
      </c>
      <c r="K5772" s="1">
        <v>91246</v>
      </c>
      <c r="L5772" s="1">
        <v>0</v>
      </c>
      <c r="M5772" s="1">
        <f t="array" ref="M5772">SUMPRODUCT(MAX(ISNUMBER(SEARCH('Class Rules'!$B$6:$B$85,$E5772))*ISNUMBER(SEARCH('Class Rules'!$C$6:$C$85,$F5772))*'Class Rules'!$A$6:$A$85))</f>
        <v>0</v>
      </c>
      <c r="N5772" s="1" t="str">
        <f t="array" ref="N5772">IF($M5772=0,'Class Rules'!$D$3,INDEX('Class Rules'!$D$6:$D$85,MATCH($M5772,'Class Rules'!$A$6:$A$85,0)))</f>
        <v>Passenger LDV</v>
      </c>
      <c r="O5772" s="1" t="str">
        <f t="array" ref="O5772">IF(SUMPRODUCT(MAX(ISNUMBER(SEARCH(Fuel_Rules!$A$6:$A$30,$E5772))*ISNUMBER(SEARCH(Fuel_Rules!$B$6:$B$30,$F5772))*(Fuel_Rules!$A$6:$A$30&lt;&gt;"")))&gt;0,"Plug-in hybrid",IF($G5772="Diesel","Diesel","Gasoline"))</f>
        <v>Gasoline</v>
      </c>
    </row>
    <row r="5773" spans="1:15" ht="15" customHeight="1" x14ac:dyDescent="0.25">
      <c r="A5773" s="1">
        <v>2022</v>
      </c>
      <c r="B5773" s="1" t="s">
        <v>7830</v>
      </c>
      <c r="C5773" s="1" t="s">
        <v>1279</v>
      </c>
      <c r="D5773" s="1" t="s">
        <v>8168</v>
      </c>
      <c r="E5773" s="1" t="s">
        <v>1226</v>
      </c>
      <c r="F5773" s="1" t="s">
        <v>1281</v>
      </c>
      <c r="G5773" s="1" t="s">
        <v>103</v>
      </c>
      <c r="H5773" s="1" t="s">
        <v>437</v>
      </c>
      <c r="I5773" s="1">
        <v>1.5</v>
      </c>
      <c r="J5773" s="1">
        <v>2023</v>
      </c>
      <c r="K5773" s="1">
        <v>89020</v>
      </c>
      <c r="L5773" s="1">
        <v>0</v>
      </c>
      <c r="M5773" s="1">
        <f t="array" ref="M5773">SUMPRODUCT(MAX(ISNUMBER(SEARCH('Class Rules'!$B$6:$B$85,$E5773))*ISNUMBER(SEARCH('Class Rules'!$C$6:$C$85,$F5773))*'Class Rules'!$A$6:$A$85))</f>
        <v>0</v>
      </c>
      <c r="N5773" s="1" t="str">
        <f t="array" ref="N5773">IF($M5773=0,'Class Rules'!$D$3,INDEX('Class Rules'!$D$6:$D$85,MATCH($M5773,'Class Rules'!$A$6:$A$85,0)))</f>
        <v>Passenger LDV</v>
      </c>
      <c r="O5773" s="1" t="str">
        <f t="array" ref="O5773">IF(SUMPRODUCT(MAX(ISNUMBER(SEARCH(Fuel_Rules!$A$6:$A$30,$E5773))*ISNUMBER(SEARCH(Fuel_Rules!$B$6:$B$30,$F5773))*(Fuel_Rules!$A$6:$A$30&lt;&gt;"")))&gt;0,"Plug-in hybrid",IF($G5773="Diesel","Diesel","Gasoline"))</f>
        <v>Gasoline</v>
      </c>
    </row>
    <row r="5774" spans="1:15" ht="15" customHeight="1" x14ac:dyDescent="0.25">
      <c r="A5774" s="1">
        <v>2022</v>
      </c>
      <c r="B5774" s="1" t="s">
        <v>7830</v>
      </c>
      <c r="C5774" s="1" t="s">
        <v>1282</v>
      </c>
      <c r="D5774" s="1" t="s">
        <v>8169</v>
      </c>
      <c r="E5774" s="1" t="s">
        <v>1226</v>
      </c>
      <c r="F5774" s="1" t="s">
        <v>1284</v>
      </c>
      <c r="G5774" s="1" t="s">
        <v>103</v>
      </c>
      <c r="H5774" s="1" t="s">
        <v>437</v>
      </c>
      <c r="I5774" s="1">
        <v>1.5</v>
      </c>
      <c r="J5774" s="1">
        <v>2023</v>
      </c>
      <c r="K5774" s="1">
        <v>283249</v>
      </c>
      <c r="L5774" s="1">
        <v>0</v>
      </c>
      <c r="M5774" s="1">
        <f t="array" ref="M5774">SUMPRODUCT(MAX(ISNUMBER(SEARCH('Class Rules'!$B$6:$B$85,$E5774))*ISNUMBER(SEARCH('Class Rules'!$C$6:$C$85,$F5774))*'Class Rules'!$A$6:$A$85))</f>
        <v>0</v>
      </c>
      <c r="N5774" s="1" t="str">
        <f t="array" ref="N5774">IF($M5774=0,'Class Rules'!$D$3,INDEX('Class Rules'!$D$6:$D$85,MATCH($M5774,'Class Rules'!$A$6:$A$85,0)))</f>
        <v>Passenger LDV</v>
      </c>
      <c r="O5774" s="1" t="str">
        <f t="array" ref="O5774">IF(SUMPRODUCT(MAX(ISNUMBER(SEARCH(Fuel_Rules!$A$6:$A$30,$E5774))*ISNUMBER(SEARCH(Fuel_Rules!$B$6:$B$30,$F5774))*(Fuel_Rules!$A$6:$A$30&lt;&gt;"")))&gt;0,"Plug-in hybrid",IF($G5774="Diesel","Diesel","Gasoline"))</f>
        <v>Gasoline</v>
      </c>
    </row>
    <row r="5775" spans="1:15" ht="15" customHeight="1" x14ac:dyDescent="0.25">
      <c r="A5775" s="1">
        <v>2022</v>
      </c>
      <c r="B5775" s="1" t="s">
        <v>7830</v>
      </c>
      <c r="C5775" s="1" t="s">
        <v>1285</v>
      </c>
      <c r="D5775" s="1" t="s">
        <v>8170</v>
      </c>
      <c r="E5775" s="1" t="s">
        <v>1226</v>
      </c>
      <c r="F5775" s="1" t="s">
        <v>1287</v>
      </c>
      <c r="G5775" s="1" t="s">
        <v>103</v>
      </c>
      <c r="H5775" s="1" t="s">
        <v>437</v>
      </c>
      <c r="I5775" s="1">
        <v>2</v>
      </c>
      <c r="J5775" s="1">
        <v>2023</v>
      </c>
      <c r="K5775" s="1">
        <v>262396</v>
      </c>
      <c r="L5775" s="1">
        <v>0</v>
      </c>
      <c r="M5775" s="1">
        <f t="array" ref="M5775">SUMPRODUCT(MAX(ISNUMBER(SEARCH('Class Rules'!$B$6:$B$85,$E5775))*ISNUMBER(SEARCH('Class Rules'!$C$6:$C$85,$F5775))*'Class Rules'!$A$6:$A$85))</f>
        <v>0</v>
      </c>
      <c r="N5775" s="1" t="str">
        <f t="array" ref="N5775">IF($M5775=0,'Class Rules'!$D$3,INDEX('Class Rules'!$D$6:$D$85,MATCH($M5775,'Class Rules'!$A$6:$A$85,0)))</f>
        <v>Passenger LDV</v>
      </c>
      <c r="O5775" s="1" t="str">
        <f t="array" ref="O5775">IF(SUMPRODUCT(MAX(ISNUMBER(SEARCH(Fuel_Rules!$A$6:$A$30,$E5775))*ISNUMBER(SEARCH(Fuel_Rules!$B$6:$B$30,$F5775))*(Fuel_Rules!$A$6:$A$30&lt;&gt;"")))&gt;0,"Plug-in hybrid",IF($G5775="Diesel","Diesel","Gasoline"))</f>
        <v>Gasoline</v>
      </c>
    </row>
    <row r="5776" spans="1:15" ht="15" customHeight="1" x14ac:dyDescent="0.25">
      <c r="A5776" s="1">
        <v>2022</v>
      </c>
      <c r="B5776" s="1" t="s">
        <v>7830</v>
      </c>
      <c r="C5776" s="1" t="s">
        <v>1288</v>
      </c>
      <c r="D5776" s="1" t="s">
        <v>8171</v>
      </c>
      <c r="E5776" s="1" t="s">
        <v>1226</v>
      </c>
      <c r="F5776" s="1" t="s">
        <v>1290</v>
      </c>
      <c r="G5776" s="1" t="s">
        <v>103</v>
      </c>
      <c r="H5776" s="1" t="s">
        <v>437</v>
      </c>
      <c r="I5776" s="1">
        <v>1.5</v>
      </c>
      <c r="J5776" s="1">
        <v>2023</v>
      </c>
      <c r="K5776" s="1">
        <v>173839</v>
      </c>
      <c r="L5776" s="1">
        <v>0</v>
      </c>
      <c r="M5776" s="1">
        <f t="array" ref="M5776">SUMPRODUCT(MAX(ISNUMBER(SEARCH('Class Rules'!$B$6:$B$85,$E5776))*ISNUMBER(SEARCH('Class Rules'!$C$6:$C$85,$F5776))*'Class Rules'!$A$6:$A$85))</f>
        <v>0</v>
      </c>
      <c r="N5776" s="1" t="str">
        <f t="array" ref="N5776">IF($M5776=0,'Class Rules'!$D$3,INDEX('Class Rules'!$D$6:$D$85,MATCH($M5776,'Class Rules'!$A$6:$A$85,0)))</f>
        <v>Passenger LDV</v>
      </c>
      <c r="O5776" s="1" t="str">
        <f t="array" ref="O5776">IF(SUMPRODUCT(MAX(ISNUMBER(SEARCH(Fuel_Rules!$A$6:$A$30,$E5776))*ISNUMBER(SEARCH(Fuel_Rules!$B$6:$B$30,$F5776))*(Fuel_Rules!$A$6:$A$30&lt;&gt;"")))&gt;0,"Plug-in hybrid",IF($G5776="Diesel","Diesel","Gasoline"))</f>
        <v>Gasoline</v>
      </c>
    </row>
    <row r="5777" spans="1:15" ht="15" customHeight="1" x14ac:dyDescent="0.25">
      <c r="A5777" s="1">
        <v>2022</v>
      </c>
      <c r="B5777" s="1" t="s">
        <v>7830</v>
      </c>
      <c r="C5777" s="1" t="s">
        <v>1291</v>
      </c>
      <c r="D5777" s="1" t="s">
        <v>8172</v>
      </c>
      <c r="E5777" s="1" t="s">
        <v>1226</v>
      </c>
      <c r="F5777" s="1" t="s">
        <v>1293</v>
      </c>
      <c r="G5777" s="1" t="s">
        <v>103</v>
      </c>
      <c r="H5777" s="1" t="s">
        <v>437</v>
      </c>
      <c r="I5777" s="1">
        <v>2</v>
      </c>
      <c r="J5777" s="1">
        <v>2023</v>
      </c>
      <c r="K5777" s="1">
        <v>132289</v>
      </c>
      <c r="L5777" s="1">
        <v>0</v>
      </c>
      <c r="M5777" s="1">
        <f t="array" ref="M5777">SUMPRODUCT(MAX(ISNUMBER(SEARCH('Class Rules'!$B$6:$B$85,$E5777))*ISNUMBER(SEARCH('Class Rules'!$C$6:$C$85,$F5777))*'Class Rules'!$A$6:$A$85))</f>
        <v>0</v>
      </c>
      <c r="N5777" s="1" t="str">
        <f t="array" ref="N5777">IF($M5777=0,'Class Rules'!$D$3,INDEX('Class Rules'!$D$6:$D$85,MATCH($M5777,'Class Rules'!$A$6:$A$85,0)))</f>
        <v>Passenger LDV</v>
      </c>
      <c r="O5777" s="1" t="str">
        <f t="array" ref="O5777">IF(SUMPRODUCT(MAX(ISNUMBER(SEARCH(Fuel_Rules!$A$6:$A$30,$E5777))*ISNUMBER(SEARCH(Fuel_Rules!$B$6:$B$30,$F5777))*(Fuel_Rules!$A$6:$A$30&lt;&gt;"")))&gt;0,"Plug-in hybrid",IF($G5777="Diesel","Diesel","Gasoline"))</f>
        <v>Gasoline</v>
      </c>
    </row>
    <row r="5778" spans="1:15" ht="15" customHeight="1" x14ac:dyDescent="0.25">
      <c r="A5778" s="1">
        <v>2022</v>
      </c>
      <c r="B5778" s="1" t="s">
        <v>7830</v>
      </c>
      <c r="C5778" s="1" t="s">
        <v>1294</v>
      </c>
      <c r="D5778" s="1" t="s">
        <v>8173</v>
      </c>
      <c r="E5778" s="1" t="s">
        <v>1226</v>
      </c>
      <c r="F5778" s="1" t="s">
        <v>1296</v>
      </c>
      <c r="G5778" s="1" t="s">
        <v>103</v>
      </c>
      <c r="H5778" s="1" t="s">
        <v>437</v>
      </c>
      <c r="I5778" s="1">
        <v>1.5</v>
      </c>
      <c r="J5778" s="1">
        <v>2023</v>
      </c>
      <c r="K5778" s="1">
        <v>101318</v>
      </c>
      <c r="L5778" s="1">
        <v>0</v>
      </c>
      <c r="M5778" s="1">
        <f t="array" ref="M5778">SUMPRODUCT(MAX(ISNUMBER(SEARCH('Class Rules'!$B$6:$B$85,$E5778))*ISNUMBER(SEARCH('Class Rules'!$C$6:$C$85,$F5778))*'Class Rules'!$A$6:$A$85))</f>
        <v>0</v>
      </c>
      <c r="N5778" s="1" t="str">
        <f t="array" ref="N5778">IF($M5778=0,'Class Rules'!$D$3,INDEX('Class Rules'!$D$6:$D$85,MATCH($M5778,'Class Rules'!$A$6:$A$85,0)))</f>
        <v>Passenger LDV</v>
      </c>
      <c r="O5778" s="1" t="str">
        <f t="array" ref="O5778">IF(SUMPRODUCT(MAX(ISNUMBER(SEARCH(Fuel_Rules!$A$6:$A$30,$E5778))*ISNUMBER(SEARCH(Fuel_Rules!$B$6:$B$30,$F5778))*(Fuel_Rules!$A$6:$A$30&lt;&gt;"")))&gt;0,"Plug-in hybrid",IF($G5778="Diesel","Diesel","Gasoline"))</f>
        <v>Gasoline</v>
      </c>
    </row>
    <row r="5779" spans="1:15" ht="15" customHeight="1" x14ac:dyDescent="0.25">
      <c r="A5779" s="1">
        <v>2022</v>
      </c>
      <c r="B5779" s="1" t="s">
        <v>7830</v>
      </c>
      <c r="C5779" s="1" t="s">
        <v>1297</v>
      </c>
      <c r="D5779" s="1" t="s">
        <v>8174</v>
      </c>
      <c r="E5779" s="1" t="s">
        <v>1226</v>
      </c>
      <c r="F5779" s="1" t="s">
        <v>1299</v>
      </c>
      <c r="G5779" s="1" t="s">
        <v>103</v>
      </c>
      <c r="H5779" s="1" t="s">
        <v>437</v>
      </c>
      <c r="I5779" s="1">
        <v>2</v>
      </c>
      <c r="J5779" s="1">
        <v>2023</v>
      </c>
      <c r="K5779" s="1">
        <v>321496</v>
      </c>
      <c r="L5779" s="1">
        <v>0</v>
      </c>
      <c r="M5779" s="1">
        <f t="array" ref="M5779">SUMPRODUCT(MAX(ISNUMBER(SEARCH('Class Rules'!$B$6:$B$85,$E5779))*ISNUMBER(SEARCH('Class Rules'!$C$6:$C$85,$F5779))*'Class Rules'!$A$6:$A$85))</f>
        <v>0</v>
      </c>
      <c r="N5779" s="1" t="str">
        <f t="array" ref="N5779">IF($M5779=0,'Class Rules'!$D$3,INDEX('Class Rules'!$D$6:$D$85,MATCH($M5779,'Class Rules'!$A$6:$A$85,0)))</f>
        <v>Passenger LDV</v>
      </c>
      <c r="O5779" s="1" t="str">
        <f t="array" ref="O5779">IF(SUMPRODUCT(MAX(ISNUMBER(SEARCH(Fuel_Rules!$A$6:$A$30,$E5779))*ISNUMBER(SEARCH(Fuel_Rules!$B$6:$B$30,$F5779))*(Fuel_Rules!$A$6:$A$30&lt;&gt;"")))&gt;0,"Plug-in hybrid",IF($G5779="Diesel","Diesel","Gasoline"))</f>
        <v>Gasoline</v>
      </c>
    </row>
    <row r="5780" spans="1:15" ht="15" customHeight="1" x14ac:dyDescent="0.25">
      <c r="A5780" s="1">
        <v>2022</v>
      </c>
      <c r="B5780" s="1" t="s">
        <v>7830</v>
      </c>
      <c r="C5780" s="1" t="s">
        <v>1300</v>
      </c>
      <c r="D5780" s="1" t="s">
        <v>8175</v>
      </c>
      <c r="E5780" s="1" t="s">
        <v>1226</v>
      </c>
      <c r="F5780" s="1" t="s">
        <v>1302</v>
      </c>
      <c r="G5780" s="1" t="s">
        <v>103</v>
      </c>
      <c r="H5780" s="1" t="s">
        <v>437</v>
      </c>
      <c r="I5780" s="1">
        <v>1.5</v>
      </c>
      <c r="J5780" s="1">
        <v>2023</v>
      </c>
      <c r="K5780" s="1">
        <v>129269</v>
      </c>
      <c r="L5780" s="1">
        <v>0</v>
      </c>
      <c r="M5780" s="1">
        <f t="array" ref="M5780">SUMPRODUCT(MAX(ISNUMBER(SEARCH('Class Rules'!$B$6:$B$85,$E5780))*ISNUMBER(SEARCH('Class Rules'!$C$6:$C$85,$F5780))*'Class Rules'!$A$6:$A$85))</f>
        <v>0</v>
      </c>
      <c r="N5780" s="1" t="str">
        <f t="array" ref="N5780">IF($M5780=0,'Class Rules'!$D$3,INDEX('Class Rules'!$D$6:$D$85,MATCH($M5780,'Class Rules'!$A$6:$A$85,0)))</f>
        <v>Passenger LDV</v>
      </c>
      <c r="O5780" s="1" t="str">
        <f t="array" ref="O5780">IF(SUMPRODUCT(MAX(ISNUMBER(SEARCH(Fuel_Rules!$A$6:$A$30,$E5780))*ISNUMBER(SEARCH(Fuel_Rules!$B$6:$B$30,$F5780))*(Fuel_Rules!$A$6:$A$30&lt;&gt;"")))&gt;0,"Plug-in hybrid",IF($G5780="Diesel","Diesel","Gasoline"))</f>
        <v>Gasoline</v>
      </c>
    </row>
    <row r="5781" spans="1:15" ht="15" customHeight="1" x14ac:dyDescent="0.25">
      <c r="A5781" s="1">
        <v>2022</v>
      </c>
      <c r="B5781" s="1" t="s">
        <v>7830</v>
      </c>
      <c r="C5781" s="1" t="s">
        <v>4507</v>
      </c>
      <c r="D5781" s="1" t="s">
        <v>8176</v>
      </c>
      <c r="E5781" s="1" t="s">
        <v>1226</v>
      </c>
      <c r="F5781" s="1" t="s">
        <v>4509</v>
      </c>
      <c r="G5781" s="1" t="s">
        <v>103</v>
      </c>
      <c r="H5781" s="1" t="s">
        <v>437</v>
      </c>
      <c r="I5781" s="1">
        <v>1.5</v>
      </c>
      <c r="J5781" s="1">
        <v>2023</v>
      </c>
      <c r="K5781" s="1">
        <v>129735</v>
      </c>
      <c r="L5781" s="1">
        <v>0</v>
      </c>
      <c r="M5781" s="1">
        <f t="array" ref="M5781">SUMPRODUCT(MAX(ISNUMBER(SEARCH('Class Rules'!$B$6:$B$85,$E5781))*ISNUMBER(SEARCH('Class Rules'!$C$6:$C$85,$F5781))*'Class Rules'!$A$6:$A$85))</f>
        <v>0</v>
      </c>
      <c r="N5781" s="1" t="str">
        <f t="array" ref="N5781">IF($M5781=0,'Class Rules'!$D$3,INDEX('Class Rules'!$D$6:$D$85,MATCH($M5781,'Class Rules'!$A$6:$A$85,0)))</f>
        <v>Passenger LDV</v>
      </c>
      <c r="O5781" s="1" t="str">
        <f t="array" ref="O5781">IF(SUMPRODUCT(MAX(ISNUMBER(SEARCH(Fuel_Rules!$A$6:$A$30,$E5781))*ISNUMBER(SEARCH(Fuel_Rules!$B$6:$B$30,$F5781))*(Fuel_Rules!$A$6:$A$30&lt;&gt;"")))&gt;0,"Plug-in hybrid",IF($G5781="Diesel","Diesel","Gasoline"))</f>
        <v>Gasoline</v>
      </c>
    </row>
    <row r="5782" spans="1:15" ht="15" customHeight="1" x14ac:dyDescent="0.25">
      <c r="A5782" s="1">
        <v>2022</v>
      </c>
      <c r="B5782" s="1" t="s">
        <v>7830</v>
      </c>
      <c r="C5782" s="1" t="s">
        <v>4510</v>
      </c>
      <c r="D5782" s="1" t="s">
        <v>8177</v>
      </c>
      <c r="E5782" s="1" t="s">
        <v>1226</v>
      </c>
      <c r="F5782" s="1" t="s">
        <v>4512</v>
      </c>
      <c r="G5782" s="1" t="s">
        <v>103</v>
      </c>
      <c r="H5782" s="1" t="s">
        <v>437</v>
      </c>
      <c r="I5782" s="1">
        <v>1.5</v>
      </c>
      <c r="J5782" s="1">
        <v>2023</v>
      </c>
      <c r="K5782" s="1">
        <v>120309</v>
      </c>
      <c r="L5782" s="1">
        <v>0</v>
      </c>
      <c r="M5782" s="1">
        <f t="array" ref="M5782">SUMPRODUCT(MAX(ISNUMBER(SEARCH('Class Rules'!$B$6:$B$85,$E5782))*ISNUMBER(SEARCH('Class Rules'!$C$6:$C$85,$F5782))*'Class Rules'!$A$6:$A$85))</f>
        <v>0</v>
      </c>
      <c r="N5782" s="1" t="str">
        <f t="array" ref="N5782">IF($M5782=0,'Class Rules'!$D$3,INDEX('Class Rules'!$D$6:$D$85,MATCH($M5782,'Class Rules'!$A$6:$A$85,0)))</f>
        <v>Passenger LDV</v>
      </c>
      <c r="O5782" s="1" t="str">
        <f t="array" ref="O5782">IF(SUMPRODUCT(MAX(ISNUMBER(SEARCH(Fuel_Rules!$A$6:$A$30,$E5782))*ISNUMBER(SEARCH(Fuel_Rules!$B$6:$B$30,$F5782))*(Fuel_Rules!$A$6:$A$30&lt;&gt;"")))&gt;0,"Plug-in hybrid",IF($G5782="Diesel","Diesel","Gasoline"))</f>
        <v>Gasoline</v>
      </c>
    </row>
    <row r="5783" spans="1:15" ht="15" customHeight="1" x14ac:dyDescent="0.25">
      <c r="A5783" s="1">
        <v>2022</v>
      </c>
      <c r="B5783" s="1" t="s">
        <v>7830</v>
      </c>
      <c r="C5783" s="1" t="s">
        <v>1303</v>
      </c>
      <c r="D5783" s="1" t="s">
        <v>8178</v>
      </c>
      <c r="E5783" s="1" t="s">
        <v>1305</v>
      </c>
      <c r="F5783" s="1" t="s">
        <v>1306</v>
      </c>
      <c r="G5783" s="1" t="s">
        <v>105</v>
      </c>
      <c r="H5783" s="1" t="s">
        <v>298</v>
      </c>
      <c r="I5783" s="1">
        <v>2.5</v>
      </c>
      <c r="J5783" s="1">
        <v>2023</v>
      </c>
      <c r="K5783" s="1">
        <v>153805</v>
      </c>
      <c r="L5783" s="1">
        <v>0</v>
      </c>
      <c r="M5783" s="1">
        <f t="array" ref="M5783">SUMPRODUCT(MAX(ISNUMBER(SEARCH('Class Rules'!$B$6:$B$85,$E5783))*ISNUMBER(SEARCH('Class Rules'!$C$6:$C$85,$F5783))*'Class Rules'!$A$6:$A$85))</f>
        <v>33</v>
      </c>
      <c r="N5783" s="1" t="str">
        <f t="array" ref="N5783">IF($M5783=0,'Class Rules'!$D$3,INDEX('Class Rules'!$D$6:$D$85,MATCH($M5783,'Class Rules'!$A$6:$A$85,0)))</f>
        <v>Freight LDV</v>
      </c>
      <c r="O5783" s="1" t="str">
        <f t="array" ref="O5783">IF(SUMPRODUCT(MAX(ISNUMBER(SEARCH(Fuel_Rules!$A$6:$A$30,$E5783))*ISNUMBER(SEARCH(Fuel_Rules!$B$6:$B$30,$F5783))*(Fuel_Rules!$A$6:$A$30&lt;&gt;"")))&gt;0,"Plug-in hybrid",IF($G5783="Diesel","Diesel","Gasoline"))</f>
        <v>Diesel</v>
      </c>
    </row>
    <row r="5784" spans="1:15" ht="15" customHeight="1" x14ac:dyDescent="0.25">
      <c r="A5784" s="1">
        <v>2022</v>
      </c>
      <c r="B5784" s="1" t="s">
        <v>7830</v>
      </c>
      <c r="C5784" s="1" t="s">
        <v>1307</v>
      </c>
      <c r="D5784" s="1" t="s">
        <v>8179</v>
      </c>
      <c r="E5784" s="1" t="s">
        <v>1305</v>
      </c>
      <c r="F5784" s="1" t="s">
        <v>1309</v>
      </c>
      <c r="G5784" s="1" t="s">
        <v>103</v>
      </c>
      <c r="H5784" s="1" t="s">
        <v>437</v>
      </c>
      <c r="I5784" s="1">
        <v>3</v>
      </c>
      <c r="J5784" s="1">
        <v>2023</v>
      </c>
      <c r="K5784" s="1">
        <v>285655</v>
      </c>
      <c r="L5784" s="1">
        <v>0</v>
      </c>
      <c r="M5784" s="1">
        <f t="array" ref="M5784">SUMPRODUCT(MAX(ISNUMBER(SEARCH('Class Rules'!$B$6:$B$85,$E5784))*ISNUMBER(SEARCH('Class Rules'!$C$6:$C$85,$F5784))*'Class Rules'!$A$6:$A$85))</f>
        <v>0</v>
      </c>
      <c r="N5784" s="1" t="str">
        <f t="array" ref="N5784">IF($M5784=0,'Class Rules'!$D$3,INDEX('Class Rules'!$D$6:$D$85,MATCH($M5784,'Class Rules'!$A$6:$A$85,0)))</f>
        <v>Passenger LDV</v>
      </c>
      <c r="O5784" s="1" t="str">
        <f t="array" ref="O5784">IF(SUMPRODUCT(MAX(ISNUMBER(SEARCH(Fuel_Rules!$A$6:$A$30,$E5784))*ISNUMBER(SEARCH(Fuel_Rules!$B$6:$B$30,$F5784))*(Fuel_Rules!$A$6:$A$30&lt;&gt;"")))&gt;0,"Plug-in hybrid",IF($G5784="Diesel","Diesel","Gasoline"))</f>
        <v>Gasoline</v>
      </c>
    </row>
    <row r="5785" spans="1:15" ht="15" customHeight="1" x14ac:dyDescent="0.25">
      <c r="A5785" s="1">
        <v>2022</v>
      </c>
      <c r="B5785" s="1" t="s">
        <v>7830</v>
      </c>
      <c r="C5785" s="1" t="s">
        <v>1310</v>
      </c>
      <c r="D5785" s="1" t="s">
        <v>8180</v>
      </c>
      <c r="E5785" s="1" t="s">
        <v>1305</v>
      </c>
      <c r="F5785" s="1" t="s">
        <v>1312</v>
      </c>
      <c r="G5785" s="1" t="s">
        <v>103</v>
      </c>
      <c r="H5785" s="1" t="s">
        <v>437</v>
      </c>
      <c r="I5785" s="1">
        <v>1.6</v>
      </c>
      <c r="J5785" s="1">
        <v>2023</v>
      </c>
      <c r="K5785" s="1">
        <v>195536</v>
      </c>
      <c r="L5785" s="1">
        <v>0</v>
      </c>
      <c r="M5785" s="1">
        <f t="array" ref="M5785">SUMPRODUCT(MAX(ISNUMBER(SEARCH('Class Rules'!$B$6:$B$85,$E5785))*ISNUMBER(SEARCH('Class Rules'!$C$6:$C$85,$F5785))*'Class Rules'!$A$6:$A$85))</f>
        <v>0</v>
      </c>
      <c r="N5785" s="1" t="str">
        <f t="array" ref="N5785">IF($M5785=0,'Class Rules'!$D$3,INDEX('Class Rules'!$D$6:$D$85,MATCH($M5785,'Class Rules'!$A$6:$A$85,0)))</f>
        <v>Passenger LDV</v>
      </c>
      <c r="O5785" s="1" t="str">
        <f t="array" ref="O5785">IF(SUMPRODUCT(MAX(ISNUMBER(SEARCH(Fuel_Rules!$A$6:$A$30,$E5785))*ISNUMBER(SEARCH(Fuel_Rules!$B$6:$B$30,$F5785))*(Fuel_Rules!$A$6:$A$30&lt;&gt;"")))&gt;0,"Plug-in hybrid",IF($G5785="Diesel","Diesel","Gasoline"))</f>
        <v>Gasoline</v>
      </c>
    </row>
    <row r="5786" spans="1:15" ht="15" customHeight="1" x14ac:dyDescent="0.25">
      <c r="A5786" s="1">
        <v>2022</v>
      </c>
      <c r="B5786" s="1" t="s">
        <v>7830</v>
      </c>
      <c r="C5786" s="1" t="s">
        <v>1319</v>
      </c>
      <c r="D5786" s="1" t="s">
        <v>8181</v>
      </c>
      <c r="E5786" s="1" t="s">
        <v>1305</v>
      </c>
      <c r="F5786" s="1" t="s">
        <v>1321</v>
      </c>
      <c r="G5786" s="1" t="s">
        <v>103</v>
      </c>
      <c r="H5786" s="1" t="s">
        <v>437</v>
      </c>
      <c r="I5786" s="1">
        <v>2</v>
      </c>
      <c r="J5786" s="1">
        <v>2023</v>
      </c>
      <c r="K5786" s="1">
        <v>152739</v>
      </c>
      <c r="L5786" s="1">
        <v>0</v>
      </c>
      <c r="M5786" s="1">
        <f t="array" ref="M5786">SUMPRODUCT(MAX(ISNUMBER(SEARCH('Class Rules'!$B$6:$B$85,$E5786))*ISNUMBER(SEARCH('Class Rules'!$C$6:$C$85,$F5786))*'Class Rules'!$A$6:$A$85))</f>
        <v>0</v>
      </c>
      <c r="N5786" s="1" t="str">
        <f t="array" ref="N5786">IF($M5786=0,'Class Rules'!$D$3,INDEX('Class Rules'!$D$6:$D$85,MATCH($M5786,'Class Rules'!$A$6:$A$85,0)))</f>
        <v>Passenger LDV</v>
      </c>
      <c r="O5786" s="1" t="str">
        <f t="array" ref="O5786">IF(SUMPRODUCT(MAX(ISNUMBER(SEARCH(Fuel_Rules!$A$6:$A$30,$E5786))*ISNUMBER(SEARCH(Fuel_Rules!$B$6:$B$30,$F5786))*(Fuel_Rules!$A$6:$A$30&lt;&gt;"")))&gt;0,"Plug-in hybrid",IF($G5786="Diesel","Diesel","Gasoline"))</f>
        <v>Gasoline</v>
      </c>
    </row>
    <row r="5787" spans="1:15" ht="15" customHeight="1" x14ac:dyDescent="0.25">
      <c r="A5787" s="1">
        <v>2022</v>
      </c>
      <c r="B5787" s="1" t="s">
        <v>7830</v>
      </c>
      <c r="C5787" s="1" t="s">
        <v>1322</v>
      </c>
      <c r="D5787" s="1" t="s">
        <v>8182</v>
      </c>
      <c r="E5787" s="1" t="s">
        <v>1305</v>
      </c>
      <c r="F5787" s="1" t="s">
        <v>1324</v>
      </c>
      <c r="G5787" s="1" t="s">
        <v>103</v>
      </c>
      <c r="H5787" s="1" t="s">
        <v>437</v>
      </c>
      <c r="I5787" s="1">
        <v>1.6</v>
      </c>
      <c r="J5787" s="1">
        <v>2023</v>
      </c>
      <c r="K5787" s="1">
        <v>224058</v>
      </c>
      <c r="L5787" s="1">
        <v>0</v>
      </c>
      <c r="M5787" s="1">
        <f t="array" ref="M5787">SUMPRODUCT(MAX(ISNUMBER(SEARCH('Class Rules'!$B$6:$B$85,$E5787))*ISNUMBER(SEARCH('Class Rules'!$C$6:$C$85,$F5787))*'Class Rules'!$A$6:$A$85))</f>
        <v>0</v>
      </c>
      <c r="N5787" s="1" t="str">
        <f t="array" ref="N5787">IF($M5787=0,'Class Rules'!$D$3,INDEX('Class Rules'!$D$6:$D$85,MATCH($M5787,'Class Rules'!$A$6:$A$85,0)))</f>
        <v>Passenger LDV</v>
      </c>
      <c r="O5787" s="1" t="str">
        <f t="array" ref="O5787">IF(SUMPRODUCT(MAX(ISNUMBER(SEARCH(Fuel_Rules!$A$6:$A$30,$E5787))*ISNUMBER(SEARCH(Fuel_Rules!$B$6:$B$30,$F5787))*(Fuel_Rules!$A$6:$A$30&lt;&gt;"")))&gt;0,"Plug-in hybrid",IF($G5787="Diesel","Diesel","Gasoline"))</f>
        <v>Gasoline</v>
      </c>
    </row>
    <row r="5788" spans="1:15" ht="15" customHeight="1" x14ac:dyDescent="0.25">
      <c r="A5788" s="1">
        <v>2022</v>
      </c>
      <c r="B5788" s="1" t="s">
        <v>7830</v>
      </c>
      <c r="C5788" s="1" t="s">
        <v>1328</v>
      </c>
      <c r="D5788" s="1" t="s">
        <v>8183</v>
      </c>
      <c r="E5788" s="1" t="s">
        <v>1305</v>
      </c>
      <c r="F5788" s="1" t="s">
        <v>1330</v>
      </c>
      <c r="G5788" s="1" t="s">
        <v>103</v>
      </c>
      <c r="H5788" s="1" t="s">
        <v>298</v>
      </c>
      <c r="I5788" s="1">
        <v>1</v>
      </c>
      <c r="J5788" s="1">
        <v>2023</v>
      </c>
      <c r="K5788" s="1">
        <v>80155</v>
      </c>
      <c r="L5788" s="1">
        <v>0</v>
      </c>
      <c r="M5788" s="1">
        <f t="array" ref="M5788">SUMPRODUCT(MAX(ISNUMBER(SEARCH('Class Rules'!$B$6:$B$85,$E5788))*ISNUMBER(SEARCH('Class Rules'!$C$6:$C$85,$F5788))*'Class Rules'!$A$6:$A$85))</f>
        <v>0</v>
      </c>
      <c r="N5788" s="1" t="str">
        <f t="array" ref="N5788">IF($M5788=0,'Class Rules'!$D$3,INDEX('Class Rules'!$D$6:$D$85,MATCH($M5788,'Class Rules'!$A$6:$A$85,0)))</f>
        <v>Passenger LDV</v>
      </c>
      <c r="O5788" s="1" t="str">
        <f t="array" ref="O5788">IF(SUMPRODUCT(MAX(ISNUMBER(SEARCH(Fuel_Rules!$A$6:$A$30,$E5788))*ISNUMBER(SEARCH(Fuel_Rules!$B$6:$B$30,$F5788))*(Fuel_Rules!$A$6:$A$30&lt;&gt;"")))&gt;0,"Plug-in hybrid",IF($G5788="Diesel","Diesel","Gasoline"))</f>
        <v>Gasoline</v>
      </c>
    </row>
    <row r="5789" spans="1:15" ht="15" customHeight="1" x14ac:dyDescent="0.25">
      <c r="A5789" s="1">
        <v>2022</v>
      </c>
      <c r="B5789" s="1" t="s">
        <v>7830</v>
      </c>
      <c r="C5789" s="1" t="s">
        <v>1331</v>
      </c>
      <c r="D5789" s="1" t="s">
        <v>8184</v>
      </c>
      <c r="E5789" s="1" t="s">
        <v>1305</v>
      </c>
      <c r="F5789" s="1" t="s">
        <v>1333</v>
      </c>
      <c r="G5789" s="1" t="s">
        <v>103</v>
      </c>
      <c r="H5789" s="1" t="s">
        <v>298</v>
      </c>
      <c r="I5789" s="1">
        <v>1</v>
      </c>
      <c r="J5789" s="1">
        <v>2023</v>
      </c>
      <c r="K5789" s="1">
        <v>72897</v>
      </c>
      <c r="L5789" s="1">
        <v>0</v>
      </c>
      <c r="M5789" s="1">
        <f t="array" ref="M5789">SUMPRODUCT(MAX(ISNUMBER(SEARCH('Class Rules'!$B$6:$B$85,$E5789))*ISNUMBER(SEARCH('Class Rules'!$C$6:$C$85,$F5789))*'Class Rules'!$A$6:$A$85))</f>
        <v>0</v>
      </c>
      <c r="N5789" s="1" t="str">
        <f t="array" ref="N5789">IF($M5789=0,'Class Rules'!$D$3,INDEX('Class Rules'!$D$6:$D$85,MATCH($M5789,'Class Rules'!$A$6:$A$85,0)))</f>
        <v>Passenger LDV</v>
      </c>
      <c r="O5789" s="1" t="str">
        <f t="array" ref="O5789">IF(SUMPRODUCT(MAX(ISNUMBER(SEARCH(Fuel_Rules!$A$6:$A$30,$E5789))*ISNUMBER(SEARCH(Fuel_Rules!$B$6:$B$30,$F5789))*(Fuel_Rules!$A$6:$A$30&lt;&gt;"")))&gt;0,"Plug-in hybrid",IF($G5789="Diesel","Diesel","Gasoline"))</f>
        <v>Gasoline</v>
      </c>
    </row>
    <row r="5790" spans="1:15" ht="15" customHeight="1" x14ac:dyDescent="0.25">
      <c r="A5790" s="1">
        <v>2022</v>
      </c>
      <c r="B5790" s="1" t="s">
        <v>7830</v>
      </c>
      <c r="C5790" s="1" t="s">
        <v>1337</v>
      </c>
      <c r="D5790" s="1" t="s">
        <v>8185</v>
      </c>
      <c r="E5790" s="1" t="s">
        <v>1305</v>
      </c>
      <c r="F5790" s="1" t="s">
        <v>1339</v>
      </c>
      <c r="G5790" s="1" t="s">
        <v>103</v>
      </c>
      <c r="H5790" s="1" t="s">
        <v>298</v>
      </c>
      <c r="I5790" s="1">
        <v>1</v>
      </c>
      <c r="J5790" s="1">
        <v>2023</v>
      </c>
      <c r="K5790" s="1">
        <v>75256</v>
      </c>
      <c r="L5790" s="1">
        <v>0</v>
      </c>
      <c r="M5790" s="1">
        <f t="array" ref="M5790">SUMPRODUCT(MAX(ISNUMBER(SEARCH('Class Rules'!$B$6:$B$85,$E5790))*ISNUMBER(SEARCH('Class Rules'!$C$6:$C$85,$F5790))*'Class Rules'!$A$6:$A$85))</f>
        <v>0</v>
      </c>
      <c r="N5790" s="1" t="str">
        <f t="array" ref="N5790">IF($M5790=0,'Class Rules'!$D$3,INDEX('Class Rules'!$D$6:$D$85,MATCH($M5790,'Class Rules'!$A$6:$A$85,0)))</f>
        <v>Passenger LDV</v>
      </c>
      <c r="O5790" s="1" t="str">
        <f t="array" ref="O5790">IF(SUMPRODUCT(MAX(ISNUMBER(SEARCH(Fuel_Rules!$A$6:$A$30,$E5790))*ISNUMBER(SEARCH(Fuel_Rules!$B$6:$B$30,$F5790))*(Fuel_Rules!$A$6:$A$30&lt;&gt;"")))&gt;0,"Plug-in hybrid",IF($G5790="Diesel","Diesel","Gasoline"))</f>
        <v>Gasoline</v>
      </c>
    </row>
    <row r="5791" spans="1:15" ht="15" customHeight="1" x14ac:dyDescent="0.25">
      <c r="A5791" s="1">
        <v>2022</v>
      </c>
      <c r="B5791" s="1" t="s">
        <v>7830</v>
      </c>
      <c r="C5791" s="1" t="s">
        <v>1355</v>
      </c>
      <c r="D5791" s="1" t="s">
        <v>8186</v>
      </c>
      <c r="E5791" s="1" t="s">
        <v>1305</v>
      </c>
      <c r="F5791" s="1" t="s">
        <v>1357</v>
      </c>
      <c r="G5791" s="1" t="s">
        <v>103</v>
      </c>
      <c r="H5791" s="1" t="s">
        <v>298</v>
      </c>
      <c r="I5791" s="1">
        <v>1</v>
      </c>
      <c r="J5791" s="1">
        <v>2023</v>
      </c>
      <c r="K5791" s="1">
        <v>80747</v>
      </c>
      <c r="L5791" s="1">
        <v>0</v>
      </c>
      <c r="M5791" s="1">
        <f t="array" ref="M5791">SUMPRODUCT(MAX(ISNUMBER(SEARCH('Class Rules'!$B$6:$B$85,$E5791))*ISNUMBER(SEARCH('Class Rules'!$C$6:$C$85,$F5791))*'Class Rules'!$A$6:$A$85))</f>
        <v>0</v>
      </c>
      <c r="N5791" s="1" t="str">
        <f t="array" ref="N5791">IF($M5791=0,'Class Rules'!$D$3,INDEX('Class Rules'!$D$6:$D$85,MATCH($M5791,'Class Rules'!$A$6:$A$85,0)))</f>
        <v>Passenger LDV</v>
      </c>
      <c r="O5791" s="1" t="str">
        <f t="array" ref="O5791">IF(SUMPRODUCT(MAX(ISNUMBER(SEARCH(Fuel_Rules!$A$6:$A$30,$E5791))*ISNUMBER(SEARCH(Fuel_Rules!$B$6:$B$30,$F5791))*(Fuel_Rules!$A$6:$A$30&lt;&gt;"")))&gt;0,"Plug-in hybrid",IF($G5791="Diesel","Diesel","Gasoline"))</f>
        <v>Gasoline</v>
      </c>
    </row>
    <row r="5792" spans="1:15" ht="15" customHeight="1" x14ac:dyDescent="0.25">
      <c r="A5792" s="1">
        <v>2022</v>
      </c>
      <c r="B5792" s="1" t="s">
        <v>7830</v>
      </c>
      <c r="C5792" s="1" t="s">
        <v>1361</v>
      </c>
      <c r="D5792" s="1" t="s">
        <v>8187</v>
      </c>
      <c r="E5792" s="1" t="s">
        <v>1305</v>
      </c>
      <c r="F5792" s="1" t="s">
        <v>1363</v>
      </c>
      <c r="G5792" s="1" t="s">
        <v>103</v>
      </c>
      <c r="H5792" s="1" t="s">
        <v>298</v>
      </c>
      <c r="I5792" s="1">
        <v>1</v>
      </c>
      <c r="J5792" s="1">
        <v>2023</v>
      </c>
      <c r="K5792" s="1">
        <v>85061</v>
      </c>
      <c r="L5792" s="1">
        <v>0</v>
      </c>
      <c r="M5792" s="1">
        <f t="array" ref="M5792">SUMPRODUCT(MAX(ISNUMBER(SEARCH('Class Rules'!$B$6:$B$85,$E5792))*ISNUMBER(SEARCH('Class Rules'!$C$6:$C$85,$F5792))*'Class Rules'!$A$6:$A$85))</f>
        <v>0</v>
      </c>
      <c r="N5792" s="1" t="str">
        <f t="array" ref="N5792">IF($M5792=0,'Class Rules'!$D$3,INDEX('Class Rules'!$D$6:$D$85,MATCH($M5792,'Class Rules'!$A$6:$A$85,0)))</f>
        <v>Passenger LDV</v>
      </c>
      <c r="O5792" s="1" t="str">
        <f t="array" ref="O5792">IF(SUMPRODUCT(MAX(ISNUMBER(SEARCH(Fuel_Rules!$A$6:$A$30,$E5792))*ISNUMBER(SEARCH(Fuel_Rules!$B$6:$B$30,$F5792))*(Fuel_Rules!$A$6:$A$30&lt;&gt;"")))&gt;0,"Plug-in hybrid",IF($G5792="Diesel","Diesel","Gasoline"))</f>
        <v>Gasoline</v>
      </c>
    </row>
    <row r="5793" spans="1:15" ht="15" customHeight="1" x14ac:dyDescent="0.25">
      <c r="A5793" s="1">
        <v>2022</v>
      </c>
      <c r="B5793" s="1" t="s">
        <v>7830</v>
      </c>
      <c r="C5793" s="1" t="s">
        <v>1379</v>
      </c>
      <c r="D5793" s="1" t="s">
        <v>8188</v>
      </c>
      <c r="E5793" s="1" t="s">
        <v>1305</v>
      </c>
      <c r="F5793" s="1" t="s">
        <v>1381</v>
      </c>
      <c r="G5793" s="1" t="s">
        <v>103</v>
      </c>
      <c r="H5793" s="1" t="s">
        <v>437</v>
      </c>
      <c r="I5793" s="1">
        <v>1.6</v>
      </c>
      <c r="J5793" s="1">
        <v>2023</v>
      </c>
      <c r="K5793" s="1">
        <v>101328</v>
      </c>
      <c r="L5793" s="1">
        <v>0</v>
      </c>
      <c r="M5793" s="1">
        <f t="array" ref="M5793">SUMPRODUCT(MAX(ISNUMBER(SEARCH('Class Rules'!$B$6:$B$85,$E5793))*ISNUMBER(SEARCH('Class Rules'!$C$6:$C$85,$F5793))*'Class Rules'!$A$6:$A$85))</f>
        <v>0</v>
      </c>
      <c r="N5793" s="1" t="str">
        <f t="array" ref="N5793">IF($M5793=0,'Class Rules'!$D$3,INDEX('Class Rules'!$D$6:$D$85,MATCH($M5793,'Class Rules'!$A$6:$A$85,0)))</f>
        <v>Passenger LDV</v>
      </c>
      <c r="O5793" s="1" t="str">
        <f t="array" ref="O5793">IF(SUMPRODUCT(MAX(ISNUMBER(SEARCH(Fuel_Rules!$A$6:$A$30,$E5793))*ISNUMBER(SEARCH(Fuel_Rules!$B$6:$B$30,$F5793))*(Fuel_Rules!$A$6:$A$30&lt;&gt;"")))&gt;0,"Plug-in hybrid",IF($G5793="Diesel","Diesel","Gasoline"))</f>
        <v>Gasoline</v>
      </c>
    </row>
    <row r="5794" spans="1:15" ht="15" customHeight="1" x14ac:dyDescent="0.25">
      <c r="A5794" s="1">
        <v>2022</v>
      </c>
      <c r="B5794" s="1" t="s">
        <v>7830</v>
      </c>
      <c r="C5794" s="1" t="s">
        <v>1382</v>
      </c>
      <c r="D5794" s="1" t="s">
        <v>8189</v>
      </c>
      <c r="E5794" s="1" t="s">
        <v>1305</v>
      </c>
      <c r="F5794" s="1" t="s">
        <v>1384</v>
      </c>
      <c r="G5794" s="1" t="s">
        <v>103</v>
      </c>
      <c r="H5794" s="1" t="s">
        <v>437</v>
      </c>
      <c r="I5794" s="1">
        <v>1.6</v>
      </c>
      <c r="J5794" s="1">
        <v>2023</v>
      </c>
      <c r="K5794" s="1">
        <v>95209</v>
      </c>
      <c r="L5794" s="1">
        <v>0</v>
      </c>
      <c r="M5794" s="1">
        <f t="array" ref="M5794">SUMPRODUCT(MAX(ISNUMBER(SEARCH('Class Rules'!$B$6:$B$85,$E5794))*ISNUMBER(SEARCH('Class Rules'!$C$6:$C$85,$F5794))*'Class Rules'!$A$6:$A$85))</f>
        <v>0</v>
      </c>
      <c r="N5794" s="1" t="str">
        <f t="array" ref="N5794">IF($M5794=0,'Class Rules'!$D$3,INDEX('Class Rules'!$D$6:$D$85,MATCH($M5794,'Class Rules'!$A$6:$A$85,0)))</f>
        <v>Passenger LDV</v>
      </c>
      <c r="O5794" s="1" t="str">
        <f t="array" ref="O5794">IF(SUMPRODUCT(MAX(ISNUMBER(SEARCH(Fuel_Rules!$A$6:$A$30,$E5794))*ISNUMBER(SEARCH(Fuel_Rules!$B$6:$B$30,$F5794))*(Fuel_Rules!$A$6:$A$30&lt;&gt;"")))&gt;0,"Plug-in hybrid",IF($G5794="Diesel","Diesel","Gasoline"))</f>
        <v>Gasoline</v>
      </c>
    </row>
    <row r="5795" spans="1:15" ht="15" customHeight="1" x14ac:dyDescent="0.25">
      <c r="A5795" s="1">
        <v>2022</v>
      </c>
      <c r="B5795" s="1" t="s">
        <v>7830</v>
      </c>
      <c r="C5795" s="1" t="s">
        <v>1385</v>
      </c>
      <c r="D5795" s="1" t="s">
        <v>8190</v>
      </c>
      <c r="E5795" s="1" t="s">
        <v>1305</v>
      </c>
      <c r="F5795" s="1" t="s">
        <v>1387</v>
      </c>
      <c r="G5795" s="1" t="s">
        <v>103</v>
      </c>
      <c r="H5795" s="1" t="s">
        <v>437</v>
      </c>
      <c r="I5795" s="1">
        <v>1.6</v>
      </c>
      <c r="J5795" s="1">
        <v>2023</v>
      </c>
      <c r="K5795" s="1">
        <v>91811</v>
      </c>
      <c r="L5795" s="1">
        <v>0</v>
      </c>
      <c r="M5795" s="1">
        <f t="array" ref="M5795">SUMPRODUCT(MAX(ISNUMBER(SEARCH('Class Rules'!$B$6:$B$85,$E5795))*ISNUMBER(SEARCH('Class Rules'!$C$6:$C$85,$F5795))*'Class Rules'!$A$6:$A$85))</f>
        <v>0</v>
      </c>
      <c r="N5795" s="1" t="str">
        <f t="array" ref="N5795">IF($M5795=0,'Class Rules'!$D$3,INDEX('Class Rules'!$D$6:$D$85,MATCH($M5795,'Class Rules'!$A$6:$A$85,0)))</f>
        <v>Passenger LDV</v>
      </c>
      <c r="O5795" s="1" t="str">
        <f t="array" ref="O5795">IF(SUMPRODUCT(MAX(ISNUMBER(SEARCH(Fuel_Rules!$A$6:$A$30,$E5795))*ISNUMBER(SEARCH(Fuel_Rules!$B$6:$B$30,$F5795))*(Fuel_Rules!$A$6:$A$30&lt;&gt;"")))&gt;0,"Plug-in hybrid",IF($G5795="Diesel","Diesel","Gasoline"))</f>
        <v>Gasoline</v>
      </c>
    </row>
    <row r="5796" spans="1:15" ht="15" customHeight="1" x14ac:dyDescent="0.25">
      <c r="A5796" s="1">
        <v>2022</v>
      </c>
      <c r="B5796" s="1" t="s">
        <v>7830</v>
      </c>
      <c r="C5796" s="1" t="s">
        <v>1388</v>
      </c>
      <c r="D5796" s="1" t="s">
        <v>8191</v>
      </c>
      <c r="E5796" s="1" t="s">
        <v>1305</v>
      </c>
      <c r="F5796" s="1" t="s">
        <v>1390</v>
      </c>
      <c r="G5796" s="1" t="s">
        <v>103</v>
      </c>
      <c r="H5796" s="1" t="s">
        <v>298</v>
      </c>
      <c r="I5796" s="1">
        <v>1.6</v>
      </c>
      <c r="J5796" s="1">
        <v>2023</v>
      </c>
      <c r="K5796" s="1">
        <v>84859</v>
      </c>
      <c r="L5796" s="1">
        <v>0</v>
      </c>
      <c r="M5796" s="1">
        <f t="array" ref="M5796">SUMPRODUCT(MAX(ISNUMBER(SEARCH('Class Rules'!$B$6:$B$85,$E5796))*ISNUMBER(SEARCH('Class Rules'!$C$6:$C$85,$F5796))*'Class Rules'!$A$6:$A$85))</f>
        <v>0</v>
      </c>
      <c r="N5796" s="1" t="str">
        <f t="array" ref="N5796">IF($M5796=0,'Class Rules'!$D$3,INDEX('Class Rules'!$D$6:$D$85,MATCH($M5796,'Class Rules'!$A$6:$A$85,0)))</f>
        <v>Passenger LDV</v>
      </c>
      <c r="O5796" s="1" t="str">
        <f t="array" ref="O5796">IF(SUMPRODUCT(MAX(ISNUMBER(SEARCH(Fuel_Rules!$A$6:$A$30,$E5796))*ISNUMBER(SEARCH(Fuel_Rules!$B$6:$B$30,$F5796))*(Fuel_Rules!$A$6:$A$30&lt;&gt;"")))&gt;0,"Plug-in hybrid",IF($G5796="Diesel","Diesel","Gasoline"))</f>
        <v>Gasoline</v>
      </c>
    </row>
    <row r="5797" spans="1:15" ht="15" customHeight="1" x14ac:dyDescent="0.25">
      <c r="A5797" s="1">
        <v>2022</v>
      </c>
      <c r="B5797" s="1" t="s">
        <v>7830</v>
      </c>
      <c r="C5797" s="1" t="s">
        <v>1391</v>
      </c>
      <c r="D5797" s="1" t="s">
        <v>8192</v>
      </c>
      <c r="E5797" s="1" t="s">
        <v>1305</v>
      </c>
      <c r="F5797" s="1" t="s">
        <v>1393</v>
      </c>
      <c r="G5797" s="1" t="s">
        <v>103</v>
      </c>
      <c r="H5797" s="1" t="s">
        <v>437</v>
      </c>
      <c r="I5797" s="1">
        <v>1</v>
      </c>
      <c r="J5797" s="1">
        <v>2023</v>
      </c>
      <c r="K5797" s="1">
        <v>102356</v>
      </c>
      <c r="L5797" s="1">
        <v>0</v>
      </c>
      <c r="M5797" s="1">
        <f t="array" ref="M5797">SUMPRODUCT(MAX(ISNUMBER(SEARCH('Class Rules'!$B$6:$B$85,$E5797))*ISNUMBER(SEARCH('Class Rules'!$C$6:$C$85,$F5797))*'Class Rules'!$A$6:$A$85))</f>
        <v>0</v>
      </c>
      <c r="N5797" s="1" t="str">
        <f t="array" ref="N5797">IF($M5797=0,'Class Rules'!$D$3,INDEX('Class Rules'!$D$6:$D$85,MATCH($M5797,'Class Rules'!$A$6:$A$85,0)))</f>
        <v>Passenger LDV</v>
      </c>
      <c r="O5797" s="1" t="str">
        <f t="array" ref="O5797">IF(SUMPRODUCT(MAX(ISNUMBER(SEARCH(Fuel_Rules!$A$6:$A$30,$E5797))*ISNUMBER(SEARCH(Fuel_Rules!$B$6:$B$30,$F5797))*(Fuel_Rules!$A$6:$A$30&lt;&gt;"")))&gt;0,"Plug-in hybrid",IF($G5797="Diesel","Diesel","Gasoline"))</f>
        <v>Gasoline</v>
      </c>
    </row>
    <row r="5798" spans="1:15" ht="15" customHeight="1" x14ac:dyDescent="0.25">
      <c r="A5798" s="1">
        <v>2022</v>
      </c>
      <c r="B5798" s="1" t="s">
        <v>7830</v>
      </c>
      <c r="C5798" s="1" t="s">
        <v>1400</v>
      </c>
      <c r="D5798" s="1" t="s">
        <v>8193</v>
      </c>
      <c r="E5798" s="1" t="s">
        <v>1305</v>
      </c>
      <c r="F5798" s="1" t="s">
        <v>1402</v>
      </c>
      <c r="G5798" s="1" t="s">
        <v>103</v>
      </c>
      <c r="H5798" s="1" t="s">
        <v>437</v>
      </c>
      <c r="I5798" s="1">
        <v>1.6</v>
      </c>
      <c r="J5798" s="1">
        <v>2023</v>
      </c>
      <c r="K5798" s="1">
        <v>108711</v>
      </c>
      <c r="L5798" s="1">
        <v>0</v>
      </c>
      <c r="M5798" s="1">
        <f t="array" ref="M5798">SUMPRODUCT(MAX(ISNUMBER(SEARCH('Class Rules'!$B$6:$B$85,$E5798))*ISNUMBER(SEARCH('Class Rules'!$C$6:$C$85,$F5798))*'Class Rules'!$A$6:$A$85))</f>
        <v>0</v>
      </c>
      <c r="N5798" s="1" t="str">
        <f t="array" ref="N5798">IF($M5798=0,'Class Rules'!$D$3,INDEX('Class Rules'!$D$6:$D$85,MATCH($M5798,'Class Rules'!$A$6:$A$85,0)))</f>
        <v>Passenger LDV</v>
      </c>
      <c r="O5798" s="1" t="str">
        <f t="array" ref="O5798">IF(SUMPRODUCT(MAX(ISNUMBER(SEARCH(Fuel_Rules!$A$6:$A$30,$E5798))*ISNUMBER(SEARCH(Fuel_Rules!$B$6:$B$30,$F5798))*(Fuel_Rules!$A$6:$A$30&lt;&gt;"")))&gt;0,"Plug-in hybrid",IF($G5798="Diesel","Diesel","Gasoline"))</f>
        <v>Gasoline</v>
      </c>
    </row>
    <row r="5799" spans="1:15" ht="15" customHeight="1" x14ac:dyDescent="0.25">
      <c r="A5799" s="1">
        <v>2022</v>
      </c>
      <c r="B5799" s="1" t="s">
        <v>7830</v>
      </c>
      <c r="C5799" s="1" t="s">
        <v>1403</v>
      </c>
      <c r="D5799" s="1" t="s">
        <v>8194</v>
      </c>
      <c r="E5799" s="1" t="s">
        <v>1305</v>
      </c>
      <c r="F5799" s="1" t="s">
        <v>1405</v>
      </c>
      <c r="G5799" s="1" t="s">
        <v>103</v>
      </c>
      <c r="H5799" s="1" t="s">
        <v>298</v>
      </c>
      <c r="I5799" s="1">
        <v>1</v>
      </c>
      <c r="J5799" s="1">
        <v>2023</v>
      </c>
      <c r="K5799" s="1">
        <v>80696</v>
      </c>
      <c r="L5799" s="1">
        <v>0</v>
      </c>
      <c r="M5799" s="1">
        <f t="array" ref="M5799">SUMPRODUCT(MAX(ISNUMBER(SEARCH('Class Rules'!$B$6:$B$85,$E5799))*ISNUMBER(SEARCH('Class Rules'!$C$6:$C$85,$F5799))*'Class Rules'!$A$6:$A$85))</f>
        <v>0</v>
      </c>
      <c r="N5799" s="1" t="str">
        <f t="array" ref="N5799">IF($M5799=0,'Class Rules'!$D$3,INDEX('Class Rules'!$D$6:$D$85,MATCH($M5799,'Class Rules'!$A$6:$A$85,0)))</f>
        <v>Passenger LDV</v>
      </c>
      <c r="O5799" s="1" t="str">
        <f t="array" ref="O5799">IF(SUMPRODUCT(MAX(ISNUMBER(SEARCH(Fuel_Rules!$A$6:$A$30,$E5799))*ISNUMBER(SEARCH(Fuel_Rules!$B$6:$B$30,$F5799))*(Fuel_Rules!$A$6:$A$30&lt;&gt;"")))&gt;0,"Plug-in hybrid",IF($G5799="Diesel","Diesel","Gasoline"))</f>
        <v>Gasoline</v>
      </c>
    </row>
    <row r="5800" spans="1:15" ht="15" customHeight="1" x14ac:dyDescent="0.25">
      <c r="A5800" s="1">
        <v>2022</v>
      </c>
      <c r="B5800" s="1" t="s">
        <v>7830</v>
      </c>
      <c r="C5800" s="1" t="s">
        <v>1409</v>
      </c>
      <c r="D5800" s="1" t="s">
        <v>8195</v>
      </c>
      <c r="E5800" s="1" t="s">
        <v>1305</v>
      </c>
      <c r="F5800" s="1" t="s">
        <v>1411</v>
      </c>
      <c r="G5800" s="1" t="s">
        <v>103</v>
      </c>
      <c r="H5800" s="1" t="s">
        <v>298</v>
      </c>
      <c r="I5800" s="1">
        <v>1</v>
      </c>
      <c r="J5800" s="1">
        <v>2023</v>
      </c>
      <c r="K5800" s="1">
        <v>85489</v>
      </c>
      <c r="L5800" s="1">
        <v>0</v>
      </c>
      <c r="M5800" s="1">
        <f t="array" ref="M5800">SUMPRODUCT(MAX(ISNUMBER(SEARCH('Class Rules'!$B$6:$B$85,$E5800))*ISNUMBER(SEARCH('Class Rules'!$C$6:$C$85,$F5800))*'Class Rules'!$A$6:$A$85))</f>
        <v>0</v>
      </c>
      <c r="N5800" s="1" t="str">
        <f t="array" ref="N5800">IF($M5800=0,'Class Rules'!$D$3,INDEX('Class Rules'!$D$6:$D$85,MATCH($M5800,'Class Rules'!$A$6:$A$85,0)))</f>
        <v>Passenger LDV</v>
      </c>
      <c r="O5800" s="1" t="str">
        <f t="array" ref="O5800">IF(SUMPRODUCT(MAX(ISNUMBER(SEARCH(Fuel_Rules!$A$6:$A$30,$E5800))*ISNUMBER(SEARCH(Fuel_Rules!$B$6:$B$30,$F5800))*(Fuel_Rules!$A$6:$A$30&lt;&gt;"")))&gt;0,"Plug-in hybrid",IF($G5800="Diesel","Diesel","Gasoline"))</f>
        <v>Gasoline</v>
      </c>
    </row>
    <row r="5801" spans="1:15" ht="15" customHeight="1" x14ac:dyDescent="0.25">
      <c r="A5801" s="1">
        <v>2022</v>
      </c>
      <c r="B5801" s="1" t="s">
        <v>7830</v>
      </c>
      <c r="C5801" s="1" t="s">
        <v>1430</v>
      </c>
      <c r="D5801" s="1" t="s">
        <v>8196</v>
      </c>
      <c r="E5801" s="1" t="s">
        <v>1305</v>
      </c>
      <c r="F5801" s="1" t="s">
        <v>1432</v>
      </c>
      <c r="G5801" s="1" t="s">
        <v>103</v>
      </c>
      <c r="H5801" s="1" t="s">
        <v>437</v>
      </c>
      <c r="I5801" s="1">
        <v>1</v>
      </c>
      <c r="J5801" s="1">
        <v>2023</v>
      </c>
      <c r="K5801" s="1">
        <v>121041</v>
      </c>
      <c r="L5801" s="1">
        <v>0</v>
      </c>
      <c r="M5801" s="1">
        <f t="array" ref="M5801">SUMPRODUCT(MAX(ISNUMBER(SEARCH('Class Rules'!$B$6:$B$85,$E5801))*ISNUMBER(SEARCH('Class Rules'!$C$6:$C$85,$F5801))*'Class Rules'!$A$6:$A$85))</f>
        <v>0</v>
      </c>
      <c r="N5801" s="1" t="str">
        <f t="array" ref="N5801">IF($M5801=0,'Class Rules'!$D$3,INDEX('Class Rules'!$D$6:$D$85,MATCH($M5801,'Class Rules'!$A$6:$A$85,0)))</f>
        <v>Passenger LDV</v>
      </c>
      <c r="O5801" s="1" t="str">
        <f t="array" ref="O5801">IF(SUMPRODUCT(MAX(ISNUMBER(SEARCH(Fuel_Rules!$A$6:$A$30,$E5801))*ISNUMBER(SEARCH(Fuel_Rules!$B$6:$B$30,$F5801))*(Fuel_Rules!$A$6:$A$30&lt;&gt;"")))&gt;0,"Plug-in hybrid",IF($G5801="Diesel","Diesel","Gasoline"))</f>
        <v>Gasoline</v>
      </c>
    </row>
    <row r="5802" spans="1:15" ht="15" customHeight="1" x14ac:dyDescent="0.25">
      <c r="A5802" s="1">
        <v>2022</v>
      </c>
      <c r="B5802" s="1" t="s">
        <v>7830</v>
      </c>
      <c r="C5802" s="1" t="s">
        <v>1430</v>
      </c>
      <c r="D5802" s="1" t="s">
        <v>8197</v>
      </c>
      <c r="E5802" s="1" t="s">
        <v>1305</v>
      </c>
      <c r="F5802" s="1" t="s">
        <v>1432</v>
      </c>
      <c r="G5802" s="1" t="s">
        <v>103</v>
      </c>
      <c r="H5802" s="1" t="s">
        <v>437</v>
      </c>
      <c r="I5802" s="1">
        <v>1</v>
      </c>
      <c r="J5802" s="1">
        <v>2023</v>
      </c>
      <c r="K5802" s="1">
        <v>116785</v>
      </c>
      <c r="L5802" s="1">
        <v>0</v>
      </c>
      <c r="M5802" s="1">
        <f t="array" ref="M5802">SUMPRODUCT(MAX(ISNUMBER(SEARCH('Class Rules'!$B$6:$B$85,$E5802))*ISNUMBER(SEARCH('Class Rules'!$C$6:$C$85,$F5802))*'Class Rules'!$A$6:$A$85))</f>
        <v>0</v>
      </c>
      <c r="N5802" s="1" t="str">
        <f t="array" ref="N5802">IF($M5802=0,'Class Rules'!$D$3,INDEX('Class Rules'!$D$6:$D$85,MATCH($M5802,'Class Rules'!$A$6:$A$85,0)))</f>
        <v>Passenger LDV</v>
      </c>
      <c r="O5802" s="1" t="str">
        <f t="array" ref="O5802">IF(SUMPRODUCT(MAX(ISNUMBER(SEARCH(Fuel_Rules!$A$6:$A$30,$E5802))*ISNUMBER(SEARCH(Fuel_Rules!$B$6:$B$30,$F5802))*(Fuel_Rules!$A$6:$A$30&lt;&gt;"")))&gt;0,"Plug-in hybrid",IF($G5802="Diesel","Diesel","Gasoline"))</f>
        <v>Gasoline</v>
      </c>
    </row>
    <row r="5803" spans="1:15" ht="15" customHeight="1" x14ac:dyDescent="0.25">
      <c r="A5803" s="1">
        <v>2022</v>
      </c>
      <c r="B5803" s="1" t="s">
        <v>7830</v>
      </c>
      <c r="C5803" s="1" t="s">
        <v>1433</v>
      </c>
      <c r="D5803" s="1" t="s">
        <v>8198</v>
      </c>
      <c r="E5803" s="1" t="s">
        <v>1305</v>
      </c>
      <c r="F5803" s="1" t="s">
        <v>1435</v>
      </c>
      <c r="G5803" s="1" t="s">
        <v>103</v>
      </c>
      <c r="H5803" s="1" t="s">
        <v>437</v>
      </c>
      <c r="I5803" s="1">
        <v>2</v>
      </c>
      <c r="J5803" s="1">
        <v>2023</v>
      </c>
      <c r="K5803" s="1">
        <v>167874</v>
      </c>
      <c r="L5803" s="1">
        <v>0</v>
      </c>
      <c r="M5803" s="1">
        <f t="array" ref="M5803">SUMPRODUCT(MAX(ISNUMBER(SEARCH('Class Rules'!$B$6:$B$85,$E5803))*ISNUMBER(SEARCH('Class Rules'!$C$6:$C$85,$F5803))*'Class Rules'!$A$6:$A$85))</f>
        <v>0</v>
      </c>
      <c r="N5803" s="1" t="str">
        <f t="array" ref="N5803">IF($M5803=0,'Class Rules'!$D$3,INDEX('Class Rules'!$D$6:$D$85,MATCH($M5803,'Class Rules'!$A$6:$A$85,0)))</f>
        <v>Passenger LDV</v>
      </c>
      <c r="O5803" s="1" t="str">
        <f t="array" ref="O5803">IF(SUMPRODUCT(MAX(ISNUMBER(SEARCH(Fuel_Rules!$A$6:$A$30,$E5803))*ISNUMBER(SEARCH(Fuel_Rules!$B$6:$B$30,$F5803))*(Fuel_Rules!$A$6:$A$30&lt;&gt;"")))&gt;0,"Plug-in hybrid",IF($G5803="Diesel","Diesel","Gasoline"))</f>
        <v>Gasoline</v>
      </c>
    </row>
    <row r="5804" spans="1:15" ht="15" customHeight="1" x14ac:dyDescent="0.25">
      <c r="A5804" s="1">
        <v>2022</v>
      </c>
      <c r="B5804" s="1" t="s">
        <v>7830</v>
      </c>
      <c r="C5804" s="1" t="s">
        <v>1433</v>
      </c>
      <c r="D5804" s="1" t="s">
        <v>8199</v>
      </c>
      <c r="E5804" s="1" t="s">
        <v>1305</v>
      </c>
      <c r="F5804" s="1" t="s">
        <v>1435</v>
      </c>
      <c r="G5804" s="1" t="s">
        <v>103</v>
      </c>
      <c r="H5804" s="1" t="s">
        <v>437</v>
      </c>
      <c r="I5804" s="1">
        <v>2</v>
      </c>
      <c r="J5804" s="1">
        <v>2023</v>
      </c>
      <c r="K5804" s="1">
        <v>160854</v>
      </c>
      <c r="L5804" s="1">
        <v>0</v>
      </c>
      <c r="M5804" s="1">
        <f t="array" ref="M5804">SUMPRODUCT(MAX(ISNUMBER(SEARCH('Class Rules'!$B$6:$B$85,$E5804))*ISNUMBER(SEARCH('Class Rules'!$C$6:$C$85,$F5804))*'Class Rules'!$A$6:$A$85))</f>
        <v>0</v>
      </c>
      <c r="N5804" s="1" t="str">
        <f t="array" ref="N5804">IF($M5804=0,'Class Rules'!$D$3,INDEX('Class Rules'!$D$6:$D$85,MATCH($M5804,'Class Rules'!$A$6:$A$85,0)))</f>
        <v>Passenger LDV</v>
      </c>
      <c r="O5804" s="1" t="str">
        <f t="array" ref="O5804">IF(SUMPRODUCT(MAX(ISNUMBER(SEARCH(Fuel_Rules!$A$6:$A$30,$E5804))*ISNUMBER(SEARCH(Fuel_Rules!$B$6:$B$30,$F5804))*(Fuel_Rules!$A$6:$A$30&lt;&gt;"")))&gt;0,"Plug-in hybrid",IF($G5804="Diesel","Diesel","Gasoline"))</f>
        <v>Gasoline</v>
      </c>
    </row>
    <row r="5805" spans="1:15" ht="15" customHeight="1" x14ac:dyDescent="0.25">
      <c r="A5805" s="1">
        <v>2022</v>
      </c>
      <c r="B5805" s="1" t="s">
        <v>7830</v>
      </c>
      <c r="C5805" s="1" t="s">
        <v>1436</v>
      </c>
      <c r="D5805" s="1" t="s">
        <v>8200</v>
      </c>
      <c r="E5805" s="1" t="s">
        <v>1305</v>
      </c>
      <c r="F5805" s="1" t="s">
        <v>1438</v>
      </c>
      <c r="G5805" s="1" t="s">
        <v>103</v>
      </c>
      <c r="H5805" s="1" t="s">
        <v>437</v>
      </c>
      <c r="I5805" s="1">
        <v>1</v>
      </c>
      <c r="J5805" s="1">
        <v>2023</v>
      </c>
      <c r="K5805" s="1">
        <v>150854</v>
      </c>
      <c r="L5805" s="1">
        <v>0</v>
      </c>
      <c r="M5805" s="1">
        <f t="array" ref="M5805">SUMPRODUCT(MAX(ISNUMBER(SEARCH('Class Rules'!$B$6:$B$85,$E5805))*ISNUMBER(SEARCH('Class Rules'!$C$6:$C$85,$F5805))*'Class Rules'!$A$6:$A$85))</f>
        <v>0</v>
      </c>
      <c r="N5805" s="1" t="str">
        <f t="array" ref="N5805">IF($M5805=0,'Class Rules'!$D$3,INDEX('Class Rules'!$D$6:$D$85,MATCH($M5805,'Class Rules'!$A$6:$A$85,0)))</f>
        <v>Passenger LDV</v>
      </c>
      <c r="O5805" s="1" t="str">
        <f t="array" ref="O5805">IF(SUMPRODUCT(MAX(ISNUMBER(SEARCH(Fuel_Rules!$A$6:$A$30,$E5805))*ISNUMBER(SEARCH(Fuel_Rules!$B$6:$B$30,$F5805))*(Fuel_Rules!$A$6:$A$30&lt;&gt;"")))&gt;0,"Plug-in hybrid",IF($G5805="Diesel","Diesel","Gasoline"))</f>
        <v>Gasoline</v>
      </c>
    </row>
    <row r="5806" spans="1:15" ht="15" customHeight="1" x14ac:dyDescent="0.25">
      <c r="A5806" s="1">
        <v>2022</v>
      </c>
      <c r="B5806" s="1" t="s">
        <v>7830</v>
      </c>
      <c r="C5806" s="1" t="s">
        <v>1436</v>
      </c>
      <c r="D5806" s="1" t="s">
        <v>8201</v>
      </c>
      <c r="E5806" s="1" t="s">
        <v>1305</v>
      </c>
      <c r="F5806" s="1" t="s">
        <v>1438</v>
      </c>
      <c r="G5806" s="1" t="s">
        <v>103</v>
      </c>
      <c r="H5806" s="1" t="s">
        <v>437</v>
      </c>
      <c r="I5806" s="1">
        <v>1</v>
      </c>
      <c r="J5806" s="1">
        <v>2023</v>
      </c>
      <c r="K5806" s="1">
        <v>145365</v>
      </c>
      <c r="L5806" s="1">
        <v>0</v>
      </c>
      <c r="M5806" s="1">
        <f t="array" ref="M5806">SUMPRODUCT(MAX(ISNUMBER(SEARCH('Class Rules'!$B$6:$B$85,$E5806))*ISNUMBER(SEARCH('Class Rules'!$C$6:$C$85,$F5806))*'Class Rules'!$A$6:$A$85))</f>
        <v>0</v>
      </c>
      <c r="N5806" s="1" t="str">
        <f t="array" ref="N5806">IF($M5806=0,'Class Rules'!$D$3,INDEX('Class Rules'!$D$6:$D$85,MATCH($M5806,'Class Rules'!$A$6:$A$85,0)))</f>
        <v>Passenger LDV</v>
      </c>
      <c r="O5806" s="1" t="str">
        <f t="array" ref="O5806">IF(SUMPRODUCT(MAX(ISNUMBER(SEARCH(Fuel_Rules!$A$6:$A$30,$E5806))*ISNUMBER(SEARCH(Fuel_Rules!$B$6:$B$30,$F5806))*(Fuel_Rules!$A$6:$A$30&lt;&gt;"")))&gt;0,"Plug-in hybrid",IF($G5806="Diesel","Diesel","Gasoline"))</f>
        <v>Gasoline</v>
      </c>
    </row>
    <row r="5807" spans="1:15" ht="15" customHeight="1" x14ac:dyDescent="0.25">
      <c r="A5807" s="1">
        <v>2022</v>
      </c>
      <c r="B5807" s="1" t="s">
        <v>7830</v>
      </c>
      <c r="C5807" s="1" t="s">
        <v>1439</v>
      </c>
      <c r="D5807" s="1" t="s">
        <v>8202</v>
      </c>
      <c r="E5807" s="1" t="s">
        <v>1305</v>
      </c>
      <c r="F5807" s="1" t="s">
        <v>1441</v>
      </c>
      <c r="G5807" s="1" t="s">
        <v>103</v>
      </c>
      <c r="H5807" s="1" t="s">
        <v>437</v>
      </c>
      <c r="I5807" s="1">
        <v>1</v>
      </c>
      <c r="J5807" s="1">
        <v>2023</v>
      </c>
      <c r="K5807" s="1">
        <v>135651</v>
      </c>
      <c r="L5807" s="1">
        <v>0</v>
      </c>
      <c r="M5807" s="1">
        <f t="array" ref="M5807">SUMPRODUCT(MAX(ISNUMBER(SEARCH('Class Rules'!$B$6:$B$85,$E5807))*ISNUMBER(SEARCH('Class Rules'!$C$6:$C$85,$F5807))*'Class Rules'!$A$6:$A$85))</f>
        <v>0</v>
      </c>
      <c r="N5807" s="1" t="str">
        <f t="array" ref="N5807">IF($M5807=0,'Class Rules'!$D$3,INDEX('Class Rules'!$D$6:$D$85,MATCH($M5807,'Class Rules'!$A$6:$A$85,0)))</f>
        <v>Passenger LDV</v>
      </c>
      <c r="O5807" s="1" t="str">
        <f t="array" ref="O5807">IF(SUMPRODUCT(MAX(ISNUMBER(SEARCH(Fuel_Rules!$A$6:$A$30,$E5807))*ISNUMBER(SEARCH(Fuel_Rules!$B$6:$B$30,$F5807))*(Fuel_Rules!$A$6:$A$30&lt;&gt;"")))&gt;0,"Plug-in hybrid",IF($G5807="Diesel","Diesel","Gasoline"))</f>
        <v>Gasoline</v>
      </c>
    </row>
    <row r="5808" spans="1:15" ht="15" customHeight="1" x14ac:dyDescent="0.25">
      <c r="A5808" s="1">
        <v>2022</v>
      </c>
      <c r="B5808" s="1" t="s">
        <v>7830</v>
      </c>
      <c r="C5808" s="1" t="s">
        <v>1439</v>
      </c>
      <c r="D5808" s="1" t="s">
        <v>8203</v>
      </c>
      <c r="E5808" s="1" t="s">
        <v>1305</v>
      </c>
      <c r="F5808" s="1" t="s">
        <v>1441</v>
      </c>
      <c r="G5808" s="1" t="s">
        <v>103</v>
      </c>
      <c r="H5808" s="1" t="s">
        <v>437</v>
      </c>
      <c r="I5808" s="1">
        <v>1</v>
      </c>
      <c r="J5808" s="1">
        <v>2023</v>
      </c>
      <c r="K5808" s="1">
        <v>130320</v>
      </c>
      <c r="L5808" s="1">
        <v>0</v>
      </c>
      <c r="M5808" s="1">
        <f t="array" ref="M5808">SUMPRODUCT(MAX(ISNUMBER(SEARCH('Class Rules'!$B$6:$B$85,$E5808))*ISNUMBER(SEARCH('Class Rules'!$C$6:$C$85,$F5808))*'Class Rules'!$A$6:$A$85))</f>
        <v>0</v>
      </c>
      <c r="N5808" s="1" t="str">
        <f t="array" ref="N5808">IF($M5808=0,'Class Rules'!$D$3,INDEX('Class Rules'!$D$6:$D$85,MATCH($M5808,'Class Rules'!$A$6:$A$85,0)))</f>
        <v>Passenger LDV</v>
      </c>
      <c r="O5808" s="1" t="str">
        <f t="array" ref="O5808">IF(SUMPRODUCT(MAX(ISNUMBER(SEARCH(Fuel_Rules!$A$6:$A$30,$E5808))*ISNUMBER(SEARCH(Fuel_Rules!$B$6:$B$30,$F5808))*(Fuel_Rules!$A$6:$A$30&lt;&gt;"")))&gt;0,"Plug-in hybrid",IF($G5808="Diesel","Diesel","Gasoline"))</f>
        <v>Gasoline</v>
      </c>
    </row>
    <row r="5809" spans="1:15" ht="15" customHeight="1" x14ac:dyDescent="0.25">
      <c r="A5809" s="1">
        <v>2022</v>
      </c>
      <c r="B5809" s="1" t="s">
        <v>7830</v>
      </c>
      <c r="C5809" s="1" t="s">
        <v>1442</v>
      </c>
      <c r="D5809" s="1" t="s">
        <v>8204</v>
      </c>
      <c r="E5809" s="1" t="s">
        <v>1305</v>
      </c>
      <c r="F5809" s="1" t="s">
        <v>1444</v>
      </c>
      <c r="G5809" s="1" t="s">
        <v>103</v>
      </c>
      <c r="H5809" s="1" t="s">
        <v>298</v>
      </c>
      <c r="I5809" s="1">
        <v>1</v>
      </c>
      <c r="J5809" s="1">
        <v>2023</v>
      </c>
      <c r="K5809" s="1">
        <v>94514</v>
      </c>
      <c r="L5809" s="1">
        <v>0</v>
      </c>
      <c r="M5809" s="1">
        <f t="array" ref="M5809">SUMPRODUCT(MAX(ISNUMBER(SEARCH('Class Rules'!$B$6:$B$85,$E5809))*ISNUMBER(SEARCH('Class Rules'!$C$6:$C$85,$F5809))*'Class Rules'!$A$6:$A$85))</f>
        <v>0</v>
      </c>
      <c r="N5809" s="1" t="str">
        <f t="array" ref="N5809">IF($M5809=0,'Class Rules'!$D$3,INDEX('Class Rules'!$D$6:$D$85,MATCH($M5809,'Class Rules'!$A$6:$A$85,0)))</f>
        <v>Passenger LDV</v>
      </c>
      <c r="O5809" s="1" t="str">
        <f t="array" ref="O5809">IF(SUMPRODUCT(MAX(ISNUMBER(SEARCH(Fuel_Rules!$A$6:$A$30,$E5809))*ISNUMBER(SEARCH(Fuel_Rules!$B$6:$B$30,$F5809))*(Fuel_Rules!$A$6:$A$30&lt;&gt;"")))&gt;0,"Plug-in hybrid",IF($G5809="Diesel","Diesel","Gasoline"))</f>
        <v>Gasoline</v>
      </c>
    </row>
    <row r="5810" spans="1:15" ht="15" customHeight="1" x14ac:dyDescent="0.25">
      <c r="A5810" s="1">
        <v>2022</v>
      </c>
      <c r="B5810" s="1" t="s">
        <v>7830</v>
      </c>
      <c r="C5810" s="1" t="s">
        <v>1445</v>
      </c>
      <c r="D5810" s="1" t="s">
        <v>8205</v>
      </c>
      <c r="E5810" s="1" t="s">
        <v>1305</v>
      </c>
      <c r="F5810" s="1" t="s">
        <v>1447</v>
      </c>
      <c r="G5810" s="1" t="s">
        <v>103</v>
      </c>
      <c r="H5810" s="1" t="s">
        <v>437</v>
      </c>
      <c r="I5810" s="1">
        <v>1</v>
      </c>
      <c r="J5810" s="1">
        <v>2023</v>
      </c>
      <c r="K5810" s="1">
        <v>111529</v>
      </c>
      <c r="L5810" s="1">
        <v>0</v>
      </c>
      <c r="M5810" s="1">
        <f t="array" ref="M5810">SUMPRODUCT(MAX(ISNUMBER(SEARCH('Class Rules'!$B$6:$B$85,$E5810))*ISNUMBER(SEARCH('Class Rules'!$C$6:$C$85,$F5810))*'Class Rules'!$A$6:$A$85))</f>
        <v>0</v>
      </c>
      <c r="N5810" s="1" t="str">
        <f t="array" ref="N5810">IF($M5810=0,'Class Rules'!$D$3,INDEX('Class Rules'!$D$6:$D$85,MATCH($M5810,'Class Rules'!$A$6:$A$85,0)))</f>
        <v>Passenger LDV</v>
      </c>
      <c r="O5810" s="1" t="str">
        <f t="array" ref="O5810">IF(SUMPRODUCT(MAX(ISNUMBER(SEARCH(Fuel_Rules!$A$6:$A$30,$E5810))*ISNUMBER(SEARCH(Fuel_Rules!$B$6:$B$30,$F5810))*(Fuel_Rules!$A$6:$A$30&lt;&gt;"")))&gt;0,"Plug-in hybrid",IF($G5810="Diesel","Diesel","Gasoline"))</f>
        <v>Gasoline</v>
      </c>
    </row>
    <row r="5811" spans="1:15" ht="15" customHeight="1" x14ac:dyDescent="0.25">
      <c r="A5811" s="1">
        <v>2022</v>
      </c>
      <c r="B5811" s="1" t="s">
        <v>7830</v>
      </c>
      <c r="C5811" s="1" t="s">
        <v>1448</v>
      </c>
      <c r="D5811" s="1" t="s">
        <v>8206</v>
      </c>
      <c r="E5811" s="1" t="s">
        <v>1305</v>
      </c>
      <c r="F5811" s="1" t="s">
        <v>1450</v>
      </c>
      <c r="G5811" s="1" t="s">
        <v>103</v>
      </c>
      <c r="H5811" s="1" t="s">
        <v>437</v>
      </c>
      <c r="I5811" s="1">
        <v>1</v>
      </c>
      <c r="J5811" s="1">
        <v>2023</v>
      </c>
      <c r="K5811" s="1">
        <v>103956</v>
      </c>
      <c r="L5811" s="1">
        <v>0</v>
      </c>
      <c r="M5811" s="1">
        <f t="array" ref="M5811">SUMPRODUCT(MAX(ISNUMBER(SEARCH('Class Rules'!$B$6:$B$85,$E5811))*ISNUMBER(SEARCH('Class Rules'!$C$6:$C$85,$F5811))*'Class Rules'!$A$6:$A$85))</f>
        <v>0</v>
      </c>
      <c r="N5811" s="1" t="str">
        <f t="array" ref="N5811">IF($M5811=0,'Class Rules'!$D$3,INDEX('Class Rules'!$D$6:$D$85,MATCH($M5811,'Class Rules'!$A$6:$A$85,0)))</f>
        <v>Passenger LDV</v>
      </c>
      <c r="O5811" s="1" t="str">
        <f t="array" ref="O5811">IF(SUMPRODUCT(MAX(ISNUMBER(SEARCH(Fuel_Rules!$A$6:$A$30,$E5811))*ISNUMBER(SEARCH(Fuel_Rules!$B$6:$B$30,$F5811))*(Fuel_Rules!$A$6:$A$30&lt;&gt;"")))&gt;0,"Plug-in hybrid",IF($G5811="Diesel","Diesel","Gasoline"))</f>
        <v>Gasoline</v>
      </c>
    </row>
    <row r="5812" spans="1:15" ht="15" customHeight="1" x14ac:dyDescent="0.25">
      <c r="A5812" s="1">
        <v>2022</v>
      </c>
      <c r="B5812" s="1" t="s">
        <v>7830</v>
      </c>
      <c r="C5812" s="1" t="s">
        <v>1451</v>
      </c>
      <c r="D5812" s="1" t="s">
        <v>8207</v>
      </c>
      <c r="E5812" s="1" t="s">
        <v>1305</v>
      </c>
      <c r="F5812" s="1" t="s">
        <v>1453</v>
      </c>
      <c r="G5812" s="1" t="s">
        <v>103</v>
      </c>
      <c r="H5812" s="1" t="s">
        <v>298</v>
      </c>
      <c r="I5812" s="1">
        <v>1</v>
      </c>
      <c r="J5812" s="1">
        <v>2023</v>
      </c>
      <c r="K5812" s="1">
        <v>98389</v>
      </c>
      <c r="L5812" s="1">
        <v>0</v>
      </c>
      <c r="M5812" s="1">
        <f t="array" ref="M5812">SUMPRODUCT(MAX(ISNUMBER(SEARCH('Class Rules'!$B$6:$B$85,$E5812))*ISNUMBER(SEARCH('Class Rules'!$C$6:$C$85,$F5812))*'Class Rules'!$A$6:$A$85))</f>
        <v>0</v>
      </c>
      <c r="N5812" s="1" t="str">
        <f t="array" ref="N5812">IF($M5812=0,'Class Rules'!$D$3,INDEX('Class Rules'!$D$6:$D$85,MATCH($M5812,'Class Rules'!$A$6:$A$85,0)))</f>
        <v>Passenger LDV</v>
      </c>
      <c r="O5812" s="1" t="str">
        <f t="array" ref="O5812">IF(SUMPRODUCT(MAX(ISNUMBER(SEARCH(Fuel_Rules!$A$6:$A$30,$E5812))*ISNUMBER(SEARCH(Fuel_Rules!$B$6:$B$30,$F5812))*(Fuel_Rules!$A$6:$A$30&lt;&gt;"")))&gt;0,"Plug-in hybrid",IF($G5812="Diesel","Diesel","Gasoline"))</f>
        <v>Gasoline</v>
      </c>
    </row>
    <row r="5813" spans="1:15" ht="15" customHeight="1" x14ac:dyDescent="0.25">
      <c r="A5813" s="1">
        <v>2022</v>
      </c>
      <c r="B5813" s="1" t="s">
        <v>7830</v>
      </c>
      <c r="C5813" s="1" t="s">
        <v>1454</v>
      </c>
      <c r="D5813" s="1" t="s">
        <v>8208</v>
      </c>
      <c r="E5813" s="1" t="s">
        <v>1305</v>
      </c>
      <c r="F5813" s="1" t="s">
        <v>1456</v>
      </c>
      <c r="G5813" s="1" t="s">
        <v>103</v>
      </c>
      <c r="H5813" s="1" t="s">
        <v>437</v>
      </c>
      <c r="I5813" s="1">
        <v>1</v>
      </c>
      <c r="J5813" s="1">
        <v>2023</v>
      </c>
      <c r="K5813" s="1">
        <v>107326</v>
      </c>
      <c r="L5813" s="1">
        <v>0</v>
      </c>
      <c r="M5813" s="1">
        <f t="array" ref="M5813">SUMPRODUCT(MAX(ISNUMBER(SEARCH('Class Rules'!$B$6:$B$85,$E5813))*ISNUMBER(SEARCH('Class Rules'!$C$6:$C$85,$F5813))*'Class Rules'!$A$6:$A$85))</f>
        <v>0</v>
      </c>
      <c r="N5813" s="1" t="str">
        <f t="array" ref="N5813">IF($M5813=0,'Class Rules'!$D$3,INDEX('Class Rules'!$D$6:$D$85,MATCH($M5813,'Class Rules'!$A$6:$A$85,0)))</f>
        <v>Passenger LDV</v>
      </c>
      <c r="O5813" s="1" t="str">
        <f t="array" ref="O5813">IF(SUMPRODUCT(MAX(ISNUMBER(SEARCH(Fuel_Rules!$A$6:$A$30,$E5813))*ISNUMBER(SEARCH(Fuel_Rules!$B$6:$B$30,$F5813))*(Fuel_Rules!$A$6:$A$30&lt;&gt;"")))&gt;0,"Plug-in hybrid",IF($G5813="Diesel","Diesel","Gasoline"))</f>
        <v>Gasoline</v>
      </c>
    </row>
    <row r="5814" spans="1:15" ht="15" customHeight="1" x14ac:dyDescent="0.25">
      <c r="A5814" s="1">
        <v>2022</v>
      </c>
      <c r="B5814" s="1" t="s">
        <v>7830</v>
      </c>
      <c r="C5814" s="1" t="s">
        <v>1457</v>
      </c>
      <c r="D5814" s="1" t="s">
        <v>8209</v>
      </c>
      <c r="E5814" s="1" t="s">
        <v>1305</v>
      </c>
      <c r="F5814" s="1" t="s">
        <v>1459</v>
      </c>
      <c r="G5814" s="1" t="s">
        <v>103</v>
      </c>
      <c r="H5814" s="1" t="s">
        <v>437</v>
      </c>
      <c r="I5814" s="1">
        <v>1</v>
      </c>
      <c r="J5814" s="1">
        <v>2023</v>
      </c>
      <c r="K5814" s="1">
        <v>99952</v>
      </c>
      <c r="L5814" s="1">
        <v>0</v>
      </c>
      <c r="M5814" s="1">
        <f t="array" ref="M5814">SUMPRODUCT(MAX(ISNUMBER(SEARCH('Class Rules'!$B$6:$B$85,$E5814))*ISNUMBER(SEARCH('Class Rules'!$C$6:$C$85,$F5814))*'Class Rules'!$A$6:$A$85))</f>
        <v>0</v>
      </c>
      <c r="N5814" s="1" t="str">
        <f t="array" ref="N5814">IF($M5814=0,'Class Rules'!$D$3,INDEX('Class Rules'!$D$6:$D$85,MATCH($M5814,'Class Rules'!$A$6:$A$85,0)))</f>
        <v>Passenger LDV</v>
      </c>
      <c r="O5814" s="1" t="str">
        <f t="array" ref="O5814">IF(SUMPRODUCT(MAX(ISNUMBER(SEARCH(Fuel_Rules!$A$6:$A$30,$E5814))*ISNUMBER(SEARCH(Fuel_Rules!$B$6:$B$30,$F5814))*(Fuel_Rules!$A$6:$A$30&lt;&gt;"")))&gt;0,"Plug-in hybrid",IF($G5814="Diesel","Diesel","Gasoline"))</f>
        <v>Gasoline</v>
      </c>
    </row>
    <row r="5815" spans="1:15" ht="15" customHeight="1" x14ac:dyDescent="0.25">
      <c r="A5815" s="1">
        <v>2022</v>
      </c>
      <c r="B5815" s="1" t="s">
        <v>7830</v>
      </c>
      <c r="C5815" s="1" t="s">
        <v>6366</v>
      </c>
      <c r="D5815" s="1" t="s">
        <v>8210</v>
      </c>
      <c r="E5815" s="1" t="s">
        <v>1305</v>
      </c>
      <c r="F5815" s="1" t="s">
        <v>6368</v>
      </c>
      <c r="G5815" s="1" t="s">
        <v>103</v>
      </c>
      <c r="H5815" s="1" t="s">
        <v>437</v>
      </c>
      <c r="I5815" s="1">
        <v>1</v>
      </c>
      <c r="J5815" s="1">
        <v>2023</v>
      </c>
      <c r="K5815" s="1">
        <v>93568</v>
      </c>
      <c r="L5815" s="1">
        <v>0</v>
      </c>
      <c r="M5815" s="1">
        <f t="array" ref="M5815">SUMPRODUCT(MAX(ISNUMBER(SEARCH('Class Rules'!$B$6:$B$85,$E5815))*ISNUMBER(SEARCH('Class Rules'!$C$6:$C$85,$F5815))*'Class Rules'!$A$6:$A$85))</f>
        <v>0</v>
      </c>
      <c r="N5815" s="1" t="str">
        <f t="array" ref="N5815">IF($M5815=0,'Class Rules'!$D$3,INDEX('Class Rules'!$D$6:$D$85,MATCH($M5815,'Class Rules'!$A$6:$A$85,0)))</f>
        <v>Passenger LDV</v>
      </c>
      <c r="O5815" s="1" t="str">
        <f t="array" ref="O5815">IF(SUMPRODUCT(MAX(ISNUMBER(SEARCH(Fuel_Rules!$A$6:$A$30,$E5815))*ISNUMBER(SEARCH(Fuel_Rules!$B$6:$B$30,$F5815))*(Fuel_Rules!$A$6:$A$30&lt;&gt;"")))&gt;0,"Plug-in hybrid",IF($G5815="Diesel","Diesel","Gasoline"))</f>
        <v>Gasoline</v>
      </c>
    </row>
    <row r="5816" spans="1:15" ht="15" customHeight="1" x14ac:dyDescent="0.25">
      <c r="A5816" s="1">
        <v>2022</v>
      </c>
      <c r="B5816" s="1" t="s">
        <v>7830</v>
      </c>
      <c r="C5816" s="1" t="s">
        <v>6369</v>
      </c>
      <c r="D5816" s="1" t="s">
        <v>8211</v>
      </c>
      <c r="E5816" s="1" t="s">
        <v>1305</v>
      </c>
      <c r="F5816" s="1" t="s">
        <v>6371</v>
      </c>
      <c r="G5816" s="1" t="s">
        <v>103</v>
      </c>
      <c r="H5816" s="1" t="s">
        <v>437</v>
      </c>
      <c r="I5816" s="1">
        <v>1</v>
      </c>
      <c r="J5816" s="1">
        <v>2023</v>
      </c>
      <c r="K5816" s="1">
        <v>98613</v>
      </c>
      <c r="L5816" s="1">
        <v>0</v>
      </c>
      <c r="M5816" s="1">
        <f t="array" ref="M5816">SUMPRODUCT(MAX(ISNUMBER(SEARCH('Class Rules'!$B$6:$B$85,$E5816))*ISNUMBER(SEARCH('Class Rules'!$C$6:$C$85,$F5816))*'Class Rules'!$A$6:$A$85))</f>
        <v>0</v>
      </c>
      <c r="N5816" s="1" t="str">
        <f t="array" ref="N5816">IF($M5816=0,'Class Rules'!$D$3,INDEX('Class Rules'!$D$6:$D$85,MATCH($M5816,'Class Rules'!$A$6:$A$85,0)))</f>
        <v>Passenger LDV</v>
      </c>
      <c r="O5816" s="1" t="str">
        <f t="array" ref="O5816">IF(SUMPRODUCT(MAX(ISNUMBER(SEARCH(Fuel_Rules!$A$6:$A$30,$E5816))*ISNUMBER(SEARCH(Fuel_Rules!$B$6:$B$30,$F5816))*(Fuel_Rules!$A$6:$A$30&lt;&gt;"")))&gt;0,"Plug-in hybrid",IF($G5816="Diesel","Diesel","Gasoline"))</f>
        <v>Gasoline</v>
      </c>
    </row>
    <row r="5817" spans="1:15" ht="15" customHeight="1" x14ac:dyDescent="0.25">
      <c r="A5817" s="1">
        <v>2022</v>
      </c>
      <c r="B5817" s="1" t="s">
        <v>7830</v>
      </c>
      <c r="C5817" s="1" t="s">
        <v>8212</v>
      </c>
      <c r="D5817" s="1" t="s">
        <v>8213</v>
      </c>
      <c r="E5817" s="1" t="s">
        <v>1305</v>
      </c>
      <c r="F5817" s="1" t="s">
        <v>8214</v>
      </c>
      <c r="G5817" s="1" t="s">
        <v>103</v>
      </c>
      <c r="H5817" s="1" t="s">
        <v>437</v>
      </c>
      <c r="I5817" s="1">
        <v>1</v>
      </c>
      <c r="J5817" s="1">
        <v>2023</v>
      </c>
      <c r="K5817" s="1">
        <v>163657</v>
      </c>
      <c r="L5817" s="1">
        <v>0</v>
      </c>
      <c r="M5817" s="1">
        <f t="array" ref="M5817">SUMPRODUCT(MAX(ISNUMBER(SEARCH('Class Rules'!$B$6:$B$85,$E5817))*ISNUMBER(SEARCH('Class Rules'!$C$6:$C$85,$F5817))*'Class Rules'!$A$6:$A$85))</f>
        <v>0</v>
      </c>
      <c r="N5817" s="1" t="str">
        <f t="array" ref="N5817">IF($M5817=0,'Class Rules'!$D$3,INDEX('Class Rules'!$D$6:$D$85,MATCH($M5817,'Class Rules'!$A$6:$A$85,0)))</f>
        <v>Passenger LDV</v>
      </c>
      <c r="O5817" s="1" t="str">
        <f t="array" ref="O5817">IF(SUMPRODUCT(MAX(ISNUMBER(SEARCH(Fuel_Rules!$A$6:$A$30,$E5817))*ISNUMBER(SEARCH(Fuel_Rules!$B$6:$B$30,$F5817))*(Fuel_Rules!$A$6:$A$30&lt;&gt;"")))&gt;0,"Plug-in hybrid",IF($G5817="Diesel","Diesel","Gasoline"))</f>
        <v>Gasoline</v>
      </c>
    </row>
    <row r="5818" spans="1:15" ht="15" customHeight="1" x14ac:dyDescent="0.25">
      <c r="A5818" s="1">
        <v>2022</v>
      </c>
      <c r="B5818" s="1" t="s">
        <v>7830</v>
      </c>
      <c r="C5818" s="1" t="s">
        <v>8212</v>
      </c>
      <c r="D5818" s="1" t="s">
        <v>8215</v>
      </c>
      <c r="E5818" s="1" t="s">
        <v>1305</v>
      </c>
      <c r="F5818" s="1" t="s">
        <v>8214</v>
      </c>
      <c r="G5818" s="1" t="s">
        <v>103</v>
      </c>
      <c r="H5818" s="1" t="s">
        <v>437</v>
      </c>
      <c r="I5818" s="1">
        <v>1</v>
      </c>
      <c r="J5818" s="1">
        <v>2023</v>
      </c>
      <c r="K5818" s="1">
        <v>154655</v>
      </c>
      <c r="L5818" s="1">
        <v>0</v>
      </c>
      <c r="M5818" s="1">
        <f t="array" ref="M5818">SUMPRODUCT(MAX(ISNUMBER(SEARCH('Class Rules'!$B$6:$B$85,$E5818))*ISNUMBER(SEARCH('Class Rules'!$C$6:$C$85,$F5818))*'Class Rules'!$A$6:$A$85))</f>
        <v>0</v>
      </c>
      <c r="N5818" s="1" t="str">
        <f t="array" ref="N5818">IF($M5818=0,'Class Rules'!$D$3,INDEX('Class Rules'!$D$6:$D$85,MATCH($M5818,'Class Rules'!$A$6:$A$85,0)))</f>
        <v>Passenger LDV</v>
      </c>
      <c r="O5818" s="1" t="str">
        <f t="array" ref="O5818">IF(SUMPRODUCT(MAX(ISNUMBER(SEARCH(Fuel_Rules!$A$6:$A$30,$E5818))*ISNUMBER(SEARCH(Fuel_Rules!$B$6:$B$30,$F5818))*(Fuel_Rules!$A$6:$A$30&lt;&gt;"")))&gt;0,"Plug-in hybrid",IF($G5818="Diesel","Diesel","Gasoline"))</f>
        <v>Gasoline</v>
      </c>
    </row>
    <row r="5819" spans="1:15" ht="15" customHeight="1" x14ac:dyDescent="0.25">
      <c r="A5819" s="1">
        <v>2022</v>
      </c>
      <c r="B5819" s="1" t="s">
        <v>7830</v>
      </c>
      <c r="C5819" s="1" t="s">
        <v>1460</v>
      </c>
      <c r="D5819" s="1" t="s">
        <v>8216</v>
      </c>
      <c r="E5819" s="1" t="s">
        <v>1462</v>
      </c>
      <c r="F5819" s="1" t="s">
        <v>3534</v>
      </c>
      <c r="G5819" s="1" t="s">
        <v>105</v>
      </c>
      <c r="H5819" s="1" t="s">
        <v>298</v>
      </c>
      <c r="I5819" s="1">
        <v>3</v>
      </c>
      <c r="J5819" s="1">
        <v>2023</v>
      </c>
      <c r="K5819" s="1">
        <v>240000</v>
      </c>
      <c r="L5819" s="1">
        <v>0</v>
      </c>
      <c r="M5819" s="1">
        <f t="array" ref="M5819">SUMPRODUCT(MAX(ISNUMBER(SEARCH('Class Rules'!$B$6:$B$85,$E5819))*ISNUMBER(SEARCH('Class Rules'!$C$6:$C$85,$F5819))*'Class Rules'!$A$6:$A$85))</f>
        <v>42</v>
      </c>
      <c r="N5819" s="1" t="str">
        <f t="array" ref="N5819">IF($M5819=0,'Class Rules'!$D$3,INDEX('Class Rules'!$D$6:$D$85,MATCH($M5819,'Class Rules'!$A$6:$A$85,0)))</f>
        <v>Freight LDV</v>
      </c>
      <c r="O5819" s="1" t="str">
        <f t="array" ref="O5819">IF(SUMPRODUCT(MAX(ISNUMBER(SEARCH(Fuel_Rules!$A$6:$A$30,$E5819))*ISNUMBER(SEARCH(Fuel_Rules!$B$6:$B$30,$F5819))*(Fuel_Rules!$A$6:$A$30&lt;&gt;"")))&gt;0,"Plug-in hybrid",IF($G5819="Diesel","Diesel","Gasoline"))</f>
        <v>Diesel</v>
      </c>
    </row>
    <row r="5820" spans="1:15" ht="15" customHeight="1" x14ac:dyDescent="0.25">
      <c r="A5820" s="1">
        <v>2022</v>
      </c>
      <c r="B5820" s="1" t="s">
        <v>7830</v>
      </c>
      <c r="C5820" s="1" t="s">
        <v>1464</v>
      </c>
      <c r="D5820" s="1" t="s">
        <v>8217</v>
      </c>
      <c r="E5820" s="1" t="s">
        <v>1462</v>
      </c>
      <c r="F5820" s="1" t="s">
        <v>3536</v>
      </c>
      <c r="G5820" s="1" t="s">
        <v>105</v>
      </c>
      <c r="H5820" s="1" t="s">
        <v>298</v>
      </c>
      <c r="I5820" s="1">
        <v>3</v>
      </c>
      <c r="J5820" s="1">
        <v>2023</v>
      </c>
      <c r="K5820" s="1">
        <v>243000</v>
      </c>
      <c r="L5820" s="1">
        <v>0</v>
      </c>
      <c r="M5820" s="1">
        <f t="array" ref="M5820">SUMPRODUCT(MAX(ISNUMBER(SEARCH('Class Rules'!$B$6:$B$85,$E5820))*ISNUMBER(SEARCH('Class Rules'!$C$6:$C$85,$F5820))*'Class Rules'!$A$6:$A$85))</f>
        <v>42</v>
      </c>
      <c r="N5820" s="1" t="str">
        <f t="array" ref="N5820">IF($M5820=0,'Class Rules'!$D$3,INDEX('Class Rules'!$D$6:$D$85,MATCH($M5820,'Class Rules'!$A$6:$A$85,0)))</f>
        <v>Freight LDV</v>
      </c>
      <c r="O5820" s="1" t="str">
        <f t="array" ref="O5820">IF(SUMPRODUCT(MAX(ISNUMBER(SEARCH(Fuel_Rules!$A$6:$A$30,$E5820))*ISNUMBER(SEARCH(Fuel_Rules!$B$6:$B$30,$F5820))*(Fuel_Rules!$A$6:$A$30&lt;&gt;"")))&gt;0,"Plug-in hybrid",IF($G5820="Diesel","Diesel","Gasoline"))</f>
        <v>Diesel</v>
      </c>
    </row>
    <row r="5821" spans="1:15" ht="15" customHeight="1" x14ac:dyDescent="0.25">
      <c r="A5821" s="1">
        <v>2022</v>
      </c>
      <c r="B5821" s="1" t="s">
        <v>7830</v>
      </c>
      <c r="C5821" s="1" t="s">
        <v>1467</v>
      </c>
      <c r="D5821" s="1" t="s">
        <v>8218</v>
      </c>
      <c r="E5821" s="1" t="s">
        <v>1462</v>
      </c>
      <c r="F5821" s="1" t="s">
        <v>3538</v>
      </c>
      <c r="G5821" s="1" t="s">
        <v>105</v>
      </c>
      <c r="H5821" s="1" t="s">
        <v>298</v>
      </c>
      <c r="I5821" s="1">
        <v>3</v>
      </c>
      <c r="J5821" s="1">
        <v>2023</v>
      </c>
      <c r="K5821" s="1">
        <v>292251</v>
      </c>
      <c r="L5821" s="1">
        <v>0</v>
      </c>
      <c r="M5821" s="1">
        <f t="array" ref="M5821">SUMPRODUCT(MAX(ISNUMBER(SEARCH('Class Rules'!$B$6:$B$85,$E5821))*ISNUMBER(SEARCH('Class Rules'!$C$6:$C$85,$F5821))*'Class Rules'!$A$6:$A$85))</f>
        <v>54</v>
      </c>
      <c r="N5821" s="1" t="str">
        <f t="array" ref="N5821">IF($M5821=0,'Class Rules'!$D$3,INDEX('Class Rules'!$D$6:$D$85,MATCH($M5821,'Class Rules'!$A$6:$A$85,0)))</f>
        <v>Freight HDV</v>
      </c>
      <c r="O5821" s="1" t="str">
        <f t="array" ref="O5821">IF(SUMPRODUCT(MAX(ISNUMBER(SEARCH(Fuel_Rules!$A$6:$A$30,$E5821))*ISNUMBER(SEARCH(Fuel_Rules!$B$6:$B$30,$F5821))*(Fuel_Rules!$A$6:$A$30&lt;&gt;"")))&gt;0,"Plug-in hybrid",IF($G5821="Diesel","Diesel","Gasoline"))</f>
        <v>Diesel</v>
      </c>
    </row>
    <row r="5822" spans="1:15" ht="15" customHeight="1" x14ac:dyDescent="0.25">
      <c r="A5822" s="1">
        <v>2022</v>
      </c>
      <c r="B5822" s="1" t="s">
        <v>7830</v>
      </c>
      <c r="C5822" s="1" t="s">
        <v>1467</v>
      </c>
      <c r="D5822" s="1" t="s">
        <v>8219</v>
      </c>
      <c r="E5822" s="1" t="s">
        <v>1462</v>
      </c>
      <c r="F5822" s="1" t="s">
        <v>3538</v>
      </c>
      <c r="G5822" s="1" t="s">
        <v>105</v>
      </c>
      <c r="H5822" s="1" t="s">
        <v>298</v>
      </c>
      <c r="I5822" s="1">
        <v>3</v>
      </c>
      <c r="J5822" s="1">
        <v>2023</v>
      </c>
      <c r="K5822" s="1">
        <v>235521</v>
      </c>
      <c r="L5822" s="1">
        <v>0</v>
      </c>
      <c r="M5822" s="1">
        <f t="array" ref="M5822">SUMPRODUCT(MAX(ISNUMBER(SEARCH('Class Rules'!$B$6:$B$85,$E5822))*ISNUMBER(SEARCH('Class Rules'!$C$6:$C$85,$F5822))*'Class Rules'!$A$6:$A$85))</f>
        <v>54</v>
      </c>
      <c r="N5822" s="1" t="str">
        <f t="array" ref="N5822">IF($M5822=0,'Class Rules'!$D$3,INDEX('Class Rules'!$D$6:$D$85,MATCH($M5822,'Class Rules'!$A$6:$A$85,0)))</f>
        <v>Freight HDV</v>
      </c>
      <c r="O5822" s="1" t="str">
        <f t="array" ref="O5822">IF(SUMPRODUCT(MAX(ISNUMBER(SEARCH(Fuel_Rules!$A$6:$A$30,$E5822))*ISNUMBER(SEARCH(Fuel_Rules!$B$6:$B$30,$F5822))*(Fuel_Rules!$A$6:$A$30&lt;&gt;"")))&gt;0,"Plug-in hybrid",IF($G5822="Diesel","Diesel","Gasoline"))</f>
        <v>Diesel</v>
      </c>
    </row>
    <row r="5823" spans="1:15" ht="15" customHeight="1" x14ac:dyDescent="0.25">
      <c r="A5823" s="1">
        <v>2022</v>
      </c>
      <c r="B5823" s="1" t="s">
        <v>7830</v>
      </c>
      <c r="C5823" s="1" t="s">
        <v>1470</v>
      </c>
      <c r="D5823" s="1" t="s">
        <v>8220</v>
      </c>
      <c r="E5823" s="1" t="s">
        <v>1462</v>
      </c>
      <c r="F5823" s="1" t="s">
        <v>3540</v>
      </c>
      <c r="G5823" s="1" t="s">
        <v>105</v>
      </c>
      <c r="H5823" s="1" t="s">
        <v>298</v>
      </c>
      <c r="I5823" s="1">
        <v>3</v>
      </c>
      <c r="J5823" s="1">
        <v>2023</v>
      </c>
      <c r="K5823" s="1">
        <v>292867</v>
      </c>
      <c r="L5823" s="1">
        <v>0</v>
      </c>
      <c r="M5823" s="1">
        <f t="array" ref="M5823">SUMPRODUCT(MAX(ISNUMBER(SEARCH('Class Rules'!$B$6:$B$85,$E5823))*ISNUMBER(SEARCH('Class Rules'!$C$6:$C$85,$F5823))*'Class Rules'!$A$6:$A$85))</f>
        <v>54</v>
      </c>
      <c r="N5823" s="1" t="str">
        <f t="array" ref="N5823">IF($M5823=0,'Class Rules'!$D$3,INDEX('Class Rules'!$D$6:$D$85,MATCH($M5823,'Class Rules'!$A$6:$A$85,0)))</f>
        <v>Freight HDV</v>
      </c>
      <c r="O5823" s="1" t="str">
        <f t="array" ref="O5823">IF(SUMPRODUCT(MAX(ISNUMBER(SEARCH(Fuel_Rules!$A$6:$A$30,$E5823))*ISNUMBER(SEARCH(Fuel_Rules!$B$6:$B$30,$F5823))*(Fuel_Rules!$A$6:$A$30&lt;&gt;"")))&gt;0,"Plug-in hybrid",IF($G5823="Diesel","Diesel","Gasoline"))</f>
        <v>Diesel</v>
      </c>
    </row>
    <row r="5824" spans="1:15" ht="15" customHeight="1" x14ac:dyDescent="0.25">
      <c r="A5824" s="1">
        <v>2022</v>
      </c>
      <c r="B5824" s="1" t="s">
        <v>7830</v>
      </c>
      <c r="C5824" s="1" t="s">
        <v>1470</v>
      </c>
      <c r="D5824" s="1" t="s">
        <v>8221</v>
      </c>
      <c r="E5824" s="1" t="s">
        <v>1462</v>
      </c>
      <c r="F5824" s="1" t="s">
        <v>3540</v>
      </c>
      <c r="G5824" s="1" t="s">
        <v>105</v>
      </c>
      <c r="H5824" s="1" t="s">
        <v>298</v>
      </c>
      <c r="I5824" s="1">
        <v>3</v>
      </c>
      <c r="J5824" s="1">
        <v>2023</v>
      </c>
      <c r="K5824" s="1">
        <v>235854</v>
      </c>
      <c r="L5824" s="1">
        <v>0</v>
      </c>
      <c r="M5824" s="1">
        <f t="array" ref="M5824">SUMPRODUCT(MAX(ISNUMBER(SEARCH('Class Rules'!$B$6:$B$85,$E5824))*ISNUMBER(SEARCH('Class Rules'!$C$6:$C$85,$F5824))*'Class Rules'!$A$6:$A$85))</f>
        <v>54</v>
      </c>
      <c r="N5824" s="1" t="str">
        <f t="array" ref="N5824">IF($M5824=0,'Class Rules'!$D$3,INDEX('Class Rules'!$D$6:$D$85,MATCH($M5824,'Class Rules'!$A$6:$A$85,0)))</f>
        <v>Freight HDV</v>
      </c>
      <c r="O5824" s="1" t="str">
        <f t="array" ref="O5824">IF(SUMPRODUCT(MAX(ISNUMBER(SEARCH(Fuel_Rules!$A$6:$A$30,$E5824))*ISNUMBER(SEARCH(Fuel_Rules!$B$6:$B$30,$F5824))*(Fuel_Rules!$A$6:$A$30&lt;&gt;"")))&gt;0,"Plug-in hybrid",IF($G5824="Diesel","Diesel","Gasoline"))</f>
        <v>Diesel</v>
      </c>
    </row>
    <row r="5825" spans="1:15" ht="15" customHeight="1" x14ac:dyDescent="0.25">
      <c r="A5825" s="1">
        <v>2022</v>
      </c>
      <c r="B5825" s="1" t="s">
        <v>7830</v>
      </c>
      <c r="C5825" s="1" t="s">
        <v>1473</v>
      </c>
      <c r="D5825" s="1" t="s">
        <v>8222</v>
      </c>
      <c r="E5825" s="1" t="s">
        <v>1462</v>
      </c>
      <c r="F5825" s="1" t="s">
        <v>3542</v>
      </c>
      <c r="G5825" s="1" t="s">
        <v>105</v>
      </c>
      <c r="H5825" s="1" t="s">
        <v>298</v>
      </c>
      <c r="I5825" s="1">
        <v>3</v>
      </c>
      <c r="J5825" s="1">
        <v>2023</v>
      </c>
      <c r="K5825" s="1">
        <v>235100</v>
      </c>
      <c r="L5825" s="1">
        <v>0</v>
      </c>
      <c r="M5825" s="1">
        <f t="array" ref="M5825">SUMPRODUCT(MAX(ISNUMBER(SEARCH('Class Rules'!$B$6:$B$85,$E5825))*ISNUMBER(SEARCH('Class Rules'!$C$6:$C$85,$F5825))*'Class Rules'!$A$6:$A$85))</f>
        <v>51</v>
      </c>
      <c r="N5825" s="1" t="str">
        <f t="array" ref="N5825">IF($M5825=0,'Class Rules'!$D$3,INDEX('Class Rules'!$D$6:$D$85,MATCH($M5825,'Class Rules'!$A$6:$A$85,0)))</f>
        <v>Freight HDV</v>
      </c>
      <c r="O5825" s="1" t="str">
        <f t="array" ref="O5825">IF(SUMPRODUCT(MAX(ISNUMBER(SEARCH(Fuel_Rules!$A$6:$A$30,$E5825))*ISNUMBER(SEARCH(Fuel_Rules!$B$6:$B$30,$F5825))*(Fuel_Rules!$A$6:$A$30&lt;&gt;"")))&gt;0,"Plug-in hybrid",IF($G5825="Diesel","Diesel","Gasoline"))</f>
        <v>Diesel</v>
      </c>
    </row>
    <row r="5826" spans="1:15" ht="15" customHeight="1" x14ac:dyDescent="0.25">
      <c r="A5826" s="1">
        <v>2022</v>
      </c>
      <c r="B5826" s="1" t="s">
        <v>7830</v>
      </c>
      <c r="C5826" s="1" t="s">
        <v>1473</v>
      </c>
      <c r="D5826" s="1" t="s">
        <v>8223</v>
      </c>
      <c r="E5826" s="1" t="s">
        <v>1462</v>
      </c>
      <c r="F5826" s="1" t="s">
        <v>3542</v>
      </c>
      <c r="G5826" s="1" t="s">
        <v>105</v>
      </c>
      <c r="H5826" s="1" t="s">
        <v>298</v>
      </c>
      <c r="I5826" s="1">
        <v>3</v>
      </c>
      <c r="J5826" s="1">
        <v>2023</v>
      </c>
      <c r="K5826" s="1">
        <v>194521</v>
      </c>
      <c r="L5826" s="1">
        <v>0</v>
      </c>
      <c r="M5826" s="1">
        <f t="array" ref="M5826">SUMPRODUCT(MAX(ISNUMBER(SEARCH('Class Rules'!$B$6:$B$85,$E5826))*ISNUMBER(SEARCH('Class Rules'!$C$6:$C$85,$F5826))*'Class Rules'!$A$6:$A$85))</f>
        <v>51</v>
      </c>
      <c r="N5826" s="1" t="str">
        <f t="array" ref="N5826">IF($M5826=0,'Class Rules'!$D$3,INDEX('Class Rules'!$D$6:$D$85,MATCH($M5826,'Class Rules'!$A$6:$A$85,0)))</f>
        <v>Freight HDV</v>
      </c>
      <c r="O5826" s="1" t="str">
        <f t="array" ref="O5826">IF(SUMPRODUCT(MAX(ISNUMBER(SEARCH(Fuel_Rules!$A$6:$A$30,$E5826))*ISNUMBER(SEARCH(Fuel_Rules!$B$6:$B$30,$F5826))*(Fuel_Rules!$A$6:$A$30&lt;&gt;"")))&gt;0,"Plug-in hybrid",IF($G5826="Diesel","Diesel","Gasoline"))</f>
        <v>Diesel</v>
      </c>
    </row>
    <row r="5827" spans="1:15" ht="15" customHeight="1" x14ac:dyDescent="0.25">
      <c r="A5827" s="1">
        <v>2022</v>
      </c>
      <c r="B5827" s="1" t="s">
        <v>7830</v>
      </c>
      <c r="C5827" s="1" t="s">
        <v>1476</v>
      </c>
      <c r="D5827" s="1" t="s">
        <v>8224</v>
      </c>
      <c r="E5827" s="1" t="s">
        <v>1462</v>
      </c>
      <c r="F5827" s="1" t="s">
        <v>3544</v>
      </c>
      <c r="G5827" s="1" t="s">
        <v>105</v>
      </c>
      <c r="H5827" s="1" t="s">
        <v>298</v>
      </c>
      <c r="I5827" s="1">
        <v>3</v>
      </c>
      <c r="J5827" s="1">
        <v>2023</v>
      </c>
      <c r="K5827" s="1">
        <v>246826</v>
      </c>
      <c r="L5827" s="1">
        <v>0</v>
      </c>
      <c r="M5827" s="1">
        <f t="array" ref="M5827">SUMPRODUCT(MAX(ISNUMBER(SEARCH('Class Rules'!$B$6:$B$85,$E5827))*ISNUMBER(SEARCH('Class Rules'!$C$6:$C$85,$F5827))*'Class Rules'!$A$6:$A$85))</f>
        <v>52</v>
      </c>
      <c r="N5827" s="1" t="str">
        <f t="array" ref="N5827">IF($M5827=0,'Class Rules'!$D$3,INDEX('Class Rules'!$D$6:$D$85,MATCH($M5827,'Class Rules'!$A$6:$A$85,0)))</f>
        <v>Freight HDV</v>
      </c>
      <c r="O5827" s="1" t="str">
        <f t="array" ref="O5827">IF(SUMPRODUCT(MAX(ISNUMBER(SEARCH(Fuel_Rules!$A$6:$A$30,$E5827))*ISNUMBER(SEARCH(Fuel_Rules!$B$6:$B$30,$F5827))*(Fuel_Rules!$A$6:$A$30&lt;&gt;"")))&gt;0,"Plug-in hybrid",IF($G5827="Diesel","Diesel","Gasoline"))</f>
        <v>Diesel</v>
      </c>
    </row>
    <row r="5828" spans="1:15" ht="15" customHeight="1" x14ac:dyDescent="0.25">
      <c r="A5828" s="1">
        <v>2022</v>
      </c>
      <c r="B5828" s="1" t="s">
        <v>7830</v>
      </c>
      <c r="C5828" s="1" t="s">
        <v>1476</v>
      </c>
      <c r="D5828" s="1" t="s">
        <v>8225</v>
      </c>
      <c r="E5828" s="1" t="s">
        <v>1462</v>
      </c>
      <c r="F5828" s="1" t="s">
        <v>3544</v>
      </c>
      <c r="G5828" s="1" t="s">
        <v>105</v>
      </c>
      <c r="H5828" s="1" t="s">
        <v>298</v>
      </c>
      <c r="I5828" s="1">
        <v>3</v>
      </c>
      <c r="J5828" s="1">
        <v>2023</v>
      </c>
      <c r="K5828" s="1">
        <v>208766</v>
      </c>
      <c r="L5828" s="1">
        <v>0</v>
      </c>
      <c r="M5828" s="1">
        <f t="array" ref="M5828">SUMPRODUCT(MAX(ISNUMBER(SEARCH('Class Rules'!$B$6:$B$85,$E5828))*ISNUMBER(SEARCH('Class Rules'!$C$6:$C$85,$F5828))*'Class Rules'!$A$6:$A$85))</f>
        <v>52</v>
      </c>
      <c r="N5828" s="1" t="str">
        <f t="array" ref="N5828">IF($M5828=0,'Class Rules'!$D$3,INDEX('Class Rules'!$D$6:$D$85,MATCH($M5828,'Class Rules'!$A$6:$A$85,0)))</f>
        <v>Freight HDV</v>
      </c>
      <c r="O5828" s="1" t="str">
        <f t="array" ref="O5828">IF(SUMPRODUCT(MAX(ISNUMBER(SEARCH(Fuel_Rules!$A$6:$A$30,$E5828))*ISNUMBER(SEARCH(Fuel_Rules!$B$6:$B$30,$F5828))*(Fuel_Rules!$A$6:$A$30&lt;&gt;"")))&gt;0,"Plug-in hybrid",IF($G5828="Diesel","Diesel","Gasoline"))</f>
        <v>Diesel</v>
      </c>
    </row>
    <row r="5829" spans="1:15" ht="15" customHeight="1" x14ac:dyDescent="0.25">
      <c r="A5829" s="1">
        <v>2022</v>
      </c>
      <c r="B5829" s="1" t="s">
        <v>7830</v>
      </c>
      <c r="C5829" s="1" t="s">
        <v>1479</v>
      </c>
      <c r="D5829" s="1" t="s">
        <v>8226</v>
      </c>
      <c r="E5829" s="1" t="s">
        <v>1462</v>
      </c>
      <c r="F5829" s="1" t="s">
        <v>3546</v>
      </c>
      <c r="G5829" s="1" t="s">
        <v>105</v>
      </c>
      <c r="H5829" s="1" t="s">
        <v>298</v>
      </c>
      <c r="I5829" s="1">
        <v>3</v>
      </c>
      <c r="J5829" s="1">
        <v>2023</v>
      </c>
      <c r="K5829" s="1">
        <v>277458</v>
      </c>
      <c r="L5829" s="1">
        <v>0</v>
      </c>
      <c r="M5829" s="1">
        <f t="array" ref="M5829">SUMPRODUCT(MAX(ISNUMBER(SEARCH('Class Rules'!$B$6:$B$85,$E5829))*ISNUMBER(SEARCH('Class Rules'!$C$6:$C$85,$F5829))*'Class Rules'!$A$6:$A$85))</f>
        <v>51</v>
      </c>
      <c r="N5829" s="1" t="str">
        <f t="array" ref="N5829">IF($M5829=0,'Class Rules'!$D$3,INDEX('Class Rules'!$D$6:$D$85,MATCH($M5829,'Class Rules'!$A$6:$A$85,0)))</f>
        <v>Freight HDV</v>
      </c>
      <c r="O5829" s="1" t="str">
        <f t="array" ref="O5829">IF(SUMPRODUCT(MAX(ISNUMBER(SEARCH(Fuel_Rules!$A$6:$A$30,$E5829))*ISNUMBER(SEARCH(Fuel_Rules!$B$6:$B$30,$F5829))*(Fuel_Rules!$A$6:$A$30&lt;&gt;"")))&gt;0,"Plug-in hybrid",IF($G5829="Diesel","Diesel","Gasoline"))</f>
        <v>Diesel</v>
      </c>
    </row>
    <row r="5830" spans="1:15" ht="15" customHeight="1" x14ac:dyDescent="0.25">
      <c r="A5830" s="1">
        <v>2022</v>
      </c>
      <c r="B5830" s="1" t="s">
        <v>7830</v>
      </c>
      <c r="C5830" s="1" t="s">
        <v>1479</v>
      </c>
      <c r="D5830" s="1" t="s">
        <v>8227</v>
      </c>
      <c r="E5830" s="1" t="s">
        <v>1462</v>
      </c>
      <c r="F5830" s="1" t="s">
        <v>3546</v>
      </c>
      <c r="G5830" s="1" t="s">
        <v>105</v>
      </c>
      <c r="H5830" s="1" t="s">
        <v>298</v>
      </c>
      <c r="I5830" s="1">
        <v>3</v>
      </c>
      <c r="J5830" s="1">
        <v>2023</v>
      </c>
      <c r="K5830" s="1">
        <v>219021</v>
      </c>
      <c r="L5830" s="1">
        <v>0</v>
      </c>
      <c r="M5830" s="1">
        <f t="array" ref="M5830">SUMPRODUCT(MAX(ISNUMBER(SEARCH('Class Rules'!$B$6:$B$85,$E5830))*ISNUMBER(SEARCH('Class Rules'!$C$6:$C$85,$F5830))*'Class Rules'!$A$6:$A$85))</f>
        <v>51</v>
      </c>
      <c r="N5830" s="1" t="str">
        <f t="array" ref="N5830">IF($M5830=0,'Class Rules'!$D$3,INDEX('Class Rules'!$D$6:$D$85,MATCH($M5830,'Class Rules'!$A$6:$A$85,0)))</f>
        <v>Freight HDV</v>
      </c>
      <c r="O5830" s="1" t="str">
        <f t="array" ref="O5830">IF(SUMPRODUCT(MAX(ISNUMBER(SEARCH(Fuel_Rules!$A$6:$A$30,$E5830))*ISNUMBER(SEARCH(Fuel_Rules!$B$6:$B$30,$F5830))*(Fuel_Rules!$A$6:$A$30&lt;&gt;"")))&gt;0,"Plug-in hybrid",IF($G5830="Diesel","Diesel","Gasoline"))</f>
        <v>Diesel</v>
      </c>
    </row>
    <row r="5831" spans="1:15" ht="15" customHeight="1" x14ac:dyDescent="0.25">
      <c r="A5831" s="1">
        <v>2022</v>
      </c>
      <c r="B5831" s="1" t="s">
        <v>7830</v>
      </c>
      <c r="C5831" s="1" t="s">
        <v>1482</v>
      </c>
      <c r="D5831" s="1" t="s">
        <v>8228</v>
      </c>
      <c r="E5831" s="1" t="s">
        <v>1462</v>
      </c>
      <c r="F5831" s="1" t="s">
        <v>3548</v>
      </c>
      <c r="G5831" s="1" t="s">
        <v>105</v>
      </c>
      <c r="H5831" s="1" t="s">
        <v>298</v>
      </c>
      <c r="I5831" s="1">
        <v>3</v>
      </c>
      <c r="J5831" s="1">
        <v>2023</v>
      </c>
      <c r="K5831" s="1">
        <v>291544</v>
      </c>
      <c r="L5831" s="1">
        <v>0</v>
      </c>
      <c r="M5831" s="1">
        <f t="array" ref="M5831">SUMPRODUCT(MAX(ISNUMBER(SEARCH('Class Rules'!$B$6:$B$85,$E5831))*ISNUMBER(SEARCH('Class Rules'!$C$6:$C$85,$F5831))*'Class Rules'!$A$6:$A$85))</f>
        <v>52</v>
      </c>
      <c r="N5831" s="1" t="str">
        <f t="array" ref="N5831">IF($M5831=0,'Class Rules'!$D$3,INDEX('Class Rules'!$D$6:$D$85,MATCH($M5831,'Class Rules'!$A$6:$A$85,0)))</f>
        <v>Freight HDV</v>
      </c>
      <c r="O5831" s="1" t="str">
        <f t="array" ref="O5831">IF(SUMPRODUCT(MAX(ISNUMBER(SEARCH(Fuel_Rules!$A$6:$A$30,$E5831))*ISNUMBER(SEARCH(Fuel_Rules!$B$6:$B$30,$F5831))*(Fuel_Rules!$A$6:$A$30&lt;&gt;"")))&gt;0,"Plug-in hybrid",IF($G5831="Diesel","Diesel","Gasoline"))</f>
        <v>Diesel</v>
      </c>
    </row>
    <row r="5832" spans="1:15" ht="15" customHeight="1" x14ac:dyDescent="0.25">
      <c r="A5832" s="1">
        <v>2022</v>
      </c>
      <c r="B5832" s="1" t="s">
        <v>7830</v>
      </c>
      <c r="C5832" s="1" t="s">
        <v>1482</v>
      </c>
      <c r="D5832" s="1" t="s">
        <v>8229</v>
      </c>
      <c r="E5832" s="1" t="s">
        <v>1462</v>
      </c>
      <c r="F5832" s="1" t="s">
        <v>3548</v>
      </c>
      <c r="G5832" s="1" t="s">
        <v>105</v>
      </c>
      <c r="H5832" s="1" t="s">
        <v>298</v>
      </c>
      <c r="I5832" s="1">
        <v>3</v>
      </c>
      <c r="J5832" s="1">
        <v>2023</v>
      </c>
      <c r="K5832" s="1">
        <v>235122</v>
      </c>
      <c r="L5832" s="1">
        <v>0</v>
      </c>
      <c r="M5832" s="1">
        <f t="array" ref="M5832">SUMPRODUCT(MAX(ISNUMBER(SEARCH('Class Rules'!$B$6:$B$85,$E5832))*ISNUMBER(SEARCH('Class Rules'!$C$6:$C$85,$F5832))*'Class Rules'!$A$6:$A$85))</f>
        <v>52</v>
      </c>
      <c r="N5832" s="1" t="str">
        <f t="array" ref="N5832">IF($M5832=0,'Class Rules'!$D$3,INDEX('Class Rules'!$D$6:$D$85,MATCH($M5832,'Class Rules'!$A$6:$A$85,0)))</f>
        <v>Freight HDV</v>
      </c>
      <c r="O5832" s="1" t="str">
        <f t="array" ref="O5832">IF(SUMPRODUCT(MAX(ISNUMBER(SEARCH(Fuel_Rules!$A$6:$A$30,$E5832))*ISNUMBER(SEARCH(Fuel_Rules!$B$6:$B$30,$F5832))*(Fuel_Rules!$A$6:$A$30&lt;&gt;"")))&gt;0,"Plug-in hybrid",IF($G5832="Diesel","Diesel","Gasoline"))</f>
        <v>Diesel</v>
      </c>
    </row>
    <row r="5833" spans="1:15" ht="15" customHeight="1" x14ac:dyDescent="0.25">
      <c r="A5833" s="1">
        <v>2022</v>
      </c>
      <c r="B5833" s="1" t="s">
        <v>7830</v>
      </c>
      <c r="C5833" s="1" t="s">
        <v>1485</v>
      </c>
      <c r="D5833" s="1" t="s">
        <v>8230</v>
      </c>
      <c r="E5833" s="1" t="s">
        <v>1462</v>
      </c>
      <c r="F5833" s="1" t="s">
        <v>3550</v>
      </c>
      <c r="G5833" s="1" t="s">
        <v>105</v>
      </c>
      <c r="H5833" s="1" t="s">
        <v>298</v>
      </c>
      <c r="I5833" s="1">
        <v>3</v>
      </c>
      <c r="J5833" s="1">
        <v>2023</v>
      </c>
      <c r="K5833" s="1">
        <v>292569</v>
      </c>
      <c r="L5833" s="1">
        <v>0</v>
      </c>
      <c r="M5833" s="1">
        <f t="array" ref="M5833">SUMPRODUCT(MAX(ISNUMBER(SEARCH('Class Rules'!$B$6:$B$85,$E5833))*ISNUMBER(SEARCH('Class Rules'!$C$6:$C$85,$F5833))*'Class Rules'!$A$6:$A$85))</f>
        <v>55</v>
      </c>
      <c r="N5833" s="1" t="str">
        <f t="array" ref="N5833">IF($M5833=0,'Class Rules'!$D$3,INDEX('Class Rules'!$D$6:$D$85,MATCH($M5833,'Class Rules'!$A$6:$A$85,0)))</f>
        <v>Freight HDV</v>
      </c>
      <c r="O5833" s="1" t="str">
        <f t="array" ref="O5833">IF(SUMPRODUCT(MAX(ISNUMBER(SEARCH(Fuel_Rules!$A$6:$A$30,$E5833))*ISNUMBER(SEARCH(Fuel_Rules!$B$6:$B$30,$F5833))*(Fuel_Rules!$A$6:$A$30&lt;&gt;"")))&gt;0,"Plug-in hybrid",IF($G5833="Diesel","Diesel","Gasoline"))</f>
        <v>Diesel</v>
      </c>
    </row>
    <row r="5834" spans="1:15" ht="15" customHeight="1" x14ac:dyDescent="0.25">
      <c r="A5834" s="1">
        <v>2022</v>
      </c>
      <c r="B5834" s="1" t="s">
        <v>7830</v>
      </c>
      <c r="C5834" s="1" t="s">
        <v>1485</v>
      </c>
      <c r="D5834" s="1" t="s">
        <v>8231</v>
      </c>
      <c r="E5834" s="1" t="s">
        <v>1462</v>
      </c>
      <c r="F5834" s="1" t="s">
        <v>3550</v>
      </c>
      <c r="G5834" s="1" t="s">
        <v>105</v>
      </c>
      <c r="H5834" s="1" t="s">
        <v>298</v>
      </c>
      <c r="I5834" s="1">
        <v>3</v>
      </c>
      <c r="J5834" s="1">
        <v>2023</v>
      </c>
      <c r="K5834" s="1">
        <v>235565</v>
      </c>
      <c r="L5834" s="1">
        <v>0</v>
      </c>
      <c r="M5834" s="1">
        <f t="array" ref="M5834">SUMPRODUCT(MAX(ISNUMBER(SEARCH('Class Rules'!$B$6:$B$85,$E5834))*ISNUMBER(SEARCH('Class Rules'!$C$6:$C$85,$F5834))*'Class Rules'!$A$6:$A$85))</f>
        <v>55</v>
      </c>
      <c r="N5834" s="1" t="str">
        <f t="array" ref="N5834">IF($M5834=0,'Class Rules'!$D$3,INDEX('Class Rules'!$D$6:$D$85,MATCH($M5834,'Class Rules'!$A$6:$A$85,0)))</f>
        <v>Freight HDV</v>
      </c>
      <c r="O5834" s="1" t="str">
        <f t="array" ref="O5834">IF(SUMPRODUCT(MAX(ISNUMBER(SEARCH(Fuel_Rules!$A$6:$A$30,$E5834))*ISNUMBER(SEARCH(Fuel_Rules!$B$6:$B$30,$F5834))*(Fuel_Rules!$A$6:$A$30&lt;&gt;"")))&gt;0,"Plug-in hybrid",IF($G5834="Diesel","Diesel","Gasoline"))</f>
        <v>Diesel</v>
      </c>
    </row>
    <row r="5835" spans="1:15" ht="15" customHeight="1" x14ac:dyDescent="0.25">
      <c r="A5835" s="1">
        <v>2022</v>
      </c>
      <c r="B5835" s="1" t="s">
        <v>7830</v>
      </c>
      <c r="C5835" s="1" t="s">
        <v>1488</v>
      </c>
      <c r="D5835" s="1" t="s">
        <v>8232</v>
      </c>
      <c r="E5835" s="1" t="s">
        <v>1462</v>
      </c>
      <c r="F5835" s="1" t="s">
        <v>3552</v>
      </c>
      <c r="G5835" s="1" t="s">
        <v>105</v>
      </c>
      <c r="H5835" s="1" t="s">
        <v>298</v>
      </c>
      <c r="I5835" s="1">
        <v>3</v>
      </c>
      <c r="J5835" s="1">
        <v>2023</v>
      </c>
      <c r="K5835" s="1">
        <v>319845</v>
      </c>
      <c r="L5835" s="1">
        <v>0</v>
      </c>
      <c r="M5835" s="1">
        <f t="array" ref="M5835">SUMPRODUCT(MAX(ISNUMBER(SEARCH('Class Rules'!$B$6:$B$85,$E5835))*ISNUMBER(SEARCH('Class Rules'!$C$6:$C$85,$F5835))*'Class Rules'!$A$6:$A$85))</f>
        <v>52</v>
      </c>
      <c r="N5835" s="1" t="str">
        <f t="array" ref="N5835">IF($M5835=0,'Class Rules'!$D$3,INDEX('Class Rules'!$D$6:$D$85,MATCH($M5835,'Class Rules'!$A$6:$A$85,0)))</f>
        <v>Freight HDV</v>
      </c>
      <c r="O5835" s="1" t="str">
        <f t="array" ref="O5835">IF(SUMPRODUCT(MAX(ISNUMBER(SEARCH(Fuel_Rules!$A$6:$A$30,$E5835))*ISNUMBER(SEARCH(Fuel_Rules!$B$6:$B$30,$F5835))*(Fuel_Rules!$A$6:$A$30&lt;&gt;"")))&gt;0,"Plug-in hybrid",IF($G5835="Diesel","Diesel","Gasoline"))</f>
        <v>Diesel</v>
      </c>
    </row>
    <row r="5836" spans="1:15" ht="15" customHeight="1" x14ac:dyDescent="0.25">
      <c r="A5836" s="1">
        <v>2022</v>
      </c>
      <c r="B5836" s="1" t="s">
        <v>7830</v>
      </c>
      <c r="C5836" s="1" t="s">
        <v>1488</v>
      </c>
      <c r="D5836" s="1" t="s">
        <v>8233</v>
      </c>
      <c r="E5836" s="1" t="s">
        <v>1462</v>
      </c>
      <c r="F5836" s="1" t="s">
        <v>3552</v>
      </c>
      <c r="G5836" s="1" t="s">
        <v>105</v>
      </c>
      <c r="H5836" s="1" t="s">
        <v>298</v>
      </c>
      <c r="I5836" s="1">
        <v>3</v>
      </c>
      <c r="J5836" s="1">
        <v>2023</v>
      </c>
      <c r="K5836" s="1">
        <v>247211</v>
      </c>
      <c r="L5836" s="1">
        <v>0</v>
      </c>
      <c r="M5836" s="1">
        <f t="array" ref="M5836">SUMPRODUCT(MAX(ISNUMBER(SEARCH('Class Rules'!$B$6:$B$85,$E5836))*ISNUMBER(SEARCH('Class Rules'!$C$6:$C$85,$F5836))*'Class Rules'!$A$6:$A$85))</f>
        <v>52</v>
      </c>
      <c r="N5836" s="1" t="str">
        <f t="array" ref="N5836">IF($M5836=0,'Class Rules'!$D$3,INDEX('Class Rules'!$D$6:$D$85,MATCH($M5836,'Class Rules'!$A$6:$A$85,0)))</f>
        <v>Freight HDV</v>
      </c>
      <c r="O5836" s="1" t="str">
        <f t="array" ref="O5836">IF(SUMPRODUCT(MAX(ISNUMBER(SEARCH(Fuel_Rules!$A$6:$A$30,$E5836))*ISNUMBER(SEARCH(Fuel_Rules!$B$6:$B$30,$F5836))*(Fuel_Rules!$A$6:$A$30&lt;&gt;"")))&gt;0,"Plug-in hybrid",IF($G5836="Diesel","Diesel","Gasoline"))</f>
        <v>Diesel</v>
      </c>
    </row>
    <row r="5837" spans="1:15" ht="15" customHeight="1" x14ac:dyDescent="0.25">
      <c r="A5837" s="1">
        <v>2022</v>
      </c>
      <c r="B5837" s="1" t="s">
        <v>7830</v>
      </c>
      <c r="C5837" s="1" t="s">
        <v>1491</v>
      </c>
      <c r="D5837" s="1" t="s">
        <v>8234</v>
      </c>
      <c r="E5837" s="1" t="s">
        <v>1462</v>
      </c>
      <c r="F5837" s="1" t="s">
        <v>3554</v>
      </c>
      <c r="G5837" s="1" t="s">
        <v>105</v>
      </c>
      <c r="H5837" s="1" t="s">
        <v>298</v>
      </c>
      <c r="I5837" s="1">
        <v>3</v>
      </c>
      <c r="J5837" s="1">
        <v>2023</v>
      </c>
      <c r="K5837" s="1">
        <v>322589</v>
      </c>
      <c r="L5837" s="1">
        <v>0</v>
      </c>
      <c r="M5837" s="1">
        <f t="array" ref="M5837">SUMPRODUCT(MAX(ISNUMBER(SEARCH('Class Rules'!$B$6:$B$85,$E5837))*ISNUMBER(SEARCH('Class Rules'!$C$6:$C$85,$F5837))*'Class Rules'!$A$6:$A$85))</f>
        <v>52</v>
      </c>
      <c r="N5837" s="1" t="str">
        <f t="array" ref="N5837">IF($M5837=0,'Class Rules'!$D$3,INDEX('Class Rules'!$D$6:$D$85,MATCH($M5837,'Class Rules'!$A$6:$A$85,0)))</f>
        <v>Freight HDV</v>
      </c>
      <c r="O5837" s="1" t="str">
        <f t="array" ref="O5837">IF(SUMPRODUCT(MAX(ISNUMBER(SEARCH(Fuel_Rules!$A$6:$A$30,$E5837))*ISNUMBER(SEARCH(Fuel_Rules!$B$6:$B$30,$F5837))*(Fuel_Rules!$A$6:$A$30&lt;&gt;"")))&gt;0,"Plug-in hybrid",IF($G5837="Diesel","Diesel","Gasoline"))</f>
        <v>Diesel</v>
      </c>
    </row>
    <row r="5838" spans="1:15" ht="15" customHeight="1" x14ac:dyDescent="0.25">
      <c r="A5838" s="1">
        <v>2022</v>
      </c>
      <c r="B5838" s="1" t="s">
        <v>7830</v>
      </c>
      <c r="C5838" s="1" t="s">
        <v>1491</v>
      </c>
      <c r="D5838" s="1" t="s">
        <v>8235</v>
      </c>
      <c r="E5838" s="1" t="s">
        <v>1462</v>
      </c>
      <c r="F5838" s="1" t="s">
        <v>3554</v>
      </c>
      <c r="G5838" s="1" t="s">
        <v>105</v>
      </c>
      <c r="H5838" s="1" t="s">
        <v>298</v>
      </c>
      <c r="I5838" s="1">
        <v>3</v>
      </c>
      <c r="J5838" s="1">
        <v>2023</v>
      </c>
      <c r="K5838" s="1">
        <v>258751</v>
      </c>
      <c r="L5838" s="1">
        <v>0</v>
      </c>
      <c r="M5838" s="1">
        <f t="array" ref="M5838">SUMPRODUCT(MAX(ISNUMBER(SEARCH('Class Rules'!$B$6:$B$85,$E5838))*ISNUMBER(SEARCH('Class Rules'!$C$6:$C$85,$F5838))*'Class Rules'!$A$6:$A$85))</f>
        <v>52</v>
      </c>
      <c r="N5838" s="1" t="str">
        <f t="array" ref="N5838">IF($M5838=0,'Class Rules'!$D$3,INDEX('Class Rules'!$D$6:$D$85,MATCH($M5838,'Class Rules'!$A$6:$A$85,0)))</f>
        <v>Freight HDV</v>
      </c>
      <c r="O5838" s="1" t="str">
        <f t="array" ref="O5838">IF(SUMPRODUCT(MAX(ISNUMBER(SEARCH(Fuel_Rules!$A$6:$A$30,$E5838))*ISNUMBER(SEARCH(Fuel_Rules!$B$6:$B$30,$F5838))*(Fuel_Rules!$A$6:$A$30&lt;&gt;"")))&gt;0,"Plug-in hybrid",IF($G5838="Diesel","Diesel","Gasoline"))</f>
        <v>Diesel</v>
      </c>
    </row>
    <row r="5839" spans="1:15" ht="15" customHeight="1" x14ac:dyDescent="0.25">
      <c r="A5839" s="1">
        <v>2022</v>
      </c>
      <c r="B5839" s="1" t="s">
        <v>7830</v>
      </c>
      <c r="C5839" s="1" t="s">
        <v>1494</v>
      </c>
      <c r="D5839" s="1" t="s">
        <v>8236</v>
      </c>
      <c r="E5839" s="1" t="s">
        <v>1462</v>
      </c>
      <c r="F5839" s="1" t="s">
        <v>3556</v>
      </c>
      <c r="G5839" s="1" t="s">
        <v>105</v>
      </c>
      <c r="H5839" s="1" t="s">
        <v>298</v>
      </c>
      <c r="I5839" s="1">
        <v>2.2999999999999998</v>
      </c>
      <c r="J5839" s="1">
        <v>2023</v>
      </c>
      <c r="K5839" s="1">
        <v>265521</v>
      </c>
      <c r="L5839" s="1">
        <v>0</v>
      </c>
      <c r="M5839" s="1">
        <f t="array" ref="M5839">SUMPRODUCT(MAX(ISNUMBER(SEARCH('Class Rules'!$B$6:$B$85,$E5839))*ISNUMBER(SEARCH('Class Rules'!$C$6:$C$85,$F5839))*'Class Rules'!$A$6:$A$85))</f>
        <v>40</v>
      </c>
      <c r="N5839" s="1" t="str">
        <f t="array" ref="N5839">IF($M5839=0,'Class Rules'!$D$3,INDEX('Class Rules'!$D$6:$D$85,MATCH($M5839,'Class Rules'!$A$6:$A$85,0)))</f>
        <v>Freight LDV</v>
      </c>
      <c r="O5839" s="1" t="str">
        <f t="array" ref="O5839">IF(SUMPRODUCT(MAX(ISNUMBER(SEARCH(Fuel_Rules!$A$6:$A$30,$E5839))*ISNUMBER(SEARCH(Fuel_Rules!$B$6:$B$30,$F5839))*(Fuel_Rules!$A$6:$A$30&lt;&gt;"")))&gt;0,"Plug-in hybrid",IF($G5839="Diesel","Diesel","Gasoline"))</f>
        <v>Diesel</v>
      </c>
    </row>
    <row r="5840" spans="1:15" ht="15" customHeight="1" x14ac:dyDescent="0.25">
      <c r="A5840" s="1">
        <v>2022</v>
      </c>
      <c r="B5840" s="1" t="s">
        <v>7830</v>
      </c>
      <c r="C5840" s="1" t="s">
        <v>1497</v>
      </c>
      <c r="D5840" s="1" t="s">
        <v>8237</v>
      </c>
      <c r="E5840" s="1" t="s">
        <v>1462</v>
      </c>
      <c r="F5840" s="1" t="s">
        <v>3558</v>
      </c>
      <c r="G5840" s="1" t="s">
        <v>105</v>
      </c>
      <c r="H5840" s="1" t="s">
        <v>298</v>
      </c>
      <c r="I5840" s="1">
        <v>2.2999999999999998</v>
      </c>
      <c r="J5840" s="1">
        <v>2023</v>
      </c>
      <c r="K5840" s="1">
        <v>264090</v>
      </c>
      <c r="L5840" s="1">
        <v>0</v>
      </c>
      <c r="M5840" s="1">
        <f t="array" ref="M5840">SUMPRODUCT(MAX(ISNUMBER(SEARCH('Class Rules'!$B$6:$B$85,$E5840))*ISNUMBER(SEARCH('Class Rules'!$C$6:$C$85,$F5840))*'Class Rules'!$A$6:$A$85))</f>
        <v>40</v>
      </c>
      <c r="N5840" s="1" t="str">
        <f t="array" ref="N5840">IF($M5840=0,'Class Rules'!$D$3,INDEX('Class Rules'!$D$6:$D$85,MATCH($M5840,'Class Rules'!$A$6:$A$85,0)))</f>
        <v>Freight LDV</v>
      </c>
      <c r="O5840" s="1" t="str">
        <f t="array" ref="O5840">IF(SUMPRODUCT(MAX(ISNUMBER(SEARCH(Fuel_Rules!$A$6:$A$30,$E5840))*ISNUMBER(SEARCH(Fuel_Rules!$B$6:$B$30,$F5840))*(Fuel_Rules!$A$6:$A$30&lt;&gt;"")))&gt;0,"Plug-in hybrid",IF($G5840="Diesel","Diesel","Gasoline"))</f>
        <v>Diesel</v>
      </c>
    </row>
    <row r="5841" spans="1:15" ht="15" customHeight="1" x14ac:dyDescent="0.25">
      <c r="A5841" s="1">
        <v>2022</v>
      </c>
      <c r="B5841" s="1" t="s">
        <v>7830</v>
      </c>
      <c r="C5841" s="1" t="s">
        <v>1500</v>
      </c>
      <c r="D5841" s="1" t="s">
        <v>8238</v>
      </c>
      <c r="E5841" s="1" t="s">
        <v>1462</v>
      </c>
      <c r="F5841" s="1" t="s">
        <v>3560</v>
      </c>
      <c r="G5841" s="1" t="s">
        <v>105</v>
      </c>
      <c r="H5841" s="1" t="s">
        <v>298</v>
      </c>
      <c r="I5841" s="1">
        <v>2.2999999999999998</v>
      </c>
      <c r="J5841" s="1">
        <v>2023</v>
      </c>
      <c r="K5841" s="1">
        <v>253845</v>
      </c>
      <c r="L5841" s="1">
        <v>0</v>
      </c>
      <c r="M5841" s="1">
        <f t="array" ref="M5841">SUMPRODUCT(MAX(ISNUMBER(SEARCH('Class Rules'!$B$6:$B$85,$E5841))*ISNUMBER(SEARCH('Class Rules'!$C$6:$C$85,$F5841))*'Class Rules'!$A$6:$A$85))</f>
        <v>40</v>
      </c>
      <c r="N5841" s="1" t="str">
        <f t="array" ref="N5841">IF($M5841=0,'Class Rules'!$D$3,INDEX('Class Rules'!$D$6:$D$85,MATCH($M5841,'Class Rules'!$A$6:$A$85,0)))</f>
        <v>Freight LDV</v>
      </c>
      <c r="O5841" s="1" t="str">
        <f t="array" ref="O5841">IF(SUMPRODUCT(MAX(ISNUMBER(SEARCH(Fuel_Rules!$A$6:$A$30,$E5841))*ISNUMBER(SEARCH(Fuel_Rules!$B$6:$B$30,$F5841))*(Fuel_Rules!$A$6:$A$30&lt;&gt;"")))&gt;0,"Plug-in hybrid",IF($G5841="Diesel","Diesel","Gasoline"))</f>
        <v>Diesel</v>
      </c>
    </row>
    <row r="5842" spans="1:15" ht="15" customHeight="1" x14ac:dyDescent="0.25">
      <c r="A5842" s="1">
        <v>2022</v>
      </c>
      <c r="B5842" s="1" t="s">
        <v>7830</v>
      </c>
      <c r="C5842" s="1" t="s">
        <v>1503</v>
      </c>
      <c r="D5842" s="1" t="s">
        <v>8239</v>
      </c>
      <c r="E5842" s="1" t="s">
        <v>1462</v>
      </c>
      <c r="F5842" s="1" t="s">
        <v>3562</v>
      </c>
      <c r="G5842" s="1" t="s">
        <v>105</v>
      </c>
      <c r="H5842" s="1" t="s">
        <v>298</v>
      </c>
      <c r="I5842" s="1">
        <v>2.2999999999999998</v>
      </c>
      <c r="J5842" s="1">
        <v>2023</v>
      </c>
      <c r="K5842" s="1">
        <v>251908</v>
      </c>
      <c r="L5842" s="1">
        <v>0</v>
      </c>
      <c r="M5842" s="1">
        <f t="array" ref="M5842">SUMPRODUCT(MAX(ISNUMBER(SEARCH('Class Rules'!$B$6:$B$85,$E5842))*ISNUMBER(SEARCH('Class Rules'!$C$6:$C$85,$F5842))*'Class Rules'!$A$6:$A$85))</f>
        <v>40</v>
      </c>
      <c r="N5842" s="1" t="str">
        <f t="array" ref="N5842">IF($M5842=0,'Class Rules'!$D$3,INDEX('Class Rules'!$D$6:$D$85,MATCH($M5842,'Class Rules'!$A$6:$A$85,0)))</f>
        <v>Freight LDV</v>
      </c>
      <c r="O5842" s="1" t="str">
        <f t="array" ref="O5842">IF(SUMPRODUCT(MAX(ISNUMBER(SEARCH(Fuel_Rules!$A$6:$A$30,$E5842))*ISNUMBER(SEARCH(Fuel_Rules!$B$6:$B$30,$F5842))*(Fuel_Rules!$A$6:$A$30&lt;&gt;"")))&gt;0,"Plug-in hybrid",IF($G5842="Diesel","Diesel","Gasoline"))</f>
        <v>Diesel</v>
      </c>
    </row>
    <row r="5843" spans="1:15" ht="15" customHeight="1" x14ac:dyDescent="0.25">
      <c r="A5843" s="1">
        <v>2022</v>
      </c>
      <c r="B5843" s="1" t="s">
        <v>7830</v>
      </c>
      <c r="C5843" s="1" t="s">
        <v>1506</v>
      </c>
      <c r="D5843" s="1" t="s">
        <v>8240</v>
      </c>
      <c r="E5843" s="1" t="s">
        <v>1462</v>
      </c>
      <c r="F5843" s="1" t="s">
        <v>3564</v>
      </c>
      <c r="G5843" s="1" t="s">
        <v>105</v>
      </c>
      <c r="H5843" s="1" t="s">
        <v>298</v>
      </c>
      <c r="I5843" s="1">
        <v>2.2999999999999998</v>
      </c>
      <c r="J5843" s="1">
        <v>2023</v>
      </c>
      <c r="K5843" s="1">
        <v>216349</v>
      </c>
      <c r="L5843" s="1">
        <v>0</v>
      </c>
      <c r="M5843" s="1">
        <f t="array" ref="M5843">SUMPRODUCT(MAX(ISNUMBER(SEARCH('Class Rules'!$B$6:$B$85,$E5843))*ISNUMBER(SEARCH('Class Rules'!$C$6:$C$85,$F5843))*'Class Rules'!$A$6:$A$85))</f>
        <v>40</v>
      </c>
      <c r="N5843" s="1" t="str">
        <f t="array" ref="N5843">IF($M5843=0,'Class Rules'!$D$3,INDEX('Class Rules'!$D$6:$D$85,MATCH($M5843,'Class Rules'!$A$6:$A$85,0)))</f>
        <v>Freight LDV</v>
      </c>
      <c r="O5843" s="1" t="str">
        <f t="array" ref="O5843">IF(SUMPRODUCT(MAX(ISNUMBER(SEARCH(Fuel_Rules!$A$6:$A$30,$E5843))*ISNUMBER(SEARCH(Fuel_Rules!$B$6:$B$30,$F5843))*(Fuel_Rules!$A$6:$A$30&lt;&gt;"")))&gt;0,"Plug-in hybrid",IF($G5843="Diesel","Diesel","Gasoline"))</f>
        <v>Diesel</v>
      </c>
    </row>
    <row r="5844" spans="1:15" ht="15" customHeight="1" x14ac:dyDescent="0.25">
      <c r="A5844" s="1">
        <v>2022</v>
      </c>
      <c r="B5844" s="1" t="s">
        <v>7830</v>
      </c>
      <c r="C5844" s="1" t="s">
        <v>1509</v>
      </c>
      <c r="D5844" s="1" t="s">
        <v>8241</v>
      </c>
      <c r="E5844" s="1" t="s">
        <v>1462</v>
      </c>
      <c r="F5844" s="1" t="s">
        <v>8242</v>
      </c>
      <c r="G5844" s="1" t="s">
        <v>105</v>
      </c>
      <c r="H5844" s="1" t="s">
        <v>298</v>
      </c>
      <c r="I5844" s="1">
        <v>3</v>
      </c>
      <c r="J5844" s="1">
        <v>2023</v>
      </c>
      <c r="K5844" s="1">
        <v>316000</v>
      </c>
      <c r="L5844" s="1">
        <v>0</v>
      </c>
      <c r="M5844" s="1">
        <f t="array" ref="M5844">SUMPRODUCT(MAX(ISNUMBER(SEARCH('Class Rules'!$B$6:$B$85,$E5844))*ISNUMBER(SEARCH('Class Rules'!$C$6:$C$85,$F5844))*'Class Rules'!$A$6:$A$85))</f>
        <v>51</v>
      </c>
      <c r="N5844" s="1" t="str">
        <f t="array" ref="N5844">IF($M5844=0,'Class Rules'!$D$3,INDEX('Class Rules'!$D$6:$D$85,MATCH($M5844,'Class Rules'!$A$6:$A$85,0)))</f>
        <v>Freight HDV</v>
      </c>
      <c r="O5844" s="1" t="str">
        <f t="array" ref="O5844">IF(SUMPRODUCT(MAX(ISNUMBER(SEARCH(Fuel_Rules!$A$6:$A$30,$E5844))*ISNUMBER(SEARCH(Fuel_Rules!$B$6:$B$30,$F5844))*(Fuel_Rules!$A$6:$A$30&lt;&gt;"")))&gt;0,"Plug-in hybrid",IF($G5844="Diesel","Diesel","Gasoline"))</f>
        <v>Diesel</v>
      </c>
    </row>
    <row r="5845" spans="1:15" ht="15" customHeight="1" x14ac:dyDescent="0.25">
      <c r="A5845" s="1">
        <v>2022</v>
      </c>
      <c r="B5845" s="1" t="s">
        <v>7830</v>
      </c>
      <c r="C5845" s="1" t="s">
        <v>1509</v>
      </c>
      <c r="D5845" s="1" t="s">
        <v>8243</v>
      </c>
      <c r="E5845" s="1" t="s">
        <v>1462</v>
      </c>
      <c r="F5845" s="1" t="s">
        <v>8242</v>
      </c>
      <c r="G5845" s="1" t="s">
        <v>105</v>
      </c>
      <c r="H5845" s="1" t="s">
        <v>298</v>
      </c>
      <c r="I5845" s="1">
        <v>3</v>
      </c>
      <c r="J5845" s="1">
        <v>2023</v>
      </c>
      <c r="K5845" s="1">
        <v>254380</v>
      </c>
      <c r="L5845" s="1">
        <v>0</v>
      </c>
      <c r="M5845" s="1">
        <f t="array" ref="M5845">SUMPRODUCT(MAX(ISNUMBER(SEARCH('Class Rules'!$B$6:$B$85,$E5845))*ISNUMBER(SEARCH('Class Rules'!$C$6:$C$85,$F5845))*'Class Rules'!$A$6:$A$85))</f>
        <v>51</v>
      </c>
      <c r="N5845" s="1" t="str">
        <f t="array" ref="N5845">IF($M5845=0,'Class Rules'!$D$3,INDEX('Class Rules'!$D$6:$D$85,MATCH($M5845,'Class Rules'!$A$6:$A$85,0)))</f>
        <v>Freight HDV</v>
      </c>
      <c r="O5845" s="1" t="str">
        <f t="array" ref="O5845">IF(SUMPRODUCT(MAX(ISNUMBER(SEARCH(Fuel_Rules!$A$6:$A$30,$E5845))*ISNUMBER(SEARCH(Fuel_Rules!$B$6:$B$30,$F5845))*(Fuel_Rules!$A$6:$A$30&lt;&gt;"")))&gt;0,"Plug-in hybrid",IF($G5845="Diesel","Diesel","Gasoline"))</f>
        <v>Diesel</v>
      </c>
    </row>
    <row r="5846" spans="1:15" ht="15" customHeight="1" x14ac:dyDescent="0.25">
      <c r="A5846" s="1">
        <v>2022</v>
      </c>
      <c r="B5846" s="1" t="s">
        <v>7830</v>
      </c>
      <c r="C5846" s="1" t="s">
        <v>1512</v>
      </c>
      <c r="D5846" s="1" t="s">
        <v>8244</v>
      </c>
      <c r="E5846" s="1" t="s">
        <v>1462</v>
      </c>
      <c r="F5846" s="1" t="s">
        <v>3568</v>
      </c>
      <c r="G5846" s="1" t="s">
        <v>105</v>
      </c>
      <c r="H5846" s="1" t="s">
        <v>298</v>
      </c>
      <c r="I5846" s="1">
        <v>3</v>
      </c>
      <c r="J5846" s="1">
        <v>2023</v>
      </c>
      <c r="K5846" s="1">
        <v>298545</v>
      </c>
      <c r="L5846" s="1">
        <v>0</v>
      </c>
      <c r="M5846" s="1">
        <f t="array" ref="M5846">SUMPRODUCT(MAX(ISNUMBER(SEARCH('Class Rules'!$B$6:$B$85,$E5846))*ISNUMBER(SEARCH('Class Rules'!$C$6:$C$85,$F5846))*'Class Rules'!$A$6:$A$85))</f>
        <v>53</v>
      </c>
      <c r="N5846" s="1" t="str">
        <f t="array" ref="N5846">IF($M5846=0,'Class Rules'!$D$3,INDEX('Class Rules'!$D$6:$D$85,MATCH($M5846,'Class Rules'!$A$6:$A$85,0)))</f>
        <v>Freight HDV</v>
      </c>
      <c r="O5846" s="1" t="str">
        <f t="array" ref="O5846">IF(SUMPRODUCT(MAX(ISNUMBER(SEARCH(Fuel_Rules!$A$6:$A$30,$E5846))*ISNUMBER(SEARCH(Fuel_Rules!$B$6:$B$30,$F5846))*(Fuel_Rules!$A$6:$A$30&lt;&gt;"")))&gt;0,"Plug-in hybrid",IF($G5846="Diesel","Diesel","Gasoline"))</f>
        <v>Diesel</v>
      </c>
    </row>
    <row r="5847" spans="1:15" ht="15" customHeight="1" x14ac:dyDescent="0.25">
      <c r="A5847" s="1">
        <v>2022</v>
      </c>
      <c r="B5847" s="1" t="s">
        <v>7830</v>
      </c>
      <c r="C5847" s="1" t="s">
        <v>1512</v>
      </c>
      <c r="D5847" s="1" t="s">
        <v>8245</v>
      </c>
      <c r="E5847" s="1" t="s">
        <v>1462</v>
      </c>
      <c r="F5847" s="1" t="s">
        <v>3568</v>
      </c>
      <c r="G5847" s="1" t="s">
        <v>105</v>
      </c>
      <c r="H5847" s="1" t="s">
        <v>298</v>
      </c>
      <c r="I5847" s="1">
        <v>3</v>
      </c>
      <c r="J5847" s="1">
        <v>2023</v>
      </c>
      <c r="K5847" s="1">
        <v>241546</v>
      </c>
      <c r="L5847" s="1">
        <v>0</v>
      </c>
      <c r="M5847" s="1">
        <f t="array" ref="M5847">SUMPRODUCT(MAX(ISNUMBER(SEARCH('Class Rules'!$B$6:$B$85,$E5847))*ISNUMBER(SEARCH('Class Rules'!$C$6:$C$85,$F5847))*'Class Rules'!$A$6:$A$85))</f>
        <v>53</v>
      </c>
      <c r="N5847" s="1" t="str">
        <f t="array" ref="N5847">IF($M5847=0,'Class Rules'!$D$3,INDEX('Class Rules'!$D$6:$D$85,MATCH($M5847,'Class Rules'!$A$6:$A$85,0)))</f>
        <v>Freight HDV</v>
      </c>
      <c r="O5847" s="1" t="str">
        <f t="array" ref="O5847">IF(SUMPRODUCT(MAX(ISNUMBER(SEARCH(Fuel_Rules!$A$6:$A$30,$E5847))*ISNUMBER(SEARCH(Fuel_Rules!$B$6:$B$30,$F5847))*(Fuel_Rules!$A$6:$A$30&lt;&gt;"")))&gt;0,"Plug-in hybrid",IF($G5847="Diesel","Diesel","Gasoline"))</f>
        <v>Diesel</v>
      </c>
    </row>
    <row r="5848" spans="1:15" ht="15" customHeight="1" x14ac:dyDescent="0.25">
      <c r="A5848" s="1">
        <v>2022</v>
      </c>
      <c r="B5848" s="1" t="s">
        <v>7830</v>
      </c>
      <c r="C5848" s="1" t="s">
        <v>3569</v>
      </c>
      <c r="D5848" s="1" t="s">
        <v>8246</v>
      </c>
      <c r="E5848" s="1" t="s">
        <v>1462</v>
      </c>
      <c r="F5848" s="1" t="s">
        <v>3571</v>
      </c>
      <c r="G5848" s="1" t="s">
        <v>105</v>
      </c>
      <c r="H5848" s="1" t="s">
        <v>298</v>
      </c>
      <c r="I5848" s="1">
        <v>3</v>
      </c>
      <c r="J5848" s="1">
        <v>2023</v>
      </c>
      <c r="K5848" s="1">
        <v>269955</v>
      </c>
      <c r="L5848" s="1">
        <v>0</v>
      </c>
      <c r="M5848" s="1">
        <f t="array" ref="M5848">SUMPRODUCT(MAX(ISNUMBER(SEARCH('Class Rules'!$B$6:$B$85,$E5848))*ISNUMBER(SEARCH('Class Rules'!$C$6:$C$85,$F5848))*'Class Rules'!$A$6:$A$85))</f>
        <v>43</v>
      </c>
      <c r="N5848" s="1" t="str">
        <f t="array" ref="N5848">IF($M5848=0,'Class Rules'!$D$3,INDEX('Class Rules'!$D$6:$D$85,MATCH($M5848,'Class Rules'!$A$6:$A$85,0)))</f>
        <v>Freight LDV</v>
      </c>
      <c r="O5848" s="1" t="str">
        <f t="array" ref="O5848">IF(SUMPRODUCT(MAX(ISNUMBER(SEARCH(Fuel_Rules!$A$6:$A$30,$E5848))*ISNUMBER(SEARCH(Fuel_Rules!$B$6:$B$30,$F5848))*(Fuel_Rules!$A$6:$A$30&lt;&gt;"")))&gt;0,"Plug-in hybrid",IF($G5848="Diesel","Diesel","Gasoline"))</f>
        <v>Diesel</v>
      </c>
    </row>
    <row r="5849" spans="1:15" ht="15" customHeight="1" x14ac:dyDescent="0.25">
      <c r="A5849" s="1">
        <v>2022</v>
      </c>
      <c r="B5849" s="1" t="s">
        <v>7830</v>
      </c>
      <c r="C5849" s="1" t="s">
        <v>3569</v>
      </c>
      <c r="D5849" s="1" t="s">
        <v>8247</v>
      </c>
      <c r="E5849" s="1" t="s">
        <v>1462</v>
      </c>
      <c r="F5849" s="1" t="s">
        <v>3571</v>
      </c>
      <c r="G5849" s="1" t="s">
        <v>105</v>
      </c>
      <c r="H5849" s="1" t="s">
        <v>298</v>
      </c>
      <c r="I5849" s="1">
        <v>3</v>
      </c>
      <c r="J5849" s="1">
        <v>2023</v>
      </c>
      <c r="K5849" s="1">
        <v>223859</v>
      </c>
      <c r="L5849" s="1">
        <v>0</v>
      </c>
      <c r="M5849" s="1">
        <f t="array" ref="M5849">SUMPRODUCT(MAX(ISNUMBER(SEARCH('Class Rules'!$B$6:$B$85,$E5849))*ISNUMBER(SEARCH('Class Rules'!$C$6:$C$85,$F5849))*'Class Rules'!$A$6:$A$85))</f>
        <v>43</v>
      </c>
      <c r="N5849" s="1" t="str">
        <f t="array" ref="N5849">IF($M5849=0,'Class Rules'!$D$3,INDEX('Class Rules'!$D$6:$D$85,MATCH($M5849,'Class Rules'!$A$6:$A$85,0)))</f>
        <v>Freight LDV</v>
      </c>
      <c r="O5849" s="1" t="str">
        <f t="array" ref="O5849">IF(SUMPRODUCT(MAX(ISNUMBER(SEARCH(Fuel_Rules!$A$6:$A$30,$E5849))*ISNUMBER(SEARCH(Fuel_Rules!$B$6:$B$30,$F5849))*(Fuel_Rules!$A$6:$A$30&lt;&gt;"")))&gt;0,"Plug-in hybrid",IF($G5849="Diesel","Diesel","Gasoline"))</f>
        <v>Diesel</v>
      </c>
    </row>
    <row r="5850" spans="1:15" ht="15" customHeight="1" x14ac:dyDescent="0.25">
      <c r="A5850" s="1">
        <v>2022</v>
      </c>
      <c r="B5850" s="1" t="s">
        <v>7830</v>
      </c>
      <c r="C5850" s="1" t="s">
        <v>3572</v>
      </c>
      <c r="D5850" s="1" t="s">
        <v>8248</v>
      </c>
      <c r="E5850" s="1" t="s">
        <v>1462</v>
      </c>
      <c r="F5850" s="1" t="s">
        <v>3574</v>
      </c>
      <c r="G5850" s="1" t="s">
        <v>105</v>
      </c>
      <c r="H5850" s="1" t="s">
        <v>298</v>
      </c>
      <c r="I5850" s="1">
        <v>3</v>
      </c>
      <c r="J5850" s="1">
        <v>2023</v>
      </c>
      <c r="K5850" s="1">
        <v>268845</v>
      </c>
      <c r="L5850" s="1">
        <v>0</v>
      </c>
      <c r="M5850" s="1">
        <f t="array" ref="M5850">SUMPRODUCT(MAX(ISNUMBER(SEARCH('Class Rules'!$B$6:$B$85,$E5850))*ISNUMBER(SEARCH('Class Rules'!$C$6:$C$85,$F5850))*'Class Rules'!$A$6:$A$85))</f>
        <v>43</v>
      </c>
      <c r="N5850" s="1" t="str">
        <f t="array" ref="N5850">IF($M5850=0,'Class Rules'!$D$3,INDEX('Class Rules'!$D$6:$D$85,MATCH($M5850,'Class Rules'!$A$6:$A$85,0)))</f>
        <v>Freight LDV</v>
      </c>
      <c r="O5850" s="1" t="str">
        <f t="array" ref="O5850">IF(SUMPRODUCT(MAX(ISNUMBER(SEARCH(Fuel_Rules!$A$6:$A$30,$E5850))*ISNUMBER(SEARCH(Fuel_Rules!$B$6:$B$30,$F5850))*(Fuel_Rules!$A$6:$A$30&lt;&gt;"")))&gt;0,"Plug-in hybrid",IF($G5850="Diesel","Diesel","Gasoline"))</f>
        <v>Diesel</v>
      </c>
    </row>
    <row r="5851" spans="1:15" ht="15" customHeight="1" x14ac:dyDescent="0.25">
      <c r="A5851" s="1">
        <v>2022</v>
      </c>
      <c r="B5851" s="1" t="s">
        <v>7830</v>
      </c>
      <c r="C5851" s="1" t="s">
        <v>3572</v>
      </c>
      <c r="D5851" s="1" t="s">
        <v>8249</v>
      </c>
      <c r="E5851" s="1" t="s">
        <v>1462</v>
      </c>
      <c r="F5851" s="1" t="s">
        <v>3574</v>
      </c>
      <c r="G5851" s="1" t="s">
        <v>105</v>
      </c>
      <c r="H5851" s="1" t="s">
        <v>298</v>
      </c>
      <c r="I5851" s="1">
        <v>3</v>
      </c>
      <c r="J5851" s="1">
        <v>2023</v>
      </c>
      <c r="K5851" s="1">
        <v>220184</v>
      </c>
      <c r="L5851" s="1">
        <v>0</v>
      </c>
      <c r="M5851" s="1">
        <f t="array" ref="M5851">SUMPRODUCT(MAX(ISNUMBER(SEARCH('Class Rules'!$B$6:$B$85,$E5851))*ISNUMBER(SEARCH('Class Rules'!$C$6:$C$85,$F5851))*'Class Rules'!$A$6:$A$85))</f>
        <v>43</v>
      </c>
      <c r="N5851" s="1" t="str">
        <f t="array" ref="N5851">IF($M5851=0,'Class Rules'!$D$3,INDEX('Class Rules'!$D$6:$D$85,MATCH($M5851,'Class Rules'!$A$6:$A$85,0)))</f>
        <v>Freight LDV</v>
      </c>
      <c r="O5851" s="1" t="str">
        <f t="array" ref="O5851">IF(SUMPRODUCT(MAX(ISNUMBER(SEARCH(Fuel_Rules!$A$6:$A$30,$E5851))*ISNUMBER(SEARCH(Fuel_Rules!$B$6:$B$30,$F5851))*(Fuel_Rules!$A$6:$A$30&lt;&gt;"")))&gt;0,"Plug-in hybrid",IF($G5851="Diesel","Diesel","Gasoline"))</f>
        <v>Diesel</v>
      </c>
    </row>
    <row r="5852" spans="1:15" ht="15" customHeight="1" x14ac:dyDescent="0.25">
      <c r="A5852" s="1">
        <v>2022</v>
      </c>
      <c r="B5852" s="1" t="s">
        <v>7830</v>
      </c>
      <c r="C5852" s="1" t="s">
        <v>4585</v>
      </c>
      <c r="D5852" s="1" t="s">
        <v>8250</v>
      </c>
      <c r="E5852" s="1" t="s">
        <v>1462</v>
      </c>
      <c r="F5852" s="1" t="s">
        <v>4587</v>
      </c>
      <c r="G5852" s="1" t="s">
        <v>105</v>
      </c>
      <c r="H5852" s="1" t="s">
        <v>298</v>
      </c>
      <c r="I5852" s="1">
        <v>3</v>
      </c>
      <c r="J5852" s="1">
        <v>2023</v>
      </c>
      <c r="K5852" s="1">
        <v>282285</v>
      </c>
      <c r="L5852" s="1">
        <v>0</v>
      </c>
      <c r="M5852" s="1">
        <f t="array" ref="M5852">SUMPRODUCT(MAX(ISNUMBER(SEARCH('Class Rules'!$B$6:$B$85,$E5852))*ISNUMBER(SEARCH('Class Rules'!$C$6:$C$85,$F5852))*'Class Rules'!$A$6:$A$85))</f>
        <v>70</v>
      </c>
      <c r="N5852" s="1" t="str">
        <f t="array" ref="N5852">IF($M5852=0,'Class Rules'!$D$3,INDEX('Class Rules'!$D$6:$D$85,MATCH($M5852,'Class Rules'!$A$6:$A$85,0)))</f>
        <v>Passenger HDV</v>
      </c>
      <c r="O5852" s="1" t="str">
        <f t="array" ref="O5852">IF(SUMPRODUCT(MAX(ISNUMBER(SEARCH(Fuel_Rules!$A$6:$A$30,$E5852))*ISNUMBER(SEARCH(Fuel_Rules!$B$6:$B$30,$F5852))*(Fuel_Rules!$A$6:$A$30&lt;&gt;"")))&gt;0,"Plug-in hybrid",IF($G5852="Diesel","Diesel","Gasoline"))</f>
        <v>Diesel</v>
      </c>
    </row>
    <row r="5853" spans="1:15" ht="15" customHeight="1" x14ac:dyDescent="0.25">
      <c r="A5853" s="1">
        <v>2022</v>
      </c>
      <c r="B5853" s="1" t="s">
        <v>7830</v>
      </c>
      <c r="C5853" s="1" t="s">
        <v>4585</v>
      </c>
      <c r="D5853" s="1" t="s">
        <v>8251</v>
      </c>
      <c r="E5853" s="1" t="s">
        <v>1462</v>
      </c>
      <c r="F5853" s="1" t="s">
        <v>4587</v>
      </c>
      <c r="G5853" s="1" t="s">
        <v>105</v>
      </c>
      <c r="H5853" s="1" t="s">
        <v>298</v>
      </c>
      <c r="I5853" s="1">
        <v>3</v>
      </c>
      <c r="J5853" s="1">
        <v>2023</v>
      </c>
      <c r="K5853" s="1">
        <v>219455</v>
      </c>
      <c r="L5853" s="1">
        <v>0</v>
      </c>
      <c r="M5853" s="1">
        <f t="array" ref="M5853">SUMPRODUCT(MAX(ISNUMBER(SEARCH('Class Rules'!$B$6:$B$85,$E5853))*ISNUMBER(SEARCH('Class Rules'!$C$6:$C$85,$F5853))*'Class Rules'!$A$6:$A$85))</f>
        <v>70</v>
      </c>
      <c r="N5853" s="1" t="str">
        <f t="array" ref="N5853">IF($M5853=0,'Class Rules'!$D$3,INDEX('Class Rules'!$D$6:$D$85,MATCH($M5853,'Class Rules'!$A$6:$A$85,0)))</f>
        <v>Passenger HDV</v>
      </c>
      <c r="O5853" s="1" t="str">
        <f t="array" ref="O5853">IF(SUMPRODUCT(MAX(ISNUMBER(SEARCH(Fuel_Rules!$A$6:$A$30,$E5853))*ISNUMBER(SEARCH(Fuel_Rules!$B$6:$B$30,$F5853))*(Fuel_Rules!$A$6:$A$30&lt;&gt;"")))&gt;0,"Plug-in hybrid",IF($G5853="Diesel","Diesel","Gasoline"))</f>
        <v>Diesel</v>
      </c>
    </row>
    <row r="5854" spans="1:15" ht="15" customHeight="1" x14ac:dyDescent="0.25">
      <c r="A5854" s="1">
        <v>2022</v>
      </c>
      <c r="B5854" s="1" t="s">
        <v>7830</v>
      </c>
      <c r="C5854" s="1" t="s">
        <v>1519</v>
      </c>
      <c r="D5854" s="1" t="s">
        <v>8252</v>
      </c>
      <c r="E5854" s="1" t="s">
        <v>1517</v>
      </c>
      <c r="F5854" s="1" t="s">
        <v>1521</v>
      </c>
      <c r="G5854" s="1" t="s">
        <v>105</v>
      </c>
      <c r="H5854" s="1" t="s">
        <v>298</v>
      </c>
      <c r="I5854" s="1">
        <v>2</v>
      </c>
      <c r="J5854" s="1">
        <v>2023</v>
      </c>
      <c r="K5854" s="1">
        <v>144929</v>
      </c>
      <c r="L5854" s="1">
        <v>0</v>
      </c>
      <c r="M5854" s="1">
        <f t="array" ref="M5854">SUMPRODUCT(MAX(ISNUMBER(SEARCH('Class Rules'!$B$6:$B$85,$E5854))*ISNUMBER(SEARCH('Class Rules'!$C$6:$C$85,$F5854))*'Class Rules'!$A$6:$A$85))</f>
        <v>0</v>
      </c>
      <c r="N5854" s="1" t="str">
        <f t="array" ref="N5854">IF($M5854=0,'Class Rules'!$D$3,INDEX('Class Rules'!$D$6:$D$85,MATCH($M5854,'Class Rules'!$A$6:$A$85,0)))</f>
        <v>Passenger LDV</v>
      </c>
      <c r="O5854" s="1" t="str">
        <f t="array" ref="O5854">IF(SUMPRODUCT(MAX(ISNUMBER(SEARCH(Fuel_Rules!$A$6:$A$30,$E5854))*ISNUMBER(SEARCH(Fuel_Rules!$B$6:$B$30,$F5854))*(Fuel_Rules!$A$6:$A$30&lt;&gt;"")))&gt;0,"Plug-in hybrid",IF($G5854="Diesel","Diesel","Gasoline"))</f>
        <v>Diesel</v>
      </c>
    </row>
    <row r="5855" spans="1:15" ht="15" customHeight="1" x14ac:dyDescent="0.25">
      <c r="A5855" s="1">
        <v>2022</v>
      </c>
      <c r="B5855" s="1" t="s">
        <v>7830</v>
      </c>
      <c r="C5855" s="1" t="s">
        <v>1528</v>
      </c>
      <c r="D5855" s="1" t="s">
        <v>8253</v>
      </c>
      <c r="E5855" s="1" t="s">
        <v>1517</v>
      </c>
      <c r="F5855" s="1" t="s">
        <v>1530</v>
      </c>
      <c r="G5855" s="1" t="s">
        <v>103</v>
      </c>
      <c r="H5855" s="1" t="s">
        <v>437</v>
      </c>
      <c r="I5855" s="1">
        <v>2</v>
      </c>
      <c r="J5855" s="1">
        <v>2023</v>
      </c>
      <c r="K5855" s="1">
        <v>163079</v>
      </c>
      <c r="L5855" s="1">
        <v>0</v>
      </c>
      <c r="M5855" s="1">
        <f t="array" ref="M5855">SUMPRODUCT(MAX(ISNUMBER(SEARCH('Class Rules'!$B$6:$B$85,$E5855))*ISNUMBER(SEARCH('Class Rules'!$C$6:$C$85,$F5855))*'Class Rules'!$A$6:$A$85))</f>
        <v>0</v>
      </c>
      <c r="N5855" s="1" t="str">
        <f t="array" ref="N5855">IF($M5855=0,'Class Rules'!$D$3,INDEX('Class Rules'!$D$6:$D$85,MATCH($M5855,'Class Rules'!$A$6:$A$85,0)))</f>
        <v>Passenger LDV</v>
      </c>
      <c r="O5855" s="1" t="str">
        <f t="array" ref="O5855">IF(SUMPRODUCT(MAX(ISNUMBER(SEARCH(Fuel_Rules!$A$6:$A$30,$E5855))*ISNUMBER(SEARCH(Fuel_Rules!$B$6:$B$30,$F5855))*(Fuel_Rules!$A$6:$A$30&lt;&gt;"")))&gt;0,"Plug-in hybrid",IF($G5855="Diesel","Diesel","Gasoline"))</f>
        <v>Gasoline</v>
      </c>
    </row>
    <row r="5856" spans="1:15" ht="15" customHeight="1" x14ac:dyDescent="0.25">
      <c r="A5856" s="1">
        <v>2022</v>
      </c>
      <c r="B5856" s="1" t="s">
        <v>7830</v>
      </c>
      <c r="C5856" s="1" t="s">
        <v>1534</v>
      </c>
      <c r="D5856" s="1" t="s">
        <v>8254</v>
      </c>
      <c r="E5856" s="1" t="s">
        <v>1517</v>
      </c>
      <c r="F5856" s="1" t="s">
        <v>1536</v>
      </c>
      <c r="G5856" s="1" t="s">
        <v>103</v>
      </c>
      <c r="H5856" s="1" t="s">
        <v>298</v>
      </c>
      <c r="I5856" s="1">
        <v>1.5</v>
      </c>
      <c r="J5856" s="1">
        <v>2023</v>
      </c>
      <c r="K5856" s="1">
        <v>102585</v>
      </c>
      <c r="L5856" s="1">
        <v>0</v>
      </c>
      <c r="M5856" s="1">
        <f t="array" ref="M5856">SUMPRODUCT(MAX(ISNUMBER(SEARCH('Class Rules'!$B$6:$B$85,$E5856))*ISNUMBER(SEARCH('Class Rules'!$C$6:$C$85,$F5856))*'Class Rules'!$A$6:$A$85))</f>
        <v>0</v>
      </c>
      <c r="N5856" s="1" t="str">
        <f t="array" ref="N5856">IF($M5856=0,'Class Rules'!$D$3,INDEX('Class Rules'!$D$6:$D$85,MATCH($M5856,'Class Rules'!$A$6:$A$85,0)))</f>
        <v>Passenger LDV</v>
      </c>
      <c r="O5856" s="1" t="str">
        <f t="array" ref="O5856">IF(SUMPRODUCT(MAX(ISNUMBER(SEARCH(Fuel_Rules!$A$6:$A$30,$E5856))*ISNUMBER(SEARCH(Fuel_Rules!$B$6:$B$30,$F5856))*(Fuel_Rules!$A$6:$A$30&lt;&gt;"")))&gt;0,"Plug-in hybrid",IF($G5856="Diesel","Diesel","Gasoline"))</f>
        <v>Gasoline</v>
      </c>
    </row>
    <row r="5857" spans="1:15" ht="15" customHeight="1" x14ac:dyDescent="0.25">
      <c r="A5857" s="1">
        <v>2022</v>
      </c>
      <c r="B5857" s="1" t="s">
        <v>7830</v>
      </c>
      <c r="C5857" s="1" t="s">
        <v>1537</v>
      </c>
      <c r="D5857" s="1" t="s">
        <v>8255</v>
      </c>
      <c r="E5857" s="1" t="s">
        <v>1517</v>
      </c>
      <c r="F5857" s="1" t="s">
        <v>1539</v>
      </c>
      <c r="G5857" s="1" t="s">
        <v>103</v>
      </c>
      <c r="H5857" s="1" t="s">
        <v>437</v>
      </c>
      <c r="I5857" s="1">
        <v>1.6</v>
      </c>
      <c r="J5857" s="1">
        <v>2023</v>
      </c>
      <c r="K5857" s="1">
        <v>114422</v>
      </c>
      <c r="L5857" s="1">
        <v>0</v>
      </c>
      <c r="M5857" s="1">
        <f t="array" ref="M5857">SUMPRODUCT(MAX(ISNUMBER(SEARCH('Class Rules'!$B$6:$B$85,$E5857))*ISNUMBER(SEARCH('Class Rules'!$C$6:$C$85,$F5857))*'Class Rules'!$A$6:$A$85))</f>
        <v>0</v>
      </c>
      <c r="N5857" s="1" t="str">
        <f t="array" ref="N5857">IF($M5857=0,'Class Rules'!$D$3,INDEX('Class Rules'!$D$6:$D$85,MATCH($M5857,'Class Rules'!$A$6:$A$85,0)))</f>
        <v>Passenger LDV</v>
      </c>
      <c r="O5857" s="1" t="str">
        <f t="array" ref="O5857">IF(SUMPRODUCT(MAX(ISNUMBER(SEARCH(Fuel_Rules!$A$6:$A$30,$E5857))*ISNUMBER(SEARCH(Fuel_Rules!$B$6:$B$30,$F5857))*(Fuel_Rules!$A$6:$A$30&lt;&gt;"")))&gt;0,"Plug-in hybrid",IF($G5857="Diesel","Diesel","Gasoline"))</f>
        <v>Gasoline</v>
      </c>
    </row>
    <row r="5858" spans="1:15" ht="15" customHeight="1" x14ac:dyDescent="0.25">
      <c r="A5858" s="1">
        <v>2022</v>
      </c>
      <c r="B5858" s="1" t="s">
        <v>7830</v>
      </c>
      <c r="C5858" s="1" t="s">
        <v>1540</v>
      </c>
      <c r="D5858" s="1" t="s">
        <v>8256</v>
      </c>
      <c r="E5858" s="1" t="s">
        <v>1517</v>
      </c>
      <c r="F5858" s="1" t="s">
        <v>1542</v>
      </c>
      <c r="G5858" s="1" t="s">
        <v>103</v>
      </c>
      <c r="H5858" s="1" t="s">
        <v>437</v>
      </c>
      <c r="I5858" s="1">
        <v>1.6</v>
      </c>
      <c r="J5858" s="1">
        <v>2023</v>
      </c>
      <c r="K5858" s="1">
        <v>133876</v>
      </c>
      <c r="L5858" s="1">
        <v>0</v>
      </c>
      <c r="M5858" s="1">
        <f t="array" ref="M5858">SUMPRODUCT(MAX(ISNUMBER(SEARCH('Class Rules'!$B$6:$B$85,$E5858))*ISNUMBER(SEARCH('Class Rules'!$C$6:$C$85,$F5858))*'Class Rules'!$A$6:$A$85))</f>
        <v>0</v>
      </c>
      <c r="N5858" s="1" t="str">
        <f t="array" ref="N5858">IF($M5858=0,'Class Rules'!$D$3,INDEX('Class Rules'!$D$6:$D$85,MATCH($M5858,'Class Rules'!$A$6:$A$85,0)))</f>
        <v>Passenger LDV</v>
      </c>
      <c r="O5858" s="1" t="str">
        <f t="array" ref="O5858">IF(SUMPRODUCT(MAX(ISNUMBER(SEARCH(Fuel_Rules!$A$6:$A$30,$E5858))*ISNUMBER(SEARCH(Fuel_Rules!$B$6:$B$30,$F5858))*(Fuel_Rules!$A$6:$A$30&lt;&gt;"")))&gt;0,"Plug-in hybrid",IF($G5858="Diesel","Diesel","Gasoline"))</f>
        <v>Gasoline</v>
      </c>
    </row>
    <row r="5859" spans="1:15" ht="15" customHeight="1" x14ac:dyDescent="0.25">
      <c r="A5859" s="1">
        <v>2022</v>
      </c>
      <c r="B5859" s="1" t="s">
        <v>7830</v>
      </c>
      <c r="C5859" s="1" t="s">
        <v>1543</v>
      </c>
      <c r="D5859" s="1" t="s">
        <v>8257</v>
      </c>
      <c r="E5859" s="1" t="s">
        <v>1517</v>
      </c>
      <c r="F5859" s="1" t="s">
        <v>1545</v>
      </c>
      <c r="G5859" s="1" t="s">
        <v>103</v>
      </c>
      <c r="H5859" s="1" t="s">
        <v>437</v>
      </c>
      <c r="I5859" s="1">
        <v>1.5</v>
      </c>
      <c r="J5859" s="1">
        <v>2023</v>
      </c>
      <c r="K5859" s="1">
        <v>153286</v>
      </c>
      <c r="L5859" s="1">
        <v>0</v>
      </c>
      <c r="M5859" s="1">
        <f t="array" ref="M5859">SUMPRODUCT(MAX(ISNUMBER(SEARCH('Class Rules'!$B$6:$B$85,$E5859))*ISNUMBER(SEARCH('Class Rules'!$C$6:$C$85,$F5859))*'Class Rules'!$A$6:$A$85))</f>
        <v>0</v>
      </c>
      <c r="N5859" s="1" t="str">
        <f t="array" ref="N5859">IF($M5859=0,'Class Rules'!$D$3,INDEX('Class Rules'!$D$6:$D$85,MATCH($M5859,'Class Rules'!$A$6:$A$85,0)))</f>
        <v>Passenger LDV</v>
      </c>
      <c r="O5859" s="1" t="str">
        <f t="array" ref="O5859">IF(SUMPRODUCT(MAX(ISNUMBER(SEARCH(Fuel_Rules!$A$6:$A$30,$E5859))*ISNUMBER(SEARCH(Fuel_Rules!$B$6:$B$30,$F5859))*(Fuel_Rules!$A$6:$A$30&lt;&gt;"")))&gt;0,"Plug-in hybrid",IF($G5859="Diesel","Diesel","Gasoline"))</f>
        <v>Gasoline</v>
      </c>
    </row>
    <row r="5860" spans="1:15" ht="15" customHeight="1" x14ac:dyDescent="0.25">
      <c r="A5860" s="1">
        <v>2022</v>
      </c>
      <c r="B5860" s="1" t="s">
        <v>7830</v>
      </c>
      <c r="C5860" s="1" t="s">
        <v>1556</v>
      </c>
      <c r="D5860" s="1" t="s">
        <v>8258</v>
      </c>
      <c r="E5860" s="1" t="s">
        <v>1548</v>
      </c>
      <c r="F5860" s="1" t="s">
        <v>1558</v>
      </c>
      <c r="G5860" s="1" t="s">
        <v>103</v>
      </c>
      <c r="H5860" s="1" t="s">
        <v>298</v>
      </c>
      <c r="I5860" s="1">
        <v>2</v>
      </c>
      <c r="J5860" s="1">
        <v>2023</v>
      </c>
      <c r="K5860" s="1">
        <v>402687</v>
      </c>
      <c r="L5860" s="1">
        <v>0</v>
      </c>
      <c r="M5860" s="1">
        <f t="array" ref="M5860">SUMPRODUCT(MAX(ISNUMBER(SEARCH('Class Rules'!$B$6:$B$85,$E5860))*ISNUMBER(SEARCH('Class Rules'!$C$6:$C$85,$F5860))*'Class Rules'!$A$6:$A$85))</f>
        <v>0</v>
      </c>
      <c r="N5860" s="1" t="str">
        <f t="array" ref="N5860">IF($M5860=0,'Class Rules'!$D$3,INDEX('Class Rules'!$D$6:$D$85,MATCH($M5860,'Class Rules'!$A$6:$A$85,0)))</f>
        <v>Passenger LDV</v>
      </c>
      <c r="O5860" s="1" t="str">
        <f t="array" ref="O5860">IF(SUMPRODUCT(MAX(ISNUMBER(SEARCH(Fuel_Rules!$A$6:$A$30,$E5860))*ISNUMBER(SEARCH(Fuel_Rules!$B$6:$B$30,$F5860))*(Fuel_Rules!$A$6:$A$30&lt;&gt;"")))&gt;0,"Plug-in hybrid",IF($G5860="Diesel","Diesel","Gasoline"))</f>
        <v>Gasoline</v>
      </c>
    </row>
    <row r="5861" spans="1:15" ht="15" customHeight="1" x14ac:dyDescent="0.25">
      <c r="A5861" s="1">
        <v>2022</v>
      </c>
      <c r="B5861" s="1" t="s">
        <v>7830</v>
      </c>
      <c r="C5861" s="1" t="s">
        <v>1559</v>
      </c>
      <c r="D5861" s="1" t="s">
        <v>8259</v>
      </c>
      <c r="E5861" s="1" t="s">
        <v>1548</v>
      </c>
      <c r="F5861" s="1" t="s">
        <v>1561</v>
      </c>
      <c r="G5861" s="1" t="s">
        <v>103</v>
      </c>
      <c r="H5861" s="1" t="s">
        <v>437</v>
      </c>
      <c r="I5861" s="1">
        <v>2</v>
      </c>
      <c r="J5861" s="1">
        <v>2023</v>
      </c>
      <c r="K5861" s="1">
        <v>556925</v>
      </c>
      <c r="L5861" s="1">
        <v>0</v>
      </c>
      <c r="M5861" s="1">
        <f t="array" ref="M5861">SUMPRODUCT(MAX(ISNUMBER(SEARCH('Class Rules'!$B$6:$B$85,$E5861))*ISNUMBER(SEARCH('Class Rules'!$C$6:$C$85,$F5861))*'Class Rules'!$A$6:$A$85))</f>
        <v>0</v>
      </c>
      <c r="N5861" s="1" t="str">
        <f t="array" ref="N5861">IF($M5861=0,'Class Rules'!$D$3,INDEX('Class Rules'!$D$6:$D$85,MATCH($M5861,'Class Rules'!$A$6:$A$85,0)))</f>
        <v>Passenger LDV</v>
      </c>
      <c r="O5861" s="1" t="str">
        <f t="array" ref="O5861">IF(SUMPRODUCT(MAX(ISNUMBER(SEARCH(Fuel_Rules!$A$6:$A$30,$E5861))*ISNUMBER(SEARCH(Fuel_Rules!$B$6:$B$30,$F5861))*(Fuel_Rules!$A$6:$A$30&lt;&gt;"")))&gt;0,"Plug-in hybrid",IF($G5861="Diesel","Diesel","Gasoline"))</f>
        <v>Gasoline</v>
      </c>
    </row>
    <row r="5862" spans="1:15" ht="15" customHeight="1" x14ac:dyDescent="0.25">
      <c r="A5862" s="1">
        <v>2022</v>
      </c>
      <c r="B5862" s="1" t="s">
        <v>7830</v>
      </c>
      <c r="C5862" s="1" t="s">
        <v>1568</v>
      </c>
      <c r="D5862" s="1" t="s">
        <v>8260</v>
      </c>
      <c r="E5862" s="1" t="s">
        <v>1548</v>
      </c>
      <c r="F5862" s="1" t="s">
        <v>1570</v>
      </c>
      <c r="G5862" s="1" t="s">
        <v>103</v>
      </c>
      <c r="H5862" s="1" t="s">
        <v>437</v>
      </c>
      <c r="I5862" s="1">
        <v>2</v>
      </c>
      <c r="J5862" s="1">
        <v>2023</v>
      </c>
      <c r="K5862" s="1">
        <v>562675</v>
      </c>
      <c r="L5862" s="1">
        <v>0</v>
      </c>
      <c r="M5862" s="1">
        <f t="array" ref="M5862">SUMPRODUCT(MAX(ISNUMBER(SEARCH('Class Rules'!$B$6:$B$85,$E5862))*ISNUMBER(SEARCH('Class Rules'!$C$6:$C$85,$F5862))*'Class Rules'!$A$6:$A$85))</f>
        <v>0</v>
      </c>
      <c r="N5862" s="1" t="str">
        <f t="array" ref="N5862">IF($M5862=0,'Class Rules'!$D$3,INDEX('Class Rules'!$D$6:$D$85,MATCH($M5862,'Class Rules'!$A$6:$A$85,0)))</f>
        <v>Passenger LDV</v>
      </c>
      <c r="O5862" s="1" t="str">
        <f t="array" ref="O5862">IF(SUMPRODUCT(MAX(ISNUMBER(SEARCH(Fuel_Rules!$A$6:$A$30,$E5862))*ISNUMBER(SEARCH(Fuel_Rules!$B$6:$B$30,$F5862))*(Fuel_Rules!$A$6:$A$30&lt;&gt;"")))&gt;0,"Plug-in hybrid",IF($G5862="Diesel","Diesel","Gasoline"))</f>
        <v>Gasoline</v>
      </c>
    </row>
    <row r="5863" spans="1:15" ht="15" customHeight="1" x14ac:dyDescent="0.25">
      <c r="A5863" s="1">
        <v>2022</v>
      </c>
      <c r="B5863" s="1" t="s">
        <v>7830</v>
      </c>
      <c r="C5863" s="1" t="s">
        <v>1574</v>
      </c>
      <c r="D5863" s="1" t="s">
        <v>8261</v>
      </c>
      <c r="E5863" s="1" t="s">
        <v>1548</v>
      </c>
      <c r="F5863" s="1" t="s">
        <v>1576</v>
      </c>
      <c r="G5863" s="1" t="s">
        <v>103</v>
      </c>
      <c r="H5863" s="1" t="s">
        <v>437</v>
      </c>
      <c r="I5863" s="1">
        <v>2</v>
      </c>
      <c r="J5863" s="1">
        <v>2023</v>
      </c>
      <c r="K5863" s="1">
        <v>372213</v>
      </c>
      <c r="L5863" s="1">
        <v>0</v>
      </c>
      <c r="M5863" s="1">
        <f t="array" ref="M5863">SUMPRODUCT(MAX(ISNUMBER(SEARCH('Class Rules'!$B$6:$B$85,$E5863))*ISNUMBER(SEARCH('Class Rules'!$C$6:$C$85,$F5863))*'Class Rules'!$A$6:$A$85))</f>
        <v>0</v>
      </c>
      <c r="N5863" s="1" t="str">
        <f t="array" ref="N5863">IF($M5863=0,'Class Rules'!$D$3,INDEX('Class Rules'!$D$6:$D$85,MATCH($M5863,'Class Rules'!$A$6:$A$85,0)))</f>
        <v>Passenger LDV</v>
      </c>
      <c r="O5863" s="1" t="str">
        <f t="array" ref="O5863">IF(SUMPRODUCT(MAX(ISNUMBER(SEARCH(Fuel_Rules!$A$6:$A$30,$E5863))*ISNUMBER(SEARCH(Fuel_Rules!$B$6:$B$30,$F5863))*(Fuel_Rules!$A$6:$A$30&lt;&gt;"")))&gt;0,"Plug-in hybrid",IF($G5863="Diesel","Diesel","Gasoline"))</f>
        <v>Gasoline</v>
      </c>
    </row>
    <row r="5864" spans="1:15" ht="15" customHeight="1" x14ac:dyDescent="0.25">
      <c r="A5864" s="1">
        <v>2022</v>
      </c>
      <c r="B5864" s="1" t="s">
        <v>7830</v>
      </c>
      <c r="C5864" s="1" t="s">
        <v>1577</v>
      </c>
      <c r="D5864" s="1" t="s">
        <v>8262</v>
      </c>
      <c r="E5864" s="1" t="s">
        <v>1548</v>
      </c>
      <c r="F5864" s="1" t="s">
        <v>1579</v>
      </c>
      <c r="G5864" s="1" t="s">
        <v>103</v>
      </c>
      <c r="H5864" s="1" t="s">
        <v>298</v>
      </c>
      <c r="I5864" s="1">
        <v>5</v>
      </c>
      <c r="J5864" s="1">
        <v>2023</v>
      </c>
      <c r="K5864" s="1">
        <v>796506</v>
      </c>
      <c r="L5864" s="1">
        <v>0</v>
      </c>
      <c r="M5864" s="1">
        <f t="array" ref="M5864">SUMPRODUCT(MAX(ISNUMBER(SEARCH('Class Rules'!$B$6:$B$85,$E5864))*ISNUMBER(SEARCH('Class Rules'!$C$6:$C$85,$F5864))*'Class Rules'!$A$6:$A$85))</f>
        <v>0</v>
      </c>
      <c r="N5864" s="1" t="str">
        <f t="array" ref="N5864">IF($M5864=0,'Class Rules'!$D$3,INDEX('Class Rules'!$D$6:$D$85,MATCH($M5864,'Class Rules'!$A$6:$A$85,0)))</f>
        <v>Passenger LDV</v>
      </c>
      <c r="O5864" s="1" t="str">
        <f t="array" ref="O5864">IF(SUMPRODUCT(MAX(ISNUMBER(SEARCH(Fuel_Rules!$A$6:$A$30,$E5864))*ISNUMBER(SEARCH(Fuel_Rules!$B$6:$B$30,$F5864))*(Fuel_Rules!$A$6:$A$30&lt;&gt;"")))&gt;0,"Plug-in hybrid",IF($G5864="Diesel","Diesel","Gasoline"))</f>
        <v>Gasoline</v>
      </c>
    </row>
    <row r="5865" spans="1:15" ht="15" customHeight="1" x14ac:dyDescent="0.25">
      <c r="A5865" s="1">
        <v>2022</v>
      </c>
      <c r="B5865" s="1" t="s">
        <v>7830</v>
      </c>
      <c r="C5865" s="1" t="s">
        <v>1580</v>
      </c>
      <c r="D5865" s="1" t="s">
        <v>8263</v>
      </c>
      <c r="E5865" s="1" t="s">
        <v>1548</v>
      </c>
      <c r="F5865" s="1" t="s">
        <v>1582</v>
      </c>
      <c r="G5865" s="1" t="s">
        <v>103</v>
      </c>
      <c r="H5865" s="1" t="s">
        <v>437</v>
      </c>
      <c r="I5865" s="1">
        <v>3</v>
      </c>
      <c r="J5865" s="1">
        <v>2023</v>
      </c>
      <c r="K5865" s="1">
        <v>523472</v>
      </c>
      <c r="L5865" s="1">
        <v>0</v>
      </c>
      <c r="M5865" s="1">
        <f t="array" ref="M5865">SUMPRODUCT(MAX(ISNUMBER(SEARCH('Class Rules'!$B$6:$B$85,$E5865))*ISNUMBER(SEARCH('Class Rules'!$C$6:$C$85,$F5865))*'Class Rules'!$A$6:$A$85))</f>
        <v>0</v>
      </c>
      <c r="N5865" s="1" t="str">
        <f t="array" ref="N5865">IF($M5865=0,'Class Rules'!$D$3,INDEX('Class Rules'!$D$6:$D$85,MATCH($M5865,'Class Rules'!$A$6:$A$85,0)))</f>
        <v>Passenger LDV</v>
      </c>
      <c r="O5865" s="1" t="str">
        <f t="array" ref="O5865">IF(SUMPRODUCT(MAX(ISNUMBER(SEARCH(Fuel_Rules!$A$6:$A$30,$E5865))*ISNUMBER(SEARCH(Fuel_Rules!$B$6:$B$30,$F5865))*(Fuel_Rules!$A$6:$A$30&lt;&gt;"")))&gt;0,"Plug-in hybrid",IF($G5865="Diesel","Diesel","Gasoline"))</f>
        <v>Gasoline</v>
      </c>
    </row>
    <row r="5866" spans="1:15" ht="15" customHeight="1" x14ac:dyDescent="0.25">
      <c r="A5866" s="1">
        <v>2022</v>
      </c>
      <c r="B5866" s="1" t="s">
        <v>7830</v>
      </c>
      <c r="C5866" s="1" t="s">
        <v>1583</v>
      </c>
      <c r="D5866" s="1" t="s">
        <v>8264</v>
      </c>
      <c r="E5866" s="1" t="s">
        <v>1548</v>
      </c>
      <c r="F5866" s="1" t="s">
        <v>1585</v>
      </c>
      <c r="G5866" s="1" t="s">
        <v>103</v>
      </c>
      <c r="H5866" s="1" t="s">
        <v>437</v>
      </c>
      <c r="I5866" s="1">
        <v>3</v>
      </c>
      <c r="J5866" s="1">
        <v>2023</v>
      </c>
      <c r="K5866" s="1">
        <v>547274</v>
      </c>
      <c r="L5866" s="1">
        <v>0</v>
      </c>
      <c r="M5866" s="1">
        <f t="array" ref="M5866">SUMPRODUCT(MAX(ISNUMBER(SEARCH('Class Rules'!$B$6:$B$85,$E5866))*ISNUMBER(SEARCH('Class Rules'!$C$6:$C$85,$F5866))*'Class Rules'!$A$6:$A$85))</f>
        <v>0</v>
      </c>
      <c r="N5866" s="1" t="str">
        <f t="array" ref="N5866">IF($M5866=0,'Class Rules'!$D$3,INDEX('Class Rules'!$D$6:$D$85,MATCH($M5866,'Class Rules'!$A$6:$A$85,0)))</f>
        <v>Passenger LDV</v>
      </c>
      <c r="O5866" s="1" t="str">
        <f t="array" ref="O5866">IF(SUMPRODUCT(MAX(ISNUMBER(SEARCH(Fuel_Rules!$A$6:$A$30,$E5866))*ISNUMBER(SEARCH(Fuel_Rules!$B$6:$B$30,$F5866))*(Fuel_Rules!$A$6:$A$30&lt;&gt;"")))&gt;0,"Plug-in hybrid",IF($G5866="Diesel","Diesel","Gasoline"))</f>
        <v>Gasoline</v>
      </c>
    </row>
    <row r="5867" spans="1:15" ht="15" customHeight="1" x14ac:dyDescent="0.25">
      <c r="A5867" s="1">
        <v>2022</v>
      </c>
      <c r="B5867" s="1" t="s">
        <v>7830</v>
      </c>
      <c r="C5867" s="1" t="s">
        <v>3598</v>
      </c>
      <c r="D5867" s="1" t="s">
        <v>8265</v>
      </c>
      <c r="E5867" s="1" t="s">
        <v>1548</v>
      </c>
      <c r="F5867" s="1" t="s">
        <v>3600</v>
      </c>
      <c r="G5867" s="1" t="s">
        <v>103</v>
      </c>
      <c r="H5867" s="1" t="s">
        <v>437</v>
      </c>
      <c r="I5867" s="1">
        <v>3</v>
      </c>
      <c r="J5867" s="1">
        <v>2023</v>
      </c>
      <c r="K5867" s="1">
        <v>493125</v>
      </c>
      <c r="L5867" s="1">
        <v>0</v>
      </c>
      <c r="M5867" s="1">
        <f t="array" ref="M5867">SUMPRODUCT(MAX(ISNUMBER(SEARCH('Class Rules'!$B$6:$B$85,$E5867))*ISNUMBER(SEARCH('Class Rules'!$C$6:$C$85,$F5867))*'Class Rules'!$A$6:$A$85))</f>
        <v>0</v>
      </c>
      <c r="N5867" s="1" t="str">
        <f t="array" ref="N5867">IF($M5867=0,'Class Rules'!$D$3,INDEX('Class Rules'!$D$6:$D$85,MATCH($M5867,'Class Rules'!$A$6:$A$85,0)))</f>
        <v>Passenger LDV</v>
      </c>
      <c r="O5867" s="1" t="str">
        <f t="array" ref="O5867">IF(SUMPRODUCT(MAX(ISNUMBER(SEARCH(Fuel_Rules!$A$6:$A$30,$E5867))*ISNUMBER(SEARCH(Fuel_Rules!$B$6:$B$30,$F5867))*(Fuel_Rules!$A$6:$A$30&lt;&gt;"")))&gt;0,"Plug-in hybrid",IF($G5867="Diesel","Diesel","Gasoline"))</f>
        <v>Gasoline</v>
      </c>
    </row>
    <row r="5868" spans="1:15" ht="15" customHeight="1" x14ac:dyDescent="0.25">
      <c r="A5868" s="1">
        <v>2022</v>
      </c>
      <c r="B5868" s="1" t="s">
        <v>7830</v>
      </c>
      <c r="C5868" s="1" t="s">
        <v>4612</v>
      </c>
      <c r="D5868" s="1" t="s">
        <v>8266</v>
      </c>
      <c r="E5868" s="1" t="s">
        <v>1548</v>
      </c>
      <c r="F5868" s="1" t="s">
        <v>4614</v>
      </c>
      <c r="G5868" s="1" t="s">
        <v>103</v>
      </c>
      <c r="H5868" s="1" t="s">
        <v>298</v>
      </c>
      <c r="I5868" s="1">
        <v>2</v>
      </c>
      <c r="J5868" s="1">
        <v>2023</v>
      </c>
      <c r="K5868" s="1">
        <v>612965</v>
      </c>
      <c r="L5868" s="1">
        <v>0</v>
      </c>
      <c r="M5868" s="1">
        <f t="array" ref="M5868">SUMPRODUCT(MAX(ISNUMBER(SEARCH('Class Rules'!$B$6:$B$85,$E5868))*ISNUMBER(SEARCH('Class Rules'!$C$6:$C$85,$F5868))*'Class Rules'!$A$6:$A$85))</f>
        <v>0</v>
      </c>
      <c r="N5868" s="1" t="str">
        <f t="array" ref="N5868">IF($M5868=0,'Class Rules'!$D$3,INDEX('Class Rules'!$D$6:$D$85,MATCH($M5868,'Class Rules'!$A$6:$A$85,0)))</f>
        <v>Passenger LDV</v>
      </c>
      <c r="O5868" s="1" t="str">
        <f t="array" ref="O5868">IF(SUMPRODUCT(MAX(ISNUMBER(SEARCH(Fuel_Rules!$A$6:$A$30,$E5868))*ISNUMBER(SEARCH(Fuel_Rules!$B$6:$B$30,$F5868))*(Fuel_Rules!$A$6:$A$30&lt;&gt;"")))&gt;0,"Plug-in hybrid",IF($G5868="Diesel","Diesel","Gasoline"))</f>
        <v>Gasoline</v>
      </c>
    </row>
    <row r="5869" spans="1:15" ht="15" customHeight="1" x14ac:dyDescent="0.25">
      <c r="A5869" s="1">
        <v>2022</v>
      </c>
      <c r="B5869" s="1" t="s">
        <v>7830</v>
      </c>
      <c r="C5869" s="1" t="s">
        <v>1586</v>
      </c>
      <c r="D5869" s="1" t="s">
        <v>8267</v>
      </c>
      <c r="E5869" s="1" t="s">
        <v>1588</v>
      </c>
      <c r="F5869" s="1" t="s">
        <v>1589</v>
      </c>
      <c r="G5869" s="1" t="s">
        <v>105</v>
      </c>
      <c r="H5869" s="1" t="s">
        <v>437</v>
      </c>
      <c r="I5869" s="1">
        <v>3</v>
      </c>
      <c r="J5869" s="1">
        <v>2023</v>
      </c>
      <c r="K5869" s="1">
        <v>496756</v>
      </c>
      <c r="L5869" s="1">
        <v>0</v>
      </c>
      <c r="M5869" s="1">
        <f t="array" ref="M5869">SUMPRODUCT(MAX(ISNUMBER(SEARCH('Class Rules'!$B$6:$B$85,$E5869))*ISNUMBER(SEARCH('Class Rules'!$C$6:$C$85,$F5869))*'Class Rules'!$A$6:$A$85))</f>
        <v>0</v>
      </c>
      <c r="N5869" s="1" t="str">
        <f t="array" ref="N5869">IF($M5869=0,'Class Rules'!$D$3,INDEX('Class Rules'!$D$6:$D$85,MATCH($M5869,'Class Rules'!$A$6:$A$85,0)))</f>
        <v>Passenger LDV</v>
      </c>
      <c r="O5869" s="1" t="str">
        <f t="array" ref="O5869">IF(SUMPRODUCT(MAX(ISNUMBER(SEARCH(Fuel_Rules!$A$6:$A$30,$E5869))*ISNUMBER(SEARCH(Fuel_Rules!$B$6:$B$30,$F5869))*(Fuel_Rules!$A$6:$A$30&lt;&gt;"")))&gt;0,"Plug-in hybrid",IF($G5869="Diesel","Diesel","Gasoline"))</f>
        <v>Diesel</v>
      </c>
    </row>
    <row r="5870" spans="1:15" ht="15" customHeight="1" x14ac:dyDescent="0.25">
      <c r="A5870" s="1">
        <v>2022</v>
      </c>
      <c r="B5870" s="1" t="s">
        <v>7830</v>
      </c>
      <c r="C5870" s="1" t="s">
        <v>1590</v>
      </c>
      <c r="D5870" s="1" t="s">
        <v>8268</v>
      </c>
      <c r="E5870" s="1" t="s">
        <v>1588</v>
      </c>
      <c r="F5870" s="1" t="s">
        <v>1592</v>
      </c>
      <c r="G5870" s="1" t="s">
        <v>103</v>
      </c>
      <c r="H5870" s="1" t="s">
        <v>437</v>
      </c>
      <c r="I5870" s="1">
        <v>1.8</v>
      </c>
      <c r="J5870" s="1">
        <v>2023</v>
      </c>
      <c r="K5870" s="1">
        <v>112628</v>
      </c>
      <c r="L5870" s="1">
        <v>0</v>
      </c>
      <c r="M5870" s="1">
        <f t="array" ref="M5870">SUMPRODUCT(MAX(ISNUMBER(SEARCH('Class Rules'!$B$6:$B$85,$E5870))*ISNUMBER(SEARCH('Class Rules'!$C$6:$C$85,$F5870))*'Class Rules'!$A$6:$A$85))</f>
        <v>0</v>
      </c>
      <c r="N5870" s="1" t="str">
        <f t="array" ref="N5870">IF($M5870=0,'Class Rules'!$D$3,INDEX('Class Rules'!$D$6:$D$85,MATCH($M5870,'Class Rules'!$A$6:$A$85,0)))</f>
        <v>Passenger LDV</v>
      </c>
      <c r="O5870" s="1" t="str">
        <f t="array" ref="O5870">IF(SUMPRODUCT(MAX(ISNUMBER(SEARCH(Fuel_Rules!$A$6:$A$30,$E5870))*ISNUMBER(SEARCH(Fuel_Rules!$B$6:$B$30,$F5870))*(Fuel_Rules!$A$6:$A$30&lt;&gt;"")))&gt;0,"Plug-in hybrid",IF($G5870="Diesel","Diesel","Gasoline"))</f>
        <v>Gasoline</v>
      </c>
    </row>
    <row r="5871" spans="1:15" ht="15" customHeight="1" x14ac:dyDescent="0.25">
      <c r="A5871" s="1">
        <v>2022</v>
      </c>
      <c r="B5871" s="1" t="s">
        <v>7830</v>
      </c>
      <c r="C5871" s="1" t="s">
        <v>1593</v>
      </c>
      <c r="D5871" s="1" t="s">
        <v>8269</v>
      </c>
      <c r="E5871" s="1" t="s">
        <v>1588</v>
      </c>
      <c r="F5871" s="1" t="s">
        <v>1595</v>
      </c>
      <c r="G5871" s="1" t="s">
        <v>103</v>
      </c>
      <c r="H5871" s="1" t="s">
        <v>437</v>
      </c>
      <c r="I5871" s="1">
        <v>1.8</v>
      </c>
      <c r="J5871" s="1">
        <v>2023</v>
      </c>
      <c r="K5871" s="1">
        <v>129522</v>
      </c>
      <c r="L5871" s="1">
        <v>0</v>
      </c>
      <c r="M5871" s="1">
        <f t="array" ref="M5871">SUMPRODUCT(MAX(ISNUMBER(SEARCH('Class Rules'!$B$6:$B$85,$E5871))*ISNUMBER(SEARCH('Class Rules'!$C$6:$C$85,$F5871))*'Class Rules'!$A$6:$A$85))</f>
        <v>0</v>
      </c>
      <c r="N5871" s="1" t="str">
        <f t="array" ref="N5871">IF($M5871=0,'Class Rules'!$D$3,INDEX('Class Rules'!$D$6:$D$85,MATCH($M5871,'Class Rules'!$A$6:$A$85,0)))</f>
        <v>Passenger LDV</v>
      </c>
      <c r="O5871" s="1" t="str">
        <f t="array" ref="O5871">IF(SUMPRODUCT(MAX(ISNUMBER(SEARCH(Fuel_Rules!$A$6:$A$30,$E5871))*ISNUMBER(SEARCH(Fuel_Rules!$B$6:$B$30,$F5871))*(Fuel_Rules!$A$6:$A$30&lt;&gt;"")))&gt;0,"Plug-in hybrid",IF($G5871="Diesel","Diesel","Gasoline"))</f>
        <v>Gasoline</v>
      </c>
    </row>
    <row r="5872" spans="1:15" ht="15" customHeight="1" x14ac:dyDescent="0.25">
      <c r="A5872" s="1">
        <v>2022</v>
      </c>
      <c r="B5872" s="1" t="s">
        <v>7830</v>
      </c>
      <c r="C5872" s="1" t="s">
        <v>1596</v>
      </c>
      <c r="D5872" s="1" t="s">
        <v>8270</v>
      </c>
      <c r="E5872" s="1" t="s">
        <v>1588</v>
      </c>
      <c r="F5872" s="1" t="s">
        <v>1598</v>
      </c>
      <c r="G5872" s="1" t="s">
        <v>105</v>
      </c>
      <c r="H5872" s="1" t="s">
        <v>437</v>
      </c>
      <c r="I5872" s="1">
        <v>2</v>
      </c>
      <c r="J5872" s="1">
        <v>2023</v>
      </c>
      <c r="K5872" s="1">
        <v>177506</v>
      </c>
      <c r="L5872" s="1">
        <v>0</v>
      </c>
      <c r="M5872" s="1">
        <f t="array" ref="M5872">SUMPRODUCT(MAX(ISNUMBER(SEARCH('Class Rules'!$B$6:$B$85,$E5872))*ISNUMBER(SEARCH('Class Rules'!$C$6:$C$85,$F5872))*'Class Rules'!$A$6:$A$85))</f>
        <v>0</v>
      </c>
      <c r="N5872" s="1" t="str">
        <f t="array" ref="N5872">IF($M5872=0,'Class Rules'!$D$3,INDEX('Class Rules'!$D$6:$D$85,MATCH($M5872,'Class Rules'!$A$6:$A$85,0)))</f>
        <v>Passenger LDV</v>
      </c>
      <c r="O5872" s="1" t="str">
        <f t="array" ref="O5872">IF(SUMPRODUCT(MAX(ISNUMBER(SEARCH(Fuel_Rules!$A$6:$A$30,$E5872))*ISNUMBER(SEARCH(Fuel_Rules!$B$6:$B$30,$F5872))*(Fuel_Rules!$A$6:$A$30&lt;&gt;"")))&gt;0,"Plug-in hybrid",IF($G5872="Diesel","Diesel","Gasoline"))</f>
        <v>Diesel</v>
      </c>
    </row>
    <row r="5873" spans="1:15" ht="15" customHeight="1" x14ac:dyDescent="0.25">
      <c r="A5873" s="1">
        <v>2022</v>
      </c>
      <c r="B5873" s="1" t="s">
        <v>7830</v>
      </c>
      <c r="C5873" s="1" t="s">
        <v>1599</v>
      </c>
      <c r="D5873" s="1" t="s">
        <v>8271</v>
      </c>
      <c r="E5873" s="1" t="s">
        <v>1588</v>
      </c>
      <c r="F5873" s="1" t="s">
        <v>1601</v>
      </c>
      <c r="G5873" s="1" t="s">
        <v>105</v>
      </c>
      <c r="H5873" s="1" t="s">
        <v>437</v>
      </c>
      <c r="I5873" s="1">
        <v>2</v>
      </c>
      <c r="J5873" s="1">
        <v>2023</v>
      </c>
      <c r="K5873" s="1">
        <v>189275</v>
      </c>
      <c r="L5873" s="1">
        <v>0</v>
      </c>
      <c r="M5873" s="1">
        <f t="array" ref="M5873">SUMPRODUCT(MAX(ISNUMBER(SEARCH('Class Rules'!$B$6:$B$85,$E5873))*ISNUMBER(SEARCH('Class Rules'!$C$6:$C$85,$F5873))*'Class Rules'!$A$6:$A$85))</f>
        <v>0</v>
      </c>
      <c r="N5873" s="1" t="str">
        <f t="array" ref="N5873">IF($M5873=0,'Class Rules'!$D$3,INDEX('Class Rules'!$D$6:$D$85,MATCH($M5873,'Class Rules'!$A$6:$A$85,0)))</f>
        <v>Passenger LDV</v>
      </c>
      <c r="O5873" s="1" t="str">
        <f t="array" ref="O5873">IF(SUMPRODUCT(MAX(ISNUMBER(SEARCH(Fuel_Rules!$A$6:$A$30,$E5873))*ISNUMBER(SEARCH(Fuel_Rules!$B$6:$B$30,$F5873))*(Fuel_Rules!$A$6:$A$30&lt;&gt;"")))&gt;0,"Plug-in hybrid",IF($G5873="Diesel","Diesel","Gasoline"))</f>
        <v>Diesel</v>
      </c>
    </row>
    <row r="5874" spans="1:15" ht="15" customHeight="1" x14ac:dyDescent="0.25">
      <c r="A5874" s="1">
        <v>2022</v>
      </c>
      <c r="B5874" s="1" t="s">
        <v>7830</v>
      </c>
      <c r="C5874" s="1" t="s">
        <v>1620</v>
      </c>
      <c r="D5874" s="1" t="s">
        <v>8272</v>
      </c>
      <c r="E5874" s="1" t="s">
        <v>1588</v>
      </c>
      <c r="F5874" s="1" t="s">
        <v>1622</v>
      </c>
      <c r="G5874" s="1" t="s">
        <v>103</v>
      </c>
      <c r="H5874" s="1" t="s">
        <v>437</v>
      </c>
      <c r="I5874" s="1">
        <v>1.8</v>
      </c>
      <c r="J5874" s="1">
        <v>2023</v>
      </c>
      <c r="K5874" s="1">
        <v>142405</v>
      </c>
      <c r="L5874" s="1">
        <v>0</v>
      </c>
      <c r="M5874" s="1">
        <f t="array" ref="M5874">SUMPRODUCT(MAX(ISNUMBER(SEARCH('Class Rules'!$B$6:$B$85,$E5874))*ISNUMBER(SEARCH('Class Rules'!$C$6:$C$85,$F5874))*'Class Rules'!$A$6:$A$85))</f>
        <v>0</v>
      </c>
      <c r="N5874" s="1" t="str">
        <f t="array" ref="N5874">IF($M5874=0,'Class Rules'!$D$3,INDEX('Class Rules'!$D$6:$D$85,MATCH($M5874,'Class Rules'!$A$6:$A$85,0)))</f>
        <v>Passenger LDV</v>
      </c>
      <c r="O5874" s="1" t="str">
        <f t="array" ref="O5874">IF(SUMPRODUCT(MAX(ISNUMBER(SEARCH(Fuel_Rules!$A$6:$A$30,$E5874))*ISNUMBER(SEARCH(Fuel_Rules!$B$6:$B$30,$F5874))*(Fuel_Rules!$A$6:$A$30&lt;&gt;"")))&gt;0,"Plug-in hybrid",IF($G5874="Diesel","Diesel","Gasoline"))</f>
        <v>Gasoline</v>
      </c>
    </row>
    <row r="5875" spans="1:15" ht="15" customHeight="1" x14ac:dyDescent="0.25">
      <c r="A5875" s="1">
        <v>2022</v>
      </c>
      <c r="B5875" s="1" t="s">
        <v>7830</v>
      </c>
      <c r="C5875" s="1" t="s">
        <v>1623</v>
      </c>
      <c r="D5875" s="1" t="s">
        <v>8273</v>
      </c>
      <c r="E5875" s="1" t="s">
        <v>1588</v>
      </c>
      <c r="F5875" s="1" t="s">
        <v>1625</v>
      </c>
      <c r="G5875" s="1" t="s">
        <v>103</v>
      </c>
      <c r="H5875" s="1" t="s">
        <v>437</v>
      </c>
      <c r="I5875" s="1">
        <v>2</v>
      </c>
      <c r="J5875" s="1">
        <v>2023</v>
      </c>
      <c r="K5875" s="1">
        <v>397792</v>
      </c>
      <c r="L5875" s="1">
        <v>0</v>
      </c>
      <c r="M5875" s="1">
        <f t="array" ref="M5875">SUMPRODUCT(MAX(ISNUMBER(SEARCH('Class Rules'!$B$6:$B$85,$E5875))*ISNUMBER(SEARCH('Class Rules'!$C$6:$C$85,$F5875))*'Class Rules'!$A$6:$A$85))</f>
        <v>0</v>
      </c>
      <c r="N5875" s="1" t="str">
        <f t="array" ref="N5875">IF($M5875=0,'Class Rules'!$D$3,INDEX('Class Rules'!$D$6:$D$85,MATCH($M5875,'Class Rules'!$A$6:$A$85,0)))</f>
        <v>Passenger LDV</v>
      </c>
      <c r="O5875" s="1" t="str">
        <f t="array" ref="O5875">IF(SUMPRODUCT(MAX(ISNUMBER(SEARCH(Fuel_Rules!$A$6:$A$30,$E5875))*ISNUMBER(SEARCH(Fuel_Rules!$B$6:$B$30,$F5875))*(Fuel_Rules!$A$6:$A$30&lt;&gt;"")))&gt;0,"Plug-in hybrid",IF($G5875="Diesel","Diesel","Gasoline"))</f>
        <v>Gasoline</v>
      </c>
    </row>
    <row r="5876" spans="1:15" ht="15" customHeight="1" x14ac:dyDescent="0.25">
      <c r="A5876" s="1">
        <v>2022</v>
      </c>
      <c r="B5876" s="1" t="s">
        <v>7830</v>
      </c>
      <c r="C5876" s="1" t="s">
        <v>1626</v>
      </c>
      <c r="D5876" s="1" t="s">
        <v>8274</v>
      </c>
      <c r="E5876" s="1" t="s">
        <v>1588</v>
      </c>
      <c r="F5876" s="1" t="s">
        <v>1628</v>
      </c>
      <c r="G5876" s="1" t="s">
        <v>103</v>
      </c>
      <c r="H5876" s="1" t="s">
        <v>437</v>
      </c>
      <c r="I5876" s="1">
        <v>2</v>
      </c>
      <c r="J5876" s="1">
        <v>2023</v>
      </c>
      <c r="K5876" s="1">
        <v>368558</v>
      </c>
      <c r="L5876" s="1">
        <v>0</v>
      </c>
      <c r="M5876" s="1">
        <f t="array" ref="M5876">SUMPRODUCT(MAX(ISNUMBER(SEARCH('Class Rules'!$B$6:$B$85,$E5876))*ISNUMBER(SEARCH('Class Rules'!$C$6:$C$85,$F5876))*'Class Rules'!$A$6:$A$85))</f>
        <v>0</v>
      </c>
      <c r="N5876" s="1" t="str">
        <f t="array" ref="N5876">IF($M5876=0,'Class Rules'!$D$3,INDEX('Class Rules'!$D$6:$D$85,MATCH($M5876,'Class Rules'!$A$6:$A$85,0)))</f>
        <v>Passenger LDV</v>
      </c>
      <c r="O5876" s="1" t="str">
        <f t="array" ref="O5876">IF(SUMPRODUCT(MAX(ISNUMBER(SEARCH(Fuel_Rules!$A$6:$A$30,$E5876))*ISNUMBER(SEARCH(Fuel_Rules!$B$6:$B$30,$F5876))*(Fuel_Rules!$A$6:$A$30&lt;&gt;"")))&gt;0,"Plug-in hybrid",IF($G5876="Diesel","Diesel","Gasoline"))</f>
        <v>Gasoline</v>
      </c>
    </row>
    <row r="5877" spans="1:15" ht="15" customHeight="1" x14ac:dyDescent="0.25">
      <c r="A5877" s="1">
        <v>2022</v>
      </c>
      <c r="B5877" s="1" t="s">
        <v>7830</v>
      </c>
      <c r="C5877" s="1" t="s">
        <v>1632</v>
      </c>
      <c r="D5877" s="1" t="s">
        <v>8275</v>
      </c>
      <c r="E5877" s="1" t="s">
        <v>1588</v>
      </c>
      <c r="F5877" s="1" t="s">
        <v>1634</v>
      </c>
      <c r="G5877" s="1" t="s">
        <v>103</v>
      </c>
      <c r="H5877" s="1" t="s">
        <v>437</v>
      </c>
      <c r="I5877" s="1">
        <v>1.8</v>
      </c>
      <c r="J5877" s="1">
        <v>2023</v>
      </c>
      <c r="K5877" s="1">
        <v>101967</v>
      </c>
      <c r="L5877" s="1">
        <v>0</v>
      </c>
      <c r="M5877" s="1">
        <f t="array" ref="M5877">SUMPRODUCT(MAX(ISNUMBER(SEARCH('Class Rules'!$B$6:$B$85,$E5877))*ISNUMBER(SEARCH('Class Rules'!$C$6:$C$85,$F5877))*'Class Rules'!$A$6:$A$85))</f>
        <v>0</v>
      </c>
      <c r="N5877" s="1" t="str">
        <f t="array" ref="N5877">IF($M5877=0,'Class Rules'!$D$3,INDEX('Class Rules'!$D$6:$D$85,MATCH($M5877,'Class Rules'!$A$6:$A$85,0)))</f>
        <v>Passenger LDV</v>
      </c>
      <c r="O5877" s="1" t="str">
        <f t="array" ref="O5877">IF(SUMPRODUCT(MAX(ISNUMBER(SEARCH(Fuel_Rules!$A$6:$A$30,$E5877))*ISNUMBER(SEARCH(Fuel_Rules!$B$6:$B$30,$F5877))*(Fuel_Rules!$A$6:$A$30&lt;&gt;"")))&gt;0,"Plug-in hybrid",IF($G5877="Diesel","Diesel","Gasoline"))</f>
        <v>Gasoline</v>
      </c>
    </row>
    <row r="5878" spans="1:15" ht="15" customHeight="1" x14ac:dyDescent="0.25">
      <c r="A5878" s="1">
        <v>2022</v>
      </c>
      <c r="B5878" s="1" t="s">
        <v>7830</v>
      </c>
      <c r="C5878" s="1" t="s">
        <v>1635</v>
      </c>
      <c r="D5878" s="1" t="s">
        <v>8276</v>
      </c>
      <c r="E5878" s="1" t="s">
        <v>1588</v>
      </c>
      <c r="F5878" s="1" t="s">
        <v>1637</v>
      </c>
      <c r="G5878" s="1" t="s">
        <v>103</v>
      </c>
      <c r="H5878" s="1" t="s">
        <v>437</v>
      </c>
      <c r="I5878" s="1">
        <v>2</v>
      </c>
      <c r="J5878" s="1">
        <v>2023</v>
      </c>
      <c r="K5878" s="1">
        <v>446586</v>
      </c>
      <c r="L5878" s="1">
        <v>0</v>
      </c>
      <c r="M5878" s="1">
        <f t="array" ref="M5878">SUMPRODUCT(MAX(ISNUMBER(SEARCH('Class Rules'!$B$6:$B$85,$E5878))*ISNUMBER(SEARCH('Class Rules'!$C$6:$C$85,$F5878))*'Class Rules'!$A$6:$A$85))</f>
        <v>0</v>
      </c>
      <c r="N5878" s="1" t="str">
        <f t="array" ref="N5878">IF($M5878=0,'Class Rules'!$D$3,INDEX('Class Rules'!$D$6:$D$85,MATCH($M5878,'Class Rules'!$A$6:$A$85,0)))</f>
        <v>Passenger LDV</v>
      </c>
      <c r="O5878" s="1" t="str">
        <f t="array" ref="O5878">IF(SUMPRODUCT(MAX(ISNUMBER(SEARCH(Fuel_Rules!$A$6:$A$30,$E5878))*ISNUMBER(SEARCH(Fuel_Rules!$B$6:$B$30,$F5878))*(Fuel_Rules!$A$6:$A$30&lt;&gt;"")))&gt;0,"Plug-in hybrid",IF($G5878="Diesel","Diesel","Gasoline"))</f>
        <v>Gasoline</v>
      </c>
    </row>
    <row r="5879" spans="1:15" ht="15" customHeight="1" x14ac:dyDescent="0.25">
      <c r="A5879" s="1">
        <v>2022</v>
      </c>
      <c r="B5879" s="1" t="s">
        <v>7830</v>
      </c>
      <c r="C5879" s="1" t="s">
        <v>1638</v>
      </c>
      <c r="D5879" s="1" t="s">
        <v>8277</v>
      </c>
      <c r="E5879" s="1" t="s">
        <v>1588</v>
      </c>
      <c r="F5879" s="1" t="s">
        <v>1640</v>
      </c>
      <c r="G5879" s="1" t="s">
        <v>105</v>
      </c>
      <c r="H5879" s="1" t="s">
        <v>437</v>
      </c>
      <c r="I5879" s="1">
        <v>2</v>
      </c>
      <c r="J5879" s="1">
        <v>2023</v>
      </c>
      <c r="K5879" s="1">
        <v>167623</v>
      </c>
      <c r="L5879" s="1">
        <v>0</v>
      </c>
      <c r="M5879" s="1">
        <f t="array" ref="M5879">SUMPRODUCT(MAX(ISNUMBER(SEARCH('Class Rules'!$B$6:$B$85,$E5879))*ISNUMBER(SEARCH('Class Rules'!$C$6:$C$85,$F5879))*'Class Rules'!$A$6:$A$85))</f>
        <v>0</v>
      </c>
      <c r="N5879" s="1" t="str">
        <f t="array" ref="N5879">IF($M5879=0,'Class Rules'!$D$3,INDEX('Class Rules'!$D$6:$D$85,MATCH($M5879,'Class Rules'!$A$6:$A$85,0)))</f>
        <v>Passenger LDV</v>
      </c>
      <c r="O5879" s="1" t="str">
        <f t="array" ref="O5879">IF(SUMPRODUCT(MAX(ISNUMBER(SEARCH(Fuel_Rules!$A$6:$A$30,$E5879))*ISNUMBER(SEARCH(Fuel_Rules!$B$6:$B$30,$F5879))*(Fuel_Rules!$A$6:$A$30&lt;&gt;"")))&gt;0,"Plug-in hybrid",IF($G5879="Diesel","Diesel","Gasoline"))</f>
        <v>Diesel</v>
      </c>
    </row>
    <row r="5880" spans="1:15" ht="15" customHeight="1" x14ac:dyDescent="0.25">
      <c r="A5880" s="1">
        <v>2022</v>
      </c>
      <c r="B5880" s="1" t="s">
        <v>7830</v>
      </c>
      <c r="C5880" s="1" t="s">
        <v>1641</v>
      </c>
      <c r="D5880" s="1" t="s">
        <v>8278</v>
      </c>
      <c r="E5880" s="1" t="s">
        <v>1588</v>
      </c>
      <c r="F5880" s="1" t="s">
        <v>1643</v>
      </c>
      <c r="G5880" s="1" t="s">
        <v>103</v>
      </c>
      <c r="H5880" s="1" t="s">
        <v>437</v>
      </c>
      <c r="I5880" s="1">
        <v>1.3</v>
      </c>
      <c r="J5880" s="1">
        <v>2023</v>
      </c>
      <c r="K5880" s="1">
        <v>203166</v>
      </c>
      <c r="L5880" s="1">
        <v>0</v>
      </c>
      <c r="M5880" s="1">
        <f t="array" ref="M5880">SUMPRODUCT(MAX(ISNUMBER(SEARCH('Class Rules'!$B$6:$B$85,$E5880))*ISNUMBER(SEARCH('Class Rules'!$C$6:$C$85,$F5880))*'Class Rules'!$A$6:$A$85))</f>
        <v>0</v>
      </c>
      <c r="N5880" s="1" t="str">
        <f t="array" ref="N5880">IF($M5880=0,'Class Rules'!$D$3,INDEX('Class Rules'!$D$6:$D$85,MATCH($M5880,'Class Rules'!$A$6:$A$85,0)))</f>
        <v>Passenger LDV</v>
      </c>
      <c r="O5880" s="1" t="str">
        <f t="array" ref="O5880">IF(SUMPRODUCT(MAX(ISNUMBER(SEARCH(Fuel_Rules!$A$6:$A$30,$E5880))*ISNUMBER(SEARCH(Fuel_Rules!$B$6:$B$30,$F5880))*(Fuel_Rules!$A$6:$A$30&lt;&gt;"")))&gt;0,"Plug-in hybrid",IF($G5880="Diesel","Diesel","Gasoline"))</f>
        <v>Gasoline</v>
      </c>
    </row>
    <row r="5881" spans="1:15" ht="15" customHeight="1" x14ac:dyDescent="0.25">
      <c r="A5881" s="1">
        <v>2022</v>
      </c>
      <c r="B5881" s="1" t="s">
        <v>7830</v>
      </c>
      <c r="C5881" s="1" t="s">
        <v>1644</v>
      </c>
      <c r="D5881" s="1" t="s">
        <v>8279</v>
      </c>
      <c r="E5881" s="1" t="s">
        <v>1588</v>
      </c>
      <c r="F5881" s="1" t="s">
        <v>1646</v>
      </c>
      <c r="G5881" s="1" t="s">
        <v>103</v>
      </c>
      <c r="H5881" s="1" t="s">
        <v>437</v>
      </c>
      <c r="I5881" s="1">
        <v>1.3</v>
      </c>
      <c r="J5881" s="1">
        <v>2023</v>
      </c>
      <c r="K5881" s="1">
        <v>182037</v>
      </c>
      <c r="L5881" s="1">
        <v>0</v>
      </c>
      <c r="M5881" s="1">
        <f t="array" ref="M5881">SUMPRODUCT(MAX(ISNUMBER(SEARCH('Class Rules'!$B$6:$B$85,$E5881))*ISNUMBER(SEARCH('Class Rules'!$C$6:$C$85,$F5881))*'Class Rules'!$A$6:$A$85))</f>
        <v>0</v>
      </c>
      <c r="N5881" s="1" t="str">
        <f t="array" ref="N5881">IF($M5881=0,'Class Rules'!$D$3,INDEX('Class Rules'!$D$6:$D$85,MATCH($M5881,'Class Rules'!$A$6:$A$85,0)))</f>
        <v>Passenger LDV</v>
      </c>
      <c r="O5881" s="1" t="str">
        <f t="array" ref="O5881">IF(SUMPRODUCT(MAX(ISNUMBER(SEARCH(Fuel_Rules!$A$6:$A$30,$E5881))*ISNUMBER(SEARCH(Fuel_Rules!$B$6:$B$30,$F5881))*(Fuel_Rules!$A$6:$A$30&lt;&gt;"")))&gt;0,"Plug-in hybrid",IF($G5881="Diesel","Diesel","Gasoline"))</f>
        <v>Gasoline</v>
      </c>
    </row>
    <row r="5882" spans="1:15" ht="15" customHeight="1" x14ac:dyDescent="0.25">
      <c r="A5882" s="1">
        <v>2022</v>
      </c>
      <c r="B5882" s="1" t="s">
        <v>7830</v>
      </c>
      <c r="C5882" s="1" t="s">
        <v>1647</v>
      </c>
      <c r="D5882" s="1" t="s">
        <v>8280</v>
      </c>
      <c r="E5882" s="1" t="s">
        <v>1588</v>
      </c>
      <c r="F5882" s="1" t="s">
        <v>1649</v>
      </c>
      <c r="G5882" s="1" t="s">
        <v>103</v>
      </c>
      <c r="H5882" s="1" t="s">
        <v>437</v>
      </c>
      <c r="I5882" s="1">
        <v>1.3</v>
      </c>
      <c r="J5882" s="1">
        <v>2023</v>
      </c>
      <c r="K5882" s="1">
        <v>174645</v>
      </c>
      <c r="L5882" s="1">
        <v>0</v>
      </c>
      <c r="M5882" s="1">
        <f t="array" ref="M5882">SUMPRODUCT(MAX(ISNUMBER(SEARCH('Class Rules'!$B$6:$B$85,$E5882))*ISNUMBER(SEARCH('Class Rules'!$C$6:$C$85,$F5882))*'Class Rules'!$A$6:$A$85))</f>
        <v>0</v>
      </c>
      <c r="N5882" s="1" t="str">
        <f t="array" ref="N5882">IF($M5882=0,'Class Rules'!$D$3,INDEX('Class Rules'!$D$6:$D$85,MATCH($M5882,'Class Rules'!$A$6:$A$85,0)))</f>
        <v>Passenger LDV</v>
      </c>
      <c r="O5882" s="1" t="str">
        <f t="array" ref="O5882">IF(SUMPRODUCT(MAX(ISNUMBER(SEARCH(Fuel_Rules!$A$6:$A$30,$E5882))*ISNUMBER(SEARCH(Fuel_Rules!$B$6:$B$30,$F5882))*(Fuel_Rules!$A$6:$A$30&lt;&gt;"")))&gt;0,"Plug-in hybrid",IF($G5882="Diesel","Diesel","Gasoline"))</f>
        <v>Gasoline</v>
      </c>
    </row>
    <row r="5883" spans="1:15" ht="15" customHeight="1" x14ac:dyDescent="0.25">
      <c r="A5883" s="1">
        <v>2022</v>
      </c>
      <c r="B5883" s="1" t="s">
        <v>7830</v>
      </c>
      <c r="C5883" s="1" t="s">
        <v>1650</v>
      </c>
      <c r="D5883" s="1" t="s">
        <v>8281</v>
      </c>
      <c r="E5883" s="1" t="s">
        <v>1588</v>
      </c>
      <c r="F5883" s="1" t="s">
        <v>1652</v>
      </c>
      <c r="G5883" s="1" t="s">
        <v>103</v>
      </c>
      <c r="H5883" s="1" t="s">
        <v>437</v>
      </c>
      <c r="I5883" s="1">
        <v>1.3</v>
      </c>
      <c r="J5883" s="1">
        <v>2023</v>
      </c>
      <c r="K5883" s="1">
        <v>186082</v>
      </c>
      <c r="L5883" s="1">
        <v>0</v>
      </c>
      <c r="M5883" s="1">
        <f t="array" ref="M5883">SUMPRODUCT(MAX(ISNUMBER(SEARCH('Class Rules'!$B$6:$B$85,$E5883))*ISNUMBER(SEARCH('Class Rules'!$C$6:$C$85,$F5883))*'Class Rules'!$A$6:$A$85))</f>
        <v>0</v>
      </c>
      <c r="N5883" s="1" t="str">
        <f t="array" ref="N5883">IF($M5883=0,'Class Rules'!$D$3,INDEX('Class Rules'!$D$6:$D$85,MATCH($M5883,'Class Rules'!$A$6:$A$85,0)))</f>
        <v>Passenger LDV</v>
      </c>
      <c r="O5883" s="1" t="str">
        <f t="array" ref="O5883">IF(SUMPRODUCT(MAX(ISNUMBER(SEARCH(Fuel_Rules!$A$6:$A$30,$E5883))*ISNUMBER(SEARCH(Fuel_Rules!$B$6:$B$30,$F5883))*(Fuel_Rules!$A$6:$A$30&lt;&gt;"")))&gt;0,"Plug-in hybrid",IF($G5883="Diesel","Diesel","Gasoline"))</f>
        <v>Gasoline</v>
      </c>
    </row>
    <row r="5884" spans="1:15" ht="15" customHeight="1" x14ac:dyDescent="0.25">
      <c r="A5884" s="1">
        <v>2022</v>
      </c>
      <c r="B5884" s="1" t="s">
        <v>7830</v>
      </c>
      <c r="C5884" s="1" t="s">
        <v>1653</v>
      </c>
      <c r="D5884" s="1" t="s">
        <v>8282</v>
      </c>
      <c r="E5884" s="1" t="s">
        <v>1588</v>
      </c>
      <c r="F5884" s="1" t="s">
        <v>1655</v>
      </c>
      <c r="G5884" s="1" t="s">
        <v>103</v>
      </c>
      <c r="H5884" s="1" t="s">
        <v>437</v>
      </c>
      <c r="I5884" s="1">
        <v>1.3</v>
      </c>
      <c r="J5884" s="1">
        <v>2023</v>
      </c>
      <c r="K5884" s="1">
        <v>222828</v>
      </c>
      <c r="L5884" s="1">
        <v>0</v>
      </c>
      <c r="M5884" s="1">
        <f t="array" ref="M5884">SUMPRODUCT(MAX(ISNUMBER(SEARCH('Class Rules'!$B$6:$B$85,$E5884))*ISNUMBER(SEARCH('Class Rules'!$C$6:$C$85,$F5884))*'Class Rules'!$A$6:$A$85))</f>
        <v>0</v>
      </c>
      <c r="N5884" s="1" t="str">
        <f t="array" ref="N5884">IF($M5884=0,'Class Rules'!$D$3,INDEX('Class Rules'!$D$6:$D$85,MATCH($M5884,'Class Rules'!$A$6:$A$85,0)))</f>
        <v>Passenger LDV</v>
      </c>
      <c r="O5884" s="1" t="str">
        <f t="array" ref="O5884">IF(SUMPRODUCT(MAX(ISNUMBER(SEARCH(Fuel_Rules!$A$6:$A$30,$E5884))*ISNUMBER(SEARCH(Fuel_Rules!$B$6:$B$30,$F5884))*(Fuel_Rules!$A$6:$A$30&lt;&gt;"")))&gt;0,"Plug-in hybrid",IF($G5884="Diesel","Diesel","Gasoline"))</f>
        <v>Gasoline</v>
      </c>
    </row>
    <row r="5885" spans="1:15" ht="15" customHeight="1" x14ac:dyDescent="0.25">
      <c r="A5885" s="1">
        <v>2022</v>
      </c>
      <c r="B5885" s="1" t="s">
        <v>7830</v>
      </c>
      <c r="C5885" s="1" t="s">
        <v>1656</v>
      </c>
      <c r="D5885" s="1" t="s">
        <v>8283</v>
      </c>
      <c r="E5885" s="1" t="s">
        <v>1588</v>
      </c>
      <c r="F5885" s="1" t="s">
        <v>1658</v>
      </c>
      <c r="G5885" s="1" t="s">
        <v>105</v>
      </c>
      <c r="H5885" s="1" t="s">
        <v>437</v>
      </c>
      <c r="I5885" s="1">
        <v>2</v>
      </c>
      <c r="J5885" s="1">
        <v>2023</v>
      </c>
      <c r="K5885" s="1">
        <v>227965</v>
      </c>
      <c r="L5885" s="1">
        <v>0</v>
      </c>
      <c r="M5885" s="1">
        <f t="array" ref="M5885">SUMPRODUCT(MAX(ISNUMBER(SEARCH('Class Rules'!$B$6:$B$85,$E5885))*ISNUMBER(SEARCH('Class Rules'!$C$6:$C$85,$F5885))*'Class Rules'!$A$6:$A$85))</f>
        <v>0</v>
      </c>
      <c r="N5885" s="1" t="str">
        <f t="array" ref="N5885">IF($M5885=0,'Class Rules'!$D$3,INDEX('Class Rules'!$D$6:$D$85,MATCH($M5885,'Class Rules'!$A$6:$A$85,0)))</f>
        <v>Passenger LDV</v>
      </c>
      <c r="O5885" s="1" t="str">
        <f t="array" ref="O5885">IF(SUMPRODUCT(MAX(ISNUMBER(SEARCH(Fuel_Rules!$A$6:$A$30,$E5885))*ISNUMBER(SEARCH(Fuel_Rules!$B$6:$B$30,$F5885))*(Fuel_Rules!$A$6:$A$30&lt;&gt;"")))&gt;0,"Plug-in hybrid",IF($G5885="Diesel","Diesel","Gasoline"))</f>
        <v>Diesel</v>
      </c>
    </row>
    <row r="5886" spans="1:15" ht="15" customHeight="1" x14ac:dyDescent="0.25">
      <c r="A5886" s="1">
        <v>2022</v>
      </c>
      <c r="B5886" s="1" t="s">
        <v>7830</v>
      </c>
      <c r="C5886" s="1" t="s">
        <v>1659</v>
      </c>
      <c r="D5886" s="1" t="s">
        <v>8284</v>
      </c>
      <c r="E5886" s="1" t="s">
        <v>1588</v>
      </c>
      <c r="F5886" s="1" t="s">
        <v>1661</v>
      </c>
      <c r="G5886" s="1" t="s">
        <v>105</v>
      </c>
      <c r="H5886" s="1" t="s">
        <v>437</v>
      </c>
      <c r="I5886" s="1">
        <v>2</v>
      </c>
      <c r="J5886" s="1">
        <v>2023</v>
      </c>
      <c r="K5886" s="1">
        <v>228541</v>
      </c>
      <c r="L5886" s="1">
        <v>0</v>
      </c>
      <c r="M5886" s="1">
        <f t="array" ref="M5886">SUMPRODUCT(MAX(ISNUMBER(SEARCH('Class Rules'!$B$6:$B$85,$E5886))*ISNUMBER(SEARCH('Class Rules'!$C$6:$C$85,$F5886))*'Class Rules'!$A$6:$A$85))</f>
        <v>0</v>
      </c>
      <c r="N5886" s="1" t="str">
        <f t="array" ref="N5886">IF($M5886=0,'Class Rules'!$D$3,INDEX('Class Rules'!$D$6:$D$85,MATCH($M5886,'Class Rules'!$A$6:$A$85,0)))</f>
        <v>Passenger LDV</v>
      </c>
      <c r="O5886" s="1" t="str">
        <f t="array" ref="O5886">IF(SUMPRODUCT(MAX(ISNUMBER(SEARCH(Fuel_Rules!$A$6:$A$30,$E5886))*ISNUMBER(SEARCH(Fuel_Rules!$B$6:$B$30,$F5886))*(Fuel_Rules!$A$6:$A$30&lt;&gt;"")))&gt;0,"Plug-in hybrid",IF($G5886="Diesel","Diesel","Gasoline"))</f>
        <v>Diesel</v>
      </c>
    </row>
    <row r="5887" spans="1:15" ht="15" customHeight="1" x14ac:dyDescent="0.25">
      <c r="A5887" s="1">
        <v>2022</v>
      </c>
      <c r="B5887" s="1" t="s">
        <v>7830</v>
      </c>
      <c r="C5887" s="1" t="s">
        <v>1662</v>
      </c>
      <c r="D5887" s="1" t="s">
        <v>8285</v>
      </c>
      <c r="E5887" s="1" t="s">
        <v>1588</v>
      </c>
      <c r="F5887" s="1" t="s">
        <v>1664</v>
      </c>
      <c r="G5887" s="1" t="s">
        <v>105</v>
      </c>
      <c r="H5887" s="1" t="s">
        <v>437</v>
      </c>
      <c r="I5887" s="1">
        <v>2</v>
      </c>
      <c r="J5887" s="1">
        <v>2023</v>
      </c>
      <c r="K5887" s="1">
        <v>249260</v>
      </c>
      <c r="L5887" s="1">
        <v>0</v>
      </c>
      <c r="M5887" s="1">
        <f t="array" ref="M5887">SUMPRODUCT(MAX(ISNUMBER(SEARCH('Class Rules'!$B$6:$B$85,$E5887))*ISNUMBER(SEARCH('Class Rules'!$C$6:$C$85,$F5887))*'Class Rules'!$A$6:$A$85))</f>
        <v>0</v>
      </c>
      <c r="N5887" s="1" t="str">
        <f t="array" ref="N5887">IF($M5887=0,'Class Rules'!$D$3,INDEX('Class Rules'!$D$6:$D$85,MATCH($M5887,'Class Rules'!$A$6:$A$85,0)))</f>
        <v>Passenger LDV</v>
      </c>
      <c r="O5887" s="1" t="str">
        <f t="array" ref="O5887">IF(SUMPRODUCT(MAX(ISNUMBER(SEARCH(Fuel_Rules!$A$6:$A$30,$E5887))*ISNUMBER(SEARCH(Fuel_Rules!$B$6:$B$30,$F5887))*(Fuel_Rules!$A$6:$A$30&lt;&gt;"")))&gt;0,"Plug-in hybrid",IF($G5887="Diesel","Diesel","Gasoline"))</f>
        <v>Diesel</v>
      </c>
    </row>
    <row r="5888" spans="1:15" ht="15" customHeight="1" x14ac:dyDescent="0.25">
      <c r="A5888" s="1">
        <v>2022</v>
      </c>
      <c r="B5888" s="1" t="s">
        <v>7830</v>
      </c>
      <c r="C5888" s="1" t="s">
        <v>1665</v>
      </c>
      <c r="D5888" s="1" t="s">
        <v>8286</v>
      </c>
      <c r="E5888" s="1" t="s">
        <v>1588</v>
      </c>
      <c r="F5888" s="1" t="s">
        <v>1667</v>
      </c>
      <c r="G5888" s="1" t="s">
        <v>105</v>
      </c>
      <c r="H5888" s="1" t="s">
        <v>437</v>
      </c>
      <c r="I5888" s="1">
        <v>2</v>
      </c>
      <c r="J5888" s="1">
        <v>2023</v>
      </c>
      <c r="K5888" s="1">
        <v>248697</v>
      </c>
      <c r="L5888" s="1">
        <v>0</v>
      </c>
      <c r="M5888" s="1">
        <f t="array" ref="M5888">SUMPRODUCT(MAX(ISNUMBER(SEARCH('Class Rules'!$B$6:$B$85,$E5888))*ISNUMBER(SEARCH('Class Rules'!$C$6:$C$85,$F5888))*'Class Rules'!$A$6:$A$85))</f>
        <v>0</v>
      </c>
      <c r="N5888" s="1" t="str">
        <f t="array" ref="N5888">IF($M5888=0,'Class Rules'!$D$3,INDEX('Class Rules'!$D$6:$D$85,MATCH($M5888,'Class Rules'!$A$6:$A$85,0)))</f>
        <v>Passenger LDV</v>
      </c>
      <c r="O5888" s="1" t="str">
        <f t="array" ref="O5888">IF(SUMPRODUCT(MAX(ISNUMBER(SEARCH(Fuel_Rules!$A$6:$A$30,$E5888))*ISNUMBER(SEARCH(Fuel_Rules!$B$6:$B$30,$F5888))*(Fuel_Rules!$A$6:$A$30&lt;&gt;"")))&gt;0,"Plug-in hybrid",IF($G5888="Diesel","Diesel","Gasoline"))</f>
        <v>Diesel</v>
      </c>
    </row>
    <row r="5889" spans="1:15" ht="15" customHeight="1" x14ac:dyDescent="0.25">
      <c r="A5889" s="1">
        <v>2022</v>
      </c>
      <c r="B5889" s="1" t="s">
        <v>7830</v>
      </c>
      <c r="C5889" s="1" t="s">
        <v>1668</v>
      </c>
      <c r="D5889" s="1" t="s">
        <v>8287</v>
      </c>
      <c r="E5889" s="1" t="s">
        <v>1588</v>
      </c>
      <c r="F5889" s="1" t="s">
        <v>1670</v>
      </c>
      <c r="G5889" s="1" t="s">
        <v>103</v>
      </c>
      <c r="H5889" s="1" t="s">
        <v>298</v>
      </c>
      <c r="I5889" s="1">
        <v>2</v>
      </c>
      <c r="J5889" s="1">
        <v>2023</v>
      </c>
      <c r="K5889" s="1">
        <v>397218</v>
      </c>
      <c r="L5889" s="1">
        <v>0</v>
      </c>
      <c r="M5889" s="1">
        <f t="array" ref="M5889">SUMPRODUCT(MAX(ISNUMBER(SEARCH('Class Rules'!$B$6:$B$85,$E5889))*ISNUMBER(SEARCH('Class Rules'!$C$6:$C$85,$F5889))*'Class Rules'!$A$6:$A$85))</f>
        <v>0</v>
      </c>
      <c r="N5889" s="1" t="str">
        <f t="array" ref="N5889">IF($M5889=0,'Class Rules'!$D$3,INDEX('Class Rules'!$D$6:$D$85,MATCH($M5889,'Class Rules'!$A$6:$A$85,0)))</f>
        <v>Passenger LDV</v>
      </c>
      <c r="O5889" s="1" t="str">
        <f t="array" ref="O5889">IF(SUMPRODUCT(MAX(ISNUMBER(SEARCH(Fuel_Rules!$A$6:$A$30,$E5889))*ISNUMBER(SEARCH(Fuel_Rules!$B$6:$B$30,$F5889))*(Fuel_Rules!$A$6:$A$30&lt;&gt;"")))&gt;0,"Plug-in hybrid",IF($G5889="Diesel","Diesel","Gasoline"))</f>
        <v>Gasoline</v>
      </c>
    </row>
    <row r="5890" spans="1:15" ht="15" customHeight="1" x14ac:dyDescent="0.25">
      <c r="A5890" s="1">
        <v>2022</v>
      </c>
      <c r="B5890" s="1" t="s">
        <v>7830</v>
      </c>
      <c r="C5890" s="1" t="s">
        <v>1671</v>
      </c>
      <c r="D5890" s="1" t="s">
        <v>8288</v>
      </c>
      <c r="E5890" s="1" t="s">
        <v>1588</v>
      </c>
      <c r="F5890" s="1" t="s">
        <v>1673</v>
      </c>
      <c r="G5890" s="1" t="s">
        <v>105</v>
      </c>
      <c r="H5890" s="1" t="s">
        <v>437</v>
      </c>
      <c r="I5890" s="1">
        <v>2</v>
      </c>
      <c r="J5890" s="1">
        <v>2023</v>
      </c>
      <c r="K5890" s="1">
        <v>286966</v>
      </c>
      <c r="L5890" s="1">
        <v>0</v>
      </c>
      <c r="M5890" s="1">
        <f t="array" ref="M5890">SUMPRODUCT(MAX(ISNUMBER(SEARCH('Class Rules'!$B$6:$B$85,$E5890))*ISNUMBER(SEARCH('Class Rules'!$C$6:$C$85,$F5890))*'Class Rules'!$A$6:$A$85))</f>
        <v>0</v>
      </c>
      <c r="N5890" s="1" t="str">
        <f t="array" ref="N5890">IF($M5890=0,'Class Rules'!$D$3,INDEX('Class Rules'!$D$6:$D$85,MATCH($M5890,'Class Rules'!$A$6:$A$85,0)))</f>
        <v>Passenger LDV</v>
      </c>
      <c r="O5890" s="1" t="str">
        <f t="array" ref="O5890">IF(SUMPRODUCT(MAX(ISNUMBER(SEARCH(Fuel_Rules!$A$6:$A$30,$E5890))*ISNUMBER(SEARCH(Fuel_Rules!$B$6:$B$30,$F5890))*(Fuel_Rules!$A$6:$A$30&lt;&gt;"")))&gt;0,"Plug-in hybrid",IF($G5890="Diesel","Diesel","Gasoline"))</f>
        <v>Diesel</v>
      </c>
    </row>
    <row r="5891" spans="1:15" ht="15" customHeight="1" x14ac:dyDescent="0.25">
      <c r="A5891" s="1">
        <v>2022</v>
      </c>
      <c r="B5891" s="1" t="s">
        <v>7830</v>
      </c>
      <c r="C5891" s="1" t="s">
        <v>1674</v>
      </c>
      <c r="D5891" s="1" t="s">
        <v>8289</v>
      </c>
      <c r="E5891" s="1" t="s">
        <v>1588</v>
      </c>
      <c r="F5891" s="1" t="s">
        <v>1676</v>
      </c>
      <c r="G5891" s="1" t="s">
        <v>103</v>
      </c>
      <c r="H5891" s="1" t="s">
        <v>437</v>
      </c>
      <c r="I5891" s="1">
        <v>1.3</v>
      </c>
      <c r="J5891" s="1">
        <v>2023</v>
      </c>
      <c r="K5891" s="1">
        <v>231531</v>
      </c>
      <c r="L5891" s="1">
        <v>0</v>
      </c>
      <c r="M5891" s="1">
        <f t="array" ref="M5891">SUMPRODUCT(MAX(ISNUMBER(SEARCH('Class Rules'!$B$6:$B$85,$E5891))*ISNUMBER(SEARCH('Class Rules'!$C$6:$C$85,$F5891))*'Class Rules'!$A$6:$A$85))</f>
        <v>0</v>
      </c>
      <c r="N5891" s="1" t="str">
        <f t="array" ref="N5891">IF($M5891=0,'Class Rules'!$D$3,INDEX('Class Rules'!$D$6:$D$85,MATCH($M5891,'Class Rules'!$A$6:$A$85,0)))</f>
        <v>Passenger LDV</v>
      </c>
      <c r="O5891" s="1" t="str">
        <f t="array" ref="O5891">IF(SUMPRODUCT(MAX(ISNUMBER(SEARCH(Fuel_Rules!$A$6:$A$30,$E5891))*ISNUMBER(SEARCH(Fuel_Rules!$B$6:$B$30,$F5891))*(Fuel_Rules!$A$6:$A$30&lt;&gt;"")))&gt;0,"Plug-in hybrid",IF($G5891="Diesel","Diesel","Gasoline"))</f>
        <v>Gasoline</v>
      </c>
    </row>
    <row r="5892" spans="1:15" ht="15" customHeight="1" x14ac:dyDescent="0.25">
      <c r="A5892" s="1">
        <v>2022</v>
      </c>
      <c r="B5892" s="1" t="s">
        <v>7830</v>
      </c>
      <c r="C5892" s="1" t="s">
        <v>1677</v>
      </c>
      <c r="D5892" s="1" t="s">
        <v>8290</v>
      </c>
      <c r="E5892" s="1" t="s">
        <v>1588</v>
      </c>
      <c r="F5892" s="1" t="s">
        <v>1679</v>
      </c>
      <c r="G5892" s="1" t="s">
        <v>103</v>
      </c>
      <c r="H5892" s="1" t="s">
        <v>437</v>
      </c>
      <c r="I5892" s="1">
        <v>1.3</v>
      </c>
      <c r="J5892" s="1">
        <v>2023</v>
      </c>
      <c r="K5892" s="1">
        <v>260608</v>
      </c>
      <c r="L5892" s="1">
        <v>0</v>
      </c>
      <c r="M5892" s="1">
        <f t="array" ref="M5892">SUMPRODUCT(MAX(ISNUMBER(SEARCH('Class Rules'!$B$6:$B$85,$E5892))*ISNUMBER(SEARCH('Class Rules'!$C$6:$C$85,$F5892))*'Class Rules'!$A$6:$A$85))</f>
        <v>0</v>
      </c>
      <c r="N5892" s="1" t="str">
        <f t="array" ref="N5892">IF($M5892=0,'Class Rules'!$D$3,INDEX('Class Rules'!$D$6:$D$85,MATCH($M5892,'Class Rules'!$A$6:$A$85,0)))</f>
        <v>Passenger LDV</v>
      </c>
      <c r="O5892" s="1" t="str">
        <f t="array" ref="O5892">IF(SUMPRODUCT(MAX(ISNUMBER(SEARCH(Fuel_Rules!$A$6:$A$30,$E5892))*ISNUMBER(SEARCH(Fuel_Rules!$B$6:$B$30,$F5892))*(Fuel_Rules!$A$6:$A$30&lt;&gt;"")))&gt;0,"Plug-in hybrid",IF($G5892="Diesel","Diesel","Gasoline"))</f>
        <v>Gasoline</v>
      </c>
    </row>
    <row r="5893" spans="1:15" ht="15" customHeight="1" x14ac:dyDescent="0.25">
      <c r="A5893" s="1">
        <v>2022</v>
      </c>
      <c r="B5893" s="1" t="s">
        <v>7830</v>
      </c>
      <c r="C5893" s="1" t="s">
        <v>1680</v>
      </c>
      <c r="D5893" s="1" t="s">
        <v>8291</v>
      </c>
      <c r="E5893" s="1" t="s">
        <v>1588</v>
      </c>
      <c r="F5893" s="1" t="s">
        <v>1682</v>
      </c>
      <c r="G5893" s="1" t="s">
        <v>105</v>
      </c>
      <c r="H5893" s="1" t="s">
        <v>437</v>
      </c>
      <c r="I5893" s="1">
        <v>2</v>
      </c>
      <c r="J5893" s="1">
        <v>2023</v>
      </c>
      <c r="K5893" s="1">
        <v>317105</v>
      </c>
      <c r="L5893" s="1">
        <v>0</v>
      </c>
      <c r="M5893" s="1">
        <f t="array" ref="M5893">SUMPRODUCT(MAX(ISNUMBER(SEARCH('Class Rules'!$B$6:$B$85,$E5893))*ISNUMBER(SEARCH('Class Rules'!$C$6:$C$85,$F5893))*'Class Rules'!$A$6:$A$85))</f>
        <v>0</v>
      </c>
      <c r="N5893" s="1" t="str">
        <f t="array" ref="N5893">IF($M5893=0,'Class Rules'!$D$3,INDEX('Class Rules'!$D$6:$D$85,MATCH($M5893,'Class Rules'!$A$6:$A$85,0)))</f>
        <v>Passenger LDV</v>
      </c>
      <c r="O5893" s="1" t="str">
        <f t="array" ref="O5893">IF(SUMPRODUCT(MAX(ISNUMBER(SEARCH(Fuel_Rules!$A$6:$A$30,$E5893))*ISNUMBER(SEARCH(Fuel_Rules!$B$6:$B$30,$F5893))*(Fuel_Rules!$A$6:$A$30&lt;&gt;"")))&gt;0,"Plug-in hybrid",IF($G5893="Diesel","Diesel","Gasoline"))</f>
        <v>Diesel</v>
      </c>
    </row>
    <row r="5894" spans="1:15" ht="15" customHeight="1" x14ac:dyDescent="0.25">
      <c r="A5894" s="1">
        <v>2022</v>
      </c>
      <c r="B5894" s="1" t="s">
        <v>7830</v>
      </c>
      <c r="C5894" s="1" t="s">
        <v>1683</v>
      </c>
      <c r="D5894" s="1" t="s">
        <v>8292</v>
      </c>
      <c r="E5894" s="1" t="s">
        <v>1588</v>
      </c>
      <c r="F5894" s="1" t="s">
        <v>1685</v>
      </c>
      <c r="G5894" s="1" t="s">
        <v>105</v>
      </c>
      <c r="H5894" s="1" t="s">
        <v>437</v>
      </c>
      <c r="I5894" s="1">
        <v>3</v>
      </c>
      <c r="J5894" s="1">
        <v>2023</v>
      </c>
      <c r="K5894" s="1">
        <v>497811</v>
      </c>
      <c r="L5894" s="1">
        <v>0</v>
      </c>
      <c r="M5894" s="1">
        <f t="array" ref="M5894">SUMPRODUCT(MAX(ISNUMBER(SEARCH('Class Rules'!$B$6:$B$85,$E5894))*ISNUMBER(SEARCH('Class Rules'!$C$6:$C$85,$F5894))*'Class Rules'!$A$6:$A$85))</f>
        <v>0</v>
      </c>
      <c r="N5894" s="1" t="str">
        <f t="array" ref="N5894">IF($M5894=0,'Class Rules'!$D$3,INDEX('Class Rules'!$D$6:$D$85,MATCH($M5894,'Class Rules'!$A$6:$A$85,0)))</f>
        <v>Passenger LDV</v>
      </c>
      <c r="O5894" s="1" t="str">
        <f t="array" ref="O5894">IF(SUMPRODUCT(MAX(ISNUMBER(SEARCH(Fuel_Rules!$A$6:$A$30,$E5894))*ISNUMBER(SEARCH(Fuel_Rules!$B$6:$B$30,$F5894))*(Fuel_Rules!$A$6:$A$30&lt;&gt;"")))&gt;0,"Plug-in hybrid",IF($G5894="Diesel","Diesel","Gasoline"))</f>
        <v>Diesel</v>
      </c>
    </row>
    <row r="5895" spans="1:15" ht="15" customHeight="1" x14ac:dyDescent="0.25">
      <c r="A5895" s="1">
        <v>2022</v>
      </c>
      <c r="B5895" s="1" t="s">
        <v>7830</v>
      </c>
      <c r="C5895" s="1" t="s">
        <v>4648</v>
      </c>
      <c r="D5895" s="1" t="s">
        <v>8293</v>
      </c>
      <c r="E5895" s="1" t="s">
        <v>1588</v>
      </c>
      <c r="F5895" s="1" t="s">
        <v>4650</v>
      </c>
      <c r="G5895" s="1" t="s">
        <v>103</v>
      </c>
      <c r="H5895" s="1" t="s">
        <v>437</v>
      </c>
      <c r="I5895" s="1">
        <v>1.3</v>
      </c>
      <c r="J5895" s="1">
        <v>2023</v>
      </c>
      <c r="K5895" s="1">
        <v>132827</v>
      </c>
      <c r="L5895" s="1">
        <v>0</v>
      </c>
      <c r="M5895" s="1">
        <f t="array" ref="M5895">SUMPRODUCT(MAX(ISNUMBER(SEARCH('Class Rules'!$B$6:$B$85,$E5895))*ISNUMBER(SEARCH('Class Rules'!$C$6:$C$85,$F5895))*'Class Rules'!$A$6:$A$85))</f>
        <v>0</v>
      </c>
      <c r="N5895" s="1" t="str">
        <f t="array" ref="N5895">IF($M5895=0,'Class Rules'!$D$3,INDEX('Class Rules'!$D$6:$D$85,MATCH($M5895,'Class Rules'!$A$6:$A$85,0)))</f>
        <v>Passenger LDV</v>
      </c>
      <c r="O5895" s="1" t="str">
        <f t="array" ref="O5895">IF(SUMPRODUCT(MAX(ISNUMBER(SEARCH(Fuel_Rules!$A$6:$A$30,$E5895))*ISNUMBER(SEARCH(Fuel_Rules!$B$6:$B$30,$F5895))*(Fuel_Rules!$A$6:$A$30&lt;&gt;"")))&gt;0,"Plug-in hybrid",IF($G5895="Diesel","Diesel","Gasoline"))</f>
        <v>Gasoline</v>
      </c>
    </row>
    <row r="5896" spans="1:15" ht="15" customHeight="1" x14ac:dyDescent="0.25">
      <c r="A5896" s="1">
        <v>2022</v>
      </c>
      <c r="B5896" s="1" t="s">
        <v>7830</v>
      </c>
      <c r="C5896" s="1" t="s">
        <v>4651</v>
      </c>
      <c r="D5896" s="1" t="s">
        <v>8294</v>
      </c>
      <c r="E5896" s="1" t="s">
        <v>1588</v>
      </c>
      <c r="F5896" s="1" t="s">
        <v>4653</v>
      </c>
      <c r="G5896" s="1" t="s">
        <v>103</v>
      </c>
      <c r="H5896" s="1" t="s">
        <v>437</v>
      </c>
      <c r="I5896" s="1">
        <v>1.3</v>
      </c>
      <c r="J5896" s="1">
        <v>2023</v>
      </c>
      <c r="K5896" s="1">
        <v>175594</v>
      </c>
      <c r="L5896" s="1">
        <v>0</v>
      </c>
      <c r="M5896" s="1">
        <f t="array" ref="M5896">SUMPRODUCT(MAX(ISNUMBER(SEARCH('Class Rules'!$B$6:$B$85,$E5896))*ISNUMBER(SEARCH('Class Rules'!$C$6:$C$85,$F5896))*'Class Rules'!$A$6:$A$85))</f>
        <v>0</v>
      </c>
      <c r="N5896" s="1" t="str">
        <f t="array" ref="N5896">IF($M5896=0,'Class Rules'!$D$3,INDEX('Class Rules'!$D$6:$D$85,MATCH($M5896,'Class Rules'!$A$6:$A$85,0)))</f>
        <v>Passenger LDV</v>
      </c>
      <c r="O5896" s="1" t="str">
        <f t="array" ref="O5896">IF(SUMPRODUCT(MAX(ISNUMBER(SEARCH(Fuel_Rules!$A$6:$A$30,$E5896))*ISNUMBER(SEARCH(Fuel_Rules!$B$6:$B$30,$F5896))*(Fuel_Rules!$A$6:$A$30&lt;&gt;"")))&gt;0,"Plug-in hybrid",IF($G5896="Diesel","Diesel","Gasoline"))</f>
        <v>Gasoline</v>
      </c>
    </row>
    <row r="5897" spans="1:15" ht="15" customHeight="1" x14ac:dyDescent="0.25">
      <c r="A5897" s="1">
        <v>2022</v>
      </c>
      <c r="B5897" s="1" t="s">
        <v>7830</v>
      </c>
      <c r="C5897" s="1" t="s">
        <v>4654</v>
      </c>
      <c r="D5897" s="1" t="s">
        <v>8295</v>
      </c>
      <c r="E5897" s="1" t="s">
        <v>1588</v>
      </c>
      <c r="F5897" s="1" t="s">
        <v>4656</v>
      </c>
      <c r="G5897" s="1" t="s">
        <v>103</v>
      </c>
      <c r="H5897" s="1" t="s">
        <v>437</v>
      </c>
      <c r="I5897" s="1">
        <v>1.3</v>
      </c>
      <c r="J5897" s="1">
        <v>2023</v>
      </c>
      <c r="K5897" s="1">
        <v>174725</v>
      </c>
      <c r="L5897" s="1">
        <v>0</v>
      </c>
      <c r="M5897" s="1">
        <f t="array" ref="M5897">SUMPRODUCT(MAX(ISNUMBER(SEARCH('Class Rules'!$B$6:$B$85,$E5897))*ISNUMBER(SEARCH('Class Rules'!$C$6:$C$85,$F5897))*'Class Rules'!$A$6:$A$85))</f>
        <v>0</v>
      </c>
      <c r="N5897" s="1" t="str">
        <f t="array" ref="N5897">IF($M5897=0,'Class Rules'!$D$3,INDEX('Class Rules'!$D$6:$D$85,MATCH($M5897,'Class Rules'!$A$6:$A$85,0)))</f>
        <v>Passenger LDV</v>
      </c>
      <c r="O5897" s="1" t="str">
        <f t="array" ref="O5897">IF(SUMPRODUCT(MAX(ISNUMBER(SEARCH(Fuel_Rules!$A$6:$A$30,$E5897))*ISNUMBER(SEARCH(Fuel_Rules!$B$6:$B$30,$F5897))*(Fuel_Rules!$A$6:$A$30&lt;&gt;"")))&gt;0,"Plug-in hybrid",IF($G5897="Diesel","Diesel","Gasoline"))</f>
        <v>Gasoline</v>
      </c>
    </row>
    <row r="5898" spans="1:15" ht="15" customHeight="1" x14ac:dyDescent="0.25">
      <c r="A5898" s="1">
        <v>2022</v>
      </c>
      <c r="B5898" s="1" t="s">
        <v>7830</v>
      </c>
      <c r="C5898" s="1" t="s">
        <v>4657</v>
      </c>
      <c r="D5898" s="1" t="s">
        <v>8296</v>
      </c>
      <c r="E5898" s="1" t="s">
        <v>1588</v>
      </c>
      <c r="F5898" s="1" t="s">
        <v>4659</v>
      </c>
      <c r="G5898" s="1" t="s">
        <v>103</v>
      </c>
      <c r="H5898" s="1" t="s">
        <v>437</v>
      </c>
      <c r="I5898" s="1">
        <v>1.3</v>
      </c>
      <c r="J5898" s="1">
        <v>2023</v>
      </c>
      <c r="K5898" s="1">
        <v>145925</v>
      </c>
      <c r="L5898" s="1">
        <v>0</v>
      </c>
      <c r="M5898" s="1">
        <f t="array" ref="M5898">SUMPRODUCT(MAX(ISNUMBER(SEARCH('Class Rules'!$B$6:$B$85,$E5898))*ISNUMBER(SEARCH('Class Rules'!$C$6:$C$85,$F5898))*'Class Rules'!$A$6:$A$85))</f>
        <v>0</v>
      </c>
      <c r="N5898" s="1" t="str">
        <f t="array" ref="N5898">IF($M5898=0,'Class Rules'!$D$3,INDEX('Class Rules'!$D$6:$D$85,MATCH($M5898,'Class Rules'!$A$6:$A$85,0)))</f>
        <v>Passenger LDV</v>
      </c>
      <c r="O5898" s="1" t="str">
        <f t="array" ref="O5898">IF(SUMPRODUCT(MAX(ISNUMBER(SEARCH(Fuel_Rules!$A$6:$A$30,$E5898))*ISNUMBER(SEARCH(Fuel_Rules!$B$6:$B$30,$F5898))*(Fuel_Rules!$A$6:$A$30&lt;&gt;"")))&gt;0,"Plug-in hybrid",IF($G5898="Diesel","Diesel","Gasoline"))</f>
        <v>Gasoline</v>
      </c>
    </row>
    <row r="5899" spans="1:15" ht="15" customHeight="1" x14ac:dyDescent="0.25">
      <c r="A5899" s="1">
        <v>2022</v>
      </c>
      <c r="B5899" s="1" t="s">
        <v>7830</v>
      </c>
      <c r="C5899" s="1" t="s">
        <v>6440</v>
      </c>
      <c r="D5899" s="1" t="s">
        <v>8297</v>
      </c>
      <c r="E5899" s="1" t="s">
        <v>1588</v>
      </c>
      <c r="F5899" s="1" t="s">
        <v>6442</v>
      </c>
      <c r="G5899" s="1" t="s">
        <v>103</v>
      </c>
      <c r="H5899" s="1" t="s">
        <v>437</v>
      </c>
      <c r="I5899" s="1">
        <v>1.3</v>
      </c>
      <c r="J5899" s="1">
        <v>2023</v>
      </c>
      <c r="K5899" s="1">
        <v>360630</v>
      </c>
      <c r="L5899" s="1">
        <v>0</v>
      </c>
      <c r="M5899" s="1">
        <f t="array" ref="M5899">SUMPRODUCT(MAX(ISNUMBER(SEARCH('Class Rules'!$B$6:$B$85,$E5899))*ISNUMBER(SEARCH('Class Rules'!$C$6:$C$85,$F5899))*'Class Rules'!$A$6:$A$85))</f>
        <v>0</v>
      </c>
      <c r="N5899" s="1" t="str">
        <f t="array" ref="N5899">IF($M5899=0,'Class Rules'!$D$3,INDEX('Class Rules'!$D$6:$D$85,MATCH($M5899,'Class Rules'!$A$6:$A$85,0)))</f>
        <v>Passenger LDV</v>
      </c>
      <c r="O5899" s="1" t="str">
        <f t="array" ref="O5899">IF(SUMPRODUCT(MAX(ISNUMBER(SEARCH(Fuel_Rules!$A$6:$A$30,$E5899))*ISNUMBER(SEARCH(Fuel_Rules!$B$6:$B$30,$F5899))*(Fuel_Rules!$A$6:$A$30&lt;&gt;"")))&gt;0,"Plug-in hybrid",IF($G5899="Diesel","Diesel","Gasoline"))</f>
        <v>Plug-in hybrid</v>
      </c>
    </row>
    <row r="5900" spans="1:15" ht="15" customHeight="1" x14ac:dyDescent="0.25">
      <c r="A5900" s="1">
        <v>2022</v>
      </c>
      <c r="B5900" s="1" t="s">
        <v>7830</v>
      </c>
      <c r="C5900" s="1" t="s">
        <v>1686</v>
      </c>
      <c r="D5900" s="1" t="s">
        <v>8298</v>
      </c>
      <c r="E5900" s="1" t="s">
        <v>1688</v>
      </c>
      <c r="F5900" s="1" t="s">
        <v>1689</v>
      </c>
      <c r="G5900" s="1" t="s">
        <v>105</v>
      </c>
      <c r="H5900" s="1" t="s">
        <v>298</v>
      </c>
      <c r="I5900" s="1">
        <v>2.5</v>
      </c>
      <c r="J5900" s="1">
        <v>2023</v>
      </c>
      <c r="K5900" s="1">
        <v>147600</v>
      </c>
      <c r="L5900" s="1">
        <v>0</v>
      </c>
      <c r="M5900" s="1">
        <f t="array" ref="M5900">SUMPRODUCT(MAX(ISNUMBER(SEARCH('Class Rules'!$B$6:$B$85,$E5900))*ISNUMBER(SEARCH('Class Rules'!$C$6:$C$85,$F5900))*'Class Rules'!$A$6:$A$85))</f>
        <v>32</v>
      </c>
      <c r="N5900" s="1" t="str">
        <f t="array" ref="N5900">IF($M5900=0,'Class Rules'!$D$3,INDEX('Class Rules'!$D$6:$D$85,MATCH($M5900,'Class Rules'!$A$6:$A$85,0)))</f>
        <v>Freight LDV</v>
      </c>
      <c r="O5900" s="1" t="str">
        <f t="array" ref="O5900">IF(SUMPRODUCT(MAX(ISNUMBER(SEARCH(Fuel_Rules!$A$6:$A$30,$E5900))*ISNUMBER(SEARCH(Fuel_Rules!$B$6:$B$30,$F5900))*(Fuel_Rules!$A$6:$A$30&lt;&gt;"")))&gt;0,"Plug-in hybrid",IF($G5900="Diesel","Diesel","Gasoline"))</f>
        <v>Diesel</v>
      </c>
    </row>
    <row r="5901" spans="1:15" ht="15" customHeight="1" x14ac:dyDescent="0.25">
      <c r="A5901" s="1">
        <v>2022</v>
      </c>
      <c r="B5901" s="1" t="s">
        <v>7830</v>
      </c>
      <c r="C5901" s="1" t="s">
        <v>1696</v>
      </c>
      <c r="D5901" s="1" t="s">
        <v>8299</v>
      </c>
      <c r="E5901" s="1" t="s">
        <v>1688</v>
      </c>
      <c r="F5901" s="1" t="s">
        <v>1698</v>
      </c>
      <c r="G5901" s="1" t="s">
        <v>103</v>
      </c>
      <c r="H5901" s="1" t="s">
        <v>437</v>
      </c>
      <c r="I5901" s="1">
        <v>2</v>
      </c>
      <c r="J5901" s="1">
        <v>2023</v>
      </c>
      <c r="K5901" s="1">
        <v>162230</v>
      </c>
      <c r="L5901" s="1">
        <v>0</v>
      </c>
      <c r="M5901" s="1">
        <f t="array" ref="M5901">SUMPRODUCT(MAX(ISNUMBER(SEARCH('Class Rules'!$B$6:$B$85,$E5901))*ISNUMBER(SEARCH('Class Rules'!$C$6:$C$85,$F5901))*'Class Rules'!$A$6:$A$85))</f>
        <v>0</v>
      </c>
      <c r="N5901" s="1" t="str">
        <f t="array" ref="N5901">IF($M5901=0,'Class Rules'!$D$3,INDEX('Class Rules'!$D$6:$D$85,MATCH($M5901,'Class Rules'!$A$6:$A$85,0)))</f>
        <v>Passenger LDV</v>
      </c>
      <c r="O5901" s="1" t="str">
        <f t="array" ref="O5901">IF(SUMPRODUCT(MAX(ISNUMBER(SEARCH(Fuel_Rules!$A$6:$A$30,$E5901))*ISNUMBER(SEARCH(Fuel_Rules!$B$6:$B$30,$F5901))*(Fuel_Rules!$A$6:$A$30&lt;&gt;"")))&gt;0,"Plug-in hybrid",IF($G5901="Diesel","Diesel","Gasoline"))</f>
        <v>Gasoline</v>
      </c>
    </row>
    <row r="5902" spans="1:15" ht="15" customHeight="1" x14ac:dyDescent="0.25">
      <c r="A5902" s="1">
        <v>2022</v>
      </c>
      <c r="B5902" s="1" t="s">
        <v>7830</v>
      </c>
      <c r="C5902" s="1" t="s">
        <v>1699</v>
      </c>
      <c r="D5902" s="1" t="s">
        <v>8300</v>
      </c>
      <c r="E5902" s="1" t="s">
        <v>1688</v>
      </c>
      <c r="F5902" s="1" t="s">
        <v>1701</v>
      </c>
      <c r="G5902" s="1" t="s">
        <v>103</v>
      </c>
      <c r="H5902" s="1" t="s">
        <v>437</v>
      </c>
      <c r="I5902" s="1">
        <v>2</v>
      </c>
      <c r="J5902" s="1">
        <v>2023</v>
      </c>
      <c r="K5902" s="1">
        <v>212682</v>
      </c>
      <c r="L5902" s="1">
        <v>0</v>
      </c>
      <c r="M5902" s="1">
        <f t="array" ref="M5902">SUMPRODUCT(MAX(ISNUMBER(SEARCH('Class Rules'!$B$6:$B$85,$E5902))*ISNUMBER(SEARCH('Class Rules'!$C$6:$C$85,$F5902))*'Class Rules'!$A$6:$A$85))</f>
        <v>0</v>
      </c>
      <c r="N5902" s="1" t="str">
        <f t="array" ref="N5902">IF($M5902=0,'Class Rules'!$D$3,INDEX('Class Rules'!$D$6:$D$85,MATCH($M5902,'Class Rules'!$A$6:$A$85,0)))</f>
        <v>Passenger LDV</v>
      </c>
      <c r="O5902" s="1" t="str">
        <f t="array" ref="O5902">IF(SUMPRODUCT(MAX(ISNUMBER(SEARCH(Fuel_Rules!$A$6:$A$30,$E5902))*ISNUMBER(SEARCH(Fuel_Rules!$B$6:$B$30,$F5902))*(Fuel_Rules!$A$6:$A$30&lt;&gt;"")))&gt;0,"Plug-in hybrid",IF($G5902="Diesel","Diesel","Gasoline"))</f>
        <v>Gasoline</v>
      </c>
    </row>
    <row r="5903" spans="1:15" ht="15" customHeight="1" x14ac:dyDescent="0.25">
      <c r="A5903" s="1">
        <v>2022</v>
      </c>
      <c r="B5903" s="1" t="s">
        <v>7830</v>
      </c>
      <c r="C5903" s="1" t="s">
        <v>1702</v>
      </c>
      <c r="D5903" s="1" t="s">
        <v>8301</v>
      </c>
      <c r="E5903" s="1" t="s">
        <v>1688</v>
      </c>
      <c r="F5903" s="1" t="s">
        <v>1704</v>
      </c>
      <c r="G5903" s="1" t="s">
        <v>103</v>
      </c>
      <c r="H5903" s="1" t="s">
        <v>437</v>
      </c>
      <c r="I5903" s="1">
        <v>3.5</v>
      </c>
      <c r="J5903" s="1">
        <v>2023</v>
      </c>
      <c r="K5903" s="1">
        <v>524162</v>
      </c>
      <c r="L5903" s="1">
        <v>0</v>
      </c>
      <c r="M5903" s="1">
        <f t="array" ref="M5903">SUMPRODUCT(MAX(ISNUMBER(SEARCH('Class Rules'!$B$6:$B$85,$E5903))*ISNUMBER(SEARCH('Class Rules'!$C$6:$C$85,$F5903))*'Class Rules'!$A$6:$A$85))</f>
        <v>0</v>
      </c>
      <c r="N5903" s="1" t="str">
        <f t="array" ref="N5903">IF($M5903=0,'Class Rules'!$D$3,INDEX('Class Rules'!$D$6:$D$85,MATCH($M5903,'Class Rules'!$A$6:$A$85,0)))</f>
        <v>Passenger LDV</v>
      </c>
      <c r="O5903" s="1" t="str">
        <f t="array" ref="O5903">IF(SUMPRODUCT(MAX(ISNUMBER(SEARCH(Fuel_Rules!$A$6:$A$30,$E5903))*ISNUMBER(SEARCH(Fuel_Rules!$B$6:$B$30,$F5903))*(Fuel_Rules!$A$6:$A$30&lt;&gt;"")))&gt;0,"Plug-in hybrid",IF($G5903="Diesel","Diesel","Gasoline"))</f>
        <v>Gasoline</v>
      </c>
    </row>
    <row r="5904" spans="1:15" ht="15" customHeight="1" x14ac:dyDescent="0.25">
      <c r="A5904" s="1">
        <v>2022</v>
      </c>
      <c r="B5904" s="1" t="s">
        <v>7830</v>
      </c>
      <c r="C5904" s="1" t="s">
        <v>1708</v>
      </c>
      <c r="D5904" s="1" t="s">
        <v>8302</v>
      </c>
      <c r="E5904" s="1" t="s">
        <v>1688</v>
      </c>
      <c r="F5904" s="1" t="s">
        <v>1710</v>
      </c>
      <c r="G5904" s="1" t="s">
        <v>103</v>
      </c>
      <c r="H5904" s="1" t="s">
        <v>437</v>
      </c>
      <c r="I5904" s="1">
        <v>3.3</v>
      </c>
      <c r="J5904" s="1">
        <v>2023</v>
      </c>
      <c r="K5904" s="1">
        <v>405023</v>
      </c>
      <c r="L5904" s="1">
        <v>0</v>
      </c>
      <c r="M5904" s="1">
        <f t="array" ref="M5904">SUMPRODUCT(MAX(ISNUMBER(SEARCH('Class Rules'!$B$6:$B$85,$E5904))*ISNUMBER(SEARCH('Class Rules'!$C$6:$C$85,$F5904))*'Class Rules'!$A$6:$A$85))</f>
        <v>0</v>
      </c>
      <c r="N5904" s="1" t="str">
        <f t="array" ref="N5904">IF($M5904=0,'Class Rules'!$D$3,INDEX('Class Rules'!$D$6:$D$85,MATCH($M5904,'Class Rules'!$A$6:$A$85,0)))</f>
        <v>Passenger LDV</v>
      </c>
      <c r="O5904" s="1" t="str">
        <f t="array" ref="O5904">IF(SUMPRODUCT(MAX(ISNUMBER(SEARCH(Fuel_Rules!$A$6:$A$30,$E5904))*ISNUMBER(SEARCH(Fuel_Rules!$B$6:$B$30,$F5904))*(Fuel_Rules!$A$6:$A$30&lt;&gt;"")))&gt;0,"Plug-in hybrid",IF($G5904="Diesel","Diesel","Gasoline"))</f>
        <v>Gasoline</v>
      </c>
    </row>
    <row r="5905" spans="1:15" ht="15" customHeight="1" x14ac:dyDescent="0.25">
      <c r="A5905" s="1">
        <v>2022</v>
      </c>
      <c r="B5905" s="1" t="s">
        <v>7830</v>
      </c>
      <c r="C5905" s="1" t="s">
        <v>1711</v>
      </c>
      <c r="D5905" s="1" t="s">
        <v>8303</v>
      </c>
      <c r="E5905" s="1" t="s">
        <v>1688</v>
      </c>
      <c r="F5905" s="1" t="s">
        <v>1713</v>
      </c>
      <c r="G5905" s="1" t="s">
        <v>103</v>
      </c>
      <c r="H5905" s="1" t="s">
        <v>437</v>
      </c>
      <c r="I5905" s="1">
        <v>2</v>
      </c>
      <c r="J5905" s="1">
        <v>2023</v>
      </c>
      <c r="K5905" s="1">
        <v>150100</v>
      </c>
      <c r="L5905" s="1">
        <v>0</v>
      </c>
      <c r="M5905" s="1">
        <f t="array" ref="M5905">SUMPRODUCT(MAX(ISNUMBER(SEARCH('Class Rules'!$B$6:$B$85,$E5905))*ISNUMBER(SEARCH('Class Rules'!$C$6:$C$85,$F5905))*'Class Rules'!$A$6:$A$85))</f>
        <v>0</v>
      </c>
      <c r="N5905" s="1" t="str">
        <f t="array" ref="N5905">IF($M5905=0,'Class Rules'!$D$3,INDEX('Class Rules'!$D$6:$D$85,MATCH($M5905,'Class Rules'!$A$6:$A$85,0)))</f>
        <v>Passenger LDV</v>
      </c>
      <c r="O5905" s="1" t="str">
        <f t="array" ref="O5905">IF(SUMPRODUCT(MAX(ISNUMBER(SEARCH(Fuel_Rules!$A$6:$A$30,$E5905))*ISNUMBER(SEARCH(Fuel_Rules!$B$6:$B$30,$F5905))*(Fuel_Rules!$A$6:$A$30&lt;&gt;"")))&gt;0,"Plug-in hybrid",IF($G5905="Diesel","Diesel","Gasoline"))</f>
        <v>Gasoline</v>
      </c>
    </row>
    <row r="5906" spans="1:15" ht="15" customHeight="1" x14ac:dyDescent="0.25">
      <c r="A5906" s="1">
        <v>2022</v>
      </c>
      <c r="B5906" s="1" t="s">
        <v>7830</v>
      </c>
      <c r="C5906" s="1" t="s">
        <v>1714</v>
      </c>
      <c r="D5906" s="1" t="s">
        <v>8304</v>
      </c>
      <c r="E5906" s="1" t="s">
        <v>1688</v>
      </c>
      <c r="F5906" s="1" t="s">
        <v>1716</v>
      </c>
      <c r="G5906" s="1" t="s">
        <v>103</v>
      </c>
      <c r="H5906" s="1" t="s">
        <v>437</v>
      </c>
      <c r="I5906" s="1">
        <v>2</v>
      </c>
      <c r="J5906" s="1">
        <v>2023</v>
      </c>
      <c r="K5906" s="1">
        <v>131762</v>
      </c>
      <c r="L5906" s="1">
        <v>0</v>
      </c>
      <c r="M5906" s="1">
        <f t="array" ref="M5906">SUMPRODUCT(MAX(ISNUMBER(SEARCH('Class Rules'!$B$6:$B$85,$E5906))*ISNUMBER(SEARCH('Class Rules'!$C$6:$C$85,$F5906))*'Class Rules'!$A$6:$A$85))</f>
        <v>0</v>
      </c>
      <c r="N5906" s="1" t="str">
        <f t="array" ref="N5906">IF($M5906=0,'Class Rules'!$D$3,INDEX('Class Rules'!$D$6:$D$85,MATCH($M5906,'Class Rules'!$A$6:$A$85,0)))</f>
        <v>Passenger LDV</v>
      </c>
      <c r="O5906" s="1" t="str">
        <f t="array" ref="O5906">IF(SUMPRODUCT(MAX(ISNUMBER(SEARCH(Fuel_Rules!$A$6:$A$30,$E5906))*ISNUMBER(SEARCH(Fuel_Rules!$B$6:$B$30,$F5906))*(Fuel_Rules!$A$6:$A$30&lt;&gt;"")))&gt;0,"Plug-in hybrid",IF($G5906="Diesel","Diesel","Gasoline"))</f>
        <v>Gasoline</v>
      </c>
    </row>
    <row r="5907" spans="1:15" ht="15" customHeight="1" x14ac:dyDescent="0.25">
      <c r="A5907" s="1">
        <v>2022</v>
      </c>
      <c r="B5907" s="1" t="s">
        <v>7830</v>
      </c>
      <c r="C5907" s="1" t="s">
        <v>1720</v>
      </c>
      <c r="D5907" s="1" t="s">
        <v>8305</v>
      </c>
      <c r="E5907" s="1" t="s">
        <v>1688</v>
      </c>
      <c r="F5907" s="1" t="s">
        <v>5582</v>
      </c>
      <c r="G5907" s="1" t="s">
        <v>103</v>
      </c>
      <c r="H5907" s="1" t="s">
        <v>437</v>
      </c>
      <c r="I5907" s="1">
        <v>1</v>
      </c>
      <c r="J5907" s="1">
        <v>2023</v>
      </c>
      <c r="K5907" s="1">
        <v>149155</v>
      </c>
      <c r="L5907" s="1">
        <v>0</v>
      </c>
      <c r="M5907" s="1">
        <f t="array" ref="M5907">SUMPRODUCT(MAX(ISNUMBER(SEARCH('Class Rules'!$B$6:$B$85,$E5907))*ISNUMBER(SEARCH('Class Rules'!$C$6:$C$85,$F5907))*'Class Rules'!$A$6:$A$85))</f>
        <v>0</v>
      </c>
      <c r="N5907" s="1" t="str">
        <f t="array" ref="N5907">IF($M5907=0,'Class Rules'!$D$3,INDEX('Class Rules'!$D$6:$D$85,MATCH($M5907,'Class Rules'!$A$6:$A$85,0)))</f>
        <v>Passenger LDV</v>
      </c>
      <c r="O5907" s="1" t="str">
        <f t="array" ref="O5907">IF(SUMPRODUCT(MAX(ISNUMBER(SEARCH(Fuel_Rules!$A$6:$A$30,$E5907))*ISNUMBER(SEARCH(Fuel_Rules!$B$6:$B$30,$F5907))*(Fuel_Rules!$A$6:$A$30&lt;&gt;"")))&gt;0,"Plug-in hybrid",IF($G5907="Diesel","Diesel","Gasoline"))</f>
        <v>Gasoline</v>
      </c>
    </row>
    <row r="5908" spans="1:15" ht="15" customHeight="1" x14ac:dyDescent="0.25">
      <c r="A5908" s="1">
        <v>2022</v>
      </c>
      <c r="B5908" s="1" t="s">
        <v>7830</v>
      </c>
      <c r="C5908" s="1" t="s">
        <v>1730</v>
      </c>
      <c r="D5908" s="1" t="s">
        <v>8306</v>
      </c>
      <c r="E5908" s="1" t="s">
        <v>1725</v>
      </c>
      <c r="F5908" s="1" t="s">
        <v>1732</v>
      </c>
      <c r="G5908" s="1" t="s">
        <v>105</v>
      </c>
      <c r="H5908" s="1" t="s">
        <v>437</v>
      </c>
      <c r="I5908" s="1">
        <v>4.4000000000000004</v>
      </c>
      <c r="J5908" s="1">
        <v>2023</v>
      </c>
      <c r="K5908" s="1">
        <v>991408</v>
      </c>
      <c r="L5908" s="1">
        <v>0</v>
      </c>
      <c r="M5908" s="1">
        <f t="array" ref="M5908">SUMPRODUCT(MAX(ISNUMBER(SEARCH('Class Rules'!$B$6:$B$85,$E5908))*ISNUMBER(SEARCH('Class Rules'!$C$6:$C$85,$F5908))*'Class Rules'!$A$6:$A$85))</f>
        <v>0</v>
      </c>
      <c r="N5908" s="1" t="str">
        <f t="array" ref="N5908">IF($M5908=0,'Class Rules'!$D$3,INDEX('Class Rules'!$D$6:$D$85,MATCH($M5908,'Class Rules'!$A$6:$A$85,0)))</f>
        <v>Passenger LDV</v>
      </c>
      <c r="O5908" s="1" t="str">
        <f t="array" ref="O5908">IF(SUMPRODUCT(MAX(ISNUMBER(SEARCH(Fuel_Rules!$A$6:$A$30,$E5908))*ISNUMBER(SEARCH(Fuel_Rules!$B$6:$B$30,$F5908))*(Fuel_Rules!$A$6:$A$30&lt;&gt;"")))&gt;0,"Plug-in hybrid",IF($G5908="Diesel","Diesel","Gasoline"))</f>
        <v>Diesel</v>
      </c>
    </row>
    <row r="5909" spans="1:15" ht="15" customHeight="1" x14ac:dyDescent="0.25">
      <c r="A5909" s="1">
        <v>2022</v>
      </c>
      <c r="B5909" s="1" t="s">
        <v>7830</v>
      </c>
      <c r="C5909" s="1" t="s">
        <v>1733</v>
      </c>
      <c r="D5909" s="1" t="s">
        <v>8307</v>
      </c>
      <c r="E5909" s="1" t="s">
        <v>1725</v>
      </c>
      <c r="F5909" s="1" t="s">
        <v>1735</v>
      </c>
      <c r="G5909" s="1" t="s">
        <v>105</v>
      </c>
      <c r="H5909" s="1" t="s">
        <v>437</v>
      </c>
      <c r="I5909" s="1">
        <v>4.4000000000000004</v>
      </c>
      <c r="J5909" s="1">
        <v>2023</v>
      </c>
      <c r="K5909" s="1">
        <v>936637</v>
      </c>
      <c r="L5909" s="1">
        <v>0</v>
      </c>
      <c r="M5909" s="1">
        <f t="array" ref="M5909">SUMPRODUCT(MAX(ISNUMBER(SEARCH('Class Rules'!$B$6:$B$85,$E5909))*ISNUMBER(SEARCH('Class Rules'!$C$6:$C$85,$F5909))*'Class Rules'!$A$6:$A$85))</f>
        <v>0</v>
      </c>
      <c r="N5909" s="1" t="str">
        <f t="array" ref="N5909">IF($M5909=0,'Class Rules'!$D$3,INDEX('Class Rules'!$D$6:$D$85,MATCH($M5909,'Class Rules'!$A$6:$A$85,0)))</f>
        <v>Passenger LDV</v>
      </c>
      <c r="O5909" s="1" t="str">
        <f t="array" ref="O5909">IF(SUMPRODUCT(MAX(ISNUMBER(SEARCH(Fuel_Rules!$A$6:$A$30,$E5909))*ISNUMBER(SEARCH(Fuel_Rules!$B$6:$B$30,$F5909))*(Fuel_Rules!$A$6:$A$30&lt;&gt;"")))&gt;0,"Plug-in hybrid",IF($G5909="Diesel","Diesel","Gasoline"))</f>
        <v>Diesel</v>
      </c>
    </row>
    <row r="5910" spans="1:15" ht="15" customHeight="1" x14ac:dyDescent="0.25">
      <c r="A5910" s="1">
        <v>2022</v>
      </c>
      <c r="B5910" s="1" t="s">
        <v>7830</v>
      </c>
      <c r="C5910" s="1" t="s">
        <v>1736</v>
      </c>
      <c r="D5910" s="1" t="s">
        <v>8308</v>
      </c>
      <c r="E5910" s="1" t="s">
        <v>1725</v>
      </c>
      <c r="F5910" s="1" t="s">
        <v>1738</v>
      </c>
      <c r="G5910" s="1" t="s">
        <v>105</v>
      </c>
      <c r="H5910" s="1" t="s">
        <v>437</v>
      </c>
      <c r="I5910" s="1">
        <v>3</v>
      </c>
      <c r="J5910" s="1">
        <v>2023</v>
      </c>
      <c r="K5910" s="1">
        <v>797950</v>
      </c>
      <c r="L5910" s="1">
        <v>0</v>
      </c>
      <c r="M5910" s="1">
        <f t="array" ref="M5910">SUMPRODUCT(MAX(ISNUMBER(SEARCH('Class Rules'!$B$6:$B$85,$E5910))*ISNUMBER(SEARCH('Class Rules'!$C$6:$C$85,$F5910))*'Class Rules'!$A$6:$A$85))</f>
        <v>0</v>
      </c>
      <c r="N5910" s="1" t="str">
        <f t="array" ref="N5910">IF($M5910=0,'Class Rules'!$D$3,INDEX('Class Rules'!$D$6:$D$85,MATCH($M5910,'Class Rules'!$A$6:$A$85,0)))</f>
        <v>Passenger LDV</v>
      </c>
      <c r="O5910" s="1" t="str">
        <f t="array" ref="O5910">IF(SUMPRODUCT(MAX(ISNUMBER(SEARCH(Fuel_Rules!$A$6:$A$30,$E5910))*ISNUMBER(SEARCH(Fuel_Rules!$B$6:$B$30,$F5910))*(Fuel_Rules!$A$6:$A$30&lt;&gt;"")))&gt;0,"Plug-in hybrid",IF($G5910="Diesel","Diesel","Gasoline"))</f>
        <v>Diesel</v>
      </c>
    </row>
    <row r="5911" spans="1:15" ht="15" customHeight="1" x14ac:dyDescent="0.25">
      <c r="A5911" s="1">
        <v>2022</v>
      </c>
      <c r="B5911" s="1" t="s">
        <v>7830</v>
      </c>
      <c r="C5911" s="1" t="s">
        <v>1739</v>
      </c>
      <c r="D5911" s="1" t="s">
        <v>8309</v>
      </c>
      <c r="E5911" s="1" t="s">
        <v>1725</v>
      </c>
      <c r="F5911" s="1" t="s">
        <v>1741</v>
      </c>
      <c r="G5911" s="1" t="s">
        <v>103</v>
      </c>
      <c r="H5911" s="1" t="s">
        <v>298</v>
      </c>
      <c r="I5911" s="1">
        <v>5</v>
      </c>
      <c r="J5911" s="1">
        <v>2023</v>
      </c>
      <c r="K5911" s="1">
        <v>1018758</v>
      </c>
      <c r="L5911" s="1">
        <v>0</v>
      </c>
      <c r="M5911" s="1">
        <f t="array" ref="M5911">SUMPRODUCT(MAX(ISNUMBER(SEARCH('Class Rules'!$B$6:$B$85,$E5911))*ISNUMBER(SEARCH('Class Rules'!$C$6:$C$85,$F5911))*'Class Rules'!$A$6:$A$85))</f>
        <v>0</v>
      </c>
      <c r="N5911" s="1" t="str">
        <f t="array" ref="N5911">IF($M5911=0,'Class Rules'!$D$3,INDEX('Class Rules'!$D$6:$D$85,MATCH($M5911,'Class Rules'!$A$6:$A$85,0)))</f>
        <v>Passenger LDV</v>
      </c>
      <c r="O5911" s="1" t="str">
        <f t="array" ref="O5911">IF(SUMPRODUCT(MAX(ISNUMBER(SEARCH(Fuel_Rules!$A$6:$A$30,$E5911))*ISNUMBER(SEARCH(Fuel_Rules!$B$6:$B$30,$F5911))*(Fuel_Rules!$A$6:$A$30&lt;&gt;"")))&gt;0,"Plug-in hybrid",IF($G5911="Diesel","Diesel","Gasoline"))</f>
        <v>Gasoline</v>
      </c>
    </row>
    <row r="5912" spans="1:15" ht="15" customHeight="1" x14ac:dyDescent="0.25">
      <c r="A5912" s="1">
        <v>2022</v>
      </c>
      <c r="B5912" s="1" t="s">
        <v>7830</v>
      </c>
      <c r="C5912" s="1" t="s">
        <v>1742</v>
      </c>
      <c r="D5912" s="1" t="s">
        <v>8310</v>
      </c>
      <c r="E5912" s="1" t="s">
        <v>1725</v>
      </c>
      <c r="F5912" s="1" t="s">
        <v>1744</v>
      </c>
      <c r="G5912" s="1" t="s">
        <v>103</v>
      </c>
      <c r="H5912" s="1" t="s">
        <v>437</v>
      </c>
      <c r="I5912" s="1">
        <v>2</v>
      </c>
      <c r="J5912" s="1">
        <v>2023</v>
      </c>
      <c r="K5912" s="1">
        <v>364631</v>
      </c>
      <c r="L5912" s="1">
        <v>0</v>
      </c>
      <c r="M5912" s="1">
        <f t="array" ref="M5912">SUMPRODUCT(MAX(ISNUMBER(SEARCH('Class Rules'!$B$6:$B$85,$E5912))*ISNUMBER(SEARCH('Class Rules'!$C$6:$C$85,$F5912))*'Class Rules'!$A$6:$A$85))</f>
        <v>0</v>
      </c>
      <c r="N5912" s="1" t="str">
        <f t="array" ref="N5912">IF($M5912=0,'Class Rules'!$D$3,INDEX('Class Rules'!$D$6:$D$85,MATCH($M5912,'Class Rules'!$A$6:$A$85,0)))</f>
        <v>Passenger LDV</v>
      </c>
      <c r="O5912" s="1" t="str">
        <f t="array" ref="O5912">IF(SUMPRODUCT(MAX(ISNUMBER(SEARCH(Fuel_Rules!$A$6:$A$30,$E5912))*ISNUMBER(SEARCH(Fuel_Rules!$B$6:$B$30,$F5912))*(Fuel_Rules!$A$6:$A$30&lt;&gt;"")))&gt;0,"Plug-in hybrid",IF($G5912="Diesel","Diesel","Gasoline"))</f>
        <v>Gasoline</v>
      </c>
    </row>
    <row r="5913" spans="1:15" ht="15" customHeight="1" x14ac:dyDescent="0.25">
      <c r="A5913" s="1">
        <v>2022</v>
      </c>
      <c r="B5913" s="1" t="s">
        <v>7830</v>
      </c>
      <c r="C5913" s="1" t="s">
        <v>1745</v>
      </c>
      <c r="D5913" s="1" t="s">
        <v>8311</v>
      </c>
      <c r="E5913" s="1" t="s">
        <v>1725</v>
      </c>
      <c r="F5913" s="1" t="s">
        <v>1747</v>
      </c>
      <c r="G5913" s="1" t="s">
        <v>103</v>
      </c>
      <c r="H5913" s="1" t="s">
        <v>437</v>
      </c>
      <c r="I5913" s="1">
        <v>2</v>
      </c>
      <c r="J5913" s="1">
        <v>2023</v>
      </c>
      <c r="K5913" s="1">
        <v>389452</v>
      </c>
      <c r="L5913" s="1">
        <v>0</v>
      </c>
      <c r="M5913" s="1">
        <f t="array" ref="M5913">SUMPRODUCT(MAX(ISNUMBER(SEARCH('Class Rules'!$B$6:$B$85,$E5913))*ISNUMBER(SEARCH('Class Rules'!$C$6:$C$85,$F5913))*'Class Rules'!$A$6:$A$85))</f>
        <v>0</v>
      </c>
      <c r="N5913" s="1" t="str">
        <f t="array" ref="N5913">IF($M5913=0,'Class Rules'!$D$3,INDEX('Class Rules'!$D$6:$D$85,MATCH($M5913,'Class Rules'!$A$6:$A$85,0)))</f>
        <v>Passenger LDV</v>
      </c>
      <c r="O5913" s="1" t="str">
        <f t="array" ref="O5913">IF(SUMPRODUCT(MAX(ISNUMBER(SEARCH(Fuel_Rules!$A$6:$A$30,$E5913))*ISNUMBER(SEARCH(Fuel_Rules!$B$6:$B$30,$F5913))*(Fuel_Rules!$A$6:$A$30&lt;&gt;"")))&gt;0,"Plug-in hybrid",IF($G5913="Diesel","Diesel","Gasoline"))</f>
        <v>Gasoline</v>
      </c>
    </row>
    <row r="5914" spans="1:15" ht="15" customHeight="1" x14ac:dyDescent="0.25">
      <c r="A5914" s="1">
        <v>2022</v>
      </c>
      <c r="B5914" s="1" t="s">
        <v>7830</v>
      </c>
      <c r="C5914" s="1" t="s">
        <v>1748</v>
      </c>
      <c r="D5914" s="1" t="s">
        <v>8312</v>
      </c>
      <c r="E5914" s="1" t="s">
        <v>1725</v>
      </c>
      <c r="F5914" s="1" t="s">
        <v>1750</v>
      </c>
      <c r="G5914" s="1" t="s">
        <v>103</v>
      </c>
      <c r="H5914" s="1" t="s">
        <v>437</v>
      </c>
      <c r="I5914" s="1">
        <v>2</v>
      </c>
      <c r="J5914" s="1">
        <v>2023</v>
      </c>
      <c r="K5914" s="1">
        <v>419555</v>
      </c>
      <c r="L5914" s="1">
        <v>0</v>
      </c>
      <c r="M5914" s="1">
        <f t="array" ref="M5914">SUMPRODUCT(MAX(ISNUMBER(SEARCH('Class Rules'!$B$6:$B$85,$E5914))*ISNUMBER(SEARCH('Class Rules'!$C$6:$C$85,$F5914))*'Class Rules'!$A$6:$A$85))</f>
        <v>0</v>
      </c>
      <c r="N5914" s="1" t="str">
        <f t="array" ref="N5914">IF($M5914=0,'Class Rules'!$D$3,INDEX('Class Rules'!$D$6:$D$85,MATCH($M5914,'Class Rules'!$A$6:$A$85,0)))</f>
        <v>Passenger LDV</v>
      </c>
      <c r="O5914" s="1" t="str">
        <f t="array" ref="O5914">IF(SUMPRODUCT(MAX(ISNUMBER(SEARCH(Fuel_Rules!$A$6:$A$30,$E5914))*ISNUMBER(SEARCH(Fuel_Rules!$B$6:$B$30,$F5914))*(Fuel_Rules!$A$6:$A$30&lt;&gt;"")))&gt;0,"Plug-in hybrid",IF($G5914="Diesel","Diesel","Gasoline"))</f>
        <v>Gasoline</v>
      </c>
    </row>
    <row r="5915" spans="1:15" ht="15" customHeight="1" x14ac:dyDescent="0.25">
      <c r="A5915" s="1">
        <v>2022</v>
      </c>
      <c r="B5915" s="1" t="s">
        <v>7830</v>
      </c>
      <c r="C5915" s="1" t="s">
        <v>1751</v>
      </c>
      <c r="D5915" s="1" t="s">
        <v>8313</v>
      </c>
      <c r="E5915" s="1" t="s">
        <v>1725</v>
      </c>
      <c r="F5915" s="1" t="s">
        <v>7378</v>
      </c>
      <c r="G5915" s="1" t="s">
        <v>105</v>
      </c>
      <c r="H5915" s="1" t="s">
        <v>437</v>
      </c>
      <c r="I5915" s="1">
        <v>2</v>
      </c>
      <c r="J5915" s="1">
        <v>2023</v>
      </c>
      <c r="K5915" s="1">
        <v>403629</v>
      </c>
      <c r="L5915" s="1">
        <v>0</v>
      </c>
      <c r="M5915" s="1">
        <f t="array" ref="M5915">SUMPRODUCT(MAX(ISNUMBER(SEARCH('Class Rules'!$B$6:$B$85,$E5915))*ISNUMBER(SEARCH('Class Rules'!$C$6:$C$85,$F5915))*'Class Rules'!$A$6:$A$85))</f>
        <v>0</v>
      </c>
      <c r="N5915" s="1" t="str">
        <f t="array" ref="N5915">IF($M5915=0,'Class Rules'!$D$3,INDEX('Class Rules'!$D$6:$D$85,MATCH($M5915,'Class Rules'!$A$6:$A$85,0)))</f>
        <v>Passenger LDV</v>
      </c>
      <c r="O5915" s="1" t="str">
        <f t="array" ref="O5915">IF(SUMPRODUCT(MAX(ISNUMBER(SEARCH(Fuel_Rules!$A$6:$A$30,$E5915))*ISNUMBER(SEARCH(Fuel_Rules!$B$6:$B$30,$F5915))*(Fuel_Rules!$A$6:$A$30&lt;&gt;"")))&gt;0,"Plug-in hybrid",IF($G5915="Diesel","Diesel","Gasoline"))</f>
        <v>Diesel</v>
      </c>
    </row>
    <row r="5916" spans="1:15" ht="15" customHeight="1" x14ac:dyDescent="0.25">
      <c r="A5916" s="1">
        <v>2022</v>
      </c>
      <c r="B5916" s="1" t="s">
        <v>7830</v>
      </c>
      <c r="C5916" s="1" t="s">
        <v>1763</v>
      </c>
      <c r="D5916" s="1" t="s">
        <v>8314</v>
      </c>
      <c r="E5916" s="1" t="s">
        <v>1725</v>
      </c>
      <c r="F5916" s="1" t="s">
        <v>1765</v>
      </c>
      <c r="G5916" s="1" t="s">
        <v>103</v>
      </c>
      <c r="H5916" s="1" t="s">
        <v>437</v>
      </c>
      <c r="I5916" s="1">
        <v>2</v>
      </c>
      <c r="J5916" s="1">
        <v>2023</v>
      </c>
      <c r="K5916" s="1">
        <v>418132</v>
      </c>
      <c r="L5916" s="1">
        <v>0</v>
      </c>
      <c r="M5916" s="1">
        <f t="array" ref="M5916">SUMPRODUCT(MAX(ISNUMBER(SEARCH('Class Rules'!$B$6:$B$85,$E5916))*ISNUMBER(SEARCH('Class Rules'!$C$6:$C$85,$F5916))*'Class Rules'!$A$6:$A$85))</f>
        <v>0</v>
      </c>
      <c r="N5916" s="1" t="str">
        <f t="array" ref="N5916">IF($M5916=0,'Class Rules'!$D$3,INDEX('Class Rules'!$D$6:$D$85,MATCH($M5916,'Class Rules'!$A$6:$A$85,0)))</f>
        <v>Passenger LDV</v>
      </c>
      <c r="O5916" s="1" t="str">
        <f t="array" ref="O5916">IF(SUMPRODUCT(MAX(ISNUMBER(SEARCH(Fuel_Rules!$A$6:$A$30,$E5916))*ISNUMBER(SEARCH(Fuel_Rules!$B$6:$B$30,$F5916))*(Fuel_Rules!$A$6:$A$30&lt;&gt;"")))&gt;0,"Plug-in hybrid",IF($G5916="Diesel","Diesel","Gasoline"))</f>
        <v>Gasoline</v>
      </c>
    </row>
    <row r="5917" spans="1:15" ht="15" customHeight="1" x14ac:dyDescent="0.25">
      <c r="A5917" s="1">
        <v>2022</v>
      </c>
      <c r="B5917" s="1" t="s">
        <v>7830</v>
      </c>
      <c r="C5917" s="1" t="s">
        <v>1766</v>
      </c>
      <c r="D5917" s="1" t="s">
        <v>8315</v>
      </c>
      <c r="E5917" s="1" t="s">
        <v>1725</v>
      </c>
      <c r="F5917" s="1" t="s">
        <v>7381</v>
      </c>
      <c r="G5917" s="1" t="s">
        <v>105</v>
      </c>
      <c r="H5917" s="1" t="s">
        <v>298</v>
      </c>
      <c r="I5917" s="1">
        <v>2</v>
      </c>
      <c r="J5917" s="1">
        <v>2023</v>
      </c>
      <c r="K5917" s="1">
        <v>417465</v>
      </c>
      <c r="L5917" s="1">
        <v>0</v>
      </c>
      <c r="M5917" s="1">
        <f t="array" ref="M5917">SUMPRODUCT(MAX(ISNUMBER(SEARCH('Class Rules'!$B$6:$B$85,$E5917))*ISNUMBER(SEARCH('Class Rules'!$C$6:$C$85,$F5917))*'Class Rules'!$A$6:$A$85))</f>
        <v>0</v>
      </c>
      <c r="N5917" s="1" t="str">
        <f t="array" ref="N5917">IF($M5917=0,'Class Rules'!$D$3,INDEX('Class Rules'!$D$6:$D$85,MATCH($M5917,'Class Rules'!$A$6:$A$85,0)))</f>
        <v>Passenger LDV</v>
      </c>
      <c r="O5917" s="1" t="str">
        <f t="array" ref="O5917">IF(SUMPRODUCT(MAX(ISNUMBER(SEARCH(Fuel_Rules!$A$6:$A$30,$E5917))*ISNUMBER(SEARCH(Fuel_Rules!$B$6:$B$30,$F5917))*(Fuel_Rules!$A$6:$A$30&lt;&gt;"")))&gt;0,"Plug-in hybrid",IF($G5917="Diesel","Diesel","Gasoline"))</f>
        <v>Diesel</v>
      </c>
    </row>
    <row r="5918" spans="1:15" ht="15" customHeight="1" x14ac:dyDescent="0.25">
      <c r="A5918" s="1">
        <v>2022</v>
      </c>
      <c r="B5918" s="1" t="s">
        <v>7830</v>
      </c>
      <c r="C5918" s="1" t="s">
        <v>1769</v>
      </c>
      <c r="D5918" s="1" t="s">
        <v>8316</v>
      </c>
      <c r="E5918" s="1" t="s">
        <v>1725</v>
      </c>
      <c r="F5918" s="1" t="s">
        <v>7383</v>
      </c>
      <c r="G5918" s="1" t="s">
        <v>105</v>
      </c>
      <c r="H5918" s="1" t="s">
        <v>437</v>
      </c>
      <c r="I5918" s="1">
        <v>2</v>
      </c>
      <c r="J5918" s="1">
        <v>2023</v>
      </c>
      <c r="K5918" s="1">
        <v>361983</v>
      </c>
      <c r="L5918" s="1">
        <v>0</v>
      </c>
      <c r="M5918" s="1">
        <f t="array" ref="M5918">SUMPRODUCT(MAX(ISNUMBER(SEARCH('Class Rules'!$B$6:$B$85,$E5918))*ISNUMBER(SEARCH('Class Rules'!$C$6:$C$85,$F5918))*'Class Rules'!$A$6:$A$85))</f>
        <v>0</v>
      </c>
      <c r="N5918" s="1" t="str">
        <f t="array" ref="N5918">IF($M5918=0,'Class Rules'!$D$3,INDEX('Class Rules'!$D$6:$D$85,MATCH($M5918,'Class Rules'!$A$6:$A$85,0)))</f>
        <v>Passenger LDV</v>
      </c>
      <c r="O5918" s="1" t="str">
        <f t="array" ref="O5918">IF(SUMPRODUCT(MAX(ISNUMBER(SEARCH(Fuel_Rules!$A$6:$A$30,$E5918))*ISNUMBER(SEARCH(Fuel_Rules!$B$6:$B$30,$F5918))*(Fuel_Rules!$A$6:$A$30&lt;&gt;"")))&gt;0,"Plug-in hybrid",IF($G5918="Diesel","Diesel","Gasoline"))</f>
        <v>Diesel</v>
      </c>
    </row>
    <row r="5919" spans="1:15" ht="15" customHeight="1" x14ac:dyDescent="0.25">
      <c r="A5919" s="1">
        <v>2022</v>
      </c>
      <c r="B5919" s="1" t="s">
        <v>7830</v>
      </c>
      <c r="C5919" s="1" t="s">
        <v>1772</v>
      </c>
      <c r="D5919" s="1" t="s">
        <v>8317</v>
      </c>
      <c r="E5919" s="1" t="s">
        <v>1725</v>
      </c>
      <c r="F5919" s="1" t="s">
        <v>1774</v>
      </c>
      <c r="G5919" s="1" t="s">
        <v>103</v>
      </c>
      <c r="H5919" s="1" t="s">
        <v>298</v>
      </c>
      <c r="I5919" s="1">
        <v>2</v>
      </c>
      <c r="J5919" s="1">
        <v>2023</v>
      </c>
      <c r="K5919" s="1">
        <v>673876</v>
      </c>
      <c r="L5919" s="1">
        <v>0</v>
      </c>
      <c r="M5919" s="1">
        <f t="array" ref="M5919">SUMPRODUCT(MAX(ISNUMBER(SEARCH('Class Rules'!$B$6:$B$85,$E5919))*ISNUMBER(SEARCH('Class Rules'!$C$6:$C$85,$F5919))*'Class Rules'!$A$6:$A$85))</f>
        <v>0</v>
      </c>
      <c r="N5919" s="1" t="str">
        <f t="array" ref="N5919">IF($M5919=0,'Class Rules'!$D$3,INDEX('Class Rules'!$D$6:$D$85,MATCH($M5919,'Class Rules'!$A$6:$A$85,0)))</f>
        <v>Passenger LDV</v>
      </c>
      <c r="O5919" s="1" t="str">
        <f t="array" ref="O5919">IF(SUMPRODUCT(MAX(ISNUMBER(SEARCH(Fuel_Rules!$A$6:$A$30,$E5919))*ISNUMBER(SEARCH(Fuel_Rules!$B$6:$B$30,$F5919))*(Fuel_Rules!$A$6:$A$30&lt;&gt;"")))&gt;0,"Plug-in hybrid",IF($G5919="Diesel","Diesel","Gasoline"))</f>
        <v>Plug-in hybrid</v>
      </c>
    </row>
    <row r="5920" spans="1:15" ht="15" customHeight="1" x14ac:dyDescent="0.25">
      <c r="A5920" s="1">
        <v>2022</v>
      </c>
      <c r="B5920" s="1" t="s">
        <v>7830</v>
      </c>
      <c r="C5920" s="1" t="s">
        <v>1775</v>
      </c>
      <c r="D5920" s="1" t="s">
        <v>8318</v>
      </c>
      <c r="E5920" s="1" t="s">
        <v>1725</v>
      </c>
      <c r="F5920" s="1" t="s">
        <v>1777</v>
      </c>
      <c r="G5920" s="1" t="s">
        <v>103</v>
      </c>
      <c r="H5920" s="1" t="s">
        <v>298</v>
      </c>
      <c r="I5920" s="1">
        <v>2</v>
      </c>
      <c r="J5920" s="1">
        <v>2023</v>
      </c>
      <c r="K5920" s="1">
        <v>388860</v>
      </c>
      <c r="L5920" s="1">
        <v>0</v>
      </c>
      <c r="M5920" s="1">
        <f t="array" ref="M5920">SUMPRODUCT(MAX(ISNUMBER(SEARCH('Class Rules'!$B$6:$B$85,$E5920))*ISNUMBER(SEARCH('Class Rules'!$C$6:$C$85,$F5920))*'Class Rules'!$A$6:$A$85))</f>
        <v>0</v>
      </c>
      <c r="N5920" s="1" t="str">
        <f t="array" ref="N5920">IF($M5920=0,'Class Rules'!$D$3,INDEX('Class Rules'!$D$6:$D$85,MATCH($M5920,'Class Rules'!$A$6:$A$85,0)))</f>
        <v>Passenger LDV</v>
      </c>
      <c r="O5920" s="1" t="str">
        <f t="array" ref="O5920">IF(SUMPRODUCT(MAX(ISNUMBER(SEARCH(Fuel_Rules!$A$6:$A$30,$E5920))*ISNUMBER(SEARCH(Fuel_Rules!$B$6:$B$30,$F5920))*(Fuel_Rules!$A$6:$A$30&lt;&gt;"")))&gt;0,"Plug-in hybrid",IF($G5920="Diesel","Diesel","Gasoline"))</f>
        <v>Gasoline</v>
      </c>
    </row>
    <row r="5921" spans="1:15" ht="15" customHeight="1" x14ac:dyDescent="0.25">
      <c r="A5921" s="1">
        <v>2022</v>
      </c>
      <c r="B5921" s="1" t="s">
        <v>7830</v>
      </c>
      <c r="C5921" s="1" t="s">
        <v>1778</v>
      </c>
      <c r="D5921" s="1" t="s">
        <v>8319</v>
      </c>
      <c r="E5921" s="1" t="s">
        <v>1725</v>
      </c>
      <c r="F5921" s="1" t="s">
        <v>1780</v>
      </c>
      <c r="G5921" s="1" t="s">
        <v>103</v>
      </c>
      <c r="H5921" s="1" t="s">
        <v>437</v>
      </c>
      <c r="I5921" s="1">
        <v>2</v>
      </c>
      <c r="J5921" s="1">
        <v>2023</v>
      </c>
      <c r="K5921" s="1">
        <v>334742</v>
      </c>
      <c r="L5921" s="1">
        <v>0</v>
      </c>
      <c r="M5921" s="1">
        <f t="array" ref="M5921">SUMPRODUCT(MAX(ISNUMBER(SEARCH('Class Rules'!$B$6:$B$85,$E5921))*ISNUMBER(SEARCH('Class Rules'!$C$6:$C$85,$F5921))*'Class Rules'!$A$6:$A$85))</f>
        <v>0</v>
      </c>
      <c r="N5921" s="1" t="str">
        <f t="array" ref="N5921">IF($M5921=0,'Class Rules'!$D$3,INDEX('Class Rules'!$D$6:$D$85,MATCH($M5921,'Class Rules'!$A$6:$A$85,0)))</f>
        <v>Passenger LDV</v>
      </c>
      <c r="O5921" s="1" t="str">
        <f t="array" ref="O5921">IF(SUMPRODUCT(MAX(ISNUMBER(SEARCH(Fuel_Rules!$A$6:$A$30,$E5921))*ISNUMBER(SEARCH(Fuel_Rules!$B$6:$B$30,$F5921))*(Fuel_Rules!$A$6:$A$30&lt;&gt;"")))&gt;0,"Plug-in hybrid",IF($G5921="Diesel","Diesel","Gasoline"))</f>
        <v>Gasoline</v>
      </c>
    </row>
    <row r="5922" spans="1:15" ht="15" customHeight="1" x14ac:dyDescent="0.25">
      <c r="A5922" s="1">
        <v>2022</v>
      </c>
      <c r="B5922" s="1" t="s">
        <v>7830</v>
      </c>
      <c r="C5922" s="1" t="s">
        <v>1781</v>
      </c>
      <c r="D5922" s="1" t="s">
        <v>8320</v>
      </c>
      <c r="E5922" s="1" t="s">
        <v>1725</v>
      </c>
      <c r="F5922" s="1" t="s">
        <v>1783</v>
      </c>
      <c r="G5922" s="1" t="s">
        <v>103</v>
      </c>
      <c r="H5922" s="1" t="s">
        <v>437</v>
      </c>
      <c r="I5922" s="1">
        <v>5</v>
      </c>
      <c r="J5922" s="1">
        <v>2023</v>
      </c>
      <c r="K5922" s="1">
        <v>1499950</v>
      </c>
      <c r="L5922" s="1">
        <v>0</v>
      </c>
      <c r="M5922" s="1">
        <f t="array" ref="M5922">SUMPRODUCT(MAX(ISNUMBER(SEARCH('Class Rules'!$B$6:$B$85,$E5922))*ISNUMBER(SEARCH('Class Rules'!$C$6:$C$85,$F5922))*'Class Rules'!$A$6:$A$85))</f>
        <v>0</v>
      </c>
      <c r="N5922" s="1" t="str">
        <f t="array" ref="N5922">IF($M5922=0,'Class Rules'!$D$3,INDEX('Class Rules'!$D$6:$D$85,MATCH($M5922,'Class Rules'!$A$6:$A$85,0)))</f>
        <v>Passenger LDV</v>
      </c>
      <c r="O5922" s="1" t="str">
        <f t="array" ref="O5922">IF(SUMPRODUCT(MAX(ISNUMBER(SEARCH(Fuel_Rules!$A$6:$A$30,$E5922))*ISNUMBER(SEARCH(Fuel_Rules!$B$6:$B$30,$F5922))*(Fuel_Rules!$A$6:$A$30&lt;&gt;"")))&gt;0,"Plug-in hybrid",IF($G5922="Diesel","Diesel","Gasoline"))</f>
        <v>Gasoline</v>
      </c>
    </row>
    <row r="5923" spans="1:15" ht="15" customHeight="1" x14ac:dyDescent="0.25">
      <c r="A5923" s="1">
        <v>2022</v>
      </c>
      <c r="B5923" s="1" t="s">
        <v>7830</v>
      </c>
      <c r="C5923" s="1" t="s">
        <v>1784</v>
      </c>
      <c r="D5923" s="1" t="s">
        <v>8321</v>
      </c>
      <c r="E5923" s="1" t="s">
        <v>1725</v>
      </c>
      <c r="F5923" s="1" t="s">
        <v>1786</v>
      </c>
      <c r="G5923" s="1" t="s">
        <v>103</v>
      </c>
      <c r="H5923" s="1" t="s">
        <v>298</v>
      </c>
      <c r="I5923" s="1">
        <v>2</v>
      </c>
      <c r="J5923" s="1">
        <v>2023</v>
      </c>
      <c r="K5923" s="1">
        <v>833459</v>
      </c>
      <c r="L5923" s="1">
        <v>0</v>
      </c>
      <c r="M5923" s="1">
        <f t="array" ref="M5923">SUMPRODUCT(MAX(ISNUMBER(SEARCH('Class Rules'!$B$6:$B$85,$E5923))*ISNUMBER(SEARCH('Class Rules'!$C$6:$C$85,$F5923))*'Class Rules'!$A$6:$A$85))</f>
        <v>0</v>
      </c>
      <c r="N5923" s="1" t="str">
        <f t="array" ref="N5923">IF($M5923=0,'Class Rules'!$D$3,INDEX('Class Rules'!$D$6:$D$85,MATCH($M5923,'Class Rules'!$A$6:$A$85,0)))</f>
        <v>Passenger LDV</v>
      </c>
      <c r="O5923" s="1" t="str">
        <f t="array" ref="O5923">IF(SUMPRODUCT(MAX(ISNUMBER(SEARCH(Fuel_Rules!$A$6:$A$30,$E5923))*ISNUMBER(SEARCH(Fuel_Rules!$B$6:$B$30,$F5923))*(Fuel_Rules!$A$6:$A$30&lt;&gt;"")))&gt;0,"Plug-in hybrid",IF($G5923="Diesel","Diesel","Gasoline"))</f>
        <v>Plug-in hybrid</v>
      </c>
    </row>
    <row r="5924" spans="1:15" ht="15" customHeight="1" x14ac:dyDescent="0.25">
      <c r="A5924" s="1">
        <v>2022</v>
      </c>
      <c r="B5924" s="1" t="s">
        <v>7830</v>
      </c>
      <c r="C5924" s="1" t="s">
        <v>1787</v>
      </c>
      <c r="D5924" s="1" t="s">
        <v>8322</v>
      </c>
      <c r="E5924" s="1" t="s">
        <v>1725</v>
      </c>
      <c r="F5924" s="1" t="s">
        <v>1789</v>
      </c>
      <c r="G5924" s="1" t="s">
        <v>103</v>
      </c>
      <c r="H5924" s="1" t="s">
        <v>437</v>
      </c>
      <c r="I5924" s="1">
        <v>2</v>
      </c>
      <c r="J5924" s="1">
        <v>2023</v>
      </c>
      <c r="K5924" s="1">
        <v>639404</v>
      </c>
      <c r="L5924" s="1">
        <v>0</v>
      </c>
      <c r="M5924" s="1">
        <f t="array" ref="M5924">SUMPRODUCT(MAX(ISNUMBER(SEARCH('Class Rules'!$B$6:$B$85,$E5924))*ISNUMBER(SEARCH('Class Rules'!$C$6:$C$85,$F5924))*'Class Rules'!$A$6:$A$85))</f>
        <v>0</v>
      </c>
      <c r="N5924" s="1" t="str">
        <f t="array" ref="N5924">IF($M5924=0,'Class Rules'!$D$3,INDEX('Class Rules'!$D$6:$D$85,MATCH($M5924,'Class Rules'!$A$6:$A$85,0)))</f>
        <v>Passenger LDV</v>
      </c>
      <c r="O5924" s="1" t="str">
        <f t="array" ref="O5924">IF(SUMPRODUCT(MAX(ISNUMBER(SEARCH(Fuel_Rules!$A$6:$A$30,$E5924))*ISNUMBER(SEARCH(Fuel_Rules!$B$6:$B$30,$F5924))*(Fuel_Rules!$A$6:$A$30&lt;&gt;"")))&gt;0,"Plug-in hybrid",IF($G5924="Diesel","Diesel","Gasoline"))</f>
        <v>Gasoline</v>
      </c>
    </row>
    <row r="5925" spans="1:15" ht="15" customHeight="1" x14ac:dyDescent="0.25">
      <c r="A5925" s="1">
        <v>2022</v>
      </c>
      <c r="B5925" s="1" t="s">
        <v>7830</v>
      </c>
      <c r="C5925" s="1" t="s">
        <v>1790</v>
      </c>
      <c r="D5925" s="1" t="s">
        <v>8323</v>
      </c>
      <c r="E5925" s="1" t="s">
        <v>1725</v>
      </c>
      <c r="F5925" s="1" t="s">
        <v>1792</v>
      </c>
      <c r="G5925" s="1" t="s">
        <v>103</v>
      </c>
      <c r="H5925" s="1" t="s">
        <v>437</v>
      </c>
      <c r="I5925" s="1">
        <v>2</v>
      </c>
      <c r="J5925" s="1">
        <v>2023</v>
      </c>
      <c r="K5925" s="1">
        <v>573628</v>
      </c>
      <c r="L5925" s="1">
        <v>0</v>
      </c>
      <c r="M5925" s="1">
        <f t="array" ref="M5925">SUMPRODUCT(MAX(ISNUMBER(SEARCH('Class Rules'!$B$6:$B$85,$E5925))*ISNUMBER(SEARCH('Class Rules'!$C$6:$C$85,$F5925))*'Class Rules'!$A$6:$A$85))</f>
        <v>0</v>
      </c>
      <c r="N5925" s="1" t="str">
        <f t="array" ref="N5925">IF($M5925=0,'Class Rules'!$D$3,INDEX('Class Rules'!$D$6:$D$85,MATCH($M5925,'Class Rules'!$A$6:$A$85,0)))</f>
        <v>Passenger LDV</v>
      </c>
      <c r="O5925" s="1" t="str">
        <f t="array" ref="O5925">IF(SUMPRODUCT(MAX(ISNUMBER(SEARCH(Fuel_Rules!$A$6:$A$30,$E5925))*ISNUMBER(SEARCH(Fuel_Rules!$B$6:$B$30,$F5925))*(Fuel_Rules!$A$6:$A$30&lt;&gt;"")))&gt;0,"Plug-in hybrid",IF($G5925="Diesel","Diesel","Gasoline"))</f>
        <v>Gasoline</v>
      </c>
    </row>
    <row r="5926" spans="1:15" ht="15" customHeight="1" x14ac:dyDescent="0.25">
      <c r="A5926" s="1">
        <v>2022</v>
      </c>
      <c r="B5926" s="1" t="s">
        <v>7830</v>
      </c>
      <c r="C5926" s="1" t="s">
        <v>1793</v>
      </c>
      <c r="D5926" s="1" t="s">
        <v>8324</v>
      </c>
      <c r="E5926" s="1" t="s">
        <v>1725</v>
      </c>
      <c r="F5926" s="1" t="s">
        <v>1795</v>
      </c>
      <c r="G5926" s="1" t="s">
        <v>103</v>
      </c>
      <c r="H5926" s="1" t="s">
        <v>298</v>
      </c>
      <c r="I5926" s="1">
        <v>2</v>
      </c>
      <c r="J5926" s="1">
        <v>2023</v>
      </c>
      <c r="K5926" s="1">
        <v>706000</v>
      </c>
      <c r="L5926" s="1">
        <v>0</v>
      </c>
      <c r="M5926" s="1">
        <f t="array" ref="M5926">SUMPRODUCT(MAX(ISNUMBER(SEARCH('Class Rules'!$B$6:$B$85,$E5926))*ISNUMBER(SEARCH('Class Rules'!$C$6:$C$85,$F5926))*'Class Rules'!$A$6:$A$85))</f>
        <v>0</v>
      </c>
      <c r="N5926" s="1" t="str">
        <f t="array" ref="N5926">IF($M5926=0,'Class Rules'!$D$3,INDEX('Class Rules'!$D$6:$D$85,MATCH($M5926,'Class Rules'!$A$6:$A$85,0)))</f>
        <v>Passenger LDV</v>
      </c>
      <c r="O5926" s="1" t="str">
        <f t="array" ref="O5926">IF(SUMPRODUCT(MAX(ISNUMBER(SEARCH(Fuel_Rules!$A$6:$A$30,$E5926))*ISNUMBER(SEARCH(Fuel_Rules!$B$6:$B$30,$F5926))*(Fuel_Rules!$A$6:$A$30&lt;&gt;"")))&gt;0,"Plug-in hybrid",IF($G5926="Diesel","Diesel","Gasoline"))</f>
        <v>Plug-in hybrid</v>
      </c>
    </row>
    <row r="5927" spans="1:15" ht="15" customHeight="1" x14ac:dyDescent="0.25">
      <c r="A5927" s="1">
        <v>2022</v>
      </c>
      <c r="B5927" s="1" t="s">
        <v>7830</v>
      </c>
      <c r="C5927" s="1" t="s">
        <v>1796</v>
      </c>
      <c r="D5927" s="1" t="s">
        <v>8325</v>
      </c>
      <c r="E5927" s="1" t="s">
        <v>1725</v>
      </c>
      <c r="F5927" s="1" t="s">
        <v>1798</v>
      </c>
      <c r="G5927" s="1" t="s">
        <v>103</v>
      </c>
      <c r="H5927" s="1" t="s">
        <v>437</v>
      </c>
      <c r="I5927" s="1">
        <v>5</v>
      </c>
      <c r="J5927" s="1">
        <v>2023</v>
      </c>
      <c r="K5927" s="1">
        <v>1258950</v>
      </c>
      <c r="L5927" s="1">
        <v>0</v>
      </c>
      <c r="M5927" s="1">
        <f t="array" ref="M5927">SUMPRODUCT(MAX(ISNUMBER(SEARCH('Class Rules'!$B$6:$B$85,$E5927))*ISNUMBER(SEARCH('Class Rules'!$C$6:$C$85,$F5927))*'Class Rules'!$A$6:$A$85))</f>
        <v>0</v>
      </c>
      <c r="N5927" s="1" t="str">
        <f t="array" ref="N5927">IF($M5927=0,'Class Rules'!$D$3,INDEX('Class Rules'!$D$6:$D$85,MATCH($M5927,'Class Rules'!$A$6:$A$85,0)))</f>
        <v>Passenger LDV</v>
      </c>
      <c r="O5927" s="1" t="str">
        <f t="array" ref="O5927">IF(SUMPRODUCT(MAX(ISNUMBER(SEARCH(Fuel_Rules!$A$6:$A$30,$E5927))*ISNUMBER(SEARCH(Fuel_Rules!$B$6:$B$30,$F5927))*(Fuel_Rules!$A$6:$A$30&lt;&gt;"")))&gt;0,"Plug-in hybrid",IF($G5927="Diesel","Diesel","Gasoline"))</f>
        <v>Gasoline</v>
      </c>
    </row>
    <row r="5928" spans="1:15" ht="15" customHeight="1" x14ac:dyDescent="0.25">
      <c r="A5928" s="1">
        <v>2022</v>
      </c>
      <c r="B5928" s="1" t="s">
        <v>7830</v>
      </c>
      <c r="C5928" s="1" t="s">
        <v>1799</v>
      </c>
      <c r="D5928" s="1" t="s">
        <v>8326</v>
      </c>
      <c r="E5928" s="1" t="s">
        <v>1725</v>
      </c>
      <c r="F5928" s="1" t="s">
        <v>1801</v>
      </c>
      <c r="G5928" s="1" t="s">
        <v>103</v>
      </c>
      <c r="H5928" s="1" t="s">
        <v>437</v>
      </c>
      <c r="I5928" s="1">
        <v>3</v>
      </c>
      <c r="J5928" s="1">
        <v>2023</v>
      </c>
      <c r="K5928" s="1">
        <v>599547</v>
      </c>
      <c r="L5928" s="1">
        <v>0</v>
      </c>
      <c r="M5928" s="1">
        <f t="array" ref="M5928">SUMPRODUCT(MAX(ISNUMBER(SEARCH('Class Rules'!$B$6:$B$85,$E5928))*ISNUMBER(SEARCH('Class Rules'!$C$6:$C$85,$F5928))*'Class Rules'!$A$6:$A$85))</f>
        <v>0</v>
      </c>
      <c r="N5928" s="1" t="str">
        <f t="array" ref="N5928">IF($M5928=0,'Class Rules'!$D$3,INDEX('Class Rules'!$D$6:$D$85,MATCH($M5928,'Class Rules'!$A$6:$A$85,0)))</f>
        <v>Passenger LDV</v>
      </c>
      <c r="O5928" s="1" t="str">
        <f t="array" ref="O5928">IF(SUMPRODUCT(MAX(ISNUMBER(SEARCH(Fuel_Rules!$A$6:$A$30,$E5928))*ISNUMBER(SEARCH(Fuel_Rules!$B$6:$B$30,$F5928))*(Fuel_Rules!$A$6:$A$30&lt;&gt;"")))&gt;0,"Plug-in hybrid",IF($G5928="Diesel","Diesel","Gasoline"))</f>
        <v>Gasoline</v>
      </c>
    </row>
    <row r="5929" spans="1:15" ht="15" customHeight="1" x14ac:dyDescent="0.25">
      <c r="A5929" s="1">
        <v>2022</v>
      </c>
      <c r="B5929" s="1" t="s">
        <v>7830</v>
      </c>
      <c r="C5929" s="1" t="s">
        <v>1802</v>
      </c>
      <c r="D5929" s="1" t="s">
        <v>8327</v>
      </c>
      <c r="E5929" s="1" t="s">
        <v>1725</v>
      </c>
      <c r="F5929" s="1" t="s">
        <v>1804</v>
      </c>
      <c r="G5929" s="1" t="s">
        <v>103</v>
      </c>
      <c r="H5929" s="1" t="s">
        <v>437</v>
      </c>
      <c r="I5929" s="1">
        <v>3</v>
      </c>
      <c r="J5929" s="1">
        <v>2023</v>
      </c>
      <c r="K5929" s="1">
        <v>652963</v>
      </c>
      <c r="L5929" s="1">
        <v>0</v>
      </c>
      <c r="M5929" s="1">
        <f t="array" ref="M5929">SUMPRODUCT(MAX(ISNUMBER(SEARCH('Class Rules'!$B$6:$B$85,$E5929))*ISNUMBER(SEARCH('Class Rules'!$C$6:$C$85,$F5929))*'Class Rules'!$A$6:$A$85))</f>
        <v>0</v>
      </c>
      <c r="N5929" s="1" t="str">
        <f t="array" ref="N5929">IF($M5929=0,'Class Rules'!$D$3,INDEX('Class Rules'!$D$6:$D$85,MATCH($M5929,'Class Rules'!$A$6:$A$85,0)))</f>
        <v>Passenger LDV</v>
      </c>
      <c r="O5929" s="1" t="str">
        <f t="array" ref="O5929">IF(SUMPRODUCT(MAX(ISNUMBER(SEARCH(Fuel_Rules!$A$6:$A$30,$E5929))*ISNUMBER(SEARCH(Fuel_Rules!$B$6:$B$30,$F5929))*(Fuel_Rules!$A$6:$A$30&lt;&gt;"")))&gt;0,"Plug-in hybrid",IF($G5929="Diesel","Diesel","Gasoline"))</f>
        <v>Gasoline</v>
      </c>
    </row>
    <row r="5930" spans="1:15" ht="15" customHeight="1" x14ac:dyDescent="0.25">
      <c r="A5930" s="1">
        <v>2022</v>
      </c>
      <c r="B5930" s="1" t="s">
        <v>7830</v>
      </c>
      <c r="C5930" s="1" t="s">
        <v>1805</v>
      </c>
      <c r="D5930" s="1" t="s">
        <v>8328</v>
      </c>
      <c r="E5930" s="1" t="s">
        <v>1725</v>
      </c>
      <c r="F5930" s="1" t="s">
        <v>5608</v>
      </c>
      <c r="G5930" s="1" t="s">
        <v>105</v>
      </c>
      <c r="H5930" s="1" t="s">
        <v>298</v>
      </c>
      <c r="I5930" s="1">
        <v>3</v>
      </c>
      <c r="J5930" s="1">
        <v>2023</v>
      </c>
      <c r="K5930" s="1">
        <v>693780</v>
      </c>
      <c r="L5930" s="1">
        <v>0</v>
      </c>
      <c r="M5930" s="1">
        <f t="array" ref="M5930">SUMPRODUCT(MAX(ISNUMBER(SEARCH('Class Rules'!$B$6:$B$85,$E5930))*ISNUMBER(SEARCH('Class Rules'!$C$6:$C$85,$F5930))*'Class Rules'!$A$6:$A$85))</f>
        <v>0</v>
      </c>
      <c r="N5930" s="1" t="str">
        <f t="array" ref="N5930">IF($M5930=0,'Class Rules'!$D$3,INDEX('Class Rules'!$D$6:$D$85,MATCH($M5930,'Class Rules'!$A$6:$A$85,0)))</f>
        <v>Passenger LDV</v>
      </c>
      <c r="O5930" s="1" t="str">
        <f t="array" ref="O5930">IF(SUMPRODUCT(MAX(ISNUMBER(SEARCH(Fuel_Rules!$A$6:$A$30,$E5930))*ISNUMBER(SEARCH(Fuel_Rules!$B$6:$B$30,$F5930))*(Fuel_Rules!$A$6:$A$30&lt;&gt;"")))&gt;0,"Plug-in hybrid",IF($G5930="Diesel","Diesel","Gasoline"))</f>
        <v>Diesel</v>
      </c>
    </row>
    <row r="5931" spans="1:15" ht="15" customHeight="1" x14ac:dyDescent="0.25">
      <c r="A5931" s="1">
        <v>2022</v>
      </c>
      <c r="B5931" s="1" t="s">
        <v>7830</v>
      </c>
      <c r="C5931" s="1" t="s">
        <v>1808</v>
      </c>
      <c r="D5931" s="1" t="s">
        <v>8329</v>
      </c>
      <c r="E5931" s="1" t="s">
        <v>1725</v>
      </c>
      <c r="F5931" s="1" t="s">
        <v>5610</v>
      </c>
      <c r="G5931" s="1" t="s">
        <v>105</v>
      </c>
      <c r="H5931" s="1" t="s">
        <v>298</v>
      </c>
      <c r="I5931" s="1">
        <v>3</v>
      </c>
      <c r="J5931" s="1">
        <v>2023</v>
      </c>
      <c r="K5931" s="1">
        <v>625975</v>
      </c>
      <c r="L5931" s="1">
        <v>0</v>
      </c>
      <c r="M5931" s="1">
        <f t="array" ref="M5931">SUMPRODUCT(MAX(ISNUMBER(SEARCH('Class Rules'!$B$6:$B$85,$E5931))*ISNUMBER(SEARCH('Class Rules'!$C$6:$C$85,$F5931))*'Class Rules'!$A$6:$A$85))</f>
        <v>0</v>
      </c>
      <c r="N5931" s="1" t="str">
        <f t="array" ref="N5931">IF($M5931=0,'Class Rules'!$D$3,INDEX('Class Rules'!$D$6:$D$85,MATCH($M5931,'Class Rules'!$A$6:$A$85,0)))</f>
        <v>Passenger LDV</v>
      </c>
      <c r="O5931" s="1" t="str">
        <f t="array" ref="O5931">IF(SUMPRODUCT(MAX(ISNUMBER(SEARCH(Fuel_Rules!$A$6:$A$30,$E5931))*ISNUMBER(SEARCH(Fuel_Rules!$B$6:$B$30,$F5931))*(Fuel_Rules!$A$6:$A$30&lt;&gt;"")))&gt;0,"Plug-in hybrid",IF($G5931="Diesel","Diesel","Gasoline"))</f>
        <v>Diesel</v>
      </c>
    </row>
    <row r="5932" spans="1:15" ht="15" customHeight="1" x14ac:dyDescent="0.25">
      <c r="A5932" s="1">
        <v>2022</v>
      </c>
      <c r="B5932" s="1" t="s">
        <v>7830</v>
      </c>
      <c r="C5932" s="1" t="s">
        <v>1811</v>
      </c>
      <c r="D5932" s="1" t="s">
        <v>8330</v>
      </c>
      <c r="E5932" s="1" t="s">
        <v>1725</v>
      </c>
      <c r="F5932" s="1" t="s">
        <v>1813</v>
      </c>
      <c r="G5932" s="1" t="s">
        <v>105</v>
      </c>
      <c r="H5932" s="1" t="s">
        <v>437</v>
      </c>
      <c r="I5932" s="1">
        <v>3</v>
      </c>
      <c r="J5932" s="1">
        <v>2023</v>
      </c>
      <c r="K5932" s="1">
        <v>647770</v>
      </c>
      <c r="L5932" s="1">
        <v>0</v>
      </c>
      <c r="M5932" s="1">
        <f t="array" ref="M5932">SUMPRODUCT(MAX(ISNUMBER(SEARCH('Class Rules'!$B$6:$B$85,$E5932))*ISNUMBER(SEARCH('Class Rules'!$C$6:$C$85,$F5932))*'Class Rules'!$A$6:$A$85))</f>
        <v>0</v>
      </c>
      <c r="N5932" s="1" t="str">
        <f t="array" ref="N5932">IF($M5932=0,'Class Rules'!$D$3,INDEX('Class Rules'!$D$6:$D$85,MATCH($M5932,'Class Rules'!$A$6:$A$85,0)))</f>
        <v>Passenger LDV</v>
      </c>
      <c r="O5932" s="1" t="str">
        <f t="array" ref="O5932">IF(SUMPRODUCT(MAX(ISNUMBER(SEARCH(Fuel_Rules!$A$6:$A$30,$E5932))*ISNUMBER(SEARCH(Fuel_Rules!$B$6:$B$30,$F5932))*(Fuel_Rules!$A$6:$A$30&lt;&gt;"")))&gt;0,"Plug-in hybrid",IF($G5932="Diesel","Diesel","Gasoline"))</f>
        <v>Diesel</v>
      </c>
    </row>
    <row r="5933" spans="1:15" ht="15" customHeight="1" x14ac:dyDescent="0.25">
      <c r="A5933" s="1">
        <v>2022</v>
      </c>
      <c r="B5933" s="1" t="s">
        <v>7830</v>
      </c>
      <c r="C5933" s="1" t="s">
        <v>1814</v>
      </c>
      <c r="D5933" s="1" t="s">
        <v>8331</v>
      </c>
      <c r="E5933" s="1" t="s">
        <v>1725</v>
      </c>
      <c r="F5933" s="1" t="s">
        <v>1816</v>
      </c>
      <c r="G5933" s="1" t="s">
        <v>105</v>
      </c>
      <c r="H5933" s="1" t="s">
        <v>437</v>
      </c>
      <c r="I5933" s="1">
        <v>3</v>
      </c>
      <c r="J5933" s="1">
        <v>2023</v>
      </c>
      <c r="K5933" s="1">
        <v>739646</v>
      </c>
      <c r="L5933" s="1">
        <v>0</v>
      </c>
      <c r="M5933" s="1">
        <f t="array" ref="M5933">SUMPRODUCT(MAX(ISNUMBER(SEARCH('Class Rules'!$B$6:$B$85,$E5933))*ISNUMBER(SEARCH('Class Rules'!$C$6:$C$85,$F5933))*'Class Rules'!$A$6:$A$85))</f>
        <v>0</v>
      </c>
      <c r="N5933" s="1" t="str">
        <f t="array" ref="N5933">IF($M5933=0,'Class Rules'!$D$3,INDEX('Class Rules'!$D$6:$D$85,MATCH($M5933,'Class Rules'!$A$6:$A$85,0)))</f>
        <v>Passenger LDV</v>
      </c>
      <c r="O5933" s="1" t="str">
        <f t="array" ref="O5933">IF(SUMPRODUCT(MAX(ISNUMBER(SEARCH(Fuel_Rules!$A$6:$A$30,$E5933))*ISNUMBER(SEARCH(Fuel_Rules!$B$6:$B$30,$F5933))*(Fuel_Rules!$A$6:$A$30&lt;&gt;"")))&gt;0,"Plug-in hybrid",IF($G5933="Diesel","Diesel","Gasoline"))</f>
        <v>Diesel</v>
      </c>
    </row>
    <row r="5934" spans="1:15" ht="15" customHeight="1" x14ac:dyDescent="0.25">
      <c r="A5934" s="1">
        <v>2022</v>
      </c>
      <c r="B5934" s="1" t="s">
        <v>7830</v>
      </c>
      <c r="C5934" s="1" t="s">
        <v>1817</v>
      </c>
      <c r="D5934" s="1" t="s">
        <v>8332</v>
      </c>
      <c r="E5934" s="1" t="s">
        <v>1725</v>
      </c>
      <c r="F5934" s="1" t="s">
        <v>5614</v>
      </c>
      <c r="G5934" s="1" t="s">
        <v>105</v>
      </c>
      <c r="H5934" s="1" t="s">
        <v>298</v>
      </c>
      <c r="I5934" s="1">
        <v>3</v>
      </c>
      <c r="J5934" s="1">
        <v>2023</v>
      </c>
      <c r="K5934" s="1">
        <v>733000</v>
      </c>
      <c r="L5934" s="1">
        <v>0</v>
      </c>
      <c r="M5934" s="1">
        <f t="array" ref="M5934">SUMPRODUCT(MAX(ISNUMBER(SEARCH('Class Rules'!$B$6:$B$85,$E5934))*ISNUMBER(SEARCH('Class Rules'!$C$6:$C$85,$F5934))*'Class Rules'!$A$6:$A$85))</f>
        <v>0</v>
      </c>
      <c r="N5934" s="1" t="str">
        <f t="array" ref="N5934">IF($M5934=0,'Class Rules'!$D$3,INDEX('Class Rules'!$D$6:$D$85,MATCH($M5934,'Class Rules'!$A$6:$A$85,0)))</f>
        <v>Passenger LDV</v>
      </c>
      <c r="O5934" s="1" t="str">
        <f t="array" ref="O5934">IF(SUMPRODUCT(MAX(ISNUMBER(SEARCH(Fuel_Rules!$A$6:$A$30,$E5934))*ISNUMBER(SEARCH(Fuel_Rules!$B$6:$B$30,$F5934))*(Fuel_Rules!$A$6:$A$30&lt;&gt;"")))&gt;0,"Plug-in hybrid",IF($G5934="Diesel","Diesel","Gasoline"))</f>
        <v>Diesel</v>
      </c>
    </row>
    <row r="5935" spans="1:15" ht="15" customHeight="1" x14ac:dyDescent="0.25">
      <c r="A5935" s="1">
        <v>2022</v>
      </c>
      <c r="B5935" s="1" t="s">
        <v>7830</v>
      </c>
      <c r="C5935" s="1" t="s">
        <v>1820</v>
      </c>
      <c r="D5935" s="1" t="s">
        <v>8333</v>
      </c>
      <c r="E5935" s="1" t="s">
        <v>1725</v>
      </c>
      <c r="F5935" s="1" t="s">
        <v>1822</v>
      </c>
      <c r="G5935" s="1" t="s">
        <v>103</v>
      </c>
      <c r="H5935" s="1" t="s">
        <v>437</v>
      </c>
      <c r="I5935" s="1">
        <v>2</v>
      </c>
      <c r="J5935" s="1">
        <v>2023</v>
      </c>
      <c r="K5935" s="1">
        <v>895936</v>
      </c>
      <c r="L5935" s="1">
        <v>0</v>
      </c>
      <c r="M5935" s="1">
        <f t="array" ref="M5935">SUMPRODUCT(MAX(ISNUMBER(SEARCH('Class Rules'!$B$6:$B$85,$E5935))*ISNUMBER(SEARCH('Class Rules'!$C$6:$C$85,$F5935))*'Class Rules'!$A$6:$A$85))</f>
        <v>0</v>
      </c>
      <c r="N5935" s="1" t="str">
        <f t="array" ref="N5935">IF($M5935=0,'Class Rules'!$D$3,INDEX('Class Rules'!$D$6:$D$85,MATCH($M5935,'Class Rules'!$A$6:$A$85,0)))</f>
        <v>Passenger LDV</v>
      </c>
      <c r="O5935" s="1" t="str">
        <f t="array" ref="O5935">IF(SUMPRODUCT(MAX(ISNUMBER(SEARCH(Fuel_Rules!$A$6:$A$30,$E5935))*ISNUMBER(SEARCH(Fuel_Rules!$B$6:$B$30,$F5935))*(Fuel_Rules!$A$6:$A$30&lt;&gt;"")))&gt;0,"Plug-in hybrid",IF($G5935="Diesel","Diesel","Gasoline"))</f>
        <v>Plug-in hybrid</v>
      </c>
    </row>
    <row r="5936" spans="1:15" ht="15" customHeight="1" x14ac:dyDescent="0.25">
      <c r="A5936" s="1">
        <v>2022</v>
      </c>
      <c r="B5936" s="1" t="s">
        <v>7830</v>
      </c>
      <c r="C5936" s="1" t="s">
        <v>1823</v>
      </c>
      <c r="D5936" s="1" t="s">
        <v>8334</v>
      </c>
      <c r="E5936" s="1" t="s">
        <v>1725</v>
      </c>
      <c r="F5936" s="1" t="s">
        <v>1825</v>
      </c>
      <c r="G5936" s="1" t="s">
        <v>103</v>
      </c>
      <c r="H5936" s="1" t="s">
        <v>437</v>
      </c>
      <c r="I5936" s="1">
        <v>5</v>
      </c>
      <c r="J5936" s="1">
        <v>2023</v>
      </c>
      <c r="K5936" s="1">
        <v>1076860</v>
      </c>
      <c r="L5936" s="1">
        <v>0</v>
      </c>
      <c r="M5936" s="1">
        <f t="array" ref="M5936">SUMPRODUCT(MAX(ISNUMBER(SEARCH('Class Rules'!$B$6:$B$85,$E5936))*ISNUMBER(SEARCH('Class Rules'!$C$6:$C$85,$F5936))*'Class Rules'!$A$6:$A$85))</f>
        <v>0</v>
      </c>
      <c r="N5936" s="1" t="str">
        <f t="array" ref="N5936">IF($M5936=0,'Class Rules'!$D$3,INDEX('Class Rules'!$D$6:$D$85,MATCH($M5936,'Class Rules'!$A$6:$A$85,0)))</f>
        <v>Passenger LDV</v>
      </c>
      <c r="O5936" s="1" t="str">
        <f t="array" ref="O5936">IF(SUMPRODUCT(MAX(ISNUMBER(SEARCH(Fuel_Rules!$A$6:$A$30,$E5936))*ISNUMBER(SEARCH(Fuel_Rules!$B$6:$B$30,$F5936))*(Fuel_Rules!$A$6:$A$30&lt;&gt;"")))&gt;0,"Plug-in hybrid",IF($G5936="Diesel","Diesel","Gasoline"))</f>
        <v>Gasoline</v>
      </c>
    </row>
    <row r="5937" spans="1:15" ht="15" customHeight="1" x14ac:dyDescent="0.25">
      <c r="A5937" s="1">
        <v>2022</v>
      </c>
      <c r="B5937" s="1" t="s">
        <v>7830</v>
      </c>
      <c r="C5937" s="1" t="s">
        <v>1826</v>
      </c>
      <c r="D5937" s="1" t="s">
        <v>8335</v>
      </c>
      <c r="E5937" s="1" t="s">
        <v>1725</v>
      </c>
      <c r="F5937" s="1" t="s">
        <v>1828</v>
      </c>
      <c r="G5937" s="1" t="s">
        <v>103</v>
      </c>
      <c r="H5937" s="1" t="s">
        <v>437</v>
      </c>
      <c r="I5937" s="1">
        <v>2</v>
      </c>
      <c r="J5937" s="1">
        <v>2023</v>
      </c>
      <c r="K5937" s="1">
        <v>561991</v>
      </c>
      <c r="L5937" s="1">
        <v>0</v>
      </c>
      <c r="M5937" s="1">
        <f t="array" ref="M5937">SUMPRODUCT(MAX(ISNUMBER(SEARCH('Class Rules'!$B$6:$B$85,$E5937))*ISNUMBER(SEARCH('Class Rules'!$C$6:$C$85,$F5937))*'Class Rules'!$A$6:$A$85))</f>
        <v>0</v>
      </c>
      <c r="N5937" s="1" t="str">
        <f t="array" ref="N5937">IF($M5937=0,'Class Rules'!$D$3,INDEX('Class Rules'!$D$6:$D$85,MATCH($M5937,'Class Rules'!$A$6:$A$85,0)))</f>
        <v>Passenger LDV</v>
      </c>
      <c r="O5937" s="1" t="str">
        <f t="array" ref="O5937">IF(SUMPRODUCT(MAX(ISNUMBER(SEARCH(Fuel_Rules!$A$6:$A$30,$E5937))*ISNUMBER(SEARCH(Fuel_Rules!$B$6:$B$30,$F5937))*(Fuel_Rules!$A$6:$A$30&lt;&gt;"")))&gt;0,"Plug-in hybrid",IF($G5937="Diesel","Diesel","Gasoline"))</f>
        <v>Gasoline</v>
      </c>
    </row>
    <row r="5938" spans="1:15" ht="15" customHeight="1" x14ac:dyDescent="0.25">
      <c r="A5938" s="1">
        <v>2022</v>
      </c>
      <c r="B5938" s="1" t="s">
        <v>7830</v>
      </c>
      <c r="C5938" s="1" t="s">
        <v>1829</v>
      </c>
      <c r="D5938" s="1" t="s">
        <v>8336</v>
      </c>
      <c r="E5938" s="1" t="s">
        <v>1831</v>
      </c>
      <c r="F5938" s="1" t="s">
        <v>1832</v>
      </c>
      <c r="G5938" s="1" t="s">
        <v>103</v>
      </c>
      <c r="H5938" s="1" t="s">
        <v>437</v>
      </c>
      <c r="I5938" s="1">
        <v>3.5</v>
      </c>
      <c r="J5938" s="1">
        <v>2023</v>
      </c>
      <c r="K5938" s="1">
        <v>983350</v>
      </c>
      <c r="L5938" s="1">
        <v>0</v>
      </c>
      <c r="M5938" s="1">
        <f t="array" ref="M5938">SUMPRODUCT(MAX(ISNUMBER(SEARCH('Class Rules'!$B$6:$B$85,$E5938))*ISNUMBER(SEARCH('Class Rules'!$C$6:$C$85,$F5938))*'Class Rules'!$A$6:$A$85))</f>
        <v>0</v>
      </c>
      <c r="N5938" s="1" t="str">
        <f t="array" ref="N5938">IF($M5938=0,'Class Rules'!$D$3,INDEX('Class Rules'!$D$6:$D$85,MATCH($M5938,'Class Rules'!$A$6:$A$85,0)))</f>
        <v>Passenger LDV</v>
      </c>
      <c r="O5938" s="1" t="str">
        <f t="array" ref="O5938">IF(SUMPRODUCT(MAX(ISNUMBER(SEARCH(Fuel_Rules!$A$6:$A$30,$E5938))*ISNUMBER(SEARCH(Fuel_Rules!$B$6:$B$30,$F5938))*(Fuel_Rules!$A$6:$A$30&lt;&gt;"")))&gt;0,"Plug-in hybrid",IF($G5938="Diesel","Diesel","Gasoline"))</f>
        <v>Gasoline</v>
      </c>
    </row>
    <row r="5939" spans="1:15" ht="15" customHeight="1" x14ac:dyDescent="0.25">
      <c r="A5939" s="1">
        <v>2022</v>
      </c>
      <c r="B5939" s="1" t="s">
        <v>7830</v>
      </c>
      <c r="C5939" s="1" t="s">
        <v>1833</v>
      </c>
      <c r="D5939" s="1" t="s">
        <v>8337</v>
      </c>
      <c r="E5939" s="1" t="s">
        <v>1831</v>
      </c>
      <c r="F5939" s="1" t="s">
        <v>1835</v>
      </c>
      <c r="G5939" s="1" t="s">
        <v>103</v>
      </c>
      <c r="H5939" s="1" t="s">
        <v>437</v>
      </c>
      <c r="I5939" s="1">
        <v>2.5</v>
      </c>
      <c r="J5939" s="1">
        <v>2023</v>
      </c>
      <c r="K5939" s="1">
        <v>389059</v>
      </c>
      <c r="L5939" s="1">
        <v>0</v>
      </c>
      <c r="M5939" s="1">
        <f t="array" ref="M5939">SUMPRODUCT(MAX(ISNUMBER(SEARCH('Class Rules'!$B$6:$B$85,$E5939))*ISNUMBER(SEARCH('Class Rules'!$C$6:$C$85,$F5939))*'Class Rules'!$A$6:$A$85))</f>
        <v>0</v>
      </c>
      <c r="N5939" s="1" t="str">
        <f t="array" ref="N5939">IF($M5939=0,'Class Rules'!$D$3,INDEX('Class Rules'!$D$6:$D$85,MATCH($M5939,'Class Rules'!$A$6:$A$85,0)))</f>
        <v>Passenger LDV</v>
      </c>
      <c r="O5939" s="1" t="str">
        <f t="array" ref="O5939">IF(SUMPRODUCT(MAX(ISNUMBER(SEARCH(Fuel_Rules!$A$6:$A$30,$E5939))*ISNUMBER(SEARCH(Fuel_Rules!$B$6:$B$30,$F5939))*(Fuel_Rules!$A$6:$A$30&lt;&gt;"")))&gt;0,"Plug-in hybrid",IF($G5939="Diesel","Diesel","Gasoline"))</f>
        <v>Gasoline</v>
      </c>
    </row>
    <row r="5940" spans="1:15" ht="15" customHeight="1" x14ac:dyDescent="0.25">
      <c r="A5940" s="1">
        <v>2022</v>
      </c>
      <c r="B5940" s="1" t="s">
        <v>7830</v>
      </c>
      <c r="C5940" s="1" t="s">
        <v>1836</v>
      </c>
      <c r="D5940" s="1" t="s">
        <v>8338</v>
      </c>
      <c r="E5940" s="1" t="s">
        <v>1831</v>
      </c>
      <c r="F5940" s="1" t="s">
        <v>1838</v>
      </c>
      <c r="G5940" s="1" t="s">
        <v>103</v>
      </c>
      <c r="H5940" s="1" t="s">
        <v>437</v>
      </c>
      <c r="I5940" s="1">
        <v>2.5</v>
      </c>
      <c r="J5940" s="1">
        <v>2023</v>
      </c>
      <c r="K5940" s="1">
        <v>330977</v>
      </c>
      <c r="L5940" s="1">
        <v>0</v>
      </c>
      <c r="M5940" s="1">
        <f t="array" ref="M5940">SUMPRODUCT(MAX(ISNUMBER(SEARCH('Class Rules'!$B$6:$B$85,$E5940))*ISNUMBER(SEARCH('Class Rules'!$C$6:$C$85,$F5940))*'Class Rules'!$A$6:$A$85))</f>
        <v>0</v>
      </c>
      <c r="N5940" s="1" t="str">
        <f t="array" ref="N5940">IF($M5940=0,'Class Rules'!$D$3,INDEX('Class Rules'!$D$6:$D$85,MATCH($M5940,'Class Rules'!$A$6:$A$85,0)))</f>
        <v>Passenger LDV</v>
      </c>
      <c r="O5940" s="1" t="str">
        <f t="array" ref="O5940">IF(SUMPRODUCT(MAX(ISNUMBER(SEARCH(Fuel_Rules!$A$6:$A$30,$E5940))*ISNUMBER(SEARCH(Fuel_Rules!$B$6:$B$30,$F5940))*(Fuel_Rules!$A$6:$A$30&lt;&gt;"")))&gt;0,"Plug-in hybrid",IF($G5940="Diesel","Diesel","Gasoline"))</f>
        <v>Gasoline</v>
      </c>
    </row>
    <row r="5941" spans="1:15" ht="15" customHeight="1" x14ac:dyDescent="0.25">
      <c r="A5941" s="1">
        <v>2022</v>
      </c>
      <c r="B5941" s="1" t="s">
        <v>7830</v>
      </c>
      <c r="C5941" s="1" t="s">
        <v>1839</v>
      </c>
      <c r="D5941" s="1" t="s">
        <v>8339</v>
      </c>
      <c r="E5941" s="1" t="s">
        <v>1831</v>
      </c>
      <c r="F5941" s="1" t="s">
        <v>1841</v>
      </c>
      <c r="G5941" s="1" t="s">
        <v>103</v>
      </c>
      <c r="H5941" s="1" t="s">
        <v>437</v>
      </c>
      <c r="I5941" s="1">
        <v>2.5</v>
      </c>
      <c r="J5941" s="1">
        <v>2023</v>
      </c>
      <c r="K5941" s="1">
        <v>348772</v>
      </c>
      <c r="L5941" s="1">
        <v>0</v>
      </c>
      <c r="M5941" s="1">
        <f t="array" ref="M5941">SUMPRODUCT(MAX(ISNUMBER(SEARCH('Class Rules'!$B$6:$B$85,$E5941))*ISNUMBER(SEARCH('Class Rules'!$C$6:$C$85,$F5941))*'Class Rules'!$A$6:$A$85))</f>
        <v>0</v>
      </c>
      <c r="N5941" s="1" t="str">
        <f t="array" ref="N5941">IF($M5941=0,'Class Rules'!$D$3,INDEX('Class Rules'!$D$6:$D$85,MATCH($M5941,'Class Rules'!$A$6:$A$85,0)))</f>
        <v>Passenger LDV</v>
      </c>
      <c r="O5941" s="1" t="str">
        <f t="array" ref="O5941">IF(SUMPRODUCT(MAX(ISNUMBER(SEARCH(Fuel_Rules!$A$6:$A$30,$E5941))*ISNUMBER(SEARCH(Fuel_Rules!$B$6:$B$30,$F5941))*(Fuel_Rules!$A$6:$A$30&lt;&gt;"")))&gt;0,"Plug-in hybrid",IF($G5941="Diesel","Diesel","Gasoline"))</f>
        <v>Gasoline</v>
      </c>
    </row>
    <row r="5942" spans="1:15" ht="15" customHeight="1" x14ac:dyDescent="0.25">
      <c r="A5942" s="1">
        <v>2022</v>
      </c>
      <c r="B5942" s="1" t="s">
        <v>7830</v>
      </c>
      <c r="C5942" s="1" t="s">
        <v>1842</v>
      </c>
      <c r="D5942" s="1" t="s">
        <v>8340</v>
      </c>
      <c r="E5942" s="1" t="s">
        <v>1831</v>
      </c>
      <c r="F5942" s="1" t="s">
        <v>1844</v>
      </c>
      <c r="G5942" s="1" t="s">
        <v>103</v>
      </c>
      <c r="H5942" s="1" t="s">
        <v>437</v>
      </c>
      <c r="I5942" s="1">
        <v>2.5</v>
      </c>
      <c r="J5942" s="1">
        <v>2023</v>
      </c>
      <c r="K5942" s="1">
        <v>351594</v>
      </c>
      <c r="L5942" s="1">
        <v>0</v>
      </c>
      <c r="M5942" s="1">
        <f t="array" ref="M5942">SUMPRODUCT(MAX(ISNUMBER(SEARCH('Class Rules'!$B$6:$B$85,$E5942))*ISNUMBER(SEARCH('Class Rules'!$C$6:$C$85,$F5942))*'Class Rules'!$A$6:$A$85))</f>
        <v>0</v>
      </c>
      <c r="N5942" s="1" t="str">
        <f t="array" ref="N5942">IF($M5942=0,'Class Rules'!$D$3,INDEX('Class Rules'!$D$6:$D$85,MATCH($M5942,'Class Rules'!$A$6:$A$85,0)))</f>
        <v>Passenger LDV</v>
      </c>
      <c r="O5942" s="1" t="str">
        <f t="array" ref="O5942">IF(SUMPRODUCT(MAX(ISNUMBER(SEARCH(Fuel_Rules!$A$6:$A$30,$E5942))*ISNUMBER(SEARCH(Fuel_Rules!$B$6:$B$30,$F5942))*(Fuel_Rules!$A$6:$A$30&lt;&gt;"")))&gt;0,"Plug-in hybrid",IF($G5942="Diesel","Diesel","Gasoline"))</f>
        <v>Gasoline</v>
      </c>
    </row>
    <row r="5943" spans="1:15" ht="15" customHeight="1" x14ac:dyDescent="0.25">
      <c r="A5943" s="1">
        <v>2022</v>
      </c>
      <c r="B5943" s="1" t="s">
        <v>7830</v>
      </c>
      <c r="C5943" s="1" t="s">
        <v>1845</v>
      </c>
      <c r="D5943" s="1" t="s">
        <v>8341</v>
      </c>
      <c r="E5943" s="1" t="s">
        <v>1831</v>
      </c>
      <c r="F5943" s="1" t="s">
        <v>1847</v>
      </c>
      <c r="G5943" s="1" t="s">
        <v>103</v>
      </c>
      <c r="H5943" s="1" t="s">
        <v>437</v>
      </c>
      <c r="I5943" s="1">
        <v>2</v>
      </c>
      <c r="J5943" s="1">
        <v>2023</v>
      </c>
      <c r="K5943" s="1">
        <v>297408</v>
      </c>
      <c r="L5943" s="1">
        <v>0</v>
      </c>
      <c r="M5943" s="1">
        <f t="array" ref="M5943">SUMPRODUCT(MAX(ISNUMBER(SEARCH('Class Rules'!$B$6:$B$85,$E5943))*ISNUMBER(SEARCH('Class Rules'!$C$6:$C$85,$F5943))*'Class Rules'!$A$6:$A$85))</f>
        <v>0</v>
      </c>
      <c r="N5943" s="1" t="str">
        <f t="array" ref="N5943">IF($M5943=0,'Class Rules'!$D$3,INDEX('Class Rules'!$D$6:$D$85,MATCH($M5943,'Class Rules'!$A$6:$A$85,0)))</f>
        <v>Passenger LDV</v>
      </c>
      <c r="O5943" s="1" t="str">
        <f t="array" ref="O5943">IF(SUMPRODUCT(MAX(ISNUMBER(SEARCH(Fuel_Rules!$A$6:$A$30,$E5943))*ISNUMBER(SEARCH(Fuel_Rules!$B$6:$B$30,$F5943))*(Fuel_Rules!$A$6:$A$30&lt;&gt;"")))&gt;0,"Plug-in hybrid",IF($G5943="Diesel","Diesel","Gasoline"))</f>
        <v>Gasoline</v>
      </c>
    </row>
    <row r="5944" spans="1:15" ht="15" customHeight="1" x14ac:dyDescent="0.25">
      <c r="A5944" s="1">
        <v>2022</v>
      </c>
      <c r="B5944" s="1" t="s">
        <v>7830</v>
      </c>
      <c r="C5944" s="1" t="s">
        <v>1848</v>
      </c>
      <c r="D5944" s="1" t="s">
        <v>8342</v>
      </c>
      <c r="E5944" s="1" t="s">
        <v>1831</v>
      </c>
      <c r="F5944" s="1" t="s">
        <v>1850</v>
      </c>
      <c r="G5944" s="1" t="s">
        <v>103</v>
      </c>
      <c r="H5944" s="1" t="s">
        <v>437</v>
      </c>
      <c r="I5944" s="1">
        <v>2</v>
      </c>
      <c r="J5944" s="1">
        <v>2023</v>
      </c>
      <c r="K5944" s="1">
        <v>276419</v>
      </c>
      <c r="L5944" s="1">
        <v>0</v>
      </c>
      <c r="M5944" s="1">
        <f t="array" ref="M5944">SUMPRODUCT(MAX(ISNUMBER(SEARCH('Class Rules'!$B$6:$B$85,$E5944))*ISNUMBER(SEARCH('Class Rules'!$C$6:$C$85,$F5944))*'Class Rules'!$A$6:$A$85))</f>
        <v>0</v>
      </c>
      <c r="N5944" s="1" t="str">
        <f t="array" ref="N5944">IF($M5944=0,'Class Rules'!$D$3,INDEX('Class Rules'!$D$6:$D$85,MATCH($M5944,'Class Rules'!$A$6:$A$85,0)))</f>
        <v>Passenger LDV</v>
      </c>
      <c r="O5944" s="1" t="str">
        <f t="array" ref="O5944">IF(SUMPRODUCT(MAX(ISNUMBER(SEARCH(Fuel_Rules!$A$6:$A$30,$E5944))*ISNUMBER(SEARCH(Fuel_Rules!$B$6:$B$30,$F5944))*(Fuel_Rules!$A$6:$A$30&lt;&gt;"")))&gt;0,"Plug-in hybrid",IF($G5944="Diesel","Diesel","Gasoline"))</f>
        <v>Gasoline</v>
      </c>
    </row>
    <row r="5945" spans="1:15" ht="15" customHeight="1" x14ac:dyDescent="0.25">
      <c r="A5945" s="1">
        <v>2022</v>
      </c>
      <c r="B5945" s="1" t="s">
        <v>7830</v>
      </c>
      <c r="C5945" s="1" t="s">
        <v>1851</v>
      </c>
      <c r="D5945" s="1" t="s">
        <v>8343</v>
      </c>
      <c r="E5945" s="1" t="s">
        <v>1831</v>
      </c>
      <c r="F5945" s="1" t="s">
        <v>1853</v>
      </c>
      <c r="G5945" s="1" t="s">
        <v>103</v>
      </c>
      <c r="H5945" s="1" t="s">
        <v>437</v>
      </c>
      <c r="I5945" s="1">
        <v>3.5</v>
      </c>
      <c r="J5945" s="1">
        <v>2023</v>
      </c>
      <c r="K5945" s="1">
        <v>508836</v>
      </c>
      <c r="L5945" s="1">
        <v>0</v>
      </c>
      <c r="M5945" s="1">
        <f t="array" ref="M5945">SUMPRODUCT(MAX(ISNUMBER(SEARCH('Class Rules'!$B$6:$B$85,$E5945))*ISNUMBER(SEARCH('Class Rules'!$C$6:$C$85,$F5945))*'Class Rules'!$A$6:$A$85))</f>
        <v>0</v>
      </c>
      <c r="N5945" s="1" t="str">
        <f t="array" ref="N5945">IF($M5945=0,'Class Rules'!$D$3,INDEX('Class Rules'!$D$6:$D$85,MATCH($M5945,'Class Rules'!$A$6:$A$85,0)))</f>
        <v>Passenger LDV</v>
      </c>
      <c r="O5945" s="1" t="str">
        <f t="array" ref="O5945">IF(SUMPRODUCT(MAX(ISNUMBER(SEARCH(Fuel_Rules!$A$6:$A$30,$E5945))*ISNUMBER(SEARCH(Fuel_Rules!$B$6:$B$30,$F5945))*(Fuel_Rules!$A$6:$A$30&lt;&gt;"")))&gt;0,"Plug-in hybrid",IF($G5945="Diesel","Diesel","Gasoline"))</f>
        <v>Gasoline</v>
      </c>
    </row>
    <row r="5946" spans="1:15" ht="15" customHeight="1" x14ac:dyDescent="0.25">
      <c r="A5946" s="1">
        <v>2022</v>
      </c>
      <c r="B5946" s="1" t="s">
        <v>7830</v>
      </c>
      <c r="C5946" s="1" t="s">
        <v>1854</v>
      </c>
      <c r="D5946" s="1" t="s">
        <v>8344</v>
      </c>
      <c r="E5946" s="1" t="s">
        <v>1831</v>
      </c>
      <c r="F5946" s="1" t="s">
        <v>1856</v>
      </c>
      <c r="G5946" s="1" t="s">
        <v>103</v>
      </c>
      <c r="H5946" s="1" t="s">
        <v>437</v>
      </c>
      <c r="I5946" s="1">
        <v>3.5</v>
      </c>
      <c r="J5946" s="1">
        <v>2023</v>
      </c>
      <c r="K5946" s="1">
        <v>518064</v>
      </c>
      <c r="L5946" s="1">
        <v>0</v>
      </c>
      <c r="M5946" s="1">
        <f t="array" ref="M5946">SUMPRODUCT(MAX(ISNUMBER(SEARCH('Class Rules'!$B$6:$B$85,$E5946))*ISNUMBER(SEARCH('Class Rules'!$C$6:$C$85,$F5946))*'Class Rules'!$A$6:$A$85))</f>
        <v>0</v>
      </c>
      <c r="N5946" s="1" t="str">
        <f t="array" ref="N5946">IF($M5946=0,'Class Rules'!$D$3,INDEX('Class Rules'!$D$6:$D$85,MATCH($M5946,'Class Rules'!$A$6:$A$85,0)))</f>
        <v>Passenger LDV</v>
      </c>
      <c r="O5946" s="1" t="str">
        <f t="array" ref="O5946">IF(SUMPRODUCT(MAX(ISNUMBER(SEARCH(Fuel_Rules!$A$6:$A$30,$E5946))*ISNUMBER(SEARCH(Fuel_Rules!$B$6:$B$30,$F5946))*(Fuel_Rules!$A$6:$A$30&lt;&gt;"")))&gt;0,"Plug-in hybrid",IF($G5946="Diesel","Diesel","Gasoline"))</f>
        <v>Gasoline</v>
      </c>
    </row>
    <row r="5947" spans="1:15" ht="15" customHeight="1" x14ac:dyDescent="0.25">
      <c r="A5947" s="1">
        <v>2022</v>
      </c>
      <c r="B5947" s="1" t="s">
        <v>7830</v>
      </c>
      <c r="C5947" s="1" t="s">
        <v>5627</v>
      </c>
      <c r="D5947" s="1" t="s">
        <v>8345</v>
      </c>
      <c r="E5947" s="1" t="s">
        <v>1831</v>
      </c>
      <c r="F5947" s="1" t="s">
        <v>5629</v>
      </c>
      <c r="G5947" s="1" t="s">
        <v>103</v>
      </c>
      <c r="H5947" s="1" t="s">
        <v>437</v>
      </c>
      <c r="I5947" s="1">
        <v>2.5</v>
      </c>
      <c r="J5947" s="1">
        <v>2023</v>
      </c>
      <c r="K5947" s="1">
        <v>386936</v>
      </c>
      <c r="L5947" s="1">
        <v>0</v>
      </c>
      <c r="M5947" s="1">
        <f t="array" ref="M5947">SUMPRODUCT(MAX(ISNUMBER(SEARCH('Class Rules'!$B$6:$B$85,$E5947))*ISNUMBER(SEARCH('Class Rules'!$C$6:$C$85,$F5947))*'Class Rules'!$A$6:$A$85))</f>
        <v>0</v>
      </c>
      <c r="N5947" s="1" t="str">
        <f t="array" ref="N5947">IF($M5947=0,'Class Rules'!$D$3,INDEX('Class Rules'!$D$6:$D$85,MATCH($M5947,'Class Rules'!$A$6:$A$85,0)))</f>
        <v>Passenger LDV</v>
      </c>
      <c r="O5947" s="1" t="str">
        <f t="array" ref="O5947">IF(SUMPRODUCT(MAX(ISNUMBER(SEARCH(Fuel_Rules!$A$6:$A$30,$E5947))*ISNUMBER(SEARCH(Fuel_Rules!$B$6:$B$30,$F5947))*(Fuel_Rules!$A$6:$A$30&lt;&gt;"")))&gt;0,"Plug-in hybrid",IF($G5947="Diesel","Diesel","Gasoline"))</f>
        <v>Gasoline</v>
      </c>
    </row>
    <row r="5948" spans="1:15" ht="15" customHeight="1" x14ac:dyDescent="0.25">
      <c r="A5948" s="1">
        <v>2022</v>
      </c>
      <c r="B5948" s="1" t="s">
        <v>7830</v>
      </c>
      <c r="C5948" s="1" t="s">
        <v>5630</v>
      </c>
      <c r="D5948" s="1" t="s">
        <v>8346</v>
      </c>
      <c r="E5948" s="1" t="s">
        <v>1831</v>
      </c>
      <c r="F5948" s="1" t="s">
        <v>5632</v>
      </c>
      <c r="G5948" s="1" t="s">
        <v>103</v>
      </c>
      <c r="H5948" s="1" t="s">
        <v>437</v>
      </c>
      <c r="I5948" s="1">
        <v>2.5</v>
      </c>
      <c r="J5948" s="1">
        <v>2023</v>
      </c>
      <c r="K5948" s="1">
        <v>352097</v>
      </c>
      <c r="L5948" s="1">
        <v>0</v>
      </c>
      <c r="M5948" s="1">
        <f t="array" ref="M5948">SUMPRODUCT(MAX(ISNUMBER(SEARCH('Class Rules'!$B$6:$B$85,$E5948))*ISNUMBER(SEARCH('Class Rules'!$C$6:$C$85,$F5948))*'Class Rules'!$A$6:$A$85))</f>
        <v>0</v>
      </c>
      <c r="N5948" s="1" t="str">
        <f t="array" ref="N5948">IF($M5948=0,'Class Rules'!$D$3,INDEX('Class Rules'!$D$6:$D$85,MATCH($M5948,'Class Rules'!$A$6:$A$85,0)))</f>
        <v>Passenger LDV</v>
      </c>
      <c r="O5948" s="1" t="str">
        <f t="array" ref="O5948">IF(SUMPRODUCT(MAX(ISNUMBER(SEARCH(Fuel_Rules!$A$6:$A$30,$E5948))*ISNUMBER(SEARCH(Fuel_Rules!$B$6:$B$30,$F5948))*(Fuel_Rules!$A$6:$A$30&lt;&gt;"")))&gt;0,"Plug-in hybrid",IF($G5948="Diesel","Diesel","Gasoline"))</f>
        <v>Gasoline</v>
      </c>
    </row>
    <row r="5949" spans="1:15" ht="15" customHeight="1" x14ac:dyDescent="0.25">
      <c r="A5949" s="1">
        <v>2022</v>
      </c>
      <c r="B5949" s="1" t="s">
        <v>7830</v>
      </c>
      <c r="C5949" s="1" t="s">
        <v>5633</v>
      </c>
      <c r="D5949" s="1" t="s">
        <v>8347</v>
      </c>
      <c r="E5949" s="1" t="s">
        <v>1831</v>
      </c>
      <c r="F5949" s="1" t="s">
        <v>5635</v>
      </c>
      <c r="G5949" s="1" t="s">
        <v>103</v>
      </c>
      <c r="H5949" s="1" t="s">
        <v>437</v>
      </c>
      <c r="I5949" s="1">
        <v>2.5</v>
      </c>
      <c r="J5949" s="1">
        <v>2023</v>
      </c>
      <c r="K5949" s="1">
        <v>419486</v>
      </c>
      <c r="L5949" s="1">
        <v>0</v>
      </c>
      <c r="M5949" s="1">
        <f t="array" ref="M5949">SUMPRODUCT(MAX(ISNUMBER(SEARCH('Class Rules'!$B$6:$B$85,$E5949))*ISNUMBER(SEARCH('Class Rules'!$C$6:$C$85,$F5949))*'Class Rules'!$A$6:$A$85))</f>
        <v>0</v>
      </c>
      <c r="N5949" s="1" t="str">
        <f t="array" ref="N5949">IF($M5949=0,'Class Rules'!$D$3,INDEX('Class Rules'!$D$6:$D$85,MATCH($M5949,'Class Rules'!$A$6:$A$85,0)))</f>
        <v>Passenger LDV</v>
      </c>
      <c r="O5949" s="1" t="str">
        <f t="array" ref="O5949">IF(SUMPRODUCT(MAX(ISNUMBER(SEARCH(Fuel_Rules!$A$6:$A$30,$E5949))*ISNUMBER(SEARCH(Fuel_Rules!$B$6:$B$30,$F5949))*(Fuel_Rules!$A$6:$A$30&lt;&gt;"")))&gt;0,"Plug-in hybrid",IF($G5949="Diesel","Diesel","Gasoline"))</f>
        <v>Gasoline</v>
      </c>
    </row>
    <row r="5950" spans="1:15" ht="15" customHeight="1" x14ac:dyDescent="0.25">
      <c r="A5950" s="1">
        <v>2022</v>
      </c>
      <c r="B5950" s="1" t="s">
        <v>7830</v>
      </c>
      <c r="C5950" s="1" t="s">
        <v>1857</v>
      </c>
      <c r="D5950" s="1" t="s">
        <v>8348</v>
      </c>
      <c r="E5950" s="1" t="s">
        <v>1859</v>
      </c>
      <c r="F5950" s="1" t="s">
        <v>1860</v>
      </c>
      <c r="G5950" s="1" t="s">
        <v>103</v>
      </c>
      <c r="H5950" s="1" t="s">
        <v>298</v>
      </c>
      <c r="I5950" s="1">
        <v>1.8</v>
      </c>
      <c r="J5950" s="1">
        <v>2023</v>
      </c>
      <c r="K5950" s="1">
        <v>77588</v>
      </c>
      <c r="L5950" s="1">
        <v>0</v>
      </c>
      <c r="M5950" s="1">
        <f t="array" ref="M5950">SUMPRODUCT(MAX(ISNUMBER(SEARCH('Class Rules'!$B$6:$B$85,$E5950))*ISNUMBER(SEARCH('Class Rules'!$C$6:$C$85,$F5950))*'Class Rules'!$A$6:$A$85))</f>
        <v>0</v>
      </c>
      <c r="N5950" s="1" t="str">
        <f t="array" ref="N5950">IF($M5950=0,'Class Rules'!$D$3,INDEX('Class Rules'!$D$6:$D$85,MATCH($M5950,'Class Rules'!$A$6:$A$85,0)))</f>
        <v>Passenger LDV</v>
      </c>
      <c r="O5950" s="1" t="str">
        <f t="array" ref="O5950">IF(SUMPRODUCT(MAX(ISNUMBER(SEARCH(Fuel_Rules!$A$6:$A$30,$E5950))*ISNUMBER(SEARCH(Fuel_Rules!$B$6:$B$30,$F5950))*(Fuel_Rules!$A$6:$A$30&lt;&gt;"")))&gt;0,"Plug-in hybrid",IF($G5950="Diesel","Diesel","Gasoline"))</f>
        <v>Gasoline</v>
      </c>
    </row>
    <row r="5951" spans="1:15" ht="15" customHeight="1" x14ac:dyDescent="0.25">
      <c r="A5951" s="1">
        <v>2022</v>
      </c>
      <c r="B5951" s="1" t="s">
        <v>7830</v>
      </c>
      <c r="C5951" s="1" t="s">
        <v>1867</v>
      </c>
      <c r="D5951" s="1" t="s">
        <v>8349</v>
      </c>
      <c r="E5951" s="1" t="s">
        <v>1859</v>
      </c>
      <c r="F5951" s="1" t="s">
        <v>1869</v>
      </c>
      <c r="G5951" s="1" t="s">
        <v>103</v>
      </c>
      <c r="H5951" s="1" t="s">
        <v>437</v>
      </c>
      <c r="I5951" s="1">
        <v>2</v>
      </c>
      <c r="J5951" s="1">
        <v>2023</v>
      </c>
      <c r="K5951" s="1">
        <v>142990</v>
      </c>
      <c r="L5951" s="1">
        <v>0</v>
      </c>
      <c r="M5951" s="1">
        <f t="array" ref="M5951">SUMPRODUCT(MAX(ISNUMBER(SEARCH('Class Rules'!$B$6:$B$85,$E5951))*ISNUMBER(SEARCH('Class Rules'!$C$6:$C$85,$F5951))*'Class Rules'!$A$6:$A$85))</f>
        <v>0</v>
      </c>
      <c r="N5951" s="1" t="str">
        <f t="array" ref="N5951">IF($M5951=0,'Class Rules'!$D$3,INDEX('Class Rules'!$D$6:$D$85,MATCH($M5951,'Class Rules'!$A$6:$A$85,0)))</f>
        <v>Passenger LDV</v>
      </c>
      <c r="O5951" s="1" t="str">
        <f t="array" ref="O5951">IF(SUMPRODUCT(MAX(ISNUMBER(SEARCH(Fuel_Rules!$A$6:$A$30,$E5951))*ISNUMBER(SEARCH(Fuel_Rules!$B$6:$B$30,$F5951))*(Fuel_Rules!$A$6:$A$30&lt;&gt;"")))&gt;0,"Plug-in hybrid",IF($G5951="Diesel","Diesel","Gasoline"))</f>
        <v>Gasoline</v>
      </c>
    </row>
    <row r="5952" spans="1:15" ht="15" customHeight="1" x14ac:dyDescent="0.25">
      <c r="A5952" s="1">
        <v>2022</v>
      </c>
      <c r="B5952" s="1" t="s">
        <v>7830</v>
      </c>
      <c r="C5952" s="1" t="s">
        <v>1874</v>
      </c>
      <c r="D5952" s="1" t="s">
        <v>8350</v>
      </c>
      <c r="E5952" s="1" t="s">
        <v>1872</v>
      </c>
      <c r="F5952" s="1" t="s">
        <v>1876</v>
      </c>
      <c r="G5952" s="1" t="s">
        <v>103</v>
      </c>
      <c r="H5952" s="1" t="s">
        <v>437</v>
      </c>
      <c r="I5952" s="1">
        <v>3</v>
      </c>
      <c r="J5952" s="1">
        <v>2023</v>
      </c>
      <c r="K5952" s="1">
        <v>994000</v>
      </c>
      <c r="L5952" s="1">
        <v>0</v>
      </c>
      <c r="M5952" s="1">
        <f t="array" ref="M5952">SUMPRODUCT(MAX(ISNUMBER(SEARCH('Class Rules'!$B$6:$B$85,$E5952))*ISNUMBER(SEARCH('Class Rules'!$C$6:$C$85,$F5952))*'Class Rules'!$A$6:$A$85))</f>
        <v>0</v>
      </c>
      <c r="N5952" s="1" t="str">
        <f t="array" ref="N5952">IF($M5952=0,'Class Rules'!$D$3,INDEX('Class Rules'!$D$6:$D$85,MATCH($M5952,'Class Rules'!$A$6:$A$85,0)))</f>
        <v>Passenger LDV</v>
      </c>
      <c r="O5952" s="1" t="str">
        <f t="array" ref="O5952">IF(SUMPRODUCT(MAX(ISNUMBER(SEARCH(Fuel_Rules!$A$6:$A$30,$E5952))*ISNUMBER(SEARCH(Fuel_Rules!$B$6:$B$30,$F5952))*(Fuel_Rules!$A$6:$A$30&lt;&gt;"")))&gt;0,"Plug-in hybrid",IF($G5952="Diesel","Diesel","Gasoline"))</f>
        <v>Gasoline</v>
      </c>
    </row>
    <row r="5953" spans="1:15" ht="15" customHeight="1" x14ac:dyDescent="0.25">
      <c r="A5953" s="1">
        <v>2022</v>
      </c>
      <c r="B5953" s="1" t="s">
        <v>7830</v>
      </c>
      <c r="C5953" s="1" t="s">
        <v>1877</v>
      </c>
      <c r="D5953" s="1" t="s">
        <v>8351</v>
      </c>
      <c r="E5953" s="1" t="s">
        <v>1872</v>
      </c>
      <c r="F5953" s="1" t="s">
        <v>1879</v>
      </c>
      <c r="G5953" s="1" t="s">
        <v>103</v>
      </c>
      <c r="H5953" s="1" t="s">
        <v>437</v>
      </c>
      <c r="I5953" s="1">
        <v>3</v>
      </c>
      <c r="J5953" s="1">
        <v>2023</v>
      </c>
      <c r="K5953" s="1">
        <v>1196929</v>
      </c>
      <c r="L5953" s="1">
        <v>0</v>
      </c>
      <c r="M5953" s="1">
        <f t="array" ref="M5953">SUMPRODUCT(MAX(ISNUMBER(SEARCH('Class Rules'!$B$6:$B$85,$E5953))*ISNUMBER(SEARCH('Class Rules'!$C$6:$C$85,$F5953))*'Class Rules'!$A$6:$A$85))</f>
        <v>0</v>
      </c>
      <c r="N5953" s="1" t="str">
        <f t="array" ref="N5953">IF($M5953=0,'Class Rules'!$D$3,INDEX('Class Rules'!$D$6:$D$85,MATCH($M5953,'Class Rules'!$A$6:$A$85,0)))</f>
        <v>Passenger LDV</v>
      </c>
      <c r="O5953" s="1" t="str">
        <f t="array" ref="O5953">IF(SUMPRODUCT(MAX(ISNUMBER(SEARCH(Fuel_Rules!$A$6:$A$30,$E5953))*ISNUMBER(SEARCH(Fuel_Rules!$B$6:$B$30,$F5953))*(Fuel_Rules!$A$6:$A$30&lt;&gt;"")))&gt;0,"Plug-in hybrid",IF($G5953="Diesel","Diesel","Gasoline"))</f>
        <v>Gasoline</v>
      </c>
    </row>
    <row r="5954" spans="1:15" ht="15" customHeight="1" x14ac:dyDescent="0.25">
      <c r="A5954" s="1">
        <v>2022</v>
      </c>
      <c r="B5954" s="1" t="s">
        <v>7830</v>
      </c>
      <c r="C5954" s="1" t="s">
        <v>1880</v>
      </c>
      <c r="D5954" s="1" t="s">
        <v>8352</v>
      </c>
      <c r="E5954" s="1" t="s">
        <v>1872</v>
      </c>
      <c r="F5954" s="1" t="s">
        <v>1882</v>
      </c>
      <c r="G5954" s="1" t="s">
        <v>103</v>
      </c>
      <c r="H5954" s="1" t="s">
        <v>437</v>
      </c>
      <c r="I5954" s="1">
        <v>3.8</v>
      </c>
      <c r="J5954" s="1">
        <v>2023</v>
      </c>
      <c r="K5954" s="1">
        <v>2802360</v>
      </c>
      <c r="L5954" s="1">
        <v>0</v>
      </c>
      <c r="M5954" s="1">
        <f t="array" ref="M5954">SUMPRODUCT(MAX(ISNUMBER(SEARCH('Class Rules'!$B$6:$B$85,$E5954))*ISNUMBER(SEARCH('Class Rules'!$C$6:$C$85,$F5954))*'Class Rules'!$A$6:$A$85))</f>
        <v>0</v>
      </c>
      <c r="N5954" s="1" t="str">
        <f t="array" ref="N5954">IF($M5954=0,'Class Rules'!$D$3,INDEX('Class Rules'!$D$6:$D$85,MATCH($M5954,'Class Rules'!$A$6:$A$85,0)))</f>
        <v>Passenger LDV</v>
      </c>
      <c r="O5954" s="1" t="str">
        <f t="array" ref="O5954">IF(SUMPRODUCT(MAX(ISNUMBER(SEARCH(Fuel_Rules!$A$6:$A$30,$E5954))*ISNUMBER(SEARCH(Fuel_Rules!$B$6:$B$30,$F5954))*(Fuel_Rules!$A$6:$A$30&lt;&gt;"")))&gt;0,"Plug-in hybrid",IF($G5954="Diesel","Diesel","Gasoline"))</f>
        <v>Gasoline</v>
      </c>
    </row>
    <row r="5955" spans="1:15" ht="15" customHeight="1" x14ac:dyDescent="0.25">
      <c r="A5955" s="1">
        <v>2022</v>
      </c>
      <c r="B5955" s="1" t="s">
        <v>7830</v>
      </c>
      <c r="C5955" s="1" t="s">
        <v>7422</v>
      </c>
      <c r="D5955" s="1" t="s">
        <v>8353</v>
      </c>
      <c r="E5955" s="1" t="s">
        <v>1872</v>
      </c>
      <c r="F5955" s="1" t="s">
        <v>7424</v>
      </c>
      <c r="G5955" s="1" t="s">
        <v>103</v>
      </c>
      <c r="H5955" s="1" t="s">
        <v>437</v>
      </c>
      <c r="I5955" s="1">
        <v>2</v>
      </c>
      <c r="J5955" s="1">
        <v>2023</v>
      </c>
      <c r="K5955" s="1">
        <v>920775</v>
      </c>
      <c r="L5955" s="1">
        <v>0</v>
      </c>
      <c r="M5955" s="1">
        <f t="array" ref="M5955">SUMPRODUCT(MAX(ISNUMBER(SEARCH('Class Rules'!$B$6:$B$85,$E5955))*ISNUMBER(SEARCH('Class Rules'!$C$6:$C$85,$F5955))*'Class Rules'!$A$6:$A$85))</f>
        <v>0</v>
      </c>
      <c r="N5955" s="1" t="str">
        <f t="array" ref="N5955">IF($M5955=0,'Class Rules'!$D$3,INDEX('Class Rules'!$D$6:$D$85,MATCH($M5955,'Class Rules'!$A$6:$A$85,0)))</f>
        <v>Passenger LDV</v>
      </c>
      <c r="O5955" s="1" t="str">
        <f t="array" ref="O5955">IF(SUMPRODUCT(MAX(ISNUMBER(SEARCH(Fuel_Rules!$A$6:$A$30,$E5955))*ISNUMBER(SEARCH(Fuel_Rules!$B$6:$B$30,$F5955))*(Fuel_Rules!$A$6:$A$30&lt;&gt;"")))&gt;0,"Plug-in hybrid",IF($G5955="Diesel","Diesel","Gasoline"))</f>
        <v>Gasoline</v>
      </c>
    </row>
    <row r="5956" spans="1:15" ht="15" customHeight="1" x14ac:dyDescent="0.25">
      <c r="A5956" s="1">
        <v>2022</v>
      </c>
      <c r="B5956" s="1" t="s">
        <v>7830</v>
      </c>
      <c r="C5956" s="1" t="s">
        <v>1883</v>
      </c>
      <c r="D5956" s="1" t="s">
        <v>8354</v>
      </c>
      <c r="E5956" s="1" t="s">
        <v>1885</v>
      </c>
      <c r="F5956" s="1" t="s">
        <v>1886</v>
      </c>
      <c r="G5956" s="1" t="s">
        <v>103</v>
      </c>
      <c r="H5956" s="1" t="s">
        <v>298</v>
      </c>
      <c r="I5956" s="1">
        <v>4</v>
      </c>
      <c r="J5956" s="1">
        <v>2023</v>
      </c>
      <c r="K5956" s="1">
        <v>4494850</v>
      </c>
      <c r="L5956" s="1">
        <v>0</v>
      </c>
      <c r="M5956" s="1">
        <f t="array" ref="M5956">SUMPRODUCT(MAX(ISNUMBER(SEARCH('Class Rules'!$B$6:$B$85,$E5956))*ISNUMBER(SEARCH('Class Rules'!$C$6:$C$85,$F5956))*'Class Rules'!$A$6:$A$85))</f>
        <v>0</v>
      </c>
      <c r="N5956" s="1" t="str">
        <f t="array" ref="N5956">IF($M5956=0,'Class Rules'!$D$3,INDEX('Class Rules'!$D$6:$D$85,MATCH($M5956,'Class Rules'!$A$6:$A$85,0)))</f>
        <v>Passenger LDV</v>
      </c>
      <c r="O5956" s="1" t="str">
        <f t="array" ref="O5956">IF(SUMPRODUCT(MAX(ISNUMBER(SEARCH(Fuel_Rules!$A$6:$A$30,$E5956))*ISNUMBER(SEARCH(Fuel_Rules!$B$6:$B$30,$F5956))*(Fuel_Rules!$A$6:$A$30&lt;&gt;"")))&gt;0,"Plug-in hybrid",IF($G5956="Diesel","Diesel","Gasoline"))</f>
        <v>Gasoline</v>
      </c>
    </row>
    <row r="5957" spans="1:15" ht="15" customHeight="1" x14ac:dyDescent="0.25">
      <c r="A5957" s="1">
        <v>2022</v>
      </c>
      <c r="B5957" s="1" t="s">
        <v>7830</v>
      </c>
      <c r="C5957" s="1" t="s">
        <v>1887</v>
      </c>
      <c r="D5957" s="1" t="s">
        <v>8355</v>
      </c>
      <c r="E5957" s="1" t="s">
        <v>1885</v>
      </c>
      <c r="F5957" s="1" t="s">
        <v>1889</v>
      </c>
      <c r="G5957" s="1" t="s">
        <v>103</v>
      </c>
      <c r="H5957" s="1" t="s">
        <v>298</v>
      </c>
      <c r="I5957" s="1">
        <v>4</v>
      </c>
      <c r="J5957" s="1">
        <v>2023</v>
      </c>
      <c r="K5957" s="1">
        <v>4827951</v>
      </c>
      <c r="L5957" s="1">
        <v>0</v>
      </c>
      <c r="M5957" s="1">
        <f t="array" ref="M5957">SUMPRODUCT(MAX(ISNUMBER(SEARCH('Class Rules'!$B$6:$B$85,$E5957))*ISNUMBER(SEARCH('Class Rules'!$C$6:$C$85,$F5957))*'Class Rules'!$A$6:$A$85))</f>
        <v>0</v>
      </c>
      <c r="N5957" s="1" t="str">
        <f t="array" ref="N5957">IF($M5957=0,'Class Rules'!$D$3,INDEX('Class Rules'!$D$6:$D$85,MATCH($M5957,'Class Rules'!$A$6:$A$85,0)))</f>
        <v>Passenger LDV</v>
      </c>
      <c r="O5957" s="1" t="str">
        <f t="array" ref="O5957">IF(SUMPRODUCT(MAX(ISNUMBER(SEARCH(Fuel_Rules!$A$6:$A$30,$E5957))*ISNUMBER(SEARCH(Fuel_Rules!$B$6:$B$30,$F5957))*(Fuel_Rules!$A$6:$A$30&lt;&gt;"")))&gt;0,"Plug-in hybrid",IF($G5957="Diesel","Diesel","Gasoline"))</f>
        <v>Gasoline</v>
      </c>
    </row>
    <row r="5958" spans="1:15" ht="15" customHeight="1" x14ac:dyDescent="0.25">
      <c r="A5958" s="1">
        <v>2022</v>
      </c>
      <c r="B5958" s="1" t="s">
        <v>7830</v>
      </c>
      <c r="C5958" s="1" t="s">
        <v>1890</v>
      </c>
      <c r="D5958" s="1" t="s">
        <v>8356</v>
      </c>
      <c r="E5958" s="1" t="s">
        <v>1885</v>
      </c>
      <c r="F5958" s="1" t="s">
        <v>1892</v>
      </c>
      <c r="G5958" s="1" t="s">
        <v>103</v>
      </c>
      <c r="H5958" s="1" t="s">
        <v>298</v>
      </c>
      <c r="I5958" s="1">
        <v>4</v>
      </c>
      <c r="J5958" s="1">
        <v>2023</v>
      </c>
      <c r="K5958" s="1">
        <v>3412578</v>
      </c>
      <c r="L5958" s="1">
        <v>0</v>
      </c>
      <c r="M5958" s="1">
        <f t="array" ref="M5958">SUMPRODUCT(MAX(ISNUMBER(SEARCH('Class Rules'!$B$6:$B$85,$E5958))*ISNUMBER(SEARCH('Class Rules'!$C$6:$C$85,$F5958))*'Class Rules'!$A$6:$A$85))</f>
        <v>0</v>
      </c>
      <c r="N5958" s="1" t="str">
        <f t="array" ref="N5958">IF($M5958=0,'Class Rules'!$D$3,INDEX('Class Rules'!$D$6:$D$85,MATCH($M5958,'Class Rules'!$A$6:$A$85,0)))</f>
        <v>Passenger LDV</v>
      </c>
      <c r="O5958" s="1" t="str">
        <f t="array" ref="O5958">IF(SUMPRODUCT(MAX(ISNUMBER(SEARCH(Fuel_Rules!$A$6:$A$30,$E5958))*ISNUMBER(SEARCH(Fuel_Rules!$B$6:$B$30,$F5958))*(Fuel_Rules!$A$6:$A$30&lt;&gt;"")))&gt;0,"Plug-in hybrid",IF($G5958="Diesel","Diesel","Gasoline"))</f>
        <v>Gasoline</v>
      </c>
    </row>
    <row r="5959" spans="1:15" ht="15" customHeight="1" x14ac:dyDescent="0.25">
      <c r="A5959" s="1">
        <v>2022</v>
      </c>
      <c r="B5959" s="1" t="s">
        <v>7830</v>
      </c>
      <c r="C5959" s="1" t="s">
        <v>1896</v>
      </c>
      <c r="D5959" s="1" t="s">
        <v>8357</v>
      </c>
      <c r="E5959" s="1" t="s">
        <v>1885</v>
      </c>
      <c r="F5959" s="1" t="s">
        <v>1898</v>
      </c>
      <c r="G5959" s="1" t="s">
        <v>103</v>
      </c>
      <c r="H5959" s="1" t="s">
        <v>298</v>
      </c>
      <c r="I5959" s="1">
        <v>3.8</v>
      </c>
      <c r="J5959" s="1">
        <v>2023</v>
      </c>
      <c r="K5959" s="1">
        <v>3010054</v>
      </c>
      <c r="L5959" s="1">
        <v>0</v>
      </c>
      <c r="M5959" s="1">
        <f t="array" ref="M5959">SUMPRODUCT(MAX(ISNUMBER(SEARCH('Class Rules'!$B$6:$B$85,$E5959))*ISNUMBER(SEARCH('Class Rules'!$C$6:$C$85,$F5959))*'Class Rules'!$A$6:$A$85))</f>
        <v>0</v>
      </c>
      <c r="N5959" s="1" t="str">
        <f t="array" ref="N5959">IF($M5959=0,'Class Rules'!$D$3,INDEX('Class Rules'!$D$6:$D$85,MATCH($M5959,'Class Rules'!$A$6:$A$85,0)))</f>
        <v>Passenger LDV</v>
      </c>
      <c r="O5959" s="1" t="str">
        <f t="array" ref="O5959">IF(SUMPRODUCT(MAX(ISNUMBER(SEARCH(Fuel_Rules!$A$6:$A$30,$E5959))*ISNUMBER(SEARCH(Fuel_Rules!$B$6:$B$30,$F5959))*(Fuel_Rules!$A$6:$A$30&lt;&gt;"")))&gt;0,"Plug-in hybrid",IF($G5959="Diesel","Diesel","Gasoline"))</f>
        <v>Gasoline</v>
      </c>
    </row>
    <row r="5960" spans="1:15" ht="15" customHeight="1" x14ac:dyDescent="0.25">
      <c r="A5960" s="1">
        <v>2022</v>
      </c>
      <c r="B5960" s="1" t="s">
        <v>7830</v>
      </c>
      <c r="C5960" s="1" t="s">
        <v>1909</v>
      </c>
      <c r="D5960" s="1" t="s">
        <v>8358</v>
      </c>
      <c r="E5960" s="1" t="s">
        <v>1901</v>
      </c>
      <c r="F5960" s="1" t="s">
        <v>1911</v>
      </c>
      <c r="G5960" s="1" t="s">
        <v>103</v>
      </c>
      <c r="H5960" s="1" t="s">
        <v>437</v>
      </c>
      <c r="I5960" s="1">
        <v>3</v>
      </c>
      <c r="J5960" s="1">
        <v>2023</v>
      </c>
      <c r="K5960" s="1">
        <v>651377</v>
      </c>
      <c r="L5960" s="1">
        <v>0</v>
      </c>
      <c r="M5960" s="1">
        <f t="array" ref="M5960">SUMPRODUCT(MAX(ISNUMBER(SEARCH('Class Rules'!$B$6:$B$85,$E5960))*ISNUMBER(SEARCH('Class Rules'!$C$6:$C$85,$F5960))*'Class Rules'!$A$6:$A$85))</f>
        <v>0</v>
      </c>
      <c r="N5960" s="1" t="str">
        <f t="array" ref="N5960">IF($M5960=0,'Class Rules'!$D$3,INDEX('Class Rules'!$D$6:$D$85,MATCH($M5960,'Class Rules'!$A$6:$A$85,0)))</f>
        <v>Passenger LDV</v>
      </c>
      <c r="O5960" s="1" t="str">
        <f t="array" ref="O5960">IF(SUMPRODUCT(MAX(ISNUMBER(SEARCH(Fuel_Rules!$A$6:$A$30,$E5960))*ISNUMBER(SEARCH(Fuel_Rules!$B$6:$B$30,$F5960))*(Fuel_Rules!$A$6:$A$30&lt;&gt;"")))&gt;0,"Plug-in hybrid",IF($G5960="Diesel","Diesel","Gasoline"))</f>
        <v>Gasoline</v>
      </c>
    </row>
    <row r="5961" spans="1:15" ht="15" customHeight="1" x14ac:dyDescent="0.25">
      <c r="A5961" s="1">
        <v>2022</v>
      </c>
      <c r="B5961" s="1" t="s">
        <v>7830</v>
      </c>
      <c r="C5961" s="1" t="s">
        <v>1918</v>
      </c>
      <c r="D5961" s="1" t="s">
        <v>8359</v>
      </c>
      <c r="E5961" s="1" t="s">
        <v>1901</v>
      </c>
      <c r="F5961" s="1" t="s">
        <v>1920</v>
      </c>
      <c r="G5961" s="1" t="s">
        <v>103</v>
      </c>
      <c r="H5961" s="1" t="s">
        <v>298</v>
      </c>
      <c r="I5961" s="1">
        <v>4</v>
      </c>
      <c r="J5961" s="1">
        <v>2023</v>
      </c>
      <c r="K5961" s="1">
        <v>1461679</v>
      </c>
      <c r="L5961" s="1">
        <v>0</v>
      </c>
      <c r="M5961" s="1">
        <f t="array" ref="M5961">SUMPRODUCT(MAX(ISNUMBER(SEARCH('Class Rules'!$B$6:$B$85,$E5961))*ISNUMBER(SEARCH('Class Rules'!$C$6:$C$85,$F5961))*'Class Rules'!$A$6:$A$85))</f>
        <v>0</v>
      </c>
      <c r="N5961" s="1" t="str">
        <f t="array" ref="N5961">IF($M5961=0,'Class Rules'!$D$3,INDEX('Class Rules'!$D$6:$D$85,MATCH($M5961,'Class Rules'!$A$6:$A$85,0)))</f>
        <v>Passenger LDV</v>
      </c>
      <c r="O5961" s="1" t="str">
        <f t="array" ref="O5961">IF(SUMPRODUCT(MAX(ISNUMBER(SEARCH(Fuel_Rules!$A$6:$A$30,$E5961))*ISNUMBER(SEARCH(Fuel_Rules!$B$6:$B$30,$F5961))*(Fuel_Rules!$A$6:$A$30&lt;&gt;"")))&gt;0,"Plug-in hybrid",IF($G5961="Diesel","Diesel","Gasoline"))</f>
        <v>Gasoline</v>
      </c>
    </row>
    <row r="5962" spans="1:15" ht="15" customHeight="1" x14ac:dyDescent="0.25">
      <c r="A5962" s="1">
        <v>2022</v>
      </c>
      <c r="B5962" s="1" t="s">
        <v>7830</v>
      </c>
      <c r="C5962" s="1" t="s">
        <v>1921</v>
      </c>
      <c r="D5962" s="1" t="s">
        <v>8360</v>
      </c>
      <c r="E5962" s="1" t="s">
        <v>1901</v>
      </c>
      <c r="F5962" s="1" t="s">
        <v>1923</v>
      </c>
      <c r="G5962" s="1" t="s">
        <v>103</v>
      </c>
      <c r="H5962" s="1" t="s">
        <v>437</v>
      </c>
      <c r="I5962" s="1">
        <v>3</v>
      </c>
      <c r="J5962" s="1">
        <v>2023</v>
      </c>
      <c r="K5962" s="1">
        <v>690411</v>
      </c>
      <c r="L5962" s="1">
        <v>0</v>
      </c>
      <c r="M5962" s="1">
        <f t="array" ref="M5962">SUMPRODUCT(MAX(ISNUMBER(SEARCH('Class Rules'!$B$6:$B$85,$E5962))*ISNUMBER(SEARCH('Class Rules'!$C$6:$C$85,$F5962))*'Class Rules'!$A$6:$A$85))</f>
        <v>0</v>
      </c>
      <c r="N5962" s="1" t="str">
        <f t="array" ref="N5962">IF($M5962=0,'Class Rules'!$D$3,INDEX('Class Rules'!$D$6:$D$85,MATCH($M5962,'Class Rules'!$A$6:$A$85,0)))</f>
        <v>Passenger LDV</v>
      </c>
      <c r="O5962" s="1" t="str">
        <f t="array" ref="O5962">IF(SUMPRODUCT(MAX(ISNUMBER(SEARCH(Fuel_Rules!$A$6:$A$30,$E5962))*ISNUMBER(SEARCH(Fuel_Rules!$B$6:$B$30,$F5962))*(Fuel_Rules!$A$6:$A$30&lt;&gt;"")))&gt;0,"Plug-in hybrid",IF($G5962="Diesel","Diesel","Gasoline"))</f>
        <v>Gasoline</v>
      </c>
    </row>
    <row r="5963" spans="1:15" ht="15" customHeight="1" x14ac:dyDescent="0.25">
      <c r="A5963" s="1">
        <v>2022</v>
      </c>
      <c r="B5963" s="1" t="s">
        <v>7830</v>
      </c>
      <c r="C5963" s="1" t="s">
        <v>1924</v>
      </c>
      <c r="D5963" s="1" t="s">
        <v>8361</v>
      </c>
      <c r="E5963" s="1" t="s">
        <v>1901</v>
      </c>
      <c r="F5963" s="1" t="s">
        <v>1926</v>
      </c>
      <c r="G5963" s="1" t="s">
        <v>103</v>
      </c>
      <c r="H5963" s="1" t="s">
        <v>298</v>
      </c>
      <c r="I5963" s="1">
        <v>4</v>
      </c>
      <c r="J5963" s="1">
        <v>2023</v>
      </c>
      <c r="K5963" s="1">
        <v>2845946</v>
      </c>
      <c r="L5963" s="1">
        <v>0</v>
      </c>
      <c r="M5963" s="1">
        <f t="array" ref="M5963">SUMPRODUCT(MAX(ISNUMBER(SEARCH('Class Rules'!$B$6:$B$85,$E5963))*ISNUMBER(SEARCH('Class Rules'!$C$6:$C$85,$F5963))*'Class Rules'!$A$6:$A$85))</f>
        <v>0</v>
      </c>
      <c r="N5963" s="1" t="str">
        <f t="array" ref="N5963">IF($M5963=0,'Class Rules'!$D$3,INDEX('Class Rules'!$D$6:$D$85,MATCH($M5963,'Class Rules'!$A$6:$A$85,0)))</f>
        <v>Passenger LDV</v>
      </c>
      <c r="O5963" s="1" t="str">
        <f t="array" ref="O5963">IF(SUMPRODUCT(MAX(ISNUMBER(SEARCH(Fuel_Rules!$A$6:$A$30,$E5963))*ISNUMBER(SEARCH(Fuel_Rules!$B$6:$B$30,$F5963))*(Fuel_Rules!$A$6:$A$30&lt;&gt;"")))&gt;0,"Plug-in hybrid",IF($G5963="Diesel","Diesel","Gasoline"))</f>
        <v>Gasoline</v>
      </c>
    </row>
    <row r="5964" spans="1:15" ht="15" customHeight="1" x14ac:dyDescent="0.25">
      <c r="A5964" s="1">
        <v>2022</v>
      </c>
      <c r="B5964" s="1" t="s">
        <v>7830</v>
      </c>
      <c r="C5964" s="1" t="s">
        <v>1930</v>
      </c>
      <c r="D5964" s="1" t="s">
        <v>8362</v>
      </c>
      <c r="E5964" s="1" t="s">
        <v>1901</v>
      </c>
      <c r="F5964" s="1" t="s">
        <v>1932</v>
      </c>
      <c r="G5964" s="1" t="s">
        <v>103</v>
      </c>
      <c r="H5964" s="1" t="s">
        <v>298</v>
      </c>
      <c r="I5964" s="1">
        <v>4</v>
      </c>
      <c r="J5964" s="1">
        <v>2023</v>
      </c>
      <c r="K5964" s="1">
        <v>880221</v>
      </c>
      <c r="L5964" s="1">
        <v>0</v>
      </c>
      <c r="M5964" s="1">
        <f t="array" ref="M5964">SUMPRODUCT(MAX(ISNUMBER(SEARCH('Class Rules'!$B$6:$B$85,$E5964))*ISNUMBER(SEARCH('Class Rules'!$C$6:$C$85,$F5964))*'Class Rules'!$A$6:$A$85))</f>
        <v>0</v>
      </c>
      <c r="N5964" s="1" t="str">
        <f t="array" ref="N5964">IF($M5964=0,'Class Rules'!$D$3,INDEX('Class Rules'!$D$6:$D$85,MATCH($M5964,'Class Rules'!$A$6:$A$85,0)))</f>
        <v>Passenger LDV</v>
      </c>
      <c r="O5964" s="1" t="str">
        <f t="array" ref="O5964">IF(SUMPRODUCT(MAX(ISNUMBER(SEARCH(Fuel_Rules!$A$6:$A$30,$E5964))*ISNUMBER(SEARCH(Fuel_Rules!$B$6:$B$30,$F5964))*(Fuel_Rules!$A$6:$A$30&lt;&gt;"")))&gt;0,"Plug-in hybrid",IF($G5964="Diesel","Diesel","Gasoline"))</f>
        <v>Gasoline</v>
      </c>
    </row>
    <row r="5965" spans="1:15" ht="15" customHeight="1" x14ac:dyDescent="0.25">
      <c r="A5965" s="1">
        <v>2022</v>
      </c>
      <c r="B5965" s="1" t="s">
        <v>7830</v>
      </c>
      <c r="C5965" s="1" t="s">
        <v>1933</v>
      </c>
      <c r="D5965" s="1" t="s">
        <v>8363</v>
      </c>
      <c r="E5965" s="1" t="s">
        <v>1901</v>
      </c>
      <c r="F5965" s="1" t="s">
        <v>1935</v>
      </c>
      <c r="G5965" s="1" t="s">
        <v>103</v>
      </c>
      <c r="H5965" s="1" t="s">
        <v>437</v>
      </c>
      <c r="I5965" s="1">
        <v>4</v>
      </c>
      <c r="J5965" s="1">
        <v>2023</v>
      </c>
      <c r="K5965" s="1">
        <v>2289965</v>
      </c>
      <c r="L5965" s="1">
        <v>0</v>
      </c>
      <c r="M5965" s="1">
        <f t="array" ref="M5965">SUMPRODUCT(MAX(ISNUMBER(SEARCH('Class Rules'!$B$6:$B$85,$E5965))*ISNUMBER(SEARCH('Class Rules'!$C$6:$C$85,$F5965))*'Class Rules'!$A$6:$A$85))</f>
        <v>0</v>
      </c>
      <c r="N5965" s="1" t="str">
        <f t="array" ref="N5965">IF($M5965=0,'Class Rules'!$D$3,INDEX('Class Rules'!$D$6:$D$85,MATCH($M5965,'Class Rules'!$A$6:$A$85,0)))</f>
        <v>Passenger LDV</v>
      </c>
      <c r="O5965" s="1" t="str">
        <f t="array" ref="O5965">IF(SUMPRODUCT(MAX(ISNUMBER(SEARCH(Fuel_Rules!$A$6:$A$30,$E5965))*ISNUMBER(SEARCH(Fuel_Rules!$B$6:$B$30,$F5965))*(Fuel_Rules!$A$6:$A$30&lt;&gt;"")))&gt;0,"Plug-in hybrid",IF($G5965="Diesel","Diesel","Gasoline"))</f>
        <v>Gasoline</v>
      </c>
    </row>
    <row r="5966" spans="1:15" ht="15" customHeight="1" x14ac:dyDescent="0.25">
      <c r="A5966" s="1">
        <v>2022</v>
      </c>
      <c r="B5966" s="1" t="s">
        <v>7830</v>
      </c>
      <c r="C5966" s="1" t="s">
        <v>1942</v>
      </c>
      <c r="D5966" s="1" t="s">
        <v>8364</v>
      </c>
      <c r="E5966" s="1" t="s">
        <v>1901</v>
      </c>
      <c r="F5966" s="1" t="s">
        <v>1944</v>
      </c>
      <c r="G5966" s="1" t="s">
        <v>103</v>
      </c>
      <c r="H5966" s="1" t="s">
        <v>298</v>
      </c>
      <c r="I5966" s="1">
        <v>4</v>
      </c>
      <c r="J5966" s="1">
        <v>2023</v>
      </c>
      <c r="K5966" s="1">
        <v>879845</v>
      </c>
      <c r="L5966" s="1">
        <v>0</v>
      </c>
      <c r="M5966" s="1">
        <f t="array" ref="M5966">SUMPRODUCT(MAX(ISNUMBER(SEARCH('Class Rules'!$B$6:$B$85,$E5966))*ISNUMBER(SEARCH('Class Rules'!$C$6:$C$85,$F5966))*'Class Rules'!$A$6:$A$85))</f>
        <v>0</v>
      </c>
      <c r="N5966" s="1" t="str">
        <f t="array" ref="N5966">IF($M5966=0,'Class Rules'!$D$3,INDEX('Class Rules'!$D$6:$D$85,MATCH($M5966,'Class Rules'!$A$6:$A$85,0)))</f>
        <v>Passenger LDV</v>
      </c>
      <c r="O5966" s="1" t="str">
        <f t="array" ref="O5966">IF(SUMPRODUCT(MAX(ISNUMBER(SEARCH(Fuel_Rules!$A$6:$A$30,$E5966))*ISNUMBER(SEARCH(Fuel_Rules!$B$6:$B$30,$F5966))*(Fuel_Rules!$A$6:$A$30&lt;&gt;"")))&gt;0,"Plug-in hybrid",IF($G5966="Diesel","Diesel","Gasoline"))</f>
        <v>Gasoline</v>
      </c>
    </row>
    <row r="5967" spans="1:15" ht="15" customHeight="1" x14ac:dyDescent="0.25">
      <c r="A5967" s="1">
        <v>2022</v>
      </c>
      <c r="B5967" s="1" t="s">
        <v>7830</v>
      </c>
      <c r="C5967" s="1" t="s">
        <v>1945</v>
      </c>
      <c r="D5967" s="1" t="s">
        <v>8365</v>
      </c>
      <c r="E5967" s="1" t="s">
        <v>1901</v>
      </c>
      <c r="F5967" s="1" t="s">
        <v>1947</v>
      </c>
      <c r="G5967" s="1" t="s">
        <v>103</v>
      </c>
      <c r="H5967" s="1" t="s">
        <v>298</v>
      </c>
      <c r="I5967" s="1">
        <v>4</v>
      </c>
      <c r="J5967" s="1">
        <v>2023</v>
      </c>
      <c r="K5967" s="1">
        <v>2345063</v>
      </c>
      <c r="L5967" s="1">
        <v>0</v>
      </c>
      <c r="M5967" s="1">
        <f t="array" ref="M5967">SUMPRODUCT(MAX(ISNUMBER(SEARCH('Class Rules'!$B$6:$B$85,$E5967))*ISNUMBER(SEARCH('Class Rules'!$C$6:$C$85,$F5967))*'Class Rules'!$A$6:$A$85))</f>
        <v>0</v>
      </c>
      <c r="N5967" s="1" t="str">
        <f t="array" ref="N5967">IF($M5967=0,'Class Rules'!$D$3,INDEX('Class Rules'!$D$6:$D$85,MATCH($M5967,'Class Rules'!$A$6:$A$85,0)))</f>
        <v>Passenger LDV</v>
      </c>
      <c r="O5967" s="1" t="str">
        <f t="array" ref="O5967">IF(SUMPRODUCT(MAX(ISNUMBER(SEARCH(Fuel_Rules!$A$6:$A$30,$E5967))*ISNUMBER(SEARCH(Fuel_Rules!$B$6:$B$30,$F5967))*(Fuel_Rules!$A$6:$A$30&lt;&gt;"")))&gt;0,"Plug-in hybrid",IF($G5967="Diesel","Diesel","Gasoline"))</f>
        <v>Gasoline</v>
      </c>
    </row>
    <row r="5968" spans="1:15" ht="15" customHeight="1" x14ac:dyDescent="0.25">
      <c r="A5968" s="1">
        <v>2022</v>
      </c>
      <c r="B5968" s="1" t="s">
        <v>7830</v>
      </c>
      <c r="C5968" s="1" t="s">
        <v>1951</v>
      </c>
      <c r="D5968" s="1" t="s">
        <v>8366</v>
      </c>
      <c r="E5968" s="1" t="s">
        <v>1901</v>
      </c>
      <c r="F5968" s="1" t="s">
        <v>1953</v>
      </c>
      <c r="G5968" s="1" t="s">
        <v>103</v>
      </c>
      <c r="H5968" s="1" t="s">
        <v>437</v>
      </c>
      <c r="I5968" s="1">
        <v>1.3</v>
      </c>
      <c r="J5968" s="1">
        <v>2023</v>
      </c>
      <c r="K5968" s="1">
        <v>296849</v>
      </c>
      <c r="L5968" s="1">
        <v>0</v>
      </c>
      <c r="M5968" s="1">
        <f t="array" ref="M5968">SUMPRODUCT(MAX(ISNUMBER(SEARCH('Class Rules'!$B$6:$B$85,$E5968))*ISNUMBER(SEARCH('Class Rules'!$C$6:$C$85,$F5968))*'Class Rules'!$A$6:$A$85))</f>
        <v>0</v>
      </c>
      <c r="N5968" s="1" t="str">
        <f t="array" ref="N5968">IF($M5968=0,'Class Rules'!$D$3,INDEX('Class Rules'!$D$6:$D$85,MATCH($M5968,'Class Rules'!$A$6:$A$85,0)))</f>
        <v>Passenger LDV</v>
      </c>
      <c r="O5968" s="1" t="str">
        <f t="array" ref="O5968">IF(SUMPRODUCT(MAX(ISNUMBER(SEARCH(Fuel_Rules!$A$6:$A$30,$E5968))*ISNUMBER(SEARCH(Fuel_Rules!$B$6:$B$30,$F5968))*(Fuel_Rules!$A$6:$A$30&lt;&gt;"")))&gt;0,"Plug-in hybrid",IF($G5968="Diesel","Diesel","Gasoline"))</f>
        <v>Gasoline</v>
      </c>
    </row>
    <row r="5969" spans="1:15" ht="15" customHeight="1" x14ac:dyDescent="0.25">
      <c r="A5969" s="1">
        <v>2022</v>
      </c>
      <c r="B5969" s="1" t="s">
        <v>7830</v>
      </c>
      <c r="C5969" s="1" t="s">
        <v>1954</v>
      </c>
      <c r="D5969" s="1" t="s">
        <v>8367</v>
      </c>
      <c r="E5969" s="1" t="s">
        <v>1901</v>
      </c>
      <c r="F5969" s="1" t="s">
        <v>1956</v>
      </c>
      <c r="G5969" s="1" t="s">
        <v>103</v>
      </c>
      <c r="H5969" s="1" t="s">
        <v>437</v>
      </c>
      <c r="I5969" s="1">
        <v>2</v>
      </c>
      <c r="J5969" s="1">
        <v>2023</v>
      </c>
      <c r="K5969" s="1">
        <v>565721</v>
      </c>
      <c r="L5969" s="1">
        <v>0</v>
      </c>
      <c r="M5969" s="1">
        <f t="array" ref="M5969">SUMPRODUCT(MAX(ISNUMBER(SEARCH('Class Rules'!$B$6:$B$85,$E5969))*ISNUMBER(SEARCH('Class Rules'!$C$6:$C$85,$F5969))*'Class Rules'!$A$6:$A$85))</f>
        <v>0</v>
      </c>
      <c r="N5969" s="1" t="str">
        <f t="array" ref="N5969">IF($M5969=0,'Class Rules'!$D$3,INDEX('Class Rules'!$D$6:$D$85,MATCH($M5969,'Class Rules'!$A$6:$A$85,0)))</f>
        <v>Passenger LDV</v>
      </c>
      <c r="O5969" s="1" t="str">
        <f t="array" ref="O5969">IF(SUMPRODUCT(MAX(ISNUMBER(SEARCH(Fuel_Rules!$A$6:$A$30,$E5969))*ISNUMBER(SEARCH(Fuel_Rules!$B$6:$B$30,$F5969))*(Fuel_Rules!$A$6:$A$30&lt;&gt;"")))&gt;0,"Plug-in hybrid",IF($G5969="Diesel","Diesel","Gasoline"))</f>
        <v>Gasoline</v>
      </c>
    </row>
    <row r="5970" spans="1:15" ht="15" customHeight="1" x14ac:dyDescent="0.25">
      <c r="A5970" s="1">
        <v>2022</v>
      </c>
      <c r="B5970" s="1" t="s">
        <v>7830</v>
      </c>
      <c r="C5970" s="1" t="s">
        <v>1960</v>
      </c>
      <c r="D5970" s="1" t="s">
        <v>8368</v>
      </c>
      <c r="E5970" s="1" t="s">
        <v>1901</v>
      </c>
      <c r="F5970" s="1" t="s">
        <v>1962</v>
      </c>
      <c r="G5970" s="1" t="s">
        <v>103</v>
      </c>
      <c r="H5970" s="1" t="s">
        <v>437</v>
      </c>
      <c r="I5970" s="1">
        <v>2</v>
      </c>
      <c r="J5970" s="1">
        <v>2023</v>
      </c>
      <c r="K5970" s="1">
        <v>333768</v>
      </c>
      <c r="L5970" s="1">
        <v>0</v>
      </c>
      <c r="M5970" s="1">
        <f t="array" ref="M5970">SUMPRODUCT(MAX(ISNUMBER(SEARCH('Class Rules'!$B$6:$B$85,$E5970))*ISNUMBER(SEARCH('Class Rules'!$C$6:$C$85,$F5970))*'Class Rules'!$A$6:$A$85))</f>
        <v>0</v>
      </c>
      <c r="N5970" s="1" t="str">
        <f t="array" ref="N5970">IF($M5970=0,'Class Rules'!$D$3,INDEX('Class Rules'!$D$6:$D$85,MATCH($M5970,'Class Rules'!$A$6:$A$85,0)))</f>
        <v>Passenger LDV</v>
      </c>
      <c r="O5970" s="1" t="str">
        <f t="array" ref="O5970">IF(SUMPRODUCT(MAX(ISNUMBER(SEARCH(Fuel_Rules!$A$6:$A$30,$E5970))*ISNUMBER(SEARCH(Fuel_Rules!$B$6:$B$30,$F5970))*(Fuel_Rules!$A$6:$A$30&lt;&gt;"")))&gt;0,"Plug-in hybrid",IF($G5970="Diesel","Diesel","Gasoline"))</f>
        <v>Gasoline</v>
      </c>
    </row>
    <row r="5971" spans="1:15" ht="15" customHeight="1" x14ac:dyDescent="0.25">
      <c r="A5971" s="1">
        <v>2022</v>
      </c>
      <c r="B5971" s="1" t="s">
        <v>7830</v>
      </c>
      <c r="C5971" s="1" t="s">
        <v>1963</v>
      </c>
      <c r="D5971" s="1" t="s">
        <v>8369</v>
      </c>
      <c r="E5971" s="1" t="s">
        <v>1901</v>
      </c>
      <c r="F5971" s="1" t="s">
        <v>1965</v>
      </c>
      <c r="G5971" s="1" t="s">
        <v>105</v>
      </c>
      <c r="H5971" s="1" t="s">
        <v>298</v>
      </c>
      <c r="I5971" s="1">
        <v>2</v>
      </c>
      <c r="J5971" s="1">
        <v>2023</v>
      </c>
      <c r="K5971" s="1">
        <v>453148</v>
      </c>
      <c r="L5971" s="1">
        <v>0</v>
      </c>
      <c r="M5971" s="1">
        <f t="array" ref="M5971">SUMPRODUCT(MAX(ISNUMBER(SEARCH('Class Rules'!$B$6:$B$85,$E5971))*ISNUMBER(SEARCH('Class Rules'!$C$6:$C$85,$F5971))*'Class Rules'!$A$6:$A$85))</f>
        <v>0</v>
      </c>
      <c r="N5971" s="1" t="str">
        <f t="array" ref="N5971">IF($M5971=0,'Class Rules'!$D$3,INDEX('Class Rules'!$D$6:$D$85,MATCH($M5971,'Class Rules'!$A$6:$A$85,0)))</f>
        <v>Passenger LDV</v>
      </c>
      <c r="O5971" s="1" t="str">
        <f t="array" ref="O5971">IF(SUMPRODUCT(MAX(ISNUMBER(SEARCH(Fuel_Rules!$A$6:$A$30,$E5971))*ISNUMBER(SEARCH(Fuel_Rules!$B$6:$B$30,$F5971))*(Fuel_Rules!$A$6:$A$30&lt;&gt;"")))&gt;0,"Plug-in hybrid",IF($G5971="Diesel","Diesel","Gasoline"))</f>
        <v>Diesel</v>
      </c>
    </row>
    <row r="5972" spans="1:15" ht="15" customHeight="1" x14ac:dyDescent="0.25">
      <c r="A5972" s="1">
        <v>2022</v>
      </c>
      <c r="B5972" s="1" t="s">
        <v>7830</v>
      </c>
      <c r="C5972" s="1" t="s">
        <v>1966</v>
      </c>
      <c r="D5972" s="1" t="s">
        <v>8370</v>
      </c>
      <c r="E5972" s="1" t="s">
        <v>1901</v>
      </c>
      <c r="F5972" s="1" t="s">
        <v>1968</v>
      </c>
      <c r="G5972" s="1" t="s">
        <v>105</v>
      </c>
      <c r="H5972" s="1" t="s">
        <v>298</v>
      </c>
      <c r="I5972" s="1">
        <v>2</v>
      </c>
      <c r="J5972" s="1">
        <v>2023</v>
      </c>
      <c r="K5972" s="1">
        <v>507283</v>
      </c>
      <c r="L5972" s="1">
        <v>0</v>
      </c>
      <c r="M5972" s="1">
        <f t="array" ref="M5972">SUMPRODUCT(MAX(ISNUMBER(SEARCH('Class Rules'!$B$6:$B$85,$E5972))*ISNUMBER(SEARCH('Class Rules'!$C$6:$C$85,$F5972))*'Class Rules'!$A$6:$A$85))</f>
        <v>0</v>
      </c>
      <c r="N5972" s="1" t="str">
        <f t="array" ref="N5972">IF($M5972=0,'Class Rules'!$D$3,INDEX('Class Rules'!$D$6:$D$85,MATCH($M5972,'Class Rules'!$A$6:$A$85,0)))</f>
        <v>Passenger LDV</v>
      </c>
      <c r="O5972" s="1" t="str">
        <f t="array" ref="O5972">IF(SUMPRODUCT(MAX(ISNUMBER(SEARCH(Fuel_Rules!$A$6:$A$30,$E5972))*ISNUMBER(SEARCH(Fuel_Rules!$B$6:$B$30,$F5972))*(Fuel_Rules!$A$6:$A$30&lt;&gt;"")))&gt;0,"Plug-in hybrid",IF($G5972="Diesel","Diesel","Gasoline"))</f>
        <v>Diesel</v>
      </c>
    </row>
    <row r="5973" spans="1:15" ht="15" customHeight="1" x14ac:dyDescent="0.25">
      <c r="A5973" s="1">
        <v>2022</v>
      </c>
      <c r="B5973" s="1" t="s">
        <v>7830</v>
      </c>
      <c r="C5973" s="1" t="s">
        <v>1969</v>
      </c>
      <c r="D5973" s="1" t="s">
        <v>8371</v>
      </c>
      <c r="E5973" s="1" t="s">
        <v>1901</v>
      </c>
      <c r="F5973" s="1" t="s">
        <v>1971</v>
      </c>
      <c r="G5973" s="1" t="s">
        <v>105</v>
      </c>
      <c r="H5973" s="1" t="s">
        <v>298</v>
      </c>
      <c r="I5973" s="1">
        <v>2.2000000000000002</v>
      </c>
      <c r="J5973" s="1">
        <v>2023</v>
      </c>
      <c r="K5973" s="1">
        <v>299928</v>
      </c>
      <c r="L5973" s="1">
        <v>0</v>
      </c>
      <c r="M5973" s="1">
        <f t="array" ref="M5973">SUMPRODUCT(MAX(ISNUMBER(SEARCH('Class Rules'!$B$6:$B$85,$E5973))*ISNUMBER(SEARCH('Class Rules'!$C$6:$C$85,$F5973))*'Class Rules'!$A$6:$A$85))</f>
        <v>58</v>
      </c>
      <c r="N5973" s="1" t="str">
        <f t="array" ref="N5973">IF($M5973=0,'Class Rules'!$D$3,INDEX('Class Rules'!$D$6:$D$85,MATCH($M5973,'Class Rules'!$A$6:$A$85,0)))</f>
        <v>Passenger HDV</v>
      </c>
      <c r="O5973" s="1" t="str">
        <f t="array" ref="O5973">IF(SUMPRODUCT(MAX(ISNUMBER(SEARCH(Fuel_Rules!$A$6:$A$30,$E5973))*ISNUMBER(SEARCH(Fuel_Rules!$B$6:$B$30,$F5973))*(Fuel_Rules!$A$6:$A$30&lt;&gt;"")))&gt;0,"Plug-in hybrid",IF($G5973="Diesel","Diesel","Gasoline"))</f>
        <v>Diesel</v>
      </c>
    </row>
    <row r="5974" spans="1:15" ht="15" customHeight="1" x14ac:dyDescent="0.25">
      <c r="A5974" s="1">
        <v>2022</v>
      </c>
      <c r="B5974" s="1" t="s">
        <v>7830</v>
      </c>
      <c r="C5974" s="1" t="s">
        <v>1972</v>
      </c>
      <c r="D5974" s="1" t="s">
        <v>8372</v>
      </c>
      <c r="E5974" s="1" t="s">
        <v>1901</v>
      </c>
      <c r="F5974" s="1" t="s">
        <v>1974</v>
      </c>
      <c r="G5974" s="1" t="s">
        <v>105</v>
      </c>
      <c r="H5974" s="1" t="s">
        <v>298</v>
      </c>
      <c r="I5974" s="1">
        <v>2.2000000000000002</v>
      </c>
      <c r="J5974" s="1">
        <v>2023</v>
      </c>
      <c r="K5974" s="1">
        <v>315731</v>
      </c>
      <c r="L5974" s="1">
        <v>0</v>
      </c>
      <c r="M5974" s="1">
        <f t="array" ref="M5974">SUMPRODUCT(MAX(ISNUMBER(SEARCH('Class Rules'!$B$6:$B$85,$E5974))*ISNUMBER(SEARCH('Class Rules'!$C$6:$C$85,$F5974))*'Class Rules'!$A$6:$A$85))</f>
        <v>58</v>
      </c>
      <c r="N5974" s="1" t="str">
        <f t="array" ref="N5974">IF($M5974=0,'Class Rules'!$D$3,INDEX('Class Rules'!$D$6:$D$85,MATCH($M5974,'Class Rules'!$A$6:$A$85,0)))</f>
        <v>Passenger HDV</v>
      </c>
      <c r="O5974" s="1" t="str">
        <f t="array" ref="O5974">IF(SUMPRODUCT(MAX(ISNUMBER(SEARCH(Fuel_Rules!$A$6:$A$30,$E5974))*ISNUMBER(SEARCH(Fuel_Rules!$B$6:$B$30,$F5974))*(Fuel_Rules!$A$6:$A$30&lt;&gt;"")))&gt;0,"Plug-in hybrid",IF($G5974="Diesel","Diesel","Gasoline"))</f>
        <v>Diesel</v>
      </c>
    </row>
    <row r="5975" spans="1:15" ht="15" customHeight="1" x14ac:dyDescent="0.25">
      <c r="A5975" s="1">
        <v>2022</v>
      </c>
      <c r="B5975" s="1" t="s">
        <v>7830</v>
      </c>
      <c r="C5975" s="1" t="s">
        <v>1975</v>
      </c>
      <c r="D5975" s="1" t="s">
        <v>8373</v>
      </c>
      <c r="E5975" s="1" t="s">
        <v>1901</v>
      </c>
      <c r="F5975" s="1" t="s">
        <v>1977</v>
      </c>
      <c r="G5975" s="1" t="s">
        <v>105</v>
      </c>
      <c r="H5975" s="1" t="s">
        <v>298</v>
      </c>
      <c r="I5975" s="1">
        <v>2.2000000000000002</v>
      </c>
      <c r="J5975" s="1">
        <v>2023</v>
      </c>
      <c r="K5975" s="1">
        <v>324516</v>
      </c>
      <c r="L5975" s="1">
        <v>0</v>
      </c>
      <c r="M5975" s="1">
        <f t="array" ref="M5975">SUMPRODUCT(MAX(ISNUMBER(SEARCH('Class Rules'!$B$6:$B$85,$E5975))*ISNUMBER(SEARCH('Class Rules'!$C$6:$C$85,$F5975))*'Class Rules'!$A$6:$A$85))</f>
        <v>58</v>
      </c>
      <c r="N5975" s="1" t="str">
        <f t="array" ref="N5975">IF($M5975=0,'Class Rules'!$D$3,INDEX('Class Rules'!$D$6:$D$85,MATCH($M5975,'Class Rules'!$A$6:$A$85,0)))</f>
        <v>Passenger HDV</v>
      </c>
      <c r="O5975" s="1" t="str">
        <f t="array" ref="O5975">IF(SUMPRODUCT(MAX(ISNUMBER(SEARCH(Fuel_Rules!$A$6:$A$30,$E5975))*ISNUMBER(SEARCH(Fuel_Rules!$B$6:$B$30,$F5975))*(Fuel_Rules!$A$6:$A$30&lt;&gt;"")))&gt;0,"Plug-in hybrid",IF($G5975="Diesel","Diesel","Gasoline"))</f>
        <v>Diesel</v>
      </c>
    </row>
    <row r="5976" spans="1:15" ht="15" customHeight="1" x14ac:dyDescent="0.25">
      <c r="A5976" s="1">
        <v>2022</v>
      </c>
      <c r="B5976" s="1" t="s">
        <v>7830</v>
      </c>
      <c r="C5976" s="1" t="s">
        <v>1978</v>
      </c>
      <c r="D5976" s="1" t="s">
        <v>8374</v>
      </c>
      <c r="E5976" s="1" t="s">
        <v>1901</v>
      </c>
      <c r="F5976" s="1" t="s">
        <v>1980</v>
      </c>
      <c r="G5976" s="1" t="s">
        <v>105</v>
      </c>
      <c r="H5976" s="1" t="s">
        <v>298</v>
      </c>
      <c r="I5976" s="1">
        <v>2.2000000000000002</v>
      </c>
      <c r="J5976" s="1">
        <v>2023</v>
      </c>
      <c r="K5976" s="1">
        <v>311718</v>
      </c>
      <c r="L5976" s="1">
        <v>0</v>
      </c>
      <c r="M5976" s="1">
        <f t="array" ref="M5976">SUMPRODUCT(MAX(ISNUMBER(SEARCH('Class Rules'!$B$6:$B$85,$E5976))*ISNUMBER(SEARCH('Class Rules'!$C$6:$C$85,$F5976))*'Class Rules'!$A$6:$A$85))</f>
        <v>58</v>
      </c>
      <c r="N5976" s="1" t="str">
        <f t="array" ref="N5976">IF($M5976=0,'Class Rules'!$D$3,INDEX('Class Rules'!$D$6:$D$85,MATCH($M5976,'Class Rules'!$A$6:$A$85,0)))</f>
        <v>Passenger HDV</v>
      </c>
      <c r="O5976" s="1" t="str">
        <f t="array" ref="O5976">IF(SUMPRODUCT(MAX(ISNUMBER(SEARCH(Fuel_Rules!$A$6:$A$30,$E5976))*ISNUMBER(SEARCH(Fuel_Rules!$B$6:$B$30,$F5976))*(Fuel_Rules!$A$6:$A$30&lt;&gt;"")))&gt;0,"Plug-in hybrid",IF($G5976="Diesel","Diesel","Gasoline"))</f>
        <v>Diesel</v>
      </c>
    </row>
    <row r="5977" spans="1:15" ht="15" customHeight="1" x14ac:dyDescent="0.25">
      <c r="A5977" s="1">
        <v>2022</v>
      </c>
      <c r="B5977" s="1" t="s">
        <v>7830</v>
      </c>
      <c r="C5977" s="1" t="s">
        <v>1981</v>
      </c>
      <c r="D5977" s="1" t="s">
        <v>8375</v>
      </c>
      <c r="E5977" s="1" t="s">
        <v>1901</v>
      </c>
      <c r="F5977" s="1" t="s">
        <v>1983</v>
      </c>
      <c r="G5977" s="1" t="s">
        <v>103</v>
      </c>
      <c r="H5977" s="1" t="s">
        <v>437</v>
      </c>
      <c r="I5977" s="1">
        <v>2</v>
      </c>
      <c r="J5977" s="1">
        <v>2023</v>
      </c>
      <c r="K5977" s="1">
        <v>558329</v>
      </c>
      <c r="L5977" s="1">
        <v>0</v>
      </c>
      <c r="M5977" s="1">
        <f t="array" ref="M5977">SUMPRODUCT(MAX(ISNUMBER(SEARCH('Class Rules'!$B$6:$B$85,$E5977))*ISNUMBER(SEARCH('Class Rules'!$C$6:$C$85,$F5977))*'Class Rules'!$A$6:$A$85))</f>
        <v>0</v>
      </c>
      <c r="N5977" s="1" t="str">
        <f t="array" ref="N5977">IF($M5977=0,'Class Rules'!$D$3,INDEX('Class Rules'!$D$6:$D$85,MATCH($M5977,'Class Rules'!$A$6:$A$85,0)))</f>
        <v>Passenger LDV</v>
      </c>
      <c r="O5977" s="1" t="str">
        <f t="array" ref="O5977">IF(SUMPRODUCT(MAX(ISNUMBER(SEARCH(Fuel_Rules!$A$6:$A$30,$E5977))*ISNUMBER(SEARCH(Fuel_Rules!$B$6:$B$30,$F5977))*(Fuel_Rules!$A$6:$A$30&lt;&gt;"")))&gt;0,"Plug-in hybrid",IF($G5977="Diesel","Diesel","Gasoline"))</f>
        <v>Gasoline</v>
      </c>
    </row>
    <row r="5978" spans="1:15" ht="15" customHeight="1" x14ac:dyDescent="0.25">
      <c r="A5978" s="1">
        <v>2022</v>
      </c>
      <c r="B5978" s="1" t="s">
        <v>7830</v>
      </c>
      <c r="C5978" s="1" t="s">
        <v>1984</v>
      </c>
      <c r="D5978" s="1" t="s">
        <v>8376</v>
      </c>
      <c r="E5978" s="1" t="s">
        <v>1901</v>
      </c>
      <c r="F5978" s="1" t="s">
        <v>1986</v>
      </c>
      <c r="G5978" s="1" t="s">
        <v>105</v>
      </c>
      <c r="H5978" s="1" t="s">
        <v>298</v>
      </c>
      <c r="I5978" s="1">
        <v>2.2000000000000002</v>
      </c>
      <c r="J5978" s="1">
        <v>2023</v>
      </c>
      <c r="K5978" s="1">
        <v>251223</v>
      </c>
      <c r="L5978" s="1">
        <v>0</v>
      </c>
      <c r="M5978" s="1">
        <f t="array" ref="M5978">SUMPRODUCT(MAX(ISNUMBER(SEARCH('Class Rules'!$B$6:$B$85,$E5978))*ISNUMBER(SEARCH('Class Rules'!$C$6:$C$85,$F5978))*'Class Rules'!$A$6:$A$85))</f>
        <v>38</v>
      </c>
      <c r="N5978" s="1" t="str">
        <f t="array" ref="N5978">IF($M5978=0,'Class Rules'!$D$3,INDEX('Class Rules'!$D$6:$D$85,MATCH($M5978,'Class Rules'!$A$6:$A$85,0)))</f>
        <v>Freight LDV</v>
      </c>
      <c r="O5978" s="1" t="str">
        <f t="array" ref="O5978">IF(SUMPRODUCT(MAX(ISNUMBER(SEARCH(Fuel_Rules!$A$6:$A$30,$E5978))*ISNUMBER(SEARCH(Fuel_Rules!$B$6:$B$30,$F5978))*(Fuel_Rules!$A$6:$A$30&lt;&gt;"")))&gt;0,"Plug-in hybrid",IF($G5978="Diesel","Diesel","Gasoline"))</f>
        <v>Diesel</v>
      </c>
    </row>
    <row r="5979" spans="1:15" ht="15" customHeight="1" x14ac:dyDescent="0.25">
      <c r="A5979" s="1">
        <v>2022</v>
      </c>
      <c r="B5979" s="1" t="s">
        <v>7830</v>
      </c>
      <c r="C5979" s="1" t="s">
        <v>1984</v>
      </c>
      <c r="D5979" s="1" t="s">
        <v>8377</v>
      </c>
      <c r="E5979" s="1" t="s">
        <v>1901</v>
      </c>
      <c r="F5979" s="1" t="s">
        <v>1986</v>
      </c>
      <c r="G5979" s="1" t="s">
        <v>105</v>
      </c>
      <c r="H5979" s="1" t="s">
        <v>298</v>
      </c>
      <c r="I5979" s="1">
        <v>2.2000000000000002</v>
      </c>
      <c r="J5979" s="1">
        <v>2023</v>
      </c>
      <c r="K5979" s="1">
        <v>221152</v>
      </c>
      <c r="L5979" s="1">
        <v>0</v>
      </c>
      <c r="M5979" s="1">
        <f t="array" ref="M5979">SUMPRODUCT(MAX(ISNUMBER(SEARCH('Class Rules'!$B$6:$B$85,$E5979))*ISNUMBER(SEARCH('Class Rules'!$C$6:$C$85,$F5979))*'Class Rules'!$A$6:$A$85))</f>
        <v>38</v>
      </c>
      <c r="N5979" s="1" t="str">
        <f t="array" ref="N5979">IF($M5979=0,'Class Rules'!$D$3,INDEX('Class Rules'!$D$6:$D$85,MATCH($M5979,'Class Rules'!$A$6:$A$85,0)))</f>
        <v>Freight LDV</v>
      </c>
      <c r="O5979" s="1" t="str">
        <f t="array" ref="O5979">IF(SUMPRODUCT(MAX(ISNUMBER(SEARCH(Fuel_Rules!$A$6:$A$30,$E5979))*ISNUMBER(SEARCH(Fuel_Rules!$B$6:$B$30,$F5979))*(Fuel_Rules!$A$6:$A$30&lt;&gt;"")))&gt;0,"Plug-in hybrid",IF($G5979="Diesel","Diesel","Gasoline"))</f>
        <v>Diesel</v>
      </c>
    </row>
    <row r="5980" spans="1:15" ht="15" customHeight="1" x14ac:dyDescent="0.25">
      <c r="A5980" s="1">
        <v>2022</v>
      </c>
      <c r="B5980" s="1" t="s">
        <v>7830</v>
      </c>
      <c r="C5980" s="1" t="s">
        <v>1987</v>
      </c>
      <c r="D5980" s="1" t="s">
        <v>8378</v>
      </c>
      <c r="E5980" s="1" t="s">
        <v>1901</v>
      </c>
      <c r="F5980" s="1" t="s">
        <v>1989</v>
      </c>
      <c r="G5980" s="1" t="s">
        <v>105</v>
      </c>
      <c r="H5980" s="1" t="s">
        <v>298</v>
      </c>
      <c r="I5980" s="1">
        <v>2.2000000000000002</v>
      </c>
      <c r="J5980" s="1">
        <v>2023</v>
      </c>
      <c r="K5980" s="1">
        <v>243101</v>
      </c>
      <c r="L5980" s="1">
        <v>0</v>
      </c>
      <c r="M5980" s="1">
        <f t="array" ref="M5980">SUMPRODUCT(MAX(ISNUMBER(SEARCH('Class Rules'!$B$6:$B$85,$E5980))*ISNUMBER(SEARCH('Class Rules'!$C$6:$C$85,$F5980))*'Class Rules'!$A$6:$A$85))</f>
        <v>38</v>
      </c>
      <c r="N5980" s="1" t="str">
        <f t="array" ref="N5980">IF($M5980=0,'Class Rules'!$D$3,INDEX('Class Rules'!$D$6:$D$85,MATCH($M5980,'Class Rules'!$A$6:$A$85,0)))</f>
        <v>Freight LDV</v>
      </c>
      <c r="O5980" s="1" t="str">
        <f t="array" ref="O5980">IF(SUMPRODUCT(MAX(ISNUMBER(SEARCH(Fuel_Rules!$A$6:$A$30,$E5980))*ISNUMBER(SEARCH(Fuel_Rules!$B$6:$B$30,$F5980))*(Fuel_Rules!$A$6:$A$30&lt;&gt;"")))&gt;0,"Plug-in hybrid",IF($G5980="Diesel","Diesel","Gasoline"))</f>
        <v>Diesel</v>
      </c>
    </row>
    <row r="5981" spans="1:15" ht="15" customHeight="1" x14ac:dyDescent="0.25">
      <c r="A5981" s="1">
        <v>2022</v>
      </c>
      <c r="B5981" s="1" t="s">
        <v>7830</v>
      </c>
      <c r="C5981" s="1" t="s">
        <v>1987</v>
      </c>
      <c r="D5981" s="1" t="s">
        <v>8379</v>
      </c>
      <c r="E5981" s="1" t="s">
        <v>1901</v>
      </c>
      <c r="F5981" s="1" t="s">
        <v>1989</v>
      </c>
      <c r="G5981" s="1" t="s">
        <v>105</v>
      </c>
      <c r="H5981" s="1" t="s">
        <v>298</v>
      </c>
      <c r="I5981" s="1">
        <v>2.2000000000000002</v>
      </c>
      <c r="J5981" s="1">
        <v>2023</v>
      </c>
      <c r="K5981" s="1">
        <v>213896</v>
      </c>
      <c r="L5981" s="1">
        <v>0</v>
      </c>
      <c r="M5981" s="1">
        <f t="array" ref="M5981">SUMPRODUCT(MAX(ISNUMBER(SEARCH('Class Rules'!$B$6:$B$85,$E5981))*ISNUMBER(SEARCH('Class Rules'!$C$6:$C$85,$F5981))*'Class Rules'!$A$6:$A$85))</f>
        <v>38</v>
      </c>
      <c r="N5981" s="1" t="str">
        <f t="array" ref="N5981">IF($M5981=0,'Class Rules'!$D$3,INDEX('Class Rules'!$D$6:$D$85,MATCH($M5981,'Class Rules'!$A$6:$A$85,0)))</f>
        <v>Freight LDV</v>
      </c>
      <c r="O5981" s="1" t="str">
        <f t="array" ref="O5981">IF(SUMPRODUCT(MAX(ISNUMBER(SEARCH(Fuel_Rules!$A$6:$A$30,$E5981))*ISNUMBER(SEARCH(Fuel_Rules!$B$6:$B$30,$F5981))*(Fuel_Rules!$A$6:$A$30&lt;&gt;"")))&gt;0,"Plug-in hybrid",IF($G5981="Diesel","Diesel","Gasoline"))</f>
        <v>Diesel</v>
      </c>
    </row>
    <row r="5982" spans="1:15" ht="15" customHeight="1" x14ac:dyDescent="0.25">
      <c r="A5982" s="1">
        <v>2022</v>
      </c>
      <c r="B5982" s="1" t="s">
        <v>7830</v>
      </c>
      <c r="C5982" s="1" t="s">
        <v>1990</v>
      </c>
      <c r="D5982" s="1" t="s">
        <v>8380</v>
      </c>
      <c r="E5982" s="1" t="s">
        <v>1901</v>
      </c>
      <c r="F5982" s="1" t="s">
        <v>1992</v>
      </c>
      <c r="G5982" s="1" t="s">
        <v>105</v>
      </c>
      <c r="H5982" s="1" t="s">
        <v>298</v>
      </c>
      <c r="I5982" s="1">
        <v>2.2000000000000002</v>
      </c>
      <c r="J5982" s="1">
        <v>2023</v>
      </c>
      <c r="K5982" s="1">
        <v>259978</v>
      </c>
      <c r="L5982" s="1">
        <v>0</v>
      </c>
      <c r="M5982" s="1">
        <f t="array" ref="M5982">SUMPRODUCT(MAX(ISNUMBER(SEARCH('Class Rules'!$B$6:$B$85,$E5982))*ISNUMBER(SEARCH('Class Rules'!$C$6:$C$85,$F5982))*'Class Rules'!$A$6:$A$85))</f>
        <v>38</v>
      </c>
      <c r="N5982" s="1" t="str">
        <f t="array" ref="N5982">IF($M5982=0,'Class Rules'!$D$3,INDEX('Class Rules'!$D$6:$D$85,MATCH($M5982,'Class Rules'!$A$6:$A$85,0)))</f>
        <v>Freight LDV</v>
      </c>
      <c r="O5982" s="1" t="str">
        <f t="array" ref="O5982">IF(SUMPRODUCT(MAX(ISNUMBER(SEARCH(Fuel_Rules!$A$6:$A$30,$E5982))*ISNUMBER(SEARCH(Fuel_Rules!$B$6:$B$30,$F5982))*(Fuel_Rules!$A$6:$A$30&lt;&gt;"")))&gt;0,"Plug-in hybrid",IF($G5982="Diesel","Diesel","Gasoline"))</f>
        <v>Diesel</v>
      </c>
    </row>
    <row r="5983" spans="1:15" ht="15" customHeight="1" x14ac:dyDescent="0.25">
      <c r="A5983" s="1">
        <v>2022</v>
      </c>
      <c r="B5983" s="1" t="s">
        <v>7830</v>
      </c>
      <c r="C5983" s="1" t="s">
        <v>1990</v>
      </c>
      <c r="D5983" s="1" t="s">
        <v>8381</v>
      </c>
      <c r="E5983" s="1" t="s">
        <v>1901</v>
      </c>
      <c r="F5983" s="1" t="s">
        <v>1992</v>
      </c>
      <c r="G5983" s="1" t="s">
        <v>105</v>
      </c>
      <c r="H5983" s="1" t="s">
        <v>298</v>
      </c>
      <c r="I5983" s="1">
        <v>2.2000000000000002</v>
      </c>
      <c r="J5983" s="1">
        <v>2023</v>
      </c>
      <c r="K5983" s="1">
        <v>233374</v>
      </c>
      <c r="L5983" s="1">
        <v>0</v>
      </c>
      <c r="M5983" s="1">
        <f t="array" ref="M5983">SUMPRODUCT(MAX(ISNUMBER(SEARCH('Class Rules'!$B$6:$B$85,$E5983))*ISNUMBER(SEARCH('Class Rules'!$C$6:$C$85,$F5983))*'Class Rules'!$A$6:$A$85))</f>
        <v>38</v>
      </c>
      <c r="N5983" s="1" t="str">
        <f t="array" ref="N5983">IF($M5983=0,'Class Rules'!$D$3,INDEX('Class Rules'!$D$6:$D$85,MATCH($M5983,'Class Rules'!$A$6:$A$85,0)))</f>
        <v>Freight LDV</v>
      </c>
      <c r="O5983" s="1" t="str">
        <f t="array" ref="O5983">IF(SUMPRODUCT(MAX(ISNUMBER(SEARCH(Fuel_Rules!$A$6:$A$30,$E5983))*ISNUMBER(SEARCH(Fuel_Rules!$B$6:$B$30,$F5983))*(Fuel_Rules!$A$6:$A$30&lt;&gt;"")))&gt;0,"Plug-in hybrid",IF($G5983="Diesel","Diesel","Gasoline"))</f>
        <v>Diesel</v>
      </c>
    </row>
    <row r="5984" spans="1:15" ht="15" customHeight="1" x14ac:dyDescent="0.25">
      <c r="A5984" s="1">
        <v>2022</v>
      </c>
      <c r="B5984" s="1" t="s">
        <v>7830</v>
      </c>
      <c r="C5984" s="1" t="s">
        <v>1993</v>
      </c>
      <c r="D5984" s="1" t="s">
        <v>8382</v>
      </c>
      <c r="E5984" s="1" t="s">
        <v>1901</v>
      </c>
      <c r="F5984" s="1" t="s">
        <v>1995</v>
      </c>
      <c r="G5984" s="1" t="s">
        <v>105</v>
      </c>
      <c r="H5984" s="1" t="s">
        <v>298</v>
      </c>
      <c r="I5984" s="1">
        <v>2.2000000000000002</v>
      </c>
      <c r="J5984" s="1">
        <v>2023</v>
      </c>
      <c r="K5984" s="1">
        <v>211343</v>
      </c>
      <c r="L5984" s="1">
        <v>0</v>
      </c>
      <c r="M5984" s="1">
        <f t="array" ref="M5984">SUMPRODUCT(MAX(ISNUMBER(SEARCH('Class Rules'!$B$6:$B$85,$E5984))*ISNUMBER(SEARCH('Class Rules'!$C$6:$C$85,$F5984))*'Class Rules'!$A$6:$A$85))</f>
        <v>47</v>
      </c>
      <c r="N5984" s="1" t="str">
        <f t="array" ref="N5984">IF($M5984=0,'Class Rules'!$D$3,INDEX('Class Rules'!$D$6:$D$85,MATCH($M5984,'Class Rules'!$A$6:$A$85,0)))</f>
        <v>Freight HDV</v>
      </c>
      <c r="O5984" s="1" t="str">
        <f t="array" ref="O5984">IF(SUMPRODUCT(MAX(ISNUMBER(SEARCH(Fuel_Rules!$A$6:$A$30,$E5984))*ISNUMBER(SEARCH(Fuel_Rules!$B$6:$B$30,$F5984))*(Fuel_Rules!$A$6:$A$30&lt;&gt;"")))&gt;0,"Plug-in hybrid",IF($G5984="Diesel","Diesel","Gasoline"))</f>
        <v>Diesel</v>
      </c>
    </row>
    <row r="5985" spans="1:15" ht="15" customHeight="1" x14ac:dyDescent="0.25">
      <c r="A5985" s="1">
        <v>2022</v>
      </c>
      <c r="B5985" s="1" t="s">
        <v>7830</v>
      </c>
      <c r="C5985" s="1" t="s">
        <v>1996</v>
      </c>
      <c r="D5985" s="1" t="s">
        <v>8383</v>
      </c>
      <c r="E5985" s="1" t="s">
        <v>1901</v>
      </c>
      <c r="F5985" s="1" t="s">
        <v>1998</v>
      </c>
      <c r="G5985" s="1" t="s">
        <v>105</v>
      </c>
      <c r="H5985" s="1" t="s">
        <v>298</v>
      </c>
      <c r="I5985" s="1">
        <v>2.2000000000000002</v>
      </c>
      <c r="J5985" s="1">
        <v>2023</v>
      </c>
      <c r="K5985" s="1">
        <v>224884</v>
      </c>
      <c r="L5985" s="1">
        <v>0</v>
      </c>
      <c r="M5985" s="1">
        <f t="array" ref="M5985">SUMPRODUCT(MAX(ISNUMBER(SEARCH('Class Rules'!$B$6:$B$85,$E5985))*ISNUMBER(SEARCH('Class Rules'!$C$6:$C$85,$F5985))*'Class Rules'!$A$6:$A$85))</f>
        <v>48</v>
      </c>
      <c r="N5985" s="1" t="str">
        <f t="array" ref="N5985">IF($M5985=0,'Class Rules'!$D$3,INDEX('Class Rules'!$D$6:$D$85,MATCH($M5985,'Class Rules'!$A$6:$A$85,0)))</f>
        <v>Freight HDV</v>
      </c>
      <c r="O5985" s="1" t="str">
        <f t="array" ref="O5985">IF(SUMPRODUCT(MAX(ISNUMBER(SEARCH(Fuel_Rules!$A$6:$A$30,$E5985))*ISNUMBER(SEARCH(Fuel_Rules!$B$6:$B$30,$F5985))*(Fuel_Rules!$A$6:$A$30&lt;&gt;"")))&gt;0,"Plug-in hybrid",IF($G5985="Diesel","Diesel","Gasoline"))</f>
        <v>Diesel</v>
      </c>
    </row>
    <row r="5986" spans="1:15" ht="15" customHeight="1" x14ac:dyDescent="0.25">
      <c r="A5986" s="1">
        <v>2022</v>
      </c>
      <c r="B5986" s="1" t="s">
        <v>7830</v>
      </c>
      <c r="C5986" s="1" t="s">
        <v>1999</v>
      </c>
      <c r="D5986" s="1" t="s">
        <v>8384</v>
      </c>
      <c r="E5986" s="1" t="s">
        <v>1901</v>
      </c>
      <c r="F5986" s="1" t="s">
        <v>2001</v>
      </c>
      <c r="G5986" s="1" t="s">
        <v>105</v>
      </c>
      <c r="H5986" s="1" t="s">
        <v>298</v>
      </c>
      <c r="I5986" s="1">
        <v>2.2000000000000002</v>
      </c>
      <c r="J5986" s="1">
        <v>2023</v>
      </c>
      <c r="K5986" s="1">
        <v>230382</v>
      </c>
      <c r="L5986" s="1">
        <v>0</v>
      </c>
      <c r="M5986" s="1">
        <f t="array" ref="M5986">SUMPRODUCT(MAX(ISNUMBER(SEARCH('Class Rules'!$B$6:$B$85,$E5986))*ISNUMBER(SEARCH('Class Rules'!$C$6:$C$85,$F5986))*'Class Rules'!$A$6:$A$85))</f>
        <v>48</v>
      </c>
      <c r="N5986" s="1" t="str">
        <f t="array" ref="N5986">IF($M5986=0,'Class Rules'!$D$3,INDEX('Class Rules'!$D$6:$D$85,MATCH($M5986,'Class Rules'!$A$6:$A$85,0)))</f>
        <v>Freight HDV</v>
      </c>
      <c r="O5986" s="1" t="str">
        <f t="array" ref="O5986">IF(SUMPRODUCT(MAX(ISNUMBER(SEARCH(Fuel_Rules!$A$6:$A$30,$E5986))*ISNUMBER(SEARCH(Fuel_Rules!$B$6:$B$30,$F5986))*(Fuel_Rules!$A$6:$A$30&lt;&gt;"")))&gt;0,"Plug-in hybrid",IF($G5986="Diesel","Diesel","Gasoline"))</f>
        <v>Diesel</v>
      </c>
    </row>
    <row r="5987" spans="1:15" ht="15" customHeight="1" x14ac:dyDescent="0.25">
      <c r="A5987" s="1">
        <v>2022</v>
      </c>
      <c r="B5987" s="1" t="s">
        <v>7830</v>
      </c>
      <c r="C5987" s="1" t="s">
        <v>2002</v>
      </c>
      <c r="D5987" s="1" t="s">
        <v>8385</v>
      </c>
      <c r="E5987" s="1" t="s">
        <v>1901</v>
      </c>
      <c r="F5987" s="1" t="s">
        <v>2004</v>
      </c>
      <c r="G5987" s="1" t="s">
        <v>105</v>
      </c>
      <c r="H5987" s="1" t="s">
        <v>298</v>
      </c>
      <c r="I5987" s="1">
        <v>2.2000000000000002</v>
      </c>
      <c r="J5987" s="1">
        <v>2023</v>
      </c>
      <c r="K5987" s="1">
        <v>243991</v>
      </c>
      <c r="L5987" s="1">
        <v>0</v>
      </c>
      <c r="M5987" s="1">
        <f t="array" ref="M5987">SUMPRODUCT(MAX(ISNUMBER(SEARCH('Class Rules'!$B$6:$B$85,$E5987))*ISNUMBER(SEARCH('Class Rules'!$C$6:$C$85,$F5987))*'Class Rules'!$A$6:$A$85))</f>
        <v>38</v>
      </c>
      <c r="N5987" s="1" t="str">
        <f t="array" ref="N5987">IF($M5987=0,'Class Rules'!$D$3,INDEX('Class Rules'!$D$6:$D$85,MATCH($M5987,'Class Rules'!$A$6:$A$85,0)))</f>
        <v>Freight LDV</v>
      </c>
      <c r="O5987" s="1" t="str">
        <f t="array" ref="O5987">IF(SUMPRODUCT(MAX(ISNUMBER(SEARCH(Fuel_Rules!$A$6:$A$30,$E5987))*ISNUMBER(SEARCH(Fuel_Rules!$B$6:$B$30,$F5987))*(Fuel_Rules!$A$6:$A$30&lt;&gt;"")))&gt;0,"Plug-in hybrid",IF($G5987="Diesel","Diesel","Gasoline"))</f>
        <v>Diesel</v>
      </c>
    </row>
    <row r="5988" spans="1:15" ht="15" customHeight="1" x14ac:dyDescent="0.25">
      <c r="A5988" s="1">
        <v>2022</v>
      </c>
      <c r="B5988" s="1" t="s">
        <v>7830</v>
      </c>
      <c r="C5988" s="1" t="s">
        <v>2002</v>
      </c>
      <c r="D5988" s="1" t="s">
        <v>8386</v>
      </c>
      <c r="E5988" s="1" t="s">
        <v>1901</v>
      </c>
      <c r="F5988" s="1" t="s">
        <v>2004</v>
      </c>
      <c r="G5988" s="1" t="s">
        <v>105</v>
      </c>
      <c r="H5988" s="1" t="s">
        <v>298</v>
      </c>
      <c r="I5988" s="1">
        <v>2.2000000000000002</v>
      </c>
      <c r="J5988" s="1">
        <v>2023</v>
      </c>
      <c r="K5988" s="1">
        <v>215013</v>
      </c>
      <c r="L5988" s="1">
        <v>0</v>
      </c>
      <c r="M5988" s="1">
        <f t="array" ref="M5988">SUMPRODUCT(MAX(ISNUMBER(SEARCH('Class Rules'!$B$6:$B$85,$E5988))*ISNUMBER(SEARCH('Class Rules'!$C$6:$C$85,$F5988))*'Class Rules'!$A$6:$A$85))</f>
        <v>38</v>
      </c>
      <c r="N5988" s="1" t="str">
        <f t="array" ref="N5988">IF($M5988=0,'Class Rules'!$D$3,INDEX('Class Rules'!$D$6:$D$85,MATCH($M5988,'Class Rules'!$A$6:$A$85,0)))</f>
        <v>Freight LDV</v>
      </c>
      <c r="O5988" s="1" t="str">
        <f t="array" ref="O5988">IF(SUMPRODUCT(MAX(ISNUMBER(SEARCH(Fuel_Rules!$A$6:$A$30,$E5988))*ISNUMBER(SEARCH(Fuel_Rules!$B$6:$B$30,$F5988))*(Fuel_Rules!$A$6:$A$30&lt;&gt;"")))&gt;0,"Plug-in hybrid",IF($G5988="Diesel","Diesel","Gasoline"))</f>
        <v>Diesel</v>
      </c>
    </row>
    <row r="5989" spans="1:15" ht="15" customHeight="1" x14ac:dyDescent="0.25">
      <c r="A5989" s="1">
        <v>2022</v>
      </c>
      <c r="B5989" s="1" t="s">
        <v>7830</v>
      </c>
      <c r="C5989" s="1" t="s">
        <v>2005</v>
      </c>
      <c r="D5989" s="1" t="s">
        <v>8387</v>
      </c>
      <c r="E5989" s="1" t="s">
        <v>1901</v>
      </c>
      <c r="F5989" s="1" t="s">
        <v>2007</v>
      </c>
      <c r="G5989" s="1" t="s">
        <v>105</v>
      </c>
      <c r="H5989" s="1" t="s">
        <v>298</v>
      </c>
      <c r="I5989" s="1">
        <v>2.2000000000000002</v>
      </c>
      <c r="J5989" s="1">
        <v>2023</v>
      </c>
      <c r="K5989" s="1">
        <v>250279</v>
      </c>
      <c r="L5989" s="1">
        <v>0</v>
      </c>
      <c r="M5989" s="1">
        <f t="array" ref="M5989">SUMPRODUCT(MAX(ISNUMBER(SEARCH('Class Rules'!$B$6:$B$85,$E5989))*ISNUMBER(SEARCH('Class Rules'!$C$6:$C$85,$F5989))*'Class Rules'!$A$6:$A$85))</f>
        <v>49</v>
      </c>
      <c r="N5989" s="1" t="str">
        <f t="array" ref="N5989">IF($M5989=0,'Class Rules'!$D$3,INDEX('Class Rules'!$D$6:$D$85,MATCH($M5989,'Class Rules'!$A$6:$A$85,0)))</f>
        <v>Freight HDV</v>
      </c>
      <c r="O5989" s="1" t="str">
        <f t="array" ref="O5989">IF(SUMPRODUCT(MAX(ISNUMBER(SEARCH(Fuel_Rules!$A$6:$A$30,$E5989))*ISNUMBER(SEARCH(Fuel_Rules!$B$6:$B$30,$F5989))*(Fuel_Rules!$A$6:$A$30&lt;&gt;"")))&gt;0,"Plug-in hybrid",IF($G5989="Diesel","Diesel","Gasoline"))</f>
        <v>Diesel</v>
      </c>
    </row>
    <row r="5990" spans="1:15" ht="15" customHeight="1" x14ac:dyDescent="0.25">
      <c r="A5990" s="1">
        <v>2022</v>
      </c>
      <c r="B5990" s="1" t="s">
        <v>7830</v>
      </c>
      <c r="C5990" s="1" t="s">
        <v>2008</v>
      </c>
      <c r="D5990" s="1" t="s">
        <v>8388</v>
      </c>
      <c r="E5990" s="1" t="s">
        <v>1901</v>
      </c>
      <c r="F5990" s="1" t="s">
        <v>2010</v>
      </c>
      <c r="G5990" s="1" t="s">
        <v>105</v>
      </c>
      <c r="H5990" s="1" t="s">
        <v>298</v>
      </c>
      <c r="I5990" s="1">
        <v>2.2000000000000002</v>
      </c>
      <c r="J5990" s="1">
        <v>2023</v>
      </c>
      <c r="K5990" s="1">
        <v>245100</v>
      </c>
      <c r="L5990" s="1">
        <v>0</v>
      </c>
      <c r="M5990" s="1">
        <f t="array" ref="M5990">SUMPRODUCT(MAX(ISNUMBER(SEARCH('Class Rules'!$B$6:$B$85,$E5990))*ISNUMBER(SEARCH('Class Rules'!$C$6:$C$85,$F5990))*'Class Rules'!$A$6:$A$85))</f>
        <v>49</v>
      </c>
      <c r="N5990" s="1" t="str">
        <f t="array" ref="N5990">IF($M5990=0,'Class Rules'!$D$3,INDEX('Class Rules'!$D$6:$D$85,MATCH($M5990,'Class Rules'!$A$6:$A$85,0)))</f>
        <v>Freight HDV</v>
      </c>
      <c r="O5990" s="1" t="str">
        <f t="array" ref="O5990">IF(SUMPRODUCT(MAX(ISNUMBER(SEARCH(Fuel_Rules!$A$6:$A$30,$E5990))*ISNUMBER(SEARCH(Fuel_Rules!$B$6:$B$30,$F5990))*(Fuel_Rules!$A$6:$A$30&lt;&gt;"")))&gt;0,"Plug-in hybrid",IF($G5990="Diesel","Diesel","Gasoline"))</f>
        <v>Diesel</v>
      </c>
    </row>
    <row r="5991" spans="1:15" ht="15" customHeight="1" x14ac:dyDescent="0.25">
      <c r="A5991" s="1">
        <v>2022</v>
      </c>
      <c r="B5991" s="1" t="s">
        <v>7830</v>
      </c>
      <c r="C5991" s="1" t="s">
        <v>2011</v>
      </c>
      <c r="D5991" s="1" t="s">
        <v>8389</v>
      </c>
      <c r="E5991" s="1" t="s">
        <v>1901</v>
      </c>
      <c r="F5991" s="1" t="s">
        <v>2013</v>
      </c>
      <c r="G5991" s="1" t="s">
        <v>105</v>
      </c>
      <c r="H5991" s="1" t="s">
        <v>298</v>
      </c>
      <c r="I5991" s="1">
        <v>2.2000000000000002</v>
      </c>
      <c r="J5991" s="1">
        <v>2023</v>
      </c>
      <c r="K5991" s="1">
        <v>226303</v>
      </c>
      <c r="L5991" s="1">
        <v>0</v>
      </c>
      <c r="M5991" s="1">
        <f t="array" ref="M5991">SUMPRODUCT(MAX(ISNUMBER(SEARCH('Class Rules'!$B$6:$B$85,$E5991))*ISNUMBER(SEARCH('Class Rules'!$C$6:$C$85,$F5991))*'Class Rules'!$A$6:$A$85))</f>
        <v>49</v>
      </c>
      <c r="N5991" s="1" t="str">
        <f t="array" ref="N5991">IF($M5991=0,'Class Rules'!$D$3,INDEX('Class Rules'!$D$6:$D$85,MATCH($M5991,'Class Rules'!$A$6:$A$85,0)))</f>
        <v>Freight HDV</v>
      </c>
      <c r="O5991" s="1" t="str">
        <f t="array" ref="O5991">IF(SUMPRODUCT(MAX(ISNUMBER(SEARCH(Fuel_Rules!$A$6:$A$30,$E5991))*ISNUMBER(SEARCH(Fuel_Rules!$B$6:$B$30,$F5991))*(Fuel_Rules!$A$6:$A$30&lt;&gt;"")))&gt;0,"Plug-in hybrid",IF($G5991="Diesel","Diesel","Gasoline"))</f>
        <v>Diesel</v>
      </c>
    </row>
    <row r="5992" spans="1:15" ht="15" customHeight="1" x14ac:dyDescent="0.25">
      <c r="A5992" s="1">
        <v>2022</v>
      </c>
      <c r="B5992" s="1" t="s">
        <v>7830</v>
      </c>
      <c r="C5992" s="1" t="s">
        <v>2014</v>
      </c>
      <c r="D5992" s="1" t="s">
        <v>8390</v>
      </c>
      <c r="E5992" s="1" t="s">
        <v>1901</v>
      </c>
      <c r="F5992" s="1" t="s">
        <v>2016</v>
      </c>
      <c r="G5992" s="1" t="s">
        <v>105</v>
      </c>
      <c r="H5992" s="1" t="s">
        <v>298</v>
      </c>
      <c r="I5992" s="1">
        <v>2.2000000000000002</v>
      </c>
      <c r="J5992" s="1">
        <v>2023</v>
      </c>
      <c r="K5992" s="1">
        <v>269186</v>
      </c>
      <c r="L5992" s="1">
        <v>0</v>
      </c>
      <c r="M5992" s="1">
        <f t="array" ref="M5992">SUMPRODUCT(MAX(ISNUMBER(SEARCH('Class Rules'!$B$6:$B$85,$E5992))*ISNUMBER(SEARCH('Class Rules'!$C$6:$C$85,$F5992))*'Class Rules'!$A$6:$A$85))</f>
        <v>49</v>
      </c>
      <c r="N5992" s="1" t="str">
        <f t="array" ref="N5992">IF($M5992=0,'Class Rules'!$D$3,INDEX('Class Rules'!$D$6:$D$85,MATCH($M5992,'Class Rules'!$A$6:$A$85,0)))</f>
        <v>Freight HDV</v>
      </c>
      <c r="O5992" s="1" t="str">
        <f t="array" ref="O5992">IF(SUMPRODUCT(MAX(ISNUMBER(SEARCH(Fuel_Rules!$A$6:$A$30,$E5992))*ISNUMBER(SEARCH(Fuel_Rules!$B$6:$B$30,$F5992))*(Fuel_Rules!$A$6:$A$30&lt;&gt;"")))&gt;0,"Plug-in hybrid",IF($G5992="Diesel","Diesel","Gasoline"))</f>
        <v>Diesel</v>
      </c>
    </row>
    <row r="5993" spans="1:15" ht="15" customHeight="1" x14ac:dyDescent="0.25">
      <c r="A5993" s="1">
        <v>2022</v>
      </c>
      <c r="B5993" s="1" t="s">
        <v>7830</v>
      </c>
      <c r="C5993" s="1" t="s">
        <v>2017</v>
      </c>
      <c r="D5993" s="1" t="s">
        <v>8391</v>
      </c>
      <c r="E5993" s="1" t="s">
        <v>1901</v>
      </c>
      <c r="F5993" s="1" t="s">
        <v>2019</v>
      </c>
      <c r="G5993" s="1" t="s">
        <v>105</v>
      </c>
      <c r="H5993" s="1" t="s">
        <v>298</v>
      </c>
      <c r="I5993" s="1">
        <v>2.2000000000000002</v>
      </c>
      <c r="J5993" s="1">
        <v>2023</v>
      </c>
      <c r="K5993" s="1">
        <v>283014</v>
      </c>
      <c r="L5993" s="1">
        <v>0</v>
      </c>
      <c r="M5993" s="1">
        <f t="array" ref="M5993">SUMPRODUCT(MAX(ISNUMBER(SEARCH('Class Rules'!$B$6:$B$85,$E5993))*ISNUMBER(SEARCH('Class Rules'!$C$6:$C$85,$F5993))*'Class Rules'!$A$6:$A$85))</f>
        <v>50</v>
      </c>
      <c r="N5993" s="1" t="str">
        <f t="array" ref="N5993">IF($M5993=0,'Class Rules'!$D$3,INDEX('Class Rules'!$D$6:$D$85,MATCH($M5993,'Class Rules'!$A$6:$A$85,0)))</f>
        <v>Freight HDV</v>
      </c>
      <c r="O5993" s="1" t="str">
        <f t="array" ref="O5993">IF(SUMPRODUCT(MAX(ISNUMBER(SEARCH(Fuel_Rules!$A$6:$A$30,$E5993))*ISNUMBER(SEARCH(Fuel_Rules!$B$6:$B$30,$F5993))*(Fuel_Rules!$A$6:$A$30&lt;&gt;"")))&gt;0,"Plug-in hybrid",IF($G5993="Diesel","Diesel","Gasoline"))</f>
        <v>Diesel</v>
      </c>
    </row>
    <row r="5994" spans="1:15" ht="15" customHeight="1" x14ac:dyDescent="0.25">
      <c r="A5994" s="1">
        <v>2022</v>
      </c>
      <c r="B5994" s="1" t="s">
        <v>7830</v>
      </c>
      <c r="C5994" s="1" t="s">
        <v>2020</v>
      </c>
      <c r="D5994" s="1" t="s">
        <v>8392</v>
      </c>
      <c r="E5994" s="1" t="s">
        <v>1901</v>
      </c>
      <c r="F5994" s="1" t="s">
        <v>2022</v>
      </c>
      <c r="G5994" s="1" t="s">
        <v>105</v>
      </c>
      <c r="H5994" s="1" t="s">
        <v>298</v>
      </c>
      <c r="I5994" s="1">
        <v>2.2000000000000002</v>
      </c>
      <c r="J5994" s="1">
        <v>2023</v>
      </c>
      <c r="K5994" s="1">
        <v>333244</v>
      </c>
      <c r="L5994" s="1">
        <v>0</v>
      </c>
      <c r="M5994" s="1">
        <f t="array" ref="M5994">SUMPRODUCT(MAX(ISNUMBER(SEARCH('Class Rules'!$B$6:$B$85,$E5994))*ISNUMBER(SEARCH('Class Rules'!$C$6:$C$85,$F5994))*'Class Rules'!$A$6:$A$85))</f>
        <v>59</v>
      </c>
      <c r="N5994" s="1" t="str">
        <f t="array" ref="N5994">IF($M5994=0,'Class Rules'!$D$3,INDEX('Class Rules'!$D$6:$D$85,MATCH($M5994,'Class Rules'!$A$6:$A$85,0)))</f>
        <v>Passenger HDV</v>
      </c>
      <c r="O5994" s="1" t="str">
        <f t="array" ref="O5994">IF(SUMPRODUCT(MAX(ISNUMBER(SEARCH(Fuel_Rules!$A$6:$A$30,$E5994))*ISNUMBER(SEARCH(Fuel_Rules!$B$6:$B$30,$F5994))*(Fuel_Rules!$A$6:$A$30&lt;&gt;"")))&gt;0,"Plug-in hybrid",IF($G5994="Diesel","Diesel","Gasoline"))</f>
        <v>Diesel</v>
      </c>
    </row>
    <row r="5995" spans="1:15" ht="15" customHeight="1" x14ac:dyDescent="0.25">
      <c r="A5995" s="1">
        <v>2022</v>
      </c>
      <c r="B5995" s="1" t="s">
        <v>7830</v>
      </c>
      <c r="C5995" s="1" t="s">
        <v>2023</v>
      </c>
      <c r="D5995" s="1" t="s">
        <v>8393</v>
      </c>
      <c r="E5995" s="1" t="s">
        <v>1901</v>
      </c>
      <c r="F5995" s="1" t="s">
        <v>2025</v>
      </c>
      <c r="G5995" s="1" t="s">
        <v>105</v>
      </c>
      <c r="H5995" s="1" t="s">
        <v>298</v>
      </c>
      <c r="I5995" s="1">
        <v>2.2000000000000002</v>
      </c>
      <c r="J5995" s="1">
        <v>2023</v>
      </c>
      <c r="K5995" s="1">
        <v>355598</v>
      </c>
      <c r="L5995" s="1">
        <v>0</v>
      </c>
      <c r="M5995" s="1">
        <f t="array" ref="M5995">SUMPRODUCT(MAX(ISNUMBER(SEARCH('Class Rules'!$B$6:$B$85,$E5995))*ISNUMBER(SEARCH('Class Rules'!$C$6:$C$85,$F5995))*'Class Rules'!$A$6:$A$85))</f>
        <v>59</v>
      </c>
      <c r="N5995" s="1" t="str">
        <f t="array" ref="N5995">IF($M5995=0,'Class Rules'!$D$3,INDEX('Class Rules'!$D$6:$D$85,MATCH($M5995,'Class Rules'!$A$6:$A$85,0)))</f>
        <v>Passenger HDV</v>
      </c>
      <c r="O5995" s="1" t="str">
        <f t="array" ref="O5995">IF(SUMPRODUCT(MAX(ISNUMBER(SEARCH(Fuel_Rules!$A$6:$A$30,$E5995))*ISNUMBER(SEARCH(Fuel_Rules!$B$6:$B$30,$F5995))*(Fuel_Rules!$A$6:$A$30&lt;&gt;"")))&gt;0,"Plug-in hybrid",IF($G5995="Diesel","Diesel","Gasoline"))</f>
        <v>Diesel</v>
      </c>
    </row>
    <row r="5996" spans="1:15" ht="15" customHeight="1" x14ac:dyDescent="0.25">
      <c r="A5996" s="1">
        <v>2022</v>
      </c>
      <c r="B5996" s="1" t="s">
        <v>7830</v>
      </c>
      <c r="C5996" s="1" t="s">
        <v>2026</v>
      </c>
      <c r="D5996" s="1" t="s">
        <v>8394</v>
      </c>
      <c r="E5996" s="1" t="s">
        <v>1901</v>
      </c>
      <c r="F5996" s="1" t="s">
        <v>2028</v>
      </c>
      <c r="G5996" s="1" t="s">
        <v>105</v>
      </c>
      <c r="H5996" s="1" t="s">
        <v>298</v>
      </c>
      <c r="I5996" s="1">
        <v>2.2000000000000002</v>
      </c>
      <c r="J5996" s="1">
        <v>2023</v>
      </c>
      <c r="K5996" s="1">
        <v>226465</v>
      </c>
      <c r="L5996" s="1">
        <v>0</v>
      </c>
      <c r="M5996" s="1">
        <f t="array" ref="M5996">SUMPRODUCT(MAX(ISNUMBER(SEARCH('Class Rules'!$B$6:$B$85,$E5996))*ISNUMBER(SEARCH('Class Rules'!$C$6:$C$85,$F5996))*'Class Rules'!$A$6:$A$85))</f>
        <v>38</v>
      </c>
      <c r="N5996" s="1" t="str">
        <f t="array" ref="N5996">IF($M5996=0,'Class Rules'!$D$3,INDEX('Class Rules'!$D$6:$D$85,MATCH($M5996,'Class Rules'!$A$6:$A$85,0)))</f>
        <v>Freight LDV</v>
      </c>
      <c r="O5996" s="1" t="str">
        <f t="array" ref="O5996">IF(SUMPRODUCT(MAX(ISNUMBER(SEARCH(Fuel_Rules!$A$6:$A$30,$E5996))*ISNUMBER(SEARCH(Fuel_Rules!$B$6:$B$30,$F5996))*(Fuel_Rules!$A$6:$A$30&lt;&gt;"")))&gt;0,"Plug-in hybrid",IF($G5996="Diesel","Diesel","Gasoline"))</f>
        <v>Diesel</v>
      </c>
    </row>
    <row r="5997" spans="1:15" ht="15" customHeight="1" x14ac:dyDescent="0.25">
      <c r="A5997" s="1">
        <v>2022</v>
      </c>
      <c r="B5997" s="1" t="s">
        <v>7830</v>
      </c>
      <c r="C5997" s="1" t="s">
        <v>2029</v>
      </c>
      <c r="D5997" s="1" t="s">
        <v>8395</v>
      </c>
      <c r="E5997" s="1" t="s">
        <v>1901</v>
      </c>
      <c r="F5997" s="1" t="s">
        <v>2031</v>
      </c>
      <c r="G5997" s="1" t="s">
        <v>105</v>
      </c>
      <c r="H5997" s="1" t="s">
        <v>298</v>
      </c>
      <c r="I5997" s="1">
        <v>2.2000000000000002</v>
      </c>
      <c r="J5997" s="1">
        <v>2023</v>
      </c>
      <c r="K5997" s="1">
        <v>232565</v>
      </c>
      <c r="L5997" s="1">
        <v>0</v>
      </c>
      <c r="M5997" s="1">
        <f t="array" ref="M5997">SUMPRODUCT(MAX(ISNUMBER(SEARCH('Class Rules'!$B$6:$B$85,$E5997))*ISNUMBER(SEARCH('Class Rules'!$C$6:$C$85,$F5997))*'Class Rules'!$A$6:$A$85))</f>
        <v>38</v>
      </c>
      <c r="N5997" s="1" t="str">
        <f t="array" ref="N5997">IF($M5997=0,'Class Rules'!$D$3,INDEX('Class Rules'!$D$6:$D$85,MATCH($M5997,'Class Rules'!$A$6:$A$85,0)))</f>
        <v>Freight LDV</v>
      </c>
      <c r="O5997" s="1" t="str">
        <f t="array" ref="O5997">IF(SUMPRODUCT(MAX(ISNUMBER(SEARCH(Fuel_Rules!$A$6:$A$30,$E5997))*ISNUMBER(SEARCH(Fuel_Rules!$B$6:$B$30,$F5997))*(Fuel_Rules!$A$6:$A$30&lt;&gt;"")))&gt;0,"Plug-in hybrid",IF($G5997="Diesel","Diesel","Gasoline"))</f>
        <v>Diesel</v>
      </c>
    </row>
    <row r="5998" spans="1:15" ht="15" customHeight="1" x14ac:dyDescent="0.25">
      <c r="A5998" s="1">
        <v>2022</v>
      </c>
      <c r="B5998" s="1" t="s">
        <v>7830</v>
      </c>
      <c r="C5998" s="1" t="s">
        <v>2032</v>
      </c>
      <c r="D5998" s="1" t="s">
        <v>8396</v>
      </c>
      <c r="E5998" s="1" t="s">
        <v>1901</v>
      </c>
      <c r="F5998" s="1" t="s">
        <v>2034</v>
      </c>
      <c r="G5998" s="1" t="s">
        <v>105</v>
      </c>
      <c r="H5998" s="1" t="s">
        <v>437</v>
      </c>
      <c r="I5998" s="1">
        <v>3</v>
      </c>
      <c r="J5998" s="1">
        <v>2023</v>
      </c>
      <c r="K5998" s="1">
        <v>740434</v>
      </c>
      <c r="L5998" s="1">
        <v>0</v>
      </c>
      <c r="M5998" s="1">
        <f t="array" ref="M5998">SUMPRODUCT(MAX(ISNUMBER(SEARCH('Class Rules'!$B$6:$B$85,$E5998))*ISNUMBER(SEARCH('Class Rules'!$C$6:$C$85,$F5998))*'Class Rules'!$A$6:$A$85))</f>
        <v>0</v>
      </c>
      <c r="N5998" s="1" t="str">
        <f t="array" ref="N5998">IF($M5998=0,'Class Rules'!$D$3,INDEX('Class Rules'!$D$6:$D$85,MATCH($M5998,'Class Rules'!$A$6:$A$85,0)))</f>
        <v>Passenger LDV</v>
      </c>
      <c r="O5998" s="1" t="str">
        <f t="array" ref="O5998">IF(SUMPRODUCT(MAX(ISNUMBER(SEARCH(Fuel_Rules!$A$6:$A$30,$E5998))*ISNUMBER(SEARCH(Fuel_Rules!$B$6:$B$30,$F5998))*(Fuel_Rules!$A$6:$A$30&lt;&gt;"")))&gt;0,"Plug-in hybrid",IF($G5998="Diesel","Diesel","Gasoline"))</f>
        <v>Diesel</v>
      </c>
    </row>
    <row r="5999" spans="1:15" ht="15" customHeight="1" x14ac:dyDescent="0.25">
      <c r="A5999" s="1">
        <v>2022</v>
      </c>
      <c r="B5999" s="1" t="s">
        <v>7830</v>
      </c>
      <c r="C5999" s="1" t="s">
        <v>2035</v>
      </c>
      <c r="D5999" s="1" t="s">
        <v>8397</v>
      </c>
      <c r="E5999" s="1" t="s">
        <v>1901</v>
      </c>
      <c r="F5999" s="1" t="s">
        <v>2037</v>
      </c>
      <c r="G5999" s="1" t="s">
        <v>103</v>
      </c>
      <c r="H5999" s="1" t="s">
        <v>298</v>
      </c>
      <c r="I5999" s="1">
        <v>3</v>
      </c>
      <c r="J5999" s="1">
        <v>2023</v>
      </c>
      <c r="K5999" s="1">
        <v>838128</v>
      </c>
      <c r="L5999" s="1">
        <v>0</v>
      </c>
      <c r="M5999" s="1">
        <f t="array" ref="M5999">SUMPRODUCT(MAX(ISNUMBER(SEARCH('Class Rules'!$B$6:$B$85,$E5999))*ISNUMBER(SEARCH('Class Rules'!$C$6:$C$85,$F5999))*'Class Rules'!$A$6:$A$85))</f>
        <v>0</v>
      </c>
      <c r="N5999" s="1" t="str">
        <f t="array" ref="N5999">IF($M5999=0,'Class Rules'!$D$3,INDEX('Class Rules'!$D$6:$D$85,MATCH($M5999,'Class Rules'!$A$6:$A$85,0)))</f>
        <v>Passenger LDV</v>
      </c>
      <c r="O5999" s="1" t="str">
        <f t="array" ref="O5999">IF(SUMPRODUCT(MAX(ISNUMBER(SEARCH(Fuel_Rules!$A$6:$A$30,$E5999))*ISNUMBER(SEARCH(Fuel_Rules!$B$6:$B$30,$F5999))*(Fuel_Rules!$A$6:$A$30&lt;&gt;"")))&gt;0,"Plug-in hybrid",IF($G5999="Diesel","Diesel","Gasoline"))</f>
        <v>Gasoline</v>
      </c>
    </row>
    <row r="6000" spans="1:15" ht="15" customHeight="1" x14ac:dyDescent="0.25">
      <c r="A6000" s="1">
        <v>2022</v>
      </c>
      <c r="B6000" s="1" t="s">
        <v>7830</v>
      </c>
      <c r="C6000" s="1" t="s">
        <v>2038</v>
      </c>
      <c r="D6000" s="1" t="s">
        <v>8398</v>
      </c>
      <c r="E6000" s="1" t="s">
        <v>1901</v>
      </c>
      <c r="F6000" s="1" t="s">
        <v>2040</v>
      </c>
      <c r="G6000" s="1" t="s">
        <v>105</v>
      </c>
      <c r="H6000" s="1" t="s">
        <v>298</v>
      </c>
      <c r="I6000" s="1">
        <v>2.2000000000000002</v>
      </c>
      <c r="J6000" s="1">
        <v>2023</v>
      </c>
      <c r="K6000" s="1">
        <v>284521</v>
      </c>
      <c r="L6000" s="1">
        <v>0</v>
      </c>
      <c r="M6000" s="1">
        <f t="array" ref="M6000">SUMPRODUCT(MAX(ISNUMBER(SEARCH('Class Rules'!$B$6:$B$85,$E6000))*ISNUMBER(SEARCH('Class Rules'!$C$6:$C$85,$F6000))*'Class Rules'!$A$6:$A$85))</f>
        <v>60</v>
      </c>
      <c r="N6000" s="1" t="str">
        <f t="array" ref="N6000">IF($M6000=0,'Class Rules'!$D$3,INDEX('Class Rules'!$D$6:$D$85,MATCH($M6000,'Class Rules'!$A$6:$A$85,0)))</f>
        <v>Passenger HDV</v>
      </c>
      <c r="O6000" s="1" t="str">
        <f t="array" ref="O6000">IF(SUMPRODUCT(MAX(ISNUMBER(SEARCH(Fuel_Rules!$A$6:$A$30,$E6000))*ISNUMBER(SEARCH(Fuel_Rules!$B$6:$B$30,$F6000))*(Fuel_Rules!$A$6:$A$30&lt;&gt;"")))&gt;0,"Plug-in hybrid",IF($G6000="Diesel","Diesel","Gasoline"))</f>
        <v>Diesel</v>
      </c>
    </row>
    <row r="6001" spans="1:15" ht="15" customHeight="1" x14ac:dyDescent="0.25">
      <c r="A6001" s="1">
        <v>2022</v>
      </c>
      <c r="B6001" s="1" t="s">
        <v>7830</v>
      </c>
      <c r="C6001" s="1" t="s">
        <v>2041</v>
      </c>
      <c r="D6001" s="1" t="s">
        <v>8399</v>
      </c>
      <c r="E6001" s="1" t="s">
        <v>1901</v>
      </c>
      <c r="F6001" s="1" t="s">
        <v>2043</v>
      </c>
      <c r="G6001" s="1" t="s">
        <v>105</v>
      </c>
      <c r="H6001" s="1" t="s">
        <v>298</v>
      </c>
      <c r="I6001" s="1">
        <v>2.2000000000000002</v>
      </c>
      <c r="J6001" s="1">
        <v>2023</v>
      </c>
      <c r="K6001" s="1">
        <v>272912</v>
      </c>
      <c r="L6001" s="1">
        <v>0</v>
      </c>
      <c r="M6001" s="1">
        <f t="array" ref="M6001">SUMPRODUCT(MAX(ISNUMBER(SEARCH('Class Rules'!$B$6:$B$85,$E6001))*ISNUMBER(SEARCH('Class Rules'!$C$6:$C$85,$F6001))*'Class Rules'!$A$6:$A$85))</f>
        <v>60</v>
      </c>
      <c r="N6001" s="1" t="str">
        <f t="array" ref="N6001">IF($M6001=0,'Class Rules'!$D$3,INDEX('Class Rules'!$D$6:$D$85,MATCH($M6001,'Class Rules'!$A$6:$A$85,0)))</f>
        <v>Passenger HDV</v>
      </c>
      <c r="O6001" s="1" t="str">
        <f t="array" ref="O6001">IF(SUMPRODUCT(MAX(ISNUMBER(SEARCH(Fuel_Rules!$A$6:$A$30,$E6001))*ISNUMBER(SEARCH(Fuel_Rules!$B$6:$B$30,$F6001))*(Fuel_Rules!$A$6:$A$30&lt;&gt;"")))&gt;0,"Plug-in hybrid",IF($G6001="Diesel","Diesel","Gasoline"))</f>
        <v>Diesel</v>
      </c>
    </row>
    <row r="6002" spans="1:15" ht="15" customHeight="1" x14ac:dyDescent="0.25">
      <c r="A6002" s="1">
        <v>2022</v>
      </c>
      <c r="B6002" s="1" t="s">
        <v>7830</v>
      </c>
      <c r="C6002" s="1" t="s">
        <v>2044</v>
      </c>
      <c r="D6002" s="1" t="s">
        <v>8400</v>
      </c>
      <c r="E6002" s="1" t="s">
        <v>1901</v>
      </c>
      <c r="F6002" s="1" t="s">
        <v>2046</v>
      </c>
      <c r="G6002" s="1" t="s">
        <v>105</v>
      </c>
      <c r="H6002" s="1" t="s">
        <v>298</v>
      </c>
      <c r="I6002" s="1">
        <v>2.2000000000000002</v>
      </c>
      <c r="J6002" s="1">
        <v>2023</v>
      </c>
      <c r="K6002" s="1">
        <v>306270</v>
      </c>
      <c r="L6002" s="1">
        <v>0</v>
      </c>
      <c r="M6002" s="1">
        <f t="array" ref="M6002">SUMPRODUCT(MAX(ISNUMBER(SEARCH('Class Rules'!$B$6:$B$85,$E6002))*ISNUMBER(SEARCH('Class Rules'!$C$6:$C$85,$F6002))*'Class Rules'!$A$6:$A$85))</f>
        <v>60</v>
      </c>
      <c r="N6002" s="1" t="str">
        <f t="array" ref="N6002">IF($M6002=0,'Class Rules'!$D$3,INDEX('Class Rules'!$D$6:$D$85,MATCH($M6002,'Class Rules'!$A$6:$A$85,0)))</f>
        <v>Passenger HDV</v>
      </c>
      <c r="O6002" s="1" t="str">
        <f t="array" ref="O6002">IF(SUMPRODUCT(MAX(ISNUMBER(SEARCH(Fuel_Rules!$A$6:$A$30,$E6002))*ISNUMBER(SEARCH(Fuel_Rules!$B$6:$B$30,$F6002))*(Fuel_Rules!$A$6:$A$30&lt;&gt;"")))&gt;0,"Plug-in hybrid",IF($G6002="Diesel","Diesel","Gasoline"))</f>
        <v>Diesel</v>
      </c>
    </row>
    <row r="6003" spans="1:15" ht="15" customHeight="1" x14ac:dyDescent="0.25">
      <c r="A6003" s="1">
        <v>2022</v>
      </c>
      <c r="B6003" s="1" t="s">
        <v>7830</v>
      </c>
      <c r="C6003" s="1" t="s">
        <v>2047</v>
      </c>
      <c r="D6003" s="1" t="s">
        <v>8401</v>
      </c>
      <c r="E6003" s="1" t="s">
        <v>1901</v>
      </c>
      <c r="F6003" s="1" t="s">
        <v>2049</v>
      </c>
      <c r="G6003" s="1" t="s">
        <v>103</v>
      </c>
      <c r="H6003" s="1" t="s">
        <v>437</v>
      </c>
      <c r="I6003" s="1">
        <v>2</v>
      </c>
      <c r="J6003" s="1">
        <v>2023</v>
      </c>
      <c r="K6003" s="1">
        <v>429458</v>
      </c>
      <c r="L6003" s="1">
        <v>0</v>
      </c>
      <c r="M6003" s="1">
        <f t="array" ref="M6003">SUMPRODUCT(MAX(ISNUMBER(SEARCH('Class Rules'!$B$6:$B$85,$E6003))*ISNUMBER(SEARCH('Class Rules'!$C$6:$C$85,$F6003))*'Class Rules'!$A$6:$A$85))</f>
        <v>0</v>
      </c>
      <c r="N6003" s="1" t="str">
        <f t="array" ref="N6003">IF($M6003=0,'Class Rules'!$D$3,INDEX('Class Rules'!$D$6:$D$85,MATCH($M6003,'Class Rules'!$A$6:$A$85,0)))</f>
        <v>Passenger LDV</v>
      </c>
      <c r="O6003" s="1" t="str">
        <f t="array" ref="O6003">IF(SUMPRODUCT(MAX(ISNUMBER(SEARCH(Fuel_Rules!$A$6:$A$30,$E6003))*ISNUMBER(SEARCH(Fuel_Rules!$B$6:$B$30,$F6003))*(Fuel_Rules!$A$6:$A$30&lt;&gt;"")))&gt;0,"Plug-in hybrid",IF($G6003="Diesel","Diesel","Gasoline"))</f>
        <v>Gasoline</v>
      </c>
    </row>
    <row r="6004" spans="1:15" ht="15" customHeight="1" x14ac:dyDescent="0.25">
      <c r="A6004" s="1">
        <v>2022</v>
      </c>
      <c r="B6004" s="1" t="s">
        <v>7830</v>
      </c>
      <c r="C6004" s="1" t="s">
        <v>2050</v>
      </c>
      <c r="D6004" s="1" t="s">
        <v>8402</v>
      </c>
      <c r="E6004" s="1" t="s">
        <v>1901</v>
      </c>
      <c r="F6004" s="1" t="s">
        <v>2052</v>
      </c>
      <c r="G6004" s="1" t="s">
        <v>103</v>
      </c>
      <c r="H6004" s="1" t="s">
        <v>437</v>
      </c>
      <c r="I6004" s="1">
        <v>2</v>
      </c>
      <c r="J6004" s="1">
        <v>2023</v>
      </c>
      <c r="K6004" s="1">
        <v>458382</v>
      </c>
      <c r="L6004" s="1">
        <v>0</v>
      </c>
      <c r="M6004" s="1">
        <f t="array" ref="M6004">SUMPRODUCT(MAX(ISNUMBER(SEARCH('Class Rules'!$B$6:$B$85,$E6004))*ISNUMBER(SEARCH('Class Rules'!$C$6:$C$85,$F6004))*'Class Rules'!$A$6:$A$85))</f>
        <v>0</v>
      </c>
      <c r="N6004" s="1" t="str">
        <f t="array" ref="N6004">IF($M6004=0,'Class Rules'!$D$3,INDEX('Class Rules'!$D$6:$D$85,MATCH($M6004,'Class Rules'!$A$6:$A$85,0)))</f>
        <v>Passenger LDV</v>
      </c>
      <c r="O6004" s="1" t="str">
        <f t="array" ref="O6004">IF(SUMPRODUCT(MAX(ISNUMBER(SEARCH(Fuel_Rules!$A$6:$A$30,$E6004))*ISNUMBER(SEARCH(Fuel_Rules!$B$6:$B$30,$F6004))*(Fuel_Rules!$A$6:$A$30&lt;&gt;"")))&gt;0,"Plug-in hybrid",IF($G6004="Diesel","Diesel","Gasoline"))</f>
        <v>Gasoline</v>
      </c>
    </row>
    <row r="6005" spans="1:15" ht="15" customHeight="1" x14ac:dyDescent="0.25">
      <c r="A6005" s="1">
        <v>2022</v>
      </c>
      <c r="B6005" s="1" t="s">
        <v>7830</v>
      </c>
      <c r="C6005" s="1" t="s">
        <v>2056</v>
      </c>
      <c r="D6005" s="1" t="s">
        <v>8403</v>
      </c>
      <c r="E6005" s="1" t="s">
        <v>1901</v>
      </c>
      <c r="F6005" s="1" t="s">
        <v>2058</v>
      </c>
      <c r="G6005" s="1" t="s">
        <v>103</v>
      </c>
      <c r="H6005" s="1" t="s">
        <v>437</v>
      </c>
      <c r="I6005" s="1">
        <v>2</v>
      </c>
      <c r="J6005" s="1">
        <v>2023</v>
      </c>
      <c r="K6005" s="1">
        <v>457205</v>
      </c>
      <c r="L6005" s="1">
        <v>0</v>
      </c>
      <c r="M6005" s="1">
        <f t="array" ref="M6005">SUMPRODUCT(MAX(ISNUMBER(SEARCH('Class Rules'!$B$6:$B$85,$E6005))*ISNUMBER(SEARCH('Class Rules'!$C$6:$C$85,$F6005))*'Class Rules'!$A$6:$A$85))</f>
        <v>0</v>
      </c>
      <c r="N6005" s="1" t="str">
        <f t="array" ref="N6005">IF($M6005=0,'Class Rules'!$D$3,INDEX('Class Rules'!$D$6:$D$85,MATCH($M6005,'Class Rules'!$A$6:$A$85,0)))</f>
        <v>Passenger LDV</v>
      </c>
      <c r="O6005" s="1" t="str">
        <f t="array" ref="O6005">IF(SUMPRODUCT(MAX(ISNUMBER(SEARCH(Fuel_Rules!$A$6:$A$30,$E6005))*ISNUMBER(SEARCH(Fuel_Rules!$B$6:$B$30,$F6005))*(Fuel_Rules!$A$6:$A$30&lt;&gt;"")))&gt;0,"Plug-in hybrid",IF($G6005="Diesel","Diesel","Gasoline"))</f>
        <v>Gasoline</v>
      </c>
    </row>
    <row r="6006" spans="1:15" ht="15" customHeight="1" x14ac:dyDescent="0.25">
      <c r="A6006" s="1">
        <v>2022</v>
      </c>
      <c r="B6006" s="1" t="s">
        <v>7830</v>
      </c>
      <c r="C6006" s="1" t="s">
        <v>2059</v>
      </c>
      <c r="D6006" s="1" t="s">
        <v>8404</v>
      </c>
      <c r="E6006" s="1" t="s">
        <v>1901</v>
      </c>
      <c r="F6006" s="1" t="s">
        <v>2061</v>
      </c>
      <c r="G6006" s="1" t="s">
        <v>103</v>
      </c>
      <c r="H6006" s="1" t="s">
        <v>437</v>
      </c>
      <c r="I6006" s="1">
        <v>2</v>
      </c>
      <c r="J6006" s="1">
        <v>2023</v>
      </c>
      <c r="K6006" s="1">
        <v>568278</v>
      </c>
      <c r="L6006" s="1">
        <v>0</v>
      </c>
      <c r="M6006" s="1">
        <f t="array" ref="M6006">SUMPRODUCT(MAX(ISNUMBER(SEARCH('Class Rules'!$B$6:$B$85,$E6006))*ISNUMBER(SEARCH('Class Rules'!$C$6:$C$85,$F6006))*'Class Rules'!$A$6:$A$85))</f>
        <v>0</v>
      </c>
      <c r="N6006" s="1" t="str">
        <f t="array" ref="N6006">IF($M6006=0,'Class Rules'!$D$3,INDEX('Class Rules'!$D$6:$D$85,MATCH($M6006,'Class Rules'!$A$6:$A$85,0)))</f>
        <v>Passenger LDV</v>
      </c>
      <c r="O6006" s="1" t="str">
        <f t="array" ref="O6006">IF(SUMPRODUCT(MAX(ISNUMBER(SEARCH(Fuel_Rules!$A$6:$A$30,$E6006))*ISNUMBER(SEARCH(Fuel_Rules!$B$6:$B$30,$F6006))*(Fuel_Rules!$A$6:$A$30&lt;&gt;"")))&gt;0,"Plug-in hybrid",IF($G6006="Diesel","Diesel","Gasoline"))</f>
        <v>Gasoline</v>
      </c>
    </row>
    <row r="6007" spans="1:15" ht="15" customHeight="1" x14ac:dyDescent="0.25">
      <c r="A6007" s="1">
        <v>2022</v>
      </c>
      <c r="B6007" s="1" t="s">
        <v>7830</v>
      </c>
      <c r="C6007" s="1" t="s">
        <v>2062</v>
      </c>
      <c r="D6007" s="1" t="s">
        <v>8405</v>
      </c>
      <c r="E6007" s="1" t="s">
        <v>1901</v>
      </c>
      <c r="F6007" s="1" t="s">
        <v>2064</v>
      </c>
      <c r="G6007" s="1" t="s">
        <v>103</v>
      </c>
      <c r="H6007" s="1" t="s">
        <v>437</v>
      </c>
      <c r="I6007" s="1">
        <v>2</v>
      </c>
      <c r="J6007" s="1">
        <v>2023</v>
      </c>
      <c r="K6007" s="1">
        <v>542509</v>
      </c>
      <c r="L6007" s="1">
        <v>0</v>
      </c>
      <c r="M6007" s="1">
        <f t="array" ref="M6007">SUMPRODUCT(MAX(ISNUMBER(SEARCH('Class Rules'!$B$6:$B$85,$E6007))*ISNUMBER(SEARCH('Class Rules'!$C$6:$C$85,$F6007))*'Class Rules'!$A$6:$A$85))</f>
        <v>0</v>
      </c>
      <c r="N6007" s="1" t="str">
        <f t="array" ref="N6007">IF($M6007=0,'Class Rules'!$D$3,INDEX('Class Rules'!$D$6:$D$85,MATCH($M6007,'Class Rules'!$A$6:$A$85,0)))</f>
        <v>Passenger LDV</v>
      </c>
      <c r="O6007" s="1" t="str">
        <f t="array" ref="O6007">IF(SUMPRODUCT(MAX(ISNUMBER(SEARCH(Fuel_Rules!$A$6:$A$30,$E6007))*ISNUMBER(SEARCH(Fuel_Rules!$B$6:$B$30,$F6007))*(Fuel_Rules!$A$6:$A$30&lt;&gt;"")))&gt;0,"Plug-in hybrid",IF($G6007="Diesel","Diesel","Gasoline"))</f>
        <v>Gasoline</v>
      </c>
    </row>
    <row r="6008" spans="1:15" ht="15" customHeight="1" x14ac:dyDescent="0.25">
      <c r="A6008" s="1">
        <v>2022</v>
      </c>
      <c r="B6008" s="1" t="s">
        <v>7830</v>
      </c>
      <c r="C6008" s="1" t="s">
        <v>2065</v>
      </c>
      <c r="D6008" s="1" t="s">
        <v>8406</v>
      </c>
      <c r="E6008" s="1" t="s">
        <v>1901</v>
      </c>
      <c r="F6008" s="1" t="s">
        <v>2067</v>
      </c>
      <c r="G6008" s="1" t="s">
        <v>105</v>
      </c>
      <c r="H6008" s="1" t="s">
        <v>298</v>
      </c>
      <c r="I6008" s="1">
        <v>2.2000000000000002</v>
      </c>
      <c r="J6008" s="1">
        <v>2023</v>
      </c>
      <c r="K6008" s="1">
        <v>353114</v>
      </c>
      <c r="L6008" s="1">
        <v>0</v>
      </c>
      <c r="M6008" s="1">
        <f t="array" ref="M6008">SUMPRODUCT(MAX(ISNUMBER(SEARCH('Class Rules'!$B$6:$B$85,$E6008))*ISNUMBER(SEARCH('Class Rules'!$C$6:$C$85,$F6008))*'Class Rules'!$A$6:$A$85))</f>
        <v>59</v>
      </c>
      <c r="N6008" s="1" t="str">
        <f t="array" ref="N6008">IF($M6008=0,'Class Rules'!$D$3,INDEX('Class Rules'!$D$6:$D$85,MATCH($M6008,'Class Rules'!$A$6:$A$85,0)))</f>
        <v>Passenger HDV</v>
      </c>
      <c r="O6008" s="1" t="str">
        <f t="array" ref="O6008">IF(SUMPRODUCT(MAX(ISNUMBER(SEARCH(Fuel_Rules!$A$6:$A$30,$E6008))*ISNUMBER(SEARCH(Fuel_Rules!$B$6:$B$30,$F6008))*(Fuel_Rules!$A$6:$A$30&lt;&gt;"")))&gt;0,"Plug-in hybrid",IF($G6008="Diesel","Diesel","Gasoline"))</f>
        <v>Diesel</v>
      </c>
    </row>
    <row r="6009" spans="1:15" ht="15" customHeight="1" x14ac:dyDescent="0.25">
      <c r="A6009" s="1">
        <v>2022</v>
      </c>
      <c r="B6009" s="1" t="s">
        <v>7830</v>
      </c>
      <c r="C6009" s="1" t="s">
        <v>2071</v>
      </c>
      <c r="D6009" s="1" t="s">
        <v>8407</v>
      </c>
      <c r="E6009" s="1" t="s">
        <v>1901</v>
      </c>
      <c r="F6009" s="1" t="s">
        <v>2073</v>
      </c>
      <c r="G6009" s="1" t="s">
        <v>105</v>
      </c>
      <c r="H6009" s="1" t="s">
        <v>437</v>
      </c>
      <c r="I6009" s="1">
        <v>3</v>
      </c>
      <c r="J6009" s="1">
        <v>2023</v>
      </c>
      <c r="K6009" s="1">
        <v>782114</v>
      </c>
      <c r="L6009" s="1">
        <v>0</v>
      </c>
      <c r="M6009" s="1">
        <f t="array" ref="M6009">SUMPRODUCT(MAX(ISNUMBER(SEARCH('Class Rules'!$B$6:$B$85,$E6009))*ISNUMBER(SEARCH('Class Rules'!$C$6:$C$85,$F6009))*'Class Rules'!$A$6:$A$85))</f>
        <v>0</v>
      </c>
      <c r="N6009" s="1" t="str">
        <f t="array" ref="N6009">IF($M6009=0,'Class Rules'!$D$3,INDEX('Class Rules'!$D$6:$D$85,MATCH($M6009,'Class Rules'!$A$6:$A$85,0)))</f>
        <v>Passenger LDV</v>
      </c>
      <c r="O6009" s="1" t="str">
        <f t="array" ref="O6009">IF(SUMPRODUCT(MAX(ISNUMBER(SEARCH(Fuel_Rules!$A$6:$A$30,$E6009))*ISNUMBER(SEARCH(Fuel_Rules!$B$6:$B$30,$F6009))*(Fuel_Rules!$A$6:$A$30&lt;&gt;"")))&gt;0,"Plug-in hybrid",IF($G6009="Diesel","Diesel","Gasoline"))</f>
        <v>Diesel</v>
      </c>
    </row>
    <row r="6010" spans="1:15" ht="15" customHeight="1" x14ac:dyDescent="0.25">
      <c r="A6010" s="1">
        <v>2022</v>
      </c>
      <c r="B6010" s="1" t="s">
        <v>7830</v>
      </c>
      <c r="C6010" s="1" t="s">
        <v>2077</v>
      </c>
      <c r="D6010" s="1" t="s">
        <v>8408</v>
      </c>
      <c r="E6010" s="1" t="s">
        <v>1901</v>
      </c>
      <c r="F6010" s="1" t="s">
        <v>2079</v>
      </c>
      <c r="G6010" s="1" t="s">
        <v>103</v>
      </c>
      <c r="H6010" s="1" t="s">
        <v>298</v>
      </c>
      <c r="I6010" s="1">
        <v>2</v>
      </c>
      <c r="J6010" s="1">
        <v>2023</v>
      </c>
      <c r="K6010" s="1">
        <v>339984</v>
      </c>
      <c r="L6010" s="1">
        <v>0</v>
      </c>
      <c r="M6010" s="1">
        <f t="array" ref="M6010">SUMPRODUCT(MAX(ISNUMBER(SEARCH('Class Rules'!$B$6:$B$85,$E6010))*ISNUMBER(SEARCH('Class Rules'!$C$6:$C$85,$F6010))*'Class Rules'!$A$6:$A$85))</f>
        <v>0</v>
      </c>
      <c r="N6010" s="1" t="str">
        <f t="array" ref="N6010">IF($M6010=0,'Class Rules'!$D$3,INDEX('Class Rules'!$D$6:$D$85,MATCH($M6010,'Class Rules'!$A$6:$A$85,0)))</f>
        <v>Passenger LDV</v>
      </c>
      <c r="O6010" s="1" t="str">
        <f t="array" ref="O6010">IF(SUMPRODUCT(MAX(ISNUMBER(SEARCH(Fuel_Rules!$A$6:$A$30,$E6010))*ISNUMBER(SEARCH(Fuel_Rules!$B$6:$B$30,$F6010))*(Fuel_Rules!$A$6:$A$30&lt;&gt;"")))&gt;0,"Plug-in hybrid",IF($G6010="Diesel","Diesel","Gasoline"))</f>
        <v>Gasoline</v>
      </c>
    </row>
    <row r="6011" spans="1:15" ht="15" customHeight="1" x14ac:dyDescent="0.25">
      <c r="A6011" s="1">
        <v>2022</v>
      </c>
      <c r="B6011" s="1" t="s">
        <v>7830</v>
      </c>
      <c r="C6011" s="1" t="s">
        <v>2080</v>
      </c>
      <c r="D6011" s="1" t="s">
        <v>8409</v>
      </c>
      <c r="E6011" s="1" t="s">
        <v>1901</v>
      </c>
      <c r="F6011" s="1" t="s">
        <v>2082</v>
      </c>
      <c r="G6011" s="1" t="s">
        <v>103</v>
      </c>
      <c r="H6011" s="1" t="s">
        <v>437</v>
      </c>
      <c r="I6011" s="1">
        <v>1.3</v>
      </c>
      <c r="J6011" s="1">
        <v>2023</v>
      </c>
      <c r="K6011" s="1">
        <v>339393</v>
      </c>
      <c r="L6011" s="1">
        <v>0</v>
      </c>
      <c r="M6011" s="1">
        <f t="array" ref="M6011">SUMPRODUCT(MAX(ISNUMBER(SEARCH('Class Rules'!$B$6:$B$85,$E6011))*ISNUMBER(SEARCH('Class Rules'!$C$6:$C$85,$F6011))*'Class Rules'!$A$6:$A$85))</f>
        <v>0</v>
      </c>
      <c r="N6011" s="1" t="str">
        <f t="array" ref="N6011">IF($M6011=0,'Class Rules'!$D$3,INDEX('Class Rules'!$D$6:$D$85,MATCH($M6011,'Class Rules'!$A$6:$A$85,0)))</f>
        <v>Passenger LDV</v>
      </c>
      <c r="O6011" s="1" t="str">
        <f t="array" ref="O6011">IF(SUMPRODUCT(MAX(ISNUMBER(SEARCH(Fuel_Rules!$A$6:$A$30,$E6011))*ISNUMBER(SEARCH(Fuel_Rules!$B$6:$B$30,$F6011))*(Fuel_Rules!$A$6:$A$30&lt;&gt;"")))&gt;0,"Plug-in hybrid",IF($G6011="Diesel","Diesel","Gasoline"))</f>
        <v>Gasoline</v>
      </c>
    </row>
    <row r="6012" spans="1:15" ht="15" customHeight="1" x14ac:dyDescent="0.25">
      <c r="A6012" s="1">
        <v>2022</v>
      </c>
      <c r="B6012" s="1" t="s">
        <v>7830</v>
      </c>
      <c r="C6012" s="1" t="s">
        <v>2083</v>
      </c>
      <c r="D6012" s="1" t="s">
        <v>8410</v>
      </c>
      <c r="E6012" s="1" t="s">
        <v>1901</v>
      </c>
      <c r="F6012" s="1" t="s">
        <v>2085</v>
      </c>
      <c r="G6012" s="1" t="s">
        <v>103</v>
      </c>
      <c r="H6012" s="1" t="s">
        <v>437</v>
      </c>
      <c r="I6012" s="1">
        <v>3</v>
      </c>
      <c r="J6012" s="1">
        <v>2023</v>
      </c>
      <c r="K6012" s="1">
        <v>949103</v>
      </c>
      <c r="L6012" s="1">
        <v>0</v>
      </c>
      <c r="M6012" s="1">
        <f t="array" ref="M6012">SUMPRODUCT(MAX(ISNUMBER(SEARCH('Class Rules'!$B$6:$B$85,$E6012))*ISNUMBER(SEARCH('Class Rules'!$C$6:$C$85,$F6012))*'Class Rules'!$A$6:$A$85))</f>
        <v>0</v>
      </c>
      <c r="N6012" s="1" t="str">
        <f t="array" ref="N6012">IF($M6012=0,'Class Rules'!$D$3,INDEX('Class Rules'!$D$6:$D$85,MATCH($M6012,'Class Rules'!$A$6:$A$85,0)))</f>
        <v>Passenger LDV</v>
      </c>
      <c r="O6012" s="1" t="str">
        <f t="array" ref="O6012">IF(SUMPRODUCT(MAX(ISNUMBER(SEARCH(Fuel_Rules!$A$6:$A$30,$E6012))*ISNUMBER(SEARCH(Fuel_Rules!$B$6:$B$30,$F6012))*(Fuel_Rules!$A$6:$A$30&lt;&gt;"")))&gt;0,"Plug-in hybrid",IF($G6012="Diesel","Diesel","Gasoline"))</f>
        <v>Gasoline</v>
      </c>
    </row>
    <row r="6013" spans="1:15" ht="15" customHeight="1" x14ac:dyDescent="0.25">
      <c r="A6013" s="1">
        <v>2022</v>
      </c>
      <c r="B6013" s="1" t="s">
        <v>7830</v>
      </c>
      <c r="C6013" s="1" t="s">
        <v>2086</v>
      </c>
      <c r="D6013" s="1" t="s">
        <v>8411</v>
      </c>
      <c r="E6013" s="1" t="s">
        <v>1901</v>
      </c>
      <c r="F6013" s="1" t="s">
        <v>2088</v>
      </c>
      <c r="G6013" s="1" t="s">
        <v>103</v>
      </c>
      <c r="H6013" s="1" t="s">
        <v>437</v>
      </c>
      <c r="I6013" s="1">
        <v>4</v>
      </c>
      <c r="J6013" s="1">
        <v>2023</v>
      </c>
      <c r="K6013" s="1">
        <v>1328796</v>
      </c>
      <c r="L6013" s="1">
        <v>0</v>
      </c>
      <c r="M6013" s="1">
        <f t="array" ref="M6013">SUMPRODUCT(MAX(ISNUMBER(SEARCH('Class Rules'!$B$6:$B$85,$E6013))*ISNUMBER(SEARCH('Class Rules'!$C$6:$C$85,$F6013))*'Class Rules'!$A$6:$A$85))</f>
        <v>0</v>
      </c>
      <c r="N6013" s="1" t="str">
        <f t="array" ref="N6013">IF($M6013=0,'Class Rules'!$D$3,INDEX('Class Rules'!$D$6:$D$85,MATCH($M6013,'Class Rules'!$A$6:$A$85,0)))</f>
        <v>Passenger LDV</v>
      </c>
      <c r="O6013" s="1" t="str">
        <f t="array" ref="O6013">IF(SUMPRODUCT(MAX(ISNUMBER(SEARCH(Fuel_Rules!$A$6:$A$30,$E6013))*ISNUMBER(SEARCH(Fuel_Rules!$B$6:$B$30,$F6013))*(Fuel_Rules!$A$6:$A$30&lt;&gt;"")))&gt;0,"Plug-in hybrid",IF($G6013="Diesel","Diesel","Gasoline"))</f>
        <v>Gasoline</v>
      </c>
    </row>
    <row r="6014" spans="1:15" ht="15" customHeight="1" x14ac:dyDescent="0.25">
      <c r="A6014" s="1">
        <v>2022</v>
      </c>
      <c r="B6014" s="1" t="s">
        <v>7830</v>
      </c>
      <c r="C6014" s="1" t="s">
        <v>2089</v>
      </c>
      <c r="D6014" s="1" t="s">
        <v>8412</v>
      </c>
      <c r="E6014" s="1" t="s">
        <v>1901</v>
      </c>
      <c r="F6014" s="1" t="s">
        <v>2091</v>
      </c>
      <c r="G6014" s="1" t="s">
        <v>103</v>
      </c>
      <c r="H6014" s="1" t="s">
        <v>437</v>
      </c>
      <c r="I6014" s="1">
        <v>1.3</v>
      </c>
      <c r="J6014" s="1">
        <v>2023</v>
      </c>
      <c r="K6014" s="1">
        <v>295463</v>
      </c>
      <c r="L6014" s="1">
        <v>0</v>
      </c>
      <c r="M6014" s="1">
        <f t="array" ref="M6014">SUMPRODUCT(MAX(ISNUMBER(SEARCH('Class Rules'!$B$6:$B$85,$E6014))*ISNUMBER(SEARCH('Class Rules'!$C$6:$C$85,$F6014))*'Class Rules'!$A$6:$A$85))</f>
        <v>0</v>
      </c>
      <c r="N6014" s="1" t="str">
        <f t="array" ref="N6014">IF($M6014=0,'Class Rules'!$D$3,INDEX('Class Rules'!$D$6:$D$85,MATCH($M6014,'Class Rules'!$A$6:$A$85,0)))</f>
        <v>Passenger LDV</v>
      </c>
      <c r="O6014" s="1" t="str">
        <f t="array" ref="O6014">IF(SUMPRODUCT(MAX(ISNUMBER(SEARCH(Fuel_Rules!$A$6:$A$30,$E6014))*ISNUMBER(SEARCH(Fuel_Rules!$B$6:$B$30,$F6014))*(Fuel_Rules!$A$6:$A$30&lt;&gt;"")))&gt;0,"Plug-in hybrid",IF($G6014="Diesel","Diesel","Gasoline"))</f>
        <v>Gasoline</v>
      </c>
    </row>
    <row r="6015" spans="1:15" ht="15" customHeight="1" x14ac:dyDescent="0.25">
      <c r="A6015" s="1">
        <v>2022</v>
      </c>
      <c r="B6015" s="1" t="s">
        <v>7830</v>
      </c>
      <c r="C6015" s="1" t="s">
        <v>2092</v>
      </c>
      <c r="D6015" s="1" t="s">
        <v>8413</v>
      </c>
      <c r="E6015" s="1" t="s">
        <v>1901</v>
      </c>
      <c r="F6015" s="1" t="s">
        <v>2094</v>
      </c>
      <c r="G6015" s="1" t="s">
        <v>103</v>
      </c>
      <c r="H6015" s="1" t="s">
        <v>437</v>
      </c>
      <c r="I6015" s="1">
        <v>1.3</v>
      </c>
      <c r="J6015" s="1">
        <v>2023</v>
      </c>
      <c r="K6015" s="1">
        <v>312979</v>
      </c>
      <c r="L6015" s="1">
        <v>0</v>
      </c>
      <c r="M6015" s="1">
        <f t="array" ref="M6015">SUMPRODUCT(MAX(ISNUMBER(SEARCH('Class Rules'!$B$6:$B$85,$E6015))*ISNUMBER(SEARCH('Class Rules'!$C$6:$C$85,$F6015))*'Class Rules'!$A$6:$A$85))</f>
        <v>0</v>
      </c>
      <c r="N6015" s="1" t="str">
        <f t="array" ref="N6015">IF($M6015=0,'Class Rules'!$D$3,INDEX('Class Rules'!$D$6:$D$85,MATCH($M6015,'Class Rules'!$A$6:$A$85,0)))</f>
        <v>Passenger LDV</v>
      </c>
      <c r="O6015" s="1" t="str">
        <f t="array" ref="O6015">IF(SUMPRODUCT(MAX(ISNUMBER(SEARCH(Fuel_Rules!$A$6:$A$30,$E6015))*ISNUMBER(SEARCH(Fuel_Rules!$B$6:$B$30,$F6015))*(Fuel_Rules!$A$6:$A$30&lt;&gt;"")))&gt;0,"Plug-in hybrid",IF($G6015="Diesel","Diesel","Gasoline"))</f>
        <v>Gasoline</v>
      </c>
    </row>
    <row r="6016" spans="1:15" ht="15" customHeight="1" x14ac:dyDescent="0.25">
      <c r="A6016" s="1">
        <v>2022</v>
      </c>
      <c r="B6016" s="1" t="s">
        <v>7830</v>
      </c>
      <c r="C6016" s="1" t="s">
        <v>2095</v>
      </c>
      <c r="D6016" s="1" t="s">
        <v>8414</v>
      </c>
      <c r="E6016" s="1" t="s">
        <v>1901</v>
      </c>
      <c r="F6016" s="1" t="s">
        <v>2097</v>
      </c>
      <c r="G6016" s="1" t="s">
        <v>103</v>
      </c>
      <c r="H6016" s="1" t="s">
        <v>437</v>
      </c>
      <c r="I6016" s="1">
        <v>4</v>
      </c>
      <c r="J6016" s="1">
        <v>2023</v>
      </c>
      <c r="K6016" s="1">
        <v>2458854</v>
      </c>
      <c r="L6016" s="1">
        <v>0</v>
      </c>
      <c r="M6016" s="1">
        <f t="array" ref="M6016">SUMPRODUCT(MAX(ISNUMBER(SEARCH('Class Rules'!$B$6:$B$85,$E6016))*ISNUMBER(SEARCH('Class Rules'!$C$6:$C$85,$F6016))*'Class Rules'!$A$6:$A$85))</f>
        <v>0</v>
      </c>
      <c r="N6016" s="1" t="str">
        <f t="array" ref="N6016">IF($M6016=0,'Class Rules'!$D$3,INDEX('Class Rules'!$D$6:$D$85,MATCH($M6016,'Class Rules'!$A$6:$A$85,0)))</f>
        <v>Passenger LDV</v>
      </c>
      <c r="O6016" s="1" t="str">
        <f t="array" ref="O6016">IF(SUMPRODUCT(MAX(ISNUMBER(SEARCH(Fuel_Rules!$A$6:$A$30,$E6016))*ISNUMBER(SEARCH(Fuel_Rules!$B$6:$B$30,$F6016))*(Fuel_Rules!$A$6:$A$30&lt;&gt;"")))&gt;0,"Plug-in hybrid",IF($G6016="Diesel","Diesel","Gasoline"))</f>
        <v>Gasoline</v>
      </c>
    </row>
    <row r="6017" spans="1:15" ht="15" customHeight="1" x14ac:dyDescent="0.25">
      <c r="A6017" s="1">
        <v>2022</v>
      </c>
      <c r="B6017" s="1" t="s">
        <v>7830</v>
      </c>
      <c r="C6017" s="1" t="s">
        <v>2098</v>
      </c>
      <c r="D6017" s="1" t="s">
        <v>8415</v>
      </c>
      <c r="E6017" s="1" t="s">
        <v>1901</v>
      </c>
      <c r="F6017" s="1" t="s">
        <v>2100</v>
      </c>
      <c r="G6017" s="1" t="s">
        <v>103</v>
      </c>
      <c r="H6017" s="1" t="s">
        <v>437</v>
      </c>
      <c r="I6017" s="1">
        <v>2</v>
      </c>
      <c r="J6017" s="1">
        <v>2023</v>
      </c>
      <c r="K6017" s="1">
        <v>562450</v>
      </c>
      <c r="L6017" s="1">
        <v>0</v>
      </c>
      <c r="M6017" s="1">
        <f t="array" ref="M6017">SUMPRODUCT(MAX(ISNUMBER(SEARCH('Class Rules'!$B$6:$B$85,$E6017))*ISNUMBER(SEARCH('Class Rules'!$C$6:$C$85,$F6017))*'Class Rules'!$A$6:$A$85))</f>
        <v>0</v>
      </c>
      <c r="N6017" s="1" t="str">
        <f t="array" ref="N6017">IF($M6017=0,'Class Rules'!$D$3,INDEX('Class Rules'!$D$6:$D$85,MATCH($M6017,'Class Rules'!$A$6:$A$85,0)))</f>
        <v>Passenger LDV</v>
      </c>
      <c r="O6017" s="1" t="str">
        <f t="array" ref="O6017">IF(SUMPRODUCT(MAX(ISNUMBER(SEARCH(Fuel_Rules!$A$6:$A$30,$E6017))*ISNUMBER(SEARCH(Fuel_Rules!$B$6:$B$30,$F6017))*(Fuel_Rules!$A$6:$A$30&lt;&gt;"")))&gt;0,"Plug-in hybrid",IF($G6017="Diesel","Diesel","Gasoline"))</f>
        <v>Gasoline</v>
      </c>
    </row>
    <row r="6018" spans="1:15" ht="15" customHeight="1" x14ac:dyDescent="0.25">
      <c r="A6018" s="1">
        <v>2022</v>
      </c>
      <c r="B6018" s="1" t="s">
        <v>7830</v>
      </c>
      <c r="C6018" s="1" t="s">
        <v>2101</v>
      </c>
      <c r="D6018" s="1" t="s">
        <v>8416</v>
      </c>
      <c r="E6018" s="1" t="s">
        <v>1901</v>
      </c>
      <c r="F6018" s="1" t="s">
        <v>2103</v>
      </c>
      <c r="G6018" s="1" t="s">
        <v>103</v>
      </c>
      <c r="H6018" s="1" t="s">
        <v>298</v>
      </c>
      <c r="I6018" s="1">
        <v>4</v>
      </c>
      <c r="J6018" s="1">
        <v>2023</v>
      </c>
      <c r="K6018" s="1">
        <v>1679238</v>
      </c>
      <c r="L6018" s="1">
        <v>0</v>
      </c>
      <c r="M6018" s="1">
        <f t="array" ref="M6018">SUMPRODUCT(MAX(ISNUMBER(SEARCH('Class Rules'!$B$6:$B$85,$E6018))*ISNUMBER(SEARCH('Class Rules'!$C$6:$C$85,$F6018))*'Class Rules'!$A$6:$A$85))</f>
        <v>0</v>
      </c>
      <c r="N6018" s="1" t="str">
        <f t="array" ref="N6018">IF($M6018=0,'Class Rules'!$D$3,INDEX('Class Rules'!$D$6:$D$85,MATCH($M6018,'Class Rules'!$A$6:$A$85,0)))</f>
        <v>Passenger LDV</v>
      </c>
      <c r="O6018" s="1" t="str">
        <f t="array" ref="O6018">IF(SUMPRODUCT(MAX(ISNUMBER(SEARCH(Fuel_Rules!$A$6:$A$30,$E6018))*ISNUMBER(SEARCH(Fuel_Rules!$B$6:$B$30,$F6018))*(Fuel_Rules!$A$6:$A$30&lt;&gt;"")))&gt;0,"Plug-in hybrid",IF($G6018="Diesel","Diesel","Gasoline"))</f>
        <v>Gasoline</v>
      </c>
    </row>
    <row r="6019" spans="1:15" ht="15" customHeight="1" x14ac:dyDescent="0.25">
      <c r="A6019" s="1">
        <v>2022</v>
      </c>
      <c r="B6019" s="1" t="s">
        <v>7830</v>
      </c>
      <c r="C6019" s="1" t="s">
        <v>3769</v>
      </c>
      <c r="D6019" s="1" t="s">
        <v>8417</v>
      </c>
      <c r="E6019" s="1" t="s">
        <v>1901</v>
      </c>
      <c r="F6019" s="1" t="s">
        <v>3771</v>
      </c>
      <c r="G6019" s="1" t="s">
        <v>103</v>
      </c>
      <c r="H6019" s="1" t="s">
        <v>437</v>
      </c>
      <c r="I6019" s="1">
        <v>2</v>
      </c>
      <c r="J6019" s="1">
        <v>2023</v>
      </c>
      <c r="K6019" s="1">
        <v>414849</v>
      </c>
      <c r="L6019" s="1">
        <v>0</v>
      </c>
      <c r="M6019" s="1">
        <f t="array" ref="M6019">SUMPRODUCT(MAX(ISNUMBER(SEARCH('Class Rules'!$B$6:$B$85,$E6019))*ISNUMBER(SEARCH('Class Rules'!$C$6:$C$85,$F6019))*'Class Rules'!$A$6:$A$85))</f>
        <v>0</v>
      </c>
      <c r="N6019" s="1" t="str">
        <f t="array" ref="N6019">IF($M6019=0,'Class Rules'!$D$3,INDEX('Class Rules'!$D$6:$D$85,MATCH($M6019,'Class Rules'!$A$6:$A$85,0)))</f>
        <v>Passenger LDV</v>
      </c>
      <c r="O6019" s="1" t="str">
        <f t="array" ref="O6019">IF(SUMPRODUCT(MAX(ISNUMBER(SEARCH(Fuel_Rules!$A$6:$A$30,$E6019))*ISNUMBER(SEARCH(Fuel_Rules!$B$6:$B$30,$F6019))*(Fuel_Rules!$A$6:$A$30&lt;&gt;"")))&gt;0,"Plug-in hybrid",IF($G6019="Diesel","Diesel","Gasoline"))</f>
        <v>Gasoline</v>
      </c>
    </row>
    <row r="6020" spans="1:15" ht="15" customHeight="1" x14ac:dyDescent="0.25">
      <c r="A6020" s="1">
        <v>2022</v>
      </c>
      <c r="B6020" s="1" t="s">
        <v>7830</v>
      </c>
      <c r="C6020" s="1" t="s">
        <v>3772</v>
      </c>
      <c r="D6020" s="1" t="s">
        <v>8418</v>
      </c>
      <c r="E6020" s="1" t="s">
        <v>1901</v>
      </c>
      <c r="F6020" s="1" t="s">
        <v>3774</v>
      </c>
      <c r="G6020" s="1" t="s">
        <v>103</v>
      </c>
      <c r="H6020" s="1" t="s">
        <v>437</v>
      </c>
      <c r="I6020" s="1">
        <v>1.5</v>
      </c>
      <c r="J6020" s="1">
        <v>2023</v>
      </c>
      <c r="K6020" s="1">
        <v>370344</v>
      </c>
      <c r="L6020" s="1">
        <v>0</v>
      </c>
      <c r="M6020" s="1">
        <f t="array" ref="M6020">SUMPRODUCT(MAX(ISNUMBER(SEARCH('Class Rules'!$B$6:$B$85,$E6020))*ISNUMBER(SEARCH('Class Rules'!$C$6:$C$85,$F6020))*'Class Rules'!$A$6:$A$85))</f>
        <v>0</v>
      </c>
      <c r="N6020" s="1" t="str">
        <f t="array" ref="N6020">IF($M6020=0,'Class Rules'!$D$3,INDEX('Class Rules'!$D$6:$D$85,MATCH($M6020,'Class Rules'!$A$6:$A$85,0)))</f>
        <v>Passenger LDV</v>
      </c>
      <c r="O6020" s="1" t="str">
        <f t="array" ref="O6020">IF(SUMPRODUCT(MAX(ISNUMBER(SEARCH(Fuel_Rules!$A$6:$A$30,$E6020))*ISNUMBER(SEARCH(Fuel_Rules!$B$6:$B$30,$F6020))*(Fuel_Rules!$A$6:$A$30&lt;&gt;"")))&gt;0,"Plug-in hybrid",IF($G6020="Diesel","Diesel","Gasoline"))</f>
        <v>Gasoline</v>
      </c>
    </row>
    <row r="6021" spans="1:15" ht="15" customHeight="1" x14ac:dyDescent="0.25">
      <c r="A6021" s="1">
        <v>2022</v>
      </c>
      <c r="B6021" s="1" t="s">
        <v>7830</v>
      </c>
      <c r="C6021" s="1" t="s">
        <v>3775</v>
      </c>
      <c r="D6021" s="1" t="s">
        <v>8419</v>
      </c>
      <c r="E6021" s="1" t="s">
        <v>1901</v>
      </c>
      <c r="F6021" s="1" t="s">
        <v>3777</v>
      </c>
      <c r="G6021" s="1" t="s">
        <v>103</v>
      </c>
      <c r="H6021" s="1" t="s">
        <v>437</v>
      </c>
      <c r="I6021" s="1">
        <v>2</v>
      </c>
      <c r="J6021" s="1">
        <v>2023</v>
      </c>
      <c r="K6021" s="1">
        <v>566371</v>
      </c>
      <c r="L6021" s="1">
        <v>0</v>
      </c>
      <c r="M6021" s="1">
        <f t="array" ref="M6021">SUMPRODUCT(MAX(ISNUMBER(SEARCH('Class Rules'!$B$6:$B$85,$E6021))*ISNUMBER(SEARCH('Class Rules'!$C$6:$C$85,$F6021))*'Class Rules'!$A$6:$A$85))</f>
        <v>0</v>
      </c>
      <c r="N6021" s="1" t="str">
        <f t="array" ref="N6021">IF($M6021=0,'Class Rules'!$D$3,INDEX('Class Rules'!$D$6:$D$85,MATCH($M6021,'Class Rules'!$A$6:$A$85,0)))</f>
        <v>Passenger LDV</v>
      </c>
      <c r="O6021" s="1" t="str">
        <f t="array" ref="O6021">IF(SUMPRODUCT(MAX(ISNUMBER(SEARCH(Fuel_Rules!$A$6:$A$30,$E6021))*ISNUMBER(SEARCH(Fuel_Rules!$B$6:$B$30,$F6021))*(Fuel_Rules!$A$6:$A$30&lt;&gt;"")))&gt;0,"Plug-in hybrid",IF($G6021="Diesel","Diesel","Gasoline"))</f>
        <v>Gasoline</v>
      </c>
    </row>
    <row r="6022" spans="1:15" ht="15" customHeight="1" x14ac:dyDescent="0.25">
      <c r="A6022" s="1">
        <v>2022</v>
      </c>
      <c r="B6022" s="1" t="s">
        <v>7830</v>
      </c>
      <c r="C6022" s="1" t="s">
        <v>4797</v>
      </c>
      <c r="D6022" s="1" t="s">
        <v>8420</v>
      </c>
      <c r="E6022" s="1" t="s">
        <v>1901</v>
      </c>
      <c r="F6022" s="1" t="s">
        <v>4799</v>
      </c>
      <c r="G6022" s="1" t="s">
        <v>103</v>
      </c>
      <c r="H6022" s="1" t="s">
        <v>298</v>
      </c>
      <c r="I6022" s="1">
        <v>4</v>
      </c>
      <c r="J6022" s="1">
        <v>2023</v>
      </c>
      <c r="K6022" s="1">
        <v>5980566</v>
      </c>
      <c r="L6022" s="1">
        <v>0</v>
      </c>
      <c r="M6022" s="1">
        <f t="array" ref="M6022">SUMPRODUCT(MAX(ISNUMBER(SEARCH('Class Rules'!$B$6:$B$85,$E6022))*ISNUMBER(SEARCH('Class Rules'!$C$6:$C$85,$F6022))*'Class Rules'!$A$6:$A$85))</f>
        <v>0</v>
      </c>
      <c r="N6022" s="1" t="str">
        <f t="array" ref="N6022">IF($M6022=0,'Class Rules'!$D$3,INDEX('Class Rules'!$D$6:$D$85,MATCH($M6022,'Class Rules'!$A$6:$A$85,0)))</f>
        <v>Passenger LDV</v>
      </c>
      <c r="O6022" s="1" t="str">
        <f t="array" ref="O6022">IF(SUMPRODUCT(MAX(ISNUMBER(SEARCH(Fuel_Rules!$A$6:$A$30,$E6022))*ISNUMBER(SEARCH(Fuel_Rules!$B$6:$B$30,$F6022))*(Fuel_Rules!$A$6:$A$30&lt;&gt;"")))&gt;0,"Plug-in hybrid",IF($G6022="Diesel","Diesel","Gasoline"))</f>
        <v>Gasoline</v>
      </c>
    </row>
    <row r="6023" spans="1:15" ht="15" customHeight="1" x14ac:dyDescent="0.25">
      <c r="A6023" s="1">
        <v>2022</v>
      </c>
      <c r="B6023" s="1" t="s">
        <v>7830</v>
      </c>
      <c r="C6023" s="1" t="s">
        <v>5710</v>
      </c>
      <c r="D6023" s="1" t="s">
        <v>8421</v>
      </c>
      <c r="E6023" s="1" t="s">
        <v>1901</v>
      </c>
      <c r="F6023" s="1" t="s">
        <v>5712</v>
      </c>
      <c r="G6023" s="1" t="s">
        <v>103</v>
      </c>
      <c r="H6023" s="1" t="s">
        <v>437</v>
      </c>
      <c r="I6023" s="1">
        <v>2</v>
      </c>
      <c r="J6023" s="1">
        <v>2023</v>
      </c>
      <c r="K6023" s="1">
        <v>502675</v>
      </c>
      <c r="L6023" s="1">
        <v>0</v>
      </c>
      <c r="M6023" s="1">
        <f t="array" ref="M6023">SUMPRODUCT(MAX(ISNUMBER(SEARCH('Class Rules'!$B$6:$B$85,$E6023))*ISNUMBER(SEARCH('Class Rules'!$C$6:$C$85,$F6023))*'Class Rules'!$A$6:$A$85))</f>
        <v>0</v>
      </c>
      <c r="N6023" s="1" t="str">
        <f t="array" ref="N6023">IF($M6023=0,'Class Rules'!$D$3,INDEX('Class Rules'!$D$6:$D$85,MATCH($M6023,'Class Rules'!$A$6:$A$85,0)))</f>
        <v>Passenger LDV</v>
      </c>
      <c r="O6023" s="1" t="str">
        <f t="array" ref="O6023">IF(SUMPRODUCT(MAX(ISNUMBER(SEARCH(Fuel_Rules!$A$6:$A$30,$E6023))*ISNUMBER(SEARCH(Fuel_Rules!$B$6:$B$30,$F6023))*(Fuel_Rules!$A$6:$A$30&lt;&gt;"")))&gt;0,"Plug-in hybrid",IF($G6023="Diesel","Diesel","Gasoline"))</f>
        <v>Gasoline</v>
      </c>
    </row>
    <row r="6024" spans="1:15" ht="15" customHeight="1" x14ac:dyDescent="0.25">
      <c r="A6024" s="1">
        <v>2022</v>
      </c>
      <c r="B6024" s="1" t="s">
        <v>7830</v>
      </c>
      <c r="C6024" s="1" t="s">
        <v>6568</v>
      </c>
      <c r="D6024" s="1" t="s">
        <v>8422</v>
      </c>
      <c r="E6024" s="1" t="s">
        <v>1901</v>
      </c>
      <c r="F6024" s="1" t="s">
        <v>6570</v>
      </c>
      <c r="G6024" s="1" t="s">
        <v>103</v>
      </c>
      <c r="H6024" s="1" t="s">
        <v>437</v>
      </c>
      <c r="I6024" s="1">
        <v>2</v>
      </c>
      <c r="J6024" s="1">
        <v>2023</v>
      </c>
      <c r="K6024" s="1">
        <v>514706</v>
      </c>
      <c r="L6024" s="1">
        <v>0</v>
      </c>
      <c r="M6024" s="1">
        <f t="array" ref="M6024">SUMPRODUCT(MAX(ISNUMBER(SEARCH('Class Rules'!$B$6:$B$85,$E6024))*ISNUMBER(SEARCH('Class Rules'!$C$6:$C$85,$F6024))*'Class Rules'!$A$6:$A$85))</f>
        <v>0</v>
      </c>
      <c r="N6024" s="1" t="str">
        <f t="array" ref="N6024">IF($M6024=0,'Class Rules'!$D$3,INDEX('Class Rules'!$D$6:$D$85,MATCH($M6024,'Class Rules'!$A$6:$A$85,0)))</f>
        <v>Passenger LDV</v>
      </c>
      <c r="O6024" s="1" t="str">
        <f t="array" ref="O6024">IF(SUMPRODUCT(MAX(ISNUMBER(SEARCH(Fuel_Rules!$A$6:$A$30,$E6024))*ISNUMBER(SEARCH(Fuel_Rules!$B$6:$B$30,$F6024))*(Fuel_Rules!$A$6:$A$30&lt;&gt;"")))&gt;0,"Plug-in hybrid",IF($G6024="Diesel","Diesel","Gasoline"))</f>
        <v>Gasoline</v>
      </c>
    </row>
    <row r="6025" spans="1:15" ht="15" customHeight="1" x14ac:dyDescent="0.25">
      <c r="A6025" s="1">
        <v>2022</v>
      </c>
      <c r="B6025" s="1" t="s">
        <v>7830</v>
      </c>
      <c r="C6025" s="1" t="s">
        <v>8423</v>
      </c>
      <c r="D6025" s="1" t="s">
        <v>8424</v>
      </c>
      <c r="E6025" s="1" t="s">
        <v>1901</v>
      </c>
      <c r="F6025" s="1" t="s">
        <v>8425</v>
      </c>
      <c r="G6025" s="1" t="s">
        <v>105</v>
      </c>
      <c r="H6025" s="1" t="s">
        <v>298</v>
      </c>
      <c r="I6025" s="1">
        <v>2.2000000000000002</v>
      </c>
      <c r="J6025" s="1">
        <v>2023</v>
      </c>
      <c r="K6025" s="1">
        <v>261220</v>
      </c>
      <c r="L6025" s="1">
        <v>0</v>
      </c>
      <c r="M6025" s="1">
        <f t="array" ref="M6025">SUMPRODUCT(MAX(ISNUMBER(SEARCH('Class Rules'!$B$6:$B$85,$E6025))*ISNUMBER(SEARCH('Class Rules'!$C$6:$C$85,$F6025))*'Class Rules'!$A$6:$A$85))</f>
        <v>39</v>
      </c>
      <c r="N6025" s="1" t="str">
        <f t="array" ref="N6025">IF($M6025=0,'Class Rules'!$D$3,INDEX('Class Rules'!$D$6:$D$85,MATCH($M6025,'Class Rules'!$A$6:$A$85,0)))</f>
        <v>Freight LDV</v>
      </c>
      <c r="O6025" s="1" t="str">
        <f t="array" ref="O6025">IF(SUMPRODUCT(MAX(ISNUMBER(SEARCH(Fuel_Rules!$A$6:$A$30,$E6025))*ISNUMBER(SEARCH(Fuel_Rules!$B$6:$B$30,$F6025))*(Fuel_Rules!$A$6:$A$30&lt;&gt;"")))&gt;0,"Plug-in hybrid",IF($G6025="Diesel","Diesel","Gasoline"))</f>
        <v>Diesel</v>
      </c>
    </row>
    <row r="6026" spans="1:15" ht="15" customHeight="1" x14ac:dyDescent="0.25">
      <c r="A6026" s="1">
        <v>2022</v>
      </c>
      <c r="B6026" s="1" t="s">
        <v>7830</v>
      </c>
      <c r="C6026" s="1" t="s">
        <v>8423</v>
      </c>
      <c r="D6026" s="1" t="s">
        <v>8426</v>
      </c>
      <c r="E6026" s="1" t="s">
        <v>1901</v>
      </c>
      <c r="F6026" s="1" t="s">
        <v>8425</v>
      </c>
      <c r="G6026" s="1" t="s">
        <v>105</v>
      </c>
      <c r="H6026" s="1" t="s">
        <v>298</v>
      </c>
      <c r="I6026" s="1">
        <v>2.2000000000000002</v>
      </c>
      <c r="J6026" s="1">
        <v>2023</v>
      </c>
      <c r="K6026" s="1">
        <v>232484</v>
      </c>
      <c r="L6026" s="1">
        <v>0</v>
      </c>
      <c r="M6026" s="1">
        <f t="array" ref="M6026">SUMPRODUCT(MAX(ISNUMBER(SEARCH('Class Rules'!$B$6:$B$85,$E6026))*ISNUMBER(SEARCH('Class Rules'!$C$6:$C$85,$F6026))*'Class Rules'!$A$6:$A$85))</f>
        <v>39</v>
      </c>
      <c r="N6026" s="1" t="str">
        <f t="array" ref="N6026">IF($M6026=0,'Class Rules'!$D$3,INDEX('Class Rules'!$D$6:$D$85,MATCH($M6026,'Class Rules'!$A$6:$A$85,0)))</f>
        <v>Freight LDV</v>
      </c>
      <c r="O6026" s="1" t="str">
        <f t="array" ref="O6026">IF(SUMPRODUCT(MAX(ISNUMBER(SEARCH(Fuel_Rules!$A$6:$A$30,$E6026))*ISNUMBER(SEARCH(Fuel_Rules!$B$6:$B$30,$F6026))*(Fuel_Rules!$A$6:$A$30&lt;&gt;"")))&gt;0,"Plug-in hybrid",IF($G6026="Diesel","Diesel","Gasoline"))</f>
        <v>Diesel</v>
      </c>
    </row>
    <row r="6027" spans="1:15" ht="15" customHeight="1" x14ac:dyDescent="0.25">
      <c r="A6027" s="1">
        <v>2022</v>
      </c>
      <c r="B6027" s="1" t="s">
        <v>7830</v>
      </c>
      <c r="C6027" s="1" t="s">
        <v>8427</v>
      </c>
      <c r="D6027" s="1" t="s">
        <v>8428</v>
      </c>
      <c r="E6027" s="1" t="s">
        <v>1901</v>
      </c>
      <c r="F6027" s="1" t="s">
        <v>8429</v>
      </c>
      <c r="G6027" s="1" t="s">
        <v>105</v>
      </c>
      <c r="H6027" s="1" t="s">
        <v>298</v>
      </c>
      <c r="I6027" s="1">
        <v>2.2000000000000002</v>
      </c>
      <c r="J6027" s="1">
        <v>2023</v>
      </c>
      <c r="K6027" s="1">
        <v>243302</v>
      </c>
      <c r="L6027" s="1">
        <v>0</v>
      </c>
      <c r="M6027" s="1">
        <f t="array" ref="M6027">SUMPRODUCT(MAX(ISNUMBER(SEARCH('Class Rules'!$B$6:$B$85,$E6027))*ISNUMBER(SEARCH('Class Rules'!$C$6:$C$85,$F6027))*'Class Rules'!$A$6:$A$85))</f>
        <v>39</v>
      </c>
      <c r="N6027" s="1" t="str">
        <f t="array" ref="N6027">IF($M6027=0,'Class Rules'!$D$3,INDEX('Class Rules'!$D$6:$D$85,MATCH($M6027,'Class Rules'!$A$6:$A$85,0)))</f>
        <v>Freight LDV</v>
      </c>
      <c r="O6027" s="1" t="str">
        <f t="array" ref="O6027">IF(SUMPRODUCT(MAX(ISNUMBER(SEARCH(Fuel_Rules!$A$6:$A$30,$E6027))*ISNUMBER(SEARCH(Fuel_Rules!$B$6:$B$30,$F6027))*(Fuel_Rules!$A$6:$A$30&lt;&gt;"")))&gt;0,"Plug-in hybrid",IF($G6027="Diesel","Diesel","Gasoline"))</f>
        <v>Diesel</v>
      </c>
    </row>
    <row r="6028" spans="1:15" ht="15" customHeight="1" x14ac:dyDescent="0.25">
      <c r="A6028" s="1">
        <v>2022</v>
      </c>
      <c r="B6028" s="1" t="s">
        <v>7830</v>
      </c>
      <c r="C6028" s="1" t="s">
        <v>8427</v>
      </c>
      <c r="D6028" s="1" t="s">
        <v>8430</v>
      </c>
      <c r="E6028" s="1" t="s">
        <v>1901</v>
      </c>
      <c r="F6028" s="1" t="s">
        <v>8429</v>
      </c>
      <c r="G6028" s="1" t="s">
        <v>105</v>
      </c>
      <c r="H6028" s="1" t="s">
        <v>298</v>
      </c>
      <c r="I6028" s="1">
        <v>2.2000000000000002</v>
      </c>
      <c r="J6028" s="1">
        <v>2023</v>
      </c>
      <c r="K6028" s="1">
        <v>214040</v>
      </c>
      <c r="L6028" s="1">
        <v>0</v>
      </c>
      <c r="M6028" s="1">
        <f t="array" ref="M6028">SUMPRODUCT(MAX(ISNUMBER(SEARCH('Class Rules'!$B$6:$B$85,$E6028))*ISNUMBER(SEARCH('Class Rules'!$C$6:$C$85,$F6028))*'Class Rules'!$A$6:$A$85))</f>
        <v>39</v>
      </c>
      <c r="N6028" s="1" t="str">
        <f t="array" ref="N6028">IF($M6028=0,'Class Rules'!$D$3,INDEX('Class Rules'!$D$6:$D$85,MATCH($M6028,'Class Rules'!$A$6:$A$85,0)))</f>
        <v>Freight LDV</v>
      </c>
      <c r="O6028" s="1" t="str">
        <f t="array" ref="O6028">IF(SUMPRODUCT(MAX(ISNUMBER(SEARCH(Fuel_Rules!$A$6:$A$30,$E6028))*ISNUMBER(SEARCH(Fuel_Rules!$B$6:$B$30,$F6028))*(Fuel_Rules!$A$6:$A$30&lt;&gt;"")))&gt;0,"Plug-in hybrid",IF($G6028="Diesel","Diesel","Gasoline"))</f>
        <v>Diesel</v>
      </c>
    </row>
    <row r="6029" spans="1:15" ht="15" customHeight="1" x14ac:dyDescent="0.25">
      <c r="A6029" s="1">
        <v>2022</v>
      </c>
      <c r="B6029" s="1" t="s">
        <v>7830</v>
      </c>
      <c r="C6029" s="1" t="s">
        <v>8431</v>
      </c>
      <c r="D6029" s="1" t="s">
        <v>8432</v>
      </c>
      <c r="E6029" s="1" t="s">
        <v>1901</v>
      </c>
      <c r="F6029" s="1" t="s">
        <v>8433</v>
      </c>
      <c r="G6029" s="1" t="s">
        <v>105</v>
      </c>
      <c r="H6029" s="1" t="s">
        <v>298</v>
      </c>
      <c r="I6029" s="1">
        <v>2.2000000000000002</v>
      </c>
      <c r="J6029" s="1">
        <v>2023</v>
      </c>
      <c r="K6029" s="1">
        <v>244217</v>
      </c>
      <c r="L6029" s="1">
        <v>0</v>
      </c>
      <c r="M6029" s="1">
        <f t="array" ref="M6029">SUMPRODUCT(MAX(ISNUMBER(SEARCH('Class Rules'!$B$6:$B$85,$E6029))*ISNUMBER(SEARCH('Class Rules'!$C$6:$C$85,$F6029))*'Class Rules'!$A$6:$A$85))</f>
        <v>39</v>
      </c>
      <c r="N6029" s="1" t="str">
        <f t="array" ref="N6029">IF($M6029=0,'Class Rules'!$D$3,INDEX('Class Rules'!$D$6:$D$85,MATCH($M6029,'Class Rules'!$A$6:$A$85,0)))</f>
        <v>Freight LDV</v>
      </c>
      <c r="O6029" s="1" t="str">
        <f t="array" ref="O6029">IF(SUMPRODUCT(MAX(ISNUMBER(SEARCH(Fuel_Rules!$A$6:$A$30,$E6029))*ISNUMBER(SEARCH(Fuel_Rules!$B$6:$B$30,$F6029))*(Fuel_Rules!$A$6:$A$30&lt;&gt;"")))&gt;0,"Plug-in hybrid",IF($G6029="Diesel","Diesel","Gasoline"))</f>
        <v>Diesel</v>
      </c>
    </row>
    <row r="6030" spans="1:15" ht="15" customHeight="1" x14ac:dyDescent="0.25">
      <c r="A6030" s="1">
        <v>2022</v>
      </c>
      <c r="B6030" s="1" t="s">
        <v>7830</v>
      </c>
      <c r="C6030" s="1" t="s">
        <v>8431</v>
      </c>
      <c r="D6030" s="1" t="s">
        <v>8434</v>
      </c>
      <c r="E6030" s="1" t="s">
        <v>1901</v>
      </c>
      <c r="F6030" s="1" t="s">
        <v>8433</v>
      </c>
      <c r="G6030" s="1" t="s">
        <v>105</v>
      </c>
      <c r="H6030" s="1" t="s">
        <v>298</v>
      </c>
      <c r="I6030" s="1">
        <v>2.2000000000000002</v>
      </c>
      <c r="J6030" s="1">
        <v>2023</v>
      </c>
      <c r="K6030" s="1">
        <v>215155</v>
      </c>
      <c r="L6030" s="1">
        <v>0</v>
      </c>
      <c r="M6030" s="1">
        <f t="array" ref="M6030">SUMPRODUCT(MAX(ISNUMBER(SEARCH('Class Rules'!$B$6:$B$85,$E6030))*ISNUMBER(SEARCH('Class Rules'!$C$6:$C$85,$F6030))*'Class Rules'!$A$6:$A$85))</f>
        <v>39</v>
      </c>
      <c r="N6030" s="1" t="str">
        <f t="array" ref="N6030">IF($M6030=0,'Class Rules'!$D$3,INDEX('Class Rules'!$D$6:$D$85,MATCH($M6030,'Class Rules'!$A$6:$A$85,0)))</f>
        <v>Freight LDV</v>
      </c>
      <c r="O6030" s="1" t="str">
        <f t="array" ref="O6030">IF(SUMPRODUCT(MAX(ISNUMBER(SEARCH(Fuel_Rules!$A$6:$A$30,$E6030))*ISNUMBER(SEARCH(Fuel_Rules!$B$6:$B$30,$F6030))*(Fuel_Rules!$A$6:$A$30&lt;&gt;"")))&gt;0,"Plug-in hybrid",IF($G6030="Diesel","Diesel","Gasoline"))</f>
        <v>Diesel</v>
      </c>
    </row>
    <row r="6031" spans="1:15" ht="15" customHeight="1" x14ac:dyDescent="0.25">
      <c r="A6031" s="1">
        <v>2022</v>
      </c>
      <c r="B6031" s="1" t="s">
        <v>7830</v>
      </c>
      <c r="C6031" s="1" t="s">
        <v>8435</v>
      </c>
      <c r="D6031" s="1" t="s">
        <v>8436</v>
      </c>
      <c r="E6031" s="1" t="s">
        <v>1901</v>
      </c>
      <c r="F6031" s="1" t="s">
        <v>8437</v>
      </c>
      <c r="G6031" s="1" t="s">
        <v>105</v>
      </c>
      <c r="H6031" s="1" t="s">
        <v>298</v>
      </c>
      <c r="I6031" s="1">
        <v>2.2000000000000002</v>
      </c>
      <c r="J6031" s="1">
        <v>2023</v>
      </c>
      <c r="K6031" s="1">
        <v>251659</v>
      </c>
      <c r="L6031" s="1">
        <v>0</v>
      </c>
      <c r="M6031" s="1">
        <f t="array" ref="M6031">SUMPRODUCT(MAX(ISNUMBER(SEARCH('Class Rules'!$B$6:$B$85,$E6031))*ISNUMBER(SEARCH('Class Rules'!$C$6:$C$85,$F6031))*'Class Rules'!$A$6:$A$85))</f>
        <v>39</v>
      </c>
      <c r="N6031" s="1" t="str">
        <f t="array" ref="N6031">IF($M6031=0,'Class Rules'!$D$3,INDEX('Class Rules'!$D$6:$D$85,MATCH($M6031,'Class Rules'!$A$6:$A$85,0)))</f>
        <v>Freight LDV</v>
      </c>
      <c r="O6031" s="1" t="str">
        <f t="array" ref="O6031">IF(SUMPRODUCT(MAX(ISNUMBER(SEARCH(Fuel_Rules!$A$6:$A$30,$E6031))*ISNUMBER(SEARCH(Fuel_Rules!$B$6:$B$30,$F6031))*(Fuel_Rules!$A$6:$A$30&lt;&gt;"")))&gt;0,"Plug-in hybrid",IF($G6031="Diesel","Diesel","Gasoline"))</f>
        <v>Diesel</v>
      </c>
    </row>
    <row r="6032" spans="1:15" ht="15" customHeight="1" x14ac:dyDescent="0.25">
      <c r="A6032" s="1">
        <v>2022</v>
      </c>
      <c r="B6032" s="1" t="s">
        <v>7830</v>
      </c>
      <c r="C6032" s="1" t="s">
        <v>8435</v>
      </c>
      <c r="D6032" s="1" t="s">
        <v>8438</v>
      </c>
      <c r="E6032" s="1" t="s">
        <v>1901</v>
      </c>
      <c r="F6032" s="1" t="s">
        <v>8437</v>
      </c>
      <c r="G6032" s="1" t="s">
        <v>105</v>
      </c>
      <c r="H6032" s="1" t="s">
        <v>298</v>
      </c>
      <c r="I6032" s="1">
        <v>2.2000000000000002</v>
      </c>
      <c r="J6032" s="1">
        <v>2023</v>
      </c>
      <c r="K6032" s="1">
        <v>221456</v>
      </c>
      <c r="L6032" s="1">
        <v>0</v>
      </c>
      <c r="M6032" s="1">
        <f t="array" ref="M6032">SUMPRODUCT(MAX(ISNUMBER(SEARCH('Class Rules'!$B$6:$B$85,$E6032))*ISNUMBER(SEARCH('Class Rules'!$C$6:$C$85,$F6032))*'Class Rules'!$A$6:$A$85))</f>
        <v>39</v>
      </c>
      <c r="N6032" s="1" t="str">
        <f t="array" ref="N6032">IF($M6032=0,'Class Rules'!$D$3,INDEX('Class Rules'!$D$6:$D$85,MATCH($M6032,'Class Rules'!$A$6:$A$85,0)))</f>
        <v>Freight LDV</v>
      </c>
      <c r="O6032" s="1" t="str">
        <f t="array" ref="O6032">IF(SUMPRODUCT(MAX(ISNUMBER(SEARCH(Fuel_Rules!$A$6:$A$30,$E6032))*ISNUMBER(SEARCH(Fuel_Rules!$B$6:$B$30,$F6032))*(Fuel_Rules!$A$6:$A$30&lt;&gt;"")))&gt;0,"Plug-in hybrid",IF($G6032="Diesel","Diesel","Gasoline"))</f>
        <v>Diesel</v>
      </c>
    </row>
    <row r="6033" spans="1:15" ht="15" customHeight="1" x14ac:dyDescent="0.25">
      <c r="A6033" s="1">
        <v>2022</v>
      </c>
      <c r="B6033" s="1" t="s">
        <v>7830</v>
      </c>
      <c r="C6033" s="1" t="s">
        <v>8439</v>
      </c>
      <c r="D6033" s="1" t="s">
        <v>8440</v>
      </c>
      <c r="E6033" s="1" t="s">
        <v>1901</v>
      </c>
      <c r="F6033" s="1" t="s">
        <v>8441</v>
      </c>
      <c r="G6033" s="1" t="s">
        <v>105</v>
      </c>
      <c r="H6033" s="1" t="s">
        <v>298</v>
      </c>
      <c r="I6033" s="1">
        <v>2.2000000000000002</v>
      </c>
      <c r="J6033" s="1">
        <v>2023</v>
      </c>
      <c r="K6033" s="1">
        <v>241677</v>
      </c>
      <c r="L6033" s="1">
        <v>0</v>
      </c>
      <c r="M6033" s="1">
        <f t="array" ref="M6033">SUMPRODUCT(MAX(ISNUMBER(SEARCH('Class Rules'!$B$6:$B$85,$E6033))*ISNUMBER(SEARCH('Class Rules'!$C$6:$C$85,$F6033))*'Class Rules'!$A$6:$A$85))</f>
        <v>39</v>
      </c>
      <c r="N6033" s="1" t="str">
        <f t="array" ref="N6033">IF($M6033=0,'Class Rules'!$D$3,INDEX('Class Rules'!$D$6:$D$85,MATCH($M6033,'Class Rules'!$A$6:$A$85,0)))</f>
        <v>Freight LDV</v>
      </c>
      <c r="O6033" s="1" t="str">
        <f t="array" ref="O6033">IF(SUMPRODUCT(MAX(ISNUMBER(SEARCH(Fuel_Rules!$A$6:$A$30,$E6033))*ISNUMBER(SEARCH(Fuel_Rules!$B$6:$B$30,$F6033))*(Fuel_Rules!$A$6:$A$30&lt;&gt;"")))&gt;0,"Plug-in hybrid",IF($G6033="Diesel","Diesel","Gasoline"))</f>
        <v>Diesel</v>
      </c>
    </row>
    <row r="6034" spans="1:15" ht="15" customHeight="1" x14ac:dyDescent="0.25">
      <c r="A6034" s="1">
        <v>2022</v>
      </c>
      <c r="B6034" s="1" t="s">
        <v>7830</v>
      </c>
      <c r="C6034" s="1" t="s">
        <v>8439</v>
      </c>
      <c r="D6034" s="1" t="s">
        <v>8442</v>
      </c>
      <c r="E6034" s="1" t="s">
        <v>1901</v>
      </c>
      <c r="F6034" s="1" t="s">
        <v>8441</v>
      </c>
      <c r="G6034" s="1" t="s">
        <v>105</v>
      </c>
      <c r="H6034" s="1" t="s">
        <v>298</v>
      </c>
      <c r="I6034" s="1">
        <v>2.2000000000000002</v>
      </c>
      <c r="J6034" s="1">
        <v>2023</v>
      </c>
      <c r="K6034" s="1">
        <v>213642</v>
      </c>
      <c r="L6034" s="1">
        <v>0</v>
      </c>
      <c r="M6034" s="1">
        <f t="array" ref="M6034">SUMPRODUCT(MAX(ISNUMBER(SEARCH('Class Rules'!$B$6:$B$85,$E6034))*ISNUMBER(SEARCH('Class Rules'!$C$6:$C$85,$F6034))*'Class Rules'!$A$6:$A$85))</f>
        <v>39</v>
      </c>
      <c r="N6034" s="1" t="str">
        <f t="array" ref="N6034">IF($M6034=0,'Class Rules'!$D$3,INDEX('Class Rules'!$D$6:$D$85,MATCH($M6034,'Class Rules'!$A$6:$A$85,0)))</f>
        <v>Freight LDV</v>
      </c>
      <c r="O6034" s="1" t="str">
        <f t="array" ref="O6034">IF(SUMPRODUCT(MAX(ISNUMBER(SEARCH(Fuel_Rules!$A$6:$A$30,$E6034))*ISNUMBER(SEARCH(Fuel_Rules!$B$6:$B$30,$F6034))*(Fuel_Rules!$A$6:$A$30&lt;&gt;"")))&gt;0,"Plug-in hybrid",IF($G6034="Diesel","Diesel","Gasoline"))</f>
        <v>Diesel</v>
      </c>
    </row>
    <row r="6035" spans="1:15" ht="15" customHeight="1" x14ac:dyDescent="0.25">
      <c r="A6035" s="1">
        <v>2022</v>
      </c>
      <c r="B6035" s="1" t="s">
        <v>7830</v>
      </c>
      <c r="C6035" s="1" t="s">
        <v>8443</v>
      </c>
      <c r="D6035" s="1" t="s">
        <v>8444</v>
      </c>
      <c r="E6035" s="1" t="s">
        <v>1901</v>
      </c>
      <c r="F6035" s="1" t="s">
        <v>8445</v>
      </c>
      <c r="G6035" s="1" t="s">
        <v>105</v>
      </c>
      <c r="H6035" s="1" t="s">
        <v>298</v>
      </c>
      <c r="I6035" s="1">
        <v>2.2000000000000002</v>
      </c>
      <c r="J6035" s="1">
        <v>2023</v>
      </c>
      <c r="K6035" s="1">
        <v>237236</v>
      </c>
      <c r="L6035" s="1">
        <v>0</v>
      </c>
      <c r="M6035" s="1">
        <f t="array" ref="M6035">SUMPRODUCT(MAX(ISNUMBER(SEARCH('Class Rules'!$B$6:$B$85,$E6035))*ISNUMBER(SEARCH('Class Rules'!$C$6:$C$85,$F6035))*'Class Rules'!$A$6:$A$85))</f>
        <v>39</v>
      </c>
      <c r="N6035" s="1" t="str">
        <f t="array" ref="N6035">IF($M6035=0,'Class Rules'!$D$3,INDEX('Class Rules'!$D$6:$D$85,MATCH($M6035,'Class Rules'!$A$6:$A$85,0)))</f>
        <v>Freight LDV</v>
      </c>
      <c r="O6035" s="1" t="str">
        <f t="array" ref="O6035">IF(SUMPRODUCT(MAX(ISNUMBER(SEARCH(Fuel_Rules!$A$6:$A$30,$E6035))*ISNUMBER(SEARCH(Fuel_Rules!$B$6:$B$30,$F6035))*(Fuel_Rules!$A$6:$A$30&lt;&gt;"")))&gt;0,"Plug-in hybrid",IF($G6035="Diesel","Diesel","Gasoline"))</f>
        <v>Diesel</v>
      </c>
    </row>
    <row r="6036" spans="1:15" ht="15" customHeight="1" x14ac:dyDescent="0.25">
      <c r="A6036" s="1">
        <v>2022</v>
      </c>
      <c r="B6036" s="1" t="s">
        <v>7830</v>
      </c>
      <c r="C6036" s="1" t="s">
        <v>8443</v>
      </c>
      <c r="D6036" s="1" t="s">
        <v>8446</v>
      </c>
      <c r="E6036" s="1" t="s">
        <v>1901</v>
      </c>
      <c r="F6036" s="1" t="s">
        <v>8445</v>
      </c>
      <c r="G6036" s="1" t="s">
        <v>105</v>
      </c>
      <c r="H6036" s="1" t="s">
        <v>298</v>
      </c>
      <c r="I6036" s="1">
        <v>2.2000000000000002</v>
      </c>
      <c r="J6036" s="1">
        <v>2023</v>
      </c>
      <c r="K6036" s="1">
        <v>212287</v>
      </c>
      <c r="L6036" s="1">
        <v>0</v>
      </c>
      <c r="M6036" s="1">
        <f t="array" ref="M6036">SUMPRODUCT(MAX(ISNUMBER(SEARCH('Class Rules'!$B$6:$B$85,$E6036))*ISNUMBER(SEARCH('Class Rules'!$C$6:$C$85,$F6036))*'Class Rules'!$A$6:$A$85))</f>
        <v>39</v>
      </c>
      <c r="N6036" s="1" t="str">
        <f t="array" ref="N6036">IF($M6036=0,'Class Rules'!$D$3,INDEX('Class Rules'!$D$6:$D$85,MATCH($M6036,'Class Rules'!$A$6:$A$85,0)))</f>
        <v>Freight LDV</v>
      </c>
      <c r="O6036" s="1" t="str">
        <f t="array" ref="O6036">IF(SUMPRODUCT(MAX(ISNUMBER(SEARCH(Fuel_Rules!$A$6:$A$30,$E6036))*ISNUMBER(SEARCH(Fuel_Rules!$B$6:$B$30,$F6036))*(Fuel_Rules!$A$6:$A$30&lt;&gt;"")))&gt;0,"Plug-in hybrid",IF($G6036="Diesel","Diesel","Gasoline"))</f>
        <v>Diesel</v>
      </c>
    </row>
    <row r="6037" spans="1:15" ht="15" customHeight="1" x14ac:dyDescent="0.25">
      <c r="A6037" s="1">
        <v>2022</v>
      </c>
      <c r="B6037" s="1" t="s">
        <v>7830</v>
      </c>
      <c r="C6037" s="1" t="s">
        <v>8447</v>
      </c>
      <c r="D6037" s="1" t="s">
        <v>8448</v>
      </c>
      <c r="E6037" s="1" t="s">
        <v>1901</v>
      </c>
      <c r="F6037" s="1" t="s">
        <v>8449</v>
      </c>
      <c r="G6037" s="1" t="s">
        <v>105</v>
      </c>
      <c r="H6037" s="1" t="s">
        <v>298</v>
      </c>
      <c r="I6037" s="1">
        <v>2.2000000000000002</v>
      </c>
      <c r="J6037" s="1">
        <v>2023</v>
      </c>
      <c r="K6037" s="1">
        <v>236984</v>
      </c>
      <c r="L6037" s="1">
        <v>0</v>
      </c>
      <c r="M6037" s="1">
        <f t="array" ref="M6037">SUMPRODUCT(MAX(ISNUMBER(SEARCH('Class Rules'!$B$6:$B$85,$E6037))*ISNUMBER(SEARCH('Class Rules'!$C$6:$C$85,$F6037))*'Class Rules'!$A$6:$A$85))</f>
        <v>38</v>
      </c>
      <c r="N6037" s="1" t="str">
        <f t="array" ref="N6037">IF($M6037=0,'Class Rules'!$D$3,INDEX('Class Rules'!$D$6:$D$85,MATCH($M6037,'Class Rules'!$A$6:$A$85,0)))</f>
        <v>Freight LDV</v>
      </c>
      <c r="O6037" s="1" t="str">
        <f t="array" ref="O6037">IF(SUMPRODUCT(MAX(ISNUMBER(SEARCH(Fuel_Rules!$A$6:$A$30,$E6037))*ISNUMBER(SEARCH(Fuel_Rules!$B$6:$B$30,$F6037))*(Fuel_Rules!$A$6:$A$30&lt;&gt;"")))&gt;0,"Plug-in hybrid",IF($G6037="Diesel","Diesel","Gasoline"))</f>
        <v>Diesel</v>
      </c>
    </row>
    <row r="6038" spans="1:15" ht="15" customHeight="1" x14ac:dyDescent="0.25">
      <c r="A6038" s="1">
        <v>2022</v>
      </c>
      <c r="B6038" s="1" t="s">
        <v>7830</v>
      </c>
      <c r="C6038" s="1" t="s">
        <v>8447</v>
      </c>
      <c r="D6038" s="1" t="s">
        <v>8450</v>
      </c>
      <c r="E6038" s="1" t="s">
        <v>1901</v>
      </c>
      <c r="F6038" s="1" t="s">
        <v>8449</v>
      </c>
      <c r="G6038" s="1" t="s">
        <v>105</v>
      </c>
      <c r="H6038" s="1" t="s">
        <v>298</v>
      </c>
      <c r="I6038" s="1">
        <v>2.2000000000000002</v>
      </c>
      <c r="J6038" s="1">
        <v>2023</v>
      </c>
      <c r="K6038" s="1">
        <v>211389</v>
      </c>
      <c r="L6038" s="1">
        <v>0</v>
      </c>
      <c r="M6038" s="1">
        <f t="array" ref="M6038">SUMPRODUCT(MAX(ISNUMBER(SEARCH('Class Rules'!$B$6:$B$85,$E6038))*ISNUMBER(SEARCH('Class Rules'!$C$6:$C$85,$F6038))*'Class Rules'!$A$6:$A$85))</f>
        <v>38</v>
      </c>
      <c r="N6038" s="1" t="str">
        <f t="array" ref="N6038">IF($M6038=0,'Class Rules'!$D$3,INDEX('Class Rules'!$D$6:$D$85,MATCH($M6038,'Class Rules'!$A$6:$A$85,0)))</f>
        <v>Freight LDV</v>
      </c>
      <c r="O6038" s="1" t="str">
        <f t="array" ref="O6038">IF(SUMPRODUCT(MAX(ISNUMBER(SEARCH(Fuel_Rules!$A$6:$A$30,$E6038))*ISNUMBER(SEARCH(Fuel_Rules!$B$6:$B$30,$F6038))*(Fuel_Rules!$A$6:$A$30&lt;&gt;"")))&gt;0,"Plug-in hybrid",IF($G6038="Diesel","Diesel","Gasoline"))</f>
        <v>Diesel</v>
      </c>
    </row>
    <row r="6039" spans="1:15" ht="15" customHeight="1" x14ac:dyDescent="0.25">
      <c r="A6039" s="1">
        <v>2022</v>
      </c>
      <c r="B6039" s="1" t="s">
        <v>7830</v>
      </c>
      <c r="C6039" s="1" t="s">
        <v>8451</v>
      </c>
      <c r="D6039" s="1" t="s">
        <v>8452</v>
      </c>
      <c r="E6039" s="1" t="s">
        <v>1901</v>
      </c>
      <c r="F6039" s="1" t="s">
        <v>8453</v>
      </c>
      <c r="G6039" s="1" t="s">
        <v>105</v>
      </c>
      <c r="H6039" s="1" t="s">
        <v>298</v>
      </c>
      <c r="I6039" s="1">
        <v>2.2000000000000002</v>
      </c>
      <c r="J6039" s="1">
        <v>2023</v>
      </c>
      <c r="K6039" s="1">
        <v>241046</v>
      </c>
      <c r="L6039" s="1">
        <v>0</v>
      </c>
      <c r="M6039" s="1">
        <f t="array" ref="M6039">SUMPRODUCT(MAX(ISNUMBER(SEARCH('Class Rules'!$B$6:$B$85,$E6039))*ISNUMBER(SEARCH('Class Rules'!$C$6:$C$85,$F6039))*'Class Rules'!$A$6:$A$85))</f>
        <v>38</v>
      </c>
      <c r="N6039" s="1" t="str">
        <f t="array" ref="N6039">IF($M6039=0,'Class Rules'!$D$3,INDEX('Class Rules'!$D$6:$D$85,MATCH($M6039,'Class Rules'!$A$6:$A$85,0)))</f>
        <v>Freight LDV</v>
      </c>
      <c r="O6039" s="1" t="str">
        <f t="array" ref="O6039">IF(SUMPRODUCT(MAX(ISNUMBER(SEARCH(Fuel_Rules!$A$6:$A$30,$E6039))*ISNUMBER(SEARCH(Fuel_Rules!$B$6:$B$30,$F6039))*(Fuel_Rules!$A$6:$A$30&lt;&gt;"")))&gt;0,"Plug-in hybrid",IF($G6039="Diesel","Diesel","Gasoline"))</f>
        <v>Diesel</v>
      </c>
    </row>
    <row r="6040" spans="1:15" ht="15" customHeight="1" x14ac:dyDescent="0.25">
      <c r="A6040" s="1">
        <v>2022</v>
      </c>
      <c r="B6040" s="1" t="s">
        <v>7830</v>
      </c>
      <c r="C6040" s="1" t="s">
        <v>8451</v>
      </c>
      <c r="D6040" s="1" t="s">
        <v>8454</v>
      </c>
      <c r="E6040" s="1" t="s">
        <v>1901</v>
      </c>
      <c r="F6040" s="1" t="s">
        <v>8453</v>
      </c>
      <c r="G6040" s="1" t="s">
        <v>105</v>
      </c>
      <c r="H6040" s="1" t="s">
        <v>298</v>
      </c>
      <c r="I6040" s="1">
        <v>2.2000000000000002</v>
      </c>
      <c r="J6040" s="1">
        <v>2023</v>
      </c>
      <c r="K6040" s="1">
        <v>213326</v>
      </c>
      <c r="L6040" s="1">
        <v>0</v>
      </c>
      <c r="M6040" s="1">
        <f t="array" ref="M6040">SUMPRODUCT(MAX(ISNUMBER(SEARCH('Class Rules'!$B$6:$B$85,$E6040))*ISNUMBER(SEARCH('Class Rules'!$C$6:$C$85,$F6040))*'Class Rules'!$A$6:$A$85))</f>
        <v>38</v>
      </c>
      <c r="N6040" s="1" t="str">
        <f t="array" ref="N6040">IF($M6040=0,'Class Rules'!$D$3,INDEX('Class Rules'!$D$6:$D$85,MATCH($M6040,'Class Rules'!$A$6:$A$85,0)))</f>
        <v>Freight LDV</v>
      </c>
      <c r="O6040" s="1" t="str">
        <f t="array" ref="O6040">IF(SUMPRODUCT(MAX(ISNUMBER(SEARCH(Fuel_Rules!$A$6:$A$30,$E6040))*ISNUMBER(SEARCH(Fuel_Rules!$B$6:$B$30,$F6040))*(Fuel_Rules!$A$6:$A$30&lt;&gt;"")))&gt;0,"Plug-in hybrid",IF($G6040="Diesel","Diesel","Gasoline"))</f>
        <v>Diesel</v>
      </c>
    </row>
    <row r="6041" spans="1:15" ht="15" customHeight="1" x14ac:dyDescent="0.25">
      <c r="A6041" s="1">
        <v>2022</v>
      </c>
      <c r="B6041" s="1" t="s">
        <v>7830</v>
      </c>
      <c r="C6041" s="1" t="s">
        <v>2108</v>
      </c>
      <c r="D6041" s="1" t="s">
        <v>8455</v>
      </c>
      <c r="E6041" s="1" t="s">
        <v>2106</v>
      </c>
      <c r="F6041" s="1" t="s">
        <v>2110</v>
      </c>
      <c r="G6041" s="1" t="s">
        <v>103</v>
      </c>
      <c r="H6041" s="1" t="s">
        <v>437</v>
      </c>
      <c r="I6041" s="1">
        <v>2</v>
      </c>
      <c r="J6041" s="1">
        <v>2023</v>
      </c>
      <c r="K6041" s="1">
        <v>259612</v>
      </c>
      <c r="L6041" s="1">
        <v>0</v>
      </c>
      <c r="M6041" s="1">
        <f t="array" ref="M6041">SUMPRODUCT(MAX(ISNUMBER(SEARCH('Class Rules'!$B$6:$B$85,$E6041))*ISNUMBER(SEARCH('Class Rules'!$C$6:$C$85,$F6041))*'Class Rules'!$A$6:$A$85))</f>
        <v>0</v>
      </c>
      <c r="N6041" s="1" t="str">
        <f t="array" ref="N6041">IF($M6041=0,'Class Rules'!$D$3,INDEX('Class Rules'!$D$6:$D$85,MATCH($M6041,'Class Rules'!$A$6:$A$85,0)))</f>
        <v>Passenger LDV</v>
      </c>
      <c r="O6041" s="1" t="str">
        <f t="array" ref="O6041">IF(SUMPRODUCT(MAX(ISNUMBER(SEARCH(Fuel_Rules!$A$6:$A$30,$E6041))*ISNUMBER(SEARCH(Fuel_Rules!$B$6:$B$30,$F6041))*(Fuel_Rules!$A$6:$A$30&lt;&gt;"")))&gt;0,"Plug-in hybrid",IF($G6041="Diesel","Diesel","Gasoline"))</f>
        <v>Gasoline</v>
      </c>
    </row>
    <row r="6042" spans="1:15" ht="15" customHeight="1" x14ac:dyDescent="0.25">
      <c r="A6042" s="1">
        <v>2022</v>
      </c>
      <c r="B6042" s="1" t="s">
        <v>7830</v>
      </c>
      <c r="C6042" s="1" t="s">
        <v>2111</v>
      </c>
      <c r="D6042" s="1" t="s">
        <v>8456</v>
      </c>
      <c r="E6042" s="1" t="s">
        <v>2106</v>
      </c>
      <c r="F6042" s="1" t="s">
        <v>2113</v>
      </c>
      <c r="G6042" s="1" t="s">
        <v>103</v>
      </c>
      <c r="H6042" s="1" t="s">
        <v>437</v>
      </c>
      <c r="I6042" s="1">
        <v>2</v>
      </c>
      <c r="J6042" s="1">
        <v>2023</v>
      </c>
      <c r="K6042" s="1">
        <v>269980</v>
      </c>
      <c r="L6042" s="1">
        <v>0</v>
      </c>
      <c r="M6042" s="1">
        <f t="array" ref="M6042">SUMPRODUCT(MAX(ISNUMBER(SEARCH('Class Rules'!$B$6:$B$85,$E6042))*ISNUMBER(SEARCH('Class Rules'!$C$6:$C$85,$F6042))*'Class Rules'!$A$6:$A$85))</f>
        <v>0</v>
      </c>
      <c r="N6042" s="1" t="str">
        <f t="array" ref="N6042">IF($M6042=0,'Class Rules'!$D$3,INDEX('Class Rules'!$D$6:$D$85,MATCH($M6042,'Class Rules'!$A$6:$A$85,0)))</f>
        <v>Passenger LDV</v>
      </c>
      <c r="O6042" s="1" t="str">
        <f t="array" ref="O6042">IF(SUMPRODUCT(MAX(ISNUMBER(SEARCH(Fuel_Rules!$A$6:$A$30,$E6042))*ISNUMBER(SEARCH(Fuel_Rules!$B$6:$B$30,$F6042))*(Fuel_Rules!$A$6:$A$30&lt;&gt;"")))&gt;0,"Plug-in hybrid",IF($G6042="Diesel","Diesel","Gasoline"))</f>
        <v>Gasoline</v>
      </c>
    </row>
    <row r="6043" spans="1:15" ht="15" customHeight="1" x14ac:dyDescent="0.25">
      <c r="A6043" s="1">
        <v>2022</v>
      </c>
      <c r="B6043" s="1" t="s">
        <v>7830</v>
      </c>
      <c r="C6043" s="1" t="s">
        <v>2117</v>
      </c>
      <c r="D6043" s="1" t="s">
        <v>8457</v>
      </c>
      <c r="E6043" s="1" t="s">
        <v>2106</v>
      </c>
      <c r="F6043" s="1" t="s">
        <v>2119</v>
      </c>
      <c r="G6043" s="1" t="s">
        <v>103</v>
      </c>
      <c r="H6043" s="1" t="s">
        <v>437</v>
      </c>
      <c r="I6043" s="1">
        <v>2</v>
      </c>
      <c r="J6043" s="1">
        <v>2023</v>
      </c>
      <c r="K6043" s="1">
        <v>288268</v>
      </c>
      <c r="L6043" s="1">
        <v>0</v>
      </c>
      <c r="M6043" s="1">
        <f t="array" ref="M6043">SUMPRODUCT(MAX(ISNUMBER(SEARCH('Class Rules'!$B$6:$B$85,$E6043))*ISNUMBER(SEARCH('Class Rules'!$C$6:$C$85,$F6043))*'Class Rules'!$A$6:$A$85))</f>
        <v>0</v>
      </c>
      <c r="N6043" s="1" t="str">
        <f t="array" ref="N6043">IF($M6043=0,'Class Rules'!$D$3,INDEX('Class Rules'!$D$6:$D$85,MATCH($M6043,'Class Rules'!$A$6:$A$85,0)))</f>
        <v>Passenger LDV</v>
      </c>
      <c r="O6043" s="1" t="str">
        <f t="array" ref="O6043">IF(SUMPRODUCT(MAX(ISNUMBER(SEARCH(Fuel_Rules!$A$6:$A$30,$E6043))*ISNUMBER(SEARCH(Fuel_Rules!$B$6:$B$30,$F6043))*(Fuel_Rules!$A$6:$A$30&lt;&gt;"")))&gt;0,"Plug-in hybrid",IF($G6043="Diesel","Diesel","Gasoline"))</f>
        <v>Gasoline</v>
      </c>
    </row>
    <row r="6044" spans="1:15" ht="15" customHeight="1" x14ac:dyDescent="0.25">
      <c r="A6044" s="1">
        <v>2022</v>
      </c>
      <c r="B6044" s="1" t="s">
        <v>7830</v>
      </c>
      <c r="C6044" s="1" t="s">
        <v>2126</v>
      </c>
      <c r="D6044" s="1" t="s">
        <v>8458</v>
      </c>
      <c r="E6044" s="1" t="s">
        <v>2106</v>
      </c>
      <c r="F6044" s="1" t="s">
        <v>2128</v>
      </c>
      <c r="G6044" s="1" t="s">
        <v>103</v>
      </c>
      <c r="H6044" s="1" t="s">
        <v>437</v>
      </c>
      <c r="I6044" s="1">
        <v>2</v>
      </c>
      <c r="J6044" s="1">
        <v>2023</v>
      </c>
      <c r="K6044" s="1">
        <v>348225</v>
      </c>
      <c r="L6044" s="1">
        <v>0</v>
      </c>
      <c r="M6044" s="1">
        <f t="array" ref="M6044">SUMPRODUCT(MAX(ISNUMBER(SEARCH('Class Rules'!$B$6:$B$85,$E6044))*ISNUMBER(SEARCH('Class Rules'!$C$6:$C$85,$F6044))*'Class Rules'!$A$6:$A$85))</f>
        <v>0</v>
      </c>
      <c r="N6044" s="1" t="str">
        <f t="array" ref="N6044">IF($M6044=0,'Class Rules'!$D$3,INDEX('Class Rules'!$D$6:$D$85,MATCH($M6044,'Class Rules'!$A$6:$A$85,0)))</f>
        <v>Passenger LDV</v>
      </c>
      <c r="O6044" s="1" t="str">
        <f t="array" ref="O6044">IF(SUMPRODUCT(MAX(ISNUMBER(SEARCH(Fuel_Rules!$A$6:$A$30,$E6044))*ISNUMBER(SEARCH(Fuel_Rules!$B$6:$B$30,$F6044))*(Fuel_Rules!$A$6:$A$30&lt;&gt;"")))&gt;0,"Plug-in hybrid",IF($G6044="Diesel","Diesel","Gasoline"))</f>
        <v>Gasoline</v>
      </c>
    </row>
    <row r="6045" spans="1:15" ht="15" customHeight="1" x14ac:dyDescent="0.25">
      <c r="A6045" s="1">
        <v>2022</v>
      </c>
      <c r="B6045" s="1" t="s">
        <v>7830</v>
      </c>
      <c r="C6045" s="1" t="s">
        <v>2129</v>
      </c>
      <c r="D6045" s="1" t="s">
        <v>8459</v>
      </c>
      <c r="E6045" s="1" t="s">
        <v>2106</v>
      </c>
      <c r="F6045" s="1" t="s">
        <v>2131</v>
      </c>
      <c r="G6045" s="1" t="s">
        <v>103</v>
      </c>
      <c r="H6045" s="1" t="s">
        <v>298</v>
      </c>
      <c r="I6045" s="1">
        <v>1.5</v>
      </c>
      <c r="J6045" s="1">
        <v>2023</v>
      </c>
      <c r="K6045" s="1">
        <v>304315</v>
      </c>
      <c r="L6045" s="1">
        <v>0</v>
      </c>
      <c r="M6045" s="1">
        <f t="array" ref="M6045">SUMPRODUCT(MAX(ISNUMBER(SEARCH('Class Rules'!$B$6:$B$85,$E6045))*ISNUMBER(SEARCH('Class Rules'!$C$6:$C$85,$F6045))*'Class Rules'!$A$6:$A$85))</f>
        <v>0</v>
      </c>
      <c r="N6045" s="1" t="str">
        <f t="array" ref="N6045">IF($M6045=0,'Class Rules'!$D$3,INDEX('Class Rules'!$D$6:$D$85,MATCH($M6045,'Class Rules'!$A$6:$A$85,0)))</f>
        <v>Passenger LDV</v>
      </c>
      <c r="O6045" s="1" t="str">
        <f t="array" ref="O6045">IF(SUMPRODUCT(MAX(ISNUMBER(SEARCH(Fuel_Rules!$A$6:$A$30,$E6045))*ISNUMBER(SEARCH(Fuel_Rules!$B$6:$B$30,$F6045))*(Fuel_Rules!$A$6:$A$30&lt;&gt;"")))&gt;0,"Plug-in hybrid",IF($G6045="Diesel","Diesel","Gasoline"))</f>
        <v>Gasoline</v>
      </c>
    </row>
    <row r="6046" spans="1:15" ht="15" customHeight="1" x14ac:dyDescent="0.25">
      <c r="A6046" s="1">
        <v>2022</v>
      </c>
      <c r="B6046" s="1" t="s">
        <v>7830</v>
      </c>
      <c r="C6046" s="1" t="s">
        <v>4810</v>
      </c>
      <c r="D6046" s="1" t="s">
        <v>8460</v>
      </c>
      <c r="E6046" s="1" t="s">
        <v>2106</v>
      </c>
      <c r="F6046" s="1" t="s">
        <v>4812</v>
      </c>
      <c r="G6046" s="1" t="s">
        <v>103</v>
      </c>
      <c r="H6046" s="1" t="s">
        <v>298</v>
      </c>
      <c r="I6046" s="1">
        <v>1.5</v>
      </c>
      <c r="J6046" s="1">
        <v>2023</v>
      </c>
      <c r="K6046" s="1">
        <v>311062</v>
      </c>
      <c r="L6046" s="1">
        <v>0</v>
      </c>
      <c r="M6046" s="1">
        <f t="array" ref="M6046">SUMPRODUCT(MAX(ISNUMBER(SEARCH('Class Rules'!$B$6:$B$85,$E6046))*ISNUMBER(SEARCH('Class Rules'!$C$6:$C$85,$F6046))*'Class Rules'!$A$6:$A$85))</f>
        <v>0</v>
      </c>
      <c r="N6046" s="1" t="str">
        <f t="array" ref="N6046">IF($M6046=0,'Class Rules'!$D$3,INDEX('Class Rules'!$D$6:$D$85,MATCH($M6046,'Class Rules'!$A$6:$A$85,0)))</f>
        <v>Passenger LDV</v>
      </c>
      <c r="O6046" s="1" t="str">
        <f t="array" ref="O6046">IF(SUMPRODUCT(MAX(ISNUMBER(SEARCH(Fuel_Rules!$A$6:$A$30,$E6046))*ISNUMBER(SEARCH(Fuel_Rules!$B$6:$B$30,$F6046))*(Fuel_Rules!$A$6:$A$30&lt;&gt;"")))&gt;0,"Plug-in hybrid",IF($G6046="Diesel","Diesel","Gasoline"))</f>
        <v>Gasoline</v>
      </c>
    </row>
    <row r="6047" spans="1:15" ht="15" customHeight="1" x14ac:dyDescent="0.25">
      <c r="A6047" s="1">
        <v>2022</v>
      </c>
      <c r="B6047" s="1" t="s">
        <v>7830</v>
      </c>
      <c r="C6047" s="1" t="s">
        <v>2139</v>
      </c>
      <c r="D6047" s="1" t="s">
        <v>8461</v>
      </c>
      <c r="E6047" s="1" t="s">
        <v>2137</v>
      </c>
      <c r="F6047" s="1" t="s">
        <v>2141</v>
      </c>
      <c r="G6047" s="1" t="s">
        <v>105</v>
      </c>
      <c r="H6047" s="1" t="s">
        <v>437</v>
      </c>
      <c r="I6047" s="1">
        <v>2.4</v>
      </c>
      <c r="J6047" s="1">
        <v>2023</v>
      </c>
      <c r="K6047" s="1">
        <v>292765</v>
      </c>
      <c r="L6047" s="1">
        <v>0</v>
      </c>
      <c r="M6047" s="1">
        <f t="array" ref="M6047">SUMPRODUCT(MAX(ISNUMBER(SEARCH('Class Rules'!$B$6:$B$85,$E6047))*ISNUMBER(SEARCH('Class Rules'!$C$6:$C$85,$F6047))*'Class Rules'!$A$6:$A$85))</f>
        <v>16</v>
      </c>
      <c r="N6047" s="1" t="str">
        <f t="array" ref="N6047">IF($M6047=0,'Class Rules'!$D$3,INDEX('Class Rules'!$D$6:$D$85,MATCH($M6047,'Class Rules'!$A$6:$A$85,0)))</f>
        <v>Freight LDV</v>
      </c>
      <c r="O6047" s="1" t="str">
        <f t="array" ref="O6047">IF(SUMPRODUCT(MAX(ISNUMBER(SEARCH(Fuel_Rules!$A$6:$A$30,$E6047))*ISNUMBER(SEARCH(Fuel_Rules!$B$6:$B$30,$F6047))*(Fuel_Rules!$A$6:$A$30&lt;&gt;"")))&gt;0,"Plug-in hybrid",IF($G6047="Diesel","Diesel","Gasoline"))</f>
        <v>Diesel</v>
      </c>
    </row>
    <row r="6048" spans="1:15" ht="15" customHeight="1" x14ac:dyDescent="0.25">
      <c r="A6048" s="1">
        <v>2022</v>
      </c>
      <c r="B6048" s="1" t="s">
        <v>7830</v>
      </c>
      <c r="C6048" s="1" t="s">
        <v>2139</v>
      </c>
      <c r="D6048" s="1" t="s">
        <v>8462</v>
      </c>
      <c r="E6048" s="1" t="s">
        <v>2137</v>
      </c>
      <c r="F6048" s="1" t="s">
        <v>2141</v>
      </c>
      <c r="G6048" s="1" t="s">
        <v>105</v>
      </c>
      <c r="H6048" s="1" t="s">
        <v>437</v>
      </c>
      <c r="I6048" s="1">
        <v>2.4</v>
      </c>
      <c r="J6048" s="1">
        <v>2023</v>
      </c>
      <c r="K6048" s="1">
        <v>279439</v>
      </c>
      <c r="L6048" s="1">
        <v>0</v>
      </c>
      <c r="M6048" s="1">
        <f t="array" ref="M6048">SUMPRODUCT(MAX(ISNUMBER(SEARCH('Class Rules'!$B$6:$B$85,$E6048))*ISNUMBER(SEARCH('Class Rules'!$C$6:$C$85,$F6048))*'Class Rules'!$A$6:$A$85))</f>
        <v>16</v>
      </c>
      <c r="N6048" s="1" t="str">
        <f t="array" ref="N6048">IF($M6048=0,'Class Rules'!$D$3,INDEX('Class Rules'!$D$6:$D$85,MATCH($M6048,'Class Rules'!$A$6:$A$85,0)))</f>
        <v>Freight LDV</v>
      </c>
      <c r="O6048" s="1" t="str">
        <f t="array" ref="O6048">IF(SUMPRODUCT(MAX(ISNUMBER(SEARCH(Fuel_Rules!$A$6:$A$30,$E6048))*ISNUMBER(SEARCH(Fuel_Rules!$B$6:$B$30,$F6048))*(Fuel_Rules!$A$6:$A$30&lt;&gt;"")))&gt;0,"Plug-in hybrid",IF($G6048="Diesel","Diesel","Gasoline"))</f>
        <v>Diesel</v>
      </c>
    </row>
    <row r="6049" spans="1:15" ht="15" customHeight="1" x14ac:dyDescent="0.25">
      <c r="A6049" s="1">
        <v>2022</v>
      </c>
      <c r="B6049" s="1" t="s">
        <v>7830</v>
      </c>
      <c r="C6049" s="1" t="s">
        <v>2142</v>
      </c>
      <c r="D6049" s="1" t="s">
        <v>8463</v>
      </c>
      <c r="E6049" s="1" t="s">
        <v>2137</v>
      </c>
      <c r="F6049" s="1" t="s">
        <v>2144</v>
      </c>
      <c r="G6049" s="1" t="s">
        <v>105</v>
      </c>
      <c r="H6049" s="1" t="s">
        <v>437</v>
      </c>
      <c r="I6049" s="1">
        <v>2.4</v>
      </c>
      <c r="J6049" s="1">
        <v>2023</v>
      </c>
      <c r="K6049" s="1">
        <v>268109</v>
      </c>
      <c r="L6049" s="1">
        <v>0</v>
      </c>
      <c r="M6049" s="1">
        <f t="array" ref="M6049">SUMPRODUCT(MAX(ISNUMBER(SEARCH('Class Rules'!$B$6:$B$85,$E6049))*ISNUMBER(SEARCH('Class Rules'!$C$6:$C$85,$F6049))*'Class Rules'!$A$6:$A$85))</f>
        <v>16</v>
      </c>
      <c r="N6049" s="1" t="str">
        <f t="array" ref="N6049">IF($M6049=0,'Class Rules'!$D$3,INDEX('Class Rules'!$D$6:$D$85,MATCH($M6049,'Class Rules'!$A$6:$A$85,0)))</f>
        <v>Freight LDV</v>
      </c>
      <c r="O6049" s="1" t="str">
        <f t="array" ref="O6049">IF(SUMPRODUCT(MAX(ISNUMBER(SEARCH(Fuel_Rules!$A$6:$A$30,$E6049))*ISNUMBER(SEARCH(Fuel_Rules!$B$6:$B$30,$F6049))*(Fuel_Rules!$A$6:$A$30&lt;&gt;"")))&gt;0,"Plug-in hybrid",IF($G6049="Diesel","Diesel","Gasoline"))</f>
        <v>Diesel</v>
      </c>
    </row>
    <row r="6050" spans="1:15" ht="15" customHeight="1" x14ac:dyDescent="0.25">
      <c r="A6050" s="1">
        <v>2022</v>
      </c>
      <c r="B6050" s="1" t="s">
        <v>7830</v>
      </c>
      <c r="C6050" s="1" t="s">
        <v>2142</v>
      </c>
      <c r="D6050" s="1" t="s">
        <v>8464</v>
      </c>
      <c r="E6050" s="1" t="s">
        <v>2137</v>
      </c>
      <c r="F6050" s="1" t="s">
        <v>2144</v>
      </c>
      <c r="G6050" s="1" t="s">
        <v>105</v>
      </c>
      <c r="H6050" s="1" t="s">
        <v>437</v>
      </c>
      <c r="I6050" s="1">
        <v>2.4</v>
      </c>
      <c r="J6050" s="1">
        <v>2023</v>
      </c>
      <c r="K6050" s="1">
        <v>254328</v>
      </c>
      <c r="L6050" s="1">
        <v>0</v>
      </c>
      <c r="M6050" s="1">
        <f t="array" ref="M6050">SUMPRODUCT(MAX(ISNUMBER(SEARCH('Class Rules'!$B$6:$B$85,$E6050))*ISNUMBER(SEARCH('Class Rules'!$C$6:$C$85,$F6050))*'Class Rules'!$A$6:$A$85))</f>
        <v>16</v>
      </c>
      <c r="N6050" s="1" t="str">
        <f t="array" ref="N6050">IF($M6050=0,'Class Rules'!$D$3,INDEX('Class Rules'!$D$6:$D$85,MATCH($M6050,'Class Rules'!$A$6:$A$85,0)))</f>
        <v>Freight LDV</v>
      </c>
      <c r="O6050" s="1" t="str">
        <f t="array" ref="O6050">IF(SUMPRODUCT(MAX(ISNUMBER(SEARCH(Fuel_Rules!$A$6:$A$30,$E6050))*ISNUMBER(SEARCH(Fuel_Rules!$B$6:$B$30,$F6050))*(Fuel_Rules!$A$6:$A$30&lt;&gt;"")))&gt;0,"Plug-in hybrid",IF($G6050="Diesel","Diesel","Gasoline"))</f>
        <v>Diesel</v>
      </c>
    </row>
    <row r="6051" spans="1:15" ht="15" customHeight="1" x14ac:dyDescent="0.25">
      <c r="A6051" s="1">
        <v>2022</v>
      </c>
      <c r="B6051" s="1" t="s">
        <v>7830</v>
      </c>
      <c r="C6051" s="1" t="s">
        <v>2145</v>
      </c>
      <c r="D6051" s="1" t="s">
        <v>8465</v>
      </c>
      <c r="E6051" s="1" t="s">
        <v>2137</v>
      </c>
      <c r="F6051" s="1" t="s">
        <v>2147</v>
      </c>
      <c r="G6051" s="1" t="s">
        <v>105</v>
      </c>
      <c r="H6051" s="1" t="s">
        <v>437</v>
      </c>
      <c r="I6051" s="1">
        <v>2.4</v>
      </c>
      <c r="J6051" s="1">
        <v>2023</v>
      </c>
      <c r="K6051" s="1">
        <v>327890</v>
      </c>
      <c r="L6051" s="1">
        <v>0</v>
      </c>
      <c r="M6051" s="1">
        <f t="array" ref="M6051">SUMPRODUCT(MAX(ISNUMBER(SEARCH('Class Rules'!$B$6:$B$85,$E6051))*ISNUMBER(SEARCH('Class Rules'!$C$6:$C$85,$F6051))*'Class Rules'!$A$6:$A$85))</f>
        <v>16</v>
      </c>
      <c r="N6051" s="1" t="str">
        <f t="array" ref="N6051">IF($M6051=0,'Class Rules'!$D$3,INDEX('Class Rules'!$D$6:$D$85,MATCH($M6051,'Class Rules'!$A$6:$A$85,0)))</f>
        <v>Freight LDV</v>
      </c>
      <c r="O6051" s="1" t="str">
        <f t="array" ref="O6051">IF(SUMPRODUCT(MAX(ISNUMBER(SEARCH(Fuel_Rules!$A$6:$A$30,$E6051))*ISNUMBER(SEARCH(Fuel_Rules!$B$6:$B$30,$F6051))*(Fuel_Rules!$A$6:$A$30&lt;&gt;"")))&gt;0,"Plug-in hybrid",IF($G6051="Diesel","Diesel","Gasoline"))</f>
        <v>Diesel</v>
      </c>
    </row>
    <row r="6052" spans="1:15" ht="15" customHeight="1" x14ac:dyDescent="0.25">
      <c r="A6052" s="1">
        <v>2022</v>
      </c>
      <c r="B6052" s="1" t="s">
        <v>7830</v>
      </c>
      <c r="C6052" s="1" t="s">
        <v>2145</v>
      </c>
      <c r="D6052" s="1" t="s">
        <v>8466</v>
      </c>
      <c r="E6052" s="1" t="s">
        <v>2137</v>
      </c>
      <c r="F6052" s="1" t="s">
        <v>2147</v>
      </c>
      <c r="G6052" s="1" t="s">
        <v>105</v>
      </c>
      <c r="H6052" s="1" t="s">
        <v>437</v>
      </c>
      <c r="I6052" s="1">
        <v>2.4</v>
      </c>
      <c r="J6052" s="1">
        <v>2023</v>
      </c>
      <c r="K6052" s="1">
        <v>306374</v>
      </c>
      <c r="L6052" s="1">
        <v>0</v>
      </c>
      <c r="M6052" s="1">
        <f t="array" ref="M6052">SUMPRODUCT(MAX(ISNUMBER(SEARCH('Class Rules'!$B$6:$B$85,$E6052))*ISNUMBER(SEARCH('Class Rules'!$C$6:$C$85,$F6052))*'Class Rules'!$A$6:$A$85))</f>
        <v>16</v>
      </c>
      <c r="N6052" s="1" t="str">
        <f t="array" ref="N6052">IF($M6052=0,'Class Rules'!$D$3,INDEX('Class Rules'!$D$6:$D$85,MATCH($M6052,'Class Rules'!$A$6:$A$85,0)))</f>
        <v>Freight LDV</v>
      </c>
      <c r="O6052" s="1" t="str">
        <f t="array" ref="O6052">IF(SUMPRODUCT(MAX(ISNUMBER(SEARCH(Fuel_Rules!$A$6:$A$30,$E6052))*ISNUMBER(SEARCH(Fuel_Rules!$B$6:$B$30,$F6052))*(Fuel_Rules!$A$6:$A$30&lt;&gt;"")))&gt;0,"Plug-in hybrid",IF($G6052="Diesel","Diesel","Gasoline"))</f>
        <v>Diesel</v>
      </c>
    </row>
    <row r="6053" spans="1:15" ht="15" customHeight="1" x14ac:dyDescent="0.25">
      <c r="A6053" s="1">
        <v>2022</v>
      </c>
      <c r="B6053" s="1" t="s">
        <v>7830</v>
      </c>
      <c r="C6053" s="1" t="s">
        <v>2148</v>
      </c>
      <c r="D6053" s="1" t="s">
        <v>8467</v>
      </c>
      <c r="E6053" s="1" t="s">
        <v>2137</v>
      </c>
      <c r="F6053" s="1" t="s">
        <v>2150</v>
      </c>
      <c r="G6053" s="1" t="s">
        <v>103</v>
      </c>
      <c r="H6053" s="1" t="s">
        <v>437</v>
      </c>
      <c r="I6053" s="1">
        <v>1.5</v>
      </c>
      <c r="J6053" s="1">
        <v>2023</v>
      </c>
      <c r="K6053" s="1">
        <v>241398</v>
      </c>
      <c r="L6053" s="1">
        <v>0</v>
      </c>
      <c r="M6053" s="1">
        <f t="array" ref="M6053">SUMPRODUCT(MAX(ISNUMBER(SEARCH('Class Rules'!$B$6:$B$85,$E6053))*ISNUMBER(SEARCH('Class Rules'!$C$6:$C$85,$F6053))*'Class Rules'!$A$6:$A$85))</f>
        <v>0</v>
      </c>
      <c r="N6053" s="1" t="str">
        <f t="array" ref="N6053">IF($M6053=0,'Class Rules'!$D$3,INDEX('Class Rules'!$D$6:$D$85,MATCH($M6053,'Class Rules'!$A$6:$A$85,0)))</f>
        <v>Passenger LDV</v>
      </c>
      <c r="O6053" s="1" t="str">
        <f t="array" ref="O6053">IF(SUMPRODUCT(MAX(ISNUMBER(SEARCH(Fuel_Rules!$A$6:$A$30,$E6053))*ISNUMBER(SEARCH(Fuel_Rules!$B$6:$B$30,$F6053))*(Fuel_Rules!$A$6:$A$30&lt;&gt;"")))&gt;0,"Plug-in hybrid",IF($G6053="Diesel","Diesel","Gasoline"))</f>
        <v>Gasoline</v>
      </c>
    </row>
    <row r="6054" spans="1:15" ht="15" customHeight="1" x14ac:dyDescent="0.25">
      <c r="A6054" s="1">
        <v>2022</v>
      </c>
      <c r="B6054" s="1" t="s">
        <v>7830</v>
      </c>
      <c r="C6054" s="1" t="s">
        <v>2148</v>
      </c>
      <c r="D6054" s="1" t="s">
        <v>8468</v>
      </c>
      <c r="E6054" s="1" t="s">
        <v>2137</v>
      </c>
      <c r="F6054" s="1" t="s">
        <v>2150</v>
      </c>
      <c r="G6054" s="1" t="s">
        <v>103</v>
      </c>
      <c r="H6054" s="1" t="s">
        <v>437</v>
      </c>
      <c r="I6054" s="1">
        <v>1.5</v>
      </c>
      <c r="J6054" s="1">
        <v>2023</v>
      </c>
      <c r="K6054" s="1">
        <v>225707</v>
      </c>
      <c r="L6054" s="1">
        <v>0</v>
      </c>
      <c r="M6054" s="1">
        <f t="array" ref="M6054">SUMPRODUCT(MAX(ISNUMBER(SEARCH('Class Rules'!$B$6:$B$85,$E6054))*ISNUMBER(SEARCH('Class Rules'!$C$6:$C$85,$F6054))*'Class Rules'!$A$6:$A$85))</f>
        <v>0</v>
      </c>
      <c r="N6054" s="1" t="str">
        <f t="array" ref="N6054">IF($M6054=0,'Class Rules'!$D$3,INDEX('Class Rules'!$D$6:$D$85,MATCH($M6054,'Class Rules'!$A$6:$A$85,0)))</f>
        <v>Passenger LDV</v>
      </c>
      <c r="O6054" s="1" t="str">
        <f t="array" ref="O6054">IF(SUMPRODUCT(MAX(ISNUMBER(SEARCH(Fuel_Rules!$A$6:$A$30,$E6054))*ISNUMBER(SEARCH(Fuel_Rules!$B$6:$B$30,$F6054))*(Fuel_Rules!$A$6:$A$30&lt;&gt;"")))&gt;0,"Plug-in hybrid",IF($G6054="Diesel","Diesel","Gasoline"))</f>
        <v>Gasoline</v>
      </c>
    </row>
    <row r="6055" spans="1:15" ht="15" customHeight="1" x14ac:dyDescent="0.25">
      <c r="A6055" s="1">
        <v>2022</v>
      </c>
      <c r="B6055" s="1" t="s">
        <v>7830</v>
      </c>
      <c r="C6055" s="1" t="s">
        <v>2151</v>
      </c>
      <c r="D6055" s="1" t="s">
        <v>8469</v>
      </c>
      <c r="E6055" s="1" t="s">
        <v>2137</v>
      </c>
      <c r="F6055" s="1" t="s">
        <v>2153</v>
      </c>
      <c r="G6055" s="1" t="s">
        <v>103</v>
      </c>
      <c r="H6055" s="1" t="s">
        <v>437</v>
      </c>
      <c r="I6055" s="1">
        <v>1.5</v>
      </c>
      <c r="J6055" s="1">
        <v>2023</v>
      </c>
      <c r="K6055" s="1">
        <v>230001</v>
      </c>
      <c r="L6055" s="1">
        <v>0</v>
      </c>
      <c r="M6055" s="1">
        <f t="array" ref="M6055">SUMPRODUCT(MAX(ISNUMBER(SEARCH('Class Rules'!$B$6:$B$85,$E6055))*ISNUMBER(SEARCH('Class Rules'!$C$6:$C$85,$F6055))*'Class Rules'!$A$6:$A$85))</f>
        <v>0</v>
      </c>
      <c r="N6055" s="1" t="str">
        <f t="array" ref="N6055">IF($M6055=0,'Class Rules'!$D$3,INDEX('Class Rules'!$D$6:$D$85,MATCH($M6055,'Class Rules'!$A$6:$A$85,0)))</f>
        <v>Passenger LDV</v>
      </c>
      <c r="O6055" s="1" t="str">
        <f t="array" ref="O6055">IF(SUMPRODUCT(MAX(ISNUMBER(SEARCH(Fuel_Rules!$A$6:$A$30,$E6055))*ISNUMBER(SEARCH(Fuel_Rules!$B$6:$B$30,$F6055))*(Fuel_Rules!$A$6:$A$30&lt;&gt;"")))&gt;0,"Plug-in hybrid",IF($G6055="Diesel","Diesel","Gasoline"))</f>
        <v>Gasoline</v>
      </c>
    </row>
    <row r="6056" spans="1:15" ht="15" customHeight="1" x14ac:dyDescent="0.25">
      <c r="A6056" s="1">
        <v>2022</v>
      </c>
      <c r="B6056" s="1" t="s">
        <v>7830</v>
      </c>
      <c r="C6056" s="1" t="s">
        <v>2151</v>
      </c>
      <c r="D6056" s="1" t="s">
        <v>8470</v>
      </c>
      <c r="E6056" s="1" t="s">
        <v>2137</v>
      </c>
      <c r="F6056" s="1" t="s">
        <v>2153</v>
      </c>
      <c r="G6056" s="1" t="s">
        <v>103</v>
      </c>
      <c r="H6056" s="1" t="s">
        <v>437</v>
      </c>
      <c r="I6056" s="1">
        <v>1.5</v>
      </c>
      <c r="J6056" s="1">
        <v>2023</v>
      </c>
      <c r="K6056" s="1">
        <v>219260</v>
      </c>
      <c r="L6056" s="1">
        <v>0</v>
      </c>
      <c r="M6056" s="1">
        <f t="array" ref="M6056">SUMPRODUCT(MAX(ISNUMBER(SEARCH('Class Rules'!$B$6:$B$85,$E6056))*ISNUMBER(SEARCH('Class Rules'!$C$6:$C$85,$F6056))*'Class Rules'!$A$6:$A$85))</f>
        <v>0</v>
      </c>
      <c r="N6056" s="1" t="str">
        <f t="array" ref="N6056">IF($M6056=0,'Class Rules'!$D$3,INDEX('Class Rules'!$D$6:$D$85,MATCH($M6056,'Class Rules'!$A$6:$A$85,0)))</f>
        <v>Passenger LDV</v>
      </c>
      <c r="O6056" s="1" t="str">
        <f t="array" ref="O6056">IF(SUMPRODUCT(MAX(ISNUMBER(SEARCH(Fuel_Rules!$A$6:$A$30,$E6056))*ISNUMBER(SEARCH(Fuel_Rules!$B$6:$B$30,$F6056))*(Fuel_Rules!$A$6:$A$30&lt;&gt;"")))&gt;0,"Plug-in hybrid",IF($G6056="Diesel","Diesel","Gasoline"))</f>
        <v>Gasoline</v>
      </c>
    </row>
    <row r="6057" spans="1:15" ht="15" customHeight="1" x14ac:dyDescent="0.25">
      <c r="A6057" s="1">
        <v>2022</v>
      </c>
      <c r="B6057" s="1" t="s">
        <v>7830</v>
      </c>
      <c r="C6057" s="1" t="s">
        <v>2154</v>
      </c>
      <c r="D6057" s="1" t="s">
        <v>8471</v>
      </c>
      <c r="E6057" s="1" t="s">
        <v>2137</v>
      </c>
      <c r="F6057" s="1" t="s">
        <v>2156</v>
      </c>
      <c r="G6057" s="1" t="s">
        <v>103</v>
      </c>
      <c r="H6057" s="1" t="s">
        <v>437</v>
      </c>
      <c r="I6057" s="1">
        <v>2</v>
      </c>
      <c r="J6057" s="1">
        <v>2023</v>
      </c>
      <c r="K6057" s="1">
        <v>233181</v>
      </c>
      <c r="L6057" s="1">
        <v>0</v>
      </c>
      <c r="M6057" s="1">
        <f t="array" ref="M6057">SUMPRODUCT(MAX(ISNUMBER(SEARCH('Class Rules'!$B$6:$B$85,$E6057))*ISNUMBER(SEARCH('Class Rules'!$C$6:$C$85,$F6057))*'Class Rules'!$A$6:$A$85))</f>
        <v>0</v>
      </c>
      <c r="N6057" s="1" t="str">
        <f t="array" ref="N6057">IF($M6057=0,'Class Rules'!$D$3,INDEX('Class Rules'!$D$6:$D$85,MATCH($M6057,'Class Rules'!$A$6:$A$85,0)))</f>
        <v>Passenger LDV</v>
      </c>
      <c r="O6057" s="1" t="str">
        <f t="array" ref="O6057">IF(SUMPRODUCT(MAX(ISNUMBER(SEARCH(Fuel_Rules!$A$6:$A$30,$E6057))*ISNUMBER(SEARCH(Fuel_Rules!$B$6:$B$30,$F6057))*(Fuel_Rules!$A$6:$A$30&lt;&gt;"")))&gt;0,"Plug-in hybrid",IF($G6057="Diesel","Diesel","Gasoline"))</f>
        <v>Gasoline</v>
      </c>
    </row>
    <row r="6058" spans="1:15" ht="15" customHeight="1" x14ac:dyDescent="0.25">
      <c r="A6058" s="1">
        <v>2022</v>
      </c>
      <c r="B6058" s="1" t="s">
        <v>7830</v>
      </c>
      <c r="C6058" s="1" t="s">
        <v>2157</v>
      </c>
      <c r="D6058" s="1" t="s">
        <v>8472</v>
      </c>
      <c r="E6058" s="1" t="s">
        <v>2137</v>
      </c>
      <c r="F6058" s="1" t="s">
        <v>2159</v>
      </c>
      <c r="G6058" s="1" t="s">
        <v>103</v>
      </c>
      <c r="H6058" s="1" t="s">
        <v>437</v>
      </c>
      <c r="I6058" s="1">
        <v>3</v>
      </c>
      <c r="J6058" s="1">
        <v>2023</v>
      </c>
      <c r="K6058" s="1">
        <v>284464</v>
      </c>
      <c r="L6058" s="1">
        <v>0</v>
      </c>
      <c r="M6058" s="1">
        <f t="array" ref="M6058">SUMPRODUCT(MAX(ISNUMBER(SEARCH('Class Rules'!$B$6:$B$85,$E6058))*ISNUMBER(SEARCH('Class Rules'!$C$6:$C$85,$F6058))*'Class Rules'!$A$6:$A$85))</f>
        <v>0</v>
      </c>
      <c r="N6058" s="1" t="str">
        <f t="array" ref="N6058">IF($M6058=0,'Class Rules'!$D$3,INDEX('Class Rules'!$D$6:$D$85,MATCH($M6058,'Class Rules'!$A$6:$A$85,0)))</f>
        <v>Passenger LDV</v>
      </c>
      <c r="O6058" s="1" t="str">
        <f t="array" ref="O6058">IF(SUMPRODUCT(MAX(ISNUMBER(SEARCH(Fuel_Rules!$A$6:$A$30,$E6058))*ISNUMBER(SEARCH(Fuel_Rules!$B$6:$B$30,$F6058))*(Fuel_Rules!$A$6:$A$30&lt;&gt;"")))&gt;0,"Plug-in hybrid",IF($G6058="Diesel","Diesel","Gasoline"))</f>
        <v>Gasoline</v>
      </c>
    </row>
    <row r="6059" spans="1:15" ht="15" customHeight="1" x14ac:dyDescent="0.25">
      <c r="A6059" s="1">
        <v>2022</v>
      </c>
      <c r="B6059" s="1" t="s">
        <v>7830</v>
      </c>
      <c r="C6059" s="1" t="s">
        <v>2160</v>
      </c>
      <c r="D6059" s="1" t="s">
        <v>8473</v>
      </c>
      <c r="E6059" s="1" t="s">
        <v>2137</v>
      </c>
      <c r="F6059" s="1" t="s">
        <v>2162</v>
      </c>
      <c r="G6059" s="1" t="s">
        <v>105</v>
      </c>
      <c r="H6059" s="1" t="s">
        <v>437</v>
      </c>
      <c r="I6059" s="1">
        <v>2.2000000000000002</v>
      </c>
      <c r="J6059" s="1">
        <v>2023</v>
      </c>
      <c r="K6059" s="1">
        <v>313605</v>
      </c>
      <c r="L6059" s="1">
        <v>0</v>
      </c>
      <c r="M6059" s="1">
        <f t="array" ref="M6059">SUMPRODUCT(MAX(ISNUMBER(SEARCH('Class Rules'!$B$6:$B$85,$E6059))*ISNUMBER(SEARCH('Class Rules'!$C$6:$C$85,$F6059))*'Class Rules'!$A$6:$A$85))</f>
        <v>0</v>
      </c>
      <c r="N6059" s="1" t="str">
        <f t="array" ref="N6059">IF($M6059=0,'Class Rules'!$D$3,INDEX('Class Rules'!$D$6:$D$85,MATCH($M6059,'Class Rules'!$A$6:$A$85,0)))</f>
        <v>Passenger LDV</v>
      </c>
      <c r="O6059" s="1" t="str">
        <f t="array" ref="O6059">IF(SUMPRODUCT(MAX(ISNUMBER(SEARCH(Fuel_Rules!$A$6:$A$30,$E6059))*ISNUMBER(SEARCH(Fuel_Rules!$B$6:$B$30,$F6059))*(Fuel_Rules!$A$6:$A$30&lt;&gt;"")))&gt;0,"Plug-in hybrid",IF($G6059="Diesel","Diesel","Gasoline"))</f>
        <v>Diesel</v>
      </c>
    </row>
    <row r="6060" spans="1:15" ht="15" customHeight="1" x14ac:dyDescent="0.25">
      <c r="A6060" s="1">
        <v>2022</v>
      </c>
      <c r="B6060" s="1" t="s">
        <v>7830</v>
      </c>
      <c r="C6060" s="1" t="s">
        <v>2163</v>
      </c>
      <c r="D6060" s="1" t="s">
        <v>8474</v>
      </c>
      <c r="E6060" s="1" t="s">
        <v>2137</v>
      </c>
      <c r="F6060" s="1" t="s">
        <v>2165</v>
      </c>
      <c r="G6060" s="1" t="s">
        <v>103</v>
      </c>
      <c r="H6060" s="1" t="s">
        <v>437</v>
      </c>
      <c r="I6060" s="1">
        <v>2</v>
      </c>
      <c r="J6060" s="1">
        <v>2023</v>
      </c>
      <c r="K6060" s="1">
        <v>156638</v>
      </c>
      <c r="L6060" s="1">
        <v>0</v>
      </c>
      <c r="M6060" s="1">
        <f t="array" ref="M6060">SUMPRODUCT(MAX(ISNUMBER(SEARCH('Class Rules'!$B$6:$B$85,$E6060))*ISNUMBER(SEARCH('Class Rules'!$C$6:$C$85,$F6060))*'Class Rules'!$A$6:$A$85))</f>
        <v>0</v>
      </c>
      <c r="N6060" s="1" t="str">
        <f t="array" ref="N6060">IF($M6060=0,'Class Rules'!$D$3,INDEX('Class Rules'!$D$6:$D$85,MATCH($M6060,'Class Rules'!$A$6:$A$85,0)))</f>
        <v>Passenger LDV</v>
      </c>
      <c r="O6060" s="1" t="str">
        <f t="array" ref="O6060">IF(SUMPRODUCT(MAX(ISNUMBER(SEARCH(Fuel_Rules!$A$6:$A$30,$E6060))*ISNUMBER(SEARCH(Fuel_Rules!$B$6:$B$30,$F6060))*(Fuel_Rules!$A$6:$A$30&lt;&gt;"")))&gt;0,"Plug-in hybrid",IF($G6060="Diesel","Diesel","Gasoline"))</f>
        <v>Gasoline</v>
      </c>
    </row>
    <row r="6061" spans="1:15" ht="15" customHeight="1" x14ac:dyDescent="0.25">
      <c r="A6061" s="1">
        <v>2022</v>
      </c>
      <c r="B6061" s="1" t="s">
        <v>7830</v>
      </c>
      <c r="C6061" s="1" t="s">
        <v>2166</v>
      </c>
      <c r="D6061" s="1" t="s">
        <v>8475</v>
      </c>
      <c r="E6061" s="1" t="s">
        <v>2137</v>
      </c>
      <c r="F6061" s="1" t="s">
        <v>2168</v>
      </c>
      <c r="G6061" s="1" t="s">
        <v>105</v>
      </c>
      <c r="H6061" s="1" t="s">
        <v>437</v>
      </c>
      <c r="I6061" s="1">
        <v>2.4</v>
      </c>
      <c r="J6061" s="1">
        <v>2023</v>
      </c>
      <c r="K6061" s="1">
        <v>371201</v>
      </c>
      <c r="L6061" s="1">
        <v>0</v>
      </c>
      <c r="M6061" s="1">
        <f t="array" ref="M6061">SUMPRODUCT(MAX(ISNUMBER(SEARCH('Class Rules'!$B$6:$B$85,$E6061))*ISNUMBER(SEARCH('Class Rules'!$C$6:$C$85,$F6061))*'Class Rules'!$A$6:$A$85))</f>
        <v>0</v>
      </c>
      <c r="N6061" s="1" t="str">
        <f t="array" ref="N6061">IF($M6061=0,'Class Rules'!$D$3,INDEX('Class Rules'!$D$6:$D$85,MATCH($M6061,'Class Rules'!$A$6:$A$85,0)))</f>
        <v>Passenger LDV</v>
      </c>
      <c r="O6061" s="1" t="str">
        <f t="array" ref="O6061">IF(SUMPRODUCT(MAX(ISNUMBER(SEARCH(Fuel_Rules!$A$6:$A$30,$E6061))*ISNUMBER(SEARCH(Fuel_Rules!$B$6:$B$30,$F6061))*(Fuel_Rules!$A$6:$A$30&lt;&gt;"")))&gt;0,"Plug-in hybrid",IF($G6061="Diesel","Diesel","Gasoline"))</f>
        <v>Diesel</v>
      </c>
    </row>
    <row r="6062" spans="1:15" ht="15" customHeight="1" x14ac:dyDescent="0.25">
      <c r="A6062" s="1">
        <v>2022</v>
      </c>
      <c r="B6062" s="1" t="s">
        <v>7830</v>
      </c>
      <c r="C6062" s="1" t="s">
        <v>2169</v>
      </c>
      <c r="D6062" s="1" t="s">
        <v>8476</v>
      </c>
      <c r="E6062" s="1" t="s">
        <v>2137</v>
      </c>
      <c r="F6062" s="1" t="s">
        <v>2171</v>
      </c>
      <c r="G6062" s="1" t="s">
        <v>103</v>
      </c>
      <c r="H6062" s="1" t="s">
        <v>437</v>
      </c>
      <c r="I6062" s="1">
        <v>1.5</v>
      </c>
      <c r="J6062" s="1">
        <v>2023</v>
      </c>
      <c r="K6062" s="1">
        <v>209024</v>
      </c>
      <c r="L6062" s="1">
        <v>0</v>
      </c>
      <c r="M6062" s="1">
        <f t="array" ref="M6062">SUMPRODUCT(MAX(ISNUMBER(SEARCH('Class Rules'!$B$6:$B$85,$E6062))*ISNUMBER(SEARCH('Class Rules'!$C$6:$C$85,$F6062))*'Class Rules'!$A$6:$A$85))</f>
        <v>0</v>
      </c>
      <c r="N6062" s="1" t="str">
        <f t="array" ref="N6062">IF($M6062=0,'Class Rules'!$D$3,INDEX('Class Rules'!$D$6:$D$85,MATCH($M6062,'Class Rules'!$A$6:$A$85,0)))</f>
        <v>Passenger LDV</v>
      </c>
      <c r="O6062" s="1" t="str">
        <f t="array" ref="O6062">IF(SUMPRODUCT(MAX(ISNUMBER(SEARCH(Fuel_Rules!$A$6:$A$30,$E6062))*ISNUMBER(SEARCH(Fuel_Rules!$B$6:$B$30,$F6062))*(Fuel_Rules!$A$6:$A$30&lt;&gt;"")))&gt;0,"Plug-in hybrid",IF($G6062="Diesel","Diesel","Gasoline"))</f>
        <v>Gasoline</v>
      </c>
    </row>
    <row r="6063" spans="1:15" ht="15" customHeight="1" x14ac:dyDescent="0.25">
      <c r="A6063" s="1">
        <v>2022</v>
      </c>
      <c r="B6063" s="1" t="s">
        <v>7830</v>
      </c>
      <c r="C6063" s="1" t="s">
        <v>2169</v>
      </c>
      <c r="D6063" s="1" t="s">
        <v>8477</v>
      </c>
      <c r="E6063" s="1" t="s">
        <v>2137</v>
      </c>
      <c r="F6063" s="1" t="s">
        <v>2171</v>
      </c>
      <c r="G6063" s="1" t="s">
        <v>103</v>
      </c>
      <c r="H6063" s="1" t="s">
        <v>437</v>
      </c>
      <c r="I6063" s="1">
        <v>1.5</v>
      </c>
      <c r="J6063" s="1">
        <v>2023</v>
      </c>
      <c r="K6063" s="1">
        <v>192064</v>
      </c>
      <c r="L6063" s="1">
        <v>0</v>
      </c>
      <c r="M6063" s="1">
        <f t="array" ref="M6063">SUMPRODUCT(MAX(ISNUMBER(SEARCH('Class Rules'!$B$6:$B$85,$E6063))*ISNUMBER(SEARCH('Class Rules'!$C$6:$C$85,$F6063))*'Class Rules'!$A$6:$A$85))</f>
        <v>0</v>
      </c>
      <c r="N6063" s="1" t="str">
        <f t="array" ref="N6063">IF($M6063=0,'Class Rules'!$D$3,INDEX('Class Rules'!$D$6:$D$85,MATCH($M6063,'Class Rules'!$A$6:$A$85,0)))</f>
        <v>Passenger LDV</v>
      </c>
      <c r="O6063" s="1" t="str">
        <f t="array" ref="O6063">IF(SUMPRODUCT(MAX(ISNUMBER(SEARCH(Fuel_Rules!$A$6:$A$30,$E6063))*ISNUMBER(SEARCH(Fuel_Rules!$B$6:$B$30,$F6063))*(Fuel_Rules!$A$6:$A$30&lt;&gt;"")))&gt;0,"Plug-in hybrid",IF($G6063="Diesel","Diesel","Gasoline"))</f>
        <v>Gasoline</v>
      </c>
    </row>
    <row r="6064" spans="1:15" ht="15" customHeight="1" x14ac:dyDescent="0.25">
      <c r="A6064" s="1">
        <v>2022</v>
      </c>
      <c r="B6064" s="1" t="s">
        <v>7830</v>
      </c>
      <c r="C6064" s="1" t="s">
        <v>2172</v>
      </c>
      <c r="D6064" s="1" t="s">
        <v>8478</v>
      </c>
      <c r="E6064" s="1" t="s">
        <v>2137</v>
      </c>
      <c r="F6064" s="1" t="s">
        <v>2174</v>
      </c>
      <c r="G6064" s="1" t="s">
        <v>103</v>
      </c>
      <c r="H6064" s="1" t="s">
        <v>437</v>
      </c>
      <c r="I6064" s="1">
        <v>1.5</v>
      </c>
      <c r="J6064" s="1">
        <v>2023</v>
      </c>
      <c r="K6064" s="1">
        <v>193874</v>
      </c>
      <c r="L6064" s="1">
        <v>0</v>
      </c>
      <c r="M6064" s="1">
        <f t="array" ref="M6064">SUMPRODUCT(MAX(ISNUMBER(SEARCH('Class Rules'!$B$6:$B$85,$E6064))*ISNUMBER(SEARCH('Class Rules'!$C$6:$C$85,$F6064))*'Class Rules'!$A$6:$A$85))</f>
        <v>0</v>
      </c>
      <c r="N6064" s="1" t="str">
        <f t="array" ref="N6064">IF($M6064=0,'Class Rules'!$D$3,INDEX('Class Rules'!$D$6:$D$85,MATCH($M6064,'Class Rules'!$A$6:$A$85,0)))</f>
        <v>Passenger LDV</v>
      </c>
      <c r="O6064" s="1" t="str">
        <f t="array" ref="O6064">IF(SUMPRODUCT(MAX(ISNUMBER(SEARCH(Fuel_Rules!$A$6:$A$30,$E6064))*ISNUMBER(SEARCH(Fuel_Rules!$B$6:$B$30,$F6064))*(Fuel_Rules!$A$6:$A$30&lt;&gt;"")))&gt;0,"Plug-in hybrid",IF($G6064="Diesel","Diesel","Gasoline"))</f>
        <v>Gasoline</v>
      </c>
    </row>
    <row r="6065" spans="1:15" ht="15" customHeight="1" x14ac:dyDescent="0.25">
      <c r="A6065" s="1">
        <v>2022</v>
      </c>
      <c r="B6065" s="1" t="s">
        <v>7830</v>
      </c>
      <c r="C6065" s="1" t="s">
        <v>2172</v>
      </c>
      <c r="D6065" s="1" t="s">
        <v>8479</v>
      </c>
      <c r="E6065" s="1" t="s">
        <v>2137</v>
      </c>
      <c r="F6065" s="1" t="s">
        <v>2174</v>
      </c>
      <c r="G6065" s="1" t="s">
        <v>103</v>
      </c>
      <c r="H6065" s="1" t="s">
        <v>437</v>
      </c>
      <c r="I6065" s="1">
        <v>1.5</v>
      </c>
      <c r="J6065" s="1">
        <v>2023</v>
      </c>
      <c r="K6065" s="1">
        <v>178613</v>
      </c>
      <c r="L6065" s="1">
        <v>0</v>
      </c>
      <c r="M6065" s="1">
        <f t="array" ref="M6065">SUMPRODUCT(MAX(ISNUMBER(SEARCH('Class Rules'!$B$6:$B$85,$E6065))*ISNUMBER(SEARCH('Class Rules'!$C$6:$C$85,$F6065))*'Class Rules'!$A$6:$A$85))</f>
        <v>0</v>
      </c>
      <c r="N6065" s="1" t="str">
        <f t="array" ref="N6065">IF($M6065=0,'Class Rules'!$D$3,INDEX('Class Rules'!$D$6:$D$85,MATCH($M6065,'Class Rules'!$A$6:$A$85,0)))</f>
        <v>Passenger LDV</v>
      </c>
      <c r="O6065" s="1" t="str">
        <f t="array" ref="O6065">IF(SUMPRODUCT(MAX(ISNUMBER(SEARCH(Fuel_Rules!$A$6:$A$30,$E6065))*ISNUMBER(SEARCH(Fuel_Rules!$B$6:$B$30,$F6065))*(Fuel_Rules!$A$6:$A$30&lt;&gt;"")))&gt;0,"Plug-in hybrid",IF($G6065="Diesel","Diesel","Gasoline"))</f>
        <v>Gasoline</v>
      </c>
    </row>
    <row r="6066" spans="1:15" ht="15" customHeight="1" x14ac:dyDescent="0.25">
      <c r="A6066" s="1">
        <v>2022</v>
      </c>
      <c r="B6066" s="1" t="s">
        <v>7830</v>
      </c>
      <c r="C6066" s="1" t="s">
        <v>2175</v>
      </c>
      <c r="D6066" s="1" t="s">
        <v>8480</v>
      </c>
      <c r="E6066" s="1" t="s">
        <v>2137</v>
      </c>
      <c r="F6066" s="1" t="s">
        <v>2177</v>
      </c>
      <c r="G6066" s="1" t="s">
        <v>105</v>
      </c>
      <c r="H6066" s="1" t="s">
        <v>437</v>
      </c>
      <c r="I6066" s="1">
        <v>2.4</v>
      </c>
      <c r="J6066" s="1">
        <v>2023</v>
      </c>
      <c r="K6066" s="1">
        <v>406562</v>
      </c>
      <c r="L6066" s="1">
        <v>0</v>
      </c>
      <c r="M6066" s="1">
        <f t="array" ref="M6066">SUMPRODUCT(MAX(ISNUMBER(SEARCH('Class Rules'!$B$6:$B$85,$E6066))*ISNUMBER(SEARCH('Class Rules'!$C$6:$C$85,$F6066))*'Class Rules'!$A$6:$A$85))</f>
        <v>0</v>
      </c>
      <c r="N6066" s="1" t="str">
        <f t="array" ref="N6066">IF($M6066=0,'Class Rules'!$D$3,INDEX('Class Rules'!$D$6:$D$85,MATCH($M6066,'Class Rules'!$A$6:$A$85,0)))</f>
        <v>Passenger LDV</v>
      </c>
      <c r="O6066" s="1" t="str">
        <f t="array" ref="O6066">IF(SUMPRODUCT(MAX(ISNUMBER(SEARCH(Fuel_Rules!$A$6:$A$30,$E6066))*ISNUMBER(SEARCH(Fuel_Rules!$B$6:$B$30,$F6066))*(Fuel_Rules!$A$6:$A$30&lt;&gt;"")))&gt;0,"Plug-in hybrid",IF($G6066="Diesel","Diesel","Gasoline"))</f>
        <v>Diesel</v>
      </c>
    </row>
    <row r="6067" spans="1:15" ht="15" customHeight="1" x14ac:dyDescent="0.25">
      <c r="A6067" s="1">
        <v>2022</v>
      </c>
      <c r="B6067" s="1" t="s">
        <v>7830</v>
      </c>
      <c r="C6067" s="1" t="s">
        <v>2181</v>
      </c>
      <c r="D6067" s="1" t="s">
        <v>8481</v>
      </c>
      <c r="E6067" s="1" t="s">
        <v>2137</v>
      </c>
      <c r="F6067" s="1" t="s">
        <v>2183</v>
      </c>
      <c r="G6067" s="1" t="s">
        <v>105</v>
      </c>
      <c r="H6067" s="1" t="s">
        <v>437</v>
      </c>
      <c r="I6067" s="1">
        <v>2.4</v>
      </c>
      <c r="J6067" s="1">
        <v>2023</v>
      </c>
      <c r="K6067" s="1">
        <v>252504</v>
      </c>
      <c r="L6067" s="1">
        <v>0</v>
      </c>
      <c r="M6067" s="1">
        <f t="array" ref="M6067">SUMPRODUCT(MAX(ISNUMBER(SEARCH('Class Rules'!$B$6:$B$85,$E6067))*ISNUMBER(SEARCH('Class Rules'!$C$6:$C$85,$F6067))*'Class Rules'!$A$6:$A$85))</f>
        <v>16</v>
      </c>
      <c r="N6067" s="1" t="str">
        <f t="array" ref="N6067">IF($M6067=0,'Class Rules'!$D$3,INDEX('Class Rules'!$D$6:$D$85,MATCH($M6067,'Class Rules'!$A$6:$A$85,0)))</f>
        <v>Freight LDV</v>
      </c>
      <c r="O6067" s="1" t="str">
        <f t="array" ref="O6067">IF(SUMPRODUCT(MAX(ISNUMBER(SEARCH(Fuel_Rules!$A$6:$A$30,$E6067))*ISNUMBER(SEARCH(Fuel_Rules!$B$6:$B$30,$F6067))*(Fuel_Rules!$A$6:$A$30&lt;&gt;"")))&gt;0,"Plug-in hybrid",IF($G6067="Diesel","Diesel","Gasoline"))</f>
        <v>Diesel</v>
      </c>
    </row>
    <row r="6068" spans="1:15" ht="15" customHeight="1" x14ac:dyDescent="0.25">
      <c r="A6068" s="1">
        <v>2022</v>
      </c>
      <c r="B6068" s="1" t="s">
        <v>7830</v>
      </c>
      <c r="C6068" s="1" t="s">
        <v>2181</v>
      </c>
      <c r="D6068" s="1" t="s">
        <v>8482</v>
      </c>
      <c r="E6068" s="1" t="s">
        <v>2137</v>
      </c>
      <c r="F6068" s="1" t="s">
        <v>2183</v>
      </c>
      <c r="G6068" s="1" t="s">
        <v>105</v>
      </c>
      <c r="H6068" s="1" t="s">
        <v>437</v>
      </c>
      <c r="I6068" s="1">
        <v>2.4</v>
      </c>
      <c r="J6068" s="1">
        <v>2023</v>
      </c>
      <c r="K6068" s="1">
        <v>241264</v>
      </c>
      <c r="L6068" s="1">
        <v>0</v>
      </c>
      <c r="M6068" s="1">
        <f t="array" ref="M6068">SUMPRODUCT(MAX(ISNUMBER(SEARCH('Class Rules'!$B$6:$B$85,$E6068))*ISNUMBER(SEARCH('Class Rules'!$C$6:$C$85,$F6068))*'Class Rules'!$A$6:$A$85))</f>
        <v>16</v>
      </c>
      <c r="N6068" s="1" t="str">
        <f t="array" ref="N6068">IF($M6068=0,'Class Rules'!$D$3,INDEX('Class Rules'!$D$6:$D$85,MATCH($M6068,'Class Rules'!$A$6:$A$85,0)))</f>
        <v>Freight LDV</v>
      </c>
      <c r="O6068" s="1" t="str">
        <f t="array" ref="O6068">IF(SUMPRODUCT(MAX(ISNUMBER(SEARCH(Fuel_Rules!$A$6:$A$30,$E6068))*ISNUMBER(SEARCH(Fuel_Rules!$B$6:$B$30,$F6068))*(Fuel_Rules!$A$6:$A$30&lt;&gt;"")))&gt;0,"Plug-in hybrid",IF($G6068="Diesel","Diesel","Gasoline"))</f>
        <v>Diesel</v>
      </c>
    </row>
    <row r="6069" spans="1:15" ht="15" customHeight="1" x14ac:dyDescent="0.25">
      <c r="A6069" s="1">
        <v>2022</v>
      </c>
      <c r="B6069" s="1" t="s">
        <v>7830</v>
      </c>
      <c r="C6069" s="1" t="s">
        <v>2184</v>
      </c>
      <c r="D6069" s="1" t="s">
        <v>8483</v>
      </c>
      <c r="E6069" s="1" t="s">
        <v>2137</v>
      </c>
      <c r="F6069" s="1" t="s">
        <v>2186</v>
      </c>
      <c r="G6069" s="1" t="s">
        <v>105</v>
      </c>
      <c r="H6069" s="1" t="s">
        <v>298</v>
      </c>
      <c r="I6069" s="1">
        <v>2.4</v>
      </c>
      <c r="J6069" s="1">
        <v>2023</v>
      </c>
      <c r="K6069" s="1">
        <v>238633</v>
      </c>
      <c r="L6069" s="1">
        <v>0</v>
      </c>
      <c r="M6069" s="1">
        <f t="array" ref="M6069">SUMPRODUCT(MAX(ISNUMBER(SEARCH('Class Rules'!$B$6:$B$85,$E6069))*ISNUMBER(SEARCH('Class Rules'!$C$6:$C$85,$F6069))*'Class Rules'!$A$6:$A$85))</f>
        <v>16</v>
      </c>
      <c r="N6069" s="1" t="str">
        <f t="array" ref="N6069">IF($M6069=0,'Class Rules'!$D$3,INDEX('Class Rules'!$D$6:$D$85,MATCH($M6069,'Class Rules'!$A$6:$A$85,0)))</f>
        <v>Freight LDV</v>
      </c>
      <c r="O6069" s="1" t="str">
        <f t="array" ref="O6069">IF(SUMPRODUCT(MAX(ISNUMBER(SEARCH(Fuel_Rules!$A$6:$A$30,$E6069))*ISNUMBER(SEARCH(Fuel_Rules!$B$6:$B$30,$F6069))*(Fuel_Rules!$A$6:$A$30&lt;&gt;"")))&gt;0,"Plug-in hybrid",IF($G6069="Diesel","Diesel","Gasoline"))</f>
        <v>Diesel</v>
      </c>
    </row>
    <row r="6070" spans="1:15" ht="15" customHeight="1" x14ac:dyDescent="0.25">
      <c r="A6070" s="1">
        <v>2022</v>
      </c>
      <c r="B6070" s="1" t="s">
        <v>7830</v>
      </c>
      <c r="C6070" s="1" t="s">
        <v>2184</v>
      </c>
      <c r="D6070" s="1" t="s">
        <v>8484</v>
      </c>
      <c r="E6070" s="1" t="s">
        <v>2137</v>
      </c>
      <c r="F6070" s="1" t="s">
        <v>2186</v>
      </c>
      <c r="G6070" s="1" t="s">
        <v>105</v>
      </c>
      <c r="H6070" s="1" t="s">
        <v>298</v>
      </c>
      <c r="I6070" s="1">
        <v>2.4</v>
      </c>
      <c r="J6070" s="1">
        <v>2023</v>
      </c>
      <c r="K6070" s="1">
        <v>225873</v>
      </c>
      <c r="L6070" s="1">
        <v>0</v>
      </c>
      <c r="M6070" s="1">
        <f t="array" ref="M6070">SUMPRODUCT(MAX(ISNUMBER(SEARCH('Class Rules'!$B$6:$B$85,$E6070))*ISNUMBER(SEARCH('Class Rules'!$C$6:$C$85,$F6070))*'Class Rules'!$A$6:$A$85))</f>
        <v>16</v>
      </c>
      <c r="N6070" s="1" t="str">
        <f t="array" ref="N6070">IF($M6070=0,'Class Rules'!$D$3,INDEX('Class Rules'!$D$6:$D$85,MATCH($M6070,'Class Rules'!$A$6:$A$85,0)))</f>
        <v>Freight LDV</v>
      </c>
      <c r="O6070" s="1" t="str">
        <f t="array" ref="O6070">IF(SUMPRODUCT(MAX(ISNUMBER(SEARCH(Fuel_Rules!$A$6:$A$30,$E6070))*ISNUMBER(SEARCH(Fuel_Rules!$B$6:$B$30,$F6070))*(Fuel_Rules!$A$6:$A$30&lt;&gt;"")))&gt;0,"Plug-in hybrid",IF($G6070="Diesel","Diesel","Gasoline"))</f>
        <v>Diesel</v>
      </c>
    </row>
    <row r="6071" spans="1:15" ht="15" customHeight="1" x14ac:dyDescent="0.25">
      <c r="A6071" s="1">
        <v>2022</v>
      </c>
      <c r="B6071" s="1" t="s">
        <v>7830</v>
      </c>
      <c r="C6071" s="1" t="s">
        <v>2187</v>
      </c>
      <c r="D6071" s="1" t="s">
        <v>8485</v>
      </c>
      <c r="E6071" s="1" t="s">
        <v>2137</v>
      </c>
      <c r="F6071" s="1" t="s">
        <v>2189</v>
      </c>
      <c r="G6071" s="1" t="s">
        <v>103</v>
      </c>
      <c r="H6071" s="1" t="s">
        <v>437</v>
      </c>
      <c r="I6071" s="1">
        <v>2</v>
      </c>
      <c r="J6071" s="1">
        <v>2023</v>
      </c>
      <c r="K6071" s="1">
        <v>161923</v>
      </c>
      <c r="L6071" s="1">
        <v>0</v>
      </c>
      <c r="M6071" s="1">
        <f t="array" ref="M6071">SUMPRODUCT(MAX(ISNUMBER(SEARCH('Class Rules'!$B$6:$B$85,$E6071))*ISNUMBER(SEARCH('Class Rules'!$C$6:$C$85,$F6071))*'Class Rules'!$A$6:$A$85))</f>
        <v>0</v>
      </c>
      <c r="N6071" s="1" t="str">
        <f t="array" ref="N6071">IF($M6071=0,'Class Rules'!$D$3,INDEX('Class Rules'!$D$6:$D$85,MATCH($M6071,'Class Rules'!$A$6:$A$85,0)))</f>
        <v>Passenger LDV</v>
      </c>
      <c r="O6071" s="1" t="str">
        <f t="array" ref="O6071">IF(SUMPRODUCT(MAX(ISNUMBER(SEARCH(Fuel_Rules!$A$6:$A$30,$E6071))*ISNUMBER(SEARCH(Fuel_Rules!$B$6:$B$30,$F6071))*(Fuel_Rules!$A$6:$A$30&lt;&gt;"")))&gt;0,"Plug-in hybrid",IF($G6071="Diesel","Diesel","Gasoline"))</f>
        <v>Gasoline</v>
      </c>
    </row>
    <row r="6072" spans="1:15" ht="15" customHeight="1" x14ac:dyDescent="0.25">
      <c r="A6072" s="1">
        <v>2022</v>
      </c>
      <c r="B6072" s="1" t="s">
        <v>7830</v>
      </c>
      <c r="C6072" s="1" t="s">
        <v>2190</v>
      </c>
      <c r="D6072" s="1" t="s">
        <v>8486</v>
      </c>
      <c r="E6072" s="1" t="s">
        <v>2137</v>
      </c>
      <c r="F6072" s="1" t="s">
        <v>2192</v>
      </c>
      <c r="G6072" s="1" t="s">
        <v>103</v>
      </c>
      <c r="H6072" s="1" t="s">
        <v>437</v>
      </c>
      <c r="I6072" s="1">
        <v>2</v>
      </c>
      <c r="J6072" s="1">
        <v>2023</v>
      </c>
      <c r="K6072" s="1">
        <v>179756</v>
      </c>
      <c r="L6072" s="1">
        <v>0</v>
      </c>
      <c r="M6072" s="1">
        <f t="array" ref="M6072">SUMPRODUCT(MAX(ISNUMBER(SEARCH('Class Rules'!$B$6:$B$85,$E6072))*ISNUMBER(SEARCH('Class Rules'!$C$6:$C$85,$F6072))*'Class Rules'!$A$6:$A$85))</f>
        <v>0</v>
      </c>
      <c r="N6072" s="1" t="str">
        <f t="array" ref="N6072">IF($M6072=0,'Class Rules'!$D$3,INDEX('Class Rules'!$D$6:$D$85,MATCH($M6072,'Class Rules'!$A$6:$A$85,0)))</f>
        <v>Passenger LDV</v>
      </c>
      <c r="O6072" s="1" t="str">
        <f t="array" ref="O6072">IF(SUMPRODUCT(MAX(ISNUMBER(SEARCH(Fuel_Rules!$A$6:$A$30,$E6072))*ISNUMBER(SEARCH(Fuel_Rules!$B$6:$B$30,$F6072))*(Fuel_Rules!$A$6:$A$30&lt;&gt;"")))&gt;0,"Plug-in hybrid",IF($G6072="Diesel","Diesel","Gasoline"))</f>
        <v>Gasoline</v>
      </c>
    </row>
    <row r="6073" spans="1:15" ht="15" customHeight="1" x14ac:dyDescent="0.25">
      <c r="A6073" s="1">
        <v>2022</v>
      </c>
      <c r="B6073" s="1" t="s">
        <v>7830</v>
      </c>
      <c r="C6073" s="1" t="s">
        <v>2193</v>
      </c>
      <c r="D6073" s="1" t="s">
        <v>8487</v>
      </c>
      <c r="E6073" s="1" t="s">
        <v>2137</v>
      </c>
      <c r="F6073" s="1" t="s">
        <v>2195</v>
      </c>
      <c r="G6073" s="1" t="s">
        <v>103</v>
      </c>
      <c r="H6073" s="1" t="s">
        <v>437</v>
      </c>
      <c r="I6073" s="1">
        <v>2</v>
      </c>
      <c r="J6073" s="1">
        <v>2023</v>
      </c>
      <c r="K6073" s="1">
        <v>173810</v>
      </c>
      <c r="L6073" s="1">
        <v>0</v>
      </c>
      <c r="M6073" s="1">
        <f t="array" ref="M6073">SUMPRODUCT(MAX(ISNUMBER(SEARCH('Class Rules'!$B$6:$B$85,$E6073))*ISNUMBER(SEARCH('Class Rules'!$C$6:$C$85,$F6073))*'Class Rules'!$A$6:$A$85))</f>
        <v>0</v>
      </c>
      <c r="N6073" s="1" t="str">
        <f t="array" ref="N6073">IF($M6073=0,'Class Rules'!$D$3,INDEX('Class Rules'!$D$6:$D$85,MATCH($M6073,'Class Rules'!$A$6:$A$85,0)))</f>
        <v>Passenger LDV</v>
      </c>
      <c r="O6073" s="1" t="str">
        <f t="array" ref="O6073">IF(SUMPRODUCT(MAX(ISNUMBER(SEARCH(Fuel_Rules!$A$6:$A$30,$E6073))*ISNUMBER(SEARCH(Fuel_Rules!$B$6:$B$30,$F6073))*(Fuel_Rules!$A$6:$A$30&lt;&gt;"")))&gt;0,"Plug-in hybrid",IF($G6073="Diesel","Diesel","Gasoline"))</f>
        <v>Gasoline</v>
      </c>
    </row>
    <row r="6074" spans="1:15" ht="15" customHeight="1" x14ac:dyDescent="0.25">
      <c r="A6074" s="1">
        <v>2022</v>
      </c>
      <c r="B6074" s="1" t="s">
        <v>7830</v>
      </c>
      <c r="C6074" s="1" t="s">
        <v>2199</v>
      </c>
      <c r="D6074" s="1" t="s">
        <v>8488</v>
      </c>
      <c r="E6074" s="1" t="s">
        <v>2137</v>
      </c>
      <c r="F6074" s="1" t="s">
        <v>2201</v>
      </c>
      <c r="G6074" s="1" t="s">
        <v>103</v>
      </c>
      <c r="H6074" s="1" t="s">
        <v>437</v>
      </c>
      <c r="I6074" s="1">
        <v>1.5</v>
      </c>
      <c r="J6074" s="1">
        <v>2023</v>
      </c>
      <c r="K6074" s="1">
        <v>243702</v>
      </c>
      <c r="L6074" s="1">
        <v>0</v>
      </c>
      <c r="M6074" s="1">
        <f t="array" ref="M6074">SUMPRODUCT(MAX(ISNUMBER(SEARCH('Class Rules'!$B$6:$B$85,$E6074))*ISNUMBER(SEARCH('Class Rules'!$C$6:$C$85,$F6074))*'Class Rules'!$A$6:$A$85))</f>
        <v>0</v>
      </c>
      <c r="N6074" s="1" t="str">
        <f t="array" ref="N6074">IF($M6074=0,'Class Rules'!$D$3,INDEX('Class Rules'!$D$6:$D$85,MATCH($M6074,'Class Rules'!$A$6:$A$85,0)))</f>
        <v>Passenger LDV</v>
      </c>
      <c r="O6074" s="1" t="str">
        <f t="array" ref="O6074">IF(SUMPRODUCT(MAX(ISNUMBER(SEARCH(Fuel_Rules!$A$6:$A$30,$E6074))*ISNUMBER(SEARCH(Fuel_Rules!$B$6:$B$30,$F6074))*(Fuel_Rules!$A$6:$A$30&lt;&gt;"")))&gt;0,"Plug-in hybrid",IF($G6074="Diesel","Diesel","Gasoline"))</f>
        <v>Gasoline</v>
      </c>
    </row>
    <row r="6075" spans="1:15" ht="15" customHeight="1" x14ac:dyDescent="0.25">
      <c r="A6075" s="1">
        <v>2022</v>
      </c>
      <c r="B6075" s="1" t="s">
        <v>7830</v>
      </c>
      <c r="C6075" s="1" t="s">
        <v>2199</v>
      </c>
      <c r="D6075" s="1" t="s">
        <v>8489</v>
      </c>
      <c r="E6075" s="1" t="s">
        <v>2137</v>
      </c>
      <c r="F6075" s="1" t="s">
        <v>2201</v>
      </c>
      <c r="G6075" s="1" t="s">
        <v>103</v>
      </c>
      <c r="H6075" s="1" t="s">
        <v>437</v>
      </c>
      <c r="I6075" s="1">
        <v>1.5</v>
      </c>
      <c r="J6075" s="1">
        <v>2023</v>
      </c>
      <c r="K6075" s="1">
        <v>227136</v>
      </c>
      <c r="L6075" s="1">
        <v>0</v>
      </c>
      <c r="M6075" s="1">
        <f t="array" ref="M6075">SUMPRODUCT(MAX(ISNUMBER(SEARCH('Class Rules'!$B$6:$B$85,$E6075))*ISNUMBER(SEARCH('Class Rules'!$C$6:$C$85,$F6075))*'Class Rules'!$A$6:$A$85))</f>
        <v>0</v>
      </c>
      <c r="N6075" s="1" t="str">
        <f t="array" ref="N6075">IF($M6075=0,'Class Rules'!$D$3,INDEX('Class Rules'!$D$6:$D$85,MATCH($M6075,'Class Rules'!$A$6:$A$85,0)))</f>
        <v>Passenger LDV</v>
      </c>
      <c r="O6075" s="1" t="str">
        <f t="array" ref="O6075">IF(SUMPRODUCT(MAX(ISNUMBER(SEARCH(Fuel_Rules!$A$6:$A$30,$E6075))*ISNUMBER(SEARCH(Fuel_Rules!$B$6:$B$30,$F6075))*(Fuel_Rules!$A$6:$A$30&lt;&gt;"")))&gt;0,"Plug-in hybrid",IF($G6075="Diesel","Diesel","Gasoline"))</f>
        <v>Gasoline</v>
      </c>
    </row>
    <row r="6076" spans="1:15" ht="15" customHeight="1" x14ac:dyDescent="0.25">
      <c r="A6076" s="1">
        <v>2022</v>
      </c>
      <c r="B6076" s="1" t="s">
        <v>7830</v>
      </c>
      <c r="C6076" s="1" t="s">
        <v>2202</v>
      </c>
      <c r="D6076" s="1" t="s">
        <v>8490</v>
      </c>
      <c r="E6076" s="1" t="s">
        <v>2137</v>
      </c>
      <c r="F6076" s="1" t="s">
        <v>2204</v>
      </c>
      <c r="G6076" s="1" t="s">
        <v>105</v>
      </c>
      <c r="H6076" s="1" t="s">
        <v>437</v>
      </c>
      <c r="I6076" s="1">
        <v>2.4</v>
      </c>
      <c r="J6076" s="1">
        <v>2023</v>
      </c>
      <c r="K6076" s="1">
        <v>256689</v>
      </c>
      <c r="L6076" s="1">
        <v>0</v>
      </c>
      <c r="M6076" s="1">
        <f t="array" ref="M6076">SUMPRODUCT(MAX(ISNUMBER(SEARCH('Class Rules'!$B$6:$B$85,$E6076))*ISNUMBER(SEARCH('Class Rules'!$C$6:$C$85,$F6076))*'Class Rules'!$A$6:$A$85))</f>
        <v>16</v>
      </c>
      <c r="N6076" s="1" t="str">
        <f t="array" ref="N6076">IF($M6076=0,'Class Rules'!$D$3,INDEX('Class Rules'!$D$6:$D$85,MATCH($M6076,'Class Rules'!$A$6:$A$85,0)))</f>
        <v>Freight LDV</v>
      </c>
      <c r="O6076" s="1" t="str">
        <f t="array" ref="O6076">IF(SUMPRODUCT(MAX(ISNUMBER(SEARCH(Fuel_Rules!$A$6:$A$30,$E6076))*ISNUMBER(SEARCH(Fuel_Rules!$B$6:$B$30,$F6076))*(Fuel_Rules!$A$6:$A$30&lt;&gt;"")))&gt;0,"Plug-in hybrid",IF($G6076="Diesel","Diesel","Gasoline"))</f>
        <v>Diesel</v>
      </c>
    </row>
    <row r="6077" spans="1:15" ht="15" customHeight="1" x14ac:dyDescent="0.25">
      <c r="A6077" s="1">
        <v>2022</v>
      </c>
      <c r="B6077" s="1" t="s">
        <v>7830</v>
      </c>
      <c r="C6077" s="1" t="s">
        <v>2202</v>
      </c>
      <c r="D6077" s="1" t="s">
        <v>8491</v>
      </c>
      <c r="E6077" s="1" t="s">
        <v>2137</v>
      </c>
      <c r="F6077" s="1" t="s">
        <v>2204</v>
      </c>
      <c r="G6077" s="1" t="s">
        <v>105</v>
      </c>
      <c r="H6077" s="1" t="s">
        <v>437</v>
      </c>
      <c r="I6077" s="1">
        <v>2.4</v>
      </c>
      <c r="J6077" s="1">
        <v>2023</v>
      </c>
      <c r="K6077" s="1">
        <v>243526</v>
      </c>
      <c r="L6077" s="1">
        <v>0</v>
      </c>
      <c r="M6077" s="1">
        <f t="array" ref="M6077">SUMPRODUCT(MAX(ISNUMBER(SEARCH('Class Rules'!$B$6:$B$85,$E6077))*ISNUMBER(SEARCH('Class Rules'!$C$6:$C$85,$F6077))*'Class Rules'!$A$6:$A$85))</f>
        <v>16</v>
      </c>
      <c r="N6077" s="1" t="str">
        <f t="array" ref="N6077">IF($M6077=0,'Class Rules'!$D$3,INDEX('Class Rules'!$D$6:$D$85,MATCH($M6077,'Class Rules'!$A$6:$A$85,0)))</f>
        <v>Freight LDV</v>
      </c>
      <c r="O6077" s="1" t="str">
        <f t="array" ref="O6077">IF(SUMPRODUCT(MAX(ISNUMBER(SEARCH(Fuel_Rules!$A$6:$A$30,$E6077))*ISNUMBER(SEARCH(Fuel_Rules!$B$6:$B$30,$F6077))*(Fuel_Rules!$A$6:$A$30&lt;&gt;"")))&gt;0,"Plug-in hybrid",IF($G6077="Diesel","Diesel","Gasoline"))</f>
        <v>Diesel</v>
      </c>
    </row>
    <row r="6078" spans="1:15" ht="15" customHeight="1" x14ac:dyDescent="0.25">
      <c r="A6078" s="1">
        <v>2022</v>
      </c>
      <c r="B6078" s="1" t="s">
        <v>7830</v>
      </c>
      <c r="C6078" s="1" t="s">
        <v>2208</v>
      </c>
      <c r="D6078" s="1" t="s">
        <v>8492</v>
      </c>
      <c r="E6078" s="1" t="s">
        <v>2137</v>
      </c>
      <c r="F6078" s="1" t="s">
        <v>2210</v>
      </c>
      <c r="G6078" s="1" t="s">
        <v>103</v>
      </c>
      <c r="H6078" s="1" t="s">
        <v>437</v>
      </c>
      <c r="I6078" s="1">
        <v>1.5</v>
      </c>
      <c r="J6078" s="1">
        <v>2023</v>
      </c>
      <c r="K6078" s="1">
        <v>227357</v>
      </c>
      <c r="L6078" s="1">
        <v>0</v>
      </c>
      <c r="M6078" s="1">
        <f t="array" ref="M6078">SUMPRODUCT(MAX(ISNUMBER(SEARCH('Class Rules'!$B$6:$B$85,$E6078))*ISNUMBER(SEARCH('Class Rules'!$C$6:$C$85,$F6078))*'Class Rules'!$A$6:$A$85))</f>
        <v>0</v>
      </c>
      <c r="N6078" s="1" t="str">
        <f t="array" ref="N6078">IF($M6078=0,'Class Rules'!$D$3,INDEX('Class Rules'!$D$6:$D$85,MATCH($M6078,'Class Rules'!$A$6:$A$85,0)))</f>
        <v>Passenger LDV</v>
      </c>
      <c r="O6078" s="1" t="str">
        <f t="array" ref="O6078">IF(SUMPRODUCT(MAX(ISNUMBER(SEARCH(Fuel_Rules!$A$6:$A$30,$E6078))*ISNUMBER(SEARCH(Fuel_Rules!$B$6:$B$30,$F6078))*(Fuel_Rules!$A$6:$A$30&lt;&gt;"")))&gt;0,"Plug-in hybrid",IF($G6078="Diesel","Diesel","Gasoline"))</f>
        <v>Gasoline</v>
      </c>
    </row>
    <row r="6079" spans="1:15" ht="15" customHeight="1" x14ac:dyDescent="0.25">
      <c r="A6079" s="1">
        <v>2022</v>
      </c>
      <c r="B6079" s="1" t="s">
        <v>7830</v>
      </c>
      <c r="C6079" s="1" t="s">
        <v>2211</v>
      </c>
      <c r="D6079" s="1" t="s">
        <v>8493</v>
      </c>
      <c r="E6079" s="1" t="s">
        <v>2137</v>
      </c>
      <c r="F6079" s="1" t="s">
        <v>2213</v>
      </c>
      <c r="G6079" s="1" t="s">
        <v>103</v>
      </c>
      <c r="H6079" s="1" t="s">
        <v>437</v>
      </c>
      <c r="I6079" s="1">
        <v>2</v>
      </c>
      <c r="J6079" s="1">
        <v>2023</v>
      </c>
      <c r="K6079" s="1">
        <v>195264</v>
      </c>
      <c r="L6079" s="1">
        <v>0</v>
      </c>
      <c r="M6079" s="1">
        <f t="array" ref="M6079">SUMPRODUCT(MAX(ISNUMBER(SEARCH('Class Rules'!$B$6:$B$85,$E6079))*ISNUMBER(SEARCH('Class Rules'!$C$6:$C$85,$F6079))*'Class Rules'!$A$6:$A$85))</f>
        <v>0</v>
      </c>
      <c r="N6079" s="1" t="str">
        <f t="array" ref="N6079">IF($M6079=0,'Class Rules'!$D$3,INDEX('Class Rules'!$D$6:$D$85,MATCH($M6079,'Class Rules'!$A$6:$A$85,0)))</f>
        <v>Passenger LDV</v>
      </c>
      <c r="O6079" s="1" t="str">
        <f t="array" ref="O6079">IF(SUMPRODUCT(MAX(ISNUMBER(SEARCH(Fuel_Rules!$A$6:$A$30,$E6079))*ISNUMBER(SEARCH(Fuel_Rules!$B$6:$B$30,$F6079))*(Fuel_Rules!$A$6:$A$30&lt;&gt;"")))&gt;0,"Plug-in hybrid",IF($G6079="Diesel","Diesel","Gasoline"))</f>
        <v>Gasoline</v>
      </c>
    </row>
    <row r="6080" spans="1:15" ht="15" customHeight="1" x14ac:dyDescent="0.25">
      <c r="A6080" s="1">
        <v>2022</v>
      </c>
      <c r="B6080" s="1" t="s">
        <v>7830</v>
      </c>
      <c r="C6080" s="1" t="s">
        <v>2214</v>
      </c>
      <c r="D6080" s="1" t="s">
        <v>8494</v>
      </c>
      <c r="E6080" s="1" t="s">
        <v>2137</v>
      </c>
      <c r="F6080" s="1" t="s">
        <v>2216</v>
      </c>
      <c r="G6080" s="1" t="s">
        <v>103</v>
      </c>
      <c r="H6080" s="1" t="s">
        <v>437</v>
      </c>
      <c r="I6080" s="1">
        <v>2</v>
      </c>
      <c r="J6080" s="1">
        <v>2023</v>
      </c>
      <c r="K6080" s="1">
        <v>178561</v>
      </c>
      <c r="L6080" s="1">
        <v>0</v>
      </c>
      <c r="M6080" s="1">
        <f t="array" ref="M6080">SUMPRODUCT(MAX(ISNUMBER(SEARCH('Class Rules'!$B$6:$B$85,$E6080))*ISNUMBER(SEARCH('Class Rules'!$C$6:$C$85,$F6080))*'Class Rules'!$A$6:$A$85))</f>
        <v>0</v>
      </c>
      <c r="N6080" s="1" t="str">
        <f t="array" ref="N6080">IF($M6080=0,'Class Rules'!$D$3,INDEX('Class Rules'!$D$6:$D$85,MATCH($M6080,'Class Rules'!$A$6:$A$85,0)))</f>
        <v>Passenger LDV</v>
      </c>
      <c r="O6080" s="1" t="str">
        <f t="array" ref="O6080">IF(SUMPRODUCT(MAX(ISNUMBER(SEARCH(Fuel_Rules!$A$6:$A$30,$E6080))*ISNUMBER(SEARCH(Fuel_Rules!$B$6:$B$30,$F6080))*(Fuel_Rules!$A$6:$A$30&lt;&gt;"")))&gt;0,"Plug-in hybrid",IF($G6080="Diesel","Diesel","Gasoline"))</f>
        <v>Gasoline</v>
      </c>
    </row>
    <row r="6081" spans="1:15" ht="15" customHeight="1" x14ac:dyDescent="0.25">
      <c r="A6081" s="1">
        <v>2022</v>
      </c>
      <c r="B6081" s="1" t="s">
        <v>7830</v>
      </c>
      <c r="C6081" s="1" t="s">
        <v>2217</v>
      </c>
      <c r="D6081" s="1" t="s">
        <v>8495</v>
      </c>
      <c r="E6081" s="1" t="s">
        <v>2137</v>
      </c>
      <c r="F6081" s="1" t="s">
        <v>2219</v>
      </c>
      <c r="G6081" s="1" t="s">
        <v>103</v>
      </c>
      <c r="H6081" s="1" t="s">
        <v>437</v>
      </c>
      <c r="I6081" s="1">
        <v>3</v>
      </c>
      <c r="J6081" s="1">
        <v>2023</v>
      </c>
      <c r="K6081" s="1">
        <v>292294</v>
      </c>
      <c r="L6081" s="1">
        <v>0</v>
      </c>
      <c r="M6081" s="1">
        <f t="array" ref="M6081">SUMPRODUCT(MAX(ISNUMBER(SEARCH('Class Rules'!$B$6:$B$85,$E6081))*ISNUMBER(SEARCH('Class Rules'!$C$6:$C$85,$F6081))*'Class Rules'!$A$6:$A$85))</f>
        <v>0</v>
      </c>
      <c r="N6081" s="1" t="str">
        <f t="array" ref="N6081">IF($M6081=0,'Class Rules'!$D$3,INDEX('Class Rules'!$D$6:$D$85,MATCH($M6081,'Class Rules'!$A$6:$A$85,0)))</f>
        <v>Passenger LDV</v>
      </c>
      <c r="O6081" s="1" t="str">
        <f t="array" ref="O6081">IF(SUMPRODUCT(MAX(ISNUMBER(SEARCH(Fuel_Rules!$A$6:$A$30,$E6081))*ISNUMBER(SEARCH(Fuel_Rules!$B$6:$B$30,$F6081))*(Fuel_Rules!$A$6:$A$30&lt;&gt;"")))&gt;0,"Plug-in hybrid",IF($G6081="Diesel","Diesel","Gasoline"))</f>
        <v>Gasoline</v>
      </c>
    </row>
    <row r="6082" spans="1:15" ht="15" customHeight="1" x14ac:dyDescent="0.25">
      <c r="A6082" s="1">
        <v>2022</v>
      </c>
      <c r="B6082" s="1" t="s">
        <v>7830</v>
      </c>
      <c r="C6082" s="1" t="s">
        <v>2251</v>
      </c>
      <c r="D6082" s="1" t="s">
        <v>8496</v>
      </c>
      <c r="E6082" s="1" t="s">
        <v>2222</v>
      </c>
      <c r="F6082" s="1" t="s">
        <v>2253</v>
      </c>
      <c r="G6082" s="1" t="s">
        <v>105</v>
      </c>
      <c r="H6082" s="1" t="s">
        <v>437</v>
      </c>
      <c r="I6082" s="1">
        <v>2.2999999999999998</v>
      </c>
      <c r="J6082" s="1">
        <v>2023</v>
      </c>
      <c r="K6082" s="1">
        <v>307334</v>
      </c>
      <c r="L6082" s="1">
        <v>0</v>
      </c>
      <c r="M6082" s="1">
        <f t="array" ref="M6082">SUMPRODUCT(MAX(ISNUMBER(SEARCH('Class Rules'!$B$6:$B$85,$E6082))*ISNUMBER(SEARCH('Class Rules'!$C$6:$C$85,$F6082))*'Class Rules'!$A$6:$A$85))</f>
        <v>17</v>
      </c>
      <c r="N6082" s="1" t="str">
        <f t="array" ref="N6082">IF($M6082=0,'Class Rules'!$D$3,INDEX('Class Rules'!$D$6:$D$85,MATCH($M6082,'Class Rules'!$A$6:$A$85,0)))</f>
        <v>Freight LDV</v>
      </c>
      <c r="O6082" s="1" t="str">
        <f t="array" ref="O6082">IF(SUMPRODUCT(MAX(ISNUMBER(SEARCH(Fuel_Rules!$A$6:$A$30,$E6082))*ISNUMBER(SEARCH(Fuel_Rules!$B$6:$B$30,$F6082))*(Fuel_Rules!$A$6:$A$30&lt;&gt;"")))&gt;0,"Plug-in hybrid",IF($G6082="Diesel","Diesel","Gasoline"))</f>
        <v>Diesel</v>
      </c>
    </row>
    <row r="6083" spans="1:15" ht="15" customHeight="1" x14ac:dyDescent="0.25">
      <c r="A6083" s="1">
        <v>2022</v>
      </c>
      <c r="B6083" s="1" t="s">
        <v>7830</v>
      </c>
      <c r="C6083" s="1" t="s">
        <v>2263</v>
      </c>
      <c r="D6083" s="1" t="s">
        <v>8497</v>
      </c>
      <c r="E6083" s="1" t="s">
        <v>2222</v>
      </c>
      <c r="F6083" s="1" t="s">
        <v>2265</v>
      </c>
      <c r="G6083" s="1" t="s">
        <v>105</v>
      </c>
      <c r="H6083" s="1" t="s">
        <v>437</v>
      </c>
      <c r="I6083" s="1">
        <v>2.2999999999999998</v>
      </c>
      <c r="J6083" s="1">
        <v>2023</v>
      </c>
      <c r="K6083" s="1">
        <v>278514</v>
      </c>
      <c r="L6083" s="1">
        <v>0</v>
      </c>
      <c r="M6083" s="1">
        <f t="array" ref="M6083">SUMPRODUCT(MAX(ISNUMBER(SEARCH('Class Rules'!$B$6:$B$85,$E6083))*ISNUMBER(SEARCH('Class Rules'!$C$6:$C$85,$F6083))*'Class Rules'!$A$6:$A$85))</f>
        <v>17</v>
      </c>
      <c r="N6083" s="1" t="str">
        <f t="array" ref="N6083">IF($M6083=0,'Class Rules'!$D$3,INDEX('Class Rules'!$D$6:$D$85,MATCH($M6083,'Class Rules'!$A$6:$A$85,0)))</f>
        <v>Freight LDV</v>
      </c>
      <c r="O6083" s="1" t="str">
        <f t="array" ref="O6083">IF(SUMPRODUCT(MAX(ISNUMBER(SEARCH(Fuel_Rules!$A$6:$A$30,$E6083))*ISNUMBER(SEARCH(Fuel_Rules!$B$6:$B$30,$F6083))*(Fuel_Rules!$A$6:$A$30&lt;&gt;"")))&gt;0,"Plug-in hybrid",IF($G6083="Diesel","Diesel","Gasoline"))</f>
        <v>Diesel</v>
      </c>
    </row>
    <row r="6084" spans="1:15" ht="15" customHeight="1" x14ac:dyDescent="0.25">
      <c r="A6084" s="1">
        <v>2022</v>
      </c>
      <c r="B6084" s="1" t="s">
        <v>7830</v>
      </c>
      <c r="C6084" s="1" t="s">
        <v>2266</v>
      </c>
      <c r="D6084" s="1" t="s">
        <v>8498</v>
      </c>
      <c r="E6084" s="1" t="s">
        <v>2222</v>
      </c>
      <c r="F6084" s="1" t="s">
        <v>2268</v>
      </c>
      <c r="G6084" s="1" t="s">
        <v>105</v>
      </c>
      <c r="H6084" s="1" t="s">
        <v>437</v>
      </c>
      <c r="I6084" s="1">
        <v>2.2999999999999998</v>
      </c>
      <c r="J6084" s="1">
        <v>2023</v>
      </c>
      <c r="K6084" s="1">
        <v>266980</v>
      </c>
      <c r="L6084" s="1">
        <v>0</v>
      </c>
      <c r="M6084" s="1">
        <f t="array" ref="M6084">SUMPRODUCT(MAX(ISNUMBER(SEARCH('Class Rules'!$B$6:$B$85,$E6084))*ISNUMBER(SEARCH('Class Rules'!$C$6:$C$85,$F6084))*'Class Rules'!$A$6:$A$85))</f>
        <v>17</v>
      </c>
      <c r="N6084" s="1" t="str">
        <f t="array" ref="N6084">IF($M6084=0,'Class Rules'!$D$3,INDEX('Class Rules'!$D$6:$D$85,MATCH($M6084,'Class Rules'!$A$6:$A$85,0)))</f>
        <v>Freight LDV</v>
      </c>
      <c r="O6084" s="1" t="str">
        <f t="array" ref="O6084">IF(SUMPRODUCT(MAX(ISNUMBER(SEARCH(Fuel_Rules!$A$6:$A$30,$E6084))*ISNUMBER(SEARCH(Fuel_Rules!$B$6:$B$30,$F6084))*(Fuel_Rules!$A$6:$A$30&lt;&gt;"")))&gt;0,"Plug-in hybrid",IF($G6084="Diesel","Diesel","Gasoline"))</f>
        <v>Diesel</v>
      </c>
    </row>
    <row r="6085" spans="1:15" ht="15" customHeight="1" x14ac:dyDescent="0.25">
      <c r="A6085" s="1">
        <v>2022</v>
      </c>
      <c r="B6085" s="1" t="s">
        <v>7830</v>
      </c>
      <c r="C6085" s="1" t="s">
        <v>2266</v>
      </c>
      <c r="D6085" s="1" t="s">
        <v>8499</v>
      </c>
      <c r="E6085" s="1" t="s">
        <v>2222</v>
      </c>
      <c r="F6085" s="1" t="s">
        <v>2268</v>
      </c>
      <c r="G6085" s="1" t="s">
        <v>105</v>
      </c>
      <c r="H6085" s="1" t="s">
        <v>437</v>
      </c>
      <c r="I6085" s="1">
        <v>2.2999999999999998</v>
      </c>
      <c r="J6085" s="1">
        <v>2023</v>
      </c>
      <c r="K6085" s="1">
        <v>256514</v>
      </c>
      <c r="L6085" s="1">
        <v>0</v>
      </c>
      <c r="M6085" s="1">
        <f t="array" ref="M6085">SUMPRODUCT(MAX(ISNUMBER(SEARCH('Class Rules'!$B$6:$B$85,$E6085))*ISNUMBER(SEARCH('Class Rules'!$C$6:$C$85,$F6085))*'Class Rules'!$A$6:$A$85))</f>
        <v>17</v>
      </c>
      <c r="N6085" s="1" t="str">
        <f t="array" ref="N6085">IF($M6085=0,'Class Rules'!$D$3,INDEX('Class Rules'!$D$6:$D$85,MATCH($M6085,'Class Rules'!$A$6:$A$85,0)))</f>
        <v>Freight LDV</v>
      </c>
      <c r="O6085" s="1" t="str">
        <f t="array" ref="O6085">IF(SUMPRODUCT(MAX(ISNUMBER(SEARCH(Fuel_Rules!$A$6:$A$30,$E6085))*ISNUMBER(SEARCH(Fuel_Rules!$B$6:$B$30,$F6085))*(Fuel_Rules!$A$6:$A$30&lt;&gt;"")))&gt;0,"Plug-in hybrid",IF($G6085="Diesel","Diesel","Gasoline"))</f>
        <v>Diesel</v>
      </c>
    </row>
    <row r="6086" spans="1:15" ht="15" customHeight="1" x14ac:dyDescent="0.25">
      <c r="A6086" s="1">
        <v>2022</v>
      </c>
      <c r="B6086" s="1" t="s">
        <v>7830</v>
      </c>
      <c r="C6086" s="1" t="s">
        <v>2269</v>
      </c>
      <c r="D6086" s="1" t="s">
        <v>8500</v>
      </c>
      <c r="E6086" s="1" t="s">
        <v>2222</v>
      </c>
      <c r="F6086" s="1" t="s">
        <v>2271</v>
      </c>
      <c r="G6086" s="1" t="s">
        <v>105</v>
      </c>
      <c r="H6086" s="1" t="s">
        <v>298</v>
      </c>
      <c r="I6086" s="1">
        <v>2.2999999999999998</v>
      </c>
      <c r="J6086" s="1">
        <v>2023</v>
      </c>
      <c r="K6086" s="1">
        <v>231165</v>
      </c>
      <c r="L6086" s="1">
        <v>0</v>
      </c>
      <c r="M6086" s="1">
        <f t="array" ref="M6086">SUMPRODUCT(MAX(ISNUMBER(SEARCH('Class Rules'!$B$6:$B$85,$E6086))*ISNUMBER(SEARCH('Class Rules'!$C$6:$C$85,$F6086))*'Class Rules'!$A$6:$A$85))</f>
        <v>17</v>
      </c>
      <c r="N6086" s="1" t="str">
        <f t="array" ref="N6086">IF($M6086=0,'Class Rules'!$D$3,INDEX('Class Rules'!$D$6:$D$85,MATCH($M6086,'Class Rules'!$A$6:$A$85,0)))</f>
        <v>Freight LDV</v>
      </c>
      <c r="O6086" s="1" t="str">
        <f t="array" ref="O6086">IF(SUMPRODUCT(MAX(ISNUMBER(SEARCH(Fuel_Rules!$A$6:$A$30,$E6086))*ISNUMBER(SEARCH(Fuel_Rules!$B$6:$B$30,$F6086))*(Fuel_Rules!$A$6:$A$30&lt;&gt;"")))&gt;0,"Plug-in hybrid",IF($G6086="Diesel","Diesel","Gasoline"))</f>
        <v>Diesel</v>
      </c>
    </row>
    <row r="6087" spans="1:15" ht="15" customHeight="1" x14ac:dyDescent="0.25">
      <c r="A6087" s="1">
        <v>2022</v>
      </c>
      <c r="B6087" s="1" t="s">
        <v>7830</v>
      </c>
      <c r="C6087" s="1" t="s">
        <v>2269</v>
      </c>
      <c r="D6087" s="1" t="s">
        <v>8501</v>
      </c>
      <c r="E6087" s="1" t="s">
        <v>2222</v>
      </c>
      <c r="F6087" s="1" t="s">
        <v>2271</v>
      </c>
      <c r="G6087" s="1" t="s">
        <v>105</v>
      </c>
      <c r="H6087" s="1" t="s">
        <v>298</v>
      </c>
      <c r="I6087" s="1">
        <v>2.2999999999999998</v>
      </c>
      <c r="J6087" s="1">
        <v>2023</v>
      </c>
      <c r="K6087" s="1">
        <v>219144</v>
      </c>
      <c r="L6087" s="1">
        <v>0</v>
      </c>
      <c r="M6087" s="1">
        <f t="array" ref="M6087">SUMPRODUCT(MAX(ISNUMBER(SEARCH('Class Rules'!$B$6:$B$85,$E6087))*ISNUMBER(SEARCH('Class Rules'!$C$6:$C$85,$F6087))*'Class Rules'!$A$6:$A$85))</f>
        <v>17</v>
      </c>
      <c r="N6087" s="1" t="str">
        <f t="array" ref="N6087">IF($M6087=0,'Class Rules'!$D$3,INDEX('Class Rules'!$D$6:$D$85,MATCH($M6087,'Class Rules'!$A$6:$A$85,0)))</f>
        <v>Freight LDV</v>
      </c>
      <c r="O6087" s="1" t="str">
        <f t="array" ref="O6087">IF(SUMPRODUCT(MAX(ISNUMBER(SEARCH(Fuel_Rules!$A$6:$A$30,$E6087))*ISNUMBER(SEARCH(Fuel_Rules!$B$6:$B$30,$F6087))*(Fuel_Rules!$A$6:$A$30&lt;&gt;"")))&gt;0,"Plug-in hybrid",IF($G6087="Diesel","Diesel","Gasoline"))</f>
        <v>Diesel</v>
      </c>
    </row>
    <row r="6088" spans="1:15" ht="15" customHeight="1" x14ac:dyDescent="0.25">
      <c r="A6088" s="1">
        <v>2022</v>
      </c>
      <c r="B6088" s="1" t="s">
        <v>7830</v>
      </c>
      <c r="C6088" s="1" t="s">
        <v>2293</v>
      </c>
      <c r="D6088" s="1" t="s">
        <v>8502</v>
      </c>
      <c r="E6088" s="1" t="s">
        <v>2222</v>
      </c>
      <c r="F6088" s="1" t="s">
        <v>2295</v>
      </c>
      <c r="G6088" s="1" t="s">
        <v>103</v>
      </c>
      <c r="H6088" s="1" t="s">
        <v>437</v>
      </c>
      <c r="I6088" s="1">
        <v>1.6</v>
      </c>
      <c r="J6088" s="1">
        <v>2023</v>
      </c>
      <c r="K6088" s="1">
        <v>125132</v>
      </c>
      <c r="L6088" s="1">
        <v>0</v>
      </c>
      <c r="M6088" s="1">
        <f t="array" ref="M6088">SUMPRODUCT(MAX(ISNUMBER(SEARCH('Class Rules'!$B$6:$B$85,$E6088))*ISNUMBER(SEARCH('Class Rules'!$C$6:$C$85,$F6088))*'Class Rules'!$A$6:$A$85))</f>
        <v>0</v>
      </c>
      <c r="N6088" s="1" t="str">
        <f t="array" ref="N6088">IF($M6088=0,'Class Rules'!$D$3,INDEX('Class Rules'!$D$6:$D$85,MATCH($M6088,'Class Rules'!$A$6:$A$85,0)))</f>
        <v>Passenger LDV</v>
      </c>
      <c r="O6088" s="1" t="str">
        <f t="array" ref="O6088">IF(SUMPRODUCT(MAX(ISNUMBER(SEARCH(Fuel_Rules!$A$6:$A$30,$E6088))*ISNUMBER(SEARCH(Fuel_Rules!$B$6:$B$30,$F6088))*(Fuel_Rules!$A$6:$A$30&lt;&gt;"")))&gt;0,"Plug-in hybrid",IF($G6088="Diesel","Diesel","Gasoline"))</f>
        <v>Gasoline</v>
      </c>
    </row>
    <row r="6089" spans="1:15" ht="15" customHeight="1" x14ac:dyDescent="0.25">
      <c r="A6089" s="1">
        <v>2022</v>
      </c>
      <c r="B6089" s="1" t="s">
        <v>7830</v>
      </c>
      <c r="C6089" s="1" t="s">
        <v>2296</v>
      </c>
      <c r="D6089" s="1" t="s">
        <v>8503</v>
      </c>
      <c r="E6089" s="1" t="s">
        <v>2222</v>
      </c>
      <c r="F6089" s="1" t="s">
        <v>2298</v>
      </c>
      <c r="G6089" s="1" t="s">
        <v>103</v>
      </c>
      <c r="H6089" s="1" t="s">
        <v>437</v>
      </c>
      <c r="I6089" s="1">
        <v>1.6</v>
      </c>
      <c r="J6089" s="1">
        <v>2023</v>
      </c>
      <c r="K6089" s="1">
        <v>112630</v>
      </c>
      <c r="L6089" s="1">
        <v>0</v>
      </c>
      <c r="M6089" s="1">
        <f t="array" ref="M6089">SUMPRODUCT(MAX(ISNUMBER(SEARCH('Class Rules'!$B$6:$B$85,$E6089))*ISNUMBER(SEARCH('Class Rules'!$C$6:$C$85,$F6089))*'Class Rules'!$A$6:$A$85))</f>
        <v>0</v>
      </c>
      <c r="N6089" s="1" t="str">
        <f t="array" ref="N6089">IF($M6089=0,'Class Rules'!$D$3,INDEX('Class Rules'!$D$6:$D$85,MATCH($M6089,'Class Rules'!$A$6:$A$85,0)))</f>
        <v>Passenger LDV</v>
      </c>
      <c r="O6089" s="1" t="str">
        <f t="array" ref="O6089">IF(SUMPRODUCT(MAX(ISNUMBER(SEARCH(Fuel_Rules!$A$6:$A$30,$E6089))*ISNUMBER(SEARCH(Fuel_Rules!$B$6:$B$30,$F6089))*(Fuel_Rules!$A$6:$A$30&lt;&gt;"")))&gt;0,"Plug-in hybrid",IF($G6089="Diesel","Diesel","Gasoline"))</f>
        <v>Gasoline</v>
      </c>
    </row>
    <row r="6090" spans="1:15" ht="15" customHeight="1" x14ac:dyDescent="0.25">
      <c r="A6090" s="1">
        <v>2022</v>
      </c>
      <c r="B6090" s="1" t="s">
        <v>7830</v>
      </c>
      <c r="C6090" s="1" t="s">
        <v>2299</v>
      </c>
      <c r="D6090" s="1" t="s">
        <v>8504</v>
      </c>
      <c r="E6090" s="1" t="s">
        <v>2222</v>
      </c>
      <c r="F6090" s="1" t="s">
        <v>2301</v>
      </c>
      <c r="G6090" s="1" t="s">
        <v>103</v>
      </c>
      <c r="H6090" s="1" t="s">
        <v>437</v>
      </c>
      <c r="I6090" s="1">
        <v>1.6</v>
      </c>
      <c r="J6090" s="1">
        <v>2023</v>
      </c>
      <c r="K6090" s="1">
        <v>104774</v>
      </c>
      <c r="L6090" s="1">
        <v>0</v>
      </c>
      <c r="M6090" s="1">
        <f t="array" ref="M6090">SUMPRODUCT(MAX(ISNUMBER(SEARCH('Class Rules'!$B$6:$B$85,$E6090))*ISNUMBER(SEARCH('Class Rules'!$C$6:$C$85,$F6090))*'Class Rules'!$A$6:$A$85))</f>
        <v>0</v>
      </c>
      <c r="N6090" s="1" t="str">
        <f t="array" ref="N6090">IF($M6090=0,'Class Rules'!$D$3,INDEX('Class Rules'!$D$6:$D$85,MATCH($M6090,'Class Rules'!$A$6:$A$85,0)))</f>
        <v>Passenger LDV</v>
      </c>
      <c r="O6090" s="1" t="str">
        <f t="array" ref="O6090">IF(SUMPRODUCT(MAX(ISNUMBER(SEARCH(Fuel_Rules!$A$6:$A$30,$E6090))*ISNUMBER(SEARCH(Fuel_Rules!$B$6:$B$30,$F6090))*(Fuel_Rules!$A$6:$A$30&lt;&gt;"")))&gt;0,"Plug-in hybrid",IF($G6090="Diesel","Diesel","Gasoline"))</f>
        <v>Gasoline</v>
      </c>
    </row>
    <row r="6091" spans="1:15" ht="15" customHeight="1" x14ac:dyDescent="0.25">
      <c r="A6091" s="1">
        <v>2022</v>
      </c>
      <c r="B6091" s="1" t="s">
        <v>7830</v>
      </c>
      <c r="C6091" s="1" t="s">
        <v>2302</v>
      </c>
      <c r="D6091" s="1" t="s">
        <v>8505</v>
      </c>
      <c r="E6091" s="1" t="s">
        <v>2222</v>
      </c>
      <c r="F6091" s="1" t="s">
        <v>2304</v>
      </c>
      <c r="G6091" s="1" t="s">
        <v>103</v>
      </c>
      <c r="H6091" s="1" t="s">
        <v>298</v>
      </c>
      <c r="I6091" s="1">
        <v>1.6</v>
      </c>
      <c r="J6091" s="1">
        <v>2023</v>
      </c>
      <c r="K6091" s="1">
        <v>96858</v>
      </c>
      <c r="L6091" s="1">
        <v>0</v>
      </c>
      <c r="M6091" s="1">
        <f t="array" ref="M6091">SUMPRODUCT(MAX(ISNUMBER(SEARCH('Class Rules'!$B$6:$B$85,$E6091))*ISNUMBER(SEARCH('Class Rules'!$C$6:$C$85,$F6091))*'Class Rules'!$A$6:$A$85))</f>
        <v>0</v>
      </c>
      <c r="N6091" s="1" t="str">
        <f t="array" ref="N6091">IF($M6091=0,'Class Rules'!$D$3,INDEX('Class Rules'!$D$6:$D$85,MATCH($M6091,'Class Rules'!$A$6:$A$85,0)))</f>
        <v>Passenger LDV</v>
      </c>
      <c r="O6091" s="1" t="str">
        <f t="array" ref="O6091">IF(SUMPRODUCT(MAX(ISNUMBER(SEARCH(Fuel_Rules!$A$6:$A$30,$E6091))*ISNUMBER(SEARCH(Fuel_Rules!$B$6:$B$30,$F6091))*(Fuel_Rules!$A$6:$A$30&lt;&gt;"")))&gt;0,"Plug-in hybrid",IF($G6091="Diesel","Diesel","Gasoline"))</f>
        <v>Gasoline</v>
      </c>
    </row>
    <row r="6092" spans="1:15" ht="15" customHeight="1" x14ac:dyDescent="0.25">
      <c r="A6092" s="1">
        <v>2022</v>
      </c>
      <c r="B6092" s="1" t="s">
        <v>7830</v>
      </c>
      <c r="C6092" s="1" t="s">
        <v>2305</v>
      </c>
      <c r="D6092" s="1" t="s">
        <v>8506</v>
      </c>
      <c r="E6092" s="1" t="s">
        <v>2222</v>
      </c>
      <c r="F6092" s="1" t="s">
        <v>2307</v>
      </c>
      <c r="G6092" s="1" t="s">
        <v>103</v>
      </c>
      <c r="H6092" s="1" t="s">
        <v>437</v>
      </c>
      <c r="I6092" s="1">
        <v>1.6</v>
      </c>
      <c r="J6092" s="1">
        <v>2023</v>
      </c>
      <c r="K6092" s="1">
        <v>121574</v>
      </c>
      <c r="L6092" s="1">
        <v>0</v>
      </c>
      <c r="M6092" s="1">
        <f t="array" ref="M6092">SUMPRODUCT(MAX(ISNUMBER(SEARCH('Class Rules'!$B$6:$B$85,$E6092))*ISNUMBER(SEARCH('Class Rules'!$C$6:$C$85,$F6092))*'Class Rules'!$A$6:$A$85))</f>
        <v>0</v>
      </c>
      <c r="N6092" s="1" t="str">
        <f t="array" ref="N6092">IF($M6092=0,'Class Rules'!$D$3,INDEX('Class Rules'!$D$6:$D$85,MATCH($M6092,'Class Rules'!$A$6:$A$85,0)))</f>
        <v>Passenger LDV</v>
      </c>
      <c r="O6092" s="1" t="str">
        <f t="array" ref="O6092">IF(SUMPRODUCT(MAX(ISNUMBER(SEARCH(Fuel_Rules!$A$6:$A$30,$E6092))*ISNUMBER(SEARCH(Fuel_Rules!$B$6:$B$30,$F6092))*(Fuel_Rules!$A$6:$A$30&lt;&gt;"")))&gt;0,"Plug-in hybrid",IF($G6092="Diesel","Diesel","Gasoline"))</f>
        <v>Gasoline</v>
      </c>
    </row>
    <row r="6093" spans="1:15" ht="15" customHeight="1" x14ac:dyDescent="0.25">
      <c r="A6093" s="1">
        <v>2022</v>
      </c>
      <c r="B6093" s="1" t="s">
        <v>7830</v>
      </c>
      <c r="C6093" s="1" t="s">
        <v>2308</v>
      </c>
      <c r="D6093" s="1" t="s">
        <v>8507</v>
      </c>
      <c r="E6093" s="1" t="s">
        <v>2222</v>
      </c>
      <c r="F6093" s="1" t="s">
        <v>2310</v>
      </c>
      <c r="G6093" s="1" t="s">
        <v>103</v>
      </c>
      <c r="H6093" s="1" t="s">
        <v>298</v>
      </c>
      <c r="I6093" s="1">
        <v>1.6</v>
      </c>
      <c r="J6093" s="1">
        <v>2023</v>
      </c>
      <c r="K6093" s="1">
        <v>112595</v>
      </c>
      <c r="L6093" s="1">
        <v>0</v>
      </c>
      <c r="M6093" s="1">
        <f t="array" ref="M6093">SUMPRODUCT(MAX(ISNUMBER(SEARCH('Class Rules'!$B$6:$B$85,$E6093))*ISNUMBER(SEARCH('Class Rules'!$C$6:$C$85,$F6093))*'Class Rules'!$A$6:$A$85))</f>
        <v>0</v>
      </c>
      <c r="N6093" s="1" t="str">
        <f t="array" ref="N6093">IF($M6093=0,'Class Rules'!$D$3,INDEX('Class Rules'!$D$6:$D$85,MATCH($M6093,'Class Rules'!$A$6:$A$85,0)))</f>
        <v>Passenger LDV</v>
      </c>
      <c r="O6093" s="1" t="str">
        <f t="array" ref="O6093">IF(SUMPRODUCT(MAX(ISNUMBER(SEARCH(Fuel_Rules!$A$6:$A$30,$E6093))*ISNUMBER(SEARCH(Fuel_Rules!$B$6:$B$30,$F6093))*(Fuel_Rules!$A$6:$A$30&lt;&gt;"")))&gt;0,"Plug-in hybrid",IF($G6093="Diesel","Diesel","Gasoline"))</f>
        <v>Gasoline</v>
      </c>
    </row>
    <row r="6094" spans="1:15" ht="15" customHeight="1" x14ac:dyDescent="0.25">
      <c r="A6094" s="1">
        <v>2022</v>
      </c>
      <c r="B6094" s="1" t="s">
        <v>7830</v>
      </c>
      <c r="C6094" s="1" t="s">
        <v>2311</v>
      </c>
      <c r="D6094" s="1" t="s">
        <v>8508</v>
      </c>
      <c r="E6094" s="1" t="s">
        <v>2222</v>
      </c>
      <c r="F6094" s="1" t="s">
        <v>2313</v>
      </c>
      <c r="G6094" s="1" t="s">
        <v>103</v>
      </c>
      <c r="H6094" s="1" t="s">
        <v>437</v>
      </c>
      <c r="I6094" s="1">
        <v>1.6</v>
      </c>
      <c r="J6094" s="1">
        <v>2023</v>
      </c>
      <c r="K6094" s="1">
        <v>131297</v>
      </c>
      <c r="L6094" s="1">
        <v>0</v>
      </c>
      <c r="M6094" s="1">
        <f t="array" ref="M6094">SUMPRODUCT(MAX(ISNUMBER(SEARCH('Class Rules'!$B$6:$B$85,$E6094))*ISNUMBER(SEARCH('Class Rules'!$C$6:$C$85,$F6094))*'Class Rules'!$A$6:$A$85))</f>
        <v>0</v>
      </c>
      <c r="N6094" s="1" t="str">
        <f t="array" ref="N6094">IF($M6094=0,'Class Rules'!$D$3,INDEX('Class Rules'!$D$6:$D$85,MATCH($M6094,'Class Rules'!$A$6:$A$85,0)))</f>
        <v>Passenger LDV</v>
      </c>
      <c r="O6094" s="1" t="str">
        <f t="array" ref="O6094">IF(SUMPRODUCT(MAX(ISNUMBER(SEARCH(Fuel_Rules!$A$6:$A$30,$E6094))*ISNUMBER(SEARCH(Fuel_Rules!$B$6:$B$30,$F6094))*(Fuel_Rules!$A$6:$A$30&lt;&gt;"")))&gt;0,"Plug-in hybrid",IF($G6094="Diesel","Diesel","Gasoline"))</f>
        <v>Gasoline</v>
      </c>
    </row>
    <row r="6095" spans="1:15" ht="15" customHeight="1" x14ac:dyDescent="0.25">
      <c r="A6095" s="1">
        <v>2022</v>
      </c>
      <c r="B6095" s="1" t="s">
        <v>7830</v>
      </c>
      <c r="C6095" s="1" t="s">
        <v>2314</v>
      </c>
      <c r="D6095" s="1" t="s">
        <v>8509</v>
      </c>
      <c r="E6095" s="1" t="s">
        <v>2222</v>
      </c>
      <c r="F6095" s="1" t="s">
        <v>2316</v>
      </c>
      <c r="G6095" s="1" t="s">
        <v>103</v>
      </c>
      <c r="H6095" s="1" t="s">
        <v>437</v>
      </c>
      <c r="I6095" s="1">
        <v>1.6</v>
      </c>
      <c r="J6095" s="1">
        <v>2023</v>
      </c>
      <c r="K6095" s="1">
        <v>144276</v>
      </c>
      <c r="L6095" s="1">
        <v>0</v>
      </c>
      <c r="M6095" s="1">
        <f t="array" ref="M6095">SUMPRODUCT(MAX(ISNUMBER(SEARCH('Class Rules'!$B$6:$B$85,$E6095))*ISNUMBER(SEARCH('Class Rules'!$C$6:$C$85,$F6095))*'Class Rules'!$A$6:$A$85))</f>
        <v>0</v>
      </c>
      <c r="N6095" s="1" t="str">
        <f t="array" ref="N6095">IF($M6095=0,'Class Rules'!$D$3,INDEX('Class Rules'!$D$6:$D$85,MATCH($M6095,'Class Rules'!$A$6:$A$85,0)))</f>
        <v>Passenger LDV</v>
      </c>
      <c r="O6095" s="1" t="str">
        <f t="array" ref="O6095">IF(SUMPRODUCT(MAX(ISNUMBER(SEARCH(Fuel_Rules!$A$6:$A$30,$E6095))*ISNUMBER(SEARCH(Fuel_Rules!$B$6:$B$30,$F6095))*(Fuel_Rules!$A$6:$A$30&lt;&gt;"")))&gt;0,"Plug-in hybrid",IF($G6095="Diesel","Diesel","Gasoline"))</f>
        <v>Gasoline</v>
      </c>
    </row>
    <row r="6096" spans="1:15" ht="15" customHeight="1" x14ac:dyDescent="0.25">
      <c r="A6096" s="1">
        <v>2022</v>
      </c>
      <c r="B6096" s="1" t="s">
        <v>7830</v>
      </c>
      <c r="C6096" s="1" t="s">
        <v>2317</v>
      </c>
      <c r="D6096" s="1" t="s">
        <v>8510</v>
      </c>
      <c r="E6096" s="1" t="s">
        <v>2222</v>
      </c>
      <c r="F6096" s="1" t="s">
        <v>2319</v>
      </c>
      <c r="G6096" s="1" t="s">
        <v>103</v>
      </c>
      <c r="H6096" s="1" t="s">
        <v>437</v>
      </c>
      <c r="I6096" s="1">
        <v>1.6</v>
      </c>
      <c r="J6096" s="1">
        <v>2023</v>
      </c>
      <c r="K6096" s="1">
        <v>134902</v>
      </c>
      <c r="L6096" s="1">
        <v>0</v>
      </c>
      <c r="M6096" s="1">
        <f t="array" ref="M6096">SUMPRODUCT(MAX(ISNUMBER(SEARCH('Class Rules'!$B$6:$B$85,$E6096))*ISNUMBER(SEARCH('Class Rules'!$C$6:$C$85,$F6096))*'Class Rules'!$A$6:$A$85))</f>
        <v>0</v>
      </c>
      <c r="N6096" s="1" t="str">
        <f t="array" ref="N6096">IF($M6096=0,'Class Rules'!$D$3,INDEX('Class Rules'!$D$6:$D$85,MATCH($M6096,'Class Rules'!$A$6:$A$85,0)))</f>
        <v>Passenger LDV</v>
      </c>
      <c r="O6096" s="1" t="str">
        <f t="array" ref="O6096">IF(SUMPRODUCT(MAX(ISNUMBER(SEARCH(Fuel_Rules!$A$6:$A$30,$E6096))*ISNUMBER(SEARCH(Fuel_Rules!$B$6:$B$30,$F6096))*(Fuel_Rules!$A$6:$A$30&lt;&gt;"")))&gt;0,"Plug-in hybrid",IF($G6096="Diesel","Diesel","Gasoline"))</f>
        <v>Gasoline</v>
      </c>
    </row>
    <row r="6097" spans="1:15" ht="15" customHeight="1" x14ac:dyDescent="0.25">
      <c r="A6097" s="1">
        <v>2022</v>
      </c>
      <c r="B6097" s="1" t="s">
        <v>7830</v>
      </c>
      <c r="C6097" s="1" t="s">
        <v>2320</v>
      </c>
      <c r="D6097" s="1" t="s">
        <v>8511</v>
      </c>
      <c r="E6097" s="1" t="s">
        <v>2222</v>
      </c>
      <c r="F6097" s="1" t="s">
        <v>2322</v>
      </c>
      <c r="G6097" s="1" t="s">
        <v>105</v>
      </c>
      <c r="H6097" s="1" t="s">
        <v>437</v>
      </c>
      <c r="I6097" s="1">
        <v>2.2999999999999998</v>
      </c>
      <c r="J6097" s="1">
        <v>2023</v>
      </c>
      <c r="K6097" s="1">
        <v>279069</v>
      </c>
      <c r="L6097" s="1">
        <v>0</v>
      </c>
      <c r="M6097" s="1">
        <f t="array" ref="M6097">SUMPRODUCT(MAX(ISNUMBER(SEARCH('Class Rules'!$B$6:$B$85,$E6097))*ISNUMBER(SEARCH('Class Rules'!$C$6:$C$85,$F6097))*'Class Rules'!$A$6:$A$85))</f>
        <v>17</v>
      </c>
      <c r="N6097" s="1" t="str">
        <f t="array" ref="N6097">IF($M6097=0,'Class Rules'!$D$3,INDEX('Class Rules'!$D$6:$D$85,MATCH($M6097,'Class Rules'!$A$6:$A$85,0)))</f>
        <v>Freight LDV</v>
      </c>
      <c r="O6097" s="1" t="str">
        <f t="array" ref="O6097">IF(SUMPRODUCT(MAX(ISNUMBER(SEARCH(Fuel_Rules!$A$6:$A$30,$E6097))*ISNUMBER(SEARCH(Fuel_Rules!$B$6:$B$30,$F6097))*(Fuel_Rules!$A$6:$A$30&lt;&gt;"")))&gt;0,"Plug-in hybrid",IF($G6097="Diesel","Diesel","Gasoline"))</f>
        <v>Diesel</v>
      </c>
    </row>
    <row r="6098" spans="1:15" ht="15" customHeight="1" x14ac:dyDescent="0.25">
      <c r="A6098" s="1">
        <v>2022</v>
      </c>
      <c r="B6098" s="1" t="s">
        <v>7830</v>
      </c>
      <c r="C6098" s="1" t="s">
        <v>6626</v>
      </c>
      <c r="D6098" s="1" t="s">
        <v>8512</v>
      </c>
      <c r="E6098" s="1" t="s">
        <v>2222</v>
      </c>
      <c r="F6098" s="1" t="s">
        <v>6628</v>
      </c>
      <c r="G6098" s="1" t="s">
        <v>105</v>
      </c>
      <c r="H6098" s="1" t="s">
        <v>437</v>
      </c>
      <c r="I6098" s="1">
        <v>2.2999999999999998</v>
      </c>
      <c r="J6098" s="1">
        <v>2023</v>
      </c>
      <c r="K6098" s="1">
        <v>315084</v>
      </c>
      <c r="L6098" s="1">
        <v>0</v>
      </c>
      <c r="M6098" s="1">
        <f t="array" ref="M6098">SUMPRODUCT(MAX(ISNUMBER(SEARCH('Class Rules'!$B$6:$B$85,$E6098))*ISNUMBER(SEARCH('Class Rules'!$C$6:$C$85,$F6098))*'Class Rules'!$A$6:$A$85))</f>
        <v>17</v>
      </c>
      <c r="N6098" s="1" t="str">
        <f t="array" ref="N6098">IF($M6098=0,'Class Rules'!$D$3,INDEX('Class Rules'!$D$6:$D$85,MATCH($M6098,'Class Rules'!$A$6:$A$85,0)))</f>
        <v>Freight LDV</v>
      </c>
      <c r="O6098" s="1" t="str">
        <f t="array" ref="O6098">IF(SUMPRODUCT(MAX(ISNUMBER(SEARCH(Fuel_Rules!$A$6:$A$30,$E6098))*ISNUMBER(SEARCH(Fuel_Rules!$B$6:$B$30,$F6098))*(Fuel_Rules!$A$6:$A$30&lt;&gt;"")))&gt;0,"Plug-in hybrid",IF($G6098="Diesel","Diesel","Gasoline"))</f>
        <v>Diesel</v>
      </c>
    </row>
    <row r="6099" spans="1:15" ht="15" customHeight="1" x14ac:dyDescent="0.25">
      <c r="A6099" s="1">
        <v>2022</v>
      </c>
      <c r="B6099" s="1" t="s">
        <v>7830</v>
      </c>
      <c r="C6099" s="1" t="s">
        <v>6626</v>
      </c>
      <c r="D6099" s="1" t="s">
        <v>8513</v>
      </c>
      <c r="E6099" s="1" t="s">
        <v>2222</v>
      </c>
      <c r="F6099" s="1" t="s">
        <v>6628</v>
      </c>
      <c r="G6099" s="1" t="s">
        <v>105</v>
      </c>
      <c r="H6099" s="1" t="s">
        <v>437</v>
      </c>
      <c r="I6099" s="1">
        <v>2.2999999999999998</v>
      </c>
      <c r="J6099" s="1">
        <v>2023</v>
      </c>
      <c r="K6099" s="1">
        <v>303450</v>
      </c>
      <c r="L6099" s="1">
        <v>0</v>
      </c>
      <c r="M6099" s="1">
        <f t="array" ref="M6099">SUMPRODUCT(MAX(ISNUMBER(SEARCH('Class Rules'!$B$6:$B$85,$E6099))*ISNUMBER(SEARCH('Class Rules'!$C$6:$C$85,$F6099))*'Class Rules'!$A$6:$A$85))</f>
        <v>17</v>
      </c>
      <c r="N6099" s="1" t="str">
        <f t="array" ref="N6099">IF($M6099=0,'Class Rules'!$D$3,INDEX('Class Rules'!$D$6:$D$85,MATCH($M6099,'Class Rules'!$A$6:$A$85,0)))</f>
        <v>Freight LDV</v>
      </c>
      <c r="O6099" s="1" t="str">
        <f t="array" ref="O6099">IF(SUMPRODUCT(MAX(ISNUMBER(SEARCH(Fuel_Rules!$A$6:$A$30,$E6099))*ISNUMBER(SEARCH(Fuel_Rules!$B$6:$B$30,$F6099))*(Fuel_Rules!$A$6:$A$30&lt;&gt;"")))&gt;0,"Plug-in hybrid",IF($G6099="Diesel","Diesel","Gasoline"))</f>
        <v>Diesel</v>
      </c>
    </row>
    <row r="6100" spans="1:15" ht="15" customHeight="1" x14ac:dyDescent="0.25">
      <c r="A6100" s="1">
        <v>2022</v>
      </c>
      <c r="B6100" s="1" t="s">
        <v>7830</v>
      </c>
      <c r="C6100" s="1" t="s">
        <v>7553</v>
      </c>
      <c r="D6100" s="1" t="s">
        <v>8514</v>
      </c>
      <c r="E6100" s="1" t="s">
        <v>2222</v>
      </c>
      <c r="F6100" s="1" t="s">
        <v>7555</v>
      </c>
      <c r="G6100" s="1" t="s">
        <v>105</v>
      </c>
      <c r="H6100" s="1" t="s">
        <v>437</v>
      </c>
      <c r="I6100" s="1">
        <v>2.2999999999999998</v>
      </c>
      <c r="J6100" s="1">
        <v>2023</v>
      </c>
      <c r="K6100" s="1">
        <v>315027</v>
      </c>
      <c r="L6100" s="1">
        <v>0</v>
      </c>
      <c r="M6100" s="1">
        <f t="array" ref="M6100">SUMPRODUCT(MAX(ISNUMBER(SEARCH('Class Rules'!$B$6:$B$85,$E6100))*ISNUMBER(SEARCH('Class Rules'!$C$6:$C$85,$F6100))*'Class Rules'!$A$6:$A$85))</f>
        <v>17</v>
      </c>
      <c r="N6100" s="1" t="str">
        <f t="array" ref="N6100">IF($M6100=0,'Class Rules'!$D$3,INDEX('Class Rules'!$D$6:$D$85,MATCH($M6100,'Class Rules'!$A$6:$A$85,0)))</f>
        <v>Freight LDV</v>
      </c>
      <c r="O6100" s="1" t="str">
        <f t="array" ref="O6100">IF(SUMPRODUCT(MAX(ISNUMBER(SEARCH(Fuel_Rules!$A$6:$A$30,$E6100))*ISNUMBER(SEARCH(Fuel_Rules!$B$6:$B$30,$F6100))*(Fuel_Rules!$A$6:$A$30&lt;&gt;"")))&gt;0,"Plug-in hybrid",IF($G6100="Diesel","Diesel","Gasoline"))</f>
        <v>Diesel</v>
      </c>
    </row>
    <row r="6101" spans="1:15" ht="15" customHeight="1" x14ac:dyDescent="0.25">
      <c r="A6101" s="1">
        <v>2022</v>
      </c>
      <c r="B6101" s="1" t="s">
        <v>7830</v>
      </c>
      <c r="C6101" s="1" t="s">
        <v>7553</v>
      </c>
      <c r="D6101" s="1" t="s">
        <v>8515</v>
      </c>
      <c r="E6101" s="1" t="s">
        <v>2222</v>
      </c>
      <c r="F6101" s="1" t="s">
        <v>7555</v>
      </c>
      <c r="G6101" s="1" t="s">
        <v>105</v>
      </c>
      <c r="H6101" s="1" t="s">
        <v>437</v>
      </c>
      <c r="I6101" s="1">
        <v>2.2999999999999998</v>
      </c>
      <c r="J6101" s="1">
        <v>2023</v>
      </c>
      <c r="K6101" s="1">
        <v>303295</v>
      </c>
      <c r="L6101" s="1">
        <v>0</v>
      </c>
      <c r="M6101" s="1">
        <f t="array" ref="M6101">SUMPRODUCT(MAX(ISNUMBER(SEARCH('Class Rules'!$B$6:$B$85,$E6101))*ISNUMBER(SEARCH('Class Rules'!$C$6:$C$85,$F6101))*'Class Rules'!$A$6:$A$85))</f>
        <v>17</v>
      </c>
      <c r="N6101" s="1" t="str">
        <f t="array" ref="N6101">IF($M6101=0,'Class Rules'!$D$3,INDEX('Class Rules'!$D$6:$D$85,MATCH($M6101,'Class Rules'!$A$6:$A$85,0)))</f>
        <v>Freight LDV</v>
      </c>
      <c r="O6101" s="1" t="str">
        <f t="array" ref="O6101">IF(SUMPRODUCT(MAX(ISNUMBER(SEARCH(Fuel_Rules!$A$6:$A$30,$E6101))*ISNUMBER(SEARCH(Fuel_Rules!$B$6:$B$30,$F6101))*(Fuel_Rules!$A$6:$A$30&lt;&gt;"")))&gt;0,"Plug-in hybrid",IF($G6101="Diesel","Diesel","Gasoline"))</f>
        <v>Diesel</v>
      </c>
    </row>
    <row r="6102" spans="1:15" ht="15" customHeight="1" x14ac:dyDescent="0.25">
      <c r="A6102" s="1">
        <v>2022</v>
      </c>
      <c r="B6102" s="1" t="s">
        <v>7830</v>
      </c>
      <c r="C6102" s="1" t="s">
        <v>2323</v>
      </c>
      <c r="D6102" s="1" t="s">
        <v>8516</v>
      </c>
      <c r="E6102" s="1" t="s">
        <v>2325</v>
      </c>
      <c r="F6102" s="1" t="s">
        <v>2326</v>
      </c>
      <c r="G6102" s="1" t="s">
        <v>103</v>
      </c>
      <c r="H6102" s="1" t="s">
        <v>298</v>
      </c>
      <c r="I6102" s="1">
        <v>1.6</v>
      </c>
      <c r="J6102" s="1">
        <v>2023</v>
      </c>
      <c r="K6102" s="1">
        <v>94857</v>
      </c>
      <c r="L6102" s="1">
        <v>0</v>
      </c>
      <c r="M6102" s="1">
        <f t="array" ref="M6102">SUMPRODUCT(MAX(ISNUMBER(SEARCH('Class Rules'!$B$6:$B$85,$E6102))*ISNUMBER(SEARCH('Class Rules'!$C$6:$C$85,$F6102))*'Class Rules'!$A$6:$A$85))</f>
        <v>23</v>
      </c>
      <c r="N6102" s="1" t="str">
        <f t="array" ref="N6102">IF($M6102=0,'Class Rules'!$D$3,INDEX('Class Rules'!$D$6:$D$85,MATCH($M6102,'Class Rules'!$A$6:$A$85,0)))</f>
        <v>Freight LDV</v>
      </c>
      <c r="O6102" s="1" t="str">
        <f t="array" ref="O6102">IF(SUMPRODUCT(MAX(ISNUMBER(SEARCH(Fuel_Rules!$A$6:$A$30,$E6102))*ISNUMBER(SEARCH(Fuel_Rules!$B$6:$B$30,$F6102))*(Fuel_Rules!$A$6:$A$30&lt;&gt;"")))&gt;0,"Plug-in hybrid",IF($G6102="Diesel","Diesel","Gasoline"))</f>
        <v>Gasoline</v>
      </c>
    </row>
    <row r="6103" spans="1:15" ht="15" customHeight="1" x14ac:dyDescent="0.25">
      <c r="A6103" s="1">
        <v>2022</v>
      </c>
      <c r="B6103" s="1" t="s">
        <v>7830</v>
      </c>
      <c r="C6103" s="1" t="s">
        <v>2330</v>
      </c>
      <c r="D6103" s="1" t="s">
        <v>8517</v>
      </c>
      <c r="E6103" s="1" t="s">
        <v>2325</v>
      </c>
      <c r="F6103" s="1" t="s">
        <v>2332</v>
      </c>
      <c r="G6103" s="1" t="s">
        <v>103</v>
      </c>
      <c r="H6103" s="1" t="s">
        <v>437</v>
      </c>
      <c r="I6103" s="1">
        <v>1.6</v>
      </c>
      <c r="J6103" s="1">
        <v>2023</v>
      </c>
      <c r="K6103" s="1">
        <v>249671</v>
      </c>
      <c r="L6103" s="1">
        <v>0</v>
      </c>
      <c r="M6103" s="1">
        <f t="array" ref="M6103">SUMPRODUCT(MAX(ISNUMBER(SEARCH('Class Rules'!$B$6:$B$85,$E6103))*ISNUMBER(SEARCH('Class Rules'!$C$6:$C$85,$F6103))*'Class Rules'!$A$6:$A$85))</f>
        <v>0</v>
      </c>
      <c r="N6103" s="1" t="str">
        <f t="array" ref="N6103">IF($M6103=0,'Class Rules'!$D$3,INDEX('Class Rules'!$D$6:$D$85,MATCH($M6103,'Class Rules'!$A$6:$A$85,0)))</f>
        <v>Passenger LDV</v>
      </c>
      <c r="O6103" s="1" t="str">
        <f t="array" ref="O6103">IF(SUMPRODUCT(MAX(ISNUMBER(SEARCH(Fuel_Rules!$A$6:$A$30,$E6103))*ISNUMBER(SEARCH(Fuel_Rules!$B$6:$B$30,$F6103))*(Fuel_Rules!$A$6:$A$30&lt;&gt;"")))&gt;0,"Plug-in hybrid",IF($G6103="Diesel","Diesel","Gasoline"))</f>
        <v>Gasoline</v>
      </c>
    </row>
    <row r="6104" spans="1:15" ht="15" customHeight="1" x14ac:dyDescent="0.25">
      <c r="A6104" s="1">
        <v>2022</v>
      </c>
      <c r="B6104" s="1" t="s">
        <v>7830</v>
      </c>
      <c r="C6104" s="1" t="s">
        <v>2333</v>
      </c>
      <c r="D6104" s="1" t="s">
        <v>8518</v>
      </c>
      <c r="E6104" s="1" t="s">
        <v>2325</v>
      </c>
      <c r="F6104" s="1" t="s">
        <v>2335</v>
      </c>
      <c r="G6104" s="1" t="s">
        <v>103</v>
      </c>
      <c r="H6104" s="1" t="s">
        <v>437</v>
      </c>
      <c r="I6104" s="1">
        <v>1.6</v>
      </c>
      <c r="J6104" s="1">
        <v>2023</v>
      </c>
      <c r="K6104" s="1">
        <v>117940</v>
      </c>
      <c r="L6104" s="1">
        <v>0</v>
      </c>
      <c r="M6104" s="1">
        <f t="array" ref="M6104">SUMPRODUCT(MAX(ISNUMBER(SEARCH('Class Rules'!$B$6:$B$85,$E6104))*ISNUMBER(SEARCH('Class Rules'!$C$6:$C$85,$F6104))*'Class Rules'!$A$6:$A$85))</f>
        <v>0</v>
      </c>
      <c r="N6104" s="1" t="str">
        <f t="array" ref="N6104">IF($M6104=0,'Class Rules'!$D$3,INDEX('Class Rules'!$D$6:$D$85,MATCH($M6104,'Class Rules'!$A$6:$A$85,0)))</f>
        <v>Passenger LDV</v>
      </c>
      <c r="O6104" s="1" t="str">
        <f t="array" ref="O6104">IF(SUMPRODUCT(MAX(ISNUMBER(SEARCH(Fuel_Rules!$A$6:$A$30,$E6104))*ISNUMBER(SEARCH(Fuel_Rules!$B$6:$B$30,$F6104))*(Fuel_Rules!$A$6:$A$30&lt;&gt;"")))&gt;0,"Plug-in hybrid",IF($G6104="Diesel","Diesel","Gasoline"))</f>
        <v>Gasoline</v>
      </c>
    </row>
    <row r="6105" spans="1:15" ht="15" customHeight="1" x14ac:dyDescent="0.25">
      <c r="A6105" s="1">
        <v>2022</v>
      </c>
      <c r="B6105" s="1" t="s">
        <v>7830</v>
      </c>
      <c r="C6105" s="1" t="s">
        <v>2333</v>
      </c>
      <c r="D6105" s="1" t="s">
        <v>8519</v>
      </c>
      <c r="E6105" s="1" t="s">
        <v>2325</v>
      </c>
      <c r="F6105" s="1" t="s">
        <v>2335</v>
      </c>
      <c r="G6105" s="1" t="s">
        <v>103</v>
      </c>
      <c r="H6105" s="1" t="s">
        <v>437</v>
      </c>
      <c r="I6105" s="1">
        <v>1.6</v>
      </c>
      <c r="J6105" s="1">
        <v>2023</v>
      </c>
      <c r="K6105" s="1">
        <v>110155</v>
      </c>
      <c r="L6105" s="1">
        <v>0</v>
      </c>
      <c r="M6105" s="1">
        <f t="array" ref="M6105">SUMPRODUCT(MAX(ISNUMBER(SEARCH('Class Rules'!$B$6:$B$85,$E6105))*ISNUMBER(SEARCH('Class Rules'!$C$6:$C$85,$F6105))*'Class Rules'!$A$6:$A$85))</f>
        <v>0</v>
      </c>
      <c r="N6105" s="1" t="str">
        <f t="array" ref="N6105">IF($M6105=0,'Class Rules'!$D$3,INDEX('Class Rules'!$D$6:$D$85,MATCH($M6105,'Class Rules'!$A$6:$A$85,0)))</f>
        <v>Passenger LDV</v>
      </c>
      <c r="O6105" s="1" t="str">
        <f t="array" ref="O6105">IF(SUMPRODUCT(MAX(ISNUMBER(SEARCH(Fuel_Rules!$A$6:$A$30,$E6105))*ISNUMBER(SEARCH(Fuel_Rules!$B$6:$B$30,$F6105))*(Fuel_Rules!$A$6:$A$30&lt;&gt;"")))&gt;0,"Plug-in hybrid",IF($G6105="Diesel","Diesel","Gasoline"))</f>
        <v>Gasoline</v>
      </c>
    </row>
    <row r="6106" spans="1:15" ht="15" customHeight="1" x14ac:dyDescent="0.25">
      <c r="A6106" s="1">
        <v>2022</v>
      </c>
      <c r="B6106" s="1" t="s">
        <v>7830</v>
      </c>
      <c r="C6106" s="1" t="s">
        <v>2342</v>
      </c>
      <c r="D6106" s="1" t="s">
        <v>8520</v>
      </c>
      <c r="E6106" s="1" t="s">
        <v>2325</v>
      </c>
      <c r="F6106" s="1" t="s">
        <v>2344</v>
      </c>
      <c r="G6106" s="1" t="s">
        <v>103</v>
      </c>
      <c r="H6106" s="1" t="s">
        <v>437</v>
      </c>
      <c r="I6106" s="1">
        <v>1.6</v>
      </c>
      <c r="J6106" s="1">
        <v>2023</v>
      </c>
      <c r="K6106" s="1">
        <v>108940</v>
      </c>
      <c r="L6106" s="1">
        <v>0</v>
      </c>
      <c r="M6106" s="1">
        <f t="array" ref="M6106">SUMPRODUCT(MAX(ISNUMBER(SEARCH('Class Rules'!$B$6:$B$85,$E6106))*ISNUMBER(SEARCH('Class Rules'!$C$6:$C$85,$F6106))*'Class Rules'!$A$6:$A$85))</f>
        <v>0</v>
      </c>
      <c r="N6106" s="1" t="str">
        <f t="array" ref="N6106">IF($M6106=0,'Class Rules'!$D$3,INDEX('Class Rules'!$D$6:$D$85,MATCH($M6106,'Class Rules'!$A$6:$A$85,0)))</f>
        <v>Passenger LDV</v>
      </c>
      <c r="O6106" s="1" t="str">
        <f t="array" ref="O6106">IF(SUMPRODUCT(MAX(ISNUMBER(SEARCH(Fuel_Rules!$A$6:$A$30,$E6106))*ISNUMBER(SEARCH(Fuel_Rules!$B$6:$B$30,$F6106))*(Fuel_Rules!$A$6:$A$30&lt;&gt;"")))&gt;0,"Plug-in hybrid",IF($G6106="Diesel","Diesel","Gasoline"))</f>
        <v>Gasoline</v>
      </c>
    </row>
    <row r="6107" spans="1:15" ht="15" customHeight="1" x14ac:dyDescent="0.25">
      <c r="A6107" s="1">
        <v>2022</v>
      </c>
      <c r="B6107" s="1" t="s">
        <v>7830</v>
      </c>
      <c r="C6107" s="1" t="s">
        <v>2342</v>
      </c>
      <c r="D6107" s="1" t="s">
        <v>8521</v>
      </c>
      <c r="E6107" s="1" t="s">
        <v>2325</v>
      </c>
      <c r="F6107" s="1" t="s">
        <v>2344</v>
      </c>
      <c r="G6107" s="1" t="s">
        <v>103</v>
      </c>
      <c r="H6107" s="1" t="s">
        <v>437</v>
      </c>
      <c r="I6107" s="1">
        <v>1.6</v>
      </c>
      <c r="J6107" s="1">
        <v>2023</v>
      </c>
      <c r="K6107" s="1">
        <v>102839</v>
      </c>
      <c r="L6107" s="1">
        <v>0</v>
      </c>
      <c r="M6107" s="1">
        <f t="array" ref="M6107">SUMPRODUCT(MAX(ISNUMBER(SEARCH('Class Rules'!$B$6:$B$85,$E6107))*ISNUMBER(SEARCH('Class Rules'!$C$6:$C$85,$F6107))*'Class Rules'!$A$6:$A$85))</f>
        <v>0</v>
      </c>
      <c r="N6107" s="1" t="str">
        <f t="array" ref="N6107">IF($M6107=0,'Class Rules'!$D$3,INDEX('Class Rules'!$D$6:$D$85,MATCH($M6107,'Class Rules'!$A$6:$A$85,0)))</f>
        <v>Passenger LDV</v>
      </c>
      <c r="O6107" s="1" t="str">
        <f t="array" ref="O6107">IF(SUMPRODUCT(MAX(ISNUMBER(SEARCH(Fuel_Rules!$A$6:$A$30,$E6107))*ISNUMBER(SEARCH(Fuel_Rules!$B$6:$B$30,$F6107))*(Fuel_Rules!$A$6:$A$30&lt;&gt;"")))&gt;0,"Plug-in hybrid",IF($G6107="Diesel","Diesel","Gasoline"))</f>
        <v>Gasoline</v>
      </c>
    </row>
    <row r="6108" spans="1:15" ht="15" customHeight="1" x14ac:dyDescent="0.25">
      <c r="A6108" s="1">
        <v>2022</v>
      </c>
      <c r="B6108" s="1" t="s">
        <v>7830</v>
      </c>
      <c r="C6108" s="1" t="s">
        <v>2348</v>
      </c>
      <c r="D6108" s="1" t="s">
        <v>8522</v>
      </c>
      <c r="E6108" s="1" t="s">
        <v>2325</v>
      </c>
      <c r="F6108" s="1" t="s">
        <v>2350</v>
      </c>
      <c r="G6108" s="1" t="s">
        <v>105</v>
      </c>
      <c r="H6108" s="1" t="s">
        <v>298</v>
      </c>
      <c r="I6108" s="1">
        <v>1.6</v>
      </c>
      <c r="J6108" s="1">
        <v>2023</v>
      </c>
      <c r="K6108" s="1">
        <v>165849</v>
      </c>
      <c r="L6108" s="1">
        <v>0</v>
      </c>
      <c r="M6108" s="1">
        <f t="array" ref="M6108">SUMPRODUCT(MAX(ISNUMBER(SEARCH('Class Rules'!$B$6:$B$85,$E6108))*ISNUMBER(SEARCH('Class Rules'!$C$6:$C$85,$F6108))*'Class Rules'!$A$6:$A$85))</f>
        <v>25</v>
      </c>
      <c r="N6108" s="1" t="str">
        <f t="array" ref="N6108">IF($M6108=0,'Class Rules'!$D$3,INDEX('Class Rules'!$D$6:$D$85,MATCH($M6108,'Class Rules'!$A$6:$A$85,0)))</f>
        <v>Freight LDV</v>
      </c>
      <c r="O6108" s="1" t="str">
        <f t="array" ref="O6108">IF(SUMPRODUCT(MAX(ISNUMBER(SEARCH(Fuel_Rules!$A$6:$A$30,$E6108))*ISNUMBER(SEARCH(Fuel_Rules!$B$6:$B$30,$F6108))*(Fuel_Rules!$A$6:$A$30&lt;&gt;"")))&gt;0,"Plug-in hybrid",IF($G6108="Diesel","Diesel","Gasoline"))</f>
        <v>Diesel</v>
      </c>
    </row>
    <row r="6109" spans="1:15" ht="15" customHeight="1" x14ac:dyDescent="0.25">
      <c r="A6109" s="1">
        <v>2022</v>
      </c>
      <c r="B6109" s="1" t="s">
        <v>7830</v>
      </c>
      <c r="C6109" s="1" t="s">
        <v>2354</v>
      </c>
      <c r="D6109" s="1" t="s">
        <v>8523</v>
      </c>
      <c r="E6109" s="1" t="s">
        <v>2325</v>
      </c>
      <c r="F6109" s="1" t="s">
        <v>2356</v>
      </c>
      <c r="G6109" s="1" t="s">
        <v>103</v>
      </c>
      <c r="H6109" s="1" t="s">
        <v>437</v>
      </c>
      <c r="I6109" s="1">
        <v>1.6</v>
      </c>
      <c r="J6109" s="1">
        <v>2023</v>
      </c>
      <c r="K6109" s="1">
        <v>224024</v>
      </c>
      <c r="L6109" s="1">
        <v>0</v>
      </c>
      <c r="M6109" s="1">
        <f t="array" ref="M6109">SUMPRODUCT(MAX(ISNUMBER(SEARCH('Class Rules'!$B$6:$B$85,$E6109))*ISNUMBER(SEARCH('Class Rules'!$C$6:$C$85,$F6109))*'Class Rules'!$A$6:$A$85))</f>
        <v>0</v>
      </c>
      <c r="N6109" s="1" t="str">
        <f t="array" ref="N6109">IF($M6109=0,'Class Rules'!$D$3,INDEX('Class Rules'!$D$6:$D$85,MATCH($M6109,'Class Rules'!$A$6:$A$85,0)))</f>
        <v>Passenger LDV</v>
      </c>
      <c r="O6109" s="1" t="str">
        <f t="array" ref="O6109">IF(SUMPRODUCT(MAX(ISNUMBER(SEARCH(Fuel_Rules!$A$6:$A$30,$E6109))*ISNUMBER(SEARCH(Fuel_Rules!$B$6:$B$30,$F6109))*(Fuel_Rules!$A$6:$A$30&lt;&gt;"")))&gt;0,"Plug-in hybrid",IF($G6109="Diesel","Diesel","Gasoline"))</f>
        <v>Gasoline</v>
      </c>
    </row>
    <row r="6110" spans="1:15" ht="15" customHeight="1" x14ac:dyDescent="0.25">
      <c r="A6110" s="1">
        <v>2022</v>
      </c>
      <c r="B6110" s="1" t="s">
        <v>7830</v>
      </c>
      <c r="C6110" s="1" t="s">
        <v>2357</v>
      </c>
      <c r="D6110" s="1" t="s">
        <v>8524</v>
      </c>
      <c r="E6110" s="1" t="s">
        <v>2325</v>
      </c>
      <c r="F6110" s="1" t="s">
        <v>2359</v>
      </c>
      <c r="G6110" s="1" t="s">
        <v>105</v>
      </c>
      <c r="H6110" s="1" t="s">
        <v>298</v>
      </c>
      <c r="I6110" s="1">
        <v>1.6</v>
      </c>
      <c r="J6110" s="1">
        <v>2023</v>
      </c>
      <c r="K6110" s="1">
        <v>189758</v>
      </c>
      <c r="L6110" s="1">
        <v>0</v>
      </c>
      <c r="M6110" s="1">
        <f t="array" ref="M6110">SUMPRODUCT(MAX(ISNUMBER(SEARCH('Class Rules'!$B$6:$B$85,$E6110))*ISNUMBER(SEARCH('Class Rules'!$C$6:$C$85,$F6110))*'Class Rules'!$A$6:$A$85))</f>
        <v>0</v>
      </c>
      <c r="N6110" s="1" t="str">
        <f t="array" ref="N6110">IF($M6110=0,'Class Rules'!$D$3,INDEX('Class Rules'!$D$6:$D$85,MATCH($M6110,'Class Rules'!$A$6:$A$85,0)))</f>
        <v>Passenger LDV</v>
      </c>
      <c r="O6110" s="1" t="str">
        <f t="array" ref="O6110">IF(SUMPRODUCT(MAX(ISNUMBER(SEARCH(Fuel_Rules!$A$6:$A$30,$E6110))*ISNUMBER(SEARCH(Fuel_Rules!$B$6:$B$30,$F6110))*(Fuel_Rules!$A$6:$A$30&lt;&gt;"")))&gt;0,"Plug-in hybrid",IF($G6110="Diesel","Diesel","Gasoline"))</f>
        <v>Diesel</v>
      </c>
    </row>
    <row r="6111" spans="1:15" ht="15" customHeight="1" x14ac:dyDescent="0.25">
      <c r="A6111" s="1">
        <v>2022</v>
      </c>
      <c r="B6111" s="1" t="s">
        <v>7830</v>
      </c>
      <c r="C6111" s="1" t="s">
        <v>2360</v>
      </c>
      <c r="D6111" s="1" t="s">
        <v>8525</v>
      </c>
      <c r="E6111" s="1" t="s">
        <v>2325</v>
      </c>
      <c r="F6111" s="1" t="s">
        <v>2362</v>
      </c>
      <c r="G6111" s="1" t="s">
        <v>105</v>
      </c>
      <c r="H6111" s="1" t="s">
        <v>298</v>
      </c>
      <c r="I6111" s="1">
        <v>2</v>
      </c>
      <c r="J6111" s="1">
        <v>2023</v>
      </c>
      <c r="K6111" s="1">
        <v>202960</v>
      </c>
      <c r="L6111" s="1">
        <v>0</v>
      </c>
      <c r="M6111" s="1">
        <f t="array" ref="M6111">SUMPRODUCT(MAX(ISNUMBER(SEARCH('Class Rules'!$B$6:$B$85,$E6111))*ISNUMBER(SEARCH('Class Rules'!$C$6:$C$85,$F6111))*'Class Rules'!$A$6:$A$85))</f>
        <v>27</v>
      </c>
      <c r="N6111" s="1" t="str">
        <f t="array" ref="N6111">IF($M6111=0,'Class Rules'!$D$3,INDEX('Class Rules'!$D$6:$D$85,MATCH($M6111,'Class Rules'!$A$6:$A$85,0)))</f>
        <v>Freight LDV</v>
      </c>
      <c r="O6111" s="1" t="str">
        <f t="array" ref="O6111">IF(SUMPRODUCT(MAX(ISNUMBER(SEARCH(Fuel_Rules!$A$6:$A$30,$E6111))*ISNUMBER(SEARCH(Fuel_Rules!$B$6:$B$30,$F6111))*(Fuel_Rules!$A$6:$A$30&lt;&gt;"")))&gt;0,"Plug-in hybrid",IF($G6111="Diesel","Diesel","Gasoline"))</f>
        <v>Diesel</v>
      </c>
    </row>
    <row r="6112" spans="1:15" ht="15" customHeight="1" x14ac:dyDescent="0.25">
      <c r="A6112" s="1">
        <v>2022</v>
      </c>
      <c r="B6112" s="1" t="s">
        <v>7830</v>
      </c>
      <c r="C6112" s="1" t="s">
        <v>2363</v>
      </c>
      <c r="D6112" s="1" t="s">
        <v>8526</v>
      </c>
      <c r="E6112" s="1" t="s">
        <v>2325</v>
      </c>
      <c r="F6112" s="1" t="s">
        <v>2365</v>
      </c>
      <c r="G6112" s="1" t="s">
        <v>103</v>
      </c>
      <c r="H6112" s="1" t="s">
        <v>437</v>
      </c>
      <c r="I6112" s="1">
        <v>1.6</v>
      </c>
      <c r="J6112" s="1">
        <v>2023</v>
      </c>
      <c r="K6112" s="1">
        <v>104747</v>
      </c>
      <c r="L6112" s="1">
        <v>0</v>
      </c>
      <c r="M6112" s="1">
        <f t="array" ref="M6112">SUMPRODUCT(MAX(ISNUMBER(SEARCH('Class Rules'!$B$6:$B$85,$E6112))*ISNUMBER(SEARCH('Class Rules'!$C$6:$C$85,$F6112))*'Class Rules'!$A$6:$A$85))</f>
        <v>0</v>
      </c>
      <c r="N6112" s="1" t="str">
        <f t="array" ref="N6112">IF($M6112=0,'Class Rules'!$D$3,INDEX('Class Rules'!$D$6:$D$85,MATCH($M6112,'Class Rules'!$A$6:$A$85,0)))</f>
        <v>Passenger LDV</v>
      </c>
      <c r="O6112" s="1" t="str">
        <f t="array" ref="O6112">IF(SUMPRODUCT(MAX(ISNUMBER(SEARCH(Fuel_Rules!$A$6:$A$30,$E6112))*ISNUMBER(SEARCH(Fuel_Rules!$B$6:$B$30,$F6112))*(Fuel_Rules!$A$6:$A$30&lt;&gt;"")))&gt;0,"Plug-in hybrid",IF($G6112="Diesel","Diesel","Gasoline"))</f>
        <v>Gasoline</v>
      </c>
    </row>
    <row r="6113" spans="1:15" ht="15" customHeight="1" x14ac:dyDescent="0.25">
      <c r="A6113" s="1">
        <v>2022</v>
      </c>
      <c r="B6113" s="1" t="s">
        <v>7830</v>
      </c>
      <c r="C6113" s="1" t="s">
        <v>2366</v>
      </c>
      <c r="D6113" s="1" t="s">
        <v>8527</v>
      </c>
      <c r="E6113" s="1" t="s">
        <v>2325</v>
      </c>
      <c r="F6113" s="1" t="s">
        <v>2368</v>
      </c>
      <c r="G6113" s="1" t="s">
        <v>103</v>
      </c>
      <c r="H6113" s="1" t="s">
        <v>437</v>
      </c>
      <c r="I6113" s="1">
        <v>1.6</v>
      </c>
      <c r="J6113" s="1">
        <v>2023</v>
      </c>
      <c r="K6113" s="1">
        <v>120089</v>
      </c>
      <c r="L6113" s="1">
        <v>0</v>
      </c>
      <c r="M6113" s="1">
        <f t="array" ref="M6113">SUMPRODUCT(MAX(ISNUMBER(SEARCH('Class Rules'!$B$6:$B$85,$E6113))*ISNUMBER(SEARCH('Class Rules'!$C$6:$C$85,$F6113))*'Class Rules'!$A$6:$A$85))</f>
        <v>0</v>
      </c>
      <c r="N6113" s="1" t="str">
        <f t="array" ref="N6113">IF($M6113=0,'Class Rules'!$D$3,INDEX('Class Rules'!$D$6:$D$85,MATCH($M6113,'Class Rules'!$A$6:$A$85,0)))</f>
        <v>Passenger LDV</v>
      </c>
      <c r="O6113" s="1" t="str">
        <f t="array" ref="O6113">IF(SUMPRODUCT(MAX(ISNUMBER(SEARCH(Fuel_Rules!$A$6:$A$30,$E6113))*ISNUMBER(SEARCH(Fuel_Rules!$B$6:$B$30,$F6113))*(Fuel_Rules!$A$6:$A$30&lt;&gt;"")))&gt;0,"Plug-in hybrid",IF($G6113="Diesel","Diesel","Gasoline"))</f>
        <v>Gasoline</v>
      </c>
    </row>
    <row r="6114" spans="1:15" ht="15" customHeight="1" x14ac:dyDescent="0.25">
      <c r="A6114" s="1">
        <v>2022</v>
      </c>
      <c r="B6114" s="1" t="s">
        <v>7830</v>
      </c>
      <c r="C6114" s="1" t="s">
        <v>2369</v>
      </c>
      <c r="D6114" s="1" t="s">
        <v>8528</v>
      </c>
      <c r="E6114" s="1" t="s">
        <v>2325</v>
      </c>
      <c r="F6114" s="1" t="s">
        <v>2371</v>
      </c>
      <c r="G6114" s="1" t="s">
        <v>105</v>
      </c>
      <c r="H6114" s="1" t="s">
        <v>298</v>
      </c>
      <c r="I6114" s="1">
        <v>2</v>
      </c>
      <c r="J6114" s="1">
        <v>2023</v>
      </c>
      <c r="K6114" s="1">
        <v>242504</v>
      </c>
      <c r="L6114" s="1">
        <v>0</v>
      </c>
      <c r="M6114" s="1">
        <f t="array" ref="M6114">SUMPRODUCT(MAX(ISNUMBER(SEARCH('Class Rules'!$B$6:$B$85,$E6114))*ISNUMBER(SEARCH('Class Rules'!$C$6:$C$85,$F6114))*'Class Rules'!$A$6:$A$85))</f>
        <v>65</v>
      </c>
      <c r="N6114" s="1" t="str">
        <f t="array" ref="N6114">IF($M6114=0,'Class Rules'!$D$3,INDEX('Class Rules'!$D$6:$D$85,MATCH($M6114,'Class Rules'!$A$6:$A$85,0)))</f>
        <v>Passenger HDV</v>
      </c>
      <c r="O6114" s="1" t="str">
        <f t="array" ref="O6114">IF(SUMPRODUCT(MAX(ISNUMBER(SEARCH(Fuel_Rules!$A$6:$A$30,$E6114))*ISNUMBER(SEARCH(Fuel_Rules!$B$6:$B$30,$F6114))*(Fuel_Rules!$A$6:$A$30&lt;&gt;"")))&gt;0,"Plug-in hybrid",IF($G6114="Diesel","Diesel","Gasoline"))</f>
        <v>Diesel</v>
      </c>
    </row>
    <row r="6115" spans="1:15" ht="15" customHeight="1" x14ac:dyDescent="0.25">
      <c r="A6115" s="1">
        <v>2022</v>
      </c>
      <c r="B6115" s="1" t="s">
        <v>7830</v>
      </c>
      <c r="C6115" s="1" t="s">
        <v>2372</v>
      </c>
      <c r="D6115" s="1" t="s">
        <v>8529</v>
      </c>
      <c r="E6115" s="1" t="s">
        <v>2325</v>
      </c>
      <c r="F6115" s="1" t="s">
        <v>2374</v>
      </c>
      <c r="G6115" s="1" t="s">
        <v>103</v>
      </c>
      <c r="H6115" s="1" t="s">
        <v>437</v>
      </c>
      <c r="I6115" s="1">
        <v>1.6</v>
      </c>
      <c r="J6115" s="1">
        <v>2023</v>
      </c>
      <c r="K6115" s="1">
        <v>104940</v>
      </c>
      <c r="L6115" s="1">
        <v>0</v>
      </c>
      <c r="M6115" s="1">
        <f t="array" ref="M6115">SUMPRODUCT(MAX(ISNUMBER(SEARCH('Class Rules'!$B$6:$B$85,$E6115))*ISNUMBER(SEARCH('Class Rules'!$C$6:$C$85,$F6115))*'Class Rules'!$A$6:$A$85))</f>
        <v>0</v>
      </c>
      <c r="N6115" s="1" t="str">
        <f t="array" ref="N6115">IF($M6115=0,'Class Rules'!$D$3,INDEX('Class Rules'!$D$6:$D$85,MATCH($M6115,'Class Rules'!$A$6:$A$85,0)))</f>
        <v>Passenger LDV</v>
      </c>
      <c r="O6115" s="1" t="str">
        <f t="array" ref="O6115">IF(SUMPRODUCT(MAX(ISNUMBER(SEARCH(Fuel_Rules!$A$6:$A$30,$E6115))*ISNUMBER(SEARCH(Fuel_Rules!$B$6:$B$30,$F6115))*(Fuel_Rules!$A$6:$A$30&lt;&gt;"")))&gt;0,"Plug-in hybrid",IF($G6115="Diesel","Diesel","Gasoline"))</f>
        <v>Gasoline</v>
      </c>
    </row>
    <row r="6116" spans="1:15" ht="15" customHeight="1" x14ac:dyDescent="0.25">
      <c r="A6116" s="1">
        <v>2022</v>
      </c>
      <c r="B6116" s="1" t="s">
        <v>7830</v>
      </c>
      <c r="C6116" s="1" t="s">
        <v>2372</v>
      </c>
      <c r="D6116" s="1" t="s">
        <v>8530</v>
      </c>
      <c r="E6116" s="1" t="s">
        <v>2325</v>
      </c>
      <c r="F6116" s="1" t="s">
        <v>2374</v>
      </c>
      <c r="G6116" s="1" t="s">
        <v>103</v>
      </c>
      <c r="H6116" s="1" t="s">
        <v>437</v>
      </c>
      <c r="I6116" s="1">
        <v>1.6</v>
      </c>
      <c r="J6116" s="1">
        <v>2023</v>
      </c>
      <c r="K6116" s="1">
        <v>99063</v>
      </c>
      <c r="L6116" s="1">
        <v>0</v>
      </c>
      <c r="M6116" s="1">
        <f t="array" ref="M6116">SUMPRODUCT(MAX(ISNUMBER(SEARCH('Class Rules'!$B$6:$B$85,$E6116))*ISNUMBER(SEARCH('Class Rules'!$C$6:$C$85,$F6116))*'Class Rules'!$A$6:$A$85))</f>
        <v>0</v>
      </c>
      <c r="N6116" s="1" t="str">
        <f t="array" ref="N6116">IF($M6116=0,'Class Rules'!$D$3,INDEX('Class Rules'!$D$6:$D$85,MATCH($M6116,'Class Rules'!$A$6:$A$85,0)))</f>
        <v>Passenger LDV</v>
      </c>
      <c r="O6116" s="1" t="str">
        <f t="array" ref="O6116">IF(SUMPRODUCT(MAX(ISNUMBER(SEARCH(Fuel_Rules!$A$6:$A$30,$E6116))*ISNUMBER(SEARCH(Fuel_Rules!$B$6:$B$30,$F6116))*(Fuel_Rules!$A$6:$A$30&lt;&gt;"")))&gt;0,"Plug-in hybrid",IF($G6116="Diesel","Diesel","Gasoline"))</f>
        <v>Gasoline</v>
      </c>
    </row>
    <row r="6117" spans="1:15" ht="15" customHeight="1" x14ac:dyDescent="0.25">
      <c r="A6117" s="1">
        <v>2022</v>
      </c>
      <c r="B6117" s="1" t="s">
        <v>7830</v>
      </c>
      <c r="C6117" s="1" t="s">
        <v>2375</v>
      </c>
      <c r="D6117" s="1" t="s">
        <v>8531</v>
      </c>
      <c r="E6117" s="1" t="s">
        <v>2325</v>
      </c>
      <c r="F6117" s="1" t="s">
        <v>2377</v>
      </c>
      <c r="G6117" s="1" t="s">
        <v>105</v>
      </c>
      <c r="H6117" s="1" t="s">
        <v>298</v>
      </c>
      <c r="I6117" s="1">
        <v>1.6</v>
      </c>
      <c r="J6117" s="1">
        <v>2023</v>
      </c>
      <c r="K6117" s="1">
        <v>166592</v>
      </c>
      <c r="L6117" s="1">
        <v>0</v>
      </c>
      <c r="M6117" s="1">
        <f t="array" ref="M6117">SUMPRODUCT(MAX(ISNUMBER(SEARCH('Class Rules'!$B$6:$B$85,$E6117))*ISNUMBER(SEARCH('Class Rules'!$C$6:$C$85,$F6117))*'Class Rules'!$A$6:$A$85))</f>
        <v>0</v>
      </c>
      <c r="N6117" s="1" t="str">
        <f t="array" ref="N6117">IF($M6117=0,'Class Rules'!$D$3,INDEX('Class Rules'!$D$6:$D$85,MATCH($M6117,'Class Rules'!$A$6:$A$85,0)))</f>
        <v>Passenger LDV</v>
      </c>
      <c r="O6117" s="1" t="str">
        <f t="array" ref="O6117">IF(SUMPRODUCT(MAX(ISNUMBER(SEARCH(Fuel_Rules!$A$6:$A$30,$E6117))*ISNUMBER(SEARCH(Fuel_Rules!$B$6:$B$30,$F6117))*(Fuel_Rules!$A$6:$A$30&lt;&gt;"")))&gt;0,"Plug-in hybrid",IF($G6117="Diesel","Diesel","Gasoline"))</f>
        <v>Diesel</v>
      </c>
    </row>
    <row r="6118" spans="1:15" ht="15" customHeight="1" x14ac:dyDescent="0.25">
      <c r="A6118" s="1">
        <v>2022</v>
      </c>
      <c r="B6118" s="1" t="s">
        <v>7830</v>
      </c>
      <c r="C6118" s="1" t="s">
        <v>2378</v>
      </c>
      <c r="D6118" s="1" t="s">
        <v>8532</v>
      </c>
      <c r="E6118" s="1" t="s">
        <v>2325</v>
      </c>
      <c r="F6118" s="1" t="s">
        <v>2380</v>
      </c>
      <c r="G6118" s="1" t="s">
        <v>103</v>
      </c>
      <c r="H6118" s="1" t="s">
        <v>298</v>
      </c>
      <c r="I6118" s="1">
        <v>1.6</v>
      </c>
      <c r="J6118" s="1">
        <v>2023</v>
      </c>
      <c r="K6118" s="1">
        <v>81816</v>
      </c>
      <c r="L6118" s="1">
        <v>0</v>
      </c>
      <c r="M6118" s="1">
        <f t="array" ref="M6118">SUMPRODUCT(MAX(ISNUMBER(SEARCH('Class Rules'!$B$6:$B$85,$E6118))*ISNUMBER(SEARCH('Class Rules'!$C$6:$C$85,$F6118))*'Class Rules'!$A$6:$A$85))</f>
        <v>0</v>
      </c>
      <c r="N6118" s="1" t="str">
        <f t="array" ref="N6118">IF($M6118=0,'Class Rules'!$D$3,INDEX('Class Rules'!$D$6:$D$85,MATCH($M6118,'Class Rules'!$A$6:$A$85,0)))</f>
        <v>Passenger LDV</v>
      </c>
      <c r="O6118" s="1" t="str">
        <f t="array" ref="O6118">IF(SUMPRODUCT(MAX(ISNUMBER(SEARCH(Fuel_Rules!$A$6:$A$30,$E6118))*ISNUMBER(SEARCH(Fuel_Rules!$B$6:$B$30,$F6118))*(Fuel_Rules!$A$6:$A$30&lt;&gt;"")))&gt;0,"Plug-in hybrid",IF($G6118="Diesel","Diesel","Gasoline"))</f>
        <v>Gasoline</v>
      </c>
    </row>
    <row r="6119" spans="1:15" ht="15" customHeight="1" x14ac:dyDescent="0.25">
      <c r="A6119" s="1">
        <v>2022</v>
      </c>
      <c r="B6119" s="1" t="s">
        <v>7830</v>
      </c>
      <c r="C6119" s="1" t="s">
        <v>2384</v>
      </c>
      <c r="D6119" s="1" t="s">
        <v>8533</v>
      </c>
      <c r="E6119" s="1" t="s">
        <v>2325</v>
      </c>
      <c r="F6119" s="1" t="s">
        <v>2386</v>
      </c>
      <c r="G6119" s="1" t="s">
        <v>103</v>
      </c>
      <c r="H6119" s="1" t="s">
        <v>437</v>
      </c>
      <c r="I6119" s="1">
        <v>1.6</v>
      </c>
      <c r="J6119" s="1">
        <v>2023</v>
      </c>
      <c r="K6119" s="1">
        <v>261731</v>
      </c>
      <c r="L6119" s="1">
        <v>0</v>
      </c>
      <c r="M6119" s="1">
        <f t="array" ref="M6119">SUMPRODUCT(MAX(ISNUMBER(SEARCH('Class Rules'!$B$6:$B$85,$E6119))*ISNUMBER(SEARCH('Class Rules'!$C$6:$C$85,$F6119))*'Class Rules'!$A$6:$A$85))</f>
        <v>0</v>
      </c>
      <c r="N6119" s="1" t="str">
        <f t="array" ref="N6119">IF($M6119=0,'Class Rules'!$D$3,INDEX('Class Rules'!$D$6:$D$85,MATCH($M6119,'Class Rules'!$A$6:$A$85,0)))</f>
        <v>Passenger LDV</v>
      </c>
      <c r="O6119" s="1" t="str">
        <f t="array" ref="O6119">IF(SUMPRODUCT(MAX(ISNUMBER(SEARCH(Fuel_Rules!$A$6:$A$30,$E6119))*ISNUMBER(SEARCH(Fuel_Rules!$B$6:$B$30,$F6119))*(Fuel_Rules!$A$6:$A$30&lt;&gt;"")))&gt;0,"Plug-in hybrid",IF($G6119="Diesel","Diesel","Gasoline"))</f>
        <v>Gasoline</v>
      </c>
    </row>
    <row r="6120" spans="1:15" ht="15" customHeight="1" x14ac:dyDescent="0.25">
      <c r="A6120" s="1">
        <v>2022</v>
      </c>
      <c r="B6120" s="1" t="s">
        <v>7830</v>
      </c>
      <c r="C6120" s="1" t="s">
        <v>2387</v>
      </c>
      <c r="D6120" s="1" t="s">
        <v>8534</v>
      </c>
      <c r="E6120" s="1" t="s">
        <v>2325</v>
      </c>
      <c r="F6120" s="1" t="s">
        <v>2389</v>
      </c>
      <c r="G6120" s="1" t="s">
        <v>105</v>
      </c>
      <c r="H6120" s="1" t="s">
        <v>298</v>
      </c>
      <c r="I6120" s="1">
        <v>2</v>
      </c>
      <c r="J6120" s="1">
        <v>2023</v>
      </c>
      <c r="K6120" s="1">
        <v>204311</v>
      </c>
      <c r="L6120" s="1">
        <v>0</v>
      </c>
      <c r="M6120" s="1">
        <f t="array" ref="M6120">SUMPRODUCT(MAX(ISNUMBER(SEARCH('Class Rules'!$B$6:$B$85,$E6120))*ISNUMBER(SEARCH('Class Rules'!$C$6:$C$85,$F6120))*'Class Rules'!$A$6:$A$85))</f>
        <v>28</v>
      </c>
      <c r="N6120" s="1" t="str">
        <f t="array" ref="N6120">IF($M6120=0,'Class Rules'!$D$3,INDEX('Class Rules'!$D$6:$D$85,MATCH($M6120,'Class Rules'!$A$6:$A$85,0)))</f>
        <v>Freight LDV</v>
      </c>
      <c r="O6120" s="1" t="str">
        <f t="array" ref="O6120">IF(SUMPRODUCT(MAX(ISNUMBER(SEARCH(Fuel_Rules!$A$6:$A$30,$E6120))*ISNUMBER(SEARCH(Fuel_Rules!$B$6:$B$30,$F6120))*(Fuel_Rules!$A$6:$A$30&lt;&gt;"")))&gt;0,"Plug-in hybrid",IF($G6120="Diesel","Diesel","Gasoline"))</f>
        <v>Diesel</v>
      </c>
    </row>
    <row r="6121" spans="1:15" ht="15" customHeight="1" x14ac:dyDescent="0.25">
      <c r="A6121" s="1">
        <v>2022</v>
      </c>
      <c r="B6121" s="1" t="s">
        <v>7830</v>
      </c>
      <c r="C6121" s="1" t="s">
        <v>2390</v>
      </c>
      <c r="D6121" s="1" t="s">
        <v>8535</v>
      </c>
      <c r="E6121" s="1" t="s">
        <v>2325</v>
      </c>
      <c r="F6121" s="1" t="s">
        <v>2392</v>
      </c>
      <c r="G6121" s="1" t="s">
        <v>103</v>
      </c>
      <c r="H6121" s="1" t="s">
        <v>298</v>
      </c>
      <c r="I6121" s="1">
        <v>1.6</v>
      </c>
      <c r="J6121" s="1">
        <v>2023</v>
      </c>
      <c r="K6121" s="1">
        <v>81220</v>
      </c>
      <c r="L6121" s="1">
        <v>0</v>
      </c>
      <c r="M6121" s="1">
        <f t="array" ref="M6121">SUMPRODUCT(MAX(ISNUMBER(SEARCH('Class Rules'!$B$6:$B$85,$E6121))*ISNUMBER(SEARCH('Class Rules'!$C$6:$C$85,$F6121))*'Class Rules'!$A$6:$A$85))</f>
        <v>0</v>
      </c>
      <c r="N6121" s="1" t="str">
        <f t="array" ref="N6121">IF($M6121=0,'Class Rules'!$D$3,INDEX('Class Rules'!$D$6:$D$85,MATCH($M6121,'Class Rules'!$A$6:$A$85,0)))</f>
        <v>Passenger LDV</v>
      </c>
      <c r="O6121" s="1" t="str">
        <f t="array" ref="O6121">IF(SUMPRODUCT(MAX(ISNUMBER(SEARCH(Fuel_Rules!$A$6:$A$30,$E6121))*ISNUMBER(SEARCH(Fuel_Rules!$B$6:$B$30,$F6121))*(Fuel_Rules!$A$6:$A$30&lt;&gt;"")))&gt;0,"Plug-in hybrid",IF($G6121="Diesel","Diesel","Gasoline"))</f>
        <v>Gasoline</v>
      </c>
    </row>
    <row r="6122" spans="1:15" ht="15" customHeight="1" x14ac:dyDescent="0.25">
      <c r="A6122" s="1">
        <v>2022</v>
      </c>
      <c r="B6122" s="1" t="s">
        <v>7830</v>
      </c>
      <c r="C6122" s="1" t="s">
        <v>5788</v>
      </c>
      <c r="D6122" s="1" t="s">
        <v>8536</v>
      </c>
      <c r="E6122" s="1" t="s">
        <v>2325</v>
      </c>
      <c r="F6122" s="1" t="s">
        <v>5790</v>
      </c>
      <c r="G6122" s="1" t="s">
        <v>105</v>
      </c>
      <c r="H6122" s="1" t="s">
        <v>298</v>
      </c>
      <c r="I6122" s="1">
        <v>1.5</v>
      </c>
      <c r="J6122" s="1">
        <v>2023</v>
      </c>
      <c r="K6122" s="1">
        <v>178930</v>
      </c>
      <c r="L6122" s="1">
        <v>0</v>
      </c>
      <c r="M6122" s="1">
        <f t="array" ref="M6122">SUMPRODUCT(MAX(ISNUMBER(SEARCH('Class Rules'!$B$6:$B$85,$E6122))*ISNUMBER(SEARCH('Class Rules'!$C$6:$C$85,$F6122))*'Class Rules'!$A$6:$A$85))</f>
        <v>0</v>
      </c>
      <c r="N6122" s="1" t="str">
        <f t="array" ref="N6122">IF($M6122=0,'Class Rules'!$D$3,INDEX('Class Rules'!$D$6:$D$85,MATCH($M6122,'Class Rules'!$A$6:$A$85,0)))</f>
        <v>Passenger LDV</v>
      </c>
      <c r="O6122" s="1" t="str">
        <f t="array" ref="O6122">IF(SUMPRODUCT(MAX(ISNUMBER(SEARCH(Fuel_Rules!$A$6:$A$30,$E6122))*ISNUMBER(SEARCH(Fuel_Rules!$B$6:$B$30,$F6122))*(Fuel_Rules!$A$6:$A$30&lt;&gt;"")))&gt;0,"Plug-in hybrid",IF($G6122="Diesel","Diesel","Gasoline"))</f>
        <v>Diesel</v>
      </c>
    </row>
    <row r="6123" spans="1:15" ht="15" customHeight="1" x14ac:dyDescent="0.25">
      <c r="A6123" s="1">
        <v>2022</v>
      </c>
      <c r="B6123" s="1" t="s">
        <v>7830</v>
      </c>
      <c r="C6123" s="1" t="s">
        <v>5791</v>
      </c>
      <c r="D6123" s="1" t="s">
        <v>8537</v>
      </c>
      <c r="E6123" s="1" t="s">
        <v>2325</v>
      </c>
      <c r="F6123" s="1" t="s">
        <v>5793</v>
      </c>
      <c r="G6123" s="1" t="s">
        <v>105</v>
      </c>
      <c r="H6123" s="1" t="s">
        <v>298</v>
      </c>
      <c r="I6123" s="1">
        <v>1.5</v>
      </c>
      <c r="J6123" s="1">
        <v>2023</v>
      </c>
      <c r="K6123" s="1">
        <v>186787</v>
      </c>
      <c r="L6123" s="1">
        <v>0</v>
      </c>
      <c r="M6123" s="1">
        <f t="array" ref="M6123">SUMPRODUCT(MAX(ISNUMBER(SEARCH('Class Rules'!$B$6:$B$85,$E6123))*ISNUMBER(SEARCH('Class Rules'!$C$6:$C$85,$F6123))*'Class Rules'!$A$6:$A$85))</f>
        <v>26</v>
      </c>
      <c r="N6123" s="1" t="str">
        <f t="array" ref="N6123">IF($M6123=0,'Class Rules'!$D$3,INDEX('Class Rules'!$D$6:$D$85,MATCH($M6123,'Class Rules'!$A$6:$A$85,0)))</f>
        <v>Freight LDV</v>
      </c>
      <c r="O6123" s="1" t="str">
        <f t="array" ref="O6123">IF(SUMPRODUCT(MAX(ISNUMBER(SEARCH(Fuel_Rules!$A$6:$A$30,$E6123))*ISNUMBER(SEARCH(Fuel_Rules!$B$6:$B$30,$F6123))*(Fuel_Rules!$A$6:$A$30&lt;&gt;"")))&gt;0,"Plug-in hybrid",IF($G6123="Diesel","Diesel","Gasoline"))</f>
        <v>Diesel</v>
      </c>
    </row>
    <row r="6124" spans="1:15" ht="15" customHeight="1" x14ac:dyDescent="0.25">
      <c r="A6124" s="1">
        <v>2022</v>
      </c>
      <c r="B6124" s="1" t="s">
        <v>7830</v>
      </c>
      <c r="C6124" s="1" t="s">
        <v>5791</v>
      </c>
      <c r="D6124" s="1" t="s">
        <v>8538</v>
      </c>
      <c r="E6124" s="1" t="s">
        <v>2325</v>
      </c>
      <c r="F6124" s="1" t="s">
        <v>5793</v>
      </c>
      <c r="G6124" s="1" t="s">
        <v>105</v>
      </c>
      <c r="H6124" s="1" t="s">
        <v>298</v>
      </c>
      <c r="I6124" s="1">
        <v>1.5</v>
      </c>
      <c r="J6124" s="1">
        <v>2023</v>
      </c>
      <c r="K6124" s="1">
        <v>170910</v>
      </c>
      <c r="L6124" s="1">
        <v>0</v>
      </c>
      <c r="M6124" s="1">
        <f t="array" ref="M6124">SUMPRODUCT(MAX(ISNUMBER(SEARCH('Class Rules'!$B$6:$B$85,$E6124))*ISNUMBER(SEARCH('Class Rules'!$C$6:$C$85,$F6124))*'Class Rules'!$A$6:$A$85))</f>
        <v>26</v>
      </c>
      <c r="N6124" s="1" t="str">
        <f t="array" ref="N6124">IF($M6124=0,'Class Rules'!$D$3,INDEX('Class Rules'!$D$6:$D$85,MATCH($M6124,'Class Rules'!$A$6:$A$85,0)))</f>
        <v>Freight LDV</v>
      </c>
      <c r="O6124" s="1" t="str">
        <f t="array" ref="O6124">IF(SUMPRODUCT(MAX(ISNUMBER(SEARCH(Fuel_Rules!$A$6:$A$30,$E6124))*ISNUMBER(SEARCH(Fuel_Rules!$B$6:$B$30,$F6124))*(Fuel_Rules!$A$6:$A$30&lt;&gt;"")))&gt;0,"Plug-in hybrid",IF($G6124="Diesel","Diesel","Gasoline"))</f>
        <v>Diesel</v>
      </c>
    </row>
    <row r="6125" spans="1:15" ht="15" customHeight="1" x14ac:dyDescent="0.25">
      <c r="A6125" s="1">
        <v>2022</v>
      </c>
      <c r="B6125" s="1" t="s">
        <v>7830</v>
      </c>
      <c r="C6125" s="1" t="s">
        <v>5794</v>
      </c>
      <c r="D6125" s="1" t="s">
        <v>8539</v>
      </c>
      <c r="E6125" s="1" t="s">
        <v>2325</v>
      </c>
      <c r="F6125" s="1" t="s">
        <v>5796</v>
      </c>
      <c r="G6125" s="1" t="s">
        <v>105</v>
      </c>
      <c r="H6125" s="1" t="s">
        <v>298</v>
      </c>
      <c r="I6125" s="1">
        <v>2.2000000000000002</v>
      </c>
      <c r="J6125" s="1">
        <v>2023</v>
      </c>
      <c r="K6125" s="1">
        <v>204000</v>
      </c>
      <c r="L6125" s="1">
        <v>0</v>
      </c>
      <c r="M6125" s="1">
        <f t="array" ref="M6125">SUMPRODUCT(MAX(ISNUMBER(SEARCH('Class Rules'!$B$6:$B$85,$E6125))*ISNUMBER(SEARCH('Class Rules'!$C$6:$C$85,$F6125))*'Class Rules'!$A$6:$A$85))</f>
        <v>29</v>
      </c>
      <c r="N6125" s="1" t="str">
        <f t="array" ref="N6125">IF($M6125=0,'Class Rules'!$D$3,INDEX('Class Rules'!$D$6:$D$85,MATCH($M6125,'Class Rules'!$A$6:$A$85,0)))</f>
        <v>Freight LDV</v>
      </c>
      <c r="O6125" s="1" t="str">
        <f t="array" ref="O6125">IF(SUMPRODUCT(MAX(ISNUMBER(SEARCH(Fuel_Rules!$A$6:$A$30,$E6125))*ISNUMBER(SEARCH(Fuel_Rules!$B$6:$B$30,$F6125))*(Fuel_Rules!$A$6:$A$30&lt;&gt;"")))&gt;0,"Plug-in hybrid",IF($G6125="Diesel","Diesel","Gasoline"))</f>
        <v>Diesel</v>
      </c>
    </row>
    <row r="6126" spans="1:15" ht="15" customHeight="1" x14ac:dyDescent="0.25">
      <c r="A6126" s="1">
        <v>2022</v>
      </c>
      <c r="B6126" s="1" t="s">
        <v>7830</v>
      </c>
      <c r="C6126" s="1" t="s">
        <v>5797</v>
      </c>
      <c r="D6126" s="1" t="s">
        <v>8540</v>
      </c>
      <c r="E6126" s="1" t="s">
        <v>2325</v>
      </c>
      <c r="F6126" s="1" t="s">
        <v>5799</v>
      </c>
      <c r="G6126" s="1" t="s">
        <v>105</v>
      </c>
      <c r="H6126" s="1" t="s">
        <v>298</v>
      </c>
      <c r="I6126" s="1">
        <v>2.2000000000000002</v>
      </c>
      <c r="J6126" s="1">
        <v>2023</v>
      </c>
      <c r="K6126" s="1">
        <v>212732</v>
      </c>
      <c r="L6126" s="1">
        <v>0</v>
      </c>
      <c r="M6126" s="1">
        <f t="array" ref="M6126">SUMPRODUCT(MAX(ISNUMBER(SEARCH('Class Rules'!$B$6:$B$85,$E6126))*ISNUMBER(SEARCH('Class Rules'!$C$6:$C$85,$F6126))*'Class Rules'!$A$6:$A$85))</f>
        <v>28</v>
      </c>
      <c r="N6126" s="1" t="str">
        <f t="array" ref="N6126">IF($M6126=0,'Class Rules'!$D$3,INDEX('Class Rules'!$D$6:$D$85,MATCH($M6126,'Class Rules'!$A$6:$A$85,0)))</f>
        <v>Freight LDV</v>
      </c>
      <c r="O6126" s="1" t="str">
        <f t="array" ref="O6126">IF(SUMPRODUCT(MAX(ISNUMBER(SEARCH(Fuel_Rules!$A$6:$A$30,$E6126))*ISNUMBER(SEARCH(Fuel_Rules!$B$6:$B$30,$F6126))*(Fuel_Rules!$A$6:$A$30&lt;&gt;"")))&gt;0,"Plug-in hybrid",IF($G6126="Diesel","Diesel","Gasoline"))</f>
        <v>Diesel</v>
      </c>
    </row>
    <row r="6127" spans="1:15" ht="15" customHeight="1" x14ac:dyDescent="0.25">
      <c r="A6127" s="1">
        <v>2022</v>
      </c>
      <c r="B6127" s="1" t="s">
        <v>7830</v>
      </c>
      <c r="C6127" s="1" t="s">
        <v>7579</v>
      </c>
      <c r="D6127" s="1" t="s">
        <v>8541</v>
      </c>
      <c r="E6127" s="1" t="s">
        <v>2325</v>
      </c>
      <c r="F6127" s="1" t="s">
        <v>7581</v>
      </c>
      <c r="G6127" s="1" t="s">
        <v>103</v>
      </c>
      <c r="H6127" s="1" t="s">
        <v>298</v>
      </c>
      <c r="I6127" s="1">
        <v>1.4</v>
      </c>
      <c r="J6127" s="1">
        <v>2023</v>
      </c>
      <c r="K6127" s="1">
        <v>104263</v>
      </c>
      <c r="L6127" s="1">
        <v>0</v>
      </c>
      <c r="M6127" s="1">
        <f t="array" ref="M6127">SUMPRODUCT(MAX(ISNUMBER(SEARCH('Class Rules'!$B$6:$B$85,$E6127))*ISNUMBER(SEARCH('Class Rules'!$C$6:$C$85,$F6127))*'Class Rules'!$A$6:$A$85))</f>
        <v>24</v>
      </c>
      <c r="N6127" s="1" t="str">
        <f t="array" ref="N6127">IF($M6127=0,'Class Rules'!$D$3,INDEX('Class Rules'!$D$6:$D$85,MATCH($M6127,'Class Rules'!$A$6:$A$85,0)))</f>
        <v>Freight LDV</v>
      </c>
      <c r="O6127" s="1" t="str">
        <f t="array" ref="O6127">IF(SUMPRODUCT(MAX(ISNUMBER(SEARCH(Fuel_Rules!$A$6:$A$30,$E6127))*ISNUMBER(SEARCH(Fuel_Rules!$B$6:$B$30,$F6127))*(Fuel_Rules!$A$6:$A$30&lt;&gt;"")))&gt;0,"Plug-in hybrid",IF($G6127="Diesel","Diesel","Gasoline"))</f>
        <v>Gasoline</v>
      </c>
    </row>
    <row r="6128" spans="1:15" ht="15" customHeight="1" x14ac:dyDescent="0.25">
      <c r="A6128" s="1">
        <v>2022</v>
      </c>
      <c r="B6128" s="1" t="s">
        <v>7830</v>
      </c>
      <c r="C6128" s="1" t="s">
        <v>7579</v>
      </c>
      <c r="D6128" s="1" t="s">
        <v>8542</v>
      </c>
      <c r="E6128" s="1" t="s">
        <v>2325</v>
      </c>
      <c r="F6128" s="1" t="s">
        <v>7581</v>
      </c>
      <c r="G6128" s="1" t="s">
        <v>103</v>
      </c>
      <c r="H6128" s="1" t="s">
        <v>298</v>
      </c>
      <c r="I6128" s="1">
        <v>1.4</v>
      </c>
      <c r="J6128" s="1">
        <v>2023</v>
      </c>
      <c r="K6128" s="1">
        <v>100610</v>
      </c>
      <c r="L6128" s="1">
        <v>0</v>
      </c>
      <c r="M6128" s="1">
        <f t="array" ref="M6128">SUMPRODUCT(MAX(ISNUMBER(SEARCH('Class Rules'!$B$6:$B$85,$E6128))*ISNUMBER(SEARCH('Class Rules'!$C$6:$C$85,$F6128))*'Class Rules'!$A$6:$A$85))</f>
        <v>24</v>
      </c>
      <c r="N6128" s="1" t="str">
        <f t="array" ref="N6128">IF($M6128=0,'Class Rules'!$D$3,INDEX('Class Rules'!$D$6:$D$85,MATCH($M6128,'Class Rules'!$A$6:$A$85,0)))</f>
        <v>Freight LDV</v>
      </c>
      <c r="O6128" s="1" t="str">
        <f t="array" ref="O6128">IF(SUMPRODUCT(MAX(ISNUMBER(SEARCH(Fuel_Rules!$A$6:$A$30,$E6128))*ISNUMBER(SEARCH(Fuel_Rules!$B$6:$B$30,$F6128))*(Fuel_Rules!$A$6:$A$30&lt;&gt;"")))&gt;0,"Plug-in hybrid",IF($G6128="Diesel","Diesel","Gasoline"))</f>
        <v>Gasoline</v>
      </c>
    </row>
    <row r="6129" spans="1:15" ht="15" customHeight="1" x14ac:dyDescent="0.25">
      <c r="A6129" s="1">
        <v>2022</v>
      </c>
      <c r="B6129" s="1" t="s">
        <v>7830</v>
      </c>
      <c r="C6129" s="1" t="s">
        <v>8543</v>
      </c>
      <c r="D6129" s="1" t="s">
        <v>8544</v>
      </c>
      <c r="E6129" s="1" t="s">
        <v>2325</v>
      </c>
      <c r="F6129" s="1" t="s">
        <v>8545</v>
      </c>
      <c r="G6129" s="1" t="s">
        <v>103</v>
      </c>
      <c r="H6129" s="1" t="s">
        <v>298</v>
      </c>
      <c r="I6129" s="1">
        <v>1</v>
      </c>
      <c r="J6129" s="1">
        <v>2023</v>
      </c>
      <c r="K6129" s="1">
        <v>88940</v>
      </c>
      <c r="L6129" s="1">
        <v>0</v>
      </c>
      <c r="M6129" s="1">
        <f t="array" ref="M6129">SUMPRODUCT(MAX(ISNUMBER(SEARCH('Class Rules'!$B$6:$B$85,$E6129))*ISNUMBER(SEARCH('Class Rules'!$C$6:$C$85,$F6129))*'Class Rules'!$A$6:$A$85))</f>
        <v>0</v>
      </c>
      <c r="N6129" s="1" t="str">
        <f t="array" ref="N6129">IF($M6129=0,'Class Rules'!$D$3,INDEX('Class Rules'!$D$6:$D$85,MATCH($M6129,'Class Rules'!$A$6:$A$85,0)))</f>
        <v>Passenger LDV</v>
      </c>
      <c r="O6129" s="1" t="str">
        <f t="array" ref="O6129">IF(SUMPRODUCT(MAX(ISNUMBER(SEARCH(Fuel_Rules!$A$6:$A$30,$E6129))*ISNUMBER(SEARCH(Fuel_Rules!$B$6:$B$30,$F6129))*(Fuel_Rules!$A$6:$A$30&lt;&gt;"")))&gt;0,"Plug-in hybrid",IF($G6129="Diesel","Diesel","Gasoline"))</f>
        <v>Gasoline</v>
      </c>
    </row>
    <row r="6130" spans="1:15" ht="15" customHeight="1" x14ac:dyDescent="0.25">
      <c r="A6130" s="1">
        <v>2022</v>
      </c>
      <c r="B6130" s="1" t="s">
        <v>7830</v>
      </c>
      <c r="C6130" s="1" t="s">
        <v>8543</v>
      </c>
      <c r="D6130" s="1" t="s">
        <v>8546</v>
      </c>
      <c r="E6130" s="1" t="s">
        <v>2325</v>
      </c>
      <c r="F6130" s="1" t="s">
        <v>8545</v>
      </c>
      <c r="G6130" s="1" t="s">
        <v>103</v>
      </c>
      <c r="H6130" s="1" t="s">
        <v>298</v>
      </c>
      <c r="I6130" s="1">
        <v>1</v>
      </c>
      <c r="J6130" s="1">
        <v>2023</v>
      </c>
      <c r="K6130" s="1">
        <v>84848</v>
      </c>
      <c r="L6130" s="1">
        <v>0</v>
      </c>
      <c r="M6130" s="1">
        <f t="array" ref="M6130">SUMPRODUCT(MAX(ISNUMBER(SEARCH('Class Rules'!$B$6:$B$85,$E6130))*ISNUMBER(SEARCH('Class Rules'!$C$6:$C$85,$F6130))*'Class Rules'!$A$6:$A$85))</f>
        <v>0</v>
      </c>
      <c r="N6130" s="1" t="str">
        <f t="array" ref="N6130">IF($M6130=0,'Class Rules'!$D$3,INDEX('Class Rules'!$D$6:$D$85,MATCH($M6130,'Class Rules'!$A$6:$A$85,0)))</f>
        <v>Passenger LDV</v>
      </c>
      <c r="O6130" s="1" t="str">
        <f t="array" ref="O6130">IF(SUMPRODUCT(MAX(ISNUMBER(SEARCH(Fuel_Rules!$A$6:$A$30,$E6130))*ISNUMBER(SEARCH(Fuel_Rules!$B$6:$B$30,$F6130))*(Fuel_Rules!$A$6:$A$30&lt;&gt;"")))&gt;0,"Plug-in hybrid",IF($G6130="Diesel","Diesel","Gasoline"))</f>
        <v>Gasoline</v>
      </c>
    </row>
    <row r="6131" spans="1:15" ht="15" customHeight="1" x14ac:dyDescent="0.25">
      <c r="A6131" s="1">
        <v>2022</v>
      </c>
      <c r="B6131" s="1" t="s">
        <v>7830</v>
      </c>
      <c r="C6131" s="1" t="s">
        <v>8547</v>
      </c>
      <c r="D6131" s="1" t="s">
        <v>8548</v>
      </c>
      <c r="E6131" s="1" t="s">
        <v>2325</v>
      </c>
      <c r="F6131" s="1" t="s">
        <v>8549</v>
      </c>
      <c r="G6131" s="1" t="s">
        <v>103</v>
      </c>
      <c r="H6131" s="1" t="s">
        <v>298</v>
      </c>
      <c r="I6131" s="1">
        <v>1</v>
      </c>
      <c r="J6131" s="1">
        <v>2023</v>
      </c>
      <c r="K6131" s="1">
        <v>95985</v>
      </c>
      <c r="L6131" s="1">
        <v>0</v>
      </c>
      <c r="M6131" s="1">
        <f t="array" ref="M6131">SUMPRODUCT(MAX(ISNUMBER(SEARCH('Class Rules'!$B$6:$B$85,$E6131))*ISNUMBER(SEARCH('Class Rules'!$C$6:$C$85,$F6131))*'Class Rules'!$A$6:$A$85))</f>
        <v>0</v>
      </c>
      <c r="N6131" s="1" t="str">
        <f t="array" ref="N6131">IF($M6131=0,'Class Rules'!$D$3,INDEX('Class Rules'!$D$6:$D$85,MATCH($M6131,'Class Rules'!$A$6:$A$85,0)))</f>
        <v>Passenger LDV</v>
      </c>
      <c r="O6131" s="1" t="str">
        <f t="array" ref="O6131">IF(SUMPRODUCT(MAX(ISNUMBER(SEARCH(Fuel_Rules!$A$6:$A$30,$E6131))*ISNUMBER(SEARCH(Fuel_Rules!$B$6:$B$30,$F6131))*(Fuel_Rules!$A$6:$A$30&lt;&gt;"")))&gt;0,"Plug-in hybrid",IF($G6131="Diesel","Diesel","Gasoline"))</f>
        <v>Gasoline</v>
      </c>
    </row>
    <row r="6132" spans="1:15" ht="15" customHeight="1" x14ac:dyDescent="0.25">
      <c r="A6132" s="1">
        <v>2022</v>
      </c>
      <c r="B6132" s="1" t="s">
        <v>7830</v>
      </c>
      <c r="C6132" s="1" t="s">
        <v>8547</v>
      </c>
      <c r="D6132" s="1" t="s">
        <v>8550</v>
      </c>
      <c r="E6132" s="1" t="s">
        <v>2325</v>
      </c>
      <c r="F6132" s="1" t="s">
        <v>8549</v>
      </c>
      <c r="G6132" s="1" t="s">
        <v>103</v>
      </c>
      <c r="H6132" s="1" t="s">
        <v>298</v>
      </c>
      <c r="I6132" s="1">
        <v>1</v>
      </c>
      <c r="J6132" s="1">
        <v>2023</v>
      </c>
      <c r="K6132" s="1">
        <v>90567</v>
      </c>
      <c r="L6132" s="1">
        <v>0</v>
      </c>
      <c r="M6132" s="1">
        <f t="array" ref="M6132">SUMPRODUCT(MAX(ISNUMBER(SEARCH('Class Rules'!$B$6:$B$85,$E6132))*ISNUMBER(SEARCH('Class Rules'!$C$6:$C$85,$F6132))*'Class Rules'!$A$6:$A$85))</f>
        <v>0</v>
      </c>
      <c r="N6132" s="1" t="str">
        <f t="array" ref="N6132">IF($M6132=0,'Class Rules'!$D$3,INDEX('Class Rules'!$D$6:$D$85,MATCH($M6132,'Class Rules'!$A$6:$A$85,0)))</f>
        <v>Passenger LDV</v>
      </c>
      <c r="O6132" s="1" t="str">
        <f t="array" ref="O6132">IF(SUMPRODUCT(MAX(ISNUMBER(SEARCH(Fuel_Rules!$A$6:$A$30,$E6132))*ISNUMBER(SEARCH(Fuel_Rules!$B$6:$B$30,$F6132))*(Fuel_Rules!$A$6:$A$30&lt;&gt;"")))&gt;0,"Plug-in hybrid",IF($G6132="Diesel","Diesel","Gasoline"))</f>
        <v>Gasoline</v>
      </c>
    </row>
    <row r="6133" spans="1:15" ht="15" customHeight="1" x14ac:dyDescent="0.25">
      <c r="A6133" s="1">
        <v>2022</v>
      </c>
      <c r="B6133" s="1" t="s">
        <v>7830</v>
      </c>
      <c r="C6133" s="1" t="s">
        <v>2396</v>
      </c>
      <c r="D6133" s="1" t="s">
        <v>8551</v>
      </c>
      <c r="E6133" s="1" t="s">
        <v>2398</v>
      </c>
      <c r="F6133" s="1" t="s">
        <v>2399</v>
      </c>
      <c r="G6133" s="1" t="s">
        <v>103</v>
      </c>
      <c r="H6133" s="1" t="s">
        <v>298</v>
      </c>
      <c r="I6133" s="1">
        <v>3.6</v>
      </c>
      <c r="J6133" s="1">
        <v>2023</v>
      </c>
      <c r="K6133" s="1">
        <v>1405125</v>
      </c>
      <c r="L6133" s="1">
        <v>0</v>
      </c>
      <c r="M6133" s="1">
        <f t="array" ref="M6133">SUMPRODUCT(MAX(ISNUMBER(SEARCH('Class Rules'!$B$6:$B$85,$E6133))*ISNUMBER(SEARCH('Class Rules'!$C$6:$C$85,$F6133))*'Class Rules'!$A$6:$A$85))</f>
        <v>0</v>
      </c>
      <c r="N6133" s="1" t="str">
        <f t="array" ref="N6133">IF($M6133=0,'Class Rules'!$D$3,INDEX('Class Rules'!$D$6:$D$85,MATCH($M6133,'Class Rules'!$A$6:$A$85,0)))</f>
        <v>Passenger LDV</v>
      </c>
      <c r="O6133" s="1" t="str">
        <f t="array" ref="O6133">IF(SUMPRODUCT(MAX(ISNUMBER(SEARCH(Fuel_Rules!$A$6:$A$30,$E6133))*ISNUMBER(SEARCH(Fuel_Rules!$B$6:$B$30,$F6133))*(Fuel_Rules!$A$6:$A$30&lt;&gt;"")))&gt;0,"Plug-in hybrid",IF($G6133="Diesel","Diesel","Gasoline"))</f>
        <v>Gasoline</v>
      </c>
    </row>
    <row r="6134" spans="1:15" ht="15" customHeight="1" x14ac:dyDescent="0.25">
      <c r="A6134" s="1">
        <v>2022</v>
      </c>
      <c r="B6134" s="1" t="s">
        <v>7830</v>
      </c>
      <c r="C6134" s="1" t="s">
        <v>2400</v>
      </c>
      <c r="D6134" s="1" t="s">
        <v>8552</v>
      </c>
      <c r="E6134" s="1" t="s">
        <v>2398</v>
      </c>
      <c r="F6134" s="1" t="s">
        <v>2402</v>
      </c>
      <c r="G6134" s="1" t="s">
        <v>103</v>
      </c>
      <c r="H6134" s="1" t="s">
        <v>298</v>
      </c>
      <c r="I6134" s="1">
        <v>3.6</v>
      </c>
      <c r="J6134" s="1">
        <v>2023</v>
      </c>
      <c r="K6134" s="1">
        <v>1461375</v>
      </c>
      <c r="L6134" s="1">
        <v>0</v>
      </c>
      <c r="M6134" s="1">
        <f t="array" ref="M6134">SUMPRODUCT(MAX(ISNUMBER(SEARCH('Class Rules'!$B$6:$B$85,$E6134))*ISNUMBER(SEARCH('Class Rules'!$C$6:$C$85,$F6134))*'Class Rules'!$A$6:$A$85))</f>
        <v>0</v>
      </c>
      <c r="N6134" s="1" t="str">
        <f t="array" ref="N6134">IF($M6134=0,'Class Rules'!$D$3,INDEX('Class Rules'!$D$6:$D$85,MATCH($M6134,'Class Rules'!$A$6:$A$85,0)))</f>
        <v>Passenger LDV</v>
      </c>
      <c r="O6134" s="1" t="str">
        <f t="array" ref="O6134">IF(SUMPRODUCT(MAX(ISNUMBER(SEARCH(Fuel_Rules!$A$6:$A$30,$E6134))*ISNUMBER(SEARCH(Fuel_Rules!$B$6:$B$30,$F6134))*(Fuel_Rules!$A$6:$A$30&lt;&gt;"")))&gt;0,"Plug-in hybrid",IF($G6134="Diesel","Diesel","Gasoline"))</f>
        <v>Gasoline</v>
      </c>
    </row>
    <row r="6135" spans="1:15" ht="15" customHeight="1" x14ac:dyDescent="0.25">
      <c r="A6135" s="1">
        <v>2022</v>
      </c>
      <c r="B6135" s="1" t="s">
        <v>7830</v>
      </c>
      <c r="C6135" s="1" t="s">
        <v>2403</v>
      </c>
      <c r="D6135" s="1" t="s">
        <v>8553</v>
      </c>
      <c r="E6135" s="1" t="s">
        <v>2398</v>
      </c>
      <c r="F6135" s="1" t="s">
        <v>2405</v>
      </c>
      <c r="G6135" s="1" t="s">
        <v>103</v>
      </c>
      <c r="H6135" s="1" t="s">
        <v>298</v>
      </c>
      <c r="I6135" s="1">
        <v>3.6</v>
      </c>
      <c r="J6135" s="1">
        <v>2023</v>
      </c>
      <c r="K6135" s="1">
        <v>1622175</v>
      </c>
      <c r="L6135" s="1">
        <v>0</v>
      </c>
      <c r="M6135" s="1">
        <f t="array" ref="M6135">SUMPRODUCT(MAX(ISNUMBER(SEARCH('Class Rules'!$B$6:$B$85,$E6135))*ISNUMBER(SEARCH('Class Rules'!$C$6:$C$85,$F6135))*'Class Rules'!$A$6:$A$85))</f>
        <v>0</v>
      </c>
      <c r="N6135" s="1" t="str">
        <f t="array" ref="N6135">IF($M6135=0,'Class Rules'!$D$3,INDEX('Class Rules'!$D$6:$D$85,MATCH($M6135,'Class Rules'!$A$6:$A$85,0)))</f>
        <v>Passenger LDV</v>
      </c>
      <c r="O6135" s="1" t="str">
        <f t="array" ref="O6135">IF(SUMPRODUCT(MAX(ISNUMBER(SEARCH(Fuel_Rules!$A$6:$A$30,$E6135))*ISNUMBER(SEARCH(Fuel_Rules!$B$6:$B$30,$F6135))*(Fuel_Rules!$A$6:$A$30&lt;&gt;"")))&gt;0,"Plug-in hybrid",IF($G6135="Diesel","Diesel","Gasoline"))</f>
        <v>Gasoline</v>
      </c>
    </row>
    <row r="6136" spans="1:15" ht="15" customHeight="1" x14ac:dyDescent="0.25">
      <c r="A6136" s="1">
        <v>2022</v>
      </c>
      <c r="B6136" s="1" t="s">
        <v>7830</v>
      </c>
      <c r="C6136" s="1" t="s">
        <v>2406</v>
      </c>
      <c r="D6136" s="1" t="s">
        <v>8554</v>
      </c>
      <c r="E6136" s="1" t="s">
        <v>2398</v>
      </c>
      <c r="F6136" s="1" t="s">
        <v>2408</v>
      </c>
      <c r="G6136" s="1" t="s">
        <v>103</v>
      </c>
      <c r="H6136" s="1" t="s">
        <v>298</v>
      </c>
      <c r="I6136" s="1">
        <v>3.6</v>
      </c>
      <c r="J6136" s="1">
        <v>2023</v>
      </c>
      <c r="K6136" s="1">
        <v>1675925</v>
      </c>
      <c r="L6136" s="1">
        <v>0</v>
      </c>
      <c r="M6136" s="1">
        <f t="array" ref="M6136">SUMPRODUCT(MAX(ISNUMBER(SEARCH('Class Rules'!$B$6:$B$85,$E6136))*ISNUMBER(SEARCH('Class Rules'!$C$6:$C$85,$F6136))*'Class Rules'!$A$6:$A$85))</f>
        <v>0</v>
      </c>
      <c r="N6136" s="1" t="str">
        <f t="array" ref="N6136">IF($M6136=0,'Class Rules'!$D$3,INDEX('Class Rules'!$D$6:$D$85,MATCH($M6136,'Class Rules'!$A$6:$A$85,0)))</f>
        <v>Passenger LDV</v>
      </c>
      <c r="O6136" s="1" t="str">
        <f t="array" ref="O6136">IF(SUMPRODUCT(MAX(ISNUMBER(SEARCH(Fuel_Rules!$A$6:$A$30,$E6136))*ISNUMBER(SEARCH(Fuel_Rules!$B$6:$B$30,$F6136))*(Fuel_Rules!$A$6:$A$30&lt;&gt;"")))&gt;0,"Plug-in hybrid",IF($G6136="Diesel","Diesel","Gasoline"))</f>
        <v>Gasoline</v>
      </c>
    </row>
    <row r="6137" spans="1:15" ht="15" customHeight="1" x14ac:dyDescent="0.25">
      <c r="A6137" s="1">
        <v>2022</v>
      </c>
      <c r="B6137" s="1" t="s">
        <v>7830</v>
      </c>
      <c r="C6137" s="1" t="s">
        <v>2409</v>
      </c>
      <c r="D6137" s="1" t="s">
        <v>8555</v>
      </c>
      <c r="E6137" s="1" t="s">
        <v>2398</v>
      </c>
      <c r="F6137" s="1" t="s">
        <v>4900</v>
      </c>
      <c r="G6137" s="1" t="s">
        <v>103</v>
      </c>
      <c r="H6137" s="1" t="s">
        <v>298</v>
      </c>
      <c r="I6137" s="1">
        <v>2.9</v>
      </c>
      <c r="J6137" s="1">
        <v>2023</v>
      </c>
      <c r="K6137" s="1">
        <v>711250</v>
      </c>
      <c r="L6137" s="1">
        <v>0</v>
      </c>
      <c r="M6137" s="1">
        <f t="array" ref="M6137">SUMPRODUCT(MAX(ISNUMBER(SEARCH('Class Rules'!$B$6:$B$85,$E6137))*ISNUMBER(SEARCH('Class Rules'!$C$6:$C$85,$F6137))*'Class Rules'!$A$6:$A$85))</f>
        <v>0</v>
      </c>
      <c r="N6137" s="1" t="str">
        <f t="array" ref="N6137">IF($M6137=0,'Class Rules'!$D$3,INDEX('Class Rules'!$D$6:$D$85,MATCH($M6137,'Class Rules'!$A$6:$A$85,0)))</f>
        <v>Passenger LDV</v>
      </c>
      <c r="O6137" s="1" t="str">
        <f t="array" ref="O6137">IF(SUMPRODUCT(MAX(ISNUMBER(SEARCH(Fuel_Rules!$A$6:$A$30,$E6137))*ISNUMBER(SEARCH(Fuel_Rules!$B$6:$B$30,$F6137))*(Fuel_Rules!$A$6:$A$30&lt;&gt;"")))&gt;0,"Plug-in hybrid",IF($G6137="Diesel","Diesel","Gasoline"))</f>
        <v>Gasoline</v>
      </c>
    </row>
    <row r="6138" spans="1:15" ht="15" customHeight="1" x14ac:dyDescent="0.25">
      <c r="A6138" s="1">
        <v>2022</v>
      </c>
      <c r="B6138" s="1" t="s">
        <v>7830</v>
      </c>
      <c r="C6138" s="1" t="s">
        <v>2409</v>
      </c>
      <c r="D6138" s="1" t="s">
        <v>8556</v>
      </c>
      <c r="E6138" s="1" t="s">
        <v>2398</v>
      </c>
      <c r="F6138" s="1" t="s">
        <v>4900</v>
      </c>
      <c r="G6138" s="1" t="s">
        <v>103</v>
      </c>
      <c r="H6138" s="1" t="s">
        <v>298</v>
      </c>
      <c r="I6138" s="1">
        <v>2.9</v>
      </c>
      <c r="J6138" s="1">
        <v>2023</v>
      </c>
      <c r="K6138" s="1">
        <v>685451</v>
      </c>
      <c r="L6138" s="1">
        <v>0</v>
      </c>
      <c r="M6138" s="1">
        <f t="array" ref="M6138">SUMPRODUCT(MAX(ISNUMBER(SEARCH('Class Rules'!$B$6:$B$85,$E6138))*ISNUMBER(SEARCH('Class Rules'!$C$6:$C$85,$F6138))*'Class Rules'!$A$6:$A$85))</f>
        <v>0</v>
      </c>
      <c r="N6138" s="1" t="str">
        <f t="array" ref="N6138">IF($M6138=0,'Class Rules'!$D$3,INDEX('Class Rules'!$D$6:$D$85,MATCH($M6138,'Class Rules'!$A$6:$A$85,0)))</f>
        <v>Passenger LDV</v>
      </c>
      <c r="O6138" s="1" t="str">
        <f t="array" ref="O6138">IF(SUMPRODUCT(MAX(ISNUMBER(SEARCH(Fuel_Rules!$A$6:$A$30,$E6138))*ISNUMBER(SEARCH(Fuel_Rules!$B$6:$B$30,$F6138))*(Fuel_Rules!$A$6:$A$30&lt;&gt;"")))&gt;0,"Plug-in hybrid",IF($G6138="Diesel","Diesel","Gasoline"))</f>
        <v>Gasoline</v>
      </c>
    </row>
    <row r="6139" spans="1:15" ht="15" customHeight="1" x14ac:dyDescent="0.25">
      <c r="A6139" s="1">
        <v>2022</v>
      </c>
      <c r="B6139" s="1" t="s">
        <v>7830</v>
      </c>
      <c r="C6139" s="1" t="s">
        <v>2412</v>
      </c>
      <c r="D6139" s="1" t="s">
        <v>8557</v>
      </c>
      <c r="E6139" s="1" t="s">
        <v>2398</v>
      </c>
      <c r="F6139" s="1" t="s">
        <v>5806</v>
      </c>
      <c r="G6139" s="1" t="s">
        <v>103</v>
      </c>
      <c r="H6139" s="1" t="s">
        <v>298</v>
      </c>
      <c r="I6139" s="1">
        <v>2</v>
      </c>
      <c r="J6139" s="1">
        <v>2023</v>
      </c>
      <c r="K6139" s="1">
        <v>548750</v>
      </c>
      <c r="L6139" s="1">
        <v>0</v>
      </c>
      <c r="M6139" s="1">
        <f t="array" ref="M6139">SUMPRODUCT(MAX(ISNUMBER(SEARCH('Class Rules'!$B$6:$B$85,$E6139))*ISNUMBER(SEARCH('Class Rules'!$C$6:$C$85,$F6139))*'Class Rules'!$A$6:$A$85))</f>
        <v>0</v>
      </c>
      <c r="N6139" s="1" t="str">
        <f t="array" ref="N6139">IF($M6139=0,'Class Rules'!$D$3,INDEX('Class Rules'!$D$6:$D$85,MATCH($M6139,'Class Rules'!$A$6:$A$85,0)))</f>
        <v>Passenger LDV</v>
      </c>
      <c r="O6139" s="1" t="str">
        <f t="array" ref="O6139">IF(SUMPRODUCT(MAX(ISNUMBER(SEARCH(Fuel_Rules!$A$6:$A$30,$E6139))*ISNUMBER(SEARCH(Fuel_Rules!$B$6:$B$30,$F6139))*(Fuel_Rules!$A$6:$A$30&lt;&gt;"")))&gt;0,"Plug-in hybrid",IF($G6139="Diesel","Diesel","Gasoline"))</f>
        <v>Gasoline</v>
      </c>
    </row>
    <row r="6140" spans="1:15" ht="15" customHeight="1" x14ac:dyDescent="0.25">
      <c r="A6140" s="1">
        <v>2022</v>
      </c>
      <c r="B6140" s="1" t="s">
        <v>7830</v>
      </c>
      <c r="C6140" s="1" t="s">
        <v>2412</v>
      </c>
      <c r="D6140" s="1" t="s">
        <v>8558</v>
      </c>
      <c r="E6140" s="1" t="s">
        <v>2398</v>
      </c>
      <c r="F6140" s="1" t="s">
        <v>5806</v>
      </c>
      <c r="G6140" s="1" t="s">
        <v>103</v>
      </c>
      <c r="H6140" s="1" t="s">
        <v>298</v>
      </c>
      <c r="I6140" s="1">
        <v>2</v>
      </c>
      <c r="J6140" s="1">
        <v>2023</v>
      </c>
      <c r="K6140" s="1">
        <v>528965</v>
      </c>
      <c r="L6140" s="1">
        <v>0</v>
      </c>
      <c r="M6140" s="1">
        <f t="array" ref="M6140">SUMPRODUCT(MAX(ISNUMBER(SEARCH('Class Rules'!$B$6:$B$85,$E6140))*ISNUMBER(SEARCH('Class Rules'!$C$6:$C$85,$F6140))*'Class Rules'!$A$6:$A$85))</f>
        <v>0</v>
      </c>
      <c r="N6140" s="1" t="str">
        <f t="array" ref="N6140">IF($M6140=0,'Class Rules'!$D$3,INDEX('Class Rules'!$D$6:$D$85,MATCH($M6140,'Class Rules'!$A$6:$A$85,0)))</f>
        <v>Passenger LDV</v>
      </c>
      <c r="O6140" s="1" t="str">
        <f t="array" ref="O6140">IF(SUMPRODUCT(MAX(ISNUMBER(SEARCH(Fuel_Rules!$A$6:$A$30,$E6140))*ISNUMBER(SEARCH(Fuel_Rules!$B$6:$B$30,$F6140))*(Fuel_Rules!$A$6:$A$30&lt;&gt;"")))&gt;0,"Plug-in hybrid",IF($G6140="Diesel","Diesel","Gasoline"))</f>
        <v>Gasoline</v>
      </c>
    </row>
    <row r="6141" spans="1:15" ht="15" customHeight="1" x14ac:dyDescent="0.25">
      <c r="A6141" s="1">
        <v>2022</v>
      </c>
      <c r="B6141" s="1" t="s">
        <v>7830</v>
      </c>
      <c r="C6141" s="1" t="s">
        <v>2421</v>
      </c>
      <c r="D6141" s="1" t="s">
        <v>8559</v>
      </c>
      <c r="E6141" s="1" t="s">
        <v>2398</v>
      </c>
      <c r="F6141" s="1" t="s">
        <v>2423</v>
      </c>
      <c r="G6141" s="1" t="s">
        <v>103</v>
      </c>
      <c r="H6141" s="1" t="s">
        <v>298</v>
      </c>
      <c r="I6141" s="1">
        <v>3</v>
      </c>
      <c r="J6141" s="1">
        <v>2023</v>
      </c>
      <c r="K6141" s="1">
        <v>1090800</v>
      </c>
      <c r="L6141" s="1">
        <v>0</v>
      </c>
      <c r="M6141" s="1">
        <f t="array" ref="M6141">SUMPRODUCT(MAX(ISNUMBER(SEARCH('Class Rules'!$B$6:$B$85,$E6141))*ISNUMBER(SEARCH('Class Rules'!$C$6:$C$85,$F6141))*'Class Rules'!$A$6:$A$85))</f>
        <v>0</v>
      </c>
      <c r="N6141" s="1" t="str">
        <f t="array" ref="N6141">IF($M6141=0,'Class Rules'!$D$3,INDEX('Class Rules'!$D$6:$D$85,MATCH($M6141,'Class Rules'!$A$6:$A$85,0)))</f>
        <v>Passenger LDV</v>
      </c>
      <c r="O6141" s="1" t="str">
        <f t="array" ref="O6141">IF(SUMPRODUCT(MAX(ISNUMBER(SEARCH(Fuel_Rules!$A$6:$A$30,$E6141))*ISNUMBER(SEARCH(Fuel_Rules!$B$6:$B$30,$F6141))*(Fuel_Rules!$A$6:$A$30&lt;&gt;"")))&gt;0,"Plug-in hybrid",IF($G6141="Diesel","Diesel","Gasoline"))</f>
        <v>Gasoline</v>
      </c>
    </row>
    <row r="6142" spans="1:15" ht="15" customHeight="1" x14ac:dyDescent="0.25">
      <c r="A6142" s="1">
        <v>2022</v>
      </c>
      <c r="B6142" s="1" t="s">
        <v>7830</v>
      </c>
      <c r="C6142" s="1" t="s">
        <v>2424</v>
      </c>
      <c r="D6142" s="1" t="s">
        <v>8560</v>
      </c>
      <c r="E6142" s="1" t="s">
        <v>2398</v>
      </c>
      <c r="F6142" s="1" t="s">
        <v>2426</v>
      </c>
      <c r="G6142" s="1" t="s">
        <v>103</v>
      </c>
      <c r="H6142" s="1" t="s">
        <v>298</v>
      </c>
      <c r="I6142" s="1">
        <v>3</v>
      </c>
      <c r="J6142" s="1">
        <v>2023</v>
      </c>
      <c r="K6142" s="1">
        <v>948750</v>
      </c>
      <c r="L6142" s="1">
        <v>0</v>
      </c>
      <c r="M6142" s="1">
        <f t="array" ref="M6142">SUMPRODUCT(MAX(ISNUMBER(SEARCH('Class Rules'!$B$6:$B$85,$E6142))*ISNUMBER(SEARCH('Class Rules'!$C$6:$C$85,$F6142))*'Class Rules'!$A$6:$A$85))</f>
        <v>0</v>
      </c>
      <c r="N6142" s="1" t="str">
        <f t="array" ref="N6142">IF($M6142=0,'Class Rules'!$D$3,INDEX('Class Rules'!$D$6:$D$85,MATCH($M6142,'Class Rules'!$A$6:$A$85,0)))</f>
        <v>Passenger LDV</v>
      </c>
      <c r="O6142" s="1" t="str">
        <f t="array" ref="O6142">IF(SUMPRODUCT(MAX(ISNUMBER(SEARCH(Fuel_Rules!$A$6:$A$30,$E6142))*ISNUMBER(SEARCH(Fuel_Rules!$B$6:$B$30,$F6142))*(Fuel_Rules!$A$6:$A$30&lt;&gt;"")))&gt;0,"Plug-in hybrid",IF($G6142="Diesel","Diesel","Gasoline"))</f>
        <v>Gasoline</v>
      </c>
    </row>
    <row r="6143" spans="1:15" ht="15" customHeight="1" x14ac:dyDescent="0.25">
      <c r="A6143" s="1">
        <v>2022</v>
      </c>
      <c r="B6143" s="1" t="s">
        <v>7830</v>
      </c>
      <c r="C6143" s="1" t="s">
        <v>2427</v>
      </c>
      <c r="D6143" s="1" t="s">
        <v>8561</v>
      </c>
      <c r="E6143" s="1" t="s">
        <v>2398</v>
      </c>
      <c r="F6143" s="1" t="s">
        <v>2429</v>
      </c>
      <c r="G6143" s="1" t="s">
        <v>103</v>
      </c>
      <c r="H6143" s="1" t="s">
        <v>298</v>
      </c>
      <c r="I6143" s="1">
        <v>3</v>
      </c>
      <c r="J6143" s="1">
        <v>2023</v>
      </c>
      <c r="K6143" s="1">
        <v>921700</v>
      </c>
      <c r="L6143" s="1">
        <v>0</v>
      </c>
      <c r="M6143" s="1">
        <f t="array" ref="M6143">SUMPRODUCT(MAX(ISNUMBER(SEARCH('Class Rules'!$B$6:$B$85,$E6143))*ISNUMBER(SEARCH('Class Rules'!$C$6:$C$85,$F6143))*'Class Rules'!$A$6:$A$85))</f>
        <v>0</v>
      </c>
      <c r="N6143" s="1" t="str">
        <f t="array" ref="N6143">IF($M6143=0,'Class Rules'!$D$3,INDEX('Class Rules'!$D$6:$D$85,MATCH($M6143,'Class Rules'!$A$6:$A$85,0)))</f>
        <v>Passenger LDV</v>
      </c>
      <c r="O6143" s="1" t="str">
        <f t="array" ref="O6143">IF(SUMPRODUCT(MAX(ISNUMBER(SEARCH(Fuel_Rules!$A$6:$A$30,$E6143))*ISNUMBER(SEARCH(Fuel_Rules!$B$6:$B$30,$F6143))*(Fuel_Rules!$A$6:$A$30&lt;&gt;"")))&gt;0,"Plug-in hybrid",IF($G6143="Diesel","Diesel","Gasoline"))</f>
        <v>Gasoline</v>
      </c>
    </row>
    <row r="6144" spans="1:15" ht="15" customHeight="1" x14ac:dyDescent="0.25">
      <c r="A6144" s="1">
        <v>2022</v>
      </c>
      <c r="B6144" s="1" t="s">
        <v>7830</v>
      </c>
      <c r="C6144" s="1" t="s">
        <v>2430</v>
      </c>
      <c r="D6144" s="1" t="s">
        <v>8562</v>
      </c>
      <c r="E6144" s="1" t="s">
        <v>2398</v>
      </c>
      <c r="F6144" s="1" t="s">
        <v>2432</v>
      </c>
      <c r="G6144" s="1" t="s">
        <v>103</v>
      </c>
      <c r="H6144" s="1" t="s">
        <v>298</v>
      </c>
      <c r="I6144" s="1">
        <v>3</v>
      </c>
      <c r="J6144" s="1">
        <v>2023</v>
      </c>
      <c r="K6144" s="1">
        <v>1068023</v>
      </c>
      <c r="L6144" s="1">
        <v>0</v>
      </c>
      <c r="M6144" s="1">
        <f t="array" ref="M6144">SUMPRODUCT(MAX(ISNUMBER(SEARCH('Class Rules'!$B$6:$B$85,$E6144))*ISNUMBER(SEARCH('Class Rules'!$C$6:$C$85,$F6144))*'Class Rules'!$A$6:$A$85))</f>
        <v>0</v>
      </c>
      <c r="N6144" s="1" t="str">
        <f t="array" ref="N6144">IF($M6144=0,'Class Rules'!$D$3,INDEX('Class Rules'!$D$6:$D$85,MATCH($M6144,'Class Rules'!$A$6:$A$85,0)))</f>
        <v>Passenger LDV</v>
      </c>
      <c r="O6144" s="1" t="str">
        <f t="array" ref="O6144">IF(SUMPRODUCT(MAX(ISNUMBER(SEARCH(Fuel_Rules!$A$6:$A$30,$E6144))*ISNUMBER(SEARCH(Fuel_Rules!$B$6:$B$30,$F6144))*(Fuel_Rules!$A$6:$A$30&lt;&gt;"")))&gt;0,"Plug-in hybrid",IF($G6144="Diesel","Diesel","Gasoline"))</f>
        <v>Gasoline</v>
      </c>
    </row>
    <row r="6145" spans="1:15" ht="15" customHeight="1" x14ac:dyDescent="0.25">
      <c r="A6145" s="1">
        <v>2022</v>
      </c>
      <c r="B6145" s="1" t="s">
        <v>7830</v>
      </c>
      <c r="C6145" s="1" t="s">
        <v>2436</v>
      </c>
      <c r="D6145" s="1" t="s">
        <v>8563</v>
      </c>
      <c r="E6145" s="1" t="s">
        <v>2398</v>
      </c>
      <c r="F6145" s="1" t="s">
        <v>2438</v>
      </c>
      <c r="G6145" s="1" t="s">
        <v>103</v>
      </c>
      <c r="H6145" s="1" t="s">
        <v>298</v>
      </c>
      <c r="I6145" s="1">
        <v>3</v>
      </c>
      <c r="J6145" s="1">
        <v>2023</v>
      </c>
      <c r="K6145" s="1">
        <v>1124226</v>
      </c>
      <c r="L6145" s="1">
        <v>0</v>
      </c>
      <c r="M6145" s="1">
        <f t="array" ref="M6145">SUMPRODUCT(MAX(ISNUMBER(SEARCH('Class Rules'!$B$6:$B$85,$E6145))*ISNUMBER(SEARCH('Class Rules'!$C$6:$C$85,$F6145))*'Class Rules'!$A$6:$A$85))</f>
        <v>0</v>
      </c>
      <c r="N6145" s="1" t="str">
        <f t="array" ref="N6145">IF($M6145=0,'Class Rules'!$D$3,INDEX('Class Rules'!$D$6:$D$85,MATCH($M6145,'Class Rules'!$A$6:$A$85,0)))</f>
        <v>Passenger LDV</v>
      </c>
      <c r="O6145" s="1" t="str">
        <f t="array" ref="O6145">IF(SUMPRODUCT(MAX(ISNUMBER(SEARCH(Fuel_Rules!$A$6:$A$30,$E6145))*ISNUMBER(SEARCH(Fuel_Rules!$B$6:$B$30,$F6145))*(Fuel_Rules!$A$6:$A$30&lt;&gt;"")))&gt;0,"Plug-in hybrid",IF($G6145="Diesel","Diesel","Gasoline"))</f>
        <v>Gasoline</v>
      </c>
    </row>
    <row r="6146" spans="1:15" ht="15" customHeight="1" x14ac:dyDescent="0.25">
      <c r="A6146" s="1">
        <v>2022</v>
      </c>
      <c r="B6146" s="1" t="s">
        <v>7830</v>
      </c>
      <c r="C6146" s="1" t="s">
        <v>2439</v>
      </c>
      <c r="D6146" s="1" t="s">
        <v>8564</v>
      </c>
      <c r="E6146" s="1" t="s">
        <v>2398</v>
      </c>
      <c r="F6146" s="1" t="s">
        <v>2441</v>
      </c>
      <c r="G6146" s="1" t="s">
        <v>103</v>
      </c>
      <c r="H6146" s="1" t="s">
        <v>298</v>
      </c>
      <c r="I6146" s="1">
        <v>3</v>
      </c>
      <c r="J6146" s="1">
        <v>2023</v>
      </c>
      <c r="K6146" s="1">
        <v>1173176</v>
      </c>
      <c r="L6146" s="1">
        <v>0</v>
      </c>
      <c r="M6146" s="1">
        <f t="array" ref="M6146">SUMPRODUCT(MAX(ISNUMBER(SEARCH('Class Rules'!$B$6:$B$85,$E6146))*ISNUMBER(SEARCH('Class Rules'!$C$6:$C$85,$F6146))*'Class Rules'!$A$6:$A$85))</f>
        <v>0</v>
      </c>
      <c r="N6146" s="1" t="str">
        <f t="array" ref="N6146">IF($M6146=0,'Class Rules'!$D$3,INDEX('Class Rules'!$D$6:$D$85,MATCH($M6146,'Class Rules'!$A$6:$A$85,0)))</f>
        <v>Passenger LDV</v>
      </c>
      <c r="O6146" s="1" t="str">
        <f t="array" ref="O6146">IF(SUMPRODUCT(MAX(ISNUMBER(SEARCH(Fuel_Rules!$A$6:$A$30,$E6146))*ISNUMBER(SEARCH(Fuel_Rules!$B$6:$B$30,$F6146))*(Fuel_Rules!$A$6:$A$30&lt;&gt;"")))&gt;0,"Plug-in hybrid",IF($G6146="Diesel","Diesel","Gasoline"))</f>
        <v>Gasoline</v>
      </c>
    </row>
    <row r="6147" spans="1:15" ht="15" customHeight="1" x14ac:dyDescent="0.25">
      <c r="A6147" s="1">
        <v>2022</v>
      </c>
      <c r="B6147" s="1" t="s">
        <v>7830</v>
      </c>
      <c r="C6147" s="1" t="s">
        <v>2442</v>
      </c>
      <c r="D6147" s="1" t="s">
        <v>8565</v>
      </c>
      <c r="E6147" s="1" t="s">
        <v>2398</v>
      </c>
      <c r="F6147" s="1" t="s">
        <v>5816</v>
      </c>
      <c r="G6147" s="1" t="s">
        <v>103</v>
      </c>
      <c r="H6147" s="1" t="s">
        <v>298</v>
      </c>
      <c r="I6147" s="1">
        <v>3</v>
      </c>
      <c r="J6147" s="1">
        <v>2023</v>
      </c>
      <c r="K6147" s="1">
        <v>1185410</v>
      </c>
      <c r="L6147" s="1">
        <v>0</v>
      </c>
      <c r="M6147" s="1">
        <f t="array" ref="M6147">SUMPRODUCT(MAX(ISNUMBER(SEARCH('Class Rules'!$B$6:$B$85,$E6147))*ISNUMBER(SEARCH('Class Rules'!$C$6:$C$85,$F6147))*'Class Rules'!$A$6:$A$85))</f>
        <v>0</v>
      </c>
      <c r="N6147" s="1" t="str">
        <f t="array" ref="N6147">IF($M6147=0,'Class Rules'!$D$3,INDEX('Class Rules'!$D$6:$D$85,MATCH($M6147,'Class Rules'!$A$6:$A$85,0)))</f>
        <v>Passenger LDV</v>
      </c>
      <c r="O6147" s="1" t="str">
        <f t="array" ref="O6147">IF(SUMPRODUCT(MAX(ISNUMBER(SEARCH(Fuel_Rules!$A$6:$A$30,$E6147))*ISNUMBER(SEARCH(Fuel_Rules!$B$6:$B$30,$F6147))*(Fuel_Rules!$A$6:$A$30&lt;&gt;"")))&gt;0,"Plug-in hybrid",IF($G6147="Diesel","Diesel","Gasoline"))</f>
        <v>Gasoline</v>
      </c>
    </row>
    <row r="6148" spans="1:15" ht="15" customHeight="1" x14ac:dyDescent="0.25">
      <c r="A6148" s="1">
        <v>2022</v>
      </c>
      <c r="B6148" s="1" t="s">
        <v>7830</v>
      </c>
      <c r="C6148" s="1" t="s">
        <v>2445</v>
      </c>
      <c r="D6148" s="1" t="s">
        <v>8566</v>
      </c>
      <c r="E6148" s="1" t="s">
        <v>2398</v>
      </c>
      <c r="F6148" s="1" t="s">
        <v>2447</v>
      </c>
      <c r="G6148" s="1" t="s">
        <v>103</v>
      </c>
      <c r="H6148" s="1" t="s">
        <v>298</v>
      </c>
      <c r="I6148" s="1">
        <v>2.9</v>
      </c>
      <c r="J6148" s="1">
        <v>2023</v>
      </c>
      <c r="K6148" s="1">
        <v>809575</v>
      </c>
      <c r="L6148" s="1">
        <v>0</v>
      </c>
      <c r="M6148" s="1">
        <f t="array" ref="M6148">SUMPRODUCT(MAX(ISNUMBER(SEARCH('Class Rules'!$B$6:$B$85,$E6148))*ISNUMBER(SEARCH('Class Rules'!$C$6:$C$85,$F6148))*'Class Rules'!$A$6:$A$85))</f>
        <v>0</v>
      </c>
      <c r="N6148" s="1" t="str">
        <f t="array" ref="N6148">IF($M6148=0,'Class Rules'!$D$3,INDEX('Class Rules'!$D$6:$D$85,MATCH($M6148,'Class Rules'!$A$6:$A$85,0)))</f>
        <v>Passenger LDV</v>
      </c>
      <c r="O6148" s="1" t="str">
        <f t="array" ref="O6148">IF(SUMPRODUCT(MAX(ISNUMBER(SEARCH(Fuel_Rules!$A$6:$A$30,$E6148))*ISNUMBER(SEARCH(Fuel_Rules!$B$6:$B$30,$F6148))*(Fuel_Rules!$A$6:$A$30&lt;&gt;"")))&gt;0,"Plug-in hybrid",IF($G6148="Diesel","Diesel","Gasoline"))</f>
        <v>Plug-in hybrid</v>
      </c>
    </row>
    <row r="6149" spans="1:15" ht="15" customHeight="1" x14ac:dyDescent="0.25">
      <c r="A6149" s="1">
        <v>2022</v>
      </c>
      <c r="B6149" s="1" t="s">
        <v>7830</v>
      </c>
      <c r="C6149" s="1" t="s">
        <v>2445</v>
      </c>
      <c r="D6149" s="1" t="s">
        <v>8567</v>
      </c>
      <c r="E6149" s="1" t="s">
        <v>2398</v>
      </c>
      <c r="F6149" s="1" t="s">
        <v>2447</v>
      </c>
      <c r="G6149" s="1" t="s">
        <v>103</v>
      </c>
      <c r="H6149" s="1" t="s">
        <v>298</v>
      </c>
      <c r="I6149" s="1">
        <v>2.9</v>
      </c>
      <c r="J6149" s="1">
        <v>2023</v>
      </c>
      <c r="K6149" s="1">
        <v>781451</v>
      </c>
      <c r="L6149" s="1">
        <v>0</v>
      </c>
      <c r="M6149" s="1">
        <f t="array" ref="M6149">SUMPRODUCT(MAX(ISNUMBER(SEARCH('Class Rules'!$B$6:$B$85,$E6149))*ISNUMBER(SEARCH('Class Rules'!$C$6:$C$85,$F6149))*'Class Rules'!$A$6:$A$85))</f>
        <v>0</v>
      </c>
      <c r="N6149" s="1" t="str">
        <f t="array" ref="N6149">IF($M6149=0,'Class Rules'!$D$3,INDEX('Class Rules'!$D$6:$D$85,MATCH($M6149,'Class Rules'!$A$6:$A$85,0)))</f>
        <v>Passenger LDV</v>
      </c>
      <c r="O6149" s="1" t="str">
        <f t="array" ref="O6149">IF(SUMPRODUCT(MAX(ISNUMBER(SEARCH(Fuel_Rules!$A$6:$A$30,$E6149))*ISNUMBER(SEARCH(Fuel_Rules!$B$6:$B$30,$F6149))*(Fuel_Rules!$A$6:$A$30&lt;&gt;"")))&gt;0,"Plug-in hybrid",IF($G6149="Diesel","Diesel","Gasoline"))</f>
        <v>Plug-in hybrid</v>
      </c>
    </row>
    <row r="6150" spans="1:15" ht="15" customHeight="1" x14ac:dyDescent="0.25">
      <c r="A6150" s="1">
        <v>2022</v>
      </c>
      <c r="B6150" s="1" t="s">
        <v>7830</v>
      </c>
      <c r="C6150" s="1" t="s">
        <v>2451</v>
      </c>
      <c r="D6150" s="1" t="s">
        <v>8568</v>
      </c>
      <c r="E6150" s="1" t="s">
        <v>2398</v>
      </c>
      <c r="F6150" s="1" t="s">
        <v>2453</v>
      </c>
      <c r="G6150" s="1" t="s">
        <v>103</v>
      </c>
      <c r="H6150" s="1" t="s">
        <v>298</v>
      </c>
      <c r="I6150" s="1">
        <v>4</v>
      </c>
      <c r="J6150" s="1">
        <v>2023</v>
      </c>
      <c r="K6150" s="1">
        <v>1459350</v>
      </c>
      <c r="L6150" s="1">
        <v>0</v>
      </c>
      <c r="M6150" s="1">
        <f t="array" ref="M6150">SUMPRODUCT(MAX(ISNUMBER(SEARCH('Class Rules'!$B$6:$B$85,$E6150))*ISNUMBER(SEARCH('Class Rules'!$C$6:$C$85,$F6150))*'Class Rules'!$A$6:$A$85))</f>
        <v>0</v>
      </c>
      <c r="N6150" s="1" t="str">
        <f t="array" ref="N6150">IF($M6150=0,'Class Rules'!$D$3,INDEX('Class Rules'!$D$6:$D$85,MATCH($M6150,'Class Rules'!$A$6:$A$85,0)))</f>
        <v>Passenger LDV</v>
      </c>
      <c r="O6150" s="1" t="str">
        <f t="array" ref="O6150">IF(SUMPRODUCT(MAX(ISNUMBER(SEARCH(Fuel_Rules!$A$6:$A$30,$E6150))*ISNUMBER(SEARCH(Fuel_Rules!$B$6:$B$30,$F6150))*(Fuel_Rules!$A$6:$A$30&lt;&gt;"")))&gt;0,"Plug-in hybrid",IF($G6150="Diesel","Diesel","Gasoline"))</f>
        <v>Plug-in hybrid</v>
      </c>
    </row>
    <row r="6151" spans="1:15" ht="15" customHeight="1" x14ac:dyDescent="0.25">
      <c r="A6151" s="1">
        <v>2022</v>
      </c>
      <c r="B6151" s="1" t="s">
        <v>7830</v>
      </c>
      <c r="C6151" s="1" t="s">
        <v>2451</v>
      </c>
      <c r="D6151" s="1" t="s">
        <v>8569</v>
      </c>
      <c r="E6151" s="1" t="s">
        <v>2398</v>
      </c>
      <c r="F6151" s="1" t="s">
        <v>2453</v>
      </c>
      <c r="G6151" s="1" t="s">
        <v>103</v>
      </c>
      <c r="H6151" s="1" t="s">
        <v>298</v>
      </c>
      <c r="I6151" s="1">
        <v>4</v>
      </c>
      <c r="J6151" s="1">
        <v>2023</v>
      </c>
      <c r="K6151" s="1">
        <v>1375451</v>
      </c>
      <c r="L6151" s="1">
        <v>0</v>
      </c>
      <c r="M6151" s="1">
        <f t="array" ref="M6151">SUMPRODUCT(MAX(ISNUMBER(SEARCH('Class Rules'!$B$6:$B$85,$E6151))*ISNUMBER(SEARCH('Class Rules'!$C$6:$C$85,$F6151))*'Class Rules'!$A$6:$A$85))</f>
        <v>0</v>
      </c>
      <c r="N6151" s="1" t="str">
        <f t="array" ref="N6151">IF($M6151=0,'Class Rules'!$D$3,INDEX('Class Rules'!$D$6:$D$85,MATCH($M6151,'Class Rules'!$A$6:$A$85,0)))</f>
        <v>Passenger LDV</v>
      </c>
      <c r="O6151" s="1" t="str">
        <f t="array" ref="O6151">IF(SUMPRODUCT(MAX(ISNUMBER(SEARCH(Fuel_Rules!$A$6:$A$30,$E6151))*ISNUMBER(SEARCH(Fuel_Rules!$B$6:$B$30,$F6151))*(Fuel_Rules!$A$6:$A$30&lt;&gt;"")))&gt;0,"Plug-in hybrid",IF($G6151="Diesel","Diesel","Gasoline"))</f>
        <v>Plug-in hybrid</v>
      </c>
    </row>
    <row r="6152" spans="1:15" ht="15" customHeight="1" x14ac:dyDescent="0.25">
      <c r="A6152" s="1">
        <v>2022</v>
      </c>
      <c r="B6152" s="1" t="s">
        <v>7830</v>
      </c>
      <c r="C6152" s="1" t="s">
        <v>2454</v>
      </c>
      <c r="D6152" s="1" t="s">
        <v>8570</v>
      </c>
      <c r="E6152" s="1" t="s">
        <v>2398</v>
      </c>
      <c r="F6152" s="1" t="s">
        <v>2456</v>
      </c>
      <c r="G6152" s="1" t="s">
        <v>103</v>
      </c>
      <c r="H6152" s="1" t="s">
        <v>298</v>
      </c>
      <c r="I6152" s="1">
        <v>2.9</v>
      </c>
      <c r="J6152" s="1">
        <v>2023</v>
      </c>
      <c r="K6152" s="1">
        <v>886250</v>
      </c>
      <c r="L6152" s="1">
        <v>0</v>
      </c>
      <c r="M6152" s="1">
        <f t="array" ref="M6152">SUMPRODUCT(MAX(ISNUMBER(SEARCH('Class Rules'!$B$6:$B$85,$E6152))*ISNUMBER(SEARCH('Class Rules'!$C$6:$C$85,$F6152))*'Class Rules'!$A$6:$A$85))</f>
        <v>0</v>
      </c>
      <c r="N6152" s="1" t="str">
        <f t="array" ref="N6152">IF($M6152=0,'Class Rules'!$D$3,INDEX('Class Rules'!$D$6:$D$85,MATCH($M6152,'Class Rules'!$A$6:$A$85,0)))</f>
        <v>Passenger LDV</v>
      </c>
      <c r="O6152" s="1" t="str">
        <f t="array" ref="O6152">IF(SUMPRODUCT(MAX(ISNUMBER(SEARCH(Fuel_Rules!$A$6:$A$30,$E6152))*ISNUMBER(SEARCH(Fuel_Rules!$B$6:$B$30,$F6152))*(Fuel_Rules!$A$6:$A$30&lt;&gt;"")))&gt;0,"Plug-in hybrid",IF($G6152="Diesel","Diesel","Gasoline"))</f>
        <v>Plug-in hybrid</v>
      </c>
    </row>
    <row r="6153" spans="1:15" ht="15" customHeight="1" x14ac:dyDescent="0.25">
      <c r="A6153" s="1">
        <v>2022</v>
      </c>
      <c r="B6153" s="1" t="s">
        <v>7830</v>
      </c>
      <c r="C6153" s="1" t="s">
        <v>2454</v>
      </c>
      <c r="D6153" s="1" t="s">
        <v>8571</v>
      </c>
      <c r="E6153" s="1" t="s">
        <v>2398</v>
      </c>
      <c r="F6153" s="1" t="s">
        <v>2456</v>
      </c>
      <c r="G6153" s="1" t="s">
        <v>103</v>
      </c>
      <c r="H6153" s="1" t="s">
        <v>298</v>
      </c>
      <c r="I6153" s="1">
        <v>2.9</v>
      </c>
      <c r="J6153" s="1">
        <v>2023</v>
      </c>
      <c r="K6153" s="1">
        <v>845154</v>
      </c>
      <c r="L6153" s="1">
        <v>0</v>
      </c>
      <c r="M6153" s="1">
        <f t="array" ref="M6153">SUMPRODUCT(MAX(ISNUMBER(SEARCH('Class Rules'!$B$6:$B$85,$E6153))*ISNUMBER(SEARCH('Class Rules'!$C$6:$C$85,$F6153))*'Class Rules'!$A$6:$A$85))</f>
        <v>0</v>
      </c>
      <c r="N6153" s="1" t="str">
        <f t="array" ref="N6153">IF($M6153=0,'Class Rules'!$D$3,INDEX('Class Rules'!$D$6:$D$85,MATCH($M6153,'Class Rules'!$A$6:$A$85,0)))</f>
        <v>Passenger LDV</v>
      </c>
      <c r="O6153" s="1" t="str">
        <f t="array" ref="O6153">IF(SUMPRODUCT(MAX(ISNUMBER(SEARCH(Fuel_Rules!$A$6:$A$30,$E6153))*ISNUMBER(SEARCH(Fuel_Rules!$B$6:$B$30,$F6153))*(Fuel_Rules!$A$6:$A$30&lt;&gt;"")))&gt;0,"Plug-in hybrid",IF($G6153="Diesel","Diesel","Gasoline"))</f>
        <v>Plug-in hybrid</v>
      </c>
    </row>
    <row r="6154" spans="1:15" ht="15" customHeight="1" x14ac:dyDescent="0.25">
      <c r="A6154" s="1">
        <v>2022</v>
      </c>
      <c r="B6154" s="1" t="s">
        <v>7830</v>
      </c>
      <c r="C6154" s="1" t="s">
        <v>2457</v>
      </c>
      <c r="D6154" s="1" t="s">
        <v>8572</v>
      </c>
      <c r="E6154" s="1" t="s">
        <v>2398</v>
      </c>
      <c r="F6154" s="1" t="s">
        <v>2459</v>
      </c>
      <c r="G6154" s="1" t="s">
        <v>103</v>
      </c>
      <c r="H6154" s="1" t="s">
        <v>298</v>
      </c>
      <c r="I6154" s="1">
        <v>3</v>
      </c>
      <c r="J6154" s="1">
        <v>2023</v>
      </c>
      <c r="K6154" s="1">
        <v>1234343</v>
      </c>
      <c r="L6154" s="1">
        <v>0</v>
      </c>
      <c r="M6154" s="1">
        <f t="array" ref="M6154">SUMPRODUCT(MAX(ISNUMBER(SEARCH('Class Rules'!$B$6:$B$85,$E6154))*ISNUMBER(SEARCH('Class Rules'!$C$6:$C$85,$F6154))*'Class Rules'!$A$6:$A$85))</f>
        <v>0</v>
      </c>
      <c r="N6154" s="1" t="str">
        <f t="array" ref="N6154">IF($M6154=0,'Class Rules'!$D$3,INDEX('Class Rules'!$D$6:$D$85,MATCH($M6154,'Class Rules'!$A$6:$A$85,0)))</f>
        <v>Passenger LDV</v>
      </c>
      <c r="O6154" s="1" t="str">
        <f t="array" ref="O6154">IF(SUMPRODUCT(MAX(ISNUMBER(SEARCH(Fuel_Rules!$A$6:$A$30,$E6154))*ISNUMBER(SEARCH(Fuel_Rules!$B$6:$B$30,$F6154))*(Fuel_Rules!$A$6:$A$30&lt;&gt;"")))&gt;0,"Plug-in hybrid",IF($G6154="Diesel","Diesel","Gasoline"))</f>
        <v>Gasoline</v>
      </c>
    </row>
    <row r="6155" spans="1:15" ht="15" customHeight="1" x14ac:dyDescent="0.25">
      <c r="A6155" s="1">
        <v>2022</v>
      </c>
      <c r="B6155" s="1" t="s">
        <v>7830</v>
      </c>
      <c r="C6155" s="1" t="s">
        <v>2460</v>
      </c>
      <c r="D6155" s="1" t="s">
        <v>8573</v>
      </c>
      <c r="E6155" s="1" t="s">
        <v>2398</v>
      </c>
      <c r="F6155" s="1" t="s">
        <v>2462</v>
      </c>
      <c r="G6155" s="1" t="s">
        <v>103</v>
      </c>
      <c r="H6155" s="1" t="s">
        <v>298</v>
      </c>
      <c r="I6155" s="1">
        <v>4</v>
      </c>
      <c r="J6155" s="1">
        <v>2023</v>
      </c>
      <c r="K6155" s="1">
        <v>1174800</v>
      </c>
      <c r="L6155" s="1">
        <v>0</v>
      </c>
      <c r="M6155" s="1">
        <f t="array" ref="M6155">SUMPRODUCT(MAX(ISNUMBER(SEARCH('Class Rules'!$B$6:$B$85,$E6155))*ISNUMBER(SEARCH('Class Rules'!$C$6:$C$85,$F6155))*'Class Rules'!$A$6:$A$85))</f>
        <v>0</v>
      </c>
      <c r="N6155" s="1" t="str">
        <f t="array" ref="N6155">IF($M6155=0,'Class Rules'!$D$3,INDEX('Class Rules'!$D$6:$D$85,MATCH($M6155,'Class Rules'!$A$6:$A$85,0)))</f>
        <v>Passenger LDV</v>
      </c>
      <c r="O6155" s="1" t="str">
        <f t="array" ref="O6155">IF(SUMPRODUCT(MAX(ISNUMBER(SEARCH(Fuel_Rules!$A$6:$A$30,$E6155))*ISNUMBER(SEARCH(Fuel_Rules!$B$6:$B$30,$F6155))*(Fuel_Rules!$A$6:$A$30&lt;&gt;"")))&gt;0,"Plug-in hybrid",IF($G6155="Diesel","Diesel","Gasoline"))</f>
        <v>Gasoline</v>
      </c>
    </row>
    <row r="6156" spans="1:15" ht="15" customHeight="1" x14ac:dyDescent="0.25">
      <c r="A6156" s="1">
        <v>2022</v>
      </c>
      <c r="B6156" s="1" t="s">
        <v>7830</v>
      </c>
      <c r="C6156" s="1" t="s">
        <v>2460</v>
      </c>
      <c r="D6156" s="1" t="s">
        <v>8574</v>
      </c>
      <c r="E6156" s="1" t="s">
        <v>2398</v>
      </c>
      <c r="F6156" s="1" t="s">
        <v>2462</v>
      </c>
      <c r="G6156" s="1" t="s">
        <v>103</v>
      </c>
      <c r="H6156" s="1" t="s">
        <v>298</v>
      </c>
      <c r="I6156" s="1">
        <v>4</v>
      </c>
      <c r="J6156" s="1">
        <v>2023</v>
      </c>
      <c r="K6156" s="1">
        <v>1115451</v>
      </c>
      <c r="L6156" s="1">
        <v>0</v>
      </c>
      <c r="M6156" s="1">
        <f t="array" ref="M6156">SUMPRODUCT(MAX(ISNUMBER(SEARCH('Class Rules'!$B$6:$B$85,$E6156))*ISNUMBER(SEARCH('Class Rules'!$C$6:$C$85,$F6156))*'Class Rules'!$A$6:$A$85))</f>
        <v>0</v>
      </c>
      <c r="N6156" s="1" t="str">
        <f t="array" ref="N6156">IF($M6156=0,'Class Rules'!$D$3,INDEX('Class Rules'!$D$6:$D$85,MATCH($M6156,'Class Rules'!$A$6:$A$85,0)))</f>
        <v>Passenger LDV</v>
      </c>
      <c r="O6156" s="1" t="str">
        <f t="array" ref="O6156">IF(SUMPRODUCT(MAX(ISNUMBER(SEARCH(Fuel_Rules!$A$6:$A$30,$E6156))*ISNUMBER(SEARCH(Fuel_Rules!$B$6:$B$30,$F6156))*(Fuel_Rules!$A$6:$A$30&lt;&gt;"")))&gt;0,"Plug-in hybrid",IF($G6156="Diesel","Diesel","Gasoline"))</f>
        <v>Gasoline</v>
      </c>
    </row>
    <row r="6157" spans="1:15" ht="15" customHeight="1" x14ac:dyDescent="0.25">
      <c r="A6157" s="1">
        <v>2022</v>
      </c>
      <c r="B6157" s="1" t="s">
        <v>7830</v>
      </c>
      <c r="C6157" s="1" t="s">
        <v>2463</v>
      </c>
      <c r="D6157" s="1" t="s">
        <v>8575</v>
      </c>
      <c r="E6157" s="1" t="s">
        <v>2398</v>
      </c>
      <c r="F6157" s="1" t="s">
        <v>8576</v>
      </c>
      <c r="G6157" s="1" t="s">
        <v>103</v>
      </c>
      <c r="H6157" s="1" t="s">
        <v>298</v>
      </c>
      <c r="I6157" s="1">
        <v>3</v>
      </c>
      <c r="J6157" s="1">
        <v>2023</v>
      </c>
      <c r="K6157" s="1">
        <v>1261250</v>
      </c>
      <c r="L6157" s="1">
        <v>0</v>
      </c>
      <c r="M6157" s="1">
        <f t="array" ref="M6157">SUMPRODUCT(MAX(ISNUMBER(SEARCH('Class Rules'!$B$6:$B$85,$E6157))*ISNUMBER(SEARCH('Class Rules'!$C$6:$C$85,$F6157))*'Class Rules'!$A$6:$A$85))</f>
        <v>0</v>
      </c>
      <c r="N6157" s="1" t="str">
        <f t="array" ref="N6157">IF($M6157=0,'Class Rules'!$D$3,INDEX('Class Rules'!$D$6:$D$85,MATCH($M6157,'Class Rules'!$A$6:$A$85,0)))</f>
        <v>Passenger LDV</v>
      </c>
      <c r="O6157" s="1" t="str">
        <f t="array" ref="O6157">IF(SUMPRODUCT(MAX(ISNUMBER(SEARCH(Fuel_Rules!$A$6:$A$30,$E6157))*ISNUMBER(SEARCH(Fuel_Rules!$B$6:$B$30,$F6157))*(Fuel_Rules!$A$6:$A$30&lt;&gt;"")))&gt;0,"Plug-in hybrid",IF($G6157="Diesel","Diesel","Gasoline"))</f>
        <v>Gasoline</v>
      </c>
    </row>
    <row r="6158" spans="1:15" ht="15" customHeight="1" x14ac:dyDescent="0.25">
      <c r="A6158" s="1">
        <v>2022</v>
      </c>
      <c r="B6158" s="1" t="s">
        <v>7830</v>
      </c>
      <c r="C6158" s="1" t="s">
        <v>2466</v>
      </c>
      <c r="D6158" s="1" t="s">
        <v>8577</v>
      </c>
      <c r="E6158" s="1" t="s">
        <v>2398</v>
      </c>
      <c r="F6158" s="1" t="s">
        <v>2468</v>
      </c>
      <c r="G6158" s="1" t="s">
        <v>103</v>
      </c>
      <c r="H6158" s="1" t="s">
        <v>298</v>
      </c>
      <c r="I6158" s="1">
        <v>3</v>
      </c>
      <c r="J6158" s="1">
        <v>2023</v>
      </c>
      <c r="K6158" s="1">
        <v>770525</v>
      </c>
      <c r="L6158" s="1">
        <v>0</v>
      </c>
      <c r="M6158" s="1">
        <f t="array" ref="M6158">SUMPRODUCT(MAX(ISNUMBER(SEARCH('Class Rules'!$B$6:$B$85,$E6158))*ISNUMBER(SEARCH('Class Rules'!$C$6:$C$85,$F6158))*'Class Rules'!$A$6:$A$85))</f>
        <v>0</v>
      </c>
      <c r="N6158" s="1" t="str">
        <f t="array" ref="N6158">IF($M6158=0,'Class Rules'!$D$3,INDEX('Class Rules'!$D$6:$D$85,MATCH($M6158,'Class Rules'!$A$6:$A$85,0)))</f>
        <v>Passenger LDV</v>
      </c>
      <c r="O6158" s="1" t="str">
        <f t="array" ref="O6158">IF(SUMPRODUCT(MAX(ISNUMBER(SEARCH(Fuel_Rules!$A$6:$A$30,$E6158))*ISNUMBER(SEARCH(Fuel_Rules!$B$6:$B$30,$F6158))*(Fuel_Rules!$A$6:$A$30&lt;&gt;"")))&gt;0,"Plug-in hybrid",IF($G6158="Diesel","Diesel","Gasoline"))</f>
        <v>Plug-in hybrid</v>
      </c>
    </row>
    <row r="6159" spans="1:15" ht="15" customHeight="1" x14ac:dyDescent="0.25">
      <c r="A6159" s="1">
        <v>2022</v>
      </c>
      <c r="B6159" s="1" t="s">
        <v>7830</v>
      </c>
      <c r="C6159" s="1" t="s">
        <v>2466</v>
      </c>
      <c r="D6159" s="1" t="s">
        <v>8578</v>
      </c>
      <c r="E6159" s="1" t="s">
        <v>2398</v>
      </c>
      <c r="F6159" s="1" t="s">
        <v>2468</v>
      </c>
      <c r="G6159" s="1" t="s">
        <v>103</v>
      </c>
      <c r="H6159" s="1" t="s">
        <v>298</v>
      </c>
      <c r="I6159" s="1">
        <v>3</v>
      </c>
      <c r="J6159" s="1">
        <v>2023</v>
      </c>
      <c r="K6159" s="1">
        <v>743525</v>
      </c>
      <c r="L6159" s="1">
        <v>0</v>
      </c>
      <c r="M6159" s="1">
        <f t="array" ref="M6159">SUMPRODUCT(MAX(ISNUMBER(SEARCH('Class Rules'!$B$6:$B$85,$E6159))*ISNUMBER(SEARCH('Class Rules'!$C$6:$C$85,$F6159))*'Class Rules'!$A$6:$A$85))</f>
        <v>0</v>
      </c>
      <c r="N6159" s="1" t="str">
        <f t="array" ref="N6159">IF($M6159=0,'Class Rules'!$D$3,INDEX('Class Rules'!$D$6:$D$85,MATCH($M6159,'Class Rules'!$A$6:$A$85,0)))</f>
        <v>Passenger LDV</v>
      </c>
      <c r="O6159" s="1" t="str">
        <f t="array" ref="O6159">IF(SUMPRODUCT(MAX(ISNUMBER(SEARCH(Fuel_Rules!$A$6:$A$30,$E6159))*ISNUMBER(SEARCH(Fuel_Rules!$B$6:$B$30,$F6159))*(Fuel_Rules!$A$6:$A$30&lt;&gt;"")))&gt;0,"Plug-in hybrid",IF($G6159="Diesel","Diesel","Gasoline"))</f>
        <v>Plug-in hybrid</v>
      </c>
    </row>
    <row r="6160" spans="1:15" ht="15" customHeight="1" x14ac:dyDescent="0.25">
      <c r="A6160" s="1">
        <v>2022</v>
      </c>
      <c r="B6160" s="1" t="s">
        <v>7830</v>
      </c>
      <c r="C6160" s="1" t="s">
        <v>2469</v>
      </c>
      <c r="D6160" s="1" t="s">
        <v>8579</v>
      </c>
      <c r="E6160" s="1" t="s">
        <v>2398</v>
      </c>
      <c r="F6160" s="1" t="s">
        <v>2471</v>
      </c>
      <c r="G6160" s="1" t="s">
        <v>103</v>
      </c>
      <c r="H6160" s="1" t="s">
        <v>298</v>
      </c>
      <c r="I6160" s="1">
        <v>4</v>
      </c>
      <c r="J6160" s="1">
        <v>2023</v>
      </c>
      <c r="K6160" s="1">
        <v>1432025</v>
      </c>
      <c r="L6160" s="1">
        <v>0</v>
      </c>
      <c r="M6160" s="1">
        <f t="array" ref="M6160">SUMPRODUCT(MAX(ISNUMBER(SEARCH('Class Rules'!$B$6:$B$85,$E6160))*ISNUMBER(SEARCH('Class Rules'!$C$6:$C$85,$F6160))*'Class Rules'!$A$6:$A$85))</f>
        <v>0</v>
      </c>
      <c r="N6160" s="1" t="str">
        <f t="array" ref="N6160">IF($M6160=0,'Class Rules'!$D$3,INDEX('Class Rules'!$D$6:$D$85,MATCH($M6160,'Class Rules'!$A$6:$A$85,0)))</f>
        <v>Passenger LDV</v>
      </c>
      <c r="O6160" s="1" t="str">
        <f t="array" ref="O6160">IF(SUMPRODUCT(MAX(ISNUMBER(SEARCH(Fuel_Rules!$A$6:$A$30,$E6160))*ISNUMBER(SEARCH(Fuel_Rules!$B$6:$B$30,$F6160))*(Fuel_Rules!$A$6:$A$30&lt;&gt;"")))&gt;0,"Plug-in hybrid",IF($G6160="Diesel","Diesel","Gasoline"))</f>
        <v>Plug-in hybrid</v>
      </c>
    </row>
    <row r="6161" spans="1:15" ht="15" customHeight="1" x14ac:dyDescent="0.25">
      <c r="A6161" s="1">
        <v>2022</v>
      </c>
      <c r="B6161" s="1" t="s">
        <v>7830</v>
      </c>
      <c r="C6161" s="1" t="s">
        <v>2469</v>
      </c>
      <c r="D6161" s="1" t="s">
        <v>8580</v>
      </c>
      <c r="E6161" s="1" t="s">
        <v>2398</v>
      </c>
      <c r="F6161" s="1" t="s">
        <v>2471</v>
      </c>
      <c r="G6161" s="1" t="s">
        <v>103</v>
      </c>
      <c r="H6161" s="1" t="s">
        <v>298</v>
      </c>
      <c r="I6161" s="1">
        <v>4</v>
      </c>
      <c r="J6161" s="1">
        <v>2023</v>
      </c>
      <c r="K6161" s="1">
        <v>1378854</v>
      </c>
      <c r="L6161" s="1">
        <v>0</v>
      </c>
      <c r="M6161" s="1">
        <f t="array" ref="M6161">SUMPRODUCT(MAX(ISNUMBER(SEARCH('Class Rules'!$B$6:$B$85,$E6161))*ISNUMBER(SEARCH('Class Rules'!$C$6:$C$85,$F6161))*'Class Rules'!$A$6:$A$85))</f>
        <v>0</v>
      </c>
      <c r="N6161" s="1" t="str">
        <f t="array" ref="N6161">IF($M6161=0,'Class Rules'!$D$3,INDEX('Class Rules'!$D$6:$D$85,MATCH($M6161,'Class Rules'!$A$6:$A$85,0)))</f>
        <v>Passenger LDV</v>
      </c>
      <c r="O6161" s="1" t="str">
        <f t="array" ref="O6161">IF(SUMPRODUCT(MAX(ISNUMBER(SEARCH(Fuel_Rules!$A$6:$A$30,$E6161))*ISNUMBER(SEARCH(Fuel_Rules!$B$6:$B$30,$F6161))*(Fuel_Rules!$A$6:$A$30&lt;&gt;"")))&gt;0,"Plug-in hybrid",IF($G6161="Diesel","Diesel","Gasoline"))</f>
        <v>Plug-in hybrid</v>
      </c>
    </row>
    <row r="6162" spans="1:15" ht="15" customHeight="1" x14ac:dyDescent="0.25">
      <c r="A6162" s="1">
        <v>2022</v>
      </c>
      <c r="B6162" s="1" t="s">
        <v>7830</v>
      </c>
      <c r="C6162" s="1" t="s">
        <v>2472</v>
      </c>
      <c r="D6162" s="1" t="s">
        <v>8581</v>
      </c>
      <c r="E6162" s="1" t="s">
        <v>2398</v>
      </c>
      <c r="F6162" s="1" t="s">
        <v>2474</v>
      </c>
      <c r="G6162" s="1" t="s">
        <v>103</v>
      </c>
      <c r="H6162" s="1" t="s">
        <v>298</v>
      </c>
      <c r="I6162" s="1">
        <v>2.9</v>
      </c>
      <c r="J6162" s="1">
        <v>2023</v>
      </c>
      <c r="K6162" s="1">
        <v>819525</v>
      </c>
      <c r="L6162" s="1">
        <v>0</v>
      </c>
      <c r="M6162" s="1">
        <f t="array" ref="M6162">SUMPRODUCT(MAX(ISNUMBER(SEARCH('Class Rules'!$B$6:$B$85,$E6162))*ISNUMBER(SEARCH('Class Rules'!$C$6:$C$85,$F6162))*'Class Rules'!$A$6:$A$85))</f>
        <v>0</v>
      </c>
      <c r="N6162" s="1" t="str">
        <f t="array" ref="N6162">IF($M6162=0,'Class Rules'!$D$3,INDEX('Class Rules'!$D$6:$D$85,MATCH($M6162,'Class Rules'!$A$6:$A$85,0)))</f>
        <v>Passenger LDV</v>
      </c>
      <c r="O6162" s="1" t="str">
        <f t="array" ref="O6162">IF(SUMPRODUCT(MAX(ISNUMBER(SEARCH(Fuel_Rules!$A$6:$A$30,$E6162))*ISNUMBER(SEARCH(Fuel_Rules!$B$6:$B$30,$F6162))*(Fuel_Rules!$A$6:$A$30&lt;&gt;"")))&gt;0,"Plug-in hybrid",IF($G6162="Diesel","Diesel","Gasoline"))</f>
        <v>Gasoline</v>
      </c>
    </row>
    <row r="6163" spans="1:15" ht="15" customHeight="1" x14ac:dyDescent="0.25">
      <c r="A6163" s="1">
        <v>2022</v>
      </c>
      <c r="B6163" s="1" t="s">
        <v>7830</v>
      </c>
      <c r="C6163" s="1" t="s">
        <v>2472</v>
      </c>
      <c r="D6163" s="1" t="s">
        <v>8582</v>
      </c>
      <c r="E6163" s="1" t="s">
        <v>2398</v>
      </c>
      <c r="F6163" s="1" t="s">
        <v>2474</v>
      </c>
      <c r="G6163" s="1" t="s">
        <v>103</v>
      </c>
      <c r="H6163" s="1" t="s">
        <v>298</v>
      </c>
      <c r="I6163" s="1">
        <v>2.9</v>
      </c>
      <c r="J6163" s="1">
        <v>2023</v>
      </c>
      <c r="K6163" s="1">
        <v>790120</v>
      </c>
      <c r="L6163" s="1">
        <v>0</v>
      </c>
      <c r="M6163" s="1">
        <f t="array" ref="M6163">SUMPRODUCT(MAX(ISNUMBER(SEARCH('Class Rules'!$B$6:$B$85,$E6163))*ISNUMBER(SEARCH('Class Rules'!$C$6:$C$85,$F6163))*'Class Rules'!$A$6:$A$85))</f>
        <v>0</v>
      </c>
      <c r="N6163" s="1" t="str">
        <f t="array" ref="N6163">IF($M6163=0,'Class Rules'!$D$3,INDEX('Class Rules'!$D$6:$D$85,MATCH($M6163,'Class Rules'!$A$6:$A$85,0)))</f>
        <v>Passenger LDV</v>
      </c>
      <c r="O6163" s="1" t="str">
        <f t="array" ref="O6163">IF(SUMPRODUCT(MAX(ISNUMBER(SEARCH(Fuel_Rules!$A$6:$A$30,$E6163))*ISNUMBER(SEARCH(Fuel_Rules!$B$6:$B$30,$F6163))*(Fuel_Rules!$A$6:$A$30&lt;&gt;"")))&gt;0,"Plug-in hybrid",IF($G6163="Diesel","Diesel","Gasoline"))</f>
        <v>Gasoline</v>
      </c>
    </row>
    <row r="6164" spans="1:15" ht="15" customHeight="1" x14ac:dyDescent="0.25">
      <c r="A6164" s="1">
        <v>2022</v>
      </c>
      <c r="B6164" s="1" t="s">
        <v>7830</v>
      </c>
      <c r="C6164" s="1" t="s">
        <v>2481</v>
      </c>
      <c r="D6164" s="1" t="s">
        <v>8583</v>
      </c>
      <c r="E6164" s="1" t="s">
        <v>2398</v>
      </c>
      <c r="F6164" s="1" t="s">
        <v>2483</v>
      </c>
      <c r="G6164" s="1" t="s">
        <v>103</v>
      </c>
      <c r="H6164" s="1" t="s">
        <v>298</v>
      </c>
      <c r="I6164" s="1">
        <v>3</v>
      </c>
      <c r="J6164" s="1">
        <v>2023</v>
      </c>
      <c r="K6164" s="1">
        <v>757850</v>
      </c>
      <c r="L6164" s="1">
        <v>0</v>
      </c>
      <c r="M6164" s="1">
        <f t="array" ref="M6164">SUMPRODUCT(MAX(ISNUMBER(SEARCH('Class Rules'!$B$6:$B$85,$E6164))*ISNUMBER(SEARCH('Class Rules'!$C$6:$C$85,$F6164))*'Class Rules'!$A$6:$A$85))</f>
        <v>0</v>
      </c>
      <c r="N6164" s="1" t="str">
        <f t="array" ref="N6164">IF($M6164=0,'Class Rules'!$D$3,INDEX('Class Rules'!$D$6:$D$85,MATCH($M6164,'Class Rules'!$A$6:$A$85,0)))</f>
        <v>Passenger LDV</v>
      </c>
      <c r="O6164" s="1" t="str">
        <f t="array" ref="O6164">IF(SUMPRODUCT(MAX(ISNUMBER(SEARCH(Fuel_Rules!$A$6:$A$30,$E6164))*ISNUMBER(SEARCH(Fuel_Rules!$B$6:$B$30,$F6164))*(Fuel_Rules!$A$6:$A$30&lt;&gt;"")))&gt;0,"Plug-in hybrid",IF($G6164="Diesel","Diesel","Gasoline"))</f>
        <v>Plug-in hybrid</v>
      </c>
    </row>
    <row r="6165" spans="1:15" ht="15" customHeight="1" x14ac:dyDescent="0.25">
      <c r="A6165" s="1">
        <v>2022</v>
      </c>
      <c r="B6165" s="1" t="s">
        <v>7830</v>
      </c>
      <c r="C6165" s="1" t="s">
        <v>2481</v>
      </c>
      <c r="D6165" s="1" t="s">
        <v>8584</v>
      </c>
      <c r="E6165" s="1" t="s">
        <v>2398</v>
      </c>
      <c r="F6165" s="1" t="s">
        <v>2483</v>
      </c>
      <c r="G6165" s="1" t="s">
        <v>103</v>
      </c>
      <c r="H6165" s="1" t="s">
        <v>298</v>
      </c>
      <c r="I6165" s="1">
        <v>3</v>
      </c>
      <c r="J6165" s="1">
        <v>2023</v>
      </c>
      <c r="K6165" s="1">
        <v>731254</v>
      </c>
      <c r="L6165" s="1">
        <v>0</v>
      </c>
      <c r="M6165" s="1">
        <f t="array" ref="M6165">SUMPRODUCT(MAX(ISNUMBER(SEARCH('Class Rules'!$B$6:$B$85,$E6165))*ISNUMBER(SEARCH('Class Rules'!$C$6:$C$85,$F6165))*'Class Rules'!$A$6:$A$85))</f>
        <v>0</v>
      </c>
      <c r="N6165" s="1" t="str">
        <f t="array" ref="N6165">IF($M6165=0,'Class Rules'!$D$3,INDEX('Class Rules'!$D$6:$D$85,MATCH($M6165,'Class Rules'!$A$6:$A$85,0)))</f>
        <v>Passenger LDV</v>
      </c>
      <c r="O6165" s="1" t="str">
        <f t="array" ref="O6165">IF(SUMPRODUCT(MAX(ISNUMBER(SEARCH(Fuel_Rules!$A$6:$A$30,$E6165))*ISNUMBER(SEARCH(Fuel_Rules!$B$6:$B$30,$F6165))*(Fuel_Rules!$A$6:$A$30&lt;&gt;"")))&gt;0,"Plug-in hybrid",IF($G6165="Diesel","Diesel","Gasoline"))</f>
        <v>Plug-in hybrid</v>
      </c>
    </row>
    <row r="6166" spans="1:15" ht="15" customHeight="1" x14ac:dyDescent="0.25">
      <c r="A6166" s="1">
        <v>2022</v>
      </c>
      <c r="B6166" s="1" t="s">
        <v>7830</v>
      </c>
      <c r="C6166" s="1" t="s">
        <v>2484</v>
      </c>
      <c r="D6166" s="1" t="s">
        <v>8585</v>
      </c>
      <c r="E6166" s="1" t="s">
        <v>2398</v>
      </c>
      <c r="F6166" s="1" t="s">
        <v>2486</v>
      </c>
      <c r="G6166" s="1" t="s">
        <v>103</v>
      </c>
      <c r="H6166" s="1" t="s">
        <v>298</v>
      </c>
      <c r="I6166" s="1">
        <v>2.9</v>
      </c>
      <c r="J6166" s="1">
        <v>2023</v>
      </c>
      <c r="K6166" s="1">
        <v>918850</v>
      </c>
      <c r="L6166" s="1">
        <v>0</v>
      </c>
      <c r="M6166" s="1">
        <f t="array" ref="M6166">SUMPRODUCT(MAX(ISNUMBER(SEARCH('Class Rules'!$B$6:$B$85,$E6166))*ISNUMBER(SEARCH('Class Rules'!$C$6:$C$85,$F6166))*'Class Rules'!$A$6:$A$85))</f>
        <v>0</v>
      </c>
      <c r="N6166" s="1" t="str">
        <f t="array" ref="N6166">IF($M6166=0,'Class Rules'!$D$3,INDEX('Class Rules'!$D$6:$D$85,MATCH($M6166,'Class Rules'!$A$6:$A$85,0)))</f>
        <v>Passenger LDV</v>
      </c>
      <c r="O6166" s="1" t="str">
        <f t="array" ref="O6166">IF(SUMPRODUCT(MAX(ISNUMBER(SEARCH(Fuel_Rules!$A$6:$A$30,$E6166))*ISNUMBER(SEARCH(Fuel_Rules!$B$6:$B$30,$F6166))*(Fuel_Rules!$A$6:$A$30&lt;&gt;"")))&gt;0,"Plug-in hybrid",IF($G6166="Diesel","Diesel","Gasoline"))</f>
        <v>Plug-in hybrid</v>
      </c>
    </row>
    <row r="6167" spans="1:15" ht="15" customHeight="1" x14ac:dyDescent="0.25">
      <c r="A6167" s="1">
        <v>2022</v>
      </c>
      <c r="B6167" s="1" t="s">
        <v>7830</v>
      </c>
      <c r="C6167" s="1" t="s">
        <v>2484</v>
      </c>
      <c r="D6167" s="1" t="s">
        <v>8586</v>
      </c>
      <c r="E6167" s="1" t="s">
        <v>2398</v>
      </c>
      <c r="F6167" s="1" t="s">
        <v>2486</v>
      </c>
      <c r="G6167" s="1" t="s">
        <v>103</v>
      </c>
      <c r="H6167" s="1" t="s">
        <v>298</v>
      </c>
      <c r="I6167" s="1">
        <v>2.9</v>
      </c>
      <c r="J6167" s="1">
        <v>2023</v>
      </c>
      <c r="K6167" s="1">
        <v>881020</v>
      </c>
      <c r="L6167" s="1">
        <v>0</v>
      </c>
      <c r="M6167" s="1">
        <f t="array" ref="M6167">SUMPRODUCT(MAX(ISNUMBER(SEARCH('Class Rules'!$B$6:$B$85,$E6167))*ISNUMBER(SEARCH('Class Rules'!$C$6:$C$85,$F6167))*'Class Rules'!$A$6:$A$85))</f>
        <v>0</v>
      </c>
      <c r="N6167" s="1" t="str">
        <f t="array" ref="N6167">IF($M6167=0,'Class Rules'!$D$3,INDEX('Class Rules'!$D$6:$D$85,MATCH($M6167,'Class Rules'!$A$6:$A$85,0)))</f>
        <v>Passenger LDV</v>
      </c>
      <c r="O6167" s="1" t="str">
        <f t="array" ref="O6167">IF(SUMPRODUCT(MAX(ISNUMBER(SEARCH(Fuel_Rules!$A$6:$A$30,$E6167))*ISNUMBER(SEARCH(Fuel_Rules!$B$6:$B$30,$F6167))*(Fuel_Rules!$A$6:$A$30&lt;&gt;"")))&gt;0,"Plug-in hybrid",IF($G6167="Diesel","Diesel","Gasoline"))</f>
        <v>Plug-in hybrid</v>
      </c>
    </row>
    <row r="6168" spans="1:15" ht="15" customHeight="1" x14ac:dyDescent="0.25">
      <c r="A6168" s="1">
        <v>2022</v>
      </c>
      <c r="B6168" s="1" t="s">
        <v>7830</v>
      </c>
      <c r="C6168" s="1" t="s">
        <v>2487</v>
      </c>
      <c r="D6168" s="1" t="s">
        <v>8587</v>
      </c>
      <c r="E6168" s="1" t="s">
        <v>2398</v>
      </c>
      <c r="F6168" s="1" t="s">
        <v>2489</v>
      </c>
      <c r="G6168" s="1" t="s">
        <v>103</v>
      </c>
      <c r="H6168" s="1" t="s">
        <v>298</v>
      </c>
      <c r="I6168" s="1">
        <v>4</v>
      </c>
      <c r="J6168" s="1">
        <v>2023</v>
      </c>
      <c r="K6168" s="1">
        <v>1198800</v>
      </c>
      <c r="L6168" s="1">
        <v>0</v>
      </c>
      <c r="M6168" s="1">
        <f t="array" ref="M6168">SUMPRODUCT(MAX(ISNUMBER(SEARCH('Class Rules'!$B$6:$B$85,$E6168))*ISNUMBER(SEARCH('Class Rules'!$C$6:$C$85,$F6168))*'Class Rules'!$A$6:$A$85))</f>
        <v>0</v>
      </c>
      <c r="N6168" s="1" t="str">
        <f t="array" ref="N6168">IF($M6168=0,'Class Rules'!$D$3,INDEX('Class Rules'!$D$6:$D$85,MATCH($M6168,'Class Rules'!$A$6:$A$85,0)))</f>
        <v>Passenger LDV</v>
      </c>
      <c r="O6168" s="1" t="str">
        <f t="array" ref="O6168">IF(SUMPRODUCT(MAX(ISNUMBER(SEARCH(Fuel_Rules!$A$6:$A$30,$E6168))*ISNUMBER(SEARCH(Fuel_Rules!$B$6:$B$30,$F6168))*(Fuel_Rules!$A$6:$A$30&lt;&gt;"")))&gt;0,"Plug-in hybrid",IF($G6168="Diesel","Diesel","Gasoline"))</f>
        <v>Gasoline</v>
      </c>
    </row>
    <row r="6169" spans="1:15" ht="15" customHeight="1" x14ac:dyDescent="0.25">
      <c r="A6169" s="1">
        <v>2022</v>
      </c>
      <c r="B6169" s="1" t="s">
        <v>7830</v>
      </c>
      <c r="C6169" s="1" t="s">
        <v>2487</v>
      </c>
      <c r="D6169" s="1" t="s">
        <v>8588</v>
      </c>
      <c r="E6169" s="1" t="s">
        <v>2398</v>
      </c>
      <c r="F6169" s="1" t="s">
        <v>2489</v>
      </c>
      <c r="G6169" s="1" t="s">
        <v>103</v>
      </c>
      <c r="H6169" s="1" t="s">
        <v>298</v>
      </c>
      <c r="I6169" s="1">
        <v>4</v>
      </c>
      <c r="J6169" s="1">
        <v>2023</v>
      </c>
      <c r="K6169" s="1">
        <v>1148525</v>
      </c>
      <c r="L6169" s="1">
        <v>0</v>
      </c>
      <c r="M6169" s="1">
        <f t="array" ref="M6169">SUMPRODUCT(MAX(ISNUMBER(SEARCH('Class Rules'!$B$6:$B$85,$E6169))*ISNUMBER(SEARCH('Class Rules'!$C$6:$C$85,$F6169))*'Class Rules'!$A$6:$A$85))</f>
        <v>0</v>
      </c>
      <c r="N6169" s="1" t="str">
        <f t="array" ref="N6169">IF($M6169=0,'Class Rules'!$D$3,INDEX('Class Rules'!$D$6:$D$85,MATCH($M6169,'Class Rules'!$A$6:$A$85,0)))</f>
        <v>Passenger LDV</v>
      </c>
      <c r="O6169" s="1" t="str">
        <f t="array" ref="O6169">IF(SUMPRODUCT(MAX(ISNUMBER(SEARCH(Fuel_Rules!$A$6:$A$30,$E6169))*ISNUMBER(SEARCH(Fuel_Rules!$B$6:$B$30,$F6169))*(Fuel_Rules!$A$6:$A$30&lt;&gt;"")))&gt;0,"Plug-in hybrid",IF($G6169="Diesel","Diesel","Gasoline"))</f>
        <v>Gasoline</v>
      </c>
    </row>
    <row r="6170" spans="1:15" ht="15" customHeight="1" x14ac:dyDescent="0.25">
      <c r="A6170" s="1">
        <v>2022</v>
      </c>
      <c r="B6170" s="1" t="s">
        <v>7830</v>
      </c>
      <c r="C6170" s="1" t="s">
        <v>2493</v>
      </c>
      <c r="D6170" s="1" t="s">
        <v>8589</v>
      </c>
      <c r="E6170" s="1" t="s">
        <v>2398</v>
      </c>
      <c r="F6170" s="1" t="s">
        <v>2495</v>
      </c>
      <c r="G6170" s="1" t="s">
        <v>103</v>
      </c>
      <c r="H6170" s="1" t="s">
        <v>298</v>
      </c>
      <c r="I6170" s="1">
        <v>4</v>
      </c>
      <c r="J6170" s="1">
        <v>2023</v>
      </c>
      <c r="K6170" s="1">
        <v>1321350</v>
      </c>
      <c r="L6170" s="1">
        <v>0</v>
      </c>
      <c r="M6170" s="1">
        <f t="array" ref="M6170">SUMPRODUCT(MAX(ISNUMBER(SEARCH('Class Rules'!$B$6:$B$85,$E6170))*ISNUMBER(SEARCH('Class Rules'!$C$6:$C$85,$F6170))*'Class Rules'!$A$6:$A$85))</f>
        <v>0</v>
      </c>
      <c r="N6170" s="1" t="str">
        <f t="array" ref="N6170">IF($M6170=0,'Class Rules'!$D$3,INDEX('Class Rules'!$D$6:$D$85,MATCH($M6170,'Class Rules'!$A$6:$A$85,0)))</f>
        <v>Passenger LDV</v>
      </c>
      <c r="O6170" s="1" t="str">
        <f t="array" ref="O6170">IF(SUMPRODUCT(MAX(ISNUMBER(SEARCH(Fuel_Rules!$A$6:$A$30,$E6170))*ISNUMBER(SEARCH(Fuel_Rules!$B$6:$B$30,$F6170))*(Fuel_Rules!$A$6:$A$30&lt;&gt;"")))&gt;0,"Plug-in hybrid",IF($G6170="Diesel","Diesel","Gasoline"))</f>
        <v>Plug-in hybrid</v>
      </c>
    </row>
    <row r="6171" spans="1:15" ht="15" customHeight="1" x14ac:dyDescent="0.25">
      <c r="A6171" s="1">
        <v>2022</v>
      </c>
      <c r="B6171" s="1" t="s">
        <v>7830</v>
      </c>
      <c r="C6171" s="1" t="s">
        <v>2493</v>
      </c>
      <c r="D6171" s="1" t="s">
        <v>8590</v>
      </c>
      <c r="E6171" s="1" t="s">
        <v>2398</v>
      </c>
      <c r="F6171" s="1" t="s">
        <v>2495</v>
      </c>
      <c r="G6171" s="1" t="s">
        <v>103</v>
      </c>
      <c r="H6171" s="1" t="s">
        <v>298</v>
      </c>
      <c r="I6171" s="1">
        <v>4</v>
      </c>
      <c r="J6171" s="1">
        <v>2023</v>
      </c>
      <c r="K6171" s="1">
        <v>1265521</v>
      </c>
      <c r="L6171" s="1">
        <v>0</v>
      </c>
      <c r="M6171" s="1">
        <f t="array" ref="M6171">SUMPRODUCT(MAX(ISNUMBER(SEARCH('Class Rules'!$B$6:$B$85,$E6171))*ISNUMBER(SEARCH('Class Rules'!$C$6:$C$85,$F6171))*'Class Rules'!$A$6:$A$85))</f>
        <v>0</v>
      </c>
      <c r="N6171" s="1" t="str">
        <f t="array" ref="N6171">IF($M6171=0,'Class Rules'!$D$3,INDEX('Class Rules'!$D$6:$D$85,MATCH($M6171,'Class Rules'!$A$6:$A$85,0)))</f>
        <v>Passenger LDV</v>
      </c>
      <c r="O6171" s="1" t="str">
        <f t="array" ref="O6171">IF(SUMPRODUCT(MAX(ISNUMBER(SEARCH(Fuel_Rules!$A$6:$A$30,$E6171))*ISNUMBER(SEARCH(Fuel_Rules!$B$6:$B$30,$F6171))*(Fuel_Rules!$A$6:$A$30&lt;&gt;"")))&gt;0,"Plug-in hybrid",IF($G6171="Diesel","Diesel","Gasoline"))</f>
        <v>Plug-in hybrid</v>
      </c>
    </row>
    <row r="6172" spans="1:15" ht="15" customHeight="1" x14ac:dyDescent="0.25">
      <c r="A6172" s="1">
        <v>2022</v>
      </c>
      <c r="B6172" s="1" t="s">
        <v>7830</v>
      </c>
      <c r="C6172" s="1" t="s">
        <v>2508</v>
      </c>
      <c r="D6172" s="1" t="s">
        <v>8591</v>
      </c>
      <c r="E6172" s="1" t="s">
        <v>2398</v>
      </c>
      <c r="F6172" s="1" t="s">
        <v>2510</v>
      </c>
      <c r="G6172" s="1" t="s">
        <v>103</v>
      </c>
      <c r="H6172" s="1" t="s">
        <v>298</v>
      </c>
      <c r="I6172" s="1">
        <v>4</v>
      </c>
      <c r="J6172" s="1">
        <v>2023</v>
      </c>
      <c r="K6172" s="1">
        <v>1364266</v>
      </c>
      <c r="L6172" s="1">
        <v>0</v>
      </c>
      <c r="M6172" s="1">
        <f t="array" ref="M6172">SUMPRODUCT(MAX(ISNUMBER(SEARCH('Class Rules'!$B$6:$B$85,$E6172))*ISNUMBER(SEARCH('Class Rules'!$C$6:$C$85,$F6172))*'Class Rules'!$A$6:$A$85))</f>
        <v>0</v>
      </c>
      <c r="N6172" s="1" t="str">
        <f t="array" ref="N6172">IF($M6172=0,'Class Rules'!$D$3,INDEX('Class Rules'!$D$6:$D$85,MATCH($M6172,'Class Rules'!$A$6:$A$85,0)))</f>
        <v>Passenger LDV</v>
      </c>
      <c r="O6172" s="1" t="str">
        <f t="array" ref="O6172">IF(SUMPRODUCT(MAX(ISNUMBER(SEARCH(Fuel_Rules!$A$6:$A$30,$E6172))*ISNUMBER(SEARCH(Fuel_Rules!$B$6:$B$30,$F6172))*(Fuel_Rules!$A$6:$A$30&lt;&gt;"")))&gt;0,"Plug-in hybrid",IF($G6172="Diesel","Diesel","Gasoline"))</f>
        <v>Gasoline</v>
      </c>
    </row>
    <row r="6173" spans="1:15" ht="15" customHeight="1" x14ac:dyDescent="0.25">
      <c r="A6173" s="1">
        <v>2022</v>
      </c>
      <c r="B6173" s="1" t="s">
        <v>7830</v>
      </c>
      <c r="C6173" s="1" t="s">
        <v>2508</v>
      </c>
      <c r="D6173" s="1" t="s">
        <v>8592</v>
      </c>
      <c r="E6173" s="1" t="s">
        <v>2398</v>
      </c>
      <c r="F6173" s="1" t="s">
        <v>2510</v>
      </c>
      <c r="G6173" s="1" t="s">
        <v>103</v>
      </c>
      <c r="H6173" s="1" t="s">
        <v>298</v>
      </c>
      <c r="I6173" s="1">
        <v>4</v>
      </c>
      <c r="J6173" s="1">
        <v>2023</v>
      </c>
      <c r="K6173" s="1">
        <v>1310201</v>
      </c>
      <c r="L6173" s="1">
        <v>0</v>
      </c>
      <c r="M6173" s="1">
        <f t="array" ref="M6173">SUMPRODUCT(MAX(ISNUMBER(SEARCH('Class Rules'!$B$6:$B$85,$E6173))*ISNUMBER(SEARCH('Class Rules'!$C$6:$C$85,$F6173))*'Class Rules'!$A$6:$A$85))</f>
        <v>0</v>
      </c>
      <c r="N6173" s="1" t="str">
        <f t="array" ref="N6173">IF($M6173=0,'Class Rules'!$D$3,INDEX('Class Rules'!$D$6:$D$85,MATCH($M6173,'Class Rules'!$A$6:$A$85,0)))</f>
        <v>Passenger LDV</v>
      </c>
      <c r="O6173" s="1" t="str">
        <f t="array" ref="O6173">IF(SUMPRODUCT(MAX(ISNUMBER(SEARCH(Fuel_Rules!$A$6:$A$30,$E6173))*ISNUMBER(SEARCH(Fuel_Rules!$B$6:$B$30,$F6173))*(Fuel_Rules!$A$6:$A$30&lt;&gt;"")))&gt;0,"Plug-in hybrid",IF($G6173="Diesel","Diesel","Gasoline"))</f>
        <v>Gasoline</v>
      </c>
    </row>
    <row r="6174" spans="1:15" ht="15" customHeight="1" x14ac:dyDescent="0.25">
      <c r="A6174" s="1">
        <v>2022</v>
      </c>
      <c r="B6174" s="1" t="s">
        <v>7830</v>
      </c>
      <c r="C6174" s="1" t="s">
        <v>2511</v>
      </c>
      <c r="D6174" s="1" t="s">
        <v>8593</v>
      </c>
      <c r="E6174" s="1" t="s">
        <v>2513</v>
      </c>
      <c r="F6174" s="1" t="s">
        <v>2514</v>
      </c>
      <c r="G6174" s="1" t="s">
        <v>105</v>
      </c>
      <c r="H6174" s="1" t="s">
        <v>298</v>
      </c>
      <c r="I6174" s="1">
        <v>6.7</v>
      </c>
      <c r="J6174" s="1">
        <v>2023</v>
      </c>
      <c r="K6174" s="1">
        <v>481955</v>
      </c>
      <c r="L6174" s="1">
        <v>0</v>
      </c>
      <c r="M6174" s="1">
        <f t="array" ref="M6174">SUMPRODUCT(MAX(ISNUMBER(SEARCH('Class Rules'!$B$6:$B$85,$E6174))*ISNUMBER(SEARCH('Class Rules'!$C$6:$C$85,$F6174))*'Class Rules'!$A$6:$A$85))</f>
        <v>56</v>
      </c>
      <c r="N6174" s="1" t="str">
        <f t="array" ref="N6174">IF($M6174=0,'Class Rules'!$D$3,INDEX('Class Rules'!$D$6:$D$85,MATCH($M6174,'Class Rules'!$A$6:$A$85,0)))</f>
        <v>Freight HDV</v>
      </c>
      <c r="O6174" s="1" t="str">
        <f t="array" ref="O6174">IF(SUMPRODUCT(MAX(ISNUMBER(SEARCH(Fuel_Rules!$A$6:$A$30,$E6174))*ISNUMBER(SEARCH(Fuel_Rules!$B$6:$B$30,$F6174))*(Fuel_Rules!$A$6:$A$30&lt;&gt;"")))&gt;0,"Plug-in hybrid",IF($G6174="Diesel","Diesel","Gasoline"))</f>
        <v>Diesel</v>
      </c>
    </row>
    <row r="6175" spans="1:15" ht="15" customHeight="1" x14ac:dyDescent="0.25">
      <c r="A6175" s="1">
        <v>2022</v>
      </c>
      <c r="B6175" s="1" t="s">
        <v>7830</v>
      </c>
      <c r="C6175" s="1" t="s">
        <v>2515</v>
      </c>
      <c r="D6175" s="1" t="s">
        <v>8594</v>
      </c>
      <c r="E6175" s="1" t="s">
        <v>2513</v>
      </c>
      <c r="F6175" s="1" t="s">
        <v>2517</v>
      </c>
      <c r="G6175" s="1" t="s">
        <v>105</v>
      </c>
      <c r="H6175" s="1" t="s">
        <v>298</v>
      </c>
      <c r="I6175" s="1">
        <v>6.7</v>
      </c>
      <c r="J6175" s="1">
        <v>2023</v>
      </c>
      <c r="K6175" s="1">
        <v>529480</v>
      </c>
      <c r="L6175" s="1">
        <v>0</v>
      </c>
      <c r="M6175" s="1">
        <f t="array" ref="M6175">SUMPRODUCT(MAX(ISNUMBER(SEARCH('Class Rules'!$B$6:$B$85,$E6175))*ISNUMBER(SEARCH('Class Rules'!$C$6:$C$85,$F6175))*'Class Rules'!$A$6:$A$85))</f>
        <v>56</v>
      </c>
      <c r="N6175" s="1" t="str">
        <f t="array" ref="N6175">IF($M6175=0,'Class Rules'!$D$3,INDEX('Class Rules'!$D$6:$D$85,MATCH($M6175,'Class Rules'!$A$6:$A$85,0)))</f>
        <v>Freight HDV</v>
      </c>
      <c r="O6175" s="1" t="str">
        <f t="array" ref="O6175">IF(SUMPRODUCT(MAX(ISNUMBER(SEARCH(Fuel_Rules!$A$6:$A$30,$E6175))*ISNUMBER(SEARCH(Fuel_Rules!$B$6:$B$30,$F6175))*(Fuel_Rules!$A$6:$A$30&lt;&gt;"")))&gt;0,"Plug-in hybrid",IF($G6175="Diesel","Diesel","Gasoline"))</f>
        <v>Diesel</v>
      </c>
    </row>
    <row r="6176" spans="1:15" ht="15" customHeight="1" x14ac:dyDescent="0.25">
      <c r="A6176" s="1">
        <v>2022</v>
      </c>
      <c r="B6176" s="1" t="s">
        <v>7830</v>
      </c>
      <c r="C6176" s="1" t="s">
        <v>2518</v>
      </c>
      <c r="D6176" s="1" t="s">
        <v>8595</v>
      </c>
      <c r="E6176" s="1" t="s">
        <v>2513</v>
      </c>
      <c r="F6176" s="1" t="s">
        <v>2520</v>
      </c>
      <c r="G6176" s="1" t="s">
        <v>103</v>
      </c>
      <c r="H6176" s="1" t="s">
        <v>437</v>
      </c>
      <c r="I6176" s="1">
        <v>5.7</v>
      </c>
      <c r="J6176" s="1">
        <v>2023</v>
      </c>
      <c r="K6176" s="1">
        <v>475392</v>
      </c>
      <c r="L6176" s="1">
        <v>0</v>
      </c>
      <c r="M6176" s="1">
        <f t="array" ref="M6176">SUMPRODUCT(MAX(ISNUMBER(SEARCH('Class Rules'!$B$6:$B$85,$E6176))*ISNUMBER(SEARCH('Class Rules'!$C$6:$C$85,$F6176))*'Class Rules'!$A$6:$A$85))</f>
        <v>44</v>
      </c>
      <c r="N6176" s="1" t="str">
        <f t="array" ref="N6176">IF($M6176=0,'Class Rules'!$D$3,INDEX('Class Rules'!$D$6:$D$85,MATCH($M6176,'Class Rules'!$A$6:$A$85,0)))</f>
        <v>Freight LDV</v>
      </c>
      <c r="O6176" s="1" t="str">
        <f t="array" ref="O6176">IF(SUMPRODUCT(MAX(ISNUMBER(SEARCH(Fuel_Rules!$A$6:$A$30,$E6176))*ISNUMBER(SEARCH(Fuel_Rules!$B$6:$B$30,$F6176))*(Fuel_Rules!$A$6:$A$30&lt;&gt;"")))&gt;0,"Plug-in hybrid",IF($G6176="Diesel","Diesel","Gasoline"))</f>
        <v>Gasoline</v>
      </c>
    </row>
    <row r="6177" spans="1:15" ht="15" customHeight="1" x14ac:dyDescent="0.25">
      <c r="A6177" s="1">
        <v>2022</v>
      </c>
      <c r="B6177" s="1" t="s">
        <v>7830</v>
      </c>
      <c r="C6177" s="1" t="s">
        <v>3914</v>
      </c>
      <c r="D6177" s="1" t="s">
        <v>8596</v>
      </c>
      <c r="E6177" s="1" t="s">
        <v>2513</v>
      </c>
      <c r="F6177" s="1" t="s">
        <v>3916</v>
      </c>
      <c r="G6177" s="1" t="s">
        <v>105</v>
      </c>
      <c r="H6177" s="1" t="s">
        <v>298</v>
      </c>
      <c r="I6177" s="1">
        <v>6.7</v>
      </c>
      <c r="J6177" s="1">
        <v>2023</v>
      </c>
      <c r="K6177" s="1">
        <v>496005</v>
      </c>
      <c r="L6177" s="1">
        <v>0</v>
      </c>
      <c r="M6177" s="1">
        <f t="array" ref="M6177">SUMPRODUCT(MAX(ISNUMBER(SEARCH('Class Rules'!$B$6:$B$85,$E6177))*ISNUMBER(SEARCH('Class Rules'!$C$6:$C$85,$F6177))*'Class Rules'!$A$6:$A$85))</f>
        <v>56</v>
      </c>
      <c r="N6177" s="1" t="str">
        <f t="array" ref="N6177">IF($M6177=0,'Class Rules'!$D$3,INDEX('Class Rules'!$D$6:$D$85,MATCH($M6177,'Class Rules'!$A$6:$A$85,0)))</f>
        <v>Freight HDV</v>
      </c>
      <c r="O6177" s="1" t="str">
        <f t="array" ref="O6177">IF(SUMPRODUCT(MAX(ISNUMBER(SEARCH(Fuel_Rules!$A$6:$A$30,$E6177))*ISNUMBER(SEARCH(Fuel_Rules!$B$6:$B$30,$F6177))*(Fuel_Rules!$A$6:$A$30&lt;&gt;"")))&gt;0,"Plug-in hybrid",IF($G6177="Diesel","Diesel","Gasoline"))</f>
        <v>Diesel</v>
      </c>
    </row>
    <row r="6178" spans="1:15" ht="15" customHeight="1" x14ac:dyDescent="0.25">
      <c r="A6178" s="1">
        <v>2022</v>
      </c>
      <c r="B6178" s="1" t="s">
        <v>7830</v>
      </c>
      <c r="C6178" s="1" t="s">
        <v>6694</v>
      </c>
      <c r="D6178" s="1" t="s">
        <v>8597</v>
      </c>
      <c r="E6178" s="1" t="s">
        <v>2513</v>
      </c>
      <c r="F6178" s="1" t="s">
        <v>6696</v>
      </c>
      <c r="G6178" s="1" t="s">
        <v>105</v>
      </c>
      <c r="H6178" s="1" t="s">
        <v>298</v>
      </c>
      <c r="I6178" s="1">
        <v>6.7</v>
      </c>
      <c r="J6178" s="1">
        <v>2023</v>
      </c>
      <c r="K6178" s="1">
        <v>506380</v>
      </c>
      <c r="L6178" s="1">
        <v>0</v>
      </c>
      <c r="M6178" s="1">
        <f t="array" ref="M6178">SUMPRODUCT(MAX(ISNUMBER(SEARCH('Class Rules'!$B$6:$B$85,$E6178))*ISNUMBER(SEARCH('Class Rules'!$C$6:$C$85,$F6178))*'Class Rules'!$A$6:$A$85))</f>
        <v>57</v>
      </c>
      <c r="N6178" s="1" t="str">
        <f t="array" ref="N6178">IF($M6178=0,'Class Rules'!$D$3,INDEX('Class Rules'!$D$6:$D$85,MATCH($M6178,'Class Rules'!$A$6:$A$85,0)))</f>
        <v>Freight HDV</v>
      </c>
      <c r="O6178" s="1" t="str">
        <f t="array" ref="O6178">IF(SUMPRODUCT(MAX(ISNUMBER(SEARCH(Fuel_Rules!$A$6:$A$30,$E6178))*ISNUMBER(SEARCH(Fuel_Rules!$B$6:$B$30,$F6178))*(Fuel_Rules!$A$6:$A$30&lt;&gt;"")))&gt;0,"Plug-in hybrid",IF($G6178="Diesel","Diesel","Gasoline"))</f>
        <v>Diesel</v>
      </c>
    </row>
    <row r="6179" spans="1:15" ht="15" customHeight="1" x14ac:dyDescent="0.25">
      <c r="A6179" s="1">
        <v>2022</v>
      </c>
      <c r="B6179" s="1" t="s">
        <v>7830</v>
      </c>
      <c r="C6179" s="1" t="s">
        <v>6697</v>
      </c>
      <c r="D6179" s="1" t="s">
        <v>8598</v>
      </c>
      <c r="E6179" s="1" t="s">
        <v>2513</v>
      </c>
      <c r="F6179" s="1" t="s">
        <v>6699</v>
      </c>
      <c r="G6179" s="1" t="s">
        <v>105</v>
      </c>
      <c r="H6179" s="1" t="s">
        <v>298</v>
      </c>
      <c r="I6179" s="1">
        <v>6.7</v>
      </c>
      <c r="J6179" s="1">
        <v>2023</v>
      </c>
      <c r="K6179" s="1">
        <v>540556</v>
      </c>
      <c r="L6179" s="1">
        <v>0</v>
      </c>
      <c r="M6179" s="1">
        <f t="array" ref="M6179">SUMPRODUCT(MAX(ISNUMBER(SEARCH('Class Rules'!$B$6:$B$85,$E6179))*ISNUMBER(SEARCH('Class Rules'!$C$6:$C$85,$F6179))*'Class Rules'!$A$6:$A$85))</f>
        <v>57</v>
      </c>
      <c r="N6179" s="1" t="str">
        <f t="array" ref="N6179">IF($M6179=0,'Class Rules'!$D$3,INDEX('Class Rules'!$D$6:$D$85,MATCH($M6179,'Class Rules'!$A$6:$A$85,0)))</f>
        <v>Freight HDV</v>
      </c>
      <c r="O6179" s="1" t="str">
        <f t="array" ref="O6179">IF(SUMPRODUCT(MAX(ISNUMBER(SEARCH(Fuel_Rules!$A$6:$A$30,$E6179))*ISNUMBER(SEARCH(Fuel_Rules!$B$6:$B$30,$F6179))*(Fuel_Rules!$A$6:$A$30&lt;&gt;"")))&gt;0,"Plug-in hybrid",IF($G6179="Diesel","Diesel","Gasoline"))</f>
        <v>Diesel</v>
      </c>
    </row>
    <row r="6180" spans="1:15" ht="15" customHeight="1" x14ac:dyDescent="0.25">
      <c r="A6180" s="1">
        <v>2022</v>
      </c>
      <c r="B6180" s="1" t="s">
        <v>7830</v>
      </c>
      <c r="C6180" s="1" t="s">
        <v>2524</v>
      </c>
      <c r="D6180" s="1" t="s">
        <v>8599</v>
      </c>
      <c r="E6180" s="1" t="s">
        <v>2526</v>
      </c>
      <c r="F6180" s="1" t="s">
        <v>2527</v>
      </c>
      <c r="G6180" s="1" t="s">
        <v>105</v>
      </c>
      <c r="H6180" s="1" t="s">
        <v>298</v>
      </c>
      <c r="I6180" s="1">
        <v>2.2999999999999998</v>
      </c>
      <c r="J6180" s="1">
        <v>2023</v>
      </c>
      <c r="K6180" s="1">
        <v>181088</v>
      </c>
      <c r="L6180" s="1">
        <v>0</v>
      </c>
      <c r="M6180" s="1">
        <f t="array" ref="M6180">SUMPRODUCT(MAX(ISNUMBER(SEARCH('Class Rules'!$B$6:$B$85,$E6180))*ISNUMBER(SEARCH('Class Rules'!$C$6:$C$85,$F6180))*'Class Rules'!$A$6:$A$85))</f>
        <v>21</v>
      </c>
      <c r="N6180" s="1" t="str">
        <f t="array" ref="N6180">IF($M6180=0,'Class Rules'!$D$3,INDEX('Class Rules'!$D$6:$D$85,MATCH($M6180,'Class Rules'!$A$6:$A$85,0)))</f>
        <v>Freight LDV</v>
      </c>
      <c r="O6180" s="1" t="str">
        <f t="array" ref="O6180">IF(SUMPRODUCT(MAX(ISNUMBER(SEARCH(Fuel_Rules!$A$6:$A$30,$E6180))*ISNUMBER(SEARCH(Fuel_Rules!$B$6:$B$30,$F6180))*(Fuel_Rules!$A$6:$A$30&lt;&gt;"")))&gt;0,"Plug-in hybrid",IF($G6180="Diesel","Diesel","Gasoline"))</f>
        <v>Diesel</v>
      </c>
    </row>
    <row r="6181" spans="1:15" ht="15" customHeight="1" x14ac:dyDescent="0.25">
      <c r="A6181" s="1">
        <v>2022</v>
      </c>
      <c r="B6181" s="1" t="s">
        <v>7830</v>
      </c>
      <c r="C6181" s="1" t="s">
        <v>2524</v>
      </c>
      <c r="D6181" s="1" t="s">
        <v>8600</v>
      </c>
      <c r="E6181" s="1" t="s">
        <v>2526</v>
      </c>
      <c r="F6181" s="1" t="s">
        <v>2527</v>
      </c>
      <c r="G6181" s="1" t="s">
        <v>105</v>
      </c>
      <c r="H6181" s="1" t="s">
        <v>298</v>
      </c>
      <c r="I6181" s="1">
        <v>2.2999999999999998</v>
      </c>
      <c r="J6181" s="1">
        <v>2023</v>
      </c>
      <c r="K6181" s="1">
        <v>168965</v>
      </c>
      <c r="L6181" s="1">
        <v>0</v>
      </c>
      <c r="M6181" s="1">
        <f t="array" ref="M6181">SUMPRODUCT(MAX(ISNUMBER(SEARCH('Class Rules'!$B$6:$B$85,$E6181))*ISNUMBER(SEARCH('Class Rules'!$C$6:$C$85,$F6181))*'Class Rules'!$A$6:$A$85))</f>
        <v>21</v>
      </c>
      <c r="N6181" s="1" t="str">
        <f t="array" ref="N6181">IF($M6181=0,'Class Rules'!$D$3,INDEX('Class Rules'!$D$6:$D$85,MATCH($M6181,'Class Rules'!$A$6:$A$85,0)))</f>
        <v>Freight LDV</v>
      </c>
      <c r="O6181" s="1" t="str">
        <f t="array" ref="O6181">IF(SUMPRODUCT(MAX(ISNUMBER(SEARCH(Fuel_Rules!$A$6:$A$30,$E6181))*ISNUMBER(SEARCH(Fuel_Rules!$B$6:$B$30,$F6181))*(Fuel_Rules!$A$6:$A$30&lt;&gt;"")))&gt;0,"Plug-in hybrid",IF($G6181="Diesel","Diesel","Gasoline"))</f>
        <v>Diesel</v>
      </c>
    </row>
    <row r="6182" spans="1:15" ht="15" customHeight="1" x14ac:dyDescent="0.25">
      <c r="A6182" s="1">
        <v>2022</v>
      </c>
      <c r="B6182" s="1" t="s">
        <v>7830</v>
      </c>
      <c r="C6182" s="1" t="s">
        <v>2528</v>
      </c>
      <c r="D6182" s="1" t="s">
        <v>8601</v>
      </c>
      <c r="E6182" s="1" t="s">
        <v>2526</v>
      </c>
      <c r="F6182" s="1" t="s">
        <v>2530</v>
      </c>
      <c r="G6182" s="1" t="s">
        <v>105</v>
      </c>
      <c r="H6182" s="1" t="s">
        <v>298</v>
      </c>
      <c r="I6182" s="1">
        <v>2.2999999999999998</v>
      </c>
      <c r="J6182" s="1">
        <v>2023</v>
      </c>
      <c r="K6182" s="1">
        <v>200055</v>
      </c>
      <c r="L6182" s="1">
        <v>0</v>
      </c>
      <c r="M6182" s="1">
        <f t="array" ref="M6182">SUMPRODUCT(MAX(ISNUMBER(SEARCH('Class Rules'!$B$6:$B$85,$E6182))*ISNUMBER(SEARCH('Class Rules'!$C$6:$C$85,$F6182))*'Class Rules'!$A$6:$A$85))</f>
        <v>21</v>
      </c>
      <c r="N6182" s="1" t="str">
        <f t="array" ref="N6182">IF($M6182=0,'Class Rules'!$D$3,INDEX('Class Rules'!$D$6:$D$85,MATCH($M6182,'Class Rules'!$A$6:$A$85,0)))</f>
        <v>Freight LDV</v>
      </c>
      <c r="O6182" s="1" t="str">
        <f t="array" ref="O6182">IF(SUMPRODUCT(MAX(ISNUMBER(SEARCH(Fuel_Rules!$A$6:$A$30,$E6182))*ISNUMBER(SEARCH(Fuel_Rules!$B$6:$B$30,$F6182))*(Fuel_Rules!$A$6:$A$30&lt;&gt;"")))&gt;0,"Plug-in hybrid",IF($G6182="Diesel","Diesel","Gasoline"))</f>
        <v>Diesel</v>
      </c>
    </row>
    <row r="6183" spans="1:15" ht="15" customHeight="1" x14ac:dyDescent="0.25">
      <c r="A6183" s="1">
        <v>2022</v>
      </c>
      <c r="B6183" s="1" t="s">
        <v>7830</v>
      </c>
      <c r="C6183" s="1" t="s">
        <v>2528</v>
      </c>
      <c r="D6183" s="1" t="s">
        <v>8602</v>
      </c>
      <c r="E6183" s="1" t="s">
        <v>2526</v>
      </c>
      <c r="F6183" s="1" t="s">
        <v>2530</v>
      </c>
      <c r="G6183" s="1" t="s">
        <v>105</v>
      </c>
      <c r="H6183" s="1" t="s">
        <v>298</v>
      </c>
      <c r="I6183" s="1">
        <v>2.2999999999999998</v>
      </c>
      <c r="J6183" s="1">
        <v>2023</v>
      </c>
      <c r="K6183" s="1">
        <v>188944</v>
      </c>
      <c r="L6183" s="1">
        <v>0</v>
      </c>
      <c r="M6183" s="1">
        <f t="array" ref="M6183">SUMPRODUCT(MAX(ISNUMBER(SEARCH('Class Rules'!$B$6:$B$85,$E6183))*ISNUMBER(SEARCH('Class Rules'!$C$6:$C$85,$F6183))*'Class Rules'!$A$6:$A$85))</f>
        <v>21</v>
      </c>
      <c r="N6183" s="1" t="str">
        <f t="array" ref="N6183">IF($M6183=0,'Class Rules'!$D$3,INDEX('Class Rules'!$D$6:$D$85,MATCH($M6183,'Class Rules'!$A$6:$A$85,0)))</f>
        <v>Freight LDV</v>
      </c>
      <c r="O6183" s="1" t="str">
        <f t="array" ref="O6183">IF(SUMPRODUCT(MAX(ISNUMBER(SEARCH(Fuel_Rules!$A$6:$A$30,$E6183))*ISNUMBER(SEARCH(Fuel_Rules!$B$6:$B$30,$F6183))*(Fuel_Rules!$A$6:$A$30&lt;&gt;"")))&gt;0,"Plug-in hybrid",IF($G6183="Diesel","Diesel","Gasoline"))</f>
        <v>Diesel</v>
      </c>
    </row>
    <row r="6184" spans="1:15" ht="15" customHeight="1" x14ac:dyDescent="0.25">
      <c r="A6184" s="1">
        <v>2022</v>
      </c>
      <c r="B6184" s="1" t="s">
        <v>7830</v>
      </c>
      <c r="C6184" s="1" t="s">
        <v>2531</v>
      </c>
      <c r="D6184" s="1" t="s">
        <v>8603</v>
      </c>
      <c r="E6184" s="1" t="s">
        <v>2526</v>
      </c>
      <c r="F6184" s="1" t="s">
        <v>2533</v>
      </c>
      <c r="G6184" s="1" t="s">
        <v>105</v>
      </c>
      <c r="H6184" s="1" t="s">
        <v>298</v>
      </c>
      <c r="I6184" s="1">
        <v>2.2999999999999998</v>
      </c>
      <c r="J6184" s="1">
        <v>2023</v>
      </c>
      <c r="K6184" s="1">
        <v>209861</v>
      </c>
      <c r="L6184" s="1">
        <v>0</v>
      </c>
      <c r="M6184" s="1">
        <f t="array" ref="M6184">SUMPRODUCT(MAX(ISNUMBER(SEARCH('Class Rules'!$B$6:$B$85,$E6184))*ISNUMBER(SEARCH('Class Rules'!$C$6:$C$85,$F6184))*'Class Rules'!$A$6:$A$85))</f>
        <v>21</v>
      </c>
      <c r="N6184" s="1" t="str">
        <f t="array" ref="N6184">IF($M6184=0,'Class Rules'!$D$3,INDEX('Class Rules'!$D$6:$D$85,MATCH($M6184,'Class Rules'!$A$6:$A$85,0)))</f>
        <v>Freight LDV</v>
      </c>
      <c r="O6184" s="1" t="str">
        <f t="array" ref="O6184">IF(SUMPRODUCT(MAX(ISNUMBER(SEARCH(Fuel_Rules!$A$6:$A$30,$E6184))*ISNUMBER(SEARCH(Fuel_Rules!$B$6:$B$30,$F6184))*(Fuel_Rules!$A$6:$A$30&lt;&gt;"")))&gt;0,"Plug-in hybrid",IF($G6184="Diesel","Diesel","Gasoline"))</f>
        <v>Diesel</v>
      </c>
    </row>
    <row r="6185" spans="1:15" ht="15" customHeight="1" x14ac:dyDescent="0.25">
      <c r="A6185" s="1">
        <v>2022</v>
      </c>
      <c r="B6185" s="1" t="s">
        <v>7830</v>
      </c>
      <c r="C6185" s="1" t="s">
        <v>2531</v>
      </c>
      <c r="D6185" s="1" t="s">
        <v>8604</v>
      </c>
      <c r="E6185" s="1" t="s">
        <v>2526</v>
      </c>
      <c r="F6185" s="1" t="s">
        <v>2533</v>
      </c>
      <c r="G6185" s="1" t="s">
        <v>105</v>
      </c>
      <c r="H6185" s="1" t="s">
        <v>298</v>
      </c>
      <c r="I6185" s="1">
        <v>2.2999999999999998</v>
      </c>
      <c r="J6185" s="1">
        <v>2023</v>
      </c>
      <c r="K6185" s="1">
        <v>200458</v>
      </c>
      <c r="L6185" s="1">
        <v>0</v>
      </c>
      <c r="M6185" s="1">
        <f t="array" ref="M6185">SUMPRODUCT(MAX(ISNUMBER(SEARCH('Class Rules'!$B$6:$B$85,$E6185))*ISNUMBER(SEARCH('Class Rules'!$C$6:$C$85,$F6185))*'Class Rules'!$A$6:$A$85))</f>
        <v>21</v>
      </c>
      <c r="N6185" s="1" t="str">
        <f t="array" ref="N6185">IF($M6185=0,'Class Rules'!$D$3,INDEX('Class Rules'!$D$6:$D$85,MATCH($M6185,'Class Rules'!$A$6:$A$85,0)))</f>
        <v>Freight LDV</v>
      </c>
      <c r="O6185" s="1" t="str">
        <f t="array" ref="O6185">IF(SUMPRODUCT(MAX(ISNUMBER(SEARCH(Fuel_Rules!$A$6:$A$30,$E6185))*ISNUMBER(SEARCH(Fuel_Rules!$B$6:$B$30,$F6185))*(Fuel_Rules!$A$6:$A$30&lt;&gt;"")))&gt;0,"Plug-in hybrid",IF($G6185="Diesel","Diesel","Gasoline"))</f>
        <v>Diesel</v>
      </c>
    </row>
    <row r="6186" spans="1:15" ht="15" customHeight="1" x14ac:dyDescent="0.25">
      <c r="A6186" s="1">
        <v>2022</v>
      </c>
      <c r="B6186" s="1" t="s">
        <v>7830</v>
      </c>
      <c r="C6186" s="1" t="s">
        <v>2534</v>
      </c>
      <c r="D6186" s="1" t="s">
        <v>8605</v>
      </c>
      <c r="E6186" s="1" t="s">
        <v>2526</v>
      </c>
      <c r="F6186" s="1" t="s">
        <v>2536</v>
      </c>
      <c r="G6186" s="1" t="s">
        <v>105</v>
      </c>
      <c r="H6186" s="1" t="s">
        <v>298</v>
      </c>
      <c r="I6186" s="1">
        <v>2.2999999999999998</v>
      </c>
      <c r="J6186" s="1">
        <v>2023</v>
      </c>
      <c r="K6186" s="1">
        <v>212233</v>
      </c>
      <c r="L6186" s="1">
        <v>0</v>
      </c>
      <c r="M6186" s="1">
        <f t="array" ref="M6186">SUMPRODUCT(MAX(ISNUMBER(SEARCH('Class Rules'!$B$6:$B$85,$E6186))*ISNUMBER(SEARCH('Class Rules'!$C$6:$C$85,$F6186))*'Class Rules'!$A$6:$A$85))</f>
        <v>21</v>
      </c>
      <c r="N6186" s="1" t="str">
        <f t="array" ref="N6186">IF($M6186=0,'Class Rules'!$D$3,INDEX('Class Rules'!$D$6:$D$85,MATCH($M6186,'Class Rules'!$A$6:$A$85,0)))</f>
        <v>Freight LDV</v>
      </c>
      <c r="O6186" s="1" t="str">
        <f t="array" ref="O6186">IF(SUMPRODUCT(MAX(ISNUMBER(SEARCH(Fuel_Rules!$A$6:$A$30,$E6186))*ISNUMBER(SEARCH(Fuel_Rules!$B$6:$B$30,$F6186))*(Fuel_Rules!$A$6:$A$30&lt;&gt;"")))&gt;0,"Plug-in hybrid",IF($G6186="Diesel","Diesel","Gasoline"))</f>
        <v>Diesel</v>
      </c>
    </row>
    <row r="6187" spans="1:15" ht="15" customHeight="1" x14ac:dyDescent="0.25">
      <c r="A6187" s="1">
        <v>2022</v>
      </c>
      <c r="B6187" s="1" t="s">
        <v>7830</v>
      </c>
      <c r="C6187" s="1" t="s">
        <v>2534</v>
      </c>
      <c r="D6187" s="1" t="s">
        <v>8606</v>
      </c>
      <c r="E6187" s="1" t="s">
        <v>2526</v>
      </c>
      <c r="F6187" s="1" t="s">
        <v>2536</v>
      </c>
      <c r="G6187" s="1" t="s">
        <v>105</v>
      </c>
      <c r="H6187" s="1" t="s">
        <v>298</v>
      </c>
      <c r="I6187" s="1">
        <v>2.2999999999999998</v>
      </c>
      <c r="J6187" s="1">
        <v>2023</v>
      </c>
      <c r="K6187" s="1">
        <v>201121</v>
      </c>
      <c r="L6187" s="1">
        <v>0</v>
      </c>
      <c r="M6187" s="1">
        <f t="array" ref="M6187">SUMPRODUCT(MAX(ISNUMBER(SEARCH('Class Rules'!$B$6:$B$85,$E6187))*ISNUMBER(SEARCH('Class Rules'!$C$6:$C$85,$F6187))*'Class Rules'!$A$6:$A$85))</f>
        <v>21</v>
      </c>
      <c r="N6187" s="1" t="str">
        <f t="array" ref="N6187">IF($M6187=0,'Class Rules'!$D$3,INDEX('Class Rules'!$D$6:$D$85,MATCH($M6187,'Class Rules'!$A$6:$A$85,0)))</f>
        <v>Freight LDV</v>
      </c>
      <c r="O6187" s="1" t="str">
        <f t="array" ref="O6187">IF(SUMPRODUCT(MAX(ISNUMBER(SEARCH(Fuel_Rules!$A$6:$A$30,$E6187))*ISNUMBER(SEARCH(Fuel_Rules!$B$6:$B$30,$F6187))*(Fuel_Rules!$A$6:$A$30&lt;&gt;"")))&gt;0,"Plug-in hybrid",IF($G6187="Diesel","Diesel","Gasoline"))</f>
        <v>Diesel</v>
      </c>
    </row>
    <row r="6188" spans="1:15" ht="15" customHeight="1" x14ac:dyDescent="0.25">
      <c r="A6188" s="1">
        <v>2022</v>
      </c>
      <c r="B6188" s="1" t="s">
        <v>7830</v>
      </c>
      <c r="C6188" s="1" t="s">
        <v>2540</v>
      </c>
      <c r="D6188" s="1" t="s">
        <v>8607</v>
      </c>
      <c r="E6188" s="1" t="s">
        <v>2526</v>
      </c>
      <c r="F6188" s="1" t="s">
        <v>2542</v>
      </c>
      <c r="G6188" s="1" t="s">
        <v>105</v>
      </c>
      <c r="H6188" s="1" t="s">
        <v>298</v>
      </c>
      <c r="I6188" s="1">
        <v>2.2999999999999998</v>
      </c>
      <c r="J6188" s="1">
        <v>2023</v>
      </c>
      <c r="K6188" s="1">
        <v>220478</v>
      </c>
      <c r="L6188" s="1">
        <v>0</v>
      </c>
      <c r="M6188" s="1">
        <f t="array" ref="M6188">SUMPRODUCT(MAX(ISNUMBER(SEARCH('Class Rules'!$B$6:$B$85,$E6188))*ISNUMBER(SEARCH('Class Rules'!$C$6:$C$85,$F6188))*'Class Rules'!$A$6:$A$85))</f>
        <v>71</v>
      </c>
      <c r="N6188" s="1" t="str">
        <f t="array" ref="N6188">IF($M6188=0,'Class Rules'!$D$3,INDEX('Class Rules'!$D$6:$D$85,MATCH($M6188,'Class Rules'!$A$6:$A$85,0)))</f>
        <v>Passenger LDV</v>
      </c>
      <c r="O6188" s="1" t="str">
        <f t="array" ref="O6188">IF(SUMPRODUCT(MAX(ISNUMBER(SEARCH(Fuel_Rules!$A$6:$A$30,$E6188))*ISNUMBER(SEARCH(Fuel_Rules!$B$6:$B$30,$F6188))*(Fuel_Rules!$A$6:$A$30&lt;&gt;"")))&gt;0,"Plug-in hybrid",IF($G6188="Diesel","Diesel","Gasoline"))</f>
        <v>Diesel</v>
      </c>
    </row>
    <row r="6189" spans="1:15" ht="15" customHeight="1" x14ac:dyDescent="0.25">
      <c r="A6189" s="1">
        <v>2022</v>
      </c>
      <c r="B6189" s="1" t="s">
        <v>7830</v>
      </c>
      <c r="C6189" s="1" t="s">
        <v>2540</v>
      </c>
      <c r="D6189" s="1" t="s">
        <v>8608</v>
      </c>
      <c r="E6189" s="1" t="s">
        <v>2526</v>
      </c>
      <c r="F6189" s="1" t="s">
        <v>2542</v>
      </c>
      <c r="G6189" s="1" t="s">
        <v>105</v>
      </c>
      <c r="H6189" s="1" t="s">
        <v>298</v>
      </c>
      <c r="I6189" s="1">
        <v>2.2999999999999998</v>
      </c>
      <c r="J6189" s="1">
        <v>2023</v>
      </c>
      <c r="K6189" s="1">
        <v>211521</v>
      </c>
      <c r="L6189" s="1">
        <v>0</v>
      </c>
      <c r="M6189" s="1">
        <f t="array" ref="M6189">SUMPRODUCT(MAX(ISNUMBER(SEARCH('Class Rules'!$B$6:$B$85,$E6189))*ISNUMBER(SEARCH('Class Rules'!$C$6:$C$85,$F6189))*'Class Rules'!$A$6:$A$85))</f>
        <v>71</v>
      </c>
      <c r="N6189" s="1" t="str">
        <f t="array" ref="N6189">IF($M6189=0,'Class Rules'!$D$3,INDEX('Class Rules'!$D$6:$D$85,MATCH($M6189,'Class Rules'!$A$6:$A$85,0)))</f>
        <v>Passenger LDV</v>
      </c>
      <c r="O6189" s="1" t="str">
        <f t="array" ref="O6189">IF(SUMPRODUCT(MAX(ISNUMBER(SEARCH(Fuel_Rules!$A$6:$A$30,$E6189))*ISNUMBER(SEARCH(Fuel_Rules!$B$6:$B$30,$F6189))*(Fuel_Rules!$A$6:$A$30&lt;&gt;"")))&gt;0,"Plug-in hybrid",IF($G6189="Diesel","Diesel","Gasoline"))</f>
        <v>Diesel</v>
      </c>
    </row>
    <row r="6190" spans="1:15" ht="15" customHeight="1" x14ac:dyDescent="0.25">
      <c r="A6190" s="1">
        <v>2022</v>
      </c>
      <c r="B6190" s="1" t="s">
        <v>7830</v>
      </c>
      <c r="C6190" s="1" t="s">
        <v>2543</v>
      </c>
      <c r="D6190" s="1" t="s">
        <v>8609</v>
      </c>
      <c r="E6190" s="1" t="s">
        <v>2526</v>
      </c>
      <c r="F6190" s="1" t="s">
        <v>2545</v>
      </c>
      <c r="G6190" s="1" t="s">
        <v>105</v>
      </c>
      <c r="H6190" s="1" t="s">
        <v>298</v>
      </c>
      <c r="I6190" s="1">
        <v>2.2999999999999998</v>
      </c>
      <c r="J6190" s="1">
        <v>2023</v>
      </c>
      <c r="K6190" s="1">
        <v>262416</v>
      </c>
      <c r="L6190" s="1">
        <v>0</v>
      </c>
      <c r="M6190" s="1">
        <f t="array" ref="M6190">SUMPRODUCT(MAX(ISNUMBER(SEARCH('Class Rules'!$B$6:$B$85,$E6190))*ISNUMBER(SEARCH('Class Rules'!$C$6:$C$85,$F6190))*'Class Rules'!$A$6:$A$85))</f>
        <v>67</v>
      </c>
      <c r="N6190" s="1" t="str">
        <f t="array" ref="N6190">IF($M6190=0,'Class Rules'!$D$3,INDEX('Class Rules'!$D$6:$D$85,MATCH($M6190,'Class Rules'!$A$6:$A$85,0)))</f>
        <v>Passenger HDV</v>
      </c>
      <c r="O6190" s="1" t="str">
        <f t="array" ref="O6190">IF(SUMPRODUCT(MAX(ISNUMBER(SEARCH(Fuel_Rules!$A$6:$A$30,$E6190))*ISNUMBER(SEARCH(Fuel_Rules!$B$6:$B$30,$F6190))*(Fuel_Rules!$A$6:$A$30&lt;&gt;"")))&gt;0,"Plug-in hybrid",IF($G6190="Diesel","Diesel","Gasoline"))</f>
        <v>Diesel</v>
      </c>
    </row>
    <row r="6191" spans="1:15" ht="15" customHeight="1" x14ac:dyDescent="0.25">
      <c r="A6191" s="1">
        <v>2022</v>
      </c>
      <c r="B6191" s="1" t="s">
        <v>7830</v>
      </c>
      <c r="C6191" s="1" t="s">
        <v>2543</v>
      </c>
      <c r="D6191" s="1" t="s">
        <v>8610</v>
      </c>
      <c r="E6191" s="1" t="s">
        <v>2526</v>
      </c>
      <c r="F6191" s="1" t="s">
        <v>2545</v>
      </c>
      <c r="G6191" s="1" t="s">
        <v>105</v>
      </c>
      <c r="H6191" s="1" t="s">
        <v>298</v>
      </c>
      <c r="I6191" s="1">
        <v>2.2999999999999998</v>
      </c>
      <c r="J6191" s="1">
        <v>2023</v>
      </c>
      <c r="K6191" s="1">
        <v>245623</v>
      </c>
      <c r="L6191" s="1">
        <v>0</v>
      </c>
      <c r="M6191" s="1">
        <f t="array" ref="M6191">SUMPRODUCT(MAX(ISNUMBER(SEARCH('Class Rules'!$B$6:$B$85,$E6191))*ISNUMBER(SEARCH('Class Rules'!$C$6:$C$85,$F6191))*'Class Rules'!$A$6:$A$85))</f>
        <v>67</v>
      </c>
      <c r="N6191" s="1" t="str">
        <f t="array" ref="N6191">IF($M6191=0,'Class Rules'!$D$3,INDEX('Class Rules'!$D$6:$D$85,MATCH($M6191,'Class Rules'!$A$6:$A$85,0)))</f>
        <v>Passenger HDV</v>
      </c>
      <c r="O6191" s="1" t="str">
        <f t="array" ref="O6191">IF(SUMPRODUCT(MAX(ISNUMBER(SEARCH(Fuel_Rules!$A$6:$A$30,$E6191))*ISNUMBER(SEARCH(Fuel_Rules!$B$6:$B$30,$F6191))*(Fuel_Rules!$A$6:$A$30&lt;&gt;"")))&gt;0,"Plug-in hybrid",IF($G6191="Diesel","Diesel","Gasoline"))</f>
        <v>Diesel</v>
      </c>
    </row>
    <row r="6192" spans="1:15" ht="15" customHeight="1" x14ac:dyDescent="0.25">
      <c r="A6192" s="1">
        <v>2022</v>
      </c>
      <c r="B6192" s="1" t="s">
        <v>7830</v>
      </c>
      <c r="C6192" s="1" t="s">
        <v>2546</v>
      </c>
      <c r="D6192" s="1" t="s">
        <v>8611</v>
      </c>
      <c r="E6192" s="1" t="s">
        <v>2526</v>
      </c>
      <c r="F6192" s="1" t="s">
        <v>2548</v>
      </c>
      <c r="G6192" s="1" t="s">
        <v>103</v>
      </c>
      <c r="H6192" s="1" t="s">
        <v>298</v>
      </c>
      <c r="I6192" s="1">
        <v>2</v>
      </c>
      <c r="J6192" s="1">
        <v>2023</v>
      </c>
      <c r="K6192" s="1">
        <v>98442</v>
      </c>
      <c r="L6192" s="1">
        <v>0</v>
      </c>
      <c r="M6192" s="1">
        <f t="array" ref="M6192">SUMPRODUCT(MAX(ISNUMBER(SEARCH('Class Rules'!$B$6:$B$85,$E6192))*ISNUMBER(SEARCH('Class Rules'!$C$6:$C$85,$F6192))*'Class Rules'!$A$6:$A$85))</f>
        <v>0</v>
      </c>
      <c r="N6192" s="1" t="str">
        <f t="array" ref="N6192">IF($M6192=0,'Class Rules'!$D$3,INDEX('Class Rules'!$D$6:$D$85,MATCH($M6192,'Class Rules'!$A$6:$A$85,0)))</f>
        <v>Passenger LDV</v>
      </c>
      <c r="O6192" s="1" t="str">
        <f t="array" ref="O6192">IF(SUMPRODUCT(MAX(ISNUMBER(SEARCH(Fuel_Rules!$A$6:$A$30,$E6192))*ISNUMBER(SEARCH(Fuel_Rules!$B$6:$B$30,$F6192))*(Fuel_Rules!$A$6:$A$30&lt;&gt;"")))&gt;0,"Plug-in hybrid",IF($G6192="Diesel","Diesel","Gasoline"))</f>
        <v>Gasoline</v>
      </c>
    </row>
    <row r="6193" spans="1:15" ht="15" customHeight="1" x14ac:dyDescent="0.25">
      <c r="A6193" s="1">
        <v>2022</v>
      </c>
      <c r="B6193" s="1" t="s">
        <v>7830</v>
      </c>
      <c r="C6193" s="1" t="s">
        <v>2549</v>
      </c>
      <c r="D6193" s="1" t="s">
        <v>8612</v>
      </c>
      <c r="E6193" s="1" t="s">
        <v>2526</v>
      </c>
      <c r="F6193" s="1" t="s">
        <v>2551</v>
      </c>
      <c r="G6193" s="1" t="s">
        <v>103</v>
      </c>
      <c r="H6193" s="1" t="s">
        <v>298</v>
      </c>
      <c r="I6193" s="1">
        <v>1.6</v>
      </c>
      <c r="J6193" s="1">
        <v>2023</v>
      </c>
      <c r="K6193" s="1">
        <v>104818</v>
      </c>
      <c r="L6193" s="1">
        <v>0</v>
      </c>
      <c r="M6193" s="1">
        <f t="array" ref="M6193">SUMPRODUCT(MAX(ISNUMBER(SEARCH('Class Rules'!$B$6:$B$85,$E6193))*ISNUMBER(SEARCH('Class Rules'!$C$6:$C$85,$F6193))*'Class Rules'!$A$6:$A$85))</f>
        <v>22</v>
      </c>
      <c r="N6193" s="1" t="str">
        <f t="array" ref="N6193">IF($M6193=0,'Class Rules'!$D$3,INDEX('Class Rules'!$D$6:$D$85,MATCH($M6193,'Class Rules'!$A$6:$A$85,0)))</f>
        <v>Freight LDV</v>
      </c>
      <c r="O6193" s="1" t="str">
        <f t="array" ref="O6193">IF(SUMPRODUCT(MAX(ISNUMBER(SEARCH(Fuel_Rules!$A$6:$A$30,$E6193))*ISNUMBER(SEARCH(Fuel_Rules!$B$6:$B$30,$F6193))*(Fuel_Rules!$A$6:$A$30&lt;&gt;"")))&gt;0,"Plug-in hybrid",IF($G6193="Diesel","Diesel","Gasoline"))</f>
        <v>Gasoline</v>
      </c>
    </row>
    <row r="6194" spans="1:15" ht="15" customHeight="1" x14ac:dyDescent="0.25">
      <c r="A6194" s="1">
        <v>2022</v>
      </c>
      <c r="B6194" s="1" t="s">
        <v>7830</v>
      </c>
      <c r="C6194" s="1" t="s">
        <v>2552</v>
      </c>
      <c r="D6194" s="1" t="s">
        <v>8613</v>
      </c>
      <c r="E6194" s="1" t="s">
        <v>2526</v>
      </c>
      <c r="F6194" s="1" t="s">
        <v>2554</v>
      </c>
      <c r="G6194" s="1" t="s">
        <v>103</v>
      </c>
      <c r="H6194" s="1" t="s">
        <v>298</v>
      </c>
      <c r="I6194" s="1">
        <v>1.6</v>
      </c>
      <c r="J6194" s="1">
        <v>2023</v>
      </c>
      <c r="K6194" s="1">
        <v>109456</v>
      </c>
      <c r="L6194" s="1">
        <v>0</v>
      </c>
      <c r="M6194" s="1">
        <f t="array" ref="M6194">SUMPRODUCT(MAX(ISNUMBER(SEARCH('Class Rules'!$B$6:$B$85,$E6194))*ISNUMBER(SEARCH('Class Rules'!$C$6:$C$85,$F6194))*'Class Rules'!$A$6:$A$85))</f>
        <v>22</v>
      </c>
      <c r="N6194" s="1" t="str">
        <f t="array" ref="N6194">IF($M6194=0,'Class Rules'!$D$3,INDEX('Class Rules'!$D$6:$D$85,MATCH($M6194,'Class Rules'!$A$6:$A$85,0)))</f>
        <v>Freight LDV</v>
      </c>
      <c r="O6194" s="1" t="str">
        <f t="array" ref="O6194">IF(SUMPRODUCT(MAX(ISNUMBER(SEARCH(Fuel_Rules!$A$6:$A$30,$E6194))*ISNUMBER(SEARCH(Fuel_Rules!$B$6:$B$30,$F6194))*(Fuel_Rules!$A$6:$A$30&lt;&gt;"")))&gt;0,"Plug-in hybrid",IF($G6194="Diesel","Diesel","Gasoline"))</f>
        <v>Gasoline</v>
      </c>
    </row>
    <row r="6195" spans="1:15" ht="15" customHeight="1" x14ac:dyDescent="0.25">
      <c r="A6195" s="1">
        <v>2022</v>
      </c>
      <c r="B6195" s="1" t="s">
        <v>7830</v>
      </c>
      <c r="C6195" s="1" t="s">
        <v>2555</v>
      </c>
      <c r="D6195" s="1" t="s">
        <v>8614</v>
      </c>
      <c r="E6195" s="1" t="s">
        <v>2526</v>
      </c>
      <c r="F6195" s="1" t="s">
        <v>2557</v>
      </c>
      <c r="G6195" s="1" t="s">
        <v>103</v>
      </c>
      <c r="H6195" s="1" t="s">
        <v>298</v>
      </c>
      <c r="I6195" s="1">
        <v>2</v>
      </c>
      <c r="J6195" s="1">
        <v>2023</v>
      </c>
      <c r="K6195" s="1">
        <v>111587</v>
      </c>
      <c r="L6195" s="1">
        <v>0</v>
      </c>
      <c r="M6195" s="1">
        <f t="array" ref="M6195">SUMPRODUCT(MAX(ISNUMBER(SEARCH('Class Rules'!$B$6:$B$85,$E6195))*ISNUMBER(SEARCH('Class Rules'!$C$6:$C$85,$F6195))*'Class Rules'!$A$6:$A$85))</f>
        <v>22</v>
      </c>
      <c r="N6195" s="1" t="str">
        <f t="array" ref="N6195">IF($M6195=0,'Class Rules'!$D$3,INDEX('Class Rules'!$D$6:$D$85,MATCH($M6195,'Class Rules'!$A$6:$A$85,0)))</f>
        <v>Freight LDV</v>
      </c>
      <c r="O6195" s="1" t="str">
        <f t="array" ref="O6195">IF(SUMPRODUCT(MAX(ISNUMBER(SEARCH(Fuel_Rules!$A$6:$A$30,$E6195))*ISNUMBER(SEARCH(Fuel_Rules!$B$6:$B$30,$F6195))*(Fuel_Rules!$A$6:$A$30&lt;&gt;"")))&gt;0,"Plug-in hybrid",IF($G6195="Diesel","Diesel","Gasoline"))</f>
        <v>Gasoline</v>
      </c>
    </row>
    <row r="6196" spans="1:15" ht="15" customHeight="1" x14ac:dyDescent="0.25">
      <c r="A6196" s="1">
        <v>2022</v>
      </c>
      <c r="B6196" s="1" t="s">
        <v>7830</v>
      </c>
      <c r="C6196" s="1" t="s">
        <v>2558</v>
      </c>
      <c r="D6196" s="1" t="s">
        <v>8615</v>
      </c>
      <c r="E6196" s="1" t="s">
        <v>2526</v>
      </c>
      <c r="F6196" s="1" t="s">
        <v>2560</v>
      </c>
      <c r="G6196" s="1" t="s">
        <v>103</v>
      </c>
      <c r="H6196" s="1" t="s">
        <v>437</v>
      </c>
      <c r="I6196" s="1">
        <v>2</v>
      </c>
      <c r="J6196" s="1">
        <v>2023</v>
      </c>
      <c r="K6196" s="1">
        <v>120184</v>
      </c>
      <c r="L6196" s="1">
        <v>0</v>
      </c>
      <c r="M6196" s="1">
        <f t="array" ref="M6196">SUMPRODUCT(MAX(ISNUMBER(SEARCH('Class Rules'!$B$6:$B$85,$E6196))*ISNUMBER(SEARCH('Class Rules'!$C$6:$C$85,$F6196))*'Class Rules'!$A$6:$A$85))</f>
        <v>22</v>
      </c>
      <c r="N6196" s="1" t="str">
        <f t="array" ref="N6196">IF($M6196=0,'Class Rules'!$D$3,INDEX('Class Rules'!$D$6:$D$85,MATCH($M6196,'Class Rules'!$A$6:$A$85,0)))</f>
        <v>Freight LDV</v>
      </c>
      <c r="O6196" s="1" t="str">
        <f t="array" ref="O6196">IF(SUMPRODUCT(MAX(ISNUMBER(SEARCH(Fuel_Rules!$A$6:$A$30,$E6196))*ISNUMBER(SEARCH(Fuel_Rules!$B$6:$B$30,$F6196))*(Fuel_Rules!$A$6:$A$30&lt;&gt;"")))&gt;0,"Plug-in hybrid",IF($G6196="Diesel","Diesel","Gasoline"))</f>
        <v>Gasoline</v>
      </c>
    </row>
    <row r="6197" spans="1:15" ht="15" customHeight="1" x14ac:dyDescent="0.25">
      <c r="A6197" s="1">
        <v>2022</v>
      </c>
      <c r="B6197" s="1" t="s">
        <v>7830</v>
      </c>
      <c r="C6197" s="1" t="s">
        <v>2573</v>
      </c>
      <c r="D6197" s="1" t="s">
        <v>8616</v>
      </c>
      <c r="E6197" s="1" t="s">
        <v>2526</v>
      </c>
      <c r="F6197" s="1" t="s">
        <v>2575</v>
      </c>
      <c r="G6197" s="1" t="s">
        <v>103</v>
      </c>
      <c r="H6197" s="1" t="s">
        <v>298</v>
      </c>
      <c r="I6197" s="1">
        <v>1</v>
      </c>
      <c r="J6197" s="1">
        <v>2023</v>
      </c>
      <c r="K6197" s="1">
        <v>63287</v>
      </c>
      <c r="L6197" s="1">
        <v>0</v>
      </c>
      <c r="M6197" s="1">
        <f t="array" ref="M6197">SUMPRODUCT(MAX(ISNUMBER(SEARCH('Class Rules'!$B$6:$B$85,$E6197))*ISNUMBER(SEARCH('Class Rules'!$C$6:$C$85,$F6197))*'Class Rules'!$A$6:$A$85))</f>
        <v>0</v>
      </c>
      <c r="N6197" s="1" t="str">
        <f t="array" ref="N6197">IF($M6197=0,'Class Rules'!$D$3,INDEX('Class Rules'!$D$6:$D$85,MATCH($M6197,'Class Rules'!$A$6:$A$85,0)))</f>
        <v>Passenger LDV</v>
      </c>
      <c r="O6197" s="1" t="str">
        <f t="array" ref="O6197">IF(SUMPRODUCT(MAX(ISNUMBER(SEARCH(Fuel_Rules!$A$6:$A$30,$E6197))*ISNUMBER(SEARCH(Fuel_Rules!$B$6:$B$30,$F6197))*(Fuel_Rules!$A$6:$A$30&lt;&gt;"")))&gt;0,"Plug-in hybrid",IF($G6197="Diesel","Diesel","Gasoline"))</f>
        <v>Gasoline</v>
      </c>
    </row>
    <row r="6198" spans="1:15" ht="15" customHeight="1" x14ac:dyDescent="0.25">
      <c r="A6198" s="1">
        <v>2022</v>
      </c>
      <c r="B6198" s="1" t="s">
        <v>7830</v>
      </c>
      <c r="C6198" s="1" t="s">
        <v>2573</v>
      </c>
      <c r="D6198" s="1" t="s">
        <v>8617</v>
      </c>
      <c r="E6198" s="1" t="s">
        <v>2526</v>
      </c>
      <c r="F6198" s="1" t="s">
        <v>2575</v>
      </c>
      <c r="G6198" s="1" t="s">
        <v>103</v>
      </c>
      <c r="H6198" s="1" t="s">
        <v>298</v>
      </c>
      <c r="I6198" s="1">
        <v>1</v>
      </c>
      <c r="J6198" s="1">
        <v>2023</v>
      </c>
      <c r="K6198" s="1">
        <v>58941</v>
      </c>
      <c r="L6198" s="1">
        <v>0</v>
      </c>
      <c r="M6198" s="1">
        <f t="array" ref="M6198">SUMPRODUCT(MAX(ISNUMBER(SEARCH('Class Rules'!$B$6:$B$85,$E6198))*ISNUMBER(SEARCH('Class Rules'!$C$6:$C$85,$F6198))*'Class Rules'!$A$6:$A$85))</f>
        <v>0</v>
      </c>
      <c r="N6198" s="1" t="str">
        <f t="array" ref="N6198">IF($M6198=0,'Class Rules'!$D$3,INDEX('Class Rules'!$D$6:$D$85,MATCH($M6198,'Class Rules'!$A$6:$A$85,0)))</f>
        <v>Passenger LDV</v>
      </c>
      <c r="O6198" s="1" t="str">
        <f t="array" ref="O6198">IF(SUMPRODUCT(MAX(ISNUMBER(SEARCH(Fuel_Rules!$A$6:$A$30,$E6198))*ISNUMBER(SEARCH(Fuel_Rules!$B$6:$B$30,$F6198))*(Fuel_Rules!$A$6:$A$30&lt;&gt;"")))&gt;0,"Plug-in hybrid",IF($G6198="Diesel","Diesel","Gasoline"))</f>
        <v>Gasoline</v>
      </c>
    </row>
    <row r="6199" spans="1:15" ht="15" customHeight="1" x14ac:dyDescent="0.25">
      <c r="A6199" s="1">
        <v>2022</v>
      </c>
      <c r="B6199" s="1" t="s">
        <v>7830</v>
      </c>
      <c r="C6199" s="1" t="s">
        <v>2576</v>
      </c>
      <c r="D6199" s="1" t="s">
        <v>8618</v>
      </c>
      <c r="E6199" s="1" t="s">
        <v>2526</v>
      </c>
      <c r="F6199" s="1" t="s">
        <v>2578</v>
      </c>
      <c r="G6199" s="1" t="s">
        <v>103</v>
      </c>
      <c r="H6199" s="1" t="s">
        <v>298</v>
      </c>
      <c r="I6199" s="1">
        <v>1</v>
      </c>
      <c r="J6199" s="1">
        <v>2023</v>
      </c>
      <c r="K6199" s="1">
        <v>67078</v>
      </c>
      <c r="L6199" s="1">
        <v>0</v>
      </c>
      <c r="M6199" s="1">
        <f t="array" ref="M6199">SUMPRODUCT(MAX(ISNUMBER(SEARCH('Class Rules'!$B$6:$B$85,$E6199))*ISNUMBER(SEARCH('Class Rules'!$C$6:$C$85,$F6199))*'Class Rules'!$A$6:$A$85))</f>
        <v>0</v>
      </c>
      <c r="N6199" s="1" t="str">
        <f t="array" ref="N6199">IF($M6199=0,'Class Rules'!$D$3,INDEX('Class Rules'!$D$6:$D$85,MATCH($M6199,'Class Rules'!$A$6:$A$85,0)))</f>
        <v>Passenger LDV</v>
      </c>
      <c r="O6199" s="1" t="str">
        <f t="array" ref="O6199">IF(SUMPRODUCT(MAX(ISNUMBER(SEARCH(Fuel_Rules!$A$6:$A$30,$E6199))*ISNUMBER(SEARCH(Fuel_Rules!$B$6:$B$30,$F6199))*(Fuel_Rules!$A$6:$A$30&lt;&gt;"")))&gt;0,"Plug-in hybrid",IF($G6199="Diesel","Diesel","Gasoline"))</f>
        <v>Gasoline</v>
      </c>
    </row>
    <row r="6200" spans="1:15" ht="15" customHeight="1" x14ac:dyDescent="0.25">
      <c r="A6200" s="1">
        <v>2022</v>
      </c>
      <c r="B6200" s="1" t="s">
        <v>7830</v>
      </c>
      <c r="C6200" s="1" t="s">
        <v>2576</v>
      </c>
      <c r="D6200" s="1" t="s">
        <v>8619</v>
      </c>
      <c r="E6200" s="1" t="s">
        <v>2526</v>
      </c>
      <c r="F6200" s="1" t="s">
        <v>2578</v>
      </c>
      <c r="G6200" s="1" t="s">
        <v>103</v>
      </c>
      <c r="H6200" s="1" t="s">
        <v>298</v>
      </c>
      <c r="I6200" s="1">
        <v>1</v>
      </c>
      <c r="J6200" s="1">
        <v>2023</v>
      </c>
      <c r="K6200" s="1">
        <v>62997</v>
      </c>
      <c r="L6200" s="1">
        <v>0</v>
      </c>
      <c r="M6200" s="1">
        <f t="array" ref="M6200">SUMPRODUCT(MAX(ISNUMBER(SEARCH('Class Rules'!$B$6:$B$85,$E6200))*ISNUMBER(SEARCH('Class Rules'!$C$6:$C$85,$F6200))*'Class Rules'!$A$6:$A$85))</f>
        <v>0</v>
      </c>
      <c r="N6200" s="1" t="str">
        <f t="array" ref="N6200">IF($M6200=0,'Class Rules'!$D$3,INDEX('Class Rules'!$D$6:$D$85,MATCH($M6200,'Class Rules'!$A$6:$A$85,0)))</f>
        <v>Passenger LDV</v>
      </c>
      <c r="O6200" s="1" t="str">
        <f t="array" ref="O6200">IF(SUMPRODUCT(MAX(ISNUMBER(SEARCH(Fuel_Rules!$A$6:$A$30,$E6200))*ISNUMBER(SEARCH(Fuel_Rules!$B$6:$B$30,$F6200))*(Fuel_Rules!$A$6:$A$30&lt;&gt;"")))&gt;0,"Plug-in hybrid",IF($G6200="Diesel","Diesel","Gasoline"))</f>
        <v>Gasoline</v>
      </c>
    </row>
    <row r="6201" spans="1:15" ht="15" customHeight="1" x14ac:dyDescent="0.25">
      <c r="A6201" s="1">
        <v>2022</v>
      </c>
      <c r="B6201" s="1" t="s">
        <v>7830</v>
      </c>
      <c r="C6201" s="1" t="s">
        <v>2579</v>
      </c>
      <c r="D6201" s="1" t="s">
        <v>8620</v>
      </c>
      <c r="E6201" s="1" t="s">
        <v>2526</v>
      </c>
      <c r="F6201" s="1" t="s">
        <v>2581</v>
      </c>
      <c r="G6201" s="1" t="s">
        <v>103</v>
      </c>
      <c r="H6201" s="1" t="s">
        <v>298</v>
      </c>
      <c r="I6201" s="1">
        <v>1</v>
      </c>
      <c r="J6201" s="1">
        <v>2023</v>
      </c>
      <c r="K6201" s="1">
        <v>81345</v>
      </c>
      <c r="L6201" s="1">
        <v>0</v>
      </c>
      <c r="M6201" s="1">
        <f t="array" ref="M6201">SUMPRODUCT(MAX(ISNUMBER(SEARCH('Class Rules'!$B$6:$B$85,$E6201))*ISNUMBER(SEARCH('Class Rules'!$C$6:$C$85,$F6201))*'Class Rules'!$A$6:$A$85))</f>
        <v>0</v>
      </c>
      <c r="N6201" s="1" t="str">
        <f t="array" ref="N6201">IF($M6201=0,'Class Rules'!$D$3,INDEX('Class Rules'!$D$6:$D$85,MATCH($M6201,'Class Rules'!$A$6:$A$85,0)))</f>
        <v>Passenger LDV</v>
      </c>
      <c r="O6201" s="1" t="str">
        <f t="array" ref="O6201">IF(SUMPRODUCT(MAX(ISNUMBER(SEARCH(Fuel_Rules!$A$6:$A$30,$E6201))*ISNUMBER(SEARCH(Fuel_Rules!$B$6:$B$30,$F6201))*(Fuel_Rules!$A$6:$A$30&lt;&gt;"")))&gt;0,"Plug-in hybrid",IF($G6201="Diesel","Diesel","Gasoline"))</f>
        <v>Gasoline</v>
      </c>
    </row>
    <row r="6202" spans="1:15" ht="15" customHeight="1" x14ac:dyDescent="0.25">
      <c r="A6202" s="1">
        <v>2022</v>
      </c>
      <c r="B6202" s="1" t="s">
        <v>7830</v>
      </c>
      <c r="C6202" s="1" t="s">
        <v>2579</v>
      </c>
      <c r="D6202" s="1" t="s">
        <v>8621</v>
      </c>
      <c r="E6202" s="1" t="s">
        <v>2526</v>
      </c>
      <c r="F6202" s="1" t="s">
        <v>2581</v>
      </c>
      <c r="G6202" s="1" t="s">
        <v>103</v>
      </c>
      <c r="H6202" s="1" t="s">
        <v>298</v>
      </c>
      <c r="I6202" s="1">
        <v>1</v>
      </c>
      <c r="J6202" s="1">
        <v>2023</v>
      </c>
      <c r="K6202" s="1">
        <v>75956</v>
      </c>
      <c r="L6202" s="1">
        <v>0</v>
      </c>
      <c r="M6202" s="1">
        <f t="array" ref="M6202">SUMPRODUCT(MAX(ISNUMBER(SEARCH('Class Rules'!$B$6:$B$85,$E6202))*ISNUMBER(SEARCH('Class Rules'!$C$6:$C$85,$F6202))*'Class Rules'!$A$6:$A$85))</f>
        <v>0</v>
      </c>
      <c r="N6202" s="1" t="str">
        <f t="array" ref="N6202">IF($M6202=0,'Class Rules'!$D$3,INDEX('Class Rules'!$D$6:$D$85,MATCH($M6202,'Class Rules'!$A$6:$A$85,0)))</f>
        <v>Passenger LDV</v>
      </c>
      <c r="O6202" s="1" t="str">
        <f t="array" ref="O6202">IF(SUMPRODUCT(MAX(ISNUMBER(SEARCH(Fuel_Rules!$A$6:$A$30,$E6202))*ISNUMBER(SEARCH(Fuel_Rules!$B$6:$B$30,$F6202))*(Fuel_Rules!$A$6:$A$30&lt;&gt;"")))&gt;0,"Plug-in hybrid",IF($G6202="Diesel","Diesel","Gasoline"))</f>
        <v>Gasoline</v>
      </c>
    </row>
    <row r="6203" spans="1:15" ht="15" customHeight="1" x14ac:dyDescent="0.25">
      <c r="A6203" s="1">
        <v>2022</v>
      </c>
      <c r="B6203" s="1" t="s">
        <v>7830</v>
      </c>
      <c r="C6203" s="1" t="s">
        <v>2585</v>
      </c>
      <c r="D6203" s="1" t="s">
        <v>8622</v>
      </c>
      <c r="E6203" s="1" t="s">
        <v>2526</v>
      </c>
      <c r="F6203" s="1" t="s">
        <v>2587</v>
      </c>
      <c r="G6203" s="1" t="s">
        <v>103</v>
      </c>
      <c r="H6203" s="1" t="s">
        <v>298</v>
      </c>
      <c r="I6203" s="1">
        <v>1</v>
      </c>
      <c r="J6203" s="1">
        <v>2023</v>
      </c>
      <c r="K6203" s="1">
        <v>70181</v>
      </c>
      <c r="L6203" s="1">
        <v>0</v>
      </c>
      <c r="M6203" s="1">
        <f t="array" ref="M6203">SUMPRODUCT(MAX(ISNUMBER(SEARCH('Class Rules'!$B$6:$B$85,$E6203))*ISNUMBER(SEARCH('Class Rules'!$C$6:$C$85,$F6203))*'Class Rules'!$A$6:$A$85))</f>
        <v>0</v>
      </c>
      <c r="N6203" s="1" t="str">
        <f t="array" ref="N6203">IF($M6203=0,'Class Rules'!$D$3,INDEX('Class Rules'!$D$6:$D$85,MATCH($M6203,'Class Rules'!$A$6:$A$85,0)))</f>
        <v>Passenger LDV</v>
      </c>
      <c r="O6203" s="1" t="str">
        <f t="array" ref="O6203">IF(SUMPRODUCT(MAX(ISNUMBER(SEARCH(Fuel_Rules!$A$6:$A$30,$E6203))*ISNUMBER(SEARCH(Fuel_Rules!$B$6:$B$30,$F6203))*(Fuel_Rules!$A$6:$A$30&lt;&gt;"")))&gt;0,"Plug-in hybrid",IF($G6203="Diesel","Diesel","Gasoline"))</f>
        <v>Gasoline</v>
      </c>
    </row>
    <row r="6204" spans="1:15" ht="15" customHeight="1" x14ac:dyDescent="0.25">
      <c r="A6204" s="1">
        <v>2022</v>
      </c>
      <c r="B6204" s="1" t="s">
        <v>7830</v>
      </c>
      <c r="C6204" s="1" t="s">
        <v>2585</v>
      </c>
      <c r="D6204" s="1" t="s">
        <v>8623</v>
      </c>
      <c r="E6204" s="1" t="s">
        <v>2526</v>
      </c>
      <c r="F6204" s="1" t="s">
        <v>2587</v>
      </c>
      <c r="G6204" s="1" t="s">
        <v>103</v>
      </c>
      <c r="H6204" s="1" t="s">
        <v>298</v>
      </c>
      <c r="I6204" s="1">
        <v>1</v>
      </c>
      <c r="J6204" s="1">
        <v>2023</v>
      </c>
      <c r="K6204" s="1">
        <v>66596</v>
      </c>
      <c r="L6204" s="1">
        <v>0</v>
      </c>
      <c r="M6204" s="1">
        <f t="array" ref="M6204">SUMPRODUCT(MAX(ISNUMBER(SEARCH('Class Rules'!$B$6:$B$85,$E6204))*ISNUMBER(SEARCH('Class Rules'!$C$6:$C$85,$F6204))*'Class Rules'!$A$6:$A$85))</f>
        <v>0</v>
      </c>
      <c r="N6204" s="1" t="str">
        <f t="array" ref="N6204">IF($M6204=0,'Class Rules'!$D$3,INDEX('Class Rules'!$D$6:$D$85,MATCH($M6204,'Class Rules'!$A$6:$A$85,0)))</f>
        <v>Passenger LDV</v>
      </c>
      <c r="O6204" s="1" t="str">
        <f t="array" ref="O6204">IF(SUMPRODUCT(MAX(ISNUMBER(SEARCH(Fuel_Rules!$A$6:$A$30,$E6204))*ISNUMBER(SEARCH(Fuel_Rules!$B$6:$B$30,$F6204))*(Fuel_Rules!$A$6:$A$30&lt;&gt;"")))&gt;0,"Plug-in hybrid",IF($G6204="Diesel","Diesel","Gasoline"))</f>
        <v>Gasoline</v>
      </c>
    </row>
    <row r="6205" spans="1:15" ht="15" customHeight="1" x14ac:dyDescent="0.25">
      <c r="A6205" s="1">
        <v>2022</v>
      </c>
      <c r="B6205" s="1" t="s">
        <v>7830</v>
      </c>
      <c r="C6205" s="1" t="s">
        <v>2588</v>
      </c>
      <c r="D6205" s="1" t="s">
        <v>8624</v>
      </c>
      <c r="E6205" s="1" t="s">
        <v>2526</v>
      </c>
      <c r="F6205" s="1" t="s">
        <v>2590</v>
      </c>
      <c r="G6205" s="1" t="s">
        <v>103</v>
      </c>
      <c r="H6205" s="1" t="s">
        <v>298</v>
      </c>
      <c r="I6205" s="1">
        <v>1.6</v>
      </c>
      <c r="J6205" s="1">
        <v>2023</v>
      </c>
      <c r="K6205" s="1">
        <v>90925</v>
      </c>
      <c r="L6205" s="1">
        <v>0</v>
      </c>
      <c r="M6205" s="1">
        <f t="array" ref="M6205">SUMPRODUCT(MAX(ISNUMBER(SEARCH('Class Rules'!$B$6:$B$85,$E6205))*ISNUMBER(SEARCH('Class Rules'!$C$6:$C$85,$F6205))*'Class Rules'!$A$6:$A$85))</f>
        <v>0</v>
      </c>
      <c r="N6205" s="1" t="str">
        <f t="array" ref="N6205">IF($M6205=0,'Class Rules'!$D$3,INDEX('Class Rules'!$D$6:$D$85,MATCH($M6205,'Class Rules'!$A$6:$A$85,0)))</f>
        <v>Passenger LDV</v>
      </c>
      <c r="O6205" s="1" t="str">
        <f t="array" ref="O6205">IF(SUMPRODUCT(MAX(ISNUMBER(SEARCH(Fuel_Rules!$A$6:$A$30,$E6205))*ISNUMBER(SEARCH(Fuel_Rules!$B$6:$B$30,$F6205))*(Fuel_Rules!$A$6:$A$30&lt;&gt;"")))&gt;0,"Plug-in hybrid",IF($G6205="Diesel","Diesel","Gasoline"))</f>
        <v>Gasoline</v>
      </c>
    </row>
    <row r="6206" spans="1:15" ht="15" customHeight="1" x14ac:dyDescent="0.25">
      <c r="A6206" s="1">
        <v>2022</v>
      </c>
      <c r="B6206" s="1" t="s">
        <v>7830</v>
      </c>
      <c r="C6206" s="1" t="s">
        <v>2588</v>
      </c>
      <c r="D6206" s="1" t="s">
        <v>8625</v>
      </c>
      <c r="E6206" s="1" t="s">
        <v>2526</v>
      </c>
      <c r="F6206" s="1" t="s">
        <v>2590</v>
      </c>
      <c r="G6206" s="1" t="s">
        <v>103</v>
      </c>
      <c r="H6206" s="1" t="s">
        <v>298</v>
      </c>
      <c r="I6206" s="1">
        <v>1.6</v>
      </c>
      <c r="J6206" s="1">
        <v>2023</v>
      </c>
      <c r="K6206" s="1">
        <v>84869</v>
      </c>
      <c r="L6206" s="1">
        <v>0</v>
      </c>
      <c r="M6206" s="1">
        <f t="array" ref="M6206">SUMPRODUCT(MAX(ISNUMBER(SEARCH('Class Rules'!$B$6:$B$85,$E6206))*ISNUMBER(SEARCH('Class Rules'!$C$6:$C$85,$F6206))*'Class Rules'!$A$6:$A$85))</f>
        <v>0</v>
      </c>
      <c r="N6206" s="1" t="str">
        <f t="array" ref="N6206">IF($M6206=0,'Class Rules'!$D$3,INDEX('Class Rules'!$D$6:$D$85,MATCH($M6206,'Class Rules'!$A$6:$A$85,0)))</f>
        <v>Passenger LDV</v>
      </c>
      <c r="O6206" s="1" t="str">
        <f t="array" ref="O6206">IF(SUMPRODUCT(MAX(ISNUMBER(SEARCH(Fuel_Rules!$A$6:$A$30,$E6206))*ISNUMBER(SEARCH(Fuel_Rules!$B$6:$B$30,$F6206))*(Fuel_Rules!$A$6:$A$30&lt;&gt;"")))&gt;0,"Plug-in hybrid",IF($G6206="Diesel","Diesel","Gasoline"))</f>
        <v>Gasoline</v>
      </c>
    </row>
    <row r="6207" spans="1:15" ht="15" customHeight="1" x14ac:dyDescent="0.25">
      <c r="A6207" s="1">
        <v>2022</v>
      </c>
      <c r="B6207" s="1" t="s">
        <v>7830</v>
      </c>
      <c r="C6207" s="1" t="s">
        <v>2594</v>
      </c>
      <c r="D6207" s="1" t="s">
        <v>8626</v>
      </c>
      <c r="E6207" s="1" t="s">
        <v>2526</v>
      </c>
      <c r="F6207" s="1" t="s">
        <v>2596</v>
      </c>
      <c r="G6207" s="1" t="s">
        <v>103</v>
      </c>
      <c r="H6207" s="1" t="s">
        <v>437</v>
      </c>
      <c r="I6207" s="1">
        <v>1.6</v>
      </c>
      <c r="J6207" s="1">
        <v>2023</v>
      </c>
      <c r="K6207" s="1">
        <v>102292</v>
      </c>
      <c r="L6207" s="1">
        <v>0</v>
      </c>
      <c r="M6207" s="1">
        <f t="array" ref="M6207">SUMPRODUCT(MAX(ISNUMBER(SEARCH('Class Rules'!$B$6:$B$85,$E6207))*ISNUMBER(SEARCH('Class Rules'!$C$6:$C$85,$F6207))*'Class Rules'!$A$6:$A$85))</f>
        <v>0</v>
      </c>
      <c r="N6207" s="1" t="str">
        <f t="array" ref="N6207">IF($M6207=0,'Class Rules'!$D$3,INDEX('Class Rules'!$D$6:$D$85,MATCH($M6207,'Class Rules'!$A$6:$A$85,0)))</f>
        <v>Passenger LDV</v>
      </c>
      <c r="O6207" s="1" t="str">
        <f t="array" ref="O6207">IF(SUMPRODUCT(MAX(ISNUMBER(SEARCH(Fuel_Rules!$A$6:$A$30,$E6207))*ISNUMBER(SEARCH(Fuel_Rules!$B$6:$B$30,$F6207))*(Fuel_Rules!$A$6:$A$30&lt;&gt;"")))&gt;0,"Plug-in hybrid",IF($G6207="Diesel","Diesel","Gasoline"))</f>
        <v>Gasoline</v>
      </c>
    </row>
    <row r="6208" spans="1:15" ht="15" customHeight="1" x14ac:dyDescent="0.25">
      <c r="A6208" s="1">
        <v>2022</v>
      </c>
      <c r="B6208" s="1" t="s">
        <v>7830</v>
      </c>
      <c r="C6208" s="1" t="s">
        <v>2594</v>
      </c>
      <c r="D6208" s="1" t="s">
        <v>8627</v>
      </c>
      <c r="E6208" s="1" t="s">
        <v>2526</v>
      </c>
      <c r="F6208" s="1" t="s">
        <v>2596</v>
      </c>
      <c r="G6208" s="1" t="s">
        <v>103</v>
      </c>
      <c r="H6208" s="1" t="s">
        <v>437</v>
      </c>
      <c r="I6208" s="1">
        <v>1.6</v>
      </c>
      <c r="J6208" s="1">
        <v>2023</v>
      </c>
      <c r="K6208" s="1">
        <v>97960</v>
      </c>
      <c r="L6208" s="1">
        <v>0</v>
      </c>
      <c r="M6208" s="1">
        <f t="array" ref="M6208">SUMPRODUCT(MAX(ISNUMBER(SEARCH('Class Rules'!$B$6:$B$85,$E6208))*ISNUMBER(SEARCH('Class Rules'!$C$6:$C$85,$F6208))*'Class Rules'!$A$6:$A$85))</f>
        <v>0</v>
      </c>
      <c r="N6208" s="1" t="str">
        <f t="array" ref="N6208">IF($M6208=0,'Class Rules'!$D$3,INDEX('Class Rules'!$D$6:$D$85,MATCH($M6208,'Class Rules'!$A$6:$A$85,0)))</f>
        <v>Passenger LDV</v>
      </c>
      <c r="O6208" s="1" t="str">
        <f t="array" ref="O6208">IF(SUMPRODUCT(MAX(ISNUMBER(SEARCH(Fuel_Rules!$A$6:$A$30,$E6208))*ISNUMBER(SEARCH(Fuel_Rules!$B$6:$B$30,$F6208))*(Fuel_Rules!$A$6:$A$30&lt;&gt;"")))&gt;0,"Plug-in hybrid",IF($G6208="Diesel","Diesel","Gasoline"))</f>
        <v>Gasoline</v>
      </c>
    </row>
    <row r="6209" spans="1:15" ht="15" customHeight="1" x14ac:dyDescent="0.25">
      <c r="A6209" s="1">
        <v>2022</v>
      </c>
      <c r="B6209" s="1" t="s">
        <v>7830</v>
      </c>
      <c r="C6209" s="1" t="s">
        <v>2597</v>
      </c>
      <c r="D6209" s="1" t="s">
        <v>8628</v>
      </c>
      <c r="E6209" s="1" t="s">
        <v>2526</v>
      </c>
      <c r="F6209" s="1" t="s">
        <v>2599</v>
      </c>
      <c r="G6209" s="1" t="s">
        <v>103</v>
      </c>
      <c r="H6209" s="1" t="s">
        <v>298</v>
      </c>
      <c r="I6209" s="1">
        <v>1</v>
      </c>
      <c r="J6209" s="1">
        <v>2023</v>
      </c>
      <c r="K6209" s="1">
        <v>69815</v>
      </c>
      <c r="L6209" s="1">
        <v>0</v>
      </c>
      <c r="M6209" s="1">
        <f t="array" ref="M6209">SUMPRODUCT(MAX(ISNUMBER(SEARCH('Class Rules'!$B$6:$B$85,$E6209))*ISNUMBER(SEARCH('Class Rules'!$C$6:$C$85,$F6209))*'Class Rules'!$A$6:$A$85))</f>
        <v>0</v>
      </c>
      <c r="N6209" s="1" t="str">
        <f t="array" ref="N6209">IF($M6209=0,'Class Rules'!$D$3,INDEX('Class Rules'!$D$6:$D$85,MATCH($M6209,'Class Rules'!$A$6:$A$85,0)))</f>
        <v>Passenger LDV</v>
      </c>
      <c r="O6209" s="1" t="str">
        <f t="array" ref="O6209">IF(SUMPRODUCT(MAX(ISNUMBER(SEARCH(Fuel_Rules!$A$6:$A$30,$E6209))*ISNUMBER(SEARCH(Fuel_Rules!$B$6:$B$30,$F6209))*(Fuel_Rules!$A$6:$A$30&lt;&gt;"")))&gt;0,"Plug-in hybrid",IF($G6209="Diesel","Diesel","Gasoline"))</f>
        <v>Gasoline</v>
      </c>
    </row>
    <row r="6210" spans="1:15" ht="15" customHeight="1" x14ac:dyDescent="0.25">
      <c r="A6210" s="1">
        <v>2022</v>
      </c>
      <c r="B6210" s="1" t="s">
        <v>7830</v>
      </c>
      <c r="C6210" s="1" t="s">
        <v>2609</v>
      </c>
      <c r="D6210" s="1" t="s">
        <v>8629</v>
      </c>
      <c r="E6210" s="1" t="s">
        <v>2526</v>
      </c>
      <c r="F6210" s="1" t="s">
        <v>2611</v>
      </c>
      <c r="G6210" s="1" t="s">
        <v>103</v>
      </c>
      <c r="H6210" s="1" t="s">
        <v>298</v>
      </c>
      <c r="I6210" s="1">
        <v>1</v>
      </c>
      <c r="J6210" s="1">
        <v>2023</v>
      </c>
      <c r="K6210" s="1">
        <v>74250</v>
      </c>
      <c r="L6210" s="1">
        <v>0</v>
      </c>
      <c r="M6210" s="1">
        <f t="array" ref="M6210">SUMPRODUCT(MAX(ISNUMBER(SEARCH('Class Rules'!$B$6:$B$85,$E6210))*ISNUMBER(SEARCH('Class Rules'!$C$6:$C$85,$F6210))*'Class Rules'!$A$6:$A$85))</f>
        <v>0</v>
      </c>
      <c r="N6210" s="1" t="str">
        <f t="array" ref="N6210">IF($M6210=0,'Class Rules'!$D$3,INDEX('Class Rules'!$D$6:$D$85,MATCH($M6210,'Class Rules'!$A$6:$A$85,0)))</f>
        <v>Passenger LDV</v>
      </c>
      <c r="O6210" s="1" t="str">
        <f t="array" ref="O6210">IF(SUMPRODUCT(MAX(ISNUMBER(SEARCH(Fuel_Rules!$A$6:$A$30,$E6210))*ISNUMBER(SEARCH(Fuel_Rules!$B$6:$B$30,$F6210))*(Fuel_Rules!$A$6:$A$30&lt;&gt;"")))&gt;0,"Plug-in hybrid",IF($G6210="Diesel","Diesel","Gasoline"))</f>
        <v>Gasoline</v>
      </c>
    </row>
    <row r="6211" spans="1:15" ht="15" customHeight="1" x14ac:dyDescent="0.25">
      <c r="A6211" s="1">
        <v>2022</v>
      </c>
      <c r="B6211" s="1" t="s">
        <v>7830</v>
      </c>
      <c r="C6211" s="1" t="s">
        <v>2612</v>
      </c>
      <c r="D6211" s="1" t="s">
        <v>8630</v>
      </c>
      <c r="E6211" s="1" t="s">
        <v>2526</v>
      </c>
      <c r="F6211" s="1" t="s">
        <v>2614</v>
      </c>
      <c r="G6211" s="1" t="s">
        <v>103</v>
      </c>
      <c r="H6211" s="1" t="s">
        <v>298</v>
      </c>
      <c r="I6211" s="1">
        <v>1</v>
      </c>
      <c r="J6211" s="1">
        <v>2023</v>
      </c>
      <c r="K6211" s="1">
        <v>84350</v>
      </c>
      <c r="L6211" s="1">
        <v>0</v>
      </c>
      <c r="M6211" s="1">
        <f t="array" ref="M6211">SUMPRODUCT(MAX(ISNUMBER(SEARCH('Class Rules'!$B$6:$B$85,$E6211))*ISNUMBER(SEARCH('Class Rules'!$C$6:$C$85,$F6211))*'Class Rules'!$A$6:$A$85))</f>
        <v>0</v>
      </c>
      <c r="N6211" s="1" t="str">
        <f t="array" ref="N6211">IF($M6211=0,'Class Rules'!$D$3,INDEX('Class Rules'!$D$6:$D$85,MATCH($M6211,'Class Rules'!$A$6:$A$85,0)))</f>
        <v>Passenger LDV</v>
      </c>
      <c r="O6211" s="1" t="str">
        <f t="array" ref="O6211">IF(SUMPRODUCT(MAX(ISNUMBER(SEARCH(Fuel_Rules!$A$6:$A$30,$E6211))*ISNUMBER(SEARCH(Fuel_Rules!$B$6:$B$30,$F6211))*(Fuel_Rules!$A$6:$A$30&lt;&gt;"")))&gt;0,"Plug-in hybrid",IF($G6211="Diesel","Diesel","Gasoline"))</f>
        <v>Gasoline</v>
      </c>
    </row>
    <row r="6212" spans="1:15" ht="15" customHeight="1" x14ac:dyDescent="0.25">
      <c r="A6212" s="1">
        <v>2022</v>
      </c>
      <c r="B6212" s="1" t="s">
        <v>7830</v>
      </c>
      <c r="C6212" s="1" t="s">
        <v>2612</v>
      </c>
      <c r="D6212" s="1" t="s">
        <v>8631</v>
      </c>
      <c r="E6212" s="1" t="s">
        <v>2526</v>
      </c>
      <c r="F6212" s="1" t="s">
        <v>2614</v>
      </c>
      <c r="G6212" s="1" t="s">
        <v>103</v>
      </c>
      <c r="H6212" s="1" t="s">
        <v>298</v>
      </c>
      <c r="I6212" s="1">
        <v>1</v>
      </c>
      <c r="J6212" s="1">
        <v>2023</v>
      </c>
      <c r="K6212" s="1">
        <v>77922</v>
      </c>
      <c r="L6212" s="1">
        <v>0</v>
      </c>
      <c r="M6212" s="1">
        <f t="array" ref="M6212">SUMPRODUCT(MAX(ISNUMBER(SEARCH('Class Rules'!$B$6:$B$85,$E6212))*ISNUMBER(SEARCH('Class Rules'!$C$6:$C$85,$F6212))*'Class Rules'!$A$6:$A$85))</f>
        <v>0</v>
      </c>
      <c r="N6212" s="1" t="str">
        <f t="array" ref="N6212">IF($M6212=0,'Class Rules'!$D$3,INDEX('Class Rules'!$D$6:$D$85,MATCH($M6212,'Class Rules'!$A$6:$A$85,0)))</f>
        <v>Passenger LDV</v>
      </c>
      <c r="O6212" s="1" t="str">
        <f t="array" ref="O6212">IF(SUMPRODUCT(MAX(ISNUMBER(SEARCH(Fuel_Rules!$A$6:$A$30,$E6212))*ISNUMBER(SEARCH(Fuel_Rules!$B$6:$B$30,$F6212))*(Fuel_Rules!$A$6:$A$30&lt;&gt;"")))&gt;0,"Plug-in hybrid",IF($G6212="Diesel","Diesel","Gasoline"))</f>
        <v>Gasoline</v>
      </c>
    </row>
    <row r="6213" spans="1:15" ht="15" customHeight="1" x14ac:dyDescent="0.25">
      <c r="A6213" s="1">
        <v>2022</v>
      </c>
      <c r="B6213" s="1" t="s">
        <v>7830</v>
      </c>
      <c r="C6213" s="1" t="s">
        <v>2615</v>
      </c>
      <c r="D6213" s="1" t="s">
        <v>8632</v>
      </c>
      <c r="E6213" s="1" t="s">
        <v>2526</v>
      </c>
      <c r="F6213" s="1" t="s">
        <v>2617</v>
      </c>
      <c r="G6213" s="1" t="s">
        <v>103</v>
      </c>
      <c r="H6213" s="1" t="s">
        <v>298</v>
      </c>
      <c r="I6213" s="1">
        <v>1</v>
      </c>
      <c r="J6213" s="1">
        <v>2023</v>
      </c>
      <c r="K6213" s="1">
        <v>84893</v>
      </c>
      <c r="L6213" s="1">
        <v>0</v>
      </c>
      <c r="M6213" s="1">
        <f t="array" ref="M6213">SUMPRODUCT(MAX(ISNUMBER(SEARCH('Class Rules'!$B$6:$B$85,$E6213))*ISNUMBER(SEARCH('Class Rules'!$C$6:$C$85,$F6213))*'Class Rules'!$A$6:$A$85))</f>
        <v>0</v>
      </c>
      <c r="N6213" s="1" t="str">
        <f t="array" ref="N6213">IF($M6213=0,'Class Rules'!$D$3,INDEX('Class Rules'!$D$6:$D$85,MATCH($M6213,'Class Rules'!$A$6:$A$85,0)))</f>
        <v>Passenger LDV</v>
      </c>
      <c r="O6213" s="1" t="str">
        <f t="array" ref="O6213">IF(SUMPRODUCT(MAX(ISNUMBER(SEARCH(Fuel_Rules!$A$6:$A$30,$E6213))*ISNUMBER(SEARCH(Fuel_Rules!$B$6:$B$30,$F6213))*(Fuel_Rules!$A$6:$A$30&lt;&gt;"")))&gt;0,"Plug-in hybrid",IF($G6213="Diesel","Diesel","Gasoline"))</f>
        <v>Gasoline</v>
      </c>
    </row>
    <row r="6214" spans="1:15" ht="15" customHeight="1" x14ac:dyDescent="0.25">
      <c r="A6214" s="1">
        <v>2022</v>
      </c>
      <c r="B6214" s="1" t="s">
        <v>7830</v>
      </c>
      <c r="C6214" s="1" t="s">
        <v>2615</v>
      </c>
      <c r="D6214" s="1" t="s">
        <v>8633</v>
      </c>
      <c r="E6214" s="1" t="s">
        <v>2526</v>
      </c>
      <c r="F6214" s="1" t="s">
        <v>2617</v>
      </c>
      <c r="G6214" s="1" t="s">
        <v>103</v>
      </c>
      <c r="H6214" s="1" t="s">
        <v>298</v>
      </c>
      <c r="I6214" s="1">
        <v>1</v>
      </c>
      <c r="J6214" s="1">
        <v>2023</v>
      </c>
      <c r="K6214" s="1">
        <v>80846</v>
      </c>
      <c r="L6214" s="1">
        <v>0</v>
      </c>
      <c r="M6214" s="1">
        <f t="array" ref="M6214">SUMPRODUCT(MAX(ISNUMBER(SEARCH('Class Rules'!$B$6:$B$85,$E6214))*ISNUMBER(SEARCH('Class Rules'!$C$6:$C$85,$F6214))*'Class Rules'!$A$6:$A$85))</f>
        <v>0</v>
      </c>
      <c r="N6214" s="1" t="str">
        <f t="array" ref="N6214">IF($M6214=0,'Class Rules'!$D$3,INDEX('Class Rules'!$D$6:$D$85,MATCH($M6214,'Class Rules'!$A$6:$A$85,0)))</f>
        <v>Passenger LDV</v>
      </c>
      <c r="O6214" s="1" t="str">
        <f t="array" ref="O6214">IF(SUMPRODUCT(MAX(ISNUMBER(SEARCH(Fuel_Rules!$A$6:$A$30,$E6214))*ISNUMBER(SEARCH(Fuel_Rules!$B$6:$B$30,$F6214))*(Fuel_Rules!$A$6:$A$30&lt;&gt;"")))&gt;0,"Plug-in hybrid",IF($G6214="Diesel","Diesel","Gasoline"))</f>
        <v>Gasoline</v>
      </c>
    </row>
    <row r="6215" spans="1:15" ht="15" customHeight="1" x14ac:dyDescent="0.25">
      <c r="A6215" s="1">
        <v>2022</v>
      </c>
      <c r="B6215" s="1" t="s">
        <v>7830</v>
      </c>
      <c r="C6215" s="1" t="s">
        <v>2618</v>
      </c>
      <c r="D6215" s="1" t="s">
        <v>8634</v>
      </c>
      <c r="E6215" s="1" t="s">
        <v>2526</v>
      </c>
      <c r="F6215" s="1" t="s">
        <v>2620</v>
      </c>
      <c r="G6215" s="1" t="s">
        <v>103</v>
      </c>
      <c r="H6215" s="1" t="s">
        <v>298</v>
      </c>
      <c r="I6215" s="1">
        <v>1.6</v>
      </c>
      <c r="J6215" s="1">
        <v>2023</v>
      </c>
      <c r="K6215" s="1">
        <v>86358</v>
      </c>
      <c r="L6215" s="1">
        <v>0</v>
      </c>
      <c r="M6215" s="1">
        <f t="array" ref="M6215">SUMPRODUCT(MAX(ISNUMBER(SEARCH('Class Rules'!$B$6:$B$85,$E6215))*ISNUMBER(SEARCH('Class Rules'!$C$6:$C$85,$F6215))*'Class Rules'!$A$6:$A$85))</f>
        <v>0</v>
      </c>
      <c r="N6215" s="1" t="str">
        <f t="array" ref="N6215">IF($M6215=0,'Class Rules'!$D$3,INDEX('Class Rules'!$D$6:$D$85,MATCH($M6215,'Class Rules'!$A$6:$A$85,0)))</f>
        <v>Passenger LDV</v>
      </c>
      <c r="O6215" s="1" t="str">
        <f t="array" ref="O6215">IF(SUMPRODUCT(MAX(ISNUMBER(SEARCH(Fuel_Rules!$A$6:$A$30,$E6215))*ISNUMBER(SEARCH(Fuel_Rules!$B$6:$B$30,$F6215))*(Fuel_Rules!$A$6:$A$30&lt;&gt;"")))&gt;0,"Plug-in hybrid",IF($G6215="Diesel","Diesel","Gasoline"))</f>
        <v>Gasoline</v>
      </c>
    </row>
    <row r="6216" spans="1:15" ht="15" customHeight="1" x14ac:dyDescent="0.25">
      <c r="A6216" s="1">
        <v>2022</v>
      </c>
      <c r="B6216" s="1" t="s">
        <v>7830</v>
      </c>
      <c r="C6216" s="1" t="s">
        <v>2636</v>
      </c>
      <c r="D6216" s="1" t="s">
        <v>8635</v>
      </c>
      <c r="E6216" s="1" t="s">
        <v>2526</v>
      </c>
      <c r="F6216" s="1" t="s">
        <v>2638</v>
      </c>
      <c r="G6216" s="1" t="s">
        <v>103</v>
      </c>
      <c r="H6216" s="1" t="s">
        <v>437</v>
      </c>
      <c r="I6216" s="1">
        <v>1.6</v>
      </c>
      <c r="J6216" s="1">
        <v>2023</v>
      </c>
      <c r="K6216" s="1">
        <v>124528</v>
      </c>
      <c r="L6216" s="1">
        <v>0</v>
      </c>
      <c r="M6216" s="1">
        <f t="array" ref="M6216">SUMPRODUCT(MAX(ISNUMBER(SEARCH('Class Rules'!$B$6:$B$85,$E6216))*ISNUMBER(SEARCH('Class Rules'!$C$6:$C$85,$F6216))*'Class Rules'!$A$6:$A$85))</f>
        <v>0</v>
      </c>
      <c r="N6216" s="1" t="str">
        <f t="array" ref="N6216">IF($M6216=0,'Class Rules'!$D$3,INDEX('Class Rules'!$D$6:$D$85,MATCH($M6216,'Class Rules'!$A$6:$A$85,0)))</f>
        <v>Passenger LDV</v>
      </c>
      <c r="O6216" s="1" t="str">
        <f t="array" ref="O6216">IF(SUMPRODUCT(MAX(ISNUMBER(SEARCH(Fuel_Rules!$A$6:$A$30,$E6216))*ISNUMBER(SEARCH(Fuel_Rules!$B$6:$B$30,$F6216))*(Fuel_Rules!$A$6:$A$30&lt;&gt;"")))&gt;0,"Plug-in hybrid",IF($G6216="Diesel","Diesel","Gasoline"))</f>
        <v>Gasoline</v>
      </c>
    </row>
    <row r="6217" spans="1:15" ht="15" customHeight="1" x14ac:dyDescent="0.25">
      <c r="A6217" s="1">
        <v>2022</v>
      </c>
      <c r="B6217" s="1" t="s">
        <v>7830</v>
      </c>
      <c r="C6217" s="1" t="s">
        <v>2636</v>
      </c>
      <c r="D6217" s="1" t="s">
        <v>8636</v>
      </c>
      <c r="E6217" s="1" t="s">
        <v>2526</v>
      </c>
      <c r="F6217" s="1" t="s">
        <v>2638</v>
      </c>
      <c r="G6217" s="1" t="s">
        <v>103</v>
      </c>
      <c r="H6217" s="1" t="s">
        <v>437</v>
      </c>
      <c r="I6217" s="1">
        <v>1.6</v>
      </c>
      <c r="J6217" s="1">
        <v>2023</v>
      </c>
      <c r="K6217" s="1">
        <v>117854</v>
      </c>
      <c r="L6217" s="1">
        <v>0</v>
      </c>
      <c r="M6217" s="1">
        <f t="array" ref="M6217">SUMPRODUCT(MAX(ISNUMBER(SEARCH('Class Rules'!$B$6:$B$85,$E6217))*ISNUMBER(SEARCH('Class Rules'!$C$6:$C$85,$F6217))*'Class Rules'!$A$6:$A$85))</f>
        <v>0</v>
      </c>
      <c r="N6217" s="1" t="str">
        <f t="array" ref="N6217">IF($M6217=0,'Class Rules'!$D$3,INDEX('Class Rules'!$D$6:$D$85,MATCH($M6217,'Class Rules'!$A$6:$A$85,0)))</f>
        <v>Passenger LDV</v>
      </c>
      <c r="O6217" s="1" t="str">
        <f t="array" ref="O6217">IF(SUMPRODUCT(MAX(ISNUMBER(SEARCH(Fuel_Rules!$A$6:$A$30,$E6217))*ISNUMBER(SEARCH(Fuel_Rules!$B$6:$B$30,$F6217))*(Fuel_Rules!$A$6:$A$30&lt;&gt;"")))&gt;0,"Plug-in hybrid",IF($G6217="Diesel","Diesel","Gasoline"))</f>
        <v>Gasoline</v>
      </c>
    </row>
    <row r="6218" spans="1:15" ht="15" customHeight="1" x14ac:dyDescent="0.25">
      <c r="A6218" s="1">
        <v>2022</v>
      </c>
      <c r="B6218" s="1" t="s">
        <v>7830</v>
      </c>
      <c r="C6218" s="1" t="s">
        <v>2639</v>
      </c>
      <c r="D6218" s="1" t="s">
        <v>8637</v>
      </c>
      <c r="E6218" s="1" t="s">
        <v>2526</v>
      </c>
      <c r="F6218" s="1" t="s">
        <v>2641</v>
      </c>
      <c r="G6218" s="1" t="s">
        <v>103</v>
      </c>
      <c r="H6218" s="1" t="s">
        <v>437</v>
      </c>
      <c r="I6218" s="1">
        <v>1.6</v>
      </c>
      <c r="J6218" s="1">
        <v>2023</v>
      </c>
      <c r="K6218" s="1">
        <v>117045</v>
      </c>
      <c r="L6218" s="1">
        <v>0</v>
      </c>
      <c r="M6218" s="1">
        <f t="array" ref="M6218">SUMPRODUCT(MAX(ISNUMBER(SEARCH('Class Rules'!$B$6:$B$85,$E6218))*ISNUMBER(SEARCH('Class Rules'!$C$6:$C$85,$F6218))*'Class Rules'!$A$6:$A$85))</f>
        <v>0</v>
      </c>
      <c r="N6218" s="1" t="str">
        <f t="array" ref="N6218">IF($M6218=0,'Class Rules'!$D$3,INDEX('Class Rules'!$D$6:$D$85,MATCH($M6218,'Class Rules'!$A$6:$A$85,0)))</f>
        <v>Passenger LDV</v>
      </c>
      <c r="O6218" s="1" t="str">
        <f t="array" ref="O6218">IF(SUMPRODUCT(MAX(ISNUMBER(SEARCH(Fuel_Rules!$A$6:$A$30,$E6218))*ISNUMBER(SEARCH(Fuel_Rules!$B$6:$B$30,$F6218))*(Fuel_Rules!$A$6:$A$30&lt;&gt;"")))&gt;0,"Plug-in hybrid",IF($G6218="Diesel","Diesel","Gasoline"))</f>
        <v>Gasoline</v>
      </c>
    </row>
    <row r="6219" spans="1:15" ht="15" customHeight="1" x14ac:dyDescent="0.25">
      <c r="A6219" s="1">
        <v>2022</v>
      </c>
      <c r="B6219" s="1" t="s">
        <v>7830</v>
      </c>
      <c r="C6219" s="1" t="s">
        <v>2639</v>
      </c>
      <c r="D6219" s="1" t="s">
        <v>8638</v>
      </c>
      <c r="E6219" s="1" t="s">
        <v>2526</v>
      </c>
      <c r="F6219" s="1" t="s">
        <v>2641</v>
      </c>
      <c r="G6219" s="1" t="s">
        <v>103</v>
      </c>
      <c r="H6219" s="1" t="s">
        <v>437</v>
      </c>
      <c r="I6219" s="1">
        <v>1.6</v>
      </c>
      <c r="J6219" s="1">
        <v>2023</v>
      </c>
      <c r="K6219" s="1">
        <v>109854</v>
      </c>
      <c r="L6219" s="1">
        <v>0</v>
      </c>
      <c r="M6219" s="1">
        <f t="array" ref="M6219">SUMPRODUCT(MAX(ISNUMBER(SEARCH('Class Rules'!$B$6:$B$85,$E6219))*ISNUMBER(SEARCH('Class Rules'!$C$6:$C$85,$F6219))*'Class Rules'!$A$6:$A$85))</f>
        <v>0</v>
      </c>
      <c r="N6219" s="1" t="str">
        <f t="array" ref="N6219">IF($M6219=0,'Class Rules'!$D$3,INDEX('Class Rules'!$D$6:$D$85,MATCH($M6219,'Class Rules'!$A$6:$A$85,0)))</f>
        <v>Passenger LDV</v>
      </c>
      <c r="O6219" s="1" t="str">
        <f t="array" ref="O6219">IF(SUMPRODUCT(MAX(ISNUMBER(SEARCH(Fuel_Rules!$A$6:$A$30,$E6219))*ISNUMBER(SEARCH(Fuel_Rules!$B$6:$B$30,$F6219))*(Fuel_Rules!$A$6:$A$30&lt;&gt;"")))&gt;0,"Plug-in hybrid",IF($G6219="Diesel","Diesel","Gasoline"))</f>
        <v>Gasoline</v>
      </c>
    </row>
    <row r="6220" spans="1:15" ht="15" customHeight="1" x14ac:dyDescent="0.25">
      <c r="A6220" s="1">
        <v>2022</v>
      </c>
      <c r="B6220" s="1" t="s">
        <v>7830</v>
      </c>
      <c r="C6220" s="1" t="s">
        <v>2642</v>
      </c>
      <c r="D6220" s="1" t="s">
        <v>8639</v>
      </c>
      <c r="E6220" s="1" t="s">
        <v>2526</v>
      </c>
      <c r="F6220" s="1" t="s">
        <v>2644</v>
      </c>
      <c r="G6220" s="1" t="s">
        <v>103</v>
      </c>
      <c r="H6220" s="1" t="s">
        <v>437</v>
      </c>
      <c r="I6220" s="1">
        <v>1.6</v>
      </c>
      <c r="J6220" s="1">
        <v>2023</v>
      </c>
      <c r="K6220" s="1">
        <v>110734</v>
      </c>
      <c r="L6220" s="1">
        <v>0</v>
      </c>
      <c r="M6220" s="1">
        <f t="array" ref="M6220">SUMPRODUCT(MAX(ISNUMBER(SEARCH('Class Rules'!$B$6:$B$85,$E6220))*ISNUMBER(SEARCH('Class Rules'!$C$6:$C$85,$F6220))*'Class Rules'!$A$6:$A$85))</f>
        <v>0</v>
      </c>
      <c r="N6220" s="1" t="str">
        <f t="array" ref="N6220">IF($M6220=0,'Class Rules'!$D$3,INDEX('Class Rules'!$D$6:$D$85,MATCH($M6220,'Class Rules'!$A$6:$A$85,0)))</f>
        <v>Passenger LDV</v>
      </c>
      <c r="O6220" s="1" t="str">
        <f t="array" ref="O6220">IF(SUMPRODUCT(MAX(ISNUMBER(SEARCH(Fuel_Rules!$A$6:$A$30,$E6220))*ISNUMBER(SEARCH(Fuel_Rules!$B$6:$B$30,$F6220))*(Fuel_Rules!$A$6:$A$30&lt;&gt;"")))&gt;0,"Plug-in hybrid",IF($G6220="Diesel","Diesel","Gasoline"))</f>
        <v>Gasoline</v>
      </c>
    </row>
    <row r="6221" spans="1:15" ht="15" customHeight="1" x14ac:dyDescent="0.25">
      <c r="A6221" s="1">
        <v>2022</v>
      </c>
      <c r="B6221" s="1" t="s">
        <v>7830</v>
      </c>
      <c r="C6221" s="1" t="s">
        <v>2642</v>
      </c>
      <c r="D6221" s="1" t="s">
        <v>8640</v>
      </c>
      <c r="E6221" s="1" t="s">
        <v>2526</v>
      </c>
      <c r="F6221" s="1" t="s">
        <v>2644</v>
      </c>
      <c r="G6221" s="1" t="s">
        <v>103</v>
      </c>
      <c r="H6221" s="1" t="s">
        <v>437</v>
      </c>
      <c r="I6221" s="1">
        <v>1.6</v>
      </c>
      <c r="J6221" s="1">
        <v>2023</v>
      </c>
      <c r="K6221" s="1">
        <v>104082</v>
      </c>
      <c r="L6221" s="1">
        <v>0</v>
      </c>
      <c r="M6221" s="1">
        <f t="array" ref="M6221">SUMPRODUCT(MAX(ISNUMBER(SEARCH('Class Rules'!$B$6:$B$85,$E6221))*ISNUMBER(SEARCH('Class Rules'!$C$6:$C$85,$F6221))*'Class Rules'!$A$6:$A$85))</f>
        <v>0</v>
      </c>
      <c r="N6221" s="1" t="str">
        <f t="array" ref="N6221">IF($M6221=0,'Class Rules'!$D$3,INDEX('Class Rules'!$D$6:$D$85,MATCH($M6221,'Class Rules'!$A$6:$A$85,0)))</f>
        <v>Passenger LDV</v>
      </c>
      <c r="O6221" s="1" t="str">
        <f t="array" ref="O6221">IF(SUMPRODUCT(MAX(ISNUMBER(SEARCH(Fuel_Rules!$A$6:$A$30,$E6221))*ISNUMBER(SEARCH(Fuel_Rules!$B$6:$B$30,$F6221))*(Fuel_Rules!$A$6:$A$30&lt;&gt;"")))&gt;0,"Plug-in hybrid",IF($G6221="Diesel","Diesel","Gasoline"))</f>
        <v>Gasoline</v>
      </c>
    </row>
    <row r="6222" spans="1:15" ht="15" customHeight="1" x14ac:dyDescent="0.25">
      <c r="A6222" s="1">
        <v>2022</v>
      </c>
      <c r="B6222" s="1" t="s">
        <v>7830</v>
      </c>
      <c r="C6222" s="1" t="s">
        <v>2645</v>
      </c>
      <c r="D6222" s="1" t="s">
        <v>8641</v>
      </c>
      <c r="E6222" s="1" t="s">
        <v>2526</v>
      </c>
      <c r="F6222" s="1" t="s">
        <v>2647</v>
      </c>
      <c r="G6222" s="1" t="s">
        <v>103</v>
      </c>
      <c r="H6222" s="1" t="s">
        <v>298</v>
      </c>
      <c r="I6222" s="1">
        <v>1.6</v>
      </c>
      <c r="J6222" s="1">
        <v>2023</v>
      </c>
      <c r="K6222" s="1">
        <v>102994</v>
      </c>
      <c r="L6222" s="1">
        <v>0</v>
      </c>
      <c r="M6222" s="1">
        <f t="array" ref="M6222">SUMPRODUCT(MAX(ISNUMBER(SEARCH('Class Rules'!$B$6:$B$85,$E6222))*ISNUMBER(SEARCH('Class Rules'!$C$6:$C$85,$F6222))*'Class Rules'!$A$6:$A$85))</f>
        <v>0</v>
      </c>
      <c r="N6222" s="1" t="str">
        <f t="array" ref="N6222">IF($M6222=0,'Class Rules'!$D$3,INDEX('Class Rules'!$D$6:$D$85,MATCH($M6222,'Class Rules'!$A$6:$A$85,0)))</f>
        <v>Passenger LDV</v>
      </c>
      <c r="O6222" s="1" t="str">
        <f t="array" ref="O6222">IF(SUMPRODUCT(MAX(ISNUMBER(SEARCH(Fuel_Rules!$A$6:$A$30,$E6222))*ISNUMBER(SEARCH(Fuel_Rules!$B$6:$B$30,$F6222))*(Fuel_Rules!$A$6:$A$30&lt;&gt;"")))&gt;0,"Plug-in hybrid",IF($G6222="Diesel","Diesel","Gasoline"))</f>
        <v>Gasoline</v>
      </c>
    </row>
    <row r="6223" spans="1:15" ht="15" customHeight="1" x14ac:dyDescent="0.25">
      <c r="A6223" s="1">
        <v>2022</v>
      </c>
      <c r="B6223" s="1" t="s">
        <v>7830</v>
      </c>
      <c r="C6223" s="1" t="s">
        <v>2645</v>
      </c>
      <c r="D6223" s="1" t="s">
        <v>8642</v>
      </c>
      <c r="E6223" s="1" t="s">
        <v>2526</v>
      </c>
      <c r="F6223" s="1" t="s">
        <v>2647</v>
      </c>
      <c r="G6223" s="1" t="s">
        <v>103</v>
      </c>
      <c r="H6223" s="1" t="s">
        <v>298</v>
      </c>
      <c r="I6223" s="1">
        <v>1.6</v>
      </c>
      <c r="J6223" s="1">
        <v>2023</v>
      </c>
      <c r="K6223" s="1">
        <v>96707</v>
      </c>
      <c r="L6223" s="1">
        <v>0</v>
      </c>
      <c r="M6223" s="1">
        <f t="array" ref="M6223">SUMPRODUCT(MAX(ISNUMBER(SEARCH('Class Rules'!$B$6:$B$85,$E6223))*ISNUMBER(SEARCH('Class Rules'!$C$6:$C$85,$F6223))*'Class Rules'!$A$6:$A$85))</f>
        <v>0</v>
      </c>
      <c r="N6223" s="1" t="str">
        <f t="array" ref="N6223">IF($M6223=0,'Class Rules'!$D$3,INDEX('Class Rules'!$D$6:$D$85,MATCH($M6223,'Class Rules'!$A$6:$A$85,0)))</f>
        <v>Passenger LDV</v>
      </c>
      <c r="O6223" s="1" t="str">
        <f t="array" ref="O6223">IF(SUMPRODUCT(MAX(ISNUMBER(SEARCH(Fuel_Rules!$A$6:$A$30,$E6223))*ISNUMBER(SEARCH(Fuel_Rules!$B$6:$B$30,$F6223))*(Fuel_Rules!$A$6:$A$30&lt;&gt;"")))&gt;0,"Plug-in hybrid",IF($G6223="Diesel","Diesel","Gasoline"))</f>
        <v>Gasoline</v>
      </c>
    </row>
    <row r="6224" spans="1:15" ht="15" customHeight="1" x14ac:dyDescent="0.25">
      <c r="A6224" s="1">
        <v>2022</v>
      </c>
      <c r="B6224" s="1" t="s">
        <v>7830</v>
      </c>
      <c r="C6224" s="1" t="s">
        <v>2651</v>
      </c>
      <c r="D6224" s="1" t="s">
        <v>8643</v>
      </c>
      <c r="E6224" s="1" t="s">
        <v>2526</v>
      </c>
      <c r="F6224" s="1" t="s">
        <v>2653</v>
      </c>
      <c r="G6224" s="1" t="s">
        <v>103</v>
      </c>
      <c r="H6224" s="1" t="s">
        <v>437</v>
      </c>
      <c r="I6224" s="1">
        <v>1.3</v>
      </c>
      <c r="J6224" s="1">
        <v>2023</v>
      </c>
      <c r="K6224" s="1">
        <v>152360</v>
      </c>
      <c r="L6224" s="1">
        <v>0</v>
      </c>
      <c r="M6224" s="1">
        <f t="array" ref="M6224">SUMPRODUCT(MAX(ISNUMBER(SEARCH('Class Rules'!$B$6:$B$85,$E6224))*ISNUMBER(SEARCH('Class Rules'!$C$6:$C$85,$F6224))*'Class Rules'!$A$6:$A$85))</f>
        <v>0</v>
      </c>
      <c r="N6224" s="1" t="str">
        <f t="array" ref="N6224">IF($M6224=0,'Class Rules'!$D$3,INDEX('Class Rules'!$D$6:$D$85,MATCH($M6224,'Class Rules'!$A$6:$A$85,0)))</f>
        <v>Passenger LDV</v>
      </c>
      <c r="O6224" s="1" t="str">
        <f t="array" ref="O6224">IF(SUMPRODUCT(MAX(ISNUMBER(SEARCH(Fuel_Rules!$A$6:$A$30,$E6224))*ISNUMBER(SEARCH(Fuel_Rules!$B$6:$B$30,$F6224))*(Fuel_Rules!$A$6:$A$30&lt;&gt;"")))&gt;0,"Plug-in hybrid",IF($G6224="Diesel","Diesel","Gasoline"))</f>
        <v>Gasoline</v>
      </c>
    </row>
    <row r="6225" spans="1:15" ht="15" customHeight="1" x14ac:dyDescent="0.25">
      <c r="A6225" s="1">
        <v>2022</v>
      </c>
      <c r="B6225" s="1" t="s">
        <v>7830</v>
      </c>
      <c r="C6225" s="1" t="s">
        <v>2651</v>
      </c>
      <c r="D6225" s="1" t="s">
        <v>8644</v>
      </c>
      <c r="E6225" s="1" t="s">
        <v>2526</v>
      </c>
      <c r="F6225" s="1" t="s">
        <v>2653</v>
      </c>
      <c r="G6225" s="1" t="s">
        <v>103</v>
      </c>
      <c r="H6225" s="1" t="s">
        <v>437</v>
      </c>
      <c r="I6225" s="1">
        <v>1.3</v>
      </c>
      <c r="J6225" s="1">
        <v>2023</v>
      </c>
      <c r="K6225" s="1">
        <v>143562</v>
      </c>
      <c r="L6225" s="1">
        <v>0</v>
      </c>
      <c r="M6225" s="1">
        <f t="array" ref="M6225">SUMPRODUCT(MAX(ISNUMBER(SEARCH('Class Rules'!$B$6:$B$85,$E6225))*ISNUMBER(SEARCH('Class Rules'!$C$6:$C$85,$F6225))*'Class Rules'!$A$6:$A$85))</f>
        <v>0</v>
      </c>
      <c r="N6225" s="1" t="str">
        <f t="array" ref="N6225">IF($M6225=0,'Class Rules'!$D$3,INDEX('Class Rules'!$D$6:$D$85,MATCH($M6225,'Class Rules'!$A$6:$A$85,0)))</f>
        <v>Passenger LDV</v>
      </c>
      <c r="O6225" s="1" t="str">
        <f t="array" ref="O6225">IF(SUMPRODUCT(MAX(ISNUMBER(SEARCH(Fuel_Rules!$A$6:$A$30,$E6225))*ISNUMBER(SEARCH(Fuel_Rules!$B$6:$B$30,$F6225))*(Fuel_Rules!$A$6:$A$30&lt;&gt;"")))&gt;0,"Plug-in hybrid",IF($G6225="Diesel","Diesel","Gasoline"))</f>
        <v>Gasoline</v>
      </c>
    </row>
    <row r="6226" spans="1:15" ht="15" customHeight="1" x14ac:dyDescent="0.25">
      <c r="A6226" s="1">
        <v>2022</v>
      </c>
      <c r="B6226" s="1" t="s">
        <v>7830</v>
      </c>
      <c r="C6226" s="1" t="s">
        <v>2654</v>
      </c>
      <c r="D6226" s="1" t="s">
        <v>8645</v>
      </c>
      <c r="E6226" s="1" t="s">
        <v>2526</v>
      </c>
      <c r="F6226" s="1" t="s">
        <v>2656</v>
      </c>
      <c r="G6226" s="1" t="s">
        <v>103</v>
      </c>
      <c r="H6226" s="1" t="s">
        <v>437</v>
      </c>
      <c r="I6226" s="1">
        <v>1.3</v>
      </c>
      <c r="J6226" s="1">
        <v>2023</v>
      </c>
      <c r="K6226" s="1">
        <v>147311</v>
      </c>
      <c r="L6226" s="1">
        <v>0</v>
      </c>
      <c r="M6226" s="1">
        <f t="array" ref="M6226">SUMPRODUCT(MAX(ISNUMBER(SEARCH('Class Rules'!$B$6:$B$85,$E6226))*ISNUMBER(SEARCH('Class Rules'!$C$6:$C$85,$F6226))*'Class Rules'!$A$6:$A$85))</f>
        <v>0</v>
      </c>
      <c r="N6226" s="1" t="str">
        <f t="array" ref="N6226">IF($M6226=0,'Class Rules'!$D$3,INDEX('Class Rules'!$D$6:$D$85,MATCH($M6226,'Class Rules'!$A$6:$A$85,0)))</f>
        <v>Passenger LDV</v>
      </c>
      <c r="O6226" s="1" t="str">
        <f t="array" ref="O6226">IF(SUMPRODUCT(MAX(ISNUMBER(SEARCH(Fuel_Rules!$A$6:$A$30,$E6226))*ISNUMBER(SEARCH(Fuel_Rules!$B$6:$B$30,$F6226))*(Fuel_Rules!$A$6:$A$30&lt;&gt;"")))&gt;0,"Plug-in hybrid",IF($G6226="Diesel","Diesel","Gasoline"))</f>
        <v>Gasoline</v>
      </c>
    </row>
    <row r="6227" spans="1:15" ht="15" customHeight="1" x14ac:dyDescent="0.25">
      <c r="A6227" s="1">
        <v>2022</v>
      </c>
      <c r="B6227" s="1" t="s">
        <v>7830</v>
      </c>
      <c r="C6227" s="1" t="s">
        <v>2654</v>
      </c>
      <c r="D6227" s="1" t="s">
        <v>8646</v>
      </c>
      <c r="E6227" s="1" t="s">
        <v>2526</v>
      </c>
      <c r="F6227" s="1" t="s">
        <v>2656</v>
      </c>
      <c r="G6227" s="1" t="s">
        <v>103</v>
      </c>
      <c r="H6227" s="1" t="s">
        <v>437</v>
      </c>
      <c r="I6227" s="1">
        <v>1.3</v>
      </c>
      <c r="J6227" s="1">
        <v>2023</v>
      </c>
      <c r="K6227" s="1">
        <v>135236</v>
      </c>
      <c r="L6227" s="1">
        <v>0</v>
      </c>
      <c r="M6227" s="1">
        <f t="array" ref="M6227">SUMPRODUCT(MAX(ISNUMBER(SEARCH('Class Rules'!$B$6:$B$85,$E6227))*ISNUMBER(SEARCH('Class Rules'!$C$6:$C$85,$F6227))*'Class Rules'!$A$6:$A$85))</f>
        <v>0</v>
      </c>
      <c r="N6227" s="1" t="str">
        <f t="array" ref="N6227">IF($M6227=0,'Class Rules'!$D$3,INDEX('Class Rules'!$D$6:$D$85,MATCH($M6227,'Class Rules'!$A$6:$A$85,0)))</f>
        <v>Passenger LDV</v>
      </c>
      <c r="O6227" s="1" t="str">
        <f t="array" ref="O6227">IF(SUMPRODUCT(MAX(ISNUMBER(SEARCH(Fuel_Rules!$A$6:$A$30,$E6227))*ISNUMBER(SEARCH(Fuel_Rules!$B$6:$B$30,$F6227))*(Fuel_Rules!$A$6:$A$30&lt;&gt;"")))&gt;0,"Plug-in hybrid",IF($G6227="Diesel","Diesel","Gasoline"))</f>
        <v>Gasoline</v>
      </c>
    </row>
    <row r="6228" spans="1:15" ht="15" customHeight="1" x14ac:dyDescent="0.25">
      <c r="A6228" s="1">
        <v>2022</v>
      </c>
      <c r="B6228" s="1" t="s">
        <v>7830</v>
      </c>
      <c r="C6228" s="1" t="s">
        <v>2657</v>
      </c>
      <c r="D6228" s="1" t="s">
        <v>8647</v>
      </c>
      <c r="E6228" s="1" t="s">
        <v>2526</v>
      </c>
      <c r="F6228" s="1" t="s">
        <v>2659</v>
      </c>
      <c r="G6228" s="1" t="s">
        <v>103</v>
      </c>
      <c r="H6228" s="1" t="s">
        <v>437</v>
      </c>
      <c r="I6228" s="1">
        <v>1.3</v>
      </c>
      <c r="J6228" s="1">
        <v>2023</v>
      </c>
      <c r="K6228" s="1">
        <v>141534</v>
      </c>
      <c r="L6228" s="1">
        <v>0</v>
      </c>
      <c r="M6228" s="1">
        <f t="array" ref="M6228">SUMPRODUCT(MAX(ISNUMBER(SEARCH('Class Rules'!$B$6:$B$85,$E6228))*ISNUMBER(SEARCH('Class Rules'!$C$6:$C$85,$F6228))*'Class Rules'!$A$6:$A$85))</f>
        <v>0</v>
      </c>
      <c r="N6228" s="1" t="str">
        <f t="array" ref="N6228">IF($M6228=0,'Class Rules'!$D$3,INDEX('Class Rules'!$D$6:$D$85,MATCH($M6228,'Class Rules'!$A$6:$A$85,0)))</f>
        <v>Passenger LDV</v>
      </c>
      <c r="O6228" s="1" t="str">
        <f t="array" ref="O6228">IF(SUMPRODUCT(MAX(ISNUMBER(SEARCH(Fuel_Rules!$A$6:$A$30,$E6228))*ISNUMBER(SEARCH(Fuel_Rules!$B$6:$B$30,$F6228))*(Fuel_Rules!$A$6:$A$30&lt;&gt;"")))&gt;0,"Plug-in hybrid",IF($G6228="Diesel","Diesel","Gasoline"))</f>
        <v>Gasoline</v>
      </c>
    </row>
    <row r="6229" spans="1:15" ht="15" customHeight="1" x14ac:dyDescent="0.25">
      <c r="A6229" s="1">
        <v>2022</v>
      </c>
      <c r="B6229" s="1" t="s">
        <v>7830</v>
      </c>
      <c r="C6229" s="1" t="s">
        <v>2657</v>
      </c>
      <c r="D6229" s="1" t="s">
        <v>8648</v>
      </c>
      <c r="E6229" s="1" t="s">
        <v>2526</v>
      </c>
      <c r="F6229" s="1" t="s">
        <v>2659</v>
      </c>
      <c r="G6229" s="1" t="s">
        <v>103</v>
      </c>
      <c r="H6229" s="1" t="s">
        <v>437</v>
      </c>
      <c r="I6229" s="1">
        <v>1.3</v>
      </c>
      <c r="J6229" s="1">
        <v>2023</v>
      </c>
      <c r="K6229" s="1">
        <v>134492</v>
      </c>
      <c r="L6229" s="1">
        <v>0</v>
      </c>
      <c r="M6229" s="1">
        <f t="array" ref="M6229">SUMPRODUCT(MAX(ISNUMBER(SEARCH('Class Rules'!$B$6:$B$85,$E6229))*ISNUMBER(SEARCH('Class Rules'!$C$6:$C$85,$F6229))*'Class Rules'!$A$6:$A$85))</f>
        <v>0</v>
      </c>
      <c r="N6229" s="1" t="str">
        <f t="array" ref="N6229">IF($M6229=0,'Class Rules'!$D$3,INDEX('Class Rules'!$D$6:$D$85,MATCH($M6229,'Class Rules'!$A$6:$A$85,0)))</f>
        <v>Passenger LDV</v>
      </c>
      <c r="O6229" s="1" t="str">
        <f t="array" ref="O6229">IF(SUMPRODUCT(MAX(ISNUMBER(SEARCH(Fuel_Rules!$A$6:$A$30,$E6229))*ISNUMBER(SEARCH(Fuel_Rules!$B$6:$B$30,$F6229))*(Fuel_Rules!$A$6:$A$30&lt;&gt;"")))&gt;0,"Plug-in hybrid",IF($G6229="Diesel","Diesel","Gasoline"))</f>
        <v>Gasoline</v>
      </c>
    </row>
    <row r="6230" spans="1:15" ht="15" customHeight="1" x14ac:dyDescent="0.25">
      <c r="A6230" s="1">
        <v>2022</v>
      </c>
      <c r="B6230" s="1" t="s">
        <v>7830</v>
      </c>
      <c r="C6230" s="1" t="s">
        <v>2660</v>
      </c>
      <c r="D6230" s="1" t="s">
        <v>8649</v>
      </c>
      <c r="E6230" s="1" t="s">
        <v>2526</v>
      </c>
      <c r="F6230" s="1" t="s">
        <v>2662</v>
      </c>
      <c r="G6230" s="1" t="s">
        <v>103</v>
      </c>
      <c r="H6230" s="1" t="s">
        <v>298</v>
      </c>
      <c r="I6230" s="1">
        <v>1</v>
      </c>
      <c r="J6230" s="1">
        <v>2023</v>
      </c>
      <c r="K6230" s="1">
        <v>80011</v>
      </c>
      <c r="L6230" s="1">
        <v>0</v>
      </c>
      <c r="M6230" s="1">
        <f t="array" ref="M6230">SUMPRODUCT(MAX(ISNUMBER(SEARCH('Class Rules'!$B$6:$B$85,$E6230))*ISNUMBER(SEARCH('Class Rules'!$C$6:$C$85,$F6230))*'Class Rules'!$A$6:$A$85))</f>
        <v>0</v>
      </c>
      <c r="N6230" s="1" t="str">
        <f t="array" ref="N6230">IF($M6230=0,'Class Rules'!$D$3,INDEX('Class Rules'!$D$6:$D$85,MATCH($M6230,'Class Rules'!$A$6:$A$85,0)))</f>
        <v>Passenger LDV</v>
      </c>
      <c r="O6230" s="1" t="str">
        <f t="array" ref="O6230">IF(SUMPRODUCT(MAX(ISNUMBER(SEARCH(Fuel_Rules!$A$6:$A$30,$E6230))*ISNUMBER(SEARCH(Fuel_Rules!$B$6:$B$30,$F6230))*(Fuel_Rules!$A$6:$A$30&lt;&gt;"")))&gt;0,"Plug-in hybrid",IF($G6230="Diesel","Diesel","Gasoline"))</f>
        <v>Gasoline</v>
      </c>
    </row>
    <row r="6231" spans="1:15" ht="15" customHeight="1" x14ac:dyDescent="0.25">
      <c r="A6231" s="1">
        <v>2022</v>
      </c>
      <c r="B6231" s="1" t="s">
        <v>7830</v>
      </c>
      <c r="C6231" s="1" t="s">
        <v>2660</v>
      </c>
      <c r="D6231" s="1" t="s">
        <v>8650</v>
      </c>
      <c r="E6231" s="1" t="s">
        <v>2526</v>
      </c>
      <c r="F6231" s="1" t="s">
        <v>2662</v>
      </c>
      <c r="G6231" s="1" t="s">
        <v>103</v>
      </c>
      <c r="H6231" s="1" t="s">
        <v>298</v>
      </c>
      <c r="I6231" s="1">
        <v>1</v>
      </c>
      <c r="J6231" s="1">
        <v>2023</v>
      </c>
      <c r="K6231" s="1">
        <v>74473</v>
      </c>
      <c r="L6231" s="1">
        <v>0</v>
      </c>
      <c r="M6231" s="1">
        <f t="array" ref="M6231">SUMPRODUCT(MAX(ISNUMBER(SEARCH('Class Rules'!$B$6:$B$85,$E6231))*ISNUMBER(SEARCH('Class Rules'!$C$6:$C$85,$F6231))*'Class Rules'!$A$6:$A$85))</f>
        <v>0</v>
      </c>
      <c r="N6231" s="1" t="str">
        <f t="array" ref="N6231">IF($M6231=0,'Class Rules'!$D$3,INDEX('Class Rules'!$D$6:$D$85,MATCH($M6231,'Class Rules'!$A$6:$A$85,0)))</f>
        <v>Passenger LDV</v>
      </c>
      <c r="O6231" s="1" t="str">
        <f t="array" ref="O6231">IF(SUMPRODUCT(MAX(ISNUMBER(SEARCH(Fuel_Rules!$A$6:$A$30,$E6231))*ISNUMBER(SEARCH(Fuel_Rules!$B$6:$B$30,$F6231))*(Fuel_Rules!$A$6:$A$30&lt;&gt;"")))&gt;0,"Plug-in hybrid",IF($G6231="Diesel","Diesel","Gasoline"))</f>
        <v>Gasoline</v>
      </c>
    </row>
    <row r="6232" spans="1:15" ht="15" customHeight="1" x14ac:dyDescent="0.25">
      <c r="A6232" s="1">
        <v>2022</v>
      </c>
      <c r="B6232" s="1" t="s">
        <v>7830</v>
      </c>
      <c r="C6232" s="1" t="s">
        <v>5001</v>
      </c>
      <c r="D6232" s="1" t="s">
        <v>8651</v>
      </c>
      <c r="E6232" s="1" t="s">
        <v>2526</v>
      </c>
      <c r="F6232" s="1" t="s">
        <v>5003</v>
      </c>
      <c r="G6232" s="1" t="s">
        <v>103</v>
      </c>
      <c r="H6232" s="1" t="s">
        <v>437</v>
      </c>
      <c r="I6232" s="1">
        <v>1.3</v>
      </c>
      <c r="J6232" s="1">
        <v>2023</v>
      </c>
      <c r="K6232" s="1">
        <v>138278</v>
      </c>
      <c r="L6232" s="1">
        <v>0</v>
      </c>
      <c r="M6232" s="1">
        <f t="array" ref="M6232">SUMPRODUCT(MAX(ISNUMBER(SEARCH('Class Rules'!$B$6:$B$85,$E6232))*ISNUMBER(SEARCH('Class Rules'!$C$6:$C$85,$F6232))*'Class Rules'!$A$6:$A$85))</f>
        <v>0</v>
      </c>
      <c r="N6232" s="1" t="str">
        <f t="array" ref="N6232">IF($M6232=0,'Class Rules'!$D$3,INDEX('Class Rules'!$D$6:$D$85,MATCH($M6232,'Class Rules'!$A$6:$A$85,0)))</f>
        <v>Passenger LDV</v>
      </c>
      <c r="O6232" s="1" t="str">
        <f t="array" ref="O6232">IF(SUMPRODUCT(MAX(ISNUMBER(SEARCH(Fuel_Rules!$A$6:$A$30,$E6232))*ISNUMBER(SEARCH(Fuel_Rules!$B$6:$B$30,$F6232))*(Fuel_Rules!$A$6:$A$30&lt;&gt;"")))&gt;0,"Plug-in hybrid",IF($G6232="Diesel","Diesel","Gasoline"))</f>
        <v>Gasoline</v>
      </c>
    </row>
    <row r="6233" spans="1:15" ht="15" customHeight="1" x14ac:dyDescent="0.25">
      <c r="A6233" s="1">
        <v>2022</v>
      </c>
      <c r="B6233" s="1" t="s">
        <v>7830</v>
      </c>
      <c r="C6233" s="1" t="s">
        <v>5001</v>
      </c>
      <c r="D6233" s="1" t="s">
        <v>8652</v>
      </c>
      <c r="E6233" s="1" t="s">
        <v>2526</v>
      </c>
      <c r="F6233" s="1" t="s">
        <v>5003</v>
      </c>
      <c r="G6233" s="1" t="s">
        <v>103</v>
      </c>
      <c r="H6233" s="1" t="s">
        <v>437</v>
      </c>
      <c r="I6233" s="1">
        <v>1.3</v>
      </c>
      <c r="J6233" s="1">
        <v>2023</v>
      </c>
      <c r="K6233" s="1">
        <v>133295</v>
      </c>
      <c r="L6233" s="1">
        <v>0</v>
      </c>
      <c r="M6233" s="1">
        <f t="array" ref="M6233">SUMPRODUCT(MAX(ISNUMBER(SEARCH('Class Rules'!$B$6:$B$85,$E6233))*ISNUMBER(SEARCH('Class Rules'!$C$6:$C$85,$F6233))*'Class Rules'!$A$6:$A$85))</f>
        <v>0</v>
      </c>
      <c r="N6233" s="1" t="str">
        <f t="array" ref="N6233">IF($M6233=0,'Class Rules'!$D$3,INDEX('Class Rules'!$D$6:$D$85,MATCH($M6233,'Class Rules'!$A$6:$A$85,0)))</f>
        <v>Passenger LDV</v>
      </c>
      <c r="O6233" s="1" t="str">
        <f t="array" ref="O6233">IF(SUMPRODUCT(MAX(ISNUMBER(SEARCH(Fuel_Rules!$A$6:$A$30,$E6233))*ISNUMBER(SEARCH(Fuel_Rules!$B$6:$B$30,$F6233))*(Fuel_Rules!$A$6:$A$30&lt;&gt;"")))&gt;0,"Plug-in hybrid",IF($G6233="Diesel","Diesel","Gasoline"))</f>
        <v>Gasoline</v>
      </c>
    </row>
    <row r="6234" spans="1:15" ht="15" customHeight="1" x14ac:dyDescent="0.25">
      <c r="A6234" s="1">
        <v>2022</v>
      </c>
      <c r="B6234" s="1" t="s">
        <v>7830</v>
      </c>
      <c r="C6234" s="1" t="s">
        <v>6754</v>
      </c>
      <c r="D6234" s="1" t="s">
        <v>8653</v>
      </c>
      <c r="E6234" s="1" t="s">
        <v>2526</v>
      </c>
      <c r="F6234" s="1" t="s">
        <v>6756</v>
      </c>
      <c r="G6234" s="1" t="s">
        <v>103</v>
      </c>
      <c r="H6234" s="1" t="s">
        <v>437</v>
      </c>
      <c r="I6234" s="1">
        <v>1.3</v>
      </c>
      <c r="J6234" s="1">
        <v>2023</v>
      </c>
      <c r="K6234" s="1">
        <v>137836</v>
      </c>
      <c r="L6234" s="1">
        <v>0</v>
      </c>
      <c r="M6234" s="1">
        <f t="array" ref="M6234">SUMPRODUCT(MAX(ISNUMBER(SEARCH('Class Rules'!$B$6:$B$85,$E6234))*ISNUMBER(SEARCH('Class Rules'!$C$6:$C$85,$F6234))*'Class Rules'!$A$6:$A$85))</f>
        <v>22</v>
      </c>
      <c r="N6234" s="1" t="str">
        <f t="array" ref="N6234">IF($M6234=0,'Class Rules'!$D$3,INDEX('Class Rules'!$D$6:$D$85,MATCH($M6234,'Class Rules'!$A$6:$A$85,0)))</f>
        <v>Freight LDV</v>
      </c>
      <c r="O6234" s="1" t="str">
        <f t="array" ref="O6234">IF(SUMPRODUCT(MAX(ISNUMBER(SEARCH(Fuel_Rules!$A$6:$A$30,$E6234))*ISNUMBER(SEARCH(Fuel_Rules!$B$6:$B$30,$F6234))*(Fuel_Rules!$A$6:$A$30&lt;&gt;"")))&gt;0,"Plug-in hybrid",IF($G6234="Diesel","Diesel","Gasoline"))</f>
        <v>Gasoline</v>
      </c>
    </row>
    <row r="6235" spans="1:15" ht="15" customHeight="1" x14ac:dyDescent="0.25">
      <c r="A6235" s="1">
        <v>2022</v>
      </c>
      <c r="B6235" s="1" t="s">
        <v>7830</v>
      </c>
      <c r="C6235" s="1" t="s">
        <v>6754</v>
      </c>
      <c r="D6235" s="1" t="s">
        <v>8654</v>
      </c>
      <c r="E6235" s="1" t="s">
        <v>2526</v>
      </c>
      <c r="F6235" s="1" t="s">
        <v>6756</v>
      </c>
      <c r="G6235" s="1" t="s">
        <v>103</v>
      </c>
      <c r="H6235" s="1" t="s">
        <v>437</v>
      </c>
      <c r="I6235" s="1">
        <v>1.3</v>
      </c>
      <c r="J6235" s="1">
        <v>2023</v>
      </c>
      <c r="K6235" s="1">
        <v>131254</v>
      </c>
      <c r="L6235" s="1">
        <v>0</v>
      </c>
      <c r="M6235" s="1">
        <f t="array" ref="M6235">SUMPRODUCT(MAX(ISNUMBER(SEARCH('Class Rules'!$B$6:$B$85,$E6235))*ISNUMBER(SEARCH('Class Rules'!$C$6:$C$85,$F6235))*'Class Rules'!$A$6:$A$85))</f>
        <v>22</v>
      </c>
      <c r="N6235" s="1" t="str">
        <f t="array" ref="N6235">IF($M6235=0,'Class Rules'!$D$3,INDEX('Class Rules'!$D$6:$D$85,MATCH($M6235,'Class Rules'!$A$6:$A$85,0)))</f>
        <v>Freight LDV</v>
      </c>
      <c r="O6235" s="1" t="str">
        <f t="array" ref="O6235">IF(SUMPRODUCT(MAX(ISNUMBER(SEARCH(Fuel_Rules!$A$6:$A$30,$E6235))*ISNUMBER(SEARCH(Fuel_Rules!$B$6:$B$30,$F6235))*(Fuel_Rules!$A$6:$A$30&lt;&gt;"")))&gt;0,"Plug-in hybrid",IF($G6235="Diesel","Diesel","Gasoline"))</f>
        <v>Gasoline</v>
      </c>
    </row>
    <row r="6236" spans="1:15" ht="15" customHeight="1" x14ac:dyDescent="0.25">
      <c r="A6236" s="1">
        <v>2022</v>
      </c>
      <c r="B6236" s="1" t="s">
        <v>7830</v>
      </c>
      <c r="C6236" s="1" t="s">
        <v>8655</v>
      </c>
      <c r="D6236" s="1" t="s">
        <v>8656</v>
      </c>
      <c r="E6236" s="1" t="s">
        <v>2526</v>
      </c>
      <c r="F6236" s="1" t="s">
        <v>8657</v>
      </c>
      <c r="G6236" s="1" t="s">
        <v>103</v>
      </c>
      <c r="H6236" s="1" t="s">
        <v>298</v>
      </c>
      <c r="I6236" s="1">
        <v>1.6</v>
      </c>
      <c r="J6236" s="1">
        <v>2023</v>
      </c>
      <c r="K6236" s="1">
        <v>115400</v>
      </c>
      <c r="L6236" s="1">
        <v>0</v>
      </c>
      <c r="M6236" s="1">
        <f t="array" ref="M6236">SUMPRODUCT(MAX(ISNUMBER(SEARCH('Class Rules'!$B$6:$B$85,$E6236))*ISNUMBER(SEARCH('Class Rules'!$C$6:$C$85,$F6236))*'Class Rules'!$A$6:$A$85))</f>
        <v>22</v>
      </c>
      <c r="N6236" s="1" t="str">
        <f t="array" ref="N6236">IF($M6236=0,'Class Rules'!$D$3,INDEX('Class Rules'!$D$6:$D$85,MATCH($M6236,'Class Rules'!$A$6:$A$85,0)))</f>
        <v>Freight LDV</v>
      </c>
      <c r="O6236" s="1" t="str">
        <f t="array" ref="O6236">IF(SUMPRODUCT(MAX(ISNUMBER(SEARCH(Fuel_Rules!$A$6:$A$30,$E6236))*ISNUMBER(SEARCH(Fuel_Rules!$B$6:$B$30,$F6236))*(Fuel_Rules!$A$6:$A$30&lt;&gt;"")))&gt;0,"Plug-in hybrid",IF($G6236="Diesel","Diesel","Gasoline"))</f>
        <v>Gasoline</v>
      </c>
    </row>
    <row r="6237" spans="1:15" ht="15" customHeight="1" x14ac:dyDescent="0.25">
      <c r="A6237" s="1">
        <v>2022</v>
      </c>
      <c r="B6237" s="1" t="s">
        <v>7830</v>
      </c>
      <c r="C6237" s="1" t="s">
        <v>8655</v>
      </c>
      <c r="D6237" s="1" t="s">
        <v>8658</v>
      </c>
      <c r="E6237" s="1" t="s">
        <v>2526</v>
      </c>
      <c r="F6237" s="1" t="s">
        <v>8657</v>
      </c>
      <c r="G6237" s="1" t="s">
        <v>103</v>
      </c>
      <c r="H6237" s="1" t="s">
        <v>298</v>
      </c>
      <c r="I6237" s="1">
        <v>1.6</v>
      </c>
      <c r="J6237" s="1">
        <v>2023</v>
      </c>
      <c r="K6237" s="1">
        <v>108706</v>
      </c>
      <c r="L6237" s="1">
        <v>0</v>
      </c>
      <c r="M6237" s="1">
        <f t="array" ref="M6237">SUMPRODUCT(MAX(ISNUMBER(SEARCH('Class Rules'!$B$6:$B$85,$E6237))*ISNUMBER(SEARCH('Class Rules'!$C$6:$C$85,$F6237))*'Class Rules'!$A$6:$A$85))</f>
        <v>22</v>
      </c>
      <c r="N6237" s="1" t="str">
        <f t="array" ref="N6237">IF($M6237=0,'Class Rules'!$D$3,INDEX('Class Rules'!$D$6:$D$85,MATCH($M6237,'Class Rules'!$A$6:$A$85,0)))</f>
        <v>Freight LDV</v>
      </c>
      <c r="O6237" s="1" t="str">
        <f t="array" ref="O6237">IF(SUMPRODUCT(MAX(ISNUMBER(SEARCH(Fuel_Rules!$A$6:$A$30,$E6237))*ISNUMBER(SEARCH(Fuel_Rules!$B$6:$B$30,$F6237))*(Fuel_Rules!$A$6:$A$30&lt;&gt;"")))&gt;0,"Plug-in hybrid",IF($G6237="Diesel","Diesel","Gasoline"))</f>
        <v>Gasoline</v>
      </c>
    </row>
    <row r="6238" spans="1:15" ht="15" customHeight="1" x14ac:dyDescent="0.25">
      <c r="A6238" s="1">
        <v>2022</v>
      </c>
      <c r="B6238" s="1" t="s">
        <v>7830</v>
      </c>
      <c r="C6238" s="1" t="s">
        <v>8659</v>
      </c>
      <c r="D6238" s="1" t="s">
        <v>8660</v>
      </c>
      <c r="E6238" s="1" t="s">
        <v>2526</v>
      </c>
      <c r="F6238" s="1" t="s">
        <v>8661</v>
      </c>
      <c r="G6238" s="1" t="s">
        <v>103</v>
      </c>
      <c r="H6238" s="1" t="s">
        <v>298</v>
      </c>
      <c r="I6238" s="1">
        <v>1.6</v>
      </c>
      <c r="J6238" s="1">
        <v>2023</v>
      </c>
      <c r="K6238" s="1">
        <v>109800</v>
      </c>
      <c r="L6238" s="1">
        <v>0</v>
      </c>
      <c r="M6238" s="1">
        <f t="array" ref="M6238">SUMPRODUCT(MAX(ISNUMBER(SEARCH('Class Rules'!$B$6:$B$85,$E6238))*ISNUMBER(SEARCH('Class Rules'!$C$6:$C$85,$F6238))*'Class Rules'!$A$6:$A$85))</f>
        <v>22</v>
      </c>
      <c r="N6238" s="1" t="str">
        <f t="array" ref="N6238">IF($M6238=0,'Class Rules'!$D$3,INDEX('Class Rules'!$D$6:$D$85,MATCH($M6238,'Class Rules'!$A$6:$A$85,0)))</f>
        <v>Freight LDV</v>
      </c>
      <c r="O6238" s="1" t="str">
        <f t="array" ref="O6238">IF(SUMPRODUCT(MAX(ISNUMBER(SEARCH(Fuel_Rules!$A$6:$A$30,$E6238))*ISNUMBER(SEARCH(Fuel_Rules!$B$6:$B$30,$F6238))*(Fuel_Rules!$A$6:$A$30&lt;&gt;"")))&gt;0,"Plug-in hybrid",IF($G6238="Diesel","Diesel","Gasoline"))</f>
        <v>Gasoline</v>
      </c>
    </row>
    <row r="6239" spans="1:15" ht="15" customHeight="1" x14ac:dyDescent="0.25">
      <c r="A6239" s="1">
        <v>2022</v>
      </c>
      <c r="B6239" s="1" t="s">
        <v>7830</v>
      </c>
      <c r="C6239" s="1" t="s">
        <v>8659</v>
      </c>
      <c r="D6239" s="1" t="s">
        <v>8662</v>
      </c>
      <c r="E6239" s="1" t="s">
        <v>2526</v>
      </c>
      <c r="F6239" s="1" t="s">
        <v>8661</v>
      </c>
      <c r="G6239" s="1" t="s">
        <v>103</v>
      </c>
      <c r="H6239" s="1" t="s">
        <v>298</v>
      </c>
      <c r="I6239" s="1">
        <v>1.6</v>
      </c>
      <c r="J6239" s="1">
        <v>2023</v>
      </c>
      <c r="K6239" s="1">
        <v>103431</v>
      </c>
      <c r="L6239" s="1">
        <v>0</v>
      </c>
      <c r="M6239" s="1">
        <f t="array" ref="M6239">SUMPRODUCT(MAX(ISNUMBER(SEARCH('Class Rules'!$B$6:$B$85,$E6239))*ISNUMBER(SEARCH('Class Rules'!$C$6:$C$85,$F6239))*'Class Rules'!$A$6:$A$85))</f>
        <v>22</v>
      </c>
      <c r="N6239" s="1" t="str">
        <f t="array" ref="N6239">IF($M6239=0,'Class Rules'!$D$3,INDEX('Class Rules'!$D$6:$D$85,MATCH($M6239,'Class Rules'!$A$6:$A$85,0)))</f>
        <v>Freight LDV</v>
      </c>
      <c r="O6239" s="1" t="str">
        <f t="array" ref="O6239">IF(SUMPRODUCT(MAX(ISNUMBER(SEARCH(Fuel_Rules!$A$6:$A$30,$E6239))*ISNUMBER(SEARCH(Fuel_Rules!$B$6:$B$30,$F6239))*(Fuel_Rules!$A$6:$A$30&lt;&gt;"")))&gt;0,"Plug-in hybrid",IF($G6239="Diesel","Diesel","Gasoline"))</f>
        <v>Gasoline</v>
      </c>
    </row>
    <row r="6240" spans="1:15" ht="15" customHeight="1" x14ac:dyDescent="0.25">
      <c r="A6240" s="1">
        <v>2022</v>
      </c>
      <c r="B6240" s="1" t="s">
        <v>7830</v>
      </c>
      <c r="C6240" s="1" t="s">
        <v>8663</v>
      </c>
      <c r="D6240" s="1" t="s">
        <v>8664</v>
      </c>
      <c r="E6240" s="1" t="s">
        <v>2526</v>
      </c>
      <c r="F6240" s="1" t="s">
        <v>8665</v>
      </c>
      <c r="G6240" s="1" t="s">
        <v>105</v>
      </c>
      <c r="H6240" s="1" t="s">
        <v>298</v>
      </c>
      <c r="I6240" s="1">
        <v>2.2999999999999998</v>
      </c>
      <c r="J6240" s="1">
        <v>2023</v>
      </c>
      <c r="K6240" s="1">
        <v>189716</v>
      </c>
      <c r="L6240" s="1">
        <v>0</v>
      </c>
      <c r="M6240" s="1">
        <f t="array" ref="M6240">SUMPRODUCT(MAX(ISNUMBER(SEARCH('Class Rules'!$B$6:$B$85,$E6240))*ISNUMBER(SEARCH('Class Rules'!$C$6:$C$85,$F6240))*'Class Rules'!$A$6:$A$85))</f>
        <v>21</v>
      </c>
      <c r="N6240" s="1" t="str">
        <f t="array" ref="N6240">IF($M6240=0,'Class Rules'!$D$3,INDEX('Class Rules'!$D$6:$D$85,MATCH($M6240,'Class Rules'!$A$6:$A$85,0)))</f>
        <v>Freight LDV</v>
      </c>
      <c r="O6240" s="1" t="str">
        <f t="array" ref="O6240">IF(SUMPRODUCT(MAX(ISNUMBER(SEARCH(Fuel_Rules!$A$6:$A$30,$E6240))*ISNUMBER(SEARCH(Fuel_Rules!$B$6:$B$30,$F6240))*(Fuel_Rules!$A$6:$A$30&lt;&gt;"")))&gt;0,"Plug-in hybrid",IF($G6240="Diesel","Diesel","Gasoline"))</f>
        <v>Diesel</v>
      </c>
    </row>
    <row r="6241" spans="1:15" ht="15" customHeight="1" x14ac:dyDescent="0.25">
      <c r="A6241" s="1">
        <v>2022</v>
      </c>
      <c r="B6241" s="1" t="s">
        <v>7830</v>
      </c>
      <c r="C6241" s="1" t="s">
        <v>8663</v>
      </c>
      <c r="D6241" s="1" t="s">
        <v>8666</v>
      </c>
      <c r="E6241" s="1" t="s">
        <v>2526</v>
      </c>
      <c r="F6241" s="1" t="s">
        <v>8665</v>
      </c>
      <c r="G6241" s="1" t="s">
        <v>105</v>
      </c>
      <c r="H6241" s="1" t="s">
        <v>298</v>
      </c>
      <c r="I6241" s="1">
        <v>2.2999999999999998</v>
      </c>
      <c r="J6241" s="1">
        <v>2023</v>
      </c>
      <c r="K6241" s="1">
        <v>181178</v>
      </c>
      <c r="L6241" s="1">
        <v>0</v>
      </c>
      <c r="M6241" s="1">
        <f t="array" ref="M6241">SUMPRODUCT(MAX(ISNUMBER(SEARCH('Class Rules'!$B$6:$B$85,$E6241))*ISNUMBER(SEARCH('Class Rules'!$C$6:$C$85,$F6241))*'Class Rules'!$A$6:$A$85))</f>
        <v>21</v>
      </c>
      <c r="N6241" s="1" t="str">
        <f t="array" ref="N6241">IF($M6241=0,'Class Rules'!$D$3,INDEX('Class Rules'!$D$6:$D$85,MATCH($M6241,'Class Rules'!$A$6:$A$85,0)))</f>
        <v>Freight LDV</v>
      </c>
      <c r="O6241" s="1" t="str">
        <f t="array" ref="O6241">IF(SUMPRODUCT(MAX(ISNUMBER(SEARCH(Fuel_Rules!$A$6:$A$30,$E6241))*ISNUMBER(SEARCH(Fuel_Rules!$B$6:$B$30,$F6241))*(Fuel_Rules!$A$6:$A$30&lt;&gt;"")))&gt;0,"Plug-in hybrid",IF($G6241="Diesel","Diesel","Gasoline"))</f>
        <v>Diesel</v>
      </c>
    </row>
    <row r="6242" spans="1:15" ht="15" customHeight="1" x14ac:dyDescent="0.25">
      <c r="A6242" s="1">
        <v>2022</v>
      </c>
      <c r="B6242" s="1" t="s">
        <v>7830</v>
      </c>
      <c r="C6242" s="1" t="s">
        <v>8667</v>
      </c>
      <c r="D6242" s="1" t="s">
        <v>8668</v>
      </c>
      <c r="E6242" s="1" t="s">
        <v>2526</v>
      </c>
      <c r="F6242" s="1" t="s">
        <v>8669</v>
      </c>
      <c r="G6242" s="1" t="s">
        <v>105</v>
      </c>
      <c r="H6242" s="1" t="s">
        <v>298</v>
      </c>
      <c r="I6242" s="1">
        <v>2.2999999999999998</v>
      </c>
      <c r="J6242" s="1">
        <v>2023</v>
      </c>
      <c r="K6242" s="1">
        <v>196053</v>
      </c>
      <c r="L6242" s="1">
        <v>0</v>
      </c>
      <c r="M6242" s="1">
        <f t="array" ref="M6242">SUMPRODUCT(MAX(ISNUMBER(SEARCH('Class Rules'!$B$6:$B$85,$E6242))*ISNUMBER(SEARCH('Class Rules'!$C$6:$C$85,$F6242))*'Class Rules'!$A$6:$A$85))</f>
        <v>21</v>
      </c>
      <c r="N6242" s="1" t="str">
        <f t="array" ref="N6242">IF($M6242=0,'Class Rules'!$D$3,INDEX('Class Rules'!$D$6:$D$85,MATCH($M6242,'Class Rules'!$A$6:$A$85,0)))</f>
        <v>Freight LDV</v>
      </c>
      <c r="O6242" s="1" t="str">
        <f t="array" ref="O6242">IF(SUMPRODUCT(MAX(ISNUMBER(SEARCH(Fuel_Rules!$A$6:$A$30,$E6242))*ISNUMBER(SEARCH(Fuel_Rules!$B$6:$B$30,$F6242))*(Fuel_Rules!$A$6:$A$30&lt;&gt;"")))&gt;0,"Plug-in hybrid",IF($G6242="Diesel","Diesel","Gasoline"))</f>
        <v>Diesel</v>
      </c>
    </row>
    <row r="6243" spans="1:15" ht="15" customHeight="1" x14ac:dyDescent="0.25">
      <c r="A6243" s="1">
        <v>2022</v>
      </c>
      <c r="B6243" s="1" t="s">
        <v>7830</v>
      </c>
      <c r="C6243" s="1" t="s">
        <v>8667</v>
      </c>
      <c r="D6243" s="1" t="s">
        <v>8670</v>
      </c>
      <c r="E6243" s="1" t="s">
        <v>2526</v>
      </c>
      <c r="F6243" s="1" t="s">
        <v>8669</v>
      </c>
      <c r="G6243" s="1" t="s">
        <v>105</v>
      </c>
      <c r="H6243" s="1" t="s">
        <v>298</v>
      </c>
      <c r="I6243" s="1">
        <v>2.2999999999999998</v>
      </c>
      <c r="J6243" s="1">
        <v>2023</v>
      </c>
      <c r="K6243" s="1">
        <v>185947</v>
      </c>
      <c r="L6243" s="1">
        <v>0</v>
      </c>
      <c r="M6243" s="1">
        <f t="array" ref="M6243">SUMPRODUCT(MAX(ISNUMBER(SEARCH('Class Rules'!$B$6:$B$85,$E6243))*ISNUMBER(SEARCH('Class Rules'!$C$6:$C$85,$F6243))*'Class Rules'!$A$6:$A$85))</f>
        <v>21</v>
      </c>
      <c r="N6243" s="1" t="str">
        <f t="array" ref="N6243">IF($M6243=0,'Class Rules'!$D$3,INDEX('Class Rules'!$D$6:$D$85,MATCH($M6243,'Class Rules'!$A$6:$A$85,0)))</f>
        <v>Freight LDV</v>
      </c>
      <c r="O6243" s="1" t="str">
        <f t="array" ref="O6243">IF(SUMPRODUCT(MAX(ISNUMBER(SEARCH(Fuel_Rules!$A$6:$A$30,$E6243))*ISNUMBER(SEARCH(Fuel_Rules!$B$6:$B$30,$F6243))*(Fuel_Rules!$A$6:$A$30&lt;&gt;"")))&gt;0,"Plug-in hybrid",IF($G6243="Diesel","Diesel","Gasoline"))</f>
        <v>Diesel</v>
      </c>
    </row>
    <row r="6244" spans="1:15" ht="15" customHeight="1" x14ac:dyDescent="0.25">
      <c r="A6244" s="1">
        <v>2022</v>
      </c>
      <c r="B6244" s="1" t="s">
        <v>7830</v>
      </c>
      <c r="C6244" s="1" t="s">
        <v>8671</v>
      </c>
      <c r="D6244" s="1" t="s">
        <v>8672</v>
      </c>
      <c r="E6244" s="1" t="s">
        <v>2526</v>
      </c>
      <c r="F6244" s="1" t="s">
        <v>8673</v>
      </c>
      <c r="G6244" s="1" t="s">
        <v>105</v>
      </c>
      <c r="H6244" s="1" t="s">
        <v>298</v>
      </c>
      <c r="I6244" s="1">
        <v>2.2999999999999998</v>
      </c>
      <c r="J6244" s="1">
        <v>2023</v>
      </c>
      <c r="K6244" s="1">
        <v>199876</v>
      </c>
      <c r="L6244" s="1">
        <v>0</v>
      </c>
      <c r="M6244" s="1">
        <f t="array" ref="M6244">SUMPRODUCT(MAX(ISNUMBER(SEARCH('Class Rules'!$B$6:$B$85,$E6244))*ISNUMBER(SEARCH('Class Rules'!$C$6:$C$85,$F6244))*'Class Rules'!$A$6:$A$85))</f>
        <v>21</v>
      </c>
      <c r="N6244" s="1" t="str">
        <f t="array" ref="N6244">IF($M6244=0,'Class Rules'!$D$3,INDEX('Class Rules'!$D$6:$D$85,MATCH($M6244,'Class Rules'!$A$6:$A$85,0)))</f>
        <v>Freight LDV</v>
      </c>
      <c r="O6244" s="1" t="str">
        <f t="array" ref="O6244">IF(SUMPRODUCT(MAX(ISNUMBER(SEARCH(Fuel_Rules!$A$6:$A$30,$E6244))*ISNUMBER(SEARCH(Fuel_Rules!$B$6:$B$30,$F6244))*(Fuel_Rules!$A$6:$A$30&lt;&gt;"")))&gt;0,"Plug-in hybrid",IF($G6244="Diesel","Diesel","Gasoline"))</f>
        <v>Diesel</v>
      </c>
    </row>
    <row r="6245" spans="1:15" ht="15" customHeight="1" x14ac:dyDescent="0.25">
      <c r="A6245" s="1">
        <v>2022</v>
      </c>
      <c r="B6245" s="1" t="s">
        <v>7830</v>
      </c>
      <c r="C6245" s="1" t="s">
        <v>8671</v>
      </c>
      <c r="D6245" s="1" t="s">
        <v>8674</v>
      </c>
      <c r="E6245" s="1" t="s">
        <v>2526</v>
      </c>
      <c r="F6245" s="1" t="s">
        <v>8673</v>
      </c>
      <c r="G6245" s="1" t="s">
        <v>105</v>
      </c>
      <c r="H6245" s="1" t="s">
        <v>298</v>
      </c>
      <c r="I6245" s="1">
        <v>2.2999999999999998</v>
      </c>
      <c r="J6245" s="1">
        <v>2023</v>
      </c>
      <c r="K6245" s="1">
        <v>187883</v>
      </c>
      <c r="L6245" s="1">
        <v>0</v>
      </c>
      <c r="M6245" s="1">
        <f t="array" ref="M6245">SUMPRODUCT(MAX(ISNUMBER(SEARCH('Class Rules'!$B$6:$B$85,$E6245))*ISNUMBER(SEARCH('Class Rules'!$C$6:$C$85,$F6245))*'Class Rules'!$A$6:$A$85))</f>
        <v>21</v>
      </c>
      <c r="N6245" s="1" t="str">
        <f t="array" ref="N6245">IF($M6245=0,'Class Rules'!$D$3,INDEX('Class Rules'!$D$6:$D$85,MATCH($M6245,'Class Rules'!$A$6:$A$85,0)))</f>
        <v>Freight LDV</v>
      </c>
      <c r="O6245" s="1" t="str">
        <f t="array" ref="O6245">IF(SUMPRODUCT(MAX(ISNUMBER(SEARCH(Fuel_Rules!$A$6:$A$30,$E6245))*ISNUMBER(SEARCH(Fuel_Rules!$B$6:$B$30,$F6245))*(Fuel_Rules!$A$6:$A$30&lt;&gt;"")))&gt;0,"Plug-in hybrid",IF($G6245="Diesel","Diesel","Gasoline"))</f>
        <v>Diesel</v>
      </c>
    </row>
    <row r="6246" spans="1:15" ht="15" customHeight="1" x14ac:dyDescent="0.25">
      <c r="A6246" s="1">
        <v>2022</v>
      </c>
      <c r="B6246" s="1" t="s">
        <v>7830</v>
      </c>
      <c r="C6246" s="1" t="s">
        <v>2667</v>
      </c>
      <c r="D6246" s="1" t="s">
        <v>8675</v>
      </c>
      <c r="E6246" s="1" t="s">
        <v>2665</v>
      </c>
      <c r="F6246" s="1" t="s">
        <v>2669</v>
      </c>
      <c r="G6246" s="1" t="s">
        <v>103</v>
      </c>
      <c r="H6246" s="1" t="s">
        <v>437</v>
      </c>
      <c r="I6246" s="1">
        <v>6.7</v>
      </c>
      <c r="J6246" s="1">
        <v>2023</v>
      </c>
      <c r="K6246" s="1">
        <v>7706492</v>
      </c>
      <c r="L6246" s="1">
        <v>0</v>
      </c>
      <c r="M6246" s="1">
        <f t="array" ref="M6246">SUMPRODUCT(MAX(ISNUMBER(SEARCH('Class Rules'!$B$6:$B$85,$E6246))*ISNUMBER(SEARCH('Class Rules'!$C$6:$C$85,$F6246))*'Class Rules'!$A$6:$A$85))</f>
        <v>0</v>
      </c>
      <c r="N6246" s="1" t="str">
        <f t="array" ref="N6246">IF($M6246=0,'Class Rules'!$D$3,INDEX('Class Rules'!$D$6:$D$85,MATCH($M6246,'Class Rules'!$A$6:$A$85,0)))</f>
        <v>Passenger LDV</v>
      </c>
      <c r="O6246" s="1" t="str">
        <f t="array" ref="O6246">IF(SUMPRODUCT(MAX(ISNUMBER(SEARCH(Fuel_Rules!$A$6:$A$30,$E6246))*ISNUMBER(SEARCH(Fuel_Rules!$B$6:$B$30,$F6246))*(Fuel_Rules!$A$6:$A$30&lt;&gt;"")))&gt;0,"Plug-in hybrid",IF($G6246="Diesel","Diesel","Gasoline"))</f>
        <v>Gasoline</v>
      </c>
    </row>
    <row r="6247" spans="1:15" ht="15" customHeight="1" x14ac:dyDescent="0.25">
      <c r="A6247" s="1">
        <v>2022</v>
      </c>
      <c r="B6247" s="1" t="s">
        <v>7830</v>
      </c>
      <c r="C6247" s="1" t="s">
        <v>2670</v>
      </c>
      <c r="D6247" s="1" t="s">
        <v>8676</v>
      </c>
      <c r="E6247" s="1" t="s">
        <v>2665</v>
      </c>
      <c r="F6247" s="1" t="s">
        <v>2672</v>
      </c>
      <c r="G6247" s="1" t="s">
        <v>103</v>
      </c>
      <c r="H6247" s="1" t="s">
        <v>437</v>
      </c>
      <c r="I6247" s="1">
        <v>6.7</v>
      </c>
      <c r="J6247" s="1">
        <v>2023</v>
      </c>
      <c r="K6247" s="1">
        <v>6805733</v>
      </c>
      <c r="L6247" s="1">
        <v>0</v>
      </c>
      <c r="M6247" s="1">
        <f t="array" ref="M6247">SUMPRODUCT(MAX(ISNUMBER(SEARCH('Class Rules'!$B$6:$B$85,$E6247))*ISNUMBER(SEARCH('Class Rules'!$C$6:$C$85,$F6247))*'Class Rules'!$A$6:$A$85))</f>
        <v>0</v>
      </c>
      <c r="N6247" s="1" t="str">
        <f t="array" ref="N6247">IF($M6247=0,'Class Rules'!$D$3,INDEX('Class Rules'!$D$6:$D$85,MATCH($M6247,'Class Rules'!$A$6:$A$85,0)))</f>
        <v>Passenger LDV</v>
      </c>
      <c r="O6247" s="1" t="str">
        <f t="array" ref="O6247">IF(SUMPRODUCT(MAX(ISNUMBER(SEARCH(Fuel_Rules!$A$6:$A$30,$E6247))*ISNUMBER(SEARCH(Fuel_Rules!$B$6:$B$30,$F6247))*(Fuel_Rules!$A$6:$A$30&lt;&gt;"")))&gt;0,"Plug-in hybrid",IF($G6247="Diesel","Diesel","Gasoline"))</f>
        <v>Gasoline</v>
      </c>
    </row>
    <row r="6248" spans="1:15" ht="15" customHeight="1" x14ac:dyDescent="0.25">
      <c r="A6248" s="1">
        <v>2022</v>
      </c>
      <c r="B6248" s="1" t="s">
        <v>7830</v>
      </c>
      <c r="C6248" s="1" t="s">
        <v>2687</v>
      </c>
      <c r="D6248" s="1" t="s">
        <v>8677</v>
      </c>
      <c r="E6248" s="1" t="s">
        <v>2682</v>
      </c>
      <c r="F6248" s="1" t="s">
        <v>2689</v>
      </c>
      <c r="G6248" s="1" t="s">
        <v>103</v>
      </c>
      <c r="H6248" s="1" t="s">
        <v>437</v>
      </c>
      <c r="I6248" s="1">
        <v>2</v>
      </c>
      <c r="J6248" s="1">
        <v>2023</v>
      </c>
      <c r="K6248" s="1">
        <v>185326</v>
      </c>
      <c r="L6248" s="1">
        <v>0</v>
      </c>
      <c r="M6248" s="1">
        <f t="array" ref="M6248">SUMPRODUCT(MAX(ISNUMBER(SEARCH('Class Rules'!$B$6:$B$85,$E6248))*ISNUMBER(SEARCH('Class Rules'!$C$6:$C$85,$F6248))*'Class Rules'!$A$6:$A$85))</f>
        <v>0</v>
      </c>
      <c r="N6248" s="1" t="str">
        <f t="array" ref="N6248">IF($M6248=0,'Class Rules'!$D$3,INDEX('Class Rules'!$D$6:$D$85,MATCH($M6248,'Class Rules'!$A$6:$A$85,0)))</f>
        <v>Passenger LDV</v>
      </c>
      <c r="O6248" s="1" t="str">
        <f t="array" ref="O6248">IF(SUMPRODUCT(MAX(ISNUMBER(SEARCH(Fuel_Rules!$A$6:$A$30,$E6248))*ISNUMBER(SEARCH(Fuel_Rules!$B$6:$B$30,$F6248))*(Fuel_Rules!$A$6:$A$30&lt;&gt;"")))&gt;0,"Plug-in hybrid",IF($G6248="Diesel","Diesel","Gasoline"))</f>
        <v>Gasoline</v>
      </c>
    </row>
    <row r="6249" spans="1:15" ht="15" customHeight="1" x14ac:dyDescent="0.25">
      <c r="A6249" s="1">
        <v>2022</v>
      </c>
      <c r="B6249" s="1" t="s">
        <v>7830</v>
      </c>
      <c r="C6249" s="1" t="s">
        <v>6766</v>
      </c>
      <c r="D6249" s="1" t="s">
        <v>8678</v>
      </c>
      <c r="E6249" s="1" t="s">
        <v>2682</v>
      </c>
      <c r="F6249" s="1" t="s">
        <v>6768</v>
      </c>
      <c r="G6249" s="1" t="s">
        <v>103</v>
      </c>
      <c r="H6249" s="1" t="s">
        <v>437</v>
      </c>
      <c r="I6249" s="1">
        <v>2</v>
      </c>
      <c r="J6249" s="1">
        <v>2023</v>
      </c>
      <c r="K6249" s="1">
        <v>199520</v>
      </c>
      <c r="L6249" s="1">
        <v>0</v>
      </c>
      <c r="M6249" s="1">
        <f t="array" ref="M6249">SUMPRODUCT(MAX(ISNUMBER(SEARCH('Class Rules'!$B$6:$B$85,$E6249))*ISNUMBER(SEARCH('Class Rules'!$C$6:$C$85,$F6249))*'Class Rules'!$A$6:$A$85))</f>
        <v>0</v>
      </c>
      <c r="N6249" s="1" t="str">
        <f t="array" ref="N6249">IF($M6249=0,'Class Rules'!$D$3,INDEX('Class Rules'!$D$6:$D$85,MATCH($M6249,'Class Rules'!$A$6:$A$85,0)))</f>
        <v>Passenger LDV</v>
      </c>
      <c r="O6249" s="1" t="str">
        <f t="array" ref="O6249">IF(SUMPRODUCT(MAX(ISNUMBER(SEARCH(Fuel_Rules!$A$6:$A$30,$E6249))*ISNUMBER(SEARCH(Fuel_Rules!$B$6:$B$30,$F6249))*(Fuel_Rules!$A$6:$A$30&lt;&gt;"")))&gt;0,"Plug-in hybrid",IF($G6249="Diesel","Diesel","Gasoline"))</f>
        <v>Gasoline</v>
      </c>
    </row>
    <row r="6250" spans="1:15" ht="15" customHeight="1" x14ac:dyDescent="0.25">
      <c r="A6250" s="1">
        <v>2022</v>
      </c>
      <c r="B6250" s="1" t="s">
        <v>7830</v>
      </c>
      <c r="C6250" s="1" t="s">
        <v>6769</v>
      </c>
      <c r="D6250" s="1" t="s">
        <v>8679</v>
      </c>
      <c r="E6250" s="1" t="s">
        <v>2682</v>
      </c>
      <c r="F6250" s="1" t="s">
        <v>6771</v>
      </c>
      <c r="G6250" s="1" t="s">
        <v>103</v>
      </c>
      <c r="H6250" s="1" t="s">
        <v>437</v>
      </c>
      <c r="I6250" s="1">
        <v>2</v>
      </c>
      <c r="J6250" s="1">
        <v>2023</v>
      </c>
      <c r="K6250" s="1">
        <v>228458</v>
      </c>
      <c r="L6250" s="1">
        <v>0</v>
      </c>
      <c r="M6250" s="1">
        <f t="array" ref="M6250">SUMPRODUCT(MAX(ISNUMBER(SEARCH('Class Rules'!$B$6:$B$85,$E6250))*ISNUMBER(SEARCH('Class Rules'!$C$6:$C$85,$F6250))*'Class Rules'!$A$6:$A$85))</f>
        <v>0</v>
      </c>
      <c r="N6250" s="1" t="str">
        <f t="array" ref="N6250">IF($M6250=0,'Class Rules'!$D$3,INDEX('Class Rules'!$D$6:$D$85,MATCH($M6250,'Class Rules'!$A$6:$A$85,0)))</f>
        <v>Passenger LDV</v>
      </c>
      <c r="O6250" s="1" t="str">
        <f t="array" ref="O6250">IF(SUMPRODUCT(MAX(ISNUMBER(SEARCH(Fuel_Rules!$A$6:$A$30,$E6250))*ISNUMBER(SEARCH(Fuel_Rules!$B$6:$B$30,$F6250))*(Fuel_Rules!$A$6:$A$30&lt;&gt;"")))&gt;0,"Plug-in hybrid",IF($G6250="Diesel","Diesel","Gasoline"))</f>
        <v>Gasoline</v>
      </c>
    </row>
    <row r="6251" spans="1:15" ht="15" customHeight="1" x14ac:dyDescent="0.25">
      <c r="A6251" s="1">
        <v>2022</v>
      </c>
      <c r="B6251" s="1" t="s">
        <v>7830</v>
      </c>
      <c r="C6251" s="1" t="s">
        <v>2693</v>
      </c>
      <c r="D6251" s="1" t="s">
        <v>8680</v>
      </c>
      <c r="E6251" s="1" t="s">
        <v>2695</v>
      </c>
      <c r="F6251" s="1" t="s">
        <v>2696</v>
      </c>
      <c r="G6251" s="1" t="s">
        <v>103</v>
      </c>
      <c r="H6251" s="1" t="s">
        <v>298</v>
      </c>
      <c r="I6251" s="1">
        <v>1.3</v>
      </c>
      <c r="J6251" s="1">
        <v>2023</v>
      </c>
      <c r="K6251" s="1">
        <v>117337</v>
      </c>
      <c r="L6251" s="1">
        <v>0</v>
      </c>
      <c r="M6251" s="1">
        <f t="array" ref="M6251">SUMPRODUCT(MAX(ISNUMBER(SEARCH('Class Rules'!$B$6:$B$85,$E6251))*ISNUMBER(SEARCH('Class Rules'!$C$6:$C$85,$F6251))*'Class Rules'!$A$6:$A$85))</f>
        <v>0</v>
      </c>
      <c r="N6251" s="1" t="str">
        <f t="array" ref="N6251">IF($M6251=0,'Class Rules'!$D$3,INDEX('Class Rules'!$D$6:$D$85,MATCH($M6251,'Class Rules'!$A$6:$A$85,0)))</f>
        <v>Passenger LDV</v>
      </c>
      <c r="O6251" s="1" t="str">
        <f t="array" ref="O6251">IF(SUMPRODUCT(MAX(ISNUMBER(SEARCH(Fuel_Rules!$A$6:$A$30,$E6251))*ISNUMBER(SEARCH(Fuel_Rules!$B$6:$B$30,$F6251))*(Fuel_Rules!$A$6:$A$30&lt;&gt;"")))&gt;0,"Plug-in hybrid",IF($G6251="Diesel","Diesel","Gasoline"))</f>
        <v>Gasoline</v>
      </c>
    </row>
    <row r="6252" spans="1:15" ht="15" customHeight="1" x14ac:dyDescent="0.25">
      <c r="A6252" s="1">
        <v>2022</v>
      </c>
      <c r="B6252" s="1" t="s">
        <v>7830</v>
      </c>
      <c r="C6252" s="1" t="s">
        <v>2697</v>
      </c>
      <c r="D6252" s="1" t="s">
        <v>8681</v>
      </c>
      <c r="E6252" s="1" t="s">
        <v>2695</v>
      </c>
      <c r="F6252" s="1" t="s">
        <v>2699</v>
      </c>
      <c r="G6252" s="1" t="s">
        <v>103</v>
      </c>
      <c r="H6252" s="1" t="s">
        <v>298</v>
      </c>
      <c r="I6252" s="1">
        <v>1.3</v>
      </c>
      <c r="J6252" s="1">
        <v>2023</v>
      </c>
      <c r="K6252" s="1">
        <v>127550</v>
      </c>
      <c r="L6252" s="1">
        <v>0</v>
      </c>
      <c r="M6252" s="1">
        <f t="array" ref="M6252">SUMPRODUCT(MAX(ISNUMBER(SEARCH('Class Rules'!$B$6:$B$85,$E6252))*ISNUMBER(SEARCH('Class Rules'!$C$6:$C$85,$F6252))*'Class Rules'!$A$6:$A$85))</f>
        <v>0</v>
      </c>
      <c r="N6252" s="1" t="str">
        <f t="array" ref="N6252">IF($M6252=0,'Class Rules'!$D$3,INDEX('Class Rules'!$D$6:$D$85,MATCH($M6252,'Class Rules'!$A$6:$A$85,0)))</f>
        <v>Passenger LDV</v>
      </c>
      <c r="O6252" s="1" t="str">
        <f t="array" ref="O6252">IF(SUMPRODUCT(MAX(ISNUMBER(SEARCH(Fuel_Rules!$A$6:$A$30,$E6252))*ISNUMBER(SEARCH(Fuel_Rules!$B$6:$B$30,$F6252))*(Fuel_Rules!$A$6:$A$30&lt;&gt;"")))&gt;0,"Plug-in hybrid",IF($G6252="Diesel","Diesel","Gasoline"))</f>
        <v>Gasoline</v>
      </c>
    </row>
    <row r="6253" spans="1:15" ht="15" customHeight="1" x14ac:dyDescent="0.25">
      <c r="A6253" s="1">
        <v>2022</v>
      </c>
      <c r="B6253" s="1" t="s">
        <v>7830</v>
      </c>
      <c r="C6253" s="1" t="s">
        <v>2706</v>
      </c>
      <c r="D6253" s="1" t="s">
        <v>8682</v>
      </c>
      <c r="E6253" s="1" t="s">
        <v>2695</v>
      </c>
      <c r="F6253" s="1" t="s">
        <v>2708</v>
      </c>
      <c r="G6253" s="1" t="s">
        <v>103</v>
      </c>
      <c r="H6253" s="1" t="s">
        <v>437</v>
      </c>
      <c r="I6253" s="1">
        <v>1.4</v>
      </c>
      <c r="J6253" s="1">
        <v>2023</v>
      </c>
      <c r="K6253" s="1">
        <v>172457</v>
      </c>
      <c r="L6253" s="1">
        <v>0</v>
      </c>
      <c r="M6253" s="1">
        <f t="array" ref="M6253">SUMPRODUCT(MAX(ISNUMBER(SEARCH('Class Rules'!$B$6:$B$85,$E6253))*ISNUMBER(SEARCH('Class Rules'!$C$6:$C$85,$F6253))*'Class Rules'!$A$6:$A$85))</f>
        <v>0</v>
      </c>
      <c r="N6253" s="1" t="str">
        <f t="array" ref="N6253">IF($M6253=0,'Class Rules'!$D$3,INDEX('Class Rules'!$D$6:$D$85,MATCH($M6253,'Class Rules'!$A$6:$A$85,0)))</f>
        <v>Passenger LDV</v>
      </c>
      <c r="O6253" s="1" t="str">
        <f t="array" ref="O6253">IF(SUMPRODUCT(MAX(ISNUMBER(SEARCH(Fuel_Rules!$A$6:$A$30,$E6253))*ISNUMBER(SEARCH(Fuel_Rules!$B$6:$B$30,$F6253))*(Fuel_Rules!$A$6:$A$30&lt;&gt;"")))&gt;0,"Plug-in hybrid",IF($G6253="Diesel","Diesel","Gasoline"))</f>
        <v>Gasoline</v>
      </c>
    </row>
    <row r="6254" spans="1:15" ht="15" customHeight="1" x14ac:dyDescent="0.25">
      <c r="A6254" s="1">
        <v>2022</v>
      </c>
      <c r="B6254" s="1" t="s">
        <v>7830</v>
      </c>
      <c r="C6254" s="1" t="s">
        <v>2715</v>
      </c>
      <c r="D6254" s="1" t="s">
        <v>8683</v>
      </c>
      <c r="E6254" s="1" t="s">
        <v>2695</v>
      </c>
      <c r="F6254" s="1" t="s">
        <v>2717</v>
      </c>
      <c r="G6254" s="1" t="s">
        <v>103</v>
      </c>
      <c r="H6254" s="1" t="s">
        <v>437</v>
      </c>
      <c r="I6254" s="1">
        <v>1.4</v>
      </c>
      <c r="J6254" s="1">
        <v>2023</v>
      </c>
      <c r="K6254" s="1">
        <v>178386</v>
      </c>
      <c r="L6254" s="1">
        <v>0</v>
      </c>
      <c r="M6254" s="1">
        <f t="array" ref="M6254">SUMPRODUCT(MAX(ISNUMBER(SEARCH('Class Rules'!$B$6:$B$85,$E6254))*ISNUMBER(SEARCH('Class Rules'!$C$6:$C$85,$F6254))*'Class Rules'!$A$6:$A$85))</f>
        <v>0</v>
      </c>
      <c r="N6254" s="1" t="str">
        <f t="array" ref="N6254">IF($M6254=0,'Class Rules'!$D$3,INDEX('Class Rules'!$D$6:$D$85,MATCH($M6254,'Class Rules'!$A$6:$A$85,0)))</f>
        <v>Passenger LDV</v>
      </c>
      <c r="O6254" s="1" t="str">
        <f t="array" ref="O6254">IF(SUMPRODUCT(MAX(ISNUMBER(SEARCH(Fuel_Rules!$A$6:$A$30,$E6254))*ISNUMBER(SEARCH(Fuel_Rules!$B$6:$B$30,$F6254))*(Fuel_Rules!$A$6:$A$30&lt;&gt;"")))&gt;0,"Plug-in hybrid",IF($G6254="Diesel","Diesel","Gasoline"))</f>
        <v>Gasoline</v>
      </c>
    </row>
    <row r="6255" spans="1:15" ht="15" customHeight="1" x14ac:dyDescent="0.25">
      <c r="A6255" s="1">
        <v>2022</v>
      </c>
      <c r="B6255" s="1" t="s">
        <v>7830</v>
      </c>
      <c r="C6255" s="1" t="s">
        <v>2718</v>
      </c>
      <c r="D6255" s="1" t="s">
        <v>8684</v>
      </c>
      <c r="E6255" s="1" t="s">
        <v>2695</v>
      </c>
      <c r="F6255" s="1" t="s">
        <v>2720</v>
      </c>
      <c r="G6255" s="1" t="s">
        <v>103</v>
      </c>
      <c r="H6255" s="1" t="s">
        <v>298</v>
      </c>
      <c r="I6255" s="1">
        <v>1.5</v>
      </c>
      <c r="J6255" s="1">
        <v>2023</v>
      </c>
      <c r="K6255" s="1">
        <v>153669</v>
      </c>
      <c r="L6255" s="1">
        <v>0</v>
      </c>
      <c r="M6255" s="1">
        <f t="array" ref="M6255">SUMPRODUCT(MAX(ISNUMBER(SEARCH('Class Rules'!$B$6:$B$85,$E6255))*ISNUMBER(SEARCH('Class Rules'!$C$6:$C$85,$F6255))*'Class Rules'!$A$6:$A$85))</f>
        <v>0</v>
      </c>
      <c r="N6255" s="1" t="str">
        <f t="array" ref="N6255">IF($M6255=0,'Class Rules'!$D$3,INDEX('Class Rules'!$D$6:$D$85,MATCH($M6255,'Class Rules'!$A$6:$A$85,0)))</f>
        <v>Passenger LDV</v>
      </c>
      <c r="O6255" s="1" t="str">
        <f t="array" ref="O6255">IF(SUMPRODUCT(MAX(ISNUMBER(SEARCH(Fuel_Rules!$A$6:$A$30,$E6255))*ISNUMBER(SEARCH(Fuel_Rules!$B$6:$B$30,$F6255))*(Fuel_Rules!$A$6:$A$30&lt;&gt;"")))&gt;0,"Plug-in hybrid",IF($G6255="Diesel","Diesel","Gasoline"))</f>
        <v>Gasoline</v>
      </c>
    </row>
    <row r="6256" spans="1:15" ht="15" customHeight="1" x14ac:dyDescent="0.25">
      <c r="A6256" s="1">
        <v>2022</v>
      </c>
      <c r="B6256" s="1" t="s">
        <v>7830</v>
      </c>
      <c r="C6256" s="1" t="s">
        <v>2721</v>
      </c>
      <c r="D6256" s="1" t="s">
        <v>8685</v>
      </c>
      <c r="E6256" s="1" t="s">
        <v>2695</v>
      </c>
      <c r="F6256" s="1" t="s">
        <v>2723</v>
      </c>
      <c r="G6256" s="1" t="s">
        <v>103</v>
      </c>
      <c r="H6256" s="1" t="s">
        <v>437</v>
      </c>
      <c r="I6256" s="1">
        <v>1.5</v>
      </c>
      <c r="J6256" s="1">
        <v>2023</v>
      </c>
      <c r="K6256" s="1">
        <v>161714</v>
      </c>
      <c r="L6256" s="1">
        <v>0</v>
      </c>
      <c r="M6256" s="1">
        <f t="array" ref="M6256">SUMPRODUCT(MAX(ISNUMBER(SEARCH('Class Rules'!$B$6:$B$85,$E6256))*ISNUMBER(SEARCH('Class Rules'!$C$6:$C$85,$F6256))*'Class Rules'!$A$6:$A$85))</f>
        <v>0</v>
      </c>
      <c r="N6256" s="1" t="str">
        <f t="array" ref="N6256">IF($M6256=0,'Class Rules'!$D$3,INDEX('Class Rules'!$D$6:$D$85,MATCH($M6256,'Class Rules'!$A$6:$A$85,0)))</f>
        <v>Passenger LDV</v>
      </c>
      <c r="O6256" s="1" t="str">
        <f t="array" ref="O6256">IF(SUMPRODUCT(MAX(ISNUMBER(SEARCH(Fuel_Rules!$A$6:$A$30,$E6256))*ISNUMBER(SEARCH(Fuel_Rules!$B$6:$B$30,$F6256))*(Fuel_Rules!$A$6:$A$30&lt;&gt;"")))&gt;0,"Plug-in hybrid",IF($G6256="Diesel","Diesel","Gasoline"))</f>
        <v>Gasoline</v>
      </c>
    </row>
    <row r="6257" spans="1:15" ht="15" customHeight="1" x14ac:dyDescent="0.25">
      <c r="A6257" s="1">
        <v>2022</v>
      </c>
      <c r="B6257" s="1" t="s">
        <v>7830</v>
      </c>
      <c r="C6257" s="1" t="s">
        <v>2724</v>
      </c>
      <c r="D6257" s="1" t="s">
        <v>8686</v>
      </c>
      <c r="E6257" s="1" t="s">
        <v>2695</v>
      </c>
      <c r="F6257" s="1" t="s">
        <v>2726</v>
      </c>
      <c r="G6257" s="1" t="s">
        <v>103</v>
      </c>
      <c r="H6257" s="1" t="s">
        <v>437</v>
      </c>
      <c r="I6257" s="1">
        <v>1.5</v>
      </c>
      <c r="J6257" s="1">
        <v>2023</v>
      </c>
      <c r="K6257" s="1">
        <v>174858</v>
      </c>
      <c r="L6257" s="1">
        <v>0</v>
      </c>
      <c r="M6257" s="1">
        <f t="array" ref="M6257">SUMPRODUCT(MAX(ISNUMBER(SEARCH('Class Rules'!$B$6:$B$85,$E6257))*ISNUMBER(SEARCH('Class Rules'!$C$6:$C$85,$F6257))*'Class Rules'!$A$6:$A$85))</f>
        <v>0</v>
      </c>
      <c r="N6257" s="1" t="str">
        <f t="array" ref="N6257">IF($M6257=0,'Class Rules'!$D$3,INDEX('Class Rules'!$D$6:$D$85,MATCH($M6257,'Class Rules'!$A$6:$A$85,0)))</f>
        <v>Passenger LDV</v>
      </c>
      <c r="O6257" s="1" t="str">
        <f t="array" ref="O6257">IF(SUMPRODUCT(MAX(ISNUMBER(SEARCH(Fuel_Rules!$A$6:$A$30,$E6257))*ISNUMBER(SEARCH(Fuel_Rules!$B$6:$B$30,$F6257))*(Fuel_Rules!$A$6:$A$30&lt;&gt;"")))&gt;0,"Plug-in hybrid",IF($G6257="Diesel","Diesel","Gasoline"))</f>
        <v>Gasoline</v>
      </c>
    </row>
    <row r="6258" spans="1:15" ht="15" customHeight="1" x14ac:dyDescent="0.25">
      <c r="A6258" s="1">
        <v>2022</v>
      </c>
      <c r="B6258" s="1" t="s">
        <v>7830</v>
      </c>
      <c r="C6258" s="1" t="s">
        <v>2727</v>
      </c>
      <c r="D6258" s="1" t="s">
        <v>8687</v>
      </c>
      <c r="E6258" s="1" t="s">
        <v>2695</v>
      </c>
      <c r="F6258" s="1" t="s">
        <v>2729</v>
      </c>
      <c r="G6258" s="1" t="s">
        <v>103</v>
      </c>
      <c r="H6258" s="1" t="s">
        <v>298</v>
      </c>
      <c r="I6258" s="1">
        <v>1.3</v>
      </c>
      <c r="J6258" s="1">
        <v>2023</v>
      </c>
      <c r="K6258" s="1">
        <v>140260</v>
      </c>
      <c r="L6258" s="1">
        <v>0</v>
      </c>
      <c r="M6258" s="1">
        <f t="array" ref="M6258">SUMPRODUCT(MAX(ISNUMBER(SEARCH('Class Rules'!$B$6:$B$85,$E6258))*ISNUMBER(SEARCH('Class Rules'!$C$6:$C$85,$F6258))*'Class Rules'!$A$6:$A$85))</f>
        <v>0</v>
      </c>
      <c r="N6258" s="1" t="str">
        <f t="array" ref="N6258">IF($M6258=0,'Class Rules'!$D$3,INDEX('Class Rules'!$D$6:$D$85,MATCH($M6258,'Class Rules'!$A$6:$A$85,0)))</f>
        <v>Passenger LDV</v>
      </c>
      <c r="O6258" s="1" t="str">
        <f t="array" ref="O6258">IF(SUMPRODUCT(MAX(ISNUMBER(SEARCH(Fuel_Rules!$A$6:$A$30,$E6258))*ISNUMBER(SEARCH(Fuel_Rules!$B$6:$B$30,$F6258))*(Fuel_Rules!$A$6:$A$30&lt;&gt;"")))&gt;0,"Plug-in hybrid",IF($G6258="Diesel","Diesel","Gasoline"))</f>
        <v>Gasoline</v>
      </c>
    </row>
    <row r="6259" spans="1:15" ht="15" customHeight="1" x14ac:dyDescent="0.25">
      <c r="A6259" s="1">
        <v>2022</v>
      </c>
      <c r="B6259" s="1" t="s">
        <v>7830</v>
      </c>
      <c r="C6259" s="1" t="s">
        <v>2730</v>
      </c>
      <c r="D6259" s="1" t="s">
        <v>8688</v>
      </c>
      <c r="E6259" s="1" t="s">
        <v>2732</v>
      </c>
      <c r="F6259" s="1" t="s">
        <v>2733</v>
      </c>
      <c r="G6259" s="1" t="s">
        <v>105</v>
      </c>
      <c r="H6259" s="1" t="s">
        <v>298</v>
      </c>
      <c r="I6259" s="1">
        <v>2.8</v>
      </c>
      <c r="J6259" s="1">
        <v>2023</v>
      </c>
      <c r="K6259" s="1">
        <v>243122</v>
      </c>
      <c r="L6259" s="1">
        <v>0</v>
      </c>
      <c r="M6259" s="1">
        <f t="array" ref="M6259">SUMPRODUCT(MAX(ISNUMBER(SEARCH('Class Rules'!$B$6:$B$85,$E6259))*ISNUMBER(SEARCH('Class Rules'!$C$6:$C$85,$F6259))*'Class Rules'!$A$6:$A$85))</f>
        <v>12</v>
      </c>
      <c r="N6259" s="1" t="str">
        <f t="array" ref="N6259">IF($M6259=0,'Class Rules'!$D$3,INDEX('Class Rules'!$D$6:$D$85,MATCH($M6259,'Class Rules'!$A$6:$A$85,0)))</f>
        <v>Freight LDV</v>
      </c>
      <c r="O6259" s="1" t="str">
        <f t="array" ref="O6259">IF(SUMPRODUCT(MAX(ISNUMBER(SEARCH(Fuel_Rules!$A$6:$A$30,$E6259))*ISNUMBER(SEARCH(Fuel_Rules!$B$6:$B$30,$F6259))*(Fuel_Rules!$A$6:$A$30&lt;&gt;"")))&gt;0,"Plug-in hybrid",IF($G6259="Diesel","Diesel","Gasoline"))</f>
        <v>Diesel</v>
      </c>
    </row>
    <row r="6260" spans="1:15" ht="15" customHeight="1" x14ac:dyDescent="0.25">
      <c r="A6260" s="1">
        <v>2022</v>
      </c>
      <c r="B6260" s="1" t="s">
        <v>7830</v>
      </c>
      <c r="C6260" s="1" t="s">
        <v>2734</v>
      </c>
      <c r="D6260" s="1" t="s">
        <v>8689</v>
      </c>
      <c r="E6260" s="1" t="s">
        <v>2732</v>
      </c>
      <c r="F6260" s="1" t="s">
        <v>2736</v>
      </c>
      <c r="G6260" s="1" t="s">
        <v>103</v>
      </c>
      <c r="H6260" s="1" t="s">
        <v>437</v>
      </c>
      <c r="I6260" s="1">
        <v>3.5</v>
      </c>
      <c r="J6260" s="1">
        <v>2023</v>
      </c>
      <c r="K6260" s="1">
        <v>319854</v>
      </c>
      <c r="L6260" s="1">
        <v>0</v>
      </c>
      <c r="M6260" s="1">
        <f t="array" ref="M6260">SUMPRODUCT(MAX(ISNUMBER(SEARCH('Class Rules'!$B$6:$B$85,$E6260))*ISNUMBER(SEARCH('Class Rules'!$C$6:$C$85,$F6260))*'Class Rules'!$A$6:$A$85))</f>
        <v>0</v>
      </c>
      <c r="N6260" s="1" t="str">
        <f t="array" ref="N6260">IF($M6260=0,'Class Rules'!$D$3,INDEX('Class Rules'!$D$6:$D$85,MATCH($M6260,'Class Rules'!$A$6:$A$85,0)))</f>
        <v>Passenger LDV</v>
      </c>
      <c r="O6260" s="1" t="str">
        <f t="array" ref="O6260">IF(SUMPRODUCT(MAX(ISNUMBER(SEARCH(Fuel_Rules!$A$6:$A$30,$E6260))*ISNUMBER(SEARCH(Fuel_Rules!$B$6:$B$30,$F6260))*(Fuel_Rules!$A$6:$A$30&lt;&gt;"")))&gt;0,"Plug-in hybrid",IF($G6260="Diesel","Diesel","Gasoline"))</f>
        <v>Gasoline</v>
      </c>
    </row>
    <row r="6261" spans="1:15" ht="15" customHeight="1" x14ac:dyDescent="0.25">
      <c r="A6261" s="1">
        <v>2022</v>
      </c>
      <c r="B6261" s="1" t="s">
        <v>7830</v>
      </c>
      <c r="C6261" s="1" t="s">
        <v>2743</v>
      </c>
      <c r="D6261" s="1" t="s">
        <v>8690</v>
      </c>
      <c r="E6261" s="1" t="s">
        <v>2732</v>
      </c>
      <c r="F6261" s="1" t="s">
        <v>2745</v>
      </c>
      <c r="G6261" s="1" t="s">
        <v>103</v>
      </c>
      <c r="H6261" s="1" t="s">
        <v>437</v>
      </c>
      <c r="I6261" s="1">
        <v>2</v>
      </c>
      <c r="J6261" s="1">
        <v>2023</v>
      </c>
      <c r="K6261" s="1">
        <v>152467</v>
      </c>
      <c r="L6261" s="1">
        <v>0</v>
      </c>
      <c r="M6261" s="1">
        <f t="array" ref="M6261">SUMPRODUCT(MAX(ISNUMBER(SEARCH('Class Rules'!$B$6:$B$85,$E6261))*ISNUMBER(SEARCH('Class Rules'!$C$6:$C$85,$F6261))*'Class Rules'!$A$6:$A$85))</f>
        <v>0</v>
      </c>
      <c r="N6261" s="1" t="str">
        <f t="array" ref="N6261">IF($M6261=0,'Class Rules'!$D$3,INDEX('Class Rules'!$D$6:$D$85,MATCH($M6261,'Class Rules'!$A$6:$A$85,0)))</f>
        <v>Passenger LDV</v>
      </c>
      <c r="O6261" s="1" t="str">
        <f t="array" ref="O6261">IF(SUMPRODUCT(MAX(ISNUMBER(SEARCH(Fuel_Rules!$A$6:$A$30,$E6261))*ISNUMBER(SEARCH(Fuel_Rules!$B$6:$B$30,$F6261))*(Fuel_Rules!$A$6:$A$30&lt;&gt;"")))&gt;0,"Plug-in hybrid",IF($G6261="Diesel","Diesel","Gasoline"))</f>
        <v>Gasoline</v>
      </c>
    </row>
    <row r="6262" spans="1:15" ht="15" customHeight="1" x14ac:dyDescent="0.25">
      <c r="A6262" s="1">
        <v>2022</v>
      </c>
      <c r="B6262" s="1" t="s">
        <v>7830</v>
      </c>
      <c r="C6262" s="1" t="s">
        <v>2743</v>
      </c>
      <c r="D6262" s="1" t="s">
        <v>8691</v>
      </c>
      <c r="E6262" s="1" t="s">
        <v>2732</v>
      </c>
      <c r="F6262" s="1" t="s">
        <v>2745</v>
      </c>
      <c r="G6262" s="1" t="s">
        <v>103</v>
      </c>
      <c r="H6262" s="1" t="s">
        <v>437</v>
      </c>
      <c r="I6262" s="1">
        <v>2</v>
      </c>
      <c r="J6262" s="1">
        <v>2023</v>
      </c>
      <c r="K6262" s="1">
        <v>146965</v>
      </c>
      <c r="L6262" s="1">
        <v>0</v>
      </c>
      <c r="M6262" s="1">
        <f t="array" ref="M6262">SUMPRODUCT(MAX(ISNUMBER(SEARCH('Class Rules'!$B$6:$B$85,$E6262))*ISNUMBER(SEARCH('Class Rules'!$C$6:$C$85,$F6262))*'Class Rules'!$A$6:$A$85))</f>
        <v>0</v>
      </c>
      <c r="N6262" s="1" t="str">
        <f t="array" ref="N6262">IF($M6262=0,'Class Rules'!$D$3,INDEX('Class Rules'!$D$6:$D$85,MATCH($M6262,'Class Rules'!$A$6:$A$85,0)))</f>
        <v>Passenger LDV</v>
      </c>
      <c r="O6262" s="1" t="str">
        <f t="array" ref="O6262">IF(SUMPRODUCT(MAX(ISNUMBER(SEARCH(Fuel_Rules!$A$6:$A$30,$E6262))*ISNUMBER(SEARCH(Fuel_Rules!$B$6:$B$30,$F6262))*(Fuel_Rules!$A$6:$A$30&lt;&gt;"")))&gt;0,"Plug-in hybrid",IF($G6262="Diesel","Diesel","Gasoline"))</f>
        <v>Gasoline</v>
      </c>
    </row>
    <row r="6263" spans="1:15" ht="15" customHeight="1" x14ac:dyDescent="0.25">
      <c r="A6263" s="1">
        <v>2022</v>
      </c>
      <c r="B6263" s="1" t="s">
        <v>7830</v>
      </c>
      <c r="C6263" s="1" t="s">
        <v>2746</v>
      </c>
      <c r="D6263" s="1" t="s">
        <v>8692</v>
      </c>
      <c r="E6263" s="1" t="s">
        <v>2732</v>
      </c>
      <c r="F6263" s="1" t="s">
        <v>2748</v>
      </c>
      <c r="G6263" s="1" t="s">
        <v>103</v>
      </c>
      <c r="H6263" s="1" t="s">
        <v>437</v>
      </c>
      <c r="I6263" s="1">
        <v>2</v>
      </c>
      <c r="J6263" s="1">
        <v>2023</v>
      </c>
      <c r="K6263" s="1">
        <v>175814</v>
      </c>
      <c r="L6263" s="1">
        <v>0</v>
      </c>
      <c r="M6263" s="1">
        <f t="array" ref="M6263">SUMPRODUCT(MAX(ISNUMBER(SEARCH('Class Rules'!$B$6:$B$85,$E6263))*ISNUMBER(SEARCH('Class Rules'!$C$6:$C$85,$F6263))*'Class Rules'!$A$6:$A$85))</f>
        <v>0</v>
      </c>
      <c r="N6263" s="1" t="str">
        <f t="array" ref="N6263">IF($M6263=0,'Class Rules'!$D$3,INDEX('Class Rules'!$D$6:$D$85,MATCH($M6263,'Class Rules'!$A$6:$A$85,0)))</f>
        <v>Passenger LDV</v>
      </c>
      <c r="O6263" s="1" t="str">
        <f t="array" ref="O6263">IF(SUMPRODUCT(MAX(ISNUMBER(SEARCH(Fuel_Rules!$A$6:$A$30,$E6263))*ISNUMBER(SEARCH(Fuel_Rules!$B$6:$B$30,$F6263))*(Fuel_Rules!$A$6:$A$30&lt;&gt;"")))&gt;0,"Plug-in hybrid",IF($G6263="Diesel","Diesel","Gasoline"))</f>
        <v>Gasoline</v>
      </c>
    </row>
    <row r="6264" spans="1:15" ht="15" customHeight="1" x14ac:dyDescent="0.25">
      <c r="A6264" s="1">
        <v>2022</v>
      </c>
      <c r="B6264" s="1" t="s">
        <v>7830</v>
      </c>
      <c r="C6264" s="1" t="s">
        <v>2746</v>
      </c>
      <c r="D6264" s="1" t="s">
        <v>8693</v>
      </c>
      <c r="E6264" s="1" t="s">
        <v>2732</v>
      </c>
      <c r="F6264" s="1" t="s">
        <v>2748</v>
      </c>
      <c r="G6264" s="1" t="s">
        <v>103</v>
      </c>
      <c r="H6264" s="1" t="s">
        <v>437</v>
      </c>
      <c r="I6264" s="1">
        <v>2</v>
      </c>
      <c r="J6264" s="1">
        <v>2023</v>
      </c>
      <c r="K6264" s="1">
        <v>169602</v>
      </c>
      <c r="L6264" s="1">
        <v>0</v>
      </c>
      <c r="M6264" s="1">
        <f t="array" ref="M6264">SUMPRODUCT(MAX(ISNUMBER(SEARCH('Class Rules'!$B$6:$B$85,$E6264))*ISNUMBER(SEARCH('Class Rules'!$C$6:$C$85,$F6264))*'Class Rules'!$A$6:$A$85))</f>
        <v>0</v>
      </c>
      <c r="N6264" s="1" t="str">
        <f t="array" ref="N6264">IF($M6264=0,'Class Rules'!$D$3,INDEX('Class Rules'!$D$6:$D$85,MATCH($M6264,'Class Rules'!$A$6:$A$85,0)))</f>
        <v>Passenger LDV</v>
      </c>
      <c r="O6264" s="1" t="str">
        <f t="array" ref="O6264">IF(SUMPRODUCT(MAX(ISNUMBER(SEARCH(Fuel_Rules!$A$6:$A$30,$E6264))*ISNUMBER(SEARCH(Fuel_Rules!$B$6:$B$30,$F6264))*(Fuel_Rules!$A$6:$A$30&lt;&gt;"")))&gt;0,"Plug-in hybrid",IF($G6264="Diesel","Diesel","Gasoline"))</f>
        <v>Gasoline</v>
      </c>
    </row>
    <row r="6265" spans="1:15" ht="15" customHeight="1" x14ac:dyDescent="0.25">
      <c r="A6265" s="1">
        <v>2022</v>
      </c>
      <c r="B6265" s="1" t="s">
        <v>7830</v>
      </c>
      <c r="C6265" s="1" t="s">
        <v>2758</v>
      </c>
      <c r="D6265" s="1" t="s">
        <v>8694</v>
      </c>
      <c r="E6265" s="1" t="s">
        <v>2732</v>
      </c>
      <c r="F6265" s="1" t="s">
        <v>2760</v>
      </c>
      <c r="G6265" s="1" t="s">
        <v>103</v>
      </c>
      <c r="H6265" s="1" t="s">
        <v>437</v>
      </c>
      <c r="I6265" s="1">
        <v>1.8</v>
      </c>
      <c r="J6265" s="1">
        <v>2023</v>
      </c>
      <c r="K6265" s="1">
        <v>189700</v>
      </c>
      <c r="L6265" s="1">
        <v>0</v>
      </c>
      <c r="M6265" s="1">
        <f t="array" ref="M6265">SUMPRODUCT(MAX(ISNUMBER(SEARCH('Class Rules'!$B$6:$B$85,$E6265))*ISNUMBER(SEARCH('Class Rules'!$C$6:$C$85,$F6265))*'Class Rules'!$A$6:$A$85))</f>
        <v>0</v>
      </c>
      <c r="N6265" s="1" t="str">
        <f t="array" ref="N6265">IF($M6265=0,'Class Rules'!$D$3,INDEX('Class Rules'!$D$6:$D$85,MATCH($M6265,'Class Rules'!$A$6:$A$85,0)))</f>
        <v>Passenger LDV</v>
      </c>
      <c r="O6265" s="1" t="str">
        <f t="array" ref="O6265">IF(SUMPRODUCT(MAX(ISNUMBER(SEARCH(Fuel_Rules!$A$6:$A$30,$E6265))*ISNUMBER(SEARCH(Fuel_Rules!$B$6:$B$30,$F6265))*(Fuel_Rules!$A$6:$A$30&lt;&gt;"")))&gt;0,"Plug-in hybrid",IF($G6265="Diesel","Diesel","Gasoline"))</f>
        <v>Gasoline</v>
      </c>
    </row>
    <row r="6266" spans="1:15" ht="15" customHeight="1" x14ac:dyDescent="0.25">
      <c r="A6266" s="1">
        <v>2022</v>
      </c>
      <c r="B6266" s="1" t="s">
        <v>7830</v>
      </c>
      <c r="C6266" s="1" t="s">
        <v>2764</v>
      </c>
      <c r="D6266" s="1" t="s">
        <v>8695</v>
      </c>
      <c r="E6266" s="1" t="s">
        <v>2732</v>
      </c>
      <c r="F6266" s="1" t="s">
        <v>2766</v>
      </c>
      <c r="G6266" s="1" t="s">
        <v>105</v>
      </c>
      <c r="H6266" s="1" t="s">
        <v>437</v>
      </c>
      <c r="I6266" s="1">
        <v>2.8</v>
      </c>
      <c r="J6266" s="1">
        <v>2023</v>
      </c>
      <c r="K6266" s="1">
        <v>327576</v>
      </c>
      <c r="L6266" s="1">
        <v>0</v>
      </c>
      <c r="M6266" s="1">
        <f t="array" ref="M6266">SUMPRODUCT(MAX(ISNUMBER(SEARCH('Class Rules'!$B$6:$B$85,$E6266))*ISNUMBER(SEARCH('Class Rules'!$C$6:$C$85,$F6266))*'Class Rules'!$A$6:$A$85))</f>
        <v>12</v>
      </c>
      <c r="N6266" s="1" t="str">
        <f t="array" ref="N6266">IF($M6266=0,'Class Rules'!$D$3,INDEX('Class Rules'!$D$6:$D$85,MATCH($M6266,'Class Rules'!$A$6:$A$85,0)))</f>
        <v>Freight LDV</v>
      </c>
      <c r="O6266" s="1" t="str">
        <f t="array" ref="O6266">IF(SUMPRODUCT(MAX(ISNUMBER(SEARCH(Fuel_Rules!$A$6:$A$30,$E6266))*ISNUMBER(SEARCH(Fuel_Rules!$B$6:$B$30,$F6266))*(Fuel_Rules!$A$6:$A$30&lt;&gt;"")))&gt;0,"Plug-in hybrid",IF($G6266="Diesel","Diesel","Gasoline"))</f>
        <v>Diesel</v>
      </c>
    </row>
    <row r="6267" spans="1:15" ht="15" customHeight="1" x14ac:dyDescent="0.25">
      <c r="A6267" s="1">
        <v>2022</v>
      </c>
      <c r="B6267" s="1" t="s">
        <v>7830</v>
      </c>
      <c r="C6267" s="1" t="s">
        <v>2767</v>
      </c>
      <c r="D6267" s="1" t="s">
        <v>8696</v>
      </c>
      <c r="E6267" s="1" t="s">
        <v>2732</v>
      </c>
      <c r="F6267" s="1" t="s">
        <v>2769</v>
      </c>
      <c r="G6267" s="1" t="s">
        <v>105</v>
      </c>
      <c r="H6267" s="1" t="s">
        <v>437</v>
      </c>
      <c r="I6267" s="1">
        <v>2.8</v>
      </c>
      <c r="J6267" s="1">
        <v>2023</v>
      </c>
      <c r="K6267" s="1">
        <v>275069</v>
      </c>
      <c r="L6267" s="1">
        <v>0</v>
      </c>
      <c r="M6267" s="1">
        <f t="array" ref="M6267">SUMPRODUCT(MAX(ISNUMBER(SEARCH('Class Rules'!$B$6:$B$85,$E6267))*ISNUMBER(SEARCH('Class Rules'!$C$6:$C$85,$F6267))*'Class Rules'!$A$6:$A$85))</f>
        <v>12</v>
      </c>
      <c r="N6267" s="1" t="str">
        <f t="array" ref="N6267">IF($M6267=0,'Class Rules'!$D$3,INDEX('Class Rules'!$D$6:$D$85,MATCH($M6267,'Class Rules'!$A$6:$A$85,0)))</f>
        <v>Freight LDV</v>
      </c>
      <c r="O6267" s="1" t="str">
        <f t="array" ref="O6267">IF(SUMPRODUCT(MAX(ISNUMBER(SEARCH(Fuel_Rules!$A$6:$A$30,$E6267))*ISNUMBER(SEARCH(Fuel_Rules!$B$6:$B$30,$F6267))*(Fuel_Rules!$A$6:$A$30&lt;&gt;"")))&gt;0,"Plug-in hybrid",IF($G6267="Diesel","Diesel","Gasoline"))</f>
        <v>Diesel</v>
      </c>
    </row>
    <row r="6268" spans="1:15" ht="15" customHeight="1" x14ac:dyDescent="0.25">
      <c r="A6268" s="1">
        <v>2022</v>
      </c>
      <c r="B6268" s="1" t="s">
        <v>7830</v>
      </c>
      <c r="C6268" s="1" t="s">
        <v>2770</v>
      </c>
      <c r="D6268" s="1" t="s">
        <v>8697</v>
      </c>
      <c r="E6268" s="1" t="s">
        <v>2732</v>
      </c>
      <c r="F6268" s="1" t="s">
        <v>2772</v>
      </c>
      <c r="G6268" s="1" t="s">
        <v>105</v>
      </c>
      <c r="H6268" s="1" t="s">
        <v>437</v>
      </c>
      <c r="I6268" s="1">
        <v>2.8</v>
      </c>
      <c r="J6268" s="1">
        <v>2023</v>
      </c>
      <c r="K6268" s="1">
        <v>292635</v>
      </c>
      <c r="L6268" s="1">
        <v>0</v>
      </c>
      <c r="M6268" s="1">
        <f t="array" ref="M6268">SUMPRODUCT(MAX(ISNUMBER(SEARCH('Class Rules'!$B$6:$B$85,$E6268))*ISNUMBER(SEARCH('Class Rules'!$C$6:$C$85,$F6268))*'Class Rules'!$A$6:$A$85))</f>
        <v>12</v>
      </c>
      <c r="N6268" s="1" t="str">
        <f t="array" ref="N6268">IF($M6268=0,'Class Rules'!$D$3,INDEX('Class Rules'!$D$6:$D$85,MATCH($M6268,'Class Rules'!$A$6:$A$85,0)))</f>
        <v>Freight LDV</v>
      </c>
      <c r="O6268" s="1" t="str">
        <f t="array" ref="O6268">IF(SUMPRODUCT(MAX(ISNUMBER(SEARCH(Fuel_Rules!$A$6:$A$30,$E6268))*ISNUMBER(SEARCH(Fuel_Rules!$B$6:$B$30,$F6268))*(Fuel_Rules!$A$6:$A$30&lt;&gt;"")))&gt;0,"Plug-in hybrid",IF($G6268="Diesel","Diesel","Gasoline"))</f>
        <v>Diesel</v>
      </c>
    </row>
    <row r="6269" spans="1:15" ht="15" customHeight="1" x14ac:dyDescent="0.25">
      <c r="A6269" s="1">
        <v>2022</v>
      </c>
      <c r="B6269" s="1" t="s">
        <v>7830</v>
      </c>
      <c r="C6269" s="1" t="s">
        <v>2773</v>
      </c>
      <c r="D6269" s="1" t="s">
        <v>8698</v>
      </c>
      <c r="E6269" s="1" t="s">
        <v>2732</v>
      </c>
      <c r="F6269" s="1" t="s">
        <v>2775</v>
      </c>
      <c r="G6269" s="1" t="s">
        <v>105</v>
      </c>
      <c r="H6269" s="1" t="s">
        <v>298</v>
      </c>
      <c r="I6269" s="1">
        <v>2.8</v>
      </c>
      <c r="J6269" s="1">
        <v>2023</v>
      </c>
      <c r="K6269" s="1">
        <v>230643</v>
      </c>
      <c r="L6269" s="1">
        <v>0</v>
      </c>
      <c r="M6269" s="1">
        <f t="array" ref="M6269">SUMPRODUCT(MAX(ISNUMBER(SEARCH('Class Rules'!$B$6:$B$85,$E6269))*ISNUMBER(SEARCH('Class Rules'!$C$6:$C$85,$F6269))*'Class Rules'!$A$6:$A$85))</f>
        <v>13</v>
      </c>
      <c r="N6269" s="1" t="str">
        <f t="array" ref="N6269">IF($M6269=0,'Class Rules'!$D$3,INDEX('Class Rules'!$D$6:$D$85,MATCH($M6269,'Class Rules'!$A$6:$A$85,0)))</f>
        <v>Freight LDV</v>
      </c>
      <c r="O6269" s="1" t="str">
        <f t="array" ref="O6269">IF(SUMPRODUCT(MAX(ISNUMBER(SEARCH(Fuel_Rules!$A$6:$A$30,$E6269))*ISNUMBER(SEARCH(Fuel_Rules!$B$6:$B$30,$F6269))*(Fuel_Rules!$A$6:$A$30&lt;&gt;"")))&gt;0,"Plug-in hybrid",IF($G6269="Diesel","Diesel","Gasoline"))</f>
        <v>Diesel</v>
      </c>
    </row>
    <row r="6270" spans="1:15" ht="15" customHeight="1" x14ac:dyDescent="0.25">
      <c r="A6270" s="1">
        <v>2022</v>
      </c>
      <c r="B6270" s="1" t="s">
        <v>7830</v>
      </c>
      <c r="C6270" s="1" t="s">
        <v>2776</v>
      </c>
      <c r="D6270" s="1" t="s">
        <v>8699</v>
      </c>
      <c r="E6270" s="1" t="s">
        <v>2732</v>
      </c>
      <c r="F6270" s="1" t="s">
        <v>2778</v>
      </c>
      <c r="G6270" s="1" t="s">
        <v>105</v>
      </c>
      <c r="H6270" s="1" t="s">
        <v>298</v>
      </c>
      <c r="I6270" s="1">
        <v>2.8</v>
      </c>
      <c r="J6270" s="1">
        <v>2023</v>
      </c>
      <c r="K6270" s="1">
        <v>221712</v>
      </c>
      <c r="L6270" s="1">
        <v>0</v>
      </c>
      <c r="M6270" s="1">
        <f t="array" ref="M6270">SUMPRODUCT(MAX(ISNUMBER(SEARCH('Class Rules'!$B$6:$B$85,$E6270))*ISNUMBER(SEARCH('Class Rules'!$C$6:$C$85,$F6270))*'Class Rules'!$A$6:$A$85))</f>
        <v>14</v>
      </c>
      <c r="N6270" s="1" t="str">
        <f t="array" ref="N6270">IF($M6270=0,'Class Rules'!$D$3,INDEX('Class Rules'!$D$6:$D$85,MATCH($M6270,'Class Rules'!$A$6:$A$85,0)))</f>
        <v>Freight LDV</v>
      </c>
      <c r="O6270" s="1" t="str">
        <f t="array" ref="O6270">IF(SUMPRODUCT(MAX(ISNUMBER(SEARCH(Fuel_Rules!$A$6:$A$30,$E6270))*ISNUMBER(SEARCH(Fuel_Rules!$B$6:$B$30,$F6270))*(Fuel_Rules!$A$6:$A$30&lt;&gt;"")))&gt;0,"Plug-in hybrid",IF($G6270="Diesel","Diesel","Gasoline"))</f>
        <v>Diesel</v>
      </c>
    </row>
    <row r="6271" spans="1:15" ht="15" customHeight="1" x14ac:dyDescent="0.25">
      <c r="A6271" s="1">
        <v>2022</v>
      </c>
      <c r="B6271" s="1" t="s">
        <v>7830</v>
      </c>
      <c r="C6271" s="1" t="s">
        <v>2779</v>
      </c>
      <c r="D6271" s="1" t="s">
        <v>8700</v>
      </c>
      <c r="E6271" s="1" t="s">
        <v>2732</v>
      </c>
      <c r="F6271" s="1" t="s">
        <v>2781</v>
      </c>
      <c r="G6271" s="1" t="s">
        <v>105</v>
      </c>
      <c r="H6271" s="1" t="s">
        <v>437</v>
      </c>
      <c r="I6271" s="1">
        <v>2.8</v>
      </c>
      <c r="J6271" s="1">
        <v>2023</v>
      </c>
      <c r="K6271" s="1">
        <v>389121</v>
      </c>
      <c r="L6271" s="1">
        <v>0</v>
      </c>
      <c r="M6271" s="1">
        <f t="array" ref="M6271">SUMPRODUCT(MAX(ISNUMBER(SEARCH('Class Rules'!$B$6:$B$85,$E6271))*ISNUMBER(SEARCH('Class Rules'!$C$6:$C$85,$F6271))*'Class Rules'!$A$6:$A$85))</f>
        <v>0</v>
      </c>
      <c r="N6271" s="1" t="str">
        <f t="array" ref="N6271">IF($M6271=0,'Class Rules'!$D$3,INDEX('Class Rules'!$D$6:$D$85,MATCH($M6271,'Class Rules'!$A$6:$A$85,0)))</f>
        <v>Passenger LDV</v>
      </c>
      <c r="O6271" s="1" t="str">
        <f t="array" ref="O6271">IF(SUMPRODUCT(MAX(ISNUMBER(SEARCH(Fuel_Rules!$A$6:$A$30,$E6271))*ISNUMBER(SEARCH(Fuel_Rules!$B$6:$B$30,$F6271))*(Fuel_Rules!$A$6:$A$30&lt;&gt;"")))&gt;0,"Plug-in hybrid",IF($G6271="Diesel","Diesel","Gasoline"))</f>
        <v>Diesel</v>
      </c>
    </row>
    <row r="6272" spans="1:15" ht="15" customHeight="1" x14ac:dyDescent="0.25">
      <c r="A6272" s="1">
        <v>2022</v>
      </c>
      <c r="B6272" s="1" t="s">
        <v>7830</v>
      </c>
      <c r="C6272" s="1" t="s">
        <v>4011</v>
      </c>
      <c r="D6272" s="1" t="s">
        <v>8701</v>
      </c>
      <c r="E6272" s="1" t="s">
        <v>2732</v>
      </c>
      <c r="F6272" s="1" t="s">
        <v>4013</v>
      </c>
      <c r="G6272" s="1" t="s">
        <v>103</v>
      </c>
      <c r="H6272" s="1" t="s">
        <v>437</v>
      </c>
      <c r="I6272" s="1">
        <v>1.5</v>
      </c>
      <c r="J6272" s="1">
        <v>2023</v>
      </c>
      <c r="K6272" s="1">
        <v>95779</v>
      </c>
      <c r="L6272" s="1">
        <v>0</v>
      </c>
      <c r="M6272" s="1">
        <f t="array" ref="M6272">SUMPRODUCT(MAX(ISNUMBER(SEARCH('Class Rules'!$B$6:$B$85,$E6272))*ISNUMBER(SEARCH('Class Rules'!$C$6:$C$85,$F6272))*'Class Rules'!$A$6:$A$85))</f>
        <v>0</v>
      </c>
      <c r="N6272" s="1" t="str">
        <f t="array" ref="N6272">IF($M6272=0,'Class Rules'!$D$3,INDEX('Class Rules'!$D$6:$D$85,MATCH($M6272,'Class Rules'!$A$6:$A$85,0)))</f>
        <v>Passenger LDV</v>
      </c>
      <c r="O6272" s="1" t="str">
        <f t="array" ref="O6272">IF(SUMPRODUCT(MAX(ISNUMBER(SEARCH(Fuel_Rules!$A$6:$A$30,$E6272))*ISNUMBER(SEARCH(Fuel_Rules!$B$6:$B$30,$F6272))*(Fuel_Rules!$A$6:$A$30&lt;&gt;"")))&gt;0,"Plug-in hybrid",IF($G6272="Diesel","Diesel","Gasoline"))</f>
        <v>Gasoline</v>
      </c>
    </row>
    <row r="6273" spans="1:15" ht="15" customHeight="1" x14ac:dyDescent="0.25">
      <c r="A6273" s="1">
        <v>2022</v>
      </c>
      <c r="B6273" s="1" t="s">
        <v>7830</v>
      </c>
      <c r="C6273" s="1" t="s">
        <v>4011</v>
      </c>
      <c r="D6273" s="1" t="s">
        <v>8702</v>
      </c>
      <c r="E6273" s="1" t="s">
        <v>2732</v>
      </c>
      <c r="F6273" s="1" t="s">
        <v>4013</v>
      </c>
      <c r="G6273" s="1" t="s">
        <v>103</v>
      </c>
      <c r="H6273" s="1" t="s">
        <v>437</v>
      </c>
      <c r="I6273" s="1">
        <v>1.5</v>
      </c>
      <c r="J6273" s="1">
        <v>2023</v>
      </c>
      <c r="K6273" s="1">
        <v>92378</v>
      </c>
      <c r="L6273" s="1">
        <v>0</v>
      </c>
      <c r="M6273" s="1">
        <f t="array" ref="M6273">SUMPRODUCT(MAX(ISNUMBER(SEARCH('Class Rules'!$B$6:$B$85,$E6273))*ISNUMBER(SEARCH('Class Rules'!$C$6:$C$85,$F6273))*'Class Rules'!$A$6:$A$85))</f>
        <v>0</v>
      </c>
      <c r="N6273" s="1" t="str">
        <f t="array" ref="N6273">IF($M6273=0,'Class Rules'!$D$3,INDEX('Class Rules'!$D$6:$D$85,MATCH($M6273,'Class Rules'!$A$6:$A$85,0)))</f>
        <v>Passenger LDV</v>
      </c>
      <c r="O6273" s="1" t="str">
        <f t="array" ref="O6273">IF(SUMPRODUCT(MAX(ISNUMBER(SEARCH(Fuel_Rules!$A$6:$A$30,$E6273))*ISNUMBER(SEARCH(Fuel_Rules!$B$6:$B$30,$F6273))*(Fuel_Rules!$A$6:$A$30&lt;&gt;"")))&gt;0,"Plug-in hybrid",IF($G6273="Diesel","Diesel","Gasoline"))</f>
        <v>Gasoline</v>
      </c>
    </row>
    <row r="6274" spans="1:15" ht="15" customHeight="1" x14ac:dyDescent="0.25">
      <c r="A6274" s="1">
        <v>2022</v>
      </c>
      <c r="B6274" s="1" t="s">
        <v>7830</v>
      </c>
      <c r="C6274" s="1" t="s">
        <v>4015</v>
      </c>
      <c r="D6274" s="1" t="s">
        <v>8703</v>
      </c>
      <c r="E6274" s="1" t="s">
        <v>2732</v>
      </c>
      <c r="F6274" s="1" t="s">
        <v>4017</v>
      </c>
      <c r="G6274" s="1" t="s">
        <v>103</v>
      </c>
      <c r="H6274" s="1" t="s">
        <v>437</v>
      </c>
      <c r="I6274" s="1">
        <v>1.5</v>
      </c>
      <c r="J6274" s="1">
        <v>2023</v>
      </c>
      <c r="K6274" s="1">
        <v>104565</v>
      </c>
      <c r="L6274" s="1">
        <v>0</v>
      </c>
      <c r="M6274" s="1">
        <f t="array" ref="M6274">SUMPRODUCT(MAX(ISNUMBER(SEARCH('Class Rules'!$B$6:$B$85,$E6274))*ISNUMBER(SEARCH('Class Rules'!$C$6:$C$85,$F6274))*'Class Rules'!$A$6:$A$85))</f>
        <v>0</v>
      </c>
      <c r="N6274" s="1" t="str">
        <f t="array" ref="N6274">IF($M6274=0,'Class Rules'!$D$3,INDEX('Class Rules'!$D$6:$D$85,MATCH($M6274,'Class Rules'!$A$6:$A$85,0)))</f>
        <v>Passenger LDV</v>
      </c>
      <c r="O6274" s="1" t="str">
        <f t="array" ref="O6274">IF(SUMPRODUCT(MAX(ISNUMBER(SEARCH(Fuel_Rules!$A$6:$A$30,$E6274))*ISNUMBER(SEARCH(Fuel_Rules!$B$6:$B$30,$F6274))*(Fuel_Rules!$A$6:$A$30&lt;&gt;"")))&gt;0,"Plug-in hybrid",IF($G6274="Diesel","Diesel","Gasoline"))</f>
        <v>Gasoline</v>
      </c>
    </row>
    <row r="6275" spans="1:15" ht="15" customHeight="1" x14ac:dyDescent="0.25">
      <c r="A6275" s="1">
        <v>2022</v>
      </c>
      <c r="B6275" s="1" t="s">
        <v>7830</v>
      </c>
      <c r="C6275" s="1" t="s">
        <v>4015</v>
      </c>
      <c r="D6275" s="1" t="s">
        <v>8704</v>
      </c>
      <c r="E6275" s="1" t="s">
        <v>2732</v>
      </c>
      <c r="F6275" s="1" t="s">
        <v>4017</v>
      </c>
      <c r="G6275" s="1" t="s">
        <v>103</v>
      </c>
      <c r="H6275" s="1" t="s">
        <v>437</v>
      </c>
      <c r="I6275" s="1">
        <v>1.5</v>
      </c>
      <c r="J6275" s="1">
        <v>2023</v>
      </c>
      <c r="K6275" s="1">
        <v>100201</v>
      </c>
      <c r="L6275" s="1">
        <v>0</v>
      </c>
      <c r="M6275" s="1">
        <f t="array" ref="M6275">SUMPRODUCT(MAX(ISNUMBER(SEARCH('Class Rules'!$B$6:$B$85,$E6275))*ISNUMBER(SEARCH('Class Rules'!$C$6:$C$85,$F6275))*'Class Rules'!$A$6:$A$85))</f>
        <v>0</v>
      </c>
      <c r="N6275" s="1" t="str">
        <f t="array" ref="N6275">IF($M6275=0,'Class Rules'!$D$3,INDEX('Class Rules'!$D$6:$D$85,MATCH($M6275,'Class Rules'!$A$6:$A$85,0)))</f>
        <v>Passenger LDV</v>
      </c>
      <c r="O6275" s="1" t="str">
        <f t="array" ref="O6275">IF(SUMPRODUCT(MAX(ISNUMBER(SEARCH(Fuel_Rules!$A$6:$A$30,$E6275))*ISNUMBER(SEARCH(Fuel_Rules!$B$6:$B$30,$F6275))*(Fuel_Rules!$A$6:$A$30&lt;&gt;"")))&gt;0,"Plug-in hybrid",IF($G6275="Diesel","Diesel","Gasoline"))</f>
        <v>Gasoline</v>
      </c>
    </row>
    <row r="6276" spans="1:15" ht="15" customHeight="1" x14ac:dyDescent="0.25">
      <c r="A6276" s="1">
        <v>2022</v>
      </c>
      <c r="B6276" s="1" t="s">
        <v>7830</v>
      </c>
      <c r="C6276" s="1" t="s">
        <v>4019</v>
      </c>
      <c r="D6276" s="1" t="s">
        <v>8705</v>
      </c>
      <c r="E6276" s="1" t="s">
        <v>2732</v>
      </c>
      <c r="F6276" s="1" t="s">
        <v>4021</v>
      </c>
      <c r="G6276" s="1" t="s">
        <v>103</v>
      </c>
      <c r="H6276" s="1" t="s">
        <v>437</v>
      </c>
      <c r="I6276" s="1">
        <v>1.5</v>
      </c>
      <c r="J6276" s="1">
        <v>2023</v>
      </c>
      <c r="K6276" s="1">
        <v>115877</v>
      </c>
      <c r="L6276" s="1">
        <v>0</v>
      </c>
      <c r="M6276" s="1">
        <f t="array" ref="M6276">SUMPRODUCT(MAX(ISNUMBER(SEARCH('Class Rules'!$B$6:$B$85,$E6276))*ISNUMBER(SEARCH('Class Rules'!$C$6:$C$85,$F6276))*'Class Rules'!$A$6:$A$85))</f>
        <v>0</v>
      </c>
      <c r="N6276" s="1" t="str">
        <f t="array" ref="N6276">IF($M6276=0,'Class Rules'!$D$3,INDEX('Class Rules'!$D$6:$D$85,MATCH($M6276,'Class Rules'!$A$6:$A$85,0)))</f>
        <v>Passenger LDV</v>
      </c>
      <c r="O6276" s="1" t="str">
        <f t="array" ref="O6276">IF(SUMPRODUCT(MAX(ISNUMBER(SEARCH(Fuel_Rules!$A$6:$A$30,$E6276))*ISNUMBER(SEARCH(Fuel_Rules!$B$6:$B$30,$F6276))*(Fuel_Rules!$A$6:$A$30&lt;&gt;"")))&gt;0,"Plug-in hybrid",IF($G6276="Diesel","Diesel","Gasoline"))</f>
        <v>Gasoline</v>
      </c>
    </row>
    <row r="6277" spans="1:15" ht="15" customHeight="1" x14ac:dyDescent="0.25">
      <c r="A6277" s="1">
        <v>2022</v>
      </c>
      <c r="B6277" s="1" t="s">
        <v>7830</v>
      </c>
      <c r="C6277" s="1" t="s">
        <v>4019</v>
      </c>
      <c r="D6277" s="1" t="s">
        <v>8706</v>
      </c>
      <c r="E6277" s="1" t="s">
        <v>2732</v>
      </c>
      <c r="F6277" s="1" t="s">
        <v>4021</v>
      </c>
      <c r="G6277" s="1" t="s">
        <v>103</v>
      </c>
      <c r="H6277" s="1" t="s">
        <v>437</v>
      </c>
      <c r="I6277" s="1">
        <v>1.5</v>
      </c>
      <c r="J6277" s="1">
        <v>2023</v>
      </c>
      <c r="K6277" s="1">
        <v>111814</v>
      </c>
      <c r="L6277" s="1">
        <v>0</v>
      </c>
      <c r="M6277" s="1">
        <f t="array" ref="M6277">SUMPRODUCT(MAX(ISNUMBER(SEARCH('Class Rules'!$B$6:$B$85,$E6277))*ISNUMBER(SEARCH('Class Rules'!$C$6:$C$85,$F6277))*'Class Rules'!$A$6:$A$85))</f>
        <v>0</v>
      </c>
      <c r="N6277" s="1" t="str">
        <f t="array" ref="N6277">IF($M6277=0,'Class Rules'!$D$3,INDEX('Class Rules'!$D$6:$D$85,MATCH($M6277,'Class Rules'!$A$6:$A$85,0)))</f>
        <v>Passenger LDV</v>
      </c>
      <c r="O6277" s="1" t="str">
        <f t="array" ref="O6277">IF(SUMPRODUCT(MAX(ISNUMBER(SEARCH(Fuel_Rules!$A$6:$A$30,$E6277))*ISNUMBER(SEARCH(Fuel_Rules!$B$6:$B$30,$F6277))*(Fuel_Rules!$A$6:$A$30&lt;&gt;"")))&gt;0,"Plug-in hybrid",IF($G6277="Diesel","Diesel","Gasoline"))</f>
        <v>Gasoline</v>
      </c>
    </row>
    <row r="6278" spans="1:15" ht="15" customHeight="1" x14ac:dyDescent="0.25">
      <c r="A6278" s="1">
        <v>2022</v>
      </c>
      <c r="B6278" s="1" t="s">
        <v>7830</v>
      </c>
      <c r="C6278" s="1" t="s">
        <v>4023</v>
      </c>
      <c r="D6278" s="1" t="s">
        <v>8707</v>
      </c>
      <c r="E6278" s="1" t="s">
        <v>2732</v>
      </c>
      <c r="F6278" s="1" t="s">
        <v>4025</v>
      </c>
      <c r="G6278" s="1" t="s">
        <v>103</v>
      </c>
      <c r="H6278" s="1" t="s">
        <v>437</v>
      </c>
      <c r="I6278" s="1">
        <v>1.5</v>
      </c>
      <c r="J6278" s="1">
        <v>2023</v>
      </c>
      <c r="K6278" s="1">
        <v>101036</v>
      </c>
      <c r="L6278" s="1">
        <v>0</v>
      </c>
      <c r="M6278" s="1">
        <f t="array" ref="M6278">SUMPRODUCT(MAX(ISNUMBER(SEARCH('Class Rules'!$B$6:$B$85,$E6278))*ISNUMBER(SEARCH('Class Rules'!$C$6:$C$85,$F6278))*'Class Rules'!$A$6:$A$85))</f>
        <v>0</v>
      </c>
      <c r="N6278" s="1" t="str">
        <f t="array" ref="N6278">IF($M6278=0,'Class Rules'!$D$3,INDEX('Class Rules'!$D$6:$D$85,MATCH($M6278,'Class Rules'!$A$6:$A$85,0)))</f>
        <v>Passenger LDV</v>
      </c>
      <c r="O6278" s="1" t="str">
        <f t="array" ref="O6278">IF(SUMPRODUCT(MAX(ISNUMBER(SEARCH(Fuel_Rules!$A$6:$A$30,$E6278))*ISNUMBER(SEARCH(Fuel_Rules!$B$6:$B$30,$F6278))*(Fuel_Rules!$A$6:$A$30&lt;&gt;"")))&gt;0,"Plug-in hybrid",IF($G6278="Diesel","Diesel","Gasoline"))</f>
        <v>Gasoline</v>
      </c>
    </row>
    <row r="6279" spans="1:15" ht="15" customHeight="1" x14ac:dyDescent="0.25">
      <c r="A6279" s="1">
        <v>2022</v>
      </c>
      <c r="B6279" s="1" t="s">
        <v>7830</v>
      </c>
      <c r="C6279" s="1" t="s">
        <v>4023</v>
      </c>
      <c r="D6279" s="1" t="s">
        <v>8708</v>
      </c>
      <c r="E6279" s="1" t="s">
        <v>2732</v>
      </c>
      <c r="F6279" s="1" t="s">
        <v>4025</v>
      </c>
      <c r="G6279" s="1" t="s">
        <v>103</v>
      </c>
      <c r="H6279" s="1" t="s">
        <v>437</v>
      </c>
      <c r="I6279" s="1">
        <v>1.5</v>
      </c>
      <c r="J6279" s="1">
        <v>2023</v>
      </c>
      <c r="K6279" s="1">
        <v>97348</v>
      </c>
      <c r="L6279" s="1">
        <v>0</v>
      </c>
      <c r="M6279" s="1">
        <f t="array" ref="M6279">SUMPRODUCT(MAX(ISNUMBER(SEARCH('Class Rules'!$B$6:$B$85,$E6279))*ISNUMBER(SEARCH('Class Rules'!$C$6:$C$85,$F6279))*'Class Rules'!$A$6:$A$85))</f>
        <v>0</v>
      </c>
      <c r="N6279" s="1" t="str">
        <f t="array" ref="N6279">IF($M6279=0,'Class Rules'!$D$3,INDEX('Class Rules'!$D$6:$D$85,MATCH($M6279,'Class Rules'!$A$6:$A$85,0)))</f>
        <v>Passenger LDV</v>
      </c>
      <c r="O6279" s="1" t="str">
        <f t="array" ref="O6279">IF(SUMPRODUCT(MAX(ISNUMBER(SEARCH(Fuel_Rules!$A$6:$A$30,$E6279))*ISNUMBER(SEARCH(Fuel_Rules!$B$6:$B$30,$F6279))*(Fuel_Rules!$A$6:$A$30&lt;&gt;"")))&gt;0,"Plug-in hybrid",IF($G6279="Diesel","Diesel","Gasoline"))</f>
        <v>Gasoline</v>
      </c>
    </row>
    <row r="6280" spans="1:15" ht="15" customHeight="1" x14ac:dyDescent="0.25">
      <c r="A6280" s="1">
        <v>2022</v>
      </c>
      <c r="B6280" s="1" t="s">
        <v>7830</v>
      </c>
      <c r="C6280" s="1" t="s">
        <v>4027</v>
      </c>
      <c r="D6280" s="1" t="s">
        <v>8709</v>
      </c>
      <c r="E6280" s="1" t="s">
        <v>2732</v>
      </c>
      <c r="F6280" s="1" t="s">
        <v>4029</v>
      </c>
      <c r="G6280" s="1" t="s">
        <v>103</v>
      </c>
      <c r="H6280" s="1" t="s">
        <v>437</v>
      </c>
      <c r="I6280" s="1">
        <v>1.5</v>
      </c>
      <c r="J6280" s="1">
        <v>2023</v>
      </c>
      <c r="K6280" s="1">
        <v>111971</v>
      </c>
      <c r="L6280" s="1">
        <v>0</v>
      </c>
      <c r="M6280" s="1">
        <f t="array" ref="M6280">SUMPRODUCT(MAX(ISNUMBER(SEARCH('Class Rules'!$B$6:$B$85,$E6280))*ISNUMBER(SEARCH('Class Rules'!$C$6:$C$85,$F6280))*'Class Rules'!$A$6:$A$85))</f>
        <v>0</v>
      </c>
      <c r="N6280" s="1" t="str">
        <f t="array" ref="N6280">IF($M6280=0,'Class Rules'!$D$3,INDEX('Class Rules'!$D$6:$D$85,MATCH($M6280,'Class Rules'!$A$6:$A$85,0)))</f>
        <v>Passenger LDV</v>
      </c>
      <c r="O6280" s="1" t="str">
        <f t="array" ref="O6280">IF(SUMPRODUCT(MAX(ISNUMBER(SEARCH(Fuel_Rules!$A$6:$A$30,$E6280))*ISNUMBER(SEARCH(Fuel_Rules!$B$6:$B$30,$F6280))*(Fuel_Rules!$A$6:$A$30&lt;&gt;"")))&gt;0,"Plug-in hybrid",IF($G6280="Diesel","Diesel","Gasoline"))</f>
        <v>Gasoline</v>
      </c>
    </row>
    <row r="6281" spans="1:15" ht="15" customHeight="1" x14ac:dyDescent="0.25">
      <c r="A6281" s="1">
        <v>2022</v>
      </c>
      <c r="B6281" s="1" t="s">
        <v>7830</v>
      </c>
      <c r="C6281" s="1" t="s">
        <v>4027</v>
      </c>
      <c r="D6281" s="1" t="s">
        <v>8710</v>
      </c>
      <c r="E6281" s="1" t="s">
        <v>2732</v>
      </c>
      <c r="F6281" s="1" t="s">
        <v>4029</v>
      </c>
      <c r="G6281" s="1" t="s">
        <v>103</v>
      </c>
      <c r="H6281" s="1" t="s">
        <v>437</v>
      </c>
      <c r="I6281" s="1">
        <v>1.5</v>
      </c>
      <c r="J6281" s="1">
        <v>2023</v>
      </c>
      <c r="K6281" s="1">
        <v>105064</v>
      </c>
      <c r="L6281" s="1">
        <v>0</v>
      </c>
      <c r="M6281" s="1">
        <f t="array" ref="M6281">SUMPRODUCT(MAX(ISNUMBER(SEARCH('Class Rules'!$B$6:$B$85,$E6281))*ISNUMBER(SEARCH('Class Rules'!$C$6:$C$85,$F6281))*'Class Rules'!$A$6:$A$85))</f>
        <v>0</v>
      </c>
      <c r="N6281" s="1" t="str">
        <f t="array" ref="N6281">IF($M6281=0,'Class Rules'!$D$3,INDEX('Class Rules'!$D$6:$D$85,MATCH($M6281,'Class Rules'!$A$6:$A$85,0)))</f>
        <v>Passenger LDV</v>
      </c>
      <c r="O6281" s="1" t="str">
        <f t="array" ref="O6281">IF(SUMPRODUCT(MAX(ISNUMBER(SEARCH(Fuel_Rules!$A$6:$A$30,$E6281))*ISNUMBER(SEARCH(Fuel_Rules!$B$6:$B$30,$F6281))*(Fuel_Rules!$A$6:$A$30&lt;&gt;"")))&gt;0,"Plug-in hybrid",IF($G6281="Diesel","Diesel","Gasoline"))</f>
        <v>Gasoline</v>
      </c>
    </row>
    <row r="6282" spans="1:15" ht="15" customHeight="1" x14ac:dyDescent="0.25">
      <c r="A6282" s="1">
        <v>2022</v>
      </c>
      <c r="B6282" s="1" t="s">
        <v>7830</v>
      </c>
      <c r="C6282" s="1" t="s">
        <v>6809</v>
      </c>
      <c r="D6282" s="1" t="s">
        <v>8711</v>
      </c>
      <c r="E6282" s="1" t="s">
        <v>2732</v>
      </c>
      <c r="F6282" s="1" t="s">
        <v>6811</v>
      </c>
      <c r="G6282" s="1" t="s">
        <v>105</v>
      </c>
      <c r="H6282" s="1" t="s">
        <v>437</v>
      </c>
      <c r="I6282" s="1">
        <v>2.8</v>
      </c>
      <c r="J6282" s="1">
        <v>2023</v>
      </c>
      <c r="K6282" s="1">
        <v>354193</v>
      </c>
      <c r="L6282" s="1">
        <v>0</v>
      </c>
      <c r="M6282" s="1">
        <f t="array" ref="M6282">SUMPRODUCT(MAX(ISNUMBER(SEARCH('Class Rules'!$B$6:$B$85,$E6282))*ISNUMBER(SEARCH('Class Rules'!$C$6:$C$85,$F6282))*'Class Rules'!$A$6:$A$85))</f>
        <v>12</v>
      </c>
      <c r="N6282" s="1" t="str">
        <f t="array" ref="N6282">IF($M6282=0,'Class Rules'!$D$3,INDEX('Class Rules'!$D$6:$D$85,MATCH($M6282,'Class Rules'!$A$6:$A$85,0)))</f>
        <v>Freight LDV</v>
      </c>
      <c r="O6282" s="1" t="str">
        <f t="array" ref="O6282">IF(SUMPRODUCT(MAX(ISNUMBER(SEARCH(Fuel_Rules!$A$6:$A$30,$E6282))*ISNUMBER(SEARCH(Fuel_Rules!$B$6:$B$30,$F6282))*(Fuel_Rules!$A$6:$A$30&lt;&gt;"")))&gt;0,"Plug-in hybrid",IF($G6282="Diesel","Diesel","Gasoline"))</f>
        <v>Diesel</v>
      </c>
    </row>
    <row r="6283" spans="1:15" ht="15" customHeight="1" x14ac:dyDescent="0.25">
      <c r="A6283" s="1">
        <v>2022</v>
      </c>
      <c r="B6283" s="1" t="s">
        <v>7830</v>
      </c>
      <c r="C6283" s="1" t="s">
        <v>2812</v>
      </c>
      <c r="D6283" s="1" t="s">
        <v>8712</v>
      </c>
      <c r="E6283" s="1" t="s">
        <v>2732</v>
      </c>
      <c r="F6283" s="1" t="s">
        <v>2814</v>
      </c>
      <c r="G6283" s="1" t="s">
        <v>103</v>
      </c>
      <c r="H6283" s="1" t="s">
        <v>437</v>
      </c>
      <c r="I6283" s="1">
        <v>2</v>
      </c>
      <c r="J6283" s="1">
        <v>2023</v>
      </c>
      <c r="K6283" s="1">
        <v>144173</v>
      </c>
      <c r="L6283" s="1">
        <v>0</v>
      </c>
      <c r="M6283" s="1">
        <f t="array" ref="M6283">SUMPRODUCT(MAX(ISNUMBER(SEARCH('Class Rules'!$B$6:$B$85,$E6283))*ISNUMBER(SEARCH('Class Rules'!$C$6:$C$85,$F6283))*'Class Rules'!$A$6:$A$85))</f>
        <v>0</v>
      </c>
      <c r="N6283" s="1" t="str">
        <f t="array" ref="N6283">IF($M6283=0,'Class Rules'!$D$3,INDEX('Class Rules'!$D$6:$D$85,MATCH($M6283,'Class Rules'!$A$6:$A$85,0)))</f>
        <v>Passenger LDV</v>
      </c>
      <c r="O6283" s="1" t="str">
        <f t="array" ref="O6283">IF(SUMPRODUCT(MAX(ISNUMBER(SEARCH(Fuel_Rules!$A$6:$A$30,$E6283))*ISNUMBER(SEARCH(Fuel_Rules!$B$6:$B$30,$F6283))*(Fuel_Rules!$A$6:$A$30&lt;&gt;"")))&gt;0,"Plug-in hybrid",IF($G6283="Diesel","Diesel","Gasoline"))</f>
        <v>Gasoline</v>
      </c>
    </row>
    <row r="6284" spans="1:15" ht="15" customHeight="1" x14ac:dyDescent="0.25">
      <c r="A6284" s="1">
        <v>2022</v>
      </c>
      <c r="B6284" s="1" t="s">
        <v>7830</v>
      </c>
      <c r="C6284" s="1" t="s">
        <v>2812</v>
      </c>
      <c r="D6284" s="1" t="s">
        <v>8713</v>
      </c>
      <c r="E6284" s="1" t="s">
        <v>2732</v>
      </c>
      <c r="F6284" s="1" t="s">
        <v>2814</v>
      </c>
      <c r="G6284" s="1" t="s">
        <v>103</v>
      </c>
      <c r="H6284" s="1" t="s">
        <v>437</v>
      </c>
      <c r="I6284" s="1">
        <v>2</v>
      </c>
      <c r="J6284" s="1">
        <v>2023</v>
      </c>
      <c r="K6284" s="1">
        <v>139120</v>
      </c>
      <c r="L6284" s="1">
        <v>0</v>
      </c>
      <c r="M6284" s="1">
        <f t="array" ref="M6284">SUMPRODUCT(MAX(ISNUMBER(SEARCH('Class Rules'!$B$6:$B$85,$E6284))*ISNUMBER(SEARCH('Class Rules'!$C$6:$C$85,$F6284))*'Class Rules'!$A$6:$A$85))</f>
        <v>0</v>
      </c>
      <c r="N6284" s="1" t="str">
        <f t="array" ref="N6284">IF($M6284=0,'Class Rules'!$D$3,INDEX('Class Rules'!$D$6:$D$85,MATCH($M6284,'Class Rules'!$A$6:$A$85,0)))</f>
        <v>Passenger LDV</v>
      </c>
      <c r="O6284" s="1" t="str">
        <f t="array" ref="O6284">IF(SUMPRODUCT(MAX(ISNUMBER(SEARCH(Fuel_Rules!$A$6:$A$30,$E6284))*ISNUMBER(SEARCH(Fuel_Rules!$B$6:$B$30,$F6284))*(Fuel_Rules!$A$6:$A$30&lt;&gt;"")))&gt;0,"Plug-in hybrid",IF($G6284="Diesel","Diesel","Gasoline"))</f>
        <v>Gasoline</v>
      </c>
    </row>
    <row r="6285" spans="1:15" ht="15" customHeight="1" x14ac:dyDescent="0.25">
      <c r="A6285" s="1">
        <v>2022</v>
      </c>
      <c r="B6285" s="1" t="s">
        <v>7830</v>
      </c>
      <c r="C6285" s="1" t="s">
        <v>2815</v>
      </c>
      <c r="D6285" s="1" t="s">
        <v>8714</v>
      </c>
      <c r="E6285" s="1" t="s">
        <v>2732</v>
      </c>
      <c r="F6285" s="1" t="s">
        <v>2817</v>
      </c>
      <c r="G6285" s="1" t="s">
        <v>103</v>
      </c>
      <c r="H6285" s="1" t="s">
        <v>437</v>
      </c>
      <c r="I6285" s="1">
        <v>1.8</v>
      </c>
      <c r="J6285" s="1">
        <v>2023</v>
      </c>
      <c r="K6285" s="1">
        <v>178597</v>
      </c>
      <c r="L6285" s="1">
        <v>0</v>
      </c>
      <c r="M6285" s="1">
        <f t="array" ref="M6285">SUMPRODUCT(MAX(ISNUMBER(SEARCH('Class Rules'!$B$6:$B$85,$E6285))*ISNUMBER(SEARCH('Class Rules'!$C$6:$C$85,$F6285))*'Class Rules'!$A$6:$A$85))</f>
        <v>0</v>
      </c>
      <c r="N6285" s="1" t="str">
        <f t="array" ref="N6285">IF($M6285=0,'Class Rules'!$D$3,INDEX('Class Rules'!$D$6:$D$85,MATCH($M6285,'Class Rules'!$A$6:$A$85,0)))</f>
        <v>Passenger LDV</v>
      </c>
      <c r="O6285" s="1" t="str">
        <f t="array" ref="O6285">IF(SUMPRODUCT(MAX(ISNUMBER(SEARCH(Fuel_Rules!$A$6:$A$30,$E6285))*ISNUMBER(SEARCH(Fuel_Rules!$B$6:$B$30,$F6285))*(Fuel_Rules!$A$6:$A$30&lt;&gt;"")))&gt;0,"Plug-in hybrid",IF($G6285="Diesel","Diesel","Gasoline"))</f>
        <v>Gasoline</v>
      </c>
    </row>
    <row r="6286" spans="1:15" ht="15" customHeight="1" x14ac:dyDescent="0.25">
      <c r="A6286" s="1">
        <v>2022</v>
      </c>
      <c r="B6286" s="1" t="s">
        <v>7830</v>
      </c>
      <c r="C6286" s="1" t="s">
        <v>2815</v>
      </c>
      <c r="D6286" s="1" t="s">
        <v>8715</v>
      </c>
      <c r="E6286" s="1" t="s">
        <v>2732</v>
      </c>
      <c r="F6286" s="1" t="s">
        <v>2817</v>
      </c>
      <c r="G6286" s="1" t="s">
        <v>103</v>
      </c>
      <c r="H6286" s="1" t="s">
        <v>437</v>
      </c>
      <c r="I6286" s="1">
        <v>1.8</v>
      </c>
      <c r="J6286" s="1">
        <v>2023</v>
      </c>
      <c r="K6286" s="1">
        <v>172340</v>
      </c>
      <c r="L6286" s="1">
        <v>0</v>
      </c>
      <c r="M6286" s="1">
        <f t="array" ref="M6286">SUMPRODUCT(MAX(ISNUMBER(SEARCH('Class Rules'!$B$6:$B$85,$E6286))*ISNUMBER(SEARCH('Class Rules'!$C$6:$C$85,$F6286))*'Class Rules'!$A$6:$A$85))</f>
        <v>0</v>
      </c>
      <c r="N6286" s="1" t="str">
        <f t="array" ref="N6286">IF($M6286=0,'Class Rules'!$D$3,INDEX('Class Rules'!$D$6:$D$85,MATCH($M6286,'Class Rules'!$A$6:$A$85,0)))</f>
        <v>Passenger LDV</v>
      </c>
      <c r="O6286" s="1" t="str">
        <f t="array" ref="O6286">IF(SUMPRODUCT(MAX(ISNUMBER(SEARCH(Fuel_Rules!$A$6:$A$30,$E6286))*ISNUMBER(SEARCH(Fuel_Rules!$B$6:$B$30,$F6286))*(Fuel_Rules!$A$6:$A$30&lt;&gt;"")))&gt;0,"Plug-in hybrid",IF($G6286="Diesel","Diesel","Gasoline"))</f>
        <v>Gasoline</v>
      </c>
    </row>
    <row r="6287" spans="1:15" ht="15" customHeight="1" x14ac:dyDescent="0.25">
      <c r="A6287" s="1">
        <v>2022</v>
      </c>
      <c r="B6287" s="1" t="s">
        <v>7830</v>
      </c>
      <c r="C6287" s="1" t="s">
        <v>2818</v>
      </c>
      <c r="D6287" s="1" t="s">
        <v>8716</v>
      </c>
      <c r="E6287" s="1" t="s">
        <v>2732</v>
      </c>
      <c r="F6287" s="1" t="s">
        <v>2820</v>
      </c>
      <c r="G6287" s="1" t="s">
        <v>103</v>
      </c>
      <c r="H6287" s="1" t="s">
        <v>437</v>
      </c>
      <c r="I6287" s="1">
        <v>1.8</v>
      </c>
      <c r="J6287" s="1">
        <v>2023</v>
      </c>
      <c r="K6287" s="1">
        <v>185489</v>
      </c>
      <c r="L6287" s="1">
        <v>0</v>
      </c>
      <c r="M6287" s="1">
        <f t="array" ref="M6287">SUMPRODUCT(MAX(ISNUMBER(SEARCH('Class Rules'!$B$6:$B$85,$E6287))*ISNUMBER(SEARCH('Class Rules'!$C$6:$C$85,$F6287))*'Class Rules'!$A$6:$A$85))</f>
        <v>0</v>
      </c>
      <c r="N6287" s="1" t="str">
        <f t="array" ref="N6287">IF($M6287=0,'Class Rules'!$D$3,INDEX('Class Rules'!$D$6:$D$85,MATCH($M6287,'Class Rules'!$A$6:$A$85,0)))</f>
        <v>Passenger LDV</v>
      </c>
      <c r="O6287" s="1" t="str">
        <f t="array" ref="O6287">IF(SUMPRODUCT(MAX(ISNUMBER(SEARCH(Fuel_Rules!$A$6:$A$30,$E6287))*ISNUMBER(SEARCH(Fuel_Rules!$B$6:$B$30,$F6287))*(Fuel_Rules!$A$6:$A$30&lt;&gt;"")))&gt;0,"Plug-in hybrid",IF($G6287="Diesel","Diesel","Gasoline"))</f>
        <v>Gasoline</v>
      </c>
    </row>
    <row r="6288" spans="1:15" ht="15" customHeight="1" x14ac:dyDescent="0.25">
      <c r="A6288" s="1">
        <v>2022</v>
      </c>
      <c r="B6288" s="1" t="s">
        <v>7830</v>
      </c>
      <c r="C6288" s="1" t="s">
        <v>2818</v>
      </c>
      <c r="D6288" s="1" t="s">
        <v>8717</v>
      </c>
      <c r="E6288" s="1" t="s">
        <v>2732</v>
      </c>
      <c r="F6288" s="1" t="s">
        <v>2820</v>
      </c>
      <c r="G6288" s="1" t="s">
        <v>103</v>
      </c>
      <c r="H6288" s="1" t="s">
        <v>437</v>
      </c>
      <c r="I6288" s="1">
        <v>1.8</v>
      </c>
      <c r="J6288" s="1">
        <v>2023</v>
      </c>
      <c r="K6288" s="1">
        <v>178929</v>
      </c>
      <c r="L6288" s="1">
        <v>0</v>
      </c>
      <c r="M6288" s="1">
        <f t="array" ref="M6288">SUMPRODUCT(MAX(ISNUMBER(SEARCH('Class Rules'!$B$6:$B$85,$E6288))*ISNUMBER(SEARCH('Class Rules'!$C$6:$C$85,$F6288))*'Class Rules'!$A$6:$A$85))</f>
        <v>0</v>
      </c>
      <c r="N6288" s="1" t="str">
        <f t="array" ref="N6288">IF($M6288=0,'Class Rules'!$D$3,INDEX('Class Rules'!$D$6:$D$85,MATCH($M6288,'Class Rules'!$A$6:$A$85,0)))</f>
        <v>Passenger LDV</v>
      </c>
      <c r="O6288" s="1" t="str">
        <f t="array" ref="O6288">IF(SUMPRODUCT(MAX(ISNUMBER(SEARCH(Fuel_Rules!$A$6:$A$30,$E6288))*ISNUMBER(SEARCH(Fuel_Rules!$B$6:$B$30,$F6288))*(Fuel_Rules!$A$6:$A$30&lt;&gt;"")))&gt;0,"Plug-in hybrid",IF($G6288="Diesel","Diesel","Gasoline"))</f>
        <v>Gasoline</v>
      </c>
    </row>
    <row r="6289" spans="1:15" ht="15" customHeight="1" x14ac:dyDescent="0.25">
      <c r="A6289" s="1">
        <v>2022</v>
      </c>
      <c r="B6289" s="1" t="s">
        <v>7830</v>
      </c>
      <c r="C6289" s="1" t="s">
        <v>2851</v>
      </c>
      <c r="D6289" s="1" t="s">
        <v>8718</v>
      </c>
      <c r="E6289" s="1" t="s">
        <v>2732</v>
      </c>
      <c r="F6289" s="1" t="s">
        <v>2853</v>
      </c>
      <c r="G6289" s="1" t="s">
        <v>103</v>
      </c>
      <c r="H6289" s="1" t="s">
        <v>437</v>
      </c>
      <c r="I6289" s="1">
        <v>2.5</v>
      </c>
      <c r="J6289" s="1">
        <v>2023</v>
      </c>
      <c r="K6289" s="1">
        <v>304846</v>
      </c>
      <c r="L6289" s="1">
        <v>0</v>
      </c>
      <c r="M6289" s="1">
        <f t="array" ref="M6289">SUMPRODUCT(MAX(ISNUMBER(SEARCH('Class Rules'!$B$6:$B$85,$E6289))*ISNUMBER(SEARCH('Class Rules'!$C$6:$C$85,$F6289))*'Class Rules'!$A$6:$A$85))</f>
        <v>0</v>
      </c>
      <c r="N6289" s="1" t="str">
        <f t="array" ref="N6289">IF($M6289=0,'Class Rules'!$D$3,INDEX('Class Rules'!$D$6:$D$85,MATCH($M6289,'Class Rules'!$A$6:$A$85,0)))</f>
        <v>Passenger LDV</v>
      </c>
      <c r="O6289" s="1" t="str">
        <f t="array" ref="O6289">IF(SUMPRODUCT(MAX(ISNUMBER(SEARCH(Fuel_Rules!$A$6:$A$30,$E6289))*ISNUMBER(SEARCH(Fuel_Rules!$B$6:$B$30,$F6289))*(Fuel_Rules!$A$6:$A$30&lt;&gt;"")))&gt;0,"Plug-in hybrid",IF($G6289="Diesel","Diesel","Gasoline"))</f>
        <v>Gasoline</v>
      </c>
    </row>
    <row r="6290" spans="1:15" ht="15" customHeight="1" x14ac:dyDescent="0.25">
      <c r="A6290" s="1">
        <v>2022</v>
      </c>
      <c r="B6290" s="1" t="s">
        <v>7830</v>
      </c>
      <c r="C6290" s="1" t="s">
        <v>2860</v>
      </c>
      <c r="D6290" s="1" t="s">
        <v>8719</v>
      </c>
      <c r="E6290" s="1" t="s">
        <v>2732</v>
      </c>
      <c r="F6290" s="1" t="s">
        <v>2862</v>
      </c>
      <c r="G6290" s="1" t="s">
        <v>103</v>
      </c>
      <c r="H6290" s="1" t="s">
        <v>437</v>
      </c>
      <c r="I6290" s="1">
        <v>2</v>
      </c>
      <c r="J6290" s="1">
        <v>2023</v>
      </c>
      <c r="K6290" s="1">
        <v>174331</v>
      </c>
      <c r="L6290" s="1">
        <v>0</v>
      </c>
      <c r="M6290" s="1">
        <f t="array" ref="M6290">SUMPRODUCT(MAX(ISNUMBER(SEARCH('Class Rules'!$B$6:$B$85,$E6290))*ISNUMBER(SEARCH('Class Rules'!$C$6:$C$85,$F6290))*'Class Rules'!$A$6:$A$85))</f>
        <v>0</v>
      </c>
      <c r="N6290" s="1" t="str">
        <f t="array" ref="N6290">IF($M6290=0,'Class Rules'!$D$3,INDEX('Class Rules'!$D$6:$D$85,MATCH($M6290,'Class Rules'!$A$6:$A$85,0)))</f>
        <v>Passenger LDV</v>
      </c>
      <c r="O6290" s="1" t="str">
        <f t="array" ref="O6290">IF(SUMPRODUCT(MAX(ISNUMBER(SEARCH(Fuel_Rules!$A$6:$A$30,$E6290))*ISNUMBER(SEARCH(Fuel_Rules!$B$6:$B$30,$F6290))*(Fuel_Rules!$A$6:$A$30&lt;&gt;"")))&gt;0,"Plug-in hybrid",IF($G6290="Diesel","Diesel","Gasoline"))</f>
        <v>Gasoline</v>
      </c>
    </row>
    <row r="6291" spans="1:15" ht="15" customHeight="1" x14ac:dyDescent="0.25">
      <c r="A6291" s="1">
        <v>2022</v>
      </c>
      <c r="B6291" s="1" t="s">
        <v>7830</v>
      </c>
      <c r="C6291" s="1" t="s">
        <v>2860</v>
      </c>
      <c r="D6291" s="1" t="s">
        <v>8720</v>
      </c>
      <c r="E6291" s="1" t="s">
        <v>2732</v>
      </c>
      <c r="F6291" s="1" t="s">
        <v>2862</v>
      </c>
      <c r="G6291" s="1" t="s">
        <v>103</v>
      </c>
      <c r="H6291" s="1" t="s">
        <v>437</v>
      </c>
      <c r="I6291" s="1">
        <v>2</v>
      </c>
      <c r="J6291" s="1">
        <v>2023</v>
      </c>
      <c r="K6291" s="1">
        <v>166521</v>
      </c>
      <c r="L6291" s="1">
        <v>0</v>
      </c>
      <c r="M6291" s="1">
        <f t="array" ref="M6291">SUMPRODUCT(MAX(ISNUMBER(SEARCH('Class Rules'!$B$6:$B$85,$E6291))*ISNUMBER(SEARCH('Class Rules'!$C$6:$C$85,$F6291))*'Class Rules'!$A$6:$A$85))</f>
        <v>0</v>
      </c>
      <c r="N6291" s="1" t="str">
        <f t="array" ref="N6291">IF($M6291=0,'Class Rules'!$D$3,INDEX('Class Rules'!$D$6:$D$85,MATCH($M6291,'Class Rules'!$A$6:$A$85,0)))</f>
        <v>Passenger LDV</v>
      </c>
      <c r="O6291" s="1" t="str">
        <f t="array" ref="O6291">IF(SUMPRODUCT(MAX(ISNUMBER(SEARCH(Fuel_Rules!$A$6:$A$30,$E6291))*ISNUMBER(SEARCH(Fuel_Rules!$B$6:$B$30,$F6291))*(Fuel_Rules!$A$6:$A$30&lt;&gt;"")))&gt;0,"Plug-in hybrid",IF($G6291="Diesel","Diesel","Gasoline"))</f>
        <v>Gasoline</v>
      </c>
    </row>
    <row r="6292" spans="1:15" ht="15" customHeight="1" x14ac:dyDescent="0.25">
      <c r="A6292" s="1">
        <v>2022</v>
      </c>
      <c r="B6292" s="1" t="s">
        <v>7830</v>
      </c>
      <c r="C6292" s="1" t="s">
        <v>2863</v>
      </c>
      <c r="D6292" s="1" t="s">
        <v>8721</v>
      </c>
      <c r="E6292" s="1" t="s">
        <v>2732</v>
      </c>
      <c r="F6292" s="1" t="s">
        <v>2865</v>
      </c>
      <c r="G6292" s="1" t="s">
        <v>103</v>
      </c>
      <c r="H6292" s="1" t="s">
        <v>437</v>
      </c>
      <c r="I6292" s="1">
        <v>1.8</v>
      </c>
      <c r="J6292" s="1">
        <v>2023</v>
      </c>
      <c r="K6292" s="1">
        <v>197160</v>
      </c>
      <c r="L6292" s="1">
        <v>0</v>
      </c>
      <c r="M6292" s="1">
        <f t="array" ref="M6292">SUMPRODUCT(MAX(ISNUMBER(SEARCH('Class Rules'!$B$6:$B$85,$E6292))*ISNUMBER(SEARCH('Class Rules'!$C$6:$C$85,$F6292))*'Class Rules'!$A$6:$A$85))</f>
        <v>0</v>
      </c>
      <c r="N6292" s="1" t="str">
        <f t="array" ref="N6292">IF($M6292=0,'Class Rules'!$D$3,INDEX('Class Rules'!$D$6:$D$85,MATCH($M6292,'Class Rules'!$A$6:$A$85,0)))</f>
        <v>Passenger LDV</v>
      </c>
      <c r="O6292" s="1" t="str">
        <f t="array" ref="O6292">IF(SUMPRODUCT(MAX(ISNUMBER(SEARCH(Fuel_Rules!$A$6:$A$30,$E6292))*ISNUMBER(SEARCH(Fuel_Rules!$B$6:$B$30,$F6292))*(Fuel_Rules!$A$6:$A$30&lt;&gt;"")))&gt;0,"Plug-in hybrid",IF($G6292="Diesel","Diesel","Gasoline"))</f>
        <v>Gasoline</v>
      </c>
    </row>
    <row r="6293" spans="1:15" ht="15" customHeight="1" x14ac:dyDescent="0.25">
      <c r="A6293" s="1">
        <v>2022</v>
      </c>
      <c r="B6293" s="1" t="s">
        <v>7830</v>
      </c>
      <c r="C6293" s="1" t="s">
        <v>2863</v>
      </c>
      <c r="D6293" s="1" t="s">
        <v>8722</v>
      </c>
      <c r="E6293" s="1" t="s">
        <v>2732</v>
      </c>
      <c r="F6293" s="1" t="s">
        <v>2865</v>
      </c>
      <c r="G6293" s="1" t="s">
        <v>103</v>
      </c>
      <c r="H6293" s="1" t="s">
        <v>437</v>
      </c>
      <c r="I6293" s="1">
        <v>1.8</v>
      </c>
      <c r="J6293" s="1">
        <v>2023</v>
      </c>
      <c r="K6293" s="1">
        <v>189652</v>
      </c>
      <c r="L6293" s="1">
        <v>0</v>
      </c>
      <c r="M6293" s="1">
        <f t="array" ref="M6293">SUMPRODUCT(MAX(ISNUMBER(SEARCH('Class Rules'!$B$6:$B$85,$E6293))*ISNUMBER(SEARCH('Class Rules'!$C$6:$C$85,$F6293))*'Class Rules'!$A$6:$A$85))</f>
        <v>0</v>
      </c>
      <c r="N6293" s="1" t="str">
        <f t="array" ref="N6293">IF($M6293=0,'Class Rules'!$D$3,INDEX('Class Rules'!$D$6:$D$85,MATCH($M6293,'Class Rules'!$A$6:$A$85,0)))</f>
        <v>Passenger LDV</v>
      </c>
      <c r="O6293" s="1" t="str">
        <f t="array" ref="O6293">IF(SUMPRODUCT(MAX(ISNUMBER(SEARCH(Fuel_Rules!$A$6:$A$30,$E6293))*ISNUMBER(SEARCH(Fuel_Rules!$B$6:$B$30,$F6293))*(Fuel_Rules!$A$6:$A$30&lt;&gt;"")))&gt;0,"Plug-in hybrid",IF($G6293="Diesel","Diesel","Gasoline"))</f>
        <v>Gasoline</v>
      </c>
    </row>
    <row r="6294" spans="1:15" ht="15" customHeight="1" x14ac:dyDescent="0.25">
      <c r="A6294" s="1">
        <v>2022</v>
      </c>
      <c r="B6294" s="1" t="s">
        <v>7830</v>
      </c>
      <c r="C6294" s="1" t="s">
        <v>2866</v>
      </c>
      <c r="D6294" s="1" t="s">
        <v>8723</v>
      </c>
      <c r="E6294" s="1" t="s">
        <v>2732</v>
      </c>
      <c r="F6294" s="1" t="s">
        <v>2868</v>
      </c>
      <c r="G6294" s="1" t="s">
        <v>103</v>
      </c>
      <c r="H6294" s="1" t="s">
        <v>437</v>
      </c>
      <c r="I6294" s="1">
        <v>2</v>
      </c>
      <c r="J6294" s="1">
        <v>2023</v>
      </c>
      <c r="K6294" s="1">
        <v>160163</v>
      </c>
      <c r="L6294" s="1">
        <v>0</v>
      </c>
      <c r="M6294" s="1">
        <f t="array" ref="M6294">SUMPRODUCT(MAX(ISNUMBER(SEARCH('Class Rules'!$B$6:$B$85,$E6294))*ISNUMBER(SEARCH('Class Rules'!$C$6:$C$85,$F6294))*'Class Rules'!$A$6:$A$85))</f>
        <v>0</v>
      </c>
      <c r="N6294" s="1" t="str">
        <f t="array" ref="N6294">IF($M6294=0,'Class Rules'!$D$3,INDEX('Class Rules'!$D$6:$D$85,MATCH($M6294,'Class Rules'!$A$6:$A$85,0)))</f>
        <v>Passenger LDV</v>
      </c>
      <c r="O6294" s="1" t="str">
        <f t="array" ref="O6294">IF(SUMPRODUCT(MAX(ISNUMBER(SEARCH(Fuel_Rules!$A$6:$A$30,$E6294))*ISNUMBER(SEARCH(Fuel_Rules!$B$6:$B$30,$F6294))*(Fuel_Rules!$A$6:$A$30&lt;&gt;"")))&gt;0,"Plug-in hybrid",IF($G6294="Diesel","Diesel","Gasoline"))</f>
        <v>Gasoline</v>
      </c>
    </row>
    <row r="6295" spans="1:15" ht="15" customHeight="1" x14ac:dyDescent="0.25">
      <c r="A6295" s="1">
        <v>2022</v>
      </c>
      <c r="B6295" s="1" t="s">
        <v>7830</v>
      </c>
      <c r="C6295" s="1" t="s">
        <v>2866</v>
      </c>
      <c r="D6295" s="1" t="s">
        <v>8724</v>
      </c>
      <c r="E6295" s="1" t="s">
        <v>2732</v>
      </c>
      <c r="F6295" s="1" t="s">
        <v>2868</v>
      </c>
      <c r="G6295" s="1" t="s">
        <v>103</v>
      </c>
      <c r="H6295" s="1" t="s">
        <v>437</v>
      </c>
      <c r="I6295" s="1">
        <v>2</v>
      </c>
      <c r="J6295" s="1">
        <v>2023</v>
      </c>
      <c r="K6295" s="1">
        <v>154510</v>
      </c>
      <c r="L6295" s="1">
        <v>0</v>
      </c>
      <c r="M6295" s="1">
        <f t="array" ref="M6295">SUMPRODUCT(MAX(ISNUMBER(SEARCH('Class Rules'!$B$6:$B$85,$E6295))*ISNUMBER(SEARCH('Class Rules'!$C$6:$C$85,$F6295))*'Class Rules'!$A$6:$A$85))</f>
        <v>0</v>
      </c>
      <c r="N6295" s="1" t="str">
        <f t="array" ref="N6295">IF($M6295=0,'Class Rules'!$D$3,INDEX('Class Rules'!$D$6:$D$85,MATCH($M6295,'Class Rules'!$A$6:$A$85,0)))</f>
        <v>Passenger LDV</v>
      </c>
      <c r="O6295" s="1" t="str">
        <f t="array" ref="O6295">IF(SUMPRODUCT(MAX(ISNUMBER(SEARCH(Fuel_Rules!$A$6:$A$30,$E6295))*ISNUMBER(SEARCH(Fuel_Rules!$B$6:$B$30,$F6295))*(Fuel_Rules!$A$6:$A$30&lt;&gt;"")))&gt;0,"Plug-in hybrid",IF($G6295="Diesel","Diesel","Gasoline"))</f>
        <v>Gasoline</v>
      </c>
    </row>
    <row r="6296" spans="1:15" ht="15" customHeight="1" x14ac:dyDescent="0.25">
      <c r="A6296" s="1">
        <v>2022</v>
      </c>
      <c r="B6296" s="1" t="s">
        <v>7830</v>
      </c>
      <c r="C6296" s="1" t="s">
        <v>2869</v>
      </c>
      <c r="D6296" s="1" t="s">
        <v>8725</v>
      </c>
      <c r="E6296" s="1" t="s">
        <v>2732</v>
      </c>
      <c r="F6296" s="1" t="s">
        <v>2871</v>
      </c>
      <c r="G6296" s="1" t="s">
        <v>103</v>
      </c>
      <c r="H6296" s="1" t="s">
        <v>437</v>
      </c>
      <c r="I6296" s="1">
        <v>1.8</v>
      </c>
      <c r="J6296" s="1">
        <v>2023</v>
      </c>
      <c r="K6296" s="1">
        <v>214274</v>
      </c>
      <c r="L6296" s="1">
        <v>0</v>
      </c>
      <c r="M6296" s="1">
        <f t="array" ref="M6296">SUMPRODUCT(MAX(ISNUMBER(SEARCH('Class Rules'!$B$6:$B$85,$E6296))*ISNUMBER(SEARCH('Class Rules'!$C$6:$C$85,$F6296))*'Class Rules'!$A$6:$A$85))</f>
        <v>0</v>
      </c>
      <c r="N6296" s="1" t="str">
        <f t="array" ref="N6296">IF($M6296=0,'Class Rules'!$D$3,INDEX('Class Rules'!$D$6:$D$85,MATCH($M6296,'Class Rules'!$A$6:$A$85,0)))</f>
        <v>Passenger LDV</v>
      </c>
      <c r="O6296" s="1" t="str">
        <f t="array" ref="O6296">IF(SUMPRODUCT(MAX(ISNUMBER(SEARCH(Fuel_Rules!$A$6:$A$30,$E6296))*ISNUMBER(SEARCH(Fuel_Rules!$B$6:$B$30,$F6296))*(Fuel_Rules!$A$6:$A$30&lt;&gt;"")))&gt;0,"Plug-in hybrid",IF($G6296="Diesel","Diesel","Gasoline"))</f>
        <v>Gasoline</v>
      </c>
    </row>
    <row r="6297" spans="1:15" ht="15" customHeight="1" x14ac:dyDescent="0.25">
      <c r="A6297" s="1">
        <v>2022</v>
      </c>
      <c r="B6297" s="1" t="s">
        <v>7830</v>
      </c>
      <c r="C6297" s="1" t="s">
        <v>2872</v>
      </c>
      <c r="D6297" s="1" t="s">
        <v>8726</v>
      </c>
      <c r="E6297" s="1" t="s">
        <v>2732</v>
      </c>
      <c r="F6297" s="1" t="s">
        <v>2874</v>
      </c>
      <c r="G6297" s="1" t="s">
        <v>103</v>
      </c>
      <c r="H6297" s="1" t="s">
        <v>437</v>
      </c>
      <c r="I6297" s="1">
        <v>2</v>
      </c>
      <c r="J6297" s="1">
        <v>2023</v>
      </c>
      <c r="K6297" s="1">
        <v>170389</v>
      </c>
      <c r="L6297" s="1">
        <v>0</v>
      </c>
      <c r="M6297" s="1">
        <f t="array" ref="M6297">SUMPRODUCT(MAX(ISNUMBER(SEARCH('Class Rules'!$B$6:$B$85,$E6297))*ISNUMBER(SEARCH('Class Rules'!$C$6:$C$85,$F6297))*'Class Rules'!$A$6:$A$85))</f>
        <v>0</v>
      </c>
      <c r="N6297" s="1" t="str">
        <f t="array" ref="N6297">IF($M6297=0,'Class Rules'!$D$3,INDEX('Class Rules'!$D$6:$D$85,MATCH($M6297,'Class Rules'!$A$6:$A$85,0)))</f>
        <v>Passenger LDV</v>
      </c>
      <c r="O6297" s="1" t="str">
        <f t="array" ref="O6297">IF(SUMPRODUCT(MAX(ISNUMBER(SEARCH(Fuel_Rules!$A$6:$A$30,$E6297))*ISNUMBER(SEARCH(Fuel_Rules!$B$6:$B$30,$F6297))*(Fuel_Rules!$A$6:$A$30&lt;&gt;"")))&gt;0,"Plug-in hybrid",IF($G6297="Diesel","Diesel","Gasoline"))</f>
        <v>Gasoline</v>
      </c>
    </row>
    <row r="6298" spans="1:15" ht="15" customHeight="1" x14ac:dyDescent="0.25">
      <c r="A6298" s="1">
        <v>2022</v>
      </c>
      <c r="B6298" s="1" t="s">
        <v>7830</v>
      </c>
      <c r="C6298" s="1" t="s">
        <v>2872</v>
      </c>
      <c r="D6298" s="1" t="s">
        <v>8727</v>
      </c>
      <c r="E6298" s="1" t="s">
        <v>2732</v>
      </c>
      <c r="F6298" s="1" t="s">
        <v>2874</v>
      </c>
      <c r="G6298" s="1" t="s">
        <v>103</v>
      </c>
      <c r="H6298" s="1" t="s">
        <v>437</v>
      </c>
      <c r="I6298" s="1">
        <v>2</v>
      </c>
      <c r="J6298" s="1">
        <v>2023</v>
      </c>
      <c r="K6298" s="1">
        <v>164120</v>
      </c>
      <c r="L6298" s="1">
        <v>0</v>
      </c>
      <c r="M6298" s="1">
        <f t="array" ref="M6298">SUMPRODUCT(MAX(ISNUMBER(SEARCH('Class Rules'!$B$6:$B$85,$E6298))*ISNUMBER(SEARCH('Class Rules'!$C$6:$C$85,$F6298))*'Class Rules'!$A$6:$A$85))</f>
        <v>0</v>
      </c>
      <c r="N6298" s="1" t="str">
        <f t="array" ref="N6298">IF($M6298=0,'Class Rules'!$D$3,INDEX('Class Rules'!$D$6:$D$85,MATCH($M6298,'Class Rules'!$A$6:$A$85,0)))</f>
        <v>Passenger LDV</v>
      </c>
      <c r="O6298" s="1" t="str">
        <f t="array" ref="O6298">IF(SUMPRODUCT(MAX(ISNUMBER(SEARCH(Fuel_Rules!$A$6:$A$30,$E6298))*ISNUMBER(SEARCH(Fuel_Rules!$B$6:$B$30,$F6298))*(Fuel_Rules!$A$6:$A$30&lt;&gt;"")))&gt;0,"Plug-in hybrid",IF($G6298="Diesel","Diesel","Gasoline"))</f>
        <v>Gasoline</v>
      </c>
    </row>
    <row r="6299" spans="1:15" ht="15" customHeight="1" x14ac:dyDescent="0.25">
      <c r="A6299" s="1">
        <v>2022</v>
      </c>
      <c r="B6299" s="1" t="s">
        <v>7830</v>
      </c>
      <c r="C6299" s="1" t="s">
        <v>2875</v>
      </c>
      <c r="D6299" s="1" t="s">
        <v>8728</v>
      </c>
      <c r="E6299" s="1" t="s">
        <v>2732</v>
      </c>
      <c r="F6299" s="1" t="s">
        <v>2877</v>
      </c>
      <c r="G6299" s="1" t="s">
        <v>103</v>
      </c>
      <c r="H6299" s="1" t="s">
        <v>437</v>
      </c>
      <c r="I6299" s="1">
        <v>1.8</v>
      </c>
      <c r="J6299" s="1">
        <v>2023</v>
      </c>
      <c r="K6299" s="1">
        <v>204628</v>
      </c>
      <c r="L6299" s="1">
        <v>0</v>
      </c>
      <c r="M6299" s="1">
        <f t="array" ref="M6299">SUMPRODUCT(MAX(ISNUMBER(SEARCH('Class Rules'!$B$6:$B$85,$E6299))*ISNUMBER(SEARCH('Class Rules'!$C$6:$C$85,$F6299))*'Class Rules'!$A$6:$A$85))</f>
        <v>0</v>
      </c>
      <c r="N6299" s="1" t="str">
        <f t="array" ref="N6299">IF($M6299=0,'Class Rules'!$D$3,INDEX('Class Rules'!$D$6:$D$85,MATCH($M6299,'Class Rules'!$A$6:$A$85,0)))</f>
        <v>Passenger LDV</v>
      </c>
      <c r="O6299" s="1" t="str">
        <f t="array" ref="O6299">IF(SUMPRODUCT(MAX(ISNUMBER(SEARCH(Fuel_Rules!$A$6:$A$30,$E6299))*ISNUMBER(SEARCH(Fuel_Rules!$B$6:$B$30,$F6299))*(Fuel_Rules!$A$6:$A$30&lt;&gt;"")))&gt;0,"Plug-in hybrid",IF($G6299="Diesel","Diesel","Gasoline"))</f>
        <v>Gasoline</v>
      </c>
    </row>
    <row r="6300" spans="1:15" ht="15" customHeight="1" x14ac:dyDescent="0.25">
      <c r="A6300" s="1">
        <v>2022</v>
      </c>
      <c r="B6300" s="1" t="s">
        <v>7830</v>
      </c>
      <c r="C6300" s="1" t="s">
        <v>2875</v>
      </c>
      <c r="D6300" s="1" t="s">
        <v>8729</v>
      </c>
      <c r="E6300" s="1" t="s">
        <v>2732</v>
      </c>
      <c r="F6300" s="1" t="s">
        <v>2877</v>
      </c>
      <c r="G6300" s="1" t="s">
        <v>103</v>
      </c>
      <c r="H6300" s="1" t="s">
        <v>437</v>
      </c>
      <c r="I6300" s="1">
        <v>1.8</v>
      </c>
      <c r="J6300" s="1">
        <v>2023</v>
      </c>
      <c r="K6300" s="1">
        <v>194521</v>
      </c>
      <c r="L6300" s="1">
        <v>0</v>
      </c>
      <c r="M6300" s="1">
        <f t="array" ref="M6300">SUMPRODUCT(MAX(ISNUMBER(SEARCH('Class Rules'!$B$6:$B$85,$E6300))*ISNUMBER(SEARCH('Class Rules'!$C$6:$C$85,$F6300))*'Class Rules'!$A$6:$A$85))</f>
        <v>0</v>
      </c>
      <c r="N6300" s="1" t="str">
        <f t="array" ref="N6300">IF($M6300=0,'Class Rules'!$D$3,INDEX('Class Rules'!$D$6:$D$85,MATCH($M6300,'Class Rules'!$A$6:$A$85,0)))</f>
        <v>Passenger LDV</v>
      </c>
      <c r="O6300" s="1" t="str">
        <f t="array" ref="O6300">IF(SUMPRODUCT(MAX(ISNUMBER(SEARCH(Fuel_Rules!$A$6:$A$30,$E6300))*ISNUMBER(SEARCH(Fuel_Rules!$B$6:$B$30,$F6300))*(Fuel_Rules!$A$6:$A$30&lt;&gt;"")))&gt;0,"Plug-in hybrid",IF($G6300="Diesel","Diesel","Gasoline"))</f>
        <v>Gasoline</v>
      </c>
    </row>
    <row r="6301" spans="1:15" ht="15" customHeight="1" x14ac:dyDescent="0.25">
      <c r="A6301" s="1">
        <v>2022</v>
      </c>
      <c r="B6301" s="1" t="s">
        <v>7830</v>
      </c>
      <c r="C6301" s="1" t="s">
        <v>2878</v>
      </c>
      <c r="D6301" s="1" t="s">
        <v>8730</v>
      </c>
      <c r="E6301" s="1" t="s">
        <v>2732</v>
      </c>
      <c r="F6301" s="1" t="s">
        <v>2880</v>
      </c>
      <c r="G6301" s="1" t="s">
        <v>105</v>
      </c>
      <c r="H6301" s="1" t="s">
        <v>437</v>
      </c>
      <c r="I6301" s="1">
        <v>2.8</v>
      </c>
      <c r="J6301" s="1">
        <v>2023</v>
      </c>
      <c r="K6301" s="1">
        <v>422142</v>
      </c>
      <c r="L6301" s="1">
        <v>0</v>
      </c>
      <c r="M6301" s="1">
        <f t="array" ref="M6301">SUMPRODUCT(MAX(ISNUMBER(SEARCH('Class Rules'!$B$6:$B$85,$E6301))*ISNUMBER(SEARCH('Class Rules'!$C$6:$C$85,$F6301))*'Class Rules'!$A$6:$A$85))</f>
        <v>0</v>
      </c>
      <c r="N6301" s="1" t="str">
        <f t="array" ref="N6301">IF($M6301=0,'Class Rules'!$D$3,INDEX('Class Rules'!$D$6:$D$85,MATCH($M6301,'Class Rules'!$A$6:$A$85,0)))</f>
        <v>Passenger LDV</v>
      </c>
      <c r="O6301" s="1" t="str">
        <f t="array" ref="O6301">IF(SUMPRODUCT(MAX(ISNUMBER(SEARCH(Fuel_Rules!$A$6:$A$30,$E6301))*ISNUMBER(SEARCH(Fuel_Rules!$B$6:$B$30,$F6301))*(Fuel_Rules!$A$6:$A$30&lt;&gt;"")))&gt;0,"Plug-in hybrid",IF($G6301="Diesel","Diesel","Gasoline"))</f>
        <v>Diesel</v>
      </c>
    </row>
    <row r="6302" spans="1:15" ht="15" customHeight="1" x14ac:dyDescent="0.25">
      <c r="A6302" s="1">
        <v>2022</v>
      </c>
      <c r="B6302" s="1" t="s">
        <v>7830</v>
      </c>
      <c r="C6302" s="1" t="s">
        <v>2881</v>
      </c>
      <c r="D6302" s="1" t="s">
        <v>8731</v>
      </c>
      <c r="E6302" s="1" t="s">
        <v>2732</v>
      </c>
      <c r="F6302" s="1" t="s">
        <v>2883</v>
      </c>
      <c r="G6302" s="1" t="s">
        <v>105</v>
      </c>
      <c r="H6302" s="1" t="s">
        <v>437</v>
      </c>
      <c r="I6302" s="1">
        <v>2.8</v>
      </c>
      <c r="J6302" s="1">
        <v>2023</v>
      </c>
      <c r="K6302" s="1">
        <v>431189</v>
      </c>
      <c r="L6302" s="1">
        <v>0</v>
      </c>
      <c r="M6302" s="1">
        <f t="array" ref="M6302">SUMPRODUCT(MAX(ISNUMBER(SEARCH('Class Rules'!$B$6:$B$85,$E6302))*ISNUMBER(SEARCH('Class Rules'!$C$6:$C$85,$F6302))*'Class Rules'!$A$6:$A$85))</f>
        <v>0</v>
      </c>
      <c r="N6302" s="1" t="str">
        <f t="array" ref="N6302">IF($M6302=0,'Class Rules'!$D$3,INDEX('Class Rules'!$D$6:$D$85,MATCH($M6302,'Class Rules'!$A$6:$A$85,0)))</f>
        <v>Passenger LDV</v>
      </c>
      <c r="O6302" s="1" t="str">
        <f t="array" ref="O6302">IF(SUMPRODUCT(MAX(ISNUMBER(SEARCH(Fuel_Rules!$A$6:$A$30,$E6302))*ISNUMBER(SEARCH(Fuel_Rules!$B$6:$B$30,$F6302))*(Fuel_Rules!$A$6:$A$30&lt;&gt;"")))&gt;0,"Plug-in hybrid",IF($G6302="Diesel","Diesel","Gasoline"))</f>
        <v>Diesel</v>
      </c>
    </row>
    <row r="6303" spans="1:15" ht="15" customHeight="1" x14ac:dyDescent="0.25">
      <c r="A6303" s="1">
        <v>2022</v>
      </c>
      <c r="B6303" s="1" t="s">
        <v>7830</v>
      </c>
      <c r="C6303" s="1" t="s">
        <v>4065</v>
      </c>
      <c r="D6303" s="1" t="s">
        <v>8732</v>
      </c>
      <c r="E6303" s="1" t="s">
        <v>2732</v>
      </c>
      <c r="F6303" s="1" t="s">
        <v>4067</v>
      </c>
      <c r="G6303" s="1" t="s">
        <v>103</v>
      </c>
      <c r="H6303" s="1" t="s">
        <v>437</v>
      </c>
      <c r="I6303" s="1">
        <v>1.5</v>
      </c>
      <c r="J6303" s="1">
        <v>2023</v>
      </c>
      <c r="K6303" s="1">
        <v>92323</v>
      </c>
      <c r="L6303" s="1">
        <v>0</v>
      </c>
      <c r="M6303" s="1">
        <f t="array" ref="M6303">SUMPRODUCT(MAX(ISNUMBER(SEARCH('Class Rules'!$B$6:$B$85,$E6303))*ISNUMBER(SEARCH('Class Rules'!$C$6:$C$85,$F6303))*'Class Rules'!$A$6:$A$85))</f>
        <v>0</v>
      </c>
      <c r="N6303" s="1" t="str">
        <f t="array" ref="N6303">IF($M6303=0,'Class Rules'!$D$3,INDEX('Class Rules'!$D$6:$D$85,MATCH($M6303,'Class Rules'!$A$6:$A$85,0)))</f>
        <v>Passenger LDV</v>
      </c>
      <c r="O6303" s="1" t="str">
        <f t="array" ref="O6303">IF(SUMPRODUCT(MAX(ISNUMBER(SEARCH(Fuel_Rules!$A$6:$A$30,$E6303))*ISNUMBER(SEARCH(Fuel_Rules!$B$6:$B$30,$F6303))*(Fuel_Rules!$A$6:$A$30&lt;&gt;"")))&gt;0,"Plug-in hybrid",IF($G6303="Diesel","Diesel","Gasoline"))</f>
        <v>Gasoline</v>
      </c>
    </row>
    <row r="6304" spans="1:15" ht="15" customHeight="1" x14ac:dyDescent="0.25">
      <c r="A6304" s="1">
        <v>2022</v>
      </c>
      <c r="B6304" s="1" t="s">
        <v>7830</v>
      </c>
      <c r="C6304" s="1" t="s">
        <v>4065</v>
      </c>
      <c r="D6304" s="1" t="s">
        <v>8733</v>
      </c>
      <c r="E6304" s="1" t="s">
        <v>2732</v>
      </c>
      <c r="F6304" s="1" t="s">
        <v>4067</v>
      </c>
      <c r="G6304" s="1" t="s">
        <v>103</v>
      </c>
      <c r="H6304" s="1" t="s">
        <v>437</v>
      </c>
      <c r="I6304" s="1">
        <v>1.5</v>
      </c>
      <c r="J6304" s="1">
        <v>2023</v>
      </c>
      <c r="K6304" s="1">
        <v>89032</v>
      </c>
      <c r="L6304" s="1">
        <v>0</v>
      </c>
      <c r="M6304" s="1">
        <f t="array" ref="M6304">SUMPRODUCT(MAX(ISNUMBER(SEARCH('Class Rules'!$B$6:$B$85,$E6304))*ISNUMBER(SEARCH('Class Rules'!$C$6:$C$85,$F6304))*'Class Rules'!$A$6:$A$85))</f>
        <v>0</v>
      </c>
      <c r="N6304" s="1" t="str">
        <f t="array" ref="N6304">IF($M6304=0,'Class Rules'!$D$3,INDEX('Class Rules'!$D$6:$D$85,MATCH($M6304,'Class Rules'!$A$6:$A$85,0)))</f>
        <v>Passenger LDV</v>
      </c>
      <c r="O6304" s="1" t="str">
        <f t="array" ref="O6304">IF(SUMPRODUCT(MAX(ISNUMBER(SEARCH(Fuel_Rules!$A$6:$A$30,$E6304))*ISNUMBER(SEARCH(Fuel_Rules!$B$6:$B$30,$F6304))*(Fuel_Rules!$A$6:$A$30&lt;&gt;"")))&gt;0,"Plug-in hybrid",IF($G6304="Diesel","Diesel","Gasoline"))</f>
        <v>Gasoline</v>
      </c>
    </row>
    <row r="6305" spans="1:15" ht="15" customHeight="1" x14ac:dyDescent="0.25">
      <c r="A6305" s="1">
        <v>2022</v>
      </c>
      <c r="B6305" s="1" t="s">
        <v>7830</v>
      </c>
      <c r="C6305" s="1" t="s">
        <v>6843</v>
      </c>
      <c r="D6305" s="1" t="s">
        <v>8734</v>
      </c>
      <c r="E6305" s="1" t="s">
        <v>2732</v>
      </c>
      <c r="F6305" s="1" t="s">
        <v>6845</v>
      </c>
      <c r="G6305" s="1" t="s">
        <v>103</v>
      </c>
      <c r="H6305" s="1" t="s">
        <v>437</v>
      </c>
      <c r="I6305" s="1">
        <v>2</v>
      </c>
      <c r="J6305" s="1">
        <v>2023</v>
      </c>
      <c r="K6305" s="1">
        <v>188249</v>
      </c>
      <c r="L6305" s="1">
        <v>0</v>
      </c>
      <c r="M6305" s="1">
        <f t="array" ref="M6305">SUMPRODUCT(MAX(ISNUMBER(SEARCH('Class Rules'!$B$6:$B$85,$E6305))*ISNUMBER(SEARCH('Class Rules'!$C$6:$C$85,$F6305))*'Class Rules'!$A$6:$A$85))</f>
        <v>0</v>
      </c>
      <c r="N6305" s="1" t="str">
        <f t="array" ref="N6305">IF($M6305=0,'Class Rules'!$D$3,INDEX('Class Rules'!$D$6:$D$85,MATCH($M6305,'Class Rules'!$A$6:$A$85,0)))</f>
        <v>Passenger LDV</v>
      </c>
      <c r="O6305" s="1" t="str">
        <f t="array" ref="O6305">IF(SUMPRODUCT(MAX(ISNUMBER(SEARCH(Fuel_Rules!$A$6:$A$30,$E6305))*ISNUMBER(SEARCH(Fuel_Rules!$B$6:$B$30,$F6305))*(Fuel_Rules!$A$6:$A$30&lt;&gt;"")))&gt;0,"Plug-in hybrid",IF($G6305="Diesel","Diesel","Gasoline"))</f>
        <v>Gasoline</v>
      </c>
    </row>
    <row r="6306" spans="1:15" ht="15" customHeight="1" x14ac:dyDescent="0.25">
      <c r="A6306" s="1">
        <v>2022</v>
      </c>
      <c r="B6306" s="1" t="s">
        <v>7830</v>
      </c>
      <c r="C6306" s="1" t="s">
        <v>6843</v>
      </c>
      <c r="D6306" s="1" t="s">
        <v>8735</v>
      </c>
      <c r="E6306" s="1" t="s">
        <v>2732</v>
      </c>
      <c r="F6306" s="1" t="s">
        <v>6845</v>
      </c>
      <c r="G6306" s="1" t="s">
        <v>103</v>
      </c>
      <c r="H6306" s="1" t="s">
        <v>437</v>
      </c>
      <c r="I6306" s="1">
        <v>2</v>
      </c>
      <c r="J6306" s="1">
        <v>2023</v>
      </c>
      <c r="K6306" s="1">
        <v>181215</v>
      </c>
      <c r="L6306" s="1">
        <v>0</v>
      </c>
      <c r="M6306" s="1">
        <f t="array" ref="M6306">SUMPRODUCT(MAX(ISNUMBER(SEARCH('Class Rules'!$B$6:$B$85,$E6306))*ISNUMBER(SEARCH('Class Rules'!$C$6:$C$85,$F6306))*'Class Rules'!$A$6:$A$85))</f>
        <v>0</v>
      </c>
      <c r="N6306" s="1" t="str">
        <f t="array" ref="N6306">IF($M6306=0,'Class Rules'!$D$3,INDEX('Class Rules'!$D$6:$D$85,MATCH($M6306,'Class Rules'!$A$6:$A$85,0)))</f>
        <v>Passenger LDV</v>
      </c>
      <c r="O6306" s="1" t="str">
        <f t="array" ref="O6306">IF(SUMPRODUCT(MAX(ISNUMBER(SEARCH(Fuel_Rules!$A$6:$A$30,$E6306))*ISNUMBER(SEARCH(Fuel_Rules!$B$6:$B$30,$F6306))*(Fuel_Rules!$A$6:$A$30&lt;&gt;"")))&gt;0,"Plug-in hybrid",IF($G6306="Diesel","Diesel","Gasoline"))</f>
        <v>Gasoline</v>
      </c>
    </row>
    <row r="6307" spans="1:15" ht="15" customHeight="1" x14ac:dyDescent="0.25">
      <c r="A6307" s="1">
        <v>2022</v>
      </c>
      <c r="B6307" s="1" t="s">
        <v>7830</v>
      </c>
      <c r="C6307" s="1" t="s">
        <v>7763</v>
      </c>
      <c r="D6307" s="1" t="s">
        <v>8736</v>
      </c>
      <c r="E6307" s="1" t="s">
        <v>2732</v>
      </c>
      <c r="F6307" s="1" t="s">
        <v>7765</v>
      </c>
      <c r="G6307" s="1" t="s">
        <v>103</v>
      </c>
      <c r="H6307" s="1" t="s">
        <v>437</v>
      </c>
      <c r="I6307" s="1">
        <v>2.5</v>
      </c>
      <c r="J6307" s="1">
        <v>2023</v>
      </c>
      <c r="K6307" s="1">
        <v>333015</v>
      </c>
      <c r="L6307" s="1">
        <v>0</v>
      </c>
      <c r="M6307" s="1">
        <f t="array" ref="M6307">SUMPRODUCT(MAX(ISNUMBER(SEARCH('Class Rules'!$B$6:$B$85,$E6307))*ISNUMBER(SEARCH('Class Rules'!$C$6:$C$85,$F6307))*'Class Rules'!$A$6:$A$85))</f>
        <v>0</v>
      </c>
      <c r="N6307" s="1" t="str">
        <f t="array" ref="N6307">IF($M6307=0,'Class Rules'!$D$3,INDEX('Class Rules'!$D$6:$D$85,MATCH($M6307,'Class Rules'!$A$6:$A$85,0)))</f>
        <v>Passenger LDV</v>
      </c>
      <c r="O6307" s="1" t="str">
        <f t="array" ref="O6307">IF(SUMPRODUCT(MAX(ISNUMBER(SEARCH(Fuel_Rules!$A$6:$A$30,$E6307))*ISNUMBER(SEARCH(Fuel_Rules!$B$6:$B$30,$F6307))*(Fuel_Rules!$A$6:$A$30&lt;&gt;"")))&gt;0,"Plug-in hybrid",IF($G6307="Diesel","Diesel","Gasoline"))</f>
        <v>Gasoline</v>
      </c>
    </row>
    <row r="6308" spans="1:15" ht="15" customHeight="1" x14ac:dyDescent="0.25">
      <c r="A6308" s="1">
        <v>2022</v>
      </c>
      <c r="B6308" s="1" t="s">
        <v>7830</v>
      </c>
      <c r="C6308" s="1" t="s">
        <v>7763</v>
      </c>
      <c r="D6308" s="1" t="s">
        <v>8737</v>
      </c>
      <c r="E6308" s="1" t="s">
        <v>2732</v>
      </c>
      <c r="F6308" s="1" t="s">
        <v>7765</v>
      </c>
      <c r="G6308" s="1" t="s">
        <v>103</v>
      </c>
      <c r="H6308" s="1" t="s">
        <v>437</v>
      </c>
      <c r="I6308" s="1">
        <v>2.5</v>
      </c>
      <c r="J6308" s="1">
        <v>2023</v>
      </c>
      <c r="K6308" s="1">
        <v>311036</v>
      </c>
      <c r="L6308" s="1">
        <v>0</v>
      </c>
      <c r="M6308" s="1">
        <f t="array" ref="M6308">SUMPRODUCT(MAX(ISNUMBER(SEARCH('Class Rules'!$B$6:$B$85,$E6308))*ISNUMBER(SEARCH('Class Rules'!$C$6:$C$85,$F6308))*'Class Rules'!$A$6:$A$85))</f>
        <v>0</v>
      </c>
      <c r="N6308" s="1" t="str">
        <f t="array" ref="N6308">IF($M6308=0,'Class Rules'!$D$3,INDEX('Class Rules'!$D$6:$D$85,MATCH($M6308,'Class Rules'!$A$6:$A$85,0)))</f>
        <v>Passenger LDV</v>
      </c>
      <c r="O6308" s="1" t="str">
        <f t="array" ref="O6308">IF(SUMPRODUCT(MAX(ISNUMBER(SEARCH(Fuel_Rules!$A$6:$A$30,$E6308))*ISNUMBER(SEARCH(Fuel_Rules!$B$6:$B$30,$F6308))*(Fuel_Rules!$A$6:$A$30&lt;&gt;"")))&gt;0,"Plug-in hybrid",IF($G6308="Diesel","Diesel","Gasoline"))</f>
        <v>Gasoline</v>
      </c>
    </row>
    <row r="6309" spans="1:15" ht="15" customHeight="1" x14ac:dyDescent="0.25">
      <c r="A6309" s="1">
        <v>2022</v>
      </c>
      <c r="B6309" s="1" t="s">
        <v>7830</v>
      </c>
      <c r="C6309" s="1" t="s">
        <v>2894</v>
      </c>
      <c r="D6309" s="1" t="s">
        <v>8738</v>
      </c>
      <c r="E6309" s="1" t="s">
        <v>2886</v>
      </c>
      <c r="F6309" s="1" t="s">
        <v>2896</v>
      </c>
      <c r="G6309" s="1" t="s">
        <v>105</v>
      </c>
      <c r="H6309" s="1" t="s">
        <v>437</v>
      </c>
      <c r="I6309" s="1">
        <v>3.2</v>
      </c>
      <c r="J6309" s="1">
        <v>2023</v>
      </c>
      <c r="K6309" s="1">
        <v>222532</v>
      </c>
      <c r="L6309" s="1">
        <v>0</v>
      </c>
      <c r="M6309" s="1">
        <f t="array" ref="M6309">SUMPRODUCT(MAX(ISNUMBER(SEARCH('Class Rules'!$B$6:$B$85,$E6309))*ISNUMBER(SEARCH('Class Rules'!$C$6:$C$85,$F6309))*'Class Rules'!$A$6:$A$85))</f>
        <v>0</v>
      </c>
      <c r="N6309" s="1" t="str">
        <f t="array" ref="N6309">IF($M6309=0,'Class Rules'!$D$3,INDEX('Class Rules'!$D$6:$D$85,MATCH($M6309,'Class Rules'!$A$6:$A$85,0)))</f>
        <v>Passenger LDV</v>
      </c>
      <c r="O6309" s="1" t="str">
        <f t="array" ref="O6309">IF(SUMPRODUCT(MAX(ISNUMBER(SEARCH(Fuel_Rules!$A$6:$A$30,$E6309))*ISNUMBER(SEARCH(Fuel_Rules!$B$6:$B$30,$F6309))*(Fuel_Rules!$A$6:$A$30&lt;&gt;"")))&gt;0,"Plug-in hybrid",IF($G6309="Diesel","Diesel","Gasoline"))</f>
        <v>Diesel</v>
      </c>
    </row>
    <row r="6310" spans="1:15" ht="15" customHeight="1" x14ac:dyDescent="0.25">
      <c r="A6310" s="1">
        <v>2022</v>
      </c>
      <c r="B6310" s="1" t="s">
        <v>7830</v>
      </c>
      <c r="C6310" s="1" t="s">
        <v>2897</v>
      </c>
      <c r="D6310" s="1" t="s">
        <v>8739</v>
      </c>
      <c r="E6310" s="1" t="s">
        <v>2886</v>
      </c>
      <c r="F6310" s="1" t="s">
        <v>2899</v>
      </c>
      <c r="G6310" s="1" t="s">
        <v>105</v>
      </c>
      <c r="H6310" s="1" t="s">
        <v>437</v>
      </c>
      <c r="I6310" s="1">
        <v>3.2</v>
      </c>
      <c r="J6310" s="1">
        <v>2023</v>
      </c>
      <c r="K6310" s="1">
        <v>237212</v>
      </c>
      <c r="L6310" s="1">
        <v>0</v>
      </c>
      <c r="M6310" s="1">
        <f t="array" ref="M6310">SUMPRODUCT(MAX(ISNUMBER(SEARCH('Class Rules'!$B$6:$B$85,$E6310))*ISNUMBER(SEARCH('Class Rules'!$C$6:$C$85,$F6310))*'Class Rules'!$A$6:$A$85))</f>
        <v>0</v>
      </c>
      <c r="N6310" s="1" t="str">
        <f t="array" ref="N6310">IF($M6310=0,'Class Rules'!$D$3,INDEX('Class Rules'!$D$6:$D$85,MATCH($M6310,'Class Rules'!$A$6:$A$85,0)))</f>
        <v>Passenger LDV</v>
      </c>
      <c r="O6310" s="1" t="str">
        <f t="array" ref="O6310">IF(SUMPRODUCT(MAX(ISNUMBER(SEARCH(Fuel_Rules!$A$6:$A$30,$E6310))*ISNUMBER(SEARCH(Fuel_Rules!$B$6:$B$30,$F6310))*(Fuel_Rules!$A$6:$A$30&lt;&gt;"")))&gt;0,"Plug-in hybrid",IF($G6310="Diesel","Diesel","Gasoline"))</f>
        <v>Diesel</v>
      </c>
    </row>
    <row r="6311" spans="1:15" ht="15" customHeight="1" x14ac:dyDescent="0.25">
      <c r="A6311" s="1">
        <v>2022</v>
      </c>
      <c r="B6311" s="1" t="s">
        <v>7830</v>
      </c>
      <c r="C6311" s="1" t="s">
        <v>2900</v>
      </c>
      <c r="D6311" s="1" t="s">
        <v>8740</v>
      </c>
      <c r="E6311" s="1" t="s">
        <v>2886</v>
      </c>
      <c r="F6311" s="1" t="s">
        <v>2902</v>
      </c>
      <c r="G6311" s="1" t="s">
        <v>105</v>
      </c>
      <c r="H6311" s="1" t="s">
        <v>298</v>
      </c>
      <c r="I6311" s="1">
        <v>3.2</v>
      </c>
      <c r="J6311" s="1">
        <v>2023</v>
      </c>
      <c r="K6311" s="1">
        <v>228896</v>
      </c>
      <c r="L6311" s="1">
        <v>0</v>
      </c>
      <c r="M6311" s="1">
        <f t="array" ref="M6311">SUMPRODUCT(MAX(ISNUMBER(SEARCH('Class Rules'!$B$6:$B$85,$E6311))*ISNUMBER(SEARCH('Class Rules'!$C$6:$C$85,$F6311))*'Class Rules'!$A$6:$A$85))</f>
        <v>0</v>
      </c>
      <c r="N6311" s="1" t="str">
        <f t="array" ref="N6311">IF($M6311=0,'Class Rules'!$D$3,INDEX('Class Rules'!$D$6:$D$85,MATCH($M6311,'Class Rules'!$A$6:$A$85,0)))</f>
        <v>Passenger LDV</v>
      </c>
      <c r="O6311" s="1" t="str">
        <f t="array" ref="O6311">IF(SUMPRODUCT(MAX(ISNUMBER(SEARCH(Fuel_Rules!$A$6:$A$30,$E6311))*ISNUMBER(SEARCH(Fuel_Rules!$B$6:$B$30,$F6311))*(Fuel_Rules!$A$6:$A$30&lt;&gt;"")))&gt;0,"Plug-in hybrid",IF($G6311="Diesel","Diesel","Gasoline"))</f>
        <v>Diesel</v>
      </c>
    </row>
    <row r="6312" spans="1:15" ht="15" customHeight="1" x14ac:dyDescent="0.25">
      <c r="A6312" s="1">
        <v>2022</v>
      </c>
      <c r="B6312" s="1" t="s">
        <v>7830</v>
      </c>
      <c r="C6312" s="1" t="s">
        <v>2903</v>
      </c>
      <c r="D6312" s="1" t="s">
        <v>8741</v>
      </c>
      <c r="E6312" s="1" t="s">
        <v>2886</v>
      </c>
      <c r="F6312" s="1" t="s">
        <v>2905</v>
      </c>
      <c r="G6312" s="1" t="s">
        <v>105</v>
      </c>
      <c r="H6312" s="1" t="s">
        <v>298</v>
      </c>
      <c r="I6312" s="1">
        <v>3.2</v>
      </c>
      <c r="J6312" s="1">
        <v>2023</v>
      </c>
      <c r="K6312" s="1">
        <v>208930</v>
      </c>
      <c r="L6312" s="1">
        <v>0</v>
      </c>
      <c r="M6312" s="1">
        <f t="array" ref="M6312">SUMPRODUCT(MAX(ISNUMBER(SEARCH('Class Rules'!$B$6:$B$85,$E6312))*ISNUMBER(SEARCH('Class Rules'!$C$6:$C$85,$F6312))*'Class Rules'!$A$6:$A$85))</f>
        <v>0</v>
      </c>
      <c r="N6312" s="1" t="str">
        <f t="array" ref="N6312">IF($M6312=0,'Class Rules'!$D$3,INDEX('Class Rules'!$D$6:$D$85,MATCH($M6312,'Class Rules'!$A$6:$A$85,0)))</f>
        <v>Passenger LDV</v>
      </c>
      <c r="O6312" s="1" t="str">
        <f t="array" ref="O6312">IF(SUMPRODUCT(MAX(ISNUMBER(SEARCH(Fuel_Rules!$A$6:$A$30,$E6312))*ISNUMBER(SEARCH(Fuel_Rules!$B$6:$B$30,$F6312))*(Fuel_Rules!$A$6:$A$30&lt;&gt;"")))&gt;0,"Plug-in hybrid",IF($G6312="Diesel","Diesel","Gasoline"))</f>
        <v>Diesel</v>
      </c>
    </row>
    <row r="6313" spans="1:15" ht="15" customHeight="1" x14ac:dyDescent="0.25">
      <c r="A6313" s="1">
        <v>2022</v>
      </c>
      <c r="B6313" s="1" t="s">
        <v>7830</v>
      </c>
      <c r="C6313" s="1" t="s">
        <v>2910</v>
      </c>
      <c r="D6313" s="1" t="s">
        <v>8742</v>
      </c>
      <c r="E6313" s="1" t="s">
        <v>2908</v>
      </c>
      <c r="F6313" s="1" t="s">
        <v>2912</v>
      </c>
      <c r="G6313" s="1" t="s">
        <v>105</v>
      </c>
      <c r="H6313" s="1" t="s">
        <v>437</v>
      </c>
      <c r="I6313" s="1">
        <v>2</v>
      </c>
      <c r="J6313" s="1">
        <v>2023</v>
      </c>
      <c r="K6313" s="1">
        <v>308951</v>
      </c>
      <c r="L6313" s="1">
        <v>0</v>
      </c>
      <c r="M6313" s="1">
        <f t="array" ref="M6313">SUMPRODUCT(MAX(ISNUMBER(SEARCH('Class Rules'!$B$6:$B$85,$E6313))*ISNUMBER(SEARCH('Class Rules'!$C$6:$C$85,$F6313))*'Class Rules'!$A$6:$A$85))</f>
        <v>19</v>
      </c>
      <c r="N6313" s="1" t="str">
        <f t="array" ref="N6313">IF($M6313=0,'Class Rules'!$D$3,INDEX('Class Rules'!$D$6:$D$85,MATCH($M6313,'Class Rules'!$A$6:$A$85,0)))</f>
        <v>Freight LDV</v>
      </c>
      <c r="O6313" s="1" t="str">
        <f t="array" ref="O6313">IF(SUMPRODUCT(MAX(ISNUMBER(SEARCH(Fuel_Rules!$A$6:$A$30,$E6313))*ISNUMBER(SEARCH(Fuel_Rules!$B$6:$B$30,$F6313))*(Fuel_Rules!$A$6:$A$30&lt;&gt;"")))&gt;0,"Plug-in hybrid",IF($G6313="Diesel","Diesel","Gasoline"))</f>
        <v>Diesel</v>
      </c>
    </row>
    <row r="6314" spans="1:15" ht="15" customHeight="1" x14ac:dyDescent="0.25">
      <c r="A6314" s="1">
        <v>2022</v>
      </c>
      <c r="B6314" s="1" t="s">
        <v>7830</v>
      </c>
      <c r="C6314" s="1" t="s">
        <v>2913</v>
      </c>
      <c r="D6314" s="1" t="s">
        <v>8743</v>
      </c>
      <c r="E6314" s="1" t="s">
        <v>2908</v>
      </c>
      <c r="F6314" s="1" t="s">
        <v>2915</v>
      </c>
      <c r="G6314" s="1" t="s">
        <v>103</v>
      </c>
      <c r="H6314" s="1" t="s">
        <v>298</v>
      </c>
      <c r="I6314" s="1">
        <v>1.6</v>
      </c>
      <c r="J6314" s="1">
        <v>2023</v>
      </c>
      <c r="K6314" s="1">
        <v>96970</v>
      </c>
      <c r="L6314" s="1">
        <v>0</v>
      </c>
      <c r="M6314" s="1">
        <f t="array" ref="M6314">SUMPRODUCT(MAX(ISNUMBER(SEARCH('Class Rules'!$B$6:$B$85,$E6314))*ISNUMBER(SEARCH('Class Rules'!$C$6:$C$85,$F6314))*'Class Rules'!$A$6:$A$85))</f>
        <v>18</v>
      </c>
      <c r="N6314" s="1" t="str">
        <f t="array" ref="N6314">IF($M6314=0,'Class Rules'!$D$3,INDEX('Class Rules'!$D$6:$D$85,MATCH($M6314,'Class Rules'!$A$6:$A$85,0)))</f>
        <v>Freight LDV</v>
      </c>
      <c r="O6314" s="1" t="str">
        <f t="array" ref="O6314">IF(SUMPRODUCT(MAX(ISNUMBER(SEARCH(Fuel_Rules!$A$6:$A$30,$E6314))*ISNUMBER(SEARCH(Fuel_Rules!$B$6:$B$30,$F6314))*(Fuel_Rules!$A$6:$A$30&lt;&gt;"")))&gt;0,"Plug-in hybrid",IF($G6314="Diesel","Diesel","Gasoline"))</f>
        <v>Gasoline</v>
      </c>
    </row>
    <row r="6315" spans="1:15" ht="15" customHeight="1" x14ac:dyDescent="0.25">
      <c r="A6315" s="1">
        <v>2022</v>
      </c>
      <c r="B6315" s="1" t="s">
        <v>7830</v>
      </c>
      <c r="C6315" s="1" t="s">
        <v>2916</v>
      </c>
      <c r="D6315" s="1" t="s">
        <v>8744</v>
      </c>
      <c r="E6315" s="1" t="s">
        <v>2908</v>
      </c>
      <c r="F6315" s="1" t="s">
        <v>2918</v>
      </c>
      <c r="G6315" s="1" t="s">
        <v>103</v>
      </c>
      <c r="H6315" s="1" t="s">
        <v>298</v>
      </c>
      <c r="I6315" s="1">
        <v>1.6</v>
      </c>
      <c r="J6315" s="1">
        <v>2023</v>
      </c>
      <c r="K6315" s="1">
        <v>121634</v>
      </c>
      <c r="L6315" s="1">
        <v>0</v>
      </c>
      <c r="M6315" s="1">
        <f t="array" ref="M6315">SUMPRODUCT(MAX(ISNUMBER(SEARCH('Class Rules'!$B$6:$B$85,$E6315))*ISNUMBER(SEARCH('Class Rules'!$C$6:$C$85,$F6315))*'Class Rules'!$A$6:$A$85))</f>
        <v>18</v>
      </c>
      <c r="N6315" s="1" t="str">
        <f t="array" ref="N6315">IF($M6315=0,'Class Rules'!$D$3,INDEX('Class Rules'!$D$6:$D$85,MATCH($M6315,'Class Rules'!$A$6:$A$85,0)))</f>
        <v>Freight LDV</v>
      </c>
      <c r="O6315" s="1" t="str">
        <f t="array" ref="O6315">IF(SUMPRODUCT(MAX(ISNUMBER(SEARCH(Fuel_Rules!$A$6:$A$30,$E6315))*ISNUMBER(SEARCH(Fuel_Rules!$B$6:$B$30,$F6315))*(Fuel_Rules!$A$6:$A$30&lt;&gt;"")))&gt;0,"Plug-in hybrid",IF($G6315="Diesel","Diesel","Gasoline"))</f>
        <v>Gasoline</v>
      </c>
    </row>
    <row r="6316" spans="1:15" ht="15" customHeight="1" x14ac:dyDescent="0.25">
      <c r="A6316" s="1">
        <v>2022</v>
      </c>
      <c r="B6316" s="1" t="s">
        <v>7830</v>
      </c>
      <c r="C6316" s="1" t="s">
        <v>2919</v>
      </c>
      <c r="D6316" s="1" t="s">
        <v>8745</v>
      </c>
      <c r="E6316" s="1" t="s">
        <v>2908</v>
      </c>
      <c r="F6316" s="1" t="s">
        <v>2921</v>
      </c>
      <c r="G6316" s="1" t="s">
        <v>103</v>
      </c>
      <c r="H6316" s="1" t="s">
        <v>298</v>
      </c>
      <c r="I6316" s="1">
        <v>1.6</v>
      </c>
      <c r="J6316" s="1">
        <v>2023</v>
      </c>
      <c r="K6316" s="1">
        <v>87543</v>
      </c>
      <c r="L6316" s="1">
        <v>0</v>
      </c>
      <c r="M6316" s="1">
        <f t="array" ref="M6316">SUMPRODUCT(MAX(ISNUMBER(SEARCH('Class Rules'!$B$6:$B$85,$E6316))*ISNUMBER(SEARCH('Class Rules'!$C$6:$C$85,$F6316))*'Class Rules'!$A$6:$A$85))</f>
        <v>18</v>
      </c>
      <c r="N6316" s="1" t="str">
        <f t="array" ref="N6316">IF($M6316=0,'Class Rules'!$D$3,INDEX('Class Rules'!$D$6:$D$85,MATCH($M6316,'Class Rules'!$A$6:$A$85,0)))</f>
        <v>Freight LDV</v>
      </c>
      <c r="O6316" s="1" t="str">
        <f t="array" ref="O6316">IF(SUMPRODUCT(MAX(ISNUMBER(SEARCH(Fuel_Rules!$A$6:$A$30,$E6316))*ISNUMBER(SEARCH(Fuel_Rules!$B$6:$B$30,$F6316))*(Fuel_Rules!$A$6:$A$30&lt;&gt;"")))&gt;0,"Plug-in hybrid",IF($G6316="Diesel","Diesel","Gasoline"))</f>
        <v>Gasoline</v>
      </c>
    </row>
    <row r="6317" spans="1:15" ht="15" customHeight="1" x14ac:dyDescent="0.25">
      <c r="A6317" s="1">
        <v>2022</v>
      </c>
      <c r="B6317" s="1" t="s">
        <v>7830</v>
      </c>
      <c r="C6317" s="1" t="s">
        <v>2919</v>
      </c>
      <c r="D6317" s="1" t="s">
        <v>8746</v>
      </c>
      <c r="E6317" s="1" t="s">
        <v>2908</v>
      </c>
      <c r="F6317" s="1" t="s">
        <v>2921</v>
      </c>
      <c r="G6317" s="1" t="s">
        <v>103</v>
      </c>
      <c r="H6317" s="1" t="s">
        <v>298</v>
      </c>
      <c r="I6317" s="1">
        <v>1.6</v>
      </c>
      <c r="J6317" s="1">
        <v>2023</v>
      </c>
      <c r="K6317" s="1">
        <v>84442</v>
      </c>
      <c r="L6317" s="1">
        <v>0</v>
      </c>
      <c r="M6317" s="1">
        <f t="array" ref="M6317">SUMPRODUCT(MAX(ISNUMBER(SEARCH('Class Rules'!$B$6:$B$85,$E6317))*ISNUMBER(SEARCH('Class Rules'!$C$6:$C$85,$F6317))*'Class Rules'!$A$6:$A$85))</f>
        <v>18</v>
      </c>
      <c r="N6317" s="1" t="str">
        <f t="array" ref="N6317">IF($M6317=0,'Class Rules'!$D$3,INDEX('Class Rules'!$D$6:$D$85,MATCH($M6317,'Class Rules'!$A$6:$A$85,0)))</f>
        <v>Freight LDV</v>
      </c>
      <c r="O6317" s="1" t="str">
        <f t="array" ref="O6317">IF(SUMPRODUCT(MAX(ISNUMBER(SEARCH(Fuel_Rules!$A$6:$A$30,$E6317))*ISNUMBER(SEARCH(Fuel_Rules!$B$6:$B$30,$F6317))*(Fuel_Rules!$A$6:$A$30&lt;&gt;"")))&gt;0,"Plug-in hybrid",IF($G6317="Diesel","Diesel","Gasoline"))</f>
        <v>Gasoline</v>
      </c>
    </row>
    <row r="6318" spans="1:15" ht="15" customHeight="1" x14ac:dyDescent="0.25">
      <c r="A6318" s="1">
        <v>2022</v>
      </c>
      <c r="B6318" s="1" t="s">
        <v>7830</v>
      </c>
      <c r="C6318" s="1" t="s">
        <v>2922</v>
      </c>
      <c r="D6318" s="1" t="s">
        <v>8747</v>
      </c>
      <c r="E6318" s="1" t="s">
        <v>2908</v>
      </c>
      <c r="F6318" s="1" t="s">
        <v>2924</v>
      </c>
      <c r="G6318" s="1" t="s">
        <v>103</v>
      </c>
      <c r="H6318" s="1" t="s">
        <v>298</v>
      </c>
      <c r="I6318" s="1">
        <v>1.6</v>
      </c>
      <c r="J6318" s="1">
        <v>2023</v>
      </c>
      <c r="K6318" s="1">
        <v>104767</v>
      </c>
      <c r="L6318" s="1">
        <v>0</v>
      </c>
      <c r="M6318" s="1">
        <f t="array" ref="M6318">SUMPRODUCT(MAX(ISNUMBER(SEARCH('Class Rules'!$B$6:$B$85,$E6318))*ISNUMBER(SEARCH('Class Rules'!$C$6:$C$85,$F6318))*'Class Rules'!$A$6:$A$85))</f>
        <v>18</v>
      </c>
      <c r="N6318" s="1" t="str">
        <f t="array" ref="N6318">IF($M6318=0,'Class Rules'!$D$3,INDEX('Class Rules'!$D$6:$D$85,MATCH($M6318,'Class Rules'!$A$6:$A$85,0)))</f>
        <v>Freight LDV</v>
      </c>
      <c r="O6318" s="1" t="str">
        <f t="array" ref="O6318">IF(SUMPRODUCT(MAX(ISNUMBER(SEARCH(Fuel_Rules!$A$6:$A$30,$E6318))*ISNUMBER(SEARCH(Fuel_Rules!$B$6:$B$30,$F6318))*(Fuel_Rules!$A$6:$A$30&lt;&gt;"")))&gt;0,"Plug-in hybrid",IF($G6318="Diesel","Diesel","Gasoline"))</f>
        <v>Gasoline</v>
      </c>
    </row>
    <row r="6319" spans="1:15" ht="15" customHeight="1" x14ac:dyDescent="0.25">
      <c r="A6319" s="1">
        <v>2022</v>
      </c>
      <c r="B6319" s="1" t="s">
        <v>7830</v>
      </c>
      <c r="C6319" s="1" t="s">
        <v>2922</v>
      </c>
      <c r="D6319" s="1" t="s">
        <v>8748</v>
      </c>
      <c r="E6319" s="1" t="s">
        <v>2908</v>
      </c>
      <c r="F6319" s="1" t="s">
        <v>2924</v>
      </c>
      <c r="G6319" s="1" t="s">
        <v>103</v>
      </c>
      <c r="H6319" s="1" t="s">
        <v>298</v>
      </c>
      <c r="I6319" s="1">
        <v>1.6</v>
      </c>
      <c r="J6319" s="1">
        <v>2023</v>
      </c>
      <c r="K6319" s="1">
        <v>100366</v>
      </c>
      <c r="L6319" s="1">
        <v>0</v>
      </c>
      <c r="M6319" s="1">
        <f t="array" ref="M6319">SUMPRODUCT(MAX(ISNUMBER(SEARCH('Class Rules'!$B$6:$B$85,$E6319))*ISNUMBER(SEARCH('Class Rules'!$C$6:$C$85,$F6319))*'Class Rules'!$A$6:$A$85))</f>
        <v>18</v>
      </c>
      <c r="N6319" s="1" t="str">
        <f t="array" ref="N6319">IF($M6319=0,'Class Rules'!$D$3,INDEX('Class Rules'!$D$6:$D$85,MATCH($M6319,'Class Rules'!$A$6:$A$85,0)))</f>
        <v>Freight LDV</v>
      </c>
      <c r="O6319" s="1" t="str">
        <f t="array" ref="O6319">IF(SUMPRODUCT(MAX(ISNUMBER(SEARCH(Fuel_Rules!$A$6:$A$30,$E6319))*ISNUMBER(SEARCH(Fuel_Rules!$B$6:$B$30,$F6319))*(Fuel_Rules!$A$6:$A$30&lt;&gt;"")))&gt;0,"Plug-in hybrid",IF($G6319="Diesel","Diesel","Gasoline"))</f>
        <v>Gasoline</v>
      </c>
    </row>
    <row r="6320" spans="1:15" ht="15" customHeight="1" x14ac:dyDescent="0.25">
      <c r="A6320" s="1">
        <v>2022</v>
      </c>
      <c r="B6320" s="1" t="s">
        <v>7830</v>
      </c>
      <c r="C6320" s="1" t="s">
        <v>2925</v>
      </c>
      <c r="D6320" s="1" t="s">
        <v>8749</v>
      </c>
      <c r="E6320" s="1" t="s">
        <v>2908</v>
      </c>
      <c r="F6320" s="1" t="s">
        <v>2927</v>
      </c>
      <c r="G6320" s="1" t="s">
        <v>103</v>
      </c>
      <c r="H6320" s="1" t="s">
        <v>437</v>
      </c>
      <c r="I6320" s="1">
        <v>1</v>
      </c>
      <c r="J6320" s="1">
        <v>2023</v>
      </c>
      <c r="K6320" s="1">
        <v>117327</v>
      </c>
      <c r="L6320" s="1">
        <v>0</v>
      </c>
      <c r="M6320" s="1">
        <f t="array" ref="M6320">SUMPRODUCT(MAX(ISNUMBER(SEARCH('Class Rules'!$B$6:$B$85,$E6320))*ISNUMBER(SEARCH('Class Rules'!$C$6:$C$85,$F6320))*'Class Rules'!$A$6:$A$85))</f>
        <v>0</v>
      </c>
      <c r="N6320" s="1" t="str">
        <f t="array" ref="N6320">IF($M6320=0,'Class Rules'!$D$3,INDEX('Class Rules'!$D$6:$D$85,MATCH($M6320,'Class Rules'!$A$6:$A$85,0)))</f>
        <v>Passenger LDV</v>
      </c>
      <c r="O6320" s="1" t="str">
        <f t="array" ref="O6320">IF(SUMPRODUCT(MAX(ISNUMBER(SEARCH(Fuel_Rules!$A$6:$A$30,$E6320))*ISNUMBER(SEARCH(Fuel_Rules!$B$6:$B$30,$F6320))*(Fuel_Rules!$A$6:$A$30&lt;&gt;"")))&gt;0,"Plug-in hybrid",IF($G6320="Diesel","Diesel","Gasoline"))</f>
        <v>Gasoline</v>
      </c>
    </row>
    <row r="6321" spans="1:15" ht="15" customHeight="1" x14ac:dyDescent="0.25">
      <c r="A6321" s="1">
        <v>2022</v>
      </c>
      <c r="B6321" s="1" t="s">
        <v>7830</v>
      </c>
      <c r="C6321" s="1" t="s">
        <v>2928</v>
      </c>
      <c r="D6321" s="1" t="s">
        <v>8750</v>
      </c>
      <c r="E6321" s="1" t="s">
        <v>2908</v>
      </c>
      <c r="F6321" s="1" t="s">
        <v>2930</v>
      </c>
      <c r="G6321" s="1" t="s">
        <v>103</v>
      </c>
      <c r="H6321" s="1" t="s">
        <v>437</v>
      </c>
      <c r="I6321" s="1">
        <v>1</v>
      </c>
      <c r="J6321" s="1">
        <v>2023</v>
      </c>
      <c r="K6321" s="1">
        <v>108598</v>
      </c>
      <c r="L6321" s="1">
        <v>0</v>
      </c>
      <c r="M6321" s="1">
        <f t="array" ref="M6321">SUMPRODUCT(MAX(ISNUMBER(SEARCH('Class Rules'!$B$6:$B$85,$E6321))*ISNUMBER(SEARCH('Class Rules'!$C$6:$C$85,$F6321))*'Class Rules'!$A$6:$A$85))</f>
        <v>0</v>
      </c>
      <c r="N6321" s="1" t="str">
        <f t="array" ref="N6321">IF($M6321=0,'Class Rules'!$D$3,INDEX('Class Rules'!$D$6:$D$85,MATCH($M6321,'Class Rules'!$A$6:$A$85,0)))</f>
        <v>Passenger LDV</v>
      </c>
      <c r="O6321" s="1" t="str">
        <f t="array" ref="O6321">IF(SUMPRODUCT(MAX(ISNUMBER(SEARCH(Fuel_Rules!$A$6:$A$30,$E6321))*ISNUMBER(SEARCH(Fuel_Rules!$B$6:$B$30,$F6321))*(Fuel_Rules!$A$6:$A$30&lt;&gt;"")))&gt;0,"Plug-in hybrid",IF($G6321="Diesel","Diesel","Gasoline"))</f>
        <v>Gasoline</v>
      </c>
    </row>
    <row r="6322" spans="1:15" ht="15" customHeight="1" x14ac:dyDescent="0.25">
      <c r="A6322" s="1">
        <v>2022</v>
      </c>
      <c r="B6322" s="1" t="s">
        <v>7830</v>
      </c>
      <c r="C6322" s="1" t="s">
        <v>2931</v>
      </c>
      <c r="D6322" s="1" t="s">
        <v>8751</v>
      </c>
      <c r="E6322" s="1" t="s">
        <v>2908</v>
      </c>
      <c r="F6322" s="1" t="s">
        <v>2933</v>
      </c>
      <c r="G6322" s="1" t="s">
        <v>103</v>
      </c>
      <c r="H6322" s="1" t="s">
        <v>298</v>
      </c>
      <c r="I6322" s="1">
        <v>1.6</v>
      </c>
      <c r="J6322" s="1">
        <v>2023</v>
      </c>
      <c r="K6322" s="1">
        <v>90031</v>
      </c>
      <c r="L6322" s="1">
        <v>0</v>
      </c>
      <c r="M6322" s="1">
        <f t="array" ref="M6322">SUMPRODUCT(MAX(ISNUMBER(SEARCH('Class Rules'!$B$6:$B$85,$E6322))*ISNUMBER(SEARCH('Class Rules'!$C$6:$C$85,$F6322))*'Class Rules'!$A$6:$A$85))</f>
        <v>0</v>
      </c>
      <c r="N6322" s="1" t="str">
        <f t="array" ref="N6322">IF($M6322=0,'Class Rules'!$D$3,INDEX('Class Rules'!$D$6:$D$85,MATCH($M6322,'Class Rules'!$A$6:$A$85,0)))</f>
        <v>Passenger LDV</v>
      </c>
      <c r="O6322" s="1" t="str">
        <f t="array" ref="O6322">IF(SUMPRODUCT(MAX(ISNUMBER(SEARCH(Fuel_Rules!$A$6:$A$30,$E6322))*ISNUMBER(SEARCH(Fuel_Rules!$B$6:$B$30,$F6322))*(Fuel_Rules!$A$6:$A$30&lt;&gt;"")))&gt;0,"Plug-in hybrid",IF($G6322="Diesel","Diesel","Gasoline"))</f>
        <v>Gasoline</v>
      </c>
    </row>
    <row r="6323" spans="1:15" ht="15" customHeight="1" x14ac:dyDescent="0.25">
      <c r="A6323" s="1">
        <v>2022</v>
      </c>
      <c r="B6323" s="1" t="s">
        <v>7830</v>
      </c>
      <c r="C6323" s="1" t="s">
        <v>2934</v>
      </c>
      <c r="D6323" s="1" t="s">
        <v>8752</v>
      </c>
      <c r="E6323" s="1" t="s">
        <v>2908</v>
      </c>
      <c r="F6323" s="1" t="s">
        <v>2936</v>
      </c>
      <c r="G6323" s="1" t="s">
        <v>103</v>
      </c>
      <c r="H6323" s="1" t="s">
        <v>298</v>
      </c>
      <c r="I6323" s="1">
        <v>1</v>
      </c>
      <c r="J6323" s="1">
        <v>2023</v>
      </c>
      <c r="K6323" s="1">
        <v>81566</v>
      </c>
      <c r="L6323" s="1">
        <v>0</v>
      </c>
      <c r="M6323" s="1">
        <f t="array" ref="M6323">SUMPRODUCT(MAX(ISNUMBER(SEARCH('Class Rules'!$B$6:$B$85,$E6323))*ISNUMBER(SEARCH('Class Rules'!$C$6:$C$85,$F6323))*'Class Rules'!$A$6:$A$85))</f>
        <v>0</v>
      </c>
      <c r="N6323" s="1" t="str">
        <f t="array" ref="N6323">IF($M6323=0,'Class Rules'!$D$3,INDEX('Class Rules'!$D$6:$D$85,MATCH($M6323,'Class Rules'!$A$6:$A$85,0)))</f>
        <v>Passenger LDV</v>
      </c>
      <c r="O6323" s="1" t="str">
        <f t="array" ref="O6323">IF(SUMPRODUCT(MAX(ISNUMBER(SEARCH(Fuel_Rules!$A$6:$A$30,$E6323))*ISNUMBER(SEARCH(Fuel_Rules!$B$6:$B$30,$F6323))*(Fuel_Rules!$A$6:$A$30&lt;&gt;"")))&gt;0,"Plug-in hybrid",IF($G6323="Diesel","Diesel","Gasoline"))</f>
        <v>Gasoline</v>
      </c>
    </row>
    <row r="6324" spans="1:15" ht="15" customHeight="1" x14ac:dyDescent="0.25">
      <c r="A6324" s="1">
        <v>2022</v>
      </c>
      <c r="B6324" s="1" t="s">
        <v>7830</v>
      </c>
      <c r="C6324" s="1" t="s">
        <v>2943</v>
      </c>
      <c r="D6324" s="1" t="s">
        <v>8753</v>
      </c>
      <c r="E6324" s="1" t="s">
        <v>2908</v>
      </c>
      <c r="F6324" s="1" t="s">
        <v>2945</v>
      </c>
      <c r="G6324" s="1" t="s">
        <v>105</v>
      </c>
      <c r="H6324" s="1" t="s">
        <v>437</v>
      </c>
      <c r="I6324" s="1">
        <v>3</v>
      </c>
      <c r="J6324" s="1">
        <v>2023</v>
      </c>
      <c r="K6324" s="1">
        <v>311774</v>
      </c>
      <c r="L6324" s="1">
        <v>0</v>
      </c>
      <c r="M6324" s="1">
        <f t="array" ref="M6324">SUMPRODUCT(MAX(ISNUMBER(SEARCH('Class Rules'!$B$6:$B$85,$E6324))*ISNUMBER(SEARCH('Class Rules'!$C$6:$C$85,$F6324))*'Class Rules'!$A$6:$A$85))</f>
        <v>19</v>
      </c>
      <c r="N6324" s="1" t="str">
        <f t="array" ref="N6324">IF($M6324=0,'Class Rules'!$D$3,INDEX('Class Rules'!$D$6:$D$85,MATCH($M6324,'Class Rules'!$A$6:$A$85,0)))</f>
        <v>Freight LDV</v>
      </c>
      <c r="O6324" s="1" t="str">
        <f t="array" ref="O6324">IF(SUMPRODUCT(MAX(ISNUMBER(SEARCH(Fuel_Rules!$A$6:$A$30,$E6324))*ISNUMBER(SEARCH(Fuel_Rules!$B$6:$B$30,$F6324))*(Fuel_Rules!$A$6:$A$30&lt;&gt;"")))&gt;0,"Plug-in hybrid",IF($G6324="Diesel","Diesel","Gasoline"))</f>
        <v>Diesel</v>
      </c>
    </row>
    <row r="6325" spans="1:15" ht="15" customHeight="1" x14ac:dyDescent="0.25">
      <c r="A6325" s="1">
        <v>2022</v>
      </c>
      <c r="B6325" s="1" t="s">
        <v>7830</v>
      </c>
      <c r="C6325" s="1" t="s">
        <v>2946</v>
      </c>
      <c r="D6325" s="1" t="s">
        <v>8754</v>
      </c>
      <c r="E6325" s="1" t="s">
        <v>2908</v>
      </c>
      <c r="F6325" s="1" t="s">
        <v>2948</v>
      </c>
      <c r="G6325" s="1" t="s">
        <v>103</v>
      </c>
      <c r="H6325" s="1" t="s">
        <v>437</v>
      </c>
      <c r="I6325" s="1">
        <v>1</v>
      </c>
      <c r="J6325" s="1">
        <v>2023</v>
      </c>
      <c r="K6325" s="1">
        <v>129315</v>
      </c>
      <c r="L6325" s="1">
        <v>0</v>
      </c>
      <c r="M6325" s="1">
        <f t="array" ref="M6325">SUMPRODUCT(MAX(ISNUMBER(SEARCH('Class Rules'!$B$6:$B$85,$E6325))*ISNUMBER(SEARCH('Class Rules'!$C$6:$C$85,$F6325))*'Class Rules'!$A$6:$A$85))</f>
        <v>0</v>
      </c>
      <c r="N6325" s="1" t="str">
        <f t="array" ref="N6325">IF($M6325=0,'Class Rules'!$D$3,INDEX('Class Rules'!$D$6:$D$85,MATCH($M6325,'Class Rules'!$A$6:$A$85,0)))</f>
        <v>Passenger LDV</v>
      </c>
      <c r="O6325" s="1" t="str">
        <f t="array" ref="O6325">IF(SUMPRODUCT(MAX(ISNUMBER(SEARCH(Fuel_Rules!$A$6:$A$30,$E6325))*ISNUMBER(SEARCH(Fuel_Rules!$B$6:$B$30,$F6325))*(Fuel_Rules!$A$6:$A$30&lt;&gt;"")))&gt;0,"Plug-in hybrid",IF($G6325="Diesel","Diesel","Gasoline"))</f>
        <v>Gasoline</v>
      </c>
    </row>
    <row r="6326" spans="1:15" ht="15" customHeight="1" x14ac:dyDescent="0.25">
      <c r="A6326" s="1">
        <v>2022</v>
      </c>
      <c r="B6326" s="1" t="s">
        <v>7830</v>
      </c>
      <c r="C6326" s="1" t="s">
        <v>2949</v>
      </c>
      <c r="D6326" s="1" t="s">
        <v>8755</v>
      </c>
      <c r="E6326" s="1" t="s">
        <v>2908</v>
      </c>
      <c r="F6326" s="1" t="s">
        <v>2951</v>
      </c>
      <c r="G6326" s="1" t="s">
        <v>103</v>
      </c>
      <c r="H6326" s="1" t="s">
        <v>437</v>
      </c>
      <c r="I6326" s="1">
        <v>1</v>
      </c>
      <c r="J6326" s="1">
        <v>2023</v>
      </c>
      <c r="K6326" s="1">
        <v>116858</v>
      </c>
      <c r="L6326" s="1">
        <v>0</v>
      </c>
      <c r="M6326" s="1">
        <f t="array" ref="M6326">SUMPRODUCT(MAX(ISNUMBER(SEARCH('Class Rules'!$B$6:$B$85,$E6326))*ISNUMBER(SEARCH('Class Rules'!$C$6:$C$85,$F6326))*'Class Rules'!$A$6:$A$85))</f>
        <v>0</v>
      </c>
      <c r="N6326" s="1" t="str">
        <f t="array" ref="N6326">IF($M6326=0,'Class Rules'!$D$3,INDEX('Class Rules'!$D$6:$D$85,MATCH($M6326,'Class Rules'!$A$6:$A$85,0)))</f>
        <v>Passenger LDV</v>
      </c>
      <c r="O6326" s="1" t="str">
        <f t="array" ref="O6326">IF(SUMPRODUCT(MAX(ISNUMBER(SEARCH(Fuel_Rules!$A$6:$A$30,$E6326))*ISNUMBER(SEARCH(Fuel_Rules!$B$6:$B$30,$F6326))*(Fuel_Rules!$A$6:$A$30&lt;&gt;"")))&gt;0,"Plug-in hybrid",IF($G6326="Diesel","Diesel","Gasoline"))</f>
        <v>Gasoline</v>
      </c>
    </row>
    <row r="6327" spans="1:15" ht="15" customHeight="1" x14ac:dyDescent="0.25">
      <c r="A6327" s="1">
        <v>2022</v>
      </c>
      <c r="B6327" s="1" t="s">
        <v>7830</v>
      </c>
      <c r="C6327" s="1" t="s">
        <v>2952</v>
      </c>
      <c r="D6327" s="1" t="s">
        <v>8756</v>
      </c>
      <c r="E6327" s="1" t="s">
        <v>2908</v>
      </c>
      <c r="F6327" s="1" t="s">
        <v>2954</v>
      </c>
      <c r="G6327" s="1" t="s">
        <v>103</v>
      </c>
      <c r="H6327" s="1" t="s">
        <v>298</v>
      </c>
      <c r="I6327" s="1">
        <v>1.6</v>
      </c>
      <c r="J6327" s="1">
        <v>2023</v>
      </c>
      <c r="K6327" s="1">
        <v>97915</v>
      </c>
      <c r="L6327" s="1">
        <v>0</v>
      </c>
      <c r="M6327" s="1">
        <f t="array" ref="M6327">SUMPRODUCT(MAX(ISNUMBER(SEARCH('Class Rules'!$B$6:$B$85,$E6327))*ISNUMBER(SEARCH('Class Rules'!$C$6:$C$85,$F6327))*'Class Rules'!$A$6:$A$85))</f>
        <v>0</v>
      </c>
      <c r="N6327" s="1" t="str">
        <f t="array" ref="N6327">IF($M6327=0,'Class Rules'!$D$3,INDEX('Class Rules'!$D$6:$D$85,MATCH($M6327,'Class Rules'!$A$6:$A$85,0)))</f>
        <v>Passenger LDV</v>
      </c>
      <c r="O6327" s="1" t="str">
        <f t="array" ref="O6327">IF(SUMPRODUCT(MAX(ISNUMBER(SEARCH(Fuel_Rules!$A$6:$A$30,$E6327))*ISNUMBER(SEARCH(Fuel_Rules!$B$6:$B$30,$F6327))*(Fuel_Rules!$A$6:$A$30&lt;&gt;"")))&gt;0,"Plug-in hybrid",IF($G6327="Diesel","Diesel","Gasoline"))</f>
        <v>Gasoline</v>
      </c>
    </row>
    <row r="6328" spans="1:15" ht="15" customHeight="1" x14ac:dyDescent="0.25">
      <c r="A6328" s="1">
        <v>2022</v>
      </c>
      <c r="B6328" s="1" t="s">
        <v>7830</v>
      </c>
      <c r="C6328" s="1" t="s">
        <v>2961</v>
      </c>
      <c r="D6328" s="1" t="s">
        <v>8757</v>
      </c>
      <c r="E6328" s="1" t="s">
        <v>2908</v>
      </c>
      <c r="F6328" s="1" t="s">
        <v>2963</v>
      </c>
      <c r="G6328" s="1" t="s">
        <v>103</v>
      </c>
      <c r="H6328" s="1" t="s">
        <v>298</v>
      </c>
      <c r="I6328" s="1">
        <v>1</v>
      </c>
      <c r="J6328" s="1">
        <v>2023</v>
      </c>
      <c r="K6328" s="1">
        <v>73491</v>
      </c>
      <c r="L6328" s="1">
        <v>0</v>
      </c>
      <c r="M6328" s="1">
        <f t="array" ref="M6328">SUMPRODUCT(MAX(ISNUMBER(SEARCH('Class Rules'!$B$6:$B$85,$E6328))*ISNUMBER(SEARCH('Class Rules'!$C$6:$C$85,$F6328))*'Class Rules'!$A$6:$A$85))</f>
        <v>0</v>
      </c>
      <c r="N6328" s="1" t="str">
        <f t="array" ref="N6328">IF($M6328=0,'Class Rules'!$D$3,INDEX('Class Rules'!$D$6:$D$85,MATCH($M6328,'Class Rules'!$A$6:$A$85,0)))</f>
        <v>Passenger LDV</v>
      </c>
      <c r="O6328" s="1" t="str">
        <f t="array" ref="O6328">IF(SUMPRODUCT(MAX(ISNUMBER(SEARCH(Fuel_Rules!$A$6:$A$30,$E6328))*ISNUMBER(SEARCH(Fuel_Rules!$B$6:$B$30,$F6328))*(Fuel_Rules!$A$6:$A$30&lt;&gt;"")))&gt;0,"Plug-in hybrid",IF($G6328="Diesel","Diesel","Gasoline"))</f>
        <v>Gasoline</v>
      </c>
    </row>
    <row r="6329" spans="1:15" ht="15" customHeight="1" x14ac:dyDescent="0.25">
      <c r="A6329" s="1">
        <v>2022</v>
      </c>
      <c r="B6329" s="1" t="s">
        <v>7830</v>
      </c>
      <c r="C6329" s="1" t="s">
        <v>2961</v>
      </c>
      <c r="D6329" s="1" t="s">
        <v>8758</v>
      </c>
      <c r="E6329" s="1" t="s">
        <v>2908</v>
      </c>
      <c r="F6329" s="1" t="s">
        <v>2963</v>
      </c>
      <c r="G6329" s="1" t="s">
        <v>103</v>
      </c>
      <c r="H6329" s="1" t="s">
        <v>298</v>
      </c>
      <c r="I6329" s="1">
        <v>1</v>
      </c>
      <c r="J6329" s="1">
        <v>2023</v>
      </c>
      <c r="K6329" s="1">
        <v>70912</v>
      </c>
      <c r="L6329" s="1">
        <v>0</v>
      </c>
      <c r="M6329" s="1">
        <f t="array" ref="M6329">SUMPRODUCT(MAX(ISNUMBER(SEARCH('Class Rules'!$B$6:$B$85,$E6329))*ISNUMBER(SEARCH('Class Rules'!$C$6:$C$85,$F6329))*'Class Rules'!$A$6:$A$85))</f>
        <v>0</v>
      </c>
      <c r="N6329" s="1" t="str">
        <f t="array" ref="N6329">IF($M6329=0,'Class Rules'!$D$3,INDEX('Class Rules'!$D$6:$D$85,MATCH($M6329,'Class Rules'!$A$6:$A$85,0)))</f>
        <v>Passenger LDV</v>
      </c>
      <c r="O6329" s="1" t="str">
        <f t="array" ref="O6329">IF(SUMPRODUCT(MAX(ISNUMBER(SEARCH(Fuel_Rules!$A$6:$A$30,$E6329))*ISNUMBER(SEARCH(Fuel_Rules!$B$6:$B$30,$F6329))*(Fuel_Rules!$A$6:$A$30&lt;&gt;"")))&gt;0,"Plug-in hybrid",IF($G6329="Diesel","Diesel","Gasoline"))</f>
        <v>Gasoline</v>
      </c>
    </row>
    <row r="6330" spans="1:15" ht="15" customHeight="1" x14ac:dyDescent="0.25">
      <c r="A6330" s="1">
        <v>2022</v>
      </c>
      <c r="B6330" s="1" t="s">
        <v>7830</v>
      </c>
      <c r="C6330" s="1" t="s">
        <v>2964</v>
      </c>
      <c r="D6330" s="1" t="s">
        <v>8759</v>
      </c>
      <c r="E6330" s="1" t="s">
        <v>2908</v>
      </c>
      <c r="F6330" s="1" t="s">
        <v>2966</v>
      </c>
      <c r="G6330" s="1" t="s">
        <v>103</v>
      </c>
      <c r="H6330" s="1" t="s">
        <v>298</v>
      </c>
      <c r="I6330" s="1">
        <v>1.6</v>
      </c>
      <c r="J6330" s="1">
        <v>2023</v>
      </c>
      <c r="K6330" s="1">
        <v>79921</v>
      </c>
      <c r="L6330" s="1">
        <v>0</v>
      </c>
      <c r="M6330" s="1">
        <f t="array" ref="M6330">SUMPRODUCT(MAX(ISNUMBER(SEARCH('Class Rules'!$B$6:$B$85,$E6330))*ISNUMBER(SEARCH('Class Rules'!$C$6:$C$85,$F6330))*'Class Rules'!$A$6:$A$85))</f>
        <v>0</v>
      </c>
      <c r="N6330" s="1" t="str">
        <f t="array" ref="N6330">IF($M6330=0,'Class Rules'!$D$3,INDEX('Class Rules'!$D$6:$D$85,MATCH($M6330,'Class Rules'!$A$6:$A$85,0)))</f>
        <v>Passenger LDV</v>
      </c>
      <c r="O6330" s="1" t="str">
        <f t="array" ref="O6330">IF(SUMPRODUCT(MAX(ISNUMBER(SEARCH(Fuel_Rules!$A$6:$A$30,$E6330))*ISNUMBER(SEARCH(Fuel_Rules!$B$6:$B$30,$F6330))*(Fuel_Rules!$A$6:$A$30&lt;&gt;"")))&gt;0,"Plug-in hybrid",IF($G6330="Diesel","Diesel","Gasoline"))</f>
        <v>Gasoline</v>
      </c>
    </row>
    <row r="6331" spans="1:15" ht="15" customHeight="1" x14ac:dyDescent="0.25">
      <c r="A6331" s="1">
        <v>2022</v>
      </c>
      <c r="B6331" s="1" t="s">
        <v>7830</v>
      </c>
      <c r="C6331" s="1" t="s">
        <v>2967</v>
      </c>
      <c r="D6331" s="1" t="s">
        <v>8760</v>
      </c>
      <c r="E6331" s="1" t="s">
        <v>2908</v>
      </c>
      <c r="F6331" s="1" t="s">
        <v>2969</v>
      </c>
      <c r="G6331" s="1" t="s">
        <v>103</v>
      </c>
      <c r="H6331" s="1" t="s">
        <v>298</v>
      </c>
      <c r="I6331" s="1">
        <v>1</v>
      </c>
      <c r="J6331" s="1">
        <v>2023</v>
      </c>
      <c r="K6331" s="1">
        <v>89633</v>
      </c>
      <c r="L6331" s="1">
        <v>0</v>
      </c>
      <c r="M6331" s="1">
        <f t="array" ref="M6331">SUMPRODUCT(MAX(ISNUMBER(SEARCH('Class Rules'!$B$6:$B$85,$E6331))*ISNUMBER(SEARCH('Class Rules'!$C$6:$C$85,$F6331))*'Class Rules'!$A$6:$A$85))</f>
        <v>0</v>
      </c>
      <c r="N6331" s="1" t="str">
        <f t="array" ref="N6331">IF($M6331=0,'Class Rules'!$D$3,INDEX('Class Rules'!$D$6:$D$85,MATCH($M6331,'Class Rules'!$A$6:$A$85,0)))</f>
        <v>Passenger LDV</v>
      </c>
      <c r="O6331" s="1" t="str">
        <f t="array" ref="O6331">IF(SUMPRODUCT(MAX(ISNUMBER(SEARCH(Fuel_Rules!$A$6:$A$30,$E6331))*ISNUMBER(SEARCH(Fuel_Rules!$B$6:$B$30,$F6331))*(Fuel_Rules!$A$6:$A$30&lt;&gt;"")))&gt;0,"Plug-in hybrid",IF($G6331="Diesel","Diesel","Gasoline"))</f>
        <v>Gasoline</v>
      </c>
    </row>
    <row r="6332" spans="1:15" ht="15" customHeight="1" x14ac:dyDescent="0.25">
      <c r="A6332" s="1">
        <v>2022</v>
      </c>
      <c r="B6332" s="1" t="s">
        <v>7830</v>
      </c>
      <c r="C6332" s="1" t="s">
        <v>2967</v>
      </c>
      <c r="D6332" s="1" t="s">
        <v>8761</v>
      </c>
      <c r="E6332" s="1" t="s">
        <v>2908</v>
      </c>
      <c r="F6332" s="1" t="s">
        <v>2969</v>
      </c>
      <c r="G6332" s="1" t="s">
        <v>103</v>
      </c>
      <c r="H6332" s="1" t="s">
        <v>298</v>
      </c>
      <c r="I6332" s="1">
        <v>1</v>
      </c>
      <c r="J6332" s="1">
        <v>2023</v>
      </c>
      <c r="K6332" s="1">
        <v>85869</v>
      </c>
      <c r="L6332" s="1">
        <v>0</v>
      </c>
      <c r="M6332" s="1">
        <f t="array" ref="M6332">SUMPRODUCT(MAX(ISNUMBER(SEARCH('Class Rules'!$B$6:$B$85,$E6332))*ISNUMBER(SEARCH('Class Rules'!$C$6:$C$85,$F6332))*'Class Rules'!$A$6:$A$85))</f>
        <v>0</v>
      </c>
      <c r="N6332" s="1" t="str">
        <f t="array" ref="N6332">IF($M6332=0,'Class Rules'!$D$3,INDEX('Class Rules'!$D$6:$D$85,MATCH($M6332,'Class Rules'!$A$6:$A$85,0)))</f>
        <v>Passenger LDV</v>
      </c>
      <c r="O6332" s="1" t="str">
        <f t="array" ref="O6332">IF(SUMPRODUCT(MAX(ISNUMBER(SEARCH(Fuel_Rules!$A$6:$A$30,$E6332))*ISNUMBER(SEARCH(Fuel_Rules!$B$6:$B$30,$F6332))*(Fuel_Rules!$A$6:$A$30&lt;&gt;"")))&gt;0,"Plug-in hybrid",IF($G6332="Diesel","Diesel","Gasoline"))</f>
        <v>Gasoline</v>
      </c>
    </row>
    <row r="6333" spans="1:15" ht="15" customHeight="1" x14ac:dyDescent="0.25">
      <c r="A6333" s="1">
        <v>2022</v>
      </c>
      <c r="B6333" s="1" t="s">
        <v>7830</v>
      </c>
      <c r="C6333" s="1" t="s">
        <v>2970</v>
      </c>
      <c r="D6333" s="1" t="s">
        <v>8762</v>
      </c>
      <c r="E6333" s="1" t="s">
        <v>2908</v>
      </c>
      <c r="F6333" s="1" t="s">
        <v>2972</v>
      </c>
      <c r="G6333" s="1" t="s">
        <v>103</v>
      </c>
      <c r="H6333" s="1" t="s">
        <v>298</v>
      </c>
      <c r="I6333" s="1">
        <v>1.6</v>
      </c>
      <c r="J6333" s="1">
        <v>2023</v>
      </c>
      <c r="K6333" s="1">
        <v>90954</v>
      </c>
      <c r="L6333" s="1">
        <v>0</v>
      </c>
      <c r="M6333" s="1">
        <f t="array" ref="M6333">SUMPRODUCT(MAX(ISNUMBER(SEARCH('Class Rules'!$B$6:$B$85,$E6333))*ISNUMBER(SEARCH('Class Rules'!$C$6:$C$85,$F6333))*'Class Rules'!$A$6:$A$85))</f>
        <v>0</v>
      </c>
      <c r="N6333" s="1" t="str">
        <f t="array" ref="N6333">IF($M6333=0,'Class Rules'!$D$3,INDEX('Class Rules'!$D$6:$D$85,MATCH($M6333,'Class Rules'!$A$6:$A$85,0)))</f>
        <v>Passenger LDV</v>
      </c>
      <c r="O6333" s="1" t="str">
        <f t="array" ref="O6333">IF(SUMPRODUCT(MAX(ISNUMBER(SEARCH(Fuel_Rules!$A$6:$A$30,$E6333))*ISNUMBER(SEARCH(Fuel_Rules!$B$6:$B$30,$F6333))*(Fuel_Rules!$A$6:$A$30&lt;&gt;"")))&gt;0,"Plug-in hybrid",IF($G6333="Diesel","Diesel","Gasoline"))</f>
        <v>Gasoline</v>
      </c>
    </row>
    <row r="6334" spans="1:15" ht="15" customHeight="1" x14ac:dyDescent="0.25">
      <c r="A6334" s="1">
        <v>2022</v>
      </c>
      <c r="B6334" s="1" t="s">
        <v>7830</v>
      </c>
      <c r="C6334" s="1" t="s">
        <v>2973</v>
      </c>
      <c r="D6334" s="1" t="s">
        <v>8763</v>
      </c>
      <c r="E6334" s="1" t="s">
        <v>2908</v>
      </c>
      <c r="F6334" s="1" t="s">
        <v>2975</v>
      </c>
      <c r="G6334" s="1" t="s">
        <v>103</v>
      </c>
      <c r="H6334" s="1" t="s">
        <v>437</v>
      </c>
      <c r="I6334" s="1">
        <v>1.6</v>
      </c>
      <c r="J6334" s="1">
        <v>2023</v>
      </c>
      <c r="K6334" s="1">
        <v>93395</v>
      </c>
      <c r="L6334" s="1">
        <v>0</v>
      </c>
      <c r="M6334" s="1">
        <f t="array" ref="M6334">SUMPRODUCT(MAX(ISNUMBER(SEARCH('Class Rules'!$B$6:$B$85,$E6334))*ISNUMBER(SEARCH('Class Rules'!$C$6:$C$85,$F6334))*'Class Rules'!$A$6:$A$85))</f>
        <v>0</v>
      </c>
      <c r="N6334" s="1" t="str">
        <f t="array" ref="N6334">IF($M6334=0,'Class Rules'!$D$3,INDEX('Class Rules'!$D$6:$D$85,MATCH($M6334,'Class Rules'!$A$6:$A$85,0)))</f>
        <v>Passenger LDV</v>
      </c>
      <c r="O6334" s="1" t="str">
        <f t="array" ref="O6334">IF(SUMPRODUCT(MAX(ISNUMBER(SEARCH(Fuel_Rules!$A$6:$A$30,$E6334))*ISNUMBER(SEARCH(Fuel_Rules!$B$6:$B$30,$F6334))*(Fuel_Rules!$A$6:$A$30&lt;&gt;"")))&gt;0,"Plug-in hybrid",IF($G6334="Diesel","Diesel","Gasoline"))</f>
        <v>Gasoline</v>
      </c>
    </row>
    <row r="6335" spans="1:15" ht="15" customHeight="1" x14ac:dyDescent="0.25">
      <c r="A6335" s="1">
        <v>2022</v>
      </c>
      <c r="B6335" s="1" t="s">
        <v>7830</v>
      </c>
      <c r="C6335" s="1" t="s">
        <v>2976</v>
      </c>
      <c r="D6335" s="1" t="s">
        <v>8764</v>
      </c>
      <c r="E6335" s="1" t="s">
        <v>2908</v>
      </c>
      <c r="F6335" s="1" t="s">
        <v>2978</v>
      </c>
      <c r="G6335" s="1" t="s">
        <v>103</v>
      </c>
      <c r="H6335" s="1" t="s">
        <v>437</v>
      </c>
      <c r="I6335" s="1">
        <v>1.6</v>
      </c>
      <c r="J6335" s="1">
        <v>2023</v>
      </c>
      <c r="K6335" s="1">
        <v>101062</v>
      </c>
      <c r="L6335" s="1">
        <v>0</v>
      </c>
      <c r="M6335" s="1">
        <f t="array" ref="M6335">SUMPRODUCT(MAX(ISNUMBER(SEARCH('Class Rules'!$B$6:$B$85,$E6335))*ISNUMBER(SEARCH('Class Rules'!$C$6:$C$85,$F6335))*'Class Rules'!$A$6:$A$85))</f>
        <v>0</v>
      </c>
      <c r="N6335" s="1" t="str">
        <f t="array" ref="N6335">IF($M6335=0,'Class Rules'!$D$3,INDEX('Class Rules'!$D$6:$D$85,MATCH($M6335,'Class Rules'!$A$6:$A$85,0)))</f>
        <v>Passenger LDV</v>
      </c>
      <c r="O6335" s="1" t="str">
        <f t="array" ref="O6335">IF(SUMPRODUCT(MAX(ISNUMBER(SEARCH(Fuel_Rules!$A$6:$A$30,$E6335))*ISNUMBER(SEARCH(Fuel_Rules!$B$6:$B$30,$F6335))*(Fuel_Rules!$A$6:$A$30&lt;&gt;"")))&gt;0,"Plug-in hybrid",IF($G6335="Diesel","Diesel","Gasoline"))</f>
        <v>Gasoline</v>
      </c>
    </row>
    <row r="6336" spans="1:15" ht="15" customHeight="1" x14ac:dyDescent="0.25">
      <c r="A6336" s="1">
        <v>2022</v>
      </c>
      <c r="B6336" s="1" t="s">
        <v>7830</v>
      </c>
      <c r="C6336" s="1" t="s">
        <v>2979</v>
      </c>
      <c r="D6336" s="1" t="s">
        <v>8765</v>
      </c>
      <c r="E6336" s="1" t="s">
        <v>2908</v>
      </c>
      <c r="F6336" s="1" t="s">
        <v>2981</v>
      </c>
      <c r="G6336" s="1" t="s">
        <v>103</v>
      </c>
      <c r="H6336" s="1" t="s">
        <v>437</v>
      </c>
      <c r="I6336" s="1">
        <v>1.6</v>
      </c>
      <c r="J6336" s="1">
        <v>2023</v>
      </c>
      <c r="K6336" s="1">
        <v>98711</v>
      </c>
      <c r="L6336" s="1">
        <v>0</v>
      </c>
      <c r="M6336" s="1">
        <f t="array" ref="M6336">SUMPRODUCT(MAX(ISNUMBER(SEARCH('Class Rules'!$B$6:$B$85,$E6336))*ISNUMBER(SEARCH('Class Rules'!$C$6:$C$85,$F6336))*'Class Rules'!$A$6:$A$85))</f>
        <v>0</v>
      </c>
      <c r="N6336" s="1" t="str">
        <f t="array" ref="N6336">IF($M6336=0,'Class Rules'!$D$3,INDEX('Class Rules'!$D$6:$D$85,MATCH($M6336,'Class Rules'!$A$6:$A$85,0)))</f>
        <v>Passenger LDV</v>
      </c>
      <c r="O6336" s="1" t="str">
        <f t="array" ref="O6336">IF(SUMPRODUCT(MAX(ISNUMBER(SEARCH(Fuel_Rules!$A$6:$A$30,$E6336))*ISNUMBER(SEARCH(Fuel_Rules!$B$6:$B$30,$F6336))*(Fuel_Rules!$A$6:$A$30&lt;&gt;"")))&gt;0,"Plug-in hybrid",IF($G6336="Diesel","Diesel","Gasoline"))</f>
        <v>Gasoline</v>
      </c>
    </row>
    <row r="6337" spans="1:15" ht="15" customHeight="1" x14ac:dyDescent="0.25">
      <c r="A6337" s="1">
        <v>2022</v>
      </c>
      <c r="B6337" s="1" t="s">
        <v>7830</v>
      </c>
      <c r="C6337" s="1" t="s">
        <v>2982</v>
      </c>
      <c r="D6337" s="1" t="s">
        <v>8766</v>
      </c>
      <c r="E6337" s="1" t="s">
        <v>2908</v>
      </c>
      <c r="F6337" s="1" t="s">
        <v>2984</v>
      </c>
      <c r="G6337" s="1" t="s">
        <v>103</v>
      </c>
      <c r="H6337" s="1" t="s">
        <v>437</v>
      </c>
      <c r="I6337" s="1">
        <v>1.6</v>
      </c>
      <c r="J6337" s="1">
        <v>2023</v>
      </c>
      <c r="K6337" s="1">
        <v>89603</v>
      </c>
      <c r="L6337" s="1">
        <v>0</v>
      </c>
      <c r="M6337" s="1">
        <f t="array" ref="M6337">SUMPRODUCT(MAX(ISNUMBER(SEARCH('Class Rules'!$B$6:$B$85,$E6337))*ISNUMBER(SEARCH('Class Rules'!$C$6:$C$85,$F6337))*'Class Rules'!$A$6:$A$85))</f>
        <v>0</v>
      </c>
      <c r="N6337" s="1" t="str">
        <f t="array" ref="N6337">IF($M6337=0,'Class Rules'!$D$3,INDEX('Class Rules'!$D$6:$D$85,MATCH($M6337,'Class Rules'!$A$6:$A$85,0)))</f>
        <v>Passenger LDV</v>
      </c>
      <c r="O6337" s="1" t="str">
        <f t="array" ref="O6337">IF(SUMPRODUCT(MAX(ISNUMBER(SEARCH(Fuel_Rules!$A$6:$A$30,$E6337))*ISNUMBER(SEARCH(Fuel_Rules!$B$6:$B$30,$F6337))*(Fuel_Rules!$A$6:$A$30&lt;&gt;"")))&gt;0,"Plug-in hybrid",IF($G6337="Diesel","Diesel","Gasoline"))</f>
        <v>Gasoline</v>
      </c>
    </row>
    <row r="6338" spans="1:15" ht="15" customHeight="1" x14ac:dyDescent="0.25">
      <c r="A6338" s="1">
        <v>2022</v>
      </c>
      <c r="B6338" s="1" t="s">
        <v>7830</v>
      </c>
      <c r="C6338" s="1" t="s">
        <v>2991</v>
      </c>
      <c r="D6338" s="1" t="s">
        <v>8767</v>
      </c>
      <c r="E6338" s="1" t="s">
        <v>2908</v>
      </c>
      <c r="F6338" s="1" t="s">
        <v>2993</v>
      </c>
      <c r="G6338" s="1" t="s">
        <v>105</v>
      </c>
      <c r="H6338" s="1" t="s">
        <v>437</v>
      </c>
      <c r="I6338" s="1">
        <v>2</v>
      </c>
      <c r="J6338" s="1">
        <v>2023</v>
      </c>
      <c r="K6338" s="1">
        <v>281927</v>
      </c>
      <c r="L6338" s="1">
        <v>0</v>
      </c>
      <c r="M6338" s="1">
        <f t="array" ref="M6338">SUMPRODUCT(MAX(ISNUMBER(SEARCH('Class Rules'!$B$6:$B$85,$E6338))*ISNUMBER(SEARCH('Class Rules'!$C$6:$C$85,$F6338))*'Class Rules'!$A$6:$A$85))</f>
        <v>19</v>
      </c>
      <c r="N6338" s="1" t="str">
        <f t="array" ref="N6338">IF($M6338=0,'Class Rules'!$D$3,INDEX('Class Rules'!$D$6:$D$85,MATCH($M6338,'Class Rules'!$A$6:$A$85,0)))</f>
        <v>Freight LDV</v>
      </c>
      <c r="O6338" s="1" t="str">
        <f t="array" ref="O6338">IF(SUMPRODUCT(MAX(ISNUMBER(SEARCH(Fuel_Rules!$A$6:$A$30,$E6338))*ISNUMBER(SEARCH(Fuel_Rules!$B$6:$B$30,$F6338))*(Fuel_Rules!$A$6:$A$30&lt;&gt;"")))&gt;0,"Plug-in hybrid",IF($G6338="Diesel","Diesel","Gasoline"))</f>
        <v>Diesel</v>
      </c>
    </row>
    <row r="6339" spans="1:15" ht="15" customHeight="1" x14ac:dyDescent="0.25">
      <c r="A6339" s="1">
        <v>2022</v>
      </c>
      <c r="B6339" s="1" t="s">
        <v>7830</v>
      </c>
      <c r="C6339" s="1" t="s">
        <v>2994</v>
      </c>
      <c r="D6339" s="1" t="s">
        <v>8768</v>
      </c>
      <c r="E6339" s="1" t="s">
        <v>2908</v>
      </c>
      <c r="F6339" s="1" t="s">
        <v>2996</v>
      </c>
      <c r="G6339" s="1" t="s">
        <v>105</v>
      </c>
      <c r="H6339" s="1" t="s">
        <v>437</v>
      </c>
      <c r="I6339" s="1">
        <v>3</v>
      </c>
      <c r="J6339" s="1">
        <v>2023</v>
      </c>
      <c r="K6339" s="1">
        <v>335632</v>
      </c>
      <c r="L6339" s="1">
        <v>0</v>
      </c>
      <c r="M6339" s="1">
        <f t="array" ref="M6339">SUMPRODUCT(MAX(ISNUMBER(SEARCH('Class Rules'!$B$6:$B$85,$E6339))*ISNUMBER(SEARCH('Class Rules'!$C$6:$C$85,$F6339))*'Class Rules'!$A$6:$A$85))</f>
        <v>19</v>
      </c>
      <c r="N6339" s="1" t="str">
        <f t="array" ref="N6339">IF($M6339=0,'Class Rules'!$D$3,INDEX('Class Rules'!$D$6:$D$85,MATCH($M6339,'Class Rules'!$A$6:$A$85,0)))</f>
        <v>Freight LDV</v>
      </c>
      <c r="O6339" s="1" t="str">
        <f t="array" ref="O6339">IF(SUMPRODUCT(MAX(ISNUMBER(SEARCH(Fuel_Rules!$A$6:$A$30,$E6339))*ISNUMBER(SEARCH(Fuel_Rules!$B$6:$B$30,$F6339))*(Fuel_Rules!$A$6:$A$30&lt;&gt;"")))&gt;0,"Plug-in hybrid",IF($G6339="Diesel","Diesel","Gasoline"))</f>
        <v>Diesel</v>
      </c>
    </row>
    <row r="6340" spans="1:15" ht="15" customHeight="1" x14ac:dyDescent="0.25">
      <c r="A6340" s="1">
        <v>2022</v>
      </c>
      <c r="B6340" s="1" t="s">
        <v>7830</v>
      </c>
      <c r="C6340" s="1" t="s">
        <v>2997</v>
      </c>
      <c r="D6340" s="1" t="s">
        <v>8769</v>
      </c>
      <c r="E6340" s="1" t="s">
        <v>2908</v>
      </c>
      <c r="F6340" s="1" t="s">
        <v>2999</v>
      </c>
      <c r="G6340" s="1" t="s">
        <v>103</v>
      </c>
      <c r="H6340" s="1" t="s">
        <v>437</v>
      </c>
      <c r="I6340" s="1">
        <v>1.4</v>
      </c>
      <c r="J6340" s="1">
        <v>2023</v>
      </c>
      <c r="K6340" s="1">
        <v>161188</v>
      </c>
      <c r="L6340" s="1">
        <v>0</v>
      </c>
      <c r="M6340" s="1">
        <f t="array" ref="M6340">SUMPRODUCT(MAX(ISNUMBER(SEARCH('Class Rules'!$B$6:$B$85,$E6340))*ISNUMBER(SEARCH('Class Rules'!$C$6:$C$85,$F6340))*'Class Rules'!$A$6:$A$85))</f>
        <v>0</v>
      </c>
      <c r="N6340" s="1" t="str">
        <f t="array" ref="N6340">IF($M6340=0,'Class Rules'!$D$3,INDEX('Class Rules'!$D$6:$D$85,MATCH($M6340,'Class Rules'!$A$6:$A$85,0)))</f>
        <v>Passenger LDV</v>
      </c>
      <c r="O6340" s="1" t="str">
        <f t="array" ref="O6340">IF(SUMPRODUCT(MAX(ISNUMBER(SEARCH(Fuel_Rules!$A$6:$A$30,$E6340))*ISNUMBER(SEARCH(Fuel_Rules!$B$6:$B$30,$F6340))*(Fuel_Rules!$A$6:$A$30&lt;&gt;"")))&gt;0,"Plug-in hybrid",IF($G6340="Diesel","Diesel","Gasoline"))</f>
        <v>Gasoline</v>
      </c>
    </row>
    <row r="6341" spans="1:15" ht="15" customHeight="1" x14ac:dyDescent="0.25">
      <c r="A6341" s="1">
        <v>2022</v>
      </c>
      <c r="B6341" s="1" t="s">
        <v>7830</v>
      </c>
      <c r="C6341" s="1" t="s">
        <v>3000</v>
      </c>
      <c r="D6341" s="1" t="s">
        <v>8770</v>
      </c>
      <c r="E6341" s="1" t="s">
        <v>2908</v>
      </c>
      <c r="F6341" s="1" t="s">
        <v>3002</v>
      </c>
      <c r="G6341" s="1" t="s">
        <v>103</v>
      </c>
      <c r="H6341" s="1" t="s">
        <v>437</v>
      </c>
      <c r="I6341" s="1">
        <v>1</v>
      </c>
      <c r="J6341" s="1">
        <v>2023</v>
      </c>
      <c r="K6341" s="1">
        <v>149370</v>
      </c>
      <c r="L6341" s="1">
        <v>0</v>
      </c>
      <c r="M6341" s="1">
        <f t="array" ref="M6341">SUMPRODUCT(MAX(ISNUMBER(SEARCH('Class Rules'!$B$6:$B$85,$E6341))*ISNUMBER(SEARCH('Class Rules'!$C$6:$C$85,$F6341))*'Class Rules'!$A$6:$A$85))</f>
        <v>0</v>
      </c>
      <c r="N6341" s="1" t="str">
        <f t="array" ref="N6341">IF($M6341=0,'Class Rules'!$D$3,INDEX('Class Rules'!$D$6:$D$85,MATCH($M6341,'Class Rules'!$A$6:$A$85,0)))</f>
        <v>Passenger LDV</v>
      </c>
      <c r="O6341" s="1" t="str">
        <f t="array" ref="O6341">IF(SUMPRODUCT(MAX(ISNUMBER(SEARCH(Fuel_Rules!$A$6:$A$30,$E6341))*ISNUMBER(SEARCH(Fuel_Rules!$B$6:$B$30,$F6341))*(Fuel_Rules!$A$6:$A$30&lt;&gt;"")))&gt;0,"Plug-in hybrid",IF($G6341="Diesel","Diesel","Gasoline"))</f>
        <v>Gasoline</v>
      </c>
    </row>
    <row r="6342" spans="1:15" ht="15" customHeight="1" x14ac:dyDescent="0.25">
      <c r="A6342" s="1">
        <v>2022</v>
      </c>
      <c r="B6342" s="1" t="s">
        <v>7830</v>
      </c>
      <c r="C6342" s="1" t="s">
        <v>3003</v>
      </c>
      <c r="D6342" s="1" t="s">
        <v>8771</v>
      </c>
      <c r="E6342" s="1" t="s">
        <v>2908</v>
      </c>
      <c r="F6342" s="1" t="s">
        <v>3005</v>
      </c>
      <c r="G6342" s="1" t="s">
        <v>103</v>
      </c>
      <c r="H6342" s="1" t="s">
        <v>437</v>
      </c>
      <c r="I6342" s="1">
        <v>1</v>
      </c>
      <c r="J6342" s="1">
        <v>2023</v>
      </c>
      <c r="K6342" s="1">
        <v>133140</v>
      </c>
      <c r="L6342" s="1">
        <v>0</v>
      </c>
      <c r="M6342" s="1">
        <f t="array" ref="M6342">SUMPRODUCT(MAX(ISNUMBER(SEARCH('Class Rules'!$B$6:$B$85,$E6342))*ISNUMBER(SEARCH('Class Rules'!$C$6:$C$85,$F6342))*'Class Rules'!$A$6:$A$85))</f>
        <v>0</v>
      </c>
      <c r="N6342" s="1" t="str">
        <f t="array" ref="N6342">IF($M6342=0,'Class Rules'!$D$3,INDEX('Class Rules'!$D$6:$D$85,MATCH($M6342,'Class Rules'!$A$6:$A$85,0)))</f>
        <v>Passenger LDV</v>
      </c>
      <c r="O6342" s="1" t="str">
        <f t="array" ref="O6342">IF(SUMPRODUCT(MAX(ISNUMBER(SEARCH(Fuel_Rules!$A$6:$A$30,$E6342))*ISNUMBER(SEARCH(Fuel_Rules!$B$6:$B$30,$F6342))*(Fuel_Rules!$A$6:$A$30&lt;&gt;"")))&gt;0,"Plug-in hybrid",IF($G6342="Diesel","Diesel","Gasoline"))</f>
        <v>Gasoline</v>
      </c>
    </row>
    <row r="6343" spans="1:15" ht="15" customHeight="1" x14ac:dyDescent="0.25">
      <c r="A6343" s="1">
        <v>2022</v>
      </c>
      <c r="B6343" s="1" t="s">
        <v>7830</v>
      </c>
      <c r="C6343" s="1" t="s">
        <v>3018</v>
      </c>
      <c r="D6343" s="1" t="s">
        <v>8772</v>
      </c>
      <c r="E6343" s="1" t="s">
        <v>2908</v>
      </c>
      <c r="F6343" s="1" t="s">
        <v>3020</v>
      </c>
      <c r="G6343" s="1" t="s">
        <v>103</v>
      </c>
      <c r="H6343" s="1" t="s">
        <v>437</v>
      </c>
      <c r="I6343" s="1">
        <v>2</v>
      </c>
      <c r="J6343" s="1">
        <v>2023</v>
      </c>
      <c r="K6343" s="1">
        <v>219308</v>
      </c>
      <c r="L6343" s="1">
        <v>0</v>
      </c>
      <c r="M6343" s="1">
        <f t="array" ref="M6343">SUMPRODUCT(MAX(ISNUMBER(SEARCH('Class Rules'!$B$6:$B$85,$E6343))*ISNUMBER(SEARCH('Class Rules'!$C$6:$C$85,$F6343))*'Class Rules'!$A$6:$A$85))</f>
        <v>0</v>
      </c>
      <c r="N6343" s="1" t="str">
        <f t="array" ref="N6343">IF($M6343=0,'Class Rules'!$D$3,INDEX('Class Rules'!$D$6:$D$85,MATCH($M6343,'Class Rules'!$A$6:$A$85,0)))</f>
        <v>Passenger LDV</v>
      </c>
      <c r="O6343" s="1" t="str">
        <f t="array" ref="O6343">IF(SUMPRODUCT(MAX(ISNUMBER(SEARCH(Fuel_Rules!$A$6:$A$30,$E6343))*ISNUMBER(SEARCH(Fuel_Rules!$B$6:$B$30,$F6343))*(Fuel_Rules!$A$6:$A$30&lt;&gt;"")))&gt;0,"Plug-in hybrid",IF($G6343="Diesel","Diesel","Gasoline"))</f>
        <v>Gasoline</v>
      </c>
    </row>
    <row r="6344" spans="1:15" ht="15" customHeight="1" x14ac:dyDescent="0.25">
      <c r="A6344" s="1">
        <v>2022</v>
      </c>
      <c r="B6344" s="1" t="s">
        <v>7830</v>
      </c>
      <c r="C6344" s="1" t="s">
        <v>3021</v>
      </c>
      <c r="D6344" s="1" t="s">
        <v>8773</v>
      </c>
      <c r="E6344" s="1" t="s">
        <v>2908</v>
      </c>
      <c r="F6344" s="1" t="s">
        <v>3023</v>
      </c>
      <c r="G6344" s="1" t="s">
        <v>103</v>
      </c>
      <c r="H6344" s="1" t="s">
        <v>437</v>
      </c>
      <c r="I6344" s="1">
        <v>1</v>
      </c>
      <c r="J6344" s="1">
        <v>2023</v>
      </c>
      <c r="K6344" s="1">
        <v>109461</v>
      </c>
      <c r="L6344" s="1">
        <v>0</v>
      </c>
      <c r="M6344" s="1">
        <f t="array" ref="M6344">SUMPRODUCT(MAX(ISNUMBER(SEARCH('Class Rules'!$B$6:$B$85,$E6344))*ISNUMBER(SEARCH('Class Rules'!$C$6:$C$85,$F6344))*'Class Rules'!$A$6:$A$85))</f>
        <v>0</v>
      </c>
      <c r="N6344" s="1" t="str">
        <f t="array" ref="N6344">IF($M6344=0,'Class Rules'!$D$3,INDEX('Class Rules'!$D$6:$D$85,MATCH($M6344,'Class Rules'!$A$6:$A$85,0)))</f>
        <v>Passenger LDV</v>
      </c>
      <c r="O6344" s="1" t="str">
        <f t="array" ref="O6344">IF(SUMPRODUCT(MAX(ISNUMBER(SEARCH(Fuel_Rules!$A$6:$A$30,$E6344))*ISNUMBER(SEARCH(Fuel_Rules!$B$6:$B$30,$F6344))*(Fuel_Rules!$A$6:$A$30&lt;&gt;"")))&gt;0,"Plug-in hybrid",IF($G6344="Diesel","Diesel","Gasoline"))</f>
        <v>Gasoline</v>
      </c>
    </row>
    <row r="6345" spans="1:15" ht="15" customHeight="1" x14ac:dyDescent="0.25">
      <c r="A6345" s="1">
        <v>2022</v>
      </c>
      <c r="B6345" s="1" t="s">
        <v>7830</v>
      </c>
      <c r="C6345" s="1" t="s">
        <v>3024</v>
      </c>
      <c r="D6345" s="1" t="s">
        <v>8774</v>
      </c>
      <c r="E6345" s="1" t="s">
        <v>2908</v>
      </c>
      <c r="F6345" s="1" t="s">
        <v>3026</v>
      </c>
      <c r="G6345" s="1" t="s">
        <v>103</v>
      </c>
      <c r="H6345" s="1" t="s">
        <v>298</v>
      </c>
      <c r="I6345" s="1">
        <v>1.4</v>
      </c>
      <c r="J6345" s="1">
        <v>2023</v>
      </c>
      <c r="K6345" s="1">
        <v>144258</v>
      </c>
      <c r="L6345" s="1">
        <v>0</v>
      </c>
      <c r="M6345" s="1">
        <f t="array" ref="M6345">SUMPRODUCT(MAX(ISNUMBER(SEARCH('Class Rules'!$B$6:$B$85,$E6345))*ISNUMBER(SEARCH('Class Rules'!$C$6:$C$85,$F6345))*'Class Rules'!$A$6:$A$85))</f>
        <v>0</v>
      </c>
      <c r="N6345" s="1" t="str">
        <f t="array" ref="N6345">IF($M6345=0,'Class Rules'!$D$3,INDEX('Class Rules'!$D$6:$D$85,MATCH($M6345,'Class Rules'!$A$6:$A$85,0)))</f>
        <v>Passenger LDV</v>
      </c>
      <c r="O6345" s="1" t="str">
        <f t="array" ref="O6345">IF(SUMPRODUCT(MAX(ISNUMBER(SEARCH(Fuel_Rules!$A$6:$A$30,$E6345))*ISNUMBER(SEARCH(Fuel_Rules!$B$6:$B$30,$F6345))*(Fuel_Rules!$A$6:$A$30&lt;&gt;"")))&gt;0,"Plug-in hybrid",IF($G6345="Diesel","Diesel","Gasoline"))</f>
        <v>Gasoline</v>
      </c>
    </row>
    <row r="6346" spans="1:15" ht="15" customHeight="1" x14ac:dyDescent="0.25">
      <c r="A6346" s="1">
        <v>2022</v>
      </c>
      <c r="B6346" s="1" t="s">
        <v>7830</v>
      </c>
      <c r="C6346" s="1" t="s">
        <v>3027</v>
      </c>
      <c r="D6346" s="1" t="s">
        <v>8775</v>
      </c>
      <c r="E6346" s="1" t="s">
        <v>2908</v>
      </c>
      <c r="F6346" s="1" t="s">
        <v>3029</v>
      </c>
      <c r="G6346" s="1" t="s">
        <v>103</v>
      </c>
      <c r="H6346" s="1" t="s">
        <v>298</v>
      </c>
      <c r="I6346" s="1">
        <v>1.4</v>
      </c>
      <c r="J6346" s="1">
        <v>2023</v>
      </c>
      <c r="K6346" s="1">
        <v>150594</v>
      </c>
      <c r="L6346" s="1">
        <v>0</v>
      </c>
      <c r="M6346" s="1">
        <f t="array" ref="M6346">SUMPRODUCT(MAX(ISNUMBER(SEARCH('Class Rules'!$B$6:$B$85,$E6346))*ISNUMBER(SEARCH('Class Rules'!$C$6:$C$85,$F6346))*'Class Rules'!$A$6:$A$85))</f>
        <v>0</v>
      </c>
      <c r="N6346" s="1" t="str">
        <f t="array" ref="N6346">IF($M6346=0,'Class Rules'!$D$3,INDEX('Class Rules'!$D$6:$D$85,MATCH($M6346,'Class Rules'!$A$6:$A$85,0)))</f>
        <v>Passenger LDV</v>
      </c>
      <c r="O6346" s="1" t="str">
        <f t="array" ref="O6346">IF(SUMPRODUCT(MAX(ISNUMBER(SEARCH(Fuel_Rules!$A$6:$A$30,$E6346))*ISNUMBER(SEARCH(Fuel_Rules!$B$6:$B$30,$F6346))*(Fuel_Rules!$A$6:$A$30&lt;&gt;"")))&gt;0,"Plug-in hybrid",IF($G6346="Diesel","Diesel","Gasoline"))</f>
        <v>Gasoline</v>
      </c>
    </row>
    <row r="6347" spans="1:15" ht="15" customHeight="1" x14ac:dyDescent="0.25">
      <c r="A6347" s="1">
        <v>2022</v>
      </c>
      <c r="B6347" s="1" t="s">
        <v>7830</v>
      </c>
      <c r="C6347" s="1" t="s">
        <v>3030</v>
      </c>
      <c r="D6347" s="1" t="s">
        <v>8776</v>
      </c>
      <c r="E6347" s="1" t="s">
        <v>2908</v>
      </c>
      <c r="F6347" s="1" t="s">
        <v>3032</v>
      </c>
      <c r="G6347" s="1" t="s">
        <v>103</v>
      </c>
      <c r="H6347" s="1" t="s">
        <v>437</v>
      </c>
      <c r="I6347" s="1">
        <v>1</v>
      </c>
      <c r="J6347" s="1">
        <v>2023</v>
      </c>
      <c r="K6347" s="1">
        <v>139912</v>
      </c>
      <c r="L6347" s="1">
        <v>0</v>
      </c>
      <c r="M6347" s="1">
        <f t="array" ref="M6347">SUMPRODUCT(MAX(ISNUMBER(SEARCH('Class Rules'!$B$6:$B$85,$E6347))*ISNUMBER(SEARCH('Class Rules'!$C$6:$C$85,$F6347))*'Class Rules'!$A$6:$A$85))</f>
        <v>0</v>
      </c>
      <c r="N6347" s="1" t="str">
        <f t="array" ref="N6347">IF($M6347=0,'Class Rules'!$D$3,INDEX('Class Rules'!$D$6:$D$85,MATCH($M6347,'Class Rules'!$A$6:$A$85,0)))</f>
        <v>Passenger LDV</v>
      </c>
      <c r="O6347" s="1" t="str">
        <f t="array" ref="O6347">IF(SUMPRODUCT(MAX(ISNUMBER(SEARCH(Fuel_Rules!$A$6:$A$30,$E6347))*ISNUMBER(SEARCH(Fuel_Rules!$B$6:$B$30,$F6347))*(Fuel_Rules!$A$6:$A$30&lt;&gt;"")))&gt;0,"Plug-in hybrid",IF($G6347="Diesel","Diesel","Gasoline"))</f>
        <v>Gasoline</v>
      </c>
    </row>
    <row r="6348" spans="1:15" ht="15" customHeight="1" x14ac:dyDescent="0.25">
      <c r="A6348" s="1">
        <v>2022</v>
      </c>
      <c r="B6348" s="1" t="s">
        <v>7830</v>
      </c>
      <c r="C6348" s="1" t="s">
        <v>3033</v>
      </c>
      <c r="D6348" s="1" t="s">
        <v>8777</v>
      </c>
      <c r="E6348" s="1" t="s">
        <v>2908</v>
      </c>
      <c r="F6348" s="1" t="s">
        <v>3035</v>
      </c>
      <c r="G6348" s="1" t="s">
        <v>103</v>
      </c>
      <c r="H6348" s="1" t="s">
        <v>437</v>
      </c>
      <c r="I6348" s="1">
        <v>1</v>
      </c>
      <c r="J6348" s="1">
        <v>2023</v>
      </c>
      <c r="K6348" s="1">
        <v>122020</v>
      </c>
      <c r="L6348" s="1">
        <v>0</v>
      </c>
      <c r="M6348" s="1">
        <f t="array" ref="M6348">SUMPRODUCT(MAX(ISNUMBER(SEARCH('Class Rules'!$B$6:$B$85,$E6348))*ISNUMBER(SEARCH('Class Rules'!$C$6:$C$85,$F6348))*'Class Rules'!$A$6:$A$85))</f>
        <v>0</v>
      </c>
      <c r="N6348" s="1" t="str">
        <f t="array" ref="N6348">IF($M6348=0,'Class Rules'!$D$3,INDEX('Class Rules'!$D$6:$D$85,MATCH($M6348,'Class Rules'!$A$6:$A$85,0)))</f>
        <v>Passenger LDV</v>
      </c>
      <c r="O6348" s="1" t="str">
        <f t="array" ref="O6348">IF(SUMPRODUCT(MAX(ISNUMBER(SEARCH(Fuel_Rules!$A$6:$A$30,$E6348))*ISNUMBER(SEARCH(Fuel_Rules!$B$6:$B$30,$F6348))*(Fuel_Rules!$A$6:$A$30&lt;&gt;"")))&gt;0,"Plug-in hybrid",IF($G6348="Diesel","Diesel","Gasoline"))</f>
        <v>Gasoline</v>
      </c>
    </row>
    <row r="6349" spans="1:15" ht="15" customHeight="1" x14ac:dyDescent="0.25">
      <c r="A6349" s="1">
        <v>2022</v>
      </c>
      <c r="B6349" s="1" t="s">
        <v>7830</v>
      </c>
      <c r="C6349" s="1" t="s">
        <v>3036</v>
      </c>
      <c r="D6349" s="1" t="s">
        <v>8778</v>
      </c>
      <c r="E6349" s="1" t="s">
        <v>2908</v>
      </c>
      <c r="F6349" s="1" t="s">
        <v>3038</v>
      </c>
      <c r="G6349" s="1" t="s">
        <v>103</v>
      </c>
      <c r="H6349" s="1" t="s">
        <v>437</v>
      </c>
      <c r="I6349" s="1">
        <v>1</v>
      </c>
      <c r="J6349" s="1">
        <v>2023</v>
      </c>
      <c r="K6349" s="1">
        <v>137047</v>
      </c>
      <c r="L6349" s="1">
        <v>0</v>
      </c>
      <c r="M6349" s="1">
        <f t="array" ref="M6349">SUMPRODUCT(MAX(ISNUMBER(SEARCH('Class Rules'!$B$6:$B$85,$E6349))*ISNUMBER(SEARCH('Class Rules'!$C$6:$C$85,$F6349))*'Class Rules'!$A$6:$A$85))</f>
        <v>0</v>
      </c>
      <c r="N6349" s="1" t="str">
        <f t="array" ref="N6349">IF($M6349=0,'Class Rules'!$D$3,INDEX('Class Rules'!$D$6:$D$85,MATCH($M6349,'Class Rules'!$A$6:$A$85,0)))</f>
        <v>Passenger LDV</v>
      </c>
      <c r="O6349" s="1" t="str">
        <f t="array" ref="O6349">IF(SUMPRODUCT(MAX(ISNUMBER(SEARCH(Fuel_Rules!$A$6:$A$30,$E6349))*ISNUMBER(SEARCH(Fuel_Rules!$B$6:$B$30,$F6349))*(Fuel_Rules!$A$6:$A$30&lt;&gt;"")))&gt;0,"Plug-in hybrid",IF($G6349="Diesel","Diesel","Gasoline"))</f>
        <v>Gasoline</v>
      </c>
    </row>
    <row r="6350" spans="1:15" ht="15" customHeight="1" x14ac:dyDescent="0.25">
      <c r="A6350" s="1">
        <v>2022</v>
      </c>
      <c r="B6350" s="1" t="s">
        <v>7830</v>
      </c>
      <c r="C6350" s="1" t="s">
        <v>3039</v>
      </c>
      <c r="D6350" s="1" t="s">
        <v>8779</v>
      </c>
      <c r="E6350" s="1" t="s">
        <v>2908</v>
      </c>
      <c r="F6350" s="1" t="s">
        <v>3041</v>
      </c>
      <c r="G6350" s="1" t="s">
        <v>103</v>
      </c>
      <c r="H6350" s="1" t="s">
        <v>437</v>
      </c>
      <c r="I6350" s="1">
        <v>1.4</v>
      </c>
      <c r="J6350" s="1">
        <v>2023</v>
      </c>
      <c r="K6350" s="1">
        <v>180114</v>
      </c>
      <c r="L6350" s="1">
        <v>0</v>
      </c>
      <c r="M6350" s="1">
        <f t="array" ref="M6350">SUMPRODUCT(MAX(ISNUMBER(SEARCH('Class Rules'!$B$6:$B$85,$E6350))*ISNUMBER(SEARCH('Class Rules'!$C$6:$C$85,$F6350))*'Class Rules'!$A$6:$A$85))</f>
        <v>0</v>
      </c>
      <c r="N6350" s="1" t="str">
        <f t="array" ref="N6350">IF($M6350=0,'Class Rules'!$D$3,INDEX('Class Rules'!$D$6:$D$85,MATCH($M6350,'Class Rules'!$A$6:$A$85,0)))</f>
        <v>Passenger LDV</v>
      </c>
      <c r="O6350" s="1" t="str">
        <f t="array" ref="O6350">IF(SUMPRODUCT(MAX(ISNUMBER(SEARCH(Fuel_Rules!$A$6:$A$30,$E6350))*ISNUMBER(SEARCH(Fuel_Rules!$B$6:$B$30,$F6350))*(Fuel_Rules!$A$6:$A$30&lt;&gt;"")))&gt;0,"Plug-in hybrid",IF($G6350="Diesel","Diesel","Gasoline"))</f>
        <v>Gasoline</v>
      </c>
    </row>
    <row r="6351" spans="1:15" ht="15" customHeight="1" x14ac:dyDescent="0.25">
      <c r="A6351" s="1">
        <v>2022</v>
      </c>
      <c r="B6351" s="1" t="s">
        <v>7830</v>
      </c>
      <c r="C6351" s="1" t="s">
        <v>3042</v>
      </c>
      <c r="D6351" s="1" t="s">
        <v>8780</v>
      </c>
      <c r="E6351" s="1" t="s">
        <v>2908</v>
      </c>
      <c r="F6351" s="1" t="s">
        <v>3044</v>
      </c>
      <c r="G6351" s="1" t="s">
        <v>103</v>
      </c>
      <c r="H6351" s="1" t="s">
        <v>437</v>
      </c>
      <c r="I6351" s="1">
        <v>1.4</v>
      </c>
      <c r="J6351" s="1">
        <v>2023</v>
      </c>
      <c r="K6351" s="1">
        <v>211279</v>
      </c>
      <c r="L6351" s="1">
        <v>0</v>
      </c>
      <c r="M6351" s="1">
        <f t="array" ref="M6351">SUMPRODUCT(MAX(ISNUMBER(SEARCH('Class Rules'!$B$6:$B$85,$E6351))*ISNUMBER(SEARCH('Class Rules'!$C$6:$C$85,$F6351))*'Class Rules'!$A$6:$A$85))</f>
        <v>0</v>
      </c>
      <c r="N6351" s="1" t="str">
        <f t="array" ref="N6351">IF($M6351=0,'Class Rules'!$D$3,INDEX('Class Rules'!$D$6:$D$85,MATCH($M6351,'Class Rules'!$A$6:$A$85,0)))</f>
        <v>Passenger LDV</v>
      </c>
      <c r="O6351" s="1" t="str">
        <f t="array" ref="O6351">IF(SUMPRODUCT(MAX(ISNUMBER(SEARCH(Fuel_Rules!$A$6:$A$30,$E6351))*ISNUMBER(SEARCH(Fuel_Rules!$B$6:$B$30,$F6351))*(Fuel_Rules!$A$6:$A$30&lt;&gt;"")))&gt;0,"Plug-in hybrid",IF($G6351="Diesel","Diesel","Gasoline"))</f>
        <v>Gasoline</v>
      </c>
    </row>
    <row r="6352" spans="1:15" ht="15" customHeight="1" x14ac:dyDescent="0.25">
      <c r="A6352" s="1">
        <v>2022</v>
      </c>
      <c r="B6352" s="1" t="s">
        <v>7830</v>
      </c>
      <c r="C6352" s="1" t="s">
        <v>3045</v>
      </c>
      <c r="D6352" s="1" t="s">
        <v>8781</v>
      </c>
      <c r="E6352" s="1" t="s">
        <v>2908</v>
      </c>
      <c r="F6352" s="1" t="s">
        <v>3047</v>
      </c>
      <c r="G6352" s="1" t="s">
        <v>103</v>
      </c>
      <c r="H6352" s="1" t="s">
        <v>437</v>
      </c>
      <c r="I6352" s="1">
        <v>1.4</v>
      </c>
      <c r="J6352" s="1">
        <v>2023</v>
      </c>
      <c r="K6352" s="1">
        <v>212198</v>
      </c>
      <c r="L6352" s="1">
        <v>0</v>
      </c>
      <c r="M6352" s="1">
        <f t="array" ref="M6352">SUMPRODUCT(MAX(ISNUMBER(SEARCH('Class Rules'!$B$6:$B$85,$E6352))*ISNUMBER(SEARCH('Class Rules'!$C$6:$C$85,$F6352))*'Class Rules'!$A$6:$A$85))</f>
        <v>0</v>
      </c>
      <c r="N6352" s="1" t="str">
        <f t="array" ref="N6352">IF($M6352=0,'Class Rules'!$D$3,INDEX('Class Rules'!$D$6:$D$85,MATCH($M6352,'Class Rules'!$A$6:$A$85,0)))</f>
        <v>Passenger LDV</v>
      </c>
      <c r="O6352" s="1" t="str">
        <f t="array" ref="O6352">IF(SUMPRODUCT(MAX(ISNUMBER(SEARCH(Fuel_Rules!$A$6:$A$30,$E6352))*ISNUMBER(SEARCH(Fuel_Rules!$B$6:$B$30,$F6352))*(Fuel_Rules!$A$6:$A$30&lt;&gt;"")))&gt;0,"Plug-in hybrid",IF($G6352="Diesel","Diesel","Gasoline"))</f>
        <v>Gasoline</v>
      </c>
    </row>
    <row r="6353" spans="1:15" ht="15" customHeight="1" x14ac:dyDescent="0.25">
      <c r="A6353" s="1">
        <v>2022</v>
      </c>
      <c r="B6353" s="1" t="s">
        <v>7830</v>
      </c>
      <c r="C6353" s="1" t="s">
        <v>6888</v>
      </c>
      <c r="D6353" s="1" t="s">
        <v>8782</v>
      </c>
      <c r="E6353" s="1" t="s">
        <v>2908</v>
      </c>
      <c r="F6353" s="1" t="s">
        <v>6890</v>
      </c>
      <c r="G6353" s="1" t="s">
        <v>105</v>
      </c>
      <c r="H6353" s="1" t="s">
        <v>298</v>
      </c>
      <c r="I6353" s="1">
        <v>3</v>
      </c>
      <c r="J6353" s="1">
        <v>2023</v>
      </c>
      <c r="K6353" s="1">
        <v>286112</v>
      </c>
      <c r="L6353" s="1">
        <v>0</v>
      </c>
      <c r="M6353" s="1">
        <f t="array" ref="M6353">SUMPRODUCT(MAX(ISNUMBER(SEARCH('Class Rules'!$B$6:$B$85,$E6353))*ISNUMBER(SEARCH('Class Rules'!$C$6:$C$85,$F6353))*'Class Rules'!$A$6:$A$85))</f>
        <v>20</v>
      </c>
      <c r="N6353" s="1" t="str">
        <f t="array" ref="N6353">IF($M6353=0,'Class Rules'!$D$3,INDEX('Class Rules'!$D$6:$D$85,MATCH($M6353,'Class Rules'!$A$6:$A$85,0)))</f>
        <v>Freight LDV</v>
      </c>
      <c r="O6353" s="1" t="str">
        <f t="array" ref="O6353">IF(SUMPRODUCT(MAX(ISNUMBER(SEARCH(Fuel_Rules!$A$6:$A$30,$E6353))*ISNUMBER(SEARCH(Fuel_Rules!$B$6:$B$30,$F6353))*(Fuel_Rules!$A$6:$A$30&lt;&gt;"")))&gt;0,"Plug-in hybrid",IF($G6353="Diesel","Diesel","Gasoline"))</f>
        <v>Diesel</v>
      </c>
    </row>
    <row r="6354" spans="1:15" ht="15" customHeight="1" x14ac:dyDescent="0.25">
      <c r="A6354" s="1">
        <v>2022</v>
      </c>
      <c r="B6354" s="1" t="s">
        <v>7830</v>
      </c>
      <c r="C6354" s="1" t="s">
        <v>6888</v>
      </c>
      <c r="D6354" s="1" t="s">
        <v>8783</v>
      </c>
      <c r="E6354" s="1" t="s">
        <v>2908</v>
      </c>
      <c r="F6354" s="1" t="s">
        <v>6890</v>
      </c>
      <c r="G6354" s="1" t="s">
        <v>105</v>
      </c>
      <c r="H6354" s="1" t="s">
        <v>298</v>
      </c>
      <c r="I6354" s="1">
        <v>3</v>
      </c>
      <c r="J6354" s="1">
        <v>2023</v>
      </c>
      <c r="K6354" s="1">
        <v>258676</v>
      </c>
      <c r="L6354" s="1">
        <v>0</v>
      </c>
      <c r="M6354" s="1">
        <f t="array" ref="M6354">SUMPRODUCT(MAX(ISNUMBER(SEARCH('Class Rules'!$B$6:$B$85,$E6354))*ISNUMBER(SEARCH('Class Rules'!$C$6:$C$85,$F6354))*'Class Rules'!$A$6:$A$85))</f>
        <v>20</v>
      </c>
      <c r="N6354" s="1" t="str">
        <f t="array" ref="N6354">IF($M6354=0,'Class Rules'!$D$3,INDEX('Class Rules'!$D$6:$D$85,MATCH($M6354,'Class Rules'!$A$6:$A$85,0)))</f>
        <v>Freight LDV</v>
      </c>
      <c r="O6354" s="1" t="str">
        <f t="array" ref="O6354">IF(SUMPRODUCT(MAX(ISNUMBER(SEARCH(Fuel_Rules!$A$6:$A$30,$E6354))*ISNUMBER(SEARCH(Fuel_Rules!$B$6:$B$30,$F6354))*(Fuel_Rules!$A$6:$A$30&lt;&gt;"")))&gt;0,"Plug-in hybrid",IF($G6354="Diesel","Diesel","Gasoline"))</f>
        <v>Diesel</v>
      </c>
    </row>
    <row r="6355" spans="1:15" ht="15" customHeight="1" x14ac:dyDescent="0.25">
      <c r="A6355" s="1">
        <v>2022</v>
      </c>
      <c r="B6355" s="1" t="s">
        <v>7830</v>
      </c>
      <c r="C6355" s="1" t="s">
        <v>8784</v>
      </c>
      <c r="D6355" s="1" t="s">
        <v>8785</v>
      </c>
      <c r="E6355" s="1" t="s">
        <v>2908</v>
      </c>
      <c r="F6355" s="1" t="s">
        <v>8786</v>
      </c>
      <c r="G6355" s="1" t="s">
        <v>103</v>
      </c>
      <c r="H6355" s="1" t="s">
        <v>298</v>
      </c>
      <c r="I6355" s="1">
        <v>1.6</v>
      </c>
      <c r="J6355" s="1">
        <v>2023</v>
      </c>
      <c r="K6355" s="1">
        <v>97080</v>
      </c>
      <c r="L6355" s="1">
        <v>0</v>
      </c>
      <c r="M6355" s="1">
        <f t="array" ref="M6355">SUMPRODUCT(MAX(ISNUMBER(SEARCH('Class Rules'!$B$6:$B$85,$E6355))*ISNUMBER(SEARCH('Class Rules'!$C$6:$C$85,$F6355))*'Class Rules'!$A$6:$A$85))</f>
        <v>18</v>
      </c>
      <c r="N6355" s="1" t="str">
        <f t="array" ref="N6355">IF($M6355=0,'Class Rules'!$D$3,INDEX('Class Rules'!$D$6:$D$85,MATCH($M6355,'Class Rules'!$A$6:$A$85,0)))</f>
        <v>Freight LDV</v>
      </c>
      <c r="O6355" s="1" t="str">
        <f t="array" ref="O6355">IF(SUMPRODUCT(MAX(ISNUMBER(SEARCH(Fuel_Rules!$A$6:$A$30,$E6355))*ISNUMBER(SEARCH(Fuel_Rules!$B$6:$B$30,$F6355))*(Fuel_Rules!$A$6:$A$30&lt;&gt;"")))&gt;0,"Plug-in hybrid",IF($G6355="Diesel","Diesel","Gasoline"))</f>
        <v>Gasoline</v>
      </c>
    </row>
    <row r="6356" spans="1:15" ht="15" customHeight="1" x14ac:dyDescent="0.25">
      <c r="A6356" s="1">
        <v>2022</v>
      </c>
      <c r="B6356" s="1" t="s">
        <v>7830</v>
      </c>
      <c r="C6356" s="1" t="s">
        <v>8784</v>
      </c>
      <c r="D6356" s="1" t="s">
        <v>8787</v>
      </c>
      <c r="E6356" s="1" t="s">
        <v>2908</v>
      </c>
      <c r="F6356" s="1" t="s">
        <v>8786</v>
      </c>
      <c r="G6356" s="1" t="s">
        <v>103</v>
      </c>
      <c r="H6356" s="1" t="s">
        <v>298</v>
      </c>
      <c r="I6356" s="1">
        <v>1.6</v>
      </c>
      <c r="J6356" s="1">
        <v>2023</v>
      </c>
      <c r="K6356" s="1">
        <v>90284</v>
      </c>
      <c r="L6356" s="1">
        <v>0</v>
      </c>
      <c r="M6356" s="1">
        <f t="array" ref="M6356">SUMPRODUCT(MAX(ISNUMBER(SEARCH('Class Rules'!$B$6:$B$85,$E6356))*ISNUMBER(SEARCH('Class Rules'!$C$6:$C$85,$F6356))*'Class Rules'!$A$6:$A$85))</f>
        <v>18</v>
      </c>
      <c r="N6356" s="1" t="str">
        <f t="array" ref="N6356">IF($M6356=0,'Class Rules'!$D$3,INDEX('Class Rules'!$D$6:$D$85,MATCH($M6356,'Class Rules'!$A$6:$A$85,0)))</f>
        <v>Freight LDV</v>
      </c>
      <c r="O6356" s="1" t="str">
        <f t="array" ref="O6356">IF(SUMPRODUCT(MAX(ISNUMBER(SEARCH(Fuel_Rules!$A$6:$A$30,$E6356))*ISNUMBER(SEARCH(Fuel_Rules!$B$6:$B$30,$F6356))*(Fuel_Rules!$A$6:$A$30&lt;&gt;"")))&gt;0,"Plug-in hybrid",IF($G6356="Diesel","Diesel","Gasoline"))</f>
        <v>Gasoline</v>
      </c>
    </row>
    <row r="6357" spans="1:15" ht="15" customHeight="1" x14ac:dyDescent="0.25">
      <c r="A6357" s="1">
        <v>2022</v>
      </c>
      <c r="B6357" s="1" t="s">
        <v>7830</v>
      </c>
      <c r="C6357" s="1" t="s">
        <v>3052</v>
      </c>
      <c r="D6357" s="1" t="s">
        <v>8788</v>
      </c>
      <c r="E6357" s="1" t="s">
        <v>3050</v>
      </c>
      <c r="F6357" s="1" t="s">
        <v>3054</v>
      </c>
      <c r="G6357" s="1" t="s">
        <v>103</v>
      </c>
      <c r="H6357" s="1" t="s">
        <v>298</v>
      </c>
      <c r="I6357" s="1">
        <v>2</v>
      </c>
      <c r="J6357" s="1">
        <v>2023</v>
      </c>
      <c r="K6357" s="1">
        <v>554500</v>
      </c>
      <c r="L6357" s="1">
        <v>0</v>
      </c>
      <c r="M6357" s="1">
        <f t="array" ref="M6357">SUMPRODUCT(MAX(ISNUMBER(SEARCH('Class Rules'!$B$6:$B$85,$E6357))*ISNUMBER(SEARCH('Class Rules'!$C$6:$C$85,$F6357))*'Class Rules'!$A$6:$A$85))</f>
        <v>0</v>
      </c>
      <c r="N6357" s="1" t="str">
        <f t="array" ref="N6357">IF($M6357=0,'Class Rules'!$D$3,INDEX('Class Rules'!$D$6:$D$85,MATCH($M6357,'Class Rules'!$A$6:$A$85,0)))</f>
        <v>Passenger LDV</v>
      </c>
      <c r="O6357" s="1" t="str">
        <f t="array" ref="O6357">IF(SUMPRODUCT(MAX(ISNUMBER(SEARCH(Fuel_Rules!$A$6:$A$30,$E6357))*ISNUMBER(SEARCH(Fuel_Rules!$B$6:$B$30,$F6357))*(Fuel_Rules!$A$6:$A$30&lt;&gt;"")))&gt;0,"Plug-in hybrid",IF($G6357="Diesel","Diesel","Gasoline"))</f>
        <v>Plug-in hybrid</v>
      </c>
    </row>
    <row r="6358" spans="1:15" ht="15" customHeight="1" x14ac:dyDescent="0.25">
      <c r="A6358" s="1">
        <v>2022</v>
      </c>
      <c r="B6358" s="1" t="s">
        <v>7830</v>
      </c>
      <c r="C6358" s="1" t="s">
        <v>3061</v>
      </c>
      <c r="D6358" s="1" t="s">
        <v>8789</v>
      </c>
      <c r="E6358" s="1" t="s">
        <v>3050</v>
      </c>
      <c r="F6358" s="1" t="s">
        <v>3063</v>
      </c>
      <c r="G6358" s="1" t="s">
        <v>103</v>
      </c>
      <c r="H6358" s="1" t="s">
        <v>298</v>
      </c>
      <c r="I6358" s="1">
        <v>2</v>
      </c>
      <c r="J6358" s="1">
        <v>2023</v>
      </c>
      <c r="K6358" s="1">
        <v>435691</v>
      </c>
      <c r="L6358" s="1">
        <v>0</v>
      </c>
      <c r="M6358" s="1">
        <f t="array" ref="M6358">SUMPRODUCT(MAX(ISNUMBER(SEARCH('Class Rules'!$B$6:$B$85,$E6358))*ISNUMBER(SEARCH('Class Rules'!$C$6:$C$85,$F6358))*'Class Rules'!$A$6:$A$85))</f>
        <v>0</v>
      </c>
      <c r="N6358" s="1" t="str">
        <f t="array" ref="N6358">IF($M6358=0,'Class Rules'!$D$3,INDEX('Class Rules'!$D$6:$D$85,MATCH($M6358,'Class Rules'!$A$6:$A$85,0)))</f>
        <v>Passenger LDV</v>
      </c>
      <c r="O6358" s="1" t="str">
        <f t="array" ref="O6358">IF(SUMPRODUCT(MAX(ISNUMBER(SEARCH(Fuel_Rules!$A$6:$A$30,$E6358))*ISNUMBER(SEARCH(Fuel_Rules!$B$6:$B$30,$F6358))*(Fuel_Rules!$A$6:$A$30&lt;&gt;"")))&gt;0,"Plug-in hybrid",IF($G6358="Diesel","Diesel","Gasoline"))</f>
        <v>Plug-in hybrid</v>
      </c>
    </row>
    <row r="6359" spans="1:15" ht="15" customHeight="1" x14ac:dyDescent="0.25">
      <c r="A6359" s="1">
        <v>2022</v>
      </c>
      <c r="B6359" s="1" t="s">
        <v>7830</v>
      </c>
      <c r="C6359" s="1" t="s">
        <v>3064</v>
      </c>
      <c r="D6359" s="1" t="s">
        <v>8790</v>
      </c>
      <c r="E6359" s="1" t="s">
        <v>3050</v>
      </c>
      <c r="F6359" s="1" t="s">
        <v>3066</v>
      </c>
      <c r="G6359" s="1" t="s">
        <v>103</v>
      </c>
      <c r="H6359" s="1" t="s">
        <v>298</v>
      </c>
      <c r="I6359" s="1">
        <v>2</v>
      </c>
      <c r="J6359" s="1">
        <v>2023</v>
      </c>
      <c r="K6359" s="1">
        <v>411240</v>
      </c>
      <c r="L6359" s="1">
        <v>0</v>
      </c>
      <c r="M6359" s="1">
        <f t="array" ref="M6359">SUMPRODUCT(MAX(ISNUMBER(SEARCH('Class Rules'!$B$6:$B$85,$E6359))*ISNUMBER(SEARCH('Class Rules'!$C$6:$C$85,$F6359))*'Class Rules'!$A$6:$A$85))</f>
        <v>0</v>
      </c>
      <c r="N6359" s="1" t="str">
        <f t="array" ref="N6359">IF($M6359=0,'Class Rules'!$D$3,INDEX('Class Rules'!$D$6:$D$85,MATCH($M6359,'Class Rules'!$A$6:$A$85,0)))</f>
        <v>Passenger LDV</v>
      </c>
      <c r="O6359" s="1" t="str">
        <f t="array" ref="O6359">IF(SUMPRODUCT(MAX(ISNUMBER(SEARCH(Fuel_Rules!$A$6:$A$30,$E6359))*ISNUMBER(SEARCH(Fuel_Rules!$B$6:$B$30,$F6359))*(Fuel_Rules!$A$6:$A$30&lt;&gt;"")))&gt;0,"Plug-in hybrid",IF($G6359="Diesel","Diesel","Gasoline"))</f>
        <v>Plug-in hybrid</v>
      </c>
    </row>
    <row r="6360" spans="1:15" ht="15" customHeight="1" x14ac:dyDescent="0.25">
      <c r="A6360" s="1">
        <v>2022</v>
      </c>
      <c r="B6360" s="1" t="s">
        <v>7830</v>
      </c>
      <c r="C6360" s="1" t="s">
        <v>3067</v>
      </c>
      <c r="D6360" s="1" t="s">
        <v>8791</v>
      </c>
      <c r="E6360" s="1" t="s">
        <v>3050</v>
      </c>
      <c r="F6360" s="1" t="s">
        <v>3069</v>
      </c>
      <c r="G6360" s="1" t="s">
        <v>103</v>
      </c>
      <c r="H6360" s="1" t="s">
        <v>298</v>
      </c>
      <c r="I6360" s="1">
        <v>2</v>
      </c>
      <c r="J6360" s="1">
        <v>2023</v>
      </c>
      <c r="K6360" s="1">
        <v>426676</v>
      </c>
      <c r="L6360" s="1">
        <v>0</v>
      </c>
      <c r="M6360" s="1">
        <f t="array" ref="M6360">SUMPRODUCT(MAX(ISNUMBER(SEARCH('Class Rules'!$B$6:$B$85,$E6360))*ISNUMBER(SEARCH('Class Rules'!$C$6:$C$85,$F6360))*'Class Rules'!$A$6:$A$85))</f>
        <v>0</v>
      </c>
      <c r="N6360" s="1" t="str">
        <f t="array" ref="N6360">IF($M6360=0,'Class Rules'!$D$3,INDEX('Class Rules'!$D$6:$D$85,MATCH($M6360,'Class Rules'!$A$6:$A$85,0)))</f>
        <v>Passenger LDV</v>
      </c>
      <c r="O6360" s="1" t="str">
        <f t="array" ref="O6360">IF(SUMPRODUCT(MAX(ISNUMBER(SEARCH(Fuel_Rules!$A$6:$A$30,$E6360))*ISNUMBER(SEARCH(Fuel_Rules!$B$6:$B$30,$F6360))*(Fuel_Rules!$A$6:$A$30&lt;&gt;"")))&gt;0,"Plug-in hybrid",IF($G6360="Diesel","Diesel","Gasoline"))</f>
        <v>Plug-in hybrid</v>
      </c>
    </row>
    <row r="6361" spans="1:15" ht="15" customHeight="1" x14ac:dyDescent="0.25">
      <c r="A6361" s="1">
        <v>2022</v>
      </c>
      <c r="B6361" s="1" t="s">
        <v>7830</v>
      </c>
      <c r="C6361" s="1" t="s">
        <v>3070</v>
      </c>
      <c r="D6361" s="1" t="s">
        <v>8792</v>
      </c>
      <c r="E6361" s="1" t="s">
        <v>3050</v>
      </c>
      <c r="F6361" s="1" t="s">
        <v>3072</v>
      </c>
      <c r="G6361" s="1" t="s">
        <v>103</v>
      </c>
      <c r="H6361" s="1" t="s">
        <v>298</v>
      </c>
      <c r="I6361" s="1">
        <v>2</v>
      </c>
      <c r="J6361" s="1">
        <v>2023</v>
      </c>
      <c r="K6361" s="1">
        <v>565208</v>
      </c>
      <c r="L6361" s="1">
        <v>0</v>
      </c>
      <c r="M6361" s="1">
        <f t="array" ref="M6361">SUMPRODUCT(MAX(ISNUMBER(SEARCH('Class Rules'!$B$6:$B$85,$E6361))*ISNUMBER(SEARCH('Class Rules'!$C$6:$C$85,$F6361))*'Class Rules'!$A$6:$A$85))</f>
        <v>0</v>
      </c>
      <c r="N6361" s="1" t="str">
        <f t="array" ref="N6361">IF($M6361=0,'Class Rules'!$D$3,INDEX('Class Rules'!$D$6:$D$85,MATCH($M6361,'Class Rules'!$A$6:$A$85,0)))</f>
        <v>Passenger LDV</v>
      </c>
      <c r="O6361" s="1" t="str">
        <f t="array" ref="O6361">IF(SUMPRODUCT(MAX(ISNUMBER(SEARCH(Fuel_Rules!$A$6:$A$30,$E6361))*ISNUMBER(SEARCH(Fuel_Rules!$B$6:$B$30,$F6361))*(Fuel_Rules!$A$6:$A$30&lt;&gt;"")))&gt;0,"Plug-in hybrid",IF($G6361="Diesel","Diesel","Gasoline"))</f>
        <v>Plug-in hybrid</v>
      </c>
    </row>
    <row r="6362" spans="1:15" ht="15" customHeight="1" x14ac:dyDescent="0.25">
      <c r="A6362" s="1">
        <v>2022</v>
      </c>
      <c r="B6362" s="1" t="s">
        <v>7830</v>
      </c>
      <c r="C6362" s="1" t="s">
        <v>3073</v>
      </c>
      <c r="D6362" s="1" t="s">
        <v>8793</v>
      </c>
      <c r="E6362" s="1" t="s">
        <v>3050</v>
      </c>
      <c r="F6362" s="1" t="s">
        <v>3075</v>
      </c>
      <c r="G6362" s="1" t="s">
        <v>103</v>
      </c>
      <c r="H6362" s="1" t="s">
        <v>298</v>
      </c>
      <c r="I6362" s="1">
        <v>2</v>
      </c>
      <c r="J6362" s="1">
        <v>2023</v>
      </c>
      <c r="K6362" s="1">
        <v>349438</v>
      </c>
      <c r="L6362" s="1">
        <v>0</v>
      </c>
      <c r="M6362" s="1">
        <f t="array" ref="M6362">SUMPRODUCT(MAX(ISNUMBER(SEARCH('Class Rules'!$B$6:$B$85,$E6362))*ISNUMBER(SEARCH('Class Rules'!$C$6:$C$85,$F6362))*'Class Rules'!$A$6:$A$85))</f>
        <v>0</v>
      </c>
      <c r="N6362" s="1" t="str">
        <f t="array" ref="N6362">IF($M6362=0,'Class Rules'!$D$3,INDEX('Class Rules'!$D$6:$D$85,MATCH($M6362,'Class Rules'!$A$6:$A$85,0)))</f>
        <v>Passenger LDV</v>
      </c>
      <c r="O6362" s="1" t="str">
        <f t="array" ref="O6362">IF(SUMPRODUCT(MAX(ISNUMBER(SEARCH(Fuel_Rules!$A$6:$A$30,$E6362))*ISNUMBER(SEARCH(Fuel_Rules!$B$6:$B$30,$F6362))*(Fuel_Rules!$A$6:$A$30&lt;&gt;"")))&gt;0,"Plug-in hybrid",IF($G6362="Diesel","Diesel","Gasoline"))</f>
        <v>Plug-in hybrid</v>
      </c>
    </row>
    <row r="6363" spans="1:15" ht="15" customHeight="1" x14ac:dyDescent="0.25">
      <c r="A6363" s="1">
        <v>2022</v>
      </c>
      <c r="B6363" s="1" t="s">
        <v>7830</v>
      </c>
      <c r="C6363" s="1" t="s">
        <v>3079</v>
      </c>
      <c r="D6363" s="1" t="s">
        <v>8794</v>
      </c>
      <c r="E6363" s="1" t="s">
        <v>3050</v>
      </c>
      <c r="F6363" s="1" t="s">
        <v>3081</v>
      </c>
      <c r="G6363" s="1" t="s">
        <v>103</v>
      </c>
      <c r="H6363" s="1" t="s">
        <v>298</v>
      </c>
      <c r="I6363" s="1">
        <v>2</v>
      </c>
      <c r="J6363" s="1">
        <v>2023</v>
      </c>
      <c r="K6363" s="1">
        <v>386920</v>
      </c>
      <c r="L6363" s="1">
        <v>0</v>
      </c>
      <c r="M6363" s="1">
        <f t="array" ref="M6363">SUMPRODUCT(MAX(ISNUMBER(SEARCH('Class Rules'!$B$6:$B$85,$E6363))*ISNUMBER(SEARCH('Class Rules'!$C$6:$C$85,$F6363))*'Class Rules'!$A$6:$A$85))</f>
        <v>0</v>
      </c>
      <c r="N6363" s="1" t="str">
        <f t="array" ref="N6363">IF($M6363=0,'Class Rules'!$D$3,INDEX('Class Rules'!$D$6:$D$85,MATCH($M6363,'Class Rules'!$A$6:$A$85,0)))</f>
        <v>Passenger LDV</v>
      </c>
      <c r="O6363" s="1" t="str">
        <f t="array" ref="O6363">IF(SUMPRODUCT(MAX(ISNUMBER(SEARCH(Fuel_Rules!$A$6:$A$30,$E6363))*ISNUMBER(SEARCH(Fuel_Rules!$B$6:$B$30,$F6363))*(Fuel_Rules!$A$6:$A$30&lt;&gt;"")))&gt;0,"Plug-in hybrid",IF($G6363="Diesel","Diesel","Gasoline"))</f>
        <v>Plug-in hybrid</v>
      </c>
    </row>
    <row r="6364" spans="1:15" ht="15" customHeight="1" x14ac:dyDescent="0.25">
      <c r="A6364" s="1">
        <v>2022</v>
      </c>
      <c r="B6364" s="1" t="s">
        <v>7830</v>
      </c>
      <c r="C6364" s="1" t="s">
        <v>3082</v>
      </c>
      <c r="D6364" s="1" t="s">
        <v>8795</v>
      </c>
      <c r="E6364" s="1" t="s">
        <v>3050</v>
      </c>
      <c r="F6364" s="1" t="s">
        <v>3084</v>
      </c>
      <c r="G6364" s="1" t="s">
        <v>103</v>
      </c>
      <c r="H6364" s="1" t="s">
        <v>298</v>
      </c>
      <c r="I6364" s="1">
        <v>2</v>
      </c>
      <c r="J6364" s="1">
        <v>2023</v>
      </c>
      <c r="K6364" s="1">
        <v>459327</v>
      </c>
      <c r="L6364" s="1">
        <v>0</v>
      </c>
      <c r="M6364" s="1">
        <f t="array" ref="M6364">SUMPRODUCT(MAX(ISNUMBER(SEARCH('Class Rules'!$B$6:$B$85,$E6364))*ISNUMBER(SEARCH('Class Rules'!$C$6:$C$85,$F6364))*'Class Rules'!$A$6:$A$85))</f>
        <v>0</v>
      </c>
      <c r="N6364" s="1" t="str">
        <f t="array" ref="N6364">IF($M6364=0,'Class Rules'!$D$3,INDEX('Class Rules'!$D$6:$D$85,MATCH($M6364,'Class Rules'!$A$6:$A$85,0)))</f>
        <v>Passenger LDV</v>
      </c>
      <c r="O6364" s="1" t="str">
        <f t="array" ref="O6364">IF(SUMPRODUCT(MAX(ISNUMBER(SEARCH(Fuel_Rules!$A$6:$A$30,$E6364))*ISNUMBER(SEARCH(Fuel_Rules!$B$6:$B$30,$F6364))*(Fuel_Rules!$A$6:$A$30&lt;&gt;"")))&gt;0,"Plug-in hybrid",IF($G6364="Diesel","Diesel","Gasoline"))</f>
        <v>Plug-in hybrid</v>
      </c>
    </row>
    <row r="6365" spans="1:15" ht="15" customHeight="1" x14ac:dyDescent="0.25">
      <c r="A6365" s="1">
        <v>2022</v>
      </c>
      <c r="B6365" s="1" t="s">
        <v>7830</v>
      </c>
      <c r="C6365" s="1" t="s">
        <v>3109</v>
      </c>
      <c r="D6365" s="1" t="s">
        <v>8796</v>
      </c>
      <c r="E6365" s="1" t="s">
        <v>3050</v>
      </c>
      <c r="F6365" s="1" t="s">
        <v>3111</v>
      </c>
      <c r="G6365" s="1" t="s">
        <v>103</v>
      </c>
      <c r="H6365" s="1" t="s">
        <v>298</v>
      </c>
      <c r="I6365" s="1">
        <v>2</v>
      </c>
      <c r="J6365" s="1">
        <v>2023</v>
      </c>
      <c r="K6365" s="1">
        <v>511865</v>
      </c>
      <c r="L6365" s="1">
        <v>0</v>
      </c>
      <c r="M6365" s="1">
        <f t="array" ref="M6365">SUMPRODUCT(MAX(ISNUMBER(SEARCH('Class Rules'!$B$6:$B$85,$E6365))*ISNUMBER(SEARCH('Class Rules'!$C$6:$C$85,$F6365))*'Class Rules'!$A$6:$A$85))</f>
        <v>0</v>
      </c>
      <c r="N6365" s="1" t="str">
        <f t="array" ref="N6365">IF($M6365=0,'Class Rules'!$D$3,INDEX('Class Rules'!$D$6:$D$85,MATCH($M6365,'Class Rules'!$A$6:$A$85,0)))</f>
        <v>Passenger LDV</v>
      </c>
      <c r="O6365" s="1" t="str">
        <f t="array" ref="O6365">IF(SUMPRODUCT(MAX(ISNUMBER(SEARCH(Fuel_Rules!$A$6:$A$30,$E6365))*ISNUMBER(SEARCH(Fuel_Rules!$B$6:$B$30,$F6365))*(Fuel_Rules!$A$6:$A$30&lt;&gt;"")))&gt;0,"Plug-in hybrid",IF($G6365="Diesel","Diesel","Gasoline"))</f>
        <v>Plug-in hybrid</v>
      </c>
    </row>
    <row r="6366" spans="1:15" ht="15" customHeight="1" x14ac:dyDescent="0.25">
      <c r="A6366" s="1">
        <v>2022</v>
      </c>
      <c r="B6366" s="1" t="s">
        <v>7830</v>
      </c>
      <c r="C6366" s="1" t="s">
        <v>3112</v>
      </c>
      <c r="D6366" s="1" t="s">
        <v>8797</v>
      </c>
      <c r="E6366" s="1" t="s">
        <v>3050</v>
      </c>
      <c r="F6366" s="1" t="s">
        <v>3114</v>
      </c>
      <c r="G6366" s="1" t="s">
        <v>103</v>
      </c>
      <c r="H6366" s="1" t="s">
        <v>298</v>
      </c>
      <c r="I6366" s="1">
        <v>2</v>
      </c>
      <c r="J6366" s="1">
        <v>2023</v>
      </c>
      <c r="K6366" s="1">
        <v>395383</v>
      </c>
      <c r="L6366" s="1">
        <v>0</v>
      </c>
      <c r="M6366" s="1">
        <f t="array" ref="M6366">SUMPRODUCT(MAX(ISNUMBER(SEARCH('Class Rules'!$B$6:$B$85,$E6366))*ISNUMBER(SEARCH('Class Rules'!$C$6:$C$85,$F6366))*'Class Rules'!$A$6:$A$85))</f>
        <v>0</v>
      </c>
      <c r="N6366" s="1" t="str">
        <f t="array" ref="N6366">IF($M6366=0,'Class Rules'!$D$3,INDEX('Class Rules'!$D$6:$D$85,MATCH($M6366,'Class Rules'!$A$6:$A$85,0)))</f>
        <v>Passenger LDV</v>
      </c>
      <c r="O6366" s="1" t="str">
        <f t="array" ref="O6366">IF(SUMPRODUCT(MAX(ISNUMBER(SEARCH(Fuel_Rules!$A$6:$A$30,$E6366))*ISNUMBER(SEARCH(Fuel_Rules!$B$6:$B$30,$F6366))*(Fuel_Rules!$A$6:$A$30&lt;&gt;"")))&gt;0,"Plug-in hybrid",IF($G6366="Diesel","Diesel","Gasoline"))</f>
        <v>Plug-in hybrid</v>
      </c>
    </row>
    <row r="6367" spans="1:15" ht="15" customHeight="1" x14ac:dyDescent="0.25">
      <c r="A6367" s="1">
        <v>2022</v>
      </c>
      <c r="B6367" s="1" t="s">
        <v>7830</v>
      </c>
      <c r="C6367" s="1" t="s">
        <v>3115</v>
      </c>
      <c r="D6367" s="1" t="s">
        <v>8798</v>
      </c>
      <c r="E6367" s="1" t="s">
        <v>3117</v>
      </c>
      <c r="F6367" s="1" t="s">
        <v>3118</v>
      </c>
      <c r="G6367" s="1" t="s">
        <v>103</v>
      </c>
      <c r="H6367" s="1" t="s">
        <v>298</v>
      </c>
      <c r="I6367" s="1">
        <v>1.6</v>
      </c>
      <c r="J6367" s="1">
        <v>2023</v>
      </c>
      <c r="K6367" s="1">
        <v>80602</v>
      </c>
      <c r="L6367" s="1">
        <v>0</v>
      </c>
      <c r="M6367" s="1">
        <f t="array" ref="M6367">SUMPRODUCT(MAX(ISNUMBER(SEARCH('Class Rules'!$B$6:$B$85,$E6367))*ISNUMBER(SEARCH('Class Rules'!$C$6:$C$85,$F6367))*'Class Rules'!$A$6:$A$85))</f>
        <v>0</v>
      </c>
      <c r="N6367" s="1" t="str">
        <f t="array" ref="N6367">IF($M6367=0,'Class Rules'!$D$3,INDEX('Class Rules'!$D$6:$D$85,MATCH($M6367,'Class Rules'!$A$6:$A$85,0)))</f>
        <v>Passenger LDV</v>
      </c>
      <c r="O6367" s="1" t="str">
        <f t="array" ref="O6367">IF(SUMPRODUCT(MAX(ISNUMBER(SEARCH(Fuel_Rules!$A$6:$A$30,$E6367))*ISNUMBER(SEARCH(Fuel_Rules!$B$6:$B$30,$F6367))*(Fuel_Rules!$A$6:$A$30&lt;&gt;"")))&gt;0,"Plug-in hybrid",IF($G6367="Diesel","Diesel","Gasoline"))</f>
        <v>Gasoline</v>
      </c>
    </row>
    <row r="6368" spans="1:15" ht="15" customHeight="1" x14ac:dyDescent="0.25">
      <c r="A6368" s="1">
        <v>2022</v>
      </c>
      <c r="B6368" s="1" t="s">
        <v>7830</v>
      </c>
      <c r="C6368" s="1" t="s">
        <v>3119</v>
      </c>
      <c r="D6368" s="1" t="s">
        <v>8799</v>
      </c>
      <c r="E6368" s="1" t="s">
        <v>3117</v>
      </c>
      <c r="F6368" s="1" t="s">
        <v>3121</v>
      </c>
      <c r="G6368" s="1" t="s">
        <v>103</v>
      </c>
      <c r="H6368" s="1" t="s">
        <v>298</v>
      </c>
      <c r="I6368" s="1">
        <v>1</v>
      </c>
      <c r="J6368" s="1">
        <v>2023</v>
      </c>
      <c r="K6368" s="1">
        <v>199968</v>
      </c>
      <c r="L6368" s="1">
        <v>0</v>
      </c>
      <c r="M6368" s="1">
        <f t="array" ref="M6368">SUMPRODUCT(MAX(ISNUMBER(SEARCH('Class Rules'!$B$6:$B$85,$E6368))*ISNUMBER(SEARCH('Class Rules'!$C$6:$C$85,$F6368))*'Class Rules'!$A$6:$A$85))</f>
        <v>0</v>
      </c>
      <c r="N6368" s="1" t="str">
        <f t="array" ref="N6368">IF($M6368=0,'Class Rules'!$D$3,INDEX('Class Rules'!$D$6:$D$85,MATCH($M6368,'Class Rules'!$A$6:$A$85,0)))</f>
        <v>Passenger LDV</v>
      </c>
      <c r="O6368" s="1" t="str">
        <f t="array" ref="O6368">IF(SUMPRODUCT(MAX(ISNUMBER(SEARCH(Fuel_Rules!$A$6:$A$30,$E6368))*ISNUMBER(SEARCH(Fuel_Rules!$B$6:$B$30,$F6368))*(Fuel_Rules!$A$6:$A$30&lt;&gt;"")))&gt;0,"Plug-in hybrid",IF($G6368="Diesel","Diesel","Gasoline"))</f>
        <v>Gasoline</v>
      </c>
    </row>
    <row r="6369" spans="1:15" ht="15" customHeight="1" x14ac:dyDescent="0.25">
      <c r="A6369" s="1">
        <v>2022</v>
      </c>
      <c r="B6369" s="1" t="s">
        <v>7830</v>
      </c>
      <c r="C6369" s="1" t="s">
        <v>3122</v>
      </c>
      <c r="D6369" s="1" t="s">
        <v>8800</v>
      </c>
      <c r="E6369" s="1" t="s">
        <v>3124</v>
      </c>
      <c r="F6369" s="1" t="s">
        <v>3125</v>
      </c>
      <c r="G6369" s="1" t="s">
        <v>103</v>
      </c>
      <c r="H6369" s="1" t="s">
        <v>298</v>
      </c>
      <c r="I6369" s="1">
        <v>1.6</v>
      </c>
      <c r="J6369" s="1">
        <v>2023</v>
      </c>
      <c r="K6369" s="1">
        <v>94079</v>
      </c>
      <c r="L6369" s="1">
        <v>0</v>
      </c>
      <c r="M6369" s="1">
        <f t="array" ref="M6369">SUMPRODUCT(MAX(ISNUMBER(SEARCH('Class Rules'!$B$6:$B$85,$E6369))*ISNUMBER(SEARCH('Class Rules'!$C$6:$C$85,$F6369))*'Class Rules'!$A$6:$A$85))</f>
        <v>0</v>
      </c>
      <c r="N6369" s="1" t="str">
        <f t="array" ref="N6369">IF($M6369=0,'Class Rules'!$D$3,INDEX('Class Rules'!$D$6:$D$85,MATCH($M6369,'Class Rules'!$A$6:$A$85,0)))</f>
        <v>Passenger LDV</v>
      </c>
      <c r="O6369" s="1" t="str">
        <f t="array" ref="O6369">IF(SUMPRODUCT(MAX(ISNUMBER(SEARCH(Fuel_Rules!$A$6:$A$30,$E6369))*ISNUMBER(SEARCH(Fuel_Rules!$B$6:$B$30,$F6369))*(Fuel_Rules!$A$6:$A$30&lt;&gt;"")))&gt;0,"Plug-in hybrid",IF($G6369="Diesel","Diesel","Gasoline"))</f>
        <v>Gasoline</v>
      </c>
    </row>
    <row r="6370" spans="1:15" ht="15" customHeight="1" x14ac:dyDescent="0.25">
      <c r="A6370" s="1">
        <v>2022</v>
      </c>
      <c r="B6370" s="1" t="s">
        <v>8801</v>
      </c>
      <c r="C6370" s="1" t="s">
        <v>294</v>
      </c>
      <c r="D6370" s="1" t="s">
        <v>8802</v>
      </c>
      <c r="E6370" s="1" t="s">
        <v>296</v>
      </c>
      <c r="F6370" s="1" t="s">
        <v>297</v>
      </c>
      <c r="G6370" s="1" t="s">
        <v>105</v>
      </c>
      <c r="H6370" s="1" t="s">
        <v>298</v>
      </c>
      <c r="I6370" s="1">
        <v>2.8</v>
      </c>
      <c r="J6370" s="1">
        <v>2023</v>
      </c>
      <c r="K6370" s="1">
        <v>431100</v>
      </c>
      <c r="L6370" s="1">
        <v>0</v>
      </c>
      <c r="M6370" s="1">
        <f t="array" ref="M6370">SUMPRODUCT(MAX(ISNUMBER(SEARCH('Class Rules'!$B$6:$B$85,$E6370))*ISNUMBER(SEARCH('Class Rules'!$C$6:$C$85,$F6370))*'Class Rules'!$A$6:$A$85))</f>
        <v>36</v>
      </c>
      <c r="N6370" s="1" t="str">
        <f t="array" ref="N6370">IF($M6370=0,'Class Rules'!$D$3,INDEX('Class Rules'!$D$6:$D$85,MATCH($M6370,'Class Rules'!$A$6:$A$85,0)))</f>
        <v>Freight LDV</v>
      </c>
      <c r="O6370" s="1" t="str">
        <f t="array" ref="O6370">IF(SUMPRODUCT(MAX(ISNUMBER(SEARCH(Fuel_Rules!$A$6:$A$30,$E6370))*ISNUMBER(SEARCH(Fuel_Rules!$B$6:$B$30,$F6370))*(Fuel_Rules!$A$6:$A$30&lt;&gt;"")))&gt;0,"Plug-in hybrid",IF($G6370="Diesel","Diesel","Gasoline"))</f>
        <v>Diesel</v>
      </c>
    </row>
    <row r="6371" spans="1:15" ht="15" customHeight="1" x14ac:dyDescent="0.25">
      <c r="A6371" s="1">
        <v>2022</v>
      </c>
      <c r="B6371" s="1" t="s">
        <v>8801</v>
      </c>
      <c r="C6371" s="1" t="s">
        <v>299</v>
      </c>
      <c r="D6371" s="1" t="s">
        <v>8803</v>
      </c>
      <c r="E6371" s="1" t="s">
        <v>296</v>
      </c>
      <c r="F6371" s="1" t="s">
        <v>301</v>
      </c>
      <c r="G6371" s="1" t="s">
        <v>105</v>
      </c>
      <c r="H6371" s="1" t="s">
        <v>298</v>
      </c>
      <c r="I6371" s="1">
        <v>2.8</v>
      </c>
      <c r="J6371" s="1">
        <v>2023</v>
      </c>
      <c r="K6371" s="1">
        <v>456900</v>
      </c>
      <c r="L6371" s="1">
        <v>0</v>
      </c>
      <c r="M6371" s="1">
        <f t="array" ref="M6371">SUMPRODUCT(MAX(ISNUMBER(SEARCH('Class Rules'!$B$6:$B$85,$E6371))*ISNUMBER(SEARCH('Class Rules'!$C$6:$C$85,$F6371))*'Class Rules'!$A$6:$A$85))</f>
        <v>37</v>
      </c>
      <c r="N6371" s="1" t="str">
        <f t="array" ref="N6371">IF($M6371=0,'Class Rules'!$D$3,INDEX('Class Rules'!$D$6:$D$85,MATCH($M6371,'Class Rules'!$A$6:$A$85,0)))</f>
        <v>Freight LDV</v>
      </c>
      <c r="O6371" s="1" t="str">
        <f t="array" ref="O6371">IF(SUMPRODUCT(MAX(ISNUMBER(SEARCH(Fuel_Rules!$A$6:$A$30,$E6371))*ISNUMBER(SEARCH(Fuel_Rules!$B$6:$B$30,$F6371))*(Fuel_Rules!$A$6:$A$30&lt;&gt;"")))&gt;0,"Plug-in hybrid",IF($G6371="Diesel","Diesel","Gasoline"))</f>
        <v>Diesel</v>
      </c>
    </row>
    <row r="6372" spans="1:15" ht="15" customHeight="1" x14ac:dyDescent="0.25">
      <c r="A6372" s="1">
        <v>2022</v>
      </c>
      <c r="B6372" s="1" t="s">
        <v>8801</v>
      </c>
      <c r="C6372" s="1" t="s">
        <v>302</v>
      </c>
      <c r="D6372" s="1" t="s">
        <v>8804</v>
      </c>
      <c r="E6372" s="1" t="s">
        <v>296</v>
      </c>
      <c r="F6372" s="1" t="s">
        <v>304</v>
      </c>
      <c r="G6372" s="1" t="s">
        <v>105</v>
      </c>
      <c r="H6372" s="1" t="s">
        <v>298</v>
      </c>
      <c r="I6372" s="1">
        <v>2.8</v>
      </c>
      <c r="J6372" s="1">
        <v>2023</v>
      </c>
      <c r="K6372" s="1">
        <v>565550</v>
      </c>
      <c r="L6372" s="1">
        <v>0</v>
      </c>
      <c r="M6372" s="1">
        <f t="array" ref="M6372">SUMPRODUCT(MAX(ISNUMBER(SEARCH('Class Rules'!$B$6:$B$85,$E6372))*ISNUMBER(SEARCH('Class Rules'!$C$6:$C$85,$F6372))*'Class Rules'!$A$6:$A$85))</f>
        <v>68</v>
      </c>
      <c r="N6372" s="1" t="str">
        <f t="array" ref="N6372">IF($M6372=0,'Class Rules'!$D$3,INDEX('Class Rules'!$D$6:$D$85,MATCH($M6372,'Class Rules'!$A$6:$A$85,0)))</f>
        <v>Passenger HDV</v>
      </c>
      <c r="O6372" s="1" t="str">
        <f t="array" ref="O6372">IF(SUMPRODUCT(MAX(ISNUMBER(SEARCH(Fuel_Rules!$A$6:$A$30,$E6372))*ISNUMBER(SEARCH(Fuel_Rules!$B$6:$B$30,$F6372))*(Fuel_Rules!$A$6:$A$30&lt;&gt;"")))&gt;0,"Plug-in hybrid",IF($G6372="Diesel","Diesel","Gasoline"))</f>
        <v>Diesel</v>
      </c>
    </row>
    <row r="6373" spans="1:15" ht="15" customHeight="1" x14ac:dyDescent="0.25">
      <c r="A6373" s="1">
        <v>2022</v>
      </c>
      <c r="B6373" s="1" t="s">
        <v>8801</v>
      </c>
      <c r="C6373" s="1" t="s">
        <v>305</v>
      </c>
      <c r="D6373" s="1" t="s">
        <v>8805</v>
      </c>
      <c r="E6373" s="1" t="s">
        <v>296</v>
      </c>
      <c r="F6373" s="1" t="s">
        <v>307</v>
      </c>
      <c r="G6373" s="1" t="s">
        <v>105</v>
      </c>
      <c r="H6373" s="1" t="s">
        <v>298</v>
      </c>
      <c r="I6373" s="1">
        <v>2.8</v>
      </c>
      <c r="J6373" s="1">
        <v>2023</v>
      </c>
      <c r="K6373" s="1">
        <v>565800</v>
      </c>
      <c r="L6373" s="1">
        <v>0</v>
      </c>
      <c r="M6373" s="1">
        <f t="array" ref="M6373">SUMPRODUCT(MAX(ISNUMBER(SEARCH('Class Rules'!$B$6:$B$85,$E6373))*ISNUMBER(SEARCH('Class Rules'!$C$6:$C$85,$F6373))*'Class Rules'!$A$6:$A$85))</f>
        <v>69</v>
      </c>
      <c r="N6373" s="1" t="str">
        <f t="array" ref="N6373">IF($M6373=0,'Class Rules'!$D$3,INDEX('Class Rules'!$D$6:$D$85,MATCH($M6373,'Class Rules'!$A$6:$A$85,0)))</f>
        <v>Passenger HDV</v>
      </c>
      <c r="O6373" s="1" t="str">
        <f t="array" ref="O6373">IF(SUMPRODUCT(MAX(ISNUMBER(SEARCH(Fuel_Rules!$A$6:$A$30,$E6373))*ISNUMBER(SEARCH(Fuel_Rules!$B$6:$B$30,$F6373))*(Fuel_Rules!$A$6:$A$30&lt;&gt;"")))&gt;0,"Plug-in hybrid",IF($G6373="Diesel","Diesel","Gasoline"))</f>
        <v>Diesel</v>
      </c>
    </row>
    <row r="6374" spans="1:15" ht="15" customHeight="1" x14ac:dyDescent="0.25">
      <c r="A6374" s="1">
        <v>2022</v>
      </c>
      <c r="B6374" s="1" t="s">
        <v>8801</v>
      </c>
      <c r="C6374" s="1" t="s">
        <v>308</v>
      </c>
      <c r="D6374" s="1" t="s">
        <v>8806</v>
      </c>
      <c r="E6374" s="1" t="s">
        <v>310</v>
      </c>
      <c r="F6374" s="1" t="s">
        <v>311</v>
      </c>
      <c r="G6374" s="1" t="s">
        <v>103</v>
      </c>
      <c r="H6374" s="1" t="s">
        <v>298</v>
      </c>
      <c r="I6374" s="1">
        <v>5.2</v>
      </c>
      <c r="J6374" s="1">
        <v>2023</v>
      </c>
      <c r="K6374" s="1">
        <v>1831510</v>
      </c>
      <c r="L6374" s="1">
        <v>0</v>
      </c>
      <c r="M6374" s="1">
        <f t="array" ref="M6374">SUMPRODUCT(MAX(ISNUMBER(SEARCH('Class Rules'!$B$6:$B$85,$E6374))*ISNUMBER(SEARCH('Class Rules'!$C$6:$C$85,$F6374))*'Class Rules'!$A$6:$A$85))</f>
        <v>0</v>
      </c>
      <c r="N6374" s="1" t="str">
        <f t="array" ref="N6374">IF($M6374=0,'Class Rules'!$D$3,INDEX('Class Rules'!$D$6:$D$85,MATCH($M6374,'Class Rules'!$A$6:$A$85,0)))</f>
        <v>Passenger LDV</v>
      </c>
      <c r="O6374" s="1" t="str">
        <f t="array" ref="O6374">IF(SUMPRODUCT(MAX(ISNUMBER(SEARCH(Fuel_Rules!$A$6:$A$30,$E6374))*ISNUMBER(SEARCH(Fuel_Rules!$B$6:$B$30,$F6374))*(Fuel_Rules!$A$6:$A$30&lt;&gt;"")))&gt;0,"Plug-in hybrid",IF($G6374="Diesel","Diesel","Gasoline"))</f>
        <v>Gasoline</v>
      </c>
    </row>
    <row r="6375" spans="1:15" ht="15" customHeight="1" x14ac:dyDescent="0.25">
      <c r="A6375" s="1">
        <v>2022</v>
      </c>
      <c r="B6375" s="1" t="s">
        <v>8801</v>
      </c>
      <c r="C6375" s="1" t="s">
        <v>312</v>
      </c>
      <c r="D6375" s="1" t="s">
        <v>8807</v>
      </c>
      <c r="E6375" s="1" t="s">
        <v>310</v>
      </c>
      <c r="F6375" s="1" t="s">
        <v>8808</v>
      </c>
      <c r="G6375" s="1" t="s">
        <v>103</v>
      </c>
      <c r="H6375" s="1" t="s">
        <v>298</v>
      </c>
      <c r="I6375" s="1">
        <v>3</v>
      </c>
      <c r="J6375" s="1">
        <v>2023</v>
      </c>
      <c r="K6375" s="1">
        <v>565229</v>
      </c>
      <c r="L6375" s="1">
        <v>0</v>
      </c>
      <c r="M6375" s="1">
        <f t="array" ref="M6375">SUMPRODUCT(MAX(ISNUMBER(SEARCH('Class Rules'!$B$6:$B$85,$E6375))*ISNUMBER(SEARCH('Class Rules'!$C$6:$C$85,$F6375))*'Class Rules'!$A$6:$A$85))</f>
        <v>0</v>
      </c>
      <c r="N6375" s="1" t="str">
        <f t="array" ref="N6375">IF($M6375=0,'Class Rules'!$D$3,INDEX('Class Rules'!$D$6:$D$85,MATCH($M6375,'Class Rules'!$A$6:$A$85,0)))</f>
        <v>Passenger LDV</v>
      </c>
      <c r="O6375" s="1" t="str">
        <f t="array" ref="O6375">IF(SUMPRODUCT(MAX(ISNUMBER(SEARCH(Fuel_Rules!$A$6:$A$30,$E6375))*ISNUMBER(SEARCH(Fuel_Rules!$B$6:$B$30,$F6375))*(Fuel_Rules!$A$6:$A$30&lt;&gt;"")))&gt;0,"Plug-in hybrid",IF($G6375="Diesel","Diesel","Gasoline"))</f>
        <v>Gasoline</v>
      </c>
    </row>
    <row r="6376" spans="1:15" ht="15" customHeight="1" x14ac:dyDescent="0.25">
      <c r="A6376" s="1">
        <v>2022</v>
      </c>
      <c r="B6376" s="1" t="s">
        <v>8801</v>
      </c>
      <c r="C6376" s="1" t="s">
        <v>315</v>
      </c>
      <c r="D6376" s="1" t="s">
        <v>8809</v>
      </c>
      <c r="E6376" s="1" t="s">
        <v>310</v>
      </c>
      <c r="F6376" s="1" t="s">
        <v>317</v>
      </c>
      <c r="G6376" s="1" t="s">
        <v>103</v>
      </c>
      <c r="H6376" s="1" t="s">
        <v>298</v>
      </c>
      <c r="I6376" s="1">
        <v>2.5</v>
      </c>
      <c r="J6376" s="1">
        <v>2023</v>
      </c>
      <c r="K6376" s="1">
        <v>630739</v>
      </c>
      <c r="L6376" s="1">
        <v>0</v>
      </c>
      <c r="M6376" s="1">
        <f t="array" ref="M6376">SUMPRODUCT(MAX(ISNUMBER(SEARCH('Class Rules'!$B$6:$B$85,$E6376))*ISNUMBER(SEARCH('Class Rules'!$C$6:$C$85,$F6376))*'Class Rules'!$A$6:$A$85))</f>
        <v>0</v>
      </c>
      <c r="N6376" s="1" t="str">
        <f t="array" ref="N6376">IF($M6376=0,'Class Rules'!$D$3,INDEX('Class Rules'!$D$6:$D$85,MATCH($M6376,'Class Rules'!$A$6:$A$85,0)))</f>
        <v>Passenger LDV</v>
      </c>
      <c r="O6376" s="1" t="str">
        <f t="array" ref="O6376">IF(SUMPRODUCT(MAX(ISNUMBER(SEARCH(Fuel_Rules!$A$6:$A$30,$E6376))*ISNUMBER(SEARCH(Fuel_Rules!$B$6:$B$30,$F6376))*(Fuel_Rules!$A$6:$A$30&lt;&gt;"")))&gt;0,"Plug-in hybrid",IF($G6376="Diesel","Diesel","Gasoline"))</f>
        <v>Gasoline</v>
      </c>
    </row>
    <row r="6377" spans="1:15" ht="15" customHeight="1" x14ac:dyDescent="0.25">
      <c r="A6377" s="1">
        <v>2022</v>
      </c>
      <c r="B6377" s="1" t="s">
        <v>8801</v>
      </c>
      <c r="C6377" s="1" t="s">
        <v>318</v>
      </c>
      <c r="D6377" s="1" t="s">
        <v>8810</v>
      </c>
      <c r="E6377" s="1" t="s">
        <v>310</v>
      </c>
      <c r="F6377" s="1" t="s">
        <v>320</v>
      </c>
      <c r="G6377" s="1" t="s">
        <v>103</v>
      </c>
      <c r="H6377" s="1" t="s">
        <v>298</v>
      </c>
      <c r="I6377" s="1">
        <v>4</v>
      </c>
      <c r="J6377" s="1">
        <v>2023</v>
      </c>
      <c r="K6377" s="1">
        <v>1168147</v>
      </c>
      <c r="L6377" s="1">
        <v>0</v>
      </c>
      <c r="M6377" s="1">
        <f t="array" ref="M6377">SUMPRODUCT(MAX(ISNUMBER(SEARCH('Class Rules'!$B$6:$B$85,$E6377))*ISNUMBER(SEARCH('Class Rules'!$C$6:$C$85,$F6377))*'Class Rules'!$A$6:$A$85))</f>
        <v>0</v>
      </c>
      <c r="N6377" s="1" t="str">
        <f t="array" ref="N6377">IF($M6377=0,'Class Rules'!$D$3,INDEX('Class Rules'!$D$6:$D$85,MATCH($M6377,'Class Rules'!$A$6:$A$85,0)))</f>
        <v>Passenger LDV</v>
      </c>
      <c r="O6377" s="1" t="str">
        <f t="array" ref="O6377">IF(SUMPRODUCT(MAX(ISNUMBER(SEARCH(Fuel_Rules!$A$6:$A$30,$E6377))*ISNUMBER(SEARCH(Fuel_Rules!$B$6:$B$30,$F6377))*(Fuel_Rules!$A$6:$A$30&lt;&gt;"")))&gt;0,"Plug-in hybrid",IF($G6377="Diesel","Diesel","Gasoline"))</f>
        <v>Gasoline</v>
      </c>
    </row>
    <row r="6378" spans="1:15" ht="15" customHeight="1" x14ac:dyDescent="0.25">
      <c r="A6378" s="1">
        <v>2022</v>
      </c>
      <c r="B6378" s="1" t="s">
        <v>8801</v>
      </c>
      <c r="C6378" s="1" t="s">
        <v>321</v>
      </c>
      <c r="D6378" s="1" t="s">
        <v>8811</v>
      </c>
      <c r="E6378" s="1" t="s">
        <v>310</v>
      </c>
      <c r="F6378" s="1" t="s">
        <v>323</v>
      </c>
      <c r="G6378" s="1" t="s">
        <v>103</v>
      </c>
      <c r="H6378" s="1" t="s">
        <v>298</v>
      </c>
      <c r="I6378" s="1">
        <v>2.5</v>
      </c>
      <c r="J6378" s="1">
        <v>2023</v>
      </c>
      <c r="K6378" s="1">
        <v>670255</v>
      </c>
      <c r="L6378" s="1">
        <v>0</v>
      </c>
      <c r="M6378" s="1">
        <f t="array" ref="M6378">SUMPRODUCT(MAX(ISNUMBER(SEARCH('Class Rules'!$B$6:$B$85,$E6378))*ISNUMBER(SEARCH('Class Rules'!$C$6:$C$85,$F6378))*'Class Rules'!$A$6:$A$85))</f>
        <v>0</v>
      </c>
      <c r="N6378" s="1" t="str">
        <f t="array" ref="N6378">IF($M6378=0,'Class Rules'!$D$3,INDEX('Class Rules'!$D$6:$D$85,MATCH($M6378,'Class Rules'!$A$6:$A$85,0)))</f>
        <v>Passenger LDV</v>
      </c>
      <c r="O6378" s="1" t="str">
        <f t="array" ref="O6378">IF(SUMPRODUCT(MAX(ISNUMBER(SEARCH(Fuel_Rules!$A$6:$A$30,$E6378))*ISNUMBER(SEARCH(Fuel_Rules!$B$6:$B$30,$F6378))*(Fuel_Rules!$A$6:$A$30&lt;&gt;"")))&gt;0,"Plug-in hybrid",IF($G6378="Diesel","Diesel","Gasoline"))</f>
        <v>Gasoline</v>
      </c>
    </row>
    <row r="6379" spans="1:15" ht="15" customHeight="1" x14ac:dyDescent="0.25">
      <c r="A6379" s="1">
        <v>2022</v>
      </c>
      <c r="B6379" s="1" t="s">
        <v>8801</v>
      </c>
      <c r="C6379" s="1" t="s">
        <v>324</v>
      </c>
      <c r="D6379" s="1" t="s">
        <v>8812</v>
      </c>
      <c r="E6379" s="1" t="s">
        <v>310</v>
      </c>
      <c r="F6379" s="1" t="s">
        <v>326</v>
      </c>
      <c r="G6379" s="1" t="s">
        <v>103</v>
      </c>
      <c r="H6379" s="1" t="s">
        <v>298</v>
      </c>
      <c r="I6379" s="1">
        <v>4</v>
      </c>
      <c r="J6379" s="1">
        <v>2023</v>
      </c>
      <c r="K6379" s="1">
        <v>1175451</v>
      </c>
      <c r="L6379" s="1">
        <v>0</v>
      </c>
      <c r="M6379" s="1">
        <f t="array" ref="M6379">SUMPRODUCT(MAX(ISNUMBER(SEARCH('Class Rules'!$B$6:$B$85,$E6379))*ISNUMBER(SEARCH('Class Rules'!$C$6:$C$85,$F6379))*'Class Rules'!$A$6:$A$85))</f>
        <v>0</v>
      </c>
      <c r="N6379" s="1" t="str">
        <f t="array" ref="N6379">IF($M6379=0,'Class Rules'!$D$3,INDEX('Class Rules'!$D$6:$D$85,MATCH($M6379,'Class Rules'!$A$6:$A$85,0)))</f>
        <v>Passenger LDV</v>
      </c>
      <c r="O6379" s="1" t="str">
        <f t="array" ref="O6379">IF(SUMPRODUCT(MAX(ISNUMBER(SEARCH(Fuel_Rules!$A$6:$A$30,$E6379))*ISNUMBER(SEARCH(Fuel_Rules!$B$6:$B$30,$F6379))*(Fuel_Rules!$A$6:$A$30&lt;&gt;"")))&gt;0,"Plug-in hybrid",IF($G6379="Diesel","Diesel","Gasoline"))</f>
        <v>Gasoline</v>
      </c>
    </row>
    <row r="6380" spans="1:15" ht="15" customHeight="1" x14ac:dyDescent="0.25">
      <c r="A6380" s="1">
        <v>2022</v>
      </c>
      <c r="B6380" s="1" t="s">
        <v>8801</v>
      </c>
      <c r="C6380" s="1" t="s">
        <v>327</v>
      </c>
      <c r="D6380" s="1" t="s">
        <v>8813</v>
      </c>
      <c r="E6380" s="1" t="s">
        <v>310</v>
      </c>
      <c r="F6380" s="1" t="s">
        <v>329</v>
      </c>
      <c r="G6380" s="1" t="s">
        <v>103</v>
      </c>
      <c r="H6380" s="1" t="s">
        <v>298</v>
      </c>
      <c r="I6380" s="1">
        <v>1.4</v>
      </c>
      <c r="J6380" s="1">
        <v>2023</v>
      </c>
      <c r="K6380" s="1">
        <v>302739</v>
      </c>
      <c r="L6380" s="1">
        <v>0</v>
      </c>
      <c r="M6380" s="1">
        <f t="array" ref="M6380">SUMPRODUCT(MAX(ISNUMBER(SEARCH('Class Rules'!$B$6:$B$85,$E6380))*ISNUMBER(SEARCH('Class Rules'!$C$6:$C$85,$F6380))*'Class Rules'!$A$6:$A$85))</f>
        <v>0</v>
      </c>
      <c r="N6380" s="1" t="str">
        <f t="array" ref="N6380">IF($M6380=0,'Class Rules'!$D$3,INDEX('Class Rules'!$D$6:$D$85,MATCH($M6380,'Class Rules'!$A$6:$A$85,0)))</f>
        <v>Passenger LDV</v>
      </c>
      <c r="O6380" s="1" t="str">
        <f t="array" ref="O6380">IF(SUMPRODUCT(MAX(ISNUMBER(SEARCH(Fuel_Rules!$A$6:$A$30,$E6380))*ISNUMBER(SEARCH(Fuel_Rules!$B$6:$B$30,$F6380))*(Fuel_Rules!$A$6:$A$30&lt;&gt;"")))&gt;0,"Plug-in hybrid",IF($G6380="Diesel","Diesel","Gasoline"))</f>
        <v>Gasoline</v>
      </c>
    </row>
    <row r="6381" spans="1:15" ht="15" customHeight="1" x14ac:dyDescent="0.25">
      <c r="A6381" s="1">
        <v>2022</v>
      </c>
      <c r="B6381" s="1" t="s">
        <v>8801</v>
      </c>
      <c r="C6381" s="1" t="s">
        <v>330</v>
      </c>
      <c r="D6381" s="1" t="s">
        <v>8814</v>
      </c>
      <c r="E6381" s="1" t="s">
        <v>310</v>
      </c>
      <c r="F6381" s="1" t="s">
        <v>332</v>
      </c>
      <c r="G6381" s="1" t="s">
        <v>103</v>
      </c>
      <c r="H6381" s="1" t="s">
        <v>298</v>
      </c>
      <c r="I6381" s="1">
        <v>1.4</v>
      </c>
      <c r="J6381" s="1">
        <v>2023</v>
      </c>
      <c r="K6381" s="1">
        <v>265888</v>
      </c>
      <c r="L6381" s="1">
        <v>0</v>
      </c>
      <c r="M6381" s="1">
        <f t="array" ref="M6381">SUMPRODUCT(MAX(ISNUMBER(SEARCH('Class Rules'!$B$6:$B$85,$E6381))*ISNUMBER(SEARCH('Class Rules'!$C$6:$C$85,$F6381))*'Class Rules'!$A$6:$A$85))</f>
        <v>0</v>
      </c>
      <c r="N6381" s="1" t="str">
        <f t="array" ref="N6381">IF($M6381=0,'Class Rules'!$D$3,INDEX('Class Rules'!$D$6:$D$85,MATCH($M6381,'Class Rules'!$A$6:$A$85,0)))</f>
        <v>Passenger LDV</v>
      </c>
      <c r="O6381" s="1" t="str">
        <f t="array" ref="O6381">IF(SUMPRODUCT(MAX(ISNUMBER(SEARCH(Fuel_Rules!$A$6:$A$30,$E6381))*ISNUMBER(SEARCH(Fuel_Rules!$B$6:$B$30,$F6381))*(Fuel_Rules!$A$6:$A$30&lt;&gt;"")))&gt;0,"Plug-in hybrid",IF($G6381="Diesel","Diesel","Gasoline"))</f>
        <v>Gasoline</v>
      </c>
    </row>
    <row r="6382" spans="1:15" ht="15" customHeight="1" x14ac:dyDescent="0.25">
      <c r="A6382" s="1">
        <v>2022</v>
      </c>
      <c r="B6382" s="1" t="s">
        <v>8801</v>
      </c>
      <c r="C6382" s="1" t="s">
        <v>333</v>
      </c>
      <c r="D6382" s="1" t="s">
        <v>8815</v>
      </c>
      <c r="E6382" s="1" t="s">
        <v>310</v>
      </c>
      <c r="F6382" s="1" t="s">
        <v>335</v>
      </c>
      <c r="G6382" s="1" t="s">
        <v>103</v>
      </c>
      <c r="H6382" s="1" t="s">
        <v>298</v>
      </c>
      <c r="I6382" s="1">
        <v>1.4</v>
      </c>
      <c r="J6382" s="1">
        <v>2023</v>
      </c>
      <c r="K6382" s="1">
        <v>267623</v>
      </c>
      <c r="L6382" s="1">
        <v>0</v>
      </c>
      <c r="M6382" s="1">
        <f t="array" ref="M6382">SUMPRODUCT(MAX(ISNUMBER(SEARCH('Class Rules'!$B$6:$B$85,$E6382))*ISNUMBER(SEARCH('Class Rules'!$C$6:$C$85,$F6382))*'Class Rules'!$A$6:$A$85))</f>
        <v>0</v>
      </c>
      <c r="N6382" s="1" t="str">
        <f t="array" ref="N6382">IF($M6382=0,'Class Rules'!$D$3,INDEX('Class Rules'!$D$6:$D$85,MATCH($M6382,'Class Rules'!$A$6:$A$85,0)))</f>
        <v>Passenger LDV</v>
      </c>
      <c r="O6382" s="1" t="str">
        <f t="array" ref="O6382">IF(SUMPRODUCT(MAX(ISNUMBER(SEARCH(Fuel_Rules!$A$6:$A$30,$E6382))*ISNUMBER(SEARCH(Fuel_Rules!$B$6:$B$30,$F6382))*(Fuel_Rules!$A$6:$A$30&lt;&gt;"")))&gt;0,"Plug-in hybrid",IF($G6382="Diesel","Diesel","Gasoline"))</f>
        <v>Gasoline</v>
      </c>
    </row>
    <row r="6383" spans="1:15" ht="15" customHeight="1" x14ac:dyDescent="0.25">
      <c r="A6383" s="1">
        <v>2022</v>
      </c>
      <c r="B6383" s="1" t="s">
        <v>8801</v>
      </c>
      <c r="C6383" s="1" t="s">
        <v>336</v>
      </c>
      <c r="D6383" s="1" t="s">
        <v>8816</v>
      </c>
      <c r="E6383" s="1" t="s">
        <v>310</v>
      </c>
      <c r="F6383" s="1" t="s">
        <v>338</v>
      </c>
      <c r="G6383" s="1" t="s">
        <v>103</v>
      </c>
      <c r="H6383" s="1" t="s">
        <v>298</v>
      </c>
      <c r="I6383" s="1">
        <v>2</v>
      </c>
      <c r="J6383" s="1">
        <v>2023</v>
      </c>
      <c r="K6383" s="1">
        <v>387034</v>
      </c>
      <c r="L6383" s="1">
        <v>0</v>
      </c>
      <c r="M6383" s="1">
        <f t="array" ref="M6383">SUMPRODUCT(MAX(ISNUMBER(SEARCH('Class Rules'!$B$6:$B$85,$E6383))*ISNUMBER(SEARCH('Class Rules'!$C$6:$C$85,$F6383))*'Class Rules'!$A$6:$A$85))</f>
        <v>0</v>
      </c>
      <c r="N6383" s="1" t="str">
        <f t="array" ref="N6383">IF($M6383=0,'Class Rules'!$D$3,INDEX('Class Rules'!$D$6:$D$85,MATCH($M6383,'Class Rules'!$A$6:$A$85,0)))</f>
        <v>Passenger LDV</v>
      </c>
      <c r="O6383" s="1" t="str">
        <f t="array" ref="O6383">IF(SUMPRODUCT(MAX(ISNUMBER(SEARCH(Fuel_Rules!$A$6:$A$30,$E6383))*ISNUMBER(SEARCH(Fuel_Rules!$B$6:$B$30,$F6383))*(Fuel_Rules!$A$6:$A$30&lt;&gt;"")))&gt;0,"Plug-in hybrid",IF($G6383="Diesel","Diesel","Gasoline"))</f>
        <v>Gasoline</v>
      </c>
    </row>
    <row r="6384" spans="1:15" ht="15" customHeight="1" x14ac:dyDescent="0.25">
      <c r="A6384" s="1">
        <v>2022</v>
      </c>
      <c r="B6384" s="1" t="s">
        <v>8801</v>
      </c>
      <c r="C6384" s="1" t="s">
        <v>339</v>
      </c>
      <c r="D6384" s="1" t="s">
        <v>8817</v>
      </c>
      <c r="E6384" s="1" t="s">
        <v>310</v>
      </c>
      <c r="F6384" s="1" t="s">
        <v>341</v>
      </c>
      <c r="G6384" s="1" t="s">
        <v>103</v>
      </c>
      <c r="H6384" s="1" t="s">
        <v>298</v>
      </c>
      <c r="I6384" s="1">
        <v>2</v>
      </c>
      <c r="J6384" s="1">
        <v>2023</v>
      </c>
      <c r="K6384" s="1">
        <v>341260</v>
      </c>
      <c r="L6384" s="1">
        <v>0</v>
      </c>
      <c r="M6384" s="1">
        <f t="array" ref="M6384">SUMPRODUCT(MAX(ISNUMBER(SEARCH('Class Rules'!$B$6:$B$85,$E6384))*ISNUMBER(SEARCH('Class Rules'!$C$6:$C$85,$F6384))*'Class Rules'!$A$6:$A$85))</f>
        <v>0</v>
      </c>
      <c r="N6384" s="1" t="str">
        <f t="array" ref="N6384">IF($M6384=0,'Class Rules'!$D$3,INDEX('Class Rules'!$D$6:$D$85,MATCH($M6384,'Class Rules'!$A$6:$A$85,0)))</f>
        <v>Passenger LDV</v>
      </c>
      <c r="O6384" s="1" t="str">
        <f t="array" ref="O6384">IF(SUMPRODUCT(MAX(ISNUMBER(SEARCH(Fuel_Rules!$A$6:$A$30,$E6384))*ISNUMBER(SEARCH(Fuel_Rules!$B$6:$B$30,$F6384))*(Fuel_Rules!$A$6:$A$30&lt;&gt;"")))&gt;0,"Plug-in hybrid",IF($G6384="Diesel","Diesel","Gasoline"))</f>
        <v>Gasoline</v>
      </c>
    </row>
    <row r="6385" spans="1:15" ht="15" customHeight="1" x14ac:dyDescent="0.25">
      <c r="A6385" s="1">
        <v>2022</v>
      </c>
      <c r="B6385" s="1" t="s">
        <v>8801</v>
      </c>
      <c r="C6385" s="1" t="s">
        <v>351</v>
      </c>
      <c r="D6385" s="1" t="s">
        <v>8818</v>
      </c>
      <c r="E6385" s="1" t="s">
        <v>310</v>
      </c>
      <c r="F6385" s="1" t="s">
        <v>353</v>
      </c>
      <c r="G6385" s="1" t="s">
        <v>103</v>
      </c>
      <c r="H6385" s="1" t="s">
        <v>298</v>
      </c>
      <c r="I6385" s="1">
        <v>2</v>
      </c>
      <c r="J6385" s="1">
        <v>2023</v>
      </c>
      <c r="K6385" s="1">
        <v>361541</v>
      </c>
      <c r="L6385" s="1">
        <v>0</v>
      </c>
      <c r="M6385" s="1">
        <f t="array" ref="M6385">SUMPRODUCT(MAX(ISNUMBER(SEARCH('Class Rules'!$B$6:$B$85,$E6385))*ISNUMBER(SEARCH('Class Rules'!$C$6:$C$85,$F6385))*'Class Rules'!$A$6:$A$85))</f>
        <v>0</v>
      </c>
      <c r="N6385" s="1" t="str">
        <f t="array" ref="N6385">IF($M6385=0,'Class Rules'!$D$3,INDEX('Class Rules'!$D$6:$D$85,MATCH($M6385,'Class Rules'!$A$6:$A$85,0)))</f>
        <v>Passenger LDV</v>
      </c>
      <c r="O6385" s="1" t="str">
        <f t="array" ref="O6385">IF(SUMPRODUCT(MAX(ISNUMBER(SEARCH(Fuel_Rules!$A$6:$A$30,$E6385))*ISNUMBER(SEARCH(Fuel_Rules!$B$6:$B$30,$F6385))*(Fuel_Rules!$A$6:$A$30&lt;&gt;"")))&gt;0,"Plug-in hybrid",IF($G6385="Diesel","Diesel","Gasoline"))</f>
        <v>Gasoline</v>
      </c>
    </row>
    <row r="6386" spans="1:15" ht="15" customHeight="1" x14ac:dyDescent="0.25">
      <c r="A6386" s="1">
        <v>2022</v>
      </c>
      <c r="B6386" s="1" t="s">
        <v>8801</v>
      </c>
      <c r="C6386" s="1" t="s">
        <v>354</v>
      </c>
      <c r="D6386" s="1" t="s">
        <v>8819</v>
      </c>
      <c r="E6386" s="1" t="s">
        <v>310</v>
      </c>
      <c r="F6386" s="1" t="s">
        <v>356</v>
      </c>
      <c r="G6386" s="1" t="s">
        <v>103</v>
      </c>
      <c r="H6386" s="1" t="s">
        <v>298</v>
      </c>
      <c r="I6386" s="1">
        <v>2.9</v>
      </c>
      <c r="J6386" s="1">
        <v>2023</v>
      </c>
      <c r="K6386" s="1">
        <v>729732</v>
      </c>
      <c r="L6386" s="1">
        <v>0</v>
      </c>
      <c r="M6386" s="1">
        <f t="array" ref="M6386">SUMPRODUCT(MAX(ISNUMBER(SEARCH('Class Rules'!$B$6:$B$85,$E6386))*ISNUMBER(SEARCH('Class Rules'!$C$6:$C$85,$F6386))*'Class Rules'!$A$6:$A$85))</f>
        <v>0</v>
      </c>
      <c r="N6386" s="1" t="str">
        <f t="array" ref="N6386">IF($M6386=0,'Class Rules'!$D$3,INDEX('Class Rules'!$D$6:$D$85,MATCH($M6386,'Class Rules'!$A$6:$A$85,0)))</f>
        <v>Passenger LDV</v>
      </c>
      <c r="O6386" s="1" t="str">
        <f t="array" ref="O6386">IF(SUMPRODUCT(MAX(ISNUMBER(SEARCH(Fuel_Rules!$A$6:$A$30,$E6386))*ISNUMBER(SEARCH(Fuel_Rules!$B$6:$B$30,$F6386))*(Fuel_Rules!$A$6:$A$30&lt;&gt;"")))&gt;0,"Plug-in hybrid",IF($G6386="Diesel","Diesel","Gasoline"))</f>
        <v>Gasoline</v>
      </c>
    </row>
    <row r="6387" spans="1:15" ht="15" customHeight="1" x14ac:dyDescent="0.25">
      <c r="A6387" s="1">
        <v>2022</v>
      </c>
      <c r="B6387" s="1" t="s">
        <v>8801</v>
      </c>
      <c r="C6387" s="1" t="s">
        <v>8820</v>
      </c>
      <c r="D6387" s="1" t="s">
        <v>8821</v>
      </c>
      <c r="E6387" s="1" t="s">
        <v>310</v>
      </c>
      <c r="F6387" s="1" t="s">
        <v>8822</v>
      </c>
      <c r="G6387" s="1" t="s">
        <v>103</v>
      </c>
      <c r="H6387" s="1" t="s">
        <v>298</v>
      </c>
      <c r="I6387" s="1">
        <v>3</v>
      </c>
      <c r="J6387" s="1">
        <v>2023</v>
      </c>
      <c r="K6387" s="1">
        <v>587698</v>
      </c>
      <c r="L6387" s="1">
        <v>0</v>
      </c>
      <c r="M6387" s="1">
        <f t="array" ref="M6387">SUMPRODUCT(MAX(ISNUMBER(SEARCH('Class Rules'!$B$6:$B$85,$E6387))*ISNUMBER(SEARCH('Class Rules'!$C$6:$C$85,$F6387))*'Class Rules'!$A$6:$A$85))</f>
        <v>0</v>
      </c>
      <c r="N6387" s="1" t="str">
        <f t="array" ref="N6387">IF($M6387=0,'Class Rules'!$D$3,INDEX('Class Rules'!$D$6:$D$85,MATCH($M6387,'Class Rules'!$A$6:$A$85,0)))</f>
        <v>Passenger LDV</v>
      </c>
      <c r="O6387" s="1" t="str">
        <f t="array" ref="O6387">IF(SUMPRODUCT(MAX(ISNUMBER(SEARCH(Fuel_Rules!$A$6:$A$30,$E6387))*ISNUMBER(SEARCH(Fuel_Rules!$B$6:$B$30,$F6387))*(Fuel_Rules!$A$6:$A$30&lt;&gt;"")))&gt;0,"Plug-in hybrid",IF($G6387="Diesel","Diesel","Gasoline"))</f>
        <v>Gasoline</v>
      </c>
    </row>
    <row r="6388" spans="1:15" ht="15" customHeight="1" x14ac:dyDescent="0.25">
      <c r="A6388" s="1">
        <v>2022</v>
      </c>
      <c r="B6388" s="1" t="s">
        <v>8801</v>
      </c>
      <c r="C6388" s="1" t="s">
        <v>357</v>
      </c>
      <c r="D6388" s="1" t="s">
        <v>8823</v>
      </c>
      <c r="E6388" s="1" t="s">
        <v>310</v>
      </c>
      <c r="F6388" s="1" t="s">
        <v>359</v>
      </c>
      <c r="G6388" s="1" t="s">
        <v>103</v>
      </c>
      <c r="H6388" s="1" t="s">
        <v>298</v>
      </c>
      <c r="I6388" s="1">
        <v>2</v>
      </c>
      <c r="J6388" s="1">
        <v>2023</v>
      </c>
      <c r="K6388" s="1">
        <v>312407</v>
      </c>
      <c r="L6388" s="1">
        <v>0</v>
      </c>
      <c r="M6388" s="1">
        <f t="array" ref="M6388">SUMPRODUCT(MAX(ISNUMBER(SEARCH('Class Rules'!$B$6:$B$85,$E6388))*ISNUMBER(SEARCH('Class Rules'!$C$6:$C$85,$F6388))*'Class Rules'!$A$6:$A$85))</f>
        <v>0</v>
      </c>
      <c r="N6388" s="1" t="str">
        <f t="array" ref="N6388">IF($M6388=0,'Class Rules'!$D$3,INDEX('Class Rules'!$D$6:$D$85,MATCH($M6388,'Class Rules'!$A$6:$A$85,0)))</f>
        <v>Passenger LDV</v>
      </c>
      <c r="O6388" s="1" t="str">
        <f t="array" ref="O6388">IF(SUMPRODUCT(MAX(ISNUMBER(SEARCH(Fuel_Rules!$A$6:$A$30,$E6388))*ISNUMBER(SEARCH(Fuel_Rules!$B$6:$B$30,$F6388))*(Fuel_Rules!$A$6:$A$30&lt;&gt;"")))&gt;0,"Plug-in hybrid",IF($G6388="Diesel","Diesel","Gasoline"))</f>
        <v>Gasoline</v>
      </c>
    </row>
    <row r="6389" spans="1:15" ht="15" customHeight="1" x14ac:dyDescent="0.25">
      <c r="A6389" s="1">
        <v>2022</v>
      </c>
      <c r="B6389" s="1" t="s">
        <v>8801</v>
      </c>
      <c r="C6389" s="1" t="s">
        <v>360</v>
      </c>
      <c r="D6389" s="1" t="s">
        <v>8824</v>
      </c>
      <c r="E6389" s="1" t="s">
        <v>310</v>
      </c>
      <c r="F6389" s="1" t="s">
        <v>8825</v>
      </c>
      <c r="G6389" s="1" t="s">
        <v>103</v>
      </c>
      <c r="H6389" s="1" t="s">
        <v>298</v>
      </c>
      <c r="I6389" s="1">
        <v>2</v>
      </c>
      <c r="J6389" s="1">
        <v>2023</v>
      </c>
      <c r="K6389" s="1">
        <v>299435</v>
      </c>
      <c r="L6389" s="1">
        <v>0</v>
      </c>
      <c r="M6389" s="1">
        <f t="array" ref="M6389">SUMPRODUCT(MAX(ISNUMBER(SEARCH('Class Rules'!$B$6:$B$85,$E6389))*ISNUMBER(SEARCH('Class Rules'!$C$6:$C$85,$F6389))*'Class Rules'!$A$6:$A$85))</f>
        <v>0</v>
      </c>
      <c r="N6389" s="1" t="str">
        <f t="array" ref="N6389">IF($M6389=0,'Class Rules'!$D$3,INDEX('Class Rules'!$D$6:$D$85,MATCH($M6389,'Class Rules'!$A$6:$A$85,0)))</f>
        <v>Passenger LDV</v>
      </c>
      <c r="O6389" s="1" t="str">
        <f t="array" ref="O6389">IF(SUMPRODUCT(MAX(ISNUMBER(SEARCH(Fuel_Rules!$A$6:$A$30,$E6389))*ISNUMBER(SEARCH(Fuel_Rules!$B$6:$B$30,$F6389))*(Fuel_Rules!$A$6:$A$30&lt;&gt;"")))&gt;0,"Plug-in hybrid",IF($G6389="Diesel","Diesel","Gasoline"))</f>
        <v>Gasoline</v>
      </c>
    </row>
    <row r="6390" spans="1:15" ht="15" customHeight="1" x14ac:dyDescent="0.25">
      <c r="A6390" s="1">
        <v>2022</v>
      </c>
      <c r="B6390" s="1" t="s">
        <v>8801</v>
      </c>
      <c r="C6390" s="1" t="s">
        <v>363</v>
      </c>
      <c r="D6390" s="1" t="s">
        <v>8826</v>
      </c>
      <c r="E6390" s="1" t="s">
        <v>310</v>
      </c>
      <c r="F6390" s="1" t="s">
        <v>365</v>
      </c>
      <c r="G6390" s="1" t="s">
        <v>103</v>
      </c>
      <c r="H6390" s="1" t="s">
        <v>298</v>
      </c>
      <c r="I6390" s="1">
        <v>2</v>
      </c>
      <c r="J6390" s="1">
        <v>2023</v>
      </c>
      <c r="K6390" s="1">
        <v>398623</v>
      </c>
      <c r="L6390" s="1">
        <v>0</v>
      </c>
      <c r="M6390" s="1">
        <f t="array" ref="M6390">SUMPRODUCT(MAX(ISNUMBER(SEARCH('Class Rules'!$B$6:$B$85,$E6390))*ISNUMBER(SEARCH('Class Rules'!$C$6:$C$85,$F6390))*'Class Rules'!$A$6:$A$85))</f>
        <v>0</v>
      </c>
      <c r="N6390" s="1" t="str">
        <f t="array" ref="N6390">IF($M6390=0,'Class Rules'!$D$3,INDEX('Class Rules'!$D$6:$D$85,MATCH($M6390,'Class Rules'!$A$6:$A$85,0)))</f>
        <v>Passenger LDV</v>
      </c>
      <c r="O6390" s="1" t="str">
        <f t="array" ref="O6390">IF(SUMPRODUCT(MAX(ISNUMBER(SEARCH(Fuel_Rules!$A$6:$A$30,$E6390))*ISNUMBER(SEARCH(Fuel_Rules!$B$6:$B$30,$F6390))*(Fuel_Rules!$A$6:$A$30&lt;&gt;"")))&gt;0,"Plug-in hybrid",IF($G6390="Diesel","Diesel","Gasoline"))</f>
        <v>Gasoline</v>
      </c>
    </row>
    <row r="6391" spans="1:15" ht="15" customHeight="1" x14ac:dyDescent="0.25">
      <c r="A6391" s="1">
        <v>2022</v>
      </c>
      <c r="B6391" s="1" t="s">
        <v>8801</v>
      </c>
      <c r="C6391" s="1" t="s">
        <v>6929</v>
      </c>
      <c r="D6391" s="1" t="s">
        <v>8827</v>
      </c>
      <c r="E6391" s="1" t="s">
        <v>310</v>
      </c>
      <c r="F6391" s="1" t="s">
        <v>6931</v>
      </c>
      <c r="G6391" s="1" t="s">
        <v>103</v>
      </c>
      <c r="H6391" s="1" t="s">
        <v>298</v>
      </c>
      <c r="I6391" s="1">
        <v>2</v>
      </c>
      <c r="J6391" s="1">
        <v>2023</v>
      </c>
      <c r="K6391" s="1">
        <v>357118</v>
      </c>
      <c r="L6391" s="1">
        <v>0</v>
      </c>
      <c r="M6391" s="1">
        <f t="array" ref="M6391">SUMPRODUCT(MAX(ISNUMBER(SEARCH('Class Rules'!$B$6:$B$85,$E6391))*ISNUMBER(SEARCH('Class Rules'!$C$6:$C$85,$F6391))*'Class Rules'!$A$6:$A$85))</f>
        <v>0</v>
      </c>
      <c r="N6391" s="1" t="str">
        <f t="array" ref="N6391">IF($M6391=0,'Class Rules'!$D$3,INDEX('Class Rules'!$D$6:$D$85,MATCH($M6391,'Class Rules'!$A$6:$A$85,0)))</f>
        <v>Passenger LDV</v>
      </c>
      <c r="O6391" s="1" t="str">
        <f t="array" ref="O6391">IF(SUMPRODUCT(MAX(ISNUMBER(SEARCH(Fuel_Rules!$A$6:$A$30,$E6391))*ISNUMBER(SEARCH(Fuel_Rules!$B$6:$B$30,$F6391))*(Fuel_Rules!$A$6:$A$30&lt;&gt;"")))&gt;0,"Plug-in hybrid",IF($G6391="Diesel","Diesel","Gasoline"))</f>
        <v>Gasoline</v>
      </c>
    </row>
    <row r="6392" spans="1:15" ht="15" customHeight="1" x14ac:dyDescent="0.25">
      <c r="A6392" s="1">
        <v>2022</v>
      </c>
      <c r="B6392" s="1" t="s">
        <v>8801</v>
      </c>
      <c r="C6392" s="1" t="s">
        <v>366</v>
      </c>
      <c r="D6392" s="1" t="s">
        <v>8828</v>
      </c>
      <c r="E6392" s="1" t="s">
        <v>310</v>
      </c>
      <c r="F6392" s="1" t="s">
        <v>8829</v>
      </c>
      <c r="G6392" s="1" t="s">
        <v>103</v>
      </c>
      <c r="H6392" s="1" t="s">
        <v>298</v>
      </c>
      <c r="I6392" s="1">
        <v>3</v>
      </c>
      <c r="J6392" s="1">
        <v>2023</v>
      </c>
      <c r="K6392" s="1">
        <v>703070</v>
      </c>
      <c r="L6392" s="1">
        <v>0</v>
      </c>
      <c r="M6392" s="1">
        <f t="array" ref="M6392">SUMPRODUCT(MAX(ISNUMBER(SEARCH('Class Rules'!$B$6:$B$85,$E6392))*ISNUMBER(SEARCH('Class Rules'!$C$6:$C$85,$F6392))*'Class Rules'!$A$6:$A$85))</f>
        <v>0</v>
      </c>
      <c r="N6392" s="1" t="str">
        <f t="array" ref="N6392">IF($M6392=0,'Class Rules'!$D$3,INDEX('Class Rules'!$D$6:$D$85,MATCH($M6392,'Class Rules'!$A$6:$A$85,0)))</f>
        <v>Passenger LDV</v>
      </c>
      <c r="O6392" s="1" t="str">
        <f t="array" ref="O6392">IF(SUMPRODUCT(MAX(ISNUMBER(SEARCH(Fuel_Rules!$A$6:$A$30,$E6392))*ISNUMBER(SEARCH(Fuel_Rules!$B$6:$B$30,$F6392))*(Fuel_Rules!$A$6:$A$30&lt;&gt;"")))&gt;0,"Plug-in hybrid",IF($G6392="Diesel","Diesel","Gasoline"))</f>
        <v>Gasoline</v>
      </c>
    </row>
    <row r="6393" spans="1:15" ht="15" customHeight="1" x14ac:dyDescent="0.25">
      <c r="A6393" s="1">
        <v>2022</v>
      </c>
      <c r="B6393" s="1" t="s">
        <v>8801</v>
      </c>
      <c r="C6393" s="1" t="s">
        <v>369</v>
      </c>
      <c r="D6393" s="1" t="s">
        <v>8830</v>
      </c>
      <c r="E6393" s="1" t="s">
        <v>310</v>
      </c>
      <c r="F6393" s="1" t="s">
        <v>8831</v>
      </c>
      <c r="G6393" s="1" t="s">
        <v>103</v>
      </c>
      <c r="H6393" s="1" t="s">
        <v>298</v>
      </c>
      <c r="I6393" s="1">
        <v>3</v>
      </c>
      <c r="J6393" s="1">
        <v>2023</v>
      </c>
      <c r="K6393" s="1">
        <v>655812</v>
      </c>
      <c r="L6393" s="1">
        <v>0</v>
      </c>
      <c r="M6393" s="1">
        <f t="array" ref="M6393">SUMPRODUCT(MAX(ISNUMBER(SEARCH('Class Rules'!$B$6:$B$85,$E6393))*ISNUMBER(SEARCH('Class Rules'!$C$6:$C$85,$F6393))*'Class Rules'!$A$6:$A$85))</f>
        <v>0</v>
      </c>
      <c r="N6393" s="1" t="str">
        <f t="array" ref="N6393">IF($M6393=0,'Class Rules'!$D$3,INDEX('Class Rules'!$D$6:$D$85,MATCH($M6393,'Class Rules'!$A$6:$A$85,0)))</f>
        <v>Passenger LDV</v>
      </c>
      <c r="O6393" s="1" t="str">
        <f t="array" ref="O6393">IF(SUMPRODUCT(MAX(ISNUMBER(SEARCH(Fuel_Rules!$A$6:$A$30,$E6393))*ISNUMBER(SEARCH(Fuel_Rules!$B$6:$B$30,$F6393))*(Fuel_Rules!$A$6:$A$30&lt;&gt;"")))&gt;0,"Plug-in hybrid",IF($G6393="Diesel","Diesel","Gasoline"))</f>
        <v>Gasoline</v>
      </c>
    </row>
    <row r="6394" spans="1:15" ht="15" customHeight="1" x14ac:dyDescent="0.25">
      <c r="A6394" s="1">
        <v>2022</v>
      </c>
      <c r="B6394" s="1" t="s">
        <v>8801</v>
      </c>
      <c r="C6394" s="1" t="s">
        <v>378</v>
      </c>
      <c r="D6394" s="1" t="s">
        <v>8832</v>
      </c>
      <c r="E6394" s="1" t="s">
        <v>310</v>
      </c>
      <c r="F6394" s="1" t="s">
        <v>380</v>
      </c>
      <c r="G6394" s="1" t="s">
        <v>103</v>
      </c>
      <c r="H6394" s="1" t="s">
        <v>298</v>
      </c>
      <c r="I6394" s="1">
        <v>2</v>
      </c>
      <c r="J6394" s="1">
        <v>2023</v>
      </c>
      <c r="K6394" s="1">
        <v>302972</v>
      </c>
      <c r="L6394" s="1">
        <v>0</v>
      </c>
      <c r="M6394" s="1">
        <f t="array" ref="M6394">SUMPRODUCT(MAX(ISNUMBER(SEARCH('Class Rules'!$B$6:$B$85,$E6394))*ISNUMBER(SEARCH('Class Rules'!$C$6:$C$85,$F6394))*'Class Rules'!$A$6:$A$85))</f>
        <v>0</v>
      </c>
      <c r="N6394" s="1" t="str">
        <f t="array" ref="N6394">IF($M6394=0,'Class Rules'!$D$3,INDEX('Class Rules'!$D$6:$D$85,MATCH($M6394,'Class Rules'!$A$6:$A$85,0)))</f>
        <v>Passenger LDV</v>
      </c>
      <c r="O6394" s="1" t="str">
        <f t="array" ref="O6394">IF(SUMPRODUCT(MAX(ISNUMBER(SEARCH(Fuel_Rules!$A$6:$A$30,$E6394))*ISNUMBER(SEARCH(Fuel_Rules!$B$6:$B$30,$F6394))*(Fuel_Rules!$A$6:$A$30&lt;&gt;"")))&gt;0,"Plug-in hybrid",IF($G6394="Diesel","Diesel","Gasoline"))</f>
        <v>Gasoline</v>
      </c>
    </row>
    <row r="6395" spans="1:15" ht="15" customHeight="1" x14ac:dyDescent="0.25">
      <c r="A6395" s="1">
        <v>2022</v>
      </c>
      <c r="B6395" s="1" t="s">
        <v>8801</v>
      </c>
      <c r="C6395" s="1" t="s">
        <v>381</v>
      </c>
      <c r="D6395" s="1" t="s">
        <v>8833</v>
      </c>
      <c r="E6395" s="1" t="s">
        <v>310</v>
      </c>
      <c r="F6395" s="1" t="s">
        <v>383</v>
      </c>
      <c r="G6395" s="1" t="s">
        <v>103</v>
      </c>
      <c r="H6395" s="1" t="s">
        <v>298</v>
      </c>
      <c r="I6395" s="1">
        <v>3</v>
      </c>
      <c r="J6395" s="1">
        <v>2023</v>
      </c>
      <c r="K6395" s="1">
        <v>588506</v>
      </c>
      <c r="L6395" s="1">
        <v>0</v>
      </c>
      <c r="M6395" s="1">
        <f t="array" ref="M6395">SUMPRODUCT(MAX(ISNUMBER(SEARCH('Class Rules'!$B$6:$B$85,$E6395))*ISNUMBER(SEARCH('Class Rules'!$C$6:$C$85,$F6395))*'Class Rules'!$A$6:$A$85))</f>
        <v>0</v>
      </c>
      <c r="N6395" s="1" t="str">
        <f t="array" ref="N6395">IF($M6395=0,'Class Rules'!$D$3,INDEX('Class Rules'!$D$6:$D$85,MATCH($M6395,'Class Rules'!$A$6:$A$85,0)))</f>
        <v>Passenger LDV</v>
      </c>
      <c r="O6395" s="1" t="str">
        <f t="array" ref="O6395">IF(SUMPRODUCT(MAX(ISNUMBER(SEARCH(Fuel_Rules!$A$6:$A$30,$E6395))*ISNUMBER(SEARCH(Fuel_Rules!$B$6:$B$30,$F6395))*(Fuel_Rules!$A$6:$A$30&lt;&gt;"")))&gt;0,"Plug-in hybrid",IF($G6395="Diesel","Diesel","Gasoline"))</f>
        <v>Gasoline</v>
      </c>
    </row>
    <row r="6396" spans="1:15" ht="15" customHeight="1" x14ac:dyDescent="0.25">
      <c r="A6396" s="1">
        <v>2022</v>
      </c>
      <c r="B6396" s="1" t="s">
        <v>8801</v>
      </c>
      <c r="C6396" s="1" t="s">
        <v>384</v>
      </c>
      <c r="D6396" s="1" t="s">
        <v>8834</v>
      </c>
      <c r="E6396" s="1" t="s">
        <v>310</v>
      </c>
      <c r="F6396" s="1" t="s">
        <v>386</v>
      </c>
      <c r="G6396" s="1" t="s">
        <v>103</v>
      </c>
      <c r="H6396" s="1" t="s">
        <v>298</v>
      </c>
      <c r="I6396" s="1">
        <v>4</v>
      </c>
      <c r="J6396" s="1">
        <v>2023</v>
      </c>
      <c r="K6396" s="1">
        <v>1325905</v>
      </c>
      <c r="L6396" s="1">
        <v>0</v>
      </c>
      <c r="M6396" s="1">
        <f t="array" ref="M6396">SUMPRODUCT(MAX(ISNUMBER(SEARCH('Class Rules'!$B$6:$B$85,$E6396))*ISNUMBER(SEARCH('Class Rules'!$C$6:$C$85,$F6396))*'Class Rules'!$A$6:$A$85))</f>
        <v>0</v>
      </c>
      <c r="N6396" s="1" t="str">
        <f t="array" ref="N6396">IF($M6396=0,'Class Rules'!$D$3,INDEX('Class Rules'!$D$6:$D$85,MATCH($M6396,'Class Rules'!$A$6:$A$85,0)))</f>
        <v>Passenger LDV</v>
      </c>
      <c r="O6396" s="1" t="str">
        <f t="array" ref="O6396">IF(SUMPRODUCT(MAX(ISNUMBER(SEARCH(Fuel_Rules!$A$6:$A$30,$E6396))*ISNUMBER(SEARCH(Fuel_Rules!$B$6:$B$30,$F6396))*(Fuel_Rules!$A$6:$A$30&lt;&gt;"")))&gt;0,"Plug-in hybrid",IF($G6396="Diesel","Diesel","Gasoline"))</f>
        <v>Gasoline</v>
      </c>
    </row>
    <row r="6397" spans="1:15" ht="15" customHeight="1" x14ac:dyDescent="0.25">
      <c r="A6397" s="1">
        <v>2022</v>
      </c>
      <c r="B6397" s="1" t="s">
        <v>8801</v>
      </c>
      <c r="C6397" s="1" t="s">
        <v>387</v>
      </c>
      <c r="D6397" s="1" t="s">
        <v>8835</v>
      </c>
      <c r="E6397" s="1" t="s">
        <v>310</v>
      </c>
      <c r="F6397" s="1" t="s">
        <v>389</v>
      </c>
      <c r="G6397" s="1" t="s">
        <v>103</v>
      </c>
      <c r="H6397" s="1" t="s">
        <v>298</v>
      </c>
      <c r="I6397" s="1">
        <v>2.9</v>
      </c>
      <c r="J6397" s="1">
        <v>2023</v>
      </c>
      <c r="K6397" s="1">
        <v>772350</v>
      </c>
      <c r="L6397" s="1">
        <v>0</v>
      </c>
      <c r="M6397" s="1">
        <f t="array" ref="M6397">SUMPRODUCT(MAX(ISNUMBER(SEARCH('Class Rules'!$B$6:$B$85,$E6397))*ISNUMBER(SEARCH('Class Rules'!$C$6:$C$85,$F6397))*'Class Rules'!$A$6:$A$85))</f>
        <v>0</v>
      </c>
      <c r="N6397" s="1" t="str">
        <f t="array" ref="N6397">IF($M6397=0,'Class Rules'!$D$3,INDEX('Class Rules'!$D$6:$D$85,MATCH($M6397,'Class Rules'!$A$6:$A$85,0)))</f>
        <v>Passenger LDV</v>
      </c>
      <c r="O6397" s="1" t="str">
        <f t="array" ref="O6397">IF(SUMPRODUCT(MAX(ISNUMBER(SEARCH(Fuel_Rules!$A$6:$A$30,$E6397))*ISNUMBER(SEARCH(Fuel_Rules!$B$6:$B$30,$F6397))*(Fuel_Rules!$A$6:$A$30&lt;&gt;"")))&gt;0,"Plug-in hybrid",IF($G6397="Diesel","Diesel","Gasoline"))</f>
        <v>Gasoline</v>
      </c>
    </row>
    <row r="6398" spans="1:15" ht="15" customHeight="1" x14ac:dyDescent="0.25">
      <c r="A6398" s="1">
        <v>2022</v>
      </c>
      <c r="B6398" s="1" t="s">
        <v>8801</v>
      </c>
      <c r="C6398" s="1" t="s">
        <v>390</v>
      </c>
      <c r="D6398" s="1" t="s">
        <v>8836</v>
      </c>
      <c r="E6398" s="1" t="s">
        <v>310</v>
      </c>
      <c r="F6398" s="1" t="s">
        <v>392</v>
      </c>
      <c r="G6398" s="1" t="s">
        <v>103</v>
      </c>
      <c r="H6398" s="1" t="s">
        <v>298</v>
      </c>
      <c r="I6398" s="1">
        <v>2</v>
      </c>
      <c r="J6398" s="1">
        <v>2023</v>
      </c>
      <c r="K6398" s="1">
        <v>369095</v>
      </c>
      <c r="L6398" s="1">
        <v>0</v>
      </c>
      <c r="M6398" s="1">
        <f t="array" ref="M6398">SUMPRODUCT(MAX(ISNUMBER(SEARCH('Class Rules'!$B$6:$B$85,$E6398))*ISNUMBER(SEARCH('Class Rules'!$C$6:$C$85,$F6398))*'Class Rules'!$A$6:$A$85))</f>
        <v>0</v>
      </c>
      <c r="N6398" s="1" t="str">
        <f t="array" ref="N6398">IF($M6398=0,'Class Rules'!$D$3,INDEX('Class Rules'!$D$6:$D$85,MATCH($M6398,'Class Rules'!$A$6:$A$85,0)))</f>
        <v>Passenger LDV</v>
      </c>
      <c r="O6398" s="1" t="str">
        <f t="array" ref="O6398">IF(SUMPRODUCT(MAX(ISNUMBER(SEARCH(Fuel_Rules!$A$6:$A$30,$E6398))*ISNUMBER(SEARCH(Fuel_Rules!$B$6:$B$30,$F6398))*(Fuel_Rules!$A$6:$A$30&lt;&gt;"")))&gt;0,"Plug-in hybrid",IF($G6398="Diesel","Diesel","Gasoline"))</f>
        <v>Gasoline</v>
      </c>
    </row>
    <row r="6399" spans="1:15" ht="15" customHeight="1" x14ac:dyDescent="0.25">
      <c r="A6399" s="1">
        <v>2022</v>
      </c>
      <c r="B6399" s="1" t="s">
        <v>8801</v>
      </c>
      <c r="C6399" s="1" t="s">
        <v>393</v>
      </c>
      <c r="D6399" s="1" t="s">
        <v>8837</v>
      </c>
      <c r="E6399" s="1" t="s">
        <v>310</v>
      </c>
      <c r="F6399" s="1" t="s">
        <v>395</v>
      </c>
      <c r="G6399" s="1" t="s">
        <v>103</v>
      </c>
      <c r="H6399" s="1" t="s">
        <v>298</v>
      </c>
      <c r="I6399" s="1">
        <v>2.5</v>
      </c>
      <c r="J6399" s="1">
        <v>2023</v>
      </c>
      <c r="K6399" s="1">
        <v>640626</v>
      </c>
      <c r="L6399" s="1">
        <v>0</v>
      </c>
      <c r="M6399" s="1">
        <f t="array" ref="M6399">SUMPRODUCT(MAX(ISNUMBER(SEARCH('Class Rules'!$B$6:$B$85,$E6399))*ISNUMBER(SEARCH('Class Rules'!$C$6:$C$85,$F6399))*'Class Rules'!$A$6:$A$85))</f>
        <v>0</v>
      </c>
      <c r="N6399" s="1" t="str">
        <f t="array" ref="N6399">IF($M6399=0,'Class Rules'!$D$3,INDEX('Class Rules'!$D$6:$D$85,MATCH($M6399,'Class Rules'!$A$6:$A$85,0)))</f>
        <v>Passenger LDV</v>
      </c>
      <c r="O6399" s="1" t="str">
        <f t="array" ref="O6399">IF(SUMPRODUCT(MAX(ISNUMBER(SEARCH(Fuel_Rules!$A$6:$A$30,$E6399))*ISNUMBER(SEARCH(Fuel_Rules!$B$6:$B$30,$F6399))*(Fuel_Rules!$A$6:$A$30&lt;&gt;"")))&gt;0,"Plug-in hybrid",IF($G6399="Diesel","Diesel","Gasoline"))</f>
        <v>Gasoline</v>
      </c>
    </row>
    <row r="6400" spans="1:15" ht="15" customHeight="1" x14ac:dyDescent="0.25">
      <c r="A6400" s="1">
        <v>2022</v>
      </c>
      <c r="B6400" s="1" t="s">
        <v>8801</v>
      </c>
      <c r="C6400" s="1" t="s">
        <v>396</v>
      </c>
      <c r="D6400" s="1" t="s">
        <v>8838</v>
      </c>
      <c r="E6400" s="1" t="s">
        <v>310</v>
      </c>
      <c r="F6400" s="1" t="s">
        <v>398</v>
      </c>
      <c r="G6400" s="1" t="s">
        <v>103</v>
      </c>
      <c r="H6400" s="1" t="s">
        <v>298</v>
      </c>
      <c r="I6400" s="1">
        <v>3</v>
      </c>
      <c r="J6400" s="1">
        <v>2023</v>
      </c>
      <c r="K6400" s="1">
        <v>555304</v>
      </c>
      <c r="L6400" s="1">
        <v>0</v>
      </c>
      <c r="M6400" s="1">
        <f t="array" ref="M6400">SUMPRODUCT(MAX(ISNUMBER(SEARCH('Class Rules'!$B$6:$B$85,$E6400))*ISNUMBER(SEARCH('Class Rules'!$C$6:$C$85,$F6400))*'Class Rules'!$A$6:$A$85))</f>
        <v>0</v>
      </c>
      <c r="N6400" s="1" t="str">
        <f t="array" ref="N6400">IF($M6400=0,'Class Rules'!$D$3,INDEX('Class Rules'!$D$6:$D$85,MATCH($M6400,'Class Rules'!$A$6:$A$85,0)))</f>
        <v>Passenger LDV</v>
      </c>
      <c r="O6400" s="1" t="str">
        <f t="array" ref="O6400">IF(SUMPRODUCT(MAX(ISNUMBER(SEARCH(Fuel_Rules!$A$6:$A$30,$E6400))*ISNUMBER(SEARCH(Fuel_Rules!$B$6:$B$30,$F6400))*(Fuel_Rules!$A$6:$A$30&lt;&gt;"")))&gt;0,"Plug-in hybrid",IF($G6400="Diesel","Diesel","Gasoline"))</f>
        <v>Gasoline</v>
      </c>
    </row>
    <row r="6401" spans="1:15" ht="15" customHeight="1" x14ac:dyDescent="0.25">
      <c r="A6401" s="1">
        <v>2022</v>
      </c>
      <c r="B6401" s="1" t="s">
        <v>8801</v>
      </c>
      <c r="C6401" s="1" t="s">
        <v>402</v>
      </c>
      <c r="D6401" s="1" t="s">
        <v>8839</v>
      </c>
      <c r="E6401" s="1" t="s">
        <v>310</v>
      </c>
      <c r="F6401" s="1" t="s">
        <v>404</v>
      </c>
      <c r="G6401" s="1" t="s">
        <v>103</v>
      </c>
      <c r="H6401" s="1" t="s">
        <v>298</v>
      </c>
      <c r="I6401" s="1">
        <v>3</v>
      </c>
      <c r="J6401" s="1">
        <v>2023</v>
      </c>
      <c r="K6401" s="1">
        <v>612341</v>
      </c>
      <c r="L6401" s="1">
        <v>0</v>
      </c>
      <c r="M6401" s="1">
        <f t="array" ref="M6401">SUMPRODUCT(MAX(ISNUMBER(SEARCH('Class Rules'!$B$6:$B$85,$E6401))*ISNUMBER(SEARCH('Class Rules'!$C$6:$C$85,$F6401))*'Class Rules'!$A$6:$A$85))</f>
        <v>0</v>
      </c>
      <c r="N6401" s="1" t="str">
        <f t="array" ref="N6401">IF($M6401=0,'Class Rules'!$D$3,INDEX('Class Rules'!$D$6:$D$85,MATCH($M6401,'Class Rules'!$A$6:$A$85,0)))</f>
        <v>Passenger LDV</v>
      </c>
      <c r="O6401" s="1" t="str">
        <f t="array" ref="O6401">IF(SUMPRODUCT(MAX(ISNUMBER(SEARCH(Fuel_Rules!$A$6:$A$30,$E6401))*ISNUMBER(SEARCH(Fuel_Rules!$B$6:$B$30,$F6401))*(Fuel_Rules!$A$6:$A$30&lt;&gt;"")))&gt;0,"Plug-in hybrid",IF($G6401="Diesel","Diesel","Gasoline"))</f>
        <v>Gasoline</v>
      </c>
    </row>
    <row r="6402" spans="1:15" ht="15" customHeight="1" x14ac:dyDescent="0.25">
      <c r="A6402" s="1">
        <v>2022</v>
      </c>
      <c r="B6402" s="1" t="s">
        <v>8801</v>
      </c>
      <c r="C6402" s="1" t="s">
        <v>405</v>
      </c>
      <c r="D6402" s="1" t="s">
        <v>8840</v>
      </c>
      <c r="E6402" s="1" t="s">
        <v>310</v>
      </c>
      <c r="F6402" s="1" t="s">
        <v>407</v>
      </c>
      <c r="G6402" s="1" t="s">
        <v>103</v>
      </c>
      <c r="H6402" s="1" t="s">
        <v>298</v>
      </c>
      <c r="I6402" s="1">
        <v>2</v>
      </c>
      <c r="J6402" s="1">
        <v>2023</v>
      </c>
      <c r="K6402" s="1">
        <v>465400</v>
      </c>
      <c r="L6402" s="1">
        <v>0</v>
      </c>
      <c r="M6402" s="1">
        <f t="array" ref="M6402">SUMPRODUCT(MAX(ISNUMBER(SEARCH('Class Rules'!$B$6:$B$85,$E6402))*ISNUMBER(SEARCH('Class Rules'!$C$6:$C$85,$F6402))*'Class Rules'!$A$6:$A$85))</f>
        <v>0</v>
      </c>
      <c r="N6402" s="1" t="str">
        <f t="array" ref="N6402">IF($M6402=0,'Class Rules'!$D$3,INDEX('Class Rules'!$D$6:$D$85,MATCH($M6402,'Class Rules'!$A$6:$A$85,0)))</f>
        <v>Passenger LDV</v>
      </c>
      <c r="O6402" s="1" t="str">
        <f t="array" ref="O6402">IF(SUMPRODUCT(MAX(ISNUMBER(SEARCH(Fuel_Rules!$A$6:$A$30,$E6402))*ISNUMBER(SEARCH(Fuel_Rules!$B$6:$B$30,$F6402))*(Fuel_Rules!$A$6:$A$30&lt;&gt;"")))&gt;0,"Plug-in hybrid",IF($G6402="Diesel","Diesel","Gasoline"))</f>
        <v>Gasoline</v>
      </c>
    </row>
    <row r="6403" spans="1:15" ht="15" customHeight="1" x14ac:dyDescent="0.25">
      <c r="A6403" s="1">
        <v>2022</v>
      </c>
      <c r="B6403" s="1" t="s">
        <v>8801</v>
      </c>
      <c r="C6403" s="1" t="s">
        <v>408</v>
      </c>
      <c r="D6403" s="1" t="s">
        <v>8841</v>
      </c>
      <c r="E6403" s="1" t="s">
        <v>310</v>
      </c>
      <c r="F6403" s="1" t="s">
        <v>410</v>
      </c>
      <c r="G6403" s="1" t="s">
        <v>103</v>
      </c>
      <c r="H6403" s="1" t="s">
        <v>298</v>
      </c>
      <c r="I6403" s="1">
        <v>2</v>
      </c>
      <c r="J6403" s="1">
        <v>2023</v>
      </c>
      <c r="K6403" s="1">
        <v>420632</v>
      </c>
      <c r="L6403" s="1">
        <v>0</v>
      </c>
      <c r="M6403" s="1">
        <f t="array" ref="M6403">SUMPRODUCT(MAX(ISNUMBER(SEARCH('Class Rules'!$B$6:$B$85,$E6403))*ISNUMBER(SEARCH('Class Rules'!$C$6:$C$85,$F6403))*'Class Rules'!$A$6:$A$85))</f>
        <v>0</v>
      </c>
      <c r="N6403" s="1" t="str">
        <f t="array" ref="N6403">IF($M6403=0,'Class Rules'!$D$3,INDEX('Class Rules'!$D$6:$D$85,MATCH($M6403,'Class Rules'!$A$6:$A$85,0)))</f>
        <v>Passenger LDV</v>
      </c>
      <c r="O6403" s="1" t="str">
        <f t="array" ref="O6403">IF(SUMPRODUCT(MAX(ISNUMBER(SEARCH(Fuel_Rules!$A$6:$A$30,$E6403))*ISNUMBER(SEARCH(Fuel_Rules!$B$6:$B$30,$F6403))*(Fuel_Rules!$A$6:$A$30&lt;&gt;"")))&gt;0,"Plug-in hybrid",IF($G6403="Diesel","Diesel","Gasoline"))</f>
        <v>Gasoline</v>
      </c>
    </row>
    <row r="6404" spans="1:15" ht="15" customHeight="1" x14ac:dyDescent="0.25">
      <c r="A6404" s="1">
        <v>2022</v>
      </c>
      <c r="B6404" s="1" t="s">
        <v>8801</v>
      </c>
      <c r="C6404" s="1" t="s">
        <v>411</v>
      </c>
      <c r="D6404" s="1" t="s">
        <v>8842</v>
      </c>
      <c r="E6404" s="1" t="s">
        <v>310</v>
      </c>
      <c r="F6404" s="1" t="s">
        <v>413</v>
      </c>
      <c r="G6404" s="1" t="s">
        <v>103</v>
      </c>
      <c r="H6404" s="1" t="s">
        <v>298</v>
      </c>
      <c r="I6404" s="1">
        <v>2</v>
      </c>
      <c r="J6404" s="1">
        <v>2023</v>
      </c>
      <c r="K6404" s="1">
        <v>417385</v>
      </c>
      <c r="L6404" s="1">
        <v>0</v>
      </c>
      <c r="M6404" s="1">
        <f t="array" ref="M6404">SUMPRODUCT(MAX(ISNUMBER(SEARCH('Class Rules'!$B$6:$B$85,$E6404))*ISNUMBER(SEARCH('Class Rules'!$C$6:$C$85,$F6404))*'Class Rules'!$A$6:$A$85))</f>
        <v>0</v>
      </c>
      <c r="N6404" s="1" t="str">
        <f t="array" ref="N6404">IF($M6404=0,'Class Rules'!$D$3,INDEX('Class Rules'!$D$6:$D$85,MATCH($M6404,'Class Rules'!$A$6:$A$85,0)))</f>
        <v>Passenger LDV</v>
      </c>
      <c r="O6404" s="1" t="str">
        <f t="array" ref="O6404">IF(SUMPRODUCT(MAX(ISNUMBER(SEARCH(Fuel_Rules!$A$6:$A$30,$E6404))*ISNUMBER(SEARCH(Fuel_Rules!$B$6:$B$30,$F6404))*(Fuel_Rules!$A$6:$A$30&lt;&gt;"")))&gt;0,"Plug-in hybrid",IF($G6404="Diesel","Diesel","Gasoline"))</f>
        <v>Gasoline</v>
      </c>
    </row>
    <row r="6405" spans="1:15" ht="15" customHeight="1" x14ac:dyDescent="0.25">
      <c r="A6405" s="1">
        <v>2022</v>
      </c>
      <c r="B6405" s="1" t="s">
        <v>8801</v>
      </c>
      <c r="C6405" s="1" t="s">
        <v>414</v>
      </c>
      <c r="D6405" s="1" t="s">
        <v>8843</v>
      </c>
      <c r="E6405" s="1" t="s">
        <v>310</v>
      </c>
      <c r="F6405" s="1" t="s">
        <v>416</v>
      </c>
      <c r="G6405" s="1" t="s">
        <v>103</v>
      </c>
      <c r="H6405" s="1" t="s">
        <v>298</v>
      </c>
      <c r="I6405" s="1">
        <v>2</v>
      </c>
      <c r="J6405" s="1">
        <v>2023</v>
      </c>
      <c r="K6405" s="1">
        <v>444130</v>
      </c>
      <c r="L6405" s="1">
        <v>0</v>
      </c>
      <c r="M6405" s="1">
        <f t="array" ref="M6405">SUMPRODUCT(MAX(ISNUMBER(SEARCH('Class Rules'!$B$6:$B$85,$E6405))*ISNUMBER(SEARCH('Class Rules'!$C$6:$C$85,$F6405))*'Class Rules'!$A$6:$A$85))</f>
        <v>0</v>
      </c>
      <c r="N6405" s="1" t="str">
        <f t="array" ref="N6405">IF($M6405=0,'Class Rules'!$D$3,INDEX('Class Rules'!$D$6:$D$85,MATCH($M6405,'Class Rules'!$A$6:$A$85,0)))</f>
        <v>Passenger LDV</v>
      </c>
      <c r="O6405" s="1" t="str">
        <f t="array" ref="O6405">IF(SUMPRODUCT(MAX(ISNUMBER(SEARCH(Fuel_Rules!$A$6:$A$30,$E6405))*ISNUMBER(SEARCH(Fuel_Rules!$B$6:$B$30,$F6405))*(Fuel_Rules!$A$6:$A$30&lt;&gt;"")))&gt;0,"Plug-in hybrid",IF($G6405="Diesel","Diesel","Gasoline"))</f>
        <v>Gasoline</v>
      </c>
    </row>
    <row r="6406" spans="1:15" ht="15" customHeight="1" x14ac:dyDescent="0.25">
      <c r="A6406" s="1">
        <v>2022</v>
      </c>
      <c r="B6406" s="1" t="s">
        <v>8801</v>
      </c>
      <c r="C6406" s="1" t="s">
        <v>417</v>
      </c>
      <c r="D6406" s="1" t="s">
        <v>8844</v>
      </c>
      <c r="E6406" s="1" t="s">
        <v>310</v>
      </c>
      <c r="F6406" s="1" t="s">
        <v>8845</v>
      </c>
      <c r="G6406" s="1" t="s">
        <v>103</v>
      </c>
      <c r="H6406" s="1" t="s">
        <v>298</v>
      </c>
      <c r="I6406" s="1">
        <v>2</v>
      </c>
      <c r="J6406" s="1">
        <v>2023</v>
      </c>
      <c r="K6406" s="1">
        <v>298087</v>
      </c>
      <c r="L6406" s="1">
        <v>0</v>
      </c>
      <c r="M6406" s="1">
        <f t="array" ref="M6406">SUMPRODUCT(MAX(ISNUMBER(SEARCH('Class Rules'!$B$6:$B$85,$E6406))*ISNUMBER(SEARCH('Class Rules'!$C$6:$C$85,$F6406))*'Class Rules'!$A$6:$A$85))</f>
        <v>0</v>
      </c>
      <c r="N6406" s="1" t="str">
        <f t="array" ref="N6406">IF($M6406=0,'Class Rules'!$D$3,INDEX('Class Rules'!$D$6:$D$85,MATCH($M6406,'Class Rules'!$A$6:$A$85,0)))</f>
        <v>Passenger LDV</v>
      </c>
      <c r="O6406" s="1" t="str">
        <f t="array" ref="O6406">IF(SUMPRODUCT(MAX(ISNUMBER(SEARCH(Fuel_Rules!$A$6:$A$30,$E6406))*ISNUMBER(SEARCH(Fuel_Rules!$B$6:$B$30,$F6406))*(Fuel_Rules!$A$6:$A$30&lt;&gt;"")))&gt;0,"Plug-in hybrid",IF($G6406="Diesel","Diesel","Gasoline"))</f>
        <v>Gasoline</v>
      </c>
    </row>
    <row r="6407" spans="1:15" ht="15" customHeight="1" x14ac:dyDescent="0.25">
      <c r="A6407" s="1">
        <v>2022</v>
      </c>
      <c r="B6407" s="1" t="s">
        <v>8801</v>
      </c>
      <c r="C6407" s="1" t="s">
        <v>420</v>
      </c>
      <c r="D6407" s="1" t="s">
        <v>8846</v>
      </c>
      <c r="E6407" s="1" t="s">
        <v>310</v>
      </c>
      <c r="F6407" s="1" t="s">
        <v>422</v>
      </c>
      <c r="G6407" s="1" t="s">
        <v>103</v>
      </c>
      <c r="H6407" s="1" t="s">
        <v>298</v>
      </c>
      <c r="I6407" s="1">
        <v>1.4</v>
      </c>
      <c r="J6407" s="1">
        <v>2023</v>
      </c>
      <c r="K6407" s="1">
        <v>249165</v>
      </c>
      <c r="L6407" s="1">
        <v>0</v>
      </c>
      <c r="M6407" s="1">
        <f t="array" ref="M6407">SUMPRODUCT(MAX(ISNUMBER(SEARCH('Class Rules'!$B$6:$B$85,$E6407))*ISNUMBER(SEARCH('Class Rules'!$C$6:$C$85,$F6407))*'Class Rules'!$A$6:$A$85))</f>
        <v>0</v>
      </c>
      <c r="N6407" s="1" t="str">
        <f t="array" ref="N6407">IF($M6407=0,'Class Rules'!$D$3,INDEX('Class Rules'!$D$6:$D$85,MATCH($M6407,'Class Rules'!$A$6:$A$85,0)))</f>
        <v>Passenger LDV</v>
      </c>
      <c r="O6407" s="1" t="str">
        <f t="array" ref="O6407">IF(SUMPRODUCT(MAX(ISNUMBER(SEARCH(Fuel_Rules!$A$6:$A$30,$E6407))*ISNUMBER(SEARCH(Fuel_Rules!$B$6:$B$30,$F6407))*(Fuel_Rules!$A$6:$A$30&lt;&gt;"")))&gt;0,"Plug-in hybrid",IF($G6407="Diesel","Diesel","Gasoline"))</f>
        <v>Gasoline</v>
      </c>
    </row>
    <row r="6408" spans="1:15" ht="15" customHeight="1" x14ac:dyDescent="0.25">
      <c r="A6408" s="1">
        <v>2022</v>
      </c>
      <c r="B6408" s="1" t="s">
        <v>8801</v>
      </c>
      <c r="C6408" s="1" t="s">
        <v>423</v>
      </c>
      <c r="D6408" s="1" t="s">
        <v>8847</v>
      </c>
      <c r="E6408" s="1" t="s">
        <v>310</v>
      </c>
      <c r="F6408" s="1" t="s">
        <v>425</v>
      </c>
      <c r="G6408" s="1" t="s">
        <v>103</v>
      </c>
      <c r="H6408" s="1" t="s">
        <v>298</v>
      </c>
      <c r="I6408" s="1">
        <v>1.4</v>
      </c>
      <c r="J6408" s="1">
        <v>2023</v>
      </c>
      <c r="K6408" s="1">
        <v>247668</v>
      </c>
      <c r="L6408" s="1">
        <v>0</v>
      </c>
      <c r="M6408" s="1">
        <f t="array" ref="M6408">SUMPRODUCT(MAX(ISNUMBER(SEARCH('Class Rules'!$B$6:$B$85,$E6408))*ISNUMBER(SEARCH('Class Rules'!$C$6:$C$85,$F6408))*'Class Rules'!$A$6:$A$85))</f>
        <v>0</v>
      </c>
      <c r="N6408" s="1" t="str">
        <f t="array" ref="N6408">IF($M6408=0,'Class Rules'!$D$3,INDEX('Class Rules'!$D$6:$D$85,MATCH($M6408,'Class Rules'!$A$6:$A$85,0)))</f>
        <v>Passenger LDV</v>
      </c>
      <c r="O6408" s="1" t="str">
        <f t="array" ref="O6408">IF(SUMPRODUCT(MAX(ISNUMBER(SEARCH(Fuel_Rules!$A$6:$A$30,$E6408))*ISNUMBER(SEARCH(Fuel_Rules!$B$6:$B$30,$F6408))*(Fuel_Rules!$A$6:$A$30&lt;&gt;"")))&gt;0,"Plug-in hybrid",IF($G6408="Diesel","Diesel","Gasoline"))</f>
        <v>Gasoline</v>
      </c>
    </row>
    <row r="6409" spans="1:15" ht="15" customHeight="1" x14ac:dyDescent="0.25">
      <c r="A6409" s="1">
        <v>2022</v>
      </c>
      <c r="B6409" s="1" t="s">
        <v>8801</v>
      </c>
      <c r="C6409" s="1" t="s">
        <v>3170</v>
      </c>
      <c r="D6409" s="1" t="s">
        <v>8848</v>
      </c>
      <c r="E6409" s="1" t="s">
        <v>310</v>
      </c>
      <c r="F6409" s="1" t="s">
        <v>8849</v>
      </c>
      <c r="G6409" s="1" t="s">
        <v>103</v>
      </c>
      <c r="H6409" s="1" t="s">
        <v>298</v>
      </c>
      <c r="I6409" s="1">
        <v>2</v>
      </c>
      <c r="J6409" s="1">
        <v>2023</v>
      </c>
      <c r="K6409" s="1">
        <v>271777</v>
      </c>
      <c r="L6409" s="1">
        <v>0</v>
      </c>
      <c r="M6409" s="1">
        <f t="array" ref="M6409">SUMPRODUCT(MAX(ISNUMBER(SEARCH('Class Rules'!$B$6:$B$85,$E6409))*ISNUMBER(SEARCH('Class Rules'!$C$6:$C$85,$F6409))*'Class Rules'!$A$6:$A$85))</f>
        <v>0</v>
      </c>
      <c r="N6409" s="1" t="str">
        <f t="array" ref="N6409">IF($M6409=0,'Class Rules'!$D$3,INDEX('Class Rules'!$D$6:$D$85,MATCH($M6409,'Class Rules'!$A$6:$A$85,0)))</f>
        <v>Passenger LDV</v>
      </c>
      <c r="O6409" s="1" t="str">
        <f t="array" ref="O6409">IF(SUMPRODUCT(MAX(ISNUMBER(SEARCH(Fuel_Rules!$A$6:$A$30,$E6409))*ISNUMBER(SEARCH(Fuel_Rules!$B$6:$B$30,$F6409))*(Fuel_Rules!$A$6:$A$30&lt;&gt;"")))&gt;0,"Plug-in hybrid",IF($G6409="Diesel","Diesel","Gasoline"))</f>
        <v>Gasoline</v>
      </c>
    </row>
    <row r="6410" spans="1:15" ht="15" customHeight="1" x14ac:dyDescent="0.25">
      <c r="A6410" s="1">
        <v>2022</v>
      </c>
      <c r="B6410" s="1" t="s">
        <v>8801</v>
      </c>
      <c r="C6410" s="1" t="s">
        <v>3173</v>
      </c>
      <c r="D6410" s="1" t="s">
        <v>8850</v>
      </c>
      <c r="E6410" s="1" t="s">
        <v>310</v>
      </c>
      <c r="F6410" s="1" t="s">
        <v>8851</v>
      </c>
      <c r="G6410" s="1" t="s">
        <v>103</v>
      </c>
      <c r="H6410" s="1" t="s">
        <v>298</v>
      </c>
      <c r="I6410" s="1">
        <v>2</v>
      </c>
      <c r="J6410" s="1">
        <v>2023</v>
      </c>
      <c r="K6410" s="1">
        <v>269913</v>
      </c>
      <c r="L6410" s="1">
        <v>0</v>
      </c>
      <c r="M6410" s="1">
        <f t="array" ref="M6410">SUMPRODUCT(MAX(ISNUMBER(SEARCH('Class Rules'!$B$6:$B$85,$E6410))*ISNUMBER(SEARCH('Class Rules'!$C$6:$C$85,$F6410))*'Class Rules'!$A$6:$A$85))</f>
        <v>0</v>
      </c>
      <c r="N6410" s="1" t="str">
        <f t="array" ref="N6410">IF($M6410=0,'Class Rules'!$D$3,INDEX('Class Rules'!$D$6:$D$85,MATCH($M6410,'Class Rules'!$A$6:$A$85,0)))</f>
        <v>Passenger LDV</v>
      </c>
      <c r="O6410" s="1" t="str">
        <f t="array" ref="O6410">IF(SUMPRODUCT(MAX(ISNUMBER(SEARCH(Fuel_Rules!$A$6:$A$30,$E6410))*ISNUMBER(SEARCH(Fuel_Rules!$B$6:$B$30,$F6410))*(Fuel_Rules!$A$6:$A$30&lt;&gt;"")))&gt;0,"Plug-in hybrid",IF($G6410="Diesel","Diesel","Gasoline"))</f>
        <v>Gasoline</v>
      </c>
    </row>
    <row r="6411" spans="1:15" ht="15" customHeight="1" x14ac:dyDescent="0.25">
      <c r="A6411" s="1">
        <v>2022</v>
      </c>
      <c r="B6411" s="1" t="s">
        <v>8801</v>
      </c>
      <c r="C6411" s="1" t="s">
        <v>6075</v>
      </c>
      <c r="D6411" s="1" t="s">
        <v>8852</v>
      </c>
      <c r="E6411" s="1" t="s">
        <v>310</v>
      </c>
      <c r="F6411" s="1" t="s">
        <v>6077</v>
      </c>
      <c r="G6411" s="1" t="s">
        <v>103</v>
      </c>
      <c r="H6411" s="1" t="s">
        <v>298</v>
      </c>
      <c r="I6411" s="1">
        <v>2</v>
      </c>
      <c r="J6411" s="1">
        <v>2023</v>
      </c>
      <c r="K6411" s="1">
        <v>321739</v>
      </c>
      <c r="L6411" s="1">
        <v>0</v>
      </c>
      <c r="M6411" s="1">
        <f t="array" ref="M6411">SUMPRODUCT(MAX(ISNUMBER(SEARCH('Class Rules'!$B$6:$B$85,$E6411))*ISNUMBER(SEARCH('Class Rules'!$C$6:$C$85,$F6411))*'Class Rules'!$A$6:$A$85))</f>
        <v>0</v>
      </c>
      <c r="N6411" s="1" t="str">
        <f t="array" ref="N6411">IF($M6411=0,'Class Rules'!$D$3,INDEX('Class Rules'!$D$6:$D$85,MATCH($M6411,'Class Rules'!$A$6:$A$85,0)))</f>
        <v>Passenger LDV</v>
      </c>
      <c r="O6411" s="1" t="str">
        <f t="array" ref="O6411">IF(SUMPRODUCT(MAX(ISNUMBER(SEARCH(Fuel_Rules!$A$6:$A$30,$E6411))*ISNUMBER(SEARCH(Fuel_Rules!$B$6:$B$30,$F6411))*(Fuel_Rules!$A$6:$A$30&lt;&gt;"")))&gt;0,"Plug-in hybrid",IF($G6411="Diesel","Diesel","Gasoline"))</f>
        <v>Gasoline</v>
      </c>
    </row>
    <row r="6412" spans="1:15" ht="15" customHeight="1" x14ac:dyDescent="0.25">
      <c r="A6412" s="1">
        <v>2022</v>
      </c>
      <c r="B6412" s="1" t="s">
        <v>8801</v>
      </c>
      <c r="C6412" s="1" t="s">
        <v>6953</v>
      </c>
      <c r="D6412" s="1" t="s">
        <v>8853</v>
      </c>
      <c r="E6412" s="1" t="s">
        <v>310</v>
      </c>
      <c r="F6412" s="1" t="s">
        <v>6955</v>
      </c>
      <c r="G6412" s="1" t="s">
        <v>103</v>
      </c>
      <c r="H6412" s="1" t="s">
        <v>298</v>
      </c>
      <c r="I6412" s="1">
        <v>2</v>
      </c>
      <c r="J6412" s="1">
        <v>2023</v>
      </c>
      <c r="K6412" s="1">
        <v>321726</v>
      </c>
      <c r="L6412" s="1">
        <v>0</v>
      </c>
      <c r="M6412" s="1">
        <f t="array" ref="M6412">SUMPRODUCT(MAX(ISNUMBER(SEARCH('Class Rules'!$B$6:$B$85,$E6412))*ISNUMBER(SEARCH('Class Rules'!$C$6:$C$85,$F6412))*'Class Rules'!$A$6:$A$85))</f>
        <v>0</v>
      </c>
      <c r="N6412" s="1" t="str">
        <f t="array" ref="N6412">IF($M6412=0,'Class Rules'!$D$3,INDEX('Class Rules'!$D$6:$D$85,MATCH($M6412,'Class Rules'!$A$6:$A$85,0)))</f>
        <v>Passenger LDV</v>
      </c>
      <c r="O6412" s="1" t="str">
        <f t="array" ref="O6412">IF(SUMPRODUCT(MAX(ISNUMBER(SEARCH(Fuel_Rules!$A$6:$A$30,$E6412))*ISNUMBER(SEARCH(Fuel_Rules!$B$6:$B$30,$F6412))*(Fuel_Rules!$A$6:$A$30&lt;&gt;"")))&gt;0,"Plug-in hybrid",IF($G6412="Diesel","Diesel","Gasoline"))</f>
        <v>Gasoline</v>
      </c>
    </row>
    <row r="6413" spans="1:15" ht="15" customHeight="1" x14ac:dyDescent="0.25">
      <c r="A6413" s="1">
        <v>2022</v>
      </c>
      <c r="B6413" s="1" t="s">
        <v>8801</v>
      </c>
      <c r="C6413" s="1" t="s">
        <v>6956</v>
      </c>
      <c r="D6413" s="1" t="s">
        <v>8854</v>
      </c>
      <c r="E6413" s="1" t="s">
        <v>310</v>
      </c>
      <c r="F6413" s="1" t="s">
        <v>6958</v>
      </c>
      <c r="G6413" s="1" t="s">
        <v>103</v>
      </c>
      <c r="H6413" s="1" t="s">
        <v>298</v>
      </c>
      <c r="I6413" s="1">
        <v>2</v>
      </c>
      <c r="J6413" s="1">
        <v>2023</v>
      </c>
      <c r="K6413" s="1">
        <v>318154</v>
      </c>
      <c r="L6413" s="1">
        <v>0</v>
      </c>
      <c r="M6413" s="1">
        <f t="array" ref="M6413">SUMPRODUCT(MAX(ISNUMBER(SEARCH('Class Rules'!$B$6:$B$85,$E6413))*ISNUMBER(SEARCH('Class Rules'!$C$6:$C$85,$F6413))*'Class Rules'!$A$6:$A$85))</f>
        <v>0</v>
      </c>
      <c r="N6413" s="1" t="str">
        <f t="array" ref="N6413">IF($M6413=0,'Class Rules'!$D$3,INDEX('Class Rules'!$D$6:$D$85,MATCH($M6413,'Class Rules'!$A$6:$A$85,0)))</f>
        <v>Passenger LDV</v>
      </c>
      <c r="O6413" s="1" t="str">
        <f t="array" ref="O6413">IF(SUMPRODUCT(MAX(ISNUMBER(SEARCH(Fuel_Rules!$A$6:$A$30,$E6413))*ISNUMBER(SEARCH(Fuel_Rules!$B$6:$B$30,$F6413))*(Fuel_Rules!$A$6:$A$30&lt;&gt;"")))&gt;0,"Plug-in hybrid",IF($G6413="Diesel","Diesel","Gasoline"))</f>
        <v>Gasoline</v>
      </c>
    </row>
    <row r="6414" spans="1:15" ht="15" customHeight="1" x14ac:dyDescent="0.25">
      <c r="A6414" s="1">
        <v>2022</v>
      </c>
      <c r="B6414" s="1" t="s">
        <v>8801</v>
      </c>
      <c r="C6414" s="1" t="s">
        <v>6959</v>
      </c>
      <c r="D6414" s="1" t="s">
        <v>8855</v>
      </c>
      <c r="E6414" s="1" t="s">
        <v>310</v>
      </c>
      <c r="F6414" s="1" t="s">
        <v>6961</v>
      </c>
      <c r="G6414" s="1" t="s">
        <v>103</v>
      </c>
      <c r="H6414" s="1" t="s">
        <v>298</v>
      </c>
      <c r="I6414" s="1">
        <v>2</v>
      </c>
      <c r="J6414" s="1">
        <v>2023</v>
      </c>
      <c r="K6414" s="1">
        <v>344576</v>
      </c>
      <c r="L6414" s="1">
        <v>0</v>
      </c>
      <c r="M6414" s="1">
        <f t="array" ref="M6414">SUMPRODUCT(MAX(ISNUMBER(SEARCH('Class Rules'!$B$6:$B$85,$E6414))*ISNUMBER(SEARCH('Class Rules'!$C$6:$C$85,$F6414))*'Class Rules'!$A$6:$A$85))</f>
        <v>0</v>
      </c>
      <c r="N6414" s="1" t="str">
        <f t="array" ref="N6414">IF($M6414=0,'Class Rules'!$D$3,INDEX('Class Rules'!$D$6:$D$85,MATCH($M6414,'Class Rules'!$A$6:$A$85,0)))</f>
        <v>Passenger LDV</v>
      </c>
      <c r="O6414" s="1" t="str">
        <f t="array" ref="O6414">IF(SUMPRODUCT(MAX(ISNUMBER(SEARCH(Fuel_Rules!$A$6:$A$30,$E6414))*ISNUMBER(SEARCH(Fuel_Rules!$B$6:$B$30,$F6414))*(Fuel_Rules!$A$6:$A$30&lt;&gt;"")))&gt;0,"Plug-in hybrid",IF($G6414="Diesel","Diesel","Gasoline"))</f>
        <v>Gasoline</v>
      </c>
    </row>
    <row r="6415" spans="1:15" ht="15" customHeight="1" x14ac:dyDescent="0.25">
      <c r="A6415" s="1">
        <v>2022</v>
      </c>
      <c r="B6415" s="1" t="s">
        <v>8801</v>
      </c>
      <c r="C6415" s="1" t="s">
        <v>7876</v>
      </c>
      <c r="D6415" s="1" t="s">
        <v>8856</v>
      </c>
      <c r="E6415" s="1" t="s">
        <v>310</v>
      </c>
      <c r="F6415" s="1" t="s">
        <v>7878</v>
      </c>
      <c r="G6415" s="1" t="s">
        <v>103</v>
      </c>
      <c r="H6415" s="1" t="s">
        <v>298</v>
      </c>
      <c r="I6415" s="1">
        <v>2</v>
      </c>
      <c r="J6415" s="1">
        <v>2023</v>
      </c>
      <c r="K6415" s="1">
        <v>294120</v>
      </c>
      <c r="L6415" s="1">
        <v>0</v>
      </c>
      <c r="M6415" s="1">
        <f t="array" ref="M6415">SUMPRODUCT(MAX(ISNUMBER(SEARCH('Class Rules'!$B$6:$B$85,$E6415))*ISNUMBER(SEARCH('Class Rules'!$C$6:$C$85,$F6415))*'Class Rules'!$A$6:$A$85))</f>
        <v>0</v>
      </c>
      <c r="N6415" s="1" t="str">
        <f t="array" ref="N6415">IF($M6415=0,'Class Rules'!$D$3,INDEX('Class Rules'!$D$6:$D$85,MATCH($M6415,'Class Rules'!$A$6:$A$85,0)))</f>
        <v>Passenger LDV</v>
      </c>
      <c r="O6415" s="1" t="str">
        <f t="array" ref="O6415">IF(SUMPRODUCT(MAX(ISNUMBER(SEARCH(Fuel_Rules!$A$6:$A$30,$E6415))*ISNUMBER(SEARCH(Fuel_Rules!$B$6:$B$30,$F6415))*(Fuel_Rules!$A$6:$A$30&lt;&gt;"")))&gt;0,"Plug-in hybrid",IF($G6415="Diesel","Diesel","Gasoline"))</f>
        <v>Gasoline</v>
      </c>
    </row>
    <row r="6416" spans="1:15" ht="15" customHeight="1" x14ac:dyDescent="0.25">
      <c r="A6416" s="1">
        <v>2022</v>
      </c>
      <c r="B6416" s="1" t="s">
        <v>8801</v>
      </c>
      <c r="C6416" s="1" t="s">
        <v>426</v>
      </c>
      <c r="D6416" s="1" t="s">
        <v>8857</v>
      </c>
      <c r="E6416" s="1" t="s">
        <v>428</v>
      </c>
      <c r="F6416" s="1" t="s">
        <v>429</v>
      </c>
      <c r="G6416" s="1" t="s">
        <v>103</v>
      </c>
      <c r="H6416" s="1" t="s">
        <v>298</v>
      </c>
      <c r="I6416" s="1">
        <v>1.6</v>
      </c>
      <c r="J6416" s="1">
        <v>2023</v>
      </c>
      <c r="K6416" s="1">
        <v>53000</v>
      </c>
      <c r="L6416" s="1">
        <v>0</v>
      </c>
      <c r="M6416" s="1">
        <f t="array" ref="M6416">SUMPRODUCT(MAX(ISNUMBER(SEARCH('Class Rules'!$B$6:$B$85,$E6416))*ISNUMBER(SEARCH('Class Rules'!$C$6:$C$85,$F6416))*'Class Rules'!$A$6:$A$85))</f>
        <v>0</v>
      </c>
      <c r="N6416" s="1" t="str">
        <f t="array" ref="N6416">IF($M6416=0,'Class Rules'!$D$3,INDEX('Class Rules'!$D$6:$D$85,MATCH($M6416,'Class Rules'!$A$6:$A$85,0)))</f>
        <v>Passenger LDV</v>
      </c>
      <c r="O6416" s="1" t="str">
        <f t="array" ref="O6416">IF(SUMPRODUCT(MAX(ISNUMBER(SEARCH(Fuel_Rules!$A$6:$A$30,$E6416))*ISNUMBER(SEARCH(Fuel_Rules!$B$6:$B$30,$F6416))*(Fuel_Rules!$A$6:$A$30&lt;&gt;"")))&gt;0,"Plug-in hybrid",IF($G6416="Diesel","Diesel","Gasoline"))</f>
        <v>Gasoline</v>
      </c>
    </row>
    <row r="6417" spans="1:15" ht="15" customHeight="1" x14ac:dyDescent="0.25">
      <c r="A6417" s="1">
        <v>2022</v>
      </c>
      <c r="B6417" s="1" t="s">
        <v>8801</v>
      </c>
      <c r="C6417" s="1" t="s">
        <v>430</v>
      </c>
      <c r="D6417" s="1" t="s">
        <v>8858</v>
      </c>
      <c r="E6417" s="1" t="s">
        <v>428</v>
      </c>
      <c r="F6417" s="1" t="s">
        <v>432</v>
      </c>
      <c r="G6417" s="1" t="s">
        <v>103</v>
      </c>
      <c r="H6417" s="1" t="s">
        <v>298</v>
      </c>
      <c r="I6417" s="1">
        <v>1.8</v>
      </c>
      <c r="J6417" s="1">
        <v>2023</v>
      </c>
      <c r="K6417" s="1">
        <v>70000</v>
      </c>
      <c r="L6417" s="1">
        <v>0</v>
      </c>
      <c r="M6417" s="1">
        <f t="array" ref="M6417">SUMPRODUCT(MAX(ISNUMBER(SEARCH('Class Rules'!$B$6:$B$85,$E6417))*ISNUMBER(SEARCH('Class Rules'!$C$6:$C$85,$F6417))*'Class Rules'!$A$6:$A$85))</f>
        <v>0</v>
      </c>
      <c r="N6417" s="1" t="str">
        <f t="array" ref="N6417">IF($M6417=0,'Class Rules'!$D$3,INDEX('Class Rules'!$D$6:$D$85,MATCH($M6417,'Class Rules'!$A$6:$A$85,0)))</f>
        <v>Passenger LDV</v>
      </c>
      <c r="O6417" s="1" t="str">
        <f t="array" ref="O6417">IF(SUMPRODUCT(MAX(ISNUMBER(SEARCH(Fuel_Rules!$A$6:$A$30,$E6417))*ISNUMBER(SEARCH(Fuel_Rules!$B$6:$B$30,$F6417))*(Fuel_Rules!$A$6:$A$30&lt;&gt;"")))&gt;0,"Plug-in hybrid",IF($G6417="Diesel","Diesel","Gasoline"))</f>
        <v>Gasoline</v>
      </c>
    </row>
    <row r="6418" spans="1:15" ht="15" customHeight="1" x14ac:dyDescent="0.25">
      <c r="A6418" s="1">
        <v>2022</v>
      </c>
      <c r="B6418" s="1" t="s">
        <v>8801</v>
      </c>
      <c r="C6418" s="1" t="s">
        <v>438</v>
      </c>
      <c r="D6418" s="1" t="s">
        <v>8859</v>
      </c>
      <c r="E6418" s="1" t="s">
        <v>435</v>
      </c>
      <c r="F6418" s="1" t="s">
        <v>440</v>
      </c>
      <c r="G6418" s="1" t="s">
        <v>103</v>
      </c>
      <c r="H6418" s="1" t="s">
        <v>298</v>
      </c>
      <c r="I6418" s="1">
        <v>2</v>
      </c>
      <c r="J6418" s="1">
        <v>2023</v>
      </c>
      <c r="K6418" s="1">
        <v>297361</v>
      </c>
      <c r="L6418" s="1">
        <v>0</v>
      </c>
      <c r="M6418" s="1">
        <f t="array" ref="M6418">SUMPRODUCT(MAX(ISNUMBER(SEARCH('Class Rules'!$B$6:$B$85,$E6418))*ISNUMBER(SEARCH('Class Rules'!$C$6:$C$85,$F6418))*'Class Rules'!$A$6:$A$85))</f>
        <v>0</v>
      </c>
      <c r="N6418" s="1" t="str">
        <f t="array" ref="N6418">IF($M6418=0,'Class Rules'!$D$3,INDEX('Class Rules'!$D$6:$D$85,MATCH($M6418,'Class Rules'!$A$6:$A$85,0)))</f>
        <v>Passenger LDV</v>
      </c>
      <c r="O6418" s="1" t="str">
        <f t="array" ref="O6418">IF(SUMPRODUCT(MAX(ISNUMBER(SEARCH(Fuel_Rules!$A$6:$A$30,$E6418))*ISNUMBER(SEARCH(Fuel_Rules!$B$6:$B$30,$F6418))*(Fuel_Rules!$A$6:$A$30&lt;&gt;"")))&gt;0,"Plug-in hybrid",IF($G6418="Diesel","Diesel","Gasoline"))</f>
        <v>Gasoline</v>
      </c>
    </row>
    <row r="6419" spans="1:15" ht="15" customHeight="1" x14ac:dyDescent="0.25">
      <c r="A6419" s="1">
        <v>2022</v>
      </c>
      <c r="B6419" s="1" t="s">
        <v>8801</v>
      </c>
      <c r="C6419" s="1" t="s">
        <v>441</v>
      </c>
      <c r="D6419" s="1" t="s">
        <v>8860</v>
      </c>
      <c r="E6419" s="1" t="s">
        <v>435</v>
      </c>
      <c r="F6419" s="1" t="s">
        <v>443</v>
      </c>
      <c r="G6419" s="1" t="s">
        <v>103</v>
      </c>
      <c r="H6419" s="1" t="s">
        <v>298</v>
      </c>
      <c r="I6419" s="1">
        <v>2</v>
      </c>
      <c r="J6419" s="1">
        <v>2023</v>
      </c>
      <c r="K6419" s="1">
        <v>313754</v>
      </c>
      <c r="L6419" s="1">
        <v>0</v>
      </c>
      <c r="M6419" s="1">
        <f t="array" ref="M6419">SUMPRODUCT(MAX(ISNUMBER(SEARCH('Class Rules'!$B$6:$B$85,$E6419))*ISNUMBER(SEARCH('Class Rules'!$C$6:$C$85,$F6419))*'Class Rules'!$A$6:$A$85))</f>
        <v>0</v>
      </c>
      <c r="N6419" s="1" t="str">
        <f t="array" ref="N6419">IF($M6419=0,'Class Rules'!$D$3,INDEX('Class Rules'!$D$6:$D$85,MATCH($M6419,'Class Rules'!$A$6:$A$85,0)))</f>
        <v>Passenger LDV</v>
      </c>
      <c r="O6419" s="1" t="str">
        <f t="array" ref="O6419">IF(SUMPRODUCT(MAX(ISNUMBER(SEARCH(Fuel_Rules!$A$6:$A$30,$E6419))*ISNUMBER(SEARCH(Fuel_Rules!$B$6:$B$30,$F6419))*(Fuel_Rules!$A$6:$A$30&lt;&gt;"")))&gt;0,"Plug-in hybrid",IF($G6419="Diesel","Diesel","Gasoline"))</f>
        <v>Gasoline</v>
      </c>
    </row>
    <row r="6420" spans="1:15" ht="15" customHeight="1" x14ac:dyDescent="0.25">
      <c r="A6420" s="1">
        <v>2022</v>
      </c>
      <c r="B6420" s="1" t="s">
        <v>8801</v>
      </c>
      <c r="C6420" s="1" t="s">
        <v>444</v>
      </c>
      <c r="D6420" s="1" t="s">
        <v>8861</v>
      </c>
      <c r="E6420" s="1" t="s">
        <v>435</v>
      </c>
      <c r="F6420" s="1" t="s">
        <v>446</v>
      </c>
      <c r="G6420" s="1" t="s">
        <v>103</v>
      </c>
      <c r="H6420" s="1" t="s">
        <v>437</v>
      </c>
      <c r="I6420" s="1">
        <v>2</v>
      </c>
      <c r="J6420" s="1">
        <v>2023</v>
      </c>
      <c r="K6420" s="1">
        <v>284287</v>
      </c>
      <c r="L6420" s="1">
        <v>0</v>
      </c>
      <c r="M6420" s="1">
        <f t="array" ref="M6420">SUMPRODUCT(MAX(ISNUMBER(SEARCH('Class Rules'!$B$6:$B$85,$E6420))*ISNUMBER(SEARCH('Class Rules'!$C$6:$C$85,$F6420))*'Class Rules'!$A$6:$A$85))</f>
        <v>0</v>
      </c>
      <c r="N6420" s="1" t="str">
        <f t="array" ref="N6420">IF($M6420=0,'Class Rules'!$D$3,INDEX('Class Rules'!$D$6:$D$85,MATCH($M6420,'Class Rules'!$A$6:$A$85,0)))</f>
        <v>Passenger LDV</v>
      </c>
      <c r="O6420" s="1" t="str">
        <f t="array" ref="O6420">IF(SUMPRODUCT(MAX(ISNUMBER(SEARCH(Fuel_Rules!$A$6:$A$30,$E6420))*ISNUMBER(SEARCH(Fuel_Rules!$B$6:$B$30,$F6420))*(Fuel_Rules!$A$6:$A$30&lt;&gt;"")))&gt;0,"Plug-in hybrid",IF($G6420="Diesel","Diesel","Gasoline"))</f>
        <v>Gasoline</v>
      </c>
    </row>
    <row r="6421" spans="1:15" ht="15" customHeight="1" x14ac:dyDescent="0.25">
      <c r="A6421" s="1">
        <v>2022</v>
      </c>
      <c r="B6421" s="1" t="s">
        <v>8801</v>
      </c>
      <c r="C6421" s="1" t="s">
        <v>450</v>
      </c>
      <c r="D6421" s="1" t="s">
        <v>8862</v>
      </c>
      <c r="E6421" s="1" t="s">
        <v>435</v>
      </c>
      <c r="F6421" s="1" t="s">
        <v>452</v>
      </c>
      <c r="G6421" s="1" t="s">
        <v>103</v>
      </c>
      <c r="H6421" s="1" t="s">
        <v>298</v>
      </c>
      <c r="I6421" s="1">
        <v>2</v>
      </c>
      <c r="J6421" s="1">
        <v>2023</v>
      </c>
      <c r="K6421" s="1">
        <v>336735</v>
      </c>
      <c r="L6421" s="1">
        <v>0</v>
      </c>
      <c r="M6421" s="1">
        <f t="array" ref="M6421">SUMPRODUCT(MAX(ISNUMBER(SEARCH('Class Rules'!$B$6:$B$85,$E6421))*ISNUMBER(SEARCH('Class Rules'!$C$6:$C$85,$F6421))*'Class Rules'!$A$6:$A$85))</f>
        <v>0</v>
      </c>
      <c r="N6421" s="1" t="str">
        <f t="array" ref="N6421">IF($M6421=0,'Class Rules'!$D$3,INDEX('Class Rules'!$D$6:$D$85,MATCH($M6421,'Class Rules'!$A$6:$A$85,0)))</f>
        <v>Passenger LDV</v>
      </c>
      <c r="O6421" s="1" t="str">
        <f t="array" ref="O6421">IF(SUMPRODUCT(MAX(ISNUMBER(SEARCH(Fuel_Rules!$A$6:$A$30,$E6421))*ISNUMBER(SEARCH(Fuel_Rules!$B$6:$B$30,$F6421))*(Fuel_Rules!$A$6:$A$30&lt;&gt;"")))&gt;0,"Plug-in hybrid",IF($G6421="Diesel","Diesel","Gasoline"))</f>
        <v>Gasoline</v>
      </c>
    </row>
    <row r="6422" spans="1:15" ht="15" customHeight="1" x14ac:dyDescent="0.25">
      <c r="A6422" s="1">
        <v>2022</v>
      </c>
      <c r="B6422" s="1" t="s">
        <v>8801</v>
      </c>
      <c r="C6422" s="1" t="s">
        <v>459</v>
      </c>
      <c r="D6422" s="1" t="s">
        <v>8863</v>
      </c>
      <c r="E6422" s="1" t="s">
        <v>435</v>
      </c>
      <c r="F6422" s="1" t="s">
        <v>6086</v>
      </c>
      <c r="G6422" s="1" t="s">
        <v>103</v>
      </c>
      <c r="H6422" s="1" t="s">
        <v>437</v>
      </c>
      <c r="I6422" s="1">
        <v>3</v>
      </c>
      <c r="J6422" s="1">
        <v>2023</v>
      </c>
      <c r="K6422" s="1">
        <v>588147</v>
      </c>
      <c r="L6422" s="1">
        <v>0</v>
      </c>
      <c r="M6422" s="1">
        <f t="array" ref="M6422">SUMPRODUCT(MAX(ISNUMBER(SEARCH('Class Rules'!$B$6:$B$85,$E6422))*ISNUMBER(SEARCH('Class Rules'!$C$6:$C$85,$F6422))*'Class Rules'!$A$6:$A$85))</f>
        <v>0</v>
      </c>
      <c r="N6422" s="1" t="str">
        <f t="array" ref="N6422">IF($M6422=0,'Class Rules'!$D$3,INDEX('Class Rules'!$D$6:$D$85,MATCH($M6422,'Class Rules'!$A$6:$A$85,0)))</f>
        <v>Passenger LDV</v>
      </c>
      <c r="O6422" s="1" t="str">
        <f t="array" ref="O6422">IF(SUMPRODUCT(MAX(ISNUMBER(SEARCH(Fuel_Rules!$A$6:$A$30,$E6422))*ISNUMBER(SEARCH(Fuel_Rules!$B$6:$B$30,$F6422))*(Fuel_Rules!$A$6:$A$30&lt;&gt;"")))&gt;0,"Plug-in hybrid",IF($G6422="Diesel","Diesel","Gasoline"))</f>
        <v>Gasoline</v>
      </c>
    </row>
    <row r="6423" spans="1:15" ht="15" customHeight="1" x14ac:dyDescent="0.25">
      <c r="A6423" s="1">
        <v>2022</v>
      </c>
      <c r="B6423" s="1" t="s">
        <v>8801</v>
      </c>
      <c r="C6423" s="1" t="s">
        <v>471</v>
      </c>
      <c r="D6423" s="1" t="s">
        <v>8864</v>
      </c>
      <c r="E6423" s="1" t="s">
        <v>435</v>
      </c>
      <c r="F6423" s="1" t="s">
        <v>473</v>
      </c>
      <c r="G6423" s="1" t="s">
        <v>103</v>
      </c>
      <c r="H6423" s="1" t="s">
        <v>437</v>
      </c>
      <c r="I6423" s="1">
        <v>3</v>
      </c>
      <c r="J6423" s="1">
        <v>2023</v>
      </c>
      <c r="K6423" s="1">
        <v>579995</v>
      </c>
      <c r="L6423" s="1">
        <v>0</v>
      </c>
      <c r="M6423" s="1">
        <f t="array" ref="M6423">SUMPRODUCT(MAX(ISNUMBER(SEARCH('Class Rules'!$B$6:$B$85,$E6423))*ISNUMBER(SEARCH('Class Rules'!$C$6:$C$85,$F6423))*'Class Rules'!$A$6:$A$85))</f>
        <v>0</v>
      </c>
      <c r="N6423" s="1" t="str">
        <f t="array" ref="N6423">IF($M6423=0,'Class Rules'!$D$3,INDEX('Class Rules'!$D$6:$D$85,MATCH($M6423,'Class Rules'!$A$6:$A$85,0)))</f>
        <v>Passenger LDV</v>
      </c>
      <c r="O6423" s="1" t="str">
        <f t="array" ref="O6423">IF(SUMPRODUCT(MAX(ISNUMBER(SEARCH(Fuel_Rules!$A$6:$A$30,$E6423))*ISNUMBER(SEARCH(Fuel_Rules!$B$6:$B$30,$F6423))*(Fuel_Rules!$A$6:$A$30&lt;&gt;"")))&gt;0,"Plug-in hybrid",IF($G6423="Diesel","Diesel","Gasoline"))</f>
        <v>Gasoline</v>
      </c>
    </row>
    <row r="6424" spans="1:15" ht="15" customHeight="1" x14ac:dyDescent="0.25">
      <c r="A6424" s="1">
        <v>2022</v>
      </c>
      <c r="B6424" s="1" t="s">
        <v>8801</v>
      </c>
      <c r="C6424" s="1" t="s">
        <v>474</v>
      </c>
      <c r="D6424" s="1" t="s">
        <v>8865</v>
      </c>
      <c r="E6424" s="1" t="s">
        <v>435</v>
      </c>
      <c r="F6424" s="1" t="s">
        <v>476</v>
      </c>
      <c r="G6424" s="1" t="s">
        <v>103</v>
      </c>
      <c r="H6424" s="1" t="s">
        <v>437</v>
      </c>
      <c r="I6424" s="1">
        <v>1.5</v>
      </c>
      <c r="J6424" s="1">
        <v>2023</v>
      </c>
      <c r="K6424" s="1">
        <v>291985</v>
      </c>
      <c r="L6424" s="1">
        <v>0</v>
      </c>
      <c r="M6424" s="1">
        <f t="array" ref="M6424">SUMPRODUCT(MAX(ISNUMBER(SEARCH('Class Rules'!$B$6:$B$85,$E6424))*ISNUMBER(SEARCH('Class Rules'!$C$6:$C$85,$F6424))*'Class Rules'!$A$6:$A$85))</f>
        <v>0</v>
      </c>
      <c r="N6424" s="1" t="str">
        <f t="array" ref="N6424">IF($M6424=0,'Class Rules'!$D$3,INDEX('Class Rules'!$D$6:$D$85,MATCH($M6424,'Class Rules'!$A$6:$A$85,0)))</f>
        <v>Passenger LDV</v>
      </c>
      <c r="O6424" s="1" t="str">
        <f t="array" ref="O6424">IF(SUMPRODUCT(MAX(ISNUMBER(SEARCH(Fuel_Rules!$A$6:$A$30,$E6424))*ISNUMBER(SEARCH(Fuel_Rules!$B$6:$B$30,$F6424))*(Fuel_Rules!$A$6:$A$30&lt;&gt;"")))&gt;0,"Plug-in hybrid",IF($G6424="Diesel","Diesel","Gasoline"))</f>
        <v>Gasoline</v>
      </c>
    </row>
    <row r="6425" spans="1:15" ht="15" customHeight="1" x14ac:dyDescent="0.25">
      <c r="A6425" s="1">
        <v>2022</v>
      </c>
      <c r="B6425" s="1" t="s">
        <v>8801</v>
      </c>
      <c r="C6425" s="1" t="s">
        <v>477</v>
      </c>
      <c r="D6425" s="1" t="s">
        <v>8866</v>
      </c>
      <c r="E6425" s="1" t="s">
        <v>435</v>
      </c>
      <c r="F6425" s="1" t="s">
        <v>479</v>
      </c>
      <c r="G6425" s="1" t="s">
        <v>103</v>
      </c>
      <c r="H6425" s="1" t="s">
        <v>437</v>
      </c>
      <c r="I6425" s="1">
        <v>2</v>
      </c>
      <c r="J6425" s="1">
        <v>2023</v>
      </c>
      <c r="K6425" s="1">
        <v>488599</v>
      </c>
      <c r="L6425" s="1">
        <v>0</v>
      </c>
      <c r="M6425" s="1">
        <f t="array" ref="M6425">SUMPRODUCT(MAX(ISNUMBER(SEARCH('Class Rules'!$B$6:$B$85,$E6425))*ISNUMBER(SEARCH('Class Rules'!$C$6:$C$85,$F6425))*'Class Rules'!$A$6:$A$85))</f>
        <v>0</v>
      </c>
      <c r="N6425" s="1" t="str">
        <f t="array" ref="N6425">IF($M6425=0,'Class Rules'!$D$3,INDEX('Class Rules'!$D$6:$D$85,MATCH($M6425,'Class Rules'!$A$6:$A$85,0)))</f>
        <v>Passenger LDV</v>
      </c>
      <c r="O6425" s="1" t="str">
        <f t="array" ref="O6425">IF(SUMPRODUCT(MAX(ISNUMBER(SEARCH(Fuel_Rules!$A$6:$A$30,$E6425))*ISNUMBER(SEARCH(Fuel_Rules!$B$6:$B$30,$F6425))*(Fuel_Rules!$A$6:$A$30&lt;&gt;"")))&gt;0,"Plug-in hybrid",IF($G6425="Diesel","Diesel","Gasoline"))</f>
        <v>Gasoline</v>
      </c>
    </row>
    <row r="6426" spans="1:15" ht="15" customHeight="1" x14ac:dyDescent="0.25">
      <c r="A6426" s="1">
        <v>2022</v>
      </c>
      <c r="B6426" s="1" t="s">
        <v>8801</v>
      </c>
      <c r="C6426" s="1" t="s">
        <v>480</v>
      </c>
      <c r="D6426" s="1" t="s">
        <v>8867</v>
      </c>
      <c r="E6426" s="1" t="s">
        <v>435</v>
      </c>
      <c r="F6426" s="1" t="s">
        <v>8868</v>
      </c>
      <c r="G6426" s="1" t="s">
        <v>103</v>
      </c>
      <c r="H6426" s="1" t="s">
        <v>437</v>
      </c>
      <c r="I6426" s="1">
        <v>3</v>
      </c>
      <c r="J6426" s="1">
        <v>2023</v>
      </c>
      <c r="K6426" s="1">
        <v>629950</v>
      </c>
      <c r="L6426" s="1">
        <v>0</v>
      </c>
      <c r="M6426" s="1">
        <f t="array" ref="M6426">SUMPRODUCT(MAX(ISNUMBER(SEARCH('Class Rules'!$B$6:$B$85,$E6426))*ISNUMBER(SEARCH('Class Rules'!$C$6:$C$85,$F6426))*'Class Rules'!$A$6:$A$85))</f>
        <v>0</v>
      </c>
      <c r="N6426" s="1" t="str">
        <f t="array" ref="N6426">IF($M6426=0,'Class Rules'!$D$3,INDEX('Class Rules'!$D$6:$D$85,MATCH($M6426,'Class Rules'!$A$6:$A$85,0)))</f>
        <v>Passenger LDV</v>
      </c>
      <c r="O6426" s="1" t="str">
        <f t="array" ref="O6426">IF(SUMPRODUCT(MAX(ISNUMBER(SEARCH(Fuel_Rules!$A$6:$A$30,$E6426))*ISNUMBER(SEARCH(Fuel_Rules!$B$6:$B$30,$F6426))*(Fuel_Rules!$A$6:$A$30&lt;&gt;"")))&gt;0,"Plug-in hybrid",IF($G6426="Diesel","Diesel","Gasoline"))</f>
        <v>Gasoline</v>
      </c>
    </row>
    <row r="6427" spans="1:15" ht="15" customHeight="1" x14ac:dyDescent="0.25">
      <c r="A6427" s="1">
        <v>2022</v>
      </c>
      <c r="B6427" s="1" t="s">
        <v>8801</v>
      </c>
      <c r="C6427" s="1" t="s">
        <v>480</v>
      </c>
      <c r="D6427" s="1" t="s">
        <v>8869</v>
      </c>
      <c r="E6427" s="1" t="s">
        <v>435</v>
      </c>
      <c r="F6427" s="1" t="s">
        <v>8868</v>
      </c>
      <c r="G6427" s="1" t="s">
        <v>103</v>
      </c>
      <c r="H6427" s="1" t="s">
        <v>437</v>
      </c>
      <c r="I6427" s="1">
        <v>3</v>
      </c>
      <c r="J6427" s="1">
        <v>2023</v>
      </c>
      <c r="K6427" s="1">
        <v>589003</v>
      </c>
      <c r="L6427" s="1">
        <v>0</v>
      </c>
      <c r="M6427" s="1">
        <f t="array" ref="M6427">SUMPRODUCT(MAX(ISNUMBER(SEARCH('Class Rules'!$B$6:$B$85,$E6427))*ISNUMBER(SEARCH('Class Rules'!$C$6:$C$85,$F6427))*'Class Rules'!$A$6:$A$85))</f>
        <v>0</v>
      </c>
      <c r="N6427" s="1" t="str">
        <f t="array" ref="N6427">IF($M6427=0,'Class Rules'!$D$3,INDEX('Class Rules'!$D$6:$D$85,MATCH($M6427,'Class Rules'!$A$6:$A$85,0)))</f>
        <v>Passenger LDV</v>
      </c>
      <c r="O6427" s="1" t="str">
        <f t="array" ref="O6427">IF(SUMPRODUCT(MAX(ISNUMBER(SEARCH(Fuel_Rules!$A$6:$A$30,$E6427))*ISNUMBER(SEARCH(Fuel_Rules!$B$6:$B$30,$F6427))*(Fuel_Rules!$A$6:$A$30&lt;&gt;"")))&gt;0,"Plug-in hybrid",IF($G6427="Diesel","Diesel","Gasoline"))</f>
        <v>Gasoline</v>
      </c>
    </row>
    <row r="6428" spans="1:15" ht="15" customHeight="1" x14ac:dyDescent="0.25">
      <c r="A6428" s="1">
        <v>2022</v>
      </c>
      <c r="B6428" s="1" t="s">
        <v>8801</v>
      </c>
      <c r="C6428" s="1" t="s">
        <v>483</v>
      </c>
      <c r="D6428" s="1" t="s">
        <v>8870</v>
      </c>
      <c r="E6428" s="1" t="s">
        <v>435</v>
      </c>
      <c r="F6428" s="1" t="s">
        <v>485</v>
      </c>
      <c r="G6428" s="1" t="s">
        <v>103</v>
      </c>
      <c r="H6428" s="1" t="s">
        <v>437</v>
      </c>
      <c r="I6428" s="1">
        <v>2</v>
      </c>
      <c r="J6428" s="1">
        <v>2023</v>
      </c>
      <c r="K6428" s="1">
        <v>453566</v>
      </c>
      <c r="L6428" s="1">
        <v>0</v>
      </c>
      <c r="M6428" s="1">
        <f t="array" ref="M6428">SUMPRODUCT(MAX(ISNUMBER(SEARCH('Class Rules'!$B$6:$B$85,$E6428))*ISNUMBER(SEARCH('Class Rules'!$C$6:$C$85,$F6428))*'Class Rules'!$A$6:$A$85))</f>
        <v>0</v>
      </c>
      <c r="N6428" s="1" t="str">
        <f t="array" ref="N6428">IF($M6428=0,'Class Rules'!$D$3,INDEX('Class Rules'!$D$6:$D$85,MATCH($M6428,'Class Rules'!$A$6:$A$85,0)))</f>
        <v>Passenger LDV</v>
      </c>
      <c r="O6428" s="1" t="str">
        <f t="array" ref="O6428">IF(SUMPRODUCT(MAX(ISNUMBER(SEARCH(Fuel_Rules!$A$6:$A$30,$E6428))*ISNUMBER(SEARCH(Fuel_Rules!$B$6:$B$30,$F6428))*(Fuel_Rules!$A$6:$A$30&lt;&gt;"")))&gt;0,"Plug-in hybrid",IF($G6428="Diesel","Diesel","Gasoline"))</f>
        <v>Plug-in hybrid</v>
      </c>
    </row>
    <row r="6429" spans="1:15" ht="15" customHeight="1" x14ac:dyDescent="0.25">
      <c r="A6429" s="1">
        <v>2022</v>
      </c>
      <c r="B6429" s="1" t="s">
        <v>8801</v>
      </c>
      <c r="C6429" s="1" t="s">
        <v>483</v>
      </c>
      <c r="D6429" s="1" t="s">
        <v>8871</v>
      </c>
      <c r="E6429" s="1" t="s">
        <v>435</v>
      </c>
      <c r="F6429" s="1" t="s">
        <v>485</v>
      </c>
      <c r="G6429" s="1" t="s">
        <v>103</v>
      </c>
      <c r="H6429" s="1" t="s">
        <v>437</v>
      </c>
      <c r="I6429" s="1">
        <v>2</v>
      </c>
      <c r="J6429" s="1">
        <v>2023</v>
      </c>
      <c r="K6429" s="1">
        <v>433974</v>
      </c>
      <c r="L6429" s="1">
        <v>0</v>
      </c>
      <c r="M6429" s="1">
        <f t="array" ref="M6429">SUMPRODUCT(MAX(ISNUMBER(SEARCH('Class Rules'!$B$6:$B$85,$E6429))*ISNUMBER(SEARCH('Class Rules'!$C$6:$C$85,$F6429))*'Class Rules'!$A$6:$A$85))</f>
        <v>0</v>
      </c>
      <c r="N6429" s="1" t="str">
        <f t="array" ref="N6429">IF($M6429=0,'Class Rules'!$D$3,INDEX('Class Rules'!$D$6:$D$85,MATCH($M6429,'Class Rules'!$A$6:$A$85,0)))</f>
        <v>Passenger LDV</v>
      </c>
      <c r="O6429" s="1" t="str">
        <f t="array" ref="O6429">IF(SUMPRODUCT(MAX(ISNUMBER(SEARCH(Fuel_Rules!$A$6:$A$30,$E6429))*ISNUMBER(SEARCH(Fuel_Rules!$B$6:$B$30,$F6429))*(Fuel_Rules!$A$6:$A$30&lt;&gt;"")))&gt;0,"Plug-in hybrid",IF($G6429="Diesel","Diesel","Gasoline"))</f>
        <v>Plug-in hybrid</v>
      </c>
    </row>
    <row r="6430" spans="1:15" ht="15" customHeight="1" x14ac:dyDescent="0.25">
      <c r="A6430" s="1">
        <v>2022</v>
      </c>
      <c r="B6430" s="1" t="s">
        <v>8801</v>
      </c>
      <c r="C6430" s="1" t="s">
        <v>486</v>
      </c>
      <c r="D6430" s="1" t="s">
        <v>8872</v>
      </c>
      <c r="E6430" s="1" t="s">
        <v>435</v>
      </c>
      <c r="F6430" s="1" t="s">
        <v>488</v>
      </c>
      <c r="G6430" s="1" t="s">
        <v>103</v>
      </c>
      <c r="H6430" s="1" t="s">
        <v>298</v>
      </c>
      <c r="I6430" s="1">
        <v>2</v>
      </c>
      <c r="J6430" s="1">
        <v>2023</v>
      </c>
      <c r="K6430" s="1">
        <v>308050</v>
      </c>
      <c r="L6430" s="1">
        <v>0</v>
      </c>
      <c r="M6430" s="1">
        <f t="array" ref="M6430">SUMPRODUCT(MAX(ISNUMBER(SEARCH('Class Rules'!$B$6:$B$85,$E6430))*ISNUMBER(SEARCH('Class Rules'!$C$6:$C$85,$F6430))*'Class Rules'!$A$6:$A$85))</f>
        <v>0</v>
      </c>
      <c r="N6430" s="1" t="str">
        <f t="array" ref="N6430">IF($M6430=0,'Class Rules'!$D$3,INDEX('Class Rules'!$D$6:$D$85,MATCH($M6430,'Class Rules'!$A$6:$A$85,0)))</f>
        <v>Passenger LDV</v>
      </c>
      <c r="O6430" s="1" t="str">
        <f t="array" ref="O6430">IF(SUMPRODUCT(MAX(ISNUMBER(SEARCH(Fuel_Rules!$A$6:$A$30,$E6430))*ISNUMBER(SEARCH(Fuel_Rules!$B$6:$B$30,$F6430))*(Fuel_Rules!$A$6:$A$30&lt;&gt;"")))&gt;0,"Plug-in hybrid",IF($G6430="Diesel","Diesel","Gasoline"))</f>
        <v>Gasoline</v>
      </c>
    </row>
    <row r="6431" spans="1:15" ht="15" customHeight="1" x14ac:dyDescent="0.25">
      <c r="A6431" s="1">
        <v>2022</v>
      </c>
      <c r="B6431" s="1" t="s">
        <v>8801</v>
      </c>
      <c r="C6431" s="1" t="s">
        <v>492</v>
      </c>
      <c r="D6431" s="1" t="s">
        <v>8873</v>
      </c>
      <c r="E6431" s="1" t="s">
        <v>435</v>
      </c>
      <c r="F6431" s="1" t="s">
        <v>494</v>
      </c>
      <c r="G6431" s="1" t="s">
        <v>103</v>
      </c>
      <c r="H6431" s="1" t="s">
        <v>437</v>
      </c>
      <c r="I6431" s="1">
        <v>2</v>
      </c>
      <c r="J6431" s="1">
        <v>2023</v>
      </c>
      <c r="K6431" s="1">
        <v>471984</v>
      </c>
      <c r="L6431" s="1">
        <v>0</v>
      </c>
      <c r="M6431" s="1">
        <f t="array" ref="M6431">SUMPRODUCT(MAX(ISNUMBER(SEARCH('Class Rules'!$B$6:$B$85,$E6431))*ISNUMBER(SEARCH('Class Rules'!$C$6:$C$85,$F6431))*'Class Rules'!$A$6:$A$85))</f>
        <v>0</v>
      </c>
      <c r="N6431" s="1" t="str">
        <f t="array" ref="N6431">IF($M6431=0,'Class Rules'!$D$3,INDEX('Class Rules'!$D$6:$D$85,MATCH($M6431,'Class Rules'!$A$6:$A$85,0)))</f>
        <v>Passenger LDV</v>
      </c>
      <c r="O6431" s="1" t="str">
        <f t="array" ref="O6431">IF(SUMPRODUCT(MAX(ISNUMBER(SEARCH(Fuel_Rules!$A$6:$A$30,$E6431))*ISNUMBER(SEARCH(Fuel_Rules!$B$6:$B$30,$F6431))*(Fuel_Rules!$A$6:$A$30&lt;&gt;"")))&gt;0,"Plug-in hybrid",IF($G6431="Diesel","Diesel","Gasoline"))</f>
        <v>Gasoline</v>
      </c>
    </row>
    <row r="6432" spans="1:15" ht="15" customHeight="1" x14ac:dyDescent="0.25">
      <c r="A6432" s="1">
        <v>2022</v>
      </c>
      <c r="B6432" s="1" t="s">
        <v>8801</v>
      </c>
      <c r="C6432" s="1" t="s">
        <v>507</v>
      </c>
      <c r="D6432" s="1" t="s">
        <v>8874</v>
      </c>
      <c r="E6432" s="1" t="s">
        <v>435</v>
      </c>
      <c r="F6432" s="1" t="s">
        <v>509</v>
      </c>
      <c r="G6432" s="1" t="s">
        <v>103</v>
      </c>
      <c r="H6432" s="1" t="s">
        <v>437</v>
      </c>
      <c r="I6432" s="1">
        <v>3</v>
      </c>
      <c r="J6432" s="1">
        <v>2023</v>
      </c>
      <c r="K6432" s="1">
        <v>762470</v>
      </c>
      <c r="L6432" s="1">
        <v>0</v>
      </c>
      <c r="M6432" s="1">
        <f t="array" ref="M6432">SUMPRODUCT(MAX(ISNUMBER(SEARCH('Class Rules'!$B$6:$B$85,$E6432))*ISNUMBER(SEARCH('Class Rules'!$C$6:$C$85,$F6432))*'Class Rules'!$A$6:$A$85))</f>
        <v>0</v>
      </c>
      <c r="N6432" s="1" t="str">
        <f t="array" ref="N6432">IF($M6432=0,'Class Rules'!$D$3,INDEX('Class Rules'!$D$6:$D$85,MATCH($M6432,'Class Rules'!$A$6:$A$85,0)))</f>
        <v>Passenger LDV</v>
      </c>
      <c r="O6432" s="1" t="str">
        <f t="array" ref="O6432">IF(SUMPRODUCT(MAX(ISNUMBER(SEARCH(Fuel_Rules!$A$6:$A$30,$E6432))*ISNUMBER(SEARCH(Fuel_Rules!$B$6:$B$30,$F6432))*(Fuel_Rules!$A$6:$A$30&lt;&gt;"")))&gt;0,"Plug-in hybrid",IF($G6432="Diesel","Diesel","Gasoline"))</f>
        <v>Gasoline</v>
      </c>
    </row>
    <row r="6433" spans="1:15" ht="15" customHeight="1" x14ac:dyDescent="0.25">
      <c r="A6433" s="1">
        <v>2022</v>
      </c>
      <c r="B6433" s="1" t="s">
        <v>8801</v>
      </c>
      <c r="C6433" s="1" t="s">
        <v>510</v>
      </c>
      <c r="D6433" s="1" t="s">
        <v>8875</v>
      </c>
      <c r="E6433" s="1" t="s">
        <v>435</v>
      </c>
      <c r="F6433" s="1" t="s">
        <v>512</v>
      </c>
      <c r="G6433" s="1" t="s">
        <v>103</v>
      </c>
      <c r="H6433" s="1" t="s">
        <v>437</v>
      </c>
      <c r="I6433" s="1">
        <v>3</v>
      </c>
      <c r="J6433" s="1">
        <v>2023</v>
      </c>
      <c r="K6433" s="1">
        <v>672062</v>
      </c>
      <c r="L6433" s="1">
        <v>0</v>
      </c>
      <c r="M6433" s="1">
        <f t="array" ref="M6433">SUMPRODUCT(MAX(ISNUMBER(SEARCH('Class Rules'!$B$6:$B$85,$E6433))*ISNUMBER(SEARCH('Class Rules'!$C$6:$C$85,$F6433))*'Class Rules'!$A$6:$A$85))</f>
        <v>0</v>
      </c>
      <c r="N6433" s="1" t="str">
        <f t="array" ref="N6433">IF($M6433=0,'Class Rules'!$D$3,INDEX('Class Rules'!$D$6:$D$85,MATCH($M6433,'Class Rules'!$A$6:$A$85,0)))</f>
        <v>Passenger LDV</v>
      </c>
      <c r="O6433" s="1" t="str">
        <f t="array" ref="O6433">IF(SUMPRODUCT(MAX(ISNUMBER(SEARCH(Fuel_Rules!$A$6:$A$30,$E6433))*ISNUMBER(SEARCH(Fuel_Rules!$B$6:$B$30,$F6433))*(Fuel_Rules!$A$6:$A$30&lt;&gt;"")))&gt;0,"Plug-in hybrid",IF($G6433="Diesel","Diesel","Gasoline"))</f>
        <v>Gasoline</v>
      </c>
    </row>
    <row r="6434" spans="1:15" ht="15" customHeight="1" x14ac:dyDescent="0.25">
      <c r="A6434" s="1">
        <v>2022</v>
      </c>
      <c r="B6434" s="1" t="s">
        <v>8801</v>
      </c>
      <c r="C6434" s="1" t="s">
        <v>513</v>
      </c>
      <c r="D6434" s="1" t="s">
        <v>8876</v>
      </c>
      <c r="E6434" s="1" t="s">
        <v>435</v>
      </c>
      <c r="F6434" s="1" t="s">
        <v>515</v>
      </c>
      <c r="G6434" s="1" t="s">
        <v>103</v>
      </c>
      <c r="H6434" s="1" t="s">
        <v>437</v>
      </c>
      <c r="I6434" s="1">
        <v>1.5</v>
      </c>
      <c r="J6434" s="1">
        <v>2023</v>
      </c>
      <c r="K6434" s="1">
        <v>293750</v>
      </c>
      <c r="L6434" s="1">
        <v>0</v>
      </c>
      <c r="M6434" s="1">
        <f t="array" ref="M6434">SUMPRODUCT(MAX(ISNUMBER(SEARCH('Class Rules'!$B$6:$B$85,$E6434))*ISNUMBER(SEARCH('Class Rules'!$C$6:$C$85,$F6434))*'Class Rules'!$A$6:$A$85))</f>
        <v>0</v>
      </c>
      <c r="N6434" s="1" t="str">
        <f t="array" ref="N6434">IF($M6434=0,'Class Rules'!$D$3,INDEX('Class Rules'!$D$6:$D$85,MATCH($M6434,'Class Rules'!$A$6:$A$85,0)))</f>
        <v>Passenger LDV</v>
      </c>
      <c r="O6434" s="1" t="str">
        <f t="array" ref="O6434">IF(SUMPRODUCT(MAX(ISNUMBER(SEARCH(Fuel_Rules!$A$6:$A$30,$E6434))*ISNUMBER(SEARCH(Fuel_Rules!$B$6:$B$30,$F6434))*(Fuel_Rules!$A$6:$A$30&lt;&gt;"")))&gt;0,"Plug-in hybrid",IF($G6434="Diesel","Diesel","Gasoline"))</f>
        <v>Gasoline</v>
      </c>
    </row>
    <row r="6435" spans="1:15" ht="15" customHeight="1" x14ac:dyDescent="0.25">
      <c r="A6435" s="1">
        <v>2022</v>
      </c>
      <c r="B6435" s="1" t="s">
        <v>8801</v>
      </c>
      <c r="C6435" s="1" t="s">
        <v>513</v>
      </c>
      <c r="D6435" s="1" t="s">
        <v>8877</v>
      </c>
      <c r="E6435" s="1" t="s">
        <v>435</v>
      </c>
      <c r="F6435" s="1" t="s">
        <v>515</v>
      </c>
      <c r="G6435" s="1" t="s">
        <v>103</v>
      </c>
      <c r="H6435" s="1" t="s">
        <v>437</v>
      </c>
      <c r="I6435" s="1">
        <v>1.5</v>
      </c>
      <c r="J6435" s="1">
        <v>2023</v>
      </c>
      <c r="K6435" s="1">
        <v>265521</v>
      </c>
      <c r="L6435" s="1">
        <v>0</v>
      </c>
      <c r="M6435" s="1">
        <f t="array" ref="M6435">SUMPRODUCT(MAX(ISNUMBER(SEARCH('Class Rules'!$B$6:$B$85,$E6435))*ISNUMBER(SEARCH('Class Rules'!$C$6:$C$85,$F6435))*'Class Rules'!$A$6:$A$85))</f>
        <v>0</v>
      </c>
      <c r="N6435" s="1" t="str">
        <f t="array" ref="N6435">IF($M6435=0,'Class Rules'!$D$3,INDEX('Class Rules'!$D$6:$D$85,MATCH($M6435,'Class Rules'!$A$6:$A$85,0)))</f>
        <v>Passenger LDV</v>
      </c>
      <c r="O6435" s="1" t="str">
        <f t="array" ref="O6435">IF(SUMPRODUCT(MAX(ISNUMBER(SEARCH(Fuel_Rules!$A$6:$A$30,$E6435))*ISNUMBER(SEARCH(Fuel_Rules!$B$6:$B$30,$F6435))*(Fuel_Rules!$A$6:$A$30&lt;&gt;"")))&gt;0,"Plug-in hybrid",IF($G6435="Diesel","Diesel","Gasoline"))</f>
        <v>Gasoline</v>
      </c>
    </row>
    <row r="6436" spans="1:15" ht="15" customHeight="1" x14ac:dyDescent="0.25">
      <c r="A6436" s="1">
        <v>2022</v>
      </c>
      <c r="B6436" s="1" t="s">
        <v>8801</v>
      </c>
      <c r="C6436" s="1" t="s">
        <v>516</v>
      </c>
      <c r="D6436" s="1" t="s">
        <v>8878</v>
      </c>
      <c r="E6436" s="1" t="s">
        <v>435</v>
      </c>
      <c r="F6436" s="1" t="s">
        <v>518</v>
      </c>
      <c r="G6436" s="1" t="s">
        <v>103</v>
      </c>
      <c r="H6436" s="1" t="s">
        <v>437</v>
      </c>
      <c r="I6436" s="1">
        <v>3</v>
      </c>
      <c r="J6436" s="1">
        <v>2023</v>
      </c>
      <c r="K6436" s="1">
        <v>837833</v>
      </c>
      <c r="L6436" s="1">
        <v>0</v>
      </c>
      <c r="M6436" s="1">
        <f t="array" ref="M6436">SUMPRODUCT(MAX(ISNUMBER(SEARCH('Class Rules'!$B$6:$B$85,$E6436))*ISNUMBER(SEARCH('Class Rules'!$C$6:$C$85,$F6436))*'Class Rules'!$A$6:$A$85))</f>
        <v>0</v>
      </c>
      <c r="N6436" s="1" t="str">
        <f t="array" ref="N6436">IF($M6436=0,'Class Rules'!$D$3,INDEX('Class Rules'!$D$6:$D$85,MATCH($M6436,'Class Rules'!$A$6:$A$85,0)))</f>
        <v>Passenger LDV</v>
      </c>
      <c r="O6436" s="1" t="str">
        <f t="array" ref="O6436">IF(SUMPRODUCT(MAX(ISNUMBER(SEARCH(Fuel_Rules!$A$6:$A$30,$E6436))*ISNUMBER(SEARCH(Fuel_Rules!$B$6:$B$30,$F6436))*(Fuel_Rules!$A$6:$A$30&lt;&gt;"")))&gt;0,"Plug-in hybrid",IF($G6436="Diesel","Diesel","Gasoline"))</f>
        <v>Gasoline</v>
      </c>
    </row>
    <row r="6437" spans="1:15" ht="15" customHeight="1" x14ac:dyDescent="0.25">
      <c r="A6437" s="1">
        <v>2022</v>
      </c>
      <c r="B6437" s="1" t="s">
        <v>8801</v>
      </c>
      <c r="C6437" s="1" t="s">
        <v>522</v>
      </c>
      <c r="D6437" s="1" t="s">
        <v>8879</v>
      </c>
      <c r="E6437" s="1" t="s">
        <v>435</v>
      </c>
      <c r="F6437" s="1" t="s">
        <v>524</v>
      </c>
      <c r="G6437" s="1" t="s">
        <v>103</v>
      </c>
      <c r="H6437" s="1" t="s">
        <v>437</v>
      </c>
      <c r="I6437" s="1">
        <v>3</v>
      </c>
      <c r="J6437" s="1">
        <v>2023</v>
      </c>
      <c r="K6437" s="1">
        <v>653425</v>
      </c>
      <c r="L6437" s="1">
        <v>0</v>
      </c>
      <c r="M6437" s="1">
        <f t="array" ref="M6437">SUMPRODUCT(MAX(ISNUMBER(SEARCH('Class Rules'!$B$6:$B$85,$E6437))*ISNUMBER(SEARCH('Class Rules'!$C$6:$C$85,$F6437))*'Class Rules'!$A$6:$A$85))</f>
        <v>0</v>
      </c>
      <c r="N6437" s="1" t="str">
        <f t="array" ref="N6437">IF($M6437=0,'Class Rules'!$D$3,INDEX('Class Rules'!$D$6:$D$85,MATCH($M6437,'Class Rules'!$A$6:$A$85,0)))</f>
        <v>Passenger LDV</v>
      </c>
      <c r="O6437" s="1" t="str">
        <f t="array" ref="O6437">IF(SUMPRODUCT(MAX(ISNUMBER(SEARCH(Fuel_Rules!$A$6:$A$30,$E6437))*ISNUMBER(SEARCH(Fuel_Rules!$B$6:$B$30,$F6437))*(Fuel_Rules!$A$6:$A$30&lt;&gt;"")))&gt;0,"Plug-in hybrid",IF($G6437="Diesel","Diesel","Gasoline"))</f>
        <v>Plug-in hybrid</v>
      </c>
    </row>
    <row r="6438" spans="1:15" ht="15" customHeight="1" x14ac:dyDescent="0.25">
      <c r="A6438" s="1">
        <v>2022</v>
      </c>
      <c r="B6438" s="1" t="s">
        <v>8801</v>
      </c>
      <c r="C6438" s="1" t="s">
        <v>522</v>
      </c>
      <c r="D6438" s="1" t="s">
        <v>8880</v>
      </c>
      <c r="E6438" s="1" t="s">
        <v>435</v>
      </c>
      <c r="F6438" s="1" t="s">
        <v>524</v>
      </c>
      <c r="G6438" s="1" t="s">
        <v>103</v>
      </c>
      <c r="H6438" s="1" t="s">
        <v>437</v>
      </c>
      <c r="I6438" s="1">
        <v>3</v>
      </c>
      <c r="J6438" s="1">
        <v>2023</v>
      </c>
      <c r="K6438" s="1">
        <v>630555</v>
      </c>
      <c r="L6438" s="1">
        <v>0</v>
      </c>
      <c r="M6438" s="1">
        <f t="array" ref="M6438">SUMPRODUCT(MAX(ISNUMBER(SEARCH('Class Rules'!$B$6:$B$85,$E6438))*ISNUMBER(SEARCH('Class Rules'!$C$6:$C$85,$F6438))*'Class Rules'!$A$6:$A$85))</f>
        <v>0</v>
      </c>
      <c r="N6438" s="1" t="str">
        <f t="array" ref="N6438">IF($M6438=0,'Class Rules'!$D$3,INDEX('Class Rules'!$D$6:$D$85,MATCH($M6438,'Class Rules'!$A$6:$A$85,0)))</f>
        <v>Passenger LDV</v>
      </c>
      <c r="O6438" s="1" t="str">
        <f t="array" ref="O6438">IF(SUMPRODUCT(MAX(ISNUMBER(SEARCH(Fuel_Rules!$A$6:$A$30,$E6438))*ISNUMBER(SEARCH(Fuel_Rules!$B$6:$B$30,$F6438))*(Fuel_Rules!$A$6:$A$30&lt;&gt;"")))&gt;0,"Plug-in hybrid",IF($G6438="Diesel","Diesel","Gasoline"))</f>
        <v>Plug-in hybrid</v>
      </c>
    </row>
    <row r="6439" spans="1:15" ht="15" customHeight="1" x14ac:dyDescent="0.25">
      <c r="A6439" s="1">
        <v>2022</v>
      </c>
      <c r="B6439" s="1" t="s">
        <v>8801</v>
      </c>
      <c r="C6439" s="1" t="s">
        <v>525</v>
      </c>
      <c r="D6439" s="1" t="s">
        <v>8881</v>
      </c>
      <c r="E6439" s="1" t="s">
        <v>435</v>
      </c>
      <c r="F6439" s="1" t="s">
        <v>527</v>
      </c>
      <c r="G6439" s="1" t="s">
        <v>103</v>
      </c>
      <c r="H6439" s="1" t="s">
        <v>298</v>
      </c>
      <c r="I6439" s="1">
        <v>3</v>
      </c>
      <c r="J6439" s="1">
        <v>2023</v>
      </c>
      <c r="K6439" s="1">
        <v>739458</v>
      </c>
      <c r="L6439" s="1">
        <v>0</v>
      </c>
      <c r="M6439" s="1">
        <f t="array" ref="M6439">SUMPRODUCT(MAX(ISNUMBER(SEARCH('Class Rules'!$B$6:$B$85,$E6439))*ISNUMBER(SEARCH('Class Rules'!$C$6:$C$85,$F6439))*'Class Rules'!$A$6:$A$85))</f>
        <v>0</v>
      </c>
      <c r="N6439" s="1" t="str">
        <f t="array" ref="N6439">IF($M6439=0,'Class Rules'!$D$3,INDEX('Class Rules'!$D$6:$D$85,MATCH($M6439,'Class Rules'!$A$6:$A$85,0)))</f>
        <v>Passenger LDV</v>
      </c>
      <c r="O6439" s="1" t="str">
        <f t="array" ref="O6439">IF(SUMPRODUCT(MAX(ISNUMBER(SEARCH(Fuel_Rules!$A$6:$A$30,$E6439))*ISNUMBER(SEARCH(Fuel_Rules!$B$6:$B$30,$F6439))*(Fuel_Rules!$A$6:$A$30&lt;&gt;"")))&gt;0,"Plug-in hybrid",IF($G6439="Diesel","Diesel","Gasoline"))</f>
        <v>Gasoline</v>
      </c>
    </row>
    <row r="6440" spans="1:15" ht="15" customHeight="1" x14ac:dyDescent="0.25">
      <c r="A6440" s="1">
        <v>2022</v>
      </c>
      <c r="B6440" s="1" t="s">
        <v>8801</v>
      </c>
      <c r="C6440" s="1" t="s">
        <v>528</v>
      </c>
      <c r="D6440" s="1" t="s">
        <v>8882</v>
      </c>
      <c r="E6440" s="1" t="s">
        <v>435</v>
      </c>
      <c r="F6440" s="1" t="s">
        <v>530</v>
      </c>
      <c r="G6440" s="1" t="s">
        <v>103</v>
      </c>
      <c r="H6440" s="1" t="s">
        <v>298</v>
      </c>
      <c r="I6440" s="1">
        <v>1.5</v>
      </c>
      <c r="J6440" s="1">
        <v>2023</v>
      </c>
      <c r="K6440" s="1">
        <v>302224</v>
      </c>
      <c r="L6440" s="1">
        <v>0</v>
      </c>
      <c r="M6440" s="1">
        <f t="array" ref="M6440">SUMPRODUCT(MAX(ISNUMBER(SEARCH('Class Rules'!$B$6:$B$85,$E6440))*ISNUMBER(SEARCH('Class Rules'!$C$6:$C$85,$F6440))*'Class Rules'!$A$6:$A$85))</f>
        <v>0</v>
      </c>
      <c r="N6440" s="1" t="str">
        <f t="array" ref="N6440">IF($M6440=0,'Class Rules'!$D$3,INDEX('Class Rules'!$D$6:$D$85,MATCH($M6440,'Class Rules'!$A$6:$A$85,0)))</f>
        <v>Passenger LDV</v>
      </c>
      <c r="O6440" s="1" t="str">
        <f t="array" ref="O6440">IF(SUMPRODUCT(MAX(ISNUMBER(SEARCH(Fuel_Rules!$A$6:$A$30,$E6440))*ISNUMBER(SEARCH(Fuel_Rules!$B$6:$B$30,$F6440))*(Fuel_Rules!$A$6:$A$30&lt;&gt;"")))&gt;0,"Plug-in hybrid",IF($G6440="Diesel","Diesel","Gasoline"))</f>
        <v>Gasoline</v>
      </c>
    </row>
    <row r="6441" spans="1:15" ht="15" customHeight="1" x14ac:dyDescent="0.25">
      <c r="A6441" s="1">
        <v>2022</v>
      </c>
      <c r="B6441" s="1" t="s">
        <v>8801</v>
      </c>
      <c r="C6441" s="1" t="s">
        <v>531</v>
      </c>
      <c r="D6441" s="1" t="s">
        <v>8883</v>
      </c>
      <c r="E6441" s="1" t="s">
        <v>435</v>
      </c>
      <c r="F6441" s="1" t="s">
        <v>533</v>
      </c>
      <c r="G6441" s="1" t="s">
        <v>103</v>
      </c>
      <c r="H6441" s="1" t="s">
        <v>437</v>
      </c>
      <c r="I6441" s="1">
        <v>4.4000000000000004</v>
      </c>
      <c r="J6441" s="1">
        <v>2023</v>
      </c>
      <c r="K6441" s="1">
        <v>1143020</v>
      </c>
      <c r="L6441" s="1">
        <v>0</v>
      </c>
      <c r="M6441" s="1">
        <f t="array" ref="M6441">SUMPRODUCT(MAX(ISNUMBER(SEARCH('Class Rules'!$B$6:$B$85,$E6441))*ISNUMBER(SEARCH('Class Rules'!$C$6:$C$85,$F6441))*'Class Rules'!$A$6:$A$85))</f>
        <v>0</v>
      </c>
      <c r="N6441" s="1" t="str">
        <f t="array" ref="N6441">IF($M6441=0,'Class Rules'!$D$3,INDEX('Class Rules'!$D$6:$D$85,MATCH($M6441,'Class Rules'!$A$6:$A$85,0)))</f>
        <v>Passenger LDV</v>
      </c>
      <c r="O6441" s="1" t="str">
        <f t="array" ref="O6441">IF(SUMPRODUCT(MAX(ISNUMBER(SEARCH(Fuel_Rules!$A$6:$A$30,$E6441))*ISNUMBER(SEARCH(Fuel_Rules!$B$6:$B$30,$F6441))*(Fuel_Rules!$A$6:$A$30&lt;&gt;"")))&gt;0,"Plug-in hybrid",IF($G6441="Diesel","Diesel","Gasoline"))</f>
        <v>Gasoline</v>
      </c>
    </row>
    <row r="6442" spans="1:15" ht="15" customHeight="1" x14ac:dyDescent="0.25">
      <c r="A6442" s="1">
        <v>2022</v>
      </c>
      <c r="B6442" s="1" t="s">
        <v>8801</v>
      </c>
      <c r="C6442" s="1" t="s">
        <v>534</v>
      </c>
      <c r="D6442" s="1" t="s">
        <v>8884</v>
      </c>
      <c r="E6442" s="1" t="s">
        <v>435</v>
      </c>
      <c r="F6442" s="1" t="s">
        <v>536</v>
      </c>
      <c r="G6442" s="1" t="s">
        <v>103</v>
      </c>
      <c r="H6442" s="1" t="s">
        <v>437</v>
      </c>
      <c r="I6442" s="1">
        <v>2</v>
      </c>
      <c r="J6442" s="1">
        <v>2023</v>
      </c>
      <c r="K6442" s="1">
        <v>378032</v>
      </c>
      <c r="L6442" s="1">
        <v>0</v>
      </c>
      <c r="M6442" s="1">
        <f t="array" ref="M6442">SUMPRODUCT(MAX(ISNUMBER(SEARCH('Class Rules'!$B$6:$B$85,$E6442))*ISNUMBER(SEARCH('Class Rules'!$C$6:$C$85,$F6442))*'Class Rules'!$A$6:$A$85))</f>
        <v>0</v>
      </c>
      <c r="N6442" s="1" t="str">
        <f t="array" ref="N6442">IF($M6442=0,'Class Rules'!$D$3,INDEX('Class Rules'!$D$6:$D$85,MATCH($M6442,'Class Rules'!$A$6:$A$85,0)))</f>
        <v>Passenger LDV</v>
      </c>
      <c r="O6442" s="1" t="str">
        <f t="array" ref="O6442">IF(SUMPRODUCT(MAX(ISNUMBER(SEARCH(Fuel_Rules!$A$6:$A$30,$E6442))*ISNUMBER(SEARCH(Fuel_Rules!$B$6:$B$30,$F6442))*(Fuel_Rules!$A$6:$A$30&lt;&gt;"")))&gt;0,"Plug-in hybrid",IF($G6442="Diesel","Diesel","Gasoline"))</f>
        <v>Plug-in hybrid</v>
      </c>
    </row>
    <row r="6443" spans="1:15" ht="15" customHeight="1" x14ac:dyDescent="0.25">
      <c r="A6443" s="1">
        <v>2022</v>
      </c>
      <c r="B6443" s="1" t="s">
        <v>8801</v>
      </c>
      <c r="C6443" s="1" t="s">
        <v>537</v>
      </c>
      <c r="D6443" s="1" t="s">
        <v>8885</v>
      </c>
      <c r="E6443" s="1" t="s">
        <v>435</v>
      </c>
      <c r="F6443" s="1" t="s">
        <v>539</v>
      </c>
      <c r="G6443" s="1" t="s">
        <v>103</v>
      </c>
      <c r="H6443" s="1" t="s">
        <v>437</v>
      </c>
      <c r="I6443" s="1">
        <v>3</v>
      </c>
      <c r="J6443" s="1">
        <v>2023</v>
      </c>
      <c r="K6443" s="1">
        <v>571930</v>
      </c>
      <c r="L6443" s="1">
        <v>0</v>
      </c>
      <c r="M6443" s="1">
        <f t="array" ref="M6443">SUMPRODUCT(MAX(ISNUMBER(SEARCH('Class Rules'!$B$6:$B$85,$E6443))*ISNUMBER(SEARCH('Class Rules'!$C$6:$C$85,$F6443))*'Class Rules'!$A$6:$A$85))</f>
        <v>0</v>
      </c>
      <c r="N6443" s="1" t="str">
        <f t="array" ref="N6443">IF($M6443=0,'Class Rules'!$D$3,INDEX('Class Rules'!$D$6:$D$85,MATCH($M6443,'Class Rules'!$A$6:$A$85,0)))</f>
        <v>Passenger LDV</v>
      </c>
      <c r="O6443" s="1" t="str">
        <f t="array" ref="O6443">IF(SUMPRODUCT(MAX(ISNUMBER(SEARCH(Fuel_Rules!$A$6:$A$30,$E6443))*ISNUMBER(SEARCH(Fuel_Rules!$B$6:$B$30,$F6443))*(Fuel_Rules!$A$6:$A$30&lt;&gt;"")))&gt;0,"Plug-in hybrid",IF($G6443="Diesel","Diesel","Gasoline"))</f>
        <v>Gasoline</v>
      </c>
    </row>
    <row r="6444" spans="1:15" ht="15" customHeight="1" x14ac:dyDescent="0.25">
      <c r="A6444" s="1">
        <v>2022</v>
      </c>
      <c r="B6444" s="1" t="s">
        <v>8801</v>
      </c>
      <c r="C6444" s="1" t="s">
        <v>540</v>
      </c>
      <c r="D6444" s="1" t="s">
        <v>8886</v>
      </c>
      <c r="E6444" s="1" t="s">
        <v>435</v>
      </c>
      <c r="F6444" s="1" t="s">
        <v>542</v>
      </c>
      <c r="G6444" s="1" t="s">
        <v>103</v>
      </c>
      <c r="H6444" s="1" t="s">
        <v>437</v>
      </c>
      <c r="I6444" s="1">
        <v>2</v>
      </c>
      <c r="J6444" s="1">
        <v>2023</v>
      </c>
      <c r="K6444" s="1">
        <v>401641</v>
      </c>
      <c r="L6444" s="1">
        <v>0</v>
      </c>
      <c r="M6444" s="1">
        <f t="array" ref="M6444">SUMPRODUCT(MAX(ISNUMBER(SEARCH('Class Rules'!$B$6:$B$85,$E6444))*ISNUMBER(SEARCH('Class Rules'!$C$6:$C$85,$F6444))*'Class Rules'!$A$6:$A$85))</f>
        <v>0</v>
      </c>
      <c r="N6444" s="1" t="str">
        <f t="array" ref="N6444">IF($M6444=0,'Class Rules'!$D$3,INDEX('Class Rules'!$D$6:$D$85,MATCH($M6444,'Class Rules'!$A$6:$A$85,0)))</f>
        <v>Passenger LDV</v>
      </c>
      <c r="O6444" s="1" t="str">
        <f t="array" ref="O6444">IF(SUMPRODUCT(MAX(ISNUMBER(SEARCH(Fuel_Rules!$A$6:$A$30,$E6444))*ISNUMBER(SEARCH(Fuel_Rules!$B$6:$B$30,$F6444))*(Fuel_Rules!$A$6:$A$30&lt;&gt;"")))&gt;0,"Plug-in hybrid",IF($G6444="Diesel","Diesel","Gasoline"))</f>
        <v>Gasoline</v>
      </c>
    </row>
    <row r="6445" spans="1:15" ht="15" customHeight="1" x14ac:dyDescent="0.25">
      <c r="A6445" s="1">
        <v>2022</v>
      </c>
      <c r="B6445" s="1" t="s">
        <v>8801</v>
      </c>
      <c r="C6445" s="1" t="s">
        <v>552</v>
      </c>
      <c r="D6445" s="1" t="s">
        <v>8887</v>
      </c>
      <c r="E6445" s="1" t="s">
        <v>435</v>
      </c>
      <c r="F6445" s="1" t="s">
        <v>554</v>
      </c>
      <c r="G6445" s="1" t="s">
        <v>103</v>
      </c>
      <c r="H6445" s="1" t="s">
        <v>298</v>
      </c>
      <c r="I6445" s="1">
        <v>2</v>
      </c>
      <c r="J6445" s="1">
        <v>2023</v>
      </c>
      <c r="K6445" s="1">
        <v>508688</v>
      </c>
      <c r="L6445" s="1">
        <v>0</v>
      </c>
      <c r="M6445" s="1">
        <f t="array" ref="M6445">SUMPRODUCT(MAX(ISNUMBER(SEARCH('Class Rules'!$B$6:$B$85,$E6445))*ISNUMBER(SEARCH('Class Rules'!$C$6:$C$85,$F6445))*'Class Rules'!$A$6:$A$85))</f>
        <v>0</v>
      </c>
      <c r="N6445" s="1" t="str">
        <f t="array" ref="N6445">IF($M6445=0,'Class Rules'!$D$3,INDEX('Class Rules'!$D$6:$D$85,MATCH($M6445,'Class Rules'!$A$6:$A$85,0)))</f>
        <v>Passenger LDV</v>
      </c>
      <c r="O6445" s="1" t="str">
        <f t="array" ref="O6445">IF(SUMPRODUCT(MAX(ISNUMBER(SEARCH(Fuel_Rules!$A$6:$A$30,$E6445))*ISNUMBER(SEARCH(Fuel_Rules!$B$6:$B$30,$F6445))*(Fuel_Rules!$A$6:$A$30&lt;&gt;"")))&gt;0,"Plug-in hybrid",IF($G6445="Diesel","Diesel","Gasoline"))</f>
        <v>Gasoline</v>
      </c>
    </row>
    <row r="6446" spans="1:15" ht="15" customHeight="1" x14ac:dyDescent="0.25">
      <c r="A6446" s="1">
        <v>2022</v>
      </c>
      <c r="B6446" s="1" t="s">
        <v>8801</v>
      </c>
      <c r="C6446" s="1" t="s">
        <v>558</v>
      </c>
      <c r="D6446" s="1" t="s">
        <v>8888</v>
      </c>
      <c r="E6446" s="1" t="s">
        <v>435</v>
      </c>
      <c r="F6446" s="1" t="s">
        <v>560</v>
      </c>
      <c r="G6446" s="1" t="s">
        <v>103</v>
      </c>
      <c r="H6446" s="1" t="s">
        <v>298</v>
      </c>
      <c r="I6446" s="1">
        <v>3</v>
      </c>
      <c r="J6446" s="1">
        <v>2023</v>
      </c>
      <c r="K6446" s="1">
        <v>854089</v>
      </c>
      <c r="L6446" s="1">
        <v>0</v>
      </c>
      <c r="M6446" s="1">
        <f t="array" ref="M6446">SUMPRODUCT(MAX(ISNUMBER(SEARCH('Class Rules'!$B$6:$B$85,$E6446))*ISNUMBER(SEARCH('Class Rules'!$C$6:$C$85,$F6446))*'Class Rules'!$A$6:$A$85))</f>
        <v>0</v>
      </c>
      <c r="N6446" s="1" t="str">
        <f t="array" ref="N6446">IF($M6446=0,'Class Rules'!$D$3,INDEX('Class Rules'!$D$6:$D$85,MATCH($M6446,'Class Rules'!$A$6:$A$85,0)))</f>
        <v>Passenger LDV</v>
      </c>
      <c r="O6446" s="1" t="str">
        <f t="array" ref="O6446">IF(SUMPRODUCT(MAX(ISNUMBER(SEARCH(Fuel_Rules!$A$6:$A$30,$E6446))*ISNUMBER(SEARCH(Fuel_Rules!$B$6:$B$30,$F6446))*(Fuel_Rules!$A$6:$A$30&lt;&gt;"")))&gt;0,"Plug-in hybrid",IF($G6446="Diesel","Diesel","Gasoline"))</f>
        <v>Gasoline</v>
      </c>
    </row>
    <row r="6447" spans="1:15" ht="15" customHeight="1" x14ac:dyDescent="0.25">
      <c r="A6447" s="1">
        <v>2022</v>
      </c>
      <c r="B6447" s="1" t="s">
        <v>8801</v>
      </c>
      <c r="C6447" s="1" t="s">
        <v>567</v>
      </c>
      <c r="D6447" s="1" t="s">
        <v>8889</v>
      </c>
      <c r="E6447" s="1" t="s">
        <v>435</v>
      </c>
      <c r="F6447" s="1" t="s">
        <v>569</v>
      </c>
      <c r="G6447" s="1" t="s">
        <v>103</v>
      </c>
      <c r="H6447" s="1" t="s">
        <v>298</v>
      </c>
      <c r="I6447" s="1">
        <v>4.4000000000000004</v>
      </c>
      <c r="J6447" s="1">
        <v>2023</v>
      </c>
      <c r="K6447" s="1">
        <v>1310202</v>
      </c>
      <c r="L6447" s="1">
        <v>0</v>
      </c>
      <c r="M6447" s="1">
        <f t="array" ref="M6447">SUMPRODUCT(MAX(ISNUMBER(SEARCH('Class Rules'!$B$6:$B$85,$E6447))*ISNUMBER(SEARCH('Class Rules'!$C$6:$C$85,$F6447))*'Class Rules'!$A$6:$A$85))</f>
        <v>0</v>
      </c>
      <c r="N6447" s="1" t="str">
        <f t="array" ref="N6447">IF($M6447=0,'Class Rules'!$D$3,INDEX('Class Rules'!$D$6:$D$85,MATCH($M6447,'Class Rules'!$A$6:$A$85,0)))</f>
        <v>Passenger LDV</v>
      </c>
      <c r="O6447" s="1" t="str">
        <f t="array" ref="O6447">IF(SUMPRODUCT(MAX(ISNUMBER(SEARCH(Fuel_Rules!$A$6:$A$30,$E6447))*ISNUMBER(SEARCH(Fuel_Rules!$B$6:$B$30,$F6447))*(Fuel_Rules!$A$6:$A$30&lt;&gt;"")))&gt;0,"Plug-in hybrid",IF($G6447="Diesel","Diesel","Gasoline"))</f>
        <v>Gasoline</v>
      </c>
    </row>
    <row r="6448" spans="1:15" ht="15" customHeight="1" x14ac:dyDescent="0.25">
      <c r="A6448" s="1">
        <v>2022</v>
      </c>
      <c r="B6448" s="1" t="s">
        <v>8801</v>
      </c>
      <c r="C6448" s="1" t="s">
        <v>570</v>
      </c>
      <c r="D6448" s="1" t="s">
        <v>8890</v>
      </c>
      <c r="E6448" s="1" t="s">
        <v>435</v>
      </c>
      <c r="F6448" s="1" t="s">
        <v>572</v>
      </c>
      <c r="G6448" s="1" t="s">
        <v>103</v>
      </c>
      <c r="H6448" s="1" t="s">
        <v>437</v>
      </c>
      <c r="I6448" s="1">
        <v>3</v>
      </c>
      <c r="J6448" s="1">
        <v>2023</v>
      </c>
      <c r="K6448" s="1">
        <v>604848</v>
      </c>
      <c r="L6448" s="1">
        <v>0</v>
      </c>
      <c r="M6448" s="1">
        <f t="array" ref="M6448">SUMPRODUCT(MAX(ISNUMBER(SEARCH('Class Rules'!$B$6:$B$85,$E6448))*ISNUMBER(SEARCH('Class Rules'!$C$6:$C$85,$F6448))*'Class Rules'!$A$6:$A$85))</f>
        <v>0</v>
      </c>
      <c r="N6448" s="1" t="str">
        <f t="array" ref="N6448">IF($M6448=0,'Class Rules'!$D$3,INDEX('Class Rules'!$D$6:$D$85,MATCH($M6448,'Class Rules'!$A$6:$A$85,0)))</f>
        <v>Passenger LDV</v>
      </c>
      <c r="O6448" s="1" t="str">
        <f t="array" ref="O6448">IF(SUMPRODUCT(MAX(ISNUMBER(SEARCH(Fuel_Rules!$A$6:$A$30,$E6448))*ISNUMBER(SEARCH(Fuel_Rules!$B$6:$B$30,$F6448))*(Fuel_Rules!$A$6:$A$30&lt;&gt;"")))&gt;0,"Plug-in hybrid",IF($G6448="Diesel","Diesel","Gasoline"))</f>
        <v>Gasoline</v>
      </c>
    </row>
    <row r="6449" spans="1:15" ht="15" customHeight="1" x14ac:dyDescent="0.25">
      <c r="A6449" s="1">
        <v>2022</v>
      </c>
      <c r="B6449" s="1" t="s">
        <v>8801</v>
      </c>
      <c r="C6449" s="1" t="s">
        <v>573</v>
      </c>
      <c r="D6449" s="1" t="s">
        <v>8891</v>
      </c>
      <c r="E6449" s="1" t="s">
        <v>435</v>
      </c>
      <c r="F6449" s="1" t="s">
        <v>575</v>
      </c>
      <c r="G6449" s="1" t="s">
        <v>103</v>
      </c>
      <c r="H6449" s="1" t="s">
        <v>437</v>
      </c>
      <c r="I6449" s="1">
        <v>4.4000000000000004</v>
      </c>
      <c r="J6449" s="1">
        <v>2023</v>
      </c>
      <c r="K6449" s="1">
        <v>1129576</v>
      </c>
      <c r="L6449" s="1">
        <v>0</v>
      </c>
      <c r="M6449" s="1">
        <f t="array" ref="M6449">SUMPRODUCT(MAX(ISNUMBER(SEARCH('Class Rules'!$B$6:$B$85,$E6449))*ISNUMBER(SEARCH('Class Rules'!$C$6:$C$85,$F6449))*'Class Rules'!$A$6:$A$85))</f>
        <v>0</v>
      </c>
      <c r="N6449" s="1" t="str">
        <f t="array" ref="N6449">IF($M6449=0,'Class Rules'!$D$3,INDEX('Class Rules'!$D$6:$D$85,MATCH($M6449,'Class Rules'!$A$6:$A$85,0)))</f>
        <v>Passenger LDV</v>
      </c>
      <c r="O6449" s="1" t="str">
        <f t="array" ref="O6449">IF(SUMPRODUCT(MAX(ISNUMBER(SEARCH(Fuel_Rules!$A$6:$A$30,$E6449))*ISNUMBER(SEARCH(Fuel_Rules!$B$6:$B$30,$F6449))*(Fuel_Rules!$A$6:$A$30&lt;&gt;"")))&gt;0,"Plug-in hybrid",IF($G6449="Diesel","Diesel","Gasoline"))</f>
        <v>Gasoline</v>
      </c>
    </row>
    <row r="6450" spans="1:15" ht="15" customHeight="1" x14ac:dyDescent="0.25">
      <c r="A6450" s="1">
        <v>2022</v>
      </c>
      <c r="B6450" s="1" t="s">
        <v>8801</v>
      </c>
      <c r="C6450" s="1" t="s">
        <v>573</v>
      </c>
      <c r="D6450" s="1" t="s">
        <v>8892</v>
      </c>
      <c r="E6450" s="1" t="s">
        <v>435</v>
      </c>
      <c r="F6450" s="1" t="s">
        <v>575</v>
      </c>
      <c r="G6450" s="1" t="s">
        <v>103</v>
      </c>
      <c r="H6450" s="1" t="s">
        <v>437</v>
      </c>
      <c r="I6450" s="1">
        <v>4.4000000000000004</v>
      </c>
      <c r="J6450" s="1">
        <v>2023</v>
      </c>
      <c r="K6450" s="1">
        <v>1089662</v>
      </c>
      <c r="L6450" s="1">
        <v>0</v>
      </c>
      <c r="M6450" s="1">
        <f t="array" ref="M6450">SUMPRODUCT(MAX(ISNUMBER(SEARCH('Class Rules'!$B$6:$B$85,$E6450))*ISNUMBER(SEARCH('Class Rules'!$C$6:$C$85,$F6450))*'Class Rules'!$A$6:$A$85))</f>
        <v>0</v>
      </c>
      <c r="N6450" s="1" t="str">
        <f t="array" ref="N6450">IF($M6450=0,'Class Rules'!$D$3,INDEX('Class Rules'!$D$6:$D$85,MATCH($M6450,'Class Rules'!$A$6:$A$85,0)))</f>
        <v>Passenger LDV</v>
      </c>
      <c r="O6450" s="1" t="str">
        <f t="array" ref="O6450">IF(SUMPRODUCT(MAX(ISNUMBER(SEARCH(Fuel_Rules!$A$6:$A$30,$E6450))*ISNUMBER(SEARCH(Fuel_Rules!$B$6:$B$30,$F6450))*(Fuel_Rules!$A$6:$A$30&lt;&gt;"")))&gt;0,"Plug-in hybrid",IF($G6450="Diesel","Diesel","Gasoline"))</f>
        <v>Gasoline</v>
      </c>
    </row>
    <row r="6451" spans="1:15" ht="15" customHeight="1" x14ac:dyDescent="0.25">
      <c r="A6451" s="1">
        <v>2022</v>
      </c>
      <c r="B6451" s="1" t="s">
        <v>8801</v>
      </c>
      <c r="C6451" s="1" t="s">
        <v>576</v>
      </c>
      <c r="D6451" s="1" t="s">
        <v>8893</v>
      </c>
      <c r="E6451" s="1" t="s">
        <v>435</v>
      </c>
      <c r="F6451" s="1" t="s">
        <v>578</v>
      </c>
      <c r="G6451" s="1" t="s">
        <v>103</v>
      </c>
      <c r="H6451" s="1" t="s">
        <v>437</v>
      </c>
      <c r="I6451" s="1">
        <v>2</v>
      </c>
      <c r="J6451" s="1">
        <v>2023</v>
      </c>
      <c r="K6451" s="1">
        <v>330152</v>
      </c>
      <c r="L6451" s="1">
        <v>0</v>
      </c>
      <c r="M6451" s="1">
        <f t="array" ref="M6451">SUMPRODUCT(MAX(ISNUMBER(SEARCH('Class Rules'!$B$6:$B$85,$E6451))*ISNUMBER(SEARCH('Class Rules'!$C$6:$C$85,$F6451))*'Class Rules'!$A$6:$A$85))</f>
        <v>0</v>
      </c>
      <c r="N6451" s="1" t="str">
        <f t="array" ref="N6451">IF($M6451=0,'Class Rules'!$D$3,INDEX('Class Rules'!$D$6:$D$85,MATCH($M6451,'Class Rules'!$A$6:$A$85,0)))</f>
        <v>Passenger LDV</v>
      </c>
      <c r="O6451" s="1" t="str">
        <f t="array" ref="O6451">IF(SUMPRODUCT(MAX(ISNUMBER(SEARCH(Fuel_Rules!$A$6:$A$30,$E6451))*ISNUMBER(SEARCH(Fuel_Rules!$B$6:$B$30,$F6451))*(Fuel_Rules!$A$6:$A$30&lt;&gt;"")))&gt;0,"Plug-in hybrid",IF($G6451="Diesel","Diesel","Gasoline"))</f>
        <v>Gasoline</v>
      </c>
    </row>
    <row r="6452" spans="1:15" ht="15" customHeight="1" x14ac:dyDescent="0.25">
      <c r="A6452" s="1">
        <v>2022</v>
      </c>
      <c r="B6452" s="1" t="s">
        <v>8801</v>
      </c>
      <c r="C6452" s="1" t="s">
        <v>6117</v>
      </c>
      <c r="D6452" s="1" t="s">
        <v>8894</v>
      </c>
      <c r="E6452" s="1" t="s">
        <v>435</v>
      </c>
      <c r="F6452" s="1" t="s">
        <v>6119</v>
      </c>
      <c r="G6452" s="1" t="s">
        <v>103</v>
      </c>
      <c r="H6452" s="1" t="s">
        <v>298</v>
      </c>
      <c r="I6452" s="1">
        <v>2</v>
      </c>
      <c r="J6452" s="1">
        <v>2023</v>
      </c>
      <c r="K6452" s="1">
        <v>450450</v>
      </c>
      <c r="L6452" s="1">
        <v>0</v>
      </c>
      <c r="M6452" s="1">
        <f t="array" ref="M6452">SUMPRODUCT(MAX(ISNUMBER(SEARCH('Class Rules'!$B$6:$B$85,$E6452))*ISNUMBER(SEARCH('Class Rules'!$C$6:$C$85,$F6452))*'Class Rules'!$A$6:$A$85))</f>
        <v>0</v>
      </c>
      <c r="N6452" s="1" t="str">
        <f t="array" ref="N6452">IF($M6452=0,'Class Rules'!$D$3,INDEX('Class Rules'!$D$6:$D$85,MATCH($M6452,'Class Rules'!$A$6:$A$85,0)))</f>
        <v>Passenger LDV</v>
      </c>
      <c r="O6452" s="1" t="str">
        <f t="array" ref="O6452">IF(SUMPRODUCT(MAX(ISNUMBER(SEARCH(Fuel_Rules!$A$6:$A$30,$E6452))*ISNUMBER(SEARCH(Fuel_Rules!$B$6:$B$30,$F6452))*(Fuel_Rules!$A$6:$A$30&lt;&gt;"")))&gt;0,"Plug-in hybrid",IF($G6452="Diesel","Diesel","Gasoline"))</f>
        <v>Gasoline</v>
      </c>
    </row>
    <row r="6453" spans="1:15" ht="15" customHeight="1" x14ac:dyDescent="0.25">
      <c r="A6453" s="1">
        <v>2022</v>
      </c>
      <c r="B6453" s="1" t="s">
        <v>8801</v>
      </c>
      <c r="C6453" s="1" t="s">
        <v>6117</v>
      </c>
      <c r="D6453" s="1" t="s">
        <v>8895</v>
      </c>
      <c r="E6453" s="1" t="s">
        <v>435</v>
      </c>
      <c r="F6453" s="1" t="s">
        <v>6119</v>
      </c>
      <c r="G6453" s="1" t="s">
        <v>103</v>
      </c>
      <c r="H6453" s="1" t="s">
        <v>298</v>
      </c>
      <c r="I6453" s="1">
        <v>2</v>
      </c>
      <c r="J6453" s="1">
        <v>2023</v>
      </c>
      <c r="K6453" s="1">
        <v>412161</v>
      </c>
      <c r="L6453" s="1">
        <v>0</v>
      </c>
      <c r="M6453" s="1">
        <f t="array" ref="M6453">SUMPRODUCT(MAX(ISNUMBER(SEARCH('Class Rules'!$B$6:$B$85,$E6453))*ISNUMBER(SEARCH('Class Rules'!$C$6:$C$85,$F6453))*'Class Rules'!$A$6:$A$85))</f>
        <v>0</v>
      </c>
      <c r="N6453" s="1" t="str">
        <f t="array" ref="N6453">IF($M6453=0,'Class Rules'!$D$3,INDEX('Class Rules'!$D$6:$D$85,MATCH($M6453,'Class Rules'!$A$6:$A$85,0)))</f>
        <v>Passenger LDV</v>
      </c>
      <c r="O6453" s="1" t="str">
        <f t="array" ref="O6453">IF(SUMPRODUCT(MAX(ISNUMBER(SEARCH(Fuel_Rules!$A$6:$A$30,$E6453))*ISNUMBER(SEARCH(Fuel_Rules!$B$6:$B$30,$F6453))*(Fuel_Rules!$A$6:$A$30&lt;&gt;"")))&gt;0,"Plug-in hybrid",IF($G6453="Diesel","Diesel","Gasoline"))</f>
        <v>Gasoline</v>
      </c>
    </row>
    <row r="6454" spans="1:15" ht="15" customHeight="1" x14ac:dyDescent="0.25">
      <c r="A6454" s="1">
        <v>2022</v>
      </c>
      <c r="B6454" s="1" t="s">
        <v>8801</v>
      </c>
      <c r="C6454" s="1" t="s">
        <v>7915</v>
      </c>
      <c r="D6454" s="1" t="s">
        <v>8896</v>
      </c>
      <c r="E6454" s="1" t="s">
        <v>435</v>
      </c>
      <c r="F6454" s="1" t="s">
        <v>7917</v>
      </c>
      <c r="G6454" s="1" t="s">
        <v>103</v>
      </c>
      <c r="H6454" s="1" t="s">
        <v>298</v>
      </c>
      <c r="I6454" s="1">
        <v>3</v>
      </c>
      <c r="J6454" s="1">
        <v>2023</v>
      </c>
      <c r="K6454" s="1">
        <v>751489</v>
      </c>
      <c r="L6454" s="1">
        <v>0</v>
      </c>
      <c r="M6454" s="1">
        <f t="array" ref="M6454">SUMPRODUCT(MAX(ISNUMBER(SEARCH('Class Rules'!$B$6:$B$85,$E6454))*ISNUMBER(SEARCH('Class Rules'!$C$6:$C$85,$F6454))*'Class Rules'!$A$6:$A$85))</f>
        <v>0</v>
      </c>
      <c r="N6454" s="1" t="str">
        <f t="array" ref="N6454">IF($M6454=0,'Class Rules'!$D$3,INDEX('Class Rules'!$D$6:$D$85,MATCH($M6454,'Class Rules'!$A$6:$A$85,0)))</f>
        <v>Passenger LDV</v>
      </c>
      <c r="O6454" s="1" t="str">
        <f t="array" ref="O6454">IF(SUMPRODUCT(MAX(ISNUMBER(SEARCH(Fuel_Rules!$A$6:$A$30,$E6454))*ISNUMBER(SEARCH(Fuel_Rules!$B$6:$B$30,$F6454))*(Fuel_Rules!$A$6:$A$30&lt;&gt;"")))&gt;0,"Plug-in hybrid",IF($G6454="Diesel","Diesel","Gasoline"))</f>
        <v>Gasoline</v>
      </c>
    </row>
    <row r="6455" spans="1:15" ht="15" customHeight="1" x14ac:dyDescent="0.25">
      <c r="A6455" s="1">
        <v>2022</v>
      </c>
      <c r="B6455" s="1" t="s">
        <v>8801</v>
      </c>
      <c r="C6455" s="1" t="s">
        <v>7918</v>
      </c>
      <c r="D6455" s="1" t="s">
        <v>8897</v>
      </c>
      <c r="E6455" s="1" t="s">
        <v>435</v>
      </c>
      <c r="F6455" s="1" t="s">
        <v>7920</v>
      </c>
      <c r="G6455" s="1" t="s">
        <v>103</v>
      </c>
      <c r="H6455" s="1" t="s">
        <v>437</v>
      </c>
      <c r="I6455" s="1">
        <v>3</v>
      </c>
      <c r="J6455" s="1">
        <v>2023</v>
      </c>
      <c r="K6455" s="1">
        <v>635465</v>
      </c>
      <c r="L6455" s="1">
        <v>0</v>
      </c>
      <c r="M6455" s="1">
        <f t="array" ref="M6455">SUMPRODUCT(MAX(ISNUMBER(SEARCH('Class Rules'!$B$6:$B$85,$E6455))*ISNUMBER(SEARCH('Class Rules'!$C$6:$C$85,$F6455))*'Class Rules'!$A$6:$A$85))</f>
        <v>0</v>
      </c>
      <c r="N6455" s="1" t="str">
        <f t="array" ref="N6455">IF($M6455=0,'Class Rules'!$D$3,INDEX('Class Rules'!$D$6:$D$85,MATCH($M6455,'Class Rules'!$A$6:$A$85,0)))</f>
        <v>Passenger LDV</v>
      </c>
      <c r="O6455" s="1" t="str">
        <f t="array" ref="O6455">IF(SUMPRODUCT(MAX(ISNUMBER(SEARCH(Fuel_Rules!$A$6:$A$30,$E6455))*ISNUMBER(SEARCH(Fuel_Rules!$B$6:$B$30,$F6455))*(Fuel_Rules!$A$6:$A$30&lt;&gt;"")))&gt;0,"Plug-in hybrid",IF($G6455="Diesel","Diesel","Gasoline"))</f>
        <v>Gasoline</v>
      </c>
    </row>
    <row r="6456" spans="1:15" ht="15" customHeight="1" x14ac:dyDescent="0.25">
      <c r="A6456" s="1">
        <v>2022</v>
      </c>
      <c r="B6456" s="1" t="s">
        <v>8801</v>
      </c>
      <c r="C6456" s="1" t="s">
        <v>7921</v>
      </c>
      <c r="D6456" s="1" t="s">
        <v>8898</v>
      </c>
      <c r="E6456" s="1" t="s">
        <v>435</v>
      </c>
      <c r="F6456" s="1" t="s">
        <v>7923</v>
      </c>
      <c r="G6456" s="1" t="s">
        <v>103</v>
      </c>
      <c r="H6456" s="1" t="s">
        <v>437</v>
      </c>
      <c r="I6456" s="1">
        <v>3</v>
      </c>
      <c r="J6456" s="1">
        <v>2023</v>
      </c>
      <c r="K6456" s="1">
        <v>609692</v>
      </c>
      <c r="L6456" s="1">
        <v>0</v>
      </c>
      <c r="M6456" s="1">
        <f t="array" ref="M6456">SUMPRODUCT(MAX(ISNUMBER(SEARCH('Class Rules'!$B$6:$B$85,$E6456))*ISNUMBER(SEARCH('Class Rules'!$C$6:$C$85,$F6456))*'Class Rules'!$A$6:$A$85))</f>
        <v>0</v>
      </c>
      <c r="N6456" s="1" t="str">
        <f t="array" ref="N6456">IF($M6456=0,'Class Rules'!$D$3,INDEX('Class Rules'!$D$6:$D$85,MATCH($M6456,'Class Rules'!$A$6:$A$85,0)))</f>
        <v>Passenger LDV</v>
      </c>
      <c r="O6456" s="1" t="str">
        <f t="array" ref="O6456">IF(SUMPRODUCT(MAX(ISNUMBER(SEARCH(Fuel_Rules!$A$6:$A$30,$E6456))*ISNUMBER(SEARCH(Fuel_Rules!$B$6:$B$30,$F6456))*(Fuel_Rules!$A$6:$A$30&lt;&gt;"")))&gt;0,"Plug-in hybrid",IF($G6456="Diesel","Diesel","Gasoline"))</f>
        <v>Gasoline</v>
      </c>
    </row>
    <row r="6457" spans="1:15" ht="15" customHeight="1" x14ac:dyDescent="0.25">
      <c r="A6457" s="1">
        <v>2022</v>
      </c>
      <c r="B6457" s="1" t="s">
        <v>8801</v>
      </c>
      <c r="C6457" s="1" t="s">
        <v>579</v>
      </c>
      <c r="D6457" s="1" t="s">
        <v>8899</v>
      </c>
      <c r="E6457" s="1" t="s">
        <v>581</v>
      </c>
      <c r="F6457" s="1" t="s">
        <v>582</v>
      </c>
      <c r="G6457" s="1" t="s">
        <v>103</v>
      </c>
      <c r="H6457" s="1" t="s">
        <v>298</v>
      </c>
      <c r="I6457" s="1">
        <v>1.6</v>
      </c>
      <c r="J6457" s="1">
        <v>2023</v>
      </c>
      <c r="K6457" s="1">
        <v>83377</v>
      </c>
      <c r="L6457" s="1">
        <v>0</v>
      </c>
      <c r="M6457" s="1">
        <f t="array" ref="M6457">SUMPRODUCT(MAX(ISNUMBER(SEARCH('Class Rules'!$B$6:$B$85,$E6457))*ISNUMBER(SEARCH('Class Rules'!$C$6:$C$85,$F6457))*'Class Rules'!$A$6:$A$85))</f>
        <v>0</v>
      </c>
      <c r="N6457" s="1" t="str">
        <f t="array" ref="N6457">IF($M6457=0,'Class Rules'!$D$3,INDEX('Class Rules'!$D$6:$D$85,MATCH($M6457,'Class Rules'!$A$6:$A$85,0)))</f>
        <v>Passenger LDV</v>
      </c>
      <c r="O6457" s="1" t="str">
        <f t="array" ref="O6457">IF(SUMPRODUCT(MAX(ISNUMBER(SEARCH(Fuel_Rules!$A$6:$A$30,$E6457))*ISNUMBER(SEARCH(Fuel_Rules!$B$6:$B$30,$F6457))*(Fuel_Rules!$A$6:$A$30&lt;&gt;"")))&gt;0,"Plug-in hybrid",IF($G6457="Diesel","Diesel","Gasoline"))</f>
        <v>Gasoline</v>
      </c>
    </row>
    <row r="6458" spans="1:15" ht="15" customHeight="1" x14ac:dyDescent="0.25">
      <c r="A6458" s="1">
        <v>2022</v>
      </c>
      <c r="B6458" s="1" t="s">
        <v>8801</v>
      </c>
      <c r="C6458" s="1" t="s">
        <v>586</v>
      </c>
      <c r="D6458" s="1" t="s">
        <v>8900</v>
      </c>
      <c r="E6458" s="1" t="s">
        <v>588</v>
      </c>
      <c r="F6458" s="1" t="s">
        <v>589</v>
      </c>
      <c r="G6458" s="1" t="s">
        <v>105</v>
      </c>
      <c r="H6458" s="1" t="s">
        <v>298</v>
      </c>
      <c r="I6458" s="1">
        <v>2.2999999999999998</v>
      </c>
      <c r="J6458" s="1">
        <v>2023</v>
      </c>
      <c r="K6458" s="1">
        <v>235000</v>
      </c>
      <c r="L6458" s="1">
        <v>0</v>
      </c>
      <c r="M6458" s="1">
        <f t="array" ref="M6458">SUMPRODUCT(MAX(ISNUMBER(SEARCH('Class Rules'!$B$6:$B$85,$E6458))*ISNUMBER(SEARCH('Class Rules'!$C$6:$C$85,$F6458))*'Class Rules'!$A$6:$A$85))</f>
        <v>0</v>
      </c>
      <c r="N6458" s="1" t="str">
        <f t="array" ref="N6458">IF($M6458=0,'Class Rules'!$D$3,INDEX('Class Rules'!$D$6:$D$85,MATCH($M6458,'Class Rules'!$A$6:$A$85,0)))</f>
        <v>Passenger LDV</v>
      </c>
      <c r="O6458" s="1" t="str">
        <f t="array" ref="O6458">IF(SUMPRODUCT(MAX(ISNUMBER(SEARCH(Fuel_Rules!$A$6:$A$30,$E6458))*ISNUMBER(SEARCH(Fuel_Rules!$B$6:$B$30,$F6458))*(Fuel_Rules!$A$6:$A$30&lt;&gt;"")))&gt;0,"Plug-in hybrid",IF($G6458="Diesel","Diesel","Gasoline"))</f>
        <v>Diesel</v>
      </c>
    </row>
    <row r="6459" spans="1:15" ht="15" customHeight="1" x14ac:dyDescent="0.25">
      <c r="A6459" s="1">
        <v>2022</v>
      </c>
      <c r="B6459" s="1" t="s">
        <v>8801</v>
      </c>
      <c r="C6459" s="1" t="s">
        <v>590</v>
      </c>
      <c r="D6459" s="1" t="s">
        <v>8901</v>
      </c>
      <c r="E6459" s="1" t="s">
        <v>588</v>
      </c>
      <c r="F6459" s="1" t="s">
        <v>592</v>
      </c>
      <c r="G6459" s="1" t="s">
        <v>105</v>
      </c>
      <c r="H6459" s="1" t="s">
        <v>298</v>
      </c>
      <c r="I6459" s="1">
        <v>2.2999999999999998</v>
      </c>
      <c r="J6459" s="1">
        <v>2023</v>
      </c>
      <c r="K6459" s="1">
        <v>216672</v>
      </c>
      <c r="L6459" s="1">
        <v>0</v>
      </c>
      <c r="M6459" s="1">
        <f t="array" ref="M6459">SUMPRODUCT(MAX(ISNUMBER(SEARCH('Class Rules'!$B$6:$B$85,$E6459))*ISNUMBER(SEARCH('Class Rules'!$C$6:$C$85,$F6459))*'Class Rules'!$A$6:$A$85))</f>
        <v>0</v>
      </c>
      <c r="N6459" s="1" t="str">
        <f t="array" ref="N6459">IF($M6459=0,'Class Rules'!$D$3,INDEX('Class Rules'!$D$6:$D$85,MATCH($M6459,'Class Rules'!$A$6:$A$85,0)))</f>
        <v>Passenger LDV</v>
      </c>
      <c r="O6459" s="1" t="str">
        <f t="array" ref="O6459">IF(SUMPRODUCT(MAX(ISNUMBER(SEARCH(Fuel_Rules!$A$6:$A$30,$E6459))*ISNUMBER(SEARCH(Fuel_Rules!$B$6:$B$30,$F6459))*(Fuel_Rules!$A$6:$A$30&lt;&gt;"")))&gt;0,"Plug-in hybrid",IF($G6459="Diesel","Diesel","Gasoline"))</f>
        <v>Diesel</v>
      </c>
    </row>
    <row r="6460" spans="1:15" ht="15" customHeight="1" x14ac:dyDescent="0.25">
      <c r="A6460" s="1">
        <v>2022</v>
      </c>
      <c r="B6460" s="1" t="s">
        <v>8801</v>
      </c>
      <c r="C6460" s="1" t="s">
        <v>593</v>
      </c>
      <c r="D6460" s="1" t="s">
        <v>8902</v>
      </c>
      <c r="E6460" s="1" t="s">
        <v>595</v>
      </c>
      <c r="F6460" s="1" t="s">
        <v>596</v>
      </c>
      <c r="G6460" s="1" t="s">
        <v>103</v>
      </c>
      <c r="H6460" s="1" t="s">
        <v>298</v>
      </c>
      <c r="I6460" s="1">
        <v>1.5</v>
      </c>
      <c r="J6460" s="1">
        <v>2023</v>
      </c>
      <c r="K6460" s="1">
        <v>85387</v>
      </c>
      <c r="L6460" s="1">
        <v>0</v>
      </c>
      <c r="M6460" s="1">
        <f t="array" ref="M6460">SUMPRODUCT(MAX(ISNUMBER(SEARCH('Class Rules'!$B$6:$B$85,$E6460))*ISNUMBER(SEARCH('Class Rules'!$C$6:$C$85,$F6460))*'Class Rules'!$A$6:$A$85))</f>
        <v>0</v>
      </c>
      <c r="N6460" s="1" t="str">
        <f t="array" ref="N6460">IF($M6460=0,'Class Rules'!$D$3,INDEX('Class Rules'!$D$6:$D$85,MATCH($M6460,'Class Rules'!$A$6:$A$85,0)))</f>
        <v>Passenger LDV</v>
      </c>
      <c r="O6460" s="1" t="str">
        <f t="array" ref="O6460">IF(SUMPRODUCT(MAX(ISNUMBER(SEARCH(Fuel_Rules!$A$6:$A$30,$E6460))*ISNUMBER(SEARCH(Fuel_Rules!$B$6:$B$30,$F6460))*(Fuel_Rules!$A$6:$A$30&lt;&gt;"")))&gt;0,"Plug-in hybrid",IF($G6460="Diesel","Diesel","Gasoline"))</f>
        <v>Gasoline</v>
      </c>
    </row>
    <row r="6461" spans="1:15" ht="15" customHeight="1" x14ac:dyDescent="0.25">
      <c r="A6461" s="1">
        <v>2022</v>
      </c>
      <c r="B6461" s="1" t="s">
        <v>8801</v>
      </c>
      <c r="C6461" s="1" t="s">
        <v>597</v>
      </c>
      <c r="D6461" s="1" t="s">
        <v>8903</v>
      </c>
      <c r="E6461" s="1" t="s">
        <v>595</v>
      </c>
      <c r="F6461" s="1" t="s">
        <v>599</v>
      </c>
      <c r="G6461" s="1" t="s">
        <v>103</v>
      </c>
      <c r="H6461" s="1" t="s">
        <v>437</v>
      </c>
      <c r="I6461" s="1">
        <v>1.5</v>
      </c>
      <c r="J6461" s="1">
        <v>2023</v>
      </c>
      <c r="K6461" s="1">
        <v>97628</v>
      </c>
      <c r="L6461" s="1">
        <v>0</v>
      </c>
      <c r="M6461" s="1">
        <f t="array" ref="M6461">SUMPRODUCT(MAX(ISNUMBER(SEARCH('Class Rules'!$B$6:$B$85,$E6461))*ISNUMBER(SEARCH('Class Rules'!$C$6:$C$85,$F6461))*'Class Rules'!$A$6:$A$85))</f>
        <v>0</v>
      </c>
      <c r="N6461" s="1" t="str">
        <f t="array" ref="N6461">IF($M6461=0,'Class Rules'!$D$3,INDEX('Class Rules'!$D$6:$D$85,MATCH($M6461,'Class Rules'!$A$6:$A$85,0)))</f>
        <v>Passenger LDV</v>
      </c>
      <c r="O6461" s="1" t="str">
        <f t="array" ref="O6461">IF(SUMPRODUCT(MAX(ISNUMBER(SEARCH(Fuel_Rules!$A$6:$A$30,$E6461))*ISNUMBER(SEARCH(Fuel_Rules!$B$6:$B$30,$F6461))*(Fuel_Rules!$A$6:$A$30&lt;&gt;"")))&gt;0,"Plug-in hybrid",IF($G6461="Diesel","Diesel","Gasoline"))</f>
        <v>Gasoline</v>
      </c>
    </row>
    <row r="6462" spans="1:15" ht="15" customHeight="1" x14ac:dyDescent="0.25">
      <c r="A6462" s="1">
        <v>2022</v>
      </c>
      <c r="B6462" s="1" t="s">
        <v>8801</v>
      </c>
      <c r="C6462" s="1" t="s">
        <v>600</v>
      </c>
      <c r="D6462" s="1" t="s">
        <v>8904</v>
      </c>
      <c r="E6462" s="1" t="s">
        <v>595</v>
      </c>
      <c r="F6462" s="1" t="s">
        <v>602</v>
      </c>
      <c r="G6462" s="1" t="s">
        <v>103</v>
      </c>
      <c r="H6462" s="1" t="s">
        <v>437</v>
      </c>
      <c r="I6462" s="1">
        <v>1.5</v>
      </c>
      <c r="J6462" s="1">
        <v>2023</v>
      </c>
      <c r="K6462" s="1">
        <v>89956</v>
      </c>
      <c r="L6462" s="1">
        <v>0</v>
      </c>
      <c r="M6462" s="1">
        <f t="array" ref="M6462">SUMPRODUCT(MAX(ISNUMBER(SEARCH('Class Rules'!$B$6:$B$85,$E6462))*ISNUMBER(SEARCH('Class Rules'!$C$6:$C$85,$F6462))*'Class Rules'!$A$6:$A$85))</f>
        <v>0</v>
      </c>
      <c r="N6462" s="1" t="str">
        <f t="array" ref="N6462">IF($M6462=0,'Class Rules'!$D$3,INDEX('Class Rules'!$D$6:$D$85,MATCH($M6462,'Class Rules'!$A$6:$A$85,0)))</f>
        <v>Passenger LDV</v>
      </c>
      <c r="O6462" s="1" t="str">
        <f t="array" ref="O6462">IF(SUMPRODUCT(MAX(ISNUMBER(SEARCH(Fuel_Rules!$A$6:$A$30,$E6462))*ISNUMBER(SEARCH(Fuel_Rules!$B$6:$B$30,$F6462))*(Fuel_Rules!$A$6:$A$30&lt;&gt;"")))&gt;0,"Plug-in hybrid",IF($G6462="Diesel","Diesel","Gasoline"))</f>
        <v>Gasoline</v>
      </c>
    </row>
    <row r="6463" spans="1:15" ht="15" customHeight="1" x14ac:dyDescent="0.25">
      <c r="A6463" s="1">
        <v>2022</v>
      </c>
      <c r="B6463" s="1" t="s">
        <v>8801</v>
      </c>
      <c r="C6463" s="1" t="s">
        <v>603</v>
      </c>
      <c r="D6463" s="1" t="s">
        <v>8905</v>
      </c>
      <c r="E6463" s="1" t="s">
        <v>595</v>
      </c>
      <c r="F6463" s="1" t="s">
        <v>605</v>
      </c>
      <c r="G6463" s="1" t="s">
        <v>103</v>
      </c>
      <c r="H6463" s="1" t="s">
        <v>437</v>
      </c>
      <c r="I6463" s="1">
        <v>1.5</v>
      </c>
      <c r="J6463" s="1">
        <v>2023</v>
      </c>
      <c r="K6463" s="1">
        <v>146107</v>
      </c>
      <c r="L6463" s="1">
        <v>0</v>
      </c>
      <c r="M6463" s="1">
        <f t="array" ref="M6463">SUMPRODUCT(MAX(ISNUMBER(SEARCH('Class Rules'!$B$6:$B$85,$E6463))*ISNUMBER(SEARCH('Class Rules'!$C$6:$C$85,$F6463))*'Class Rules'!$A$6:$A$85))</f>
        <v>0</v>
      </c>
      <c r="N6463" s="1" t="str">
        <f t="array" ref="N6463">IF($M6463=0,'Class Rules'!$D$3,INDEX('Class Rules'!$D$6:$D$85,MATCH($M6463,'Class Rules'!$A$6:$A$85,0)))</f>
        <v>Passenger LDV</v>
      </c>
      <c r="O6463" s="1" t="str">
        <f t="array" ref="O6463">IF(SUMPRODUCT(MAX(ISNUMBER(SEARCH(Fuel_Rules!$A$6:$A$30,$E6463))*ISNUMBER(SEARCH(Fuel_Rules!$B$6:$B$30,$F6463))*(Fuel_Rules!$A$6:$A$30&lt;&gt;"")))&gt;0,"Plug-in hybrid",IF($G6463="Diesel","Diesel","Gasoline"))</f>
        <v>Gasoline</v>
      </c>
    </row>
    <row r="6464" spans="1:15" ht="15" customHeight="1" x14ac:dyDescent="0.25">
      <c r="A6464" s="1">
        <v>2022</v>
      </c>
      <c r="B6464" s="1" t="s">
        <v>8801</v>
      </c>
      <c r="C6464" s="1" t="s">
        <v>609</v>
      </c>
      <c r="D6464" s="1" t="s">
        <v>8906</v>
      </c>
      <c r="E6464" s="1" t="s">
        <v>595</v>
      </c>
      <c r="F6464" s="1" t="s">
        <v>611</v>
      </c>
      <c r="G6464" s="1" t="s">
        <v>103</v>
      </c>
      <c r="H6464" s="1" t="s">
        <v>437</v>
      </c>
      <c r="I6464" s="1">
        <v>1.5</v>
      </c>
      <c r="J6464" s="1">
        <v>2023</v>
      </c>
      <c r="K6464" s="1">
        <v>153596</v>
      </c>
      <c r="L6464" s="1">
        <v>0</v>
      </c>
      <c r="M6464" s="1">
        <f t="array" ref="M6464">SUMPRODUCT(MAX(ISNUMBER(SEARCH('Class Rules'!$B$6:$B$85,$E6464))*ISNUMBER(SEARCH('Class Rules'!$C$6:$C$85,$F6464))*'Class Rules'!$A$6:$A$85))</f>
        <v>0</v>
      </c>
      <c r="N6464" s="1" t="str">
        <f t="array" ref="N6464">IF($M6464=0,'Class Rules'!$D$3,INDEX('Class Rules'!$D$6:$D$85,MATCH($M6464,'Class Rules'!$A$6:$A$85,0)))</f>
        <v>Passenger LDV</v>
      </c>
      <c r="O6464" s="1" t="str">
        <f t="array" ref="O6464">IF(SUMPRODUCT(MAX(ISNUMBER(SEARCH(Fuel_Rules!$A$6:$A$30,$E6464))*ISNUMBER(SEARCH(Fuel_Rules!$B$6:$B$30,$F6464))*(Fuel_Rules!$A$6:$A$30&lt;&gt;"")))&gt;0,"Plug-in hybrid",IF($G6464="Diesel","Diesel","Gasoline"))</f>
        <v>Gasoline</v>
      </c>
    </row>
    <row r="6465" spans="1:15" ht="15" customHeight="1" x14ac:dyDescent="0.25">
      <c r="A6465" s="1">
        <v>2022</v>
      </c>
      <c r="B6465" s="1" t="s">
        <v>8801</v>
      </c>
      <c r="C6465" s="1" t="s">
        <v>618</v>
      </c>
      <c r="D6465" s="1" t="s">
        <v>8907</v>
      </c>
      <c r="E6465" s="1" t="s">
        <v>595</v>
      </c>
      <c r="F6465" s="1" t="s">
        <v>620</v>
      </c>
      <c r="G6465" s="1" t="s">
        <v>103</v>
      </c>
      <c r="H6465" s="1" t="s">
        <v>437</v>
      </c>
      <c r="I6465" s="1">
        <v>1.5</v>
      </c>
      <c r="J6465" s="1">
        <v>2023</v>
      </c>
      <c r="K6465" s="1">
        <v>127728</v>
      </c>
      <c r="L6465" s="1">
        <v>0</v>
      </c>
      <c r="M6465" s="1">
        <f t="array" ref="M6465">SUMPRODUCT(MAX(ISNUMBER(SEARCH('Class Rules'!$B$6:$B$85,$E6465))*ISNUMBER(SEARCH('Class Rules'!$C$6:$C$85,$F6465))*'Class Rules'!$A$6:$A$85))</f>
        <v>0</v>
      </c>
      <c r="N6465" s="1" t="str">
        <f t="array" ref="N6465">IF($M6465=0,'Class Rules'!$D$3,INDEX('Class Rules'!$D$6:$D$85,MATCH($M6465,'Class Rules'!$A$6:$A$85,0)))</f>
        <v>Passenger LDV</v>
      </c>
      <c r="O6465" s="1" t="str">
        <f t="array" ref="O6465">IF(SUMPRODUCT(MAX(ISNUMBER(SEARCH(Fuel_Rules!$A$6:$A$30,$E6465))*ISNUMBER(SEARCH(Fuel_Rules!$B$6:$B$30,$F6465))*(Fuel_Rules!$A$6:$A$30&lt;&gt;"")))&gt;0,"Plug-in hybrid",IF($G6465="Diesel","Diesel","Gasoline"))</f>
        <v>Gasoline</v>
      </c>
    </row>
    <row r="6466" spans="1:15" ht="15" customHeight="1" x14ac:dyDescent="0.25">
      <c r="A6466" s="1">
        <v>2022</v>
      </c>
      <c r="B6466" s="1" t="s">
        <v>8801</v>
      </c>
      <c r="C6466" s="1" t="s">
        <v>621</v>
      </c>
      <c r="D6466" s="1" t="s">
        <v>8908</v>
      </c>
      <c r="E6466" s="1" t="s">
        <v>595</v>
      </c>
      <c r="F6466" s="1" t="s">
        <v>623</v>
      </c>
      <c r="G6466" s="1" t="s">
        <v>103</v>
      </c>
      <c r="H6466" s="1" t="s">
        <v>437</v>
      </c>
      <c r="I6466" s="1">
        <v>1.6</v>
      </c>
      <c r="J6466" s="1">
        <v>2023</v>
      </c>
      <c r="K6466" s="1">
        <v>202867</v>
      </c>
      <c r="L6466" s="1">
        <v>0</v>
      </c>
      <c r="M6466" s="1">
        <f t="array" ref="M6466">SUMPRODUCT(MAX(ISNUMBER(SEARCH('Class Rules'!$B$6:$B$85,$E6466))*ISNUMBER(SEARCH('Class Rules'!$C$6:$C$85,$F6466))*'Class Rules'!$A$6:$A$85))</f>
        <v>0</v>
      </c>
      <c r="N6466" s="1" t="str">
        <f t="array" ref="N6466">IF($M6466=0,'Class Rules'!$D$3,INDEX('Class Rules'!$D$6:$D$85,MATCH($M6466,'Class Rules'!$A$6:$A$85,0)))</f>
        <v>Passenger LDV</v>
      </c>
      <c r="O6466" s="1" t="str">
        <f t="array" ref="O6466">IF(SUMPRODUCT(MAX(ISNUMBER(SEARCH(Fuel_Rules!$A$6:$A$30,$E6466))*ISNUMBER(SEARCH(Fuel_Rules!$B$6:$B$30,$F6466))*(Fuel_Rules!$A$6:$A$30&lt;&gt;"")))&gt;0,"Plug-in hybrid",IF($G6466="Diesel","Diesel","Gasoline"))</f>
        <v>Gasoline</v>
      </c>
    </row>
    <row r="6467" spans="1:15" ht="15" customHeight="1" x14ac:dyDescent="0.25">
      <c r="A6467" s="1">
        <v>2022</v>
      </c>
      <c r="B6467" s="1" t="s">
        <v>8801</v>
      </c>
      <c r="C6467" s="1" t="s">
        <v>621</v>
      </c>
      <c r="D6467" s="1" t="s">
        <v>8909</v>
      </c>
      <c r="E6467" s="1" t="s">
        <v>595</v>
      </c>
      <c r="F6467" s="1" t="s">
        <v>623</v>
      </c>
      <c r="G6467" s="1" t="s">
        <v>103</v>
      </c>
      <c r="H6467" s="1" t="s">
        <v>437</v>
      </c>
      <c r="I6467" s="1">
        <v>1.6</v>
      </c>
      <c r="J6467" s="1">
        <v>2023</v>
      </c>
      <c r="K6467" s="1">
        <v>192763</v>
      </c>
      <c r="L6467" s="1">
        <v>0</v>
      </c>
      <c r="M6467" s="1">
        <f t="array" ref="M6467">SUMPRODUCT(MAX(ISNUMBER(SEARCH('Class Rules'!$B$6:$B$85,$E6467))*ISNUMBER(SEARCH('Class Rules'!$C$6:$C$85,$F6467))*'Class Rules'!$A$6:$A$85))</f>
        <v>0</v>
      </c>
      <c r="N6467" s="1" t="str">
        <f t="array" ref="N6467">IF($M6467=0,'Class Rules'!$D$3,INDEX('Class Rules'!$D$6:$D$85,MATCH($M6467,'Class Rules'!$A$6:$A$85,0)))</f>
        <v>Passenger LDV</v>
      </c>
      <c r="O6467" s="1" t="str">
        <f t="array" ref="O6467">IF(SUMPRODUCT(MAX(ISNUMBER(SEARCH(Fuel_Rules!$A$6:$A$30,$E6467))*ISNUMBER(SEARCH(Fuel_Rules!$B$6:$B$30,$F6467))*(Fuel_Rules!$A$6:$A$30&lt;&gt;"")))&gt;0,"Plug-in hybrid",IF($G6467="Diesel","Diesel","Gasoline"))</f>
        <v>Gasoline</v>
      </c>
    </row>
    <row r="6468" spans="1:15" ht="15" customHeight="1" x14ac:dyDescent="0.25">
      <c r="A6468" s="1">
        <v>2022</v>
      </c>
      <c r="B6468" s="1" t="s">
        <v>8801</v>
      </c>
      <c r="C6468" s="1" t="s">
        <v>633</v>
      </c>
      <c r="D6468" s="1" t="s">
        <v>8910</v>
      </c>
      <c r="E6468" s="1" t="s">
        <v>595</v>
      </c>
      <c r="F6468" s="1" t="s">
        <v>635</v>
      </c>
      <c r="G6468" s="1" t="s">
        <v>103</v>
      </c>
      <c r="H6468" s="1" t="s">
        <v>437</v>
      </c>
      <c r="I6468" s="1">
        <v>1</v>
      </c>
      <c r="J6468" s="1">
        <v>2023</v>
      </c>
      <c r="K6468" s="1">
        <v>105437</v>
      </c>
      <c r="L6468" s="1">
        <v>0</v>
      </c>
      <c r="M6468" s="1">
        <f t="array" ref="M6468">SUMPRODUCT(MAX(ISNUMBER(SEARCH('Class Rules'!$B$6:$B$85,$E6468))*ISNUMBER(SEARCH('Class Rules'!$C$6:$C$85,$F6468))*'Class Rules'!$A$6:$A$85))</f>
        <v>0</v>
      </c>
      <c r="N6468" s="1" t="str">
        <f t="array" ref="N6468">IF($M6468=0,'Class Rules'!$D$3,INDEX('Class Rules'!$D$6:$D$85,MATCH($M6468,'Class Rules'!$A$6:$A$85,0)))</f>
        <v>Passenger LDV</v>
      </c>
      <c r="O6468" s="1" t="str">
        <f t="array" ref="O6468">IF(SUMPRODUCT(MAX(ISNUMBER(SEARCH(Fuel_Rules!$A$6:$A$30,$E6468))*ISNUMBER(SEARCH(Fuel_Rules!$B$6:$B$30,$F6468))*(Fuel_Rules!$A$6:$A$30&lt;&gt;"")))&gt;0,"Plug-in hybrid",IF($G6468="Diesel","Diesel","Gasoline"))</f>
        <v>Gasoline</v>
      </c>
    </row>
    <row r="6469" spans="1:15" ht="15" customHeight="1" x14ac:dyDescent="0.25">
      <c r="A6469" s="1">
        <v>2022</v>
      </c>
      <c r="B6469" s="1" t="s">
        <v>8801</v>
      </c>
      <c r="C6469" s="1" t="s">
        <v>633</v>
      </c>
      <c r="D6469" s="1" t="s">
        <v>8911</v>
      </c>
      <c r="E6469" s="1" t="s">
        <v>595</v>
      </c>
      <c r="F6469" s="1" t="s">
        <v>635</v>
      </c>
      <c r="G6469" s="1" t="s">
        <v>103</v>
      </c>
      <c r="H6469" s="1" t="s">
        <v>437</v>
      </c>
      <c r="I6469" s="1">
        <v>1</v>
      </c>
      <c r="J6469" s="1">
        <v>2023</v>
      </c>
      <c r="K6469" s="1">
        <v>98726</v>
      </c>
      <c r="L6469" s="1">
        <v>0</v>
      </c>
      <c r="M6469" s="1">
        <f t="array" ref="M6469">SUMPRODUCT(MAX(ISNUMBER(SEARCH('Class Rules'!$B$6:$B$85,$E6469))*ISNUMBER(SEARCH('Class Rules'!$C$6:$C$85,$F6469))*'Class Rules'!$A$6:$A$85))</f>
        <v>0</v>
      </c>
      <c r="N6469" s="1" t="str">
        <f t="array" ref="N6469">IF($M6469=0,'Class Rules'!$D$3,INDEX('Class Rules'!$D$6:$D$85,MATCH($M6469,'Class Rules'!$A$6:$A$85,0)))</f>
        <v>Passenger LDV</v>
      </c>
      <c r="O6469" s="1" t="str">
        <f t="array" ref="O6469">IF(SUMPRODUCT(MAX(ISNUMBER(SEARCH(Fuel_Rules!$A$6:$A$30,$E6469))*ISNUMBER(SEARCH(Fuel_Rules!$B$6:$B$30,$F6469))*(Fuel_Rules!$A$6:$A$30&lt;&gt;"")))&gt;0,"Plug-in hybrid",IF($G6469="Diesel","Diesel","Gasoline"))</f>
        <v>Gasoline</v>
      </c>
    </row>
    <row r="6470" spans="1:15" ht="15" customHeight="1" x14ac:dyDescent="0.25">
      <c r="A6470" s="1">
        <v>2022</v>
      </c>
      <c r="B6470" s="1" t="s">
        <v>8801</v>
      </c>
      <c r="C6470" s="1" t="s">
        <v>636</v>
      </c>
      <c r="D6470" s="1" t="s">
        <v>8912</v>
      </c>
      <c r="E6470" s="1" t="s">
        <v>595</v>
      </c>
      <c r="F6470" s="1" t="s">
        <v>638</v>
      </c>
      <c r="G6470" s="1" t="s">
        <v>103</v>
      </c>
      <c r="H6470" s="1" t="s">
        <v>437</v>
      </c>
      <c r="I6470" s="1">
        <v>1</v>
      </c>
      <c r="J6470" s="1">
        <v>2023</v>
      </c>
      <c r="K6470" s="1">
        <v>114378</v>
      </c>
      <c r="L6470" s="1">
        <v>0</v>
      </c>
      <c r="M6470" s="1">
        <f t="array" ref="M6470">SUMPRODUCT(MAX(ISNUMBER(SEARCH('Class Rules'!$B$6:$B$85,$E6470))*ISNUMBER(SEARCH('Class Rules'!$C$6:$C$85,$F6470))*'Class Rules'!$A$6:$A$85))</f>
        <v>0</v>
      </c>
      <c r="N6470" s="1" t="str">
        <f t="array" ref="N6470">IF($M6470=0,'Class Rules'!$D$3,INDEX('Class Rules'!$D$6:$D$85,MATCH($M6470,'Class Rules'!$A$6:$A$85,0)))</f>
        <v>Passenger LDV</v>
      </c>
      <c r="O6470" s="1" t="str">
        <f t="array" ref="O6470">IF(SUMPRODUCT(MAX(ISNUMBER(SEARCH(Fuel_Rules!$A$6:$A$30,$E6470))*ISNUMBER(SEARCH(Fuel_Rules!$B$6:$B$30,$F6470))*(Fuel_Rules!$A$6:$A$30&lt;&gt;"")))&gt;0,"Plug-in hybrid",IF($G6470="Diesel","Diesel","Gasoline"))</f>
        <v>Gasoline</v>
      </c>
    </row>
    <row r="6471" spans="1:15" ht="15" customHeight="1" x14ac:dyDescent="0.25">
      <c r="A6471" s="1">
        <v>2022</v>
      </c>
      <c r="B6471" s="1" t="s">
        <v>8801</v>
      </c>
      <c r="C6471" s="1" t="s">
        <v>636</v>
      </c>
      <c r="D6471" s="1" t="s">
        <v>8913</v>
      </c>
      <c r="E6471" s="1" t="s">
        <v>595</v>
      </c>
      <c r="F6471" s="1" t="s">
        <v>638</v>
      </c>
      <c r="G6471" s="1" t="s">
        <v>103</v>
      </c>
      <c r="H6471" s="1" t="s">
        <v>437</v>
      </c>
      <c r="I6471" s="1">
        <v>1</v>
      </c>
      <c r="J6471" s="1">
        <v>2023</v>
      </c>
      <c r="K6471" s="1">
        <v>106248</v>
      </c>
      <c r="L6471" s="1">
        <v>0</v>
      </c>
      <c r="M6471" s="1">
        <f t="array" ref="M6471">SUMPRODUCT(MAX(ISNUMBER(SEARCH('Class Rules'!$B$6:$B$85,$E6471))*ISNUMBER(SEARCH('Class Rules'!$C$6:$C$85,$F6471))*'Class Rules'!$A$6:$A$85))</f>
        <v>0</v>
      </c>
      <c r="N6471" s="1" t="str">
        <f t="array" ref="N6471">IF($M6471=0,'Class Rules'!$D$3,INDEX('Class Rules'!$D$6:$D$85,MATCH($M6471,'Class Rules'!$A$6:$A$85,0)))</f>
        <v>Passenger LDV</v>
      </c>
      <c r="O6471" s="1" t="str">
        <f t="array" ref="O6471">IF(SUMPRODUCT(MAX(ISNUMBER(SEARCH(Fuel_Rules!$A$6:$A$30,$E6471))*ISNUMBER(SEARCH(Fuel_Rules!$B$6:$B$30,$F6471))*(Fuel_Rules!$A$6:$A$30&lt;&gt;"")))&gt;0,"Plug-in hybrid",IF($G6471="Diesel","Diesel","Gasoline"))</f>
        <v>Gasoline</v>
      </c>
    </row>
    <row r="6472" spans="1:15" ht="15" customHeight="1" x14ac:dyDescent="0.25">
      <c r="A6472" s="1">
        <v>2022</v>
      </c>
      <c r="B6472" s="1" t="s">
        <v>8801</v>
      </c>
      <c r="C6472" s="1" t="s">
        <v>639</v>
      </c>
      <c r="D6472" s="1" t="s">
        <v>8914</v>
      </c>
      <c r="E6472" s="1" t="s">
        <v>595</v>
      </c>
      <c r="F6472" s="1" t="s">
        <v>641</v>
      </c>
      <c r="G6472" s="1" t="s">
        <v>103</v>
      </c>
      <c r="H6472" s="1" t="s">
        <v>437</v>
      </c>
      <c r="I6472" s="1">
        <v>1.5</v>
      </c>
      <c r="J6472" s="1">
        <v>2023</v>
      </c>
      <c r="K6472" s="1">
        <v>147102</v>
      </c>
      <c r="L6472" s="1">
        <v>0</v>
      </c>
      <c r="M6472" s="1">
        <f t="array" ref="M6472">SUMPRODUCT(MAX(ISNUMBER(SEARCH('Class Rules'!$B$6:$B$85,$E6472))*ISNUMBER(SEARCH('Class Rules'!$C$6:$C$85,$F6472))*'Class Rules'!$A$6:$A$85))</f>
        <v>0</v>
      </c>
      <c r="N6472" s="1" t="str">
        <f t="array" ref="N6472">IF($M6472=0,'Class Rules'!$D$3,INDEX('Class Rules'!$D$6:$D$85,MATCH($M6472,'Class Rules'!$A$6:$A$85,0)))</f>
        <v>Passenger LDV</v>
      </c>
      <c r="O6472" s="1" t="str">
        <f t="array" ref="O6472">IF(SUMPRODUCT(MAX(ISNUMBER(SEARCH(Fuel_Rules!$A$6:$A$30,$E6472))*ISNUMBER(SEARCH(Fuel_Rules!$B$6:$B$30,$F6472))*(Fuel_Rules!$A$6:$A$30&lt;&gt;"")))&gt;0,"Plug-in hybrid",IF($G6472="Diesel","Diesel","Gasoline"))</f>
        <v>Gasoline</v>
      </c>
    </row>
    <row r="6473" spans="1:15" ht="15" customHeight="1" x14ac:dyDescent="0.25">
      <c r="A6473" s="1">
        <v>2022</v>
      </c>
      <c r="B6473" s="1" t="s">
        <v>8801</v>
      </c>
      <c r="C6473" s="1" t="s">
        <v>639</v>
      </c>
      <c r="D6473" s="1" t="s">
        <v>8915</v>
      </c>
      <c r="E6473" s="1" t="s">
        <v>595</v>
      </c>
      <c r="F6473" s="1" t="s">
        <v>641</v>
      </c>
      <c r="G6473" s="1" t="s">
        <v>103</v>
      </c>
      <c r="H6473" s="1" t="s">
        <v>437</v>
      </c>
      <c r="I6473" s="1">
        <v>1.5</v>
      </c>
      <c r="J6473" s="1">
        <v>2023</v>
      </c>
      <c r="K6473" s="1">
        <v>138273</v>
      </c>
      <c r="L6473" s="1">
        <v>0</v>
      </c>
      <c r="M6473" s="1">
        <f t="array" ref="M6473">SUMPRODUCT(MAX(ISNUMBER(SEARCH('Class Rules'!$B$6:$B$85,$E6473))*ISNUMBER(SEARCH('Class Rules'!$C$6:$C$85,$F6473))*'Class Rules'!$A$6:$A$85))</f>
        <v>0</v>
      </c>
      <c r="N6473" s="1" t="str">
        <f t="array" ref="N6473">IF($M6473=0,'Class Rules'!$D$3,INDEX('Class Rules'!$D$6:$D$85,MATCH($M6473,'Class Rules'!$A$6:$A$85,0)))</f>
        <v>Passenger LDV</v>
      </c>
      <c r="O6473" s="1" t="str">
        <f t="array" ref="O6473">IF(SUMPRODUCT(MAX(ISNUMBER(SEARCH(Fuel_Rules!$A$6:$A$30,$E6473))*ISNUMBER(SEARCH(Fuel_Rules!$B$6:$B$30,$F6473))*(Fuel_Rules!$A$6:$A$30&lt;&gt;"")))&gt;0,"Plug-in hybrid",IF($G6473="Diesel","Diesel","Gasoline"))</f>
        <v>Gasoline</v>
      </c>
    </row>
    <row r="6474" spans="1:15" ht="15" customHeight="1" x14ac:dyDescent="0.25">
      <c r="A6474" s="1">
        <v>2022</v>
      </c>
      <c r="B6474" s="1" t="s">
        <v>8801</v>
      </c>
      <c r="C6474" s="1" t="s">
        <v>642</v>
      </c>
      <c r="D6474" s="1" t="s">
        <v>8916</v>
      </c>
      <c r="E6474" s="1" t="s">
        <v>595</v>
      </c>
      <c r="F6474" s="1" t="s">
        <v>644</v>
      </c>
      <c r="G6474" s="1" t="s">
        <v>103</v>
      </c>
      <c r="H6474" s="1" t="s">
        <v>437</v>
      </c>
      <c r="I6474" s="1">
        <v>1.6</v>
      </c>
      <c r="J6474" s="1">
        <v>2023</v>
      </c>
      <c r="K6474" s="1">
        <v>192968</v>
      </c>
      <c r="L6474" s="1">
        <v>0</v>
      </c>
      <c r="M6474" s="1">
        <f t="array" ref="M6474">SUMPRODUCT(MAX(ISNUMBER(SEARCH('Class Rules'!$B$6:$B$85,$E6474))*ISNUMBER(SEARCH('Class Rules'!$C$6:$C$85,$F6474))*'Class Rules'!$A$6:$A$85))</f>
        <v>0</v>
      </c>
      <c r="N6474" s="1" t="str">
        <f t="array" ref="N6474">IF($M6474=0,'Class Rules'!$D$3,INDEX('Class Rules'!$D$6:$D$85,MATCH($M6474,'Class Rules'!$A$6:$A$85,0)))</f>
        <v>Passenger LDV</v>
      </c>
      <c r="O6474" s="1" t="str">
        <f t="array" ref="O6474">IF(SUMPRODUCT(MAX(ISNUMBER(SEARCH(Fuel_Rules!$A$6:$A$30,$E6474))*ISNUMBER(SEARCH(Fuel_Rules!$B$6:$B$30,$F6474))*(Fuel_Rules!$A$6:$A$30&lt;&gt;"")))&gt;0,"Plug-in hybrid",IF($G6474="Diesel","Diesel","Gasoline"))</f>
        <v>Gasoline</v>
      </c>
    </row>
    <row r="6475" spans="1:15" ht="15" customHeight="1" x14ac:dyDescent="0.25">
      <c r="A6475" s="1">
        <v>2022</v>
      </c>
      <c r="B6475" s="1" t="s">
        <v>8801</v>
      </c>
      <c r="C6475" s="1" t="s">
        <v>642</v>
      </c>
      <c r="D6475" s="1" t="s">
        <v>8917</v>
      </c>
      <c r="E6475" s="1" t="s">
        <v>595</v>
      </c>
      <c r="F6475" s="1" t="s">
        <v>644</v>
      </c>
      <c r="G6475" s="1" t="s">
        <v>103</v>
      </c>
      <c r="H6475" s="1" t="s">
        <v>437</v>
      </c>
      <c r="I6475" s="1">
        <v>1.6</v>
      </c>
      <c r="J6475" s="1">
        <v>2023</v>
      </c>
      <c r="K6475" s="1">
        <v>180373</v>
      </c>
      <c r="L6475" s="1">
        <v>0</v>
      </c>
      <c r="M6475" s="1">
        <f t="array" ref="M6475">SUMPRODUCT(MAX(ISNUMBER(SEARCH('Class Rules'!$B$6:$B$85,$E6475))*ISNUMBER(SEARCH('Class Rules'!$C$6:$C$85,$F6475))*'Class Rules'!$A$6:$A$85))</f>
        <v>0</v>
      </c>
      <c r="N6475" s="1" t="str">
        <f t="array" ref="N6475">IF($M6475=0,'Class Rules'!$D$3,INDEX('Class Rules'!$D$6:$D$85,MATCH($M6475,'Class Rules'!$A$6:$A$85,0)))</f>
        <v>Passenger LDV</v>
      </c>
      <c r="O6475" s="1" t="str">
        <f t="array" ref="O6475">IF(SUMPRODUCT(MAX(ISNUMBER(SEARCH(Fuel_Rules!$A$6:$A$30,$E6475))*ISNUMBER(SEARCH(Fuel_Rules!$B$6:$B$30,$F6475))*(Fuel_Rules!$A$6:$A$30&lt;&gt;"")))&gt;0,"Plug-in hybrid",IF($G6475="Diesel","Diesel","Gasoline"))</f>
        <v>Gasoline</v>
      </c>
    </row>
    <row r="6476" spans="1:15" ht="15" customHeight="1" x14ac:dyDescent="0.25">
      <c r="A6476" s="1">
        <v>2022</v>
      </c>
      <c r="B6476" s="1" t="s">
        <v>8801</v>
      </c>
      <c r="C6476" s="1" t="s">
        <v>4262</v>
      </c>
      <c r="D6476" s="1" t="s">
        <v>8918</v>
      </c>
      <c r="E6476" s="1" t="s">
        <v>595</v>
      </c>
      <c r="F6476" s="1" t="s">
        <v>4264</v>
      </c>
      <c r="G6476" s="1" t="s">
        <v>103</v>
      </c>
      <c r="H6476" s="1" t="s">
        <v>437</v>
      </c>
      <c r="I6476" s="1">
        <v>1.5</v>
      </c>
      <c r="J6476" s="1">
        <v>2023</v>
      </c>
      <c r="K6476" s="1">
        <v>155173</v>
      </c>
      <c r="L6476" s="1">
        <v>0</v>
      </c>
      <c r="M6476" s="1">
        <f t="array" ref="M6476">SUMPRODUCT(MAX(ISNUMBER(SEARCH('Class Rules'!$B$6:$B$85,$E6476))*ISNUMBER(SEARCH('Class Rules'!$C$6:$C$85,$F6476))*'Class Rules'!$A$6:$A$85))</f>
        <v>0</v>
      </c>
      <c r="N6476" s="1" t="str">
        <f t="array" ref="N6476">IF($M6476=0,'Class Rules'!$D$3,INDEX('Class Rules'!$D$6:$D$85,MATCH($M6476,'Class Rules'!$A$6:$A$85,0)))</f>
        <v>Passenger LDV</v>
      </c>
      <c r="O6476" s="1" t="str">
        <f t="array" ref="O6476">IF(SUMPRODUCT(MAX(ISNUMBER(SEARCH(Fuel_Rules!$A$6:$A$30,$E6476))*ISNUMBER(SEARCH(Fuel_Rules!$B$6:$B$30,$F6476))*(Fuel_Rules!$A$6:$A$30&lt;&gt;"")))&gt;0,"Plug-in hybrid",IF($G6476="Diesel","Diesel","Gasoline"))</f>
        <v>Gasoline</v>
      </c>
    </row>
    <row r="6477" spans="1:15" ht="15" customHeight="1" x14ac:dyDescent="0.25">
      <c r="A6477" s="1">
        <v>2022</v>
      </c>
      <c r="B6477" s="1" t="s">
        <v>8801</v>
      </c>
      <c r="C6477" s="1" t="s">
        <v>4262</v>
      </c>
      <c r="D6477" s="1" t="s">
        <v>8919</v>
      </c>
      <c r="E6477" s="1" t="s">
        <v>595</v>
      </c>
      <c r="F6477" s="1" t="s">
        <v>4264</v>
      </c>
      <c r="G6477" s="1" t="s">
        <v>103</v>
      </c>
      <c r="H6477" s="1" t="s">
        <v>437</v>
      </c>
      <c r="I6477" s="1">
        <v>1.5</v>
      </c>
      <c r="J6477" s="1">
        <v>2023</v>
      </c>
      <c r="K6477" s="1">
        <v>148701</v>
      </c>
      <c r="L6477" s="1">
        <v>0</v>
      </c>
      <c r="M6477" s="1">
        <f t="array" ref="M6477">SUMPRODUCT(MAX(ISNUMBER(SEARCH('Class Rules'!$B$6:$B$85,$E6477))*ISNUMBER(SEARCH('Class Rules'!$C$6:$C$85,$F6477))*'Class Rules'!$A$6:$A$85))</f>
        <v>0</v>
      </c>
      <c r="N6477" s="1" t="str">
        <f t="array" ref="N6477">IF($M6477=0,'Class Rules'!$D$3,INDEX('Class Rules'!$D$6:$D$85,MATCH($M6477,'Class Rules'!$A$6:$A$85,0)))</f>
        <v>Passenger LDV</v>
      </c>
      <c r="O6477" s="1" t="str">
        <f t="array" ref="O6477">IF(SUMPRODUCT(MAX(ISNUMBER(SEARCH(Fuel_Rules!$A$6:$A$30,$E6477))*ISNUMBER(SEARCH(Fuel_Rules!$B$6:$B$30,$F6477))*(Fuel_Rules!$A$6:$A$30&lt;&gt;"")))&gt;0,"Plug-in hybrid",IF($G6477="Diesel","Diesel","Gasoline"))</f>
        <v>Gasoline</v>
      </c>
    </row>
    <row r="6478" spans="1:15" ht="15" customHeight="1" x14ac:dyDescent="0.25">
      <c r="A6478" s="1">
        <v>2022</v>
      </c>
      <c r="B6478" s="1" t="s">
        <v>8801</v>
      </c>
      <c r="C6478" s="1" t="s">
        <v>7020</v>
      </c>
      <c r="D6478" s="1" t="s">
        <v>8920</v>
      </c>
      <c r="E6478" s="1" t="s">
        <v>595</v>
      </c>
      <c r="F6478" s="1" t="s">
        <v>8921</v>
      </c>
      <c r="G6478" s="1" t="s">
        <v>103</v>
      </c>
      <c r="H6478" s="1" t="s">
        <v>437</v>
      </c>
      <c r="I6478" s="1">
        <v>1.6</v>
      </c>
      <c r="J6478" s="1">
        <v>2023</v>
      </c>
      <c r="K6478" s="1">
        <v>215521</v>
      </c>
      <c r="L6478" s="1">
        <v>0</v>
      </c>
      <c r="M6478" s="1">
        <f t="array" ref="M6478">SUMPRODUCT(MAX(ISNUMBER(SEARCH('Class Rules'!$B$6:$B$85,$E6478))*ISNUMBER(SEARCH('Class Rules'!$C$6:$C$85,$F6478))*'Class Rules'!$A$6:$A$85))</f>
        <v>0</v>
      </c>
      <c r="N6478" s="1" t="str">
        <f t="array" ref="N6478">IF($M6478=0,'Class Rules'!$D$3,INDEX('Class Rules'!$D$6:$D$85,MATCH($M6478,'Class Rules'!$A$6:$A$85,0)))</f>
        <v>Passenger LDV</v>
      </c>
      <c r="O6478" s="1" t="str">
        <f t="array" ref="O6478">IF(SUMPRODUCT(MAX(ISNUMBER(SEARCH(Fuel_Rules!$A$6:$A$30,$E6478))*ISNUMBER(SEARCH(Fuel_Rules!$B$6:$B$30,$F6478))*(Fuel_Rules!$A$6:$A$30&lt;&gt;"")))&gt;0,"Plug-in hybrid",IF($G6478="Diesel","Diesel","Gasoline"))</f>
        <v>Gasoline</v>
      </c>
    </row>
    <row r="6479" spans="1:15" ht="15" customHeight="1" x14ac:dyDescent="0.25">
      <c r="A6479" s="1">
        <v>2022</v>
      </c>
      <c r="B6479" s="1" t="s">
        <v>8801</v>
      </c>
      <c r="C6479" s="1" t="s">
        <v>7020</v>
      </c>
      <c r="D6479" s="1" t="s">
        <v>8922</v>
      </c>
      <c r="E6479" s="1" t="s">
        <v>595</v>
      </c>
      <c r="F6479" s="1" t="s">
        <v>8921</v>
      </c>
      <c r="G6479" s="1" t="s">
        <v>103</v>
      </c>
      <c r="H6479" s="1" t="s">
        <v>437</v>
      </c>
      <c r="I6479" s="1">
        <v>1.6</v>
      </c>
      <c r="J6479" s="1">
        <v>2023</v>
      </c>
      <c r="K6479" s="1">
        <v>202365</v>
      </c>
      <c r="L6479" s="1">
        <v>0</v>
      </c>
      <c r="M6479" s="1">
        <f t="array" ref="M6479">SUMPRODUCT(MAX(ISNUMBER(SEARCH('Class Rules'!$B$6:$B$85,$E6479))*ISNUMBER(SEARCH('Class Rules'!$C$6:$C$85,$F6479))*'Class Rules'!$A$6:$A$85))</f>
        <v>0</v>
      </c>
      <c r="N6479" s="1" t="str">
        <f t="array" ref="N6479">IF($M6479=0,'Class Rules'!$D$3,INDEX('Class Rules'!$D$6:$D$85,MATCH($M6479,'Class Rules'!$A$6:$A$85,0)))</f>
        <v>Passenger LDV</v>
      </c>
      <c r="O6479" s="1" t="str">
        <f t="array" ref="O6479">IF(SUMPRODUCT(MAX(ISNUMBER(SEARCH(Fuel_Rules!$A$6:$A$30,$E6479))*ISNUMBER(SEARCH(Fuel_Rules!$B$6:$B$30,$F6479))*(Fuel_Rules!$A$6:$A$30&lt;&gt;"")))&gt;0,"Plug-in hybrid",IF($G6479="Diesel","Diesel","Gasoline"))</f>
        <v>Gasoline</v>
      </c>
    </row>
    <row r="6480" spans="1:15" ht="15" customHeight="1" x14ac:dyDescent="0.25">
      <c r="A6480" s="1">
        <v>2022</v>
      </c>
      <c r="B6480" s="1" t="s">
        <v>8801</v>
      </c>
      <c r="C6480" s="1" t="s">
        <v>8923</v>
      </c>
      <c r="D6480" s="1" t="s">
        <v>8924</v>
      </c>
      <c r="E6480" s="1" t="s">
        <v>595</v>
      </c>
      <c r="F6480" s="1" t="s">
        <v>8925</v>
      </c>
      <c r="G6480" s="1" t="s">
        <v>103</v>
      </c>
      <c r="H6480" s="1" t="s">
        <v>298</v>
      </c>
      <c r="I6480" s="1">
        <v>1.5</v>
      </c>
      <c r="J6480" s="1">
        <v>2023</v>
      </c>
      <c r="K6480" s="1">
        <v>170790</v>
      </c>
      <c r="L6480" s="1">
        <v>0</v>
      </c>
      <c r="M6480" s="1">
        <f t="array" ref="M6480">SUMPRODUCT(MAX(ISNUMBER(SEARCH('Class Rules'!$B$6:$B$85,$E6480))*ISNUMBER(SEARCH('Class Rules'!$C$6:$C$85,$F6480))*'Class Rules'!$A$6:$A$85))</f>
        <v>0</v>
      </c>
      <c r="N6480" s="1" t="str">
        <f t="array" ref="N6480">IF($M6480=0,'Class Rules'!$D$3,INDEX('Class Rules'!$D$6:$D$85,MATCH($M6480,'Class Rules'!$A$6:$A$85,0)))</f>
        <v>Passenger LDV</v>
      </c>
      <c r="O6480" s="1" t="str">
        <f t="array" ref="O6480">IF(SUMPRODUCT(MAX(ISNUMBER(SEARCH(Fuel_Rules!$A$6:$A$30,$E6480))*ISNUMBER(SEARCH(Fuel_Rules!$B$6:$B$30,$F6480))*(Fuel_Rules!$A$6:$A$30&lt;&gt;"")))&gt;0,"Plug-in hybrid",IF($G6480="Diesel","Diesel","Gasoline"))</f>
        <v>Gasoline</v>
      </c>
    </row>
    <row r="6481" spans="1:15" ht="15" customHeight="1" x14ac:dyDescent="0.25">
      <c r="A6481" s="1">
        <v>2022</v>
      </c>
      <c r="B6481" s="1" t="s">
        <v>8801</v>
      </c>
      <c r="C6481" s="1" t="s">
        <v>8923</v>
      </c>
      <c r="D6481" s="1" t="s">
        <v>8926</v>
      </c>
      <c r="E6481" s="1" t="s">
        <v>595</v>
      </c>
      <c r="F6481" s="1" t="s">
        <v>8925</v>
      </c>
      <c r="G6481" s="1" t="s">
        <v>103</v>
      </c>
      <c r="H6481" s="1" t="s">
        <v>298</v>
      </c>
      <c r="I6481" s="1">
        <v>1.5</v>
      </c>
      <c r="J6481" s="1">
        <v>2023</v>
      </c>
      <c r="K6481" s="1">
        <v>161738</v>
      </c>
      <c r="L6481" s="1">
        <v>0</v>
      </c>
      <c r="M6481" s="1">
        <f t="array" ref="M6481">SUMPRODUCT(MAX(ISNUMBER(SEARCH('Class Rules'!$B$6:$B$85,$E6481))*ISNUMBER(SEARCH('Class Rules'!$C$6:$C$85,$F6481))*'Class Rules'!$A$6:$A$85))</f>
        <v>0</v>
      </c>
      <c r="N6481" s="1" t="str">
        <f t="array" ref="N6481">IF($M6481=0,'Class Rules'!$D$3,INDEX('Class Rules'!$D$6:$D$85,MATCH($M6481,'Class Rules'!$A$6:$A$85,0)))</f>
        <v>Passenger LDV</v>
      </c>
      <c r="O6481" s="1" t="str">
        <f t="array" ref="O6481">IF(SUMPRODUCT(MAX(ISNUMBER(SEARCH(Fuel_Rules!$A$6:$A$30,$E6481))*ISNUMBER(SEARCH(Fuel_Rules!$B$6:$B$30,$F6481))*(Fuel_Rules!$A$6:$A$30&lt;&gt;"")))&gt;0,"Plug-in hybrid",IF($G6481="Diesel","Diesel","Gasoline"))</f>
        <v>Gasoline</v>
      </c>
    </row>
    <row r="6482" spans="1:15" ht="15" customHeight="1" x14ac:dyDescent="0.25">
      <c r="A6482" s="1">
        <v>2022</v>
      </c>
      <c r="B6482" s="1" t="s">
        <v>8801</v>
      </c>
      <c r="C6482" s="1" t="s">
        <v>8927</v>
      </c>
      <c r="D6482" s="1" t="s">
        <v>8928</v>
      </c>
      <c r="E6482" s="1" t="s">
        <v>595</v>
      </c>
      <c r="F6482" s="1" t="s">
        <v>8929</v>
      </c>
      <c r="G6482" s="1" t="s">
        <v>103</v>
      </c>
      <c r="H6482" s="1" t="s">
        <v>298</v>
      </c>
      <c r="I6482" s="1">
        <v>1.5</v>
      </c>
      <c r="J6482" s="1">
        <v>2023</v>
      </c>
      <c r="K6482" s="1">
        <v>200890</v>
      </c>
      <c r="L6482" s="1">
        <v>0</v>
      </c>
      <c r="M6482" s="1">
        <f t="array" ref="M6482">SUMPRODUCT(MAX(ISNUMBER(SEARCH('Class Rules'!$B$6:$B$85,$E6482))*ISNUMBER(SEARCH('Class Rules'!$C$6:$C$85,$F6482))*'Class Rules'!$A$6:$A$85))</f>
        <v>0</v>
      </c>
      <c r="N6482" s="1" t="str">
        <f t="array" ref="N6482">IF($M6482=0,'Class Rules'!$D$3,INDEX('Class Rules'!$D$6:$D$85,MATCH($M6482,'Class Rules'!$A$6:$A$85,0)))</f>
        <v>Passenger LDV</v>
      </c>
      <c r="O6482" s="1" t="str">
        <f t="array" ref="O6482">IF(SUMPRODUCT(MAX(ISNUMBER(SEARCH(Fuel_Rules!$A$6:$A$30,$E6482))*ISNUMBER(SEARCH(Fuel_Rules!$B$6:$B$30,$F6482))*(Fuel_Rules!$A$6:$A$30&lt;&gt;"")))&gt;0,"Plug-in hybrid",IF($G6482="Diesel","Diesel","Gasoline"))</f>
        <v>Gasoline</v>
      </c>
    </row>
    <row r="6483" spans="1:15" ht="15" customHeight="1" x14ac:dyDescent="0.25">
      <c r="A6483" s="1">
        <v>2022</v>
      </c>
      <c r="B6483" s="1" t="s">
        <v>8801</v>
      </c>
      <c r="C6483" s="1" t="s">
        <v>8927</v>
      </c>
      <c r="D6483" s="1" t="s">
        <v>8930</v>
      </c>
      <c r="E6483" s="1" t="s">
        <v>595</v>
      </c>
      <c r="F6483" s="1" t="s">
        <v>8929</v>
      </c>
      <c r="G6483" s="1" t="s">
        <v>103</v>
      </c>
      <c r="H6483" s="1" t="s">
        <v>298</v>
      </c>
      <c r="I6483" s="1">
        <v>1.5</v>
      </c>
      <c r="J6483" s="1">
        <v>2023</v>
      </c>
      <c r="K6483" s="1">
        <v>190242</v>
      </c>
      <c r="L6483" s="1">
        <v>0</v>
      </c>
      <c r="M6483" s="1">
        <f t="array" ref="M6483">SUMPRODUCT(MAX(ISNUMBER(SEARCH('Class Rules'!$B$6:$B$85,$E6483))*ISNUMBER(SEARCH('Class Rules'!$C$6:$C$85,$F6483))*'Class Rules'!$A$6:$A$85))</f>
        <v>0</v>
      </c>
      <c r="N6483" s="1" t="str">
        <f t="array" ref="N6483">IF($M6483=0,'Class Rules'!$D$3,INDEX('Class Rules'!$D$6:$D$85,MATCH($M6483,'Class Rules'!$A$6:$A$85,0)))</f>
        <v>Passenger LDV</v>
      </c>
      <c r="O6483" s="1" t="str">
        <f t="array" ref="O6483">IF(SUMPRODUCT(MAX(ISNUMBER(SEARCH(Fuel_Rules!$A$6:$A$30,$E6483))*ISNUMBER(SEARCH(Fuel_Rules!$B$6:$B$30,$F6483))*(Fuel_Rules!$A$6:$A$30&lt;&gt;"")))&gt;0,"Plug-in hybrid",IF($G6483="Diesel","Diesel","Gasoline"))</f>
        <v>Gasoline</v>
      </c>
    </row>
    <row r="6484" spans="1:15" ht="15" customHeight="1" x14ac:dyDescent="0.25">
      <c r="A6484" s="1">
        <v>2022</v>
      </c>
      <c r="B6484" s="1" t="s">
        <v>8801</v>
      </c>
      <c r="C6484" s="1" t="s">
        <v>8931</v>
      </c>
      <c r="D6484" s="1" t="s">
        <v>8932</v>
      </c>
      <c r="E6484" s="1" t="s">
        <v>595</v>
      </c>
      <c r="F6484" s="1" t="s">
        <v>8933</v>
      </c>
      <c r="G6484" s="1" t="s">
        <v>103</v>
      </c>
      <c r="H6484" s="1" t="s">
        <v>298</v>
      </c>
      <c r="I6484" s="1">
        <v>1.5</v>
      </c>
      <c r="J6484" s="1">
        <v>2023</v>
      </c>
      <c r="K6484" s="1">
        <v>280010</v>
      </c>
      <c r="L6484" s="1">
        <v>0</v>
      </c>
      <c r="M6484" s="1">
        <f t="array" ref="M6484">SUMPRODUCT(MAX(ISNUMBER(SEARCH('Class Rules'!$B$6:$B$85,$E6484))*ISNUMBER(SEARCH('Class Rules'!$C$6:$C$85,$F6484))*'Class Rules'!$A$6:$A$85))</f>
        <v>0</v>
      </c>
      <c r="N6484" s="1" t="str">
        <f t="array" ref="N6484">IF($M6484=0,'Class Rules'!$D$3,INDEX('Class Rules'!$D$6:$D$85,MATCH($M6484,'Class Rules'!$A$6:$A$85,0)))</f>
        <v>Passenger LDV</v>
      </c>
      <c r="O6484" s="1" t="str">
        <f t="array" ref="O6484">IF(SUMPRODUCT(MAX(ISNUMBER(SEARCH(Fuel_Rules!$A$6:$A$30,$E6484))*ISNUMBER(SEARCH(Fuel_Rules!$B$6:$B$30,$F6484))*(Fuel_Rules!$A$6:$A$30&lt;&gt;"")))&gt;0,"Plug-in hybrid",IF($G6484="Diesel","Diesel","Gasoline"))</f>
        <v>Gasoline</v>
      </c>
    </row>
    <row r="6485" spans="1:15" ht="15" customHeight="1" x14ac:dyDescent="0.25">
      <c r="A6485" s="1">
        <v>2022</v>
      </c>
      <c r="B6485" s="1" t="s">
        <v>8801</v>
      </c>
      <c r="C6485" s="1" t="s">
        <v>649</v>
      </c>
      <c r="D6485" s="1" t="s">
        <v>8934</v>
      </c>
      <c r="E6485" s="1" t="s">
        <v>647</v>
      </c>
      <c r="F6485" s="1" t="s">
        <v>651</v>
      </c>
      <c r="G6485" s="1" t="s">
        <v>103</v>
      </c>
      <c r="H6485" s="1" t="s">
        <v>298</v>
      </c>
      <c r="I6485" s="1">
        <v>6.2</v>
      </c>
      <c r="J6485" s="1">
        <v>2023</v>
      </c>
      <c r="K6485" s="1">
        <v>486002</v>
      </c>
      <c r="L6485" s="1">
        <v>0</v>
      </c>
      <c r="M6485" s="1">
        <f t="array" ref="M6485">SUMPRODUCT(MAX(ISNUMBER(SEARCH('Class Rules'!$B$6:$B$85,$E6485))*ISNUMBER(SEARCH('Class Rules'!$C$6:$C$85,$F6485))*'Class Rules'!$A$6:$A$85))</f>
        <v>0</v>
      </c>
      <c r="N6485" s="1" t="str">
        <f t="array" ref="N6485">IF($M6485=0,'Class Rules'!$D$3,INDEX('Class Rules'!$D$6:$D$85,MATCH($M6485,'Class Rules'!$A$6:$A$85,0)))</f>
        <v>Passenger LDV</v>
      </c>
      <c r="O6485" s="1" t="str">
        <f t="array" ref="O6485">IF(SUMPRODUCT(MAX(ISNUMBER(SEARCH(Fuel_Rules!$A$6:$A$30,$E6485))*ISNUMBER(SEARCH(Fuel_Rules!$B$6:$B$30,$F6485))*(Fuel_Rules!$A$6:$A$30&lt;&gt;"")))&gt;0,"Plug-in hybrid",IF($G6485="Diesel","Diesel","Gasoline"))</f>
        <v>Gasoline</v>
      </c>
    </row>
    <row r="6486" spans="1:15" ht="15" customHeight="1" x14ac:dyDescent="0.25">
      <c r="A6486" s="1">
        <v>2022</v>
      </c>
      <c r="B6486" s="1" t="s">
        <v>8801</v>
      </c>
      <c r="C6486" s="1" t="s">
        <v>652</v>
      </c>
      <c r="D6486" s="1" t="s">
        <v>8935</v>
      </c>
      <c r="E6486" s="1" t="s">
        <v>647</v>
      </c>
      <c r="F6486" s="1" t="s">
        <v>654</v>
      </c>
      <c r="G6486" s="1" t="s">
        <v>105</v>
      </c>
      <c r="H6486" s="1" t="s">
        <v>298</v>
      </c>
      <c r="I6486" s="1">
        <v>2.8</v>
      </c>
      <c r="J6486" s="1">
        <v>2023</v>
      </c>
      <c r="K6486" s="1">
        <v>234726</v>
      </c>
      <c r="L6486" s="1">
        <v>0</v>
      </c>
      <c r="M6486" s="1">
        <f t="array" ref="M6486">SUMPRODUCT(MAX(ISNUMBER(SEARCH('Class Rules'!$B$6:$B$85,$E6486))*ISNUMBER(SEARCH('Class Rules'!$C$6:$C$85,$F6486))*'Class Rules'!$A$6:$A$85))</f>
        <v>15</v>
      </c>
      <c r="N6486" s="1" t="str">
        <f t="array" ref="N6486">IF($M6486=0,'Class Rules'!$D$3,INDEX('Class Rules'!$D$6:$D$85,MATCH($M6486,'Class Rules'!$A$6:$A$85,0)))</f>
        <v>Freight LDV</v>
      </c>
      <c r="O6486" s="1" t="str">
        <f t="array" ref="O6486">IF(SUMPRODUCT(MAX(ISNUMBER(SEARCH(Fuel_Rules!$A$6:$A$30,$E6486))*ISNUMBER(SEARCH(Fuel_Rules!$B$6:$B$30,$F6486))*(Fuel_Rules!$A$6:$A$30&lt;&gt;"")))&gt;0,"Plug-in hybrid",IF($G6486="Diesel","Diesel","Gasoline"))</f>
        <v>Diesel</v>
      </c>
    </row>
    <row r="6487" spans="1:15" ht="15" customHeight="1" x14ac:dyDescent="0.25">
      <c r="A6487" s="1">
        <v>2022</v>
      </c>
      <c r="B6487" s="1" t="s">
        <v>8801</v>
      </c>
      <c r="C6487" s="1" t="s">
        <v>658</v>
      </c>
      <c r="D6487" s="1" t="s">
        <v>8936</v>
      </c>
      <c r="E6487" s="1" t="s">
        <v>647</v>
      </c>
      <c r="F6487" s="1" t="s">
        <v>660</v>
      </c>
      <c r="G6487" s="1" t="s">
        <v>105</v>
      </c>
      <c r="H6487" s="1" t="s">
        <v>437</v>
      </c>
      <c r="I6487" s="1">
        <v>2.8</v>
      </c>
      <c r="J6487" s="1">
        <v>2023</v>
      </c>
      <c r="K6487" s="1">
        <v>274072</v>
      </c>
      <c r="L6487" s="1">
        <v>0</v>
      </c>
      <c r="M6487" s="1">
        <f t="array" ref="M6487">SUMPRODUCT(MAX(ISNUMBER(SEARCH('Class Rules'!$B$6:$B$85,$E6487))*ISNUMBER(SEARCH('Class Rules'!$C$6:$C$85,$F6487))*'Class Rules'!$A$6:$A$85))</f>
        <v>15</v>
      </c>
      <c r="N6487" s="1" t="str">
        <f t="array" ref="N6487">IF($M6487=0,'Class Rules'!$D$3,INDEX('Class Rules'!$D$6:$D$85,MATCH($M6487,'Class Rules'!$A$6:$A$85,0)))</f>
        <v>Freight LDV</v>
      </c>
      <c r="O6487" s="1" t="str">
        <f t="array" ref="O6487">IF(SUMPRODUCT(MAX(ISNUMBER(SEARCH(Fuel_Rules!$A$6:$A$30,$E6487))*ISNUMBER(SEARCH(Fuel_Rules!$B$6:$B$30,$F6487))*(Fuel_Rules!$A$6:$A$30&lt;&gt;"")))&gt;0,"Plug-in hybrid",IF($G6487="Diesel","Diesel","Gasoline"))</f>
        <v>Diesel</v>
      </c>
    </row>
    <row r="6488" spans="1:15" ht="15" customHeight="1" x14ac:dyDescent="0.25">
      <c r="A6488" s="1">
        <v>2022</v>
      </c>
      <c r="B6488" s="1" t="s">
        <v>8801</v>
      </c>
      <c r="C6488" s="1" t="s">
        <v>658</v>
      </c>
      <c r="D6488" s="1" t="s">
        <v>8937</v>
      </c>
      <c r="E6488" s="1" t="s">
        <v>647</v>
      </c>
      <c r="F6488" s="1" t="s">
        <v>660</v>
      </c>
      <c r="G6488" s="1" t="s">
        <v>105</v>
      </c>
      <c r="H6488" s="1" t="s">
        <v>437</v>
      </c>
      <c r="I6488" s="1">
        <v>2.8</v>
      </c>
      <c r="J6488" s="1">
        <v>2023</v>
      </c>
      <c r="K6488" s="1">
        <v>259881</v>
      </c>
      <c r="L6488" s="1">
        <v>0</v>
      </c>
      <c r="M6488" s="1">
        <f t="array" ref="M6488">SUMPRODUCT(MAX(ISNUMBER(SEARCH('Class Rules'!$B$6:$B$85,$E6488))*ISNUMBER(SEARCH('Class Rules'!$C$6:$C$85,$F6488))*'Class Rules'!$A$6:$A$85))</f>
        <v>15</v>
      </c>
      <c r="N6488" s="1" t="str">
        <f t="array" ref="N6488">IF($M6488=0,'Class Rules'!$D$3,INDEX('Class Rules'!$D$6:$D$85,MATCH($M6488,'Class Rules'!$A$6:$A$85,0)))</f>
        <v>Freight LDV</v>
      </c>
      <c r="O6488" s="1" t="str">
        <f t="array" ref="O6488">IF(SUMPRODUCT(MAX(ISNUMBER(SEARCH(Fuel_Rules!$A$6:$A$30,$E6488))*ISNUMBER(SEARCH(Fuel_Rules!$B$6:$B$30,$F6488))*(Fuel_Rules!$A$6:$A$30&lt;&gt;"")))&gt;0,"Plug-in hybrid",IF($G6488="Diesel","Diesel","Gasoline"))</f>
        <v>Diesel</v>
      </c>
    </row>
    <row r="6489" spans="1:15" ht="15" customHeight="1" x14ac:dyDescent="0.25">
      <c r="A6489" s="1">
        <v>2022</v>
      </c>
      <c r="B6489" s="1" t="s">
        <v>8801</v>
      </c>
      <c r="C6489" s="1" t="s">
        <v>661</v>
      </c>
      <c r="D6489" s="1" t="s">
        <v>8938</v>
      </c>
      <c r="E6489" s="1" t="s">
        <v>647</v>
      </c>
      <c r="F6489" s="1" t="s">
        <v>663</v>
      </c>
      <c r="G6489" s="1" t="s">
        <v>105</v>
      </c>
      <c r="H6489" s="1" t="s">
        <v>437</v>
      </c>
      <c r="I6489" s="1">
        <v>2.8</v>
      </c>
      <c r="J6489" s="1">
        <v>2023</v>
      </c>
      <c r="K6489" s="1">
        <v>298336</v>
      </c>
      <c r="L6489" s="1">
        <v>0</v>
      </c>
      <c r="M6489" s="1">
        <f t="array" ref="M6489">SUMPRODUCT(MAX(ISNUMBER(SEARCH('Class Rules'!$B$6:$B$85,$E6489))*ISNUMBER(SEARCH('Class Rules'!$C$6:$C$85,$F6489))*'Class Rules'!$A$6:$A$85))</f>
        <v>15</v>
      </c>
      <c r="N6489" s="1" t="str">
        <f t="array" ref="N6489">IF($M6489=0,'Class Rules'!$D$3,INDEX('Class Rules'!$D$6:$D$85,MATCH($M6489,'Class Rules'!$A$6:$A$85,0)))</f>
        <v>Freight LDV</v>
      </c>
      <c r="O6489" s="1" t="str">
        <f t="array" ref="O6489">IF(SUMPRODUCT(MAX(ISNUMBER(SEARCH(Fuel_Rules!$A$6:$A$30,$E6489))*ISNUMBER(SEARCH(Fuel_Rules!$B$6:$B$30,$F6489))*(Fuel_Rules!$A$6:$A$30&lt;&gt;"")))&gt;0,"Plug-in hybrid",IF($G6489="Diesel","Diesel","Gasoline"))</f>
        <v>Diesel</v>
      </c>
    </row>
    <row r="6490" spans="1:15" ht="15" customHeight="1" x14ac:dyDescent="0.25">
      <c r="A6490" s="1">
        <v>2022</v>
      </c>
      <c r="B6490" s="1" t="s">
        <v>8801</v>
      </c>
      <c r="C6490" s="1" t="s">
        <v>661</v>
      </c>
      <c r="D6490" s="1" t="s">
        <v>8939</v>
      </c>
      <c r="E6490" s="1" t="s">
        <v>647</v>
      </c>
      <c r="F6490" s="1" t="s">
        <v>663</v>
      </c>
      <c r="G6490" s="1" t="s">
        <v>105</v>
      </c>
      <c r="H6490" s="1" t="s">
        <v>437</v>
      </c>
      <c r="I6490" s="1">
        <v>2.8</v>
      </c>
      <c r="J6490" s="1">
        <v>2023</v>
      </c>
      <c r="K6490" s="1">
        <v>274247</v>
      </c>
      <c r="L6490" s="1">
        <v>0</v>
      </c>
      <c r="M6490" s="1">
        <f t="array" ref="M6490">SUMPRODUCT(MAX(ISNUMBER(SEARCH('Class Rules'!$B$6:$B$85,$E6490))*ISNUMBER(SEARCH('Class Rules'!$C$6:$C$85,$F6490))*'Class Rules'!$A$6:$A$85))</f>
        <v>15</v>
      </c>
      <c r="N6490" s="1" t="str">
        <f t="array" ref="N6490">IF($M6490=0,'Class Rules'!$D$3,INDEX('Class Rules'!$D$6:$D$85,MATCH($M6490,'Class Rules'!$A$6:$A$85,0)))</f>
        <v>Freight LDV</v>
      </c>
      <c r="O6490" s="1" t="str">
        <f t="array" ref="O6490">IF(SUMPRODUCT(MAX(ISNUMBER(SEARCH(Fuel_Rules!$A$6:$A$30,$E6490))*ISNUMBER(SEARCH(Fuel_Rules!$B$6:$B$30,$F6490))*(Fuel_Rules!$A$6:$A$30&lt;&gt;"")))&gt;0,"Plug-in hybrid",IF($G6490="Diesel","Diesel","Gasoline"))</f>
        <v>Diesel</v>
      </c>
    </row>
    <row r="6491" spans="1:15" ht="15" customHeight="1" x14ac:dyDescent="0.25">
      <c r="A6491" s="1">
        <v>2022</v>
      </c>
      <c r="B6491" s="1" t="s">
        <v>8801</v>
      </c>
      <c r="C6491" s="1" t="s">
        <v>664</v>
      </c>
      <c r="D6491" s="1" t="s">
        <v>8940</v>
      </c>
      <c r="E6491" s="1" t="s">
        <v>647</v>
      </c>
      <c r="F6491" s="1" t="s">
        <v>666</v>
      </c>
      <c r="G6491" s="1" t="s">
        <v>105</v>
      </c>
      <c r="H6491" s="1" t="s">
        <v>298</v>
      </c>
      <c r="I6491" s="1">
        <v>2.8</v>
      </c>
      <c r="J6491" s="1">
        <v>2023</v>
      </c>
      <c r="K6491" s="1">
        <v>245772</v>
      </c>
      <c r="L6491" s="1">
        <v>0</v>
      </c>
      <c r="M6491" s="1">
        <f t="array" ref="M6491">SUMPRODUCT(MAX(ISNUMBER(SEARCH('Class Rules'!$B$6:$B$85,$E6491))*ISNUMBER(SEARCH('Class Rules'!$C$6:$C$85,$F6491))*'Class Rules'!$A$6:$A$85))</f>
        <v>15</v>
      </c>
      <c r="N6491" s="1" t="str">
        <f t="array" ref="N6491">IF($M6491=0,'Class Rules'!$D$3,INDEX('Class Rules'!$D$6:$D$85,MATCH($M6491,'Class Rules'!$A$6:$A$85,0)))</f>
        <v>Freight LDV</v>
      </c>
      <c r="O6491" s="1" t="str">
        <f t="array" ref="O6491">IF(SUMPRODUCT(MAX(ISNUMBER(SEARCH(Fuel_Rules!$A$6:$A$30,$E6491))*ISNUMBER(SEARCH(Fuel_Rules!$B$6:$B$30,$F6491))*(Fuel_Rules!$A$6:$A$30&lt;&gt;"")))&gt;0,"Plug-in hybrid",IF($G6491="Diesel","Diesel","Gasoline"))</f>
        <v>Diesel</v>
      </c>
    </row>
    <row r="6492" spans="1:15" ht="15" customHeight="1" x14ac:dyDescent="0.25">
      <c r="A6492" s="1">
        <v>2022</v>
      </c>
      <c r="B6492" s="1" t="s">
        <v>8801</v>
      </c>
      <c r="C6492" s="1" t="s">
        <v>664</v>
      </c>
      <c r="D6492" s="1" t="s">
        <v>8941</v>
      </c>
      <c r="E6492" s="1" t="s">
        <v>647</v>
      </c>
      <c r="F6492" s="1" t="s">
        <v>666</v>
      </c>
      <c r="G6492" s="1" t="s">
        <v>105</v>
      </c>
      <c r="H6492" s="1" t="s">
        <v>298</v>
      </c>
      <c r="I6492" s="1">
        <v>2.8</v>
      </c>
      <c r="J6492" s="1">
        <v>2023</v>
      </c>
      <c r="K6492" s="1">
        <v>232292</v>
      </c>
      <c r="L6492" s="1">
        <v>0</v>
      </c>
      <c r="M6492" s="1">
        <f t="array" ref="M6492">SUMPRODUCT(MAX(ISNUMBER(SEARCH('Class Rules'!$B$6:$B$85,$E6492))*ISNUMBER(SEARCH('Class Rules'!$C$6:$C$85,$F6492))*'Class Rules'!$A$6:$A$85))</f>
        <v>15</v>
      </c>
      <c r="N6492" s="1" t="str">
        <f t="array" ref="N6492">IF($M6492=0,'Class Rules'!$D$3,INDEX('Class Rules'!$D$6:$D$85,MATCH($M6492,'Class Rules'!$A$6:$A$85,0)))</f>
        <v>Freight LDV</v>
      </c>
      <c r="O6492" s="1" t="str">
        <f t="array" ref="O6492">IF(SUMPRODUCT(MAX(ISNUMBER(SEARCH(Fuel_Rules!$A$6:$A$30,$E6492))*ISNUMBER(SEARCH(Fuel_Rules!$B$6:$B$30,$F6492))*(Fuel_Rules!$A$6:$A$30&lt;&gt;"")))&gt;0,"Plug-in hybrid",IF($G6492="Diesel","Diesel","Gasoline"))</f>
        <v>Diesel</v>
      </c>
    </row>
    <row r="6493" spans="1:15" ht="15" customHeight="1" x14ac:dyDescent="0.25">
      <c r="A6493" s="1">
        <v>2022</v>
      </c>
      <c r="B6493" s="1" t="s">
        <v>8801</v>
      </c>
      <c r="C6493" s="1" t="s">
        <v>667</v>
      </c>
      <c r="D6493" s="1" t="s">
        <v>8942</v>
      </c>
      <c r="E6493" s="1" t="s">
        <v>647</v>
      </c>
      <c r="F6493" s="1" t="s">
        <v>669</v>
      </c>
      <c r="G6493" s="1" t="s">
        <v>103</v>
      </c>
      <c r="H6493" s="1" t="s">
        <v>298</v>
      </c>
      <c r="I6493" s="1">
        <v>1.8</v>
      </c>
      <c r="J6493" s="1">
        <v>2023</v>
      </c>
      <c r="K6493" s="1">
        <v>103063</v>
      </c>
      <c r="L6493" s="1">
        <v>0</v>
      </c>
      <c r="M6493" s="1">
        <f t="array" ref="M6493">SUMPRODUCT(MAX(ISNUMBER(SEARCH('Class Rules'!$B$6:$B$85,$E6493))*ISNUMBER(SEARCH('Class Rules'!$C$6:$C$85,$F6493))*'Class Rules'!$A$6:$A$85))</f>
        <v>0</v>
      </c>
      <c r="N6493" s="1" t="str">
        <f t="array" ref="N6493">IF($M6493=0,'Class Rules'!$D$3,INDEX('Class Rules'!$D$6:$D$85,MATCH($M6493,'Class Rules'!$A$6:$A$85,0)))</f>
        <v>Passenger LDV</v>
      </c>
      <c r="O6493" s="1" t="str">
        <f t="array" ref="O6493">IF(SUMPRODUCT(MAX(ISNUMBER(SEARCH(Fuel_Rules!$A$6:$A$30,$E6493))*ISNUMBER(SEARCH(Fuel_Rules!$B$6:$B$30,$F6493))*(Fuel_Rules!$A$6:$A$30&lt;&gt;"")))&gt;0,"Plug-in hybrid",IF($G6493="Diesel","Diesel","Gasoline"))</f>
        <v>Gasoline</v>
      </c>
    </row>
    <row r="6494" spans="1:15" ht="15" customHeight="1" x14ac:dyDescent="0.25">
      <c r="A6494" s="1">
        <v>2022</v>
      </c>
      <c r="B6494" s="1" t="s">
        <v>8801</v>
      </c>
      <c r="C6494" s="1" t="s">
        <v>670</v>
      </c>
      <c r="D6494" s="1" t="s">
        <v>8943</v>
      </c>
      <c r="E6494" s="1" t="s">
        <v>647</v>
      </c>
      <c r="F6494" s="1" t="s">
        <v>672</v>
      </c>
      <c r="G6494" s="1" t="s">
        <v>103</v>
      </c>
      <c r="H6494" s="1" t="s">
        <v>437</v>
      </c>
      <c r="I6494" s="1">
        <v>1.8</v>
      </c>
      <c r="J6494" s="1">
        <v>2023</v>
      </c>
      <c r="K6494" s="1">
        <v>111162</v>
      </c>
      <c r="L6494" s="1">
        <v>0</v>
      </c>
      <c r="M6494" s="1">
        <f t="array" ref="M6494">SUMPRODUCT(MAX(ISNUMBER(SEARCH('Class Rules'!$B$6:$B$85,$E6494))*ISNUMBER(SEARCH('Class Rules'!$C$6:$C$85,$F6494))*'Class Rules'!$A$6:$A$85))</f>
        <v>0</v>
      </c>
      <c r="N6494" s="1" t="str">
        <f t="array" ref="N6494">IF($M6494=0,'Class Rules'!$D$3,INDEX('Class Rules'!$D$6:$D$85,MATCH($M6494,'Class Rules'!$A$6:$A$85,0)))</f>
        <v>Passenger LDV</v>
      </c>
      <c r="O6494" s="1" t="str">
        <f t="array" ref="O6494">IF(SUMPRODUCT(MAX(ISNUMBER(SEARCH(Fuel_Rules!$A$6:$A$30,$E6494))*ISNUMBER(SEARCH(Fuel_Rules!$B$6:$B$30,$F6494))*(Fuel_Rules!$A$6:$A$30&lt;&gt;"")))&gt;0,"Plug-in hybrid",IF($G6494="Diesel","Diesel","Gasoline"))</f>
        <v>Gasoline</v>
      </c>
    </row>
    <row r="6495" spans="1:15" ht="15" customHeight="1" x14ac:dyDescent="0.25">
      <c r="A6495" s="1">
        <v>2022</v>
      </c>
      <c r="B6495" s="1" t="s">
        <v>8801</v>
      </c>
      <c r="C6495" s="1" t="s">
        <v>670</v>
      </c>
      <c r="D6495" s="1" t="s">
        <v>8944</v>
      </c>
      <c r="E6495" s="1" t="s">
        <v>647</v>
      </c>
      <c r="F6495" s="1" t="s">
        <v>672</v>
      </c>
      <c r="G6495" s="1" t="s">
        <v>103</v>
      </c>
      <c r="H6495" s="1" t="s">
        <v>437</v>
      </c>
      <c r="I6495" s="1">
        <v>1.8</v>
      </c>
      <c r="J6495" s="1">
        <v>2023</v>
      </c>
      <c r="K6495" s="1">
        <v>104433</v>
      </c>
      <c r="L6495" s="1">
        <v>0</v>
      </c>
      <c r="M6495" s="1">
        <f t="array" ref="M6495">SUMPRODUCT(MAX(ISNUMBER(SEARCH('Class Rules'!$B$6:$B$85,$E6495))*ISNUMBER(SEARCH('Class Rules'!$C$6:$C$85,$F6495))*'Class Rules'!$A$6:$A$85))</f>
        <v>0</v>
      </c>
      <c r="N6495" s="1" t="str">
        <f t="array" ref="N6495">IF($M6495=0,'Class Rules'!$D$3,INDEX('Class Rules'!$D$6:$D$85,MATCH($M6495,'Class Rules'!$A$6:$A$85,0)))</f>
        <v>Passenger LDV</v>
      </c>
      <c r="O6495" s="1" t="str">
        <f t="array" ref="O6495">IF(SUMPRODUCT(MAX(ISNUMBER(SEARCH(Fuel_Rules!$A$6:$A$30,$E6495))*ISNUMBER(SEARCH(Fuel_Rules!$B$6:$B$30,$F6495))*(Fuel_Rules!$A$6:$A$30&lt;&gt;"")))&gt;0,"Plug-in hybrid",IF($G6495="Diesel","Diesel","Gasoline"))</f>
        <v>Gasoline</v>
      </c>
    </row>
    <row r="6496" spans="1:15" ht="15" customHeight="1" x14ac:dyDescent="0.25">
      <c r="A6496" s="1">
        <v>2022</v>
      </c>
      <c r="B6496" s="1" t="s">
        <v>8801</v>
      </c>
      <c r="C6496" s="1" t="s">
        <v>7034</v>
      </c>
      <c r="D6496" s="1" t="s">
        <v>8945</v>
      </c>
      <c r="E6496" s="1" t="s">
        <v>647</v>
      </c>
      <c r="F6496" s="1" t="s">
        <v>7036</v>
      </c>
      <c r="G6496" s="1" t="s">
        <v>103</v>
      </c>
      <c r="H6496" s="1" t="s">
        <v>437</v>
      </c>
      <c r="I6496" s="1">
        <v>1.8</v>
      </c>
      <c r="J6496" s="1">
        <v>2023</v>
      </c>
      <c r="K6496" s="1">
        <v>112472</v>
      </c>
      <c r="L6496" s="1">
        <v>0</v>
      </c>
      <c r="M6496" s="1">
        <f t="array" ref="M6496">SUMPRODUCT(MAX(ISNUMBER(SEARCH('Class Rules'!$B$6:$B$85,$E6496))*ISNUMBER(SEARCH('Class Rules'!$C$6:$C$85,$F6496))*'Class Rules'!$A$6:$A$85))</f>
        <v>0</v>
      </c>
      <c r="N6496" s="1" t="str">
        <f t="array" ref="N6496">IF($M6496=0,'Class Rules'!$D$3,INDEX('Class Rules'!$D$6:$D$85,MATCH($M6496,'Class Rules'!$A$6:$A$85,0)))</f>
        <v>Passenger LDV</v>
      </c>
      <c r="O6496" s="1" t="str">
        <f t="array" ref="O6496">IF(SUMPRODUCT(MAX(ISNUMBER(SEARCH(Fuel_Rules!$A$6:$A$30,$E6496))*ISNUMBER(SEARCH(Fuel_Rules!$B$6:$B$30,$F6496))*(Fuel_Rules!$A$6:$A$30&lt;&gt;"")))&gt;0,"Plug-in hybrid",IF($G6496="Diesel","Diesel","Gasoline"))</f>
        <v>Gasoline</v>
      </c>
    </row>
    <row r="6497" spans="1:15" ht="15" customHeight="1" x14ac:dyDescent="0.25">
      <c r="A6497" s="1">
        <v>2022</v>
      </c>
      <c r="B6497" s="1" t="s">
        <v>8801</v>
      </c>
      <c r="C6497" s="1" t="s">
        <v>7034</v>
      </c>
      <c r="D6497" s="1" t="s">
        <v>8946</v>
      </c>
      <c r="E6497" s="1" t="s">
        <v>647</v>
      </c>
      <c r="F6497" s="1" t="s">
        <v>7036</v>
      </c>
      <c r="G6497" s="1" t="s">
        <v>103</v>
      </c>
      <c r="H6497" s="1" t="s">
        <v>437</v>
      </c>
      <c r="I6497" s="1">
        <v>1.8</v>
      </c>
      <c r="J6497" s="1">
        <v>2023</v>
      </c>
      <c r="K6497" s="1">
        <v>106760</v>
      </c>
      <c r="L6497" s="1">
        <v>0</v>
      </c>
      <c r="M6497" s="1">
        <f t="array" ref="M6497">SUMPRODUCT(MAX(ISNUMBER(SEARCH('Class Rules'!$B$6:$B$85,$E6497))*ISNUMBER(SEARCH('Class Rules'!$C$6:$C$85,$F6497))*'Class Rules'!$A$6:$A$85))</f>
        <v>0</v>
      </c>
      <c r="N6497" s="1" t="str">
        <f t="array" ref="N6497">IF($M6497=0,'Class Rules'!$D$3,INDEX('Class Rules'!$D$6:$D$85,MATCH($M6497,'Class Rules'!$A$6:$A$85,0)))</f>
        <v>Passenger LDV</v>
      </c>
      <c r="O6497" s="1" t="str">
        <f t="array" ref="O6497">IF(SUMPRODUCT(MAX(ISNUMBER(SEARCH(Fuel_Rules!$A$6:$A$30,$E6497))*ISNUMBER(SEARCH(Fuel_Rules!$B$6:$B$30,$F6497))*(Fuel_Rules!$A$6:$A$30&lt;&gt;"")))&gt;0,"Plug-in hybrid",IF($G6497="Diesel","Diesel","Gasoline"))</f>
        <v>Gasoline</v>
      </c>
    </row>
    <row r="6498" spans="1:15" ht="15" customHeight="1" x14ac:dyDescent="0.25">
      <c r="A6498" s="1">
        <v>2022</v>
      </c>
      <c r="B6498" s="1" t="s">
        <v>8801</v>
      </c>
      <c r="C6498" s="1" t="s">
        <v>673</v>
      </c>
      <c r="D6498" s="1" t="s">
        <v>8947</v>
      </c>
      <c r="E6498" s="1" t="s">
        <v>647</v>
      </c>
      <c r="F6498" s="1" t="s">
        <v>675</v>
      </c>
      <c r="G6498" s="1" t="s">
        <v>103</v>
      </c>
      <c r="H6498" s="1" t="s">
        <v>298</v>
      </c>
      <c r="I6498" s="1">
        <v>1.8</v>
      </c>
      <c r="J6498" s="1">
        <v>2023</v>
      </c>
      <c r="K6498" s="1">
        <v>95662</v>
      </c>
      <c r="L6498" s="1">
        <v>0</v>
      </c>
      <c r="M6498" s="1">
        <f t="array" ref="M6498">SUMPRODUCT(MAX(ISNUMBER(SEARCH('Class Rules'!$B$6:$B$85,$E6498))*ISNUMBER(SEARCH('Class Rules'!$C$6:$C$85,$F6498))*'Class Rules'!$A$6:$A$85))</f>
        <v>0</v>
      </c>
      <c r="N6498" s="1" t="str">
        <f t="array" ref="N6498">IF($M6498=0,'Class Rules'!$D$3,INDEX('Class Rules'!$D$6:$D$85,MATCH($M6498,'Class Rules'!$A$6:$A$85,0)))</f>
        <v>Passenger LDV</v>
      </c>
      <c r="O6498" s="1" t="str">
        <f t="array" ref="O6498">IF(SUMPRODUCT(MAX(ISNUMBER(SEARCH(Fuel_Rules!$A$6:$A$30,$E6498))*ISNUMBER(SEARCH(Fuel_Rules!$B$6:$B$30,$F6498))*(Fuel_Rules!$A$6:$A$30&lt;&gt;"")))&gt;0,"Plug-in hybrid",IF($G6498="Diesel","Diesel","Gasoline"))</f>
        <v>Gasoline</v>
      </c>
    </row>
    <row r="6499" spans="1:15" ht="15" customHeight="1" x14ac:dyDescent="0.25">
      <c r="A6499" s="1">
        <v>2022</v>
      </c>
      <c r="B6499" s="1" t="s">
        <v>8801</v>
      </c>
      <c r="C6499" s="1" t="s">
        <v>676</v>
      </c>
      <c r="D6499" s="1" t="s">
        <v>8948</v>
      </c>
      <c r="E6499" s="1" t="s">
        <v>647</v>
      </c>
      <c r="F6499" s="1" t="s">
        <v>678</v>
      </c>
      <c r="G6499" s="1" t="s">
        <v>103</v>
      </c>
      <c r="H6499" s="1" t="s">
        <v>298</v>
      </c>
      <c r="I6499" s="1">
        <v>6.2</v>
      </c>
      <c r="J6499" s="1">
        <v>2023</v>
      </c>
      <c r="K6499" s="1">
        <v>533458</v>
      </c>
      <c r="L6499" s="1">
        <v>0</v>
      </c>
      <c r="M6499" s="1">
        <f t="array" ref="M6499">SUMPRODUCT(MAX(ISNUMBER(SEARCH('Class Rules'!$B$6:$B$85,$E6499))*ISNUMBER(SEARCH('Class Rules'!$C$6:$C$85,$F6499))*'Class Rules'!$A$6:$A$85))</f>
        <v>0</v>
      </c>
      <c r="N6499" s="1" t="str">
        <f t="array" ref="N6499">IF($M6499=0,'Class Rules'!$D$3,INDEX('Class Rules'!$D$6:$D$85,MATCH($M6499,'Class Rules'!$A$6:$A$85,0)))</f>
        <v>Passenger LDV</v>
      </c>
      <c r="O6499" s="1" t="str">
        <f t="array" ref="O6499">IF(SUMPRODUCT(MAX(ISNUMBER(SEARCH(Fuel_Rules!$A$6:$A$30,$E6499))*ISNUMBER(SEARCH(Fuel_Rules!$B$6:$B$30,$F6499))*(Fuel_Rules!$A$6:$A$30&lt;&gt;"")))&gt;0,"Plug-in hybrid",IF($G6499="Diesel","Diesel","Gasoline"))</f>
        <v>Gasoline</v>
      </c>
    </row>
    <row r="6500" spans="1:15" ht="15" customHeight="1" x14ac:dyDescent="0.25">
      <c r="A6500" s="1">
        <v>2022</v>
      </c>
      <c r="B6500" s="1" t="s">
        <v>8801</v>
      </c>
      <c r="C6500" s="1" t="s">
        <v>679</v>
      </c>
      <c r="D6500" s="1" t="s">
        <v>8949</v>
      </c>
      <c r="E6500" s="1" t="s">
        <v>647</v>
      </c>
      <c r="F6500" s="1" t="s">
        <v>681</v>
      </c>
      <c r="G6500" s="1" t="s">
        <v>103</v>
      </c>
      <c r="H6500" s="1" t="s">
        <v>437</v>
      </c>
      <c r="I6500" s="1">
        <v>1.8</v>
      </c>
      <c r="J6500" s="1">
        <v>2023</v>
      </c>
      <c r="K6500" s="1">
        <v>123592</v>
      </c>
      <c r="L6500" s="1">
        <v>0</v>
      </c>
      <c r="M6500" s="1">
        <f t="array" ref="M6500">SUMPRODUCT(MAX(ISNUMBER(SEARCH('Class Rules'!$B$6:$B$85,$E6500))*ISNUMBER(SEARCH('Class Rules'!$C$6:$C$85,$F6500))*'Class Rules'!$A$6:$A$85))</f>
        <v>0</v>
      </c>
      <c r="N6500" s="1" t="str">
        <f t="array" ref="N6500">IF($M6500=0,'Class Rules'!$D$3,INDEX('Class Rules'!$D$6:$D$85,MATCH($M6500,'Class Rules'!$A$6:$A$85,0)))</f>
        <v>Passenger LDV</v>
      </c>
      <c r="O6500" s="1" t="str">
        <f t="array" ref="O6500">IF(SUMPRODUCT(MAX(ISNUMBER(SEARCH(Fuel_Rules!$A$6:$A$30,$E6500))*ISNUMBER(SEARCH(Fuel_Rules!$B$6:$B$30,$F6500))*(Fuel_Rules!$A$6:$A$30&lt;&gt;"")))&gt;0,"Plug-in hybrid",IF($G6500="Diesel","Diesel","Gasoline"))</f>
        <v>Gasoline</v>
      </c>
    </row>
    <row r="6501" spans="1:15" ht="15" customHeight="1" x14ac:dyDescent="0.25">
      <c r="A6501" s="1">
        <v>2022</v>
      </c>
      <c r="B6501" s="1" t="s">
        <v>8801</v>
      </c>
      <c r="C6501" s="1" t="s">
        <v>679</v>
      </c>
      <c r="D6501" s="1" t="s">
        <v>8950</v>
      </c>
      <c r="E6501" s="1" t="s">
        <v>647</v>
      </c>
      <c r="F6501" s="1" t="s">
        <v>681</v>
      </c>
      <c r="G6501" s="1" t="s">
        <v>103</v>
      </c>
      <c r="H6501" s="1" t="s">
        <v>437</v>
      </c>
      <c r="I6501" s="1">
        <v>1.8</v>
      </c>
      <c r="J6501" s="1">
        <v>2023</v>
      </c>
      <c r="K6501" s="1">
        <v>116666</v>
      </c>
      <c r="L6501" s="1">
        <v>0</v>
      </c>
      <c r="M6501" s="1">
        <f t="array" ref="M6501">SUMPRODUCT(MAX(ISNUMBER(SEARCH('Class Rules'!$B$6:$B$85,$E6501))*ISNUMBER(SEARCH('Class Rules'!$C$6:$C$85,$F6501))*'Class Rules'!$A$6:$A$85))</f>
        <v>0</v>
      </c>
      <c r="N6501" s="1" t="str">
        <f t="array" ref="N6501">IF($M6501=0,'Class Rules'!$D$3,INDEX('Class Rules'!$D$6:$D$85,MATCH($M6501,'Class Rules'!$A$6:$A$85,0)))</f>
        <v>Passenger LDV</v>
      </c>
      <c r="O6501" s="1" t="str">
        <f t="array" ref="O6501">IF(SUMPRODUCT(MAX(ISNUMBER(SEARCH(Fuel_Rules!$A$6:$A$30,$E6501))*ISNUMBER(SEARCH(Fuel_Rules!$B$6:$B$30,$F6501))*(Fuel_Rules!$A$6:$A$30&lt;&gt;"")))&gt;0,"Plug-in hybrid",IF($G6501="Diesel","Diesel","Gasoline"))</f>
        <v>Gasoline</v>
      </c>
    </row>
    <row r="6502" spans="1:15" ht="15" customHeight="1" x14ac:dyDescent="0.25">
      <c r="A6502" s="1">
        <v>2022</v>
      </c>
      <c r="B6502" s="1" t="s">
        <v>8801</v>
      </c>
      <c r="C6502" s="1" t="s">
        <v>682</v>
      </c>
      <c r="D6502" s="1" t="s">
        <v>8951</v>
      </c>
      <c r="E6502" s="1" t="s">
        <v>647</v>
      </c>
      <c r="F6502" s="1" t="s">
        <v>684</v>
      </c>
      <c r="G6502" s="1" t="s">
        <v>105</v>
      </c>
      <c r="H6502" s="1" t="s">
        <v>437</v>
      </c>
      <c r="I6502" s="1">
        <v>2.8</v>
      </c>
      <c r="J6502" s="1">
        <v>2023</v>
      </c>
      <c r="K6502" s="1">
        <v>310223</v>
      </c>
      <c r="L6502" s="1">
        <v>0</v>
      </c>
      <c r="M6502" s="1">
        <f t="array" ref="M6502">SUMPRODUCT(MAX(ISNUMBER(SEARCH('Class Rules'!$B$6:$B$85,$E6502))*ISNUMBER(SEARCH('Class Rules'!$C$6:$C$85,$F6502))*'Class Rules'!$A$6:$A$85))</f>
        <v>15</v>
      </c>
      <c r="N6502" s="1" t="str">
        <f t="array" ref="N6502">IF($M6502=0,'Class Rules'!$D$3,INDEX('Class Rules'!$D$6:$D$85,MATCH($M6502,'Class Rules'!$A$6:$A$85,0)))</f>
        <v>Freight LDV</v>
      </c>
      <c r="O6502" s="1" t="str">
        <f t="array" ref="O6502">IF(SUMPRODUCT(MAX(ISNUMBER(SEARCH(Fuel_Rules!$A$6:$A$30,$E6502))*ISNUMBER(SEARCH(Fuel_Rules!$B$6:$B$30,$F6502))*(Fuel_Rules!$A$6:$A$30&lt;&gt;"")))&gt;0,"Plug-in hybrid",IF($G6502="Diesel","Diesel","Gasoline"))</f>
        <v>Diesel</v>
      </c>
    </row>
    <row r="6503" spans="1:15" ht="15" customHeight="1" x14ac:dyDescent="0.25">
      <c r="A6503" s="1">
        <v>2022</v>
      </c>
      <c r="B6503" s="1" t="s">
        <v>8801</v>
      </c>
      <c r="C6503" s="1" t="s">
        <v>682</v>
      </c>
      <c r="D6503" s="1" t="s">
        <v>8952</v>
      </c>
      <c r="E6503" s="1" t="s">
        <v>647</v>
      </c>
      <c r="F6503" s="1" t="s">
        <v>684</v>
      </c>
      <c r="G6503" s="1" t="s">
        <v>105</v>
      </c>
      <c r="H6503" s="1" t="s">
        <v>437</v>
      </c>
      <c r="I6503" s="1">
        <v>2.8</v>
      </c>
      <c r="J6503" s="1">
        <v>2023</v>
      </c>
      <c r="K6503" s="1">
        <v>297005</v>
      </c>
      <c r="L6503" s="1">
        <v>0</v>
      </c>
      <c r="M6503" s="1">
        <f t="array" ref="M6503">SUMPRODUCT(MAX(ISNUMBER(SEARCH('Class Rules'!$B$6:$B$85,$E6503))*ISNUMBER(SEARCH('Class Rules'!$C$6:$C$85,$F6503))*'Class Rules'!$A$6:$A$85))</f>
        <v>15</v>
      </c>
      <c r="N6503" s="1" t="str">
        <f t="array" ref="N6503">IF($M6503=0,'Class Rules'!$D$3,INDEX('Class Rules'!$D$6:$D$85,MATCH($M6503,'Class Rules'!$A$6:$A$85,0)))</f>
        <v>Freight LDV</v>
      </c>
      <c r="O6503" s="1" t="str">
        <f t="array" ref="O6503">IF(SUMPRODUCT(MAX(ISNUMBER(SEARCH(Fuel_Rules!$A$6:$A$30,$E6503))*ISNUMBER(SEARCH(Fuel_Rules!$B$6:$B$30,$F6503))*(Fuel_Rules!$A$6:$A$30&lt;&gt;"")))&gt;0,"Plug-in hybrid",IF($G6503="Diesel","Diesel","Gasoline"))</f>
        <v>Diesel</v>
      </c>
    </row>
    <row r="6504" spans="1:15" ht="15" customHeight="1" x14ac:dyDescent="0.25">
      <c r="A6504" s="1">
        <v>2022</v>
      </c>
      <c r="B6504" s="1" t="s">
        <v>8801</v>
      </c>
      <c r="C6504" s="1" t="s">
        <v>685</v>
      </c>
      <c r="D6504" s="1" t="s">
        <v>8953</v>
      </c>
      <c r="E6504" s="1" t="s">
        <v>647</v>
      </c>
      <c r="F6504" s="1" t="s">
        <v>687</v>
      </c>
      <c r="G6504" s="1" t="s">
        <v>103</v>
      </c>
      <c r="H6504" s="1" t="s">
        <v>437</v>
      </c>
      <c r="I6504" s="1">
        <v>1.4</v>
      </c>
      <c r="J6504" s="1">
        <v>2023</v>
      </c>
      <c r="K6504" s="1">
        <v>155904</v>
      </c>
      <c r="L6504" s="1">
        <v>0</v>
      </c>
      <c r="M6504" s="1">
        <f t="array" ref="M6504">SUMPRODUCT(MAX(ISNUMBER(SEARCH('Class Rules'!$B$6:$B$85,$E6504))*ISNUMBER(SEARCH('Class Rules'!$C$6:$C$85,$F6504))*'Class Rules'!$A$6:$A$85))</f>
        <v>0</v>
      </c>
      <c r="N6504" s="1" t="str">
        <f t="array" ref="N6504">IF($M6504=0,'Class Rules'!$D$3,INDEX('Class Rules'!$D$6:$D$85,MATCH($M6504,'Class Rules'!$A$6:$A$85,0)))</f>
        <v>Passenger LDV</v>
      </c>
      <c r="O6504" s="1" t="str">
        <f t="array" ref="O6504">IF(SUMPRODUCT(MAX(ISNUMBER(SEARCH(Fuel_Rules!$A$6:$A$30,$E6504))*ISNUMBER(SEARCH(Fuel_Rules!$B$6:$B$30,$F6504))*(Fuel_Rules!$A$6:$A$30&lt;&gt;"")))&gt;0,"Plug-in hybrid",IF($G6504="Diesel","Diesel","Gasoline"))</f>
        <v>Gasoline</v>
      </c>
    </row>
    <row r="6505" spans="1:15" ht="15" customHeight="1" x14ac:dyDescent="0.25">
      <c r="A6505" s="1">
        <v>2022</v>
      </c>
      <c r="B6505" s="1" t="s">
        <v>8801</v>
      </c>
      <c r="C6505" s="1" t="s">
        <v>685</v>
      </c>
      <c r="D6505" s="1" t="s">
        <v>8954</v>
      </c>
      <c r="E6505" s="1" t="s">
        <v>647</v>
      </c>
      <c r="F6505" s="1" t="s">
        <v>687</v>
      </c>
      <c r="G6505" s="1" t="s">
        <v>103</v>
      </c>
      <c r="H6505" s="1" t="s">
        <v>437</v>
      </c>
      <c r="I6505" s="1">
        <v>1.4</v>
      </c>
      <c r="J6505" s="1">
        <v>2023</v>
      </c>
      <c r="K6505" s="1">
        <v>145143</v>
      </c>
      <c r="L6505" s="1">
        <v>0</v>
      </c>
      <c r="M6505" s="1">
        <f t="array" ref="M6505">SUMPRODUCT(MAX(ISNUMBER(SEARCH('Class Rules'!$B$6:$B$85,$E6505))*ISNUMBER(SEARCH('Class Rules'!$C$6:$C$85,$F6505))*'Class Rules'!$A$6:$A$85))</f>
        <v>0</v>
      </c>
      <c r="N6505" s="1" t="str">
        <f t="array" ref="N6505">IF($M6505=0,'Class Rules'!$D$3,INDEX('Class Rules'!$D$6:$D$85,MATCH($M6505,'Class Rules'!$A$6:$A$85,0)))</f>
        <v>Passenger LDV</v>
      </c>
      <c r="O6505" s="1" t="str">
        <f t="array" ref="O6505">IF(SUMPRODUCT(MAX(ISNUMBER(SEARCH(Fuel_Rules!$A$6:$A$30,$E6505))*ISNUMBER(SEARCH(Fuel_Rules!$B$6:$B$30,$F6505))*(Fuel_Rules!$A$6:$A$30&lt;&gt;"")))&gt;0,"Plug-in hybrid",IF($G6505="Diesel","Diesel","Gasoline"))</f>
        <v>Gasoline</v>
      </c>
    </row>
    <row r="6506" spans="1:15" ht="15" customHeight="1" x14ac:dyDescent="0.25">
      <c r="A6506" s="1">
        <v>2022</v>
      </c>
      <c r="B6506" s="1" t="s">
        <v>8801</v>
      </c>
      <c r="C6506" s="1" t="s">
        <v>688</v>
      </c>
      <c r="D6506" s="1" t="s">
        <v>8955</v>
      </c>
      <c r="E6506" s="1" t="s">
        <v>647</v>
      </c>
      <c r="F6506" s="1" t="s">
        <v>690</v>
      </c>
      <c r="G6506" s="1" t="s">
        <v>103</v>
      </c>
      <c r="H6506" s="1" t="s">
        <v>437</v>
      </c>
      <c r="I6506" s="1">
        <v>1.4</v>
      </c>
      <c r="J6506" s="1">
        <v>2023</v>
      </c>
      <c r="K6506" s="1">
        <v>140627</v>
      </c>
      <c r="L6506" s="1">
        <v>0</v>
      </c>
      <c r="M6506" s="1">
        <f t="array" ref="M6506">SUMPRODUCT(MAX(ISNUMBER(SEARCH('Class Rules'!$B$6:$B$85,$E6506))*ISNUMBER(SEARCH('Class Rules'!$C$6:$C$85,$F6506))*'Class Rules'!$A$6:$A$85))</f>
        <v>0</v>
      </c>
      <c r="N6506" s="1" t="str">
        <f t="array" ref="N6506">IF($M6506=0,'Class Rules'!$D$3,INDEX('Class Rules'!$D$6:$D$85,MATCH($M6506,'Class Rules'!$A$6:$A$85,0)))</f>
        <v>Passenger LDV</v>
      </c>
      <c r="O6506" s="1" t="str">
        <f t="array" ref="O6506">IF(SUMPRODUCT(MAX(ISNUMBER(SEARCH(Fuel_Rules!$A$6:$A$30,$E6506))*ISNUMBER(SEARCH(Fuel_Rules!$B$6:$B$30,$F6506))*(Fuel_Rules!$A$6:$A$30&lt;&gt;"")))&gt;0,"Plug-in hybrid",IF($G6506="Diesel","Diesel","Gasoline"))</f>
        <v>Gasoline</v>
      </c>
    </row>
    <row r="6507" spans="1:15" ht="15" customHeight="1" x14ac:dyDescent="0.25">
      <c r="A6507" s="1">
        <v>2022</v>
      </c>
      <c r="B6507" s="1" t="s">
        <v>8801</v>
      </c>
      <c r="C6507" s="1" t="s">
        <v>688</v>
      </c>
      <c r="D6507" s="1" t="s">
        <v>8956</v>
      </c>
      <c r="E6507" s="1" t="s">
        <v>647</v>
      </c>
      <c r="F6507" s="1" t="s">
        <v>690</v>
      </c>
      <c r="G6507" s="1" t="s">
        <v>103</v>
      </c>
      <c r="H6507" s="1" t="s">
        <v>437</v>
      </c>
      <c r="I6507" s="1">
        <v>1.4</v>
      </c>
      <c r="J6507" s="1">
        <v>2023</v>
      </c>
      <c r="K6507" s="1">
        <v>133117</v>
      </c>
      <c r="L6507" s="1">
        <v>0</v>
      </c>
      <c r="M6507" s="1">
        <f t="array" ref="M6507">SUMPRODUCT(MAX(ISNUMBER(SEARCH('Class Rules'!$B$6:$B$85,$E6507))*ISNUMBER(SEARCH('Class Rules'!$C$6:$C$85,$F6507))*'Class Rules'!$A$6:$A$85))</f>
        <v>0</v>
      </c>
      <c r="N6507" s="1" t="str">
        <f t="array" ref="N6507">IF($M6507=0,'Class Rules'!$D$3,INDEX('Class Rules'!$D$6:$D$85,MATCH($M6507,'Class Rules'!$A$6:$A$85,0)))</f>
        <v>Passenger LDV</v>
      </c>
      <c r="O6507" s="1" t="str">
        <f t="array" ref="O6507">IF(SUMPRODUCT(MAX(ISNUMBER(SEARCH(Fuel_Rules!$A$6:$A$30,$E6507))*ISNUMBER(SEARCH(Fuel_Rules!$B$6:$B$30,$F6507))*(Fuel_Rules!$A$6:$A$30&lt;&gt;"")))&gt;0,"Plug-in hybrid",IF($G6507="Diesel","Diesel","Gasoline"))</f>
        <v>Gasoline</v>
      </c>
    </row>
    <row r="6508" spans="1:15" ht="15" customHeight="1" x14ac:dyDescent="0.25">
      <c r="A6508" s="1">
        <v>2022</v>
      </c>
      <c r="B6508" s="1" t="s">
        <v>8801</v>
      </c>
      <c r="C6508" s="1" t="s">
        <v>691</v>
      </c>
      <c r="D6508" s="1" t="s">
        <v>8957</v>
      </c>
      <c r="E6508" s="1" t="s">
        <v>647</v>
      </c>
      <c r="F6508" s="1" t="s">
        <v>693</v>
      </c>
      <c r="G6508" s="1" t="s">
        <v>103</v>
      </c>
      <c r="H6508" s="1" t="s">
        <v>298</v>
      </c>
      <c r="I6508" s="1">
        <v>2.5</v>
      </c>
      <c r="J6508" s="1">
        <v>2023</v>
      </c>
      <c r="K6508" s="1">
        <v>182980</v>
      </c>
      <c r="L6508" s="1">
        <v>0</v>
      </c>
      <c r="M6508" s="1">
        <f t="array" ref="M6508">SUMPRODUCT(MAX(ISNUMBER(SEARCH('Class Rules'!$B$6:$B$85,$E6508))*ISNUMBER(SEARCH('Class Rules'!$C$6:$C$85,$F6508))*'Class Rules'!$A$6:$A$85))</f>
        <v>15</v>
      </c>
      <c r="N6508" s="1" t="str">
        <f t="array" ref="N6508">IF($M6508=0,'Class Rules'!$D$3,INDEX('Class Rules'!$D$6:$D$85,MATCH($M6508,'Class Rules'!$A$6:$A$85,0)))</f>
        <v>Freight LDV</v>
      </c>
      <c r="O6508" s="1" t="str">
        <f t="array" ref="O6508">IF(SUMPRODUCT(MAX(ISNUMBER(SEARCH(Fuel_Rules!$A$6:$A$30,$E6508))*ISNUMBER(SEARCH(Fuel_Rules!$B$6:$B$30,$F6508))*(Fuel_Rules!$A$6:$A$30&lt;&gt;"")))&gt;0,"Plug-in hybrid",IF($G6508="Diesel","Diesel","Gasoline"))</f>
        <v>Gasoline</v>
      </c>
    </row>
    <row r="6509" spans="1:15" ht="15" customHeight="1" x14ac:dyDescent="0.25">
      <c r="A6509" s="1">
        <v>2022</v>
      </c>
      <c r="B6509" s="1" t="s">
        <v>8801</v>
      </c>
      <c r="C6509" s="1" t="s">
        <v>697</v>
      </c>
      <c r="D6509" s="1" t="s">
        <v>8958</v>
      </c>
      <c r="E6509" s="1" t="s">
        <v>647</v>
      </c>
      <c r="F6509" s="1" t="s">
        <v>699</v>
      </c>
      <c r="G6509" s="1" t="s">
        <v>103</v>
      </c>
      <c r="H6509" s="1" t="s">
        <v>437</v>
      </c>
      <c r="I6509" s="1">
        <v>1.4</v>
      </c>
      <c r="J6509" s="1">
        <v>2023</v>
      </c>
      <c r="K6509" s="1">
        <v>136488</v>
      </c>
      <c r="L6509" s="1">
        <v>0</v>
      </c>
      <c r="M6509" s="1">
        <f t="array" ref="M6509">SUMPRODUCT(MAX(ISNUMBER(SEARCH('Class Rules'!$B$6:$B$85,$E6509))*ISNUMBER(SEARCH('Class Rules'!$C$6:$C$85,$F6509))*'Class Rules'!$A$6:$A$85))</f>
        <v>0</v>
      </c>
      <c r="N6509" s="1" t="str">
        <f t="array" ref="N6509">IF($M6509=0,'Class Rules'!$D$3,INDEX('Class Rules'!$D$6:$D$85,MATCH($M6509,'Class Rules'!$A$6:$A$85,0)))</f>
        <v>Passenger LDV</v>
      </c>
      <c r="O6509" s="1" t="str">
        <f t="array" ref="O6509">IF(SUMPRODUCT(MAX(ISNUMBER(SEARCH(Fuel_Rules!$A$6:$A$30,$E6509))*ISNUMBER(SEARCH(Fuel_Rules!$B$6:$B$30,$F6509))*(Fuel_Rules!$A$6:$A$30&lt;&gt;"")))&gt;0,"Plug-in hybrid",IF($G6509="Diesel","Diesel","Gasoline"))</f>
        <v>Gasoline</v>
      </c>
    </row>
    <row r="6510" spans="1:15" ht="15" customHeight="1" x14ac:dyDescent="0.25">
      <c r="A6510" s="1">
        <v>2022</v>
      </c>
      <c r="B6510" s="1" t="s">
        <v>8801</v>
      </c>
      <c r="C6510" s="1" t="s">
        <v>700</v>
      </c>
      <c r="D6510" s="1" t="s">
        <v>8959</v>
      </c>
      <c r="E6510" s="1" t="s">
        <v>647</v>
      </c>
      <c r="F6510" s="1" t="s">
        <v>702</v>
      </c>
      <c r="G6510" s="1" t="s">
        <v>103</v>
      </c>
      <c r="H6510" s="1" t="s">
        <v>437</v>
      </c>
      <c r="I6510" s="1">
        <v>1.4</v>
      </c>
      <c r="J6510" s="1">
        <v>2023</v>
      </c>
      <c r="K6510" s="1">
        <v>156021</v>
      </c>
      <c r="L6510" s="1">
        <v>0</v>
      </c>
      <c r="M6510" s="1">
        <f t="array" ref="M6510">SUMPRODUCT(MAX(ISNUMBER(SEARCH('Class Rules'!$B$6:$B$85,$E6510))*ISNUMBER(SEARCH('Class Rules'!$C$6:$C$85,$F6510))*'Class Rules'!$A$6:$A$85))</f>
        <v>0</v>
      </c>
      <c r="N6510" s="1" t="str">
        <f t="array" ref="N6510">IF($M6510=0,'Class Rules'!$D$3,INDEX('Class Rules'!$D$6:$D$85,MATCH($M6510,'Class Rules'!$A$6:$A$85,0)))</f>
        <v>Passenger LDV</v>
      </c>
      <c r="O6510" s="1" t="str">
        <f t="array" ref="O6510">IF(SUMPRODUCT(MAX(ISNUMBER(SEARCH(Fuel_Rules!$A$6:$A$30,$E6510))*ISNUMBER(SEARCH(Fuel_Rules!$B$6:$B$30,$F6510))*(Fuel_Rules!$A$6:$A$30&lt;&gt;"")))&gt;0,"Plug-in hybrid",IF($G6510="Diesel","Diesel","Gasoline"))</f>
        <v>Gasoline</v>
      </c>
    </row>
    <row r="6511" spans="1:15" ht="15" customHeight="1" x14ac:dyDescent="0.25">
      <c r="A6511" s="1">
        <v>2022</v>
      </c>
      <c r="B6511" s="1" t="s">
        <v>8801</v>
      </c>
      <c r="C6511" s="1" t="s">
        <v>706</v>
      </c>
      <c r="D6511" s="1" t="s">
        <v>8960</v>
      </c>
      <c r="E6511" s="1" t="s">
        <v>647</v>
      </c>
      <c r="F6511" s="1" t="s">
        <v>708</v>
      </c>
      <c r="G6511" s="1" t="s">
        <v>103</v>
      </c>
      <c r="H6511" s="1" t="s">
        <v>437</v>
      </c>
      <c r="I6511" s="1">
        <v>2.5</v>
      </c>
      <c r="J6511" s="1">
        <v>2023</v>
      </c>
      <c r="K6511" s="1">
        <v>225090</v>
      </c>
      <c r="L6511" s="1">
        <v>0</v>
      </c>
      <c r="M6511" s="1">
        <f t="array" ref="M6511">SUMPRODUCT(MAX(ISNUMBER(SEARCH('Class Rules'!$B$6:$B$85,$E6511))*ISNUMBER(SEARCH('Class Rules'!$C$6:$C$85,$F6511))*'Class Rules'!$A$6:$A$85))</f>
        <v>15</v>
      </c>
      <c r="N6511" s="1" t="str">
        <f t="array" ref="N6511">IF($M6511=0,'Class Rules'!$D$3,INDEX('Class Rules'!$D$6:$D$85,MATCH($M6511,'Class Rules'!$A$6:$A$85,0)))</f>
        <v>Freight LDV</v>
      </c>
      <c r="O6511" s="1" t="str">
        <f t="array" ref="O6511">IF(SUMPRODUCT(MAX(ISNUMBER(SEARCH(Fuel_Rules!$A$6:$A$30,$E6511))*ISNUMBER(SEARCH(Fuel_Rules!$B$6:$B$30,$F6511))*(Fuel_Rules!$A$6:$A$30&lt;&gt;"")))&gt;0,"Plug-in hybrid",IF($G6511="Diesel","Diesel","Gasoline"))</f>
        <v>Gasoline</v>
      </c>
    </row>
    <row r="6512" spans="1:15" ht="15" customHeight="1" x14ac:dyDescent="0.25">
      <c r="A6512" s="1">
        <v>2022</v>
      </c>
      <c r="B6512" s="1" t="s">
        <v>8801</v>
      </c>
      <c r="C6512" s="1" t="s">
        <v>715</v>
      </c>
      <c r="D6512" s="1" t="s">
        <v>8961</v>
      </c>
      <c r="E6512" s="1" t="s">
        <v>647</v>
      </c>
      <c r="F6512" s="1" t="s">
        <v>717</v>
      </c>
      <c r="G6512" s="1" t="s">
        <v>103</v>
      </c>
      <c r="H6512" s="1" t="s">
        <v>437</v>
      </c>
      <c r="I6512" s="1">
        <v>1.8</v>
      </c>
      <c r="J6512" s="1">
        <v>2023</v>
      </c>
      <c r="K6512" s="1">
        <v>128236</v>
      </c>
      <c r="L6512" s="1">
        <v>0</v>
      </c>
      <c r="M6512" s="1">
        <f t="array" ref="M6512">SUMPRODUCT(MAX(ISNUMBER(SEARCH('Class Rules'!$B$6:$B$85,$E6512))*ISNUMBER(SEARCH('Class Rules'!$C$6:$C$85,$F6512))*'Class Rules'!$A$6:$A$85))</f>
        <v>0</v>
      </c>
      <c r="N6512" s="1" t="str">
        <f t="array" ref="N6512">IF($M6512=0,'Class Rules'!$D$3,INDEX('Class Rules'!$D$6:$D$85,MATCH($M6512,'Class Rules'!$A$6:$A$85,0)))</f>
        <v>Passenger LDV</v>
      </c>
      <c r="O6512" s="1" t="str">
        <f t="array" ref="O6512">IF(SUMPRODUCT(MAX(ISNUMBER(SEARCH(Fuel_Rules!$A$6:$A$30,$E6512))*ISNUMBER(SEARCH(Fuel_Rules!$B$6:$B$30,$F6512))*(Fuel_Rules!$A$6:$A$30&lt;&gt;"")))&gt;0,"Plug-in hybrid",IF($G6512="Diesel","Diesel","Gasoline"))</f>
        <v>Gasoline</v>
      </c>
    </row>
    <row r="6513" spans="1:15" ht="15" customHeight="1" x14ac:dyDescent="0.25">
      <c r="A6513" s="1">
        <v>2022</v>
      </c>
      <c r="B6513" s="1" t="s">
        <v>8801</v>
      </c>
      <c r="C6513" s="1" t="s">
        <v>715</v>
      </c>
      <c r="D6513" s="1" t="s">
        <v>8962</v>
      </c>
      <c r="E6513" s="1" t="s">
        <v>647</v>
      </c>
      <c r="F6513" s="1" t="s">
        <v>717</v>
      </c>
      <c r="G6513" s="1" t="s">
        <v>103</v>
      </c>
      <c r="H6513" s="1" t="s">
        <v>437</v>
      </c>
      <c r="I6513" s="1">
        <v>1.8</v>
      </c>
      <c r="J6513" s="1">
        <v>2023</v>
      </c>
      <c r="K6513" s="1">
        <v>121106</v>
      </c>
      <c r="L6513" s="1">
        <v>0</v>
      </c>
      <c r="M6513" s="1">
        <f t="array" ref="M6513">SUMPRODUCT(MAX(ISNUMBER(SEARCH('Class Rules'!$B$6:$B$85,$E6513))*ISNUMBER(SEARCH('Class Rules'!$C$6:$C$85,$F6513))*'Class Rules'!$A$6:$A$85))</f>
        <v>0</v>
      </c>
      <c r="N6513" s="1" t="str">
        <f t="array" ref="N6513">IF($M6513=0,'Class Rules'!$D$3,INDEX('Class Rules'!$D$6:$D$85,MATCH($M6513,'Class Rules'!$A$6:$A$85,0)))</f>
        <v>Passenger LDV</v>
      </c>
      <c r="O6513" s="1" t="str">
        <f t="array" ref="O6513">IF(SUMPRODUCT(MAX(ISNUMBER(SEARCH(Fuel_Rules!$A$6:$A$30,$E6513))*ISNUMBER(SEARCH(Fuel_Rules!$B$6:$B$30,$F6513))*(Fuel_Rules!$A$6:$A$30&lt;&gt;"")))&gt;0,"Plug-in hybrid",IF($G6513="Diesel","Diesel","Gasoline"))</f>
        <v>Gasoline</v>
      </c>
    </row>
    <row r="6514" spans="1:15" ht="15" customHeight="1" x14ac:dyDescent="0.25">
      <c r="A6514" s="1">
        <v>2022</v>
      </c>
      <c r="B6514" s="1" t="s">
        <v>8801</v>
      </c>
      <c r="C6514" s="1" t="s">
        <v>718</v>
      </c>
      <c r="D6514" s="1" t="s">
        <v>8963</v>
      </c>
      <c r="E6514" s="1" t="s">
        <v>647</v>
      </c>
      <c r="F6514" s="1" t="s">
        <v>720</v>
      </c>
      <c r="G6514" s="1" t="s">
        <v>103</v>
      </c>
      <c r="H6514" s="1" t="s">
        <v>437</v>
      </c>
      <c r="I6514" s="1">
        <v>1.8</v>
      </c>
      <c r="J6514" s="1">
        <v>2023</v>
      </c>
      <c r="K6514" s="1">
        <v>125741</v>
      </c>
      <c r="L6514" s="1">
        <v>0</v>
      </c>
      <c r="M6514" s="1">
        <f t="array" ref="M6514">SUMPRODUCT(MAX(ISNUMBER(SEARCH('Class Rules'!$B$6:$B$85,$E6514))*ISNUMBER(SEARCH('Class Rules'!$C$6:$C$85,$F6514))*'Class Rules'!$A$6:$A$85))</f>
        <v>0</v>
      </c>
      <c r="N6514" s="1" t="str">
        <f t="array" ref="N6514">IF($M6514=0,'Class Rules'!$D$3,INDEX('Class Rules'!$D$6:$D$85,MATCH($M6514,'Class Rules'!$A$6:$A$85,0)))</f>
        <v>Passenger LDV</v>
      </c>
      <c r="O6514" s="1" t="str">
        <f t="array" ref="O6514">IF(SUMPRODUCT(MAX(ISNUMBER(SEARCH(Fuel_Rules!$A$6:$A$30,$E6514))*ISNUMBER(SEARCH(Fuel_Rules!$B$6:$B$30,$F6514))*(Fuel_Rules!$A$6:$A$30&lt;&gt;"")))&gt;0,"Plug-in hybrid",IF($G6514="Diesel","Diesel","Gasoline"))</f>
        <v>Gasoline</v>
      </c>
    </row>
    <row r="6515" spans="1:15" ht="15" customHeight="1" x14ac:dyDescent="0.25">
      <c r="A6515" s="1">
        <v>2022</v>
      </c>
      <c r="B6515" s="1" t="s">
        <v>8801</v>
      </c>
      <c r="C6515" s="1" t="s">
        <v>718</v>
      </c>
      <c r="D6515" s="1" t="s">
        <v>8964</v>
      </c>
      <c r="E6515" s="1" t="s">
        <v>647</v>
      </c>
      <c r="F6515" s="1" t="s">
        <v>720</v>
      </c>
      <c r="G6515" s="1" t="s">
        <v>103</v>
      </c>
      <c r="H6515" s="1" t="s">
        <v>437</v>
      </c>
      <c r="I6515" s="1">
        <v>1.8</v>
      </c>
      <c r="J6515" s="1">
        <v>2023</v>
      </c>
      <c r="K6515" s="1">
        <v>118321</v>
      </c>
      <c r="L6515" s="1">
        <v>0</v>
      </c>
      <c r="M6515" s="1">
        <f t="array" ref="M6515">SUMPRODUCT(MAX(ISNUMBER(SEARCH('Class Rules'!$B$6:$B$85,$E6515))*ISNUMBER(SEARCH('Class Rules'!$C$6:$C$85,$F6515))*'Class Rules'!$A$6:$A$85))</f>
        <v>0</v>
      </c>
      <c r="N6515" s="1" t="str">
        <f t="array" ref="N6515">IF($M6515=0,'Class Rules'!$D$3,INDEX('Class Rules'!$D$6:$D$85,MATCH($M6515,'Class Rules'!$A$6:$A$85,0)))</f>
        <v>Passenger LDV</v>
      </c>
      <c r="O6515" s="1" t="str">
        <f t="array" ref="O6515">IF(SUMPRODUCT(MAX(ISNUMBER(SEARCH(Fuel_Rules!$A$6:$A$30,$E6515))*ISNUMBER(SEARCH(Fuel_Rules!$B$6:$B$30,$F6515))*(Fuel_Rules!$A$6:$A$30&lt;&gt;"")))&gt;0,"Plug-in hybrid",IF($G6515="Diesel","Diesel","Gasoline"))</f>
        <v>Gasoline</v>
      </c>
    </row>
    <row r="6516" spans="1:15" ht="15" customHeight="1" x14ac:dyDescent="0.25">
      <c r="A6516" s="1">
        <v>2022</v>
      </c>
      <c r="B6516" s="1" t="s">
        <v>8801</v>
      </c>
      <c r="C6516" s="1" t="s">
        <v>721</v>
      </c>
      <c r="D6516" s="1" t="s">
        <v>8965</v>
      </c>
      <c r="E6516" s="1" t="s">
        <v>647</v>
      </c>
      <c r="F6516" s="1" t="s">
        <v>723</v>
      </c>
      <c r="G6516" s="1" t="s">
        <v>103</v>
      </c>
      <c r="H6516" s="1" t="s">
        <v>298</v>
      </c>
      <c r="I6516" s="1">
        <v>1.8</v>
      </c>
      <c r="J6516" s="1">
        <v>2023</v>
      </c>
      <c r="K6516" s="1">
        <v>117705</v>
      </c>
      <c r="L6516" s="1">
        <v>0</v>
      </c>
      <c r="M6516" s="1">
        <f t="array" ref="M6516">SUMPRODUCT(MAX(ISNUMBER(SEARCH('Class Rules'!$B$6:$B$85,$E6516))*ISNUMBER(SEARCH('Class Rules'!$C$6:$C$85,$F6516))*'Class Rules'!$A$6:$A$85))</f>
        <v>0</v>
      </c>
      <c r="N6516" s="1" t="str">
        <f t="array" ref="N6516">IF($M6516=0,'Class Rules'!$D$3,INDEX('Class Rules'!$D$6:$D$85,MATCH($M6516,'Class Rules'!$A$6:$A$85,0)))</f>
        <v>Passenger LDV</v>
      </c>
      <c r="O6516" s="1" t="str">
        <f t="array" ref="O6516">IF(SUMPRODUCT(MAX(ISNUMBER(SEARCH(Fuel_Rules!$A$6:$A$30,$E6516))*ISNUMBER(SEARCH(Fuel_Rules!$B$6:$B$30,$F6516))*(Fuel_Rules!$A$6:$A$30&lt;&gt;"")))&gt;0,"Plug-in hybrid",IF($G6516="Diesel","Diesel","Gasoline"))</f>
        <v>Gasoline</v>
      </c>
    </row>
    <row r="6517" spans="1:15" ht="15" customHeight="1" x14ac:dyDescent="0.25">
      <c r="A6517" s="1">
        <v>2022</v>
      </c>
      <c r="B6517" s="1" t="s">
        <v>8801</v>
      </c>
      <c r="C6517" s="1" t="s">
        <v>724</v>
      </c>
      <c r="D6517" s="1" t="s">
        <v>8966</v>
      </c>
      <c r="E6517" s="1" t="s">
        <v>647</v>
      </c>
      <c r="F6517" s="1" t="s">
        <v>726</v>
      </c>
      <c r="G6517" s="1" t="s">
        <v>105</v>
      </c>
      <c r="H6517" s="1" t="s">
        <v>437</v>
      </c>
      <c r="I6517" s="1">
        <v>2.8</v>
      </c>
      <c r="J6517" s="1">
        <v>2023</v>
      </c>
      <c r="K6517" s="1">
        <v>373159</v>
      </c>
      <c r="L6517" s="1">
        <v>0</v>
      </c>
      <c r="M6517" s="1">
        <f t="array" ref="M6517">SUMPRODUCT(MAX(ISNUMBER(SEARCH('Class Rules'!$B$6:$B$85,$E6517))*ISNUMBER(SEARCH('Class Rules'!$C$6:$C$85,$F6517))*'Class Rules'!$A$6:$A$85))</f>
        <v>0</v>
      </c>
      <c r="N6517" s="1" t="str">
        <f t="array" ref="N6517">IF($M6517=0,'Class Rules'!$D$3,INDEX('Class Rules'!$D$6:$D$85,MATCH($M6517,'Class Rules'!$A$6:$A$85,0)))</f>
        <v>Passenger LDV</v>
      </c>
      <c r="O6517" s="1" t="str">
        <f t="array" ref="O6517">IF(SUMPRODUCT(MAX(ISNUMBER(SEARCH(Fuel_Rules!$A$6:$A$30,$E6517))*ISNUMBER(SEARCH(Fuel_Rules!$B$6:$B$30,$F6517))*(Fuel_Rules!$A$6:$A$30&lt;&gt;"")))&gt;0,"Plug-in hybrid",IF($G6517="Diesel","Diesel","Gasoline"))</f>
        <v>Diesel</v>
      </c>
    </row>
    <row r="6518" spans="1:15" ht="15" customHeight="1" x14ac:dyDescent="0.25">
      <c r="A6518" s="1">
        <v>2022</v>
      </c>
      <c r="B6518" s="1" t="s">
        <v>8801</v>
      </c>
      <c r="C6518" s="1" t="s">
        <v>724</v>
      </c>
      <c r="D6518" s="1" t="s">
        <v>8967</v>
      </c>
      <c r="E6518" s="1" t="s">
        <v>647</v>
      </c>
      <c r="F6518" s="1" t="s">
        <v>726</v>
      </c>
      <c r="G6518" s="1" t="s">
        <v>105</v>
      </c>
      <c r="H6518" s="1" t="s">
        <v>437</v>
      </c>
      <c r="I6518" s="1">
        <v>2.8</v>
      </c>
      <c r="J6518" s="1">
        <v>2023</v>
      </c>
      <c r="K6518" s="1">
        <v>357497</v>
      </c>
      <c r="L6518" s="1">
        <v>0</v>
      </c>
      <c r="M6518" s="1">
        <f t="array" ref="M6518">SUMPRODUCT(MAX(ISNUMBER(SEARCH('Class Rules'!$B$6:$B$85,$E6518))*ISNUMBER(SEARCH('Class Rules'!$C$6:$C$85,$F6518))*'Class Rules'!$A$6:$A$85))</f>
        <v>0</v>
      </c>
      <c r="N6518" s="1" t="str">
        <f t="array" ref="N6518">IF($M6518=0,'Class Rules'!$D$3,INDEX('Class Rules'!$D$6:$D$85,MATCH($M6518,'Class Rules'!$A$6:$A$85,0)))</f>
        <v>Passenger LDV</v>
      </c>
      <c r="O6518" s="1" t="str">
        <f t="array" ref="O6518">IF(SUMPRODUCT(MAX(ISNUMBER(SEARCH(Fuel_Rules!$A$6:$A$30,$E6518))*ISNUMBER(SEARCH(Fuel_Rules!$B$6:$B$30,$F6518))*(Fuel_Rules!$A$6:$A$30&lt;&gt;"")))&gt;0,"Plug-in hybrid",IF($G6518="Diesel","Diesel","Gasoline"))</f>
        <v>Diesel</v>
      </c>
    </row>
    <row r="6519" spans="1:15" ht="15" customHeight="1" x14ac:dyDescent="0.25">
      <c r="A6519" s="1">
        <v>2022</v>
      </c>
      <c r="B6519" s="1" t="s">
        <v>8801</v>
      </c>
      <c r="C6519" s="1" t="s">
        <v>727</v>
      </c>
      <c r="D6519" s="1" t="s">
        <v>8968</v>
      </c>
      <c r="E6519" s="1" t="s">
        <v>647</v>
      </c>
      <c r="F6519" s="1" t="s">
        <v>729</v>
      </c>
      <c r="G6519" s="1" t="s">
        <v>103</v>
      </c>
      <c r="H6519" s="1" t="s">
        <v>437</v>
      </c>
      <c r="I6519" s="1">
        <v>1</v>
      </c>
      <c r="J6519" s="1">
        <v>2023</v>
      </c>
      <c r="K6519" s="1">
        <v>96293</v>
      </c>
      <c r="L6519" s="1">
        <v>0</v>
      </c>
      <c r="M6519" s="1">
        <f t="array" ref="M6519">SUMPRODUCT(MAX(ISNUMBER(SEARCH('Class Rules'!$B$6:$B$85,$E6519))*ISNUMBER(SEARCH('Class Rules'!$C$6:$C$85,$F6519))*'Class Rules'!$A$6:$A$85))</f>
        <v>0</v>
      </c>
      <c r="N6519" s="1" t="str">
        <f t="array" ref="N6519">IF($M6519=0,'Class Rules'!$D$3,INDEX('Class Rules'!$D$6:$D$85,MATCH($M6519,'Class Rules'!$A$6:$A$85,0)))</f>
        <v>Passenger LDV</v>
      </c>
      <c r="O6519" s="1" t="str">
        <f t="array" ref="O6519">IF(SUMPRODUCT(MAX(ISNUMBER(SEARCH(Fuel_Rules!$A$6:$A$30,$E6519))*ISNUMBER(SEARCH(Fuel_Rules!$B$6:$B$30,$F6519))*(Fuel_Rules!$A$6:$A$30&lt;&gt;"")))&gt;0,"Plug-in hybrid",IF($G6519="Diesel","Diesel","Gasoline"))</f>
        <v>Gasoline</v>
      </c>
    </row>
    <row r="6520" spans="1:15" ht="15" customHeight="1" x14ac:dyDescent="0.25">
      <c r="A6520" s="1">
        <v>2022</v>
      </c>
      <c r="B6520" s="1" t="s">
        <v>8801</v>
      </c>
      <c r="C6520" s="1" t="s">
        <v>727</v>
      </c>
      <c r="D6520" s="1" t="s">
        <v>8969</v>
      </c>
      <c r="E6520" s="1" t="s">
        <v>647</v>
      </c>
      <c r="F6520" s="1" t="s">
        <v>729</v>
      </c>
      <c r="G6520" s="1" t="s">
        <v>103</v>
      </c>
      <c r="H6520" s="1" t="s">
        <v>437</v>
      </c>
      <c r="I6520" s="1">
        <v>1</v>
      </c>
      <c r="J6520" s="1">
        <v>2023</v>
      </c>
      <c r="K6520" s="1">
        <v>92474</v>
      </c>
      <c r="L6520" s="1">
        <v>0</v>
      </c>
      <c r="M6520" s="1">
        <f t="array" ref="M6520">SUMPRODUCT(MAX(ISNUMBER(SEARCH('Class Rules'!$B$6:$B$85,$E6520))*ISNUMBER(SEARCH('Class Rules'!$C$6:$C$85,$F6520))*'Class Rules'!$A$6:$A$85))</f>
        <v>0</v>
      </c>
      <c r="N6520" s="1" t="str">
        <f t="array" ref="N6520">IF($M6520=0,'Class Rules'!$D$3,INDEX('Class Rules'!$D$6:$D$85,MATCH($M6520,'Class Rules'!$A$6:$A$85,0)))</f>
        <v>Passenger LDV</v>
      </c>
      <c r="O6520" s="1" t="str">
        <f t="array" ref="O6520">IF(SUMPRODUCT(MAX(ISNUMBER(SEARCH(Fuel_Rules!$A$6:$A$30,$E6520))*ISNUMBER(SEARCH(Fuel_Rules!$B$6:$B$30,$F6520))*(Fuel_Rules!$A$6:$A$30&lt;&gt;"")))&gt;0,"Plug-in hybrid",IF($G6520="Diesel","Diesel","Gasoline"))</f>
        <v>Gasoline</v>
      </c>
    </row>
    <row r="6521" spans="1:15" ht="15" customHeight="1" x14ac:dyDescent="0.25">
      <c r="A6521" s="1">
        <v>2022</v>
      </c>
      <c r="B6521" s="1" t="s">
        <v>8801</v>
      </c>
      <c r="C6521" s="1" t="s">
        <v>730</v>
      </c>
      <c r="D6521" s="1" t="s">
        <v>8970</v>
      </c>
      <c r="E6521" s="1" t="s">
        <v>647</v>
      </c>
      <c r="F6521" s="1" t="s">
        <v>732</v>
      </c>
      <c r="G6521" s="1" t="s">
        <v>103</v>
      </c>
      <c r="H6521" s="1" t="s">
        <v>298</v>
      </c>
      <c r="I6521" s="1">
        <v>1</v>
      </c>
      <c r="J6521" s="1">
        <v>2023</v>
      </c>
      <c r="K6521" s="1">
        <v>93883</v>
      </c>
      <c r="L6521" s="1">
        <v>0</v>
      </c>
      <c r="M6521" s="1">
        <f t="array" ref="M6521">SUMPRODUCT(MAX(ISNUMBER(SEARCH('Class Rules'!$B$6:$B$85,$E6521))*ISNUMBER(SEARCH('Class Rules'!$C$6:$C$85,$F6521))*'Class Rules'!$A$6:$A$85))</f>
        <v>0</v>
      </c>
      <c r="N6521" s="1" t="str">
        <f t="array" ref="N6521">IF($M6521=0,'Class Rules'!$D$3,INDEX('Class Rules'!$D$6:$D$85,MATCH($M6521,'Class Rules'!$A$6:$A$85,0)))</f>
        <v>Passenger LDV</v>
      </c>
      <c r="O6521" s="1" t="str">
        <f t="array" ref="O6521">IF(SUMPRODUCT(MAX(ISNUMBER(SEARCH(Fuel_Rules!$A$6:$A$30,$E6521))*ISNUMBER(SEARCH(Fuel_Rules!$B$6:$B$30,$F6521))*(Fuel_Rules!$A$6:$A$30&lt;&gt;"")))&gt;0,"Plug-in hybrid",IF($G6521="Diesel","Diesel","Gasoline"))</f>
        <v>Gasoline</v>
      </c>
    </row>
    <row r="6522" spans="1:15" ht="15" customHeight="1" x14ac:dyDescent="0.25">
      <c r="A6522" s="1">
        <v>2022</v>
      </c>
      <c r="B6522" s="1" t="s">
        <v>8801</v>
      </c>
      <c r="C6522" s="1" t="s">
        <v>730</v>
      </c>
      <c r="D6522" s="1" t="s">
        <v>8971</v>
      </c>
      <c r="E6522" s="1" t="s">
        <v>647</v>
      </c>
      <c r="F6522" s="1" t="s">
        <v>732</v>
      </c>
      <c r="G6522" s="1" t="s">
        <v>103</v>
      </c>
      <c r="H6522" s="1" t="s">
        <v>298</v>
      </c>
      <c r="I6522" s="1">
        <v>1</v>
      </c>
      <c r="J6522" s="1">
        <v>2023</v>
      </c>
      <c r="K6522" s="1">
        <v>87140</v>
      </c>
      <c r="L6522" s="1">
        <v>0</v>
      </c>
      <c r="M6522" s="1">
        <f t="array" ref="M6522">SUMPRODUCT(MAX(ISNUMBER(SEARCH('Class Rules'!$B$6:$B$85,$E6522))*ISNUMBER(SEARCH('Class Rules'!$C$6:$C$85,$F6522))*'Class Rules'!$A$6:$A$85))</f>
        <v>0</v>
      </c>
      <c r="N6522" s="1" t="str">
        <f t="array" ref="N6522">IF($M6522=0,'Class Rules'!$D$3,INDEX('Class Rules'!$D$6:$D$85,MATCH($M6522,'Class Rules'!$A$6:$A$85,0)))</f>
        <v>Passenger LDV</v>
      </c>
      <c r="O6522" s="1" t="str">
        <f t="array" ref="O6522">IF(SUMPRODUCT(MAX(ISNUMBER(SEARCH(Fuel_Rules!$A$6:$A$30,$E6522))*ISNUMBER(SEARCH(Fuel_Rules!$B$6:$B$30,$F6522))*(Fuel_Rules!$A$6:$A$30&lt;&gt;"")))&gt;0,"Plug-in hybrid",IF($G6522="Diesel","Diesel","Gasoline"))</f>
        <v>Gasoline</v>
      </c>
    </row>
    <row r="6523" spans="1:15" ht="15" customHeight="1" x14ac:dyDescent="0.25">
      <c r="A6523" s="1">
        <v>2022</v>
      </c>
      <c r="B6523" s="1" t="s">
        <v>8801</v>
      </c>
      <c r="C6523" s="1" t="s">
        <v>733</v>
      </c>
      <c r="D6523" s="1" t="s">
        <v>8972</v>
      </c>
      <c r="E6523" s="1" t="s">
        <v>647</v>
      </c>
      <c r="F6523" s="1" t="s">
        <v>735</v>
      </c>
      <c r="G6523" s="1" t="s">
        <v>103</v>
      </c>
      <c r="H6523" s="1" t="s">
        <v>437</v>
      </c>
      <c r="I6523" s="1">
        <v>1</v>
      </c>
      <c r="J6523" s="1">
        <v>2023</v>
      </c>
      <c r="K6523" s="1">
        <v>100882</v>
      </c>
      <c r="L6523" s="1">
        <v>0</v>
      </c>
      <c r="M6523" s="1">
        <f t="array" ref="M6523">SUMPRODUCT(MAX(ISNUMBER(SEARCH('Class Rules'!$B$6:$B$85,$E6523))*ISNUMBER(SEARCH('Class Rules'!$C$6:$C$85,$F6523))*'Class Rules'!$A$6:$A$85))</f>
        <v>0</v>
      </c>
      <c r="N6523" s="1" t="str">
        <f t="array" ref="N6523">IF($M6523=0,'Class Rules'!$D$3,INDEX('Class Rules'!$D$6:$D$85,MATCH($M6523,'Class Rules'!$A$6:$A$85,0)))</f>
        <v>Passenger LDV</v>
      </c>
      <c r="O6523" s="1" t="str">
        <f t="array" ref="O6523">IF(SUMPRODUCT(MAX(ISNUMBER(SEARCH(Fuel_Rules!$A$6:$A$30,$E6523))*ISNUMBER(SEARCH(Fuel_Rules!$B$6:$B$30,$F6523))*(Fuel_Rules!$A$6:$A$30&lt;&gt;"")))&gt;0,"Plug-in hybrid",IF($G6523="Diesel","Diesel","Gasoline"))</f>
        <v>Gasoline</v>
      </c>
    </row>
    <row r="6524" spans="1:15" ht="15" customHeight="1" x14ac:dyDescent="0.25">
      <c r="A6524" s="1">
        <v>2022</v>
      </c>
      <c r="B6524" s="1" t="s">
        <v>8801</v>
      </c>
      <c r="C6524" s="1" t="s">
        <v>733</v>
      </c>
      <c r="D6524" s="1" t="s">
        <v>8973</v>
      </c>
      <c r="E6524" s="1" t="s">
        <v>647</v>
      </c>
      <c r="F6524" s="1" t="s">
        <v>735</v>
      </c>
      <c r="G6524" s="1" t="s">
        <v>103</v>
      </c>
      <c r="H6524" s="1" t="s">
        <v>437</v>
      </c>
      <c r="I6524" s="1">
        <v>1</v>
      </c>
      <c r="J6524" s="1">
        <v>2023</v>
      </c>
      <c r="K6524" s="1">
        <v>94880</v>
      </c>
      <c r="L6524" s="1">
        <v>0</v>
      </c>
      <c r="M6524" s="1">
        <f t="array" ref="M6524">SUMPRODUCT(MAX(ISNUMBER(SEARCH('Class Rules'!$B$6:$B$85,$E6524))*ISNUMBER(SEARCH('Class Rules'!$C$6:$C$85,$F6524))*'Class Rules'!$A$6:$A$85))</f>
        <v>0</v>
      </c>
      <c r="N6524" s="1" t="str">
        <f t="array" ref="N6524">IF($M6524=0,'Class Rules'!$D$3,INDEX('Class Rules'!$D$6:$D$85,MATCH($M6524,'Class Rules'!$A$6:$A$85,0)))</f>
        <v>Passenger LDV</v>
      </c>
      <c r="O6524" s="1" t="str">
        <f t="array" ref="O6524">IF(SUMPRODUCT(MAX(ISNUMBER(SEARCH(Fuel_Rules!$A$6:$A$30,$E6524))*ISNUMBER(SEARCH(Fuel_Rules!$B$6:$B$30,$F6524))*(Fuel_Rules!$A$6:$A$30&lt;&gt;"")))&gt;0,"Plug-in hybrid",IF($G6524="Diesel","Diesel","Gasoline"))</f>
        <v>Gasoline</v>
      </c>
    </row>
    <row r="6525" spans="1:15" ht="15" customHeight="1" x14ac:dyDescent="0.25">
      <c r="A6525" s="1">
        <v>2022</v>
      </c>
      <c r="B6525" s="1" t="s">
        <v>8801</v>
      </c>
      <c r="C6525" s="1" t="s">
        <v>736</v>
      </c>
      <c r="D6525" s="1" t="s">
        <v>8974</v>
      </c>
      <c r="E6525" s="1" t="s">
        <v>647</v>
      </c>
      <c r="F6525" s="1" t="s">
        <v>738</v>
      </c>
      <c r="G6525" s="1" t="s">
        <v>103</v>
      </c>
      <c r="H6525" s="1" t="s">
        <v>437</v>
      </c>
      <c r="I6525" s="1">
        <v>1</v>
      </c>
      <c r="J6525" s="1">
        <v>2023</v>
      </c>
      <c r="K6525" s="1">
        <v>104064</v>
      </c>
      <c r="L6525" s="1">
        <v>0</v>
      </c>
      <c r="M6525" s="1">
        <f t="array" ref="M6525">SUMPRODUCT(MAX(ISNUMBER(SEARCH('Class Rules'!$B$6:$B$85,$E6525))*ISNUMBER(SEARCH('Class Rules'!$C$6:$C$85,$F6525))*'Class Rules'!$A$6:$A$85))</f>
        <v>0</v>
      </c>
      <c r="N6525" s="1" t="str">
        <f t="array" ref="N6525">IF($M6525=0,'Class Rules'!$D$3,INDEX('Class Rules'!$D$6:$D$85,MATCH($M6525,'Class Rules'!$A$6:$A$85,0)))</f>
        <v>Passenger LDV</v>
      </c>
      <c r="O6525" s="1" t="str">
        <f t="array" ref="O6525">IF(SUMPRODUCT(MAX(ISNUMBER(SEARCH(Fuel_Rules!$A$6:$A$30,$E6525))*ISNUMBER(SEARCH(Fuel_Rules!$B$6:$B$30,$F6525))*(Fuel_Rules!$A$6:$A$30&lt;&gt;"")))&gt;0,"Plug-in hybrid",IF($G6525="Diesel","Diesel","Gasoline"))</f>
        <v>Gasoline</v>
      </c>
    </row>
    <row r="6526" spans="1:15" ht="15" customHeight="1" x14ac:dyDescent="0.25">
      <c r="A6526" s="1">
        <v>2022</v>
      </c>
      <c r="B6526" s="1" t="s">
        <v>8801</v>
      </c>
      <c r="C6526" s="1" t="s">
        <v>736</v>
      </c>
      <c r="D6526" s="1" t="s">
        <v>8975</v>
      </c>
      <c r="E6526" s="1" t="s">
        <v>647</v>
      </c>
      <c r="F6526" s="1" t="s">
        <v>738</v>
      </c>
      <c r="G6526" s="1" t="s">
        <v>103</v>
      </c>
      <c r="H6526" s="1" t="s">
        <v>437</v>
      </c>
      <c r="I6526" s="1">
        <v>1</v>
      </c>
      <c r="J6526" s="1">
        <v>2023</v>
      </c>
      <c r="K6526" s="1">
        <v>98190</v>
      </c>
      <c r="L6526" s="1">
        <v>0</v>
      </c>
      <c r="M6526" s="1">
        <f t="array" ref="M6526">SUMPRODUCT(MAX(ISNUMBER(SEARCH('Class Rules'!$B$6:$B$85,$E6526))*ISNUMBER(SEARCH('Class Rules'!$C$6:$C$85,$F6526))*'Class Rules'!$A$6:$A$85))</f>
        <v>0</v>
      </c>
      <c r="N6526" s="1" t="str">
        <f t="array" ref="N6526">IF($M6526=0,'Class Rules'!$D$3,INDEX('Class Rules'!$D$6:$D$85,MATCH($M6526,'Class Rules'!$A$6:$A$85,0)))</f>
        <v>Passenger LDV</v>
      </c>
      <c r="O6526" s="1" t="str">
        <f t="array" ref="O6526">IF(SUMPRODUCT(MAX(ISNUMBER(SEARCH(Fuel_Rules!$A$6:$A$30,$E6526))*ISNUMBER(SEARCH(Fuel_Rules!$B$6:$B$30,$F6526))*(Fuel_Rules!$A$6:$A$30&lt;&gt;"")))&gt;0,"Plug-in hybrid",IF($G6526="Diesel","Diesel","Gasoline"))</f>
        <v>Gasoline</v>
      </c>
    </row>
    <row r="6527" spans="1:15" ht="15" customHeight="1" x14ac:dyDescent="0.25">
      <c r="A6527" s="1">
        <v>2022</v>
      </c>
      <c r="B6527" s="1" t="s">
        <v>8801</v>
      </c>
      <c r="C6527" s="1" t="s">
        <v>739</v>
      </c>
      <c r="D6527" s="1" t="s">
        <v>8976</v>
      </c>
      <c r="E6527" s="1" t="s">
        <v>647</v>
      </c>
      <c r="F6527" s="1" t="s">
        <v>741</v>
      </c>
      <c r="G6527" s="1" t="s">
        <v>103</v>
      </c>
      <c r="H6527" s="1" t="s">
        <v>298</v>
      </c>
      <c r="I6527" s="1">
        <v>1</v>
      </c>
      <c r="J6527" s="1">
        <v>2023</v>
      </c>
      <c r="K6527" s="1">
        <v>97383</v>
      </c>
      <c r="L6527" s="1">
        <v>0</v>
      </c>
      <c r="M6527" s="1">
        <f t="array" ref="M6527">SUMPRODUCT(MAX(ISNUMBER(SEARCH('Class Rules'!$B$6:$B$85,$E6527))*ISNUMBER(SEARCH('Class Rules'!$C$6:$C$85,$F6527))*'Class Rules'!$A$6:$A$85))</f>
        <v>0</v>
      </c>
      <c r="N6527" s="1" t="str">
        <f t="array" ref="N6527">IF($M6527=0,'Class Rules'!$D$3,INDEX('Class Rules'!$D$6:$D$85,MATCH($M6527,'Class Rules'!$A$6:$A$85,0)))</f>
        <v>Passenger LDV</v>
      </c>
      <c r="O6527" s="1" t="str">
        <f t="array" ref="O6527">IF(SUMPRODUCT(MAX(ISNUMBER(SEARCH(Fuel_Rules!$A$6:$A$30,$E6527))*ISNUMBER(SEARCH(Fuel_Rules!$B$6:$B$30,$F6527))*(Fuel_Rules!$A$6:$A$30&lt;&gt;"")))&gt;0,"Plug-in hybrid",IF($G6527="Diesel","Diesel","Gasoline"))</f>
        <v>Gasoline</v>
      </c>
    </row>
    <row r="6528" spans="1:15" ht="15" customHeight="1" x14ac:dyDescent="0.25">
      <c r="A6528" s="1">
        <v>2022</v>
      </c>
      <c r="B6528" s="1" t="s">
        <v>8801</v>
      </c>
      <c r="C6528" s="1" t="s">
        <v>739</v>
      </c>
      <c r="D6528" s="1" t="s">
        <v>8977</v>
      </c>
      <c r="E6528" s="1" t="s">
        <v>647</v>
      </c>
      <c r="F6528" s="1" t="s">
        <v>741</v>
      </c>
      <c r="G6528" s="1" t="s">
        <v>103</v>
      </c>
      <c r="H6528" s="1" t="s">
        <v>298</v>
      </c>
      <c r="I6528" s="1">
        <v>1</v>
      </c>
      <c r="J6528" s="1">
        <v>2023</v>
      </c>
      <c r="K6528" s="1">
        <v>92255</v>
      </c>
      <c r="L6528" s="1">
        <v>0</v>
      </c>
      <c r="M6528" s="1">
        <f t="array" ref="M6528">SUMPRODUCT(MAX(ISNUMBER(SEARCH('Class Rules'!$B$6:$B$85,$E6528))*ISNUMBER(SEARCH('Class Rules'!$C$6:$C$85,$F6528))*'Class Rules'!$A$6:$A$85))</f>
        <v>0</v>
      </c>
      <c r="N6528" s="1" t="str">
        <f t="array" ref="N6528">IF($M6528=0,'Class Rules'!$D$3,INDEX('Class Rules'!$D$6:$D$85,MATCH($M6528,'Class Rules'!$A$6:$A$85,0)))</f>
        <v>Passenger LDV</v>
      </c>
      <c r="O6528" s="1" t="str">
        <f t="array" ref="O6528">IF(SUMPRODUCT(MAX(ISNUMBER(SEARCH(Fuel_Rules!$A$6:$A$30,$E6528))*ISNUMBER(SEARCH(Fuel_Rules!$B$6:$B$30,$F6528))*(Fuel_Rules!$A$6:$A$30&lt;&gt;"")))&gt;0,"Plug-in hybrid",IF($G6528="Diesel","Diesel","Gasoline"))</f>
        <v>Gasoline</v>
      </c>
    </row>
    <row r="6529" spans="1:15" ht="15" customHeight="1" x14ac:dyDescent="0.25">
      <c r="A6529" s="1">
        <v>2022</v>
      </c>
      <c r="B6529" s="1" t="s">
        <v>8801</v>
      </c>
      <c r="C6529" s="1" t="s">
        <v>742</v>
      </c>
      <c r="D6529" s="1" t="s">
        <v>8978</v>
      </c>
      <c r="E6529" s="1" t="s">
        <v>647</v>
      </c>
      <c r="F6529" s="1" t="s">
        <v>744</v>
      </c>
      <c r="G6529" s="1" t="s">
        <v>103</v>
      </c>
      <c r="H6529" s="1" t="s">
        <v>437</v>
      </c>
      <c r="I6529" s="1">
        <v>1</v>
      </c>
      <c r="J6529" s="1">
        <v>2023</v>
      </c>
      <c r="K6529" s="1">
        <v>110768</v>
      </c>
      <c r="L6529" s="1">
        <v>0</v>
      </c>
      <c r="M6529" s="1">
        <f t="array" ref="M6529">SUMPRODUCT(MAX(ISNUMBER(SEARCH('Class Rules'!$B$6:$B$85,$E6529))*ISNUMBER(SEARCH('Class Rules'!$C$6:$C$85,$F6529))*'Class Rules'!$A$6:$A$85))</f>
        <v>0</v>
      </c>
      <c r="N6529" s="1" t="str">
        <f t="array" ref="N6529">IF($M6529=0,'Class Rules'!$D$3,INDEX('Class Rules'!$D$6:$D$85,MATCH($M6529,'Class Rules'!$A$6:$A$85,0)))</f>
        <v>Passenger LDV</v>
      </c>
      <c r="O6529" s="1" t="str">
        <f t="array" ref="O6529">IF(SUMPRODUCT(MAX(ISNUMBER(SEARCH(Fuel_Rules!$A$6:$A$30,$E6529))*ISNUMBER(SEARCH(Fuel_Rules!$B$6:$B$30,$F6529))*(Fuel_Rules!$A$6:$A$30&lt;&gt;"")))&gt;0,"Plug-in hybrid",IF($G6529="Diesel","Diesel","Gasoline"))</f>
        <v>Gasoline</v>
      </c>
    </row>
    <row r="6530" spans="1:15" ht="15" customHeight="1" x14ac:dyDescent="0.25">
      <c r="A6530" s="1">
        <v>2022</v>
      </c>
      <c r="B6530" s="1" t="s">
        <v>8801</v>
      </c>
      <c r="C6530" s="1" t="s">
        <v>742</v>
      </c>
      <c r="D6530" s="1" t="s">
        <v>8979</v>
      </c>
      <c r="E6530" s="1" t="s">
        <v>647</v>
      </c>
      <c r="F6530" s="1" t="s">
        <v>744</v>
      </c>
      <c r="G6530" s="1" t="s">
        <v>103</v>
      </c>
      <c r="H6530" s="1" t="s">
        <v>437</v>
      </c>
      <c r="I6530" s="1">
        <v>1</v>
      </c>
      <c r="J6530" s="1">
        <v>2023</v>
      </c>
      <c r="K6530" s="1">
        <v>103945</v>
      </c>
      <c r="L6530" s="1">
        <v>0</v>
      </c>
      <c r="M6530" s="1">
        <f t="array" ref="M6530">SUMPRODUCT(MAX(ISNUMBER(SEARCH('Class Rules'!$B$6:$B$85,$E6530))*ISNUMBER(SEARCH('Class Rules'!$C$6:$C$85,$F6530))*'Class Rules'!$A$6:$A$85))</f>
        <v>0</v>
      </c>
      <c r="N6530" s="1" t="str">
        <f t="array" ref="N6530">IF($M6530=0,'Class Rules'!$D$3,INDEX('Class Rules'!$D$6:$D$85,MATCH($M6530,'Class Rules'!$A$6:$A$85,0)))</f>
        <v>Passenger LDV</v>
      </c>
      <c r="O6530" s="1" t="str">
        <f t="array" ref="O6530">IF(SUMPRODUCT(MAX(ISNUMBER(SEARCH(Fuel_Rules!$A$6:$A$30,$E6530))*ISNUMBER(SEARCH(Fuel_Rules!$B$6:$B$30,$F6530))*(Fuel_Rules!$A$6:$A$30&lt;&gt;"")))&gt;0,"Plug-in hybrid",IF($G6530="Diesel","Diesel","Gasoline"))</f>
        <v>Gasoline</v>
      </c>
    </row>
    <row r="6531" spans="1:15" ht="15" customHeight="1" x14ac:dyDescent="0.25">
      <c r="A6531" s="1">
        <v>2022</v>
      </c>
      <c r="B6531" s="1" t="s">
        <v>8801</v>
      </c>
      <c r="C6531" s="1" t="s">
        <v>757</v>
      </c>
      <c r="D6531" s="1" t="s">
        <v>8980</v>
      </c>
      <c r="E6531" s="1" t="s">
        <v>647</v>
      </c>
      <c r="F6531" s="1" t="s">
        <v>759</v>
      </c>
      <c r="G6531" s="1" t="s">
        <v>103</v>
      </c>
      <c r="H6531" s="1" t="s">
        <v>437</v>
      </c>
      <c r="I6531" s="1">
        <v>1.4</v>
      </c>
      <c r="J6531" s="1">
        <v>2023</v>
      </c>
      <c r="K6531" s="1">
        <v>168510</v>
      </c>
      <c r="L6531" s="1">
        <v>0</v>
      </c>
      <c r="M6531" s="1">
        <f t="array" ref="M6531">SUMPRODUCT(MAX(ISNUMBER(SEARCH('Class Rules'!$B$6:$B$85,$E6531))*ISNUMBER(SEARCH('Class Rules'!$C$6:$C$85,$F6531))*'Class Rules'!$A$6:$A$85))</f>
        <v>0</v>
      </c>
      <c r="N6531" s="1" t="str">
        <f t="array" ref="N6531">IF($M6531=0,'Class Rules'!$D$3,INDEX('Class Rules'!$D$6:$D$85,MATCH($M6531,'Class Rules'!$A$6:$A$85,0)))</f>
        <v>Passenger LDV</v>
      </c>
      <c r="O6531" s="1" t="str">
        <f t="array" ref="O6531">IF(SUMPRODUCT(MAX(ISNUMBER(SEARCH(Fuel_Rules!$A$6:$A$30,$E6531))*ISNUMBER(SEARCH(Fuel_Rules!$B$6:$B$30,$F6531))*(Fuel_Rules!$A$6:$A$30&lt;&gt;"")))&gt;0,"Plug-in hybrid",IF($G6531="Diesel","Diesel","Gasoline"))</f>
        <v>Gasoline</v>
      </c>
    </row>
    <row r="6532" spans="1:15" ht="15" customHeight="1" x14ac:dyDescent="0.25">
      <c r="A6532" s="1">
        <v>2022</v>
      </c>
      <c r="B6532" s="1" t="s">
        <v>8801</v>
      </c>
      <c r="C6532" s="1" t="s">
        <v>757</v>
      </c>
      <c r="D6532" s="1" t="s">
        <v>8981</v>
      </c>
      <c r="E6532" s="1" t="s">
        <v>647</v>
      </c>
      <c r="F6532" s="1" t="s">
        <v>759</v>
      </c>
      <c r="G6532" s="1" t="s">
        <v>103</v>
      </c>
      <c r="H6532" s="1" t="s">
        <v>437</v>
      </c>
      <c r="I6532" s="1">
        <v>1.4</v>
      </c>
      <c r="J6532" s="1">
        <v>2023</v>
      </c>
      <c r="K6532" s="1">
        <v>158048</v>
      </c>
      <c r="L6532" s="1">
        <v>0</v>
      </c>
      <c r="M6532" s="1">
        <f t="array" ref="M6532">SUMPRODUCT(MAX(ISNUMBER(SEARCH('Class Rules'!$B$6:$B$85,$E6532))*ISNUMBER(SEARCH('Class Rules'!$C$6:$C$85,$F6532))*'Class Rules'!$A$6:$A$85))</f>
        <v>0</v>
      </c>
      <c r="N6532" s="1" t="str">
        <f t="array" ref="N6532">IF($M6532=0,'Class Rules'!$D$3,INDEX('Class Rules'!$D$6:$D$85,MATCH($M6532,'Class Rules'!$A$6:$A$85,0)))</f>
        <v>Passenger LDV</v>
      </c>
      <c r="O6532" s="1" t="str">
        <f t="array" ref="O6532">IF(SUMPRODUCT(MAX(ISNUMBER(SEARCH(Fuel_Rules!$A$6:$A$30,$E6532))*ISNUMBER(SEARCH(Fuel_Rules!$B$6:$B$30,$F6532))*(Fuel_Rules!$A$6:$A$30&lt;&gt;"")))&gt;0,"Plug-in hybrid",IF($G6532="Diesel","Diesel","Gasoline"))</f>
        <v>Gasoline</v>
      </c>
    </row>
    <row r="6533" spans="1:15" ht="15" customHeight="1" x14ac:dyDescent="0.25">
      <c r="A6533" s="1">
        <v>2022</v>
      </c>
      <c r="B6533" s="1" t="s">
        <v>8801</v>
      </c>
      <c r="C6533" s="1" t="s">
        <v>760</v>
      </c>
      <c r="D6533" s="1" t="s">
        <v>8982</v>
      </c>
      <c r="E6533" s="1" t="s">
        <v>647</v>
      </c>
      <c r="F6533" s="1" t="s">
        <v>762</v>
      </c>
      <c r="G6533" s="1" t="s">
        <v>103</v>
      </c>
      <c r="H6533" s="1" t="s">
        <v>437</v>
      </c>
      <c r="I6533" s="1">
        <v>1.4</v>
      </c>
      <c r="J6533" s="1">
        <v>2023</v>
      </c>
      <c r="K6533" s="1">
        <v>169562</v>
      </c>
      <c r="L6533" s="1">
        <v>0</v>
      </c>
      <c r="M6533" s="1">
        <f t="array" ref="M6533">SUMPRODUCT(MAX(ISNUMBER(SEARCH('Class Rules'!$B$6:$B$85,$E6533))*ISNUMBER(SEARCH('Class Rules'!$C$6:$C$85,$F6533))*'Class Rules'!$A$6:$A$85))</f>
        <v>0</v>
      </c>
      <c r="N6533" s="1" t="str">
        <f t="array" ref="N6533">IF($M6533=0,'Class Rules'!$D$3,INDEX('Class Rules'!$D$6:$D$85,MATCH($M6533,'Class Rules'!$A$6:$A$85,0)))</f>
        <v>Passenger LDV</v>
      </c>
      <c r="O6533" s="1" t="str">
        <f t="array" ref="O6533">IF(SUMPRODUCT(MAX(ISNUMBER(SEARCH(Fuel_Rules!$A$6:$A$30,$E6533))*ISNUMBER(SEARCH(Fuel_Rules!$B$6:$B$30,$F6533))*(Fuel_Rules!$A$6:$A$30&lt;&gt;"")))&gt;0,"Plug-in hybrid",IF($G6533="Diesel","Diesel","Gasoline"))</f>
        <v>Gasoline</v>
      </c>
    </row>
    <row r="6534" spans="1:15" ht="15" customHeight="1" x14ac:dyDescent="0.25">
      <c r="A6534" s="1">
        <v>2022</v>
      </c>
      <c r="B6534" s="1" t="s">
        <v>8801</v>
      </c>
      <c r="C6534" s="1" t="s">
        <v>763</v>
      </c>
      <c r="D6534" s="1" t="s">
        <v>8983</v>
      </c>
      <c r="E6534" s="1" t="s">
        <v>647</v>
      </c>
      <c r="F6534" s="1" t="s">
        <v>765</v>
      </c>
      <c r="G6534" s="1" t="s">
        <v>103</v>
      </c>
      <c r="H6534" s="1" t="s">
        <v>437</v>
      </c>
      <c r="I6534" s="1">
        <v>1</v>
      </c>
      <c r="J6534" s="1">
        <v>2023</v>
      </c>
      <c r="K6534" s="1">
        <v>91343</v>
      </c>
      <c r="L6534" s="1">
        <v>0</v>
      </c>
      <c r="M6534" s="1">
        <f t="array" ref="M6534">SUMPRODUCT(MAX(ISNUMBER(SEARCH('Class Rules'!$B$6:$B$85,$E6534))*ISNUMBER(SEARCH('Class Rules'!$C$6:$C$85,$F6534))*'Class Rules'!$A$6:$A$85))</f>
        <v>0</v>
      </c>
      <c r="N6534" s="1" t="str">
        <f t="array" ref="N6534">IF($M6534=0,'Class Rules'!$D$3,INDEX('Class Rules'!$D$6:$D$85,MATCH($M6534,'Class Rules'!$A$6:$A$85,0)))</f>
        <v>Passenger LDV</v>
      </c>
      <c r="O6534" s="1" t="str">
        <f t="array" ref="O6534">IF(SUMPRODUCT(MAX(ISNUMBER(SEARCH(Fuel_Rules!$A$6:$A$30,$E6534))*ISNUMBER(SEARCH(Fuel_Rules!$B$6:$B$30,$F6534))*(Fuel_Rules!$A$6:$A$30&lt;&gt;"")))&gt;0,"Plug-in hybrid",IF($G6534="Diesel","Diesel","Gasoline"))</f>
        <v>Gasoline</v>
      </c>
    </row>
    <row r="6535" spans="1:15" ht="15" customHeight="1" x14ac:dyDescent="0.25">
      <c r="A6535" s="1">
        <v>2022</v>
      </c>
      <c r="B6535" s="1" t="s">
        <v>8801</v>
      </c>
      <c r="C6535" s="1" t="s">
        <v>763</v>
      </c>
      <c r="D6535" s="1" t="s">
        <v>8984</v>
      </c>
      <c r="E6535" s="1" t="s">
        <v>647</v>
      </c>
      <c r="F6535" s="1" t="s">
        <v>765</v>
      </c>
      <c r="G6535" s="1" t="s">
        <v>103</v>
      </c>
      <c r="H6535" s="1" t="s">
        <v>437</v>
      </c>
      <c r="I6535" s="1">
        <v>1</v>
      </c>
      <c r="J6535" s="1">
        <v>2023</v>
      </c>
      <c r="K6535" s="1">
        <v>83763</v>
      </c>
      <c r="L6535" s="1">
        <v>0</v>
      </c>
      <c r="M6535" s="1">
        <f t="array" ref="M6535">SUMPRODUCT(MAX(ISNUMBER(SEARCH('Class Rules'!$B$6:$B$85,$E6535))*ISNUMBER(SEARCH('Class Rules'!$C$6:$C$85,$F6535))*'Class Rules'!$A$6:$A$85))</f>
        <v>0</v>
      </c>
      <c r="N6535" s="1" t="str">
        <f t="array" ref="N6535">IF($M6535=0,'Class Rules'!$D$3,INDEX('Class Rules'!$D$6:$D$85,MATCH($M6535,'Class Rules'!$A$6:$A$85,0)))</f>
        <v>Passenger LDV</v>
      </c>
      <c r="O6535" s="1" t="str">
        <f t="array" ref="O6535">IF(SUMPRODUCT(MAX(ISNUMBER(SEARCH(Fuel_Rules!$A$6:$A$30,$E6535))*ISNUMBER(SEARCH(Fuel_Rules!$B$6:$B$30,$F6535))*(Fuel_Rules!$A$6:$A$30&lt;&gt;"")))&gt;0,"Plug-in hybrid",IF($G6535="Diesel","Diesel","Gasoline"))</f>
        <v>Gasoline</v>
      </c>
    </row>
    <row r="6536" spans="1:15" ht="15" customHeight="1" x14ac:dyDescent="0.25">
      <c r="A6536" s="1">
        <v>2022</v>
      </c>
      <c r="B6536" s="1" t="s">
        <v>8801</v>
      </c>
      <c r="C6536" s="1" t="s">
        <v>766</v>
      </c>
      <c r="D6536" s="1" t="s">
        <v>8985</v>
      </c>
      <c r="E6536" s="1" t="s">
        <v>647</v>
      </c>
      <c r="F6536" s="1" t="s">
        <v>768</v>
      </c>
      <c r="G6536" s="1" t="s">
        <v>103</v>
      </c>
      <c r="H6536" s="1" t="s">
        <v>298</v>
      </c>
      <c r="I6536" s="1">
        <v>1</v>
      </c>
      <c r="J6536" s="1">
        <v>2023</v>
      </c>
      <c r="K6536" s="1">
        <v>87802</v>
      </c>
      <c r="L6536" s="1">
        <v>0</v>
      </c>
      <c r="M6536" s="1">
        <f t="array" ref="M6536">SUMPRODUCT(MAX(ISNUMBER(SEARCH('Class Rules'!$B$6:$B$85,$E6536))*ISNUMBER(SEARCH('Class Rules'!$C$6:$C$85,$F6536))*'Class Rules'!$A$6:$A$85))</f>
        <v>0</v>
      </c>
      <c r="N6536" s="1" t="str">
        <f t="array" ref="N6536">IF($M6536=0,'Class Rules'!$D$3,INDEX('Class Rules'!$D$6:$D$85,MATCH($M6536,'Class Rules'!$A$6:$A$85,0)))</f>
        <v>Passenger LDV</v>
      </c>
      <c r="O6536" s="1" t="str">
        <f t="array" ref="O6536">IF(SUMPRODUCT(MAX(ISNUMBER(SEARCH(Fuel_Rules!$A$6:$A$30,$E6536))*ISNUMBER(SEARCH(Fuel_Rules!$B$6:$B$30,$F6536))*(Fuel_Rules!$A$6:$A$30&lt;&gt;"")))&gt;0,"Plug-in hybrid",IF($G6536="Diesel","Diesel","Gasoline"))</f>
        <v>Gasoline</v>
      </c>
    </row>
    <row r="6537" spans="1:15" ht="15" customHeight="1" x14ac:dyDescent="0.25">
      <c r="A6537" s="1">
        <v>2022</v>
      </c>
      <c r="B6537" s="1" t="s">
        <v>8801</v>
      </c>
      <c r="C6537" s="1" t="s">
        <v>766</v>
      </c>
      <c r="D6537" s="1" t="s">
        <v>8986</v>
      </c>
      <c r="E6537" s="1" t="s">
        <v>647</v>
      </c>
      <c r="F6537" s="1" t="s">
        <v>768</v>
      </c>
      <c r="G6537" s="1" t="s">
        <v>103</v>
      </c>
      <c r="H6537" s="1" t="s">
        <v>298</v>
      </c>
      <c r="I6537" s="1">
        <v>1</v>
      </c>
      <c r="J6537" s="1">
        <v>2023</v>
      </c>
      <c r="K6537" s="1">
        <v>82054</v>
      </c>
      <c r="L6537" s="1">
        <v>0</v>
      </c>
      <c r="M6537" s="1">
        <f t="array" ref="M6537">SUMPRODUCT(MAX(ISNUMBER(SEARCH('Class Rules'!$B$6:$B$85,$E6537))*ISNUMBER(SEARCH('Class Rules'!$C$6:$C$85,$F6537))*'Class Rules'!$A$6:$A$85))</f>
        <v>0</v>
      </c>
      <c r="N6537" s="1" t="str">
        <f t="array" ref="N6537">IF($M6537=0,'Class Rules'!$D$3,INDEX('Class Rules'!$D$6:$D$85,MATCH($M6537,'Class Rules'!$A$6:$A$85,0)))</f>
        <v>Passenger LDV</v>
      </c>
      <c r="O6537" s="1" t="str">
        <f t="array" ref="O6537">IF(SUMPRODUCT(MAX(ISNUMBER(SEARCH(Fuel_Rules!$A$6:$A$30,$E6537))*ISNUMBER(SEARCH(Fuel_Rules!$B$6:$B$30,$F6537))*(Fuel_Rules!$A$6:$A$30&lt;&gt;"")))&gt;0,"Plug-in hybrid",IF($G6537="Diesel","Diesel","Gasoline"))</f>
        <v>Gasoline</v>
      </c>
    </row>
    <row r="6538" spans="1:15" ht="15" customHeight="1" x14ac:dyDescent="0.25">
      <c r="A6538" s="1">
        <v>2022</v>
      </c>
      <c r="B6538" s="1" t="s">
        <v>8801</v>
      </c>
      <c r="C6538" s="1" t="s">
        <v>769</v>
      </c>
      <c r="D6538" s="1" t="s">
        <v>8987</v>
      </c>
      <c r="E6538" s="1" t="s">
        <v>647</v>
      </c>
      <c r="F6538" s="1" t="s">
        <v>771</v>
      </c>
      <c r="G6538" s="1" t="s">
        <v>103</v>
      </c>
      <c r="H6538" s="1" t="s">
        <v>298</v>
      </c>
      <c r="I6538" s="1">
        <v>1</v>
      </c>
      <c r="J6538" s="1">
        <v>2023</v>
      </c>
      <c r="K6538" s="1">
        <v>91970</v>
      </c>
      <c r="L6538" s="1">
        <v>0</v>
      </c>
      <c r="M6538" s="1">
        <f t="array" ref="M6538">SUMPRODUCT(MAX(ISNUMBER(SEARCH('Class Rules'!$B$6:$B$85,$E6538))*ISNUMBER(SEARCH('Class Rules'!$C$6:$C$85,$F6538))*'Class Rules'!$A$6:$A$85))</f>
        <v>0</v>
      </c>
      <c r="N6538" s="1" t="str">
        <f t="array" ref="N6538">IF($M6538=0,'Class Rules'!$D$3,INDEX('Class Rules'!$D$6:$D$85,MATCH($M6538,'Class Rules'!$A$6:$A$85,0)))</f>
        <v>Passenger LDV</v>
      </c>
      <c r="O6538" s="1" t="str">
        <f t="array" ref="O6538">IF(SUMPRODUCT(MAX(ISNUMBER(SEARCH(Fuel_Rules!$A$6:$A$30,$E6538))*ISNUMBER(SEARCH(Fuel_Rules!$B$6:$B$30,$F6538))*(Fuel_Rules!$A$6:$A$30&lt;&gt;"")))&gt;0,"Plug-in hybrid",IF($G6538="Diesel","Diesel","Gasoline"))</f>
        <v>Gasoline</v>
      </c>
    </row>
    <row r="6539" spans="1:15" ht="15" customHeight="1" x14ac:dyDescent="0.25">
      <c r="A6539" s="1">
        <v>2022</v>
      </c>
      <c r="B6539" s="1" t="s">
        <v>8801</v>
      </c>
      <c r="C6539" s="1" t="s">
        <v>769</v>
      </c>
      <c r="D6539" s="1" t="s">
        <v>8988</v>
      </c>
      <c r="E6539" s="1" t="s">
        <v>647</v>
      </c>
      <c r="F6539" s="1" t="s">
        <v>771</v>
      </c>
      <c r="G6539" s="1" t="s">
        <v>103</v>
      </c>
      <c r="H6539" s="1" t="s">
        <v>298</v>
      </c>
      <c r="I6539" s="1">
        <v>1</v>
      </c>
      <c r="J6539" s="1">
        <v>2023</v>
      </c>
      <c r="K6539" s="1">
        <v>87683</v>
      </c>
      <c r="L6539" s="1">
        <v>0</v>
      </c>
      <c r="M6539" s="1">
        <f t="array" ref="M6539">SUMPRODUCT(MAX(ISNUMBER(SEARCH('Class Rules'!$B$6:$B$85,$E6539))*ISNUMBER(SEARCH('Class Rules'!$C$6:$C$85,$F6539))*'Class Rules'!$A$6:$A$85))</f>
        <v>0</v>
      </c>
      <c r="N6539" s="1" t="str">
        <f t="array" ref="N6539">IF($M6539=0,'Class Rules'!$D$3,INDEX('Class Rules'!$D$6:$D$85,MATCH($M6539,'Class Rules'!$A$6:$A$85,0)))</f>
        <v>Passenger LDV</v>
      </c>
      <c r="O6539" s="1" t="str">
        <f t="array" ref="O6539">IF(SUMPRODUCT(MAX(ISNUMBER(SEARCH(Fuel_Rules!$A$6:$A$30,$E6539))*ISNUMBER(SEARCH(Fuel_Rules!$B$6:$B$30,$F6539))*(Fuel_Rules!$A$6:$A$30&lt;&gt;"")))&gt;0,"Plug-in hybrid",IF($G6539="Diesel","Diesel","Gasoline"))</f>
        <v>Gasoline</v>
      </c>
    </row>
    <row r="6540" spans="1:15" ht="15" customHeight="1" x14ac:dyDescent="0.25">
      <c r="A6540" s="1">
        <v>2022</v>
      </c>
      <c r="B6540" s="1" t="s">
        <v>8801</v>
      </c>
      <c r="C6540" s="1" t="s">
        <v>772</v>
      </c>
      <c r="D6540" s="1" t="s">
        <v>8989</v>
      </c>
      <c r="E6540" s="1" t="s">
        <v>647</v>
      </c>
      <c r="F6540" s="1" t="s">
        <v>774</v>
      </c>
      <c r="G6540" s="1" t="s">
        <v>103</v>
      </c>
      <c r="H6540" s="1" t="s">
        <v>437</v>
      </c>
      <c r="I6540" s="1">
        <v>1</v>
      </c>
      <c r="J6540" s="1">
        <v>2023</v>
      </c>
      <c r="K6540" s="1">
        <v>95241</v>
      </c>
      <c r="L6540" s="1">
        <v>0</v>
      </c>
      <c r="M6540" s="1">
        <f t="array" ref="M6540">SUMPRODUCT(MAX(ISNUMBER(SEARCH('Class Rules'!$B$6:$B$85,$E6540))*ISNUMBER(SEARCH('Class Rules'!$C$6:$C$85,$F6540))*'Class Rules'!$A$6:$A$85))</f>
        <v>0</v>
      </c>
      <c r="N6540" s="1" t="str">
        <f t="array" ref="N6540">IF($M6540=0,'Class Rules'!$D$3,INDEX('Class Rules'!$D$6:$D$85,MATCH($M6540,'Class Rules'!$A$6:$A$85,0)))</f>
        <v>Passenger LDV</v>
      </c>
      <c r="O6540" s="1" t="str">
        <f t="array" ref="O6540">IF(SUMPRODUCT(MAX(ISNUMBER(SEARCH(Fuel_Rules!$A$6:$A$30,$E6540))*ISNUMBER(SEARCH(Fuel_Rules!$B$6:$B$30,$F6540))*(Fuel_Rules!$A$6:$A$30&lt;&gt;"")))&gt;0,"Plug-in hybrid",IF($G6540="Diesel","Diesel","Gasoline"))</f>
        <v>Gasoline</v>
      </c>
    </row>
    <row r="6541" spans="1:15" ht="15" customHeight="1" x14ac:dyDescent="0.25">
      <c r="A6541" s="1">
        <v>2022</v>
      </c>
      <c r="B6541" s="1" t="s">
        <v>8801</v>
      </c>
      <c r="C6541" s="1" t="s">
        <v>772</v>
      </c>
      <c r="D6541" s="1" t="s">
        <v>8990</v>
      </c>
      <c r="E6541" s="1" t="s">
        <v>647</v>
      </c>
      <c r="F6541" s="1" t="s">
        <v>774</v>
      </c>
      <c r="G6541" s="1" t="s">
        <v>103</v>
      </c>
      <c r="H6541" s="1" t="s">
        <v>437</v>
      </c>
      <c r="I6541" s="1">
        <v>1</v>
      </c>
      <c r="J6541" s="1">
        <v>2023</v>
      </c>
      <c r="K6541" s="1">
        <v>89793</v>
      </c>
      <c r="L6541" s="1">
        <v>0</v>
      </c>
      <c r="M6541" s="1">
        <f t="array" ref="M6541">SUMPRODUCT(MAX(ISNUMBER(SEARCH('Class Rules'!$B$6:$B$85,$E6541))*ISNUMBER(SEARCH('Class Rules'!$C$6:$C$85,$F6541))*'Class Rules'!$A$6:$A$85))</f>
        <v>0</v>
      </c>
      <c r="N6541" s="1" t="str">
        <f t="array" ref="N6541">IF($M6541=0,'Class Rules'!$D$3,INDEX('Class Rules'!$D$6:$D$85,MATCH($M6541,'Class Rules'!$A$6:$A$85,0)))</f>
        <v>Passenger LDV</v>
      </c>
      <c r="O6541" s="1" t="str">
        <f t="array" ref="O6541">IF(SUMPRODUCT(MAX(ISNUMBER(SEARCH(Fuel_Rules!$A$6:$A$30,$E6541))*ISNUMBER(SEARCH(Fuel_Rules!$B$6:$B$30,$F6541))*(Fuel_Rules!$A$6:$A$30&lt;&gt;"")))&gt;0,"Plug-in hybrid",IF($G6541="Diesel","Diesel","Gasoline"))</f>
        <v>Gasoline</v>
      </c>
    </row>
    <row r="6542" spans="1:15" ht="15" customHeight="1" x14ac:dyDescent="0.25">
      <c r="A6542" s="1">
        <v>2022</v>
      </c>
      <c r="B6542" s="1" t="s">
        <v>8801</v>
      </c>
      <c r="C6542" s="1" t="s">
        <v>775</v>
      </c>
      <c r="D6542" s="1" t="s">
        <v>8991</v>
      </c>
      <c r="E6542" s="1" t="s">
        <v>647</v>
      </c>
      <c r="F6542" s="1" t="s">
        <v>777</v>
      </c>
      <c r="G6542" s="1" t="s">
        <v>103</v>
      </c>
      <c r="H6542" s="1" t="s">
        <v>437</v>
      </c>
      <c r="I6542" s="1">
        <v>1</v>
      </c>
      <c r="J6542" s="1">
        <v>2023</v>
      </c>
      <c r="K6542" s="1">
        <v>99100</v>
      </c>
      <c r="L6542" s="1">
        <v>0</v>
      </c>
      <c r="M6542" s="1">
        <f t="array" ref="M6542">SUMPRODUCT(MAX(ISNUMBER(SEARCH('Class Rules'!$B$6:$B$85,$E6542))*ISNUMBER(SEARCH('Class Rules'!$C$6:$C$85,$F6542))*'Class Rules'!$A$6:$A$85))</f>
        <v>0</v>
      </c>
      <c r="N6542" s="1" t="str">
        <f t="array" ref="N6542">IF($M6542=0,'Class Rules'!$D$3,INDEX('Class Rules'!$D$6:$D$85,MATCH($M6542,'Class Rules'!$A$6:$A$85,0)))</f>
        <v>Passenger LDV</v>
      </c>
      <c r="O6542" s="1" t="str">
        <f t="array" ref="O6542">IF(SUMPRODUCT(MAX(ISNUMBER(SEARCH(Fuel_Rules!$A$6:$A$30,$E6542))*ISNUMBER(SEARCH(Fuel_Rules!$B$6:$B$30,$F6542))*(Fuel_Rules!$A$6:$A$30&lt;&gt;"")))&gt;0,"Plug-in hybrid",IF($G6542="Diesel","Diesel","Gasoline"))</f>
        <v>Gasoline</v>
      </c>
    </row>
    <row r="6543" spans="1:15" ht="15" customHeight="1" x14ac:dyDescent="0.25">
      <c r="A6543" s="1">
        <v>2022</v>
      </c>
      <c r="B6543" s="1" t="s">
        <v>8801</v>
      </c>
      <c r="C6543" s="1" t="s">
        <v>775</v>
      </c>
      <c r="D6543" s="1" t="s">
        <v>8992</v>
      </c>
      <c r="E6543" s="1" t="s">
        <v>647</v>
      </c>
      <c r="F6543" s="1" t="s">
        <v>777</v>
      </c>
      <c r="G6543" s="1" t="s">
        <v>103</v>
      </c>
      <c r="H6543" s="1" t="s">
        <v>437</v>
      </c>
      <c r="I6543" s="1">
        <v>1</v>
      </c>
      <c r="J6543" s="1">
        <v>2023</v>
      </c>
      <c r="K6543" s="1">
        <v>92748</v>
      </c>
      <c r="L6543" s="1">
        <v>0</v>
      </c>
      <c r="M6543" s="1">
        <f t="array" ref="M6543">SUMPRODUCT(MAX(ISNUMBER(SEARCH('Class Rules'!$B$6:$B$85,$E6543))*ISNUMBER(SEARCH('Class Rules'!$C$6:$C$85,$F6543))*'Class Rules'!$A$6:$A$85))</f>
        <v>0</v>
      </c>
      <c r="N6543" s="1" t="str">
        <f t="array" ref="N6543">IF($M6543=0,'Class Rules'!$D$3,INDEX('Class Rules'!$D$6:$D$85,MATCH($M6543,'Class Rules'!$A$6:$A$85,0)))</f>
        <v>Passenger LDV</v>
      </c>
      <c r="O6543" s="1" t="str">
        <f t="array" ref="O6543">IF(SUMPRODUCT(MAX(ISNUMBER(SEARCH(Fuel_Rules!$A$6:$A$30,$E6543))*ISNUMBER(SEARCH(Fuel_Rules!$B$6:$B$30,$F6543))*(Fuel_Rules!$A$6:$A$30&lt;&gt;"")))&gt;0,"Plug-in hybrid",IF($G6543="Diesel","Diesel","Gasoline"))</f>
        <v>Gasoline</v>
      </c>
    </row>
    <row r="6544" spans="1:15" ht="15" customHeight="1" x14ac:dyDescent="0.25">
      <c r="A6544" s="1">
        <v>2022</v>
      </c>
      <c r="B6544" s="1" t="s">
        <v>8801</v>
      </c>
      <c r="C6544" s="1" t="s">
        <v>778</v>
      </c>
      <c r="D6544" s="1" t="s">
        <v>8993</v>
      </c>
      <c r="E6544" s="1" t="s">
        <v>647</v>
      </c>
      <c r="F6544" s="1" t="s">
        <v>780</v>
      </c>
      <c r="G6544" s="1" t="s">
        <v>103</v>
      </c>
      <c r="H6544" s="1" t="s">
        <v>437</v>
      </c>
      <c r="I6544" s="1">
        <v>1</v>
      </c>
      <c r="J6544" s="1">
        <v>2023</v>
      </c>
      <c r="K6544" s="1">
        <v>105598</v>
      </c>
      <c r="L6544" s="1">
        <v>0</v>
      </c>
      <c r="M6544" s="1">
        <f t="array" ref="M6544">SUMPRODUCT(MAX(ISNUMBER(SEARCH('Class Rules'!$B$6:$B$85,$E6544))*ISNUMBER(SEARCH('Class Rules'!$C$6:$C$85,$F6544))*'Class Rules'!$A$6:$A$85))</f>
        <v>0</v>
      </c>
      <c r="N6544" s="1" t="str">
        <f t="array" ref="N6544">IF($M6544=0,'Class Rules'!$D$3,INDEX('Class Rules'!$D$6:$D$85,MATCH($M6544,'Class Rules'!$A$6:$A$85,0)))</f>
        <v>Passenger LDV</v>
      </c>
      <c r="O6544" s="1" t="str">
        <f t="array" ref="O6544">IF(SUMPRODUCT(MAX(ISNUMBER(SEARCH(Fuel_Rules!$A$6:$A$30,$E6544))*ISNUMBER(SEARCH(Fuel_Rules!$B$6:$B$30,$F6544))*(Fuel_Rules!$A$6:$A$30&lt;&gt;"")))&gt;0,"Plug-in hybrid",IF($G6544="Diesel","Diesel","Gasoline"))</f>
        <v>Gasoline</v>
      </c>
    </row>
    <row r="6545" spans="1:15" ht="15" customHeight="1" x14ac:dyDescent="0.25">
      <c r="A6545" s="1">
        <v>2022</v>
      </c>
      <c r="B6545" s="1" t="s">
        <v>8801</v>
      </c>
      <c r="C6545" s="1" t="s">
        <v>778</v>
      </c>
      <c r="D6545" s="1" t="s">
        <v>8994</v>
      </c>
      <c r="E6545" s="1" t="s">
        <v>647</v>
      </c>
      <c r="F6545" s="1" t="s">
        <v>780</v>
      </c>
      <c r="G6545" s="1" t="s">
        <v>103</v>
      </c>
      <c r="H6545" s="1" t="s">
        <v>437</v>
      </c>
      <c r="I6545" s="1">
        <v>1</v>
      </c>
      <c r="J6545" s="1">
        <v>2023</v>
      </c>
      <c r="K6545" s="1">
        <v>99922</v>
      </c>
      <c r="L6545" s="1">
        <v>0</v>
      </c>
      <c r="M6545" s="1">
        <f t="array" ref="M6545">SUMPRODUCT(MAX(ISNUMBER(SEARCH('Class Rules'!$B$6:$B$85,$E6545))*ISNUMBER(SEARCH('Class Rules'!$C$6:$C$85,$F6545))*'Class Rules'!$A$6:$A$85))</f>
        <v>0</v>
      </c>
      <c r="N6545" s="1" t="str">
        <f t="array" ref="N6545">IF($M6545=0,'Class Rules'!$D$3,INDEX('Class Rules'!$D$6:$D$85,MATCH($M6545,'Class Rules'!$A$6:$A$85,0)))</f>
        <v>Passenger LDV</v>
      </c>
      <c r="O6545" s="1" t="str">
        <f t="array" ref="O6545">IF(SUMPRODUCT(MAX(ISNUMBER(SEARCH(Fuel_Rules!$A$6:$A$30,$E6545))*ISNUMBER(SEARCH(Fuel_Rules!$B$6:$B$30,$F6545))*(Fuel_Rules!$A$6:$A$30&lt;&gt;"")))&gt;0,"Plug-in hybrid",IF($G6545="Diesel","Diesel","Gasoline"))</f>
        <v>Gasoline</v>
      </c>
    </row>
    <row r="6546" spans="1:15" ht="15" customHeight="1" x14ac:dyDescent="0.25">
      <c r="A6546" s="1">
        <v>2022</v>
      </c>
      <c r="B6546" s="1" t="s">
        <v>8801</v>
      </c>
      <c r="C6546" s="1" t="s">
        <v>781</v>
      </c>
      <c r="D6546" s="1" t="s">
        <v>8995</v>
      </c>
      <c r="E6546" s="1" t="s">
        <v>647</v>
      </c>
      <c r="F6546" s="1" t="s">
        <v>783</v>
      </c>
      <c r="G6546" s="1" t="s">
        <v>103</v>
      </c>
      <c r="H6546" s="1" t="s">
        <v>298</v>
      </c>
      <c r="I6546" s="1">
        <v>1</v>
      </c>
      <c r="J6546" s="1">
        <v>2023</v>
      </c>
      <c r="K6546" s="1">
        <v>81639</v>
      </c>
      <c r="L6546" s="1">
        <v>0</v>
      </c>
      <c r="M6546" s="1">
        <f t="array" ref="M6546">SUMPRODUCT(MAX(ISNUMBER(SEARCH('Class Rules'!$B$6:$B$85,$E6546))*ISNUMBER(SEARCH('Class Rules'!$C$6:$C$85,$F6546))*'Class Rules'!$A$6:$A$85))</f>
        <v>0</v>
      </c>
      <c r="N6546" s="1" t="str">
        <f t="array" ref="N6546">IF($M6546=0,'Class Rules'!$D$3,INDEX('Class Rules'!$D$6:$D$85,MATCH($M6546,'Class Rules'!$A$6:$A$85,0)))</f>
        <v>Passenger LDV</v>
      </c>
      <c r="O6546" s="1" t="str">
        <f t="array" ref="O6546">IF(SUMPRODUCT(MAX(ISNUMBER(SEARCH(Fuel_Rules!$A$6:$A$30,$E6546))*ISNUMBER(SEARCH(Fuel_Rules!$B$6:$B$30,$F6546))*(Fuel_Rules!$A$6:$A$30&lt;&gt;"")))&gt;0,"Plug-in hybrid",IF($G6546="Diesel","Diesel","Gasoline"))</f>
        <v>Gasoline</v>
      </c>
    </row>
    <row r="6547" spans="1:15" ht="15" customHeight="1" x14ac:dyDescent="0.25">
      <c r="A6547" s="1">
        <v>2022</v>
      </c>
      <c r="B6547" s="1" t="s">
        <v>8801</v>
      </c>
      <c r="C6547" s="1" t="s">
        <v>781</v>
      </c>
      <c r="D6547" s="1" t="s">
        <v>8996</v>
      </c>
      <c r="E6547" s="1" t="s">
        <v>647</v>
      </c>
      <c r="F6547" s="1" t="s">
        <v>783</v>
      </c>
      <c r="G6547" s="1" t="s">
        <v>103</v>
      </c>
      <c r="H6547" s="1" t="s">
        <v>298</v>
      </c>
      <c r="I6547" s="1">
        <v>1</v>
      </c>
      <c r="J6547" s="1">
        <v>2023</v>
      </c>
      <c r="K6547" s="1">
        <v>76845</v>
      </c>
      <c r="L6547" s="1">
        <v>0</v>
      </c>
      <c r="M6547" s="1">
        <f t="array" ref="M6547">SUMPRODUCT(MAX(ISNUMBER(SEARCH('Class Rules'!$B$6:$B$85,$E6547))*ISNUMBER(SEARCH('Class Rules'!$C$6:$C$85,$F6547))*'Class Rules'!$A$6:$A$85))</f>
        <v>0</v>
      </c>
      <c r="N6547" s="1" t="str">
        <f t="array" ref="N6547">IF($M6547=0,'Class Rules'!$D$3,INDEX('Class Rules'!$D$6:$D$85,MATCH($M6547,'Class Rules'!$A$6:$A$85,0)))</f>
        <v>Passenger LDV</v>
      </c>
      <c r="O6547" s="1" t="str">
        <f t="array" ref="O6547">IF(SUMPRODUCT(MAX(ISNUMBER(SEARCH(Fuel_Rules!$A$6:$A$30,$E6547))*ISNUMBER(SEARCH(Fuel_Rules!$B$6:$B$30,$F6547))*(Fuel_Rules!$A$6:$A$30&lt;&gt;"")))&gt;0,"Plug-in hybrid",IF($G6547="Diesel","Diesel","Gasoline"))</f>
        <v>Gasoline</v>
      </c>
    </row>
    <row r="6548" spans="1:15" ht="15" customHeight="1" x14ac:dyDescent="0.25">
      <c r="A6548" s="1">
        <v>2022</v>
      </c>
      <c r="B6548" s="1" t="s">
        <v>8801</v>
      </c>
      <c r="C6548" s="1" t="s">
        <v>784</v>
      </c>
      <c r="D6548" s="1" t="s">
        <v>8997</v>
      </c>
      <c r="E6548" s="1" t="s">
        <v>647</v>
      </c>
      <c r="F6548" s="1" t="s">
        <v>786</v>
      </c>
      <c r="G6548" s="1" t="s">
        <v>103</v>
      </c>
      <c r="H6548" s="1" t="s">
        <v>298</v>
      </c>
      <c r="I6548" s="1">
        <v>1</v>
      </c>
      <c r="J6548" s="1">
        <v>2023</v>
      </c>
      <c r="K6548" s="1">
        <v>86226</v>
      </c>
      <c r="L6548" s="1">
        <v>0</v>
      </c>
      <c r="M6548" s="1">
        <f t="array" ref="M6548">SUMPRODUCT(MAX(ISNUMBER(SEARCH('Class Rules'!$B$6:$B$85,$E6548))*ISNUMBER(SEARCH('Class Rules'!$C$6:$C$85,$F6548))*'Class Rules'!$A$6:$A$85))</f>
        <v>0</v>
      </c>
      <c r="N6548" s="1" t="str">
        <f t="array" ref="N6548">IF($M6548=0,'Class Rules'!$D$3,INDEX('Class Rules'!$D$6:$D$85,MATCH($M6548,'Class Rules'!$A$6:$A$85,0)))</f>
        <v>Passenger LDV</v>
      </c>
      <c r="O6548" s="1" t="str">
        <f t="array" ref="O6548">IF(SUMPRODUCT(MAX(ISNUMBER(SEARCH(Fuel_Rules!$A$6:$A$30,$E6548))*ISNUMBER(SEARCH(Fuel_Rules!$B$6:$B$30,$F6548))*(Fuel_Rules!$A$6:$A$30&lt;&gt;"")))&gt;0,"Plug-in hybrid",IF($G6548="Diesel","Diesel","Gasoline"))</f>
        <v>Gasoline</v>
      </c>
    </row>
    <row r="6549" spans="1:15" ht="15" customHeight="1" x14ac:dyDescent="0.25">
      <c r="A6549" s="1">
        <v>2022</v>
      </c>
      <c r="B6549" s="1" t="s">
        <v>8801</v>
      </c>
      <c r="C6549" s="1" t="s">
        <v>784</v>
      </c>
      <c r="D6549" s="1" t="s">
        <v>8998</v>
      </c>
      <c r="E6549" s="1" t="s">
        <v>647</v>
      </c>
      <c r="F6549" s="1" t="s">
        <v>786</v>
      </c>
      <c r="G6549" s="1" t="s">
        <v>103</v>
      </c>
      <c r="H6549" s="1" t="s">
        <v>298</v>
      </c>
      <c r="I6549" s="1">
        <v>1</v>
      </c>
      <c r="J6549" s="1">
        <v>2023</v>
      </c>
      <c r="K6549" s="1">
        <v>82460</v>
      </c>
      <c r="L6549" s="1">
        <v>0</v>
      </c>
      <c r="M6549" s="1">
        <f t="array" ref="M6549">SUMPRODUCT(MAX(ISNUMBER(SEARCH('Class Rules'!$B$6:$B$85,$E6549))*ISNUMBER(SEARCH('Class Rules'!$C$6:$C$85,$F6549))*'Class Rules'!$A$6:$A$85))</f>
        <v>0</v>
      </c>
      <c r="N6549" s="1" t="str">
        <f t="array" ref="N6549">IF($M6549=0,'Class Rules'!$D$3,INDEX('Class Rules'!$D$6:$D$85,MATCH($M6549,'Class Rules'!$A$6:$A$85,0)))</f>
        <v>Passenger LDV</v>
      </c>
      <c r="O6549" s="1" t="str">
        <f t="array" ref="O6549">IF(SUMPRODUCT(MAX(ISNUMBER(SEARCH(Fuel_Rules!$A$6:$A$30,$E6549))*ISNUMBER(SEARCH(Fuel_Rules!$B$6:$B$30,$F6549))*(Fuel_Rules!$A$6:$A$30&lt;&gt;"")))&gt;0,"Plug-in hybrid",IF($G6549="Diesel","Diesel","Gasoline"))</f>
        <v>Gasoline</v>
      </c>
    </row>
    <row r="6550" spans="1:15" ht="15" customHeight="1" x14ac:dyDescent="0.25">
      <c r="A6550" s="1">
        <v>2022</v>
      </c>
      <c r="B6550" s="1" t="s">
        <v>8801</v>
      </c>
      <c r="C6550" s="1" t="s">
        <v>787</v>
      </c>
      <c r="D6550" s="1" t="s">
        <v>8999</v>
      </c>
      <c r="E6550" s="1" t="s">
        <v>647</v>
      </c>
      <c r="F6550" s="1" t="s">
        <v>789</v>
      </c>
      <c r="G6550" s="1" t="s">
        <v>103</v>
      </c>
      <c r="H6550" s="1" t="s">
        <v>298</v>
      </c>
      <c r="I6550" s="1">
        <v>1</v>
      </c>
      <c r="J6550" s="1">
        <v>2023</v>
      </c>
      <c r="K6550" s="1">
        <v>78398</v>
      </c>
      <c r="L6550" s="1">
        <v>0</v>
      </c>
      <c r="M6550" s="1">
        <f t="array" ref="M6550">SUMPRODUCT(MAX(ISNUMBER(SEARCH('Class Rules'!$B$6:$B$85,$E6550))*ISNUMBER(SEARCH('Class Rules'!$C$6:$C$85,$F6550))*'Class Rules'!$A$6:$A$85))</f>
        <v>0</v>
      </c>
      <c r="N6550" s="1" t="str">
        <f t="array" ref="N6550">IF($M6550=0,'Class Rules'!$D$3,INDEX('Class Rules'!$D$6:$D$85,MATCH($M6550,'Class Rules'!$A$6:$A$85,0)))</f>
        <v>Passenger LDV</v>
      </c>
      <c r="O6550" s="1" t="str">
        <f t="array" ref="O6550">IF(SUMPRODUCT(MAX(ISNUMBER(SEARCH(Fuel_Rules!$A$6:$A$30,$E6550))*ISNUMBER(SEARCH(Fuel_Rules!$B$6:$B$30,$F6550))*(Fuel_Rules!$A$6:$A$30&lt;&gt;"")))&gt;0,"Plug-in hybrid",IF($G6550="Diesel","Diesel","Gasoline"))</f>
        <v>Gasoline</v>
      </c>
    </row>
    <row r="6551" spans="1:15" ht="15" customHeight="1" x14ac:dyDescent="0.25">
      <c r="A6551" s="1">
        <v>2022</v>
      </c>
      <c r="B6551" s="1" t="s">
        <v>8801</v>
      </c>
      <c r="C6551" s="1" t="s">
        <v>787</v>
      </c>
      <c r="D6551" s="1" t="s">
        <v>9000</v>
      </c>
      <c r="E6551" s="1" t="s">
        <v>647</v>
      </c>
      <c r="F6551" s="1" t="s">
        <v>789</v>
      </c>
      <c r="G6551" s="1" t="s">
        <v>103</v>
      </c>
      <c r="H6551" s="1" t="s">
        <v>298</v>
      </c>
      <c r="I6551" s="1">
        <v>1</v>
      </c>
      <c r="J6551" s="1">
        <v>2023</v>
      </c>
      <c r="K6551" s="1">
        <v>73005</v>
      </c>
      <c r="L6551" s="1">
        <v>0</v>
      </c>
      <c r="M6551" s="1">
        <f t="array" ref="M6551">SUMPRODUCT(MAX(ISNUMBER(SEARCH('Class Rules'!$B$6:$B$85,$E6551))*ISNUMBER(SEARCH('Class Rules'!$C$6:$C$85,$F6551))*'Class Rules'!$A$6:$A$85))</f>
        <v>0</v>
      </c>
      <c r="N6551" s="1" t="str">
        <f t="array" ref="N6551">IF($M6551=0,'Class Rules'!$D$3,INDEX('Class Rules'!$D$6:$D$85,MATCH($M6551,'Class Rules'!$A$6:$A$85,0)))</f>
        <v>Passenger LDV</v>
      </c>
      <c r="O6551" s="1" t="str">
        <f t="array" ref="O6551">IF(SUMPRODUCT(MAX(ISNUMBER(SEARCH(Fuel_Rules!$A$6:$A$30,$E6551))*ISNUMBER(SEARCH(Fuel_Rules!$B$6:$B$30,$F6551))*(Fuel_Rules!$A$6:$A$30&lt;&gt;"")))&gt;0,"Plug-in hybrid",IF($G6551="Diesel","Diesel","Gasoline"))</f>
        <v>Gasoline</v>
      </c>
    </row>
    <row r="6552" spans="1:15" ht="15" customHeight="1" x14ac:dyDescent="0.25">
      <c r="A6552" s="1">
        <v>2022</v>
      </c>
      <c r="B6552" s="1" t="s">
        <v>8801</v>
      </c>
      <c r="C6552" s="1" t="s">
        <v>790</v>
      </c>
      <c r="D6552" s="1" t="s">
        <v>9001</v>
      </c>
      <c r="E6552" s="1" t="s">
        <v>647</v>
      </c>
      <c r="F6552" s="1" t="s">
        <v>792</v>
      </c>
      <c r="G6552" s="1" t="s">
        <v>103</v>
      </c>
      <c r="H6552" s="1" t="s">
        <v>298</v>
      </c>
      <c r="I6552" s="1">
        <v>1</v>
      </c>
      <c r="J6552" s="1">
        <v>2023</v>
      </c>
      <c r="K6552" s="1">
        <v>112309</v>
      </c>
      <c r="L6552" s="1">
        <v>0</v>
      </c>
      <c r="M6552" s="1">
        <f t="array" ref="M6552">SUMPRODUCT(MAX(ISNUMBER(SEARCH('Class Rules'!$B$6:$B$85,$E6552))*ISNUMBER(SEARCH('Class Rules'!$C$6:$C$85,$F6552))*'Class Rules'!$A$6:$A$85))</f>
        <v>0</v>
      </c>
      <c r="N6552" s="1" t="str">
        <f t="array" ref="N6552">IF($M6552=0,'Class Rules'!$D$3,INDEX('Class Rules'!$D$6:$D$85,MATCH($M6552,'Class Rules'!$A$6:$A$85,0)))</f>
        <v>Passenger LDV</v>
      </c>
      <c r="O6552" s="1" t="str">
        <f t="array" ref="O6552">IF(SUMPRODUCT(MAX(ISNUMBER(SEARCH(Fuel_Rules!$A$6:$A$30,$E6552))*ISNUMBER(SEARCH(Fuel_Rules!$B$6:$B$30,$F6552))*(Fuel_Rules!$A$6:$A$30&lt;&gt;"")))&gt;0,"Plug-in hybrid",IF($G6552="Diesel","Diesel","Gasoline"))</f>
        <v>Gasoline</v>
      </c>
    </row>
    <row r="6553" spans="1:15" ht="15" customHeight="1" x14ac:dyDescent="0.25">
      <c r="A6553" s="1">
        <v>2022</v>
      </c>
      <c r="B6553" s="1" t="s">
        <v>8801</v>
      </c>
      <c r="C6553" s="1" t="s">
        <v>793</v>
      </c>
      <c r="D6553" s="1" t="s">
        <v>9002</v>
      </c>
      <c r="E6553" s="1" t="s">
        <v>647</v>
      </c>
      <c r="F6553" s="1" t="s">
        <v>795</v>
      </c>
      <c r="G6553" s="1" t="s">
        <v>103</v>
      </c>
      <c r="H6553" s="1" t="s">
        <v>437</v>
      </c>
      <c r="I6553" s="1">
        <v>1</v>
      </c>
      <c r="J6553" s="1">
        <v>2023</v>
      </c>
      <c r="K6553" s="1">
        <v>122616</v>
      </c>
      <c r="L6553" s="1">
        <v>0</v>
      </c>
      <c r="M6553" s="1">
        <f t="array" ref="M6553">SUMPRODUCT(MAX(ISNUMBER(SEARCH('Class Rules'!$B$6:$B$85,$E6553))*ISNUMBER(SEARCH('Class Rules'!$C$6:$C$85,$F6553))*'Class Rules'!$A$6:$A$85))</f>
        <v>0</v>
      </c>
      <c r="N6553" s="1" t="str">
        <f t="array" ref="N6553">IF($M6553=0,'Class Rules'!$D$3,INDEX('Class Rules'!$D$6:$D$85,MATCH($M6553,'Class Rules'!$A$6:$A$85,0)))</f>
        <v>Passenger LDV</v>
      </c>
      <c r="O6553" s="1" t="str">
        <f t="array" ref="O6553">IF(SUMPRODUCT(MAX(ISNUMBER(SEARCH(Fuel_Rules!$A$6:$A$30,$E6553))*ISNUMBER(SEARCH(Fuel_Rules!$B$6:$B$30,$F6553))*(Fuel_Rules!$A$6:$A$30&lt;&gt;"")))&gt;0,"Plug-in hybrid",IF($G6553="Diesel","Diesel","Gasoline"))</f>
        <v>Gasoline</v>
      </c>
    </row>
    <row r="6554" spans="1:15" ht="15" customHeight="1" x14ac:dyDescent="0.25">
      <c r="A6554" s="1">
        <v>2022</v>
      </c>
      <c r="B6554" s="1" t="s">
        <v>8801</v>
      </c>
      <c r="C6554" s="1" t="s">
        <v>793</v>
      </c>
      <c r="D6554" s="1" t="s">
        <v>9003</v>
      </c>
      <c r="E6554" s="1" t="s">
        <v>647</v>
      </c>
      <c r="F6554" s="1" t="s">
        <v>795</v>
      </c>
      <c r="G6554" s="1" t="s">
        <v>103</v>
      </c>
      <c r="H6554" s="1" t="s">
        <v>437</v>
      </c>
      <c r="I6554" s="1">
        <v>1</v>
      </c>
      <c r="J6554" s="1">
        <v>2023</v>
      </c>
      <c r="K6554" s="1">
        <v>117240</v>
      </c>
      <c r="L6554" s="1">
        <v>0</v>
      </c>
      <c r="M6554" s="1">
        <f t="array" ref="M6554">SUMPRODUCT(MAX(ISNUMBER(SEARCH('Class Rules'!$B$6:$B$85,$E6554))*ISNUMBER(SEARCH('Class Rules'!$C$6:$C$85,$F6554))*'Class Rules'!$A$6:$A$85))</f>
        <v>0</v>
      </c>
      <c r="N6554" s="1" t="str">
        <f t="array" ref="N6554">IF($M6554=0,'Class Rules'!$D$3,INDEX('Class Rules'!$D$6:$D$85,MATCH($M6554,'Class Rules'!$A$6:$A$85,0)))</f>
        <v>Passenger LDV</v>
      </c>
      <c r="O6554" s="1" t="str">
        <f t="array" ref="O6554">IF(SUMPRODUCT(MAX(ISNUMBER(SEARCH(Fuel_Rules!$A$6:$A$30,$E6554))*ISNUMBER(SEARCH(Fuel_Rules!$B$6:$B$30,$F6554))*(Fuel_Rules!$A$6:$A$30&lt;&gt;"")))&gt;0,"Plug-in hybrid",IF($G6554="Diesel","Diesel","Gasoline"))</f>
        <v>Gasoline</v>
      </c>
    </row>
    <row r="6555" spans="1:15" ht="15" customHeight="1" x14ac:dyDescent="0.25">
      <c r="A6555" s="1">
        <v>2022</v>
      </c>
      <c r="B6555" s="1" t="s">
        <v>8801</v>
      </c>
      <c r="C6555" s="1" t="s">
        <v>802</v>
      </c>
      <c r="D6555" s="1" t="s">
        <v>9004</v>
      </c>
      <c r="E6555" s="1" t="s">
        <v>647</v>
      </c>
      <c r="F6555" s="1" t="s">
        <v>804</v>
      </c>
      <c r="G6555" s="1" t="s">
        <v>103</v>
      </c>
      <c r="H6555" s="1" t="s">
        <v>437</v>
      </c>
      <c r="I6555" s="1">
        <v>1.2</v>
      </c>
      <c r="J6555" s="1">
        <v>2023</v>
      </c>
      <c r="K6555" s="1">
        <v>152581</v>
      </c>
      <c r="L6555" s="1">
        <v>0</v>
      </c>
      <c r="M6555" s="1">
        <f t="array" ref="M6555">SUMPRODUCT(MAX(ISNUMBER(SEARCH('Class Rules'!$B$6:$B$85,$E6555))*ISNUMBER(SEARCH('Class Rules'!$C$6:$C$85,$F6555))*'Class Rules'!$A$6:$A$85))</f>
        <v>0</v>
      </c>
      <c r="N6555" s="1" t="str">
        <f t="array" ref="N6555">IF($M6555=0,'Class Rules'!$D$3,INDEX('Class Rules'!$D$6:$D$85,MATCH($M6555,'Class Rules'!$A$6:$A$85,0)))</f>
        <v>Passenger LDV</v>
      </c>
      <c r="O6555" s="1" t="str">
        <f t="array" ref="O6555">IF(SUMPRODUCT(MAX(ISNUMBER(SEARCH(Fuel_Rules!$A$6:$A$30,$E6555))*ISNUMBER(SEARCH(Fuel_Rules!$B$6:$B$30,$F6555))*(Fuel_Rules!$A$6:$A$30&lt;&gt;"")))&gt;0,"Plug-in hybrid",IF($G6555="Diesel","Diesel","Gasoline"))</f>
        <v>Gasoline</v>
      </c>
    </row>
    <row r="6556" spans="1:15" ht="15" customHeight="1" x14ac:dyDescent="0.25">
      <c r="A6556" s="1">
        <v>2022</v>
      </c>
      <c r="B6556" s="1" t="s">
        <v>8801</v>
      </c>
      <c r="C6556" s="1" t="s">
        <v>802</v>
      </c>
      <c r="D6556" s="1" t="s">
        <v>9005</v>
      </c>
      <c r="E6556" s="1" t="s">
        <v>647</v>
      </c>
      <c r="F6556" s="1" t="s">
        <v>804</v>
      </c>
      <c r="G6556" s="1" t="s">
        <v>103</v>
      </c>
      <c r="H6556" s="1" t="s">
        <v>437</v>
      </c>
      <c r="I6556" s="1">
        <v>1.2</v>
      </c>
      <c r="J6556" s="1">
        <v>2023</v>
      </c>
      <c r="K6556" s="1">
        <v>146833</v>
      </c>
      <c r="L6556" s="1">
        <v>0</v>
      </c>
      <c r="M6556" s="1">
        <f t="array" ref="M6556">SUMPRODUCT(MAX(ISNUMBER(SEARCH('Class Rules'!$B$6:$B$85,$E6556))*ISNUMBER(SEARCH('Class Rules'!$C$6:$C$85,$F6556))*'Class Rules'!$A$6:$A$85))</f>
        <v>0</v>
      </c>
      <c r="N6556" s="1" t="str">
        <f t="array" ref="N6556">IF($M6556=0,'Class Rules'!$D$3,INDEX('Class Rules'!$D$6:$D$85,MATCH($M6556,'Class Rules'!$A$6:$A$85,0)))</f>
        <v>Passenger LDV</v>
      </c>
      <c r="O6556" s="1" t="str">
        <f t="array" ref="O6556">IF(SUMPRODUCT(MAX(ISNUMBER(SEARCH(Fuel_Rules!$A$6:$A$30,$E6556))*ISNUMBER(SEARCH(Fuel_Rules!$B$6:$B$30,$F6556))*(Fuel_Rules!$A$6:$A$30&lt;&gt;"")))&gt;0,"Plug-in hybrid",IF($G6556="Diesel","Diesel","Gasoline"))</f>
        <v>Gasoline</v>
      </c>
    </row>
    <row r="6557" spans="1:15" ht="15" customHeight="1" x14ac:dyDescent="0.25">
      <c r="A6557" s="1">
        <v>2022</v>
      </c>
      <c r="B6557" s="1" t="s">
        <v>8801</v>
      </c>
      <c r="C6557" s="1" t="s">
        <v>3299</v>
      </c>
      <c r="D6557" s="1" t="s">
        <v>9006</v>
      </c>
      <c r="E6557" s="1" t="s">
        <v>647</v>
      </c>
      <c r="F6557" s="1" t="s">
        <v>3301</v>
      </c>
      <c r="G6557" s="1" t="s">
        <v>103</v>
      </c>
      <c r="H6557" s="1" t="s">
        <v>437</v>
      </c>
      <c r="I6557" s="1">
        <v>1</v>
      </c>
      <c r="J6557" s="1">
        <v>2023</v>
      </c>
      <c r="K6557" s="1">
        <v>118793</v>
      </c>
      <c r="L6557" s="1">
        <v>0</v>
      </c>
      <c r="M6557" s="1">
        <f t="array" ref="M6557">SUMPRODUCT(MAX(ISNUMBER(SEARCH('Class Rules'!$B$6:$B$85,$E6557))*ISNUMBER(SEARCH('Class Rules'!$C$6:$C$85,$F6557))*'Class Rules'!$A$6:$A$85))</f>
        <v>0</v>
      </c>
      <c r="N6557" s="1" t="str">
        <f t="array" ref="N6557">IF($M6557=0,'Class Rules'!$D$3,INDEX('Class Rules'!$D$6:$D$85,MATCH($M6557,'Class Rules'!$A$6:$A$85,0)))</f>
        <v>Passenger LDV</v>
      </c>
      <c r="O6557" s="1" t="str">
        <f t="array" ref="O6557">IF(SUMPRODUCT(MAX(ISNUMBER(SEARCH(Fuel_Rules!$A$6:$A$30,$E6557))*ISNUMBER(SEARCH(Fuel_Rules!$B$6:$B$30,$F6557))*(Fuel_Rules!$A$6:$A$30&lt;&gt;"")))&gt;0,"Plug-in hybrid",IF($G6557="Diesel","Diesel","Gasoline"))</f>
        <v>Gasoline</v>
      </c>
    </row>
    <row r="6558" spans="1:15" ht="15" customHeight="1" x14ac:dyDescent="0.25">
      <c r="A6558" s="1">
        <v>2022</v>
      </c>
      <c r="B6558" s="1" t="s">
        <v>8801</v>
      </c>
      <c r="C6558" s="1" t="s">
        <v>3299</v>
      </c>
      <c r="D6558" s="1" t="s">
        <v>9007</v>
      </c>
      <c r="E6558" s="1" t="s">
        <v>647</v>
      </c>
      <c r="F6558" s="1" t="s">
        <v>3301</v>
      </c>
      <c r="G6558" s="1" t="s">
        <v>103</v>
      </c>
      <c r="H6558" s="1" t="s">
        <v>437</v>
      </c>
      <c r="I6558" s="1">
        <v>1</v>
      </c>
      <c r="J6558" s="1">
        <v>2023</v>
      </c>
      <c r="K6558" s="1">
        <v>114630</v>
      </c>
      <c r="L6558" s="1">
        <v>0</v>
      </c>
      <c r="M6558" s="1">
        <f t="array" ref="M6558">SUMPRODUCT(MAX(ISNUMBER(SEARCH('Class Rules'!$B$6:$B$85,$E6558))*ISNUMBER(SEARCH('Class Rules'!$C$6:$C$85,$F6558))*'Class Rules'!$A$6:$A$85))</f>
        <v>0</v>
      </c>
      <c r="N6558" s="1" t="str">
        <f t="array" ref="N6558">IF($M6558=0,'Class Rules'!$D$3,INDEX('Class Rules'!$D$6:$D$85,MATCH($M6558,'Class Rules'!$A$6:$A$85,0)))</f>
        <v>Passenger LDV</v>
      </c>
      <c r="O6558" s="1" t="str">
        <f t="array" ref="O6558">IF(SUMPRODUCT(MAX(ISNUMBER(SEARCH(Fuel_Rules!$A$6:$A$30,$E6558))*ISNUMBER(SEARCH(Fuel_Rules!$B$6:$B$30,$F6558))*(Fuel_Rules!$A$6:$A$30&lt;&gt;"")))&gt;0,"Plug-in hybrid",IF($G6558="Diesel","Diesel","Gasoline"))</f>
        <v>Gasoline</v>
      </c>
    </row>
    <row r="6559" spans="1:15" ht="15" customHeight="1" x14ac:dyDescent="0.25">
      <c r="A6559" s="1">
        <v>2022</v>
      </c>
      <c r="B6559" s="1" t="s">
        <v>8801</v>
      </c>
      <c r="C6559" s="1" t="s">
        <v>808</v>
      </c>
      <c r="D6559" s="1" t="s">
        <v>9008</v>
      </c>
      <c r="E6559" s="1" t="s">
        <v>647</v>
      </c>
      <c r="F6559" s="1" t="s">
        <v>810</v>
      </c>
      <c r="G6559" s="1" t="s">
        <v>103</v>
      </c>
      <c r="H6559" s="1" t="s">
        <v>437</v>
      </c>
      <c r="I6559" s="1">
        <v>1.5</v>
      </c>
      <c r="J6559" s="1">
        <v>2023</v>
      </c>
      <c r="K6559" s="1">
        <v>229325</v>
      </c>
      <c r="L6559" s="1">
        <v>0</v>
      </c>
      <c r="M6559" s="1">
        <f t="array" ref="M6559">SUMPRODUCT(MAX(ISNUMBER(SEARCH('Class Rules'!$B$6:$B$85,$E6559))*ISNUMBER(SEARCH('Class Rules'!$C$6:$C$85,$F6559))*'Class Rules'!$A$6:$A$85))</f>
        <v>0</v>
      </c>
      <c r="N6559" s="1" t="str">
        <f t="array" ref="N6559">IF($M6559=0,'Class Rules'!$D$3,INDEX('Class Rules'!$D$6:$D$85,MATCH($M6559,'Class Rules'!$A$6:$A$85,0)))</f>
        <v>Passenger LDV</v>
      </c>
      <c r="O6559" s="1" t="str">
        <f t="array" ref="O6559">IF(SUMPRODUCT(MAX(ISNUMBER(SEARCH(Fuel_Rules!$A$6:$A$30,$E6559))*ISNUMBER(SEARCH(Fuel_Rules!$B$6:$B$30,$F6559))*(Fuel_Rules!$A$6:$A$30&lt;&gt;"")))&gt;0,"Plug-in hybrid",IF($G6559="Diesel","Diesel","Gasoline"))</f>
        <v>Gasoline</v>
      </c>
    </row>
    <row r="6560" spans="1:15" ht="15" customHeight="1" x14ac:dyDescent="0.25">
      <c r="A6560" s="1">
        <v>2022</v>
      </c>
      <c r="B6560" s="1" t="s">
        <v>8801</v>
      </c>
      <c r="C6560" s="1" t="s">
        <v>811</v>
      </c>
      <c r="D6560" s="1" t="s">
        <v>9009</v>
      </c>
      <c r="E6560" s="1" t="s">
        <v>647</v>
      </c>
      <c r="F6560" s="1" t="s">
        <v>813</v>
      </c>
      <c r="G6560" s="1" t="s">
        <v>103</v>
      </c>
      <c r="H6560" s="1" t="s">
        <v>437</v>
      </c>
      <c r="I6560" s="1">
        <v>1</v>
      </c>
      <c r="J6560" s="1">
        <v>2023</v>
      </c>
      <c r="K6560" s="1">
        <v>101154</v>
      </c>
      <c r="L6560" s="1">
        <v>0</v>
      </c>
      <c r="M6560" s="1">
        <f t="array" ref="M6560">SUMPRODUCT(MAX(ISNUMBER(SEARCH('Class Rules'!$B$6:$B$85,$E6560))*ISNUMBER(SEARCH('Class Rules'!$C$6:$C$85,$F6560))*'Class Rules'!$A$6:$A$85))</f>
        <v>0</v>
      </c>
      <c r="N6560" s="1" t="str">
        <f t="array" ref="N6560">IF($M6560=0,'Class Rules'!$D$3,INDEX('Class Rules'!$D$6:$D$85,MATCH($M6560,'Class Rules'!$A$6:$A$85,0)))</f>
        <v>Passenger LDV</v>
      </c>
      <c r="O6560" s="1" t="str">
        <f t="array" ref="O6560">IF(SUMPRODUCT(MAX(ISNUMBER(SEARCH(Fuel_Rules!$A$6:$A$30,$E6560))*ISNUMBER(SEARCH(Fuel_Rules!$B$6:$B$30,$F6560))*(Fuel_Rules!$A$6:$A$30&lt;&gt;"")))&gt;0,"Plug-in hybrid",IF($G6560="Diesel","Diesel","Gasoline"))</f>
        <v>Gasoline</v>
      </c>
    </row>
    <row r="6561" spans="1:15" ht="15" customHeight="1" x14ac:dyDescent="0.25">
      <c r="A6561" s="1">
        <v>2022</v>
      </c>
      <c r="B6561" s="1" t="s">
        <v>8801</v>
      </c>
      <c r="C6561" s="1" t="s">
        <v>811</v>
      </c>
      <c r="D6561" s="1" t="s">
        <v>9010</v>
      </c>
      <c r="E6561" s="1" t="s">
        <v>647</v>
      </c>
      <c r="F6561" s="1" t="s">
        <v>813</v>
      </c>
      <c r="G6561" s="1" t="s">
        <v>103</v>
      </c>
      <c r="H6561" s="1" t="s">
        <v>437</v>
      </c>
      <c r="I6561" s="1">
        <v>1</v>
      </c>
      <c r="J6561" s="1">
        <v>2023</v>
      </c>
      <c r="K6561" s="1">
        <v>95244</v>
      </c>
      <c r="L6561" s="1">
        <v>0</v>
      </c>
      <c r="M6561" s="1">
        <f t="array" ref="M6561">SUMPRODUCT(MAX(ISNUMBER(SEARCH('Class Rules'!$B$6:$B$85,$E6561))*ISNUMBER(SEARCH('Class Rules'!$C$6:$C$85,$F6561))*'Class Rules'!$A$6:$A$85))</f>
        <v>0</v>
      </c>
      <c r="N6561" s="1" t="str">
        <f t="array" ref="N6561">IF($M6561=0,'Class Rules'!$D$3,INDEX('Class Rules'!$D$6:$D$85,MATCH($M6561,'Class Rules'!$A$6:$A$85,0)))</f>
        <v>Passenger LDV</v>
      </c>
      <c r="O6561" s="1" t="str">
        <f t="array" ref="O6561">IF(SUMPRODUCT(MAX(ISNUMBER(SEARCH(Fuel_Rules!$A$6:$A$30,$E6561))*ISNUMBER(SEARCH(Fuel_Rules!$B$6:$B$30,$F6561))*(Fuel_Rules!$A$6:$A$30&lt;&gt;"")))&gt;0,"Plug-in hybrid",IF($G6561="Diesel","Diesel","Gasoline"))</f>
        <v>Gasoline</v>
      </c>
    </row>
    <row r="6562" spans="1:15" ht="15" customHeight="1" x14ac:dyDescent="0.25">
      <c r="A6562" s="1">
        <v>2022</v>
      </c>
      <c r="B6562" s="1" t="s">
        <v>8801</v>
      </c>
      <c r="C6562" s="1" t="s">
        <v>814</v>
      </c>
      <c r="D6562" s="1" t="s">
        <v>9011</v>
      </c>
      <c r="E6562" s="1" t="s">
        <v>647</v>
      </c>
      <c r="F6562" s="1" t="s">
        <v>816</v>
      </c>
      <c r="G6562" s="1" t="s">
        <v>103</v>
      </c>
      <c r="H6562" s="1" t="s">
        <v>437</v>
      </c>
      <c r="I6562" s="1">
        <v>1</v>
      </c>
      <c r="J6562" s="1">
        <v>2023</v>
      </c>
      <c r="K6562" s="1">
        <v>105154</v>
      </c>
      <c r="L6562" s="1">
        <v>0</v>
      </c>
      <c r="M6562" s="1">
        <f t="array" ref="M6562">SUMPRODUCT(MAX(ISNUMBER(SEARCH('Class Rules'!$B$6:$B$85,$E6562))*ISNUMBER(SEARCH('Class Rules'!$C$6:$C$85,$F6562))*'Class Rules'!$A$6:$A$85))</f>
        <v>0</v>
      </c>
      <c r="N6562" s="1" t="str">
        <f t="array" ref="N6562">IF($M6562=0,'Class Rules'!$D$3,INDEX('Class Rules'!$D$6:$D$85,MATCH($M6562,'Class Rules'!$A$6:$A$85,0)))</f>
        <v>Passenger LDV</v>
      </c>
      <c r="O6562" s="1" t="str">
        <f t="array" ref="O6562">IF(SUMPRODUCT(MAX(ISNUMBER(SEARCH(Fuel_Rules!$A$6:$A$30,$E6562))*ISNUMBER(SEARCH(Fuel_Rules!$B$6:$B$30,$F6562))*(Fuel_Rules!$A$6:$A$30&lt;&gt;"")))&gt;0,"Plug-in hybrid",IF($G6562="Diesel","Diesel","Gasoline"))</f>
        <v>Gasoline</v>
      </c>
    </row>
    <row r="6563" spans="1:15" ht="15" customHeight="1" x14ac:dyDescent="0.25">
      <c r="A6563" s="1">
        <v>2022</v>
      </c>
      <c r="B6563" s="1" t="s">
        <v>8801</v>
      </c>
      <c r="C6563" s="1" t="s">
        <v>817</v>
      </c>
      <c r="D6563" s="1" t="s">
        <v>9012</v>
      </c>
      <c r="E6563" s="1" t="s">
        <v>647</v>
      </c>
      <c r="F6563" s="1" t="s">
        <v>819</v>
      </c>
      <c r="G6563" s="1" t="s">
        <v>103</v>
      </c>
      <c r="H6563" s="1" t="s">
        <v>437</v>
      </c>
      <c r="I6563" s="1">
        <v>1</v>
      </c>
      <c r="J6563" s="1">
        <v>2023</v>
      </c>
      <c r="K6563" s="1">
        <v>132871</v>
      </c>
      <c r="L6563" s="1">
        <v>0</v>
      </c>
      <c r="M6563" s="1">
        <f t="array" ref="M6563">SUMPRODUCT(MAX(ISNUMBER(SEARCH('Class Rules'!$B$6:$B$85,$E6563))*ISNUMBER(SEARCH('Class Rules'!$C$6:$C$85,$F6563))*'Class Rules'!$A$6:$A$85))</f>
        <v>0</v>
      </c>
      <c r="N6563" s="1" t="str">
        <f t="array" ref="N6563">IF($M6563=0,'Class Rules'!$D$3,INDEX('Class Rules'!$D$6:$D$85,MATCH($M6563,'Class Rules'!$A$6:$A$85,0)))</f>
        <v>Passenger LDV</v>
      </c>
      <c r="O6563" s="1" t="str">
        <f t="array" ref="O6563">IF(SUMPRODUCT(MAX(ISNUMBER(SEARCH(Fuel_Rules!$A$6:$A$30,$E6563))*ISNUMBER(SEARCH(Fuel_Rules!$B$6:$B$30,$F6563))*(Fuel_Rules!$A$6:$A$30&lt;&gt;"")))&gt;0,"Plug-in hybrid",IF($G6563="Diesel","Diesel","Gasoline"))</f>
        <v>Gasoline</v>
      </c>
    </row>
    <row r="6564" spans="1:15" ht="15" customHeight="1" x14ac:dyDescent="0.25">
      <c r="A6564" s="1">
        <v>2022</v>
      </c>
      <c r="B6564" s="1" t="s">
        <v>8801</v>
      </c>
      <c r="C6564" s="1" t="s">
        <v>817</v>
      </c>
      <c r="D6564" s="1" t="s">
        <v>9013</v>
      </c>
      <c r="E6564" s="1" t="s">
        <v>647</v>
      </c>
      <c r="F6564" s="1" t="s">
        <v>819</v>
      </c>
      <c r="G6564" s="1" t="s">
        <v>103</v>
      </c>
      <c r="H6564" s="1" t="s">
        <v>437</v>
      </c>
      <c r="I6564" s="1">
        <v>1</v>
      </c>
      <c r="J6564" s="1">
        <v>2023</v>
      </c>
      <c r="K6564" s="1">
        <v>125150</v>
      </c>
      <c r="L6564" s="1">
        <v>0</v>
      </c>
      <c r="M6564" s="1">
        <f t="array" ref="M6564">SUMPRODUCT(MAX(ISNUMBER(SEARCH('Class Rules'!$B$6:$B$85,$E6564))*ISNUMBER(SEARCH('Class Rules'!$C$6:$C$85,$F6564))*'Class Rules'!$A$6:$A$85))</f>
        <v>0</v>
      </c>
      <c r="N6564" s="1" t="str">
        <f t="array" ref="N6564">IF($M6564=0,'Class Rules'!$D$3,INDEX('Class Rules'!$D$6:$D$85,MATCH($M6564,'Class Rules'!$A$6:$A$85,0)))</f>
        <v>Passenger LDV</v>
      </c>
      <c r="O6564" s="1" t="str">
        <f t="array" ref="O6564">IF(SUMPRODUCT(MAX(ISNUMBER(SEARCH(Fuel_Rules!$A$6:$A$30,$E6564))*ISNUMBER(SEARCH(Fuel_Rules!$B$6:$B$30,$F6564))*(Fuel_Rules!$A$6:$A$30&lt;&gt;"")))&gt;0,"Plug-in hybrid",IF($G6564="Diesel","Diesel","Gasoline"))</f>
        <v>Gasoline</v>
      </c>
    </row>
    <row r="6565" spans="1:15" ht="15" customHeight="1" x14ac:dyDescent="0.25">
      <c r="A6565" s="1">
        <v>2022</v>
      </c>
      <c r="B6565" s="1" t="s">
        <v>8801</v>
      </c>
      <c r="C6565" s="1" t="s">
        <v>820</v>
      </c>
      <c r="D6565" s="1" t="s">
        <v>9014</v>
      </c>
      <c r="E6565" s="1" t="s">
        <v>647</v>
      </c>
      <c r="F6565" s="1" t="s">
        <v>822</v>
      </c>
      <c r="G6565" s="1" t="s">
        <v>103</v>
      </c>
      <c r="H6565" s="1" t="s">
        <v>437</v>
      </c>
      <c r="I6565" s="1">
        <v>1</v>
      </c>
      <c r="J6565" s="1">
        <v>2023</v>
      </c>
      <c r="K6565" s="1">
        <v>143324</v>
      </c>
      <c r="L6565" s="1">
        <v>0</v>
      </c>
      <c r="M6565" s="1">
        <f t="array" ref="M6565">SUMPRODUCT(MAX(ISNUMBER(SEARCH('Class Rules'!$B$6:$B$85,$E6565))*ISNUMBER(SEARCH('Class Rules'!$C$6:$C$85,$F6565))*'Class Rules'!$A$6:$A$85))</f>
        <v>0</v>
      </c>
      <c r="N6565" s="1" t="str">
        <f t="array" ref="N6565">IF($M6565=0,'Class Rules'!$D$3,INDEX('Class Rules'!$D$6:$D$85,MATCH($M6565,'Class Rules'!$A$6:$A$85,0)))</f>
        <v>Passenger LDV</v>
      </c>
      <c r="O6565" s="1" t="str">
        <f t="array" ref="O6565">IF(SUMPRODUCT(MAX(ISNUMBER(SEARCH(Fuel_Rules!$A$6:$A$30,$E6565))*ISNUMBER(SEARCH(Fuel_Rules!$B$6:$B$30,$F6565))*(Fuel_Rules!$A$6:$A$30&lt;&gt;"")))&gt;0,"Plug-in hybrid",IF($G6565="Diesel","Diesel","Gasoline"))</f>
        <v>Gasoline</v>
      </c>
    </row>
    <row r="6566" spans="1:15" ht="15" customHeight="1" x14ac:dyDescent="0.25">
      <c r="A6566" s="1">
        <v>2022</v>
      </c>
      <c r="B6566" s="1" t="s">
        <v>8801</v>
      </c>
      <c r="C6566" s="1" t="s">
        <v>820</v>
      </c>
      <c r="D6566" s="1" t="s">
        <v>9015</v>
      </c>
      <c r="E6566" s="1" t="s">
        <v>647</v>
      </c>
      <c r="F6566" s="1" t="s">
        <v>822</v>
      </c>
      <c r="G6566" s="1" t="s">
        <v>103</v>
      </c>
      <c r="H6566" s="1" t="s">
        <v>437</v>
      </c>
      <c r="I6566" s="1">
        <v>1</v>
      </c>
      <c r="J6566" s="1">
        <v>2023</v>
      </c>
      <c r="K6566" s="1">
        <v>136646</v>
      </c>
      <c r="L6566" s="1">
        <v>0</v>
      </c>
      <c r="M6566" s="1">
        <f t="array" ref="M6566">SUMPRODUCT(MAX(ISNUMBER(SEARCH('Class Rules'!$B$6:$B$85,$E6566))*ISNUMBER(SEARCH('Class Rules'!$C$6:$C$85,$F6566))*'Class Rules'!$A$6:$A$85))</f>
        <v>0</v>
      </c>
      <c r="N6566" s="1" t="str">
        <f t="array" ref="N6566">IF($M6566=0,'Class Rules'!$D$3,INDEX('Class Rules'!$D$6:$D$85,MATCH($M6566,'Class Rules'!$A$6:$A$85,0)))</f>
        <v>Passenger LDV</v>
      </c>
      <c r="O6566" s="1" t="str">
        <f t="array" ref="O6566">IF(SUMPRODUCT(MAX(ISNUMBER(SEARCH(Fuel_Rules!$A$6:$A$30,$E6566))*ISNUMBER(SEARCH(Fuel_Rules!$B$6:$B$30,$F6566))*(Fuel_Rules!$A$6:$A$30&lt;&gt;"")))&gt;0,"Plug-in hybrid",IF($G6566="Diesel","Diesel","Gasoline"))</f>
        <v>Gasoline</v>
      </c>
    </row>
    <row r="6567" spans="1:15" ht="15" customHeight="1" x14ac:dyDescent="0.25">
      <c r="A6567" s="1">
        <v>2022</v>
      </c>
      <c r="B6567" s="1" t="s">
        <v>8801</v>
      </c>
      <c r="C6567" s="1" t="s">
        <v>823</v>
      </c>
      <c r="D6567" s="1" t="s">
        <v>9016</v>
      </c>
      <c r="E6567" s="1" t="s">
        <v>647</v>
      </c>
      <c r="F6567" s="1" t="s">
        <v>825</v>
      </c>
      <c r="G6567" s="1" t="s">
        <v>103</v>
      </c>
      <c r="H6567" s="1" t="s">
        <v>437</v>
      </c>
      <c r="I6567" s="1">
        <v>1.8</v>
      </c>
      <c r="J6567" s="1">
        <v>2023</v>
      </c>
      <c r="K6567" s="1">
        <v>104330</v>
      </c>
      <c r="L6567" s="1">
        <v>0</v>
      </c>
      <c r="M6567" s="1">
        <f t="array" ref="M6567">SUMPRODUCT(MAX(ISNUMBER(SEARCH('Class Rules'!$B$6:$B$85,$E6567))*ISNUMBER(SEARCH('Class Rules'!$C$6:$C$85,$F6567))*'Class Rules'!$A$6:$A$85))</f>
        <v>0</v>
      </c>
      <c r="N6567" s="1" t="str">
        <f t="array" ref="N6567">IF($M6567=0,'Class Rules'!$D$3,INDEX('Class Rules'!$D$6:$D$85,MATCH($M6567,'Class Rules'!$A$6:$A$85,0)))</f>
        <v>Passenger LDV</v>
      </c>
      <c r="O6567" s="1" t="str">
        <f t="array" ref="O6567">IF(SUMPRODUCT(MAX(ISNUMBER(SEARCH(Fuel_Rules!$A$6:$A$30,$E6567))*ISNUMBER(SEARCH(Fuel_Rules!$B$6:$B$30,$F6567))*(Fuel_Rules!$A$6:$A$30&lt;&gt;"")))&gt;0,"Plug-in hybrid",IF($G6567="Diesel","Diesel","Gasoline"))</f>
        <v>Gasoline</v>
      </c>
    </row>
    <row r="6568" spans="1:15" ht="15" customHeight="1" x14ac:dyDescent="0.25">
      <c r="A6568" s="1">
        <v>2022</v>
      </c>
      <c r="B6568" s="1" t="s">
        <v>8801</v>
      </c>
      <c r="C6568" s="1" t="s">
        <v>823</v>
      </c>
      <c r="D6568" s="1" t="s">
        <v>9017</v>
      </c>
      <c r="E6568" s="1" t="s">
        <v>647</v>
      </c>
      <c r="F6568" s="1" t="s">
        <v>825</v>
      </c>
      <c r="G6568" s="1" t="s">
        <v>103</v>
      </c>
      <c r="H6568" s="1" t="s">
        <v>437</v>
      </c>
      <c r="I6568" s="1">
        <v>1.8</v>
      </c>
      <c r="J6568" s="1">
        <v>2023</v>
      </c>
      <c r="K6568" s="1">
        <v>99444</v>
      </c>
      <c r="L6568" s="1">
        <v>0</v>
      </c>
      <c r="M6568" s="1">
        <f t="array" ref="M6568">SUMPRODUCT(MAX(ISNUMBER(SEARCH('Class Rules'!$B$6:$B$85,$E6568))*ISNUMBER(SEARCH('Class Rules'!$C$6:$C$85,$F6568))*'Class Rules'!$A$6:$A$85))</f>
        <v>0</v>
      </c>
      <c r="N6568" s="1" t="str">
        <f t="array" ref="N6568">IF($M6568=0,'Class Rules'!$D$3,INDEX('Class Rules'!$D$6:$D$85,MATCH($M6568,'Class Rules'!$A$6:$A$85,0)))</f>
        <v>Passenger LDV</v>
      </c>
      <c r="O6568" s="1" t="str">
        <f t="array" ref="O6568">IF(SUMPRODUCT(MAX(ISNUMBER(SEARCH(Fuel_Rules!$A$6:$A$30,$E6568))*ISNUMBER(SEARCH(Fuel_Rules!$B$6:$B$30,$F6568))*(Fuel_Rules!$A$6:$A$30&lt;&gt;"")))&gt;0,"Plug-in hybrid",IF($G6568="Diesel","Diesel","Gasoline"))</f>
        <v>Gasoline</v>
      </c>
    </row>
    <row r="6569" spans="1:15" ht="15" customHeight="1" x14ac:dyDescent="0.25">
      <c r="A6569" s="1">
        <v>2022</v>
      </c>
      <c r="B6569" s="1" t="s">
        <v>8801</v>
      </c>
      <c r="C6569" s="1" t="s">
        <v>826</v>
      </c>
      <c r="D6569" s="1" t="s">
        <v>9018</v>
      </c>
      <c r="E6569" s="1" t="s">
        <v>647</v>
      </c>
      <c r="F6569" s="1" t="s">
        <v>828</v>
      </c>
      <c r="G6569" s="1" t="s">
        <v>105</v>
      </c>
      <c r="H6569" s="1" t="s">
        <v>437</v>
      </c>
      <c r="I6569" s="1">
        <v>2.8</v>
      </c>
      <c r="J6569" s="1">
        <v>2023</v>
      </c>
      <c r="K6569" s="1">
        <v>286503</v>
      </c>
      <c r="L6569" s="1">
        <v>0</v>
      </c>
      <c r="M6569" s="1">
        <f t="array" ref="M6569">SUMPRODUCT(MAX(ISNUMBER(SEARCH('Class Rules'!$B$6:$B$85,$E6569))*ISNUMBER(SEARCH('Class Rules'!$C$6:$C$85,$F6569))*'Class Rules'!$A$6:$A$85))</f>
        <v>15</v>
      </c>
      <c r="N6569" s="1" t="str">
        <f t="array" ref="N6569">IF($M6569=0,'Class Rules'!$D$3,INDEX('Class Rules'!$D$6:$D$85,MATCH($M6569,'Class Rules'!$A$6:$A$85,0)))</f>
        <v>Freight LDV</v>
      </c>
      <c r="O6569" s="1" t="str">
        <f t="array" ref="O6569">IF(SUMPRODUCT(MAX(ISNUMBER(SEARCH(Fuel_Rules!$A$6:$A$30,$E6569))*ISNUMBER(SEARCH(Fuel_Rules!$B$6:$B$30,$F6569))*(Fuel_Rules!$A$6:$A$30&lt;&gt;"")))&gt;0,"Plug-in hybrid",IF($G6569="Diesel","Diesel","Gasoline"))</f>
        <v>Diesel</v>
      </c>
    </row>
    <row r="6570" spans="1:15" ht="15" customHeight="1" x14ac:dyDescent="0.25">
      <c r="A6570" s="1">
        <v>2022</v>
      </c>
      <c r="B6570" s="1" t="s">
        <v>8801</v>
      </c>
      <c r="C6570" s="1" t="s">
        <v>826</v>
      </c>
      <c r="D6570" s="1" t="s">
        <v>9019</v>
      </c>
      <c r="E6570" s="1" t="s">
        <v>647</v>
      </c>
      <c r="F6570" s="1" t="s">
        <v>828</v>
      </c>
      <c r="G6570" s="1" t="s">
        <v>105</v>
      </c>
      <c r="H6570" s="1" t="s">
        <v>437</v>
      </c>
      <c r="I6570" s="1">
        <v>2.8</v>
      </c>
      <c r="J6570" s="1">
        <v>2023</v>
      </c>
      <c r="K6570" s="1">
        <v>268045</v>
      </c>
      <c r="L6570" s="1">
        <v>0</v>
      </c>
      <c r="M6570" s="1">
        <f t="array" ref="M6570">SUMPRODUCT(MAX(ISNUMBER(SEARCH('Class Rules'!$B$6:$B$85,$E6570))*ISNUMBER(SEARCH('Class Rules'!$C$6:$C$85,$F6570))*'Class Rules'!$A$6:$A$85))</f>
        <v>15</v>
      </c>
      <c r="N6570" s="1" t="str">
        <f t="array" ref="N6570">IF($M6570=0,'Class Rules'!$D$3,INDEX('Class Rules'!$D$6:$D$85,MATCH($M6570,'Class Rules'!$A$6:$A$85,0)))</f>
        <v>Freight LDV</v>
      </c>
      <c r="O6570" s="1" t="str">
        <f t="array" ref="O6570">IF(SUMPRODUCT(MAX(ISNUMBER(SEARCH(Fuel_Rules!$A$6:$A$30,$E6570))*ISNUMBER(SEARCH(Fuel_Rules!$B$6:$B$30,$F6570))*(Fuel_Rules!$A$6:$A$30&lt;&gt;"")))&gt;0,"Plug-in hybrid",IF($G6570="Diesel","Diesel","Gasoline"))</f>
        <v>Diesel</v>
      </c>
    </row>
    <row r="6571" spans="1:15" ht="15" customHeight="1" x14ac:dyDescent="0.25">
      <c r="A6571" s="1">
        <v>2022</v>
      </c>
      <c r="B6571" s="1" t="s">
        <v>8801</v>
      </c>
      <c r="C6571" s="1" t="s">
        <v>4328</v>
      </c>
      <c r="D6571" s="1" t="s">
        <v>9020</v>
      </c>
      <c r="E6571" s="1" t="s">
        <v>647</v>
      </c>
      <c r="F6571" s="1" t="s">
        <v>4330</v>
      </c>
      <c r="G6571" s="1" t="s">
        <v>103</v>
      </c>
      <c r="H6571" s="1" t="s">
        <v>437</v>
      </c>
      <c r="I6571" s="1">
        <v>1.4</v>
      </c>
      <c r="J6571" s="1">
        <v>2023</v>
      </c>
      <c r="K6571" s="1">
        <v>158484</v>
      </c>
      <c r="L6571" s="1">
        <v>0</v>
      </c>
      <c r="M6571" s="1">
        <f t="array" ref="M6571">SUMPRODUCT(MAX(ISNUMBER(SEARCH('Class Rules'!$B$6:$B$85,$E6571))*ISNUMBER(SEARCH('Class Rules'!$C$6:$C$85,$F6571))*'Class Rules'!$A$6:$A$85))</f>
        <v>0</v>
      </c>
      <c r="N6571" s="1" t="str">
        <f t="array" ref="N6571">IF($M6571=0,'Class Rules'!$D$3,INDEX('Class Rules'!$D$6:$D$85,MATCH($M6571,'Class Rules'!$A$6:$A$85,0)))</f>
        <v>Passenger LDV</v>
      </c>
      <c r="O6571" s="1" t="str">
        <f t="array" ref="O6571">IF(SUMPRODUCT(MAX(ISNUMBER(SEARCH(Fuel_Rules!$A$6:$A$30,$E6571))*ISNUMBER(SEARCH(Fuel_Rules!$B$6:$B$30,$F6571))*(Fuel_Rules!$A$6:$A$30&lt;&gt;"")))&gt;0,"Plug-in hybrid",IF($G6571="Diesel","Diesel","Gasoline"))</f>
        <v>Gasoline</v>
      </c>
    </row>
    <row r="6572" spans="1:15" ht="15" customHeight="1" x14ac:dyDescent="0.25">
      <c r="A6572" s="1">
        <v>2022</v>
      </c>
      <c r="B6572" s="1" t="s">
        <v>8801</v>
      </c>
      <c r="C6572" s="1" t="s">
        <v>4328</v>
      </c>
      <c r="D6572" s="1" t="s">
        <v>9021</v>
      </c>
      <c r="E6572" s="1" t="s">
        <v>647</v>
      </c>
      <c r="F6572" s="1" t="s">
        <v>4330</v>
      </c>
      <c r="G6572" s="1" t="s">
        <v>103</v>
      </c>
      <c r="H6572" s="1" t="s">
        <v>437</v>
      </c>
      <c r="I6572" s="1">
        <v>1.4</v>
      </c>
      <c r="J6572" s="1">
        <v>2023</v>
      </c>
      <c r="K6572" s="1">
        <v>148855</v>
      </c>
      <c r="L6572" s="1">
        <v>0</v>
      </c>
      <c r="M6572" s="1">
        <f t="array" ref="M6572">SUMPRODUCT(MAX(ISNUMBER(SEARCH('Class Rules'!$B$6:$B$85,$E6572))*ISNUMBER(SEARCH('Class Rules'!$C$6:$C$85,$F6572))*'Class Rules'!$A$6:$A$85))</f>
        <v>0</v>
      </c>
      <c r="N6572" s="1" t="str">
        <f t="array" ref="N6572">IF($M6572=0,'Class Rules'!$D$3,INDEX('Class Rules'!$D$6:$D$85,MATCH($M6572,'Class Rules'!$A$6:$A$85,0)))</f>
        <v>Passenger LDV</v>
      </c>
      <c r="O6572" s="1" t="str">
        <f t="array" ref="O6572">IF(SUMPRODUCT(MAX(ISNUMBER(SEARCH(Fuel_Rules!$A$6:$A$30,$E6572))*ISNUMBER(SEARCH(Fuel_Rules!$B$6:$B$30,$F6572))*(Fuel_Rules!$A$6:$A$30&lt;&gt;"")))&gt;0,"Plug-in hybrid",IF($G6572="Diesel","Diesel","Gasoline"))</f>
        <v>Gasoline</v>
      </c>
    </row>
    <row r="6573" spans="1:15" ht="15" customHeight="1" x14ac:dyDescent="0.25">
      <c r="A6573" s="1">
        <v>2022</v>
      </c>
      <c r="B6573" s="1" t="s">
        <v>8801</v>
      </c>
      <c r="C6573" s="1" t="s">
        <v>4331</v>
      </c>
      <c r="D6573" s="1" t="s">
        <v>9022</v>
      </c>
      <c r="E6573" s="1" t="s">
        <v>647</v>
      </c>
      <c r="F6573" s="1" t="s">
        <v>4333</v>
      </c>
      <c r="G6573" s="1" t="s">
        <v>103</v>
      </c>
      <c r="H6573" s="1" t="s">
        <v>437</v>
      </c>
      <c r="I6573" s="1">
        <v>1.4</v>
      </c>
      <c r="J6573" s="1">
        <v>2023</v>
      </c>
      <c r="K6573" s="1">
        <v>143583</v>
      </c>
      <c r="L6573" s="1">
        <v>0</v>
      </c>
      <c r="M6573" s="1">
        <f t="array" ref="M6573">SUMPRODUCT(MAX(ISNUMBER(SEARCH('Class Rules'!$B$6:$B$85,$E6573))*ISNUMBER(SEARCH('Class Rules'!$C$6:$C$85,$F6573))*'Class Rules'!$A$6:$A$85))</f>
        <v>0</v>
      </c>
      <c r="N6573" s="1" t="str">
        <f t="array" ref="N6573">IF($M6573=0,'Class Rules'!$D$3,INDEX('Class Rules'!$D$6:$D$85,MATCH($M6573,'Class Rules'!$A$6:$A$85,0)))</f>
        <v>Passenger LDV</v>
      </c>
      <c r="O6573" s="1" t="str">
        <f t="array" ref="O6573">IF(SUMPRODUCT(MAX(ISNUMBER(SEARCH(Fuel_Rules!$A$6:$A$30,$E6573))*ISNUMBER(SEARCH(Fuel_Rules!$B$6:$B$30,$F6573))*(Fuel_Rules!$A$6:$A$30&lt;&gt;"")))&gt;0,"Plug-in hybrid",IF($G6573="Diesel","Diesel","Gasoline"))</f>
        <v>Gasoline</v>
      </c>
    </row>
    <row r="6574" spans="1:15" ht="15" customHeight="1" x14ac:dyDescent="0.25">
      <c r="A6574" s="1">
        <v>2022</v>
      </c>
      <c r="B6574" s="1" t="s">
        <v>8801</v>
      </c>
      <c r="C6574" s="1" t="s">
        <v>4331</v>
      </c>
      <c r="D6574" s="1" t="s">
        <v>9023</v>
      </c>
      <c r="E6574" s="1" t="s">
        <v>647</v>
      </c>
      <c r="F6574" s="1" t="s">
        <v>4333</v>
      </c>
      <c r="G6574" s="1" t="s">
        <v>103</v>
      </c>
      <c r="H6574" s="1" t="s">
        <v>437</v>
      </c>
      <c r="I6574" s="1">
        <v>1.4</v>
      </c>
      <c r="J6574" s="1">
        <v>2023</v>
      </c>
      <c r="K6574" s="1">
        <v>137352</v>
      </c>
      <c r="L6574" s="1">
        <v>0</v>
      </c>
      <c r="M6574" s="1">
        <f t="array" ref="M6574">SUMPRODUCT(MAX(ISNUMBER(SEARCH('Class Rules'!$B$6:$B$85,$E6574))*ISNUMBER(SEARCH('Class Rules'!$C$6:$C$85,$F6574))*'Class Rules'!$A$6:$A$85))</f>
        <v>0</v>
      </c>
      <c r="N6574" s="1" t="str">
        <f t="array" ref="N6574">IF($M6574=0,'Class Rules'!$D$3,INDEX('Class Rules'!$D$6:$D$85,MATCH($M6574,'Class Rules'!$A$6:$A$85,0)))</f>
        <v>Passenger LDV</v>
      </c>
      <c r="O6574" s="1" t="str">
        <f t="array" ref="O6574">IF(SUMPRODUCT(MAX(ISNUMBER(SEARCH(Fuel_Rules!$A$6:$A$30,$E6574))*ISNUMBER(SEARCH(Fuel_Rules!$B$6:$B$30,$F6574))*(Fuel_Rules!$A$6:$A$30&lt;&gt;"")))&gt;0,"Plug-in hybrid",IF($G6574="Diesel","Diesel","Gasoline"))</f>
        <v>Gasoline</v>
      </c>
    </row>
    <row r="6575" spans="1:15" ht="15" customHeight="1" x14ac:dyDescent="0.25">
      <c r="A6575" s="1">
        <v>2022</v>
      </c>
      <c r="B6575" s="1" t="s">
        <v>8801</v>
      </c>
      <c r="C6575" s="1" t="s">
        <v>8039</v>
      </c>
      <c r="D6575" s="1" t="s">
        <v>9024</v>
      </c>
      <c r="E6575" s="1" t="s">
        <v>647</v>
      </c>
      <c r="F6575" s="1" t="s">
        <v>8041</v>
      </c>
      <c r="G6575" s="1" t="s">
        <v>103</v>
      </c>
      <c r="H6575" s="1" t="s">
        <v>437</v>
      </c>
      <c r="I6575" s="1">
        <v>1.5</v>
      </c>
      <c r="J6575" s="1">
        <v>2023</v>
      </c>
      <c r="K6575" s="1">
        <v>208520</v>
      </c>
      <c r="L6575" s="1">
        <v>0</v>
      </c>
      <c r="M6575" s="1">
        <f t="array" ref="M6575">SUMPRODUCT(MAX(ISNUMBER(SEARCH('Class Rules'!$B$6:$B$85,$E6575))*ISNUMBER(SEARCH('Class Rules'!$C$6:$C$85,$F6575))*'Class Rules'!$A$6:$A$85))</f>
        <v>0</v>
      </c>
      <c r="N6575" s="1" t="str">
        <f t="array" ref="N6575">IF($M6575=0,'Class Rules'!$D$3,INDEX('Class Rules'!$D$6:$D$85,MATCH($M6575,'Class Rules'!$A$6:$A$85,0)))</f>
        <v>Passenger LDV</v>
      </c>
      <c r="O6575" s="1" t="str">
        <f t="array" ref="O6575">IF(SUMPRODUCT(MAX(ISNUMBER(SEARCH(Fuel_Rules!$A$6:$A$30,$E6575))*ISNUMBER(SEARCH(Fuel_Rules!$B$6:$B$30,$F6575))*(Fuel_Rules!$A$6:$A$30&lt;&gt;"")))&gt;0,"Plug-in hybrid",IF($G6575="Diesel","Diesel","Gasoline"))</f>
        <v>Gasoline</v>
      </c>
    </row>
    <row r="6576" spans="1:15" ht="15" customHeight="1" x14ac:dyDescent="0.25">
      <c r="A6576" s="1">
        <v>2022</v>
      </c>
      <c r="B6576" s="1" t="s">
        <v>8801</v>
      </c>
      <c r="C6576" s="1" t="s">
        <v>836</v>
      </c>
      <c r="D6576" s="1" t="s">
        <v>9025</v>
      </c>
      <c r="E6576" s="1" t="s">
        <v>831</v>
      </c>
      <c r="F6576" s="1" t="s">
        <v>838</v>
      </c>
      <c r="G6576" s="1" t="s">
        <v>105</v>
      </c>
      <c r="H6576" s="1" t="s">
        <v>298</v>
      </c>
      <c r="I6576" s="1">
        <v>1.6</v>
      </c>
      <c r="J6576" s="1">
        <v>2023</v>
      </c>
      <c r="K6576" s="1">
        <v>167911</v>
      </c>
      <c r="L6576" s="1">
        <v>0</v>
      </c>
      <c r="M6576" s="1">
        <f t="array" ref="M6576">SUMPRODUCT(MAX(ISNUMBER(SEARCH('Class Rules'!$B$6:$B$85,$E6576))*ISNUMBER(SEARCH('Class Rules'!$C$6:$C$85,$F6576))*'Class Rules'!$A$6:$A$85))</f>
        <v>30</v>
      </c>
      <c r="N6576" s="1" t="str">
        <f t="array" ref="N6576">IF($M6576=0,'Class Rules'!$D$3,INDEX('Class Rules'!$D$6:$D$85,MATCH($M6576,'Class Rules'!$A$6:$A$85,0)))</f>
        <v>Freight LDV</v>
      </c>
      <c r="O6576" s="1" t="str">
        <f t="array" ref="O6576">IF(SUMPRODUCT(MAX(ISNUMBER(SEARCH(Fuel_Rules!$A$6:$A$30,$E6576))*ISNUMBER(SEARCH(Fuel_Rules!$B$6:$B$30,$F6576))*(Fuel_Rules!$A$6:$A$30&lt;&gt;"")))&gt;0,"Plug-in hybrid",IF($G6576="Diesel","Diesel","Gasoline"))</f>
        <v>Diesel</v>
      </c>
    </row>
    <row r="6577" spans="1:15" ht="15" customHeight="1" x14ac:dyDescent="0.25">
      <c r="A6577" s="1">
        <v>2022</v>
      </c>
      <c r="B6577" s="1" t="s">
        <v>8801</v>
      </c>
      <c r="C6577" s="1" t="s">
        <v>839</v>
      </c>
      <c r="D6577" s="1" t="s">
        <v>9026</v>
      </c>
      <c r="E6577" s="1" t="s">
        <v>831</v>
      </c>
      <c r="F6577" s="1" t="s">
        <v>841</v>
      </c>
      <c r="G6577" s="1" t="s">
        <v>105</v>
      </c>
      <c r="H6577" s="1" t="s">
        <v>298</v>
      </c>
      <c r="I6577" s="1">
        <v>1.6</v>
      </c>
      <c r="J6577" s="1">
        <v>2023</v>
      </c>
      <c r="K6577" s="1">
        <v>202067</v>
      </c>
      <c r="L6577" s="1">
        <v>0</v>
      </c>
      <c r="M6577" s="1">
        <f t="array" ref="M6577">SUMPRODUCT(MAX(ISNUMBER(SEARCH('Class Rules'!$B$6:$B$85,$E6577))*ISNUMBER(SEARCH('Class Rules'!$C$6:$C$85,$F6577))*'Class Rules'!$A$6:$A$85))</f>
        <v>0</v>
      </c>
      <c r="N6577" s="1" t="str">
        <f t="array" ref="N6577">IF($M6577=0,'Class Rules'!$D$3,INDEX('Class Rules'!$D$6:$D$85,MATCH($M6577,'Class Rules'!$A$6:$A$85,0)))</f>
        <v>Passenger LDV</v>
      </c>
      <c r="O6577" s="1" t="str">
        <f t="array" ref="O6577">IF(SUMPRODUCT(MAX(ISNUMBER(SEARCH(Fuel_Rules!$A$6:$A$30,$E6577))*ISNUMBER(SEARCH(Fuel_Rules!$B$6:$B$30,$F6577))*(Fuel_Rules!$A$6:$A$30&lt;&gt;"")))&gt;0,"Plug-in hybrid",IF($G6577="Diesel","Diesel","Gasoline"))</f>
        <v>Diesel</v>
      </c>
    </row>
    <row r="6578" spans="1:15" ht="15" customHeight="1" x14ac:dyDescent="0.25">
      <c r="A6578" s="1">
        <v>2022</v>
      </c>
      <c r="B6578" s="1" t="s">
        <v>8801</v>
      </c>
      <c r="C6578" s="1" t="s">
        <v>842</v>
      </c>
      <c r="D6578" s="1" t="s">
        <v>9027</v>
      </c>
      <c r="E6578" s="1" t="s">
        <v>831</v>
      </c>
      <c r="F6578" s="1" t="s">
        <v>844</v>
      </c>
      <c r="G6578" s="1" t="s">
        <v>103</v>
      </c>
      <c r="H6578" s="1" t="s">
        <v>437</v>
      </c>
      <c r="I6578" s="1">
        <v>1.6</v>
      </c>
      <c r="J6578" s="1">
        <v>2023</v>
      </c>
      <c r="K6578" s="1">
        <v>130020</v>
      </c>
      <c r="L6578" s="1">
        <v>0</v>
      </c>
      <c r="M6578" s="1">
        <f t="array" ref="M6578">SUMPRODUCT(MAX(ISNUMBER(SEARCH('Class Rules'!$B$6:$B$85,$E6578))*ISNUMBER(SEARCH('Class Rules'!$C$6:$C$85,$F6578))*'Class Rules'!$A$6:$A$85))</f>
        <v>0</v>
      </c>
      <c r="N6578" s="1" t="str">
        <f t="array" ref="N6578">IF($M6578=0,'Class Rules'!$D$3,INDEX('Class Rules'!$D$6:$D$85,MATCH($M6578,'Class Rules'!$A$6:$A$85,0)))</f>
        <v>Passenger LDV</v>
      </c>
      <c r="O6578" s="1" t="str">
        <f t="array" ref="O6578">IF(SUMPRODUCT(MAX(ISNUMBER(SEARCH(Fuel_Rules!$A$6:$A$30,$E6578))*ISNUMBER(SEARCH(Fuel_Rules!$B$6:$B$30,$F6578))*(Fuel_Rules!$A$6:$A$30&lt;&gt;"")))&gt;0,"Plug-in hybrid",IF($G6578="Diesel","Diesel","Gasoline"))</f>
        <v>Gasoline</v>
      </c>
    </row>
    <row r="6579" spans="1:15" ht="15" customHeight="1" x14ac:dyDescent="0.25">
      <c r="A6579" s="1">
        <v>2022</v>
      </c>
      <c r="B6579" s="1" t="s">
        <v>8801</v>
      </c>
      <c r="C6579" s="1" t="s">
        <v>848</v>
      </c>
      <c r="D6579" s="1" t="s">
        <v>9028</v>
      </c>
      <c r="E6579" s="1" t="s">
        <v>831</v>
      </c>
      <c r="F6579" s="1" t="s">
        <v>850</v>
      </c>
      <c r="G6579" s="1" t="s">
        <v>103</v>
      </c>
      <c r="H6579" s="1" t="s">
        <v>437</v>
      </c>
      <c r="I6579" s="1">
        <v>1.6</v>
      </c>
      <c r="J6579" s="1">
        <v>2023</v>
      </c>
      <c r="K6579" s="1">
        <v>116628</v>
      </c>
      <c r="L6579" s="1">
        <v>0</v>
      </c>
      <c r="M6579" s="1">
        <f t="array" ref="M6579">SUMPRODUCT(MAX(ISNUMBER(SEARCH('Class Rules'!$B$6:$B$85,$E6579))*ISNUMBER(SEARCH('Class Rules'!$C$6:$C$85,$F6579))*'Class Rules'!$A$6:$A$85))</f>
        <v>0</v>
      </c>
      <c r="N6579" s="1" t="str">
        <f t="array" ref="N6579">IF($M6579=0,'Class Rules'!$D$3,INDEX('Class Rules'!$D$6:$D$85,MATCH($M6579,'Class Rules'!$A$6:$A$85,0)))</f>
        <v>Passenger LDV</v>
      </c>
      <c r="O6579" s="1" t="str">
        <f t="array" ref="O6579">IF(SUMPRODUCT(MAX(ISNUMBER(SEARCH(Fuel_Rules!$A$6:$A$30,$E6579))*ISNUMBER(SEARCH(Fuel_Rules!$B$6:$B$30,$F6579))*(Fuel_Rules!$A$6:$A$30&lt;&gt;"")))&gt;0,"Plug-in hybrid",IF($G6579="Diesel","Diesel","Gasoline"))</f>
        <v>Gasoline</v>
      </c>
    </row>
    <row r="6580" spans="1:15" ht="15" customHeight="1" x14ac:dyDescent="0.25">
      <c r="A6580" s="1">
        <v>2022</v>
      </c>
      <c r="B6580" s="1" t="s">
        <v>8801</v>
      </c>
      <c r="C6580" s="1" t="s">
        <v>851</v>
      </c>
      <c r="D6580" s="1" t="s">
        <v>9029</v>
      </c>
      <c r="E6580" s="1" t="s">
        <v>831</v>
      </c>
      <c r="F6580" s="1" t="s">
        <v>853</v>
      </c>
      <c r="G6580" s="1" t="s">
        <v>103</v>
      </c>
      <c r="H6580" s="1" t="s">
        <v>437</v>
      </c>
      <c r="I6580" s="1">
        <v>1.6</v>
      </c>
      <c r="J6580" s="1">
        <v>2023</v>
      </c>
      <c r="K6580" s="1">
        <v>113025</v>
      </c>
      <c r="L6580" s="1">
        <v>0</v>
      </c>
      <c r="M6580" s="1">
        <f t="array" ref="M6580">SUMPRODUCT(MAX(ISNUMBER(SEARCH('Class Rules'!$B$6:$B$85,$E6580))*ISNUMBER(SEARCH('Class Rules'!$C$6:$C$85,$F6580))*'Class Rules'!$A$6:$A$85))</f>
        <v>0</v>
      </c>
      <c r="N6580" s="1" t="str">
        <f t="array" ref="N6580">IF($M6580=0,'Class Rules'!$D$3,INDEX('Class Rules'!$D$6:$D$85,MATCH($M6580,'Class Rules'!$A$6:$A$85,0)))</f>
        <v>Passenger LDV</v>
      </c>
      <c r="O6580" s="1" t="str">
        <f t="array" ref="O6580">IF(SUMPRODUCT(MAX(ISNUMBER(SEARCH(Fuel_Rules!$A$6:$A$30,$E6580))*ISNUMBER(SEARCH(Fuel_Rules!$B$6:$B$30,$F6580))*(Fuel_Rules!$A$6:$A$30&lt;&gt;"")))&gt;0,"Plug-in hybrid",IF($G6580="Diesel","Diesel","Gasoline"))</f>
        <v>Gasoline</v>
      </c>
    </row>
    <row r="6581" spans="1:15" ht="15" customHeight="1" x14ac:dyDescent="0.25">
      <c r="A6581" s="1">
        <v>2022</v>
      </c>
      <c r="B6581" s="1" t="s">
        <v>8801</v>
      </c>
      <c r="C6581" s="1" t="s">
        <v>860</v>
      </c>
      <c r="D6581" s="1" t="s">
        <v>9030</v>
      </c>
      <c r="E6581" s="1" t="s">
        <v>831</v>
      </c>
      <c r="F6581" s="1" t="s">
        <v>862</v>
      </c>
      <c r="G6581" s="1" t="s">
        <v>105</v>
      </c>
      <c r="H6581" s="1" t="s">
        <v>298</v>
      </c>
      <c r="I6581" s="1">
        <v>2</v>
      </c>
      <c r="J6581" s="1">
        <v>2023</v>
      </c>
      <c r="K6581" s="1">
        <v>198853</v>
      </c>
      <c r="L6581" s="1">
        <v>0</v>
      </c>
      <c r="M6581" s="1">
        <f t="array" ref="M6581">SUMPRODUCT(MAX(ISNUMBER(SEARCH('Class Rules'!$B$6:$B$85,$E6581))*ISNUMBER(SEARCH('Class Rules'!$C$6:$C$85,$F6581))*'Class Rules'!$A$6:$A$85))</f>
        <v>30</v>
      </c>
      <c r="N6581" s="1" t="str">
        <f t="array" ref="N6581">IF($M6581=0,'Class Rules'!$D$3,INDEX('Class Rules'!$D$6:$D$85,MATCH($M6581,'Class Rules'!$A$6:$A$85,0)))</f>
        <v>Freight LDV</v>
      </c>
      <c r="O6581" s="1" t="str">
        <f t="array" ref="O6581">IF(SUMPRODUCT(MAX(ISNUMBER(SEARCH(Fuel_Rules!$A$6:$A$30,$E6581))*ISNUMBER(SEARCH(Fuel_Rules!$B$6:$B$30,$F6581))*(Fuel_Rules!$A$6:$A$30&lt;&gt;"")))&gt;0,"Plug-in hybrid",IF($G6581="Diesel","Diesel","Gasoline"))</f>
        <v>Diesel</v>
      </c>
    </row>
    <row r="6582" spans="1:15" ht="15" customHeight="1" x14ac:dyDescent="0.25">
      <c r="A6582" s="1">
        <v>2022</v>
      </c>
      <c r="B6582" s="1" t="s">
        <v>8801</v>
      </c>
      <c r="C6582" s="1" t="s">
        <v>863</v>
      </c>
      <c r="D6582" s="1" t="s">
        <v>9031</v>
      </c>
      <c r="E6582" s="1" t="s">
        <v>831</v>
      </c>
      <c r="F6582" s="1" t="s">
        <v>865</v>
      </c>
      <c r="G6582" s="1" t="s">
        <v>105</v>
      </c>
      <c r="H6582" s="1" t="s">
        <v>298</v>
      </c>
      <c r="I6582" s="1">
        <v>2</v>
      </c>
      <c r="J6582" s="1">
        <v>2023</v>
      </c>
      <c r="K6582" s="1">
        <v>223973</v>
      </c>
      <c r="L6582" s="1">
        <v>0</v>
      </c>
      <c r="M6582" s="1">
        <f t="array" ref="M6582">SUMPRODUCT(MAX(ISNUMBER(SEARCH('Class Rules'!$B$6:$B$85,$E6582))*ISNUMBER(SEARCH('Class Rules'!$C$6:$C$85,$F6582))*'Class Rules'!$A$6:$A$85))</f>
        <v>66</v>
      </c>
      <c r="N6582" s="1" t="str">
        <f t="array" ref="N6582">IF($M6582=0,'Class Rules'!$D$3,INDEX('Class Rules'!$D$6:$D$85,MATCH($M6582,'Class Rules'!$A$6:$A$85,0)))</f>
        <v>Passenger HDV</v>
      </c>
      <c r="O6582" s="1" t="str">
        <f t="array" ref="O6582">IF(SUMPRODUCT(MAX(ISNUMBER(SEARCH(Fuel_Rules!$A$6:$A$30,$E6582))*ISNUMBER(SEARCH(Fuel_Rules!$B$6:$B$30,$F6582))*(Fuel_Rules!$A$6:$A$30&lt;&gt;"")))&gt;0,"Plug-in hybrid",IF($G6582="Diesel","Diesel","Gasoline"))</f>
        <v>Diesel</v>
      </c>
    </row>
    <row r="6583" spans="1:15" ht="15" customHeight="1" x14ac:dyDescent="0.25">
      <c r="A6583" s="1">
        <v>2022</v>
      </c>
      <c r="B6583" s="1" t="s">
        <v>8801</v>
      </c>
      <c r="C6583" s="1" t="s">
        <v>866</v>
      </c>
      <c r="D6583" s="1" t="s">
        <v>9032</v>
      </c>
      <c r="E6583" s="1" t="s">
        <v>831</v>
      </c>
      <c r="F6583" s="1" t="s">
        <v>868</v>
      </c>
      <c r="G6583" s="1" t="s">
        <v>105</v>
      </c>
      <c r="H6583" s="1" t="s">
        <v>298</v>
      </c>
      <c r="I6583" s="1">
        <v>1.6</v>
      </c>
      <c r="J6583" s="1">
        <v>2023</v>
      </c>
      <c r="K6583" s="1">
        <v>170653</v>
      </c>
      <c r="L6583" s="1">
        <v>0</v>
      </c>
      <c r="M6583" s="1">
        <f t="array" ref="M6583">SUMPRODUCT(MAX(ISNUMBER(SEARCH('Class Rules'!$B$6:$B$85,$E6583))*ISNUMBER(SEARCH('Class Rules'!$C$6:$C$85,$F6583))*'Class Rules'!$A$6:$A$85))</f>
        <v>0</v>
      </c>
      <c r="N6583" s="1" t="str">
        <f t="array" ref="N6583">IF($M6583=0,'Class Rules'!$D$3,INDEX('Class Rules'!$D$6:$D$85,MATCH($M6583,'Class Rules'!$A$6:$A$85,0)))</f>
        <v>Passenger LDV</v>
      </c>
      <c r="O6583" s="1" t="str">
        <f t="array" ref="O6583">IF(SUMPRODUCT(MAX(ISNUMBER(SEARCH(Fuel_Rules!$A$6:$A$30,$E6583))*ISNUMBER(SEARCH(Fuel_Rules!$B$6:$B$30,$F6583))*(Fuel_Rules!$A$6:$A$30&lt;&gt;"")))&gt;0,"Plug-in hybrid",IF($G6583="Diesel","Diesel","Gasoline"))</f>
        <v>Diesel</v>
      </c>
    </row>
    <row r="6584" spans="1:15" ht="15" customHeight="1" x14ac:dyDescent="0.25">
      <c r="A6584" s="1">
        <v>2022</v>
      </c>
      <c r="B6584" s="1" t="s">
        <v>8801</v>
      </c>
      <c r="C6584" s="1" t="s">
        <v>869</v>
      </c>
      <c r="D6584" s="1" t="s">
        <v>9033</v>
      </c>
      <c r="E6584" s="1" t="s">
        <v>831</v>
      </c>
      <c r="F6584" s="1" t="s">
        <v>871</v>
      </c>
      <c r="G6584" s="1" t="s">
        <v>103</v>
      </c>
      <c r="H6584" s="1" t="s">
        <v>437</v>
      </c>
      <c r="I6584" s="1">
        <v>1.6</v>
      </c>
      <c r="J6584" s="1">
        <v>2023</v>
      </c>
      <c r="K6584" s="1">
        <v>104023</v>
      </c>
      <c r="L6584" s="1">
        <v>0</v>
      </c>
      <c r="M6584" s="1">
        <f t="array" ref="M6584">SUMPRODUCT(MAX(ISNUMBER(SEARCH('Class Rules'!$B$6:$B$85,$E6584))*ISNUMBER(SEARCH('Class Rules'!$C$6:$C$85,$F6584))*'Class Rules'!$A$6:$A$85))</f>
        <v>0</v>
      </c>
      <c r="N6584" s="1" t="str">
        <f t="array" ref="N6584">IF($M6584=0,'Class Rules'!$D$3,INDEX('Class Rules'!$D$6:$D$85,MATCH($M6584,'Class Rules'!$A$6:$A$85,0)))</f>
        <v>Passenger LDV</v>
      </c>
      <c r="O6584" s="1" t="str">
        <f t="array" ref="O6584">IF(SUMPRODUCT(MAX(ISNUMBER(SEARCH(Fuel_Rules!$A$6:$A$30,$E6584))*ISNUMBER(SEARCH(Fuel_Rules!$B$6:$B$30,$F6584))*(Fuel_Rules!$A$6:$A$30&lt;&gt;"")))&gt;0,"Plug-in hybrid",IF($G6584="Diesel","Diesel","Gasoline"))</f>
        <v>Gasoline</v>
      </c>
    </row>
    <row r="6585" spans="1:15" ht="15" customHeight="1" x14ac:dyDescent="0.25">
      <c r="A6585" s="1">
        <v>2022</v>
      </c>
      <c r="B6585" s="1" t="s">
        <v>8801</v>
      </c>
      <c r="C6585" s="1" t="s">
        <v>878</v>
      </c>
      <c r="D6585" s="1" t="s">
        <v>9034</v>
      </c>
      <c r="E6585" s="1" t="s">
        <v>831</v>
      </c>
      <c r="F6585" s="1" t="s">
        <v>880</v>
      </c>
      <c r="G6585" s="1" t="s">
        <v>105</v>
      </c>
      <c r="H6585" s="1" t="s">
        <v>298</v>
      </c>
      <c r="I6585" s="1">
        <v>2</v>
      </c>
      <c r="J6585" s="1">
        <v>2023</v>
      </c>
      <c r="K6585" s="1">
        <v>213617</v>
      </c>
      <c r="L6585" s="1">
        <v>0</v>
      </c>
      <c r="M6585" s="1">
        <f t="array" ref="M6585">SUMPRODUCT(MAX(ISNUMBER(SEARCH('Class Rules'!$B$6:$B$85,$E6585))*ISNUMBER(SEARCH('Class Rules'!$C$6:$C$85,$F6585))*'Class Rules'!$A$6:$A$85))</f>
        <v>31</v>
      </c>
      <c r="N6585" s="1" t="str">
        <f t="array" ref="N6585">IF($M6585=0,'Class Rules'!$D$3,INDEX('Class Rules'!$D$6:$D$85,MATCH($M6585,'Class Rules'!$A$6:$A$85,0)))</f>
        <v>Freight LDV</v>
      </c>
      <c r="O6585" s="1" t="str">
        <f t="array" ref="O6585">IF(SUMPRODUCT(MAX(ISNUMBER(SEARCH(Fuel_Rules!$A$6:$A$30,$E6585))*ISNUMBER(SEARCH(Fuel_Rules!$B$6:$B$30,$F6585))*(Fuel_Rules!$A$6:$A$30&lt;&gt;"")))&gt;0,"Plug-in hybrid",IF($G6585="Diesel","Diesel","Gasoline"))</f>
        <v>Diesel</v>
      </c>
    </row>
    <row r="6586" spans="1:15" ht="15" customHeight="1" x14ac:dyDescent="0.25">
      <c r="A6586" s="1">
        <v>2022</v>
      </c>
      <c r="B6586" s="1" t="s">
        <v>8801</v>
      </c>
      <c r="C6586" s="1" t="s">
        <v>881</v>
      </c>
      <c r="D6586" s="1" t="s">
        <v>9035</v>
      </c>
      <c r="E6586" s="1" t="s">
        <v>831</v>
      </c>
      <c r="F6586" s="1" t="s">
        <v>883</v>
      </c>
      <c r="G6586" s="1" t="s">
        <v>103</v>
      </c>
      <c r="H6586" s="1" t="s">
        <v>437</v>
      </c>
      <c r="I6586" s="1">
        <v>1.6</v>
      </c>
      <c r="J6586" s="1">
        <v>2023</v>
      </c>
      <c r="K6586" s="1">
        <v>112997</v>
      </c>
      <c r="L6586" s="1">
        <v>0</v>
      </c>
      <c r="M6586" s="1">
        <f t="array" ref="M6586">SUMPRODUCT(MAX(ISNUMBER(SEARCH('Class Rules'!$B$6:$B$85,$E6586))*ISNUMBER(SEARCH('Class Rules'!$C$6:$C$85,$F6586))*'Class Rules'!$A$6:$A$85))</f>
        <v>0</v>
      </c>
      <c r="N6586" s="1" t="str">
        <f t="array" ref="N6586">IF($M6586=0,'Class Rules'!$D$3,INDEX('Class Rules'!$D$6:$D$85,MATCH($M6586,'Class Rules'!$A$6:$A$85,0)))</f>
        <v>Passenger LDV</v>
      </c>
      <c r="O6586" s="1" t="str">
        <f t="array" ref="O6586">IF(SUMPRODUCT(MAX(ISNUMBER(SEARCH(Fuel_Rules!$A$6:$A$30,$E6586))*ISNUMBER(SEARCH(Fuel_Rules!$B$6:$B$30,$F6586))*(Fuel_Rules!$A$6:$A$30&lt;&gt;"")))&gt;0,"Plug-in hybrid",IF($G6586="Diesel","Diesel","Gasoline"))</f>
        <v>Gasoline</v>
      </c>
    </row>
    <row r="6587" spans="1:15" ht="15" customHeight="1" x14ac:dyDescent="0.25">
      <c r="A6587" s="1">
        <v>2022</v>
      </c>
      <c r="B6587" s="1" t="s">
        <v>8801</v>
      </c>
      <c r="C6587" s="1" t="s">
        <v>4351</v>
      </c>
      <c r="D6587" s="1" t="s">
        <v>9036</v>
      </c>
      <c r="E6587" s="1" t="s">
        <v>831</v>
      </c>
      <c r="F6587" s="1" t="s">
        <v>4353</v>
      </c>
      <c r="G6587" s="1" t="s">
        <v>105</v>
      </c>
      <c r="H6587" s="1" t="s">
        <v>298</v>
      </c>
      <c r="I6587" s="1">
        <v>1.5</v>
      </c>
      <c r="J6587" s="1">
        <v>2023</v>
      </c>
      <c r="K6587" s="1">
        <v>168720</v>
      </c>
      <c r="L6587" s="1">
        <v>0</v>
      </c>
      <c r="M6587" s="1">
        <f t="array" ref="M6587">SUMPRODUCT(MAX(ISNUMBER(SEARCH('Class Rules'!$B$6:$B$85,$E6587))*ISNUMBER(SEARCH('Class Rules'!$C$6:$C$85,$F6587))*'Class Rules'!$A$6:$A$85))</f>
        <v>31</v>
      </c>
      <c r="N6587" s="1" t="str">
        <f t="array" ref="N6587">IF($M6587=0,'Class Rules'!$D$3,INDEX('Class Rules'!$D$6:$D$85,MATCH($M6587,'Class Rules'!$A$6:$A$85,0)))</f>
        <v>Freight LDV</v>
      </c>
      <c r="O6587" s="1" t="str">
        <f t="array" ref="O6587">IF(SUMPRODUCT(MAX(ISNUMBER(SEARCH(Fuel_Rules!$A$6:$A$30,$E6587))*ISNUMBER(SEARCH(Fuel_Rules!$B$6:$B$30,$F6587))*(Fuel_Rules!$A$6:$A$30&lt;&gt;"")))&gt;0,"Plug-in hybrid",IF($G6587="Diesel","Diesel","Gasoline"))</f>
        <v>Diesel</v>
      </c>
    </row>
    <row r="6588" spans="1:15" ht="15" customHeight="1" x14ac:dyDescent="0.25">
      <c r="A6588" s="1">
        <v>2022</v>
      </c>
      <c r="B6588" s="1" t="s">
        <v>8801</v>
      </c>
      <c r="C6588" s="1" t="s">
        <v>4351</v>
      </c>
      <c r="D6588" s="1" t="s">
        <v>9037</v>
      </c>
      <c r="E6588" s="1" t="s">
        <v>831</v>
      </c>
      <c r="F6588" s="1" t="s">
        <v>4353</v>
      </c>
      <c r="G6588" s="1" t="s">
        <v>105</v>
      </c>
      <c r="H6588" s="1" t="s">
        <v>298</v>
      </c>
      <c r="I6588" s="1">
        <v>1.5</v>
      </c>
      <c r="J6588" s="1">
        <v>2023</v>
      </c>
      <c r="K6588" s="1">
        <v>161662</v>
      </c>
      <c r="L6588" s="1">
        <v>0</v>
      </c>
      <c r="M6588" s="1">
        <f t="array" ref="M6588">SUMPRODUCT(MAX(ISNUMBER(SEARCH('Class Rules'!$B$6:$B$85,$E6588))*ISNUMBER(SEARCH('Class Rules'!$C$6:$C$85,$F6588))*'Class Rules'!$A$6:$A$85))</f>
        <v>31</v>
      </c>
      <c r="N6588" s="1" t="str">
        <f t="array" ref="N6588">IF($M6588=0,'Class Rules'!$D$3,INDEX('Class Rules'!$D$6:$D$85,MATCH($M6588,'Class Rules'!$A$6:$A$85,0)))</f>
        <v>Freight LDV</v>
      </c>
      <c r="O6588" s="1" t="str">
        <f t="array" ref="O6588">IF(SUMPRODUCT(MAX(ISNUMBER(SEARCH(Fuel_Rules!$A$6:$A$30,$E6588))*ISNUMBER(SEARCH(Fuel_Rules!$B$6:$B$30,$F6588))*(Fuel_Rules!$A$6:$A$30&lt;&gt;"")))&gt;0,"Plug-in hybrid",IF($G6588="Diesel","Diesel","Gasoline"))</f>
        <v>Diesel</v>
      </c>
    </row>
    <row r="6589" spans="1:15" ht="15" customHeight="1" x14ac:dyDescent="0.25">
      <c r="A6589" s="1">
        <v>2022</v>
      </c>
      <c r="B6589" s="1" t="s">
        <v>8801</v>
      </c>
      <c r="C6589" s="1" t="s">
        <v>4354</v>
      </c>
      <c r="D6589" s="1" t="s">
        <v>9038</v>
      </c>
      <c r="E6589" s="1" t="s">
        <v>831</v>
      </c>
      <c r="F6589" s="1" t="s">
        <v>4356</v>
      </c>
      <c r="G6589" s="1" t="s">
        <v>105</v>
      </c>
      <c r="H6589" s="1" t="s">
        <v>298</v>
      </c>
      <c r="I6589" s="1">
        <v>1.5</v>
      </c>
      <c r="J6589" s="1">
        <v>2023</v>
      </c>
      <c r="K6589" s="1">
        <v>175408</v>
      </c>
      <c r="L6589" s="1">
        <v>0</v>
      </c>
      <c r="M6589" s="1">
        <f t="array" ref="M6589">SUMPRODUCT(MAX(ISNUMBER(SEARCH('Class Rules'!$B$6:$B$85,$E6589))*ISNUMBER(SEARCH('Class Rules'!$C$6:$C$85,$F6589))*'Class Rules'!$A$6:$A$85))</f>
        <v>0</v>
      </c>
      <c r="N6589" s="1" t="str">
        <f t="array" ref="N6589">IF($M6589=0,'Class Rules'!$D$3,INDEX('Class Rules'!$D$6:$D$85,MATCH($M6589,'Class Rules'!$A$6:$A$85,0)))</f>
        <v>Passenger LDV</v>
      </c>
      <c r="O6589" s="1" t="str">
        <f t="array" ref="O6589">IF(SUMPRODUCT(MAX(ISNUMBER(SEARCH(Fuel_Rules!$A$6:$A$30,$E6589))*ISNUMBER(SEARCH(Fuel_Rules!$B$6:$B$30,$F6589))*(Fuel_Rules!$A$6:$A$30&lt;&gt;"")))&gt;0,"Plug-in hybrid",IF($G6589="Diesel","Diesel","Gasoline"))</f>
        <v>Diesel</v>
      </c>
    </row>
    <row r="6590" spans="1:15" ht="15" customHeight="1" x14ac:dyDescent="0.25">
      <c r="A6590" s="1">
        <v>2022</v>
      </c>
      <c r="B6590" s="1" t="s">
        <v>8801</v>
      </c>
      <c r="C6590" s="1" t="s">
        <v>4354</v>
      </c>
      <c r="D6590" s="1" t="s">
        <v>9039</v>
      </c>
      <c r="E6590" s="1" t="s">
        <v>831</v>
      </c>
      <c r="F6590" s="1" t="s">
        <v>4356</v>
      </c>
      <c r="G6590" s="1" t="s">
        <v>105</v>
      </c>
      <c r="H6590" s="1" t="s">
        <v>298</v>
      </c>
      <c r="I6590" s="1">
        <v>1.5</v>
      </c>
      <c r="J6590" s="1">
        <v>2023</v>
      </c>
      <c r="K6590" s="1">
        <v>167854</v>
      </c>
      <c r="L6590" s="1">
        <v>0</v>
      </c>
      <c r="M6590" s="1">
        <f t="array" ref="M6590">SUMPRODUCT(MAX(ISNUMBER(SEARCH('Class Rules'!$B$6:$B$85,$E6590))*ISNUMBER(SEARCH('Class Rules'!$C$6:$C$85,$F6590))*'Class Rules'!$A$6:$A$85))</f>
        <v>0</v>
      </c>
      <c r="N6590" s="1" t="str">
        <f t="array" ref="N6590">IF($M6590=0,'Class Rules'!$D$3,INDEX('Class Rules'!$D$6:$D$85,MATCH($M6590,'Class Rules'!$A$6:$A$85,0)))</f>
        <v>Passenger LDV</v>
      </c>
      <c r="O6590" s="1" t="str">
        <f t="array" ref="O6590">IF(SUMPRODUCT(MAX(ISNUMBER(SEARCH(Fuel_Rules!$A$6:$A$30,$E6590))*ISNUMBER(SEARCH(Fuel_Rules!$B$6:$B$30,$F6590))*(Fuel_Rules!$A$6:$A$30&lt;&gt;"")))&gt;0,"Plug-in hybrid",IF($G6590="Diesel","Diesel","Gasoline"))</f>
        <v>Diesel</v>
      </c>
    </row>
    <row r="6591" spans="1:15" ht="15" customHeight="1" x14ac:dyDescent="0.25">
      <c r="A6591" s="1">
        <v>2022</v>
      </c>
      <c r="B6591" s="1" t="s">
        <v>8801</v>
      </c>
      <c r="C6591" s="1" t="s">
        <v>5341</v>
      </c>
      <c r="D6591" s="1" t="s">
        <v>9040</v>
      </c>
      <c r="E6591" s="1" t="s">
        <v>831</v>
      </c>
      <c r="F6591" s="1" t="s">
        <v>5343</v>
      </c>
      <c r="G6591" s="1" t="s">
        <v>105</v>
      </c>
      <c r="H6591" s="1" t="s">
        <v>298</v>
      </c>
      <c r="I6591" s="1">
        <v>2.2000000000000002</v>
      </c>
      <c r="J6591" s="1">
        <v>2023</v>
      </c>
      <c r="K6591" s="1">
        <v>213030</v>
      </c>
      <c r="L6591" s="1">
        <v>0</v>
      </c>
      <c r="M6591" s="1">
        <f t="array" ref="M6591">SUMPRODUCT(MAX(ISNUMBER(SEARCH('Class Rules'!$B$6:$B$85,$E6591))*ISNUMBER(SEARCH('Class Rules'!$C$6:$C$85,$F6591))*'Class Rules'!$A$6:$A$85))</f>
        <v>30</v>
      </c>
      <c r="N6591" s="1" t="str">
        <f t="array" ref="N6591">IF($M6591=0,'Class Rules'!$D$3,INDEX('Class Rules'!$D$6:$D$85,MATCH($M6591,'Class Rules'!$A$6:$A$85,0)))</f>
        <v>Freight LDV</v>
      </c>
      <c r="O6591" s="1" t="str">
        <f t="array" ref="O6591">IF(SUMPRODUCT(MAX(ISNUMBER(SEARCH(Fuel_Rules!$A$6:$A$30,$E6591))*ISNUMBER(SEARCH(Fuel_Rules!$B$6:$B$30,$F6591))*(Fuel_Rules!$A$6:$A$30&lt;&gt;"")))&gt;0,"Plug-in hybrid",IF($G6591="Diesel","Diesel","Gasoline"))</f>
        <v>Diesel</v>
      </c>
    </row>
    <row r="6592" spans="1:15" ht="15" customHeight="1" x14ac:dyDescent="0.25">
      <c r="A6592" s="1">
        <v>2022</v>
      </c>
      <c r="B6592" s="1" t="s">
        <v>8801</v>
      </c>
      <c r="C6592" s="1" t="s">
        <v>5344</v>
      </c>
      <c r="D6592" s="1" t="s">
        <v>9041</v>
      </c>
      <c r="E6592" s="1" t="s">
        <v>831</v>
      </c>
      <c r="F6592" s="1" t="s">
        <v>5346</v>
      </c>
      <c r="G6592" s="1" t="s">
        <v>105</v>
      </c>
      <c r="H6592" s="1" t="s">
        <v>298</v>
      </c>
      <c r="I6592" s="1">
        <v>2.2000000000000002</v>
      </c>
      <c r="J6592" s="1">
        <v>2023</v>
      </c>
      <c r="K6592" s="1">
        <v>218514</v>
      </c>
      <c r="L6592" s="1">
        <v>0</v>
      </c>
      <c r="M6592" s="1">
        <f t="array" ref="M6592">SUMPRODUCT(MAX(ISNUMBER(SEARCH('Class Rules'!$B$6:$B$85,$E6592))*ISNUMBER(SEARCH('Class Rules'!$C$6:$C$85,$F6592))*'Class Rules'!$A$6:$A$85))</f>
        <v>31</v>
      </c>
      <c r="N6592" s="1" t="str">
        <f t="array" ref="N6592">IF($M6592=0,'Class Rules'!$D$3,INDEX('Class Rules'!$D$6:$D$85,MATCH($M6592,'Class Rules'!$A$6:$A$85,0)))</f>
        <v>Freight LDV</v>
      </c>
      <c r="O6592" s="1" t="str">
        <f t="array" ref="O6592">IF(SUMPRODUCT(MAX(ISNUMBER(SEARCH(Fuel_Rules!$A$6:$A$30,$E6592))*ISNUMBER(SEARCH(Fuel_Rules!$B$6:$B$30,$F6592))*(Fuel_Rules!$A$6:$A$30&lt;&gt;"")))&gt;0,"Plug-in hybrid",IF($G6592="Diesel","Diesel","Gasoline"))</f>
        <v>Diesel</v>
      </c>
    </row>
    <row r="6593" spans="1:15" ht="15" customHeight="1" x14ac:dyDescent="0.25">
      <c r="A6593" s="1">
        <v>2022</v>
      </c>
      <c r="B6593" s="1" t="s">
        <v>8801</v>
      </c>
      <c r="C6593" s="1" t="s">
        <v>5347</v>
      </c>
      <c r="D6593" s="1" t="s">
        <v>9042</v>
      </c>
      <c r="E6593" s="1" t="s">
        <v>831</v>
      </c>
      <c r="F6593" s="1" t="s">
        <v>5349</v>
      </c>
      <c r="G6593" s="1" t="s">
        <v>103</v>
      </c>
      <c r="H6593" s="1" t="s">
        <v>437</v>
      </c>
      <c r="I6593" s="1">
        <v>1.6</v>
      </c>
      <c r="J6593" s="1">
        <v>2023</v>
      </c>
      <c r="K6593" s="1">
        <v>120932</v>
      </c>
      <c r="L6593" s="1">
        <v>0</v>
      </c>
      <c r="M6593" s="1">
        <f t="array" ref="M6593">SUMPRODUCT(MAX(ISNUMBER(SEARCH('Class Rules'!$B$6:$B$85,$E6593))*ISNUMBER(SEARCH('Class Rules'!$C$6:$C$85,$F6593))*'Class Rules'!$A$6:$A$85))</f>
        <v>0</v>
      </c>
      <c r="N6593" s="1" t="str">
        <f t="array" ref="N6593">IF($M6593=0,'Class Rules'!$D$3,INDEX('Class Rules'!$D$6:$D$85,MATCH($M6593,'Class Rules'!$A$6:$A$85,0)))</f>
        <v>Passenger LDV</v>
      </c>
      <c r="O6593" s="1" t="str">
        <f t="array" ref="O6593">IF(SUMPRODUCT(MAX(ISNUMBER(SEARCH(Fuel_Rules!$A$6:$A$30,$E6593))*ISNUMBER(SEARCH(Fuel_Rules!$B$6:$B$30,$F6593))*(Fuel_Rules!$A$6:$A$30&lt;&gt;"")))&gt;0,"Plug-in hybrid",IF($G6593="Diesel","Diesel","Gasoline"))</f>
        <v>Gasoline</v>
      </c>
    </row>
    <row r="6594" spans="1:15" ht="15" customHeight="1" x14ac:dyDescent="0.25">
      <c r="A6594" s="1">
        <v>2022</v>
      </c>
      <c r="B6594" s="1" t="s">
        <v>8801</v>
      </c>
      <c r="C6594" s="1" t="s">
        <v>884</v>
      </c>
      <c r="D6594" s="1" t="s">
        <v>9043</v>
      </c>
      <c r="E6594" s="1" t="s">
        <v>886</v>
      </c>
      <c r="F6594" s="1" t="s">
        <v>887</v>
      </c>
      <c r="G6594" s="1" t="s">
        <v>103</v>
      </c>
      <c r="H6594" s="1" t="s">
        <v>298</v>
      </c>
      <c r="I6594" s="1">
        <v>1.3</v>
      </c>
      <c r="J6594" s="1">
        <v>2023</v>
      </c>
      <c r="K6594" s="1">
        <v>81865</v>
      </c>
      <c r="L6594" s="1">
        <v>0</v>
      </c>
      <c r="M6594" s="1">
        <f t="array" ref="M6594">SUMPRODUCT(MAX(ISNUMBER(SEARCH('Class Rules'!$B$6:$B$85,$E6594))*ISNUMBER(SEARCH('Class Rules'!$C$6:$C$85,$F6594))*'Class Rules'!$A$6:$A$85))</f>
        <v>35</v>
      </c>
      <c r="N6594" s="1" t="str">
        <f t="array" ref="N6594">IF($M6594=0,'Class Rules'!$D$3,INDEX('Class Rules'!$D$6:$D$85,MATCH($M6594,'Class Rules'!$A$6:$A$85,0)))</f>
        <v>Freight LDV</v>
      </c>
      <c r="O6594" s="1" t="str">
        <f t="array" ref="O6594">IF(SUMPRODUCT(MAX(ISNUMBER(SEARCH(Fuel_Rules!$A$6:$A$30,$E6594))*ISNUMBER(SEARCH(Fuel_Rules!$B$6:$B$30,$F6594))*(Fuel_Rules!$A$6:$A$30&lt;&gt;"")))&gt;0,"Plug-in hybrid",IF($G6594="Diesel","Diesel","Gasoline"))</f>
        <v>Gasoline</v>
      </c>
    </row>
    <row r="6595" spans="1:15" ht="15" customHeight="1" x14ac:dyDescent="0.25">
      <c r="A6595" s="1">
        <v>2022</v>
      </c>
      <c r="B6595" s="1" t="s">
        <v>8801</v>
      </c>
      <c r="C6595" s="1" t="s">
        <v>888</v>
      </c>
      <c r="D6595" s="1" t="s">
        <v>9044</v>
      </c>
      <c r="E6595" s="1" t="s">
        <v>886</v>
      </c>
      <c r="F6595" s="1" t="s">
        <v>890</v>
      </c>
      <c r="G6595" s="1" t="s">
        <v>103</v>
      </c>
      <c r="H6595" s="1" t="s">
        <v>298</v>
      </c>
      <c r="I6595" s="1">
        <v>1.3</v>
      </c>
      <c r="J6595" s="1">
        <v>2023</v>
      </c>
      <c r="K6595" s="1">
        <v>87849</v>
      </c>
      <c r="L6595" s="1">
        <v>0</v>
      </c>
      <c r="M6595" s="1">
        <f t="array" ref="M6595">SUMPRODUCT(MAX(ISNUMBER(SEARCH('Class Rules'!$B$6:$B$85,$E6595))*ISNUMBER(SEARCH('Class Rules'!$C$6:$C$85,$F6595))*'Class Rules'!$A$6:$A$85))</f>
        <v>35</v>
      </c>
      <c r="N6595" s="1" t="str">
        <f t="array" ref="N6595">IF($M6595=0,'Class Rules'!$D$3,INDEX('Class Rules'!$D$6:$D$85,MATCH($M6595,'Class Rules'!$A$6:$A$85,0)))</f>
        <v>Freight LDV</v>
      </c>
      <c r="O6595" s="1" t="str">
        <f t="array" ref="O6595">IF(SUMPRODUCT(MAX(ISNUMBER(SEARCH(Fuel_Rules!$A$6:$A$30,$E6595))*ISNUMBER(SEARCH(Fuel_Rules!$B$6:$B$30,$F6595))*(Fuel_Rules!$A$6:$A$30&lt;&gt;"")))&gt;0,"Plug-in hybrid",IF($G6595="Diesel","Diesel","Gasoline"))</f>
        <v>Gasoline</v>
      </c>
    </row>
    <row r="6596" spans="1:15" ht="15" customHeight="1" x14ac:dyDescent="0.25">
      <c r="A6596" s="1">
        <v>2022</v>
      </c>
      <c r="B6596" s="1" t="s">
        <v>8801</v>
      </c>
      <c r="C6596" s="1" t="s">
        <v>891</v>
      </c>
      <c r="D6596" s="1" t="s">
        <v>9045</v>
      </c>
      <c r="E6596" s="1" t="s">
        <v>886</v>
      </c>
      <c r="F6596" s="1" t="s">
        <v>893</v>
      </c>
      <c r="G6596" s="1" t="s">
        <v>103</v>
      </c>
      <c r="H6596" s="1" t="s">
        <v>298</v>
      </c>
      <c r="I6596" s="1">
        <v>1.3</v>
      </c>
      <c r="J6596" s="1">
        <v>2023</v>
      </c>
      <c r="K6596" s="1">
        <v>89993</v>
      </c>
      <c r="L6596" s="1">
        <v>0</v>
      </c>
      <c r="M6596" s="1">
        <f t="array" ref="M6596">SUMPRODUCT(MAX(ISNUMBER(SEARCH('Class Rules'!$B$6:$B$85,$E6596))*ISNUMBER(SEARCH('Class Rules'!$C$6:$C$85,$F6596))*'Class Rules'!$A$6:$A$85))</f>
        <v>35</v>
      </c>
      <c r="N6596" s="1" t="str">
        <f t="array" ref="N6596">IF($M6596=0,'Class Rules'!$D$3,INDEX('Class Rules'!$D$6:$D$85,MATCH($M6596,'Class Rules'!$A$6:$A$85,0)))</f>
        <v>Freight LDV</v>
      </c>
      <c r="O6596" s="1" t="str">
        <f t="array" ref="O6596">IF(SUMPRODUCT(MAX(ISNUMBER(SEARCH(Fuel_Rules!$A$6:$A$30,$E6596))*ISNUMBER(SEARCH(Fuel_Rules!$B$6:$B$30,$F6596))*(Fuel_Rules!$A$6:$A$30&lt;&gt;"")))&gt;0,"Plug-in hybrid",IF($G6596="Diesel","Diesel","Gasoline"))</f>
        <v>Gasoline</v>
      </c>
    </row>
    <row r="6597" spans="1:15" ht="15" customHeight="1" x14ac:dyDescent="0.25">
      <c r="A6597" s="1">
        <v>2022</v>
      </c>
      <c r="B6597" s="1" t="s">
        <v>8801</v>
      </c>
      <c r="C6597" s="1" t="s">
        <v>894</v>
      </c>
      <c r="D6597" s="1" t="s">
        <v>9046</v>
      </c>
      <c r="E6597" s="1" t="s">
        <v>896</v>
      </c>
      <c r="F6597" s="1" t="s">
        <v>897</v>
      </c>
      <c r="G6597" s="1" t="s">
        <v>103</v>
      </c>
      <c r="H6597" s="1" t="s">
        <v>298</v>
      </c>
      <c r="I6597" s="1">
        <v>3.9</v>
      </c>
      <c r="J6597" s="1">
        <v>2023</v>
      </c>
      <c r="K6597" s="1">
        <v>4394000</v>
      </c>
      <c r="L6597" s="1">
        <v>0</v>
      </c>
      <c r="M6597" s="1">
        <f t="array" ref="M6597">SUMPRODUCT(MAX(ISNUMBER(SEARCH('Class Rules'!$B$6:$B$85,$E6597))*ISNUMBER(SEARCH('Class Rules'!$C$6:$C$85,$F6597))*'Class Rules'!$A$6:$A$85))</f>
        <v>0</v>
      </c>
      <c r="N6597" s="1" t="str">
        <f t="array" ref="N6597">IF($M6597=0,'Class Rules'!$D$3,INDEX('Class Rules'!$D$6:$D$85,MATCH($M6597,'Class Rules'!$A$6:$A$85,0)))</f>
        <v>Passenger LDV</v>
      </c>
      <c r="O6597" s="1" t="str">
        <f t="array" ref="O6597">IF(SUMPRODUCT(MAX(ISNUMBER(SEARCH(Fuel_Rules!$A$6:$A$30,$E6597))*ISNUMBER(SEARCH(Fuel_Rules!$B$6:$B$30,$F6597))*(Fuel_Rules!$A$6:$A$30&lt;&gt;"")))&gt;0,"Plug-in hybrid",IF($G6597="Diesel","Diesel","Gasoline"))</f>
        <v>Gasoline</v>
      </c>
    </row>
    <row r="6598" spans="1:15" ht="15" customHeight="1" x14ac:dyDescent="0.25">
      <c r="A6598" s="1">
        <v>2022</v>
      </c>
      <c r="B6598" s="1" t="s">
        <v>8801</v>
      </c>
      <c r="C6598" s="1" t="s">
        <v>898</v>
      </c>
      <c r="D6598" s="1" t="s">
        <v>9047</v>
      </c>
      <c r="E6598" s="1" t="s">
        <v>896</v>
      </c>
      <c r="F6598" s="1" t="s">
        <v>900</v>
      </c>
      <c r="G6598" s="1" t="s">
        <v>103</v>
      </c>
      <c r="H6598" s="1" t="s">
        <v>298</v>
      </c>
      <c r="I6598" s="1">
        <v>3.9</v>
      </c>
      <c r="J6598" s="1">
        <v>2023</v>
      </c>
      <c r="K6598" s="1">
        <v>5265000</v>
      </c>
      <c r="L6598" s="1">
        <v>0</v>
      </c>
      <c r="M6598" s="1">
        <f t="array" ref="M6598">SUMPRODUCT(MAX(ISNUMBER(SEARCH('Class Rules'!$B$6:$B$85,$E6598))*ISNUMBER(SEARCH('Class Rules'!$C$6:$C$85,$F6598))*'Class Rules'!$A$6:$A$85))</f>
        <v>0</v>
      </c>
      <c r="N6598" s="1" t="str">
        <f t="array" ref="N6598">IF($M6598=0,'Class Rules'!$D$3,INDEX('Class Rules'!$D$6:$D$85,MATCH($M6598,'Class Rules'!$A$6:$A$85,0)))</f>
        <v>Passenger LDV</v>
      </c>
      <c r="O6598" s="1" t="str">
        <f t="array" ref="O6598">IF(SUMPRODUCT(MAX(ISNUMBER(SEARCH(Fuel_Rules!$A$6:$A$30,$E6598))*ISNUMBER(SEARCH(Fuel_Rules!$B$6:$B$30,$F6598))*(Fuel_Rules!$A$6:$A$30&lt;&gt;"")))&gt;0,"Plug-in hybrid",IF($G6598="Diesel","Diesel","Gasoline"))</f>
        <v>Gasoline</v>
      </c>
    </row>
    <row r="6599" spans="1:15" ht="15" customHeight="1" x14ac:dyDescent="0.25">
      <c r="A6599" s="1">
        <v>2022</v>
      </c>
      <c r="B6599" s="1" t="s">
        <v>8801</v>
      </c>
      <c r="C6599" s="1" t="s">
        <v>901</v>
      </c>
      <c r="D6599" s="1" t="s">
        <v>9048</v>
      </c>
      <c r="E6599" s="1" t="s">
        <v>896</v>
      </c>
      <c r="F6599" s="1" t="s">
        <v>903</v>
      </c>
      <c r="G6599" s="1" t="s">
        <v>103</v>
      </c>
      <c r="H6599" s="1" t="s">
        <v>298</v>
      </c>
      <c r="I6599" s="1">
        <v>4</v>
      </c>
      <c r="J6599" s="1">
        <v>2023</v>
      </c>
      <c r="K6599" s="1">
        <v>7400000</v>
      </c>
      <c r="L6599" s="1">
        <v>0</v>
      </c>
      <c r="M6599" s="1">
        <f t="array" ref="M6599">SUMPRODUCT(MAX(ISNUMBER(SEARCH('Class Rules'!$B$6:$B$85,$E6599))*ISNUMBER(SEARCH('Class Rules'!$C$6:$C$85,$F6599))*'Class Rules'!$A$6:$A$85))</f>
        <v>0</v>
      </c>
      <c r="N6599" s="1" t="str">
        <f t="array" ref="N6599">IF($M6599=0,'Class Rules'!$D$3,INDEX('Class Rules'!$D$6:$D$85,MATCH($M6599,'Class Rules'!$A$6:$A$85,0)))</f>
        <v>Passenger LDV</v>
      </c>
      <c r="O6599" s="1" t="str">
        <f t="array" ref="O6599">IF(SUMPRODUCT(MAX(ISNUMBER(SEARCH(Fuel_Rules!$A$6:$A$30,$E6599))*ISNUMBER(SEARCH(Fuel_Rules!$B$6:$B$30,$F6599))*(Fuel_Rules!$A$6:$A$30&lt;&gt;"")))&gt;0,"Plug-in hybrid",IF($G6599="Diesel","Diesel","Gasoline"))</f>
        <v>Gasoline</v>
      </c>
    </row>
    <row r="6600" spans="1:15" ht="15" customHeight="1" x14ac:dyDescent="0.25">
      <c r="A6600" s="1">
        <v>2022</v>
      </c>
      <c r="B6600" s="1" t="s">
        <v>8801</v>
      </c>
      <c r="C6600" s="1" t="s">
        <v>904</v>
      </c>
      <c r="D6600" s="1" t="s">
        <v>9049</v>
      </c>
      <c r="E6600" s="1" t="s">
        <v>896</v>
      </c>
      <c r="F6600" s="1" t="s">
        <v>906</v>
      </c>
      <c r="G6600" s="1" t="s">
        <v>103</v>
      </c>
      <c r="H6600" s="1" t="s">
        <v>298</v>
      </c>
      <c r="I6600" s="1">
        <v>6.5</v>
      </c>
      <c r="J6600" s="1">
        <v>2023</v>
      </c>
      <c r="K6600" s="1">
        <v>6900000</v>
      </c>
      <c r="L6600" s="1">
        <v>0</v>
      </c>
      <c r="M6600" s="1">
        <f t="array" ref="M6600">SUMPRODUCT(MAX(ISNUMBER(SEARCH('Class Rules'!$B$6:$B$85,$E6600))*ISNUMBER(SEARCH('Class Rules'!$C$6:$C$85,$F6600))*'Class Rules'!$A$6:$A$85))</f>
        <v>0</v>
      </c>
      <c r="N6600" s="1" t="str">
        <f t="array" ref="N6600">IF($M6600=0,'Class Rules'!$D$3,INDEX('Class Rules'!$D$6:$D$85,MATCH($M6600,'Class Rules'!$A$6:$A$85,0)))</f>
        <v>Passenger LDV</v>
      </c>
      <c r="O6600" s="1" t="str">
        <f t="array" ref="O6600">IF(SUMPRODUCT(MAX(ISNUMBER(SEARCH(Fuel_Rules!$A$6:$A$30,$E6600))*ISNUMBER(SEARCH(Fuel_Rules!$B$6:$B$30,$F6600))*(Fuel_Rules!$A$6:$A$30&lt;&gt;"")))&gt;0,"Plug-in hybrid",IF($G6600="Diesel","Diesel","Gasoline"))</f>
        <v>Gasoline</v>
      </c>
    </row>
    <row r="6601" spans="1:15" ht="15" customHeight="1" x14ac:dyDescent="0.25">
      <c r="A6601" s="1">
        <v>2022</v>
      </c>
      <c r="B6601" s="1" t="s">
        <v>8801</v>
      </c>
      <c r="C6601" s="1" t="s">
        <v>907</v>
      </c>
      <c r="D6601" s="1" t="s">
        <v>9050</v>
      </c>
      <c r="E6601" s="1" t="s">
        <v>896</v>
      </c>
      <c r="F6601" s="1" t="s">
        <v>909</v>
      </c>
      <c r="G6601" s="1" t="s">
        <v>103</v>
      </c>
      <c r="H6601" s="1" t="s">
        <v>298</v>
      </c>
      <c r="I6601" s="1">
        <v>3.9</v>
      </c>
      <c r="J6601" s="1">
        <v>2023</v>
      </c>
      <c r="K6601" s="1">
        <v>3400000</v>
      </c>
      <c r="L6601" s="1">
        <v>0</v>
      </c>
      <c r="M6601" s="1">
        <f t="array" ref="M6601">SUMPRODUCT(MAX(ISNUMBER(SEARCH('Class Rules'!$B$6:$B$85,$E6601))*ISNUMBER(SEARCH('Class Rules'!$C$6:$C$85,$F6601))*'Class Rules'!$A$6:$A$85))</f>
        <v>0</v>
      </c>
      <c r="N6601" s="1" t="str">
        <f t="array" ref="N6601">IF($M6601=0,'Class Rules'!$D$3,INDEX('Class Rules'!$D$6:$D$85,MATCH($M6601,'Class Rules'!$A$6:$A$85,0)))</f>
        <v>Passenger LDV</v>
      </c>
      <c r="O6601" s="1" t="str">
        <f t="array" ref="O6601">IF(SUMPRODUCT(MAX(ISNUMBER(SEARCH(Fuel_Rules!$A$6:$A$30,$E6601))*ISNUMBER(SEARCH(Fuel_Rules!$B$6:$B$30,$F6601))*(Fuel_Rules!$A$6:$A$30&lt;&gt;"")))&gt;0,"Plug-in hybrid",IF($G6601="Diesel","Diesel","Gasoline"))</f>
        <v>Gasoline</v>
      </c>
    </row>
    <row r="6602" spans="1:15" ht="15" customHeight="1" x14ac:dyDescent="0.25">
      <c r="A6602" s="1">
        <v>2022</v>
      </c>
      <c r="B6602" s="1" t="s">
        <v>8801</v>
      </c>
      <c r="C6602" s="1" t="s">
        <v>910</v>
      </c>
      <c r="D6602" s="1" t="s">
        <v>9051</v>
      </c>
      <c r="E6602" s="1" t="s">
        <v>896</v>
      </c>
      <c r="F6602" s="1" t="s">
        <v>912</v>
      </c>
      <c r="G6602" s="1" t="s">
        <v>103</v>
      </c>
      <c r="H6602" s="1" t="s">
        <v>298</v>
      </c>
      <c r="I6602" s="1">
        <v>3.9</v>
      </c>
      <c r="J6602" s="1">
        <v>2023</v>
      </c>
      <c r="K6602" s="1">
        <v>3500000</v>
      </c>
      <c r="L6602" s="1">
        <v>0</v>
      </c>
      <c r="M6602" s="1">
        <f t="array" ref="M6602">SUMPRODUCT(MAX(ISNUMBER(SEARCH('Class Rules'!$B$6:$B$85,$E6602))*ISNUMBER(SEARCH('Class Rules'!$C$6:$C$85,$F6602))*'Class Rules'!$A$6:$A$85))</f>
        <v>0</v>
      </c>
      <c r="N6602" s="1" t="str">
        <f t="array" ref="N6602">IF($M6602=0,'Class Rules'!$D$3,INDEX('Class Rules'!$D$6:$D$85,MATCH($M6602,'Class Rules'!$A$6:$A$85,0)))</f>
        <v>Passenger LDV</v>
      </c>
      <c r="O6602" s="1" t="str">
        <f t="array" ref="O6602">IF(SUMPRODUCT(MAX(ISNUMBER(SEARCH(Fuel_Rules!$A$6:$A$30,$E6602))*ISNUMBER(SEARCH(Fuel_Rules!$B$6:$B$30,$F6602))*(Fuel_Rules!$A$6:$A$30&lt;&gt;"")))&gt;0,"Plug-in hybrid",IF($G6602="Diesel","Diesel","Gasoline"))</f>
        <v>Gasoline</v>
      </c>
    </row>
    <row r="6603" spans="1:15" ht="15" customHeight="1" x14ac:dyDescent="0.25">
      <c r="A6603" s="1">
        <v>2022</v>
      </c>
      <c r="B6603" s="1" t="s">
        <v>8801</v>
      </c>
      <c r="C6603" s="1" t="s">
        <v>5359</v>
      </c>
      <c r="D6603" s="1" t="s">
        <v>9052</v>
      </c>
      <c r="E6603" s="1" t="s">
        <v>896</v>
      </c>
      <c r="F6603" s="1" t="s">
        <v>5361</v>
      </c>
      <c r="G6603" s="1" t="s">
        <v>103</v>
      </c>
      <c r="H6603" s="1" t="s">
        <v>298</v>
      </c>
      <c r="I6603" s="1">
        <v>4</v>
      </c>
      <c r="J6603" s="1">
        <v>2023</v>
      </c>
      <c r="K6603" s="1">
        <v>8400000</v>
      </c>
      <c r="L6603" s="1">
        <v>0</v>
      </c>
      <c r="M6603" s="1">
        <f t="array" ref="M6603">SUMPRODUCT(MAX(ISNUMBER(SEARCH('Class Rules'!$B$6:$B$85,$E6603))*ISNUMBER(SEARCH('Class Rules'!$C$6:$C$85,$F6603))*'Class Rules'!$A$6:$A$85))</f>
        <v>0</v>
      </c>
      <c r="N6603" s="1" t="str">
        <f t="array" ref="N6603">IF($M6603=0,'Class Rules'!$D$3,INDEX('Class Rules'!$D$6:$D$85,MATCH($M6603,'Class Rules'!$A$6:$A$85,0)))</f>
        <v>Passenger LDV</v>
      </c>
      <c r="O6603" s="1" t="str">
        <f t="array" ref="O6603">IF(SUMPRODUCT(MAX(ISNUMBER(SEARCH(Fuel_Rules!$A$6:$A$30,$E6603))*ISNUMBER(SEARCH(Fuel_Rules!$B$6:$B$30,$F6603))*(Fuel_Rules!$A$6:$A$30&lt;&gt;"")))&gt;0,"Plug-in hybrid",IF($G6603="Diesel","Diesel","Gasoline"))</f>
        <v>Gasoline</v>
      </c>
    </row>
    <row r="6604" spans="1:15" ht="15" customHeight="1" x14ac:dyDescent="0.25">
      <c r="A6604" s="1">
        <v>2022</v>
      </c>
      <c r="B6604" s="1" t="s">
        <v>8801</v>
      </c>
      <c r="C6604" s="1" t="s">
        <v>935</v>
      </c>
      <c r="D6604" s="1" t="s">
        <v>9053</v>
      </c>
      <c r="E6604" s="1" t="s">
        <v>915</v>
      </c>
      <c r="F6604" s="1" t="s">
        <v>937</v>
      </c>
      <c r="G6604" s="1" t="s">
        <v>105</v>
      </c>
      <c r="H6604" s="1" t="s">
        <v>437</v>
      </c>
      <c r="I6604" s="1">
        <v>2</v>
      </c>
      <c r="J6604" s="1">
        <v>2023</v>
      </c>
      <c r="K6604" s="1">
        <v>208970</v>
      </c>
      <c r="L6604" s="1">
        <v>0</v>
      </c>
      <c r="M6604" s="1">
        <f t="array" ref="M6604">SUMPRODUCT(MAX(ISNUMBER(SEARCH('Class Rules'!$B$6:$B$85,$E6604))*ISNUMBER(SEARCH('Class Rules'!$C$6:$C$85,$F6604))*'Class Rules'!$A$6:$A$85))</f>
        <v>2</v>
      </c>
      <c r="N6604" s="1" t="str">
        <f t="array" ref="N6604">IF($M6604=0,'Class Rules'!$D$3,INDEX('Class Rules'!$D$6:$D$85,MATCH($M6604,'Class Rules'!$A$6:$A$85,0)))</f>
        <v>Freight LDV</v>
      </c>
      <c r="O6604" s="1" t="str">
        <f t="array" ref="O6604">IF(SUMPRODUCT(MAX(ISNUMBER(SEARCH(Fuel_Rules!$A$6:$A$30,$E6604))*ISNUMBER(SEARCH(Fuel_Rules!$B$6:$B$30,$F6604))*(Fuel_Rules!$A$6:$A$30&lt;&gt;"")))&gt;0,"Plug-in hybrid",IF($G6604="Diesel","Diesel","Gasoline"))</f>
        <v>Diesel</v>
      </c>
    </row>
    <row r="6605" spans="1:15" ht="15" customHeight="1" x14ac:dyDescent="0.25">
      <c r="A6605" s="1">
        <v>2022</v>
      </c>
      <c r="B6605" s="1" t="s">
        <v>8801</v>
      </c>
      <c r="C6605" s="1" t="s">
        <v>938</v>
      </c>
      <c r="D6605" s="1" t="s">
        <v>9054</v>
      </c>
      <c r="E6605" s="1" t="s">
        <v>915</v>
      </c>
      <c r="F6605" s="1" t="s">
        <v>940</v>
      </c>
      <c r="G6605" s="1" t="s">
        <v>103</v>
      </c>
      <c r="H6605" s="1" t="s">
        <v>298</v>
      </c>
      <c r="I6605" s="1">
        <v>1</v>
      </c>
      <c r="J6605" s="1">
        <v>2023</v>
      </c>
      <c r="K6605" s="1">
        <v>64914</v>
      </c>
      <c r="L6605" s="1">
        <v>0</v>
      </c>
      <c r="M6605" s="1">
        <f t="array" ref="M6605">SUMPRODUCT(MAX(ISNUMBER(SEARCH('Class Rules'!$B$6:$B$85,$E6605))*ISNUMBER(SEARCH('Class Rules'!$C$6:$C$85,$F6605))*'Class Rules'!$A$6:$A$85))</f>
        <v>0</v>
      </c>
      <c r="N6605" s="1" t="str">
        <f t="array" ref="N6605">IF($M6605=0,'Class Rules'!$D$3,INDEX('Class Rules'!$D$6:$D$85,MATCH($M6605,'Class Rules'!$A$6:$A$85,0)))</f>
        <v>Passenger LDV</v>
      </c>
      <c r="O6605" s="1" t="str">
        <f t="array" ref="O6605">IF(SUMPRODUCT(MAX(ISNUMBER(SEARCH(Fuel_Rules!$A$6:$A$30,$E6605))*ISNUMBER(SEARCH(Fuel_Rules!$B$6:$B$30,$F6605))*(Fuel_Rules!$A$6:$A$30&lt;&gt;"")))&gt;0,"Plug-in hybrid",IF($G6605="Diesel","Diesel","Gasoline"))</f>
        <v>Gasoline</v>
      </c>
    </row>
    <row r="6606" spans="1:15" ht="15" customHeight="1" x14ac:dyDescent="0.25">
      <c r="A6606" s="1">
        <v>2022</v>
      </c>
      <c r="B6606" s="1" t="s">
        <v>8801</v>
      </c>
      <c r="C6606" s="1" t="s">
        <v>938</v>
      </c>
      <c r="D6606" s="1" t="s">
        <v>9055</v>
      </c>
      <c r="E6606" s="1" t="s">
        <v>915</v>
      </c>
      <c r="F6606" s="1" t="s">
        <v>940</v>
      </c>
      <c r="G6606" s="1" t="s">
        <v>103</v>
      </c>
      <c r="H6606" s="1" t="s">
        <v>298</v>
      </c>
      <c r="I6606" s="1">
        <v>1</v>
      </c>
      <c r="J6606" s="1">
        <v>2023</v>
      </c>
      <c r="K6606" s="1">
        <v>61418</v>
      </c>
      <c r="L6606" s="1">
        <v>0</v>
      </c>
      <c r="M6606" s="1">
        <f t="array" ref="M6606">SUMPRODUCT(MAX(ISNUMBER(SEARCH('Class Rules'!$B$6:$B$85,$E6606))*ISNUMBER(SEARCH('Class Rules'!$C$6:$C$85,$F6606))*'Class Rules'!$A$6:$A$85))</f>
        <v>0</v>
      </c>
      <c r="N6606" s="1" t="str">
        <f t="array" ref="N6606">IF($M6606=0,'Class Rules'!$D$3,INDEX('Class Rules'!$D$6:$D$85,MATCH($M6606,'Class Rules'!$A$6:$A$85,0)))</f>
        <v>Passenger LDV</v>
      </c>
      <c r="O6606" s="1" t="str">
        <f t="array" ref="O6606">IF(SUMPRODUCT(MAX(ISNUMBER(SEARCH(Fuel_Rules!$A$6:$A$30,$E6606))*ISNUMBER(SEARCH(Fuel_Rules!$B$6:$B$30,$F6606))*(Fuel_Rules!$A$6:$A$30&lt;&gt;"")))&gt;0,"Plug-in hybrid",IF($G6606="Diesel","Diesel","Gasoline"))</f>
        <v>Gasoline</v>
      </c>
    </row>
    <row r="6607" spans="1:15" ht="15" customHeight="1" x14ac:dyDescent="0.25">
      <c r="A6607" s="1">
        <v>2022</v>
      </c>
      <c r="B6607" s="1" t="s">
        <v>8801</v>
      </c>
      <c r="C6607" s="1" t="s">
        <v>956</v>
      </c>
      <c r="D6607" s="1" t="s">
        <v>9056</v>
      </c>
      <c r="E6607" s="1" t="s">
        <v>915</v>
      </c>
      <c r="F6607" s="1" t="s">
        <v>958</v>
      </c>
      <c r="G6607" s="1" t="s">
        <v>105</v>
      </c>
      <c r="H6607" s="1" t="s">
        <v>437</v>
      </c>
      <c r="I6607" s="1">
        <v>2</v>
      </c>
      <c r="J6607" s="1">
        <v>2023</v>
      </c>
      <c r="K6607" s="1">
        <v>192677</v>
      </c>
      <c r="L6607" s="1">
        <v>0</v>
      </c>
      <c r="M6607" s="1">
        <f t="array" ref="M6607">SUMPRODUCT(MAX(ISNUMBER(SEARCH('Class Rules'!$B$6:$B$85,$E6607))*ISNUMBER(SEARCH('Class Rules'!$C$6:$C$85,$F6607))*'Class Rules'!$A$6:$A$85))</f>
        <v>2</v>
      </c>
      <c r="N6607" s="1" t="str">
        <f t="array" ref="N6607">IF($M6607=0,'Class Rules'!$D$3,INDEX('Class Rules'!$D$6:$D$85,MATCH($M6607,'Class Rules'!$A$6:$A$85,0)))</f>
        <v>Freight LDV</v>
      </c>
      <c r="O6607" s="1" t="str">
        <f t="array" ref="O6607">IF(SUMPRODUCT(MAX(ISNUMBER(SEARCH(Fuel_Rules!$A$6:$A$30,$E6607))*ISNUMBER(SEARCH(Fuel_Rules!$B$6:$B$30,$F6607))*(Fuel_Rules!$A$6:$A$30&lt;&gt;"")))&gt;0,"Plug-in hybrid",IF($G6607="Diesel","Diesel","Gasoline"))</f>
        <v>Diesel</v>
      </c>
    </row>
    <row r="6608" spans="1:15" ht="15" customHeight="1" x14ac:dyDescent="0.25">
      <c r="A6608" s="1">
        <v>2022</v>
      </c>
      <c r="B6608" s="1" t="s">
        <v>8801</v>
      </c>
      <c r="C6608" s="1" t="s">
        <v>965</v>
      </c>
      <c r="D6608" s="1" t="s">
        <v>9057</v>
      </c>
      <c r="E6608" s="1" t="s">
        <v>915</v>
      </c>
      <c r="F6608" s="1" t="s">
        <v>967</v>
      </c>
      <c r="G6608" s="1" t="s">
        <v>103</v>
      </c>
      <c r="H6608" s="1" t="s">
        <v>298</v>
      </c>
      <c r="I6608" s="1">
        <v>1</v>
      </c>
      <c r="J6608" s="1">
        <v>2023</v>
      </c>
      <c r="K6608" s="1">
        <v>80622</v>
      </c>
      <c r="L6608" s="1">
        <v>0</v>
      </c>
      <c r="M6608" s="1">
        <f t="array" ref="M6608">SUMPRODUCT(MAX(ISNUMBER(SEARCH('Class Rules'!$B$6:$B$85,$E6608))*ISNUMBER(SEARCH('Class Rules'!$C$6:$C$85,$F6608))*'Class Rules'!$A$6:$A$85))</f>
        <v>0</v>
      </c>
      <c r="N6608" s="1" t="str">
        <f t="array" ref="N6608">IF($M6608=0,'Class Rules'!$D$3,INDEX('Class Rules'!$D$6:$D$85,MATCH($M6608,'Class Rules'!$A$6:$A$85,0)))</f>
        <v>Passenger LDV</v>
      </c>
      <c r="O6608" s="1" t="str">
        <f t="array" ref="O6608">IF(SUMPRODUCT(MAX(ISNUMBER(SEARCH(Fuel_Rules!$A$6:$A$30,$E6608))*ISNUMBER(SEARCH(Fuel_Rules!$B$6:$B$30,$F6608))*(Fuel_Rules!$A$6:$A$30&lt;&gt;"")))&gt;0,"Plug-in hybrid",IF($G6608="Diesel","Diesel","Gasoline"))</f>
        <v>Gasoline</v>
      </c>
    </row>
    <row r="6609" spans="1:15" ht="15" customHeight="1" x14ac:dyDescent="0.25">
      <c r="A6609" s="1">
        <v>2022</v>
      </c>
      <c r="B6609" s="1" t="s">
        <v>8801</v>
      </c>
      <c r="C6609" s="1" t="s">
        <v>968</v>
      </c>
      <c r="D6609" s="1" t="s">
        <v>9058</v>
      </c>
      <c r="E6609" s="1" t="s">
        <v>915</v>
      </c>
      <c r="F6609" s="1" t="s">
        <v>970</v>
      </c>
      <c r="G6609" s="1" t="s">
        <v>105</v>
      </c>
      <c r="H6609" s="1" t="s">
        <v>298</v>
      </c>
      <c r="I6609" s="1">
        <v>2.2999999999999998</v>
      </c>
      <c r="J6609" s="1">
        <v>2023</v>
      </c>
      <c r="K6609" s="1">
        <v>190112</v>
      </c>
      <c r="L6609" s="1">
        <v>0</v>
      </c>
      <c r="M6609" s="1">
        <f t="array" ref="M6609">SUMPRODUCT(MAX(ISNUMBER(SEARCH('Class Rules'!$B$6:$B$85,$E6609))*ISNUMBER(SEARCH('Class Rules'!$C$6:$C$85,$F6609))*'Class Rules'!$A$6:$A$85))</f>
        <v>4</v>
      </c>
      <c r="N6609" s="1" t="str">
        <f t="array" ref="N6609">IF($M6609=0,'Class Rules'!$D$3,INDEX('Class Rules'!$D$6:$D$85,MATCH($M6609,'Class Rules'!$A$6:$A$85,0)))</f>
        <v>Freight LDV</v>
      </c>
      <c r="O6609" s="1" t="str">
        <f t="array" ref="O6609">IF(SUMPRODUCT(MAX(ISNUMBER(SEARCH(Fuel_Rules!$A$6:$A$30,$E6609))*ISNUMBER(SEARCH(Fuel_Rules!$B$6:$B$30,$F6609))*(Fuel_Rules!$A$6:$A$30&lt;&gt;"")))&gt;0,"Plug-in hybrid",IF($G6609="Diesel","Diesel","Gasoline"))</f>
        <v>Diesel</v>
      </c>
    </row>
    <row r="6610" spans="1:15" ht="15" customHeight="1" x14ac:dyDescent="0.25">
      <c r="A6610" s="1">
        <v>2022</v>
      </c>
      <c r="B6610" s="1" t="s">
        <v>8801</v>
      </c>
      <c r="C6610" s="1" t="s">
        <v>971</v>
      </c>
      <c r="D6610" s="1" t="s">
        <v>9059</v>
      </c>
      <c r="E6610" s="1" t="s">
        <v>915</v>
      </c>
      <c r="F6610" s="1" t="s">
        <v>973</v>
      </c>
      <c r="G6610" s="1" t="s">
        <v>105</v>
      </c>
      <c r="H6610" s="1" t="s">
        <v>298</v>
      </c>
      <c r="I6610" s="1">
        <v>2.2999999999999998</v>
      </c>
      <c r="J6610" s="1">
        <v>2023</v>
      </c>
      <c r="K6610" s="1">
        <v>198287</v>
      </c>
      <c r="L6610" s="1">
        <v>0</v>
      </c>
      <c r="M6610" s="1">
        <f t="array" ref="M6610">SUMPRODUCT(MAX(ISNUMBER(SEARCH('Class Rules'!$B$6:$B$85,$E6610))*ISNUMBER(SEARCH('Class Rules'!$C$6:$C$85,$F6610))*'Class Rules'!$A$6:$A$85))</f>
        <v>5</v>
      </c>
      <c r="N6610" s="1" t="str">
        <f t="array" ref="N6610">IF($M6610=0,'Class Rules'!$D$3,INDEX('Class Rules'!$D$6:$D$85,MATCH($M6610,'Class Rules'!$A$6:$A$85,0)))</f>
        <v>Freight LDV</v>
      </c>
      <c r="O6610" s="1" t="str">
        <f t="array" ref="O6610">IF(SUMPRODUCT(MAX(ISNUMBER(SEARCH(Fuel_Rules!$A$6:$A$30,$E6610))*ISNUMBER(SEARCH(Fuel_Rules!$B$6:$B$30,$F6610))*(Fuel_Rules!$A$6:$A$30&lt;&gt;"")))&gt;0,"Plug-in hybrid",IF($G6610="Diesel","Diesel","Gasoline"))</f>
        <v>Diesel</v>
      </c>
    </row>
    <row r="6611" spans="1:15" ht="15" customHeight="1" x14ac:dyDescent="0.25">
      <c r="A6611" s="1">
        <v>2022</v>
      </c>
      <c r="B6611" s="1" t="s">
        <v>8801</v>
      </c>
      <c r="C6611" s="1" t="s">
        <v>974</v>
      </c>
      <c r="D6611" s="1" t="s">
        <v>9060</v>
      </c>
      <c r="E6611" s="1" t="s">
        <v>915</v>
      </c>
      <c r="F6611" s="1" t="s">
        <v>976</v>
      </c>
      <c r="G6611" s="1" t="s">
        <v>105</v>
      </c>
      <c r="H6611" s="1" t="s">
        <v>298</v>
      </c>
      <c r="I6611" s="1">
        <v>2.2999999999999998</v>
      </c>
      <c r="J6611" s="1">
        <v>2023</v>
      </c>
      <c r="K6611" s="1">
        <v>204831</v>
      </c>
      <c r="L6611" s="1">
        <v>0</v>
      </c>
      <c r="M6611" s="1">
        <f t="array" ref="M6611">SUMPRODUCT(MAX(ISNUMBER(SEARCH('Class Rules'!$B$6:$B$85,$E6611))*ISNUMBER(SEARCH('Class Rules'!$C$6:$C$85,$F6611))*'Class Rules'!$A$6:$A$85))</f>
        <v>5</v>
      </c>
      <c r="N6611" s="1" t="str">
        <f t="array" ref="N6611">IF($M6611=0,'Class Rules'!$D$3,INDEX('Class Rules'!$D$6:$D$85,MATCH($M6611,'Class Rules'!$A$6:$A$85,0)))</f>
        <v>Freight LDV</v>
      </c>
      <c r="O6611" s="1" t="str">
        <f t="array" ref="O6611">IF(SUMPRODUCT(MAX(ISNUMBER(SEARCH(Fuel_Rules!$A$6:$A$30,$E6611))*ISNUMBER(SEARCH(Fuel_Rules!$B$6:$B$30,$F6611))*(Fuel_Rules!$A$6:$A$30&lt;&gt;"")))&gt;0,"Plug-in hybrid",IF($G6611="Diesel","Diesel","Gasoline"))</f>
        <v>Diesel</v>
      </c>
    </row>
    <row r="6612" spans="1:15" ht="15" customHeight="1" x14ac:dyDescent="0.25">
      <c r="A6612" s="1">
        <v>2022</v>
      </c>
      <c r="B6612" s="1" t="s">
        <v>8801</v>
      </c>
      <c r="C6612" s="1" t="s">
        <v>977</v>
      </c>
      <c r="D6612" s="1" t="s">
        <v>9061</v>
      </c>
      <c r="E6612" s="1" t="s">
        <v>915</v>
      </c>
      <c r="F6612" s="1" t="s">
        <v>979</v>
      </c>
      <c r="G6612" s="1" t="s">
        <v>105</v>
      </c>
      <c r="H6612" s="1" t="s">
        <v>298</v>
      </c>
      <c r="I6612" s="1">
        <v>2.2999999999999998</v>
      </c>
      <c r="J6612" s="1">
        <v>2023</v>
      </c>
      <c r="K6612" s="1">
        <v>218857</v>
      </c>
      <c r="L6612" s="1">
        <v>0</v>
      </c>
      <c r="M6612" s="1">
        <f t="array" ref="M6612">SUMPRODUCT(MAX(ISNUMBER(SEARCH('Class Rules'!$B$6:$B$85,$E6612))*ISNUMBER(SEARCH('Class Rules'!$C$6:$C$85,$F6612))*'Class Rules'!$A$6:$A$85))</f>
        <v>63</v>
      </c>
      <c r="N6612" s="1" t="str">
        <f t="array" ref="N6612">IF($M6612=0,'Class Rules'!$D$3,INDEX('Class Rules'!$D$6:$D$85,MATCH($M6612,'Class Rules'!$A$6:$A$85,0)))</f>
        <v>Passenger HDV</v>
      </c>
      <c r="O6612" s="1" t="str">
        <f t="array" ref="O6612">IF(SUMPRODUCT(MAX(ISNUMBER(SEARCH(Fuel_Rules!$A$6:$A$30,$E6612))*ISNUMBER(SEARCH(Fuel_Rules!$B$6:$B$30,$F6612))*(Fuel_Rules!$A$6:$A$30&lt;&gt;"")))&gt;0,"Plug-in hybrid",IF($G6612="Diesel","Diesel","Gasoline"))</f>
        <v>Diesel</v>
      </c>
    </row>
    <row r="6613" spans="1:15" ht="15" customHeight="1" x14ac:dyDescent="0.25">
      <c r="A6613" s="1">
        <v>2022</v>
      </c>
      <c r="B6613" s="1" t="s">
        <v>8801</v>
      </c>
      <c r="C6613" s="1" t="s">
        <v>980</v>
      </c>
      <c r="D6613" s="1" t="s">
        <v>9062</v>
      </c>
      <c r="E6613" s="1" t="s">
        <v>915</v>
      </c>
      <c r="F6613" s="1" t="s">
        <v>982</v>
      </c>
      <c r="G6613" s="1" t="s">
        <v>105</v>
      </c>
      <c r="H6613" s="1" t="s">
        <v>298</v>
      </c>
      <c r="I6613" s="1">
        <v>2.2999999999999998</v>
      </c>
      <c r="J6613" s="1">
        <v>2023</v>
      </c>
      <c r="K6613" s="1">
        <v>212742</v>
      </c>
      <c r="L6613" s="1">
        <v>0</v>
      </c>
      <c r="M6613" s="1">
        <f t="array" ref="M6613">SUMPRODUCT(MAX(ISNUMBER(SEARCH('Class Rules'!$B$6:$B$85,$E6613))*ISNUMBER(SEARCH('Class Rules'!$C$6:$C$85,$F6613))*'Class Rules'!$A$6:$A$85))</f>
        <v>6</v>
      </c>
      <c r="N6613" s="1" t="str">
        <f t="array" ref="N6613">IF($M6613=0,'Class Rules'!$D$3,INDEX('Class Rules'!$D$6:$D$85,MATCH($M6613,'Class Rules'!$A$6:$A$85,0)))</f>
        <v>Freight LDV</v>
      </c>
      <c r="O6613" s="1" t="str">
        <f t="array" ref="O6613">IF(SUMPRODUCT(MAX(ISNUMBER(SEARCH(Fuel_Rules!$A$6:$A$30,$E6613))*ISNUMBER(SEARCH(Fuel_Rules!$B$6:$B$30,$F6613))*(Fuel_Rules!$A$6:$A$30&lt;&gt;"")))&gt;0,"Plug-in hybrid",IF($G6613="Diesel","Diesel","Gasoline"))</f>
        <v>Diesel</v>
      </c>
    </row>
    <row r="6614" spans="1:15" ht="15" customHeight="1" x14ac:dyDescent="0.25">
      <c r="A6614" s="1">
        <v>2022</v>
      </c>
      <c r="B6614" s="1" t="s">
        <v>8801</v>
      </c>
      <c r="C6614" s="1" t="s">
        <v>983</v>
      </c>
      <c r="D6614" s="1" t="s">
        <v>9063</v>
      </c>
      <c r="E6614" s="1" t="s">
        <v>915</v>
      </c>
      <c r="F6614" s="1" t="s">
        <v>985</v>
      </c>
      <c r="G6614" s="1" t="s">
        <v>105</v>
      </c>
      <c r="H6614" s="1" t="s">
        <v>298</v>
      </c>
      <c r="I6614" s="1">
        <v>2.2999999999999998</v>
      </c>
      <c r="J6614" s="1">
        <v>2023</v>
      </c>
      <c r="K6614" s="1">
        <v>242618</v>
      </c>
      <c r="L6614" s="1">
        <v>0</v>
      </c>
      <c r="M6614" s="1">
        <f t="array" ref="M6614">SUMPRODUCT(MAX(ISNUMBER(SEARCH('Class Rules'!$B$6:$B$85,$E6614))*ISNUMBER(SEARCH('Class Rules'!$C$6:$C$85,$F6614))*'Class Rules'!$A$6:$A$85))</f>
        <v>64</v>
      </c>
      <c r="N6614" s="1" t="str">
        <f t="array" ref="N6614">IF($M6614=0,'Class Rules'!$D$3,INDEX('Class Rules'!$D$6:$D$85,MATCH($M6614,'Class Rules'!$A$6:$A$85,0)))</f>
        <v>Passenger HDV</v>
      </c>
      <c r="O6614" s="1" t="str">
        <f t="array" ref="O6614">IF(SUMPRODUCT(MAX(ISNUMBER(SEARCH(Fuel_Rules!$A$6:$A$30,$E6614))*ISNUMBER(SEARCH(Fuel_Rules!$B$6:$B$30,$F6614))*(Fuel_Rules!$A$6:$A$30&lt;&gt;"")))&gt;0,"Plug-in hybrid",IF($G6614="Diesel","Diesel","Gasoline"))</f>
        <v>Diesel</v>
      </c>
    </row>
    <row r="6615" spans="1:15" ht="15" customHeight="1" x14ac:dyDescent="0.25">
      <c r="A6615" s="1">
        <v>2022</v>
      </c>
      <c r="B6615" s="1" t="s">
        <v>8801</v>
      </c>
      <c r="C6615" s="1" t="s">
        <v>989</v>
      </c>
      <c r="D6615" s="1" t="s">
        <v>9064</v>
      </c>
      <c r="E6615" s="1" t="s">
        <v>915</v>
      </c>
      <c r="F6615" s="1" t="s">
        <v>991</v>
      </c>
      <c r="G6615" s="1" t="s">
        <v>103</v>
      </c>
      <c r="H6615" s="1" t="s">
        <v>298</v>
      </c>
      <c r="I6615" s="1">
        <v>1.3</v>
      </c>
      <c r="J6615" s="1">
        <v>2023</v>
      </c>
      <c r="K6615" s="1">
        <v>90321</v>
      </c>
      <c r="L6615" s="1">
        <v>0</v>
      </c>
      <c r="M6615" s="1">
        <f t="array" ref="M6615">SUMPRODUCT(MAX(ISNUMBER(SEARCH('Class Rules'!$B$6:$B$85,$E6615))*ISNUMBER(SEARCH('Class Rules'!$C$6:$C$85,$F6615))*'Class Rules'!$A$6:$A$85))</f>
        <v>0</v>
      </c>
      <c r="N6615" s="1" t="str">
        <f t="array" ref="N6615">IF($M6615=0,'Class Rules'!$D$3,INDEX('Class Rules'!$D$6:$D$85,MATCH($M6615,'Class Rules'!$A$6:$A$85,0)))</f>
        <v>Passenger LDV</v>
      </c>
      <c r="O6615" s="1" t="str">
        <f t="array" ref="O6615">IF(SUMPRODUCT(MAX(ISNUMBER(SEARCH(Fuel_Rules!$A$6:$A$30,$E6615))*ISNUMBER(SEARCH(Fuel_Rules!$B$6:$B$30,$F6615))*(Fuel_Rules!$A$6:$A$30&lt;&gt;"")))&gt;0,"Plug-in hybrid",IF($G6615="Diesel","Diesel","Gasoline"))</f>
        <v>Gasoline</v>
      </c>
    </row>
    <row r="6616" spans="1:15" ht="15" customHeight="1" x14ac:dyDescent="0.25">
      <c r="A6616" s="1">
        <v>2022</v>
      </c>
      <c r="B6616" s="1" t="s">
        <v>8801</v>
      </c>
      <c r="C6616" s="1" t="s">
        <v>992</v>
      </c>
      <c r="D6616" s="1" t="s">
        <v>9065</v>
      </c>
      <c r="E6616" s="1" t="s">
        <v>915</v>
      </c>
      <c r="F6616" s="1" t="s">
        <v>994</v>
      </c>
      <c r="G6616" s="1" t="s">
        <v>103</v>
      </c>
      <c r="H6616" s="1" t="s">
        <v>298</v>
      </c>
      <c r="I6616" s="1">
        <v>1.3</v>
      </c>
      <c r="J6616" s="1">
        <v>2023</v>
      </c>
      <c r="K6616" s="1">
        <v>84500</v>
      </c>
      <c r="L6616" s="1">
        <v>0</v>
      </c>
      <c r="M6616" s="1">
        <f t="array" ref="M6616">SUMPRODUCT(MAX(ISNUMBER(SEARCH('Class Rules'!$B$6:$B$85,$E6616))*ISNUMBER(SEARCH('Class Rules'!$C$6:$C$85,$F6616))*'Class Rules'!$A$6:$A$85))</f>
        <v>0</v>
      </c>
      <c r="N6616" s="1" t="str">
        <f t="array" ref="N6616">IF($M6616=0,'Class Rules'!$D$3,INDEX('Class Rules'!$D$6:$D$85,MATCH($M6616,'Class Rules'!$A$6:$A$85,0)))</f>
        <v>Passenger LDV</v>
      </c>
      <c r="O6616" s="1" t="str">
        <f t="array" ref="O6616">IF(SUMPRODUCT(MAX(ISNUMBER(SEARCH(Fuel_Rules!$A$6:$A$30,$E6616))*ISNUMBER(SEARCH(Fuel_Rules!$B$6:$B$30,$F6616))*(Fuel_Rules!$A$6:$A$30&lt;&gt;"")))&gt;0,"Plug-in hybrid",IF($G6616="Diesel","Diesel","Gasoline"))</f>
        <v>Gasoline</v>
      </c>
    </row>
    <row r="6617" spans="1:15" ht="15" customHeight="1" x14ac:dyDescent="0.25">
      <c r="A6617" s="1">
        <v>2022</v>
      </c>
      <c r="B6617" s="1" t="s">
        <v>8801</v>
      </c>
      <c r="C6617" s="1" t="s">
        <v>1001</v>
      </c>
      <c r="D6617" s="1" t="s">
        <v>9066</v>
      </c>
      <c r="E6617" s="1" t="s">
        <v>915</v>
      </c>
      <c r="F6617" s="1" t="s">
        <v>1003</v>
      </c>
      <c r="G6617" s="1" t="s">
        <v>103</v>
      </c>
      <c r="H6617" s="1" t="s">
        <v>298</v>
      </c>
      <c r="I6617" s="1">
        <v>1</v>
      </c>
      <c r="J6617" s="1">
        <v>2023</v>
      </c>
      <c r="K6617" s="1">
        <v>80000</v>
      </c>
      <c r="L6617" s="1">
        <v>0</v>
      </c>
      <c r="M6617" s="1">
        <f t="array" ref="M6617">SUMPRODUCT(MAX(ISNUMBER(SEARCH('Class Rules'!$B$6:$B$85,$E6617))*ISNUMBER(SEARCH('Class Rules'!$C$6:$C$85,$F6617))*'Class Rules'!$A$6:$A$85))</f>
        <v>0</v>
      </c>
      <c r="N6617" s="1" t="str">
        <f t="array" ref="N6617">IF($M6617=0,'Class Rules'!$D$3,INDEX('Class Rules'!$D$6:$D$85,MATCH($M6617,'Class Rules'!$A$6:$A$85,0)))</f>
        <v>Passenger LDV</v>
      </c>
      <c r="O6617" s="1" t="str">
        <f t="array" ref="O6617">IF(SUMPRODUCT(MAX(ISNUMBER(SEARCH(Fuel_Rules!$A$6:$A$30,$E6617))*ISNUMBER(SEARCH(Fuel_Rules!$B$6:$B$30,$F6617))*(Fuel_Rules!$A$6:$A$30&lt;&gt;"")))&gt;0,"Plug-in hybrid",IF($G6617="Diesel","Diesel","Gasoline"))</f>
        <v>Gasoline</v>
      </c>
    </row>
    <row r="6618" spans="1:15" ht="15" customHeight="1" x14ac:dyDescent="0.25">
      <c r="A6618" s="1">
        <v>2022</v>
      </c>
      <c r="B6618" s="1" t="s">
        <v>8801</v>
      </c>
      <c r="C6618" s="1" t="s">
        <v>1004</v>
      </c>
      <c r="D6618" s="1" t="s">
        <v>9067</v>
      </c>
      <c r="E6618" s="1" t="s">
        <v>915</v>
      </c>
      <c r="F6618" s="1" t="s">
        <v>1006</v>
      </c>
      <c r="G6618" s="1" t="s">
        <v>105</v>
      </c>
      <c r="H6618" s="1" t="s">
        <v>298</v>
      </c>
      <c r="I6618" s="1">
        <v>2.2999999999999998</v>
      </c>
      <c r="J6618" s="1">
        <v>2023</v>
      </c>
      <c r="K6618" s="1">
        <v>257551</v>
      </c>
      <c r="L6618" s="1">
        <v>0</v>
      </c>
      <c r="M6618" s="1">
        <f t="array" ref="M6618">SUMPRODUCT(MAX(ISNUMBER(SEARCH('Class Rules'!$B$6:$B$85,$E6618))*ISNUMBER(SEARCH('Class Rules'!$C$6:$C$85,$F6618))*'Class Rules'!$A$6:$A$85))</f>
        <v>0</v>
      </c>
      <c r="N6618" s="1" t="str">
        <f t="array" ref="N6618">IF($M6618=0,'Class Rules'!$D$3,INDEX('Class Rules'!$D$6:$D$85,MATCH($M6618,'Class Rules'!$A$6:$A$85,0)))</f>
        <v>Passenger LDV</v>
      </c>
      <c r="O6618" s="1" t="str">
        <f t="array" ref="O6618">IF(SUMPRODUCT(MAX(ISNUMBER(SEARCH(Fuel_Rules!$A$6:$A$30,$E6618))*ISNUMBER(SEARCH(Fuel_Rules!$B$6:$B$30,$F6618))*(Fuel_Rules!$A$6:$A$30&lt;&gt;"")))&gt;0,"Plug-in hybrid",IF($G6618="Diesel","Diesel","Gasoline"))</f>
        <v>Diesel</v>
      </c>
    </row>
    <row r="6619" spans="1:15" ht="15" customHeight="1" x14ac:dyDescent="0.25">
      <c r="A6619" s="1">
        <v>2022</v>
      </c>
      <c r="B6619" s="1" t="s">
        <v>8801</v>
      </c>
      <c r="C6619" s="1" t="s">
        <v>1007</v>
      </c>
      <c r="D6619" s="1" t="s">
        <v>9068</v>
      </c>
      <c r="E6619" s="1" t="s">
        <v>915</v>
      </c>
      <c r="F6619" s="1" t="s">
        <v>1009</v>
      </c>
      <c r="G6619" s="1" t="s">
        <v>105</v>
      </c>
      <c r="H6619" s="1" t="s">
        <v>298</v>
      </c>
      <c r="I6619" s="1">
        <v>2.2999999999999998</v>
      </c>
      <c r="J6619" s="1">
        <v>2023</v>
      </c>
      <c r="K6619" s="1">
        <v>233554</v>
      </c>
      <c r="L6619" s="1">
        <v>0</v>
      </c>
      <c r="M6619" s="1">
        <f t="array" ref="M6619">SUMPRODUCT(MAX(ISNUMBER(SEARCH('Class Rules'!$B$6:$B$85,$E6619))*ISNUMBER(SEARCH('Class Rules'!$C$6:$C$85,$F6619))*'Class Rules'!$A$6:$A$85))</f>
        <v>62</v>
      </c>
      <c r="N6619" s="1" t="str">
        <f t="array" ref="N6619">IF($M6619=0,'Class Rules'!$D$3,INDEX('Class Rules'!$D$6:$D$85,MATCH($M6619,'Class Rules'!$A$6:$A$85,0)))</f>
        <v>Passenger HDV</v>
      </c>
      <c r="O6619" s="1" t="str">
        <f t="array" ref="O6619">IF(SUMPRODUCT(MAX(ISNUMBER(SEARCH(Fuel_Rules!$A$6:$A$30,$E6619))*ISNUMBER(SEARCH(Fuel_Rules!$B$6:$B$30,$F6619))*(Fuel_Rules!$A$6:$A$30&lt;&gt;"")))&gt;0,"Plug-in hybrid",IF($G6619="Diesel","Diesel","Gasoline"))</f>
        <v>Diesel</v>
      </c>
    </row>
    <row r="6620" spans="1:15" ht="15" customHeight="1" x14ac:dyDescent="0.25">
      <c r="A6620" s="1">
        <v>2022</v>
      </c>
      <c r="B6620" s="1" t="s">
        <v>8801</v>
      </c>
      <c r="C6620" s="1" t="s">
        <v>1010</v>
      </c>
      <c r="D6620" s="1" t="s">
        <v>9069</v>
      </c>
      <c r="E6620" s="1" t="s">
        <v>915</v>
      </c>
      <c r="F6620" s="1" t="s">
        <v>1012</v>
      </c>
      <c r="G6620" s="1" t="s">
        <v>105</v>
      </c>
      <c r="H6620" s="1" t="s">
        <v>437</v>
      </c>
      <c r="I6620" s="1">
        <v>2</v>
      </c>
      <c r="J6620" s="1">
        <v>2023</v>
      </c>
      <c r="K6620" s="1">
        <v>216462</v>
      </c>
      <c r="L6620" s="1">
        <v>0</v>
      </c>
      <c r="M6620" s="1">
        <f t="array" ref="M6620">SUMPRODUCT(MAX(ISNUMBER(SEARCH('Class Rules'!$B$6:$B$85,$E6620))*ISNUMBER(SEARCH('Class Rules'!$C$6:$C$85,$F6620))*'Class Rules'!$A$6:$A$85))</f>
        <v>2</v>
      </c>
      <c r="N6620" s="1" t="str">
        <f t="array" ref="N6620">IF($M6620=0,'Class Rules'!$D$3,INDEX('Class Rules'!$D$6:$D$85,MATCH($M6620,'Class Rules'!$A$6:$A$85,0)))</f>
        <v>Freight LDV</v>
      </c>
      <c r="O6620" s="1" t="str">
        <f t="array" ref="O6620">IF(SUMPRODUCT(MAX(ISNUMBER(SEARCH(Fuel_Rules!$A$6:$A$30,$E6620))*ISNUMBER(SEARCH(Fuel_Rules!$B$6:$B$30,$F6620))*(Fuel_Rules!$A$6:$A$30&lt;&gt;"")))&gt;0,"Plug-in hybrid",IF($G6620="Diesel","Diesel","Gasoline"))</f>
        <v>Diesel</v>
      </c>
    </row>
    <row r="6621" spans="1:15" ht="15" customHeight="1" x14ac:dyDescent="0.25">
      <c r="A6621" s="1">
        <v>2022</v>
      </c>
      <c r="B6621" s="1" t="s">
        <v>8801</v>
      </c>
      <c r="C6621" s="1" t="s">
        <v>1016</v>
      </c>
      <c r="D6621" s="1" t="s">
        <v>9070</v>
      </c>
      <c r="E6621" s="1" t="s">
        <v>915</v>
      </c>
      <c r="F6621" s="1" t="s">
        <v>1018</v>
      </c>
      <c r="G6621" s="1" t="s">
        <v>103</v>
      </c>
      <c r="H6621" s="1" t="s">
        <v>298</v>
      </c>
      <c r="I6621" s="1">
        <v>1.3</v>
      </c>
      <c r="J6621" s="1">
        <v>2023</v>
      </c>
      <c r="K6621" s="1">
        <v>87385</v>
      </c>
      <c r="L6621" s="1">
        <v>0</v>
      </c>
      <c r="M6621" s="1">
        <f t="array" ref="M6621">SUMPRODUCT(MAX(ISNUMBER(SEARCH('Class Rules'!$B$6:$B$85,$E6621))*ISNUMBER(SEARCH('Class Rules'!$C$6:$C$85,$F6621))*'Class Rules'!$A$6:$A$85))</f>
        <v>0</v>
      </c>
      <c r="N6621" s="1" t="str">
        <f t="array" ref="N6621">IF($M6621=0,'Class Rules'!$D$3,INDEX('Class Rules'!$D$6:$D$85,MATCH($M6621,'Class Rules'!$A$6:$A$85,0)))</f>
        <v>Passenger LDV</v>
      </c>
      <c r="O6621" s="1" t="str">
        <f t="array" ref="O6621">IF(SUMPRODUCT(MAX(ISNUMBER(SEARCH(Fuel_Rules!$A$6:$A$30,$E6621))*ISNUMBER(SEARCH(Fuel_Rules!$B$6:$B$30,$F6621))*(Fuel_Rules!$A$6:$A$30&lt;&gt;"")))&gt;0,"Plug-in hybrid",IF($G6621="Diesel","Diesel","Gasoline"))</f>
        <v>Gasoline</v>
      </c>
    </row>
    <row r="6622" spans="1:15" ht="15" customHeight="1" x14ac:dyDescent="0.25">
      <c r="A6622" s="1">
        <v>2022</v>
      </c>
      <c r="B6622" s="1" t="s">
        <v>8801</v>
      </c>
      <c r="C6622" s="1" t="s">
        <v>1031</v>
      </c>
      <c r="D6622" s="1" t="s">
        <v>9071</v>
      </c>
      <c r="E6622" s="1" t="s">
        <v>915</v>
      </c>
      <c r="F6622" s="1" t="s">
        <v>1033</v>
      </c>
      <c r="G6622" s="1" t="s">
        <v>105</v>
      </c>
      <c r="H6622" s="1" t="s">
        <v>437</v>
      </c>
      <c r="I6622" s="1">
        <v>2</v>
      </c>
      <c r="J6622" s="1">
        <v>2023</v>
      </c>
      <c r="K6622" s="1">
        <v>218752</v>
      </c>
      <c r="L6622" s="1">
        <v>0</v>
      </c>
      <c r="M6622" s="1">
        <f t="array" ref="M6622">SUMPRODUCT(MAX(ISNUMBER(SEARCH('Class Rules'!$B$6:$B$85,$E6622))*ISNUMBER(SEARCH('Class Rules'!$C$6:$C$85,$F6622))*'Class Rules'!$A$6:$A$85))</f>
        <v>2</v>
      </c>
      <c r="N6622" s="1" t="str">
        <f t="array" ref="N6622">IF($M6622=0,'Class Rules'!$D$3,INDEX('Class Rules'!$D$6:$D$85,MATCH($M6622,'Class Rules'!$A$6:$A$85,0)))</f>
        <v>Freight LDV</v>
      </c>
      <c r="O6622" s="1" t="str">
        <f t="array" ref="O6622">IF(SUMPRODUCT(MAX(ISNUMBER(SEARCH(Fuel_Rules!$A$6:$A$30,$E6622))*ISNUMBER(SEARCH(Fuel_Rules!$B$6:$B$30,$F6622))*(Fuel_Rules!$A$6:$A$30&lt;&gt;"")))&gt;0,"Plug-in hybrid",IF($G6622="Diesel","Diesel","Gasoline"))</f>
        <v>Diesel</v>
      </c>
    </row>
    <row r="6623" spans="1:15" ht="15" customHeight="1" x14ac:dyDescent="0.25">
      <c r="A6623" s="1">
        <v>2022</v>
      </c>
      <c r="B6623" s="1" t="s">
        <v>8801</v>
      </c>
      <c r="C6623" s="1" t="s">
        <v>1034</v>
      </c>
      <c r="D6623" s="1" t="s">
        <v>9072</v>
      </c>
      <c r="E6623" s="1" t="s">
        <v>915</v>
      </c>
      <c r="F6623" s="1" t="s">
        <v>1036</v>
      </c>
      <c r="G6623" s="1" t="s">
        <v>103</v>
      </c>
      <c r="H6623" s="1" t="s">
        <v>298</v>
      </c>
      <c r="I6623" s="1">
        <v>1.4</v>
      </c>
      <c r="J6623" s="1">
        <v>2023</v>
      </c>
      <c r="K6623" s="1">
        <v>98841</v>
      </c>
      <c r="L6623" s="1">
        <v>0</v>
      </c>
      <c r="M6623" s="1">
        <f t="array" ref="M6623">SUMPRODUCT(MAX(ISNUMBER(SEARCH('Class Rules'!$B$6:$B$85,$E6623))*ISNUMBER(SEARCH('Class Rules'!$C$6:$C$85,$F6623))*'Class Rules'!$A$6:$A$85))</f>
        <v>1</v>
      </c>
      <c r="N6623" s="1" t="str">
        <f t="array" ref="N6623">IF($M6623=0,'Class Rules'!$D$3,INDEX('Class Rules'!$D$6:$D$85,MATCH($M6623,'Class Rules'!$A$6:$A$85,0)))</f>
        <v>Freight LDV</v>
      </c>
      <c r="O6623" s="1" t="str">
        <f t="array" ref="O6623">IF(SUMPRODUCT(MAX(ISNUMBER(SEARCH(Fuel_Rules!$A$6:$A$30,$E6623))*ISNUMBER(SEARCH(Fuel_Rules!$B$6:$B$30,$F6623))*(Fuel_Rules!$A$6:$A$30&lt;&gt;"")))&gt;0,"Plug-in hybrid",IF($G6623="Diesel","Diesel","Gasoline"))</f>
        <v>Gasoline</v>
      </c>
    </row>
    <row r="6624" spans="1:15" ht="15" customHeight="1" x14ac:dyDescent="0.25">
      <c r="A6624" s="1">
        <v>2022</v>
      </c>
      <c r="B6624" s="1" t="s">
        <v>8801</v>
      </c>
      <c r="C6624" s="1" t="s">
        <v>1037</v>
      </c>
      <c r="D6624" s="1" t="s">
        <v>9073</v>
      </c>
      <c r="E6624" s="1" t="s">
        <v>915</v>
      </c>
      <c r="F6624" s="1" t="s">
        <v>1039</v>
      </c>
      <c r="G6624" s="1" t="s">
        <v>103</v>
      </c>
      <c r="H6624" s="1" t="s">
        <v>298</v>
      </c>
      <c r="I6624" s="1">
        <v>1.3</v>
      </c>
      <c r="J6624" s="1">
        <v>2023</v>
      </c>
      <c r="K6624" s="1">
        <v>105442</v>
      </c>
      <c r="L6624" s="1">
        <v>0</v>
      </c>
      <c r="M6624" s="1">
        <f t="array" ref="M6624">SUMPRODUCT(MAX(ISNUMBER(SEARCH('Class Rules'!$B$6:$B$85,$E6624))*ISNUMBER(SEARCH('Class Rules'!$C$6:$C$85,$F6624))*'Class Rules'!$A$6:$A$85))</f>
        <v>1</v>
      </c>
      <c r="N6624" s="1" t="str">
        <f t="array" ref="N6624">IF($M6624=0,'Class Rules'!$D$3,INDEX('Class Rules'!$D$6:$D$85,MATCH($M6624,'Class Rules'!$A$6:$A$85,0)))</f>
        <v>Freight LDV</v>
      </c>
      <c r="O6624" s="1" t="str">
        <f t="array" ref="O6624">IF(SUMPRODUCT(MAX(ISNUMBER(SEARCH(Fuel_Rules!$A$6:$A$30,$E6624))*ISNUMBER(SEARCH(Fuel_Rules!$B$6:$B$30,$F6624))*(Fuel_Rules!$A$6:$A$30&lt;&gt;"")))&gt;0,"Plug-in hybrid",IF($G6624="Diesel","Diesel","Gasoline"))</f>
        <v>Gasoline</v>
      </c>
    </row>
    <row r="6625" spans="1:15" ht="15" customHeight="1" x14ac:dyDescent="0.25">
      <c r="A6625" s="1">
        <v>2022</v>
      </c>
      <c r="B6625" s="1" t="s">
        <v>8801</v>
      </c>
      <c r="C6625" s="1" t="s">
        <v>1040</v>
      </c>
      <c r="D6625" s="1" t="s">
        <v>9074</v>
      </c>
      <c r="E6625" s="1" t="s">
        <v>915</v>
      </c>
      <c r="F6625" s="1" t="s">
        <v>1042</v>
      </c>
      <c r="G6625" s="1" t="s">
        <v>103</v>
      </c>
      <c r="H6625" s="1" t="s">
        <v>298</v>
      </c>
      <c r="I6625" s="1">
        <v>1.3</v>
      </c>
      <c r="J6625" s="1">
        <v>2023</v>
      </c>
      <c r="K6625" s="1">
        <v>115043</v>
      </c>
      <c r="L6625" s="1">
        <v>0</v>
      </c>
      <c r="M6625" s="1">
        <f t="array" ref="M6625">SUMPRODUCT(MAX(ISNUMBER(SEARCH('Class Rules'!$B$6:$B$85,$E6625))*ISNUMBER(SEARCH('Class Rules'!$C$6:$C$85,$F6625))*'Class Rules'!$A$6:$A$85))</f>
        <v>1</v>
      </c>
      <c r="N6625" s="1" t="str">
        <f t="array" ref="N6625">IF($M6625=0,'Class Rules'!$D$3,INDEX('Class Rules'!$D$6:$D$85,MATCH($M6625,'Class Rules'!$A$6:$A$85,0)))</f>
        <v>Freight LDV</v>
      </c>
      <c r="O6625" s="1" t="str">
        <f t="array" ref="O6625">IF(SUMPRODUCT(MAX(ISNUMBER(SEARCH(Fuel_Rules!$A$6:$A$30,$E6625))*ISNUMBER(SEARCH(Fuel_Rules!$B$6:$B$30,$F6625))*(Fuel_Rules!$A$6:$A$30&lt;&gt;"")))&gt;0,"Plug-in hybrid",IF($G6625="Diesel","Diesel","Gasoline"))</f>
        <v>Gasoline</v>
      </c>
    </row>
    <row r="6626" spans="1:15" ht="15" customHeight="1" x14ac:dyDescent="0.25">
      <c r="A6626" s="1">
        <v>2022</v>
      </c>
      <c r="B6626" s="1" t="s">
        <v>8801</v>
      </c>
      <c r="C6626" s="1" t="s">
        <v>1043</v>
      </c>
      <c r="D6626" s="1" t="s">
        <v>9075</v>
      </c>
      <c r="E6626" s="1" t="s">
        <v>915</v>
      </c>
      <c r="F6626" s="1" t="s">
        <v>1045</v>
      </c>
      <c r="G6626" s="1" t="s">
        <v>103</v>
      </c>
      <c r="H6626" s="1" t="s">
        <v>298</v>
      </c>
      <c r="I6626" s="1">
        <v>1.4</v>
      </c>
      <c r="J6626" s="1">
        <v>2023</v>
      </c>
      <c r="K6626" s="1">
        <v>106444</v>
      </c>
      <c r="L6626" s="1">
        <v>0</v>
      </c>
      <c r="M6626" s="1">
        <f t="array" ref="M6626">SUMPRODUCT(MAX(ISNUMBER(SEARCH('Class Rules'!$B$6:$B$85,$E6626))*ISNUMBER(SEARCH('Class Rules'!$C$6:$C$85,$F6626))*'Class Rules'!$A$6:$A$85))</f>
        <v>1</v>
      </c>
      <c r="N6626" s="1" t="str">
        <f t="array" ref="N6626">IF($M6626=0,'Class Rules'!$D$3,INDEX('Class Rules'!$D$6:$D$85,MATCH($M6626,'Class Rules'!$A$6:$A$85,0)))</f>
        <v>Freight LDV</v>
      </c>
      <c r="O6626" s="1" t="str">
        <f t="array" ref="O6626">IF(SUMPRODUCT(MAX(ISNUMBER(SEARCH(Fuel_Rules!$A$6:$A$30,$E6626))*ISNUMBER(SEARCH(Fuel_Rules!$B$6:$B$30,$F6626))*(Fuel_Rules!$A$6:$A$30&lt;&gt;"")))&gt;0,"Plug-in hybrid",IF($G6626="Diesel","Diesel","Gasoline"))</f>
        <v>Gasoline</v>
      </c>
    </row>
    <row r="6627" spans="1:15" ht="15" customHeight="1" x14ac:dyDescent="0.25">
      <c r="A6627" s="1">
        <v>2022</v>
      </c>
      <c r="B6627" s="1" t="s">
        <v>8801</v>
      </c>
      <c r="C6627" s="1" t="s">
        <v>1046</v>
      </c>
      <c r="D6627" s="1" t="s">
        <v>9076</v>
      </c>
      <c r="E6627" s="1" t="s">
        <v>915</v>
      </c>
      <c r="F6627" s="1" t="s">
        <v>1048</v>
      </c>
      <c r="G6627" s="1" t="s">
        <v>103</v>
      </c>
      <c r="H6627" s="1" t="s">
        <v>298</v>
      </c>
      <c r="I6627" s="1">
        <v>1.3</v>
      </c>
      <c r="J6627" s="1">
        <v>2023</v>
      </c>
      <c r="K6627" s="1">
        <v>112049</v>
      </c>
      <c r="L6627" s="1">
        <v>0</v>
      </c>
      <c r="M6627" s="1">
        <f t="array" ref="M6627">SUMPRODUCT(MAX(ISNUMBER(SEARCH('Class Rules'!$B$6:$B$85,$E6627))*ISNUMBER(SEARCH('Class Rules'!$C$6:$C$85,$F6627))*'Class Rules'!$A$6:$A$85))</f>
        <v>1</v>
      </c>
      <c r="N6627" s="1" t="str">
        <f t="array" ref="N6627">IF($M6627=0,'Class Rules'!$D$3,INDEX('Class Rules'!$D$6:$D$85,MATCH($M6627,'Class Rules'!$A$6:$A$85,0)))</f>
        <v>Freight LDV</v>
      </c>
      <c r="O6627" s="1" t="str">
        <f t="array" ref="O6627">IF(SUMPRODUCT(MAX(ISNUMBER(SEARCH(Fuel_Rules!$A$6:$A$30,$E6627))*ISNUMBER(SEARCH(Fuel_Rules!$B$6:$B$30,$F6627))*(Fuel_Rules!$A$6:$A$30&lt;&gt;"")))&gt;0,"Plug-in hybrid",IF($G6627="Diesel","Diesel","Gasoline"))</f>
        <v>Gasoline</v>
      </c>
    </row>
    <row r="6628" spans="1:15" ht="15" customHeight="1" x14ac:dyDescent="0.25">
      <c r="A6628" s="1">
        <v>2022</v>
      </c>
      <c r="B6628" s="1" t="s">
        <v>8801</v>
      </c>
      <c r="C6628" s="1" t="s">
        <v>1049</v>
      </c>
      <c r="D6628" s="1" t="s">
        <v>9077</v>
      </c>
      <c r="E6628" s="1" t="s">
        <v>915</v>
      </c>
      <c r="F6628" s="1" t="s">
        <v>1051</v>
      </c>
      <c r="G6628" s="1" t="s">
        <v>103</v>
      </c>
      <c r="H6628" s="1" t="s">
        <v>298</v>
      </c>
      <c r="I6628" s="1">
        <v>1.4</v>
      </c>
      <c r="J6628" s="1">
        <v>2023</v>
      </c>
      <c r="K6628" s="1">
        <v>104431</v>
      </c>
      <c r="L6628" s="1">
        <v>0</v>
      </c>
      <c r="M6628" s="1">
        <f t="array" ref="M6628">SUMPRODUCT(MAX(ISNUMBER(SEARCH('Class Rules'!$B$6:$B$85,$E6628))*ISNUMBER(SEARCH('Class Rules'!$C$6:$C$85,$F6628))*'Class Rules'!$A$6:$A$85))</f>
        <v>3</v>
      </c>
      <c r="N6628" s="1" t="str">
        <f t="array" ref="N6628">IF($M6628=0,'Class Rules'!$D$3,INDEX('Class Rules'!$D$6:$D$85,MATCH($M6628,'Class Rules'!$A$6:$A$85,0)))</f>
        <v>Freight LDV</v>
      </c>
      <c r="O6628" s="1" t="str">
        <f t="array" ref="O6628">IF(SUMPRODUCT(MAX(ISNUMBER(SEARCH(Fuel_Rules!$A$6:$A$30,$E6628))*ISNUMBER(SEARCH(Fuel_Rules!$B$6:$B$30,$F6628))*(Fuel_Rules!$A$6:$A$30&lt;&gt;"")))&gt;0,"Plug-in hybrid",IF($G6628="Diesel","Diesel","Gasoline"))</f>
        <v>Gasoline</v>
      </c>
    </row>
    <row r="6629" spans="1:15" ht="15" customHeight="1" x14ac:dyDescent="0.25">
      <c r="A6629" s="1">
        <v>2022</v>
      </c>
      <c r="B6629" s="1" t="s">
        <v>8801</v>
      </c>
      <c r="C6629" s="1" t="s">
        <v>1049</v>
      </c>
      <c r="D6629" s="1" t="s">
        <v>9078</v>
      </c>
      <c r="E6629" s="1" t="s">
        <v>915</v>
      </c>
      <c r="F6629" s="1" t="s">
        <v>1051</v>
      </c>
      <c r="G6629" s="1" t="s">
        <v>103</v>
      </c>
      <c r="H6629" s="1" t="s">
        <v>298</v>
      </c>
      <c r="I6629" s="1">
        <v>1.4</v>
      </c>
      <c r="J6629" s="1">
        <v>2023</v>
      </c>
      <c r="K6629" s="1">
        <v>98222</v>
      </c>
      <c r="L6629" s="1">
        <v>0</v>
      </c>
      <c r="M6629" s="1">
        <f t="array" ref="M6629">SUMPRODUCT(MAX(ISNUMBER(SEARCH('Class Rules'!$B$6:$B$85,$E6629))*ISNUMBER(SEARCH('Class Rules'!$C$6:$C$85,$F6629))*'Class Rules'!$A$6:$A$85))</f>
        <v>3</v>
      </c>
      <c r="N6629" s="1" t="str">
        <f t="array" ref="N6629">IF($M6629=0,'Class Rules'!$D$3,INDEX('Class Rules'!$D$6:$D$85,MATCH($M6629,'Class Rules'!$A$6:$A$85,0)))</f>
        <v>Freight LDV</v>
      </c>
      <c r="O6629" s="1" t="str">
        <f t="array" ref="O6629">IF(SUMPRODUCT(MAX(ISNUMBER(SEARCH(Fuel_Rules!$A$6:$A$30,$E6629))*ISNUMBER(SEARCH(Fuel_Rules!$B$6:$B$30,$F6629))*(Fuel_Rules!$A$6:$A$30&lt;&gt;"")))&gt;0,"Plug-in hybrid",IF($G6629="Diesel","Diesel","Gasoline"))</f>
        <v>Gasoline</v>
      </c>
    </row>
    <row r="6630" spans="1:15" ht="15" customHeight="1" x14ac:dyDescent="0.25">
      <c r="A6630" s="1">
        <v>2022</v>
      </c>
      <c r="B6630" s="1" t="s">
        <v>8801</v>
      </c>
      <c r="C6630" s="1" t="s">
        <v>1061</v>
      </c>
      <c r="D6630" s="1" t="s">
        <v>9079</v>
      </c>
      <c r="E6630" s="1" t="s">
        <v>915</v>
      </c>
      <c r="F6630" s="1" t="s">
        <v>1063</v>
      </c>
      <c r="G6630" s="1" t="s">
        <v>103</v>
      </c>
      <c r="H6630" s="1" t="s">
        <v>298</v>
      </c>
      <c r="I6630" s="1">
        <v>1</v>
      </c>
      <c r="J6630" s="1">
        <v>2023</v>
      </c>
      <c r="K6630" s="1">
        <v>68347</v>
      </c>
      <c r="L6630" s="1">
        <v>0</v>
      </c>
      <c r="M6630" s="1">
        <f t="array" ref="M6630">SUMPRODUCT(MAX(ISNUMBER(SEARCH('Class Rules'!$B$6:$B$85,$E6630))*ISNUMBER(SEARCH('Class Rules'!$C$6:$C$85,$F6630))*'Class Rules'!$A$6:$A$85))</f>
        <v>0</v>
      </c>
      <c r="N6630" s="1" t="str">
        <f t="array" ref="N6630">IF($M6630=0,'Class Rules'!$D$3,INDEX('Class Rules'!$D$6:$D$85,MATCH($M6630,'Class Rules'!$A$6:$A$85,0)))</f>
        <v>Passenger LDV</v>
      </c>
      <c r="O6630" s="1" t="str">
        <f t="array" ref="O6630">IF(SUMPRODUCT(MAX(ISNUMBER(SEARCH(Fuel_Rules!$A$6:$A$30,$E6630))*ISNUMBER(SEARCH(Fuel_Rules!$B$6:$B$30,$F6630))*(Fuel_Rules!$A$6:$A$30&lt;&gt;"")))&gt;0,"Plug-in hybrid",IF($G6630="Diesel","Diesel","Gasoline"))</f>
        <v>Gasoline</v>
      </c>
    </row>
    <row r="6631" spans="1:15" ht="15" customHeight="1" x14ac:dyDescent="0.25">
      <c r="A6631" s="1">
        <v>2022</v>
      </c>
      <c r="B6631" s="1" t="s">
        <v>8801</v>
      </c>
      <c r="C6631" s="1" t="s">
        <v>1061</v>
      </c>
      <c r="D6631" s="1" t="s">
        <v>9080</v>
      </c>
      <c r="E6631" s="1" t="s">
        <v>915</v>
      </c>
      <c r="F6631" s="1" t="s">
        <v>1063</v>
      </c>
      <c r="G6631" s="1" t="s">
        <v>103</v>
      </c>
      <c r="H6631" s="1" t="s">
        <v>298</v>
      </c>
      <c r="I6631" s="1">
        <v>1</v>
      </c>
      <c r="J6631" s="1">
        <v>2023</v>
      </c>
      <c r="K6631" s="1">
        <v>65245</v>
      </c>
      <c r="L6631" s="1">
        <v>0</v>
      </c>
      <c r="M6631" s="1">
        <f t="array" ref="M6631">SUMPRODUCT(MAX(ISNUMBER(SEARCH('Class Rules'!$B$6:$B$85,$E6631))*ISNUMBER(SEARCH('Class Rules'!$C$6:$C$85,$F6631))*'Class Rules'!$A$6:$A$85))</f>
        <v>0</v>
      </c>
      <c r="N6631" s="1" t="str">
        <f t="array" ref="N6631">IF($M6631=0,'Class Rules'!$D$3,INDEX('Class Rules'!$D$6:$D$85,MATCH($M6631,'Class Rules'!$A$6:$A$85,0)))</f>
        <v>Passenger LDV</v>
      </c>
      <c r="O6631" s="1" t="str">
        <f t="array" ref="O6631">IF(SUMPRODUCT(MAX(ISNUMBER(SEARCH(Fuel_Rules!$A$6:$A$30,$E6631))*ISNUMBER(SEARCH(Fuel_Rules!$B$6:$B$30,$F6631))*(Fuel_Rules!$A$6:$A$30&lt;&gt;"")))&gt;0,"Plug-in hybrid",IF($G6631="Diesel","Diesel","Gasoline"))</f>
        <v>Gasoline</v>
      </c>
    </row>
    <row r="6632" spans="1:15" ht="15" customHeight="1" x14ac:dyDescent="0.25">
      <c r="A6632" s="1">
        <v>2022</v>
      </c>
      <c r="B6632" s="1" t="s">
        <v>8801</v>
      </c>
      <c r="C6632" s="1" t="s">
        <v>1064</v>
      </c>
      <c r="D6632" s="1" t="s">
        <v>9081</v>
      </c>
      <c r="E6632" s="1" t="s">
        <v>915</v>
      </c>
      <c r="F6632" s="1" t="s">
        <v>1066</v>
      </c>
      <c r="G6632" s="1" t="s">
        <v>103</v>
      </c>
      <c r="H6632" s="1" t="s">
        <v>437</v>
      </c>
      <c r="I6632" s="1">
        <v>1.3</v>
      </c>
      <c r="J6632" s="1">
        <v>2023</v>
      </c>
      <c r="K6632" s="1">
        <v>141320</v>
      </c>
      <c r="L6632" s="1">
        <v>0</v>
      </c>
      <c r="M6632" s="1">
        <f t="array" ref="M6632">SUMPRODUCT(MAX(ISNUMBER(SEARCH('Class Rules'!$B$6:$B$85,$E6632))*ISNUMBER(SEARCH('Class Rules'!$C$6:$C$85,$F6632))*'Class Rules'!$A$6:$A$85))</f>
        <v>2</v>
      </c>
      <c r="N6632" s="1" t="str">
        <f t="array" ref="N6632">IF($M6632=0,'Class Rules'!$D$3,INDEX('Class Rules'!$D$6:$D$85,MATCH($M6632,'Class Rules'!$A$6:$A$85,0)))</f>
        <v>Freight LDV</v>
      </c>
      <c r="O6632" s="1" t="str">
        <f t="array" ref="O6632">IF(SUMPRODUCT(MAX(ISNUMBER(SEARCH(Fuel_Rules!$A$6:$A$30,$E6632))*ISNUMBER(SEARCH(Fuel_Rules!$B$6:$B$30,$F6632))*(Fuel_Rules!$A$6:$A$30&lt;&gt;"")))&gt;0,"Plug-in hybrid",IF($G6632="Diesel","Diesel","Gasoline"))</f>
        <v>Gasoline</v>
      </c>
    </row>
    <row r="6633" spans="1:15" ht="15" customHeight="1" x14ac:dyDescent="0.25">
      <c r="A6633" s="1">
        <v>2022</v>
      </c>
      <c r="B6633" s="1" t="s">
        <v>8801</v>
      </c>
      <c r="C6633" s="1" t="s">
        <v>1067</v>
      </c>
      <c r="D6633" s="1" t="s">
        <v>9082</v>
      </c>
      <c r="E6633" s="1" t="s">
        <v>915</v>
      </c>
      <c r="F6633" s="1" t="s">
        <v>1069</v>
      </c>
      <c r="G6633" s="1" t="s">
        <v>103</v>
      </c>
      <c r="H6633" s="1" t="s">
        <v>437</v>
      </c>
      <c r="I6633" s="1">
        <v>1.3</v>
      </c>
      <c r="J6633" s="1">
        <v>2023</v>
      </c>
      <c r="K6633" s="1">
        <v>152707</v>
      </c>
      <c r="L6633" s="1">
        <v>0</v>
      </c>
      <c r="M6633" s="1">
        <f t="array" ref="M6633">SUMPRODUCT(MAX(ISNUMBER(SEARCH('Class Rules'!$B$6:$B$85,$E6633))*ISNUMBER(SEARCH('Class Rules'!$C$6:$C$85,$F6633))*'Class Rules'!$A$6:$A$85))</f>
        <v>2</v>
      </c>
      <c r="N6633" s="1" t="str">
        <f t="array" ref="N6633">IF($M6633=0,'Class Rules'!$D$3,INDEX('Class Rules'!$D$6:$D$85,MATCH($M6633,'Class Rules'!$A$6:$A$85,0)))</f>
        <v>Freight LDV</v>
      </c>
      <c r="O6633" s="1" t="str">
        <f t="array" ref="O6633">IF(SUMPRODUCT(MAX(ISNUMBER(SEARCH(Fuel_Rules!$A$6:$A$30,$E6633))*ISNUMBER(SEARCH(Fuel_Rules!$B$6:$B$30,$F6633))*(Fuel_Rules!$A$6:$A$30&lt;&gt;"")))&gt;0,"Plug-in hybrid",IF($G6633="Diesel","Diesel","Gasoline"))</f>
        <v>Gasoline</v>
      </c>
    </row>
    <row r="6634" spans="1:15" ht="15" customHeight="1" x14ac:dyDescent="0.25">
      <c r="A6634" s="1">
        <v>2022</v>
      </c>
      <c r="B6634" s="1" t="s">
        <v>8801</v>
      </c>
      <c r="C6634" s="1" t="s">
        <v>1070</v>
      </c>
      <c r="D6634" s="1" t="s">
        <v>9083</v>
      </c>
      <c r="E6634" s="1" t="s">
        <v>915</v>
      </c>
      <c r="F6634" s="1" t="s">
        <v>1072</v>
      </c>
      <c r="G6634" s="1" t="s">
        <v>103</v>
      </c>
      <c r="H6634" s="1" t="s">
        <v>437</v>
      </c>
      <c r="I6634" s="1">
        <v>1.3</v>
      </c>
      <c r="J6634" s="1">
        <v>2023</v>
      </c>
      <c r="K6634" s="1">
        <v>170946</v>
      </c>
      <c r="L6634" s="1">
        <v>0</v>
      </c>
      <c r="M6634" s="1">
        <f t="array" ref="M6634">SUMPRODUCT(MAX(ISNUMBER(SEARCH('Class Rules'!$B$6:$B$85,$E6634))*ISNUMBER(SEARCH('Class Rules'!$C$6:$C$85,$F6634))*'Class Rules'!$A$6:$A$85))</f>
        <v>2</v>
      </c>
      <c r="N6634" s="1" t="str">
        <f t="array" ref="N6634">IF($M6634=0,'Class Rules'!$D$3,INDEX('Class Rules'!$D$6:$D$85,MATCH($M6634,'Class Rules'!$A$6:$A$85,0)))</f>
        <v>Freight LDV</v>
      </c>
      <c r="O6634" s="1" t="str">
        <f t="array" ref="O6634">IF(SUMPRODUCT(MAX(ISNUMBER(SEARCH(Fuel_Rules!$A$6:$A$30,$E6634))*ISNUMBER(SEARCH(Fuel_Rules!$B$6:$B$30,$F6634))*(Fuel_Rules!$A$6:$A$30&lt;&gt;"")))&gt;0,"Plug-in hybrid",IF($G6634="Diesel","Diesel","Gasoline"))</f>
        <v>Gasoline</v>
      </c>
    </row>
    <row r="6635" spans="1:15" ht="15" customHeight="1" x14ac:dyDescent="0.25">
      <c r="A6635" s="1">
        <v>2022</v>
      </c>
      <c r="B6635" s="1" t="s">
        <v>8801</v>
      </c>
      <c r="C6635" s="1" t="s">
        <v>1073</v>
      </c>
      <c r="D6635" s="1" t="s">
        <v>9084</v>
      </c>
      <c r="E6635" s="1" t="s">
        <v>915</v>
      </c>
      <c r="F6635" s="1" t="s">
        <v>1075</v>
      </c>
      <c r="G6635" s="1" t="s">
        <v>103</v>
      </c>
      <c r="H6635" s="1" t="s">
        <v>298</v>
      </c>
      <c r="I6635" s="1">
        <v>1.3</v>
      </c>
      <c r="J6635" s="1">
        <v>2023</v>
      </c>
      <c r="K6635" s="1">
        <v>85550</v>
      </c>
      <c r="L6635" s="1">
        <v>0</v>
      </c>
      <c r="M6635" s="1">
        <f t="array" ref="M6635">SUMPRODUCT(MAX(ISNUMBER(SEARCH('Class Rules'!$B$6:$B$85,$E6635))*ISNUMBER(SEARCH('Class Rules'!$C$6:$C$85,$F6635))*'Class Rules'!$A$6:$A$85))</f>
        <v>0</v>
      </c>
      <c r="N6635" s="1" t="str">
        <f t="array" ref="N6635">IF($M6635=0,'Class Rules'!$D$3,INDEX('Class Rules'!$D$6:$D$85,MATCH($M6635,'Class Rules'!$A$6:$A$85,0)))</f>
        <v>Passenger LDV</v>
      </c>
      <c r="O6635" s="1" t="str">
        <f t="array" ref="O6635">IF(SUMPRODUCT(MAX(ISNUMBER(SEARCH(Fuel_Rules!$A$6:$A$30,$E6635))*ISNUMBER(SEARCH(Fuel_Rules!$B$6:$B$30,$F6635))*(Fuel_Rules!$A$6:$A$30&lt;&gt;"")))&gt;0,"Plug-in hybrid",IF($G6635="Diesel","Diesel","Gasoline"))</f>
        <v>Gasoline</v>
      </c>
    </row>
    <row r="6636" spans="1:15" ht="15" customHeight="1" x14ac:dyDescent="0.25">
      <c r="A6636" s="1">
        <v>2022</v>
      </c>
      <c r="B6636" s="1" t="s">
        <v>8801</v>
      </c>
      <c r="C6636" s="1" t="s">
        <v>1076</v>
      </c>
      <c r="D6636" s="1" t="s">
        <v>9085</v>
      </c>
      <c r="E6636" s="1" t="s">
        <v>915</v>
      </c>
      <c r="F6636" s="1" t="s">
        <v>1078</v>
      </c>
      <c r="G6636" s="1" t="s">
        <v>103</v>
      </c>
      <c r="H6636" s="1" t="s">
        <v>437</v>
      </c>
      <c r="I6636" s="1">
        <v>1</v>
      </c>
      <c r="J6636" s="1">
        <v>2023</v>
      </c>
      <c r="K6636" s="1">
        <v>119574</v>
      </c>
      <c r="L6636" s="1">
        <v>0</v>
      </c>
      <c r="M6636" s="1">
        <f t="array" ref="M6636">SUMPRODUCT(MAX(ISNUMBER(SEARCH('Class Rules'!$B$6:$B$85,$E6636))*ISNUMBER(SEARCH('Class Rules'!$C$6:$C$85,$F6636))*'Class Rules'!$A$6:$A$85))</f>
        <v>0</v>
      </c>
      <c r="N6636" s="1" t="str">
        <f t="array" ref="N6636">IF($M6636=0,'Class Rules'!$D$3,INDEX('Class Rules'!$D$6:$D$85,MATCH($M6636,'Class Rules'!$A$6:$A$85,0)))</f>
        <v>Passenger LDV</v>
      </c>
      <c r="O6636" s="1" t="str">
        <f t="array" ref="O6636">IF(SUMPRODUCT(MAX(ISNUMBER(SEARCH(Fuel_Rules!$A$6:$A$30,$E6636))*ISNUMBER(SEARCH(Fuel_Rules!$B$6:$B$30,$F6636))*(Fuel_Rules!$A$6:$A$30&lt;&gt;"")))&gt;0,"Plug-in hybrid",IF($G6636="Diesel","Diesel","Gasoline"))</f>
        <v>Gasoline</v>
      </c>
    </row>
    <row r="6637" spans="1:15" ht="15" customHeight="1" x14ac:dyDescent="0.25">
      <c r="A6637" s="1">
        <v>2022</v>
      </c>
      <c r="B6637" s="1" t="s">
        <v>8801</v>
      </c>
      <c r="C6637" s="1" t="s">
        <v>1079</v>
      </c>
      <c r="D6637" s="1" t="s">
        <v>9086</v>
      </c>
      <c r="E6637" s="1" t="s">
        <v>915</v>
      </c>
      <c r="F6637" s="1" t="s">
        <v>1081</v>
      </c>
      <c r="G6637" s="1" t="s">
        <v>103</v>
      </c>
      <c r="H6637" s="1" t="s">
        <v>437</v>
      </c>
      <c r="I6637" s="1">
        <v>1</v>
      </c>
      <c r="J6637" s="1">
        <v>2023</v>
      </c>
      <c r="K6637" s="1">
        <v>113901</v>
      </c>
      <c r="L6637" s="1">
        <v>0</v>
      </c>
      <c r="M6637" s="1">
        <f t="array" ref="M6637">SUMPRODUCT(MAX(ISNUMBER(SEARCH('Class Rules'!$B$6:$B$85,$E6637))*ISNUMBER(SEARCH('Class Rules'!$C$6:$C$85,$F6637))*'Class Rules'!$A$6:$A$85))</f>
        <v>0</v>
      </c>
      <c r="N6637" s="1" t="str">
        <f t="array" ref="N6637">IF($M6637=0,'Class Rules'!$D$3,INDEX('Class Rules'!$D$6:$D$85,MATCH($M6637,'Class Rules'!$A$6:$A$85,0)))</f>
        <v>Passenger LDV</v>
      </c>
      <c r="O6637" s="1" t="str">
        <f t="array" ref="O6637">IF(SUMPRODUCT(MAX(ISNUMBER(SEARCH(Fuel_Rules!$A$6:$A$30,$E6637))*ISNUMBER(SEARCH(Fuel_Rules!$B$6:$B$30,$F6637))*(Fuel_Rules!$A$6:$A$30&lt;&gt;"")))&gt;0,"Plug-in hybrid",IF($G6637="Diesel","Diesel","Gasoline"))</f>
        <v>Gasoline</v>
      </c>
    </row>
    <row r="6638" spans="1:15" ht="15" customHeight="1" x14ac:dyDescent="0.25">
      <c r="A6638" s="1">
        <v>2022</v>
      </c>
      <c r="B6638" s="1" t="s">
        <v>8801</v>
      </c>
      <c r="C6638" s="1" t="s">
        <v>1082</v>
      </c>
      <c r="D6638" s="1" t="s">
        <v>9087</v>
      </c>
      <c r="E6638" s="1" t="s">
        <v>915</v>
      </c>
      <c r="F6638" s="1" t="s">
        <v>1084</v>
      </c>
      <c r="G6638" s="1" t="s">
        <v>103</v>
      </c>
      <c r="H6638" s="1" t="s">
        <v>437</v>
      </c>
      <c r="I6638" s="1">
        <v>1.3</v>
      </c>
      <c r="J6638" s="1">
        <v>2023</v>
      </c>
      <c r="K6638" s="1">
        <v>106190</v>
      </c>
      <c r="L6638" s="1">
        <v>0</v>
      </c>
      <c r="M6638" s="1">
        <f t="array" ref="M6638">SUMPRODUCT(MAX(ISNUMBER(SEARCH('Class Rules'!$B$6:$B$85,$E6638))*ISNUMBER(SEARCH('Class Rules'!$C$6:$C$85,$F6638))*'Class Rules'!$A$6:$A$85))</f>
        <v>0</v>
      </c>
      <c r="N6638" s="1" t="str">
        <f t="array" ref="N6638">IF($M6638=0,'Class Rules'!$D$3,INDEX('Class Rules'!$D$6:$D$85,MATCH($M6638,'Class Rules'!$A$6:$A$85,0)))</f>
        <v>Passenger LDV</v>
      </c>
      <c r="O6638" s="1" t="str">
        <f t="array" ref="O6638">IF(SUMPRODUCT(MAX(ISNUMBER(SEARCH(Fuel_Rules!$A$6:$A$30,$E6638))*ISNUMBER(SEARCH(Fuel_Rules!$B$6:$B$30,$F6638))*(Fuel_Rules!$A$6:$A$30&lt;&gt;"")))&gt;0,"Plug-in hybrid",IF($G6638="Diesel","Diesel","Gasoline"))</f>
        <v>Gasoline</v>
      </c>
    </row>
    <row r="6639" spans="1:15" ht="15" customHeight="1" x14ac:dyDescent="0.25">
      <c r="A6639" s="1">
        <v>2022</v>
      </c>
      <c r="B6639" s="1" t="s">
        <v>8801</v>
      </c>
      <c r="C6639" s="1" t="s">
        <v>1085</v>
      </c>
      <c r="D6639" s="1" t="s">
        <v>9088</v>
      </c>
      <c r="E6639" s="1" t="s">
        <v>915</v>
      </c>
      <c r="F6639" s="1" t="s">
        <v>1087</v>
      </c>
      <c r="G6639" s="1" t="s">
        <v>103</v>
      </c>
      <c r="H6639" s="1" t="s">
        <v>298</v>
      </c>
      <c r="I6639" s="1">
        <v>1.3</v>
      </c>
      <c r="J6639" s="1">
        <v>2023</v>
      </c>
      <c r="K6639" s="1">
        <v>98318</v>
      </c>
      <c r="L6639" s="1">
        <v>0</v>
      </c>
      <c r="M6639" s="1">
        <f t="array" ref="M6639">SUMPRODUCT(MAX(ISNUMBER(SEARCH('Class Rules'!$B$6:$B$85,$E6639))*ISNUMBER(SEARCH('Class Rules'!$C$6:$C$85,$F6639))*'Class Rules'!$A$6:$A$85))</f>
        <v>0</v>
      </c>
      <c r="N6639" s="1" t="str">
        <f t="array" ref="N6639">IF($M6639=0,'Class Rules'!$D$3,INDEX('Class Rules'!$D$6:$D$85,MATCH($M6639,'Class Rules'!$A$6:$A$85,0)))</f>
        <v>Passenger LDV</v>
      </c>
      <c r="O6639" s="1" t="str">
        <f t="array" ref="O6639">IF(SUMPRODUCT(MAX(ISNUMBER(SEARCH(Fuel_Rules!$A$6:$A$30,$E6639))*ISNUMBER(SEARCH(Fuel_Rules!$B$6:$B$30,$F6639))*(Fuel_Rules!$A$6:$A$30&lt;&gt;"")))&gt;0,"Plug-in hybrid",IF($G6639="Diesel","Diesel","Gasoline"))</f>
        <v>Gasoline</v>
      </c>
    </row>
    <row r="6640" spans="1:15" ht="15" customHeight="1" x14ac:dyDescent="0.25">
      <c r="A6640" s="1">
        <v>2022</v>
      </c>
      <c r="B6640" s="1" t="s">
        <v>8801</v>
      </c>
      <c r="C6640" s="1" t="s">
        <v>1088</v>
      </c>
      <c r="D6640" s="1" t="s">
        <v>9089</v>
      </c>
      <c r="E6640" s="1" t="s">
        <v>915</v>
      </c>
      <c r="F6640" s="1" t="s">
        <v>1090</v>
      </c>
      <c r="G6640" s="1" t="s">
        <v>103</v>
      </c>
      <c r="H6640" s="1" t="s">
        <v>437</v>
      </c>
      <c r="I6640" s="1">
        <v>1</v>
      </c>
      <c r="J6640" s="1">
        <v>2023</v>
      </c>
      <c r="K6640" s="1">
        <v>131430</v>
      </c>
      <c r="L6640" s="1">
        <v>0</v>
      </c>
      <c r="M6640" s="1">
        <f t="array" ref="M6640">SUMPRODUCT(MAX(ISNUMBER(SEARCH('Class Rules'!$B$6:$B$85,$E6640))*ISNUMBER(SEARCH('Class Rules'!$C$6:$C$85,$F6640))*'Class Rules'!$A$6:$A$85))</f>
        <v>0</v>
      </c>
      <c r="N6640" s="1" t="str">
        <f t="array" ref="N6640">IF($M6640=0,'Class Rules'!$D$3,INDEX('Class Rules'!$D$6:$D$85,MATCH($M6640,'Class Rules'!$A$6:$A$85,0)))</f>
        <v>Passenger LDV</v>
      </c>
      <c r="O6640" s="1" t="str">
        <f t="array" ref="O6640">IF(SUMPRODUCT(MAX(ISNUMBER(SEARCH(Fuel_Rules!$A$6:$A$30,$E6640))*ISNUMBER(SEARCH(Fuel_Rules!$B$6:$B$30,$F6640))*(Fuel_Rules!$A$6:$A$30&lt;&gt;"")))&gt;0,"Plug-in hybrid",IF($G6640="Diesel","Diesel","Gasoline"))</f>
        <v>Gasoline</v>
      </c>
    </row>
    <row r="6641" spans="1:15" ht="15" customHeight="1" x14ac:dyDescent="0.25">
      <c r="A6641" s="1">
        <v>2022</v>
      </c>
      <c r="B6641" s="1" t="s">
        <v>8801</v>
      </c>
      <c r="C6641" s="1" t="s">
        <v>3396</v>
      </c>
      <c r="D6641" s="1" t="s">
        <v>9090</v>
      </c>
      <c r="E6641" s="1" t="s">
        <v>915</v>
      </c>
      <c r="F6641" s="1" t="s">
        <v>3398</v>
      </c>
      <c r="G6641" s="1" t="s">
        <v>103</v>
      </c>
      <c r="H6641" s="1" t="s">
        <v>298</v>
      </c>
      <c r="I6641" s="1">
        <v>1</v>
      </c>
      <c r="J6641" s="1">
        <v>2023</v>
      </c>
      <c r="K6641" s="1">
        <v>89244</v>
      </c>
      <c r="L6641" s="1">
        <v>0</v>
      </c>
      <c r="M6641" s="1">
        <f t="array" ref="M6641">SUMPRODUCT(MAX(ISNUMBER(SEARCH('Class Rules'!$B$6:$B$85,$E6641))*ISNUMBER(SEARCH('Class Rules'!$C$6:$C$85,$F6641))*'Class Rules'!$A$6:$A$85))</f>
        <v>0</v>
      </c>
      <c r="N6641" s="1" t="str">
        <f t="array" ref="N6641">IF($M6641=0,'Class Rules'!$D$3,INDEX('Class Rules'!$D$6:$D$85,MATCH($M6641,'Class Rules'!$A$6:$A$85,0)))</f>
        <v>Passenger LDV</v>
      </c>
      <c r="O6641" s="1" t="str">
        <f t="array" ref="O6641">IF(SUMPRODUCT(MAX(ISNUMBER(SEARCH(Fuel_Rules!$A$6:$A$30,$E6641))*ISNUMBER(SEARCH(Fuel_Rules!$B$6:$B$30,$F6641))*(Fuel_Rules!$A$6:$A$30&lt;&gt;"")))&gt;0,"Plug-in hybrid",IF($G6641="Diesel","Diesel","Gasoline"))</f>
        <v>Gasoline</v>
      </c>
    </row>
    <row r="6642" spans="1:15" ht="15" customHeight="1" x14ac:dyDescent="0.25">
      <c r="A6642" s="1">
        <v>2022</v>
      </c>
      <c r="B6642" s="1" t="s">
        <v>8801</v>
      </c>
      <c r="C6642" s="1" t="s">
        <v>3399</v>
      </c>
      <c r="D6642" s="1" t="s">
        <v>9091</v>
      </c>
      <c r="E6642" s="1" t="s">
        <v>915</v>
      </c>
      <c r="F6642" s="1" t="s">
        <v>3401</v>
      </c>
      <c r="G6642" s="1" t="s">
        <v>103</v>
      </c>
      <c r="H6642" s="1" t="s">
        <v>437</v>
      </c>
      <c r="I6642" s="1">
        <v>1.3</v>
      </c>
      <c r="J6642" s="1">
        <v>2023</v>
      </c>
      <c r="K6642" s="1">
        <v>128388</v>
      </c>
      <c r="L6642" s="1">
        <v>0</v>
      </c>
      <c r="M6642" s="1">
        <f t="array" ref="M6642">SUMPRODUCT(MAX(ISNUMBER(SEARCH('Class Rules'!$B$6:$B$85,$E6642))*ISNUMBER(SEARCH('Class Rules'!$C$6:$C$85,$F6642))*'Class Rules'!$A$6:$A$85))</f>
        <v>1</v>
      </c>
      <c r="N6642" s="1" t="str">
        <f t="array" ref="N6642">IF($M6642=0,'Class Rules'!$D$3,INDEX('Class Rules'!$D$6:$D$85,MATCH($M6642,'Class Rules'!$A$6:$A$85,0)))</f>
        <v>Freight LDV</v>
      </c>
      <c r="O6642" s="1" t="str">
        <f t="array" ref="O6642">IF(SUMPRODUCT(MAX(ISNUMBER(SEARCH(Fuel_Rules!$A$6:$A$30,$E6642))*ISNUMBER(SEARCH(Fuel_Rules!$B$6:$B$30,$F6642))*(Fuel_Rules!$A$6:$A$30&lt;&gt;"")))&gt;0,"Plug-in hybrid",IF($G6642="Diesel","Diesel","Gasoline"))</f>
        <v>Gasoline</v>
      </c>
    </row>
    <row r="6643" spans="1:15" ht="15" customHeight="1" x14ac:dyDescent="0.25">
      <c r="A6643" s="1">
        <v>2022</v>
      </c>
      <c r="B6643" s="1" t="s">
        <v>8801</v>
      </c>
      <c r="C6643" s="1" t="s">
        <v>3402</v>
      </c>
      <c r="D6643" s="1" t="s">
        <v>9092</v>
      </c>
      <c r="E6643" s="1" t="s">
        <v>915</v>
      </c>
      <c r="F6643" s="1" t="s">
        <v>3404</v>
      </c>
      <c r="G6643" s="1" t="s">
        <v>103</v>
      </c>
      <c r="H6643" s="1" t="s">
        <v>437</v>
      </c>
      <c r="I6643" s="1">
        <v>1.3</v>
      </c>
      <c r="J6643" s="1">
        <v>2023</v>
      </c>
      <c r="K6643" s="1">
        <v>123314</v>
      </c>
      <c r="L6643" s="1">
        <v>0</v>
      </c>
      <c r="M6643" s="1">
        <f t="array" ref="M6643">SUMPRODUCT(MAX(ISNUMBER(SEARCH('Class Rules'!$B$6:$B$85,$E6643))*ISNUMBER(SEARCH('Class Rules'!$C$6:$C$85,$F6643))*'Class Rules'!$A$6:$A$85))</f>
        <v>1</v>
      </c>
      <c r="N6643" s="1" t="str">
        <f t="array" ref="N6643">IF($M6643=0,'Class Rules'!$D$3,INDEX('Class Rules'!$D$6:$D$85,MATCH($M6643,'Class Rules'!$A$6:$A$85,0)))</f>
        <v>Freight LDV</v>
      </c>
      <c r="O6643" s="1" t="str">
        <f t="array" ref="O6643">IF(SUMPRODUCT(MAX(ISNUMBER(SEARCH(Fuel_Rules!$A$6:$A$30,$E6643))*ISNUMBER(SEARCH(Fuel_Rules!$B$6:$B$30,$F6643))*(Fuel_Rules!$A$6:$A$30&lt;&gt;"")))&gt;0,"Plug-in hybrid",IF($G6643="Diesel","Diesel","Gasoline"))</f>
        <v>Gasoline</v>
      </c>
    </row>
    <row r="6644" spans="1:15" ht="15" customHeight="1" x14ac:dyDescent="0.25">
      <c r="A6644" s="1">
        <v>2022</v>
      </c>
      <c r="B6644" s="1" t="s">
        <v>8801</v>
      </c>
      <c r="C6644" s="1" t="s">
        <v>9093</v>
      </c>
      <c r="D6644" s="1" t="s">
        <v>9094</v>
      </c>
      <c r="E6644" s="1" t="s">
        <v>915</v>
      </c>
      <c r="F6644" s="1" t="s">
        <v>9095</v>
      </c>
      <c r="G6644" s="1" t="s">
        <v>105</v>
      </c>
      <c r="H6644" s="1" t="s">
        <v>298</v>
      </c>
      <c r="I6644" s="1">
        <v>1.5</v>
      </c>
      <c r="J6644" s="1">
        <v>2023</v>
      </c>
      <c r="K6644" s="1">
        <v>190460</v>
      </c>
      <c r="L6644" s="1">
        <v>0</v>
      </c>
      <c r="M6644" s="1">
        <f t="array" ref="M6644">SUMPRODUCT(MAX(ISNUMBER(SEARCH('Class Rules'!$B$6:$B$85,$E6644))*ISNUMBER(SEARCH('Class Rules'!$C$6:$C$85,$F6644))*'Class Rules'!$A$6:$A$85))</f>
        <v>7</v>
      </c>
      <c r="N6644" s="1" t="str">
        <f t="array" ref="N6644">IF($M6644=0,'Class Rules'!$D$3,INDEX('Class Rules'!$D$6:$D$85,MATCH($M6644,'Class Rules'!$A$6:$A$85,0)))</f>
        <v>Freight LDV</v>
      </c>
      <c r="O6644" s="1" t="str">
        <f t="array" ref="O6644">IF(SUMPRODUCT(MAX(ISNUMBER(SEARCH(Fuel_Rules!$A$6:$A$30,$E6644))*ISNUMBER(SEARCH(Fuel_Rules!$B$6:$B$30,$F6644))*(Fuel_Rules!$A$6:$A$30&lt;&gt;"")))&gt;0,"Plug-in hybrid",IF($G6644="Diesel","Diesel","Gasoline"))</f>
        <v>Diesel</v>
      </c>
    </row>
    <row r="6645" spans="1:15" ht="15" customHeight="1" x14ac:dyDescent="0.25">
      <c r="A6645" s="1">
        <v>2022</v>
      </c>
      <c r="B6645" s="1" t="s">
        <v>8801</v>
      </c>
      <c r="C6645" s="1" t="s">
        <v>9093</v>
      </c>
      <c r="D6645" s="1" t="s">
        <v>9096</v>
      </c>
      <c r="E6645" s="1" t="s">
        <v>915</v>
      </c>
      <c r="F6645" s="1" t="s">
        <v>9095</v>
      </c>
      <c r="G6645" s="1" t="s">
        <v>105</v>
      </c>
      <c r="H6645" s="1" t="s">
        <v>298</v>
      </c>
      <c r="I6645" s="1">
        <v>1.5</v>
      </c>
      <c r="J6645" s="1">
        <v>2023</v>
      </c>
      <c r="K6645" s="1">
        <v>179984</v>
      </c>
      <c r="L6645" s="1">
        <v>0</v>
      </c>
      <c r="M6645" s="1">
        <f t="array" ref="M6645">SUMPRODUCT(MAX(ISNUMBER(SEARCH('Class Rules'!$B$6:$B$85,$E6645))*ISNUMBER(SEARCH('Class Rules'!$C$6:$C$85,$F6645))*'Class Rules'!$A$6:$A$85))</f>
        <v>7</v>
      </c>
      <c r="N6645" s="1" t="str">
        <f t="array" ref="N6645">IF($M6645=0,'Class Rules'!$D$3,INDEX('Class Rules'!$D$6:$D$85,MATCH($M6645,'Class Rules'!$A$6:$A$85,0)))</f>
        <v>Freight LDV</v>
      </c>
      <c r="O6645" s="1" t="str">
        <f t="array" ref="O6645">IF(SUMPRODUCT(MAX(ISNUMBER(SEARCH(Fuel_Rules!$A$6:$A$30,$E6645))*ISNUMBER(SEARCH(Fuel_Rules!$B$6:$B$30,$F6645))*(Fuel_Rules!$A$6:$A$30&lt;&gt;"")))&gt;0,"Plug-in hybrid",IF($G6645="Diesel","Diesel","Gasoline"))</f>
        <v>Diesel</v>
      </c>
    </row>
    <row r="6646" spans="1:15" ht="15" customHeight="1" x14ac:dyDescent="0.25">
      <c r="A6646" s="1">
        <v>2022</v>
      </c>
      <c r="B6646" s="1" t="s">
        <v>8801</v>
      </c>
      <c r="C6646" s="1" t="s">
        <v>9097</v>
      </c>
      <c r="D6646" s="1" t="s">
        <v>9098</v>
      </c>
      <c r="E6646" s="1" t="s">
        <v>915</v>
      </c>
      <c r="F6646" s="1" t="s">
        <v>9099</v>
      </c>
      <c r="G6646" s="1" t="s">
        <v>105</v>
      </c>
      <c r="H6646" s="1" t="s">
        <v>298</v>
      </c>
      <c r="I6646" s="1">
        <v>1.5</v>
      </c>
      <c r="J6646" s="1">
        <v>2023</v>
      </c>
      <c r="K6646" s="1">
        <v>197037</v>
      </c>
      <c r="L6646" s="1">
        <v>0</v>
      </c>
      <c r="M6646" s="1">
        <f t="array" ref="M6646">SUMPRODUCT(MAX(ISNUMBER(SEARCH('Class Rules'!$B$6:$B$85,$E6646))*ISNUMBER(SEARCH('Class Rules'!$C$6:$C$85,$F6646))*'Class Rules'!$A$6:$A$85))</f>
        <v>0</v>
      </c>
      <c r="N6646" s="1" t="str">
        <f t="array" ref="N6646">IF($M6646=0,'Class Rules'!$D$3,INDEX('Class Rules'!$D$6:$D$85,MATCH($M6646,'Class Rules'!$A$6:$A$85,0)))</f>
        <v>Passenger LDV</v>
      </c>
      <c r="O6646" s="1" t="str">
        <f t="array" ref="O6646">IF(SUMPRODUCT(MAX(ISNUMBER(SEARCH(Fuel_Rules!$A$6:$A$30,$E6646))*ISNUMBER(SEARCH(Fuel_Rules!$B$6:$B$30,$F6646))*(Fuel_Rules!$A$6:$A$30&lt;&gt;"")))&gt;0,"Plug-in hybrid",IF($G6646="Diesel","Diesel","Gasoline"))</f>
        <v>Diesel</v>
      </c>
    </row>
    <row r="6647" spans="1:15" ht="15" customHeight="1" x14ac:dyDescent="0.25">
      <c r="A6647" s="1">
        <v>2022</v>
      </c>
      <c r="B6647" s="1" t="s">
        <v>8801</v>
      </c>
      <c r="C6647" s="1" t="s">
        <v>9097</v>
      </c>
      <c r="D6647" s="1" t="s">
        <v>9100</v>
      </c>
      <c r="E6647" s="1" t="s">
        <v>915</v>
      </c>
      <c r="F6647" s="1" t="s">
        <v>9099</v>
      </c>
      <c r="G6647" s="1" t="s">
        <v>105</v>
      </c>
      <c r="H6647" s="1" t="s">
        <v>298</v>
      </c>
      <c r="I6647" s="1">
        <v>1.5</v>
      </c>
      <c r="J6647" s="1">
        <v>2023</v>
      </c>
      <c r="K6647" s="1">
        <v>186199</v>
      </c>
      <c r="L6647" s="1">
        <v>0</v>
      </c>
      <c r="M6647" s="1">
        <f t="array" ref="M6647">SUMPRODUCT(MAX(ISNUMBER(SEARCH('Class Rules'!$B$6:$B$85,$E6647))*ISNUMBER(SEARCH('Class Rules'!$C$6:$C$85,$F6647))*'Class Rules'!$A$6:$A$85))</f>
        <v>0</v>
      </c>
      <c r="N6647" s="1" t="str">
        <f t="array" ref="N6647">IF($M6647=0,'Class Rules'!$D$3,INDEX('Class Rules'!$D$6:$D$85,MATCH($M6647,'Class Rules'!$A$6:$A$85,0)))</f>
        <v>Passenger LDV</v>
      </c>
      <c r="O6647" s="1" t="str">
        <f t="array" ref="O6647">IF(SUMPRODUCT(MAX(ISNUMBER(SEARCH(Fuel_Rules!$A$6:$A$30,$E6647))*ISNUMBER(SEARCH(Fuel_Rules!$B$6:$B$30,$F6647))*(Fuel_Rules!$A$6:$A$30&lt;&gt;"")))&gt;0,"Plug-in hybrid",IF($G6647="Diesel","Diesel","Gasoline"))</f>
        <v>Diesel</v>
      </c>
    </row>
    <row r="6648" spans="1:15" ht="15" customHeight="1" x14ac:dyDescent="0.25">
      <c r="A6648" s="1">
        <v>2022</v>
      </c>
      <c r="B6648" s="1" t="s">
        <v>8801</v>
      </c>
      <c r="C6648" s="1" t="s">
        <v>1091</v>
      </c>
      <c r="D6648" s="1" t="s">
        <v>9101</v>
      </c>
      <c r="E6648" s="1" t="s">
        <v>1093</v>
      </c>
      <c r="F6648" s="1" t="s">
        <v>1094</v>
      </c>
      <c r="G6648" s="1" t="s">
        <v>103</v>
      </c>
      <c r="H6648" s="1" t="s">
        <v>298</v>
      </c>
      <c r="I6648" s="1">
        <v>1.6</v>
      </c>
      <c r="J6648" s="1">
        <v>2023</v>
      </c>
      <c r="K6648" s="1">
        <v>81102</v>
      </c>
      <c r="L6648" s="1">
        <v>0</v>
      </c>
      <c r="M6648" s="1">
        <f t="array" ref="M6648">SUMPRODUCT(MAX(ISNUMBER(SEARCH('Class Rules'!$B$6:$B$85,$E6648))*ISNUMBER(SEARCH('Class Rules'!$C$6:$C$85,$F6648))*'Class Rules'!$A$6:$A$85))</f>
        <v>0</v>
      </c>
      <c r="N6648" s="1" t="str">
        <f t="array" ref="N6648">IF($M6648=0,'Class Rules'!$D$3,INDEX('Class Rules'!$D$6:$D$85,MATCH($M6648,'Class Rules'!$A$6:$A$85,0)))</f>
        <v>Passenger LDV</v>
      </c>
      <c r="O6648" s="1" t="str">
        <f t="array" ref="O6648">IF(SUMPRODUCT(MAX(ISNUMBER(SEARCH(Fuel_Rules!$A$6:$A$30,$E6648))*ISNUMBER(SEARCH(Fuel_Rules!$B$6:$B$30,$F6648))*(Fuel_Rules!$A$6:$A$30&lt;&gt;"")))&gt;0,"Plug-in hybrid",IF($G6648="Diesel","Diesel","Gasoline"))</f>
        <v>Gasoline</v>
      </c>
    </row>
    <row r="6649" spans="1:15" ht="15" customHeight="1" x14ac:dyDescent="0.25">
      <c r="A6649" s="1">
        <v>2022</v>
      </c>
      <c r="B6649" s="1" t="s">
        <v>8801</v>
      </c>
      <c r="C6649" s="1" t="s">
        <v>1091</v>
      </c>
      <c r="D6649" s="1" t="s">
        <v>9102</v>
      </c>
      <c r="E6649" s="1" t="s">
        <v>1093</v>
      </c>
      <c r="F6649" s="1" t="s">
        <v>1094</v>
      </c>
      <c r="G6649" s="1" t="s">
        <v>103</v>
      </c>
      <c r="H6649" s="1" t="s">
        <v>298</v>
      </c>
      <c r="I6649" s="1">
        <v>1.6</v>
      </c>
      <c r="J6649" s="1">
        <v>2023</v>
      </c>
      <c r="K6649" s="1">
        <v>74208</v>
      </c>
      <c r="L6649" s="1">
        <v>0</v>
      </c>
      <c r="M6649" s="1">
        <f t="array" ref="M6649">SUMPRODUCT(MAX(ISNUMBER(SEARCH('Class Rules'!$B$6:$B$85,$E6649))*ISNUMBER(SEARCH('Class Rules'!$C$6:$C$85,$F6649))*'Class Rules'!$A$6:$A$85))</f>
        <v>0</v>
      </c>
      <c r="N6649" s="1" t="str">
        <f t="array" ref="N6649">IF($M6649=0,'Class Rules'!$D$3,INDEX('Class Rules'!$D$6:$D$85,MATCH($M6649,'Class Rules'!$A$6:$A$85,0)))</f>
        <v>Passenger LDV</v>
      </c>
      <c r="O6649" s="1" t="str">
        <f t="array" ref="O6649">IF(SUMPRODUCT(MAX(ISNUMBER(SEARCH(Fuel_Rules!$A$6:$A$30,$E6649))*ISNUMBER(SEARCH(Fuel_Rules!$B$6:$B$30,$F6649))*(Fuel_Rules!$A$6:$A$30&lt;&gt;"")))&gt;0,"Plug-in hybrid",IF($G6649="Diesel","Diesel","Gasoline"))</f>
        <v>Gasoline</v>
      </c>
    </row>
    <row r="6650" spans="1:15" ht="15" customHeight="1" x14ac:dyDescent="0.25">
      <c r="A6650" s="1">
        <v>2022</v>
      </c>
      <c r="B6650" s="1" t="s">
        <v>8801</v>
      </c>
      <c r="C6650" s="1" t="s">
        <v>1095</v>
      </c>
      <c r="D6650" s="1" t="s">
        <v>9103</v>
      </c>
      <c r="E6650" s="1" t="s">
        <v>1093</v>
      </c>
      <c r="F6650" s="1" t="s">
        <v>1097</v>
      </c>
      <c r="G6650" s="1" t="s">
        <v>103</v>
      </c>
      <c r="H6650" s="1" t="s">
        <v>298</v>
      </c>
      <c r="I6650" s="1">
        <v>1.8</v>
      </c>
      <c r="J6650" s="1">
        <v>2023</v>
      </c>
      <c r="K6650" s="1">
        <v>94101</v>
      </c>
      <c r="L6650" s="1">
        <v>0</v>
      </c>
      <c r="M6650" s="1">
        <f t="array" ref="M6650">SUMPRODUCT(MAX(ISNUMBER(SEARCH('Class Rules'!$B$6:$B$85,$E6650))*ISNUMBER(SEARCH('Class Rules'!$C$6:$C$85,$F6650))*'Class Rules'!$A$6:$A$85))</f>
        <v>0</v>
      </c>
      <c r="N6650" s="1" t="str">
        <f t="array" ref="N6650">IF($M6650=0,'Class Rules'!$D$3,INDEX('Class Rules'!$D$6:$D$85,MATCH($M6650,'Class Rules'!$A$6:$A$85,0)))</f>
        <v>Passenger LDV</v>
      </c>
      <c r="O6650" s="1" t="str">
        <f t="array" ref="O6650">IF(SUMPRODUCT(MAX(ISNUMBER(SEARCH(Fuel_Rules!$A$6:$A$30,$E6650))*ISNUMBER(SEARCH(Fuel_Rules!$B$6:$B$30,$F6650))*(Fuel_Rules!$A$6:$A$30&lt;&gt;"")))&gt;0,"Plug-in hybrid",IF($G6650="Diesel","Diesel","Gasoline"))</f>
        <v>Gasoline</v>
      </c>
    </row>
    <row r="6651" spans="1:15" ht="15" customHeight="1" x14ac:dyDescent="0.25">
      <c r="A6651" s="1">
        <v>2022</v>
      </c>
      <c r="B6651" s="1" t="s">
        <v>8801</v>
      </c>
      <c r="C6651" s="1" t="s">
        <v>1095</v>
      </c>
      <c r="D6651" s="1" t="s">
        <v>9104</v>
      </c>
      <c r="E6651" s="1" t="s">
        <v>1093</v>
      </c>
      <c r="F6651" s="1" t="s">
        <v>1097</v>
      </c>
      <c r="G6651" s="1" t="s">
        <v>103</v>
      </c>
      <c r="H6651" s="1" t="s">
        <v>298</v>
      </c>
      <c r="I6651" s="1">
        <v>1.8</v>
      </c>
      <c r="J6651" s="1">
        <v>2023</v>
      </c>
      <c r="K6651" s="1">
        <v>85451</v>
      </c>
      <c r="L6651" s="1">
        <v>0</v>
      </c>
      <c r="M6651" s="1">
        <f t="array" ref="M6651">SUMPRODUCT(MAX(ISNUMBER(SEARCH('Class Rules'!$B$6:$B$85,$E6651))*ISNUMBER(SEARCH('Class Rules'!$C$6:$C$85,$F6651))*'Class Rules'!$A$6:$A$85))</f>
        <v>0</v>
      </c>
      <c r="N6651" s="1" t="str">
        <f t="array" ref="N6651">IF($M6651=0,'Class Rules'!$D$3,INDEX('Class Rules'!$D$6:$D$85,MATCH($M6651,'Class Rules'!$A$6:$A$85,0)))</f>
        <v>Passenger LDV</v>
      </c>
      <c r="O6651" s="1" t="str">
        <f t="array" ref="O6651">IF(SUMPRODUCT(MAX(ISNUMBER(SEARCH(Fuel_Rules!$A$6:$A$30,$E6651))*ISNUMBER(SEARCH(Fuel_Rules!$B$6:$B$30,$F6651))*(Fuel_Rules!$A$6:$A$30&lt;&gt;"")))&gt;0,"Plug-in hybrid",IF($G6651="Diesel","Diesel","Gasoline"))</f>
        <v>Gasoline</v>
      </c>
    </row>
    <row r="6652" spans="1:15" ht="15" customHeight="1" x14ac:dyDescent="0.25">
      <c r="A6652" s="1">
        <v>2022</v>
      </c>
      <c r="B6652" s="1" t="s">
        <v>8801</v>
      </c>
      <c r="C6652" s="1" t="s">
        <v>1098</v>
      </c>
      <c r="D6652" s="1" t="s">
        <v>9105</v>
      </c>
      <c r="E6652" s="1" t="s">
        <v>1093</v>
      </c>
      <c r="F6652" s="1" t="s">
        <v>1100</v>
      </c>
      <c r="G6652" s="1" t="s">
        <v>103</v>
      </c>
      <c r="H6652" s="1" t="s">
        <v>298</v>
      </c>
      <c r="I6652" s="1">
        <v>1.8</v>
      </c>
      <c r="J6652" s="1">
        <v>2023</v>
      </c>
      <c r="K6652" s="1">
        <v>98800</v>
      </c>
      <c r="L6652" s="1">
        <v>0</v>
      </c>
      <c r="M6652" s="1">
        <f t="array" ref="M6652">SUMPRODUCT(MAX(ISNUMBER(SEARCH('Class Rules'!$B$6:$B$85,$E6652))*ISNUMBER(SEARCH('Class Rules'!$C$6:$C$85,$F6652))*'Class Rules'!$A$6:$A$85))</f>
        <v>0</v>
      </c>
      <c r="N6652" s="1" t="str">
        <f t="array" ref="N6652">IF($M6652=0,'Class Rules'!$D$3,INDEX('Class Rules'!$D$6:$D$85,MATCH($M6652,'Class Rules'!$A$6:$A$85,0)))</f>
        <v>Passenger LDV</v>
      </c>
      <c r="O6652" s="1" t="str">
        <f t="array" ref="O6652">IF(SUMPRODUCT(MAX(ISNUMBER(SEARCH(Fuel_Rules!$A$6:$A$30,$E6652))*ISNUMBER(SEARCH(Fuel_Rules!$B$6:$B$30,$F6652))*(Fuel_Rules!$A$6:$A$30&lt;&gt;"")))&gt;0,"Plug-in hybrid",IF($G6652="Diesel","Diesel","Gasoline"))</f>
        <v>Gasoline</v>
      </c>
    </row>
    <row r="6653" spans="1:15" ht="15" customHeight="1" x14ac:dyDescent="0.25">
      <c r="A6653" s="1">
        <v>2022</v>
      </c>
      <c r="B6653" s="1" t="s">
        <v>8801</v>
      </c>
      <c r="C6653" s="1" t="s">
        <v>1098</v>
      </c>
      <c r="D6653" s="1" t="s">
        <v>9106</v>
      </c>
      <c r="E6653" s="1" t="s">
        <v>1093</v>
      </c>
      <c r="F6653" s="1" t="s">
        <v>1100</v>
      </c>
      <c r="G6653" s="1" t="s">
        <v>103</v>
      </c>
      <c r="H6653" s="1" t="s">
        <v>298</v>
      </c>
      <c r="I6653" s="1">
        <v>1.8</v>
      </c>
      <c r="J6653" s="1">
        <v>2023</v>
      </c>
      <c r="K6653" s="1">
        <v>90402</v>
      </c>
      <c r="L6653" s="1">
        <v>0</v>
      </c>
      <c r="M6653" s="1">
        <f t="array" ref="M6653">SUMPRODUCT(MAX(ISNUMBER(SEARCH('Class Rules'!$B$6:$B$85,$E6653))*ISNUMBER(SEARCH('Class Rules'!$C$6:$C$85,$F6653))*'Class Rules'!$A$6:$A$85))</f>
        <v>0</v>
      </c>
      <c r="N6653" s="1" t="str">
        <f t="array" ref="N6653">IF($M6653=0,'Class Rules'!$D$3,INDEX('Class Rules'!$D$6:$D$85,MATCH($M6653,'Class Rules'!$A$6:$A$85,0)))</f>
        <v>Passenger LDV</v>
      </c>
      <c r="O6653" s="1" t="str">
        <f t="array" ref="O6653">IF(SUMPRODUCT(MAX(ISNUMBER(SEARCH(Fuel_Rules!$A$6:$A$30,$E6653))*ISNUMBER(SEARCH(Fuel_Rules!$B$6:$B$30,$F6653))*(Fuel_Rules!$A$6:$A$30&lt;&gt;"")))&gt;0,"Plug-in hybrid",IF($G6653="Diesel","Diesel","Gasoline"))</f>
        <v>Gasoline</v>
      </c>
    </row>
    <row r="6654" spans="1:15" ht="15" customHeight="1" x14ac:dyDescent="0.25">
      <c r="A6654" s="1">
        <v>2022</v>
      </c>
      <c r="B6654" s="1" t="s">
        <v>8801</v>
      </c>
      <c r="C6654" s="1" t="s">
        <v>1101</v>
      </c>
      <c r="D6654" s="1" t="s">
        <v>9107</v>
      </c>
      <c r="E6654" s="1" t="s">
        <v>1103</v>
      </c>
      <c r="F6654" s="1" t="s">
        <v>1104</v>
      </c>
      <c r="G6654" s="1" t="s">
        <v>105</v>
      </c>
      <c r="H6654" s="1" t="s">
        <v>437</v>
      </c>
      <c r="I6654" s="1">
        <v>3.2</v>
      </c>
      <c r="J6654" s="1">
        <v>2023</v>
      </c>
      <c r="K6654" s="1">
        <v>288762</v>
      </c>
      <c r="L6654" s="1">
        <v>0</v>
      </c>
      <c r="M6654" s="1">
        <f t="array" ref="M6654">SUMPRODUCT(MAX(ISNUMBER(SEARCH('Class Rules'!$B$6:$B$85,$E6654))*ISNUMBER(SEARCH('Class Rules'!$C$6:$C$85,$F6654))*'Class Rules'!$A$6:$A$85))</f>
        <v>9</v>
      </c>
      <c r="N6654" s="1" t="str">
        <f t="array" ref="N6654">IF($M6654=0,'Class Rules'!$D$3,INDEX('Class Rules'!$D$6:$D$85,MATCH($M6654,'Class Rules'!$A$6:$A$85,0)))</f>
        <v>Freight LDV</v>
      </c>
      <c r="O6654" s="1" t="str">
        <f t="array" ref="O6654">IF(SUMPRODUCT(MAX(ISNUMBER(SEARCH(Fuel_Rules!$A$6:$A$30,$E6654))*ISNUMBER(SEARCH(Fuel_Rules!$B$6:$B$30,$F6654))*(Fuel_Rules!$A$6:$A$30&lt;&gt;"")))&gt;0,"Plug-in hybrid",IF($G6654="Diesel","Diesel","Gasoline"))</f>
        <v>Diesel</v>
      </c>
    </row>
    <row r="6655" spans="1:15" ht="15" customHeight="1" x14ac:dyDescent="0.25">
      <c r="A6655" s="1">
        <v>2022</v>
      </c>
      <c r="B6655" s="1" t="s">
        <v>8801</v>
      </c>
      <c r="C6655" s="1" t="s">
        <v>1101</v>
      </c>
      <c r="D6655" s="1" t="s">
        <v>9108</v>
      </c>
      <c r="E6655" s="1" t="s">
        <v>1103</v>
      </c>
      <c r="F6655" s="1" t="s">
        <v>1104</v>
      </c>
      <c r="G6655" s="1" t="s">
        <v>105</v>
      </c>
      <c r="H6655" s="1" t="s">
        <v>437</v>
      </c>
      <c r="I6655" s="1">
        <v>3.2</v>
      </c>
      <c r="J6655" s="1">
        <v>2023</v>
      </c>
      <c r="K6655" s="1">
        <v>267362</v>
      </c>
      <c r="L6655" s="1">
        <v>0</v>
      </c>
      <c r="M6655" s="1">
        <f t="array" ref="M6655">SUMPRODUCT(MAX(ISNUMBER(SEARCH('Class Rules'!$B$6:$B$85,$E6655))*ISNUMBER(SEARCH('Class Rules'!$C$6:$C$85,$F6655))*'Class Rules'!$A$6:$A$85))</f>
        <v>9</v>
      </c>
      <c r="N6655" s="1" t="str">
        <f t="array" ref="N6655">IF($M6655=0,'Class Rules'!$D$3,INDEX('Class Rules'!$D$6:$D$85,MATCH($M6655,'Class Rules'!$A$6:$A$85,0)))</f>
        <v>Freight LDV</v>
      </c>
      <c r="O6655" s="1" t="str">
        <f t="array" ref="O6655">IF(SUMPRODUCT(MAX(ISNUMBER(SEARCH(Fuel_Rules!$A$6:$A$30,$E6655))*ISNUMBER(SEARCH(Fuel_Rules!$B$6:$B$30,$F6655))*(Fuel_Rules!$A$6:$A$30&lt;&gt;"")))&gt;0,"Plug-in hybrid",IF($G6655="Diesel","Diesel","Gasoline"))</f>
        <v>Diesel</v>
      </c>
    </row>
    <row r="6656" spans="1:15" ht="15" customHeight="1" x14ac:dyDescent="0.25">
      <c r="A6656" s="1">
        <v>2022</v>
      </c>
      <c r="B6656" s="1" t="s">
        <v>8801</v>
      </c>
      <c r="C6656" s="1" t="s">
        <v>1105</v>
      </c>
      <c r="D6656" s="1" t="s">
        <v>9109</v>
      </c>
      <c r="E6656" s="1" t="s">
        <v>1103</v>
      </c>
      <c r="F6656" s="1" t="s">
        <v>1107</v>
      </c>
      <c r="G6656" s="1" t="s">
        <v>105</v>
      </c>
      <c r="H6656" s="1" t="s">
        <v>437</v>
      </c>
      <c r="I6656" s="1">
        <v>3.2</v>
      </c>
      <c r="J6656" s="1">
        <v>2023</v>
      </c>
      <c r="K6656" s="1">
        <v>318585</v>
      </c>
      <c r="L6656" s="1">
        <v>0</v>
      </c>
      <c r="M6656" s="1">
        <f t="array" ref="M6656">SUMPRODUCT(MAX(ISNUMBER(SEARCH('Class Rules'!$B$6:$B$85,$E6656))*ISNUMBER(SEARCH('Class Rules'!$C$6:$C$85,$F6656))*'Class Rules'!$A$6:$A$85))</f>
        <v>9</v>
      </c>
      <c r="N6656" s="1" t="str">
        <f t="array" ref="N6656">IF($M6656=0,'Class Rules'!$D$3,INDEX('Class Rules'!$D$6:$D$85,MATCH($M6656,'Class Rules'!$A$6:$A$85,0)))</f>
        <v>Freight LDV</v>
      </c>
      <c r="O6656" s="1" t="str">
        <f t="array" ref="O6656">IF(SUMPRODUCT(MAX(ISNUMBER(SEARCH(Fuel_Rules!$A$6:$A$30,$E6656))*ISNUMBER(SEARCH(Fuel_Rules!$B$6:$B$30,$F6656))*(Fuel_Rules!$A$6:$A$30&lt;&gt;"")))&gt;0,"Plug-in hybrid",IF($G6656="Diesel","Diesel","Gasoline"))</f>
        <v>Diesel</v>
      </c>
    </row>
    <row r="6657" spans="1:15" ht="15" customHeight="1" x14ac:dyDescent="0.25">
      <c r="A6657" s="1">
        <v>2022</v>
      </c>
      <c r="B6657" s="1" t="s">
        <v>8801</v>
      </c>
      <c r="C6657" s="1" t="s">
        <v>1105</v>
      </c>
      <c r="D6657" s="1" t="s">
        <v>9110</v>
      </c>
      <c r="E6657" s="1" t="s">
        <v>1103</v>
      </c>
      <c r="F6657" s="1" t="s">
        <v>1107</v>
      </c>
      <c r="G6657" s="1" t="s">
        <v>105</v>
      </c>
      <c r="H6657" s="1" t="s">
        <v>437</v>
      </c>
      <c r="I6657" s="1">
        <v>3.2</v>
      </c>
      <c r="J6657" s="1">
        <v>2023</v>
      </c>
      <c r="K6657" s="1">
        <v>293077</v>
      </c>
      <c r="L6657" s="1">
        <v>0</v>
      </c>
      <c r="M6657" s="1">
        <f t="array" ref="M6657">SUMPRODUCT(MAX(ISNUMBER(SEARCH('Class Rules'!$B$6:$B$85,$E6657))*ISNUMBER(SEARCH('Class Rules'!$C$6:$C$85,$F6657))*'Class Rules'!$A$6:$A$85))</f>
        <v>9</v>
      </c>
      <c r="N6657" s="1" t="str">
        <f t="array" ref="N6657">IF($M6657=0,'Class Rules'!$D$3,INDEX('Class Rules'!$D$6:$D$85,MATCH($M6657,'Class Rules'!$A$6:$A$85,0)))</f>
        <v>Freight LDV</v>
      </c>
      <c r="O6657" s="1" t="str">
        <f t="array" ref="O6657">IF(SUMPRODUCT(MAX(ISNUMBER(SEARCH(Fuel_Rules!$A$6:$A$30,$E6657))*ISNUMBER(SEARCH(Fuel_Rules!$B$6:$B$30,$F6657))*(Fuel_Rules!$A$6:$A$30&lt;&gt;"")))&gt;0,"Plug-in hybrid",IF($G6657="Diesel","Diesel","Gasoline"))</f>
        <v>Diesel</v>
      </c>
    </row>
    <row r="6658" spans="1:15" ht="15" customHeight="1" x14ac:dyDescent="0.25">
      <c r="A6658" s="1">
        <v>2022</v>
      </c>
      <c r="B6658" s="1" t="s">
        <v>8801</v>
      </c>
      <c r="C6658" s="1" t="s">
        <v>1114</v>
      </c>
      <c r="D6658" s="1" t="s">
        <v>9111</v>
      </c>
      <c r="E6658" s="1" t="s">
        <v>1103</v>
      </c>
      <c r="F6658" s="1" t="s">
        <v>1116</v>
      </c>
      <c r="G6658" s="1" t="s">
        <v>105</v>
      </c>
      <c r="H6658" s="1" t="s">
        <v>437</v>
      </c>
      <c r="I6658" s="1">
        <v>2.2000000000000002</v>
      </c>
      <c r="J6658" s="1">
        <v>2023</v>
      </c>
      <c r="K6658" s="1">
        <v>249603</v>
      </c>
      <c r="L6658" s="1">
        <v>0</v>
      </c>
      <c r="M6658" s="1">
        <f t="array" ref="M6658">SUMPRODUCT(MAX(ISNUMBER(SEARCH('Class Rules'!$B$6:$B$85,$E6658))*ISNUMBER(SEARCH('Class Rules'!$C$6:$C$85,$F6658))*'Class Rules'!$A$6:$A$85))</f>
        <v>9</v>
      </c>
      <c r="N6658" s="1" t="str">
        <f t="array" ref="N6658">IF($M6658=0,'Class Rules'!$D$3,INDEX('Class Rules'!$D$6:$D$85,MATCH($M6658,'Class Rules'!$A$6:$A$85,0)))</f>
        <v>Freight LDV</v>
      </c>
      <c r="O6658" s="1" t="str">
        <f t="array" ref="O6658">IF(SUMPRODUCT(MAX(ISNUMBER(SEARCH(Fuel_Rules!$A$6:$A$30,$E6658))*ISNUMBER(SEARCH(Fuel_Rules!$B$6:$B$30,$F6658))*(Fuel_Rules!$A$6:$A$30&lt;&gt;"")))&gt;0,"Plug-in hybrid",IF($G6658="Diesel","Diesel","Gasoline"))</f>
        <v>Diesel</v>
      </c>
    </row>
    <row r="6659" spans="1:15" ht="15" customHeight="1" x14ac:dyDescent="0.25">
      <c r="A6659" s="1">
        <v>2022</v>
      </c>
      <c r="B6659" s="1" t="s">
        <v>8801</v>
      </c>
      <c r="C6659" s="1" t="s">
        <v>1114</v>
      </c>
      <c r="D6659" s="1" t="s">
        <v>9112</v>
      </c>
      <c r="E6659" s="1" t="s">
        <v>1103</v>
      </c>
      <c r="F6659" s="1" t="s">
        <v>1116</v>
      </c>
      <c r="G6659" s="1" t="s">
        <v>105</v>
      </c>
      <c r="H6659" s="1" t="s">
        <v>437</v>
      </c>
      <c r="I6659" s="1">
        <v>2.2000000000000002</v>
      </c>
      <c r="J6659" s="1">
        <v>2023</v>
      </c>
      <c r="K6659" s="1">
        <v>238616</v>
      </c>
      <c r="L6659" s="1">
        <v>0</v>
      </c>
      <c r="M6659" s="1">
        <f t="array" ref="M6659">SUMPRODUCT(MAX(ISNUMBER(SEARCH('Class Rules'!$B$6:$B$85,$E6659))*ISNUMBER(SEARCH('Class Rules'!$C$6:$C$85,$F6659))*'Class Rules'!$A$6:$A$85))</f>
        <v>9</v>
      </c>
      <c r="N6659" s="1" t="str">
        <f t="array" ref="N6659">IF($M6659=0,'Class Rules'!$D$3,INDEX('Class Rules'!$D$6:$D$85,MATCH($M6659,'Class Rules'!$A$6:$A$85,0)))</f>
        <v>Freight LDV</v>
      </c>
      <c r="O6659" s="1" t="str">
        <f t="array" ref="O6659">IF(SUMPRODUCT(MAX(ISNUMBER(SEARCH(Fuel_Rules!$A$6:$A$30,$E6659))*ISNUMBER(SEARCH(Fuel_Rules!$B$6:$B$30,$F6659))*(Fuel_Rules!$A$6:$A$30&lt;&gt;"")))&gt;0,"Plug-in hybrid",IF($G6659="Diesel","Diesel","Gasoline"))</f>
        <v>Diesel</v>
      </c>
    </row>
    <row r="6660" spans="1:15" ht="15" customHeight="1" x14ac:dyDescent="0.25">
      <c r="A6660" s="1">
        <v>2022</v>
      </c>
      <c r="B6660" s="1" t="s">
        <v>8801</v>
      </c>
      <c r="C6660" s="1" t="s">
        <v>1117</v>
      </c>
      <c r="D6660" s="1" t="s">
        <v>9113</v>
      </c>
      <c r="E6660" s="1" t="s">
        <v>1103</v>
      </c>
      <c r="F6660" s="1" t="s">
        <v>1119</v>
      </c>
      <c r="G6660" s="1" t="s">
        <v>105</v>
      </c>
      <c r="H6660" s="1" t="s">
        <v>298</v>
      </c>
      <c r="I6660" s="1">
        <v>2.2000000000000002</v>
      </c>
      <c r="J6660" s="1">
        <v>2023</v>
      </c>
      <c r="K6660" s="1">
        <v>237761</v>
      </c>
      <c r="L6660" s="1">
        <v>0</v>
      </c>
      <c r="M6660" s="1">
        <f t="array" ref="M6660">SUMPRODUCT(MAX(ISNUMBER(SEARCH('Class Rules'!$B$6:$B$85,$E6660))*ISNUMBER(SEARCH('Class Rules'!$C$6:$C$85,$F6660))*'Class Rules'!$A$6:$A$85))</f>
        <v>9</v>
      </c>
      <c r="N6660" s="1" t="str">
        <f t="array" ref="N6660">IF($M6660=0,'Class Rules'!$D$3,INDEX('Class Rules'!$D$6:$D$85,MATCH($M6660,'Class Rules'!$A$6:$A$85,0)))</f>
        <v>Freight LDV</v>
      </c>
      <c r="O6660" s="1" t="str">
        <f t="array" ref="O6660">IF(SUMPRODUCT(MAX(ISNUMBER(SEARCH(Fuel_Rules!$A$6:$A$30,$E6660))*ISNUMBER(SEARCH(Fuel_Rules!$B$6:$B$30,$F6660))*(Fuel_Rules!$A$6:$A$30&lt;&gt;"")))&gt;0,"Plug-in hybrid",IF($G6660="Diesel","Diesel","Gasoline"))</f>
        <v>Diesel</v>
      </c>
    </row>
    <row r="6661" spans="1:15" ht="15" customHeight="1" x14ac:dyDescent="0.25">
      <c r="A6661" s="1">
        <v>2022</v>
      </c>
      <c r="B6661" s="1" t="s">
        <v>8801</v>
      </c>
      <c r="C6661" s="1" t="s">
        <v>1117</v>
      </c>
      <c r="D6661" s="1" t="s">
        <v>9114</v>
      </c>
      <c r="E6661" s="1" t="s">
        <v>1103</v>
      </c>
      <c r="F6661" s="1" t="s">
        <v>1119</v>
      </c>
      <c r="G6661" s="1" t="s">
        <v>105</v>
      </c>
      <c r="H6661" s="1" t="s">
        <v>298</v>
      </c>
      <c r="I6661" s="1">
        <v>2.2000000000000002</v>
      </c>
      <c r="J6661" s="1">
        <v>2023</v>
      </c>
      <c r="K6661" s="1">
        <v>212517</v>
      </c>
      <c r="L6661" s="1">
        <v>0</v>
      </c>
      <c r="M6661" s="1">
        <f t="array" ref="M6661">SUMPRODUCT(MAX(ISNUMBER(SEARCH('Class Rules'!$B$6:$B$85,$E6661))*ISNUMBER(SEARCH('Class Rules'!$C$6:$C$85,$F6661))*'Class Rules'!$A$6:$A$85))</f>
        <v>9</v>
      </c>
      <c r="N6661" s="1" t="str">
        <f t="array" ref="N6661">IF($M6661=0,'Class Rules'!$D$3,INDEX('Class Rules'!$D$6:$D$85,MATCH($M6661,'Class Rules'!$A$6:$A$85,0)))</f>
        <v>Freight LDV</v>
      </c>
      <c r="O6661" s="1" t="str">
        <f t="array" ref="O6661">IF(SUMPRODUCT(MAX(ISNUMBER(SEARCH(Fuel_Rules!$A$6:$A$30,$E6661))*ISNUMBER(SEARCH(Fuel_Rules!$B$6:$B$30,$F6661))*(Fuel_Rules!$A$6:$A$30&lt;&gt;"")))&gt;0,"Plug-in hybrid",IF($G6661="Diesel","Diesel","Gasoline"))</f>
        <v>Diesel</v>
      </c>
    </row>
    <row r="6662" spans="1:15" ht="15" customHeight="1" x14ac:dyDescent="0.25">
      <c r="A6662" s="1">
        <v>2022</v>
      </c>
      <c r="B6662" s="1" t="s">
        <v>8801</v>
      </c>
      <c r="C6662" s="1" t="s">
        <v>1120</v>
      </c>
      <c r="D6662" s="1" t="s">
        <v>9115</v>
      </c>
      <c r="E6662" s="1" t="s">
        <v>1103</v>
      </c>
      <c r="F6662" s="1" t="s">
        <v>1122</v>
      </c>
      <c r="G6662" s="1" t="s">
        <v>105</v>
      </c>
      <c r="H6662" s="1" t="s">
        <v>298</v>
      </c>
      <c r="I6662" s="1">
        <v>2.2000000000000002</v>
      </c>
      <c r="J6662" s="1">
        <v>2023</v>
      </c>
      <c r="K6662" s="1">
        <v>223778</v>
      </c>
      <c r="L6662" s="1">
        <v>0</v>
      </c>
      <c r="M6662" s="1">
        <f t="array" ref="M6662">SUMPRODUCT(MAX(ISNUMBER(SEARCH('Class Rules'!$B$6:$B$85,$E6662))*ISNUMBER(SEARCH('Class Rules'!$C$6:$C$85,$F6662))*'Class Rules'!$A$6:$A$85))</f>
        <v>9</v>
      </c>
      <c r="N6662" s="1" t="str">
        <f t="array" ref="N6662">IF($M6662=0,'Class Rules'!$D$3,INDEX('Class Rules'!$D$6:$D$85,MATCH($M6662,'Class Rules'!$A$6:$A$85,0)))</f>
        <v>Freight LDV</v>
      </c>
      <c r="O6662" s="1" t="str">
        <f t="array" ref="O6662">IF(SUMPRODUCT(MAX(ISNUMBER(SEARCH(Fuel_Rules!$A$6:$A$30,$E6662))*ISNUMBER(SEARCH(Fuel_Rules!$B$6:$B$30,$F6662))*(Fuel_Rules!$A$6:$A$30&lt;&gt;"")))&gt;0,"Plug-in hybrid",IF($G6662="Diesel","Diesel","Gasoline"))</f>
        <v>Diesel</v>
      </c>
    </row>
    <row r="6663" spans="1:15" ht="15" customHeight="1" x14ac:dyDescent="0.25">
      <c r="A6663" s="1">
        <v>2022</v>
      </c>
      <c r="B6663" s="1" t="s">
        <v>8801</v>
      </c>
      <c r="C6663" s="1" t="s">
        <v>1120</v>
      </c>
      <c r="D6663" s="1" t="s">
        <v>9116</v>
      </c>
      <c r="E6663" s="1" t="s">
        <v>1103</v>
      </c>
      <c r="F6663" s="1" t="s">
        <v>1122</v>
      </c>
      <c r="G6663" s="1" t="s">
        <v>105</v>
      </c>
      <c r="H6663" s="1" t="s">
        <v>298</v>
      </c>
      <c r="I6663" s="1">
        <v>2.2000000000000002</v>
      </c>
      <c r="J6663" s="1">
        <v>2023</v>
      </c>
      <c r="K6663" s="1">
        <v>200595</v>
      </c>
      <c r="L6663" s="1">
        <v>0</v>
      </c>
      <c r="M6663" s="1">
        <f t="array" ref="M6663">SUMPRODUCT(MAX(ISNUMBER(SEARCH('Class Rules'!$B$6:$B$85,$E6663))*ISNUMBER(SEARCH('Class Rules'!$C$6:$C$85,$F6663))*'Class Rules'!$A$6:$A$85))</f>
        <v>9</v>
      </c>
      <c r="N6663" s="1" t="str">
        <f t="array" ref="N6663">IF($M6663=0,'Class Rules'!$D$3,INDEX('Class Rules'!$D$6:$D$85,MATCH($M6663,'Class Rules'!$A$6:$A$85,0)))</f>
        <v>Freight LDV</v>
      </c>
      <c r="O6663" s="1" t="str">
        <f t="array" ref="O6663">IF(SUMPRODUCT(MAX(ISNUMBER(SEARCH(Fuel_Rules!$A$6:$A$30,$E6663))*ISNUMBER(SEARCH(Fuel_Rules!$B$6:$B$30,$F6663))*(Fuel_Rules!$A$6:$A$30&lt;&gt;"")))&gt;0,"Plug-in hybrid",IF($G6663="Diesel","Diesel","Gasoline"))</f>
        <v>Diesel</v>
      </c>
    </row>
    <row r="6664" spans="1:15" ht="15" customHeight="1" x14ac:dyDescent="0.25">
      <c r="A6664" s="1">
        <v>2022</v>
      </c>
      <c r="B6664" s="1" t="s">
        <v>8801</v>
      </c>
      <c r="C6664" s="1" t="s">
        <v>1141</v>
      </c>
      <c r="D6664" s="1" t="s">
        <v>9117</v>
      </c>
      <c r="E6664" s="1" t="s">
        <v>1103</v>
      </c>
      <c r="F6664" s="1" t="s">
        <v>1143</v>
      </c>
      <c r="G6664" s="1" t="s">
        <v>105</v>
      </c>
      <c r="H6664" s="1" t="s">
        <v>437</v>
      </c>
      <c r="I6664" s="1">
        <v>2.2000000000000002</v>
      </c>
      <c r="J6664" s="1">
        <v>2023</v>
      </c>
      <c r="K6664" s="1">
        <v>220024</v>
      </c>
      <c r="L6664" s="1">
        <v>0</v>
      </c>
      <c r="M6664" s="1">
        <f t="array" ref="M6664">SUMPRODUCT(MAX(ISNUMBER(SEARCH('Class Rules'!$B$6:$B$85,$E6664))*ISNUMBER(SEARCH('Class Rules'!$C$6:$C$85,$F6664))*'Class Rules'!$A$6:$A$85))</f>
        <v>9</v>
      </c>
      <c r="N6664" s="1" t="str">
        <f t="array" ref="N6664">IF($M6664=0,'Class Rules'!$D$3,INDEX('Class Rules'!$D$6:$D$85,MATCH($M6664,'Class Rules'!$A$6:$A$85,0)))</f>
        <v>Freight LDV</v>
      </c>
      <c r="O6664" s="1" t="str">
        <f t="array" ref="O6664">IF(SUMPRODUCT(MAX(ISNUMBER(SEARCH(Fuel_Rules!$A$6:$A$30,$E6664))*ISNUMBER(SEARCH(Fuel_Rules!$B$6:$B$30,$F6664))*(Fuel_Rules!$A$6:$A$30&lt;&gt;"")))&gt;0,"Plug-in hybrid",IF($G6664="Diesel","Diesel","Gasoline"))</f>
        <v>Diesel</v>
      </c>
    </row>
    <row r="6665" spans="1:15" ht="15" customHeight="1" x14ac:dyDescent="0.25">
      <c r="A6665" s="1">
        <v>2022</v>
      </c>
      <c r="B6665" s="1" t="s">
        <v>8801</v>
      </c>
      <c r="C6665" s="1" t="s">
        <v>1141</v>
      </c>
      <c r="D6665" s="1" t="s">
        <v>9118</v>
      </c>
      <c r="E6665" s="1" t="s">
        <v>1103</v>
      </c>
      <c r="F6665" s="1" t="s">
        <v>1143</v>
      </c>
      <c r="G6665" s="1" t="s">
        <v>105</v>
      </c>
      <c r="H6665" s="1" t="s">
        <v>437</v>
      </c>
      <c r="I6665" s="1">
        <v>2.2000000000000002</v>
      </c>
      <c r="J6665" s="1">
        <v>2023</v>
      </c>
      <c r="K6665" s="1">
        <v>212320</v>
      </c>
      <c r="L6665" s="1">
        <v>0</v>
      </c>
      <c r="M6665" s="1">
        <f t="array" ref="M6665">SUMPRODUCT(MAX(ISNUMBER(SEARCH('Class Rules'!$B$6:$B$85,$E6665))*ISNUMBER(SEARCH('Class Rules'!$C$6:$C$85,$F6665))*'Class Rules'!$A$6:$A$85))</f>
        <v>9</v>
      </c>
      <c r="N6665" s="1" t="str">
        <f t="array" ref="N6665">IF($M6665=0,'Class Rules'!$D$3,INDEX('Class Rules'!$D$6:$D$85,MATCH($M6665,'Class Rules'!$A$6:$A$85,0)))</f>
        <v>Freight LDV</v>
      </c>
      <c r="O6665" s="1" t="str">
        <f t="array" ref="O6665">IF(SUMPRODUCT(MAX(ISNUMBER(SEARCH(Fuel_Rules!$A$6:$A$30,$E6665))*ISNUMBER(SEARCH(Fuel_Rules!$B$6:$B$30,$F6665))*(Fuel_Rules!$A$6:$A$30&lt;&gt;"")))&gt;0,"Plug-in hybrid",IF($G6665="Diesel","Diesel","Gasoline"))</f>
        <v>Diesel</v>
      </c>
    </row>
    <row r="6666" spans="1:15" ht="15" customHeight="1" x14ac:dyDescent="0.25">
      <c r="A6666" s="1">
        <v>2022</v>
      </c>
      <c r="B6666" s="1" t="s">
        <v>8801</v>
      </c>
      <c r="C6666" s="1" t="s">
        <v>1180</v>
      </c>
      <c r="D6666" s="1" t="s">
        <v>9119</v>
      </c>
      <c r="E6666" s="1" t="s">
        <v>1103</v>
      </c>
      <c r="F6666" s="1" t="s">
        <v>1182</v>
      </c>
      <c r="G6666" s="1" t="s">
        <v>105</v>
      </c>
      <c r="H6666" s="1" t="s">
        <v>437</v>
      </c>
      <c r="I6666" s="1">
        <v>3.2</v>
      </c>
      <c r="J6666" s="1">
        <v>2023</v>
      </c>
      <c r="K6666" s="1">
        <v>263215</v>
      </c>
      <c r="L6666" s="1">
        <v>0</v>
      </c>
      <c r="M6666" s="1">
        <f t="array" ref="M6666">SUMPRODUCT(MAX(ISNUMBER(SEARCH('Class Rules'!$B$6:$B$85,$E6666))*ISNUMBER(SEARCH('Class Rules'!$C$6:$C$85,$F6666))*'Class Rules'!$A$6:$A$85))</f>
        <v>9</v>
      </c>
      <c r="N6666" s="1" t="str">
        <f t="array" ref="N6666">IF($M6666=0,'Class Rules'!$D$3,INDEX('Class Rules'!$D$6:$D$85,MATCH($M6666,'Class Rules'!$A$6:$A$85,0)))</f>
        <v>Freight LDV</v>
      </c>
      <c r="O6666" s="1" t="str">
        <f t="array" ref="O6666">IF(SUMPRODUCT(MAX(ISNUMBER(SEARCH(Fuel_Rules!$A$6:$A$30,$E6666))*ISNUMBER(SEARCH(Fuel_Rules!$B$6:$B$30,$F6666))*(Fuel_Rules!$A$6:$A$30&lt;&gt;"")))&gt;0,"Plug-in hybrid",IF($G6666="Diesel","Diesel","Gasoline"))</f>
        <v>Diesel</v>
      </c>
    </row>
    <row r="6667" spans="1:15" ht="15" customHeight="1" x14ac:dyDescent="0.25">
      <c r="A6667" s="1">
        <v>2022</v>
      </c>
      <c r="B6667" s="1" t="s">
        <v>8801</v>
      </c>
      <c r="C6667" s="1" t="s">
        <v>1180</v>
      </c>
      <c r="D6667" s="1" t="s">
        <v>9120</v>
      </c>
      <c r="E6667" s="1" t="s">
        <v>1103</v>
      </c>
      <c r="F6667" s="1" t="s">
        <v>1182</v>
      </c>
      <c r="G6667" s="1" t="s">
        <v>105</v>
      </c>
      <c r="H6667" s="1" t="s">
        <v>437</v>
      </c>
      <c r="I6667" s="1">
        <v>3.2</v>
      </c>
      <c r="J6667" s="1">
        <v>2023</v>
      </c>
      <c r="K6667" s="1">
        <v>246869</v>
      </c>
      <c r="L6667" s="1">
        <v>0</v>
      </c>
      <c r="M6667" s="1">
        <f t="array" ref="M6667">SUMPRODUCT(MAX(ISNUMBER(SEARCH('Class Rules'!$B$6:$B$85,$E6667))*ISNUMBER(SEARCH('Class Rules'!$C$6:$C$85,$F6667))*'Class Rules'!$A$6:$A$85))</f>
        <v>9</v>
      </c>
      <c r="N6667" s="1" t="str">
        <f t="array" ref="N6667">IF($M6667=0,'Class Rules'!$D$3,INDEX('Class Rules'!$D$6:$D$85,MATCH($M6667,'Class Rules'!$A$6:$A$85,0)))</f>
        <v>Freight LDV</v>
      </c>
      <c r="O6667" s="1" t="str">
        <f t="array" ref="O6667">IF(SUMPRODUCT(MAX(ISNUMBER(SEARCH(Fuel_Rules!$A$6:$A$30,$E6667))*ISNUMBER(SEARCH(Fuel_Rules!$B$6:$B$30,$F6667))*(Fuel_Rules!$A$6:$A$30&lt;&gt;"")))&gt;0,"Plug-in hybrid",IF($G6667="Diesel","Diesel","Gasoline"))</f>
        <v>Diesel</v>
      </c>
    </row>
    <row r="6668" spans="1:15" ht="15" customHeight="1" x14ac:dyDescent="0.25">
      <c r="A6668" s="1">
        <v>2022</v>
      </c>
      <c r="B6668" s="1" t="s">
        <v>8801</v>
      </c>
      <c r="C6668" s="1" t="s">
        <v>1186</v>
      </c>
      <c r="D6668" s="1" t="s">
        <v>9121</v>
      </c>
      <c r="E6668" s="1" t="s">
        <v>1103</v>
      </c>
      <c r="F6668" s="1" t="s">
        <v>1188</v>
      </c>
      <c r="G6668" s="1" t="s">
        <v>103</v>
      </c>
      <c r="H6668" s="1" t="s">
        <v>437</v>
      </c>
      <c r="I6668" s="1">
        <v>1.5</v>
      </c>
      <c r="J6668" s="1">
        <v>2023</v>
      </c>
      <c r="K6668" s="1">
        <v>217125</v>
      </c>
      <c r="L6668" s="1">
        <v>0</v>
      </c>
      <c r="M6668" s="1">
        <f t="array" ref="M6668">SUMPRODUCT(MAX(ISNUMBER(SEARCH('Class Rules'!$B$6:$B$85,$E6668))*ISNUMBER(SEARCH('Class Rules'!$C$6:$C$85,$F6668))*'Class Rules'!$A$6:$A$85))</f>
        <v>0</v>
      </c>
      <c r="N6668" s="1" t="str">
        <f t="array" ref="N6668">IF($M6668=0,'Class Rules'!$D$3,INDEX('Class Rules'!$D$6:$D$85,MATCH($M6668,'Class Rules'!$A$6:$A$85,0)))</f>
        <v>Passenger LDV</v>
      </c>
      <c r="O6668" s="1" t="str">
        <f t="array" ref="O6668">IF(SUMPRODUCT(MAX(ISNUMBER(SEARCH(Fuel_Rules!$A$6:$A$30,$E6668))*ISNUMBER(SEARCH(Fuel_Rules!$B$6:$B$30,$F6668))*(Fuel_Rules!$A$6:$A$30&lt;&gt;"")))&gt;0,"Plug-in hybrid",IF($G6668="Diesel","Diesel","Gasoline"))</f>
        <v>Gasoline</v>
      </c>
    </row>
    <row r="6669" spans="1:15" ht="15" customHeight="1" x14ac:dyDescent="0.25">
      <c r="A6669" s="1">
        <v>2022</v>
      </c>
      <c r="B6669" s="1" t="s">
        <v>8801</v>
      </c>
      <c r="C6669" s="1" t="s">
        <v>1189</v>
      </c>
      <c r="D6669" s="1" t="s">
        <v>9122</v>
      </c>
      <c r="E6669" s="1" t="s">
        <v>1103</v>
      </c>
      <c r="F6669" s="1" t="s">
        <v>1191</v>
      </c>
      <c r="G6669" s="1" t="s">
        <v>105</v>
      </c>
      <c r="H6669" s="1" t="s">
        <v>437</v>
      </c>
      <c r="I6669" s="1">
        <v>2.2000000000000002</v>
      </c>
      <c r="J6669" s="1">
        <v>2023</v>
      </c>
      <c r="K6669" s="1">
        <v>226045</v>
      </c>
      <c r="L6669" s="1">
        <v>0</v>
      </c>
      <c r="M6669" s="1">
        <f t="array" ref="M6669">SUMPRODUCT(MAX(ISNUMBER(SEARCH('Class Rules'!$B$6:$B$85,$E6669))*ISNUMBER(SEARCH('Class Rules'!$C$6:$C$85,$F6669))*'Class Rules'!$A$6:$A$85))</f>
        <v>9</v>
      </c>
      <c r="N6669" s="1" t="str">
        <f t="array" ref="N6669">IF($M6669=0,'Class Rules'!$D$3,INDEX('Class Rules'!$D$6:$D$85,MATCH($M6669,'Class Rules'!$A$6:$A$85,0)))</f>
        <v>Freight LDV</v>
      </c>
      <c r="O6669" s="1" t="str">
        <f t="array" ref="O6669">IF(SUMPRODUCT(MAX(ISNUMBER(SEARCH(Fuel_Rules!$A$6:$A$30,$E6669))*ISNUMBER(SEARCH(Fuel_Rules!$B$6:$B$30,$F6669))*(Fuel_Rules!$A$6:$A$30&lt;&gt;"")))&gt;0,"Plug-in hybrid",IF($G6669="Diesel","Diesel","Gasoline"))</f>
        <v>Diesel</v>
      </c>
    </row>
    <row r="6670" spans="1:15" ht="15" customHeight="1" x14ac:dyDescent="0.25">
      <c r="A6670" s="1">
        <v>2022</v>
      </c>
      <c r="B6670" s="1" t="s">
        <v>8801</v>
      </c>
      <c r="C6670" s="1" t="s">
        <v>1189</v>
      </c>
      <c r="D6670" s="1" t="s">
        <v>9123</v>
      </c>
      <c r="E6670" s="1" t="s">
        <v>1103</v>
      </c>
      <c r="F6670" s="1" t="s">
        <v>1191</v>
      </c>
      <c r="G6670" s="1" t="s">
        <v>105</v>
      </c>
      <c r="H6670" s="1" t="s">
        <v>437</v>
      </c>
      <c r="I6670" s="1">
        <v>2.2000000000000002</v>
      </c>
      <c r="J6670" s="1">
        <v>2023</v>
      </c>
      <c r="K6670" s="1">
        <v>213628</v>
      </c>
      <c r="L6670" s="1">
        <v>0</v>
      </c>
      <c r="M6670" s="1">
        <f t="array" ref="M6670">SUMPRODUCT(MAX(ISNUMBER(SEARCH('Class Rules'!$B$6:$B$85,$E6670))*ISNUMBER(SEARCH('Class Rules'!$C$6:$C$85,$F6670))*'Class Rules'!$A$6:$A$85))</f>
        <v>9</v>
      </c>
      <c r="N6670" s="1" t="str">
        <f t="array" ref="N6670">IF($M6670=0,'Class Rules'!$D$3,INDEX('Class Rules'!$D$6:$D$85,MATCH($M6670,'Class Rules'!$A$6:$A$85,0)))</f>
        <v>Freight LDV</v>
      </c>
      <c r="O6670" s="1" t="str">
        <f t="array" ref="O6670">IF(SUMPRODUCT(MAX(ISNUMBER(SEARCH(Fuel_Rules!$A$6:$A$30,$E6670))*ISNUMBER(SEARCH(Fuel_Rules!$B$6:$B$30,$F6670))*(Fuel_Rules!$A$6:$A$30&lt;&gt;"")))&gt;0,"Plug-in hybrid",IF($G6670="Diesel","Diesel","Gasoline"))</f>
        <v>Diesel</v>
      </c>
    </row>
    <row r="6671" spans="1:15" ht="15" customHeight="1" x14ac:dyDescent="0.25">
      <c r="A6671" s="1">
        <v>2022</v>
      </c>
      <c r="B6671" s="1" t="s">
        <v>8801</v>
      </c>
      <c r="C6671" s="1" t="s">
        <v>1192</v>
      </c>
      <c r="D6671" s="1" t="s">
        <v>9124</v>
      </c>
      <c r="E6671" s="1" t="s">
        <v>1103</v>
      </c>
      <c r="F6671" s="1" t="s">
        <v>1194</v>
      </c>
      <c r="G6671" s="1" t="s">
        <v>103</v>
      </c>
      <c r="H6671" s="1" t="s">
        <v>298</v>
      </c>
      <c r="I6671" s="1">
        <v>5</v>
      </c>
      <c r="J6671" s="1">
        <v>2023</v>
      </c>
      <c r="K6671" s="1">
        <v>572190</v>
      </c>
      <c r="L6671" s="1">
        <v>0</v>
      </c>
      <c r="M6671" s="1">
        <f t="array" ref="M6671">SUMPRODUCT(MAX(ISNUMBER(SEARCH('Class Rules'!$B$6:$B$85,$E6671))*ISNUMBER(SEARCH('Class Rules'!$C$6:$C$85,$F6671))*'Class Rules'!$A$6:$A$85))</f>
        <v>0</v>
      </c>
      <c r="N6671" s="1" t="str">
        <f t="array" ref="N6671">IF($M6671=0,'Class Rules'!$D$3,INDEX('Class Rules'!$D$6:$D$85,MATCH($M6671,'Class Rules'!$A$6:$A$85,0)))</f>
        <v>Passenger LDV</v>
      </c>
      <c r="O6671" s="1" t="str">
        <f t="array" ref="O6671">IF(SUMPRODUCT(MAX(ISNUMBER(SEARCH(Fuel_Rules!$A$6:$A$30,$E6671))*ISNUMBER(SEARCH(Fuel_Rules!$B$6:$B$30,$F6671))*(Fuel_Rules!$A$6:$A$30&lt;&gt;"")))&gt;0,"Plug-in hybrid",IF($G6671="Diesel","Diesel","Gasoline"))</f>
        <v>Gasoline</v>
      </c>
    </row>
    <row r="6672" spans="1:15" ht="15" customHeight="1" x14ac:dyDescent="0.25">
      <c r="A6672" s="1">
        <v>2022</v>
      </c>
      <c r="B6672" s="1" t="s">
        <v>8801</v>
      </c>
      <c r="C6672" s="1" t="s">
        <v>1195</v>
      </c>
      <c r="D6672" s="1" t="s">
        <v>9125</v>
      </c>
      <c r="E6672" s="1" t="s">
        <v>1103</v>
      </c>
      <c r="F6672" s="1" t="s">
        <v>1197</v>
      </c>
      <c r="G6672" s="1" t="s">
        <v>103</v>
      </c>
      <c r="H6672" s="1" t="s">
        <v>437</v>
      </c>
      <c r="I6672" s="1">
        <v>2</v>
      </c>
      <c r="J6672" s="1">
        <v>2023</v>
      </c>
      <c r="K6672" s="1">
        <v>268020</v>
      </c>
      <c r="L6672" s="1">
        <v>0</v>
      </c>
      <c r="M6672" s="1">
        <f t="array" ref="M6672">SUMPRODUCT(MAX(ISNUMBER(SEARCH('Class Rules'!$B$6:$B$85,$E6672))*ISNUMBER(SEARCH('Class Rules'!$C$6:$C$85,$F6672))*'Class Rules'!$A$6:$A$85))</f>
        <v>0</v>
      </c>
      <c r="N6672" s="1" t="str">
        <f t="array" ref="N6672">IF($M6672=0,'Class Rules'!$D$3,INDEX('Class Rules'!$D$6:$D$85,MATCH($M6672,'Class Rules'!$A$6:$A$85,0)))</f>
        <v>Passenger LDV</v>
      </c>
      <c r="O6672" s="1" t="str">
        <f t="array" ref="O6672">IF(SUMPRODUCT(MAX(ISNUMBER(SEARCH(Fuel_Rules!$A$6:$A$30,$E6672))*ISNUMBER(SEARCH(Fuel_Rules!$B$6:$B$30,$F6672))*(Fuel_Rules!$A$6:$A$30&lt;&gt;"")))&gt;0,"Plug-in hybrid",IF($G6672="Diesel","Diesel","Gasoline"))</f>
        <v>Gasoline</v>
      </c>
    </row>
    <row r="6673" spans="1:15" ht="15" customHeight="1" x14ac:dyDescent="0.25">
      <c r="A6673" s="1">
        <v>2022</v>
      </c>
      <c r="B6673" s="1" t="s">
        <v>8801</v>
      </c>
      <c r="C6673" s="1" t="s">
        <v>1198</v>
      </c>
      <c r="D6673" s="1" t="s">
        <v>9126</v>
      </c>
      <c r="E6673" s="1" t="s">
        <v>1103</v>
      </c>
      <c r="F6673" s="1" t="s">
        <v>1200</v>
      </c>
      <c r="G6673" s="1" t="s">
        <v>105</v>
      </c>
      <c r="H6673" s="1" t="s">
        <v>298</v>
      </c>
      <c r="I6673" s="1">
        <v>2</v>
      </c>
      <c r="J6673" s="1">
        <v>2023</v>
      </c>
      <c r="K6673" s="1">
        <v>240171</v>
      </c>
      <c r="L6673" s="1">
        <v>0</v>
      </c>
      <c r="M6673" s="1">
        <f t="array" ref="M6673">SUMPRODUCT(MAX(ISNUMBER(SEARCH('Class Rules'!$B$6:$B$85,$E6673))*ISNUMBER(SEARCH('Class Rules'!$C$6:$C$85,$F6673))*'Class Rules'!$A$6:$A$85))</f>
        <v>61</v>
      </c>
      <c r="N6673" s="1" t="str">
        <f t="array" ref="N6673">IF($M6673=0,'Class Rules'!$D$3,INDEX('Class Rules'!$D$6:$D$85,MATCH($M6673,'Class Rules'!$A$6:$A$85,0)))</f>
        <v>Passenger HDV</v>
      </c>
      <c r="O6673" s="1" t="str">
        <f t="array" ref="O6673">IF(SUMPRODUCT(MAX(ISNUMBER(SEARCH(Fuel_Rules!$A$6:$A$30,$E6673))*ISNUMBER(SEARCH(Fuel_Rules!$B$6:$B$30,$F6673))*(Fuel_Rules!$A$6:$A$30&lt;&gt;"")))&gt;0,"Plug-in hybrid",IF($G6673="Diesel","Diesel","Gasoline"))</f>
        <v>Diesel</v>
      </c>
    </row>
    <row r="6674" spans="1:15" ht="15" customHeight="1" x14ac:dyDescent="0.25">
      <c r="A6674" s="1">
        <v>2022</v>
      </c>
      <c r="B6674" s="1" t="s">
        <v>8801</v>
      </c>
      <c r="C6674" s="1" t="s">
        <v>1201</v>
      </c>
      <c r="D6674" s="1" t="s">
        <v>9127</v>
      </c>
      <c r="E6674" s="1" t="s">
        <v>1103</v>
      </c>
      <c r="F6674" s="1" t="s">
        <v>1203</v>
      </c>
      <c r="G6674" s="1" t="s">
        <v>105</v>
      </c>
      <c r="H6674" s="1" t="s">
        <v>298</v>
      </c>
      <c r="I6674" s="1">
        <v>2</v>
      </c>
      <c r="J6674" s="1">
        <v>2023</v>
      </c>
      <c r="K6674" s="1">
        <v>262787</v>
      </c>
      <c r="L6674" s="1">
        <v>0</v>
      </c>
      <c r="M6674" s="1">
        <f t="array" ref="M6674">SUMPRODUCT(MAX(ISNUMBER(SEARCH('Class Rules'!$B$6:$B$85,$E6674))*ISNUMBER(SEARCH('Class Rules'!$C$6:$C$85,$F6674))*'Class Rules'!$A$6:$A$85))</f>
        <v>61</v>
      </c>
      <c r="N6674" s="1" t="str">
        <f t="array" ref="N6674">IF($M6674=0,'Class Rules'!$D$3,INDEX('Class Rules'!$D$6:$D$85,MATCH($M6674,'Class Rules'!$A$6:$A$85,0)))</f>
        <v>Passenger HDV</v>
      </c>
      <c r="O6674" s="1" t="str">
        <f t="array" ref="O6674">IF(SUMPRODUCT(MAX(ISNUMBER(SEARCH(Fuel_Rules!$A$6:$A$30,$E6674))*ISNUMBER(SEARCH(Fuel_Rules!$B$6:$B$30,$F6674))*(Fuel_Rules!$A$6:$A$30&lt;&gt;"")))&gt;0,"Plug-in hybrid",IF($G6674="Diesel","Diesel","Gasoline"))</f>
        <v>Diesel</v>
      </c>
    </row>
    <row r="6675" spans="1:15" ht="15" customHeight="1" x14ac:dyDescent="0.25">
      <c r="A6675" s="1">
        <v>2022</v>
      </c>
      <c r="B6675" s="1" t="s">
        <v>8801</v>
      </c>
      <c r="C6675" s="1" t="s">
        <v>1204</v>
      </c>
      <c r="D6675" s="1" t="s">
        <v>9128</v>
      </c>
      <c r="E6675" s="1" t="s">
        <v>1103</v>
      </c>
      <c r="F6675" s="1" t="s">
        <v>1206</v>
      </c>
      <c r="G6675" s="1" t="s">
        <v>105</v>
      </c>
      <c r="H6675" s="1" t="s">
        <v>298</v>
      </c>
      <c r="I6675" s="1">
        <v>2</v>
      </c>
      <c r="J6675" s="1">
        <v>2023</v>
      </c>
      <c r="K6675" s="1">
        <v>285919</v>
      </c>
      <c r="L6675" s="1">
        <v>0</v>
      </c>
      <c r="M6675" s="1">
        <f t="array" ref="M6675">SUMPRODUCT(MAX(ISNUMBER(SEARCH('Class Rules'!$B$6:$B$85,$E6675))*ISNUMBER(SEARCH('Class Rules'!$C$6:$C$85,$F6675))*'Class Rules'!$A$6:$A$85))</f>
        <v>61</v>
      </c>
      <c r="N6675" s="1" t="str">
        <f t="array" ref="N6675">IF($M6675=0,'Class Rules'!$D$3,INDEX('Class Rules'!$D$6:$D$85,MATCH($M6675,'Class Rules'!$A$6:$A$85,0)))</f>
        <v>Passenger HDV</v>
      </c>
      <c r="O6675" s="1" t="str">
        <f t="array" ref="O6675">IF(SUMPRODUCT(MAX(ISNUMBER(SEARCH(Fuel_Rules!$A$6:$A$30,$E6675))*ISNUMBER(SEARCH(Fuel_Rules!$B$6:$B$30,$F6675))*(Fuel_Rules!$A$6:$A$30&lt;&gt;"")))&gt;0,"Plug-in hybrid",IF($G6675="Diesel","Diesel","Gasoline"))</f>
        <v>Diesel</v>
      </c>
    </row>
    <row r="6676" spans="1:15" ht="15" customHeight="1" x14ac:dyDescent="0.25">
      <c r="A6676" s="1">
        <v>2022</v>
      </c>
      <c r="B6676" s="1" t="s">
        <v>8801</v>
      </c>
      <c r="C6676" s="1" t="s">
        <v>4473</v>
      </c>
      <c r="D6676" s="1" t="s">
        <v>9129</v>
      </c>
      <c r="E6676" s="1" t="s">
        <v>1103</v>
      </c>
      <c r="F6676" s="1" t="s">
        <v>4475</v>
      </c>
      <c r="G6676" s="1" t="s">
        <v>103</v>
      </c>
      <c r="H6676" s="1" t="s">
        <v>437</v>
      </c>
      <c r="I6676" s="1">
        <v>2</v>
      </c>
      <c r="J6676" s="1">
        <v>2023</v>
      </c>
      <c r="K6676" s="1">
        <v>237475</v>
      </c>
      <c r="L6676" s="1">
        <v>0</v>
      </c>
      <c r="M6676" s="1">
        <f t="array" ref="M6676">SUMPRODUCT(MAX(ISNUMBER(SEARCH('Class Rules'!$B$6:$B$85,$E6676))*ISNUMBER(SEARCH('Class Rules'!$C$6:$C$85,$F6676))*'Class Rules'!$A$6:$A$85))</f>
        <v>10</v>
      </c>
      <c r="N6676" s="1" t="str">
        <f t="array" ref="N6676">IF($M6676=0,'Class Rules'!$D$3,INDEX('Class Rules'!$D$6:$D$85,MATCH($M6676,'Class Rules'!$A$6:$A$85,0)))</f>
        <v>Freight LDV</v>
      </c>
      <c r="O6676" s="1" t="str">
        <f t="array" ref="O6676">IF(SUMPRODUCT(MAX(ISNUMBER(SEARCH(Fuel_Rules!$A$6:$A$30,$E6676))*ISNUMBER(SEARCH(Fuel_Rules!$B$6:$B$30,$F6676))*(Fuel_Rules!$A$6:$A$30&lt;&gt;"")))&gt;0,"Plug-in hybrid",IF($G6676="Diesel","Diesel","Gasoline"))</f>
        <v>Gasoline</v>
      </c>
    </row>
    <row r="6677" spans="1:15" ht="15" customHeight="1" x14ac:dyDescent="0.25">
      <c r="A6677" s="1">
        <v>2022</v>
      </c>
      <c r="B6677" s="1" t="s">
        <v>8801</v>
      </c>
      <c r="C6677" s="1" t="s">
        <v>5440</v>
      </c>
      <c r="D6677" s="1" t="s">
        <v>9130</v>
      </c>
      <c r="E6677" s="1" t="s">
        <v>1103</v>
      </c>
      <c r="F6677" s="1" t="s">
        <v>5442</v>
      </c>
      <c r="G6677" s="1" t="s">
        <v>105</v>
      </c>
      <c r="H6677" s="1" t="s">
        <v>437</v>
      </c>
      <c r="I6677" s="1">
        <v>3.2</v>
      </c>
      <c r="J6677" s="1">
        <v>2023</v>
      </c>
      <c r="K6677" s="1">
        <v>291471</v>
      </c>
      <c r="L6677" s="1">
        <v>0</v>
      </c>
      <c r="M6677" s="1">
        <f t="array" ref="M6677">SUMPRODUCT(MAX(ISNUMBER(SEARCH('Class Rules'!$B$6:$B$85,$E6677))*ISNUMBER(SEARCH('Class Rules'!$C$6:$C$85,$F6677))*'Class Rules'!$A$6:$A$85))</f>
        <v>9</v>
      </c>
      <c r="N6677" s="1" t="str">
        <f t="array" ref="N6677">IF($M6677=0,'Class Rules'!$D$3,INDEX('Class Rules'!$D$6:$D$85,MATCH($M6677,'Class Rules'!$A$6:$A$85,0)))</f>
        <v>Freight LDV</v>
      </c>
      <c r="O6677" s="1" t="str">
        <f t="array" ref="O6677">IF(SUMPRODUCT(MAX(ISNUMBER(SEARCH(Fuel_Rules!$A$6:$A$30,$E6677))*ISNUMBER(SEARCH(Fuel_Rules!$B$6:$B$30,$F6677))*(Fuel_Rules!$A$6:$A$30&lt;&gt;"")))&gt;0,"Plug-in hybrid",IF($G6677="Diesel","Diesel","Gasoline"))</f>
        <v>Diesel</v>
      </c>
    </row>
    <row r="6678" spans="1:15" ht="15" customHeight="1" x14ac:dyDescent="0.25">
      <c r="A6678" s="1">
        <v>2022</v>
      </c>
      <c r="B6678" s="1" t="s">
        <v>8801</v>
      </c>
      <c r="C6678" s="1" t="s">
        <v>5440</v>
      </c>
      <c r="D6678" s="1" t="s">
        <v>9131</v>
      </c>
      <c r="E6678" s="1" t="s">
        <v>1103</v>
      </c>
      <c r="F6678" s="1" t="s">
        <v>5442</v>
      </c>
      <c r="G6678" s="1" t="s">
        <v>105</v>
      </c>
      <c r="H6678" s="1" t="s">
        <v>437</v>
      </c>
      <c r="I6678" s="1">
        <v>3.2</v>
      </c>
      <c r="J6678" s="1">
        <v>2023</v>
      </c>
      <c r="K6678" s="1">
        <v>278333</v>
      </c>
      <c r="L6678" s="1">
        <v>0</v>
      </c>
      <c r="M6678" s="1">
        <f t="array" ref="M6678">SUMPRODUCT(MAX(ISNUMBER(SEARCH('Class Rules'!$B$6:$B$85,$E6678))*ISNUMBER(SEARCH('Class Rules'!$C$6:$C$85,$F6678))*'Class Rules'!$A$6:$A$85))</f>
        <v>9</v>
      </c>
      <c r="N6678" s="1" t="str">
        <f t="array" ref="N6678">IF($M6678=0,'Class Rules'!$D$3,INDEX('Class Rules'!$D$6:$D$85,MATCH($M6678,'Class Rules'!$A$6:$A$85,0)))</f>
        <v>Freight LDV</v>
      </c>
      <c r="O6678" s="1" t="str">
        <f t="array" ref="O6678">IF(SUMPRODUCT(MAX(ISNUMBER(SEARCH(Fuel_Rules!$A$6:$A$30,$E6678))*ISNUMBER(SEARCH(Fuel_Rules!$B$6:$B$30,$F6678))*(Fuel_Rules!$A$6:$A$30&lt;&gt;"")))&gt;0,"Plug-in hybrid",IF($G6678="Diesel","Diesel","Gasoline"))</f>
        <v>Diesel</v>
      </c>
    </row>
    <row r="6679" spans="1:15" ht="15" customHeight="1" x14ac:dyDescent="0.25">
      <c r="A6679" s="1">
        <v>2022</v>
      </c>
      <c r="B6679" s="1" t="s">
        <v>8801</v>
      </c>
      <c r="C6679" s="1" t="s">
        <v>7221</v>
      </c>
      <c r="D6679" s="1" t="s">
        <v>9132</v>
      </c>
      <c r="E6679" s="1" t="s">
        <v>1103</v>
      </c>
      <c r="F6679" s="1" t="s">
        <v>7223</v>
      </c>
      <c r="G6679" s="1" t="s">
        <v>105</v>
      </c>
      <c r="H6679" s="1" t="s">
        <v>298</v>
      </c>
      <c r="I6679" s="1">
        <v>2</v>
      </c>
      <c r="J6679" s="1">
        <v>2023</v>
      </c>
      <c r="K6679" s="1">
        <v>239955</v>
      </c>
      <c r="L6679" s="1">
        <v>0</v>
      </c>
      <c r="M6679" s="1">
        <f t="array" ref="M6679">SUMPRODUCT(MAX(ISNUMBER(SEARCH('Class Rules'!$B$6:$B$85,$E6679))*ISNUMBER(SEARCH('Class Rules'!$C$6:$C$85,$F6679))*'Class Rules'!$A$6:$A$85))</f>
        <v>11</v>
      </c>
      <c r="N6679" s="1" t="str">
        <f t="array" ref="N6679">IF($M6679=0,'Class Rules'!$D$3,INDEX('Class Rules'!$D$6:$D$85,MATCH($M6679,'Class Rules'!$A$6:$A$85,0)))</f>
        <v>Freight LDV</v>
      </c>
      <c r="O6679" s="1" t="str">
        <f t="array" ref="O6679">IF(SUMPRODUCT(MAX(ISNUMBER(SEARCH(Fuel_Rules!$A$6:$A$30,$E6679))*ISNUMBER(SEARCH(Fuel_Rules!$B$6:$B$30,$F6679))*(Fuel_Rules!$A$6:$A$30&lt;&gt;"")))&gt;0,"Plug-in hybrid",IF($G6679="Diesel","Diesel","Gasoline"))</f>
        <v>Diesel</v>
      </c>
    </row>
    <row r="6680" spans="1:15" ht="15" customHeight="1" x14ac:dyDescent="0.25">
      <c r="A6680" s="1">
        <v>2022</v>
      </c>
      <c r="B6680" s="1" t="s">
        <v>8801</v>
      </c>
      <c r="C6680" s="1" t="s">
        <v>7221</v>
      </c>
      <c r="D6680" s="1" t="s">
        <v>9133</v>
      </c>
      <c r="E6680" s="1" t="s">
        <v>1103</v>
      </c>
      <c r="F6680" s="1" t="s">
        <v>7223</v>
      </c>
      <c r="G6680" s="1" t="s">
        <v>105</v>
      </c>
      <c r="H6680" s="1" t="s">
        <v>298</v>
      </c>
      <c r="I6680" s="1">
        <v>2</v>
      </c>
      <c r="J6680" s="1">
        <v>2023</v>
      </c>
      <c r="K6680" s="1">
        <v>218138</v>
      </c>
      <c r="L6680" s="1">
        <v>0</v>
      </c>
      <c r="M6680" s="1">
        <f t="array" ref="M6680">SUMPRODUCT(MAX(ISNUMBER(SEARCH('Class Rules'!$B$6:$B$85,$E6680))*ISNUMBER(SEARCH('Class Rules'!$C$6:$C$85,$F6680))*'Class Rules'!$A$6:$A$85))</f>
        <v>11</v>
      </c>
      <c r="N6680" s="1" t="str">
        <f t="array" ref="N6680">IF($M6680=0,'Class Rules'!$D$3,INDEX('Class Rules'!$D$6:$D$85,MATCH($M6680,'Class Rules'!$A$6:$A$85,0)))</f>
        <v>Freight LDV</v>
      </c>
      <c r="O6680" s="1" t="str">
        <f t="array" ref="O6680">IF(SUMPRODUCT(MAX(ISNUMBER(SEARCH(Fuel_Rules!$A$6:$A$30,$E6680))*ISNUMBER(SEARCH(Fuel_Rules!$B$6:$B$30,$F6680))*(Fuel_Rules!$A$6:$A$30&lt;&gt;"")))&gt;0,"Plug-in hybrid",IF($G6680="Diesel","Diesel","Gasoline"))</f>
        <v>Diesel</v>
      </c>
    </row>
    <row r="6681" spans="1:15" ht="15" customHeight="1" x14ac:dyDescent="0.25">
      <c r="A6681" s="1">
        <v>2022</v>
      </c>
      <c r="B6681" s="1" t="s">
        <v>8801</v>
      </c>
      <c r="C6681" s="1" t="s">
        <v>7225</v>
      </c>
      <c r="D6681" s="1" t="s">
        <v>9134</v>
      </c>
      <c r="E6681" s="1" t="s">
        <v>1103</v>
      </c>
      <c r="F6681" s="1" t="s">
        <v>7227</v>
      </c>
      <c r="G6681" s="1" t="s">
        <v>105</v>
      </c>
      <c r="H6681" s="1" t="s">
        <v>298</v>
      </c>
      <c r="I6681" s="1">
        <v>2</v>
      </c>
      <c r="J6681" s="1">
        <v>2023</v>
      </c>
      <c r="K6681" s="1">
        <v>245854</v>
      </c>
      <c r="L6681" s="1">
        <v>0</v>
      </c>
      <c r="M6681" s="1">
        <f t="array" ref="M6681">SUMPRODUCT(MAX(ISNUMBER(SEARCH('Class Rules'!$B$6:$B$85,$E6681))*ISNUMBER(SEARCH('Class Rules'!$C$6:$C$85,$F6681))*'Class Rules'!$A$6:$A$85))</f>
        <v>11</v>
      </c>
      <c r="N6681" s="1" t="str">
        <f t="array" ref="N6681">IF($M6681=0,'Class Rules'!$D$3,INDEX('Class Rules'!$D$6:$D$85,MATCH($M6681,'Class Rules'!$A$6:$A$85,0)))</f>
        <v>Freight LDV</v>
      </c>
      <c r="O6681" s="1" t="str">
        <f t="array" ref="O6681">IF(SUMPRODUCT(MAX(ISNUMBER(SEARCH(Fuel_Rules!$A$6:$A$30,$E6681))*ISNUMBER(SEARCH(Fuel_Rules!$B$6:$B$30,$F6681))*(Fuel_Rules!$A$6:$A$30&lt;&gt;"")))&gt;0,"Plug-in hybrid",IF($G6681="Diesel","Diesel","Gasoline"))</f>
        <v>Diesel</v>
      </c>
    </row>
    <row r="6682" spans="1:15" ht="15" customHeight="1" x14ac:dyDescent="0.25">
      <c r="A6682" s="1">
        <v>2022</v>
      </c>
      <c r="B6682" s="1" t="s">
        <v>8801</v>
      </c>
      <c r="C6682" s="1" t="s">
        <v>7225</v>
      </c>
      <c r="D6682" s="1" t="s">
        <v>9135</v>
      </c>
      <c r="E6682" s="1" t="s">
        <v>1103</v>
      </c>
      <c r="F6682" s="1" t="s">
        <v>7227</v>
      </c>
      <c r="G6682" s="1" t="s">
        <v>105</v>
      </c>
      <c r="H6682" s="1" t="s">
        <v>298</v>
      </c>
      <c r="I6682" s="1">
        <v>2</v>
      </c>
      <c r="J6682" s="1">
        <v>2023</v>
      </c>
      <c r="K6682" s="1">
        <v>215751</v>
      </c>
      <c r="L6682" s="1">
        <v>0</v>
      </c>
      <c r="M6682" s="1">
        <f t="array" ref="M6682">SUMPRODUCT(MAX(ISNUMBER(SEARCH('Class Rules'!$B$6:$B$85,$E6682))*ISNUMBER(SEARCH('Class Rules'!$C$6:$C$85,$F6682))*'Class Rules'!$A$6:$A$85))</f>
        <v>11</v>
      </c>
      <c r="N6682" s="1" t="str">
        <f t="array" ref="N6682">IF($M6682=0,'Class Rules'!$D$3,INDEX('Class Rules'!$D$6:$D$85,MATCH($M6682,'Class Rules'!$A$6:$A$85,0)))</f>
        <v>Freight LDV</v>
      </c>
      <c r="O6682" s="1" t="str">
        <f t="array" ref="O6682">IF(SUMPRODUCT(MAX(ISNUMBER(SEARCH(Fuel_Rules!$A$6:$A$30,$E6682))*ISNUMBER(SEARCH(Fuel_Rules!$B$6:$B$30,$F6682))*(Fuel_Rules!$A$6:$A$30&lt;&gt;"")))&gt;0,"Plug-in hybrid",IF($G6682="Diesel","Diesel","Gasoline"))</f>
        <v>Diesel</v>
      </c>
    </row>
    <row r="6683" spans="1:15" ht="15" customHeight="1" x14ac:dyDescent="0.25">
      <c r="A6683" s="1">
        <v>2022</v>
      </c>
      <c r="B6683" s="1" t="s">
        <v>8801</v>
      </c>
      <c r="C6683" s="1" t="s">
        <v>1207</v>
      </c>
      <c r="D6683" s="1" t="s">
        <v>9136</v>
      </c>
      <c r="E6683" s="1" t="s">
        <v>1209</v>
      </c>
      <c r="F6683" s="1" t="s">
        <v>1210</v>
      </c>
      <c r="G6683" s="1" t="s">
        <v>105</v>
      </c>
      <c r="H6683" s="1" t="s">
        <v>298</v>
      </c>
      <c r="I6683" s="1">
        <v>3.5</v>
      </c>
      <c r="J6683" s="1">
        <v>2023</v>
      </c>
      <c r="K6683" s="1">
        <v>187951</v>
      </c>
      <c r="L6683" s="1">
        <v>0</v>
      </c>
      <c r="M6683" s="1">
        <f t="array" ref="M6683">SUMPRODUCT(MAX(ISNUMBER(SEARCH('Class Rules'!$B$6:$B$85,$E6683))*ISNUMBER(SEARCH('Class Rules'!$C$6:$C$85,$F6683))*'Class Rules'!$A$6:$A$85))</f>
        <v>34</v>
      </c>
      <c r="N6683" s="1" t="str">
        <f t="array" ref="N6683">IF($M6683=0,'Class Rules'!$D$3,INDEX('Class Rules'!$D$6:$D$85,MATCH($M6683,'Class Rules'!$A$6:$A$85,0)))</f>
        <v>Freight LDV</v>
      </c>
      <c r="O6683" s="1" t="str">
        <f t="array" ref="O6683">IF(SUMPRODUCT(MAX(ISNUMBER(SEARCH(Fuel_Rules!$A$6:$A$30,$E6683))*ISNUMBER(SEARCH(Fuel_Rules!$B$6:$B$30,$F6683))*(Fuel_Rules!$A$6:$A$30&lt;&gt;"")))&gt;0,"Plug-in hybrid",IF($G6683="Diesel","Diesel","Gasoline"))</f>
        <v>Diesel</v>
      </c>
    </row>
    <row r="6684" spans="1:15" ht="15" customHeight="1" x14ac:dyDescent="0.25">
      <c r="A6684" s="1">
        <v>2022</v>
      </c>
      <c r="B6684" s="1" t="s">
        <v>8801</v>
      </c>
      <c r="C6684" s="1" t="s">
        <v>1211</v>
      </c>
      <c r="D6684" s="1" t="s">
        <v>9137</v>
      </c>
      <c r="E6684" s="1" t="s">
        <v>1209</v>
      </c>
      <c r="F6684" s="1" t="s">
        <v>1213</v>
      </c>
      <c r="G6684" s="1" t="s">
        <v>105</v>
      </c>
      <c r="H6684" s="1" t="s">
        <v>298</v>
      </c>
      <c r="I6684" s="1">
        <v>3.5</v>
      </c>
      <c r="J6684" s="1">
        <v>2023</v>
      </c>
      <c r="K6684" s="1">
        <v>211666</v>
      </c>
      <c r="L6684" s="1">
        <v>0</v>
      </c>
      <c r="M6684" s="1">
        <f t="array" ref="M6684">SUMPRODUCT(MAX(ISNUMBER(SEARCH('Class Rules'!$B$6:$B$85,$E6684))*ISNUMBER(SEARCH('Class Rules'!$C$6:$C$85,$F6684))*'Class Rules'!$A$6:$A$85))</f>
        <v>34</v>
      </c>
      <c r="N6684" s="1" t="str">
        <f t="array" ref="N6684">IF($M6684=0,'Class Rules'!$D$3,INDEX('Class Rules'!$D$6:$D$85,MATCH($M6684,'Class Rules'!$A$6:$A$85,0)))</f>
        <v>Freight LDV</v>
      </c>
      <c r="O6684" s="1" t="str">
        <f t="array" ref="O6684">IF(SUMPRODUCT(MAX(ISNUMBER(SEARCH(Fuel_Rules!$A$6:$A$30,$E6684))*ISNUMBER(SEARCH(Fuel_Rules!$B$6:$B$30,$F6684))*(Fuel_Rules!$A$6:$A$30&lt;&gt;"")))&gt;0,"Plug-in hybrid",IF($G6684="Diesel","Diesel","Gasoline"))</f>
        <v>Diesel</v>
      </c>
    </row>
    <row r="6685" spans="1:15" ht="15" customHeight="1" x14ac:dyDescent="0.25">
      <c r="A6685" s="1">
        <v>2022</v>
      </c>
      <c r="B6685" s="1" t="s">
        <v>8801</v>
      </c>
      <c r="C6685" s="1" t="s">
        <v>1214</v>
      </c>
      <c r="D6685" s="1" t="s">
        <v>9138</v>
      </c>
      <c r="E6685" s="1" t="s">
        <v>1209</v>
      </c>
      <c r="F6685" s="1" t="s">
        <v>1216</v>
      </c>
      <c r="G6685" s="1" t="s">
        <v>105</v>
      </c>
      <c r="H6685" s="1" t="s">
        <v>298</v>
      </c>
      <c r="I6685" s="1">
        <v>3.5</v>
      </c>
      <c r="J6685" s="1">
        <v>2023</v>
      </c>
      <c r="K6685" s="1">
        <v>195000</v>
      </c>
      <c r="L6685" s="1">
        <v>0</v>
      </c>
      <c r="M6685" s="1">
        <f t="array" ref="M6685">SUMPRODUCT(MAX(ISNUMBER(SEARCH('Class Rules'!$B$6:$B$85,$E6685))*ISNUMBER(SEARCH('Class Rules'!$C$6:$C$85,$F6685))*'Class Rules'!$A$6:$A$85))</f>
        <v>34</v>
      </c>
      <c r="N6685" s="1" t="str">
        <f t="array" ref="N6685">IF($M6685=0,'Class Rules'!$D$3,INDEX('Class Rules'!$D$6:$D$85,MATCH($M6685,'Class Rules'!$A$6:$A$85,0)))</f>
        <v>Freight LDV</v>
      </c>
      <c r="O6685" s="1" t="str">
        <f t="array" ref="O6685">IF(SUMPRODUCT(MAX(ISNUMBER(SEARCH(Fuel_Rules!$A$6:$A$30,$E6685))*ISNUMBER(SEARCH(Fuel_Rules!$B$6:$B$30,$F6685))*(Fuel_Rules!$A$6:$A$30&lt;&gt;"")))&gt;0,"Plug-in hybrid",IF($G6685="Diesel","Diesel","Gasoline"))</f>
        <v>Diesel</v>
      </c>
    </row>
    <row r="6686" spans="1:15" ht="15" customHeight="1" x14ac:dyDescent="0.25">
      <c r="A6686" s="1">
        <v>2022</v>
      </c>
      <c r="B6686" s="1" t="s">
        <v>8801</v>
      </c>
      <c r="C6686" s="1" t="s">
        <v>1217</v>
      </c>
      <c r="D6686" s="1" t="s">
        <v>9139</v>
      </c>
      <c r="E6686" s="1" t="s">
        <v>1219</v>
      </c>
      <c r="F6686" s="1" t="s">
        <v>1220</v>
      </c>
      <c r="G6686" s="1" t="s">
        <v>103</v>
      </c>
      <c r="H6686" s="1" t="s">
        <v>298</v>
      </c>
      <c r="I6686" s="1">
        <v>1.8</v>
      </c>
      <c r="J6686" s="1">
        <v>2023</v>
      </c>
      <c r="K6686" s="1">
        <v>78000</v>
      </c>
      <c r="L6686" s="1">
        <v>0</v>
      </c>
      <c r="M6686" s="1">
        <f t="array" ref="M6686">SUMPRODUCT(MAX(ISNUMBER(SEARCH('Class Rules'!$B$6:$B$85,$E6686))*ISNUMBER(SEARCH('Class Rules'!$C$6:$C$85,$F6686))*'Class Rules'!$A$6:$A$85))</f>
        <v>0</v>
      </c>
      <c r="N6686" s="1" t="str">
        <f t="array" ref="N6686">IF($M6686=0,'Class Rules'!$D$3,INDEX('Class Rules'!$D$6:$D$85,MATCH($M6686,'Class Rules'!$A$6:$A$85,0)))</f>
        <v>Passenger LDV</v>
      </c>
      <c r="O6686" s="1" t="str">
        <f t="array" ref="O6686">IF(SUMPRODUCT(MAX(ISNUMBER(SEARCH(Fuel_Rules!$A$6:$A$30,$E6686))*ISNUMBER(SEARCH(Fuel_Rules!$B$6:$B$30,$F6686))*(Fuel_Rules!$A$6:$A$30&lt;&gt;"")))&gt;0,"Plug-in hybrid",IF($G6686="Diesel","Diesel","Gasoline"))</f>
        <v>Gasoline</v>
      </c>
    </row>
    <row r="6687" spans="1:15" ht="15" customHeight="1" x14ac:dyDescent="0.25">
      <c r="A6687" s="1">
        <v>2022</v>
      </c>
      <c r="B6687" s="1" t="s">
        <v>8801</v>
      </c>
      <c r="C6687" s="1" t="s">
        <v>1221</v>
      </c>
      <c r="D6687" s="1" t="s">
        <v>9140</v>
      </c>
      <c r="E6687" s="1" t="s">
        <v>1219</v>
      </c>
      <c r="F6687" s="1" t="s">
        <v>1223</v>
      </c>
      <c r="G6687" s="1" t="s">
        <v>103</v>
      </c>
      <c r="H6687" s="1" t="s">
        <v>298</v>
      </c>
      <c r="I6687" s="1">
        <v>1.6</v>
      </c>
      <c r="J6687" s="1">
        <v>2023</v>
      </c>
      <c r="K6687" s="1">
        <v>72000</v>
      </c>
      <c r="L6687" s="1">
        <v>0</v>
      </c>
      <c r="M6687" s="1">
        <f t="array" ref="M6687">SUMPRODUCT(MAX(ISNUMBER(SEARCH('Class Rules'!$B$6:$B$85,$E6687))*ISNUMBER(SEARCH('Class Rules'!$C$6:$C$85,$F6687))*'Class Rules'!$A$6:$A$85))</f>
        <v>0</v>
      </c>
      <c r="N6687" s="1" t="str">
        <f t="array" ref="N6687">IF($M6687=0,'Class Rules'!$D$3,INDEX('Class Rules'!$D$6:$D$85,MATCH($M6687,'Class Rules'!$A$6:$A$85,0)))</f>
        <v>Passenger LDV</v>
      </c>
      <c r="O6687" s="1" t="str">
        <f t="array" ref="O6687">IF(SUMPRODUCT(MAX(ISNUMBER(SEARCH(Fuel_Rules!$A$6:$A$30,$E6687))*ISNUMBER(SEARCH(Fuel_Rules!$B$6:$B$30,$F6687))*(Fuel_Rules!$A$6:$A$30&lt;&gt;"")))&gt;0,"Plug-in hybrid",IF($G6687="Diesel","Diesel","Gasoline"))</f>
        <v>Gasoline</v>
      </c>
    </row>
    <row r="6688" spans="1:15" ht="15" customHeight="1" x14ac:dyDescent="0.25">
      <c r="A6688" s="1">
        <v>2022</v>
      </c>
      <c r="B6688" s="1" t="s">
        <v>8801</v>
      </c>
      <c r="C6688" s="1" t="s">
        <v>1224</v>
      </c>
      <c r="D6688" s="1" t="s">
        <v>9141</v>
      </c>
      <c r="E6688" s="1" t="s">
        <v>1226</v>
      </c>
      <c r="F6688" s="1" t="s">
        <v>1227</v>
      </c>
      <c r="G6688" s="1" t="s">
        <v>103</v>
      </c>
      <c r="H6688" s="1" t="s">
        <v>437</v>
      </c>
      <c r="I6688" s="1">
        <v>1.5</v>
      </c>
      <c r="J6688" s="1">
        <v>2023</v>
      </c>
      <c r="K6688" s="1">
        <v>109141</v>
      </c>
      <c r="L6688" s="1">
        <v>0</v>
      </c>
      <c r="M6688" s="1">
        <f t="array" ref="M6688">SUMPRODUCT(MAX(ISNUMBER(SEARCH('Class Rules'!$B$6:$B$85,$E6688))*ISNUMBER(SEARCH('Class Rules'!$C$6:$C$85,$F6688))*'Class Rules'!$A$6:$A$85))</f>
        <v>0</v>
      </c>
      <c r="N6688" s="1" t="str">
        <f t="array" ref="N6688">IF($M6688=0,'Class Rules'!$D$3,INDEX('Class Rules'!$D$6:$D$85,MATCH($M6688,'Class Rules'!$A$6:$A$85,0)))</f>
        <v>Passenger LDV</v>
      </c>
      <c r="O6688" s="1" t="str">
        <f t="array" ref="O6688">IF(SUMPRODUCT(MAX(ISNUMBER(SEARCH(Fuel_Rules!$A$6:$A$30,$E6688))*ISNUMBER(SEARCH(Fuel_Rules!$B$6:$B$30,$F6688))*(Fuel_Rules!$A$6:$A$30&lt;&gt;"")))&gt;0,"Plug-in hybrid",IF($G6688="Diesel","Diesel","Gasoline"))</f>
        <v>Gasoline</v>
      </c>
    </row>
    <row r="6689" spans="1:15" ht="15" customHeight="1" x14ac:dyDescent="0.25">
      <c r="A6689" s="1">
        <v>2022</v>
      </c>
      <c r="B6689" s="1" t="s">
        <v>8801</v>
      </c>
      <c r="C6689" s="1" t="s">
        <v>1228</v>
      </c>
      <c r="D6689" s="1" t="s">
        <v>9142</v>
      </c>
      <c r="E6689" s="1" t="s">
        <v>1226</v>
      </c>
      <c r="F6689" s="1" t="s">
        <v>1230</v>
      </c>
      <c r="G6689" s="1" t="s">
        <v>103</v>
      </c>
      <c r="H6689" s="1" t="s">
        <v>437</v>
      </c>
      <c r="I6689" s="1">
        <v>1.5</v>
      </c>
      <c r="J6689" s="1">
        <v>2023</v>
      </c>
      <c r="K6689" s="1">
        <v>110120</v>
      </c>
      <c r="L6689" s="1">
        <v>0</v>
      </c>
      <c r="M6689" s="1">
        <f t="array" ref="M6689">SUMPRODUCT(MAX(ISNUMBER(SEARCH('Class Rules'!$B$6:$B$85,$E6689))*ISNUMBER(SEARCH('Class Rules'!$C$6:$C$85,$F6689))*'Class Rules'!$A$6:$A$85))</f>
        <v>0</v>
      </c>
      <c r="N6689" s="1" t="str">
        <f t="array" ref="N6689">IF($M6689=0,'Class Rules'!$D$3,INDEX('Class Rules'!$D$6:$D$85,MATCH($M6689,'Class Rules'!$A$6:$A$85,0)))</f>
        <v>Passenger LDV</v>
      </c>
      <c r="O6689" s="1" t="str">
        <f t="array" ref="O6689">IF(SUMPRODUCT(MAX(ISNUMBER(SEARCH(Fuel_Rules!$A$6:$A$30,$E6689))*ISNUMBER(SEARCH(Fuel_Rules!$B$6:$B$30,$F6689))*(Fuel_Rules!$A$6:$A$30&lt;&gt;"")))&gt;0,"Plug-in hybrid",IF($G6689="Diesel","Diesel","Gasoline"))</f>
        <v>Gasoline</v>
      </c>
    </row>
    <row r="6690" spans="1:15" ht="15" customHeight="1" x14ac:dyDescent="0.25">
      <c r="A6690" s="1">
        <v>2022</v>
      </c>
      <c r="B6690" s="1" t="s">
        <v>8801</v>
      </c>
      <c r="C6690" s="1" t="s">
        <v>1231</v>
      </c>
      <c r="D6690" s="1" t="s">
        <v>9143</v>
      </c>
      <c r="E6690" s="1" t="s">
        <v>1226</v>
      </c>
      <c r="F6690" s="1" t="s">
        <v>1233</v>
      </c>
      <c r="G6690" s="1" t="s">
        <v>103</v>
      </c>
      <c r="H6690" s="1" t="s">
        <v>437</v>
      </c>
      <c r="I6690" s="1">
        <v>1.5</v>
      </c>
      <c r="J6690" s="1">
        <v>2023</v>
      </c>
      <c r="K6690" s="1">
        <v>97728</v>
      </c>
      <c r="L6690" s="1">
        <v>0</v>
      </c>
      <c r="M6690" s="1">
        <f t="array" ref="M6690">SUMPRODUCT(MAX(ISNUMBER(SEARCH('Class Rules'!$B$6:$B$85,$E6690))*ISNUMBER(SEARCH('Class Rules'!$C$6:$C$85,$F6690))*'Class Rules'!$A$6:$A$85))</f>
        <v>0</v>
      </c>
      <c r="N6690" s="1" t="str">
        <f t="array" ref="N6690">IF($M6690=0,'Class Rules'!$D$3,INDEX('Class Rules'!$D$6:$D$85,MATCH($M6690,'Class Rules'!$A$6:$A$85,0)))</f>
        <v>Passenger LDV</v>
      </c>
      <c r="O6690" s="1" t="str">
        <f t="array" ref="O6690">IF(SUMPRODUCT(MAX(ISNUMBER(SEARCH(Fuel_Rules!$A$6:$A$30,$E6690))*ISNUMBER(SEARCH(Fuel_Rules!$B$6:$B$30,$F6690))*(Fuel_Rules!$A$6:$A$30&lt;&gt;"")))&gt;0,"Plug-in hybrid",IF($G6690="Diesel","Diesel","Gasoline"))</f>
        <v>Gasoline</v>
      </c>
    </row>
    <row r="6691" spans="1:15" ht="15" customHeight="1" x14ac:dyDescent="0.25">
      <c r="A6691" s="1">
        <v>2022</v>
      </c>
      <c r="B6691" s="1" t="s">
        <v>8801</v>
      </c>
      <c r="C6691" s="1" t="s">
        <v>1234</v>
      </c>
      <c r="D6691" s="1" t="s">
        <v>9144</v>
      </c>
      <c r="E6691" s="1" t="s">
        <v>1226</v>
      </c>
      <c r="F6691" s="1" t="s">
        <v>1236</v>
      </c>
      <c r="G6691" s="1" t="s">
        <v>103</v>
      </c>
      <c r="H6691" s="1" t="s">
        <v>437</v>
      </c>
      <c r="I6691" s="1">
        <v>1.5</v>
      </c>
      <c r="J6691" s="1">
        <v>2023</v>
      </c>
      <c r="K6691" s="1">
        <v>117233</v>
      </c>
      <c r="L6691" s="1">
        <v>0</v>
      </c>
      <c r="M6691" s="1">
        <f t="array" ref="M6691">SUMPRODUCT(MAX(ISNUMBER(SEARCH('Class Rules'!$B$6:$B$85,$E6691))*ISNUMBER(SEARCH('Class Rules'!$C$6:$C$85,$F6691))*'Class Rules'!$A$6:$A$85))</f>
        <v>0</v>
      </c>
      <c r="N6691" s="1" t="str">
        <f t="array" ref="N6691">IF($M6691=0,'Class Rules'!$D$3,INDEX('Class Rules'!$D$6:$D$85,MATCH($M6691,'Class Rules'!$A$6:$A$85,0)))</f>
        <v>Passenger LDV</v>
      </c>
      <c r="O6691" s="1" t="str">
        <f t="array" ref="O6691">IF(SUMPRODUCT(MAX(ISNUMBER(SEARCH(Fuel_Rules!$A$6:$A$30,$E6691))*ISNUMBER(SEARCH(Fuel_Rules!$B$6:$B$30,$F6691))*(Fuel_Rules!$A$6:$A$30&lt;&gt;"")))&gt;0,"Plug-in hybrid",IF($G6691="Diesel","Diesel","Gasoline"))</f>
        <v>Gasoline</v>
      </c>
    </row>
    <row r="6692" spans="1:15" ht="15" customHeight="1" x14ac:dyDescent="0.25">
      <c r="A6692" s="1">
        <v>2022</v>
      </c>
      <c r="B6692" s="1" t="s">
        <v>8801</v>
      </c>
      <c r="C6692" s="1" t="s">
        <v>1234</v>
      </c>
      <c r="D6692" s="1" t="s">
        <v>9145</v>
      </c>
      <c r="E6692" s="1" t="s">
        <v>1226</v>
      </c>
      <c r="F6692" s="1" t="s">
        <v>1236</v>
      </c>
      <c r="G6692" s="1" t="s">
        <v>103</v>
      </c>
      <c r="H6692" s="1" t="s">
        <v>437</v>
      </c>
      <c r="I6692" s="1">
        <v>1.5</v>
      </c>
      <c r="J6692" s="1">
        <v>2023</v>
      </c>
      <c r="K6692" s="1">
        <v>111726</v>
      </c>
      <c r="L6692" s="1">
        <v>0</v>
      </c>
      <c r="M6692" s="1">
        <f t="array" ref="M6692">SUMPRODUCT(MAX(ISNUMBER(SEARCH('Class Rules'!$B$6:$B$85,$E6692))*ISNUMBER(SEARCH('Class Rules'!$C$6:$C$85,$F6692))*'Class Rules'!$A$6:$A$85))</f>
        <v>0</v>
      </c>
      <c r="N6692" s="1" t="str">
        <f t="array" ref="N6692">IF($M6692=0,'Class Rules'!$D$3,INDEX('Class Rules'!$D$6:$D$85,MATCH($M6692,'Class Rules'!$A$6:$A$85,0)))</f>
        <v>Passenger LDV</v>
      </c>
      <c r="O6692" s="1" t="str">
        <f t="array" ref="O6692">IF(SUMPRODUCT(MAX(ISNUMBER(SEARCH(Fuel_Rules!$A$6:$A$30,$E6692))*ISNUMBER(SEARCH(Fuel_Rules!$B$6:$B$30,$F6692))*(Fuel_Rules!$A$6:$A$30&lt;&gt;"")))&gt;0,"Plug-in hybrid",IF($G6692="Diesel","Diesel","Gasoline"))</f>
        <v>Gasoline</v>
      </c>
    </row>
    <row r="6693" spans="1:15" ht="15" customHeight="1" x14ac:dyDescent="0.25">
      <c r="A6693" s="1">
        <v>2022</v>
      </c>
      <c r="B6693" s="1" t="s">
        <v>8801</v>
      </c>
      <c r="C6693" s="1" t="s">
        <v>1237</v>
      </c>
      <c r="D6693" s="1" t="s">
        <v>9146</v>
      </c>
      <c r="E6693" s="1" t="s">
        <v>1226</v>
      </c>
      <c r="F6693" s="1" t="s">
        <v>1239</v>
      </c>
      <c r="G6693" s="1" t="s">
        <v>103</v>
      </c>
      <c r="H6693" s="1" t="s">
        <v>437</v>
      </c>
      <c r="I6693" s="1">
        <v>1.5</v>
      </c>
      <c r="J6693" s="1">
        <v>2023</v>
      </c>
      <c r="K6693" s="1">
        <v>125433</v>
      </c>
      <c r="L6693" s="1">
        <v>0</v>
      </c>
      <c r="M6693" s="1">
        <f t="array" ref="M6693">SUMPRODUCT(MAX(ISNUMBER(SEARCH('Class Rules'!$B$6:$B$85,$E6693))*ISNUMBER(SEARCH('Class Rules'!$C$6:$C$85,$F6693))*'Class Rules'!$A$6:$A$85))</f>
        <v>0</v>
      </c>
      <c r="N6693" s="1" t="str">
        <f t="array" ref="N6693">IF($M6693=0,'Class Rules'!$D$3,INDEX('Class Rules'!$D$6:$D$85,MATCH($M6693,'Class Rules'!$A$6:$A$85,0)))</f>
        <v>Passenger LDV</v>
      </c>
      <c r="O6693" s="1" t="str">
        <f t="array" ref="O6693">IF(SUMPRODUCT(MAX(ISNUMBER(SEARCH(Fuel_Rules!$A$6:$A$30,$E6693))*ISNUMBER(SEARCH(Fuel_Rules!$B$6:$B$30,$F6693))*(Fuel_Rules!$A$6:$A$30&lt;&gt;"")))&gt;0,"Plug-in hybrid",IF($G6693="Diesel","Diesel","Gasoline"))</f>
        <v>Gasoline</v>
      </c>
    </row>
    <row r="6694" spans="1:15" ht="15" customHeight="1" x14ac:dyDescent="0.25">
      <c r="A6694" s="1">
        <v>2022</v>
      </c>
      <c r="B6694" s="1" t="s">
        <v>8801</v>
      </c>
      <c r="C6694" s="1" t="s">
        <v>1237</v>
      </c>
      <c r="D6694" s="1" t="s">
        <v>9147</v>
      </c>
      <c r="E6694" s="1" t="s">
        <v>1226</v>
      </c>
      <c r="F6694" s="1" t="s">
        <v>1239</v>
      </c>
      <c r="G6694" s="1" t="s">
        <v>103</v>
      </c>
      <c r="H6694" s="1" t="s">
        <v>437</v>
      </c>
      <c r="I6694" s="1">
        <v>1.5</v>
      </c>
      <c r="J6694" s="1">
        <v>2023</v>
      </c>
      <c r="K6694" s="1">
        <v>119985</v>
      </c>
      <c r="L6694" s="1">
        <v>0</v>
      </c>
      <c r="M6694" s="1">
        <f t="array" ref="M6694">SUMPRODUCT(MAX(ISNUMBER(SEARCH('Class Rules'!$B$6:$B$85,$E6694))*ISNUMBER(SEARCH('Class Rules'!$C$6:$C$85,$F6694))*'Class Rules'!$A$6:$A$85))</f>
        <v>0</v>
      </c>
      <c r="N6694" s="1" t="str">
        <f t="array" ref="N6694">IF($M6694=0,'Class Rules'!$D$3,INDEX('Class Rules'!$D$6:$D$85,MATCH($M6694,'Class Rules'!$A$6:$A$85,0)))</f>
        <v>Passenger LDV</v>
      </c>
      <c r="O6694" s="1" t="str">
        <f t="array" ref="O6694">IF(SUMPRODUCT(MAX(ISNUMBER(SEARCH(Fuel_Rules!$A$6:$A$30,$E6694))*ISNUMBER(SEARCH(Fuel_Rules!$B$6:$B$30,$F6694))*(Fuel_Rules!$A$6:$A$30&lt;&gt;"")))&gt;0,"Plug-in hybrid",IF($G6694="Diesel","Diesel","Gasoline"))</f>
        <v>Gasoline</v>
      </c>
    </row>
    <row r="6695" spans="1:15" ht="15" customHeight="1" x14ac:dyDescent="0.25">
      <c r="A6695" s="1">
        <v>2022</v>
      </c>
      <c r="B6695" s="1" t="s">
        <v>8801</v>
      </c>
      <c r="C6695" s="1" t="s">
        <v>1240</v>
      </c>
      <c r="D6695" s="1" t="s">
        <v>9148</v>
      </c>
      <c r="E6695" s="1" t="s">
        <v>1226</v>
      </c>
      <c r="F6695" s="1" t="s">
        <v>1242</v>
      </c>
      <c r="G6695" s="1" t="s">
        <v>103</v>
      </c>
      <c r="H6695" s="1" t="s">
        <v>298</v>
      </c>
      <c r="I6695" s="1">
        <v>1.5</v>
      </c>
      <c r="J6695" s="1">
        <v>2023</v>
      </c>
      <c r="K6695" s="1">
        <v>83274</v>
      </c>
      <c r="L6695" s="1">
        <v>0</v>
      </c>
      <c r="M6695" s="1">
        <f t="array" ref="M6695">SUMPRODUCT(MAX(ISNUMBER(SEARCH('Class Rules'!$B$6:$B$85,$E6695))*ISNUMBER(SEARCH('Class Rules'!$C$6:$C$85,$F6695))*'Class Rules'!$A$6:$A$85))</f>
        <v>0</v>
      </c>
      <c r="N6695" s="1" t="str">
        <f t="array" ref="N6695">IF($M6695=0,'Class Rules'!$D$3,INDEX('Class Rules'!$D$6:$D$85,MATCH($M6695,'Class Rules'!$A$6:$A$85,0)))</f>
        <v>Passenger LDV</v>
      </c>
      <c r="O6695" s="1" t="str">
        <f t="array" ref="O6695">IF(SUMPRODUCT(MAX(ISNUMBER(SEARCH(Fuel_Rules!$A$6:$A$30,$E6695))*ISNUMBER(SEARCH(Fuel_Rules!$B$6:$B$30,$F6695))*(Fuel_Rules!$A$6:$A$30&lt;&gt;"")))&gt;0,"Plug-in hybrid",IF($G6695="Diesel","Diesel","Gasoline"))</f>
        <v>Gasoline</v>
      </c>
    </row>
    <row r="6696" spans="1:15" ht="15" customHeight="1" x14ac:dyDescent="0.25">
      <c r="A6696" s="1">
        <v>2022</v>
      </c>
      <c r="B6696" s="1" t="s">
        <v>8801</v>
      </c>
      <c r="C6696" s="1" t="s">
        <v>1243</v>
      </c>
      <c r="D6696" s="1" t="s">
        <v>9149</v>
      </c>
      <c r="E6696" s="1" t="s">
        <v>1226</v>
      </c>
      <c r="F6696" s="1" t="s">
        <v>1245</v>
      </c>
      <c r="G6696" s="1" t="s">
        <v>103</v>
      </c>
      <c r="H6696" s="1" t="s">
        <v>437</v>
      </c>
      <c r="I6696" s="1">
        <v>1.5</v>
      </c>
      <c r="J6696" s="1">
        <v>2023</v>
      </c>
      <c r="K6696" s="1">
        <v>103517</v>
      </c>
      <c r="L6696" s="1">
        <v>0</v>
      </c>
      <c r="M6696" s="1">
        <f t="array" ref="M6696">SUMPRODUCT(MAX(ISNUMBER(SEARCH('Class Rules'!$B$6:$B$85,$E6696))*ISNUMBER(SEARCH('Class Rules'!$C$6:$C$85,$F6696))*'Class Rules'!$A$6:$A$85))</f>
        <v>0</v>
      </c>
      <c r="N6696" s="1" t="str">
        <f t="array" ref="N6696">IF($M6696=0,'Class Rules'!$D$3,INDEX('Class Rules'!$D$6:$D$85,MATCH($M6696,'Class Rules'!$A$6:$A$85,0)))</f>
        <v>Passenger LDV</v>
      </c>
      <c r="O6696" s="1" t="str">
        <f t="array" ref="O6696">IF(SUMPRODUCT(MAX(ISNUMBER(SEARCH(Fuel_Rules!$A$6:$A$30,$E6696))*ISNUMBER(SEARCH(Fuel_Rules!$B$6:$B$30,$F6696))*(Fuel_Rules!$A$6:$A$30&lt;&gt;"")))&gt;0,"Plug-in hybrid",IF($G6696="Diesel","Diesel","Gasoline"))</f>
        <v>Gasoline</v>
      </c>
    </row>
    <row r="6697" spans="1:15" ht="15" customHeight="1" x14ac:dyDescent="0.25">
      <c r="A6697" s="1">
        <v>2022</v>
      </c>
      <c r="B6697" s="1" t="s">
        <v>8801</v>
      </c>
      <c r="C6697" s="1" t="s">
        <v>1246</v>
      </c>
      <c r="D6697" s="1" t="s">
        <v>9150</v>
      </c>
      <c r="E6697" s="1" t="s">
        <v>1226</v>
      </c>
      <c r="F6697" s="1" t="s">
        <v>1248</v>
      </c>
      <c r="G6697" s="1" t="s">
        <v>103</v>
      </c>
      <c r="H6697" s="1" t="s">
        <v>298</v>
      </c>
      <c r="I6697" s="1">
        <v>1.5</v>
      </c>
      <c r="J6697" s="1">
        <v>2023</v>
      </c>
      <c r="K6697" s="1">
        <v>91379</v>
      </c>
      <c r="L6697" s="1">
        <v>0</v>
      </c>
      <c r="M6697" s="1">
        <f t="array" ref="M6697">SUMPRODUCT(MAX(ISNUMBER(SEARCH('Class Rules'!$B$6:$B$85,$E6697))*ISNUMBER(SEARCH('Class Rules'!$C$6:$C$85,$F6697))*'Class Rules'!$A$6:$A$85))</f>
        <v>0</v>
      </c>
      <c r="N6697" s="1" t="str">
        <f t="array" ref="N6697">IF($M6697=0,'Class Rules'!$D$3,INDEX('Class Rules'!$D$6:$D$85,MATCH($M6697,'Class Rules'!$A$6:$A$85,0)))</f>
        <v>Passenger LDV</v>
      </c>
      <c r="O6697" s="1" t="str">
        <f t="array" ref="O6697">IF(SUMPRODUCT(MAX(ISNUMBER(SEARCH(Fuel_Rules!$A$6:$A$30,$E6697))*ISNUMBER(SEARCH(Fuel_Rules!$B$6:$B$30,$F6697))*(Fuel_Rules!$A$6:$A$30&lt;&gt;"")))&gt;0,"Plug-in hybrid",IF($G6697="Diesel","Diesel","Gasoline"))</f>
        <v>Gasoline</v>
      </c>
    </row>
    <row r="6698" spans="1:15" ht="15" customHeight="1" x14ac:dyDescent="0.25">
      <c r="A6698" s="1">
        <v>2022</v>
      </c>
      <c r="B6698" s="1" t="s">
        <v>8801</v>
      </c>
      <c r="C6698" s="1" t="s">
        <v>1249</v>
      </c>
      <c r="D6698" s="1" t="s">
        <v>9151</v>
      </c>
      <c r="E6698" s="1" t="s">
        <v>1226</v>
      </c>
      <c r="F6698" s="1" t="s">
        <v>1251</v>
      </c>
      <c r="G6698" s="1" t="s">
        <v>103</v>
      </c>
      <c r="H6698" s="1" t="s">
        <v>437</v>
      </c>
      <c r="I6698" s="1">
        <v>1.8</v>
      </c>
      <c r="J6698" s="1">
        <v>2023</v>
      </c>
      <c r="K6698" s="1">
        <v>128637</v>
      </c>
      <c r="L6698" s="1">
        <v>0</v>
      </c>
      <c r="M6698" s="1">
        <f t="array" ref="M6698">SUMPRODUCT(MAX(ISNUMBER(SEARCH('Class Rules'!$B$6:$B$85,$E6698))*ISNUMBER(SEARCH('Class Rules'!$C$6:$C$85,$F6698))*'Class Rules'!$A$6:$A$85))</f>
        <v>0</v>
      </c>
      <c r="N6698" s="1" t="str">
        <f t="array" ref="N6698">IF($M6698=0,'Class Rules'!$D$3,INDEX('Class Rules'!$D$6:$D$85,MATCH($M6698,'Class Rules'!$A$6:$A$85,0)))</f>
        <v>Passenger LDV</v>
      </c>
      <c r="O6698" s="1" t="str">
        <f t="array" ref="O6698">IF(SUMPRODUCT(MAX(ISNUMBER(SEARCH(Fuel_Rules!$A$6:$A$30,$E6698))*ISNUMBER(SEARCH(Fuel_Rules!$B$6:$B$30,$F6698))*(Fuel_Rules!$A$6:$A$30&lt;&gt;"")))&gt;0,"Plug-in hybrid",IF($G6698="Diesel","Diesel","Gasoline"))</f>
        <v>Gasoline</v>
      </c>
    </row>
    <row r="6699" spans="1:15" ht="15" customHeight="1" x14ac:dyDescent="0.25">
      <c r="A6699" s="1">
        <v>2022</v>
      </c>
      <c r="B6699" s="1" t="s">
        <v>8801</v>
      </c>
      <c r="C6699" s="1" t="s">
        <v>1252</v>
      </c>
      <c r="D6699" s="1" t="s">
        <v>9152</v>
      </c>
      <c r="E6699" s="1" t="s">
        <v>1226</v>
      </c>
      <c r="F6699" s="1" t="s">
        <v>1254</v>
      </c>
      <c r="G6699" s="1" t="s">
        <v>103</v>
      </c>
      <c r="H6699" s="1" t="s">
        <v>437</v>
      </c>
      <c r="I6699" s="1">
        <v>1.8</v>
      </c>
      <c r="J6699" s="1">
        <v>2023</v>
      </c>
      <c r="K6699" s="1">
        <v>139252</v>
      </c>
      <c r="L6699" s="1">
        <v>0</v>
      </c>
      <c r="M6699" s="1">
        <f t="array" ref="M6699">SUMPRODUCT(MAX(ISNUMBER(SEARCH('Class Rules'!$B$6:$B$85,$E6699))*ISNUMBER(SEARCH('Class Rules'!$C$6:$C$85,$F6699))*'Class Rules'!$A$6:$A$85))</f>
        <v>0</v>
      </c>
      <c r="N6699" s="1" t="str">
        <f t="array" ref="N6699">IF($M6699=0,'Class Rules'!$D$3,INDEX('Class Rules'!$D$6:$D$85,MATCH($M6699,'Class Rules'!$A$6:$A$85,0)))</f>
        <v>Passenger LDV</v>
      </c>
      <c r="O6699" s="1" t="str">
        <f t="array" ref="O6699">IF(SUMPRODUCT(MAX(ISNUMBER(SEARCH(Fuel_Rules!$A$6:$A$30,$E6699))*ISNUMBER(SEARCH(Fuel_Rules!$B$6:$B$30,$F6699))*(Fuel_Rules!$A$6:$A$30&lt;&gt;"")))&gt;0,"Plug-in hybrid",IF($G6699="Diesel","Diesel","Gasoline"))</f>
        <v>Gasoline</v>
      </c>
    </row>
    <row r="6700" spans="1:15" ht="15" customHeight="1" x14ac:dyDescent="0.25">
      <c r="A6700" s="1">
        <v>2022</v>
      </c>
      <c r="B6700" s="1" t="s">
        <v>8801</v>
      </c>
      <c r="C6700" s="1" t="s">
        <v>1255</v>
      </c>
      <c r="D6700" s="1" t="s">
        <v>9153</v>
      </c>
      <c r="E6700" s="1" t="s">
        <v>1226</v>
      </c>
      <c r="F6700" s="1" t="s">
        <v>1257</v>
      </c>
      <c r="G6700" s="1" t="s">
        <v>103</v>
      </c>
      <c r="H6700" s="1" t="s">
        <v>437</v>
      </c>
      <c r="I6700" s="1">
        <v>1.8</v>
      </c>
      <c r="J6700" s="1">
        <v>2023</v>
      </c>
      <c r="K6700" s="1">
        <v>149151</v>
      </c>
      <c r="L6700" s="1">
        <v>0</v>
      </c>
      <c r="M6700" s="1">
        <f t="array" ref="M6700">SUMPRODUCT(MAX(ISNUMBER(SEARCH('Class Rules'!$B$6:$B$85,$E6700))*ISNUMBER(SEARCH('Class Rules'!$C$6:$C$85,$F6700))*'Class Rules'!$A$6:$A$85))</f>
        <v>0</v>
      </c>
      <c r="N6700" s="1" t="str">
        <f t="array" ref="N6700">IF($M6700=0,'Class Rules'!$D$3,INDEX('Class Rules'!$D$6:$D$85,MATCH($M6700,'Class Rules'!$A$6:$A$85,0)))</f>
        <v>Passenger LDV</v>
      </c>
      <c r="O6700" s="1" t="str">
        <f t="array" ref="O6700">IF(SUMPRODUCT(MAX(ISNUMBER(SEARCH(Fuel_Rules!$A$6:$A$30,$E6700))*ISNUMBER(SEARCH(Fuel_Rules!$B$6:$B$30,$F6700))*(Fuel_Rules!$A$6:$A$30&lt;&gt;"")))&gt;0,"Plug-in hybrid",IF($G6700="Diesel","Diesel","Gasoline"))</f>
        <v>Gasoline</v>
      </c>
    </row>
    <row r="6701" spans="1:15" ht="15" customHeight="1" x14ac:dyDescent="0.25">
      <c r="A6701" s="1">
        <v>2022</v>
      </c>
      <c r="B6701" s="1" t="s">
        <v>8801</v>
      </c>
      <c r="C6701" s="1" t="s">
        <v>1258</v>
      </c>
      <c r="D6701" s="1" t="s">
        <v>9154</v>
      </c>
      <c r="E6701" s="1" t="s">
        <v>1226</v>
      </c>
      <c r="F6701" s="1" t="s">
        <v>1260</v>
      </c>
      <c r="G6701" s="1" t="s">
        <v>103</v>
      </c>
      <c r="H6701" s="1" t="s">
        <v>437</v>
      </c>
      <c r="I6701" s="1">
        <v>1.5</v>
      </c>
      <c r="J6701" s="1">
        <v>2023</v>
      </c>
      <c r="K6701" s="1">
        <v>182901</v>
      </c>
      <c r="L6701" s="1">
        <v>0</v>
      </c>
      <c r="M6701" s="1">
        <f t="array" ref="M6701">SUMPRODUCT(MAX(ISNUMBER(SEARCH('Class Rules'!$B$6:$B$85,$E6701))*ISNUMBER(SEARCH('Class Rules'!$C$6:$C$85,$F6701))*'Class Rules'!$A$6:$A$85))</f>
        <v>0</v>
      </c>
      <c r="N6701" s="1" t="str">
        <f t="array" ref="N6701">IF($M6701=0,'Class Rules'!$D$3,INDEX('Class Rules'!$D$6:$D$85,MATCH($M6701,'Class Rules'!$A$6:$A$85,0)))</f>
        <v>Passenger LDV</v>
      </c>
      <c r="O6701" s="1" t="str">
        <f t="array" ref="O6701">IF(SUMPRODUCT(MAX(ISNUMBER(SEARCH(Fuel_Rules!$A$6:$A$30,$E6701))*ISNUMBER(SEARCH(Fuel_Rules!$B$6:$B$30,$F6701))*(Fuel_Rules!$A$6:$A$30&lt;&gt;"")))&gt;0,"Plug-in hybrid",IF($G6701="Diesel","Diesel","Gasoline"))</f>
        <v>Gasoline</v>
      </c>
    </row>
    <row r="6702" spans="1:15" ht="15" customHeight="1" x14ac:dyDescent="0.25">
      <c r="A6702" s="1">
        <v>2022</v>
      </c>
      <c r="B6702" s="1" t="s">
        <v>8801</v>
      </c>
      <c r="C6702" s="1" t="s">
        <v>1261</v>
      </c>
      <c r="D6702" s="1" t="s">
        <v>9155</v>
      </c>
      <c r="E6702" s="1" t="s">
        <v>1226</v>
      </c>
      <c r="F6702" s="1" t="s">
        <v>1263</v>
      </c>
      <c r="G6702" s="1" t="s">
        <v>103</v>
      </c>
      <c r="H6702" s="1" t="s">
        <v>437</v>
      </c>
      <c r="I6702" s="1">
        <v>2</v>
      </c>
      <c r="J6702" s="1">
        <v>2023</v>
      </c>
      <c r="K6702" s="1">
        <v>145302</v>
      </c>
      <c r="L6702" s="1">
        <v>0</v>
      </c>
      <c r="M6702" s="1">
        <f t="array" ref="M6702">SUMPRODUCT(MAX(ISNUMBER(SEARCH('Class Rules'!$B$6:$B$85,$E6702))*ISNUMBER(SEARCH('Class Rules'!$C$6:$C$85,$F6702))*'Class Rules'!$A$6:$A$85))</f>
        <v>0</v>
      </c>
      <c r="N6702" s="1" t="str">
        <f t="array" ref="N6702">IF($M6702=0,'Class Rules'!$D$3,INDEX('Class Rules'!$D$6:$D$85,MATCH($M6702,'Class Rules'!$A$6:$A$85,0)))</f>
        <v>Passenger LDV</v>
      </c>
      <c r="O6702" s="1" t="str">
        <f t="array" ref="O6702">IF(SUMPRODUCT(MAX(ISNUMBER(SEARCH(Fuel_Rules!$A$6:$A$30,$E6702))*ISNUMBER(SEARCH(Fuel_Rules!$B$6:$B$30,$F6702))*(Fuel_Rules!$A$6:$A$30&lt;&gt;"")))&gt;0,"Plug-in hybrid",IF($G6702="Diesel","Diesel","Gasoline"))</f>
        <v>Gasoline</v>
      </c>
    </row>
    <row r="6703" spans="1:15" ht="15" customHeight="1" x14ac:dyDescent="0.25">
      <c r="A6703" s="1">
        <v>2022</v>
      </c>
      <c r="B6703" s="1" t="s">
        <v>8801</v>
      </c>
      <c r="C6703" s="1" t="s">
        <v>1264</v>
      </c>
      <c r="D6703" s="1" t="s">
        <v>9156</v>
      </c>
      <c r="E6703" s="1" t="s">
        <v>1226</v>
      </c>
      <c r="F6703" s="1" t="s">
        <v>1266</v>
      </c>
      <c r="G6703" s="1" t="s">
        <v>103</v>
      </c>
      <c r="H6703" s="1" t="s">
        <v>437</v>
      </c>
      <c r="I6703" s="1">
        <v>2</v>
      </c>
      <c r="J6703" s="1">
        <v>2023</v>
      </c>
      <c r="K6703" s="1">
        <v>140451</v>
      </c>
      <c r="L6703" s="1">
        <v>0</v>
      </c>
      <c r="M6703" s="1">
        <f t="array" ref="M6703">SUMPRODUCT(MAX(ISNUMBER(SEARCH('Class Rules'!$B$6:$B$85,$E6703))*ISNUMBER(SEARCH('Class Rules'!$C$6:$C$85,$F6703))*'Class Rules'!$A$6:$A$85))</f>
        <v>0</v>
      </c>
      <c r="N6703" s="1" t="str">
        <f t="array" ref="N6703">IF($M6703=0,'Class Rules'!$D$3,INDEX('Class Rules'!$D$6:$D$85,MATCH($M6703,'Class Rules'!$A$6:$A$85,0)))</f>
        <v>Passenger LDV</v>
      </c>
      <c r="O6703" s="1" t="str">
        <f t="array" ref="O6703">IF(SUMPRODUCT(MAX(ISNUMBER(SEARCH(Fuel_Rules!$A$6:$A$30,$E6703))*ISNUMBER(SEARCH(Fuel_Rules!$B$6:$B$30,$F6703))*(Fuel_Rules!$A$6:$A$30&lt;&gt;"")))&gt;0,"Plug-in hybrid",IF($G6703="Diesel","Diesel","Gasoline"))</f>
        <v>Gasoline</v>
      </c>
    </row>
    <row r="6704" spans="1:15" ht="15" customHeight="1" x14ac:dyDescent="0.25">
      <c r="A6704" s="1">
        <v>2022</v>
      </c>
      <c r="B6704" s="1" t="s">
        <v>8801</v>
      </c>
      <c r="C6704" s="1" t="s">
        <v>1267</v>
      </c>
      <c r="D6704" s="1" t="s">
        <v>9157</v>
      </c>
      <c r="E6704" s="1" t="s">
        <v>1226</v>
      </c>
      <c r="F6704" s="1" t="s">
        <v>1269</v>
      </c>
      <c r="G6704" s="1" t="s">
        <v>103</v>
      </c>
      <c r="H6704" s="1" t="s">
        <v>437</v>
      </c>
      <c r="I6704" s="1">
        <v>2</v>
      </c>
      <c r="J6704" s="1">
        <v>2023</v>
      </c>
      <c r="K6704" s="1">
        <v>140384</v>
      </c>
      <c r="L6704" s="1">
        <v>0</v>
      </c>
      <c r="M6704" s="1">
        <f t="array" ref="M6704">SUMPRODUCT(MAX(ISNUMBER(SEARCH('Class Rules'!$B$6:$B$85,$E6704))*ISNUMBER(SEARCH('Class Rules'!$C$6:$C$85,$F6704))*'Class Rules'!$A$6:$A$85))</f>
        <v>0</v>
      </c>
      <c r="N6704" s="1" t="str">
        <f t="array" ref="N6704">IF($M6704=0,'Class Rules'!$D$3,INDEX('Class Rules'!$D$6:$D$85,MATCH($M6704,'Class Rules'!$A$6:$A$85,0)))</f>
        <v>Passenger LDV</v>
      </c>
      <c r="O6704" s="1" t="str">
        <f t="array" ref="O6704">IF(SUMPRODUCT(MAX(ISNUMBER(SEARCH(Fuel_Rules!$A$6:$A$30,$E6704))*ISNUMBER(SEARCH(Fuel_Rules!$B$6:$B$30,$F6704))*(Fuel_Rules!$A$6:$A$30&lt;&gt;"")))&gt;0,"Plug-in hybrid",IF($G6704="Diesel","Diesel","Gasoline"))</f>
        <v>Gasoline</v>
      </c>
    </row>
    <row r="6705" spans="1:15" ht="15" customHeight="1" x14ac:dyDescent="0.25">
      <c r="A6705" s="1">
        <v>2022</v>
      </c>
      <c r="B6705" s="1" t="s">
        <v>8801</v>
      </c>
      <c r="C6705" s="1" t="s">
        <v>1270</v>
      </c>
      <c r="D6705" s="1" t="s">
        <v>9158</v>
      </c>
      <c r="E6705" s="1" t="s">
        <v>1226</v>
      </c>
      <c r="F6705" s="1" t="s">
        <v>1272</v>
      </c>
      <c r="G6705" s="1" t="s">
        <v>103</v>
      </c>
      <c r="H6705" s="1" t="s">
        <v>437</v>
      </c>
      <c r="I6705" s="1">
        <v>1.5</v>
      </c>
      <c r="J6705" s="1">
        <v>2023</v>
      </c>
      <c r="K6705" s="1">
        <v>109611</v>
      </c>
      <c r="L6705" s="1">
        <v>0</v>
      </c>
      <c r="M6705" s="1">
        <f t="array" ref="M6705">SUMPRODUCT(MAX(ISNUMBER(SEARCH('Class Rules'!$B$6:$B$85,$E6705))*ISNUMBER(SEARCH('Class Rules'!$C$6:$C$85,$F6705))*'Class Rules'!$A$6:$A$85))</f>
        <v>0</v>
      </c>
      <c r="N6705" s="1" t="str">
        <f t="array" ref="N6705">IF($M6705=0,'Class Rules'!$D$3,INDEX('Class Rules'!$D$6:$D$85,MATCH($M6705,'Class Rules'!$A$6:$A$85,0)))</f>
        <v>Passenger LDV</v>
      </c>
      <c r="O6705" s="1" t="str">
        <f t="array" ref="O6705">IF(SUMPRODUCT(MAX(ISNUMBER(SEARCH(Fuel_Rules!$A$6:$A$30,$E6705))*ISNUMBER(SEARCH(Fuel_Rules!$B$6:$B$30,$F6705))*(Fuel_Rules!$A$6:$A$30&lt;&gt;"")))&gt;0,"Plug-in hybrid",IF($G6705="Diesel","Diesel","Gasoline"))</f>
        <v>Gasoline</v>
      </c>
    </row>
    <row r="6706" spans="1:15" ht="15" customHeight="1" x14ac:dyDescent="0.25">
      <c r="A6706" s="1">
        <v>2022</v>
      </c>
      <c r="B6706" s="1" t="s">
        <v>8801</v>
      </c>
      <c r="C6706" s="1" t="s">
        <v>1273</v>
      </c>
      <c r="D6706" s="1" t="s">
        <v>9159</v>
      </c>
      <c r="E6706" s="1" t="s">
        <v>1226</v>
      </c>
      <c r="F6706" s="1" t="s">
        <v>1275</v>
      </c>
      <c r="G6706" s="1" t="s">
        <v>103</v>
      </c>
      <c r="H6706" s="1" t="s">
        <v>437</v>
      </c>
      <c r="I6706" s="1">
        <v>1.5</v>
      </c>
      <c r="J6706" s="1">
        <v>2023</v>
      </c>
      <c r="K6706" s="1">
        <v>116065</v>
      </c>
      <c r="L6706" s="1">
        <v>0</v>
      </c>
      <c r="M6706" s="1">
        <f t="array" ref="M6706">SUMPRODUCT(MAX(ISNUMBER(SEARCH('Class Rules'!$B$6:$B$85,$E6706))*ISNUMBER(SEARCH('Class Rules'!$C$6:$C$85,$F6706))*'Class Rules'!$A$6:$A$85))</f>
        <v>0</v>
      </c>
      <c r="N6706" s="1" t="str">
        <f t="array" ref="N6706">IF($M6706=0,'Class Rules'!$D$3,INDEX('Class Rules'!$D$6:$D$85,MATCH($M6706,'Class Rules'!$A$6:$A$85,0)))</f>
        <v>Passenger LDV</v>
      </c>
      <c r="O6706" s="1" t="str">
        <f t="array" ref="O6706">IF(SUMPRODUCT(MAX(ISNUMBER(SEARCH(Fuel_Rules!$A$6:$A$30,$E6706))*ISNUMBER(SEARCH(Fuel_Rules!$B$6:$B$30,$F6706))*(Fuel_Rules!$A$6:$A$30&lt;&gt;"")))&gt;0,"Plug-in hybrid",IF($G6706="Diesel","Diesel","Gasoline"))</f>
        <v>Gasoline</v>
      </c>
    </row>
    <row r="6707" spans="1:15" ht="15" customHeight="1" x14ac:dyDescent="0.25">
      <c r="A6707" s="1">
        <v>2022</v>
      </c>
      <c r="B6707" s="1" t="s">
        <v>8801</v>
      </c>
      <c r="C6707" s="1" t="s">
        <v>1276</v>
      </c>
      <c r="D6707" s="1" t="s">
        <v>9160</v>
      </c>
      <c r="E6707" s="1" t="s">
        <v>1226</v>
      </c>
      <c r="F6707" s="1" t="s">
        <v>1278</v>
      </c>
      <c r="G6707" s="1" t="s">
        <v>103</v>
      </c>
      <c r="H6707" s="1" t="s">
        <v>437</v>
      </c>
      <c r="I6707" s="1">
        <v>1.5</v>
      </c>
      <c r="J6707" s="1">
        <v>2023</v>
      </c>
      <c r="K6707" s="1">
        <v>92120</v>
      </c>
      <c r="L6707" s="1">
        <v>0</v>
      </c>
      <c r="M6707" s="1">
        <f t="array" ref="M6707">SUMPRODUCT(MAX(ISNUMBER(SEARCH('Class Rules'!$B$6:$B$85,$E6707))*ISNUMBER(SEARCH('Class Rules'!$C$6:$C$85,$F6707))*'Class Rules'!$A$6:$A$85))</f>
        <v>0</v>
      </c>
      <c r="N6707" s="1" t="str">
        <f t="array" ref="N6707">IF($M6707=0,'Class Rules'!$D$3,INDEX('Class Rules'!$D$6:$D$85,MATCH($M6707,'Class Rules'!$A$6:$A$85,0)))</f>
        <v>Passenger LDV</v>
      </c>
      <c r="O6707" s="1" t="str">
        <f t="array" ref="O6707">IF(SUMPRODUCT(MAX(ISNUMBER(SEARCH(Fuel_Rules!$A$6:$A$30,$E6707))*ISNUMBER(SEARCH(Fuel_Rules!$B$6:$B$30,$F6707))*(Fuel_Rules!$A$6:$A$30&lt;&gt;"")))&gt;0,"Plug-in hybrid",IF($G6707="Diesel","Diesel","Gasoline"))</f>
        <v>Gasoline</v>
      </c>
    </row>
    <row r="6708" spans="1:15" ht="15" customHeight="1" x14ac:dyDescent="0.25">
      <c r="A6708" s="1">
        <v>2022</v>
      </c>
      <c r="B6708" s="1" t="s">
        <v>8801</v>
      </c>
      <c r="C6708" s="1" t="s">
        <v>1279</v>
      </c>
      <c r="D6708" s="1" t="s">
        <v>9161</v>
      </c>
      <c r="E6708" s="1" t="s">
        <v>1226</v>
      </c>
      <c r="F6708" s="1" t="s">
        <v>1281</v>
      </c>
      <c r="G6708" s="1" t="s">
        <v>103</v>
      </c>
      <c r="H6708" s="1" t="s">
        <v>437</v>
      </c>
      <c r="I6708" s="1">
        <v>1.5</v>
      </c>
      <c r="J6708" s="1">
        <v>2023</v>
      </c>
      <c r="K6708" s="1">
        <v>89341</v>
      </c>
      <c r="L6708" s="1">
        <v>0</v>
      </c>
      <c r="M6708" s="1">
        <f t="array" ref="M6708">SUMPRODUCT(MAX(ISNUMBER(SEARCH('Class Rules'!$B$6:$B$85,$E6708))*ISNUMBER(SEARCH('Class Rules'!$C$6:$C$85,$F6708))*'Class Rules'!$A$6:$A$85))</f>
        <v>0</v>
      </c>
      <c r="N6708" s="1" t="str">
        <f t="array" ref="N6708">IF($M6708=0,'Class Rules'!$D$3,INDEX('Class Rules'!$D$6:$D$85,MATCH($M6708,'Class Rules'!$A$6:$A$85,0)))</f>
        <v>Passenger LDV</v>
      </c>
      <c r="O6708" s="1" t="str">
        <f t="array" ref="O6708">IF(SUMPRODUCT(MAX(ISNUMBER(SEARCH(Fuel_Rules!$A$6:$A$30,$E6708))*ISNUMBER(SEARCH(Fuel_Rules!$B$6:$B$30,$F6708))*(Fuel_Rules!$A$6:$A$30&lt;&gt;"")))&gt;0,"Plug-in hybrid",IF($G6708="Diesel","Diesel","Gasoline"))</f>
        <v>Gasoline</v>
      </c>
    </row>
    <row r="6709" spans="1:15" ht="15" customHeight="1" x14ac:dyDescent="0.25">
      <c r="A6709" s="1">
        <v>2022</v>
      </c>
      <c r="B6709" s="1" t="s">
        <v>8801</v>
      </c>
      <c r="C6709" s="1" t="s">
        <v>1282</v>
      </c>
      <c r="D6709" s="1" t="s">
        <v>9162</v>
      </c>
      <c r="E6709" s="1" t="s">
        <v>1226</v>
      </c>
      <c r="F6709" s="1" t="s">
        <v>1284</v>
      </c>
      <c r="G6709" s="1" t="s">
        <v>103</v>
      </c>
      <c r="H6709" s="1" t="s">
        <v>437</v>
      </c>
      <c r="I6709" s="1">
        <v>1.5</v>
      </c>
      <c r="J6709" s="1">
        <v>2023</v>
      </c>
      <c r="K6709" s="1">
        <v>283640</v>
      </c>
      <c r="L6709" s="1">
        <v>0</v>
      </c>
      <c r="M6709" s="1">
        <f t="array" ref="M6709">SUMPRODUCT(MAX(ISNUMBER(SEARCH('Class Rules'!$B$6:$B$85,$E6709))*ISNUMBER(SEARCH('Class Rules'!$C$6:$C$85,$F6709))*'Class Rules'!$A$6:$A$85))</f>
        <v>0</v>
      </c>
      <c r="N6709" s="1" t="str">
        <f t="array" ref="N6709">IF($M6709=0,'Class Rules'!$D$3,INDEX('Class Rules'!$D$6:$D$85,MATCH($M6709,'Class Rules'!$A$6:$A$85,0)))</f>
        <v>Passenger LDV</v>
      </c>
      <c r="O6709" s="1" t="str">
        <f t="array" ref="O6709">IF(SUMPRODUCT(MAX(ISNUMBER(SEARCH(Fuel_Rules!$A$6:$A$30,$E6709))*ISNUMBER(SEARCH(Fuel_Rules!$B$6:$B$30,$F6709))*(Fuel_Rules!$A$6:$A$30&lt;&gt;"")))&gt;0,"Plug-in hybrid",IF($G6709="Diesel","Diesel","Gasoline"))</f>
        <v>Gasoline</v>
      </c>
    </row>
    <row r="6710" spans="1:15" ht="15" customHeight="1" x14ac:dyDescent="0.25">
      <c r="A6710" s="1">
        <v>2022</v>
      </c>
      <c r="B6710" s="1" t="s">
        <v>8801</v>
      </c>
      <c r="C6710" s="1" t="s">
        <v>1288</v>
      </c>
      <c r="D6710" s="1" t="s">
        <v>9163</v>
      </c>
      <c r="E6710" s="1" t="s">
        <v>1226</v>
      </c>
      <c r="F6710" s="1" t="s">
        <v>1290</v>
      </c>
      <c r="G6710" s="1" t="s">
        <v>103</v>
      </c>
      <c r="H6710" s="1" t="s">
        <v>437</v>
      </c>
      <c r="I6710" s="1">
        <v>1.5</v>
      </c>
      <c r="J6710" s="1">
        <v>2023</v>
      </c>
      <c r="K6710" s="1">
        <v>174542</v>
      </c>
      <c r="L6710" s="1">
        <v>0</v>
      </c>
      <c r="M6710" s="1">
        <f t="array" ref="M6710">SUMPRODUCT(MAX(ISNUMBER(SEARCH('Class Rules'!$B$6:$B$85,$E6710))*ISNUMBER(SEARCH('Class Rules'!$C$6:$C$85,$F6710))*'Class Rules'!$A$6:$A$85))</f>
        <v>0</v>
      </c>
      <c r="N6710" s="1" t="str">
        <f t="array" ref="N6710">IF($M6710=0,'Class Rules'!$D$3,INDEX('Class Rules'!$D$6:$D$85,MATCH($M6710,'Class Rules'!$A$6:$A$85,0)))</f>
        <v>Passenger LDV</v>
      </c>
      <c r="O6710" s="1" t="str">
        <f t="array" ref="O6710">IF(SUMPRODUCT(MAX(ISNUMBER(SEARCH(Fuel_Rules!$A$6:$A$30,$E6710))*ISNUMBER(SEARCH(Fuel_Rules!$B$6:$B$30,$F6710))*(Fuel_Rules!$A$6:$A$30&lt;&gt;"")))&gt;0,"Plug-in hybrid",IF($G6710="Diesel","Diesel","Gasoline"))</f>
        <v>Gasoline</v>
      </c>
    </row>
    <row r="6711" spans="1:15" ht="15" customHeight="1" x14ac:dyDescent="0.25">
      <c r="A6711" s="1">
        <v>2022</v>
      </c>
      <c r="B6711" s="1" t="s">
        <v>8801</v>
      </c>
      <c r="C6711" s="1" t="s">
        <v>1291</v>
      </c>
      <c r="D6711" s="1" t="s">
        <v>9164</v>
      </c>
      <c r="E6711" s="1" t="s">
        <v>1226</v>
      </c>
      <c r="F6711" s="1" t="s">
        <v>1293</v>
      </c>
      <c r="G6711" s="1" t="s">
        <v>103</v>
      </c>
      <c r="H6711" s="1" t="s">
        <v>437</v>
      </c>
      <c r="I6711" s="1">
        <v>2</v>
      </c>
      <c r="J6711" s="1">
        <v>2023</v>
      </c>
      <c r="K6711" s="1">
        <v>134772</v>
      </c>
      <c r="L6711" s="1">
        <v>0</v>
      </c>
      <c r="M6711" s="1">
        <f t="array" ref="M6711">SUMPRODUCT(MAX(ISNUMBER(SEARCH('Class Rules'!$B$6:$B$85,$E6711))*ISNUMBER(SEARCH('Class Rules'!$C$6:$C$85,$F6711))*'Class Rules'!$A$6:$A$85))</f>
        <v>0</v>
      </c>
      <c r="N6711" s="1" t="str">
        <f t="array" ref="N6711">IF($M6711=0,'Class Rules'!$D$3,INDEX('Class Rules'!$D$6:$D$85,MATCH($M6711,'Class Rules'!$A$6:$A$85,0)))</f>
        <v>Passenger LDV</v>
      </c>
      <c r="O6711" s="1" t="str">
        <f t="array" ref="O6711">IF(SUMPRODUCT(MAX(ISNUMBER(SEARCH(Fuel_Rules!$A$6:$A$30,$E6711))*ISNUMBER(SEARCH(Fuel_Rules!$B$6:$B$30,$F6711))*(Fuel_Rules!$A$6:$A$30&lt;&gt;"")))&gt;0,"Plug-in hybrid",IF($G6711="Diesel","Diesel","Gasoline"))</f>
        <v>Gasoline</v>
      </c>
    </row>
    <row r="6712" spans="1:15" ht="15" customHeight="1" x14ac:dyDescent="0.25">
      <c r="A6712" s="1">
        <v>2022</v>
      </c>
      <c r="B6712" s="1" t="s">
        <v>8801</v>
      </c>
      <c r="C6712" s="1" t="s">
        <v>1294</v>
      </c>
      <c r="D6712" s="1" t="s">
        <v>9165</v>
      </c>
      <c r="E6712" s="1" t="s">
        <v>1226</v>
      </c>
      <c r="F6712" s="1" t="s">
        <v>1296</v>
      </c>
      <c r="G6712" s="1" t="s">
        <v>103</v>
      </c>
      <c r="H6712" s="1" t="s">
        <v>437</v>
      </c>
      <c r="I6712" s="1">
        <v>1.5</v>
      </c>
      <c r="J6712" s="1">
        <v>2023</v>
      </c>
      <c r="K6712" s="1">
        <v>101783</v>
      </c>
      <c r="L6712" s="1">
        <v>0</v>
      </c>
      <c r="M6712" s="1">
        <f t="array" ref="M6712">SUMPRODUCT(MAX(ISNUMBER(SEARCH('Class Rules'!$B$6:$B$85,$E6712))*ISNUMBER(SEARCH('Class Rules'!$C$6:$C$85,$F6712))*'Class Rules'!$A$6:$A$85))</f>
        <v>0</v>
      </c>
      <c r="N6712" s="1" t="str">
        <f t="array" ref="N6712">IF($M6712=0,'Class Rules'!$D$3,INDEX('Class Rules'!$D$6:$D$85,MATCH($M6712,'Class Rules'!$A$6:$A$85,0)))</f>
        <v>Passenger LDV</v>
      </c>
      <c r="O6712" s="1" t="str">
        <f t="array" ref="O6712">IF(SUMPRODUCT(MAX(ISNUMBER(SEARCH(Fuel_Rules!$A$6:$A$30,$E6712))*ISNUMBER(SEARCH(Fuel_Rules!$B$6:$B$30,$F6712))*(Fuel_Rules!$A$6:$A$30&lt;&gt;"")))&gt;0,"Plug-in hybrid",IF($G6712="Diesel","Diesel","Gasoline"))</f>
        <v>Gasoline</v>
      </c>
    </row>
    <row r="6713" spans="1:15" ht="15" customHeight="1" x14ac:dyDescent="0.25">
      <c r="A6713" s="1">
        <v>2022</v>
      </c>
      <c r="B6713" s="1" t="s">
        <v>8801</v>
      </c>
      <c r="C6713" s="1" t="s">
        <v>1297</v>
      </c>
      <c r="D6713" s="1" t="s">
        <v>9166</v>
      </c>
      <c r="E6713" s="1" t="s">
        <v>1226</v>
      </c>
      <c r="F6713" s="1" t="s">
        <v>1299</v>
      </c>
      <c r="G6713" s="1" t="s">
        <v>103</v>
      </c>
      <c r="H6713" s="1" t="s">
        <v>437</v>
      </c>
      <c r="I6713" s="1">
        <v>2</v>
      </c>
      <c r="J6713" s="1">
        <v>2023</v>
      </c>
      <c r="K6713" s="1">
        <v>310243</v>
      </c>
      <c r="L6713" s="1">
        <v>0</v>
      </c>
      <c r="M6713" s="1">
        <f t="array" ref="M6713">SUMPRODUCT(MAX(ISNUMBER(SEARCH('Class Rules'!$B$6:$B$85,$E6713))*ISNUMBER(SEARCH('Class Rules'!$C$6:$C$85,$F6713))*'Class Rules'!$A$6:$A$85))</f>
        <v>0</v>
      </c>
      <c r="N6713" s="1" t="str">
        <f t="array" ref="N6713">IF($M6713=0,'Class Rules'!$D$3,INDEX('Class Rules'!$D$6:$D$85,MATCH($M6713,'Class Rules'!$A$6:$A$85,0)))</f>
        <v>Passenger LDV</v>
      </c>
      <c r="O6713" s="1" t="str">
        <f t="array" ref="O6713">IF(SUMPRODUCT(MAX(ISNUMBER(SEARCH(Fuel_Rules!$A$6:$A$30,$E6713))*ISNUMBER(SEARCH(Fuel_Rules!$B$6:$B$30,$F6713))*(Fuel_Rules!$A$6:$A$30&lt;&gt;"")))&gt;0,"Plug-in hybrid",IF($G6713="Diesel","Diesel","Gasoline"))</f>
        <v>Gasoline</v>
      </c>
    </row>
    <row r="6714" spans="1:15" ht="15" customHeight="1" x14ac:dyDescent="0.25">
      <c r="A6714" s="1">
        <v>2022</v>
      </c>
      <c r="B6714" s="1" t="s">
        <v>8801</v>
      </c>
      <c r="C6714" s="1" t="s">
        <v>1300</v>
      </c>
      <c r="D6714" s="1" t="s">
        <v>9167</v>
      </c>
      <c r="E6714" s="1" t="s">
        <v>1226</v>
      </c>
      <c r="F6714" s="1" t="s">
        <v>1302</v>
      </c>
      <c r="G6714" s="1" t="s">
        <v>103</v>
      </c>
      <c r="H6714" s="1" t="s">
        <v>437</v>
      </c>
      <c r="I6714" s="1">
        <v>1.5</v>
      </c>
      <c r="J6714" s="1">
        <v>2023</v>
      </c>
      <c r="K6714" s="1">
        <v>135333</v>
      </c>
      <c r="L6714" s="1">
        <v>0</v>
      </c>
      <c r="M6714" s="1">
        <f t="array" ref="M6714">SUMPRODUCT(MAX(ISNUMBER(SEARCH('Class Rules'!$B$6:$B$85,$E6714))*ISNUMBER(SEARCH('Class Rules'!$C$6:$C$85,$F6714))*'Class Rules'!$A$6:$A$85))</f>
        <v>0</v>
      </c>
      <c r="N6714" s="1" t="str">
        <f t="array" ref="N6714">IF($M6714=0,'Class Rules'!$D$3,INDEX('Class Rules'!$D$6:$D$85,MATCH($M6714,'Class Rules'!$A$6:$A$85,0)))</f>
        <v>Passenger LDV</v>
      </c>
      <c r="O6714" s="1" t="str">
        <f t="array" ref="O6714">IF(SUMPRODUCT(MAX(ISNUMBER(SEARCH(Fuel_Rules!$A$6:$A$30,$E6714))*ISNUMBER(SEARCH(Fuel_Rules!$B$6:$B$30,$F6714))*(Fuel_Rules!$A$6:$A$30&lt;&gt;"")))&gt;0,"Plug-in hybrid",IF($G6714="Diesel","Diesel","Gasoline"))</f>
        <v>Gasoline</v>
      </c>
    </row>
    <row r="6715" spans="1:15" ht="15" customHeight="1" x14ac:dyDescent="0.25">
      <c r="A6715" s="1">
        <v>2022</v>
      </c>
      <c r="B6715" s="1" t="s">
        <v>8801</v>
      </c>
      <c r="C6715" s="1" t="s">
        <v>1300</v>
      </c>
      <c r="D6715" s="1" t="s">
        <v>9168</v>
      </c>
      <c r="E6715" s="1" t="s">
        <v>1226</v>
      </c>
      <c r="F6715" s="1" t="s">
        <v>1302</v>
      </c>
      <c r="G6715" s="1" t="s">
        <v>103</v>
      </c>
      <c r="H6715" s="1" t="s">
        <v>437</v>
      </c>
      <c r="I6715" s="1">
        <v>1.5</v>
      </c>
      <c r="J6715" s="1">
        <v>2023</v>
      </c>
      <c r="K6715" s="1">
        <v>128566</v>
      </c>
      <c r="L6715" s="1">
        <v>0</v>
      </c>
      <c r="M6715" s="1">
        <f t="array" ref="M6715">SUMPRODUCT(MAX(ISNUMBER(SEARCH('Class Rules'!$B$6:$B$85,$E6715))*ISNUMBER(SEARCH('Class Rules'!$C$6:$C$85,$F6715))*'Class Rules'!$A$6:$A$85))</f>
        <v>0</v>
      </c>
      <c r="N6715" s="1" t="str">
        <f t="array" ref="N6715">IF($M6715=0,'Class Rules'!$D$3,INDEX('Class Rules'!$D$6:$D$85,MATCH($M6715,'Class Rules'!$A$6:$A$85,0)))</f>
        <v>Passenger LDV</v>
      </c>
      <c r="O6715" s="1" t="str">
        <f t="array" ref="O6715">IF(SUMPRODUCT(MAX(ISNUMBER(SEARCH(Fuel_Rules!$A$6:$A$30,$E6715))*ISNUMBER(SEARCH(Fuel_Rules!$B$6:$B$30,$F6715))*(Fuel_Rules!$A$6:$A$30&lt;&gt;"")))&gt;0,"Plug-in hybrid",IF($G6715="Diesel","Diesel","Gasoline"))</f>
        <v>Gasoline</v>
      </c>
    </row>
    <row r="6716" spans="1:15" ht="15" customHeight="1" x14ac:dyDescent="0.25">
      <c r="A6716" s="1">
        <v>2022</v>
      </c>
      <c r="B6716" s="1" t="s">
        <v>8801</v>
      </c>
      <c r="C6716" s="1" t="s">
        <v>4507</v>
      </c>
      <c r="D6716" s="1" t="s">
        <v>9169</v>
      </c>
      <c r="E6716" s="1" t="s">
        <v>1226</v>
      </c>
      <c r="F6716" s="1" t="s">
        <v>4509</v>
      </c>
      <c r="G6716" s="1" t="s">
        <v>103</v>
      </c>
      <c r="H6716" s="1" t="s">
        <v>437</v>
      </c>
      <c r="I6716" s="1">
        <v>1.5</v>
      </c>
      <c r="J6716" s="1">
        <v>2023</v>
      </c>
      <c r="K6716" s="1">
        <v>133833</v>
      </c>
      <c r="L6716" s="1">
        <v>0</v>
      </c>
      <c r="M6716" s="1">
        <f t="array" ref="M6716">SUMPRODUCT(MAX(ISNUMBER(SEARCH('Class Rules'!$B$6:$B$85,$E6716))*ISNUMBER(SEARCH('Class Rules'!$C$6:$C$85,$F6716))*'Class Rules'!$A$6:$A$85))</f>
        <v>0</v>
      </c>
      <c r="N6716" s="1" t="str">
        <f t="array" ref="N6716">IF($M6716=0,'Class Rules'!$D$3,INDEX('Class Rules'!$D$6:$D$85,MATCH($M6716,'Class Rules'!$A$6:$A$85,0)))</f>
        <v>Passenger LDV</v>
      </c>
      <c r="O6716" s="1" t="str">
        <f t="array" ref="O6716">IF(SUMPRODUCT(MAX(ISNUMBER(SEARCH(Fuel_Rules!$A$6:$A$30,$E6716))*ISNUMBER(SEARCH(Fuel_Rules!$B$6:$B$30,$F6716))*(Fuel_Rules!$A$6:$A$30&lt;&gt;"")))&gt;0,"Plug-in hybrid",IF($G6716="Diesel","Diesel","Gasoline"))</f>
        <v>Gasoline</v>
      </c>
    </row>
    <row r="6717" spans="1:15" ht="15" customHeight="1" x14ac:dyDescent="0.25">
      <c r="A6717" s="1">
        <v>2022</v>
      </c>
      <c r="B6717" s="1" t="s">
        <v>8801</v>
      </c>
      <c r="C6717" s="1" t="s">
        <v>4507</v>
      </c>
      <c r="D6717" s="1" t="s">
        <v>9170</v>
      </c>
      <c r="E6717" s="1" t="s">
        <v>1226</v>
      </c>
      <c r="F6717" s="1" t="s">
        <v>4509</v>
      </c>
      <c r="G6717" s="1" t="s">
        <v>103</v>
      </c>
      <c r="H6717" s="1" t="s">
        <v>437</v>
      </c>
      <c r="I6717" s="1">
        <v>1.5</v>
      </c>
      <c r="J6717" s="1">
        <v>2023</v>
      </c>
      <c r="K6717" s="1">
        <v>127409</v>
      </c>
      <c r="L6717" s="1">
        <v>0</v>
      </c>
      <c r="M6717" s="1">
        <f t="array" ref="M6717">SUMPRODUCT(MAX(ISNUMBER(SEARCH('Class Rules'!$B$6:$B$85,$E6717))*ISNUMBER(SEARCH('Class Rules'!$C$6:$C$85,$F6717))*'Class Rules'!$A$6:$A$85))</f>
        <v>0</v>
      </c>
      <c r="N6717" s="1" t="str">
        <f t="array" ref="N6717">IF($M6717=0,'Class Rules'!$D$3,INDEX('Class Rules'!$D$6:$D$85,MATCH($M6717,'Class Rules'!$A$6:$A$85,0)))</f>
        <v>Passenger LDV</v>
      </c>
      <c r="O6717" s="1" t="str">
        <f t="array" ref="O6717">IF(SUMPRODUCT(MAX(ISNUMBER(SEARCH(Fuel_Rules!$A$6:$A$30,$E6717))*ISNUMBER(SEARCH(Fuel_Rules!$B$6:$B$30,$F6717))*(Fuel_Rules!$A$6:$A$30&lt;&gt;"")))&gt;0,"Plug-in hybrid",IF($G6717="Diesel","Diesel","Gasoline"))</f>
        <v>Gasoline</v>
      </c>
    </row>
    <row r="6718" spans="1:15" ht="15" customHeight="1" x14ac:dyDescent="0.25">
      <c r="A6718" s="1">
        <v>2022</v>
      </c>
      <c r="B6718" s="1" t="s">
        <v>8801</v>
      </c>
      <c r="C6718" s="1" t="s">
        <v>4510</v>
      </c>
      <c r="D6718" s="1" t="s">
        <v>9171</v>
      </c>
      <c r="E6718" s="1" t="s">
        <v>1226</v>
      </c>
      <c r="F6718" s="1" t="s">
        <v>4512</v>
      </c>
      <c r="G6718" s="1" t="s">
        <v>103</v>
      </c>
      <c r="H6718" s="1" t="s">
        <v>437</v>
      </c>
      <c r="I6718" s="1">
        <v>1.5</v>
      </c>
      <c r="J6718" s="1">
        <v>2023</v>
      </c>
      <c r="K6718" s="1">
        <v>124233</v>
      </c>
      <c r="L6718" s="1">
        <v>0</v>
      </c>
      <c r="M6718" s="1">
        <f t="array" ref="M6718">SUMPRODUCT(MAX(ISNUMBER(SEARCH('Class Rules'!$B$6:$B$85,$E6718))*ISNUMBER(SEARCH('Class Rules'!$C$6:$C$85,$F6718))*'Class Rules'!$A$6:$A$85))</f>
        <v>0</v>
      </c>
      <c r="N6718" s="1" t="str">
        <f t="array" ref="N6718">IF($M6718=0,'Class Rules'!$D$3,INDEX('Class Rules'!$D$6:$D$85,MATCH($M6718,'Class Rules'!$A$6:$A$85,0)))</f>
        <v>Passenger LDV</v>
      </c>
      <c r="O6718" s="1" t="str">
        <f t="array" ref="O6718">IF(SUMPRODUCT(MAX(ISNUMBER(SEARCH(Fuel_Rules!$A$6:$A$30,$E6718))*ISNUMBER(SEARCH(Fuel_Rules!$B$6:$B$30,$F6718))*(Fuel_Rules!$A$6:$A$30&lt;&gt;"")))&gt;0,"Plug-in hybrid",IF($G6718="Diesel","Diesel","Gasoline"))</f>
        <v>Gasoline</v>
      </c>
    </row>
    <row r="6719" spans="1:15" ht="15" customHeight="1" x14ac:dyDescent="0.25">
      <c r="A6719" s="1">
        <v>2022</v>
      </c>
      <c r="B6719" s="1" t="s">
        <v>8801</v>
      </c>
      <c r="C6719" s="1" t="s">
        <v>4510</v>
      </c>
      <c r="D6719" s="1" t="s">
        <v>9172</v>
      </c>
      <c r="E6719" s="1" t="s">
        <v>1226</v>
      </c>
      <c r="F6719" s="1" t="s">
        <v>4512</v>
      </c>
      <c r="G6719" s="1" t="s">
        <v>103</v>
      </c>
      <c r="H6719" s="1" t="s">
        <v>437</v>
      </c>
      <c r="I6719" s="1">
        <v>1.5</v>
      </c>
      <c r="J6719" s="1">
        <v>2023</v>
      </c>
      <c r="K6719" s="1">
        <v>119884</v>
      </c>
      <c r="L6719" s="1">
        <v>0</v>
      </c>
      <c r="M6719" s="1">
        <f t="array" ref="M6719">SUMPRODUCT(MAX(ISNUMBER(SEARCH('Class Rules'!$B$6:$B$85,$E6719))*ISNUMBER(SEARCH('Class Rules'!$C$6:$C$85,$F6719))*'Class Rules'!$A$6:$A$85))</f>
        <v>0</v>
      </c>
      <c r="N6719" s="1" t="str">
        <f t="array" ref="N6719">IF($M6719=0,'Class Rules'!$D$3,INDEX('Class Rules'!$D$6:$D$85,MATCH($M6719,'Class Rules'!$A$6:$A$85,0)))</f>
        <v>Passenger LDV</v>
      </c>
      <c r="O6719" s="1" t="str">
        <f t="array" ref="O6719">IF(SUMPRODUCT(MAX(ISNUMBER(SEARCH(Fuel_Rules!$A$6:$A$30,$E6719))*ISNUMBER(SEARCH(Fuel_Rules!$B$6:$B$30,$F6719))*(Fuel_Rules!$A$6:$A$30&lt;&gt;"")))&gt;0,"Plug-in hybrid",IF($G6719="Diesel","Diesel","Gasoline"))</f>
        <v>Gasoline</v>
      </c>
    </row>
    <row r="6720" spans="1:15" ht="15" customHeight="1" x14ac:dyDescent="0.25">
      <c r="A6720" s="1">
        <v>2022</v>
      </c>
      <c r="B6720" s="1" t="s">
        <v>8801</v>
      </c>
      <c r="C6720" s="1" t="s">
        <v>1303</v>
      </c>
      <c r="D6720" s="1" t="s">
        <v>9173</v>
      </c>
      <c r="E6720" s="1" t="s">
        <v>1305</v>
      </c>
      <c r="F6720" s="1" t="s">
        <v>1306</v>
      </c>
      <c r="G6720" s="1" t="s">
        <v>105</v>
      </c>
      <c r="H6720" s="1" t="s">
        <v>298</v>
      </c>
      <c r="I6720" s="1">
        <v>2.5</v>
      </c>
      <c r="J6720" s="1">
        <v>2023</v>
      </c>
      <c r="K6720" s="1">
        <v>154040</v>
      </c>
      <c r="L6720" s="1">
        <v>0</v>
      </c>
      <c r="M6720" s="1">
        <f t="array" ref="M6720">SUMPRODUCT(MAX(ISNUMBER(SEARCH('Class Rules'!$B$6:$B$85,$E6720))*ISNUMBER(SEARCH('Class Rules'!$C$6:$C$85,$F6720))*'Class Rules'!$A$6:$A$85))</f>
        <v>33</v>
      </c>
      <c r="N6720" s="1" t="str">
        <f t="array" ref="N6720">IF($M6720=0,'Class Rules'!$D$3,INDEX('Class Rules'!$D$6:$D$85,MATCH($M6720,'Class Rules'!$A$6:$A$85,0)))</f>
        <v>Freight LDV</v>
      </c>
      <c r="O6720" s="1" t="str">
        <f t="array" ref="O6720">IF(SUMPRODUCT(MAX(ISNUMBER(SEARCH(Fuel_Rules!$A$6:$A$30,$E6720))*ISNUMBER(SEARCH(Fuel_Rules!$B$6:$B$30,$F6720))*(Fuel_Rules!$A$6:$A$30&lt;&gt;"")))&gt;0,"Plug-in hybrid",IF($G6720="Diesel","Diesel","Gasoline"))</f>
        <v>Diesel</v>
      </c>
    </row>
    <row r="6721" spans="1:15" ht="15" customHeight="1" x14ac:dyDescent="0.25">
      <c r="A6721" s="1">
        <v>2022</v>
      </c>
      <c r="B6721" s="1" t="s">
        <v>8801</v>
      </c>
      <c r="C6721" s="1" t="s">
        <v>1307</v>
      </c>
      <c r="D6721" s="1" t="s">
        <v>9174</v>
      </c>
      <c r="E6721" s="1" t="s">
        <v>1305</v>
      </c>
      <c r="F6721" s="1" t="s">
        <v>1309</v>
      </c>
      <c r="G6721" s="1" t="s">
        <v>103</v>
      </c>
      <c r="H6721" s="1" t="s">
        <v>437</v>
      </c>
      <c r="I6721" s="1">
        <v>3</v>
      </c>
      <c r="J6721" s="1">
        <v>2023</v>
      </c>
      <c r="K6721" s="1">
        <v>287960</v>
      </c>
      <c r="L6721" s="1">
        <v>0</v>
      </c>
      <c r="M6721" s="1">
        <f t="array" ref="M6721">SUMPRODUCT(MAX(ISNUMBER(SEARCH('Class Rules'!$B$6:$B$85,$E6721))*ISNUMBER(SEARCH('Class Rules'!$C$6:$C$85,$F6721))*'Class Rules'!$A$6:$A$85))</f>
        <v>0</v>
      </c>
      <c r="N6721" s="1" t="str">
        <f t="array" ref="N6721">IF($M6721=0,'Class Rules'!$D$3,INDEX('Class Rules'!$D$6:$D$85,MATCH($M6721,'Class Rules'!$A$6:$A$85,0)))</f>
        <v>Passenger LDV</v>
      </c>
      <c r="O6721" s="1" t="str">
        <f t="array" ref="O6721">IF(SUMPRODUCT(MAX(ISNUMBER(SEARCH(Fuel_Rules!$A$6:$A$30,$E6721))*ISNUMBER(SEARCH(Fuel_Rules!$B$6:$B$30,$F6721))*(Fuel_Rules!$A$6:$A$30&lt;&gt;"")))&gt;0,"Plug-in hybrid",IF($G6721="Diesel","Diesel","Gasoline"))</f>
        <v>Gasoline</v>
      </c>
    </row>
    <row r="6722" spans="1:15" ht="15" customHeight="1" x14ac:dyDescent="0.25">
      <c r="A6722" s="1">
        <v>2022</v>
      </c>
      <c r="B6722" s="1" t="s">
        <v>8801</v>
      </c>
      <c r="C6722" s="1" t="s">
        <v>1310</v>
      </c>
      <c r="D6722" s="1" t="s">
        <v>9175</v>
      </c>
      <c r="E6722" s="1" t="s">
        <v>1305</v>
      </c>
      <c r="F6722" s="1" t="s">
        <v>1312</v>
      </c>
      <c r="G6722" s="1" t="s">
        <v>103</v>
      </c>
      <c r="H6722" s="1" t="s">
        <v>437</v>
      </c>
      <c r="I6722" s="1">
        <v>1.6</v>
      </c>
      <c r="J6722" s="1">
        <v>2023</v>
      </c>
      <c r="K6722" s="1">
        <v>201797</v>
      </c>
      <c r="L6722" s="1">
        <v>0</v>
      </c>
      <c r="M6722" s="1">
        <f t="array" ref="M6722">SUMPRODUCT(MAX(ISNUMBER(SEARCH('Class Rules'!$B$6:$B$85,$E6722))*ISNUMBER(SEARCH('Class Rules'!$C$6:$C$85,$F6722))*'Class Rules'!$A$6:$A$85))</f>
        <v>0</v>
      </c>
      <c r="N6722" s="1" t="str">
        <f t="array" ref="N6722">IF($M6722=0,'Class Rules'!$D$3,INDEX('Class Rules'!$D$6:$D$85,MATCH($M6722,'Class Rules'!$A$6:$A$85,0)))</f>
        <v>Passenger LDV</v>
      </c>
      <c r="O6722" s="1" t="str">
        <f t="array" ref="O6722">IF(SUMPRODUCT(MAX(ISNUMBER(SEARCH(Fuel_Rules!$A$6:$A$30,$E6722))*ISNUMBER(SEARCH(Fuel_Rules!$B$6:$B$30,$F6722))*(Fuel_Rules!$A$6:$A$30&lt;&gt;"")))&gt;0,"Plug-in hybrid",IF($G6722="Diesel","Diesel","Gasoline"))</f>
        <v>Gasoline</v>
      </c>
    </row>
    <row r="6723" spans="1:15" ht="15" customHeight="1" x14ac:dyDescent="0.25">
      <c r="A6723" s="1">
        <v>2022</v>
      </c>
      <c r="B6723" s="1" t="s">
        <v>8801</v>
      </c>
      <c r="C6723" s="1" t="s">
        <v>1319</v>
      </c>
      <c r="D6723" s="1" t="s">
        <v>9176</v>
      </c>
      <c r="E6723" s="1" t="s">
        <v>1305</v>
      </c>
      <c r="F6723" s="1" t="s">
        <v>1321</v>
      </c>
      <c r="G6723" s="1" t="s">
        <v>103</v>
      </c>
      <c r="H6723" s="1" t="s">
        <v>437</v>
      </c>
      <c r="I6723" s="1">
        <v>2</v>
      </c>
      <c r="J6723" s="1">
        <v>2023</v>
      </c>
      <c r="K6723" s="1">
        <v>154549</v>
      </c>
      <c r="L6723" s="1">
        <v>0</v>
      </c>
      <c r="M6723" s="1">
        <f t="array" ref="M6723">SUMPRODUCT(MAX(ISNUMBER(SEARCH('Class Rules'!$B$6:$B$85,$E6723))*ISNUMBER(SEARCH('Class Rules'!$C$6:$C$85,$F6723))*'Class Rules'!$A$6:$A$85))</f>
        <v>0</v>
      </c>
      <c r="N6723" s="1" t="str">
        <f t="array" ref="N6723">IF($M6723=0,'Class Rules'!$D$3,INDEX('Class Rules'!$D$6:$D$85,MATCH($M6723,'Class Rules'!$A$6:$A$85,0)))</f>
        <v>Passenger LDV</v>
      </c>
      <c r="O6723" s="1" t="str">
        <f t="array" ref="O6723">IF(SUMPRODUCT(MAX(ISNUMBER(SEARCH(Fuel_Rules!$A$6:$A$30,$E6723))*ISNUMBER(SEARCH(Fuel_Rules!$B$6:$B$30,$F6723))*(Fuel_Rules!$A$6:$A$30&lt;&gt;"")))&gt;0,"Plug-in hybrid",IF($G6723="Diesel","Diesel","Gasoline"))</f>
        <v>Gasoline</v>
      </c>
    </row>
    <row r="6724" spans="1:15" ht="15" customHeight="1" x14ac:dyDescent="0.25">
      <c r="A6724" s="1">
        <v>2022</v>
      </c>
      <c r="B6724" s="1" t="s">
        <v>8801</v>
      </c>
      <c r="C6724" s="1" t="s">
        <v>1322</v>
      </c>
      <c r="D6724" s="1" t="s">
        <v>9177</v>
      </c>
      <c r="E6724" s="1" t="s">
        <v>1305</v>
      </c>
      <c r="F6724" s="1" t="s">
        <v>1324</v>
      </c>
      <c r="G6724" s="1" t="s">
        <v>103</v>
      </c>
      <c r="H6724" s="1" t="s">
        <v>437</v>
      </c>
      <c r="I6724" s="1">
        <v>1.6</v>
      </c>
      <c r="J6724" s="1">
        <v>2023</v>
      </c>
      <c r="K6724" s="1">
        <v>224255</v>
      </c>
      <c r="L6724" s="1">
        <v>0</v>
      </c>
      <c r="M6724" s="1">
        <f t="array" ref="M6724">SUMPRODUCT(MAX(ISNUMBER(SEARCH('Class Rules'!$B$6:$B$85,$E6724))*ISNUMBER(SEARCH('Class Rules'!$C$6:$C$85,$F6724))*'Class Rules'!$A$6:$A$85))</f>
        <v>0</v>
      </c>
      <c r="N6724" s="1" t="str">
        <f t="array" ref="N6724">IF($M6724=0,'Class Rules'!$D$3,INDEX('Class Rules'!$D$6:$D$85,MATCH($M6724,'Class Rules'!$A$6:$A$85,0)))</f>
        <v>Passenger LDV</v>
      </c>
      <c r="O6724" s="1" t="str">
        <f t="array" ref="O6724">IF(SUMPRODUCT(MAX(ISNUMBER(SEARCH(Fuel_Rules!$A$6:$A$30,$E6724))*ISNUMBER(SEARCH(Fuel_Rules!$B$6:$B$30,$F6724))*(Fuel_Rules!$A$6:$A$30&lt;&gt;"")))&gt;0,"Plug-in hybrid",IF($G6724="Diesel","Diesel","Gasoline"))</f>
        <v>Gasoline</v>
      </c>
    </row>
    <row r="6725" spans="1:15" ht="15" customHeight="1" x14ac:dyDescent="0.25">
      <c r="A6725" s="1">
        <v>2022</v>
      </c>
      <c r="B6725" s="1" t="s">
        <v>8801</v>
      </c>
      <c r="C6725" s="1" t="s">
        <v>1328</v>
      </c>
      <c r="D6725" s="1" t="s">
        <v>9178</v>
      </c>
      <c r="E6725" s="1" t="s">
        <v>1305</v>
      </c>
      <c r="F6725" s="1" t="s">
        <v>1330</v>
      </c>
      <c r="G6725" s="1" t="s">
        <v>103</v>
      </c>
      <c r="H6725" s="1" t="s">
        <v>298</v>
      </c>
      <c r="I6725" s="1">
        <v>1</v>
      </c>
      <c r="J6725" s="1">
        <v>2023</v>
      </c>
      <c r="K6725" s="1">
        <v>80386</v>
      </c>
      <c r="L6725" s="1">
        <v>0</v>
      </c>
      <c r="M6725" s="1">
        <f t="array" ref="M6725">SUMPRODUCT(MAX(ISNUMBER(SEARCH('Class Rules'!$B$6:$B$85,$E6725))*ISNUMBER(SEARCH('Class Rules'!$C$6:$C$85,$F6725))*'Class Rules'!$A$6:$A$85))</f>
        <v>0</v>
      </c>
      <c r="N6725" s="1" t="str">
        <f t="array" ref="N6725">IF($M6725=0,'Class Rules'!$D$3,INDEX('Class Rules'!$D$6:$D$85,MATCH($M6725,'Class Rules'!$A$6:$A$85,0)))</f>
        <v>Passenger LDV</v>
      </c>
      <c r="O6725" s="1" t="str">
        <f t="array" ref="O6725">IF(SUMPRODUCT(MAX(ISNUMBER(SEARCH(Fuel_Rules!$A$6:$A$30,$E6725))*ISNUMBER(SEARCH(Fuel_Rules!$B$6:$B$30,$F6725))*(Fuel_Rules!$A$6:$A$30&lt;&gt;"")))&gt;0,"Plug-in hybrid",IF($G6725="Diesel","Diesel","Gasoline"))</f>
        <v>Gasoline</v>
      </c>
    </row>
    <row r="6726" spans="1:15" ht="15" customHeight="1" x14ac:dyDescent="0.25">
      <c r="A6726" s="1">
        <v>2022</v>
      </c>
      <c r="B6726" s="1" t="s">
        <v>8801</v>
      </c>
      <c r="C6726" s="1" t="s">
        <v>1331</v>
      </c>
      <c r="D6726" s="1" t="s">
        <v>9179</v>
      </c>
      <c r="E6726" s="1" t="s">
        <v>1305</v>
      </c>
      <c r="F6726" s="1" t="s">
        <v>1333</v>
      </c>
      <c r="G6726" s="1" t="s">
        <v>103</v>
      </c>
      <c r="H6726" s="1" t="s">
        <v>298</v>
      </c>
      <c r="I6726" s="1">
        <v>1</v>
      </c>
      <c r="J6726" s="1">
        <v>2023</v>
      </c>
      <c r="K6726" s="1">
        <v>78755</v>
      </c>
      <c r="L6726" s="1">
        <v>0</v>
      </c>
      <c r="M6726" s="1">
        <f t="array" ref="M6726">SUMPRODUCT(MAX(ISNUMBER(SEARCH('Class Rules'!$B$6:$B$85,$E6726))*ISNUMBER(SEARCH('Class Rules'!$C$6:$C$85,$F6726))*'Class Rules'!$A$6:$A$85))</f>
        <v>0</v>
      </c>
      <c r="N6726" s="1" t="str">
        <f t="array" ref="N6726">IF($M6726=0,'Class Rules'!$D$3,INDEX('Class Rules'!$D$6:$D$85,MATCH($M6726,'Class Rules'!$A$6:$A$85,0)))</f>
        <v>Passenger LDV</v>
      </c>
      <c r="O6726" s="1" t="str">
        <f t="array" ref="O6726">IF(SUMPRODUCT(MAX(ISNUMBER(SEARCH(Fuel_Rules!$A$6:$A$30,$E6726))*ISNUMBER(SEARCH(Fuel_Rules!$B$6:$B$30,$F6726))*(Fuel_Rules!$A$6:$A$30&lt;&gt;"")))&gt;0,"Plug-in hybrid",IF($G6726="Diesel","Diesel","Gasoline"))</f>
        <v>Gasoline</v>
      </c>
    </row>
    <row r="6727" spans="1:15" ht="15" customHeight="1" x14ac:dyDescent="0.25">
      <c r="A6727" s="1">
        <v>2022</v>
      </c>
      <c r="B6727" s="1" t="s">
        <v>8801</v>
      </c>
      <c r="C6727" s="1" t="s">
        <v>1331</v>
      </c>
      <c r="D6727" s="1" t="s">
        <v>9180</v>
      </c>
      <c r="E6727" s="1" t="s">
        <v>1305</v>
      </c>
      <c r="F6727" s="1" t="s">
        <v>1333</v>
      </c>
      <c r="G6727" s="1" t="s">
        <v>103</v>
      </c>
      <c r="H6727" s="1" t="s">
        <v>298</v>
      </c>
      <c r="I6727" s="1">
        <v>1</v>
      </c>
      <c r="J6727" s="1">
        <v>2023</v>
      </c>
      <c r="K6727" s="1">
        <v>74029</v>
      </c>
      <c r="L6727" s="1">
        <v>0</v>
      </c>
      <c r="M6727" s="1">
        <f t="array" ref="M6727">SUMPRODUCT(MAX(ISNUMBER(SEARCH('Class Rules'!$B$6:$B$85,$E6727))*ISNUMBER(SEARCH('Class Rules'!$C$6:$C$85,$F6727))*'Class Rules'!$A$6:$A$85))</f>
        <v>0</v>
      </c>
      <c r="N6727" s="1" t="str">
        <f t="array" ref="N6727">IF($M6727=0,'Class Rules'!$D$3,INDEX('Class Rules'!$D$6:$D$85,MATCH($M6727,'Class Rules'!$A$6:$A$85,0)))</f>
        <v>Passenger LDV</v>
      </c>
      <c r="O6727" s="1" t="str">
        <f t="array" ref="O6727">IF(SUMPRODUCT(MAX(ISNUMBER(SEARCH(Fuel_Rules!$A$6:$A$30,$E6727))*ISNUMBER(SEARCH(Fuel_Rules!$B$6:$B$30,$F6727))*(Fuel_Rules!$A$6:$A$30&lt;&gt;"")))&gt;0,"Plug-in hybrid",IF($G6727="Diesel","Diesel","Gasoline"))</f>
        <v>Gasoline</v>
      </c>
    </row>
    <row r="6728" spans="1:15" ht="15" customHeight="1" x14ac:dyDescent="0.25">
      <c r="A6728" s="1">
        <v>2022</v>
      </c>
      <c r="B6728" s="1" t="s">
        <v>8801</v>
      </c>
      <c r="C6728" s="1" t="s">
        <v>1337</v>
      </c>
      <c r="D6728" s="1" t="s">
        <v>9181</v>
      </c>
      <c r="E6728" s="1" t="s">
        <v>1305</v>
      </c>
      <c r="F6728" s="1" t="s">
        <v>1339</v>
      </c>
      <c r="G6728" s="1" t="s">
        <v>103</v>
      </c>
      <c r="H6728" s="1" t="s">
        <v>298</v>
      </c>
      <c r="I6728" s="1">
        <v>1</v>
      </c>
      <c r="J6728" s="1">
        <v>2023</v>
      </c>
      <c r="K6728" s="1">
        <v>76965</v>
      </c>
      <c r="L6728" s="1">
        <v>0</v>
      </c>
      <c r="M6728" s="1">
        <f t="array" ref="M6728">SUMPRODUCT(MAX(ISNUMBER(SEARCH('Class Rules'!$B$6:$B$85,$E6728))*ISNUMBER(SEARCH('Class Rules'!$C$6:$C$85,$F6728))*'Class Rules'!$A$6:$A$85))</f>
        <v>0</v>
      </c>
      <c r="N6728" s="1" t="str">
        <f t="array" ref="N6728">IF($M6728=0,'Class Rules'!$D$3,INDEX('Class Rules'!$D$6:$D$85,MATCH($M6728,'Class Rules'!$A$6:$A$85,0)))</f>
        <v>Passenger LDV</v>
      </c>
      <c r="O6728" s="1" t="str">
        <f t="array" ref="O6728">IF(SUMPRODUCT(MAX(ISNUMBER(SEARCH(Fuel_Rules!$A$6:$A$30,$E6728))*ISNUMBER(SEARCH(Fuel_Rules!$B$6:$B$30,$F6728))*(Fuel_Rules!$A$6:$A$30&lt;&gt;"")))&gt;0,"Plug-in hybrid",IF($G6728="Diesel","Diesel","Gasoline"))</f>
        <v>Gasoline</v>
      </c>
    </row>
    <row r="6729" spans="1:15" ht="15" customHeight="1" x14ac:dyDescent="0.25">
      <c r="A6729" s="1">
        <v>2022</v>
      </c>
      <c r="B6729" s="1" t="s">
        <v>8801</v>
      </c>
      <c r="C6729" s="1" t="s">
        <v>1355</v>
      </c>
      <c r="D6729" s="1" t="s">
        <v>9182</v>
      </c>
      <c r="E6729" s="1" t="s">
        <v>1305</v>
      </c>
      <c r="F6729" s="1" t="s">
        <v>1357</v>
      </c>
      <c r="G6729" s="1" t="s">
        <v>103</v>
      </c>
      <c r="H6729" s="1" t="s">
        <v>298</v>
      </c>
      <c r="I6729" s="1">
        <v>1</v>
      </c>
      <c r="J6729" s="1">
        <v>2023</v>
      </c>
      <c r="K6729" s="1">
        <v>81849</v>
      </c>
      <c r="L6729" s="1">
        <v>0</v>
      </c>
      <c r="M6729" s="1">
        <f t="array" ref="M6729">SUMPRODUCT(MAX(ISNUMBER(SEARCH('Class Rules'!$B$6:$B$85,$E6729))*ISNUMBER(SEARCH('Class Rules'!$C$6:$C$85,$F6729))*'Class Rules'!$A$6:$A$85))</f>
        <v>0</v>
      </c>
      <c r="N6729" s="1" t="str">
        <f t="array" ref="N6729">IF($M6729=0,'Class Rules'!$D$3,INDEX('Class Rules'!$D$6:$D$85,MATCH($M6729,'Class Rules'!$A$6:$A$85,0)))</f>
        <v>Passenger LDV</v>
      </c>
      <c r="O6729" s="1" t="str">
        <f t="array" ref="O6729">IF(SUMPRODUCT(MAX(ISNUMBER(SEARCH(Fuel_Rules!$A$6:$A$30,$E6729))*ISNUMBER(SEARCH(Fuel_Rules!$B$6:$B$30,$F6729))*(Fuel_Rules!$A$6:$A$30&lt;&gt;"")))&gt;0,"Plug-in hybrid",IF($G6729="Diesel","Diesel","Gasoline"))</f>
        <v>Gasoline</v>
      </c>
    </row>
    <row r="6730" spans="1:15" ht="15" customHeight="1" x14ac:dyDescent="0.25">
      <c r="A6730" s="1">
        <v>2022</v>
      </c>
      <c r="B6730" s="1" t="s">
        <v>8801</v>
      </c>
      <c r="C6730" s="1" t="s">
        <v>1361</v>
      </c>
      <c r="D6730" s="1" t="s">
        <v>9183</v>
      </c>
      <c r="E6730" s="1" t="s">
        <v>1305</v>
      </c>
      <c r="F6730" s="1" t="s">
        <v>1363</v>
      </c>
      <c r="G6730" s="1" t="s">
        <v>103</v>
      </c>
      <c r="H6730" s="1" t="s">
        <v>298</v>
      </c>
      <c r="I6730" s="1">
        <v>1</v>
      </c>
      <c r="J6730" s="1">
        <v>2023</v>
      </c>
      <c r="K6730" s="1">
        <v>85072</v>
      </c>
      <c r="L6730" s="1">
        <v>0</v>
      </c>
      <c r="M6730" s="1">
        <f t="array" ref="M6730">SUMPRODUCT(MAX(ISNUMBER(SEARCH('Class Rules'!$B$6:$B$85,$E6730))*ISNUMBER(SEARCH('Class Rules'!$C$6:$C$85,$F6730))*'Class Rules'!$A$6:$A$85))</f>
        <v>0</v>
      </c>
      <c r="N6730" s="1" t="str">
        <f t="array" ref="N6730">IF($M6730=0,'Class Rules'!$D$3,INDEX('Class Rules'!$D$6:$D$85,MATCH($M6730,'Class Rules'!$A$6:$A$85,0)))</f>
        <v>Passenger LDV</v>
      </c>
      <c r="O6730" s="1" t="str">
        <f t="array" ref="O6730">IF(SUMPRODUCT(MAX(ISNUMBER(SEARCH(Fuel_Rules!$A$6:$A$30,$E6730))*ISNUMBER(SEARCH(Fuel_Rules!$B$6:$B$30,$F6730))*(Fuel_Rules!$A$6:$A$30&lt;&gt;"")))&gt;0,"Plug-in hybrid",IF($G6730="Diesel","Diesel","Gasoline"))</f>
        <v>Gasoline</v>
      </c>
    </row>
    <row r="6731" spans="1:15" ht="15" customHeight="1" x14ac:dyDescent="0.25">
      <c r="A6731" s="1">
        <v>2022</v>
      </c>
      <c r="B6731" s="1" t="s">
        <v>8801</v>
      </c>
      <c r="C6731" s="1" t="s">
        <v>1379</v>
      </c>
      <c r="D6731" s="1" t="s">
        <v>9184</v>
      </c>
      <c r="E6731" s="1" t="s">
        <v>1305</v>
      </c>
      <c r="F6731" s="1" t="s">
        <v>1381</v>
      </c>
      <c r="G6731" s="1" t="s">
        <v>103</v>
      </c>
      <c r="H6731" s="1" t="s">
        <v>437</v>
      </c>
      <c r="I6731" s="1">
        <v>1.6</v>
      </c>
      <c r="J6731" s="1">
        <v>2023</v>
      </c>
      <c r="K6731" s="1">
        <v>101246</v>
      </c>
      <c r="L6731" s="1">
        <v>0</v>
      </c>
      <c r="M6731" s="1">
        <f t="array" ref="M6731">SUMPRODUCT(MAX(ISNUMBER(SEARCH('Class Rules'!$B$6:$B$85,$E6731))*ISNUMBER(SEARCH('Class Rules'!$C$6:$C$85,$F6731))*'Class Rules'!$A$6:$A$85))</f>
        <v>0</v>
      </c>
      <c r="N6731" s="1" t="str">
        <f t="array" ref="N6731">IF($M6731=0,'Class Rules'!$D$3,INDEX('Class Rules'!$D$6:$D$85,MATCH($M6731,'Class Rules'!$A$6:$A$85,0)))</f>
        <v>Passenger LDV</v>
      </c>
      <c r="O6731" s="1" t="str">
        <f t="array" ref="O6731">IF(SUMPRODUCT(MAX(ISNUMBER(SEARCH(Fuel_Rules!$A$6:$A$30,$E6731))*ISNUMBER(SEARCH(Fuel_Rules!$B$6:$B$30,$F6731))*(Fuel_Rules!$A$6:$A$30&lt;&gt;"")))&gt;0,"Plug-in hybrid",IF($G6731="Diesel","Diesel","Gasoline"))</f>
        <v>Gasoline</v>
      </c>
    </row>
    <row r="6732" spans="1:15" ht="15" customHeight="1" x14ac:dyDescent="0.25">
      <c r="A6732" s="1">
        <v>2022</v>
      </c>
      <c r="B6732" s="1" t="s">
        <v>8801</v>
      </c>
      <c r="C6732" s="1" t="s">
        <v>1382</v>
      </c>
      <c r="D6732" s="1" t="s">
        <v>9185</v>
      </c>
      <c r="E6732" s="1" t="s">
        <v>1305</v>
      </c>
      <c r="F6732" s="1" t="s">
        <v>1384</v>
      </c>
      <c r="G6732" s="1" t="s">
        <v>103</v>
      </c>
      <c r="H6732" s="1" t="s">
        <v>437</v>
      </c>
      <c r="I6732" s="1">
        <v>1.6</v>
      </c>
      <c r="J6732" s="1">
        <v>2023</v>
      </c>
      <c r="K6732" s="1">
        <v>95141</v>
      </c>
      <c r="L6732" s="1">
        <v>0</v>
      </c>
      <c r="M6732" s="1">
        <f t="array" ref="M6732">SUMPRODUCT(MAX(ISNUMBER(SEARCH('Class Rules'!$B$6:$B$85,$E6732))*ISNUMBER(SEARCH('Class Rules'!$C$6:$C$85,$F6732))*'Class Rules'!$A$6:$A$85))</f>
        <v>0</v>
      </c>
      <c r="N6732" s="1" t="str">
        <f t="array" ref="N6732">IF($M6732=0,'Class Rules'!$D$3,INDEX('Class Rules'!$D$6:$D$85,MATCH($M6732,'Class Rules'!$A$6:$A$85,0)))</f>
        <v>Passenger LDV</v>
      </c>
      <c r="O6732" s="1" t="str">
        <f t="array" ref="O6732">IF(SUMPRODUCT(MAX(ISNUMBER(SEARCH(Fuel_Rules!$A$6:$A$30,$E6732))*ISNUMBER(SEARCH(Fuel_Rules!$B$6:$B$30,$F6732))*(Fuel_Rules!$A$6:$A$30&lt;&gt;"")))&gt;0,"Plug-in hybrid",IF($G6732="Diesel","Diesel","Gasoline"))</f>
        <v>Gasoline</v>
      </c>
    </row>
    <row r="6733" spans="1:15" ht="15" customHeight="1" x14ac:dyDescent="0.25">
      <c r="A6733" s="1">
        <v>2022</v>
      </c>
      <c r="B6733" s="1" t="s">
        <v>8801</v>
      </c>
      <c r="C6733" s="1" t="s">
        <v>1385</v>
      </c>
      <c r="D6733" s="1" t="s">
        <v>9186</v>
      </c>
      <c r="E6733" s="1" t="s">
        <v>1305</v>
      </c>
      <c r="F6733" s="1" t="s">
        <v>1387</v>
      </c>
      <c r="G6733" s="1" t="s">
        <v>103</v>
      </c>
      <c r="H6733" s="1" t="s">
        <v>437</v>
      </c>
      <c r="I6733" s="1">
        <v>1.6</v>
      </c>
      <c r="J6733" s="1">
        <v>2023</v>
      </c>
      <c r="K6733" s="1">
        <v>93799</v>
      </c>
      <c r="L6733" s="1">
        <v>0</v>
      </c>
      <c r="M6733" s="1">
        <f t="array" ref="M6733">SUMPRODUCT(MAX(ISNUMBER(SEARCH('Class Rules'!$B$6:$B$85,$E6733))*ISNUMBER(SEARCH('Class Rules'!$C$6:$C$85,$F6733))*'Class Rules'!$A$6:$A$85))</f>
        <v>0</v>
      </c>
      <c r="N6733" s="1" t="str">
        <f t="array" ref="N6733">IF($M6733=0,'Class Rules'!$D$3,INDEX('Class Rules'!$D$6:$D$85,MATCH($M6733,'Class Rules'!$A$6:$A$85,0)))</f>
        <v>Passenger LDV</v>
      </c>
      <c r="O6733" s="1" t="str">
        <f t="array" ref="O6733">IF(SUMPRODUCT(MAX(ISNUMBER(SEARCH(Fuel_Rules!$A$6:$A$30,$E6733))*ISNUMBER(SEARCH(Fuel_Rules!$B$6:$B$30,$F6733))*(Fuel_Rules!$A$6:$A$30&lt;&gt;"")))&gt;0,"Plug-in hybrid",IF($G6733="Diesel","Diesel","Gasoline"))</f>
        <v>Gasoline</v>
      </c>
    </row>
    <row r="6734" spans="1:15" ht="15" customHeight="1" x14ac:dyDescent="0.25">
      <c r="A6734" s="1">
        <v>2022</v>
      </c>
      <c r="B6734" s="1" t="s">
        <v>8801</v>
      </c>
      <c r="C6734" s="1" t="s">
        <v>1388</v>
      </c>
      <c r="D6734" s="1" t="s">
        <v>9187</v>
      </c>
      <c r="E6734" s="1" t="s">
        <v>1305</v>
      </c>
      <c r="F6734" s="1" t="s">
        <v>1390</v>
      </c>
      <c r="G6734" s="1" t="s">
        <v>103</v>
      </c>
      <c r="H6734" s="1" t="s">
        <v>298</v>
      </c>
      <c r="I6734" s="1">
        <v>1.6</v>
      </c>
      <c r="J6734" s="1">
        <v>2023</v>
      </c>
      <c r="K6734" s="1">
        <v>84953</v>
      </c>
      <c r="L6734" s="1">
        <v>0</v>
      </c>
      <c r="M6734" s="1">
        <f t="array" ref="M6734">SUMPRODUCT(MAX(ISNUMBER(SEARCH('Class Rules'!$B$6:$B$85,$E6734))*ISNUMBER(SEARCH('Class Rules'!$C$6:$C$85,$F6734))*'Class Rules'!$A$6:$A$85))</f>
        <v>0</v>
      </c>
      <c r="N6734" s="1" t="str">
        <f t="array" ref="N6734">IF($M6734=0,'Class Rules'!$D$3,INDEX('Class Rules'!$D$6:$D$85,MATCH($M6734,'Class Rules'!$A$6:$A$85,0)))</f>
        <v>Passenger LDV</v>
      </c>
      <c r="O6734" s="1" t="str">
        <f t="array" ref="O6734">IF(SUMPRODUCT(MAX(ISNUMBER(SEARCH(Fuel_Rules!$A$6:$A$30,$E6734))*ISNUMBER(SEARCH(Fuel_Rules!$B$6:$B$30,$F6734))*(Fuel_Rules!$A$6:$A$30&lt;&gt;"")))&gt;0,"Plug-in hybrid",IF($G6734="Diesel","Diesel","Gasoline"))</f>
        <v>Gasoline</v>
      </c>
    </row>
    <row r="6735" spans="1:15" ht="15" customHeight="1" x14ac:dyDescent="0.25">
      <c r="A6735" s="1">
        <v>2022</v>
      </c>
      <c r="B6735" s="1" t="s">
        <v>8801</v>
      </c>
      <c r="C6735" s="1" t="s">
        <v>1391</v>
      </c>
      <c r="D6735" s="1" t="s">
        <v>9188</v>
      </c>
      <c r="E6735" s="1" t="s">
        <v>1305</v>
      </c>
      <c r="F6735" s="1" t="s">
        <v>1393</v>
      </c>
      <c r="G6735" s="1" t="s">
        <v>103</v>
      </c>
      <c r="H6735" s="1" t="s">
        <v>437</v>
      </c>
      <c r="I6735" s="1">
        <v>1</v>
      </c>
      <c r="J6735" s="1">
        <v>2023</v>
      </c>
      <c r="K6735" s="1">
        <v>103695</v>
      </c>
      <c r="L6735" s="1">
        <v>0</v>
      </c>
      <c r="M6735" s="1">
        <f t="array" ref="M6735">SUMPRODUCT(MAX(ISNUMBER(SEARCH('Class Rules'!$B$6:$B$85,$E6735))*ISNUMBER(SEARCH('Class Rules'!$C$6:$C$85,$F6735))*'Class Rules'!$A$6:$A$85))</f>
        <v>0</v>
      </c>
      <c r="N6735" s="1" t="str">
        <f t="array" ref="N6735">IF($M6735=0,'Class Rules'!$D$3,INDEX('Class Rules'!$D$6:$D$85,MATCH($M6735,'Class Rules'!$A$6:$A$85,0)))</f>
        <v>Passenger LDV</v>
      </c>
      <c r="O6735" s="1" t="str">
        <f t="array" ref="O6735">IF(SUMPRODUCT(MAX(ISNUMBER(SEARCH(Fuel_Rules!$A$6:$A$30,$E6735))*ISNUMBER(SEARCH(Fuel_Rules!$B$6:$B$30,$F6735))*(Fuel_Rules!$A$6:$A$30&lt;&gt;"")))&gt;0,"Plug-in hybrid",IF($G6735="Diesel","Diesel","Gasoline"))</f>
        <v>Gasoline</v>
      </c>
    </row>
    <row r="6736" spans="1:15" ht="15" customHeight="1" x14ac:dyDescent="0.25">
      <c r="A6736" s="1">
        <v>2022</v>
      </c>
      <c r="B6736" s="1" t="s">
        <v>8801</v>
      </c>
      <c r="C6736" s="1" t="s">
        <v>1400</v>
      </c>
      <c r="D6736" s="1" t="s">
        <v>9189</v>
      </c>
      <c r="E6736" s="1" t="s">
        <v>1305</v>
      </c>
      <c r="F6736" s="1" t="s">
        <v>1402</v>
      </c>
      <c r="G6736" s="1" t="s">
        <v>103</v>
      </c>
      <c r="H6736" s="1" t="s">
        <v>437</v>
      </c>
      <c r="I6736" s="1">
        <v>1.6</v>
      </c>
      <c r="J6736" s="1">
        <v>2023</v>
      </c>
      <c r="K6736" s="1">
        <v>108814</v>
      </c>
      <c r="L6736" s="1">
        <v>0</v>
      </c>
      <c r="M6736" s="1">
        <f t="array" ref="M6736">SUMPRODUCT(MAX(ISNUMBER(SEARCH('Class Rules'!$B$6:$B$85,$E6736))*ISNUMBER(SEARCH('Class Rules'!$C$6:$C$85,$F6736))*'Class Rules'!$A$6:$A$85))</f>
        <v>0</v>
      </c>
      <c r="N6736" s="1" t="str">
        <f t="array" ref="N6736">IF($M6736=0,'Class Rules'!$D$3,INDEX('Class Rules'!$D$6:$D$85,MATCH($M6736,'Class Rules'!$A$6:$A$85,0)))</f>
        <v>Passenger LDV</v>
      </c>
      <c r="O6736" s="1" t="str">
        <f t="array" ref="O6736">IF(SUMPRODUCT(MAX(ISNUMBER(SEARCH(Fuel_Rules!$A$6:$A$30,$E6736))*ISNUMBER(SEARCH(Fuel_Rules!$B$6:$B$30,$F6736))*(Fuel_Rules!$A$6:$A$30&lt;&gt;"")))&gt;0,"Plug-in hybrid",IF($G6736="Diesel","Diesel","Gasoline"))</f>
        <v>Gasoline</v>
      </c>
    </row>
    <row r="6737" spans="1:15" ht="15" customHeight="1" x14ac:dyDescent="0.25">
      <c r="A6737" s="1">
        <v>2022</v>
      </c>
      <c r="B6737" s="1" t="s">
        <v>8801</v>
      </c>
      <c r="C6737" s="1" t="s">
        <v>1403</v>
      </c>
      <c r="D6737" s="1" t="s">
        <v>9190</v>
      </c>
      <c r="E6737" s="1" t="s">
        <v>1305</v>
      </c>
      <c r="F6737" s="1" t="s">
        <v>1405</v>
      </c>
      <c r="G6737" s="1" t="s">
        <v>103</v>
      </c>
      <c r="H6737" s="1" t="s">
        <v>298</v>
      </c>
      <c r="I6737" s="1">
        <v>1</v>
      </c>
      <c r="J6737" s="1">
        <v>2023</v>
      </c>
      <c r="K6737" s="1">
        <v>80662</v>
      </c>
      <c r="L6737" s="1">
        <v>0</v>
      </c>
      <c r="M6737" s="1">
        <f t="array" ref="M6737">SUMPRODUCT(MAX(ISNUMBER(SEARCH('Class Rules'!$B$6:$B$85,$E6737))*ISNUMBER(SEARCH('Class Rules'!$C$6:$C$85,$F6737))*'Class Rules'!$A$6:$A$85))</f>
        <v>0</v>
      </c>
      <c r="N6737" s="1" t="str">
        <f t="array" ref="N6737">IF($M6737=0,'Class Rules'!$D$3,INDEX('Class Rules'!$D$6:$D$85,MATCH($M6737,'Class Rules'!$A$6:$A$85,0)))</f>
        <v>Passenger LDV</v>
      </c>
      <c r="O6737" s="1" t="str">
        <f t="array" ref="O6737">IF(SUMPRODUCT(MAX(ISNUMBER(SEARCH(Fuel_Rules!$A$6:$A$30,$E6737))*ISNUMBER(SEARCH(Fuel_Rules!$B$6:$B$30,$F6737))*(Fuel_Rules!$A$6:$A$30&lt;&gt;"")))&gt;0,"Plug-in hybrid",IF($G6737="Diesel","Diesel","Gasoline"))</f>
        <v>Gasoline</v>
      </c>
    </row>
    <row r="6738" spans="1:15" ht="15" customHeight="1" x14ac:dyDescent="0.25">
      <c r="A6738" s="1">
        <v>2022</v>
      </c>
      <c r="B6738" s="1" t="s">
        <v>8801</v>
      </c>
      <c r="C6738" s="1" t="s">
        <v>1409</v>
      </c>
      <c r="D6738" s="1" t="s">
        <v>9191</v>
      </c>
      <c r="E6738" s="1" t="s">
        <v>1305</v>
      </c>
      <c r="F6738" s="1" t="s">
        <v>1411</v>
      </c>
      <c r="G6738" s="1" t="s">
        <v>103</v>
      </c>
      <c r="H6738" s="1" t="s">
        <v>298</v>
      </c>
      <c r="I6738" s="1">
        <v>1</v>
      </c>
      <c r="J6738" s="1">
        <v>2023</v>
      </c>
      <c r="K6738" s="1">
        <v>86078</v>
      </c>
      <c r="L6738" s="1">
        <v>0</v>
      </c>
      <c r="M6738" s="1">
        <f t="array" ref="M6738">SUMPRODUCT(MAX(ISNUMBER(SEARCH('Class Rules'!$B$6:$B$85,$E6738))*ISNUMBER(SEARCH('Class Rules'!$C$6:$C$85,$F6738))*'Class Rules'!$A$6:$A$85))</f>
        <v>0</v>
      </c>
      <c r="N6738" s="1" t="str">
        <f t="array" ref="N6738">IF($M6738=0,'Class Rules'!$D$3,INDEX('Class Rules'!$D$6:$D$85,MATCH($M6738,'Class Rules'!$A$6:$A$85,0)))</f>
        <v>Passenger LDV</v>
      </c>
      <c r="O6738" s="1" t="str">
        <f t="array" ref="O6738">IF(SUMPRODUCT(MAX(ISNUMBER(SEARCH(Fuel_Rules!$A$6:$A$30,$E6738))*ISNUMBER(SEARCH(Fuel_Rules!$B$6:$B$30,$F6738))*(Fuel_Rules!$A$6:$A$30&lt;&gt;"")))&gt;0,"Plug-in hybrid",IF($G6738="Diesel","Diesel","Gasoline"))</f>
        <v>Gasoline</v>
      </c>
    </row>
    <row r="6739" spans="1:15" ht="15" customHeight="1" x14ac:dyDescent="0.25">
      <c r="A6739" s="1">
        <v>2022</v>
      </c>
      <c r="B6739" s="1" t="s">
        <v>8801</v>
      </c>
      <c r="C6739" s="1" t="s">
        <v>1430</v>
      </c>
      <c r="D6739" s="1" t="s">
        <v>9192</v>
      </c>
      <c r="E6739" s="1" t="s">
        <v>1305</v>
      </c>
      <c r="F6739" s="1" t="s">
        <v>1432</v>
      </c>
      <c r="G6739" s="1" t="s">
        <v>103</v>
      </c>
      <c r="H6739" s="1" t="s">
        <v>437</v>
      </c>
      <c r="I6739" s="1">
        <v>1</v>
      </c>
      <c r="J6739" s="1">
        <v>2023</v>
      </c>
      <c r="K6739" s="1">
        <v>123028</v>
      </c>
      <c r="L6739" s="1">
        <v>0</v>
      </c>
      <c r="M6739" s="1">
        <f t="array" ref="M6739">SUMPRODUCT(MAX(ISNUMBER(SEARCH('Class Rules'!$B$6:$B$85,$E6739))*ISNUMBER(SEARCH('Class Rules'!$C$6:$C$85,$F6739))*'Class Rules'!$A$6:$A$85))</f>
        <v>0</v>
      </c>
      <c r="N6739" s="1" t="str">
        <f t="array" ref="N6739">IF($M6739=0,'Class Rules'!$D$3,INDEX('Class Rules'!$D$6:$D$85,MATCH($M6739,'Class Rules'!$A$6:$A$85,0)))</f>
        <v>Passenger LDV</v>
      </c>
      <c r="O6739" s="1" t="str">
        <f t="array" ref="O6739">IF(SUMPRODUCT(MAX(ISNUMBER(SEARCH(Fuel_Rules!$A$6:$A$30,$E6739))*ISNUMBER(SEARCH(Fuel_Rules!$B$6:$B$30,$F6739))*(Fuel_Rules!$A$6:$A$30&lt;&gt;"")))&gt;0,"Plug-in hybrid",IF($G6739="Diesel","Diesel","Gasoline"))</f>
        <v>Gasoline</v>
      </c>
    </row>
    <row r="6740" spans="1:15" ht="15" customHeight="1" x14ac:dyDescent="0.25">
      <c r="A6740" s="1">
        <v>2022</v>
      </c>
      <c r="B6740" s="1" t="s">
        <v>8801</v>
      </c>
      <c r="C6740" s="1" t="s">
        <v>1430</v>
      </c>
      <c r="D6740" s="1" t="s">
        <v>9193</v>
      </c>
      <c r="E6740" s="1" t="s">
        <v>1305</v>
      </c>
      <c r="F6740" s="1" t="s">
        <v>1432</v>
      </c>
      <c r="G6740" s="1" t="s">
        <v>103</v>
      </c>
      <c r="H6740" s="1" t="s">
        <v>437</v>
      </c>
      <c r="I6740" s="1">
        <v>1</v>
      </c>
      <c r="J6740" s="1">
        <v>2023</v>
      </c>
      <c r="K6740" s="1">
        <v>117985</v>
      </c>
      <c r="L6740" s="1">
        <v>0</v>
      </c>
      <c r="M6740" s="1">
        <f t="array" ref="M6740">SUMPRODUCT(MAX(ISNUMBER(SEARCH('Class Rules'!$B$6:$B$85,$E6740))*ISNUMBER(SEARCH('Class Rules'!$C$6:$C$85,$F6740))*'Class Rules'!$A$6:$A$85))</f>
        <v>0</v>
      </c>
      <c r="N6740" s="1" t="str">
        <f t="array" ref="N6740">IF($M6740=0,'Class Rules'!$D$3,INDEX('Class Rules'!$D$6:$D$85,MATCH($M6740,'Class Rules'!$A$6:$A$85,0)))</f>
        <v>Passenger LDV</v>
      </c>
      <c r="O6740" s="1" t="str">
        <f t="array" ref="O6740">IF(SUMPRODUCT(MAX(ISNUMBER(SEARCH(Fuel_Rules!$A$6:$A$30,$E6740))*ISNUMBER(SEARCH(Fuel_Rules!$B$6:$B$30,$F6740))*(Fuel_Rules!$A$6:$A$30&lt;&gt;"")))&gt;0,"Plug-in hybrid",IF($G6740="Diesel","Diesel","Gasoline"))</f>
        <v>Gasoline</v>
      </c>
    </row>
    <row r="6741" spans="1:15" ht="15" customHeight="1" x14ac:dyDescent="0.25">
      <c r="A6741" s="1">
        <v>2022</v>
      </c>
      <c r="B6741" s="1" t="s">
        <v>8801</v>
      </c>
      <c r="C6741" s="1" t="s">
        <v>1433</v>
      </c>
      <c r="D6741" s="1" t="s">
        <v>9194</v>
      </c>
      <c r="E6741" s="1" t="s">
        <v>1305</v>
      </c>
      <c r="F6741" s="1" t="s">
        <v>1435</v>
      </c>
      <c r="G6741" s="1" t="s">
        <v>103</v>
      </c>
      <c r="H6741" s="1" t="s">
        <v>437</v>
      </c>
      <c r="I6741" s="1">
        <v>2</v>
      </c>
      <c r="J6741" s="1">
        <v>2023</v>
      </c>
      <c r="K6741" s="1">
        <v>170533</v>
      </c>
      <c r="L6741" s="1">
        <v>0</v>
      </c>
      <c r="M6741" s="1">
        <f t="array" ref="M6741">SUMPRODUCT(MAX(ISNUMBER(SEARCH('Class Rules'!$B$6:$B$85,$E6741))*ISNUMBER(SEARCH('Class Rules'!$C$6:$C$85,$F6741))*'Class Rules'!$A$6:$A$85))</f>
        <v>0</v>
      </c>
      <c r="N6741" s="1" t="str">
        <f t="array" ref="N6741">IF($M6741=0,'Class Rules'!$D$3,INDEX('Class Rules'!$D$6:$D$85,MATCH($M6741,'Class Rules'!$A$6:$A$85,0)))</f>
        <v>Passenger LDV</v>
      </c>
      <c r="O6741" s="1" t="str">
        <f t="array" ref="O6741">IF(SUMPRODUCT(MAX(ISNUMBER(SEARCH(Fuel_Rules!$A$6:$A$30,$E6741))*ISNUMBER(SEARCH(Fuel_Rules!$B$6:$B$30,$F6741))*(Fuel_Rules!$A$6:$A$30&lt;&gt;"")))&gt;0,"Plug-in hybrid",IF($G6741="Diesel","Diesel","Gasoline"))</f>
        <v>Gasoline</v>
      </c>
    </row>
    <row r="6742" spans="1:15" ht="15" customHeight="1" x14ac:dyDescent="0.25">
      <c r="A6742" s="1">
        <v>2022</v>
      </c>
      <c r="B6742" s="1" t="s">
        <v>8801</v>
      </c>
      <c r="C6742" s="1" t="s">
        <v>1433</v>
      </c>
      <c r="D6742" s="1" t="s">
        <v>9195</v>
      </c>
      <c r="E6742" s="1" t="s">
        <v>1305</v>
      </c>
      <c r="F6742" s="1" t="s">
        <v>1435</v>
      </c>
      <c r="G6742" s="1" t="s">
        <v>103</v>
      </c>
      <c r="H6742" s="1" t="s">
        <v>437</v>
      </c>
      <c r="I6742" s="1">
        <v>2</v>
      </c>
      <c r="J6742" s="1">
        <v>2023</v>
      </c>
      <c r="K6742" s="1">
        <v>159888</v>
      </c>
      <c r="L6742" s="1">
        <v>0</v>
      </c>
      <c r="M6742" s="1">
        <f t="array" ref="M6742">SUMPRODUCT(MAX(ISNUMBER(SEARCH('Class Rules'!$B$6:$B$85,$E6742))*ISNUMBER(SEARCH('Class Rules'!$C$6:$C$85,$F6742))*'Class Rules'!$A$6:$A$85))</f>
        <v>0</v>
      </c>
      <c r="N6742" s="1" t="str">
        <f t="array" ref="N6742">IF($M6742=0,'Class Rules'!$D$3,INDEX('Class Rules'!$D$6:$D$85,MATCH($M6742,'Class Rules'!$A$6:$A$85,0)))</f>
        <v>Passenger LDV</v>
      </c>
      <c r="O6742" s="1" t="str">
        <f t="array" ref="O6742">IF(SUMPRODUCT(MAX(ISNUMBER(SEARCH(Fuel_Rules!$A$6:$A$30,$E6742))*ISNUMBER(SEARCH(Fuel_Rules!$B$6:$B$30,$F6742))*(Fuel_Rules!$A$6:$A$30&lt;&gt;"")))&gt;0,"Plug-in hybrid",IF($G6742="Diesel","Diesel","Gasoline"))</f>
        <v>Gasoline</v>
      </c>
    </row>
    <row r="6743" spans="1:15" ht="15" customHeight="1" x14ac:dyDescent="0.25">
      <c r="A6743" s="1">
        <v>2022</v>
      </c>
      <c r="B6743" s="1" t="s">
        <v>8801</v>
      </c>
      <c r="C6743" s="1" t="s">
        <v>1436</v>
      </c>
      <c r="D6743" s="1" t="s">
        <v>9196</v>
      </c>
      <c r="E6743" s="1" t="s">
        <v>1305</v>
      </c>
      <c r="F6743" s="1" t="s">
        <v>1438</v>
      </c>
      <c r="G6743" s="1" t="s">
        <v>103</v>
      </c>
      <c r="H6743" s="1" t="s">
        <v>437</v>
      </c>
      <c r="I6743" s="1">
        <v>1</v>
      </c>
      <c r="J6743" s="1">
        <v>2023</v>
      </c>
      <c r="K6743" s="1">
        <v>150866</v>
      </c>
      <c r="L6743" s="1">
        <v>0</v>
      </c>
      <c r="M6743" s="1">
        <f t="array" ref="M6743">SUMPRODUCT(MAX(ISNUMBER(SEARCH('Class Rules'!$B$6:$B$85,$E6743))*ISNUMBER(SEARCH('Class Rules'!$C$6:$C$85,$F6743))*'Class Rules'!$A$6:$A$85))</f>
        <v>0</v>
      </c>
      <c r="N6743" s="1" t="str">
        <f t="array" ref="N6743">IF($M6743=0,'Class Rules'!$D$3,INDEX('Class Rules'!$D$6:$D$85,MATCH($M6743,'Class Rules'!$A$6:$A$85,0)))</f>
        <v>Passenger LDV</v>
      </c>
      <c r="O6743" s="1" t="str">
        <f t="array" ref="O6743">IF(SUMPRODUCT(MAX(ISNUMBER(SEARCH(Fuel_Rules!$A$6:$A$30,$E6743))*ISNUMBER(SEARCH(Fuel_Rules!$B$6:$B$30,$F6743))*(Fuel_Rules!$A$6:$A$30&lt;&gt;"")))&gt;0,"Plug-in hybrid",IF($G6743="Diesel","Diesel","Gasoline"))</f>
        <v>Gasoline</v>
      </c>
    </row>
    <row r="6744" spans="1:15" ht="15" customHeight="1" x14ac:dyDescent="0.25">
      <c r="A6744" s="1">
        <v>2022</v>
      </c>
      <c r="B6744" s="1" t="s">
        <v>8801</v>
      </c>
      <c r="C6744" s="1" t="s">
        <v>1436</v>
      </c>
      <c r="D6744" s="1" t="s">
        <v>9197</v>
      </c>
      <c r="E6744" s="1" t="s">
        <v>1305</v>
      </c>
      <c r="F6744" s="1" t="s">
        <v>1438</v>
      </c>
      <c r="G6744" s="1" t="s">
        <v>103</v>
      </c>
      <c r="H6744" s="1" t="s">
        <v>437</v>
      </c>
      <c r="I6744" s="1">
        <v>1</v>
      </c>
      <c r="J6744" s="1">
        <v>2023</v>
      </c>
      <c r="K6744" s="1">
        <v>145582</v>
      </c>
      <c r="L6744" s="1">
        <v>0</v>
      </c>
      <c r="M6744" s="1">
        <f t="array" ref="M6744">SUMPRODUCT(MAX(ISNUMBER(SEARCH('Class Rules'!$B$6:$B$85,$E6744))*ISNUMBER(SEARCH('Class Rules'!$C$6:$C$85,$F6744))*'Class Rules'!$A$6:$A$85))</f>
        <v>0</v>
      </c>
      <c r="N6744" s="1" t="str">
        <f t="array" ref="N6744">IF($M6744=0,'Class Rules'!$D$3,INDEX('Class Rules'!$D$6:$D$85,MATCH($M6744,'Class Rules'!$A$6:$A$85,0)))</f>
        <v>Passenger LDV</v>
      </c>
      <c r="O6744" s="1" t="str">
        <f t="array" ref="O6744">IF(SUMPRODUCT(MAX(ISNUMBER(SEARCH(Fuel_Rules!$A$6:$A$30,$E6744))*ISNUMBER(SEARCH(Fuel_Rules!$B$6:$B$30,$F6744))*(Fuel_Rules!$A$6:$A$30&lt;&gt;"")))&gt;0,"Plug-in hybrid",IF($G6744="Diesel","Diesel","Gasoline"))</f>
        <v>Gasoline</v>
      </c>
    </row>
    <row r="6745" spans="1:15" ht="15" customHeight="1" x14ac:dyDescent="0.25">
      <c r="A6745" s="1">
        <v>2022</v>
      </c>
      <c r="B6745" s="1" t="s">
        <v>8801</v>
      </c>
      <c r="C6745" s="1" t="s">
        <v>1439</v>
      </c>
      <c r="D6745" s="1" t="s">
        <v>9198</v>
      </c>
      <c r="E6745" s="1" t="s">
        <v>1305</v>
      </c>
      <c r="F6745" s="1" t="s">
        <v>1441</v>
      </c>
      <c r="G6745" s="1" t="s">
        <v>103</v>
      </c>
      <c r="H6745" s="1" t="s">
        <v>437</v>
      </c>
      <c r="I6745" s="1">
        <v>1</v>
      </c>
      <c r="J6745" s="1">
        <v>2023</v>
      </c>
      <c r="K6745" s="1">
        <v>135978</v>
      </c>
      <c r="L6745" s="1">
        <v>0</v>
      </c>
      <c r="M6745" s="1">
        <f t="array" ref="M6745">SUMPRODUCT(MAX(ISNUMBER(SEARCH('Class Rules'!$B$6:$B$85,$E6745))*ISNUMBER(SEARCH('Class Rules'!$C$6:$C$85,$F6745))*'Class Rules'!$A$6:$A$85))</f>
        <v>0</v>
      </c>
      <c r="N6745" s="1" t="str">
        <f t="array" ref="N6745">IF($M6745=0,'Class Rules'!$D$3,INDEX('Class Rules'!$D$6:$D$85,MATCH($M6745,'Class Rules'!$A$6:$A$85,0)))</f>
        <v>Passenger LDV</v>
      </c>
      <c r="O6745" s="1" t="str">
        <f t="array" ref="O6745">IF(SUMPRODUCT(MAX(ISNUMBER(SEARCH(Fuel_Rules!$A$6:$A$30,$E6745))*ISNUMBER(SEARCH(Fuel_Rules!$B$6:$B$30,$F6745))*(Fuel_Rules!$A$6:$A$30&lt;&gt;"")))&gt;0,"Plug-in hybrid",IF($G6745="Diesel","Diesel","Gasoline"))</f>
        <v>Gasoline</v>
      </c>
    </row>
    <row r="6746" spans="1:15" ht="15" customHeight="1" x14ac:dyDescent="0.25">
      <c r="A6746" s="1">
        <v>2022</v>
      </c>
      <c r="B6746" s="1" t="s">
        <v>8801</v>
      </c>
      <c r="C6746" s="1" t="s">
        <v>1439</v>
      </c>
      <c r="D6746" s="1" t="s">
        <v>9199</v>
      </c>
      <c r="E6746" s="1" t="s">
        <v>1305</v>
      </c>
      <c r="F6746" s="1" t="s">
        <v>1441</v>
      </c>
      <c r="G6746" s="1" t="s">
        <v>103</v>
      </c>
      <c r="H6746" s="1" t="s">
        <v>437</v>
      </c>
      <c r="I6746" s="1">
        <v>1</v>
      </c>
      <c r="J6746" s="1">
        <v>2023</v>
      </c>
      <c r="K6746" s="1">
        <v>129538</v>
      </c>
      <c r="L6746" s="1">
        <v>0</v>
      </c>
      <c r="M6746" s="1">
        <f t="array" ref="M6746">SUMPRODUCT(MAX(ISNUMBER(SEARCH('Class Rules'!$B$6:$B$85,$E6746))*ISNUMBER(SEARCH('Class Rules'!$C$6:$C$85,$F6746))*'Class Rules'!$A$6:$A$85))</f>
        <v>0</v>
      </c>
      <c r="N6746" s="1" t="str">
        <f t="array" ref="N6746">IF($M6746=0,'Class Rules'!$D$3,INDEX('Class Rules'!$D$6:$D$85,MATCH($M6746,'Class Rules'!$A$6:$A$85,0)))</f>
        <v>Passenger LDV</v>
      </c>
      <c r="O6746" s="1" t="str">
        <f t="array" ref="O6746">IF(SUMPRODUCT(MAX(ISNUMBER(SEARCH(Fuel_Rules!$A$6:$A$30,$E6746))*ISNUMBER(SEARCH(Fuel_Rules!$B$6:$B$30,$F6746))*(Fuel_Rules!$A$6:$A$30&lt;&gt;"")))&gt;0,"Plug-in hybrid",IF($G6746="Diesel","Diesel","Gasoline"))</f>
        <v>Gasoline</v>
      </c>
    </row>
    <row r="6747" spans="1:15" ht="15" customHeight="1" x14ac:dyDescent="0.25">
      <c r="A6747" s="1">
        <v>2022</v>
      </c>
      <c r="B6747" s="1" t="s">
        <v>8801</v>
      </c>
      <c r="C6747" s="1" t="s">
        <v>1442</v>
      </c>
      <c r="D6747" s="1" t="s">
        <v>9200</v>
      </c>
      <c r="E6747" s="1" t="s">
        <v>1305</v>
      </c>
      <c r="F6747" s="1" t="s">
        <v>1444</v>
      </c>
      <c r="G6747" s="1" t="s">
        <v>103</v>
      </c>
      <c r="H6747" s="1" t="s">
        <v>298</v>
      </c>
      <c r="I6747" s="1">
        <v>1</v>
      </c>
      <c r="J6747" s="1">
        <v>2023</v>
      </c>
      <c r="K6747" s="1">
        <v>94668</v>
      </c>
      <c r="L6747" s="1">
        <v>0</v>
      </c>
      <c r="M6747" s="1">
        <f t="array" ref="M6747">SUMPRODUCT(MAX(ISNUMBER(SEARCH('Class Rules'!$B$6:$B$85,$E6747))*ISNUMBER(SEARCH('Class Rules'!$C$6:$C$85,$F6747))*'Class Rules'!$A$6:$A$85))</f>
        <v>0</v>
      </c>
      <c r="N6747" s="1" t="str">
        <f t="array" ref="N6747">IF($M6747=0,'Class Rules'!$D$3,INDEX('Class Rules'!$D$6:$D$85,MATCH($M6747,'Class Rules'!$A$6:$A$85,0)))</f>
        <v>Passenger LDV</v>
      </c>
      <c r="O6747" s="1" t="str">
        <f t="array" ref="O6747">IF(SUMPRODUCT(MAX(ISNUMBER(SEARCH(Fuel_Rules!$A$6:$A$30,$E6747))*ISNUMBER(SEARCH(Fuel_Rules!$B$6:$B$30,$F6747))*(Fuel_Rules!$A$6:$A$30&lt;&gt;"")))&gt;0,"Plug-in hybrid",IF($G6747="Diesel","Diesel","Gasoline"))</f>
        <v>Gasoline</v>
      </c>
    </row>
    <row r="6748" spans="1:15" ht="15" customHeight="1" x14ac:dyDescent="0.25">
      <c r="A6748" s="1">
        <v>2022</v>
      </c>
      <c r="B6748" s="1" t="s">
        <v>8801</v>
      </c>
      <c r="C6748" s="1" t="s">
        <v>1445</v>
      </c>
      <c r="D6748" s="1" t="s">
        <v>9201</v>
      </c>
      <c r="E6748" s="1" t="s">
        <v>1305</v>
      </c>
      <c r="F6748" s="1" t="s">
        <v>1447</v>
      </c>
      <c r="G6748" s="1" t="s">
        <v>103</v>
      </c>
      <c r="H6748" s="1" t="s">
        <v>437</v>
      </c>
      <c r="I6748" s="1">
        <v>1</v>
      </c>
      <c r="J6748" s="1">
        <v>2023</v>
      </c>
      <c r="K6748" s="1">
        <v>112196</v>
      </c>
      <c r="L6748" s="1">
        <v>0</v>
      </c>
      <c r="M6748" s="1">
        <f t="array" ref="M6748">SUMPRODUCT(MAX(ISNUMBER(SEARCH('Class Rules'!$B$6:$B$85,$E6748))*ISNUMBER(SEARCH('Class Rules'!$C$6:$C$85,$F6748))*'Class Rules'!$A$6:$A$85))</f>
        <v>0</v>
      </c>
      <c r="N6748" s="1" t="str">
        <f t="array" ref="N6748">IF($M6748=0,'Class Rules'!$D$3,INDEX('Class Rules'!$D$6:$D$85,MATCH($M6748,'Class Rules'!$A$6:$A$85,0)))</f>
        <v>Passenger LDV</v>
      </c>
      <c r="O6748" s="1" t="str">
        <f t="array" ref="O6748">IF(SUMPRODUCT(MAX(ISNUMBER(SEARCH(Fuel_Rules!$A$6:$A$30,$E6748))*ISNUMBER(SEARCH(Fuel_Rules!$B$6:$B$30,$F6748))*(Fuel_Rules!$A$6:$A$30&lt;&gt;"")))&gt;0,"Plug-in hybrid",IF($G6748="Diesel","Diesel","Gasoline"))</f>
        <v>Gasoline</v>
      </c>
    </row>
    <row r="6749" spans="1:15" ht="15" customHeight="1" x14ac:dyDescent="0.25">
      <c r="A6749" s="1">
        <v>2022</v>
      </c>
      <c r="B6749" s="1" t="s">
        <v>8801</v>
      </c>
      <c r="C6749" s="1" t="s">
        <v>1448</v>
      </c>
      <c r="D6749" s="1" t="s">
        <v>9202</v>
      </c>
      <c r="E6749" s="1" t="s">
        <v>1305</v>
      </c>
      <c r="F6749" s="1" t="s">
        <v>1450</v>
      </c>
      <c r="G6749" s="1" t="s">
        <v>103</v>
      </c>
      <c r="H6749" s="1" t="s">
        <v>437</v>
      </c>
      <c r="I6749" s="1">
        <v>1</v>
      </c>
      <c r="J6749" s="1">
        <v>2023</v>
      </c>
      <c r="K6749" s="1">
        <v>104440</v>
      </c>
      <c r="L6749" s="1">
        <v>0</v>
      </c>
      <c r="M6749" s="1">
        <f t="array" ref="M6749">SUMPRODUCT(MAX(ISNUMBER(SEARCH('Class Rules'!$B$6:$B$85,$E6749))*ISNUMBER(SEARCH('Class Rules'!$C$6:$C$85,$F6749))*'Class Rules'!$A$6:$A$85))</f>
        <v>0</v>
      </c>
      <c r="N6749" s="1" t="str">
        <f t="array" ref="N6749">IF($M6749=0,'Class Rules'!$D$3,INDEX('Class Rules'!$D$6:$D$85,MATCH($M6749,'Class Rules'!$A$6:$A$85,0)))</f>
        <v>Passenger LDV</v>
      </c>
      <c r="O6749" s="1" t="str">
        <f t="array" ref="O6749">IF(SUMPRODUCT(MAX(ISNUMBER(SEARCH(Fuel_Rules!$A$6:$A$30,$E6749))*ISNUMBER(SEARCH(Fuel_Rules!$B$6:$B$30,$F6749))*(Fuel_Rules!$A$6:$A$30&lt;&gt;"")))&gt;0,"Plug-in hybrid",IF($G6749="Diesel","Diesel","Gasoline"))</f>
        <v>Gasoline</v>
      </c>
    </row>
    <row r="6750" spans="1:15" ht="15" customHeight="1" x14ac:dyDescent="0.25">
      <c r="A6750" s="1">
        <v>2022</v>
      </c>
      <c r="B6750" s="1" t="s">
        <v>8801</v>
      </c>
      <c r="C6750" s="1" t="s">
        <v>1451</v>
      </c>
      <c r="D6750" s="1" t="s">
        <v>9203</v>
      </c>
      <c r="E6750" s="1" t="s">
        <v>1305</v>
      </c>
      <c r="F6750" s="1" t="s">
        <v>1453</v>
      </c>
      <c r="G6750" s="1" t="s">
        <v>103</v>
      </c>
      <c r="H6750" s="1" t="s">
        <v>298</v>
      </c>
      <c r="I6750" s="1">
        <v>1</v>
      </c>
      <c r="J6750" s="1">
        <v>2023</v>
      </c>
      <c r="K6750" s="1">
        <v>98860</v>
      </c>
      <c r="L6750" s="1">
        <v>0</v>
      </c>
      <c r="M6750" s="1">
        <f t="array" ref="M6750">SUMPRODUCT(MAX(ISNUMBER(SEARCH('Class Rules'!$B$6:$B$85,$E6750))*ISNUMBER(SEARCH('Class Rules'!$C$6:$C$85,$F6750))*'Class Rules'!$A$6:$A$85))</f>
        <v>0</v>
      </c>
      <c r="N6750" s="1" t="str">
        <f t="array" ref="N6750">IF($M6750=0,'Class Rules'!$D$3,INDEX('Class Rules'!$D$6:$D$85,MATCH($M6750,'Class Rules'!$A$6:$A$85,0)))</f>
        <v>Passenger LDV</v>
      </c>
      <c r="O6750" s="1" t="str">
        <f t="array" ref="O6750">IF(SUMPRODUCT(MAX(ISNUMBER(SEARCH(Fuel_Rules!$A$6:$A$30,$E6750))*ISNUMBER(SEARCH(Fuel_Rules!$B$6:$B$30,$F6750))*(Fuel_Rules!$A$6:$A$30&lt;&gt;"")))&gt;0,"Plug-in hybrid",IF($G6750="Diesel","Diesel","Gasoline"))</f>
        <v>Gasoline</v>
      </c>
    </row>
    <row r="6751" spans="1:15" ht="15" customHeight="1" x14ac:dyDescent="0.25">
      <c r="A6751" s="1">
        <v>2022</v>
      </c>
      <c r="B6751" s="1" t="s">
        <v>8801</v>
      </c>
      <c r="C6751" s="1" t="s">
        <v>1454</v>
      </c>
      <c r="D6751" s="1" t="s">
        <v>9204</v>
      </c>
      <c r="E6751" s="1" t="s">
        <v>1305</v>
      </c>
      <c r="F6751" s="1" t="s">
        <v>1456</v>
      </c>
      <c r="G6751" s="1" t="s">
        <v>103</v>
      </c>
      <c r="H6751" s="1" t="s">
        <v>437</v>
      </c>
      <c r="I6751" s="1">
        <v>1</v>
      </c>
      <c r="J6751" s="1">
        <v>2023</v>
      </c>
      <c r="K6751" s="1">
        <v>117188</v>
      </c>
      <c r="L6751" s="1">
        <v>0</v>
      </c>
      <c r="M6751" s="1">
        <f t="array" ref="M6751">SUMPRODUCT(MAX(ISNUMBER(SEARCH('Class Rules'!$B$6:$B$85,$E6751))*ISNUMBER(SEARCH('Class Rules'!$C$6:$C$85,$F6751))*'Class Rules'!$A$6:$A$85))</f>
        <v>0</v>
      </c>
      <c r="N6751" s="1" t="str">
        <f t="array" ref="N6751">IF($M6751=0,'Class Rules'!$D$3,INDEX('Class Rules'!$D$6:$D$85,MATCH($M6751,'Class Rules'!$A$6:$A$85,0)))</f>
        <v>Passenger LDV</v>
      </c>
      <c r="O6751" s="1" t="str">
        <f t="array" ref="O6751">IF(SUMPRODUCT(MAX(ISNUMBER(SEARCH(Fuel_Rules!$A$6:$A$30,$E6751))*ISNUMBER(SEARCH(Fuel_Rules!$B$6:$B$30,$F6751))*(Fuel_Rules!$A$6:$A$30&lt;&gt;"")))&gt;0,"Plug-in hybrid",IF($G6751="Diesel","Diesel","Gasoline"))</f>
        <v>Gasoline</v>
      </c>
    </row>
    <row r="6752" spans="1:15" ht="15" customHeight="1" x14ac:dyDescent="0.25">
      <c r="A6752" s="1">
        <v>2022</v>
      </c>
      <c r="B6752" s="1" t="s">
        <v>8801</v>
      </c>
      <c r="C6752" s="1" t="s">
        <v>1454</v>
      </c>
      <c r="D6752" s="1" t="s">
        <v>9205</v>
      </c>
      <c r="E6752" s="1" t="s">
        <v>1305</v>
      </c>
      <c r="F6752" s="1" t="s">
        <v>1456</v>
      </c>
      <c r="G6752" s="1" t="s">
        <v>103</v>
      </c>
      <c r="H6752" s="1" t="s">
        <v>437</v>
      </c>
      <c r="I6752" s="1">
        <v>1</v>
      </c>
      <c r="J6752" s="1">
        <v>2023</v>
      </c>
      <c r="K6752" s="1">
        <v>109821</v>
      </c>
      <c r="L6752" s="1">
        <v>0</v>
      </c>
      <c r="M6752" s="1">
        <f t="array" ref="M6752">SUMPRODUCT(MAX(ISNUMBER(SEARCH('Class Rules'!$B$6:$B$85,$E6752))*ISNUMBER(SEARCH('Class Rules'!$C$6:$C$85,$F6752))*'Class Rules'!$A$6:$A$85))</f>
        <v>0</v>
      </c>
      <c r="N6752" s="1" t="str">
        <f t="array" ref="N6752">IF($M6752=0,'Class Rules'!$D$3,INDEX('Class Rules'!$D$6:$D$85,MATCH($M6752,'Class Rules'!$A$6:$A$85,0)))</f>
        <v>Passenger LDV</v>
      </c>
      <c r="O6752" s="1" t="str">
        <f t="array" ref="O6752">IF(SUMPRODUCT(MAX(ISNUMBER(SEARCH(Fuel_Rules!$A$6:$A$30,$E6752))*ISNUMBER(SEARCH(Fuel_Rules!$B$6:$B$30,$F6752))*(Fuel_Rules!$A$6:$A$30&lt;&gt;"")))&gt;0,"Plug-in hybrid",IF($G6752="Diesel","Diesel","Gasoline"))</f>
        <v>Gasoline</v>
      </c>
    </row>
    <row r="6753" spans="1:15" ht="15" customHeight="1" x14ac:dyDescent="0.25">
      <c r="A6753" s="1">
        <v>2022</v>
      </c>
      <c r="B6753" s="1" t="s">
        <v>8801</v>
      </c>
      <c r="C6753" s="1" t="s">
        <v>1457</v>
      </c>
      <c r="D6753" s="1" t="s">
        <v>9206</v>
      </c>
      <c r="E6753" s="1" t="s">
        <v>1305</v>
      </c>
      <c r="F6753" s="1" t="s">
        <v>1459</v>
      </c>
      <c r="G6753" s="1" t="s">
        <v>103</v>
      </c>
      <c r="H6753" s="1" t="s">
        <v>437</v>
      </c>
      <c r="I6753" s="1">
        <v>1</v>
      </c>
      <c r="J6753" s="1">
        <v>2023</v>
      </c>
      <c r="K6753" s="1">
        <v>107999</v>
      </c>
      <c r="L6753" s="1">
        <v>0</v>
      </c>
      <c r="M6753" s="1">
        <f t="array" ref="M6753">SUMPRODUCT(MAX(ISNUMBER(SEARCH('Class Rules'!$B$6:$B$85,$E6753))*ISNUMBER(SEARCH('Class Rules'!$C$6:$C$85,$F6753))*'Class Rules'!$A$6:$A$85))</f>
        <v>0</v>
      </c>
      <c r="N6753" s="1" t="str">
        <f t="array" ref="N6753">IF($M6753=0,'Class Rules'!$D$3,INDEX('Class Rules'!$D$6:$D$85,MATCH($M6753,'Class Rules'!$A$6:$A$85,0)))</f>
        <v>Passenger LDV</v>
      </c>
      <c r="O6753" s="1" t="str">
        <f t="array" ref="O6753">IF(SUMPRODUCT(MAX(ISNUMBER(SEARCH(Fuel_Rules!$A$6:$A$30,$E6753))*ISNUMBER(SEARCH(Fuel_Rules!$B$6:$B$30,$F6753))*(Fuel_Rules!$A$6:$A$30&lt;&gt;"")))&gt;0,"Plug-in hybrid",IF($G6753="Diesel","Diesel","Gasoline"))</f>
        <v>Gasoline</v>
      </c>
    </row>
    <row r="6754" spans="1:15" ht="15" customHeight="1" x14ac:dyDescent="0.25">
      <c r="A6754" s="1">
        <v>2022</v>
      </c>
      <c r="B6754" s="1" t="s">
        <v>8801</v>
      </c>
      <c r="C6754" s="1" t="s">
        <v>1457</v>
      </c>
      <c r="D6754" s="1" t="s">
        <v>9207</v>
      </c>
      <c r="E6754" s="1" t="s">
        <v>1305</v>
      </c>
      <c r="F6754" s="1" t="s">
        <v>1459</v>
      </c>
      <c r="G6754" s="1" t="s">
        <v>103</v>
      </c>
      <c r="H6754" s="1" t="s">
        <v>437</v>
      </c>
      <c r="I6754" s="1">
        <v>1</v>
      </c>
      <c r="J6754" s="1">
        <v>2023</v>
      </c>
      <c r="K6754" s="1">
        <v>101195</v>
      </c>
      <c r="L6754" s="1">
        <v>0</v>
      </c>
      <c r="M6754" s="1">
        <f t="array" ref="M6754">SUMPRODUCT(MAX(ISNUMBER(SEARCH('Class Rules'!$B$6:$B$85,$E6754))*ISNUMBER(SEARCH('Class Rules'!$C$6:$C$85,$F6754))*'Class Rules'!$A$6:$A$85))</f>
        <v>0</v>
      </c>
      <c r="N6754" s="1" t="str">
        <f t="array" ref="N6754">IF($M6754=0,'Class Rules'!$D$3,INDEX('Class Rules'!$D$6:$D$85,MATCH($M6754,'Class Rules'!$A$6:$A$85,0)))</f>
        <v>Passenger LDV</v>
      </c>
      <c r="O6754" s="1" t="str">
        <f t="array" ref="O6754">IF(SUMPRODUCT(MAX(ISNUMBER(SEARCH(Fuel_Rules!$A$6:$A$30,$E6754))*ISNUMBER(SEARCH(Fuel_Rules!$B$6:$B$30,$F6754))*(Fuel_Rules!$A$6:$A$30&lt;&gt;"")))&gt;0,"Plug-in hybrid",IF($G6754="Diesel","Diesel","Gasoline"))</f>
        <v>Gasoline</v>
      </c>
    </row>
    <row r="6755" spans="1:15" ht="15" customHeight="1" x14ac:dyDescent="0.25">
      <c r="A6755" s="1">
        <v>2022</v>
      </c>
      <c r="B6755" s="1" t="s">
        <v>8801</v>
      </c>
      <c r="C6755" s="1" t="s">
        <v>6366</v>
      </c>
      <c r="D6755" s="1" t="s">
        <v>9208</v>
      </c>
      <c r="E6755" s="1" t="s">
        <v>1305</v>
      </c>
      <c r="F6755" s="1" t="s">
        <v>6368</v>
      </c>
      <c r="G6755" s="1" t="s">
        <v>103</v>
      </c>
      <c r="H6755" s="1" t="s">
        <v>437</v>
      </c>
      <c r="I6755" s="1">
        <v>1</v>
      </c>
      <c r="J6755" s="1">
        <v>2023</v>
      </c>
      <c r="K6755" s="1">
        <v>94411</v>
      </c>
      <c r="L6755" s="1">
        <v>0</v>
      </c>
      <c r="M6755" s="1">
        <f t="array" ref="M6755">SUMPRODUCT(MAX(ISNUMBER(SEARCH('Class Rules'!$B$6:$B$85,$E6755))*ISNUMBER(SEARCH('Class Rules'!$C$6:$C$85,$F6755))*'Class Rules'!$A$6:$A$85))</f>
        <v>0</v>
      </c>
      <c r="N6755" s="1" t="str">
        <f t="array" ref="N6755">IF($M6755=0,'Class Rules'!$D$3,INDEX('Class Rules'!$D$6:$D$85,MATCH($M6755,'Class Rules'!$A$6:$A$85,0)))</f>
        <v>Passenger LDV</v>
      </c>
      <c r="O6755" s="1" t="str">
        <f t="array" ref="O6755">IF(SUMPRODUCT(MAX(ISNUMBER(SEARCH(Fuel_Rules!$A$6:$A$30,$E6755))*ISNUMBER(SEARCH(Fuel_Rules!$B$6:$B$30,$F6755))*(Fuel_Rules!$A$6:$A$30&lt;&gt;"")))&gt;0,"Plug-in hybrid",IF($G6755="Diesel","Diesel","Gasoline"))</f>
        <v>Gasoline</v>
      </c>
    </row>
    <row r="6756" spans="1:15" ht="15" customHeight="1" x14ac:dyDescent="0.25">
      <c r="A6756" s="1">
        <v>2022</v>
      </c>
      <c r="B6756" s="1" t="s">
        <v>8801</v>
      </c>
      <c r="C6756" s="1" t="s">
        <v>6369</v>
      </c>
      <c r="D6756" s="1" t="s">
        <v>9209</v>
      </c>
      <c r="E6756" s="1" t="s">
        <v>1305</v>
      </c>
      <c r="F6756" s="1" t="s">
        <v>6371</v>
      </c>
      <c r="G6756" s="1" t="s">
        <v>103</v>
      </c>
      <c r="H6756" s="1" t="s">
        <v>437</v>
      </c>
      <c r="I6756" s="1">
        <v>1</v>
      </c>
      <c r="J6756" s="1">
        <v>2023</v>
      </c>
      <c r="K6756" s="1">
        <v>99119</v>
      </c>
      <c r="L6756" s="1">
        <v>0</v>
      </c>
      <c r="M6756" s="1">
        <f t="array" ref="M6756">SUMPRODUCT(MAX(ISNUMBER(SEARCH('Class Rules'!$B$6:$B$85,$E6756))*ISNUMBER(SEARCH('Class Rules'!$C$6:$C$85,$F6756))*'Class Rules'!$A$6:$A$85))</f>
        <v>0</v>
      </c>
      <c r="N6756" s="1" t="str">
        <f t="array" ref="N6756">IF($M6756=0,'Class Rules'!$D$3,INDEX('Class Rules'!$D$6:$D$85,MATCH($M6756,'Class Rules'!$A$6:$A$85,0)))</f>
        <v>Passenger LDV</v>
      </c>
      <c r="O6756" s="1" t="str">
        <f t="array" ref="O6756">IF(SUMPRODUCT(MAX(ISNUMBER(SEARCH(Fuel_Rules!$A$6:$A$30,$E6756))*ISNUMBER(SEARCH(Fuel_Rules!$B$6:$B$30,$F6756))*(Fuel_Rules!$A$6:$A$30&lt;&gt;"")))&gt;0,"Plug-in hybrid",IF($G6756="Diesel","Diesel","Gasoline"))</f>
        <v>Gasoline</v>
      </c>
    </row>
    <row r="6757" spans="1:15" ht="15" customHeight="1" x14ac:dyDescent="0.25">
      <c r="A6757" s="1">
        <v>2022</v>
      </c>
      <c r="B6757" s="1" t="s">
        <v>8801</v>
      </c>
      <c r="C6757" s="1" t="s">
        <v>8212</v>
      </c>
      <c r="D6757" s="1" t="s">
        <v>9210</v>
      </c>
      <c r="E6757" s="1" t="s">
        <v>1305</v>
      </c>
      <c r="F6757" s="1" t="s">
        <v>8214</v>
      </c>
      <c r="G6757" s="1" t="s">
        <v>103</v>
      </c>
      <c r="H6757" s="1" t="s">
        <v>437</v>
      </c>
      <c r="I6757" s="1">
        <v>1</v>
      </c>
      <c r="J6757" s="1">
        <v>2023</v>
      </c>
      <c r="K6757" s="1">
        <v>165800</v>
      </c>
      <c r="L6757" s="1">
        <v>0</v>
      </c>
      <c r="M6757" s="1">
        <f t="array" ref="M6757">SUMPRODUCT(MAX(ISNUMBER(SEARCH('Class Rules'!$B$6:$B$85,$E6757))*ISNUMBER(SEARCH('Class Rules'!$C$6:$C$85,$F6757))*'Class Rules'!$A$6:$A$85))</f>
        <v>0</v>
      </c>
      <c r="N6757" s="1" t="str">
        <f t="array" ref="N6757">IF($M6757=0,'Class Rules'!$D$3,INDEX('Class Rules'!$D$6:$D$85,MATCH($M6757,'Class Rules'!$A$6:$A$85,0)))</f>
        <v>Passenger LDV</v>
      </c>
      <c r="O6757" s="1" t="str">
        <f t="array" ref="O6757">IF(SUMPRODUCT(MAX(ISNUMBER(SEARCH(Fuel_Rules!$A$6:$A$30,$E6757))*ISNUMBER(SEARCH(Fuel_Rules!$B$6:$B$30,$F6757))*(Fuel_Rules!$A$6:$A$30&lt;&gt;"")))&gt;0,"Plug-in hybrid",IF($G6757="Diesel","Diesel","Gasoline"))</f>
        <v>Gasoline</v>
      </c>
    </row>
    <row r="6758" spans="1:15" ht="15" customHeight="1" x14ac:dyDescent="0.25">
      <c r="A6758" s="1">
        <v>2022</v>
      </c>
      <c r="B6758" s="1" t="s">
        <v>8801</v>
      </c>
      <c r="C6758" s="1" t="s">
        <v>8212</v>
      </c>
      <c r="D6758" s="1" t="s">
        <v>9211</v>
      </c>
      <c r="E6758" s="1" t="s">
        <v>1305</v>
      </c>
      <c r="F6758" s="1" t="s">
        <v>8214</v>
      </c>
      <c r="G6758" s="1" t="s">
        <v>103</v>
      </c>
      <c r="H6758" s="1" t="s">
        <v>437</v>
      </c>
      <c r="I6758" s="1">
        <v>1</v>
      </c>
      <c r="J6758" s="1">
        <v>2023</v>
      </c>
      <c r="K6758" s="1">
        <v>153727</v>
      </c>
      <c r="L6758" s="1">
        <v>0</v>
      </c>
      <c r="M6758" s="1">
        <f t="array" ref="M6758">SUMPRODUCT(MAX(ISNUMBER(SEARCH('Class Rules'!$B$6:$B$85,$E6758))*ISNUMBER(SEARCH('Class Rules'!$C$6:$C$85,$F6758))*'Class Rules'!$A$6:$A$85))</f>
        <v>0</v>
      </c>
      <c r="N6758" s="1" t="str">
        <f t="array" ref="N6758">IF($M6758=0,'Class Rules'!$D$3,INDEX('Class Rules'!$D$6:$D$85,MATCH($M6758,'Class Rules'!$A$6:$A$85,0)))</f>
        <v>Passenger LDV</v>
      </c>
      <c r="O6758" s="1" t="str">
        <f t="array" ref="O6758">IF(SUMPRODUCT(MAX(ISNUMBER(SEARCH(Fuel_Rules!$A$6:$A$30,$E6758))*ISNUMBER(SEARCH(Fuel_Rules!$B$6:$B$30,$F6758))*(Fuel_Rules!$A$6:$A$30&lt;&gt;"")))&gt;0,"Plug-in hybrid",IF($G6758="Diesel","Diesel","Gasoline"))</f>
        <v>Gasoline</v>
      </c>
    </row>
    <row r="6759" spans="1:15" ht="15" customHeight="1" x14ac:dyDescent="0.25">
      <c r="A6759" s="1">
        <v>2022</v>
      </c>
      <c r="B6759" s="1" t="s">
        <v>8801</v>
      </c>
      <c r="C6759" s="1" t="s">
        <v>9212</v>
      </c>
      <c r="D6759" s="1" t="s">
        <v>9213</v>
      </c>
      <c r="E6759" s="1" t="s">
        <v>1305</v>
      </c>
      <c r="F6759" s="1" t="s">
        <v>9214</v>
      </c>
      <c r="G6759" s="1" t="s">
        <v>103</v>
      </c>
      <c r="H6759" s="1" t="s">
        <v>298</v>
      </c>
      <c r="I6759" s="1">
        <v>1</v>
      </c>
      <c r="J6759" s="1">
        <v>2023</v>
      </c>
      <c r="K6759" s="1">
        <v>86123</v>
      </c>
      <c r="L6759" s="1">
        <v>0</v>
      </c>
      <c r="M6759" s="1">
        <f t="array" ref="M6759">SUMPRODUCT(MAX(ISNUMBER(SEARCH('Class Rules'!$B$6:$B$85,$E6759))*ISNUMBER(SEARCH('Class Rules'!$C$6:$C$85,$F6759))*'Class Rules'!$A$6:$A$85))</f>
        <v>0</v>
      </c>
      <c r="N6759" s="1" t="str">
        <f t="array" ref="N6759">IF($M6759=0,'Class Rules'!$D$3,INDEX('Class Rules'!$D$6:$D$85,MATCH($M6759,'Class Rules'!$A$6:$A$85,0)))</f>
        <v>Passenger LDV</v>
      </c>
      <c r="O6759" s="1" t="str">
        <f t="array" ref="O6759">IF(SUMPRODUCT(MAX(ISNUMBER(SEARCH(Fuel_Rules!$A$6:$A$30,$E6759))*ISNUMBER(SEARCH(Fuel_Rules!$B$6:$B$30,$F6759))*(Fuel_Rules!$A$6:$A$30&lt;&gt;"")))&gt;0,"Plug-in hybrid",IF($G6759="Diesel","Diesel","Gasoline"))</f>
        <v>Gasoline</v>
      </c>
    </row>
    <row r="6760" spans="1:15" ht="15" customHeight="1" x14ac:dyDescent="0.25">
      <c r="A6760" s="1">
        <v>2022</v>
      </c>
      <c r="B6760" s="1" t="s">
        <v>8801</v>
      </c>
      <c r="C6760" s="1" t="s">
        <v>9212</v>
      </c>
      <c r="D6760" s="1" t="s">
        <v>9215</v>
      </c>
      <c r="E6760" s="1" t="s">
        <v>1305</v>
      </c>
      <c r="F6760" s="1" t="s">
        <v>9214</v>
      </c>
      <c r="G6760" s="1" t="s">
        <v>103</v>
      </c>
      <c r="H6760" s="1" t="s">
        <v>298</v>
      </c>
      <c r="I6760" s="1">
        <v>1</v>
      </c>
      <c r="J6760" s="1">
        <v>2023</v>
      </c>
      <c r="K6760" s="1">
        <v>81300</v>
      </c>
      <c r="L6760" s="1">
        <v>0</v>
      </c>
      <c r="M6760" s="1">
        <f t="array" ref="M6760">SUMPRODUCT(MAX(ISNUMBER(SEARCH('Class Rules'!$B$6:$B$85,$E6760))*ISNUMBER(SEARCH('Class Rules'!$C$6:$C$85,$F6760))*'Class Rules'!$A$6:$A$85))</f>
        <v>0</v>
      </c>
      <c r="N6760" s="1" t="str">
        <f t="array" ref="N6760">IF($M6760=0,'Class Rules'!$D$3,INDEX('Class Rules'!$D$6:$D$85,MATCH($M6760,'Class Rules'!$A$6:$A$85,0)))</f>
        <v>Passenger LDV</v>
      </c>
      <c r="O6760" s="1" t="str">
        <f t="array" ref="O6760">IF(SUMPRODUCT(MAX(ISNUMBER(SEARCH(Fuel_Rules!$A$6:$A$30,$E6760))*ISNUMBER(SEARCH(Fuel_Rules!$B$6:$B$30,$F6760))*(Fuel_Rules!$A$6:$A$30&lt;&gt;"")))&gt;0,"Plug-in hybrid",IF($G6760="Diesel","Diesel","Gasoline"))</f>
        <v>Gasoline</v>
      </c>
    </row>
    <row r="6761" spans="1:15" ht="15" customHeight="1" x14ac:dyDescent="0.25">
      <c r="A6761" s="1">
        <v>2022</v>
      </c>
      <c r="B6761" s="1" t="s">
        <v>8801</v>
      </c>
      <c r="C6761" s="1" t="s">
        <v>9216</v>
      </c>
      <c r="D6761" s="1" t="s">
        <v>9217</v>
      </c>
      <c r="E6761" s="1" t="s">
        <v>1305</v>
      </c>
      <c r="F6761" s="1" t="s">
        <v>9218</v>
      </c>
      <c r="G6761" s="1" t="s">
        <v>103</v>
      </c>
      <c r="H6761" s="1" t="s">
        <v>437</v>
      </c>
      <c r="I6761" s="1">
        <v>1</v>
      </c>
      <c r="J6761" s="1">
        <v>2023</v>
      </c>
      <c r="K6761" s="1">
        <v>100090</v>
      </c>
      <c r="L6761" s="1">
        <v>0</v>
      </c>
      <c r="M6761" s="1">
        <f t="array" ref="M6761">SUMPRODUCT(MAX(ISNUMBER(SEARCH('Class Rules'!$B$6:$B$85,$E6761))*ISNUMBER(SEARCH('Class Rules'!$C$6:$C$85,$F6761))*'Class Rules'!$A$6:$A$85))</f>
        <v>0</v>
      </c>
      <c r="N6761" s="1" t="str">
        <f t="array" ref="N6761">IF($M6761=0,'Class Rules'!$D$3,INDEX('Class Rules'!$D$6:$D$85,MATCH($M6761,'Class Rules'!$A$6:$A$85,0)))</f>
        <v>Passenger LDV</v>
      </c>
      <c r="O6761" s="1" t="str">
        <f t="array" ref="O6761">IF(SUMPRODUCT(MAX(ISNUMBER(SEARCH(Fuel_Rules!$A$6:$A$30,$E6761))*ISNUMBER(SEARCH(Fuel_Rules!$B$6:$B$30,$F6761))*(Fuel_Rules!$A$6:$A$30&lt;&gt;"")))&gt;0,"Plug-in hybrid",IF($G6761="Diesel","Diesel","Gasoline"))</f>
        <v>Gasoline</v>
      </c>
    </row>
    <row r="6762" spans="1:15" ht="15" customHeight="1" x14ac:dyDescent="0.25">
      <c r="A6762" s="1">
        <v>2022</v>
      </c>
      <c r="B6762" s="1" t="s">
        <v>8801</v>
      </c>
      <c r="C6762" s="1" t="s">
        <v>9216</v>
      </c>
      <c r="D6762" s="1" t="s">
        <v>9219</v>
      </c>
      <c r="E6762" s="1" t="s">
        <v>1305</v>
      </c>
      <c r="F6762" s="1" t="s">
        <v>9218</v>
      </c>
      <c r="G6762" s="1" t="s">
        <v>103</v>
      </c>
      <c r="H6762" s="1" t="s">
        <v>437</v>
      </c>
      <c r="I6762" s="1">
        <v>1</v>
      </c>
      <c r="J6762" s="1">
        <v>2023</v>
      </c>
      <c r="K6762" s="1">
        <v>94585</v>
      </c>
      <c r="L6762" s="1">
        <v>0</v>
      </c>
      <c r="M6762" s="1">
        <f t="array" ref="M6762">SUMPRODUCT(MAX(ISNUMBER(SEARCH('Class Rules'!$B$6:$B$85,$E6762))*ISNUMBER(SEARCH('Class Rules'!$C$6:$C$85,$F6762))*'Class Rules'!$A$6:$A$85))</f>
        <v>0</v>
      </c>
      <c r="N6762" s="1" t="str">
        <f t="array" ref="N6762">IF($M6762=0,'Class Rules'!$D$3,INDEX('Class Rules'!$D$6:$D$85,MATCH($M6762,'Class Rules'!$A$6:$A$85,0)))</f>
        <v>Passenger LDV</v>
      </c>
      <c r="O6762" s="1" t="str">
        <f t="array" ref="O6762">IF(SUMPRODUCT(MAX(ISNUMBER(SEARCH(Fuel_Rules!$A$6:$A$30,$E6762))*ISNUMBER(SEARCH(Fuel_Rules!$B$6:$B$30,$F6762))*(Fuel_Rules!$A$6:$A$30&lt;&gt;"")))&gt;0,"Plug-in hybrid",IF($G6762="Diesel","Diesel","Gasoline"))</f>
        <v>Gasoline</v>
      </c>
    </row>
    <row r="6763" spans="1:15" ht="15" customHeight="1" x14ac:dyDescent="0.25">
      <c r="A6763" s="1">
        <v>2022</v>
      </c>
      <c r="B6763" s="1" t="s">
        <v>8801</v>
      </c>
      <c r="C6763" s="1" t="s">
        <v>9220</v>
      </c>
      <c r="D6763" s="1" t="s">
        <v>9221</v>
      </c>
      <c r="E6763" s="1" t="s">
        <v>1305</v>
      </c>
      <c r="F6763" s="1" t="s">
        <v>9222</v>
      </c>
      <c r="G6763" s="1" t="s">
        <v>103</v>
      </c>
      <c r="H6763" s="1" t="s">
        <v>298</v>
      </c>
      <c r="I6763" s="1">
        <v>1</v>
      </c>
      <c r="J6763" s="1">
        <v>2023</v>
      </c>
      <c r="K6763" s="1">
        <v>80690</v>
      </c>
      <c r="L6763" s="1">
        <v>0</v>
      </c>
      <c r="M6763" s="1">
        <f t="array" ref="M6763">SUMPRODUCT(MAX(ISNUMBER(SEARCH('Class Rules'!$B$6:$B$85,$E6763))*ISNUMBER(SEARCH('Class Rules'!$C$6:$C$85,$F6763))*'Class Rules'!$A$6:$A$85))</f>
        <v>0</v>
      </c>
      <c r="N6763" s="1" t="str">
        <f t="array" ref="N6763">IF($M6763=0,'Class Rules'!$D$3,INDEX('Class Rules'!$D$6:$D$85,MATCH($M6763,'Class Rules'!$A$6:$A$85,0)))</f>
        <v>Passenger LDV</v>
      </c>
      <c r="O6763" s="1" t="str">
        <f t="array" ref="O6763">IF(SUMPRODUCT(MAX(ISNUMBER(SEARCH(Fuel_Rules!$A$6:$A$30,$E6763))*ISNUMBER(SEARCH(Fuel_Rules!$B$6:$B$30,$F6763))*(Fuel_Rules!$A$6:$A$30&lt;&gt;"")))&gt;0,"Plug-in hybrid",IF($G6763="Diesel","Diesel","Gasoline"))</f>
        <v>Gasoline</v>
      </c>
    </row>
    <row r="6764" spans="1:15" ht="15" customHeight="1" x14ac:dyDescent="0.25">
      <c r="A6764" s="1">
        <v>2022</v>
      </c>
      <c r="B6764" s="1" t="s">
        <v>8801</v>
      </c>
      <c r="C6764" s="1" t="s">
        <v>9220</v>
      </c>
      <c r="D6764" s="1" t="s">
        <v>9223</v>
      </c>
      <c r="E6764" s="1" t="s">
        <v>1305</v>
      </c>
      <c r="F6764" s="1" t="s">
        <v>9222</v>
      </c>
      <c r="G6764" s="1" t="s">
        <v>103</v>
      </c>
      <c r="H6764" s="1" t="s">
        <v>298</v>
      </c>
      <c r="I6764" s="1">
        <v>1</v>
      </c>
      <c r="J6764" s="1">
        <v>2023</v>
      </c>
      <c r="K6764" s="1">
        <v>76090</v>
      </c>
      <c r="L6764" s="1">
        <v>0</v>
      </c>
      <c r="M6764" s="1">
        <f t="array" ref="M6764">SUMPRODUCT(MAX(ISNUMBER(SEARCH('Class Rules'!$B$6:$B$85,$E6764))*ISNUMBER(SEARCH('Class Rules'!$C$6:$C$85,$F6764))*'Class Rules'!$A$6:$A$85))</f>
        <v>0</v>
      </c>
      <c r="N6764" s="1" t="str">
        <f t="array" ref="N6764">IF($M6764=0,'Class Rules'!$D$3,INDEX('Class Rules'!$D$6:$D$85,MATCH($M6764,'Class Rules'!$A$6:$A$85,0)))</f>
        <v>Passenger LDV</v>
      </c>
      <c r="O6764" s="1" t="str">
        <f t="array" ref="O6764">IF(SUMPRODUCT(MAX(ISNUMBER(SEARCH(Fuel_Rules!$A$6:$A$30,$E6764))*ISNUMBER(SEARCH(Fuel_Rules!$B$6:$B$30,$F6764))*(Fuel_Rules!$A$6:$A$30&lt;&gt;"")))&gt;0,"Plug-in hybrid",IF($G6764="Diesel","Diesel","Gasoline"))</f>
        <v>Gasoline</v>
      </c>
    </row>
    <row r="6765" spans="1:15" ht="15" customHeight="1" x14ac:dyDescent="0.25">
      <c r="A6765" s="1">
        <v>2022</v>
      </c>
      <c r="B6765" s="1" t="s">
        <v>8801</v>
      </c>
      <c r="C6765" s="1" t="s">
        <v>9224</v>
      </c>
      <c r="D6765" s="1" t="s">
        <v>9225</v>
      </c>
      <c r="E6765" s="1" t="s">
        <v>1305</v>
      </c>
      <c r="F6765" s="1" t="s">
        <v>9226</v>
      </c>
      <c r="G6765" s="1" t="s">
        <v>103</v>
      </c>
      <c r="H6765" s="1" t="s">
        <v>298</v>
      </c>
      <c r="I6765" s="1">
        <v>1</v>
      </c>
      <c r="J6765" s="1">
        <v>2023</v>
      </c>
      <c r="K6765" s="1">
        <v>94490</v>
      </c>
      <c r="L6765" s="1">
        <v>0</v>
      </c>
      <c r="M6765" s="1">
        <f t="array" ref="M6765">SUMPRODUCT(MAX(ISNUMBER(SEARCH('Class Rules'!$B$6:$B$85,$E6765))*ISNUMBER(SEARCH('Class Rules'!$C$6:$C$85,$F6765))*'Class Rules'!$A$6:$A$85))</f>
        <v>0</v>
      </c>
      <c r="N6765" s="1" t="str">
        <f t="array" ref="N6765">IF($M6765=0,'Class Rules'!$D$3,INDEX('Class Rules'!$D$6:$D$85,MATCH($M6765,'Class Rules'!$A$6:$A$85,0)))</f>
        <v>Passenger LDV</v>
      </c>
      <c r="O6765" s="1" t="str">
        <f t="array" ref="O6765">IF(SUMPRODUCT(MAX(ISNUMBER(SEARCH(Fuel_Rules!$A$6:$A$30,$E6765))*ISNUMBER(SEARCH(Fuel_Rules!$B$6:$B$30,$F6765))*(Fuel_Rules!$A$6:$A$30&lt;&gt;"")))&gt;0,"Plug-in hybrid",IF($G6765="Diesel","Diesel","Gasoline"))</f>
        <v>Gasoline</v>
      </c>
    </row>
    <row r="6766" spans="1:15" ht="15" customHeight="1" x14ac:dyDescent="0.25">
      <c r="A6766" s="1">
        <v>2022</v>
      </c>
      <c r="B6766" s="1" t="s">
        <v>8801</v>
      </c>
      <c r="C6766" s="1" t="s">
        <v>9224</v>
      </c>
      <c r="D6766" s="1" t="s">
        <v>9227</v>
      </c>
      <c r="E6766" s="1" t="s">
        <v>1305</v>
      </c>
      <c r="F6766" s="1" t="s">
        <v>9226</v>
      </c>
      <c r="G6766" s="1" t="s">
        <v>103</v>
      </c>
      <c r="H6766" s="1" t="s">
        <v>298</v>
      </c>
      <c r="I6766" s="1">
        <v>1</v>
      </c>
      <c r="J6766" s="1">
        <v>2023</v>
      </c>
      <c r="K6766" s="1">
        <v>89198</v>
      </c>
      <c r="L6766" s="1">
        <v>0</v>
      </c>
      <c r="M6766" s="1">
        <f t="array" ref="M6766">SUMPRODUCT(MAX(ISNUMBER(SEARCH('Class Rules'!$B$6:$B$85,$E6766))*ISNUMBER(SEARCH('Class Rules'!$C$6:$C$85,$F6766))*'Class Rules'!$A$6:$A$85))</f>
        <v>0</v>
      </c>
      <c r="N6766" s="1" t="str">
        <f t="array" ref="N6766">IF($M6766=0,'Class Rules'!$D$3,INDEX('Class Rules'!$D$6:$D$85,MATCH($M6766,'Class Rules'!$A$6:$A$85,0)))</f>
        <v>Passenger LDV</v>
      </c>
      <c r="O6766" s="1" t="str">
        <f t="array" ref="O6766">IF(SUMPRODUCT(MAX(ISNUMBER(SEARCH(Fuel_Rules!$A$6:$A$30,$E6766))*ISNUMBER(SEARCH(Fuel_Rules!$B$6:$B$30,$F6766))*(Fuel_Rules!$A$6:$A$30&lt;&gt;"")))&gt;0,"Plug-in hybrid",IF($G6766="Diesel","Diesel","Gasoline"))</f>
        <v>Gasoline</v>
      </c>
    </row>
    <row r="6767" spans="1:15" ht="15" customHeight="1" x14ac:dyDescent="0.25">
      <c r="A6767" s="1">
        <v>2022</v>
      </c>
      <c r="B6767" s="1" t="s">
        <v>8801</v>
      </c>
      <c r="C6767" s="1" t="s">
        <v>1460</v>
      </c>
      <c r="D6767" s="1" t="s">
        <v>9228</v>
      </c>
      <c r="E6767" s="1" t="s">
        <v>1462</v>
      </c>
      <c r="F6767" s="1" t="s">
        <v>3534</v>
      </c>
      <c r="G6767" s="1" t="s">
        <v>105</v>
      </c>
      <c r="H6767" s="1" t="s">
        <v>298</v>
      </c>
      <c r="I6767" s="1">
        <v>3</v>
      </c>
      <c r="J6767" s="1">
        <v>2023</v>
      </c>
      <c r="K6767" s="1">
        <v>238799</v>
      </c>
      <c r="L6767" s="1">
        <v>0</v>
      </c>
      <c r="M6767" s="1">
        <f t="array" ref="M6767">SUMPRODUCT(MAX(ISNUMBER(SEARCH('Class Rules'!$B$6:$B$85,$E6767))*ISNUMBER(SEARCH('Class Rules'!$C$6:$C$85,$F6767))*'Class Rules'!$A$6:$A$85))</f>
        <v>42</v>
      </c>
      <c r="N6767" s="1" t="str">
        <f t="array" ref="N6767">IF($M6767=0,'Class Rules'!$D$3,INDEX('Class Rules'!$D$6:$D$85,MATCH($M6767,'Class Rules'!$A$6:$A$85,0)))</f>
        <v>Freight LDV</v>
      </c>
      <c r="O6767" s="1" t="str">
        <f t="array" ref="O6767">IF(SUMPRODUCT(MAX(ISNUMBER(SEARCH(Fuel_Rules!$A$6:$A$30,$E6767))*ISNUMBER(SEARCH(Fuel_Rules!$B$6:$B$30,$F6767))*(Fuel_Rules!$A$6:$A$30&lt;&gt;"")))&gt;0,"Plug-in hybrid",IF($G6767="Diesel","Diesel","Gasoline"))</f>
        <v>Diesel</v>
      </c>
    </row>
    <row r="6768" spans="1:15" ht="15" customHeight="1" x14ac:dyDescent="0.25">
      <c r="A6768" s="1">
        <v>2022</v>
      </c>
      <c r="B6768" s="1" t="s">
        <v>8801</v>
      </c>
      <c r="C6768" s="1" t="s">
        <v>1464</v>
      </c>
      <c r="D6768" s="1" t="s">
        <v>9229</v>
      </c>
      <c r="E6768" s="1" t="s">
        <v>1462</v>
      </c>
      <c r="F6768" s="1" t="s">
        <v>3536</v>
      </c>
      <c r="G6768" s="1" t="s">
        <v>105</v>
      </c>
      <c r="H6768" s="1" t="s">
        <v>298</v>
      </c>
      <c r="I6768" s="1">
        <v>3</v>
      </c>
      <c r="J6768" s="1">
        <v>2023</v>
      </c>
      <c r="K6768" s="1">
        <v>241784</v>
      </c>
      <c r="L6768" s="1">
        <v>0</v>
      </c>
      <c r="M6768" s="1">
        <f t="array" ref="M6768">SUMPRODUCT(MAX(ISNUMBER(SEARCH('Class Rules'!$B$6:$B$85,$E6768))*ISNUMBER(SEARCH('Class Rules'!$C$6:$C$85,$F6768))*'Class Rules'!$A$6:$A$85))</f>
        <v>42</v>
      </c>
      <c r="N6768" s="1" t="str">
        <f t="array" ref="N6768">IF($M6768=0,'Class Rules'!$D$3,INDEX('Class Rules'!$D$6:$D$85,MATCH($M6768,'Class Rules'!$A$6:$A$85,0)))</f>
        <v>Freight LDV</v>
      </c>
      <c r="O6768" s="1" t="str">
        <f t="array" ref="O6768">IF(SUMPRODUCT(MAX(ISNUMBER(SEARCH(Fuel_Rules!$A$6:$A$30,$E6768))*ISNUMBER(SEARCH(Fuel_Rules!$B$6:$B$30,$F6768))*(Fuel_Rules!$A$6:$A$30&lt;&gt;"")))&gt;0,"Plug-in hybrid",IF($G6768="Diesel","Diesel","Gasoline"))</f>
        <v>Diesel</v>
      </c>
    </row>
    <row r="6769" spans="1:15" ht="15" customHeight="1" x14ac:dyDescent="0.25">
      <c r="A6769" s="1">
        <v>2022</v>
      </c>
      <c r="B6769" s="1" t="s">
        <v>8801</v>
      </c>
      <c r="C6769" s="1" t="s">
        <v>1467</v>
      </c>
      <c r="D6769" s="1" t="s">
        <v>9230</v>
      </c>
      <c r="E6769" s="1" t="s">
        <v>1462</v>
      </c>
      <c r="F6769" s="1" t="s">
        <v>3538</v>
      </c>
      <c r="G6769" s="1" t="s">
        <v>105</v>
      </c>
      <c r="H6769" s="1" t="s">
        <v>298</v>
      </c>
      <c r="I6769" s="1">
        <v>3</v>
      </c>
      <c r="J6769" s="1">
        <v>2023</v>
      </c>
      <c r="K6769" s="1">
        <v>288515</v>
      </c>
      <c r="L6769" s="1">
        <v>0</v>
      </c>
      <c r="M6769" s="1">
        <f t="array" ref="M6769">SUMPRODUCT(MAX(ISNUMBER(SEARCH('Class Rules'!$B$6:$B$85,$E6769))*ISNUMBER(SEARCH('Class Rules'!$C$6:$C$85,$F6769))*'Class Rules'!$A$6:$A$85))</f>
        <v>54</v>
      </c>
      <c r="N6769" s="1" t="str">
        <f t="array" ref="N6769">IF($M6769=0,'Class Rules'!$D$3,INDEX('Class Rules'!$D$6:$D$85,MATCH($M6769,'Class Rules'!$A$6:$A$85,0)))</f>
        <v>Freight HDV</v>
      </c>
      <c r="O6769" s="1" t="str">
        <f t="array" ref="O6769">IF(SUMPRODUCT(MAX(ISNUMBER(SEARCH(Fuel_Rules!$A$6:$A$30,$E6769))*ISNUMBER(SEARCH(Fuel_Rules!$B$6:$B$30,$F6769))*(Fuel_Rules!$A$6:$A$30&lt;&gt;"")))&gt;0,"Plug-in hybrid",IF($G6769="Diesel","Diesel","Gasoline"))</f>
        <v>Diesel</v>
      </c>
    </row>
    <row r="6770" spans="1:15" ht="15" customHeight="1" x14ac:dyDescent="0.25">
      <c r="A6770" s="1">
        <v>2022</v>
      </c>
      <c r="B6770" s="1" t="s">
        <v>8801</v>
      </c>
      <c r="C6770" s="1" t="s">
        <v>1467</v>
      </c>
      <c r="D6770" s="1" t="s">
        <v>9231</v>
      </c>
      <c r="E6770" s="1" t="s">
        <v>1462</v>
      </c>
      <c r="F6770" s="1" t="s">
        <v>3538</v>
      </c>
      <c r="G6770" s="1" t="s">
        <v>105</v>
      </c>
      <c r="H6770" s="1" t="s">
        <v>298</v>
      </c>
      <c r="I6770" s="1">
        <v>3</v>
      </c>
      <c r="J6770" s="1">
        <v>2023</v>
      </c>
      <c r="K6770" s="1">
        <v>234107</v>
      </c>
      <c r="L6770" s="1">
        <v>0</v>
      </c>
      <c r="M6770" s="1">
        <f t="array" ref="M6770">SUMPRODUCT(MAX(ISNUMBER(SEARCH('Class Rules'!$B$6:$B$85,$E6770))*ISNUMBER(SEARCH('Class Rules'!$C$6:$C$85,$F6770))*'Class Rules'!$A$6:$A$85))</f>
        <v>54</v>
      </c>
      <c r="N6770" s="1" t="str">
        <f t="array" ref="N6770">IF($M6770=0,'Class Rules'!$D$3,INDEX('Class Rules'!$D$6:$D$85,MATCH($M6770,'Class Rules'!$A$6:$A$85,0)))</f>
        <v>Freight HDV</v>
      </c>
      <c r="O6770" s="1" t="str">
        <f t="array" ref="O6770">IF(SUMPRODUCT(MAX(ISNUMBER(SEARCH(Fuel_Rules!$A$6:$A$30,$E6770))*ISNUMBER(SEARCH(Fuel_Rules!$B$6:$B$30,$F6770))*(Fuel_Rules!$A$6:$A$30&lt;&gt;"")))&gt;0,"Plug-in hybrid",IF($G6770="Diesel","Diesel","Gasoline"))</f>
        <v>Diesel</v>
      </c>
    </row>
    <row r="6771" spans="1:15" ht="15" customHeight="1" x14ac:dyDescent="0.25">
      <c r="A6771" s="1">
        <v>2022</v>
      </c>
      <c r="B6771" s="1" t="s">
        <v>8801</v>
      </c>
      <c r="C6771" s="1" t="s">
        <v>1470</v>
      </c>
      <c r="D6771" s="1" t="s">
        <v>9232</v>
      </c>
      <c r="E6771" s="1" t="s">
        <v>1462</v>
      </c>
      <c r="F6771" s="1" t="s">
        <v>3540</v>
      </c>
      <c r="G6771" s="1" t="s">
        <v>105</v>
      </c>
      <c r="H6771" s="1" t="s">
        <v>298</v>
      </c>
      <c r="I6771" s="1">
        <v>3</v>
      </c>
      <c r="J6771" s="1">
        <v>2023</v>
      </c>
      <c r="K6771" s="1">
        <v>309800</v>
      </c>
      <c r="L6771" s="1">
        <v>0</v>
      </c>
      <c r="M6771" s="1">
        <f t="array" ref="M6771">SUMPRODUCT(MAX(ISNUMBER(SEARCH('Class Rules'!$B$6:$B$85,$E6771))*ISNUMBER(SEARCH('Class Rules'!$C$6:$C$85,$F6771))*'Class Rules'!$A$6:$A$85))</f>
        <v>54</v>
      </c>
      <c r="N6771" s="1" t="str">
        <f t="array" ref="N6771">IF($M6771=0,'Class Rules'!$D$3,INDEX('Class Rules'!$D$6:$D$85,MATCH($M6771,'Class Rules'!$A$6:$A$85,0)))</f>
        <v>Freight HDV</v>
      </c>
      <c r="O6771" s="1" t="str">
        <f t="array" ref="O6771">IF(SUMPRODUCT(MAX(ISNUMBER(SEARCH(Fuel_Rules!$A$6:$A$30,$E6771))*ISNUMBER(SEARCH(Fuel_Rules!$B$6:$B$30,$F6771))*(Fuel_Rules!$A$6:$A$30&lt;&gt;"")))&gt;0,"Plug-in hybrid",IF($G6771="Diesel","Diesel","Gasoline"))</f>
        <v>Diesel</v>
      </c>
    </row>
    <row r="6772" spans="1:15" ht="15" customHeight="1" x14ac:dyDescent="0.25">
      <c r="A6772" s="1">
        <v>2022</v>
      </c>
      <c r="B6772" s="1" t="s">
        <v>8801</v>
      </c>
      <c r="C6772" s="1" t="s">
        <v>1470</v>
      </c>
      <c r="D6772" s="1" t="s">
        <v>9233</v>
      </c>
      <c r="E6772" s="1" t="s">
        <v>1462</v>
      </c>
      <c r="F6772" s="1" t="s">
        <v>3540</v>
      </c>
      <c r="G6772" s="1" t="s">
        <v>105</v>
      </c>
      <c r="H6772" s="1" t="s">
        <v>298</v>
      </c>
      <c r="I6772" s="1">
        <v>3</v>
      </c>
      <c r="J6772" s="1">
        <v>2023</v>
      </c>
      <c r="K6772" s="1">
        <v>234438</v>
      </c>
      <c r="L6772" s="1">
        <v>0</v>
      </c>
      <c r="M6772" s="1">
        <f t="array" ref="M6772">SUMPRODUCT(MAX(ISNUMBER(SEARCH('Class Rules'!$B$6:$B$85,$E6772))*ISNUMBER(SEARCH('Class Rules'!$C$6:$C$85,$F6772))*'Class Rules'!$A$6:$A$85))</f>
        <v>54</v>
      </c>
      <c r="N6772" s="1" t="str">
        <f t="array" ref="N6772">IF($M6772=0,'Class Rules'!$D$3,INDEX('Class Rules'!$D$6:$D$85,MATCH($M6772,'Class Rules'!$A$6:$A$85,0)))</f>
        <v>Freight HDV</v>
      </c>
      <c r="O6772" s="1" t="str">
        <f t="array" ref="O6772">IF(SUMPRODUCT(MAX(ISNUMBER(SEARCH(Fuel_Rules!$A$6:$A$30,$E6772))*ISNUMBER(SEARCH(Fuel_Rules!$B$6:$B$30,$F6772))*(Fuel_Rules!$A$6:$A$30&lt;&gt;"")))&gt;0,"Plug-in hybrid",IF($G6772="Diesel","Diesel","Gasoline"))</f>
        <v>Diesel</v>
      </c>
    </row>
    <row r="6773" spans="1:15" ht="15" customHeight="1" x14ac:dyDescent="0.25">
      <c r="A6773" s="1">
        <v>2022</v>
      </c>
      <c r="B6773" s="1" t="s">
        <v>8801</v>
      </c>
      <c r="C6773" s="1" t="s">
        <v>1473</v>
      </c>
      <c r="D6773" s="1" t="s">
        <v>9234</v>
      </c>
      <c r="E6773" s="1" t="s">
        <v>1462</v>
      </c>
      <c r="F6773" s="1" t="s">
        <v>3542</v>
      </c>
      <c r="G6773" s="1" t="s">
        <v>105</v>
      </c>
      <c r="H6773" s="1" t="s">
        <v>298</v>
      </c>
      <c r="I6773" s="1">
        <v>3</v>
      </c>
      <c r="J6773" s="1">
        <v>2023</v>
      </c>
      <c r="K6773" s="1">
        <v>248125</v>
      </c>
      <c r="L6773" s="1">
        <v>0</v>
      </c>
      <c r="M6773" s="1">
        <f t="array" ref="M6773">SUMPRODUCT(MAX(ISNUMBER(SEARCH('Class Rules'!$B$6:$B$85,$E6773))*ISNUMBER(SEARCH('Class Rules'!$C$6:$C$85,$F6773))*'Class Rules'!$A$6:$A$85))</f>
        <v>51</v>
      </c>
      <c r="N6773" s="1" t="str">
        <f t="array" ref="N6773">IF($M6773=0,'Class Rules'!$D$3,INDEX('Class Rules'!$D$6:$D$85,MATCH($M6773,'Class Rules'!$A$6:$A$85,0)))</f>
        <v>Freight HDV</v>
      </c>
      <c r="O6773" s="1" t="str">
        <f t="array" ref="O6773">IF(SUMPRODUCT(MAX(ISNUMBER(SEARCH(Fuel_Rules!$A$6:$A$30,$E6773))*ISNUMBER(SEARCH(Fuel_Rules!$B$6:$B$30,$F6773))*(Fuel_Rules!$A$6:$A$30&lt;&gt;"")))&gt;0,"Plug-in hybrid",IF($G6773="Diesel","Diesel","Gasoline"))</f>
        <v>Diesel</v>
      </c>
    </row>
    <row r="6774" spans="1:15" ht="15" customHeight="1" x14ac:dyDescent="0.25">
      <c r="A6774" s="1">
        <v>2022</v>
      </c>
      <c r="B6774" s="1" t="s">
        <v>8801</v>
      </c>
      <c r="C6774" s="1" t="s">
        <v>1473</v>
      </c>
      <c r="D6774" s="1" t="s">
        <v>9235</v>
      </c>
      <c r="E6774" s="1" t="s">
        <v>1462</v>
      </c>
      <c r="F6774" s="1" t="s">
        <v>3542</v>
      </c>
      <c r="G6774" s="1" t="s">
        <v>105</v>
      </c>
      <c r="H6774" s="1" t="s">
        <v>298</v>
      </c>
      <c r="I6774" s="1">
        <v>3</v>
      </c>
      <c r="J6774" s="1">
        <v>2023</v>
      </c>
      <c r="K6774" s="1">
        <v>193353</v>
      </c>
      <c r="L6774" s="1">
        <v>0</v>
      </c>
      <c r="M6774" s="1">
        <f t="array" ref="M6774">SUMPRODUCT(MAX(ISNUMBER(SEARCH('Class Rules'!$B$6:$B$85,$E6774))*ISNUMBER(SEARCH('Class Rules'!$C$6:$C$85,$F6774))*'Class Rules'!$A$6:$A$85))</f>
        <v>51</v>
      </c>
      <c r="N6774" s="1" t="str">
        <f t="array" ref="N6774">IF($M6774=0,'Class Rules'!$D$3,INDEX('Class Rules'!$D$6:$D$85,MATCH($M6774,'Class Rules'!$A$6:$A$85,0)))</f>
        <v>Freight HDV</v>
      </c>
      <c r="O6774" s="1" t="str">
        <f t="array" ref="O6774">IF(SUMPRODUCT(MAX(ISNUMBER(SEARCH(Fuel_Rules!$A$6:$A$30,$E6774))*ISNUMBER(SEARCH(Fuel_Rules!$B$6:$B$30,$F6774))*(Fuel_Rules!$A$6:$A$30&lt;&gt;"")))&gt;0,"Plug-in hybrid",IF($G6774="Diesel","Diesel","Gasoline"))</f>
        <v>Diesel</v>
      </c>
    </row>
    <row r="6775" spans="1:15" ht="15" customHeight="1" x14ac:dyDescent="0.25">
      <c r="A6775" s="1">
        <v>2022</v>
      </c>
      <c r="B6775" s="1" t="s">
        <v>8801</v>
      </c>
      <c r="C6775" s="1" t="s">
        <v>1476</v>
      </c>
      <c r="D6775" s="1" t="s">
        <v>9236</v>
      </c>
      <c r="E6775" s="1" t="s">
        <v>1462</v>
      </c>
      <c r="F6775" s="1" t="s">
        <v>3544</v>
      </c>
      <c r="G6775" s="1" t="s">
        <v>105</v>
      </c>
      <c r="H6775" s="1" t="s">
        <v>298</v>
      </c>
      <c r="I6775" s="1">
        <v>3</v>
      </c>
      <c r="J6775" s="1">
        <v>2023</v>
      </c>
      <c r="K6775" s="1">
        <v>261222</v>
      </c>
      <c r="L6775" s="1">
        <v>0</v>
      </c>
      <c r="M6775" s="1">
        <f t="array" ref="M6775">SUMPRODUCT(MAX(ISNUMBER(SEARCH('Class Rules'!$B$6:$B$85,$E6775))*ISNUMBER(SEARCH('Class Rules'!$C$6:$C$85,$F6775))*'Class Rules'!$A$6:$A$85))</f>
        <v>52</v>
      </c>
      <c r="N6775" s="1" t="str">
        <f t="array" ref="N6775">IF($M6775=0,'Class Rules'!$D$3,INDEX('Class Rules'!$D$6:$D$85,MATCH($M6775,'Class Rules'!$A$6:$A$85,0)))</f>
        <v>Freight HDV</v>
      </c>
      <c r="O6775" s="1" t="str">
        <f t="array" ref="O6775">IF(SUMPRODUCT(MAX(ISNUMBER(SEARCH(Fuel_Rules!$A$6:$A$30,$E6775))*ISNUMBER(SEARCH(Fuel_Rules!$B$6:$B$30,$F6775))*(Fuel_Rules!$A$6:$A$30&lt;&gt;"")))&gt;0,"Plug-in hybrid",IF($G6775="Diesel","Diesel","Gasoline"))</f>
        <v>Diesel</v>
      </c>
    </row>
    <row r="6776" spans="1:15" ht="15" customHeight="1" x14ac:dyDescent="0.25">
      <c r="A6776" s="1">
        <v>2022</v>
      </c>
      <c r="B6776" s="1" t="s">
        <v>8801</v>
      </c>
      <c r="C6776" s="1" t="s">
        <v>1476</v>
      </c>
      <c r="D6776" s="1" t="s">
        <v>9237</v>
      </c>
      <c r="E6776" s="1" t="s">
        <v>1462</v>
      </c>
      <c r="F6776" s="1" t="s">
        <v>3544</v>
      </c>
      <c r="G6776" s="1" t="s">
        <v>105</v>
      </c>
      <c r="H6776" s="1" t="s">
        <v>298</v>
      </c>
      <c r="I6776" s="1">
        <v>3</v>
      </c>
      <c r="J6776" s="1">
        <v>2023</v>
      </c>
      <c r="K6776" s="1">
        <v>207513</v>
      </c>
      <c r="L6776" s="1">
        <v>0</v>
      </c>
      <c r="M6776" s="1">
        <f t="array" ref="M6776">SUMPRODUCT(MAX(ISNUMBER(SEARCH('Class Rules'!$B$6:$B$85,$E6776))*ISNUMBER(SEARCH('Class Rules'!$C$6:$C$85,$F6776))*'Class Rules'!$A$6:$A$85))</f>
        <v>52</v>
      </c>
      <c r="N6776" s="1" t="str">
        <f t="array" ref="N6776">IF($M6776=0,'Class Rules'!$D$3,INDEX('Class Rules'!$D$6:$D$85,MATCH($M6776,'Class Rules'!$A$6:$A$85,0)))</f>
        <v>Freight HDV</v>
      </c>
      <c r="O6776" s="1" t="str">
        <f t="array" ref="O6776">IF(SUMPRODUCT(MAX(ISNUMBER(SEARCH(Fuel_Rules!$A$6:$A$30,$E6776))*ISNUMBER(SEARCH(Fuel_Rules!$B$6:$B$30,$F6776))*(Fuel_Rules!$A$6:$A$30&lt;&gt;"")))&gt;0,"Plug-in hybrid",IF($G6776="Diesel","Diesel","Gasoline"))</f>
        <v>Diesel</v>
      </c>
    </row>
    <row r="6777" spans="1:15" ht="15" customHeight="1" x14ac:dyDescent="0.25">
      <c r="A6777" s="1">
        <v>2022</v>
      </c>
      <c r="B6777" s="1" t="s">
        <v>8801</v>
      </c>
      <c r="C6777" s="1" t="s">
        <v>1479</v>
      </c>
      <c r="D6777" s="1" t="s">
        <v>9238</v>
      </c>
      <c r="E6777" s="1" t="s">
        <v>1462</v>
      </c>
      <c r="F6777" s="1" t="s">
        <v>3546</v>
      </c>
      <c r="G6777" s="1" t="s">
        <v>105</v>
      </c>
      <c r="H6777" s="1" t="s">
        <v>298</v>
      </c>
      <c r="I6777" s="1">
        <v>3</v>
      </c>
      <c r="J6777" s="1">
        <v>2023</v>
      </c>
      <c r="K6777" s="1">
        <v>280500</v>
      </c>
      <c r="L6777" s="1">
        <v>0</v>
      </c>
      <c r="M6777" s="1">
        <f t="array" ref="M6777">SUMPRODUCT(MAX(ISNUMBER(SEARCH('Class Rules'!$B$6:$B$85,$E6777))*ISNUMBER(SEARCH('Class Rules'!$C$6:$C$85,$F6777))*'Class Rules'!$A$6:$A$85))</f>
        <v>51</v>
      </c>
      <c r="N6777" s="1" t="str">
        <f t="array" ref="N6777">IF($M6777=0,'Class Rules'!$D$3,INDEX('Class Rules'!$D$6:$D$85,MATCH($M6777,'Class Rules'!$A$6:$A$85,0)))</f>
        <v>Freight HDV</v>
      </c>
      <c r="O6777" s="1" t="str">
        <f t="array" ref="O6777">IF(SUMPRODUCT(MAX(ISNUMBER(SEARCH(Fuel_Rules!$A$6:$A$30,$E6777))*ISNUMBER(SEARCH(Fuel_Rules!$B$6:$B$30,$F6777))*(Fuel_Rules!$A$6:$A$30&lt;&gt;"")))&gt;0,"Plug-in hybrid",IF($G6777="Diesel","Diesel","Gasoline"))</f>
        <v>Diesel</v>
      </c>
    </row>
    <row r="6778" spans="1:15" ht="15" customHeight="1" x14ac:dyDescent="0.25">
      <c r="A6778" s="1">
        <v>2022</v>
      </c>
      <c r="B6778" s="1" t="s">
        <v>8801</v>
      </c>
      <c r="C6778" s="1" t="s">
        <v>1479</v>
      </c>
      <c r="D6778" s="1" t="s">
        <v>9239</v>
      </c>
      <c r="E6778" s="1" t="s">
        <v>1462</v>
      </c>
      <c r="F6778" s="1" t="s">
        <v>3546</v>
      </c>
      <c r="G6778" s="1" t="s">
        <v>105</v>
      </c>
      <c r="H6778" s="1" t="s">
        <v>298</v>
      </c>
      <c r="I6778" s="1">
        <v>3</v>
      </c>
      <c r="J6778" s="1">
        <v>2023</v>
      </c>
      <c r="K6778" s="1">
        <v>217706</v>
      </c>
      <c r="L6778" s="1">
        <v>0</v>
      </c>
      <c r="M6778" s="1">
        <f t="array" ref="M6778">SUMPRODUCT(MAX(ISNUMBER(SEARCH('Class Rules'!$B$6:$B$85,$E6778))*ISNUMBER(SEARCH('Class Rules'!$C$6:$C$85,$F6778))*'Class Rules'!$A$6:$A$85))</f>
        <v>51</v>
      </c>
      <c r="N6778" s="1" t="str">
        <f t="array" ref="N6778">IF($M6778=0,'Class Rules'!$D$3,INDEX('Class Rules'!$D$6:$D$85,MATCH($M6778,'Class Rules'!$A$6:$A$85,0)))</f>
        <v>Freight HDV</v>
      </c>
      <c r="O6778" s="1" t="str">
        <f t="array" ref="O6778">IF(SUMPRODUCT(MAX(ISNUMBER(SEARCH(Fuel_Rules!$A$6:$A$30,$E6778))*ISNUMBER(SEARCH(Fuel_Rules!$B$6:$B$30,$F6778))*(Fuel_Rules!$A$6:$A$30&lt;&gt;"")))&gt;0,"Plug-in hybrid",IF($G6778="Diesel","Diesel","Gasoline"))</f>
        <v>Diesel</v>
      </c>
    </row>
    <row r="6779" spans="1:15" ht="15" customHeight="1" x14ac:dyDescent="0.25">
      <c r="A6779" s="1">
        <v>2022</v>
      </c>
      <c r="B6779" s="1" t="s">
        <v>8801</v>
      </c>
      <c r="C6779" s="1" t="s">
        <v>1482</v>
      </c>
      <c r="D6779" s="1" t="s">
        <v>9240</v>
      </c>
      <c r="E6779" s="1" t="s">
        <v>1462</v>
      </c>
      <c r="F6779" s="1" t="s">
        <v>3548</v>
      </c>
      <c r="G6779" s="1" t="s">
        <v>105</v>
      </c>
      <c r="H6779" s="1" t="s">
        <v>298</v>
      </c>
      <c r="I6779" s="1">
        <v>3</v>
      </c>
      <c r="J6779" s="1">
        <v>2023</v>
      </c>
      <c r="K6779" s="1">
        <v>294500</v>
      </c>
      <c r="L6779" s="1">
        <v>0</v>
      </c>
      <c r="M6779" s="1">
        <f t="array" ref="M6779">SUMPRODUCT(MAX(ISNUMBER(SEARCH('Class Rules'!$B$6:$B$85,$E6779))*ISNUMBER(SEARCH('Class Rules'!$C$6:$C$85,$F6779))*'Class Rules'!$A$6:$A$85))</f>
        <v>52</v>
      </c>
      <c r="N6779" s="1" t="str">
        <f t="array" ref="N6779">IF($M6779=0,'Class Rules'!$D$3,INDEX('Class Rules'!$D$6:$D$85,MATCH($M6779,'Class Rules'!$A$6:$A$85,0)))</f>
        <v>Freight HDV</v>
      </c>
      <c r="O6779" s="1" t="str">
        <f t="array" ref="O6779">IF(SUMPRODUCT(MAX(ISNUMBER(SEARCH(Fuel_Rules!$A$6:$A$30,$E6779))*ISNUMBER(SEARCH(Fuel_Rules!$B$6:$B$30,$F6779))*(Fuel_Rules!$A$6:$A$30&lt;&gt;"")))&gt;0,"Plug-in hybrid",IF($G6779="Diesel","Diesel","Gasoline"))</f>
        <v>Diesel</v>
      </c>
    </row>
    <row r="6780" spans="1:15" ht="15" customHeight="1" x14ac:dyDescent="0.25">
      <c r="A6780" s="1">
        <v>2022</v>
      </c>
      <c r="B6780" s="1" t="s">
        <v>8801</v>
      </c>
      <c r="C6780" s="1" t="s">
        <v>1482</v>
      </c>
      <c r="D6780" s="1" t="s">
        <v>9241</v>
      </c>
      <c r="E6780" s="1" t="s">
        <v>1462</v>
      </c>
      <c r="F6780" s="1" t="s">
        <v>3548</v>
      </c>
      <c r="G6780" s="1" t="s">
        <v>105</v>
      </c>
      <c r="H6780" s="1" t="s">
        <v>298</v>
      </c>
      <c r="I6780" s="1">
        <v>3</v>
      </c>
      <c r="J6780" s="1">
        <v>2023</v>
      </c>
      <c r="K6780" s="1">
        <v>233711</v>
      </c>
      <c r="L6780" s="1">
        <v>0</v>
      </c>
      <c r="M6780" s="1">
        <f t="array" ref="M6780">SUMPRODUCT(MAX(ISNUMBER(SEARCH('Class Rules'!$B$6:$B$85,$E6780))*ISNUMBER(SEARCH('Class Rules'!$C$6:$C$85,$F6780))*'Class Rules'!$A$6:$A$85))</f>
        <v>52</v>
      </c>
      <c r="N6780" s="1" t="str">
        <f t="array" ref="N6780">IF($M6780=0,'Class Rules'!$D$3,INDEX('Class Rules'!$D$6:$D$85,MATCH($M6780,'Class Rules'!$A$6:$A$85,0)))</f>
        <v>Freight HDV</v>
      </c>
      <c r="O6780" s="1" t="str">
        <f t="array" ref="O6780">IF(SUMPRODUCT(MAX(ISNUMBER(SEARCH(Fuel_Rules!$A$6:$A$30,$E6780))*ISNUMBER(SEARCH(Fuel_Rules!$B$6:$B$30,$F6780))*(Fuel_Rules!$A$6:$A$30&lt;&gt;"")))&gt;0,"Plug-in hybrid",IF($G6780="Diesel","Diesel","Gasoline"))</f>
        <v>Diesel</v>
      </c>
    </row>
    <row r="6781" spans="1:15" ht="15" customHeight="1" x14ac:dyDescent="0.25">
      <c r="A6781" s="1">
        <v>2022</v>
      </c>
      <c r="B6781" s="1" t="s">
        <v>8801</v>
      </c>
      <c r="C6781" s="1" t="s">
        <v>1485</v>
      </c>
      <c r="D6781" s="1" t="s">
        <v>9242</v>
      </c>
      <c r="E6781" s="1" t="s">
        <v>1462</v>
      </c>
      <c r="F6781" s="1" t="s">
        <v>3550</v>
      </c>
      <c r="G6781" s="1" t="s">
        <v>105</v>
      </c>
      <c r="H6781" s="1" t="s">
        <v>298</v>
      </c>
      <c r="I6781" s="1">
        <v>3</v>
      </c>
      <c r="J6781" s="1">
        <v>2023</v>
      </c>
      <c r="K6781" s="1">
        <v>307857</v>
      </c>
      <c r="L6781" s="1">
        <v>0</v>
      </c>
      <c r="M6781" s="1">
        <f t="array" ref="M6781">SUMPRODUCT(MAX(ISNUMBER(SEARCH('Class Rules'!$B$6:$B$85,$E6781))*ISNUMBER(SEARCH('Class Rules'!$C$6:$C$85,$F6781))*'Class Rules'!$A$6:$A$85))</f>
        <v>55</v>
      </c>
      <c r="N6781" s="1" t="str">
        <f t="array" ref="N6781">IF($M6781=0,'Class Rules'!$D$3,INDEX('Class Rules'!$D$6:$D$85,MATCH($M6781,'Class Rules'!$A$6:$A$85,0)))</f>
        <v>Freight HDV</v>
      </c>
      <c r="O6781" s="1" t="str">
        <f t="array" ref="O6781">IF(SUMPRODUCT(MAX(ISNUMBER(SEARCH(Fuel_Rules!$A$6:$A$30,$E6781))*ISNUMBER(SEARCH(Fuel_Rules!$B$6:$B$30,$F6781))*(Fuel_Rules!$A$6:$A$30&lt;&gt;"")))&gt;0,"Plug-in hybrid",IF($G6781="Diesel","Diesel","Gasoline"))</f>
        <v>Diesel</v>
      </c>
    </row>
    <row r="6782" spans="1:15" ht="15" customHeight="1" x14ac:dyDescent="0.25">
      <c r="A6782" s="1">
        <v>2022</v>
      </c>
      <c r="B6782" s="1" t="s">
        <v>8801</v>
      </c>
      <c r="C6782" s="1" t="s">
        <v>1485</v>
      </c>
      <c r="D6782" s="1" t="s">
        <v>9243</v>
      </c>
      <c r="E6782" s="1" t="s">
        <v>1462</v>
      </c>
      <c r="F6782" s="1" t="s">
        <v>3550</v>
      </c>
      <c r="G6782" s="1" t="s">
        <v>105</v>
      </c>
      <c r="H6782" s="1" t="s">
        <v>298</v>
      </c>
      <c r="I6782" s="1">
        <v>3</v>
      </c>
      <c r="J6782" s="1">
        <v>2023</v>
      </c>
      <c r="K6782" s="1">
        <v>241255</v>
      </c>
      <c r="L6782" s="1">
        <v>0</v>
      </c>
      <c r="M6782" s="1">
        <f t="array" ref="M6782">SUMPRODUCT(MAX(ISNUMBER(SEARCH('Class Rules'!$B$6:$B$85,$E6782))*ISNUMBER(SEARCH('Class Rules'!$C$6:$C$85,$F6782))*'Class Rules'!$A$6:$A$85))</f>
        <v>55</v>
      </c>
      <c r="N6782" s="1" t="str">
        <f t="array" ref="N6782">IF($M6782=0,'Class Rules'!$D$3,INDEX('Class Rules'!$D$6:$D$85,MATCH($M6782,'Class Rules'!$A$6:$A$85,0)))</f>
        <v>Freight HDV</v>
      </c>
      <c r="O6782" s="1" t="str">
        <f t="array" ref="O6782">IF(SUMPRODUCT(MAX(ISNUMBER(SEARCH(Fuel_Rules!$A$6:$A$30,$E6782))*ISNUMBER(SEARCH(Fuel_Rules!$B$6:$B$30,$F6782))*(Fuel_Rules!$A$6:$A$30&lt;&gt;"")))&gt;0,"Plug-in hybrid",IF($G6782="Diesel","Diesel","Gasoline"))</f>
        <v>Diesel</v>
      </c>
    </row>
    <row r="6783" spans="1:15" ht="15" customHeight="1" x14ac:dyDescent="0.25">
      <c r="A6783" s="1">
        <v>2022</v>
      </c>
      <c r="B6783" s="1" t="s">
        <v>8801</v>
      </c>
      <c r="C6783" s="1" t="s">
        <v>1488</v>
      </c>
      <c r="D6783" s="1" t="s">
        <v>9244</v>
      </c>
      <c r="E6783" s="1" t="s">
        <v>1462</v>
      </c>
      <c r="F6783" s="1" t="s">
        <v>3552</v>
      </c>
      <c r="G6783" s="1" t="s">
        <v>105</v>
      </c>
      <c r="H6783" s="1" t="s">
        <v>298</v>
      </c>
      <c r="I6783" s="1">
        <v>3</v>
      </c>
      <c r="J6783" s="1">
        <v>2023</v>
      </c>
      <c r="K6783" s="1">
        <v>334454</v>
      </c>
      <c r="L6783" s="1">
        <v>0</v>
      </c>
      <c r="M6783" s="1">
        <f t="array" ref="M6783">SUMPRODUCT(MAX(ISNUMBER(SEARCH('Class Rules'!$B$6:$B$85,$E6783))*ISNUMBER(SEARCH('Class Rules'!$C$6:$C$85,$F6783))*'Class Rules'!$A$6:$A$85))</f>
        <v>52</v>
      </c>
      <c r="N6783" s="1" t="str">
        <f t="array" ref="N6783">IF($M6783=0,'Class Rules'!$D$3,INDEX('Class Rules'!$D$6:$D$85,MATCH($M6783,'Class Rules'!$A$6:$A$85,0)))</f>
        <v>Freight HDV</v>
      </c>
      <c r="O6783" s="1" t="str">
        <f t="array" ref="O6783">IF(SUMPRODUCT(MAX(ISNUMBER(SEARCH(Fuel_Rules!$A$6:$A$30,$E6783))*ISNUMBER(SEARCH(Fuel_Rules!$B$6:$B$30,$F6783))*(Fuel_Rules!$A$6:$A$30&lt;&gt;"")))&gt;0,"Plug-in hybrid",IF($G6783="Diesel","Diesel","Gasoline"))</f>
        <v>Diesel</v>
      </c>
    </row>
    <row r="6784" spans="1:15" ht="15" customHeight="1" x14ac:dyDescent="0.25">
      <c r="A6784" s="1">
        <v>2022</v>
      </c>
      <c r="B6784" s="1" t="s">
        <v>8801</v>
      </c>
      <c r="C6784" s="1" t="s">
        <v>1488</v>
      </c>
      <c r="D6784" s="1" t="s">
        <v>9245</v>
      </c>
      <c r="E6784" s="1" t="s">
        <v>1462</v>
      </c>
      <c r="F6784" s="1" t="s">
        <v>3552</v>
      </c>
      <c r="G6784" s="1" t="s">
        <v>105</v>
      </c>
      <c r="H6784" s="1" t="s">
        <v>298</v>
      </c>
      <c r="I6784" s="1">
        <v>3</v>
      </c>
      <c r="J6784" s="1">
        <v>2023</v>
      </c>
      <c r="K6784" s="1">
        <v>245727</v>
      </c>
      <c r="L6784" s="1">
        <v>0</v>
      </c>
      <c r="M6784" s="1">
        <f t="array" ref="M6784">SUMPRODUCT(MAX(ISNUMBER(SEARCH('Class Rules'!$B$6:$B$85,$E6784))*ISNUMBER(SEARCH('Class Rules'!$C$6:$C$85,$F6784))*'Class Rules'!$A$6:$A$85))</f>
        <v>52</v>
      </c>
      <c r="N6784" s="1" t="str">
        <f t="array" ref="N6784">IF($M6784=0,'Class Rules'!$D$3,INDEX('Class Rules'!$D$6:$D$85,MATCH($M6784,'Class Rules'!$A$6:$A$85,0)))</f>
        <v>Freight HDV</v>
      </c>
      <c r="O6784" s="1" t="str">
        <f t="array" ref="O6784">IF(SUMPRODUCT(MAX(ISNUMBER(SEARCH(Fuel_Rules!$A$6:$A$30,$E6784))*ISNUMBER(SEARCH(Fuel_Rules!$B$6:$B$30,$F6784))*(Fuel_Rules!$A$6:$A$30&lt;&gt;"")))&gt;0,"Plug-in hybrid",IF($G6784="Diesel","Diesel","Gasoline"))</f>
        <v>Diesel</v>
      </c>
    </row>
    <row r="6785" spans="1:15" ht="15" customHeight="1" x14ac:dyDescent="0.25">
      <c r="A6785" s="1">
        <v>2022</v>
      </c>
      <c r="B6785" s="1" t="s">
        <v>8801</v>
      </c>
      <c r="C6785" s="1" t="s">
        <v>1491</v>
      </c>
      <c r="D6785" s="1" t="s">
        <v>9246</v>
      </c>
      <c r="E6785" s="1" t="s">
        <v>1462</v>
      </c>
      <c r="F6785" s="1" t="s">
        <v>3554</v>
      </c>
      <c r="G6785" s="1" t="s">
        <v>105</v>
      </c>
      <c r="H6785" s="1" t="s">
        <v>298</v>
      </c>
      <c r="I6785" s="1">
        <v>3</v>
      </c>
      <c r="J6785" s="1">
        <v>2023</v>
      </c>
      <c r="K6785" s="1">
        <v>340875</v>
      </c>
      <c r="L6785" s="1">
        <v>0</v>
      </c>
      <c r="M6785" s="1">
        <f t="array" ref="M6785">SUMPRODUCT(MAX(ISNUMBER(SEARCH('Class Rules'!$B$6:$B$85,$E6785))*ISNUMBER(SEARCH('Class Rules'!$C$6:$C$85,$F6785))*'Class Rules'!$A$6:$A$85))</f>
        <v>52</v>
      </c>
      <c r="N6785" s="1" t="str">
        <f t="array" ref="N6785">IF($M6785=0,'Class Rules'!$D$3,INDEX('Class Rules'!$D$6:$D$85,MATCH($M6785,'Class Rules'!$A$6:$A$85,0)))</f>
        <v>Freight HDV</v>
      </c>
      <c r="O6785" s="1" t="str">
        <f t="array" ref="O6785">IF(SUMPRODUCT(MAX(ISNUMBER(SEARCH(Fuel_Rules!$A$6:$A$30,$E6785))*ISNUMBER(SEARCH(Fuel_Rules!$B$6:$B$30,$F6785))*(Fuel_Rules!$A$6:$A$30&lt;&gt;"")))&gt;0,"Plug-in hybrid",IF($G6785="Diesel","Diesel","Gasoline"))</f>
        <v>Diesel</v>
      </c>
    </row>
    <row r="6786" spans="1:15" ht="15" customHeight="1" x14ac:dyDescent="0.25">
      <c r="A6786" s="1">
        <v>2022</v>
      </c>
      <c r="B6786" s="1" t="s">
        <v>8801</v>
      </c>
      <c r="C6786" s="1" t="s">
        <v>1491</v>
      </c>
      <c r="D6786" s="1" t="s">
        <v>9247</v>
      </c>
      <c r="E6786" s="1" t="s">
        <v>1462</v>
      </c>
      <c r="F6786" s="1" t="s">
        <v>3554</v>
      </c>
      <c r="G6786" s="1" t="s">
        <v>105</v>
      </c>
      <c r="H6786" s="1" t="s">
        <v>298</v>
      </c>
      <c r="I6786" s="1">
        <v>3</v>
      </c>
      <c r="J6786" s="1">
        <v>2023</v>
      </c>
      <c r="K6786" s="1">
        <v>257198</v>
      </c>
      <c r="L6786" s="1">
        <v>0</v>
      </c>
      <c r="M6786" s="1">
        <f t="array" ref="M6786">SUMPRODUCT(MAX(ISNUMBER(SEARCH('Class Rules'!$B$6:$B$85,$E6786))*ISNUMBER(SEARCH('Class Rules'!$C$6:$C$85,$F6786))*'Class Rules'!$A$6:$A$85))</f>
        <v>52</v>
      </c>
      <c r="N6786" s="1" t="str">
        <f t="array" ref="N6786">IF($M6786=0,'Class Rules'!$D$3,INDEX('Class Rules'!$D$6:$D$85,MATCH($M6786,'Class Rules'!$A$6:$A$85,0)))</f>
        <v>Freight HDV</v>
      </c>
      <c r="O6786" s="1" t="str">
        <f t="array" ref="O6786">IF(SUMPRODUCT(MAX(ISNUMBER(SEARCH(Fuel_Rules!$A$6:$A$30,$E6786))*ISNUMBER(SEARCH(Fuel_Rules!$B$6:$B$30,$F6786))*(Fuel_Rules!$A$6:$A$30&lt;&gt;"")))&gt;0,"Plug-in hybrid",IF($G6786="Diesel","Diesel","Gasoline"))</f>
        <v>Diesel</v>
      </c>
    </row>
    <row r="6787" spans="1:15" ht="15" customHeight="1" x14ac:dyDescent="0.25">
      <c r="A6787" s="1">
        <v>2022</v>
      </c>
      <c r="B6787" s="1" t="s">
        <v>8801</v>
      </c>
      <c r="C6787" s="1" t="s">
        <v>1494</v>
      </c>
      <c r="D6787" s="1" t="s">
        <v>9248</v>
      </c>
      <c r="E6787" s="1" t="s">
        <v>1462</v>
      </c>
      <c r="F6787" s="1" t="s">
        <v>3556</v>
      </c>
      <c r="G6787" s="1" t="s">
        <v>105</v>
      </c>
      <c r="H6787" s="1" t="s">
        <v>298</v>
      </c>
      <c r="I6787" s="1">
        <v>2.2999999999999998</v>
      </c>
      <c r="J6787" s="1">
        <v>2023</v>
      </c>
      <c r="K6787" s="1">
        <v>263926</v>
      </c>
      <c r="L6787" s="1">
        <v>0</v>
      </c>
      <c r="M6787" s="1">
        <f t="array" ref="M6787">SUMPRODUCT(MAX(ISNUMBER(SEARCH('Class Rules'!$B$6:$B$85,$E6787))*ISNUMBER(SEARCH('Class Rules'!$C$6:$C$85,$F6787))*'Class Rules'!$A$6:$A$85))</f>
        <v>40</v>
      </c>
      <c r="N6787" s="1" t="str">
        <f t="array" ref="N6787">IF($M6787=0,'Class Rules'!$D$3,INDEX('Class Rules'!$D$6:$D$85,MATCH($M6787,'Class Rules'!$A$6:$A$85,0)))</f>
        <v>Freight LDV</v>
      </c>
      <c r="O6787" s="1" t="str">
        <f t="array" ref="O6787">IF(SUMPRODUCT(MAX(ISNUMBER(SEARCH(Fuel_Rules!$A$6:$A$30,$E6787))*ISNUMBER(SEARCH(Fuel_Rules!$B$6:$B$30,$F6787))*(Fuel_Rules!$A$6:$A$30&lt;&gt;"")))&gt;0,"Plug-in hybrid",IF($G6787="Diesel","Diesel","Gasoline"))</f>
        <v>Diesel</v>
      </c>
    </row>
    <row r="6788" spans="1:15" ht="15" customHeight="1" x14ac:dyDescent="0.25">
      <c r="A6788" s="1">
        <v>2022</v>
      </c>
      <c r="B6788" s="1" t="s">
        <v>8801</v>
      </c>
      <c r="C6788" s="1" t="s">
        <v>1497</v>
      </c>
      <c r="D6788" s="1" t="s">
        <v>9249</v>
      </c>
      <c r="E6788" s="1" t="s">
        <v>1462</v>
      </c>
      <c r="F6788" s="1" t="s">
        <v>3558</v>
      </c>
      <c r="G6788" s="1" t="s">
        <v>105</v>
      </c>
      <c r="H6788" s="1" t="s">
        <v>298</v>
      </c>
      <c r="I6788" s="1">
        <v>2.2999999999999998</v>
      </c>
      <c r="J6788" s="1">
        <v>2023</v>
      </c>
      <c r="K6788" s="1">
        <v>262504</v>
      </c>
      <c r="L6788" s="1">
        <v>0</v>
      </c>
      <c r="M6788" s="1">
        <f t="array" ref="M6788">SUMPRODUCT(MAX(ISNUMBER(SEARCH('Class Rules'!$B$6:$B$85,$E6788))*ISNUMBER(SEARCH('Class Rules'!$C$6:$C$85,$F6788))*'Class Rules'!$A$6:$A$85))</f>
        <v>40</v>
      </c>
      <c r="N6788" s="1" t="str">
        <f t="array" ref="N6788">IF($M6788=0,'Class Rules'!$D$3,INDEX('Class Rules'!$D$6:$D$85,MATCH($M6788,'Class Rules'!$A$6:$A$85,0)))</f>
        <v>Freight LDV</v>
      </c>
      <c r="O6788" s="1" t="str">
        <f t="array" ref="O6788">IF(SUMPRODUCT(MAX(ISNUMBER(SEARCH(Fuel_Rules!$A$6:$A$30,$E6788))*ISNUMBER(SEARCH(Fuel_Rules!$B$6:$B$30,$F6788))*(Fuel_Rules!$A$6:$A$30&lt;&gt;"")))&gt;0,"Plug-in hybrid",IF($G6788="Diesel","Diesel","Gasoline"))</f>
        <v>Diesel</v>
      </c>
    </row>
    <row r="6789" spans="1:15" ht="15" customHeight="1" x14ac:dyDescent="0.25">
      <c r="A6789" s="1">
        <v>2022</v>
      </c>
      <c r="B6789" s="1" t="s">
        <v>8801</v>
      </c>
      <c r="C6789" s="1" t="s">
        <v>1500</v>
      </c>
      <c r="D6789" s="1" t="s">
        <v>9250</v>
      </c>
      <c r="E6789" s="1" t="s">
        <v>1462</v>
      </c>
      <c r="F6789" s="1" t="s">
        <v>3560</v>
      </c>
      <c r="G6789" s="1" t="s">
        <v>105</v>
      </c>
      <c r="H6789" s="1" t="s">
        <v>298</v>
      </c>
      <c r="I6789" s="1">
        <v>2.2999999999999998</v>
      </c>
      <c r="J6789" s="1">
        <v>2023</v>
      </c>
      <c r="K6789" s="1">
        <v>252321</v>
      </c>
      <c r="L6789" s="1">
        <v>0</v>
      </c>
      <c r="M6789" s="1">
        <f t="array" ref="M6789">SUMPRODUCT(MAX(ISNUMBER(SEARCH('Class Rules'!$B$6:$B$85,$E6789))*ISNUMBER(SEARCH('Class Rules'!$C$6:$C$85,$F6789))*'Class Rules'!$A$6:$A$85))</f>
        <v>40</v>
      </c>
      <c r="N6789" s="1" t="str">
        <f t="array" ref="N6789">IF($M6789=0,'Class Rules'!$D$3,INDEX('Class Rules'!$D$6:$D$85,MATCH($M6789,'Class Rules'!$A$6:$A$85,0)))</f>
        <v>Freight LDV</v>
      </c>
      <c r="O6789" s="1" t="str">
        <f t="array" ref="O6789">IF(SUMPRODUCT(MAX(ISNUMBER(SEARCH(Fuel_Rules!$A$6:$A$30,$E6789))*ISNUMBER(SEARCH(Fuel_Rules!$B$6:$B$30,$F6789))*(Fuel_Rules!$A$6:$A$30&lt;&gt;"")))&gt;0,"Plug-in hybrid",IF($G6789="Diesel","Diesel","Gasoline"))</f>
        <v>Diesel</v>
      </c>
    </row>
    <row r="6790" spans="1:15" ht="15" customHeight="1" x14ac:dyDescent="0.25">
      <c r="A6790" s="1">
        <v>2022</v>
      </c>
      <c r="B6790" s="1" t="s">
        <v>8801</v>
      </c>
      <c r="C6790" s="1" t="s">
        <v>1503</v>
      </c>
      <c r="D6790" s="1" t="s">
        <v>9251</v>
      </c>
      <c r="E6790" s="1" t="s">
        <v>1462</v>
      </c>
      <c r="F6790" s="1" t="s">
        <v>3562</v>
      </c>
      <c r="G6790" s="1" t="s">
        <v>105</v>
      </c>
      <c r="H6790" s="1" t="s">
        <v>298</v>
      </c>
      <c r="I6790" s="1">
        <v>2.2999999999999998</v>
      </c>
      <c r="J6790" s="1">
        <v>2023</v>
      </c>
      <c r="K6790" s="1">
        <v>250395</v>
      </c>
      <c r="L6790" s="1">
        <v>0</v>
      </c>
      <c r="M6790" s="1">
        <f t="array" ref="M6790">SUMPRODUCT(MAX(ISNUMBER(SEARCH('Class Rules'!$B$6:$B$85,$E6790))*ISNUMBER(SEARCH('Class Rules'!$C$6:$C$85,$F6790))*'Class Rules'!$A$6:$A$85))</f>
        <v>40</v>
      </c>
      <c r="N6790" s="1" t="str">
        <f t="array" ref="N6790">IF($M6790=0,'Class Rules'!$D$3,INDEX('Class Rules'!$D$6:$D$85,MATCH($M6790,'Class Rules'!$A$6:$A$85,0)))</f>
        <v>Freight LDV</v>
      </c>
      <c r="O6790" s="1" t="str">
        <f t="array" ref="O6790">IF(SUMPRODUCT(MAX(ISNUMBER(SEARCH(Fuel_Rules!$A$6:$A$30,$E6790))*ISNUMBER(SEARCH(Fuel_Rules!$B$6:$B$30,$F6790))*(Fuel_Rules!$A$6:$A$30&lt;&gt;"")))&gt;0,"Plug-in hybrid",IF($G6790="Diesel","Diesel","Gasoline"))</f>
        <v>Diesel</v>
      </c>
    </row>
    <row r="6791" spans="1:15" ht="15" customHeight="1" x14ac:dyDescent="0.25">
      <c r="A6791" s="1">
        <v>2022</v>
      </c>
      <c r="B6791" s="1" t="s">
        <v>8801</v>
      </c>
      <c r="C6791" s="1" t="s">
        <v>1506</v>
      </c>
      <c r="D6791" s="1" t="s">
        <v>9252</v>
      </c>
      <c r="E6791" s="1" t="s">
        <v>1462</v>
      </c>
      <c r="F6791" s="1" t="s">
        <v>3564</v>
      </c>
      <c r="G6791" s="1" t="s">
        <v>105</v>
      </c>
      <c r="H6791" s="1" t="s">
        <v>298</v>
      </c>
      <c r="I6791" s="1">
        <v>2.2999999999999998</v>
      </c>
      <c r="J6791" s="1">
        <v>2023</v>
      </c>
      <c r="K6791" s="1">
        <v>217804</v>
      </c>
      <c r="L6791" s="1">
        <v>0</v>
      </c>
      <c r="M6791" s="1">
        <f t="array" ref="M6791">SUMPRODUCT(MAX(ISNUMBER(SEARCH('Class Rules'!$B$6:$B$85,$E6791))*ISNUMBER(SEARCH('Class Rules'!$C$6:$C$85,$F6791))*'Class Rules'!$A$6:$A$85))</f>
        <v>40</v>
      </c>
      <c r="N6791" s="1" t="str">
        <f t="array" ref="N6791">IF($M6791=0,'Class Rules'!$D$3,INDEX('Class Rules'!$D$6:$D$85,MATCH($M6791,'Class Rules'!$A$6:$A$85,0)))</f>
        <v>Freight LDV</v>
      </c>
      <c r="O6791" s="1" t="str">
        <f t="array" ref="O6791">IF(SUMPRODUCT(MAX(ISNUMBER(SEARCH(Fuel_Rules!$A$6:$A$30,$E6791))*ISNUMBER(SEARCH(Fuel_Rules!$B$6:$B$30,$F6791))*(Fuel_Rules!$A$6:$A$30&lt;&gt;"")))&gt;0,"Plug-in hybrid",IF($G6791="Diesel","Diesel","Gasoline"))</f>
        <v>Diesel</v>
      </c>
    </row>
    <row r="6792" spans="1:15" ht="15" customHeight="1" x14ac:dyDescent="0.25">
      <c r="A6792" s="1">
        <v>2022</v>
      </c>
      <c r="B6792" s="1" t="s">
        <v>8801</v>
      </c>
      <c r="C6792" s="1" t="s">
        <v>1509</v>
      </c>
      <c r="D6792" s="1" t="s">
        <v>9253</v>
      </c>
      <c r="E6792" s="1" t="s">
        <v>1462</v>
      </c>
      <c r="F6792" s="1" t="s">
        <v>8242</v>
      </c>
      <c r="G6792" s="1" t="s">
        <v>105</v>
      </c>
      <c r="H6792" s="1" t="s">
        <v>298</v>
      </c>
      <c r="I6792" s="1">
        <v>3</v>
      </c>
      <c r="J6792" s="1">
        <v>2023</v>
      </c>
      <c r="K6792" s="1">
        <v>323454</v>
      </c>
      <c r="L6792" s="1">
        <v>0</v>
      </c>
      <c r="M6792" s="1">
        <f t="array" ref="M6792">SUMPRODUCT(MAX(ISNUMBER(SEARCH('Class Rules'!$B$6:$B$85,$E6792))*ISNUMBER(SEARCH('Class Rules'!$C$6:$C$85,$F6792))*'Class Rules'!$A$6:$A$85))</f>
        <v>51</v>
      </c>
      <c r="N6792" s="1" t="str">
        <f t="array" ref="N6792">IF($M6792=0,'Class Rules'!$D$3,INDEX('Class Rules'!$D$6:$D$85,MATCH($M6792,'Class Rules'!$A$6:$A$85,0)))</f>
        <v>Freight HDV</v>
      </c>
      <c r="O6792" s="1" t="str">
        <f t="array" ref="O6792">IF(SUMPRODUCT(MAX(ISNUMBER(SEARCH(Fuel_Rules!$A$6:$A$30,$E6792))*ISNUMBER(SEARCH(Fuel_Rules!$B$6:$B$30,$F6792))*(Fuel_Rules!$A$6:$A$30&lt;&gt;"")))&gt;0,"Plug-in hybrid",IF($G6792="Diesel","Diesel","Gasoline"))</f>
        <v>Diesel</v>
      </c>
    </row>
    <row r="6793" spans="1:15" ht="15" customHeight="1" x14ac:dyDescent="0.25">
      <c r="A6793" s="1">
        <v>2022</v>
      </c>
      <c r="B6793" s="1" t="s">
        <v>8801</v>
      </c>
      <c r="C6793" s="1" t="s">
        <v>1509</v>
      </c>
      <c r="D6793" s="1" t="s">
        <v>9254</v>
      </c>
      <c r="E6793" s="1" t="s">
        <v>1462</v>
      </c>
      <c r="F6793" s="1" t="s">
        <v>8242</v>
      </c>
      <c r="G6793" s="1" t="s">
        <v>105</v>
      </c>
      <c r="H6793" s="1" t="s">
        <v>298</v>
      </c>
      <c r="I6793" s="1">
        <v>3</v>
      </c>
      <c r="J6793" s="1">
        <v>2023</v>
      </c>
      <c r="K6793" s="1">
        <v>252853</v>
      </c>
      <c r="L6793" s="1">
        <v>0</v>
      </c>
      <c r="M6793" s="1">
        <f t="array" ref="M6793">SUMPRODUCT(MAX(ISNUMBER(SEARCH('Class Rules'!$B$6:$B$85,$E6793))*ISNUMBER(SEARCH('Class Rules'!$C$6:$C$85,$F6793))*'Class Rules'!$A$6:$A$85))</f>
        <v>51</v>
      </c>
      <c r="N6793" s="1" t="str">
        <f t="array" ref="N6793">IF($M6793=0,'Class Rules'!$D$3,INDEX('Class Rules'!$D$6:$D$85,MATCH($M6793,'Class Rules'!$A$6:$A$85,0)))</f>
        <v>Freight HDV</v>
      </c>
      <c r="O6793" s="1" t="str">
        <f t="array" ref="O6793">IF(SUMPRODUCT(MAX(ISNUMBER(SEARCH(Fuel_Rules!$A$6:$A$30,$E6793))*ISNUMBER(SEARCH(Fuel_Rules!$B$6:$B$30,$F6793))*(Fuel_Rules!$A$6:$A$30&lt;&gt;"")))&gt;0,"Plug-in hybrid",IF($G6793="Diesel","Diesel","Gasoline"))</f>
        <v>Diesel</v>
      </c>
    </row>
    <row r="6794" spans="1:15" ht="15" customHeight="1" x14ac:dyDescent="0.25">
      <c r="A6794" s="1">
        <v>2022</v>
      </c>
      <c r="B6794" s="1" t="s">
        <v>8801</v>
      </c>
      <c r="C6794" s="1" t="s">
        <v>1512</v>
      </c>
      <c r="D6794" s="1" t="s">
        <v>9255</v>
      </c>
      <c r="E6794" s="1" t="s">
        <v>1462</v>
      </c>
      <c r="F6794" s="1" t="s">
        <v>3568</v>
      </c>
      <c r="G6794" s="1" t="s">
        <v>105</v>
      </c>
      <c r="H6794" s="1" t="s">
        <v>298</v>
      </c>
      <c r="I6794" s="1">
        <v>3</v>
      </c>
      <c r="J6794" s="1">
        <v>2023</v>
      </c>
      <c r="K6794" s="1">
        <v>303500</v>
      </c>
      <c r="L6794" s="1">
        <v>0</v>
      </c>
      <c r="M6794" s="1">
        <f t="array" ref="M6794">SUMPRODUCT(MAX(ISNUMBER(SEARCH('Class Rules'!$B$6:$B$85,$E6794))*ISNUMBER(SEARCH('Class Rules'!$C$6:$C$85,$F6794))*'Class Rules'!$A$6:$A$85))</f>
        <v>53</v>
      </c>
      <c r="N6794" s="1" t="str">
        <f t="array" ref="N6794">IF($M6794=0,'Class Rules'!$D$3,INDEX('Class Rules'!$D$6:$D$85,MATCH($M6794,'Class Rules'!$A$6:$A$85,0)))</f>
        <v>Freight HDV</v>
      </c>
      <c r="O6794" s="1" t="str">
        <f t="array" ref="O6794">IF(SUMPRODUCT(MAX(ISNUMBER(SEARCH(Fuel_Rules!$A$6:$A$30,$E6794))*ISNUMBER(SEARCH(Fuel_Rules!$B$6:$B$30,$F6794))*(Fuel_Rules!$A$6:$A$30&lt;&gt;"")))&gt;0,"Plug-in hybrid",IF($G6794="Diesel","Diesel","Gasoline"))</f>
        <v>Diesel</v>
      </c>
    </row>
    <row r="6795" spans="1:15" ht="15" customHeight="1" x14ac:dyDescent="0.25">
      <c r="A6795" s="1">
        <v>2022</v>
      </c>
      <c r="B6795" s="1" t="s">
        <v>8801</v>
      </c>
      <c r="C6795" s="1" t="s">
        <v>1512</v>
      </c>
      <c r="D6795" s="1" t="s">
        <v>9256</v>
      </c>
      <c r="E6795" s="1" t="s">
        <v>1462</v>
      </c>
      <c r="F6795" s="1" t="s">
        <v>3568</v>
      </c>
      <c r="G6795" s="1" t="s">
        <v>105</v>
      </c>
      <c r="H6795" s="1" t="s">
        <v>298</v>
      </c>
      <c r="I6795" s="1">
        <v>3</v>
      </c>
      <c r="J6795" s="1">
        <v>2023</v>
      </c>
      <c r="K6795" s="1">
        <v>240096</v>
      </c>
      <c r="L6795" s="1">
        <v>0</v>
      </c>
      <c r="M6795" s="1">
        <f t="array" ref="M6795">SUMPRODUCT(MAX(ISNUMBER(SEARCH('Class Rules'!$B$6:$B$85,$E6795))*ISNUMBER(SEARCH('Class Rules'!$C$6:$C$85,$F6795))*'Class Rules'!$A$6:$A$85))</f>
        <v>53</v>
      </c>
      <c r="N6795" s="1" t="str">
        <f t="array" ref="N6795">IF($M6795=0,'Class Rules'!$D$3,INDEX('Class Rules'!$D$6:$D$85,MATCH($M6795,'Class Rules'!$A$6:$A$85,0)))</f>
        <v>Freight HDV</v>
      </c>
      <c r="O6795" s="1" t="str">
        <f t="array" ref="O6795">IF(SUMPRODUCT(MAX(ISNUMBER(SEARCH(Fuel_Rules!$A$6:$A$30,$E6795))*ISNUMBER(SEARCH(Fuel_Rules!$B$6:$B$30,$F6795))*(Fuel_Rules!$A$6:$A$30&lt;&gt;"")))&gt;0,"Plug-in hybrid",IF($G6795="Diesel","Diesel","Gasoline"))</f>
        <v>Diesel</v>
      </c>
    </row>
    <row r="6796" spans="1:15" ht="15" customHeight="1" x14ac:dyDescent="0.25">
      <c r="A6796" s="1">
        <v>2022</v>
      </c>
      <c r="B6796" s="1" t="s">
        <v>8801</v>
      </c>
      <c r="C6796" s="1" t="s">
        <v>3569</v>
      </c>
      <c r="D6796" s="1" t="s">
        <v>9257</v>
      </c>
      <c r="E6796" s="1" t="s">
        <v>1462</v>
      </c>
      <c r="F6796" s="1" t="s">
        <v>3571</v>
      </c>
      <c r="G6796" s="1" t="s">
        <v>105</v>
      </c>
      <c r="H6796" s="1" t="s">
        <v>298</v>
      </c>
      <c r="I6796" s="1">
        <v>3</v>
      </c>
      <c r="J6796" s="1">
        <v>2023</v>
      </c>
      <c r="K6796" s="1">
        <v>279790</v>
      </c>
      <c r="L6796" s="1">
        <v>0</v>
      </c>
      <c r="M6796" s="1">
        <f t="array" ref="M6796">SUMPRODUCT(MAX(ISNUMBER(SEARCH('Class Rules'!$B$6:$B$85,$E6796))*ISNUMBER(SEARCH('Class Rules'!$C$6:$C$85,$F6796))*'Class Rules'!$A$6:$A$85))</f>
        <v>43</v>
      </c>
      <c r="N6796" s="1" t="str">
        <f t="array" ref="N6796">IF($M6796=0,'Class Rules'!$D$3,INDEX('Class Rules'!$D$6:$D$85,MATCH($M6796,'Class Rules'!$A$6:$A$85,0)))</f>
        <v>Freight LDV</v>
      </c>
      <c r="O6796" s="1" t="str">
        <f t="array" ref="O6796">IF(SUMPRODUCT(MAX(ISNUMBER(SEARCH(Fuel_Rules!$A$6:$A$30,$E6796))*ISNUMBER(SEARCH(Fuel_Rules!$B$6:$B$30,$F6796))*(Fuel_Rules!$A$6:$A$30&lt;&gt;"")))&gt;0,"Plug-in hybrid",IF($G6796="Diesel","Diesel","Gasoline"))</f>
        <v>Diesel</v>
      </c>
    </row>
    <row r="6797" spans="1:15" ht="15" customHeight="1" x14ac:dyDescent="0.25">
      <c r="A6797" s="1">
        <v>2022</v>
      </c>
      <c r="B6797" s="1" t="s">
        <v>8801</v>
      </c>
      <c r="C6797" s="1" t="s">
        <v>3569</v>
      </c>
      <c r="D6797" s="1" t="s">
        <v>9258</v>
      </c>
      <c r="E6797" s="1" t="s">
        <v>1462</v>
      </c>
      <c r="F6797" s="1" t="s">
        <v>3571</v>
      </c>
      <c r="G6797" s="1" t="s">
        <v>105</v>
      </c>
      <c r="H6797" s="1" t="s">
        <v>298</v>
      </c>
      <c r="I6797" s="1">
        <v>3</v>
      </c>
      <c r="J6797" s="1">
        <v>2023</v>
      </c>
      <c r="K6797" s="1">
        <v>222515</v>
      </c>
      <c r="L6797" s="1">
        <v>0</v>
      </c>
      <c r="M6797" s="1">
        <f t="array" ref="M6797">SUMPRODUCT(MAX(ISNUMBER(SEARCH('Class Rules'!$B$6:$B$85,$E6797))*ISNUMBER(SEARCH('Class Rules'!$C$6:$C$85,$F6797))*'Class Rules'!$A$6:$A$85))</f>
        <v>43</v>
      </c>
      <c r="N6797" s="1" t="str">
        <f t="array" ref="N6797">IF($M6797=0,'Class Rules'!$D$3,INDEX('Class Rules'!$D$6:$D$85,MATCH($M6797,'Class Rules'!$A$6:$A$85,0)))</f>
        <v>Freight LDV</v>
      </c>
      <c r="O6797" s="1" t="str">
        <f t="array" ref="O6797">IF(SUMPRODUCT(MAX(ISNUMBER(SEARCH(Fuel_Rules!$A$6:$A$30,$E6797))*ISNUMBER(SEARCH(Fuel_Rules!$B$6:$B$30,$F6797))*(Fuel_Rules!$A$6:$A$30&lt;&gt;"")))&gt;0,"Plug-in hybrid",IF($G6797="Diesel","Diesel","Gasoline"))</f>
        <v>Diesel</v>
      </c>
    </row>
    <row r="6798" spans="1:15" ht="15" customHeight="1" x14ac:dyDescent="0.25">
      <c r="A6798" s="1">
        <v>2022</v>
      </c>
      <c r="B6798" s="1" t="s">
        <v>8801</v>
      </c>
      <c r="C6798" s="1" t="s">
        <v>3572</v>
      </c>
      <c r="D6798" s="1" t="s">
        <v>9259</v>
      </c>
      <c r="E6798" s="1" t="s">
        <v>1462</v>
      </c>
      <c r="F6798" s="1" t="s">
        <v>3574</v>
      </c>
      <c r="G6798" s="1" t="s">
        <v>105</v>
      </c>
      <c r="H6798" s="1" t="s">
        <v>298</v>
      </c>
      <c r="I6798" s="1">
        <v>3</v>
      </c>
      <c r="J6798" s="1">
        <v>2023</v>
      </c>
      <c r="K6798" s="1">
        <v>279600</v>
      </c>
      <c r="L6798" s="1">
        <v>0</v>
      </c>
      <c r="M6798" s="1">
        <f t="array" ref="M6798">SUMPRODUCT(MAX(ISNUMBER(SEARCH('Class Rules'!$B$6:$B$85,$E6798))*ISNUMBER(SEARCH('Class Rules'!$C$6:$C$85,$F6798))*'Class Rules'!$A$6:$A$85))</f>
        <v>43</v>
      </c>
      <c r="N6798" s="1" t="str">
        <f t="array" ref="N6798">IF($M6798=0,'Class Rules'!$D$3,INDEX('Class Rules'!$D$6:$D$85,MATCH($M6798,'Class Rules'!$A$6:$A$85,0)))</f>
        <v>Freight LDV</v>
      </c>
      <c r="O6798" s="1" t="str">
        <f t="array" ref="O6798">IF(SUMPRODUCT(MAX(ISNUMBER(SEARCH(Fuel_Rules!$A$6:$A$30,$E6798))*ISNUMBER(SEARCH(Fuel_Rules!$B$6:$B$30,$F6798))*(Fuel_Rules!$A$6:$A$30&lt;&gt;"")))&gt;0,"Plug-in hybrid",IF($G6798="Diesel","Diesel","Gasoline"))</f>
        <v>Diesel</v>
      </c>
    </row>
    <row r="6799" spans="1:15" ht="15" customHeight="1" x14ac:dyDescent="0.25">
      <c r="A6799" s="1">
        <v>2022</v>
      </c>
      <c r="B6799" s="1" t="s">
        <v>8801</v>
      </c>
      <c r="C6799" s="1" t="s">
        <v>3572</v>
      </c>
      <c r="D6799" s="1" t="s">
        <v>9260</v>
      </c>
      <c r="E6799" s="1" t="s">
        <v>1462</v>
      </c>
      <c r="F6799" s="1" t="s">
        <v>3574</v>
      </c>
      <c r="G6799" s="1" t="s">
        <v>105</v>
      </c>
      <c r="H6799" s="1" t="s">
        <v>298</v>
      </c>
      <c r="I6799" s="1">
        <v>3</v>
      </c>
      <c r="J6799" s="1">
        <v>2023</v>
      </c>
      <c r="K6799" s="1">
        <v>218862</v>
      </c>
      <c r="L6799" s="1">
        <v>0</v>
      </c>
      <c r="M6799" s="1">
        <f t="array" ref="M6799">SUMPRODUCT(MAX(ISNUMBER(SEARCH('Class Rules'!$B$6:$B$85,$E6799))*ISNUMBER(SEARCH('Class Rules'!$C$6:$C$85,$F6799))*'Class Rules'!$A$6:$A$85))</f>
        <v>43</v>
      </c>
      <c r="N6799" s="1" t="str">
        <f t="array" ref="N6799">IF($M6799=0,'Class Rules'!$D$3,INDEX('Class Rules'!$D$6:$D$85,MATCH($M6799,'Class Rules'!$A$6:$A$85,0)))</f>
        <v>Freight LDV</v>
      </c>
      <c r="O6799" s="1" t="str">
        <f t="array" ref="O6799">IF(SUMPRODUCT(MAX(ISNUMBER(SEARCH(Fuel_Rules!$A$6:$A$30,$E6799))*ISNUMBER(SEARCH(Fuel_Rules!$B$6:$B$30,$F6799))*(Fuel_Rules!$A$6:$A$30&lt;&gt;"")))&gt;0,"Plug-in hybrid",IF($G6799="Diesel","Diesel","Gasoline"))</f>
        <v>Diesel</v>
      </c>
    </row>
    <row r="6800" spans="1:15" ht="15" customHeight="1" x14ac:dyDescent="0.25">
      <c r="A6800" s="1">
        <v>2022</v>
      </c>
      <c r="B6800" s="1" t="s">
        <v>8801</v>
      </c>
      <c r="C6800" s="1" t="s">
        <v>4585</v>
      </c>
      <c r="D6800" s="1" t="s">
        <v>9261</v>
      </c>
      <c r="E6800" s="1" t="s">
        <v>1462</v>
      </c>
      <c r="F6800" s="1" t="s">
        <v>4587</v>
      </c>
      <c r="G6800" s="1" t="s">
        <v>105</v>
      </c>
      <c r="H6800" s="1" t="s">
        <v>298</v>
      </c>
      <c r="I6800" s="1">
        <v>3</v>
      </c>
      <c r="J6800" s="1">
        <v>2023</v>
      </c>
      <c r="K6800" s="1">
        <v>295100</v>
      </c>
      <c r="L6800" s="1">
        <v>0</v>
      </c>
      <c r="M6800" s="1">
        <f t="array" ref="M6800">SUMPRODUCT(MAX(ISNUMBER(SEARCH('Class Rules'!$B$6:$B$85,$E6800))*ISNUMBER(SEARCH('Class Rules'!$C$6:$C$85,$F6800))*'Class Rules'!$A$6:$A$85))</f>
        <v>70</v>
      </c>
      <c r="N6800" s="1" t="str">
        <f t="array" ref="N6800">IF($M6800=0,'Class Rules'!$D$3,INDEX('Class Rules'!$D$6:$D$85,MATCH($M6800,'Class Rules'!$A$6:$A$85,0)))</f>
        <v>Passenger HDV</v>
      </c>
      <c r="O6800" s="1" t="str">
        <f t="array" ref="O6800">IF(SUMPRODUCT(MAX(ISNUMBER(SEARCH(Fuel_Rules!$A$6:$A$30,$E6800))*ISNUMBER(SEARCH(Fuel_Rules!$B$6:$B$30,$F6800))*(Fuel_Rules!$A$6:$A$30&lt;&gt;"")))&gt;0,"Plug-in hybrid",IF($G6800="Diesel","Diesel","Gasoline"))</f>
        <v>Diesel</v>
      </c>
    </row>
    <row r="6801" spans="1:15" ht="15" customHeight="1" x14ac:dyDescent="0.25">
      <c r="A6801" s="1">
        <v>2022</v>
      </c>
      <c r="B6801" s="1" t="s">
        <v>8801</v>
      </c>
      <c r="C6801" s="1" t="s">
        <v>4585</v>
      </c>
      <c r="D6801" s="1" t="s">
        <v>9262</v>
      </c>
      <c r="E6801" s="1" t="s">
        <v>1462</v>
      </c>
      <c r="F6801" s="1" t="s">
        <v>4587</v>
      </c>
      <c r="G6801" s="1" t="s">
        <v>105</v>
      </c>
      <c r="H6801" s="1" t="s">
        <v>298</v>
      </c>
      <c r="I6801" s="1">
        <v>3</v>
      </c>
      <c r="J6801" s="1">
        <v>2023</v>
      </c>
      <c r="K6801" s="1">
        <v>218138</v>
      </c>
      <c r="L6801" s="1">
        <v>0</v>
      </c>
      <c r="M6801" s="1">
        <f t="array" ref="M6801">SUMPRODUCT(MAX(ISNUMBER(SEARCH('Class Rules'!$B$6:$B$85,$E6801))*ISNUMBER(SEARCH('Class Rules'!$C$6:$C$85,$F6801))*'Class Rules'!$A$6:$A$85))</f>
        <v>70</v>
      </c>
      <c r="N6801" s="1" t="str">
        <f t="array" ref="N6801">IF($M6801=0,'Class Rules'!$D$3,INDEX('Class Rules'!$D$6:$D$85,MATCH($M6801,'Class Rules'!$A$6:$A$85,0)))</f>
        <v>Passenger HDV</v>
      </c>
      <c r="O6801" s="1" t="str">
        <f t="array" ref="O6801">IF(SUMPRODUCT(MAX(ISNUMBER(SEARCH(Fuel_Rules!$A$6:$A$30,$E6801))*ISNUMBER(SEARCH(Fuel_Rules!$B$6:$B$30,$F6801))*(Fuel_Rules!$A$6:$A$30&lt;&gt;"")))&gt;0,"Plug-in hybrid",IF($G6801="Diesel","Diesel","Gasoline"))</f>
        <v>Diesel</v>
      </c>
    </row>
    <row r="6802" spans="1:15" ht="15" customHeight="1" x14ac:dyDescent="0.25">
      <c r="A6802" s="1">
        <v>2022</v>
      </c>
      <c r="B6802" s="1" t="s">
        <v>8801</v>
      </c>
      <c r="C6802" s="1" t="s">
        <v>9263</v>
      </c>
      <c r="D6802" s="1" t="s">
        <v>9264</v>
      </c>
      <c r="E6802" s="1" t="s">
        <v>1462</v>
      </c>
      <c r="F6802" s="1" t="s">
        <v>9265</v>
      </c>
      <c r="G6802" s="1" t="s">
        <v>105</v>
      </c>
      <c r="H6802" s="1" t="s">
        <v>298</v>
      </c>
      <c r="I6802" s="1">
        <v>3</v>
      </c>
      <c r="J6802" s="1">
        <v>2023</v>
      </c>
      <c r="K6802" s="1">
        <v>267000</v>
      </c>
      <c r="L6802" s="1">
        <v>0</v>
      </c>
      <c r="M6802" s="1">
        <f t="array" ref="M6802">SUMPRODUCT(MAX(ISNUMBER(SEARCH('Class Rules'!$B$6:$B$85,$E6802))*ISNUMBER(SEARCH('Class Rules'!$C$6:$C$85,$F6802))*'Class Rules'!$A$6:$A$85))</f>
        <v>41</v>
      </c>
      <c r="N6802" s="1" t="str">
        <f t="array" ref="N6802">IF($M6802=0,'Class Rules'!$D$3,INDEX('Class Rules'!$D$6:$D$85,MATCH($M6802,'Class Rules'!$A$6:$A$85,0)))</f>
        <v>Freight LDV</v>
      </c>
      <c r="O6802" s="1" t="str">
        <f t="array" ref="O6802">IF(SUMPRODUCT(MAX(ISNUMBER(SEARCH(Fuel_Rules!$A$6:$A$30,$E6802))*ISNUMBER(SEARCH(Fuel_Rules!$B$6:$B$30,$F6802))*(Fuel_Rules!$A$6:$A$30&lt;&gt;"")))&gt;0,"Plug-in hybrid",IF($G6802="Diesel","Diesel","Gasoline"))</f>
        <v>Diesel</v>
      </c>
    </row>
    <row r="6803" spans="1:15" ht="15" customHeight="1" x14ac:dyDescent="0.25">
      <c r="A6803" s="1">
        <v>2022</v>
      </c>
      <c r="B6803" s="1" t="s">
        <v>8801</v>
      </c>
      <c r="C6803" s="1" t="s">
        <v>9263</v>
      </c>
      <c r="D6803" s="1" t="s">
        <v>9266</v>
      </c>
      <c r="E6803" s="1" t="s">
        <v>1462</v>
      </c>
      <c r="F6803" s="1" t="s">
        <v>9265</v>
      </c>
      <c r="G6803" s="1" t="s">
        <v>105</v>
      </c>
      <c r="H6803" s="1" t="s">
        <v>298</v>
      </c>
      <c r="I6803" s="1">
        <v>3</v>
      </c>
      <c r="J6803" s="1">
        <v>2023</v>
      </c>
      <c r="K6803" s="1">
        <v>215095</v>
      </c>
      <c r="L6803" s="1">
        <v>0</v>
      </c>
      <c r="M6803" s="1">
        <f t="array" ref="M6803">SUMPRODUCT(MAX(ISNUMBER(SEARCH('Class Rules'!$B$6:$B$85,$E6803))*ISNUMBER(SEARCH('Class Rules'!$C$6:$C$85,$F6803))*'Class Rules'!$A$6:$A$85))</f>
        <v>41</v>
      </c>
      <c r="N6803" s="1" t="str">
        <f t="array" ref="N6803">IF($M6803=0,'Class Rules'!$D$3,INDEX('Class Rules'!$D$6:$D$85,MATCH($M6803,'Class Rules'!$A$6:$A$85,0)))</f>
        <v>Freight LDV</v>
      </c>
      <c r="O6803" s="1" t="str">
        <f t="array" ref="O6803">IF(SUMPRODUCT(MAX(ISNUMBER(SEARCH(Fuel_Rules!$A$6:$A$30,$E6803))*ISNUMBER(SEARCH(Fuel_Rules!$B$6:$B$30,$F6803))*(Fuel_Rules!$A$6:$A$30&lt;&gt;"")))&gt;0,"Plug-in hybrid",IF($G6803="Diesel","Diesel","Gasoline"))</f>
        <v>Diesel</v>
      </c>
    </row>
    <row r="6804" spans="1:15" ht="15" customHeight="1" x14ac:dyDescent="0.25">
      <c r="A6804" s="1">
        <v>2022</v>
      </c>
      <c r="B6804" s="1" t="s">
        <v>8801</v>
      </c>
      <c r="C6804" s="1" t="s">
        <v>1519</v>
      </c>
      <c r="D6804" s="1" t="s">
        <v>9267</v>
      </c>
      <c r="E6804" s="1" t="s">
        <v>1517</v>
      </c>
      <c r="F6804" s="1" t="s">
        <v>1521</v>
      </c>
      <c r="G6804" s="1" t="s">
        <v>105</v>
      </c>
      <c r="H6804" s="1" t="s">
        <v>298</v>
      </c>
      <c r="I6804" s="1">
        <v>2</v>
      </c>
      <c r="J6804" s="1">
        <v>2023</v>
      </c>
      <c r="K6804" s="1">
        <v>144881</v>
      </c>
      <c r="L6804" s="1">
        <v>0</v>
      </c>
      <c r="M6804" s="1">
        <f t="array" ref="M6804">SUMPRODUCT(MAX(ISNUMBER(SEARCH('Class Rules'!$B$6:$B$85,$E6804))*ISNUMBER(SEARCH('Class Rules'!$C$6:$C$85,$F6804))*'Class Rules'!$A$6:$A$85))</f>
        <v>0</v>
      </c>
      <c r="N6804" s="1" t="str">
        <f t="array" ref="N6804">IF($M6804=0,'Class Rules'!$D$3,INDEX('Class Rules'!$D$6:$D$85,MATCH($M6804,'Class Rules'!$A$6:$A$85,0)))</f>
        <v>Passenger LDV</v>
      </c>
      <c r="O6804" s="1" t="str">
        <f t="array" ref="O6804">IF(SUMPRODUCT(MAX(ISNUMBER(SEARCH(Fuel_Rules!$A$6:$A$30,$E6804))*ISNUMBER(SEARCH(Fuel_Rules!$B$6:$B$30,$F6804))*(Fuel_Rules!$A$6:$A$30&lt;&gt;"")))&gt;0,"Plug-in hybrid",IF($G6804="Diesel","Diesel","Gasoline"))</f>
        <v>Diesel</v>
      </c>
    </row>
    <row r="6805" spans="1:15" ht="15" customHeight="1" x14ac:dyDescent="0.25">
      <c r="A6805" s="1">
        <v>2022</v>
      </c>
      <c r="B6805" s="1" t="s">
        <v>8801</v>
      </c>
      <c r="C6805" s="1" t="s">
        <v>1528</v>
      </c>
      <c r="D6805" s="1" t="s">
        <v>9268</v>
      </c>
      <c r="E6805" s="1" t="s">
        <v>1517</v>
      </c>
      <c r="F6805" s="1" t="s">
        <v>1530</v>
      </c>
      <c r="G6805" s="1" t="s">
        <v>103</v>
      </c>
      <c r="H6805" s="1" t="s">
        <v>437</v>
      </c>
      <c r="I6805" s="1">
        <v>2</v>
      </c>
      <c r="J6805" s="1">
        <v>2023</v>
      </c>
      <c r="K6805" s="1">
        <v>159064</v>
      </c>
      <c r="L6805" s="1">
        <v>0</v>
      </c>
      <c r="M6805" s="1">
        <f t="array" ref="M6805">SUMPRODUCT(MAX(ISNUMBER(SEARCH('Class Rules'!$B$6:$B$85,$E6805))*ISNUMBER(SEARCH('Class Rules'!$C$6:$C$85,$F6805))*'Class Rules'!$A$6:$A$85))</f>
        <v>0</v>
      </c>
      <c r="N6805" s="1" t="str">
        <f t="array" ref="N6805">IF($M6805=0,'Class Rules'!$D$3,INDEX('Class Rules'!$D$6:$D$85,MATCH($M6805,'Class Rules'!$A$6:$A$85,0)))</f>
        <v>Passenger LDV</v>
      </c>
      <c r="O6805" s="1" t="str">
        <f t="array" ref="O6805">IF(SUMPRODUCT(MAX(ISNUMBER(SEARCH(Fuel_Rules!$A$6:$A$30,$E6805))*ISNUMBER(SEARCH(Fuel_Rules!$B$6:$B$30,$F6805))*(Fuel_Rules!$A$6:$A$30&lt;&gt;"")))&gt;0,"Plug-in hybrid",IF($G6805="Diesel","Diesel","Gasoline"))</f>
        <v>Gasoline</v>
      </c>
    </row>
    <row r="6806" spans="1:15" ht="15" customHeight="1" x14ac:dyDescent="0.25">
      <c r="A6806" s="1">
        <v>2022</v>
      </c>
      <c r="B6806" s="1" t="s">
        <v>8801</v>
      </c>
      <c r="C6806" s="1" t="s">
        <v>1534</v>
      </c>
      <c r="D6806" s="1" t="s">
        <v>9269</v>
      </c>
      <c r="E6806" s="1" t="s">
        <v>1517</v>
      </c>
      <c r="F6806" s="1" t="s">
        <v>1536</v>
      </c>
      <c r="G6806" s="1" t="s">
        <v>103</v>
      </c>
      <c r="H6806" s="1" t="s">
        <v>298</v>
      </c>
      <c r="I6806" s="1">
        <v>1.5</v>
      </c>
      <c r="J6806" s="1">
        <v>2023</v>
      </c>
      <c r="K6806" s="1">
        <v>102574</v>
      </c>
      <c r="L6806" s="1">
        <v>0</v>
      </c>
      <c r="M6806" s="1">
        <f t="array" ref="M6806">SUMPRODUCT(MAX(ISNUMBER(SEARCH('Class Rules'!$B$6:$B$85,$E6806))*ISNUMBER(SEARCH('Class Rules'!$C$6:$C$85,$F6806))*'Class Rules'!$A$6:$A$85))</f>
        <v>0</v>
      </c>
      <c r="N6806" s="1" t="str">
        <f t="array" ref="N6806">IF($M6806=0,'Class Rules'!$D$3,INDEX('Class Rules'!$D$6:$D$85,MATCH($M6806,'Class Rules'!$A$6:$A$85,0)))</f>
        <v>Passenger LDV</v>
      </c>
      <c r="O6806" s="1" t="str">
        <f t="array" ref="O6806">IF(SUMPRODUCT(MAX(ISNUMBER(SEARCH(Fuel_Rules!$A$6:$A$30,$E6806))*ISNUMBER(SEARCH(Fuel_Rules!$B$6:$B$30,$F6806))*(Fuel_Rules!$A$6:$A$30&lt;&gt;"")))&gt;0,"Plug-in hybrid",IF($G6806="Diesel","Diesel","Gasoline"))</f>
        <v>Gasoline</v>
      </c>
    </row>
    <row r="6807" spans="1:15" ht="15" customHeight="1" x14ac:dyDescent="0.25">
      <c r="A6807" s="1">
        <v>2022</v>
      </c>
      <c r="B6807" s="1" t="s">
        <v>8801</v>
      </c>
      <c r="C6807" s="1" t="s">
        <v>1537</v>
      </c>
      <c r="D6807" s="1" t="s">
        <v>9270</v>
      </c>
      <c r="E6807" s="1" t="s">
        <v>1517</v>
      </c>
      <c r="F6807" s="1" t="s">
        <v>1539</v>
      </c>
      <c r="G6807" s="1" t="s">
        <v>103</v>
      </c>
      <c r="H6807" s="1" t="s">
        <v>437</v>
      </c>
      <c r="I6807" s="1">
        <v>1.6</v>
      </c>
      <c r="J6807" s="1">
        <v>2023</v>
      </c>
      <c r="K6807" s="1">
        <v>114555</v>
      </c>
      <c r="L6807" s="1">
        <v>0</v>
      </c>
      <c r="M6807" s="1">
        <f t="array" ref="M6807">SUMPRODUCT(MAX(ISNUMBER(SEARCH('Class Rules'!$B$6:$B$85,$E6807))*ISNUMBER(SEARCH('Class Rules'!$C$6:$C$85,$F6807))*'Class Rules'!$A$6:$A$85))</f>
        <v>0</v>
      </c>
      <c r="N6807" s="1" t="str">
        <f t="array" ref="N6807">IF($M6807=0,'Class Rules'!$D$3,INDEX('Class Rules'!$D$6:$D$85,MATCH($M6807,'Class Rules'!$A$6:$A$85,0)))</f>
        <v>Passenger LDV</v>
      </c>
      <c r="O6807" s="1" t="str">
        <f t="array" ref="O6807">IF(SUMPRODUCT(MAX(ISNUMBER(SEARCH(Fuel_Rules!$A$6:$A$30,$E6807))*ISNUMBER(SEARCH(Fuel_Rules!$B$6:$B$30,$F6807))*(Fuel_Rules!$A$6:$A$30&lt;&gt;"")))&gt;0,"Plug-in hybrid",IF($G6807="Diesel","Diesel","Gasoline"))</f>
        <v>Gasoline</v>
      </c>
    </row>
    <row r="6808" spans="1:15" ht="15" customHeight="1" x14ac:dyDescent="0.25">
      <c r="A6808" s="1">
        <v>2022</v>
      </c>
      <c r="B6808" s="1" t="s">
        <v>8801</v>
      </c>
      <c r="C6808" s="1" t="s">
        <v>1540</v>
      </c>
      <c r="D6808" s="1" t="s">
        <v>9271</v>
      </c>
      <c r="E6808" s="1" t="s">
        <v>1517</v>
      </c>
      <c r="F6808" s="1" t="s">
        <v>1542</v>
      </c>
      <c r="G6808" s="1" t="s">
        <v>103</v>
      </c>
      <c r="H6808" s="1" t="s">
        <v>437</v>
      </c>
      <c r="I6808" s="1">
        <v>1.6</v>
      </c>
      <c r="J6808" s="1">
        <v>2023</v>
      </c>
      <c r="K6808" s="1">
        <v>133949</v>
      </c>
      <c r="L6808" s="1">
        <v>0</v>
      </c>
      <c r="M6808" s="1">
        <f t="array" ref="M6808">SUMPRODUCT(MAX(ISNUMBER(SEARCH('Class Rules'!$B$6:$B$85,$E6808))*ISNUMBER(SEARCH('Class Rules'!$C$6:$C$85,$F6808))*'Class Rules'!$A$6:$A$85))</f>
        <v>0</v>
      </c>
      <c r="N6808" s="1" t="str">
        <f t="array" ref="N6808">IF($M6808=0,'Class Rules'!$D$3,INDEX('Class Rules'!$D$6:$D$85,MATCH($M6808,'Class Rules'!$A$6:$A$85,0)))</f>
        <v>Passenger LDV</v>
      </c>
      <c r="O6808" s="1" t="str">
        <f t="array" ref="O6808">IF(SUMPRODUCT(MAX(ISNUMBER(SEARCH(Fuel_Rules!$A$6:$A$30,$E6808))*ISNUMBER(SEARCH(Fuel_Rules!$B$6:$B$30,$F6808))*(Fuel_Rules!$A$6:$A$30&lt;&gt;"")))&gt;0,"Plug-in hybrid",IF($G6808="Diesel","Diesel","Gasoline"))</f>
        <v>Gasoline</v>
      </c>
    </row>
    <row r="6809" spans="1:15" ht="15" customHeight="1" x14ac:dyDescent="0.25">
      <c r="A6809" s="1">
        <v>2022</v>
      </c>
      <c r="B6809" s="1" t="s">
        <v>8801</v>
      </c>
      <c r="C6809" s="1" t="s">
        <v>1543</v>
      </c>
      <c r="D6809" s="1" t="s">
        <v>9272</v>
      </c>
      <c r="E6809" s="1" t="s">
        <v>1517</v>
      </c>
      <c r="F6809" s="1" t="s">
        <v>1545</v>
      </c>
      <c r="G6809" s="1" t="s">
        <v>103</v>
      </c>
      <c r="H6809" s="1" t="s">
        <v>437</v>
      </c>
      <c r="I6809" s="1">
        <v>1.5</v>
      </c>
      <c r="J6809" s="1">
        <v>2023</v>
      </c>
      <c r="K6809" s="1">
        <v>153372</v>
      </c>
      <c r="L6809" s="1">
        <v>0</v>
      </c>
      <c r="M6809" s="1">
        <f t="array" ref="M6809">SUMPRODUCT(MAX(ISNUMBER(SEARCH('Class Rules'!$B$6:$B$85,$E6809))*ISNUMBER(SEARCH('Class Rules'!$C$6:$C$85,$F6809))*'Class Rules'!$A$6:$A$85))</f>
        <v>0</v>
      </c>
      <c r="N6809" s="1" t="str">
        <f t="array" ref="N6809">IF($M6809=0,'Class Rules'!$D$3,INDEX('Class Rules'!$D$6:$D$85,MATCH($M6809,'Class Rules'!$A$6:$A$85,0)))</f>
        <v>Passenger LDV</v>
      </c>
      <c r="O6809" s="1" t="str">
        <f t="array" ref="O6809">IF(SUMPRODUCT(MAX(ISNUMBER(SEARCH(Fuel_Rules!$A$6:$A$30,$E6809))*ISNUMBER(SEARCH(Fuel_Rules!$B$6:$B$30,$F6809))*(Fuel_Rules!$A$6:$A$30&lt;&gt;"")))&gt;0,"Plug-in hybrid",IF($G6809="Diesel","Diesel","Gasoline"))</f>
        <v>Gasoline</v>
      </c>
    </row>
    <row r="6810" spans="1:15" ht="15" customHeight="1" x14ac:dyDescent="0.25">
      <c r="A6810" s="1">
        <v>2022</v>
      </c>
      <c r="B6810" s="1" t="s">
        <v>8801</v>
      </c>
      <c r="C6810" s="1" t="s">
        <v>1556</v>
      </c>
      <c r="D6810" s="1" t="s">
        <v>9273</v>
      </c>
      <c r="E6810" s="1" t="s">
        <v>1548</v>
      </c>
      <c r="F6810" s="1" t="s">
        <v>1558</v>
      </c>
      <c r="G6810" s="1" t="s">
        <v>103</v>
      </c>
      <c r="H6810" s="1" t="s">
        <v>298</v>
      </c>
      <c r="I6810" s="1">
        <v>2</v>
      </c>
      <c r="J6810" s="1">
        <v>2023</v>
      </c>
      <c r="K6810" s="1">
        <v>402675</v>
      </c>
      <c r="L6810" s="1">
        <v>0</v>
      </c>
      <c r="M6810" s="1">
        <f t="array" ref="M6810">SUMPRODUCT(MAX(ISNUMBER(SEARCH('Class Rules'!$B$6:$B$85,$E6810))*ISNUMBER(SEARCH('Class Rules'!$C$6:$C$85,$F6810))*'Class Rules'!$A$6:$A$85))</f>
        <v>0</v>
      </c>
      <c r="N6810" s="1" t="str">
        <f t="array" ref="N6810">IF($M6810=0,'Class Rules'!$D$3,INDEX('Class Rules'!$D$6:$D$85,MATCH($M6810,'Class Rules'!$A$6:$A$85,0)))</f>
        <v>Passenger LDV</v>
      </c>
      <c r="O6810" s="1" t="str">
        <f t="array" ref="O6810">IF(SUMPRODUCT(MAX(ISNUMBER(SEARCH(Fuel_Rules!$A$6:$A$30,$E6810))*ISNUMBER(SEARCH(Fuel_Rules!$B$6:$B$30,$F6810))*(Fuel_Rules!$A$6:$A$30&lt;&gt;"")))&gt;0,"Plug-in hybrid",IF($G6810="Diesel","Diesel","Gasoline"))</f>
        <v>Gasoline</v>
      </c>
    </row>
    <row r="6811" spans="1:15" ht="15" customHeight="1" x14ac:dyDescent="0.25">
      <c r="A6811" s="1">
        <v>2022</v>
      </c>
      <c r="B6811" s="1" t="s">
        <v>8801</v>
      </c>
      <c r="C6811" s="1" t="s">
        <v>1559</v>
      </c>
      <c r="D6811" s="1" t="s">
        <v>9274</v>
      </c>
      <c r="E6811" s="1" t="s">
        <v>1548</v>
      </c>
      <c r="F6811" s="1" t="s">
        <v>1561</v>
      </c>
      <c r="G6811" s="1" t="s">
        <v>103</v>
      </c>
      <c r="H6811" s="1" t="s">
        <v>437</v>
      </c>
      <c r="I6811" s="1">
        <v>2</v>
      </c>
      <c r="J6811" s="1">
        <v>2023</v>
      </c>
      <c r="K6811" s="1">
        <v>556675</v>
      </c>
      <c r="L6811" s="1">
        <v>0</v>
      </c>
      <c r="M6811" s="1">
        <f t="array" ref="M6811">SUMPRODUCT(MAX(ISNUMBER(SEARCH('Class Rules'!$B$6:$B$85,$E6811))*ISNUMBER(SEARCH('Class Rules'!$C$6:$C$85,$F6811))*'Class Rules'!$A$6:$A$85))</f>
        <v>0</v>
      </c>
      <c r="N6811" s="1" t="str">
        <f t="array" ref="N6811">IF($M6811=0,'Class Rules'!$D$3,INDEX('Class Rules'!$D$6:$D$85,MATCH($M6811,'Class Rules'!$A$6:$A$85,0)))</f>
        <v>Passenger LDV</v>
      </c>
      <c r="O6811" s="1" t="str">
        <f t="array" ref="O6811">IF(SUMPRODUCT(MAX(ISNUMBER(SEARCH(Fuel_Rules!$A$6:$A$30,$E6811))*ISNUMBER(SEARCH(Fuel_Rules!$B$6:$B$30,$F6811))*(Fuel_Rules!$A$6:$A$30&lt;&gt;"")))&gt;0,"Plug-in hybrid",IF($G6811="Diesel","Diesel","Gasoline"))</f>
        <v>Gasoline</v>
      </c>
    </row>
    <row r="6812" spans="1:15" ht="15" customHeight="1" x14ac:dyDescent="0.25">
      <c r="A6812" s="1">
        <v>2022</v>
      </c>
      <c r="B6812" s="1" t="s">
        <v>8801</v>
      </c>
      <c r="C6812" s="1" t="s">
        <v>1568</v>
      </c>
      <c r="D6812" s="1" t="s">
        <v>9275</v>
      </c>
      <c r="E6812" s="1" t="s">
        <v>1548</v>
      </c>
      <c r="F6812" s="1" t="s">
        <v>1570</v>
      </c>
      <c r="G6812" s="1" t="s">
        <v>103</v>
      </c>
      <c r="H6812" s="1" t="s">
        <v>437</v>
      </c>
      <c r="I6812" s="1">
        <v>2</v>
      </c>
      <c r="J6812" s="1">
        <v>2023</v>
      </c>
      <c r="K6812" s="1">
        <v>557675</v>
      </c>
      <c r="L6812" s="1">
        <v>0</v>
      </c>
      <c r="M6812" s="1">
        <f t="array" ref="M6812">SUMPRODUCT(MAX(ISNUMBER(SEARCH('Class Rules'!$B$6:$B$85,$E6812))*ISNUMBER(SEARCH('Class Rules'!$C$6:$C$85,$F6812))*'Class Rules'!$A$6:$A$85))</f>
        <v>0</v>
      </c>
      <c r="N6812" s="1" t="str">
        <f t="array" ref="N6812">IF($M6812=0,'Class Rules'!$D$3,INDEX('Class Rules'!$D$6:$D$85,MATCH($M6812,'Class Rules'!$A$6:$A$85,0)))</f>
        <v>Passenger LDV</v>
      </c>
      <c r="O6812" s="1" t="str">
        <f t="array" ref="O6812">IF(SUMPRODUCT(MAX(ISNUMBER(SEARCH(Fuel_Rules!$A$6:$A$30,$E6812))*ISNUMBER(SEARCH(Fuel_Rules!$B$6:$B$30,$F6812))*(Fuel_Rules!$A$6:$A$30&lt;&gt;"")))&gt;0,"Plug-in hybrid",IF($G6812="Diesel","Diesel","Gasoline"))</f>
        <v>Gasoline</v>
      </c>
    </row>
    <row r="6813" spans="1:15" ht="15" customHeight="1" x14ac:dyDescent="0.25">
      <c r="A6813" s="1">
        <v>2022</v>
      </c>
      <c r="B6813" s="1" t="s">
        <v>8801</v>
      </c>
      <c r="C6813" s="1" t="s">
        <v>1574</v>
      </c>
      <c r="D6813" s="1" t="s">
        <v>9276</v>
      </c>
      <c r="E6813" s="1" t="s">
        <v>1548</v>
      </c>
      <c r="F6813" s="1" t="s">
        <v>1576</v>
      </c>
      <c r="G6813" s="1" t="s">
        <v>103</v>
      </c>
      <c r="H6813" s="1" t="s">
        <v>437</v>
      </c>
      <c r="I6813" s="1">
        <v>2</v>
      </c>
      <c r="J6813" s="1">
        <v>2023</v>
      </c>
      <c r="K6813" s="1">
        <v>371900</v>
      </c>
      <c r="L6813" s="1">
        <v>0</v>
      </c>
      <c r="M6813" s="1">
        <f t="array" ref="M6813">SUMPRODUCT(MAX(ISNUMBER(SEARCH('Class Rules'!$B$6:$B$85,$E6813))*ISNUMBER(SEARCH('Class Rules'!$C$6:$C$85,$F6813))*'Class Rules'!$A$6:$A$85))</f>
        <v>0</v>
      </c>
      <c r="N6813" s="1" t="str">
        <f t="array" ref="N6813">IF($M6813=0,'Class Rules'!$D$3,INDEX('Class Rules'!$D$6:$D$85,MATCH($M6813,'Class Rules'!$A$6:$A$85,0)))</f>
        <v>Passenger LDV</v>
      </c>
      <c r="O6813" s="1" t="str">
        <f t="array" ref="O6813">IF(SUMPRODUCT(MAX(ISNUMBER(SEARCH(Fuel_Rules!$A$6:$A$30,$E6813))*ISNUMBER(SEARCH(Fuel_Rules!$B$6:$B$30,$F6813))*(Fuel_Rules!$A$6:$A$30&lt;&gt;"")))&gt;0,"Plug-in hybrid",IF($G6813="Diesel","Diesel","Gasoline"))</f>
        <v>Gasoline</v>
      </c>
    </row>
    <row r="6814" spans="1:15" ht="15" customHeight="1" x14ac:dyDescent="0.25">
      <c r="A6814" s="1">
        <v>2022</v>
      </c>
      <c r="B6814" s="1" t="s">
        <v>8801</v>
      </c>
      <c r="C6814" s="1" t="s">
        <v>1577</v>
      </c>
      <c r="D6814" s="1" t="s">
        <v>9277</v>
      </c>
      <c r="E6814" s="1" t="s">
        <v>1548</v>
      </c>
      <c r="F6814" s="1" t="s">
        <v>1579</v>
      </c>
      <c r="G6814" s="1" t="s">
        <v>103</v>
      </c>
      <c r="H6814" s="1" t="s">
        <v>298</v>
      </c>
      <c r="I6814" s="1">
        <v>5</v>
      </c>
      <c r="J6814" s="1">
        <v>2023</v>
      </c>
      <c r="K6814" s="1">
        <v>797394</v>
      </c>
      <c r="L6814" s="1">
        <v>0</v>
      </c>
      <c r="M6814" s="1">
        <f t="array" ref="M6814">SUMPRODUCT(MAX(ISNUMBER(SEARCH('Class Rules'!$B$6:$B$85,$E6814))*ISNUMBER(SEARCH('Class Rules'!$C$6:$C$85,$F6814))*'Class Rules'!$A$6:$A$85))</f>
        <v>0</v>
      </c>
      <c r="N6814" s="1" t="str">
        <f t="array" ref="N6814">IF($M6814=0,'Class Rules'!$D$3,INDEX('Class Rules'!$D$6:$D$85,MATCH($M6814,'Class Rules'!$A$6:$A$85,0)))</f>
        <v>Passenger LDV</v>
      </c>
      <c r="O6814" s="1" t="str">
        <f t="array" ref="O6814">IF(SUMPRODUCT(MAX(ISNUMBER(SEARCH(Fuel_Rules!$A$6:$A$30,$E6814))*ISNUMBER(SEARCH(Fuel_Rules!$B$6:$B$30,$F6814))*(Fuel_Rules!$A$6:$A$30&lt;&gt;"")))&gt;0,"Plug-in hybrid",IF($G6814="Diesel","Diesel","Gasoline"))</f>
        <v>Gasoline</v>
      </c>
    </row>
    <row r="6815" spans="1:15" ht="15" customHeight="1" x14ac:dyDescent="0.25">
      <c r="A6815" s="1">
        <v>2022</v>
      </c>
      <c r="B6815" s="1" t="s">
        <v>8801</v>
      </c>
      <c r="C6815" s="1" t="s">
        <v>1580</v>
      </c>
      <c r="D6815" s="1" t="s">
        <v>9278</v>
      </c>
      <c r="E6815" s="1" t="s">
        <v>1548</v>
      </c>
      <c r="F6815" s="1" t="s">
        <v>1582</v>
      </c>
      <c r="G6815" s="1" t="s">
        <v>103</v>
      </c>
      <c r="H6815" s="1" t="s">
        <v>437</v>
      </c>
      <c r="I6815" s="1">
        <v>3</v>
      </c>
      <c r="J6815" s="1">
        <v>2023</v>
      </c>
      <c r="K6815" s="1">
        <v>514425</v>
      </c>
      <c r="L6815" s="1">
        <v>0</v>
      </c>
      <c r="M6815" s="1">
        <f t="array" ref="M6815">SUMPRODUCT(MAX(ISNUMBER(SEARCH('Class Rules'!$B$6:$B$85,$E6815))*ISNUMBER(SEARCH('Class Rules'!$C$6:$C$85,$F6815))*'Class Rules'!$A$6:$A$85))</f>
        <v>0</v>
      </c>
      <c r="N6815" s="1" t="str">
        <f t="array" ref="N6815">IF($M6815=0,'Class Rules'!$D$3,INDEX('Class Rules'!$D$6:$D$85,MATCH($M6815,'Class Rules'!$A$6:$A$85,0)))</f>
        <v>Passenger LDV</v>
      </c>
      <c r="O6815" s="1" t="str">
        <f t="array" ref="O6815">IF(SUMPRODUCT(MAX(ISNUMBER(SEARCH(Fuel_Rules!$A$6:$A$30,$E6815))*ISNUMBER(SEARCH(Fuel_Rules!$B$6:$B$30,$F6815))*(Fuel_Rules!$A$6:$A$30&lt;&gt;"")))&gt;0,"Plug-in hybrid",IF($G6815="Diesel","Diesel","Gasoline"))</f>
        <v>Gasoline</v>
      </c>
    </row>
    <row r="6816" spans="1:15" ht="15" customHeight="1" x14ac:dyDescent="0.25">
      <c r="A6816" s="1">
        <v>2022</v>
      </c>
      <c r="B6816" s="1" t="s">
        <v>8801</v>
      </c>
      <c r="C6816" s="1" t="s">
        <v>1583</v>
      </c>
      <c r="D6816" s="1" t="s">
        <v>9279</v>
      </c>
      <c r="E6816" s="1" t="s">
        <v>1548</v>
      </c>
      <c r="F6816" s="1" t="s">
        <v>1585</v>
      </c>
      <c r="G6816" s="1" t="s">
        <v>103</v>
      </c>
      <c r="H6816" s="1" t="s">
        <v>437</v>
      </c>
      <c r="I6816" s="1">
        <v>3</v>
      </c>
      <c r="J6816" s="1">
        <v>2023</v>
      </c>
      <c r="K6816" s="1">
        <v>547274</v>
      </c>
      <c r="L6816" s="1">
        <v>0</v>
      </c>
      <c r="M6816" s="1">
        <f t="array" ref="M6816">SUMPRODUCT(MAX(ISNUMBER(SEARCH('Class Rules'!$B$6:$B$85,$E6816))*ISNUMBER(SEARCH('Class Rules'!$C$6:$C$85,$F6816))*'Class Rules'!$A$6:$A$85))</f>
        <v>0</v>
      </c>
      <c r="N6816" s="1" t="str">
        <f t="array" ref="N6816">IF($M6816=0,'Class Rules'!$D$3,INDEX('Class Rules'!$D$6:$D$85,MATCH($M6816,'Class Rules'!$A$6:$A$85,0)))</f>
        <v>Passenger LDV</v>
      </c>
      <c r="O6816" s="1" t="str">
        <f t="array" ref="O6816">IF(SUMPRODUCT(MAX(ISNUMBER(SEARCH(Fuel_Rules!$A$6:$A$30,$E6816))*ISNUMBER(SEARCH(Fuel_Rules!$B$6:$B$30,$F6816))*(Fuel_Rules!$A$6:$A$30&lt;&gt;"")))&gt;0,"Plug-in hybrid",IF($G6816="Diesel","Diesel","Gasoline"))</f>
        <v>Gasoline</v>
      </c>
    </row>
    <row r="6817" spans="1:15" ht="15" customHeight="1" x14ac:dyDescent="0.25">
      <c r="A6817" s="1">
        <v>2022</v>
      </c>
      <c r="B6817" s="1" t="s">
        <v>8801</v>
      </c>
      <c r="C6817" s="1" t="s">
        <v>3598</v>
      </c>
      <c r="D6817" s="1" t="s">
        <v>9280</v>
      </c>
      <c r="E6817" s="1" t="s">
        <v>1548</v>
      </c>
      <c r="F6817" s="1" t="s">
        <v>3600</v>
      </c>
      <c r="G6817" s="1" t="s">
        <v>103</v>
      </c>
      <c r="H6817" s="1" t="s">
        <v>437</v>
      </c>
      <c r="I6817" s="1">
        <v>3</v>
      </c>
      <c r="J6817" s="1">
        <v>2023</v>
      </c>
      <c r="K6817" s="1">
        <v>494425</v>
      </c>
      <c r="L6817" s="1">
        <v>0</v>
      </c>
      <c r="M6817" s="1">
        <f t="array" ref="M6817">SUMPRODUCT(MAX(ISNUMBER(SEARCH('Class Rules'!$B$6:$B$85,$E6817))*ISNUMBER(SEARCH('Class Rules'!$C$6:$C$85,$F6817))*'Class Rules'!$A$6:$A$85))</f>
        <v>0</v>
      </c>
      <c r="N6817" s="1" t="str">
        <f t="array" ref="N6817">IF($M6817=0,'Class Rules'!$D$3,INDEX('Class Rules'!$D$6:$D$85,MATCH($M6817,'Class Rules'!$A$6:$A$85,0)))</f>
        <v>Passenger LDV</v>
      </c>
      <c r="O6817" s="1" t="str">
        <f t="array" ref="O6817">IF(SUMPRODUCT(MAX(ISNUMBER(SEARCH(Fuel_Rules!$A$6:$A$30,$E6817))*ISNUMBER(SEARCH(Fuel_Rules!$B$6:$B$30,$F6817))*(Fuel_Rules!$A$6:$A$30&lt;&gt;"")))&gt;0,"Plug-in hybrid",IF($G6817="Diesel","Diesel","Gasoline"))</f>
        <v>Gasoline</v>
      </c>
    </row>
    <row r="6818" spans="1:15" ht="15" customHeight="1" x14ac:dyDescent="0.25">
      <c r="A6818" s="1">
        <v>2022</v>
      </c>
      <c r="B6818" s="1" t="s">
        <v>8801</v>
      </c>
      <c r="C6818" s="1" t="s">
        <v>4612</v>
      </c>
      <c r="D6818" s="1" t="s">
        <v>9281</v>
      </c>
      <c r="E6818" s="1" t="s">
        <v>1548</v>
      </c>
      <c r="F6818" s="1" t="s">
        <v>4614</v>
      </c>
      <c r="G6818" s="1" t="s">
        <v>103</v>
      </c>
      <c r="H6818" s="1" t="s">
        <v>298</v>
      </c>
      <c r="I6818" s="1">
        <v>2</v>
      </c>
      <c r="J6818" s="1">
        <v>2023</v>
      </c>
      <c r="K6818" s="1">
        <v>621048</v>
      </c>
      <c r="L6818" s="1">
        <v>0</v>
      </c>
      <c r="M6818" s="1">
        <f t="array" ref="M6818">SUMPRODUCT(MAX(ISNUMBER(SEARCH('Class Rules'!$B$6:$B$85,$E6818))*ISNUMBER(SEARCH('Class Rules'!$C$6:$C$85,$F6818))*'Class Rules'!$A$6:$A$85))</f>
        <v>0</v>
      </c>
      <c r="N6818" s="1" t="str">
        <f t="array" ref="N6818">IF($M6818=0,'Class Rules'!$D$3,INDEX('Class Rules'!$D$6:$D$85,MATCH($M6818,'Class Rules'!$A$6:$A$85,0)))</f>
        <v>Passenger LDV</v>
      </c>
      <c r="O6818" s="1" t="str">
        <f t="array" ref="O6818">IF(SUMPRODUCT(MAX(ISNUMBER(SEARCH(Fuel_Rules!$A$6:$A$30,$E6818))*ISNUMBER(SEARCH(Fuel_Rules!$B$6:$B$30,$F6818))*(Fuel_Rules!$A$6:$A$30&lt;&gt;"")))&gt;0,"Plug-in hybrid",IF($G6818="Diesel","Diesel","Gasoline"))</f>
        <v>Gasoline</v>
      </c>
    </row>
    <row r="6819" spans="1:15" ht="15" customHeight="1" x14ac:dyDescent="0.25">
      <c r="A6819" s="1">
        <v>2022</v>
      </c>
      <c r="B6819" s="1" t="s">
        <v>8801</v>
      </c>
      <c r="C6819" s="1" t="s">
        <v>1586</v>
      </c>
      <c r="D6819" s="1" t="s">
        <v>9282</v>
      </c>
      <c r="E6819" s="1" t="s">
        <v>1588</v>
      </c>
      <c r="F6819" s="1" t="s">
        <v>1589</v>
      </c>
      <c r="G6819" s="1" t="s">
        <v>105</v>
      </c>
      <c r="H6819" s="1" t="s">
        <v>437</v>
      </c>
      <c r="I6819" s="1">
        <v>3</v>
      </c>
      <c r="J6819" s="1">
        <v>2023</v>
      </c>
      <c r="K6819" s="1">
        <v>495723</v>
      </c>
      <c r="L6819" s="1">
        <v>0</v>
      </c>
      <c r="M6819" s="1">
        <f t="array" ref="M6819">SUMPRODUCT(MAX(ISNUMBER(SEARCH('Class Rules'!$B$6:$B$85,$E6819))*ISNUMBER(SEARCH('Class Rules'!$C$6:$C$85,$F6819))*'Class Rules'!$A$6:$A$85))</f>
        <v>0</v>
      </c>
      <c r="N6819" s="1" t="str">
        <f t="array" ref="N6819">IF($M6819=0,'Class Rules'!$D$3,INDEX('Class Rules'!$D$6:$D$85,MATCH($M6819,'Class Rules'!$A$6:$A$85,0)))</f>
        <v>Passenger LDV</v>
      </c>
      <c r="O6819" s="1" t="str">
        <f t="array" ref="O6819">IF(SUMPRODUCT(MAX(ISNUMBER(SEARCH(Fuel_Rules!$A$6:$A$30,$E6819))*ISNUMBER(SEARCH(Fuel_Rules!$B$6:$B$30,$F6819))*(Fuel_Rules!$A$6:$A$30&lt;&gt;"")))&gt;0,"Plug-in hybrid",IF($G6819="Diesel","Diesel","Gasoline"))</f>
        <v>Diesel</v>
      </c>
    </row>
    <row r="6820" spans="1:15" ht="15" customHeight="1" x14ac:dyDescent="0.25">
      <c r="A6820" s="1">
        <v>2022</v>
      </c>
      <c r="B6820" s="1" t="s">
        <v>8801</v>
      </c>
      <c r="C6820" s="1" t="s">
        <v>1590</v>
      </c>
      <c r="D6820" s="1" t="s">
        <v>9283</v>
      </c>
      <c r="E6820" s="1" t="s">
        <v>1588</v>
      </c>
      <c r="F6820" s="1" t="s">
        <v>1592</v>
      </c>
      <c r="G6820" s="1" t="s">
        <v>103</v>
      </c>
      <c r="H6820" s="1" t="s">
        <v>437</v>
      </c>
      <c r="I6820" s="1">
        <v>1.8</v>
      </c>
      <c r="J6820" s="1">
        <v>2023</v>
      </c>
      <c r="K6820" s="1">
        <v>112266</v>
      </c>
      <c r="L6820" s="1">
        <v>0</v>
      </c>
      <c r="M6820" s="1">
        <f t="array" ref="M6820">SUMPRODUCT(MAX(ISNUMBER(SEARCH('Class Rules'!$B$6:$B$85,$E6820))*ISNUMBER(SEARCH('Class Rules'!$C$6:$C$85,$F6820))*'Class Rules'!$A$6:$A$85))</f>
        <v>0</v>
      </c>
      <c r="N6820" s="1" t="str">
        <f t="array" ref="N6820">IF($M6820=0,'Class Rules'!$D$3,INDEX('Class Rules'!$D$6:$D$85,MATCH($M6820,'Class Rules'!$A$6:$A$85,0)))</f>
        <v>Passenger LDV</v>
      </c>
      <c r="O6820" s="1" t="str">
        <f t="array" ref="O6820">IF(SUMPRODUCT(MAX(ISNUMBER(SEARCH(Fuel_Rules!$A$6:$A$30,$E6820))*ISNUMBER(SEARCH(Fuel_Rules!$B$6:$B$30,$F6820))*(Fuel_Rules!$A$6:$A$30&lt;&gt;"")))&gt;0,"Plug-in hybrid",IF($G6820="Diesel","Diesel","Gasoline"))</f>
        <v>Gasoline</v>
      </c>
    </row>
    <row r="6821" spans="1:15" ht="15" customHeight="1" x14ac:dyDescent="0.25">
      <c r="A6821" s="1">
        <v>2022</v>
      </c>
      <c r="B6821" s="1" t="s">
        <v>8801</v>
      </c>
      <c r="C6821" s="1" t="s">
        <v>1593</v>
      </c>
      <c r="D6821" s="1" t="s">
        <v>9284</v>
      </c>
      <c r="E6821" s="1" t="s">
        <v>1588</v>
      </c>
      <c r="F6821" s="1" t="s">
        <v>1595</v>
      </c>
      <c r="G6821" s="1" t="s">
        <v>103</v>
      </c>
      <c r="H6821" s="1" t="s">
        <v>437</v>
      </c>
      <c r="I6821" s="1">
        <v>1.8</v>
      </c>
      <c r="J6821" s="1">
        <v>2023</v>
      </c>
      <c r="K6821" s="1">
        <v>129102</v>
      </c>
      <c r="L6821" s="1">
        <v>0</v>
      </c>
      <c r="M6821" s="1">
        <f t="array" ref="M6821">SUMPRODUCT(MAX(ISNUMBER(SEARCH('Class Rules'!$B$6:$B$85,$E6821))*ISNUMBER(SEARCH('Class Rules'!$C$6:$C$85,$F6821))*'Class Rules'!$A$6:$A$85))</f>
        <v>0</v>
      </c>
      <c r="N6821" s="1" t="str">
        <f t="array" ref="N6821">IF($M6821=0,'Class Rules'!$D$3,INDEX('Class Rules'!$D$6:$D$85,MATCH($M6821,'Class Rules'!$A$6:$A$85,0)))</f>
        <v>Passenger LDV</v>
      </c>
      <c r="O6821" s="1" t="str">
        <f t="array" ref="O6821">IF(SUMPRODUCT(MAX(ISNUMBER(SEARCH(Fuel_Rules!$A$6:$A$30,$E6821))*ISNUMBER(SEARCH(Fuel_Rules!$B$6:$B$30,$F6821))*(Fuel_Rules!$A$6:$A$30&lt;&gt;"")))&gt;0,"Plug-in hybrid",IF($G6821="Diesel","Diesel","Gasoline"))</f>
        <v>Gasoline</v>
      </c>
    </row>
    <row r="6822" spans="1:15" ht="15" customHeight="1" x14ac:dyDescent="0.25">
      <c r="A6822" s="1">
        <v>2022</v>
      </c>
      <c r="B6822" s="1" t="s">
        <v>8801</v>
      </c>
      <c r="C6822" s="1" t="s">
        <v>1596</v>
      </c>
      <c r="D6822" s="1" t="s">
        <v>9285</v>
      </c>
      <c r="E6822" s="1" t="s">
        <v>1588</v>
      </c>
      <c r="F6822" s="1" t="s">
        <v>1598</v>
      </c>
      <c r="G6822" s="1" t="s">
        <v>105</v>
      </c>
      <c r="H6822" s="1" t="s">
        <v>437</v>
      </c>
      <c r="I6822" s="1">
        <v>2</v>
      </c>
      <c r="J6822" s="1">
        <v>2023</v>
      </c>
      <c r="K6822" s="1">
        <v>177874</v>
      </c>
      <c r="L6822" s="1">
        <v>0</v>
      </c>
      <c r="M6822" s="1">
        <f t="array" ref="M6822">SUMPRODUCT(MAX(ISNUMBER(SEARCH('Class Rules'!$B$6:$B$85,$E6822))*ISNUMBER(SEARCH('Class Rules'!$C$6:$C$85,$F6822))*'Class Rules'!$A$6:$A$85))</f>
        <v>0</v>
      </c>
      <c r="N6822" s="1" t="str">
        <f t="array" ref="N6822">IF($M6822=0,'Class Rules'!$D$3,INDEX('Class Rules'!$D$6:$D$85,MATCH($M6822,'Class Rules'!$A$6:$A$85,0)))</f>
        <v>Passenger LDV</v>
      </c>
      <c r="O6822" s="1" t="str">
        <f t="array" ref="O6822">IF(SUMPRODUCT(MAX(ISNUMBER(SEARCH(Fuel_Rules!$A$6:$A$30,$E6822))*ISNUMBER(SEARCH(Fuel_Rules!$B$6:$B$30,$F6822))*(Fuel_Rules!$A$6:$A$30&lt;&gt;"")))&gt;0,"Plug-in hybrid",IF($G6822="Diesel","Diesel","Gasoline"))</f>
        <v>Diesel</v>
      </c>
    </row>
    <row r="6823" spans="1:15" ht="15" customHeight="1" x14ac:dyDescent="0.25">
      <c r="A6823" s="1">
        <v>2022</v>
      </c>
      <c r="B6823" s="1" t="s">
        <v>8801</v>
      </c>
      <c r="C6823" s="1" t="s">
        <v>1599</v>
      </c>
      <c r="D6823" s="1" t="s">
        <v>9286</v>
      </c>
      <c r="E6823" s="1" t="s">
        <v>1588</v>
      </c>
      <c r="F6823" s="1" t="s">
        <v>1601</v>
      </c>
      <c r="G6823" s="1" t="s">
        <v>105</v>
      </c>
      <c r="H6823" s="1" t="s">
        <v>437</v>
      </c>
      <c r="I6823" s="1">
        <v>2</v>
      </c>
      <c r="J6823" s="1">
        <v>2023</v>
      </c>
      <c r="K6823" s="1">
        <v>189593</v>
      </c>
      <c r="L6823" s="1">
        <v>0</v>
      </c>
      <c r="M6823" s="1">
        <f t="array" ref="M6823">SUMPRODUCT(MAX(ISNUMBER(SEARCH('Class Rules'!$B$6:$B$85,$E6823))*ISNUMBER(SEARCH('Class Rules'!$C$6:$C$85,$F6823))*'Class Rules'!$A$6:$A$85))</f>
        <v>0</v>
      </c>
      <c r="N6823" s="1" t="str">
        <f t="array" ref="N6823">IF($M6823=0,'Class Rules'!$D$3,INDEX('Class Rules'!$D$6:$D$85,MATCH($M6823,'Class Rules'!$A$6:$A$85,0)))</f>
        <v>Passenger LDV</v>
      </c>
      <c r="O6823" s="1" t="str">
        <f t="array" ref="O6823">IF(SUMPRODUCT(MAX(ISNUMBER(SEARCH(Fuel_Rules!$A$6:$A$30,$E6823))*ISNUMBER(SEARCH(Fuel_Rules!$B$6:$B$30,$F6823))*(Fuel_Rules!$A$6:$A$30&lt;&gt;"")))&gt;0,"Plug-in hybrid",IF($G6823="Diesel","Diesel","Gasoline"))</f>
        <v>Diesel</v>
      </c>
    </row>
    <row r="6824" spans="1:15" ht="15" customHeight="1" x14ac:dyDescent="0.25">
      <c r="A6824" s="1">
        <v>2022</v>
      </c>
      <c r="B6824" s="1" t="s">
        <v>8801</v>
      </c>
      <c r="C6824" s="1" t="s">
        <v>1620</v>
      </c>
      <c r="D6824" s="1" t="s">
        <v>9287</v>
      </c>
      <c r="E6824" s="1" t="s">
        <v>1588</v>
      </c>
      <c r="F6824" s="1" t="s">
        <v>1622</v>
      </c>
      <c r="G6824" s="1" t="s">
        <v>103</v>
      </c>
      <c r="H6824" s="1" t="s">
        <v>437</v>
      </c>
      <c r="I6824" s="1">
        <v>1.8</v>
      </c>
      <c r="J6824" s="1">
        <v>2023</v>
      </c>
      <c r="K6824" s="1">
        <v>142457</v>
      </c>
      <c r="L6824" s="1">
        <v>0</v>
      </c>
      <c r="M6824" s="1">
        <f t="array" ref="M6824">SUMPRODUCT(MAX(ISNUMBER(SEARCH('Class Rules'!$B$6:$B$85,$E6824))*ISNUMBER(SEARCH('Class Rules'!$C$6:$C$85,$F6824))*'Class Rules'!$A$6:$A$85))</f>
        <v>0</v>
      </c>
      <c r="N6824" s="1" t="str">
        <f t="array" ref="N6824">IF($M6824=0,'Class Rules'!$D$3,INDEX('Class Rules'!$D$6:$D$85,MATCH($M6824,'Class Rules'!$A$6:$A$85,0)))</f>
        <v>Passenger LDV</v>
      </c>
      <c r="O6824" s="1" t="str">
        <f t="array" ref="O6824">IF(SUMPRODUCT(MAX(ISNUMBER(SEARCH(Fuel_Rules!$A$6:$A$30,$E6824))*ISNUMBER(SEARCH(Fuel_Rules!$B$6:$B$30,$F6824))*(Fuel_Rules!$A$6:$A$30&lt;&gt;"")))&gt;0,"Plug-in hybrid",IF($G6824="Diesel","Diesel","Gasoline"))</f>
        <v>Gasoline</v>
      </c>
    </row>
    <row r="6825" spans="1:15" ht="15" customHeight="1" x14ac:dyDescent="0.25">
      <c r="A6825" s="1">
        <v>2022</v>
      </c>
      <c r="B6825" s="1" t="s">
        <v>8801</v>
      </c>
      <c r="C6825" s="1" t="s">
        <v>1623</v>
      </c>
      <c r="D6825" s="1" t="s">
        <v>9288</v>
      </c>
      <c r="E6825" s="1" t="s">
        <v>1588</v>
      </c>
      <c r="F6825" s="1" t="s">
        <v>1625</v>
      </c>
      <c r="G6825" s="1" t="s">
        <v>103</v>
      </c>
      <c r="H6825" s="1" t="s">
        <v>437</v>
      </c>
      <c r="I6825" s="1">
        <v>2</v>
      </c>
      <c r="J6825" s="1">
        <v>2023</v>
      </c>
      <c r="K6825" s="1">
        <v>398415</v>
      </c>
      <c r="L6825" s="1">
        <v>0</v>
      </c>
      <c r="M6825" s="1">
        <f t="array" ref="M6825">SUMPRODUCT(MAX(ISNUMBER(SEARCH('Class Rules'!$B$6:$B$85,$E6825))*ISNUMBER(SEARCH('Class Rules'!$C$6:$C$85,$F6825))*'Class Rules'!$A$6:$A$85))</f>
        <v>0</v>
      </c>
      <c r="N6825" s="1" t="str">
        <f t="array" ref="N6825">IF($M6825=0,'Class Rules'!$D$3,INDEX('Class Rules'!$D$6:$D$85,MATCH($M6825,'Class Rules'!$A$6:$A$85,0)))</f>
        <v>Passenger LDV</v>
      </c>
      <c r="O6825" s="1" t="str">
        <f t="array" ref="O6825">IF(SUMPRODUCT(MAX(ISNUMBER(SEARCH(Fuel_Rules!$A$6:$A$30,$E6825))*ISNUMBER(SEARCH(Fuel_Rules!$B$6:$B$30,$F6825))*(Fuel_Rules!$A$6:$A$30&lt;&gt;"")))&gt;0,"Plug-in hybrid",IF($G6825="Diesel","Diesel","Gasoline"))</f>
        <v>Gasoline</v>
      </c>
    </row>
    <row r="6826" spans="1:15" ht="15" customHeight="1" x14ac:dyDescent="0.25">
      <c r="A6826" s="1">
        <v>2022</v>
      </c>
      <c r="B6826" s="1" t="s">
        <v>8801</v>
      </c>
      <c r="C6826" s="1" t="s">
        <v>1626</v>
      </c>
      <c r="D6826" s="1" t="s">
        <v>9289</v>
      </c>
      <c r="E6826" s="1" t="s">
        <v>1588</v>
      </c>
      <c r="F6826" s="1" t="s">
        <v>1628</v>
      </c>
      <c r="G6826" s="1" t="s">
        <v>103</v>
      </c>
      <c r="H6826" s="1" t="s">
        <v>437</v>
      </c>
      <c r="I6826" s="1">
        <v>2</v>
      </c>
      <c r="J6826" s="1">
        <v>2023</v>
      </c>
      <c r="K6826" s="1">
        <v>365973</v>
      </c>
      <c r="L6826" s="1">
        <v>0</v>
      </c>
      <c r="M6826" s="1">
        <f t="array" ref="M6826">SUMPRODUCT(MAX(ISNUMBER(SEARCH('Class Rules'!$B$6:$B$85,$E6826))*ISNUMBER(SEARCH('Class Rules'!$C$6:$C$85,$F6826))*'Class Rules'!$A$6:$A$85))</f>
        <v>0</v>
      </c>
      <c r="N6826" s="1" t="str">
        <f t="array" ref="N6826">IF($M6826=0,'Class Rules'!$D$3,INDEX('Class Rules'!$D$6:$D$85,MATCH($M6826,'Class Rules'!$A$6:$A$85,0)))</f>
        <v>Passenger LDV</v>
      </c>
      <c r="O6826" s="1" t="str">
        <f t="array" ref="O6826">IF(SUMPRODUCT(MAX(ISNUMBER(SEARCH(Fuel_Rules!$A$6:$A$30,$E6826))*ISNUMBER(SEARCH(Fuel_Rules!$B$6:$B$30,$F6826))*(Fuel_Rules!$A$6:$A$30&lt;&gt;"")))&gt;0,"Plug-in hybrid",IF($G6826="Diesel","Diesel","Gasoline"))</f>
        <v>Gasoline</v>
      </c>
    </row>
    <row r="6827" spans="1:15" ht="15" customHeight="1" x14ac:dyDescent="0.25">
      <c r="A6827" s="1">
        <v>2022</v>
      </c>
      <c r="B6827" s="1" t="s">
        <v>8801</v>
      </c>
      <c r="C6827" s="1" t="s">
        <v>1632</v>
      </c>
      <c r="D6827" s="1" t="s">
        <v>9290</v>
      </c>
      <c r="E6827" s="1" t="s">
        <v>1588</v>
      </c>
      <c r="F6827" s="1" t="s">
        <v>1634</v>
      </c>
      <c r="G6827" s="1" t="s">
        <v>103</v>
      </c>
      <c r="H6827" s="1" t="s">
        <v>437</v>
      </c>
      <c r="I6827" s="1">
        <v>1.8</v>
      </c>
      <c r="J6827" s="1">
        <v>2023</v>
      </c>
      <c r="K6827" s="1">
        <v>101958</v>
      </c>
      <c r="L6827" s="1">
        <v>0</v>
      </c>
      <c r="M6827" s="1">
        <f t="array" ref="M6827">SUMPRODUCT(MAX(ISNUMBER(SEARCH('Class Rules'!$B$6:$B$85,$E6827))*ISNUMBER(SEARCH('Class Rules'!$C$6:$C$85,$F6827))*'Class Rules'!$A$6:$A$85))</f>
        <v>0</v>
      </c>
      <c r="N6827" s="1" t="str">
        <f t="array" ref="N6827">IF($M6827=0,'Class Rules'!$D$3,INDEX('Class Rules'!$D$6:$D$85,MATCH($M6827,'Class Rules'!$A$6:$A$85,0)))</f>
        <v>Passenger LDV</v>
      </c>
      <c r="O6827" s="1" t="str">
        <f t="array" ref="O6827">IF(SUMPRODUCT(MAX(ISNUMBER(SEARCH(Fuel_Rules!$A$6:$A$30,$E6827))*ISNUMBER(SEARCH(Fuel_Rules!$B$6:$B$30,$F6827))*(Fuel_Rules!$A$6:$A$30&lt;&gt;"")))&gt;0,"Plug-in hybrid",IF($G6827="Diesel","Diesel","Gasoline"))</f>
        <v>Gasoline</v>
      </c>
    </row>
    <row r="6828" spans="1:15" ht="15" customHeight="1" x14ac:dyDescent="0.25">
      <c r="A6828" s="1">
        <v>2022</v>
      </c>
      <c r="B6828" s="1" t="s">
        <v>8801</v>
      </c>
      <c r="C6828" s="1" t="s">
        <v>1635</v>
      </c>
      <c r="D6828" s="1" t="s">
        <v>9291</v>
      </c>
      <c r="E6828" s="1" t="s">
        <v>1588</v>
      </c>
      <c r="F6828" s="1" t="s">
        <v>1637</v>
      </c>
      <c r="G6828" s="1" t="s">
        <v>103</v>
      </c>
      <c r="H6828" s="1" t="s">
        <v>437</v>
      </c>
      <c r="I6828" s="1">
        <v>2</v>
      </c>
      <c r="J6828" s="1">
        <v>2023</v>
      </c>
      <c r="K6828" s="1">
        <v>487490</v>
      </c>
      <c r="L6828" s="1">
        <v>0</v>
      </c>
      <c r="M6828" s="1">
        <f t="array" ref="M6828">SUMPRODUCT(MAX(ISNUMBER(SEARCH('Class Rules'!$B$6:$B$85,$E6828))*ISNUMBER(SEARCH('Class Rules'!$C$6:$C$85,$F6828))*'Class Rules'!$A$6:$A$85))</f>
        <v>0</v>
      </c>
      <c r="N6828" s="1" t="str">
        <f t="array" ref="N6828">IF($M6828=0,'Class Rules'!$D$3,INDEX('Class Rules'!$D$6:$D$85,MATCH($M6828,'Class Rules'!$A$6:$A$85,0)))</f>
        <v>Passenger LDV</v>
      </c>
      <c r="O6828" s="1" t="str">
        <f t="array" ref="O6828">IF(SUMPRODUCT(MAX(ISNUMBER(SEARCH(Fuel_Rules!$A$6:$A$30,$E6828))*ISNUMBER(SEARCH(Fuel_Rules!$B$6:$B$30,$F6828))*(Fuel_Rules!$A$6:$A$30&lt;&gt;"")))&gt;0,"Plug-in hybrid",IF($G6828="Diesel","Diesel","Gasoline"))</f>
        <v>Gasoline</v>
      </c>
    </row>
    <row r="6829" spans="1:15" ht="15" customHeight="1" x14ac:dyDescent="0.25">
      <c r="A6829" s="1">
        <v>2022</v>
      </c>
      <c r="B6829" s="1" t="s">
        <v>8801</v>
      </c>
      <c r="C6829" s="1" t="s">
        <v>1638</v>
      </c>
      <c r="D6829" s="1" t="s">
        <v>9292</v>
      </c>
      <c r="E6829" s="1" t="s">
        <v>1588</v>
      </c>
      <c r="F6829" s="1" t="s">
        <v>1640</v>
      </c>
      <c r="G6829" s="1" t="s">
        <v>105</v>
      </c>
      <c r="H6829" s="1" t="s">
        <v>437</v>
      </c>
      <c r="I6829" s="1">
        <v>2</v>
      </c>
      <c r="J6829" s="1">
        <v>2023</v>
      </c>
      <c r="K6829" s="1">
        <v>168032</v>
      </c>
      <c r="L6829" s="1">
        <v>0</v>
      </c>
      <c r="M6829" s="1">
        <f t="array" ref="M6829">SUMPRODUCT(MAX(ISNUMBER(SEARCH('Class Rules'!$B$6:$B$85,$E6829))*ISNUMBER(SEARCH('Class Rules'!$C$6:$C$85,$F6829))*'Class Rules'!$A$6:$A$85))</f>
        <v>0</v>
      </c>
      <c r="N6829" s="1" t="str">
        <f t="array" ref="N6829">IF($M6829=0,'Class Rules'!$D$3,INDEX('Class Rules'!$D$6:$D$85,MATCH($M6829,'Class Rules'!$A$6:$A$85,0)))</f>
        <v>Passenger LDV</v>
      </c>
      <c r="O6829" s="1" t="str">
        <f t="array" ref="O6829">IF(SUMPRODUCT(MAX(ISNUMBER(SEARCH(Fuel_Rules!$A$6:$A$30,$E6829))*ISNUMBER(SEARCH(Fuel_Rules!$B$6:$B$30,$F6829))*(Fuel_Rules!$A$6:$A$30&lt;&gt;"")))&gt;0,"Plug-in hybrid",IF($G6829="Diesel","Diesel","Gasoline"))</f>
        <v>Diesel</v>
      </c>
    </row>
    <row r="6830" spans="1:15" ht="15" customHeight="1" x14ac:dyDescent="0.25">
      <c r="A6830" s="1">
        <v>2022</v>
      </c>
      <c r="B6830" s="1" t="s">
        <v>8801</v>
      </c>
      <c r="C6830" s="1" t="s">
        <v>1641</v>
      </c>
      <c r="D6830" s="1" t="s">
        <v>9293</v>
      </c>
      <c r="E6830" s="1" t="s">
        <v>1588</v>
      </c>
      <c r="F6830" s="1" t="s">
        <v>1643</v>
      </c>
      <c r="G6830" s="1" t="s">
        <v>103</v>
      </c>
      <c r="H6830" s="1" t="s">
        <v>437</v>
      </c>
      <c r="I6830" s="1">
        <v>1.3</v>
      </c>
      <c r="J6830" s="1">
        <v>2023</v>
      </c>
      <c r="K6830" s="1">
        <v>201946</v>
      </c>
      <c r="L6830" s="1">
        <v>0</v>
      </c>
      <c r="M6830" s="1">
        <f t="array" ref="M6830">SUMPRODUCT(MAX(ISNUMBER(SEARCH('Class Rules'!$B$6:$B$85,$E6830))*ISNUMBER(SEARCH('Class Rules'!$C$6:$C$85,$F6830))*'Class Rules'!$A$6:$A$85))</f>
        <v>0</v>
      </c>
      <c r="N6830" s="1" t="str">
        <f t="array" ref="N6830">IF($M6830=0,'Class Rules'!$D$3,INDEX('Class Rules'!$D$6:$D$85,MATCH($M6830,'Class Rules'!$A$6:$A$85,0)))</f>
        <v>Passenger LDV</v>
      </c>
      <c r="O6830" s="1" t="str">
        <f t="array" ref="O6830">IF(SUMPRODUCT(MAX(ISNUMBER(SEARCH(Fuel_Rules!$A$6:$A$30,$E6830))*ISNUMBER(SEARCH(Fuel_Rules!$B$6:$B$30,$F6830))*(Fuel_Rules!$A$6:$A$30&lt;&gt;"")))&gt;0,"Plug-in hybrid",IF($G6830="Diesel","Diesel","Gasoline"))</f>
        <v>Gasoline</v>
      </c>
    </row>
    <row r="6831" spans="1:15" ht="15" customHeight="1" x14ac:dyDescent="0.25">
      <c r="A6831" s="1">
        <v>2022</v>
      </c>
      <c r="B6831" s="1" t="s">
        <v>8801</v>
      </c>
      <c r="C6831" s="1" t="s">
        <v>1644</v>
      </c>
      <c r="D6831" s="1" t="s">
        <v>9294</v>
      </c>
      <c r="E6831" s="1" t="s">
        <v>1588</v>
      </c>
      <c r="F6831" s="1" t="s">
        <v>1646</v>
      </c>
      <c r="G6831" s="1" t="s">
        <v>103</v>
      </c>
      <c r="H6831" s="1" t="s">
        <v>437</v>
      </c>
      <c r="I6831" s="1">
        <v>1.3</v>
      </c>
      <c r="J6831" s="1">
        <v>2023</v>
      </c>
      <c r="K6831" s="1">
        <v>182563</v>
      </c>
      <c r="L6831" s="1">
        <v>0</v>
      </c>
      <c r="M6831" s="1">
        <f t="array" ref="M6831">SUMPRODUCT(MAX(ISNUMBER(SEARCH('Class Rules'!$B$6:$B$85,$E6831))*ISNUMBER(SEARCH('Class Rules'!$C$6:$C$85,$F6831))*'Class Rules'!$A$6:$A$85))</f>
        <v>0</v>
      </c>
      <c r="N6831" s="1" t="str">
        <f t="array" ref="N6831">IF($M6831=0,'Class Rules'!$D$3,INDEX('Class Rules'!$D$6:$D$85,MATCH($M6831,'Class Rules'!$A$6:$A$85,0)))</f>
        <v>Passenger LDV</v>
      </c>
      <c r="O6831" s="1" t="str">
        <f t="array" ref="O6831">IF(SUMPRODUCT(MAX(ISNUMBER(SEARCH(Fuel_Rules!$A$6:$A$30,$E6831))*ISNUMBER(SEARCH(Fuel_Rules!$B$6:$B$30,$F6831))*(Fuel_Rules!$A$6:$A$30&lt;&gt;"")))&gt;0,"Plug-in hybrid",IF($G6831="Diesel","Diesel","Gasoline"))</f>
        <v>Gasoline</v>
      </c>
    </row>
    <row r="6832" spans="1:15" ht="15" customHeight="1" x14ac:dyDescent="0.25">
      <c r="A6832" s="1">
        <v>2022</v>
      </c>
      <c r="B6832" s="1" t="s">
        <v>8801</v>
      </c>
      <c r="C6832" s="1" t="s">
        <v>1647</v>
      </c>
      <c r="D6832" s="1" t="s">
        <v>9295</v>
      </c>
      <c r="E6832" s="1" t="s">
        <v>1588</v>
      </c>
      <c r="F6832" s="1" t="s">
        <v>1649</v>
      </c>
      <c r="G6832" s="1" t="s">
        <v>103</v>
      </c>
      <c r="H6832" s="1" t="s">
        <v>437</v>
      </c>
      <c r="I6832" s="1">
        <v>1.3</v>
      </c>
      <c r="J6832" s="1">
        <v>2023</v>
      </c>
      <c r="K6832" s="1">
        <v>174516</v>
      </c>
      <c r="L6832" s="1">
        <v>0</v>
      </c>
      <c r="M6832" s="1">
        <f t="array" ref="M6832">SUMPRODUCT(MAX(ISNUMBER(SEARCH('Class Rules'!$B$6:$B$85,$E6832))*ISNUMBER(SEARCH('Class Rules'!$C$6:$C$85,$F6832))*'Class Rules'!$A$6:$A$85))</f>
        <v>0</v>
      </c>
      <c r="N6832" s="1" t="str">
        <f t="array" ref="N6832">IF($M6832=0,'Class Rules'!$D$3,INDEX('Class Rules'!$D$6:$D$85,MATCH($M6832,'Class Rules'!$A$6:$A$85,0)))</f>
        <v>Passenger LDV</v>
      </c>
      <c r="O6832" s="1" t="str">
        <f t="array" ref="O6832">IF(SUMPRODUCT(MAX(ISNUMBER(SEARCH(Fuel_Rules!$A$6:$A$30,$E6832))*ISNUMBER(SEARCH(Fuel_Rules!$B$6:$B$30,$F6832))*(Fuel_Rules!$A$6:$A$30&lt;&gt;"")))&gt;0,"Plug-in hybrid",IF($G6832="Diesel","Diesel","Gasoline"))</f>
        <v>Gasoline</v>
      </c>
    </row>
    <row r="6833" spans="1:15" ht="15" customHeight="1" x14ac:dyDescent="0.25">
      <c r="A6833" s="1">
        <v>2022</v>
      </c>
      <c r="B6833" s="1" t="s">
        <v>8801</v>
      </c>
      <c r="C6833" s="1" t="s">
        <v>1650</v>
      </c>
      <c r="D6833" s="1" t="s">
        <v>9296</v>
      </c>
      <c r="E6833" s="1" t="s">
        <v>1588</v>
      </c>
      <c r="F6833" s="1" t="s">
        <v>1652</v>
      </c>
      <c r="G6833" s="1" t="s">
        <v>103</v>
      </c>
      <c r="H6833" s="1" t="s">
        <v>437</v>
      </c>
      <c r="I6833" s="1">
        <v>1.3</v>
      </c>
      <c r="J6833" s="1">
        <v>2023</v>
      </c>
      <c r="K6833" s="1">
        <v>185842</v>
      </c>
      <c r="L6833" s="1">
        <v>0</v>
      </c>
      <c r="M6833" s="1">
        <f t="array" ref="M6833">SUMPRODUCT(MAX(ISNUMBER(SEARCH('Class Rules'!$B$6:$B$85,$E6833))*ISNUMBER(SEARCH('Class Rules'!$C$6:$C$85,$F6833))*'Class Rules'!$A$6:$A$85))</f>
        <v>0</v>
      </c>
      <c r="N6833" s="1" t="str">
        <f t="array" ref="N6833">IF($M6833=0,'Class Rules'!$D$3,INDEX('Class Rules'!$D$6:$D$85,MATCH($M6833,'Class Rules'!$A$6:$A$85,0)))</f>
        <v>Passenger LDV</v>
      </c>
      <c r="O6833" s="1" t="str">
        <f t="array" ref="O6833">IF(SUMPRODUCT(MAX(ISNUMBER(SEARCH(Fuel_Rules!$A$6:$A$30,$E6833))*ISNUMBER(SEARCH(Fuel_Rules!$B$6:$B$30,$F6833))*(Fuel_Rules!$A$6:$A$30&lt;&gt;"")))&gt;0,"Plug-in hybrid",IF($G6833="Diesel","Diesel","Gasoline"))</f>
        <v>Gasoline</v>
      </c>
    </row>
    <row r="6834" spans="1:15" ht="15" customHeight="1" x14ac:dyDescent="0.25">
      <c r="A6834" s="1">
        <v>2022</v>
      </c>
      <c r="B6834" s="1" t="s">
        <v>8801</v>
      </c>
      <c r="C6834" s="1" t="s">
        <v>1653</v>
      </c>
      <c r="D6834" s="1" t="s">
        <v>9297</v>
      </c>
      <c r="E6834" s="1" t="s">
        <v>1588</v>
      </c>
      <c r="F6834" s="1" t="s">
        <v>1655</v>
      </c>
      <c r="G6834" s="1" t="s">
        <v>103</v>
      </c>
      <c r="H6834" s="1" t="s">
        <v>437</v>
      </c>
      <c r="I6834" s="1">
        <v>1.3</v>
      </c>
      <c r="J6834" s="1">
        <v>2023</v>
      </c>
      <c r="K6834" s="1">
        <v>223011</v>
      </c>
      <c r="L6834" s="1">
        <v>0</v>
      </c>
      <c r="M6834" s="1">
        <f t="array" ref="M6834">SUMPRODUCT(MAX(ISNUMBER(SEARCH('Class Rules'!$B$6:$B$85,$E6834))*ISNUMBER(SEARCH('Class Rules'!$C$6:$C$85,$F6834))*'Class Rules'!$A$6:$A$85))</f>
        <v>0</v>
      </c>
      <c r="N6834" s="1" t="str">
        <f t="array" ref="N6834">IF($M6834=0,'Class Rules'!$D$3,INDEX('Class Rules'!$D$6:$D$85,MATCH($M6834,'Class Rules'!$A$6:$A$85,0)))</f>
        <v>Passenger LDV</v>
      </c>
      <c r="O6834" s="1" t="str">
        <f t="array" ref="O6834">IF(SUMPRODUCT(MAX(ISNUMBER(SEARCH(Fuel_Rules!$A$6:$A$30,$E6834))*ISNUMBER(SEARCH(Fuel_Rules!$B$6:$B$30,$F6834))*(Fuel_Rules!$A$6:$A$30&lt;&gt;"")))&gt;0,"Plug-in hybrid",IF($G6834="Diesel","Diesel","Gasoline"))</f>
        <v>Gasoline</v>
      </c>
    </row>
    <row r="6835" spans="1:15" ht="15" customHeight="1" x14ac:dyDescent="0.25">
      <c r="A6835" s="1">
        <v>2022</v>
      </c>
      <c r="B6835" s="1" t="s">
        <v>8801</v>
      </c>
      <c r="C6835" s="1" t="s">
        <v>1656</v>
      </c>
      <c r="D6835" s="1" t="s">
        <v>9298</v>
      </c>
      <c r="E6835" s="1" t="s">
        <v>1588</v>
      </c>
      <c r="F6835" s="1" t="s">
        <v>1658</v>
      </c>
      <c r="G6835" s="1" t="s">
        <v>105</v>
      </c>
      <c r="H6835" s="1" t="s">
        <v>437</v>
      </c>
      <c r="I6835" s="1">
        <v>2</v>
      </c>
      <c r="J6835" s="1">
        <v>2023</v>
      </c>
      <c r="K6835" s="1">
        <v>227821</v>
      </c>
      <c r="L6835" s="1">
        <v>0</v>
      </c>
      <c r="M6835" s="1">
        <f t="array" ref="M6835">SUMPRODUCT(MAX(ISNUMBER(SEARCH('Class Rules'!$B$6:$B$85,$E6835))*ISNUMBER(SEARCH('Class Rules'!$C$6:$C$85,$F6835))*'Class Rules'!$A$6:$A$85))</f>
        <v>0</v>
      </c>
      <c r="N6835" s="1" t="str">
        <f t="array" ref="N6835">IF($M6835=0,'Class Rules'!$D$3,INDEX('Class Rules'!$D$6:$D$85,MATCH($M6835,'Class Rules'!$A$6:$A$85,0)))</f>
        <v>Passenger LDV</v>
      </c>
      <c r="O6835" s="1" t="str">
        <f t="array" ref="O6835">IF(SUMPRODUCT(MAX(ISNUMBER(SEARCH(Fuel_Rules!$A$6:$A$30,$E6835))*ISNUMBER(SEARCH(Fuel_Rules!$B$6:$B$30,$F6835))*(Fuel_Rules!$A$6:$A$30&lt;&gt;"")))&gt;0,"Plug-in hybrid",IF($G6835="Diesel","Diesel","Gasoline"))</f>
        <v>Diesel</v>
      </c>
    </row>
    <row r="6836" spans="1:15" ht="15" customHeight="1" x14ac:dyDescent="0.25">
      <c r="A6836" s="1">
        <v>2022</v>
      </c>
      <c r="B6836" s="1" t="s">
        <v>8801</v>
      </c>
      <c r="C6836" s="1" t="s">
        <v>1659</v>
      </c>
      <c r="D6836" s="1" t="s">
        <v>9299</v>
      </c>
      <c r="E6836" s="1" t="s">
        <v>1588</v>
      </c>
      <c r="F6836" s="1" t="s">
        <v>1661</v>
      </c>
      <c r="G6836" s="1" t="s">
        <v>105</v>
      </c>
      <c r="H6836" s="1" t="s">
        <v>437</v>
      </c>
      <c r="I6836" s="1">
        <v>2</v>
      </c>
      <c r="J6836" s="1">
        <v>2023</v>
      </c>
      <c r="K6836" s="1">
        <v>228482</v>
      </c>
      <c r="L6836" s="1">
        <v>0</v>
      </c>
      <c r="M6836" s="1">
        <f t="array" ref="M6836">SUMPRODUCT(MAX(ISNUMBER(SEARCH('Class Rules'!$B$6:$B$85,$E6836))*ISNUMBER(SEARCH('Class Rules'!$C$6:$C$85,$F6836))*'Class Rules'!$A$6:$A$85))</f>
        <v>0</v>
      </c>
      <c r="N6836" s="1" t="str">
        <f t="array" ref="N6836">IF($M6836=0,'Class Rules'!$D$3,INDEX('Class Rules'!$D$6:$D$85,MATCH($M6836,'Class Rules'!$A$6:$A$85,0)))</f>
        <v>Passenger LDV</v>
      </c>
      <c r="O6836" s="1" t="str">
        <f t="array" ref="O6836">IF(SUMPRODUCT(MAX(ISNUMBER(SEARCH(Fuel_Rules!$A$6:$A$30,$E6836))*ISNUMBER(SEARCH(Fuel_Rules!$B$6:$B$30,$F6836))*(Fuel_Rules!$A$6:$A$30&lt;&gt;"")))&gt;0,"Plug-in hybrid",IF($G6836="Diesel","Diesel","Gasoline"))</f>
        <v>Diesel</v>
      </c>
    </row>
    <row r="6837" spans="1:15" ht="15" customHeight="1" x14ac:dyDescent="0.25">
      <c r="A6837" s="1">
        <v>2022</v>
      </c>
      <c r="B6837" s="1" t="s">
        <v>8801</v>
      </c>
      <c r="C6837" s="1" t="s">
        <v>1662</v>
      </c>
      <c r="D6837" s="1" t="s">
        <v>9300</v>
      </c>
      <c r="E6837" s="1" t="s">
        <v>1588</v>
      </c>
      <c r="F6837" s="1" t="s">
        <v>1664</v>
      </c>
      <c r="G6837" s="1" t="s">
        <v>105</v>
      </c>
      <c r="H6837" s="1" t="s">
        <v>437</v>
      </c>
      <c r="I6837" s="1">
        <v>2</v>
      </c>
      <c r="J6837" s="1">
        <v>2023</v>
      </c>
      <c r="K6837" s="1">
        <v>248764</v>
      </c>
      <c r="L6837" s="1">
        <v>0</v>
      </c>
      <c r="M6837" s="1">
        <f t="array" ref="M6837">SUMPRODUCT(MAX(ISNUMBER(SEARCH('Class Rules'!$B$6:$B$85,$E6837))*ISNUMBER(SEARCH('Class Rules'!$C$6:$C$85,$F6837))*'Class Rules'!$A$6:$A$85))</f>
        <v>0</v>
      </c>
      <c r="N6837" s="1" t="str">
        <f t="array" ref="N6837">IF($M6837=0,'Class Rules'!$D$3,INDEX('Class Rules'!$D$6:$D$85,MATCH($M6837,'Class Rules'!$A$6:$A$85,0)))</f>
        <v>Passenger LDV</v>
      </c>
      <c r="O6837" s="1" t="str">
        <f t="array" ref="O6837">IF(SUMPRODUCT(MAX(ISNUMBER(SEARCH(Fuel_Rules!$A$6:$A$30,$E6837))*ISNUMBER(SEARCH(Fuel_Rules!$B$6:$B$30,$F6837))*(Fuel_Rules!$A$6:$A$30&lt;&gt;"")))&gt;0,"Plug-in hybrid",IF($G6837="Diesel","Diesel","Gasoline"))</f>
        <v>Diesel</v>
      </c>
    </row>
    <row r="6838" spans="1:15" ht="15" customHeight="1" x14ac:dyDescent="0.25">
      <c r="A6838" s="1">
        <v>2022</v>
      </c>
      <c r="B6838" s="1" t="s">
        <v>8801</v>
      </c>
      <c r="C6838" s="1" t="s">
        <v>1665</v>
      </c>
      <c r="D6838" s="1" t="s">
        <v>9301</v>
      </c>
      <c r="E6838" s="1" t="s">
        <v>1588</v>
      </c>
      <c r="F6838" s="1" t="s">
        <v>1667</v>
      </c>
      <c r="G6838" s="1" t="s">
        <v>105</v>
      </c>
      <c r="H6838" s="1" t="s">
        <v>437</v>
      </c>
      <c r="I6838" s="1">
        <v>2</v>
      </c>
      <c r="J6838" s="1">
        <v>2023</v>
      </c>
      <c r="K6838" s="1">
        <v>248127</v>
      </c>
      <c r="L6838" s="1">
        <v>0</v>
      </c>
      <c r="M6838" s="1">
        <f t="array" ref="M6838">SUMPRODUCT(MAX(ISNUMBER(SEARCH('Class Rules'!$B$6:$B$85,$E6838))*ISNUMBER(SEARCH('Class Rules'!$C$6:$C$85,$F6838))*'Class Rules'!$A$6:$A$85))</f>
        <v>0</v>
      </c>
      <c r="N6838" s="1" t="str">
        <f t="array" ref="N6838">IF($M6838=0,'Class Rules'!$D$3,INDEX('Class Rules'!$D$6:$D$85,MATCH($M6838,'Class Rules'!$A$6:$A$85,0)))</f>
        <v>Passenger LDV</v>
      </c>
      <c r="O6838" s="1" t="str">
        <f t="array" ref="O6838">IF(SUMPRODUCT(MAX(ISNUMBER(SEARCH(Fuel_Rules!$A$6:$A$30,$E6838))*ISNUMBER(SEARCH(Fuel_Rules!$B$6:$B$30,$F6838))*(Fuel_Rules!$A$6:$A$30&lt;&gt;"")))&gt;0,"Plug-in hybrid",IF($G6838="Diesel","Diesel","Gasoline"))</f>
        <v>Diesel</v>
      </c>
    </row>
    <row r="6839" spans="1:15" ht="15" customHeight="1" x14ac:dyDescent="0.25">
      <c r="A6839" s="1">
        <v>2022</v>
      </c>
      <c r="B6839" s="1" t="s">
        <v>8801</v>
      </c>
      <c r="C6839" s="1" t="s">
        <v>1668</v>
      </c>
      <c r="D6839" s="1" t="s">
        <v>9302</v>
      </c>
      <c r="E6839" s="1" t="s">
        <v>1588</v>
      </c>
      <c r="F6839" s="1" t="s">
        <v>1670</v>
      </c>
      <c r="G6839" s="1" t="s">
        <v>103</v>
      </c>
      <c r="H6839" s="1" t="s">
        <v>298</v>
      </c>
      <c r="I6839" s="1">
        <v>2</v>
      </c>
      <c r="J6839" s="1">
        <v>2023</v>
      </c>
      <c r="K6839" s="1">
        <v>397172</v>
      </c>
      <c r="L6839" s="1">
        <v>0</v>
      </c>
      <c r="M6839" s="1">
        <f t="array" ref="M6839">SUMPRODUCT(MAX(ISNUMBER(SEARCH('Class Rules'!$B$6:$B$85,$E6839))*ISNUMBER(SEARCH('Class Rules'!$C$6:$C$85,$F6839))*'Class Rules'!$A$6:$A$85))</f>
        <v>0</v>
      </c>
      <c r="N6839" s="1" t="str">
        <f t="array" ref="N6839">IF($M6839=0,'Class Rules'!$D$3,INDEX('Class Rules'!$D$6:$D$85,MATCH($M6839,'Class Rules'!$A$6:$A$85,0)))</f>
        <v>Passenger LDV</v>
      </c>
      <c r="O6839" s="1" t="str">
        <f t="array" ref="O6839">IF(SUMPRODUCT(MAX(ISNUMBER(SEARCH(Fuel_Rules!$A$6:$A$30,$E6839))*ISNUMBER(SEARCH(Fuel_Rules!$B$6:$B$30,$F6839))*(Fuel_Rules!$A$6:$A$30&lt;&gt;"")))&gt;0,"Plug-in hybrid",IF($G6839="Diesel","Diesel","Gasoline"))</f>
        <v>Gasoline</v>
      </c>
    </row>
    <row r="6840" spans="1:15" ht="15" customHeight="1" x14ac:dyDescent="0.25">
      <c r="A6840" s="1">
        <v>2022</v>
      </c>
      <c r="B6840" s="1" t="s">
        <v>8801</v>
      </c>
      <c r="C6840" s="1" t="s">
        <v>1671</v>
      </c>
      <c r="D6840" s="1" t="s">
        <v>9303</v>
      </c>
      <c r="E6840" s="1" t="s">
        <v>1588</v>
      </c>
      <c r="F6840" s="1" t="s">
        <v>1673</v>
      </c>
      <c r="G6840" s="1" t="s">
        <v>105</v>
      </c>
      <c r="H6840" s="1" t="s">
        <v>437</v>
      </c>
      <c r="I6840" s="1">
        <v>2</v>
      </c>
      <c r="J6840" s="1">
        <v>2023</v>
      </c>
      <c r="K6840" s="1">
        <v>286930</v>
      </c>
      <c r="L6840" s="1">
        <v>0</v>
      </c>
      <c r="M6840" s="1">
        <f t="array" ref="M6840">SUMPRODUCT(MAX(ISNUMBER(SEARCH('Class Rules'!$B$6:$B$85,$E6840))*ISNUMBER(SEARCH('Class Rules'!$C$6:$C$85,$F6840))*'Class Rules'!$A$6:$A$85))</f>
        <v>0</v>
      </c>
      <c r="N6840" s="1" t="str">
        <f t="array" ref="N6840">IF($M6840=0,'Class Rules'!$D$3,INDEX('Class Rules'!$D$6:$D$85,MATCH($M6840,'Class Rules'!$A$6:$A$85,0)))</f>
        <v>Passenger LDV</v>
      </c>
      <c r="O6840" s="1" t="str">
        <f t="array" ref="O6840">IF(SUMPRODUCT(MAX(ISNUMBER(SEARCH(Fuel_Rules!$A$6:$A$30,$E6840))*ISNUMBER(SEARCH(Fuel_Rules!$B$6:$B$30,$F6840))*(Fuel_Rules!$A$6:$A$30&lt;&gt;"")))&gt;0,"Plug-in hybrid",IF($G6840="Diesel","Diesel","Gasoline"))</f>
        <v>Diesel</v>
      </c>
    </row>
    <row r="6841" spans="1:15" ht="15" customHeight="1" x14ac:dyDescent="0.25">
      <c r="A6841" s="1">
        <v>2022</v>
      </c>
      <c r="B6841" s="1" t="s">
        <v>8801</v>
      </c>
      <c r="C6841" s="1" t="s">
        <v>1674</v>
      </c>
      <c r="D6841" s="1" t="s">
        <v>9304</v>
      </c>
      <c r="E6841" s="1" t="s">
        <v>1588</v>
      </c>
      <c r="F6841" s="1" t="s">
        <v>1676</v>
      </c>
      <c r="G6841" s="1" t="s">
        <v>103</v>
      </c>
      <c r="H6841" s="1" t="s">
        <v>437</v>
      </c>
      <c r="I6841" s="1">
        <v>1.3</v>
      </c>
      <c r="J6841" s="1">
        <v>2023</v>
      </c>
      <c r="K6841" s="1">
        <v>232387</v>
      </c>
      <c r="L6841" s="1">
        <v>0</v>
      </c>
      <c r="M6841" s="1">
        <f t="array" ref="M6841">SUMPRODUCT(MAX(ISNUMBER(SEARCH('Class Rules'!$B$6:$B$85,$E6841))*ISNUMBER(SEARCH('Class Rules'!$C$6:$C$85,$F6841))*'Class Rules'!$A$6:$A$85))</f>
        <v>0</v>
      </c>
      <c r="N6841" s="1" t="str">
        <f t="array" ref="N6841">IF($M6841=0,'Class Rules'!$D$3,INDEX('Class Rules'!$D$6:$D$85,MATCH($M6841,'Class Rules'!$A$6:$A$85,0)))</f>
        <v>Passenger LDV</v>
      </c>
      <c r="O6841" s="1" t="str">
        <f t="array" ref="O6841">IF(SUMPRODUCT(MAX(ISNUMBER(SEARCH(Fuel_Rules!$A$6:$A$30,$E6841))*ISNUMBER(SEARCH(Fuel_Rules!$B$6:$B$30,$F6841))*(Fuel_Rules!$A$6:$A$30&lt;&gt;"")))&gt;0,"Plug-in hybrid",IF($G6841="Diesel","Diesel","Gasoline"))</f>
        <v>Gasoline</v>
      </c>
    </row>
    <row r="6842" spans="1:15" ht="15" customHeight="1" x14ac:dyDescent="0.25">
      <c r="A6842" s="1">
        <v>2022</v>
      </c>
      <c r="B6842" s="1" t="s">
        <v>8801</v>
      </c>
      <c r="C6842" s="1" t="s">
        <v>1677</v>
      </c>
      <c r="D6842" s="1" t="s">
        <v>9305</v>
      </c>
      <c r="E6842" s="1" t="s">
        <v>1588</v>
      </c>
      <c r="F6842" s="1" t="s">
        <v>1679</v>
      </c>
      <c r="G6842" s="1" t="s">
        <v>103</v>
      </c>
      <c r="H6842" s="1" t="s">
        <v>437</v>
      </c>
      <c r="I6842" s="1">
        <v>1.3</v>
      </c>
      <c r="J6842" s="1">
        <v>2023</v>
      </c>
      <c r="K6842" s="1">
        <v>260864</v>
      </c>
      <c r="L6842" s="1">
        <v>0</v>
      </c>
      <c r="M6842" s="1">
        <f t="array" ref="M6842">SUMPRODUCT(MAX(ISNUMBER(SEARCH('Class Rules'!$B$6:$B$85,$E6842))*ISNUMBER(SEARCH('Class Rules'!$C$6:$C$85,$F6842))*'Class Rules'!$A$6:$A$85))</f>
        <v>0</v>
      </c>
      <c r="N6842" s="1" t="str">
        <f t="array" ref="N6842">IF($M6842=0,'Class Rules'!$D$3,INDEX('Class Rules'!$D$6:$D$85,MATCH($M6842,'Class Rules'!$A$6:$A$85,0)))</f>
        <v>Passenger LDV</v>
      </c>
      <c r="O6842" s="1" t="str">
        <f t="array" ref="O6842">IF(SUMPRODUCT(MAX(ISNUMBER(SEARCH(Fuel_Rules!$A$6:$A$30,$E6842))*ISNUMBER(SEARCH(Fuel_Rules!$B$6:$B$30,$F6842))*(Fuel_Rules!$A$6:$A$30&lt;&gt;"")))&gt;0,"Plug-in hybrid",IF($G6842="Diesel","Diesel","Gasoline"))</f>
        <v>Gasoline</v>
      </c>
    </row>
    <row r="6843" spans="1:15" ht="15" customHeight="1" x14ac:dyDescent="0.25">
      <c r="A6843" s="1">
        <v>2022</v>
      </c>
      <c r="B6843" s="1" t="s">
        <v>8801</v>
      </c>
      <c r="C6843" s="1" t="s">
        <v>1680</v>
      </c>
      <c r="D6843" s="1" t="s">
        <v>9306</v>
      </c>
      <c r="E6843" s="1" t="s">
        <v>1588</v>
      </c>
      <c r="F6843" s="1" t="s">
        <v>1682</v>
      </c>
      <c r="G6843" s="1" t="s">
        <v>105</v>
      </c>
      <c r="H6843" s="1" t="s">
        <v>437</v>
      </c>
      <c r="I6843" s="1">
        <v>2</v>
      </c>
      <c r="J6843" s="1">
        <v>2023</v>
      </c>
      <c r="K6843" s="1">
        <v>318088</v>
      </c>
      <c r="L6843" s="1">
        <v>0</v>
      </c>
      <c r="M6843" s="1">
        <f t="array" ref="M6843">SUMPRODUCT(MAX(ISNUMBER(SEARCH('Class Rules'!$B$6:$B$85,$E6843))*ISNUMBER(SEARCH('Class Rules'!$C$6:$C$85,$F6843))*'Class Rules'!$A$6:$A$85))</f>
        <v>0</v>
      </c>
      <c r="N6843" s="1" t="str">
        <f t="array" ref="N6843">IF($M6843=0,'Class Rules'!$D$3,INDEX('Class Rules'!$D$6:$D$85,MATCH($M6843,'Class Rules'!$A$6:$A$85,0)))</f>
        <v>Passenger LDV</v>
      </c>
      <c r="O6843" s="1" t="str">
        <f t="array" ref="O6843">IF(SUMPRODUCT(MAX(ISNUMBER(SEARCH(Fuel_Rules!$A$6:$A$30,$E6843))*ISNUMBER(SEARCH(Fuel_Rules!$B$6:$B$30,$F6843))*(Fuel_Rules!$A$6:$A$30&lt;&gt;"")))&gt;0,"Plug-in hybrid",IF($G6843="Diesel","Diesel","Gasoline"))</f>
        <v>Diesel</v>
      </c>
    </row>
    <row r="6844" spans="1:15" ht="15" customHeight="1" x14ac:dyDescent="0.25">
      <c r="A6844" s="1">
        <v>2022</v>
      </c>
      <c r="B6844" s="1" t="s">
        <v>8801</v>
      </c>
      <c r="C6844" s="1" t="s">
        <v>1683</v>
      </c>
      <c r="D6844" s="1" t="s">
        <v>9307</v>
      </c>
      <c r="E6844" s="1" t="s">
        <v>1588</v>
      </c>
      <c r="F6844" s="1" t="s">
        <v>1685</v>
      </c>
      <c r="G6844" s="1" t="s">
        <v>105</v>
      </c>
      <c r="H6844" s="1" t="s">
        <v>437</v>
      </c>
      <c r="I6844" s="1">
        <v>3</v>
      </c>
      <c r="J6844" s="1">
        <v>2023</v>
      </c>
      <c r="K6844" s="1">
        <v>497811</v>
      </c>
      <c r="L6844" s="1">
        <v>0</v>
      </c>
      <c r="M6844" s="1">
        <f t="array" ref="M6844">SUMPRODUCT(MAX(ISNUMBER(SEARCH('Class Rules'!$B$6:$B$85,$E6844))*ISNUMBER(SEARCH('Class Rules'!$C$6:$C$85,$F6844))*'Class Rules'!$A$6:$A$85))</f>
        <v>0</v>
      </c>
      <c r="N6844" s="1" t="str">
        <f t="array" ref="N6844">IF($M6844=0,'Class Rules'!$D$3,INDEX('Class Rules'!$D$6:$D$85,MATCH($M6844,'Class Rules'!$A$6:$A$85,0)))</f>
        <v>Passenger LDV</v>
      </c>
      <c r="O6844" s="1" t="str">
        <f t="array" ref="O6844">IF(SUMPRODUCT(MAX(ISNUMBER(SEARCH(Fuel_Rules!$A$6:$A$30,$E6844))*ISNUMBER(SEARCH(Fuel_Rules!$B$6:$B$30,$F6844))*(Fuel_Rules!$A$6:$A$30&lt;&gt;"")))&gt;0,"Plug-in hybrid",IF($G6844="Diesel","Diesel","Gasoline"))</f>
        <v>Diesel</v>
      </c>
    </row>
    <row r="6845" spans="1:15" ht="15" customHeight="1" x14ac:dyDescent="0.25">
      <c r="A6845" s="1">
        <v>2022</v>
      </c>
      <c r="B6845" s="1" t="s">
        <v>8801</v>
      </c>
      <c r="C6845" s="1" t="s">
        <v>4648</v>
      </c>
      <c r="D6845" s="1" t="s">
        <v>9308</v>
      </c>
      <c r="E6845" s="1" t="s">
        <v>1588</v>
      </c>
      <c r="F6845" s="1" t="s">
        <v>4650</v>
      </c>
      <c r="G6845" s="1" t="s">
        <v>103</v>
      </c>
      <c r="H6845" s="1" t="s">
        <v>437</v>
      </c>
      <c r="I6845" s="1">
        <v>1.3</v>
      </c>
      <c r="J6845" s="1">
        <v>2023</v>
      </c>
      <c r="K6845" s="1">
        <v>133250</v>
      </c>
      <c r="L6845" s="1">
        <v>0</v>
      </c>
      <c r="M6845" s="1">
        <f t="array" ref="M6845">SUMPRODUCT(MAX(ISNUMBER(SEARCH('Class Rules'!$B$6:$B$85,$E6845))*ISNUMBER(SEARCH('Class Rules'!$C$6:$C$85,$F6845))*'Class Rules'!$A$6:$A$85))</f>
        <v>0</v>
      </c>
      <c r="N6845" s="1" t="str">
        <f t="array" ref="N6845">IF($M6845=0,'Class Rules'!$D$3,INDEX('Class Rules'!$D$6:$D$85,MATCH($M6845,'Class Rules'!$A$6:$A$85,0)))</f>
        <v>Passenger LDV</v>
      </c>
      <c r="O6845" s="1" t="str">
        <f t="array" ref="O6845">IF(SUMPRODUCT(MAX(ISNUMBER(SEARCH(Fuel_Rules!$A$6:$A$30,$E6845))*ISNUMBER(SEARCH(Fuel_Rules!$B$6:$B$30,$F6845))*(Fuel_Rules!$A$6:$A$30&lt;&gt;"")))&gt;0,"Plug-in hybrid",IF($G6845="Diesel","Diesel","Gasoline"))</f>
        <v>Gasoline</v>
      </c>
    </row>
    <row r="6846" spans="1:15" ht="15" customHeight="1" x14ac:dyDescent="0.25">
      <c r="A6846" s="1">
        <v>2022</v>
      </c>
      <c r="B6846" s="1" t="s">
        <v>8801</v>
      </c>
      <c r="C6846" s="1" t="s">
        <v>4651</v>
      </c>
      <c r="D6846" s="1" t="s">
        <v>9309</v>
      </c>
      <c r="E6846" s="1" t="s">
        <v>1588</v>
      </c>
      <c r="F6846" s="1" t="s">
        <v>4653</v>
      </c>
      <c r="G6846" s="1" t="s">
        <v>103</v>
      </c>
      <c r="H6846" s="1" t="s">
        <v>437</v>
      </c>
      <c r="I6846" s="1">
        <v>1.3</v>
      </c>
      <c r="J6846" s="1">
        <v>2023</v>
      </c>
      <c r="K6846" s="1">
        <v>175704</v>
      </c>
      <c r="L6846" s="1">
        <v>0</v>
      </c>
      <c r="M6846" s="1">
        <f t="array" ref="M6846">SUMPRODUCT(MAX(ISNUMBER(SEARCH('Class Rules'!$B$6:$B$85,$E6846))*ISNUMBER(SEARCH('Class Rules'!$C$6:$C$85,$F6846))*'Class Rules'!$A$6:$A$85))</f>
        <v>0</v>
      </c>
      <c r="N6846" s="1" t="str">
        <f t="array" ref="N6846">IF($M6846=0,'Class Rules'!$D$3,INDEX('Class Rules'!$D$6:$D$85,MATCH($M6846,'Class Rules'!$A$6:$A$85,0)))</f>
        <v>Passenger LDV</v>
      </c>
      <c r="O6846" s="1" t="str">
        <f t="array" ref="O6846">IF(SUMPRODUCT(MAX(ISNUMBER(SEARCH(Fuel_Rules!$A$6:$A$30,$E6846))*ISNUMBER(SEARCH(Fuel_Rules!$B$6:$B$30,$F6846))*(Fuel_Rules!$A$6:$A$30&lt;&gt;"")))&gt;0,"Plug-in hybrid",IF($G6846="Diesel","Diesel","Gasoline"))</f>
        <v>Gasoline</v>
      </c>
    </row>
    <row r="6847" spans="1:15" ht="15" customHeight="1" x14ac:dyDescent="0.25">
      <c r="A6847" s="1">
        <v>2022</v>
      </c>
      <c r="B6847" s="1" t="s">
        <v>8801</v>
      </c>
      <c r="C6847" s="1" t="s">
        <v>4654</v>
      </c>
      <c r="D6847" s="1" t="s">
        <v>9310</v>
      </c>
      <c r="E6847" s="1" t="s">
        <v>1588</v>
      </c>
      <c r="F6847" s="1" t="s">
        <v>4656</v>
      </c>
      <c r="G6847" s="1" t="s">
        <v>103</v>
      </c>
      <c r="H6847" s="1" t="s">
        <v>437</v>
      </c>
      <c r="I6847" s="1">
        <v>1.3</v>
      </c>
      <c r="J6847" s="1">
        <v>2023</v>
      </c>
      <c r="K6847" s="1">
        <v>175441</v>
      </c>
      <c r="L6847" s="1">
        <v>0</v>
      </c>
      <c r="M6847" s="1">
        <f t="array" ref="M6847">SUMPRODUCT(MAX(ISNUMBER(SEARCH('Class Rules'!$B$6:$B$85,$E6847))*ISNUMBER(SEARCH('Class Rules'!$C$6:$C$85,$F6847))*'Class Rules'!$A$6:$A$85))</f>
        <v>0</v>
      </c>
      <c r="N6847" s="1" t="str">
        <f t="array" ref="N6847">IF($M6847=0,'Class Rules'!$D$3,INDEX('Class Rules'!$D$6:$D$85,MATCH($M6847,'Class Rules'!$A$6:$A$85,0)))</f>
        <v>Passenger LDV</v>
      </c>
      <c r="O6847" s="1" t="str">
        <f t="array" ref="O6847">IF(SUMPRODUCT(MAX(ISNUMBER(SEARCH(Fuel_Rules!$A$6:$A$30,$E6847))*ISNUMBER(SEARCH(Fuel_Rules!$B$6:$B$30,$F6847))*(Fuel_Rules!$A$6:$A$30&lt;&gt;"")))&gt;0,"Plug-in hybrid",IF($G6847="Diesel","Diesel","Gasoline"))</f>
        <v>Gasoline</v>
      </c>
    </row>
    <row r="6848" spans="1:15" ht="15" customHeight="1" x14ac:dyDescent="0.25">
      <c r="A6848" s="1">
        <v>2022</v>
      </c>
      <c r="B6848" s="1" t="s">
        <v>8801</v>
      </c>
      <c r="C6848" s="1" t="s">
        <v>4657</v>
      </c>
      <c r="D6848" s="1" t="s">
        <v>9311</v>
      </c>
      <c r="E6848" s="1" t="s">
        <v>1588</v>
      </c>
      <c r="F6848" s="1" t="s">
        <v>4659</v>
      </c>
      <c r="G6848" s="1" t="s">
        <v>103</v>
      </c>
      <c r="H6848" s="1" t="s">
        <v>437</v>
      </c>
      <c r="I6848" s="1">
        <v>1.3</v>
      </c>
      <c r="J6848" s="1">
        <v>2023</v>
      </c>
      <c r="K6848" s="1">
        <v>146870</v>
      </c>
      <c r="L6848" s="1">
        <v>0</v>
      </c>
      <c r="M6848" s="1">
        <f t="array" ref="M6848">SUMPRODUCT(MAX(ISNUMBER(SEARCH('Class Rules'!$B$6:$B$85,$E6848))*ISNUMBER(SEARCH('Class Rules'!$C$6:$C$85,$F6848))*'Class Rules'!$A$6:$A$85))</f>
        <v>0</v>
      </c>
      <c r="N6848" s="1" t="str">
        <f t="array" ref="N6848">IF($M6848=0,'Class Rules'!$D$3,INDEX('Class Rules'!$D$6:$D$85,MATCH($M6848,'Class Rules'!$A$6:$A$85,0)))</f>
        <v>Passenger LDV</v>
      </c>
      <c r="O6848" s="1" t="str">
        <f t="array" ref="O6848">IF(SUMPRODUCT(MAX(ISNUMBER(SEARCH(Fuel_Rules!$A$6:$A$30,$E6848))*ISNUMBER(SEARCH(Fuel_Rules!$B$6:$B$30,$F6848))*(Fuel_Rules!$A$6:$A$30&lt;&gt;"")))&gt;0,"Plug-in hybrid",IF($G6848="Diesel","Diesel","Gasoline"))</f>
        <v>Gasoline</v>
      </c>
    </row>
    <row r="6849" spans="1:15" ht="15" customHeight="1" x14ac:dyDescent="0.25">
      <c r="A6849" s="1">
        <v>2022</v>
      </c>
      <c r="B6849" s="1" t="s">
        <v>8801</v>
      </c>
      <c r="C6849" s="1" t="s">
        <v>6440</v>
      </c>
      <c r="D6849" s="1" t="s">
        <v>9312</v>
      </c>
      <c r="E6849" s="1" t="s">
        <v>1588</v>
      </c>
      <c r="F6849" s="1" t="s">
        <v>6442</v>
      </c>
      <c r="G6849" s="1" t="s">
        <v>103</v>
      </c>
      <c r="H6849" s="1" t="s">
        <v>437</v>
      </c>
      <c r="I6849" s="1">
        <v>1.3</v>
      </c>
      <c r="J6849" s="1">
        <v>2023</v>
      </c>
      <c r="K6849" s="1">
        <v>360935</v>
      </c>
      <c r="L6849" s="1">
        <v>0</v>
      </c>
      <c r="M6849" s="1">
        <f t="array" ref="M6849">SUMPRODUCT(MAX(ISNUMBER(SEARCH('Class Rules'!$B$6:$B$85,$E6849))*ISNUMBER(SEARCH('Class Rules'!$C$6:$C$85,$F6849))*'Class Rules'!$A$6:$A$85))</f>
        <v>0</v>
      </c>
      <c r="N6849" s="1" t="str">
        <f t="array" ref="N6849">IF($M6849=0,'Class Rules'!$D$3,INDEX('Class Rules'!$D$6:$D$85,MATCH($M6849,'Class Rules'!$A$6:$A$85,0)))</f>
        <v>Passenger LDV</v>
      </c>
      <c r="O6849" s="1" t="str">
        <f t="array" ref="O6849">IF(SUMPRODUCT(MAX(ISNUMBER(SEARCH(Fuel_Rules!$A$6:$A$30,$E6849))*ISNUMBER(SEARCH(Fuel_Rules!$B$6:$B$30,$F6849))*(Fuel_Rules!$A$6:$A$30&lt;&gt;"")))&gt;0,"Plug-in hybrid",IF($G6849="Diesel","Diesel","Gasoline"))</f>
        <v>Plug-in hybrid</v>
      </c>
    </row>
    <row r="6850" spans="1:15" ht="15" customHeight="1" x14ac:dyDescent="0.25">
      <c r="A6850" s="1">
        <v>2022</v>
      </c>
      <c r="B6850" s="1" t="s">
        <v>8801</v>
      </c>
      <c r="C6850" s="1" t="s">
        <v>9313</v>
      </c>
      <c r="D6850" s="1" t="s">
        <v>9314</v>
      </c>
      <c r="E6850" s="1" t="s">
        <v>1588</v>
      </c>
      <c r="F6850" s="1" t="s">
        <v>9315</v>
      </c>
      <c r="G6850" s="1" t="s">
        <v>103</v>
      </c>
      <c r="H6850" s="1" t="s">
        <v>437</v>
      </c>
      <c r="I6850" s="1">
        <v>2</v>
      </c>
      <c r="J6850" s="1">
        <v>2023</v>
      </c>
      <c r="K6850" s="1">
        <v>477495</v>
      </c>
      <c r="L6850" s="1">
        <v>0</v>
      </c>
      <c r="M6850" s="1">
        <f t="array" ref="M6850">SUMPRODUCT(MAX(ISNUMBER(SEARCH('Class Rules'!$B$6:$B$85,$E6850))*ISNUMBER(SEARCH('Class Rules'!$C$6:$C$85,$F6850))*'Class Rules'!$A$6:$A$85))</f>
        <v>0</v>
      </c>
      <c r="N6850" s="1" t="str">
        <f t="array" ref="N6850">IF($M6850=0,'Class Rules'!$D$3,INDEX('Class Rules'!$D$6:$D$85,MATCH($M6850,'Class Rules'!$A$6:$A$85,0)))</f>
        <v>Passenger LDV</v>
      </c>
      <c r="O6850" s="1" t="str">
        <f t="array" ref="O6850">IF(SUMPRODUCT(MAX(ISNUMBER(SEARCH(Fuel_Rules!$A$6:$A$30,$E6850))*ISNUMBER(SEARCH(Fuel_Rules!$B$6:$B$30,$F6850))*(Fuel_Rules!$A$6:$A$30&lt;&gt;"")))&gt;0,"Plug-in hybrid",IF($G6850="Diesel","Diesel","Gasoline"))</f>
        <v>Gasoline</v>
      </c>
    </row>
    <row r="6851" spans="1:15" ht="15" customHeight="1" x14ac:dyDescent="0.25">
      <c r="A6851" s="1">
        <v>2022</v>
      </c>
      <c r="B6851" s="1" t="s">
        <v>8801</v>
      </c>
      <c r="C6851" s="1" t="s">
        <v>1686</v>
      </c>
      <c r="D6851" s="1" t="s">
        <v>9316</v>
      </c>
      <c r="E6851" s="1" t="s">
        <v>1688</v>
      </c>
      <c r="F6851" s="1" t="s">
        <v>1689</v>
      </c>
      <c r="G6851" s="1" t="s">
        <v>105</v>
      </c>
      <c r="H6851" s="1" t="s">
        <v>298</v>
      </c>
      <c r="I6851" s="1">
        <v>2.5</v>
      </c>
      <c r="J6851" s="1">
        <v>2023</v>
      </c>
      <c r="K6851" s="1">
        <v>152490</v>
      </c>
      <c r="L6851" s="1">
        <v>0</v>
      </c>
      <c r="M6851" s="1">
        <f t="array" ref="M6851">SUMPRODUCT(MAX(ISNUMBER(SEARCH('Class Rules'!$B$6:$B$85,$E6851))*ISNUMBER(SEARCH('Class Rules'!$C$6:$C$85,$F6851))*'Class Rules'!$A$6:$A$85))</f>
        <v>32</v>
      </c>
      <c r="N6851" s="1" t="str">
        <f t="array" ref="N6851">IF($M6851=0,'Class Rules'!$D$3,INDEX('Class Rules'!$D$6:$D$85,MATCH($M6851,'Class Rules'!$A$6:$A$85,0)))</f>
        <v>Freight LDV</v>
      </c>
      <c r="O6851" s="1" t="str">
        <f t="array" ref="O6851">IF(SUMPRODUCT(MAX(ISNUMBER(SEARCH(Fuel_Rules!$A$6:$A$30,$E6851))*ISNUMBER(SEARCH(Fuel_Rules!$B$6:$B$30,$F6851))*(Fuel_Rules!$A$6:$A$30&lt;&gt;"")))&gt;0,"Plug-in hybrid",IF($G6851="Diesel","Diesel","Gasoline"))</f>
        <v>Diesel</v>
      </c>
    </row>
    <row r="6852" spans="1:15" ht="15" customHeight="1" x14ac:dyDescent="0.25">
      <c r="A6852" s="1">
        <v>2022</v>
      </c>
      <c r="B6852" s="1" t="s">
        <v>8801</v>
      </c>
      <c r="C6852" s="1" t="s">
        <v>1686</v>
      </c>
      <c r="D6852" s="1" t="s">
        <v>9317</v>
      </c>
      <c r="E6852" s="1" t="s">
        <v>1688</v>
      </c>
      <c r="F6852" s="1" t="s">
        <v>1689</v>
      </c>
      <c r="G6852" s="1" t="s">
        <v>105</v>
      </c>
      <c r="H6852" s="1" t="s">
        <v>298</v>
      </c>
      <c r="I6852" s="1">
        <v>2.5</v>
      </c>
      <c r="J6852" s="1">
        <v>2023</v>
      </c>
      <c r="K6852" s="1">
        <v>143798</v>
      </c>
      <c r="L6852" s="1">
        <v>0</v>
      </c>
      <c r="M6852" s="1">
        <f t="array" ref="M6852">SUMPRODUCT(MAX(ISNUMBER(SEARCH('Class Rules'!$B$6:$B$85,$E6852))*ISNUMBER(SEARCH('Class Rules'!$C$6:$C$85,$F6852))*'Class Rules'!$A$6:$A$85))</f>
        <v>32</v>
      </c>
      <c r="N6852" s="1" t="str">
        <f t="array" ref="N6852">IF($M6852=0,'Class Rules'!$D$3,INDEX('Class Rules'!$D$6:$D$85,MATCH($M6852,'Class Rules'!$A$6:$A$85,0)))</f>
        <v>Freight LDV</v>
      </c>
      <c r="O6852" s="1" t="str">
        <f t="array" ref="O6852">IF(SUMPRODUCT(MAX(ISNUMBER(SEARCH(Fuel_Rules!$A$6:$A$30,$E6852))*ISNUMBER(SEARCH(Fuel_Rules!$B$6:$B$30,$F6852))*(Fuel_Rules!$A$6:$A$30&lt;&gt;"")))&gt;0,"Plug-in hybrid",IF($G6852="Diesel","Diesel","Gasoline"))</f>
        <v>Diesel</v>
      </c>
    </row>
    <row r="6853" spans="1:15" ht="15" customHeight="1" x14ac:dyDescent="0.25">
      <c r="A6853" s="1">
        <v>2022</v>
      </c>
      <c r="B6853" s="1" t="s">
        <v>8801</v>
      </c>
      <c r="C6853" s="1" t="s">
        <v>1696</v>
      </c>
      <c r="D6853" s="1" t="s">
        <v>9318</v>
      </c>
      <c r="E6853" s="1" t="s">
        <v>1688</v>
      </c>
      <c r="F6853" s="1" t="s">
        <v>1698</v>
      </c>
      <c r="G6853" s="1" t="s">
        <v>103</v>
      </c>
      <c r="H6853" s="1" t="s">
        <v>437</v>
      </c>
      <c r="I6853" s="1">
        <v>2</v>
      </c>
      <c r="J6853" s="1">
        <v>2023</v>
      </c>
      <c r="K6853" s="1">
        <v>164318</v>
      </c>
      <c r="L6853" s="1">
        <v>0</v>
      </c>
      <c r="M6853" s="1">
        <f t="array" ref="M6853">SUMPRODUCT(MAX(ISNUMBER(SEARCH('Class Rules'!$B$6:$B$85,$E6853))*ISNUMBER(SEARCH('Class Rules'!$C$6:$C$85,$F6853))*'Class Rules'!$A$6:$A$85))</f>
        <v>0</v>
      </c>
      <c r="N6853" s="1" t="str">
        <f t="array" ref="N6853">IF($M6853=0,'Class Rules'!$D$3,INDEX('Class Rules'!$D$6:$D$85,MATCH($M6853,'Class Rules'!$A$6:$A$85,0)))</f>
        <v>Passenger LDV</v>
      </c>
      <c r="O6853" s="1" t="str">
        <f t="array" ref="O6853">IF(SUMPRODUCT(MAX(ISNUMBER(SEARCH(Fuel_Rules!$A$6:$A$30,$E6853))*ISNUMBER(SEARCH(Fuel_Rules!$B$6:$B$30,$F6853))*(Fuel_Rules!$A$6:$A$30&lt;&gt;"")))&gt;0,"Plug-in hybrid",IF($G6853="Diesel","Diesel","Gasoline"))</f>
        <v>Gasoline</v>
      </c>
    </row>
    <row r="6854" spans="1:15" ht="15" customHeight="1" x14ac:dyDescent="0.25">
      <c r="A6854" s="1">
        <v>2022</v>
      </c>
      <c r="B6854" s="1" t="s">
        <v>8801</v>
      </c>
      <c r="C6854" s="1" t="s">
        <v>1699</v>
      </c>
      <c r="D6854" s="1" t="s">
        <v>9319</v>
      </c>
      <c r="E6854" s="1" t="s">
        <v>1688</v>
      </c>
      <c r="F6854" s="1" t="s">
        <v>1701</v>
      </c>
      <c r="G6854" s="1" t="s">
        <v>103</v>
      </c>
      <c r="H6854" s="1" t="s">
        <v>437</v>
      </c>
      <c r="I6854" s="1">
        <v>2</v>
      </c>
      <c r="J6854" s="1">
        <v>2023</v>
      </c>
      <c r="K6854" s="1">
        <v>213353</v>
      </c>
      <c r="L6854" s="1">
        <v>0</v>
      </c>
      <c r="M6854" s="1">
        <f t="array" ref="M6854">SUMPRODUCT(MAX(ISNUMBER(SEARCH('Class Rules'!$B$6:$B$85,$E6854))*ISNUMBER(SEARCH('Class Rules'!$C$6:$C$85,$F6854))*'Class Rules'!$A$6:$A$85))</f>
        <v>0</v>
      </c>
      <c r="N6854" s="1" t="str">
        <f t="array" ref="N6854">IF($M6854=0,'Class Rules'!$D$3,INDEX('Class Rules'!$D$6:$D$85,MATCH($M6854,'Class Rules'!$A$6:$A$85,0)))</f>
        <v>Passenger LDV</v>
      </c>
      <c r="O6854" s="1" t="str">
        <f t="array" ref="O6854">IF(SUMPRODUCT(MAX(ISNUMBER(SEARCH(Fuel_Rules!$A$6:$A$30,$E6854))*ISNUMBER(SEARCH(Fuel_Rules!$B$6:$B$30,$F6854))*(Fuel_Rules!$A$6:$A$30&lt;&gt;"")))&gt;0,"Plug-in hybrid",IF($G6854="Diesel","Diesel","Gasoline"))</f>
        <v>Gasoline</v>
      </c>
    </row>
    <row r="6855" spans="1:15" ht="15" customHeight="1" x14ac:dyDescent="0.25">
      <c r="A6855" s="1">
        <v>2022</v>
      </c>
      <c r="B6855" s="1" t="s">
        <v>8801</v>
      </c>
      <c r="C6855" s="1" t="s">
        <v>1702</v>
      </c>
      <c r="D6855" s="1" t="s">
        <v>9320</v>
      </c>
      <c r="E6855" s="1" t="s">
        <v>1688</v>
      </c>
      <c r="F6855" s="1" t="s">
        <v>1704</v>
      </c>
      <c r="G6855" s="1" t="s">
        <v>103</v>
      </c>
      <c r="H6855" s="1" t="s">
        <v>437</v>
      </c>
      <c r="I6855" s="1">
        <v>3.5</v>
      </c>
      <c r="J6855" s="1">
        <v>2023</v>
      </c>
      <c r="K6855" s="1">
        <v>525166</v>
      </c>
      <c r="L6855" s="1">
        <v>0</v>
      </c>
      <c r="M6855" s="1">
        <f t="array" ref="M6855">SUMPRODUCT(MAX(ISNUMBER(SEARCH('Class Rules'!$B$6:$B$85,$E6855))*ISNUMBER(SEARCH('Class Rules'!$C$6:$C$85,$F6855))*'Class Rules'!$A$6:$A$85))</f>
        <v>0</v>
      </c>
      <c r="N6855" s="1" t="str">
        <f t="array" ref="N6855">IF($M6855=0,'Class Rules'!$D$3,INDEX('Class Rules'!$D$6:$D$85,MATCH($M6855,'Class Rules'!$A$6:$A$85,0)))</f>
        <v>Passenger LDV</v>
      </c>
      <c r="O6855" s="1" t="str">
        <f t="array" ref="O6855">IF(SUMPRODUCT(MAX(ISNUMBER(SEARCH(Fuel_Rules!$A$6:$A$30,$E6855))*ISNUMBER(SEARCH(Fuel_Rules!$B$6:$B$30,$F6855))*(Fuel_Rules!$A$6:$A$30&lt;&gt;"")))&gt;0,"Plug-in hybrid",IF($G6855="Diesel","Diesel","Gasoline"))</f>
        <v>Gasoline</v>
      </c>
    </row>
    <row r="6856" spans="1:15" ht="15" customHeight="1" x14ac:dyDescent="0.25">
      <c r="A6856" s="1">
        <v>2022</v>
      </c>
      <c r="B6856" s="1" t="s">
        <v>8801</v>
      </c>
      <c r="C6856" s="1" t="s">
        <v>1708</v>
      </c>
      <c r="D6856" s="1" t="s">
        <v>9321</v>
      </c>
      <c r="E6856" s="1" t="s">
        <v>1688</v>
      </c>
      <c r="F6856" s="1" t="s">
        <v>1710</v>
      </c>
      <c r="G6856" s="1" t="s">
        <v>103</v>
      </c>
      <c r="H6856" s="1" t="s">
        <v>437</v>
      </c>
      <c r="I6856" s="1">
        <v>3.3</v>
      </c>
      <c r="J6856" s="1">
        <v>2023</v>
      </c>
      <c r="K6856" s="1">
        <v>390847</v>
      </c>
      <c r="L6856" s="1">
        <v>0</v>
      </c>
      <c r="M6856" s="1">
        <f t="array" ref="M6856">SUMPRODUCT(MAX(ISNUMBER(SEARCH('Class Rules'!$B$6:$B$85,$E6856))*ISNUMBER(SEARCH('Class Rules'!$C$6:$C$85,$F6856))*'Class Rules'!$A$6:$A$85))</f>
        <v>0</v>
      </c>
      <c r="N6856" s="1" t="str">
        <f t="array" ref="N6856">IF($M6856=0,'Class Rules'!$D$3,INDEX('Class Rules'!$D$6:$D$85,MATCH($M6856,'Class Rules'!$A$6:$A$85,0)))</f>
        <v>Passenger LDV</v>
      </c>
      <c r="O6856" s="1" t="str">
        <f t="array" ref="O6856">IF(SUMPRODUCT(MAX(ISNUMBER(SEARCH(Fuel_Rules!$A$6:$A$30,$E6856))*ISNUMBER(SEARCH(Fuel_Rules!$B$6:$B$30,$F6856))*(Fuel_Rules!$A$6:$A$30&lt;&gt;"")))&gt;0,"Plug-in hybrid",IF($G6856="Diesel","Diesel","Gasoline"))</f>
        <v>Gasoline</v>
      </c>
    </row>
    <row r="6857" spans="1:15" ht="15" customHeight="1" x14ac:dyDescent="0.25">
      <c r="A6857" s="1">
        <v>2022</v>
      </c>
      <c r="B6857" s="1" t="s">
        <v>8801</v>
      </c>
      <c r="C6857" s="1" t="s">
        <v>1711</v>
      </c>
      <c r="D6857" s="1" t="s">
        <v>9322</v>
      </c>
      <c r="E6857" s="1" t="s">
        <v>1688</v>
      </c>
      <c r="F6857" s="1" t="s">
        <v>1713</v>
      </c>
      <c r="G6857" s="1" t="s">
        <v>103</v>
      </c>
      <c r="H6857" s="1" t="s">
        <v>437</v>
      </c>
      <c r="I6857" s="1">
        <v>2</v>
      </c>
      <c r="J6857" s="1">
        <v>2023</v>
      </c>
      <c r="K6857" s="1">
        <v>150176</v>
      </c>
      <c r="L6857" s="1">
        <v>0</v>
      </c>
      <c r="M6857" s="1">
        <f t="array" ref="M6857">SUMPRODUCT(MAX(ISNUMBER(SEARCH('Class Rules'!$B$6:$B$85,$E6857))*ISNUMBER(SEARCH('Class Rules'!$C$6:$C$85,$F6857))*'Class Rules'!$A$6:$A$85))</f>
        <v>0</v>
      </c>
      <c r="N6857" s="1" t="str">
        <f t="array" ref="N6857">IF($M6857=0,'Class Rules'!$D$3,INDEX('Class Rules'!$D$6:$D$85,MATCH($M6857,'Class Rules'!$A$6:$A$85,0)))</f>
        <v>Passenger LDV</v>
      </c>
      <c r="O6857" s="1" t="str">
        <f t="array" ref="O6857">IF(SUMPRODUCT(MAX(ISNUMBER(SEARCH(Fuel_Rules!$A$6:$A$30,$E6857))*ISNUMBER(SEARCH(Fuel_Rules!$B$6:$B$30,$F6857))*(Fuel_Rules!$A$6:$A$30&lt;&gt;"")))&gt;0,"Plug-in hybrid",IF($G6857="Diesel","Diesel","Gasoline"))</f>
        <v>Gasoline</v>
      </c>
    </row>
    <row r="6858" spans="1:15" ht="15" customHeight="1" x14ac:dyDescent="0.25">
      <c r="A6858" s="1">
        <v>2022</v>
      </c>
      <c r="B6858" s="1" t="s">
        <v>8801</v>
      </c>
      <c r="C6858" s="1" t="s">
        <v>1714</v>
      </c>
      <c r="D6858" s="1" t="s">
        <v>9323</v>
      </c>
      <c r="E6858" s="1" t="s">
        <v>1688</v>
      </c>
      <c r="F6858" s="1" t="s">
        <v>1716</v>
      </c>
      <c r="G6858" s="1" t="s">
        <v>103</v>
      </c>
      <c r="H6858" s="1" t="s">
        <v>437</v>
      </c>
      <c r="I6858" s="1">
        <v>2</v>
      </c>
      <c r="J6858" s="1">
        <v>2023</v>
      </c>
      <c r="K6858" s="1">
        <v>131492</v>
      </c>
      <c r="L6858" s="1">
        <v>0</v>
      </c>
      <c r="M6858" s="1">
        <f t="array" ref="M6858">SUMPRODUCT(MAX(ISNUMBER(SEARCH('Class Rules'!$B$6:$B$85,$E6858))*ISNUMBER(SEARCH('Class Rules'!$C$6:$C$85,$F6858))*'Class Rules'!$A$6:$A$85))</f>
        <v>0</v>
      </c>
      <c r="N6858" s="1" t="str">
        <f t="array" ref="N6858">IF($M6858=0,'Class Rules'!$D$3,INDEX('Class Rules'!$D$6:$D$85,MATCH($M6858,'Class Rules'!$A$6:$A$85,0)))</f>
        <v>Passenger LDV</v>
      </c>
      <c r="O6858" s="1" t="str">
        <f t="array" ref="O6858">IF(SUMPRODUCT(MAX(ISNUMBER(SEARCH(Fuel_Rules!$A$6:$A$30,$E6858))*ISNUMBER(SEARCH(Fuel_Rules!$B$6:$B$30,$F6858))*(Fuel_Rules!$A$6:$A$30&lt;&gt;"")))&gt;0,"Plug-in hybrid",IF($G6858="Diesel","Diesel","Gasoline"))</f>
        <v>Gasoline</v>
      </c>
    </row>
    <row r="6859" spans="1:15" ht="15" customHeight="1" x14ac:dyDescent="0.25">
      <c r="A6859" s="1">
        <v>2022</v>
      </c>
      <c r="B6859" s="1" t="s">
        <v>8801</v>
      </c>
      <c r="C6859" s="1" t="s">
        <v>1720</v>
      </c>
      <c r="D6859" s="1" t="s">
        <v>9324</v>
      </c>
      <c r="E6859" s="1" t="s">
        <v>1688</v>
      </c>
      <c r="F6859" s="1" t="s">
        <v>5582</v>
      </c>
      <c r="G6859" s="1" t="s">
        <v>103</v>
      </c>
      <c r="H6859" s="1" t="s">
        <v>437</v>
      </c>
      <c r="I6859" s="1">
        <v>1</v>
      </c>
      <c r="J6859" s="1">
        <v>2023</v>
      </c>
      <c r="K6859" s="1">
        <v>149626</v>
      </c>
      <c r="L6859" s="1">
        <v>0</v>
      </c>
      <c r="M6859" s="1">
        <f t="array" ref="M6859">SUMPRODUCT(MAX(ISNUMBER(SEARCH('Class Rules'!$B$6:$B$85,$E6859))*ISNUMBER(SEARCH('Class Rules'!$C$6:$C$85,$F6859))*'Class Rules'!$A$6:$A$85))</f>
        <v>0</v>
      </c>
      <c r="N6859" s="1" t="str">
        <f t="array" ref="N6859">IF($M6859=0,'Class Rules'!$D$3,INDEX('Class Rules'!$D$6:$D$85,MATCH($M6859,'Class Rules'!$A$6:$A$85,0)))</f>
        <v>Passenger LDV</v>
      </c>
      <c r="O6859" s="1" t="str">
        <f t="array" ref="O6859">IF(SUMPRODUCT(MAX(ISNUMBER(SEARCH(Fuel_Rules!$A$6:$A$30,$E6859))*ISNUMBER(SEARCH(Fuel_Rules!$B$6:$B$30,$F6859))*(Fuel_Rules!$A$6:$A$30&lt;&gt;"")))&gt;0,"Plug-in hybrid",IF($G6859="Diesel","Diesel","Gasoline"))</f>
        <v>Gasoline</v>
      </c>
    </row>
    <row r="6860" spans="1:15" ht="15" customHeight="1" x14ac:dyDescent="0.25">
      <c r="A6860" s="1">
        <v>2022</v>
      </c>
      <c r="B6860" s="1" t="s">
        <v>8801</v>
      </c>
      <c r="C6860" s="1" t="s">
        <v>9325</v>
      </c>
      <c r="D6860" s="1" t="s">
        <v>9326</v>
      </c>
      <c r="E6860" s="1" t="s">
        <v>1688</v>
      </c>
      <c r="F6860" s="1" t="s">
        <v>9327</v>
      </c>
      <c r="G6860" s="1" t="s">
        <v>103</v>
      </c>
      <c r="H6860" s="1" t="s">
        <v>298</v>
      </c>
      <c r="I6860" s="1">
        <v>1.6</v>
      </c>
      <c r="J6860" s="1">
        <v>2023</v>
      </c>
      <c r="K6860" s="1">
        <v>256445</v>
      </c>
      <c r="L6860" s="1">
        <v>0</v>
      </c>
      <c r="M6860" s="1">
        <f t="array" ref="M6860">SUMPRODUCT(MAX(ISNUMBER(SEARCH('Class Rules'!$B$6:$B$85,$E6860))*ISNUMBER(SEARCH('Class Rules'!$C$6:$C$85,$F6860))*'Class Rules'!$A$6:$A$85))</f>
        <v>0</v>
      </c>
      <c r="N6860" s="1" t="str">
        <f t="array" ref="N6860">IF($M6860=0,'Class Rules'!$D$3,INDEX('Class Rules'!$D$6:$D$85,MATCH($M6860,'Class Rules'!$A$6:$A$85,0)))</f>
        <v>Passenger LDV</v>
      </c>
      <c r="O6860" s="1" t="str">
        <f t="array" ref="O6860">IF(SUMPRODUCT(MAX(ISNUMBER(SEARCH(Fuel_Rules!$A$6:$A$30,$E6860))*ISNUMBER(SEARCH(Fuel_Rules!$B$6:$B$30,$F6860))*(Fuel_Rules!$A$6:$A$30&lt;&gt;"")))&gt;0,"Plug-in hybrid",IF($G6860="Diesel","Diesel","Gasoline"))</f>
        <v>Gasoline</v>
      </c>
    </row>
    <row r="6861" spans="1:15" ht="15" customHeight="1" x14ac:dyDescent="0.25">
      <c r="A6861" s="1">
        <v>2022</v>
      </c>
      <c r="B6861" s="1" t="s">
        <v>8801</v>
      </c>
      <c r="C6861" s="1" t="s">
        <v>9325</v>
      </c>
      <c r="D6861" s="1" t="s">
        <v>9328</v>
      </c>
      <c r="E6861" s="1" t="s">
        <v>1688</v>
      </c>
      <c r="F6861" s="1" t="s">
        <v>9327</v>
      </c>
      <c r="G6861" s="1" t="s">
        <v>103</v>
      </c>
      <c r="H6861" s="1" t="s">
        <v>298</v>
      </c>
      <c r="I6861" s="1">
        <v>1.6</v>
      </c>
      <c r="J6861" s="1">
        <v>2023</v>
      </c>
      <c r="K6861" s="1">
        <v>243622</v>
      </c>
      <c r="L6861" s="1">
        <v>0</v>
      </c>
      <c r="M6861" s="1">
        <f t="array" ref="M6861">SUMPRODUCT(MAX(ISNUMBER(SEARCH('Class Rules'!$B$6:$B$85,$E6861))*ISNUMBER(SEARCH('Class Rules'!$C$6:$C$85,$F6861))*'Class Rules'!$A$6:$A$85))</f>
        <v>0</v>
      </c>
      <c r="N6861" s="1" t="str">
        <f t="array" ref="N6861">IF($M6861=0,'Class Rules'!$D$3,INDEX('Class Rules'!$D$6:$D$85,MATCH($M6861,'Class Rules'!$A$6:$A$85,0)))</f>
        <v>Passenger LDV</v>
      </c>
      <c r="O6861" s="1" t="str">
        <f t="array" ref="O6861">IF(SUMPRODUCT(MAX(ISNUMBER(SEARCH(Fuel_Rules!$A$6:$A$30,$E6861))*ISNUMBER(SEARCH(Fuel_Rules!$B$6:$B$30,$F6861))*(Fuel_Rules!$A$6:$A$30&lt;&gt;"")))&gt;0,"Plug-in hybrid",IF($G6861="Diesel","Diesel","Gasoline"))</f>
        <v>Gasoline</v>
      </c>
    </row>
    <row r="6862" spans="1:15" ht="15" customHeight="1" x14ac:dyDescent="0.25">
      <c r="A6862" s="1">
        <v>2022</v>
      </c>
      <c r="B6862" s="1" t="s">
        <v>8801</v>
      </c>
      <c r="C6862" s="1" t="s">
        <v>1730</v>
      </c>
      <c r="D6862" s="1" t="s">
        <v>9329</v>
      </c>
      <c r="E6862" s="1" t="s">
        <v>1725</v>
      </c>
      <c r="F6862" s="1" t="s">
        <v>1732</v>
      </c>
      <c r="G6862" s="1" t="s">
        <v>105</v>
      </c>
      <c r="H6862" s="1" t="s">
        <v>437</v>
      </c>
      <c r="I6862" s="1">
        <v>4.4000000000000004</v>
      </c>
      <c r="J6862" s="1">
        <v>2023</v>
      </c>
      <c r="K6862" s="1">
        <v>1001714</v>
      </c>
      <c r="L6862" s="1">
        <v>0</v>
      </c>
      <c r="M6862" s="1">
        <f t="array" ref="M6862">SUMPRODUCT(MAX(ISNUMBER(SEARCH('Class Rules'!$B$6:$B$85,$E6862))*ISNUMBER(SEARCH('Class Rules'!$C$6:$C$85,$F6862))*'Class Rules'!$A$6:$A$85))</f>
        <v>0</v>
      </c>
      <c r="N6862" s="1" t="str">
        <f t="array" ref="N6862">IF($M6862=0,'Class Rules'!$D$3,INDEX('Class Rules'!$D$6:$D$85,MATCH($M6862,'Class Rules'!$A$6:$A$85,0)))</f>
        <v>Passenger LDV</v>
      </c>
      <c r="O6862" s="1" t="str">
        <f t="array" ref="O6862">IF(SUMPRODUCT(MAX(ISNUMBER(SEARCH(Fuel_Rules!$A$6:$A$30,$E6862))*ISNUMBER(SEARCH(Fuel_Rules!$B$6:$B$30,$F6862))*(Fuel_Rules!$A$6:$A$30&lt;&gt;"")))&gt;0,"Plug-in hybrid",IF($G6862="Diesel","Diesel","Gasoline"))</f>
        <v>Diesel</v>
      </c>
    </row>
    <row r="6863" spans="1:15" ht="15" customHeight="1" x14ac:dyDescent="0.25">
      <c r="A6863" s="1">
        <v>2022</v>
      </c>
      <c r="B6863" s="1" t="s">
        <v>8801</v>
      </c>
      <c r="C6863" s="1" t="s">
        <v>1733</v>
      </c>
      <c r="D6863" s="1" t="s">
        <v>9330</v>
      </c>
      <c r="E6863" s="1" t="s">
        <v>1725</v>
      </c>
      <c r="F6863" s="1" t="s">
        <v>1735</v>
      </c>
      <c r="G6863" s="1" t="s">
        <v>105</v>
      </c>
      <c r="H6863" s="1" t="s">
        <v>437</v>
      </c>
      <c r="I6863" s="1">
        <v>4.4000000000000004</v>
      </c>
      <c r="J6863" s="1">
        <v>2023</v>
      </c>
      <c r="K6863" s="1">
        <v>931017</v>
      </c>
      <c r="L6863" s="1">
        <v>0</v>
      </c>
      <c r="M6863" s="1">
        <f t="array" ref="M6863">SUMPRODUCT(MAX(ISNUMBER(SEARCH('Class Rules'!$B$6:$B$85,$E6863))*ISNUMBER(SEARCH('Class Rules'!$C$6:$C$85,$F6863))*'Class Rules'!$A$6:$A$85))</f>
        <v>0</v>
      </c>
      <c r="N6863" s="1" t="str">
        <f t="array" ref="N6863">IF($M6863=0,'Class Rules'!$D$3,INDEX('Class Rules'!$D$6:$D$85,MATCH($M6863,'Class Rules'!$A$6:$A$85,0)))</f>
        <v>Passenger LDV</v>
      </c>
      <c r="O6863" s="1" t="str">
        <f t="array" ref="O6863">IF(SUMPRODUCT(MAX(ISNUMBER(SEARCH(Fuel_Rules!$A$6:$A$30,$E6863))*ISNUMBER(SEARCH(Fuel_Rules!$B$6:$B$30,$F6863))*(Fuel_Rules!$A$6:$A$30&lt;&gt;"")))&gt;0,"Plug-in hybrid",IF($G6863="Diesel","Diesel","Gasoline"))</f>
        <v>Diesel</v>
      </c>
    </row>
    <row r="6864" spans="1:15" ht="15" customHeight="1" x14ac:dyDescent="0.25">
      <c r="A6864" s="1">
        <v>2022</v>
      </c>
      <c r="B6864" s="1" t="s">
        <v>8801</v>
      </c>
      <c r="C6864" s="1" t="s">
        <v>1736</v>
      </c>
      <c r="D6864" s="1" t="s">
        <v>9331</v>
      </c>
      <c r="E6864" s="1" t="s">
        <v>1725</v>
      </c>
      <c r="F6864" s="1" t="s">
        <v>1738</v>
      </c>
      <c r="G6864" s="1" t="s">
        <v>105</v>
      </c>
      <c r="H6864" s="1" t="s">
        <v>437</v>
      </c>
      <c r="I6864" s="1">
        <v>3</v>
      </c>
      <c r="J6864" s="1">
        <v>2023</v>
      </c>
      <c r="K6864" s="1">
        <v>793161</v>
      </c>
      <c r="L6864" s="1">
        <v>0</v>
      </c>
      <c r="M6864" s="1">
        <f t="array" ref="M6864">SUMPRODUCT(MAX(ISNUMBER(SEARCH('Class Rules'!$B$6:$B$85,$E6864))*ISNUMBER(SEARCH('Class Rules'!$C$6:$C$85,$F6864))*'Class Rules'!$A$6:$A$85))</f>
        <v>0</v>
      </c>
      <c r="N6864" s="1" t="str">
        <f t="array" ref="N6864">IF($M6864=0,'Class Rules'!$D$3,INDEX('Class Rules'!$D$6:$D$85,MATCH($M6864,'Class Rules'!$A$6:$A$85,0)))</f>
        <v>Passenger LDV</v>
      </c>
      <c r="O6864" s="1" t="str">
        <f t="array" ref="O6864">IF(SUMPRODUCT(MAX(ISNUMBER(SEARCH(Fuel_Rules!$A$6:$A$30,$E6864))*ISNUMBER(SEARCH(Fuel_Rules!$B$6:$B$30,$F6864))*(Fuel_Rules!$A$6:$A$30&lt;&gt;"")))&gt;0,"Plug-in hybrid",IF($G6864="Diesel","Diesel","Gasoline"))</f>
        <v>Diesel</v>
      </c>
    </row>
    <row r="6865" spans="1:15" ht="15" customHeight="1" x14ac:dyDescent="0.25">
      <c r="A6865" s="1">
        <v>2022</v>
      </c>
      <c r="B6865" s="1" t="s">
        <v>8801</v>
      </c>
      <c r="C6865" s="1" t="s">
        <v>1739</v>
      </c>
      <c r="D6865" s="1" t="s">
        <v>9332</v>
      </c>
      <c r="E6865" s="1" t="s">
        <v>1725</v>
      </c>
      <c r="F6865" s="1" t="s">
        <v>1741</v>
      </c>
      <c r="G6865" s="1" t="s">
        <v>103</v>
      </c>
      <c r="H6865" s="1" t="s">
        <v>298</v>
      </c>
      <c r="I6865" s="1">
        <v>5</v>
      </c>
      <c r="J6865" s="1">
        <v>2023</v>
      </c>
      <c r="K6865" s="1">
        <v>1017900</v>
      </c>
      <c r="L6865" s="1">
        <v>0</v>
      </c>
      <c r="M6865" s="1">
        <f t="array" ref="M6865">SUMPRODUCT(MAX(ISNUMBER(SEARCH('Class Rules'!$B$6:$B$85,$E6865))*ISNUMBER(SEARCH('Class Rules'!$C$6:$C$85,$F6865))*'Class Rules'!$A$6:$A$85))</f>
        <v>0</v>
      </c>
      <c r="N6865" s="1" t="str">
        <f t="array" ref="N6865">IF($M6865=0,'Class Rules'!$D$3,INDEX('Class Rules'!$D$6:$D$85,MATCH($M6865,'Class Rules'!$A$6:$A$85,0)))</f>
        <v>Passenger LDV</v>
      </c>
      <c r="O6865" s="1" t="str">
        <f t="array" ref="O6865">IF(SUMPRODUCT(MAX(ISNUMBER(SEARCH(Fuel_Rules!$A$6:$A$30,$E6865))*ISNUMBER(SEARCH(Fuel_Rules!$B$6:$B$30,$F6865))*(Fuel_Rules!$A$6:$A$30&lt;&gt;"")))&gt;0,"Plug-in hybrid",IF($G6865="Diesel","Diesel","Gasoline"))</f>
        <v>Gasoline</v>
      </c>
    </row>
    <row r="6866" spans="1:15" ht="15" customHeight="1" x14ac:dyDescent="0.25">
      <c r="A6866" s="1">
        <v>2022</v>
      </c>
      <c r="B6866" s="1" t="s">
        <v>8801</v>
      </c>
      <c r="C6866" s="1" t="s">
        <v>1742</v>
      </c>
      <c r="D6866" s="1" t="s">
        <v>9333</v>
      </c>
      <c r="E6866" s="1" t="s">
        <v>1725</v>
      </c>
      <c r="F6866" s="1" t="s">
        <v>1744</v>
      </c>
      <c r="G6866" s="1" t="s">
        <v>103</v>
      </c>
      <c r="H6866" s="1" t="s">
        <v>437</v>
      </c>
      <c r="I6866" s="1">
        <v>2</v>
      </c>
      <c r="J6866" s="1">
        <v>2023</v>
      </c>
      <c r="K6866" s="1">
        <v>368277</v>
      </c>
      <c r="L6866" s="1">
        <v>0</v>
      </c>
      <c r="M6866" s="1">
        <f t="array" ref="M6866">SUMPRODUCT(MAX(ISNUMBER(SEARCH('Class Rules'!$B$6:$B$85,$E6866))*ISNUMBER(SEARCH('Class Rules'!$C$6:$C$85,$F6866))*'Class Rules'!$A$6:$A$85))</f>
        <v>0</v>
      </c>
      <c r="N6866" s="1" t="str">
        <f t="array" ref="N6866">IF($M6866=0,'Class Rules'!$D$3,INDEX('Class Rules'!$D$6:$D$85,MATCH($M6866,'Class Rules'!$A$6:$A$85,0)))</f>
        <v>Passenger LDV</v>
      </c>
      <c r="O6866" s="1" t="str">
        <f t="array" ref="O6866">IF(SUMPRODUCT(MAX(ISNUMBER(SEARCH(Fuel_Rules!$A$6:$A$30,$E6866))*ISNUMBER(SEARCH(Fuel_Rules!$B$6:$B$30,$F6866))*(Fuel_Rules!$A$6:$A$30&lt;&gt;"")))&gt;0,"Plug-in hybrid",IF($G6866="Diesel","Diesel","Gasoline"))</f>
        <v>Gasoline</v>
      </c>
    </row>
    <row r="6867" spans="1:15" ht="15" customHeight="1" x14ac:dyDescent="0.25">
      <c r="A6867" s="1">
        <v>2022</v>
      </c>
      <c r="B6867" s="1" t="s">
        <v>8801</v>
      </c>
      <c r="C6867" s="1" t="s">
        <v>1742</v>
      </c>
      <c r="D6867" s="1" t="s">
        <v>9334</v>
      </c>
      <c r="E6867" s="1" t="s">
        <v>1725</v>
      </c>
      <c r="F6867" s="1" t="s">
        <v>1744</v>
      </c>
      <c r="G6867" s="1" t="s">
        <v>103</v>
      </c>
      <c r="H6867" s="1" t="s">
        <v>437</v>
      </c>
      <c r="I6867" s="1">
        <v>2</v>
      </c>
      <c r="J6867" s="1">
        <v>2023</v>
      </c>
      <c r="K6867" s="1">
        <v>349863</v>
      </c>
      <c r="L6867" s="1">
        <v>0</v>
      </c>
      <c r="M6867" s="1">
        <f t="array" ref="M6867">SUMPRODUCT(MAX(ISNUMBER(SEARCH('Class Rules'!$B$6:$B$85,$E6867))*ISNUMBER(SEARCH('Class Rules'!$C$6:$C$85,$F6867))*'Class Rules'!$A$6:$A$85))</f>
        <v>0</v>
      </c>
      <c r="N6867" s="1" t="str">
        <f t="array" ref="N6867">IF($M6867=0,'Class Rules'!$D$3,INDEX('Class Rules'!$D$6:$D$85,MATCH($M6867,'Class Rules'!$A$6:$A$85,0)))</f>
        <v>Passenger LDV</v>
      </c>
      <c r="O6867" s="1" t="str">
        <f t="array" ref="O6867">IF(SUMPRODUCT(MAX(ISNUMBER(SEARCH(Fuel_Rules!$A$6:$A$30,$E6867))*ISNUMBER(SEARCH(Fuel_Rules!$B$6:$B$30,$F6867))*(Fuel_Rules!$A$6:$A$30&lt;&gt;"")))&gt;0,"Plug-in hybrid",IF($G6867="Diesel","Diesel","Gasoline"))</f>
        <v>Gasoline</v>
      </c>
    </row>
    <row r="6868" spans="1:15" ht="15" customHeight="1" x14ac:dyDescent="0.25">
      <c r="A6868" s="1">
        <v>2022</v>
      </c>
      <c r="B6868" s="1" t="s">
        <v>8801</v>
      </c>
      <c r="C6868" s="1" t="s">
        <v>1745</v>
      </c>
      <c r="D6868" s="1" t="s">
        <v>9335</v>
      </c>
      <c r="E6868" s="1" t="s">
        <v>1725</v>
      </c>
      <c r="F6868" s="1" t="s">
        <v>1747</v>
      </c>
      <c r="G6868" s="1" t="s">
        <v>103</v>
      </c>
      <c r="H6868" s="1" t="s">
        <v>437</v>
      </c>
      <c r="I6868" s="1">
        <v>2</v>
      </c>
      <c r="J6868" s="1">
        <v>2023</v>
      </c>
      <c r="K6868" s="1">
        <v>395400</v>
      </c>
      <c r="L6868" s="1">
        <v>0</v>
      </c>
      <c r="M6868" s="1">
        <f t="array" ref="M6868">SUMPRODUCT(MAX(ISNUMBER(SEARCH('Class Rules'!$B$6:$B$85,$E6868))*ISNUMBER(SEARCH('Class Rules'!$C$6:$C$85,$F6868))*'Class Rules'!$A$6:$A$85))</f>
        <v>0</v>
      </c>
      <c r="N6868" s="1" t="str">
        <f t="array" ref="N6868">IF($M6868=0,'Class Rules'!$D$3,INDEX('Class Rules'!$D$6:$D$85,MATCH($M6868,'Class Rules'!$A$6:$A$85,0)))</f>
        <v>Passenger LDV</v>
      </c>
      <c r="O6868" s="1" t="str">
        <f t="array" ref="O6868">IF(SUMPRODUCT(MAX(ISNUMBER(SEARCH(Fuel_Rules!$A$6:$A$30,$E6868))*ISNUMBER(SEARCH(Fuel_Rules!$B$6:$B$30,$F6868))*(Fuel_Rules!$A$6:$A$30&lt;&gt;"")))&gt;0,"Plug-in hybrid",IF($G6868="Diesel","Diesel","Gasoline"))</f>
        <v>Gasoline</v>
      </c>
    </row>
    <row r="6869" spans="1:15" ht="15" customHeight="1" x14ac:dyDescent="0.25">
      <c r="A6869" s="1">
        <v>2022</v>
      </c>
      <c r="B6869" s="1" t="s">
        <v>8801</v>
      </c>
      <c r="C6869" s="1" t="s">
        <v>1745</v>
      </c>
      <c r="D6869" s="1" t="s">
        <v>9336</v>
      </c>
      <c r="E6869" s="1" t="s">
        <v>1725</v>
      </c>
      <c r="F6869" s="1" t="s">
        <v>1747</v>
      </c>
      <c r="G6869" s="1" t="s">
        <v>103</v>
      </c>
      <c r="H6869" s="1" t="s">
        <v>437</v>
      </c>
      <c r="I6869" s="1">
        <v>2</v>
      </c>
      <c r="J6869" s="1">
        <v>2023</v>
      </c>
      <c r="K6869" s="1">
        <v>380374</v>
      </c>
      <c r="L6869" s="1">
        <v>0</v>
      </c>
      <c r="M6869" s="1">
        <f t="array" ref="M6869">SUMPRODUCT(MAX(ISNUMBER(SEARCH('Class Rules'!$B$6:$B$85,$E6869))*ISNUMBER(SEARCH('Class Rules'!$C$6:$C$85,$F6869))*'Class Rules'!$A$6:$A$85))</f>
        <v>0</v>
      </c>
      <c r="N6869" s="1" t="str">
        <f t="array" ref="N6869">IF($M6869=0,'Class Rules'!$D$3,INDEX('Class Rules'!$D$6:$D$85,MATCH($M6869,'Class Rules'!$A$6:$A$85,0)))</f>
        <v>Passenger LDV</v>
      </c>
      <c r="O6869" s="1" t="str">
        <f t="array" ref="O6869">IF(SUMPRODUCT(MAX(ISNUMBER(SEARCH(Fuel_Rules!$A$6:$A$30,$E6869))*ISNUMBER(SEARCH(Fuel_Rules!$B$6:$B$30,$F6869))*(Fuel_Rules!$A$6:$A$30&lt;&gt;"")))&gt;0,"Plug-in hybrid",IF($G6869="Diesel","Diesel","Gasoline"))</f>
        <v>Gasoline</v>
      </c>
    </row>
    <row r="6870" spans="1:15" ht="15" customHeight="1" x14ac:dyDescent="0.25">
      <c r="A6870" s="1">
        <v>2022</v>
      </c>
      <c r="B6870" s="1" t="s">
        <v>8801</v>
      </c>
      <c r="C6870" s="1" t="s">
        <v>1748</v>
      </c>
      <c r="D6870" s="1" t="s">
        <v>9337</v>
      </c>
      <c r="E6870" s="1" t="s">
        <v>1725</v>
      </c>
      <c r="F6870" s="1" t="s">
        <v>1750</v>
      </c>
      <c r="G6870" s="1" t="s">
        <v>103</v>
      </c>
      <c r="H6870" s="1" t="s">
        <v>437</v>
      </c>
      <c r="I6870" s="1">
        <v>2</v>
      </c>
      <c r="J6870" s="1">
        <v>2023</v>
      </c>
      <c r="K6870" s="1">
        <v>421201</v>
      </c>
      <c r="L6870" s="1">
        <v>0</v>
      </c>
      <c r="M6870" s="1">
        <f t="array" ref="M6870">SUMPRODUCT(MAX(ISNUMBER(SEARCH('Class Rules'!$B$6:$B$85,$E6870))*ISNUMBER(SEARCH('Class Rules'!$C$6:$C$85,$F6870))*'Class Rules'!$A$6:$A$85))</f>
        <v>0</v>
      </c>
      <c r="N6870" s="1" t="str">
        <f t="array" ref="N6870">IF($M6870=0,'Class Rules'!$D$3,INDEX('Class Rules'!$D$6:$D$85,MATCH($M6870,'Class Rules'!$A$6:$A$85,0)))</f>
        <v>Passenger LDV</v>
      </c>
      <c r="O6870" s="1" t="str">
        <f t="array" ref="O6870">IF(SUMPRODUCT(MAX(ISNUMBER(SEARCH(Fuel_Rules!$A$6:$A$30,$E6870))*ISNUMBER(SEARCH(Fuel_Rules!$B$6:$B$30,$F6870))*(Fuel_Rules!$A$6:$A$30&lt;&gt;"")))&gt;0,"Plug-in hybrid",IF($G6870="Diesel","Diesel","Gasoline"))</f>
        <v>Gasoline</v>
      </c>
    </row>
    <row r="6871" spans="1:15" ht="15" customHeight="1" x14ac:dyDescent="0.25">
      <c r="A6871" s="1">
        <v>2022</v>
      </c>
      <c r="B6871" s="1" t="s">
        <v>8801</v>
      </c>
      <c r="C6871" s="1" t="s">
        <v>1748</v>
      </c>
      <c r="D6871" s="1" t="s">
        <v>9338</v>
      </c>
      <c r="E6871" s="1" t="s">
        <v>1725</v>
      </c>
      <c r="F6871" s="1" t="s">
        <v>1750</v>
      </c>
      <c r="G6871" s="1" t="s">
        <v>103</v>
      </c>
      <c r="H6871" s="1" t="s">
        <v>437</v>
      </c>
      <c r="I6871" s="1">
        <v>2</v>
      </c>
      <c r="J6871" s="1">
        <v>2023</v>
      </c>
      <c r="K6871" s="1">
        <v>400983</v>
      </c>
      <c r="L6871" s="1">
        <v>0</v>
      </c>
      <c r="M6871" s="1">
        <f t="array" ref="M6871">SUMPRODUCT(MAX(ISNUMBER(SEARCH('Class Rules'!$B$6:$B$85,$E6871))*ISNUMBER(SEARCH('Class Rules'!$C$6:$C$85,$F6871))*'Class Rules'!$A$6:$A$85))</f>
        <v>0</v>
      </c>
      <c r="N6871" s="1" t="str">
        <f t="array" ref="N6871">IF($M6871=0,'Class Rules'!$D$3,INDEX('Class Rules'!$D$6:$D$85,MATCH($M6871,'Class Rules'!$A$6:$A$85,0)))</f>
        <v>Passenger LDV</v>
      </c>
      <c r="O6871" s="1" t="str">
        <f t="array" ref="O6871">IF(SUMPRODUCT(MAX(ISNUMBER(SEARCH(Fuel_Rules!$A$6:$A$30,$E6871))*ISNUMBER(SEARCH(Fuel_Rules!$B$6:$B$30,$F6871))*(Fuel_Rules!$A$6:$A$30&lt;&gt;"")))&gt;0,"Plug-in hybrid",IF($G6871="Diesel","Diesel","Gasoline"))</f>
        <v>Gasoline</v>
      </c>
    </row>
    <row r="6872" spans="1:15" ht="15" customHeight="1" x14ac:dyDescent="0.25">
      <c r="A6872" s="1">
        <v>2022</v>
      </c>
      <c r="B6872" s="1" t="s">
        <v>8801</v>
      </c>
      <c r="C6872" s="1" t="s">
        <v>1751</v>
      </c>
      <c r="D6872" s="1" t="s">
        <v>9339</v>
      </c>
      <c r="E6872" s="1" t="s">
        <v>1725</v>
      </c>
      <c r="F6872" s="1" t="s">
        <v>7378</v>
      </c>
      <c r="G6872" s="1" t="s">
        <v>105</v>
      </c>
      <c r="H6872" s="1" t="s">
        <v>437</v>
      </c>
      <c r="I6872" s="1">
        <v>2</v>
      </c>
      <c r="J6872" s="1">
        <v>2023</v>
      </c>
      <c r="K6872" s="1">
        <v>405750</v>
      </c>
      <c r="L6872" s="1">
        <v>0</v>
      </c>
      <c r="M6872" s="1">
        <f t="array" ref="M6872">SUMPRODUCT(MAX(ISNUMBER(SEARCH('Class Rules'!$B$6:$B$85,$E6872))*ISNUMBER(SEARCH('Class Rules'!$C$6:$C$85,$F6872))*'Class Rules'!$A$6:$A$85))</f>
        <v>0</v>
      </c>
      <c r="N6872" s="1" t="str">
        <f t="array" ref="N6872">IF($M6872=0,'Class Rules'!$D$3,INDEX('Class Rules'!$D$6:$D$85,MATCH($M6872,'Class Rules'!$A$6:$A$85,0)))</f>
        <v>Passenger LDV</v>
      </c>
      <c r="O6872" s="1" t="str">
        <f t="array" ref="O6872">IF(SUMPRODUCT(MAX(ISNUMBER(SEARCH(Fuel_Rules!$A$6:$A$30,$E6872))*ISNUMBER(SEARCH(Fuel_Rules!$B$6:$B$30,$F6872))*(Fuel_Rules!$A$6:$A$30&lt;&gt;"")))&gt;0,"Plug-in hybrid",IF($G6872="Diesel","Diesel","Gasoline"))</f>
        <v>Diesel</v>
      </c>
    </row>
    <row r="6873" spans="1:15" ht="15" customHeight="1" x14ac:dyDescent="0.25">
      <c r="A6873" s="1">
        <v>2022</v>
      </c>
      <c r="B6873" s="1" t="s">
        <v>8801</v>
      </c>
      <c r="C6873" s="1" t="s">
        <v>1751</v>
      </c>
      <c r="D6873" s="1" t="s">
        <v>9340</v>
      </c>
      <c r="E6873" s="1" t="s">
        <v>1725</v>
      </c>
      <c r="F6873" s="1" t="s">
        <v>7378</v>
      </c>
      <c r="G6873" s="1" t="s">
        <v>105</v>
      </c>
      <c r="H6873" s="1" t="s">
        <v>437</v>
      </c>
      <c r="I6873" s="1">
        <v>2</v>
      </c>
      <c r="J6873" s="1">
        <v>2023</v>
      </c>
      <c r="K6873" s="1">
        <v>391548</v>
      </c>
      <c r="L6873" s="1">
        <v>0</v>
      </c>
      <c r="M6873" s="1">
        <f t="array" ref="M6873">SUMPRODUCT(MAX(ISNUMBER(SEARCH('Class Rules'!$B$6:$B$85,$E6873))*ISNUMBER(SEARCH('Class Rules'!$C$6:$C$85,$F6873))*'Class Rules'!$A$6:$A$85))</f>
        <v>0</v>
      </c>
      <c r="N6873" s="1" t="str">
        <f t="array" ref="N6873">IF($M6873=0,'Class Rules'!$D$3,INDEX('Class Rules'!$D$6:$D$85,MATCH($M6873,'Class Rules'!$A$6:$A$85,0)))</f>
        <v>Passenger LDV</v>
      </c>
      <c r="O6873" s="1" t="str">
        <f t="array" ref="O6873">IF(SUMPRODUCT(MAX(ISNUMBER(SEARCH(Fuel_Rules!$A$6:$A$30,$E6873))*ISNUMBER(SEARCH(Fuel_Rules!$B$6:$B$30,$F6873))*(Fuel_Rules!$A$6:$A$30&lt;&gt;"")))&gt;0,"Plug-in hybrid",IF($G6873="Diesel","Diesel","Gasoline"))</f>
        <v>Diesel</v>
      </c>
    </row>
    <row r="6874" spans="1:15" ht="15" customHeight="1" x14ac:dyDescent="0.25">
      <c r="A6874" s="1">
        <v>2022</v>
      </c>
      <c r="B6874" s="1" t="s">
        <v>8801</v>
      </c>
      <c r="C6874" s="1" t="s">
        <v>1766</v>
      </c>
      <c r="D6874" s="1" t="s">
        <v>9341</v>
      </c>
      <c r="E6874" s="1" t="s">
        <v>1725</v>
      </c>
      <c r="F6874" s="1" t="s">
        <v>7381</v>
      </c>
      <c r="G6874" s="1" t="s">
        <v>105</v>
      </c>
      <c r="H6874" s="1" t="s">
        <v>298</v>
      </c>
      <c r="I6874" s="1">
        <v>2</v>
      </c>
      <c r="J6874" s="1">
        <v>2023</v>
      </c>
      <c r="K6874" s="1">
        <v>420450</v>
      </c>
      <c r="L6874" s="1">
        <v>0</v>
      </c>
      <c r="M6874" s="1">
        <f t="array" ref="M6874">SUMPRODUCT(MAX(ISNUMBER(SEARCH('Class Rules'!$B$6:$B$85,$E6874))*ISNUMBER(SEARCH('Class Rules'!$C$6:$C$85,$F6874))*'Class Rules'!$A$6:$A$85))</f>
        <v>0</v>
      </c>
      <c r="N6874" s="1" t="str">
        <f t="array" ref="N6874">IF($M6874=0,'Class Rules'!$D$3,INDEX('Class Rules'!$D$6:$D$85,MATCH($M6874,'Class Rules'!$A$6:$A$85,0)))</f>
        <v>Passenger LDV</v>
      </c>
      <c r="O6874" s="1" t="str">
        <f t="array" ref="O6874">IF(SUMPRODUCT(MAX(ISNUMBER(SEARCH(Fuel_Rules!$A$6:$A$30,$E6874))*ISNUMBER(SEARCH(Fuel_Rules!$B$6:$B$30,$F6874))*(Fuel_Rules!$A$6:$A$30&lt;&gt;"")))&gt;0,"Plug-in hybrid",IF($G6874="Diesel","Diesel","Gasoline"))</f>
        <v>Diesel</v>
      </c>
    </row>
    <row r="6875" spans="1:15" ht="15" customHeight="1" x14ac:dyDescent="0.25">
      <c r="A6875" s="1">
        <v>2022</v>
      </c>
      <c r="B6875" s="1" t="s">
        <v>8801</v>
      </c>
      <c r="C6875" s="1" t="s">
        <v>1766</v>
      </c>
      <c r="D6875" s="1" t="s">
        <v>9342</v>
      </c>
      <c r="E6875" s="1" t="s">
        <v>1725</v>
      </c>
      <c r="F6875" s="1" t="s">
        <v>7381</v>
      </c>
      <c r="G6875" s="1" t="s">
        <v>105</v>
      </c>
      <c r="H6875" s="1" t="s">
        <v>298</v>
      </c>
      <c r="I6875" s="1">
        <v>2</v>
      </c>
      <c r="J6875" s="1">
        <v>2023</v>
      </c>
      <c r="K6875" s="1">
        <v>405734</v>
      </c>
      <c r="L6875" s="1">
        <v>0</v>
      </c>
      <c r="M6875" s="1">
        <f t="array" ref="M6875">SUMPRODUCT(MAX(ISNUMBER(SEARCH('Class Rules'!$B$6:$B$85,$E6875))*ISNUMBER(SEARCH('Class Rules'!$C$6:$C$85,$F6875))*'Class Rules'!$A$6:$A$85))</f>
        <v>0</v>
      </c>
      <c r="N6875" s="1" t="str">
        <f t="array" ref="N6875">IF($M6875=0,'Class Rules'!$D$3,INDEX('Class Rules'!$D$6:$D$85,MATCH($M6875,'Class Rules'!$A$6:$A$85,0)))</f>
        <v>Passenger LDV</v>
      </c>
      <c r="O6875" s="1" t="str">
        <f t="array" ref="O6875">IF(SUMPRODUCT(MAX(ISNUMBER(SEARCH(Fuel_Rules!$A$6:$A$30,$E6875))*ISNUMBER(SEARCH(Fuel_Rules!$B$6:$B$30,$F6875))*(Fuel_Rules!$A$6:$A$30&lt;&gt;"")))&gt;0,"Plug-in hybrid",IF($G6875="Diesel","Diesel","Gasoline"))</f>
        <v>Diesel</v>
      </c>
    </row>
    <row r="6876" spans="1:15" ht="15" customHeight="1" x14ac:dyDescent="0.25">
      <c r="A6876" s="1">
        <v>2022</v>
      </c>
      <c r="B6876" s="1" t="s">
        <v>8801</v>
      </c>
      <c r="C6876" s="1" t="s">
        <v>1769</v>
      </c>
      <c r="D6876" s="1" t="s">
        <v>9343</v>
      </c>
      <c r="E6876" s="1" t="s">
        <v>1725</v>
      </c>
      <c r="F6876" s="1" t="s">
        <v>7383</v>
      </c>
      <c r="G6876" s="1" t="s">
        <v>105</v>
      </c>
      <c r="H6876" s="1" t="s">
        <v>437</v>
      </c>
      <c r="I6876" s="1">
        <v>2</v>
      </c>
      <c r="J6876" s="1">
        <v>2023</v>
      </c>
      <c r="K6876" s="1">
        <v>372250</v>
      </c>
      <c r="L6876" s="1">
        <v>0</v>
      </c>
      <c r="M6876" s="1">
        <f t="array" ref="M6876">SUMPRODUCT(MAX(ISNUMBER(SEARCH('Class Rules'!$B$6:$B$85,$E6876))*ISNUMBER(SEARCH('Class Rules'!$C$6:$C$85,$F6876))*'Class Rules'!$A$6:$A$85))</f>
        <v>0</v>
      </c>
      <c r="N6876" s="1" t="str">
        <f t="array" ref="N6876">IF($M6876=0,'Class Rules'!$D$3,INDEX('Class Rules'!$D$6:$D$85,MATCH($M6876,'Class Rules'!$A$6:$A$85,0)))</f>
        <v>Passenger LDV</v>
      </c>
      <c r="O6876" s="1" t="str">
        <f t="array" ref="O6876">IF(SUMPRODUCT(MAX(ISNUMBER(SEARCH(Fuel_Rules!$A$6:$A$30,$E6876))*ISNUMBER(SEARCH(Fuel_Rules!$B$6:$B$30,$F6876))*(Fuel_Rules!$A$6:$A$30&lt;&gt;"")))&gt;0,"Plug-in hybrid",IF($G6876="Diesel","Diesel","Gasoline"))</f>
        <v>Diesel</v>
      </c>
    </row>
    <row r="6877" spans="1:15" ht="15" customHeight="1" x14ac:dyDescent="0.25">
      <c r="A6877" s="1">
        <v>2022</v>
      </c>
      <c r="B6877" s="1" t="s">
        <v>8801</v>
      </c>
      <c r="C6877" s="1" t="s">
        <v>1769</v>
      </c>
      <c r="D6877" s="1" t="s">
        <v>9344</v>
      </c>
      <c r="E6877" s="1" t="s">
        <v>1725</v>
      </c>
      <c r="F6877" s="1" t="s">
        <v>7383</v>
      </c>
      <c r="G6877" s="1" t="s">
        <v>105</v>
      </c>
      <c r="H6877" s="1" t="s">
        <v>437</v>
      </c>
      <c r="I6877" s="1">
        <v>2</v>
      </c>
      <c r="J6877" s="1">
        <v>2023</v>
      </c>
      <c r="K6877" s="1">
        <v>353637</v>
      </c>
      <c r="L6877" s="1">
        <v>0</v>
      </c>
      <c r="M6877" s="1">
        <f t="array" ref="M6877">SUMPRODUCT(MAX(ISNUMBER(SEARCH('Class Rules'!$B$6:$B$85,$E6877))*ISNUMBER(SEARCH('Class Rules'!$C$6:$C$85,$F6877))*'Class Rules'!$A$6:$A$85))</f>
        <v>0</v>
      </c>
      <c r="N6877" s="1" t="str">
        <f t="array" ref="N6877">IF($M6877=0,'Class Rules'!$D$3,INDEX('Class Rules'!$D$6:$D$85,MATCH($M6877,'Class Rules'!$A$6:$A$85,0)))</f>
        <v>Passenger LDV</v>
      </c>
      <c r="O6877" s="1" t="str">
        <f t="array" ref="O6877">IF(SUMPRODUCT(MAX(ISNUMBER(SEARCH(Fuel_Rules!$A$6:$A$30,$E6877))*ISNUMBER(SEARCH(Fuel_Rules!$B$6:$B$30,$F6877))*(Fuel_Rules!$A$6:$A$30&lt;&gt;"")))&gt;0,"Plug-in hybrid",IF($G6877="Diesel","Diesel","Gasoline"))</f>
        <v>Diesel</v>
      </c>
    </row>
    <row r="6878" spans="1:15" ht="15" customHeight="1" x14ac:dyDescent="0.25">
      <c r="A6878" s="1">
        <v>2022</v>
      </c>
      <c r="B6878" s="1" t="s">
        <v>8801</v>
      </c>
      <c r="C6878" s="1" t="s">
        <v>1772</v>
      </c>
      <c r="D6878" s="1" t="s">
        <v>9345</v>
      </c>
      <c r="E6878" s="1" t="s">
        <v>1725</v>
      </c>
      <c r="F6878" s="1" t="s">
        <v>1774</v>
      </c>
      <c r="G6878" s="1" t="s">
        <v>103</v>
      </c>
      <c r="H6878" s="1" t="s">
        <v>298</v>
      </c>
      <c r="I6878" s="1">
        <v>2</v>
      </c>
      <c r="J6878" s="1">
        <v>2023</v>
      </c>
      <c r="K6878" s="1">
        <v>674799</v>
      </c>
      <c r="L6878" s="1">
        <v>0</v>
      </c>
      <c r="M6878" s="1">
        <f t="array" ref="M6878">SUMPRODUCT(MAX(ISNUMBER(SEARCH('Class Rules'!$B$6:$B$85,$E6878))*ISNUMBER(SEARCH('Class Rules'!$C$6:$C$85,$F6878))*'Class Rules'!$A$6:$A$85))</f>
        <v>0</v>
      </c>
      <c r="N6878" s="1" t="str">
        <f t="array" ref="N6878">IF($M6878=0,'Class Rules'!$D$3,INDEX('Class Rules'!$D$6:$D$85,MATCH($M6878,'Class Rules'!$A$6:$A$85,0)))</f>
        <v>Passenger LDV</v>
      </c>
      <c r="O6878" s="1" t="str">
        <f t="array" ref="O6878">IF(SUMPRODUCT(MAX(ISNUMBER(SEARCH(Fuel_Rules!$A$6:$A$30,$E6878))*ISNUMBER(SEARCH(Fuel_Rules!$B$6:$B$30,$F6878))*(Fuel_Rules!$A$6:$A$30&lt;&gt;"")))&gt;0,"Plug-in hybrid",IF($G6878="Diesel","Diesel","Gasoline"))</f>
        <v>Plug-in hybrid</v>
      </c>
    </row>
    <row r="6879" spans="1:15" ht="15" customHeight="1" x14ac:dyDescent="0.25">
      <c r="A6879" s="1">
        <v>2022</v>
      </c>
      <c r="B6879" s="1" t="s">
        <v>8801</v>
      </c>
      <c r="C6879" s="1" t="s">
        <v>1775</v>
      </c>
      <c r="D6879" s="1" t="s">
        <v>9346</v>
      </c>
      <c r="E6879" s="1" t="s">
        <v>1725</v>
      </c>
      <c r="F6879" s="1" t="s">
        <v>1777</v>
      </c>
      <c r="G6879" s="1" t="s">
        <v>103</v>
      </c>
      <c r="H6879" s="1" t="s">
        <v>298</v>
      </c>
      <c r="I6879" s="1">
        <v>2</v>
      </c>
      <c r="J6879" s="1">
        <v>2023</v>
      </c>
      <c r="K6879" s="1">
        <v>392000</v>
      </c>
      <c r="L6879" s="1">
        <v>0</v>
      </c>
      <c r="M6879" s="1">
        <f t="array" ref="M6879">SUMPRODUCT(MAX(ISNUMBER(SEARCH('Class Rules'!$B$6:$B$85,$E6879))*ISNUMBER(SEARCH('Class Rules'!$C$6:$C$85,$F6879))*'Class Rules'!$A$6:$A$85))</f>
        <v>0</v>
      </c>
      <c r="N6879" s="1" t="str">
        <f t="array" ref="N6879">IF($M6879=0,'Class Rules'!$D$3,INDEX('Class Rules'!$D$6:$D$85,MATCH($M6879,'Class Rules'!$A$6:$A$85,0)))</f>
        <v>Passenger LDV</v>
      </c>
      <c r="O6879" s="1" t="str">
        <f t="array" ref="O6879">IF(SUMPRODUCT(MAX(ISNUMBER(SEARCH(Fuel_Rules!$A$6:$A$30,$E6879))*ISNUMBER(SEARCH(Fuel_Rules!$B$6:$B$30,$F6879))*(Fuel_Rules!$A$6:$A$30&lt;&gt;"")))&gt;0,"Plug-in hybrid",IF($G6879="Diesel","Diesel","Gasoline"))</f>
        <v>Gasoline</v>
      </c>
    </row>
    <row r="6880" spans="1:15" ht="15" customHeight="1" x14ac:dyDescent="0.25">
      <c r="A6880" s="1">
        <v>2022</v>
      </c>
      <c r="B6880" s="1" t="s">
        <v>8801</v>
      </c>
      <c r="C6880" s="1" t="s">
        <v>1775</v>
      </c>
      <c r="D6880" s="1" t="s">
        <v>9347</v>
      </c>
      <c r="E6880" s="1" t="s">
        <v>1725</v>
      </c>
      <c r="F6880" s="1" t="s">
        <v>1777</v>
      </c>
      <c r="G6880" s="1" t="s">
        <v>103</v>
      </c>
      <c r="H6880" s="1" t="s">
        <v>298</v>
      </c>
      <c r="I6880" s="1">
        <v>2</v>
      </c>
      <c r="J6880" s="1">
        <v>2023</v>
      </c>
      <c r="K6880" s="1">
        <v>373184</v>
      </c>
      <c r="L6880" s="1">
        <v>0</v>
      </c>
      <c r="M6880" s="1">
        <f t="array" ref="M6880">SUMPRODUCT(MAX(ISNUMBER(SEARCH('Class Rules'!$B$6:$B$85,$E6880))*ISNUMBER(SEARCH('Class Rules'!$C$6:$C$85,$F6880))*'Class Rules'!$A$6:$A$85))</f>
        <v>0</v>
      </c>
      <c r="N6880" s="1" t="str">
        <f t="array" ref="N6880">IF($M6880=0,'Class Rules'!$D$3,INDEX('Class Rules'!$D$6:$D$85,MATCH($M6880,'Class Rules'!$A$6:$A$85,0)))</f>
        <v>Passenger LDV</v>
      </c>
      <c r="O6880" s="1" t="str">
        <f t="array" ref="O6880">IF(SUMPRODUCT(MAX(ISNUMBER(SEARCH(Fuel_Rules!$A$6:$A$30,$E6880))*ISNUMBER(SEARCH(Fuel_Rules!$B$6:$B$30,$F6880))*(Fuel_Rules!$A$6:$A$30&lt;&gt;"")))&gt;0,"Plug-in hybrid",IF($G6880="Diesel","Diesel","Gasoline"))</f>
        <v>Gasoline</v>
      </c>
    </row>
    <row r="6881" spans="1:15" ht="15" customHeight="1" x14ac:dyDescent="0.25">
      <c r="A6881" s="1">
        <v>2022</v>
      </c>
      <c r="B6881" s="1" t="s">
        <v>8801</v>
      </c>
      <c r="C6881" s="1" t="s">
        <v>1778</v>
      </c>
      <c r="D6881" s="1" t="s">
        <v>9348</v>
      </c>
      <c r="E6881" s="1" t="s">
        <v>1725</v>
      </c>
      <c r="F6881" s="1" t="s">
        <v>1780</v>
      </c>
      <c r="G6881" s="1" t="s">
        <v>103</v>
      </c>
      <c r="H6881" s="1" t="s">
        <v>437</v>
      </c>
      <c r="I6881" s="1">
        <v>2</v>
      </c>
      <c r="J6881" s="1">
        <v>2023</v>
      </c>
      <c r="K6881" s="1">
        <v>339285</v>
      </c>
      <c r="L6881" s="1">
        <v>0</v>
      </c>
      <c r="M6881" s="1">
        <f t="array" ref="M6881">SUMPRODUCT(MAX(ISNUMBER(SEARCH('Class Rules'!$B$6:$B$85,$E6881))*ISNUMBER(SEARCH('Class Rules'!$C$6:$C$85,$F6881))*'Class Rules'!$A$6:$A$85))</f>
        <v>0</v>
      </c>
      <c r="N6881" s="1" t="str">
        <f t="array" ref="N6881">IF($M6881=0,'Class Rules'!$D$3,INDEX('Class Rules'!$D$6:$D$85,MATCH($M6881,'Class Rules'!$A$6:$A$85,0)))</f>
        <v>Passenger LDV</v>
      </c>
      <c r="O6881" s="1" t="str">
        <f t="array" ref="O6881">IF(SUMPRODUCT(MAX(ISNUMBER(SEARCH(Fuel_Rules!$A$6:$A$30,$E6881))*ISNUMBER(SEARCH(Fuel_Rules!$B$6:$B$30,$F6881))*(Fuel_Rules!$A$6:$A$30&lt;&gt;"")))&gt;0,"Plug-in hybrid",IF($G6881="Diesel","Diesel","Gasoline"))</f>
        <v>Gasoline</v>
      </c>
    </row>
    <row r="6882" spans="1:15" ht="15" customHeight="1" x14ac:dyDescent="0.25">
      <c r="A6882" s="1">
        <v>2022</v>
      </c>
      <c r="B6882" s="1" t="s">
        <v>8801</v>
      </c>
      <c r="C6882" s="1" t="s">
        <v>1778</v>
      </c>
      <c r="D6882" s="1" t="s">
        <v>9349</v>
      </c>
      <c r="E6882" s="1" t="s">
        <v>1725</v>
      </c>
      <c r="F6882" s="1" t="s">
        <v>1780</v>
      </c>
      <c r="G6882" s="1" t="s">
        <v>103</v>
      </c>
      <c r="H6882" s="1" t="s">
        <v>437</v>
      </c>
      <c r="I6882" s="1">
        <v>2</v>
      </c>
      <c r="J6882" s="1">
        <v>2023</v>
      </c>
      <c r="K6882" s="1">
        <v>326392</v>
      </c>
      <c r="L6882" s="1">
        <v>0</v>
      </c>
      <c r="M6882" s="1">
        <f t="array" ref="M6882">SUMPRODUCT(MAX(ISNUMBER(SEARCH('Class Rules'!$B$6:$B$85,$E6882))*ISNUMBER(SEARCH('Class Rules'!$C$6:$C$85,$F6882))*'Class Rules'!$A$6:$A$85))</f>
        <v>0</v>
      </c>
      <c r="N6882" s="1" t="str">
        <f t="array" ref="N6882">IF($M6882=0,'Class Rules'!$D$3,INDEX('Class Rules'!$D$6:$D$85,MATCH($M6882,'Class Rules'!$A$6:$A$85,0)))</f>
        <v>Passenger LDV</v>
      </c>
      <c r="O6882" s="1" t="str">
        <f t="array" ref="O6882">IF(SUMPRODUCT(MAX(ISNUMBER(SEARCH(Fuel_Rules!$A$6:$A$30,$E6882))*ISNUMBER(SEARCH(Fuel_Rules!$B$6:$B$30,$F6882))*(Fuel_Rules!$A$6:$A$30&lt;&gt;"")))&gt;0,"Plug-in hybrid",IF($G6882="Diesel","Diesel","Gasoline"))</f>
        <v>Gasoline</v>
      </c>
    </row>
    <row r="6883" spans="1:15" ht="15" customHeight="1" x14ac:dyDescent="0.25">
      <c r="A6883" s="1">
        <v>2022</v>
      </c>
      <c r="B6883" s="1" t="s">
        <v>8801</v>
      </c>
      <c r="C6883" s="1" t="s">
        <v>1781</v>
      </c>
      <c r="D6883" s="1" t="s">
        <v>9350</v>
      </c>
      <c r="E6883" s="1" t="s">
        <v>1725</v>
      </c>
      <c r="F6883" s="1" t="s">
        <v>1783</v>
      </c>
      <c r="G6883" s="1" t="s">
        <v>103</v>
      </c>
      <c r="H6883" s="1" t="s">
        <v>437</v>
      </c>
      <c r="I6883" s="1">
        <v>5</v>
      </c>
      <c r="J6883" s="1">
        <v>2023</v>
      </c>
      <c r="K6883" s="1">
        <v>1499950</v>
      </c>
      <c r="L6883" s="1">
        <v>0</v>
      </c>
      <c r="M6883" s="1">
        <f t="array" ref="M6883">SUMPRODUCT(MAX(ISNUMBER(SEARCH('Class Rules'!$B$6:$B$85,$E6883))*ISNUMBER(SEARCH('Class Rules'!$C$6:$C$85,$F6883))*'Class Rules'!$A$6:$A$85))</f>
        <v>0</v>
      </c>
      <c r="N6883" s="1" t="str">
        <f t="array" ref="N6883">IF($M6883=0,'Class Rules'!$D$3,INDEX('Class Rules'!$D$6:$D$85,MATCH($M6883,'Class Rules'!$A$6:$A$85,0)))</f>
        <v>Passenger LDV</v>
      </c>
      <c r="O6883" s="1" t="str">
        <f t="array" ref="O6883">IF(SUMPRODUCT(MAX(ISNUMBER(SEARCH(Fuel_Rules!$A$6:$A$30,$E6883))*ISNUMBER(SEARCH(Fuel_Rules!$B$6:$B$30,$F6883))*(Fuel_Rules!$A$6:$A$30&lt;&gt;"")))&gt;0,"Plug-in hybrid",IF($G6883="Diesel","Diesel","Gasoline"))</f>
        <v>Gasoline</v>
      </c>
    </row>
    <row r="6884" spans="1:15" ht="15" customHeight="1" x14ac:dyDescent="0.25">
      <c r="A6884" s="1">
        <v>2022</v>
      </c>
      <c r="B6884" s="1" t="s">
        <v>8801</v>
      </c>
      <c r="C6884" s="1" t="s">
        <v>1784</v>
      </c>
      <c r="D6884" s="1" t="s">
        <v>9351</v>
      </c>
      <c r="E6884" s="1" t="s">
        <v>1725</v>
      </c>
      <c r="F6884" s="1" t="s">
        <v>1786</v>
      </c>
      <c r="G6884" s="1" t="s">
        <v>103</v>
      </c>
      <c r="H6884" s="1" t="s">
        <v>298</v>
      </c>
      <c r="I6884" s="1">
        <v>2</v>
      </c>
      <c r="J6884" s="1">
        <v>2023</v>
      </c>
      <c r="K6884" s="1">
        <v>828457</v>
      </c>
      <c r="L6884" s="1">
        <v>0</v>
      </c>
      <c r="M6884" s="1">
        <f t="array" ref="M6884">SUMPRODUCT(MAX(ISNUMBER(SEARCH('Class Rules'!$B$6:$B$85,$E6884))*ISNUMBER(SEARCH('Class Rules'!$C$6:$C$85,$F6884))*'Class Rules'!$A$6:$A$85))</f>
        <v>0</v>
      </c>
      <c r="N6884" s="1" t="str">
        <f t="array" ref="N6884">IF($M6884=0,'Class Rules'!$D$3,INDEX('Class Rules'!$D$6:$D$85,MATCH($M6884,'Class Rules'!$A$6:$A$85,0)))</f>
        <v>Passenger LDV</v>
      </c>
      <c r="O6884" s="1" t="str">
        <f t="array" ref="O6884">IF(SUMPRODUCT(MAX(ISNUMBER(SEARCH(Fuel_Rules!$A$6:$A$30,$E6884))*ISNUMBER(SEARCH(Fuel_Rules!$B$6:$B$30,$F6884))*(Fuel_Rules!$A$6:$A$30&lt;&gt;"")))&gt;0,"Plug-in hybrid",IF($G6884="Diesel","Diesel","Gasoline"))</f>
        <v>Plug-in hybrid</v>
      </c>
    </row>
    <row r="6885" spans="1:15" ht="15" customHeight="1" x14ac:dyDescent="0.25">
      <c r="A6885" s="1">
        <v>2022</v>
      </c>
      <c r="B6885" s="1" t="s">
        <v>8801</v>
      </c>
      <c r="C6885" s="1" t="s">
        <v>1787</v>
      </c>
      <c r="D6885" s="1" t="s">
        <v>9352</v>
      </c>
      <c r="E6885" s="1" t="s">
        <v>1725</v>
      </c>
      <c r="F6885" s="1" t="s">
        <v>1789</v>
      </c>
      <c r="G6885" s="1" t="s">
        <v>103</v>
      </c>
      <c r="H6885" s="1" t="s">
        <v>437</v>
      </c>
      <c r="I6885" s="1">
        <v>2</v>
      </c>
      <c r="J6885" s="1">
        <v>2023</v>
      </c>
      <c r="K6885" s="1">
        <v>648523</v>
      </c>
      <c r="L6885" s="1">
        <v>0</v>
      </c>
      <c r="M6885" s="1">
        <f t="array" ref="M6885">SUMPRODUCT(MAX(ISNUMBER(SEARCH('Class Rules'!$B$6:$B$85,$E6885))*ISNUMBER(SEARCH('Class Rules'!$C$6:$C$85,$F6885))*'Class Rules'!$A$6:$A$85))</f>
        <v>0</v>
      </c>
      <c r="N6885" s="1" t="str">
        <f t="array" ref="N6885">IF($M6885=0,'Class Rules'!$D$3,INDEX('Class Rules'!$D$6:$D$85,MATCH($M6885,'Class Rules'!$A$6:$A$85,0)))</f>
        <v>Passenger LDV</v>
      </c>
      <c r="O6885" s="1" t="str">
        <f t="array" ref="O6885">IF(SUMPRODUCT(MAX(ISNUMBER(SEARCH(Fuel_Rules!$A$6:$A$30,$E6885))*ISNUMBER(SEARCH(Fuel_Rules!$B$6:$B$30,$F6885))*(Fuel_Rules!$A$6:$A$30&lt;&gt;"")))&gt;0,"Plug-in hybrid",IF($G6885="Diesel","Diesel","Gasoline"))</f>
        <v>Gasoline</v>
      </c>
    </row>
    <row r="6886" spans="1:15" ht="15" customHeight="1" x14ac:dyDescent="0.25">
      <c r="A6886" s="1">
        <v>2022</v>
      </c>
      <c r="B6886" s="1" t="s">
        <v>8801</v>
      </c>
      <c r="C6886" s="1" t="s">
        <v>1790</v>
      </c>
      <c r="D6886" s="1" t="s">
        <v>9353</v>
      </c>
      <c r="E6886" s="1" t="s">
        <v>1725</v>
      </c>
      <c r="F6886" s="1" t="s">
        <v>1792</v>
      </c>
      <c r="G6886" s="1" t="s">
        <v>103</v>
      </c>
      <c r="H6886" s="1" t="s">
        <v>437</v>
      </c>
      <c r="I6886" s="1">
        <v>2</v>
      </c>
      <c r="J6886" s="1">
        <v>2023</v>
      </c>
      <c r="K6886" s="1">
        <v>573812</v>
      </c>
      <c r="L6886" s="1">
        <v>0</v>
      </c>
      <c r="M6886" s="1">
        <f t="array" ref="M6886">SUMPRODUCT(MAX(ISNUMBER(SEARCH('Class Rules'!$B$6:$B$85,$E6886))*ISNUMBER(SEARCH('Class Rules'!$C$6:$C$85,$F6886))*'Class Rules'!$A$6:$A$85))</f>
        <v>0</v>
      </c>
      <c r="N6886" s="1" t="str">
        <f t="array" ref="N6886">IF($M6886=0,'Class Rules'!$D$3,INDEX('Class Rules'!$D$6:$D$85,MATCH($M6886,'Class Rules'!$A$6:$A$85,0)))</f>
        <v>Passenger LDV</v>
      </c>
      <c r="O6886" s="1" t="str">
        <f t="array" ref="O6886">IF(SUMPRODUCT(MAX(ISNUMBER(SEARCH(Fuel_Rules!$A$6:$A$30,$E6886))*ISNUMBER(SEARCH(Fuel_Rules!$B$6:$B$30,$F6886))*(Fuel_Rules!$A$6:$A$30&lt;&gt;"")))&gt;0,"Plug-in hybrid",IF($G6886="Diesel","Diesel","Gasoline"))</f>
        <v>Gasoline</v>
      </c>
    </row>
    <row r="6887" spans="1:15" ht="15" customHeight="1" x14ac:dyDescent="0.25">
      <c r="A6887" s="1">
        <v>2022</v>
      </c>
      <c r="B6887" s="1" t="s">
        <v>8801</v>
      </c>
      <c r="C6887" s="1" t="s">
        <v>1793</v>
      </c>
      <c r="D6887" s="1" t="s">
        <v>9354</v>
      </c>
      <c r="E6887" s="1" t="s">
        <v>1725</v>
      </c>
      <c r="F6887" s="1" t="s">
        <v>1795</v>
      </c>
      <c r="G6887" s="1" t="s">
        <v>103</v>
      </c>
      <c r="H6887" s="1" t="s">
        <v>298</v>
      </c>
      <c r="I6887" s="1">
        <v>2</v>
      </c>
      <c r="J6887" s="1">
        <v>2023</v>
      </c>
      <c r="K6887" s="1">
        <v>706000</v>
      </c>
      <c r="L6887" s="1">
        <v>0</v>
      </c>
      <c r="M6887" s="1">
        <f t="array" ref="M6887">SUMPRODUCT(MAX(ISNUMBER(SEARCH('Class Rules'!$B$6:$B$85,$E6887))*ISNUMBER(SEARCH('Class Rules'!$C$6:$C$85,$F6887))*'Class Rules'!$A$6:$A$85))</f>
        <v>0</v>
      </c>
      <c r="N6887" s="1" t="str">
        <f t="array" ref="N6887">IF($M6887=0,'Class Rules'!$D$3,INDEX('Class Rules'!$D$6:$D$85,MATCH($M6887,'Class Rules'!$A$6:$A$85,0)))</f>
        <v>Passenger LDV</v>
      </c>
      <c r="O6887" s="1" t="str">
        <f t="array" ref="O6887">IF(SUMPRODUCT(MAX(ISNUMBER(SEARCH(Fuel_Rules!$A$6:$A$30,$E6887))*ISNUMBER(SEARCH(Fuel_Rules!$B$6:$B$30,$F6887))*(Fuel_Rules!$A$6:$A$30&lt;&gt;"")))&gt;0,"Plug-in hybrid",IF($G6887="Diesel","Diesel","Gasoline"))</f>
        <v>Plug-in hybrid</v>
      </c>
    </row>
    <row r="6888" spans="1:15" ht="15" customHeight="1" x14ac:dyDescent="0.25">
      <c r="A6888" s="1">
        <v>2022</v>
      </c>
      <c r="B6888" s="1" t="s">
        <v>8801</v>
      </c>
      <c r="C6888" s="1" t="s">
        <v>1796</v>
      </c>
      <c r="D6888" s="1" t="s">
        <v>9355</v>
      </c>
      <c r="E6888" s="1" t="s">
        <v>1725</v>
      </c>
      <c r="F6888" s="1" t="s">
        <v>1798</v>
      </c>
      <c r="G6888" s="1" t="s">
        <v>103</v>
      </c>
      <c r="H6888" s="1" t="s">
        <v>437</v>
      </c>
      <c r="I6888" s="1">
        <v>5</v>
      </c>
      <c r="J6888" s="1">
        <v>2023</v>
      </c>
      <c r="K6888" s="1">
        <v>1258950</v>
      </c>
      <c r="L6888" s="1">
        <v>0</v>
      </c>
      <c r="M6888" s="1">
        <f t="array" ref="M6888">SUMPRODUCT(MAX(ISNUMBER(SEARCH('Class Rules'!$B$6:$B$85,$E6888))*ISNUMBER(SEARCH('Class Rules'!$C$6:$C$85,$F6888))*'Class Rules'!$A$6:$A$85))</f>
        <v>0</v>
      </c>
      <c r="N6888" s="1" t="str">
        <f t="array" ref="N6888">IF($M6888=0,'Class Rules'!$D$3,INDEX('Class Rules'!$D$6:$D$85,MATCH($M6888,'Class Rules'!$A$6:$A$85,0)))</f>
        <v>Passenger LDV</v>
      </c>
      <c r="O6888" s="1" t="str">
        <f t="array" ref="O6888">IF(SUMPRODUCT(MAX(ISNUMBER(SEARCH(Fuel_Rules!$A$6:$A$30,$E6888))*ISNUMBER(SEARCH(Fuel_Rules!$B$6:$B$30,$F6888))*(Fuel_Rules!$A$6:$A$30&lt;&gt;"")))&gt;0,"Plug-in hybrid",IF($G6888="Diesel","Diesel","Gasoline"))</f>
        <v>Gasoline</v>
      </c>
    </row>
    <row r="6889" spans="1:15" ht="15" customHeight="1" x14ac:dyDescent="0.25">
      <c r="A6889" s="1">
        <v>2022</v>
      </c>
      <c r="B6889" s="1" t="s">
        <v>8801</v>
      </c>
      <c r="C6889" s="1" t="s">
        <v>1799</v>
      </c>
      <c r="D6889" s="1" t="s">
        <v>9356</v>
      </c>
      <c r="E6889" s="1" t="s">
        <v>1725</v>
      </c>
      <c r="F6889" s="1" t="s">
        <v>1801</v>
      </c>
      <c r="G6889" s="1" t="s">
        <v>103</v>
      </c>
      <c r="H6889" s="1" t="s">
        <v>437</v>
      </c>
      <c r="I6889" s="1">
        <v>3</v>
      </c>
      <c r="J6889" s="1">
        <v>2023</v>
      </c>
      <c r="K6889" s="1">
        <v>595138</v>
      </c>
      <c r="L6889" s="1">
        <v>0</v>
      </c>
      <c r="M6889" s="1">
        <f t="array" ref="M6889">SUMPRODUCT(MAX(ISNUMBER(SEARCH('Class Rules'!$B$6:$B$85,$E6889))*ISNUMBER(SEARCH('Class Rules'!$C$6:$C$85,$F6889))*'Class Rules'!$A$6:$A$85))</f>
        <v>0</v>
      </c>
      <c r="N6889" s="1" t="str">
        <f t="array" ref="N6889">IF($M6889=0,'Class Rules'!$D$3,INDEX('Class Rules'!$D$6:$D$85,MATCH($M6889,'Class Rules'!$A$6:$A$85,0)))</f>
        <v>Passenger LDV</v>
      </c>
      <c r="O6889" s="1" t="str">
        <f t="array" ref="O6889">IF(SUMPRODUCT(MAX(ISNUMBER(SEARCH(Fuel_Rules!$A$6:$A$30,$E6889))*ISNUMBER(SEARCH(Fuel_Rules!$B$6:$B$30,$F6889))*(Fuel_Rules!$A$6:$A$30&lt;&gt;"")))&gt;0,"Plug-in hybrid",IF($G6889="Diesel","Diesel","Gasoline"))</f>
        <v>Gasoline</v>
      </c>
    </row>
    <row r="6890" spans="1:15" ht="15" customHeight="1" x14ac:dyDescent="0.25">
      <c r="A6890" s="1">
        <v>2022</v>
      </c>
      <c r="B6890" s="1" t="s">
        <v>8801</v>
      </c>
      <c r="C6890" s="1" t="s">
        <v>1802</v>
      </c>
      <c r="D6890" s="1" t="s">
        <v>9357</v>
      </c>
      <c r="E6890" s="1" t="s">
        <v>1725</v>
      </c>
      <c r="F6890" s="1" t="s">
        <v>1804</v>
      </c>
      <c r="G6890" s="1" t="s">
        <v>103</v>
      </c>
      <c r="H6890" s="1" t="s">
        <v>437</v>
      </c>
      <c r="I6890" s="1">
        <v>3</v>
      </c>
      <c r="J6890" s="1">
        <v>2023</v>
      </c>
      <c r="K6890" s="1">
        <v>656010</v>
      </c>
      <c r="L6890" s="1">
        <v>0</v>
      </c>
      <c r="M6890" s="1">
        <f t="array" ref="M6890">SUMPRODUCT(MAX(ISNUMBER(SEARCH('Class Rules'!$B$6:$B$85,$E6890))*ISNUMBER(SEARCH('Class Rules'!$C$6:$C$85,$F6890))*'Class Rules'!$A$6:$A$85))</f>
        <v>0</v>
      </c>
      <c r="N6890" s="1" t="str">
        <f t="array" ref="N6890">IF($M6890=0,'Class Rules'!$D$3,INDEX('Class Rules'!$D$6:$D$85,MATCH($M6890,'Class Rules'!$A$6:$A$85,0)))</f>
        <v>Passenger LDV</v>
      </c>
      <c r="O6890" s="1" t="str">
        <f t="array" ref="O6890">IF(SUMPRODUCT(MAX(ISNUMBER(SEARCH(Fuel_Rules!$A$6:$A$30,$E6890))*ISNUMBER(SEARCH(Fuel_Rules!$B$6:$B$30,$F6890))*(Fuel_Rules!$A$6:$A$30&lt;&gt;"")))&gt;0,"Plug-in hybrid",IF($G6890="Diesel","Diesel","Gasoline"))</f>
        <v>Gasoline</v>
      </c>
    </row>
    <row r="6891" spans="1:15" ht="15" customHeight="1" x14ac:dyDescent="0.25">
      <c r="A6891" s="1">
        <v>2022</v>
      </c>
      <c r="B6891" s="1" t="s">
        <v>8801</v>
      </c>
      <c r="C6891" s="1" t="s">
        <v>1805</v>
      </c>
      <c r="D6891" s="1" t="s">
        <v>9358</v>
      </c>
      <c r="E6891" s="1" t="s">
        <v>1725</v>
      </c>
      <c r="F6891" s="1" t="s">
        <v>5608</v>
      </c>
      <c r="G6891" s="1" t="s">
        <v>105</v>
      </c>
      <c r="H6891" s="1" t="s">
        <v>298</v>
      </c>
      <c r="I6891" s="1">
        <v>3</v>
      </c>
      <c r="J6891" s="1">
        <v>2023</v>
      </c>
      <c r="K6891" s="1">
        <v>696500</v>
      </c>
      <c r="L6891" s="1">
        <v>0</v>
      </c>
      <c r="M6891" s="1">
        <f t="array" ref="M6891">SUMPRODUCT(MAX(ISNUMBER(SEARCH('Class Rules'!$B$6:$B$85,$E6891))*ISNUMBER(SEARCH('Class Rules'!$C$6:$C$85,$F6891))*'Class Rules'!$A$6:$A$85))</f>
        <v>0</v>
      </c>
      <c r="N6891" s="1" t="str">
        <f t="array" ref="N6891">IF($M6891=0,'Class Rules'!$D$3,INDEX('Class Rules'!$D$6:$D$85,MATCH($M6891,'Class Rules'!$A$6:$A$85,0)))</f>
        <v>Passenger LDV</v>
      </c>
      <c r="O6891" s="1" t="str">
        <f t="array" ref="O6891">IF(SUMPRODUCT(MAX(ISNUMBER(SEARCH(Fuel_Rules!$A$6:$A$30,$E6891))*ISNUMBER(SEARCH(Fuel_Rules!$B$6:$B$30,$F6891))*(Fuel_Rules!$A$6:$A$30&lt;&gt;"")))&gt;0,"Plug-in hybrid",IF($G6891="Diesel","Diesel","Gasoline"))</f>
        <v>Diesel</v>
      </c>
    </row>
    <row r="6892" spans="1:15" ht="15" customHeight="1" x14ac:dyDescent="0.25">
      <c r="A6892" s="1">
        <v>2022</v>
      </c>
      <c r="B6892" s="1" t="s">
        <v>8801</v>
      </c>
      <c r="C6892" s="1" t="s">
        <v>1808</v>
      </c>
      <c r="D6892" s="1" t="s">
        <v>9359</v>
      </c>
      <c r="E6892" s="1" t="s">
        <v>1725</v>
      </c>
      <c r="F6892" s="1" t="s">
        <v>5610</v>
      </c>
      <c r="G6892" s="1" t="s">
        <v>105</v>
      </c>
      <c r="H6892" s="1" t="s">
        <v>298</v>
      </c>
      <c r="I6892" s="1">
        <v>3</v>
      </c>
      <c r="J6892" s="1">
        <v>2023</v>
      </c>
      <c r="K6892" s="1">
        <v>627000</v>
      </c>
      <c r="L6892" s="1">
        <v>0</v>
      </c>
      <c r="M6892" s="1">
        <f t="array" ref="M6892">SUMPRODUCT(MAX(ISNUMBER(SEARCH('Class Rules'!$B$6:$B$85,$E6892))*ISNUMBER(SEARCH('Class Rules'!$C$6:$C$85,$F6892))*'Class Rules'!$A$6:$A$85))</f>
        <v>0</v>
      </c>
      <c r="N6892" s="1" t="str">
        <f t="array" ref="N6892">IF($M6892=0,'Class Rules'!$D$3,INDEX('Class Rules'!$D$6:$D$85,MATCH($M6892,'Class Rules'!$A$6:$A$85,0)))</f>
        <v>Passenger LDV</v>
      </c>
      <c r="O6892" s="1" t="str">
        <f t="array" ref="O6892">IF(SUMPRODUCT(MAX(ISNUMBER(SEARCH(Fuel_Rules!$A$6:$A$30,$E6892))*ISNUMBER(SEARCH(Fuel_Rules!$B$6:$B$30,$F6892))*(Fuel_Rules!$A$6:$A$30&lt;&gt;"")))&gt;0,"Plug-in hybrid",IF($G6892="Diesel","Diesel","Gasoline"))</f>
        <v>Diesel</v>
      </c>
    </row>
    <row r="6893" spans="1:15" ht="15" customHeight="1" x14ac:dyDescent="0.25">
      <c r="A6893" s="1">
        <v>2022</v>
      </c>
      <c r="B6893" s="1" t="s">
        <v>8801</v>
      </c>
      <c r="C6893" s="1" t="s">
        <v>1811</v>
      </c>
      <c r="D6893" s="1" t="s">
        <v>9360</v>
      </c>
      <c r="E6893" s="1" t="s">
        <v>1725</v>
      </c>
      <c r="F6893" s="1" t="s">
        <v>1813</v>
      </c>
      <c r="G6893" s="1" t="s">
        <v>105</v>
      </c>
      <c r="H6893" s="1" t="s">
        <v>437</v>
      </c>
      <c r="I6893" s="1">
        <v>3</v>
      </c>
      <c r="J6893" s="1">
        <v>2023</v>
      </c>
      <c r="K6893" s="1">
        <v>647000</v>
      </c>
      <c r="L6893" s="1">
        <v>0</v>
      </c>
      <c r="M6893" s="1">
        <f t="array" ref="M6893">SUMPRODUCT(MAX(ISNUMBER(SEARCH('Class Rules'!$B$6:$B$85,$E6893))*ISNUMBER(SEARCH('Class Rules'!$C$6:$C$85,$F6893))*'Class Rules'!$A$6:$A$85))</f>
        <v>0</v>
      </c>
      <c r="N6893" s="1" t="str">
        <f t="array" ref="N6893">IF($M6893=0,'Class Rules'!$D$3,INDEX('Class Rules'!$D$6:$D$85,MATCH($M6893,'Class Rules'!$A$6:$A$85,0)))</f>
        <v>Passenger LDV</v>
      </c>
      <c r="O6893" s="1" t="str">
        <f t="array" ref="O6893">IF(SUMPRODUCT(MAX(ISNUMBER(SEARCH(Fuel_Rules!$A$6:$A$30,$E6893))*ISNUMBER(SEARCH(Fuel_Rules!$B$6:$B$30,$F6893))*(Fuel_Rules!$A$6:$A$30&lt;&gt;"")))&gt;0,"Plug-in hybrid",IF($G6893="Diesel","Diesel","Gasoline"))</f>
        <v>Diesel</v>
      </c>
    </row>
    <row r="6894" spans="1:15" ht="15" customHeight="1" x14ac:dyDescent="0.25">
      <c r="A6894" s="1">
        <v>2022</v>
      </c>
      <c r="B6894" s="1" t="s">
        <v>8801</v>
      </c>
      <c r="C6894" s="1" t="s">
        <v>1814</v>
      </c>
      <c r="D6894" s="1" t="s">
        <v>9361</v>
      </c>
      <c r="E6894" s="1" t="s">
        <v>1725</v>
      </c>
      <c r="F6894" s="1" t="s">
        <v>1816</v>
      </c>
      <c r="G6894" s="1" t="s">
        <v>105</v>
      </c>
      <c r="H6894" s="1" t="s">
        <v>437</v>
      </c>
      <c r="I6894" s="1">
        <v>3</v>
      </c>
      <c r="J6894" s="1">
        <v>2023</v>
      </c>
      <c r="K6894" s="1">
        <v>750814</v>
      </c>
      <c r="L6894" s="1">
        <v>0</v>
      </c>
      <c r="M6894" s="1">
        <f t="array" ref="M6894">SUMPRODUCT(MAX(ISNUMBER(SEARCH('Class Rules'!$B$6:$B$85,$E6894))*ISNUMBER(SEARCH('Class Rules'!$C$6:$C$85,$F6894))*'Class Rules'!$A$6:$A$85))</f>
        <v>0</v>
      </c>
      <c r="N6894" s="1" t="str">
        <f t="array" ref="N6894">IF($M6894=0,'Class Rules'!$D$3,INDEX('Class Rules'!$D$6:$D$85,MATCH($M6894,'Class Rules'!$A$6:$A$85,0)))</f>
        <v>Passenger LDV</v>
      </c>
      <c r="O6894" s="1" t="str">
        <f t="array" ref="O6894">IF(SUMPRODUCT(MAX(ISNUMBER(SEARCH(Fuel_Rules!$A$6:$A$30,$E6894))*ISNUMBER(SEARCH(Fuel_Rules!$B$6:$B$30,$F6894))*(Fuel_Rules!$A$6:$A$30&lt;&gt;"")))&gt;0,"Plug-in hybrid",IF($G6894="Diesel","Diesel","Gasoline"))</f>
        <v>Diesel</v>
      </c>
    </row>
    <row r="6895" spans="1:15" ht="15" customHeight="1" x14ac:dyDescent="0.25">
      <c r="A6895" s="1">
        <v>2022</v>
      </c>
      <c r="B6895" s="1" t="s">
        <v>8801</v>
      </c>
      <c r="C6895" s="1" t="s">
        <v>1817</v>
      </c>
      <c r="D6895" s="1" t="s">
        <v>9362</v>
      </c>
      <c r="E6895" s="1" t="s">
        <v>1725</v>
      </c>
      <c r="F6895" s="1" t="s">
        <v>5614</v>
      </c>
      <c r="G6895" s="1" t="s">
        <v>105</v>
      </c>
      <c r="H6895" s="1" t="s">
        <v>298</v>
      </c>
      <c r="I6895" s="1">
        <v>3</v>
      </c>
      <c r="J6895" s="1">
        <v>2023</v>
      </c>
      <c r="K6895" s="1">
        <v>733000</v>
      </c>
      <c r="L6895" s="1">
        <v>0</v>
      </c>
      <c r="M6895" s="1">
        <f t="array" ref="M6895">SUMPRODUCT(MAX(ISNUMBER(SEARCH('Class Rules'!$B$6:$B$85,$E6895))*ISNUMBER(SEARCH('Class Rules'!$C$6:$C$85,$F6895))*'Class Rules'!$A$6:$A$85))</f>
        <v>0</v>
      </c>
      <c r="N6895" s="1" t="str">
        <f t="array" ref="N6895">IF($M6895=0,'Class Rules'!$D$3,INDEX('Class Rules'!$D$6:$D$85,MATCH($M6895,'Class Rules'!$A$6:$A$85,0)))</f>
        <v>Passenger LDV</v>
      </c>
      <c r="O6895" s="1" t="str">
        <f t="array" ref="O6895">IF(SUMPRODUCT(MAX(ISNUMBER(SEARCH(Fuel_Rules!$A$6:$A$30,$E6895))*ISNUMBER(SEARCH(Fuel_Rules!$B$6:$B$30,$F6895))*(Fuel_Rules!$A$6:$A$30&lt;&gt;"")))&gt;0,"Plug-in hybrid",IF($G6895="Diesel","Diesel","Gasoline"))</f>
        <v>Diesel</v>
      </c>
    </row>
    <row r="6896" spans="1:15" ht="15" customHeight="1" x14ac:dyDescent="0.25">
      <c r="A6896" s="1">
        <v>2022</v>
      </c>
      <c r="B6896" s="1" t="s">
        <v>8801</v>
      </c>
      <c r="C6896" s="1" t="s">
        <v>1820</v>
      </c>
      <c r="D6896" s="1" t="s">
        <v>9363</v>
      </c>
      <c r="E6896" s="1" t="s">
        <v>1725</v>
      </c>
      <c r="F6896" s="1" t="s">
        <v>1822</v>
      </c>
      <c r="G6896" s="1" t="s">
        <v>103</v>
      </c>
      <c r="H6896" s="1" t="s">
        <v>437</v>
      </c>
      <c r="I6896" s="1">
        <v>2</v>
      </c>
      <c r="J6896" s="1">
        <v>2023</v>
      </c>
      <c r="K6896" s="1">
        <v>890559</v>
      </c>
      <c r="L6896" s="1">
        <v>0</v>
      </c>
      <c r="M6896" s="1">
        <f t="array" ref="M6896">SUMPRODUCT(MAX(ISNUMBER(SEARCH('Class Rules'!$B$6:$B$85,$E6896))*ISNUMBER(SEARCH('Class Rules'!$C$6:$C$85,$F6896))*'Class Rules'!$A$6:$A$85))</f>
        <v>0</v>
      </c>
      <c r="N6896" s="1" t="str">
        <f t="array" ref="N6896">IF($M6896=0,'Class Rules'!$D$3,INDEX('Class Rules'!$D$6:$D$85,MATCH($M6896,'Class Rules'!$A$6:$A$85,0)))</f>
        <v>Passenger LDV</v>
      </c>
      <c r="O6896" s="1" t="str">
        <f t="array" ref="O6896">IF(SUMPRODUCT(MAX(ISNUMBER(SEARCH(Fuel_Rules!$A$6:$A$30,$E6896))*ISNUMBER(SEARCH(Fuel_Rules!$B$6:$B$30,$F6896))*(Fuel_Rules!$A$6:$A$30&lt;&gt;"")))&gt;0,"Plug-in hybrid",IF($G6896="Diesel","Diesel","Gasoline"))</f>
        <v>Plug-in hybrid</v>
      </c>
    </row>
    <row r="6897" spans="1:15" ht="15" customHeight="1" x14ac:dyDescent="0.25">
      <c r="A6897" s="1">
        <v>2022</v>
      </c>
      <c r="B6897" s="1" t="s">
        <v>8801</v>
      </c>
      <c r="C6897" s="1" t="s">
        <v>1823</v>
      </c>
      <c r="D6897" s="1" t="s">
        <v>9364</v>
      </c>
      <c r="E6897" s="1" t="s">
        <v>1725</v>
      </c>
      <c r="F6897" s="1" t="s">
        <v>1825</v>
      </c>
      <c r="G6897" s="1" t="s">
        <v>103</v>
      </c>
      <c r="H6897" s="1" t="s">
        <v>437</v>
      </c>
      <c r="I6897" s="1">
        <v>5</v>
      </c>
      <c r="J6897" s="1">
        <v>2023</v>
      </c>
      <c r="K6897" s="1">
        <v>1083910</v>
      </c>
      <c r="L6897" s="1">
        <v>0</v>
      </c>
      <c r="M6897" s="1">
        <f t="array" ref="M6897">SUMPRODUCT(MAX(ISNUMBER(SEARCH('Class Rules'!$B$6:$B$85,$E6897))*ISNUMBER(SEARCH('Class Rules'!$C$6:$C$85,$F6897))*'Class Rules'!$A$6:$A$85))</f>
        <v>0</v>
      </c>
      <c r="N6897" s="1" t="str">
        <f t="array" ref="N6897">IF($M6897=0,'Class Rules'!$D$3,INDEX('Class Rules'!$D$6:$D$85,MATCH($M6897,'Class Rules'!$A$6:$A$85,0)))</f>
        <v>Passenger LDV</v>
      </c>
      <c r="O6897" s="1" t="str">
        <f t="array" ref="O6897">IF(SUMPRODUCT(MAX(ISNUMBER(SEARCH(Fuel_Rules!$A$6:$A$30,$E6897))*ISNUMBER(SEARCH(Fuel_Rules!$B$6:$B$30,$F6897))*(Fuel_Rules!$A$6:$A$30&lt;&gt;"")))&gt;0,"Plug-in hybrid",IF($G6897="Diesel","Diesel","Gasoline"))</f>
        <v>Gasoline</v>
      </c>
    </row>
    <row r="6898" spans="1:15" ht="15" customHeight="1" x14ac:dyDescent="0.25">
      <c r="A6898" s="1">
        <v>2022</v>
      </c>
      <c r="B6898" s="1" t="s">
        <v>8801</v>
      </c>
      <c r="C6898" s="1" t="s">
        <v>1826</v>
      </c>
      <c r="D6898" s="1" t="s">
        <v>9365</v>
      </c>
      <c r="E6898" s="1" t="s">
        <v>1725</v>
      </c>
      <c r="F6898" s="1" t="s">
        <v>1828</v>
      </c>
      <c r="G6898" s="1" t="s">
        <v>103</v>
      </c>
      <c r="H6898" s="1" t="s">
        <v>437</v>
      </c>
      <c r="I6898" s="1">
        <v>2</v>
      </c>
      <c r="J6898" s="1">
        <v>2023</v>
      </c>
      <c r="K6898" s="1">
        <v>561698</v>
      </c>
      <c r="L6898" s="1">
        <v>0</v>
      </c>
      <c r="M6898" s="1">
        <f t="array" ref="M6898">SUMPRODUCT(MAX(ISNUMBER(SEARCH('Class Rules'!$B$6:$B$85,$E6898))*ISNUMBER(SEARCH('Class Rules'!$C$6:$C$85,$F6898))*'Class Rules'!$A$6:$A$85))</f>
        <v>0</v>
      </c>
      <c r="N6898" s="1" t="str">
        <f t="array" ref="N6898">IF($M6898=0,'Class Rules'!$D$3,INDEX('Class Rules'!$D$6:$D$85,MATCH($M6898,'Class Rules'!$A$6:$A$85,0)))</f>
        <v>Passenger LDV</v>
      </c>
      <c r="O6898" s="1" t="str">
        <f t="array" ref="O6898">IF(SUMPRODUCT(MAX(ISNUMBER(SEARCH(Fuel_Rules!$A$6:$A$30,$E6898))*ISNUMBER(SEARCH(Fuel_Rules!$B$6:$B$30,$F6898))*(Fuel_Rules!$A$6:$A$30&lt;&gt;"")))&gt;0,"Plug-in hybrid",IF($G6898="Diesel","Diesel","Gasoline"))</f>
        <v>Gasoline</v>
      </c>
    </row>
    <row r="6899" spans="1:15" ht="15" customHeight="1" x14ac:dyDescent="0.25">
      <c r="A6899" s="1">
        <v>2022</v>
      </c>
      <c r="B6899" s="1" t="s">
        <v>8801</v>
      </c>
      <c r="C6899" s="1" t="s">
        <v>9366</v>
      </c>
      <c r="D6899" s="1" t="s">
        <v>9367</v>
      </c>
      <c r="E6899" s="1" t="s">
        <v>1725</v>
      </c>
      <c r="F6899" s="1" t="s">
        <v>9368</v>
      </c>
      <c r="G6899" s="1" t="s">
        <v>105</v>
      </c>
      <c r="H6899" s="1" t="s">
        <v>298</v>
      </c>
      <c r="I6899" s="1">
        <v>3</v>
      </c>
      <c r="J6899" s="1">
        <v>2023</v>
      </c>
      <c r="K6899" s="1">
        <v>754150</v>
      </c>
      <c r="L6899" s="1">
        <v>0</v>
      </c>
      <c r="M6899" s="1">
        <f t="array" ref="M6899">SUMPRODUCT(MAX(ISNUMBER(SEARCH('Class Rules'!$B$6:$B$85,$E6899))*ISNUMBER(SEARCH('Class Rules'!$C$6:$C$85,$F6899))*'Class Rules'!$A$6:$A$85))</f>
        <v>0</v>
      </c>
      <c r="N6899" s="1" t="str">
        <f t="array" ref="N6899">IF($M6899=0,'Class Rules'!$D$3,INDEX('Class Rules'!$D$6:$D$85,MATCH($M6899,'Class Rules'!$A$6:$A$85,0)))</f>
        <v>Passenger LDV</v>
      </c>
      <c r="O6899" s="1" t="str">
        <f t="array" ref="O6899">IF(SUMPRODUCT(MAX(ISNUMBER(SEARCH(Fuel_Rules!$A$6:$A$30,$E6899))*ISNUMBER(SEARCH(Fuel_Rules!$B$6:$B$30,$F6899))*(Fuel_Rules!$A$6:$A$30&lt;&gt;"")))&gt;0,"Plug-in hybrid",IF($G6899="Diesel","Diesel","Gasoline"))</f>
        <v>Diesel</v>
      </c>
    </row>
    <row r="6900" spans="1:15" ht="15" customHeight="1" x14ac:dyDescent="0.25">
      <c r="A6900" s="1">
        <v>2022</v>
      </c>
      <c r="B6900" s="1" t="s">
        <v>8801</v>
      </c>
      <c r="C6900" s="1" t="s">
        <v>9366</v>
      </c>
      <c r="D6900" s="1" t="s">
        <v>9369</v>
      </c>
      <c r="E6900" s="1" t="s">
        <v>1725</v>
      </c>
      <c r="F6900" s="1" t="s">
        <v>9368</v>
      </c>
      <c r="G6900" s="1" t="s">
        <v>105</v>
      </c>
      <c r="H6900" s="1" t="s">
        <v>298</v>
      </c>
      <c r="I6900" s="1">
        <v>3</v>
      </c>
      <c r="J6900" s="1">
        <v>2023</v>
      </c>
      <c r="K6900" s="1">
        <v>716442</v>
      </c>
      <c r="L6900" s="1">
        <v>0</v>
      </c>
      <c r="M6900" s="1">
        <f t="array" ref="M6900">SUMPRODUCT(MAX(ISNUMBER(SEARCH('Class Rules'!$B$6:$B$85,$E6900))*ISNUMBER(SEARCH('Class Rules'!$C$6:$C$85,$F6900))*'Class Rules'!$A$6:$A$85))</f>
        <v>0</v>
      </c>
      <c r="N6900" s="1" t="str">
        <f t="array" ref="N6900">IF($M6900=0,'Class Rules'!$D$3,INDEX('Class Rules'!$D$6:$D$85,MATCH($M6900,'Class Rules'!$A$6:$A$85,0)))</f>
        <v>Passenger LDV</v>
      </c>
      <c r="O6900" s="1" t="str">
        <f t="array" ref="O6900">IF(SUMPRODUCT(MAX(ISNUMBER(SEARCH(Fuel_Rules!$A$6:$A$30,$E6900))*ISNUMBER(SEARCH(Fuel_Rules!$B$6:$B$30,$F6900))*(Fuel_Rules!$A$6:$A$30&lt;&gt;"")))&gt;0,"Plug-in hybrid",IF($G6900="Diesel","Diesel","Gasoline"))</f>
        <v>Diesel</v>
      </c>
    </row>
    <row r="6901" spans="1:15" ht="15" customHeight="1" x14ac:dyDescent="0.25">
      <c r="A6901" s="1">
        <v>2022</v>
      </c>
      <c r="B6901" s="1" t="s">
        <v>8801</v>
      </c>
      <c r="C6901" s="1" t="s">
        <v>1829</v>
      </c>
      <c r="D6901" s="1" t="s">
        <v>9370</v>
      </c>
      <c r="E6901" s="1" t="s">
        <v>1831</v>
      </c>
      <c r="F6901" s="1" t="s">
        <v>1832</v>
      </c>
      <c r="G6901" s="1" t="s">
        <v>103</v>
      </c>
      <c r="H6901" s="1" t="s">
        <v>437</v>
      </c>
      <c r="I6901" s="1">
        <v>3.5</v>
      </c>
      <c r="J6901" s="1">
        <v>2023</v>
      </c>
      <c r="K6901" s="1">
        <v>977449</v>
      </c>
      <c r="L6901" s="1">
        <v>0</v>
      </c>
      <c r="M6901" s="1">
        <f t="array" ref="M6901">SUMPRODUCT(MAX(ISNUMBER(SEARCH('Class Rules'!$B$6:$B$85,$E6901))*ISNUMBER(SEARCH('Class Rules'!$C$6:$C$85,$F6901))*'Class Rules'!$A$6:$A$85))</f>
        <v>0</v>
      </c>
      <c r="N6901" s="1" t="str">
        <f t="array" ref="N6901">IF($M6901=0,'Class Rules'!$D$3,INDEX('Class Rules'!$D$6:$D$85,MATCH($M6901,'Class Rules'!$A$6:$A$85,0)))</f>
        <v>Passenger LDV</v>
      </c>
      <c r="O6901" s="1" t="str">
        <f t="array" ref="O6901">IF(SUMPRODUCT(MAX(ISNUMBER(SEARCH(Fuel_Rules!$A$6:$A$30,$E6901))*ISNUMBER(SEARCH(Fuel_Rules!$B$6:$B$30,$F6901))*(Fuel_Rules!$A$6:$A$30&lt;&gt;"")))&gt;0,"Plug-in hybrid",IF($G6901="Diesel","Diesel","Gasoline"))</f>
        <v>Gasoline</v>
      </c>
    </row>
    <row r="6902" spans="1:15" ht="15" customHeight="1" x14ac:dyDescent="0.25">
      <c r="A6902" s="1">
        <v>2022</v>
      </c>
      <c r="B6902" s="1" t="s">
        <v>8801</v>
      </c>
      <c r="C6902" s="1" t="s">
        <v>1833</v>
      </c>
      <c r="D6902" s="1" t="s">
        <v>9371</v>
      </c>
      <c r="E6902" s="1" t="s">
        <v>1831</v>
      </c>
      <c r="F6902" s="1" t="s">
        <v>1835</v>
      </c>
      <c r="G6902" s="1" t="s">
        <v>103</v>
      </c>
      <c r="H6902" s="1" t="s">
        <v>437</v>
      </c>
      <c r="I6902" s="1">
        <v>2.5</v>
      </c>
      <c r="J6902" s="1">
        <v>2023</v>
      </c>
      <c r="K6902" s="1">
        <v>394986</v>
      </c>
      <c r="L6902" s="1">
        <v>0</v>
      </c>
      <c r="M6902" s="1">
        <f t="array" ref="M6902">SUMPRODUCT(MAX(ISNUMBER(SEARCH('Class Rules'!$B$6:$B$85,$E6902))*ISNUMBER(SEARCH('Class Rules'!$C$6:$C$85,$F6902))*'Class Rules'!$A$6:$A$85))</f>
        <v>0</v>
      </c>
      <c r="N6902" s="1" t="str">
        <f t="array" ref="N6902">IF($M6902=0,'Class Rules'!$D$3,INDEX('Class Rules'!$D$6:$D$85,MATCH($M6902,'Class Rules'!$A$6:$A$85,0)))</f>
        <v>Passenger LDV</v>
      </c>
      <c r="O6902" s="1" t="str">
        <f t="array" ref="O6902">IF(SUMPRODUCT(MAX(ISNUMBER(SEARCH(Fuel_Rules!$A$6:$A$30,$E6902))*ISNUMBER(SEARCH(Fuel_Rules!$B$6:$B$30,$F6902))*(Fuel_Rules!$A$6:$A$30&lt;&gt;"")))&gt;0,"Plug-in hybrid",IF($G6902="Diesel","Diesel","Gasoline"))</f>
        <v>Gasoline</v>
      </c>
    </row>
    <row r="6903" spans="1:15" ht="15" customHeight="1" x14ac:dyDescent="0.25">
      <c r="A6903" s="1">
        <v>2022</v>
      </c>
      <c r="B6903" s="1" t="s">
        <v>8801</v>
      </c>
      <c r="C6903" s="1" t="s">
        <v>1836</v>
      </c>
      <c r="D6903" s="1" t="s">
        <v>9372</v>
      </c>
      <c r="E6903" s="1" t="s">
        <v>1831</v>
      </c>
      <c r="F6903" s="1" t="s">
        <v>1838</v>
      </c>
      <c r="G6903" s="1" t="s">
        <v>103</v>
      </c>
      <c r="H6903" s="1" t="s">
        <v>437</v>
      </c>
      <c r="I6903" s="1">
        <v>2.5</v>
      </c>
      <c r="J6903" s="1">
        <v>2023</v>
      </c>
      <c r="K6903" s="1">
        <v>327417</v>
      </c>
      <c r="L6903" s="1">
        <v>0</v>
      </c>
      <c r="M6903" s="1">
        <f t="array" ref="M6903">SUMPRODUCT(MAX(ISNUMBER(SEARCH('Class Rules'!$B$6:$B$85,$E6903))*ISNUMBER(SEARCH('Class Rules'!$C$6:$C$85,$F6903))*'Class Rules'!$A$6:$A$85))</f>
        <v>0</v>
      </c>
      <c r="N6903" s="1" t="str">
        <f t="array" ref="N6903">IF($M6903=0,'Class Rules'!$D$3,INDEX('Class Rules'!$D$6:$D$85,MATCH($M6903,'Class Rules'!$A$6:$A$85,0)))</f>
        <v>Passenger LDV</v>
      </c>
      <c r="O6903" s="1" t="str">
        <f t="array" ref="O6903">IF(SUMPRODUCT(MAX(ISNUMBER(SEARCH(Fuel_Rules!$A$6:$A$30,$E6903))*ISNUMBER(SEARCH(Fuel_Rules!$B$6:$B$30,$F6903))*(Fuel_Rules!$A$6:$A$30&lt;&gt;"")))&gt;0,"Plug-in hybrid",IF($G6903="Diesel","Diesel","Gasoline"))</f>
        <v>Gasoline</v>
      </c>
    </row>
    <row r="6904" spans="1:15" ht="15" customHeight="1" x14ac:dyDescent="0.25">
      <c r="A6904" s="1">
        <v>2022</v>
      </c>
      <c r="B6904" s="1" t="s">
        <v>8801</v>
      </c>
      <c r="C6904" s="1" t="s">
        <v>1839</v>
      </c>
      <c r="D6904" s="1" t="s">
        <v>9373</v>
      </c>
      <c r="E6904" s="1" t="s">
        <v>1831</v>
      </c>
      <c r="F6904" s="1" t="s">
        <v>1841</v>
      </c>
      <c r="G6904" s="1" t="s">
        <v>103</v>
      </c>
      <c r="H6904" s="1" t="s">
        <v>437</v>
      </c>
      <c r="I6904" s="1">
        <v>2.5</v>
      </c>
      <c r="J6904" s="1">
        <v>2023</v>
      </c>
      <c r="K6904" s="1">
        <v>339132</v>
      </c>
      <c r="L6904" s="1">
        <v>0</v>
      </c>
      <c r="M6904" s="1">
        <f t="array" ref="M6904">SUMPRODUCT(MAX(ISNUMBER(SEARCH('Class Rules'!$B$6:$B$85,$E6904))*ISNUMBER(SEARCH('Class Rules'!$C$6:$C$85,$F6904))*'Class Rules'!$A$6:$A$85))</f>
        <v>0</v>
      </c>
      <c r="N6904" s="1" t="str">
        <f t="array" ref="N6904">IF($M6904=0,'Class Rules'!$D$3,INDEX('Class Rules'!$D$6:$D$85,MATCH($M6904,'Class Rules'!$A$6:$A$85,0)))</f>
        <v>Passenger LDV</v>
      </c>
      <c r="O6904" s="1" t="str">
        <f t="array" ref="O6904">IF(SUMPRODUCT(MAX(ISNUMBER(SEARCH(Fuel_Rules!$A$6:$A$30,$E6904))*ISNUMBER(SEARCH(Fuel_Rules!$B$6:$B$30,$F6904))*(Fuel_Rules!$A$6:$A$30&lt;&gt;"")))&gt;0,"Plug-in hybrid",IF($G6904="Diesel","Diesel","Gasoline"))</f>
        <v>Gasoline</v>
      </c>
    </row>
    <row r="6905" spans="1:15" ht="15" customHeight="1" x14ac:dyDescent="0.25">
      <c r="A6905" s="1">
        <v>2022</v>
      </c>
      <c r="B6905" s="1" t="s">
        <v>8801</v>
      </c>
      <c r="C6905" s="1" t="s">
        <v>1842</v>
      </c>
      <c r="D6905" s="1" t="s">
        <v>9374</v>
      </c>
      <c r="E6905" s="1" t="s">
        <v>1831</v>
      </c>
      <c r="F6905" s="1" t="s">
        <v>1844</v>
      </c>
      <c r="G6905" s="1" t="s">
        <v>103</v>
      </c>
      <c r="H6905" s="1" t="s">
        <v>437</v>
      </c>
      <c r="I6905" s="1">
        <v>2.5</v>
      </c>
      <c r="J6905" s="1">
        <v>2023</v>
      </c>
      <c r="K6905" s="1">
        <v>350998</v>
      </c>
      <c r="L6905" s="1">
        <v>0</v>
      </c>
      <c r="M6905" s="1">
        <f t="array" ref="M6905">SUMPRODUCT(MAX(ISNUMBER(SEARCH('Class Rules'!$B$6:$B$85,$E6905))*ISNUMBER(SEARCH('Class Rules'!$C$6:$C$85,$F6905))*'Class Rules'!$A$6:$A$85))</f>
        <v>0</v>
      </c>
      <c r="N6905" s="1" t="str">
        <f t="array" ref="N6905">IF($M6905=0,'Class Rules'!$D$3,INDEX('Class Rules'!$D$6:$D$85,MATCH($M6905,'Class Rules'!$A$6:$A$85,0)))</f>
        <v>Passenger LDV</v>
      </c>
      <c r="O6905" s="1" t="str">
        <f t="array" ref="O6905">IF(SUMPRODUCT(MAX(ISNUMBER(SEARCH(Fuel_Rules!$A$6:$A$30,$E6905))*ISNUMBER(SEARCH(Fuel_Rules!$B$6:$B$30,$F6905))*(Fuel_Rules!$A$6:$A$30&lt;&gt;"")))&gt;0,"Plug-in hybrid",IF($G6905="Diesel","Diesel","Gasoline"))</f>
        <v>Gasoline</v>
      </c>
    </row>
    <row r="6906" spans="1:15" ht="15" customHeight="1" x14ac:dyDescent="0.25">
      <c r="A6906" s="1">
        <v>2022</v>
      </c>
      <c r="B6906" s="1" t="s">
        <v>8801</v>
      </c>
      <c r="C6906" s="1" t="s">
        <v>1845</v>
      </c>
      <c r="D6906" s="1" t="s">
        <v>9375</v>
      </c>
      <c r="E6906" s="1" t="s">
        <v>1831</v>
      </c>
      <c r="F6906" s="1" t="s">
        <v>1847</v>
      </c>
      <c r="G6906" s="1" t="s">
        <v>103</v>
      </c>
      <c r="H6906" s="1" t="s">
        <v>437</v>
      </c>
      <c r="I6906" s="1">
        <v>2</v>
      </c>
      <c r="J6906" s="1">
        <v>2023</v>
      </c>
      <c r="K6906" s="1">
        <v>303766</v>
      </c>
      <c r="L6906" s="1">
        <v>0</v>
      </c>
      <c r="M6906" s="1">
        <f t="array" ref="M6906">SUMPRODUCT(MAX(ISNUMBER(SEARCH('Class Rules'!$B$6:$B$85,$E6906))*ISNUMBER(SEARCH('Class Rules'!$C$6:$C$85,$F6906))*'Class Rules'!$A$6:$A$85))</f>
        <v>0</v>
      </c>
      <c r="N6906" s="1" t="str">
        <f t="array" ref="N6906">IF($M6906=0,'Class Rules'!$D$3,INDEX('Class Rules'!$D$6:$D$85,MATCH($M6906,'Class Rules'!$A$6:$A$85,0)))</f>
        <v>Passenger LDV</v>
      </c>
      <c r="O6906" s="1" t="str">
        <f t="array" ref="O6906">IF(SUMPRODUCT(MAX(ISNUMBER(SEARCH(Fuel_Rules!$A$6:$A$30,$E6906))*ISNUMBER(SEARCH(Fuel_Rules!$B$6:$B$30,$F6906))*(Fuel_Rules!$A$6:$A$30&lt;&gt;"")))&gt;0,"Plug-in hybrid",IF($G6906="Diesel","Diesel","Gasoline"))</f>
        <v>Gasoline</v>
      </c>
    </row>
    <row r="6907" spans="1:15" ht="15" customHeight="1" x14ac:dyDescent="0.25">
      <c r="A6907" s="1">
        <v>2022</v>
      </c>
      <c r="B6907" s="1" t="s">
        <v>8801</v>
      </c>
      <c r="C6907" s="1" t="s">
        <v>1848</v>
      </c>
      <c r="D6907" s="1" t="s">
        <v>9376</v>
      </c>
      <c r="E6907" s="1" t="s">
        <v>1831</v>
      </c>
      <c r="F6907" s="1" t="s">
        <v>1850</v>
      </c>
      <c r="G6907" s="1" t="s">
        <v>103</v>
      </c>
      <c r="H6907" s="1" t="s">
        <v>437</v>
      </c>
      <c r="I6907" s="1">
        <v>2</v>
      </c>
      <c r="J6907" s="1">
        <v>2023</v>
      </c>
      <c r="K6907" s="1">
        <v>281667</v>
      </c>
      <c r="L6907" s="1">
        <v>0</v>
      </c>
      <c r="M6907" s="1">
        <f t="array" ref="M6907">SUMPRODUCT(MAX(ISNUMBER(SEARCH('Class Rules'!$B$6:$B$85,$E6907))*ISNUMBER(SEARCH('Class Rules'!$C$6:$C$85,$F6907))*'Class Rules'!$A$6:$A$85))</f>
        <v>0</v>
      </c>
      <c r="N6907" s="1" t="str">
        <f t="array" ref="N6907">IF($M6907=0,'Class Rules'!$D$3,INDEX('Class Rules'!$D$6:$D$85,MATCH($M6907,'Class Rules'!$A$6:$A$85,0)))</f>
        <v>Passenger LDV</v>
      </c>
      <c r="O6907" s="1" t="str">
        <f t="array" ref="O6907">IF(SUMPRODUCT(MAX(ISNUMBER(SEARCH(Fuel_Rules!$A$6:$A$30,$E6907))*ISNUMBER(SEARCH(Fuel_Rules!$B$6:$B$30,$F6907))*(Fuel_Rules!$A$6:$A$30&lt;&gt;"")))&gt;0,"Plug-in hybrid",IF($G6907="Diesel","Diesel","Gasoline"))</f>
        <v>Gasoline</v>
      </c>
    </row>
    <row r="6908" spans="1:15" ht="15" customHeight="1" x14ac:dyDescent="0.25">
      <c r="A6908" s="1">
        <v>2022</v>
      </c>
      <c r="B6908" s="1" t="s">
        <v>8801</v>
      </c>
      <c r="C6908" s="1" t="s">
        <v>1851</v>
      </c>
      <c r="D6908" s="1" t="s">
        <v>9377</v>
      </c>
      <c r="E6908" s="1" t="s">
        <v>1831</v>
      </c>
      <c r="F6908" s="1" t="s">
        <v>1853</v>
      </c>
      <c r="G6908" s="1" t="s">
        <v>103</v>
      </c>
      <c r="H6908" s="1" t="s">
        <v>437</v>
      </c>
      <c r="I6908" s="1">
        <v>3.5</v>
      </c>
      <c r="J6908" s="1">
        <v>2023</v>
      </c>
      <c r="K6908" s="1">
        <v>516329</v>
      </c>
      <c r="L6908" s="1">
        <v>0</v>
      </c>
      <c r="M6908" s="1">
        <f t="array" ref="M6908">SUMPRODUCT(MAX(ISNUMBER(SEARCH('Class Rules'!$B$6:$B$85,$E6908))*ISNUMBER(SEARCH('Class Rules'!$C$6:$C$85,$F6908))*'Class Rules'!$A$6:$A$85))</f>
        <v>0</v>
      </c>
      <c r="N6908" s="1" t="str">
        <f t="array" ref="N6908">IF($M6908=0,'Class Rules'!$D$3,INDEX('Class Rules'!$D$6:$D$85,MATCH($M6908,'Class Rules'!$A$6:$A$85,0)))</f>
        <v>Passenger LDV</v>
      </c>
      <c r="O6908" s="1" t="str">
        <f t="array" ref="O6908">IF(SUMPRODUCT(MAX(ISNUMBER(SEARCH(Fuel_Rules!$A$6:$A$30,$E6908))*ISNUMBER(SEARCH(Fuel_Rules!$B$6:$B$30,$F6908))*(Fuel_Rules!$A$6:$A$30&lt;&gt;"")))&gt;0,"Plug-in hybrid",IF($G6908="Diesel","Diesel","Gasoline"))</f>
        <v>Gasoline</v>
      </c>
    </row>
    <row r="6909" spans="1:15" ht="15" customHeight="1" x14ac:dyDescent="0.25">
      <c r="A6909" s="1">
        <v>2022</v>
      </c>
      <c r="B6909" s="1" t="s">
        <v>8801</v>
      </c>
      <c r="C6909" s="1" t="s">
        <v>1854</v>
      </c>
      <c r="D6909" s="1" t="s">
        <v>9378</v>
      </c>
      <c r="E6909" s="1" t="s">
        <v>1831</v>
      </c>
      <c r="F6909" s="1" t="s">
        <v>1856</v>
      </c>
      <c r="G6909" s="1" t="s">
        <v>103</v>
      </c>
      <c r="H6909" s="1" t="s">
        <v>437</v>
      </c>
      <c r="I6909" s="1">
        <v>3.5</v>
      </c>
      <c r="J6909" s="1">
        <v>2023</v>
      </c>
      <c r="K6909" s="1">
        <v>527104</v>
      </c>
      <c r="L6909" s="1">
        <v>0</v>
      </c>
      <c r="M6909" s="1">
        <f t="array" ref="M6909">SUMPRODUCT(MAX(ISNUMBER(SEARCH('Class Rules'!$B$6:$B$85,$E6909))*ISNUMBER(SEARCH('Class Rules'!$C$6:$C$85,$F6909))*'Class Rules'!$A$6:$A$85))</f>
        <v>0</v>
      </c>
      <c r="N6909" s="1" t="str">
        <f t="array" ref="N6909">IF($M6909=0,'Class Rules'!$D$3,INDEX('Class Rules'!$D$6:$D$85,MATCH($M6909,'Class Rules'!$A$6:$A$85,0)))</f>
        <v>Passenger LDV</v>
      </c>
      <c r="O6909" s="1" t="str">
        <f t="array" ref="O6909">IF(SUMPRODUCT(MAX(ISNUMBER(SEARCH(Fuel_Rules!$A$6:$A$30,$E6909))*ISNUMBER(SEARCH(Fuel_Rules!$B$6:$B$30,$F6909))*(Fuel_Rules!$A$6:$A$30&lt;&gt;"")))&gt;0,"Plug-in hybrid",IF($G6909="Diesel","Diesel","Gasoline"))</f>
        <v>Gasoline</v>
      </c>
    </row>
    <row r="6910" spans="1:15" ht="15" customHeight="1" x14ac:dyDescent="0.25">
      <c r="A6910" s="1">
        <v>2022</v>
      </c>
      <c r="B6910" s="1" t="s">
        <v>8801</v>
      </c>
      <c r="C6910" s="1" t="s">
        <v>5627</v>
      </c>
      <c r="D6910" s="1" t="s">
        <v>9379</v>
      </c>
      <c r="E6910" s="1" t="s">
        <v>1831</v>
      </c>
      <c r="F6910" s="1" t="s">
        <v>5629</v>
      </c>
      <c r="G6910" s="1" t="s">
        <v>103</v>
      </c>
      <c r="H6910" s="1" t="s">
        <v>437</v>
      </c>
      <c r="I6910" s="1">
        <v>2.5</v>
      </c>
      <c r="J6910" s="1">
        <v>2023</v>
      </c>
      <c r="K6910" s="1">
        <v>391054</v>
      </c>
      <c r="L6910" s="1">
        <v>0</v>
      </c>
      <c r="M6910" s="1">
        <f t="array" ref="M6910">SUMPRODUCT(MAX(ISNUMBER(SEARCH('Class Rules'!$B$6:$B$85,$E6910))*ISNUMBER(SEARCH('Class Rules'!$C$6:$C$85,$F6910))*'Class Rules'!$A$6:$A$85))</f>
        <v>0</v>
      </c>
      <c r="N6910" s="1" t="str">
        <f t="array" ref="N6910">IF($M6910=0,'Class Rules'!$D$3,INDEX('Class Rules'!$D$6:$D$85,MATCH($M6910,'Class Rules'!$A$6:$A$85,0)))</f>
        <v>Passenger LDV</v>
      </c>
      <c r="O6910" s="1" t="str">
        <f t="array" ref="O6910">IF(SUMPRODUCT(MAX(ISNUMBER(SEARCH(Fuel_Rules!$A$6:$A$30,$E6910))*ISNUMBER(SEARCH(Fuel_Rules!$B$6:$B$30,$F6910))*(Fuel_Rules!$A$6:$A$30&lt;&gt;"")))&gt;0,"Plug-in hybrid",IF($G6910="Diesel","Diesel","Gasoline"))</f>
        <v>Gasoline</v>
      </c>
    </row>
    <row r="6911" spans="1:15" ht="15" customHeight="1" x14ac:dyDescent="0.25">
      <c r="A6911" s="1">
        <v>2022</v>
      </c>
      <c r="B6911" s="1" t="s">
        <v>8801</v>
      </c>
      <c r="C6911" s="1" t="s">
        <v>5630</v>
      </c>
      <c r="D6911" s="1" t="s">
        <v>9380</v>
      </c>
      <c r="E6911" s="1" t="s">
        <v>1831</v>
      </c>
      <c r="F6911" s="1" t="s">
        <v>5632</v>
      </c>
      <c r="G6911" s="1" t="s">
        <v>103</v>
      </c>
      <c r="H6911" s="1" t="s">
        <v>437</v>
      </c>
      <c r="I6911" s="1">
        <v>2.5</v>
      </c>
      <c r="J6911" s="1">
        <v>2023</v>
      </c>
      <c r="K6911" s="1">
        <v>353909</v>
      </c>
      <c r="L6911" s="1">
        <v>0</v>
      </c>
      <c r="M6911" s="1">
        <f t="array" ref="M6911">SUMPRODUCT(MAX(ISNUMBER(SEARCH('Class Rules'!$B$6:$B$85,$E6911))*ISNUMBER(SEARCH('Class Rules'!$C$6:$C$85,$F6911))*'Class Rules'!$A$6:$A$85))</f>
        <v>0</v>
      </c>
      <c r="N6911" s="1" t="str">
        <f t="array" ref="N6911">IF($M6911=0,'Class Rules'!$D$3,INDEX('Class Rules'!$D$6:$D$85,MATCH($M6911,'Class Rules'!$A$6:$A$85,0)))</f>
        <v>Passenger LDV</v>
      </c>
      <c r="O6911" s="1" t="str">
        <f t="array" ref="O6911">IF(SUMPRODUCT(MAX(ISNUMBER(SEARCH(Fuel_Rules!$A$6:$A$30,$E6911))*ISNUMBER(SEARCH(Fuel_Rules!$B$6:$B$30,$F6911))*(Fuel_Rules!$A$6:$A$30&lt;&gt;"")))&gt;0,"Plug-in hybrid",IF($G6911="Diesel","Diesel","Gasoline"))</f>
        <v>Gasoline</v>
      </c>
    </row>
    <row r="6912" spans="1:15" ht="15" customHeight="1" x14ac:dyDescent="0.25">
      <c r="A6912" s="1">
        <v>2022</v>
      </c>
      <c r="B6912" s="1" t="s">
        <v>8801</v>
      </c>
      <c r="C6912" s="1" t="s">
        <v>5633</v>
      </c>
      <c r="D6912" s="1" t="s">
        <v>9381</v>
      </c>
      <c r="E6912" s="1" t="s">
        <v>1831</v>
      </c>
      <c r="F6912" s="1" t="s">
        <v>5635</v>
      </c>
      <c r="G6912" s="1" t="s">
        <v>103</v>
      </c>
      <c r="H6912" s="1" t="s">
        <v>437</v>
      </c>
      <c r="I6912" s="1">
        <v>2.5</v>
      </c>
      <c r="J6912" s="1">
        <v>2023</v>
      </c>
      <c r="K6912" s="1">
        <v>425909</v>
      </c>
      <c r="L6912" s="1">
        <v>0</v>
      </c>
      <c r="M6912" s="1">
        <f t="array" ref="M6912">SUMPRODUCT(MAX(ISNUMBER(SEARCH('Class Rules'!$B$6:$B$85,$E6912))*ISNUMBER(SEARCH('Class Rules'!$C$6:$C$85,$F6912))*'Class Rules'!$A$6:$A$85))</f>
        <v>0</v>
      </c>
      <c r="N6912" s="1" t="str">
        <f t="array" ref="N6912">IF($M6912=0,'Class Rules'!$D$3,INDEX('Class Rules'!$D$6:$D$85,MATCH($M6912,'Class Rules'!$A$6:$A$85,0)))</f>
        <v>Passenger LDV</v>
      </c>
      <c r="O6912" s="1" t="str">
        <f t="array" ref="O6912">IF(SUMPRODUCT(MAX(ISNUMBER(SEARCH(Fuel_Rules!$A$6:$A$30,$E6912))*ISNUMBER(SEARCH(Fuel_Rules!$B$6:$B$30,$F6912))*(Fuel_Rules!$A$6:$A$30&lt;&gt;"")))&gt;0,"Plug-in hybrid",IF($G6912="Diesel","Diesel","Gasoline"))</f>
        <v>Gasoline</v>
      </c>
    </row>
    <row r="6913" spans="1:15" ht="15" customHeight="1" x14ac:dyDescent="0.25">
      <c r="A6913" s="1">
        <v>2022</v>
      </c>
      <c r="B6913" s="1" t="s">
        <v>8801</v>
      </c>
      <c r="C6913" s="1" t="s">
        <v>1857</v>
      </c>
      <c r="D6913" s="1" t="s">
        <v>9382</v>
      </c>
      <c r="E6913" s="1" t="s">
        <v>1859</v>
      </c>
      <c r="F6913" s="1" t="s">
        <v>1860</v>
      </c>
      <c r="G6913" s="1" t="s">
        <v>103</v>
      </c>
      <c r="H6913" s="1" t="s">
        <v>298</v>
      </c>
      <c r="I6913" s="1">
        <v>1.8</v>
      </c>
      <c r="J6913" s="1">
        <v>2023</v>
      </c>
      <c r="K6913" s="1">
        <v>77532</v>
      </c>
      <c r="L6913" s="1">
        <v>0</v>
      </c>
      <c r="M6913" s="1">
        <f t="array" ref="M6913">SUMPRODUCT(MAX(ISNUMBER(SEARCH('Class Rules'!$B$6:$B$85,$E6913))*ISNUMBER(SEARCH('Class Rules'!$C$6:$C$85,$F6913))*'Class Rules'!$A$6:$A$85))</f>
        <v>0</v>
      </c>
      <c r="N6913" s="1" t="str">
        <f t="array" ref="N6913">IF($M6913=0,'Class Rules'!$D$3,INDEX('Class Rules'!$D$6:$D$85,MATCH($M6913,'Class Rules'!$A$6:$A$85,0)))</f>
        <v>Passenger LDV</v>
      </c>
      <c r="O6913" s="1" t="str">
        <f t="array" ref="O6913">IF(SUMPRODUCT(MAX(ISNUMBER(SEARCH(Fuel_Rules!$A$6:$A$30,$E6913))*ISNUMBER(SEARCH(Fuel_Rules!$B$6:$B$30,$F6913))*(Fuel_Rules!$A$6:$A$30&lt;&gt;"")))&gt;0,"Plug-in hybrid",IF($G6913="Diesel","Diesel","Gasoline"))</f>
        <v>Gasoline</v>
      </c>
    </row>
    <row r="6914" spans="1:15" ht="15" customHeight="1" x14ac:dyDescent="0.25">
      <c r="A6914" s="1">
        <v>2022</v>
      </c>
      <c r="B6914" s="1" t="s">
        <v>8801</v>
      </c>
      <c r="C6914" s="1" t="s">
        <v>1867</v>
      </c>
      <c r="D6914" s="1" t="s">
        <v>9383</v>
      </c>
      <c r="E6914" s="1" t="s">
        <v>1859</v>
      </c>
      <c r="F6914" s="1" t="s">
        <v>1869</v>
      </c>
      <c r="G6914" s="1" t="s">
        <v>103</v>
      </c>
      <c r="H6914" s="1" t="s">
        <v>437</v>
      </c>
      <c r="I6914" s="1">
        <v>2</v>
      </c>
      <c r="J6914" s="1">
        <v>2023</v>
      </c>
      <c r="K6914" s="1">
        <v>142990</v>
      </c>
      <c r="L6914" s="1">
        <v>0</v>
      </c>
      <c r="M6914" s="1">
        <f t="array" ref="M6914">SUMPRODUCT(MAX(ISNUMBER(SEARCH('Class Rules'!$B$6:$B$85,$E6914))*ISNUMBER(SEARCH('Class Rules'!$C$6:$C$85,$F6914))*'Class Rules'!$A$6:$A$85))</f>
        <v>0</v>
      </c>
      <c r="N6914" s="1" t="str">
        <f t="array" ref="N6914">IF($M6914=0,'Class Rules'!$D$3,INDEX('Class Rules'!$D$6:$D$85,MATCH($M6914,'Class Rules'!$A$6:$A$85,0)))</f>
        <v>Passenger LDV</v>
      </c>
      <c r="O6914" s="1" t="str">
        <f t="array" ref="O6914">IF(SUMPRODUCT(MAX(ISNUMBER(SEARCH(Fuel_Rules!$A$6:$A$30,$E6914))*ISNUMBER(SEARCH(Fuel_Rules!$B$6:$B$30,$F6914))*(Fuel_Rules!$A$6:$A$30&lt;&gt;"")))&gt;0,"Plug-in hybrid",IF($G6914="Diesel","Diesel","Gasoline"))</f>
        <v>Gasoline</v>
      </c>
    </row>
    <row r="6915" spans="1:15" ht="15" customHeight="1" x14ac:dyDescent="0.25">
      <c r="A6915" s="1">
        <v>2022</v>
      </c>
      <c r="B6915" s="1" t="s">
        <v>8801</v>
      </c>
      <c r="C6915" s="1" t="s">
        <v>1874</v>
      </c>
      <c r="D6915" s="1" t="s">
        <v>9384</v>
      </c>
      <c r="E6915" s="1" t="s">
        <v>1872</v>
      </c>
      <c r="F6915" s="1" t="s">
        <v>1876</v>
      </c>
      <c r="G6915" s="1" t="s">
        <v>103</v>
      </c>
      <c r="H6915" s="1" t="s">
        <v>437</v>
      </c>
      <c r="I6915" s="1">
        <v>3</v>
      </c>
      <c r="J6915" s="1">
        <v>2023</v>
      </c>
      <c r="K6915" s="1">
        <v>990000</v>
      </c>
      <c r="L6915" s="1">
        <v>0</v>
      </c>
      <c r="M6915" s="1">
        <f t="array" ref="M6915">SUMPRODUCT(MAX(ISNUMBER(SEARCH('Class Rules'!$B$6:$B$85,$E6915))*ISNUMBER(SEARCH('Class Rules'!$C$6:$C$85,$F6915))*'Class Rules'!$A$6:$A$85))</f>
        <v>0</v>
      </c>
      <c r="N6915" s="1" t="str">
        <f t="array" ref="N6915">IF($M6915=0,'Class Rules'!$D$3,INDEX('Class Rules'!$D$6:$D$85,MATCH($M6915,'Class Rules'!$A$6:$A$85,0)))</f>
        <v>Passenger LDV</v>
      </c>
      <c r="O6915" s="1" t="str">
        <f t="array" ref="O6915">IF(SUMPRODUCT(MAX(ISNUMBER(SEARCH(Fuel_Rules!$A$6:$A$30,$E6915))*ISNUMBER(SEARCH(Fuel_Rules!$B$6:$B$30,$F6915))*(Fuel_Rules!$A$6:$A$30&lt;&gt;"")))&gt;0,"Plug-in hybrid",IF($G6915="Diesel","Diesel","Gasoline"))</f>
        <v>Gasoline</v>
      </c>
    </row>
    <row r="6916" spans="1:15" ht="15" customHeight="1" x14ac:dyDescent="0.25">
      <c r="A6916" s="1">
        <v>2022</v>
      </c>
      <c r="B6916" s="1" t="s">
        <v>8801</v>
      </c>
      <c r="C6916" s="1" t="s">
        <v>1877</v>
      </c>
      <c r="D6916" s="1" t="s">
        <v>9385</v>
      </c>
      <c r="E6916" s="1" t="s">
        <v>1872</v>
      </c>
      <c r="F6916" s="1" t="s">
        <v>1879</v>
      </c>
      <c r="G6916" s="1" t="s">
        <v>103</v>
      </c>
      <c r="H6916" s="1" t="s">
        <v>437</v>
      </c>
      <c r="I6916" s="1">
        <v>3</v>
      </c>
      <c r="J6916" s="1">
        <v>2023</v>
      </c>
      <c r="K6916" s="1">
        <v>1189746</v>
      </c>
      <c r="L6916" s="1">
        <v>0</v>
      </c>
      <c r="M6916" s="1">
        <f t="array" ref="M6916">SUMPRODUCT(MAX(ISNUMBER(SEARCH('Class Rules'!$B$6:$B$85,$E6916))*ISNUMBER(SEARCH('Class Rules'!$C$6:$C$85,$F6916))*'Class Rules'!$A$6:$A$85))</f>
        <v>0</v>
      </c>
      <c r="N6916" s="1" t="str">
        <f t="array" ref="N6916">IF($M6916=0,'Class Rules'!$D$3,INDEX('Class Rules'!$D$6:$D$85,MATCH($M6916,'Class Rules'!$A$6:$A$85,0)))</f>
        <v>Passenger LDV</v>
      </c>
      <c r="O6916" s="1" t="str">
        <f t="array" ref="O6916">IF(SUMPRODUCT(MAX(ISNUMBER(SEARCH(Fuel_Rules!$A$6:$A$30,$E6916))*ISNUMBER(SEARCH(Fuel_Rules!$B$6:$B$30,$F6916))*(Fuel_Rules!$A$6:$A$30&lt;&gt;"")))&gt;0,"Plug-in hybrid",IF($G6916="Diesel","Diesel","Gasoline"))</f>
        <v>Gasoline</v>
      </c>
    </row>
    <row r="6917" spans="1:15" ht="15" customHeight="1" x14ac:dyDescent="0.25">
      <c r="A6917" s="1">
        <v>2022</v>
      </c>
      <c r="B6917" s="1" t="s">
        <v>8801</v>
      </c>
      <c r="C6917" s="1" t="s">
        <v>1880</v>
      </c>
      <c r="D6917" s="1" t="s">
        <v>9386</v>
      </c>
      <c r="E6917" s="1" t="s">
        <v>1872</v>
      </c>
      <c r="F6917" s="1" t="s">
        <v>1882</v>
      </c>
      <c r="G6917" s="1" t="s">
        <v>103</v>
      </c>
      <c r="H6917" s="1" t="s">
        <v>437</v>
      </c>
      <c r="I6917" s="1">
        <v>3.8</v>
      </c>
      <c r="J6917" s="1">
        <v>2023</v>
      </c>
      <c r="K6917" s="1">
        <v>2800000</v>
      </c>
      <c r="L6917" s="1">
        <v>0</v>
      </c>
      <c r="M6917" s="1">
        <f t="array" ref="M6917">SUMPRODUCT(MAX(ISNUMBER(SEARCH('Class Rules'!$B$6:$B$85,$E6917))*ISNUMBER(SEARCH('Class Rules'!$C$6:$C$85,$F6917))*'Class Rules'!$A$6:$A$85))</f>
        <v>0</v>
      </c>
      <c r="N6917" s="1" t="str">
        <f t="array" ref="N6917">IF($M6917=0,'Class Rules'!$D$3,INDEX('Class Rules'!$D$6:$D$85,MATCH($M6917,'Class Rules'!$A$6:$A$85,0)))</f>
        <v>Passenger LDV</v>
      </c>
      <c r="O6917" s="1" t="str">
        <f t="array" ref="O6917">IF(SUMPRODUCT(MAX(ISNUMBER(SEARCH(Fuel_Rules!$A$6:$A$30,$E6917))*ISNUMBER(SEARCH(Fuel_Rules!$B$6:$B$30,$F6917))*(Fuel_Rules!$A$6:$A$30&lt;&gt;"")))&gt;0,"Plug-in hybrid",IF($G6917="Diesel","Diesel","Gasoline"))</f>
        <v>Gasoline</v>
      </c>
    </row>
    <row r="6918" spans="1:15" ht="15" customHeight="1" x14ac:dyDescent="0.25">
      <c r="A6918" s="1">
        <v>2022</v>
      </c>
      <c r="B6918" s="1" t="s">
        <v>8801</v>
      </c>
      <c r="C6918" s="1" t="s">
        <v>7422</v>
      </c>
      <c r="D6918" s="1" t="s">
        <v>9387</v>
      </c>
      <c r="E6918" s="1" t="s">
        <v>1872</v>
      </c>
      <c r="F6918" s="1" t="s">
        <v>9388</v>
      </c>
      <c r="G6918" s="1" t="s">
        <v>103</v>
      </c>
      <c r="H6918" s="1" t="s">
        <v>437</v>
      </c>
      <c r="I6918" s="1">
        <v>2</v>
      </c>
      <c r="J6918" s="1">
        <v>2023</v>
      </c>
      <c r="K6918" s="1">
        <v>920000</v>
      </c>
      <c r="L6918" s="1">
        <v>0</v>
      </c>
      <c r="M6918" s="1">
        <f t="array" ref="M6918">SUMPRODUCT(MAX(ISNUMBER(SEARCH('Class Rules'!$B$6:$B$85,$E6918))*ISNUMBER(SEARCH('Class Rules'!$C$6:$C$85,$F6918))*'Class Rules'!$A$6:$A$85))</f>
        <v>0</v>
      </c>
      <c r="N6918" s="1" t="str">
        <f t="array" ref="N6918">IF($M6918=0,'Class Rules'!$D$3,INDEX('Class Rules'!$D$6:$D$85,MATCH($M6918,'Class Rules'!$A$6:$A$85,0)))</f>
        <v>Passenger LDV</v>
      </c>
      <c r="O6918" s="1" t="str">
        <f t="array" ref="O6918">IF(SUMPRODUCT(MAX(ISNUMBER(SEARCH(Fuel_Rules!$A$6:$A$30,$E6918))*ISNUMBER(SEARCH(Fuel_Rules!$B$6:$B$30,$F6918))*(Fuel_Rules!$A$6:$A$30&lt;&gt;"")))&gt;0,"Plug-in hybrid",IF($G6918="Diesel","Diesel","Gasoline"))</f>
        <v>Gasoline</v>
      </c>
    </row>
    <row r="6919" spans="1:15" ht="15" customHeight="1" x14ac:dyDescent="0.25">
      <c r="A6919" s="1">
        <v>2022</v>
      </c>
      <c r="B6919" s="1" t="s">
        <v>8801</v>
      </c>
      <c r="C6919" s="1" t="s">
        <v>1883</v>
      </c>
      <c r="D6919" s="1" t="s">
        <v>9389</v>
      </c>
      <c r="E6919" s="1" t="s">
        <v>1885</v>
      </c>
      <c r="F6919" s="1" t="s">
        <v>1886</v>
      </c>
      <c r="G6919" s="1" t="s">
        <v>103</v>
      </c>
      <c r="H6919" s="1" t="s">
        <v>298</v>
      </c>
      <c r="I6919" s="1">
        <v>4</v>
      </c>
      <c r="J6919" s="1">
        <v>2023</v>
      </c>
      <c r="K6919" s="1">
        <v>4467880</v>
      </c>
      <c r="L6919" s="1">
        <v>0</v>
      </c>
      <c r="M6919" s="1">
        <f t="array" ref="M6919">SUMPRODUCT(MAX(ISNUMBER(SEARCH('Class Rules'!$B$6:$B$85,$E6919))*ISNUMBER(SEARCH('Class Rules'!$C$6:$C$85,$F6919))*'Class Rules'!$A$6:$A$85))</f>
        <v>0</v>
      </c>
      <c r="N6919" s="1" t="str">
        <f t="array" ref="N6919">IF($M6919=0,'Class Rules'!$D$3,INDEX('Class Rules'!$D$6:$D$85,MATCH($M6919,'Class Rules'!$A$6:$A$85,0)))</f>
        <v>Passenger LDV</v>
      </c>
      <c r="O6919" s="1" t="str">
        <f t="array" ref="O6919">IF(SUMPRODUCT(MAX(ISNUMBER(SEARCH(Fuel_Rules!$A$6:$A$30,$E6919))*ISNUMBER(SEARCH(Fuel_Rules!$B$6:$B$30,$F6919))*(Fuel_Rules!$A$6:$A$30&lt;&gt;"")))&gt;0,"Plug-in hybrid",IF($G6919="Diesel","Diesel","Gasoline"))</f>
        <v>Gasoline</v>
      </c>
    </row>
    <row r="6920" spans="1:15" ht="15" customHeight="1" x14ac:dyDescent="0.25">
      <c r="A6920" s="1">
        <v>2022</v>
      </c>
      <c r="B6920" s="1" t="s">
        <v>8801</v>
      </c>
      <c r="C6920" s="1" t="s">
        <v>1887</v>
      </c>
      <c r="D6920" s="1" t="s">
        <v>9390</v>
      </c>
      <c r="E6920" s="1" t="s">
        <v>1885</v>
      </c>
      <c r="F6920" s="1" t="s">
        <v>1889</v>
      </c>
      <c r="G6920" s="1" t="s">
        <v>103</v>
      </c>
      <c r="H6920" s="1" t="s">
        <v>298</v>
      </c>
      <c r="I6920" s="1">
        <v>4</v>
      </c>
      <c r="J6920" s="1">
        <v>2023</v>
      </c>
      <c r="K6920" s="1">
        <v>4700000</v>
      </c>
      <c r="L6920" s="1">
        <v>0</v>
      </c>
      <c r="M6920" s="1">
        <f t="array" ref="M6920">SUMPRODUCT(MAX(ISNUMBER(SEARCH('Class Rules'!$B$6:$B$85,$E6920))*ISNUMBER(SEARCH('Class Rules'!$C$6:$C$85,$F6920))*'Class Rules'!$A$6:$A$85))</f>
        <v>0</v>
      </c>
      <c r="N6920" s="1" t="str">
        <f t="array" ref="N6920">IF($M6920=0,'Class Rules'!$D$3,INDEX('Class Rules'!$D$6:$D$85,MATCH($M6920,'Class Rules'!$A$6:$A$85,0)))</f>
        <v>Passenger LDV</v>
      </c>
      <c r="O6920" s="1" t="str">
        <f t="array" ref="O6920">IF(SUMPRODUCT(MAX(ISNUMBER(SEARCH(Fuel_Rules!$A$6:$A$30,$E6920))*ISNUMBER(SEARCH(Fuel_Rules!$B$6:$B$30,$F6920))*(Fuel_Rules!$A$6:$A$30&lt;&gt;"")))&gt;0,"Plug-in hybrid",IF($G6920="Diesel","Diesel","Gasoline"))</f>
        <v>Gasoline</v>
      </c>
    </row>
    <row r="6921" spans="1:15" ht="15" customHeight="1" x14ac:dyDescent="0.25">
      <c r="A6921" s="1">
        <v>2022</v>
      </c>
      <c r="B6921" s="1" t="s">
        <v>8801</v>
      </c>
      <c r="C6921" s="1" t="s">
        <v>1890</v>
      </c>
      <c r="D6921" s="1" t="s">
        <v>9391</v>
      </c>
      <c r="E6921" s="1" t="s">
        <v>1885</v>
      </c>
      <c r="F6921" s="1" t="s">
        <v>1892</v>
      </c>
      <c r="G6921" s="1" t="s">
        <v>103</v>
      </c>
      <c r="H6921" s="1" t="s">
        <v>298</v>
      </c>
      <c r="I6921" s="1">
        <v>4</v>
      </c>
      <c r="J6921" s="1">
        <v>2023</v>
      </c>
      <c r="K6921" s="1">
        <v>3401310</v>
      </c>
      <c r="L6921" s="1">
        <v>0</v>
      </c>
      <c r="M6921" s="1">
        <f t="array" ref="M6921">SUMPRODUCT(MAX(ISNUMBER(SEARCH('Class Rules'!$B$6:$B$85,$E6921))*ISNUMBER(SEARCH('Class Rules'!$C$6:$C$85,$F6921))*'Class Rules'!$A$6:$A$85))</f>
        <v>0</v>
      </c>
      <c r="N6921" s="1" t="str">
        <f t="array" ref="N6921">IF($M6921=0,'Class Rules'!$D$3,INDEX('Class Rules'!$D$6:$D$85,MATCH($M6921,'Class Rules'!$A$6:$A$85,0)))</f>
        <v>Passenger LDV</v>
      </c>
      <c r="O6921" s="1" t="str">
        <f t="array" ref="O6921">IF(SUMPRODUCT(MAX(ISNUMBER(SEARCH(Fuel_Rules!$A$6:$A$30,$E6921))*ISNUMBER(SEARCH(Fuel_Rules!$B$6:$B$30,$F6921))*(Fuel_Rules!$A$6:$A$30&lt;&gt;"")))&gt;0,"Plug-in hybrid",IF($G6921="Diesel","Diesel","Gasoline"))</f>
        <v>Gasoline</v>
      </c>
    </row>
    <row r="6922" spans="1:15" ht="15" customHeight="1" x14ac:dyDescent="0.25">
      <c r="A6922" s="1">
        <v>2022</v>
      </c>
      <c r="B6922" s="1" t="s">
        <v>8801</v>
      </c>
      <c r="C6922" s="1" t="s">
        <v>1896</v>
      </c>
      <c r="D6922" s="1" t="s">
        <v>9392</v>
      </c>
      <c r="E6922" s="1" t="s">
        <v>1885</v>
      </c>
      <c r="F6922" s="1" t="s">
        <v>1898</v>
      </c>
      <c r="G6922" s="1" t="s">
        <v>103</v>
      </c>
      <c r="H6922" s="1" t="s">
        <v>298</v>
      </c>
      <c r="I6922" s="1">
        <v>3.8</v>
      </c>
      <c r="J6922" s="1">
        <v>2023</v>
      </c>
      <c r="K6922" s="1">
        <v>2991992</v>
      </c>
      <c r="L6922" s="1">
        <v>0</v>
      </c>
      <c r="M6922" s="1">
        <f t="array" ref="M6922">SUMPRODUCT(MAX(ISNUMBER(SEARCH('Class Rules'!$B$6:$B$85,$E6922))*ISNUMBER(SEARCH('Class Rules'!$C$6:$C$85,$F6922))*'Class Rules'!$A$6:$A$85))</f>
        <v>0</v>
      </c>
      <c r="N6922" s="1" t="str">
        <f t="array" ref="N6922">IF($M6922=0,'Class Rules'!$D$3,INDEX('Class Rules'!$D$6:$D$85,MATCH($M6922,'Class Rules'!$A$6:$A$85,0)))</f>
        <v>Passenger LDV</v>
      </c>
      <c r="O6922" s="1" t="str">
        <f t="array" ref="O6922">IF(SUMPRODUCT(MAX(ISNUMBER(SEARCH(Fuel_Rules!$A$6:$A$30,$E6922))*ISNUMBER(SEARCH(Fuel_Rules!$B$6:$B$30,$F6922))*(Fuel_Rules!$A$6:$A$30&lt;&gt;"")))&gt;0,"Plug-in hybrid",IF($G6922="Diesel","Diesel","Gasoline"))</f>
        <v>Gasoline</v>
      </c>
    </row>
    <row r="6923" spans="1:15" ht="15" customHeight="1" x14ac:dyDescent="0.25">
      <c r="A6923" s="1">
        <v>2022</v>
      </c>
      <c r="B6923" s="1" t="s">
        <v>8801</v>
      </c>
      <c r="C6923" s="1" t="s">
        <v>1909</v>
      </c>
      <c r="D6923" s="1" t="s">
        <v>9393</v>
      </c>
      <c r="E6923" s="1" t="s">
        <v>1901</v>
      </c>
      <c r="F6923" s="1" t="s">
        <v>1911</v>
      </c>
      <c r="G6923" s="1" t="s">
        <v>103</v>
      </c>
      <c r="H6923" s="1" t="s">
        <v>437</v>
      </c>
      <c r="I6923" s="1">
        <v>3</v>
      </c>
      <c r="J6923" s="1">
        <v>2023</v>
      </c>
      <c r="K6923" s="1">
        <v>649269</v>
      </c>
      <c r="L6923" s="1">
        <v>0</v>
      </c>
      <c r="M6923" s="1">
        <f t="array" ref="M6923">SUMPRODUCT(MAX(ISNUMBER(SEARCH('Class Rules'!$B$6:$B$85,$E6923))*ISNUMBER(SEARCH('Class Rules'!$C$6:$C$85,$F6923))*'Class Rules'!$A$6:$A$85))</f>
        <v>0</v>
      </c>
      <c r="N6923" s="1" t="str">
        <f t="array" ref="N6923">IF($M6923=0,'Class Rules'!$D$3,INDEX('Class Rules'!$D$6:$D$85,MATCH($M6923,'Class Rules'!$A$6:$A$85,0)))</f>
        <v>Passenger LDV</v>
      </c>
      <c r="O6923" s="1" t="str">
        <f t="array" ref="O6923">IF(SUMPRODUCT(MAX(ISNUMBER(SEARCH(Fuel_Rules!$A$6:$A$30,$E6923))*ISNUMBER(SEARCH(Fuel_Rules!$B$6:$B$30,$F6923))*(Fuel_Rules!$A$6:$A$30&lt;&gt;"")))&gt;0,"Plug-in hybrid",IF($G6923="Diesel","Diesel","Gasoline"))</f>
        <v>Gasoline</v>
      </c>
    </row>
    <row r="6924" spans="1:15" ht="15" customHeight="1" x14ac:dyDescent="0.25">
      <c r="A6924" s="1">
        <v>2022</v>
      </c>
      <c r="B6924" s="1" t="s">
        <v>8801</v>
      </c>
      <c r="C6924" s="1" t="s">
        <v>1918</v>
      </c>
      <c r="D6924" s="1" t="s">
        <v>9394</v>
      </c>
      <c r="E6924" s="1" t="s">
        <v>1901</v>
      </c>
      <c r="F6924" s="1" t="s">
        <v>1920</v>
      </c>
      <c r="G6924" s="1" t="s">
        <v>103</v>
      </c>
      <c r="H6924" s="1" t="s">
        <v>298</v>
      </c>
      <c r="I6924" s="1">
        <v>4</v>
      </c>
      <c r="J6924" s="1">
        <v>2023</v>
      </c>
      <c r="K6924" s="1">
        <v>1452908</v>
      </c>
      <c r="L6924" s="1">
        <v>0</v>
      </c>
      <c r="M6924" s="1">
        <f t="array" ref="M6924">SUMPRODUCT(MAX(ISNUMBER(SEARCH('Class Rules'!$B$6:$B$85,$E6924))*ISNUMBER(SEARCH('Class Rules'!$C$6:$C$85,$F6924))*'Class Rules'!$A$6:$A$85))</f>
        <v>0</v>
      </c>
      <c r="N6924" s="1" t="str">
        <f t="array" ref="N6924">IF($M6924=0,'Class Rules'!$D$3,INDEX('Class Rules'!$D$6:$D$85,MATCH($M6924,'Class Rules'!$A$6:$A$85,0)))</f>
        <v>Passenger LDV</v>
      </c>
      <c r="O6924" s="1" t="str">
        <f t="array" ref="O6924">IF(SUMPRODUCT(MAX(ISNUMBER(SEARCH(Fuel_Rules!$A$6:$A$30,$E6924))*ISNUMBER(SEARCH(Fuel_Rules!$B$6:$B$30,$F6924))*(Fuel_Rules!$A$6:$A$30&lt;&gt;"")))&gt;0,"Plug-in hybrid",IF($G6924="Diesel","Diesel","Gasoline"))</f>
        <v>Gasoline</v>
      </c>
    </row>
    <row r="6925" spans="1:15" ht="15" customHeight="1" x14ac:dyDescent="0.25">
      <c r="A6925" s="1">
        <v>2022</v>
      </c>
      <c r="B6925" s="1" t="s">
        <v>8801</v>
      </c>
      <c r="C6925" s="1" t="s">
        <v>1921</v>
      </c>
      <c r="D6925" s="1" t="s">
        <v>9395</v>
      </c>
      <c r="E6925" s="1" t="s">
        <v>1901</v>
      </c>
      <c r="F6925" s="1" t="s">
        <v>1923</v>
      </c>
      <c r="G6925" s="1" t="s">
        <v>103</v>
      </c>
      <c r="H6925" s="1" t="s">
        <v>437</v>
      </c>
      <c r="I6925" s="1">
        <v>3</v>
      </c>
      <c r="J6925" s="1">
        <v>2023</v>
      </c>
      <c r="K6925" s="1">
        <v>691001</v>
      </c>
      <c r="L6925" s="1">
        <v>0</v>
      </c>
      <c r="M6925" s="1">
        <f t="array" ref="M6925">SUMPRODUCT(MAX(ISNUMBER(SEARCH('Class Rules'!$B$6:$B$85,$E6925))*ISNUMBER(SEARCH('Class Rules'!$C$6:$C$85,$F6925))*'Class Rules'!$A$6:$A$85))</f>
        <v>0</v>
      </c>
      <c r="N6925" s="1" t="str">
        <f t="array" ref="N6925">IF($M6925=0,'Class Rules'!$D$3,INDEX('Class Rules'!$D$6:$D$85,MATCH($M6925,'Class Rules'!$A$6:$A$85,0)))</f>
        <v>Passenger LDV</v>
      </c>
      <c r="O6925" s="1" t="str">
        <f t="array" ref="O6925">IF(SUMPRODUCT(MAX(ISNUMBER(SEARCH(Fuel_Rules!$A$6:$A$30,$E6925))*ISNUMBER(SEARCH(Fuel_Rules!$B$6:$B$30,$F6925))*(Fuel_Rules!$A$6:$A$30&lt;&gt;"")))&gt;0,"Plug-in hybrid",IF($G6925="Diesel","Diesel","Gasoline"))</f>
        <v>Gasoline</v>
      </c>
    </row>
    <row r="6926" spans="1:15" ht="15" customHeight="1" x14ac:dyDescent="0.25">
      <c r="A6926" s="1">
        <v>2022</v>
      </c>
      <c r="B6926" s="1" t="s">
        <v>8801</v>
      </c>
      <c r="C6926" s="1" t="s">
        <v>1930</v>
      </c>
      <c r="D6926" s="1" t="s">
        <v>9396</v>
      </c>
      <c r="E6926" s="1" t="s">
        <v>1901</v>
      </c>
      <c r="F6926" s="1" t="s">
        <v>1932</v>
      </c>
      <c r="G6926" s="1" t="s">
        <v>103</v>
      </c>
      <c r="H6926" s="1" t="s">
        <v>298</v>
      </c>
      <c r="I6926" s="1">
        <v>4</v>
      </c>
      <c r="J6926" s="1">
        <v>2023</v>
      </c>
      <c r="K6926" s="1">
        <v>858204</v>
      </c>
      <c r="L6926" s="1">
        <v>0</v>
      </c>
      <c r="M6926" s="1">
        <f t="array" ref="M6926">SUMPRODUCT(MAX(ISNUMBER(SEARCH('Class Rules'!$B$6:$B$85,$E6926))*ISNUMBER(SEARCH('Class Rules'!$C$6:$C$85,$F6926))*'Class Rules'!$A$6:$A$85))</f>
        <v>0</v>
      </c>
      <c r="N6926" s="1" t="str">
        <f t="array" ref="N6926">IF($M6926=0,'Class Rules'!$D$3,INDEX('Class Rules'!$D$6:$D$85,MATCH($M6926,'Class Rules'!$A$6:$A$85,0)))</f>
        <v>Passenger LDV</v>
      </c>
      <c r="O6926" s="1" t="str">
        <f t="array" ref="O6926">IF(SUMPRODUCT(MAX(ISNUMBER(SEARCH(Fuel_Rules!$A$6:$A$30,$E6926))*ISNUMBER(SEARCH(Fuel_Rules!$B$6:$B$30,$F6926))*(Fuel_Rules!$A$6:$A$30&lt;&gt;"")))&gt;0,"Plug-in hybrid",IF($G6926="Diesel","Diesel","Gasoline"))</f>
        <v>Gasoline</v>
      </c>
    </row>
    <row r="6927" spans="1:15" ht="15" customHeight="1" x14ac:dyDescent="0.25">
      <c r="A6927" s="1">
        <v>2022</v>
      </c>
      <c r="B6927" s="1" t="s">
        <v>8801</v>
      </c>
      <c r="C6927" s="1" t="s">
        <v>1933</v>
      </c>
      <c r="D6927" s="1" t="s">
        <v>9397</v>
      </c>
      <c r="E6927" s="1" t="s">
        <v>1901</v>
      </c>
      <c r="F6927" s="1" t="s">
        <v>1935</v>
      </c>
      <c r="G6927" s="1" t="s">
        <v>103</v>
      </c>
      <c r="H6927" s="1" t="s">
        <v>437</v>
      </c>
      <c r="I6927" s="1">
        <v>4</v>
      </c>
      <c r="J6927" s="1">
        <v>2023</v>
      </c>
      <c r="K6927" s="1">
        <v>2281250</v>
      </c>
      <c r="L6927" s="1">
        <v>0</v>
      </c>
      <c r="M6927" s="1">
        <f t="array" ref="M6927">SUMPRODUCT(MAX(ISNUMBER(SEARCH('Class Rules'!$B$6:$B$85,$E6927))*ISNUMBER(SEARCH('Class Rules'!$C$6:$C$85,$F6927))*'Class Rules'!$A$6:$A$85))</f>
        <v>0</v>
      </c>
      <c r="N6927" s="1" t="str">
        <f t="array" ref="N6927">IF($M6927=0,'Class Rules'!$D$3,INDEX('Class Rules'!$D$6:$D$85,MATCH($M6927,'Class Rules'!$A$6:$A$85,0)))</f>
        <v>Passenger LDV</v>
      </c>
      <c r="O6927" s="1" t="str">
        <f t="array" ref="O6927">IF(SUMPRODUCT(MAX(ISNUMBER(SEARCH(Fuel_Rules!$A$6:$A$30,$E6927))*ISNUMBER(SEARCH(Fuel_Rules!$B$6:$B$30,$F6927))*(Fuel_Rules!$A$6:$A$30&lt;&gt;"")))&gt;0,"Plug-in hybrid",IF($G6927="Diesel","Diesel","Gasoline"))</f>
        <v>Gasoline</v>
      </c>
    </row>
    <row r="6928" spans="1:15" ht="15" customHeight="1" x14ac:dyDescent="0.25">
      <c r="A6928" s="1">
        <v>2022</v>
      </c>
      <c r="B6928" s="1" t="s">
        <v>8801</v>
      </c>
      <c r="C6928" s="1" t="s">
        <v>1951</v>
      </c>
      <c r="D6928" s="1" t="s">
        <v>9398</v>
      </c>
      <c r="E6928" s="1" t="s">
        <v>1901</v>
      </c>
      <c r="F6928" s="1" t="s">
        <v>1953</v>
      </c>
      <c r="G6928" s="1" t="s">
        <v>103</v>
      </c>
      <c r="H6928" s="1" t="s">
        <v>437</v>
      </c>
      <c r="I6928" s="1">
        <v>1.3</v>
      </c>
      <c r="J6928" s="1">
        <v>2023</v>
      </c>
      <c r="K6928" s="1">
        <v>295450</v>
      </c>
      <c r="L6928" s="1">
        <v>0</v>
      </c>
      <c r="M6928" s="1">
        <f t="array" ref="M6928">SUMPRODUCT(MAX(ISNUMBER(SEARCH('Class Rules'!$B$6:$B$85,$E6928))*ISNUMBER(SEARCH('Class Rules'!$C$6:$C$85,$F6928))*'Class Rules'!$A$6:$A$85))</f>
        <v>0</v>
      </c>
      <c r="N6928" s="1" t="str">
        <f t="array" ref="N6928">IF($M6928=0,'Class Rules'!$D$3,INDEX('Class Rules'!$D$6:$D$85,MATCH($M6928,'Class Rules'!$A$6:$A$85,0)))</f>
        <v>Passenger LDV</v>
      </c>
      <c r="O6928" s="1" t="str">
        <f t="array" ref="O6928">IF(SUMPRODUCT(MAX(ISNUMBER(SEARCH(Fuel_Rules!$A$6:$A$30,$E6928))*ISNUMBER(SEARCH(Fuel_Rules!$B$6:$B$30,$F6928))*(Fuel_Rules!$A$6:$A$30&lt;&gt;"")))&gt;0,"Plug-in hybrid",IF($G6928="Diesel","Diesel","Gasoline"))</f>
        <v>Gasoline</v>
      </c>
    </row>
    <row r="6929" spans="1:15" ht="15" customHeight="1" x14ac:dyDescent="0.25">
      <c r="A6929" s="1">
        <v>2022</v>
      </c>
      <c r="B6929" s="1" t="s">
        <v>8801</v>
      </c>
      <c r="C6929" s="1" t="s">
        <v>1954</v>
      </c>
      <c r="D6929" s="1" t="s">
        <v>9399</v>
      </c>
      <c r="E6929" s="1" t="s">
        <v>1901</v>
      </c>
      <c r="F6929" s="1" t="s">
        <v>1956</v>
      </c>
      <c r="G6929" s="1" t="s">
        <v>103</v>
      </c>
      <c r="H6929" s="1" t="s">
        <v>437</v>
      </c>
      <c r="I6929" s="1">
        <v>2</v>
      </c>
      <c r="J6929" s="1">
        <v>2023</v>
      </c>
      <c r="K6929" s="1">
        <v>567465</v>
      </c>
      <c r="L6929" s="1">
        <v>0</v>
      </c>
      <c r="M6929" s="1">
        <f t="array" ref="M6929">SUMPRODUCT(MAX(ISNUMBER(SEARCH('Class Rules'!$B$6:$B$85,$E6929))*ISNUMBER(SEARCH('Class Rules'!$C$6:$C$85,$F6929))*'Class Rules'!$A$6:$A$85))</f>
        <v>0</v>
      </c>
      <c r="N6929" s="1" t="str">
        <f t="array" ref="N6929">IF($M6929=0,'Class Rules'!$D$3,INDEX('Class Rules'!$D$6:$D$85,MATCH($M6929,'Class Rules'!$A$6:$A$85,0)))</f>
        <v>Passenger LDV</v>
      </c>
      <c r="O6929" s="1" t="str">
        <f t="array" ref="O6929">IF(SUMPRODUCT(MAX(ISNUMBER(SEARCH(Fuel_Rules!$A$6:$A$30,$E6929))*ISNUMBER(SEARCH(Fuel_Rules!$B$6:$B$30,$F6929))*(Fuel_Rules!$A$6:$A$30&lt;&gt;"")))&gt;0,"Plug-in hybrid",IF($G6929="Diesel","Diesel","Gasoline"))</f>
        <v>Gasoline</v>
      </c>
    </row>
    <row r="6930" spans="1:15" ht="15" customHeight="1" x14ac:dyDescent="0.25">
      <c r="A6930" s="1">
        <v>2022</v>
      </c>
      <c r="B6930" s="1" t="s">
        <v>8801</v>
      </c>
      <c r="C6930" s="1" t="s">
        <v>1960</v>
      </c>
      <c r="D6930" s="1" t="s">
        <v>9400</v>
      </c>
      <c r="E6930" s="1" t="s">
        <v>1901</v>
      </c>
      <c r="F6930" s="1" t="s">
        <v>1962</v>
      </c>
      <c r="G6930" s="1" t="s">
        <v>103</v>
      </c>
      <c r="H6930" s="1" t="s">
        <v>437</v>
      </c>
      <c r="I6930" s="1">
        <v>2</v>
      </c>
      <c r="J6930" s="1">
        <v>2023</v>
      </c>
      <c r="K6930" s="1">
        <v>333548</v>
      </c>
      <c r="L6930" s="1">
        <v>0</v>
      </c>
      <c r="M6930" s="1">
        <f t="array" ref="M6930">SUMPRODUCT(MAX(ISNUMBER(SEARCH('Class Rules'!$B$6:$B$85,$E6930))*ISNUMBER(SEARCH('Class Rules'!$C$6:$C$85,$F6930))*'Class Rules'!$A$6:$A$85))</f>
        <v>0</v>
      </c>
      <c r="N6930" s="1" t="str">
        <f t="array" ref="N6930">IF($M6930=0,'Class Rules'!$D$3,INDEX('Class Rules'!$D$6:$D$85,MATCH($M6930,'Class Rules'!$A$6:$A$85,0)))</f>
        <v>Passenger LDV</v>
      </c>
      <c r="O6930" s="1" t="str">
        <f t="array" ref="O6930">IF(SUMPRODUCT(MAX(ISNUMBER(SEARCH(Fuel_Rules!$A$6:$A$30,$E6930))*ISNUMBER(SEARCH(Fuel_Rules!$B$6:$B$30,$F6930))*(Fuel_Rules!$A$6:$A$30&lt;&gt;"")))&gt;0,"Plug-in hybrid",IF($G6930="Diesel","Diesel","Gasoline"))</f>
        <v>Gasoline</v>
      </c>
    </row>
    <row r="6931" spans="1:15" ht="15" customHeight="1" x14ac:dyDescent="0.25">
      <c r="A6931" s="1">
        <v>2022</v>
      </c>
      <c r="B6931" s="1" t="s">
        <v>8801</v>
      </c>
      <c r="C6931" s="1" t="s">
        <v>1963</v>
      </c>
      <c r="D6931" s="1" t="s">
        <v>9401</v>
      </c>
      <c r="E6931" s="1" t="s">
        <v>1901</v>
      </c>
      <c r="F6931" s="1" t="s">
        <v>1965</v>
      </c>
      <c r="G6931" s="1" t="s">
        <v>105</v>
      </c>
      <c r="H6931" s="1" t="s">
        <v>298</v>
      </c>
      <c r="I6931" s="1">
        <v>2</v>
      </c>
      <c r="J6931" s="1">
        <v>2023</v>
      </c>
      <c r="K6931" s="1">
        <v>452525</v>
      </c>
      <c r="L6931" s="1">
        <v>0</v>
      </c>
      <c r="M6931" s="1">
        <f t="array" ref="M6931">SUMPRODUCT(MAX(ISNUMBER(SEARCH('Class Rules'!$B$6:$B$85,$E6931))*ISNUMBER(SEARCH('Class Rules'!$C$6:$C$85,$F6931))*'Class Rules'!$A$6:$A$85))</f>
        <v>0</v>
      </c>
      <c r="N6931" s="1" t="str">
        <f t="array" ref="N6931">IF($M6931=0,'Class Rules'!$D$3,INDEX('Class Rules'!$D$6:$D$85,MATCH($M6931,'Class Rules'!$A$6:$A$85,0)))</f>
        <v>Passenger LDV</v>
      </c>
      <c r="O6931" s="1" t="str">
        <f t="array" ref="O6931">IF(SUMPRODUCT(MAX(ISNUMBER(SEARCH(Fuel_Rules!$A$6:$A$30,$E6931))*ISNUMBER(SEARCH(Fuel_Rules!$B$6:$B$30,$F6931))*(Fuel_Rules!$A$6:$A$30&lt;&gt;"")))&gt;0,"Plug-in hybrid",IF($G6931="Diesel","Diesel","Gasoline"))</f>
        <v>Diesel</v>
      </c>
    </row>
    <row r="6932" spans="1:15" ht="15" customHeight="1" x14ac:dyDescent="0.25">
      <c r="A6932" s="1">
        <v>2022</v>
      </c>
      <c r="B6932" s="1" t="s">
        <v>8801</v>
      </c>
      <c r="C6932" s="1" t="s">
        <v>1966</v>
      </c>
      <c r="D6932" s="1" t="s">
        <v>9402</v>
      </c>
      <c r="E6932" s="1" t="s">
        <v>1901</v>
      </c>
      <c r="F6932" s="1" t="s">
        <v>1968</v>
      </c>
      <c r="G6932" s="1" t="s">
        <v>105</v>
      </c>
      <c r="H6932" s="1" t="s">
        <v>298</v>
      </c>
      <c r="I6932" s="1">
        <v>2</v>
      </c>
      <c r="J6932" s="1">
        <v>2023</v>
      </c>
      <c r="K6932" s="1">
        <v>507283</v>
      </c>
      <c r="L6932" s="1">
        <v>0</v>
      </c>
      <c r="M6932" s="1">
        <f t="array" ref="M6932">SUMPRODUCT(MAX(ISNUMBER(SEARCH('Class Rules'!$B$6:$B$85,$E6932))*ISNUMBER(SEARCH('Class Rules'!$C$6:$C$85,$F6932))*'Class Rules'!$A$6:$A$85))</f>
        <v>0</v>
      </c>
      <c r="N6932" s="1" t="str">
        <f t="array" ref="N6932">IF($M6932=0,'Class Rules'!$D$3,INDEX('Class Rules'!$D$6:$D$85,MATCH($M6932,'Class Rules'!$A$6:$A$85,0)))</f>
        <v>Passenger LDV</v>
      </c>
      <c r="O6932" s="1" t="str">
        <f t="array" ref="O6932">IF(SUMPRODUCT(MAX(ISNUMBER(SEARCH(Fuel_Rules!$A$6:$A$30,$E6932))*ISNUMBER(SEARCH(Fuel_Rules!$B$6:$B$30,$F6932))*(Fuel_Rules!$A$6:$A$30&lt;&gt;"")))&gt;0,"Plug-in hybrid",IF($G6932="Diesel","Diesel","Gasoline"))</f>
        <v>Diesel</v>
      </c>
    </row>
    <row r="6933" spans="1:15" ht="15" customHeight="1" x14ac:dyDescent="0.25">
      <c r="A6933" s="1">
        <v>2022</v>
      </c>
      <c r="B6933" s="1" t="s">
        <v>8801</v>
      </c>
      <c r="C6933" s="1" t="s">
        <v>1969</v>
      </c>
      <c r="D6933" s="1" t="s">
        <v>9403</v>
      </c>
      <c r="E6933" s="1" t="s">
        <v>1901</v>
      </c>
      <c r="F6933" s="1" t="s">
        <v>1971</v>
      </c>
      <c r="G6933" s="1" t="s">
        <v>105</v>
      </c>
      <c r="H6933" s="1" t="s">
        <v>298</v>
      </c>
      <c r="I6933" s="1">
        <v>2.2000000000000002</v>
      </c>
      <c r="J6933" s="1">
        <v>2023</v>
      </c>
      <c r="K6933" s="1">
        <v>304222</v>
      </c>
      <c r="L6933" s="1">
        <v>0</v>
      </c>
      <c r="M6933" s="1">
        <f t="array" ref="M6933">SUMPRODUCT(MAX(ISNUMBER(SEARCH('Class Rules'!$B$6:$B$85,$E6933))*ISNUMBER(SEARCH('Class Rules'!$C$6:$C$85,$F6933))*'Class Rules'!$A$6:$A$85))</f>
        <v>58</v>
      </c>
      <c r="N6933" s="1" t="str">
        <f t="array" ref="N6933">IF($M6933=0,'Class Rules'!$D$3,INDEX('Class Rules'!$D$6:$D$85,MATCH($M6933,'Class Rules'!$A$6:$A$85,0)))</f>
        <v>Passenger HDV</v>
      </c>
      <c r="O6933" s="1" t="str">
        <f t="array" ref="O6933">IF(SUMPRODUCT(MAX(ISNUMBER(SEARCH(Fuel_Rules!$A$6:$A$30,$E6933))*ISNUMBER(SEARCH(Fuel_Rules!$B$6:$B$30,$F6933))*(Fuel_Rules!$A$6:$A$30&lt;&gt;"")))&gt;0,"Plug-in hybrid",IF($G6933="Diesel","Diesel","Gasoline"))</f>
        <v>Diesel</v>
      </c>
    </row>
    <row r="6934" spans="1:15" ht="15" customHeight="1" x14ac:dyDescent="0.25">
      <c r="A6934" s="1">
        <v>2022</v>
      </c>
      <c r="B6934" s="1" t="s">
        <v>8801</v>
      </c>
      <c r="C6934" s="1" t="s">
        <v>1972</v>
      </c>
      <c r="D6934" s="1" t="s">
        <v>9404</v>
      </c>
      <c r="E6934" s="1" t="s">
        <v>1901</v>
      </c>
      <c r="F6934" s="1" t="s">
        <v>1974</v>
      </c>
      <c r="G6934" s="1" t="s">
        <v>105</v>
      </c>
      <c r="H6934" s="1" t="s">
        <v>298</v>
      </c>
      <c r="I6934" s="1">
        <v>2.2000000000000002</v>
      </c>
      <c r="J6934" s="1">
        <v>2023</v>
      </c>
      <c r="K6934" s="1">
        <v>308622</v>
      </c>
      <c r="L6934" s="1">
        <v>0</v>
      </c>
      <c r="M6934" s="1">
        <f t="array" ref="M6934">SUMPRODUCT(MAX(ISNUMBER(SEARCH('Class Rules'!$B$6:$B$85,$E6934))*ISNUMBER(SEARCH('Class Rules'!$C$6:$C$85,$F6934))*'Class Rules'!$A$6:$A$85))</f>
        <v>58</v>
      </c>
      <c r="N6934" s="1" t="str">
        <f t="array" ref="N6934">IF($M6934=0,'Class Rules'!$D$3,INDEX('Class Rules'!$D$6:$D$85,MATCH($M6934,'Class Rules'!$A$6:$A$85,0)))</f>
        <v>Passenger HDV</v>
      </c>
      <c r="O6934" s="1" t="str">
        <f t="array" ref="O6934">IF(SUMPRODUCT(MAX(ISNUMBER(SEARCH(Fuel_Rules!$A$6:$A$30,$E6934))*ISNUMBER(SEARCH(Fuel_Rules!$B$6:$B$30,$F6934))*(Fuel_Rules!$A$6:$A$30&lt;&gt;"")))&gt;0,"Plug-in hybrid",IF($G6934="Diesel","Diesel","Gasoline"))</f>
        <v>Diesel</v>
      </c>
    </row>
    <row r="6935" spans="1:15" ht="15" customHeight="1" x14ac:dyDescent="0.25">
      <c r="A6935" s="1">
        <v>2022</v>
      </c>
      <c r="B6935" s="1" t="s">
        <v>8801</v>
      </c>
      <c r="C6935" s="1" t="s">
        <v>1975</v>
      </c>
      <c r="D6935" s="1" t="s">
        <v>9405</v>
      </c>
      <c r="E6935" s="1" t="s">
        <v>1901</v>
      </c>
      <c r="F6935" s="1" t="s">
        <v>1977</v>
      </c>
      <c r="G6935" s="1" t="s">
        <v>105</v>
      </c>
      <c r="H6935" s="1" t="s">
        <v>298</v>
      </c>
      <c r="I6935" s="1">
        <v>2.2000000000000002</v>
      </c>
      <c r="J6935" s="1">
        <v>2023</v>
      </c>
      <c r="K6935" s="1">
        <v>315340</v>
      </c>
      <c r="L6935" s="1">
        <v>0</v>
      </c>
      <c r="M6935" s="1">
        <f t="array" ref="M6935">SUMPRODUCT(MAX(ISNUMBER(SEARCH('Class Rules'!$B$6:$B$85,$E6935))*ISNUMBER(SEARCH('Class Rules'!$C$6:$C$85,$F6935))*'Class Rules'!$A$6:$A$85))</f>
        <v>58</v>
      </c>
      <c r="N6935" s="1" t="str">
        <f t="array" ref="N6935">IF($M6935=0,'Class Rules'!$D$3,INDEX('Class Rules'!$D$6:$D$85,MATCH($M6935,'Class Rules'!$A$6:$A$85,0)))</f>
        <v>Passenger HDV</v>
      </c>
      <c r="O6935" s="1" t="str">
        <f t="array" ref="O6935">IF(SUMPRODUCT(MAX(ISNUMBER(SEARCH(Fuel_Rules!$A$6:$A$30,$E6935))*ISNUMBER(SEARCH(Fuel_Rules!$B$6:$B$30,$F6935))*(Fuel_Rules!$A$6:$A$30&lt;&gt;"")))&gt;0,"Plug-in hybrid",IF($G6935="Diesel","Diesel","Gasoline"))</f>
        <v>Diesel</v>
      </c>
    </row>
    <row r="6936" spans="1:15" ht="15" customHeight="1" x14ac:dyDescent="0.25">
      <c r="A6936" s="1">
        <v>2022</v>
      </c>
      <c r="B6936" s="1" t="s">
        <v>8801</v>
      </c>
      <c r="C6936" s="1" t="s">
        <v>1978</v>
      </c>
      <c r="D6936" s="1" t="s">
        <v>9406</v>
      </c>
      <c r="E6936" s="1" t="s">
        <v>1901</v>
      </c>
      <c r="F6936" s="1" t="s">
        <v>1980</v>
      </c>
      <c r="G6936" s="1" t="s">
        <v>105</v>
      </c>
      <c r="H6936" s="1" t="s">
        <v>298</v>
      </c>
      <c r="I6936" s="1">
        <v>2.2000000000000002</v>
      </c>
      <c r="J6936" s="1">
        <v>2023</v>
      </c>
      <c r="K6936" s="1">
        <v>310776</v>
      </c>
      <c r="L6936" s="1">
        <v>0</v>
      </c>
      <c r="M6936" s="1">
        <f t="array" ref="M6936">SUMPRODUCT(MAX(ISNUMBER(SEARCH('Class Rules'!$B$6:$B$85,$E6936))*ISNUMBER(SEARCH('Class Rules'!$C$6:$C$85,$F6936))*'Class Rules'!$A$6:$A$85))</f>
        <v>58</v>
      </c>
      <c r="N6936" s="1" t="str">
        <f t="array" ref="N6936">IF($M6936=0,'Class Rules'!$D$3,INDEX('Class Rules'!$D$6:$D$85,MATCH($M6936,'Class Rules'!$A$6:$A$85,0)))</f>
        <v>Passenger HDV</v>
      </c>
      <c r="O6936" s="1" t="str">
        <f t="array" ref="O6936">IF(SUMPRODUCT(MAX(ISNUMBER(SEARCH(Fuel_Rules!$A$6:$A$30,$E6936))*ISNUMBER(SEARCH(Fuel_Rules!$B$6:$B$30,$F6936))*(Fuel_Rules!$A$6:$A$30&lt;&gt;"")))&gt;0,"Plug-in hybrid",IF($G6936="Diesel","Diesel","Gasoline"))</f>
        <v>Diesel</v>
      </c>
    </row>
    <row r="6937" spans="1:15" ht="15" customHeight="1" x14ac:dyDescent="0.25">
      <c r="A6937" s="1">
        <v>2022</v>
      </c>
      <c r="B6937" s="1" t="s">
        <v>8801</v>
      </c>
      <c r="C6937" s="1" t="s">
        <v>1981</v>
      </c>
      <c r="D6937" s="1" t="s">
        <v>9407</v>
      </c>
      <c r="E6937" s="1" t="s">
        <v>1901</v>
      </c>
      <c r="F6937" s="1" t="s">
        <v>1983</v>
      </c>
      <c r="G6937" s="1" t="s">
        <v>103</v>
      </c>
      <c r="H6937" s="1" t="s">
        <v>437</v>
      </c>
      <c r="I6937" s="1">
        <v>2</v>
      </c>
      <c r="J6937" s="1">
        <v>2023</v>
      </c>
      <c r="K6937" s="1">
        <v>576896</v>
      </c>
      <c r="L6937" s="1">
        <v>0</v>
      </c>
      <c r="M6937" s="1">
        <f t="array" ref="M6937">SUMPRODUCT(MAX(ISNUMBER(SEARCH('Class Rules'!$B$6:$B$85,$E6937))*ISNUMBER(SEARCH('Class Rules'!$C$6:$C$85,$F6937))*'Class Rules'!$A$6:$A$85))</f>
        <v>0</v>
      </c>
      <c r="N6937" s="1" t="str">
        <f t="array" ref="N6937">IF($M6937=0,'Class Rules'!$D$3,INDEX('Class Rules'!$D$6:$D$85,MATCH($M6937,'Class Rules'!$A$6:$A$85,0)))</f>
        <v>Passenger LDV</v>
      </c>
      <c r="O6937" s="1" t="str">
        <f t="array" ref="O6937">IF(SUMPRODUCT(MAX(ISNUMBER(SEARCH(Fuel_Rules!$A$6:$A$30,$E6937))*ISNUMBER(SEARCH(Fuel_Rules!$B$6:$B$30,$F6937))*(Fuel_Rules!$A$6:$A$30&lt;&gt;"")))&gt;0,"Plug-in hybrid",IF($G6937="Diesel","Diesel","Gasoline"))</f>
        <v>Gasoline</v>
      </c>
    </row>
    <row r="6938" spans="1:15" ht="15" customHeight="1" x14ac:dyDescent="0.25">
      <c r="A6938" s="1">
        <v>2022</v>
      </c>
      <c r="B6938" s="1" t="s">
        <v>8801</v>
      </c>
      <c r="C6938" s="1" t="s">
        <v>1984</v>
      </c>
      <c r="D6938" s="1" t="s">
        <v>9408</v>
      </c>
      <c r="E6938" s="1" t="s">
        <v>1901</v>
      </c>
      <c r="F6938" s="1" t="s">
        <v>1986</v>
      </c>
      <c r="G6938" s="1" t="s">
        <v>105</v>
      </c>
      <c r="H6938" s="1" t="s">
        <v>298</v>
      </c>
      <c r="I6938" s="1">
        <v>2.2000000000000002</v>
      </c>
      <c r="J6938" s="1">
        <v>2023</v>
      </c>
      <c r="K6938" s="1">
        <v>249715</v>
      </c>
      <c r="L6938" s="1">
        <v>0</v>
      </c>
      <c r="M6938" s="1">
        <f t="array" ref="M6938">SUMPRODUCT(MAX(ISNUMBER(SEARCH('Class Rules'!$B$6:$B$85,$E6938))*ISNUMBER(SEARCH('Class Rules'!$C$6:$C$85,$F6938))*'Class Rules'!$A$6:$A$85))</f>
        <v>38</v>
      </c>
      <c r="N6938" s="1" t="str">
        <f t="array" ref="N6938">IF($M6938=0,'Class Rules'!$D$3,INDEX('Class Rules'!$D$6:$D$85,MATCH($M6938,'Class Rules'!$A$6:$A$85,0)))</f>
        <v>Freight LDV</v>
      </c>
      <c r="O6938" s="1" t="str">
        <f t="array" ref="O6938">IF(SUMPRODUCT(MAX(ISNUMBER(SEARCH(Fuel_Rules!$A$6:$A$30,$E6938))*ISNUMBER(SEARCH(Fuel_Rules!$B$6:$B$30,$F6938))*(Fuel_Rules!$A$6:$A$30&lt;&gt;"")))&gt;0,"Plug-in hybrid",IF($G6938="Diesel","Diesel","Gasoline"))</f>
        <v>Diesel</v>
      </c>
    </row>
    <row r="6939" spans="1:15" ht="15" customHeight="1" x14ac:dyDescent="0.25">
      <c r="A6939" s="1">
        <v>2022</v>
      </c>
      <c r="B6939" s="1" t="s">
        <v>8801</v>
      </c>
      <c r="C6939" s="1" t="s">
        <v>1984</v>
      </c>
      <c r="D6939" s="1" t="s">
        <v>9409</v>
      </c>
      <c r="E6939" s="1" t="s">
        <v>1901</v>
      </c>
      <c r="F6939" s="1" t="s">
        <v>1986</v>
      </c>
      <c r="G6939" s="1" t="s">
        <v>105</v>
      </c>
      <c r="H6939" s="1" t="s">
        <v>298</v>
      </c>
      <c r="I6939" s="1">
        <v>2.2000000000000002</v>
      </c>
      <c r="J6939" s="1">
        <v>2023</v>
      </c>
      <c r="K6939" s="1">
        <v>219825</v>
      </c>
      <c r="L6939" s="1">
        <v>0</v>
      </c>
      <c r="M6939" s="1">
        <f t="array" ref="M6939">SUMPRODUCT(MAX(ISNUMBER(SEARCH('Class Rules'!$B$6:$B$85,$E6939))*ISNUMBER(SEARCH('Class Rules'!$C$6:$C$85,$F6939))*'Class Rules'!$A$6:$A$85))</f>
        <v>38</v>
      </c>
      <c r="N6939" s="1" t="str">
        <f t="array" ref="N6939">IF($M6939=0,'Class Rules'!$D$3,INDEX('Class Rules'!$D$6:$D$85,MATCH($M6939,'Class Rules'!$A$6:$A$85,0)))</f>
        <v>Freight LDV</v>
      </c>
      <c r="O6939" s="1" t="str">
        <f t="array" ref="O6939">IF(SUMPRODUCT(MAX(ISNUMBER(SEARCH(Fuel_Rules!$A$6:$A$30,$E6939))*ISNUMBER(SEARCH(Fuel_Rules!$B$6:$B$30,$F6939))*(Fuel_Rules!$A$6:$A$30&lt;&gt;"")))&gt;0,"Plug-in hybrid",IF($G6939="Diesel","Diesel","Gasoline"))</f>
        <v>Diesel</v>
      </c>
    </row>
    <row r="6940" spans="1:15" ht="15" customHeight="1" x14ac:dyDescent="0.25">
      <c r="A6940" s="1">
        <v>2022</v>
      </c>
      <c r="B6940" s="1" t="s">
        <v>8801</v>
      </c>
      <c r="C6940" s="1" t="s">
        <v>1987</v>
      </c>
      <c r="D6940" s="1" t="s">
        <v>9410</v>
      </c>
      <c r="E6940" s="1" t="s">
        <v>1901</v>
      </c>
      <c r="F6940" s="1" t="s">
        <v>1989</v>
      </c>
      <c r="G6940" s="1" t="s">
        <v>105</v>
      </c>
      <c r="H6940" s="1" t="s">
        <v>298</v>
      </c>
      <c r="I6940" s="1">
        <v>2.2000000000000002</v>
      </c>
      <c r="J6940" s="1">
        <v>2023</v>
      </c>
      <c r="K6940" s="1">
        <v>241641</v>
      </c>
      <c r="L6940" s="1">
        <v>0</v>
      </c>
      <c r="M6940" s="1">
        <f t="array" ref="M6940">SUMPRODUCT(MAX(ISNUMBER(SEARCH('Class Rules'!$B$6:$B$85,$E6940))*ISNUMBER(SEARCH('Class Rules'!$C$6:$C$85,$F6940))*'Class Rules'!$A$6:$A$85))</f>
        <v>38</v>
      </c>
      <c r="N6940" s="1" t="str">
        <f t="array" ref="N6940">IF($M6940=0,'Class Rules'!$D$3,INDEX('Class Rules'!$D$6:$D$85,MATCH($M6940,'Class Rules'!$A$6:$A$85,0)))</f>
        <v>Freight LDV</v>
      </c>
      <c r="O6940" s="1" t="str">
        <f t="array" ref="O6940">IF(SUMPRODUCT(MAX(ISNUMBER(SEARCH(Fuel_Rules!$A$6:$A$30,$E6940))*ISNUMBER(SEARCH(Fuel_Rules!$B$6:$B$30,$F6940))*(Fuel_Rules!$A$6:$A$30&lt;&gt;"")))&gt;0,"Plug-in hybrid",IF($G6940="Diesel","Diesel","Gasoline"))</f>
        <v>Diesel</v>
      </c>
    </row>
    <row r="6941" spans="1:15" ht="15" customHeight="1" x14ac:dyDescent="0.25">
      <c r="A6941" s="1">
        <v>2022</v>
      </c>
      <c r="B6941" s="1" t="s">
        <v>8801</v>
      </c>
      <c r="C6941" s="1" t="s">
        <v>1987</v>
      </c>
      <c r="D6941" s="1" t="s">
        <v>9411</v>
      </c>
      <c r="E6941" s="1" t="s">
        <v>1901</v>
      </c>
      <c r="F6941" s="1" t="s">
        <v>1989</v>
      </c>
      <c r="G6941" s="1" t="s">
        <v>105</v>
      </c>
      <c r="H6941" s="1" t="s">
        <v>298</v>
      </c>
      <c r="I6941" s="1">
        <v>2.2000000000000002</v>
      </c>
      <c r="J6941" s="1">
        <v>2023</v>
      </c>
      <c r="K6941" s="1">
        <v>212612</v>
      </c>
      <c r="L6941" s="1">
        <v>0</v>
      </c>
      <c r="M6941" s="1">
        <f t="array" ref="M6941">SUMPRODUCT(MAX(ISNUMBER(SEARCH('Class Rules'!$B$6:$B$85,$E6941))*ISNUMBER(SEARCH('Class Rules'!$C$6:$C$85,$F6941))*'Class Rules'!$A$6:$A$85))</f>
        <v>38</v>
      </c>
      <c r="N6941" s="1" t="str">
        <f t="array" ref="N6941">IF($M6941=0,'Class Rules'!$D$3,INDEX('Class Rules'!$D$6:$D$85,MATCH($M6941,'Class Rules'!$A$6:$A$85,0)))</f>
        <v>Freight LDV</v>
      </c>
      <c r="O6941" s="1" t="str">
        <f t="array" ref="O6941">IF(SUMPRODUCT(MAX(ISNUMBER(SEARCH(Fuel_Rules!$A$6:$A$30,$E6941))*ISNUMBER(SEARCH(Fuel_Rules!$B$6:$B$30,$F6941))*(Fuel_Rules!$A$6:$A$30&lt;&gt;"")))&gt;0,"Plug-in hybrid",IF($G6941="Diesel","Diesel","Gasoline"))</f>
        <v>Diesel</v>
      </c>
    </row>
    <row r="6942" spans="1:15" ht="15" customHeight="1" x14ac:dyDescent="0.25">
      <c r="A6942" s="1">
        <v>2022</v>
      </c>
      <c r="B6942" s="1" t="s">
        <v>8801</v>
      </c>
      <c r="C6942" s="1" t="s">
        <v>1990</v>
      </c>
      <c r="D6942" s="1" t="s">
        <v>9412</v>
      </c>
      <c r="E6942" s="1" t="s">
        <v>1901</v>
      </c>
      <c r="F6942" s="1" t="s">
        <v>1992</v>
      </c>
      <c r="G6942" s="1" t="s">
        <v>105</v>
      </c>
      <c r="H6942" s="1" t="s">
        <v>298</v>
      </c>
      <c r="I6942" s="1">
        <v>2.2000000000000002</v>
      </c>
      <c r="J6942" s="1">
        <v>2023</v>
      </c>
      <c r="K6942" s="1">
        <v>259910</v>
      </c>
      <c r="L6942" s="1">
        <v>0</v>
      </c>
      <c r="M6942" s="1">
        <f t="array" ref="M6942">SUMPRODUCT(MAX(ISNUMBER(SEARCH('Class Rules'!$B$6:$B$85,$E6942))*ISNUMBER(SEARCH('Class Rules'!$C$6:$C$85,$F6942))*'Class Rules'!$A$6:$A$85))</f>
        <v>38</v>
      </c>
      <c r="N6942" s="1" t="str">
        <f t="array" ref="N6942">IF($M6942=0,'Class Rules'!$D$3,INDEX('Class Rules'!$D$6:$D$85,MATCH($M6942,'Class Rules'!$A$6:$A$85,0)))</f>
        <v>Freight LDV</v>
      </c>
      <c r="O6942" s="1" t="str">
        <f t="array" ref="O6942">IF(SUMPRODUCT(MAX(ISNUMBER(SEARCH(Fuel_Rules!$A$6:$A$30,$E6942))*ISNUMBER(SEARCH(Fuel_Rules!$B$6:$B$30,$F6942))*(Fuel_Rules!$A$6:$A$30&lt;&gt;"")))&gt;0,"Plug-in hybrid",IF($G6942="Diesel","Diesel","Gasoline"))</f>
        <v>Diesel</v>
      </c>
    </row>
    <row r="6943" spans="1:15" ht="15" customHeight="1" x14ac:dyDescent="0.25">
      <c r="A6943" s="1">
        <v>2022</v>
      </c>
      <c r="B6943" s="1" t="s">
        <v>8801</v>
      </c>
      <c r="C6943" s="1" t="s">
        <v>1990</v>
      </c>
      <c r="D6943" s="1" t="s">
        <v>9413</v>
      </c>
      <c r="E6943" s="1" t="s">
        <v>1901</v>
      </c>
      <c r="F6943" s="1" t="s">
        <v>1992</v>
      </c>
      <c r="G6943" s="1" t="s">
        <v>105</v>
      </c>
      <c r="H6943" s="1" t="s">
        <v>298</v>
      </c>
      <c r="I6943" s="1">
        <v>2.2000000000000002</v>
      </c>
      <c r="J6943" s="1">
        <v>2023</v>
      </c>
      <c r="K6943" s="1">
        <v>231973</v>
      </c>
      <c r="L6943" s="1">
        <v>0</v>
      </c>
      <c r="M6943" s="1">
        <f t="array" ref="M6943">SUMPRODUCT(MAX(ISNUMBER(SEARCH('Class Rules'!$B$6:$B$85,$E6943))*ISNUMBER(SEARCH('Class Rules'!$C$6:$C$85,$F6943))*'Class Rules'!$A$6:$A$85))</f>
        <v>38</v>
      </c>
      <c r="N6943" s="1" t="str">
        <f t="array" ref="N6943">IF($M6943=0,'Class Rules'!$D$3,INDEX('Class Rules'!$D$6:$D$85,MATCH($M6943,'Class Rules'!$A$6:$A$85,0)))</f>
        <v>Freight LDV</v>
      </c>
      <c r="O6943" s="1" t="str">
        <f t="array" ref="O6943">IF(SUMPRODUCT(MAX(ISNUMBER(SEARCH(Fuel_Rules!$A$6:$A$30,$E6943))*ISNUMBER(SEARCH(Fuel_Rules!$B$6:$B$30,$F6943))*(Fuel_Rules!$A$6:$A$30&lt;&gt;"")))&gt;0,"Plug-in hybrid",IF($G6943="Diesel","Diesel","Gasoline"))</f>
        <v>Diesel</v>
      </c>
    </row>
    <row r="6944" spans="1:15" ht="15" customHeight="1" x14ac:dyDescent="0.25">
      <c r="A6944" s="1">
        <v>2022</v>
      </c>
      <c r="B6944" s="1" t="s">
        <v>8801</v>
      </c>
      <c r="C6944" s="1" t="s">
        <v>1993</v>
      </c>
      <c r="D6944" s="1" t="s">
        <v>9414</v>
      </c>
      <c r="E6944" s="1" t="s">
        <v>1901</v>
      </c>
      <c r="F6944" s="1" t="s">
        <v>1995</v>
      </c>
      <c r="G6944" s="1" t="s">
        <v>105</v>
      </c>
      <c r="H6944" s="1" t="s">
        <v>298</v>
      </c>
      <c r="I6944" s="1">
        <v>2.2000000000000002</v>
      </c>
      <c r="J6944" s="1">
        <v>2023</v>
      </c>
      <c r="K6944" s="1">
        <v>217050</v>
      </c>
      <c r="L6944" s="1">
        <v>0</v>
      </c>
      <c r="M6944" s="1">
        <f t="array" ref="M6944">SUMPRODUCT(MAX(ISNUMBER(SEARCH('Class Rules'!$B$6:$B$85,$E6944))*ISNUMBER(SEARCH('Class Rules'!$C$6:$C$85,$F6944))*'Class Rules'!$A$6:$A$85))</f>
        <v>47</v>
      </c>
      <c r="N6944" s="1" t="str">
        <f t="array" ref="N6944">IF($M6944=0,'Class Rules'!$D$3,INDEX('Class Rules'!$D$6:$D$85,MATCH($M6944,'Class Rules'!$A$6:$A$85,0)))</f>
        <v>Freight HDV</v>
      </c>
      <c r="O6944" s="1" t="str">
        <f t="array" ref="O6944">IF(SUMPRODUCT(MAX(ISNUMBER(SEARCH(Fuel_Rules!$A$6:$A$30,$E6944))*ISNUMBER(SEARCH(Fuel_Rules!$B$6:$B$30,$F6944))*(Fuel_Rules!$A$6:$A$30&lt;&gt;"")))&gt;0,"Plug-in hybrid",IF($G6944="Diesel","Diesel","Gasoline"))</f>
        <v>Diesel</v>
      </c>
    </row>
    <row r="6945" spans="1:15" ht="15" customHeight="1" x14ac:dyDescent="0.25">
      <c r="A6945" s="1">
        <v>2022</v>
      </c>
      <c r="B6945" s="1" t="s">
        <v>8801</v>
      </c>
      <c r="C6945" s="1" t="s">
        <v>1996</v>
      </c>
      <c r="D6945" s="1" t="s">
        <v>9415</v>
      </c>
      <c r="E6945" s="1" t="s">
        <v>1901</v>
      </c>
      <c r="F6945" s="1" t="s">
        <v>1998</v>
      </c>
      <c r="G6945" s="1" t="s">
        <v>105</v>
      </c>
      <c r="H6945" s="1" t="s">
        <v>298</v>
      </c>
      <c r="I6945" s="1">
        <v>2.2000000000000002</v>
      </c>
      <c r="J6945" s="1">
        <v>2023</v>
      </c>
      <c r="K6945" s="1">
        <v>224878</v>
      </c>
      <c r="L6945" s="1">
        <v>0</v>
      </c>
      <c r="M6945" s="1">
        <f t="array" ref="M6945">SUMPRODUCT(MAX(ISNUMBER(SEARCH('Class Rules'!$B$6:$B$85,$E6945))*ISNUMBER(SEARCH('Class Rules'!$C$6:$C$85,$F6945))*'Class Rules'!$A$6:$A$85))</f>
        <v>48</v>
      </c>
      <c r="N6945" s="1" t="str">
        <f t="array" ref="N6945">IF($M6945=0,'Class Rules'!$D$3,INDEX('Class Rules'!$D$6:$D$85,MATCH($M6945,'Class Rules'!$A$6:$A$85,0)))</f>
        <v>Freight HDV</v>
      </c>
      <c r="O6945" s="1" t="str">
        <f t="array" ref="O6945">IF(SUMPRODUCT(MAX(ISNUMBER(SEARCH(Fuel_Rules!$A$6:$A$30,$E6945))*ISNUMBER(SEARCH(Fuel_Rules!$B$6:$B$30,$F6945))*(Fuel_Rules!$A$6:$A$30&lt;&gt;"")))&gt;0,"Plug-in hybrid",IF($G6945="Diesel","Diesel","Gasoline"))</f>
        <v>Diesel</v>
      </c>
    </row>
    <row r="6946" spans="1:15" ht="15" customHeight="1" x14ac:dyDescent="0.25">
      <c r="A6946" s="1">
        <v>2022</v>
      </c>
      <c r="B6946" s="1" t="s">
        <v>8801</v>
      </c>
      <c r="C6946" s="1" t="s">
        <v>1999</v>
      </c>
      <c r="D6946" s="1" t="s">
        <v>9416</v>
      </c>
      <c r="E6946" s="1" t="s">
        <v>1901</v>
      </c>
      <c r="F6946" s="1" t="s">
        <v>2001</v>
      </c>
      <c r="G6946" s="1" t="s">
        <v>105</v>
      </c>
      <c r="H6946" s="1" t="s">
        <v>298</v>
      </c>
      <c r="I6946" s="1">
        <v>2.2000000000000002</v>
      </c>
      <c r="J6946" s="1">
        <v>2023</v>
      </c>
      <c r="K6946" s="1">
        <v>236245</v>
      </c>
      <c r="L6946" s="1">
        <v>0</v>
      </c>
      <c r="M6946" s="1">
        <f t="array" ref="M6946">SUMPRODUCT(MAX(ISNUMBER(SEARCH('Class Rules'!$B$6:$B$85,$E6946))*ISNUMBER(SEARCH('Class Rules'!$C$6:$C$85,$F6946))*'Class Rules'!$A$6:$A$85))</f>
        <v>48</v>
      </c>
      <c r="N6946" s="1" t="str">
        <f t="array" ref="N6946">IF($M6946=0,'Class Rules'!$D$3,INDEX('Class Rules'!$D$6:$D$85,MATCH($M6946,'Class Rules'!$A$6:$A$85,0)))</f>
        <v>Freight HDV</v>
      </c>
      <c r="O6946" s="1" t="str">
        <f t="array" ref="O6946">IF(SUMPRODUCT(MAX(ISNUMBER(SEARCH(Fuel_Rules!$A$6:$A$30,$E6946))*ISNUMBER(SEARCH(Fuel_Rules!$B$6:$B$30,$F6946))*(Fuel_Rules!$A$6:$A$30&lt;&gt;"")))&gt;0,"Plug-in hybrid",IF($G6946="Diesel","Diesel","Gasoline"))</f>
        <v>Diesel</v>
      </c>
    </row>
    <row r="6947" spans="1:15" ht="15" customHeight="1" x14ac:dyDescent="0.25">
      <c r="A6947" s="1">
        <v>2022</v>
      </c>
      <c r="B6947" s="1" t="s">
        <v>8801</v>
      </c>
      <c r="C6947" s="1" t="s">
        <v>2002</v>
      </c>
      <c r="D6947" s="1" t="s">
        <v>9417</v>
      </c>
      <c r="E6947" s="1" t="s">
        <v>1901</v>
      </c>
      <c r="F6947" s="1" t="s">
        <v>2004</v>
      </c>
      <c r="G6947" s="1" t="s">
        <v>105</v>
      </c>
      <c r="H6947" s="1" t="s">
        <v>298</v>
      </c>
      <c r="I6947" s="1">
        <v>2.2000000000000002</v>
      </c>
      <c r="J6947" s="1">
        <v>2023</v>
      </c>
      <c r="K6947" s="1">
        <v>242526</v>
      </c>
      <c r="L6947" s="1">
        <v>0</v>
      </c>
      <c r="M6947" s="1">
        <f t="array" ref="M6947">SUMPRODUCT(MAX(ISNUMBER(SEARCH('Class Rules'!$B$6:$B$85,$E6947))*ISNUMBER(SEARCH('Class Rules'!$C$6:$C$85,$F6947))*'Class Rules'!$A$6:$A$85))</f>
        <v>38</v>
      </c>
      <c r="N6947" s="1" t="str">
        <f t="array" ref="N6947">IF($M6947=0,'Class Rules'!$D$3,INDEX('Class Rules'!$D$6:$D$85,MATCH($M6947,'Class Rules'!$A$6:$A$85,0)))</f>
        <v>Freight LDV</v>
      </c>
      <c r="O6947" s="1" t="str">
        <f t="array" ref="O6947">IF(SUMPRODUCT(MAX(ISNUMBER(SEARCH(Fuel_Rules!$A$6:$A$30,$E6947))*ISNUMBER(SEARCH(Fuel_Rules!$B$6:$B$30,$F6947))*(Fuel_Rules!$A$6:$A$30&lt;&gt;"")))&gt;0,"Plug-in hybrid",IF($G6947="Diesel","Diesel","Gasoline"))</f>
        <v>Diesel</v>
      </c>
    </row>
    <row r="6948" spans="1:15" ht="15" customHeight="1" x14ac:dyDescent="0.25">
      <c r="A6948" s="1">
        <v>2022</v>
      </c>
      <c r="B6948" s="1" t="s">
        <v>8801</v>
      </c>
      <c r="C6948" s="1" t="s">
        <v>2002</v>
      </c>
      <c r="D6948" s="1" t="s">
        <v>9418</v>
      </c>
      <c r="E6948" s="1" t="s">
        <v>1901</v>
      </c>
      <c r="F6948" s="1" t="s">
        <v>2004</v>
      </c>
      <c r="G6948" s="1" t="s">
        <v>105</v>
      </c>
      <c r="H6948" s="1" t="s">
        <v>298</v>
      </c>
      <c r="I6948" s="1">
        <v>2.2000000000000002</v>
      </c>
      <c r="J6948" s="1">
        <v>2023</v>
      </c>
      <c r="K6948" s="1">
        <v>213722</v>
      </c>
      <c r="L6948" s="1">
        <v>0</v>
      </c>
      <c r="M6948" s="1">
        <f t="array" ref="M6948">SUMPRODUCT(MAX(ISNUMBER(SEARCH('Class Rules'!$B$6:$B$85,$E6948))*ISNUMBER(SEARCH('Class Rules'!$C$6:$C$85,$F6948))*'Class Rules'!$A$6:$A$85))</f>
        <v>38</v>
      </c>
      <c r="N6948" s="1" t="str">
        <f t="array" ref="N6948">IF($M6948=0,'Class Rules'!$D$3,INDEX('Class Rules'!$D$6:$D$85,MATCH($M6948,'Class Rules'!$A$6:$A$85,0)))</f>
        <v>Freight LDV</v>
      </c>
      <c r="O6948" s="1" t="str">
        <f t="array" ref="O6948">IF(SUMPRODUCT(MAX(ISNUMBER(SEARCH(Fuel_Rules!$A$6:$A$30,$E6948))*ISNUMBER(SEARCH(Fuel_Rules!$B$6:$B$30,$F6948))*(Fuel_Rules!$A$6:$A$30&lt;&gt;"")))&gt;0,"Plug-in hybrid",IF($G6948="Diesel","Diesel","Gasoline"))</f>
        <v>Diesel</v>
      </c>
    </row>
    <row r="6949" spans="1:15" ht="15" customHeight="1" x14ac:dyDescent="0.25">
      <c r="A6949" s="1">
        <v>2022</v>
      </c>
      <c r="B6949" s="1" t="s">
        <v>8801</v>
      </c>
      <c r="C6949" s="1" t="s">
        <v>2005</v>
      </c>
      <c r="D6949" s="1" t="s">
        <v>9419</v>
      </c>
      <c r="E6949" s="1" t="s">
        <v>1901</v>
      </c>
      <c r="F6949" s="1" t="s">
        <v>2007</v>
      </c>
      <c r="G6949" s="1" t="s">
        <v>105</v>
      </c>
      <c r="H6949" s="1" t="s">
        <v>298</v>
      </c>
      <c r="I6949" s="1">
        <v>2.2000000000000002</v>
      </c>
      <c r="J6949" s="1">
        <v>2023</v>
      </c>
      <c r="K6949" s="1">
        <v>253794</v>
      </c>
      <c r="L6949" s="1">
        <v>0</v>
      </c>
      <c r="M6949" s="1">
        <f t="array" ref="M6949">SUMPRODUCT(MAX(ISNUMBER(SEARCH('Class Rules'!$B$6:$B$85,$E6949))*ISNUMBER(SEARCH('Class Rules'!$C$6:$C$85,$F6949))*'Class Rules'!$A$6:$A$85))</f>
        <v>49</v>
      </c>
      <c r="N6949" s="1" t="str">
        <f t="array" ref="N6949">IF($M6949=0,'Class Rules'!$D$3,INDEX('Class Rules'!$D$6:$D$85,MATCH($M6949,'Class Rules'!$A$6:$A$85,0)))</f>
        <v>Freight HDV</v>
      </c>
      <c r="O6949" s="1" t="str">
        <f t="array" ref="O6949">IF(SUMPRODUCT(MAX(ISNUMBER(SEARCH(Fuel_Rules!$A$6:$A$30,$E6949))*ISNUMBER(SEARCH(Fuel_Rules!$B$6:$B$30,$F6949))*(Fuel_Rules!$A$6:$A$30&lt;&gt;"")))&gt;0,"Plug-in hybrid",IF($G6949="Diesel","Diesel","Gasoline"))</f>
        <v>Diesel</v>
      </c>
    </row>
    <row r="6950" spans="1:15" ht="15" customHeight="1" x14ac:dyDescent="0.25">
      <c r="A6950" s="1">
        <v>2022</v>
      </c>
      <c r="B6950" s="1" t="s">
        <v>8801</v>
      </c>
      <c r="C6950" s="1" t="s">
        <v>2008</v>
      </c>
      <c r="D6950" s="1" t="s">
        <v>9420</v>
      </c>
      <c r="E6950" s="1" t="s">
        <v>1901</v>
      </c>
      <c r="F6950" s="1" t="s">
        <v>2010</v>
      </c>
      <c r="G6950" s="1" t="s">
        <v>105</v>
      </c>
      <c r="H6950" s="1" t="s">
        <v>298</v>
      </c>
      <c r="I6950" s="1">
        <v>2.2000000000000002</v>
      </c>
      <c r="J6950" s="1">
        <v>2023</v>
      </c>
      <c r="K6950" s="1">
        <v>241920</v>
      </c>
      <c r="L6950" s="1">
        <v>0</v>
      </c>
      <c r="M6950" s="1">
        <f t="array" ref="M6950">SUMPRODUCT(MAX(ISNUMBER(SEARCH('Class Rules'!$B$6:$B$85,$E6950))*ISNUMBER(SEARCH('Class Rules'!$C$6:$C$85,$F6950))*'Class Rules'!$A$6:$A$85))</f>
        <v>49</v>
      </c>
      <c r="N6950" s="1" t="str">
        <f t="array" ref="N6950">IF($M6950=0,'Class Rules'!$D$3,INDEX('Class Rules'!$D$6:$D$85,MATCH($M6950,'Class Rules'!$A$6:$A$85,0)))</f>
        <v>Freight HDV</v>
      </c>
      <c r="O6950" s="1" t="str">
        <f t="array" ref="O6950">IF(SUMPRODUCT(MAX(ISNUMBER(SEARCH(Fuel_Rules!$A$6:$A$30,$E6950))*ISNUMBER(SEARCH(Fuel_Rules!$B$6:$B$30,$F6950))*(Fuel_Rules!$A$6:$A$30&lt;&gt;"")))&gt;0,"Plug-in hybrid",IF($G6950="Diesel","Diesel","Gasoline"))</f>
        <v>Diesel</v>
      </c>
    </row>
    <row r="6951" spans="1:15" ht="15" customHeight="1" x14ac:dyDescent="0.25">
      <c r="A6951" s="1">
        <v>2022</v>
      </c>
      <c r="B6951" s="1" t="s">
        <v>8801</v>
      </c>
      <c r="C6951" s="1" t="s">
        <v>2011</v>
      </c>
      <c r="D6951" s="1" t="s">
        <v>9421</v>
      </c>
      <c r="E6951" s="1" t="s">
        <v>1901</v>
      </c>
      <c r="F6951" s="1" t="s">
        <v>2013</v>
      </c>
      <c r="G6951" s="1" t="s">
        <v>105</v>
      </c>
      <c r="H6951" s="1" t="s">
        <v>298</v>
      </c>
      <c r="I6951" s="1">
        <v>2.2000000000000002</v>
      </c>
      <c r="J6951" s="1">
        <v>2023</v>
      </c>
      <c r="K6951" s="1">
        <v>230244</v>
      </c>
      <c r="L6951" s="1">
        <v>0</v>
      </c>
      <c r="M6951" s="1">
        <f t="array" ref="M6951">SUMPRODUCT(MAX(ISNUMBER(SEARCH('Class Rules'!$B$6:$B$85,$E6951))*ISNUMBER(SEARCH('Class Rules'!$C$6:$C$85,$F6951))*'Class Rules'!$A$6:$A$85))</f>
        <v>49</v>
      </c>
      <c r="N6951" s="1" t="str">
        <f t="array" ref="N6951">IF($M6951=0,'Class Rules'!$D$3,INDEX('Class Rules'!$D$6:$D$85,MATCH($M6951,'Class Rules'!$A$6:$A$85,0)))</f>
        <v>Freight HDV</v>
      </c>
      <c r="O6951" s="1" t="str">
        <f t="array" ref="O6951">IF(SUMPRODUCT(MAX(ISNUMBER(SEARCH(Fuel_Rules!$A$6:$A$30,$E6951))*ISNUMBER(SEARCH(Fuel_Rules!$B$6:$B$30,$F6951))*(Fuel_Rules!$A$6:$A$30&lt;&gt;"")))&gt;0,"Plug-in hybrid",IF($G6951="Diesel","Diesel","Gasoline"))</f>
        <v>Diesel</v>
      </c>
    </row>
    <row r="6952" spans="1:15" ht="15" customHeight="1" x14ac:dyDescent="0.25">
      <c r="A6952" s="1">
        <v>2022</v>
      </c>
      <c r="B6952" s="1" t="s">
        <v>8801</v>
      </c>
      <c r="C6952" s="1" t="s">
        <v>2014</v>
      </c>
      <c r="D6952" s="1" t="s">
        <v>9422</v>
      </c>
      <c r="E6952" s="1" t="s">
        <v>1901</v>
      </c>
      <c r="F6952" s="1" t="s">
        <v>2016</v>
      </c>
      <c r="G6952" s="1" t="s">
        <v>105</v>
      </c>
      <c r="H6952" s="1" t="s">
        <v>298</v>
      </c>
      <c r="I6952" s="1">
        <v>2.2000000000000002</v>
      </c>
      <c r="J6952" s="1">
        <v>2023</v>
      </c>
      <c r="K6952" s="1">
        <v>274179</v>
      </c>
      <c r="L6952" s="1">
        <v>0</v>
      </c>
      <c r="M6952" s="1">
        <f t="array" ref="M6952">SUMPRODUCT(MAX(ISNUMBER(SEARCH('Class Rules'!$B$6:$B$85,$E6952))*ISNUMBER(SEARCH('Class Rules'!$C$6:$C$85,$F6952))*'Class Rules'!$A$6:$A$85))</f>
        <v>49</v>
      </c>
      <c r="N6952" s="1" t="str">
        <f t="array" ref="N6952">IF($M6952=0,'Class Rules'!$D$3,INDEX('Class Rules'!$D$6:$D$85,MATCH($M6952,'Class Rules'!$A$6:$A$85,0)))</f>
        <v>Freight HDV</v>
      </c>
      <c r="O6952" s="1" t="str">
        <f t="array" ref="O6952">IF(SUMPRODUCT(MAX(ISNUMBER(SEARCH(Fuel_Rules!$A$6:$A$30,$E6952))*ISNUMBER(SEARCH(Fuel_Rules!$B$6:$B$30,$F6952))*(Fuel_Rules!$A$6:$A$30&lt;&gt;"")))&gt;0,"Plug-in hybrid",IF($G6952="Diesel","Diesel","Gasoline"))</f>
        <v>Diesel</v>
      </c>
    </row>
    <row r="6953" spans="1:15" ht="15" customHeight="1" x14ac:dyDescent="0.25">
      <c r="A6953" s="1">
        <v>2022</v>
      </c>
      <c r="B6953" s="1" t="s">
        <v>8801</v>
      </c>
      <c r="C6953" s="1" t="s">
        <v>2017</v>
      </c>
      <c r="D6953" s="1" t="s">
        <v>9423</v>
      </c>
      <c r="E6953" s="1" t="s">
        <v>1901</v>
      </c>
      <c r="F6953" s="1" t="s">
        <v>2019</v>
      </c>
      <c r="G6953" s="1" t="s">
        <v>105</v>
      </c>
      <c r="H6953" s="1" t="s">
        <v>298</v>
      </c>
      <c r="I6953" s="1">
        <v>2.2000000000000002</v>
      </c>
      <c r="J6953" s="1">
        <v>2023</v>
      </c>
      <c r="K6953" s="1">
        <v>282502</v>
      </c>
      <c r="L6953" s="1">
        <v>0</v>
      </c>
      <c r="M6953" s="1">
        <f t="array" ref="M6953">SUMPRODUCT(MAX(ISNUMBER(SEARCH('Class Rules'!$B$6:$B$85,$E6953))*ISNUMBER(SEARCH('Class Rules'!$C$6:$C$85,$F6953))*'Class Rules'!$A$6:$A$85))</f>
        <v>50</v>
      </c>
      <c r="N6953" s="1" t="str">
        <f t="array" ref="N6953">IF($M6953=0,'Class Rules'!$D$3,INDEX('Class Rules'!$D$6:$D$85,MATCH($M6953,'Class Rules'!$A$6:$A$85,0)))</f>
        <v>Freight HDV</v>
      </c>
      <c r="O6953" s="1" t="str">
        <f t="array" ref="O6953">IF(SUMPRODUCT(MAX(ISNUMBER(SEARCH(Fuel_Rules!$A$6:$A$30,$E6953))*ISNUMBER(SEARCH(Fuel_Rules!$B$6:$B$30,$F6953))*(Fuel_Rules!$A$6:$A$30&lt;&gt;"")))&gt;0,"Plug-in hybrid",IF($G6953="Diesel","Diesel","Gasoline"))</f>
        <v>Diesel</v>
      </c>
    </row>
    <row r="6954" spans="1:15" ht="15" customHeight="1" x14ac:dyDescent="0.25">
      <c r="A6954" s="1">
        <v>2022</v>
      </c>
      <c r="B6954" s="1" t="s">
        <v>8801</v>
      </c>
      <c r="C6954" s="1" t="s">
        <v>2020</v>
      </c>
      <c r="D6954" s="1" t="s">
        <v>9424</v>
      </c>
      <c r="E6954" s="1" t="s">
        <v>1901</v>
      </c>
      <c r="F6954" s="1" t="s">
        <v>2022</v>
      </c>
      <c r="G6954" s="1" t="s">
        <v>105</v>
      </c>
      <c r="H6954" s="1" t="s">
        <v>298</v>
      </c>
      <c r="I6954" s="1">
        <v>2.2000000000000002</v>
      </c>
      <c r="J6954" s="1">
        <v>2023</v>
      </c>
      <c r="K6954" s="1">
        <v>333745</v>
      </c>
      <c r="L6954" s="1">
        <v>0</v>
      </c>
      <c r="M6954" s="1">
        <f t="array" ref="M6954">SUMPRODUCT(MAX(ISNUMBER(SEARCH('Class Rules'!$B$6:$B$85,$E6954))*ISNUMBER(SEARCH('Class Rules'!$C$6:$C$85,$F6954))*'Class Rules'!$A$6:$A$85))</f>
        <v>59</v>
      </c>
      <c r="N6954" s="1" t="str">
        <f t="array" ref="N6954">IF($M6954=0,'Class Rules'!$D$3,INDEX('Class Rules'!$D$6:$D$85,MATCH($M6954,'Class Rules'!$A$6:$A$85,0)))</f>
        <v>Passenger HDV</v>
      </c>
      <c r="O6954" s="1" t="str">
        <f t="array" ref="O6954">IF(SUMPRODUCT(MAX(ISNUMBER(SEARCH(Fuel_Rules!$A$6:$A$30,$E6954))*ISNUMBER(SEARCH(Fuel_Rules!$B$6:$B$30,$F6954))*(Fuel_Rules!$A$6:$A$30&lt;&gt;"")))&gt;0,"Plug-in hybrid",IF($G6954="Diesel","Diesel","Gasoline"))</f>
        <v>Diesel</v>
      </c>
    </row>
    <row r="6955" spans="1:15" ht="15" customHeight="1" x14ac:dyDescent="0.25">
      <c r="A6955" s="1">
        <v>2022</v>
      </c>
      <c r="B6955" s="1" t="s">
        <v>8801</v>
      </c>
      <c r="C6955" s="1" t="s">
        <v>2023</v>
      </c>
      <c r="D6955" s="1" t="s">
        <v>9425</v>
      </c>
      <c r="E6955" s="1" t="s">
        <v>1901</v>
      </c>
      <c r="F6955" s="1" t="s">
        <v>2025</v>
      </c>
      <c r="G6955" s="1" t="s">
        <v>105</v>
      </c>
      <c r="H6955" s="1" t="s">
        <v>298</v>
      </c>
      <c r="I6955" s="1">
        <v>2.2000000000000002</v>
      </c>
      <c r="J6955" s="1">
        <v>2023</v>
      </c>
      <c r="K6955" s="1">
        <v>361290</v>
      </c>
      <c r="L6955" s="1">
        <v>0</v>
      </c>
      <c r="M6955" s="1">
        <f t="array" ref="M6955">SUMPRODUCT(MAX(ISNUMBER(SEARCH('Class Rules'!$B$6:$B$85,$E6955))*ISNUMBER(SEARCH('Class Rules'!$C$6:$C$85,$F6955))*'Class Rules'!$A$6:$A$85))</f>
        <v>59</v>
      </c>
      <c r="N6955" s="1" t="str">
        <f t="array" ref="N6955">IF($M6955=0,'Class Rules'!$D$3,INDEX('Class Rules'!$D$6:$D$85,MATCH($M6955,'Class Rules'!$A$6:$A$85,0)))</f>
        <v>Passenger HDV</v>
      </c>
      <c r="O6955" s="1" t="str">
        <f t="array" ref="O6955">IF(SUMPRODUCT(MAX(ISNUMBER(SEARCH(Fuel_Rules!$A$6:$A$30,$E6955))*ISNUMBER(SEARCH(Fuel_Rules!$B$6:$B$30,$F6955))*(Fuel_Rules!$A$6:$A$30&lt;&gt;"")))&gt;0,"Plug-in hybrid",IF($G6955="Diesel","Diesel","Gasoline"))</f>
        <v>Diesel</v>
      </c>
    </row>
    <row r="6956" spans="1:15" ht="15" customHeight="1" x14ac:dyDescent="0.25">
      <c r="A6956" s="1">
        <v>2022</v>
      </c>
      <c r="B6956" s="1" t="s">
        <v>8801</v>
      </c>
      <c r="C6956" s="1" t="s">
        <v>2026</v>
      </c>
      <c r="D6956" s="1" t="s">
        <v>9426</v>
      </c>
      <c r="E6956" s="1" t="s">
        <v>1901</v>
      </c>
      <c r="F6956" s="1" t="s">
        <v>2028</v>
      </c>
      <c r="G6956" s="1" t="s">
        <v>105</v>
      </c>
      <c r="H6956" s="1" t="s">
        <v>298</v>
      </c>
      <c r="I6956" s="1">
        <v>2.2000000000000002</v>
      </c>
      <c r="J6956" s="1">
        <v>2023</v>
      </c>
      <c r="K6956" s="1">
        <v>224971</v>
      </c>
      <c r="L6956" s="1">
        <v>0</v>
      </c>
      <c r="M6956" s="1">
        <f t="array" ref="M6956">SUMPRODUCT(MAX(ISNUMBER(SEARCH('Class Rules'!$B$6:$B$85,$E6956))*ISNUMBER(SEARCH('Class Rules'!$C$6:$C$85,$F6956))*'Class Rules'!$A$6:$A$85))</f>
        <v>38</v>
      </c>
      <c r="N6956" s="1" t="str">
        <f t="array" ref="N6956">IF($M6956=0,'Class Rules'!$D$3,INDEX('Class Rules'!$D$6:$D$85,MATCH($M6956,'Class Rules'!$A$6:$A$85,0)))</f>
        <v>Freight LDV</v>
      </c>
      <c r="O6956" s="1" t="str">
        <f t="array" ref="O6956">IF(SUMPRODUCT(MAX(ISNUMBER(SEARCH(Fuel_Rules!$A$6:$A$30,$E6956))*ISNUMBER(SEARCH(Fuel_Rules!$B$6:$B$30,$F6956))*(Fuel_Rules!$A$6:$A$30&lt;&gt;"")))&gt;0,"Plug-in hybrid",IF($G6956="Diesel","Diesel","Gasoline"))</f>
        <v>Diesel</v>
      </c>
    </row>
    <row r="6957" spans="1:15" ht="15" customHeight="1" x14ac:dyDescent="0.25">
      <c r="A6957" s="1">
        <v>2022</v>
      </c>
      <c r="B6957" s="1" t="s">
        <v>8801</v>
      </c>
      <c r="C6957" s="1" t="s">
        <v>2029</v>
      </c>
      <c r="D6957" s="1" t="s">
        <v>9427</v>
      </c>
      <c r="E6957" s="1" t="s">
        <v>1901</v>
      </c>
      <c r="F6957" s="1" t="s">
        <v>2031</v>
      </c>
      <c r="G6957" s="1" t="s">
        <v>105</v>
      </c>
      <c r="H6957" s="1" t="s">
        <v>298</v>
      </c>
      <c r="I6957" s="1">
        <v>2.2000000000000002</v>
      </c>
      <c r="J6957" s="1">
        <v>2023</v>
      </c>
      <c r="K6957" s="1">
        <v>229139</v>
      </c>
      <c r="L6957" s="1">
        <v>0</v>
      </c>
      <c r="M6957" s="1">
        <f t="array" ref="M6957">SUMPRODUCT(MAX(ISNUMBER(SEARCH('Class Rules'!$B$6:$B$85,$E6957))*ISNUMBER(SEARCH('Class Rules'!$C$6:$C$85,$F6957))*'Class Rules'!$A$6:$A$85))</f>
        <v>38</v>
      </c>
      <c r="N6957" s="1" t="str">
        <f t="array" ref="N6957">IF($M6957=0,'Class Rules'!$D$3,INDEX('Class Rules'!$D$6:$D$85,MATCH($M6957,'Class Rules'!$A$6:$A$85,0)))</f>
        <v>Freight LDV</v>
      </c>
      <c r="O6957" s="1" t="str">
        <f t="array" ref="O6957">IF(SUMPRODUCT(MAX(ISNUMBER(SEARCH(Fuel_Rules!$A$6:$A$30,$E6957))*ISNUMBER(SEARCH(Fuel_Rules!$B$6:$B$30,$F6957))*(Fuel_Rules!$A$6:$A$30&lt;&gt;"")))&gt;0,"Plug-in hybrid",IF($G6957="Diesel","Diesel","Gasoline"))</f>
        <v>Diesel</v>
      </c>
    </row>
    <row r="6958" spans="1:15" ht="15" customHeight="1" x14ac:dyDescent="0.25">
      <c r="A6958" s="1">
        <v>2022</v>
      </c>
      <c r="B6958" s="1" t="s">
        <v>8801</v>
      </c>
      <c r="C6958" s="1" t="s">
        <v>2032</v>
      </c>
      <c r="D6958" s="1" t="s">
        <v>9428</v>
      </c>
      <c r="E6958" s="1" t="s">
        <v>1901</v>
      </c>
      <c r="F6958" s="1" t="s">
        <v>2034</v>
      </c>
      <c r="G6958" s="1" t="s">
        <v>105</v>
      </c>
      <c r="H6958" s="1" t="s">
        <v>437</v>
      </c>
      <c r="I6958" s="1">
        <v>3</v>
      </c>
      <c r="J6958" s="1">
        <v>2023</v>
      </c>
      <c r="K6958" s="1">
        <v>738148</v>
      </c>
      <c r="L6958" s="1">
        <v>0</v>
      </c>
      <c r="M6958" s="1">
        <f t="array" ref="M6958">SUMPRODUCT(MAX(ISNUMBER(SEARCH('Class Rules'!$B$6:$B$85,$E6958))*ISNUMBER(SEARCH('Class Rules'!$C$6:$C$85,$F6958))*'Class Rules'!$A$6:$A$85))</f>
        <v>0</v>
      </c>
      <c r="N6958" s="1" t="str">
        <f t="array" ref="N6958">IF($M6958=0,'Class Rules'!$D$3,INDEX('Class Rules'!$D$6:$D$85,MATCH($M6958,'Class Rules'!$A$6:$A$85,0)))</f>
        <v>Passenger LDV</v>
      </c>
      <c r="O6958" s="1" t="str">
        <f t="array" ref="O6958">IF(SUMPRODUCT(MAX(ISNUMBER(SEARCH(Fuel_Rules!$A$6:$A$30,$E6958))*ISNUMBER(SEARCH(Fuel_Rules!$B$6:$B$30,$F6958))*(Fuel_Rules!$A$6:$A$30&lt;&gt;"")))&gt;0,"Plug-in hybrid",IF($G6958="Diesel","Diesel","Gasoline"))</f>
        <v>Diesel</v>
      </c>
    </row>
    <row r="6959" spans="1:15" ht="15" customHeight="1" x14ac:dyDescent="0.25">
      <c r="A6959" s="1">
        <v>2022</v>
      </c>
      <c r="B6959" s="1" t="s">
        <v>8801</v>
      </c>
      <c r="C6959" s="1" t="s">
        <v>2035</v>
      </c>
      <c r="D6959" s="1" t="s">
        <v>9429</v>
      </c>
      <c r="E6959" s="1" t="s">
        <v>1901</v>
      </c>
      <c r="F6959" s="1" t="s">
        <v>2037</v>
      </c>
      <c r="G6959" s="1" t="s">
        <v>103</v>
      </c>
      <c r="H6959" s="1" t="s">
        <v>298</v>
      </c>
      <c r="I6959" s="1">
        <v>3</v>
      </c>
      <c r="J6959" s="1">
        <v>2023</v>
      </c>
      <c r="K6959" s="1">
        <v>833720</v>
      </c>
      <c r="L6959" s="1">
        <v>0</v>
      </c>
      <c r="M6959" s="1">
        <f t="array" ref="M6959">SUMPRODUCT(MAX(ISNUMBER(SEARCH('Class Rules'!$B$6:$B$85,$E6959))*ISNUMBER(SEARCH('Class Rules'!$C$6:$C$85,$F6959))*'Class Rules'!$A$6:$A$85))</f>
        <v>0</v>
      </c>
      <c r="N6959" s="1" t="str">
        <f t="array" ref="N6959">IF($M6959=0,'Class Rules'!$D$3,INDEX('Class Rules'!$D$6:$D$85,MATCH($M6959,'Class Rules'!$A$6:$A$85,0)))</f>
        <v>Passenger LDV</v>
      </c>
      <c r="O6959" s="1" t="str">
        <f t="array" ref="O6959">IF(SUMPRODUCT(MAX(ISNUMBER(SEARCH(Fuel_Rules!$A$6:$A$30,$E6959))*ISNUMBER(SEARCH(Fuel_Rules!$B$6:$B$30,$F6959))*(Fuel_Rules!$A$6:$A$30&lt;&gt;"")))&gt;0,"Plug-in hybrid",IF($G6959="Diesel","Diesel","Gasoline"))</f>
        <v>Gasoline</v>
      </c>
    </row>
    <row r="6960" spans="1:15" ht="15" customHeight="1" x14ac:dyDescent="0.25">
      <c r="A6960" s="1">
        <v>2022</v>
      </c>
      <c r="B6960" s="1" t="s">
        <v>8801</v>
      </c>
      <c r="C6960" s="1" t="s">
        <v>2038</v>
      </c>
      <c r="D6960" s="1" t="s">
        <v>9430</v>
      </c>
      <c r="E6960" s="1" t="s">
        <v>1901</v>
      </c>
      <c r="F6960" s="1" t="s">
        <v>2040</v>
      </c>
      <c r="G6960" s="1" t="s">
        <v>105</v>
      </c>
      <c r="H6960" s="1" t="s">
        <v>298</v>
      </c>
      <c r="I6960" s="1">
        <v>2.2000000000000002</v>
      </c>
      <c r="J6960" s="1">
        <v>2023</v>
      </c>
      <c r="K6960" s="1">
        <v>286079</v>
      </c>
      <c r="L6960" s="1">
        <v>0</v>
      </c>
      <c r="M6960" s="1">
        <f t="array" ref="M6960">SUMPRODUCT(MAX(ISNUMBER(SEARCH('Class Rules'!$B$6:$B$85,$E6960))*ISNUMBER(SEARCH('Class Rules'!$C$6:$C$85,$F6960))*'Class Rules'!$A$6:$A$85))</f>
        <v>60</v>
      </c>
      <c r="N6960" s="1" t="str">
        <f t="array" ref="N6960">IF($M6960=0,'Class Rules'!$D$3,INDEX('Class Rules'!$D$6:$D$85,MATCH($M6960,'Class Rules'!$A$6:$A$85,0)))</f>
        <v>Passenger HDV</v>
      </c>
      <c r="O6960" s="1" t="str">
        <f t="array" ref="O6960">IF(SUMPRODUCT(MAX(ISNUMBER(SEARCH(Fuel_Rules!$A$6:$A$30,$E6960))*ISNUMBER(SEARCH(Fuel_Rules!$B$6:$B$30,$F6960))*(Fuel_Rules!$A$6:$A$30&lt;&gt;"")))&gt;0,"Plug-in hybrid",IF($G6960="Diesel","Diesel","Gasoline"))</f>
        <v>Diesel</v>
      </c>
    </row>
    <row r="6961" spans="1:15" ht="15" customHeight="1" x14ac:dyDescent="0.25">
      <c r="A6961" s="1">
        <v>2022</v>
      </c>
      <c r="B6961" s="1" t="s">
        <v>8801</v>
      </c>
      <c r="C6961" s="1" t="s">
        <v>2041</v>
      </c>
      <c r="D6961" s="1" t="s">
        <v>9431</v>
      </c>
      <c r="E6961" s="1" t="s">
        <v>1901</v>
      </c>
      <c r="F6961" s="1" t="s">
        <v>2043</v>
      </c>
      <c r="G6961" s="1" t="s">
        <v>105</v>
      </c>
      <c r="H6961" s="1" t="s">
        <v>298</v>
      </c>
      <c r="I6961" s="1">
        <v>2.2000000000000002</v>
      </c>
      <c r="J6961" s="1">
        <v>2023</v>
      </c>
      <c r="K6961" s="1">
        <v>274750</v>
      </c>
      <c r="L6961" s="1">
        <v>0</v>
      </c>
      <c r="M6961" s="1">
        <f t="array" ref="M6961">SUMPRODUCT(MAX(ISNUMBER(SEARCH('Class Rules'!$B$6:$B$85,$E6961))*ISNUMBER(SEARCH('Class Rules'!$C$6:$C$85,$F6961))*'Class Rules'!$A$6:$A$85))</f>
        <v>60</v>
      </c>
      <c r="N6961" s="1" t="str">
        <f t="array" ref="N6961">IF($M6961=0,'Class Rules'!$D$3,INDEX('Class Rules'!$D$6:$D$85,MATCH($M6961,'Class Rules'!$A$6:$A$85,0)))</f>
        <v>Passenger HDV</v>
      </c>
      <c r="O6961" s="1" t="str">
        <f t="array" ref="O6961">IF(SUMPRODUCT(MAX(ISNUMBER(SEARCH(Fuel_Rules!$A$6:$A$30,$E6961))*ISNUMBER(SEARCH(Fuel_Rules!$B$6:$B$30,$F6961))*(Fuel_Rules!$A$6:$A$30&lt;&gt;"")))&gt;0,"Plug-in hybrid",IF($G6961="Diesel","Diesel","Gasoline"))</f>
        <v>Diesel</v>
      </c>
    </row>
    <row r="6962" spans="1:15" ht="15" customHeight="1" x14ac:dyDescent="0.25">
      <c r="A6962" s="1">
        <v>2022</v>
      </c>
      <c r="B6962" s="1" t="s">
        <v>8801</v>
      </c>
      <c r="C6962" s="1" t="s">
        <v>2044</v>
      </c>
      <c r="D6962" s="1" t="s">
        <v>9432</v>
      </c>
      <c r="E6962" s="1" t="s">
        <v>1901</v>
      </c>
      <c r="F6962" s="1" t="s">
        <v>2046</v>
      </c>
      <c r="G6962" s="1" t="s">
        <v>105</v>
      </c>
      <c r="H6962" s="1" t="s">
        <v>298</v>
      </c>
      <c r="I6962" s="1">
        <v>2.2000000000000002</v>
      </c>
      <c r="J6962" s="1">
        <v>2023</v>
      </c>
      <c r="K6962" s="1">
        <v>307977</v>
      </c>
      <c r="L6962" s="1">
        <v>0</v>
      </c>
      <c r="M6962" s="1">
        <f t="array" ref="M6962">SUMPRODUCT(MAX(ISNUMBER(SEARCH('Class Rules'!$B$6:$B$85,$E6962))*ISNUMBER(SEARCH('Class Rules'!$C$6:$C$85,$F6962))*'Class Rules'!$A$6:$A$85))</f>
        <v>60</v>
      </c>
      <c r="N6962" s="1" t="str">
        <f t="array" ref="N6962">IF($M6962=0,'Class Rules'!$D$3,INDEX('Class Rules'!$D$6:$D$85,MATCH($M6962,'Class Rules'!$A$6:$A$85,0)))</f>
        <v>Passenger HDV</v>
      </c>
      <c r="O6962" s="1" t="str">
        <f t="array" ref="O6962">IF(SUMPRODUCT(MAX(ISNUMBER(SEARCH(Fuel_Rules!$A$6:$A$30,$E6962))*ISNUMBER(SEARCH(Fuel_Rules!$B$6:$B$30,$F6962))*(Fuel_Rules!$A$6:$A$30&lt;&gt;"")))&gt;0,"Plug-in hybrid",IF($G6962="Diesel","Diesel","Gasoline"))</f>
        <v>Diesel</v>
      </c>
    </row>
    <row r="6963" spans="1:15" ht="15" customHeight="1" x14ac:dyDescent="0.25">
      <c r="A6963" s="1">
        <v>2022</v>
      </c>
      <c r="B6963" s="1" t="s">
        <v>8801</v>
      </c>
      <c r="C6963" s="1" t="s">
        <v>2047</v>
      </c>
      <c r="D6963" s="1" t="s">
        <v>9433</v>
      </c>
      <c r="E6963" s="1" t="s">
        <v>1901</v>
      </c>
      <c r="F6963" s="1" t="s">
        <v>2049</v>
      </c>
      <c r="G6963" s="1" t="s">
        <v>103</v>
      </c>
      <c r="H6963" s="1" t="s">
        <v>437</v>
      </c>
      <c r="I6963" s="1">
        <v>2</v>
      </c>
      <c r="J6963" s="1">
        <v>2023</v>
      </c>
      <c r="K6963" s="1">
        <v>430750</v>
      </c>
      <c r="L6963" s="1">
        <v>0</v>
      </c>
      <c r="M6963" s="1">
        <f t="array" ref="M6963">SUMPRODUCT(MAX(ISNUMBER(SEARCH('Class Rules'!$B$6:$B$85,$E6963))*ISNUMBER(SEARCH('Class Rules'!$C$6:$C$85,$F6963))*'Class Rules'!$A$6:$A$85))</f>
        <v>0</v>
      </c>
      <c r="N6963" s="1" t="str">
        <f t="array" ref="N6963">IF($M6963=0,'Class Rules'!$D$3,INDEX('Class Rules'!$D$6:$D$85,MATCH($M6963,'Class Rules'!$A$6:$A$85,0)))</f>
        <v>Passenger LDV</v>
      </c>
      <c r="O6963" s="1" t="str">
        <f t="array" ref="O6963">IF(SUMPRODUCT(MAX(ISNUMBER(SEARCH(Fuel_Rules!$A$6:$A$30,$E6963))*ISNUMBER(SEARCH(Fuel_Rules!$B$6:$B$30,$F6963))*(Fuel_Rules!$A$6:$A$30&lt;&gt;"")))&gt;0,"Plug-in hybrid",IF($G6963="Diesel","Diesel","Gasoline"))</f>
        <v>Gasoline</v>
      </c>
    </row>
    <row r="6964" spans="1:15" ht="15" customHeight="1" x14ac:dyDescent="0.25">
      <c r="A6964" s="1">
        <v>2022</v>
      </c>
      <c r="B6964" s="1" t="s">
        <v>8801</v>
      </c>
      <c r="C6964" s="1" t="s">
        <v>2050</v>
      </c>
      <c r="D6964" s="1" t="s">
        <v>9434</v>
      </c>
      <c r="E6964" s="1" t="s">
        <v>1901</v>
      </c>
      <c r="F6964" s="1" t="s">
        <v>2052</v>
      </c>
      <c r="G6964" s="1" t="s">
        <v>103</v>
      </c>
      <c r="H6964" s="1" t="s">
        <v>437</v>
      </c>
      <c r="I6964" s="1">
        <v>2</v>
      </c>
      <c r="J6964" s="1">
        <v>2023</v>
      </c>
      <c r="K6964" s="1">
        <v>458180</v>
      </c>
      <c r="L6964" s="1">
        <v>0</v>
      </c>
      <c r="M6964" s="1">
        <f t="array" ref="M6964">SUMPRODUCT(MAX(ISNUMBER(SEARCH('Class Rules'!$B$6:$B$85,$E6964))*ISNUMBER(SEARCH('Class Rules'!$C$6:$C$85,$F6964))*'Class Rules'!$A$6:$A$85))</f>
        <v>0</v>
      </c>
      <c r="N6964" s="1" t="str">
        <f t="array" ref="N6964">IF($M6964=0,'Class Rules'!$D$3,INDEX('Class Rules'!$D$6:$D$85,MATCH($M6964,'Class Rules'!$A$6:$A$85,0)))</f>
        <v>Passenger LDV</v>
      </c>
      <c r="O6964" s="1" t="str">
        <f t="array" ref="O6964">IF(SUMPRODUCT(MAX(ISNUMBER(SEARCH(Fuel_Rules!$A$6:$A$30,$E6964))*ISNUMBER(SEARCH(Fuel_Rules!$B$6:$B$30,$F6964))*(Fuel_Rules!$A$6:$A$30&lt;&gt;"")))&gt;0,"Plug-in hybrid",IF($G6964="Diesel","Diesel","Gasoline"))</f>
        <v>Gasoline</v>
      </c>
    </row>
    <row r="6965" spans="1:15" ht="15" customHeight="1" x14ac:dyDescent="0.25">
      <c r="A6965" s="1">
        <v>2022</v>
      </c>
      <c r="B6965" s="1" t="s">
        <v>8801</v>
      </c>
      <c r="C6965" s="1" t="s">
        <v>2056</v>
      </c>
      <c r="D6965" s="1" t="s">
        <v>9435</v>
      </c>
      <c r="E6965" s="1" t="s">
        <v>1901</v>
      </c>
      <c r="F6965" s="1" t="s">
        <v>2058</v>
      </c>
      <c r="G6965" s="1" t="s">
        <v>103</v>
      </c>
      <c r="H6965" s="1" t="s">
        <v>437</v>
      </c>
      <c r="I6965" s="1">
        <v>2</v>
      </c>
      <c r="J6965" s="1">
        <v>2023</v>
      </c>
      <c r="K6965" s="1">
        <v>457205</v>
      </c>
      <c r="L6965" s="1">
        <v>0</v>
      </c>
      <c r="M6965" s="1">
        <f t="array" ref="M6965">SUMPRODUCT(MAX(ISNUMBER(SEARCH('Class Rules'!$B$6:$B$85,$E6965))*ISNUMBER(SEARCH('Class Rules'!$C$6:$C$85,$F6965))*'Class Rules'!$A$6:$A$85))</f>
        <v>0</v>
      </c>
      <c r="N6965" s="1" t="str">
        <f t="array" ref="N6965">IF($M6965=0,'Class Rules'!$D$3,INDEX('Class Rules'!$D$6:$D$85,MATCH($M6965,'Class Rules'!$A$6:$A$85,0)))</f>
        <v>Passenger LDV</v>
      </c>
      <c r="O6965" s="1" t="str">
        <f t="array" ref="O6965">IF(SUMPRODUCT(MAX(ISNUMBER(SEARCH(Fuel_Rules!$A$6:$A$30,$E6965))*ISNUMBER(SEARCH(Fuel_Rules!$B$6:$B$30,$F6965))*(Fuel_Rules!$A$6:$A$30&lt;&gt;"")))&gt;0,"Plug-in hybrid",IF($G6965="Diesel","Diesel","Gasoline"))</f>
        <v>Gasoline</v>
      </c>
    </row>
    <row r="6966" spans="1:15" ht="15" customHeight="1" x14ac:dyDescent="0.25">
      <c r="A6966" s="1">
        <v>2022</v>
      </c>
      <c r="B6966" s="1" t="s">
        <v>8801</v>
      </c>
      <c r="C6966" s="1" t="s">
        <v>2059</v>
      </c>
      <c r="D6966" s="1" t="s">
        <v>9436</v>
      </c>
      <c r="E6966" s="1" t="s">
        <v>1901</v>
      </c>
      <c r="F6966" s="1" t="s">
        <v>2061</v>
      </c>
      <c r="G6966" s="1" t="s">
        <v>103</v>
      </c>
      <c r="H6966" s="1" t="s">
        <v>437</v>
      </c>
      <c r="I6966" s="1">
        <v>2</v>
      </c>
      <c r="J6966" s="1">
        <v>2023</v>
      </c>
      <c r="K6966" s="1">
        <v>571303</v>
      </c>
      <c r="L6966" s="1">
        <v>0</v>
      </c>
      <c r="M6966" s="1">
        <f t="array" ref="M6966">SUMPRODUCT(MAX(ISNUMBER(SEARCH('Class Rules'!$B$6:$B$85,$E6966))*ISNUMBER(SEARCH('Class Rules'!$C$6:$C$85,$F6966))*'Class Rules'!$A$6:$A$85))</f>
        <v>0</v>
      </c>
      <c r="N6966" s="1" t="str">
        <f t="array" ref="N6966">IF($M6966=0,'Class Rules'!$D$3,INDEX('Class Rules'!$D$6:$D$85,MATCH($M6966,'Class Rules'!$A$6:$A$85,0)))</f>
        <v>Passenger LDV</v>
      </c>
      <c r="O6966" s="1" t="str">
        <f t="array" ref="O6966">IF(SUMPRODUCT(MAX(ISNUMBER(SEARCH(Fuel_Rules!$A$6:$A$30,$E6966))*ISNUMBER(SEARCH(Fuel_Rules!$B$6:$B$30,$F6966))*(Fuel_Rules!$A$6:$A$30&lt;&gt;"")))&gt;0,"Plug-in hybrid",IF($G6966="Diesel","Diesel","Gasoline"))</f>
        <v>Gasoline</v>
      </c>
    </row>
    <row r="6967" spans="1:15" ht="15" customHeight="1" x14ac:dyDescent="0.25">
      <c r="A6967" s="1">
        <v>2022</v>
      </c>
      <c r="B6967" s="1" t="s">
        <v>8801</v>
      </c>
      <c r="C6967" s="1" t="s">
        <v>2062</v>
      </c>
      <c r="D6967" s="1" t="s">
        <v>9437</v>
      </c>
      <c r="E6967" s="1" t="s">
        <v>1901</v>
      </c>
      <c r="F6967" s="1" t="s">
        <v>2064</v>
      </c>
      <c r="G6967" s="1" t="s">
        <v>103</v>
      </c>
      <c r="H6967" s="1" t="s">
        <v>437</v>
      </c>
      <c r="I6967" s="1">
        <v>2</v>
      </c>
      <c r="J6967" s="1">
        <v>2023</v>
      </c>
      <c r="K6967" s="1">
        <v>549245</v>
      </c>
      <c r="L6967" s="1">
        <v>0</v>
      </c>
      <c r="M6967" s="1">
        <f t="array" ref="M6967">SUMPRODUCT(MAX(ISNUMBER(SEARCH('Class Rules'!$B$6:$B$85,$E6967))*ISNUMBER(SEARCH('Class Rules'!$C$6:$C$85,$F6967))*'Class Rules'!$A$6:$A$85))</f>
        <v>0</v>
      </c>
      <c r="N6967" s="1" t="str">
        <f t="array" ref="N6967">IF($M6967=0,'Class Rules'!$D$3,INDEX('Class Rules'!$D$6:$D$85,MATCH($M6967,'Class Rules'!$A$6:$A$85,0)))</f>
        <v>Passenger LDV</v>
      </c>
      <c r="O6967" s="1" t="str">
        <f t="array" ref="O6967">IF(SUMPRODUCT(MAX(ISNUMBER(SEARCH(Fuel_Rules!$A$6:$A$30,$E6967))*ISNUMBER(SEARCH(Fuel_Rules!$B$6:$B$30,$F6967))*(Fuel_Rules!$A$6:$A$30&lt;&gt;"")))&gt;0,"Plug-in hybrid",IF($G6967="Diesel","Diesel","Gasoline"))</f>
        <v>Gasoline</v>
      </c>
    </row>
    <row r="6968" spans="1:15" ht="15" customHeight="1" x14ac:dyDescent="0.25">
      <c r="A6968" s="1">
        <v>2022</v>
      </c>
      <c r="B6968" s="1" t="s">
        <v>8801</v>
      </c>
      <c r="C6968" s="1" t="s">
        <v>2065</v>
      </c>
      <c r="D6968" s="1" t="s">
        <v>9438</v>
      </c>
      <c r="E6968" s="1" t="s">
        <v>1901</v>
      </c>
      <c r="F6968" s="1" t="s">
        <v>2067</v>
      </c>
      <c r="G6968" s="1" t="s">
        <v>105</v>
      </c>
      <c r="H6968" s="1" t="s">
        <v>298</v>
      </c>
      <c r="I6968" s="1">
        <v>2.2000000000000002</v>
      </c>
      <c r="J6968" s="1">
        <v>2023</v>
      </c>
      <c r="K6968" s="1">
        <v>354425</v>
      </c>
      <c r="L6968" s="1">
        <v>0</v>
      </c>
      <c r="M6968" s="1">
        <f t="array" ref="M6968">SUMPRODUCT(MAX(ISNUMBER(SEARCH('Class Rules'!$B$6:$B$85,$E6968))*ISNUMBER(SEARCH('Class Rules'!$C$6:$C$85,$F6968))*'Class Rules'!$A$6:$A$85))</f>
        <v>59</v>
      </c>
      <c r="N6968" s="1" t="str">
        <f t="array" ref="N6968">IF($M6968=0,'Class Rules'!$D$3,INDEX('Class Rules'!$D$6:$D$85,MATCH($M6968,'Class Rules'!$A$6:$A$85,0)))</f>
        <v>Passenger HDV</v>
      </c>
      <c r="O6968" s="1" t="str">
        <f t="array" ref="O6968">IF(SUMPRODUCT(MAX(ISNUMBER(SEARCH(Fuel_Rules!$A$6:$A$30,$E6968))*ISNUMBER(SEARCH(Fuel_Rules!$B$6:$B$30,$F6968))*(Fuel_Rules!$A$6:$A$30&lt;&gt;"")))&gt;0,"Plug-in hybrid",IF($G6968="Diesel","Diesel","Gasoline"))</f>
        <v>Diesel</v>
      </c>
    </row>
    <row r="6969" spans="1:15" ht="15" customHeight="1" x14ac:dyDescent="0.25">
      <c r="A6969" s="1">
        <v>2022</v>
      </c>
      <c r="B6969" s="1" t="s">
        <v>8801</v>
      </c>
      <c r="C6969" s="1" t="s">
        <v>2071</v>
      </c>
      <c r="D6969" s="1" t="s">
        <v>9439</v>
      </c>
      <c r="E6969" s="1" t="s">
        <v>1901</v>
      </c>
      <c r="F6969" s="1" t="s">
        <v>2073</v>
      </c>
      <c r="G6969" s="1" t="s">
        <v>105</v>
      </c>
      <c r="H6969" s="1" t="s">
        <v>437</v>
      </c>
      <c r="I6969" s="1">
        <v>3</v>
      </c>
      <c r="J6969" s="1">
        <v>2023</v>
      </c>
      <c r="K6969" s="1">
        <v>779383</v>
      </c>
      <c r="L6969" s="1">
        <v>0</v>
      </c>
      <c r="M6969" s="1">
        <f t="array" ref="M6969">SUMPRODUCT(MAX(ISNUMBER(SEARCH('Class Rules'!$B$6:$B$85,$E6969))*ISNUMBER(SEARCH('Class Rules'!$C$6:$C$85,$F6969))*'Class Rules'!$A$6:$A$85))</f>
        <v>0</v>
      </c>
      <c r="N6969" s="1" t="str">
        <f t="array" ref="N6969">IF($M6969=0,'Class Rules'!$D$3,INDEX('Class Rules'!$D$6:$D$85,MATCH($M6969,'Class Rules'!$A$6:$A$85,0)))</f>
        <v>Passenger LDV</v>
      </c>
      <c r="O6969" s="1" t="str">
        <f t="array" ref="O6969">IF(SUMPRODUCT(MAX(ISNUMBER(SEARCH(Fuel_Rules!$A$6:$A$30,$E6969))*ISNUMBER(SEARCH(Fuel_Rules!$B$6:$B$30,$F6969))*(Fuel_Rules!$A$6:$A$30&lt;&gt;"")))&gt;0,"Plug-in hybrid",IF($G6969="Diesel","Diesel","Gasoline"))</f>
        <v>Diesel</v>
      </c>
    </row>
    <row r="6970" spans="1:15" ht="15" customHeight="1" x14ac:dyDescent="0.25">
      <c r="A6970" s="1">
        <v>2022</v>
      </c>
      <c r="B6970" s="1" t="s">
        <v>8801</v>
      </c>
      <c r="C6970" s="1" t="s">
        <v>2077</v>
      </c>
      <c r="D6970" s="1" t="s">
        <v>9440</v>
      </c>
      <c r="E6970" s="1" t="s">
        <v>1901</v>
      </c>
      <c r="F6970" s="1" t="s">
        <v>2079</v>
      </c>
      <c r="G6970" s="1" t="s">
        <v>103</v>
      </c>
      <c r="H6970" s="1" t="s">
        <v>298</v>
      </c>
      <c r="I6970" s="1">
        <v>2</v>
      </c>
      <c r="J6970" s="1">
        <v>2023</v>
      </c>
      <c r="K6970" s="1">
        <v>342283</v>
      </c>
      <c r="L6970" s="1">
        <v>0</v>
      </c>
      <c r="M6970" s="1">
        <f t="array" ref="M6970">SUMPRODUCT(MAX(ISNUMBER(SEARCH('Class Rules'!$B$6:$B$85,$E6970))*ISNUMBER(SEARCH('Class Rules'!$C$6:$C$85,$F6970))*'Class Rules'!$A$6:$A$85))</f>
        <v>0</v>
      </c>
      <c r="N6970" s="1" t="str">
        <f t="array" ref="N6970">IF($M6970=0,'Class Rules'!$D$3,INDEX('Class Rules'!$D$6:$D$85,MATCH($M6970,'Class Rules'!$A$6:$A$85,0)))</f>
        <v>Passenger LDV</v>
      </c>
      <c r="O6970" s="1" t="str">
        <f t="array" ref="O6970">IF(SUMPRODUCT(MAX(ISNUMBER(SEARCH(Fuel_Rules!$A$6:$A$30,$E6970))*ISNUMBER(SEARCH(Fuel_Rules!$B$6:$B$30,$F6970))*(Fuel_Rules!$A$6:$A$30&lt;&gt;"")))&gt;0,"Plug-in hybrid",IF($G6970="Diesel","Diesel","Gasoline"))</f>
        <v>Gasoline</v>
      </c>
    </row>
    <row r="6971" spans="1:15" ht="15" customHeight="1" x14ac:dyDescent="0.25">
      <c r="A6971" s="1">
        <v>2022</v>
      </c>
      <c r="B6971" s="1" t="s">
        <v>8801</v>
      </c>
      <c r="C6971" s="1" t="s">
        <v>2080</v>
      </c>
      <c r="D6971" s="1" t="s">
        <v>9441</v>
      </c>
      <c r="E6971" s="1" t="s">
        <v>1901</v>
      </c>
      <c r="F6971" s="1" t="s">
        <v>2082</v>
      </c>
      <c r="G6971" s="1" t="s">
        <v>103</v>
      </c>
      <c r="H6971" s="1" t="s">
        <v>437</v>
      </c>
      <c r="I6971" s="1">
        <v>1.3</v>
      </c>
      <c r="J6971" s="1">
        <v>2023</v>
      </c>
      <c r="K6971" s="1">
        <v>340056</v>
      </c>
      <c r="L6971" s="1">
        <v>0</v>
      </c>
      <c r="M6971" s="1">
        <f t="array" ref="M6971">SUMPRODUCT(MAX(ISNUMBER(SEARCH('Class Rules'!$B$6:$B$85,$E6971))*ISNUMBER(SEARCH('Class Rules'!$C$6:$C$85,$F6971))*'Class Rules'!$A$6:$A$85))</f>
        <v>0</v>
      </c>
      <c r="N6971" s="1" t="str">
        <f t="array" ref="N6971">IF($M6971=0,'Class Rules'!$D$3,INDEX('Class Rules'!$D$6:$D$85,MATCH($M6971,'Class Rules'!$A$6:$A$85,0)))</f>
        <v>Passenger LDV</v>
      </c>
      <c r="O6971" s="1" t="str">
        <f t="array" ref="O6971">IF(SUMPRODUCT(MAX(ISNUMBER(SEARCH(Fuel_Rules!$A$6:$A$30,$E6971))*ISNUMBER(SEARCH(Fuel_Rules!$B$6:$B$30,$F6971))*(Fuel_Rules!$A$6:$A$30&lt;&gt;"")))&gt;0,"Plug-in hybrid",IF($G6971="Diesel","Diesel","Gasoline"))</f>
        <v>Gasoline</v>
      </c>
    </row>
    <row r="6972" spans="1:15" ht="15" customHeight="1" x14ac:dyDescent="0.25">
      <c r="A6972" s="1">
        <v>2022</v>
      </c>
      <c r="B6972" s="1" t="s">
        <v>8801</v>
      </c>
      <c r="C6972" s="1" t="s">
        <v>2083</v>
      </c>
      <c r="D6972" s="1" t="s">
        <v>9442</v>
      </c>
      <c r="E6972" s="1" t="s">
        <v>1901</v>
      </c>
      <c r="F6972" s="1" t="s">
        <v>9443</v>
      </c>
      <c r="G6972" s="1" t="s">
        <v>103</v>
      </c>
      <c r="H6972" s="1" t="s">
        <v>437</v>
      </c>
      <c r="I6972" s="1">
        <v>3</v>
      </c>
      <c r="J6972" s="1">
        <v>2023</v>
      </c>
      <c r="K6972" s="1">
        <v>984123</v>
      </c>
      <c r="L6972" s="1">
        <v>0</v>
      </c>
      <c r="M6972" s="1">
        <f t="array" ref="M6972">SUMPRODUCT(MAX(ISNUMBER(SEARCH('Class Rules'!$B$6:$B$85,$E6972))*ISNUMBER(SEARCH('Class Rules'!$C$6:$C$85,$F6972))*'Class Rules'!$A$6:$A$85))</f>
        <v>0</v>
      </c>
      <c r="N6972" s="1" t="str">
        <f t="array" ref="N6972">IF($M6972=0,'Class Rules'!$D$3,INDEX('Class Rules'!$D$6:$D$85,MATCH($M6972,'Class Rules'!$A$6:$A$85,0)))</f>
        <v>Passenger LDV</v>
      </c>
      <c r="O6972" s="1" t="str">
        <f t="array" ref="O6972">IF(SUMPRODUCT(MAX(ISNUMBER(SEARCH(Fuel_Rules!$A$6:$A$30,$E6972))*ISNUMBER(SEARCH(Fuel_Rules!$B$6:$B$30,$F6972))*(Fuel_Rules!$A$6:$A$30&lt;&gt;"")))&gt;0,"Plug-in hybrid",IF($G6972="Diesel","Diesel","Gasoline"))</f>
        <v>Gasoline</v>
      </c>
    </row>
    <row r="6973" spans="1:15" ht="15" customHeight="1" x14ac:dyDescent="0.25">
      <c r="A6973" s="1">
        <v>2022</v>
      </c>
      <c r="B6973" s="1" t="s">
        <v>8801</v>
      </c>
      <c r="C6973" s="1" t="s">
        <v>2089</v>
      </c>
      <c r="D6973" s="1" t="s">
        <v>9444</v>
      </c>
      <c r="E6973" s="1" t="s">
        <v>1901</v>
      </c>
      <c r="F6973" s="1" t="s">
        <v>2091</v>
      </c>
      <c r="G6973" s="1" t="s">
        <v>103</v>
      </c>
      <c r="H6973" s="1" t="s">
        <v>437</v>
      </c>
      <c r="I6973" s="1">
        <v>1.3</v>
      </c>
      <c r="J6973" s="1">
        <v>2023</v>
      </c>
      <c r="K6973" s="1">
        <v>296590</v>
      </c>
      <c r="L6973" s="1">
        <v>0</v>
      </c>
      <c r="M6973" s="1">
        <f t="array" ref="M6973">SUMPRODUCT(MAX(ISNUMBER(SEARCH('Class Rules'!$B$6:$B$85,$E6973))*ISNUMBER(SEARCH('Class Rules'!$C$6:$C$85,$F6973))*'Class Rules'!$A$6:$A$85))</f>
        <v>0</v>
      </c>
      <c r="N6973" s="1" t="str">
        <f t="array" ref="N6973">IF($M6973=0,'Class Rules'!$D$3,INDEX('Class Rules'!$D$6:$D$85,MATCH($M6973,'Class Rules'!$A$6:$A$85,0)))</f>
        <v>Passenger LDV</v>
      </c>
      <c r="O6973" s="1" t="str">
        <f t="array" ref="O6973">IF(SUMPRODUCT(MAX(ISNUMBER(SEARCH(Fuel_Rules!$A$6:$A$30,$E6973))*ISNUMBER(SEARCH(Fuel_Rules!$B$6:$B$30,$F6973))*(Fuel_Rules!$A$6:$A$30&lt;&gt;"")))&gt;0,"Plug-in hybrid",IF($G6973="Diesel","Diesel","Gasoline"))</f>
        <v>Gasoline</v>
      </c>
    </row>
    <row r="6974" spans="1:15" ht="15" customHeight="1" x14ac:dyDescent="0.25">
      <c r="A6974" s="1">
        <v>2022</v>
      </c>
      <c r="B6974" s="1" t="s">
        <v>8801</v>
      </c>
      <c r="C6974" s="1" t="s">
        <v>2092</v>
      </c>
      <c r="D6974" s="1" t="s">
        <v>9445</v>
      </c>
      <c r="E6974" s="1" t="s">
        <v>1901</v>
      </c>
      <c r="F6974" s="1" t="s">
        <v>2094</v>
      </c>
      <c r="G6974" s="1" t="s">
        <v>103</v>
      </c>
      <c r="H6974" s="1" t="s">
        <v>437</v>
      </c>
      <c r="I6974" s="1">
        <v>1.3</v>
      </c>
      <c r="J6974" s="1">
        <v>2023</v>
      </c>
      <c r="K6974" s="1">
        <v>350741</v>
      </c>
      <c r="L6974" s="1">
        <v>0</v>
      </c>
      <c r="M6974" s="1">
        <f t="array" ref="M6974">SUMPRODUCT(MAX(ISNUMBER(SEARCH('Class Rules'!$B$6:$B$85,$E6974))*ISNUMBER(SEARCH('Class Rules'!$C$6:$C$85,$F6974))*'Class Rules'!$A$6:$A$85))</f>
        <v>0</v>
      </c>
      <c r="N6974" s="1" t="str">
        <f t="array" ref="N6974">IF($M6974=0,'Class Rules'!$D$3,INDEX('Class Rules'!$D$6:$D$85,MATCH($M6974,'Class Rules'!$A$6:$A$85,0)))</f>
        <v>Passenger LDV</v>
      </c>
      <c r="O6974" s="1" t="str">
        <f t="array" ref="O6974">IF(SUMPRODUCT(MAX(ISNUMBER(SEARCH(Fuel_Rules!$A$6:$A$30,$E6974))*ISNUMBER(SEARCH(Fuel_Rules!$B$6:$B$30,$F6974))*(Fuel_Rules!$A$6:$A$30&lt;&gt;"")))&gt;0,"Plug-in hybrid",IF($G6974="Diesel","Diesel","Gasoline"))</f>
        <v>Gasoline</v>
      </c>
    </row>
    <row r="6975" spans="1:15" ht="15" customHeight="1" x14ac:dyDescent="0.25">
      <c r="A6975" s="1">
        <v>2022</v>
      </c>
      <c r="B6975" s="1" t="s">
        <v>8801</v>
      </c>
      <c r="C6975" s="1" t="s">
        <v>2095</v>
      </c>
      <c r="D6975" s="1" t="s">
        <v>9446</v>
      </c>
      <c r="E6975" s="1" t="s">
        <v>1901</v>
      </c>
      <c r="F6975" s="1" t="s">
        <v>2097</v>
      </c>
      <c r="G6975" s="1" t="s">
        <v>103</v>
      </c>
      <c r="H6975" s="1" t="s">
        <v>437</v>
      </c>
      <c r="I6975" s="1">
        <v>4</v>
      </c>
      <c r="J6975" s="1">
        <v>2023</v>
      </c>
      <c r="K6975" s="1">
        <v>2511958</v>
      </c>
      <c r="L6975" s="1">
        <v>0</v>
      </c>
      <c r="M6975" s="1">
        <f t="array" ref="M6975">SUMPRODUCT(MAX(ISNUMBER(SEARCH('Class Rules'!$B$6:$B$85,$E6975))*ISNUMBER(SEARCH('Class Rules'!$C$6:$C$85,$F6975))*'Class Rules'!$A$6:$A$85))</f>
        <v>0</v>
      </c>
      <c r="N6975" s="1" t="str">
        <f t="array" ref="N6975">IF($M6975=0,'Class Rules'!$D$3,INDEX('Class Rules'!$D$6:$D$85,MATCH($M6975,'Class Rules'!$A$6:$A$85,0)))</f>
        <v>Passenger LDV</v>
      </c>
      <c r="O6975" s="1" t="str">
        <f t="array" ref="O6975">IF(SUMPRODUCT(MAX(ISNUMBER(SEARCH(Fuel_Rules!$A$6:$A$30,$E6975))*ISNUMBER(SEARCH(Fuel_Rules!$B$6:$B$30,$F6975))*(Fuel_Rules!$A$6:$A$30&lt;&gt;"")))&gt;0,"Plug-in hybrid",IF($G6975="Diesel","Diesel","Gasoline"))</f>
        <v>Gasoline</v>
      </c>
    </row>
    <row r="6976" spans="1:15" ht="15" customHeight="1" x14ac:dyDescent="0.25">
      <c r="A6976" s="1">
        <v>2022</v>
      </c>
      <c r="B6976" s="1" t="s">
        <v>8801</v>
      </c>
      <c r="C6976" s="1" t="s">
        <v>2098</v>
      </c>
      <c r="D6976" s="1" t="s">
        <v>9447</v>
      </c>
      <c r="E6976" s="1" t="s">
        <v>1901</v>
      </c>
      <c r="F6976" s="1" t="s">
        <v>2100</v>
      </c>
      <c r="G6976" s="1" t="s">
        <v>103</v>
      </c>
      <c r="H6976" s="1" t="s">
        <v>437</v>
      </c>
      <c r="I6976" s="1">
        <v>2</v>
      </c>
      <c r="J6976" s="1">
        <v>2023</v>
      </c>
      <c r="K6976" s="1">
        <v>563225</v>
      </c>
      <c r="L6976" s="1">
        <v>0</v>
      </c>
      <c r="M6976" s="1">
        <f t="array" ref="M6976">SUMPRODUCT(MAX(ISNUMBER(SEARCH('Class Rules'!$B$6:$B$85,$E6976))*ISNUMBER(SEARCH('Class Rules'!$C$6:$C$85,$F6976))*'Class Rules'!$A$6:$A$85))</f>
        <v>0</v>
      </c>
      <c r="N6976" s="1" t="str">
        <f t="array" ref="N6976">IF($M6976=0,'Class Rules'!$D$3,INDEX('Class Rules'!$D$6:$D$85,MATCH($M6976,'Class Rules'!$A$6:$A$85,0)))</f>
        <v>Passenger LDV</v>
      </c>
      <c r="O6976" s="1" t="str">
        <f t="array" ref="O6976">IF(SUMPRODUCT(MAX(ISNUMBER(SEARCH(Fuel_Rules!$A$6:$A$30,$E6976))*ISNUMBER(SEARCH(Fuel_Rules!$B$6:$B$30,$F6976))*(Fuel_Rules!$A$6:$A$30&lt;&gt;"")))&gt;0,"Plug-in hybrid",IF($G6976="Diesel","Diesel","Gasoline"))</f>
        <v>Gasoline</v>
      </c>
    </row>
    <row r="6977" spans="1:15" ht="15" customHeight="1" x14ac:dyDescent="0.25">
      <c r="A6977" s="1">
        <v>2022</v>
      </c>
      <c r="B6977" s="1" t="s">
        <v>8801</v>
      </c>
      <c r="C6977" s="1" t="s">
        <v>3769</v>
      </c>
      <c r="D6977" s="1" t="s">
        <v>9448</v>
      </c>
      <c r="E6977" s="1" t="s">
        <v>1901</v>
      </c>
      <c r="F6977" s="1" t="s">
        <v>3771</v>
      </c>
      <c r="G6977" s="1" t="s">
        <v>103</v>
      </c>
      <c r="H6977" s="1" t="s">
        <v>437</v>
      </c>
      <c r="I6977" s="1">
        <v>2</v>
      </c>
      <c r="J6977" s="1">
        <v>2023</v>
      </c>
      <c r="K6977" s="1">
        <v>418784</v>
      </c>
      <c r="L6977" s="1">
        <v>0</v>
      </c>
      <c r="M6977" s="1">
        <f t="array" ref="M6977">SUMPRODUCT(MAX(ISNUMBER(SEARCH('Class Rules'!$B$6:$B$85,$E6977))*ISNUMBER(SEARCH('Class Rules'!$C$6:$C$85,$F6977))*'Class Rules'!$A$6:$A$85))</f>
        <v>0</v>
      </c>
      <c r="N6977" s="1" t="str">
        <f t="array" ref="N6977">IF($M6977=0,'Class Rules'!$D$3,INDEX('Class Rules'!$D$6:$D$85,MATCH($M6977,'Class Rules'!$A$6:$A$85,0)))</f>
        <v>Passenger LDV</v>
      </c>
      <c r="O6977" s="1" t="str">
        <f t="array" ref="O6977">IF(SUMPRODUCT(MAX(ISNUMBER(SEARCH(Fuel_Rules!$A$6:$A$30,$E6977))*ISNUMBER(SEARCH(Fuel_Rules!$B$6:$B$30,$F6977))*(Fuel_Rules!$A$6:$A$30&lt;&gt;"")))&gt;0,"Plug-in hybrid",IF($G6977="Diesel","Diesel","Gasoline"))</f>
        <v>Gasoline</v>
      </c>
    </row>
    <row r="6978" spans="1:15" ht="15" customHeight="1" x14ac:dyDescent="0.25">
      <c r="A6978" s="1">
        <v>2022</v>
      </c>
      <c r="B6978" s="1" t="s">
        <v>8801</v>
      </c>
      <c r="C6978" s="1" t="s">
        <v>3772</v>
      </c>
      <c r="D6978" s="1" t="s">
        <v>9449</v>
      </c>
      <c r="E6978" s="1" t="s">
        <v>1901</v>
      </c>
      <c r="F6978" s="1" t="s">
        <v>3774</v>
      </c>
      <c r="G6978" s="1" t="s">
        <v>103</v>
      </c>
      <c r="H6978" s="1" t="s">
        <v>437</v>
      </c>
      <c r="I6978" s="1">
        <v>1.5</v>
      </c>
      <c r="J6978" s="1">
        <v>2023</v>
      </c>
      <c r="K6978" s="1">
        <v>379139</v>
      </c>
      <c r="L6978" s="1">
        <v>0</v>
      </c>
      <c r="M6978" s="1">
        <f t="array" ref="M6978">SUMPRODUCT(MAX(ISNUMBER(SEARCH('Class Rules'!$B$6:$B$85,$E6978))*ISNUMBER(SEARCH('Class Rules'!$C$6:$C$85,$F6978))*'Class Rules'!$A$6:$A$85))</f>
        <v>0</v>
      </c>
      <c r="N6978" s="1" t="str">
        <f t="array" ref="N6978">IF($M6978=0,'Class Rules'!$D$3,INDEX('Class Rules'!$D$6:$D$85,MATCH($M6978,'Class Rules'!$A$6:$A$85,0)))</f>
        <v>Passenger LDV</v>
      </c>
      <c r="O6978" s="1" t="str">
        <f t="array" ref="O6978">IF(SUMPRODUCT(MAX(ISNUMBER(SEARCH(Fuel_Rules!$A$6:$A$30,$E6978))*ISNUMBER(SEARCH(Fuel_Rules!$B$6:$B$30,$F6978))*(Fuel_Rules!$A$6:$A$30&lt;&gt;"")))&gt;0,"Plug-in hybrid",IF($G6978="Diesel","Diesel","Gasoline"))</f>
        <v>Gasoline</v>
      </c>
    </row>
    <row r="6979" spans="1:15" ht="15" customHeight="1" x14ac:dyDescent="0.25">
      <c r="A6979" s="1">
        <v>2022</v>
      </c>
      <c r="B6979" s="1" t="s">
        <v>8801</v>
      </c>
      <c r="C6979" s="1" t="s">
        <v>3775</v>
      </c>
      <c r="D6979" s="1" t="s">
        <v>9450</v>
      </c>
      <c r="E6979" s="1" t="s">
        <v>1901</v>
      </c>
      <c r="F6979" s="1" t="s">
        <v>3777</v>
      </c>
      <c r="G6979" s="1" t="s">
        <v>103</v>
      </c>
      <c r="H6979" s="1" t="s">
        <v>437</v>
      </c>
      <c r="I6979" s="1">
        <v>2</v>
      </c>
      <c r="J6979" s="1">
        <v>2023</v>
      </c>
      <c r="K6979" s="1">
        <v>569901</v>
      </c>
      <c r="L6979" s="1">
        <v>0</v>
      </c>
      <c r="M6979" s="1">
        <f t="array" ref="M6979">SUMPRODUCT(MAX(ISNUMBER(SEARCH('Class Rules'!$B$6:$B$85,$E6979))*ISNUMBER(SEARCH('Class Rules'!$C$6:$C$85,$F6979))*'Class Rules'!$A$6:$A$85))</f>
        <v>0</v>
      </c>
      <c r="N6979" s="1" t="str">
        <f t="array" ref="N6979">IF($M6979=0,'Class Rules'!$D$3,INDEX('Class Rules'!$D$6:$D$85,MATCH($M6979,'Class Rules'!$A$6:$A$85,0)))</f>
        <v>Passenger LDV</v>
      </c>
      <c r="O6979" s="1" t="str">
        <f t="array" ref="O6979">IF(SUMPRODUCT(MAX(ISNUMBER(SEARCH(Fuel_Rules!$A$6:$A$30,$E6979))*ISNUMBER(SEARCH(Fuel_Rules!$B$6:$B$30,$F6979))*(Fuel_Rules!$A$6:$A$30&lt;&gt;"")))&gt;0,"Plug-in hybrid",IF($G6979="Diesel","Diesel","Gasoline"))</f>
        <v>Gasoline</v>
      </c>
    </row>
    <row r="6980" spans="1:15" ht="15" customHeight="1" x14ac:dyDescent="0.25">
      <c r="A6980" s="1">
        <v>2022</v>
      </c>
      <c r="B6980" s="1" t="s">
        <v>8801</v>
      </c>
      <c r="C6980" s="1" t="s">
        <v>4797</v>
      </c>
      <c r="D6980" s="1" t="s">
        <v>9451</v>
      </c>
      <c r="E6980" s="1" t="s">
        <v>1901</v>
      </c>
      <c r="F6980" s="1" t="s">
        <v>4799</v>
      </c>
      <c r="G6980" s="1" t="s">
        <v>103</v>
      </c>
      <c r="H6980" s="1" t="s">
        <v>298</v>
      </c>
      <c r="I6980" s="1">
        <v>4</v>
      </c>
      <c r="J6980" s="1">
        <v>2023</v>
      </c>
      <c r="K6980" s="1">
        <v>5944682</v>
      </c>
      <c r="L6980" s="1">
        <v>0</v>
      </c>
      <c r="M6980" s="1">
        <f t="array" ref="M6980">SUMPRODUCT(MAX(ISNUMBER(SEARCH('Class Rules'!$B$6:$B$85,$E6980))*ISNUMBER(SEARCH('Class Rules'!$C$6:$C$85,$F6980))*'Class Rules'!$A$6:$A$85))</f>
        <v>0</v>
      </c>
      <c r="N6980" s="1" t="str">
        <f t="array" ref="N6980">IF($M6980=0,'Class Rules'!$D$3,INDEX('Class Rules'!$D$6:$D$85,MATCH($M6980,'Class Rules'!$A$6:$A$85,0)))</f>
        <v>Passenger LDV</v>
      </c>
      <c r="O6980" s="1" t="str">
        <f t="array" ref="O6980">IF(SUMPRODUCT(MAX(ISNUMBER(SEARCH(Fuel_Rules!$A$6:$A$30,$E6980))*ISNUMBER(SEARCH(Fuel_Rules!$B$6:$B$30,$F6980))*(Fuel_Rules!$A$6:$A$30&lt;&gt;"")))&gt;0,"Plug-in hybrid",IF($G6980="Diesel","Diesel","Gasoline"))</f>
        <v>Gasoline</v>
      </c>
    </row>
    <row r="6981" spans="1:15" ht="15" customHeight="1" x14ac:dyDescent="0.25">
      <c r="A6981" s="1">
        <v>2022</v>
      </c>
      <c r="B6981" s="1" t="s">
        <v>8801</v>
      </c>
      <c r="C6981" s="1" t="s">
        <v>5710</v>
      </c>
      <c r="D6981" s="1" t="s">
        <v>9452</v>
      </c>
      <c r="E6981" s="1" t="s">
        <v>1901</v>
      </c>
      <c r="F6981" s="1" t="s">
        <v>5712</v>
      </c>
      <c r="G6981" s="1" t="s">
        <v>103</v>
      </c>
      <c r="H6981" s="1" t="s">
        <v>437</v>
      </c>
      <c r="I6981" s="1">
        <v>2</v>
      </c>
      <c r="J6981" s="1">
        <v>2023</v>
      </c>
      <c r="K6981" s="1">
        <v>504162</v>
      </c>
      <c r="L6981" s="1">
        <v>0</v>
      </c>
      <c r="M6981" s="1">
        <f t="array" ref="M6981">SUMPRODUCT(MAX(ISNUMBER(SEARCH('Class Rules'!$B$6:$B$85,$E6981))*ISNUMBER(SEARCH('Class Rules'!$C$6:$C$85,$F6981))*'Class Rules'!$A$6:$A$85))</f>
        <v>0</v>
      </c>
      <c r="N6981" s="1" t="str">
        <f t="array" ref="N6981">IF($M6981=0,'Class Rules'!$D$3,INDEX('Class Rules'!$D$6:$D$85,MATCH($M6981,'Class Rules'!$A$6:$A$85,0)))</f>
        <v>Passenger LDV</v>
      </c>
      <c r="O6981" s="1" t="str">
        <f t="array" ref="O6981">IF(SUMPRODUCT(MAX(ISNUMBER(SEARCH(Fuel_Rules!$A$6:$A$30,$E6981))*ISNUMBER(SEARCH(Fuel_Rules!$B$6:$B$30,$F6981))*(Fuel_Rules!$A$6:$A$30&lt;&gt;"")))&gt;0,"Plug-in hybrid",IF($G6981="Diesel","Diesel","Gasoline"))</f>
        <v>Gasoline</v>
      </c>
    </row>
    <row r="6982" spans="1:15" ht="15" customHeight="1" x14ac:dyDescent="0.25">
      <c r="A6982" s="1">
        <v>2022</v>
      </c>
      <c r="B6982" s="1" t="s">
        <v>8801</v>
      </c>
      <c r="C6982" s="1" t="s">
        <v>6568</v>
      </c>
      <c r="D6982" s="1" t="s">
        <v>9453</v>
      </c>
      <c r="E6982" s="1" t="s">
        <v>1901</v>
      </c>
      <c r="F6982" s="1" t="s">
        <v>6570</v>
      </c>
      <c r="G6982" s="1" t="s">
        <v>103</v>
      </c>
      <c r="H6982" s="1" t="s">
        <v>437</v>
      </c>
      <c r="I6982" s="1">
        <v>2</v>
      </c>
      <c r="J6982" s="1">
        <v>2023</v>
      </c>
      <c r="K6982" s="1">
        <v>515772</v>
      </c>
      <c r="L6982" s="1">
        <v>0</v>
      </c>
      <c r="M6982" s="1">
        <f t="array" ref="M6982">SUMPRODUCT(MAX(ISNUMBER(SEARCH('Class Rules'!$B$6:$B$85,$E6982))*ISNUMBER(SEARCH('Class Rules'!$C$6:$C$85,$F6982))*'Class Rules'!$A$6:$A$85))</f>
        <v>0</v>
      </c>
      <c r="N6982" s="1" t="str">
        <f t="array" ref="N6982">IF($M6982=0,'Class Rules'!$D$3,INDEX('Class Rules'!$D$6:$D$85,MATCH($M6982,'Class Rules'!$A$6:$A$85,0)))</f>
        <v>Passenger LDV</v>
      </c>
      <c r="O6982" s="1" t="str">
        <f t="array" ref="O6982">IF(SUMPRODUCT(MAX(ISNUMBER(SEARCH(Fuel_Rules!$A$6:$A$30,$E6982))*ISNUMBER(SEARCH(Fuel_Rules!$B$6:$B$30,$F6982))*(Fuel_Rules!$A$6:$A$30&lt;&gt;"")))&gt;0,"Plug-in hybrid",IF($G6982="Diesel","Diesel","Gasoline"))</f>
        <v>Gasoline</v>
      </c>
    </row>
    <row r="6983" spans="1:15" ht="15" customHeight="1" x14ac:dyDescent="0.25">
      <c r="A6983" s="1">
        <v>2022</v>
      </c>
      <c r="B6983" s="1" t="s">
        <v>8801</v>
      </c>
      <c r="C6983" s="1" t="s">
        <v>8423</v>
      </c>
      <c r="D6983" s="1" t="s">
        <v>9454</v>
      </c>
      <c r="E6983" s="1" t="s">
        <v>1901</v>
      </c>
      <c r="F6983" s="1" t="s">
        <v>8425</v>
      </c>
      <c r="G6983" s="1" t="s">
        <v>105</v>
      </c>
      <c r="H6983" s="1" t="s">
        <v>298</v>
      </c>
      <c r="I6983" s="1">
        <v>2.2000000000000002</v>
      </c>
      <c r="J6983" s="1">
        <v>2023</v>
      </c>
      <c r="K6983" s="1">
        <v>265714</v>
      </c>
      <c r="L6983" s="1">
        <v>0</v>
      </c>
      <c r="M6983" s="1">
        <f t="array" ref="M6983">SUMPRODUCT(MAX(ISNUMBER(SEARCH('Class Rules'!$B$6:$B$85,$E6983))*ISNUMBER(SEARCH('Class Rules'!$C$6:$C$85,$F6983))*'Class Rules'!$A$6:$A$85))</f>
        <v>39</v>
      </c>
      <c r="N6983" s="1" t="str">
        <f t="array" ref="N6983">IF($M6983=0,'Class Rules'!$D$3,INDEX('Class Rules'!$D$6:$D$85,MATCH($M6983,'Class Rules'!$A$6:$A$85,0)))</f>
        <v>Freight LDV</v>
      </c>
      <c r="O6983" s="1" t="str">
        <f t="array" ref="O6983">IF(SUMPRODUCT(MAX(ISNUMBER(SEARCH(Fuel_Rules!$A$6:$A$30,$E6983))*ISNUMBER(SEARCH(Fuel_Rules!$B$6:$B$30,$F6983))*(Fuel_Rules!$A$6:$A$30&lt;&gt;"")))&gt;0,"Plug-in hybrid",IF($G6983="Diesel","Diesel","Gasoline"))</f>
        <v>Diesel</v>
      </c>
    </row>
    <row r="6984" spans="1:15" ht="15" customHeight="1" x14ac:dyDescent="0.25">
      <c r="A6984" s="1">
        <v>2022</v>
      </c>
      <c r="B6984" s="1" t="s">
        <v>8801</v>
      </c>
      <c r="C6984" s="1" t="s">
        <v>8423</v>
      </c>
      <c r="D6984" s="1" t="s">
        <v>9455</v>
      </c>
      <c r="E6984" s="1" t="s">
        <v>1901</v>
      </c>
      <c r="F6984" s="1" t="s">
        <v>8425</v>
      </c>
      <c r="G6984" s="1" t="s">
        <v>105</v>
      </c>
      <c r="H6984" s="1" t="s">
        <v>298</v>
      </c>
      <c r="I6984" s="1">
        <v>2.2000000000000002</v>
      </c>
      <c r="J6984" s="1">
        <v>2023</v>
      </c>
      <c r="K6984" s="1">
        <v>231089</v>
      </c>
      <c r="L6984" s="1">
        <v>0</v>
      </c>
      <c r="M6984" s="1">
        <f t="array" ref="M6984">SUMPRODUCT(MAX(ISNUMBER(SEARCH('Class Rules'!$B$6:$B$85,$E6984))*ISNUMBER(SEARCH('Class Rules'!$C$6:$C$85,$F6984))*'Class Rules'!$A$6:$A$85))</f>
        <v>39</v>
      </c>
      <c r="N6984" s="1" t="str">
        <f t="array" ref="N6984">IF($M6984=0,'Class Rules'!$D$3,INDEX('Class Rules'!$D$6:$D$85,MATCH($M6984,'Class Rules'!$A$6:$A$85,0)))</f>
        <v>Freight LDV</v>
      </c>
      <c r="O6984" s="1" t="str">
        <f t="array" ref="O6984">IF(SUMPRODUCT(MAX(ISNUMBER(SEARCH(Fuel_Rules!$A$6:$A$30,$E6984))*ISNUMBER(SEARCH(Fuel_Rules!$B$6:$B$30,$F6984))*(Fuel_Rules!$A$6:$A$30&lt;&gt;"")))&gt;0,"Plug-in hybrid",IF($G6984="Diesel","Diesel","Gasoline"))</f>
        <v>Diesel</v>
      </c>
    </row>
    <row r="6985" spans="1:15" ht="15" customHeight="1" x14ac:dyDescent="0.25">
      <c r="A6985" s="1">
        <v>2022</v>
      </c>
      <c r="B6985" s="1" t="s">
        <v>8801</v>
      </c>
      <c r="C6985" s="1" t="s">
        <v>8427</v>
      </c>
      <c r="D6985" s="1" t="s">
        <v>9456</v>
      </c>
      <c r="E6985" s="1" t="s">
        <v>1901</v>
      </c>
      <c r="F6985" s="1" t="s">
        <v>8429</v>
      </c>
      <c r="G6985" s="1" t="s">
        <v>105</v>
      </c>
      <c r="H6985" s="1" t="s">
        <v>298</v>
      </c>
      <c r="I6985" s="1">
        <v>2.2000000000000002</v>
      </c>
      <c r="J6985" s="1">
        <v>2023</v>
      </c>
      <c r="K6985" s="1">
        <v>251971</v>
      </c>
      <c r="L6985" s="1">
        <v>0</v>
      </c>
      <c r="M6985" s="1">
        <f t="array" ref="M6985">SUMPRODUCT(MAX(ISNUMBER(SEARCH('Class Rules'!$B$6:$B$85,$E6985))*ISNUMBER(SEARCH('Class Rules'!$C$6:$C$85,$F6985))*'Class Rules'!$A$6:$A$85))</f>
        <v>39</v>
      </c>
      <c r="N6985" s="1" t="str">
        <f t="array" ref="N6985">IF($M6985=0,'Class Rules'!$D$3,INDEX('Class Rules'!$D$6:$D$85,MATCH($M6985,'Class Rules'!$A$6:$A$85,0)))</f>
        <v>Freight LDV</v>
      </c>
      <c r="O6985" s="1" t="str">
        <f t="array" ref="O6985">IF(SUMPRODUCT(MAX(ISNUMBER(SEARCH(Fuel_Rules!$A$6:$A$30,$E6985))*ISNUMBER(SEARCH(Fuel_Rules!$B$6:$B$30,$F6985))*(Fuel_Rules!$A$6:$A$30&lt;&gt;"")))&gt;0,"Plug-in hybrid",IF($G6985="Diesel","Diesel","Gasoline"))</f>
        <v>Diesel</v>
      </c>
    </row>
    <row r="6986" spans="1:15" ht="15" customHeight="1" x14ac:dyDescent="0.25">
      <c r="A6986" s="1">
        <v>2022</v>
      </c>
      <c r="B6986" s="1" t="s">
        <v>8801</v>
      </c>
      <c r="C6986" s="1" t="s">
        <v>8427</v>
      </c>
      <c r="D6986" s="1" t="s">
        <v>9457</v>
      </c>
      <c r="E6986" s="1" t="s">
        <v>1901</v>
      </c>
      <c r="F6986" s="1" t="s">
        <v>8429</v>
      </c>
      <c r="G6986" s="1" t="s">
        <v>105</v>
      </c>
      <c r="H6986" s="1" t="s">
        <v>298</v>
      </c>
      <c r="I6986" s="1">
        <v>2.2000000000000002</v>
      </c>
      <c r="J6986" s="1">
        <v>2023</v>
      </c>
      <c r="K6986" s="1">
        <v>212755</v>
      </c>
      <c r="L6986" s="1">
        <v>0</v>
      </c>
      <c r="M6986" s="1">
        <f t="array" ref="M6986">SUMPRODUCT(MAX(ISNUMBER(SEARCH('Class Rules'!$B$6:$B$85,$E6986))*ISNUMBER(SEARCH('Class Rules'!$C$6:$C$85,$F6986))*'Class Rules'!$A$6:$A$85))</f>
        <v>39</v>
      </c>
      <c r="N6986" s="1" t="str">
        <f t="array" ref="N6986">IF($M6986=0,'Class Rules'!$D$3,INDEX('Class Rules'!$D$6:$D$85,MATCH($M6986,'Class Rules'!$A$6:$A$85,0)))</f>
        <v>Freight LDV</v>
      </c>
      <c r="O6986" s="1" t="str">
        <f t="array" ref="O6986">IF(SUMPRODUCT(MAX(ISNUMBER(SEARCH(Fuel_Rules!$A$6:$A$30,$E6986))*ISNUMBER(SEARCH(Fuel_Rules!$B$6:$B$30,$F6986))*(Fuel_Rules!$A$6:$A$30&lt;&gt;"")))&gt;0,"Plug-in hybrid",IF($G6986="Diesel","Diesel","Gasoline"))</f>
        <v>Diesel</v>
      </c>
    </row>
    <row r="6987" spans="1:15" ht="15" customHeight="1" x14ac:dyDescent="0.25">
      <c r="A6987" s="1">
        <v>2022</v>
      </c>
      <c r="B6987" s="1" t="s">
        <v>8801</v>
      </c>
      <c r="C6987" s="1" t="s">
        <v>8431</v>
      </c>
      <c r="D6987" s="1" t="s">
        <v>9458</v>
      </c>
      <c r="E6987" s="1" t="s">
        <v>1901</v>
      </c>
      <c r="F6987" s="1" t="s">
        <v>8433</v>
      </c>
      <c r="G6987" s="1" t="s">
        <v>105</v>
      </c>
      <c r="H6987" s="1" t="s">
        <v>298</v>
      </c>
      <c r="I6987" s="1">
        <v>2.2000000000000002</v>
      </c>
      <c r="J6987" s="1">
        <v>2023</v>
      </c>
      <c r="K6987" s="1">
        <v>252857</v>
      </c>
      <c r="L6987" s="1">
        <v>0</v>
      </c>
      <c r="M6987" s="1">
        <f t="array" ref="M6987">SUMPRODUCT(MAX(ISNUMBER(SEARCH('Class Rules'!$B$6:$B$85,$E6987))*ISNUMBER(SEARCH('Class Rules'!$C$6:$C$85,$F6987))*'Class Rules'!$A$6:$A$85))</f>
        <v>39</v>
      </c>
      <c r="N6987" s="1" t="str">
        <f t="array" ref="N6987">IF($M6987=0,'Class Rules'!$D$3,INDEX('Class Rules'!$D$6:$D$85,MATCH($M6987,'Class Rules'!$A$6:$A$85,0)))</f>
        <v>Freight LDV</v>
      </c>
      <c r="O6987" s="1" t="str">
        <f t="array" ref="O6987">IF(SUMPRODUCT(MAX(ISNUMBER(SEARCH(Fuel_Rules!$A$6:$A$30,$E6987))*ISNUMBER(SEARCH(Fuel_Rules!$B$6:$B$30,$F6987))*(Fuel_Rules!$A$6:$A$30&lt;&gt;"")))&gt;0,"Plug-in hybrid",IF($G6987="Diesel","Diesel","Gasoline"))</f>
        <v>Diesel</v>
      </c>
    </row>
    <row r="6988" spans="1:15" ht="15" customHeight="1" x14ac:dyDescent="0.25">
      <c r="A6988" s="1">
        <v>2022</v>
      </c>
      <c r="B6988" s="1" t="s">
        <v>8801</v>
      </c>
      <c r="C6988" s="1" t="s">
        <v>8431</v>
      </c>
      <c r="D6988" s="1" t="s">
        <v>9459</v>
      </c>
      <c r="E6988" s="1" t="s">
        <v>1901</v>
      </c>
      <c r="F6988" s="1" t="s">
        <v>8433</v>
      </c>
      <c r="G6988" s="1" t="s">
        <v>105</v>
      </c>
      <c r="H6988" s="1" t="s">
        <v>298</v>
      </c>
      <c r="I6988" s="1">
        <v>2.2000000000000002</v>
      </c>
      <c r="J6988" s="1">
        <v>2023</v>
      </c>
      <c r="K6988" s="1">
        <v>213864</v>
      </c>
      <c r="L6988" s="1">
        <v>0</v>
      </c>
      <c r="M6988" s="1">
        <f t="array" ref="M6988">SUMPRODUCT(MAX(ISNUMBER(SEARCH('Class Rules'!$B$6:$B$85,$E6988))*ISNUMBER(SEARCH('Class Rules'!$C$6:$C$85,$F6988))*'Class Rules'!$A$6:$A$85))</f>
        <v>39</v>
      </c>
      <c r="N6988" s="1" t="str">
        <f t="array" ref="N6988">IF($M6988=0,'Class Rules'!$D$3,INDEX('Class Rules'!$D$6:$D$85,MATCH($M6988,'Class Rules'!$A$6:$A$85,0)))</f>
        <v>Freight LDV</v>
      </c>
      <c r="O6988" s="1" t="str">
        <f t="array" ref="O6988">IF(SUMPRODUCT(MAX(ISNUMBER(SEARCH(Fuel_Rules!$A$6:$A$30,$E6988))*ISNUMBER(SEARCH(Fuel_Rules!$B$6:$B$30,$F6988))*(Fuel_Rules!$A$6:$A$30&lt;&gt;"")))&gt;0,"Plug-in hybrid",IF($G6988="Diesel","Diesel","Gasoline"))</f>
        <v>Diesel</v>
      </c>
    </row>
    <row r="6989" spans="1:15" ht="15" customHeight="1" x14ac:dyDescent="0.25">
      <c r="A6989" s="1">
        <v>2022</v>
      </c>
      <c r="B6989" s="1" t="s">
        <v>8801</v>
      </c>
      <c r="C6989" s="1" t="s">
        <v>8435</v>
      </c>
      <c r="D6989" s="1" t="s">
        <v>9460</v>
      </c>
      <c r="E6989" s="1" t="s">
        <v>1901</v>
      </c>
      <c r="F6989" s="1" t="s">
        <v>8437</v>
      </c>
      <c r="G6989" s="1" t="s">
        <v>105</v>
      </c>
      <c r="H6989" s="1" t="s">
        <v>298</v>
      </c>
      <c r="I6989" s="1">
        <v>2.2000000000000002</v>
      </c>
      <c r="J6989" s="1">
        <v>2023</v>
      </c>
      <c r="K6989" s="1">
        <v>260200</v>
      </c>
      <c r="L6989" s="1">
        <v>0</v>
      </c>
      <c r="M6989" s="1">
        <f t="array" ref="M6989">SUMPRODUCT(MAX(ISNUMBER(SEARCH('Class Rules'!$B$6:$B$85,$E6989))*ISNUMBER(SEARCH('Class Rules'!$C$6:$C$85,$F6989))*'Class Rules'!$A$6:$A$85))</f>
        <v>39</v>
      </c>
      <c r="N6989" s="1" t="str">
        <f t="array" ref="N6989">IF($M6989=0,'Class Rules'!$D$3,INDEX('Class Rules'!$D$6:$D$85,MATCH($M6989,'Class Rules'!$A$6:$A$85,0)))</f>
        <v>Freight LDV</v>
      </c>
      <c r="O6989" s="1" t="str">
        <f t="array" ref="O6989">IF(SUMPRODUCT(MAX(ISNUMBER(SEARCH(Fuel_Rules!$A$6:$A$30,$E6989))*ISNUMBER(SEARCH(Fuel_Rules!$B$6:$B$30,$F6989))*(Fuel_Rules!$A$6:$A$30&lt;&gt;"")))&gt;0,"Plug-in hybrid",IF($G6989="Diesel","Diesel","Gasoline"))</f>
        <v>Diesel</v>
      </c>
    </row>
    <row r="6990" spans="1:15" ht="15" customHeight="1" x14ac:dyDescent="0.25">
      <c r="A6990" s="1">
        <v>2022</v>
      </c>
      <c r="B6990" s="1" t="s">
        <v>8801</v>
      </c>
      <c r="C6990" s="1" t="s">
        <v>8435</v>
      </c>
      <c r="D6990" s="1" t="s">
        <v>9461</v>
      </c>
      <c r="E6990" s="1" t="s">
        <v>1901</v>
      </c>
      <c r="F6990" s="1" t="s">
        <v>8437</v>
      </c>
      <c r="G6990" s="1" t="s">
        <v>105</v>
      </c>
      <c r="H6990" s="1" t="s">
        <v>298</v>
      </c>
      <c r="I6990" s="1">
        <v>2.2000000000000002</v>
      </c>
      <c r="J6990" s="1">
        <v>2023</v>
      </c>
      <c r="K6990" s="1">
        <v>220127</v>
      </c>
      <c r="L6990" s="1">
        <v>0</v>
      </c>
      <c r="M6990" s="1">
        <f t="array" ref="M6990">SUMPRODUCT(MAX(ISNUMBER(SEARCH('Class Rules'!$B$6:$B$85,$E6990))*ISNUMBER(SEARCH('Class Rules'!$C$6:$C$85,$F6990))*'Class Rules'!$A$6:$A$85))</f>
        <v>39</v>
      </c>
      <c r="N6990" s="1" t="str">
        <f t="array" ref="N6990">IF($M6990=0,'Class Rules'!$D$3,INDEX('Class Rules'!$D$6:$D$85,MATCH($M6990,'Class Rules'!$A$6:$A$85,0)))</f>
        <v>Freight LDV</v>
      </c>
      <c r="O6990" s="1" t="str">
        <f t="array" ref="O6990">IF(SUMPRODUCT(MAX(ISNUMBER(SEARCH(Fuel_Rules!$A$6:$A$30,$E6990))*ISNUMBER(SEARCH(Fuel_Rules!$B$6:$B$30,$F6990))*(Fuel_Rules!$A$6:$A$30&lt;&gt;"")))&gt;0,"Plug-in hybrid",IF($G6990="Diesel","Diesel","Gasoline"))</f>
        <v>Diesel</v>
      </c>
    </row>
    <row r="6991" spans="1:15" ht="15" customHeight="1" x14ac:dyDescent="0.25">
      <c r="A6991" s="1">
        <v>2022</v>
      </c>
      <c r="B6991" s="1" t="s">
        <v>8801</v>
      </c>
      <c r="C6991" s="1" t="s">
        <v>8439</v>
      </c>
      <c r="D6991" s="1" t="s">
        <v>9462</v>
      </c>
      <c r="E6991" s="1" t="s">
        <v>1901</v>
      </c>
      <c r="F6991" s="1" t="s">
        <v>8441</v>
      </c>
      <c r="G6991" s="1" t="s">
        <v>105</v>
      </c>
      <c r="H6991" s="1" t="s">
        <v>298</v>
      </c>
      <c r="I6991" s="1">
        <v>2.2000000000000002</v>
      </c>
      <c r="J6991" s="1">
        <v>2023</v>
      </c>
      <c r="K6991" s="1">
        <v>249292</v>
      </c>
      <c r="L6991" s="1">
        <v>0</v>
      </c>
      <c r="M6991" s="1">
        <f t="array" ref="M6991">SUMPRODUCT(MAX(ISNUMBER(SEARCH('Class Rules'!$B$6:$B$85,$E6991))*ISNUMBER(SEARCH('Class Rules'!$C$6:$C$85,$F6991))*'Class Rules'!$A$6:$A$85))</f>
        <v>39</v>
      </c>
      <c r="N6991" s="1" t="str">
        <f t="array" ref="N6991">IF($M6991=0,'Class Rules'!$D$3,INDEX('Class Rules'!$D$6:$D$85,MATCH($M6991,'Class Rules'!$A$6:$A$85,0)))</f>
        <v>Freight LDV</v>
      </c>
      <c r="O6991" s="1" t="str">
        <f t="array" ref="O6991">IF(SUMPRODUCT(MAX(ISNUMBER(SEARCH(Fuel_Rules!$A$6:$A$30,$E6991))*ISNUMBER(SEARCH(Fuel_Rules!$B$6:$B$30,$F6991))*(Fuel_Rules!$A$6:$A$30&lt;&gt;"")))&gt;0,"Plug-in hybrid",IF($G6991="Diesel","Diesel","Gasoline"))</f>
        <v>Diesel</v>
      </c>
    </row>
    <row r="6992" spans="1:15" ht="15" customHeight="1" x14ac:dyDescent="0.25">
      <c r="A6992" s="1">
        <v>2022</v>
      </c>
      <c r="B6992" s="1" t="s">
        <v>8801</v>
      </c>
      <c r="C6992" s="1" t="s">
        <v>8439</v>
      </c>
      <c r="D6992" s="1" t="s">
        <v>9463</v>
      </c>
      <c r="E6992" s="1" t="s">
        <v>1901</v>
      </c>
      <c r="F6992" s="1" t="s">
        <v>8441</v>
      </c>
      <c r="G6992" s="1" t="s">
        <v>105</v>
      </c>
      <c r="H6992" s="1" t="s">
        <v>298</v>
      </c>
      <c r="I6992" s="1">
        <v>2.2000000000000002</v>
      </c>
      <c r="J6992" s="1">
        <v>2023</v>
      </c>
      <c r="K6992" s="1">
        <v>212360</v>
      </c>
      <c r="L6992" s="1">
        <v>0</v>
      </c>
      <c r="M6992" s="1">
        <f t="array" ref="M6992">SUMPRODUCT(MAX(ISNUMBER(SEARCH('Class Rules'!$B$6:$B$85,$E6992))*ISNUMBER(SEARCH('Class Rules'!$C$6:$C$85,$F6992))*'Class Rules'!$A$6:$A$85))</f>
        <v>39</v>
      </c>
      <c r="N6992" s="1" t="str">
        <f t="array" ref="N6992">IF($M6992=0,'Class Rules'!$D$3,INDEX('Class Rules'!$D$6:$D$85,MATCH($M6992,'Class Rules'!$A$6:$A$85,0)))</f>
        <v>Freight LDV</v>
      </c>
      <c r="O6992" s="1" t="str">
        <f t="array" ref="O6992">IF(SUMPRODUCT(MAX(ISNUMBER(SEARCH(Fuel_Rules!$A$6:$A$30,$E6992))*ISNUMBER(SEARCH(Fuel_Rules!$B$6:$B$30,$F6992))*(Fuel_Rules!$A$6:$A$30&lt;&gt;"")))&gt;0,"Plug-in hybrid",IF($G6992="Diesel","Diesel","Gasoline"))</f>
        <v>Diesel</v>
      </c>
    </row>
    <row r="6993" spans="1:15" ht="15" customHeight="1" x14ac:dyDescent="0.25">
      <c r="A6993" s="1">
        <v>2022</v>
      </c>
      <c r="B6993" s="1" t="s">
        <v>8801</v>
      </c>
      <c r="C6993" s="1" t="s">
        <v>8443</v>
      </c>
      <c r="D6993" s="1" t="s">
        <v>9464</v>
      </c>
      <c r="E6993" s="1" t="s">
        <v>1901</v>
      </c>
      <c r="F6993" s="1" t="s">
        <v>8445</v>
      </c>
      <c r="G6993" s="1" t="s">
        <v>105</v>
      </c>
      <c r="H6993" s="1" t="s">
        <v>298</v>
      </c>
      <c r="I6993" s="1">
        <v>2.2000000000000002</v>
      </c>
      <c r="J6993" s="1">
        <v>2023</v>
      </c>
      <c r="K6993" s="1">
        <v>245151</v>
      </c>
      <c r="L6993" s="1">
        <v>0</v>
      </c>
      <c r="M6993" s="1">
        <f t="array" ref="M6993">SUMPRODUCT(MAX(ISNUMBER(SEARCH('Class Rules'!$B$6:$B$85,$E6993))*ISNUMBER(SEARCH('Class Rules'!$C$6:$C$85,$F6993))*'Class Rules'!$A$6:$A$85))</f>
        <v>39</v>
      </c>
      <c r="N6993" s="1" t="str">
        <f t="array" ref="N6993">IF($M6993=0,'Class Rules'!$D$3,INDEX('Class Rules'!$D$6:$D$85,MATCH($M6993,'Class Rules'!$A$6:$A$85,0)))</f>
        <v>Freight LDV</v>
      </c>
      <c r="O6993" s="1" t="str">
        <f t="array" ref="O6993">IF(SUMPRODUCT(MAX(ISNUMBER(SEARCH(Fuel_Rules!$A$6:$A$30,$E6993))*ISNUMBER(SEARCH(Fuel_Rules!$B$6:$B$30,$F6993))*(Fuel_Rules!$A$6:$A$30&lt;&gt;"")))&gt;0,"Plug-in hybrid",IF($G6993="Diesel","Diesel","Gasoline"))</f>
        <v>Diesel</v>
      </c>
    </row>
    <row r="6994" spans="1:15" ht="15" customHeight="1" x14ac:dyDescent="0.25">
      <c r="A6994" s="1">
        <v>2022</v>
      </c>
      <c r="B6994" s="1" t="s">
        <v>8801</v>
      </c>
      <c r="C6994" s="1" t="s">
        <v>8443</v>
      </c>
      <c r="D6994" s="1" t="s">
        <v>9465</v>
      </c>
      <c r="E6994" s="1" t="s">
        <v>1901</v>
      </c>
      <c r="F6994" s="1" t="s">
        <v>8445</v>
      </c>
      <c r="G6994" s="1" t="s">
        <v>105</v>
      </c>
      <c r="H6994" s="1" t="s">
        <v>298</v>
      </c>
      <c r="I6994" s="1">
        <v>2.2000000000000002</v>
      </c>
      <c r="J6994" s="1">
        <v>2023</v>
      </c>
      <c r="K6994" s="1">
        <v>211013</v>
      </c>
      <c r="L6994" s="1">
        <v>0</v>
      </c>
      <c r="M6994" s="1">
        <f t="array" ref="M6994">SUMPRODUCT(MAX(ISNUMBER(SEARCH('Class Rules'!$B$6:$B$85,$E6994))*ISNUMBER(SEARCH('Class Rules'!$C$6:$C$85,$F6994))*'Class Rules'!$A$6:$A$85))</f>
        <v>39</v>
      </c>
      <c r="N6994" s="1" t="str">
        <f t="array" ref="N6994">IF($M6994=0,'Class Rules'!$D$3,INDEX('Class Rules'!$D$6:$D$85,MATCH($M6994,'Class Rules'!$A$6:$A$85,0)))</f>
        <v>Freight LDV</v>
      </c>
      <c r="O6994" s="1" t="str">
        <f t="array" ref="O6994">IF(SUMPRODUCT(MAX(ISNUMBER(SEARCH(Fuel_Rules!$A$6:$A$30,$E6994))*ISNUMBER(SEARCH(Fuel_Rules!$B$6:$B$30,$F6994))*(Fuel_Rules!$A$6:$A$30&lt;&gt;"")))&gt;0,"Plug-in hybrid",IF($G6994="Diesel","Diesel","Gasoline"))</f>
        <v>Diesel</v>
      </c>
    </row>
    <row r="6995" spans="1:15" ht="15" customHeight="1" x14ac:dyDescent="0.25">
      <c r="A6995" s="1">
        <v>2022</v>
      </c>
      <c r="B6995" s="1" t="s">
        <v>8801</v>
      </c>
      <c r="C6995" s="1" t="s">
        <v>8447</v>
      </c>
      <c r="D6995" s="1" t="s">
        <v>9466</v>
      </c>
      <c r="E6995" s="1" t="s">
        <v>1901</v>
      </c>
      <c r="F6995" s="1" t="s">
        <v>8449</v>
      </c>
      <c r="G6995" s="1" t="s">
        <v>105</v>
      </c>
      <c r="H6995" s="1" t="s">
        <v>298</v>
      </c>
      <c r="I6995" s="1">
        <v>2.2000000000000002</v>
      </c>
      <c r="J6995" s="1">
        <v>2023</v>
      </c>
      <c r="K6995" s="1">
        <v>235561</v>
      </c>
      <c r="L6995" s="1">
        <v>0</v>
      </c>
      <c r="M6995" s="1">
        <f t="array" ref="M6995">SUMPRODUCT(MAX(ISNUMBER(SEARCH('Class Rules'!$B$6:$B$85,$E6995))*ISNUMBER(SEARCH('Class Rules'!$C$6:$C$85,$F6995))*'Class Rules'!$A$6:$A$85))</f>
        <v>38</v>
      </c>
      <c r="N6995" s="1" t="str">
        <f t="array" ref="N6995">IF($M6995=0,'Class Rules'!$D$3,INDEX('Class Rules'!$D$6:$D$85,MATCH($M6995,'Class Rules'!$A$6:$A$85,0)))</f>
        <v>Freight LDV</v>
      </c>
      <c r="O6995" s="1" t="str">
        <f t="array" ref="O6995">IF(SUMPRODUCT(MAX(ISNUMBER(SEARCH(Fuel_Rules!$A$6:$A$30,$E6995))*ISNUMBER(SEARCH(Fuel_Rules!$B$6:$B$30,$F6995))*(Fuel_Rules!$A$6:$A$30&lt;&gt;"")))&gt;0,"Plug-in hybrid",IF($G6995="Diesel","Diesel","Gasoline"))</f>
        <v>Diesel</v>
      </c>
    </row>
    <row r="6996" spans="1:15" ht="15" customHeight="1" x14ac:dyDescent="0.25">
      <c r="A6996" s="1">
        <v>2022</v>
      </c>
      <c r="B6996" s="1" t="s">
        <v>8801</v>
      </c>
      <c r="C6996" s="1" t="s">
        <v>8447</v>
      </c>
      <c r="D6996" s="1" t="s">
        <v>9467</v>
      </c>
      <c r="E6996" s="1" t="s">
        <v>1901</v>
      </c>
      <c r="F6996" s="1" t="s">
        <v>8449</v>
      </c>
      <c r="G6996" s="1" t="s">
        <v>105</v>
      </c>
      <c r="H6996" s="1" t="s">
        <v>298</v>
      </c>
      <c r="I6996" s="1">
        <v>2.2000000000000002</v>
      </c>
      <c r="J6996" s="1">
        <v>2023</v>
      </c>
      <c r="K6996" s="1">
        <v>210120</v>
      </c>
      <c r="L6996" s="1">
        <v>0</v>
      </c>
      <c r="M6996" s="1">
        <f t="array" ref="M6996">SUMPRODUCT(MAX(ISNUMBER(SEARCH('Class Rules'!$B$6:$B$85,$E6996))*ISNUMBER(SEARCH('Class Rules'!$C$6:$C$85,$F6996))*'Class Rules'!$A$6:$A$85))</f>
        <v>38</v>
      </c>
      <c r="N6996" s="1" t="str">
        <f t="array" ref="N6996">IF($M6996=0,'Class Rules'!$D$3,INDEX('Class Rules'!$D$6:$D$85,MATCH($M6996,'Class Rules'!$A$6:$A$85,0)))</f>
        <v>Freight LDV</v>
      </c>
      <c r="O6996" s="1" t="str">
        <f t="array" ref="O6996">IF(SUMPRODUCT(MAX(ISNUMBER(SEARCH(Fuel_Rules!$A$6:$A$30,$E6996))*ISNUMBER(SEARCH(Fuel_Rules!$B$6:$B$30,$F6996))*(Fuel_Rules!$A$6:$A$30&lt;&gt;"")))&gt;0,"Plug-in hybrid",IF($G6996="Diesel","Diesel","Gasoline"))</f>
        <v>Diesel</v>
      </c>
    </row>
    <row r="6997" spans="1:15" ht="15" customHeight="1" x14ac:dyDescent="0.25">
      <c r="A6997" s="1">
        <v>2022</v>
      </c>
      <c r="B6997" s="1" t="s">
        <v>8801</v>
      </c>
      <c r="C6997" s="1" t="s">
        <v>8451</v>
      </c>
      <c r="D6997" s="1" t="s">
        <v>9468</v>
      </c>
      <c r="E6997" s="1" t="s">
        <v>1901</v>
      </c>
      <c r="F6997" s="1" t="s">
        <v>8453</v>
      </c>
      <c r="G6997" s="1" t="s">
        <v>105</v>
      </c>
      <c r="H6997" s="1" t="s">
        <v>298</v>
      </c>
      <c r="I6997" s="1">
        <v>2.2000000000000002</v>
      </c>
      <c r="J6997" s="1">
        <v>2023</v>
      </c>
      <c r="K6997" s="1">
        <v>239599</v>
      </c>
      <c r="L6997" s="1">
        <v>0</v>
      </c>
      <c r="M6997" s="1">
        <f t="array" ref="M6997">SUMPRODUCT(MAX(ISNUMBER(SEARCH('Class Rules'!$B$6:$B$85,$E6997))*ISNUMBER(SEARCH('Class Rules'!$C$6:$C$85,$F6997))*'Class Rules'!$A$6:$A$85))</f>
        <v>38</v>
      </c>
      <c r="N6997" s="1" t="str">
        <f t="array" ref="N6997">IF($M6997=0,'Class Rules'!$D$3,INDEX('Class Rules'!$D$6:$D$85,MATCH($M6997,'Class Rules'!$A$6:$A$85,0)))</f>
        <v>Freight LDV</v>
      </c>
      <c r="O6997" s="1" t="str">
        <f t="array" ref="O6997">IF(SUMPRODUCT(MAX(ISNUMBER(SEARCH(Fuel_Rules!$A$6:$A$30,$E6997))*ISNUMBER(SEARCH(Fuel_Rules!$B$6:$B$30,$F6997))*(Fuel_Rules!$A$6:$A$30&lt;&gt;"")))&gt;0,"Plug-in hybrid",IF($G6997="Diesel","Diesel","Gasoline"))</f>
        <v>Diesel</v>
      </c>
    </row>
    <row r="6998" spans="1:15" ht="15" customHeight="1" x14ac:dyDescent="0.25">
      <c r="A6998" s="1">
        <v>2022</v>
      </c>
      <c r="B6998" s="1" t="s">
        <v>8801</v>
      </c>
      <c r="C6998" s="1" t="s">
        <v>8451</v>
      </c>
      <c r="D6998" s="1" t="s">
        <v>9469</v>
      </c>
      <c r="E6998" s="1" t="s">
        <v>1901</v>
      </c>
      <c r="F6998" s="1" t="s">
        <v>8453</v>
      </c>
      <c r="G6998" s="1" t="s">
        <v>105</v>
      </c>
      <c r="H6998" s="1" t="s">
        <v>298</v>
      </c>
      <c r="I6998" s="1">
        <v>2.2000000000000002</v>
      </c>
      <c r="J6998" s="1">
        <v>2023</v>
      </c>
      <c r="K6998" s="1">
        <v>212046</v>
      </c>
      <c r="L6998" s="1">
        <v>0</v>
      </c>
      <c r="M6998" s="1">
        <f t="array" ref="M6998">SUMPRODUCT(MAX(ISNUMBER(SEARCH('Class Rules'!$B$6:$B$85,$E6998))*ISNUMBER(SEARCH('Class Rules'!$C$6:$C$85,$F6998))*'Class Rules'!$A$6:$A$85))</f>
        <v>38</v>
      </c>
      <c r="N6998" s="1" t="str">
        <f t="array" ref="N6998">IF($M6998=0,'Class Rules'!$D$3,INDEX('Class Rules'!$D$6:$D$85,MATCH($M6998,'Class Rules'!$A$6:$A$85,0)))</f>
        <v>Freight LDV</v>
      </c>
      <c r="O6998" s="1" t="str">
        <f t="array" ref="O6998">IF(SUMPRODUCT(MAX(ISNUMBER(SEARCH(Fuel_Rules!$A$6:$A$30,$E6998))*ISNUMBER(SEARCH(Fuel_Rules!$B$6:$B$30,$F6998))*(Fuel_Rules!$A$6:$A$30&lt;&gt;"")))&gt;0,"Plug-in hybrid",IF($G6998="Diesel","Diesel","Gasoline"))</f>
        <v>Diesel</v>
      </c>
    </row>
    <row r="6999" spans="1:15" ht="15" customHeight="1" x14ac:dyDescent="0.25">
      <c r="A6999" s="1">
        <v>2022</v>
      </c>
      <c r="B6999" s="1" t="s">
        <v>8801</v>
      </c>
      <c r="C6999" s="1" t="s">
        <v>2108</v>
      </c>
      <c r="D6999" s="1" t="s">
        <v>9470</v>
      </c>
      <c r="E6999" s="1" t="s">
        <v>2106</v>
      </c>
      <c r="F6999" s="1" t="s">
        <v>2110</v>
      </c>
      <c r="G6999" s="1" t="s">
        <v>103</v>
      </c>
      <c r="H6999" s="1" t="s">
        <v>437</v>
      </c>
      <c r="I6999" s="1">
        <v>2</v>
      </c>
      <c r="J6999" s="1">
        <v>2023</v>
      </c>
      <c r="K6999" s="1">
        <v>259515</v>
      </c>
      <c r="L6999" s="1">
        <v>0</v>
      </c>
      <c r="M6999" s="1">
        <f t="array" ref="M6999">SUMPRODUCT(MAX(ISNUMBER(SEARCH('Class Rules'!$B$6:$B$85,$E6999))*ISNUMBER(SEARCH('Class Rules'!$C$6:$C$85,$F6999))*'Class Rules'!$A$6:$A$85))</f>
        <v>0</v>
      </c>
      <c r="N6999" s="1" t="str">
        <f t="array" ref="N6999">IF($M6999=0,'Class Rules'!$D$3,INDEX('Class Rules'!$D$6:$D$85,MATCH($M6999,'Class Rules'!$A$6:$A$85,0)))</f>
        <v>Passenger LDV</v>
      </c>
      <c r="O6999" s="1" t="str">
        <f t="array" ref="O6999">IF(SUMPRODUCT(MAX(ISNUMBER(SEARCH(Fuel_Rules!$A$6:$A$30,$E6999))*ISNUMBER(SEARCH(Fuel_Rules!$B$6:$B$30,$F6999))*(Fuel_Rules!$A$6:$A$30&lt;&gt;"")))&gt;0,"Plug-in hybrid",IF($G6999="Diesel","Diesel","Gasoline"))</f>
        <v>Gasoline</v>
      </c>
    </row>
    <row r="7000" spans="1:15" ht="15" customHeight="1" x14ac:dyDescent="0.25">
      <c r="A7000" s="1">
        <v>2022</v>
      </c>
      <c r="B7000" s="1" t="s">
        <v>8801</v>
      </c>
      <c r="C7000" s="1" t="s">
        <v>2111</v>
      </c>
      <c r="D7000" s="1" t="s">
        <v>9471</v>
      </c>
      <c r="E7000" s="1" t="s">
        <v>2106</v>
      </c>
      <c r="F7000" s="1" t="s">
        <v>2113</v>
      </c>
      <c r="G7000" s="1" t="s">
        <v>103</v>
      </c>
      <c r="H7000" s="1" t="s">
        <v>437</v>
      </c>
      <c r="I7000" s="1">
        <v>2</v>
      </c>
      <c r="J7000" s="1">
        <v>2023</v>
      </c>
      <c r="K7000" s="1">
        <v>275540</v>
      </c>
      <c r="L7000" s="1">
        <v>0</v>
      </c>
      <c r="M7000" s="1">
        <f t="array" ref="M7000">SUMPRODUCT(MAX(ISNUMBER(SEARCH('Class Rules'!$B$6:$B$85,$E7000))*ISNUMBER(SEARCH('Class Rules'!$C$6:$C$85,$F7000))*'Class Rules'!$A$6:$A$85))</f>
        <v>0</v>
      </c>
      <c r="N7000" s="1" t="str">
        <f t="array" ref="N7000">IF($M7000=0,'Class Rules'!$D$3,INDEX('Class Rules'!$D$6:$D$85,MATCH($M7000,'Class Rules'!$A$6:$A$85,0)))</f>
        <v>Passenger LDV</v>
      </c>
      <c r="O7000" s="1" t="str">
        <f t="array" ref="O7000">IF(SUMPRODUCT(MAX(ISNUMBER(SEARCH(Fuel_Rules!$A$6:$A$30,$E7000))*ISNUMBER(SEARCH(Fuel_Rules!$B$6:$B$30,$F7000))*(Fuel_Rules!$A$6:$A$30&lt;&gt;"")))&gt;0,"Plug-in hybrid",IF($G7000="Diesel","Diesel","Gasoline"))</f>
        <v>Gasoline</v>
      </c>
    </row>
    <row r="7001" spans="1:15" ht="15" customHeight="1" x14ac:dyDescent="0.25">
      <c r="A7001" s="1">
        <v>2022</v>
      </c>
      <c r="B7001" s="1" t="s">
        <v>8801</v>
      </c>
      <c r="C7001" s="1" t="s">
        <v>2111</v>
      </c>
      <c r="D7001" s="1" t="s">
        <v>9472</v>
      </c>
      <c r="E7001" s="1" t="s">
        <v>2106</v>
      </c>
      <c r="F7001" s="1" t="s">
        <v>2113</v>
      </c>
      <c r="G7001" s="1" t="s">
        <v>103</v>
      </c>
      <c r="H7001" s="1" t="s">
        <v>437</v>
      </c>
      <c r="I7001" s="1">
        <v>2</v>
      </c>
      <c r="J7001" s="1">
        <v>2023</v>
      </c>
      <c r="K7001" s="1">
        <v>252119</v>
      </c>
      <c r="L7001" s="1">
        <v>0</v>
      </c>
      <c r="M7001" s="1">
        <f t="array" ref="M7001">SUMPRODUCT(MAX(ISNUMBER(SEARCH('Class Rules'!$B$6:$B$85,$E7001))*ISNUMBER(SEARCH('Class Rules'!$C$6:$C$85,$F7001))*'Class Rules'!$A$6:$A$85))</f>
        <v>0</v>
      </c>
      <c r="N7001" s="1" t="str">
        <f t="array" ref="N7001">IF($M7001=0,'Class Rules'!$D$3,INDEX('Class Rules'!$D$6:$D$85,MATCH($M7001,'Class Rules'!$A$6:$A$85,0)))</f>
        <v>Passenger LDV</v>
      </c>
      <c r="O7001" s="1" t="str">
        <f t="array" ref="O7001">IF(SUMPRODUCT(MAX(ISNUMBER(SEARCH(Fuel_Rules!$A$6:$A$30,$E7001))*ISNUMBER(SEARCH(Fuel_Rules!$B$6:$B$30,$F7001))*(Fuel_Rules!$A$6:$A$30&lt;&gt;"")))&gt;0,"Plug-in hybrid",IF($G7001="Diesel","Diesel","Gasoline"))</f>
        <v>Gasoline</v>
      </c>
    </row>
    <row r="7002" spans="1:15" ht="15" customHeight="1" x14ac:dyDescent="0.25">
      <c r="A7002" s="1">
        <v>2022</v>
      </c>
      <c r="B7002" s="1" t="s">
        <v>8801</v>
      </c>
      <c r="C7002" s="1" t="s">
        <v>2117</v>
      </c>
      <c r="D7002" s="1" t="s">
        <v>9473</v>
      </c>
      <c r="E7002" s="1" t="s">
        <v>2106</v>
      </c>
      <c r="F7002" s="1" t="s">
        <v>2119</v>
      </c>
      <c r="G7002" s="1" t="s">
        <v>103</v>
      </c>
      <c r="H7002" s="1" t="s">
        <v>437</v>
      </c>
      <c r="I7002" s="1">
        <v>2</v>
      </c>
      <c r="J7002" s="1">
        <v>2023</v>
      </c>
      <c r="K7002" s="1">
        <v>288260</v>
      </c>
      <c r="L7002" s="1">
        <v>0</v>
      </c>
      <c r="M7002" s="1">
        <f t="array" ref="M7002">SUMPRODUCT(MAX(ISNUMBER(SEARCH('Class Rules'!$B$6:$B$85,$E7002))*ISNUMBER(SEARCH('Class Rules'!$C$6:$C$85,$F7002))*'Class Rules'!$A$6:$A$85))</f>
        <v>0</v>
      </c>
      <c r="N7002" s="1" t="str">
        <f t="array" ref="N7002">IF($M7002=0,'Class Rules'!$D$3,INDEX('Class Rules'!$D$6:$D$85,MATCH($M7002,'Class Rules'!$A$6:$A$85,0)))</f>
        <v>Passenger LDV</v>
      </c>
      <c r="O7002" s="1" t="str">
        <f t="array" ref="O7002">IF(SUMPRODUCT(MAX(ISNUMBER(SEARCH(Fuel_Rules!$A$6:$A$30,$E7002))*ISNUMBER(SEARCH(Fuel_Rules!$B$6:$B$30,$F7002))*(Fuel_Rules!$A$6:$A$30&lt;&gt;"")))&gt;0,"Plug-in hybrid",IF($G7002="Diesel","Diesel","Gasoline"))</f>
        <v>Gasoline</v>
      </c>
    </row>
    <row r="7003" spans="1:15" ht="15" customHeight="1" x14ac:dyDescent="0.25">
      <c r="A7003" s="1">
        <v>2022</v>
      </c>
      <c r="B7003" s="1" t="s">
        <v>8801</v>
      </c>
      <c r="C7003" s="1" t="s">
        <v>2126</v>
      </c>
      <c r="D7003" s="1" t="s">
        <v>9474</v>
      </c>
      <c r="E7003" s="1" t="s">
        <v>2106</v>
      </c>
      <c r="F7003" s="1" t="s">
        <v>2128</v>
      </c>
      <c r="G7003" s="1" t="s">
        <v>103</v>
      </c>
      <c r="H7003" s="1" t="s">
        <v>437</v>
      </c>
      <c r="I7003" s="1">
        <v>2</v>
      </c>
      <c r="J7003" s="1">
        <v>2023</v>
      </c>
      <c r="K7003" s="1">
        <v>350172</v>
      </c>
      <c r="L7003" s="1">
        <v>0</v>
      </c>
      <c r="M7003" s="1">
        <f t="array" ref="M7003">SUMPRODUCT(MAX(ISNUMBER(SEARCH('Class Rules'!$B$6:$B$85,$E7003))*ISNUMBER(SEARCH('Class Rules'!$C$6:$C$85,$F7003))*'Class Rules'!$A$6:$A$85))</f>
        <v>0</v>
      </c>
      <c r="N7003" s="1" t="str">
        <f t="array" ref="N7003">IF($M7003=0,'Class Rules'!$D$3,INDEX('Class Rules'!$D$6:$D$85,MATCH($M7003,'Class Rules'!$A$6:$A$85,0)))</f>
        <v>Passenger LDV</v>
      </c>
      <c r="O7003" s="1" t="str">
        <f t="array" ref="O7003">IF(SUMPRODUCT(MAX(ISNUMBER(SEARCH(Fuel_Rules!$A$6:$A$30,$E7003))*ISNUMBER(SEARCH(Fuel_Rules!$B$6:$B$30,$F7003))*(Fuel_Rules!$A$6:$A$30&lt;&gt;"")))&gt;0,"Plug-in hybrid",IF($G7003="Diesel","Diesel","Gasoline"))</f>
        <v>Gasoline</v>
      </c>
    </row>
    <row r="7004" spans="1:15" ht="15" customHeight="1" x14ac:dyDescent="0.25">
      <c r="A7004" s="1">
        <v>2022</v>
      </c>
      <c r="B7004" s="1" t="s">
        <v>8801</v>
      </c>
      <c r="C7004" s="1" t="s">
        <v>2129</v>
      </c>
      <c r="D7004" s="1" t="s">
        <v>9475</v>
      </c>
      <c r="E7004" s="1" t="s">
        <v>2106</v>
      </c>
      <c r="F7004" s="1" t="s">
        <v>2131</v>
      </c>
      <c r="G7004" s="1" t="s">
        <v>103</v>
      </c>
      <c r="H7004" s="1" t="s">
        <v>298</v>
      </c>
      <c r="I7004" s="1">
        <v>1.5</v>
      </c>
      <c r="J7004" s="1">
        <v>2023</v>
      </c>
      <c r="K7004" s="1">
        <v>296043</v>
      </c>
      <c r="L7004" s="1">
        <v>0</v>
      </c>
      <c r="M7004" s="1">
        <f t="array" ref="M7004">SUMPRODUCT(MAX(ISNUMBER(SEARCH('Class Rules'!$B$6:$B$85,$E7004))*ISNUMBER(SEARCH('Class Rules'!$C$6:$C$85,$F7004))*'Class Rules'!$A$6:$A$85))</f>
        <v>0</v>
      </c>
      <c r="N7004" s="1" t="str">
        <f t="array" ref="N7004">IF($M7004=0,'Class Rules'!$D$3,INDEX('Class Rules'!$D$6:$D$85,MATCH($M7004,'Class Rules'!$A$6:$A$85,0)))</f>
        <v>Passenger LDV</v>
      </c>
      <c r="O7004" s="1" t="str">
        <f t="array" ref="O7004">IF(SUMPRODUCT(MAX(ISNUMBER(SEARCH(Fuel_Rules!$A$6:$A$30,$E7004))*ISNUMBER(SEARCH(Fuel_Rules!$B$6:$B$30,$F7004))*(Fuel_Rules!$A$6:$A$30&lt;&gt;"")))&gt;0,"Plug-in hybrid",IF($G7004="Diesel","Diesel","Gasoline"))</f>
        <v>Gasoline</v>
      </c>
    </row>
    <row r="7005" spans="1:15" ht="15" customHeight="1" x14ac:dyDescent="0.25">
      <c r="A7005" s="1">
        <v>2022</v>
      </c>
      <c r="B7005" s="1" t="s">
        <v>8801</v>
      </c>
      <c r="C7005" s="1" t="s">
        <v>2129</v>
      </c>
      <c r="D7005" s="1" t="s">
        <v>9476</v>
      </c>
      <c r="E7005" s="1" t="s">
        <v>2106</v>
      </c>
      <c r="F7005" s="1" t="s">
        <v>2131</v>
      </c>
      <c r="G7005" s="1" t="s">
        <v>103</v>
      </c>
      <c r="H7005" s="1" t="s">
        <v>298</v>
      </c>
      <c r="I7005" s="1">
        <v>1.5</v>
      </c>
      <c r="J7005" s="1">
        <v>2023</v>
      </c>
      <c r="K7005" s="1">
        <v>284497</v>
      </c>
      <c r="L7005" s="1">
        <v>0</v>
      </c>
      <c r="M7005" s="1">
        <f t="array" ref="M7005">SUMPRODUCT(MAX(ISNUMBER(SEARCH('Class Rules'!$B$6:$B$85,$E7005))*ISNUMBER(SEARCH('Class Rules'!$C$6:$C$85,$F7005))*'Class Rules'!$A$6:$A$85))</f>
        <v>0</v>
      </c>
      <c r="N7005" s="1" t="str">
        <f t="array" ref="N7005">IF($M7005=0,'Class Rules'!$D$3,INDEX('Class Rules'!$D$6:$D$85,MATCH($M7005,'Class Rules'!$A$6:$A$85,0)))</f>
        <v>Passenger LDV</v>
      </c>
      <c r="O7005" s="1" t="str">
        <f t="array" ref="O7005">IF(SUMPRODUCT(MAX(ISNUMBER(SEARCH(Fuel_Rules!$A$6:$A$30,$E7005))*ISNUMBER(SEARCH(Fuel_Rules!$B$6:$B$30,$F7005))*(Fuel_Rules!$A$6:$A$30&lt;&gt;"")))&gt;0,"Plug-in hybrid",IF($G7005="Diesel","Diesel","Gasoline"))</f>
        <v>Gasoline</v>
      </c>
    </row>
    <row r="7006" spans="1:15" ht="15" customHeight="1" x14ac:dyDescent="0.25">
      <c r="A7006" s="1">
        <v>2022</v>
      </c>
      <c r="B7006" s="1" t="s">
        <v>8801</v>
      </c>
      <c r="C7006" s="1" t="s">
        <v>4810</v>
      </c>
      <c r="D7006" s="1" t="s">
        <v>9477</v>
      </c>
      <c r="E7006" s="1" t="s">
        <v>2106</v>
      </c>
      <c r="F7006" s="1" t="s">
        <v>4812</v>
      </c>
      <c r="G7006" s="1" t="s">
        <v>103</v>
      </c>
      <c r="H7006" s="1" t="s">
        <v>298</v>
      </c>
      <c r="I7006" s="1">
        <v>1.5</v>
      </c>
      <c r="J7006" s="1">
        <v>2023</v>
      </c>
      <c r="K7006" s="1">
        <v>312626</v>
      </c>
      <c r="L7006" s="1">
        <v>0</v>
      </c>
      <c r="M7006" s="1">
        <f t="array" ref="M7006">SUMPRODUCT(MAX(ISNUMBER(SEARCH('Class Rules'!$B$6:$B$85,$E7006))*ISNUMBER(SEARCH('Class Rules'!$C$6:$C$85,$F7006))*'Class Rules'!$A$6:$A$85))</f>
        <v>0</v>
      </c>
      <c r="N7006" s="1" t="str">
        <f t="array" ref="N7006">IF($M7006=0,'Class Rules'!$D$3,INDEX('Class Rules'!$D$6:$D$85,MATCH($M7006,'Class Rules'!$A$6:$A$85,0)))</f>
        <v>Passenger LDV</v>
      </c>
      <c r="O7006" s="1" t="str">
        <f t="array" ref="O7006">IF(SUMPRODUCT(MAX(ISNUMBER(SEARCH(Fuel_Rules!$A$6:$A$30,$E7006))*ISNUMBER(SEARCH(Fuel_Rules!$B$6:$B$30,$F7006))*(Fuel_Rules!$A$6:$A$30&lt;&gt;"")))&gt;0,"Plug-in hybrid",IF($G7006="Diesel","Diesel","Gasoline"))</f>
        <v>Gasoline</v>
      </c>
    </row>
    <row r="7007" spans="1:15" ht="15" customHeight="1" x14ac:dyDescent="0.25">
      <c r="A7007" s="1">
        <v>2022</v>
      </c>
      <c r="B7007" s="1" t="s">
        <v>8801</v>
      </c>
      <c r="C7007" s="1" t="s">
        <v>2139</v>
      </c>
      <c r="D7007" s="1" t="s">
        <v>9478</v>
      </c>
      <c r="E7007" s="1" t="s">
        <v>2137</v>
      </c>
      <c r="F7007" s="1" t="s">
        <v>2141</v>
      </c>
      <c r="G7007" s="1" t="s">
        <v>105</v>
      </c>
      <c r="H7007" s="1" t="s">
        <v>437</v>
      </c>
      <c r="I7007" s="1">
        <v>2.4</v>
      </c>
      <c r="J7007" s="1">
        <v>2023</v>
      </c>
      <c r="K7007" s="1">
        <v>292606</v>
      </c>
      <c r="L7007" s="1">
        <v>0</v>
      </c>
      <c r="M7007" s="1">
        <f t="array" ref="M7007">SUMPRODUCT(MAX(ISNUMBER(SEARCH('Class Rules'!$B$6:$B$85,$E7007))*ISNUMBER(SEARCH('Class Rules'!$C$6:$C$85,$F7007))*'Class Rules'!$A$6:$A$85))</f>
        <v>16</v>
      </c>
      <c r="N7007" s="1" t="str">
        <f t="array" ref="N7007">IF($M7007=0,'Class Rules'!$D$3,INDEX('Class Rules'!$D$6:$D$85,MATCH($M7007,'Class Rules'!$A$6:$A$85,0)))</f>
        <v>Freight LDV</v>
      </c>
      <c r="O7007" s="1" t="str">
        <f t="array" ref="O7007">IF(SUMPRODUCT(MAX(ISNUMBER(SEARCH(Fuel_Rules!$A$6:$A$30,$E7007))*ISNUMBER(SEARCH(Fuel_Rules!$B$6:$B$30,$F7007))*(Fuel_Rules!$A$6:$A$30&lt;&gt;"")))&gt;0,"Plug-in hybrid",IF($G7007="Diesel","Diesel","Gasoline"))</f>
        <v>Diesel</v>
      </c>
    </row>
    <row r="7008" spans="1:15" ht="15" customHeight="1" x14ac:dyDescent="0.25">
      <c r="A7008" s="1">
        <v>2022</v>
      </c>
      <c r="B7008" s="1" t="s">
        <v>8801</v>
      </c>
      <c r="C7008" s="1" t="s">
        <v>2139</v>
      </c>
      <c r="D7008" s="1" t="s">
        <v>9479</v>
      </c>
      <c r="E7008" s="1" t="s">
        <v>2137</v>
      </c>
      <c r="F7008" s="1" t="s">
        <v>2141</v>
      </c>
      <c r="G7008" s="1" t="s">
        <v>105</v>
      </c>
      <c r="H7008" s="1" t="s">
        <v>437</v>
      </c>
      <c r="I7008" s="1">
        <v>2.4</v>
      </c>
      <c r="J7008" s="1">
        <v>2023</v>
      </c>
      <c r="K7008" s="1">
        <v>281030</v>
      </c>
      <c r="L7008" s="1">
        <v>0</v>
      </c>
      <c r="M7008" s="1">
        <f t="array" ref="M7008">SUMPRODUCT(MAX(ISNUMBER(SEARCH('Class Rules'!$B$6:$B$85,$E7008))*ISNUMBER(SEARCH('Class Rules'!$C$6:$C$85,$F7008))*'Class Rules'!$A$6:$A$85))</f>
        <v>16</v>
      </c>
      <c r="N7008" s="1" t="str">
        <f t="array" ref="N7008">IF($M7008=0,'Class Rules'!$D$3,INDEX('Class Rules'!$D$6:$D$85,MATCH($M7008,'Class Rules'!$A$6:$A$85,0)))</f>
        <v>Freight LDV</v>
      </c>
      <c r="O7008" s="1" t="str">
        <f t="array" ref="O7008">IF(SUMPRODUCT(MAX(ISNUMBER(SEARCH(Fuel_Rules!$A$6:$A$30,$E7008))*ISNUMBER(SEARCH(Fuel_Rules!$B$6:$B$30,$F7008))*(Fuel_Rules!$A$6:$A$30&lt;&gt;"")))&gt;0,"Plug-in hybrid",IF($G7008="Diesel","Diesel","Gasoline"))</f>
        <v>Diesel</v>
      </c>
    </row>
    <row r="7009" spans="1:15" ht="15" customHeight="1" x14ac:dyDescent="0.25">
      <c r="A7009" s="1">
        <v>2022</v>
      </c>
      <c r="B7009" s="1" t="s">
        <v>8801</v>
      </c>
      <c r="C7009" s="1" t="s">
        <v>2142</v>
      </c>
      <c r="D7009" s="1" t="s">
        <v>9480</v>
      </c>
      <c r="E7009" s="1" t="s">
        <v>2137</v>
      </c>
      <c r="F7009" s="1" t="s">
        <v>2144</v>
      </c>
      <c r="G7009" s="1" t="s">
        <v>105</v>
      </c>
      <c r="H7009" s="1" t="s">
        <v>437</v>
      </c>
      <c r="I7009" s="1">
        <v>2.4</v>
      </c>
      <c r="J7009" s="1">
        <v>2023</v>
      </c>
      <c r="K7009" s="1">
        <v>267838</v>
      </c>
      <c r="L7009" s="1">
        <v>0</v>
      </c>
      <c r="M7009" s="1">
        <f t="array" ref="M7009">SUMPRODUCT(MAX(ISNUMBER(SEARCH('Class Rules'!$B$6:$B$85,$E7009))*ISNUMBER(SEARCH('Class Rules'!$C$6:$C$85,$F7009))*'Class Rules'!$A$6:$A$85))</f>
        <v>16</v>
      </c>
      <c r="N7009" s="1" t="str">
        <f t="array" ref="N7009">IF($M7009=0,'Class Rules'!$D$3,INDEX('Class Rules'!$D$6:$D$85,MATCH($M7009,'Class Rules'!$A$6:$A$85,0)))</f>
        <v>Freight LDV</v>
      </c>
      <c r="O7009" s="1" t="str">
        <f t="array" ref="O7009">IF(SUMPRODUCT(MAX(ISNUMBER(SEARCH(Fuel_Rules!$A$6:$A$30,$E7009))*ISNUMBER(SEARCH(Fuel_Rules!$B$6:$B$30,$F7009))*(Fuel_Rules!$A$6:$A$30&lt;&gt;"")))&gt;0,"Plug-in hybrid",IF($G7009="Diesel","Diesel","Gasoline"))</f>
        <v>Diesel</v>
      </c>
    </row>
    <row r="7010" spans="1:15" ht="15" customHeight="1" x14ac:dyDescent="0.25">
      <c r="A7010" s="1">
        <v>2022</v>
      </c>
      <c r="B7010" s="1" t="s">
        <v>8801</v>
      </c>
      <c r="C7010" s="1" t="s">
        <v>2142</v>
      </c>
      <c r="D7010" s="1" t="s">
        <v>9481</v>
      </c>
      <c r="E7010" s="1" t="s">
        <v>2137</v>
      </c>
      <c r="F7010" s="1" t="s">
        <v>2144</v>
      </c>
      <c r="G7010" s="1" t="s">
        <v>105</v>
      </c>
      <c r="H7010" s="1" t="s">
        <v>437</v>
      </c>
      <c r="I7010" s="1">
        <v>2.4</v>
      </c>
      <c r="J7010" s="1">
        <v>2023</v>
      </c>
      <c r="K7010" s="1">
        <v>254328</v>
      </c>
      <c r="L7010" s="1">
        <v>0</v>
      </c>
      <c r="M7010" s="1">
        <f t="array" ref="M7010">SUMPRODUCT(MAX(ISNUMBER(SEARCH('Class Rules'!$B$6:$B$85,$E7010))*ISNUMBER(SEARCH('Class Rules'!$C$6:$C$85,$F7010))*'Class Rules'!$A$6:$A$85))</f>
        <v>16</v>
      </c>
      <c r="N7010" s="1" t="str">
        <f t="array" ref="N7010">IF($M7010=0,'Class Rules'!$D$3,INDEX('Class Rules'!$D$6:$D$85,MATCH($M7010,'Class Rules'!$A$6:$A$85,0)))</f>
        <v>Freight LDV</v>
      </c>
      <c r="O7010" s="1" t="str">
        <f t="array" ref="O7010">IF(SUMPRODUCT(MAX(ISNUMBER(SEARCH(Fuel_Rules!$A$6:$A$30,$E7010))*ISNUMBER(SEARCH(Fuel_Rules!$B$6:$B$30,$F7010))*(Fuel_Rules!$A$6:$A$30&lt;&gt;"")))&gt;0,"Plug-in hybrid",IF($G7010="Diesel","Diesel","Gasoline"))</f>
        <v>Diesel</v>
      </c>
    </row>
    <row r="7011" spans="1:15" ht="15" customHeight="1" x14ac:dyDescent="0.25">
      <c r="A7011" s="1">
        <v>2022</v>
      </c>
      <c r="B7011" s="1" t="s">
        <v>8801</v>
      </c>
      <c r="C7011" s="1" t="s">
        <v>2145</v>
      </c>
      <c r="D7011" s="1" t="s">
        <v>9482</v>
      </c>
      <c r="E7011" s="1" t="s">
        <v>2137</v>
      </c>
      <c r="F7011" s="1" t="s">
        <v>2147</v>
      </c>
      <c r="G7011" s="1" t="s">
        <v>105</v>
      </c>
      <c r="H7011" s="1" t="s">
        <v>437</v>
      </c>
      <c r="I7011" s="1">
        <v>2.4</v>
      </c>
      <c r="J7011" s="1">
        <v>2023</v>
      </c>
      <c r="K7011" s="1">
        <v>322781</v>
      </c>
      <c r="L7011" s="1">
        <v>0</v>
      </c>
      <c r="M7011" s="1">
        <f t="array" ref="M7011">SUMPRODUCT(MAX(ISNUMBER(SEARCH('Class Rules'!$B$6:$B$85,$E7011))*ISNUMBER(SEARCH('Class Rules'!$C$6:$C$85,$F7011))*'Class Rules'!$A$6:$A$85))</f>
        <v>16</v>
      </c>
      <c r="N7011" s="1" t="str">
        <f t="array" ref="N7011">IF($M7011=0,'Class Rules'!$D$3,INDEX('Class Rules'!$D$6:$D$85,MATCH($M7011,'Class Rules'!$A$6:$A$85,0)))</f>
        <v>Freight LDV</v>
      </c>
      <c r="O7011" s="1" t="str">
        <f t="array" ref="O7011">IF(SUMPRODUCT(MAX(ISNUMBER(SEARCH(Fuel_Rules!$A$6:$A$30,$E7011))*ISNUMBER(SEARCH(Fuel_Rules!$B$6:$B$30,$F7011))*(Fuel_Rules!$A$6:$A$30&lt;&gt;"")))&gt;0,"Plug-in hybrid",IF($G7011="Diesel","Diesel","Gasoline"))</f>
        <v>Diesel</v>
      </c>
    </row>
    <row r="7012" spans="1:15" ht="15" customHeight="1" x14ac:dyDescent="0.25">
      <c r="A7012" s="1">
        <v>2022</v>
      </c>
      <c r="B7012" s="1" t="s">
        <v>8801</v>
      </c>
      <c r="C7012" s="1" t="s">
        <v>2145</v>
      </c>
      <c r="D7012" s="1" t="s">
        <v>9483</v>
      </c>
      <c r="E7012" s="1" t="s">
        <v>2137</v>
      </c>
      <c r="F7012" s="1" t="s">
        <v>2147</v>
      </c>
      <c r="G7012" s="1" t="s">
        <v>105</v>
      </c>
      <c r="H7012" s="1" t="s">
        <v>437</v>
      </c>
      <c r="I7012" s="1">
        <v>2.4</v>
      </c>
      <c r="J7012" s="1">
        <v>2023</v>
      </c>
      <c r="K7012" s="1">
        <v>308012</v>
      </c>
      <c r="L7012" s="1">
        <v>0</v>
      </c>
      <c r="M7012" s="1">
        <f t="array" ref="M7012">SUMPRODUCT(MAX(ISNUMBER(SEARCH('Class Rules'!$B$6:$B$85,$E7012))*ISNUMBER(SEARCH('Class Rules'!$C$6:$C$85,$F7012))*'Class Rules'!$A$6:$A$85))</f>
        <v>16</v>
      </c>
      <c r="N7012" s="1" t="str">
        <f t="array" ref="N7012">IF($M7012=0,'Class Rules'!$D$3,INDEX('Class Rules'!$D$6:$D$85,MATCH($M7012,'Class Rules'!$A$6:$A$85,0)))</f>
        <v>Freight LDV</v>
      </c>
      <c r="O7012" s="1" t="str">
        <f t="array" ref="O7012">IF(SUMPRODUCT(MAX(ISNUMBER(SEARCH(Fuel_Rules!$A$6:$A$30,$E7012))*ISNUMBER(SEARCH(Fuel_Rules!$B$6:$B$30,$F7012))*(Fuel_Rules!$A$6:$A$30&lt;&gt;"")))&gt;0,"Plug-in hybrid",IF($G7012="Diesel","Diesel","Gasoline"))</f>
        <v>Diesel</v>
      </c>
    </row>
    <row r="7013" spans="1:15" ht="15" customHeight="1" x14ac:dyDescent="0.25">
      <c r="A7013" s="1">
        <v>2022</v>
      </c>
      <c r="B7013" s="1" t="s">
        <v>8801</v>
      </c>
      <c r="C7013" s="1" t="s">
        <v>2148</v>
      </c>
      <c r="D7013" s="1" t="s">
        <v>9484</v>
      </c>
      <c r="E7013" s="1" t="s">
        <v>2137</v>
      </c>
      <c r="F7013" s="1" t="s">
        <v>2150</v>
      </c>
      <c r="G7013" s="1" t="s">
        <v>103</v>
      </c>
      <c r="H7013" s="1" t="s">
        <v>437</v>
      </c>
      <c r="I7013" s="1">
        <v>1.5</v>
      </c>
      <c r="J7013" s="1">
        <v>2023</v>
      </c>
      <c r="K7013" s="1">
        <v>241426</v>
      </c>
      <c r="L7013" s="1">
        <v>0</v>
      </c>
      <c r="M7013" s="1">
        <f t="array" ref="M7013">SUMPRODUCT(MAX(ISNUMBER(SEARCH('Class Rules'!$B$6:$B$85,$E7013))*ISNUMBER(SEARCH('Class Rules'!$C$6:$C$85,$F7013))*'Class Rules'!$A$6:$A$85))</f>
        <v>0</v>
      </c>
      <c r="N7013" s="1" t="str">
        <f t="array" ref="N7013">IF($M7013=0,'Class Rules'!$D$3,INDEX('Class Rules'!$D$6:$D$85,MATCH($M7013,'Class Rules'!$A$6:$A$85,0)))</f>
        <v>Passenger LDV</v>
      </c>
      <c r="O7013" s="1" t="str">
        <f t="array" ref="O7013">IF(SUMPRODUCT(MAX(ISNUMBER(SEARCH(Fuel_Rules!$A$6:$A$30,$E7013))*ISNUMBER(SEARCH(Fuel_Rules!$B$6:$B$30,$F7013))*(Fuel_Rules!$A$6:$A$30&lt;&gt;"")))&gt;0,"Plug-in hybrid",IF($G7013="Diesel","Diesel","Gasoline"))</f>
        <v>Gasoline</v>
      </c>
    </row>
    <row r="7014" spans="1:15" ht="15" customHeight="1" x14ac:dyDescent="0.25">
      <c r="A7014" s="1">
        <v>2022</v>
      </c>
      <c r="B7014" s="1" t="s">
        <v>8801</v>
      </c>
      <c r="C7014" s="1" t="s">
        <v>2148</v>
      </c>
      <c r="D7014" s="1" t="s">
        <v>9485</v>
      </c>
      <c r="E7014" s="1" t="s">
        <v>2137</v>
      </c>
      <c r="F7014" s="1" t="s">
        <v>2150</v>
      </c>
      <c r="G7014" s="1" t="s">
        <v>103</v>
      </c>
      <c r="H7014" s="1" t="s">
        <v>437</v>
      </c>
      <c r="I7014" s="1">
        <v>1.5</v>
      </c>
      <c r="J7014" s="1">
        <v>2023</v>
      </c>
      <c r="K7014" s="1">
        <v>221832</v>
      </c>
      <c r="L7014" s="1">
        <v>0</v>
      </c>
      <c r="M7014" s="1">
        <f t="array" ref="M7014">SUMPRODUCT(MAX(ISNUMBER(SEARCH('Class Rules'!$B$6:$B$85,$E7014))*ISNUMBER(SEARCH('Class Rules'!$C$6:$C$85,$F7014))*'Class Rules'!$A$6:$A$85))</f>
        <v>0</v>
      </c>
      <c r="N7014" s="1" t="str">
        <f t="array" ref="N7014">IF($M7014=0,'Class Rules'!$D$3,INDEX('Class Rules'!$D$6:$D$85,MATCH($M7014,'Class Rules'!$A$6:$A$85,0)))</f>
        <v>Passenger LDV</v>
      </c>
      <c r="O7014" s="1" t="str">
        <f t="array" ref="O7014">IF(SUMPRODUCT(MAX(ISNUMBER(SEARCH(Fuel_Rules!$A$6:$A$30,$E7014))*ISNUMBER(SEARCH(Fuel_Rules!$B$6:$B$30,$F7014))*(Fuel_Rules!$A$6:$A$30&lt;&gt;"")))&gt;0,"Plug-in hybrid",IF($G7014="Diesel","Diesel","Gasoline"))</f>
        <v>Gasoline</v>
      </c>
    </row>
    <row r="7015" spans="1:15" ht="15" customHeight="1" x14ac:dyDescent="0.25">
      <c r="A7015" s="1">
        <v>2022</v>
      </c>
      <c r="B7015" s="1" t="s">
        <v>8801</v>
      </c>
      <c r="C7015" s="1" t="s">
        <v>2151</v>
      </c>
      <c r="D7015" s="1" t="s">
        <v>9486</v>
      </c>
      <c r="E7015" s="1" t="s">
        <v>2137</v>
      </c>
      <c r="F7015" s="1" t="s">
        <v>2153</v>
      </c>
      <c r="G7015" s="1" t="s">
        <v>103</v>
      </c>
      <c r="H7015" s="1" t="s">
        <v>437</v>
      </c>
      <c r="I7015" s="1">
        <v>1.5</v>
      </c>
      <c r="J7015" s="1">
        <v>2023</v>
      </c>
      <c r="K7015" s="1">
        <v>229717</v>
      </c>
      <c r="L7015" s="1">
        <v>0</v>
      </c>
      <c r="M7015" s="1">
        <f t="array" ref="M7015">SUMPRODUCT(MAX(ISNUMBER(SEARCH('Class Rules'!$B$6:$B$85,$E7015))*ISNUMBER(SEARCH('Class Rules'!$C$6:$C$85,$F7015))*'Class Rules'!$A$6:$A$85))</f>
        <v>0</v>
      </c>
      <c r="N7015" s="1" t="str">
        <f t="array" ref="N7015">IF($M7015=0,'Class Rules'!$D$3,INDEX('Class Rules'!$D$6:$D$85,MATCH($M7015,'Class Rules'!$A$6:$A$85,0)))</f>
        <v>Passenger LDV</v>
      </c>
      <c r="O7015" s="1" t="str">
        <f t="array" ref="O7015">IF(SUMPRODUCT(MAX(ISNUMBER(SEARCH(Fuel_Rules!$A$6:$A$30,$E7015))*ISNUMBER(SEARCH(Fuel_Rules!$B$6:$B$30,$F7015))*(Fuel_Rules!$A$6:$A$30&lt;&gt;"")))&gt;0,"Plug-in hybrid",IF($G7015="Diesel","Diesel","Gasoline"))</f>
        <v>Gasoline</v>
      </c>
    </row>
    <row r="7016" spans="1:15" ht="15" customHeight="1" x14ac:dyDescent="0.25">
      <c r="A7016" s="1">
        <v>2022</v>
      </c>
      <c r="B7016" s="1" t="s">
        <v>8801</v>
      </c>
      <c r="C7016" s="1" t="s">
        <v>2151</v>
      </c>
      <c r="D7016" s="1" t="s">
        <v>9487</v>
      </c>
      <c r="E7016" s="1" t="s">
        <v>2137</v>
      </c>
      <c r="F7016" s="1" t="s">
        <v>2153</v>
      </c>
      <c r="G7016" s="1" t="s">
        <v>103</v>
      </c>
      <c r="H7016" s="1" t="s">
        <v>437</v>
      </c>
      <c r="I7016" s="1">
        <v>1.5</v>
      </c>
      <c r="J7016" s="1">
        <v>2023</v>
      </c>
      <c r="K7016" s="1">
        <v>218845</v>
      </c>
      <c r="L7016" s="1">
        <v>0</v>
      </c>
      <c r="M7016" s="1">
        <f t="array" ref="M7016">SUMPRODUCT(MAX(ISNUMBER(SEARCH('Class Rules'!$B$6:$B$85,$E7016))*ISNUMBER(SEARCH('Class Rules'!$C$6:$C$85,$F7016))*'Class Rules'!$A$6:$A$85))</f>
        <v>0</v>
      </c>
      <c r="N7016" s="1" t="str">
        <f t="array" ref="N7016">IF($M7016=0,'Class Rules'!$D$3,INDEX('Class Rules'!$D$6:$D$85,MATCH($M7016,'Class Rules'!$A$6:$A$85,0)))</f>
        <v>Passenger LDV</v>
      </c>
      <c r="O7016" s="1" t="str">
        <f t="array" ref="O7016">IF(SUMPRODUCT(MAX(ISNUMBER(SEARCH(Fuel_Rules!$A$6:$A$30,$E7016))*ISNUMBER(SEARCH(Fuel_Rules!$B$6:$B$30,$F7016))*(Fuel_Rules!$A$6:$A$30&lt;&gt;"")))&gt;0,"Plug-in hybrid",IF($G7016="Diesel","Diesel","Gasoline"))</f>
        <v>Gasoline</v>
      </c>
    </row>
    <row r="7017" spans="1:15" ht="15" customHeight="1" x14ac:dyDescent="0.25">
      <c r="A7017" s="1">
        <v>2022</v>
      </c>
      <c r="B7017" s="1" t="s">
        <v>8801</v>
      </c>
      <c r="C7017" s="1" t="s">
        <v>2154</v>
      </c>
      <c r="D7017" s="1" t="s">
        <v>9488</v>
      </c>
      <c r="E7017" s="1" t="s">
        <v>2137</v>
      </c>
      <c r="F7017" s="1" t="s">
        <v>2156</v>
      </c>
      <c r="G7017" s="1" t="s">
        <v>103</v>
      </c>
      <c r="H7017" s="1" t="s">
        <v>437</v>
      </c>
      <c r="I7017" s="1">
        <v>2</v>
      </c>
      <c r="J7017" s="1">
        <v>2023</v>
      </c>
      <c r="K7017" s="1">
        <v>232952</v>
      </c>
      <c r="L7017" s="1">
        <v>0</v>
      </c>
      <c r="M7017" s="1">
        <f t="array" ref="M7017">SUMPRODUCT(MAX(ISNUMBER(SEARCH('Class Rules'!$B$6:$B$85,$E7017))*ISNUMBER(SEARCH('Class Rules'!$C$6:$C$85,$F7017))*'Class Rules'!$A$6:$A$85))</f>
        <v>0</v>
      </c>
      <c r="N7017" s="1" t="str">
        <f t="array" ref="N7017">IF($M7017=0,'Class Rules'!$D$3,INDEX('Class Rules'!$D$6:$D$85,MATCH($M7017,'Class Rules'!$A$6:$A$85,0)))</f>
        <v>Passenger LDV</v>
      </c>
      <c r="O7017" s="1" t="str">
        <f t="array" ref="O7017">IF(SUMPRODUCT(MAX(ISNUMBER(SEARCH(Fuel_Rules!$A$6:$A$30,$E7017))*ISNUMBER(SEARCH(Fuel_Rules!$B$6:$B$30,$F7017))*(Fuel_Rules!$A$6:$A$30&lt;&gt;"")))&gt;0,"Plug-in hybrid",IF($G7017="Diesel","Diesel","Gasoline"))</f>
        <v>Gasoline</v>
      </c>
    </row>
    <row r="7018" spans="1:15" ht="15" customHeight="1" x14ac:dyDescent="0.25">
      <c r="A7018" s="1">
        <v>2022</v>
      </c>
      <c r="B7018" s="1" t="s">
        <v>8801</v>
      </c>
      <c r="C7018" s="1" t="s">
        <v>2157</v>
      </c>
      <c r="D7018" s="1" t="s">
        <v>9489</v>
      </c>
      <c r="E7018" s="1" t="s">
        <v>2137</v>
      </c>
      <c r="F7018" s="1" t="s">
        <v>2159</v>
      </c>
      <c r="G7018" s="1" t="s">
        <v>103</v>
      </c>
      <c r="H7018" s="1" t="s">
        <v>437</v>
      </c>
      <c r="I7018" s="1">
        <v>3</v>
      </c>
      <c r="J7018" s="1">
        <v>2023</v>
      </c>
      <c r="K7018" s="1">
        <v>286007</v>
      </c>
      <c r="L7018" s="1">
        <v>0</v>
      </c>
      <c r="M7018" s="1">
        <f t="array" ref="M7018">SUMPRODUCT(MAX(ISNUMBER(SEARCH('Class Rules'!$B$6:$B$85,$E7018))*ISNUMBER(SEARCH('Class Rules'!$C$6:$C$85,$F7018))*'Class Rules'!$A$6:$A$85))</f>
        <v>0</v>
      </c>
      <c r="N7018" s="1" t="str">
        <f t="array" ref="N7018">IF($M7018=0,'Class Rules'!$D$3,INDEX('Class Rules'!$D$6:$D$85,MATCH($M7018,'Class Rules'!$A$6:$A$85,0)))</f>
        <v>Passenger LDV</v>
      </c>
      <c r="O7018" s="1" t="str">
        <f t="array" ref="O7018">IF(SUMPRODUCT(MAX(ISNUMBER(SEARCH(Fuel_Rules!$A$6:$A$30,$E7018))*ISNUMBER(SEARCH(Fuel_Rules!$B$6:$B$30,$F7018))*(Fuel_Rules!$A$6:$A$30&lt;&gt;"")))&gt;0,"Plug-in hybrid",IF($G7018="Diesel","Diesel","Gasoline"))</f>
        <v>Gasoline</v>
      </c>
    </row>
    <row r="7019" spans="1:15" ht="15" customHeight="1" x14ac:dyDescent="0.25">
      <c r="A7019" s="1">
        <v>2022</v>
      </c>
      <c r="B7019" s="1" t="s">
        <v>8801</v>
      </c>
      <c r="C7019" s="1" t="s">
        <v>2160</v>
      </c>
      <c r="D7019" s="1" t="s">
        <v>9490</v>
      </c>
      <c r="E7019" s="1" t="s">
        <v>2137</v>
      </c>
      <c r="F7019" s="1" t="s">
        <v>2162</v>
      </c>
      <c r="G7019" s="1" t="s">
        <v>105</v>
      </c>
      <c r="H7019" s="1" t="s">
        <v>437</v>
      </c>
      <c r="I7019" s="1">
        <v>2.2000000000000002</v>
      </c>
      <c r="J7019" s="1">
        <v>2023</v>
      </c>
      <c r="K7019" s="1">
        <v>314131</v>
      </c>
      <c r="L7019" s="1">
        <v>0</v>
      </c>
      <c r="M7019" s="1">
        <f t="array" ref="M7019">SUMPRODUCT(MAX(ISNUMBER(SEARCH('Class Rules'!$B$6:$B$85,$E7019))*ISNUMBER(SEARCH('Class Rules'!$C$6:$C$85,$F7019))*'Class Rules'!$A$6:$A$85))</f>
        <v>0</v>
      </c>
      <c r="N7019" s="1" t="str">
        <f t="array" ref="N7019">IF($M7019=0,'Class Rules'!$D$3,INDEX('Class Rules'!$D$6:$D$85,MATCH($M7019,'Class Rules'!$A$6:$A$85,0)))</f>
        <v>Passenger LDV</v>
      </c>
      <c r="O7019" s="1" t="str">
        <f t="array" ref="O7019">IF(SUMPRODUCT(MAX(ISNUMBER(SEARCH(Fuel_Rules!$A$6:$A$30,$E7019))*ISNUMBER(SEARCH(Fuel_Rules!$B$6:$B$30,$F7019))*(Fuel_Rules!$A$6:$A$30&lt;&gt;"")))&gt;0,"Plug-in hybrid",IF($G7019="Diesel","Diesel","Gasoline"))</f>
        <v>Diesel</v>
      </c>
    </row>
    <row r="7020" spans="1:15" ht="15" customHeight="1" x14ac:dyDescent="0.25">
      <c r="A7020" s="1">
        <v>2022</v>
      </c>
      <c r="B7020" s="1" t="s">
        <v>8801</v>
      </c>
      <c r="C7020" s="1" t="s">
        <v>2163</v>
      </c>
      <c r="D7020" s="1" t="s">
        <v>9491</v>
      </c>
      <c r="E7020" s="1" t="s">
        <v>2137</v>
      </c>
      <c r="F7020" s="1" t="s">
        <v>2165</v>
      </c>
      <c r="G7020" s="1" t="s">
        <v>103</v>
      </c>
      <c r="H7020" s="1" t="s">
        <v>437</v>
      </c>
      <c r="I7020" s="1">
        <v>2</v>
      </c>
      <c r="J7020" s="1">
        <v>2023</v>
      </c>
      <c r="K7020" s="1">
        <v>161964</v>
      </c>
      <c r="L7020" s="1">
        <v>0</v>
      </c>
      <c r="M7020" s="1">
        <f t="array" ref="M7020">SUMPRODUCT(MAX(ISNUMBER(SEARCH('Class Rules'!$B$6:$B$85,$E7020))*ISNUMBER(SEARCH('Class Rules'!$C$6:$C$85,$F7020))*'Class Rules'!$A$6:$A$85))</f>
        <v>0</v>
      </c>
      <c r="N7020" s="1" t="str">
        <f t="array" ref="N7020">IF($M7020=0,'Class Rules'!$D$3,INDEX('Class Rules'!$D$6:$D$85,MATCH($M7020,'Class Rules'!$A$6:$A$85,0)))</f>
        <v>Passenger LDV</v>
      </c>
      <c r="O7020" s="1" t="str">
        <f t="array" ref="O7020">IF(SUMPRODUCT(MAX(ISNUMBER(SEARCH(Fuel_Rules!$A$6:$A$30,$E7020))*ISNUMBER(SEARCH(Fuel_Rules!$B$6:$B$30,$F7020))*(Fuel_Rules!$A$6:$A$30&lt;&gt;"")))&gt;0,"Plug-in hybrid",IF($G7020="Diesel","Diesel","Gasoline"))</f>
        <v>Gasoline</v>
      </c>
    </row>
    <row r="7021" spans="1:15" ht="15" customHeight="1" x14ac:dyDescent="0.25">
      <c r="A7021" s="1">
        <v>2022</v>
      </c>
      <c r="B7021" s="1" t="s">
        <v>8801</v>
      </c>
      <c r="C7021" s="1" t="s">
        <v>2166</v>
      </c>
      <c r="D7021" s="1" t="s">
        <v>9492</v>
      </c>
      <c r="E7021" s="1" t="s">
        <v>2137</v>
      </c>
      <c r="F7021" s="1" t="s">
        <v>2168</v>
      </c>
      <c r="G7021" s="1" t="s">
        <v>105</v>
      </c>
      <c r="H7021" s="1" t="s">
        <v>437</v>
      </c>
      <c r="I7021" s="1">
        <v>2.4</v>
      </c>
      <c r="J7021" s="1">
        <v>2023</v>
      </c>
      <c r="K7021" s="1">
        <v>372034</v>
      </c>
      <c r="L7021" s="1">
        <v>0</v>
      </c>
      <c r="M7021" s="1">
        <f t="array" ref="M7021">SUMPRODUCT(MAX(ISNUMBER(SEARCH('Class Rules'!$B$6:$B$85,$E7021))*ISNUMBER(SEARCH('Class Rules'!$C$6:$C$85,$F7021))*'Class Rules'!$A$6:$A$85))</f>
        <v>0</v>
      </c>
      <c r="N7021" s="1" t="str">
        <f t="array" ref="N7021">IF($M7021=0,'Class Rules'!$D$3,INDEX('Class Rules'!$D$6:$D$85,MATCH($M7021,'Class Rules'!$A$6:$A$85,0)))</f>
        <v>Passenger LDV</v>
      </c>
      <c r="O7021" s="1" t="str">
        <f t="array" ref="O7021">IF(SUMPRODUCT(MAX(ISNUMBER(SEARCH(Fuel_Rules!$A$6:$A$30,$E7021))*ISNUMBER(SEARCH(Fuel_Rules!$B$6:$B$30,$F7021))*(Fuel_Rules!$A$6:$A$30&lt;&gt;"")))&gt;0,"Plug-in hybrid",IF($G7021="Diesel","Diesel","Gasoline"))</f>
        <v>Diesel</v>
      </c>
    </row>
    <row r="7022" spans="1:15" ht="15" customHeight="1" x14ac:dyDescent="0.25">
      <c r="A7022" s="1">
        <v>2022</v>
      </c>
      <c r="B7022" s="1" t="s">
        <v>8801</v>
      </c>
      <c r="C7022" s="1" t="s">
        <v>2169</v>
      </c>
      <c r="D7022" s="1" t="s">
        <v>9493</v>
      </c>
      <c r="E7022" s="1" t="s">
        <v>2137</v>
      </c>
      <c r="F7022" s="1" t="s">
        <v>2171</v>
      </c>
      <c r="G7022" s="1" t="s">
        <v>103</v>
      </c>
      <c r="H7022" s="1" t="s">
        <v>437</v>
      </c>
      <c r="I7022" s="1">
        <v>1.5</v>
      </c>
      <c r="J7022" s="1">
        <v>2023</v>
      </c>
      <c r="K7022" s="1">
        <v>208813</v>
      </c>
      <c r="L7022" s="1">
        <v>0</v>
      </c>
      <c r="M7022" s="1">
        <f t="array" ref="M7022">SUMPRODUCT(MAX(ISNUMBER(SEARCH('Class Rules'!$B$6:$B$85,$E7022))*ISNUMBER(SEARCH('Class Rules'!$C$6:$C$85,$F7022))*'Class Rules'!$A$6:$A$85))</f>
        <v>0</v>
      </c>
      <c r="N7022" s="1" t="str">
        <f t="array" ref="N7022">IF($M7022=0,'Class Rules'!$D$3,INDEX('Class Rules'!$D$6:$D$85,MATCH($M7022,'Class Rules'!$A$6:$A$85,0)))</f>
        <v>Passenger LDV</v>
      </c>
      <c r="O7022" s="1" t="str">
        <f t="array" ref="O7022">IF(SUMPRODUCT(MAX(ISNUMBER(SEARCH(Fuel_Rules!$A$6:$A$30,$E7022))*ISNUMBER(SEARCH(Fuel_Rules!$B$6:$B$30,$F7022))*(Fuel_Rules!$A$6:$A$30&lt;&gt;"")))&gt;0,"Plug-in hybrid",IF($G7022="Diesel","Diesel","Gasoline"))</f>
        <v>Gasoline</v>
      </c>
    </row>
    <row r="7023" spans="1:15" ht="15" customHeight="1" x14ac:dyDescent="0.25">
      <c r="A7023" s="1">
        <v>2022</v>
      </c>
      <c r="B7023" s="1" t="s">
        <v>8801</v>
      </c>
      <c r="C7023" s="1" t="s">
        <v>2169</v>
      </c>
      <c r="D7023" s="1" t="s">
        <v>9494</v>
      </c>
      <c r="E7023" s="1" t="s">
        <v>2137</v>
      </c>
      <c r="F7023" s="1" t="s">
        <v>2171</v>
      </c>
      <c r="G7023" s="1" t="s">
        <v>103</v>
      </c>
      <c r="H7023" s="1" t="s">
        <v>437</v>
      </c>
      <c r="I7023" s="1">
        <v>1.5</v>
      </c>
      <c r="J7023" s="1">
        <v>2023</v>
      </c>
      <c r="K7023" s="1">
        <v>190911</v>
      </c>
      <c r="L7023" s="1">
        <v>0</v>
      </c>
      <c r="M7023" s="1">
        <f t="array" ref="M7023">SUMPRODUCT(MAX(ISNUMBER(SEARCH('Class Rules'!$B$6:$B$85,$E7023))*ISNUMBER(SEARCH('Class Rules'!$C$6:$C$85,$F7023))*'Class Rules'!$A$6:$A$85))</f>
        <v>0</v>
      </c>
      <c r="N7023" s="1" t="str">
        <f t="array" ref="N7023">IF($M7023=0,'Class Rules'!$D$3,INDEX('Class Rules'!$D$6:$D$85,MATCH($M7023,'Class Rules'!$A$6:$A$85,0)))</f>
        <v>Passenger LDV</v>
      </c>
      <c r="O7023" s="1" t="str">
        <f t="array" ref="O7023">IF(SUMPRODUCT(MAX(ISNUMBER(SEARCH(Fuel_Rules!$A$6:$A$30,$E7023))*ISNUMBER(SEARCH(Fuel_Rules!$B$6:$B$30,$F7023))*(Fuel_Rules!$A$6:$A$30&lt;&gt;"")))&gt;0,"Plug-in hybrid",IF($G7023="Diesel","Diesel","Gasoline"))</f>
        <v>Gasoline</v>
      </c>
    </row>
    <row r="7024" spans="1:15" ht="15" customHeight="1" x14ac:dyDescent="0.25">
      <c r="A7024" s="1">
        <v>2022</v>
      </c>
      <c r="B7024" s="1" t="s">
        <v>8801</v>
      </c>
      <c r="C7024" s="1" t="s">
        <v>2172</v>
      </c>
      <c r="D7024" s="1" t="s">
        <v>9495</v>
      </c>
      <c r="E7024" s="1" t="s">
        <v>2137</v>
      </c>
      <c r="F7024" s="1" t="s">
        <v>2174</v>
      </c>
      <c r="G7024" s="1" t="s">
        <v>103</v>
      </c>
      <c r="H7024" s="1" t="s">
        <v>437</v>
      </c>
      <c r="I7024" s="1">
        <v>1.5</v>
      </c>
      <c r="J7024" s="1">
        <v>2023</v>
      </c>
      <c r="K7024" s="1">
        <v>193749</v>
      </c>
      <c r="L7024" s="1">
        <v>0</v>
      </c>
      <c r="M7024" s="1">
        <f t="array" ref="M7024">SUMPRODUCT(MAX(ISNUMBER(SEARCH('Class Rules'!$B$6:$B$85,$E7024))*ISNUMBER(SEARCH('Class Rules'!$C$6:$C$85,$F7024))*'Class Rules'!$A$6:$A$85))</f>
        <v>0</v>
      </c>
      <c r="N7024" s="1" t="str">
        <f t="array" ref="N7024">IF($M7024=0,'Class Rules'!$D$3,INDEX('Class Rules'!$D$6:$D$85,MATCH($M7024,'Class Rules'!$A$6:$A$85,0)))</f>
        <v>Passenger LDV</v>
      </c>
      <c r="O7024" s="1" t="str">
        <f t="array" ref="O7024">IF(SUMPRODUCT(MAX(ISNUMBER(SEARCH(Fuel_Rules!$A$6:$A$30,$E7024))*ISNUMBER(SEARCH(Fuel_Rules!$B$6:$B$30,$F7024))*(Fuel_Rules!$A$6:$A$30&lt;&gt;"")))&gt;0,"Plug-in hybrid",IF($G7024="Diesel","Diesel","Gasoline"))</f>
        <v>Gasoline</v>
      </c>
    </row>
    <row r="7025" spans="1:15" ht="15" customHeight="1" x14ac:dyDescent="0.25">
      <c r="A7025" s="1">
        <v>2022</v>
      </c>
      <c r="B7025" s="1" t="s">
        <v>8801</v>
      </c>
      <c r="C7025" s="1" t="s">
        <v>2172</v>
      </c>
      <c r="D7025" s="1" t="s">
        <v>9496</v>
      </c>
      <c r="E7025" s="1" t="s">
        <v>2137</v>
      </c>
      <c r="F7025" s="1" t="s">
        <v>2174</v>
      </c>
      <c r="G7025" s="1" t="s">
        <v>103</v>
      </c>
      <c r="H7025" s="1" t="s">
        <v>437</v>
      </c>
      <c r="I7025" s="1">
        <v>1.5</v>
      </c>
      <c r="J7025" s="1">
        <v>2023</v>
      </c>
      <c r="K7025" s="1">
        <v>184864</v>
      </c>
      <c r="L7025" s="1">
        <v>0</v>
      </c>
      <c r="M7025" s="1">
        <f t="array" ref="M7025">SUMPRODUCT(MAX(ISNUMBER(SEARCH('Class Rules'!$B$6:$B$85,$E7025))*ISNUMBER(SEARCH('Class Rules'!$C$6:$C$85,$F7025))*'Class Rules'!$A$6:$A$85))</f>
        <v>0</v>
      </c>
      <c r="N7025" s="1" t="str">
        <f t="array" ref="N7025">IF($M7025=0,'Class Rules'!$D$3,INDEX('Class Rules'!$D$6:$D$85,MATCH($M7025,'Class Rules'!$A$6:$A$85,0)))</f>
        <v>Passenger LDV</v>
      </c>
      <c r="O7025" s="1" t="str">
        <f t="array" ref="O7025">IF(SUMPRODUCT(MAX(ISNUMBER(SEARCH(Fuel_Rules!$A$6:$A$30,$E7025))*ISNUMBER(SEARCH(Fuel_Rules!$B$6:$B$30,$F7025))*(Fuel_Rules!$A$6:$A$30&lt;&gt;"")))&gt;0,"Plug-in hybrid",IF($G7025="Diesel","Diesel","Gasoline"))</f>
        <v>Gasoline</v>
      </c>
    </row>
    <row r="7026" spans="1:15" ht="15" customHeight="1" x14ac:dyDescent="0.25">
      <c r="A7026" s="1">
        <v>2022</v>
      </c>
      <c r="B7026" s="1" t="s">
        <v>8801</v>
      </c>
      <c r="C7026" s="1" t="s">
        <v>2175</v>
      </c>
      <c r="D7026" s="1" t="s">
        <v>9497</v>
      </c>
      <c r="E7026" s="1" t="s">
        <v>2137</v>
      </c>
      <c r="F7026" s="1" t="s">
        <v>2177</v>
      </c>
      <c r="G7026" s="1" t="s">
        <v>105</v>
      </c>
      <c r="H7026" s="1" t="s">
        <v>437</v>
      </c>
      <c r="I7026" s="1">
        <v>2.4</v>
      </c>
      <c r="J7026" s="1">
        <v>2023</v>
      </c>
      <c r="K7026" s="1">
        <v>407190</v>
      </c>
      <c r="L7026" s="1">
        <v>0</v>
      </c>
      <c r="M7026" s="1">
        <f t="array" ref="M7026">SUMPRODUCT(MAX(ISNUMBER(SEARCH('Class Rules'!$B$6:$B$85,$E7026))*ISNUMBER(SEARCH('Class Rules'!$C$6:$C$85,$F7026))*'Class Rules'!$A$6:$A$85))</f>
        <v>0</v>
      </c>
      <c r="N7026" s="1" t="str">
        <f t="array" ref="N7026">IF($M7026=0,'Class Rules'!$D$3,INDEX('Class Rules'!$D$6:$D$85,MATCH($M7026,'Class Rules'!$A$6:$A$85,0)))</f>
        <v>Passenger LDV</v>
      </c>
      <c r="O7026" s="1" t="str">
        <f t="array" ref="O7026">IF(SUMPRODUCT(MAX(ISNUMBER(SEARCH(Fuel_Rules!$A$6:$A$30,$E7026))*ISNUMBER(SEARCH(Fuel_Rules!$B$6:$B$30,$F7026))*(Fuel_Rules!$A$6:$A$30&lt;&gt;"")))&gt;0,"Plug-in hybrid",IF($G7026="Diesel","Diesel","Gasoline"))</f>
        <v>Diesel</v>
      </c>
    </row>
    <row r="7027" spans="1:15" ht="15" customHeight="1" x14ac:dyDescent="0.25">
      <c r="A7027" s="1">
        <v>2022</v>
      </c>
      <c r="B7027" s="1" t="s">
        <v>8801</v>
      </c>
      <c r="C7027" s="1" t="s">
        <v>2181</v>
      </c>
      <c r="D7027" s="1" t="s">
        <v>9498</v>
      </c>
      <c r="E7027" s="1" t="s">
        <v>2137</v>
      </c>
      <c r="F7027" s="1" t="s">
        <v>2183</v>
      </c>
      <c r="G7027" s="1" t="s">
        <v>105</v>
      </c>
      <c r="H7027" s="1" t="s">
        <v>437</v>
      </c>
      <c r="I7027" s="1">
        <v>2.4</v>
      </c>
      <c r="J7027" s="1">
        <v>2023</v>
      </c>
      <c r="K7027" s="1">
        <v>252411</v>
      </c>
      <c r="L7027" s="1">
        <v>0</v>
      </c>
      <c r="M7027" s="1">
        <f t="array" ref="M7027">SUMPRODUCT(MAX(ISNUMBER(SEARCH('Class Rules'!$B$6:$B$85,$E7027))*ISNUMBER(SEARCH('Class Rules'!$C$6:$C$85,$F7027))*'Class Rules'!$A$6:$A$85))</f>
        <v>16</v>
      </c>
      <c r="N7027" s="1" t="str">
        <f t="array" ref="N7027">IF($M7027=0,'Class Rules'!$D$3,INDEX('Class Rules'!$D$6:$D$85,MATCH($M7027,'Class Rules'!$A$6:$A$85,0)))</f>
        <v>Freight LDV</v>
      </c>
      <c r="O7027" s="1" t="str">
        <f t="array" ref="O7027">IF(SUMPRODUCT(MAX(ISNUMBER(SEARCH(Fuel_Rules!$A$6:$A$30,$E7027))*ISNUMBER(SEARCH(Fuel_Rules!$B$6:$B$30,$F7027))*(Fuel_Rules!$A$6:$A$30&lt;&gt;"")))&gt;0,"Plug-in hybrid",IF($G7027="Diesel","Diesel","Gasoline"))</f>
        <v>Diesel</v>
      </c>
    </row>
    <row r="7028" spans="1:15" ht="15" customHeight="1" x14ac:dyDescent="0.25">
      <c r="A7028" s="1">
        <v>2022</v>
      </c>
      <c r="B7028" s="1" t="s">
        <v>8801</v>
      </c>
      <c r="C7028" s="1" t="s">
        <v>2181</v>
      </c>
      <c r="D7028" s="1" t="s">
        <v>9499</v>
      </c>
      <c r="E7028" s="1" t="s">
        <v>2137</v>
      </c>
      <c r="F7028" s="1" t="s">
        <v>2183</v>
      </c>
      <c r="G7028" s="1" t="s">
        <v>105</v>
      </c>
      <c r="H7028" s="1" t="s">
        <v>437</v>
      </c>
      <c r="I7028" s="1">
        <v>2.4</v>
      </c>
      <c r="J7028" s="1">
        <v>2023</v>
      </c>
      <c r="K7028" s="1">
        <v>239816</v>
      </c>
      <c r="L7028" s="1">
        <v>0</v>
      </c>
      <c r="M7028" s="1">
        <f t="array" ref="M7028">SUMPRODUCT(MAX(ISNUMBER(SEARCH('Class Rules'!$B$6:$B$85,$E7028))*ISNUMBER(SEARCH('Class Rules'!$C$6:$C$85,$F7028))*'Class Rules'!$A$6:$A$85))</f>
        <v>16</v>
      </c>
      <c r="N7028" s="1" t="str">
        <f t="array" ref="N7028">IF($M7028=0,'Class Rules'!$D$3,INDEX('Class Rules'!$D$6:$D$85,MATCH($M7028,'Class Rules'!$A$6:$A$85,0)))</f>
        <v>Freight LDV</v>
      </c>
      <c r="O7028" s="1" t="str">
        <f t="array" ref="O7028">IF(SUMPRODUCT(MAX(ISNUMBER(SEARCH(Fuel_Rules!$A$6:$A$30,$E7028))*ISNUMBER(SEARCH(Fuel_Rules!$B$6:$B$30,$F7028))*(Fuel_Rules!$A$6:$A$30&lt;&gt;"")))&gt;0,"Plug-in hybrid",IF($G7028="Diesel","Diesel","Gasoline"))</f>
        <v>Diesel</v>
      </c>
    </row>
    <row r="7029" spans="1:15" ht="15" customHeight="1" x14ac:dyDescent="0.25">
      <c r="A7029" s="1">
        <v>2022</v>
      </c>
      <c r="B7029" s="1" t="s">
        <v>8801</v>
      </c>
      <c r="C7029" s="1" t="s">
        <v>2184</v>
      </c>
      <c r="D7029" s="1" t="s">
        <v>9500</v>
      </c>
      <c r="E7029" s="1" t="s">
        <v>2137</v>
      </c>
      <c r="F7029" s="1" t="s">
        <v>2186</v>
      </c>
      <c r="G7029" s="1" t="s">
        <v>105</v>
      </c>
      <c r="H7029" s="1" t="s">
        <v>298</v>
      </c>
      <c r="I7029" s="1">
        <v>2.4</v>
      </c>
      <c r="J7029" s="1">
        <v>2023</v>
      </c>
      <c r="K7029" s="1">
        <v>238764</v>
      </c>
      <c r="L7029" s="1">
        <v>0</v>
      </c>
      <c r="M7029" s="1">
        <f t="array" ref="M7029">SUMPRODUCT(MAX(ISNUMBER(SEARCH('Class Rules'!$B$6:$B$85,$E7029))*ISNUMBER(SEARCH('Class Rules'!$C$6:$C$85,$F7029))*'Class Rules'!$A$6:$A$85))</f>
        <v>16</v>
      </c>
      <c r="N7029" s="1" t="str">
        <f t="array" ref="N7029">IF($M7029=0,'Class Rules'!$D$3,INDEX('Class Rules'!$D$6:$D$85,MATCH($M7029,'Class Rules'!$A$6:$A$85,0)))</f>
        <v>Freight LDV</v>
      </c>
      <c r="O7029" s="1" t="str">
        <f t="array" ref="O7029">IF(SUMPRODUCT(MAX(ISNUMBER(SEARCH(Fuel_Rules!$A$6:$A$30,$E7029))*ISNUMBER(SEARCH(Fuel_Rules!$B$6:$B$30,$F7029))*(Fuel_Rules!$A$6:$A$30&lt;&gt;"")))&gt;0,"Plug-in hybrid",IF($G7029="Diesel","Diesel","Gasoline"))</f>
        <v>Diesel</v>
      </c>
    </row>
    <row r="7030" spans="1:15" ht="15" customHeight="1" x14ac:dyDescent="0.25">
      <c r="A7030" s="1">
        <v>2022</v>
      </c>
      <c r="B7030" s="1" t="s">
        <v>8801</v>
      </c>
      <c r="C7030" s="1" t="s">
        <v>2184</v>
      </c>
      <c r="D7030" s="1" t="s">
        <v>9501</v>
      </c>
      <c r="E7030" s="1" t="s">
        <v>2137</v>
      </c>
      <c r="F7030" s="1" t="s">
        <v>2186</v>
      </c>
      <c r="G7030" s="1" t="s">
        <v>105</v>
      </c>
      <c r="H7030" s="1" t="s">
        <v>298</v>
      </c>
      <c r="I7030" s="1">
        <v>2.4</v>
      </c>
      <c r="J7030" s="1">
        <v>2023</v>
      </c>
      <c r="K7030" s="1">
        <v>230303</v>
      </c>
      <c r="L7030" s="1">
        <v>0</v>
      </c>
      <c r="M7030" s="1">
        <f t="array" ref="M7030">SUMPRODUCT(MAX(ISNUMBER(SEARCH('Class Rules'!$B$6:$B$85,$E7030))*ISNUMBER(SEARCH('Class Rules'!$C$6:$C$85,$F7030))*'Class Rules'!$A$6:$A$85))</f>
        <v>16</v>
      </c>
      <c r="N7030" s="1" t="str">
        <f t="array" ref="N7030">IF($M7030=0,'Class Rules'!$D$3,INDEX('Class Rules'!$D$6:$D$85,MATCH($M7030,'Class Rules'!$A$6:$A$85,0)))</f>
        <v>Freight LDV</v>
      </c>
      <c r="O7030" s="1" t="str">
        <f t="array" ref="O7030">IF(SUMPRODUCT(MAX(ISNUMBER(SEARCH(Fuel_Rules!$A$6:$A$30,$E7030))*ISNUMBER(SEARCH(Fuel_Rules!$B$6:$B$30,$F7030))*(Fuel_Rules!$A$6:$A$30&lt;&gt;"")))&gt;0,"Plug-in hybrid",IF($G7030="Diesel","Diesel","Gasoline"))</f>
        <v>Diesel</v>
      </c>
    </row>
    <row r="7031" spans="1:15" ht="15" customHeight="1" x14ac:dyDescent="0.25">
      <c r="A7031" s="1">
        <v>2022</v>
      </c>
      <c r="B7031" s="1" t="s">
        <v>8801</v>
      </c>
      <c r="C7031" s="1" t="s">
        <v>2187</v>
      </c>
      <c r="D7031" s="1" t="s">
        <v>9502</v>
      </c>
      <c r="E7031" s="1" t="s">
        <v>2137</v>
      </c>
      <c r="F7031" s="1" t="s">
        <v>2189</v>
      </c>
      <c r="G7031" s="1" t="s">
        <v>103</v>
      </c>
      <c r="H7031" s="1" t="s">
        <v>437</v>
      </c>
      <c r="I7031" s="1">
        <v>2</v>
      </c>
      <c r="J7031" s="1">
        <v>2023</v>
      </c>
      <c r="K7031" s="1">
        <v>164626</v>
      </c>
      <c r="L7031" s="1">
        <v>0</v>
      </c>
      <c r="M7031" s="1">
        <f t="array" ref="M7031">SUMPRODUCT(MAX(ISNUMBER(SEARCH('Class Rules'!$B$6:$B$85,$E7031))*ISNUMBER(SEARCH('Class Rules'!$C$6:$C$85,$F7031))*'Class Rules'!$A$6:$A$85))</f>
        <v>0</v>
      </c>
      <c r="N7031" s="1" t="str">
        <f t="array" ref="N7031">IF($M7031=0,'Class Rules'!$D$3,INDEX('Class Rules'!$D$6:$D$85,MATCH($M7031,'Class Rules'!$A$6:$A$85,0)))</f>
        <v>Passenger LDV</v>
      </c>
      <c r="O7031" s="1" t="str">
        <f t="array" ref="O7031">IF(SUMPRODUCT(MAX(ISNUMBER(SEARCH(Fuel_Rules!$A$6:$A$30,$E7031))*ISNUMBER(SEARCH(Fuel_Rules!$B$6:$B$30,$F7031))*(Fuel_Rules!$A$6:$A$30&lt;&gt;"")))&gt;0,"Plug-in hybrid",IF($G7031="Diesel","Diesel","Gasoline"))</f>
        <v>Gasoline</v>
      </c>
    </row>
    <row r="7032" spans="1:15" ht="15" customHeight="1" x14ac:dyDescent="0.25">
      <c r="A7032" s="1">
        <v>2022</v>
      </c>
      <c r="B7032" s="1" t="s">
        <v>8801</v>
      </c>
      <c r="C7032" s="1" t="s">
        <v>2190</v>
      </c>
      <c r="D7032" s="1" t="s">
        <v>9503</v>
      </c>
      <c r="E7032" s="1" t="s">
        <v>2137</v>
      </c>
      <c r="F7032" s="1" t="s">
        <v>2192</v>
      </c>
      <c r="G7032" s="1" t="s">
        <v>103</v>
      </c>
      <c r="H7032" s="1" t="s">
        <v>437</v>
      </c>
      <c r="I7032" s="1">
        <v>2</v>
      </c>
      <c r="J7032" s="1">
        <v>2023</v>
      </c>
      <c r="K7032" s="1">
        <v>181323</v>
      </c>
      <c r="L7032" s="1">
        <v>0</v>
      </c>
      <c r="M7032" s="1">
        <f t="array" ref="M7032">SUMPRODUCT(MAX(ISNUMBER(SEARCH('Class Rules'!$B$6:$B$85,$E7032))*ISNUMBER(SEARCH('Class Rules'!$C$6:$C$85,$F7032))*'Class Rules'!$A$6:$A$85))</f>
        <v>0</v>
      </c>
      <c r="N7032" s="1" t="str">
        <f t="array" ref="N7032">IF($M7032=0,'Class Rules'!$D$3,INDEX('Class Rules'!$D$6:$D$85,MATCH($M7032,'Class Rules'!$A$6:$A$85,0)))</f>
        <v>Passenger LDV</v>
      </c>
      <c r="O7032" s="1" t="str">
        <f t="array" ref="O7032">IF(SUMPRODUCT(MAX(ISNUMBER(SEARCH(Fuel_Rules!$A$6:$A$30,$E7032))*ISNUMBER(SEARCH(Fuel_Rules!$B$6:$B$30,$F7032))*(Fuel_Rules!$A$6:$A$30&lt;&gt;"")))&gt;0,"Plug-in hybrid",IF($G7032="Diesel","Diesel","Gasoline"))</f>
        <v>Gasoline</v>
      </c>
    </row>
    <row r="7033" spans="1:15" ht="15" customHeight="1" x14ac:dyDescent="0.25">
      <c r="A7033" s="1">
        <v>2022</v>
      </c>
      <c r="B7033" s="1" t="s">
        <v>8801</v>
      </c>
      <c r="C7033" s="1" t="s">
        <v>2193</v>
      </c>
      <c r="D7033" s="1" t="s">
        <v>9504</v>
      </c>
      <c r="E7033" s="1" t="s">
        <v>2137</v>
      </c>
      <c r="F7033" s="1" t="s">
        <v>2195</v>
      </c>
      <c r="G7033" s="1" t="s">
        <v>103</v>
      </c>
      <c r="H7033" s="1" t="s">
        <v>437</v>
      </c>
      <c r="I7033" s="1">
        <v>2</v>
      </c>
      <c r="J7033" s="1">
        <v>2023</v>
      </c>
      <c r="K7033" s="1">
        <v>173788</v>
      </c>
      <c r="L7033" s="1">
        <v>0</v>
      </c>
      <c r="M7033" s="1">
        <f t="array" ref="M7033">SUMPRODUCT(MAX(ISNUMBER(SEARCH('Class Rules'!$B$6:$B$85,$E7033))*ISNUMBER(SEARCH('Class Rules'!$C$6:$C$85,$F7033))*'Class Rules'!$A$6:$A$85))</f>
        <v>0</v>
      </c>
      <c r="N7033" s="1" t="str">
        <f t="array" ref="N7033">IF($M7033=0,'Class Rules'!$D$3,INDEX('Class Rules'!$D$6:$D$85,MATCH($M7033,'Class Rules'!$A$6:$A$85,0)))</f>
        <v>Passenger LDV</v>
      </c>
      <c r="O7033" s="1" t="str">
        <f t="array" ref="O7033">IF(SUMPRODUCT(MAX(ISNUMBER(SEARCH(Fuel_Rules!$A$6:$A$30,$E7033))*ISNUMBER(SEARCH(Fuel_Rules!$B$6:$B$30,$F7033))*(Fuel_Rules!$A$6:$A$30&lt;&gt;"")))&gt;0,"Plug-in hybrid",IF($G7033="Diesel","Diesel","Gasoline"))</f>
        <v>Gasoline</v>
      </c>
    </row>
    <row r="7034" spans="1:15" ht="15" customHeight="1" x14ac:dyDescent="0.25">
      <c r="A7034" s="1">
        <v>2022</v>
      </c>
      <c r="B7034" s="1" t="s">
        <v>8801</v>
      </c>
      <c r="C7034" s="1" t="s">
        <v>2199</v>
      </c>
      <c r="D7034" s="1" t="s">
        <v>9505</v>
      </c>
      <c r="E7034" s="1" t="s">
        <v>2137</v>
      </c>
      <c r="F7034" s="1" t="s">
        <v>2201</v>
      </c>
      <c r="G7034" s="1" t="s">
        <v>103</v>
      </c>
      <c r="H7034" s="1" t="s">
        <v>437</v>
      </c>
      <c r="I7034" s="1">
        <v>1.5</v>
      </c>
      <c r="J7034" s="1">
        <v>2023</v>
      </c>
      <c r="K7034" s="1">
        <v>243031</v>
      </c>
      <c r="L7034" s="1">
        <v>0</v>
      </c>
      <c r="M7034" s="1">
        <f t="array" ref="M7034">SUMPRODUCT(MAX(ISNUMBER(SEARCH('Class Rules'!$B$6:$B$85,$E7034))*ISNUMBER(SEARCH('Class Rules'!$C$6:$C$85,$F7034))*'Class Rules'!$A$6:$A$85))</f>
        <v>0</v>
      </c>
      <c r="N7034" s="1" t="str">
        <f t="array" ref="N7034">IF($M7034=0,'Class Rules'!$D$3,INDEX('Class Rules'!$D$6:$D$85,MATCH($M7034,'Class Rules'!$A$6:$A$85,0)))</f>
        <v>Passenger LDV</v>
      </c>
      <c r="O7034" s="1" t="str">
        <f t="array" ref="O7034">IF(SUMPRODUCT(MAX(ISNUMBER(SEARCH(Fuel_Rules!$A$6:$A$30,$E7034))*ISNUMBER(SEARCH(Fuel_Rules!$B$6:$B$30,$F7034))*(Fuel_Rules!$A$6:$A$30&lt;&gt;"")))&gt;0,"Plug-in hybrid",IF($G7034="Diesel","Diesel","Gasoline"))</f>
        <v>Gasoline</v>
      </c>
    </row>
    <row r="7035" spans="1:15" ht="15" customHeight="1" x14ac:dyDescent="0.25">
      <c r="A7035" s="1">
        <v>2022</v>
      </c>
      <c r="B7035" s="1" t="s">
        <v>8801</v>
      </c>
      <c r="C7035" s="1" t="s">
        <v>2199</v>
      </c>
      <c r="D7035" s="1" t="s">
        <v>9506</v>
      </c>
      <c r="E7035" s="1" t="s">
        <v>2137</v>
      </c>
      <c r="F7035" s="1" t="s">
        <v>2201</v>
      </c>
      <c r="G7035" s="1" t="s">
        <v>103</v>
      </c>
      <c r="H7035" s="1" t="s">
        <v>437</v>
      </c>
      <c r="I7035" s="1">
        <v>1.5</v>
      </c>
      <c r="J7035" s="1">
        <v>2023</v>
      </c>
      <c r="K7035" s="1">
        <v>225773</v>
      </c>
      <c r="L7035" s="1">
        <v>0</v>
      </c>
      <c r="M7035" s="1">
        <f t="array" ref="M7035">SUMPRODUCT(MAX(ISNUMBER(SEARCH('Class Rules'!$B$6:$B$85,$E7035))*ISNUMBER(SEARCH('Class Rules'!$C$6:$C$85,$F7035))*'Class Rules'!$A$6:$A$85))</f>
        <v>0</v>
      </c>
      <c r="N7035" s="1" t="str">
        <f t="array" ref="N7035">IF($M7035=0,'Class Rules'!$D$3,INDEX('Class Rules'!$D$6:$D$85,MATCH($M7035,'Class Rules'!$A$6:$A$85,0)))</f>
        <v>Passenger LDV</v>
      </c>
      <c r="O7035" s="1" t="str">
        <f t="array" ref="O7035">IF(SUMPRODUCT(MAX(ISNUMBER(SEARCH(Fuel_Rules!$A$6:$A$30,$E7035))*ISNUMBER(SEARCH(Fuel_Rules!$B$6:$B$30,$F7035))*(Fuel_Rules!$A$6:$A$30&lt;&gt;"")))&gt;0,"Plug-in hybrid",IF($G7035="Diesel","Diesel","Gasoline"))</f>
        <v>Gasoline</v>
      </c>
    </row>
    <row r="7036" spans="1:15" ht="15" customHeight="1" x14ac:dyDescent="0.25">
      <c r="A7036" s="1">
        <v>2022</v>
      </c>
      <c r="B7036" s="1" t="s">
        <v>8801</v>
      </c>
      <c r="C7036" s="1" t="s">
        <v>2202</v>
      </c>
      <c r="D7036" s="1" t="s">
        <v>9507</v>
      </c>
      <c r="E7036" s="1" t="s">
        <v>2137</v>
      </c>
      <c r="F7036" s="1" t="s">
        <v>2204</v>
      </c>
      <c r="G7036" s="1" t="s">
        <v>105</v>
      </c>
      <c r="H7036" s="1" t="s">
        <v>437</v>
      </c>
      <c r="I7036" s="1">
        <v>2.4</v>
      </c>
      <c r="J7036" s="1">
        <v>2023</v>
      </c>
      <c r="K7036" s="1">
        <v>256584</v>
      </c>
      <c r="L7036" s="1">
        <v>0</v>
      </c>
      <c r="M7036" s="1">
        <f t="array" ref="M7036">SUMPRODUCT(MAX(ISNUMBER(SEARCH('Class Rules'!$B$6:$B$85,$E7036))*ISNUMBER(SEARCH('Class Rules'!$C$6:$C$85,$F7036))*'Class Rules'!$A$6:$A$85))</f>
        <v>16</v>
      </c>
      <c r="N7036" s="1" t="str">
        <f t="array" ref="N7036">IF($M7036=0,'Class Rules'!$D$3,INDEX('Class Rules'!$D$6:$D$85,MATCH($M7036,'Class Rules'!$A$6:$A$85,0)))</f>
        <v>Freight LDV</v>
      </c>
      <c r="O7036" s="1" t="str">
        <f t="array" ref="O7036">IF(SUMPRODUCT(MAX(ISNUMBER(SEARCH(Fuel_Rules!$A$6:$A$30,$E7036))*ISNUMBER(SEARCH(Fuel_Rules!$B$6:$B$30,$F7036))*(Fuel_Rules!$A$6:$A$30&lt;&gt;"")))&gt;0,"Plug-in hybrid",IF($G7036="Diesel","Diesel","Gasoline"))</f>
        <v>Diesel</v>
      </c>
    </row>
    <row r="7037" spans="1:15" ht="15" customHeight="1" x14ac:dyDescent="0.25">
      <c r="A7037" s="1">
        <v>2022</v>
      </c>
      <c r="B7037" s="1" t="s">
        <v>8801</v>
      </c>
      <c r="C7037" s="1" t="s">
        <v>2202</v>
      </c>
      <c r="D7037" s="1" t="s">
        <v>9508</v>
      </c>
      <c r="E7037" s="1" t="s">
        <v>2137</v>
      </c>
      <c r="F7037" s="1" t="s">
        <v>2204</v>
      </c>
      <c r="G7037" s="1" t="s">
        <v>105</v>
      </c>
      <c r="H7037" s="1" t="s">
        <v>437</v>
      </c>
      <c r="I7037" s="1">
        <v>2.4</v>
      </c>
      <c r="J7037" s="1">
        <v>2023</v>
      </c>
      <c r="K7037" s="1">
        <v>243526</v>
      </c>
      <c r="L7037" s="1">
        <v>0</v>
      </c>
      <c r="M7037" s="1">
        <f t="array" ref="M7037">SUMPRODUCT(MAX(ISNUMBER(SEARCH('Class Rules'!$B$6:$B$85,$E7037))*ISNUMBER(SEARCH('Class Rules'!$C$6:$C$85,$F7037))*'Class Rules'!$A$6:$A$85))</f>
        <v>16</v>
      </c>
      <c r="N7037" s="1" t="str">
        <f t="array" ref="N7037">IF($M7037=0,'Class Rules'!$D$3,INDEX('Class Rules'!$D$6:$D$85,MATCH($M7037,'Class Rules'!$A$6:$A$85,0)))</f>
        <v>Freight LDV</v>
      </c>
      <c r="O7037" s="1" t="str">
        <f t="array" ref="O7037">IF(SUMPRODUCT(MAX(ISNUMBER(SEARCH(Fuel_Rules!$A$6:$A$30,$E7037))*ISNUMBER(SEARCH(Fuel_Rules!$B$6:$B$30,$F7037))*(Fuel_Rules!$A$6:$A$30&lt;&gt;"")))&gt;0,"Plug-in hybrid",IF($G7037="Diesel","Diesel","Gasoline"))</f>
        <v>Diesel</v>
      </c>
    </row>
    <row r="7038" spans="1:15" ht="15" customHeight="1" x14ac:dyDescent="0.25">
      <c r="A7038" s="1">
        <v>2022</v>
      </c>
      <c r="B7038" s="1" t="s">
        <v>8801</v>
      </c>
      <c r="C7038" s="1" t="s">
        <v>2208</v>
      </c>
      <c r="D7038" s="1" t="s">
        <v>9509</v>
      </c>
      <c r="E7038" s="1" t="s">
        <v>2137</v>
      </c>
      <c r="F7038" s="1" t="s">
        <v>2210</v>
      </c>
      <c r="G7038" s="1" t="s">
        <v>103</v>
      </c>
      <c r="H7038" s="1" t="s">
        <v>437</v>
      </c>
      <c r="I7038" s="1">
        <v>1.5</v>
      </c>
      <c r="J7038" s="1">
        <v>2023</v>
      </c>
      <c r="K7038" s="1">
        <v>225992</v>
      </c>
      <c r="L7038" s="1">
        <v>0</v>
      </c>
      <c r="M7038" s="1">
        <f t="array" ref="M7038">SUMPRODUCT(MAX(ISNUMBER(SEARCH('Class Rules'!$B$6:$B$85,$E7038))*ISNUMBER(SEARCH('Class Rules'!$C$6:$C$85,$F7038))*'Class Rules'!$A$6:$A$85))</f>
        <v>0</v>
      </c>
      <c r="N7038" s="1" t="str">
        <f t="array" ref="N7038">IF($M7038=0,'Class Rules'!$D$3,INDEX('Class Rules'!$D$6:$D$85,MATCH($M7038,'Class Rules'!$A$6:$A$85,0)))</f>
        <v>Passenger LDV</v>
      </c>
      <c r="O7038" s="1" t="str">
        <f t="array" ref="O7038">IF(SUMPRODUCT(MAX(ISNUMBER(SEARCH(Fuel_Rules!$A$6:$A$30,$E7038))*ISNUMBER(SEARCH(Fuel_Rules!$B$6:$B$30,$F7038))*(Fuel_Rules!$A$6:$A$30&lt;&gt;"")))&gt;0,"Plug-in hybrid",IF($G7038="Diesel","Diesel","Gasoline"))</f>
        <v>Gasoline</v>
      </c>
    </row>
    <row r="7039" spans="1:15" ht="15" customHeight="1" x14ac:dyDescent="0.25">
      <c r="A7039" s="1">
        <v>2022</v>
      </c>
      <c r="B7039" s="1" t="s">
        <v>8801</v>
      </c>
      <c r="C7039" s="1" t="s">
        <v>2211</v>
      </c>
      <c r="D7039" s="1" t="s">
        <v>9510</v>
      </c>
      <c r="E7039" s="1" t="s">
        <v>2137</v>
      </c>
      <c r="F7039" s="1" t="s">
        <v>2213</v>
      </c>
      <c r="G7039" s="1" t="s">
        <v>103</v>
      </c>
      <c r="H7039" s="1" t="s">
        <v>437</v>
      </c>
      <c r="I7039" s="1">
        <v>2</v>
      </c>
      <c r="J7039" s="1">
        <v>2023</v>
      </c>
      <c r="K7039" s="1">
        <v>199336</v>
      </c>
      <c r="L7039" s="1">
        <v>0</v>
      </c>
      <c r="M7039" s="1">
        <f t="array" ref="M7039">SUMPRODUCT(MAX(ISNUMBER(SEARCH('Class Rules'!$B$6:$B$85,$E7039))*ISNUMBER(SEARCH('Class Rules'!$C$6:$C$85,$F7039))*'Class Rules'!$A$6:$A$85))</f>
        <v>0</v>
      </c>
      <c r="N7039" s="1" t="str">
        <f t="array" ref="N7039">IF($M7039=0,'Class Rules'!$D$3,INDEX('Class Rules'!$D$6:$D$85,MATCH($M7039,'Class Rules'!$A$6:$A$85,0)))</f>
        <v>Passenger LDV</v>
      </c>
      <c r="O7039" s="1" t="str">
        <f t="array" ref="O7039">IF(SUMPRODUCT(MAX(ISNUMBER(SEARCH(Fuel_Rules!$A$6:$A$30,$E7039))*ISNUMBER(SEARCH(Fuel_Rules!$B$6:$B$30,$F7039))*(Fuel_Rules!$A$6:$A$30&lt;&gt;"")))&gt;0,"Plug-in hybrid",IF($G7039="Diesel","Diesel","Gasoline"))</f>
        <v>Gasoline</v>
      </c>
    </row>
    <row r="7040" spans="1:15" ht="15" customHeight="1" x14ac:dyDescent="0.25">
      <c r="A7040" s="1">
        <v>2022</v>
      </c>
      <c r="B7040" s="1" t="s">
        <v>8801</v>
      </c>
      <c r="C7040" s="1" t="s">
        <v>2214</v>
      </c>
      <c r="D7040" s="1" t="s">
        <v>9511</v>
      </c>
      <c r="E7040" s="1" t="s">
        <v>2137</v>
      </c>
      <c r="F7040" s="1" t="s">
        <v>2216</v>
      </c>
      <c r="G7040" s="1" t="s">
        <v>103</v>
      </c>
      <c r="H7040" s="1" t="s">
        <v>437</v>
      </c>
      <c r="I7040" s="1">
        <v>2</v>
      </c>
      <c r="J7040" s="1">
        <v>2023</v>
      </c>
      <c r="K7040" s="1">
        <v>177489</v>
      </c>
      <c r="L7040" s="1">
        <v>0</v>
      </c>
      <c r="M7040" s="1">
        <f t="array" ref="M7040">SUMPRODUCT(MAX(ISNUMBER(SEARCH('Class Rules'!$B$6:$B$85,$E7040))*ISNUMBER(SEARCH('Class Rules'!$C$6:$C$85,$F7040))*'Class Rules'!$A$6:$A$85))</f>
        <v>0</v>
      </c>
      <c r="N7040" s="1" t="str">
        <f t="array" ref="N7040">IF($M7040=0,'Class Rules'!$D$3,INDEX('Class Rules'!$D$6:$D$85,MATCH($M7040,'Class Rules'!$A$6:$A$85,0)))</f>
        <v>Passenger LDV</v>
      </c>
      <c r="O7040" s="1" t="str">
        <f t="array" ref="O7040">IF(SUMPRODUCT(MAX(ISNUMBER(SEARCH(Fuel_Rules!$A$6:$A$30,$E7040))*ISNUMBER(SEARCH(Fuel_Rules!$B$6:$B$30,$F7040))*(Fuel_Rules!$A$6:$A$30&lt;&gt;"")))&gt;0,"Plug-in hybrid",IF($G7040="Diesel","Diesel","Gasoline"))</f>
        <v>Gasoline</v>
      </c>
    </row>
    <row r="7041" spans="1:15" ht="15" customHeight="1" x14ac:dyDescent="0.25">
      <c r="A7041" s="1">
        <v>2022</v>
      </c>
      <c r="B7041" s="1" t="s">
        <v>8801</v>
      </c>
      <c r="C7041" s="1" t="s">
        <v>2217</v>
      </c>
      <c r="D7041" s="1" t="s">
        <v>9512</v>
      </c>
      <c r="E7041" s="1" t="s">
        <v>2137</v>
      </c>
      <c r="F7041" s="1" t="s">
        <v>2219</v>
      </c>
      <c r="G7041" s="1" t="s">
        <v>103</v>
      </c>
      <c r="H7041" s="1" t="s">
        <v>437</v>
      </c>
      <c r="I7041" s="1">
        <v>3</v>
      </c>
      <c r="J7041" s="1">
        <v>2023</v>
      </c>
      <c r="K7041" s="1">
        <v>290539</v>
      </c>
      <c r="L7041" s="1">
        <v>0</v>
      </c>
      <c r="M7041" s="1">
        <f t="array" ref="M7041">SUMPRODUCT(MAX(ISNUMBER(SEARCH('Class Rules'!$B$6:$B$85,$E7041))*ISNUMBER(SEARCH('Class Rules'!$C$6:$C$85,$F7041))*'Class Rules'!$A$6:$A$85))</f>
        <v>0</v>
      </c>
      <c r="N7041" s="1" t="str">
        <f t="array" ref="N7041">IF($M7041=0,'Class Rules'!$D$3,INDEX('Class Rules'!$D$6:$D$85,MATCH($M7041,'Class Rules'!$A$6:$A$85,0)))</f>
        <v>Passenger LDV</v>
      </c>
      <c r="O7041" s="1" t="str">
        <f t="array" ref="O7041">IF(SUMPRODUCT(MAX(ISNUMBER(SEARCH(Fuel_Rules!$A$6:$A$30,$E7041))*ISNUMBER(SEARCH(Fuel_Rules!$B$6:$B$30,$F7041))*(Fuel_Rules!$A$6:$A$30&lt;&gt;"")))&gt;0,"Plug-in hybrid",IF($G7041="Diesel","Diesel","Gasoline"))</f>
        <v>Gasoline</v>
      </c>
    </row>
    <row r="7042" spans="1:15" ht="15" customHeight="1" x14ac:dyDescent="0.25">
      <c r="A7042" s="1">
        <v>2022</v>
      </c>
      <c r="B7042" s="1" t="s">
        <v>8801</v>
      </c>
      <c r="C7042" s="1" t="s">
        <v>2251</v>
      </c>
      <c r="D7042" s="1" t="s">
        <v>9513</v>
      </c>
      <c r="E7042" s="1" t="s">
        <v>2222</v>
      </c>
      <c r="F7042" s="1" t="s">
        <v>2253</v>
      </c>
      <c r="G7042" s="1" t="s">
        <v>105</v>
      </c>
      <c r="H7042" s="1" t="s">
        <v>437</v>
      </c>
      <c r="I7042" s="1">
        <v>2.2999999999999998</v>
      </c>
      <c r="J7042" s="1">
        <v>2023</v>
      </c>
      <c r="K7042" s="1">
        <v>305654</v>
      </c>
      <c r="L7042" s="1">
        <v>0</v>
      </c>
      <c r="M7042" s="1">
        <f t="array" ref="M7042">SUMPRODUCT(MAX(ISNUMBER(SEARCH('Class Rules'!$B$6:$B$85,$E7042))*ISNUMBER(SEARCH('Class Rules'!$C$6:$C$85,$F7042))*'Class Rules'!$A$6:$A$85))</f>
        <v>17</v>
      </c>
      <c r="N7042" s="1" t="str">
        <f t="array" ref="N7042">IF($M7042=0,'Class Rules'!$D$3,INDEX('Class Rules'!$D$6:$D$85,MATCH($M7042,'Class Rules'!$A$6:$A$85,0)))</f>
        <v>Freight LDV</v>
      </c>
      <c r="O7042" s="1" t="str">
        <f t="array" ref="O7042">IF(SUMPRODUCT(MAX(ISNUMBER(SEARCH(Fuel_Rules!$A$6:$A$30,$E7042))*ISNUMBER(SEARCH(Fuel_Rules!$B$6:$B$30,$F7042))*(Fuel_Rules!$A$6:$A$30&lt;&gt;"")))&gt;0,"Plug-in hybrid",IF($G7042="Diesel","Diesel","Gasoline"))</f>
        <v>Diesel</v>
      </c>
    </row>
    <row r="7043" spans="1:15" ht="15" customHeight="1" x14ac:dyDescent="0.25">
      <c r="A7043" s="1">
        <v>2022</v>
      </c>
      <c r="B7043" s="1" t="s">
        <v>8801</v>
      </c>
      <c r="C7043" s="1" t="s">
        <v>2263</v>
      </c>
      <c r="D7043" s="1" t="s">
        <v>9514</v>
      </c>
      <c r="E7043" s="1" t="s">
        <v>2222</v>
      </c>
      <c r="F7043" s="1" t="s">
        <v>2265</v>
      </c>
      <c r="G7043" s="1" t="s">
        <v>105</v>
      </c>
      <c r="H7043" s="1" t="s">
        <v>437</v>
      </c>
      <c r="I7043" s="1">
        <v>2.2999999999999998</v>
      </c>
      <c r="J7043" s="1">
        <v>2023</v>
      </c>
      <c r="K7043" s="1">
        <v>277131</v>
      </c>
      <c r="L7043" s="1">
        <v>0</v>
      </c>
      <c r="M7043" s="1">
        <f t="array" ref="M7043">SUMPRODUCT(MAX(ISNUMBER(SEARCH('Class Rules'!$B$6:$B$85,$E7043))*ISNUMBER(SEARCH('Class Rules'!$C$6:$C$85,$F7043))*'Class Rules'!$A$6:$A$85))</f>
        <v>17</v>
      </c>
      <c r="N7043" s="1" t="str">
        <f t="array" ref="N7043">IF($M7043=0,'Class Rules'!$D$3,INDEX('Class Rules'!$D$6:$D$85,MATCH($M7043,'Class Rules'!$A$6:$A$85,0)))</f>
        <v>Freight LDV</v>
      </c>
      <c r="O7043" s="1" t="str">
        <f t="array" ref="O7043">IF(SUMPRODUCT(MAX(ISNUMBER(SEARCH(Fuel_Rules!$A$6:$A$30,$E7043))*ISNUMBER(SEARCH(Fuel_Rules!$B$6:$B$30,$F7043))*(Fuel_Rules!$A$6:$A$30&lt;&gt;"")))&gt;0,"Plug-in hybrid",IF($G7043="Diesel","Diesel","Gasoline"))</f>
        <v>Diesel</v>
      </c>
    </row>
    <row r="7044" spans="1:15" ht="15" customHeight="1" x14ac:dyDescent="0.25">
      <c r="A7044" s="1">
        <v>2022</v>
      </c>
      <c r="B7044" s="1" t="s">
        <v>8801</v>
      </c>
      <c r="C7044" s="1" t="s">
        <v>2266</v>
      </c>
      <c r="D7044" s="1" t="s">
        <v>9515</v>
      </c>
      <c r="E7044" s="1" t="s">
        <v>2222</v>
      </c>
      <c r="F7044" s="1" t="s">
        <v>2268</v>
      </c>
      <c r="G7044" s="1" t="s">
        <v>105</v>
      </c>
      <c r="H7044" s="1" t="s">
        <v>437</v>
      </c>
      <c r="I7044" s="1">
        <v>2.2999999999999998</v>
      </c>
      <c r="J7044" s="1">
        <v>2023</v>
      </c>
      <c r="K7044" s="1">
        <v>266573</v>
      </c>
      <c r="L7044" s="1">
        <v>0</v>
      </c>
      <c r="M7044" s="1">
        <f t="array" ref="M7044">SUMPRODUCT(MAX(ISNUMBER(SEARCH('Class Rules'!$B$6:$B$85,$E7044))*ISNUMBER(SEARCH('Class Rules'!$C$6:$C$85,$F7044))*'Class Rules'!$A$6:$A$85))</f>
        <v>17</v>
      </c>
      <c r="N7044" s="1" t="str">
        <f t="array" ref="N7044">IF($M7044=0,'Class Rules'!$D$3,INDEX('Class Rules'!$D$6:$D$85,MATCH($M7044,'Class Rules'!$A$6:$A$85,0)))</f>
        <v>Freight LDV</v>
      </c>
      <c r="O7044" s="1" t="str">
        <f t="array" ref="O7044">IF(SUMPRODUCT(MAX(ISNUMBER(SEARCH(Fuel_Rules!$A$6:$A$30,$E7044))*ISNUMBER(SEARCH(Fuel_Rules!$B$6:$B$30,$F7044))*(Fuel_Rules!$A$6:$A$30&lt;&gt;"")))&gt;0,"Plug-in hybrid",IF($G7044="Diesel","Diesel","Gasoline"))</f>
        <v>Diesel</v>
      </c>
    </row>
    <row r="7045" spans="1:15" ht="15" customHeight="1" x14ac:dyDescent="0.25">
      <c r="A7045" s="1">
        <v>2022</v>
      </c>
      <c r="B7045" s="1" t="s">
        <v>8801</v>
      </c>
      <c r="C7045" s="1" t="s">
        <v>2266</v>
      </c>
      <c r="D7045" s="1" t="s">
        <v>9516</v>
      </c>
      <c r="E7045" s="1" t="s">
        <v>2222</v>
      </c>
      <c r="F7045" s="1" t="s">
        <v>2268</v>
      </c>
      <c r="G7045" s="1" t="s">
        <v>105</v>
      </c>
      <c r="H7045" s="1" t="s">
        <v>437</v>
      </c>
      <c r="I7045" s="1">
        <v>2.2999999999999998</v>
      </c>
      <c r="J7045" s="1">
        <v>2023</v>
      </c>
      <c r="K7045" s="1">
        <v>253230</v>
      </c>
      <c r="L7045" s="1">
        <v>0</v>
      </c>
      <c r="M7045" s="1">
        <f t="array" ref="M7045">SUMPRODUCT(MAX(ISNUMBER(SEARCH('Class Rules'!$B$6:$B$85,$E7045))*ISNUMBER(SEARCH('Class Rules'!$C$6:$C$85,$F7045))*'Class Rules'!$A$6:$A$85))</f>
        <v>17</v>
      </c>
      <c r="N7045" s="1" t="str">
        <f t="array" ref="N7045">IF($M7045=0,'Class Rules'!$D$3,INDEX('Class Rules'!$D$6:$D$85,MATCH($M7045,'Class Rules'!$A$6:$A$85,0)))</f>
        <v>Freight LDV</v>
      </c>
      <c r="O7045" s="1" t="str">
        <f t="array" ref="O7045">IF(SUMPRODUCT(MAX(ISNUMBER(SEARCH(Fuel_Rules!$A$6:$A$30,$E7045))*ISNUMBER(SEARCH(Fuel_Rules!$B$6:$B$30,$F7045))*(Fuel_Rules!$A$6:$A$30&lt;&gt;"")))&gt;0,"Plug-in hybrid",IF($G7045="Diesel","Diesel","Gasoline"))</f>
        <v>Diesel</v>
      </c>
    </row>
    <row r="7046" spans="1:15" ht="15" customHeight="1" x14ac:dyDescent="0.25">
      <c r="A7046" s="1">
        <v>2022</v>
      </c>
      <c r="B7046" s="1" t="s">
        <v>8801</v>
      </c>
      <c r="C7046" s="1" t="s">
        <v>2269</v>
      </c>
      <c r="D7046" s="1" t="s">
        <v>9517</v>
      </c>
      <c r="E7046" s="1" t="s">
        <v>2222</v>
      </c>
      <c r="F7046" s="1" t="s">
        <v>2271</v>
      </c>
      <c r="G7046" s="1" t="s">
        <v>105</v>
      </c>
      <c r="H7046" s="1" t="s">
        <v>298</v>
      </c>
      <c r="I7046" s="1">
        <v>2.2999999999999998</v>
      </c>
      <c r="J7046" s="1">
        <v>2023</v>
      </c>
      <c r="K7046" s="1">
        <v>239640</v>
      </c>
      <c r="L7046" s="1">
        <v>0</v>
      </c>
      <c r="M7046" s="1">
        <f t="array" ref="M7046">SUMPRODUCT(MAX(ISNUMBER(SEARCH('Class Rules'!$B$6:$B$85,$E7046))*ISNUMBER(SEARCH('Class Rules'!$C$6:$C$85,$F7046))*'Class Rules'!$A$6:$A$85))</f>
        <v>17</v>
      </c>
      <c r="N7046" s="1" t="str">
        <f t="array" ref="N7046">IF($M7046=0,'Class Rules'!$D$3,INDEX('Class Rules'!$D$6:$D$85,MATCH($M7046,'Class Rules'!$A$6:$A$85,0)))</f>
        <v>Freight LDV</v>
      </c>
      <c r="O7046" s="1" t="str">
        <f t="array" ref="O7046">IF(SUMPRODUCT(MAX(ISNUMBER(SEARCH(Fuel_Rules!$A$6:$A$30,$E7046))*ISNUMBER(SEARCH(Fuel_Rules!$B$6:$B$30,$F7046))*(Fuel_Rules!$A$6:$A$30&lt;&gt;"")))&gt;0,"Plug-in hybrid",IF($G7046="Diesel","Diesel","Gasoline"))</f>
        <v>Diesel</v>
      </c>
    </row>
    <row r="7047" spans="1:15" ht="15" customHeight="1" x14ac:dyDescent="0.25">
      <c r="A7047" s="1">
        <v>2022</v>
      </c>
      <c r="B7047" s="1" t="s">
        <v>8801</v>
      </c>
      <c r="C7047" s="1" t="s">
        <v>2269</v>
      </c>
      <c r="D7047" s="1" t="s">
        <v>9518</v>
      </c>
      <c r="E7047" s="1" t="s">
        <v>2222</v>
      </c>
      <c r="F7047" s="1" t="s">
        <v>2271</v>
      </c>
      <c r="G7047" s="1" t="s">
        <v>105</v>
      </c>
      <c r="H7047" s="1" t="s">
        <v>298</v>
      </c>
      <c r="I7047" s="1">
        <v>2.2999999999999998</v>
      </c>
      <c r="J7047" s="1">
        <v>2023</v>
      </c>
      <c r="K7047" s="1">
        <v>217829</v>
      </c>
      <c r="L7047" s="1">
        <v>0</v>
      </c>
      <c r="M7047" s="1">
        <f t="array" ref="M7047">SUMPRODUCT(MAX(ISNUMBER(SEARCH('Class Rules'!$B$6:$B$85,$E7047))*ISNUMBER(SEARCH('Class Rules'!$C$6:$C$85,$F7047))*'Class Rules'!$A$6:$A$85))</f>
        <v>17</v>
      </c>
      <c r="N7047" s="1" t="str">
        <f t="array" ref="N7047">IF($M7047=0,'Class Rules'!$D$3,INDEX('Class Rules'!$D$6:$D$85,MATCH($M7047,'Class Rules'!$A$6:$A$85,0)))</f>
        <v>Freight LDV</v>
      </c>
      <c r="O7047" s="1" t="str">
        <f t="array" ref="O7047">IF(SUMPRODUCT(MAX(ISNUMBER(SEARCH(Fuel_Rules!$A$6:$A$30,$E7047))*ISNUMBER(SEARCH(Fuel_Rules!$B$6:$B$30,$F7047))*(Fuel_Rules!$A$6:$A$30&lt;&gt;"")))&gt;0,"Plug-in hybrid",IF($G7047="Diesel","Diesel","Gasoline"))</f>
        <v>Diesel</v>
      </c>
    </row>
    <row r="7048" spans="1:15" ht="15" customHeight="1" x14ac:dyDescent="0.25">
      <c r="A7048" s="1">
        <v>2022</v>
      </c>
      <c r="B7048" s="1" t="s">
        <v>8801</v>
      </c>
      <c r="C7048" s="1" t="s">
        <v>2293</v>
      </c>
      <c r="D7048" s="1" t="s">
        <v>9519</v>
      </c>
      <c r="E7048" s="1" t="s">
        <v>2222</v>
      </c>
      <c r="F7048" s="1" t="s">
        <v>2295</v>
      </c>
      <c r="G7048" s="1" t="s">
        <v>103</v>
      </c>
      <c r="H7048" s="1" t="s">
        <v>437</v>
      </c>
      <c r="I7048" s="1">
        <v>1.6</v>
      </c>
      <c r="J7048" s="1">
        <v>2023</v>
      </c>
      <c r="K7048" s="1">
        <v>124595</v>
      </c>
      <c r="L7048" s="1">
        <v>0</v>
      </c>
      <c r="M7048" s="1">
        <f t="array" ref="M7048">SUMPRODUCT(MAX(ISNUMBER(SEARCH('Class Rules'!$B$6:$B$85,$E7048))*ISNUMBER(SEARCH('Class Rules'!$C$6:$C$85,$F7048))*'Class Rules'!$A$6:$A$85))</f>
        <v>0</v>
      </c>
      <c r="N7048" s="1" t="str">
        <f t="array" ref="N7048">IF($M7048=0,'Class Rules'!$D$3,INDEX('Class Rules'!$D$6:$D$85,MATCH($M7048,'Class Rules'!$A$6:$A$85,0)))</f>
        <v>Passenger LDV</v>
      </c>
      <c r="O7048" s="1" t="str">
        <f t="array" ref="O7048">IF(SUMPRODUCT(MAX(ISNUMBER(SEARCH(Fuel_Rules!$A$6:$A$30,$E7048))*ISNUMBER(SEARCH(Fuel_Rules!$B$6:$B$30,$F7048))*(Fuel_Rules!$A$6:$A$30&lt;&gt;"")))&gt;0,"Plug-in hybrid",IF($G7048="Diesel","Diesel","Gasoline"))</f>
        <v>Gasoline</v>
      </c>
    </row>
    <row r="7049" spans="1:15" ht="15" customHeight="1" x14ac:dyDescent="0.25">
      <c r="A7049" s="1">
        <v>2022</v>
      </c>
      <c r="B7049" s="1" t="s">
        <v>8801</v>
      </c>
      <c r="C7049" s="1" t="s">
        <v>2296</v>
      </c>
      <c r="D7049" s="1" t="s">
        <v>9520</v>
      </c>
      <c r="E7049" s="1" t="s">
        <v>2222</v>
      </c>
      <c r="F7049" s="1" t="s">
        <v>2298</v>
      </c>
      <c r="G7049" s="1" t="s">
        <v>103</v>
      </c>
      <c r="H7049" s="1" t="s">
        <v>437</v>
      </c>
      <c r="I7049" s="1">
        <v>1.6</v>
      </c>
      <c r="J7049" s="1">
        <v>2023</v>
      </c>
      <c r="K7049" s="1">
        <v>112056</v>
      </c>
      <c r="L7049" s="1">
        <v>0</v>
      </c>
      <c r="M7049" s="1">
        <f t="array" ref="M7049">SUMPRODUCT(MAX(ISNUMBER(SEARCH('Class Rules'!$B$6:$B$85,$E7049))*ISNUMBER(SEARCH('Class Rules'!$C$6:$C$85,$F7049))*'Class Rules'!$A$6:$A$85))</f>
        <v>0</v>
      </c>
      <c r="N7049" s="1" t="str">
        <f t="array" ref="N7049">IF($M7049=0,'Class Rules'!$D$3,INDEX('Class Rules'!$D$6:$D$85,MATCH($M7049,'Class Rules'!$A$6:$A$85,0)))</f>
        <v>Passenger LDV</v>
      </c>
      <c r="O7049" s="1" t="str">
        <f t="array" ref="O7049">IF(SUMPRODUCT(MAX(ISNUMBER(SEARCH(Fuel_Rules!$A$6:$A$30,$E7049))*ISNUMBER(SEARCH(Fuel_Rules!$B$6:$B$30,$F7049))*(Fuel_Rules!$A$6:$A$30&lt;&gt;"")))&gt;0,"Plug-in hybrid",IF($G7049="Diesel","Diesel","Gasoline"))</f>
        <v>Gasoline</v>
      </c>
    </row>
    <row r="7050" spans="1:15" ht="15" customHeight="1" x14ac:dyDescent="0.25">
      <c r="A7050" s="1">
        <v>2022</v>
      </c>
      <c r="B7050" s="1" t="s">
        <v>8801</v>
      </c>
      <c r="C7050" s="1" t="s">
        <v>2299</v>
      </c>
      <c r="D7050" s="1" t="s">
        <v>9521</v>
      </c>
      <c r="E7050" s="1" t="s">
        <v>2222</v>
      </c>
      <c r="F7050" s="1" t="s">
        <v>2301</v>
      </c>
      <c r="G7050" s="1" t="s">
        <v>103</v>
      </c>
      <c r="H7050" s="1" t="s">
        <v>437</v>
      </c>
      <c r="I7050" s="1">
        <v>1.6</v>
      </c>
      <c r="J7050" s="1">
        <v>2023</v>
      </c>
      <c r="K7050" s="1">
        <v>104192</v>
      </c>
      <c r="L7050" s="1">
        <v>0</v>
      </c>
      <c r="M7050" s="1">
        <f t="array" ref="M7050">SUMPRODUCT(MAX(ISNUMBER(SEARCH('Class Rules'!$B$6:$B$85,$E7050))*ISNUMBER(SEARCH('Class Rules'!$C$6:$C$85,$F7050))*'Class Rules'!$A$6:$A$85))</f>
        <v>0</v>
      </c>
      <c r="N7050" s="1" t="str">
        <f t="array" ref="N7050">IF($M7050=0,'Class Rules'!$D$3,INDEX('Class Rules'!$D$6:$D$85,MATCH($M7050,'Class Rules'!$A$6:$A$85,0)))</f>
        <v>Passenger LDV</v>
      </c>
      <c r="O7050" s="1" t="str">
        <f t="array" ref="O7050">IF(SUMPRODUCT(MAX(ISNUMBER(SEARCH(Fuel_Rules!$A$6:$A$30,$E7050))*ISNUMBER(SEARCH(Fuel_Rules!$B$6:$B$30,$F7050))*(Fuel_Rules!$A$6:$A$30&lt;&gt;"")))&gt;0,"Plug-in hybrid",IF($G7050="Diesel","Diesel","Gasoline"))</f>
        <v>Gasoline</v>
      </c>
    </row>
    <row r="7051" spans="1:15" ht="15" customHeight="1" x14ac:dyDescent="0.25">
      <c r="A7051" s="1">
        <v>2022</v>
      </c>
      <c r="B7051" s="1" t="s">
        <v>8801</v>
      </c>
      <c r="C7051" s="1" t="s">
        <v>2302</v>
      </c>
      <c r="D7051" s="1" t="s">
        <v>9522</v>
      </c>
      <c r="E7051" s="1" t="s">
        <v>2222</v>
      </c>
      <c r="F7051" s="1" t="s">
        <v>2304</v>
      </c>
      <c r="G7051" s="1" t="s">
        <v>103</v>
      </c>
      <c r="H7051" s="1" t="s">
        <v>298</v>
      </c>
      <c r="I7051" s="1">
        <v>1.6</v>
      </c>
      <c r="J7051" s="1">
        <v>2023</v>
      </c>
      <c r="K7051" s="1">
        <v>97093</v>
      </c>
      <c r="L7051" s="1">
        <v>0</v>
      </c>
      <c r="M7051" s="1">
        <f t="array" ref="M7051">SUMPRODUCT(MAX(ISNUMBER(SEARCH('Class Rules'!$B$6:$B$85,$E7051))*ISNUMBER(SEARCH('Class Rules'!$C$6:$C$85,$F7051))*'Class Rules'!$A$6:$A$85))</f>
        <v>0</v>
      </c>
      <c r="N7051" s="1" t="str">
        <f t="array" ref="N7051">IF($M7051=0,'Class Rules'!$D$3,INDEX('Class Rules'!$D$6:$D$85,MATCH($M7051,'Class Rules'!$A$6:$A$85,0)))</f>
        <v>Passenger LDV</v>
      </c>
      <c r="O7051" s="1" t="str">
        <f t="array" ref="O7051">IF(SUMPRODUCT(MAX(ISNUMBER(SEARCH(Fuel_Rules!$A$6:$A$30,$E7051))*ISNUMBER(SEARCH(Fuel_Rules!$B$6:$B$30,$F7051))*(Fuel_Rules!$A$6:$A$30&lt;&gt;"")))&gt;0,"Plug-in hybrid",IF($G7051="Diesel","Diesel","Gasoline"))</f>
        <v>Gasoline</v>
      </c>
    </row>
    <row r="7052" spans="1:15" ht="15" customHeight="1" x14ac:dyDescent="0.25">
      <c r="A7052" s="1">
        <v>2022</v>
      </c>
      <c r="B7052" s="1" t="s">
        <v>8801</v>
      </c>
      <c r="C7052" s="1" t="s">
        <v>2305</v>
      </c>
      <c r="D7052" s="1" t="s">
        <v>9523</v>
      </c>
      <c r="E7052" s="1" t="s">
        <v>2222</v>
      </c>
      <c r="F7052" s="1" t="s">
        <v>2307</v>
      </c>
      <c r="G7052" s="1" t="s">
        <v>103</v>
      </c>
      <c r="H7052" s="1" t="s">
        <v>437</v>
      </c>
      <c r="I7052" s="1">
        <v>1.6</v>
      </c>
      <c r="J7052" s="1">
        <v>2023</v>
      </c>
      <c r="K7052" s="1">
        <v>121196</v>
      </c>
      <c r="L7052" s="1">
        <v>0</v>
      </c>
      <c r="M7052" s="1">
        <f t="array" ref="M7052">SUMPRODUCT(MAX(ISNUMBER(SEARCH('Class Rules'!$B$6:$B$85,$E7052))*ISNUMBER(SEARCH('Class Rules'!$C$6:$C$85,$F7052))*'Class Rules'!$A$6:$A$85))</f>
        <v>0</v>
      </c>
      <c r="N7052" s="1" t="str">
        <f t="array" ref="N7052">IF($M7052=0,'Class Rules'!$D$3,INDEX('Class Rules'!$D$6:$D$85,MATCH($M7052,'Class Rules'!$A$6:$A$85,0)))</f>
        <v>Passenger LDV</v>
      </c>
      <c r="O7052" s="1" t="str">
        <f t="array" ref="O7052">IF(SUMPRODUCT(MAX(ISNUMBER(SEARCH(Fuel_Rules!$A$6:$A$30,$E7052))*ISNUMBER(SEARCH(Fuel_Rules!$B$6:$B$30,$F7052))*(Fuel_Rules!$A$6:$A$30&lt;&gt;"")))&gt;0,"Plug-in hybrid",IF($G7052="Diesel","Diesel","Gasoline"))</f>
        <v>Gasoline</v>
      </c>
    </row>
    <row r="7053" spans="1:15" ht="15" customHeight="1" x14ac:dyDescent="0.25">
      <c r="A7053" s="1">
        <v>2022</v>
      </c>
      <c r="B7053" s="1" t="s">
        <v>8801</v>
      </c>
      <c r="C7053" s="1" t="s">
        <v>2308</v>
      </c>
      <c r="D7053" s="1" t="s">
        <v>9524</v>
      </c>
      <c r="E7053" s="1" t="s">
        <v>2222</v>
      </c>
      <c r="F7053" s="1" t="s">
        <v>2310</v>
      </c>
      <c r="G7053" s="1" t="s">
        <v>103</v>
      </c>
      <c r="H7053" s="1" t="s">
        <v>298</v>
      </c>
      <c r="I7053" s="1">
        <v>1.6</v>
      </c>
      <c r="J7053" s="1">
        <v>2023</v>
      </c>
      <c r="K7053" s="1">
        <v>111679</v>
      </c>
      <c r="L7053" s="1">
        <v>0</v>
      </c>
      <c r="M7053" s="1">
        <f t="array" ref="M7053">SUMPRODUCT(MAX(ISNUMBER(SEARCH('Class Rules'!$B$6:$B$85,$E7053))*ISNUMBER(SEARCH('Class Rules'!$C$6:$C$85,$F7053))*'Class Rules'!$A$6:$A$85))</f>
        <v>0</v>
      </c>
      <c r="N7053" s="1" t="str">
        <f t="array" ref="N7053">IF($M7053=0,'Class Rules'!$D$3,INDEX('Class Rules'!$D$6:$D$85,MATCH($M7053,'Class Rules'!$A$6:$A$85,0)))</f>
        <v>Passenger LDV</v>
      </c>
      <c r="O7053" s="1" t="str">
        <f t="array" ref="O7053">IF(SUMPRODUCT(MAX(ISNUMBER(SEARCH(Fuel_Rules!$A$6:$A$30,$E7053))*ISNUMBER(SEARCH(Fuel_Rules!$B$6:$B$30,$F7053))*(Fuel_Rules!$A$6:$A$30&lt;&gt;"")))&gt;0,"Plug-in hybrid",IF($G7053="Diesel","Diesel","Gasoline"))</f>
        <v>Gasoline</v>
      </c>
    </row>
    <row r="7054" spans="1:15" ht="15" customHeight="1" x14ac:dyDescent="0.25">
      <c r="A7054" s="1">
        <v>2022</v>
      </c>
      <c r="B7054" s="1" t="s">
        <v>8801</v>
      </c>
      <c r="C7054" s="1" t="s">
        <v>2311</v>
      </c>
      <c r="D7054" s="1" t="s">
        <v>9525</v>
      </c>
      <c r="E7054" s="1" t="s">
        <v>2222</v>
      </c>
      <c r="F7054" s="1" t="s">
        <v>2313</v>
      </c>
      <c r="G7054" s="1" t="s">
        <v>103</v>
      </c>
      <c r="H7054" s="1" t="s">
        <v>437</v>
      </c>
      <c r="I7054" s="1">
        <v>1.6</v>
      </c>
      <c r="J7054" s="1">
        <v>2023</v>
      </c>
      <c r="K7054" s="1">
        <v>130934</v>
      </c>
      <c r="L7054" s="1">
        <v>0</v>
      </c>
      <c r="M7054" s="1">
        <f t="array" ref="M7054">SUMPRODUCT(MAX(ISNUMBER(SEARCH('Class Rules'!$B$6:$B$85,$E7054))*ISNUMBER(SEARCH('Class Rules'!$C$6:$C$85,$F7054))*'Class Rules'!$A$6:$A$85))</f>
        <v>0</v>
      </c>
      <c r="N7054" s="1" t="str">
        <f t="array" ref="N7054">IF($M7054=0,'Class Rules'!$D$3,INDEX('Class Rules'!$D$6:$D$85,MATCH($M7054,'Class Rules'!$A$6:$A$85,0)))</f>
        <v>Passenger LDV</v>
      </c>
      <c r="O7054" s="1" t="str">
        <f t="array" ref="O7054">IF(SUMPRODUCT(MAX(ISNUMBER(SEARCH(Fuel_Rules!$A$6:$A$30,$E7054))*ISNUMBER(SEARCH(Fuel_Rules!$B$6:$B$30,$F7054))*(Fuel_Rules!$A$6:$A$30&lt;&gt;"")))&gt;0,"Plug-in hybrid",IF($G7054="Diesel","Diesel","Gasoline"))</f>
        <v>Gasoline</v>
      </c>
    </row>
    <row r="7055" spans="1:15" ht="15" customHeight="1" x14ac:dyDescent="0.25">
      <c r="A7055" s="1">
        <v>2022</v>
      </c>
      <c r="B7055" s="1" t="s">
        <v>8801</v>
      </c>
      <c r="C7055" s="1" t="s">
        <v>2314</v>
      </c>
      <c r="D7055" s="1" t="s">
        <v>9526</v>
      </c>
      <c r="E7055" s="1" t="s">
        <v>2222</v>
      </c>
      <c r="F7055" s="1" t="s">
        <v>2316</v>
      </c>
      <c r="G7055" s="1" t="s">
        <v>103</v>
      </c>
      <c r="H7055" s="1" t="s">
        <v>437</v>
      </c>
      <c r="I7055" s="1">
        <v>1.6</v>
      </c>
      <c r="J7055" s="1">
        <v>2023</v>
      </c>
      <c r="K7055" s="1">
        <v>142833</v>
      </c>
      <c r="L7055" s="1">
        <v>0</v>
      </c>
      <c r="M7055" s="1">
        <f t="array" ref="M7055">SUMPRODUCT(MAX(ISNUMBER(SEARCH('Class Rules'!$B$6:$B$85,$E7055))*ISNUMBER(SEARCH('Class Rules'!$C$6:$C$85,$F7055))*'Class Rules'!$A$6:$A$85))</f>
        <v>0</v>
      </c>
      <c r="N7055" s="1" t="str">
        <f t="array" ref="N7055">IF($M7055=0,'Class Rules'!$D$3,INDEX('Class Rules'!$D$6:$D$85,MATCH($M7055,'Class Rules'!$A$6:$A$85,0)))</f>
        <v>Passenger LDV</v>
      </c>
      <c r="O7055" s="1" t="str">
        <f t="array" ref="O7055">IF(SUMPRODUCT(MAX(ISNUMBER(SEARCH(Fuel_Rules!$A$6:$A$30,$E7055))*ISNUMBER(SEARCH(Fuel_Rules!$B$6:$B$30,$F7055))*(Fuel_Rules!$A$6:$A$30&lt;&gt;"")))&gt;0,"Plug-in hybrid",IF($G7055="Diesel","Diesel","Gasoline"))</f>
        <v>Gasoline</v>
      </c>
    </row>
    <row r="7056" spans="1:15" ht="15" customHeight="1" x14ac:dyDescent="0.25">
      <c r="A7056" s="1">
        <v>2022</v>
      </c>
      <c r="B7056" s="1" t="s">
        <v>8801</v>
      </c>
      <c r="C7056" s="1" t="s">
        <v>2317</v>
      </c>
      <c r="D7056" s="1" t="s">
        <v>9527</v>
      </c>
      <c r="E7056" s="1" t="s">
        <v>2222</v>
      </c>
      <c r="F7056" s="1" t="s">
        <v>2319</v>
      </c>
      <c r="G7056" s="1" t="s">
        <v>103</v>
      </c>
      <c r="H7056" s="1" t="s">
        <v>437</v>
      </c>
      <c r="I7056" s="1">
        <v>1.6</v>
      </c>
      <c r="J7056" s="1">
        <v>2023</v>
      </c>
      <c r="K7056" s="1">
        <v>135106</v>
      </c>
      <c r="L7056" s="1">
        <v>0</v>
      </c>
      <c r="M7056" s="1">
        <f t="array" ref="M7056">SUMPRODUCT(MAX(ISNUMBER(SEARCH('Class Rules'!$B$6:$B$85,$E7056))*ISNUMBER(SEARCH('Class Rules'!$C$6:$C$85,$F7056))*'Class Rules'!$A$6:$A$85))</f>
        <v>0</v>
      </c>
      <c r="N7056" s="1" t="str">
        <f t="array" ref="N7056">IF($M7056=0,'Class Rules'!$D$3,INDEX('Class Rules'!$D$6:$D$85,MATCH($M7056,'Class Rules'!$A$6:$A$85,0)))</f>
        <v>Passenger LDV</v>
      </c>
      <c r="O7056" s="1" t="str">
        <f t="array" ref="O7056">IF(SUMPRODUCT(MAX(ISNUMBER(SEARCH(Fuel_Rules!$A$6:$A$30,$E7056))*ISNUMBER(SEARCH(Fuel_Rules!$B$6:$B$30,$F7056))*(Fuel_Rules!$A$6:$A$30&lt;&gt;"")))&gt;0,"Plug-in hybrid",IF($G7056="Diesel","Diesel","Gasoline"))</f>
        <v>Gasoline</v>
      </c>
    </row>
    <row r="7057" spans="1:15" ht="15" customHeight="1" x14ac:dyDescent="0.25">
      <c r="A7057" s="1">
        <v>2022</v>
      </c>
      <c r="B7057" s="1" t="s">
        <v>8801</v>
      </c>
      <c r="C7057" s="1" t="s">
        <v>2320</v>
      </c>
      <c r="D7057" s="1" t="s">
        <v>9528</v>
      </c>
      <c r="E7057" s="1" t="s">
        <v>2222</v>
      </c>
      <c r="F7057" s="1" t="s">
        <v>2322</v>
      </c>
      <c r="G7057" s="1" t="s">
        <v>105</v>
      </c>
      <c r="H7057" s="1" t="s">
        <v>437</v>
      </c>
      <c r="I7057" s="1">
        <v>2.2999999999999998</v>
      </c>
      <c r="J7057" s="1">
        <v>2023</v>
      </c>
      <c r="K7057" s="1">
        <v>278933</v>
      </c>
      <c r="L7057" s="1">
        <v>0</v>
      </c>
      <c r="M7057" s="1">
        <f t="array" ref="M7057">SUMPRODUCT(MAX(ISNUMBER(SEARCH('Class Rules'!$B$6:$B$85,$E7057))*ISNUMBER(SEARCH('Class Rules'!$C$6:$C$85,$F7057))*'Class Rules'!$A$6:$A$85))</f>
        <v>17</v>
      </c>
      <c r="N7057" s="1" t="str">
        <f t="array" ref="N7057">IF($M7057=0,'Class Rules'!$D$3,INDEX('Class Rules'!$D$6:$D$85,MATCH($M7057,'Class Rules'!$A$6:$A$85,0)))</f>
        <v>Freight LDV</v>
      </c>
      <c r="O7057" s="1" t="str">
        <f t="array" ref="O7057">IF(SUMPRODUCT(MAX(ISNUMBER(SEARCH(Fuel_Rules!$A$6:$A$30,$E7057))*ISNUMBER(SEARCH(Fuel_Rules!$B$6:$B$30,$F7057))*(Fuel_Rules!$A$6:$A$30&lt;&gt;"")))&gt;0,"Plug-in hybrid",IF($G7057="Diesel","Diesel","Gasoline"))</f>
        <v>Diesel</v>
      </c>
    </row>
    <row r="7058" spans="1:15" ht="15" customHeight="1" x14ac:dyDescent="0.25">
      <c r="A7058" s="1">
        <v>2022</v>
      </c>
      <c r="B7058" s="1" t="s">
        <v>8801</v>
      </c>
      <c r="C7058" s="1" t="s">
        <v>6626</v>
      </c>
      <c r="D7058" s="1" t="s">
        <v>9529</v>
      </c>
      <c r="E7058" s="1" t="s">
        <v>2222</v>
      </c>
      <c r="F7058" s="1" t="s">
        <v>6628</v>
      </c>
      <c r="G7058" s="1" t="s">
        <v>105</v>
      </c>
      <c r="H7058" s="1" t="s">
        <v>437</v>
      </c>
      <c r="I7058" s="1">
        <v>2.2999999999999998</v>
      </c>
      <c r="J7058" s="1">
        <v>2023</v>
      </c>
      <c r="K7058" s="1">
        <v>319238</v>
      </c>
      <c r="L7058" s="1">
        <v>0</v>
      </c>
      <c r="M7058" s="1">
        <f t="array" ref="M7058">SUMPRODUCT(MAX(ISNUMBER(SEARCH('Class Rules'!$B$6:$B$85,$E7058))*ISNUMBER(SEARCH('Class Rules'!$C$6:$C$85,$F7058))*'Class Rules'!$A$6:$A$85))</f>
        <v>17</v>
      </c>
      <c r="N7058" s="1" t="str">
        <f t="array" ref="N7058">IF($M7058=0,'Class Rules'!$D$3,INDEX('Class Rules'!$D$6:$D$85,MATCH($M7058,'Class Rules'!$A$6:$A$85,0)))</f>
        <v>Freight LDV</v>
      </c>
      <c r="O7058" s="1" t="str">
        <f t="array" ref="O7058">IF(SUMPRODUCT(MAX(ISNUMBER(SEARCH(Fuel_Rules!$A$6:$A$30,$E7058))*ISNUMBER(SEARCH(Fuel_Rules!$B$6:$B$30,$F7058))*(Fuel_Rules!$A$6:$A$30&lt;&gt;"")))&gt;0,"Plug-in hybrid",IF($G7058="Diesel","Diesel","Gasoline"))</f>
        <v>Diesel</v>
      </c>
    </row>
    <row r="7059" spans="1:15" ht="15" customHeight="1" x14ac:dyDescent="0.25">
      <c r="A7059" s="1">
        <v>2022</v>
      </c>
      <c r="B7059" s="1" t="s">
        <v>8801</v>
      </c>
      <c r="C7059" s="1" t="s">
        <v>6626</v>
      </c>
      <c r="D7059" s="1" t="s">
        <v>9530</v>
      </c>
      <c r="E7059" s="1" t="s">
        <v>2222</v>
      </c>
      <c r="F7059" s="1" t="s">
        <v>6628</v>
      </c>
      <c r="G7059" s="1" t="s">
        <v>105</v>
      </c>
      <c r="H7059" s="1" t="s">
        <v>437</v>
      </c>
      <c r="I7059" s="1">
        <v>2.2999999999999998</v>
      </c>
      <c r="J7059" s="1">
        <v>2023</v>
      </c>
      <c r="K7059" s="1">
        <v>305632</v>
      </c>
      <c r="L7059" s="1">
        <v>0</v>
      </c>
      <c r="M7059" s="1">
        <f t="array" ref="M7059">SUMPRODUCT(MAX(ISNUMBER(SEARCH('Class Rules'!$B$6:$B$85,$E7059))*ISNUMBER(SEARCH('Class Rules'!$C$6:$C$85,$F7059))*'Class Rules'!$A$6:$A$85))</f>
        <v>17</v>
      </c>
      <c r="N7059" s="1" t="str">
        <f t="array" ref="N7059">IF($M7059=0,'Class Rules'!$D$3,INDEX('Class Rules'!$D$6:$D$85,MATCH($M7059,'Class Rules'!$A$6:$A$85,0)))</f>
        <v>Freight LDV</v>
      </c>
      <c r="O7059" s="1" t="str">
        <f t="array" ref="O7059">IF(SUMPRODUCT(MAX(ISNUMBER(SEARCH(Fuel_Rules!$A$6:$A$30,$E7059))*ISNUMBER(SEARCH(Fuel_Rules!$B$6:$B$30,$F7059))*(Fuel_Rules!$A$6:$A$30&lt;&gt;"")))&gt;0,"Plug-in hybrid",IF($G7059="Diesel","Diesel","Gasoline"))</f>
        <v>Diesel</v>
      </c>
    </row>
    <row r="7060" spans="1:15" ht="15" customHeight="1" x14ac:dyDescent="0.25">
      <c r="A7060" s="1">
        <v>2022</v>
      </c>
      <c r="B7060" s="1" t="s">
        <v>8801</v>
      </c>
      <c r="C7060" s="1" t="s">
        <v>7553</v>
      </c>
      <c r="D7060" s="1" t="s">
        <v>9531</v>
      </c>
      <c r="E7060" s="1" t="s">
        <v>2222</v>
      </c>
      <c r="F7060" s="1" t="s">
        <v>7555</v>
      </c>
      <c r="G7060" s="1" t="s">
        <v>105</v>
      </c>
      <c r="H7060" s="1" t="s">
        <v>437</v>
      </c>
      <c r="I7060" s="1">
        <v>2.2999999999999998</v>
      </c>
      <c r="J7060" s="1">
        <v>2023</v>
      </c>
      <c r="K7060" s="1">
        <v>318840</v>
      </c>
      <c r="L7060" s="1">
        <v>0</v>
      </c>
      <c r="M7060" s="1">
        <f t="array" ref="M7060">SUMPRODUCT(MAX(ISNUMBER(SEARCH('Class Rules'!$B$6:$B$85,$E7060))*ISNUMBER(SEARCH('Class Rules'!$C$6:$C$85,$F7060))*'Class Rules'!$A$6:$A$85))</f>
        <v>17</v>
      </c>
      <c r="N7060" s="1" t="str">
        <f t="array" ref="N7060">IF($M7060=0,'Class Rules'!$D$3,INDEX('Class Rules'!$D$6:$D$85,MATCH($M7060,'Class Rules'!$A$6:$A$85,0)))</f>
        <v>Freight LDV</v>
      </c>
      <c r="O7060" s="1" t="str">
        <f t="array" ref="O7060">IF(SUMPRODUCT(MAX(ISNUMBER(SEARCH(Fuel_Rules!$A$6:$A$30,$E7060))*ISNUMBER(SEARCH(Fuel_Rules!$B$6:$B$30,$F7060))*(Fuel_Rules!$A$6:$A$30&lt;&gt;"")))&gt;0,"Plug-in hybrid",IF($G7060="Diesel","Diesel","Gasoline"))</f>
        <v>Diesel</v>
      </c>
    </row>
    <row r="7061" spans="1:15" ht="15" customHeight="1" x14ac:dyDescent="0.25">
      <c r="A7061" s="1">
        <v>2022</v>
      </c>
      <c r="B7061" s="1" t="s">
        <v>8801</v>
      </c>
      <c r="C7061" s="1" t="s">
        <v>7553</v>
      </c>
      <c r="D7061" s="1" t="s">
        <v>9532</v>
      </c>
      <c r="E7061" s="1" t="s">
        <v>2222</v>
      </c>
      <c r="F7061" s="1" t="s">
        <v>7555</v>
      </c>
      <c r="G7061" s="1" t="s">
        <v>105</v>
      </c>
      <c r="H7061" s="1" t="s">
        <v>437</v>
      </c>
      <c r="I7061" s="1">
        <v>2.2999999999999998</v>
      </c>
      <c r="J7061" s="1">
        <v>2023</v>
      </c>
      <c r="K7061" s="1">
        <v>301475</v>
      </c>
      <c r="L7061" s="1">
        <v>0</v>
      </c>
      <c r="M7061" s="1">
        <f t="array" ref="M7061">SUMPRODUCT(MAX(ISNUMBER(SEARCH('Class Rules'!$B$6:$B$85,$E7061))*ISNUMBER(SEARCH('Class Rules'!$C$6:$C$85,$F7061))*'Class Rules'!$A$6:$A$85))</f>
        <v>17</v>
      </c>
      <c r="N7061" s="1" t="str">
        <f t="array" ref="N7061">IF($M7061=0,'Class Rules'!$D$3,INDEX('Class Rules'!$D$6:$D$85,MATCH($M7061,'Class Rules'!$A$6:$A$85,0)))</f>
        <v>Freight LDV</v>
      </c>
      <c r="O7061" s="1" t="str">
        <f t="array" ref="O7061">IF(SUMPRODUCT(MAX(ISNUMBER(SEARCH(Fuel_Rules!$A$6:$A$30,$E7061))*ISNUMBER(SEARCH(Fuel_Rules!$B$6:$B$30,$F7061))*(Fuel_Rules!$A$6:$A$30&lt;&gt;"")))&gt;0,"Plug-in hybrid",IF($G7061="Diesel","Diesel","Gasoline"))</f>
        <v>Diesel</v>
      </c>
    </row>
    <row r="7062" spans="1:15" ht="15" customHeight="1" x14ac:dyDescent="0.25">
      <c r="A7062" s="1">
        <v>2022</v>
      </c>
      <c r="B7062" s="1" t="s">
        <v>8801</v>
      </c>
      <c r="C7062" s="1" t="s">
        <v>2323</v>
      </c>
      <c r="D7062" s="1" t="s">
        <v>9533</v>
      </c>
      <c r="E7062" s="1" t="s">
        <v>2325</v>
      </c>
      <c r="F7062" s="1" t="s">
        <v>2326</v>
      </c>
      <c r="G7062" s="1" t="s">
        <v>103</v>
      </c>
      <c r="H7062" s="1" t="s">
        <v>298</v>
      </c>
      <c r="I7062" s="1">
        <v>1.6</v>
      </c>
      <c r="J7062" s="1">
        <v>2023</v>
      </c>
      <c r="K7062" s="1">
        <v>94917</v>
      </c>
      <c r="L7062" s="1">
        <v>0</v>
      </c>
      <c r="M7062" s="1">
        <f t="array" ref="M7062">SUMPRODUCT(MAX(ISNUMBER(SEARCH('Class Rules'!$B$6:$B$85,$E7062))*ISNUMBER(SEARCH('Class Rules'!$C$6:$C$85,$F7062))*'Class Rules'!$A$6:$A$85))</f>
        <v>23</v>
      </c>
      <c r="N7062" s="1" t="str">
        <f t="array" ref="N7062">IF($M7062=0,'Class Rules'!$D$3,INDEX('Class Rules'!$D$6:$D$85,MATCH($M7062,'Class Rules'!$A$6:$A$85,0)))</f>
        <v>Freight LDV</v>
      </c>
      <c r="O7062" s="1" t="str">
        <f t="array" ref="O7062">IF(SUMPRODUCT(MAX(ISNUMBER(SEARCH(Fuel_Rules!$A$6:$A$30,$E7062))*ISNUMBER(SEARCH(Fuel_Rules!$B$6:$B$30,$F7062))*(Fuel_Rules!$A$6:$A$30&lt;&gt;"")))&gt;0,"Plug-in hybrid",IF($G7062="Diesel","Diesel","Gasoline"))</f>
        <v>Gasoline</v>
      </c>
    </row>
    <row r="7063" spans="1:15" ht="15" customHeight="1" x14ac:dyDescent="0.25">
      <c r="A7063" s="1">
        <v>2022</v>
      </c>
      <c r="B7063" s="1" t="s">
        <v>8801</v>
      </c>
      <c r="C7063" s="1" t="s">
        <v>2330</v>
      </c>
      <c r="D7063" s="1" t="s">
        <v>9534</v>
      </c>
      <c r="E7063" s="1" t="s">
        <v>2325</v>
      </c>
      <c r="F7063" s="1" t="s">
        <v>2332</v>
      </c>
      <c r="G7063" s="1" t="s">
        <v>103</v>
      </c>
      <c r="H7063" s="1" t="s">
        <v>437</v>
      </c>
      <c r="I7063" s="1">
        <v>1.6</v>
      </c>
      <c r="J7063" s="1">
        <v>2023</v>
      </c>
      <c r="K7063" s="1">
        <v>249051</v>
      </c>
      <c r="L7063" s="1">
        <v>0</v>
      </c>
      <c r="M7063" s="1">
        <f t="array" ref="M7063">SUMPRODUCT(MAX(ISNUMBER(SEARCH('Class Rules'!$B$6:$B$85,$E7063))*ISNUMBER(SEARCH('Class Rules'!$C$6:$C$85,$F7063))*'Class Rules'!$A$6:$A$85))</f>
        <v>0</v>
      </c>
      <c r="N7063" s="1" t="str">
        <f t="array" ref="N7063">IF($M7063=0,'Class Rules'!$D$3,INDEX('Class Rules'!$D$6:$D$85,MATCH($M7063,'Class Rules'!$A$6:$A$85,0)))</f>
        <v>Passenger LDV</v>
      </c>
      <c r="O7063" s="1" t="str">
        <f t="array" ref="O7063">IF(SUMPRODUCT(MAX(ISNUMBER(SEARCH(Fuel_Rules!$A$6:$A$30,$E7063))*ISNUMBER(SEARCH(Fuel_Rules!$B$6:$B$30,$F7063))*(Fuel_Rules!$A$6:$A$30&lt;&gt;"")))&gt;0,"Plug-in hybrid",IF($G7063="Diesel","Diesel","Gasoline"))</f>
        <v>Gasoline</v>
      </c>
    </row>
    <row r="7064" spans="1:15" ht="15" customHeight="1" x14ac:dyDescent="0.25">
      <c r="A7064" s="1">
        <v>2022</v>
      </c>
      <c r="B7064" s="1" t="s">
        <v>8801</v>
      </c>
      <c r="C7064" s="1" t="s">
        <v>2333</v>
      </c>
      <c r="D7064" s="1" t="s">
        <v>9535</v>
      </c>
      <c r="E7064" s="1" t="s">
        <v>2325</v>
      </c>
      <c r="F7064" s="1" t="s">
        <v>2335</v>
      </c>
      <c r="G7064" s="1" t="s">
        <v>103</v>
      </c>
      <c r="H7064" s="1" t="s">
        <v>437</v>
      </c>
      <c r="I7064" s="1">
        <v>1.6</v>
      </c>
      <c r="J7064" s="1">
        <v>2023</v>
      </c>
      <c r="K7064" s="1">
        <v>114545</v>
      </c>
      <c r="L7064" s="1">
        <v>0</v>
      </c>
      <c r="M7064" s="1">
        <f t="array" ref="M7064">SUMPRODUCT(MAX(ISNUMBER(SEARCH('Class Rules'!$B$6:$B$85,$E7064))*ISNUMBER(SEARCH('Class Rules'!$C$6:$C$85,$F7064))*'Class Rules'!$A$6:$A$85))</f>
        <v>0</v>
      </c>
      <c r="N7064" s="1" t="str">
        <f t="array" ref="N7064">IF($M7064=0,'Class Rules'!$D$3,INDEX('Class Rules'!$D$6:$D$85,MATCH($M7064,'Class Rules'!$A$6:$A$85,0)))</f>
        <v>Passenger LDV</v>
      </c>
      <c r="O7064" s="1" t="str">
        <f t="array" ref="O7064">IF(SUMPRODUCT(MAX(ISNUMBER(SEARCH(Fuel_Rules!$A$6:$A$30,$E7064))*ISNUMBER(SEARCH(Fuel_Rules!$B$6:$B$30,$F7064))*(Fuel_Rules!$A$6:$A$30&lt;&gt;"")))&gt;0,"Plug-in hybrid",IF($G7064="Diesel","Diesel","Gasoline"))</f>
        <v>Gasoline</v>
      </c>
    </row>
    <row r="7065" spans="1:15" ht="15" customHeight="1" x14ac:dyDescent="0.25">
      <c r="A7065" s="1">
        <v>2022</v>
      </c>
      <c r="B7065" s="1" t="s">
        <v>8801</v>
      </c>
      <c r="C7065" s="1" t="s">
        <v>2333</v>
      </c>
      <c r="D7065" s="1" t="s">
        <v>9536</v>
      </c>
      <c r="E7065" s="1" t="s">
        <v>2325</v>
      </c>
      <c r="F7065" s="1" t="s">
        <v>2335</v>
      </c>
      <c r="G7065" s="1" t="s">
        <v>103</v>
      </c>
      <c r="H7065" s="1" t="s">
        <v>437</v>
      </c>
      <c r="I7065" s="1">
        <v>1.6</v>
      </c>
      <c r="J7065" s="1">
        <v>2023</v>
      </c>
      <c r="K7065" s="1">
        <v>109494</v>
      </c>
      <c r="L7065" s="1">
        <v>0</v>
      </c>
      <c r="M7065" s="1">
        <f t="array" ref="M7065">SUMPRODUCT(MAX(ISNUMBER(SEARCH('Class Rules'!$B$6:$B$85,$E7065))*ISNUMBER(SEARCH('Class Rules'!$C$6:$C$85,$F7065))*'Class Rules'!$A$6:$A$85))</f>
        <v>0</v>
      </c>
      <c r="N7065" s="1" t="str">
        <f t="array" ref="N7065">IF($M7065=0,'Class Rules'!$D$3,INDEX('Class Rules'!$D$6:$D$85,MATCH($M7065,'Class Rules'!$A$6:$A$85,0)))</f>
        <v>Passenger LDV</v>
      </c>
      <c r="O7065" s="1" t="str">
        <f t="array" ref="O7065">IF(SUMPRODUCT(MAX(ISNUMBER(SEARCH(Fuel_Rules!$A$6:$A$30,$E7065))*ISNUMBER(SEARCH(Fuel_Rules!$B$6:$B$30,$F7065))*(Fuel_Rules!$A$6:$A$30&lt;&gt;"")))&gt;0,"Plug-in hybrid",IF($G7065="Diesel","Diesel","Gasoline"))</f>
        <v>Gasoline</v>
      </c>
    </row>
    <row r="7066" spans="1:15" ht="15" customHeight="1" x14ac:dyDescent="0.25">
      <c r="A7066" s="1">
        <v>2022</v>
      </c>
      <c r="B7066" s="1" t="s">
        <v>8801</v>
      </c>
      <c r="C7066" s="1" t="s">
        <v>2339</v>
      </c>
      <c r="D7066" s="1" t="s">
        <v>9537</v>
      </c>
      <c r="E7066" s="1" t="s">
        <v>2325</v>
      </c>
      <c r="F7066" s="1" t="s">
        <v>2341</v>
      </c>
      <c r="G7066" s="1" t="s">
        <v>103</v>
      </c>
      <c r="H7066" s="1" t="s">
        <v>437</v>
      </c>
      <c r="I7066" s="1">
        <v>1.6</v>
      </c>
      <c r="J7066" s="1">
        <v>2023</v>
      </c>
      <c r="K7066" s="1">
        <v>101240</v>
      </c>
      <c r="L7066" s="1">
        <v>0</v>
      </c>
      <c r="M7066" s="1">
        <f t="array" ref="M7066">SUMPRODUCT(MAX(ISNUMBER(SEARCH('Class Rules'!$B$6:$B$85,$E7066))*ISNUMBER(SEARCH('Class Rules'!$C$6:$C$85,$F7066))*'Class Rules'!$A$6:$A$85))</f>
        <v>0</v>
      </c>
      <c r="N7066" s="1" t="str">
        <f t="array" ref="N7066">IF($M7066=0,'Class Rules'!$D$3,INDEX('Class Rules'!$D$6:$D$85,MATCH($M7066,'Class Rules'!$A$6:$A$85,0)))</f>
        <v>Passenger LDV</v>
      </c>
      <c r="O7066" s="1" t="str">
        <f t="array" ref="O7066">IF(SUMPRODUCT(MAX(ISNUMBER(SEARCH(Fuel_Rules!$A$6:$A$30,$E7066))*ISNUMBER(SEARCH(Fuel_Rules!$B$6:$B$30,$F7066))*(Fuel_Rules!$A$6:$A$30&lt;&gt;"")))&gt;0,"Plug-in hybrid",IF($G7066="Diesel","Diesel","Gasoline"))</f>
        <v>Gasoline</v>
      </c>
    </row>
    <row r="7067" spans="1:15" ht="15" customHeight="1" x14ac:dyDescent="0.25">
      <c r="A7067" s="1">
        <v>2022</v>
      </c>
      <c r="B7067" s="1" t="s">
        <v>8801</v>
      </c>
      <c r="C7067" s="1" t="s">
        <v>2339</v>
      </c>
      <c r="D7067" s="1" t="s">
        <v>9538</v>
      </c>
      <c r="E7067" s="1" t="s">
        <v>2325</v>
      </c>
      <c r="F7067" s="1" t="s">
        <v>2341</v>
      </c>
      <c r="G7067" s="1" t="s">
        <v>103</v>
      </c>
      <c r="H7067" s="1" t="s">
        <v>437</v>
      </c>
      <c r="I7067" s="1">
        <v>1.6</v>
      </c>
      <c r="J7067" s="1">
        <v>2023</v>
      </c>
      <c r="K7067" s="1">
        <v>95975</v>
      </c>
      <c r="L7067" s="1">
        <v>0</v>
      </c>
      <c r="M7067" s="1">
        <f t="array" ref="M7067">SUMPRODUCT(MAX(ISNUMBER(SEARCH('Class Rules'!$B$6:$B$85,$E7067))*ISNUMBER(SEARCH('Class Rules'!$C$6:$C$85,$F7067))*'Class Rules'!$A$6:$A$85))</f>
        <v>0</v>
      </c>
      <c r="N7067" s="1" t="str">
        <f t="array" ref="N7067">IF($M7067=0,'Class Rules'!$D$3,INDEX('Class Rules'!$D$6:$D$85,MATCH($M7067,'Class Rules'!$A$6:$A$85,0)))</f>
        <v>Passenger LDV</v>
      </c>
      <c r="O7067" s="1" t="str">
        <f t="array" ref="O7067">IF(SUMPRODUCT(MAX(ISNUMBER(SEARCH(Fuel_Rules!$A$6:$A$30,$E7067))*ISNUMBER(SEARCH(Fuel_Rules!$B$6:$B$30,$F7067))*(Fuel_Rules!$A$6:$A$30&lt;&gt;"")))&gt;0,"Plug-in hybrid",IF($G7067="Diesel","Diesel","Gasoline"))</f>
        <v>Gasoline</v>
      </c>
    </row>
    <row r="7068" spans="1:15" ht="15" customHeight="1" x14ac:dyDescent="0.25">
      <c r="A7068" s="1">
        <v>2022</v>
      </c>
      <c r="B7068" s="1" t="s">
        <v>8801</v>
      </c>
      <c r="C7068" s="1" t="s">
        <v>2342</v>
      </c>
      <c r="D7068" s="1" t="s">
        <v>9539</v>
      </c>
      <c r="E7068" s="1" t="s">
        <v>2325</v>
      </c>
      <c r="F7068" s="1" t="s">
        <v>2344</v>
      </c>
      <c r="G7068" s="1" t="s">
        <v>103</v>
      </c>
      <c r="H7068" s="1" t="s">
        <v>437</v>
      </c>
      <c r="I7068" s="1">
        <v>1.6</v>
      </c>
      <c r="J7068" s="1">
        <v>2023</v>
      </c>
      <c r="K7068" s="1">
        <v>108340</v>
      </c>
      <c r="L7068" s="1">
        <v>0</v>
      </c>
      <c r="M7068" s="1">
        <f t="array" ref="M7068">SUMPRODUCT(MAX(ISNUMBER(SEARCH('Class Rules'!$B$6:$B$85,$E7068))*ISNUMBER(SEARCH('Class Rules'!$C$6:$C$85,$F7068))*'Class Rules'!$A$6:$A$85))</f>
        <v>0</v>
      </c>
      <c r="N7068" s="1" t="str">
        <f t="array" ref="N7068">IF($M7068=0,'Class Rules'!$D$3,INDEX('Class Rules'!$D$6:$D$85,MATCH($M7068,'Class Rules'!$A$6:$A$85,0)))</f>
        <v>Passenger LDV</v>
      </c>
      <c r="O7068" s="1" t="str">
        <f t="array" ref="O7068">IF(SUMPRODUCT(MAX(ISNUMBER(SEARCH(Fuel_Rules!$A$6:$A$30,$E7068))*ISNUMBER(SEARCH(Fuel_Rules!$B$6:$B$30,$F7068))*(Fuel_Rules!$A$6:$A$30&lt;&gt;"")))&gt;0,"Plug-in hybrid",IF($G7068="Diesel","Diesel","Gasoline"))</f>
        <v>Gasoline</v>
      </c>
    </row>
    <row r="7069" spans="1:15" ht="15" customHeight="1" x14ac:dyDescent="0.25">
      <c r="A7069" s="1">
        <v>2022</v>
      </c>
      <c r="B7069" s="1" t="s">
        <v>8801</v>
      </c>
      <c r="C7069" s="1" t="s">
        <v>2342</v>
      </c>
      <c r="D7069" s="1" t="s">
        <v>9540</v>
      </c>
      <c r="E7069" s="1" t="s">
        <v>2325</v>
      </c>
      <c r="F7069" s="1" t="s">
        <v>2344</v>
      </c>
      <c r="G7069" s="1" t="s">
        <v>103</v>
      </c>
      <c r="H7069" s="1" t="s">
        <v>437</v>
      </c>
      <c r="I7069" s="1">
        <v>1.6</v>
      </c>
      <c r="J7069" s="1">
        <v>2023</v>
      </c>
      <c r="K7069" s="1">
        <v>102221</v>
      </c>
      <c r="L7069" s="1">
        <v>0</v>
      </c>
      <c r="M7069" s="1">
        <f t="array" ref="M7069">SUMPRODUCT(MAX(ISNUMBER(SEARCH('Class Rules'!$B$6:$B$85,$E7069))*ISNUMBER(SEARCH('Class Rules'!$C$6:$C$85,$F7069))*'Class Rules'!$A$6:$A$85))</f>
        <v>0</v>
      </c>
      <c r="N7069" s="1" t="str">
        <f t="array" ref="N7069">IF($M7069=0,'Class Rules'!$D$3,INDEX('Class Rules'!$D$6:$D$85,MATCH($M7069,'Class Rules'!$A$6:$A$85,0)))</f>
        <v>Passenger LDV</v>
      </c>
      <c r="O7069" s="1" t="str">
        <f t="array" ref="O7069">IF(SUMPRODUCT(MAX(ISNUMBER(SEARCH(Fuel_Rules!$A$6:$A$30,$E7069))*ISNUMBER(SEARCH(Fuel_Rules!$B$6:$B$30,$F7069))*(Fuel_Rules!$A$6:$A$30&lt;&gt;"")))&gt;0,"Plug-in hybrid",IF($G7069="Diesel","Diesel","Gasoline"))</f>
        <v>Gasoline</v>
      </c>
    </row>
    <row r="7070" spans="1:15" ht="15" customHeight="1" x14ac:dyDescent="0.25">
      <c r="A7070" s="1">
        <v>2022</v>
      </c>
      <c r="B7070" s="1" t="s">
        <v>8801</v>
      </c>
      <c r="C7070" s="1" t="s">
        <v>2348</v>
      </c>
      <c r="D7070" s="1" t="s">
        <v>9541</v>
      </c>
      <c r="E7070" s="1" t="s">
        <v>2325</v>
      </c>
      <c r="F7070" s="1" t="s">
        <v>2350</v>
      </c>
      <c r="G7070" s="1" t="s">
        <v>105</v>
      </c>
      <c r="H7070" s="1" t="s">
        <v>298</v>
      </c>
      <c r="I7070" s="1">
        <v>1.6</v>
      </c>
      <c r="J7070" s="1">
        <v>2023</v>
      </c>
      <c r="K7070" s="1">
        <v>166410</v>
      </c>
      <c r="L7070" s="1">
        <v>0</v>
      </c>
      <c r="M7070" s="1">
        <f t="array" ref="M7070">SUMPRODUCT(MAX(ISNUMBER(SEARCH('Class Rules'!$B$6:$B$85,$E7070))*ISNUMBER(SEARCH('Class Rules'!$C$6:$C$85,$F7070))*'Class Rules'!$A$6:$A$85))</f>
        <v>25</v>
      </c>
      <c r="N7070" s="1" t="str">
        <f t="array" ref="N7070">IF($M7070=0,'Class Rules'!$D$3,INDEX('Class Rules'!$D$6:$D$85,MATCH($M7070,'Class Rules'!$A$6:$A$85,0)))</f>
        <v>Freight LDV</v>
      </c>
      <c r="O7070" s="1" t="str">
        <f t="array" ref="O7070">IF(SUMPRODUCT(MAX(ISNUMBER(SEARCH(Fuel_Rules!$A$6:$A$30,$E7070))*ISNUMBER(SEARCH(Fuel_Rules!$B$6:$B$30,$F7070))*(Fuel_Rules!$A$6:$A$30&lt;&gt;"")))&gt;0,"Plug-in hybrid",IF($G7070="Diesel","Diesel","Gasoline"))</f>
        <v>Diesel</v>
      </c>
    </row>
    <row r="7071" spans="1:15" ht="15" customHeight="1" x14ac:dyDescent="0.25">
      <c r="A7071" s="1">
        <v>2022</v>
      </c>
      <c r="B7071" s="1" t="s">
        <v>8801</v>
      </c>
      <c r="C7071" s="1" t="s">
        <v>2357</v>
      </c>
      <c r="D7071" s="1" t="s">
        <v>9542</v>
      </c>
      <c r="E7071" s="1" t="s">
        <v>2325</v>
      </c>
      <c r="F7071" s="1" t="s">
        <v>2359</v>
      </c>
      <c r="G7071" s="1" t="s">
        <v>105</v>
      </c>
      <c r="H7071" s="1" t="s">
        <v>298</v>
      </c>
      <c r="I7071" s="1">
        <v>1.6</v>
      </c>
      <c r="J7071" s="1">
        <v>2023</v>
      </c>
      <c r="K7071" s="1">
        <v>191439</v>
      </c>
      <c r="L7071" s="1">
        <v>0</v>
      </c>
      <c r="M7071" s="1">
        <f t="array" ref="M7071">SUMPRODUCT(MAX(ISNUMBER(SEARCH('Class Rules'!$B$6:$B$85,$E7071))*ISNUMBER(SEARCH('Class Rules'!$C$6:$C$85,$F7071))*'Class Rules'!$A$6:$A$85))</f>
        <v>0</v>
      </c>
      <c r="N7071" s="1" t="str">
        <f t="array" ref="N7071">IF($M7071=0,'Class Rules'!$D$3,INDEX('Class Rules'!$D$6:$D$85,MATCH($M7071,'Class Rules'!$A$6:$A$85,0)))</f>
        <v>Passenger LDV</v>
      </c>
      <c r="O7071" s="1" t="str">
        <f t="array" ref="O7071">IF(SUMPRODUCT(MAX(ISNUMBER(SEARCH(Fuel_Rules!$A$6:$A$30,$E7071))*ISNUMBER(SEARCH(Fuel_Rules!$B$6:$B$30,$F7071))*(Fuel_Rules!$A$6:$A$30&lt;&gt;"")))&gt;0,"Plug-in hybrid",IF($G7071="Diesel","Diesel","Gasoline"))</f>
        <v>Diesel</v>
      </c>
    </row>
    <row r="7072" spans="1:15" ht="15" customHeight="1" x14ac:dyDescent="0.25">
      <c r="A7072" s="1">
        <v>2022</v>
      </c>
      <c r="B7072" s="1" t="s">
        <v>8801</v>
      </c>
      <c r="C7072" s="1" t="s">
        <v>2360</v>
      </c>
      <c r="D7072" s="1" t="s">
        <v>9543</v>
      </c>
      <c r="E7072" s="1" t="s">
        <v>2325</v>
      </c>
      <c r="F7072" s="1" t="s">
        <v>2362</v>
      </c>
      <c r="G7072" s="1" t="s">
        <v>105</v>
      </c>
      <c r="H7072" s="1" t="s">
        <v>298</v>
      </c>
      <c r="I7072" s="1">
        <v>2</v>
      </c>
      <c r="J7072" s="1">
        <v>2023</v>
      </c>
      <c r="K7072" s="1">
        <v>202937</v>
      </c>
      <c r="L7072" s="1">
        <v>0</v>
      </c>
      <c r="M7072" s="1">
        <f t="array" ref="M7072">SUMPRODUCT(MAX(ISNUMBER(SEARCH('Class Rules'!$B$6:$B$85,$E7072))*ISNUMBER(SEARCH('Class Rules'!$C$6:$C$85,$F7072))*'Class Rules'!$A$6:$A$85))</f>
        <v>27</v>
      </c>
      <c r="N7072" s="1" t="str">
        <f t="array" ref="N7072">IF($M7072=0,'Class Rules'!$D$3,INDEX('Class Rules'!$D$6:$D$85,MATCH($M7072,'Class Rules'!$A$6:$A$85,0)))</f>
        <v>Freight LDV</v>
      </c>
      <c r="O7072" s="1" t="str">
        <f t="array" ref="O7072">IF(SUMPRODUCT(MAX(ISNUMBER(SEARCH(Fuel_Rules!$A$6:$A$30,$E7072))*ISNUMBER(SEARCH(Fuel_Rules!$B$6:$B$30,$F7072))*(Fuel_Rules!$A$6:$A$30&lt;&gt;"")))&gt;0,"Plug-in hybrid",IF($G7072="Diesel","Diesel","Gasoline"))</f>
        <v>Diesel</v>
      </c>
    </row>
    <row r="7073" spans="1:15" ht="15" customHeight="1" x14ac:dyDescent="0.25">
      <c r="A7073" s="1">
        <v>2022</v>
      </c>
      <c r="B7073" s="1" t="s">
        <v>8801</v>
      </c>
      <c r="C7073" s="1" t="s">
        <v>2363</v>
      </c>
      <c r="D7073" s="1" t="s">
        <v>9544</v>
      </c>
      <c r="E7073" s="1" t="s">
        <v>2325</v>
      </c>
      <c r="F7073" s="1" t="s">
        <v>2365</v>
      </c>
      <c r="G7073" s="1" t="s">
        <v>103</v>
      </c>
      <c r="H7073" s="1" t="s">
        <v>437</v>
      </c>
      <c r="I7073" s="1">
        <v>1.6</v>
      </c>
      <c r="J7073" s="1">
        <v>2023</v>
      </c>
      <c r="K7073" s="1">
        <v>103955</v>
      </c>
      <c r="L7073" s="1">
        <v>0</v>
      </c>
      <c r="M7073" s="1">
        <f t="array" ref="M7073">SUMPRODUCT(MAX(ISNUMBER(SEARCH('Class Rules'!$B$6:$B$85,$E7073))*ISNUMBER(SEARCH('Class Rules'!$C$6:$C$85,$F7073))*'Class Rules'!$A$6:$A$85))</f>
        <v>0</v>
      </c>
      <c r="N7073" s="1" t="str">
        <f t="array" ref="N7073">IF($M7073=0,'Class Rules'!$D$3,INDEX('Class Rules'!$D$6:$D$85,MATCH($M7073,'Class Rules'!$A$6:$A$85,0)))</f>
        <v>Passenger LDV</v>
      </c>
      <c r="O7073" s="1" t="str">
        <f t="array" ref="O7073">IF(SUMPRODUCT(MAX(ISNUMBER(SEARCH(Fuel_Rules!$A$6:$A$30,$E7073))*ISNUMBER(SEARCH(Fuel_Rules!$B$6:$B$30,$F7073))*(Fuel_Rules!$A$6:$A$30&lt;&gt;"")))&gt;0,"Plug-in hybrid",IF($G7073="Diesel","Diesel","Gasoline"))</f>
        <v>Gasoline</v>
      </c>
    </row>
    <row r="7074" spans="1:15" ht="15" customHeight="1" x14ac:dyDescent="0.25">
      <c r="A7074" s="1">
        <v>2022</v>
      </c>
      <c r="B7074" s="1" t="s">
        <v>8801</v>
      </c>
      <c r="C7074" s="1" t="s">
        <v>2366</v>
      </c>
      <c r="D7074" s="1" t="s">
        <v>9545</v>
      </c>
      <c r="E7074" s="1" t="s">
        <v>2325</v>
      </c>
      <c r="F7074" s="1" t="s">
        <v>2368</v>
      </c>
      <c r="G7074" s="1" t="s">
        <v>103</v>
      </c>
      <c r="H7074" s="1" t="s">
        <v>437</v>
      </c>
      <c r="I7074" s="1">
        <v>1.6</v>
      </c>
      <c r="J7074" s="1">
        <v>2023</v>
      </c>
      <c r="K7074" s="1">
        <v>124740</v>
      </c>
      <c r="L7074" s="1">
        <v>0</v>
      </c>
      <c r="M7074" s="1">
        <f t="array" ref="M7074">SUMPRODUCT(MAX(ISNUMBER(SEARCH('Class Rules'!$B$6:$B$85,$E7074))*ISNUMBER(SEARCH('Class Rules'!$C$6:$C$85,$F7074))*'Class Rules'!$A$6:$A$85))</f>
        <v>0</v>
      </c>
      <c r="N7074" s="1" t="str">
        <f t="array" ref="N7074">IF($M7074=0,'Class Rules'!$D$3,INDEX('Class Rules'!$D$6:$D$85,MATCH($M7074,'Class Rules'!$A$6:$A$85,0)))</f>
        <v>Passenger LDV</v>
      </c>
      <c r="O7074" s="1" t="str">
        <f t="array" ref="O7074">IF(SUMPRODUCT(MAX(ISNUMBER(SEARCH(Fuel_Rules!$A$6:$A$30,$E7074))*ISNUMBER(SEARCH(Fuel_Rules!$B$6:$B$30,$F7074))*(Fuel_Rules!$A$6:$A$30&lt;&gt;"")))&gt;0,"Plug-in hybrid",IF($G7074="Diesel","Diesel","Gasoline"))</f>
        <v>Gasoline</v>
      </c>
    </row>
    <row r="7075" spans="1:15" ht="15" customHeight="1" x14ac:dyDescent="0.25">
      <c r="A7075" s="1">
        <v>2022</v>
      </c>
      <c r="B7075" s="1" t="s">
        <v>8801</v>
      </c>
      <c r="C7075" s="1" t="s">
        <v>2366</v>
      </c>
      <c r="D7075" s="1" t="s">
        <v>9546</v>
      </c>
      <c r="E7075" s="1" t="s">
        <v>2325</v>
      </c>
      <c r="F7075" s="1" t="s">
        <v>2368</v>
      </c>
      <c r="G7075" s="1" t="s">
        <v>103</v>
      </c>
      <c r="H7075" s="1" t="s">
        <v>437</v>
      </c>
      <c r="I7075" s="1">
        <v>1.6</v>
      </c>
      <c r="J7075" s="1">
        <v>2023</v>
      </c>
      <c r="K7075" s="1">
        <v>117754</v>
      </c>
      <c r="L7075" s="1">
        <v>0</v>
      </c>
      <c r="M7075" s="1">
        <f t="array" ref="M7075">SUMPRODUCT(MAX(ISNUMBER(SEARCH('Class Rules'!$B$6:$B$85,$E7075))*ISNUMBER(SEARCH('Class Rules'!$C$6:$C$85,$F7075))*'Class Rules'!$A$6:$A$85))</f>
        <v>0</v>
      </c>
      <c r="N7075" s="1" t="str">
        <f t="array" ref="N7075">IF($M7075=0,'Class Rules'!$D$3,INDEX('Class Rules'!$D$6:$D$85,MATCH($M7075,'Class Rules'!$A$6:$A$85,0)))</f>
        <v>Passenger LDV</v>
      </c>
      <c r="O7075" s="1" t="str">
        <f t="array" ref="O7075">IF(SUMPRODUCT(MAX(ISNUMBER(SEARCH(Fuel_Rules!$A$6:$A$30,$E7075))*ISNUMBER(SEARCH(Fuel_Rules!$B$6:$B$30,$F7075))*(Fuel_Rules!$A$6:$A$30&lt;&gt;"")))&gt;0,"Plug-in hybrid",IF($G7075="Diesel","Diesel","Gasoline"))</f>
        <v>Gasoline</v>
      </c>
    </row>
    <row r="7076" spans="1:15" ht="15" customHeight="1" x14ac:dyDescent="0.25">
      <c r="A7076" s="1">
        <v>2022</v>
      </c>
      <c r="B7076" s="1" t="s">
        <v>8801</v>
      </c>
      <c r="C7076" s="1" t="s">
        <v>2369</v>
      </c>
      <c r="D7076" s="1" t="s">
        <v>9547</v>
      </c>
      <c r="E7076" s="1" t="s">
        <v>2325</v>
      </c>
      <c r="F7076" s="1" t="s">
        <v>2371</v>
      </c>
      <c r="G7076" s="1" t="s">
        <v>105</v>
      </c>
      <c r="H7076" s="1" t="s">
        <v>298</v>
      </c>
      <c r="I7076" s="1">
        <v>2</v>
      </c>
      <c r="J7076" s="1">
        <v>2023</v>
      </c>
      <c r="K7076" s="1">
        <v>241048</v>
      </c>
      <c r="L7076" s="1">
        <v>0</v>
      </c>
      <c r="M7076" s="1">
        <f t="array" ref="M7076">SUMPRODUCT(MAX(ISNUMBER(SEARCH('Class Rules'!$B$6:$B$85,$E7076))*ISNUMBER(SEARCH('Class Rules'!$C$6:$C$85,$F7076))*'Class Rules'!$A$6:$A$85))</f>
        <v>65</v>
      </c>
      <c r="N7076" s="1" t="str">
        <f t="array" ref="N7076">IF($M7076=0,'Class Rules'!$D$3,INDEX('Class Rules'!$D$6:$D$85,MATCH($M7076,'Class Rules'!$A$6:$A$85,0)))</f>
        <v>Passenger HDV</v>
      </c>
      <c r="O7076" s="1" t="str">
        <f t="array" ref="O7076">IF(SUMPRODUCT(MAX(ISNUMBER(SEARCH(Fuel_Rules!$A$6:$A$30,$E7076))*ISNUMBER(SEARCH(Fuel_Rules!$B$6:$B$30,$F7076))*(Fuel_Rules!$A$6:$A$30&lt;&gt;"")))&gt;0,"Plug-in hybrid",IF($G7076="Diesel","Diesel","Gasoline"))</f>
        <v>Diesel</v>
      </c>
    </row>
    <row r="7077" spans="1:15" ht="15" customHeight="1" x14ac:dyDescent="0.25">
      <c r="A7077" s="1">
        <v>2022</v>
      </c>
      <c r="B7077" s="1" t="s">
        <v>8801</v>
      </c>
      <c r="C7077" s="1" t="s">
        <v>2372</v>
      </c>
      <c r="D7077" s="1" t="s">
        <v>9548</v>
      </c>
      <c r="E7077" s="1" t="s">
        <v>2325</v>
      </c>
      <c r="F7077" s="1" t="s">
        <v>2374</v>
      </c>
      <c r="G7077" s="1" t="s">
        <v>103</v>
      </c>
      <c r="H7077" s="1" t="s">
        <v>437</v>
      </c>
      <c r="I7077" s="1">
        <v>1.6</v>
      </c>
      <c r="J7077" s="1">
        <v>2023</v>
      </c>
      <c r="K7077" s="1">
        <v>104054</v>
      </c>
      <c r="L7077" s="1">
        <v>0</v>
      </c>
      <c r="M7077" s="1">
        <f t="array" ref="M7077">SUMPRODUCT(MAX(ISNUMBER(SEARCH('Class Rules'!$B$6:$B$85,$E7077))*ISNUMBER(SEARCH('Class Rules'!$C$6:$C$85,$F7077))*'Class Rules'!$A$6:$A$85))</f>
        <v>0</v>
      </c>
      <c r="N7077" s="1" t="str">
        <f t="array" ref="N7077">IF($M7077=0,'Class Rules'!$D$3,INDEX('Class Rules'!$D$6:$D$85,MATCH($M7077,'Class Rules'!$A$6:$A$85,0)))</f>
        <v>Passenger LDV</v>
      </c>
      <c r="O7077" s="1" t="str">
        <f t="array" ref="O7077">IF(SUMPRODUCT(MAX(ISNUMBER(SEARCH(Fuel_Rules!$A$6:$A$30,$E7077))*ISNUMBER(SEARCH(Fuel_Rules!$B$6:$B$30,$F7077))*(Fuel_Rules!$A$6:$A$30&lt;&gt;"")))&gt;0,"Plug-in hybrid",IF($G7077="Diesel","Diesel","Gasoline"))</f>
        <v>Gasoline</v>
      </c>
    </row>
    <row r="7078" spans="1:15" ht="15" customHeight="1" x14ac:dyDescent="0.25">
      <c r="A7078" s="1">
        <v>2022</v>
      </c>
      <c r="B7078" s="1" t="s">
        <v>8801</v>
      </c>
      <c r="C7078" s="1" t="s">
        <v>2372</v>
      </c>
      <c r="D7078" s="1" t="s">
        <v>9549</v>
      </c>
      <c r="E7078" s="1" t="s">
        <v>2325</v>
      </c>
      <c r="F7078" s="1" t="s">
        <v>2374</v>
      </c>
      <c r="G7078" s="1" t="s">
        <v>103</v>
      </c>
      <c r="H7078" s="1" t="s">
        <v>437</v>
      </c>
      <c r="I7078" s="1">
        <v>1.6</v>
      </c>
      <c r="J7078" s="1">
        <v>2023</v>
      </c>
      <c r="K7078" s="1">
        <v>98468</v>
      </c>
      <c r="L7078" s="1">
        <v>0</v>
      </c>
      <c r="M7078" s="1">
        <f t="array" ref="M7078">SUMPRODUCT(MAX(ISNUMBER(SEARCH('Class Rules'!$B$6:$B$85,$E7078))*ISNUMBER(SEARCH('Class Rules'!$C$6:$C$85,$F7078))*'Class Rules'!$A$6:$A$85))</f>
        <v>0</v>
      </c>
      <c r="N7078" s="1" t="str">
        <f t="array" ref="N7078">IF($M7078=0,'Class Rules'!$D$3,INDEX('Class Rules'!$D$6:$D$85,MATCH($M7078,'Class Rules'!$A$6:$A$85,0)))</f>
        <v>Passenger LDV</v>
      </c>
      <c r="O7078" s="1" t="str">
        <f t="array" ref="O7078">IF(SUMPRODUCT(MAX(ISNUMBER(SEARCH(Fuel_Rules!$A$6:$A$30,$E7078))*ISNUMBER(SEARCH(Fuel_Rules!$B$6:$B$30,$F7078))*(Fuel_Rules!$A$6:$A$30&lt;&gt;"")))&gt;0,"Plug-in hybrid",IF($G7078="Diesel","Diesel","Gasoline"))</f>
        <v>Gasoline</v>
      </c>
    </row>
    <row r="7079" spans="1:15" ht="15" customHeight="1" x14ac:dyDescent="0.25">
      <c r="A7079" s="1">
        <v>2022</v>
      </c>
      <c r="B7079" s="1" t="s">
        <v>8801</v>
      </c>
      <c r="C7079" s="1" t="s">
        <v>2375</v>
      </c>
      <c r="D7079" s="1" t="s">
        <v>9550</v>
      </c>
      <c r="E7079" s="1" t="s">
        <v>2325</v>
      </c>
      <c r="F7079" s="1" t="s">
        <v>2377</v>
      </c>
      <c r="G7079" s="1" t="s">
        <v>105</v>
      </c>
      <c r="H7079" s="1" t="s">
        <v>298</v>
      </c>
      <c r="I7079" s="1">
        <v>1.6</v>
      </c>
      <c r="J7079" s="1">
        <v>2023</v>
      </c>
      <c r="K7079" s="1">
        <v>166337</v>
      </c>
      <c r="L7079" s="1">
        <v>0</v>
      </c>
      <c r="M7079" s="1">
        <f t="array" ref="M7079">SUMPRODUCT(MAX(ISNUMBER(SEARCH('Class Rules'!$B$6:$B$85,$E7079))*ISNUMBER(SEARCH('Class Rules'!$C$6:$C$85,$F7079))*'Class Rules'!$A$6:$A$85))</f>
        <v>0</v>
      </c>
      <c r="N7079" s="1" t="str">
        <f t="array" ref="N7079">IF($M7079=0,'Class Rules'!$D$3,INDEX('Class Rules'!$D$6:$D$85,MATCH($M7079,'Class Rules'!$A$6:$A$85,0)))</f>
        <v>Passenger LDV</v>
      </c>
      <c r="O7079" s="1" t="str">
        <f t="array" ref="O7079">IF(SUMPRODUCT(MAX(ISNUMBER(SEARCH(Fuel_Rules!$A$6:$A$30,$E7079))*ISNUMBER(SEARCH(Fuel_Rules!$B$6:$B$30,$F7079))*(Fuel_Rules!$A$6:$A$30&lt;&gt;"")))&gt;0,"Plug-in hybrid",IF($G7079="Diesel","Diesel","Gasoline"))</f>
        <v>Diesel</v>
      </c>
    </row>
    <row r="7080" spans="1:15" ht="15" customHeight="1" x14ac:dyDescent="0.25">
      <c r="A7080" s="1">
        <v>2022</v>
      </c>
      <c r="B7080" s="1" t="s">
        <v>8801</v>
      </c>
      <c r="C7080" s="1" t="s">
        <v>2378</v>
      </c>
      <c r="D7080" s="1" t="s">
        <v>9551</v>
      </c>
      <c r="E7080" s="1" t="s">
        <v>2325</v>
      </c>
      <c r="F7080" s="1" t="s">
        <v>2380</v>
      </c>
      <c r="G7080" s="1" t="s">
        <v>103</v>
      </c>
      <c r="H7080" s="1" t="s">
        <v>298</v>
      </c>
      <c r="I7080" s="1">
        <v>1.6</v>
      </c>
      <c r="J7080" s="1">
        <v>2023</v>
      </c>
      <c r="K7080" s="1">
        <v>81959</v>
      </c>
      <c r="L7080" s="1">
        <v>0</v>
      </c>
      <c r="M7080" s="1">
        <f t="array" ref="M7080">SUMPRODUCT(MAX(ISNUMBER(SEARCH('Class Rules'!$B$6:$B$85,$E7080))*ISNUMBER(SEARCH('Class Rules'!$C$6:$C$85,$F7080))*'Class Rules'!$A$6:$A$85))</f>
        <v>0</v>
      </c>
      <c r="N7080" s="1" t="str">
        <f t="array" ref="N7080">IF($M7080=0,'Class Rules'!$D$3,INDEX('Class Rules'!$D$6:$D$85,MATCH($M7080,'Class Rules'!$A$6:$A$85,0)))</f>
        <v>Passenger LDV</v>
      </c>
      <c r="O7080" s="1" t="str">
        <f t="array" ref="O7080">IF(SUMPRODUCT(MAX(ISNUMBER(SEARCH(Fuel_Rules!$A$6:$A$30,$E7080))*ISNUMBER(SEARCH(Fuel_Rules!$B$6:$B$30,$F7080))*(Fuel_Rules!$A$6:$A$30&lt;&gt;"")))&gt;0,"Plug-in hybrid",IF($G7080="Diesel","Diesel","Gasoline"))</f>
        <v>Gasoline</v>
      </c>
    </row>
    <row r="7081" spans="1:15" ht="15" customHeight="1" x14ac:dyDescent="0.25">
      <c r="A7081" s="1">
        <v>2022</v>
      </c>
      <c r="B7081" s="1" t="s">
        <v>8801</v>
      </c>
      <c r="C7081" s="1" t="s">
        <v>2384</v>
      </c>
      <c r="D7081" s="1" t="s">
        <v>9552</v>
      </c>
      <c r="E7081" s="1" t="s">
        <v>2325</v>
      </c>
      <c r="F7081" s="1" t="s">
        <v>2386</v>
      </c>
      <c r="G7081" s="1" t="s">
        <v>103</v>
      </c>
      <c r="H7081" s="1" t="s">
        <v>437</v>
      </c>
      <c r="I7081" s="1">
        <v>1.6</v>
      </c>
      <c r="J7081" s="1">
        <v>2023</v>
      </c>
      <c r="K7081" s="1">
        <v>259327</v>
      </c>
      <c r="L7081" s="1">
        <v>0</v>
      </c>
      <c r="M7081" s="1">
        <f t="array" ref="M7081">SUMPRODUCT(MAX(ISNUMBER(SEARCH('Class Rules'!$B$6:$B$85,$E7081))*ISNUMBER(SEARCH('Class Rules'!$C$6:$C$85,$F7081))*'Class Rules'!$A$6:$A$85))</f>
        <v>0</v>
      </c>
      <c r="N7081" s="1" t="str">
        <f t="array" ref="N7081">IF($M7081=0,'Class Rules'!$D$3,INDEX('Class Rules'!$D$6:$D$85,MATCH($M7081,'Class Rules'!$A$6:$A$85,0)))</f>
        <v>Passenger LDV</v>
      </c>
      <c r="O7081" s="1" t="str">
        <f t="array" ref="O7081">IF(SUMPRODUCT(MAX(ISNUMBER(SEARCH(Fuel_Rules!$A$6:$A$30,$E7081))*ISNUMBER(SEARCH(Fuel_Rules!$B$6:$B$30,$F7081))*(Fuel_Rules!$A$6:$A$30&lt;&gt;"")))&gt;0,"Plug-in hybrid",IF($G7081="Diesel","Diesel","Gasoline"))</f>
        <v>Gasoline</v>
      </c>
    </row>
    <row r="7082" spans="1:15" ht="15" customHeight="1" x14ac:dyDescent="0.25">
      <c r="A7082" s="1">
        <v>2022</v>
      </c>
      <c r="B7082" s="1" t="s">
        <v>8801</v>
      </c>
      <c r="C7082" s="1" t="s">
        <v>2387</v>
      </c>
      <c r="D7082" s="1" t="s">
        <v>9553</v>
      </c>
      <c r="E7082" s="1" t="s">
        <v>2325</v>
      </c>
      <c r="F7082" s="1" t="s">
        <v>2389</v>
      </c>
      <c r="G7082" s="1" t="s">
        <v>105</v>
      </c>
      <c r="H7082" s="1" t="s">
        <v>298</v>
      </c>
      <c r="I7082" s="1">
        <v>2</v>
      </c>
      <c r="J7082" s="1">
        <v>2023</v>
      </c>
      <c r="K7082" s="1">
        <v>204435</v>
      </c>
      <c r="L7082" s="1">
        <v>0</v>
      </c>
      <c r="M7082" s="1">
        <f t="array" ref="M7082">SUMPRODUCT(MAX(ISNUMBER(SEARCH('Class Rules'!$B$6:$B$85,$E7082))*ISNUMBER(SEARCH('Class Rules'!$C$6:$C$85,$F7082))*'Class Rules'!$A$6:$A$85))</f>
        <v>28</v>
      </c>
      <c r="N7082" s="1" t="str">
        <f t="array" ref="N7082">IF($M7082=0,'Class Rules'!$D$3,INDEX('Class Rules'!$D$6:$D$85,MATCH($M7082,'Class Rules'!$A$6:$A$85,0)))</f>
        <v>Freight LDV</v>
      </c>
      <c r="O7082" s="1" t="str">
        <f t="array" ref="O7082">IF(SUMPRODUCT(MAX(ISNUMBER(SEARCH(Fuel_Rules!$A$6:$A$30,$E7082))*ISNUMBER(SEARCH(Fuel_Rules!$B$6:$B$30,$F7082))*(Fuel_Rules!$A$6:$A$30&lt;&gt;"")))&gt;0,"Plug-in hybrid",IF($G7082="Diesel","Diesel","Gasoline"))</f>
        <v>Diesel</v>
      </c>
    </row>
    <row r="7083" spans="1:15" ht="15" customHeight="1" x14ac:dyDescent="0.25">
      <c r="A7083" s="1">
        <v>2022</v>
      </c>
      <c r="B7083" s="1" t="s">
        <v>8801</v>
      </c>
      <c r="C7083" s="1" t="s">
        <v>2390</v>
      </c>
      <c r="D7083" s="1" t="s">
        <v>9554</v>
      </c>
      <c r="E7083" s="1" t="s">
        <v>2325</v>
      </c>
      <c r="F7083" s="1" t="s">
        <v>2392</v>
      </c>
      <c r="G7083" s="1" t="s">
        <v>103</v>
      </c>
      <c r="H7083" s="1" t="s">
        <v>298</v>
      </c>
      <c r="I7083" s="1">
        <v>1.6</v>
      </c>
      <c r="J7083" s="1">
        <v>2023</v>
      </c>
      <c r="K7083" s="1">
        <v>80780</v>
      </c>
      <c r="L7083" s="1">
        <v>0</v>
      </c>
      <c r="M7083" s="1">
        <f t="array" ref="M7083">SUMPRODUCT(MAX(ISNUMBER(SEARCH('Class Rules'!$B$6:$B$85,$E7083))*ISNUMBER(SEARCH('Class Rules'!$C$6:$C$85,$F7083))*'Class Rules'!$A$6:$A$85))</f>
        <v>0</v>
      </c>
      <c r="N7083" s="1" t="str">
        <f t="array" ref="N7083">IF($M7083=0,'Class Rules'!$D$3,INDEX('Class Rules'!$D$6:$D$85,MATCH($M7083,'Class Rules'!$A$6:$A$85,0)))</f>
        <v>Passenger LDV</v>
      </c>
      <c r="O7083" s="1" t="str">
        <f t="array" ref="O7083">IF(SUMPRODUCT(MAX(ISNUMBER(SEARCH(Fuel_Rules!$A$6:$A$30,$E7083))*ISNUMBER(SEARCH(Fuel_Rules!$B$6:$B$30,$F7083))*(Fuel_Rules!$A$6:$A$30&lt;&gt;"")))&gt;0,"Plug-in hybrid",IF($G7083="Diesel","Diesel","Gasoline"))</f>
        <v>Gasoline</v>
      </c>
    </row>
    <row r="7084" spans="1:15" ht="15" customHeight="1" x14ac:dyDescent="0.25">
      <c r="A7084" s="1">
        <v>2022</v>
      </c>
      <c r="B7084" s="1" t="s">
        <v>8801</v>
      </c>
      <c r="C7084" s="1" t="s">
        <v>5788</v>
      </c>
      <c r="D7084" s="1" t="s">
        <v>9555</v>
      </c>
      <c r="E7084" s="1" t="s">
        <v>2325</v>
      </c>
      <c r="F7084" s="1" t="s">
        <v>5790</v>
      </c>
      <c r="G7084" s="1" t="s">
        <v>105</v>
      </c>
      <c r="H7084" s="1" t="s">
        <v>298</v>
      </c>
      <c r="I7084" s="1">
        <v>1.5</v>
      </c>
      <c r="J7084" s="1">
        <v>2023</v>
      </c>
      <c r="K7084" s="1">
        <v>173905</v>
      </c>
      <c r="L7084" s="1">
        <v>0</v>
      </c>
      <c r="M7084" s="1">
        <f t="array" ref="M7084">SUMPRODUCT(MAX(ISNUMBER(SEARCH('Class Rules'!$B$6:$B$85,$E7084))*ISNUMBER(SEARCH('Class Rules'!$C$6:$C$85,$F7084))*'Class Rules'!$A$6:$A$85))</f>
        <v>0</v>
      </c>
      <c r="N7084" s="1" t="str">
        <f t="array" ref="N7084">IF($M7084=0,'Class Rules'!$D$3,INDEX('Class Rules'!$D$6:$D$85,MATCH($M7084,'Class Rules'!$A$6:$A$85,0)))</f>
        <v>Passenger LDV</v>
      </c>
      <c r="O7084" s="1" t="str">
        <f t="array" ref="O7084">IF(SUMPRODUCT(MAX(ISNUMBER(SEARCH(Fuel_Rules!$A$6:$A$30,$E7084))*ISNUMBER(SEARCH(Fuel_Rules!$B$6:$B$30,$F7084))*(Fuel_Rules!$A$6:$A$30&lt;&gt;"")))&gt;0,"Plug-in hybrid",IF($G7084="Diesel","Diesel","Gasoline"))</f>
        <v>Diesel</v>
      </c>
    </row>
    <row r="7085" spans="1:15" ht="15" customHeight="1" x14ac:dyDescent="0.25">
      <c r="A7085" s="1">
        <v>2022</v>
      </c>
      <c r="B7085" s="1" t="s">
        <v>8801</v>
      </c>
      <c r="C7085" s="1" t="s">
        <v>5791</v>
      </c>
      <c r="D7085" s="1" t="s">
        <v>9556</v>
      </c>
      <c r="E7085" s="1" t="s">
        <v>2325</v>
      </c>
      <c r="F7085" s="1" t="s">
        <v>5793</v>
      </c>
      <c r="G7085" s="1" t="s">
        <v>105</v>
      </c>
      <c r="H7085" s="1" t="s">
        <v>298</v>
      </c>
      <c r="I7085" s="1">
        <v>1.5</v>
      </c>
      <c r="J7085" s="1">
        <v>2023</v>
      </c>
      <c r="K7085" s="1">
        <v>187490</v>
      </c>
      <c r="L7085" s="1">
        <v>0</v>
      </c>
      <c r="M7085" s="1">
        <f t="array" ref="M7085">SUMPRODUCT(MAX(ISNUMBER(SEARCH('Class Rules'!$B$6:$B$85,$E7085))*ISNUMBER(SEARCH('Class Rules'!$C$6:$C$85,$F7085))*'Class Rules'!$A$6:$A$85))</f>
        <v>26</v>
      </c>
      <c r="N7085" s="1" t="str">
        <f t="array" ref="N7085">IF($M7085=0,'Class Rules'!$D$3,INDEX('Class Rules'!$D$6:$D$85,MATCH($M7085,'Class Rules'!$A$6:$A$85,0)))</f>
        <v>Freight LDV</v>
      </c>
      <c r="O7085" s="1" t="str">
        <f t="array" ref="O7085">IF(SUMPRODUCT(MAX(ISNUMBER(SEARCH(Fuel_Rules!$A$6:$A$30,$E7085))*ISNUMBER(SEARCH(Fuel_Rules!$B$6:$B$30,$F7085))*(Fuel_Rules!$A$6:$A$30&lt;&gt;"")))&gt;0,"Plug-in hybrid",IF($G7085="Diesel","Diesel","Gasoline"))</f>
        <v>Diesel</v>
      </c>
    </row>
    <row r="7086" spans="1:15" ht="15" customHeight="1" x14ac:dyDescent="0.25">
      <c r="A7086" s="1">
        <v>2022</v>
      </c>
      <c r="B7086" s="1" t="s">
        <v>8801</v>
      </c>
      <c r="C7086" s="1" t="s">
        <v>5791</v>
      </c>
      <c r="D7086" s="1" t="s">
        <v>9557</v>
      </c>
      <c r="E7086" s="1" t="s">
        <v>2325</v>
      </c>
      <c r="F7086" s="1" t="s">
        <v>5793</v>
      </c>
      <c r="G7086" s="1" t="s">
        <v>105</v>
      </c>
      <c r="H7086" s="1" t="s">
        <v>298</v>
      </c>
      <c r="I7086" s="1">
        <v>1.5</v>
      </c>
      <c r="J7086" s="1">
        <v>2023</v>
      </c>
      <c r="K7086" s="1">
        <v>164928</v>
      </c>
      <c r="L7086" s="1">
        <v>0</v>
      </c>
      <c r="M7086" s="1">
        <f t="array" ref="M7086">SUMPRODUCT(MAX(ISNUMBER(SEARCH('Class Rules'!$B$6:$B$85,$E7086))*ISNUMBER(SEARCH('Class Rules'!$C$6:$C$85,$F7086))*'Class Rules'!$A$6:$A$85))</f>
        <v>26</v>
      </c>
      <c r="N7086" s="1" t="str">
        <f t="array" ref="N7086">IF($M7086=0,'Class Rules'!$D$3,INDEX('Class Rules'!$D$6:$D$85,MATCH($M7086,'Class Rules'!$A$6:$A$85,0)))</f>
        <v>Freight LDV</v>
      </c>
      <c r="O7086" s="1" t="str">
        <f t="array" ref="O7086">IF(SUMPRODUCT(MAX(ISNUMBER(SEARCH(Fuel_Rules!$A$6:$A$30,$E7086))*ISNUMBER(SEARCH(Fuel_Rules!$B$6:$B$30,$F7086))*(Fuel_Rules!$A$6:$A$30&lt;&gt;"")))&gt;0,"Plug-in hybrid",IF($G7086="Diesel","Diesel","Gasoline"))</f>
        <v>Diesel</v>
      </c>
    </row>
    <row r="7087" spans="1:15" ht="15" customHeight="1" x14ac:dyDescent="0.25">
      <c r="A7087" s="1">
        <v>2022</v>
      </c>
      <c r="B7087" s="1" t="s">
        <v>8801</v>
      </c>
      <c r="C7087" s="1" t="s">
        <v>5794</v>
      </c>
      <c r="D7087" s="1" t="s">
        <v>9558</v>
      </c>
      <c r="E7087" s="1" t="s">
        <v>2325</v>
      </c>
      <c r="F7087" s="1" t="s">
        <v>5796</v>
      </c>
      <c r="G7087" s="1" t="s">
        <v>105</v>
      </c>
      <c r="H7087" s="1" t="s">
        <v>298</v>
      </c>
      <c r="I7087" s="1">
        <v>2.2000000000000002</v>
      </c>
      <c r="J7087" s="1">
        <v>2023</v>
      </c>
      <c r="K7087" s="1">
        <v>204000</v>
      </c>
      <c r="L7087" s="1">
        <v>0</v>
      </c>
      <c r="M7087" s="1">
        <f t="array" ref="M7087">SUMPRODUCT(MAX(ISNUMBER(SEARCH('Class Rules'!$B$6:$B$85,$E7087))*ISNUMBER(SEARCH('Class Rules'!$C$6:$C$85,$F7087))*'Class Rules'!$A$6:$A$85))</f>
        <v>29</v>
      </c>
      <c r="N7087" s="1" t="str">
        <f t="array" ref="N7087">IF($M7087=0,'Class Rules'!$D$3,INDEX('Class Rules'!$D$6:$D$85,MATCH($M7087,'Class Rules'!$A$6:$A$85,0)))</f>
        <v>Freight LDV</v>
      </c>
      <c r="O7087" s="1" t="str">
        <f t="array" ref="O7087">IF(SUMPRODUCT(MAX(ISNUMBER(SEARCH(Fuel_Rules!$A$6:$A$30,$E7087))*ISNUMBER(SEARCH(Fuel_Rules!$B$6:$B$30,$F7087))*(Fuel_Rules!$A$6:$A$30&lt;&gt;"")))&gt;0,"Plug-in hybrid",IF($G7087="Diesel","Diesel","Gasoline"))</f>
        <v>Diesel</v>
      </c>
    </row>
    <row r="7088" spans="1:15" ht="15" customHeight="1" x14ac:dyDescent="0.25">
      <c r="A7088" s="1">
        <v>2022</v>
      </c>
      <c r="B7088" s="1" t="s">
        <v>8801</v>
      </c>
      <c r="C7088" s="1" t="s">
        <v>5797</v>
      </c>
      <c r="D7088" s="1" t="s">
        <v>9559</v>
      </c>
      <c r="E7088" s="1" t="s">
        <v>2325</v>
      </c>
      <c r="F7088" s="1" t="s">
        <v>5799</v>
      </c>
      <c r="G7088" s="1" t="s">
        <v>105</v>
      </c>
      <c r="H7088" s="1" t="s">
        <v>298</v>
      </c>
      <c r="I7088" s="1">
        <v>2.2000000000000002</v>
      </c>
      <c r="J7088" s="1">
        <v>2023</v>
      </c>
      <c r="K7088" s="1">
        <v>212732</v>
      </c>
      <c r="L7088" s="1">
        <v>0</v>
      </c>
      <c r="M7088" s="1">
        <f t="array" ref="M7088">SUMPRODUCT(MAX(ISNUMBER(SEARCH('Class Rules'!$B$6:$B$85,$E7088))*ISNUMBER(SEARCH('Class Rules'!$C$6:$C$85,$F7088))*'Class Rules'!$A$6:$A$85))</f>
        <v>28</v>
      </c>
      <c r="N7088" s="1" t="str">
        <f t="array" ref="N7088">IF($M7088=0,'Class Rules'!$D$3,INDEX('Class Rules'!$D$6:$D$85,MATCH($M7088,'Class Rules'!$A$6:$A$85,0)))</f>
        <v>Freight LDV</v>
      </c>
      <c r="O7088" s="1" t="str">
        <f t="array" ref="O7088">IF(SUMPRODUCT(MAX(ISNUMBER(SEARCH(Fuel_Rules!$A$6:$A$30,$E7088))*ISNUMBER(SEARCH(Fuel_Rules!$B$6:$B$30,$F7088))*(Fuel_Rules!$A$6:$A$30&lt;&gt;"")))&gt;0,"Plug-in hybrid",IF($G7088="Diesel","Diesel","Gasoline"))</f>
        <v>Diesel</v>
      </c>
    </row>
    <row r="7089" spans="1:15" ht="15" customHeight="1" x14ac:dyDescent="0.25">
      <c r="A7089" s="1">
        <v>2022</v>
      </c>
      <c r="B7089" s="1" t="s">
        <v>8801</v>
      </c>
      <c r="C7089" s="1" t="s">
        <v>7579</v>
      </c>
      <c r="D7089" s="1" t="s">
        <v>9560</v>
      </c>
      <c r="E7089" s="1" t="s">
        <v>2325</v>
      </c>
      <c r="F7089" s="1" t="s">
        <v>7581</v>
      </c>
      <c r="G7089" s="1" t="s">
        <v>103</v>
      </c>
      <c r="H7089" s="1" t="s">
        <v>298</v>
      </c>
      <c r="I7089" s="1">
        <v>1.4</v>
      </c>
      <c r="J7089" s="1">
        <v>2023</v>
      </c>
      <c r="K7089" s="1">
        <v>104550</v>
      </c>
      <c r="L7089" s="1">
        <v>0</v>
      </c>
      <c r="M7089" s="1">
        <f t="array" ref="M7089">SUMPRODUCT(MAX(ISNUMBER(SEARCH('Class Rules'!$B$6:$B$85,$E7089))*ISNUMBER(SEARCH('Class Rules'!$C$6:$C$85,$F7089))*'Class Rules'!$A$6:$A$85))</f>
        <v>24</v>
      </c>
      <c r="N7089" s="1" t="str">
        <f t="array" ref="N7089">IF($M7089=0,'Class Rules'!$D$3,INDEX('Class Rules'!$D$6:$D$85,MATCH($M7089,'Class Rules'!$A$6:$A$85,0)))</f>
        <v>Freight LDV</v>
      </c>
      <c r="O7089" s="1" t="str">
        <f t="array" ref="O7089">IF(SUMPRODUCT(MAX(ISNUMBER(SEARCH(Fuel_Rules!$A$6:$A$30,$E7089))*ISNUMBER(SEARCH(Fuel_Rules!$B$6:$B$30,$F7089))*(Fuel_Rules!$A$6:$A$30&lt;&gt;"")))&gt;0,"Plug-in hybrid",IF($G7089="Diesel","Diesel","Gasoline"))</f>
        <v>Gasoline</v>
      </c>
    </row>
    <row r="7090" spans="1:15" ht="15" customHeight="1" x14ac:dyDescent="0.25">
      <c r="A7090" s="1">
        <v>2022</v>
      </c>
      <c r="B7090" s="1" t="s">
        <v>8801</v>
      </c>
      <c r="C7090" s="1" t="s">
        <v>7579</v>
      </c>
      <c r="D7090" s="1" t="s">
        <v>9561</v>
      </c>
      <c r="E7090" s="1" t="s">
        <v>2325</v>
      </c>
      <c r="F7090" s="1" t="s">
        <v>7581</v>
      </c>
      <c r="G7090" s="1" t="s">
        <v>103</v>
      </c>
      <c r="H7090" s="1" t="s">
        <v>298</v>
      </c>
      <c r="I7090" s="1">
        <v>1.4</v>
      </c>
      <c r="J7090" s="1">
        <v>2023</v>
      </c>
      <c r="K7090" s="1">
        <v>100006</v>
      </c>
      <c r="L7090" s="1">
        <v>0</v>
      </c>
      <c r="M7090" s="1">
        <f t="array" ref="M7090">SUMPRODUCT(MAX(ISNUMBER(SEARCH('Class Rules'!$B$6:$B$85,$E7090))*ISNUMBER(SEARCH('Class Rules'!$C$6:$C$85,$F7090))*'Class Rules'!$A$6:$A$85))</f>
        <v>24</v>
      </c>
      <c r="N7090" s="1" t="str">
        <f t="array" ref="N7090">IF($M7090=0,'Class Rules'!$D$3,INDEX('Class Rules'!$D$6:$D$85,MATCH($M7090,'Class Rules'!$A$6:$A$85,0)))</f>
        <v>Freight LDV</v>
      </c>
      <c r="O7090" s="1" t="str">
        <f t="array" ref="O7090">IF(SUMPRODUCT(MAX(ISNUMBER(SEARCH(Fuel_Rules!$A$6:$A$30,$E7090))*ISNUMBER(SEARCH(Fuel_Rules!$B$6:$B$30,$F7090))*(Fuel_Rules!$A$6:$A$30&lt;&gt;"")))&gt;0,"Plug-in hybrid",IF($G7090="Diesel","Diesel","Gasoline"))</f>
        <v>Gasoline</v>
      </c>
    </row>
    <row r="7091" spans="1:15" ht="15" customHeight="1" x14ac:dyDescent="0.25">
      <c r="A7091" s="1">
        <v>2022</v>
      </c>
      <c r="B7091" s="1" t="s">
        <v>8801</v>
      </c>
      <c r="C7091" s="1" t="s">
        <v>8543</v>
      </c>
      <c r="D7091" s="1" t="s">
        <v>9562</v>
      </c>
      <c r="E7091" s="1" t="s">
        <v>2325</v>
      </c>
      <c r="F7091" s="1" t="s">
        <v>8545</v>
      </c>
      <c r="G7091" s="1" t="s">
        <v>103</v>
      </c>
      <c r="H7091" s="1" t="s">
        <v>298</v>
      </c>
      <c r="I7091" s="1">
        <v>1</v>
      </c>
      <c r="J7091" s="1">
        <v>2023</v>
      </c>
      <c r="K7091" s="1">
        <v>88668</v>
      </c>
      <c r="L7091" s="1">
        <v>0</v>
      </c>
      <c r="M7091" s="1">
        <f t="array" ref="M7091">SUMPRODUCT(MAX(ISNUMBER(SEARCH('Class Rules'!$B$6:$B$85,$E7091))*ISNUMBER(SEARCH('Class Rules'!$C$6:$C$85,$F7091))*'Class Rules'!$A$6:$A$85))</f>
        <v>0</v>
      </c>
      <c r="N7091" s="1" t="str">
        <f t="array" ref="N7091">IF($M7091=0,'Class Rules'!$D$3,INDEX('Class Rules'!$D$6:$D$85,MATCH($M7091,'Class Rules'!$A$6:$A$85,0)))</f>
        <v>Passenger LDV</v>
      </c>
      <c r="O7091" s="1" t="str">
        <f t="array" ref="O7091">IF(SUMPRODUCT(MAX(ISNUMBER(SEARCH(Fuel_Rules!$A$6:$A$30,$E7091))*ISNUMBER(SEARCH(Fuel_Rules!$B$6:$B$30,$F7091))*(Fuel_Rules!$A$6:$A$30&lt;&gt;"")))&gt;0,"Plug-in hybrid",IF($G7091="Diesel","Diesel","Gasoline"))</f>
        <v>Gasoline</v>
      </c>
    </row>
    <row r="7092" spans="1:15" ht="15" customHeight="1" x14ac:dyDescent="0.25">
      <c r="A7092" s="1">
        <v>2022</v>
      </c>
      <c r="B7092" s="1" t="s">
        <v>8801</v>
      </c>
      <c r="C7092" s="1" t="s">
        <v>8543</v>
      </c>
      <c r="D7092" s="1" t="s">
        <v>9563</v>
      </c>
      <c r="E7092" s="1" t="s">
        <v>2325</v>
      </c>
      <c r="F7092" s="1" t="s">
        <v>8545</v>
      </c>
      <c r="G7092" s="1" t="s">
        <v>103</v>
      </c>
      <c r="H7092" s="1" t="s">
        <v>298</v>
      </c>
      <c r="I7092" s="1">
        <v>1</v>
      </c>
      <c r="J7092" s="1">
        <v>2023</v>
      </c>
      <c r="K7092" s="1">
        <v>84338</v>
      </c>
      <c r="L7092" s="1">
        <v>0</v>
      </c>
      <c r="M7092" s="1">
        <f t="array" ref="M7092">SUMPRODUCT(MAX(ISNUMBER(SEARCH('Class Rules'!$B$6:$B$85,$E7092))*ISNUMBER(SEARCH('Class Rules'!$C$6:$C$85,$F7092))*'Class Rules'!$A$6:$A$85))</f>
        <v>0</v>
      </c>
      <c r="N7092" s="1" t="str">
        <f t="array" ref="N7092">IF($M7092=0,'Class Rules'!$D$3,INDEX('Class Rules'!$D$6:$D$85,MATCH($M7092,'Class Rules'!$A$6:$A$85,0)))</f>
        <v>Passenger LDV</v>
      </c>
      <c r="O7092" s="1" t="str">
        <f t="array" ref="O7092">IF(SUMPRODUCT(MAX(ISNUMBER(SEARCH(Fuel_Rules!$A$6:$A$30,$E7092))*ISNUMBER(SEARCH(Fuel_Rules!$B$6:$B$30,$F7092))*(Fuel_Rules!$A$6:$A$30&lt;&gt;"")))&gt;0,"Plug-in hybrid",IF($G7092="Diesel","Diesel","Gasoline"))</f>
        <v>Gasoline</v>
      </c>
    </row>
    <row r="7093" spans="1:15" ht="15" customHeight="1" x14ac:dyDescent="0.25">
      <c r="A7093" s="1">
        <v>2022</v>
      </c>
      <c r="B7093" s="1" t="s">
        <v>8801</v>
      </c>
      <c r="C7093" s="1" t="s">
        <v>8547</v>
      </c>
      <c r="D7093" s="1" t="s">
        <v>9564</v>
      </c>
      <c r="E7093" s="1" t="s">
        <v>2325</v>
      </c>
      <c r="F7093" s="1" t="s">
        <v>8549</v>
      </c>
      <c r="G7093" s="1" t="s">
        <v>103</v>
      </c>
      <c r="H7093" s="1" t="s">
        <v>298</v>
      </c>
      <c r="I7093" s="1">
        <v>1</v>
      </c>
      <c r="J7093" s="1">
        <v>2023</v>
      </c>
      <c r="K7093" s="1">
        <v>95775</v>
      </c>
      <c r="L7093" s="1">
        <v>0</v>
      </c>
      <c r="M7093" s="1">
        <f t="array" ref="M7093">SUMPRODUCT(MAX(ISNUMBER(SEARCH('Class Rules'!$B$6:$B$85,$E7093))*ISNUMBER(SEARCH('Class Rules'!$C$6:$C$85,$F7093))*'Class Rules'!$A$6:$A$85))</f>
        <v>0</v>
      </c>
      <c r="N7093" s="1" t="str">
        <f t="array" ref="N7093">IF($M7093=0,'Class Rules'!$D$3,INDEX('Class Rules'!$D$6:$D$85,MATCH($M7093,'Class Rules'!$A$6:$A$85,0)))</f>
        <v>Passenger LDV</v>
      </c>
      <c r="O7093" s="1" t="str">
        <f t="array" ref="O7093">IF(SUMPRODUCT(MAX(ISNUMBER(SEARCH(Fuel_Rules!$A$6:$A$30,$E7093))*ISNUMBER(SEARCH(Fuel_Rules!$B$6:$B$30,$F7093))*(Fuel_Rules!$A$6:$A$30&lt;&gt;"")))&gt;0,"Plug-in hybrid",IF($G7093="Diesel","Diesel","Gasoline"))</f>
        <v>Gasoline</v>
      </c>
    </row>
    <row r="7094" spans="1:15" ht="15" customHeight="1" x14ac:dyDescent="0.25">
      <c r="A7094" s="1">
        <v>2022</v>
      </c>
      <c r="B7094" s="1" t="s">
        <v>8801</v>
      </c>
      <c r="C7094" s="1" t="s">
        <v>8547</v>
      </c>
      <c r="D7094" s="1" t="s">
        <v>9565</v>
      </c>
      <c r="E7094" s="1" t="s">
        <v>2325</v>
      </c>
      <c r="F7094" s="1" t="s">
        <v>8549</v>
      </c>
      <c r="G7094" s="1" t="s">
        <v>103</v>
      </c>
      <c r="H7094" s="1" t="s">
        <v>298</v>
      </c>
      <c r="I7094" s="1">
        <v>1</v>
      </c>
      <c r="J7094" s="1">
        <v>2023</v>
      </c>
      <c r="K7094" s="1">
        <v>90023</v>
      </c>
      <c r="L7094" s="1">
        <v>0</v>
      </c>
      <c r="M7094" s="1">
        <f t="array" ref="M7094">SUMPRODUCT(MAX(ISNUMBER(SEARCH('Class Rules'!$B$6:$B$85,$E7094))*ISNUMBER(SEARCH('Class Rules'!$C$6:$C$85,$F7094))*'Class Rules'!$A$6:$A$85))</f>
        <v>0</v>
      </c>
      <c r="N7094" s="1" t="str">
        <f t="array" ref="N7094">IF($M7094=0,'Class Rules'!$D$3,INDEX('Class Rules'!$D$6:$D$85,MATCH($M7094,'Class Rules'!$A$6:$A$85,0)))</f>
        <v>Passenger LDV</v>
      </c>
      <c r="O7094" s="1" t="str">
        <f t="array" ref="O7094">IF(SUMPRODUCT(MAX(ISNUMBER(SEARCH(Fuel_Rules!$A$6:$A$30,$E7094))*ISNUMBER(SEARCH(Fuel_Rules!$B$6:$B$30,$F7094))*(Fuel_Rules!$A$6:$A$30&lt;&gt;"")))&gt;0,"Plug-in hybrid",IF($G7094="Diesel","Diesel","Gasoline"))</f>
        <v>Gasoline</v>
      </c>
    </row>
    <row r="7095" spans="1:15" ht="15" customHeight="1" x14ac:dyDescent="0.25">
      <c r="A7095" s="1">
        <v>2022</v>
      </c>
      <c r="B7095" s="1" t="s">
        <v>8801</v>
      </c>
      <c r="C7095" s="1" t="s">
        <v>9566</v>
      </c>
      <c r="D7095" s="1" t="s">
        <v>9567</v>
      </c>
      <c r="E7095" s="1" t="s">
        <v>2325</v>
      </c>
      <c r="F7095" s="1" t="s">
        <v>9568</v>
      </c>
      <c r="G7095" s="1" t="s">
        <v>103</v>
      </c>
      <c r="H7095" s="1" t="s">
        <v>437</v>
      </c>
      <c r="I7095" s="1">
        <v>1.6</v>
      </c>
      <c r="J7095" s="1">
        <v>2023</v>
      </c>
      <c r="K7095" s="1">
        <v>120940</v>
      </c>
      <c r="L7095" s="1">
        <v>0</v>
      </c>
      <c r="M7095" s="1">
        <f t="array" ref="M7095">SUMPRODUCT(MAX(ISNUMBER(SEARCH('Class Rules'!$B$6:$B$85,$E7095))*ISNUMBER(SEARCH('Class Rules'!$C$6:$C$85,$F7095))*'Class Rules'!$A$6:$A$85))</f>
        <v>0</v>
      </c>
      <c r="N7095" s="1" t="str">
        <f t="array" ref="N7095">IF($M7095=0,'Class Rules'!$D$3,INDEX('Class Rules'!$D$6:$D$85,MATCH($M7095,'Class Rules'!$A$6:$A$85,0)))</f>
        <v>Passenger LDV</v>
      </c>
      <c r="O7095" s="1" t="str">
        <f t="array" ref="O7095">IF(SUMPRODUCT(MAX(ISNUMBER(SEARCH(Fuel_Rules!$A$6:$A$30,$E7095))*ISNUMBER(SEARCH(Fuel_Rules!$B$6:$B$30,$F7095))*(Fuel_Rules!$A$6:$A$30&lt;&gt;"")))&gt;0,"Plug-in hybrid",IF($G7095="Diesel","Diesel","Gasoline"))</f>
        <v>Gasoline</v>
      </c>
    </row>
    <row r="7096" spans="1:15" ht="15" customHeight="1" x14ac:dyDescent="0.25">
      <c r="A7096" s="1">
        <v>2022</v>
      </c>
      <c r="B7096" s="1" t="s">
        <v>8801</v>
      </c>
      <c r="C7096" s="1" t="s">
        <v>9566</v>
      </c>
      <c r="D7096" s="1" t="s">
        <v>9569</v>
      </c>
      <c r="E7096" s="1" t="s">
        <v>2325</v>
      </c>
      <c r="F7096" s="1" t="s">
        <v>9568</v>
      </c>
      <c r="G7096" s="1" t="s">
        <v>103</v>
      </c>
      <c r="H7096" s="1" t="s">
        <v>437</v>
      </c>
      <c r="I7096" s="1">
        <v>1.6</v>
      </c>
      <c r="J7096" s="1">
        <v>2023</v>
      </c>
      <c r="K7096" s="1">
        <v>114288</v>
      </c>
      <c r="L7096" s="1">
        <v>0</v>
      </c>
      <c r="M7096" s="1">
        <f t="array" ref="M7096">SUMPRODUCT(MAX(ISNUMBER(SEARCH('Class Rules'!$B$6:$B$85,$E7096))*ISNUMBER(SEARCH('Class Rules'!$C$6:$C$85,$F7096))*'Class Rules'!$A$6:$A$85))</f>
        <v>0</v>
      </c>
      <c r="N7096" s="1" t="str">
        <f t="array" ref="N7096">IF($M7096=0,'Class Rules'!$D$3,INDEX('Class Rules'!$D$6:$D$85,MATCH($M7096,'Class Rules'!$A$6:$A$85,0)))</f>
        <v>Passenger LDV</v>
      </c>
      <c r="O7096" s="1" t="str">
        <f t="array" ref="O7096">IF(SUMPRODUCT(MAX(ISNUMBER(SEARCH(Fuel_Rules!$A$6:$A$30,$E7096))*ISNUMBER(SEARCH(Fuel_Rules!$B$6:$B$30,$F7096))*(Fuel_Rules!$A$6:$A$30&lt;&gt;"")))&gt;0,"Plug-in hybrid",IF($G7096="Diesel","Diesel","Gasoline"))</f>
        <v>Gasoline</v>
      </c>
    </row>
    <row r="7097" spans="1:15" ht="15" customHeight="1" x14ac:dyDescent="0.25">
      <c r="A7097" s="1">
        <v>2022</v>
      </c>
      <c r="B7097" s="1" t="s">
        <v>8801</v>
      </c>
      <c r="C7097" s="1" t="s">
        <v>2396</v>
      </c>
      <c r="D7097" s="1" t="s">
        <v>9570</v>
      </c>
      <c r="E7097" s="1" t="s">
        <v>2398</v>
      </c>
      <c r="F7097" s="1" t="s">
        <v>2399</v>
      </c>
      <c r="G7097" s="1" t="s">
        <v>103</v>
      </c>
      <c r="H7097" s="1" t="s">
        <v>298</v>
      </c>
      <c r="I7097" s="1">
        <v>3.6</v>
      </c>
      <c r="J7097" s="1">
        <v>2023</v>
      </c>
      <c r="K7097" s="1">
        <v>1405125</v>
      </c>
      <c r="L7097" s="1">
        <v>0</v>
      </c>
      <c r="M7097" s="1">
        <f t="array" ref="M7097">SUMPRODUCT(MAX(ISNUMBER(SEARCH('Class Rules'!$B$6:$B$85,$E7097))*ISNUMBER(SEARCH('Class Rules'!$C$6:$C$85,$F7097))*'Class Rules'!$A$6:$A$85))</f>
        <v>0</v>
      </c>
      <c r="N7097" s="1" t="str">
        <f t="array" ref="N7097">IF($M7097=0,'Class Rules'!$D$3,INDEX('Class Rules'!$D$6:$D$85,MATCH($M7097,'Class Rules'!$A$6:$A$85,0)))</f>
        <v>Passenger LDV</v>
      </c>
      <c r="O7097" s="1" t="str">
        <f t="array" ref="O7097">IF(SUMPRODUCT(MAX(ISNUMBER(SEARCH(Fuel_Rules!$A$6:$A$30,$E7097))*ISNUMBER(SEARCH(Fuel_Rules!$B$6:$B$30,$F7097))*(Fuel_Rules!$A$6:$A$30&lt;&gt;"")))&gt;0,"Plug-in hybrid",IF($G7097="Diesel","Diesel","Gasoline"))</f>
        <v>Gasoline</v>
      </c>
    </row>
    <row r="7098" spans="1:15" ht="15" customHeight="1" x14ac:dyDescent="0.25">
      <c r="A7098" s="1">
        <v>2022</v>
      </c>
      <c r="B7098" s="1" t="s">
        <v>8801</v>
      </c>
      <c r="C7098" s="1" t="s">
        <v>2400</v>
      </c>
      <c r="D7098" s="1" t="s">
        <v>9571</v>
      </c>
      <c r="E7098" s="1" t="s">
        <v>2398</v>
      </c>
      <c r="F7098" s="1" t="s">
        <v>2402</v>
      </c>
      <c r="G7098" s="1" t="s">
        <v>103</v>
      </c>
      <c r="H7098" s="1" t="s">
        <v>298</v>
      </c>
      <c r="I7098" s="1">
        <v>3.6</v>
      </c>
      <c r="J7098" s="1">
        <v>2023</v>
      </c>
      <c r="K7098" s="1">
        <v>1461375</v>
      </c>
      <c r="L7098" s="1">
        <v>0</v>
      </c>
      <c r="M7098" s="1">
        <f t="array" ref="M7098">SUMPRODUCT(MAX(ISNUMBER(SEARCH('Class Rules'!$B$6:$B$85,$E7098))*ISNUMBER(SEARCH('Class Rules'!$C$6:$C$85,$F7098))*'Class Rules'!$A$6:$A$85))</f>
        <v>0</v>
      </c>
      <c r="N7098" s="1" t="str">
        <f t="array" ref="N7098">IF($M7098=0,'Class Rules'!$D$3,INDEX('Class Rules'!$D$6:$D$85,MATCH($M7098,'Class Rules'!$A$6:$A$85,0)))</f>
        <v>Passenger LDV</v>
      </c>
      <c r="O7098" s="1" t="str">
        <f t="array" ref="O7098">IF(SUMPRODUCT(MAX(ISNUMBER(SEARCH(Fuel_Rules!$A$6:$A$30,$E7098))*ISNUMBER(SEARCH(Fuel_Rules!$B$6:$B$30,$F7098))*(Fuel_Rules!$A$6:$A$30&lt;&gt;"")))&gt;0,"Plug-in hybrid",IF($G7098="Diesel","Diesel","Gasoline"))</f>
        <v>Gasoline</v>
      </c>
    </row>
    <row r="7099" spans="1:15" ht="15" customHeight="1" x14ac:dyDescent="0.25">
      <c r="A7099" s="1">
        <v>2022</v>
      </c>
      <c r="B7099" s="1" t="s">
        <v>8801</v>
      </c>
      <c r="C7099" s="1" t="s">
        <v>2403</v>
      </c>
      <c r="D7099" s="1" t="s">
        <v>9572</v>
      </c>
      <c r="E7099" s="1" t="s">
        <v>2398</v>
      </c>
      <c r="F7099" s="1" t="s">
        <v>2405</v>
      </c>
      <c r="G7099" s="1" t="s">
        <v>103</v>
      </c>
      <c r="H7099" s="1" t="s">
        <v>298</v>
      </c>
      <c r="I7099" s="1">
        <v>3.6</v>
      </c>
      <c r="J7099" s="1">
        <v>2023</v>
      </c>
      <c r="K7099" s="1">
        <v>1622175</v>
      </c>
      <c r="L7099" s="1">
        <v>0</v>
      </c>
      <c r="M7099" s="1">
        <f t="array" ref="M7099">SUMPRODUCT(MAX(ISNUMBER(SEARCH('Class Rules'!$B$6:$B$85,$E7099))*ISNUMBER(SEARCH('Class Rules'!$C$6:$C$85,$F7099))*'Class Rules'!$A$6:$A$85))</f>
        <v>0</v>
      </c>
      <c r="N7099" s="1" t="str">
        <f t="array" ref="N7099">IF($M7099=0,'Class Rules'!$D$3,INDEX('Class Rules'!$D$6:$D$85,MATCH($M7099,'Class Rules'!$A$6:$A$85,0)))</f>
        <v>Passenger LDV</v>
      </c>
      <c r="O7099" s="1" t="str">
        <f t="array" ref="O7099">IF(SUMPRODUCT(MAX(ISNUMBER(SEARCH(Fuel_Rules!$A$6:$A$30,$E7099))*ISNUMBER(SEARCH(Fuel_Rules!$B$6:$B$30,$F7099))*(Fuel_Rules!$A$6:$A$30&lt;&gt;"")))&gt;0,"Plug-in hybrid",IF($G7099="Diesel","Diesel","Gasoline"))</f>
        <v>Gasoline</v>
      </c>
    </row>
    <row r="7100" spans="1:15" ht="15" customHeight="1" x14ac:dyDescent="0.25">
      <c r="A7100" s="1">
        <v>2022</v>
      </c>
      <c r="B7100" s="1" t="s">
        <v>8801</v>
      </c>
      <c r="C7100" s="1" t="s">
        <v>2406</v>
      </c>
      <c r="D7100" s="1" t="s">
        <v>9573</v>
      </c>
      <c r="E7100" s="1" t="s">
        <v>2398</v>
      </c>
      <c r="F7100" s="1" t="s">
        <v>2408</v>
      </c>
      <c r="G7100" s="1" t="s">
        <v>103</v>
      </c>
      <c r="H7100" s="1" t="s">
        <v>298</v>
      </c>
      <c r="I7100" s="1">
        <v>3.6</v>
      </c>
      <c r="J7100" s="1">
        <v>2023</v>
      </c>
      <c r="K7100" s="1">
        <v>1675925</v>
      </c>
      <c r="L7100" s="1">
        <v>0</v>
      </c>
      <c r="M7100" s="1">
        <f t="array" ref="M7100">SUMPRODUCT(MAX(ISNUMBER(SEARCH('Class Rules'!$B$6:$B$85,$E7100))*ISNUMBER(SEARCH('Class Rules'!$C$6:$C$85,$F7100))*'Class Rules'!$A$6:$A$85))</f>
        <v>0</v>
      </c>
      <c r="N7100" s="1" t="str">
        <f t="array" ref="N7100">IF($M7100=0,'Class Rules'!$D$3,INDEX('Class Rules'!$D$6:$D$85,MATCH($M7100,'Class Rules'!$A$6:$A$85,0)))</f>
        <v>Passenger LDV</v>
      </c>
      <c r="O7100" s="1" t="str">
        <f t="array" ref="O7100">IF(SUMPRODUCT(MAX(ISNUMBER(SEARCH(Fuel_Rules!$A$6:$A$30,$E7100))*ISNUMBER(SEARCH(Fuel_Rules!$B$6:$B$30,$F7100))*(Fuel_Rules!$A$6:$A$30&lt;&gt;"")))&gt;0,"Plug-in hybrid",IF($G7100="Diesel","Diesel","Gasoline"))</f>
        <v>Gasoline</v>
      </c>
    </row>
    <row r="7101" spans="1:15" ht="15" customHeight="1" x14ac:dyDescent="0.25">
      <c r="A7101" s="1">
        <v>2022</v>
      </c>
      <c r="B7101" s="1" t="s">
        <v>8801</v>
      </c>
      <c r="C7101" s="1" t="s">
        <v>2409</v>
      </c>
      <c r="D7101" s="1" t="s">
        <v>9574</v>
      </c>
      <c r="E7101" s="1" t="s">
        <v>2398</v>
      </c>
      <c r="F7101" s="1" t="s">
        <v>4900</v>
      </c>
      <c r="G7101" s="1" t="s">
        <v>103</v>
      </c>
      <c r="H7101" s="1" t="s">
        <v>298</v>
      </c>
      <c r="I7101" s="1">
        <v>2.9</v>
      </c>
      <c r="J7101" s="1">
        <v>2023</v>
      </c>
      <c r="K7101" s="1">
        <v>711250</v>
      </c>
      <c r="L7101" s="1">
        <v>0</v>
      </c>
      <c r="M7101" s="1">
        <f t="array" ref="M7101">SUMPRODUCT(MAX(ISNUMBER(SEARCH('Class Rules'!$B$6:$B$85,$E7101))*ISNUMBER(SEARCH('Class Rules'!$C$6:$C$85,$F7101))*'Class Rules'!$A$6:$A$85))</f>
        <v>0</v>
      </c>
      <c r="N7101" s="1" t="str">
        <f t="array" ref="N7101">IF($M7101=0,'Class Rules'!$D$3,INDEX('Class Rules'!$D$6:$D$85,MATCH($M7101,'Class Rules'!$A$6:$A$85,0)))</f>
        <v>Passenger LDV</v>
      </c>
      <c r="O7101" s="1" t="str">
        <f t="array" ref="O7101">IF(SUMPRODUCT(MAX(ISNUMBER(SEARCH(Fuel_Rules!$A$6:$A$30,$E7101))*ISNUMBER(SEARCH(Fuel_Rules!$B$6:$B$30,$F7101))*(Fuel_Rules!$A$6:$A$30&lt;&gt;"")))&gt;0,"Plug-in hybrid",IF($G7101="Diesel","Diesel","Gasoline"))</f>
        <v>Gasoline</v>
      </c>
    </row>
    <row r="7102" spans="1:15" ht="15" customHeight="1" x14ac:dyDescent="0.25">
      <c r="A7102" s="1">
        <v>2022</v>
      </c>
      <c r="B7102" s="1" t="s">
        <v>8801</v>
      </c>
      <c r="C7102" s="1" t="s">
        <v>2409</v>
      </c>
      <c r="D7102" s="1" t="s">
        <v>9575</v>
      </c>
      <c r="E7102" s="1" t="s">
        <v>2398</v>
      </c>
      <c r="F7102" s="1" t="s">
        <v>4900</v>
      </c>
      <c r="G7102" s="1" t="s">
        <v>103</v>
      </c>
      <c r="H7102" s="1" t="s">
        <v>298</v>
      </c>
      <c r="I7102" s="1">
        <v>2.9</v>
      </c>
      <c r="J7102" s="1">
        <v>2023</v>
      </c>
      <c r="K7102" s="1">
        <v>681338</v>
      </c>
      <c r="L7102" s="1">
        <v>0</v>
      </c>
      <c r="M7102" s="1">
        <f t="array" ref="M7102">SUMPRODUCT(MAX(ISNUMBER(SEARCH('Class Rules'!$B$6:$B$85,$E7102))*ISNUMBER(SEARCH('Class Rules'!$C$6:$C$85,$F7102))*'Class Rules'!$A$6:$A$85))</f>
        <v>0</v>
      </c>
      <c r="N7102" s="1" t="str">
        <f t="array" ref="N7102">IF($M7102=0,'Class Rules'!$D$3,INDEX('Class Rules'!$D$6:$D$85,MATCH($M7102,'Class Rules'!$A$6:$A$85,0)))</f>
        <v>Passenger LDV</v>
      </c>
      <c r="O7102" s="1" t="str">
        <f t="array" ref="O7102">IF(SUMPRODUCT(MAX(ISNUMBER(SEARCH(Fuel_Rules!$A$6:$A$30,$E7102))*ISNUMBER(SEARCH(Fuel_Rules!$B$6:$B$30,$F7102))*(Fuel_Rules!$A$6:$A$30&lt;&gt;"")))&gt;0,"Plug-in hybrid",IF($G7102="Diesel","Diesel","Gasoline"))</f>
        <v>Gasoline</v>
      </c>
    </row>
    <row r="7103" spans="1:15" ht="15" customHeight="1" x14ac:dyDescent="0.25">
      <c r="A7103" s="1">
        <v>2022</v>
      </c>
      <c r="B7103" s="1" t="s">
        <v>8801</v>
      </c>
      <c r="C7103" s="1" t="s">
        <v>2412</v>
      </c>
      <c r="D7103" s="1" t="s">
        <v>9576</v>
      </c>
      <c r="E7103" s="1" t="s">
        <v>2398</v>
      </c>
      <c r="F7103" s="1" t="s">
        <v>5806</v>
      </c>
      <c r="G7103" s="1" t="s">
        <v>103</v>
      </c>
      <c r="H7103" s="1" t="s">
        <v>298</v>
      </c>
      <c r="I7103" s="1">
        <v>2</v>
      </c>
      <c r="J7103" s="1">
        <v>2023</v>
      </c>
      <c r="K7103" s="1">
        <v>548750</v>
      </c>
      <c r="L7103" s="1">
        <v>0</v>
      </c>
      <c r="M7103" s="1">
        <f t="array" ref="M7103">SUMPRODUCT(MAX(ISNUMBER(SEARCH('Class Rules'!$B$6:$B$85,$E7103))*ISNUMBER(SEARCH('Class Rules'!$C$6:$C$85,$F7103))*'Class Rules'!$A$6:$A$85))</f>
        <v>0</v>
      </c>
      <c r="N7103" s="1" t="str">
        <f t="array" ref="N7103">IF($M7103=0,'Class Rules'!$D$3,INDEX('Class Rules'!$D$6:$D$85,MATCH($M7103,'Class Rules'!$A$6:$A$85,0)))</f>
        <v>Passenger LDV</v>
      </c>
      <c r="O7103" s="1" t="str">
        <f t="array" ref="O7103">IF(SUMPRODUCT(MAX(ISNUMBER(SEARCH(Fuel_Rules!$A$6:$A$30,$E7103))*ISNUMBER(SEARCH(Fuel_Rules!$B$6:$B$30,$F7103))*(Fuel_Rules!$A$6:$A$30&lt;&gt;"")))&gt;0,"Plug-in hybrid",IF($G7103="Diesel","Diesel","Gasoline"))</f>
        <v>Gasoline</v>
      </c>
    </row>
    <row r="7104" spans="1:15" ht="15" customHeight="1" x14ac:dyDescent="0.25">
      <c r="A7104" s="1">
        <v>2022</v>
      </c>
      <c r="B7104" s="1" t="s">
        <v>8801</v>
      </c>
      <c r="C7104" s="1" t="s">
        <v>2412</v>
      </c>
      <c r="D7104" s="1" t="s">
        <v>9577</v>
      </c>
      <c r="E7104" s="1" t="s">
        <v>2398</v>
      </c>
      <c r="F7104" s="1" t="s">
        <v>5806</v>
      </c>
      <c r="G7104" s="1" t="s">
        <v>103</v>
      </c>
      <c r="H7104" s="1" t="s">
        <v>298</v>
      </c>
      <c r="I7104" s="1">
        <v>2</v>
      </c>
      <c r="J7104" s="1">
        <v>2023</v>
      </c>
      <c r="K7104" s="1">
        <v>529541</v>
      </c>
      <c r="L7104" s="1">
        <v>0</v>
      </c>
      <c r="M7104" s="1">
        <f t="array" ref="M7104">SUMPRODUCT(MAX(ISNUMBER(SEARCH('Class Rules'!$B$6:$B$85,$E7104))*ISNUMBER(SEARCH('Class Rules'!$C$6:$C$85,$F7104))*'Class Rules'!$A$6:$A$85))</f>
        <v>0</v>
      </c>
      <c r="N7104" s="1" t="str">
        <f t="array" ref="N7104">IF($M7104=0,'Class Rules'!$D$3,INDEX('Class Rules'!$D$6:$D$85,MATCH($M7104,'Class Rules'!$A$6:$A$85,0)))</f>
        <v>Passenger LDV</v>
      </c>
      <c r="O7104" s="1" t="str">
        <f t="array" ref="O7104">IF(SUMPRODUCT(MAX(ISNUMBER(SEARCH(Fuel_Rules!$A$6:$A$30,$E7104))*ISNUMBER(SEARCH(Fuel_Rules!$B$6:$B$30,$F7104))*(Fuel_Rules!$A$6:$A$30&lt;&gt;"")))&gt;0,"Plug-in hybrid",IF($G7104="Diesel","Diesel","Gasoline"))</f>
        <v>Gasoline</v>
      </c>
    </row>
    <row r="7105" spans="1:15" ht="15" customHeight="1" x14ac:dyDescent="0.25">
      <c r="A7105" s="1">
        <v>2022</v>
      </c>
      <c r="B7105" s="1" t="s">
        <v>8801</v>
      </c>
      <c r="C7105" s="1" t="s">
        <v>2421</v>
      </c>
      <c r="D7105" s="1" t="s">
        <v>9578</v>
      </c>
      <c r="E7105" s="1" t="s">
        <v>2398</v>
      </c>
      <c r="F7105" s="1" t="s">
        <v>2423</v>
      </c>
      <c r="G7105" s="1" t="s">
        <v>103</v>
      </c>
      <c r="H7105" s="1" t="s">
        <v>298</v>
      </c>
      <c r="I7105" s="1">
        <v>3</v>
      </c>
      <c r="J7105" s="1">
        <v>2023</v>
      </c>
      <c r="K7105" s="1">
        <v>1090800</v>
      </c>
      <c r="L7105" s="1">
        <v>0</v>
      </c>
      <c r="M7105" s="1">
        <f t="array" ref="M7105">SUMPRODUCT(MAX(ISNUMBER(SEARCH('Class Rules'!$B$6:$B$85,$E7105))*ISNUMBER(SEARCH('Class Rules'!$C$6:$C$85,$F7105))*'Class Rules'!$A$6:$A$85))</f>
        <v>0</v>
      </c>
      <c r="N7105" s="1" t="str">
        <f t="array" ref="N7105">IF($M7105=0,'Class Rules'!$D$3,INDEX('Class Rules'!$D$6:$D$85,MATCH($M7105,'Class Rules'!$A$6:$A$85,0)))</f>
        <v>Passenger LDV</v>
      </c>
      <c r="O7105" s="1" t="str">
        <f t="array" ref="O7105">IF(SUMPRODUCT(MAX(ISNUMBER(SEARCH(Fuel_Rules!$A$6:$A$30,$E7105))*ISNUMBER(SEARCH(Fuel_Rules!$B$6:$B$30,$F7105))*(Fuel_Rules!$A$6:$A$30&lt;&gt;"")))&gt;0,"Plug-in hybrid",IF($G7105="Diesel","Diesel","Gasoline"))</f>
        <v>Gasoline</v>
      </c>
    </row>
    <row r="7106" spans="1:15" ht="15" customHeight="1" x14ac:dyDescent="0.25">
      <c r="A7106" s="1">
        <v>2022</v>
      </c>
      <c r="B7106" s="1" t="s">
        <v>8801</v>
      </c>
      <c r="C7106" s="1" t="s">
        <v>2424</v>
      </c>
      <c r="D7106" s="1" t="s">
        <v>9579</v>
      </c>
      <c r="E7106" s="1" t="s">
        <v>2398</v>
      </c>
      <c r="F7106" s="1" t="s">
        <v>2426</v>
      </c>
      <c r="G7106" s="1" t="s">
        <v>103</v>
      </c>
      <c r="H7106" s="1" t="s">
        <v>298</v>
      </c>
      <c r="I7106" s="1">
        <v>3</v>
      </c>
      <c r="J7106" s="1">
        <v>2023</v>
      </c>
      <c r="K7106" s="1">
        <v>948750</v>
      </c>
      <c r="L7106" s="1">
        <v>0</v>
      </c>
      <c r="M7106" s="1">
        <f t="array" ref="M7106">SUMPRODUCT(MAX(ISNUMBER(SEARCH('Class Rules'!$B$6:$B$85,$E7106))*ISNUMBER(SEARCH('Class Rules'!$C$6:$C$85,$F7106))*'Class Rules'!$A$6:$A$85))</f>
        <v>0</v>
      </c>
      <c r="N7106" s="1" t="str">
        <f t="array" ref="N7106">IF($M7106=0,'Class Rules'!$D$3,INDEX('Class Rules'!$D$6:$D$85,MATCH($M7106,'Class Rules'!$A$6:$A$85,0)))</f>
        <v>Passenger LDV</v>
      </c>
      <c r="O7106" s="1" t="str">
        <f t="array" ref="O7106">IF(SUMPRODUCT(MAX(ISNUMBER(SEARCH(Fuel_Rules!$A$6:$A$30,$E7106))*ISNUMBER(SEARCH(Fuel_Rules!$B$6:$B$30,$F7106))*(Fuel_Rules!$A$6:$A$30&lt;&gt;"")))&gt;0,"Plug-in hybrid",IF($G7106="Diesel","Diesel","Gasoline"))</f>
        <v>Gasoline</v>
      </c>
    </row>
    <row r="7107" spans="1:15" ht="15" customHeight="1" x14ac:dyDescent="0.25">
      <c r="A7107" s="1">
        <v>2022</v>
      </c>
      <c r="B7107" s="1" t="s">
        <v>8801</v>
      </c>
      <c r="C7107" s="1" t="s">
        <v>2427</v>
      </c>
      <c r="D7107" s="1" t="s">
        <v>9580</v>
      </c>
      <c r="E7107" s="1" t="s">
        <v>2398</v>
      </c>
      <c r="F7107" s="1" t="s">
        <v>2429</v>
      </c>
      <c r="G7107" s="1" t="s">
        <v>103</v>
      </c>
      <c r="H7107" s="1" t="s">
        <v>298</v>
      </c>
      <c r="I7107" s="1">
        <v>3</v>
      </c>
      <c r="J7107" s="1">
        <v>2023</v>
      </c>
      <c r="K7107" s="1">
        <v>921700</v>
      </c>
      <c r="L7107" s="1">
        <v>0</v>
      </c>
      <c r="M7107" s="1">
        <f t="array" ref="M7107">SUMPRODUCT(MAX(ISNUMBER(SEARCH('Class Rules'!$B$6:$B$85,$E7107))*ISNUMBER(SEARCH('Class Rules'!$C$6:$C$85,$F7107))*'Class Rules'!$A$6:$A$85))</f>
        <v>0</v>
      </c>
      <c r="N7107" s="1" t="str">
        <f t="array" ref="N7107">IF($M7107=0,'Class Rules'!$D$3,INDEX('Class Rules'!$D$6:$D$85,MATCH($M7107,'Class Rules'!$A$6:$A$85,0)))</f>
        <v>Passenger LDV</v>
      </c>
      <c r="O7107" s="1" t="str">
        <f t="array" ref="O7107">IF(SUMPRODUCT(MAX(ISNUMBER(SEARCH(Fuel_Rules!$A$6:$A$30,$E7107))*ISNUMBER(SEARCH(Fuel_Rules!$B$6:$B$30,$F7107))*(Fuel_Rules!$A$6:$A$30&lt;&gt;"")))&gt;0,"Plug-in hybrid",IF($G7107="Diesel","Diesel","Gasoline"))</f>
        <v>Gasoline</v>
      </c>
    </row>
    <row r="7108" spans="1:15" ht="15" customHeight="1" x14ac:dyDescent="0.25">
      <c r="A7108" s="1">
        <v>2022</v>
      </c>
      <c r="B7108" s="1" t="s">
        <v>8801</v>
      </c>
      <c r="C7108" s="1" t="s">
        <v>2430</v>
      </c>
      <c r="D7108" s="1" t="s">
        <v>9581</v>
      </c>
      <c r="E7108" s="1" t="s">
        <v>2398</v>
      </c>
      <c r="F7108" s="1" t="s">
        <v>2432</v>
      </c>
      <c r="G7108" s="1" t="s">
        <v>103</v>
      </c>
      <c r="H7108" s="1" t="s">
        <v>298</v>
      </c>
      <c r="I7108" s="1">
        <v>3</v>
      </c>
      <c r="J7108" s="1">
        <v>2023</v>
      </c>
      <c r="K7108" s="1">
        <v>1068023</v>
      </c>
      <c r="L7108" s="1">
        <v>0</v>
      </c>
      <c r="M7108" s="1">
        <f t="array" ref="M7108">SUMPRODUCT(MAX(ISNUMBER(SEARCH('Class Rules'!$B$6:$B$85,$E7108))*ISNUMBER(SEARCH('Class Rules'!$C$6:$C$85,$F7108))*'Class Rules'!$A$6:$A$85))</f>
        <v>0</v>
      </c>
      <c r="N7108" s="1" t="str">
        <f t="array" ref="N7108">IF($M7108=0,'Class Rules'!$D$3,INDEX('Class Rules'!$D$6:$D$85,MATCH($M7108,'Class Rules'!$A$6:$A$85,0)))</f>
        <v>Passenger LDV</v>
      </c>
      <c r="O7108" s="1" t="str">
        <f t="array" ref="O7108">IF(SUMPRODUCT(MAX(ISNUMBER(SEARCH(Fuel_Rules!$A$6:$A$30,$E7108))*ISNUMBER(SEARCH(Fuel_Rules!$B$6:$B$30,$F7108))*(Fuel_Rules!$A$6:$A$30&lt;&gt;"")))&gt;0,"Plug-in hybrid",IF($G7108="Diesel","Diesel","Gasoline"))</f>
        <v>Gasoline</v>
      </c>
    </row>
    <row r="7109" spans="1:15" ht="15" customHeight="1" x14ac:dyDescent="0.25">
      <c r="A7109" s="1">
        <v>2022</v>
      </c>
      <c r="B7109" s="1" t="s">
        <v>8801</v>
      </c>
      <c r="C7109" s="1" t="s">
        <v>2436</v>
      </c>
      <c r="D7109" s="1" t="s">
        <v>9582</v>
      </c>
      <c r="E7109" s="1" t="s">
        <v>2398</v>
      </c>
      <c r="F7109" s="1" t="s">
        <v>2438</v>
      </c>
      <c r="G7109" s="1" t="s">
        <v>103</v>
      </c>
      <c r="H7109" s="1" t="s">
        <v>298</v>
      </c>
      <c r="I7109" s="1">
        <v>3</v>
      </c>
      <c r="J7109" s="1">
        <v>2023</v>
      </c>
      <c r="K7109" s="1">
        <v>1124243</v>
      </c>
      <c r="L7109" s="1">
        <v>0</v>
      </c>
      <c r="M7109" s="1">
        <f t="array" ref="M7109">SUMPRODUCT(MAX(ISNUMBER(SEARCH('Class Rules'!$B$6:$B$85,$E7109))*ISNUMBER(SEARCH('Class Rules'!$C$6:$C$85,$F7109))*'Class Rules'!$A$6:$A$85))</f>
        <v>0</v>
      </c>
      <c r="N7109" s="1" t="str">
        <f t="array" ref="N7109">IF($M7109=0,'Class Rules'!$D$3,INDEX('Class Rules'!$D$6:$D$85,MATCH($M7109,'Class Rules'!$A$6:$A$85,0)))</f>
        <v>Passenger LDV</v>
      </c>
      <c r="O7109" s="1" t="str">
        <f t="array" ref="O7109">IF(SUMPRODUCT(MAX(ISNUMBER(SEARCH(Fuel_Rules!$A$6:$A$30,$E7109))*ISNUMBER(SEARCH(Fuel_Rules!$B$6:$B$30,$F7109))*(Fuel_Rules!$A$6:$A$30&lt;&gt;"")))&gt;0,"Plug-in hybrid",IF($G7109="Diesel","Diesel","Gasoline"))</f>
        <v>Gasoline</v>
      </c>
    </row>
    <row r="7110" spans="1:15" ht="15" customHeight="1" x14ac:dyDescent="0.25">
      <c r="A7110" s="1">
        <v>2022</v>
      </c>
      <c r="B7110" s="1" t="s">
        <v>8801</v>
      </c>
      <c r="C7110" s="1" t="s">
        <v>2439</v>
      </c>
      <c r="D7110" s="1" t="s">
        <v>9583</v>
      </c>
      <c r="E7110" s="1" t="s">
        <v>2398</v>
      </c>
      <c r="F7110" s="1" t="s">
        <v>2441</v>
      </c>
      <c r="G7110" s="1" t="s">
        <v>103</v>
      </c>
      <c r="H7110" s="1" t="s">
        <v>298</v>
      </c>
      <c r="I7110" s="1">
        <v>3</v>
      </c>
      <c r="J7110" s="1">
        <v>2023</v>
      </c>
      <c r="K7110" s="1">
        <v>1173176</v>
      </c>
      <c r="L7110" s="1">
        <v>0</v>
      </c>
      <c r="M7110" s="1">
        <f t="array" ref="M7110">SUMPRODUCT(MAX(ISNUMBER(SEARCH('Class Rules'!$B$6:$B$85,$E7110))*ISNUMBER(SEARCH('Class Rules'!$C$6:$C$85,$F7110))*'Class Rules'!$A$6:$A$85))</f>
        <v>0</v>
      </c>
      <c r="N7110" s="1" t="str">
        <f t="array" ref="N7110">IF($M7110=0,'Class Rules'!$D$3,INDEX('Class Rules'!$D$6:$D$85,MATCH($M7110,'Class Rules'!$A$6:$A$85,0)))</f>
        <v>Passenger LDV</v>
      </c>
      <c r="O7110" s="1" t="str">
        <f t="array" ref="O7110">IF(SUMPRODUCT(MAX(ISNUMBER(SEARCH(Fuel_Rules!$A$6:$A$30,$E7110))*ISNUMBER(SEARCH(Fuel_Rules!$B$6:$B$30,$F7110))*(Fuel_Rules!$A$6:$A$30&lt;&gt;"")))&gt;0,"Plug-in hybrid",IF($G7110="Diesel","Diesel","Gasoline"))</f>
        <v>Gasoline</v>
      </c>
    </row>
    <row r="7111" spans="1:15" ht="15" customHeight="1" x14ac:dyDescent="0.25">
      <c r="A7111" s="1">
        <v>2022</v>
      </c>
      <c r="B7111" s="1" t="s">
        <v>8801</v>
      </c>
      <c r="C7111" s="1" t="s">
        <v>2442</v>
      </c>
      <c r="D7111" s="1" t="s">
        <v>9584</v>
      </c>
      <c r="E7111" s="1" t="s">
        <v>2398</v>
      </c>
      <c r="F7111" s="1" t="s">
        <v>5816</v>
      </c>
      <c r="G7111" s="1" t="s">
        <v>103</v>
      </c>
      <c r="H7111" s="1" t="s">
        <v>298</v>
      </c>
      <c r="I7111" s="1">
        <v>3</v>
      </c>
      <c r="J7111" s="1">
        <v>2023</v>
      </c>
      <c r="K7111" s="1">
        <v>1185410</v>
      </c>
      <c r="L7111" s="1">
        <v>0</v>
      </c>
      <c r="M7111" s="1">
        <f t="array" ref="M7111">SUMPRODUCT(MAX(ISNUMBER(SEARCH('Class Rules'!$B$6:$B$85,$E7111))*ISNUMBER(SEARCH('Class Rules'!$C$6:$C$85,$F7111))*'Class Rules'!$A$6:$A$85))</f>
        <v>0</v>
      </c>
      <c r="N7111" s="1" t="str">
        <f t="array" ref="N7111">IF($M7111=0,'Class Rules'!$D$3,INDEX('Class Rules'!$D$6:$D$85,MATCH($M7111,'Class Rules'!$A$6:$A$85,0)))</f>
        <v>Passenger LDV</v>
      </c>
      <c r="O7111" s="1" t="str">
        <f t="array" ref="O7111">IF(SUMPRODUCT(MAX(ISNUMBER(SEARCH(Fuel_Rules!$A$6:$A$30,$E7111))*ISNUMBER(SEARCH(Fuel_Rules!$B$6:$B$30,$F7111))*(Fuel_Rules!$A$6:$A$30&lt;&gt;"")))&gt;0,"Plug-in hybrid",IF($G7111="Diesel","Diesel","Gasoline"))</f>
        <v>Gasoline</v>
      </c>
    </row>
    <row r="7112" spans="1:15" ht="15" customHeight="1" x14ac:dyDescent="0.25">
      <c r="A7112" s="1">
        <v>2022</v>
      </c>
      <c r="B7112" s="1" t="s">
        <v>8801</v>
      </c>
      <c r="C7112" s="1" t="s">
        <v>2445</v>
      </c>
      <c r="D7112" s="1" t="s">
        <v>9585</v>
      </c>
      <c r="E7112" s="1" t="s">
        <v>2398</v>
      </c>
      <c r="F7112" s="1" t="s">
        <v>2447</v>
      </c>
      <c r="G7112" s="1" t="s">
        <v>103</v>
      </c>
      <c r="H7112" s="1" t="s">
        <v>298</v>
      </c>
      <c r="I7112" s="1">
        <v>2.9</v>
      </c>
      <c r="J7112" s="1">
        <v>2023</v>
      </c>
      <c r="K7112" s="1">
        <v>809575</v>
      </c>
      <c r="L7112" s="1">
        <v>0</v>
      </c>
      <c r="M7112" s="1">
        <f t="array" ref="M7112">SUMPRODUCT(MAX(ISNUMBER(SEARCH('Class Rules'!$B$6:$B$85,$E7112))*ISNUMBER(SEARCH('Class Rules'!$C$6:$C$85,$F7112))*'Class Rules'!$A$6:$A$85))</f>
        <v>0</v>
      </c>
      <c r="N7112" s="1" t="str">
        <f t="array" ref="N7112">IF($M7112=0,'Class Rules'!$D$3,INDEX('Class Rules'!$D$6:$D$85,MATCH($M7112,'Class Rules'!$A$6:$A$85,0)))</f>
        <v>Passenger LDV</v>
      </c>
      <c r="O7112" s="1" t="str">
        <f t="array" ref="O7112">IF(SUMPRODUCT(MAX(ISNUMBER(SEARCH(Fuel_Rules!$A$6:$A$30,$E7112))*ISNUMBER(SEARCH(Fuel_Rules!$B$6:$B$30,$F7112))*(Fuel_Rules!$A$6:$A$30&lt;&gt;"")))&gt;0,"Plug-in hybrid",IF($G7112="Diesel","Diesel","Gasoline"))</f>
        <v>Plug-in hybrid</v>
      </c>
    </row>
    <row r="7113" spans="1:15" ht="15" customHeight="1" x14ac:dyDescent="0.25">
      <c r="A7113" s="1">
        <v>2022</v>
      </c>
      <c r="B7113" s="1" t="s">
        <v>8801</v>
      </c>
      <c r="C7113" s="1" t="s">
        <v>2445</v>
      </c>
      <c r="D7113" s="1" t="s">
        <v>9586</v>
      </c>
      <c r="E7113" s="1" t="s">
        <v>2398</v>
      </c>
      <c r="F7113" s="1" t="s">
        <v>2447</v>
      </c>
      <c r="G7113" s="1" t="s">
        <v>103</v>
      </c>
      <c r="H7113" s="1" t="s">
        <v>298</v>
      </c>
      <c r="I7113" s="1">
        <v>2.9</v>
      </c>
      <c r="J7113" s="1">
        <v>2023</v>
      </c>
      <c r="K7113" s="1">
        <v>780121</v>
      </c>
      <c r="L7113" s="1">
        <v>0</v>
      </c>
      <c r="M7113" s="1">
        <f t="array" ref="M7113">SUMPRODUCT(MAX(ISNUMBER(SEARCH('Class Rules'!$B$6:$B$85,$E7113))*ISNUMBER(SEARCH('Class Rules'!$C$6:$C$85,$F7113))*'Class Rules'!$A$6:$A$85))</f>
        <v>0</v>
      </c>
      <c r="N7113" s="1" t="str">
        <f t="array" ref="N7113">IF($M7113=0,'Class Rules'!$D$3,INDEX('Class Rules'!$D$6:$D$85,MATCH($M7113,'Class Rules'!$A$6:$A$85,0)))</f>
        <v>Passenger LDV</v>
      </c>
      <c r="O7113" s="1" t="str">
        <f t="array" ref="O7113">IF(SUMPRODUCT(MAX(ISNUMBER(SEARCH(Fuel_Rules!$A$6:$A$30,$E7113))*ISNUMBER(SEARCH(Fuel_Rules!$B$6:$B$30,$F7113))*(Fuel_Rules!$A$6:$A$30&lt;&gt;"")))&gt;0,"Plug-in hybrid",IF($G7113="Diesel","Diesel","Gasoline"))</f>
        <v>Plug-in hybrid</v>
      </c>
    </row>
    <row r="7114" spans="1:15" ht="15" customHeight="1" x14ac:dyDescent="0.25">
      <c r="A7114" s="1">
        <v>2022</v>
      </c>
      <c r="B7114" s="1" t="s">
        <v>8801</v>
      </c>
      <c r="C7114" s="1" t="s">
        <v>2451</v>
      </c>
      <c r="D7114" s="1" t="s">
        <v>9587</v>
      </c>
      <c r="E7114" s="1" t="s">
        <v>2398</v>
      </c>
      <c r="F7114" s="1" t="s">
        <v>2453</v>
      </c>
      <c r="G7114" s="1" t="s">
        <v>103</v>
      </c>
      <c r="H7114" s="1" t="s">
        <v>298</v>
      </c>
      <c r="I7114" s="1">
        <v>4</v>
      </c>
      <c r="J7114" s="1">
        <v>2023</v>
      </c>
      <c r="K7114" s="1">
        <v>1459350</v>
      </c>
      <c r="L7114" s="1">
        <v>0</v>
      </c>
      <c r="M7114" s="1">
        <f t="array" ref="M7114">SUMPRODUCT(MAX(ISNUMBER(SEARCH('Class Rules'!$B$6:$B$85,$E7114))*ISNUMBER(SEARCH('Class Rules'!$C$6:$C$85,$F7114))*'Class Rules'!$A$6:$A$85))</f>
        <v>0</v>
      </c>
      <c r="N7114" s="1" t="str">
        <f t="array" ref="N7114">IF($M7114=0,'Class Rules'!$D$3,INDEX('Class Rules'!$D$6:$D$85,MATCH($M7114,'Class Rules'!$A$6:$A$85,0)))</f>
        <v>Passenger LDV</v>
      </c>
      <c r="O7114" s="1" t="str">
        <f t="array" ref="O7114">IF(SUMPRODUCT(MAX(ISNUMBER(SEARCH(Fuel_Rules!$A$6:$A$30,$E7114))*ISNUMBER(SEARCH(Fuel_Rules!$B$6:$B$30,$F7114))*(Fuel_Rules!$A$6:$A$30&lt;&gt;"")))&gt;0,"Plug-in hybrid",IF($G7114="Diesel","Diesel","Gasoline"))</f>
        <v>Plug-in hybrid</v>
      </c>
    </row>
    <row r="7115" spans="1:15" ht="15" customHeight="1" x14ac:dyDescent="0.25">
      <c r="A7115" s="1">
        <v>2022</v>
      </c>
      <c r="B7115" s="1" t="s">
        <v>8801</v>
      </c>
      <c r="C7115" s="1" t="s">
        <v>2451</v>
      </c>
      <c r="D7115" s="1" t="s">
        <v>9588</v>
      </c>
      <c r="E7115" s="1" t="s">
        <v>2398</v>
      </c>
      <c r="F7115" s="1" t="s">
        <v>2453</v>
      </c>
      <c r="G7115" s="1" t="s">
        <v>103</v>
      </c>
      <c r="H7115" s="1" t="s">
        <v>298</v>
      </c>
      <c r="I7115" s="1">
        <v>4</v>
      </c>
      <c r="J7115" s="1">
        <v>2023</v>
      </c>
      <c r="K7115" s="1">
        <v>1381120</v>
      </c>
      <c r="L7115" s="1">
        <v>0</v>
      </c>
      <c r="M7115" s="1">
        <f t="array" ref="M7115">SUMPRODUCT(MAX(ISNUMBER(SEARCH('Class Rules'!$B$6:$B$85,$E7115))*ISNUMBER(SEARCH('Class Rules'!$C$6:$C$85,$F7115))*'Class Rules'!$A$6:$A$85))</f>
        <v>0</v>
      </c>
      <c r="N7115" s="1" t="str">
        <f t="array" ref="N7115">IF($M7115=0,'Class Rules'!$D$3,INDEX('Class Rules'!$D$6:$D$85,MATCH($M7115,'Class Rules'!$A$6:$A$85,0)))</f>
        <v>Passenger LDV</v>
      </c>
      <c r="O7115" s="1" t="str">
        <f t="array" ref="O7115">IF(SUMPRODUCT(MAX(ISNUMBER(SEARCH(Fuel_Rules!$A$6:$A$30,$E7115))*ISNUMBER(SEARCH(Fuel_Rules!$B$6:$B$30,$F7115))*(Fuel_Rules!$A$6:$A$30&lt;&gt;"")))&gt;0,"Plug-in hybrid",IF($G7115="Diesel","Diesel","Gasoline"))</f>
        <v>Plug-in hybrid</v>
      </c>
    </row>
    <row r="7116" spans="1:15" ht="15" customHeight="1" x14ac:dyDescent="0.25">
      <c r="A7116" s="1">
        <v>2022</v>
      </c>
      <c r="B7116" s="1" t="s">
        <v>8801</v>
      </c>
      <c r="C7116" s="1" t="s">
        <v>2454</v>
      </c>
      <c r="D7116" s="1" t="s">
        <v>9589</v>
      </c>
      <c r="E7116" s="1" t="s">
        <v>2398</v>
      </c>
      <c r="F7116" s="1" t="s">
        <v>2456</v>
      </c>
      <c r="G7116" s="1" t="s">
        <v>103</v>
      </c>
      <c r="H7116" s="1" t="s">
        <v>298</v>
      </c>
      <c r="I7116" s="1">
        <v>2.9</v>
      </c>
      <c r="J7116" s="1">
        <v>2023</v>
      </c>
      <c r="K7116" s="1">
        <v>886250</v>
      </c>
      <c r="L7116" s="1">
        <v>0</v>
      </c>
      <c r="M7116" s="1">
        <f t="array" ref="M7116">SUMPRODUCT(MAX(ISNUMBER(SEARCH('Class Rules'!$B$6:$B$85,$E7116))*ISNUMBER(SEARCH('Class Rules'!$C$6:$C$85,$F7116))*'Class Rules'!$A$6:$A$85))</f>
        <v>0</v>
      </c>
      <c r="N7116" s="1" t="str">
        <f t="array" ref="N7116">IF($M7116=0,'Class Rules'!$D$3,INDEX('Class Rules'!$D$6:$D$85,MATCH($M7116,'Class Rules'!$A$6:$A$85,0)))</f>
        <v>Passenger LDV</v>
      </c>
      <c r="O7116" s="1" t="str">
        <f t="array" ref="O7116">IF(SUMPRODUCT(MAX(ISNUMBER(SEARCH(Fuel_Rules!$A$6:$A$30,$E7116))*ISNUMBER(SEARCH(Fuel_Rules!$B$6:$B$30,$F7116))*(Fuel_Rules!$A$6:$A$30&lt;&gt;"")))&gt;0,"Plug-in hybrid",IF($G7116="Diesel","Diesel","Gasoline"))</f>
        <v>Plug-in hybrid</v>
      </c>
    </row>
    <row r="7117" spans="1:15" ht="15" customHeight="1" x14ac:dyDescent="0.25">
      <c r="A7117" s="1">
        <v>2022</v>
      </c>
      <c r="B7117" s="1" t="s">
        <v>8801</v>
      </c>
      <c r="C7117" s="1" t="s">
        <v>2454</v>
      </c>
      <c r="D7117" s="1" t="s">
        <v>9590</v>
      </c>
      <c r="E7117" s="1" t="s">
        <v>2398</v>
      </c>
      <c r="F7117" s="1" t="s">
        <v>2456</v>
      </c>
      <c r="G7117" s="1" t="s">
        <v>103</v>
      </c>
      <c r="H7117" s="1" t="s">
        <v>298</v>
      </c>
      <c r="I7117" s="1">
        <v>2.9</v>
      </c>
      <c r="J7117" s="1">
        <v>2023</v>
      </c>
      <c r="K7117" s="1">
        <v>850120</v>
      </c>
      <c r="L7117" s="1">
        <v>0</v>
      </c>
      <c r="M7117" s="1">
        <f t="array" ref="M7117">SUMPRODUCT(MAX(ISNUMBER(SEARCH('Class Rules'!$B$6:$B$85,$E7117))*ISNUMBER(SEARCH('Class Rules'!$C$6:$C$85,$F7117))*'Class Rules'!$A$6:$A$85))</f>
        <v>0</v>
      </c>
      <c r="N7117" s="1" t="str">
        <f t="array" ref="N7117">IF($M7117=0,'Class Rules'!$D$3,INDEX('Class Rules'!$D$6:$D$85,MATCH($M7117,'Class Rules'!$A$6:$A$85,0)))</f>
        <v>Passenger LDV</v>
      </c>
      <c r="O7117" s="1" t="str">
        <f t="array" ref="O7117">IF(SUMPRODUCT(MAX(ISNUMBER(SEARCH(Fuel_Rules!$A$6:$A$30,$E7117))*ISNUMBER(SEARCH(Fuel_Rules!$B$6:$B$30,$F7117))*(Fuel_Rules!$A$6:$A$30&lt;&gt;"")))&gt;0,"Plug-in hybrid",IF($G7117="Diesel","Diesel","Gasoline"))</f>
        <v>Plug-in hybrid</v>
      </c>
    </row>
    <row r="7118" spans="1:15" ht="15" customHeight="1" x14ac:dyDescent="0.25">
      <c r="A7118" s="1">
        <v>2022</v>
      </c>
      <c r="B7118" s="1" t="s">
        <v>8801</v>
      </c>
      <c r="C7118" s="1" t="s">
        <v>2457</v>
      </c>
      <c r="D7118" s="1" t="s">
        <v>9591</v>
      </c>
      <c r="E7118" s="1" t="s">
        <v>2398</v>
      </c>
      <c r="F7118" s="1" t="s">
        <v>2459</v>
      </c>
      <c r="G7118" s="1" t="s">
        <v>103</v>
      </c>
      <c r="H7118" s="1" t="s">
        <v>298</v>
      </c>
      <c r="I7118" s="1">
        <v>3</v>
      </c>
      <c r="J7118" s="1">
        <v>2023</v>
      </c>
      <c r="K7118" s="1">
        <v>1234343</v>
      </c>
      <c r="L7118" s="1">
        <v>0</v>
      </c>
      <c r="M7118" s="1">
        <f t="array" ref="M7118">SUMPRODUCT(MAX(ISNUMBER(SEARCH('Class Rules'!$B$6:$B$85,$E7118))*ISNUMBER(SEARCH('Class Rules'!$C$6:$C$85,$F7118))*'Class Rules'!$A$6:$A$85))</f>
        <v>0</v>
      </c>
      <c r="N7118" s="1" t="str">
        <f t="array" ref="N7118">IF($M7118=0,'Class Rules'!$D$3,INDEX('Class Rules'!$D$6:$D$85,MATCH($M7118,'Class Rules'!$A$6:$A$85,0)))</f>
        <v>Passenger LDV</v>
      </c>
      <c r="O7118" s="1" t="str">
        <f t="array" ref="O7118">IF(SUMPRODUCT(MAX(ISNUMBER(SEARCH(Fuel_Rules!$A$6:$A$30,$E7118))*ISNUMBER(SEARCH(Fuel_Rules!$B$6:$B$30,$F7118))*(Fuel_Rules!$A$6:$A$30&lt;&gt;"")))&gt;0,"Plug-in hybrid",IF($G7118="Diesel","Diesel","Gasoline"))</f>
        <v>Gasoline</v>
      </c>
    </row>
    <row r="7119" spans="1:15" ht="15" customHeight="1" x14ac:dyDescent="0.25">
      <c r="A7119" s="1">
        <v>2022</v>
      </c>
      <c r="B7119" s="1" t="s">
        <v>8801</v>
      </c>
      <c r="C7119" s="1" t="s">
        <v>2460</v>
      </c>
      <c r="D7119" s="1" t="s">
        <v>9592</v>
      </c>
      <c r="E7119" s="1" t="s">
        <v>2398</v>
      </c>
      <c r="F7119" s="1" t="s">
        <v>2462</v>
      </c>
      <c r="G7119" s="1" t="s">
        <v>103</v>
      </c>
      <c r="H7119" s="1" t="s">
        <v>298</v>
      </c>
      <c r="I7119" s="1">
        <v>4</v>
      </c>
      <c r="J7119" s="1">
        <v>2023</v>
      </c>
      <c r="K7119" s="1">
        <v>1174800</v>
      </c>
      <c r="L7119" s="1">
        <v>0</v>
      </c>
      <c r="M7119" s="1">
        <f t="array" ref="M7119">SUMPRODUCT(MAX(ISNUMBER(SEARCH('Class Rules'!$B$6:$B$85,$E7119))*ISNUMBER(SEARCH('Class Rules'!$C$6:$C$85,$F7119))*'Class Rules'!$A$6:$A$85))</f>
        <v>0</v>
      </c>
      <c r="N7119" s="1" t="str">
        <f t="array" ref="N7119">IF($M7119=0,'Class Rules'!$D$3,INDEX('Class Rules'!$D$6:$D$85,MATCH($M7119,'Class Rules'!$A$6:$A$85,0)))</f>
        <v>Passenger LDV</v>
      </c>
      <c r="O7119" s="1" t="str">
        <f t="array" ref="O7119">IF(SUMPRODUCT(MAX(ISNUMBER(SEARCH(Fuel_Rules!$A$6:$A$30,$E7119))*ISNUMBER(SEARCH(Fuel_Rules!$B$6:$B$30,$F7119))*(Fuel_Rules!$A$6:$A$30&lt;&gt;"")))&gt;0,"Plug-in hybrid",IF($G7119="Diesel","Diesel","Gasoline"))</f>
        <v>Gasoline</v>
      </c>
    </row>
    <row r="7120" spans="1:15" ht="15" customHeight="1" x14ac:dyDescent="0.25">
      <c r="A7120" s="1">
        <v>2022</v>
      </c>
      <c r="B7120" s="1" t="s">
        <v>8801</v>
      </c>
      <c r="C7120" s="1" t="s">
        <v>2460</v>
      </c>
      <c r="D7120" s="1" t="s">
        <v>9593</v>
      </c>
      <c r="E7120" s="1" t="s">
        <v>2398</v>
      </c>
      <c r="F7120" s="1" t="s">
        <v>2462</v>
      </c>
      <c r="G7120" s="1" t="s">
        <v>103</v>
      </c>
      <c r="H7120" s="1" t="s">
        <v>298</v>
      </c>
      <c r="I7120" s="1">
        <v>4</v>
      </c>
      <c r="J7120" s="1">
        <v>2023</v>
      </c>
      <c r="K7120" s="1">
        <v>1108758</v>
      </c>
      <c r="L7120" s="1">
        <v>0</v>
      </c>
      <c r="M7120" s="1">
        <f t="array" ref="M7120">SUMPRODUCT(MAX(ISNUMBER(SEARCH('Class Rules'!$B$6:$B$85,$E7120))*ISNUMBER(SEARCH('Class Rules'!$C$6:$C$85,$F7120))*'Class Rules'!$A$6:$A$85))</f>
        <v>0</v>
      </c>
      <c r="N7120" s="1" t="str">
        <f t="array" ref="N7120">IF($M7120=0,'Class Rules'!$D$3,INDEX('Class Rules'!$D$6:$D$85,MATCH($M7120,'Class Rules'!$A$6:$A$85,0)))</f>
        <v>Passenger LDV</v>
      </c>
      <c r="O7120" s="1" t="str">
        <f t="array" ref="O7120">IF(SUMPRODUCT(MAX(ISNUMBER(SEARCH(Fuel_Rules!$A$6:$A$30,$E7120))*ISNUMBER(SEARCH(Fuel_Rules!$B$6:$B$30,$F7120))*(Fuel_Rules!$A$6:$A$30&lt;&gt;"")))&gt;0,"Plug-in hybrid",IF($G7120="Diesel","Diesel","Gasoline"))</f>
        <v>Gasoline</v>
      </c>
    </row>
    <row r="7121" spans="1:15" ht="15" customHeight="1" x14ac:dyDescent="0.25">
      <c r="A7121" s="1">
        <v>2022</v>
      </c>
      <c r="B7121" s="1" t="s">
        <v>8801</v>
      </c>
      <c r="C7121" s="1" t="s">
        <v>2463</v>
      </c>
      <c r="D7121" s="1" t="s">
        <v>9594</v>
      </c>
      <c r="E7121" s="1" t="s">
        <v>2398</v>
      </c>
      <c r="F7121" s="1" t="s">
        <v>8576</v>
      </c>
      <c r="G7121" s="1" t="s">
        <v>103</v>
      </c>
      <c r="H7121" s="1" t="s">
        <v>298</v>
      </c>
      <c r="I7121" s="1">
        <v>3</v>
      </c>
      <c r="J7121" s="1">
        <v>2023</v>
      </c>
      <c r="K7121" s="1">
        <v>1261250</v>
      </c>
      <c r="L7121" s="1">
        <v>0</v>
      </c>
      <c r="M7121" s="1">
        <f t="array" ref="M7121">SUMPRODUCT(MAX(ISNUMBER(SEARCH('Class Rules'!$B$6:$B$85,$E7121))*ISNUMBER(SEARCH('Class Rules'!$C$6:$C$85,$F7121))*'Class Rules'!$A$6:$A$85))</f>
        <v>0</v>
      </c>
      <c r="N7121" s="1" t="str">
        <f t="array" ref="N7121">IF($M7121=0,'Class Rules'!$D$3,INDEX('Class Rules'!$D$6:$D$85,MATCH($M7121,'Class Rules'!$A$6:$A$85,0)))</f>
        <v>Passenger LDV</v>
      </c>
      <c r="O7121" s="1" t="str">
        <f t="array" ref="O7121">IF(SUMPRODUCT(MAX(ISNUMBER(SEARCH(Fuel_Rules!$A$6:$A$30,$E7121))*ISNUMBER(SEARCH(Fuel_Rules!$B$6:$B$30,$F7121))*(Fuel_Rules!$A$6:$A$30&lt;&gt;"")))&gt;0,"Plug-in hybrid",IF($G7121="Diesel","Diesel","Gasoline"))</f>
        <v>Gasoline</v>
      </c>
    </row>
    <row r="7122" spans="1:15" ht="15" customHeight="1" x14ac:dyDescent="0.25">
      <c r="A7122" s="1">
        <v>2022</v>
      </c>
      <c r="B7122" s="1" t="s">
        <v>8801</v>
      </c>
      <c r="C7122" s="1" t="s">
        <v>2466</v>
      </c>
      <c r="D7122" s="1" t="s">
        <v>9595</v>
      </c>
      <c r="E7122" s="1" t="s">
        <v>2398</v>
      </c>
      <c r="F7122" s="1" t="s">
        <v>2468</v>
      </c>
      <c r="G7122" s="1" t="s">
        <v>103</v>
      </c>
      <c r="H7122" s="1" t="s">
        <v>298</v>
      </c>
      <c r="I7122" s="1">
        <v>3</v>
      </c>
      <c r="J7122" s="1">
        <v>2023</v>
      </c>
      <c r="K7122" s="1">
        <v>770525</v>
      </c>
      <c r="L7122" s="1">
        <v>0</v>
      </c>
      <c r="M7122" s="1">
        <f t="array" ref="M7122">SUMPRODUCT(MAX(ISNUMBER(SEARCH('Class Rules'!$B$6:$B$85,$E7122))*ISNUMBER(SEARCH('Class Rules'!$C$6:$C$85,$F7122))*'Class Rules'!$A$6:$A$85))</f>
        <v>0</v>
      </c>
      <c r="N7122" s="1" t="str">
        <f t="array" ref="N7122">IF($M7122=0,'Class Rules'!$D$3,INDEX('Class Rules'!$D$6:$D$85,MATCH($M7122,'Class Rules'!$A$6:$A$85,0)))</f>
        <v>Passenger LDV</v>
      </c>
      <c r="O7122" s="1" t="str">
        <f t="array" ref="O7122">IF(SUMPRODUCT(MAX(ISNUMBER(SEARCH(Fuel_Rules!$A$6:$A$30,$E7122))*ISNUMBER(SEARCH(Fuel_Rules!$B$6:$B$30,$F7122))*(Fuel_Rules!$A$6:$A$30&lt;&gt;"")))&gt;0,"Plug-in hybrid",IF($G7122="Diesel","Diesel","Gasoline"))</f>
        <v>Plug-in hybrid</v>
      </c>
    </row>
    <row r="7123" spans="1:15" ht="15" customHeight="1" x14ac:dyDescent="0.25">
      <c r="A7123" s="1">
        <v>2022</v>
      </c>
      <c r="B7123" s="1" t="s">
        <v>8801</v>
      </c>
      <c r="C7123" s="1" t="s">
        <v>2466</v>
      </c>
      <c r="D7123" s="1" t="s">
        <v>9596</v>
      </c>
      <c r="E7123" s="1" t="s">
        <v>2398</v>
      </c>
      <c r="F7123" s="1" t="s">
        <v>2468</v>
      </c>
      <c r="G7123" s="1" t="s">
        <v>103</v>
      </c>
      <c r="H7123" s="1" t="s">
        <v>298</v>
      </c>
      <c r="I7123" s="1">
        <v>3</v>
      </c>
      <c r="J7123" s="1">
        <v>2023</v>
      </c>
      <c r="K7123" s="1">
        <v>739063</v>
      </c>
      <c r="L7123" s="1">
        <v>0</v>
      </c>
      <c r="M7123" s="1">
        <f t="array" ref="M7123">SUMPRODUCT(MAX(ISNUMBER(SEARCH('Class Rules'!$B$6:$B$85,$E7123))*ISNUMBER(SEARCH('Class Rules'!$C$6:$C$85,$F7123))*'Class Rules'!$A$6:$A$85))</f>
        <v>0</v>
      </c>
      <c r="N7123" s="1" t="str">
        <f t="array" ref="N7123">IF($M7123=0,'Class Rules'!$D$3,INDEX('Class Rules'!$D$6:$D$85,MATCH($M7123,'Class Rules'!$A$6:$A$85,0)))</f>
        <v>Passenger LDV</v>
      </c>
      <c r="O7123" s="1" t="str">
        <f t="array" ref="O7123">IF(SUMPRODUCT(MAX(ISNUMBER(SEARCH(Fuel_Rules!$A$6:$A$30,$E7123))*ISNUMBER(SEARCH(Fuel_Rules!$B$6:$B$30,$F7123))*(Fuel_Rules!$A$6:$A$30&lt;&gt;"")))&gt;0,"Plug-in hybrid",IF($G7123="Diesel","Diesel","Gasoline"))</f>
        <v>Plug-in hybrid</v>
      </c>
    </row>
    <row r="7124" spans="1:15" ht="15" customHeight="1" x14ac:dyDescent="0.25">
      <c r="A7124" s="1">
        <v>2022</v>
      </c>
      <c r="B7124" s="1" t="s">
        <v>8801</v>
      </c>
      <c r="C7124" s="1" t="s">
        <v>2469</v>
      </c>
      <c r="D7124" s="1" t="s">
        <v>9597</v>
      </c>
      <c r="E7124" s="1" t="s">
        <v>2398</v>
      </c>
      <c r="F7124" s="1" t="s">
        <v>2471</v>
      </c>
      <c r="G7124" s="1" t="s">
        <v>103</v>
      </c>
      <c r="H7124" s="1" t="s">
        <v>298</v>
      </c>
      <c r="I7124" s="1">
        <v>4</v>
      </c>
      <c r="J7124" s="1">
        <v>2023</v>
      </c>
      <c r="K7124" s="1">
        <v>1432025</v>
      </c>
      <c r="L7124" s="1">
        <v>0</v>
      </c>
      <c r="M7124" s="1">
        <f t="array" ref="M7124">SUMPRODUCT(MAX(ISNUMBER(SEARCH('Class Rules'!$B$6:$B$85,$E7124))*ISNUMBER(SEARCH('Class Rules'!$C$6:$C$85,$F7124))*'Class Rules'!$A$6:$A$85))</f>
        <v>0</v>
      </c>
      <c r="N7124" s="1" t="str">
        <f t="array" ref="N7124">IF($M7124=0,'Class Rules'!$D$3,INDEX('Class Rules'!$D$6:$D$85,MATCH($M7124,'Class Rules'!$A$6:$A$85,0)))</f>
        <v>Passenger LDV</v>
      </c>
      <c r="O7124" s="1" t="str">
        <f t="array" ref="O7124">IF(SUMPRODUCT(MAX(ISNUMBER(SEARCH(Fuel_Rules!$A$6:$A$30,$E7124))*ISNUMBER(SEARCH(Fuel_Rules!$B$6:$B$30,$F7124))*(Fuel_Rules!$A$6:$A$30&lt;&gt;"")))&gt;0,"Plug-in hybrid",IF($G7124="Diesel","Diesel","Gasoline"))</f>
        <v>Plug-in hybrid</v>
      </c>
    </row>
    <row r="7125" spans="1:15" ht="15" customHeight="1" x14ac:dyDescent="0.25">
      <c r="A7125" s="1">
        <v>2022</v>
      </c>
      <c r="B7125" s="1" t="s">
        <v>8801</v>
      </c>
      <c r="C7125" s="1" t="s">
        <v>2469</v>
      </c>
      <c r="D7125" s="1" t="s">
        <v>9598</v>
      </c>
      <c r="E7125" s="1" t="s">
        <v>2398</v>
      </c>
      <c r="F7125" s="1" t="s">
        <v>2471</v>
      </c>
      <c r="G7125" s="1" t="s">
        <v>103</v>
      </c>
      <c r="H7125" s="1" t="s">
        <v>298</v>
      </c>
      <c r="I7125" s="1">
        <v>4</v>
      </c>
      <c r="J7125" s="1">
        <v>2023</v>
      </c>
      <c r="K7125" s="1">
        <v>1370580</v>
      </c>
      <c r="L7125" s="1">
        <v>0</v>
      </c>
      <c r="M7125" s="1">
        <f t="array" ref="M7125">SUMPRODUCT(MAX(ISNUMBER(SEARCH('Class Rules'!$B$6:$B$85,$E7125))*ISNUMBER(SEARCH('Class Rules'!$C$6:$C$85,$F7125))*'Class Rules'!$A$6:$A$85))</f>
        <v>0</v>
      </c>
      <c r="N7125" s="1" t="str">
        <f t="array" ref="N7125">IF($M7125=0,'Class Rules'!$D$3,INDEX('Class Rules'!$D$6:$D$85,MATCH($M7125,'Class Rules'!$A$6:$A$85,0)))</f>
        <v>Passenger LDV</v>
      </c>
      <c r="O7125" s="1" t="str">
        <f t="array" ref="O7125">IF(SUMPRODUCT(MAX(ISNUMBER(SEARCH(Fuel_Rules!$A$6:$A$30,$E7125))*ISNUMBER(SEARCH(Fuel_Rules!$B$6:$B$30,$F7125))*(Fuel_Rules!$A$6:$A$30&lt;&gt;"")))&gt;0,"Plug-in hybrid",IF($G7125="Diesel","Diesel","Gasoline"))</f>
        <v>Plug-in hybrid</v>
      </c>
    </row>
    <row r="7126" spans="1:15" ht="15" customHeight="1" x14ac:dyDescent="0.25">
      <c r="A7126" s="1">
        <v>2022</v>
      </c>
      <c r="B7126" s="1" t="s">
        <v>8801</v>
      </c>
      <c r="C7126" s="1" t="s">
        <v>2472</v>
      </c>
      <c r="D7126" s="1" t="s">
        <v>9599</v>
      </c>
      <c r="E7126" s="1" t="s">
        <v>2398</v>
      </c>
      <c r="F7126" s="1" t="s">
        <v>2474</v>
      </c>
      <c r="G7126" s="1" t="s">
        <v>103</v>
      </c>
      <c r="H7126" s="1" t="s">
        <v>298</v>
      </c>
      <c r="I7126" s="1">
        <v>2.9</v>
      </c>
      <c r="J7126" s="1">
        <v>2023</v>
      </c>
      <c r="K7126" s="1">
        <v>819525</v>
      </c>
      <c r="L7126" s="1">
        <v>0</v>
      </c>
      <c r="M7126" s="1">
        <f t="array" ref="M7126">SUMPRODUCT(MAX(ISNUMBER(SEARCH('Class Rules'!$B$6:$B$85,$E7126))*ISNUMBER(SEARCH('Class Rules'!$C$6:$C$85,$F7126))*'Class Rules'!$A$6:$A$85))</f>
        <v>0</v>
      </c>
      <c r="N7126" s="1" t="str">
        <f t="array" ref="N7126">IF($M7126=0,'Class Rules'!$D$3,INDEX('Class Rules'!$D$6:$D$85,MATCH($M7126,'Class Rules'!$A$6:$A$85,0)))</f>
        <v>Passenger LDV</v>
      </c>
      <c r="O7126" s="1" t="str">
        <f t="array" ref="O7126">IF(SUMPRODUCT(MAX(ISNUMBER(SEARCH(Fuel_Rules!$A$6:$A$30,$E7126))*ISNUMBER(SEARCH(Fuel_Rules!$B$6:$B$30,$F7126))*(Fuel_Rules!$A$6:$A$30&lt;&gt;"")))&gt;0,"Plug-in hybrid",IF($G7126="Diesel","Diesel","Gasoline"))</f>
        <v>Gasoline</v>
      </c>
    </row>
    <row r="7127" spans="1:15" ht="15" customHeight="1" x14ac:dyDescent="0.25">
      <c r="A7127" s="1">
        <v>2022</v>
      </c>
      <c r="B7127" s="1" t="s">
        <v>8801</v>
      </c>
      <c r="C7127" s="1" t="s">
        <v>2472</v>
      </c>
      <c r="D7127" s="1" t="s">
        <v>9600</v>
      </c>
      <c r="E7127" s="1" t="s">
        <v>2398</v>
      </c>
      <c r="F7127" s="1" t="s">
        <v>2474</v>
      </c>
      <c r="G7127" s="1" t="s">
        <v>103</v>
      </c>
      <c r="H7127" s="1" t="s">
        <v>298</v>
      </c>
      <c r="I7127" s="1">
        <v>2.9</v>
      </c>
      <c r="J7127" s="1">
        <v>2023</v>
      </c>
      <c r="K7127" s="1">
        <v>790840</v>
      </c>
      <c r="L7127" s="1">
        <v>0</v>
      </c>
      <c r="M7127" s="1">
        <f t="array" ref="M7127">SUMPRODUCT(MAX(ISNUMBER(SEARCH('Class Rules'!$B$6:$B$85,$E7127))*ISNUMBER(SEARCH('Class Rules'!$C$6:$C$85,$F7127))*'Class Rules'!$A$6:$A$85))</f>
        <v>0</v>
      </c>
      <c r="N7127" s="1" t="str">
        <f t="array" ref="N7127">IF($M7127=0,'Class Rules'!$D$3,INDEX('Class Rules'!$D$6:$D$85,MATCH($M7127,'Class Rules'!$A$6:$A$85,0)))</f>
        <v>Passenger LDV</v>
      </c>
      <c r="O7127" s="1" t="str">
        <f t="array" ref="O7127">IF(SUMPRODUCT(MAX(ISNUMBER(SEARCH(Fuel_Rules!$A$6:$A$30,$E7127))*ISNUMBER(SEARCH(Fuel_Rules!$B$6:$B$30,$F7127))*(Fuel_Rules!$A$6:$A$30&lt;&gt;"")))&gt;0,"Plug-in hybrid",IF($G7127="Diesel","Diesel","Gasoline"))</f>
        <v>Gasoline</v>
      </c>
    </row>
    <row r="7128" spans="1:15" ht="15" customHeight="1" x14ac:dyDescent="0.25">
      <c r="A7128" s="1">
        <v>2022</v>
      </c>
      <c r="B7128" s="1" t="s">
        <v>8801</v>
      </c>
      <c r="C7128" s="1" t="s">
        <v>2481</v>
      </c>
      <c r="D7128" s="1" t="s">
        <v>9601</v>
      </c>
      <c r="E7128" s="1" t="s">
        <v>2398</v>
      </c>
      <c r="F7128" s="1" t="s">
        <v>2483</v>
      </c>
      <c r="G7128" s="1" t="s">
        <v>103</v>
      </c>
      <c r="H7128" s="1" t="s">
        <v>298</v>
      </c>
      <c r="I7128" s="1">
        <v>3</v>
      </c>
      <c r="J7128" s="1">
        <v>2023</v>
      </c>
      <c r="K7128" s="1">
        <v>757850</v>
      </c>
      <c r="L7128" s="1">
        <v>0</v>
      </c>
      <c r="M7128" s="1">
        <f t="array" ref="M7128">SUMPRODUCT(MAX(ISNUMBER(SEARCH('Class Rules'!$B$6:$B$85,$E7128))*ISNUMBER(SEARCH('Class Rules'!$C$6:$C$85,$F7128))*'Class Rules'!$A$6:$A$85))</f>
        <v>0</v>
      </c>
      <c r="N7128" s="1" t="str">
        <f t="array" ref="N7128">IF($M7128=0,'Class Rules'!$D$3,INDEX('Class Rules'!$D$6:$D$85,MATCH($M7128,'Class Rules'!$A$6:$A$85,0)))</f>
        <v>Passenger LDV</v>
      </c>
      <c r="O7128" s="1" t="str">
        <f t="array" ref="O7128">IF(SUMPRODUCT(MAX(ISNUMBER(SEARCH(Fuel_Rules!$A$6:$A$30,$E7128))*ISNUMBER(SEARCH(Fuel_Rules!$B$6:$B$30,$F7128))*(Fuel_Rules!$A$6:$A$30&lt;&gt;"")))&gt;0,"Plug-in hybrid",IF($G7128="Diesel","Diesel","Gasoline"))</f>
        <v>Plug-in hybrid</v>
      </c>
    </row>
    <row r="7129" spans="1:15" ht="15" customHeight="1" x14ac:dyDescent="0.25">
      <c r="A7129" s="1">
        <v>2022</v>
      </c>
      <c r="B7129" s="1" t="s">
        <v>8801</v>
      </c>
      <c r="C7129" s="1" t="s">
        <v>2481</v>
      </c>
      <c r="D7129" s="1" t="s">
        <v>9602</v>
      </c>
      <c r="E7129" s="1" t="s">
        <v>2398</v>
      </c>
      <c r="F7129" s="1" t="s">
        <v>2483</v>
      </c>
      <c r="G7129" s="1" t="s">
        <v>103</v>
      </c>
      <c r="H7129" s="1" t="s">
        <v>298</v>
      </c>
      <c r="I7129" s="1">
        <v>3</v>
      </c>
      <c r="J7129" s="1">
        <v>2023</v>
      </c>
      <c r="K7129" s="1">
        <v>726866</v>
      </c>
      <c r="L7129" s="1">
        <v>0</v>
      </c>
      <c r="M7129" s="1">
        <f t="array" ref="M7129">SUMPRODUCT(MAX(ISNUMBER(SEARCH('Class Rules'!$B$6:$B$85,$E7129))*ISNUMBER(SEARCH('Class Rules'!$C$6:$C$85,$F7129))*'Class Rules'!$A$6:$A$85))</f>
        <v>0</v>
      </c>
      <c r="N7129" s="1" t="str">
        <f t="array" ref="N7129">IF($M7129=0,'Class Rules'!$D$3,INDEX('Class Rules'!$D$6:$D$85,MATCH($M7129,'Class Rules'!$A$6:$A$85,0)))</f>
        <v>Passenger LDV</v>
      </c>
      <c r="O7129" s="1" t="str">
        <f t="array" ref="O7129">IF(SUMPRODUCT(MAX(ISNUMBER(SEARCH(Fuel_Rules!$A$6:$A$30,$E7129))*ISNUMBER(SEARCH(Fuel_Rules!$B$6:$B$30,$F7129))*(Fuel_Rules!$A$6:$A$30&lt;&gt;"")))&gt;0,"Plug-in hybrid",IF($G7129="Diesel","Diesel","Gasoline"))</f>
        <v>Plug-in hybrid</v>
      </c>
    </row>
    <row r="7130" spans="1:15" ht="15" customHeight="1" x14ac:dyDescent="0.25">
      <c r="A7130" s="1">
        <v>2022</v>
      </c>
      <c r="B7130" s="1" t="s">
        <v>8801</v>
      </c>
      <c r="C7130" s="1" t="s">
        <v>2484</v>
      </c>
      <c r="D7130" s="1" t="s">
        <v>9603</v>
      </c>
      <c r="E7130" s="1" t="s">
        <v>2398</v>
      </c>
      <c r="F7130" s="1" t="s">
        <v>2486</v>
      </c>
      <c r="G7130" s="1" t="s">
        <v>103</v>
      </c>
      <c r="H7130" s="1" t="s">
        <v>298</v>
      </c>
      <c r="I7130" s="1">
        <v>2.9</v>
      </c>
      <c r="J7130" s="1">
        <v>2023</v>
      </c>
      <c r="K7130" s="1">
        <v>918850</v>
      </c>
      <c r="L7130" s="1">
        <v>0</v>
      </c>
      <c r="M7130" s="1">
        <f t="array" ref="M7130">SUMPRODUCT(MAX(ISNUMBER(SEARCH('Class Rules'!$B$6:$B$85,$E7130))*ISNUMBER(SEARCH('Class Rules'!$C$6:$C$85,$F7130))*'Class Rules'!$A$6:$A$85))</f>
        <v>0</v>
      </c>
      <c r="N7130" s="1" t="str">
        <f t="array" ref="N7130">IF($M7130=0,'Class Rules'!$D$3,INDEX('Class Rules'!$D$6:$D$85,MATCH($M7130,'Class Rules'!$A$6:$A$85,0)))</f>
        <v>Passenger LDV</v>
      </c>
      <c r="O7130" s="1" t="str">
        <f t="array" ref="O7130">IF(SUMPRODUCT(MAX(ISNUMBER(SEARCH(Fuel_Rules!$A$6:$A$30,$E7130))*ISNUMBER(SEARCH(Fuel_Rules!$B$6:$B$30,$F7130))*(Fuel_Rules!$A$6:$A$30&lt;&gt;"")))&gt;0,"Plug-in hybrid",IF($G7130="Diesel","Diesel","Gasoline"))</f>
        <v>Plug-in hybrid</v>
      </c>
    </row>
    <row r="7131" spans="1:15" ht="15" customHeight="1" x14ac:dyDescent="0.25">
      <c r="A7131" s="1">
        <v>2022</v>
      </c>
      <c r="B7131" s="1" t="s">
        <v>8801</v>
      </c>
      <c r="C7131" s="1" t="s">
        <v>2484</v>
      </c>
      <c r="D7131" s="1" t="s">
        <v>9604</v>
      </c>
      <c r="E7131" s="1" t="s">
        <v>2398</v>
      </c>
      <c r="F7131" s="1" t="s">
        <v>2486</v>
      </c>
      <c r="G7131" s="1" t="s">
        <v>103</v>
      </c>
      <c r="H7131" s="1" t="s">
        <v>298</v>
      </c>
      <c r="I7131" s="1">
        <v>2.9</v>
      </c>
      <c r="J7131" s="1">
        <v>2023</v>
      </c>
      <c r="K7131" s="1">
        <v>875733</v>
      </c>
      <c r="L7131" s="1">
        <v>0</v>
      </c>
      <c r="M7131" s="1">
        <f t="array" ref="M7131">SUMPRODUCT(MAX(ISNUMBER(SEARCH('Class Rules'!$B$6:$B$85,$E7131))*ISNUMBER(SEARCH('Class Rules'!$C$6:$C$85,$F7131))*'Class Rules'!$A$6:$A$85))</f>
        <v>0</v>
      </c>
      <c r="N7131" s="1" t="str">
        <f t="array" ref="N7131">IF($M7131=0,'Class Rules'!$D$3,INDEX('Class Rules'!$D$6:$D$85,MATCH($M7131,'Class Rules'!$A$6:$A$85,0)))</f>
        <v>Passenger LDV</v>
      </c>
      <c r="O7131" s="1" t="str">
        <f t="array" ref="O7131">IF(SUMPRODUCT(MAX(ISNUMBER(SEARCH(Fuel_Rules!$A$6:$A$30,$E7131))*ISNUMBER(SEARCH(Fuel_Rules!$B$6:$B$30,$F7131))*(Fuel_Rules!$A$6:$A$30&lt;&gt;"")))&gt;0,"Plug-in hybrid",IF($G7131="Diesel","Diesel","Gasoline"))</f>
        <v>Plug-in hybrid</v>
      </c>
    </row>
    <row r="7132" spans="1:15" ht="15" customHeight="1" x14ac:dyDescent="0.25">
      <c r="A7132" s="1">
        <v>2022</v>
      </c>
      <c r="B7132" s="1" t="s">
        <v>8801</v>
      </c>
      <c r="C7132" s="1" t="s">
        <v>2487</v>
      </c>
      <c r="D7132" s="1" t="s">
        <v>9605</v>
      </c>
      <c r="E7132" s="1" t="s">
        <v>2398</v>
      </c>
      <c r="F7132" s="1" t="s">
        <v>2489</v>
      </c>
      <c r="G7132" s="1" t="s">
        <v>103</v>
      </c>
      <c r="H7132" s="1" t="s">
        <v>298</v>
      </c>
      <c r="I7132" s="1">
        <v>4</v>
      </c>
      <c r="J7132" s="1">
        <v>2023</v>
      </c>
      <c r="K7132" s="1">
        <v>1198800</v>
      </c>
      <c r="L7132" s="1">
        <v>0</v>
      </c>
      <c r="M7132" s="1">
        <f t="array" ref="M7132">SUMPRODUCT(MAX(ISNUMBER(SEARCH('Class Rules'!$B$6:$B$85,$E7132))*ISNUMBER(SEARCH('Class Rules'!$C$6:$C$85,$F7132))*'Class Rules'!$A$6:$A$85))</f>
        <v>0</v>
      </c>
      <c r="N7132" s="1" t="str">
        <f t="array" ref="N7132">IF($M7132=0,'Class Rules'!$D$3,INDEX('Class Rules'!$D$6:$D$85,MATCH($M7132,'Class Rules'!$A$6:$A$85,0)))</f>
        <v>Passenger LDV</v>
      </c>
      <c r="O7132" s="1" t="str">
        <f t="array" ref="O7132">IF(SUMPRODUCT(MAX(ISNUMBER(SEARCH(Fuel_Rules!$A$6:$A$30,$E7132))*ISNUMBER(SEARCH(Fuel_Rules!$B$6:$B$30,$F7132))*(Fuel_Rules!$A$6:$A$30&lt;&gt;"")))&gt;0,"Plug-in hybrid",IF($G7132="Diesel","Diesel","Gasoline"))</f>
        <v>Gasoline</v>
      </c>
    </row>
    <row r="7133" spans="1:15" ht="15" customHeight="1" x14ac:dyDescent="0.25">
      <c r="A7133" s="1">
        <v>2022</v>
      </c>
      <c r="B7133" s="1" t="s">
        <v>8801</v>
      </c>
      <c r="C7133" s="1" t="s">
        <v>2487</v>
      </c>
      <c r="D7133" s="1" t="s">
        <v>9606</v>
      </c>
      <c r="E7133" s="1" t="s">
        <v>2398</v>
      </c>
      <c r="F7133" s="1" t="s">
        <v>2489</v>
      </c>
      <c r="G7133" s="1" t="s">
        <v>103</v>
      </c>
      <c r="H7133" s="1" t="s">
        <v>298</v>
      </c>
      <c r="I7133" s="1">
        <v>4</v>
      </c>
      <c r="J7133" s="1">
        <v>2023</v>
      </c>
      <c r="K7133" s="1">
        <v>1141633</v>
      </c>
      <c r="L7133" s="1">
        <v>0</v>
      </c>
      <c r="M7133" s="1">
        <f t="array" ref="M7133">SUMPRODUCT(MAX(ISNUMBER(SEARCH('Class Rules'!$B$6:$B$85,$E7133))*ISNUMBER(SEARCH('Class Rules'!$C$6:$C$85,$F7133))*'Class Rules'!$A$6:$A$85))</f>
        <v>0</v>
      </c>
      <c r="N7133" s="1" t="str">
        <f t="array" ref="N7133">IF($M7133=0,'Class Rules'!$D$3,INDEX('Class Rules'!$D$6:$D$85,MATCH($M7133,'Class Rules'!$A$6:$A$85,0)))</f>
        <v>Passenger LDV</v>
      </c>
      <c r="O7133" s="1" t="str">
        <f t="array" ref="O7133">IF(SUMPRODUCT(MAX(ISNUMBER(SEARCH(Fuel_Rules!$A$6:$A$30,$E7133))*ISNUMBER(SEARCH(Fuel_Rules!$B$6:$B$30,$F7133))*(Fuel_Rules!$A$6:$A$30&lt;&gt;"")))&gt;0,"Plug-in hybrid",IF($G7133="Diesel","Diesel","Gasoline"))</f>
        <v>Gasoline</v>
      </c>
    </row>
    <row r="7134" spans="1:15" ht="15" customHeight="1" x14ac:dyDescent="0.25">
      <c r="A7134" s="1">
        <v>2022</v>
      </c>
      <c r="B7134" s="1" t="s">
        <v>8801</v>
      </c>
      <c r="C7134" s="1" t="s">
        <v>2493</v>
      </c>
      <c r="D7134" s="1" t="s">
        <v>9607</v>
      </c>
      <c r="E7134" s="1" t="s">
        <v>2398</v>
      </c>
      <c r="F7134" s="1" t="s">
        <v>2495</v>
      </c>
      <c r="G7134" s="1" t="s">
        <v>103</v>
      </c>
      <c r="H7134" s="1" t="s">
        <v>298</v>
      </c>
      <c r="I7134" s="1">
        <v>4</v>
      </c>
      <c r="J7134" s="1">
        <v>2023</v>
      </c>
      <c r="K7134" s="1">
        <v>1321350</v>
      </c>
      <c r="L7134" s="1">
        <v>0</v>
      </c>
      <c r="M7134" s="1">
        <f t="array" ref="M7134">SUMPRODUCT(MAX(ISNUMBER(SEARCH('Class Rules'!$B$6:$B$85,$E7134))*ISNUMBER(SEARCH('Class Rules'!$C$6:$C$85,$F7134))*'Class Rules'!$A$6:$A$85))</f>
        <v>0</v>
      </c>
      <c r="N7134" s="1" t="str">
        <f t="array" ref="N7134">IF($M7134=0,'Class Rules'!$D$3,INDEX('Class Rules'!$D$6:$D$85,MATCH($M7134,'Class Rules'!$A$6:$A$85,0)))</f>
        <v>Passenger LDV</v>
      </c>
      <c r="O7134" s="1" t="str">
        <f t="array" ref="O7134">IF(SUMPRODUCT(MAX(ISNUMBER(SEARCH(Fuel_Rules!$A$6:$A$30,$E7134))*ISNUMBER(SEARCH(Fuel_Rules!$B$6:$B$30,$F7134))*(Fuel_Rules!$A$6:$A$30&lt;&gt;"")))&gt;0,"Plug-in hybrid",IF($G7134="Diesel","Diesel","Gasoline"))</f>
        <v>Plug-in hybrid</v>
      </c>
    </row>
    <row r="7135" spans="1:15" ht="15" customHeight="1" x14ac:dyDescent="0.25">
      <c r="A7135" s="1">
        <v>2022</v>
      </c>
      <c r="B7135" s="1" t="s">
        <v>8801</v>
      </c>
      <c r="C7135" s="1" t="s">
        <v>2493</v>
      </c>
      <c r="D7135" s="1" t="s">
        <v>9608</v>
      </c>
      <c r="E7135" s="1" t="s">
        <v>2398</v>
      </c>
      <c r="F7135" s="1" t="s">
        <v>2495</v>
      </c>
      <c r="G7135" s="1" t="s">
        <v>103</v>
      </c>
      <c r="H7135" s="1" t="s">
        <v>298</v>
      </c>
      <c r="I7135" s="1">
        <v>4</v>
      </c>
      <c r="J7135" s="1">
        <v>2023</v>
      </c>
      <c r="K7135" s="1">
        <v>1257927</v>
      </c>
      <c r="L7135" s="1">
        <v>0</v>
      </c>
      <c r="M7135" s="1">
        <f t="array" ref="M7135">SUMPRODUCT(MAX(ISNUMBER(SEARCH('Class Rules'!$B$6:$B$85,$E7135))*ISNUMBER(SEARCH('Class Rules'!$C$6:$C$85,$F7135))*'Class Rules'!$A$6:$A$85))</f>
        <v>0</v>
      </c>
      <c r="N7135" s="1" t="str">
        <f t="array" ref="N7135">IF($M7135=0,'Class Rules'!$D$3,INDEX('Class Rules'!$D$6:$D$85,MATCH($M7135,'Class Rules'!$A$6:$A$85,0)))</f>
        <v>Passenger LDV</v>
      </c>
      <c r="O7135" s="1" t="str">
        <f t="array" ref="O7135">IF(SUMPRODUCT(MAX(ISNUMBER(SEARCH(Fuel_Rules!$A$6:$A$30,$E7135))*ISNUMBER(SEARCH(Fuel_Rules!$B$6:$B$30,$F7135))*(Fuel_Rules!$A$6:$A$30&lt;&gt;"")))&gt;0,"Plug-in hybrid",IF($G7135="Diesel","Diesel","Gasoline"))</f>
        <v>Plug-in hybrid</v>
      </c>
    </row>
    <row r="7136" spans="1:15" ht="15" customHeight="1" x14ac:dyDescent="0.25">
      <c r="A7136" s="1">
        <v>2022</v>
      </c>
      <c r="B7136" s="1" t="s">
        <v>8801</v>
      </c>
      <c r="C7136" s="1" t="s">
        <v>2508</v>
      </c>
      <c r="D7136" s="1" t="s">
        <v>9609</v>
      </c>
      <c r="E7136" s="1" t="s">
        <v>2398</v>
      </c>
      <c r="F7136" s="1" t="s">
        <v>2510</v>
      </c>
      <c r="G7136" s="1" t="s">
        <v>103</v>
      </c>
      <c r="H7136" s="1" t="s">
        <v>298</v>
      </c>
      <c r="I7136" s="1">
        <v>4</v>
      </c>
      <c r="J7136" s="1">
        <v>2023</v>
      </c>
      <c r="K7136" s="1">
        <v>1364266</v>
      </c>
      <c r="L7136" s="1">
        <v>0</v>
      </c>
      <c r="M7136" s="1">
        <f t="array" ref="M7136">SUMPRODUCT(MAX(ISNUMBER(SEARCH('Class Rules'!$B$6:$B$85,$E7136))*ISNUMBER(SEARCH('Class Rules'!$C$6:$C$85,$F7136))*'Class Rules'!$A$6:$A$85))</f>
        <v>0</v>
      </c>
      <c r="N7136" s="1" t="str">
        <f t="array" ref="N7136">IF($M7136=0,'Class Rules'!$D$3,INDEX('Class Rules'!$D$6:$D$85,MATCH($M7136,'Class Rules'!$A$6:$A$85,0)))</f>
        <v>Passenger LDV</v>
      </c>
      <c r="O7136" s="1" t="str">
        <f t="array" ref="O7136">IF(SUMPRODUCT(MAX(ISNUMBER(SEARCH(Fuel_Rules!$A$6:$A$30,$E7136))*ISNUMBER(SEARCH(Fuel_Rules!$B$6:$B$30,$F7136))*(Fuel_Rules!$A$6:$A$30&lt;&gt;"")))&gt;0,"Plug-in hybrid",IF($G7136="Diesel","Diesel","Gasoline"))</f>
        <v>Gasoline</v>
      </c>
    </row>
    <row r="7137" spans="1:15" ht="15" customHeight="1" x14ac:dyDescent="0.25">
      <c r="A7137" s="1">
        <v>2022</v>
      </c>
      <c r="B7137" s="1" t="s">
        <v>8801</v>
      </c>
      <c r="C7137" s="1" t="s">
        <v>2508</v>
      </c>
      <c r="D7137" s="1" t="s">
        <v>9610</v>
      </c>
      <c r="E7137" s="1" t="s">
        <v>2398</v>
      </c>
      <c r="F7137" s="1" t="s">
        <v>2510</v>
      </c>
      <c r="G7137" s="1" t="s">
        <v>103</v>
      </c>
      <c r="H7137" s="1" t="s">
        <v>298</v>
      </c>
      <c r="I7137" s="1">
        <v>4</v>
      </c>
      <c r="J7137" s="1">
        <v>2023</v>
      </c>
      <c r="K7137" s="1">
        <v>1302339</v>
      </c>
      <c r="L7137" s="1">
        <v>0</v>
      </c>
      <c r="M7137" s="1">
        <f t="array" ref="M7137">SUMPRODUCT(MAX(ISNUMBER(SEARCH('Class Rules'!$B$6:$B$85,$E7137))*ISNUMBER(SEARCH('Class Rules'!$C$6:$C$85,$F7137))*'Class Rules'!$A$6:$A$85))</f>
        <v>0</v>
      </c>
      <c r="N7137" s="1" t="str">
        <f t="array" ref="N7137">IF($M7137=0,'Class Rules'!$D$3,INDEX('Class Rules'!$D$6:$D$85,MATCH($M7137,'Class Rules'!$A$6:$A$85,0)))</f>
        <v>Passenger LDV</v>
      </c>
      <c r="O7137" s="1" t="str">
        <f t="array" ref="O7137">IF(SUMPRODUCT(MAX(ISNUMBER(SEARCH(Fuel_Rules!$A$6:$A$30,$E7137))*ISNUMBER(SEARCH(Fuel_Rules!$B$6:$B$30,$F7137))*(Fuel_Rules!$A$6:$A$30&lt;&gt;"")))&gt;0,"Plug-in hybrid",IF($G7137="Diesel","Diesel","Gasoline"))</f>
        <v>Gasoline</v>
      </c>
    </row>
    <row r="7138" spans="1:15" ht="15" customHeight="1" x14ac:dyDescent="0.25">
      <c r="A7138" s="1">
        <v>2022</v>
      </c>
      <c r="B7138" s="1" t="s">
        <v>8801</v>
      </c>
      <c r="C7138" s="1" t="s">
        <v>2511</v>
      </c>
      <c r="D7138" s="1" t="s">
        <v>9611</v>
      </c>
      <c r="E7138" s="1" t="s">
        <v>2513</v>
      </c>
      <c r="F7138" s="1" t="s">
        <v>2514</v>
      </c>
      <c r="G7138" s="1" t="s">
        <v>105</v>
      </c>
      <c r="H7138" s="1" t="s">
        <v>298</v>
      </c>
      <c r="I7138" s="1">
        <v>6.7</v>
      </c>
      <c r="J7138" s="1">
        <v>2023</v>
      </c>
      <c r="K7138" s="1">
        <v>489603</v>
      </c>
      <c r="L7138" s="1">
        <v>0</v>
      </c>
      <c r="M7138" s="1">
        <f t="array" ref="M7138">SUMPRODUCT(MAX(ISNUMBER(SEARCH('Class Rules'!$B$6:$B$85,$E7138))*ISNUMBER(SEARCH('Class Rules'!$C$6:$C$85,$F7138))*'Class Rules'!$A$6:$A$85))</f>
        <v>56</v>
      </c>
      <c r="N7138" s="1" t="str">
        <f t="array" ref="N7138">IF($M7138=0,'Class Rules'!$D$3,INDEX('Class Rules'!$D$6:$D$85,MATCH($M7138,'Class Rules'!$A$6:$A$85,0)))</f>
        <v>Freight HDV</v>
      </c>
      <c r="O7138" s="1" t="str">
        <f t="array" ref="O7138">IF(SUMPRODUCT(MAX(ISNUMBER(SEARCH(Fuel_Rules!$A$6:$A$30,$E7138))*ISNUMBER(SEARCH(Fuel_Rules!$B$6:$B$30,$F7138))*(Fuel_Rules!$A$6:$A$30&lt;&gt;"")))&gt;0,"Plug-in hybrid",IF($G7138="Diesel","Diesel","Gasoline"))</f>
        <v>Diesel</v>
      </c>
    </row>
    <row r="7139" spans="1:15" ht="15" customHeight="1" x14ac:dyDescent="0.25">
      <c r="A7139" s="1">
        <v>2022</v>
      </c>
      <c r="B7139" s="1" t="s">
        <v>8801</v>
      </c>
      <c r="C7139" s="1" t="s">
        <v>2515</v>
      </c>
      <c r="D7139" s="1" t="s">
        <v>9612</v>
      </c>
      <c r="E7139" s="1" t="s">
        <v>2513</v>
      </c>
      <c r="F7139" s="1" t="s">
        <v>2517</v>
      </c>
      <c r="G7139" s="1" t="s">
        <v>105</v>
      </c>
      <c r="H7139" s="1" t="s">
        <v>298</v>
      </c>
      <c r="I7139" s="1">
        <v>6.7</v>
      </c>
      <c r="J7139" s="1">
        <v>2023</v>
      </c>
      <c r="K7139" s="1">
        <v>536505</v>
      </c>
      <c r="L7139" s="1">
        <v>0</v>
      </c>
      <c r="M7139" s="1">
        <f t="array" ref="M7139">SUMPRODUCT(MAX(ISNUMBER(SEARCH('Class Rules'!$B$6:$B$85,$E7139))*ISNUMBER(SEARCH('Class Rules'!$C$6:$C$85,$F7139))*'Class Rules'!$A$6:$A$85))</f>
        <v>56</v>
      </c>
      <c r="N7139" s="1" t="str">
        <f t="array" ref="N7139">IF($M7139=0,'Class Rules'!$D$3,INDEX('Class Rules'!$D$6:$D$85,MATCH($M7139,'Class Rules'!$A$6:$A$85,0)))</f>
        <v>Freight HDV</v>
      </c>
      <c r="O7139" s="1" t="str">
        <f t="array" ref="O7139">IF(SUMPRODUCT(MAX(ISNUMBER(SEARCH(Fuel_Rules!$A$6:$A$30,$E7139))*ISNUMBER(SEARCH(Fuel_Rules!$B$6:$B$30,$F7139))*(Fuel_Rules!$A$6:$A$30&lt;&gt;"")))&gt;0,"Plug-in hybrid",IF($G7139="Diesel","Diesel","Gasoline"))</f>
        <v>Diesel</v>
      </c>
    </row>
    <row r="7140" spans="1:15" ht="15" customHeight="1" x14ac:dyDescent="0.25">
      <c r="A7140" s="1">
        <v>2022</v>
      </c>
      <c r="B7140" s="1" t="s">
        <v>8801</v>
      </c>
      <c r="C7140" s="1" t="s">
        <v>2518</v>
      </c>
      <c r="D7140" s="1" t="s">
        <v>9613</v>
      </c>
      <c r="E7140" s="1" t="s">
        <v>2513</v>
      </c>
      <c r="F7140" s="1" t="s">
        <v>2520</v>
      </c>
      <c r="G7140" s="1" t="s">
        <v>103</v>
      </c>
      <c r="H7140" s="1" t="s">
        <v>437</v>
      </c>
      <c r="I7140" s="1">
        <v>5.7</v>
      </c>
      <c r="J7140" s="1">
        <v>2023</v>
      </c>
      <c r="K7140" s="1">
        <v>483113</v>
      </c>
      <c r="L7140" s="1">
        <v>0</v>
      </c>
      <c r="M7140" s="1">
        <f t="array" ref="M7140">SUMPRODUCT(MAX(ISNUMBER(SEARCH('Class Rules'!$B$6:$B$85,$E7140))*ISNUMBER(SEARCH('Class Rules'!$C$6:$C$85,$F7140))*'Class Rules'!$A$6:$A$85))</f>
        <v>44</v>
      </c>
      <c r="N7140" s="1" t="str">
        <f t="array" ref="N7140">IF($M7140=0,'Class Rules'!$D$3,INDEX('Class Rules'!$D$6:$D$85,MATCH($M7140,'Class Rules'!$A$6:$A$85,0)))</f>
        <v>Freight LDV</v>
      </c>
      <c r="O7140" s="1" t="str">
        <f t="array" ref="O7140">IF(SUMPRODUCT(MAX(ISNUMBER(SEARCH(Fuel_Rules!$A$6:$A$30,$E7140))*ISNUMBER(SEARCH(Fuel_Rules!$B$6:$B$30,$F7140))*(Fuel_Rules!$A$6:$A$30&lt;&gt;"")))&gt;0,"Plug-in hybrid",IF($G7140="Diesel","Diesel","Gasoline"))</f>
        <v>Gasoline</v>
      </c>
    </row>
    <row r="7141" spans="1:15" ht="15" customHeight="1" x14ac:dyDescent="0.25">
      <c r="A7141" s="1">
        <v>2022</v>
      </c>
      <c r="B7141" s="1" t="s">
        <v>8801</v>
      </c>
      <c r="C7141" s="1" t="s">
        <v>3914</v>
      </c>
      <c r="D7141" s="1" t="s">
        <v>9614</v>
      </c>
      <c r="E7141" s="1" t="s">
        <v>2513</v>
      </c>
      <c r="F7141" s="1" t="s">
        <v>3916</v>
      </c>
      <c r="G7141" s="1" t="s">
        <v>105</v>
      </c>
      <c r="H7141" s="1" t="s">
        <v>298</v>
      </c>
      <c r="I7141" s="1">
        <v>6.7</v>
      </c>
      <c r="J7141" s="1">
        <v>2023</v>
      </c>
      <c r="K7141" s="1">
        <v>499502</v>
      </c>
      <c r="L7141" s="1">
        <v>0</v>
      </c>
      <c r="M7141" s="1">
        <f t="array" ref="M7141">SUMPRODUCT(MAX(ISNUMBER(SEARCH('Class Rules'!$B$6:$B$85,$E7141))*ISNUMBER(SEARCH('Class Rules'!$C$6:$C$85,$F7141))*'Class Rules'!$A$6:$A$85))</f>
        <v>56</v>
      </c>
      <c r="N7141" s="1" t="str">
        <f t="array" ref="N7141">IF($M7141=0,'Class Rules'!$D$3,INDEX('Class Rules'!$D$6:$D$85,MATCH($M7141,'Class Rules'!$A$6:$A$85,0)))</f>
        <v>Freight HDV</v>
      </c>
      <c r="O7141" s="1" t="str">
        <f t="array" ref="O7141">IF(SUMPRODUCT(MAX(ISNUMBER(SEARCH(Fuel_Rules!$A$6:$A$30,$E7141))*ISNUMBER(SEARCH(Fuel_Rules!$B$6:$B$30,$F7141))*(Fuel_Rules!$A$6:$A$30&lt;&gt;"")))&gt;0,"Plug-in hybrid",IF($G7141="Diesel","Diesel","Gasoline"))</f>
        <v>Diesel</v>
      </c>
    </row>
    <row r="7142" spans="1:15" ht="15" customHeight="1" x14ac:dyDescent="0.25">
      <c r="A7142" s="1">
        <v>2022</v>
      </c>
      <c r="B7142" s="1" t="s">
        <v>8801</v>
      </c>
      <c r="C7142" s="1" t="s">
        <v>6694</v>
      </c>
      <c r="D7142" s="1" t="s">
        <v>9615</v>
      </c>
      <c r="E7142" s="1" t="s">
        <v>2513</v>
      </c>
      <c r="F7142" s="1" t="s">
        <v>6696</v>
      </c>
      <c r="G7142" s="1" t="s">
        <v>105</v>
      </c>
      <c r="H7142" s="1" t="s">
        <v>298</v>
      </c>
      <c r="I7142" s="1">
        <v>6.7</v>
      </c>
      <c r="J7142" s="1">
        <v>2023</v>
      </c>
      <c r="K7142" s="1">
        <v>486990</v>
      </c>
      <c r="L7142" s="1">
        <v>0</v>
      </c>
      <c r="M7142" s="1">
        <f t="array" ref="M7142">SUMPRODUCT(MAX(ISNUMBER(SEARCH('Class Rules'!$B$6:$B$85,$E7142))*ISNUMBER(SEARCH('Class Rules'!$C$6:$C$85,$F7142))*'Class Rules'!$A$6:$A$85))</f>
        <v>57</v>
      </c>
      <c r="N7142" s="1" t="str">
        <f t="array" ref="N7142">IF($M7142=0,'Class Rules'!$D$3,INDEX('Class Rules'!$D$6:$D$85,MATCH($M7142,'Class Rules'!$A$6:$A$85,0)))</f>
        <v>Freight HDV</v>
      </c>
      <c r="O7142" s="1" t="str">
        <f t="array" ref="O7142">IF(SUMPRODUCT(MAX(ISNUMBER(SEARCH(Fuel_Rules!$A$6:$A$30,$E7142))*ISNUMBER(SEARCH(Fuel_Rules!$B$6:$B$30,$F7142))*(Fuel_Rules!$A$6:$A$30&lt;&gt;"")))&gt;0,"Plug-in hybrid",IF($G7142="Diesel","Diesel","Gasoline"))</f>
        <v>Diesel</v>
      </c>
    </row>
    <row r="7143" spans="1:15" ht="15" customHeight="1" x14ac:dyDescent="0.25">
      <c r="A7143" s="1">
        <v>2022</v>
      </c>
      <c r="B7143" s="1" t="s">
        <v>8801</v>
      </c>
      <c r="C7143" s="1" t="s">
        <v>6697</v>
      </c>
      <c r="D7143" s="1" t="s">
        <v>9616</v>
      </c>
      <c r="E7143" s="1" t="s">
        <v>2513</v>
      </c>
      <c r="F7143" s="1" t="s">
        <v>9617</v>
      </c>
      <c r="G7143" s="1" t="s">
        <v>105</v>
      </c>
      <c r="H7143" s="1" t="s">
        <v>298</v>
      </c>
      <c r="I7143" s="1">
        <v>6.7</v>
      </c>
      <c r="J7143" s="1">
        <v>2023</v>
      </c>
      <c r="K7143" s="1">
        <v>541570</v>
      </c>
      <c r="L7143" s="1">
        <v>0</v>
      </c>
      <c r="M7143" s="1">
        <f t="array" ref="M7143">SUMPRODUCT(MAX(ISNUMBER(SEARCH('Class Rules'!$B$6:$B$85,$E7143))*ISNUMBER(SEARCH('Class Rules'!$C$6:$C$85,$F7143))*'Class Rules'!$A$6:$A$85))</f>
        <v>57</v>
      </c>
      <c r="N7143" s="1" t="str">
        <f t="array" ref="N7143">IF($M7143=0,'Class Rules'!$D$3,INDEX('Class Rules'!$D$6:$D$85,MATCH($M7143,'Class Rules'!$A$6:$A$85,0)))</f>
        <v>Freight HDV</v>
      </c>
      <c r="O7143" s="1" t="str">
        <f t="array" ref="O7143">IF(SUMPRODUCT(MAX(ISNUMBER(SEARCH(Fuel_Rules!$A$6:$A$30,$E7143))*ISNUMBER(SEARCH(Fuel_Rules!$B$6:$B$30,$F7143))*(Fuel_Rules!$A$6:$A$30&lt;&gt;"")))&gt;0,"Plug-in hybrid",IF($G7143="Diesel","Diesel","Gasoline"))</f>
        <v>Diesel</v>
      </c>
    </row>
    <row r="7144" spans="1:15" ht="15" customHeight="1" x14ac:dyDescent="0.25">
      <c r="A7144" s="1">
        <v>2022</v>
      </c>
      <c r="B7144" s="1" t="s">
        <v>8801</v>
      </c>
      <c r="C7144" s="1" t="s">
        <v>2524</v>
      </c>
      <c r="D7144" s="1" t="s">
        <v>9618</v>
      </c>
      <c r="E7144" s="1" t="s">
        <v>2526</v>
      </c>
      <c r="F7144" s="1" t="s">
        <v>2527</v>
      </c>
      <c r="G7144" s="1" t="s">
        <v>105</v>
      </c>
      <c r="H7144" s="1" t="s">
        <v>298</v>
      </c>
      <c r="I7144" s="1">
        <v>2.2999999999999998</v>
      </c>
      <c r="J7144" s="1">
        <v>2023</v>
      </c>
      <c r="K7144" s="1">
        <v>177502</v>
      </c>
      <c r="L7144" s="1">
        <v>0</v>
      </c>
      <c r="M7144" s="1">
        <f t="array" ref="M7144">SUMPRODUCT(MAX(ISNUMBER(SEARCH('Class Rules'!$B$6:$B$85,$E7144))*ISNUMBER(SEARCH('Class Rules'!$C$6:$C$85,$F7144))*'Class Rules'!$A$6:$A$85))</f>
        <v>21</v>
      </c>
      <c r="N7144" s="1" t="str">
        <f t="array" ref="N7144">IF($M7144=0,'Class Rules'!$D$3,INDEX('Class Rules'!$D$6:$D$85,MATCH($M7144,'Class Rules'!$A$6:$A$85,0)))</f>
        <v>Freight LDV</v>
      </c>
      <c r="O7144" s="1" t="str">
        <f t="array" ref="O7144">IF(SUMPRODUCT(MAX(ISNUMBER(SEARCH(Fuel_Rules!$A$6:$A$30,$E7144))*ISNUMBER(SEARCH(Fuel_Rules!$B$6:$B$30,$F7144))*(Fuel_Rules!$A$6:$A$30&lt;&gt;"")))&gt;0,"Plug-in hybrid",IF($G7144="Diesel","Diesel","Gasoline"))</f>
        <v>Diesel</v>
      </c>
    </row>
    <row r="7145" spans="1:15" ht="15" customHeight="1" x14ac:dyDescent="0.25">
      <c r="A7145" s="1">
        <v>2022</v>
      </c>
      <c r="B7145" s="1" t="s">
        <v>8801</v>
      </c>
      <c r="C7145" s="1" t="s">
        <v>2524</v>
      </c>
      <c r="D7145" s="1" t="s">
        <v>9619</v>
      </c>
      <c r="E7145" s="1" t="s">
        <v>2526</v>
      </c>
      <c r="F7145" s="1" t="s">
        <v>2527</v>
      </c>
      <c r="G7145" s="1" t="s">
        <v>105</v>
      </c>
      <c r="H7145" s="1" t="s">
        <v>298</v>
      </c>
      <c r="I7145" s="1">
        <v>2.2999999999999998</v>
      </c>
      <c r="J7145" s="1">
        <v>2023</v>
      </c>
      <c r="K7145" s="1">
        <v>170628</v>
      </c>
      <c r="L7145" s="1">
        <v>0</v>
      </c>
      <c r="M7145" s="1">
        <f t="array" ref="M7145">SUMPRODUCT(MAX(ISNUMBER(SEARCH('Class Rules'!$B$6:$B$85,$E7145))*ISNUMBER(SEARCH('Class Rules'!$C$6:$C$85,$F7145))*'Class Rules'!$A$6:$A$85))</f>
        <v>21</v>
      </c>
      <c r="N7145" s="1" t="str">
        <f t="array" ref="N7145">IF($M7145=0,'Class Rules'!$D$3,INDEX('Class Rules'!$D$6:$D$85,MATCH($M7145,'Class Rules'!$A$6:$A$85,0)))</f>
        <v>Freight LDV</v>
      </c>
      <c r="O7145" s="1" t="str">
        <f t="array" ref="O7145">IF(SUMPRODUCT(MAX(ISNUMBER(SEARCH(Fuel_Rules!$A$6:$A$30,$E7145))*ISNUMBER(SEARCH(Fuel_Rules!$B$6:$B$30,$F7145))*(Fuel_Rules!$A$6:$A$30&lt;&gt;"")))&gt;0,"Plug-in hybrid",IF($G7145="Diesel","Diesel","Gasoline"))</f>
        <v>Diesel</v>
      </c>
    </row>
    <row r="7146" spans="1:15" ht="15" customHeight="1" x14ac:dyDescent="0.25">
      <c r="A7146" s="1">
        <v>2022</v>
      </c>
      <c r="B7146" s="1" t="s">
        <v>8801</v>
      </c>
      <c r="C7146" s="1" t="s">
        <v>2528</v>
      </c>
      <c r="D7146" s="1" t="s">
        <v>9620</v>
      </c>
      <c r="E7146" s="1" t="s">
        <v>2526</v>
      </c>
      <c r="F7146" s="1" t="s">
        <v>2530</v>
      </c>
      <c r="G7146" s="1" t="s">
        <v>105</v>
      </c>
      <c r="H7146" s="1" t="s">
        <v>298</v>
      </c>
      <c r="I7146" s="1">
        <v>2.2999999999999998</v>
      </c>
      <c r="J7146" s="1">
        <v>2023</v>
      </c>
      <c r="K7146" s="1">
        <v>196202</v>
      </c>
      <c r="L7146" s="1">
        <v>0</v>
      </c>
      <c r="M7146" s="1">
        <f t="array" ref="M7146">SUMPRODUCT(MAX(ISNUMBER(SEARCH('Class Rules'!$B$6:$B$85,$E7146))*ISNUMBER(SEARCH('Class Rules'!$C$6:$C$85,$F7146))*'Class Rules'!$A$6:$A$85))</f>
        <v>21</v>
      </c>
      <c r="N7146" s="1" t="str">
        <f t="array" ref="N7146">IF($M7146=0,'Class Rules'!$D$3,INDEX('Class Rules'!$D$6:$D$85,MATCH($M7146,'Class Rules'!$A$6:$A$85,0)))</f>
        <v>Freight LDV</v>
      </c>
      <c r="O7146" s="1" t="str">
        <f t="array" ref="O7146">IF(SUMPRODUCT(MAX(ISNUMBER(SEARCH(Fuel_Rules!$A$6:$A$30,$E7146))*ISNUMBER(SEARCH(Fuel_Rules!$B$6:$B$30,$F7146))*(Fuel_Rules!$A$6:$A$30&lt;&gt;"")))&gt;0,"Plug-in hybrid",IF($G7146="Diesel","Diesel","Gasoline"))</f>
        <v>Diesel</v>
      </c>
    </row>
    <row r="7147" spans="1:15" ht="15" customHeight="1" x14ac:dyDescent="0.25">
      <c r="A7147" s="1">
        <v>2022</v>
      </c>
      <c r="B7147" s="1" t="s">
        <v>8801</v>
      </c>
      <c r="C7147" s="1" t="s">
        <v>2528</v>
      </c>
      <c r="D7147" s="1" t="s">
        <v>9621</v>
      </c>
      <c r="E7147" s="1" t="s">
        <v>2526</v>
      </c>
      <c r="F7147" s="1" t="s">
        <v>2530</v>
      </c>
      <c r="G7147" s="1" t="s">
        <v>105</v>
      </c>
      <c r="H7147" s="1" t="s">
        <v>298</v>
      </c>
      <c r="I7147" s="1">
        <v>2.2999999999999998</v>
      </c>
      <c r="J7147" s="1">
        <v>2023</v>
      </c>
      <c r="K7147" s="1">
        <v>187809</v>
      </c>
      <c r="L7147" s="1">
        <v>0</v>
      </c>
      <c r="M7147" s="1">
        <f t="array" ref="M7147">SUMPRODUCT(MAX(ISNUMBER(SEARCH('Class Rules'!$B$6:$B$85,$E7147))*ISNUMBER(SEARCH('Class Rules'!$C$6:$C$85,$F7147))*'Class Rules'!$A$6:$A$85))</f>
        <v>21</v>
      </c>
      <c r="N7147" s="1" t="str">
        <f t="array" ref="N7147">IF($M7147=0,'Class Rules'!$D$3,INDEX('Class Rules'!$D$6:$D$85,MATCH($M7147,'Class Rules'!$A$6:$A$85,0)))</f>
        <v>Freight LDV</v>
      </c>
      <c r="O7147" s="1" t="str">
        <f t="array" ref="O7147">IF(SUMPRODUCT(MAX(ISNUMBER(SEARCH(Fuel_Rules!$A$6:$A$30,$E7147))*ISNUMBER(SEARCH(Fuel_Rules!$B$6:$B$30,$F7147))*(Fuel_Rules!$A$6:$A$30&lt;&gt;"")))&gt;0,"Plug-in hybrid",IF($G7147="Diesel","Diesel","Gasoline"))</f>
        <v>Diesel</v>
      </c>
    </row>
    <row r="7148" spans="1:15" ht="15" customHeight="1" x14ac:dyDescent="0.25">
      <c r="A7148" s="1">
        <v>2022</v>
      </c>
      <c r="B7148" s="1" t="s">
        <v>8801</v>
      </c>
      <c r="C7148" s="1" t="s">
        <v>2531</v>
      </c>
      <c r="D7148" s="1" t="s">
        <v>9622</v>
      </c>
      <c r="E7148" s="1" t="s">
        <v>2526</v>
      </c>
      <c r="F7148" s="1" t="s">
        <v>2533</v>
      </c>
      <c r="G7148" s="1" t="s">
        <v>105</v>
      </c>
      <c r="H7148" s="1" t="s">
        <v>298</v>
      </c>
      <c r="I7148" s="1">
        <v>2.2999999999999998</v>
      </c>
      <c r="J7148" s="1">
        <v>2023</v>
      </c>
      <c r="K7148" s="1">
        <v>210104</v>
      </c>
      <c r="L7148" s="1">
        <v>0</v>
      </c>
      <c r="M7148" s="1">
        <f t="array" ref="M7148">SUMPRODUCT(MAX(ISNUMBER(SEARCH('Class Rules'!$B$6:$B$85,$E7148))*ISNUMBER(SEARCH('Class Rules'!$C$6:$C$85,$F7148))*'Class Rules'!$A$6:$A$85))</f>
        <v>21</v>
      </c>
      <c r="N7148" s="1" t="str">
        <f t="array" ref="N7148">IF($M7148=0,'Class Rules'!$D$3,INDEX('Class Rules'!$D$6:$D$85,MATCH($M7148,'Class Rules'!$A$6:$A$85,0)))</f>
        <v>Freight LDV</v>
      </c>
      <c r="O7148" s="1" t="str">
        <f t="array" ref="O7148">IF(SUMPRODUCT(MAX(ISNUMBER(SEARCH(Fuel_Rules!$A$6:$A$30,$E7148))*ISNUMBER(SEARCH(Fuel_Rules!$B$6:$B$30,$F7148))*(Fuel_Rules!$A$6:$A$30&lt;&gt;"")))&gt;0,"Plug-in hybrid",IF($G7148="Diesel","Diesel","Gasoline"))</f>
        <v>Diesel</v>
      </c>
    </row>
    <row r="7149" spans="1:15" ht="15" customHeight="1" x14ac:dyDescent="0.25">
      <c r="A7149" s="1">
        <v>2022</v>
      </c>
      <c r="B7149" s="1" t="s">
        <v>8801</v>
      </c>
      <c r="C7149" s="1" t="s">
        <v>2531</v>
      </c>
      <c r="D7149" s="1" t="s">
        <v>9623</v>
      </c>
      <c r="E7149" s="1" t="s">
        <v>2526</v>
      </c>
      <c r="F7149" s="1" t="s">
        <v>2533</v>
      </c>
      <c r="G7149" s="1" t="s">
        <v>105</v>
      </c>
      <c r="H7149" s="1" t="s">
        <v>298</v>
      </c>
      <c r="I7149" s="1">
        <v>2.2999999999999998</v>
      </c>
      <c r="J7149" s="1">
        <v>2023</v>
      </c>
      <c r="K7149" s="1">
        <v>193441</v>
      </c>
      <c r="L7149" s="1">
        <v>0</v>
      </c>
      <c r="M7149" s="1">
        <f t="array" ref="M7149">SUMPRODUCT(MAX(ISNUMBER(SEARCH('Class Rules'!$B$6:$B$85,$E7149))*ISNUMBER(SEARCH('Class Rules'!$C$6:$C$85,$F7149))*'Class Rules'!$A$6:$A$85))</f>
        <v>21</v>
      </c>
      <c r="N7149" s="1" t="str">
        <f t="array" ref="N7149">IF($M7149=0,'Class Rules'!$D$3,INDEX('Class Rules'!$D$6:$D$85,MATCH($M7149,'Class Rules'!$A$6:$A$85,0)))</f>
        <v>Freight LDV</v>
      </c>
      <c r="O7149" s="1" t="str">
        <f t="array" ref="O7149">IF(SUMPRODUCT(MAX(ISNUMBER(SEARCH(Fuel_Rules!$A$6:$A$30,$E7149))*ISNUMBER(SEARCH(Fuel_Rules!$B$6:$B$30,$F7149))*(Fuel_Rules!$A$6:$A$30&lt;&gt;"")))&gt;0,"Plug-in hybrid",IF($G7149="Diesel","Diesel","Gasoline"))</f>
        <v>Diesel</v>
      </c>
    </row>
    <row r="7150" spans="1:15" ht="15" customHeight="1" x14ac:dyDescent="0.25">
      <c r="A7150" s="1">
        <v>2022</v>
      </c>
      <c r="B7150" s="1" t="s">
        <v>8801</v>
      </c>
      <c r="C7150" s="1" t="s">
        <v>2534</v>
      </c>
      <c r="D7150" s="1" t="s">
        <v>9624</v>
      </c>
      <c r="E7150" s="1" t="s">
        <v>2526</v>
      </c>
      <c r="F7150" s="1" t="s">
        <v>2536</v>
      </c>
      <c r="G7150" s="1" t="s">
        <v>105</v>
      </c>
      <c r="H7150" s="1" t="s">
        <v>298</v>
      </c>
      <c r="I7150" s="1">
        <v>2.2999999999999998</v>
      </c>
      <c r="J7150" s="1">
        <v>2023</v>
      </c>
      <c r="K7150" s="1">
        <v>210431</v>
      </c>
      <c r="L7150" s="1">
        <v>0</v>
      </c>
      <c r="M7150" s="1">
        <f t="array" ref="M7150">SUMPRODUCT(MAX(ISNUMBER(SEARCH('Class Rules'!$B$6:$B$85,$E7150))*ISNUMBER(SEARCH('Class Rules'!$C$6:$C$85,$F7150))*'Class Rules'!$A$6:$A$85))</f>
        <v>21</v>
      </c>
      <c r="N7150" s="1" t="str">
        <f t="array" ref="N7150">IF($M7150=0,'Class Rules'!$D$3,INDEX('Class Rules'!$D$6:$D$85,MATCH($M7150,'Class Rules'!$A$6:$A$85,0)))</f>
        <v>Freight LDV</v>
      </c>
      <c r="O7150" s="1" t="str">
        <f t="array" ref="O7150">IF(SUMPRODUCT(MAX(ISNUMBER(SEARCH(Fuel_Rules!$A$6:$A$30,$E7150))*ISNUMBER(SEARCH(Fuel_Rules!$B$6:$B$30,$F7150))*(Fuel_Rules!$A$6:$A$30&lt;&gt;"")))&gt;0,"Plug-in hybrid",IF($G7150="Diesel","Diesel","Gasoline"))</f>
        <v>Diesel</v>
      </c>
    </row>
    <row r="7151" spans="1:15" ht="15" customHeight="1" x14ac:dyDescent="0.25">
      <c r="A7151" s="1">
        <v>2022</v>
      </c>
      <c r="B7151" s="1" t="s">
        <v>8801</v>
      </c>
      <c r="C7151" s="1" t="s">
        <v>2534</v>
      </c>
      <c r="D7151" s="1" t="s">
        <v>9625</v>
      </c>
      <c r="E7151" s="1" t="s">
        <v>2526</v>
      </c>
      <c r="F7151" s="1" t="s">
        <v>2536</v>
      </c>
      <c r="G7151" s="1" t="s">
        <v>105</v>
      </c>
      <c r="H7151" s="1" t="s">
        <v>298</v>
      </c>
      <c r="I7151" s="1">
        <v>2.2999999999999998</v>
      </c>
      <c r="J7151" s="1">
        <v>2023</v>
      </c>
      <c r="K7151" s="1">
        <v>202120</v>
      </c>
      <c r="L7151" s="1">
        <v>0</v>
      </c>
      <c r="M7151" s="1">
        <f t="array" ref="M7151">SUMPRODUCT(MAX(ISNUMBER(SEARCH('Class Rules'!$B$6:$B$85,$E7151))*ISNUMBER(SEARCH('Class Rules'!$C$6:$C$85,$F7151))*'Class Rules'!$A$6:$A$85))</f>
        <v>21</v>
      </c>
      <c r="N7151" s="1" t="str">
        <f t="array" ref="N7151">IF($M7151=0,'Class Rules'!$D$3,INDEX('Class Rules'!$D$6:$D$85,MATCH($M7151,'Class Rules'!$A$6:$A$85,0)))</f>
        <v>Freight LDV</v>
      </c>
      <c r="O7151" s="1" t="str">
        <f t="array" ref="O7151">IF(SUMPRODUCT(MAX(ISNUMBER(SEARCH(Fuel_Rules!$A$6:$A$30,$E7151))*ISNUMBER(SEARCH(Fuel_Rules!$B$6:$B$30,$F7151))*(Fuel_Rules!$A$6:$A$30&lt;&gt;"")))&gt;0,"Plug-in hybrid",IF($G7151="Diesel","Diesel","Gasoline"))</f>
        <v>Diesel</v>
      </c>
    </row>
    <row r="7152" spans="1:15" ht="15" customHeight="1" x14ac:dyDescent="0.25">
      <c r="A7152" s="1">
        <v>2022</v>
      </c>
      <c r="B7152" s="1" t="s">
        <v>8801</v>
      </c>
      <c r="C7152" s="1" t="s">
        <v>2540</v>
      </c>
      <c r="D7152" s="1" t="s">
        <v>9626</v>
      </c>
      <c r="E7152" s="1" t="s">
        <v>2526</v>
      </c>
      <c r="F7152" s="1" t="s">
        <v>2542</v>
      </c>
      <c r="G7152" s="1" t="s">
        <v>105</v>
      </c>
      <c r="H7152" s="1" t="s">
        <v>298</v>
      </c>
      <c r="I7152" s="1">
        <v>2.2999999999999998</v>
      </c>
      <c r="J7152" s="1">
        <v>2023</v>
      </c>
      <c r="K7152" s="1">
        <v>221991</v>
      </c>
      <c r="L7152" s="1">
        <v>0</v>
      </c>
      <c r="M7152" s="1">
        <f t="array" ref="M7152">SUMPRODUCT(MAX(ISNUMBER(SEARCH('Class Rules'!$B$6:$B$85,$E7152))*ISNUMBER(SEARCH('Class Rules'!$C$6:$C$85,$F7152))*'Class Rules'!$A$6:$A$85))</f>
        <v>71</v>
      </c>
      <c r="N7152" s="1" t="str">
        <f t="array" ref="N7152">IF($M7152=0,'Class Rules'!$D$3,INDEX('Class Rules'!$D$6:$D$85,MATCH($M7152,'Class Rules'!$A$6:$A$85,0)))</f>
        <v>Passenger LDV</v>
      </c>
      <c r="O7152" s="1" t="str">
        <f t="array" ref="O7152">IF(SUMPRODUCT(MAX(ISNUMBER(SEARCH(Fuel_Rules!$A$6:$A$30,$E7152))*ISNUMBER(SEARCH(Fuel_Rules!$B$6:$B$30,$F7152))*(Fuel_Rules!$A$6:$A$30&lt;&gt;"")))&gt;0,"Plug-in hybrid",IF($G7152="Diesel","Diesel","Gasoline"))</f>
        <v>Diesel</v>
      </c>
    </row>
    <row r="7153" spans="1:15" ht="15" customHeight="1" x14ac:dyDescent="0.25">
      <c r="A7153" s="1">
        <v>2022</v>
      </c>
      <c r="B7153" s="1" t="s">
        <v>8801</v>
      </c>
      <c r="C7153" s="1" t="s">
        <v>2540</v>
      </c>
      <c r="D7153" s="1" t="s">
        <v>9627</v>
      </c>
      <c r="E7153" s="1" t="s">
        <v>2526</v>
      </c>
      <c r="F7153" s="1" t="s">
        <v>2542</v>
      </c>
      <c r="G7153" s="1" t="s">
        <v>105</v>
      </c>
      <c r="H7153" s="1" t="s">
        <v>298</v>
      </c>
      <c r="I7153" s="1">
        <v>2.2999999999999998</v>
      </c>
      <c r="J7153" s="1">
        <v>2023</v>
      </c>
      <c r="K7153" s="1">
        <v>211021</v>
      </c>
      <c r="L7153" s="1">
        <v>0</v>
      </c>
      <c r="M7153" s="1">
        <f t="array" ref="M7153">SUMPRODUCT(MAX(ISNUMBER(SEARCH('Class Rules'!$B$6:$B$85,$E7153))*ISNUMBER(SEARCH('Class Rules'!$C$6:$C$85,$F7153))*'Class Rules'!$A$6:$A$85))</f>
        <v>71</v>
      </c>
      <c r="N7153" s="1" t="str">
        <f t="array" ref="N7153">IF($M7153=0,'Class Rules'!$D$3,INDEX('Class Rules'!$D$6:$D$85,MATCH($M7153,'Class Rules'!$A$6:$A$85,0)))</f>
        <v>Passenger LDV</v>
      </c>
      <c r="O7153" s="1" t="str">
        <f t="array" ref="O7153">IF(SUMPRODUCT(MAX(ISNUMBER(SEARCH(Fuel_Rules!$A$6:$A$30,$E7153))*ISNUMBER(SEARCH(Fuel_Rules!$B$6:$B$30,$F7153))*(Fuel_Rules!$A$6:$A$30&lt;&gt;"")))&gt;0,"Plug-in hybrid",IF($G7153="Diesel","Diesel","Gasoline"))</f>
        <v>Diesel</v>
      </c>
    </row>
    <row r="7154" spans="1:15" ht="15" customHeight="1" x14ac:dyDescent="0.25">
      <c r="A7154" s="1">
        <v>2022</v>
      </c>
      <c r="B7154" s="1" t="s">
        <v>8801</v>
      </c>
      <c r="C7154" s="1" t="s">
        <v>2543</v>
      </c>
      <c r="D7154" s="1" t="s">
        <v>9628</v>
      </c>
      <c r="E7154" s="1" t="s">
        <v>2526</v>
      </c>
      <c r="F7154" s="1" t="s">
        <v>2545</v>
      </c>
      <c r="G7154" s="1" t="s">
        <v>105</v>
      </c>
      <c r="H7154" s="1" t="s">
        <v>298</v>
      </c>
      <c r="I7154" s="1">
        <v>2.2999999999999998</v>
      </c>
      <c r="J7154" s="1">
        <v>2023</v>
      </c>
      <c r="K7154" s="1">
        <v>262645</v>
      </c>
      <c r="L7154" s="1">
        <v>0</v>
      </c>
      <c r="M7154" s="1">
        <f t="array" ref="M7154">SUMPRODUCT(MAX(ISNUMBER(SEARCH('Class Rules'!$B$6:$B$85,$E7154))*ISNUMBER(SEARCH('Class Rules'!$C$6:$C$85,$F7154))*'Class Rules'!$A$6:$A$85))</f>
        <v>67</v>
      </c>
      <c r="N7154" s="1" t="str">
        <f t="array" ref="N7154">IF($M7154=0,'Class Rules'!$D$3,INDEX('Class Rules'!$D$6:$D$85,MATCH($M7154,'Class Rules'!$A$6:$A$85,0)))</f>
        <v>Passenger HDV</v>
      </c>
      <c r="O7154" s="1" t="str">
        <f t="array" ref="O7154">IF(SUMPRODUCT(MAX(ISNUMBER(SEARCH(Fuel_Rules!$A$6:$A$30,$E7154))*ISNUMBER(SEARCH(Fuel_Rules!$B$6:$B$30,$F7154))*(Fuel_Rules!$A$6:$A$30&lt;&gt;"")))&gt;0,"Plug-in hybrid",IF($G7154="Diesel","Diesel","Gasoline"))</f>
        <v>Diesel</v>
      </c>
    </row>
    <row r="7155" spans="1:15" ht="15" customHeight="1" x14ac:dyDescent="0.25">
      <c r="A7155" s="1">
        <v>2022</v>
      </c>
      <c r="B7155" s="1" t="s">
        <v>8801</v>
      </c>
      <c r="C7155" s="1" t="s">
        <v>2543</v>
      </c>
      <c r="D7155" s="1" t="s">
        <v>9629</v>
      </c>
      <c r="E7155" s="1" t="s">
        <v>2526</v>
      </c>
      <c r="F7155" s="1" t="s">
        <v>2545</v>
      </c>
      <c r="G7155" s="1" t="s">
        <v>105</v>
      </c>
      <c r="H7155" s="1" t="s">
        <v>298</v>
      </c>
      <c r="I7155" s="1">
        <v>2.2999999999999998</v>
      </c>
      <c r="J7155" s="1">
        <v>2023</v>
      </c>
      <c r="K7155" s="1">
        <v>239525</v>
      </c>
      <c r="L7155" s="1">
        <v>0</v>
      </c>
      <c r="M7155" s="1">
        <f t="array" ref="M7155">SUMPRODUCT(MAX(ISNUMBER(SEARCH('Class Rules'!$B$6:$B$85,$E7155))*ISNUMBER(SEARCH('Class Rules'!$C$6:$C$85,$F7155))*'Class Rules'!$A$6:$A$85))</f>
        <v>67</v>
      </c>
      <c r="N7155" s="1" t="str">
        <f t="array" ref="N7155">IF($M7155=0,'Class Rules'!$D$3,INDEX('Class Rules'!$D$6:$D$85,MATCH($M7155,'Class Rules'!$A$6:$A$85,0)))</f>
        <v>Passenger HDV</v>
      </c>
      <c r="O7155" s="1" t="str">
        <f t="array" ref="O7155">IF(SUMPRODUCT(MAX(ISNUMBER(SEARCH(Fuel_Rules!$A$6:$A$30,$E7155))*ISNUMBER(SEARCH(Fuel_Rules!$B$6:$B$30,$F7155))*(Fuel_Rules!$A$6:$A$30&lt;&gt;"")))&gt;0,"Plug-in hybrid",IF($G7155="Diesel","Diesel","Gasoline"))</f>
        <v>Diesel</v>
      </c>
    </row>
    <row r="7156" spans="1:15" ht="15" customHeight="1" x14ac:dyDescent="0.25">
      <c r="A7156" s="1">
        <v>2022</v>
      </c>
      <c r="B7156" s="1" t="s">
        <v>8801</v>
      </c>
      <c r="C7156" s="1" t="s">
        <v>2546</v>
      </c>
      <c r="D7156" s="1" t="s">
        <v>9630</v>
      </c>
      <c r="E7156" s="1" t="s">
        <v>2526</v>
      </c>
      <c r="F7156" s="1" t="s">
        <v>2548</v>
      </c>
      <c r="G7156" s="1" t="s">
        <v>103</v>
      </c>
      <c r="H7156" s="1" t="s">
        <v>298</v>
      </c>
      <c r="I7156" s="1">
        <v>2</v>
      </c>
      <c r="J7156" s="1">
        <v>2023</v>
      </c>
      <c r="K7156" s="1">
        <v>97666</v>
      </c>
      <c r="L7156" s="1">
        <v>0</v>
      </c>
      <c r="M7156" s="1">
        <f t="array" ref="M7156">SUMPRODUCT(MAX(ISNUMBER(SEARCH('Class Rules'!$B$6:$B$85,$E7156))*ISNUMBER(SEARCH('Class Rules'!$C$6:$C$85,$F7156))*'Class Rules'!$A$6:$A$85))</f>
        <v>0</v>
      </c>
      <c r="N7156" s="1" t="str">
        <f t="array" ref="N7156">IF($M7156=0,'Class Rules'!$D$3,INDEX('Class Rules'!$D$6:$D$85,MATCH($M7156,'Class Rules'!$A$6:$A$85,0)))</f>
        <v>Passenger LDV</v>
      </c>
      <c r="O7156" s="1" t="str">
        <f t="array" ref="O7156">IF(SUMPRODUCT(MAX(ISNUMBER(SEARCH(Fuel_Rules!$A$6:$A$30,$E7156))*ISNUMBER(SEARCH(Fuel_Rules!$B$6:$B$30,$F7156))*(Fuel_Rules!$A$6:$A$30&lt;&gt;"")))&gt;0,"Plug-in hybrid",IF($G7156="Diesel","Diesel","Gasoline"))</f>
        <v>Gasoline</v>
      </c>
    </row>
    <row r="7157" spans="1:15" ht="15" customHeight="1" x14ac:dyDescent="0.25">
      <c r="A7157" s="1">
        <v>2022</v>
      </c>
      <c r="B7157" s="1" t="s">
        <v>8801</v>
      </c>
      <c r="C7157" s="1" t="s">
        <v>2549</v>
      </c>
      <c r="D7157" s="1" t="s">
        <v>9631</v>
      </c>
      <c r="E7157" s="1" t="s">
        <v>2526</v>
      </c>
      <c r="F7157" s="1" t="s">
        <v>2551</v>
      </c>
      <c r="G7157" s="1" t="s">
        <v>103</v>
      </c>
      <c r="H7157" s="1" t="s">
        <v>298</v>
      </c>
      <c r="I7157" s="1">
        <v>1.6</v>
      </c>
      <c r="J7157" s="1">
        <v>2023</v>
      </c>
      <c r="K7157" s="1">
        <v>105310</v>
      </c>
      <c r="L7157" s="1">
        <v>0</v>
      </c>
      <c r="M7157" s="1">
        <f t="array" ref="M7157">SUMPRODUCT(MAX(ISNUMBER(SEARCH('Class Rules'!$B$6:$B$85,$E7157))*ISNUMBER(SEARCH('Class Rules'!$C$6:$C$85,$F7157))*'Class Rules'!$A$6:$A$85))</f>
        <v>22</v>
      </c>
      <c r="N7157" s="1" t="str">
        <f t="array" ref="N7157">IF($M7157=0,'Class Rules'!$D$3,INDEX('Class Rules'!$D$6:$D$85,MATCH($M7157,'Class Rules'!$A$6:$A$85,0)))</f>
        <v>Freight LDV</v>
      </c>
      <c r="O7157" s="1" t="str">
        <f t="array" ref="O7157">IF(SUMPRODUCT(MAX(ISNUMBER(SEARCH(Fuel_Rules!$A$6:$A$30,$E7157))*ISNUMBER(SEARCH(Fuel_Rules!$B$6:$B$30,$F7157))*(Fuel_Rules!$A$6:$A$30&lt;&gt;"")))&gt;0,"Plug-in hybrid",IF($G7157="Diesel","Diesel","Gasoline"))</f>
        <v>Gasoline</v>
      </c>
    </row>
    <row r="7158" spans="1:15" ht="15" customHeight="1" x14ac:dyDescent="0.25">
      <c r="A7158" s="1">
        <v>2022</v>
      </c>
      <c r="B7158" s="1" t="s">
        <v>8801</v>
      </c>
      <c r="C7158" s="1" t="s">
        <v>2552</v>
      </c>
      <c r="D7158" s="1" t="s">
        <v>9632</v>
      </c>
      <c r="E7158" s="1" t="s">
        <v>2526</v>
      </c>
      <c r="F7158" s="1" t="s">
        <v>2554</v>
      </c>
      <c r="G7158" s="1" t="s">
        <v>103</v>
      </c>
      <c r="H7158" s="1" t="s">
        <v>298</v>
      </c>
      <c r="I7158" s="1">
        <v>1.6</v>
      </c>
      <c r="J7158" s="1">
        <v>2023</v>
      </c>
      <c r="K7158" s="1">
        <v>109640</v>
      </c>
      <c r="L7158" s="1">
        <v>0</v>
      </c>
      <c r="M7158" s="1">
        <f t="array" ref="M7158">SUMPRODUCT(MAX(ISNUMBER(SEARCH('Class Rules'!$B$6:$B$85,$E7158))*ISNUMBER(SEARCH('Class Rules'!$C$6:$C$85,$F7158))*'Class Rules'!$A$6:$A$85))</f>
        <v>22</v>
      </c>
      <c r="N7158" s="1" t="str">
        <f t="array" ref="N7158">IF($M7158=0,'Class Rules'!$D$3,INDEX('Class Rules'!$D$6:$D$85,MATCH($M7158,'Class Rules'!$A$6:$A$85,0)))</f>
        <v>Freight LDV</v>
      </c>
      <c r="O7158" s="1" t="str">
        <f t="array" ref="O7158">IF(SUMPRODUCT(MAX(ISNUMBER(SEARCH(Fuel_Rules!$A$6:$A$30,$E7158))*ISNUMBER(SEARCH(Fuel_Rules!$B$6:$B$30,$F7158))*(Fuel_Rules!$A$6:$A$30&lt;&gt;"")))&gt;0,"Plug-in hybrid",IF($G7158="Diesel","Diesel","Gasoline"))</f>
        <v>Gasoline</v>
      </c>
    </row>
    <row r="7159" spans="1:15" ht="15" customHeight="1" x14ac:dyDescent="0.25">
      <c r="A7159" s="1">
        <v>2022</v>
      </c>
      <c r="B7159" s="1" t="s">
        <v>8801</v>
      </c>
      <c r="C7159" s="1" t="s">
        <v>2555</v>
      </c>
      <c r="D7159" s="1" t="s">
        <v>9633</v>
      </c>
      <c r="E7159" s="1" t="s">
        <v>2526</v>
      </c>
      <c r="F7159" s="1" t="s">
        <v>2557</v>
      </c>
      <c r="G7159" s="1" t="s">
        <v>103</v>
      </c>
      <c r="H7159" s="1" t="s">
        <v>298</v>
      </c>
      <c r="I7159" s="1">
        <v>2</v>
      </c>
      <c r="J7159" s="1">
        <v>2023</v>
      </c>
      <c r="K7159" s="1">
        <v>110972</v>
      </c>
      <c r="L7159" s="1">
        <v>0</v>
      </c>
      <c r="M7159" s="1">
        <f t="array" ref="M7159">SUMPRODUCT(MAX(ISNUMBER(SEARCH('Class Rules'!$B$6:$B$85,$E7159))*ISNUMBER(SEARCH('Class Rules'!$C$6:$C$85,$F7159))*'Class Rules'!$A$6:$A$85))</f>
        <v>22</v>
      </c>
      <c r="N7159" s="1" t="str">
        <f t="array" ref="N7159">IF($M7159=0,'Class Rules'!$D$3,INDEX('Class Rules'!$D$6:$D$85,MATCH($M7159,'Class Rules'!$A$6:$A$85,0)))</f>
        <v>Freight LDV</v>
      </c>
      <c r="O7159" s="1" t="str">
        <f t="array" ref="O7159">IF(SUMPRODUCT(MAX(ISNUMBER(SEARCH(Fuel_Rules!$A$6:$A$30,$E7159))*ISNUMBER(SEARCH(Fuel_Rules!$B$6:$B$30,$F7159))*(Fuel_Rules!$A$6:$A$30&lt;&gt;"")))&gt;0,"Plug-in hybrid",IF($G7159="Diesel","Diesel","Gasoline"))</f>
        <v>Gasoline</v>
      </c>
    </row>
    <row r="7160" spans="1:15" ht="15" customHeight="1" x14ac:dyDescent="0.25">
      <c r="A7160" s="1">
        <v>2022</v>
      </c>
      <c r="B7160" s="1" t="s">
        <v>8801</v>
      </c>
      <c r="C7160" s="1" t="s">
        <v>2558</v>
      </c>
      <c r="D7160" s="1" t="s">
        <v>9634</v>
      </c>
      <c r="E7160" s="1" t="s">
        <v>2526</v>
      </c>
      <c r="F7160" s="1" t="s">
        <v>2560</v>
      </c>
      <c r="G7160" s="1" t="s">
        <v>103</v>
      </c>
      <c r="H7160" s="1" t="s">
        <v>437</v>
      </c>
      <c r="I7160" s="1">
        <v>2</v>
      </c>
      <c r="J7160" s="1">
        <v>2023</v>
      </c>
      <c r="K7160" s="1">
        <v>121992</v>
      </c>
      <c r="L7160" s="1">
        <v>0</v>
      </c>
      <c r="M7160" s="1">
        <f t="array" ref="M7160">SUMPRODUCT(MAX(ISNUMBER(SEARCH('Class Rules'!$B$6:$B$85,$E7160))*ISNUMBER(SEARCH('Class Rules'!$C$6:$C$85,$F7160))*'Class Rules'!$A$6:$A$85))</f>
        <v>22</v>
      </c>
      <c r="N7160" s="1" t="str">
        <f t="array" ref="N7160">IF($M7160=0,'Class Rules'!$D$3,INDEX('Class Rules'!$D$6:$D$85,MATCH($M7160,'Class Rules'!$A$6:$A$85,0)))</f>
        <v>Freight LDV</v>
      </c>
      <c r="O7160" s="1" t="str">
        <f t="array" ref="O7160">IF(SUMPRODUCT(MAX(ISNUMBER(SEARCH(Fuel_Rules!$A$6:$A$30,$E7160))*ISNUMBER(SEARCH(Fuel_Rules!$B$6:$B$30,$F7160))*(Fuel_Rules!$A$6:$A$30&lt;&gt;"")))&gt;0,"Plug-in hybrid",IF($G7160="Diesel","Diesel","Gasoline"))</f>
        <v>Gasoline</v>
      </c>
    </row>
    <row r="7161" spans="1:15" ht="15" customHeight="1" x14ac:dyDescent="0.25">
      <c r="A7161" s="1">
        <v>2022</v>
      </c>
      <c r="B7161" s="1" t="s">
        <v>8801</v>
      </c>
      <c r="C7161" s="1" t="s">
        <v>2573</v>
      </c>
      <c r="D7161" s="1" t="s">
        <v>9635</v>
      </c>
      <c r="E7161" s="1" t="s">
        <v>2526</v>
      </c>
      <c r="F7161" s="1" t="s">
        <v>2575</v>
      </c>
      <c r="G7161" s="1" t="s">
        <v>103</v>
      </c>
      <c r="H7161" s="1" t="s">
        <v>298</v>
      </c>
      <c r="I7161" s="1">
        <v>1</v>
      </c>
      <c r="J7161" s="1">
        <v>2023</v>
      </c>
      <c r="K7161" s="1">
        <v>64397</v>
      </c>
      <c r="L7161" s="1">
        <v>0</v>
      </c>
      <c r="M7161" s="1">
        <f t="array" ref="M7161">SUMPRODUCT(MAX(ISNUMBER(SEARCH('Class Rules'!$B$6:$B$85,$E7161))*ISNUMBER(SEARCH('Class Rules'!$C$6:$C$85,$F7161))*'Class Rules'!$A$6:$A$85))</f>
        <v>0</v>
      </c>
      <c r="N7161" s="1" t="str">
        <f t="array" ref="N7161">IF($M7161=0,'Class Rules'!$D$3,INDEX('Class Rules'!$D$6:$D$85,MATCH($M7161,'Class Rules'!$A$6:$A$85,0)))</f>
        <v>Passenger LDV</v>
      </c>
      <c r="O7161" s="1" t="str">
        <f t="array" ref="O7161">IF(SUMPRODUCT(MAX(ISNUMBER(SEARCH(Fuel_Rules!$A$6:$A$30,$E7161))*ISNUMBER(SEARCH(Fuel_Rules!$B$6:$B$30,$F7161))*(Fuel_Rules!$A$6:$A$30&lt;&gt;"")))&gt;0,"Plug-in hybrid",IF($G7161="Diesel","Diesel","Gasoline"))</f>
        <v>Gasoline</v>
      </c>
    </row>
    <row r="7162" spans="1:15" ht="15" customHeight="1" x14ac:dyDescent="0.25">
      <c r="A7162" s="1">
        <v>2022</v>
      </c>
      <c r="B7162" s="1" t="s">
        <v>8801</v>
      </c>
      <c r="C7162" s="1" t="s">
        <v>2573</v>
      </c>
      <c r="D7162" s="1" t="s">
        <v>9636</v>
      </c>
      <c r="E7162" s="1" t="s">
        <v>2526</v>
      </c>
      <c r="F7162" s="1" t="s">
        <v>2575</v>
      </c>
      <c r="G7162" s="1" t="s">
        <v>103</v>
      </c>
      <c r="H7162" s="1" t="s">
        <v>298</v>
      </c>
      <c r="I7162" s="1">
        <v>1</v>
      </c>
      <c r="J7162" s="1">
        <v>2023</v>
      </c>
      <c r="K7162" s="1">
        <v>60487</v>
      </c>
      <c r="L7162" s="1">
        <v>0</v>
      </c>
      <c r="M7162" s="1">
        <f t="array" ref="M7162">SUMPRODUCT(MAX(ISNUMBER(SEARCH('Class Rules'!$B$6:$B$85,$E7162))*ISNUMBER(SEARCH('Class Rules'!$C$6:$C$85,$F7162))*'Class Rules'!$A$6:$A$85))</f>
        <v>0</v>
      </c>
      <c r="N7162" s="1" t="str">
        <f t="array" ref="N7162">IF($M7162=0,'Class Rules'!$D$3,INDEX('Class Rules'!$D$6:$D$85,MATCH($M7162,'Class Rules'!$A$6:$A$85,0)))</f>
        <v>Passenger LDV</v>
      </c>
      <c r="O7162" s="1" t="str">
        <f t="array" ref="O7162">IF(SUMPRODUCT(MAX(ISNUMBER(SEARCH(Fuel_Rules!$A$6:$A$30,$E7162))*ISNUMBER(SEARCH(Fuel_Rules!$B$6:$B$30,$F7162))*(Fuel_Rules!$A$6:$A$30&lt;&gt;"")))&gt;0,"Plug-in hybrid",IF($G7162="Diesel","Diesel","Gasoline"))</f>
        <v>Gasoline</v>
      </c>
    </row>
    <row r="7163" spans="1:15" ht="15" customHeight="1" x14ac:dyDescent="0.25">
      <c r="A7163" s="1">
        <v>2022</v>
      </c>
      <c r="B7163" s="1" t="s">
        <v>8801</v>
      </c>
      <c r="C7163" s="1" t="s">
        <v>2576</v>
      </c>
      <c r="D7163" s="1" t="s">
        <v>9637</v>
      </c>
      <c r="E7163" s="1" t="s">
        <v>2526</v>
      </c>
      <c r="F7163" s="1" t="s">
        <v>2578</v>
      </c>
      <c r="G7163" s="1" t="s">
        <v>103</v>
      </c>
      <c r="H7163" s="1" t="s">
        <v>298</v>
      </c>
      <c r="I7163" s="1">
        <v>1</v>
      </c>
      <c r="J7163" s="1">
        <v>2023</v>
      </c>
      <c r="K7163" s="1">
        <v>67459</v>
      </c>
      <c r="L7163" s="1">
        <v>0</v>
      </c>
      <c r="M7163" s="1">
        <f t="array" ref="M7163">SUMPRODUCT(MAX(ISNUMBER(SEARCH('Class Rules'!$B$6:$B$85,$E7163))*ISNUMBER(SEARCH('Class Rules'!$C$6:$C$85,$F7163))*'Class Rules'!$A$6:$A$85))</f>
        <v>0</v>
      </c>
      <c r="N7163" s="1" t="str">
        <f t="array" ref="N7163">IF($M7163=0,'Class Rules'!$D$3,INDEX('Class Rules'!$D$6:$D$85,MATCH($M7163,'Class Rules'!$A$6:$A$85,0)))</f>
        <v>Passenger LDV</v>
      </c>
      <c r="O7163" s="1" t="str">
        <f t="array" ref="O7163">IF(SUMPRODUCT(MAX(ISNUMBER(SEARCH(Fuel_Rules!$A$6:$A$30,$E7163))*ISNUMBER(SEARCH(Fuel_Rules!$B$6:$B$30,$F7163))*(Fuel_Rules!$A$6:$A$30&lt;&gt;"")))&gt;0,"Plug-in hybrid",IF($G7163="Diesel","Diesel","Gasoline"))</f>
        <v>Gasoline</v>
      </c>
    </row>
    <row r="7164" spans="1:15" ht="15" customHeight="1" x14ac:dyDescent="0.25">
      <c r="A7164" s="1">
        <v>2022</v>
      </c>
      <c r="B7164" s="1" t="s">
        <v>8801</v>
      </c>
      <c r="C7164" s="1" t="s">
        <v>2576</v>
      </c>
      <c r="D7164" s="1" t="s">
        <v>9638</v>
      </c>
      <c r="E7164" s="1" t="s">
        <v>2526</v>
      </c>
      <c r="F7164" s="1" t="s">
        <v>2578</v>
      </c>
      <c r="G7164" s="1" t="s">
        <v>103</v>
      </c>
      <c r="H7164" s="1" t="s">
        <v>298</v>
      </c>
      <c r="I7164" s="1">
        <v>1</v>
      </c>
      <c r="J7164" s="1">
        <v>2023</v>
      </c>
      <c r="K7164" s="1">
        <v>64037</v>
      </c>
      <c r="L7164" s="1">
        <v>0</v>
      </c>
      <c r="M7164" s="1">
        <f t="array" ref="M7164">SUMPRODUCT(MAX(ISNUMBER(SEARCH('Class Rules'!$B$6:$B$85,$E7164))*ISNUMBER(SEARCH('Class Rules'!$C$6:$C$85,$F7164))*'Class Rules'!$A$6:$A$85))</f>
        <v>0</v>
      </c>
      <c r="N7164" s="1" t="str">
        <f t="array" ref="N7164">IF($M7164=0,'Class Rules'!$D$3,INDEX('Class Rules'!$D$6:$D$85,MATCH($M7164,'Class Rules'!$A$6:$A$85,0)))</f>
        <v>Passenger LDV</v>
      </c>
      <c r="O7164" s="1" t="str">
        <f t="array" ref="O7164">IF(SUMPRODUCT(MAX(ISNUMBER(SEARCH(Fuel_Rules!$A$6:$A$30,$E7164))*ISNUMBER(SEARCH(Fuel_Rules!$B$6:$B$30,$F7164))*(Fuel_Rules!$A$6:$A$30&lt;&gt;"")))&gt;0,"Plug-in hybrid",IF($G7164="Diesel","Diesel","Gasoline"))</f>
        <v>Gasoline</v>
      </c>
    </row>
    <row r="7165" spans="1:15" ht="15" customHeight="1" x14ac:dyDescent="0.25">
      <c r="A7165" s="1">
        <v>2022</v>
      </c>
      <c r="B7165" s="1" t="s">
        <v>8801</v>
      </c>
      <c r="C7165" s="1" t="s">
        <v>2579</v>
      </c>
      <c r="D7165" s="1" t="s">
        <v>9639</v>
      </c>
      <c r="E7165" s="1" t="s">
        <v>2526</v>
      </c>
      <c r="F7165" s="1" t="s">
        <v>2581</v>
      </c>
      <c r="G7165" s="1" t="s">
        <v>103</v>
      </c>
      <c r="H7165" s="1" t="s">
        <v>298</v>
      </c>
      <c r="I7165" s="1">
        <v>1</v>
      </c>
      <c r="J7165" s="1">
        <v>2023</v>
      </c>
      <c r="K7165" s="1">
        <v>78497</v>
      </c>
      <c r="L7165" s="1">
        <v>0</v>
      </c>
      <c r="M7165" s="1">
        <f t="array" ref="M7165">SUMPRODUCT(MAX(ISNUMBER(SEARCH('Class Rules'!$B$6:$B$85,$E7165))*ISNUMBER(SEARCH('Class Rules'!$C$6:$C$85,$F7165))*'Class Rules'!$A$6:$A$85))</f>
        <v>0</v>
      </c>
      <c r="N7165" s="1" t="str">
        <f t="array" ref="N7165">IF($M7165=0,'Class Rules'!$D$3,INDEX('Class Rules'!$D$6:$D$85,MATCH($M7165,'Class Rules'!$A$6:$A$85,0)))</f>
        <v>Passenger LDV</v>
      </c>
      <c r="O7165" s="1" t="str">
        <f t="array" ref="O7165">IF(SUMPRODUCT(MAX(ISNUMBER(SEARCH(Fuel_Rules!$A$6:$A$30,$E7165))*ISNUMBER(SEARCH(Fuel_Rules!$B$6:$B$30,$F7165))*(Fuel_Rules!$A$6:$A$30&lt;&gt;"")))&gt;0,"Plug-in hybrid",IF($G7165="Diesel","Diesel","Gasoline"))</f>
        <v>Gasoline</v>
      </c>
    </row>
    <row r="7166" spans="1:15" ht="15" customHeight="1" x14ac:dyDescent="0.25">
      <c r="A7166" s="1">
        <v>2022</v>
      </c>
      <c r="B7166" s="1" t="s">
        <v>8801</v>
      </c>
      <c r="C7166" s="1" t="s">
        <v>2579</v>
      </c>
      <c r="D7166" s="1" t="s">
        <v>9640</v>
      </c>
      <c r="E7166" s="1" t="s">
        <v>2526</v>
      </c>
      <c r="F7166" s="1" t="s">
        <v>2581</v>
      </c>
      <c r="G7166" s="1" t="s">
        <v>103</v>
      </c>
      <c r="H7166" s="1" t="s">
        <v>298</v>
      </c>
      <c r="I7166" s="1">
        <v>1</v>
      </c>
      <c r="J7166" s="1">
        <v>2023</v>
      </c>
      <c r="K7166" s="1">
        <v>73297</v>
      </c>
      <c r="L7166" s="1">
        <v>0</v>
      </c>
      <c r="M7166" s="1">
        <f t="array" ref="M7166">SUMPRODUCT(MAX(ISNUMBER(SEARCH('Class Rules'!$B$6:$B$85,$E7166))*ISNUMBER(SEARCH('Class Rules'!$C$6:$C$85,$F7166))*'Class Rules'!$A$6:$A$85))</f>
        <v>0</v>
      </c>
      <c r="N7166" s="1" t="str">
        <f t="array" ref="N7166">IF($M7166=0,'Class Rules'!$D$3,INDEX('Class Rules'!$D$6:$D$85,MATCH($M7166,'Class Rules'!$A$6:$A$85,0)))</f>
        <v>Passenger LDV</v>
      </c>
      <c r="O7166" s="1" t="str">
        <f t="array" ref="O7166">IF(SUMPRODUCT(MAX(ISNUMBER(SEARCH(Fuel_Rules!$A$6:$A$30,$E7166))*ISNUMBER(SEARCH(Fuel_Rules!$B$6:$B$30,$F7166))*(Fuel_Rules!$A$6:$A$30&lt;&gt;"")))&gt;0,"Plug-in hybrid",IF($G7166="Diesel","Diesel","Gasoline"))</f>
        <v>Gasoline</v>
      </c>
    </row>
    <row r="7167" spans="1:15" ht="15" customHeight="1" x14ac:dyDescent="0.25">
      <c r="A7167" s="1">
        <v>2022</v>
      </c>
      <c r="B7167" s="1" t="s">
        <v>8801</v>
      </c>
      <c r="C7167" s="1" t="s">
        <v>2585</v>
      </c>
      <c r="D7167" s="1" t="s">
        <v>9641</v>
      </c>
      <c r="E7167" s="1" t="s">
        <v>2526</v>
      </c>
      <c r="F7167" s="1" t="s">
        <v>2587</v>
      </c>
      <c r="G7167" s="1" t="s">
        <v>103</v>
      </c>
      <c r="H7167" s="1" t="s">
        <v>298</v>
      </c>
      <c r="I7167" s="1">
        <v>1</v>
      </c>
      <c r="J7167" s="1">
        <v>2023</v>
      </c>
      <c r="K7167" s="1">
        <v>70643</v>
      </c>
      <c r="L7167" s="1">
        <v>0</v>
      </c>
      <c r="M7167" s="1">
        <f t="array" ref="M7167">SUMPRODUCT(MAX(ISNUMBER(SEARCH('Class Rules'!$B$6:$B$85,$E7167))*ISNUMBER(SEARCH('Class Rules'!$C$6:$C$85,$F7167))*'Class Rules'!$A$6:$A$85))</f>
        <v>0</v>
      </c>
      <c r="N7167" s="1" t="str">
        <f t="array" ref="N7167">IF($M7167=0,'Class Rules'!$D$3,INDEX('Class Rules'!$D$6:$D$85,MATCH($M7167,'Class Rules'!$A$6:$A$85,0)))</f>
        <v>Passenger LDV</v>
      </c>
      <c r="O7167" s="1" t="str">
        <f t="array" ref="O7167">IF(SUMPRODUCT(MAX(ISNUMBER(SEARCH(Fuel_Rules!$A$6:$A$30,$E7167))*ISNUMBER(SEARCH(Fuel_Rules!$B$6:$B$30,$F7167))*(Fuel_Rules!$A$6:$A$30&lt;&gt;"")))&gt;0,"Plug-in hybrid",IF($G7167="Diesel","Diesel","Gasoline"))</f>
        <v>Gasoline</v>
      </c>
    </row>
    <row r="7168" spans="1:15" ht="15" customHeight="1" x14ac:dyDescent="0.25">
      <c r="A7168" s="1">
        <v>2022</v>
      </c>
      <c r="B7168" s="1" t="s">
        <v>8801</v>
      </c>
      <c r="C7168" s="1" t="s">
        <v>2585</v>
      </c>
      <c r="D7168" s="1" t="s">
        <v>9642</v>
      </c>
      <c r="E7168" s="1" t="s">
        <v>2526</v>
      </c>
      <c r="F7168" s="1" t="s">
        <v>2587</v>
      </c>
      <c r="G7168" s="1" t="s">
        <v>103</v>
      </c>
      <c r="H7168" s="1" t="s">
        <v>298</v>
      </c>
      <c r="I7168" s="1">
        <v>1</v>
      </c>
      <c r="J7168" s="1">
        <v>2023</v>
      </c>
      <c r="K7168" s="1">
        <v>68125</v>
      </c>
      <c r="L7168" s="1">
        <v>0</v>
      </c>
      <c r="M7168" s="1">
        <f t="array" ref="M7168">SUMPRODUCT(MAX(ISNUMBER(SEARCH('Class Rules'!$B$6:$B$85,$E7168))*ISNUMBER(SEARCH('Class Rules'!$C$6:$C$85,$F7168))*'Class Rules'!$A$6:$A$85))</f>
        <v>0</v>
      </c>
      <c r="N7168" s="1" t="str">
        <f t="array" ref="N7168">IF($M7168=0,'Class Rules'!$D$3,INDEX('Class Rules'!$D$6:$D$85,MATCH($M7168,'Class Rules'!$A$6:$A$85,0)))</f>
        <v>Passenger LDV</v>
      </c>
      <c r="O7168" s="1" t="str">
        <f t="array" ref="O7168">IF(SUMPRODUCT(MAX(ISNUMBER(SEARCH(Fuel_Rules!$A$6:$A$30,$E7168))*ISNUMBER(SEARCH(Fuel_Rules!$B$6:$B$30,$F7168))*(Fuel_Rules!$A$6:$A$30&lt;&gt;"")))&gt;0,"Plug-in hybrid",IF($G7168="Diesel","Diesel","Gasoline"))</f>
        <v>Gasoline</v>
      </c>
    </row>
    <row r="7169" spans="1:15" ht="15" customHeight="1" x14ac:dyDescent="0.25">
      <c r="A7169" s="1">
        <v>2022</v>
      </c>
      <c r="B7169" s="1" t="s">
        <v>8801</v>
      </c>
      <c r="C7169" s="1" t="s">
        <v>2588</v>
      </c>
      <c r="D7169" s="1" t="s">
        <v>9643</v>
      </c>
      <c r="E7169" s="1" t="s">
        <v>2526</v>
      </c>
      <c r="F7169" s="1" t="s">
        <v>2590</v>
      </c>
      <c r="G7169" s="1" t="s">
        <v>103</v>
      </c>
      <c r="H7169" s="1" t="s">
        <v>298</v>
      </c>
      <c r="I7169" s="1">
        <v>1.6</v>
      </c>
      <c r="J7169" s="1">
        <v>2023</v>
      </c>
      <c r="K7169" s="1">
        <v>92201</v>
      </c>
      <c r="L7169" s="1">
        <v>0</v>
      </c>
      <c r="M7169" s="1">
        <f t="array" ref="M7169">SUMPRODUCT(MAX(ISNUMBER(SEARCH('Class Rules'!$B$6:$B$85,$E7169))*ISNUMBER(SEARCH('Class Rules'!$C$6:$C$85,$F7169))*'Class Rules'!$A$6:$A$85))</f>
        <v>0</v>
      </c>
      <c r="N7169" s="1" t="str">
        <f t="array" ref="N7169">IF($M7169=0,'Class Rules'!$D$3,INDEX('Class Rules'!$D$6:$D$85,MATCH($M7169,'Class Rules'!$A$6:$A$85,0)))</f>
        <v>Passenger LDV</v>
      </c>
      <c r="O7169" s="1" t="str">
        <f t="array" ref="O7169">IF(SUMPRODUCT(MAX(ISNUMBER(SEARCH(Fuel_Rules!$A$6:$A$30,$E7169))*ISNUMBER(SEARCH(Fuel_Rules!$B$6:$B$30,$F7169))*(Fuel_Rules!$A$6:$A$30&lt;&gt;"")))&gt;0,"Plug-in hybrid",IF($G7169="Diesel","Diesel","Gasoline"))</f>
        <v>Gasoline</v>
      </c>
    </row>
    <row r="7170" spans="1:15" ht="15" customHeight="1" x14ac:dyDescent="0.25">
      <c r="A7170" s="1">
        <v>2022</v>
      </c>
      <c r="B7170" s="1" t="s">
        <v>8801</v>
      </c>
      <c r="C7170" s="1" t="s">
        <v>2588</v>
      </c>
      <c r="D7170" s="1" t="s">
        <v>9644</v>
      </c>
      <c r="E7170" s="1" t="s">
        <v>2526</v>
      </c>
      <c r="F7170" s="1" t="s">
        <v>2590</v>
      </c>
      <c r="G7170" s="1" t="s">
        <v>103</v>
      </c>
      <c r="H7170" s="1" t="s">
        <v>298</v>
      </c>
      <c r="I7170" s="1">
        <v>1.6</v>
      </c>
      <c r="J7170" s="1">
        <v>2023</v>
      </c>
      <c r="K7170" s="1">
        <v>87200</v>
      </c>
      <c r="L7170" s="1">
        <v>0</v>
      </c>
      <c r="M7170" s="1">
        <f t="array" ref="M7170">SUMPRODUCT(MAX(ISNUMBER(SEARCH('Class Rules'!$B$6:$B$85,$E7170))*ISNUMBER(SEARCH('Class Rules'!$C$6:$C$85,$F7170))*'Class Rules'!$A$6:$A$85))</f>
        <v>0</v>
      </c>
      <c r="N7170" s="1" t="str">
        <f t="array" ref="N7170">IF($M7170=0,'Class Rules'!$D$3,INDEX('Class Rules'!$D$6:$D$85,MATCH($M7170,'Class Rules'!$A$6:$A$85,0)))</f>
        <v>Passenger LDV</v>
      </c>
      <c r="O7170" s="1" t="str">
        <f t="array" ref="O7170">IF(SUMPRODUCT(MAX(ISNUMBER(SEARCH(Fuel_Rules!$A$6:$A$30,$E7170))*ISNUMBER(SEARCH(Fuel_Rules!$B$6:$B$30,$F7170))*(Fuel_Rules!$A$6:$A$30&lt;&gt;"")))&gt;0,"Plug-in hybrid",IF($G7170="Diesel","Diesel","Gasoline"))</f>
        <v>Gasoline</v>
      </c>
    </row>
    <row r="7171" spans="1:15" ht="15" customHeight="1" x14ac:dyDescent="0.25">
      <c r="A7171" s="1">
        <v>2022</v>
      </c>
      <c r="B7171" s="1" t="s">
        <v>8801</v>
      </c>
      <c r="C7171" s="1" t="s">
        <v>2594</v>
      </c>
      <c r="D7171" s="1" t="s">
        <v>9645</v>
      </c>
      <c r="E7171" s="1" t="s">
        <v>2526</v>
      </c>
      <c r="F7171" s="1" t="s">
        <v>2596</v>
      </c>
      <c r="G7171" s="1" t="s">
        <v>103</v>
      </c>
      <c r="H7171" s="1" t="s">
        <v>437</v>
      </c>
      <c r="I7171" s="1">
        <v>1.6</v>
      </c>
      <c r="J7171" s="1">
        <v>2023</v>
      </c>
      <c r="K7171" s="1">
        <v>104374</v>
      </c>
      <c r="L7171" s="1">
        <v>0</v>
      </c>
      <c r="M7171" s="1">
        <f t="array" ref="M7171">SUMPRODUCT(MAX(ISNUMBER(SEARCH('Class Rules'!$B$6:$B$85,$E7171))*ISNUMBER(SEARCH('Class Rules'!$C$6:$C$85,$F7171))*'Class Rules'!$A$6:$A$85))</f>
        <v>0</v>
      </c>
      <c r="N7171" s="1" t="str">
        <f t="array" ref="N7171">IF($M7171=0,'Class Rules'!$D$3,INDEX('Class Rules'!$D$6:$D$85,MATCH($M7171,'Class Rules'!$A$6:$A$85,0)))</f>
        <v>Passenger LDV</v>
      </c>
      <c r="O7171" s="1" t="str">
        <f t="array" ref="O7171">IF(SUMPRODUCT(MAX(ISNUMBER(SEARCH(Fuel_Rules!$A$6:$A$30,$E7171))*ISNUMBER(SEARCH(Fuel_Rules!$B$6:$B$30,$F7171))*(Fuel_Rules!$A$6:$A$30&lt;&gt;"")))&gt;0,"Plug-in hybrid",IF($G7171="Diesel","Diesel","Gasoline"))</f>
        <v>Gasoline</v>
      </c>
    </row>
    <row r="7172" spans="1:15" ht="15" customHeight="1" x14ac:dyDescent="0.25">
      <c r="A7172" s="1">
        <v>2022</v>
      </c>
      <c r="B7172" s="1" t="s">
        <v>8801</v>
      </c>
      <c r="C7172" s="1" t="s">
        <v>2594</v>
      </c>
      <c r="D7172" s="1" t="s">
        <v>9646</v>
      </c>
      <c r="E7172" s="1" t="s">
        <v>2526</v>
      </c>
      <c r="F7172" s="1" t="s">
        <v>2596</v>
      </c>
      <c r="G7172" s="1" t="s">
        <v>103</v>
      </c>
      <c r="H7172" s="1" t="s">
        <v>437</v>
      </c>
      <c r="I7172" s="1">
        <v>1.6</v>
      </c>
      <c r="J7172" s="1">
        <v>2023</v>
      </c>
      <c r="K7172" s="1">
        <v>97372</v>
      </c>
      <c r="L7172" s="1">
        <v>0</v>
      </c>
      <c r="M7172" s="1">
        <f t="array" ref="M7172">SUMPRODUCT(MAX(ISNUMBER(SEARCH('Class Rules'!$B$6:$B$85,$E7172))*ISNUMBER(SEARCH('Class Rules'!$C$6:$C$85,$F7172))*'Class Rules'!$A$6:$A$85))</f>
        <v>0</v>
      </c>
      <c r="N7172" s="1" t="str">
        <f t="array" ref="N7172">IF($M7172=0,'Class Rules'!$D$3,INDEX('Class Rules'!$D$6:$D$85,MATCH($M7172,'Class Rules'!$A$6:$A$85,0)))</f>
        <v>Passenger LDV</v>
      </c>
      <c r="O7172" s="1" t="str">
        <f t="array" ref="O7172">IF(SUMPRODUCT(MAX(ISNUMBER(SEARCH(Fuel_Rules!$A$6:$A$30,$E7172))*ISNUMBER(SEARCH(Fuel_Rules!$B$6:$B$30,$F7172))*(Fuel_Rules!$A$6:$A$30&lt;&gt;"")))&gt;0,"Plug-in hybrid",IF($G7172="Diesel","Diesel","Gasoline"))</f>
        <v>Gasoline</v>
      </c>
    </row>
    <row r="7173" spans="1:15" ht="15" customHeight="1" x14ac:dyDescent="0.25">
      <c r="A7173" s="1">
        <v>2022</v>
      </c>
      <c r="B7173" s="1" t="s">
        <v>8801</v>
      </c>
      <c r="C7173" s="1" t="s">
        <v>2597</v>
      </c>
      <c r="D7173" s="1" t="s">
        <v>9647</v>
      </c>
      <c r="E7173" s="1" t="s">
        <v>2526</v>
      </c>
      <c r="F7173" s="1" t="s">
        <v>2599</v>
      </c>
      <c r="G7173" s="1" t="s">
        <v>103</v>
      </c>
      <c r="H7173" s="1" t="s">
        <v>298</v>
      </c>
      <c r="I7173" s="1">
        <v>1</v>
      </c>
      <c r="J7173" s="1">
        <v>2023</v>
      </c>
      <c r="K7173" s="1">
        <v>68358</v>
      </c>
      <c r="L7173" s="1">
        <v>0</v>
      </c>
      <c r="M7173" s="1">
        <f t="array" ref="M7173">SUMPRODUCT(MAX(ISNUMBER(SEARCH('Class Rules'!$B$6:$B$85,$E7173))*ISNUMBER(SEARCH('Class Rules'!$C$6:$C$85,$F7173))*'Class Rules'!$A$6:$A$85))</f>
        <v>0</v>
      </c>
      <c r="N7173" s="1" t="str">
        <f t="array" ref="N7173">IF($M7173=0,'Class Rules'!$D$3,INDEX('Class Rules'!$D$6:$D$85,MATCH($M7173,'Class Rules'!$A$6:$A$85,0)))</f>
        <v>Passenger LDV</v>
      </c>
      <c r="O7173" s="1" t="str">
        <f t="array" ref="O7173">IF(SUMPRODUCT(MAX(ISNUMBER(SEARCH(Fuel_Rules!$A$6:$A$30,$E7173))*ISNUMBER(SEARCH(Fuel_Rules!$B$6:$B$30,$F7173))*(Fuel_Rules!$A$6:$A$30&lt;&gt;"")))&gt;0,"Plug-in hybrid",IF($G7173="Diesel","Diesel","Gasoline"))</f>
        <v>Gasoline</v>
      </c>
    </row>
    <row r="7174" spans="1:15" ht="15" customHeight="1" x14ac:dyDescent="0.25">
      <c r="A7174" s="1">
        <v>2022</v>
      </c>
      <c r="B7174" s="1" t="s">
        <v>8801</v>
      </c>
      <c r="C7174" s="1" t="s">
        <v>2609</v>
      </c>
      <c r="D7174" s="1" t="s">
        <v>9648</v>
      </c>
      <c r="E7174" s="1" t="s">
        <v>2526</v>
      </c>
      <c r="F7174" s="1" t="s">
        <v>2611</v>
      </c>
      <c r="G7174" s="1" t="s">
        <v>103</v>
      </c>
      <c r="H7174" s="1" t="s">
        <v>298</v>
      </c>
      <c r="I7174" s="1">
        <v>1</v>
      </c>
      <c r="J7174" s="1">
        <v>2023</v>
      </c>
      <c r="K7174" s="1">
        <v>75070</v>
      </c>
      <c r="L7174" s="1">
        <v>0</v>
      </c>
      <c r="M7174" s="1">
        <f t="array" ref="M7174">SUMPRODUCT(MAX(ISNUMBER(SEARCH('Class Rules'!$B$6:$B$85,$E7174))*ISNUMBER(SEARCH('Class Rules'!$C$6:$C$85,$F7174))*'Class Rules'!$A$6:$A$85))</f>
        <v>0</v>
      </c>
      <c r="N7174" s="1" t="str">
        <f t="array" ref="N7174">IF($M7174=0,'Class Rules'!$D$3,INDEX('Class Rules'!$D$6:$D$85,MATCH($M7174,'Class Rules'!$A$6:$A$85,0)))</f>
        <v>Passenger LDV</v>
      </c>
      <c r="O7174" s="1" t="str">
        <f t="array" ref="O7174">IF(SUMPRODUCT(MAX(ISNUMBER(SEARCH(Fuel_Rules!$A$6:$A$30,$E7174))*ISNUMBER(SEARCH(Fuel_Rules!$B$6:$B$30,$F7174))*(Fuel_Rules!$A$6:$A$30&lt;&gt;"")))&gt;0,"Plug-in hybrid",IF($G7174="Diesel","Diesel","Gasoline"))</f>
        <v>Gasoline</v>
      </c>
    </row>
    <row r="7175" spans="1:15" ht="15" customHeight="1" x14ac:dyDescent="0.25">
      <c r="A7175" s="1">
        <v>2022</v>
      </c>
      <c r="B7175" s="1" t="s">
        <v>8801</v>
      </c>
      <c r="C7175" s="1" t="s">
        <v>2612</v>
      </c>
      <c r="D7175" s="1" t="s">
        <v>9649</v>
      </c>
      <c r="E7175" s="1" t="s">
        <v>2526</v>
      </c>
      <c r="F7175" s="1" t="s">
        <v>2614</v>
      </c>
      <c r="G7175" s="1" t="s">
        <v>103</v>
      </c>
      <c r="H7175" s="1" t="s">
        <v>298</v>
      </c>
      <c r="I7175" s="1">
        <v>1</v>
      </c>
      <c r="J7175" s="1">
        <v>2023</v>
      </c>
      <c r="K7175" s="1">
        <v>84350</v>
      </c>
      <c r="L7175" s="1">
        <v>0</v>
      </c>
      <c r="M7175" s="1">
        <f t="array" ref="M7175">SUMPRODUCT(MAX(ISNUMBER(SEARCH('Class Rules'!$B$6:$B$85,$E7175))*ISNUMBER(SEARCH('Class Rules'!$C$6:$C$85,$F7175))*'Class Rules'!$A$6:$A$85))</f>
        <v>0</v>
      </c>
      <c r="N7175" s="1" t="str">
        <f t="array" ref="N7175">IF($M7175=0,'Class Rules'!$D$3,INDEX('Class Rules'!$D$6:$D$85,MATCH($M7175,'Class Rules'!$A$6:$A$85,0)))</f>
        <v>Passenger LDV</v>
      </c>
      <c r="O7175" s="1" t="str">
        <f t="array" ref="O7175">IF(SUMPRODUCT(MAX(ISNUMBER(SEARCH(Fuel_Rules!$A$6:$A$30,$E7175))*ISNUMBER(SEARCH(Fuel_Rules!$B$6:$B$30,$F7175))*(Fuel_Rules!$A$6:$A$30&lt;&gt;"")))&gt;0,"Plug-in hybrid",IF($G7175="Diesel","Diesel","Gasoline"))</f>
        <v>Gasoline</v>
      </c>
    </row>
    <row r="7176" spans="1:15" ht="15" customHeight="1" x14ac:dyDescent="0.25">
      <c r="A7176" s="1">
        <v>2022</v>
      </c>
      <c r="B7176" s="1" t="s">
        <v>8801</v>
      </c>
      <c r="C7176" s="1" t="s">
        <v>2612</v>
      </c>
      <c r="D7176" s="1" t="s">
        <v>9650</v>
      </c>
      <c r="E7176" s="1" t="s">
        <v>2526</v>
      </c>
      <c r="F7176" s="1" t="s">
        <v>2614</v>
      </c>
      <c r="G7176" s="1" t="s">
        <v>103</v>
      </c>
      <c r="H7176" s="1" t="s">
        <v>298</v>
      </c>
      <c r="I7176" s="1">
        <v>1</v>
      </c>
      <c r="J7176" s="1">
        <v>2023</v>
      </c>
      <c r="K7176" s="1">
        <v>77454</v>
      </c>
      <c r="L7176" s="1">
        <v>0</v>
      </c>
      <c r="M7176" s="1">
        <f t="array" ref="M7176">SUMPRODUCT(MAX(ISNUMBER(SEARCH('Class Rules'!$B$6:$B$85,$E7176))*ISNUMBER(SEARCH('Class Rules'!$C$6:$C$85,$F7176))*'Class Rules'!$A$6:$A$85))</f>
        <v>0</v>
      </c>
      <c r="N7176" s="1" t="str">
        <f t="array" ref="N7176">IF($M7176=0,'Class Rules'!$D$3,INDEX('Class Rules'!$D$6:$D$85,MATCH($M7176,'Class Rules'!$A$6:$A$85,0)))</f>
        <v>Passenger LDV</v>
      </c>
      <c r="O7176" s="1" t="str">
        <f t="array" ref="O7176">IF(SUMPRODUCT(MAX(ISNUMBER(SEARCH(Fuel_Rules!$A$6:$A$30,$E7176))*ISNUMBER(SEARCH(Fuel_Rules!$B$6:$B$30,$F7176))*(Fuel_Rules!$A$6:$A$30&lt;&gt;"")))&gt;0,"Plug-in hybrid",IF($G7176="Diesel","Diesel","Gasoline"))</f>
        <v>Gasoline</v>
      </c>
    </row>
    <row r="7177" spans="1:15" ht="15" customHeight="1" x14ac:dyDescent="0.25">
      <c r="A7177" s="1">
        <v>2022</v>
      </c>
      <c r="B7177" s="1" t="s">
        <v>8801</v>
      </c>
      <c r="C7177" s="1" t="s">
        <v>2615</v>
      </c>
      <c r="D7177" s="1" t="s">
        <v>9651</v>
      </c>
      <c r="E7177" s="1" t="s">
        <v>2526</v>
      </c>
      <c r="F7177" s="1" t="s">
        <v>2617</v>
      </c>
      <c r="G7177" s="1" t="s">
        <v>103</v>
      </c>
      <c r="H7177" s="1" t="s">
        <v>298</v>
      </c>
      <c r="I7177" s="1">
        <v>1</v>
      </c>
      <c r="J7177" s="1">
        <v>2023</v>
      </c>
      <c r="K7177" s="1">
        <v>86655</v>
      </c>
      <c r="L7177" s="1">
        <v>0</v>
      </c>
      <c r="M7177" s="1">
        <f t="array" ref="M7177">SUMPRODUCT(MAX(ISNUMBER(SEARCH('Class Rules'!$B$6:$B$85,$E7177))*ISNUMBER(SEARCH('Class Rules'!$C$6:$C$85,$F7177))*'Class Rules'!$A$6:$A$85))</f>
        <v>0</v>
      </c>
      <c r="N7177" s="1" t="str">
        <f t="array" ref="N7177">IF($M7177=0,'Class Rules'!$D$3,INDEX('Class Rules'!$D$6:$D$85,MATCH($M7177,'Class Rules'!$A$6:$A$85,0)))</f>
        <v>Passenger LDV</v>
      </c>
      <c r="O7177" s="1" t="str">
        <f t="array" ref="O7177">IF(SUMPRODUCT(MAX(ISNUMBER(SEARCH(Fuel_Rules!$A$6:$A$30,$E7177))*ISNUMBER(SEARCH(Fuel_Rules!$B$6:$B$30,$F7177))*(Fuel_Rules!$A$6:$A$30&lt;&gt;"")))&gt;0,"Plug-in hybrid",IF($G7177="Diesel","Diesel","Gasoline"))</f>
        <v>Gasoline</v>
      </c>
    </row>
    <row r="7178" spans="1:15" ht="15" customHeight="1" x14ac:dyDescent="0.25">
      <c r="A7178" s="1">
        <v>2022</v>
      </c>
      <c r="B7178" s="1" t="s">
        <v>8801</v>
      </c>
      <c r="C7178" s="1" t="s">
        <v>2615</v>
      </c>
      <c r="D7178" s="1" t="s">
        <v>9652</v>
      </c>
      <c r="E7178" s="1" t="s">
        <v>2526</v>
      </c>
      <c r="F7178" s="1" t="s">
        <v>2617</v>
      </c>
      <c r="G7178" s="1" t="s">
        <v>103</v>
      </c>
      <c r="H7178" s="1" t="s">
        <v>298</v>
      </c>
      <c r="I7178" s="1">
        <v>1</v>
      </c>
      <c r="J7178" s="1">
        <v>2023</v>
      </c>
      <c r="K7178" s="1">
        <v>80818</v>
      </c>
      <c r="L7178" s="1">
        <v>0</v>
      </c>
      <c r="M7178" s="1">
        <f t="array" ref="M7178">SUMPRODUCT(MAX(ISNUMBER(SEARCH('Class Rules'!$B$6:$B$85,$E7178))*ISNUMBER(SEARCH('Class Rules'!$C$6:$C$85,$F7178))*'Class Rules'!$A$6:$A$85))</f>
        <v>0</v>
      </c>
      <c r="N7178" s="1" t="str">
        <f t="array" ref="N7178">IF($M7178=0,'Class Rules'!$D$3,INDEX('Class Rules'!$D$6:$D$85,MATCH($M7178,'Class Rules'!$A$6:$A$85,0)))</f>
        <v>Passenger LDV</v>
      </c>
      <c r="O7178" s="1" t="str">
        <f t="array" ref="O7178">IF(SUMPRODUCT(MAX(ISNUMBER(SEARCH(Fuel_Rules!$A$6:$A$30,$E7178))*ISNUMBER(SEARCH(Fuel_Rules!$B$6:$B$30,$F7178))*(Fuel_Rules!$A$6:$A$30&lt;&gt;"")))&gt;0,"Plug-in hybrid",IF($G7178="Diesel","Diesel","Gasoline"))</f>
        <v>Gasoline</v>
      </c>
    </row>
    <row r="7179" spans="1:15" ht="15" customHeight="1" x14ac:dyDescent="0.25">
      <c r="A7179" s="1">
        <v>2022</v>
      </c>
      <c r="B7179" s="1" t="s">
        <v>8801</v>
      </c>
      <c r="C7179" s="1" t="s">
        <v>2618</v>
      </c>
      <c r="D7179" s="1" t="s">
        <v>9653</v>
      </c>
      <c r="E7179" s="1" t="s">
        <v>2526</v>
      </c>
      <c r="F7179" s="1" t="s">
        <v>2620</v>
      </c>
      <c r="G7179" s="1" t="s">
        <v>103</v>
      </c>
      <c r="H7179" s="1" t="s">
        <v>298</v>
      </c>
      <c r="I7179" s="1">
        <v>1.6</v>
      </c>
      <c r="J7179" s="1">
        <v>2023</v>
      </c>
      <c r="K7179" s="1">
        <v>86754</v>
      </c>
      <c r="L7179" s="1">
        <v>0</v>
      </c>
      <c r="M7179" s="1">
        <f t="array" ref="M7179">SUMPRODUCT(MAX(ISNUMBER(SEARCH('Class Rules'!$B$6:$B$85,$E7179))*ISNUMBER(SEARCH('Class Rules'!$C$6:$C$85,$F7179))*'Class Rules'!$A$6:$A$85))</f>
        <v>0</v>
      </c>
      <c r="N7179" s="1" t="str">
        <f t="array" ref="N7179">IF($M7179=0,'Class Rules'!$D$3,INDEX('Class Rules'!$D$6:$D$85,MATCH($M7179,'Class Rules'!$A$6:$A$85,0)))</f>
        <v>Passenger LDV</v>
      </c>
      <c r="O7179" s="1" t="str">
        <f t="array" ref="O7179">IF(SUMPRODUCT(MAX(ISNUMBER(SEARCH(Fuel_Rules!$A$6:$A$30,$E7179))*ISNUMBER(SEARCH(Fuel_Rules!$B$6:$B$30,$F7179))*(Fuel_Rules!$A$6:$A$30&lt;&gt;"")))&gt;0,"Plug-in hybrid",IF($G7179="Diesel","Diesel","Gasoline"))</f>
        <v>Gasoline</v>
      </c>
    </row>
    <row r="7180" spans="1:15" ht="15" customHeight="1" x14ac:dyDescent="0.25">
      <c r="A7180" s="1">
        <v>2022</v>
      </c>
      <c r="B7180" s="1" t="s">
        <v>8801</v>
      </c>
      <c r="C7180" s="1" t="s">
        <v>2636</v>
      </c>
      <c r="D7180" s="1" t="s">
        <v>9654</v>
      </c>
      <c r="E7180" s="1" t="s">
        <v>2526</v>
      </c>
      <c r="F7180" s="1" t="s">
        <v>2638</v>
      </c>
      <c r="G7180" s="1" t="s">
        <v>103</v>
      </c>
      <c r="H7180" s="1" t="s">
        <v>437</v>
      </c>
      <c r="I7180" s="1">
        <v>1.6</v>
      </c>
      <c r="J7180" s="1">
        <v>2023</v>
      </c>
      <c r="K7180" s="1">
        <v>123828</v>
      </c>
      <c r="L7180" s="1">
        <v>0</v>
      </c>
      <c r="M7180" s="1">
        <f t="array" ref="M7180">SUMPRODUCT(MAX(ISNUMBER(SEARCH('Class Rules'!$B$6:$B$85,$E7180))*ISNUMBER(SEARCH('Class Rules'!$C$6:$C$85,$F7180))*'Class Rules'!$A$6:$A$85))</f>
        <v>0</v>
      </c>
      <c r="N7180" s="1" t="str">
        <f t="array" ref="N7180">IF($M7180=0,'Class Rules'!$D$3,INDEX('Class Rules'!$D$6:$D$85,MATCH($M7180,'Class Rules'!$A$6:$A$85,0)))</f>
        <v>Passenger LDV</v>
      </c>
      <c r="O7180" s="1" t="str">
        <f t="array" ref="O7180">IF(SUMPRODUCT(MAX(ISNUMBER(SEARCH(Fuel_Rules!$A$6:$A$30,$E7180))*ISNUMBER(SEARCH(Fuel_Rules!$B$6:$B$30,$F7180))*(Fuel_Rules!$A$6:$A$30&lt;&gt;"")))&gt;0,"Plug-in hybrid",IF($G7180="Diesel","Diesel","Gasoline"))</f>
        <v>Gasoline</v>
      </c>
    </row>
    <row r="7181" spans="1:15" ht="15" customHeight="1" x14ac:dyDescent="0.25">
      <c r="A7181" s="1">
        <v>2022</v>
      </c>
      <c r="B7181" s="1" t="s">
        <v>8801</v>
      </c>
      <c r="C7181" s="1" t="s">
        <v>2636</v>
      </c>
      <c r="D7181" s="1" t="s">
        <v>9655</v>
      </c>
      <c r="E7181" s="1" t="s">
        <v>2526</v>
      </c>
      <c r="F7181" s="1" t="s">
        <v>2638</v>
      </c>
      <c r="G7181" s="1" t="s">
        <v>103</v>
      </c>
      <c r="H7181" s="1" t="s">
        <v>437</v>
      </c>
      <c r="I7181" s="1">
        <v>1.6</v>
      </c>
      <c r="J7181" s="1">
        <v>2023</v>
      </c>
      <c r="K7181" s="1">
        <v>117541</v>
      </c>
      <c r="L7181" s="1">
        <v>0</v>
      </c>
      <c r="M7181" s="1">
        <f t="array" ref="M7181">SUMPRODUCT(MAX(ISNUMBER(SEARCH('Class Rules'!$B$6:$B$85,$E7181))*ISNUMBER(SEARCH('Class Rules'!$C$6:$C$85,$F7181))*'Class Rules'!$A$6:$A$85))</f>
        <v>0</v>
      </c>
      <c r="N7181" s="1" t="str">
        <f t="array" ref="N7181">IF($M7181=0,'Class Rules'!$D$3,INDEX('Class Rules'!$D$6:$D$85,MATCH($M7181,'Class Rules'!$A$6:$A$85,0)))</f>
        <v>Passenger LDV</v>
      </c>
      <c r="O7181" s="1" t="str">
        <f t="array" ref="O7181">IF(SUMPRODUCT(MAX(ISNUMBER(SEARCH(Fuel_Rules!$A$6:$A$30,$E7181))*ISNUMBER(SEARCH(Fuel_Rules!$B$6:$B$30,$F7181))*(Fuel_Rules!$A$6:$A$30&lt;&gt;"")))&gt;0,"Plug-in hybrid",IF($G7181="Diesel","Diesel","Gasoline"))</f>
        <v>Gasoline</v>
      </c>
    </row>
    <row r="7182" spans="1:15" ht="15" customHeight="1" x14ac:dyDescent="0.25">
      <c r="A7182" s="1">
        <v>2022</v>
      </c>
      <c r="B7182" s="1" t="s">
        <v>8801</v>
      </c>
      <c r="C7182" s="1" t="s">
        <v>2639</v>
      </c>
      <c r="D7182" s="1" t="s">
        <v>9656</v>
      </c>
      <c r="E7182" s="1" t="s">
        <v>2526</v>
      </c>
      <c r="F7182" s="1" t="s">
        <v>2641</v>
      </c>
      <c r="G7182" s="1" t="s">
        <v>103</v>
      </c>
      <c r="H7182" s="1" t="s">
        <v>437</v>
      </c>
      <c r="I7182" s="1">
        <v>1.6</v>
      </c>
      <c r="J7182" s="1">
        <v>2023</v>
      </c>
      <c r="K7182" s="1">
        <v>117303</v>
      </c>
      <c r="L7182" s="1">
        <v>0</v>
      </c>
      <c r="M7182" s="1">
        <f t="array" ref="M7182">SUMPRODUCT(MAX(ISNUMBER(SEARCH('Class Rules'!$B$6:$B$85,$E7182))*ISNUMBER(SEARCH('Class Rules'!$C$6:$C$85,$F7182))*'Class Rules'!$A$6:$A$85))</f>
        <v>0</v>
      </c>
      <c r="N7182" s="1" t="str">
        <f t="array" ref="N7182">IF($M7182=0,'Class Rules'!$D$3,INDEX('Class Rules'!$D$6:$D$85,MATCH($M7182,'Class Rules'!$A$6:$A$85,0)))</f>
        <v>Passenger LDV</v>
      </c>
      <c r="O7182" s="1" t="str">
        <f t="array" ref="O7182">IF(SUMPRODUCT(MAX(ISNUMBER(SEARCH(Fuel_Rules!$A$6:$A$30,$E7182))*ISNUMBER(SEARCH(Fuel_Rules!$B$6:$B$30,$F7182))*(Fuel_Rules!$A$6:$A$30&lt;&gt;"")))&gt;0,"Plug-in hybrid",IF($G7182="Diesel","Diesel","Gasoline"))</f>
        <v>Gasoline</v>
      </c>
    </row>
    <row r="7183" spans="1:15" ht="15" customHeight="1" x14ac:dyDescent="0.25">
      <c r="A7183" s="1">
        <v>2022</v>
      </c>
      <c r="B7183" s="1" t="s">
        <v>8801</v>
      </c>
      <c r="C7183" s="1" t="s">
        <v>2639</v>
      </c>
      <c r="D7183" s="1" t="s">
        <v>9657</v>
      </c>
      <c r="E7183" s="1" t="s">
        <v>2526</v>
      </c>
      <c r="F7183" s="1" t="s">
        <v>2641</v>
      </c>
      <c r="G7183" s="1" t="s">
        <v>103</v>
      </c>
      <c r="H7183" s="1" t="s">
        <v>437</v>
      </c>
      <c r="I7183" s="1">
        <v>1.6</v>
      </c>
      <c r="J7183" s="1">
        <v>2023</v>
      </c>
      <c r="K7183" s="1">
        <v>109783</v>
      </c>
      <c r="L7183" s="1">
        <v>0</v>
      </c>
      <c r="M7183" s="1">
        <f t="array" ref="M7183">SUMPRODUCT(MAX(ISNUMBER(SEARCH('Class Rules'!$B$6:$B$85,$E7183))*ISNUMBER(SEARCH('Class Rules'!$C$6:$C$85,$F7183))*'Class Rules'!$A$6:$A$85))</f>
        <v>0</v>
      </c>
      <c r="N7183" s="1" t="str">
        <f t="array" ref="N7183">IF($M7183=0,'Class Rules'!$D$3,INDEX('Class Rules'!$D$6:$D$85,MATCH($M7183,'Class Rules'!$A$6:$A$85,0)))</f>
        <v>Passenger LDV</v>
      </c>
      <c r="O7183" s="1" t="str">
        <f t="array" ref="O7183">IF(SUMPRODUCT(MAX(ISNUMBER(SEARCH(Fuel_Rules!$A$6:$A$30,$E7183))*ISNUMBER(SEARCH(Fuel_Rules!$B$6:$B$30,$F7183))*(Fuel_Rules!$A$6:$A$30&lt;&gt;"")))&gt;0,"Plug-in hybrid",IF($G7183="Diesel","Diesel","Gasoline"))</f>
        <v>Gasoline</v>
      </c>
    </row>
    <row r="7184" spans="1:15" ht="15" customHeight="1" x14ac:dyDescent="0.25">
      <c r="A7184" s="1">
        <v>2022</v>
      </c>
      <c r="B7184" s="1" t="s">
        <v>8801</v>
      </c>
      <c r="C7184" s="1" t="s">
        <v>2642</v>
      </c>
      <c r="D7184" s="1" t="s">
        <v>9658</v>
      </c>
      <c r="E7184" s="1" t="s">
        <v>2526</v>
      </c>
      <c r="F7184" s="1" t="s">
        <v>2644</v>
      </c>
      <c r="G7184" s="1" t="s">
        <v>103</v>
      </c>
      <c r="H7184" s="1" t="s">
        <v>437</v>
      </c>
      <c r="I7184" s="1">
        <v>1.6</v>
      </c>
      <c r="J7184" s="1">
        <v>2023</v>
      </c>
      <c r="K7184" s="1">
        <v>110809</v>
      </c>
      <c r="L7184" s="1">
        <v>0</v>
      </c>
      <c r="M7184" s="1">
        <f t="array" ref="M7184">SUMPRODUCT(MAX(ISNUMBER(SEARCH('Class Rules'!$B$6:$B$85,$E7184))*ISNUMBER(SEARCH('Class Rules'!$C$6:$C$85,$F7184))*'Class Rules'!$A$6:$A$85))</f>
        <v>0</v>
      </c>
      <c r="N7184" s="1" t="str">
        <f t="array" ref="N7184">IF($M7184=0,'Class Rules'!$D$3,INDEX('Class Rules'!$D$6:$D$85,MATCH($M7184,'Class Rules'!$A$6:$A$85,0)))</f>
        <v>Passenger LDV</v>
      </c>
      <c r="O7184" s="1" t="str">
        <f t="array" ref="O7184">IF(SUMPRODUCT(MAX(ISNUMBER(SEARCH(Fuel_Rules!$A$6:$A$30,$E7184))*ISNUMBER(SEARCH(Fuel_Rules!$B$6:$B$30,$F7184))*(Fuel_Rules!$A$6:$A$30&lt;&gt;"")))&gt;0,"Plug-in hybrid",IF($G7184="Diesel","Diesel","Gasoline"))</f>
        <v>Gasoline</v>
      </c>
    </row>
    <row r="7185" spans="1:15" ht="15" customHeight="1" x14ac:dyDescent="0.25">
      <c r="A7185" s="1">
        <v>2022</v>
      </c>
      <c r="B7185" s="1" t="s">
        <v>8801</v>
      </c>
      <c r="C7185" s="1" t="s">
        <v>2642</v>
      </c>
      <c r="D7185" s="1" t="s">
        <v>9659</v>
      </c>
      <c r="E7185" s="1" t="s">
        <v>2526</v>
      </c>
      <c r="F7185" s="1" t="s">
        <v>2644</v>
      </c>
      <c r="G7185" s="1" t="s">
        <v>103</v>
      </c>
      <c r="H7185" s="1" t="s">
        <v>437</v>
      </c>
      <c r="I7185" s="1">
        <v>1.6</v>
      </c>
      <c r="J7185" s="1">
        <v>2023</v>
      </c>
      <c r="K7185" s="1">
        <v>103457</v>
      </c>
      <c r="L7185" s="1">
        <v>0</v>
      </c>
      <c r="M7185" s="1">
        <f t="array" ref="M7185">SUMPRODUCT(MAX(ISNUMBER(SEARCH('Class Rules'!$B$6:$B$85,$E7185))*ISNUMBER(SEARCH('Class Rules'!$C$6:$C$85,$F7185))*'Class Rules'!$A$6:$A$85))</f>
        <v>0</v>
      </c>
      <c r="N7185" s="1" t="str">
        <f t="array" ref="N7185">IF($M7185=0,'Class Rules'!$D$3,INDEX('Class Rules'!$D$6:$D$85,MATCH($M7185,'Class Rules'!$A$6:$A$85,0)))</f>
        <v>Passenger LDV</v>
      </c>
      <c r="O7185" s="1" t="str">
        <f t="array" ref="O7185">IF(SUMPRODUCT(MAX(ISNUMBER(SEARCH(Fuel_Rules!$A$6:$A$30,$E7185))*ISNUMBER(SEARCH(Fuel_Rules!$B$6:$B$30,$F7185))*(Fuel_Rules!$A$6:$A$30&lt;&gt;"")))&gt;0,"Plug-in hybrid",IF($G7185="Diesel","Diesel","Gasoline"))</f>
        <v>Gasoline</v>
      </c>
    </row>
    <row r="7186" spans="1:15" ht="15" customHeight="1" x14ac:dyDescent="0.25">
      <c r="A7186" s="1">
        <v>2022</v>
      </c>
      <c r="B7186" s="1" t="s">
        <v>8801</v>
      </c>
      <c r="C7186" s="1" t="s">
        <v>2645</v>
      </c>
      <c r="D7186" s="1" t="s">
        <v>9660</v>
      </c>
      <c r="E7186" s="1" t="s">
        <v>2526</v>
      </c>
      <c r="F7186" s="1" t="s">
        <v>2647</v>
      </c>
      <c r="G7186" s="1" t="s">
        <v>103</v>
      </c>
      <c r="H7186" s="1" t="s">
        <v>298</v>
      </c>
      <c r="I7186" s="1">
        <v>1.6</v>
      </c>
      <c r="J7186" s="1">
        <v>2023</v>
      </c>
      <c r="K7186" s="1">
        <v>103084</v>
      </c>
      <c r="L7186" s="1">
        <v>0</v>
      </c>
      <c r="M7186" s="1">
        <f t="array" ref="M7186">SUMPRODUCT(MAX(ISNUMBER(SEARCH('Class Rules'!$B$6:$B$85,$E7186))*ISNUMBER(SEARCH('Class Rules'!$C$6:$C$85,$F7186))*'Class Rules'!$A$6:$A$85))</f>
        <v>0</v>
      </c>
      <c r="N7186" s="1" t="str">
        <f t="array" ref="N7186">IF($M7186=0,'Class Rules'!$D$3,INDEX('Class Rules'!$D$6:$D$85,MATCH($M7186,'Class Rules'!$A$6:$A$85,0)))</f>
        <v>Passenger LDV</v>
      </c>
      <c r="O7186" s="1" t="str">
        <f t="array" ref="O7186">IF(SUMPRODUCT(MAX(ISNUMBER(SEARCH(Fuel_Rules!$A$6:$A$30,$E7186))*ISNUMBER(SEARCH(Fuel_Rules!$B$6:$B$30,$F7186))*(Fuel_Rules!$A$6:$A$30&lt;&gt;"")))&gt;0,"Plug-in hybrid",IF($G7186="Diesel","Diesel","Gasoline"))</f>
        <v>Gasoline</v>
      </c>
    </row>
    <row r="7187" spans="1:15" ht="15" customHeight="1" x14ac:dyDescent="0.25">
      <c r="A7187" s="1">
        <v>2022</v>
      </c>
      <c r="B7187" s="1" t="s">
        <v>8801</v>
      </c>
      <c r="C7187" s="1" t="s">
        <v>2645</v>
      </c>
      <c r="D7187" s="1" t="s">
        <v>9661</v>
      </c>
      <c r="E7187" s="1" t="s">
        <v>2526</v>
      </c>
      <c r="F7187" s="1" t="s">
        <v>2647</v>
      </c>
      <c r="G7187" s="1" t="s">
        <v>103</v>
      </c>
      <c r="H7187" s="1" t="s">
        <v>298</v>
      </c>
      <c r="I7187" s="1">
        <v>1.6</v>
      </c>
      <c r="J7187" s="1">
        <v>2023</v>
      </c>
      <c r="K7187" s="1">
        <v>96126</v>
      </c>
      <c r="L7187" s="1">
        <v>0</v>
      </c>
      <c r="M7187" s="1">
        <f t="array" ref="M7187">SUMPRODUCT(MAX(ISNUMBER(SEARCH('Class Rules'!$B$6:$B$85,$E7187))*ISNUMBER(SEARCH('Class Rules'!$C$6:$C$85,$F7187))*'Class Rules'!$A$6:$A$85))</f>
        <v>0</v>
      </c>
      <c r="N7187" s="1" t="str">
        <f t="array" ref="N7187">IF($M7187=0,'Class Rules'!$D$3,INDEX('Class Rules'!$D$6:$D$85,MATCH($M7187,'Class Rules'!$A$6:$A$85,0)))</f>
        <v>Passenger LDV</v>
      </c>
      <c r="O7187" s="1" t="str">
        <f t="array" ref="O7187">IF(SUMPRODUCT(MAX(ISNUMBER(SEARCH(Fuel_Rules!$A$6:$A$30,$E7187))*ISNUMBER(SEARCH(Fuel_Rules!$B$6:$B$30,$F7187))*(Fuel_Rules!$A$6:$A$30&lt;&gt;"")))&gt;0,"Plug-in hybrid",IF($G7187="Diesel","Diesel","Gasoline"))</f>
        <v>Gasoline</v>
      </c>
    </row>
    <row r="7188" spans="1:15" ht="15" customHeight="1" x14ac:dyDescent="0.25">
      <c r="A7188" s="1">
        <v>2022</v>
      </c>
      <c r="B7188" s="1" t="s">
        <v>8801</v>
      </c>
      <c r="C7188" s="1" t="s">
        <v>2651</v>
      </c>
      <c r="D7188" s="1" t="s">
        <v>9662</v>
      </c>
      <c r="E7188" s="1" t="s">
        <v>2526</v>
      </c>
      <c r="F7188" s="1" t="s">
        <v>2653</v>
      </c>
      <c r="G7188" s="1" t="s">
        <v>103</v>
      </c>
      <c r="H7188" s="1" t="s">
        <v>437</v>
      </c>
      <c r="I7188" s="1">
        <v>1.3</v>
      </c>
      <c r="J7188" s="1">
        <v>2023</v>
      </c>
      <c r="K7188" s="1">
        <v>155529</v>
      </c>
      <c r="L7188" s="1">
        <v>0</v>
      </c>
      <c r="M7188" s="1">
        <f t="array" ref="M7188">SUMPRODUCT(MAX(ISNUMBER(SEARCH('Class Rules'!$B$6:$B$85,$E7188))*ISNUMBER(SEARCH('Class Rules'!$C$6:$C$85,$F7188))*'Class Rules'!$A$6:$A$85))</f>
        <v>0</v>
      </c>
      <c r="N7188" s="1" t="str">
        <f t="array" ref="N7188">IF($M7188=0,'Class Rules'!$D$3,INDEX('Class Rules'!$D$6:$D$85,MATCH($M7188,'Class Rules'!$A$6:$A$85,0)))</f>
        <v>Passenger LDV</v>
      </c>
      <c r="O7188" s="1" t="str">
        <f t="array" ref="O7188">IF(SUMPRODUCT(MAX(ISNUMBER(SEARCH(Fuel_Rules!$A$6:$A$30,$E7188))*ISNUMBER(SEARCH(Fuel_Rules!$B$6:$B$30,$F7188))*(Fuel_Rules!$A$6:$A$30&lt;&gt;"")))&gt;0,"Plug-in hybrid",IF($G7188="Diesel","Diesel","Gasoline"))</f>
        <v>Gasoline</v>
      </c>
    </row>
    <row r="7189" spans="1:15" ht="15" customHeight="1" x14ac:dyDescent="0.25">
      <c r="A7189" s="1">
        <v>2022</v>
      </c>
      <c r="B7189" s="1" t="s">
        <v>8801</v>
      </c>
      <c r="C7189" s="1" t="s">
        <v>2651</v>
      </c>
      <c r="D7189" s="1" t="s">
        <v>9663</v>
      </c>
      <c r="E7189" s="1" t="s">
        <v>2526</v>
      </c>
      <c r="F7189" s="1" t="s">
        <v>2653</v>
      </c>
      <c r="G7189" s="1" t="s">
        <v>103</v>
      </c>
      <c r="H7189" s="1" t="s">
        <v>437</v>
      </c>
      <c r="I7189" s="1">
        <v>1.3</v>
      </c>
      <c r="J7189" s="1">
        <v>2023</v>
      </c>
      <c r="K7189" s="1">
        <v>138537</v>
      </c>
      <c r="L7189" s="1">
        <v>0</v>
      </c>
      <c r="M7189" s="1">
        <f t="array" ref="M7189">SUMPRODUCT(MAX(ISNUMBER(SEARCH('Class Rules'!$B$6:$B$85,$E7189))*ISNUMBER(SEARCH('Class Rules'!$C$6:$C$85,$F7189))*'Class Rules'!$A$6:$A$85))</f>
        <v>0</v>
      </c>
      <c r="N7189" s="1" t="str">
        <f t="array" ref="N7189">IF($M7189=0,'Class Rules'!$D$3,INDEX('Class Rules'!$D$6:$D$85,MATCH($M7189,'Class Rules'!$A$6:$A$85,0)))</f>
        <v>Passenger LDV</v>
      </c>
      <c r="O7189" s="1" t="str">
        <f t="array" ref="O7189">IF(SUMPRODUCT(MAX(ISNUMBER(SEARCH(Fuel_Rules!$A$6:$A$30,$E7189))*ISNUMBER(SEARCH(Fuel_Rules!$B$6:$B$30,$F7189))*(Fuel_Rules!$A$6:$A$30&lt;&gt;"")))&gt;0,"Plug-in hybrid",IF($G7189="Diesel","Diesel","Gasoline"))</f>
        <v>Gasoline</v>
      </c>
    </row>
    <row r="7190" spans="1:15" ht="15" customHeight="1" x14ac:dyDescent="0.25">
      <c r="A7190" s="1">
        <v>2022</v>
      </c>
      <c r="B7190" s="1" t="s">
        <v>8801</v>
      </c>
      <c r="C7190" s="1" t="s">
        <v>2654</v>
      </c>
      <c r="D7190" s="1" t="s">
        <v>9664</v>
      </c>
      <c r="E7190" s="1" t="s">
        <v>2526</v>
      </c>
      <c r="F7190" s="1" t="s">
        <v>2656</v>
      </c>
      <c r="G7190" s="1" t="s">
        <v>103</v>
      </c>
      <c r="H7190" s="1" t="s">
        <v>437</v>
      </c>
      <c r="I7190" s="1">
        <v>1.3</v>
      </c>
      <c r="J7190" s="1">
        <v>2023</v>
      </c>
      <c r="K7190" s="1">
        <v>146894</v>
      </c>
      <c r="L7190" s="1">
        <v>0</v>
      </c>
      <c r="M7190" s="1">
        <f t="array" ref="M7190">SUMPRODUCT(MAX(ISNUMBER(SEARCH('Class Rules'!$B$6:$B$85,$E7190))*ISNUMBER(SEARCH('Class Rules'!$C$6:$C$85,$F7190))*'Class Rules'!$A$6:$A$85))</f>
        <v>0</v>
      </c>
      <c r="N7190" s="1" t="str">
        <f t="array" ref="N7190">IF($M7190=0,'Class Rules'!$D$3,INDEX('Class Rules'!$D$6:$D$85,MATCH($M7190,'Class Rules'!$A$6:$A$85,0)))</f>
        <v>Passenger LDV</v>
      </c>
      <c r="O7190" s="1" t="str">
        <f t="array" ref="O7190">IF(SUMPRODUCT(MAX(ISNUMBER(SEARCH(Fuel_Rules!$A$6:$A$30,$E7190))*ISNUMBER(SEARCH(Fuel_Rules!$B$6:$B$30,$F7190))*(Fuel_Rules!$A$6:$A$30&lt;&gt;"")))&gt;0,"Plug-in hybrid",IF($G7190="Diesel","Diesel","Gasoline"))</f>
        <v>Gasoline</v>
      </c>
    </row>
    <row r="7191" spans="1:15" ht="15" customHeight="1" x14ac:dyDescent="0.25">
      <c r="A7191" s="1">
        <v>2022</v>
      </c>
      <c r="B7191" s="1" t="s">
        <v>8801</v>
      </c>
      <c r="C7191" s="1" t="s">
        <v>2654</v>
      </c>
      <c r="D7191" s="1" t="s">
        <v>9665</v>
      </c>
      <c r="E7191" s="1" t="s">
        <v>2526</v>
      </c>
      <c r="F7191" s="1" t="s">
        <v>2656</v>
      </c>
      <c r="G7191" s="1" t="s">
        <v>103</v>
      </c>
      <c r="H7191" s="1" t="s">
        <v>437</v>
      </c>
      <c r="I7191" s="1">
        <v>1.3</v>
      </c>
      <c r="J7191" s="1">
        <v>2023</v>
      </c>
      <c r="K7191" s="1">
        <v>136446</v>
      </c>
      <c r="L7191" s="1">
        <v>0</v>
      </c>
      <c r="M7191" s="1">
        <f t="array" ref="M7191">SUMPRODUCT(MAX(ISNUMBER(SEARCH('Class Rules'!$B$6:$B$85,$E7191))*ISNUMBER(SEARCH('Class Rules'!$C$6:$C$85,$F7191))*'Class Rules'!$A$6:$A$85))</f>
        <v>0</v>
      </c>
      <c r="N7191" s="1" t="str">
        <f t="array" ref="N7191">IF($M7191=0,'Class Rules'!$D$3,INDEX('Class Rules'!$D$6:$D$85,MATCH($M7191,'Class Rules'!$A$6:$A$85,0)))</f>
        <v>Passenger LDV</v>
      </c>
      <c r="O7191" s="1" t="str">
        <f t="array" ref="O7191">IF(SUMPRODUCT(MAX(ISNUMBER(SEARCH(Fuel_Rules!$A$6:$A$30,$E7191))*ISNUMBER(SEARCH(Fuel_Rules!$B$6:$B$30,$F7191))*(Fuel_Rules!$A$6:$A$30&lt;&gt;"")))&gt;0,"Plug-in hybrid",IF($G7191="Diesel","Diesel","Gasoline"))</f>
        <v>Gasoline</v>
      </c>
    </row>
    <row r="7192" spans="1:15" ht="15" customHeight="1" x14ac:dyDescent="0.25">
      <c r="A7192" s="1">
        <v>2022</v>
      </c>
      <c r="B7192" s="1" t="s">
        <v>8801</v>
      </c>
      <c r="C7192" s="1" t="s">
        <v>2657</v>
      </c>
      <c r="D7192" s="1" t="s">
        <v>9666</v>
      </c>
      <c r="E7192" s="1" t="s">
        <v>2526</v>
      </c>
      <c r="F7192" s="1" t="s">
        <v>2659</v>
      </c>
      <c r="G7192" s="1" t="s">
        <v>103</v>
      </c>
      <c r="H7192" s="1" t="s">
        <v>437</v>
      </c>
      <c r="I7192" s="1">
        <v>1.3</v>
      </c>
      <c r="J7192" s="1">
        <v>2023</v>
      </c>
      <c r="K7192" s="1">
        <v>141523</v>
      </c>
      <c r="L7192" s="1">
        <v>0</v>
      </c>
      <c r="M7192" s="1">
        <f t="array" ref="M7192">SUMPRODUCT(MAX(ISNUMBER(SEARCH('Class Rules'!$B$6:$B$85,$E7192))*ISNUMBER(SEARCH('Class Rules'!$C$6:$C$85,$F7192))*'Class Rules'!$A$6:$A$85))</f>
        <v>0</v>
      </c>
      <c r="N7192" s="1" t="str">
        <f t="array" ref="N7192">IF($M7192=0,'Class Rules'!$D$3,INDEX('Class Rules'!$D$6:$D$85,MATCH($M7192,'Class Rules'!$A$6:$A$85,0)))</f>
        <v>Passenger LDV</v>
      </c>
      <c r="O7192" s="1" t="str">
        <f t="array" ref="O7192">IF(SUMPRODUCT(MAX(ISNUMBER(SEARCH(Fuel_Rules!$A$6:$A$30,$E7192))*ISNUMBER(SEARCH(Fuel_Rules!$B$6:$B$30,$F7192))*(Fuel_Rules!$A$6:$A$30&lt;&gt;"")))&gt;0,"Plug-in hybrid",IF($G7192="Diesel","Diesel","Gasoline"))</f>
        <v>Gasoline</v>
      </c>
    </row>
    <row r="7193" spans="1:15" ht="15" customHeight="1" x14ac:dyDescent="0.25">
      <c r="A7193" s="1">
        <v>2022</v>
      </c>
      <c r="B7193" s="1" t="s">
        <v>8801</v>
      </c>
      <c r="C7193" s="1" t="s">
        <v>2657</v>
      </c>
      <c r="D7193" s="1" t="s">
        <v>9667</v>
      </c>
      <c r="E7193" s="1" t="s">
        <v>2526</v>
      </c>
      <c r="F7193" s="1" t="s">
        <v>2659</v>
      </c>
      <c r="G7193" s="1" t="s">
        <v>103</v>
      </c>
      <c r="H7193" s="1" t="s">
        <v>437</v>
      </c>
      <c r="I7193" s="1">
        <v>1.3</v>
      </c>
      <c r="J7193" s="1">
        <v>2023</v>
      </c>
      <c r="K7193" s="1">
        <v>133685</v>
      </c>
      <c r="L7193" s="1">
        <v>0</v>
      </c>
      <c r="M7193" s="1">
        <f t="array" ref="M7193">SUMPRODUCT(MAX(ISNUMBER(SEARCH('Class Rules'!$B$6:$B$85,$E7193))*ISNUMBER(SEARCH('Class Rules'!$C$6:$C$85,$F7193))*'Class Rules'!$A$6:$A$85))</f>
        <v>0</v>
      </c>
      <c r="N7193" s="1" t="str">
        <f t="array" ref="N7193">IF($M7193=0,'Class Rules'!$D$3,INDEX('Class Rules'!$D$6:$D$85,MATCH($M7193,'Class Rules'!$A$6:$A$85,0)))</f>
        <v>Passenger LDV</v>
      </c>
      <c r="O7193" s="1" t="str">
        <f t="array" ref="O7193">IF(SUMPRODUCT(MAX(ISNUMBER(SEARCH(Fuel_Rules!$A$6:$A$30,$E7193))*ISNUMBER(SEARCH(Fuel_Rules!$B$6:$B$30,$F7193))*(Fuel_Rules!$A$6:$A$30&lt;&gt;"")))&gt;0,"Plug-in hybrid",IF($G7193="Diesel","Diesel","Gasoline"))</f>
        <v>Gasoline</v>
      </c>
    </row>
    <row r="7194" spans="1:15" ht="15" customHeight="1" x14ac:dyDescent="0.25">
      <c r="A7194" s="1">
        <v>2022</v>
      </c>
      <c r="B7194" s="1" t="s">
        <v>8801</v>
      </c>
      <c r="C7194" s="1" t="s">
        <v>2660</v>
      </c>
      <c r="D7194" s="1" t="s">
        <v>9668</v>
      </c>
      <c r="E7194" s="1" t="s">
        <v>2526</v>
      </c>
      <c r="F7194" s="1" t="s">
        <v>2662</v>
      </c>
      <c r="G7194" s="1" t="s">
        <v>103</v>
      </c>
      <c r="H7194" s="1" t="s">
        <v>298</v>
      </c>
      <c r="I7194" s="1">
        <v>1</v>
      </c>
      <c r="J7194" s="1">
        <v>2023</v>
      </c>
      <c r="K7194" s="1">
        <v>80214</v>
      </c>
      <c r="L7194" s="1">
        <v>0</v>
      </c>
      <c r="M7194" s="1">
        <f t="array" ref="M7194">SUMPRODUCT(MAX(ISNUMBER(SEARCH('Class Rules'!$B$6:$B$85,$E7194))*ISNUMBER(SEARCH('Class Rules'!$C$6:$C$85,$F7194))*'Class Rules'!$A$6:$A$85))</f>
        <v>0</v>
      </c>
      <c r="N7194" s="1" t="str">
        <f t="array" ref="N7194">IF($M7194=0,'Class Rules'!$D$3,INDEX('Class Rules'!$D$6:$D$85,MATCH($M7194,'Class Rules'!$A$6:$A$85,0)))</f>
        <v>Passenger LDV</v>
      </c>
      <c r="O7194" s="1" t="str">
        <f t="array" ref="O7194">IF(SUMPRODUCT(MAX(ISNUMBER(SEARCH(Fuel_Rules!$A$6:$A$30,$E7194))*ISNUMBER(SEARCH(Fuel_Rules!$B$6:$B$30,$F7194))*(Fuel_Rules!$A$6:$A$30&lt;&gt;"")))&gt;0,"Plug-in hybrid",IF($G7194="Diesel","Diesel","Gasoline"))</f>
        <v>Gasoline</v>
      </c>
    </row>
    <row r="7195" spans="1:15" ht="15" customHeight="1" x14ac:dyDescent="0.25">
      <c r="A7195" s="1">
        <v>2022</v>
      </c>
      <c r="B7195" s="1" t="s">
        <v>8801</v>
      </c>
      <c r="C7195" s="1" t="s">
        <v>2660</v>
      </c>
      <c r="D7195" s="1" t="s">
        <v>9669</v>
      </c>
      <c r="E7195" s="1" t="s">
        <v>2526</v>
      </c>
      <c r="F7195" s="1" t="s">
        <v>2662</v>
      </c>
      <c r="G7195" s="1" t="s">
        <v>103</v>
      </c>
      <c r="H7195" s="1" t="s">
        <v>298</v>
      </c>
      <c r="I7195" s="1">
        <v>1</v>
      </c>
      <c r="J7195" s="1">
        <v>2023</v>
      </c>
      <c r="K7195" s="1">
        <v>74354</v>
      </c>
      <c r="L7195" s="1">
        <v>0</v>
      </c>
      <c r="M7195" s="1">
        <f t="array" ref="M7195">SUMPRODUCT(MAX(ISNUMBER(SEARCH('Class Rules'!$B$6:$B$85,$E7195))*ISNUMBER(SEARCH('Class Rules'!$C$6:$C$85,$F7195))*'Class Rules'!$A$6:$A$85))</f>
        <v>0</v>
      </c>
      <c r="N7195" s="1" t="str">
        <f t="array" ref="N7195">IF($M7195=0,'Class Rules'!$D$3,INDEX('Class Rules'!$D$6:$D$85,MATCH($M7195,'Class Rules'!$A$6:$A$85,0)))</f>
        <v>Passenger LDV</v>
      </c>
      <c r="O7195" s="1" t="str">
        <f t="array" ref="O7195">IF(SUMPRODUCT(MAX(ISNUMBER(SEARCH(Fuel_Rules!$A$6:$A$30,$E7195))*ISNUMBER(SEARCH(Fuel_Rules!$B$6:$B$30,$F7195))*(Fuel_Rules!$A$6:$A$30&lt;&gt;"")))&gt;0,"Plug-in hybrid",IF($G7195="Diesel","Diesel","Gasoline"))</f>
        <v>Gasoline</v>
      </c>
    </row>
    <row r="7196" spans="1:15" ht="15" customHeight="1" x14ac:dyDescent="0.25">
      <c r="A7196" s="1">
        <v>2022</v>
      </c>
      <c r="B7196" s="1" t="s">
        <v>8801</v>
      </c>
      <c r="C7196" s="1" t="s">
        <v>5001</v>
      </c>
      <c r="D7196" s="1" t="s">
        <v>9670</v>
      </c>
      <c r="E7196" s="1" t="s">
        <v>2526</v>
      </c>
      <c r="F7196" s="1" t="s">
        <v>5003</v>
      </c>
      <c r="G7196" s="1" t="s">
        <v>103</v>
      </c>
      <c r="H7196" s="1" t="s">
        <v>437</v>
      </c>
      <c r="I7196" s="1">
        <v>1.3</v>
      </c>
      <c r="J7196" s="1">
        <v>2023</v>
      </c>
      <c r="K7196" s="1">
        <v>138398</v>
      </c>
      <c r="L7196" s="1">
        <v>0</v>
      </c>
      <c r="M7196" s="1">
        <f t="array" ref="M7196">SUMPRODUCT(MAX(ISNUMBER(SEARCH('Class Rules'!$B$6:$B$85,$E7196))*ISNUMBER(SEARCH('Class Rules'!$C$6:$C$85,$F7196))*'Class Rules'!$A$6:$A$85))</f>
        <v>0</v>
      </c>
      <c r="N7196" s="1" t="str">
        <f t="array" ref="N7196">IF($M7196=0,'Class Rules'!$D$3,INDEX('Class Rules'!$D$6:$D$85,MATCH($M7196,'Class Rules'!$A$6:$A$85,0)))</f>
        <v>Passenger LDV</v>
      </c>
      <c r="O7196" s="1" t="str">
        <f t="array" ref="O7196">IF(SUMPRODUCT(MAX(ISNUMBER(SEARCH(Fuel_Rules!$A$6:$A$30,$E7196))*ISNUMBER(SEARCH(Fuel_Rules!$B$6:$B$30,$F7196))*(Fuel_Rules!$A$6:$A$30&lt;&gt;"")))&gt;0,"Plug-in hybrid",IF($G7196="Diesel","Diesel","Gasoline"))</f>
        <v>Gasoline</v>
      </c>
    </row>
    <row r="7197" spans="1:15" ht="15" customHeight="1" x14ac:dyDescent="0.25">
      <c r="A7197" s="1">
        <v>2022</v>
      </c>
      <c r="B7197" s="1" t="s">
        <v>8801</v>
      </c>
      <c r="C7197" s="1" t="s">
        <v>5001</v>
      </c>
      <c r="D7197" s="1" t="s">
        <v>9671</v>
      </c>
      <c r="E7197" s="1" t="s">
        <v>2526</v>
      </c>
      <c r="F7197" s="1" t="s">
        <v>5003</v>
      </c>
      <c r="G7197" s="1" t="s">
        <v>103</v>
      </c>
      <c r="H7197" s="1" t="s">
        <v>437</v>
      </c>
      <c r="I7197" s="1">
        <v>1.3</v>
      </c>
      <c r="J7197" s="1">
        <v>2023</v>
      </c>
      <c r="K7197" s="1">
        <v>132022</v>
      </c>
      <c r="L7197" s="1">
        <v>0</v>
      </c>
      <c r="M7197" s="1">
        <f t="array" ref="M7197">SUMPRODUCT(MAX(ISNUMBER(SEARCH('Class Rules'!$B$6:$B$85,$E7197))*ISNUMBER(SEARCH('Class Rules'!$C$6:$C$85,$F7197))*'Class Rules'!$A$6:$A$85))</f>
        <v>0</v>
      </c>
      <c r="N7197" s="1" t="str">
        <f t="array" ref="N7197">IF($M7197=0,'Class Rules'!$D$3,INDEX('Class Rules'!$D$6:$D$85,MATCH($M7197,'Class Rules'!$A$6:$A$85,0)))</f>
        <v>Passenger LDV</v>
      </c>
      <c r="O7197" s="1" t="str">
        <f t="array" ref="O7197">IF(SUMPRODUCT(MAX(ISNUMBER(SEARCH(Fuel_Rules!$A$6:$A$30,$E7197))*ISNUMBER(SEARCH(Fuel_Rules!$B$6:$B$30,$F7197))*(Fuel_Rules!$A$6:$A$30&lt;&gt;"")))&gt;0,"Plug-in hybrid",IF($G7197="Diesel","Diesel","Gasoline"))</f>
        <v>Gasoline</v>
      </c>
    </row>
    <row r="7198" spans="1:15" ht="15" customHeight="1" x14ac:dyDescent="0.25">
      <c r="A7198" s="1">
        <v>2022</v>
      </c>
      <c r="B7198" s="1" t="s">
        <v>8801</v>
      </c>
      <c r="C7198" s="1" t="s">
        <v>6754</v>
      </c>
      <c r="D7198" s="1" t="s">
        <v>9672</v>
      </c>
      <c r="E7198" s="1" t="s">
        <v>2526</v>
      </c>
      <c r="F7198" s="1" t="s">
        <v>6756</v>
      </c>
      <c r="G7198" s="1" t="s">
        <v>103</v>
      </c>
      <c r="H7198" s="1" t="s">
        <v>437</v>
      </c>
      <c r="I7198" s="1">
        <v>1.3</v>
      </c>
      <c r="J7198" s="1">
        <v>2023</v>
      </c>
      <c r="K7198" s="1">
        <v>140789</v>
      </c>
      <c r="L7198" s="1">
        <v>0</v>
      </c>
      <c r="M7198" s="1">
        <f t="array" ref="M7198">SUMPRODUCT(MAX(ISNUMBER(SEARCH('Class Rules'!$B$6:$B$85,$E7198))*ISNUMBER(SEARCH('Class Rules'!$C$6:$C$85,$F7198))*'Class Rules'!$A$6:$A$85))</f>
        <v>22</v>
      </c>
      <c r="N7198" s="1" t="str">
        <f t="array" ref="N7198">IF($M7198=0,'Class Rules'!$D$3,INDEX('Class Rules'!$D$6:$D$85,MATCH($M7198,'Class Rules'!$A$6:$A$85,0)))</f>
        <v>Freight LDV</v>
      </c>
      <c r="O7198" s="1" t="str">
        <f t="array" ref="O7198">IF(SUMPRODUCT(MAX(ISNUMBER(SEARCH(Fuel_Rules!$A$6:$A$30,$E7198))*ISNUMBER(SEARCH(Fuel_Rules!$B$6:$B$30,$F7198))*(Fuel_Rules!$A$6:$A$30&lt;&gt;"")))&gt;0,"Plug-in hybrid",IF($G7198="Diesel","Diesel","Gasoline"))</f>
        <v>Gasoline</v>
      </c>
    </row>
    <row r="7199" spans="1:15" ht="15" customHeight="1" x14ac:dyDescent="0.25">
      <c r="A7199" s="1">
        <v>2022</v>
      </c>
      <c r="B7199" s="1" t="s">
        <v>8801</v>
      </c>
      <c r="C7199" s="1" t="s">
        <v>6754</v>
      </c>
      <c r="D7199" s="1" t="s">
        <v>9673</v>
      </c>
      <c r="E7199" s="1" t="s">
        <v>2526</v>
      </c>
      <c r="F7199" s="1" t="s">
        <v>6756</v>
      </c>
      <c r="G7199" s="1" t="s">
        <v>103</v>
      </c>
      <c r="H7199" s="1" t="s">
        <v>437</v>
      </c>
      <c r="I7199" s="1">
        <v>1.3</v>
      </c>
      <c r="J7199" s="1">
        <v>2023</v>
      </c>
      <c r="K7199" s="1">
        <v>135847</v>
      </c>
      <c r="L7199" s="1">
        <v>0</v>
      </c>
      <c r="M7199" s="1">
        <f t="array" ref="M7199">SUMPRODUCT(MAX(ISNUMBER(SEARCH('Class Rules'!$B$6:$B$85,$E7199))*ISNUMBER(SEARCH('Class Rules'!$C$6:$C$85,$F7199))*'Class Rules'!$A$6:$A$85))</f>
        <v>22</v>
      </c>
      <c r="N7199" s="1" t="str">
        <f t="array" ref="N7199">IF($M7199=0,'Class Rules'!$D$3,INDEX('Class Rules'!$D$6:$D$85,MATCH($M7199,'Class Rules'!$A$6:$A$85,0)))</f>
        <v>Freight LDV</v>
      </c>
      <c r="O7199" s="1" t="str">
        <f t="array" ref="O7199">IF(SUMPRODUCT(MAX(ISNUMBER(SEARCH(Fuel_Rules!$A$6:$A$30,$E7199))*ISNUMBER(SEARCH(Fuel_Rules!$B$6:$B$30,$F7199))*(Fuel_Rules!$A$6:$A$30&lt;&gt;"")))&gt;0,"Plug-in hybrid",IF($G7199="Diesel","Diesel","Gasoline"))</f>
        <v>Gasoline</v>
      </c>
    </row>
    <row r="7200" spans="1:15" ht="15" customHeight="1" x14ac:dyDescent="0.25">
      <c r="A7200" s="1">
        <v>2022</v>
      </c>
      <c r="B7200" s="1" t="s">
        <v>8801</v>
      </c>
      <c r="C7200" s="1" t="s">
        <v>8655</v>
      </c>
      <c r="D7200" s="1" t="s">
        <v>9674</v>
      </c>
      <c r="E7200" s="1" t="s">
        <v>2526</v>
      </c>
      <c r="F7200" s="1" t="s">
        <v>8657</v>
      </c>
      <c r="G7200" s="1" t="s">
        <v>103</v>
      </c>
      <c r="H7200" s="1" t="s">
        <v>298</v>
      </c>
      <c r="I7200" s="1">
        <v>1.6</v>
      </c>
      <c r="J7200" s="1">
        <v>2023</v>
      </c>
      <c r="K7200" s="1">
        <v>115333</v>
      </c>
      <c r="L7200" s="1">
        <v>0</v>
      </c>
      <c r="M7200" s="1">
        <f t="array" ref="M7200">SUMPRODUCT(MAX(ISNUMBER(SEARCH('Class Rules'!$B$6:$B$85,$E7200))*ISNUMBER(SEARCH('Class Rules'!$C$6:$C$85,$F7200))*'Class Rules'!$A$6:$A$85))</f>
        <v>22</v>
      </c>
      <c r="N7200" s="1" t="str">
        <f t="array" ref="N7200">IF($M7200=0,'Class Rules'!$D$3,INDEX('Class Rules'!$D$6:$D$85,MATCH($M7200,'Class Rules'!$A$6:$A$85,0)))</f>
        <v>Freight LDV</v>
      </c>
      <c r="O7200" s="1" t="str">
        <f t="array" ref="O7200">IF(SUMPRODUCT(MAX(ISNUMBER(SEARCH(Fuel_Rules!$A$6:$A$30,$E7200))*ISNUMBER(SEARCH(Fuel_Rules!$B$6:$B$30,$F7200))*(Fuel_Rules!$A$6:$A$30&lt;&gt;"")))&gt;0,"Plug-in hybrid",IF($G7200="Diesel","Diesel","Gasoline"))</f>
        <v>Gasoline</v>
      </c>
    </row>
    <row r="7201" spans="1:15" ht="15" customHeight="1" x14ac:dyDescent="0.25">
      <c r="A7201" s="1">
        <v>2022</v>
      </c>
      <c r="B7201" s="1" t="s">
        <v>8801</v>
      </c>
      <c r="C7201" s="1" t="s">
        <v>8655</v>
      </c>
      <c r="D7201" s="1" t="s">
        <v>9675</v>
      </c>
      <c r="E7201" s="1" t="s">
        <v>2526</v>
      </c>
      <c r="F7201" s="1" t="s">
        <v>8657</v>
      </c>
      <c r="G7201" s="1" t="s">
        <v>103</v>
      </c>
      <c r="H7201" s="1" t="s">
        <v>298</v>
      </c>
      <c r="I7201" s="1">
        <v>1.6</v>
      </c>
      <c r="J7201" s="1">
        <v>2023</v>
      </c>
      <c r="K7201" s="1">
        <v>108053</v>
      </c>
      <c r="L7201" s="1">
        <v>0</v>
      </c>
      <c r="M7201" s="1">
        <f t="array" ref="M7201">SUMPRODUCT(MAX(ISNUMBER(SEARCH('Class Rules'!$B$6:$B$85,$E7201))*ISNUMBER(SEARCH('Class Rules'!$C$6:$C$85,$F7201))*'Class Rules'!$A$6:$A$85))</f>
        <v>22</v>
      </c>
      <c r="N7201" s="1" t="str">
        <f t="array" ref="N7201">IF($M7201=0,'Class Rules'!$D$3,INDEX('Class Rules'!$D$6:$D$85,MATCH($M7201,'Class Rules'!$A$6:$A$85,0)))</f>
        <v>Freight LDV</v>
      </c>
      <c r="O7201" s="1" t="str">
        <f t="array" ref="O7201">IF(SUMPRODUCT(MAX(ISNUMBER(SEARCH(Fuel_Rules!$A$6:$A$30,$E7201))*ISNUMBER(SEARCH(Fuel_Rules!$B$6:$B$30,$F7201))*(Fuel_Rules!$A$6:$A$30&lt;&gt;"")))&gt;0,"Plug-in hybrid",IF($G7201="Diesel","Diesel","Gasoline"))</f>
        <v>Gasoline</v>
      </c>
    </row>
    <row r="7202" spans="1:15" ht="15" customHeight="1" x14ac:dyDescent="0.25">
      <c r="A7202" s="1">
        <v>2022</v>
      </c>
      <c r="B7202" s="1" t="s">
        <v>8801</v>
      </c>
      <c r="C7202" s="1" t="s">
        <v>8659</v>
      </c>
      <c r="D7202" s="1" t="s">
        <v>9676</v>
      </c>
      <c r="E7202" s="1" t="s">
        <v>2526</v>
      </c>
      <c r="F7202" s="1" t="s">
        <v>8661</v>
      </c>
      <c r="G7202" s="1" t="s">
        <v>103</v>
      </c>
      <c r="H7202" s="1" t="s">
        <v>298</v>
      </c>
      <c r="I7202" s="1">
        <v>1.6</v>
      </c>
      <c r="J7202" s="1">
        <v>2023</v>
      </c>
      <c r="K7202" s="1">
        <v>109733</v>
      </c>
      <c r="L7202" s="1">
        <v>0</v>
      </c>
      <c r="M7202" s="1">
        <f t="array" ref="M7202">SUMPRODUCT(MAX(ISNUMBER(SEARCH('Class Rules'!$B$6:$B$85,$E7202))*ISNUMBER(SEARCH('Class Rules'!$C$6:$C$85,$F7202))*'Class Rules'!$A$6:$A$85))</f>
        <v>22</v>
      </c>
      <c r="N7202" s="1" t="str">
        <f t="array" ref="N7202">IF($M7202=0,'Class Rules'!$D$3,INDEX('Class Rules'!$D$6:$D$85,MATCH($M7202,'Class Rules'!$A$6:$A$85,0)))</f>
        <v>Freight LDV</v>
      </c>
      <c r="O7202" s="1" t="str">
        <f t="array" ref="O7202">IF(SUMPRODUCT(MAX(ISNUMBER(SEARCH(Fuel_Rules!$A$6:$A$30,$E7202))*ISNUMBER(SEARCH(Fuel_Rules!$B$6:$B$30,$F7202))*(Fuel_Rules!$A$6:$A$30&lt;&gt;"")))&gt;0,"Plug-in hybrid",IF($G7202="Diesel","Diesel","Gasoline"))</f>
        <v>Gasoline</v>
      </c>
    </row>
    <row r="7203" spans="1:15" ht="15" customHeight="1" x14ac:dyDescent="0.25">
      <c r="A7203" s="1">
        <v>2022</v>
      </c>
      <c r="B7203" s="1" t="s">
        <v>8801</v>
      </c>
      <c r="C7203" s="1" t="s">
        <v>8659</v>
      </c>
      <c r="D7203" s="1" t="s">
        <v>9677</v>
      </c>
      <c r="E7203" s="1" t="s">
        <v>2526</v>
      </c>
      <c r="F7203" s="1" t="s">
        <v>8661</v>
      </c>
      <c r="G7203" s="1" t="s">
        <v>103</v>
      </c>
      <c r="H7203" s="1" t="s">
        <v>298</v>
      </c>
      <c r="I7203" s="1">
        <v>1.6</v>
      </c>
      <c r="J7203" s="1">
        <v>2023</v>
      </c>
      <c r="K7203" s="1">
        <v>102810</v>
      </c>
      <c r="L7203" s="1">
        <v>0</v>
      </c>
      <c r="M7203" s="1">
        <f t="array" ref="M7203">SUMPRODUCT(MAX(ISNUMBER(SEARCH('Class Rules'!$B$6:$B$85,$E7203))*ISNUMBER(SEARCH('Class Rules'!$C$6:$C$85,$F7203))*'Class Rules'!$A$6:$A$85))</f>
        <v>22</v>
      </c>
      <c r="N7203" s="1" t="str">
        <f t="array" ref="N7203">IF($M7203=0,'Class Rules'!$D$3,INDEX('Class Rules'!$D$6:$D$85,MATCH($M7203,'Class Rules'!$A$6:$A$85,0)))</f>
        <v>Freight LDV</v>
      </c>
      <c r="O7203" s="1" t="str">
        <f t="array" ref="O7203">IF(SUMPRODUCT(MAX(ISNUMBER(SEARCH(Fuel_Rules!$A$6:$A$30,$E7203))*ISNUMBER(SEARCH(Fuel_Rules!$B$6:$B$30,$F7203))*(Fuel_Rules!$A$6:$A$30&lt;&gt;"")))&gt;0,"Plug-in hybrid",IF($G7203="Diesel","Diesel","Gasoline"))</f>
        <v>Gasoline</v>
      </c>
    </row>
    <row r="7204" spans="1:15" ht="15" customHeight="1" x14ac:dyDescent="0.25">
      <c r="A7204" s="1">
        <v>2022</v>
      </c>
      <c r="B7204" s="1" t="s">
        <v>8801</v>
      </c>
      <c r="C7204" s="1" t="s">
        <v>8663</v>
      </c>
      <c r="D7204" s="1" t="s">
        <v>9678</v>
      </c>
      <c r="E7204" s="1" t="s">
        <v>2526</v>
      </c>
      <c r="F7204" s="1" t="s">
        <v>8665</v>
      </c>
      <c r="G7204" s="1" t="s">
        <v>105</v>
      </c>
      <c r="H7204" s="1" t="s">
        <v>298</v>
      </c>
      <c r="I7204" s="1">
        <v>2.2999999999999998</v>
      </c>
      <c r="J7204" s="1">
        <v>2023</v>
      </c>
      <c r="K7204" s="1">
        <v>193230</v>
      </c>
      <c r="L7204" s="1">
        <v>0</v>
      </c>
      <c r="M7204" s="1">
        <f t="array" ref="M7204">SUMPRODUCT(MAX(ISNUMBER(SEARCH('Class Rules'!$B$6:$B$85,$E7204))*ISNUMBER(SEARCH('Class Rules'!$C$6:$C$85,$F7204))*'Class Rules'!$A$6:$A$85))</f>
        <v>21</v>
      </c>
      <c r="N7204" s="1" t="str">
        <f t="array" ref="N7204">IF($M7204=0,'Class Rules'!$D$3,INDEX('Class Rules'!$D$6:$D$85,MATCH($M7204,'Class Rules'!$A$6:$A$85,0)))</f>
        <v>Freight LDV</v>
      </c>
      <c r="O7204" s="1" t="str">
        <f t="array" ref="O7204">IF(SUMPRODUCT(MAX(ISNUMBER(SEARCH(Fuel_Rules!$A$6:$A$30,$E7204))*ISNUMBER(SEARCH(Fuel_Rules!$B$6:$B$30,$F7204))*(Fuel_Rules!$A$6:$A$30&lt;&gt;"")))&gt;0,"Plug-in hybrid",IF($G7204="Diesel","Diesel","Gasoline"))</f>
        <v>Diesel</v>
      </c>
    </row>
    <row r="7205" spans="1:15" ht="15" customHeight="1" x14ac:dyDescent="0.25">
      <c r="A7205" s="1">
        <v>2022</v>
      </c>
      <c r="B7205" s="1" t="s">
        <v>8801</v>
      </c>
      <c r="C7205" s="1" t="s">
        <v>8663</v>
      </c>
      <c r="D7205" s="1" t="s">
        <v>9679</v>
      </c>
      <c r="E7205" s="1" t="s">
        <v>2526</v>
      </c>
      <c r="F7205" s="1" t="s">
        <v>8665</v>
      </c>
      <c r="G7205" s="1" t="s">
        <v>105</v>
      </c>
      <c r="H7205" s="1" t="s">
        <v>298</v>
      </c>
      <c r="I7205" s="1">
        <v>2.2999999999999998</v>
      </c>
      <c r="J7205" s="1">
        <v>2023</v>
      </c>
      <c r="K7205" s="1">
        <v>180090</v>
      </c>
      <c r="L7205" s="1">
        <v>0</v>
      </c>
      <c r="M7205" s="1">
        <f t="array" ref="M7205">SUMPRODUCT(MAX(ISNUMBER(SEARCH('Class Rules'!$B$6:$B$85,$E7205))*ISNUMBER(SEARCH('Class Rules'!$C$6:$C$85,$F7205))*'Class Rules'!$A$6:$A$85))</f>
        <v>21</v>
      </c>
      <c r="N7205" s="1" t="str">
        <f t="array" ref="N7205">IF($M7205=0,'Class Rules'!$D$3,INDEX('Class Rules'!$D$6:$D$85,MATCH($M7205,'Class Rules'!$A$6:$A$85,0)))</f>
        <v>Freight LDV</v>
      </c>
      <c r="O7205" s="1" t="str">
        <f t="array" ref="O7205">IF(SUMPRODUCT(MAX(ISNUMBER(SEARCH(Fuel_Rules!$A$6:$A$30,$E7205))*ISNUMBER(SEARCH(Fuel_Rules!$B$6:$B$30,$F7205))*(Fuel_Rules!$A$6:$A$30&lt;&gt;"")))&gt;0,"Plug-in hybrid",IF($G7205="Diesel","Diesel","Gasoline"))</f>
        <v>Diesel</v>
      </c>
    </row>
    <row r="7206" spans="1:15" ht="15" customHeight="1" x14ac:dyDescent="0.25">
      <c r="A7206" s="1">
        <v>2022</v>
      </c>
      <c r="B7206" s="1" t="s">
        <v>8801</v>
      </c>
      <c r="C7206" s="1" t="s">
        <v>8667</v>
      </c>
      <c r="D7206" s="1" t="s">
        <v>9680</v>
      </c>
      <c r="E7206" s="1" t="s">
        <v>2526</v>
      </c>
      <c r="F7206" s="1" t="s">
        <v>8669</v>
      </c>
      <c r="G7206" s="1" t="s">
        <v>105</v>
      </c>
      <c r="H7206" s="1" t="s">
        <v>298</v>
      </c>
      <c r="I7206" s="1">
        <v>2.2999999999999998</v>
      </c>
      <c r="J7206" s="1">
        <v>2023</v>
      </c>
      <c r="K7206" s="1">
        <v>198122</v>
      </c>
      <c r="L7206" s="1">
        <v>0</v>
      </c>
      <c r="M7206" s="1">
        <f t="array" ref="M7206">SUMPRODUCT(MAX(ISNUMBER(SEARCH('Class Rules'!$B$6:$B$85,$E7206))*ISNUMBER(SEARCH('Class Rules'!$C$6:$C$85,$F7206))*'Class Rules'!$A$6:$A$85))</f>
        <v>21</v>
      </c>
      <c r="N7206" s="1" t="str">
        <f t="array" ref="N7206">IF($M7206=0,'Class Rules'!$D$3,INDEX('Class Rules'!$D$6:$D$85,MATCH($M7206,'Class Rules'!$A$6:$A$85,0)))</f>
        <v>Freight LDV</v>
      </c>
      <c r="O7206" s="1" t="str">
        <f t="array" ref="O7206">IF(SUMPRODUCT(MAX(ISNUMBER(SEARCH(Fuel_Rules!$A$6:$A$30,$E7206))*ISNUMBER(SEARCH(Fuel_Rules!$B$6:$B$30,$F7206))*(Fuel_Rules!$A$6:$A$30&lt;&gt;"")))&gt;0,"Plug-in hybrid",IF($G7206="Diesel","Diesel","Gasoline"))</f>
        <v>Diesel</v>
      </c>
    </row>
    <row r="7207" spans="1:15" ht="15" customHeight="1" x14ac:dyDescent="0.25">
      <c r="A7207" s="1">
        <v>2022</v>
      </c>
      <c r="B7207" s="1" t="s">
        <v>8801</v>
      </c>
      <c r="C7207" s="1" t="s">
        <v>8667</v>
      </c>
      <c r="D7207" s="1" t="s">
        <v>9681</v>
      </c>
      <c r="E7207" s="1" t="s">
        <v>2526</v>
      </c>
      <c r="F7207" s="1" t="s">
        <v>8669</v>
      </c>
      <c r="G7207" s="1" t="s">
        <v>105</v>
      </c>
      <c r="H7207" s="1" t="s">
        <v>298</v>
      </c>
      <c r="I7207" s="1">
        <v>2.2999999999999998</v>
      </c>
      <c r="J7207" s="1">
        <v>2023</v>
      </c>
      <c r="K7207" s="1">
        <v>184831</v>
      </c>
      <c r="L7207" s="1">
        <v>0</v>
      </c>
      <c r="M7207" s="1">
        <f t="array" ref="M7207">SUMPRODUCT(MAX(ISNUMBER(SEARCH('Class Rules'!$B$6:$B$85,$E7207))*ISNUMBER(SEARCH('Class Rules'!$C$6:$C$85,$F7207))*'Class Rules'!$A$6:$A$85))</f>
        <v>21</v>
      </c>
      <c r="N7207" s="1" t="str">
        <f t="array" ref="N7207">IF($M7207=0,'Class Rules'!$D$3,INDEX('Class Rules'!$D$6:$D$85,MATCH($M7207,'Class Rules'!$A$6:$A$85,0)))</f>
        <v>Freight LDV</v>
      </c>
      <c r="O7207" s="1" t="str">
        <f t="array" ref="O7207">IF(SUMPRODUCT(MAX(ISNUMBER(SEARCH(Fuel_Rules!$A$6:$A$30,$E7207))*ISNUMBER(SEARCH(Fuel_Rules!$B$6:$B$30,$F7207))*(Fuel_Rules!$A$6:$A$30&lt;&gt;"")))&gt;0,"Plug-in hybrid",IF($G7207="Diesel","Diesel","Gasoline"))</f>
        <v>Diesel</v>
      </c>
    </row>
    <row r="7208" spans="1:15" ht="15" customHeight="1" x14ac:dyDescent="0.25">
      <c r="A7208" s="1">
        <v>2022</v>
      </c>
      <c r="B7208" s="1" t="s">
        <v>8801</v>
      </c>
      <c r="C7208" s="1" t="s">
        <v>8671</v>
      </c>
      <c r="D7208" s="1" t="s">
        <v>9682</v>
      </c>
      <c r="E7208" s="1" t="s">
        <v>2526</v>
      </c>
      <c r="F7208" s="1" t="s">
        <v>8673</v>
      </c>
      <c r="G7208" s="1" t="s">
        <v>105</v>
      </c>
      <c r="H7208" s="1" t="s">
        <v>298</v>
      </c>
      <c r="I7208" s="1">
        <v>2.2999999999999998</v>
      </c>
      <c r="J7208" s="1">
        <v>2023</v>
      </c>
      <c r="K7208" s="1">
        <v>197478</v>
      </c>
      <c r="L7208" s="1">
        <v>0</v>
      </c>
      <c r="M7208" s="1">
        <f t="array" ref="M7208">SUMPRODUCT(MAX(ISNUMBER(SEARCH('Class Rules'!$B$6:$B$85,$E7208))*ISNUMBER(SEARCH('Class Rules'!$C$6:$C$85,$F7208))*'Class Rules'!$A$6:$A$85))</f>
        <v>21</v>
      </c>
      <c r="N7208" s="1" t="str">
        <f t="array" ref="N7208">IF($M7208=0,'Class Rules'!$D$3,INDEX('Class Rules'!$D$6:$D$85,MATCH($M7208,'Class Rules'!$A$6:$A$85,0)))</f>
        <v>Freight LDV</v>
      </c>
      <c r="O7208" s="1" t="str">
        <f t="array" ref="O7208">IF(SUMPRODUCT(MAX(ISNUMBER(SEARCH(Fuel_Rules!$A$6:$A$30,$E7208))*ISNUMBER(SEARCH(Fuel_Rules!$B$6:$B$30,$F7208))*(Fuel_Rules!$A$6:$A$30&lt;&gt;"")))&gt;0,"Plug-in hybrid",IF($G7208="Diesel","Diesel","Gasoline"))</f>
        <v>Diesel</v>
      </c>
    </row>
    <row r="7209" spans="1:15" ht="15" customHeight="1" x14ac:dyDescent="0.25">
      <c r="A7209" s="1">
        <v>2022</v>
      </c>
      <c r="B7209" s="1" t="s">
        <v>8801</v>
      </c>
      <c r="C7209" s="1" t="s">
        <v>8671</v>
      </c>
      <c r="D7209" s="1" t="s">
        <v>9683</v>
      </c>
      <c r="E7209" s="1" t="s">
        <v>2526</v>
      </c>
      <c r="F7209" s="1" t="s">
        <v>8673</v>
      </c>
      <c r="G7209" s="1" t="s">
        <v>105</v>
      </c>
      <c r="H7209" s="1" t="s">
        <v>298</v>
      </c>
      <c r="I7209" s="1">
        <v>2.2999999999999998</v>
      </c>
      <c r="J7209" s="1">
        <v>2023</v>
      </c>
      <c r="K7209" s="1">
        <v>186755</v>
      </c>
      <c r="L7209" s="1">
        <v>0</v>
      </c>
      <c r="M7209" s="1">
        <f t="array" ref="M7209">SUMPRODUCT(MAX(ISNUMBER(SEARCH('Class Rules'!$B$6:$B$85,$E7209))*ISNUMBER(SEARCH('Class Rules'!$C$6:$C$85,$F7209))*'Class Rules'!$A$6:$A$85))</f>
        <v>21</v>
      </c>
      <c r="N7209" s="1" t="str">
        <f t="array" ref="N7209">IF($M7209=0,'Class Rules'!$D$3,INDEX('Class Rules'!$D$6:$D$85,MATCH($M7209,'Class Rules'!$A$6:$A$85,0)))</f>
        <v>Freight LDV</v>
      </c>
      <c r="O7209" s="1" t="str">
        <f t="array" ref="O7209">IF(SUMPRODUCT(MAX(ISNUMBER(SEARCH(Fuel_Rules!$A$6:$A$30,$E7209))*ISNUMBER(SEARCH(Fuel_Rules!$B$6:$B$30,$F7209))*(Fuel_Rules!$A$6:$A$30&lt;&gt;"")))&gt;0,"Plug-in hybrid",IF($G7209="Diesel","Diesel","Gasoline"))</f>
        <v>Diesel</v>
      </c>
    </row>
    <row r="7210" spans="1:15" ht="15" customHeight="1" x14ac:dyDescent="0.25">
      <c r="A7210" s="1">
        <v>2022</v>
      </c>
      <c r="B7210" s="1" t="s">
        <v>8801</v>
      </c>
      <c r="C7210" s="1" t="s">
        <v>2667</v>
      </c>
      <c r="D7210" s="1" t="s">
        <v>9684</v>
      </c>
      <c r="E7210" s="1" t="s">
        <v>2665</v>
      </c>
      <c r="F7210" s="1" t="s">
        <v>2669</v>
      </c>
      <c r="G7210" s="1" t="s">
        <v>103</v>
      </c>
      <c r="H7210" s="1" t="s">
        <v>437</v>
      </c>
      <c r="I7210" s="1">
        <v>6.7</v>
      </c>
      <c r="J7210" s="1">
        <v>2023</v>
      </c>
      <c r="K7210" s="1">
        <v>7700000</v>
      </c>
      <c r="L7210" s="1">
        <v>0</v>
      </c>
      <c r="M7210" s="1">
        <f t="array" ref="M7210">SUMPRODUCT(MAX(ISNUMBER(SEARCH('Class Rules'!$B$6:$B$85,$E7210))*ISNUMBER(SEARCH('Class Rules'!$C$6:$C$85,$F7210))*'Class Rules'!$A$6:$A$85))</f>
        <v>0</v>
      </c>
      <c r="N7210" s="1" t="str">
        <f t="array" ref="N7210">IF($M7210=0,'Class Rules'!$D$3,INDEX('Class Rules'!$D$6:$D$85,MATCH($M7210,'Class Rules'!$A$6:$A$85,0)))</f>
        <v>Passenger LDV</v>
      </c>
      <c r="O7210" s="1" t="str">
        <f t="array" ref="O7210">IF(SUMPRODUCT(MAX(ISNUMBER(SEARCH(Fuel_Rules!$A$6:$A$30,$E7210))*ISNUMBER(SEARCH(Fuel_Rules!$B$6:$B$30,$F7210))*(Fuel_Rules!$A$6:$A$30&lt;&gt;"")))&gt;0,"Plug-in hybrid",IF($G7210="Diesel","Diesel","Gasoline"))</f>
        <v>Gasoline</v>
      </c>
    </row>
    <row r="7211" spans="1:15" ht="15" customHeight="1" x14ac:dyDescent="0.25">
      <c r="A7211" s="1">
        <v>2022</v>
      </c>
      <c r="B7211" s="1" t="s">
        <v>8801</v>
      </c>
      <c r="C7211" s="1" t="s">
        <v>2670</v>
      </c>
      <c r="D7211" s="1" t="s">
        <v>9685</v>
      </c>
      <c r="E7211" s="1" t="s">
        <v>2665</v>
      </c>
      <c r="F7211" s="1" t="s">
        <v>2672</v>
      </c>
      <c r="G7211" s="1" t="s">
        <v>103</v>
      </c>
      <c r="H7211" s="1" t="s">
        <v>437</v>
      </c>
      <c r="I7211" s="1">
        <v>6.7</v>
      </c>
      <c r="J7211" s="1">
        <v>2023</v>
      </c>
      <c r="K7211" s="1">
        <v>6800000</v>
      </c>
      <c r="L7211" s="1">
        <v>0</v>
      </c>
      <c r="M7211" s="1">
        <f t="array" ref="M7211">SUMPRODUCT(MAX(ISNUMBER(SEARCH('Class Rules'!$B$6:$B$85,$E7211))*ISNUMBER(SEARCH('Class Rules'!$C$6:$C$85,$F7211))*'Class Rules'!$A$6:$A$85))</f>
        <v>0</v>
      </c>
      <c r="N7211" s="1" t="str">
        <f t="array" ref="N7211">IF($M7211=0,'Class Rules'!$D$3,INDEX('Class Rules'!$D$6:$D$85,MATCH($M7211,'Class Rules'!$A$6:$A$85,0)))</f>
        <v>Passenger LDV</v>
      </c>
      <c r="O7211" s="1" t="str">
        <f t="array" ref="O7211">IF(SUMPRODUCT(MAX(ISNUMBER(SEARCH(Fuel_Rules!$A$6:$A$30,$E7211))*ISNUMBER(SEARCH(Fuel_Rules!$B$6:$B$30,$F7211))*(Fuel_Rules!$A$6:$A$30&lt;&gt;"")))&gt;0,"Plug-in hybrid",IF($G7211="Diesel","Diesel","Gasoline"))</f>
        <v>Gasoline</v>
      </c>
    </row>
    <row r="7212" spans="1:15" ht="15" customHeight="1" x14ac:dyDescent="0.25">
      <c r="A7212" s="1">
        <v>2022</v>
      </c>
      <c r="B7212" s="1" t="s">
        <v>8801</v>
      </c>
      <c r="C7212" s="1" t="s">
        <v>2687</v>
      </c>
      <c r="D7212" s="1" t="s">
        <v>9686</v>
      </c>
      <c r="E7212" s="1" t="s">
        <v>2682</v>
      </c>
      <c r="F7212" s="1" t="s">
        <v>2689</v>
      </c>
      <c r="G7212" s="1" t="s">
        <v>103</v>
      </c>
      <c r="H7212" s="1" t="s">
        <v>437</v>
      </c>
      <c r="I7212" s="1">
        <v>2</v>
      </c>
      <c r="J7212" s="1">
        <v>2023</v>
      </c>
      <c r="K7212" s="1">
        <v>184212</v>
      </c>
      <c r="L7212" s="1">
        <v>0</v>
      </c>
      <c r="M7212" s="1">
        <f t="array" ref="M7212">SUMPRODUCT(MAX(ISNUMBER(SEARCH('Class Rules'!$B$6:$B$85,$E7212))*ISNUMBER(SEARCH('Class Rules'!$C$6:$C$85,$F7212))*'Class Rules'!$A$6:$A$85))</f>
        <v>0</v>
      </c>
      <c r="N7212" s="1" t="str">
        <f t="array" ref="N7212">IF($M7212=0,'Class Rules'!$D$3,INDEX('Class Rules'!$D$6:$D$85,MATCH($M7212,'Class Rules'!$A$6:$A$85,0)))</f>
        <v>Passenger LDV</v>
      </c>
      <c r="O7212" s="1" t="str">
        <f t="array" ref="O7212">IF(SUMPRODUCT(MAX(ISNUMBER(SEARCH(Fuel_Rules!$A$6:$A$30,$E7212))*ISNUMBER(SEARCH(Fuel_Rules!$B$6:$B$30,$F7212))*(Fuel_Rules!$A$6:$A$30&lt;&gt;"")))&gt;0,"Plug-in hybrid",IF($G7212="Diesel","Diesel","Gasoline"))</f>
        <v>Gasoline</v>
      </c>
    </row>
    <row r="7213" spans="1:15" ht="15" customHeight="1" x14ac:dyDescent="0.25">
      <c r="A7213" s="1">
        <v>2022</v>
      </c>
      <c r="B7213" s="1" t="s">
        <v>8801</v>
      </c>
      <c r="C7213" s="1" t="s">
        <v>6766</v>
      </c>
      <c r="D7213" s="1" t="s">
        <v>9687</v>
      </c>
      <c r="E7213" s="1" t="s">
        <v>2682</v>
      </c>
      <c r="F7213" s="1" t="s">
        <v>6768</v>
      </c>
      <c r="G7213" s="1" t="s">
        <v>103</v>
      </c>
      <c r="H7213" s="1" t="s">
        <v>437</v>
      </c>
      <c r="I7213" s="1">
        <v>2</v>
      </c>
      <c r="J7213" s="1">
        <v>2023</v>
      </c>
      <c r="K7213" s="1">
        <v>199697</v>
      </c>
      <c r="L7213" s="1">
        <v>0</v>
      </c>
      <c r="M7213" s="1">
        <f t="array" ref="M7213">SUMPRODUCT(MAX(ISNUMBER(SEARCH('Class Rules'!$B$6:$B$85,$E7213))*ISNUMBER(SEARCH('Class Rules'!$C$6:$C$85,$F7213))*'Class Rules'!$A$6:$A$85))</f>
        <v>0</v>
      </c>
      <c r="N7213" s="1" t="str">
        <f t="array" ref="N7213">IF($M7213=0,'Class Rules'!$D$3,INDEX('Class Rules'!$D$6:$D$85,MATCH($M7213,'Class Rules'!$A$6:$A$85,0)))</f>
        <v>Passenger LDV</v>
      </c>
      <c r="O7213" s="1" t="str">
        <f t="array" ref="O7213">IF(SUMPRODUCT(MAX(ISNUMBER(SEARCH(Fuel_Rules!$A$6:$A$30,$E7213))*ISNUMBER(SEARCH(Fuel_Rules!$B$6:$B$30,$F7213))*(Fuel_Rules!$A$6:$A$30&lt;&gt;"")))&gt;0,"Plug-in hybrid",IF($G7213="Diesel","Diesel","Gasoline"))</f>
        <v>Gasoline</v>
      </c>
    </row>
    <row r="7214" spans="1:15" ht="15" customHeight="1" x14ac:dyDescent="0.25">
      <c r="A7214" s="1">
        <v>2022</v>
      </c>
      <c r="B7214" s="1" t="s">
        <v>8801</v>
      </c>
      <c r="C7214" s="1" t="s">
        <v>6769</v>
      </c>
      <c r="D7214" s="1" t="s">
        <v>9688</v>
      </c>
      <c r="E7214" s="1" t="s">
        <v>2682</v>
      </c>
      <c r="F7214" s="1" t="s">
        <v>6771</v>
      </c>
      <c r="G7214" s="1" t="s">
        <v>103</v>
      </c>
      <c r="H7214" s="1" t="s">
        <v>437</v>
      </c>
      <c r="I7214" s="1">
        <v>2</v>
      </c>
      <c r="J7214" s="1">
        <v>2023</v>
      </c>
      <c r="K7214" s="1">
        <v>229697</v>
      </c>
      <c r="L7214" s="1">
        <v>0</v>
      </c>
      <c r="M7214" s="1">
        <f t="array" ref="M7214">SUMPRODUCT(MAX(ISNUMBER(SEARCH('Class Rules'!$B$6:$B$85,$E7214))*ISNUMBER(SEARCH('Class Rules'!$C$6:$C$85,$F7214))*'Class Rules'!$A$6:$A$85))</f>
        <v>0</v>
      </c>
      <c r="N7214" s="1" t="str">
        <f t="array" ref="N7214">IF($M7214=0,'Class Rules'!$D$3,INDEX('Class Rules'!$D$6:$D$85,MATCH($M7214,'Class Rules'!$A$6:$A$85,0)))</f>
        <v>Passenger LDV</v>
      </c>
      <c r="O7214" s="1" t="str">
        <f t="array" ref="O7214">IF(SUMPRODUCT(MAX(ISNUMBER(SEARCH(Fuel_Rules!$A$6:$A$30,$E7214))*ISNUMBER(SEARCH(Fuel_Rules!$B$6:$B$30,$F7214))*(Fuel_Rules!$A$6:$A$30&lt;&gt;"")))&gt;0,"Plug-in hybrid",IF($G7214="Diesel","Diesel","Gasoline"))</f>
        <v>Gasoline</v>
      </c>
    </row>
    <row r="7215" spans="1:15" ht="15" customHeight="1" x14ac:dyDescent="0.25">
      <c r="A7215" s="1">
        <v>2022</v>
      </c>
      <c r="B7215" s="1" t="s">
        <v>8801</v>
      </c>
      <c r="C7215" s="1" t="s">
        <v>2693</v>
      </c>
      <c r="D7215" s="1" t="s">
        <v>9689</v>
      </c>
      <c r="E7215" s="1" t="s">
        <v>2695</v>
      </c>
      <c r="F7215" s="1" t="s">
        <v>2696</v>
      </c>
      <c r="G7215" s="1" t="s">
        <v>103</v>
      </c>
      <c r="H7215" s="1" t="s">
        <v>298</v>
      </c>
      <c r="I7215" s="1">
        <v>1.3</v>
      </c>
      <c r="J7215" s="1">
        <v>2023</v>
      </c>
      <c r="K7215" s="1">
        <v>117378</v>
      </c>
      <c r="L7215" s="1">
        <v>0</v>
      </c>
      <c r="M7215" s="1">
        <f t="array" ref="M7215">SUMPRODUCT(MAX(ISNUMBER(SEARCH('Class Rules'!$B$6:$B$85,$E7215))*ISNUMBER(SEARCH('Class Rules'!$C$6:$C$85,$F7215))*'Class Rules'!$A$6:$A$85))</f>
        <v>0</v>
      </c>
      <c r="N7215" s="1" t="str">
        <f t="array" ref="N7215">IF($M7215=0,'Class Rules'!$D$3,INDEX('Class Rules'!$D$6:$D$85,MATCH($M7215,'Class Rules'!$A$6:$A$85,0)))</f>
        <v>Passenger LDV</v>
      </c>
      <c r="O7215" s="1" t="str">
        <f t="array" ref="O7215">IF(SUMPRODUCT(MAX(ISNUMBER(SEARCH(Fuel_Rules!$A$6:$A$30,$E7215))*ISNUMBER(SEARCH(Fuel_Rules!$B$6:$B$30,$F7215))*(Fuel_Rules!$A$6:$A$30&lt;&gt;"")))&gt;0,"Plug-in hybrid",IF($G7215="Diesel","Diesel","Gasoline"))</f>
        <v>Gasoline</v>
      </c>
    </row>
    <row r="7216" spans="1:15" ht="15" customHeight="1" x14ac:dyDescent="0.25">
      <c r="A7216" s="1">
        <v>2022</v>
      </c>
      <c r="B7216" s="1" t="s">
        <v>8801</v>
      </c>
      <c r="C7216" s="1" t="s">
        <v>2697</v>
      </c>
      <c r="D7216" s="1" t="s">
        <v>9690</v>
      </c>
      <c r="E7216" s="1" t="s">
        <v>2695</v>
      </c>
      <c r="F7216" s="1" t="s">
        <v>2699</v>
      </c>
      <c r="G7216" s="1" t="s">
        <v>103</v>
      </c>
      <c r="H7216" s="1" t="s">
        <v>298</v>
      </c>
      <c r="I7216" s="1">
        <v>1.3</v>
      </c>
      <c r="J7216" s="1">
        <v>2023</v>
      </c>
      <c r="K7216" s="1">
        <v>123912</v>
      </c>
      <c r="L7216" s="1">
        <v>0</v>
      </c>
      <c r="M7216" s="1">
        <f t="array" ref="M7216">SUMPRODUCT(MAX(ISNUMBER(SEARCH('Class Rules'!$B$6:$B$85,$E7216))*ISNUMBER(SEARCH('Class Rules'!$C$6:$C$85,$F7216))*'Class Rules'!$A$6:$A$85))</f>
        <v>0</v>
      </c>
      <c r="N7216" s="1" t="str">
        <f t="array" ref="N7216">IF($M7216=0,'Class Rules'!$D$3,INDEX('Class Rules'!$D$6:$D$85,MATCH($M7216,'Class Rules'!$A$6:$A$85,0)))</f>
        <v>Passenger LDV</v>
      </c>
      <c r="O7216" s="1" t="str">
        <f t="array" ref="O7216">IF(SUMPRODUCT(MAX(ISNUMBER(SEARCH(Fuel_Rules!$A$6:$A$30,$E7216))*ISNUMBER(SEARCH(Fuel_Rules!$B$6:$B$30,$F7216))*(Fuel_Rules!$A$6:$A$30&lt;&gt;"")))&gt;0,"Plug-in hybrid",IF($G7216="Diesel","Diesel","Gasoline"))</f>
        <v>Gasoline</v>
      </c>
    </row>
    <row r="7217" spans="1:15" ht="15" customHeight="1" x14ac:dyDescent="0.25">
      <c r="A7217" s="1">
        <v>2022</v>
      </c>
      <c r="B7217" s="1" t="s">
        <v>8801</v>
      </c>
      <c r="C7217" s="1" t="s">
        <v>2718</v>
      </c>
      <c r="D7217" s="1" t="s">
        <v>9691</v>
      </c>
      <c r="E7217" s="1" t="s">
        <v>2695</v>
      </c>
      <c r="F7217" s="1" t="s">
        <v>2720</v>
      </c>
      <c r="G7217" s="1" t="s">
        <v>103</v>
      </c>
      <c r="H7217" s="1" t="s">
        <v>298</v>
      </c>
      <c r="I7217" s="1">
        <v>1.5</v>
      </c>
      <c r="J7217" s="1">
        <v>2023</v>
      </c>
      <c r="K7217" s="1">
        <v>155600</v>
      </c>
      <c r="L7217" s="1">
        <v>0</v>
      </c>
      <c r="M7217" s="1">
        <f t="array" ref="M7217">SUMPRODUCT(MAX(ISNUMBER(SEARCH('Class Rules'!$B$6:$B$85,$E7217))*ISNUMBER(SEARCH('Class Rules'!$C$6:$C$85,$F7217))*'Class Rules'!$A$6:$A$85))</f>
        <v>0</v>
      </c>
      <c r="N7217" s="1" t="str">
        <f t="array" ref="N7217">IF($M7217=0,'Class Rules'!$D$3,INDEX('Class Rules'!$D$6:$D$85,MATCH($M7217,'Class Rules'!$A$6:$A$85,0)))</f>
        <v>Passenger LDV</v>
      </c>
      <c r="O7217" s="1" t="str">
        <f t="array" ref="O7217">IF(SUMPRODUCT(MAX(ISNUMBER(SEARCH(Fuel_Rules!$A$6:$A$30,$E7217))*ISNUMBER(SEARCH(Fuel_Rules!$B$6:$B$30,$F7217))*(Fuel_Rules!$A$6:$A$30&lt;&gt;"")))&gt;0,"Plug-in hybrid",IF($G7217="Diesel","Diesel","Gasoline"))</f>
        <v>Gasoline</v>
      </c>
    </row>
    <row r="7218" spans="1:15" ht="15" customHeight="1" x14ac:dyDescent="0.25">
      <c r="A7218" s="1">
        <v>2022</v>
      </c>
      <c r="B7218" s="1" t="s">
        <v>8801</v>
      </c>
      <c r="C7218" s="1" t="s">
        <v>2718</v>
      </c>
      <c r="D7218" s="1" t="s">
        <v>9692</v>
      </c>
      <c r="E7218" s="1" t="s">
        <v>2695</v>
      </c>
      <c r="F7218" s="1" t="s">
        <v>2720</v>
      </c>
      <c r="G7218" s="1" t="s">
        <v>103</v>
      </c>
      <c r="H7218" s="1" t="s">
        <v>298</v>
      </c>
      <c r="I7218" s="1">
        <v>1.5</v>
      </c>
      <c r="J7218" s="1">
        <v>2023</v>
      </c>
      <c r="K7218" s="1">
        <v>148965</v>
      </c>
      <c r="L7218" s="1">
        <v>0</v>
      </c>
      <c r="M7218" s="1">
        <f t="array" ref="M7218">SUMPRODUCT(MAX(ISNUMBER(SEARCH('Class Rules'!$B$6:$B$85,$E7218))*ISNUMBER(SEARCH('Class Rules'!$C$6:$C$85,$F7218))*'Class Rules'!$A$6:$A$85))</f>
        <v>0</v>
      </c>
      <c r="N7218" s="1" t="str">
        <f t="array" ref="N7218">IF($M7218=0,'Class Rules'!$D$3,INDEX('Class Rules'!$D$6:$D$85,MATCH($M7218,'Class Rules'!$A$6:$A$85,0)))</f>
        <v>Passenger LDV</v>
      </c>
      <c r="O7218" s="1" t="str">
        <f t="array" ref="O7218">IF(SUMPRODUCT(MAX(ISNUMBER(SEARCH(Fuel_Rules!$A$6:$A$30,$E7218))*ISNUMBER(SEARCH(Fuel_Rules!$B$6:$B$30,$F7218))*(Fuel_Rules!$A$6:$A$30&lt;&gt;"")))&gt;0,"Plug-in hybrid",IF($G7218="Diesel","Diesel","Gasoline"))</f>
        <v>Gasoline</v>
      </c>
    </row>
    <row r="7219" spans="1:15" ht="15" customHeight="1" x14ac:dyDescent="0.25">
      <c r="A7219" s="1">
        <v>2022</v>
      </c>
      <c r="B7219" s="1" t="s">
        <v>8801</v>
      </c>
      <c r="C7219" s="1" t="s">
        <v>2721</v>
      </c>
      <c r="D7219" s="1" t="s">
        <v>9693</v>
      </c>
      <c r="E7219" s="1" t="s">
        <v>2695</v>
      </c>
      <c r="F7219" s="1" t="s">
        <v>2723</v>
      </c>
      <c r="G7219" s="1" t="s">
        <v>103</v>
      </c>
      <c r="H7219" s="1" t="s">
        <v>437</v>
      </c>
      <c r="I7219" s="1">
        <v>1.5</v>
      </c>
      <c r="J7219" s="1">
        <v>2023</v>
      </c>
      <c r="K7219" s="1">
        <v>164900</v>
      </c>
      <c r="L7219" s="1">
        <v>0</v>
      </c>
      <c r="M7219" s="1">
        <f t="array" ref="M7219">SUMPRODUCT(MAX(ISNUMBER(SEARCH('Class Rules'!$B$6:$B$85,$E7219))*ISNUMBER(SEARCH('Class Rules'!$C$6:$C$85,$F7219))*'Class Rules'!$A$6:$A$85))</f>
        <v>0</v>
      </c>
      <c r="N7219" s="1" t="str">
        <f t="array" ref="N7219">IF($M7219=0,'Class Rules'!$D$3,INDEX('Class Rules'!$D$6:$D$85,MATCH($M7219,'Class Rules'!$A$6:$A$85,0)))</f>
        <v>Passenger LDV</v>
      </c>
      <c r="O7219" s="1" t="str">
        <f t="array" ref="O7219">IF(SUMPRODUCT(MAX(ISNUMBER(SEARCH(Fuel_Rules!$A$6:$A$30,$E7219))*ISNUMBER(SEARCH(Fuel_Rules!$B$6:$B$30,$F7219))*(Fuel_Rules!$A$6:$A$30&lt;&gt;"")))&gt;0,"Plug-in hybrid",IF($G7219="Diesel","Diesel","Gasoline"))</f>
        <v>Gasoline</v>
      </c>
    </row>
    <row r="7220" spans="1:15" ht="15" customHeight="1" x14ac:dyDescent="0.25">
      <c r="A7220" s="1">
        <v>2022</v>
      </c>
      <c r="B7220" s="1" t="s">
        <v>8801</v>
      </c>
      <c r="C7220" s="1" t="s">
        <v>2721</v>
      </c>
      <c r="D7220" s="1" t="s">
        <v>9694</v>
      </c>
      <c r="E7220" s="1" t="s">
        <v>2695</v>
      </c>
      <c r="F7220" s="1" t="s">
        <v>2723</v>
      </c>
      <c r="G7220" s="1" t="s">
        <v>103</v>
      </c>
      <c r="H7220" s="1" t="s">
        <v>437</v>
      </c>
      <c r="I7220" s="1">
        <v>1.5</v>
      </c>
      <c r="J7220" s="1">
        <v>2023</v>
      </c>
      <c r="K7220" s="1">
        <v>158633</v>
      </c>
      <c r="L7220" s="1">
        <v>0</v>
      </c>
      <c r="M7220" s="1">
        <f t="array" ref="M7220">SUMPRODUCT(MAX(ISNUMBER(SEARCH('Class Rules'!$B$6:$B$85,$E7220))*ISNUMBER(SEARCH('Class Rules'!$C$6:$C$85,$F7220))*'Class Rules'!$A$6:$A$85))</f>
        <v>0</v>
      </c>
      <c r="N7220" s="1" t="str">
        <f t="array" ref="N7220">IF($M7220=0,'Class Rules'!$D$3,INDEX('Class Rules'!$D$6:$D$85,MATCH($M7220,'Class Rules'!$A$6:$A$85,0)))</f>
        <v>Passenger LDV</v>
      </c>
      <c r="O7220" s="1" t="str">
        <f t="array" ref="O7220">IF(SUMPRODUCT(MAX(ISNUMBER(SEARCH(Fuel_Rules!$A$6:$A$30,$E7220))*ISNUMBER(SEARCH(Fuel_Rules!$B$6:$B$30,$F7220))*(Fuel_Rules!$A$6:$A$30&lt;&gt;"")))&gt;0,"Plug-in hybrid",IF($G7220="Diesel","Diesel","Gasoline"))</f>
        <v>Gasoline</v>
      </c>
    </row>
    <row r="7221" spans="1:15" ht="15" customHeight="1" x14ac:dyDescent="0.25">
      <c r="A7221" s="1">
        <v>2022</v>
      </c>
      <c r="B7221" s="1" t="s">
        <v>8801</v>
      </c>
      <c r="C7221" s="1" t="s">
        <v>2724</v>
      </c>
      <c r="D7221" s="1" t="s">
        <v>9695</v>
      </c>
      <c r="E7221" s="1" t="s">
        <v>2695</v>
      </c>
      <c r="F7221" s="1" t="s">
        <v>2726</v>
      </c>
      <c r="G7221" s="1" t="s">
        <v>103</v>
      </c>
      <c r="H7221" s="1" t="s">
        <v>437</v>
      </c>
      <c r="I7221" s="1">
        <v>1.5</v>
      </c>
      <c r="J7221" s="1">
        <v>2023</v>
      </c>
      <c r="K7221" s="1">
        <v>177300</v>
      </c>
      <c r="L7221" s="1">
        <v>0</v>
      </c>
      <c r="M7221" s="1">
        <f t="array" ref="M7221">SUMPRODUCT(MAX(ISNUMBER(SEARCH('Class Rules'!$B$6:$B$85,$E7221))*ISNUMBER(SEARCH('Class Rules'!$C$6:$C$85,$F7221))*'Class Rules'!$A$6:$A$85))</f>
        <v>0</v>
      </c>
      <c r="N7221" s="1" t="str">
        <f t="array" ref="N7221">IF($M7221=0,'Class Rules'!$D$3,INDEX('Class Rules'!$D$6:$D$85,MATCH($M7221,'Class Rules'!$A$6:$A$85,0)))</f>
        <v>Passenger LDV</v>
      </c>
      <c r="O7221" s="1" t="str">
        <f t="array" ref="O7221">IF(SUMPRODUCT(MAX(ISNUMBER(SEARCH(Fuel_Rules!$A$6:$A$30,$E7221))*ISNUMBER(SEARCH(Fuel_Rules!$B$6:$B$30,$F7221))*(Fuel_Rules!$A$6:$A$30&lt;&gt;"")))&gt;0,"Plug-in hybrid",IF($G7221="Diesel","Diesel","Gasoline"))</f>
        <v>Gasoline</v>
      </c>
    </row>
    <row r="7222" spans="1:15" ht="15" customHeight="1" x14ac:dyDescent="0.25">
      <c r="A7222" s="1">
        <v>2022</v>
      </c>
      <c r="B7222" s="1" t="s">
        <v>8801</v>
      </c>
      <c r="C7222" s="1" t="s">
        <v>2724</v>
      </c>
      <c r="D7222" s="1" t="s">
        <v>9696</v>
      </c>
      <c r="E7222" s="1" t="s">
        <v>2695</v>
      </c>
      <c r="F7222" s="1" t="s">
        <v>2726</v>
      </c>
      <c r="G7222" s="1" t="s">
        <v>103</v>
      </c>
      <c r="H7222" s="1" t="s">
        <v>437</v>
      </c>
      <c r="I7222" s="1">
        <v>1.5</v>
      </c>
      <c r="J7222" s="1">
        <v>2023</v>
      </c>
      <c r="K7222" s="1">
        <v>167016</v>
      </c>
      <c r="L7222" s="1">
        <v>0</v>
      </c>
      <c r="M7222" s="1">
        <f t="array" ref="M7222">SUMPRODUCT(MAX(ISNUMBER(SEARCH('Class Rules'!$B$6:$B$85,$E7222))*ISNUMBER(SEARCH('Class Rules'!$C$6:$C$85,$F7222))*'Class Rules'!$A$6:$A$85))</f>
        <v>0</v>
      </c>
      <c r="N7222" s="1" t="str">
        <f t="array" ref="N7222">IF($M7222=0,'Class Rules'!$D$3,INDEX('Class Rules'!$D$6:$D$85,MATCH($M7222,'Class Rules'!$A$6:$A$85,0)))</f>
        <v>Passenger LDV</v>
      </c>
      <c r="O7222" s="1" t="str">
        <f t="array" ref="O7222">IF(SUMPRODUCT(MAX(ISNUMBER(SEARCH(Fuel_Rules!$A$6:$A$30,$E7222))*ISNUMBER(SEARCH(Fuel_Rules!$B$6:$B$30,$F7222))*(Fuel_Rules!$A$6:$A$30&lt;&gt;"")))&gt;0,"Plug-in hybrid",IF($G7222="Diesel","Diesel","Gasoline"))</f>
        <v>Gasoline</v>
      </c>
    </row>
    <row r="7223" spans="1:15" ht="15" customHeight="1" x14ac:dyDescent="0.25">
      <c r="A7223" s="1">
        <v>2022</v>
      </c>
      <c r="B7223" s="1" t="s">
        <v>8801</v>
      </c>
      <c r="C7223" s="1" t="s">
        <v>2727</v>
      </c>
      <c r="D7223" s="1" t="s">
        <v>9697</v>
      </c>
      <c r="E7223" s="1" t="s">
        <v>2695</v>
      </c>
      <c r="F7223" s="1" t="s">
        <v>2729</v>
      </c>
      <c r="G7223" s="1" t="s">
        <v>103</v>
      </c>
      <c r="H7223" s="1" t="s">
        <v>298</v>
      </c>
      <c r="I7223" s="1">
        <v>1.3</v>
      </c>
      <c r="J7223" s="1">
        <v>2023</v>
      </c>
      <c r="K7223" s="1">
        <v>140358</v>
      </c>
      <c r="L7223" s="1">
        <v>0</v>
      </c>
      <c r="M7223" s="1">
        <f t="array" ref="M7223">SUMPRODUCT(MAX(ISNUMBER(SEARCH('Class Rules'!$B$6:$B$85,$E7223))*ISNUMBER(SEARCH('Class Rules'!$C$6:$C$85,$F7223))*'Class Rules'!$A$6:$A$85))</f>
        <v>0</v>
      </c>
      <c r="N7223" s="1" t="str">
        <f t="array" ref="N7223">IF($M7223=0,'Class Rules'!$D$3,INDEX('Class Rules'!$D$6:$D$85,MATCH($M7223,'Class Rules'!$A$6:$A$85,0)))</f>
        <v>Passenger LDV</v>
      </c>
      <c r="O7223" s="1" t="str">
        <f t="array" ref="O7223">IF(SUMPRODUCT(MAX(ISNUMBER(SEARCH(Fuel_Rules!$A$6:$A$30,$E7223))*ISNUMBER(SEARCH(Fuel_Rules!$B$6:$B$30,$F7223))*(Fuel_Rules!$A$6:$A$30&lt;&gt;"")))&gt;0,"Plug-in hybrid",IF($G7223="Diesel","Diesel","Gasoline"))</f>
        <v>Gasoline</v>
      </c>
    </row>
    <row r="7224" spans="1:15" ht="15" customHeight="1" x14ac:dyDescent="0.25">
      <c r="A7224" s="1">
        <v>2022</v>
      </c>
      <c r="B7224" s="1" t="s">
        <v>8801</v>
      </c>
      <c r="C7224" s="1" t="s">
        <v>2730</v>
      </c>
      <c r="D7224" s="1" t="s">
        <v>9698</v>
      </c>
      <c r="E7224" s="1" t="s">
        <v>2732</v>
      </c>
      <c r="F7224" s="1" t="s">
        <v>2733</v>
      </c>
      <c r="G7224" s="1" t="s">
        <v>105</v>
      </c>
      <c r="H7224" s="1" t="s">
        <v>298</v>
      </c>
      <c r="I7224" s="1">
        <v>2.8</v>
      </c>
      <c r="J7224" s="1">
        <v>2023</v>
      </c>
      <c r="K7224" s="1">
        <v>244973</v>
      </c>
      <c r="L7224" s="1">
        <v>0</v>
      </c>
      <c r="M7224" s="1">
        <f t="array" ref="M7224">SUMPRODUCT(MAX(ISNUMBER(SEARCH('Class Rules'!$B$6:$B$85,$E7224))*ISNUMBER(SEARCH('Class Rules'!$C$6:$C$85,$F7224))*'Class Rules'!$A$6:$A$85))</f>
        <v>12</v>
      </c>
      <c r="N7224" s="1" t="str">
        <f t="array" ref="N7224">IF($M7224=0,'Class Rules'!$D$3,INDEX('Class Rules'!$D$6:$D$85,MATCH($M7224,'Class Rules'!$A$6:$A$85,0)))</f>
        <v>Freight LDV</v>
      </c>
      <c r="O7224" s="1" t="str">
        <f t="array" ref="O7224">IF(SUMPRODUCT(MAX(ISNUMBER(SEARCH(Fuel_Rules!$A$6:$A$30,$E7224))*ISNUMBER(SEARCH(Fuel_Rules!$B$6:$B$30,$F7224))*(Fuel_Rules!$A$6:$A$30&lt;&gt;"")))&gt;0,"Plug-in hybrid",IF($G7224="Diesel","Diesel","Gasoline"))</f>
        <v>Diesel</v>
      </c>
    </row>
    <row r="7225" spans="1:15" ht="15" customHeight="1" x14ac:dyDescent="0.25">
      <c r="A7225" s="1">
        <v>2022</v>
      </c>
      <c r="B7225" s="1" t="s">
        <v>8801</v>
      </c>
      <c r="C7225" s="1" t="s">
        <v>2734</v>
      </c>
      <c r="D7225" s="1" t="s">
        <v>9699</v>
      </c>
      <c r="E7225" s="1" t="s">
        <v>2732</v>
      </c>
      <c r="F7225" s="1" t="s">
        <v>2736</v>
      </c>
      <c r="G7225" s="1" t="s">
        <v>103</v>
      </c>
      <c r="H7225" s="1" t="s">
        <v>437</v>
      </c>
      <c r="I7225" s="1">
        <v>3.5</v>
      </c>
      <c r="J7225" s="1">
        <v>2023</v>
      </c>
      <c r="K7225" s="1">
        <v>308658</v>
      </c>
      <c r="L7225" s="1">
        <v>0</v>
      </c>
      <c r="M7225" s="1">
        <f t="array" ref="M7225">SUMPRODUCT(MAX(ISNUMBER(SEARCH('Class Rules'!$B$6:$B$85,$E7225))*ISNUMBER(SEARCH('Class Rules'!$C$6:$C$85,$F7225))*'Class Rules'!$A$6:$A$85))</f>
        <v>0</v>
      </c>
      <c r="N7225" s="1" t="str">
        <f t="array" ref="N7225">IF($M7225=0,'Class Rules'!$D$3,INDEX('Class Rules'!$D$6:$D$85,MATCH($M7225,'Class Rules'!$A$6:$A$85,0)))</f>
        <v>Passenger LDV</v>
      </c>
      <c r="O7225" s="1" t="str">
        <f t="array" ref="O7225">IF(SUMPRODUCT(MAX(ISNUMBER(SEARCH(Fuel_Rules!$A$6:$A$30,$E7225))*ISNUMBER(SEARCH(Fuel_Rules!$B$6:$B$30,$F7225))*(Fuel_Rules!$A$6:$A$30&lt;&gt;"")))&gt;0,"Plug-in hybrid",IF($G7225="Diesel","Diesel","Gasoline"))</f>
        <v>Gasoline</v>
      </c>
    </row>
    <row r="7226" spans="1:15" ht="15" customHeight="1" x14ac:dyDescent="0.25">
      <c r="A7226" s="1">
        <v>2022</v>
      </c>
      <c r="B7226" s="1" t="s">
        <v>8801</v>
      </c>
      <c r="C7226" s="1" t="s">
        <v>2743</v>
      </c>
      <c r="D7226" s="1" t="s">
        <v>9700</v>
      </c>
      <c r="E7226" s="1" t="s">
        <v>2732</v>
      </c>
      <c r="F7226" s="1" t="s">
        <v>2745</v>
      </c>
      <c r="G7226" s="1" t="s">
        <v>103</v>
      </c>
      <c r="H7226" s="1" t="s">
        <v>437</v>
      </c>
      <c r="I7226" s="1">
        <v>2</v>
      </c>
      <c r="J7226" s="1">
        <v>2023</v>
      </c>
      <c r="K7226" s="1">
        <v>151959</v>
      </c>
      <c r="L7226" s="1">
        <v>0</v>
      </c>
      <c r="M7226" s="1">
        <f t="array" ref="M7226">SUMPRODUCT(MAX(ISNUMBER(SEARCH('Class Rules'!$B$6:$B$85,$E7226))*ISNUMBER(SEARCH('Class Rules'!$C$6:$C$85,$F7226))*'Class Rules'!$A$6:$A$85))</f>
        <v>0</v>
      </c>
      <c r="N7226" s="1" t="str">
        <f t="array" ref="N7226">IF($M7226=0,'Class Rules'!$D$3,INDEX('Class Rules'!$D$6:$D$85,MATCH($M7226,'Class Rules'!$A$6:$A$85,0)))</f>
        <v>Passenger LDV</v>
      </c>
      <c r="O7226" s="1" t="str">
        <f t="array" ref="O7226">IF(SUMPRODUCT(MAX(ISNUMBER(SEARCH(Fuel_Rules!$A$6:$A$30,$E7226))*ISNUMBER(SEARCH(Fuel_Rules!$B$6:$B$30,$F7226))*(Fuel_Rules!$A$6:$A$30&lt;&gt;"")))&gt;0,"Plug-in hybrid",IF($G7226="Diesel","Diesel","Gasoline"))</f>
        <v>Gasoline</v>
      </c>
    </row>
    <row r="7227" spans="1:15" ht="15" customHeight="1" x14ac:dyDescent="0.25">
      <c r="A7227" s="1">
        <v>2022</v>
      </c>
      <c r="B7227" s="1" t="s">
        <v>8801</v>
      </c>
      <c r="C7227" s="1" t="s">
        <v>2743</v>
      </c>
      <c r="D7227" s="1" t="s">
        <v>9701</v>
      </c>
      <c r="E7227" s="1" t="s">
        <v>2732</v>
      </c>
      <c r="F7227" s="1" t="s">
        <v>2745</v>
      </c>
      <c r="G7227" s="1" t="s">
        <v>103</v>
      </c>
      <c r="H7227" s="1" t="s">
        <v>437</v>
      </c>
      <c r="I7227" s="1">
        <v>2</v>
      </c>
      <c r="J7227" s="1">
        <v>2023</v>
      </c>
      <c r="K7227" s="1">
        <v>146638</v>
      </c>
      <c r="L7227" s="1">
        <v>0</v>
      </c>
      <c r="M7227" s="1">
        <f t="array" ref="M7227">SUMPRODUCT(MAX(ISNUMBER(SEARCH('Class Rules'!$B$6:$B$85,$E7227))*ISNUMBER(SEARCH('Class Rules'!$C$6:$C$85,$F7227))*'Class Rules'!$A$6:$A$85))</f>
        <v>0</v>
      </c>
      <c r="N7227" s="1" t="str">
        <f t="array" ref="N7227">IF($M7227=0,'Class Rules'!$D$3,INDEX('Class Rules'!$D$6:$D$85,MATCH($M7227,'Class Rules'!$A$6:$A$85,0)))</f>
        <v>Passenger LDV</v>
      </c>
      <c r="O7227" s="1" t="str">
        <f t="array" ref="O7227">IF(SUMPRODUCT(MAX(ISNUMBER(SEARCH(Fuel_Rules!$A$6:$A$30,$E7227))*ISNUMBER(SEARCH(Fuel_Rules!$B$6:$B$30,$F7227))*(Fuel_Rules!$A$6:$A$30&lt;&gt;"")))&gt;0,"Plug-in hybrid",IF($G7227="Diesel","Diesel","Gasoline"))</f>
        <v>Gasoline</v>
      </c>
    </row>
    <row r="7228" spans="1:15" ht="15" customHeight="1" x14ac:dyDescent="0.25">
      <c r="A7228" s="1">
        <v>2022</v>
      </c>
      <c r="B7228" s="1" t="s">
        <v>8801</v>
      </c>
      <c r="C7228" s="1" t="s">
        <v>2746</v>
      </c>
      <c r="D7228" s="1" t="s">
        <v>9702</v>
      </c>
      <c r="E7228" s="1" t="s">
        <v>2732</v>
      </c>
      <c r="F7228" s="1" t="s">
        <v>2748</v>
      </c>
      <c r="G7228" s="1" t="s">
        <v>103</v>
      </c>
      <c r="H7228" s="1" t="s">
        <v>437</v>
      </c>
      <c r="I7228" s="1">
        <v>2</v>
      </c>
      <c r="J7228" s="1">
        <v>2023</v>
      </c>
      <c r="K7228" s="1">
        <v>175714</v>
      </c>
      <c r="L7228" s="1">
        <v>0</v>
      </c>
      <c r="M7228" s="1">
        <f t="array" ref="M7228">SUMPRODUCT(MAX(ISNUMBER(SEARCH('Class Rules'!$B$6:$B$85,$E7228))*ISNUMBER(SEARCH('Class Rules'!$C$6:$C$85,$F7228))*'Class Rules'!$A$6:$A$85))</f>
        <v>0</v>
      </c>
      <c r="N7228" s="1" t="str">
        <f t="array" ref="N7228">IF($M7228=0,'Class Rules'!$D$3,INDEX('Class Rules'!$D$6:$D$85,MATCH($M7228,'Class Rules'!$A$6:$A$85,0)))</f>
        <v>Passenger LDV</v>
      </c>
      <c r="O7228" s="1" t="str">
        <f t="array" ref="O7228">IF(SUMPRODUCT(MAX(ISNUMBER(SEARCH(Fuel_Rules!$A$6:$A$30,$E7228))*ISNUMBER(SEARCH(Fuel_Rules!$B$6:$B$30,$F7228))*(Fuel_Rules!$A$6:$A$30&lt;&gt;"")))&gt;0,"Plug-in hybrid",IF($G7228="Diesel","Diesel","Gasoline"))</f>
        <v>Gasoline</v>
      </c>
    </row>
    <row r="7229" spans="1:15" ht="15" customHeight="1" x14ac:dyDescent="0.25">
      <c r="A7229" s="1">
        <v>2022</v>
      </c>
      <c r="B7229" s="1" t="s">
        <v>8801</v>
      </c>
      <c r="C7229" s="1" t="s">
        <v>2746</v>
      </c>
      <c r="D7229" s="1" t="s">
        <v>9703</v>
      </c>
      <c r="E7229" s="1" t="s">
        <v>2732</v>
      </c>
      <c r="F7229" s="1" t="s">
        <v>2748</v>
      </c>
      <c r="G7229" s="1" t="s">
        <v>103</v>
      </c>
      <c r="H7229" s="1" t="s">
        <v>437</v>
      </c>
      <c r="I7229" s="1">
        <v>2</v>
      </c>
      <c r="J7229" s="1">
        <v>2023</v>
      </c>
      <c r="K7229" s="1">
        <v>169560</v>
      </c>
      <c r="L7229" s="1">
        <v>0</v>
      </c>
      <c r="M7229" s="1">
        <f t="array" ref="M7229">SUMPRODUCT(MAX(ISNUMBER(SEARCH('Class Rules'!$B$6:$B$85,$E7229))*ISNUMBER(SEARCH('Class Rules'!$C$6:$C$85,$F7229))*'Class Rules'!$A$6:$A$85))</f>
        <v>0</v>
      </c>
      <c r="N7229" s="1" t="str">
        <f t="array" ref="N7229">IF($M7229=0,'Class Rules'!$D$3,INDEX('Class Rules'!$D$6:$D$85,MATCH($M7229,'Class Rules'!$A$6:$A$85,0)))</f>
        <v>Passenger LDV</v>
      </c>
      <c r="O7229" s="1" t="str">
        <f t="array" ref="O7229">IF(SUMPRODUCT(MAX(ISNUMBER(SEARCH(Fuel_Rules!$A$6:$A$30,$E7229))*ISNUMBER(SEARCH(Fuel_Rules!$B$6:$B$30,$F7229))*(Fuel_Rules!$A$6:$A$30&lt;&gt;"")))&gt;0,"Plug-in hybrid",IF($G7229="Diesel","Diesel","Gasoline"))</f>
        <v>Gasoline</v>
      </c>
    </row>
    <row r="7230" spans="1:15" ht="15" customHeight="1" x14ac:dyDescent="0.25">
      <c r="A7230" s="1">
        <v>2022</v>
      </c>
      <c r="B7230" s="1" t="s">
        <v>8801</v>
      </c>
      <c r="C7230" s="1" t="s">
        <v>2758</v>
      </c>
      <c r="D7230" s="1" t="s">
        <v>9704</v>
      </c>
      <c r="E7230" s="1" t="s">
        <v>2732</v>
      </c>
      <c r="F7230" s="1" t="s">
        <v>2760</v>
      </c>
      <c r="G7230" s="1" t="s">
        <v>103</v>
      </c>
      <c r="H7230" s="1" t="s">
        <v>437</v>
      </c>
      <c r="I7230" s="1">
        <v>1.8</v>
      </c>
      <c r="J7230" s="1">
        <v>2023</v>
      </c>
      <c r="K7230" s="1">
        <v>188561</v>
      </c>
      <c r="L7230" s="1">
        <v>0</v>
      </c>
      <c r="M7230" s="1">
        <f t="array" ref="M7230">SUMPRODUCT(MAX(ISNUMBER(SEARCH('Class Rules'!$B$6:$B$85,$E7230))*ISNUMBER(SEARCH('Class Rules'!$C$6:$C$85,$F7230))*'Class Rules'!$A$6:$A$85))</f>
        <v>0</v>
      </c>
      <c r="N7230" s="1" t="str">
        <f t="array" ref="N7230">IF($M7230=0,'Class Rules'!$D$3,INDEX('Class Rules'!$D$6:$D$85,MATCH($M7230,'Class Rules'!$A$6:$A$85,0)))</f>
        <v>Passenger LDV</v>
      </c>
      <c r="O7230" s="1" t="str">
        <f t="array" ref="O7230">IF(SUMPRODUCT(MAX(ISNUMBER(SEARCH(Fuel_Rules!$A$6:$A$30,$E7230))*ISNUMBER(SEARCH(Fuel_Rules!$B$6:$B$30,$F7230))*(Fuel_Rules!$A$6:$A$30&lt;&gt;"")))&gt;0,"Plug-in hybrid",IF($G7230="Diesel","Diesel","Gasoline"))</f>
        <v>Gasoline</v>
      </c>
    </row>
    <row r="7231" spans="1:15" ht="15" customHeight="1" x14ac:dyDescent="0.25">
      <c r="A7231" s="1">
        <v>2022</v>
      </c>
      <c r="B7231" s="1" t="s">
        <v>8801</v>
      </c>
      <c r="C7231" s="1" t="s">
        <v>2764</v>
      </c>
      <c r="D7231" s="1" t="s">
        <v>9705</v>
      </c>
      <c r="E7231" s="1" t="s">
        <v>2732</v>
      </c>
      <c r="F7231" s="1" t="s">
        <v>2766</v>
      </c>
      <c r="G7231" s="1" t="s">
        <v>105</v>
      </c>
      <c r="H7231" s="1" t="s">
        <v>437</v>
      </c>
      <c r="I7231" s="1">
        <v>2.8</v>
      </c>
      <c r="J7231" s="1">
        <v>2023</v>
      </c>
      <c r="K7231" s="1">
        <v>327180</v>
      </c>
      <c r="L7231" s="1">
        <v>0</v>
      </c>
      <c r="M7231" s="1">
        <f t="array" ref="M7231">SUMPRODUCT(MAX(ISNUMBER(SEARCH('Class Rules'!$B$6:$B$85,$E7231))*ISNUMBER(SEARCH('Class Rules'!$C$6:$C$85,$F7231))*'Class Rules'!$A$6:$A$85))</f>
        <v>12</v>
      </c>
      <c r="N7231" s="1" t="str">
        <f t="array" ref="N7231">IF($M7231=0,'Class Rules'!$D$3,INDEX('Class Rules'!$D$6:$D$85,MATCH($M7231,'Class Rules'!$A$6:$A$85,0)))</f>
        <v>Freight LDV</v>
      </c>
      <c r="O7231" s="1" t="str">
        <f t="array" ref="O7231">IF(SUMPRODUCT(MAX(ISNUMBER(SEARCH(Fuel_Rules!$A$6:$A$30,$E7231))*ISNUMBER(SEARCH(Fuel_Rules!$B$6:$B$30,$F7231))*(Fuel_Rules!$A$6:$A$30&lt;&gt;"")))&gt;0,"Plug-in hybrid",IF($G7231="Diesel","Diesel","Gasoline"))</f>
        <v>Diesel</v>
      </c>
    </row>
    <row r="7232" spans="1:15" ht="15" customHeight="1" x14ac:dyDescent="0.25">
      <c r="A7232" s="1">
        <v>2022</v>
      </c>
      <c r="B7232" s="1" t="s">
        <v>8801</v>
      </c>
      <c r="C7232" s="1" t="s">
        <v>2767</v>
      </c>
      <c r="D7232" s="1" t="s">
        <v>9706</v>
      </c>
      <c r="E7232" s="1" t="s">
        <v>2732</v>
      </c>
      <c r="F7232" s="1" t="s">
        <v>2769</v>
      </c>
      <c r="G7232" s="1" t="s">
        <v>105</v>
      </c>
      <c r="H7232" s="1" t="s">
        <v>437</v>
      </c>
      <c r="I7232" s="1">
        <v>2.8</v>
      </c>
      <c r="J7232" s="1">
        <v>2023</v>
      </c>
      <c r="K7232" s="1">
        <v>275443</v>
      </c>
      <c r="L7232" s="1">
        <v>0</v>
      </c>
      <c r="M7232" s="1">
        <f t="array" ref="M7232">SUMPRODUCT(MAX(ISNUMBER(SEARCH('Class Rules'!$B$6:$B$85,$E7232))*ISNUMBER(SEARCH('Class Rules'!$C$6:$C$85,$F7232))*'Class Rules'!$A$6:$A$85))</f>
        <v>12</v>
      </c>
      <c r="N7232" s="1" t="str">
        <f t="array" ref="N7232">IF($M7232=0,'Class Rules'!$D$3,INDEX('Class Rules'!$D$6:$D$85,MATCH($M7232,'Class Rules'!$A$6:$A$85,0)))</f>
        <v>Freight LDV</v>
      </c>
      <c r="O7232" s="1" t="str">
        <f t="array" ref="O7232">IF(SUMPRODUCT(MAX(ISNUMBER(SEARCH(Fuel_Rules!$A$6:$A$30,$E7232))*ISNUMBER(SEARCH(Fuel_Rules!$B$6:$B$30,$F7232))*(Fuel_Rules!$A$6:$A$30&lt;&gt;"")))&gt;0,"Plug-in hybrid",IF($G7232="Diesel","Diesel","Gasoline"))</f>
        <v>Diesel</v>
      </c>
    </row>
    <row r="7233" spans="1:15" ht="15" customHeight="1" x14ac:dyDescent="0.25">
      <c r="A7233" s="1">
        <v>2022</v>
      </c>
      <c r="B7233" s="1" t="s">
        <v>8801</v>
      </c>
      <c r="C7233" s="1" t="s">
        <v>2770</v>
      </c>
      <c r="D7233" s="1" t="s">
        <v>9707</v>
      </c>
      <c r="E7233" s="1" t="s">
        <v>2732</v>
      </c>
      <c r="F7233" s="1" t="s">
        <v>2772</v>
      </c>
      <c r="G7233" s="1" t="s">
        <v>105</v>
      </c>
      <c r="H7233" s="1" t="s">
        <v>437</v>
      </c>
      <c r="I7233" s="1">
        <v>2.8</v>
      </c>
      <c r="J7233" s="1">
        <v>2023</v>
      </c>
      <c r="K7233" s="1">
        <v>292625</v>
      </c>
      <c r="L7233" s="1">
        <v>0</v>
      </c>
      <c r="M7233" s="1">
        <f t="array" ref="M7233">SUMPRODUCT(MAX(ISNUMBER(SEARCH('Class Rules'!$B$6:$B$85,$E7233))*ISNUMBER(SEARCH('Class Rules'!$C$6:$C$85,$F7233))*'Class Rules'!$A$6:$A$85))</f>
        <v>12</v>
      </c>
      <c r="N7233" s="1" t="str">
        <f t="array" ref="N7233">IF($M7233=0,'Class Rules'!$D$3,INDEX('Class Rules'!$D$6:$D$85,MATCH($M7233,'Class Rules'!$A$6:$A$85,0)))</f>
        <v>Freight LDV</v>
      </c>
      <c r="O7233" s="1" t="str">
        <f t="array" ref="O7233">IF(SUMPRODUCT(MAX(ISNUMBER(SEARCH(Fuel_Rules!$A$6:$A$30,$E7233))*ISNUMBER(SEARCH(Fuel_Rules!$B$6:$B$30,$F7233))*(Fuel_Rules!$A$6:$A$30&lt;&gt;"")))&gt;0,"Plug-in hybrid",IF($G7233="Diesel","Diesel","Gasoline"))</f>
        <v>Diesel</v>
      </c>
    </row>
    <row r="7234" spans="1:15" ht="15" customHeight="1" x14ac:dyDescent="0.25">
      <c r="A7234" s="1">
        <v>2022</v>
      </c>
      <c r="B7234" s="1" t="s">
        <v>8801</v>
      </c>
      <c r="C7234" s="1" t="s">
        <v>2773</v>
      </c>
      <c r="D7234" s="1" t="s">
        <v>9708</v>
      </c>
      <c r="E7234" s="1" t="s">
        <v>2732</v>
      </c>
      <c r="F7234" s="1" t="s">
        <v>2775</v>
      </c>
      <c r="G7234" s="1" t="s">
        <v>105</v>
      </c>
      <c r="H7234" s="1" t="s">
        <v>298</v>
      </c>
      <c r="I7234" s="1">
        <v>2.8</v>
      </c>
      <c r="J7234" s="1">
        <v>2023</v>
      </c>
      <c r="K7234" s="1">
        <v>229236</v>
      </c>
      <c r="L7234" s="1">
        <v>0</v>
      </c>
      <c r="M7234" s="1">
        <f t="array" ref="M7234">SUMPRODUCT(MAX(ISNUMBER(SEARCH('Class Rules'!$B$6:$B$85,$E7234))*ISNUMBER(SEARCH('Class Rules'!$C$6:$C$85,$F7234))*'Class Rules'!$A$6:$A$85))</f>
        <v>13</v>
      </c>
      <c r="N7234" s="1" t="str">
        <f t="array" ref="N7234">IF($M7234=0,'Class Rules'!$D$3,INDEX('Class Rules'!$D$6:$D$85,MATCH($M7234,'Class Rules'!$A$6:$A$85,0)))</f>
        <v>Freight LDV</v>
      </c>
      <c r="O7234" s="1" t="str">
        <f t="array" ref="O7234">IF(SUMPRODUCT(MAX(ISNUMBER(SEARCH(Fuel_Rules!$A$6:$A$30,$E7234))*ISNUMBER(SEARCH(Fuel_Rules!$B$6:$B$30,$F7234))*(Fuel_Rules!$A$6:$A$30&lt;&gt;"")))&gt;0,"Plug-in hybrid",IF($G7234="Diesel","Diesel","Gasoline"))</f>
        <v>Diesel</v>
      </c>
    </row>
    <row r="7235" spans="1:15" ht="15" customHeight="1" x14ac:dyDescent="0.25">
      <c r="A7235" s="1">
        <v>2022</v>
      </c>
      <c r="B7235" s="1" t="s">
        <v>8801</v>
      </c>
      <c r="C7235" s="1" t="s">
        <v>2776</v>
      </c>
      <c r="D7235" s="1" t="s">
        <v>9709</v>
      </c>
      <c r="E7235" s="1" t="s">
        <v>2732</v>
      </c>
      <c r="F7235" s="1" t="s">
        <v>2778</v>
      </c>
      <c r="G7235" s="1" t="s">
        <v>105</v>
      </c>
      <c r="H7235" s="1" t="s">
        <v>298</v>
      </c>
      <c r="I7235" s="1">
        <v>2.8</v>
      </c>
      <c r="J7235" s="1">
        <v>2023</v>
      </c>
      <c r="K7235" s="1">
        <v>222227</v>
      </c>
      <c r="L7235" s="1">
        <v>0</v>
      </c>
      <c r="M7235" s="1">
        <f t="array" ref="M7235">SUMPRODUCT(MAX(ISNUMBER(SEARCH('Class Rules'!$B$6:$B$85,$E7235))*ISNUMBER(SEARCH('Class Rules'!$C$6:$C$85,$F7235))*'Class Rules'!$A$6:$A$85))</f>
        <v>14</v>
      </c>
      <c r="N7235" s="1" t="str">
        <f t="array" ref="N7235">IF($M7235=0,'Class Rules'!$D$3,INDEX('Class Rules'!$D$6:$D$85,MATCH($M7235,'Class Rules'!$A$6:$A$85,0)))</f>
        <v>Freight LDV</v>
      </c>
      <c r="O7235" s="1" t="str">
        <f t="array" ref="O7235">IF(SUMPRODUCT(MAX(ISNUMBER(SEARCH(Fuel_Rules!$A$6:$A$30,$E7235))*ISNUMBER(SEARCH(Fuel_Rules!$B$6:$B$30,$F7235))*(Fuel_Rules!$A$6:$A$30&lt;&gt;"")))&gt;0,"Plug-in hybrid",IF($G7235="Diesel","Diesel","Gasoline"))</f>
        <v>Diesel</v>
      </c>
    </row>
    <row r="7236" spans="1:15" ht="15" customHeight="1" x14ac:dyDescent="0.25">
      <c r="A7236" s="1">
        <v>2022</v>
      </c>
      <c r="B7236" s="1" t="s">
        <v>8801</v>
      </c>
      <c r="C7236" s="1" t="s">
        <v>2779</v>
      </c>
      <c r="D7236" s="1" t="s">
        <v>9710</v>
      </c>
      <c r="E7236" s="1" t="s">
        <v>2732</v>
      </c>
      <c r="F7236" s="1" t="s">
        <v>2781</v>
      </c>
      <c r="G7236" s="1" t="s">
        <v>105</v>
      </c>
      <c r="H7236" s="1" t="s">
        <v>437</v>
      </c>
      <c r="I7236" s="1">
        <v>2.8</v>
      </c>
      <c r="J7236" s="1">
        <v>2023</v>
      </c>
      <c r="K7236" s="1">
        <v>390172</v>
      </c>
      <c r="L7236" s="1">
        <v>0</v>
      </c>
      <c r="M7236" s="1">
        <f t="array" ref="M7236">SUMPRODUCT(MAX(ISNUMBER(SEARCH('Class Rules'!$B$6:$B$85,$E7236))*ISNUMBER(SEARCH('Class Rules'!$C$6:$C$85,$F7236))*'Class Rules'!$A$6:$A$85))</f>
        <v>0</v>
      </c>
      <c r="N7236" s="1" t="str">
        <f t="array" ref="N7236">IF($M7236=0,'Class Rules'!$D$3,INDEX('Class Rules'!$D$6:$D$85,MATCH($M7236,'Class Rules'!$A$6:$A$85,0)))</f>
        <v>Passenger LDV</v>
      </c>
      <c r="O7236" s="1" t="str">
        <f t="array" ref="O7236">IF(SUMPRODUCT(MAX(ISNUMBER(SEARCH(Fuel_Rules!$A$6:$A$30,$E7236))*ISNUMBER(SEARCH(Fuel_Rules!$B$6:$B$30,$F7236))*(Fuel_Rules!$A$6:$A$30&lt;&gt;"")))&gt;0,"Plug-in hybrid",IF($G7236="Diesel","Diesel","Gasoline"))</f>
        <v>Diesel</v>
      </c>
    </row>
    <row r="7237" spans="1:15" ht="15" customHeight="1" x14ac:dyDescent="0.25">
      <c r="A7237" s="1">
        <v>2022</v>
      </c>
      <c r="B7237" s="1" t="s">
        <v>8801</v>
      </c>
      <c r="C7237" s="1" t="s">
        <v>4011</v>
      </c>
      <c r="D7237" s="1" t="s">
        <v>9711</v>
      </c>
      <c r="E7237" s="1" t="s">
        <v>2732</v>
      </c>
      <c r="F7237" s="1" t="s">
        <v>4013</v>
      </c>
      <c r="G7237" s="1" t="s">
        <v>103</v>
      </c>
      <c r="H7237" s="1" t="s">
        <v>437</v>
      </c>
      <c r="I7237" s="1">
        <v>1.5</v>
      </c>
      <c r="J7237" s="1">
        <v>2023</v>
      </c>
      <c r="K7237" s="1">
        <v>97356</v>
      </c>
      <c r="L7237" s="1">
        <v>0</v>
      </c>
      <c r="M7237" s="1">
        <f t="array" ref="M7237">SUMPRODUCT(MAX(ISNUMBER(SEARCH('Class Rules'!$B$6:$B$85,$E7237))*ISNUMBER(SEARCH('Class Rules'!$C$6:$C$85,$F7237))*'Class Rules'!$A$6:$A$85))</f>
        <v>0</v>
      </c>
      <c r="N7237" s="1" t="str">
        <f t="array" ref="N7237">IF($M7237=0,'Class Rules'!$D$3,INDEX('Class Rules'!$D$6:$D$85,MATCH($M7237,'Class Rules'!$A$6:$A$85,0)))</f>
        <v>Passenger LDV</v>
      </c>
      <c r="O7237" s="1" t="str">
        <f t="array" ref="O7237">IF(SUMPRODUCT(MAX(ISNUMBER(SEARCH(Fuel_Rules!$A$6:$A$30,$E7237))*ISNUMBER(SEARCH(Fuel_Rules!$B$6:$B$30,$F7237))*(Fuel_Rules!$A$6:$A$30&lt;&gt;"")))&gt;0,"Plug-in hybrid",IF($G7237="Diesel","Diesel","Gasoline"))</f>
        <v>Gasoline</v>
      </c>
    </row>
    <row r="7238" spans="1:15" ht="15" customHeight="1" x14ac:dyDescent="0.25">
      <c r="A7238" s="1">
        <v>2022</v>
      </c>
      <c r="B7238" s="1" t="s">
        <v>8801</v>
      </c>
      <c r="C7238" s="1" t="s">
        <v>4011</v>
      </c>
      <c r="D7238" s="1" t="s">
        <v>9712</v>
      </c>
      <c r="E7238" s="1" t="s">
        <v>2732</v>
      </c>
      <c r="F7238" s="1" t="s">
        <v>4013</v>
      </c>
      <c r="G7238" s="1" t="s">
        <v>103</v>
      </c>
      <c r="H7238" s="1" t="s">
        <v>437</v>
      </c>
      <c r="I7238" s="1">
        <v>1.5</v>
      </c>
      <c r="J7238" s="1">
        <v>2023</v>
      </c>
      <c r="K7238" s="1">
        <v>91767</v>
      </c>
      <c r="L7238" s="1">
        <v>0</v>
      </c>
      <c r="M7238" s="1">
        <f t="array" ref="M7238">SUMPRODUCT(MAX(ISNUMBER(SEARCH('Class Rules'!$B$6:$B$85,$E7238))*ISNUMBER(SEARCH('Class Rules'!$C$6:$C$85,$F7238))*'Class Rules'!$A$6:$A$85))</f>
        <v>0</v>
      </c>
      <c r="N7238" s="1" t="str">
        <f t="array" ref="N7238">IF($M7238=0,'Class Rules'!$D$3,INDEX('Class Rules'!$D$6:$D$85,MATCH($M7238,'Class Rules'!$A$6:$A$85,0)))</f>
        <v>Passenger LDV</v>
      </c>
      <c r="O7238" s="1" t="str">
        <f t="array" ref="O7238">IF(SUMPRODUCT(MAX(ISNUMBER(SEARCH(Fuel_Rules!$A$6:$A$30,$E7238))*ISNUMBER(SEARCH(Fuel_Rules!$B$6:$B$30,$F7238))*(Fuel_Rules!$A$6:$A$30&lt;&gt;"")))&gt;0,"Plug-in hybrid",IF($G7238="Diesel","Diesel","Gasoline"))</f>
        <v>Gasoline</v>
      </c>
    </row>
    <row r="7239" spans="1:15" ht="15" customHeight="1" x14ac:dyDescent="0.25">
      <c r="A7239" s="1">
        <v>2022</v>
      </c>
      <c r="B7239" s="1" t="s">
        <v>8801</v>
      </c>
      <c r="C7239" s="1" t="s">
        <v>4015</v>
      </c>
      <c r="D7239" s="1" t="s">
        <v>9713</v>
      </c>
      <c r="E7239" s="1" t="s">
        <v>2732</v>
      </c>
      <c r="F7239" s="1" t="s">
        <v>4017</v>
      </c>
      <c r="G7239" s="1" t="s">
        <v>103</v>
      </c>
      <c r="H7239" s="1" t="s">
        <v>437</v>
      </c>
      <c r="I7239" s="1">
        <v>1.5</v>
      </c>
      <c r="J7239" s="1">
        <v>2023</v>
      </c>
      <c r="K7239" s="1">
        <v>105876</v>
      </c>
      <c r="L7239" s="1">
        <v>0</v>
      </c>
      <c r="M7239" s="1">
        <f t="array" ref="M7239">SUMPRODUCT(MAX(ISNUMBER(SEARCH('Class Rules'!$B$6:$B$85,$E7239))*ISNUMBER(SEARCH('Class Rules'!$C$6:$C$85,$F7239))*'Class Rules'!$A$6:$A$85))</f>
        <v>0</v>
      </c>
      <c r="N7239" s="1" t="str">
        <f t="array" ref="N7239">IF($M7239=0,'Class Rules'!$D$3,INDEX('Class Rules'!$D$6:$D$85,MATCH($M7239,'Class Rules'!$A$6:$A$85,0)))</f>
        <v>Passenger LDV</v>
      </c>
      <c r="O7239" s="1" t="str">
        <f t="array" ref="O7239">IF(SUMPRODUCT(MAX(ISNUMBER(SEARCH(Fuel_Rules!$A$6:$A$30,$E7239))*ISNUMBER(SEARCH(Fuel_Rules!$B$6:$B$30,$F7239))*(Fuel_Rules!$A$6:$A$30&lt;&gt;"")))&gt;0,"Plug-in hybrid",IF($G7239="Diesel","Diesel","Gasoline"))</f>
        <v>Gasoline</v>
      </c>
    </row>
    <row r="7240" spans="1:15" ht="15" customHeight="1" x14ac:dyDescent="0.25">
      <c r="A7240" s="1">
        <v>2022</v>
      </c>
      <c r="B7240" s="1" t="s">
        <v>8801</v>
      </c>
      <c r="C7240" s="1" t="s">
        <v>4015</v>
      </c>
      <c r="D7240" s="1" t="s">
        <v>9714</v>
      </c>
      <c r="E7240" s="1" t="s">
        <v>2732</v>
      </c>
      <c r="F7240" s="1" t="s">
        <v>4017</v>
      </c>
      <c r="G7240" s="1" t="s">
        <v>103</v>
      </c>
      <c r="H7240" s="1" t="s">
        <v>437</v>
      </c>
      <c r="I7240" s="1">
        <v>1.5</v>
      </c>
      <c r="J7240" s="1">
        <v>2023</v>
      </c>
      <c r="K7240" s="1">
        <v>99599</v>
      </c>
      <c r="L7240" s="1">
        <v>0</v>
      </c>
      <c r="M7240" s="1">
        <f t="array" ref="M7240">SUMPRODUCT(MAX(ISNUMBER(SEARCH('Class Rules'!$B$6:$B$85,$E7240))*ISNUMBER(SEARCH('Class Rules'!$C$6:$C$85,$F7240))*'Class Rules'!$A$6:$A$85))</f>
        <v>0</v>
      </c>
      <c r="N7240" s="1" t="str">
        <f t="array" ref="N7240">IF($M7240=0,'Class Rules'!$D$3,INDEX('Class Rules'!$D$6:$D$85,MATCH($M7240,'Class Rules'!$A$6:$A$85,0)))</f>
        <v>Passenger LDV</v>
      </c>
      <c r="O7240" s="1" t="str">
        <f t="array" ref="O7240">IF(SUMPRODUCT(MAX(ISNUMBER(SEARCH(Fuel_Rules!$A$6:$A$30,$E7240))*ISNUMBER(SEARCH(Fuel_Rules!$B$6:$B$30,$F7240))*(Fuel_Rules!$A$6:$A$30&lt;&gt;"")))&gt;0,"Plug-in hybrid",IF($G7240="Diesel","Diesel","Gasoline"))</f>
        <v>Gasoline</v>
      </c>
    </row>
    <row r="7241" spans="1:15" ht="15" customHeight="1" x14ac:dyDescent="0.25">
      <c r="A7241" s="1">
        <v>2022</v>
      </c>
      <c r="B7241" s="1" t="s">
        <v>8801</v>
      </c>
      <c r="C7241" s="1" t="s">
        <v>4019</v>
      </c>
      <c r="D7241" s="1" t="s">
        <v>9715</v>
      </c>
      <c r="E7241" s="1" t="s">
        <v>2732</v>
      </c>
      <c r="F7241" s="1" t="s">
        <v>4021</v>
      </c>
      <c r="G7241" s="1" t="s">
        <v>103</v>
      </c>
      <c r="H7241" s="1" t="s">
        <v>437</v>
      </c>
      <c r="I7241" s="1">
        <v>1.5</v>
      </c>
      <c r="J7241" s="1">
        <v>2023</v>
      </c>
      <c r="K7241" s="1">
        <v>117865</v>
      </c>
      <c r="L7241" s="1">
        <v>0</v>
      </c>
      <c r="M7241" s="1">
        <f t="array" ref="M7241">SUMPRODUCT(MAX(ISNUMBER(SEARCH('Class Rules'!$B$6:$B$85,$E7241))*ISNUMBER(SEARCH('Class Rules'!$C$6:$C$85,$F7241))*'Class Rules'!$A$6:$A$85))</f>
        <v>0</v>
      </c>
      <c r="N7241" s="1" t="str">
        <f t="array" ref="N7241">IF($M7241=0,'Class Rules'!$D$3,INDEX('Class Rules'!$D$6:$D$85,MATCH($M7241,'Class Rules'!$A$6:$A$85,0)))</f>
        <v>Passenger LDV</v>
      </c>
      <c r="O7241" s="1" t="str">
        <f t="array" ref="O7241">IF(SUMPRODUCT(MAX(ISNUMBER(SEARCH(Fuel_Rules!$A$6:$A$30,$E7241))*ISNUMBER(SEARCH(Fuel_Rules!$B$6:$B$30,$F7241))*(Fuel_Rules!$A$6:$A$30&lt;&gt;"")))&gt;0,"Plug-in hybrid",IF($G7241="Diesel","Diesel","Gasoline"))</f>
        <v>Gasoline</v>
      </c>
    </row>
    <row r="7242" spans="1:15" ht="15" customHeight="1" x14ac:dyDescent="0.25">
      <c r="A7242" s="1">
        <v>2022</v>
      </c>
      <c r="B7242" s="1" t="s">
        <v>8801</v>
      </c>
      <c r="C7242" s="1" t="s">
        <v>4019</v>
      </c>
      <c r="D7242" s="1" t="s">
        <v>9716</v>
      </c>
      <c r="E7242" s="1" t="s">
        <v>2732</v>
      </c>
      <c r="F7242" s="1" t="s">
        <v>4021</v>
      </c>
      <c r="G7242" s="1" t="s">
        <v>103</v>
      </c>
      <c r="H7242" s="1" t="s">
        <v>437</v>
      </c>
      <c r="I7242" s="1">
        <v>1.5</v>
      </c>
      <c r="J7242" s="1">
        <v>2023</v>
      </c>
      <c r="K7242" s="1">
        <v>111614</v>
      </c>
      <c r="L7242" s="1">
        <v>0</v>
      </c>
      <c r="M7242" s="1">
        <f t="array" ref="M7242">SUMPRODUCT(MAX(ISNUMBER(SEARCH('Class Rules'!$B$6:$B$85,$E7242))*ISNUMBER(SEARCH('Class Rules'!$C$6:$C$85,$F7242))*'Class Rules'!$A$6:$A$85))</f>
        <v>0</v>
      </c>
      <c r="N7242" s="1" t="str">
        <f t="array" ref="N7242">IF($M7242=0,'Class Rules'!$D$3,INDEX('Class Rules'!$D$6:$D$85,MATCH($M7242,'Class Rules'!$A$6:$A$85,0)))</f>
        <v>Passenger LDV</v>
      </c>
      <c r="O7242" s="1" t="str">
        <f t="array" ref="O7242">IF(SUMPRODUCT(MAX(ISNUMBER(SEARCH(Fuel_Rules!$A$6:$A$30,$E7242))*ISNUMBER(SEARCH(Fuel_Rules!$B$6:$B$30,$F7242))*(Fuel_Rules!$A$6:$A$30&lt;&gt;"")))&gt;0,"Plug-in hybrid",IF($G7242="Diesel","Diesel","Gasoline"))</f>
        <v>Gasoline</v>
      </c>
    </row>
    <row r="7243" spans="1:15" ht="15" customHeight="1" x14ac:dyDescent="0.25">
      <c r="A7243" s="1">
        <v>2022</v>
      </c>
      <c r="B7243" s="1" t="s">
        <v>8801</v>
      </c>
      <c r="C7243" s="1" t="s">
        <v>4023</v>
      </c>
      <c r="D7243" s="1" t="s">
        <v>9717</v>
      </c>
      <c r="E7243" s="1" t="s">
        <v>2732</v>
      </c>
      <c r="F7243" s="1" t="s">
        <v>4025</v>
      </c>
      <c r="G7243" s="1" t="s">
        <v>103</v>
      </c>
      <c r="H7243" s="1" t="s">
        <v>437</v>
      </c>
      <c r="I7243" s="1">
        <v>1.5</v>
      </c>
      <c r="J7243" s="1">
        <v>2023</v>
      </c>
      <c r="K7243" s="1">
        <v>102320</v>
      </c>
      <c r="L7243" s="1">
        <v>0</v>
      </c>
      <c r="M7243" s="1">
        <f t="array" ref="M7243">SUMPRODUCT(MAX(ISNUMBER(SEARCH('Class Rules'!$B$6:$B$85,$E7243))*ISNUMBER(SEARCH('Class Rules'!$C$6:$C$85,$F7243))*'Class Rules'!$A$6:$A$85))</f>
        <v>0</v>
      </c>
      <c r="N7243" s="1" t="str">
        <f t="array" ref="N7243">IF($M7243=0,'Class Rules'!$D$3,INDEX('Class Rules'!$D$6:$D$85,MATCH($M7243,'Class Rules'!$A$6:$A$85,0)))</f>
        <v>Passenger LDV</v>
      </c>
      <c r="O7243" s="1" t="str">
        <f t="array" ref="O7243">IF(SUMPRODUCT(MAX(ISNUMBER(SEARCH(Fuel_Rules!$A$6:$A$30,$E7243))*ISNUMBER(SEARCH(Fuel_Rules!$B$6:$B$30,$F7243))*(Fuel_Rules!$A$6:$A$30&lt;&gt;"")))&gt;0,"Plug-in hybrid",IF($G7243="Diesel","Diesel","Gasoline"))</f>
        <v>Gasoline</v>
      </c>
    </row>
    <row r="7244" spans="1:15" ht="15" customHeight="1" x14ac:dyDescent="0.25">
      <c r="A7244" s="1">
        <v>2022</v>
      </c>
      <c r="B7244" s="1" t="s">
        <v>8801</v>
      </c>
      <c r="C7244" s="1" t="s">
        <v>4023</v>
      </c>
      <c r="D7244" s="1" t="s">
        <v>9718</v>
      </c>
      <c r="E7244" s="1" t="s">
        <v>2732</v>
      </c>
      <c r="F7244" s="1" t="s">
        <v>4025</v>
      </c>
      <c r="G7244" s="1" t="s">
        <v>103</v>
      </c>
      <c r="H7244" s="1" t="s">
        <v>437</v>
      </c>
      <c r="I7244" s="1">
        <v>1.5</v>
      </c>
      <c r="J7244" s="1">
        <v>2023</v>
      </c>
      <c r="K7244" s="1">
        <v>98735</v>
      </c>
      <c r="L7244" s="1">
        <v>0</v>
      </c>
      <c r="M7244" s="1">
        <f t="array" ref="M7244">SUMPRODUCT(MAX(ISNUMBER(SEARCH('Class Rules'!$B$6:$B$85,$E7244))*ISNUMBER(SEARCH('Class Rules'!$C$6:$C$85,$F7244))*'Class Rules'!$A$6:$A$85))</f>
        <v>0</v>
      </c>
      <c r="N7244" s="1" t="str">
        <f t="array" ref="N7244">IF($M7244=0,'Class Rules'!$D$3,INDEX('Class Rules'!$D$6:$D$85,MATCH($M7244,'Class Rules'!$A$6:$A$85,0)))</f>
        <v>Passenger LDV</v>
      </c>
      <c r="O7244" s="1" t="str">
        <f t="array" ref="O7244">IF(SUMPRODUCT(MAX(ISNUMBER(SEARCH(Fuel_Rules!$A$6:$A$30,$E7244))*ISNUMBER(SEARCH(Fuel_Rules!$B$6:$B$30,$F7244))*(Fuel_Rules!$A$6:$A$30&lt;&gt;"")))&gt;0,"Plug-in hybrid",IF($G7244="Diesel","Diesel","Gasoline"))</f>
        <v>Gasoline</v>
      </c>
    </row>
    <row r="7245" spans="1:15" ht="15" customHeight="1" x14ac:dyDescent="0.25">
      <c r="A7245" s="1">
        <v>2022</v>
      </c>
      <c r="B7245" s="1" t="s">
        <v>8801</v>
      </c>
      <c r="C7245" s="1" t="s">
        <v>4027</v>
      </c>
      <c r="D7245" s="1" t="s">
        <v>9719</v>
      </c>
      <c r="E7245" s="1" t="s">
        <v>2732</v>
      </c>
      <c r="F7245" s="1" t="s">
        <v>4029</v>
      </c>
      <c r="G7245" s="1" t="s">
        <v>103</v>
      </c>
      <c r="H7245" s="1" t="s">
        <v>437</v>
      </c>
      <c r="I7245" s="1">
        <v>1.5</v>
      </c>
      <c r="J7245" s="1">
        <v>2023</v>
      </c>
      <c r="K7245" s="1">
        <v>113562</v>
      </c>
      <c r="L7245" s="1">
        <v>0</v>
      </c>
      <c r="M7245" s="1">
        <f t="array" ref="M7245">SUMPRODUCT(MAX(ISNUMBER(SEARCH('Class Rules'!$B$6:$B$85,$E7245))*ISNUMBER(SEARCH('Class Rules'!$C$6:$C$85,$F7245))*'Class Rules'!$A$6:$A$85))</f>
        <v>0</v>
      </c>
      <c r="N7245" s="1" t="str">
        <f t="array" ref="N7245">IF($M7245=0,'Class Rules'!$D$3,INDEX('Class Rules'!$D$6:$D$85,MATCH($M7245,'Class Rules'!$A$6:$A$85,0)))</f>
        <v>Passenger LDV</v>
      </c>
      <c r="O7245" s="1" t="str">
        <f t="array" ref="O7245">IF(SUMPRODUCT(MAX(ISNUMBER(SEARCH(Fuel_Rules!$A$6:$A$30,$E7245))*ISNUMBER(SEARCH(Fuel_Rules!$B$6:$B$30,$F7245))*(Fuel_Rules!$A$6:$A$30&lt;&gt;"")))&gt;0,"Plug-in hybrid",IF($G7245="Diesel","Diesel","Gasoline"))</f>
        <v>Gasoline</v>
      </c>
    </row>
    <row r="7246" spans="1:15" ht="15" customHeight="1" x14ac:dyDescent="0.25">
      <c r="A7246" s="1">
        <v>2022</v>
      </c>
      <c r="B7246" s="1" t="s">
        <v>8801</v>
      </c>
      <c r="C7246" s="1" t="s">
        <v>4027</v>
      </c>
      <c r="D7246" s="1" t="s">
        <v>9720</v>
      </c>
      <c r="E7246" s="1" t="s">
        <v>2732</v>
      </c>
      <c r="F7246" s="1" t="s">
        <v>4029</v>
      </c>
      <c r="G7246" s="1" t="s">
        <v>103</v>
      </c>
      <c r="H7246" s="1" t="s">
        <v>437</v>
      </c>
      <c r="I7246" s="1">
        <v>1.5</v>
      </c>
      <c r="J7246" s="1">
        <v>2023</v>
      </c>
      <c r="K7246" s="1">
        <v>104433</v>
      </c>
      <c r="L7246" s="1">
        <v>0</v>
      </c>
      <c r="M7246" s="1">
        <f t="array" ref="M7246">SUMPRODUCT(MAX(ISNUMBER(SEARCH('Class Rules'!$B$6:$B$85,$E7246))*ISNUMBER(SEARCH('Class Rules'!$C$6:$C$85,$F7246))*'Class Rules'!$A$6:$A$85))</f>
        <v>0</v>
      </c>
      <c r="N7246" s="1" t="str">
        <f t="array" ref="N7246">IF($M7246=0,'Class Rules'!$D$3,INDEX('Class Rules'!$D$6:$D$85,MATCH($M7246,'Class Rules'!$A$6:$A$85,0)))</f>
        <v>Passenger LDV</v>
      </c>
      <c r="O7246" s="1" t="str">
        <f t="array" ref="O7246">IF(SUMPRODUCT(MAX(ISNUMBER(SEARCH(Fuel_Rules!$A$6:$A$30,$E7246))*ISNUMBER(SEARCH(Fuel_Rules!$B$6:$B$30,$F7246))*(Fuel_Rules!$A$6:$A$30&lt;&gt;"")))&gt;0,"Plug-in hybrid",IF($G7246="Diesel","Diesel","Gasoline"))</f>
        <v>Gasoline</v>
      </c>
    </row>
    <row r="7247" spans="1:15" ht="15" customHeight="1" x14ac:dyDescent="0.25">
      <c r="A7247" s="1">
        <v>2022</v>
      </c>
      <c r="B7247" s="1" t="s">
        <v>8801</v>
      </c>
      <c r="C7247" s="1" t="s">
        <v>6809</v>
      </c>
      <c r="D7247" s="1" t="s">
        <v>9721</v>
      </c>
      <c r="E7247" s="1" t="s">
        <v>2732</v>
      </c>
      <c r="F7247" s="1" t="s">
        <v>6811</v>
      </c>
      <c r="G7247" s="1" t="s">
        <v>105</v>
      </c>
      <c r="H7247" s="1" t="s">
        <v>437</v>
      </c>
      <c r="I7247" s="1">
        <v>2.8</v>
      </c>
      <c r="J7247" s="1">
        <v>2023</v>
      </c>
      <c r="K7247" s="1">
        <v>354922</v>
      </c>
      <c r="L7247" s="1">
        <v>0</v>
      </c>
      <c r="M7247" s="1">
        <f t="array" ref="M7247">SUMPRODUCT(MAX(ISNUMBER(SEARCH('Class Rules'!$B$6:$B$85,$E7247))*ISNUMBER(SEARCH('Class Rules'!$C$6:$C$85,$F7247))*'Class Rules'!$A$6:$A$85))</f>
        <v>12</v>
      </c>
      <c r="N7247" s="1" t="str">
        <f t="array" ref="N7247">IF($M7247=0,'Class Rules'!$D$3,INDEX('Class Rules'!$D$6:$D$85,MATCH($M7247,'Class Rules'!$A$6:$A$85,0)))</f>
        <v>Freight LDV</v>
      </c>
      <c r="O7247" s="1" t="str">
        <f t="array" ref="O7247">IF(SUMPRODUCT(MAX(ISNUMBER(SEARCH(Fuel_Rules!$A$6:$A$30,$E7247))*ISNUMBER(SEARCH(Fuel_Rules!$B$6:$B$30,$F7247))*(Fuel_Rules!$A$6:$A$30&lt;&gt;"")))&gt;0,"Plug-in hybrid",IF($G7247="Diesel","Diesel","Gasoline"))</f>
        <v>Diesel</v>
      </c>
    </row>
    <row r="7248" spans="1:15" ht="15" customHeight="1" x14ac:dyDescent="0.25">
      <c r="A7248" s="1">
        <v>2022</v>
      </c>
      <c r="B7248" s="1" t="s">
        <v>8801</v>
      </c>
      <c r="C7248" s="1" t="s">
        <v>2812</v>
      </c>
      <c r="D7248" s="1" t="s">
        <v>9722</v>
      </c>
      <c r="E7248" s="1" t="s">
        <v>2732</v>
      </c>
      <c r="F7248" s="1" t="s">
        <v>2814</v>
      </c>
      <c r="G7248" s="1" t="s">
        <v>103</v>
      </c>
      <c r="H7248" s="1" t="s">
        <v>437</v>
      </c>
      <c r="I7248" s="1">
        <v>2</v>
      </c>
      <c r="J7248" s="1">
        <v>2023</v>
      </c>
      <c r="K7248" s="1">
        <v>145080</v>
      </c>
      <c r="L7248" s="1">
        <v>0</v>
      </c>
      <c r="M7248" s="1">
        <f t="array" ref="M7248">SUMPRODUCT(MAX(ISNUMBER(SEARCH('Class Rules'!$B$6:$B$85,$E7248))*ISNUMBER(SEARCH('Class Rules'!$C$6:$C$85,$F7248))*'Class Rules'!$A$6:$A$85))</f>
        <v>0</v>
      </c>
      <c r="N7248" s="1" t="str">
        <f t="array" ref="N7248">IF($M7248=0,'Class Rules'!$D$3,INDEX('Class Rules'!$D$6:$D$85,MATCH($M7248,'Class Rules'!$A$6:$A$85,0)))</f>
        <v>Passenger LDV</v>
      </c>
      <c r="O7248" s="1" t="str">
        <f t="array" ref="O7248">IF(SUMPRODUCT(MAX(ISNUMBER(SEARCH(Fuel_Rules!$A$6:$A$30,$E7248))*ISNUMBER(SEARCH(Fuel_Rules!$B$6:$B$30,$F7248))*(Fuel_Rules!$A$6:$A$30&lt;&gt;"")))&gt;0,"Plug-in hybrid",IF($G7248="Diesel","Diesel","Gasoline"))</f>
        <v>Gasoline</v>
      </c>
    </row>
    <row r="7249" spans="1:15" ht="15" customHeight="1" x14ac:dyDescent="0.25">
      <c r="A7249" s="1">
        <v>2022</v>
      </c>
      <c r="B7249" s="1" t="s">
        <v>8801</v>
      </c>
      <c r="C7249" s="1" t="s">
        <v>2812</v>
      </c>
      <c r="D7249" s="1" t="s">
        <v>9723</v>
      </c>
      <c r="E7249" s="1" t="s">
        <v>2732</v>
      </c>
      <c r="F7249" s="1" t="s">
        <v>2814</v>
      </c>
      <c r="G7249" s="1" t="s">
        <v>103</v>
      </c>
      <c r="H7249" s="1" t="s">
        <v>437</v>
      </c>
      <c r="I7249" s="1">
        <v>2</v>
      </c>
      <c r="J7249" s="1">
        <v>2023</v>
      </c>
      <c r="K7249" s="1">
        <v>137067</v>
      </c>
      <c r="L7249" s="1">
        <v>0</v>
      </c>
      <c r="M7249" s="1">
        <f t="array" ref="M7249">SUMPRODUCT(MAX(ISNUMBER(SEARCH('Class Rules'!$B$6:$B$85,$E7249))*ISNUMBER(SEARCH('Class Rules'!$C$6:$C$85,$F7249))*'Class Rules'!$A$6:$A$85))</f>
        <v>0</v>
      </c>
      <c r="N7249" s="1" t="str">
        <f t="array" ref="N7249">IF($M7249=0,'Class Rules'!$D$3,INDEX('Class Rules'!$D$6:$D$85,MATCH($M7249,'Class Rules'!$A$6:$A$85,0)))</f>
        <v>Passenger LDV</v>
      </c>
      <c r="O7249" s="1" t="str">
        <f t="array" ref="O7249">IF(SUMPRODUCT(MAX(ISNUMBER(SEARCH(Fuel_Rules!$A$6:$A$30,$E7249))*ISNUMBER(SEARCH(Fuel_Rules!$B$6:$B$30,$F7249))*(Fuel_Rules!$A$6:$A$30&lt;&gt;"")))&gt;0,"Plug-in hybrid",IF($G7249="Diesel","Diesel","Gasoline"))</f>
        <v>Gasoline</v>
      </c>
    </row>
    <row r="7250" spans="1:15" ht="15" customHeight="1" x14ac:dyDescent="0.25">
      <c r="A7250" s="1">
        <v>2022</v>
      </c>
      <c r="B7250" s="1" t="s">
        <v>8801</v>
      </c>
      <c r="C7250" s="1" t="s">
        <v>2815</v>
      </c>
      <c r="D7250" s="1" t="s">
        <v>9724</v>
      </c>
      <c r="E7250" s="1" t="s">
        <v>2732</v>
      </c>
      <c r="F7250" s="1" t="s">
        <v>9725</v>
      </c>
      <c r="G7250" s="1" t="s">
        <v>103</v>
      </c>
      <c r="H7250" s="1" t="s">
        <v>437</v>
      </c>
      <c r="I7250" s="1">
        <v>1.8</v>
      </c>
      <c r="J7250" s="1">
        <v>2023</v>
      </c>
      <c r="K7250" s="1">
        <v>178908</v>
      </c>
      <c r="L7250" s="1">
        <v>0</v>
      </c>
      <c r="M7250" s="1">
        <f t="array" ref="M7250">SUMPRODUCT(MAX(ISNUMBER(SEARCH('Class Rules'!$B$6:$B$85,$E7250))*ISNUMBER(SEARCH('Class Rules'!$C$6:$C$85,$F7250))*'Class Rules'!$A$6:$A$85))</f>
        <v>0</v>
      </c>
      <c r="N7250" s="1" t="str">
        <f t="array" ref="N7250">IF($M7250=0,'Class Rules'!$D$3,INDEX('Class Rules'!$D$6:$D$85,MATCH($M7250,'Class Rules'!$A$6:$A$85,0)))</f>
        <v>Passenger LDV</v>
      </c>
      <c r="O7250" s="1" t="str">
        <f t="array" ref="O7250">IF(SUMPRODUCT(MAX(ISNUMBER(SEARCH(Fuel_Rules!$A$6:$A$30,$E7250))*ISNUMBER(SEARCH(Fuel_Rules!$B$6:$B$30,$F7250))*(Fuel_Rules!$A$6:$A$30&lt;&gt;"")))&gt;0,"Plug-in hybrid",IF($G7250="Diesel","Diesel","Gasoline"))</f>
        <v>Gasoline</v>
      </c>
    </row>
    <row r="7251" spans="1:15" ht="15" customHeight="1" x14ac:dyDescent="0.25">
      <c r="A7251" s="1">
        <v>2022</v>
      </c>
      <c r="B7251" s="1" t="s">
        <v>8801</v>
      </c>
      <c r="C7251" s="1" t="s">
        <v>2815</v>
      </c>
      <c r="D7251" s="1" t="s">
        <v>9726</v>
      </c>
      <c r="E7251" s="1" t="s">
        <v>2732</v>
      </c>
      <c r="F7251" s="1" t="s">
        <v>9725</v>
      </c>
      <c r="G7251" s="1" t="s">
        <v>103</v>
      </c>
      <c r="H7251" s="1" t="s">
        <v>437</v>
      </c>
      <c r="I7251" s="1">
        <v>1.8</v>
      </c>
      <c r="J7251" s="1">
        <v>2023</v>
      </c>
      <c r="K7251" s="1">
        <v>171451</v>
      </c>
      <c r="L7251" s="1">
        <v>0</v>
      </c>
      <c r="M7251" s="1">
        <f t="array" ref="M7251">SUMPRODUCT(MAX(ISNUMBER(SEARCH('Class Rules'!$B$6:$B$85,$E7251))*ISNUMBER(SEARCH('Class Rules'!$C$6:$C$85,$F7251))*'Class Rules'!$A$6:$A$85))</f>
        <v>0</v>
      </c>
      <c r="N7251" s="1" t="str">
        <f t="array" ref="N7251">IF($M7251=0,'Class Rules'!$D$3,INDEX('Class Rules'!$D$6:$D$85,MATCH($M7251,'Class Rules'!$A$6:$A$85,0)))</f>
        <v>Passenger LDV</v>
      </c>
      <c r="O7251" s="1" t="str">
        <f t="array" ref="O7251">IF(SUMPRODUCT(MAX(ISNUMBER(SEARCH(Fuel_Rules!$A$6:$A$30,$E7251))*ISNUMBER(SEARCH(Fuel_Rules!$B$6:$B$30,$F7251))*(Fuel_Rules!$A$6:$A$30&lt;&gt;"")))&gt;0,"Plug-in hybrid",IF($G7251="Diesel","Diesel","Gasoline"))</f>
        <v>Gasoline</v>
      </c>
    </row>
    <row r="7252" spans="1:15" ht="15" customHeight="1" x14ac:dyDescent="0.25">
      <c r="A7252" s="1">
        <v>2022</v>
      </c>
      <c r="B7252" s="1" t="s">
        <v>8801</v>
      </c>
      <c r="C7252" s="1" t="s">
        <v>2818</v>
      </c>
      <c r="D7252" s="1" t="s">
        <v>9727</v>
      </c>
      <c r="E7252" s="1" t="s">
        <v>2732</v>
      </c>
      <c r="F7252" s="1" t="s">
        <v>9728</v>
      </c>
      <c r="G7252" s="1" t="s">
        <v>103</v>
      </c>
      <c r="H7252" s="1" t="s">
        <v>437</v>
      </c>
      <c r="I7252" s="1">
        <v>1.8</v>
      </c>
      <c r="J7252" s="1">
        <v>2023</v>
      </c>
      <c r="K7252" s="1">
        <v>186893</v>
      </c>
      <c r="L7252" s="1">
        <v>0</v>
      </c>
      <c r="M7252" s="1">
        <f t="array" ref="M7252">SUMPRODUCT(MAX(ISNUMBER(SEARCH('Class Rules'!$B$6:$B$85,$E7252))*ISNUMBER(SEARCH('Class Rules'!$C$6:$C$85,$F7252))*'Class Rules'!$A$6:$A$85))</f>
        <v>0</v>
      </c>
      <c r="N7252" s="1" t="str">
        <f t="array" ref="N7252">IF($M7252=0,'Class Rules'!$D$3,INDEX('Class Rules'!$D$6:$D$85,MATCH($M7252,'Class Rules'!$A$6:$A$85,0)))</f>
        <v>Passenger LDV</v>
      </c>
      <c r="O7252" s="1" t="str">
        <f t="array" ref="O7252">IF(SUMPRODUCT(MAX(ISNUMBER(SEARCH(Fuel_Rules!$A$6:$A$30,$E7252))*ISNUMBER(SEARCH(Fuel_Rules!$B$6:$B$30,$F7252))*(Fuel_Rules!$A$6:$A$30&lt;&gt;"")))&gt;0,"Plug-in hybrid",IF($G7252="Diesel","Diesel","Gasoline"))</f>
        <v>Gasoline</v>
      </c>
    </row>
    <row r="7253" spans="1:15" ht="15" customHeight="1" x14ac:dyDescent="0.25">
      <c r="A7253" s="1">
        <v>2022</v>
      </c>
      <c r="B7253" s="1" t="s">
        <v>8801</v>
      </c>
      <c r="C7253" s="1" t="s">
        <v>2818</v>
      </c>
      <c r="D7253" s="1" t="s">
        <v>9729</v>
      </c>
      <c r="E7253" s="1" t="s">
        <v>2732</v>
      </c>
      <c r="F7253" s="1" t="s">
        <v>9728</v>
      </c>
      <c r="G7253" s="1" t="s">
        <v>103</v>
      </c>
      <c r="H7253" s="1" t="s">
        <v>437</v>
      </c>
      <c r="I7253" s="1">
        <v>1.8</v>
      </c>
      <c r="J7253" s="1">
        <v>2023</v>
      </c>
      <c r="K7253" s="1">
        <v>177527</v>
      </c>
      <c r="L7253" s="1">
        <v>0</v>
      </c>
      <c r="M7253" s="1">
        <f t="array" ref="M7253">SUMPRODUCT(MAX(ISNUMBER(SEARCH('Class Rules'!$B$6:$B$85,$E7253))*ISNUMBER(SEARCH('Class Rules'!$C$6:$C$85,$F7253))*'Class Rules'!$A$6:$A$85))</f>
        <v>0</v>
      </c>
      <c r="N7253" s="1" t="str">
        <f t="array" ref="N7253">IF($M7253=0,'Class Rules'!$D$3,INDEX('Class Rules'!$D$6:$D$85,MATCH($M7253,'Class Rules'!$A$6:$A$85,0)))</f>
        <v>Passenger LDV</v>
      </c>
      <c r="O7253" s="1" t="str">
        <f t="array" ref="O7253">IF(SUMPRODUCT(MAX(ISNUMBER(SEARCH(Fuel_Rules!$A$6:$A$30,$E7253))*ISNUMBER(SEARCH(Fuel_Rules!$B$6:$B$30,$F7253))*(Fuel_Rules!$A$6:$A$30&lt;&gt;"")))&gt;0,"Plug-in hybrid",IF($G7253="Diesel","Diesel","Gasoline"))</f>
        <v>Gasoline</v>
      </c>
    </row>
    <row r="7254" spans="1:15" ht="15" customHeight="1" x14ac:dyDescent="0.25">
      <c r="A7254" s="1">
        <v>2022</v>
      </c>
      <c r="B7254" s="1" t="s">
        <v>8801</v>
      </c>
      <c r="C7254" s="1" t="s">
        <v>2851</v>
      </c>
      <c r="D7254" s="1" t="s">
        <v>9730</v>
      </c>
      <c r="E7254" s="1" t="s">
        <v>2732</v>
      </c>
      <c r="F7254" s="1" t="s">
        <v>2853</v>
      </c>
      <c r="G7254" s="1" t="s">
        <v>103</v>
      </c>
      <c r="H7254" s="1" t="s">
        <v>437</v>
      </c>
      <c r="I7254" s="1">
        <v>2.5</v>
      </c>
      <c r="J7254" s="1">
        <v>2023</v>
      </c>
      <c r="K7254" s="1">
        <v>309533</v>
      </c>
      <c r="L7254" s="1">
        <v>0</v>
      </c>
      <c r="M7254" s="1">
        <f t="array" ref="M7254">SUMPRODUCT(MAX(ISNUMBER(SEARCH('Class Rules'!$B$6:$B$85,$E7254))*ISNUMBER(SEARCH('Class Rules'!$C$6:$C$85,$F7254))*'Class Rules'!$A$6:$A$85))</f>
        <v>0</v>
      </c>
      <c r="N7254" s="1" t="str">
        <f t="array" ref="N7254">IF($M7254=0,'Class Rules'!$D$3,INDEX('Class Rules'!$D$6:$D$85,MATCH($M7254,'Class Rules'!$A$6:$A$85,0)))</f>
        <v>Passenger LDV</v>
      </c>
      <c r="O7254" s="1" t="str">
        <f t="array" ref="O7254">IF(SUMPRODUCT(MAX(ISNUMBER(SEARCH(Fuel_Rules!$A$6:$A$30,$E7254))*ISNUMBER(SEARCH(Fuel_Rules!$B$6:$B$30,$F7254))*(Fuel_Rules!$A$6:$A$30&lt;&gt;"")))&gt;0,"Plug-in hybrid",IF($G7254="Diesel","Diesel","Gasoline"))</f>
        <v>Gasoline</v>
      </c>
    </row>
    <row r="7255" spans="1:15" ht="15" customHeight="1" x14ac:dyDescent="0.25">
      <c r="A7255" s="1">
        <v>2022</v>
      </c>
      <c r="B7255" s="1" t="s">
        <v>8801</v>
      </c>
      <c r="C7255" s="1" t="s">
        <v>2860</v>
      </c>
      <c r="D7255" s="1" t="s">
        <v>9731</v>
      </c>
      <c r="E7255" s="1" t="s">
        <v>2732</v>
      </c>
      <c r="F7255" s="1" t="s">
        <v>2862</v>
      </c>
      <c r="G7255" s="1" t="s">
        <v>103</v>
      </c>
      <c r="H7255" s="1" t="s">
        <v>437</v>
      </c>
      <c r="I7255" s="1">
        <v>2</v>
      </c>
      <c r="J7255" s="1">
        <v>2023</v>
      </c>
      <c r="K7255" s="1">
        <v>174393</v>
      </c>
      <c r="L7255" s="1">
        <v>0</v>
      </c>
      <c r="M7255" s="1">
        <f t="array" ref="M7255">SUMPRODUCT(MAX(ISNUMBER(SEARCH('Class Rules'!$B$6:$B$85,$E7255))*ISNUMBER(SEARCH('Class Rules'!$C$6:$C$85,$F7255))*'Class Rules'!$A$6:$A$85))</f>
        <v>0</v>
      </c>
      <c r="N7255" s="1" t="str">
        <f t="array" ref="N7255">IF($M7255=0,'Class Rules'!$D$3,INDEX('Class Rules'!$D$6:$D$85,MATCH($M7255,'Class Rules'!$A$6:$A$85,0)))</f>
        <v>Passenger LDV</v>
      </c>
      <c r="O7255" s="1" t="str">
        <f t="array" ref="O7255">IF(SUMPRODUCT(MAX(ISNUMBER(SEARCH(Fuel_Rules!$A$6:$A$30,$E7255))*ISNUMBER(SEARCH(Fuel_Rules!$B$6:$B$30,$F7255))*(Fuel_Rules!$A$6:$A$30&lt;&gt;"")))&gt;0,"Plug-in hybrid",IF($G7255="Diesel","Diesel","Gasoline"))</f>
        <v>Gasoline</v>
      </c>
    </row>
    <row r="7256" spans="1:15" ht="15" customHeight="1" x14ac:dyDescent="0.25">
      <c r="A7256" s="1">
        <v>2022</v>
      </c>
      <c r="B7256" s="1" t="s">
        <v>8801</v>
      </c>
      <c r="C7256" s="1" t="s">
        <v>2860</v>
      </c>
      <c r="D7256" s="1" t="s">
        <v>9732</v>
      </c>
      <c r="E7256" s="1" t="s">
        <v>2732</v>
      </c>
      <c r="F7256" s="1" t="s">
        <v>2862</v>
      </c>
      <c r="G7256" s="1" t="s">
        <v>103</v>
      </c>
      <c r="H7256" s="1" t="s">
        <v>437</v>
      </c>
      <c r="I7256" s="1">
        <v>2</v>
      </c>
      <c r="J7256" s="1">
        <v>2023</v>
      </c>
      <c r="K7256" s="1">
        <v>167541</v>
      </c>
      <c r="L7256" s="1">
        <v>0</v>
      </c>
      <c r="M7256" s="1">
        <f t="array" ref="M7256">SUMPRODUCT(MAX(ISNUMBER(SEARCH('Class Rules'!$B$6:$B$85,$E7256))*ISNUMBER(SEARCH('Class Rules'!$C$6:$C$85,$F7256))*'Class Rules'!$A$6:$A$85))</f>
        <v>0</v>
      </c>
      <c r="N7256" s="1" t="str">
        <f t="array" ref="N7256">IF($M7256=0,'Class Rules'!$D$3,INDEX('Class Rules'!$D$6:$D$85,MATCH($M7256,'Class Rules'!$A$6:$A$85,0)))</f>
        <v>Passenger LDV</v>
      </c>
      <c r="O7256" s="1" t="str">
        <f t="array" ref="O7256">IF(SUMPRODUCT(MAX(ISNUMBER(SEARCH(Fuel_Rules!$A$6:$A$30,$E7256))*ISNUMBER(SEARCH(Fuel_Rules!$B$6:$B$30,$F7256))*(Fuel_Rules!$A$6:$A$30&lt;&gt;"")))&gt;0,"Plug-in hybrid",IF($G7256="Diesel","Diesel","Gasoline"))</f>
        <v>Gasoline</v>
      </c>
    </row>
    <row r="7257" spans="1:15" ht="15" customHeight="1" x14ac:dyDescent="0.25">
      <c r="A7257" s="1">
        <v>2022</v>
      </c>
      <c r="B7257" s="1" t="s">
        <v>8801</v>
      </c>
      <c r="C7257" s="1" t="s">
        <v>2863</v>
      </c>
      <c r="D7257" s="1" t="s">
        <v>9733</v>
      </c>
      <c r="E7257" s="1" t="s">
        <v>2732</v>
      </c>
      <c r="F7257" s="1" t="s">
        <v>9734</v>
      </c>
      <c r="G7257" s="1" t="s">
        <v>103</v>
      </c>
      <c r="H7257" s="1" t="s">
        <v>437</v>
      </c>
      <c r="I7257" s="1">
        <v>1.8</v>
      </c>
      <c r="J7257" s="1">
        <v>2023</v>
      </c>
      <c r="K7257" s="1">
        <v>198015</v>
      </c>
      <c r="L7257" s="1">
        <v>0</v>
      </c>
      <c r="M7257" s="1">
        <f t="array" ref="M7257">SUMPRODUCT(MAX(ISNUMBER(SEARCH('Class Rules'!$B$6:$B$85,$E7257))*ISNUMBER(SEARCH('Class Rules'!$C$6:$C$85,$F7257))*'Class Rules'!$A$6:$A$85))</f>
        <v>0</v>
      </c>
      <c r="N7257" s="1" t="str">
        <f t="array" ref="N7257">IF($M7257=0,'Class Rules'!$D$3,INDEX('Class Rules'!$D$6:$D$85,MATCH($M7257,'Class Rules'!$A$6:$A$85,0)))</f>
        <v>Passenger LDV</v>
      </c>
      <c r="O7257" s="1" t="str">
        <f t="array" ref="O7257">IF(SUMPRODUCT(MAX(ISNUMBER(SEARCH(Fuel_Rules!$A$6:$A$30,$E7257))*ISNUMBER(SEARCH(Fuel_Rules!$B$6:$B$30,$F7257))*(Fuel_Rules!$A$6:$A$30&lt;&gt;"")))&gt;0,"Plug-in hybrid",IF($G7257="Diesel","Diesel","Gasoline"))</f>
        <v>Gasoline</v>
      </c>
    </row>
    <row r="7258" spans="1:15" ht="15" customHeight="1" x14ac:dyDescent="0.25">
      <c r="A7258" s="1">
        <v>2022</v>
      </c>
      <c r="B7258" s="1" t="s">
        <v>8801</v>
      </c>
      <c r="C7258" s="1" t="s">
        <v>2863</v>
      </c>
      <c r="D7258" s="1" t="s">
        <v>9735</v>
      </c>
      <c r="E7258" s="1" t="s">
        <v>2732</v>
      </c>
      <c r="F7258" s="1" t="s">
        <v>9734</v>
      </c>
      <c r="G7258" s="1" t="s">
        <v>103</v>
      </c>
      <c r="H7258" s="1" t="s">
        <v>437</v>
      </c>
      <c r="I7258" s="1">
        <v>1.8</v>
      </c>
      <c r="J7258" s="1">
        <v>2023</v>
      </c>
      <c r="K7258" s="1">
        <v>191078</v>
      </c>
      <c r="L7258" s="1">
        <v>0</v>
      </c>
      <c r="M7258" s="1">
        <f t="array" ref="M7258">SUMPRODUCT(MAX(ISNUMBER(SEARCH('Class Rules'!$B$6:$B$85,$E7258))*ISNUMBER(SEARCH('Class Rules'!$C$6:$C$85,$F7258))*'Class Rules'!$A$6:$A$85))</f>
        <v>0</v>
      </c>
      <c r="N7258" s="1" t="str">
        <f t="array" ref="N7258">IF($M7258=0,'Class Rules'!$D$3,INDEX('Class Rules'!$D$6:$D$85,MATCH($M7258,'Class Rules'!$A$6:$A$85,0)))</f>
        <v>Passenger LDV</v>
      </c>
      <c r="O7258" s="1" t="str">
        <f t="array" ref="O7258">IF(SUMPRODUCT(MAX(ISNUMBER(SEARCH(Fuel_Rules!$A$6:$A$30,$E7258))*ISNUMBER(SEARCH(Fuel_Rules!$B$6:$B$30,$F7258))*(Fuel_Rules!$A$6:$A$30&lt;&gt;"")))&gt;0,"Plug-in hybrid",IF($G7258="Diesel","Diesel","Gasoline"))</f>
        <v>Gasoline</v>
      </c>
    </row>
    <row r="7259" spans="1:15" ht="15" customHeight="1" x14ac:dyDescent="0.25">
      <c r="A7259" s="1">
        <v>2022</v>
      </c>
      <c r="B7259" s="1" t="s">
        <v>8801</v>
      </c>
      <c r="C7259" s="1" t="s">
        <v>2866</v>
      </c>
      <c r="D7259" s="1" t="s">
        <v>9736</v>
      </c>
      <c r="E7259" s="1" t="s">
        <v>2732</v>
      </c>
      <c r="F7259" s="1" t="s">
        <v>2868</v>
      </c>
      <c r="G7259" s="1" t="s">
        <v>103</v>
      </c>
      <c r="H7259" s="1" t="s">
        <v>437</v>
      </c>
      <c r="I7259" s="1">
        <v>2</v>
      </c>
      <c r="J7259" s="1">
        <v>2023</v>
      </c>
      <c r="K7259" s="1">
        <v>160591</v>
      </c>
      <c r="L7259" s="1">
        <v>0</v>
      </c>
      <c r="M7259" s="1">
        <f t="array" ref="M7259">SUMPRODUCT(MAX(ISNUMBER(SEARCH('Class Rules'!$B$6:$B$85,$E7259))*ISNUMBER(SEARCH('Class Rules'!$C$6:$C$85,$F7259))*'Class Rules'!$A$6:$A$85))</f>
        <v>0</v>
      </c>
      <c r="N7259" s="1" t="str">
        <f t="array" ref="N7259">IF($M7259=0,'Class Rules'!$D$3,INDEX('Class Rules'!$D$6:$D$85,MATCH($M7259,'Class Rules'!$A$6:$A$85,0)))</f>
        <v>Passenger LDV</v>
      </c>
      <c r="O7259" s="1" t="str">
        <f t="array" ref="O7259">IF(SUMPRODUCT(MAX(ISNUMBER(SEARCH(Fuel_Rules!$A$6:$A$30,$E7259))*ISNUMBER(SEARCH(Fuel_Rules!$B$6:$B$30,$F7259))*(Fuel_Rules!$A$6:$A$30&lt;&gt;"")))&gt;0,"Plug-in hybrid",IF($G7259="Diesel","Diesel","Gasoline"))</f>
        <v>Gasoline</v>
      </c>
    </row>
    <row r="7260" spans="1:15" ht="15" customHeight="1" x14ac:dyDescent="0.25">
      <c r="A7260" s="1">
        <v>2022</v>
      </c>
      <c r="B7260" s="1" t="s">
        <v>8801</v>
      </c>
      <c r="C7260" s="1" t="s">
        <v>2866</v>
      </c>
      <c r="D7260" s="1" t="s">
        <v>9737</v>
      </c>
      <c r="E7260" s="1" t="s">
        <v>2732</v>
      </c>
      <c r="F7260" s="1" t="s">
        <v>2868</v>
      </c>
      <c r="G7260" s="1" t="s">
        <v>103</v>
      </c>
      <c r="H7260" s="1" t="s">
        <v>437</v>
      </c>
      <c r="I7260" s="1">
        <v>2</v>
      </c>
      <c r="J7260" s="1">
        <v>2023</v>
      </c>
      <c r="K7260" s="1">
        <v>153525</v>
      </c>
      <c r="L7260" s="1">
        <v>0</v>
      </c>
      <c r="M7260" s="1">
        <f t="array" ref="M7260">SUMPRODUCT(MAX(ISNUMBER(SEARCH('Class Rules'!$B$6:$B$85,$E7260))*ISNUMBER(SEARCH('Class Rules'!$C$6:$C$85,$F7260))*'Class Rules'!$A$6:$A$85))</f>
        <v>0</v>
      </c>
      <c r="N7260" s="1" t="str">
        <f t="array" ref="N7260">IF($M7260=0,'Class Rules'!$D$3,INDEX('Class Rules'!$D$6:$D$85,MATCH($M7260,'Class Rules'!$A$6:$A$85,0)))</f>
        <v>Passenger LDV</v>
      </c>
      <c r="O7260" s="1" t="str">
        <f t="array" ref="O7260">IF(SUMPRODUCT(MAX(ISNUMBER(SEARCH(Fuel_Rules!$A$6:$A$30,$E7260))*ISNUMBER(SEARCH(Fuel_Rules!$B$6:$B$30,$F7260))*(Fuel_Rules!$A$6:$A$30&lt;&gt;"")))&gt;0,"Plug-in hybrid",IF($G7260="Diesel","Diesel","Gasoline"))</f>
        <v>Gasoline</v>
      </c>
    </row>
    <row r="7261" spans="1:15" ht="15" customHeight="1" x14ac:dyDescent="0.25">
      <c r="A7261" s="1">
        <v>2022</v>
      </c>
      <c r="B7261" s="1" t="s">
        <v>8801</v>
      </c>
      <c r="C7261" s="1" t="s">
        <v>2872</v>
      </c>
      <c r="D7261" s="1" t="s">
        <v>9738</v>
      </c>
      <c r="E7261" s="1" t="s">
        <v>2732</v>
      </c>
      <c r="F7261" s="1" t="s">
        <v>2874</v>
      </c>
      <c r="G7261" s="1" t="s">
        <v>103</v>
      </c>
      <c r="H7261" s="1" t="s">
        <v>437</v>
      </c>
      <c r="I7261" s="1">
        <v>2</v>
      </c>
      <c r="J7261" s="1">
        <v>2023</v>
      </c>
      <c r="K7261" s="1">
        <v>170480</v>
      </c>
      <c r="L7261" s="1">
        <v>0</v>
      </c>
      <c r="M7261" s="1">
        <f t="array" ref="M7261">SUMPRODUCT(MAX(ISNUMBER(SEARCH('Class Rules'!$B$6:$B$85,$E7261))*ISNUMBER(SEARCH('Class Rules'!$C$6:$C$85,$F7261))*'Class Rules'!$A$6:$A$85))</f>
        <v>0</v>
      </c>
      <c r="N7261" s="1" t="str">
        <f t="array" ref="N7261">IF($M7261=0,'Class Rules'!$D$3,INDEX('Class Rules'!$D$6:$D$85,MATCH($M7261,'Class Rules'!$A$6:$A$85,0)))</f>
        <v>Passenger LDV</v>
      </c>
      <c r="O7261" s="1" t="str">
        <f t="array" ref="O7261">IF(SUMPRODUCT(MAX(ISNUMBER(SEARCH(Fuel_Rules!$A$6:$A$30,$E7261))*ISNUMBER(SEARCH(Fuel_Rules!$B$6:$B$30,$F7261))*(Fuel_Rules!$A$6:$A$30&lt;&gt;"")))&gt;0,"Plug-in hybrid",IF($G7261="Diesel","Diesel","Gasoline"))</f>
        <v>Gasoline</v>
      </c>
    </row>
    <row r="7262" spans="1:15" ht="15" customHeight="1" x14ac:dyDescent="0.25">
      <c r="A7262" s="1">
        <v>2022</v>
      </c>
      <c r="B7262" s="1" t="s">
        <v>8801</v>
      </c>
      <c r="C7262" s="1" t="s">
        <v>2872</v>
      </c>
      <c r="D7262" s="1" t="s">
        <v>9739</v>
      </c>
      <c r="E7262" s="1" t="s">
        <v>2732</v>
      </c>
      <c r="F7262" s="1" t="s">
        <v>2874</v>
      </c>
      <c r="G7262" s="1" t="s">
        <v>103</v>
      </c>
      <c r="H7262" s="1" t="s">
        <v>437</v>
      </c>
      <c r="I7262" s="1">
        <v>2</v>
      </c>
      <c r="J7262" s="1">
        <v>2023</v>
      </c>
      <c r="K7262" s="1">
        <v>164510</v>
      </c>
      <c r="L7262" s="1">
        <v>0</v>
      </c>
      <c r="M7262" s="1">
        <f t="array" ref="M7262">SUMPRODUCT(MAX(ISNUMBER(SEARCH('Class Rules'!$B$6:$B$85,$E7262))*ISNUMBER(SEARCH('Class Rules'!$C$6:$C$85,$F7262))*'Class Rules'!$A$6:$A$85))</f>
        <v>0</v>
      </c>
      <c r="N7262" s="1" t="str">
        <f t="array" ref="N7262">IF($M7262=0,'Class Rules'!$D$3,INDEX('Class Rules'!$D$6:$D$85,MATCH($M7262,'Class Rules'!$A$6:$A$85,0)))</f>
        <v>Passenger LDV</v>
      </c>
      <c r="O7262" s="1" t="str">
        <f t="array" ref="O7262">IF(SUMPRODUCT(MAX(ISNUMBER(SEARCH(Fuel_Rules!$A$6:$A$30,$E7262))*ISNUMBER(SEARCH(Fuel_Rules!$B$6:$B$30,$F7262))*(Fuel_Rules!$A$6:$A$30&lt;&gt;"")))&gt;0,"Plug-in hybrid",IF($G7262="Diesel","Diesel","Gasoline"))</f>
        <v>Gasoline</v>
      </c>
    </row>
    <row r="7263" spans="1:15" ht="15" customHeight="1" x14ac:dyDescent="0.25">
      <c r="A7263" s="1">
        <v>2022</v>
      </c>
      <c r="B7263" s="1" t="s">
        <v>8801</v>
      </c>
      <c r="C7263" s="1" t="s">
        <v>2875</v>
      </c>
      <c r="D7263" s="1" t="s">
        <v>9740</v>
      </c>
      <c r="E7263" s="1" t="s">
        <v>2732</v>
      </c>
      <c r="F7263" s="1" t="s">
        <v>9741</v>
      </c>
      <c r="G7263" s="1" t="s">
        <v>103</v>
      </c>
      <c r="H7263" s="1" t="s">
        <v>437</v>
      </c>
      <c r="I7263" s="1">
        <v>1.8</v>
      </c>
      <c r="J7263" s="1">
        <v>2023</v>
      </c>
      <c r="K7263" s="1">
        <v>205369</v>
      </c>
      <c r="L7263" s="1">
        <v>0</v>
      </c>
      <c r="M7263" s="1">
        <f t="array" ref="M7263">SUMPRODUCT(MAX(ISNUMBER(SEARCH('Class Rules'!$B$6:$B$85,$E7263))*ISNUMBER(SEARCH('Class Rules'!$C$6:$C$85,$F7263))*'Class Rules'!$A$6:$A$85))</f>
        <v>0</v>
      </c>
      <c r="N7263" s="1" t="str">
        <f t="array" ref="N7263">IF($M7263=0,'Class Rules'!$D$3,INDEX('Class Rules'!$D$6:$D$85,MATCH($M7263,'Class Rules'!$A$6:$A$85,0)))</f>
        <v>Passenger LDV</v>
      </c>
      <c r="O7263" s="1" t="str">
        <f t="array" ref="O7263">IF(SUMPRODUCT(MAX(ISNUMBER(SEARCH(Fuel_Rules!$A$6:$A$30,$E7263))*ISNUMBER(SEARCH(Fuel_Rules!$B$6:$B$30,$F7263))*(Fuel_Rules!$A$6:$A$30&lt;&gt;"")))&gt;0,"Plug-in hybrid",IF($G7263="Diesel","Diesel","Gasoline"))</f>
        <v>Gasoline</v>
      </c>
    </row>
    <row r="7264" spans="1:15" ht="15" customHeight="1" x14ac:dyDescent="0.25">
      <c r="A7264" s="1">
        <v>2022</v>
      </c>
      <c r="B7264" s="1" t="s">
        <v>8801</v>
      </c>
      <c r="C7264" s="1" t="s">
        <v>2875</v>
      </c>
      <c r="D7264" s="1" t="s">
        <v>9742</v>
      </c>
      <c r="E7264" s="1" t="s">
        <v>2732</v>
      </c>
      <c r="F7264" s="1" t="s">
        <v>9741</v>
      </c>
      <c r="G7264" s="1" t="s">
        <v>103</v>
      </c>
      <c r="H7264" s="1" t="s">
        <v>437</v>
      </c>
      <c r="I7264" s="1">
        <v>1.8</v>
      </c>
      <c r="J7264" s="1">
        <v>2023</v>
      </c>
      <c r="K7264" s="1">
        <v>198178</v>
      </c>
      <c r="L7264" s="1">
        <v>0</v>
      </c>
      <c r="M7264" s="1">
        <f t="array" ref="M7264">SUMPRODUCT(MAX(ISNUMBER(SEARCH('Class Rules'!$B$6:$B$85,$E7264))*ISNUMBER(SEARCH('Class Rules'!$C$6:$C$85,$F7264))*'Class Rules'!$A$6:$A$85))</f>
        <v>0</v>
      </c>
      <c r="N7264" s="1" t="str">
        <f t="array" ref="N7264">IF($M7264=0,'Class Rules'!$D$3,INDEX('Class Rules'!$D$6:$D$85,MATCH($M7264,'Class Rules'!$A$6:$A$85,0)))</f>
        <v>Passenger LDV</v>
      </c>
      <c r="O7264" s="1" t="str">
        <f t="array" ref="O7264">IF(SUMPRODUCT(MAX(ISNUMBER(SEARCH(Fuel_Rules!$A$6:$A$30,$E7264))*ISNUMBER(SEARCH(Fuel_Rules!$B$6:$B$30,$F7264))*(Fuel_Rules!$A$6:$A$30&lt;&gt;"")))&gt;0,"Plug-in hybrid",IF($G7264="Diesel","Diesel","Gasoline"))</f>
        <v>Gasoline</v>
      </c>
    </row>
    <row r="7265" spans="1:15" ht="15" customHeight="1" x14ac:dyDescent="0.25">
      <c r="A7265" s="1">
        <v>2022</v>
      </c>
      <c r="B7265" s="1" t="s">
        <v>8801</v>
      </c>
      <c r="C7265" s="1" t="s">
        <v>2878</v>
      </c>
      <c r="D7265" s="1" t="s">
        <v>9743</v>
      </c>
      <c r="E7265" s="1" t="s">
        <v>2732</v>
      </c>
      <c r="F7265" s="1" t="s">
        <v>2880</v>
      </c>
      <c r="G7265" s="1" t="s">
        <v>105</v>
      </c>
      <c r="H7265" s="1" t="s">
        <v>437</v>
      </c>
      <c r="I7265" s="1">
        <v>2.8</v>
      </c>
      <c r="J7265" s="1">
        <v>2023</v>
      </c>
      <c r="K7265" s="1">
        <v>426516</v>
      </c>
      <c r="L7265" s="1">
        <v>0</v>
      </c>
      <c r="M7265" s="1">
        <f t="array" ref="M7265">SUMPRODUCT(MAX(ISNUMBER(SEARCH('Class Rules'!$B$6:$B$85,$E7265))*ISNUMBER(SEARCH('Class Rules'!$C$6:$C$85,$F7265))*'Class Rules'!$A$6:$A$85))</f>
        <v>0</v>
      </c>
      <c r="N7265" s="1" t="str">
        <f t="array" ref="N7265">IF($M7265=0,'Class Rules'!$D$3,INDEX('Class Rules'!$D$6:$D$85,MATCH($M7265,'Class Rules'!$A$6:$A$85,0)))</f>
        <v>Passenger LDV</v>
      </c>
      <c r="O7265" s="1" t="str">
        <f t="array" ref="O7265">IF(SUMPRODUCT(MAX(ISNUMBER(SEARCH(Fuel_Rules!$A$6:$A$30,$E7265))*ISNUMBER(SEARCH(Fuel_Rules!$B$6:$B$30,$F7265))*(Fuel_Rules!$A$6:$A$30&lt;&gt;"")))&gt;0,"Plug-in hybrid",IF($G7265="Diesel","Diesel","Gasoline"))</f>
        <v>Diesel</v>
      </c>
    </row>
    <row r="7266" spans="1:15" ht="15" customHeight="1" x14ac:dyDescent="0.25">
      <c r="A7266" s="1">
        <v>2022</v>
      </c>
      <c r="B7266" s="1" t="s">
        <v>8801</v>
      </c>
      <c r="C7266" s="1" t="s">
        <v>2881</v>
      </c>
      <c r="D7266" s="1" t="s">
        <v>9744</v>
      </c>
      <c r="E7266" s="1" t="s">
        <v>2732</v>
      </c>
      <c r="F7266" s="1" t="s">
        <v>2883</v>
      </c>
      <c r="G7266" s="1" t="s">
        <v>105</v>
      </c>
      <c r="H7266" s="1" t="s">
        <v>437</v>
      </c>
      <c r="I7266" s="1">
        <v>2.8</v>
      </c>
      <c r="J7266" s="1">
        <v>2023</v>
      </c>
      <c r="K7266" s="1">
        <v>434836</v>
      </c>
      <c r="L7266" s="1">
        <v>0</v>
      </c>
      <c r="M7266" s="1">
        <f t="array" ref="M7266">SUMPRODUCT(MAX(ISNUMBER(SEARCH('Class Rules'!$B$6:$B$85,$E7266))*ISNUMBER(SEARCH('Class Rules'!$C$6:$C$85,$F7266))*'Class Rules'!$A$6:$A$85))</f>
        <v>0</v>
      </c>
      <c r="N7266" s="1" t="str">
        <f t="array" ref="N7266">IF($M7266=0,'Class Rules'!$D$3,INDEX('Class Rules'!$D$6:$D$85,MATCH($M7266,'Class Rules'!$A$6:$A$85,0)))</f>
        <v>Passenger LDV</v>
      </c>
      <c r="O7266" s="1" t="str">
        <f t="array" ref="O7266">IF(SUMPRODUCT(MAX(ISNUMBER(SEARCH(Fuel_Rules!$A$6:$A$30,$E7266))*ISNUMBER(SEARCH(Fuel_Rules!$B$6:$B$30,$F7266))*(Fuel_Rules!$A$6:$A$30&lt;&gt;"")))&gt;0,"Plug-in hybrid",IF($G7266="Diesel","Diesel","Gasoline"))</f>
        <v>Diesel</v>
      </c>
    </row>
    <row r="7267" spans="1:15" ht="15" customHeight="1" x14ac:dyDescent="0.25">
      <c r="A7267" s="1">
        <v>2022</v>
      </c>
      <c r="B7267" s="1" t="s">
        <v>8801</v>
      </c>
      <c r="C7267" s="1" t="s">
        <v>4065</v>
      </c>
      <c r="D7267" s="1" t="s">
        <v>9745</v>
      </c>
      <c r="E7267" s="1" t="s">
        <v>2732</v>
      </c>
      <c r="F7267" s="1" t="s">
        <v>4067</v>
      </c>
      <c r="G7267" s="1" t="s">
        <v>103</v>
      </c>
      <c r="H7267" s="1" t="s">
        <v>437</v>
      </c>
      <c r="I7267" s="1">
        <v>1.5</v>
      </c>
      <c r="J7267" s="1">
        <v>2023</v>
      </c>
      <c r="K7267" s="1">
        <v>93381</v>
      </c>
      <c r="L7267" s="1">
        <v>0</v>
      </c>
      <c r="M7267" s="1">
        <f t="array" ref="M7267">SUMPRODUCT(MAX(ISNUMBER(SEARCH('Class Rules'!$B$6:$B$85,$E7267))*ISNUMBER(SEARCH('Class Rules'!$C$6:$C$85,$F7267))*'Class Rules'!$A$6:$A$85))</f>
        <v>0</v>
      </c>
      <c r="N7267" s="1" t="str">
        <f t="array" ref="N7267">IF($M7267=0,'Class Rules'!$D$3,INDEX('Class Rules'!$D$6:$D$85,MATCH($M7267,'Class Rules'!$A$6:$A$85,0)))</f>
        <v>Passenger LDV</v>
      </c>
      <c r="O7267" s="1" t="str">
        <f t="array" ref="O7267">IF(SUMPRODUCT(MAX(ISNUMBER(SEARCH(Fuel_Rules!$A$6:$A$30,$E7267))*ISNUMBER(SEARCH(Fuel_Rules!$B$6:$B$30,$F7267))*(Fuel_Rules!$A$6:$A$30&lt;&gt;"")))&gt;0,"Plug-in hybrid",IF($G7267="Diesel","Diesel","Gasoline"))</f>
        <v>Gasoline</v>
      </c>
    </row>
    <row r="7268" spans="1:15" ht="15" customHeight="1" x14ac:dyDescent="0.25">
      <c r="A7268" s="1">
        <v>2022</v>
      </c>
      <c r="B7268" s="1" t="s">
        <v>8801</v>
      </c>
      <c r="C7268" s="1" t="s">
        <v>4065</v>
      </c>
      <c r="D7268" s="1" t="s">
        <v>9746</v>
      </c>
      <c r="E7268" s="1" t="s">
        <v>2732</v>
      </c>
      <c r="F7268" s="1" t="s">
        <v>4067</v>
      </c>
      <c r="G7268" s="1" t="s">
        <v>103</v>
      </c>
      <c r="H7268" s="1" t="s">
        <v>437</v>
      </c>
      <c r="I7268" s="1">
        <v>1.5</v>
      </c>
      <c r="J7268" s="1">
        <v>2023</v>
      </c>
      <c r="K7268" s="1">
        <v>89362</v>
      </c>
      <c r="L7268" s="1">
        <v>0</v>
      </c>
      <c r="M7268" s="1">
        <f t="array" ref="M7268">SUMPRODUCT(MAX(ISNUMBER(SEARCH('Class Rules'!$B$6:$B$85,$E7268))*ISNUMBER(SEARCH('Class Rules'!$C$6:$C$85,$F7268))*'Class Rules'!$A$6:$A$85))</f>
        <v>0</v>
      </c>
      <c r="N7268" s="1" t="str">
        <f t="array" ref="N7268">IF($M7268=0,'Class Rules'!$D$3,INDEX('Class Rules'!$D$6:$D$85,MATCH($M7268,'Class Rules'!$A$6:$A$85,0)))</f>
        <v>Passenger LDV</v>
      </c>
      <c r="O7268" s="1" t="str">
        <f t="array" ref="O7268">IF(SUMPRODUCT(MAX(ISNUMBER(SEARCH(Fuel_Rules!$A$6:$A$30,$E7268))*ISNUMBER(SEARCH(Fuel_Rules!$B$6:$B$30,$F7268))*(Fuel_Rules!$A$6:$A$30&lt;&gt;"")))&gt;0,"Plug-in hybrid",IF($G7268="Diesel","Diesel","Gasoline"))</f>
        <v>Gasoline</v>
      </c>
    </row>
    <row r="7269" spans="1:15" ht="15" customHeight="1" x14ac:dyDescent="0.25">
      <c r="A7269" s="1">
        <v>2022</v>
      </c>
      <c r="B7269" s="1" t="s">
        <v>8801</v>
      </c>
      <c r="C7269" s="1" t="s">
        <v>6843</v>
      </c>
      <c r="D7269" s="1" t="s">
        <v>9747</v>
      </c>
      <c r="E7269" s="1" t="s">
        <v>2732</v>
      </c>
      <c r="F7269" s="1" t="s">
        <v>6845</v>
      </c>
      <c r="G7269" s="1" t="s">
        <v>103</v>
      </c>
      <c r="H7269" s="1" t="s">
        <v>437</v>
      </c>
      <c r="I7269" s="1">
        <v>2</v>
      </c>
      <c r="J7269" s="1">
        <v>2023</v>
      </c>
      <c r="K7269" s="1">
        <v>190087</v>
      </c>
      <c r="L7269" s="1">
        <v>0</v>
      </c>
      <c r="M7269" s="1">
        <f t="array" ref="M7269">SUMPRODUCT(MAX(ISNUMBER(SEARCH('Class Rules'!$B$6:$B$85,$E7269))*ISNUMBER(SEARCH('Class Rules'!$C$6:$C$85,$F7269))*'Class Rules'!$A$6:$A$85))</f>
        <v>0</v>
      </c>
      <c r="N7269" s="1" t="str">
        <f t="array" ref="N7269">IF($M7269=0,'Class Rules'!$D$3,INDEX('Class Rules'!$D$6:$D$85,MATCH($M7269,'Class Rules'!$A$6:$A$85,0)))</f>
        <v>Passenger LDV</v>
      </c>
      <c r="O7269" s="1" t="str">
        <f t="array" ref="O7269">IF(SUMPRODUCT(MAX(ISNUMBER(SEARCH(Fuel_Rules!$A$6:$A$30,$E7269))*ISNUMBER(SEARCH(Fuel_Rules!$B$6:$B$30,$F7269))*(Fuel_Rules!$A$6:$A$30&lt;&gt;"")))&gt;0,"Plug-in hybrid",IF($G7269="Diesel","Diesel","Gasoline"))</f>
        <v>Gasoline</v>
      </c>
    </row>
    <row r="7270" spans="1:15" ht="15" customHeight="1" x14ac:dyDescent="0.25">
      <c r="A7270" s="1">
        <v>2022</v>
      </c>
      <c r="B7270" s="1" t="s">
        <v>8801</v>
      </c>
      <c r="C7270" s="1" t="s">
        <v>6843</v>
      </c>
      <c r="D7270" s="1" t="s">
        <v>9748</v>
      </c>
      <c r="E7270" s="1" t="s">
        <v>2732</v>
      </c>
      <c r="F7270" s="1" t="s">
        <v>6845</v>
      </c>
      <c r="G7270" s="1" t="s">
        <v>103</v>
      </c>
      <c r="H7270" s="1" t="s">
        <v>437</v>
      </c>
      <c r="I7270" s="1">
        <v>2</v>
      </c>
      <c r="J7270" s="1">
        <v>2023</v>
      </c>
      <c r="K7270" s="1">
        <v>181670</v>
      </c>
      <c r="L7270" s="1">
        <v>0</v>
      </c>
      <c r="M7270" s="1">
        <f t="array" ref="M7270">SUMPRODUCT(MAX(ISNUMBER(SEARCH('Class Rules'!$B$6:$B$85,$E7270))*ISNUMBER(SEARCH('Class Rules'!$C$6:$C$85,$F7270))*'Class Rules'!$A$6:$A$85))</f>
        <v>0</v>
      </c>
      <c r="N7270" s="1" t="str">
        <f t="array" ref="N7270">IF($M7270=0,'Class Rules'!$D$3,INDEX('Class Rules'!$D$6:$D$85,MATCH($M7270,'Class Rules'!$A$6:$A$85,0)))</f>
        <v>Passenger LDV</v>
      </c>
      <c r="O7270" s="1" t="str">
        <f t="array" ref="O7270">IF(SUMPRODUCT(MAX(ISNUMBER(SEARCH(Fuel_Rules!$A$6:$A$30,$E7270))*ISNUMBER(SEARCH(Fuel_Rules!$B$6:$B$30,$F7270))*(Fuel_Rules!$A$6:$A$30&lt;&gt;"")))&gt;0,"Plug-in hybrid",IF($G7270="Diesel","Diesel","Gasoline"))</f>
        <v>Gasoline</v>
      </c>
    </row>
    <row r="7271" spans="1:15" ht="15" customHeight="1" x14ac:dyDescent="0.25">
      <c r="A7271" s="1">
        <v>2022</v>
      </c>
      <c r="B7271" s="1" t="s">
        <v>8801</v>
      </c>
      <c r="C7271" s="1" t="s">
        <v>7763</v>
      </c>
      <c r="D7271" s="1" t="s">
        <v>9749</v>
      </c>
      <c r="E7271" s="1" t="s">
        <v>2732</v>
      </c>
      <c r="F7271" s="1" t="s">
        <v>7765</v>
      </c>
      <c r="G7271" s="1" t="s">
        <v>103</v>
      </c>
      <c r="H7271" s="1" t="s">
        <v>437</v>
      </c>
      <c r="I7271" s="1">
        <v>2.5</v>
      </c>
      <c r="J7271" s="1">
        <v>2023</v>
      </c>
      <c r="K7271" s="1">
        <v>333954</v>
      </c>
      <c r="L7271" s="1">
        <v>0</v>
      </c>
      <c r="M7271" s="1">
        <f t="array" ref="M7271">SUMPRODUCT(MAX(ISNUMBER(SEARCH('Class Rules'!$B$6:$B$85,$E7271))*ISNUMBER(SEARCH('Class Rules'!$C$6:$C$85,$F7271))*'Class Rules'!$A$6:$A$85))</f>
        <v>0</v>
      </c>
      <c r="N7271" s="1" t="str">
        <f t="array" ref="N7271">IF($M7271=0,'Class Rules'!$D$3,INDEX('Class Rules'!$D$6:$D$85,MATCH($M7271,'Class Rules'!$A$6:$A$85,0)))</f>
        <v>Passenger LDV</v>
      </c>
      <c r="O7271" s="1" t="str">
        <f t="array" ref="O7271">IF(SUMPRODUCT(MAX(ISNUMBER(SEARCH(Fuel_Rules!$A$6:$A$30,$E7271))*ISNUMBER(SEARCH(Fuel_Rules!$B$6:$B$30,$F7271))*(Fuel_Rules!$A$6:$A$30&lt;&gt;"")))&gt;0,"Plug-in hybrid",IF($G7271="Diesel","Diesel","Gasoline"))</f>
        <v>Gasoline</v>
      </c>
    </row>
    <row r="7272" spans="1:15" ht="15" customHeight="1" x14ac:dyDescent="0.25">
      <c r="A7272" s="1">
        <v>2022</v>
      </c>
      <c r="B7272" s="1" t="s">
        <v>8801</v>
      </c>
      <c r="C7272" s="1" t="s">
        <v>7763</v>
      </c>
      <c r="D7272" s="1" t="s">
        <v>9750</v>
      </c>
      <c r="E7272" s="1" t="s">
        <v>2732</v>
      </c>
      <c r="F7272" s="1" t="s">
        <v>7765</v>
      </c>
      <c r="G7272" s="1" t="s">
        <v>103</v>
      </c>
      <c r="H7272" s="1" t="s">
        <v>437</v>
      </c>
      <c r="I7272" s="1">
        <v>2.5</v>
      </c>
      <c r="J7272" s="1">
        <v>2023</v>
      </c>
      <c r="K7272" s="1">
        <v>309169</v>
      </c>
      <c r="L7272" s="1">
        <v>0</v>
      </c>
      <c r="M7272" s="1">
        <f t="array" ref="M7272">SUMPRODUCT(MAX(ISNUMBER(SEARCH('Class Rules'!$B$6:$B$85,$E7272))*ISNUMBER(SEARCH('Class Rules'!$C$6:$C$85,$F7272))*'Class Rules'!$A$6:$A$85))</f>
        <v>0</v>
      </c>
      <c r="N7272" s="1" t="str">
        <f t="array" ref="N7272">IF($M7272=0,'Class Rules'!$D$3,INDEX('Class Rules'!$D$6:$D$85,MATCH($M7272,'Class Rules'!$A$6:$A$85,0)))</f>
        <v>Passenger LDV</v>
      </c>
      <c r="O7272" s="1" t="str">
        <f t="array" ref="O7272">IF(SUMPRODUCT(MAX(ISNUMBER(SEARCH(Fuel_Rules!$A$6:$A$30,$E7272))*ISNUMBER(SEARCH(Fuel_Rules!$B$6:$B$30,$F7272))*(Fuel_Rules!$A$6:$A$30&lt;&gt;"")))&gt;0,"Plug-in hybrid",IF($G7272="Diesel","Diesel","Gasoline"))</f>
        <v>Gasoline</v>
      </c>
    </row>
    <row r="7273" spans="1:15" ht="15" customHeight="1" x14ac:dyDescent="0.25">
      <c r="A7273" s="1">
        <v>2022</v>
      </c>
      <c r="B7273" s="1" t="s">
        <v>8801</v>
      </c>
      <c r="C7273" s="1" t="s">
        <v>2894</v>
      </c>
      <c r="D7273" s="1" t="s">
        <v>9751</v>
      </c>
      <c r="E7273" s="1" t="s">
        <v>2886</v>
      </c>
      <c r="F7273" s="1" t="s">
        <v>2896</v>
      </c>
      <c r="G7273" s="1" t="s">
        <v>105</v>
      </c>
      <c r="H7273" s="1" t="s">
        <v>437</v>
      </c>
      <c r="I7273" s="1">
        <v>3.2</v>
      </c>
      <c r="J7273" s="1">
        <v>2023</v>
      </c>
      <c r="K7273" s="1">
        <v>226223</v>
      </c>
      <c r="L7273" s="1">
        <v>0</v>
      </c>
      <c r="M7273" s="1">
        <f t="array" ref="M7273">SUMPRODUCT(MAX(ISNUMBER(SEARCH('Class Rules'!$B$6:$B$85,$E7273))*ISNUMBER(SEARCH('Class Rules'!$C$6:$C$85,$F7273))*'Class Rules'!$A$6:$A$85))</f>
        <v>0</v>
      </c>
      <c r="N7273" s="1" t="str">
        <f t="array" ref="N7273">IF($M7273=0,'Class Rules'!$D$3,INDEX('Class Rules'!$D$6:$D$85,MATCH($M7273,'Class Rules'!$A$6:$A$85,0)))</f>
        <v>Passenger LDV</v>
      </c>
      <c r="O7273" s="1" t="str">
        <f t="array" ref="O7273">IF(SUMPRODUCT(MAX(ISNUMBER(SEARCH(Fuel_Rules!$A$6:$A$30,$E7273))*ISNUMBER(SEARCH(Fuel_Rules!$B$6:$B$30,$F7273))*(Fuel_Rules!$A$6:$A$30&lt;&gt;"")))&gt;0,"Plug-in hybrid",IF($G7273="Diesel","Diesel","Gasoline"))</f>
        <v>Diesel</v>
      </c>
    </row>
    <row r="7274" spans="1:15" ht="15" customHeight="1" x14ac:dyDescent="0.25">
      <c r="A7274" s="1">
        <v>2022</v>
      </c>
      <c r="B7274" s="1" t="s">
        <v>8801</v>
      </c>
      <c r="C7274" s="1" t="s">
        <v>2897</v>
      </c>
      <c r="D7274" s="1" t="s">
        <v>9752</v>
      </c>
      <c r="E7274" s="1" t="s">
        <v>2886</v>
      </c>
      <c r="F7274" s="1" t="s">
        <v>2899</v>
      </c>
      <c r="G7274" s="1" t="s">
        <v>105</v>
      </c>
      <c r="H7274" s="1" t="s">
        <v>437</v>
      </c>
      <c r="I7274" s="1">
        <v>3.2</v>
      </c>
      <c r="J7274" s="1">
        <v>2023</v>
      </c>
      <c r="K7274" s="1">
        <v>240120</v>
      </c>
      <c r="L7274" s="1">
        <v>0</v>
      </c>
      <c r="M7274" s="1">
        <f t="array" ref="M7274">SUMPRODUCT(MAX(ISNUMBER(SEARCH('Class Rules'!$B$6:$B$85,$E7274))*ISNUMBER(SEARCH('Class Rules'!$C$6:$C$85,$F7274))*'Class Rules'!$A$6:$A$85))</f>
        <v>0</v>
      </c>
      <c r="N7274" s="1" t="str">
        <f t="array" ref="N7274">IF($M7274=0,'Class Rules'!$D$3,INDEX('Class Rules'!$D$6:$D$85,MATCH($M7274,'Class Rules'!$A$6:$A$85,0)))</f>
        <v>Passenger LDV</v>
      </c>
      <c r="O7274" s="1" t="str">
        <f t="array" ref="O7274">IF(SUMPRODUCT(MAX(ISNUMBER(SEARCH(Fuel_Rules!$A$6:$A$30,$E7274))*ISNUMBER(SEARCH(Fuel_Rules!$B$6:$B$30,$F7274))*(Fuel_Rules!$A$6:$A$30&lt;&gt;"")))&gt;0,"Plug-in hybrid",IF($G7274="Diesel","Diesel","Gasoline"))</f>
        <v>Diesel</v>
      </c>
    </row>
    <row r="7275" spans="1:15" ht="15" customHeight="1" x14ac:dyDescent="0.25">
      <c r="A7275" s="1">
        <v>2022</v>
      </c>
      <c r="B7275" s="1" t="s">
        <v>8801</v>
      </c>
      <c r="C7275" s="1" t="s">
        <v>2900</v>
      </c>
      <c r="D7275" s="1" t="s">
        <v>9753</v>
      </c>
      <c r="E7275" s="1" t="s">
        <v>2886</v>
      </c>
      <c r="F7275" s="1" t="s">
        <v>2902</v>
      </c>
      <c r="G7275" s="1" t="s">
        <v>105</v>
      </c>
      <c r="H7275" s="1" t="s">
        <v>298</v>
      </c>
      <c r="I7275" s="1">
        <v>3.2</v>
      </c>
      <c r="J7275" s="1">
        <v>2023</v>
      </c>
      <c r="K7275" s="1">
        <v>234047</v>
      </c>
      <c r="L7275" s="1">
        <v>0</v>
      </c>
      <c r="M7275" s="1">
        <f t="array" ref="M7275">SUMPRODUCT(MAX(ISNUMBER(SEARCH('Class Rules'!$B$6:$B$85,$E7275))*ISNUMBER(SEARCH('Class Rules'!$C$6:$C$85,$F7275))*'Class Rules'!$A$6:$A$85))</f>
        <v>0</v>
      </c>
      <c r="N7275" s="1" t="str">
        <f t="array" ref="N7275">IF($M7275=0,'Class Rules'!$D$3,INDEX('Class Rules'!$D$6:$D$85,MATCH($M7275,'Class Rules'!$A$6:$A$85,0)))</f>
        <v>Passenger LDV</v>
      </c>
      <c r="O7275" s="1" t="str">
        <f t="array" ref="O7275">IF(SUMPRODUCT(MAX(ISNUMBER(SEARCH(Fuel_Rules!$A$6:$A$30,$E7275))*ISNUMBER(SEARCH(Fuel_Rules!$B$6:$B$30,$F7275))*(Fuel_Rules!$A$6:$A$30&lt;&gt;"")))&gt;0,"Plug-in hybrid",IF($G7275="Diesel","Diesel","Gasoline"))</f>
        <v>Diesel</v>
      </c>
    </row>
    <row r="7276" spans="1:15" ht="15" customHeight="1" x14ac:dyDescent="0.25">
      <c r="A7276" s="1">
        <v>2022</v>
      </c>
      <c r="B7276" s="1" t="s">
        <v>8801</v>
      </c>
      <c r="C7276" s="1" t="s">
        <v>2903</v>
      </c>
      <c r="D7276" s="1" t="s">
        <v>9754</v>
      </c>
      <c r="E7276" s="1" t="s">
        <v>2886</v>
      </c>
      <c r="F7276" s="1" t="s">
        <v>2905</v>
      </c>
      <c r="G7276" s="1" t="s">
        <v>105</v>
      </c>
      <c r="H7276" s="1" t="s">
        <v>298</v>
      </c>
      <c r="I7276" s="1">
        <v>3.2</v>
      </c>
      <c r="J7276" s="1">
        <v>2023</v>
      </c>
      <c r="K7276" s="1">
        <v>214857</v>
      </c>
      <c r="L7276" s="1">
        <v>0</v>
      </c>
      <c r="M7276" s="1">
        <f t="array" ref="M7276">SUMPRODUCT(MAX(ISNUMBER(SEARCH('Class Rules'!$B$6:$B$85,$E7276))*ISNUMBER(SEARCH('Class Rules'!$C$6:$C$85,$F7276))*'Class Rules'!$A$6:$A$85))</f>
        <v>0</v>
      </c>
      <c r="N7276" s="1" t="str">
        <f t="array" ref="N7276">IF($M7276=0,'Class Rules'!$D$3,INDEX('Class Rules'!$D$6:$D$85,MATCH($M7276,'Class Rules'!$A$6:$A$85,0)))</f>
        <v>Passenger LDV</v>
      </c>
      <c r="O7276" s="1" t="str">
        <f t="array" ref="O7276">IF(SUMPRODUCT(MAX(ISNUMBER(SEARCH(Fuel_Rules!$A$6:$A$30,$E7276))*ISNUMBER(SEARCH(Fuel_Rules!$B$6:$B$30,$F7276))*(Fuel_Rules!$A$6:$A$30&lt;&gt;"")))&gt;0,"Plug-in hybrid",IF($G7276="Diesel","Diesel","Gasoline"))</f>
        <v>Diesel</v>
      </c>
    </row>
    <row r="7277" spans="1:15" ht="15" customHeight="1" x14ac:dyDescent="0.25">
      <c r="A7277" s="1">
        <v>2022</v>
      </c>
      <c r="B7277" s="1" t="s">
        <v>8801</v>
      </c>
      <c r="C7277" s="1" t="s">
        <v>2910</v>
      </c>
      <c r="D7277" s="1" t="s">
        <v>9755</v>
      </c>
      <c r="E7277" s="1" t="s">
        <v>2908</v>
      </c>
      <c r="F7277" s="1" t="s">
        <v>2912</v>
      </c>
      <c r="G7277" s="1" t="s">
        <v>105</v>
      </c>
      <c r="H7277" s="1" t="s">
        <v>437</v>
      </c>
      <c r="I7277" s="1">
        <v>2</v>
      </c>
      <c r="J7277" s="1">
        <v>2023</v>
      </c>
      <c r="K7277" s="1">
        <v>309587</v>
      </c>
      <c r="L7277" s="1">
        <v>0</v>
      </c>
      <c r="M7277" s="1">
        <f t="array" ref="M7277">SUMPRODUCT(MAX(ISNUMBER(SEARCH('Class Rules'!$B$6:$B$85,$E7277))*ISNUMBER(SEARCH('Class Rules'!$C$6:$C$85,$F7277))*'Class Rules'!$A$6:$A$85))</f>
        <v>19</v>
      </c>
      <c r="N7277" s="1" t="str">
        <f t="array" ref="N7277">IF($M7277=0,'Class Rules'!$D$3,INDEX('Class Rules'!$D$6:$D$85,MATCH($M7277,'Class Rules'!$A$6:$A$85,0)))</f>
        <v>Freight LDV</v>
      </c>
      <c r="O7277" s="1" t="str">
        <f t="array" ref="O7277">IF(SUMPRODUCT(MAX(ISNUMBER(SEARCH(Fuel_Rules!$A$6:$A$30,$E7277))*ISNUMBER(SEARCH(Fuel_Rules!$B$6:$B$30,$F7277))*(Fuel_Rules!$A$6:$A$30&lt;&gt;"")))&gt;0,"Plug-in hybrid",IF($G7277="Diesel","Diesel","Gasoline"))</f>
        <v>Diesel</v>
      </c>
    </row>
    <row r="7278" spans="1:15" ht="15" customHeight="1" x14ac:dyDescent="0.25">
      <c r="A7278" s="1">
        <v>2022</v>
      </c>
      <c r="B7278" s="1" t="s">
        <v>8801</v>
      </c>
      <c r="C7278" s="1" t="s">
        <v>2913</v>
      </c>
      <c r="D7278" s="1" t="s">
        <v>9756</v>
      </c>
      <c r="E7278" s="1" t="s">
        <v>2908</v>
      </c>
      <c r="F7278" s="1" t="s">
        <v>2915</v>
      </c>
      <c r="G7278" s="1" t="s">
        <v>103</v>
      </c>
      <c r="H7278" s="1" t="s">
        <v>298</v>
      </c>
      <c r="I7278" s="1">
        <v>1.6</v>
      </c>
      <c r="J7278" s="1">
        <v>2023</v>
      </c>
      <c r="K7278" s="1">
        <v>97310</v>
      </c>
      <c r="L7278" s="1">
        <v>0</v>
      </c>
      <c r="M7278" s="1">
        <f t="array" ref="M7278">SUMPRODUCT(MAX(ISNUMBER(SEARCH('Class Rules'!$B$6:$B$85,$E7278))*ISNUMBER(SEARCH('Class Rules'!$C$6:$C$85,$F7278))*'Class Rules'!$A$6:$A$85))</f>
        <v>18</v>
      </c>
      <c r="N7278" s="1" t="str">
        <f t="array" ref="N7278">IF($M7278=0,'Class Rules'!$D$3,INDEX('Class Rules'!$D$6:$D$85,MATCH($M7278,'Class Rules'!$A$6:$A$85,0)))</f>
        <v>Freight LDV</v>
      </c>
      <c r="O7278" s="1" t="str">
        <f t="array" ref="O7278">IF(SUMPRODUCT(MAX(ISNUMBER(SEARCH(Fuel_Rules!$A$6:$A$30,$E7278))*ISNUMBER(SEARCH(Fuel_Rules!$B$6:$B$30,$F7278))*(Fuel_Rules!$A$6:$A$30&lt;&gt;"")))&gt;0,"Plug-in hybrid",IF($G7278="Diesel","Diesel","Gasoline"))</f>
        <v>Gasoline</v>
      </c>
    </row>
    <row r="7279" spans="1:15" ht="15" customHeight="1" x14ac:dyDescent="0.25">
      <c r="A7279" s="1">
        <v>2022</v>
      </c>
      <c r="B7279" s="1" t="s">
        <v>8801</v>
      </c>
      <c r="C7279" s="1" t="s">
        <v>2916</v>
      </c>
      <c r="D7279" s="1" t="s">
        <v>9757</v>
      </c>
      <c r="E7279" s="1" t="s">
        <v>2908</v>
      </c>
      <c r="F7279" s="1" t="s">
        <v>2918</v>
      </c>
      <c r="G7279" s="1" t="s">
        <v>103</v>
      </c>
      <c r="H7279" s="1" t="s">
        <v>298</v>
      </c>
      <c r="I7279" s="1">
        <v>1.6</v>
      </c>
      <c r="J7279" s="1">
        <v>2023</v>
      </c>
      <c r="K7279" s="1">
        <v>121035</v>
      </c>
      <c r="L7279" s="1">
        <v>0</v>
      </c>
      <c r="M7279" s="1">
        <f t="array" ref="M7279">SUMPRODUCT(MAX(ISNUMBER(SEARCH('Class Rules'!$B$6:$B$85,$E7279))*ISNUMBER(SEARCH('Class Rules'!$C$6:$C$85,$F7279))*'Class Rules'!$A$6:$A$85))</f>
        <v>18</v>
      </c>
      <c r="N7279" s="1" t="str">
        <f t="array" ref="N7279">IF($M7279=0,'Class Rules'!$D$3,INDEX('Class Rules'!$D$6:$D$85,MATCH($M7279,'Class Rules'!$A$6:$A$85,0)))</f>
        <v>Freight LDV</v>
      </c>
      <c r="O7279" s="1" t="str">
        <f t="array" ref="O7279">IF(SUMPRODUCT(MAX(ISNUMBER(SEARCH(Fuel_Rules!$A$6:$A$30,$E7279))*ISNUMBER(SEARCH(Fuel_Rules!$B$6:$B$30,$F7279))*(Fuel_Rules!$A$6:$A$30&lt;&gt;"")))&gt;0,"Plug-in hybrid",IF($G7279="Diesel","Diesel","Gasoline"))</f>
        <v>Gasoline</v>
      </c>
    </row>
    <row r="7280" spans="1:15" ht="15" customHeight="1" x14ac:dyDescent="0.25">
      <c r="A7280" s="1">
        <v>2022</v>
      </c>
      <c r="B7280" s="1" t="s">
        <v>8801</v>
      </c>
      <c r="C7280" s="1" t="s">
        <v>2916</v>
      </c>
      <c r="D7280" s="1" t="s">
        <v>9758</v>
      </c>
      <c r="E7280" s="1" t="s">
        <v>2908</v>
      </c>
      <c r="F7280" s="1" t="s">
        <v>2918</v>
      </c>
      <c r="G7280" s="1" t="s">
        <v>103</v>
      </c>
      <c r="H7280" s="1" t="s">
        <v>298</v>
      </c>
      <c r="I7280" s="1">
        <v>1.6</v>
      </c>
      <c r="J7280" s="1">
        <v>2023</v>
      </c>
      <c r="K7280" s="1">
        <v>110021</v>
      </c>
      <c r="L7280" s="1">
        <v>0</v>
      </c>
      <c r="M7280" s="1">
        <f t="array" ref="M7280">SUMPRODUCT(MAX(ISNUMBER(SEARCH('Class Rules'!$B$6:$B$85,$E7280))*ISNUMBER(SEARCH('Class Rules'!$C$6:$C$85,$F7280))*'Class Rules'!$A$6:$A$85))</f>
        <v>18</v>
      </c>
      <c r="N7280" s="1" t="str">
        <f t="array" ref="N7280">IF($M7280=0,'Class Rules'!$D$3,INDEX('Class Rules'!$D$6:$D$85,MATCH($M7280,'Class Rules'!$A$6:$A$85,0)))</f>
        <v>Freight LDV</v>
      </c>
      <c r="O7280" s="1" t="str">
        <f t="array" ref="O7280">IF(SUMPRODUCT(MAX(ISNUMBER(SEARCH(Fuel_Rules!$A$6:$A$30,$E7280))*ISNUMBER(SEARCH(Fuel_Rules!$B$6:$B$30,$F7280))*(Fuel_Rules!$A$6:$A$30&lt;&gt;"")))&gt;0,"Plug-in hybrid",IF($G7280="Diesel","Diesel","Gasoline"))</f>
        <v>Gasoline</v>
      </c>
    </row>
    <row r="7281" spans="1:15" ht="15" customHeight="1" x14ac:dyDescent="0.25">
      <c r="A7281" s="1">
        <v>2022</v>
      </c>
      <c r="B7281" s="1" t="s">
        <v>8801</v>
      </c>
      <c r="C7281" s="1" t="s">
        <v>2919</v>
      </c>
      <c r="D7281" s="1" t="s">
        <v>9759</v>
      </c>
      <c r="E7281" s="1" t="s">
        <v>2908</v>
      </c>
      <c r="F7281" s="1" t="s">
        <v>2921</v>
      </c>
      <c r="G7281" s="1" t="s">
        <v>103</v>
      </c>
      <c r="H7281" s="1" t="s">
        <v>298</v>
      </c>
      <c r="I7281" s="1">
        <v>1.6</v>
      </c>
      <c r="J7281" s="1">
        <v>2023</v>
      </c>
      <c r="K7281" s="1">
        <v>87655</v>
      </c>
      <c r="L7281" s="1">
        <v>0</v>
      </c>
      <c r="M7281" s="1">
        <f t="array" ref="M7281">SUMPRODUCT(MAX(ISNUMBER(SEARCH('Class Rules'!$B$6:$B$85,$E7281))*ISNUMBER(SEARCH('Class Rules'!$C$6:$C$85,$F7281))*'Class Rules'!$A$6:$A$85))</f>
        <v>18</v>
      </c>
      <c r="N7281" s="1" t="str">
        <f t="array" ref="N7281">IF($M7281=0,'Class Rules'!$D$3,INDEX('Class Rules'!$D$6:$D$85,MATCH($M7281,'Class Rules'!$A$6:$A$85,0)))</f>
        <v>Freight LDV</v>
      </c>
      <c r="O7281" s="1" t="str">
        <f t="array" ref="O7281">IF(SUMPRODUCT(MAX(ISNUMBER(SEARCH(Fuel_Rules!$A$6:$A$30,$E7281))*ISNUMBER(SEARCH(Fuel_Rules!$B$6:$B$30,$F7281))*(Fuel_Rules!$A$6:$A$30&lt;&gt;"")))&gt;0,"Plug-in hybrid",IF($G7281="Diesel","Diesel","Gasoline"))</f>
        <v>Gasoline</v>
      </c>
    </row>
    <row r="7282" spans="1:15" ht="15" customHeight="1" x14ac:dyDescent="0.25">
      <c r="A7282" s="1">
        <v>2022</v>
      </c>
      <c r="B7282" s="1" t="s">
        <v>8801</v>
      </c>
      <c r="C7282" s="1" t="s">
        <v>2919</v>
      </c>
      <c r="D7282" s="1" t="s">
        <v>9760</v>
      </c>
      <c r="E7282" s="1" t="s">
        <v>2908</v>
      </c>
      <c r="F7282" s="1" t="s">
        <v>2921</v>
      </c>
      <c r="G7282" s="1" t="s">
        <v>103</v>
      </c>
      <c r="H7282" s="1" t="s">
        <v>298</v>
      </c>
      <c r="I7282" s="1">
        <v>1.6</v>
      </c>
      <c r="J7282" s="1">
        <v>2023</v>
      </c>
      <c r="K7282" s="1">
        <v>84120</v>
      </c>
      <c r="L7282" s="1">
        <v>0</v>
      </c>
      <c r="M7282" s="1">
        <f t="array" ref="M7282">SUMPRODUCT(MAX(ISNUMBER(SEARCH('Class Rules'!$B$6:$B$85,$E7282))*ISNUMBER(SEARCH('Class Rules'!$C$6:$C$85,$F7282))*'Class Rules'!$A$6:$A$85))</f>
        <v>18</v>
      </c>
      <c r="N7282" s="1" t="str">
        <f t="array" ref="N7282">IF($M7282=0,'Class Rules'!$D$3,INDEX('Class Rules'!$D$6:$D$85,MATCH($M7282,'Class Rules'!$A$6:$A$85,0)))</f>
        <v>Freight LDV</v>
      </c>
      <c r="O7282" s="1" t="str">
        <f t="array" ref="O7282">IF(SUMPRODUCT(MAX(ISNUMBER(SEARCH(Fuel_Rules!$A$6:$A$30,$E7282))*ISNUMBER(SEARCH(Fuel_Rules!$B$6:$B$30,$F7282))*(Fuel_Rules!$A$6:$A$30&lt;&gt;"")))&gt;0,"Plug-in hybrid",IF($G7282="Diesel","Diesel","Gasoline"))</f>
        <v>Gasoline</v>
      </c>
    </row>
    <row r="7283" spans="1:15" ht="15" customHeight="1" x14ac:dyDescent="0.25">
      <c r="A7283" s="1">
        <v>2022</v>
      </c>
      <c r="B7283" s="1" t="s">
        <v>8801</v>
      </c>
      <c r="C7283" s="1" t="s">
        <v>2922</v>
      </c>
      <c r="D7283" s="1" t="s">
        <v>9761</v>
      </c>
      <c r="E7283" s="1" t="s">
        <v>2908</v>
      </c>
      <c r="F7283" s="1" t="s">
        <v>2924</v>
      </c>
      <c r="G7283" s="1" t="s">
        <v>103</v>
      </c>
      <c r="H7283" s="1" t="s">
        <v>298</v>
      </c>
      <c r="I7283" s="1">
        <v>1.6</v>
      </c>
      <c r="J7283" s="1">
        <v>2023</v>
      </c>
      <c r="K7283" s="1">
        <v>104137</v>
      </c>
      <c r="L7283" s="1">
        <v>0</v>
      </c>
      <c r="M7283" s="1">
        <f t="array" ref="M7283">SUMPRODUCT(MAX(ISNUMBER(SEARCH('Class Rules'!$B$6:$B$85,$E7283))*ISNUMBER(SEARCH('Class Rules'!$C$6:$C$85,$F7283))*'Class Rules'!$A$6:$A$85))</f>
        <v>18</v>
      </c>
      <c r="N7283" s="1" t="str">
        <f t="array" ref="N7283">IF($M7283=0,'Class Rules'!$D$3,INDEX('Class Rules'!$D$6:$D$85,MATCH($M7283,'Class Rules'!$A$6:$A$85,0)))</f>
        <v>Freight LDV</v>
      </c>
      <c r="O7283" s="1" t="str">
        <f t="array" ref="O7283">IF(SUMPRODUCT(MAX(ISNUMBER(SEARCH(Fuel_Rules!$A$6:$A$30,$E7283))*ISNUMBER(SEARCH(Fuel_Rules!$B$6:$B$30,$F7283))*(Fuel_Rules!$A$6:$A$30&lt;&gt;"")))&gt;0,"Plug-in hybrid",IF($G7283="Diesel","Diesel","Gasoline"))</f>
        <v>Gasoline</v>
      </c>
    </row>
    <row r="7284" spans="1:15" ht="15" customHeight="1" x14ac:dyDescent="0.25">
      <c r="A7284" s="1">
        <v>2022</v>
      </c>
      <c r="B7284" s="1" t="s">
        <v>8801</v>
      </c>
      <c r="C7284" s="1" t="s">
        <v>2922</v>
      </c>
      <c r="D7284" s="1" t="s">
        <v>9762</v>
      </c>
      <c r="E7284" s="1" t="s">
        <v>2908</v>
      </c>
      <c r="F7284" s="1" t="s">
        <v>2924</v>
      </c>
      <c r="G7284" s="1" t="s">
        <v>103</v>
      </c>
      <c r="H7284" s="1" t="s">
        <v>298</v>
      </c>
      <c r="I7284" s="1">
        <v>1.6</v>
      </c>
      <c r="J7284" s="1">
        <v>2023</v>
      </c>
      <c r="K7284" s="1">
        <v>99763</v>
      </c>
      <c r="L7284" s="1">
        <v>0</v>
      </c>
      <c r="M7284" s="1">
        <f t="array" ref="M7284">SUMPRODUCT(MAX(ISNUMBER(SEARCH('Class Rules'!$B$6:$B$85,$E7284))*ISNUMBER(SEARCH('Class Rules'!$C$6:$C$85,$F7284))*'Class Rules'!$A$6:$A$85))</f>
        <v>18</v>
      </c>
      <c r="N7284" s="1" t="str">
        <f t="array" ref="N7284">IF($M7284=0,'Class Rules'!$D$3,INDEX('Class Rules'!$D$6:$D$85,MATCH($M7284,'Class Rules'!$A$6:$A$85,0)))</f>
        <v>Freight LDV</v>
      </c>
      <c r="O7284" s="1" t="str">
        <f t="array" ref="O7284">IF(SUMPRODUCT(MAX(ISNUMBER(SEARCH(Fuel_Rules!$A$6:$A$30,$E7284))*ISNUMBER(SEARCH(Fuel_Rules!$B$6:$B$30,$F7284))*(Fuel_Rules!$A$6:$A$30&lt;&gt;"")))&gt;0,"Plug-in hybrid",IF($G7284="Diesel","Diesel","Gasoline"))</f>
        <v>Gasoline</v>
      </c>
    </row>
    <row r="7285" spans="1:15" ht="15" customHeight="1" x14ac:dyDescent="0.25">
      <c r="A7285" s="1">
        <v>2022</v>
      </c>
      <c r="B7285" s="1" t="s">
        <v>8801</v>
      </c>
      <c r="C7285" s="1" t="s">
        <v>2925</v>
      </c>
      <c r="D7285" s="1" t="s">
        <v>9763</v>
      </c>
      <c r="E7285" s="1" t="s">
        <v>2908</v>
      </c>
      <c r="F7285" s="1" t="s">
        <v>2927</v>
      </c>
      <c r="G7285" s="1" t="s">
        <v>103</v>
      </c>
      <c r="H7285" s="1" t="s">
        <v>437</v>
      </c>
      <c r="I7285" s="1">
        <v>1</v>
      </c>
      <c r="J7285" s="1">
        <v>2023</v>
      </c>
      <c r="K7285" s="1">
        <v>117553</v>
      </c>
      <c r="L7285" s="1">
        <v>0</v>
      </c>
      <c r="M7285" s="1">
        <f t="array" ref="M7285">SUMPRODUCT(MAX(ISNUMBER(SEARCH('Class Rules'!$B$6:$B$85,$E7285))*ISNUMBER(SEARCH('Class Rules'!$C$6:$C$85,$F7285))*'Class Rules'!$A$6:$A$85))</f>
        <v>0</v>
      </c>
      <c r="N7285" s="1" t="str">
        <f t="array" ref="N7285">IF($M7285=0,'Class Rules'!$D$3,INDEX('Class Rules'!$D$6:$D$85,MATCH($M7285,'Class Rules'!$A$6:$A$85,0)))</f>
        <v>Passenger LDV</v>
      </c>
      <c r="O7285" s="1" t="str">
        <f t="array" ref="O7285">IF(SUMPRODUCT(MAX(ISNUMBER(SEARCH(Fuel_Rules!$A$6:$A$30,$E7285))*ISNUMBER(SEARCH(Fuel_Rules!$B$6:$B$30,$F7285))*(Fuel_Rules!$A$6:$A$30&lt;&gt;"")))&gt;0,"Plug-in hybrid",IF($G7285="Diesel","Diesel","Gasoline"))</f>
        <v>Gasoline</v>
      </c>
    </row>
    <row r="7286" spans="1:15" ht="15" customHeight="1" x14ac:dyDescent="0.25">
      <c r="A7286" s="1">
        <v>2022</v>
      </c>
      <c r="B7286" s="1" t="s">
        <v>8801</v>
      </c>
      <c r="C7286" s="1" t="s">
        <v>2928</v>
      </c>
      <c r="D7286" s="1" t="s">
        <v>9764</v>
      </c>
      <c r="E7286" s="1" t="s">
        <v>2908</v>
      </c>
      <c r="F7286" s="1" t="s">
        <v>2930</v>
      </c>
      <c r="G7286" s="1" t="s">
        <v>103</v>
      </c>
      <c r="H7286" s="1" t="s">
        <v>437</v>
      </c>
      <c r="I7286" s="1">
        <v>1</v>
      </c>
      <c r="J7286" s="1">
        <v>2023</v>
      </c>
      <c r="K7286" s="1">
        <v>108045</v>
      </c>
      <c r="L7286" s="1">
        <v>0</v>
      </c>
      <c r="M7286" s="1">
        <f t="array" ref="M7286">SUMPRODUCT(MAX(ISNUMBER(SEARCH('Class Rules'!$B$6:$B$85,$E7286))*ISNUMBER(SEARCH('Class Rules'!$C$6:$C$85,$F7286))*'Class Rules'!$A$6:$A$85))</f>
        <v>0</v>
      </c>
      <c r="N7286" s="1" t="str">
        <f t="array" ref="N7286">IF($M7286=0,'Class Rules'!$D$3,INDEX('Class Rules'!$D$6:$D$85,MATCH($M7286,'Class Rules'!$A$6:$A$85,0)))</f>
        <v>Passenger LDV</v>
      </c>
      <c r="O7286" s="1" t="str">
        <f t="array" ref="O7286">IF(SUMPRODUCT(MAX(ISNUMBER(SEARCH(Fuel_Rules!$A$6:$A$30,$E7286))*ISNUMBER(SEARCH(Fuel_Rules!$B$6:$B$30,$F7286))*(Fuel_Rules!$A$6:$A$30&lt;&gt;"")))&gt;0,"Plug-in hybrid",IF($G7286="Diesel","Diesel","Gasoline"))</f>
        <v>Gasoline</v>
      </c>
    </row>
    <row r="7287" spans="1:15" ht="15" customHeight="1" x14ac:dyDescent="0.25">
      <c r="A7287" s="1">
        <v>2022</v>
      </c>
      <c r="B7287" s="1" t="s">
        <v>8801</v>
      </c>
      <c r="C7287" s="1" t="s">
        <v>2931</v>
      </c>
      <c r="D7287" s="1" t="s">
        <v>9765</v>
      </c>
      <c r="E7287" s="1" t="s">
        <v>2908</v>
      </c>
      <c r="F7287" s="1" t="s">
        <v>2933</v>
      </c>
      <c r="G7287" s="1" t="s">
        <v>103</v>
      </c>
      <c r="H7287" s="1" t="s">
        <v>298</v>
      </c>
      <c r="I7287" s="1">
        <v>1.6</v>
      </c>
      <c r="J7287" s="1">
        <v>2023</v>
      </c>
      <c r="K7287" s="1">
        <v>90095</v>
      </c>
      <c r="L7287" s="1">
        <v>0</v>
      </c>
      <c r="M7287" s="1">
        <f t="array" ref="M7287">SUMPRODUCT(MAX(ISNUMBER(SEARCH('Class Rules'!$B$6:$B$85,$E7287))*ISNUMBER(SEARCH('Class Rules'!$C$6:$C$85,$F7287))*'Class Rules'!$A$6:$A$85))</f>
        <v>0</v>
      </c>
      <c r="N7287" s="1" t="str">
        <f t="array" ref="N7287">IF($M7287=0,'Class Rules'!$D$3,INDEX('Class Rules'!$D$6:$D$85,MATCH($M7287,'Class Rules'!$A$6:$A$85,0)))</f>
        <v>Passenger LDV</v>
      </c>
      <c r="O7287" s="1" t="str">
        <f t="array" ref="O7287">IF(SUMPRODUCT(MAX(ISNUMBER(SEARCH(Fuel_Rules!$A$6:$A$30,$E7287))*ISNUMBER(SEARCH(Fuel_Rules!$B$6:$B$30,$F7287))*(Fuel_Rules!$A$6:$A$30&lt;&gt;"")))&gt;0,"Plug-in hybrid",IF($G7287="Diesel","Diesel","Gasoline"))</f>
        <v>Gasoline</v>
      </c>
    </row>
    <row r="7288" spans="1:15" ht="15" customHeight="1" x14ac:dyDescent="0.25">
      <c r="A7288" s="1">
        <v>2022</v>
      </c>
      <c r="B7288" s="1" t="s">
        <v>8801</v>
      </c>
      <c r="C7288" s="1" t="s">
        <v>2934</v>
      </c>
      <c r="D7288" s="1" t="s">
        <v>9766</v>
      </c>
      <c r="E7288" s="1" t="s">
        <v>2908</v>
      </c>
      <c r="F7288" s="1" t="s">
        <v>2936</v>
      </c>
      <c r="G7288" s="1" t="s">
        <v>103</v>
      </c>
      <c r="H7288" s="1" t="s">
        <v>298</v>
      </c>
      <c r="I7288" s="1">
        <v>1</v>
      </c>
      <c r="J7288" s="1">
        <v>2023</v>
      </c>
      <c r="K7288" s="1">
        <v>81958</v>
      </c>
      <c r="L7288" s="1">
        <v>0</v>
      </c>
      <c r="M7288" s="1">
        <f t="array" ref="M7288">SUMPRODUCT(MAX(ISNUMBER(SEARCH('Class Rules'!$B$6:$B$85,$E7288))*ISNUMBER(SEARCH('Class Rules'!$C$6:$C$85,$F7288))*'Class Rules'!$A$6:$A$85))</f>
        <v>0</v>
      </c>
      <c r="N7288" s="1" t="str">
        <f t="array" ref="N7288">IF($M7288=0,'Class Rules'!$D$3,INDEX('Class Rules'!$D$6:$D$85,MATCH($M7288,'Class Rules'!$A$6:$A$85,0)))</f>
        <v>Passenger LDV</v>
      </c>
      <c r="O7288" s="1" t="str">
        <f t="array" ref="O7288">IF(SUMPRODUCT(MAX(ISNUMBER(SEARCH(Fuel_Rules!$A$6:$A$30,$E7288))*ISNUMBER(SEARCH(Fuel_Rules!$B$6:$B$30,$F7288))*(Fuel_Rules!$A$6:$A$30&lt;&gt;"")))&gt;0,"Plug-in hybrid",IF($G7288="Diesel","Diesel","Gasoline"))</f>
        <v>Gasoline</v>
      </c>
    </row>
    <row r="7289" spans="1:15" ht="15" customHeight="1" x14ac:dyDescent="0.25">
      <c r="A7289" s="1">
        <v>2022</v>
      </c>
      <c r="B7289" s="1" t="s">
        <v>8801</v>
      </c>
      <c r="C7289" s="1" t="s">
        <v>2943</v>
      </c>
      <c r="D7289" s="1" t="s">
        <v>9767</v>
      </c>
      <c r="E7289" s="1" t="s">
        <v>2908</v>
      </c>
      <c r="F7289" s="1" t="s">
        <v>2945</v>
      </c>
      <c r="G7289" s="1" t="s">
        <v>105</v>
      </c>
      <c r="H7289" s="1" t="s">
        <v>437</v>
      </c>
      <c r="I7289" s="1">
        <v>3</v>
      </c>
      <c r="J7289" s="1">
        <v>2023</v>
      </c>
      <c r="K7289" s="1">
        <v>314326</v>
      </c>
      <c r="L7289" s="1">
        <v>0</v>
      </c>
      <c r="M7289" s="1">
        <f t="array" ref="M7289">SUMPRODUCT(MAX(ISNUMBER(SEARCH('Class Rules'!$B$6:$B$85,$E7289))*ISNUMBER(SEARCH('Class Rules'!$C$6:$C$85,$F7289))*'Class Rules'!$A$6:$A$85))</f>
        <v>19</v>
      </c>
      <c r="N7289" s="1" t="str">
        <f t="array" ref="N7289">IF($M7289=0,'Class Rules'!$D$3,INDEX('Class Rules'!$D$6:$D$85,MATCH($M7289,'Class Rules'!$A$6:$A$85,0)))</f>
        <v>Freight LDV</v>
      </c>
      <c r="O7289" s="1" t="str">
        <f t="array" ref="O7289">IF(SUMPRODUCT(MAX(ISNUMBER(SEARCH(Fuel_Rules!$A$6:$A$30,$E7289))*ISNUMBER(SEARCH(Fuel_Rules!$B$6:$B$30,$F7289))*(Fuel_Rules!$A$6:$A$30&lt;&gt;"")))&gt;0,"Plug-in hybrid",IF($G7289="Diesel","Diesel","Gasoline"))</f>
        <v>Diesel</v>
      </c>
    </row>
    <row r="7290" spans="1:15" ht="15" customHeight="1" x14ac:dyDescent="0.25">
      <c r="A7290" s="1">
        <v>2022</v>
      </c>
      <c r="B7290" s="1" t="s">
        <v>8801</v>
      </c>
      <c r="C7290" s="1" t="s">
        <v>2946</v>
      </c>
      <c r="D7290" s="1" t="s">
        <v>9768</v>
      </c>
      <c r="E7290" s="1" t="s">
        <v>2908</v>
      </c>
      <c r="F7290" s="1" t="s">
        <v>2948</v>
      </c>
      <c r="G7290" s="1" t="s">
        <v>103</v>
      </c>
      <c r="H7290" s="1" t="s">
        <v>437</v>
      </c>
      <c r="I7290" s="1">
        <v>1</v>
      </c>
      <c r="J7290" s="1">
        <v>2023</v>
      </c>
      <c r="K7290" s="1">
        <v>128901</v>
      </c>
      <c r="L7290" s="1">
        <v>0</v>
      </c>
      <c r="M7290" s="1">
        <f t="array" ref="M7290">SUMPRODUCT(MAX(ISNUMBER(SEARCH('Class Rules'!$B$6:$B$85,$E7290))*ISNUMBER(SEARCH('Class Rules'!$C$6:$C$85,$F7290))*'Class Rules'!$A$6:$A$85))</f>
        <v>0</v>
      </c>
      <c r="N7290" s="1" t="str">
        <f t="array" ref="N7290">IF($M7290=0,'Class Rules'!$D$3,INDEX('Class Rules'!$D$6:$D$85,MATCH($M7290,'Class Rules'!$A$6:$A$85,0)))</f>
        <v>Passenger LDV</v>
      </c>
      <c r="O7290" s="1" t="str">
        <f t="array" ref="O7290">IF(SUMPRODUCT(MAX(ISNUMBER(SEARCH(Fuel_Rules!$A$6:$A$30,$E7290))*ISNUMBER(SEARCH(Fuel_Rules!$B$6:$B$30,$F7290))*(Fuel_Rules!$A$6:$A$30&lt;&gt;"")))&gt;0,"Plug-in hybrid",IF($G7290="Diesel","Diesel","Gasoline"))</f>
        <v>Gasoline</v>
      </c>
    </row>
    <row r="7291" spans="1:15" ht="15" customHeight="1" x14ac:dyDescent="0.25">
      <c r="A7291" s="1">
        <v>2022</v>
      </c>
      <c r="B7291" s="1" t="s">
        <v>8801</v>
      </c>
      <c r="C7291" s="1" t="s">
        <v>2949</v>
      </c>
      <c r="D7291" s="1" t="s">
        <v>9769</v>
      </c>
      <c r="E7291" s="1" t="s">
        <v>2908</v>
      </c>
      <c r="F7291" s="1" t="s">
        <v>2951</v>
      </c>
      <c r="G7291" s="1" t="s">
        <v>103</v>
      </c>
      <c r="H7291" s="1" t="s">
        <v>437</v>
      </c>
      <c r="I7291" s="1">
        <v>1</v>
      </c>
      <c r="J7291" s="1">
        <v>2023</v>
      </c>
      <c r="K7291" s="1">
        <v>115972</v>
      </c>
      <c r="L7291" s="1">
        <v>0</v>
      </c>
      <c r="M7291" s="1">
        <f t="array" ref="M7291">SUMPRODUCT(MAX(ISNUMBER(SEARCH('Class Rules'!$B$6:$B$85,$E7291))*ISNUMBER(SEARCH('Class Rules'!$C$6:$C$85,$F7291))*'Class Rules'!$A$6:$A$85))</f>
        <v>0</v>
      </c>
      <c r="N7291" s="1" t="str">
        <f t="array" ref="N7291">IF($M7291=0,'Class Rules'!$D$3,INDEX('Class Rules'!$D$6:$D$85,MATCH($M7291,'Class Rules'!$A$6:$A$85,0)))</f>
        <v>Passenger LDV</v>
      </c>
      <c r="O7291" s="1" t="str">
        <f t="array" ref="O7291">IF(SUMPRODUCT(MAX(ISNUMBER(SEARCH(Fuel_Rules!$A$6:$A$30,$E7291))*ISNUMBER(SEARCH(Fuel_Rules!$B$6:$B$30,$F7291))*(Fuel_Rules!$A$6:$A$30&lt;&gt;"")))&gt;0,"Plug-in hybrid",IF($G7291="Diesel","Diesel","Gasoline"))</f>
        <v>Gasoline</v>
      </c>
    </row>
    <row r="7292" spans="1:15" ht="15" customHeight="1" x14ac:dyDescent="0.25">
      <c r="A7292" s="1">
        <v>2022</v>
      </c>
      <c r="B7292" s="1" t="s">
        <v>8801</v>
      </c>
      <c r="C7292" s="1" t="s">
        <v>2961</v>
      </c>
      <c r="D7292" s="1" t="s">
        <v>9770</v>
      </c>
      <c r="E7292" s="1" t="s">
        <v>2908</v>
      </c>
      <c r="F7292" s="1" t="s">
        <v>2963</v>
      </c>
      <c r="G7292" s="1" t="s">
        <v>103</v>
      </c>
      <c r="H7292" s="1" t="s">
        <v>298</v>
      </c>
      <c r="I7292" s="1">
        <v>1</v>
      </c>
      <c r="J7292" s="1">
        <v>2023</v>
      </c>
      <c r="K7292" s="1">
        <v>75098</v>
      </c>
      <c r="L7292" s="1">
        <v>0</v>
      </c>
      <c r="M7292" s="1">
        <f t="array" ref="M7292">SUMPRODUCT(MAX(ISNUMBER(SEARCH('Class Rules'!$B$6:$B$85,$E7292))*ISNUMBER(SEARCH('Class Rules'!$C$6:$C$85,$F7292))*'Class Rules'!$A$6:$A$85))</f>
        <v>0</v>
      </c>
      <c r="N7292" s="1" t="str">
        <f t="array" ref="N7292">IF($M7292=0,'Class Rules'!$D$3,INDEX('Class Rules'!$D$6:$D$85,MATCH($M7292,'Class Rules'!$A$6:$A$85,0)))</f>
        <v>Passenger LDV</v>
      </c>
      <c r="O7292" s="1" t="str">
        <f t="array" ref="O7292">IF(SUMPRODUCT(MAX(ISNUMBER(SEARCH(Fuel_Rules!$A$6:$A$30,$E7292))*ISNUMBER(SEARCH(Fuel_Rules!$B$6:$B$30,$F7292))*(Fuel_Rules!$A$6:$A$30&lt;&gt;"")))&gt;0,"Plug-in hybrid",IF($G7292="Diesel","Diesel","Gasoline"))</f>
        <v>Gasoline</v>
      </c>
    </row>
    <row r="7293" spans="1:15" ht="15" customHeight="1" x14ac:dyDescent="0.25">
      <c r="A7293" s="1">
        <v>2022</v>
      </c>
      <c r="B7293" s="1" t="s">
        <v>8801</v>
      </c>
      <c r="C7293" s="1" t="s">
        <v>2961</v>
      </c>
      <c r="D7293" s="1" t="s">
        <v>9771</v>
      </c>
      <c r="E7293" s="1" t="s">
        <v>2908</v>
      </c>
      <c r="F7293" s="1" t="s">
        <v>2963</v>
      </c>
      <c r="G7293" s="1" t="s">
        <v>103</v>
      </c>
      <c r="H7293" s="1" t="s">
        <v>298</v>
      </c>
      <c r="I7293" s="1">
        <v>1</v>
      </c>
      <c r="J7293" s="1">
        <v>2023</v>
      </c>
      <c r="K7293" s="1">
        <v>70371</v>
      </c>
      <c r="L7293" s="1">
        <v>0</v>
      </c>
      <c r="M7293" s="1">
        <f t="array" ref="M7293">SUMPRODUCT(MAX(ISNUMBER(SEARCH('Class Rules'!$B$6:$B$85,$E7293))*ISNUMBER(SEARCH('Class Rules'!$C$6:$C$85,$F7293))*'Class Rules'!$A$6:$A$85))</f>
        <v>0</v>
      </c>
      <c r="N7293" s="1" t="str">
        <f t="array" ref="N7293">IF($M7293=0,'Class Rules'!$D$3,INDEX('Class Rules'!$D$6:$D$85,MATCH($M7293,'Class Rules'!$A$6:$A$85,0)))</f>
        <v>Passenger LDV</v>
      </c>
      <c r="O7293" s="1" t="str">
        <f t="array" ref="O7293">IF(SUMPRODUCT(MAX(ISNUMBER(SEARCH(Fuel_Rules!$A$6:$A$30,$E7293))*ISNUMBER(SEARCH(Fuel_Rules!$B$6:$B$30,$F7293))*(Fuel_Rules!$A$6:$A$30&lt;&gt;"")))&gt;0,"Plug-in hybrid",IF($G7293="Diesel","Diesel","Gasoline"))</f>
        <v>Gasoline</v>
      </c>
    </row>
    <row r="7294" spans="1:15" ht="15" customHeight="1" x14ac:dyDescent="0.25">
      <c r="A7294" s="1">
        <v>2022</v>
      </c>
      <c r="B7294" s="1" t="s">
        <v>8801</v>
      </c>
      <c r="C7294" s="1" t="s">
        <v>2967</v>
      </c>
      <c r="D7294" s="1" t="s">
        <v>9772</v>
      </c>
      <c r="E7294" s="1" t="s">
        <v>2908</v>
      </c>
      <c r="F7294" s="1" t="s">
        <v>2969</v>
      </c>
      <c r="G7294" s="1" t="s">
        <v>103</v>
      </c>
      <c r="H7294" s="1" t="s">
        <v>298</v>
      </c>
      <c r="I7294" s="1">
        <v>1</v>
      </c>
      <c r="J7294" s="1">
        <v>2023</v>
      </c>
      <c r="K7294" s="1">
        <v>89131</v>
      </c>
      <c r="L7294" s="1">
        <v>0</v>
      </c>
      <c r="M7294" s="1">
        <f t="array" ref="M7294">SUMPRODUCT(MAX(ISNUMBER(SEARCH('Class Rules'!$B$6:$B$85,$E7294))*ISNUMBER(SEARCH('Class Rules'!$C$6:$C$85,$F7294))*'Class Rules'!$A$6:$A$85))</f>
        <v>0</v>
      </c>
      <c r="N7294" s="1" t="str">
        <f t="array" ref="N7294">IF($M7294=0,'Class Rules'!$D$3,INDEX('Class Rules'!$D$6:$D$85,MATCH($M7294,'Class Rules'!$A$6:$A$85,0)))</f>
        <v>Passenger LDV</v>
      </c>
      <c r="O7294" s="1" t="str">
        <f t="array" ref="O7294">IF(SUMPRODUCT(MAX(ISNUMBER(SEARCH(Fuel_Rules!$A$6:$A$30,$E7294))*ISNUMBER(SEARCH(Fuel_Rules!$B$6:$B$30,$F7294))*(Fuel_Rules!$A$6:$A$30&lt;&gt;"")))&gt;0,"Plug-in hybrid",IF($G7294="Diesel","Diesel","Gasoline"))</f>
        <v>Gasoline</v>
      </c>
    </row>
    <row r="7295" spans="1:15" ht="15" customHeight="1" x14ac:dyDescent="0.25">
      <c r="A7295" s="1">
        <v>2022</v>
      </c>
      <c r="B7295" s="1" t="s">
        <v>8801</v>
      </c>
      <c r="C7295" s="1" t="s">
        <v>2967</v>
      </c>
      <c r="D7295" s="1" t="s">
        <v>9773</v>
      </c>
      <c r="E7295" s="1" t="s">
        <v>2908</v>
      </c>
      <c r="F7295" s="1" t="s">
        <v>2969</v>
      </c>
      <c r="G7295" s="1" t="s">
        <v>103</v>
      </c>
      <c r="H7295" s="1" t="s">
        <v>298</v>
      </c>
      <c r="I7295" s="1">
        <v>1</v>
      </c>
      <c r="J7295" s="1">
        <v>2023</v>
      </c>
      <c r="K7295" s="1">
        <v>83395</v>
      </c>
      <c r="L7295" s="1">
        <v>0</v>
      </c>
      <c r="M7295" s="1">
        <f t="array" ref="M7295">SUMPRODUCT(MAX(ISNUMBER(SEARCH('Class Rules'!$B$6:$B$85,$E7295))*ISNUMBER(SEARCH('Class Rules'!$C$6:$C$85,$F7295))*'Class Rules'!$A$6:$A$85))</f>
        <v>0</v>
      </c>
      <c r="N7295" s="1" t="str">
        <f t="array" ref="N7295">IF($M7295=0,'Class Rules'!$D$3,INDEX('Class Rules'!$D$6:$D$85,MATCH($M7295,'Class Rules'!$A$6:$A$85,0)))</f>
        <v>Passenger LDV</v>
      </c>
      <c r="O7295" s="1" t="str">
        <f t="array" ref="O7295">IF(SUMPRODUCT(MAX(ISNUMBER(SEARCH(Fuel_Rules!$A$6:$A$30,$E7295))*ISNUMBER(SEARCH(Fuel_Rules!$B$6:$B$30,$F7295))*(Fuel_Rules!$A$6:$A$30&lt;&gt;"")))&gt;0,"Plug-in hybrid",IF($G7295="Diesel","Diesel","Gasoline"))</f>
        <v>Gasoline</v>
      </c>
    </row>
    <row r="7296" spans="1:15" ht="15" customHeight="1" x14ac:dyDescent="0.25">
      <c r="A7296" s="1">
        <v>2022</v>
      </c>
      <c r="B7296" s="1" t="s">
        <v>8801</v>
      </c>
      <c r="C7296" s="1" t="s">
        <v>2970</v>
      </c>
      <c r="D7296" s="1" t="s">
        <v>9774</v>
      </c>
      <c r="E7296" s="1" t="s">
        <v>2908</v>
      </c>
      <c r="F7296" s="1" t="s">
        <v>2972</v>
      </c>
      <c r="G7296" s="1" t="s">
        <v>103</v>
      </c>
      <c r="H7296" s="1" t="s">
        <v>298</v>
      </c>
      <c r="I7296" s="1">
        <v>1.6</v>
      </c>
      <c r="J7296" s="1">
        <v>2023</v>
      </c>
      <c r="K7296" s="1">
        <v>90458</v>
      </c>
      <c r="L7296" s="1">
        <v>0</v>
      </c>
      <c r="M7296" s="1">
        <f t="array" ref="M7296">SUMPRODUCT(MAX(ISNUMBER(SEARCH('Class Rules'!$B$6:$B$85,$E7296))*ISNUMBER(SEARCH('Class Rules'!$C$6:$C$85,$F7296))*'Class Rules'!$A$6:$A$85))</f>
        <v>0</v>
      </c>
      <c r="N7296" s="1" t="str">
        <f t="array" ref="N7296">IF($M7296=0,'Class Rules'!$D$3,INDEX('Class Rules'!$D$6:$D$85,MATCH($M7296,'Class Rules'!$A$6:$A$85,0)))</f>
        <v>Passenger LDV</v>
      </c>
      <c r="O7296" s="1" t="str">
        <f t="array" ref="O7296">IF(SUMPRODUCT(MAX(ISNUMBER(SEARCH(Fuel_Rules!$A$6:$A$30,$E7296))*ISNUMBER(SEARCH(Fuel_Rules!$B$6:$B$30,$F7296))*(Fuel_Rules!$A$6:$A$30&lt;&gt;"")))&gt;0,"Plug-in hybrid",IF($G7296="Diesel","Diesel","Gasoline"))</f>
        <v>Gasoline</v>
      </c>
    </row>
    <row r="7297" spans="1:15" ht="15" customHeight="1" x14ac:dyDescent="0.25">
      <c r="A7297" s="1">
        <v>2022</v>
      </c>
      <c r="B7297" s="1" t="s">
        <v>8801</v>
      </c>
      <c r="C7297" s="1" t="s">
        <v>2973</v>
      </c>
      <c r="D7297" s="1" t="s">
        <v>9775</v>
      </c>
      <c r="E7297" s="1" t="s">
        <v>2908</v>
      </c>
      <c r="F7297" s="1" t="s">
        <v>2975</v>
      </c>
      <c r="G7297" s="1" t="s">
        <v>103</v>
      </c>
      <c r="H7297" s="1" t="s">
        <v>437</v>
      </c>
      <c r="I7297" s="1">
        <v>1.6</v>
      </c>
      <c r="J7297" s="1">
        <v>2023</v>
      </c>
      <c r="K7297" s="1">
        <v>94045</v>
      </c>
      <c r="L7297" s="1">
        <v>0</v>
      </c>
      <c r="M7297" s="1">
        <f t="array" ref="M7297">SUMPRODUCT(MAX(ISNUMBER(SEARCH('Class Rules'!$B$6:$B$85,$E7297))*ISNUMBER(SEARCH('Class Rules'!$C$6:$C$85,$F7297))*'Class Rules'!$A$6:$A$85))</f>
        <v>0</v>
      </c>
      <c r="N7297" s="1" t="str">
        <f t="array" ref="N7297">IF($M7297=0,'Class Rules'!$D$3,INDEX('Class Rules'!$D$6:$D$85,MATCH($M7297,'Class Rules'!$A$6:$A$85,0)))</f>
        <v>Passenger LDV</v>
      </c>
      <c r="O7297" s="1" t="str">
        <f t="array" ref="O7297">IF(SUMPRODUCT(MAX(ISNUMBER(SEARCH(Fuel_Rules!$A$6:$A$30,$E7297))*ISNUMBER(SEARCH(Fuel_Rules!$B$6:$B$30,$F7297))*(Fuel_Rules!$A$6:$A$30&lt;&gt;"")))&gt;0,"Plug-in hybrid",IF($G7297="Diesel","Diesel","Gasoline"))</f>
        <v>Gasoline</v>
      </c>
    </row>
    <row r="7298" spans="1:15" ht="15" customHeight="1" x14ac:dyDescent="0.25">
      <c r="A7298" s="1">
        <v>2022</v>
      </c>
      <c r="B7298" s="1" t="s">
        <v>8801</v>
      </c>
      <c r="C7298" s="1" t="s">
        <v>2976</v>
      </c>
      <c r="D7298" s="1" t="s">
        <v>9776</v>
      </c>
      <c r="E7298" s="1" t="s">
        <v>2908</v>
      </c>
      <c r="F7298" s="1" t="s">
        <v>2978</v>
      </c>
      <c r="G7298" s="1" t="s">
        <v>103</v>
      </c>
      <c r="H7298" s="1" t="s">
        <v>437</v>
      </c>
      <c r="I7298" s="1">
        <v>1.6</v>
      </c>
      <c r="J7298" s="1">
        <v>2023</v>
      </c>
      <c r="K7298" s="1">
        <v>101180</v>
      </c>
      <c r="L7298" s="1">
        <v>0</v>
      </c>
      <c r="M7298" s="1">
        <f t="array" ref="M7298">SUMPRODUCT(MAX(ISNUMBER(SEARCH('Class Rules'!$B$6:$B$85,$E7298))*ISNUMBER(SEARCH('Class Rules'!$C$6:$C$85,$F7298))*'Class Rules'!$A$6:$A$85))</f>
        <v>0</v>
      </c>
      <c r="N7298" s="1" t="str">
        <f t="array" ref="N7298">IF($M7298=0,'Class Rules'!$D$3,INDEX('Class Rules'!$D$6:$D$85,MATCH($M7298,'Class Rules'!$A$6:$A$85,0)))</f>
        <v>Passenger LDV</v>
      </c>
      <c r="O7298" s="1" t="str">
        <f t="array" ref="O7298">IF(SUMPRODUCT(MAX(ISNUMBER(SEARCH(Fuel_Rules!$A$6:$A$30,$E7298))*ISNUMBER(SEARCH(Fuel_Rules!$B$6:$B$30,$F7298))*(Fuel_Rules!$A$6:$A$30&lt;&gt;"")))&gt;0,"Plug-in hybrid",IF($G7298="Diesel","Diesel","Gasoline"))</f>
        <v>Gasoline</v>
      </c>
    </row>
    <row r="7299" spans="1:15" ht="15" customHeight="1" x14ac:dyDescent="0.25">
      <c r="A7299" s="1">
        <v>2022</v>
      </c>
      <c r="B7299" s="1" t="s">
        <v>8801</v>
      </c>
      <c r="C7299" s="1" t="s">
        <v>2979</v>
      </c>
      <c r="D7299" s="1" t="s">
        <v>9777</v>
      </c>
      <c r="E7299" s="1" t="s">
        <v>2908</v>
      </c>
      <c r="F7299" s="1" t="s">
        <v>2981</v>
      </c>
      <c r="G7299" s="1" t="s">
        <v>103</v>
      </c>
      <c r="H7299" s="1" t="s">
        <v>437</v>
      </c>
      <c r="I7299" s="1">
        <v>1.6</v>
      </c>
      <c r="J7299" s="1">
        <v>2023</v>
      </c>
      <c r="K7299" s="1">
        <v>98039</v>
      </c>
      <c r="L7299" s="1">
        <v>0</v>
      </c>
      <c r="M7299" s="1">
        <f t="array" ref="M7299">SUMPRODUCT(MAX(ISNUMBER(SEARCH('Class Rules'!$B$6:$B$85,$E7299))*ISNUMBER(SEARCH('Class Rules'!$C$6:$C$85,$F7299))*'Class Rules'!$A$6:$A$85))</f>
        <v>0</v>
      </c>
      <c r="N7299" s="1" t="str">
        <f t="array" ref="N7299">IF($M7299=0,'Class Rules'!$D$3,INDEX('Class Rules'!$D$6:$D$85,MATCH($M7299,'Class Rules'!$A$6:$A$85,0)))</f>
        <v>Passenger LDV</v>
      </c>
      <c r="O7299" s="1" t="str">
        <f t="array" ref="O7299">IF(SUMPRODUCT(MAX(ISNUMBER(SEARCH(Fuel_Rules!$A$6:$A$30,$E7299))*ISNUMBER(SEARCH(Fuel_Rules!$B$6:$B$30,$F7299))*(Fuel_Rules!$A$6:$A$30&lt;&gt;"")))&gt;0,"Plug-in hybrid",IF($G7299="Diesel","Diesel","Gasoline"))</f>
        <v>Gasoline</v>
      </c>
    </row>
    <row r="7300" spans="1:15" ht="15" customHeight="1" x14ac:dyDescent="0.25">
      <c r="A7300" s="1">
        <v>2022</v>
      </c>
      <c r="B7300" s="1" t="s">
        <v>8801</v>
      </c>
      <c r="C7300" s="1" t="s">
        <v>2991</v>
      </c>
      <c r="D7300" s="1" t="s">
        <v>9778</v>
      </c>
      <c r="E7300" s="1" t="s">
        <v>2908</v>
      </c>
      <c r="F7300" s="1" t="s">
        <v>2993</v>
      </c>
      <c r="G7300" s="1" t="s">
        <v>105</v>
      </c>
      <c r="H7300" s="1" t="s">
        <v>437</v>
      </c>
      <c r="I7300" s="1">
        <v>2</v>
      </c>
      <c r="J7300" s="1">
        <v>2023</v>
      </c>
      <c r="K7300" s="1">
        <v>280856</v>
      </c>
      <c r="L7300" s="1">
        <v>0</v>
      </c>
      <c r="M7300" s="1">
        <f t="array" ref="M7300">SUMPRODUCT(MAX(ISNUMBER(SEARCH('Class Rules'!$B$6:$B$85,$E7300))*ISNUMBER(SEARCH('Class Rules'!$C$6:$C$85,$F7300))*'Class Rules'!$A$6:$A$85))</f>
        <v>19</v>
      </c>
      <c r="N7300" s="1" t="str">
        <f t="array" ref="N7300">IF($M7300=0,'Class Rules'!$D$3,INDEX('Class Rules'!$D$6:$D$85,MATCH($M7300,'Class Rules'!$A$6:$A$85,0)))</f>
        <v>Freight LDV</v>
      </c>
      <c r="O7300" s="1" t="str">
        <f t="array" ref="O7300">IF(SUMPRODUCT(MAX(ISNUMBER(SEARCH(Fuel_Rules!$A$6:$A$30,$E7300))*ISNUMBER(SEARCH(Fuel_Rules!$B$6:$B$30,$F7300))*(Fuel_Rules!$A$6:$A$30&lt;&gt;"")))&gt;0,"Plug-in hybrid",IF($G7300="Diesel","Diesel","Gasoline"))</f>
        <v>Diesel</v>
      </c>
    </row>
    <row r="7301" spans="1:15" ht="15" customHeight="1" x14ac:dyDescent="0.25">
      <c r="A7301" s="1">
        <v>2022</v>
      </c>
      <c r="B7301" s="1" t="s">
        <v>8801</v>
      </c>
      <c r="C7301" s="1" t="s">
        <v>2994</v>
      </c>
      <c r="D7301" s="1" t="s">
        <v>9779</v>
      </c>
      <c r="E7301" s="1" t="s">
        <v>2908</v>
      </c>
      <c r="F7301" s="1" t="s">
        <v>2996</v>
      </c>
      <c r="G7301" s="1" t="s">
        <v>105</v>
      </c>
      <c r="H7301" s="1" t="s">
        <v>437</v>
      </c>
      <c r="I7301" s="1">
        <v>3</v>
      </c>
      <c r="J7301" s="1">
        <v>2023</v>
      </c>
      <c r="K7301" s="1">
        <v>330655</v>
      </c>
      <c r="L7301" s="1">
        <v>0</v>
      </c>
      <c r="M7301" s="1">
        <f t="array" ref="M7301">SUMPRODUCT(MAX(ISNUMBER(SEARCH('Class Rules'!$B$6:$B$85,$E7301))*ISNUMBER(SEARCH('Class Rules'!$C$6:$C$85,$F7301))*'Class Rules'!$A$6:$A$85))</f>
        <v>19</v>
      </c>
      <c r="N7301" s="1" t="str">
        <f t="array" ref="N7301">IF($M7301=0,'Class Rules'!$D$3,INDEX('Class Rules'!$D$6:$D$85,MATCH($M7301,'Class Rules'!$A$6:$A$85,0)))</f>
        <v>Freight LDV</v>
      </c>
      <c r="O7301" s="1" t="str">
        <f t="array" ref="O7301">IF(SUMPRODUCT(MAX(ISNUMBER(SEARCH(Fuel_Rules!$A$6:$A$30,$E7301))*ISNUMBER(SEARCH(Fuel_Rules!$B$6:$B$30,$F7301))*(Fuel_Rules!$A$6:$A$30&lt;&gt;"")))&gt;0,"Plug-in hybrid",IF($G7301="Diesel","Diesel","Gasoline"))</f>
        <v>Diesel</v>
      </c>
    </row>
    <row r="7302" spans="1:15" ht="15" customHeight="1" x14ac:dyDescent="0.25">
      <c r="A7302" s="1">
        <v>2022</v>
      </c>
      <c r="B7302" s="1" t="s">
        <v>8801</v>
      </c>
      <c r="C7302" s="1" t="s">
        <v>2997</v>
      </c>
      <c r="D7302" s="1" t="s">
        <v>9780</v>
      </c>
      <c r="E7302" s="1" t="s">
        <v>2908</v>
      </c>
      <c r="F7302" s="1" t="s">
        <v>2999</v>
      </c>
      <c r="G7302" s="1" t="s">
        <v>103</v>
      </c>
      <c r="H7302" s="1" t="s">
        <v>437</v>
      </c>
      <c r="I7302" s="1">
        <v>1.4</v>
      </c>
      <c r="J7302" s="1">
        <v>2023</v>
      </c>
      <c r="K7302" s="1">
        <v>162503</v>
      </c>
      <c r="L7302" s="1">
        <v>0</v>
      </c>
      <c r="M7302" s="1">
        <f t="array" ref="M7302">SUMPRODUCT(MAX(ISNUMBER(SEARCH('Class Rules'!$B$6:$B$85,$E7302))*ISNUMBER(SEARCH('Class Rules'!$C$6:$C$85,$F7302))*'Class Rules'!$A$6:$A$85))</f>
        <v>0</v>
      </c>
      <c r="N7302" s="1" t="str">
        <f t="array" ref="N7302">IF($M7302=0,'Class Rules'!$D$3,INDEX('Class Rules'!$D$6:$D$85,MATCH($M7302,'Class Rules'!$A$6:$A$85,0)))</f>
        <v>Passenger LDV</v>
      </c>
      <c r="O7302" s="1" t="str">
        <f t="array" ref="O7302">IF(SUMPRODUCT(MAX(ISNUMBER(SEARCH(Fuel_Rules!$A$6:$A$30,$E7302))*ISNUMBER(SEARCH(Fuel_Rules!$B$6:$B$30,$F7302))*(Fuel_Rules!$A$6:$A$30&lt;&gt;"")))&gt;0,"Plug-in hybrid",IF($G7302="Diesel","Diesel","Gasoline"))</f>
        <v>Gasoline</v>
      </c>
    </row>
    <row r="7303" spans="1:15" ht="15" customHeight="1" x14ac:dyDescent="0.25">
      <c r="A7303" s="1">
        <v>2022</v>
      </c>
      <c r="B7303" s="1" t="s">
        <v>8801</v>
      </c>
      <c r="C7303" s="1" t="s">
        <v>3000</v>
      </c>
      <c r="D7303" s="1" t="s">
        <v>9781</v>
      </c>
      <c r="E7303" s="1" t="s">
        <v>2908</v>
      </c>
      <c r="F7303" s="1" t="s">
        <v>3002</v>
      </c>
      <c r="G7303" s="1" t="s">
        <v>103</v>
      </c>
      <c r="H7303" s="1" t="s">
        <v>437</v>
      </c>
      <c r="I7303" s="1">
        <v>1</v>
      </c>
      <c r="J7303" s="1">
        <v>2023</v>
      </c>
      <c r="K7303" s="1">
        <v>150038</v>
      </c>
      <c r="L7303" s="1">
        <v>0</v>
      </c>
      <c r="M7303" s="1">
        <f t="array" ref="M7303">SUMPRODUCT(MAX(ISNUMBER(SEARCH('Class Rules'!$B$6:$B$85,$E7303))*ISNUMBER(SEARCH('Class Rules'!$C$6:$C$85,$F7303))*'Class Rules'!$A$6:$A$85))</f>
        <v>0</v>
      </c>
      <c r="N7303" s="1" t="str">
        <f t="array" ref="N7303">IF($M7303=0,'Class Rules'!$D$3,INDEX('Class Rules'!$D$6:$D$85,MATCH($M7303,'Class Rules'!$A$6:$A$85,0)))</f>
        <v>Passenger LDV</v>
      </c>
      <c r="O7303" s="1" t="str">
        <f t="array" ref="O7303">IF(SUMPRODUCT(MAX(ISNUMBER(SEARCH(Fuel_Rules!$A$6:$A$30,$E7303))*ISNUMBER(SEARCH(Fuel_Rules!$B$6:$B$30,$F7303))*(Fuel_Rules!$A$6:$A$30&lt;&gt;"")))&gt;0,"Plug-in hybrid",IF($G7303="Diesel","Diesel","Gasoline"))</f>
        <v>Gasoline</v>
      </c>
    </row>
    <row r="7304" spans="1:15" ht="15" customHeight="1" x14ac:dyDescent="0.25">
      <c r="A7304" s="1">
        <v>2022</v>
      </c>
      <c r="B7304" s="1" t="s">
        <v>8801</v>
      </c>
      <c r="C7304" s="1" t="s">
        <v>3003</v>
      </c>
      <c r="D7304" s="1" t="s">
        <v>9782</v>
      </c>
      <c r="E7304" s="1" t="s">
        <v>2908</v>
      </c>
      <c r="F7304" s="1" t="s">
        <v>3005</v>
      </c>
      <c r="G7304" s="1" t="s">
        <v>103</v>
      </c>
      <c r="H7304" s="1" t="s">
        <v>437</v>
      </c>
      <c r="I7304" s="1">
        <v>1</v>
      </c>
      <c r="J7304" s="1">
        <v>2023</v>
      </c>
      <c r="K7304" s="1">
        <v>134149</v>
      </c>
      <c r="L7304" s="1">
        <v>0</v>
      </c>
      <c r="M7304" s="1">
        <f t="array" ref="M7304">SUMPRODUCT(MAX(ISNUMBER(SEARCH('Class Rules'!$B$6:$B$85,$E7304))*ISNUMBER(SEARCH('Class Rules'!$C$6:$C$85,$F7304))*'Class Rules'!$A$6:$A$85))</f>
        <v>0</v>
      </c>
      <c r="N7304" s="1" t="str">
        <f t="array" ref="N7304">IF($M7304=0,'Class Rules'!$D$3,INDEX('Class Rules'!$D$6:$D$85,MATCH($M7304,'Class Rules'!$A$6:$A$85,0)))</f>
        <v>Passenger LDV</v>
      </c>
      <c r="O7304" s="1" t="str">
        <f t="array" ref="O7304">IF(SUMPRODUCT(MAX(ISNUMBER(SEARCH(Fuel_Rules!$A$6:$A$30,$E7304))*ISNUMBER(SEARCH(Fuel_Rules!$B$6:$B$30,$F7304))*(Fuel_Rules!$A$6:$A$30&lt;&gt;"")))&gt;0,"Plug-in hybrid",IF($G7304="Diesel","Diesel","Gasoline"))</f>
        <v>Gasoline</v>
      </c>
    </row>
    <row r="7305" spans="1:15" ht="15" customHeight="1" x14ac:dyDescent="0.25">
      <c r="A7305" s="1">
        <v>2022</v>
      </c>
      <c r="B7305" s="1" t="s">
        <v>8801</v>
      </c>
      <c r="C7305" s="1" t="s">
        <v>3018</v>
      </c>
      <c r="D7305" s="1" t="s">
        <v>9783</v>
      </c>
      <c r="E7305" s="1" t="s">
        <v>2908</v>
      </c>
      <c r="F7305" s="1" t="s">
        <v>3020</v>
      </c>
      <c r="G7305" s="1" t="s">
        <v>103</v>
      </c>
      <c r="H7305" s="1" t="s">
        <v>437</v>
      </c>
      <c r="I7305" s="1">
        <v>2</v>
      </c>
      <c r="J7305" s="1">
        <v>2023</v>
      </c>
      <c r="K7305" s="1">
        <v>219885</v>
      </c>
      <c r="L7305" s="1">
        <v>0</v>
      </c>
      <c r="M7305" s="1">
        <f t="array" ref="M7305">SUMPRODUCT(MAX(ISNUMBER(SEARCH('Class Rules'!$B$6:$B$85,$E7305))*ISNUMBER(SEARCH('Class Rules'!$C$6:$C$85,$F7305))*'Class Rules'!$A$6:$A$85))</f>
        <v>0</v>
      </c>
      <c r="N7305" s="1" t="str">
        <f t="array" ref="N7305">IF($M7305=0,'Class Rules'!$D$3,INDEX('Class Rules'!$D$6:$D$85,MATCH($M7305,'Class Rules'!$A$6:$A$85,0)))</f>
        <v>Passenger LDV</v>
      </c>
      <c r="O7305" s="1" t="str">
        <f t="array" ref="O7305">IF(SUMPRODUCT(MAX(ISNUMBER(SEARCH(Fuel_Rules!$A$6:$A$30,$E7305))*ISNUMBER(SEARCH(Fuel_Rules!$B$6:$B$30,$F7305))*(Fuel_Rules!$A$6:$A$30&lt;&gt;"")))&gt;0,"Plug-in hybrid",IF($G7305="Diesel","Diesel","Gasoline"))</f>
        <v>Gasoline</v>
      </c>
    </row>
    <row r="7306" spans="1:15" ht="15" customHeight="1" x14ac:dyDescent="0.25">
      <c r="A7306" s="1">
        <v>2022</v>
      </c>
      <c r="B7306" s="1" t="s">
        <v>8801</v>
      </c>
      <c r="C7306" s="1" t="s">
        <v>3021</v>
      </c>
      <c r="D7306" s="1" t="s">
        <v>9784</v>
      </c>
      <c r="E7306" s="1" t="s">
        <v>2908</v>
      </c>
      <c r="F7306" s="1" t="s">
        <v>3023</v>
      </c>
      <c r="G7306" s="1" t="s">
        <v>103</v>
      </c>
      <c r="H7306" s="1" t="s">
        <v>437</v>
      </c>
      <c r="I7306" s="1">
        <v>1</v>
      </c>
      <c r="J7306" s="1">
        <v>2023</v>
      </c>
      <c r="K7306" s="1">
        <v>110232</v>
      </c>
      <c r="L7306" s="1">
        <v>0</v>
      </c>
      <c r="M7306" s="1">
        <f t="array" ref="M7306">SUMPRODUCT(MAX(ISNUMBER(SEARCH('Class Rules'!$B$6:$B$85,$E7306))*ISNUMBER(SEARCH('Class Rules'!$C$6:$C$85,$F7306))*'Class Rules'!$A$6:$A$85))</f>
        <v>0</v>
      </c>
      <c r="N7306" s="1" t="str">
        <f t="array" ref="N7306">IF($M7306=0,'Class Rules'!$D$3,INDEX('Class Rules'!$D$6:$D$85,MATCH($M7306,'Class Rules'!$A$6:$A$85,0)))</f>
        <v>Passenger LDV</v>
      </c>
      <c r="O7306" s="1" t="str">
        <f t="array" ref="O7306">IF(SUMPRODUCT(MAX(ISNUMBER(SEARCH(Fuel_Rules!$A$6:$A$30,$E7306))*ISNUMBER(SEARCH(Fuel_Rules!$B$6:$B$30,$F7306))*(Fuel_Rules!$A$6:$A$30&lt;&gt;"")))&gt;0,"Plug-in hybrid",IF($G7306="Diesel","Diesel","Gasoline"))</f>
        <v>Gasoline</v>
      </c>
    </row>
    <row r="7307" spans="1:15" ht="15" customHeight="1" x14ac:dyDescent="0.25">
      <c r="A7307" s="1">
        <v>2022</v>
      </c>
      <c r="B7307" s="1" t="s">
        <v>8801</v>
      </c>
      <c r="C7307" s="1" t="s">
        <v>3024</v>
      </c>
      <c r="D7307" s="1" t="s">
        <v>9785</v>
      </c>
      <c r="E7307" s="1" t="s">
        <v>2908</v>
      </c>
      <c r="F7307" s="1" t="s">
        <v>3026</v>
      </c>
      <c r="G7307" s="1" t="s">
        <v>103</v>
      </c>
      <c r="H7307" s="1" t="s">
        <v>298</v>
      </c>
      <c r="I7307" s="1">
        <v>1.4</v>
      </c>
      <c r="J7307" s="1">
        <v>2023</v>
      </c>
      <c r="K7307" s="1">
        <v>144895</v>
      </c>
      <c r="L7307" s="1">
        <v>0</v>
      </c>
      <c r="M7307" s="1">
        <f t="array" ref="M7307">SUMPRODUCT(MAX(ISNUMBER(SEARCH('Class Rules'!$B$6:$B$85,$E7307))*ISNUMBER(SEARCH('Class Rules'!$C$6:$C$85,$F7307))*'Class Rules'!$A$6:$A$85))</f>
        <v>0</v>
      </c>
      <c r="N7307" s="1" t="str">
        <f t="array" ref="N7307">IF($M7307=0,'Class Rules'!$D$3,INDEX('Class Rules'!$D$6:$D$85,MATCH($M7307,'Class Rules'!$A$6:$A$85,0)))</f>
        <v>Passenger LDV</v>
      </c>
      <c r="O7307" s="1" t="str">
        <f t="array" ref="O7307">IF(SUMPRODUCT(MAX(ISNUMBER(SEARCH(Fuel_Rules!$A$6:$A$30,$E7307))*ISNUMBER(SEARCH(Fuel_Rules!$B$6:$B$30,$F7307))*(Fuel_Rules!$A$6:$A$30&lt;&gt;"")))&gt;0,"Plug-in hybrid",IF($G7307="Diesel","Diesel","Gasoline"))</f>
        <v>Gasoline</v>
      </c>
    </row>
    <row r="7308" spans="1:15" ht="15" customHeight="1" x14ac:dyDescent="0.25">
      <c r="A7308" s="1">
        <v>2022</v>
      </c>
      <c r="B7308" s="1" t="s">
        <v>8801</v>
      </c>
      <c r="C7308" s="1" t="s">
        <v>3027</v>
      </c>
      <c r="D7308" s="1" t="s">
        <v>9786</v>
      </c>
      <c r="E7308" s="1" t="s">
        <v>2908</v>
      </c>
      <c r="F7308" s="1" t="s">
        <v>3029</v>
      </c>
      <c r="G7308" s="1" t="s">
        <v>103</v>
      </c>
      <c r="H7308" s="1" t="s">
        <v>298</v>
      </c>
      <c r="I7308" s="1">
        <v>1.4</v>
      </c>
      <c r="J7308" s="1">
        <v>2023</v>
      </c>
      <c r="K7308" s="1">
        <v>155640</v>
      </c>
      <c r="L7308" s="1">
        <v>0</v>
      </c>
      <c r="M7308" s="1">
        <f t="array" ref="M7308">SUMPRODUCT(MAX(ISNUMBER(SEARCH('Class Rules'!$B$6:$B$85,$E7308))*ISNUMBER(SEARCH('Class Rules'!$C$6:$C$85,$F7308))*'Class Rules'!$A$6:$A$85))</f>
        <v>0</v>
      </c>
      <c r="N7308" s="1" t="str">
        <f t="array" ref="N7308">IF($M7308=0,'Class Rules'!$D$3,INDEX('Class Rules'!$D$6:$D$85,MATCH($M7308,'Class Rules'!$A$6:$A$85,0)))</f>
        <v>Passenger LDV</v>
      </c>
      <c r="O7308" s="1" t="str">
        <f t="array" ref="O7308">IF(SUMPRODUCT(MAX(ISNUMBER(SEARCH(Fuel_Rules!$A$6:$A$30,$E7308))*ISNUMBER(SEARCH(Fuel_Rules!$B$6:$B$30,$F7308))*(Fuel_Rules!$A$6:$A$30&lt;&gt;"")))&gt;0,"Plug-in hybrid",IF($G7308="Diesel","Diesel","Gasoline"))</f>
        <v>Gasoline</v>
      </c>
    </row>
    <row r="7309" spans="1:15" ht="15" customHeight="1" x14ac:dyDescent="0.25">
      <c r="A7309" s="1">
        <v>2022</v>
      </c>
      <c r="B7309" s="1" t="s">
        <v>8801</v>
      </c>
      <c r="C7309" s="1" t="s">
        <v>3030</v>
      </c>
      <c r="D7309" s="1" t="s">
        <v>9787</v>
      </c>
      <c r="E7309" s="1" t="s">
        <v>2908</v>
      </c>
      <c r="F7309" s="1" t="s">
        <v>3032</v>
      </c>
      <c r="G7309" s="1" t="s">
        <v>103</v>
      </c>
      <c r="H7309" s="1" t="s">
        <v>437</v>
      </c>
      <c r="I7309" s="1">
        <v>1</v>
      </c>
      <c r="J7309" s="1">
        <v>2023</v>
      </c>
      <c r="K7309" s="1">
        <v>140947</v>
      </c>
      <c r="L7309" s="1">
        <v>0</v>
      </c>
      <c r="M7309" s="1">
        <f t="array" ref="M7309">SUMPRODUCT(MAX(ISNUMBER(SEARCH('Class Rules'!$B$6:$B$85,$E7309))*ISNUMBER(SEARCH('Class Rules'!$C$6:$C$85,$F7309))*'Class Rules'!$A$6:$A$85))</f>
        <v>0</v>
      </c>
      <c r="N7309" s="1" t="str">
        <f t="array" ref="N7309">IF($M7309=0,'Class Rules'!$D$3,INDEX('Class Rules'!$D$6:$D$85,MATCH($M7309,'Class Rules'!$A$6:$A$85,0)))</f>
        <v>Passenger LDV</v>
      </c>
      <c r="O7309" s="1" t="str">
        <f t="array" ref="O7309">IF(SUMPRODUCT(MAX(ISNUMBER(SEARCH(Fuel_Rules!$A$6:$A$30,$E7309))*ISNUMBER(SEARCH(Fuel_Rules!$B$6:$B$30,$F7309))*(Fuel_Rules!$A$6:$A$30&lt;&gt;"")))&gt;0,"Plug-in hybrid",IF($G7309="Diesel","Diesel","Gasoline"))</f>
        <v>Gasoline</v>
      </c>
    </row>
    <row r="7310" spans="1:15" ht="15" customHeight="1" x14ac:dyDescent="0.25">
      <c r="A7310" s="1">
        <v>2022</v>
      </c>
      <c r="B7310" s="1" t="s">
        <v>8801</v>
      </c>
      <c r="C7310" s="1" t="s">
        <v>3033</v>
      </c>
      <c r="D7310" s="1" t="s">
        <v>9788</v>
      </c>
      <c r="E7310" s="1" t="s">
        <v>2908</v>
      </c>
      <c r="F7310" s="1" t="s">
        <v>3035</v>
      </c>
      <c r="G7310" s="1" t="s">
        <v>103</v>
      </c>
      <c r="H7310" s="1" t="s">
        <v>437</v>
      </c>
      <c r="I7310" s="1">
        <v>1</v>
      </c>
      <c r="J7310" s="1">
        <v>2023</v>
      </c>
      <c r="K7310" s="1">
        <v>122140</v>
      </c>
      <c r="L7310" s="1">
        <v>0</v>
      </c>
      <c r="M7310" s="1">
        <f t="array" ref="M7310">SUMPRODUCT(MAX(ISNUMBER(SEARCH('Class Rules'!$B$6:$B$85,$E7310))*ISNUMBER(SEARCH('Class Rules'!$C$6:$C$85,$F7310))*'Class Rules'!$A$6:$A$85))</f>
        <v>0</v>
      </c>
      <c r="N7310" s="1" t="str">
        <f t="array" ref="N7310">IF($M7310=0,'Class Rules'!$D$3,INDEX('Class Rules'!$D$6:$D$85,MATCH($M7310,'Class Rules'!$A$6:$A$85,0)))</f>
        <v>Passenger LDV</v>
      </c>
      <c r="O7310" s="1" t="str">
        <f t="array" ref="O7310">IF(SUMPRODUCT(MAX(ISNUMBER(SEARCH(Fuel_Rules!$A$6:$A$30,$E7310))*ISNUMBER(SEARCH(Fuel_Rules!$B$6:$B$30,$F7310))*(Fuel_Rules!$A$6:$A$30&lt;&gt;"")))&gt;0,"Plug-in hybrid",IF($G7310="Diesel","Diesel","Gasoline"))</f>
        <v>Gasoline</v>
      </c>
    </row>
    <row r="7311" spans="1:15" ht="15" customHeight="1" x14ac:dyDescent="0.25">
      <c r="A7311" s="1">
        <v>2022</v>
      </c>
      <c r="B7311" s="1" t="s">
        <v>8801</v>
      </c>
      <c r="C7311" s="1" t="s">
        <v>3036</v>
      </c>
      <c r="D7311" s="1" t="s">
        <v>9789</v>
      </c>
      <c r="E7311" s="1" t="s">
        <v>2908</v>
      </c>
      <c r="F7311" s="1" t="s">
        <v>3038</v>
      </c>
      <c r="G7311" s="1" t="s">
        <v>103</v>
      </c>
      <c r="H7311" s="1" t="s">
        <v>437</v>
      </c>
      <c r="I7311" s="1">
        <v>1</v>
      </c>
      <c r="J7311" s="1">
        <v>2023</v>
      </c>
      <c r="K7311" s="1">
        <v>137604</v>
      </c>
      <c r="L7311" s="1">
        <v>0</v>
      </c>
      <c r="M7311" s="1">
        <f t="array" ref="M7311">SUMPRODUCT(MAX(ISNUMBER(SEARCH('Class Rules'!$B$6:$B$85,$E7311))*ISNUMBER(SEARCH('Class Rules'!$C$6:$C$85,$F7311))*'Class Rules'!$A$6:$A$85))</f>
        <v>0</v>
      </c>
      <c r="N7311" s="1" t="str">
        <f t="array" ref="N7311">IF($M7311=0,'Class Rules'!$D$3,INDEX('Class Rules'!$D$6:$D$85,MATCH($M7311,'Class Rules'!$A$6:$A$85,0)))</f>
        <v>Passenger LDV</v>
      </c>
      <c r="O7311" s="1" t="str">
        <f t="array" ref="O7311">IF(SUMPRODUCT(MAX(ISNUMBER(SEARCH(Fuel_Rules!$A$6:$A$30,$E7311))*ISNUMBER(SEARCH(Fuel_Rules!$B$6:$B$30,$F7311))*(Fuel_Rules!$A$6:$A$30&lt;&gt;"")))&gt;0,"Plug-in hybrid",IF($G7311="Diesel","Diesel","Gasoline"))</f>
        <v>Gasoline</v>
      </c>
    </row>
    <row r="7312" spans="1:15" ht="15" customHeight="1" x14ac:dyDescent="0.25">
      <c r="A7312" s="1">
        <v>2022</v>
      </c>
      <c r="B7312" s="1" t="s">
        <v>8801</v>
      </c>
      <c r="C7312" s="1" t="s">
        <v>3039</v>
      </c>
      <c r="D7312" s="1" t="s">
        <v>9790</v>
      </c>
      <c r="E7312" s="1" t="s">
        <v>2908</v>
      </c>
      <c r="F7312" s="1" t="s">
        <v>3041</v>
      </c>
      <c r="G7312" s="1" t="s">
        <v>103</v>
      </c>
      <c r="H7312" s="1" t="s">
        <v>437</v>
      </c>
      <c r="I7312" s="1">
        <v>1.4</v>
      </c>
      <c r="J7312" s="1">
        <v>2023</v>
      </c>
      <c r="K7312" s="1">
        <v>179255</v>
      </c>
      <c r="L7312" s="1">
        <v>0</v>
      </c>
      <c r="M7312" s="1">
        <f t="array" ref="M7312">SUMPRODUCT(MAX(ISNUMBER(SEARCH('Class Rules'!$B$6:$B$85,$E7312))*ISNUMBER(SEARCH('Class Rules'!$C$6:$C$85,$F7312))*'Class Rules'!$A$6:$A$85))</f>
        <v>0</v>
      </c>
      <c r="N7312" s="1" t="str">
        <f t="array" ref="N7312">IF($M7312=0,'Class Rules'!$D$3,INDEX('Class Rules'!$D$6:$D$85,MATCH($M7312,'Class Rules'!$A$6:$A$85,0)))</f>
        <v>Passenger LDV</v>
      </c>
      <c r="O7312" s="1" t="str">
        <f t="array" ref="O7312">IF(SUMPRODUCT(MAX(ISNUMBER(SEARCH(Fuel_Rules!$A$6:$A$30,$E7312))*ISNUMBER(SEARCH(Fuel_Rules!$B$6:$B$30,$F7312))*(Fuel_Rules!$A$6:$A$30&lt;&gt;"")))&gt;0,"Plug-in hybrid",IF($G7312="Diesel","Diesel","Gasoline"))</f>
        <v>Gasoline</v>
      </c>
    </row>
    <row r="7313" spans="1:15" ht="15" customHeight="1" x14ac:dyDescent="0.25">
      <c r="A7313" s="1">
        <v>2022</v>
      </c>
      <c r="B7313" s="1" t="s">
        <v>8801</v>
      </c>
      <c r="C7313" s="1" t="s">
        <v>3042</v>
      </c>
      <c r="D7313" s="1" t="s">
        <v>9791</v>
      </c>
      <c r="E7313" s="1" t="s">
        <v>2908</v>
      </c>
      <c r="F7313" s="1" t="s">
        <v>3044</v>
      </c>
      <c r="G7313" s="1" t="s">
        <v>103</v>
      </c>
      <c r="H7313" s="1" t="s">
        <v>437</v>
      </c>
      <c r="I7313" s="1">
        <v>1.4</v>
      </c>
      <c r="J7313" s="1">
        <v>2023</v>
      </c>
      <c r="K7313" s="1">
        <v>210813</v>
      </c>
      <c r="L7313" s="1">
        <v>0</v>
      </c>
      <c r="M7313" s="1">
        <f t="array" ref="M7313">SUMPRODUCT(MAX(ISNUMBER(SEARCH('Class Rules'!$B$6:$B$85,$E7313))*ISNUMBER(SEARCH('Class Rules'!$C$6:$C$85,$F7313))*'Class Rules'!$A$6:$A$85))</f>
        <v>0</v>
      </c>
      <c r="N7313" s="1" t="str">
        <f t="array" ref="N7313">IF($M7313=0,'Class Rules'!$D$3,INDEX('Class Rules'!$D$6:$D$85,MATCH($M7313,'Class Rules'!$A$6:$A$85,0)))</f>
        <v>Passenger LDV</v>
      </c>
      <c r="O7313" s="1" t="str">
        <f t="array" ref="O7313">IF(SUMPRODUCT(MAX(ISNUMBER(SEARCH(Fuel_Rules!$A$6:$A$30,$E7313))*ISNUMBER(SEARCH(Fuel_Rules!$B$6:$B$30,$F7313))*(Fuel_Rules!$A$6:$A$30&lt;&gt;"")))&gt;0,"Plug-in hybrid",IF($G7313="Diesel","Diesel","Gasoline"))</f>
        <v>Gasoline</v>
      </c>
    </row>
    <row r="7314" spans="1:15" ht="15" customHeight="1" x14ac:dyDescent="0.25">
      <c r="A7314" s="1">
        <v>2022</v>
      </c>
      <c r="B7314" s="1" t="s">
        <v>8801</v>
      </c>
      <c r="C7314" s="1" t="s">
        <v>3045</v>
      </c>
      <c r="D7314" s="1" t="s">
        <v>9792</v>
      </c>
      <c r="E7314" s="1" t="s">
        <v>2908</v>
      </c>
      <c r="F7314" s="1" t="s">
        <v>3047</v>
      </c>
      <c r="G7314" s="1" t="s">
        <v>103</v>
      </c>
      <c r="H7314" s="1" t="s">
        <v>437</v>
      </c>
      <c r="I7314" s="1">
        <v>1.4</v>
      </c>
      <c r="J7314" s="1">
        <v>2023</v>
      </c>
      <c r="K7314" s="1">
        <v>212362</v>
      </c>
      <c r="L7314" s="1">
        <v>0</v>
      </c>
      <c r="M7314" s="1">
        <f t="array" ref="M7314">SUMPRODUCT(MAX(ISNUMBER(SEARCH('Class Rules'!$B$6:$B$85,$E7314))*ISNUMBER(SEARCH('Class Rules'!$C$6:$C$85,$F7314))*'Class Rules'!$A$6:$A$85))</f>
        <v>0</v>
      </c>
      <c r="N7314" s="1" t="str">
        <f t="array" ref="N7314">IF($M7314=0,'Class Rules'!$D$3,INDEX('Class Rules'!$D$6:$D$85,MATCH($M7314,'Class Rules'!$A$6:$A$85,0)))</f>
        <v>Passenger LDV</v>
      </c>
      <c r="O7314" s="1" t="str">
        <f t="array" ref="O7314">IF(SUMPRODUCT(MAX(ISNUMBER(SEARCH(Fuel_Rules!$A$6:$A$30,$E7314))*ISNUMBER(SEARCH(Fuel_Rules!$B$6:$B$30,$F7314))*(Fuel_Rules!$A$6:$A$30&lt;&gt;"")))&gt;0,"Plug-in hybrid",IF($G7314="Diesel","Diesel","Gasoline"))</f>
        <v>Gasoline</v>
      </c>
    </row>
    <row r="7315" spans="1:15" ht="15" customHeight="1" x14ac:dyDescent="0.25">
      <c r="A7315" s="1">
        <v>2022</v>
      </c>
      <c r="B7315" s="1" t="s">
        <v>8801</v>
      </c>
      <c r="C7315" s="1" t="s">
        <v>6888</v>
      </c>
      <c r="D7315" s="1" t="s">
        <v>9793</v>
      </c>
      <c r="E7315" s="1" t="s">
        <v>2908</v>
      </c>
      <c r="F7315" s="1" t="s">
        <v>6890</v>
      </c>
      <c r="G7315" s="1" t="s">
        <v>105</v>
      </c>
      <c r="H7315" s="1" t="s">
        <v>298</v>
      </c>
      <c r="I7315" s="1">
        <v>3</v>
      </c>
      <c r="J7315" s="1">
        <v>2023</v>
      </c>
      <c r="K7315" s="1">
        <v>282612</v>
      </c>
      <c r="L7315" s="1">
        <v>0</v>
      </c>
      <c r="M7315" s="1">
        <f t="array" ref="M7315">SUMPRODUCT(MAX(ISNUMBER(SEARCH('Class Rules'!$B$6:$B$85,$E7315))*ISNUMBER(SEARCH('Class Rules'!$C$6:$C$85,$F7315))*'Class Rules'!$A$6:$A$85))</f>
        <v>20</v>
      </c>
      <c r="N7315" s="1" t="str">
        <f t="array" ref="N7315">IF($M7315=0,'Class Rules'!$D$3,INDEX('Class Rules'!$D$6:$D$85,MATCH($M7315,'Class Rules'!$A$6:$A$85,0)))</f>
        <v>Freight LDV</v>
      </c>
      <c r="O7315" s="1" t="str">
        <f t="array" ref="O7315">IF(SUMPRODUCT(MAX(ISNUMBER(SEARCH(Fuel_Rules!$A$6:$A$30,$E7315))*ISNUMBER(SEARCH(Fuel_Rules!$B$6:$B$30,$F7315))*(Fuel_Rules!$A$6:$A$30&lt;&gt;"")))&gt;0,"Plug-in hybrid",IF($G7315="Diesel","Diesel","Gasoline"))</f>
        <v>Diesel</v>
      </c>
    </row>
    <row r="7316" spans="1:15" ht="15" customHeight="1" x14ac:dyDescent="0.25">
      <c r="A7316" s="1">
        <v>2022</v>
      </c>
      <c r="B7316" s="1" t="s">
        <v>8801</v>
      </c>
      <c r="C7316" s="1" t="s">
        <v>6888</v>
      </c>
      <c r="D7316" s="1" t="s">
        <v>9794</v>
      </c>
      <c r="E7316" s="1" t="s">
        <v>2908</v>
      </c>
      <c r="F7316" s="1" t="s">
        <v>6890</v>
      </c>
      <c r="G7316" s="1" t="s">
        <v>105</v>
      </c>
      <c r="H7316" s="1" t="s">
        <v>298</v>
      </c>
      <c r="I7316" s="1">
        <v>3</v>
      </c>
      <c r="J7316" s="1">
        <v>2023</v>
      </c>
      <c r="K7316" s="1">
        <v>257123</v>
      </c>
      <c r="L7316" s="1">
        <v>0</v>
      </c>
      <c r="M7316" s="1">
        <f t="array" ref="M7316">SUMPRODUCT(MAX(ISNUMBER(SEARCH('Class Rules'!$B$6:$B$85,$E7316))*ISNUMBER(SEARCH('Class Rules'!$C$6:$C$85,$F7316))*'Class Rules'!$A$6:$A$85))</f>
        <v>20</v>
      </c>
      <c r="N7316" s="1" t="str">
        <f t="array" ref="N7316">IF($M7316=0,'Class Rules'!$D$3,INDEX('Class Rules'!$D$6:$D$85,MATCH($M7316,'Class Rules'!$A$6:$A$85,0)))</f>
        <v>Freight LDV</v>
      </c>
      <c r="O7316" s="1" t="str">
        <f t="array" ref="O7316">IF(SUMPRODUCT(MAX(ISNUMBER(SEARCH(Fuel_Rules!$A$6:$A$30,$E7316))*ISNUMBER(SEARCH(Fuel_Rules!$B$6:$B$30,$F7316))*(Fuel_Rules!$A$6:$A$30&lt;&gt;"")))&gt;0,"Plug-in hybrid",IF($G7316="Diesel","Diesel","Gasoline"))</f>
        <v>Diesel</v>
      </c>
    </row>
    <row r="7317" spans="1:15" ht="15" customHeight="1" x14ac:dyDescent="0.25">
      <c r="A7317" s="1">
        <v>2022</v>
      </c>
      <c r="B7317" s="1" t="s">
        <v>8801</v>
      </c>
      <c r="C7317" s="1" t="s">
        <v>8784</v>
      </c>
      <c r="D7317" s="1" t="s">
        <v>9795</v>
      </c>
      <c r="E7317" s="1" t="s">
        <v>2908</v>
      </c>
      <c r="F7317" s="1" t="s">
        <v>8786</v>
      </c>
      <c r="G7317" s="1" t="s">
        <v>103</v>
      </c>
      <c r="H7317" s="1" t="s">
        <v>298</v>
      </c>
      <c r="I7317" s="1">
        <v>1.6</v>
      </c>
      <c r="J7317" s="1">
        <v>2023</v>
      </c>
      <c r="K7317" s="1">
        <v>97080</v>
      </c>
      <c r="L7317" s="1">
        <v>0</v>
      </c>
      <c r="M7317" s="1">
        <f t="array" ref="M7317">SUMPRODUCT(MAX(ISNUMBER(SEARCH('Class Rules'!$B$6:$B$85,$E7317))*ISNUMBER(SEARCH('Class Rules'!$C$6:$C$85,$F7317))*'Class Rules'!$A$6:$A$85))</f>
        <v>18</v>
      </c>
      <c r="N7317" s="1" t="str">
        <f t="array" ref="N7317">IF($M7317=0,'Class Rules'!$D$3,INDEX('Class Rules'!$D$6:$D$85,MATCH($M7317,'Class Rules'!$A$6:$A$85,0)))</f>
        <v>Freight LDV</v>
      </c>
      <c r="O7317" s="1" t="str">
        <f t="array" ref="O7317">IF(SUMPRODUCT(MAX(ISNUMBER(SEARCH(Fuel_Rules!$A$6:$A$30,$E7317))*ISNUMBER(SEARCH(Fuel_Rules!$B$6:$B$30,$F7317))*(Fuel_Rules!$A$6:$A$30&lt;&gt;"")))&gt;0,"Plug-in hybrid",IF($G7317="Diesel","Diesel","Gasoline"))</f>
        <v>Gasoline</v>
      </c>
    </row>
    <row r="7318" spans="1:15" ht="15" customHeight="1" x14ac:dyDescent="0.25">
      <c r="A7318" s="1">
        <v>2022</v>
      </c>
      <c r="B7318" s="1" t="s">
        <v>8801</v>
      </c>
      <c r="C7318" s="1" t="s">
        <v>8784</v>
      </c>
      <c r="D7318" s="1" t="s">
        <v>9796</v>
      </c>
      <c r="E7318" s="1" t="s">
        <v>2908</v>
      </c>
      <c r="F7318" s="1" t="s">
        <v>8786</v>
      </c>
      <c r="G7318" s="1" t="s">
        <v>103</v>
      </c>
      <c r="H7318" s="1" t="s">
        <v>298</v>
      </c>
      <c r="I7318" s="1">
        <v>1.6</v>
      </c>
      <c r="J7318" s="1">
        <v>2023</v>
      </c>
      <c r="K7318" s="1">
        <v>90284</v>
      </c>
      <c r="L7318" s="1">
        <v>0</v>
      </c>
      <c r="M7318" s="1">
        <f t="array" ref="M7318">SUMPRODUCT(MAX(ISNUMBER(SEARCH('Class Rules'!$B$6:$B$85,$E7318))*ISNUMBER(SEARCH('Class Rules'!$C$6:$C$85,$F7318))*'Class Rules'!$A$6:$A$85))</f>
        <v>18</v>
      </c>
      <c r="N7318" s="1" t="str">
        <f t="array" ref="N7318">IF($M7318=0,'Class Rules'!$D$3,INDEX('Class Rules'!$D$6:$D$85,MATCH($M7318,'Class Rules'!$A$6:$A$85,0)))</f>
        <v>Freight LDV</v>
      </c>
      <c r="O7318" s="1" t="str">
        <f t="array" ref="O7318">IF(SUMPRODUCT(MAX(ISNUMBER(SEARCH(Fuel_Rules!$A$6:$A$30,$E7318))*ISNUMBER(SEARCH(Fuel_Rules!$B$6:$B$30,$F7318))*(Fuel_Rules!$A$6:$A$30&lt;&gt;"")))&gt;0,"Plug-in hybrid",IF($G7318="Diesel","Diesel","Gasoline"))</f>
        <v>Gasoline</v>
      </c>
    </row>
    <row r="7319" spans="1:15" ht="15" customHeight="1" x14ac:dyDescent="0.25">
      <c r="A7319" s="1">
        <v>2022</v>
      </c>
      <c r="B7319" s="1" t="s">
        <v>8801</v>
      </c>
      <c r="C7319" s="1" t="s">
        <v>9797</v>
      </c>
      <c r="D7319" s="1" t="s">
        <v>9798</v>
      </c>
      <c r="E7319" s="1" t="s">
        <v>2908</v>
      </c>
      <c r="F7319" s="1" t="s">
        <v>9799</v>
      </c>
      <c r="G7319" s="1" t="s">
        <v>105</v>
      </c>
      <c r="H7319" s="1" t="s">
        <v>437</v>
      </c>
      <c r="I7319" s="1">
        <v>3</v>
      </c>
      <c r="J7319" s="1">
        <v>2023</v>
      </c>
      <c r="K7319" s="1">
        <v>298710</v>
      </c>
      <c r="L7319" s="1">
        <v>0</v>
      </c>
      <c r="M7319" s="1">
        <f t="array" ref="M7319">SUMPRODUCT(MAX(ISNUMBER(SEARCH('Class Rules'!$B$6:$B$85,$E7319))*ISNUMBER(SEARCH('Class Rules'!$C$6:$C$85,$F7319))*'Class Rules'!$A$6:$A$85))</f>
        <v>19</v>
      </c>
      <c r="N7319" s="1" t="str">
        <f t="array" ref="N7319">IF($M7319=0,'Class Rules'!$D$3,INDEX('Class Rules'!$D$6:$D$85,MATCH($M7319,'Class Rules'!$A$6:$A$85,0)))</f>
        <v>Freight LDV</v>
      </c>
      <c r="O7319" s="1" t="str">
        <f t="array" ref="O7319">IF(SUMPRODUCT(MAX(ISNUMBER(SEARCH(Fuel_Rules!$A$6:$A$30,$E7319))*ISNUMBER(SEARCH(Fuel_Rules!$B$6:$B$30,$F7319))*(Fuel_Rules!$A$6:$A$30&lt;&gt;"")))&gt;0,"Plug-in hybrid",IF($G7319="Diesel","Diesel","Gasoline"))</f>
        <v>Diesel</v>
      </c>
    </row>
    <row r="7320" spans="1:15" ht="15" customHeight="1" x14ac:dyDescent="0.25">
      <c r="A7320" s="1">
        <v>2022</v>
      </c>
      <c r="B7320" s="1" t="s">
        <v>8801</v>
      </c>
      <c r="C7320" s="1" t="s">
        <v>3052</v>
      </c>
      <c r="D7320" s="1" t="s">
        <v>9800</v>
      </c>
      <c r="E7320" s="1" t="s">
        <v>3050</v>
      </c>
      <c r="F7320" s="1" t="s">
        <v>9801</v>
      </c>
      <c r="G7320" s="1" t="s">
        <v>103</v>
      </c>
      <c r="H7320" s="1" t="s">
        <v>298</v>
      </c>
      <c r="I7320" s="1">
        <v>2</v>
      </c>
      <c r="J7320" s="1">
        <v>2023</v>
      </c>
      <c r="K7320" s="1">
        <v>554433</v>
      </c>
      <c r="L7320" s="1">
        <v>0</v>
      </c>
      <c r="M7320" s="1">
        <f t="array" ref="M7320">SUMPRODUCT(MAX(ISNUMBER(SEARCH('Class Rules'!$B$6:$B$85,$E7320))*ISNUMBER(SEARCH('Class Rules'!$C$6:$C$85,$F7320))*'Class Rules'!$A$6:$A$85))</f>
        <v>0</v>
      </c>
      <c r="N7320" s="1" t="str">
        <f t="array" ref="N7320">IF($M7320=0,'Class Rules'!$D$3,INDEX('Class Rules'!$D$6:$D$85,MATCH($M7320,'Class Rules'!$A$6:$A$85,0)))</f>
        <v>Passenger LDV</v>
      </c>
      <c r="O7320" s="1" t="str">
        <f t="array" ref="O7320">IF(SUMPRODUCT(MAX(ISNUMBER(SEARCH(Fuel_Rules!$A$6:$A$30,$E7320))*ISNUMBER(SEARCH(Fuel_Rules!$B$6:$B$30,$F7320))*(Fuel_Rules!$A$6:$A$30&lt;&gt;"")))&gt;0,"Plug-in hybrid",IF($G7320="Diesel","Diesel","Gasoline"))</f>
        <v>Plug-in hybrid</v>
      </c>
    </row>
    <row r="7321" spans="1:15" ht="15" customHeight="1" x14ac:dyDescent="0.25">
      <c r="A7321" s="1">
        <v>2022</v>
      </c>
      <c r="B7321" s="1" t="s">
        <v>8801</v>
      </c>
      <c r="C7321" s="1" t="s">
        <v>3061</v>
      </c>
      <c r="D7321" s="1" t="s">
        <v>9802</v>
      </c>
      <c r="E7321" s="1" t="s">
        <v>3050</v>
      </c>
      <c r="F7321" s="1" t="s">
        <v>9803</v>
      </c>
      <c r="G7321" s="1" t="s">
        <v>103</v>
      </c>
      <c r="H7321" s="1" t="s">
        <v>298</v>
      </c>
      <c r="I7321" s="1">
        <v>2</v>
      </c>
      <c r="J7321" s="1">
        <v>2023</v>
      </c>
      <c r="K7321" s="1">
        <v>436496</v>
      </c>
      <c r="L7321" s="1">
        <v>0</v>
      </c>
      <c r="M7321" s="1">
        <f t="array" ref="M7321">SUMPRODUCT(MAX(ISNUMBER(SEARCH('Class Rules'!$B$6:$B$85,$E7321))*ISNUMBER(SEARCH('Class Rules'!$C$6:$C$85,$F7321))*'Class Rules'!$A$6:$A$85))</f>
        <v>0</v>
      </c>
      <c r="N7321" s="1" t="str">
        <f t="array" ref="N7321">IF($M7321=0,'Class Rules'!$D$3,INDEX('Class Rules'!$D$6:$D$85,MATCH($M7321,'Class Rules'!$A$6:$A$85,0)))</f>
        <v>Passenger LDV</v>
      </c>
      <c r="O7321" s="1" t="str">
        <f t="array" ref="O7321">IF(SUMPRODUCT(MAX(ISNUMBER(SEARCH(Fuel_Rules!$A$6:$A$30,$E7321))*ISNUMBER(SEARCH(Fuel_Rules!$B$6:$B$30,$F7321))*(Fuel_Rules!$A$6:$A$30&lt;&gt;"")))&gt;0,"Plug-in hybrid",IF($G7321="Diesel","Diesel","Gasoline"))</f>
        <v>Plug-in hybrid</v>
      </c>
    </row>
    <row r="7322" spans="1:15" ht="15" customHeight="1" x14ac:dyDescent="0.25">
      <c r="A7322" s="1">
        <v>2022</v>
      </c>
      <c r="B7322" s="1" t="s">
        <v>8801</v>
      </c>
      <c r="C7322" s="1" t="s">
        <v>3064</v>
      </c>
      <c r="D7322" s="1" t="s">
        <v>9804</v>
      </c>
      <c r="E7322" s="1" t="s">
        <v>3050</v>
      </c>
      <c r="F7322" s="1" t="s">
        <v>9805</v>
      </c>
      <c r="G7322" s="1" t="s">
        <v>103</v>
      </c>
      <c r="H7322" s="1" t="s">
        <v>298</v>
      </c>
      <c r="I7322" s="1">
        <v>2</v>
      </c>
      <c r="J7322" s="1">
        <v>2023</v>
      </c>
      <c r="K7322" s="1">
        <v>408771</v>
      </c>
      <c r="L7322" s="1">
        <v>0</v>
      </c>
      <c r="M7322" s="1">
        <f t="array" ref="M7322">SUMPRODUCT(MAX(ISNUMBER(SEARCH('Class Rules'!$B$6:$B$85,$E7322))*ISNUMBER(SEARCH('Class Rules'!$C$6:$C$85,$F7322))*'Class Rules'!$A$6:$A$85))</f>
        <v>0</v>
      </c>
      <c r="N7322" s="1" t="str">
        <f t="array" ref="N7322">IF($M7322=0,'Class Rules'!$D$3,INDEX('Class Rules'!$D$6:$D$85,MATCH($M7322,'Class Rules'!$A$6:$A$85,0)))</f>
        <v>Passenger LDV</v>
      </c>
      <c r="O7322" s="1" t="str">
        <f t="array" ref="O7322">IF(SUMPRODUCT(MAX(ISNUMBER(SEARCH(Fuel_Rules!$A$6:$A$30,$E7322))*ISNUMBER(SEARCH(Fuel_Rules!$B$6:$B$30,$F7322))*(Fuel_Rules!$A$6:$A$30&lt;&gt;"")))&gt;0,"Plug-in hybrid",IF($G7322="Diesel","Diesel","Gasoline"))</f>
        <v>Plug-in hybrid</v>
      </c>
    </row>
    <row r="7323" spans="1:15" ht="15" customHeight="1" x14ac:dyDescent="0.25">
      <c r="A7323" s="1">
        <v>2022</v>
      </c>
      <c r="B7323" s="1" t="s">
        <v>8801</v>
      </c>
      <c r="C7323" s="1" t="s">
        <v>3067</v>
      </c>
      <c r="D7323" s="1" t="s">
        <v>9806</v>
      </c>
      <c r="E7323" s="1" t="s">
        <v>3050</v>
      </c>
      <c r="F7323" s="1" t="s">
        <v>9807</v>
      </c>
      <c r="G7323" s="1" t="s">
        <v>103</v>
      </c>
      <c r="H7323" s="1" t="s">
        <v>298</v>
      </c>
      <c r="I7323" s="1">
        <v>2</v>
      </c>
      <c r="J7323" s="1">
        <v>2023</v>
      </c>
      <c r="K7323" s="1">
        <v>424666</v>
      </c>
      <c r="L7323" s="1">
        <v>0</v>
      </c>
      <c r="M7323" s="1">
        <f t="array" ref="M7323">SUMPRODUCT(MAX(ISNUMBER(SEARCH('Class Rules'!$B$6:$B$85,$E7323))*ISNUMBER(SEARCH('Class Rules'!$C$6:$C$85,$F7323))*'Class Rules'!$A$6:$A$85))</f>
        <v>0</v>
      </c>
      <c r="N7323" s="1" t="str">
        <f t="array" ref="N7323">IF($M7323=0,'Class Rules'!$D$3,INDEX('Class Rules'!$D$6:$D$85,MATCH($M7323,'Class Rules'!$A$6:$A$85,0)))</f>
        <v>Passenger LDV</v>
      </c>
      <c r="O7323" s="1" t="str">
        <f t="array" ref="O7323">IF(SUMPRODUCT(MAX(ISNUMBER(SEARCH(Fuel_Rules!$A$6:$A$30,$E7323))*ISNUMBER(SEARCH(Fuel_Rules!$B$6:$B$30,$F7323))*(Fuel_Rules!$A$6:$A$30&lt;&gt;"")))&gt;0,"Plug-in hybrid",IF($G7323="Diesel","Diesel","Gasoline"))</f>
        <v>Plug-in hybrid</v>
      </c>
    </row>
    <row r="7324" spans="1:15" ht="15" customHeight="1" x14ac:dyDescent="0.25">
      <c r="A7324" s="1">
        <v>2022</v>
      </c>
      <c r="B7324" s="1" t="s">
        <v>8801</v>
      </c>
      <c r="C7324" s="1" t="s">
        <v>3070</v>
      </c>
      <c r="D7324" s="1" t="s">
        <v>9808</v>
      </c>
      <c r="E7324" s="1" t="s">
        <v>3050</v>
      </c>
      <c r="F7324" s="1" t="s">
        <v>9809</v>
      </c>
      <c r="G7324" s="1" t="s">
        <v>103</v>
      </c>
      <c r="H7324" s="1" t="s">
        <v>298</v>
      </c>
      <c r="I7324" s="1">
        <v>2</v>
      </c>
      <c r="J7324" s="1">
        <v>2023</v>
      </c>
      <c r="K7324" s="1">
        <v>565188</v>
      </c>
      <c r="L7324" s="1">
        <v>0</v>
      </c>
      <c r="M7324" s="1">
        <f t="array" ref="M7324">SUMPRODUCT(MAX(ISNUMBER(SEARCH('Class Rules'!$B$6:$B$85,$E7324))*ISNUMBER(SEARCH('Class Rules'!$C$6:$C$85,$F7324))*'Class Rules'!$A$6:$A$85))</f>
        <v>0</v>
      </c>
      <c r="N7324" s="1" t="str">
        <f t="array" ref="N7324">IF($M7324=0,'Class Rules'!$D$3,INDEX('Class Rules'!$D$6:$D$85,MATCH($M7324,'Class Rules'!$A$6:$A$85,0)))</f>
        <v>Passenger LDV</v>
      </c>
      <c r="O7324" s="1" t="str">
        <f t="array" ref="O7324">IF(SUMPRODUCT(MAX(ISNUMBER(SEARCH(Fuel_Rules!$A$6:$A$30,$E7324))*ISNUMBER(SEARCH(Fuel_Rules!$B$6:$B$30,$F7324))*(Fuel_Rules!$A$6:$A$30&lt;&gt;"")))&gt;0,"Plug-in hybrid",IF($G7324="Diesel","Diesel","Gasoline"))</f>
        <v>Plug-in hybrid</v>
      </c>
    </row>
    <row r="7325" spans="1:15" ht="15" customHeight="1" x14ac:dyDescent="0.25">
      <c r="A7325" s="1">
        <v>2022</v>
      </c>
      <c r="B7325" s="1" t="s">
        <v>8801</v>
      </c>
      <c r="C7325" s="1" t="s">
        <v>3073</v>
      </c>
      <c r="D7325" s="1" t="s">
        <v>9810</v>
      </c>
      <c r="E7325" s="1" t="s">
        <v>3050</v>
      </c>
      <c r="F7325" s="1" t="s">
        <v>9811</v>
      </c>
      <c r="G7325" s="1" t="s">
        <v>103</v>
      </c>
      <c r="H7325" s="1" t="s">
        <v>298</v>
      </c>
      <c r="I7325" s="1">
        <v>2</v>
      </c>
      <c r="J7325" s="1">
        <v>2023</v>
      </c>
      <c r="K7325" s="1">
        <v>347340</v>
      </c>
      <c r="L7325" s="1">
        <v>0</v>
      </c>
      <c r="M7325" s="1">
        <f t="array" ref="M7325">SUMPRODUCT(MAX(ISNUMBER(SEARCH('Class Rules'!$B$6:$B$85,$E7325))*ISNUMBER(SEARCH('Class Rules'!$C$6:$C$85,$F7325))*'Class Rules'!$A$6:$A$85))</f>
        <v>0</v>
      </c>
      <c r="N7325" s="1" t="str">
        <f t="array" ref="N7325">IF($M7325=0,'Class Rules'!$D$3,INDEX('Class Rules'!$D$6:$D$85,MATCH($M7325,'Class Rules'!$A$6:$A$85,0)))</f>
        <v>Passenger LDV</v>
      </c>
      <c r="O7325" s="1" t="str">
        <f t="array" ref="O7325">IF(SUMPRODUCT(MAX(ISNUMBER(SEARCH(Fuel_Rules!$A$6:$A$30,$E7325))*ISNUMBER(SEARCH(Fuel_Rules!$B$6:$B$30,$F7325))*(Fuel_Rules!$A$6:$A$30&lt;&gt;"")))&gt;0,"Plug-in hybrid",IF($G7325="Diesel","Diesel","Gasoline"))</f>
        <v>Plug-in hybrid</v>
      </c>
    </row>
    <row r="7326" spans="1:15" ht="15" customHeight="1" x14ac:dyDescent="0.25">
      <c r="A7326" s="1">
        <v>2022</v>
      </c>
      <c r="B7326" s="1" t="s">
        <v>8801</v>
      </c>
      <c r="C7326" s="1" t="s">
        <v>3079</v>
      </c>
      <c r="D7326" s="1" t="s">
        <v>9812</v>
      </c>
      <c r="E7326" s="1" t="s">
        <v>3050</v>
      </c>
      <c r="F7326" s="1" t="s">
        <v>9813</v>
      </c>
      <c r="G7326" s="1" t="s">
        <v>103</v>
      </c>
      <c r="H7326" s="1" t="s">
        <v>298</v>
      </c>
      <c r="I7326" s="1">
        <v>2</v>
      </c>
      <c r="J7326" s="1">
        <v>2023</v>
      </c>
      <c r="K7326" s="1">
        <v>384597</v>
      </c>
      <c r="L7326" s="1">
        <v>0</v>
      </c>
      <c r="M7326" s="1">
        <f t="array" ref="M7326">SUMPRODUCT(MAX(ISNUMBER(SEARCH('Class Rules'!$B$6:$B$85,$E7326))*ISNUMBER(SEARCH('Class Rules'!$C$6:$C$85,$F7326))*'Class Rules'!$A$6:$A$85))</f>
        <v>0</v>
      </c>
      <c r="N7326" s="1" t="str">
        <f t="array" ref="N7326">IF($M7326=0,'Class Rules'!$D$3,INDEX('Class Rules'!$D$6:$D$85,MATCH($M7326,'Class Rules'!$A$6:$A$85,0)))</f>
        <v>Passenger LDV</v>
      </c>
      <c r="O7326" s="1" t="str">
        <f t="array" ref="O7326">IF(SUMPRODUCT(MAX(ISNUMBER(SEARCH(Fuel_Rules!$A$6:$A$30,$E7326))*ISNUMBER(SEARCH(Fuel_Rules!$B$6:$B$30,$F7326))*(Fuel_Rules!$A$6:$A$30&lt;&gt;"")))&gt;0,"Plug-in hybrid",IF($G7326="Diesel","Diesel","Gasoline"))</f>
        <v>Plug-in hybrid</v>
      </c>
    </row>
    <row r="7327" spans="1:15" ht="15" customHeight="1" x14ac:dyDescent="0.25">
      <c r="A7327" s="1">
        <v>2022</v>
      </c>
      <c r="B7327" s="1" t="s">
        <v>8801</v>
      </c>
      <c r="C7327" s="1" t="s">
        <v>3082</v>
      </c>
      <c r="D7327" s="1" t="s">
        <v>9814</v>
      </c>
      <c r="E7327" s="1" t="s">
        <v>3050</v>
      </c>
      <c r="F7327" s="1" t="s">
        <v>9815</v>
      </c>
      <c r="G7327" s="1" t="s">
        <v>103</v>
      </c>
      <c r="H7327" s="1" t="s">
        <v>298</v>
      </c>
      <c r="I7327" s="1">
        <v>2</v>
      </c>
      <c r="J7327" s="1">
        <v>2023</v>
      </c>
      <c r="K7327" s="1">
        <v>461291</v>
      </c>
      <c r="L7327" s="1">
        <v>0</v>
      </c>
      <c r="M7327" s="1">
        <f t="array" ref="M7327">SUMPRODUCT(MAX(ISNUMBER(SEARCH('Class Rules'!$B$6:$B$85,$E7327))*ISNUMBER(SEARCH('Class Rules'!$C$6:$C$85,$F7327))*'Class Rules'!$A$6:$A$85))</f>
        <v>0</v>
      </c>
      <c r="N7327" s="1" t="str">
        <f t="array" ref="N7327">IF($M7327=0,'Class Rules'!$D$3,INDEX('Class Rules'!$D$6:$D$85,MATCH($M7327,'Class Rules'!$A$6:$A$85,0)))</f>
        <v>Passenger LDV</v>
      </c>
      <c r="O7327" s="1" t="str">
        <f t="array" ref="O7327">IF(SUMPRODUCT(MAX(ISNUMBER(SEARCH(Fuel_Rules!$A$6:$A$30,$E7327))*ISNUMBER(SEARCH(Fuel_Rules!$B$6:$B$30,$F7327))*(Fuel_Rules!$A$6:$A$30&lt;&gt;"")))&gt;0,"Plug-in hybrid",IF($G7327="Diesel","Diesel","Gasoline"))</f>
        <v>Plug-in hybrid</v>
      </c>
    </row>
    <row r="7328" spans="1:15" ht="15" customHeight="1" x14ac:dyDescent="0.25">
      <c r="A7328" s="1">
        <v>2022</v>
      </c>
      <c r="B7328" s="1" t="s">
        <v>8801</v>
      </c>
      <c r="C7328" s="1" t="s">
        <v>3109</v>
      </c>
      <c r="D7328" s="1" t="s">
        <v>9816</v>
      </c>
      <c r="E7328" s="1" t="s">
        <v>3050</v>
      </c>
      <c r="F7328" s="1" t="s">
        <v>9817</v>
      </c>
      <c r="G7328" s="1" t="s">
        <v>103</v>
      </c>
      <c r="H7328" s="1" t="s">
        <v>298</v>
      </c>
      <c r="I7328" s="1">
        <v>2</v>
      </c>
      <c r="J7328" s="1">
        <v>2023</v>
      </c>
      <c r="K7328" s="1">
        <v>511464</v>
      </c>
      <c r="L7328" s="1">
        <v>0</v>
      </c>
      <c r="M7328" s="1">
        <f t="array" ref="M7328">SUMPRODUCT(MAX(ISNUMBER(SEARCH('Class Rules'!$B$6:$B$85,$E7328))*ISNUMBER(SEARCH('Class Rules'!$C$6:$C$85,$F7328))*'Class Rules'!$A$6:$A$85))</f>
        <v>0</v>
      </c>
      <c r="N7328" s="1" t="str">
        <f t="array" ref="N7328">IF($M7328=0,'Class Rules'!$D$3,INDEX('Class Rules'!$D$6:$D$85,MATCH($M7328,'Class Rules'!$A$6:$A$85,0)))</f>
        <v>Passenger LDV</v>
      </c>
      <c r="O7328" s="1" t="str">
        <f t="array" ref="O7328">IF(SUMPRODUCT(MAX(ISNUMBER(SEARCH(Fuel_Rules!$A$6:$A$30,$E7328))*ISNUMBER(SEARCH(Fuel_Rules!$B$6:$B$30,$F7328))*(Fuel_Rules!$A$6:$A$30&lt;&gt;"")))&gt;0,"Plug-in hybrid",IF($G7328="Diesel","Diesel","Gasoline"))</f>
        <v>Plug-in hybrid</v>
      </c>
    </row>
    <row r="7329" spans="1:15" ht="15" customHeight="1" x14ac:dyDescent="0.25">
      <c r="A7329" s="1">
        <v>2022</v>
      </c>
      <c r="B7329" s="1" t="s">
        <v>8801</v>
      </c>
      <c r="C7329" s="1" t="s">
        <v>3112</v>
      </c>
      <c r="D7329" s="1" t="s">
        <v>9818</v>
      </c>
      <c r="E7329" s="1" t="s">
        <v>3050</v>
      </c>
      <c r="F7329" s="1" t="s">
        <v>9819</v>
      </c>
      <c r="G7329" s="1" t="s">
        <v>103</v>
      </c>
      <c r="H7329" s="1" t="s">
        <v>298</v>
      </c>
      <c r="I7329" s="1">
        <v>2</v>
      </c>
      <c r="J7329" s="1">
        <v>2023</v>
      </c>
      <c r="K7329" s="1">
        <v>398197</v>
      </c>
      <c r="L7329" s="1">
        <v>0</v>
      </c>
      <c r="M7329" s="1">
        <f t="array" ref="M7329">SUMPRODUCT(MAX(ISNUMBER(SEARCH('Class Rules'!$B$6:$B$85,$E7329))*ISNUMBER(SEARCH('Class Rules'!$C$6:$C$85,$F7329))*'Class Rules'!$A$6:$A$85))</f>
        <v>0</v>
      </c>
      <c r="N7329" s="1" t="str">
        <f t="array" ref="N7329">IF($M7329=0,'Class Rules'!$D$3,INDEX('Class Rules'!$D$6:$D$85,MATCH($M7329,'Class Rules'!$A$6:$A$85,0)))</f>
        <v>Passenger LDV</v>
      </c>
      <c r="O7329" s="1" t="str">
        <f t="array" ref="O7329">IF(SUMPRODUCT(MAX(ISNUMBER(SEARCH(Fuel_Rules!$A$6:$A$30,$E7329))*ISNUMBER(SEARCH(Fuel_Rules!$B$6:$B$30,$F7329))*(Fuel_Rules!$A$6:$A$30&lt;&gt;"")))&gt;0,"Plug-in hybrid",IF($G7329="Diesel","Diesel","Gasoline"))</f>
        <v>Plug-in hybrid</v>
      </c>
    </row>
    <row r="7330" spans="1:15" ht="15" customHeight="1" x14ac:dyDescent="0.25">
      <c r="A7330" s="1">
        <v>2022</v>
      </c>
      <c r="B7330" s="1" t="s">
        <v>8801</v>
      </c>
      <c r="C7330" s="1" t="s">
        <v>9820</v>
      </c>
      <c r="D7330" s="1" t="s">
        <v>9821</v>
      </c>
      <c r="E7330" s="1" t="s">
        <v>3050</v>
      </c>
      <c r="F7330" s="1" t="s">
        <v>9822</v>
      </c>
      <c r="G7330" s="1" t="s">
        <v>103</v>
      </c>
      <c r="H7330" s="1" t="s">
        <v>298</v>
      </c>
      <c r="I7330" s="1">
        <v>2</v>
      </c>
      <c r="J7330" s="1">
        <v>2023</v>
      </c>
      <c r="K7330" s="1">
        <v>573745</v>
      </c>
      <c r="L7330" s="1">
        <v>0</v>
      </c>
      <c r="M7330" s="1">
        <f t="array" ref="M7330">SUMPRODUCT(MAX(ISNUMBER(SEARCH('Class Rules'!$B$6:$B$85,$E7330))*ISNUMBER(SEARCH('Class Rules'!$C$6:$C$85,$F7330))*'Class Rules'!$A$6:$A$85))</f>
        <v>0</v>
      </c>
      <c r="N7330" s="1" t="str">
        <f t="array" ref="N7330">IF($M7330=0,'Class Rules'!$D$3,INDEX('Class Rules'!$D$6:$D$85,MATCH($M7330,'Class Rules'!$A$6:$A$85,0)))</f>
        <v>Passenger LDV</v>
      </c>
      <c r="O7330" s="1" t="str">
        <f t="array" ref="O7330">IF(SUMPRODUCT(MAX(ISNUMBER(SEARCH(Fuel_Rules!$A$6:$A$30,$E7330))*ISNUMBER(SEARCH(Fuel_Rules!$B$6:$B$30,$F7330))*(Fuel_Rules!$A$6:$A$30&lt;&gt;"")))&gt;0,"Plug-in hybrid",IF($G7330="Diesel","Diesel","Gasoline"))</f>
        <v>Plug-in hybrid</v>
      </c>
    </row>
    <row r="7331" spans="1:15" ht="15" customHeight="1" x14ac:dyDescent="0.25">
      <c r="A7331" s="1">
        <v>2022</v>
      </c>
      <c r="B7331" s="1" t="s">
        <v>8801</v>
      </c>
      <c r="C7331" s="1" t="s">
        <v>9820</v>
      </c>
      <c r="D7331" s="1" t="s">
        <v>9823</v>
      </c>
      <c r="E7331" s="1" t="s">
        <v>3050</v>
      </c>
      <c r="F7331" s="1" t="s">
        <v>9822</v>
      </c>
      <c r="G7331" s="1" t="s">
        <v>103</v>
      </c>
      <c r="H7331" s="1" t="s">
        <v>298</v>
      </c>
      <c r="I7331" s="1">
        <v>2</v>
      </c>
      <c r="J7331" s="1">
        <v>2023</v>
      </c>
      <c r="K7331" s="1">
        <v>544142</v>
      </c>
      <c r="L7331" s="1">
        <v>0</v>
      </c>
      <c r="M7331" s="1">
        <f t="array" ref="M7331">SUMPRODUCT(MAX(ISNUMBER(SEARCH('Class Rules'!$B$6:$B$85,$E7331))*ISNUMBER(SEARCH('Class Rules'!$C$6:$C$85,$F7331))*'Class Rules'!$A$6:$A$85))</f>
        <v>0</v>
      </c>
      <c r="N7331" s="1" t="str">
        <f t="array" ref="N7331">IF($M7331=0,'Class Rules'!$D$3,INDEX('Class Rules'!$D$6:$D$85,MATCH($M7331,'Class Rules'!$A$6:$A$85,0)))</f>
        <v>Passenger LDV</v>
      </c>
      <c r="O7331" s="1" t="str">
        <f t="array" ref="O7331">IF(SUMPRODUCT(MAX(ISNUMBER(SEARCH(Fuel_Rules!$A$6:$A$30,$E7331))*ISNUMBER(SEARCH(Fuel_Rules!$B$6:$B$30,$F7331))*(Fuel_Rules!$A$6:$A$30&lt;&gt;"")))&gt;0,"Plug-in hybrid",IF($G7331="Diesel","Diesel","Gasoline"))</f>
        <v>Plug-in hybrid</v>
      </c>
    </row>
    <row r="7332" spans="1:15" ht="15" customHeight="1" x14ac:dyDescent="0.25">
      <c r="A7332" s="1">
        <v>2022</v>
      </c>
      <c r="B7332" s="1" t="s">
        <v>8801</v>
      </c>
      <c r="C7332" s="1" t="s">
        <v>9824</v>
      </c>
      <c r="D7332" s="1" t="s">
        <v>9825</v>
      </c>
      <c r="E7332" s="1" t="s">
        <v>3050</v>
      </c>
      <c r="F7332" s="1" t="s">
        <v>9826</v>
      </c>
      <c r="G7332" s="1" t="s">
        <v>103</v>
      </c>
      <c r="H7332" s="1" t="s">
        <v>298</v>
      </c>
      <c r="I7332" s="1">
        <v>2</v>
      </c>
      <c r="J7332" s="1">
        <v>2023</v>
      </c>
      <c r="K7332" s="1">
        <v>563854</v>
      </c>
      <c r="L7332" s="1">
        <v>0</v>
      </c>
      <c r="M7332" s="1">
        <f t="array" ref="M7332">SUMPRODUCT(MAX(ISNUMBER(SEARCH('Class Rules'!$B$6:$B$85,$E7332))*ISNUMBER(SEARCH('Class Rules'!$C$6:$C$85,$F7332))*'Class Rules'!$A$6:$A$85))</f>
        <v>0</v>
      </c>
      <c r="N7332" s="1" t="str">
        <f t="array" ref="N7332">IF($M7332=0,'Class Rules'!$D$3,INDEX('Class Rules'!$D$6:$D$85,MATCH($M7332,'Class Rules'!$A$6:$A$85,0)))</f>
        <v>Passenger LDV</v>
      </c>
      <c r="O7332" s="1" t="str">
        <f t="array" ref="O7332">IF(SUMPRODUCT(MAX(ISNUMBER(SEARCH(Fuel_Rules!$A$6:$A$30,$E7332))*ISNUMBER(SEARCH(Fuel_Rules!$B$6:$B$30,$F7332))*(Fuel_Rules!$A$6:$A$30&lt;&gt;"")))&gt;0,"Plug-in hybrid",IF($G7332="Diesel","Diesel","Gasoline"))</f>
        <v>Plug-in hybrid</v>
      </c>
    </row>
    <row r="7333" spans="1:15" ht="15" customHeight="1" x14ac:dyDescent="0.25">
      <c r="A7333" s="1">
        <v>2022</v>
      </c>
      <c r="B7333" s="1" t="s">
        <v>8801</v>
      </c>
      <c r="C7333" s="1" t="s">
        <v>9824</v>
      </c>
      <c r="D7333" s="1" t="s">
        <v>9827</v>
      </c>
      <c r="E7333" s="1" t="s">
        <v>3050</v>
      </c>
      <c r="F7333" s="1" t="s">
        <v>9826</v>
      </c>
      <c r="G7333" s="1" t="s">
        <v>103</v>
      </c>
      <c r="H7333" s="1" t="s">
        <v>298</v>
      </c>
      <c r="I7333" s="1">
        <v>2</v>
      </c>
      <c r="J7333" s="1">
        <v>2023</v>
      </c>
      <c r="K7333" s="1">
        <v>535790</v>
      </c>
      <c r="L7333" s="1">
        <v>0</v>
      </c>
      <c r="M7333" s="1">
        <f t="array" ref="M7333">SUMPRODUCT(MAX(ISNUMBER(SEARCH('Class Rules'!$B$6:$B$85,$E7333))*ISNUMBER(SEARCH('Class Rules'!$C$6:$C$85,$F7333))*'Class Rules'!$A$6:$A$85))</f>
        <v>0</v>
      </c>
      <c r="N7333" s="1" t="str">
        <f t="array" ref="N7333">IF($M7333=0,'Class Rules'!$D$3,INDEX('Class Rules'!$D$6:$D$85,MATCH($M7333,'Class Rules'!$A$6:$A$85,0)))</f>
        <v>Passenger LDV</v>
      </c>
      <c r="O7333" s="1" t="str">
        <f t="array" ref="O7333">IF(SUMPRODUCT(MAX(ISNUMBER(SEARCH(Fuel_Rules!$A$6:$A$30,$E7333))*ISNUMBER(SEARCH(Fuel_Rules!$B$6:$B$30,$F7333))*(Fuel_Rules!$A$6:$A$30&lt;&gt;"")))&gt;0,"Plug-in hybrid",IF($G7333="Diesel","Diesel","Gasoline"))</f>
        <v>Plug-in hybrid</v>
      </c>
    </row>
    <row r="7334" spans="1:15" ht="15" customHeight="1" x14ac:dyDescent="0.25">
      <c r="A7334" s="1">
        <v>2022</v>
      </c>
      <c r="B7334" s="1" t="s">
        <v>8801</v>
      </c>
      <c r="C7334" s="1" t="s">
        <v>9828</v>
      </c>
      <c r="D7334" s="1" t="s">
        <v>9829</v>
      </c>
      <c r="E7334" s="1" t="s">
        <v>3050</v>
      </c>
      <c r="F7334" s="1" t="s">
        <v>9830</v>
      </c>
      <c r="G7334" s="1" t="s">
        <v>103</v>
      </c>
      <c r="H7334" s="1" t="s">
        <v>298</v>
      </c>
      <c r="I7334" s="1">
        <v>2</v>
      </c>
      <c r="J7334" s="1">
        <v>2023</v>
      </c>
      <c r="K7334" s="1">
        <v>519945</v>
      </c>
      <c r="L7334" s="1">
        <v>0</v>
      </c>
      <c r="M7334" s="1">
        <f t="array" ref="M7334">SUMPRODUCT(MAX(ISNUMBER(SEARCH('Class Rules'!$B$6:$B$85,$E7334))*ISNUMBER(SEARCH('Class Rules'!$C$6:$C$85,$F7334))*'Class Rules'!$A$6:$A$85))</f>
        <v>0</v>
      </c>
      <c r="N7334" s="1" t="str">
        <f t="array" ref="N7334">IF($M7334=0,'Class Rules'!$D$3,INDEX('Class Rules'!$D$6:$D$85,MATCH($M7334,'Class Rules'!$A$6:$A$85,0)))</f>
        <v>Passenger LDV</v>
      </c>
      <c r="O7334" s="1" t="str">
        <f t="array" ref="O7334">IF(SUMPRODUCT(MAX(ISNUMBER(SEARCH(Fuel_Rules!$A$6:$A$30,$E7334))*ISNUMBER(SEARCH(Fuel_Rules!$B$6:$B$30,$F7334))*(Fuel_Rules!$A$6:$A$30&lt;&gt;"")))&gt;0,"Plug-in hybrid",IF($G7334="Diesel","Diesel","Gasoline"))</f>
        <v>Plug-in hybrid</v>
      </c>
    </row>
    <row r="7335" spans="1:15" ht="15" customHeight="1" x14ac:dyDescent="0.25">
      <c r="A7335" s="1">
        <v>2022</v>
      </c>
      <c r="B7335" s="1" t="s">
        <v>8801</v>
      </c>
      <c r="C7335" s="1" t="s">
        <v>9828</v>
      </c>
      <c r="D7335" s="1" t="s">
        <v>9831</v>
      </c>
      <c r="E7335" s="1" t="s">
        <v>3050</v>
      </c>
      <c r="F7335" s="1" t="s">
        <v>9830</v>
      </c>
      <c r="G7335" s="1" t="s">
        <v>103</v>
      </c>
      <c r="H7335" s="1" t="s">
        <v>298</v>
      </c>
      <c r="I7335" s="1">
        <v>2</v>
      </c>
      <c r="J7335" s="1">
        <v>2023</v>
      </c>
      <c r="K7335" s="1">
        <v>493990</v>
      </c>
      <c r="L7335" s="1">
        <v>0</v>
      </c>
      <c r="M7335" s="1">
        <f t="array" ref="M7335">SUMPRODUCT(MAX(ISNUMBER(SEARCH('Class Rules'!$B$6:$B$85,$E7335))*ISNUMBER(SEARCH('Class Rules'!$C$6:$C$85,$F7335))*'Class Rules'!$A$6:$A$85))</f>
        <v>0</v>
      </c>
      <c r="N7335" s="1" t="str">
        <f t="array" ref="N7335">IF($M7335=0,'Class Rules'!$D$3,INDEX('Class Rules'!$D$6:$D$85,MATCH($M7335,'Class Rules'!$A$6:$A$85,0)))</f>
        <v>Passenger LDV</v>
      </c>
      <c r="O7335" s="1" t="str">
        <f t="array" ref="O7335">IF(SUMPRODUCT(MAX(ISNUMBER(SEARCH(Fuel_Rules!$A$6:$A$30,$E7335))*ISNUMBER(SEARCH(Fuel_Rules!$B$6:$B$30,$F7335))*(Fuel_Rules!$A$6:$A$30&lt;&gt;"")))&gt;0,"Plug-in hybrid",IF($G7335="Diesel","Diesel","Gasoline"))</f>
        <v>Plug-in hybrid</v>
      </c>
    </row>
    <row r="7336" spans="1:15" ht="15" customHeight="1" x14ac:dyDescent="0.25">
      <c r="A7336" s="1">
        <v>2022</v>
      </c>
      <c r="B7336" s="1" t="s">
        <v>8801</v>
      </c>
      <c r="C7336" s="1" t="s">
        <v>9832</v>
      </c>
      <c r="D7336" s="1" t="s">
        <v>9833</v>
      </c>
      <c r="E7336" s="1" t="s">
        <v>3050</v>
      </c>
      <c r="F7336" s="1" t="s">
        <v>9834</v>
      </c>
      <c r="G7336" s="1" t="s">
        <v>103</v>
      </c>
      <c r="H7336" s="1" t="s">
        <v>298</v>
      </c>
      <c r="I7336" s="1">
        <v>2</v>
      </c>
      <c r="J7336" s="1">
        <v>2023</v>
      </c>
      <c r="K7336" s="1">
        <v>465855</v>
      </c>
      <c r="L7336" s="1">
        <v>0</v>
      </c>
      <c r="M7336" s="1">
        <f t="array" ref="M7336">SUMPRODUCT(MAX(ISNUMBER(SEARCH('Class Rules'!$B$6:$B$85,$E7336))*ISNUMBER(SEARCH('Class Rules'!$C$6:$C$85,$F7336))*'Class Rules'!$A$6:$A$85))</f>
        <v>0</v>
      </c>
      <c r="N7336" s="1" t="str">
        <f t="array" ref="N7336">IF($M7336=0,'Class Rules'!$D$3,INDEX('Class Rules'!$D$6:$D$85,MATCH($M7336,'Class Rules'!$A$6:$A$85,0)))</f>
        <v>Passenger LDV</v>
      </c>
      <c r="O7336" s="1" t="str">
        <f t="array" ref="O7336">IF(SUMPRODUCT(MAX(ISNUMBER(SEARCH(Fuel_Rules!$A$6:$A$30,$E7336))*ISNUMBER(SEARCH(Fuel_Rules!$B$6:$B$30,$F7336))*(Fuel_Rules!$A$6:$A$30&lt;&gt;"")))&gt;0,"Plug-in hybrid",IF($G7336="Diesel","Diesel","Gasoline"))</f>
        <v>Plug-in hybrid</v>
      </c>
    </row>
    <row r="7337" spans="1:15" ht="15" customHeight="1" x14ac:dyDescent="0.25">
      <c r="A7337" s="1">
        <v>2022</v>
      </c>
      <c r="B7337" s="1" t="s">
        <v>8801</v>
      </c>
      <c r="C7337" s="1" t="s">
        <v>9832</v>
      </c>
      <c r="D7337" s="1" t="s">
        <v>9835</v>
      </c>
      <c r="E7337" s="1" t="s">
        <v>3050</v>
      </c>
      <c r="F7337" s="1" t="s">
        <v>9834</v>
      </c>
      <c r="G7337" s="1" t="s">
        <v>103</v>
      </c>
      <c r="H7337" s="1" t="s">
        <v>298</v>
      </c>
      <c r="I7337" s="1">
        <v>2</v>
      </c>
      <c r="J7337" s="1">
        <v>2023</v>
      </c>
      <c r="K7337" s="1">
        <v>445020</v>
      </c>
      <c r="L7337" s="1">
        <v>0</v>
      </c>
      <c r="M7337" s="1">
        <f t="array" ref="M7337">SUMPRODUCT(MAX(ISNUMBER(SEARCH('Class Rules'!$B$6:$B$85,$E7337))*ISNUMBER(SEARCH('Class Rules'!$C$6:$C$85,$F7337))*'Class Rules'!$A$6:$A$85))</f>
        <v>0</v>
      </c>
      <c r="N7337" s="1" t="str">
        <f t="array" ref="N7337">IF($M7337=0,'Class Rules'!$D$3,INDEX('Class Rules'!$D$6:$D$85,MATCH($M7337,'Class Rules'!$A$6:$A$85,0)))</f>
        <v>Passenger LDV</v>
      </c>
      <c r="O7337" s="1" t="str">
        <f t="array" ref="O7337">IF(SUMPRODUCT(MAX(ISNUMBER(SEARCH(Fuel_Rules!$A$6:$A$30,$E7337))*ISNUMBER(SEARCH(Fuel_Rules!$B$6:$B$30,$F7337))*(Fuel_Rules!$A$6:$A$30&lt;&gt;"")))&gt;0,"Plug-in hybrid",IF($G7337="Diesel","Diesel","Gasoline"))</f>
        <v>Plug-in hybrid</v>
      </c>
    </row>
    <row r="7338" spans="1:15" ht="15" customHeight="1" x14ac:dyDescent="0.25">
      <c r="A7338" s="1">
        <v>2022</v>
      </c>
      <c r="B7338" s="1" t="s">
        <v>8801</v>
      </c>
      <c r="C7338" s="1" t="s">
        <v>9836</v>
      </c>
      <c r="D7338" s="1" t="s">
        <v>9837</v>
      </c>
      <c r="E7338" s="1" t="s">
        <v>3050</v>
      </c>
      <c r="F7338" s="1" t="s">
        <v>9838</v>
      </c>
      <c r="G7338" s="1" t="s">
        <v>103</v>
      </c>
      <c r="H7338" s="1" t="s">
        <v>298</v>
      </c>
      <c r="I7338" s="1">
        <v>2</v>
      </c>
      <c r="J7338" s="1">
        <v>2023</v>
      </c>
      <c r="K7338" s="1">
        <v>439984</v>
      </c>
      <c r="L7338" s="1">
        <v>0</v>
      </c>
      <c r="M7338" s="1">
        <f t="array" ref="M7338">SUMPRODUCT(MAX(ISNUMBER(SEARCH('Class Rules'!$B$6:$B$85,$E7338))*ISNUMBER(SEARCH('Class Rules'!$C$6:$C$85,$F7338))*'Class Rules'!$A$6:$A$85))</f>
        <v>0</v>
      </c>
      <c r="N7338" s="1" t="str">
        <f t="array" ref="N7338">IF($M7338=0,'Class Rules'!$D$3,INDEX('Class Rules'!$D$6:$D$85,MATCH($M7338,'Class Rules'!$A$6:$A$85,0)))</f>
        <v>Passenger LDV</v>
      </c>
      <c r="O7338" s="1" t="str">
        <f t="array" ref="O7338">IF(SUMPRODUCT(MAX(ISNUMBER(SEARCH(Fuel_Rules!$A$6:$A$30,$E7338))*ISNUMBER(SEARCH(Fuel_Rules!$B$6:$B$30,$F7338))*(Fuel_Rules!$A$6:$A$30&lt;&gt;"")))&gt;0,"Plug-in hybrid",IF($G7338="Diesel","Diesel","Gasoline"))</f>
        <v>Plug-in hybrid</v>
      </c>
    </row>
    <row r="7339" spans="1:15" ht="15" customHeight="1" x14ac:dyDescent="0.25">
      <c r="A7339" s="1">
        <v>2022</v>
      </c>
      <c r="B7339" s="1" t="s">
        <v>8801</v>
      </c>
      <c r="C7339" s="1" t="s">
        <v>9836</v>
      </c>
      <c r="D7339" s="1" t="s">
        <v>9839</v>
      </c>
      <c r="E7339" s="1" t="s">
        <v>3050</v>
      </c>
      <c r="F7339" s="1" t="s">
        <v>9838</v>
      </c>
      <c r="G7339" s="1" t="s">
        <v>103</v>
      </c>
      <c r="H7339" s="1" t="s">
        <v>298</v>
      </c>
      <c r="I7339" s="1">
        <v>2</v>
      </c>
      <c r="J7339" s="1">
        <v>2023</v>
      </c>
      <c r="K7339" s="1">
        <v>418255</v>
      </c>
      <c r="L7339" s="1">
        <v>0</v>
      </c>
      <c r="M7339" s="1">
        <f t="array" ref="M7339">SUMPRODUCT(MAX(ISNUMBER(SEARCH('Class Rules'!$B$6:$B$85,$E7339))*ISNUMBER(SEARCH('Class Rules'!$C$6:$C$85,$F7339))*'Class Rules'!$A$6:$A$85))</f>
        <v>0</v>
      </c>
      <c r="N7339" s="1" t="str">
        <f t="array" ref="N7339">IF($M7339=0,'Class Rules'!$D$3,INDEX('Class Rules'!$D$6:$D$85,MATCH($M7339,'Class Rules'!$A$6:$A$85,0)))</f>
        <v>Passenger LDV</v>
      </c>
      <c r="O7339" s="1" t="str">
        <f t="array" ref="O7339">IF(SUMPRODUCT(MAX(ISNUMBER(SEARCH(Fuel_Rules!$A$6:$A$30,$E7339))*ISNUMBER(SEARCH(Fuel_Rules!$B$6:$B$30,$F7339))*(Fuel_Rules!$A$6:$A$30&lt;&gt;"")))&gt;0,"Plug-in hybrid",IF($G7339="Diesel","Diesel","Gasoline"))</f>
        <v>Plug-in hybrid</v>
      </c>
    </row>
    <row r="7340" spans="1:15" ht="15" customHeight="1" x14ac:dyDescent="0.25">
      <c r="A7340" s="1">
        <v>2022</v>
      </c>
      <c r="B7340" s="1" t="s">
        <v>8801</v>
      </c>
      <c r="C7340" s="1" t="s">
        <v>9840</v>
      </c>
      <c r="D7340" s="1" t="s">
        <v>9841</v>
      </c>
      <c r="E7340" s="1" t="s">
        <v>3050</v>
      </c>
      <c r="F7340" s="1" t="s">
        <v>9842</v>
      </c>
      <c r="G7340" s="1" t="s">
        <v>103</v>
      </c>
      <c r="H7340" s="1" t="s">
        <v>298</v>
      </c>
      <c r="I7340" s="1">
        <v>2</v>
      </c>
      <c r="J7340" s="1">
        <v>2023</v>
      </c>
      <c r="K7340" s="1">
        <v>429856</v>
      </c>
      <c r="L7340" s="1">
        <v>0</v>
      </c>
      <c r="M7340" s="1">
        <f t="array" ref="M7340">SUMPRODUCT(MAX(ISNUMBER(SEARCH('Class Rules'!$B$6:$B$85,$E7340))*ISNUMBER(SEARCH('Class Rules'!$C$6:$C$85,$F7340))*'Class Rules'!$A$6:$A$85))</f>
        <v>0</v>
      </c>
      <c r="N7340" s="1" t="str">
        <f t="array" ref="N7340">IF($M7340=0,'Class Rules'!$D$3,INDEX('Class Rules'!$D$6:$D$85,MATCH($M7340,'Class Rules'!$A$6:$A$85,0)))</f>
        <v>Passenger LDV</v>
      </c>
      <c r="O7340" s="1" t="str">
        <f t="array" ref="O7340">IF(SUMPRODUCT(MAX(ISNUMBER(SEARCH(Fuel_Rules!$A$6:$A$30,$E7340))*ISNUMBER(SEARCH(Fuel_Rules!$B$6:$B$30,$F7340))*(Fuel_Rules!$A$6:$A$30&lt;&gt;"")))&gt;0,"Plug-in hybrid",IF($G7340="Diesel","Diesel","Gasoline"))</f>
        <v>Plug-in hybrid</v>
      </c>
    </row>
    <row r="7341" spans="1:15" ht="15" customHeight="1" x14ac:dyDescent="0.25">
      <c r="A7341" s="1">
        <v>2022</v>
      </c>
      <c r="B7341" s="1" t="s">
        <v>8801</v>
      </c>
      <c r="C7341" s="1" t="s">
        <v>9840</v>
      </c>
      <c r="D7341" s="1" t="s">
        <v>9843</v>
      </c>
      <c r="E7341" s="1" t="s">
        <v>3050</v>
      </c>
      <c r="F7341" s="1" t="s">
        <v>9842</v>
      </c>
      <c r="G7341" s="1" t="s">
        <v>103</v>
      </c>
      <c r="H7341" s="1" t="s">
        <v>298</v>
      </c>
      <c r="I7341" s="1">
        <v>2</v>
      </c>
      <c r="J7341" s="1">
        <v>2023</v>
      </c>
      <c r="K7341" s="1">
        <v>408490</v>
      </c>
      <c r="L7341" s="1">
        <v>0</v>
      </c>
      <c r="M7341" s="1">
        <f t="array" ref="M7341">SUMPRODUCT(MAX(ISNUMBER(SEARCH('Class Rules'!$B$6:$B$85,$E7341))*ISNUMBER(SEARCH('Class Rules'!$C$6:$C$85,$F7341))*'Class Rules'!$A$6:$A$85))</f>
        <v>0</v>
      </c>
      <c r="N7341" s="1" t="str">
        <f t="array" ref="N7341">IF($M7341=0,'Class Rules'!$D$3,INDEX('Class Rules'!$D$6:$D$85,MATCH($M7341,'Class Rules'!$A$6:$A$85,0)))</f>
        <v>Passenger LDV</v>
      </c>
      <c r="O7341" s="1" t="str">
        <f t="array" ref="O7341">IF(SUMPRODUCT(MAX(ISNUMBER(SEARCH(Fuel_Rules!$A$6:$A$30,$E7341))*ISNUMBER(SEARCH(Fuel_Rules!$B$6:$B$30,$F7341))*(Fuel_Rules!$A$6:$A$30&lt;&gt;"")))&gt;0,"Plug-in hybrid",IF($G7341="Diesel","Diesel","Gasoline"))</f>
        <v>Plug-in hybrid</v>
      </c>
    </row>
    <row r="7342" spans="1:15" ht="15" customHeight="1" x14ac:dyDescent="0.25">
      <c r="A7342" s="1">
        <v>2022</v>
      </c>
      <c r="B7342" s="1" t="s">
        <v>8801</v>
      </c>
      <c r="C7342" s="1" t="s">
        <v>9844</v>
      </c>
      <c r="D7342" s="1" t="s">
        <v>9845</v>
      </c>
      <c r="E7342" s="1" t="s">
        <v>3050</v>
      </c>
      <c r="F7342" s="1" t="s">
        <v>9846</v>
      </c>
      <c r="G7342" s="1" t="s">
        <v>103</v>
      </c>
      <c r="H7342" s="1" t="s">
        <v>298</v>
      </c>
      <c r="I7342" s="1">
        <v>2</v>
      </c>
      <c r="J7342" s="1">
        <v>2023</v>
      </c>
      <c r="K7342" s="1">
        <v>399995</v>
      </c>
      <c r="L7342" s="1">
        <v>0</v>
      </c>
      <c r="M7342" s="1">
        <f t="array" ref="M7342">SUMPRODUCT(MAX(ISNUMBER(SEARCH('Class Rules'!$B$6:$B$85,$E7342))*ISNUMBER(SEARCH('Class Rules'!$C$6:$C$85,$F7342))*'Class Rules'!$A$6:$A$85))</f>
        <v>0</v>
      </c>
      <c r="N7342" s="1" t="str">
        <f t="array" ref="N7342">IF($M7342=0,'Class Rules'!$D$3,INDEX('Class Rules'!$D$6:$D$85,MATCH($M7342,'Class Rules'!$A$6:$A$85,0)))</f>
        <v>Passenger LDV</v>
      </c>
      <c r="O7342" s="1" t="str">
        <f t="array" ref="O7342">IF(SUMPRODUCT(MAX(ISNUMBER(SEARCH(Fuel_Rules!$A$6:$A$30,$E7342))*ISNUMBER(SEARCH(Fuel_Rules!$B$6:$B$30,$F7342))*(Fuel_Rules!$A$6:$A$30&lt;&gt;"")))&gt;0,"Plug-in hybrid",IF($G7342="Diesel","Diesel","Gasoline"))</f>
        <v>Plug-in hybrid</v>
      </c>
    </row>
    <row r="7343" spans="1:15" ht="15" customHeight="1" x14ac:dyDescent="0.25">
      <c r="A7343" s="1">
        <v>2022</v>
      </c>
      <c r="B7343" s="1" t="s">
        <v>8801</v>
      </c>
      <c r="C7343" s="1" t="s">
        <v>9844</v>
      </c>
      <c r="D7343" s="1" t="s">
        <v>9847</v>
      </c>
      <c r="E7343" s="1" t="s">
        <v>3050</v>
      </c>
      <c r="F7343" s="1" t="s">
        <v>9846</v>
      </c>
      <c r="G7343" s="1" t="s">
        <v>103</v>
      </c>
      <c r="H7343" s="1" t="s">
        <v>298</v>
      </c>
      <c r="I7343" s="1">
        <v>2</v>
      </c>
      <c r="J7343" s="1">
        <v>2023</v>
      </c>
      <c r="K7343" s="1">
        <v>379990</v>
      </c>
      <c r="L7343" s="1">
        <v>0</v>
      </c>
      <c r="M7343" s="1">
        <f t="array" ref="M7343">SUMPRODUCT(MAX(ISNUMBER(SEARCH('Class Rules'!$B$6:$B$85,$E7343))*ISNUMBER(SEARCH('Class Rules'!$C$6:$C$85,$F7343))*'Class Rules'!$A$6:$A$85))</f>
        <v>0</v>
      </c>
      <c r="N7343" s="1" t="str">
        <f t="array" ref="N7343">IF($M7343=0,'Class Rules'!$D$3,INDEX('Class Rules'!$D$6:$D$85,MATCH($M7343,'Class Rules'!$A$6:$A$85,0)))</f>
        <v>Passenger LDV</v>
      </c>
      <c r="O7343" s="1" t="str">
        <f t="array" ref="O7343">IF(SUMPRODUCT(MAX(ISNUMBER(SEARCH(Fuel_Rules!$A$6:$A$30,$E7343))*ISNUMBER(SEARCH(Fuel_Rules!$B$6:$B$30,$F7343))*(Fuel_Rules!$A$6:$A$30&lt;&gt;"")))&gt;0,"Plug-in hybrid",IF($G7343="Diesel","Diesel","Gasoline"))</f>
        <v>Plug-in hybrid</v>
      </c>
    </row>
    <row r="7344" spans="1:15" ht="15" customHeight="1" x14ac:dyDescent="0.25">
      <c r="A7344" s="1">
        <v>2022</v>
      </c>
      <c r="B7344" s="1" t="s">
        <v>8801</v>
      </c>
      <c r="C7344" s="1" t="s">
        <v>3115</v>
      </c>
      <c r="D7344" s="1" t="s">
        <v>9848</v>
      </c>
      <c r="E7344" s="1" t="s">
        <v>3117</v>
      </c>
      <c r="F7344" s="1" t="s">
        <v>3118</v>
      </c>
      <c r="G7344" s="1" t="s">
        <v>103</v>
      </c>
      <c r="H7344" s="1" t="s">
        <v>298</v>
      </c>
      <c r="I7344" s="1">
        <v>1.6</v>
      </c>
      <c r="J7344" s="1">
        <v>2023</v>
      </c>
      <c r="K7344" s="1">
        <v>80117</v>
      </c>
      <c r="L7344" s="1">
        <v>0</v>
      </c>
      <c r="M7344" s="1">
        <f t="array" ref="M7344">SUMPRODUCT(MAX(ISNUMBER(SEARCH('Class Rules'!$B$6:$B$85,$E7344))*ISNUMBER(SEARCH('Class Rules'!$C$6:$C$85,$F7344))*'Class Rules'!$A$6:$A$85))</f>
        <v>0</v>
      </c>
      <c r="N7344" s="1" t="str">
        <f t="array" ref="N7344">IF($M7344=0,'Class Rules'!$D$3,INDEX('Class Rules'!$D$6:$D$85,MATCH($M7344,'Class Rules'!$A$6:$A$85,0)))</f>
        <v>Passenger LDV</v>
      </c>
      <c r="O7344" s="1" t="str">
        <f t="array" ref="O7344">IF(SUMPRODUCT(MAX(ISNUMBER(SEARCH(Fuel_Rules!$A$6:$A$30,$E7344))*ISNUMBER(SEARCH(Fuel_Rules!$B$6:$B$30,$F7344))*(Fuel_Rules!$A$6:$A$30&lt;&gt;"")))&gt;0,"Plug-in hybrid",IF($G7344="Diesel","Diesel","Gasoline"))</f>
        <v>Gasoline</v>
      </c>
    </row>
    <row r="7345" spans="1:15" ht="15" customHeight="1" x14ac:dyDescent="0.25">
      <c r="A7345" s="1">
        <v>2022</v>
      </c>
      <c r="B7345" s="1" t="s">
        <v>8801</v>
      </c>
      <c r="C7345" s="1" t="s">
        <v>3119</v>
      </c>
      <c r="D7345" s="1" t="s">
        <v>9849</v>
      </c>
      <c r="E7345" s="1" t="s">
        <v>3117</v>
      </c>
      <c r="F7345" s="1" t="s">
        <v>3121</v>
      </c>
      <c r="G7345" s="1" t="s">
        <v>103</v>
      </c>
      <c r="H7345" s="1" t="s">
        <v>298</v>
      </c>
      <c r="I7345" s="1">
        <v>1</v>
      </c>
      <c r="J7345" s="1">
        <v>2023</v>
      </c>
      <c r="K7345" s="1">
        <v>199800</v>
      </c>
      <c r="L7345" s="1">
        <v>0</v>
      </c>
      <c r="M7345" s="1">
        <f t="array" ref="M7345">SUMPRODUCT(MAX(ISNUMBER(SEARCH('Class Rules'!$B$6:$B$85,$E7345))*ISNUMBER(SEARCH('Class Rules'!$C$6:$C$85,$F7345))*'Class Rules'!$A$6:$A$85))</f>
        <v>0</v>
      </c>
      <c r="N7345" s="1" t="str">
        <f t="array" ref="N7345">IF($M7345=0,'Class Rules'!$D$3,INDEX('Class Rules'!$D$6:$D$85,MATCH($M7345,'Class Rules'!$A$6:$A$85,0)))</f>
        <v>Passenger LDV</v>
      </c>
      <c r="O7345" s="1" t="str">
        <f t="array" ref="O7345">IF(SUMPRODUCT(MAX(ISNUMBER(SEARCH(Fuel_Rules!$A$6:$A$30,$E7345))*ISNUMBER(SEARCH(Fuel_Rules!$B$6:$B$30,$F7345))*(Fuel_Rules!$A$6:$A$30&lt;&gt;"")))&gt;0,"Plug-in hybrid",IF($G7345="Diesel","Diesel","Gasoline"))</f>
        <v>Gasoline</v>
      </c>
    </row>
    <row r="7346" spans="1:15" ht="15" customHeight="1" x14ac:dyDescent="0.25">
      <c r="A7346" s="1">
        <v>2022</v>
      </c>
      <c r="B7346" s="1" t="s">
        <v>8801</v>
      </c>
      <c r="C7346" s="1" t="s">
        <v>3122</v>
      </c>
      <c r="D7346" s="1" t="s">
        <v>9850</v>
      </c>
      <c r="E7346" s="1" t="s">
        <v>3124</v>
      </c>
      <c r="F7346" s="1" t="s">
        <v>3125</v>
      </c>
      <c r="G7346" s="1" t="s">
        <v>103</v>
      </c>
      <c r="H7346" s="1" t="s">
        <v>298</v>
      </c>
      <c r="I7346" s="1">
        <v>1.6</v>
      </c>
      <c r="J7346" s="1">
        <v>2023</v>
      </c>
      <c r="K7346" s="1">
        <v>94000</v>
      </c>
      <c r="L7346" s="1">
        <v>0</v>
      </c>
      <c r="M7346" s="1">
        <f t="array" ref="M7346">SUMPRODUCT(MAX(ISNUMBER(SEARCH('Class Rules'!$B$6:$B$85,$E7346))*ISNUMBER(SEARCH('Class Rules'!$C$6:$C$85,$F7346))*'Class Rules'!$A$6:$A$85))</f>
        <v>0</v>
      </c>
      <c r="N7346" s="1" t="str">
        <f t="array" ref="N7346">IF($M7346=0,'Class Rules'!$D$3,INDEX('Class Rules'!$D$6:$D$85,MATCH($M7346,'Class Rules'!$A$6:$A$85,0)))</f>
        <v>Passenger LDV</v>
      </c>
      <c r="O7346" s="1" t="str">
        <f t="array" ref="O7346">IF(SUMPRODUCT(MAX(ISNUMBER(SEARCH(Fuel_Rules!$A$6:$A$30,$E7346))*ISNUMBER(SEARCH(Fuel_Rules!$B$6:$B$30,$F7346))*(Fuel_Rules!$A$6:$A$30&lt;&gt;"")))&gt;0,"Plug-in hybrid",IF($G7346="Diesel","Diesel","Gasoline"))</f>
        <v>Gasoline</v>
      </c>
    </row>
    <row r="7347" spans="1:15" ht="15" customHeight="1" x14ac:dyDescent="0.25">
      <c r="A7347" s="1">
        <v>2022</v>
      </c>
      <c r="B7347" s="1" t="s">
        <v>9851</v>
      </c>
      <c r="C7347" s="1" t="s">
        <v>294</v>
      </c>
      <c r="D7347" s="1" t="s">
        <v>9852</v>
      </c>
      <c r="E7347" s="1" t="s">
        <v>296</v>
      </c>
      <c r="F7347" s="1" t="s">
        <v>297</v>
      </c>
      <c r="G7347" s="1" t="s">
        <v>105</v>
      </c>
      <c r="H7347" s="1" t="s">
        <v>298</v>
      </c>
      <c r="I7347" s="1">
        <v>2.8</v>
      </c>
      <c r="J7347" s="1">
        <v>2023</v>
      </c>
      <c r="K7347" s="1">
        <v>440300</v>
      </c>
      <c r="L7347" s="1">
        <v>0</v>
      </c>
      <c r="M7347" s="1">
        <f t="array" ref="M7347">SUMPRODUCT(MAX(ISNUMBER(SEARCH('Class Rules'!$B$6:$B$85,$E7347))*ISNUMBER(SEARCH('Class Rules'!$C$6:$C$85,$F7347))*'Class Rules'!$A$6:$A$85))</f>
        <v>36</v>
      </c>
      <c r="N7347" s="1" t="str">
        <f t="array" ref="N7347">IF($M7347=0,'Class Rules'!$D$3,INDEX('Class Rules'!$D$6:$D$85,MATCH($M7347,'Class Rules'!$A$6:$A$85,0)))</f>
        <v>Freight LDV</v>
      </c>
      <c r="O7347" s="1" t="str">
        <f t="array" ref="O7347">IF(SUMPRODUCT(MAX(ISNUMBER(SEARCH(Fuel_Rules!$A$6:$A$30,$E7347))*ISNUMBER(SEARCH(Fuel_Rules!$B$6:$B$30,$F7347))*(Fuel_Rules!$A$6:$A$30&lt;&gt;"")))&gt;0,"Plug-in hybrid",IF($G7347="Diesel","Diesel","Gasoline"))</f>
        <v>Diesel</v>
      </c>
    </row>
    <row r="7348" spans="1:15" ht="15" customHeight="1" x14ac:dyDescent="0.25">
      <c r="A7348" s="1">
        <v>2022</v>
      </c>
      <c r="B7348" s="1" t="s">
        <v>9851</v>
      </c>
      <c r="C7348" s="1" t="s">
        <v>299</v>
      </c>
      <c r="D7348" s="1" t="s">
        <v>9853</v>
      </c>
      <c r="E7348" s="1" t="s">
        <v>296</v>
      </c>
      <c r="F7348" s="1" t="s">
        <v>301</v>
      </c>
      <c r="G7348" s="1" t="s">
        <v>105</v>
      </c>
      <c r="H7348" s="1" t="s">
        <v>298</v>
      </c>
      <c r="I7348" s="1">
        <v>2.8</v>
      </c>
      <c r="J7348" s="1">
        <v>2023</v>
      </c>
      <c r="K7348" s="1">
        <v>466900</v>
      </c>
      <c r="L7348" s="1">
        <v>0</v>
      </c>
      <c r="M7348" s="1">
        <f t="array" ref="M7348">SUMPRODUCT(MAX(ISNUMBER(SEARCH('Class Rules'!$B$6:$B$85,$E7348))*ISNUMBER(SEARCH('Class Rules'!$C$6:$C$85,$F7348))*'Class Rules'!$A$6:$A$85))</f>
        <v>37</v>
      </c>
      <c r="N7348" s="1" t="str">
        <f t="array" ref="N7348">IF($M7348=0,'Class Rules'!$D$3,INDEX('Class Rules'!$D$6:$D$85,MATCH($M7348,'Class Rules'!$A$6:$A$85,0)))</f>
        <v>Freight LDV</v>
      </c>
      <c r="O7348" s="1" t="str">
        <f t="array" ref="O7348">IF(SUMPRODUCT(MAX(ISNUMBER(SEARCH(Fuel_Rules!$A$6:$A$30,$E7348))*ISNUMBER(SEARCH(Fuel_Rules!$B$6:$B$30,$F7348))*(Fuel_Rules!$A$6:$A$30&lt;&gt;"")))&gt;0,"Plug-in hybrid",IF($G7348="Diesel","Diesel","Gasoline"))</f>
        <v>Diesel</v>
      </c>
    </row>
    <row r="7349" spans="1:15" ht="15" customHeight="1" x14ac:dyDescent="0.25">
      <c r="A7349" s="1">
        <v>2022</v>
      </c>
      <c r="B7349" s="1" t="s">
        <v>9851</v>
      </c>
      <c r="C7349" s="1" t="s">
        <v>302</v>
      </c>
      <c r="D7349" s="1" t="s">
        <v>9854</v>
      </c>
      <c r="E7349" s="1" t="s">
        <v>296</v>
      </c>
      <c r="F7349" s="1" t="s">
        <v>304</v>
      </c>
      <c r="G7349" s="1" t="s">
        <v>105</v>
      </c>
      <c r="H7349" s="1" t="s">
        <v>298</v>
      </c>
      <c r="I7349" s="1">
        <v>2.8</v>
      </c>
      <c r="J7349" s="1">
        <v>2023</v>
      </c>
      <c r="K7349" s="1">
        <v>567800</v>
      </c>
      <c r="L7349" s="1">
        <v>0</v>
      </c>
      <c r="M7349" s="1">
        <f t="array" ref="M7349">SUMPRODUCT(MAX(ISNUMBER(SEARCH('Class Rules'!$B$6:$B$85,$E7349))*ISNUMBER(SEARCH('Class Rules'!$C$6:$C$85,$F7349))*'Class Rules'!$A$6:$A$85))</f>
        <v>68</v>
      </c>
      <c r="N7349" s="1" t="str">
        <f t="array" ref="N7349">IF($M7349=0,'Class Rules'!$D$3,INDEX('Class Rules'!$D$6:$D$85,MATCH($M7349,'Class Rules'!$A$6:$A$85,0)))</f>
        <v>Passenger HDV</v>
      </c>
      <c r="O7349" s="1" t="str">
        <f t="array" ref="O7349">IF(SUMPRODUCT(MAX(ISNUMBER(SEARCH(Fuel_Rules!$A$6:$A$30,$E7349))*ISNUMBER(SEARCH(Fuel_Rules!$B$6:$B$30,$F7349))*(Fuel_Rules!$A$6:$A$30&lt;&gt;"")))&gt;0,"Plug-in hybrid",IF($G7349="Diesel","Diesel","Gasoline"))</f>
        <v>Diesel</v>
      </c>
    </row>
    <row r="7350" spans="1:15" ht="15" customHeight="1" x14ac:dyDescent="0.25">
      <c r="A7350" s="1">
        <v>2022</v>
      </c>
      <c r="B7350" s="1" t="s">
        <v>9851</v>
      </c>
      <c r="C7350" s="1" t="s">
        <v>305</v>
      </c>
      <c r="D7350" s="1" t="s">
        <v>9855</v>
      </c>
      <c r="E7350" s="1" t="s">
        <v>296</v>
      </c>
      <c r="F7350" s="1" t="s">
        <v>307</v>
      </c>
      <c r="G7350" s="1" t="s">
        <v>105</v>
      </c>
      <c r="H7350" s="1" t="s">
        <v>298</v>
      </c>
      <c r="I7350" s="1">
        <v>2.8</v>
      </c>
      <c r="J7350" s="1">
        <v>2023</v>
      </c>
      <c r="K7350" s="1">
        <v>568300</v>
      </c>
      <c r="L7350" s="1">
        <v>0</v>
      </c>
      <c r="M7350" s="1">
        <f t="array" ref="M7350">SUMPRODUCT(MAX(ISNUMBER(SEARCH('Class Rules'!$B$6:$B$85,$E7350))*ISNUMBER(SEARCH('Class Rules'!$C$6:$C$85,$F7350))*'Class Rules'!$A$6:$A$85))</f>
        <v>69</v>
      </c>
      <c r="N7350" s="1" t="str">
        <f t="array" ref="N7350">IF($M7350=0,'Class Rules'!$D$3,INDEX('Class Rules'!$D$6:$D$85,MATCH($M7350,'Class Rules'!$A$6:$A$85,0)))</f>
        <v>Passenger HDV</v>
      </c>
      <c r="O7350" s="1" t="str">
        <f t="array" ref="O7350">IF(SUMPRODUCT(MAX(ISNUMBER(SEARCH(Fuel_Rules!$A$6:$A$30,$E7350))*ISNUMBER(SEARCH(Fuel_Rules!$B$6:$B$30,$F7350))*(Fuel_Rules!$A$6:$A$30&lt;&gt;"")))&gt;0,"Plug-in hybrid",IF($G7350="Diesel","Diesel","Gasoline"))</f>
        <v>Diesel</v>
      </c>
    </row>
    <row r="7351" spans="1:15" ht="15" customHeight="1" x14ac:dyDescent="0.25">
      <c r="A7351" s="1">
        <v>2022</v>
      </c>
      <c r="B7351" s="1" t="s">
        <v>9851</v>
      </c>
      <c r="C7351" s="1" t="s">
        <v>308</v>
      </c>
      <c r="D7351" s="1" t="s">
        <v>9856</v>
      </c>
      <c r="E7351" s="1" t="s">
        <v>310</v>
      </c>
      <c r="F7351" s="1" t="s">
        <v>311</v>
      </c>
      <c r="G7351" s="1" t="s">
        <v>103</v>
      </c>
      <c r="H7351" s="1" t="s">
        <v>298</v>
      </c>
      <c r="I7351" s="1">
        <v>5.2</v>
      </c>
      <c r="J7351" s="1">
        <v>2023</v>
      </c>
      <c r="K7351" s="1">
        <v>1853359</v>
      </c>
      <c r="L7351" s="1">
        <v>0</v>
      </c>
      <c r="M7351" s="1">
        <f t="array" ref="M7351">SUMPRODUCT(MAX(ISNUMBER(SEARCH('Class Rules'!$B$6:$B$85,$E7351))*ISNUMBER(SEARCH('Class Rules'!$C$6:$C$85,$F7351))*'Class Rules'!$A$6:$A$85))</f>
        <v>0</v>
      </c>
      <c r="N7351" s="1" t="str">
        <f t="array" ref="N7351">IF($M7351=0,'Class Rules'!$D$3,INDEX('Class Rules'!$D$6:$D$85,MATCH($M7351,'Class Rules'!$A$6:$A$85,0)))</f>
        <v>Passenger LDV</v>
      </c>
      <c r="O7351" s="1" t="str">
        <f t="array" ref="O7351">IF(SUMPRODUCT(MAX(ISNUMBER(SEARCH(Fuel_Rules!$A$6:$A$30,$E7351))*ISNUMBER(SEARCH(Fuel_Rules!$B$6:$B$30,$F7351))*(Fuel_Rules!$A$6:$A$30&lt;&gt;"")))&gt;0,"Plug-in hybrid",IF($G7351="Diesel","Diesel","Gasoline"))</f>
        <v>Gasoline</v>
      </c>
    </row>
    <row r="7352" spans="1:15" ht="15" customHeight="1" x14ac:dyDescent="0.25">
      <c r="A7352" s="1">
        <v>2022</v>
      </c>
      <c r="B7352" s="1" t="s">
        <v>9851</v>
      </c>
      <c r="C7352" s="1" t="s">
        <v>312</v>
      </c>
      <c r="D7352" s="1" t="s">
        <v>9857</v>
      </c>
      <c r="E7352" s="1" t="s">
        <v>310</v>
      </c>
      <c r="F7352" s="1" t="s">
        <v>9858</v>
      </c>
      <c r="G7352" s="1" t="s">
        <v>103</v>
      </c>
      <c r="H7352" s="1" t="s">
        <v>298</v>
      </c>
      <c r="I7352" s="1">
        <v>3</v>
      </c>
      <c r="J7352" s="1">
        <v>2023</v>
      </c>
      <c r="K7352" s="1">
        <v>564158</v>
      </c>
      <c r="L7352" s="1">
        <v>0</v>
      </c>
      <c r="M7352" s="1">
        <f t="array" ref="M7352">SUMPRODUCT(MAX(ISNUMBER(SEARCH('Class Rules'!$B$6:$B$85,$E7352))*ISNUMBER(SEARCH('Class Rules'!$C$6:$C$85,$F7352))*'Class Rules'!$A$6:$A$85))</f>
        <v>0</v>
      </c>
      <c r="N7352" s="1" t="str">
        <f t="array" ref="N7352">IF($M7352=0,'Class Rules'!$D$3,INDEX('Class Rules'!$D$6:$D$85,MATCH($M7352,'Class Rules'!$A$6:$A$85,0)))</f>
        <v>Passenger LDV</v>
      </c>
      <c r="O7352" s="1" t="str">
        <f t="array" ref="O7352">IF(SUMPRODUCT(MAX(ISNUMBER(SEARCH(Fuel_Rules!$A$6:$A$30,$E7352))*ISNUMBER(SEARCH(Fuel_Rules!$B$6:$B$30,$F7352))*(Fuel_Rules!$A$6:$A$30&lt;&gt;"")))&gt;0,"Plug-in hybrid",IF($G7352="Diesel","Diesel","Gasoline"))</f>
        <v>Gasoline</v>
      </c>
    </row>
    <row r="7353" spans="1:15" ht="15" customHeight="1" x14ac:dyDescent="0.25">
      <c r="A7353" s="1">
        <v>2022</v>
      </c>
      <c r="B7353" s="1" t="s">
        <v>9851</v>
      </c>
      <c r="C7353" s="1" t="s">
        <v>315</v>
      </c>
      <c r="D7353" s="1" t="s">
        <v>9859</v>
      </c>
      <c r="E7353" s="1" t="s">
        <v>310</v>
      </c>
      <c r="F7353" s="1" t="s">
        <v>317</v>
      </c>
      <c r="G7353" s="1" t="s">
        <v>103</v>
      </c>
      <c r="H7353" s="1" t="s">
        <v>298</v>
      </c>
      <c r="I7353" s="1">
        <v>2.5</v>
      </c>
      <c r="J7353" s="1">
        <v>2023</v>
      </c>
      <c r="K7353" s="1">
        <v>630297</v>
      </c>
      <c r="L7353" s="1">
        <v>0</v>
      </c>
      <c r="M7353" s="1">
        <f t="array" ref="M7353">SUMPRODUCT(MAX(ISNUMBER(SEARCH('Class Rules'!$B$6:$B$85,$E7353))*ISNUMBER(SEARCH('Class Rules'!$C$6:$C$85,$F7353))*'Class Rules'!$A$6:$A$85))</f>
        <v>0</v>
      </c>
      <c r="N7353" s="1" t="str">
        <f t="array" ref="N7353">IF($M7353=0,'Class Rules'!$D$3,INDEX('Class Rules'!$D$6:$D$85,MATCH($M7353,'Class Rules'!$A$6:$A$85,0)))</f>
        <v>Passenger LDV</v>
      </c>
      <c r="O7353" s="1" t="str">
        <f t="array" ref="O7353">IF(SUMPRODUCT(MAX(ISNUMBER(SEARCH(Fuel_Rules!$A$6:$A$30,$E7353))*ISNUMBER(SEARCH(Fuel_Rules!$B$6:$B$30,$F7353))*(Fuel_Rules!$A$6:$A$30&lt;&gt;"")))&gt;0,"Plug-in hybrid",IF($G7353="Diesel","Diesel","Gasoline"))</f>
        <v>Gasoline</v>
      </c>
    </row>
    <row r="7354" spans="1:15" ht="15" customHeight="1" x14ac:dyDescent="0.25">
      <c r="A7354" s="1">
        <v>2022</v>
      </c>
      <c r="B7354" s="1" t="s">
        <v>9851</v>
      </c>
      <c r="C7354" s="1" t="s">
        <v>318</v>
      </c>
      <c r="D7354" s="1" t="s">
        <v>9860</v>
      </c>
      <c r="E7354" s="1" t="s">
        <v>310</v>
      </c>
      <c r="F7354" s="1" t="s">
        <v>320</v>
      </c>
      <c r="G7354" s="1" t="s">
        <v>103</v>
      </c>
      <c r="H7354" s="1" t="s">
        <v>298</v>
      </c>
      <c r="I7354" s="1">
        <v>4</v>
      </c>
      <c r="J7354" s="1">
        <v>2023</v>
      </c>
      <c r="K7354" s="1">
        <v>1162772</v>
      </c>
      <c r="L7354" s="1">
        <v>0</v>
      </c>
      <c r="M7354" s="1">
        <f t="array" ref="M7354">SUMPRODUCT(MAX(ISNUMBER(SEARCH('Class Rules'!$B$6:$B$85,$E7354))*ISNUMBER(SEARCH('Class Rules'!$C$6:$C$85,$F7354))*'Class Rules'!$A$6:$A$85))</f>
        <v>0</v>
      </c>
      <c r="N7354" s="1" t="str">
        <f t="array" ref="N7354">IF($M7354=0,'Class Rules'!$D$3,INDEX('Class Rules'!$D$6:$D$85,MATCH($M7354,'Class Rules'!$A$6:$A$85,0)))</f>
        <v>Passenger LDV</v>
      </c>
      <c r="O7354" s="1" t="str">
        <f t="array" ref="O7354">IF(SUMPRODUCT(MAX(ISNUMBER(SEARCH(Fuel_Rules!$A$6:$A$30,$E7354))*ISNUMBER(SEARCH(Fuel_Rules!$B$6:$B$30,$F7354))*(Fuel_Rules!$A$6:$A$30&lt;&gt;"")))&gt;0,"Plug-in hybrid",IF($G7354="Diesel","Diesel","Gasoline"))</f>
        <v>Gasoline</v>
      </c>
    </row>
    <row r="7355" spans="1:15" ht="15" customHeight="1" x14ac:dyDescent="0.25">
      <c r="A7355" s="1">
        <v>2022</v>
      </c>
      <c r="B7355" s="1" t="s">
        <v>9851</v>
      </c>
      <c r="C7355" s="1" t="s">
        <v>321</v>
      </c>
      <c r="D7355" s="1" t="s">
        <v>9861</v>
      </c>
      <c r="E7355" s="1" t="s">
        <v>310</v>
      </c>
      <c r="F7355" s="1" t="s">
        <v>323</v>
      </c>
      <c r="G7355" s="1" t="s">
        <v>103</v>
      </c>
      <c r="H7355" s="1" t="s">
        <v>298</v>
      </c>
      <c r="I7355" s="1">
        <v>2.5</v>
      </c>
      <c r="J7355" s="1">
        <v>2023</v>
      </c>
      <c r="K7355" s="1">
        <v>674437</v>
      </c>
      <c r="L7355" s="1">
        <v>0</v>
      </c>
      <c r="M7355" s="1">
        <f t="array" ref="M7355">SUMPRODUCT(MAX(ISNUMBER(SEARCH('Class Rules'!$B$6:$B$85,$E7355))*ISNUMBER(SEARCH('Class Rules'!$C$6:$C$85,$F7355))*'Class Rules'!$A$6:$A$85))</f>
        <v>0</v>
      </c>
      <c r="N7355" s="1" t="str">
        <f t="array" ref="N7355">IF($M7355=0,'Class Rules'!$D$3,INDEX('Class Rules'!$D$6:$D$85,MATCH($M7355,'Class Rules'!$A$6:$A$85,0)))</f>
        <v>Passenger LDV</v>
      </c>
      <c r="O7355" s="1" t="str">
        <f t="array" ref="O7355">IF(SUMPRODUCT(MAX(ISNUMBER(SEARCH(Fuel_Rules!$A$6:$A$30,$E7355))*ISNUMBER(SEARCH(Fuel_Rules!$B$6:$B$30,$F7355))*(Fuel_Rules!$A$6:$A$30&lt;&gt;"")))&gt;0,"Plug-in hybrid",IF($G7355="Diesel","Diesel","Gasoline"))</f>
        <v>Gasoline</v>
      </c>
    </row>
    <row r="7356" spans="1:15" ht="15" customHeight="1" x14ac:dyDescent="0.25">
      <c r="A7356" s="1">
        <v>2022</v>
      </c>
      <c r="B7356" s="1" t="s">
        <v>9851</v>
      </c>
      <c r="C7356" s="1" t="s">
        <v>324</v>
      </c>
      <c r="D7356" s="1" t="s">
        <v>9862</v>
      </c>
      <c r="E7356" s="1" t="s">
        <v>310</v>
      </c>
      <c r="F7356" s="1" t="s">
        <v>326</v>
      </c>
      <c r="G7356" s="1" t="s">
        <v>103</v>
      </c>
      <c r="H7356" s="1" t="s">
        <v>298</v>
      </c>
      <c r="I7356" s="1">
        <v>4</v>
      </c>
      <c r="J7356" s="1">
        <v>2023</v>
      </c>
      <c r="K7356" s="1">
        <v>1174627</v>
      </c>
      <c r="L7356" s="1">
        <v>0</v>
      </c>
      <c r="M7356" s="1">
        <f t="array" ref="M7356">SUMPRODUCT(MAX(ISNUMBER(SEARCH('Class Rules'!$B$6:$B$85,$E7356))*ISNUMBER(SEARCH('Class Rules'!$C$6:$C$85,$F7356))*'Class Rules'!$A$6:$A$85))</f>
        <v>0</v>
      </c>
      <c r="N7356" s="1" t="str">
        <f t="array" ref="N7356">IF($M7356=0,'Class Rules'!$D$3,INDEX('Class Rules'!$D$6:$D$85,MATCH($M7356,'Class Rules'!$A$6:$A$85,0)))</f>
        <v>Passenger LDV</v>
      </c>
      <c r="O7356" s="1" t="str">
        <f t="array" ref="O7356">IF(SUMPRODUCT(MAX(ISNUMBER(SEARCH(Fuel_Rules!$A$6:$A$30,$E7356))*ISNUMBER(SEARCH(Fuel_Rules!$B$6:$B$30,$F7356))*(Fuel_Rules!$A$6:$A$30&lt;&gt;"")))&gt;0,"Plug-in hybrid",IF($G7356="Diesel","Diesel","Gasoline"))</f>
        <v>Gasoline</v>
      </c>
    </row>
    <row r="7357" spans="1:15" ht="15" customHeight="1" x14ac:dyDescent="0.25">
      <c r="A7357" s="1">
        <v>2022</v>
      </c>
      <c r="B7357" s="1" t="s">
        <v>9851</v>
      </c>
      <c r="C7357" s="1" t="s">
        <v>327</v>
      </c>
      <c r="D7357" s="1" t="s">
        <v>9863</v>
      </c>
      <c r="E7357" s="1" t="s">
        <v>310</v>
      </c>
      <c r="F7357" s="1" t="s">
        <v>329</v>
      </c>
      <c r="G7357" s="1" t="s">
        <v>103</v>
      </c>
      <c r="H7357" s="1" t="s">
        <v>298</v>
      </c>
      <c r="I7357" s="1">
        <v>1.4</v>
      </c>
      <c r="J7357" s="1">
        <v>2023</v>
      </c>
      <c r="K7357" s="1">
        <v>308679</v>
      </c>
      <c r="L7357" s="1">
        <v>0</v>
      </c>
      <c r="M7357" s="1">
        <f t="array" ref="M7357">SUMPRODUCT(MAX(ISNUMBER(SEARCH('Class Rules'!$B$6:$B$85,$E7357))*ISNUMBER(SEARCH('Class Rules'!$C$6:$C$85,$F7357))*'Class Rules'!$A$6:$A$85))</f>
        <v>0</v>
      </c>
      <c r="N7357" s="1" t="str">
        <f t="array" ref="N7357">IF($M7357=0,'Class Rules'!$D$3,INDEX('Class Rules'!$D$6:$D$85,MATCH($M7357,'Class Rules'!$A$6:$A$85,0)))</f>
        <v>Passenger LDV</v>
      </c>
      <c r="O7357" s="1" t="str">
        <f t="array" ref="O7357">IF(SUMPRODUCT(MAX(ISNUMBER(SEARCH(Fuel_Rules!$A$6:$A$30,$E7357))*ISNUMBER(SEARCH(Fuel_Rules!$B$6:$B$30,$F7357))*(Fuel_Rules!$A$6:$A$30&lt;&gt;"")))&gt;0,"Plug-in hybrid",IF($G7357="Diesel","Diesel","Gasoline"))</f>
        <v>Gasoline</v>
      </c>
    </row>
    <row r="7358" spans="1:15" ht="15" customHeight="1" x14ac:dyDescent="0.25">
      <c r="A7358" s="1">
        <v>2022</v>
      </c>
      <c r="B7358" s="1" t="s">
        <v>9851</v>
      </c>
      <c r="C7358" s="1" t="s">
        <v>330</v>
      </c>
      <c r="D7358" s="1" t="s">
        <v>9864</v>
      </c>
      <c r="E7358" s="1" t="s">
        <v>310</v>
      </c>
      <c r="F7358" s="1" t="s">
        <v>332</v>
      </c>
      <c r="G7358" s="1" t="s">
        <v>103</v>
      </c>
      <c r="H7358" s="1" t="s">
        <v>298</v>
      </c>
      <c r="I7358" s="1">
        <v>1.4</v>
      </c>
      <c r="J7358" s="1">
        <v>2023</v>
      </c>
      <c r="K7358" s="1">
        <v>272661</v>
      </c>
      <c r="L7358" s="1">
        <v>0</v>
      </c>
      <c r="M7358" s="1">
        <f t="array" ref="M7358">SUMPRODUCT(MAX(ISNUMBER(SEARCH('Class Rules'!$B$6:$B$85,$E7358))*ISNUMBER(SEARCH('Class Rules'!$C$6:$C$85,$F7358))*'Class Rules'!$A$6:$A$85))</f>
        <v>0</v>
      </c>
      <c r="N7358" s="1" t="str">
        <f t="array" ref="N7358">IF($M7358=0,'Class Rules'!$D$3,INDEX('Class Rules'!$D$6:$D$85,MATCH($M7358,'Class Rules'!$A$6:$A$85,0)))</f>
        <v>Passenger LDV</v>
      </c>
      <c r="O7358" s="1" t="str">
        <f t="array" ref="O7358">IF(SUMPRODUCT(MAX(ISNUMBER(SEARCH(Fuel_Rules!$A$6:$A$30,$E7358))*ISNUMBER(SEARCH(Fuel_Rules!$B$6:$B$30,$F7358))*(Fuel_Rules!$A$6:$A$30&lt;&gt;"")))&gt;0,"Plug-in hybrid",IF($G7358="Diesel","Diesel","Gasoline"))</f>
        <v>Gasoline</v>
      </c>
    </row>
    <row r="7359" spans="1:15" ht="15" customHeight="1" x14ac:dyDescent="0.25">
      <c r="A7359" s="1">
        <v>2022</v>
      </c>
      <c r="B7359" s="1" t="s">
        <v>9851</v>
      </c>
      <c r="C7359" s="1" t="s">
        <v>333</v>
      </c>
      <c r="D7359" s="1" t="s">
        <v>9865</v>
      </c>
      <c r="E7359" s="1" t="s">
        <v>310</v>
      </c>
      <c r="F7359" s="1" t="s">
        <v>335</v>
      </c>
      <c r="G7359" s="1" t="s">
        <v>103</v>
      </c>
      <c r="H7359" s="1" t="s">
        <v>298</v>
      </c>
      <c r="I7359" s="1">
        <v>1.4</v>
      </c>
      <c r="J7359" s="1">
        <v>2023</v>
      </c>
      <c r="K7359" s="1">
        <v>273562</v>
      </c>
      <c r="L7359" s="1">
        <v>0</v>
      </c>
      <c r="M7359" s="1">
        <f t="array" ref="M7359">SUMPRODUCT(MAX(ISNUMBER(SEARCH('Class Rules'!$B$6:$B$85,$E7359))*ISNUMBER(SEARCH('Class Rules'!$C$6:$C$85,$F7359))*'Class Rules'!$A$6:$A$85))</f>
        <v>0</v>
      </c>
      <c r="N7359" s="1" t="str">
        <f t="array" ref="N7359">IF($M7359=0,'Class Rules'!$D$3,INDEX('Class Rules'!$D$6:$D$85,MATCH($M7359,'Class Rules'!$A$6:$A$85,0)))</f>
        <v>Passenger LDV</v>
      </c>
      <c r="O7359" s="1" t="str">
        <f t="array" ref="O7359">IF(SUMPRODUCT(MAX(ISNUMBER(SEARCH(Fuel_Rules!$A$6:$A$30,$E7359))*ISNUMBER(SEARCH(Fuel_Rules!$B$6:$B$30,$F7359))*(Fuel_Rules!$A$6:$A$30&lt;&gt;"")))&gt;0,"Plug-in hybrid",IF($G7359="Diesel","Diesel","Gasoline"))</f>
        <v>Gasoline</v>
      </c>
    </row>
    <row r="7360" spans="1:15" ht="15" customHeight="1" x14ac:dyDescent="0.25">
      <c r="A7360" s="1">
        <v>2022</v>
      </c>
      <c r="B7360" s="1" t="s">
        <v>9851</v>
      </c>
      <c r="C7360" s="1" t="s">
        <v>336</v>
      </c>
      <c r="D7360" s="1" t="s">
        <v>9866</v>
      </c>
      <c r="E7360" s="1" t="s">
        <v>310</v>
      </c>
      <c r="F7360" s="1" t="s">
        <v>338</v>
      </c>
      <c r="G7360" s="1" t="s">
        <v>103</v>
      </c>
      <c r="H7360" s="1" t="s">
        <v>298</v>
      </c>
      <c r="I7360" s="1">
        <v>2</v>
      </c>
      <c r="J7360" s="1">
        <v>2023</v>
      </c>
      <c r="K7360" s="1">
        <v>388456</v>
      </c>
      <c r="L7360" s="1">
        <v>0</v>
      </c>
      <c r="M7360" s="1">
        <f t="array" ref="M7360">SUMPRODUCT(MAX(ISNUMBER(SEARCH('Class Rules'!$B$6:$B$85,$E7360))*ISNUMBER(SEARCH('Class Rules'!$C$6:$C$85,$F7360))*'Class Rules'!$A$6:$A$85))</f>
        <v>0</v>
      </c>
      <c r="N7360" s="1" t="str">
        <f t="array" ref="N7360">IF($M7360=0,'Class Rules'!$D$3,INDEX('Class Rules'!$D$6:$D$85,MATCH($M7360,'Class Rules'!$A$6:$A$85,0)))</f>
        <v>Passenger LDV</v>
      </c>
      <c r="O7360" s="1" t="str">
        <f t="array" ref="O7360">IF(SUMPRODUCT(MAX(ISNUMBER(SEARCH(Fuel_Rules!$A$6:$A$30,$E7360))*ISNUMBER(SEARCH(Fuel_Rules!$B$6:$B$30,$F7360))*(Fuel_Rules!$A$6:$A$30&lt;&gt;"")))&gt;0,"Plug-in hybrid",IF($G7360="Diesel","Diesel","Gasoline"))</f>
        <v>Gasoline</v>
      </c>
    </row>
    <row r="7361" spans="1:15" ht="15" customHeight="1" x14ac:dyDescent="0.25">
      <c r="A7361" s="1">
        <v>2022</v>
      </c>
      <c r="B7361" s="1" t="s">
        <v>9851</v>
      </c>
      <c r="C7361" s="1" t="s">
        <v>339</v>
      </c>
      <c r="D7361" s="1" t="s">
        <v>9867</v>
      </c>
      <c r="E7361" s="1" t="s">
        <v>310</v>
      </c>
      <c r="F7361" s="1" t="s">
        <v>341</v>
      </c>
      <c r="G7361" s="1" t="s">
        <v>103</v>
      </c>
      <c r="H7361" s="1" t="s">
        <v>298</v>
      </c>
      <c r="I7361" s="1">
        <v>2</v>
      </c>
      <c r="J7361" s="1">
        <v>2023</v>
      </c>
      <c r="K7361" s="1">
        <v>336538</v>
      </c>
      <c r="L7361" s="1">
        <v>0</v>
      </c>
      <c r="M7361" s="1">
        <f t="array" ref="M7361">SUMPRODUCT(MAX(ISNUMBER(SEARCH('Class Rules'!$B$6:$B$85,$E7361))*ISNUMBER(SEARCH('Class Rules'!$C$6:$C$85,$F7361))*'Class Rules'!$A$6:$A$85))</f>
        <v>0</v>
      </c>
      <c r="N7361" s="1" t="str">
        <f t="array" ref="N7361">IF($M7361=0,'Class Rules'!$D$3,INDEX('Class Rules'!$D$6:$D$85,MATCH($M7361,'Class Rules'!$A$6:$A$85,0)))</f>
        <v>Passenger LDV</v>
      </c>
      <c r="O7361" s="1" t="str">
        <f t="array" ref="O7361">IF(SUMPRODUCT(MAX(ISNUMBER(SEARCH(Fuel_Rules!$A$6:$A$30,$E7361))*ISNUMBER(SEARCH(Fuel_Rules!$B$6:$B$30,$F7361))*(Fuel_Rules!$A$6:$A$30&lt;&gt;"")))&gt;0,"Plug-in hybrid",IF($G7361="Diesel","Diesel","Gasoline"))</f>
        <v>Gasoline</v>
      </c>
    </row>
    <row r="7362" spans="1:15" ht="15" customHeight="1" x14ac:dyDescent="0.25">
      <c r="A7362" s="1">
        <v>2022</v>
      </c>
      <c r="B7362" s="1" t="s">
        <v>9851</v>
      </c>
      <c r="C7362" s="1" t="s">
        <v>351</v>
      </c>
      <c r="D7362" s="1" t="s">
        <v>9868</v>
      </c>
      <c r="E7362" s="1" t="s">
        <v>310</v>
      </c>
      <c r="F7362" s="1" t="s">
        <v>353</v>
      </c>
      <c r="G7362" s="1" t="s">
        <v>103</v>
      </c>
      <c r="H7362" s="1" t="s">
        <v>298</v>
      </c>
      <c r="I7362" s="1">
        <v>2</v>
      </c>
      <c r="J7362" s="1">
        <v>2023</v>
      </c>
      <c r="K7362" s="1">
        <v>355206</v>
      </c>
      <c r="L7362" s="1">
        <v>0</v>
      </c>
      <c r="M7362" s="1">
        <f t="array" ref="M7362">SUMPRODUCT(MAX(ISNUMBER(SEARCH('Class Rules'!$B$6:$B$85,$E7362))*ISNUMBER(SEARCH('Class Rules'!$C$6:$C$85,$F7362))*'Class Rules'!$A$6:$A$85))</f>
        <v>0</v>
      </c>
      <c r="N7362" s="1" t="str">
        <f t="array" ref="N7362">IF($M7362=0,'Class Rules'!$D$3,INDEX('Class Rules'!$D$6:$D$85,MATCH($M7362,'Class Rules'!$A$6:$A$85,0)))</f>
        <v>Passenger LDV</v>
      </c>
      <c r="O7362" s="1" t="str">
        <f t="array" ref="O7362">IF(SUMPRODUCT(MAX(ISNUMBER(SEARCH(Fuel_Rules!$A$6:$A$30,$E7362))*ISNUMBER(SEARCH(Fuel_Rules!$B$6:$B$30,$F7362))*(Fuel_Rules!$A$6:$A$30&lt;&gt;"")))&gt;0,"Plug-in hybrid",IF($G7362="Diesel","Diesel","Gasoline"))</f>
        <v>Gasoline</v>
      </c>
    </row>
    <row r="7363" spans="1:15" ht="15" customHeight="1" x14ac:dyDescent="0.25">
      <c r="A7363" s="1">
        <v>2022</v>
      </c>
      <c r="B7363" s="1" t="s">
        <v>9851</v>
      </c>
      <c r="C7363" s="1" t="s">
        <v>354</v>
      </c>
      <c r="D7363" s="1" t="s">
        <v>9869</v>
      </c>
      <c r="E7363" s="1" t="s">
        <v>310</v>
      </c>
      <c r="F7363" s="1" t="s">
        <v>356</v>
      </c>
      <c r="G7363" s="1" t="s">
        <v>103</v>
      </c>
      <c r="H7363" s="1" t="s">
        <v>298</v>
      </c>
      <c r="I7363" s="1">
        <v>2.9</v>
      </c>
      <c r="J7363" s="1">
        <v>2023</v>
      </c>
      <c r="K7363" s="1">
        <v>729220</v>
      </c>
      <c r="L7363" s="1">
        <v>0</v>
      </c>
      <c r="M7363" s="1">
        <f t="array" ref="M7363">SUMPRODUCT(MAX(ISNUMBER(SEARCH('Class Rules'!$B$6:$B$85,$E7363))*ISNUMBER(SEARCH('Class Rules'!$C$6:$C$85,$F7363))*'Class Rules'!$A$6:$A$85))</f>
        <v>0</v>
      </c>
      <c r="N7363" s="1" t="str">
        <f t="array" ref="N7363">IF($M7363=0,'Class Rules'!$D$3,INDEX('Class Rules'!$D$6:$D$85,MATCH($M7363,'Class Rules'!$A$6:$A$85,0)))</f>
        <v>Passenger LDV</v>
      </c>
      <c r="O7363" s="1" t="str">
        <f t="array" ref="O7363">IF(SUMPRODUCT(MAX(ISNUMBER(SEARCH(Fuel_Rules!$A$6:$A$30,$E7363))*ISNUMBER(SEARCH(Fuel_Rules!$B$6:$B$30,$F7363))*(Fuel_Rules!$A$6:$A$30&lt;&gt;"")))&gt;0,"Plug-in hybrid",IF($G7363="Diesel","Diesel","Gasoline"))</f>
        <v>Gasoline</v>
      </c>
    </row>
    <row r="7364" spans="1:15" ht="15" customHeight="1" x14ac:dyDescent="0.25">
      <c r="A7364" s="1">
        <v>2022</v>
      </c>
      <c r="B7364" s="1" t="s">
        <v>9851</v>
      </c>
      <c r="C7364" s="1" t="s">
        <v>8820</v>
      </c>
      <c r="D7364" s="1" t="s">
        <v>9870</v>
      </c>
      <c r="E7364" s="1" t="s">
        <v>310</v>
      </c>
      <c r="F7364" s="1" t="s">
        <v>9871</v>
      </c>
      <c r="G7364" s="1" t="s">
        <v>103</v>
      </c>
      <c r="H7364" s="1" t="s">
        <v>298</v>
      </c>
      <c r="I7364" s="1">
        <v>3</v>
      </c>
      <c r="J7364" s="1">
        <v>2023</v>
      </c>
      <c r="K7364" s="1">
        <v>609990</v>
      </c>
      <c r="L7364" s="1">
        <v>0</v>
      </c>
      <c r="M7364" s="1">
        <f t="array" ref="M7364">SUMPRODUCT(MAX(ISNUMBER(SEARCH('Class Rules'!$B$6:$B$85,$E7364))*ISNUMBER(SEARCH('Class Rules'!$C$6:$C$85,$F7364))*'Class Rules'!$A$6:$A$85))</f>
        <v>0</v>
      </c>
      <c r="N7364" s="1" t="str">
        <f t="array" ref="N7364">IF($M7364=0,'Class Rules'!$D$3,INDEX('Class Rules'!$D$6:$D$85,MATCH($M7364,'Class Rules'!$A$6:$A$85,0)))</f>
        <v>Passenger LDV</v>
      </c>
      <c r="O7364" s="1" t="str">
        <f t="array" ref="O7364">IF(SUMPRODUCT(MAX(ISNUMBER(SEARCH(Fuel_Rules!$A$6:$A$30,$E7364))*ISNUMBER(SEARCH(Fuel_Rules!$B$6:$B$30,$F7364))*(Fuel_Rules!$A$6:$A$30&lt;&gt;"")))&gt;0,"Plug-in hybrid",IF($G7364="Diesel","Diesel","Gasoline"))</f>
        <v>Gasoline</v>
      </c>
    </row>
    <row r="7365" spans="1:15" ht="15" customHeight="1" x14ac:dyDescent="0.25">
      <c r="A7365" s="1">
        <v>2022</v>
      </c>
      <c r="B7365" s="1" t="s">
        <v>9851</v>
      </c>
      <c r="C7365" s="1" t="s">
        <v>357</v>
      </c>
      <c r="D7365" s="1" t="s">
        <v>9872</v>
      </c>
      <c r="E7365" s="1" t="s">
        <v>310</v>
      </c>
      <c r="F7365" s="1" t="s">
        <v>359</v>
      </c>
      <c r="G7365" s="1" t="s">
        <v>103</v>
      </c>
      <c r="H7365" s="1" t="s">
        <v>298</v>
      </c>
      <c r="I7365" s="1">
        <v>2</v>
      </c>
      <c r="J7365" s="1">
        <v>2023</v>
      </c>
      <c r="K7365" s="1">
        <v>312339</v>
      </c>
      <c r="L7365" s="1">
        <v>0</v>
      </c>
      <c r="M7365" s="1">
        <f t="array" ref="M7365">SUMPRODUCT(MAX(ISNUMBER(SEARCH('Class Rules'!$B$6:$B$85,$E7365))*ISNUMBER(SEARCH('Class Rules'!$C$6:$C$85,$F7365))*'Class Rules'!$A$6:$A$85))</f>
        <v>0</v>
      </c>
      <c r="N7365" s="1" t="str">
        <f t="array" ref="N7365">IF($M7365=0,'Class Rules'!$D$3,INDEX('Class Rules'!$D$6:$D$85,MATCH($M7365,'Class Rules'!$A$6:$A$85,0)))</f>
        <v>Passenger LDV</v>
      </c>
      <c r="O7365" s="1" t="str">
        <f t="array" ref="O7365">IF(SUMPRODUCT(MAX(ISNUMBER(SEARCH(Fuel_Rules!$A$6:$A$30,$E7365))*ISNUMBER(SEARCH(Fuel_Rules!$B$6:$B$30,$F7365))*(Fuel_Rules!$A$6:$A$30&lt;&gt;"")))&gt;0,"Plug-in hybrid",IF($G7365="Diesel","Diesel","Gasoline"))</f>
        <v>Gasoline</v>
      </c>
    </row>
    <row r="7366" spans="1:15" ht="15" customHeight="1" x14ac:dyDescent="0.25">
      <c r="A7366" s="1">
        <v>2022</v>
      </c>
      <c r="B7366" s="1" t="s">
        <v>9851</v>
      </c>
      <c r="C7366" s="1" t="s">
        <v>360</v>
      </c>
      <c r="D7366" s="1" t="s">
        <v>9873</v>
      </c>
      <c r="E7366" s="1" t="s">
        <v>310</v>
      </c>
      <c r="F7366" s="1" t="s">
        <v>8825</v>
      </c>
      <c r="G7366" s="1" t="s">
        <v>103</v>
      </c>
      <c r="H7366" s="1" t="s">
        <v>298</v>
      </c>
      <c r="I7366" s="1">
        <v>2</v>
      </c>
      <c r="J7366" s="1">
        <v>2023</v>
      </c>
      <c r="K7366" s="1">
        <v>300069</v>
      </c>
      <c r="L7366" s="1">
        <v>0</v>
      </c>
      <c r="M7366" s="1">
        <f t="array" ref="M7366">SUMPRODUCT(MAX(ISNUMBER(SEARCH('Class Rules'!$B$6:$B$85,$E7366))*ISNUMBER(SEARCH('Class Rules'!$C$6:$C$85,$F7366))*'Class Rules'!$A$6:$A$85))</f>
        <v>0</v>
      </c>
      <c r="N7366" s="1" t="str">
        <f t="array" ref="N7366">IF($M7366=0,'Class Rules'!$D$3,INDEX('Class Rules'!$D$6:$D$85,MATCH($M7366,'Class Rules'!$A$6:$A$85,0)))</f>
        <v>Passenger LDV</v>
      </c>
      <c r="O7366" s="1" t="str">
        <f t="array" ref="O7366">IF(SUMPRODUCT(MAX(ISNUMBER(SEARCH(Fuel_Rules!$A$6:$A$30,$E7366))*ISNUMBER(SEARCH(Fuel_Rules!$B$6:$B$30,$F7366))*(Fuel_Rules!$A$6:$A$30&lt;&gt;"")))&gt;0,"Plug-in hybrid",IF($G7366="Diesel","Diesel","Gasoline"))</f>
        <v>Gasoline</v>
      </c>
    </row>
    <row r="7367" spans="1:15" ht="15" customHeight="1" x14ac:dyDescent="0.25">
      <c r="A7367" s="1">
        <v>2022</v>
      </c>
      <c r="B7367" s="1" t="s">
        <v>9851</v>
      </c>
      <c r="C7367" s="1" t="s">
        <v>363</v>
      </c>
      <c r="D7367" s="1" t="s">
        <v>9874</v>
      </c>
      <c r="E7367" s="1" t="s">
        <v>310</v>
      </c>
      <c r="F7367" s="1" t="s">
        <v>365</v>
      </c>
      <c r="G7367" s="1" t="s">
        <v>103</v>
      </c>
      <c r="H7367" s="1" t="s">
        <v>298</v>
      </c>
      <c r="I7367" s="1">
        <v>2</v>
      </c>
      <c r="J7367" s="1">
        <v>2023</v>
      </c>
      <c r="K7367" s="1">
        <v>392548</v>
      </c>
      <c r="L7367" s="1">
        <v>0</v>
      </c>
      <c r="M7367" s="1">
        <f t="array" ref="M7367">SUMPRODUCT(MAX(ISNUMBER(SEARCH('Class Rules'!$B$6:$B$85,$E7367))*ISNUMBER(SEARCH('Class Rules'!$C$6:$C$85,$F7367))*'Class Rules'!$A$6:$A$85))</f>
        <v>0</v>
      </c>
      <c r="N7367" s="1" t="str">
        <f t="array" ref="N7367">IF($M7367=0,'Class Rules'!$D$3,INDEX('Class Rules'!$D$6:$D$85,MATCH($M7367,'Class Rules'!$A$6:$A$85,0)))</f>
        <v>Passenger LDV</v>
      </c>
      <c r="O7367" s="1" t="str">
        <f t="array" ref="O7367">IF(SUMPRODUCT(MAX(ISNUMBER(SEARCH(Fuel_Rules!$A$6:$A$30,$E7367))*ISNUMBER(SEARCH(Fuel_Rules!$B$6:$B$30,$F7367))*(Fuel_Rules!$A$6:$A$30&lt;&gt;"")))&gt;0,"Plug-in hybrid",IF($G7367="Diesel","Diesel","Gasoline"))</f>
        <v>Gasoline</v>
      </c>
    </row>
    <row r="7368" spans="1:15" ht="15" customHeight="1" x14ac:dyDescent="0.25">
      <c r="A7368" s="1">
        <v>2022</v>
      </c>
      <c r="B7368" s="1" t="s">
        <v>9851</v>
      </c>
      <c r="C7368" s="1" t="s">
        <v>6929</v>
      </c>
      <c r="D7368" s="1" t="s">
        <v>9875</v>
      </c>
      <c r="E7368" s="1" t="s">
        <v>310</v>
      </c>
      <c r="F7368" s="1" t="s">
        <v>6931</v>
      </c>
      <c r="G7368" s="1" t="s">
        <v>103</v>
      </c>
      <c r="H7368" s="1" t="s">
        <v>298</v>
      </c>
      <c r="I7368" s="1">
        <v>2</v>
      </c>
      <c r="J7368" s="1">
        <v>2023</v>
      </c>
      <c r="K7368" s="1">
        <v>358993</v>
      </c>
      <c r="L7368" s="1">
        <v>0</v>
      </c>
      <c r="M7368" s="1">
        <f t="array" ref="M7368">SUMPRODUCT(MAX(ISNUMBER(SEARCH('Class Rules'!$B$6:$B$85,$E7368))*ISNUMBER(SEARCH('Class Rules'!$C$6:$C$85,$F7368))*'Class Rules'!$A$6:$A$85))</f>
        <v>0</v>
      </c>
      <c r="N7368" s="1" t="str">
        <f t="array" ref="N7368">IF($M7368=0,'Class Rules'!$D$3,INDEX('Class Rules'!$D$6:$D$85,MATCH($M7368,'Class Rules'!$A$6:$A$85,0)))</f>
        <v>Passenger LDV</v>
      </c>
      <c r="O7368" s="1" t="str">
        <f t="array" ref="O7368">IF(SUMPRODUCT(MAX(ISNUMBER(SEARCH(Fuel_Rules!$A$6:$A$30,$E7368))*ISNUMBER(SEARCH(Fuel_Rules!$B$6:$B$30,$F7368))*(Fuel_Rules!$A$6:$A$30&lt;&gt;"")))&gt;0,"Plug-in hybrid",IF($G7368="Diesel","Diesel","Gasoline"))</f>
        <v>Gasoline</v>
      </c>
    </row>
    <row r="7369" spans="1:15" ht="15" customHeight="1" x14ac:dyDescent="0.25">
      <c r="A7369" s="1">
        <v>2022</v>
      </c>
      <c r="B7369" s="1" t="s">
        <v>9851</v>
      </c>
      <c r="C7369" s="1" t="s">
        <v>366</v>
      </c>
      <c r="D7369" s="1" t="s">
        <v>9876</v>
      </c>
      <c r="E7369" s="1" t="s">
        <v>310</v>
      </c>
      <c r="F7369" s="1" t="s">
        <v>9877</v>
      </c>
      <c r="G7369" s="1" t="s">
        <v>103</v>
      </c>
      <c r="H7369" s="1" t="s">
        <v>298</v>
      </c>
      <c r="I7369" s="1">
        <v>3</v>
      </c>
      <c r="J7369" s="1">
        <v>2023</v>
      </c>
      <c r="K7369" s="1">
        <v>706130</v>
      </c>
      <c r="L7369" s="1">
        <v>0</v>
      </c>
      <c r="M7369" s="1">
        <f t="array" ref="M7369">SUMPRODUCT(MAX(ISNUMBER(SEARCH('Class Rules'!$B$6:$B$85,$E7369))*ISNUMBER(SEARCH('Class Rules'!$C$6:$C$85,$F7369))*'Class Rules'!$A$6:$A$85))</f>
        <v>0</v>
      </c>
      <c r="N7369" s="1" t="str">
        <f t="array" ref="N7369">IF($M7369=0,'Class Rules'!$D$3,INDEX('Class Rules'!$D$6:$D$85,MATCH($M7369,'Class Rules'!$A$6:$A$85,0)))</f>
        <v>Passenger LDV</v>
      </c>
      <c r="O7369" s="1" t="str">
        <f t="array" ref="O7369">IF(SUMPRODUCT(MAX(ISNUMBER(SEARCH(Fuel_Rules!$A$6:$A$30,$E7369))*ISNUMBER(SEARCH(Fuel_Rules!$B$6:$B$30,$F7369))*(Fuel_Rules!$A$6:$A$30&lt;&gt;"")))&gt;0,"Plug-in hybrid",IF($G7369="Diesel","Diesel","Gasoline"))</f>
        <v>Gasoline</v>
      </c>
    </row>
    <row r="7370" spans="1:15" ht="15" customHeight="1" x14ac:dyDescent="0.25">
      <c r="A7370" s="1">
        <v>2022</v>
      </c>
      <c r="B7370" s="1" t="s">
        <v>9851</v>
      </c>
      <c r="C7370" s="1" t="s">
        <v>369</v>
      </c>
      <c r="D7370" s="1" t="s">
        <v>9878</v>
      </c>
      <c r="E7370" s="1" t="s">
        <v>310</v>
      </c>
      <c r="F7370" s="1" t="s">
        <v>9879</v>
      </c>
      <c r="G7370" s="1" t="s">
        <v>103</v>
      </c>
      <c r="H7370" s="1" t="s">
        <v>298</v>
      </c>
      <c r="I7370" s="1">
        <v>3</v>
      </c>
      <c r="J7370" s="1">
        <v>2023</v>
      </c>
      <c r="K7370" s="1">
        <v>655332</v>
      </c>
      <c r="L7370" s="1">
        <v>0</v>
      </c>
      <c r="M7370" s="1">
        <f t="array" ref="M7370">SUMPRODUCT(MAX(ISNUMBER(SEARCH('Class Rules'!$B$6:$B$85,$E7370))*ISNUMBER(SEARCH('Class Rules'!$C$6:$C$85,$F7370))*'Class Rules'!$A$6:$A$85))</f>
        <v>0</v>
      </c>
      <c r="N7370" s="1" t="str">
        <f t="array" ref="N7370">IF($M7370=0,'Class Rules'!$D$3,INDEX('Class Rules'!$D$6:$D$85,MATCH($M7370,'Class Rules'!$A$6:$A$85,0)))</f>
        <v>Passenger LDV</v>
      </c>
      <c r="O7370" s="1" t="str">
        <f t="array" ref="O7370">IF(SUMPRODUCT(MAX(ISNUMBER(SEARCH(Fuel_Rules!$A$6:$A$30,$E7370))*ISNUMBER(SEARCH(Fuel_Rules!$B$6:$B$30,$F7370))*(Fuel_Rules!$A$6:$A$30&lt;&gt;"")))&gt;0,"Plug-in hybrid",IF($G7370="Diesel","Diesel","Gasoline"))</f>
        <v>Gasoline</v>
      </c>
    </row>
    <row r="7371" spans="1:15" ht="15" customHeight="1" x14ac:dyDescent="0.25">
      <c r="A7371" s="1">
        <v>2022</v>
      </c>
      <c r="B7371" s="1" t="s">
        <v>9851</v>
      </c>
      <c r="C7371" s="1" t="s">
        <v>378</v>
      </c>
      <c r="D7371" s="1" t="s">
        <v>9880</v>
      </c>
      <c r="E7371" s="1" t="s">
        <v>310</v>
      </c>
      <c r="F7371" s="1" t="s">
        <v>380</v>
      </c>
      <c r="G7371" s="1" t="s">
        <v>103</v>
      </c>
      <c r="H7371" s="1" t="s">
        <v>298</v>
      </c>
      <c r="I7371" s="1">
        <v>2</v>
      </c>
      <c r="J7371" s="1">
        <v>2023</v>
      </c>
      <c r="K7371" s="1">
        <v>302203</v>
      </c>
      <c r="L7371" s="1">
        <v>0</v>
      </c>
      <c r="M7371" s="1">
        <f t="array" ref="M7371">SUMPRODUCT(MAX(ISNUMBER(SEARCH('Class Rules'!$B$6:$B$85,$E7371))*ISNUMBER(SEARCH('Class Rules'!$C$6:$C$85,$F7371))*'Class Rules'!$A$6:$A$85))</f>
        <v>0</v>
      </c>
      <c r="N7371" s="1" t="str">
        <f t="array" ref="N7371">IF($M7371=0,'Class Rules'!$D$3,INDEX('Class Rules'!$D$6:$D$85,MATCH($M7371,'Class Rules'!$A$6:$A$85,0)))</f>
        <v>Passenger LDV</v>
      </c>
      <c r="O7371" s="1" t="str">
        <f t="array" ref="O7371">IF(SUMPRODUCT(MAX(ISNUMBER(SEARCH(Fuel_Rules!$A$6:$A$30,$E7371))*ISNUMBER(SEARCH(Fuel_Rules!$B$6:$B$30,$F7371))*(Fuel_Rules!$A$6:$A$30&lt;&gt;"")))&gt;0,"Plug-in hybrid",IF($G7371="Diesel","Diesel","Gasoline"))</f>
        <v>Gasoline</v>
      </c>
    </row>
    <row r="7372" spans="1:15" ht="15" customHeight="1" x14ac:dyDescent="0.25">
      <c r="A7372" s="1">
        <v>2022</v>
      </c>
      <c r="B7372" s="1" t="s">
        <v>9851</v>
      </c>
      <c r="C7372" s="1" t="s">
        <v>381</v>
      </c>
      <c r="D7372" s="1" t="s">
        <v>9881</v>
      </c>
      <c r="E7372" s="1" t="s">
        <v>310</v>
      </c>
      <c r="F7372" s="1" t="s">
        <v>383</v>
      </c>
      <c r="G7372" s="1" t="s">
        <v>103</v>
      </c>
      <c r="H7372" s="1" t="s">
        <v>298</v>
      </c>
      <c r="I7372" s="1">
        <v>3</v>
      </c>
      <c r="J7372" s="1">
        <v>2023</v>
      </c>
      <c r="K7372" s="1">
        <v>585249</v>
      </c>
      <c r="L7372" s="1">
        <v>0</v>
      </c>
      <c r="M7372" s="1">
        <f t="array" ref="M7372">SUMPRODUCT(MAX(ISNUMBER(SEARCH('Class Rules'!$B$6:$B$85,$E7372))*ISNUMBER(SEARCH('Class Rules'!$C$6:$C$85,$F7372))*'Class Rules'!$A$6:$A$85))</f>
        <v>0</v>
      </c>
      <c r="N7372" s="1" t="str">
        <f t="array" ref="N7372">IF($M7372=0,'Class Rules'!$D$3,INDEX('Class Rules'!$D$6:$D$85,MATCH($M7372,'Class Rules'!$A$6:$A$85,0)))</f>
        <v>Passenger LDV</v>
      </c>
      <c r="O7372" s="1" t="str">
        <f t="array" ref="O7372">IF(SUMPRODUCT(MAX(ISNUMBER(SEARCH(Fuel_Rules!$A$6:$A$30,$E7372))*ISNUMBER(SEARCH(Fuel_Rules!$B$6:$B$30,$F7372))*(Fuel_Rules!$A$6:$A$30&lt;&gt;"")))&gt;0,"Plug-in hybrid",IF($G7372="Diesel","Diesel","Gasoline"))</f>
        <v>Gasoline</v>
      </c>
    </row>
    <row r="7373" spans="1:15" ht="15" customHeight="1" x14ac:dyDescent="0.25">
      <c r="A7373" s="1">
        <v>2022</v>
      </c>
      <c r="B7373" s="1" t="s">
        <v>9851</v>
      </c>
      <c r="C7373" s="1" t="s">
        <v>384</v>
      </c>
      <c r="D7373" s="1" t="s">
        <v>9882</v>
      </c>
      <c r="E7373" s="1" t="s">
        <v>310</v>
      </c>
      <c r="F7373" s="1" t="s">
        <v>386</v>
      </c>
      <c r="G7373" s="1" t="s">
        <v>103</v>
      </c>
      <c r="H7373" s="1" t="s">
        <v>298</v>
      </c>
      <c r="I7373" s="1">
        <v>4</v>
      </c>
      <c r="J7373" s="1">
        <v>2023</v>
      </c>
      <c r="K7373" s="1">
        <v>1348314</v>
      </c>
      <c r="L7373" s="1">
        <v>0</v>
      </c>
      <c r="M7373" s="1">
        <f t="array" ref="M7373">SUMPRODUCT(MAX(ISNUMBER(SEARCH('Class Rules'!$B$6:$B$85,$E7373))*ISNUMBER(SEARCH('Class Rules'!$C$6:$C$85,$F7373))*'Class Rules'!$A$6:$A$85))</f>
        <v>0</v>
      </c>
      <c r="N7373" s="1" t="str">
        <f t="array" ref="N7373">IF($M7373=0,'Class Rules'!$D$3,INDEX('Class Rules'!$D$6:$D$85,MATCH($M7373,'Class Rules'!$A$6:$A$85,0)))</f>
        <v>Passenger LDV</v>
      </c>
      <c r="O7373" s="1" t="str">
        <f t="array" ref="O7373">IF(SUMPRODUCT(MAX(ISNUMBER(SEARCH(Fuel_Rules!$A$6:$A$30,$E7373))*ISNUMBER(SEARCH(Fuel_Rules!$B$6:$B$30,$F7373))*(Fuel_Rules!$A$6:$A$30&lt;&gt;"")))&gt;0,"Plug-in hybrid",IF($G7373="Diesel","Diesel","Gasoline"))</f>
        <v>Gasoline</v>
      </c>
    </row>
    <row r="7374" spans="1:15" ht="15" customHeight="1" x14ac:dyDescent="0.25">
      <c r="A7374" s="1">
        <v>2022</v>
      </c>
      <c r="B7374" s="1" t="s">
        <v>9851</v>
      </c>
      <c r="C7374" s="1" t="s">
        <v>387</v>
      </c>
      <c r="D7374" s="1" t="s">
        <v>9883</v>
      </c>
      <c r="E7374" s="1" t="s">
        <v>310</v>
      </c>
      <c r="F7374" s="1" t="s">
        <v>389</v>
      </c>
      <c r="G7374" s="1" t="s">
        <v>103</v>
      </c>
      <c r="H7374" s="1" t="s">
        <v>298</v>
      </c>
      <c r="I7374" s="1">
        <v>2.9</v>
      </c>
      <c r="J7374" s="1">
        <v>2023</v>
      </c>
      <c r="K7374" s="1">
        <v>761731</v>
      </c>
      <c r="L7374" s="1">
        <v>0</v>
      </c>
      <c r="M7374" s="1">
        <f t="array" ref="M7374">SUMPRODUCT(MAX(ISNUMBER(SEARCH('Class Rules'!$B$6:$B$85,$E7374))*ISNUMBER(SEARCH('Class Rules'!$C$6:$C$85,$F7374))*'Class Rules'!$A$6:$A$85))</f>
        <v>0</v>
      </c>
      <c r="N7374" s="1" t="str">
        <f t="array" ref="N7374">IF($M7374=0,'Class Rules'!$D$3,INDEX('Class Rules'!$D$6:$D$85,MATCH($M7374,'Class Rules'!$A$6:$A$85,0)))</f>
        <v>Passenger LDV</v>
      </c>
      <c r="O7374" s="1" t="str">
        <f t="array" ref="O7374">IF(SUMPRODUCT(MAX(ISNUMBER(SEARCH(Fuel_Rules!$A$6:$A$30,$E7374))*ISNUMBER(SEARCH(Fuel_Rules!$B$6:$B$30,$F7374))*(Fuel_Rules!$A$6:$A$30&lt;&gt;"")))&gt;0,"Plug-in hybrid",IF($G7374="Diesel","Diesel","Gasoline"))</f>
        <v>Gasoline</v>
      </c>
    </row>
    <row r="7375" spans="1:15" ht="15" customHeight="1" x14ac:dyDescent="0.25">
      <c r="A7375" s="1">
        <v>2022</v>
      </c>
      <c r="B7375" s="1" t="s">
        <v>9851</v>
      </c>
      <c r="C7375" s="1" t="s">
        <v>390</v>
      </c>
      <c r="D7375" s="1" t="s">
        <v>9884</v>
      </c>
      <c r="E7375" s="1" t="s">
        <v>310</v>
      </c>
      <c r="F7375" s="1" t="s">
        <v>392</v>
      </c>
      <c r="G7375" s="1" t="s">
        <v>103</v>
      </c>
      <c r="H7375" s="1" t="s">
        <v>298</v>
      </c>
      <c r="I7375" s="1">
        <v>2</v>
      </c>
      <c r="J7375" s="1">
        <v>2023</v>
      </c>
      <c r="K7375" s="1">
        <v>369454</v>
      </c>
      <c r="L7375" s="1">
        <v>0</v>
      </c>
      <c r="M7375" s="1">
        <f t="array" ref="M7375">SUMPRODUCT(MAX(ISNUMBER(SEARCH('Class Rules'!$B$6:$B$85,$E7375))*ISNUMBER(SEARCH('Class Rules'!$C$6:$C$85,$F7375))*'Class Rules'!$A$6:$A$85))</f>
        <v>0</v>
      </c>
      <c r="N7375" s="1" t="str">
        <f t="array" ref="N7375">IF($M7375=0,'Class Rules'!$D$3,INDEX('Class Rules'!$D$6:$D$85,MATCH($M7375,'Class Rules'!$A$6:$A$85,0)))</f>
        <v>Passenger LDV</v>
      </c>
      <c r="O7375" s="1" t="str">
        <f t="array" ref="O7375">IF(SUMPRODUCT(MAX(ISNUMBER(SEARCH(Fuel_Rules!$A$6:$A$30,$E7375))*ISNUMBER(SEARCH(Fuel_Rules!$B$6:$B$30,$F7375))*(Fuel_Rules!$A$6:$A$30&lt;&gt;"")))&gt;0,"Plug-in hybrid",IF($G7375="Diesel","Diesel","Gasoline"))</f>
        <v>Gasoline</v>
      </c>
    </row>
    <row r="7376" spans="1:15" ht="15" customHeight="1" x14ac:dyDescent="0.25">
      <c r="A7376" s="1">
        <v>2022</v>
      </c>
      <c r="B7376" s="1" t="s">
        <v>9851</v>
      </c>
      <c r="C7376" s="1" t="s">
        <v>393</v>
      </c>
      <c r="D7376" s="1" t="s">
        <v>9885</v>
      </c>
      <c r="E7376" s="1" t="s">
        <v>310</v>
      </c>
      <c r="F7376" s="1" t="s">
        <v>395</v>
      </c>
      <c r="G7376" s="1" t="s">
        <v>103</v>
      </c>
      <c r="H7376" s="1" t="s">
        <v>298</v>
      </c>
      <c r="I7376" s="1">
        <v>2.5</v>
      </c>
      <c r="J7376" s="1">
        <v>2023</v>
      </c>
      <c r="K7376" s="1">
        <v>644563</v>
      </c>
      <c r="L7376" s="1">
        <v>0</v>
      </c>
      <c r="M7376" s="1">
        <f t="array" ref="M7376">SUMPRODUCT(MAX(ISNUMBER(SEARCH('Class Rules'!$B$6:$B$85,$E7376))*ISNUMBER(SEARCH('Class Rules'!$C$6:$C$85,$F7376))*'Class Rules'!$A$6:$A$85))</f>
        <v>0</v>
      </c>
      <c r="N7376" s="1" t="str">
        <f t="array" ref="N7376">IF($M7376=0,'Class Rules'!$D$3,INDEX('Class Rules'!$D$6:$D$85,MATCH($M7376,'Class Rules'!$A$6:$A$85,0)))</f>
        <v>Passenger LDV</v>
      </c>
      <c r="O7376" s="1" t="str">
        <f t="array" ref="O7376">IF(SUMPRODUCT(MAX(ISNUMBER(SEARCH(Fuel_Rules!$A$6:$A$30,$E7376))*ISNUMBER(SEARCH(Fuel_Rules!$B$6:$B$30,$F7376))*(Fuel_Rules!$A$6:$A$30&lt;&gt;"")))&gt;0,"Plug-in hybrid",IF($G7376="Diesel","Diesel","Gasoline"))</f>
        <v>Gasoline</v>
      </c>
    </row>
    <row r="7377" spans="1:15" ht="15" customHeight="1" x14ac:dyDescent="0.25">
      <c r="A7377" s="1">
        <v>2022</v>
      </c>
      <c r="B7377" s="1" t="s">
        <v>9851</v>
      </c>
      <c r="C7377" s="1" t="s">
        <v>396</v>
      </c>
      <c r="D7377" s="1" t="s">
        <v>9886</v>
      </c>
      <c r="E7377" s="1" t="s">
        <v>310</v>
      </c>
      <c r="F7377" s="1" t="s">
        <v>398</v>
      </c>
      <c r="G7377" s="1" t="s">
        <v>103</v>
      </c>
      <c r="H7377" s="1" t="s">
        <v>298</v>
      </c>
      <c r="I7377" s="1">
        <v>3</v>
      </c>
      <c r="J7377" s="1">
        <v>2023</v>
      </c>
      <c r="K7377" s="1">
        <v>554915</v>
      </c>
      <c r="L7377" s="1">
        <v>0</v>
      </c>
      <c r="M7377" s="1">
        <f t="array" ref="M7377">SUMPRODUCT(MAX(ISNUMBER(SEARCH('Class Rules'!$B$6:$B$85,$E7377))*ISNUMBER(SEARCH('Class Rules'!$C$6:$C$85,$F7377))*'Class Rules'!$A$6:$A$85))</f>
        <v>0</v>
      </c>
      <c r="N7377" s="1" t="str">
        <f t="array" ref="N7377">IF($M7377=0,'Class Rules'!$D$3,INDEX('Class Rules'!$D$6:$D$85,MATCH($M7377,'Class Rules'!$A$6:$A$85,0)))</f>
        <v>Passenger LDV</v>
      </c>
      <c r="O7377" s="1" t="str">
        <f t="array" ref="O7377">IF(SUMPRODUCT(MAX(ISNUMBER(SEARCH(Fuel_Rules!$A$6:$A$30,$E7377))*ISNUMBER(SEARCH(Fuel_Rules!$B$6:$B$30,$F7377))*(Fuel_Rules!$A$6:$A$30&lt;&gt;"")))&gt;0,"Plug-in hybrid",IF($G7377="Diesel","Diesel","Gasoline"))</f>
        <v>Gasoline</v>
      </c>
    </row>
    <row r="7378" spans="1:15" ht="15" customHeight="1" x14ac:dyDescent="0.25">
      <c r="A7378" s="1">
        <v>2022</v>
      </c>
      <c r="B7378" s="1" t="s">
        <v>9851</v>
      </c>
      <c r="C7378" s="1" t="s">
        <v>402</v>
      </c>
      <c r="D7378" s="1" t="s">
        <v>9887</v>
      </c>
      <c r="E7378" s="1" t="s">
        <v>310</v>
      </c>
      <c r="F7378" s="1" t="s">
        <v>404</v>
      </c>
      <c r="G7378" s="1" t="s">
        <v>103</v>
      </c>
      <c r="H7378" s="1" t="s">
        <v>298</v>
      </c>
      <c r="I7378" s="1">
        <v>3</v>
      </c>
      <c r="J7378" s="1">
        <v>2023</v>
      </c>
      <c r="K7378" s="1">
        <v>611912</v>
      </c>
      <c r="L7378" s="1">
        <v>0</v>
      </c>
      <c r="M7378" s="1">
        <f t="array" ref="M7378">SUMPRODUCT(MAX(ISNUMBER(SEARCH('Class Rules'!$B$6:$B$85,$E7378))*ISNUMBER(SEARCH('Class Rules'!$C$6:$C$85,$F7378))*'Class Rules'!$A$6:$A$85))</f>
        <v>0</v>
      </c>
      <c r="N7378" s="1" t="str">
        <f t="array" ref="N7378">IF($M7378=0,'Class Rules'!$D$3,INDEX('Class Rules'!$D$6:$D$85,MATCH($M7378,'Class Rules'!$A$6:$A$85,0)))</f>
        <v>Passenger LDV</v>
      </c>
      <c r="O7378" s="1" t="str">
        <f t="array" ref="O7378">IF(SUMPRODUCT(MAX(ISNUMBER(SEARCH(Fuel_Rules!$A$6:$A$30,$E7378))*ISNUMBER(SEARCH(Fuel_Rules!$B$6:$B$30,$F7378))*(Fuel_Rules!$A$6:$A$30&lt;&gt;"")))&gt;0,"Plug-in hybrid",IF($G7378="Diesel","Diesel","Gasoline"))</f>
        <v>Gasoline</v>
      </c>
    </row>
    <row r="7379" spans="1:15" ht="15" customHeight="1" x14ac:dyDescent="0.25">
      <c r="A7379" s="1">
        <v>2022</v>
      </c>
      <c r="B7379" s="1" t="s">
        <v>9851</v>
      </c>
      <c r="C7379" s="1" t="s">
        <v>405</v>
      </c>
      <c r="D7379" s="1" t="s">
        <v>9888</v>
      </c>
      <c r="E7379" s="1" t="s">
        <v>310</v>
      </c>
      <c r="F7379" s="1" t="s">
        <v>407</v>
      </c>
      <c r="G7379" s="1" t="s">
        <v>103</v>
      </c>
      <c r="H7379" s="1" t="s">
        <v>298</v>
      </c>
      <c r="I7379" s="1">
        <v>2</v>
      </c>
      <c r="J7379" s="1">
        <v>2023</v>
      </c>
      <c r="K7379" s="1">
        <v>461342</v>
      </c>
      <c r="L7379" s="1">
        <v>0</v>
      </c>
      <c r="M7379" s="1">
        <f t="array" ref="M7379">SUMPRODUCT(MAX(ISNUMBER(SEARCH('Class Rules'!$B$6:$B$85,$E7379))*ISNUMBER(SEARCH('Class Rules'!$C$6:$C$85,$F7379))*'Class Rules'!$A$6:$A$85))</f>
        <v>0</v>
      </c>
      <c r="N7379" s="1" t="str">
        <f t="array" ref="N7379">IF($M7379=0,'Class Rules'!$D$3,INDEX('Class Rules'!$D$6:$D$85,MATCH($M7379,'Class Rules'!$A$6:$A$85,0)))</f>
        <v>Passenger LDV</v>
      </c>
      <c r="O7379" s="1" t="str">
        <f t="array" ref="O7379">IF(SUMPRODUCT(MAX(ISNUMBER(SEARCH(Fuel_Rules!$A$6:$A$30,$E7379))*ISNUMBER(SEARCH(Fuel_Rules!$B$6:$B$30,$F7379))*(Fuel_Rules!$A$6:$A$30&lt;&gt;"")))&gt;0,"Plug-in hybrid",IF($G7379="Diesel","Diesel","Gasoline"))</f>
        <v>Gasoline</v>
      </c>
    </row>
    <row r="7380" spans="1:15" ht="15" customHeight="1" x14ac:dyDescent="0.25">
      <c r="A7380" s="1">
        <v>2022</v>
      </c>
      <c r="B7380" s="1" t="s">
        <v>9851</v>
      </c>
      <c r="C7380" s="1" t="s">
        <v>408</v>
      </c>
      <c r="D7380" s="1" t="s">
        <v>9889</v>
      </c>
      <c r="E7380" s="1" t="s">
        <v>310</v>
      </c>
      <c r="F7380" s="1" t="s">
        <v>410</v>
      </c>
      <c r="G7380" s="1" t="s">
        <v>103</v>
      </c>
      <c r="H7380" s="1" t="s">
        <v>298</v>
      </c>
      <c r="I7380" s="1">
        <v>2</v>
      </c>
      <c r="J7380" s="1">
        <v>2023</v>
      </c>
      <c r="K7380" s="1">
        <v>413029</v>
      </c>
      <c r="L7380" s="1">
        <v>0</v>
      </c>
      <c r="M7380" s="1">
        <f t="array" ref="M7380">SUMPRODUCT(MAX(ISNUMBER(SEARCH('Class Rules'!$B$6:$B$85,$E7380))*ISNUMBER(SEARCH('Class Rules'!$C$6:$C$85,$F7380))*'Class Rules'!$A$6:$A$85))</f>
        <v>0</v>
      </c>
      <c r="N7380" s="1" t="str">
        <f t="array" ref="N7380">IF($M7380=0,'Class Rules'!$D$3,INDEX('Class Rules'!$D$6:$D$85,MATCH($M7380,'Class Rules'!$A$6:$A$85,0)))</f>
        <v>Passenger LDV</v>
      </c>
      <c r="O7380" s="1" t="str">
        <f t="array" ref="O7380">IF(SUMPRODUCT(MAX(ISNUMBER(SEARCH(Fuel_Rules!$A$6:$A$30,$E7380))*ISNUMBER(SEARCH(Fuel_Rules!$B$6:$B$30,$F7380))*(Fuel_Rules!$A$6:$A$30&lt;&gt;"")))&gt;0,"Plug-in hybrid",IF($G7380="Diesel","Diesel","Gasoline"))</f>
        <v>Gasoline</v>
      </c>
    </row>
    <row r="7381" spans="1:15" ht="15" customHeight="1" x14ac:dyDescent="0.25">
      <c r="A7381" s="1">
        <v>2022</v>
      </c>
      <c r="B7381" s="1" t="s">
        <v>9851</v>
      </c>
      <c r="C7381" s="1" t="s">
        <v>411</v>
      </c>
      <c r="D7381" s="1" t="s">
        <v>9890</v>
      </c>
      <c r="E7381" s="1" t="s">
        <v>310</v>
      </c>
      <c r="F7381" s="1" t="s">
        <v>413</v>
      </c>
      <c r="G7381" s="1" t="s">
        <v>103</v>
      </c>
      <c r="H7381" s="1" t="s">
        <v>298</v>
      </c>
      <c r="I7381" s="1">
        <v>2</v>
      </c>
      <c r="J7381" s="1">
        <v>2023</v>
      </c>
      <c r="K7381" s="1">
        <v>416265</v>
      </c>
      <c r="L7381" s="1">
        <v>0</v>
      </c>
      <c r="M7381" s="1">
        <f t="array" ref="M7381">SUMPRODUCT(MAX(ISNUMBER(SEARCH('Class Rules'!$B$6:$B$85,$E7381))*ISNUMBER(SEARCH('Class Rules'!$C$6:$C$85,$F7381))*'Class Rules'!$A$6:$A$85))</f>
        <v>0</v>
      </c>
      <c r="N7381" s="1" t="str">
        <f t="array" ref="N7381">IF($M7381=0,'Class Rules'!$D$3,INDEX('Class Rules'!$D$6:$D$85,MATCH($M7381,'Class Rules'!$A$6:$A$85,0)))</f>
        <v>Passenger LDV</v>
      </c>
      <c r="O7381" s="1" t="str">
        <f t="array" ref="O7381">IF(SUMPRODUCT(MAX(ISNUMBER(SEARCH(Fuel_Rules!$A$6:$A$30,$E7381))*ISNUMBER(SEARCH(Fuel_Rules!$B$6:$B$30,$F7381))*(Fuel_Rules!$A$6:$A$30&lt;&gt;"")))&gt;0,"Plug-in hybrid",IF($G7381="Diesel","Diesel","Gasoline"))</f>
        <v>Gasoline</v>
      </c>
    </row>
    <row r="7382" spans="1:15" ht="15" customHeight="1" x14ac:dyDescent="0.25">
      <c r="A7382" s="1">
        <v>2022</v>
      </c>
      <c r="B7382" s="1" t="s">
        <v>9851</v>
      </c>
      <c r="C7382" s="1" t="s">
        <v>414</v>
      </c>
      <c r="D7382" s="1" t="s">
        <v>9891</v>
      </c>
      <c r="E7382" s="1" t="s">
        <v>310</v>
      </c>
      <c r="F7382" s="1" t="s">
        <v>416</v>
      </c>
      <c r="G7382" s="1" t="s">
        <v>103</v>
      </c>
      <c r="H7382" s="1" t="s">
        <v>298</v>
      </c>
      <c r="I7382" s="1">
        <v>2</v>
      </c>
      <c r="J7382" s="1">
        <v>2023</v>
      </c>
      <c r="K7382" s="1">
        <v>440889</v>
      </c>
      <c r="L7382" s="1">
        <v>0</v>
      </c>
      <c r="M7382" s="1">
        <f t="array" ref="M7382">SUMPRODUCT(MAX(ISNUMBER(SEARCH('Class Rules'!$B$6:$B$85,$E7382))*ISNUMBER(SEARCH('Class Rules'!$C$6:$C$85,$F7382))*'Class Rules'!$A$6:$A$85))</f>
        <v>0</v>
      </c>
      <c r="N7382" s="1" t="str">
        <f t="array" ref="N7382">IF($M7382=0,'Class Rules'!$D$3,INDEX('Class Rules'!$D$6:$D$85,MATCH($M7382,'Class Rules'!$A$6:$A$85,0)))</f>
        <v>Passenger LDV</v>
      </c>
      <c r="O7382" s="1" t="str">
        <f t="array" ref="O7382">IF(SUMPRODUCT(MAX(ISNUMBER(SEARCH(Fuel_Rules!$A$6:$A$30,$E7382))*ISNUMBER(SEARCH(Fuel_Rules!$B$6:$B$30,$F7382))*(Fuel_Rules!$A$6:$A$30&lt;&gt;"")))&gt;0,"Plug-in hybrid",IF($G7382="Diesel","Diesel","Gasoline"))</f>
        <v>Gasoline</v>
      </c>
    </row>
    <row r="7383" spans="1:15" ht="15" customHeight="1" x14ac:dyDescent="0.25">
      <c r="A7383" s="1">
        <v>2022</v>
      </c>
      <c r="B7383" s="1" t="s">
        <v>9851</v>
      </c>
      <c r="C7383" s="1" t="s">
        <v>417</v>
      </c>
      <c r="D7383" s="1" t="s">
        <v>9892</v>
      </c>
      <c r="E7383" s="1" t="s">
        <v>310</v>
      </c>
      <c r="F7383" s="1" t="s">
        <v>9893</v>
      </c>
      <c r="G7383" s="1" t="s">
        <v>103</v>
      </c>
      <c r="H7383" s="1" t="s">
        <v>298</v>
      </c>
      <c r="I7383" s="1">
        <v>2</v>
      </c>
      <c r="J7383" s="1">
        <v>2023</v>
      </c>
      <c r="K7383" s="1">
        <v>298649</v>
      </c>
      <c r="L7383" s="1">
        <v>0</v>
      </c>
      <c r="M7383" s="1">
        <f t="array" ref="M7383">SUMPRODUCT(MAX(ISNUMBER(SEARCH('Class Rules'!$B$6:$B$85,$E7383))*ISNUMBER(SEARCH('Class Rules'!$C$6:$C$85,$F7383))*'Class Rules'!$A$6:$A$85))</f>
        <v>0</v>
      </c>
      <c r="N7383" s="1" t="str">
        <f t="array" ref="N7383">IF($M7383=0,'Class Rules'!$D$3,INDEX('Class Rules'!$D$6:$D$85,MATCH($M7383,'Class Rules'!$A$6:$A$85,0)))</f>
        <v>Passenger LDV</v>
      </c>
      <c r="O7383" s="1" t="str">
        <f t="array" ref="O7383">IF(SUMPRODUCT(MAX(ISNUMBER(SEARCH(Fuel_Rules!$A$6:$A$30,$E7383))*ISNUMBER(SEARCH(Fuel_Rules!$B$6:$B$30,$F7383))*(Fuel_Rules!$A$6:$A$30&lt;&gt;"")))&gt;0,"Plug-in hybrid",IF($G7383="Diesel","Diesel","Gasoline"))</f>
        <v>Gasoline</v>
      </c>
    </row>
    <row r="7384" spans="1:15" ht="15" customHeight="1" x14ac:dyDescent="0.25">
      <c r="A7384" s="1">
        <v>2022</v>
      </c>
      <c r="B7384" s="1" t="s">
        <v>9851</v>
      </c>
      <c r="C7384" s="1" t="s">
        <v>420</v>
      </c>
      <c r="D7384" s="1" t="s">
        <v>9894</v>
      </c>
      <c r="E7384" s="1" t="s">
        <v>310</v>
      </c>
      <c r="F7384" s="1" t="s">
        <v>422</v>
      </c>
      <c r="G7384" s="1" t="s">
        <v>103</v>
      </c>
      <c r="H7384" s="1" t="s">
        <v>298</v>
      </c>
      <c r="I7384" s="1">
        <v>1.4</v>
      </c>
      <c r="J7384" s="1">
        <v>2023</v>
      </c>
      <c r="K7384" s="1">
        <v>252125</v>
      </c>
      <c r="L7384" s="1">
        <v>0</v>
      </c>
      <c r="M7384" s="1">
        <f t="array" ref="M7384">SUMPRODUCT(MAX(ISNUMBER(SEARCH('Class Rules'!$B$6:$B$85,$E7384))*ISNUMBER(SEARCH('Class Rules'!$C$6:$C$85,$F7384))*'Class Rules'!$A$6:$A$85))</f>
        <v>0</v>
      </c>
      <c r="N7384" s="1" t="str">
        <f t="array" ref="N7384">IF($M7384=0,'Class Rules'!$D$3,INDEX('Class Rules'!$D$6:$D$85,MATCH($M7384,'Class Rules'!$A$6:$A$85,0)))</f>
        <v>Passenger LDV</v>
      </c>
      <c r="O7384" s="1" t="str">
        <f t="array" ref="O7384">IF(SUMPRODUCT(MAX(ISNUMBER(SEARCH(Fuel_Rules!$A$6:$A$30,$E7384))*ISNUMBER(SEARCH(Fuel_Rules!$B$6:$B$30,$F7384))*(Fuel_Rules!$A$6:$A$30&lt;&gt;"")))&gt;0,"Plug-in hybrid",IF($G7384="Diesel","Diesel","Gasoline"))</f>
        <v>Gasoline</v>
      </c>
    </row>
    <row r="7385" spans="1:15" ht="15" customHeight="1" x14ac:dyDescent="0.25">
      <c r="A7385" s="1">
        <v>2022</v>
      </c>
      <c r="B7385" s="1" t="s">
        <v>9851</v>
      </c>
      <c r="C7385" s="1" t="s">
        <v>423</v>
      </c>
      <c r="D7385" s="1" t="s">
        <v>9895</v>
      </c>
      <c r="E7385" s="1" t="s">
        <v>310</v>
      </c>
      <c r="F7385" s="1" t="s">
        <v>425</v>
      </c>
      <c r="G7385" s="1" t="s">
        <v>103</v>
      </c>
      <c r="H7385" s="1" t="s">
        <v>298</v>
      </c>
      <c r="I7385" s="1">
        <v>1.4</v>
      </c>
      <c r="J7385" s="1">
        <v>2023</v>
      </c>
      <c r="K7385" s="1">
        <v>248541</v>
      </c>
      <c r="L7385" s="1">
        <v>0</v>
      </c>
      <c r="M7385" s="1">
        <f t="array" ref="M7385">SUMPRODUCT(MAX(ISNUMBER(SEARCH('Class Rules'!$B$6:$B$85,$E7385))*ISNUMBER(SEARCH('Class Rules'!$C$6:$C$85,$F7385))*'Class Rules'!$A$6:$A$85))</f>
        <v>0</v>
      </c>
      <c r="N7385" s="1" t="str">
        <f t="array" ref="N7385">IF($M7385=0,'Class Rules'!$D$3,INDEX('Class Rules'!$D$6:$D$85,MATCH($M7385,'Class Rules'!$A$6:$A$85,0)))</f>
        <v>Passenger LDV</v>
      </c>
      <c r="O7385" s="1" t="str">
        <f t="array" ref="O7385">IF(SUMPRODUCT(MAX(ISNUMBER(SEARCH(Fuel_Rules!$A$6:$A$30,$E7385))*ISNUMBER(SEARCH(Fuel_Rules!$B$6:$B$30,$F7385))*(Fuel_Rules!$A$6:$A$30&lt;&gt;"")))&gt;0,"Plug-in hybrid",IF($G7385="Diesel","Diesel","Gasoline"))</f>
        <v>Gasoline</v>
      </c>
    </row>
    <row r="7386" spans="1:15" ht="15" customHeight="1" x14ac:dyDescent="0.25">
      <c r="A7386" s="1">
        <v>2022</v>
      </c>
      <c r="B7386" s="1" t="s">
        <v>9851</v>
      </c>
      <c r="C7386" s="1" t="s">
        <v>3170</v>
      </c>
      <c r="D7386" s="1" t="s">
        <v>9896</v>
      </c>
      <c r="E7386" s="1" t="s">
        <v>310</v>
      </c>
      <c r="F7386" s="1" t="s">
        <v>9897</v>
      </c>
      <c r="G7386" s="1" t="s">
        <v>103</v>
      </c>
      <c r="H7386" s="1" t="s">
        <v>298</v>
      </c>
      <c r="I7386" s="1">
        <v>2</v>
      </c>
      <c r="J7386" s="1">
        <v>2023</v>
      </c>
      <c r="K7386" s="1">
        <v>271137</v>
      </c>
      <c r="L7386" s="1">
        <v>0</v>
      </c>
      <c r="M7386" s="1">
        <f t="array" ref="M7386">SUMPRODUCT(MAX(ISNUMBER(SEARCH('Class Rules'!$B$6:$B$85,$E7386))*ISNUMBER(SEARCH('Class Rules'!$C$6:$C$85,$F7386))*'Class Rules'!$A$6:$A$85))</f>
        <v>0</v>
      </c>
      <c r="N7386" s="1" t="str">
        <f t="array" ref="N7386">IF($M7386=0,'Class Rules'!$D$3,INDEX('Class Rules'!$D$6:$D$85,MATCH($M7386,'Class Rules'!$A$6:$A$85,0)))</f>
        <v>Passenger LDV</v>
      </c>
      <c r="O7386" s="1" t="str">
        <f t="array" ref="O7386">IF(SUMPRODUCT(MAX(ISNUMBER(SEARCH(Fuel_Rules!$A$6:$A$30,$E7386))*ISNUMBER(SEARCH(Fuel_Rules!$B$6:$B$30,$F7386))*(Fuel_Rules!$A$6:$A$30&lt;&gt;"")))&gt;0,"Plug-in hybrid",IF($G7386="Diesel","Diesel","Gasoline"))</f>
        <v>Gasoline</v>
      </c>
    </row>
    <row r="7387" spans="1:15" ht="15" customHeight="1" x14ac:dyDescent="0.25">
      <c r="A7387" s="1">
        <v>2022</v>
      </c>
      <c r="B7387" s="1" t="s">
        <v>9851</v>
      </c>
      <c r="C7387" s="1" t="s">
        <v>3173</v>
      </c>
      <c r="D7387" s="1" t="s">
        <v>9898</v>
      </c>
      <c r="E7387" s="1" t="s">
        <v>310</v>
      </c>
      <c r="F7387" s="1" t="s">
        <v>9899</v>
      </c>
      <c r="G7387" s="1" t="s">
        <v>103</v>
      </c>
      <c r="H7387" s="1" t="s">
        <v>298</v>
      </c>
      <c r="I7387" s="1">
        <v>2</v>
      </c>
      <c r="J7387" s="1">
        <v>2023</v>
      </c>
      <c r="K7387" s="1">
        <v>266790</v>
      </c>
      <c r="L7387" s="1">
        <v>0</v>
      </c>
      <c r="M7387" s="1">
        <f t="array" ref="M7387">SUMPRODUCT(MAX(ISNUMBER(SEARCH('Class Rules'!$B$6:$B$85,$E7387))*ISNUMBER(SEARCH('Class Rules'!$C$6:$C$85,$F7387))*'Class Rules'!$A$6:$A$85))</f>
        <v>0</v>
      </c>
      <c r="N7387" s="1" t="str">
        <f t="array" ref="N7387">IF($M7387=0,'Class Rules'!$D$3,INDEX('Class Rules'!$D$6:$D$85,MATCH($M7387,'Class Rules'!$A$6:$A$85,0)))</f>
        <v>Passenger LDV</v>
      </c>
      <c r="O7387" s="1" t="str">
        <f t="array" ref="O7387">IF(SUMPRODUCT(MAX(ISNUMBER(SEARCH(Fuel_Rules!$A$6:$A$30,$E7387))*ISNUMBER(SEARCH(Fuel_Rules!$B$6:$B$30,$F7387))*(Fuel_Rules!$A$6:$A$30&lt;&gt;"")))&gt;0,"Plug-in hybrid",IF($G7387="Diesel","Diesel","Gasoline"))</f>
        <v>Gasoline</v>
      </c>
    </row>
    <row r="7388" spans="1:15" ht="15" customHeight="1" x14ac:dyDescent="0.25">
      <c r="A7388" s="1">
        <v>2022</v>
      </c>
      <c r="B7388" s="1" t="s">
        <v>9851</v>
      </c>
      <c r="C7388" s="1" t="s">
        <v>6075</v>
      </c>
      <c r="D7388" s="1" t="s">
        <v>9900</v>
      </c>
      <c r="E7388" s="1" t="s">
        <v>310</v>
      </c>
      <c r="F7388" s="1" t="s">
        <v>6077</v>
      </c>
      <c r="G7388" s="1" t="s">
        <v>103</v>
      </c>
      <c r="H7388" s="1" t="s">
        <v>298</v>
      </c>
      <c r="I7388" s="1">
        <v>2</v>
      </c>
      <c r="J7388" s="1">
        <v>2023</v>
      </c>
      <c r="K7388" s="1">
        <v>324473</v>
      </c>
      <c r="L7388" s="1">
        <v>0</v>
      </c>
      <c r="M7388" s="1">
        <f t="array" ref="M7388">SUMPRODUCT(MAX(ISNUMBER(SEARCH('Class Rules'!$B$6:$B$85,$E7388))*ISNUMBER(SEARCH('Class Rules'!$C$6:$C$85,$F7388))*'Class Rules'!$A$6:$A$85))</f>
        <v>0</v>
      </c>
      <c r="N7388" s="1" t="str">
        <f t="array" ref="N7388">IF($M7388=0,'Class Rules'!$D$3,INDEX('Class Rules'!$D$6:$D$85,MATCH($M7388,'Class Rules'!$A$6:$A$85,0)))</f>
        <v>Passenger LDV</v>
      </c>
      <c r="O7388" s="1" t="str">
        <f t="array" ref="O7388">IF(SUMPRODUCT(MAX(ISNUMBER(SEARCH(Fuel_Rules!$A$6:$A$30,$E7388))*ISNUMBER(SEARCH(Fuel_Rules!$B$6:$B$30,$F7388))*(Fuel_Rules!$A$6:$A$30&lt;&gt;"")))&gt;0,"Plug-in hybrid",IF($G7388="Diesel","Diesel","Gasoline"))</f>
        <v>Gasoline</v>
      </c>
    </row>
    <row r="7389" spans="1:15" ht="15" customHeight="1" x14ac:dyDescent="0.25">
      <c r="A7389" s="1">
        <v>2022</v>
      </c>
      <c r="B7389" s="1" t="s">
        <v>9851</v>
      </c>
      <c r="C7389" s="1" t="s">
        <v>6953</v>
      </c>
      <c r="D7389" s="1" t="s">
        <v>9901</v>
      </c>
      <c r="E7389" s="1" t="s">
        <v>310</v>
      </c>
      <c r="F7389" s="1" t="s">
        <v>6955</v>
      </c>
      <c r="G7389" s="1" t="s">
        <v>103</v>
      </c>
      <c r="H7389" s="1" t="s">
        <v>298</v>
      </c>
      <c r="I7389" s="1">
        <v>2</v>
      </c>
      <c r="J7389" s="1">
        <v>2023</v>
      </c>
      <c r="K7389" s="1">
        <v>326248</v>
      </c>
      <c r="L7389" s="1">
        <v>0</v>
      </c>
      <c r="M7389" s="1">
        <f t="array" ref="M7389">SUMPRODUCT(MAX(ISNUMBER(SEARCH('Class Rules'!$B$6:$B$85,$E7389))*ISNUMBER(SEARCH('Class Rules'!$C$6:$C$85,$F7389))*'Class Rules'!$A$6:$A$85))</f>
        <v>0</v>
      </c>
      <c r="N7389" s="1" t="str">
        <f t="array" ref="N7389">IF($M7389=0,'Class Rules'!$D$3,INDEX('Class Rules'!$D$6:$D$85,MATCH($M7389,'Class Rules'!$A$6:$A$85,0)))</f>
        <v>Passenger LDV</v>
      </c>
      <c r="O7389" s="1" t="str">
        <f t="array" ref="O7389">IF(SUMPRODUCT(MAX(ISNUMBER(SEARCH(Fuel_Rules!$A$6:$A$30,$E7389))*ISNUMBER(SEARCH(Fuel_Rules!$B$6:$B$30,$F7389))*(Fuel_Rules!$A$6:$A$30&lt;&gt;"")))&gt;0,"Plug-in hybrid",IF($G7389="Diesel","Diesel","Gasoline"))</f>
        <v>Gasoline</v>
      </c>
    </row>
    <row r="7390" spans="1:15" ht="15" customHeight="1" x14ac:dyDescent="0.25">
      <c r="A7390" s="1">
        <v>2022</v>
      </c>
      <c r="B7390" s="1" t="s">
        <v>9851</v>
      </c>
      <c r="C7390" s="1" t="s">
        <v>6956</v>
      </c>
      <c r="D7390" s="1" t="s">
        <v>9902</v>
      </c>
      <c r="E7390" s="1" t="s">
        <v>310</v>
      </c>
      <c r="F7390" s="1" t="s">
        <v>6958</v>
      </c>
      <c r="G7390" s="1" t="s">
        <v>103</v>
      </c>
      <c r="H7390" s="1" t="s">
        <v>298</v>
      </c>
      <c r="I7390" s="1">
        <v>2</v>
      </c>
      <c r="J7390" s="1">
        <v>2023</v>
      </c>
      <c r="K7390" s="1">
        <v>322738</v>
      </c>
      <c r="L7390" s="1">
        <v>0</v>
      </c>
      <c r="M7390" s="1">
        <f t="array" ref="M7390">SUMPRODUCT(MAX(ISNUMBER(SEARCH('Class Rules'!$B$6:$B$85,$E7390))*ISNUMBER(SEARCH('Class Rules'!$C$6:$C$85,$F7390))*'Class Rules'!$A$6:$A$85))</f>
        <v>0</v>
      </c>
      <c r="N7390" s="1" t="str">
        <f t="array" ref="N7390">IF($M7390=0,'Class Rules'!$D$3,INDEX('Class Rules'!$D$6:$D$85,MATCH($M7390,'Class Rules'!$A$6:$A$85,0)))</f>
        <v>Passenger LDV</v>
      </c>
      <c r="O7390" s="1" t="str">
        <f t="array" ref="O7390">IF(SUMPRODUCT(MAX(ISNUMBER(SEARCH(Fuel_Rules!$A$6:$A$30,$E7390))*ISNUMBER(SEARCH(Fuel_Rules!$B$6:$B$30,$F7390))*(Fuel_Rules!$A$6:$A$30&lt;&gt;"")))&gt;0,"Plug-in hybrid",IF($G7390="Diesel","Diesel","Gasoline"))</f>
        <v>Gasoline</v>
      </c>
    </row>
    <row r="7391" spans="1:15" ht="15" customHeight="1" x14ac:dyDescent="0.25">
      <c r="A7391" s="1">
        <v>2022</v>
      </c>
      <c r="B7391" s="1" t="s">
        <v>9851</v>
      </c>
      <c r="C7391" s="1" t="s">
        <v>6959</v>
      </c>
      <c r="D7391" s="1" t="s">
        <v>9903</v>
      </c>
      <c r="E7391" s="1" t="s">
        <v>310</v>
      </c>
      <c r="F7391" s="1" t="s">
        <v>6961</v>
      </c>
      <c r="G7391" s="1" t="s">
        <v>103</v>
      </c>
      <c r="H7391" s="1" t="s">
        <v>298</v>
      </c>
      <c r="I7391" s="1">
        <v>2</v>
      </c>
      <c r="J7391" s="1">
        <v>2023</v>
      </c>
      <c r="K7391" s="1">
        <v>348464</v>
      </c>
      <c r="L7391" s="1">
        <v>0</v>
      </c>
      <c r="M7391" s="1">
        <f t="array" ref="M7391">SUMPRODUCT(MAX(ISNUMBER(SEARCH('Class Rules'!$B$6:$B$85,$E7391))*ISNUMBER(SEARCH('Class Rules'!$C$6:$C$85,$F7391))*'Class Rules'!$A$6:$A$85))</f>
        <v>0</v>
      </c>
      <c r="N7391" s="1" t="str">
        <f t="array" ref="N7391">IF($M7391=0,'Class Rules'!$D$3,INDEX('Class Rules'!$D$6:$D$85,MATCH($M7391,'Class Rules'!$A$6:$A$85,0)))</f>
        <v>Passenger LDV</v>
      </c>
      <c r="O7391" s="1" t="str">
        <f t="array" ref="O7391">IF(SUMPRODUCT(MAX(ISNUMBER(SEARCH(Fuel_Rules!$A$6:$A$30,$E7391))*ISNUMBER(SEARCH(Fuel_Rules!$B$6:$B$30,$F7391))*(Fuel_Rules!$A$6:$A$30&lt;&gt;"")))&gt;0,"Plug-in hybrid",IF($G7391="Diesel","Diesel","Gasoline"))</f>
        <v>Gasoline</v>
      </c>
    </row>
    <row r="7392" spans="1:15" ht="15" customHeight="1" x14ac:dyDescent="0.25">
      <c r="A7392" s="1">
        <v>2022</v>
      </c>
      <c r="B7392" s="1" t="s">
        <v>9851</v>
      </c>
      <c r="C7392" s="1" t="s">
        <v>7876</v>
      </c>
      <c r="D7392" s="1" t="s">
        <v>9904</v>
      </c>
      <c r="E7392" s="1" t="s">
        <v>310</v>
      </c>
      <c r="F7392" s="1" t="s">
        <v>7878</v>
      </c>
      <c r="G7392" s="1" t="s">
        <v>103</v>
      </c>
      <c r="H7392" s="1" t="s">
        <v>298</v>
      </c>
      <c r="I7392" s="1">
        <v>2</v>
      </c>
      <c r="J7392" s="1">
        <v>2023</v>
      </c>
      <c r="K7392" s="1">
        <v>298313</v>
      </c>
      <c r="L7392" s="1">
        <v>0</v>
      </c>
      <c r="M7392" s="1">
        <f t="array" ref="M7392">SUMPRODUCT(MAX(ISNUMBER(SEARCH('Class Rules'!$B$6:$B$85,$E7392))*ISNUMBER(SEARCH('Class Rules'!$C$6:$C$85,$F7392))*'Class Rules'!$A$6:$A$85))</f>
        <v>0</v>
      </c>
      <c r="N7392" s="1" t="str">
        <f t="array" ref="N7392">IF($M7392=0,'Class Rules'!$D$3,INDEX('Class Rules'!$D$6:$D$85,MATCH($M7392,'Class Rules'!$A$6:$A$85,0)))</f>
        <v>Passenger LDV</v>
      </c>
      <c r="O7392" s="1" t="str">
        <f t="array" ref="O7392">IF(SUMPRODUCT(MAX(ISNUMBER(SEARCH(Fuel_Rules!$A$6:$A$30,$E7392))*ISNUMBER(SEARCH(Fuel_Rules!$B$6:$B$30,$F7392))*(Fuel_Rules!$A$6:$A$30&lt;&gt;"")))&gt;0,"Plug-in hybrid",IF($G7392="Diesel","Diesel","Gasoline"))</f>
        <v>Gasoline</v>
      </c>
    </row>
    <row r="7393" spans="1:15" ht="15" customHeight="1" x14ac:dyDescent="0.25">
      <c r="A7393" s="1">
        <v>2022</v>
      </c>
      <c r="B7393" s="1" t="s">
        <v>9851</v>
      </c>
      <c r="C7393" s="1" t="s">
        <v>9905</v>
      </c>
      <c r="D7393" s="1" t="s">
        <v>9906</v>
      </c>
      <c r="E7393" s="1" t="s">
        <v>310</v>
      </c>
      <c r="F7393" s="1" t="s">
        <v>9907</v>
      </c>
      <c r="G7393" s="1" t="s">
        <v>103</v>
      </c>
      <c r="H7393" s="1" t="s">
        <v>298</v>
      </c>
      <c r="I7393" s="1">
        <v>2</v>
      </c>
      <c r="J7393" s="1">
        <v>2023</v>
      </c>
      <c r="K7393" s="1">
        <v>463090</v>
      </c>
      <c r="L7393" s="1">
        <v>0</v>
      </c>
      <c r="M7393" s="1">
        <f t="array" ref="M7393">SUMPRODUCT(MAX(ISNUMBER(SEARCH('Class Rules'!$B$6:$B$85,$E7393))*ISNUMBER(SEARCH('Class Rules'!$C$6:$C$85,$F7393))*'Class Rules'!$A$6:$A$85))</f>
        <v>0</v>
      </c>
      <c r="N7393" s="1" t="str">
        <f t="array" ref="N7393">IF($M7393=0,'Class Rules'!$D$3,INDEX('Class Rules'!$D$6:$D$85,MATCH($M7393,'Class Rules'!$A$6:$A$85,0)))</f>
        <v>Passenger LDV</v>
      </c>
      <c r="O7393" s="1" t="str">
        <f t="array" ref="O7393">IF(SUMPRODUCT(MAX(ISNUMBER(SEARCH(Fuel_Rules!$A$6:$A$30,$E7393))*ISNUMBER(SEARCH(Fuel_Rules!$B$6:$B$30,$F7393))*(Fuel_Rules!$A$6:$A$30&lt;&gt;"")))&gt;0,"Plug-in hybrid",IF($G7393="Diesel","Diesel","Gasoline"))</f>
        <v>Plug-in hybrid</v>
      </c>
    </row>
    <row r="7394" spans="1:15" ht="15" customHeight="1" x14ac:dyDescent="0.25">
      <c r="A7394" s="1">
        <v>2022</v>
      </c>
      <c r="B7394" s="1" t="s">
        <v>9851</v>
      </c>
      <c r="C7394" s="1" t="s">
        <v>9908</v>
      </c>
      <c r="D7394" s="1" t="s">
        <v>9909</v>
      </c>
      <c r="E7394" s="1" t="s">
        <v>310</v>
      </c>
      <c r="F7394" s="1" t="s">
        <v>9910</v>
      </c>
      <c r="G7394" s="1" t="s">
        <v>103</v>
      </c>
      <c r="H7394" s="1" t="s">
        <v>298</v>
      </c>
      <c r="I7394" s="1">
        <v>2</v>
      </c>
      <c r="J7394" s="1">
        <v>2023</v>
      </c>
      <c r="K7394" s="1">
        <v>467090</v>
      </c>
      <c r="L7394" s="1">
        <v>0</v>
      </c>
      <c r="M7394" s="1">
        <f t="array" ref="M7394">SUMPRODUCT(MAX(ISNUMBER(SEARCH('Class Rules'!$B$6:$B$85,$E7394))*ISNUMBER(SEARCH('Class Rules'!$C$6:$C$85,$F7394))*'Class Rules'!$A$6:$A$85))</f>
        <v>0</v>
      </c>
      <c r="N7394" s="1" t="str">
        <f t="array" ref="N7394">IF($M7394=0,'Class Rules'!$D$3,INDEX('Class Rules'!$D$6:$D$85,MATCH($M7394,'Class Rules'!$A$6:$A$85,0)))</f>
        <v>Passenger LDV</v>
      </c>
      <c r="O7394" s="1" t="str">
        <f t="array" ref="O7394">IF(SUMPRODUCT(MAX(ISNUMBER(SEARCH(Fuel_Rules!$A$6:$A$30,$E7394))*ISNUMBER(SEARCH(Fuel_Rules!$B$6:$B$30,$F7394))*(Fuel_Rules!$A$6:$A$30&lt;&gt;"")))&gt;0,"Plug-in hybrid",IF($G7394="Diesel","Diesel","Gasoline"))</f>
        <v>Plug-in hybrid</v>
      </c>
    </row>
    <row r="7395" spans="1:15" ht="15" customHeight="1" x14ac:dyDescent="0.25">
      <c r="A7395" s="1">
        <v>2022</v>
      </c>
      <c r="B7395" s="1" t="s">
        <v>9851</v>
      </c>
      <c r="C7395" s="1" t="s">
        <v>9911</v>
      </c>
      <c r="D7395" s="1" t="s">
        <v>9912</v>
      </c>
      <c r="E7395" s="1" t="s">
        <v>310</v>
      </c>
      <c r="F7395" s="1" t="s">
        <v>9913</v>
      </c>
      <c r="G7395" s="1" t="s">
        <v>103</v>
      </c>
      <c r="H7395" s="1" t="s">
        <v>298</v>
      </c>
      <c r="I7395" s="1">
        <v>2</v>
      </c>
      <c r="J7395" s="1">
        <v>2023</v>
      </c>
      <c r="K7395" s="1">
        <v>493090</v>
      </c>
      <c r="L7395" s="1">
        <v>0</v>
      </c>
      <c r="M7395" s="1">
        <f t="array" ref="M7395">SUMPRODUCT(MAX(ISNUMBER(SEARCH('Class Rules'!$B$6:$B$85,$E7395))*ISNUMBER(SEARCH('Class Rules'!$C$6:$C$85,$F7395))*'Class Rules'!$A$6:$A$85))</f>
        <v>0</v>
      </c>
      <c r="N7395" s="1" t="str">
        <f t="array" ref="N7395">IF($M7395=0,'Class Rules'!$D$3,INDEX('Class Rules'!$D$6:$D$85,MATCH($M7395,'Class Rules'!$A$6:$A$85,0)))</f>
        <v>Passenger LDV</v>
      </c>
      <c r="O7395" s="1" t="str">
        <f t="array" ref="O7395">IF(SUMPRODUCT(MAX(ISNUMBER(SEARCH(Fuel_Rules!$A$6:$A$30,$E7395))*ISNUMBER(SEARCH(Fuel_Rules!$B$6:$B$30,$F7395))*(Fuel_Rules!$A$6:$A$30&lt;&gt;"")))&gt;0,"Plug-in hybrid",IF($G7395="Diesel","Diesel","Gasoline"))</f>
        <v>Plug-in hybrid</v>
      </c>
    </row>
    <row r="7396" spans="1:15" ht="15" customHeight="1" x14ac:dyDescent="0.25">
      <c r="A7396" s="1">
        <v>2022</v>
      </c>
      <c r="B7396" s="1" t="s">
        <v>9851</v>
      </c>
      <c r="C7396" s="1" t="s">
        <v>9914</v>
      </c>
      <c r="D7396" s="1" t="s">
        <v>9915</v>
      </c>
      <c r="E7396" s="1" t="s">
        <v>310</v>
      </c>
      <c r="F7396" s="1" t="s">
        <v>9916</v>
      </c>
      <c r="G7396" s="1" t="s">
        <v>103</v>
      </c>
      <c r="H7396" s="1" t="s">
        <v>298</v>
      </c>
      <c r="I7396" s="1">
        <v>2</v>
      </c>
      <c r="J7396" s="1">
        <v>2023</v>
      </c>
      <c r="K7396" s="1">
        <v>437090</v>
      </c>
      <c r="L7396" s="1">
        <v>0</v>
      </c>
      <c r="M7396" s="1">
        <f t="array" ref="M7396">SUMPRODUCT(MAX(ISNUMBER(SEARCH('Class Rules'!$B$6:$B$85,$E7396))*ISNUMBER(SEARCH('Class Rules'!$C$6:$C$85,$F7396))*'Class Rules'!$A$6:$A$85))</f>
        <v>0</v>
      </c>
      <c r="N7396" s="1" t="str">
        <f t="array" ref="N7396">IF($M7396=0,'Class Rules'!$D$3,INDEX('Class Rules'!$D$6:$D$85,MATCH($M7396,'Class Rules'!$A$6:$A$85,0)))</f>
        <v>Passenger LDV</v>
      </c>
      <c r="O7396" s="1" t="str">
        <f t="array" ref="O7396">IF(SUMPRODUCT(MAX(ISNUMBER(SEARCH(Fuel_Rules!$A$6:$A$30,$E7396))*ISNUMBER(SEARCH(Fuel_Rules!$B$6:$B$30,$F7396))*(Fuel_Rules!$A$6:$A$30&lt;&gt;"")))&gt;0,"Plug-in hybrid",IF($G7396="Diesel","Diesel","Gasoline"))</f>
        <v>Plug-in hybrid</v>
      </c>
    </row>
    <row r="7397" spans="1:15" ht="15" customHeight="1" x14ac:dyDescent="0.25">
      <c r="A7397" s="1">
        <v>2022</v>
      </c>
      <c r="B7397" s="1" t="s">
        <v>9851</v>
      </c>
      <c r="C7397" s="1" t="s">
        <v>426</v>
      </c>
      <c r="D7397" s="1" t="s">
        <v>9917</v>
      </c>
      <c r="E7397" s="1" t="s">
        <v>428</v>
      </c>
      <c r="F7397" s="1" t="s">
        <v>429</v>
      </c>
      <c r="G7397" s="1" t="s">
        <v>103</v>
      </c>
      <c r="H7397" s="1" t="s">
        <v>298</v>
      </c>
      <c r="I7397" s="1">
        <v>1.6</v>
      </c>
      <c r="J7397" s="1">
        <v>2023</v>
      </c>
      <c r="K7397" s="1">
        <v>52874</v>
      </c>
      <c r="L7397" s="1">
        <v>0</v>
      </c>
      <c r="M7397" s="1">
        <f t="array" ref="M7397">SUMPRODUCT(MAX(ISNUMBER(SEARCH('Class Rules'!$B$6:$B$85,$E7397))*ISNUMBER(SEARCH('Class Rules'!$C$6:$C$85,$F7397))*'Class Rules'!$A$6:$A$85))</f>
        <v>0</v>
      </c>
      <c r="N7397" s="1" t="str">
        <f t="array" ref="N7397">IF($M7397=0,'Class Rules'!$D$3,INDEX('Class Rules'!$D$6:$D$85,MATCH($M7397,'Class Rules'!$A$6:$A$85,0)))</f>
        <v>Passenger LDV</v>
      </c>
      <c r="O7397" s="1" t="str">
        <f t="array" ref="O7397">IF(SUMPRODUCT(MAX(ISNUMBER(SEARCH(Fuel_Rules!$A$6:$A$30,$E7397))*ISNUMBER(SEARCH(Fuel_Rules!$B$6:$B$30,$F7397))*(Fuel_Rules!$A$6:$A$30&lt;&gt;"")))&gt;0,"Plug-in hybrid",IF($G7397="Diesel","Diesel","Gasoline"))</f>
        <v>Gasoline</v>
      </c>
    </row>
    <row r="7398" spans="1:15" ht="15" customHeight="1" x14ac:dyDescent="0.25">
      <c r="A7398" s="1">
        <v>2022</v>
      </c>
      <c r="B7398" s="1" t="s">
        <v>9851</v>
      </c>
      <c r="C7398" s="1" t="s">
        <v>430</v>
      </c>
      <c r="D7398" s="1" t="s">
        <v>9918</v>
      </c>
      <c r="E7398" s="1" t="s">
        <v>428</v>
      </c>
      <c r="F7398" s="1" t="s">
        <v>432</v>
      </c>
      <c r="G7398" s="1" t="s">
        <v>103</v>
      </c>
      <c r="H7398" s="1" t="s">
        <v>298</v>
      </c>
      <c r="I7398" s="1">
        <v>1.8</v>
      </c>
      <c r="J7398" s="1">
        <v>2023</v>
      </c>
      <c r="K7398" s="1">
        <v>69920</v>
      </c>
      <c r="L7398" s="1">
        <v>0</v>
      </c>
      <c r="M7398" s="1">
        <f t="array" ref="M7398">SUMPRODUCT(MAX(ISNUMBER(SEARCH('Class Rules'!$B$6:$B$85,$E7398))*ISNUMBER(SEARCH('Class Rules'!$C$6:$C$85,$F7398))*'Class Rules'!$A$6:$A$85))</f>
        <v>0</v>
      </c>
      <c r="N7398" s="1" t="str">
        <f t="array" ref="N7398">IF($M7398=0,'Class Rules'!$D$3,INDEX('Class Rules'!$D$6:$D$85,MATCH($M7398,'Class Rules'!$A$6:$A$85,0)))</f>
        <v>Passenger LDV</v>
      </c>
      <c r="O7398" s="1" t="str">
        <f t="array" ref="O7398">IF(SUMPRODUCT(MAX(ISNUMBER(SEARCH(Fuel_Rules!$A$6:$A$30,$E7398))*ISNUMBER(SEARCH(Fuel_Rules!$B$6:$B$30,$F7398))*(Fuel_Rules!$A$6:$A$30&lt;&gt;"")))&gt;0,"Plug-in hybrid",IF($G7398="Diesel","Diesel","Gasoline"))</f>
        <v>Gasoline</v>
      </c>
    </row>
    <row r="7399" spans="1:15" ht="15" customHeight="1" x14ac:dyDescent="0.25">
      <c r="A7399" s="1">
        <v>2022</v>
      </c>
      <c r="B7399" s="1" t="s">
        <v>9851</v>
      </c>
      <c r="C7399" s="1" t="s">
        <v>438</v>
      </c>
      <c r="D7399" s="1" t="s">
        <v>9919</v>
      </c>
      <c r="E7399" s="1" t="s">
        <v>435</v>
      </c>
      <c r="F7399" s="1" t="s">
        <v>440</v>
      </c>
      <c r="G7399" s="1" t="s">
        <v>103</v>
      </c>
      <c r="H7399" s="1" t="s">
        <v>298</v>
      </c>
      <c r="I7399" s="1">
        <v>2</v>
      </c>
      <c r="J7399" s="1">
        <v>2023</v>
      </c>
      <c r="K7399" s="1">
        <v>302067</v>
      </c>
      <c r="L7399" s="1">
        <v>0</v>
      </c>
      <c r="M7399" s="1">
        <f t="array" ref="M7399">SUMPRODUCT(MAX(ISNUMBER(SEARCH('Class Rules'!$B$6:$B$85,$E7399))*ISNUMBER(SEARCH('Class Rules'!$C$6:$C$85,$F7399))*'Class Rules'!$A$6:$A$85))</f>
        <v>0</v>
      </c>
      <c r="N7399" s="1" t="str">
        <f t="array" ref="N7399">IF($M7399=0,'Class Rules'!$D$3,INDEX('Class Rules'!$D$6:$D$85,MATCH($M7399,'Class Rules'!$A$6:$A$85,0)))</f>
        <v>Passenger LDV</v>
      </c>
      <c r="O7399" s="1" t="str">
        <f t="array" ref="O7399">IF(SUMPRODUCT(MAX(ISNUMBER(SEARCH(Fuel_Rules!$A$6:$A$30,$E7399))*ISNUMBER(SEARCH(Fuel_Rules!$B$6:$B$30,$F7399))*(Fuel_Rules!$A$6:$A$30&lt;&gt;"")))&gt;0,"Plug-in hybrid",IF($G7399="Diesel","Diesel","Gasoline"))</f>
        <v>Gasoline</v>
      </c>
    </row>
    <row r="7400" spans="1:15" ht="15" customHeight="1" x14ac:dyDescent="0.25">
      <c r="A7400" s="1">
        <v>2022</v>
      </c>
      <c r="B7400" s="1" t="s">
        <v>9851</v>
      </c>
      <c r="C7400" s="1" t="s">
        <v>441</v>
      </c>
      <c r="D7400" s="1" t="s">
        <v>9920</v>
      </c>
      <c r="E7400" s="1" t="s">
        <v>435</v>
      </c>
      <c r="F7400" s="1" t="s">
        <v>443</v>
      </c>
      <c r="G7400" s="1" t="s">
        <v>103</v>
      </c>
      <c r="H7400" s="1" t="s">
        <v>298</v>
      </c>
      <c r="I7400" s="1">
        <v>2</v>
      </c>
      <c r="J7400" s="1">
        <v>2023</v>
      </c>
      <c r="K7400" s="1">
        <v>319020</v>
      </c>
      <c r="L7400" s="1">
        <v>0</v>
      </c>
      <c r="M7400" s="1">
        <f t="array" ref="M7400">SUMPRODUCT(MAX(ISNUMBER(SEARCH('Class Rules'!$B$6:$B$85,$E7400))*ISNUMBER(SEARCH('Class Rules'!$C$6:$C$85,$F7400))*'Class Rules'!$A$6:$A$85))</f>
        <v>0</v>
      </c>
      <c r="N7400" s="1" t="str">
        <f t="array" ref="N7400">IF($M7400=0,'Class Rules'!$D$3,INDEX('Class Rules'!$D$6:$D$85,MATCH($M7400,'Class Rules'!$A$6:$A$85,0)))</f>
        <v>Passenger LDV</v>
      </c>
      <c r="O7400" s="1" t="str">
        <f t="array" ref="O7400">IF(SUMPRODUCT(MAX(ISNUMBER(SEARCH(Fuel_Rules!$A$6:$A$30,$E7400))*ISNUMBER(SEARCH(Fuel_Rules!$B$6:$B$30,$F7400))*(Fuel_Rules!$A$6:$A$30&lt;&gt;"")))&gt;0,"Plug-in hybrid",IF($G7400="Diesel","Diesel","Gasoline"))</f>
        <v>Gasoline</v>
      </c>
    </row>
    <row r="7401" spans="1:15" ht="15" customHeight="1" x14ac:dyDescent="0.25">
      <c r="A7401" s="1">
        <v>2022</v>
      </c>
      <c r="B7401" s="1" t="s">
        <v>9851</v>
      </c>
      <c r="C7401" s="1" t="s">
        <v>444</v>
      </c>
      <c r="D7401" s="1" t="s">
        <v>9921</v>
      </c>
      <c r="E7401" s="1" t="s">
        <v>435</v>
      </c>
      <c r="F7401" s="1" t="s">
        <v>446</v>
      </c>
      <c r="G7401" s="1" t="s">
        <v>103</v>
      </c>
      <c r="H7401" s="1" t="s">
        <v>437</v>
      </c>
      <c r="I7401" s="1">
        <v>2</v>
      </c>
      <c r="J7401" s="1">
        <v>2023</v>
      </c>
      <c r="K7401" s="1">
        <v>286578</v>
      </c>
      <c r="L7401" s="1">
        <v>0</v>
      </c>
      <c r="M7401" s="1">
        <f t="array" ref="M7401">SUMPRODUCT(MAX(ISNUMBER(SEARCH('Class Rules'!$B$6:$B$85,$E7401))*ISNUMBER(SEARCH('Class Rules'!$C$6:$C$85,$F7401))*'Class Rules'!$A$6:$A$85))</f>
        <v>0</v>
      </c>
      <c r="N7401" s="1" t="str">
        <f t="array" ref="N7401">IF($M7401=0,'Class Rules'!$D$3,INDEX('Class Rules'!$D$6:$D$85,MATCH($M7401,'Class Rules'!$A$6:$A$85,0)))</f>
        <v>Passenger LDV</v>
      </c>
      <c r="O7401" s="1" t="str">
        <f t="array" ref="O7401">IF(SUMPRODUCT(MAX(ISNUMBER(SEARCH(Fuel_Rules!$A$6:$A$30,$E7401))*ISNUMBER(SEARCH(Fuel_Rules!$B$6:$B$30,$F7401))*(Fuel_Rules!$A$6:$A$30&lt;&gt;"")))&gt;0,"Plug-in hybrid",IF($G7401="Diesel","Diesel","Gasoline"))</f>
        <v>Gasoline</v>
      </c>
    </row>
    <row r="7402" spans="1:15" ht="15" customHeight="1" x14ac:dyDescent="0.25">
      <c r="A7402" s="1">
        <v>2022</v>
      </c>
      <c r="B7402" s="1" t="s">
        <v>9851</v>
      </c>
      <c r="C7402" s="1" t="s">
        <v>450</v>
      </c>
      <c r="D7402" s="1" t="s">
        <v>9922</v>
      </c>
      <c r="E7402" s="1" t="s">
        <v>435</v>
      </c>
      <c r="F7402" s="1" t="s">
        <v>452</v>
      </c>
      <c r="G7402" s="1" t="s">
        <v>103</v>
      </c>
      <c r="H7402" s="1" t="s">
        <v>298</v>
      </c>
      <c r="I7402" s="1">
        <v>2</v>
      </c>
      <c r="J7402" s="1">
        <v>2023</v>
      </c>
      <c r="K7402" s="1">
        <v>340125</v>
      </c>
      <c r="L7402" s="1">
        <v>0</v>
      </c>
      <c r="M7402" s="1">
        <f t="array" ref="M7402">SUMPRODUCT(MAX(ISNUMBER(SEARCH('Class Rules'!$B$6:$B$85,$E7402))*ISNUMBER(SEARCH('Class Rules'!$C$6:$C$85,$F7402))*'Class Rules'!$A$6:$A$85))</f>
        <v>0</v>
      </c>
      <c r="N7402" s="1" t="str">
        <f t="array" ref="N7402">IF($M7402=0,'Class Rules'!$D$3,INDEX('Class Rules'!$D$6:$D$85,MATCH($M7402,'Class Rules'!$A$6:$A$85,0)))</f>
        <v>Passenger LDV</v>
      </c>
      <c r="O7402" s="1" t="str">
        <f t="array" ref="O7402">IF(SUMPRODUCT(MAX(ISNUMBER(SEARCH(Fuel_Rules!$A$6:$A$30,$E7402))*ISNUMBER(SEARCH(Fuel_Rules!$B$6:$B$30,$F7402))*(Fuel_Rules!$A$6:$A$30&lt;&gt;"")))&gt;0,"Plug-in hybrid",IF($G7402="Diesel","Diesel","Gasoline"))</f>
        <v>Gasoline</v>
      </c>
    </row>
    <row r="7403" spans="1:15" ht="15" customHeight="1" x14ac:dyDescent="0.25">
      <c r="A7403" s="1">
        <v>2022</v>
      </c>
      <c r="B7403" s="1" t="s">
        <v>9851</v>
      </c>
      <c r="C7403" s="1" t="s">
        <v>459</v>
      </c>
      <c r="D7403" s="1" t="s">
        <v>9923</v>
      </c>
      <c r="E7403" s="1" t="s">
        <v>435</v>
      </c>
      <c r="F7403" s="1" t="s">
        <v>6086</v>
      </c>
      <c r="G7403" s="1" t="s">
        <v>103</v>
      </c>
      <c r="H7403" s="1" t="s">
        <v>437</v>
      </c>
      <c r="I7403" s="1">
        <v>3</v>
      </c>
      <c r="J7403" s="1">
        <v>2023</v>
      </c>
      <c r="K7403" s="1">
        <v>603134</v>
      </c>
      <c r="L7403" s="1">
        <v>0</v>
      </c>
      <c r="M7403" s="1">
        <f t="array" ref="M7403">SUMPRODUCT(MAX(ISNUMBER(SEARCH('Class Rules'!$B$6:$B$85,$E7403))*ISNUMBER(SEARCH('Class Rules'!$C$6:$C$85,$F7403))*'Class Rules'!$A$6:$A$85))</f>
        <v>0</v>
      </c>
      <c r="N7403" s="1" t="str">
        <f t="array" ref="N7403">IF($M7403=0,'Class Rules'!$D$3,INDEX('Class Rules'!$D$6:$D$85,MATCH($M7403,'Class Rules'!$A$6:$A$85,0)))</f>
        <v>Passenger LDV</v>
      </c>
      <c r="O7403" s="1" t="str">
        <f t="array" ref="O7403">IF(SUMPRODUCT(MAX(ISNUMBER(SEARCH(Fuel_Rules!$A$6:$A$30,$E7403))*ISNUMBER(SEARCH(Fuel_Rules!$B$6:$B$30,$F7403))*(Fuel_Rules!$A$6:$A$30&lt;&gt;"")))&gt;0,"Plug-in hybrid",IF($G7403="Diesel","Diesel","Gasoline"))</f>
        <v>Gasoline</v>
      </c>
    </row>
    <row r="7404" spans="1:15" ht="15" customHeight="1" x14ac:dyDescent="0.25">
      <c r="A7404" s="1">
        <v>2022</v>
      </c>
      <c r="B7404" s="1" t="s">
        <v>9851</v>
      </c>
      <c r="C7404" s="1" t="s">
        <v>459</v>
      </c>
      <c r="D7404" s="1" t="s">
        <v>9924</v>
      </c>
      <c r="E7404" s="1" t="s">
        <v>435</v>
      </c>
      <c r="F7404" s="1" t="s">
        <v>6086</v>
      </c>
      <c r="G7404" s="1" t="s">
        <v>103</v>
      </c>
      <c r="H7404" s="1" t="s">
        <v>437</v>
      </c>
      <c r="I7404" s="1">
        <v>3</v>
      </c>
      <c r="J7404" s="1">
        <v>2023</v>
      </c>
      <c r="K7404" s="1">
        <v>566945</v>
      </c>
      <c r="L7404" s="1">
        <v>0</v>
      </c>
      <c r="M7404" s="1">
        <f t="array" ref="M7404">SUMPRODUCT(MAX(ISNUMBER(SEARCH('Class Rules'!$B$6:$B$85,$E7404))*ISNUMBER(SEARCH('Class Rules'!$C$6:$C$85,$F7404))*'Class Rules'!$A$6:$A$85))</f>
        <v>0</v>
      </c>
      <c r="N7404" s="1" t="str">
        <f t="array" ref="N7404">IF($M7404=0,'Class Rules'!$D$3,INDEX('Class Rules'!$D$6:$D$85,MATCH($M7404,'Class Rules'!$A$6:$A$85,0)))</f>
        <v>Passenger LDV</v>
      </c>
      <c r="O7404" s="1" t="str">
        <f t="array" ref="O7404">IF(SUMPRODUCT(MAX(ISNUMBER(SEARCH(Fuel_Rules!$A$6:$A$30,$E7404))*ISNUMBER(SEARCH(Fuel_Rules!$B$6:$B$30,$F7404))*(Fuel_Rules!$A$6:$A$30&lt;&gt;"")))&gt;0,"Plug-in hybrid",IF($G7404="Diesel","Diesel","Gasoline"))</f>
        <v>Gasoline</v>
      </c>
    </row>
    <row r="7405" spans="1:15" ht="15" customHeight="1" x14ac:dyDescent="0.25">
      <c r="A7405" s="1">
        <v>2022</v>
      </c>
      <c r="B7405" s="1" t="s">
        <v>9851</v>
      </c>
      <c r="C7405" s="1" t="s">
        <v>471</v>
      </c>
      <c r="D7405" s="1" t="s">
        <v>9925</v>
      </c>
      <c r="E7405" s="1" t="s">
        <v>435</v>
      </c>
      <c r="F7405" s="1" t="s">
        <v>473</v>
      </c>
      <c r="G7405" s="1" t="s">
        <v>103</v>
      </c>
      <c r="H7405" s="1" t="s">
        <v>437</v>
      </c>
      <c r="I7405" s="1">
        <v>3</v>
      </c>
      <c r="J7405" s="1">
        <v>2023</v>
      </c>
      <c r="K7405" s="1">
        <v>571570</v>
      </c>
      <c r="L7405" s="1">
        <v>0</v>
      </c>
      <c r="M7405" s="1">
        <f t="array" ref="M7405">SUMPRODUCT(MAX(ISNUMBER(SEARCH('Class Rules'!$B$6:$B$85,$E7405))*ISNUMBER(SEARCH('Class Rules'!$C$6:$C$85,$F7405))*'Class Rules'!$A$6:$A$85))</f>
        <v>0</v>
      </c>
      <c r="N7405" s="1" t="str">
        <f t="array" ref="N7405">IF($M7405=0,'Class Rules'!$D$3,INDEX('Class Rules'!$D$6:$D$85,MATCH($M7405,'Class Rules'!$A$6:$A$85,0)))</f>
        <v>Passenger LDV</v>
      </c>
      <c r="O7405" s="1" t="str">
        <f t="array" ref="O7405">IF(SUMPRODUCT(MAX(ISNUMBER(SEARCH(Fuel_Rules!$A$6:$A$30,$E7405))*ISNUMBER(SEARCH(Fuel_Rules!$B$6:$B$30,$F7405))*(Fuel_Rules!$A$6:$A$30&lt;&gt;"")))&gt;0,"Plug-in hybrid",IF($G7405="Diesel","Diesel","Gasoline"))</f>
        <v>Gasoline</v>
      </c>
    </row>
    <row r="7406" spans="1:15" ht="15" customHeight="1" x14ac:dyDescent="0.25">
      <c r="A7406" s="1">
        <v>2022</v>
      </c>
      <c r="B7406" s="1" t="s">
        <v>9851</v>
      </c>
      <c r="C7406" s="1" t="s">
        <v>474</v>
      </c>
      <c r="D7406" s="1" t="s">
        <v>9926</v>
      </c>
      <c r="E7406" s="1" t="s">
        <v>435</v>
      </c>
      <c r="F7406" s="1" t="s">
        <v>476</v>
      </c>
      <c r="G7406" s="1" t="s">
        <v>103</v>
      </c>
      <c r="H7406" s="1" t="s">
        <v>437</v>
      </c>
      <c r="I7406" s="1">
        <v>1.5</v>
      </c>
      <c r="J7406" s="1">
        <v>2023</v>
      </c>
      <c r="K7406" s="1">
        <v>293785</v>
      </c>
      <c r="L7406" s="1">
        <v>0</v>
      </c>
      <c r="M7406" s="1">
        <f t="array" ref="M7406">SUMPRODUCT(MAX(ISNUMBER(SEARCH('Class Rules'!$B$6:$B$85,$E7406))*ISNUMBER(SEARCH('Class Rules'!$C$6:$C$85,$F7406))*'Class Rules'!$A$6:$A$85))</f>
        <v>0</v>
      </c>
      <c r="N7406" s="1" t="str">
        <f t="array" ref="N7406">IF($M7406=0,'Class Rules'!$D$3,INDEX('Class Rules'!$D$6:$D$85,MATCH($M7406,'Class Rules'!$A$6:$A$85,0)))</f>
        <v>Passenger LDV</v>
      </c>
      <c r="O7406" s="1" t="str">
        <f t="array" ref="O7406">IF(SUMPRODUCT(MAX(ISNUMBER(SEARCH(Fuel_Rules!$A$6:$A$30,$E7406))*ISNUMBER(SEARCH(Fuel_Rules!$B$6:$B$30,$F7406))*(Fuel_Rules!$A$6:$A$30&lt;&gt;"")))&gt;0,"Plug-in hybrid",IF($G7406="Diesel","Diesel","Gasoline"))</f>
        <v>Gasoline</v>
      </c>
    </row>
    <row r="7407" spans="1:15" ht="15" customHeight="1" x14ac:dyDescent="0.25">
      <c r="A7407" s="1">
        <v>2022</v>
      </c>
      <c r="B7407" s="1" t="s">
        <v>9851</v>
      </c>
      <c r="C7407" s="1" t="s">
        <v>477</v>
      </c>
      <c r="D7407" s="1" t="s">
        <v>9927</v>
      </c>
      <c r="E7407" s="1" t="s">
        <v>435</v>
      </c>
      <c r="F7407" s="1" t="s">
        <v>479</v>
      </c>
      <c r="G7407" s="1" t="s">
        <v>103</v>
      </c>
      <c r="H7407" s="1" t="s">
        <v>437</v>
      </c>
      <c r="I7407" s="1">
        <v>2</v>
      </c>
      <c r="J7407" s="1">
        <v>2023</v>
      </c>
      <c r="K7407" s="1">
        <v>484840</v>
      </c>
      <c r="L7407" s="1">
        <v>0</v>
      </c>
      <c r="M7407" s="1">
        <f t="array" ref="M7407">SUMPRODUCT(MAX(ISNUMBER(SEARCH('Class Rules'!$B$6:$B$85,$E7407))*ISNUMBER(SEARCH('Class Rules'!$C$6:$C$85,$F7407))*'Class Rules'!$A$6:$A$85))</f>
        <v>0</v>
      </c>
      <c r="N7407" s="1" t="str">
        <f t="array" ref="N7407">IF($M7407=0,'Class Rules'!$D$3,INDEX('Class Rules'!$D$6:$D$85,MATCH($M7407,'Class Rules'!$A$6:$A$85,0)))</f>
        <v>Passenger LDV</v>
      </c>
      <c r="O7407" s="1" t="str">
        <f t="array" ref="O7407">IF(SUMPRODUCT(MAX(ISNUMBER(SEARCH(Fuel_Rules!$A$6:$A$30,$E7407))*ISNUMBER(SEARCH(Fuel_Rules!$B$6:$B$30,$F7407))*(Fuel_Rules!$A$6:$A$30&lt;&gt;"")))&gt;0,"Plug-in hybrid",IF($G7407="Diesel","Diesel","Gasoline"))</f>
        <v>Gasoline</v>
      </c>
    </row>
    <row r="7408" spans="1:15" ht="15" customHeight="1" x14ac:dyDescent="0.25">
      <c r="A7408" s="1">
        <v>2022</v>
      </c>
      <c r="B7408" s="1" t="s">
        <v>9851</v>
      </c>
      <c r="C7408" s="1" t="s">
        <v>480</v>
      </c>
      <c r="D7408" s="1" t="s">
        <v>9928</v>
      </c>
      <c r="E7408" s="1" t="s">
        <v>435</v>
      </c>
      <c r="F7408" s="1" t="s">
        <v>8868</v>
      </c>
      <c r="G7408" s="1" t="s">
        <v>103</v>
      </c>
      <c r="H7408" s="1" t="s">
        <v>437</v>
      </c>
      <c r="I7408" s="1">
        <v>3</v>
      </c>
      <c r="J7408" s="1">
        <v>2023</v>
      </c>
      <c r="K7408" s="1">
        <v>629508</v>
      </c>
      <c r="L7408" s="1">
        <v>0</v>
      </c>
      <c r="M7408" s="1">
        <f t="array" ref="M7408">SUMPRODUCT(MAX(ISNUMBER(SEARCH('Class Rules'!$B$6:$B$85,$E7408))*ISNUMBER(SEARCH('Class Rules'!$C$6:$C$85,$F7408))*'Class Rules'!$A$6:$A$85))</f>
        <v>0</v>
      </c>
      <c r="N7408" s="1" t="str">
        <f t="array" ref="N7408">IF($M7408=0,'Class Rules'!$D$3,INDEX('Class Rules'!$D$6:$D$85,MATCH($M7408,'Class Rules'!$A$6:$A$85,0)))</f>
        <v>Passenger LDV</v>
      </c>
      <c r="O7408" s="1" t="str">
        <f t="array" ref="O7408">IF(SUMPRODUCT(MAX(ISNUMBER(SEARCH(Fuel_Rules!$A$6:$A$30,$E7408))*ISNUMBER(SEARCH(Fuel_Rules!$B$6:$B$30,$F7408))*(Fuel_Rules!$A$6:$A$30&lt;&gt;"")))&gt;0,"Plug-in hybrid",IF($G7408="Diesel","Diesel","Gasoline"))</f>
        <v>Gasoline</v>
      </c>
    </row>
    <row r="7409" spans="1:15" ht="15" customHeight="1" x14ac:dyDescent="0.25">
      <c r="A7409" s="1">
        <v>2022</v>
      </c>
      <c r="B7409" s="1" t="s">
        <v>9851</v>
      </c>
      <c r="C7409" s="1" t="s">
        <v>480</v>
      </c>
      <c r="D7409" s="1" t="s">
        <v>9929</v>
      </c>
      <c r="E7409" s="1" t="s">
        <v>435</v>
      </c>
      <c r="F7409" s="1" t="s">
        <v>8868</v>
      </c>
      <c r="G7409" s="1" t="s">
        <v>103</v>
      </c>
      <c r="H7409" s="1" t="s">
        <v>437</v>
      </c>
      <c r="I7409" s="1">
        <v>3</v>
      </c>
      <c r="J7409" s="1">
        <v>2023</v>
      </c>
      <c r="K7409" s="1">
        <v>588590</v>
      </c>
      <c r="L7409" s="1">
        <v>0</v>
      </c>
      <c r="M7409" s="1">
        <f t="array" ref="M7409">SUMPRODUCT(MAX(ISNUMBER(SEARCH('Class Rules'!$B$6:$B$85,$E7409))*ISNUMBER(SEARCH('Class Rules'!$C$6:$C$85,$F7409))*'Class Rules'!$A$6:$A$85))</f>
        <v>0</v>
      </c>
      <c r="N7409" s="1" t="str">
        <f t="array" ref="N7409">IF($M7409=0,'Class Rules'!$D$3,INDEX('Class Rules'!$D$6:$D$85,MATCH($M7409,'Class Rules'!$A$6:$A$85,0)))</f>
        <v>Passenger LDV</v>
      </c>
      <c r="O7409" s="1" t="str">
        <f t="array" ref="O7409">IF(SUMPRODUCT(MAX(ISNUMBER(SEARCH(Fuel_Rules!$A$6:$A$30,$E7409))*ISNUMBER(SEARCH(Fuel_Rules!$B$6:$B$30,$F7409))*(Fuel_Rules!$A$6:$A$30&lt;&gt;"")))&gt;0,"Plug-in hybrid",IF($G7409="Diesel","Diesel","Gasoline"))</f>
        <v>Gasoline</v>
      </c>
    </row>
    <row r="7410" spans="1:15" ht="15" customHeight="1" x14ac:dyDescent="0.25">
      <c r="A7410" s="1">
        <v>2022</v>
      </c>
      <c r="B7410" s="1" t="s">
        <v>9851</v>
      </c>
      <c r="C7410" s="1" t="s">
        <v>483</v>
      </c>
      <c r="D7410" s="1" t="s">
        <v>9930</v>
      </c>
      <c r="E7410" s="1" t="s">
        <v>435</v>
      </c>
      <c r="F7410" s="1" t="s">
        <v>9931</v>
      </c>
      <c r="G7410" s="1" t="s">
        <v>103</v>
      </c>
      <c r="H7410" s="1" t="s">
        <v>437</v>
      </c>
      <c r="I7410" s="1">
        <v>2</v>
      </c>
      <c r="J7410" s="1">
        <v>2023</v>
      </c>
      <c r="K7410" s="1">
        <v>455431</v>
      </c>
      <c r="L7410" s="1">
        <v>0</v>
      </c>
      <c r="M7410" s="1">
        <f t="array" ref="M7410">SUMPRODUCT(MAX(ISNUMBER(SEARCH('Class Rules'!$B$6:$B$85,$E7410))*ISNUMBER(SEARCH('Class Rules'!$C$6:$C$85,$F7410))*'Class Rules'!$A$6:$A$85))</f>
        <v>0</v>
      </c>
      <c r="N7410" s="1" t="str">
        <f t="array" ref="N7410">IF($M7410=0,'Class Rules'!$D$3,INDEX('Class Rules'!$D$6:$D$85,MATCH($M7410,'Class Rules'!$A$6:$A$85,0)))</f>
        <v>Passenger LDV</v>
      </c>
      <c r="O7410" s="1" t="str">
        <f t="array" ref="O7410">IF(SUMPRODUCT(MAX(ISNUMBER(SEARCH(Fuel_Rules!$A$6:$A$30,$E7410))*ISNUMBER(SEARCH(Fuel_Rules!$B$6:$B$30,$F7410))*(Fuel_Rules!$A$6:$A$30&lt;&gt;"")))&gt;0,"Plug-in hybrid",IF($G7410="Diesel","Diesel","Gasoline"))</f>
        <v>Plug-in hybrid</v>
      </c>
    </row>
    <row r="7411" spans="1:15" ht="15" customHeight="1" x14ac:dyDescent="0.25">
      <c r="A7411" s="1">
        <v>2022</v>
      </c>
      <c r="B7411" s="1" t="s">
        <v>9851</v>
      </c>
      <c r="C7411" s="1" t="s">
        <v>483</v>
      </c>
      <c r="D7411" s="1" t="s">
        <v>9932</v>
      </c>
      <c r="E7411" s="1" t="s">
        <v>435</v>
      </c>
      <c r="F7411" s="1" t="s">
        <v>9931</v>
      </c>
      <c r="G7411" s="1" t="s">
        <v>103</v>
      </c>
      <c r="H7411" s="1" t="s">
        <v>437</v>
      </c>
      <c r="I7411" s="1">
        <v>2</v>
      </c>
      <c r="J7411" s="1">
        <v>2023</v>
      </c>
      <c r="K7411" s="1">
        <v>433670</v>
      </c>
      <c r="L7411" s="1">
        <v>0</v>
      </c>
      <c r="M7411" s="1">
        <f t="array" ref="M7411">SUMPRODUCT(MAX(ISNUMBER(SEARCH('Class Rules'!$B$6:$B$85,$E7411))*ISNUMBER(SEARCH('Class Rules'!$C$6:$C$85,$F7411))*'Class Rules'!$A$6:$A$85))</f>
        <v>0</v>
      </c>
      <c r="N7411" s="1" t="str">
        <f t="array" ref="N7411">IF($M7411=0,'Class Rules'!$D$3,INDEX('Class Rules'!$D$6:$D$85,MATCH($M7411,'Class Rules'!$A$6:$A$85,0)))</f>
        <v>Passenger LDV</v>
      </c>
      <c r="O7411" s="1" t="str">
        <f t="array" ref="O7411">IF(SUMPRODUCT(MAX(ISNUMBER(SEARCH(Fuel_Rules!$A$6:$A$30,$E7411))*ISNUMBER(SEARCH(Fuel_Rules!$B$6:$B$30,$F7411))*(Fuel_Rules!$A$6:$A$30&lt;&gt;"")))&gt;0,"Plug-in hybrid",IF($G7411="Diesel","Diesel","Gasoline"))</f>
        <v>Plug-in hybrid</v>
      </c>
    </row>
    <row r="7412" spans="1:15" ht="15" customHeight="1" x14ac:dyDescent="0.25">
      <c r="A7412" s="1">
        <v>2022</v>
      </c>
      <c r="B7412" s="1" t="s">
        <v>9851</v>
      </c>
      <c r="C7412" s="1" t="s">
        <v>486</v>
      </c>
      <c r="D7412" s="1" t="s">
        <v>9933</v>
      </c>
      <c r="E7412" s="1" t="s">
        <v>435</v>
      </c>
      <c r="F7412" s="1" t="s">
        <v>488</v>
      </c>
      <c r="G7412" s="1" t="s">
        <v>103</v>
      </c>
      <c r="H7412" s="1" t="s">
        <v>298</v>
      </c>
      <c r="I7412" s="1">
        <v>2</v>
      </c>
      <c r="J7412" s="1">
        <v>2023</v>
      </c>
      <c r="K7412" s="1">
        <v>306076</v>
      </c>
      <c r="L7412" s="1">
        <v>0</v>
      </c>
      <c r="M7412" s="1">
        <f t="array" ref="M7412">SUMPRODUCT(MAX(ISNUMBER(SEARCH('Class Rules'!$B$6:$B$85,$E7412))*ISNUMBER(SEARCH('Class Rules'!$C$6:$C$85,$F7412))*'Class Rules'!$A$6:$A$85))</f>
        <v>0</v>
      </c>
      <c r="N7412" s="1" t="str">
        <f t="array" ref="N7412">IF($M7412=0,'Class Rules'!$D$3,INDEX('Class Rules'!$D$6:$D$85,MATCH($M7412,'Class Rules'!$A$6:$A$85,0)))</f>
        <v>Passenger LDV</v>
      </c>
      <c r="O7412" s="1" t="str">
        <f t="array" ref="O7412">IF(SUMPRODUCT(MAX(ISNUMBER(SEARCH(Fuel_Rules!$A$6:$A$30,$E7412))*ISNUMBER(SEARCH(Fuel_Rules!$B$6:$B$30,$F7412))*(Fuel_Rules!$A$6:$A$30&lt;&gt;"")))&gt;0,"Plug-in hybrid",IF($G7412="Diesel","Diesel","Gasoline"))</f>
        <v>Gasoline</v>
      </c>
    </row>
    <row r="7413" spans="1:15" ht="15" customHeight="1" x14ac:dyDescent="0.25">
      <c r="A7413" s="1">
        <v>2022</v>
      </c>
      <c r="B7413" s="1" t="s">
        <v>9851</v>
      </c>
      <c r="C7413" s="1" t="s">
        <v>492</v>
      </c>
      <c r="D7413" s="1" t="s">
        <v>9934</v>
      </c>
      <c r="E7413" s="1" t="s">
        <v>435</v>
      </c>
      <c r="F7413" s="1" t="s">
        <v>494</v>
      </c>
      <c r="G7413" s="1" t="s">
        <v>103</v>
      </c>
      <c r="H7413" s="1" t="s">
        <v>437</v>
      </c>
      <c r="I7413" s="1">
        <v>2</v>
      </c>
      <c r="J7413" s="1">
        <v>2023</v>
      </c>
      <c r="K7413" s="1">
        <v>478275</v>
      </c>
      <c r="L7413" s="1">
        <v>0</v>
      </c>
      <c r="M7413" s="1">
        <f t="array" ref="M7413">SUMPRODUCT(MAX(ISNUMBER(SEARCH('Class Rules'!$B$6:$B$85,$E7413))*ISNUMBER(SEARCH('Class Rules'!$C$6:$C$85,$F7413))*'Class Rules'!$A$6:$A$85))</f>
        <v>0</v>
      </c>
      <c r="N7413" s="1" t="str">
        <f t="array" ref="N7413">IF($M7413=0,'Class Rules'!$D$3,INDEX('Class Rules'!$D$6:$D$85,MATCH($M7413,'Class Rules'!$A$6:$A$85,0)))</f>
        <v>Passenger LDV</v>
      </c>
      <c r="O7413" s="1" t="str">
        <f t="array" ref="O7413">IF(SUMPRODUCT(MAX(ISNUMBER(SEARCH(Fuel_Rules!$A$6:$A$30,$E7413))*ISNUMBER(SEARCH(Fuel_Rules!$B$6:$B$30,$F7413))*(Fuel_Rules!$A$6:$A$30&lt;&gt;"")))&gt;0,"Plug-in hybrid",IF($G7413="Diesel","Diesel","Gasoline"))</f>
        <v>Gasoline</v>
      </c>
    </row>
    <row r="7414" spans="1:15" ht="15" customHeight="1" x14ac:dyDescent="0.25">
      <c r="A7414" s="1">
        <v>2022</v>
      </c>
      <c r="B7414" s="1" t="s">
        <v>9851</v>
      </c>
      <c r="C7414" s="1" t="s">
        <v>507</v>
      </c>
      <c r="D7414" s="1" t="s">
        <v>9935</v>
      </c>
      <c r="E7414" s="1" t="s">
        <v>435</v>
      </c>
      <c r="F7414" s="1" t="s">
        <v>509</v>
      </c>
      <c r="G7414" s="1" t="s">
        <v>103</v>
      </c>
      <c r="H7414" s="1" t="s">
        <v>437</v>
      </c>
      <c r="I7414" s="1">
        <v>3</v>
      </c>
      <c r="J7414" s="1">
        <v>2023</v>
      </c>
      <c r="K7414" s="1">
        <v>743748</v>
      </c>
      <c r="L7414" s="1">
        <v>0</v>
      </c>
      <c r="M7414" s="1">
        <f t="array" ref="M7414">SUMPRODUCT(MAX(ISNUMBER(SEARCH('Class Rules'!$B$6:$B$85,$E7414))*ISNUMBER(SEARCH('Class Rules'!$C$6:$C$85,$F7414))*'Class Rules'!$A$6:$A$85))</f>
        <v>0</v>
      </c>
      <c r="N7414" s="1" t="str">
        <f t="array" ref="N7414">IF($M7414=0,'Class Rules'!$D$3,INDEX('Class Rules'!$D$6:$D$85,MATCH($M7414,'Class Rules'!$A$6:$A$85,0)))</f>
        <v>Passenger LDV</v>
      </c>
      <c r="O7414" s="1" t="str">
        <f t="array" ref="O7414">IF(SUMPRODUCT(MAX(ISNUMBER(SEARCH(Fuel_Rules!$A$6:$A$30,$E7414))*ISNUMBER(SEARCH(Fuel_Rules!$B$6:$B$30,$F7414))*(Fuel_Rules!$A$6:$A$30&lt;&gt;"")))&gt;0,"Plug-in hybrid",IF($G7414="Diesel","Diesel","Gasoline"))</f>
        <v>Gasoline</v>
      </c>
    </row>
    <row r="7415" spans="1:15" ht="15" customHeight="1" x14ac:dyDescent="0.25">
      <c r="A7415" s="1">
        <v>2022</v>
      </c>
      <c r="B7415" s="1" t="s">
        <v>9851</v>
      </c>
      <c r="C7415" s="1" t="s">
        <v>510</v>
      </c>
      <c r="D7415" s="1" t="s">
        <v>9936</v>
      </c>
      <c r="E7415" s="1" t="s">
        <v>435</v>
      </c>
      <c r="F7415" s="1" t="s">
        <v>9937</v>
      </c>
      <c r="G7415" s="1" t="s">
        <v>103</v>
      </c>
      <c r="H7415" s="1" t="s">
        <v>437</v>
      </c>
      <c r="I7415" s="1">
        <v>3</v>
      </c>
      <c r="J7415" s="1">
        <v>2023</v>
      </c>
      <c r="K7415" s="1">
        <v>681806</v>
      </c>
      <c r="L7415" s="1">
        <v>0</v>
      </c>
      <c r="M7415" s="1">
        <f t="array" ref="M7415">SUMPRODUCT(MAX(ISNUMBER(SEARCH('Class Rules'!$B$6:$B$85,$E7415))*ISNUMBER(SEARCH('Class Rules'!$C$6:$C$85,$F7415))*'Class Rules'!$A$6:$A$85))</f>
        <v>0</v>
      </c>
      <c r="N7415" s="1" t="str">
        <f t="array" ref="N7415">IF($M7415=0,'Class Rules'!$D$3,INDEX('Class Rules'!$D$6:$D$85,MATCH($M7415,'Class Rules'!$A$6:$A$85,0)))</f>
        <v>Passenger LDV</v>
      </c>
      <c r="O7415" s="1" t="str">
        <f t="array" ref="O7415">IF(SUMPRODUCT(MAX(ISNUMBER(SEARCH(Fuel_Rules!$A$6:$A$30,$E7415))*ISNUMBER(SEARCH(Fuel_Rules!$B$6:$B$30,$F7415))*(Fuel_Rules!$A$6:$A$30&lt;&gt;"")))&gt;0,"Plug-in hybrid",IF($G7415="Diesel","Diesel","Gasoline"))</f>
        <v>Gasoline</v>
      </c>
    </row>
    <row r="7416" spans="1:15" ht="15" customHeight="1" x14ac:dyDescent="0.25">
      <c r="A7416" s="1">
        <v>2022</v>
      </c>
      <c r="B7416" s="1" t="s">
        <v>9851</v>
      </c>
      <c r="C7416" s="1" t="s">
        <v>513</v>
      </c>
      <c r="D7416" s="1" t="s">
        <v>9938</v>
      </c>
      <c r="E7416" s="1" t="s">
        <v>435</v>
      </c>
      <c r="F7416" s="1" t="s">
        <v>515</v>
      </c>
      <c r="G7416" s="1" t="s">
        <v>103</v>
      </c>
      <c r="H7416" s="1" t="s">
        <v>437</v>
      </c>
      <c r="I7416" s="1">
        <v>1.5</v>
      </c>
      <c r="J7416" s="1">
        <v>2023</v>
      </c>
      <c r="K7416" s="1">
        <v>293544</v>
      </c>
      <c r="L7416" s="1">
        <v>0</v>
      </c>
      <c r="M7416" s="1">
        <f t="array" ref="M7416">SUMPRODUCT(MAX(ISNUMBER(SEARCH('Class Rules'!$B$6:$B$85,$E7416))*ISNUMBER(SEARCH('Class Rules'!$C$6:$C$85,$F7416))*'Class Rules'!$A$6:$A$85))</f>
        <v>0</v>
      </c>
      <c r="N7416" s="1" t="str">
        <f t="array" ref="N7416">IF($M7416=0,'Class Rules'!$D$3,INDEX('Class Rules'!$D$6:$D$85,MATCH($M7416,'Class Rules'!$A$6:$A$85,0)))</f>
        <v>Passenger LDV</v>
      </c>
      <c r="O7416" s="1" t="str">
        <f t="array" ref="O7416">IF(SUMPRODUCT(MAX(ISNUMBER(SEARCH(Fuel_Rules!$A$6:$A$30,$E7416))*ISNUMBER(SEARCH(Fuel_Rules!$B$6:$B$30,$F7416))*(Fuel_Rules!$A$6:$A$30&lt;&gt;"")))&gt;0,"Plug-in hybrid",IF($G7416="Diesel","Diesel","Gasoline"))</f>
        <v>Gasoline</v>
      </c>
    </row>
    <row r="7417" spans="1:15" ht="15" customHeight="1" x14ac:dyDescent="0.25">
      <c r="A7417" s="1">
        <v>2022</v>
      </c>
      <c r="B7417" s="1" t="s">
        <v>9851</v>
      </c>
      <c r="C7417" s="1" t="s">
        <v>513</v>
      </c>
      <c r="D7417" s="1" t="s">
        <v>9939</v>
      </c>
      <c r="E7417" s="1" t="s">
        <v>435</v>
      </c>
      <c r="F7417" s="1" t="s">
        <v>515</v>
      </c>
      <c r="G7417" s="1" t="s">
        <v>103</v>
      </c>
      <c r="H7417" s="1" t="s">
        <v>437</v>
      </c>
      <c r="I7417" s="1">
        <v>1.5</v>
      </c>
      <c r="J7417" s="1">
        <v>2023</v>
      </c>
      <c r="K7417" s="1">
        <v>265335</v>
      </c>
      <c r="L7417" s="1">
        <v>0</v>
      </c>
      <c r="M7417" s="1">
        <f t="array" ref="M7417">SUMPRODUCT(MAX(ISNUMBER(SEARCH('Class Rules'!$B$6:$B$85,$E7417))*ISNUMBER(SEARCH('Class Rules'!$C$6:$C$85,$F7417))*'Class Rules'!$A$6:$A$85))</f>
        <v>0</v>
      </c>
      <c r="N7417" s="1" t="str">
        <f t="array" ref="N7417">IF($M7417=0,'Class Rules'!$D$3,INDEX('Class Rules'!$D$6:$D$85,MATCH($M7417,'Class Rules'!$A$6:$A$85,0)))</f>
        <v>Passenger LDV</v>
      </c>
      <c r="O7417" s="1" t="str">
        <f t="array" ref="O7417">IF(SUMPRODUCT(MAX(ISNUMBER(SEARCH(Fuel_Rules!$A$6:$A$30,$E7417))*ISNUMBER(SEARCH(Fuel_Rules!$B$6:$B$30,$F7417))*(Fuel_Rules!$A$6:$A$30&lt;&gt;"")))&gt;0,"Plug-in hybrid",IF($G7417="Diesel","Diesel","Gasoline"))</f>
        <v>Gasoline</v>
      </c>
    </row>
    <row r="7418" spans="1:15" ht="15" customHeight="1" x14ac:dyDescent="0.25">
      <c r="A7418" s="1">
        <v>2022</v>
      </c>
      <c r="B7418" s="1" t="s">
        <v>9851</v>
      </c>
      <c r="C7418" s="1" t="s">
        <v>516</v>
      </c>
      <c r="D7418" s="1" t="s">
        <v>9940</v>
      </c>
      <c r="E7418" s="1" t="s">
        <v>435</v>
      </c>
      <c r="F7418" s="1" t="s">
        <v>518</v>
      </c>
      <c r="G7418" s="1" t="s">
        <v>103</v>
      </c>
      <c r="H7418" s="1" t="s">
        <v>437</v>
      </c>
      <c r="I7418" s="1">
        <v>3</v>
      </c>
      <c r="J7418" s="1">
        <v>2023</v>
      </c>
      <c r="K7418" s="1">
        <v>843949</v>
      </c>
      <c r="L7418" s="1">
        <v>0</v>
      </c>
      <c r="M7418" s="1">
        <f t="array" ref="M7418">SUMPRODUCT(MAX(ISNUMBER(SEARCH('Class Rules'!$B$6:$B$85,$E7418))*ISNUMBER(SEARCH('Class Rules'!$C$6:$C$85,$F7418))*'Class Rules'!$A$6:$A$85))</f>
        <v>0</v>
      </c>
      <c r="N7418" s="1" t="str">
        <f t="array" ref="N7418">IF($M7418=0,'Class Rules'!$D$3,INDEX('Class Rules'!$D$6:$D$85,MATCH($M7418,'Class Rules'!$A$6:$A$85,0)))</f>
        <v>Passenger LDV</v>
      </c>
      <c r="O7418" s="1" t="str">
        <f t="array" ref="O7418">IF(SUMPRODUCT(MAX(ISNUMBER(SEARCH(Fuel_Rules!$A$6:$A$30,$E7418))*ISNUMBER(SEARCH(Fuel_Rules!$B$6:$B$30,$F7418))*(Fuel_Rules!$A$6:$A$30&lt;&gt;"")))&gt;0,"Plug-in hybrid",IF($G7418="Diesel","Diesel","Gasoline"))</f>
        <v>Gasoline</v>
      </c>
    </row>
    <row r="7419" spans="1:15" ht="15" customHeight="1" x14ac:dyDescent="0.25">
      <c r="A7419" s="1">
        <v>2022</v>
      </c>
      <c r="B7419" s="1" t="s">
        <v>9851</v>
      </c>
      <c r="C7419" s="1" t="s">
        <v>522</v>
      </c>
      <c r="D7419" s="1" t="s">
        <v>9941</v>
      </c>
      <c r="E7419" s="1" t="s">
        <v>435</v>
      </c>
      <c r="F7419" s="1" t="s">
        <v>9942</v>
      </c>
      <c r="G7419" s="1" t="s">
        <v>103</v>
      </c>
      <c r="H7419" s="1" t="s">
        <v>437</v>
      </c>
      <c r="I7419" s="1">
        <v>3</v>
      </c>
      <c r="J7419" s="1">
        <v>2023</v>
      </c>
      <c r="K7419" s="1">
        <v>659044</v>
      </c>
      <c r="L7419" s="1">
        <v>0</v>
      </c>
      <c r="M7419" s="1">
        <f t="array" ref="M7419">SUMPRODUCT(MAX(ISNUMBER(SEARCH('Class Rules'!$B$6:$B$85,$E7419))*ISNUMBER(SEARCH('Class Rules'!$C$6:$C$85,$F7419))*'Class Rules'!$A$6:$A$85))</f>
        <v>0</v>
      </c>
      <c r="N7419" s="1" t="str">
        <f t="array" ref="N7419">IF($M7419=0,'Class Rules'!$D$3,INDEX('Class Rules'!$D$6:$D$85,MATCH($M7419,'Class Rules'!$A$6:$A$85,0)))</f>
        <v>Passenger LDV</v>
      </c>
      <c r="O7419" s="1" t="str">
        <f t="array" ref="O7419">IF(SUMPRODUCT(MAX(ISNUMBER(SEARCH(Fuel_Rules!$A$6:$A$30,$E7419))*ISNUMBER(SEARCH(Fuel_Rules!$B$6:$B$30,$F7419))*(Fuel_Rules!$A$6:$A$30&lt;&gt;"")))&gt;0,"Plug-in hybrid",IF($G7419="Diesel","Diesel","Gasoline"))</f>
        <v>Plug-in hybrid</v>
      </c>
    </row>
    <row r="7420" spans="1:15" ht="15" customHeight="1" x14ac:dyDescent="0.25">
      <c r="A7420" s="1">
        <v>2022</v>
      </c>
      <c r="B7420" s="1" t="s">
        <v>9851</v>
      </c>
      <c r="C7420" s="1" t="s">
        <v>522</v>
      </c>
      <c r="D7420" s="1" t="s">
        <v>9943</v>
      </c>
      <c r="E7420" s="1" t="s">
        <v>435</v>
      </c>
      <c r="F7420" s="1" t="s">
        <v>9942</v>
      </c>
      <c r="G7420" s="1" t="s">
        <v>103</v>
      </c>
      <c r="H7420" s="1" t="s">
        <v>437</v>
      </c>
      <c r="I7420" s="1">
        <v>3</v>
      </c>
      <c r="J7420" s="1">
        <v>2023</v>
      </c>
      <c r="K7420" s="1">
        <v>630113</v>
      </c>
      <c r="L7420" s="1">
        <v>0</v>
      </c>
      <c r="M7420" s="1">
        <f t="array" ref="M7420">SUMPRODUCT(MAX(ISNUMBER(SEARCH('Class Rules'!$B$6:$B$85,$E7420))*ISNUMBER(SEARCH('Class Rules'!$C$6:$C$85,$F7420))*'Class Rules'!$A$6:$A$85))</f>
        <v>0</v>
      </c>
      <c r="N7420" s="1" t="str">
        <f t="array" ref="N7420">IF($M7420=0,'Class Rules'!$D$3,INDEX('Class Rules'!$D$6:$D$85,MATCH($M7420,'Class Rules'!$A$6:$A$85,0)))</f>
        <v>Passenger LDV</v>
      </c>
      <c r="O7420" s="1" t="str">
        <f t="array" ref="O7420">IF(SUMPRODUCT(MAX(ISNUMBER(SEARCH(Fuel_Rules!$A$6:$A$30,$E7420))*ISNUMBER(SEARCH(Fuel_Rules!$B$6:$B$30,$F7420))*(Fuel_Rules!$A$6:$A$30&lt;&gt;"")))&gt;0,"Plug-in hybrid",IF($G7420="Diesel","Diesel","Gasoline"))</f>
        <v>Plug-in hybrid</v>
      </c>
    </row>
    <row r="7421" spans="1:15" ht="15" customHeight="1" x14ac:dyDescent="0.25">
      <c r="A7421" s="1">
        <v>2022</v>
      </c>
      <c r="B7421" s="1" t="s">
        <v>9851</v>
      </c>
      <c r="C7421" s="1" t="s">
        <v>525</v>
      </c>
      <c r="D7421" s="1" t="s">
        <v>9944</v>
      </c>
      <c r="E7421" s="1" t="s">
        <v>435</v>
      </c>
      <c r="F7421" s="1" t="s">
        <v>527</v>
      </c>
      <c r="G7421" s="1" t="s">
        <v>103</v>
      </c>
      <c r="H7421" s="1" t="s">
        <v>298</v>
      </c>
      <c r="I7421" s="1">
        <v>3</v>
      </c>
      <c r="J7421" s="1">
        <v>2023</v>
      </c>
      <c r="K7421" s="1">
        <v>767618</v>
      </c>
      <c r="L7421" s="1">
        <v>0</v>
      </c>
      <c r="M7421" s="1">
        <f t="array" ref="M7421">SUMPRODUCT(MAX(ISNUMBER(SEARCH('Class Rules'!$B$6:$B$85,$E7421))*ISNUMBER(SEARCH('Class Rules'!$C$6:$C$85,$F7421))*'Class Rules'!$A$6:$A$85))</f>
        <v>0</v>
      </c>
      <c r="N7421" s="1" t="str">
        <f t="array" ref="N7421">IF($M7421=0,'Class Rules'!$D$3,INDEX('Class Rules'!$D$6:$D$85,MATCH($M7421,'Class Rules'!$A$6:$A$85,0)))</f>
        <v>Passenger LDV</v>
      </c>
      <c r="O7421" s="1" t="str">
        <f t="array" ref="O7421">IF(SUMPRODUCT(MAX(ISNUMBER(SEARCH(Fuel_Rules!$A$6:$A$30,$E7421))*ISNUMBER(SEARCH(Fuel_Rules!$B$6:$B$30,$F7421))*(Fuel_Rules!$A$6:$A$30&lt;&gt;"")))&gt;0,"Plug-in hybrid",IF($G7421="Diesel","Diesel","Gasoline"))</f>
        <v>Gasoline</v>
      </c>
    </row>
    <row r="7422" spans="1:15" ht="15" customHeight="1" x14ac:dyDescent="0.25">
      <c r="A7422" s="1">
        <v>2022</v>
      </c>
      <c r="B7422" s="1" t="s">
        <v>9851</v>
      </c>
      <c r="C7422" s="1" t="s">
        <v>528</v>
      </c>
      <c r="D7422" s="1" t="s">
        <v>9945</v>
      </c>
      <c r="E7422" s="1" t="s">
        <v>435</v>
      </c>
      <c r="F7422" s="1" t="s">
        <v>530</v>
      </c>
      <c r="G7422" s="1" t="s">
        <v>103</v>
      </c>
      <c r="H7422" s="1" t="s">
        <v>298</v>
      </c>
      <c r="I7422" s="1">
        <v>1.5</v>
      </c>
      <c r="J7422" s="1">
        <v>2023</v>
      </c>
      <c r="K7422" s="1">
        <v>303580</v>
      </c>
      <c r="L7422" s="1">
        <v>0</v>
      </c>
      <c r="M7422" s="1">
        <f t="array" ref="M7422">SUMPRODUCT(MAX(ISNUMBER(SEARCH('Class Rules'!$B$6:$B$85,$E7422))*ISNUMBER(SEARCH('Class Rules'!$C$6:$C$85,$F7422))*'Class Rules'!$A$6:$A$85))</f>
        <v>0</v>
      </c>
      <c r="N7422" s="1" t="str">
        <f t="array" ref="N7422">IF($M7422=0,'Class Rules'!$D$3,INDEX('Class Rules'!$D$6:$D$85,MATCH($M7422,'Class Rules'!$A$6:$A$85,0)))</f>
        <v>Passenger LDV</v>
      </c>
      <c r="O7422" s="1" t="str">
        <f t="array" ref="O7422">IF(SUMPRODUCT(MAX(ISNUMBER(SEARCH(Fuel_Rules!$A$6:$A$30,$E7422))*ISNUMBER(SEARCH(Fuel_Rules!$B$6:$B$30,$F7422))*(Fuel_Rules!$A$6:$A$30&lt;&gt;"")))&gt;0,"Plug-in hybrid",IF($G7422="Diesel","Diesel","Gasoline"))</f>
        <v>Gasoline</v>
      </c>
    </row>
    <row r="7423" spans="1:15" ht="15" customHeight="1" x14ac:dyDescent="0.25">
      <c r="A7423" s="1">
        <v>2022</v>
      </c>
      <c r="B7423" s="1" t="s">
        <v>9851</v>
      </c>
      <c r="C7423" s="1" t="s">
        <v>531</v>
      </c>
      <c r="D7423" s="1" t="s">
        <v>9946</v>
      </c>
      <c r="E7423" s="1" t="s">
        <v>435</v>
      </c>
      <c r="F7423" s="1" t="s">
        <v>533</v>
      </c>
      <c r="G7423" s="1" t="s">
        <v>103</v>
      </c>
      <c r="H7423" s="1" t="s">
        <v>437</v>
      </c>
      <c r="I7423" s="1">
        <v>4.4000000000000004</v>
      </c>
      <c r="J7423" s="1">
        <v>2023</v>
      </c>
      <c r="K7423" s="1">
        <v>1140422</v>
      </c>
      <c r="L7423" s="1">
        <v>0</v>
      </c>
      <c r="M7423" s="1">
        <f t="array" ref="M7423">SUMPRODUCT(MAX(ISNUMBER(SEARCH('Class Rules'!$B$6:$B$85,$E7423))*ISNUMBER(SEARCH('Class Rules'!$C$6:$C$85,$F7423))*'Class Rules'!$A$6:$A$85))</f>
        <v>0</v>
      </c>
      <c r="N7423" s="1" t="str">
        <f t="array" ref="N7423">IF($M7423=0,'Class Rules'!$D$3,INDEX('Class Rules'!$D$6:$D$85,MATCH($M7423,'Class Rules'!$A$6:$A$85,0)))</f>
        <v>Passenger LDV</v>
      </c>
      <c r="O7423" s="1" t="str">
        <f t="array" ref="O7423">IF(SUMPRODUCT(MAX(ISNUMBER(SEARCH(Fuel_Rules!$A$6:$A$30,$E7423))*ISNUMBER(SEARCH(Fuel_Rules!$B$6:$B$30,$F7423))*(Fuel_Rules!$A$6:$A$30&lt;&gt;"")))&gt;0,"Plug-in hybrid",IF($G7423="Diesel","Diesel","Gasoline"))</f>
        <v>Gasoline</v>
      </c>
    </row>
    <row r="7424" spans="1:15" ht="15" customHeight="1" x14ac:dyDescent="0.25">
      <c r="A7424" s="1">
        <v>2022</v>
      </c>
      <c r="B7424" s="1" t="s">
        <v>9851</v>
      </c>
      <c r="C7424" s="1" t="s">
        <v>534</v>
      </c>
      <c r="D7424" s="1" t="s">
        <v>9947</v>
      </c>
      <c r="E7424" s="1" t="s">
        <v>435</v>
      </c>
      <c r="F7424" s="1" t="s">
        <v>9948</v>
      </c>
      <c r="G7424" s="1" t="s">
        <v>103</v>
      </c>
      <c r="H7424" s="1" t="s">
        <v>437</v>
      </c>
      <c r="I7424" s="1">
        <v>2</v>
      </c>
      <c r="J7424" s="1">
        <v>2023</v>
      </c>
      <c r="K7424" s="1">
        <v>379992</v>
      </c>
      <c r="L7424" s="1">
        <v>0</v>
      </c>
      <c r="M7424" s="1">
        <f t="array" ref="M7424">SUMPRODUCT(MAX(ISNUMBER(SEARCH('Class Rules'!$B$6:$B$85,$E7424))*ISNUMBER(SEARCH('Class Rules'!$C$6:$C$85,$F7424))*'Class Rules'!$A$6:$A$85))</f>
        <v>0</v>
      </c>
      <c r="N7424" s="1" t="str">
        <f t="array" ref="N7424">IF($M7424=0,'Class Rules'!$D$3,INDEX('Class Rules'!$D$6:$D$85,MATCH($M7424,'Class Rules'!$A$6:$A$85,0)))</f>
        <v>Passenger LDV</v>
      </c>
      <c r="O7424" s="1" t="str">
        <f t="array" ref="O7424">IF(SUMPRODUCT(MAX(ISNUMBER(SEARCH(Fuel_Rules!$A$6:$A$30,$E7424))*ISNUMBER(SEARCH(Fuel_Rules!$B$6:$B$30,$F7424))*(Fuel_Rules!$A$6:$A$30&lt;&gt;"")))&gt;0,"Plug-in hybrid",IF($G7424="Diesel","Diesel","Gasoline"))</f>
        <v>Plug-in hybrid</v>
      </c>
    </row>
    <row r="7425" spans="1:15" ht="15" customHeight="1" x14ac:dyDescent="0.25">
      <c r="A7425" s="1">
        <v>2022</v>
      </c>
      <c r="B7425" s="1" t="s">
        <v>9851</v>
      </c>
      <c r="C7425" s="1" t="s">
        <v>537</v>
      </c>
      <c r="D7425" s="1" t="s">
        <v>9949</v>
      </c>
      <c r="E7425" s="1" t="s">
        <v>435</v>
      </c>
      <c r="F7425" s="1" t="s">
        <v>539</v>
      </c>
      <c r="G7425" s="1" t="s">
        <v>103</v>
      </c>
      <c r="H7425" s="1" t="s">
        <v>437</v>
      </c>
      <c r="I7425" s="1">
        <v>3</v>
      </c>
      <c r="J7425" s="1">
        <v>2023</v>
      </c>
      <c r="K7425" s="1">
        <v>572601</v>
      </c>
      <c r="L7425" s="1">
        <v>0</v>
      </c>
      <c r="M7425" s="1">
        <f t="array" ref="M7425">SUMPRODUCT(MAX(ISNUMBER(SEARCH('Class Rules'!$B$6:$B$85,$E7425))*ISNUMBER(SEARCH('Class Rules'!$C$6:$C$85,$F7425))*'Class Rules'!$A$6:$A$85))</f>
        <v>0</v>
      </c>
      <c r="N7425" s="1" t="str">
        <f t="array" ref="N7425">IF($M7425=0,'Class Rules'!$D$3,INDEX('Class Rules'!$D$6:$D$85,MATCH($M7425,'Class Rules'!$A$6:$A$85,0)))</f>
        <v>Passenger LDV</v>
      </c>
      <c r="O7425" s="1" t="str">
        <f t="array" ref="O7425">IF(SUMPRODUCT(MAX(ISNUMBER(SEARCH(Fuel_Rules!$A$6:$A$30,$E7425))*ISNUMBER(SEARCH(Fuel_Rules!$B$6:$B$30,$F7425))*(Fuel_Rules!$A$6:$A$30&lt;&gt;"")))&gt;0,"Plug-in hybrid",IF($G7425="Diesel","Diesel","Gasoline"))</f>
        <v>Gasoline</v>
      </c>
    </row>
    <row r="7426" spans="1:15" ht="15" customHeight="1" x14ac:dyDescent="0.25">
      <c r="A7426" s="1">
        <v>2022</v>
      </c>
      <c r="B7426" s="1" t="s">
        <v>9851</v>
      </c>
      <c r="C7426" s="1" t="s">
        <v>540</v>
      </c>
      <c r="D7426" s="1" t="s">
        <v>9950</v>
      </c>
      <c r="E7426" s="1" t="s">
        <v>435</v>
      </c>
      <c r="F7426" s="1" t="s">
        <v>542</v>
      </c>
      <c r="G7426" s="1" t="s">
        <v>103</v>
      </c>
      <c r="H7426" s="1" t="s">
        <v>437</v>
      </c>
      <c r="I7426" s="1">
        <v>2</v>
      </c>
      <c r="J7426" s="1">
        <v>2023</v>
      </c>
      <c r="K7426" s="1">
        <v>397666</v>
      </c>
      <c r="L7426" s="1">
        <v>0</v>
      </c>
      <c r="M7426" s="1">
        <f t="array" ref="M7426">SUMPRODUCT(MAX(ISNUMBER(SEARCH('Class Rules'!$B$6:$B$85,$E7426))*ISNUMBER(SEARCH('Class Rules'!$C$6:$C$85,$F7426))*'Class Rules'!$A$6:$A$85))</f>
        <v>0</v>
      </c>
      <c r="N7426" s="1" t="str">
        <f t="array" ref="N7426">IF($M7426=0,'Class Rules'!$D$3,INDEX('Class Rules'!$D$6:$D$85,MATCH($M7426,'Class Rules'!$A$6:$A$85,0)))</f>
        <v>Passenger LDV</v>
      </c>
      <c r="O7426" s="1" t="str">
        <f t="array" ref="O7426">IF(SUMPRODUCT(MAX(ISNUMBER(SEARCH(Fuel_Rules!$A$6:$A$30,$E7426))*ISNUMBER(SEARCH(Fuel_Rules!$B$6:$B$30,$F7426))*(Fuel_Rules!$A$6:$A$30&lt;&gt;"")))&gt;0,"Plug-in hybrid",IF($G7426="Diesel","Diesel","Gasoline"))</f>
        <v>Gasoline</v>
      </c>
    </row>
    <row r="7427" spans="1:15" ht="15" customHeight="1" x14ac:dyDescent="0.25">
      <c r="A7427" s="1">
        <v>2022</v>
      </c>
      <c r="B7427" s="1" t="s">
        <v>9851</v>
      </c>
      <c r="C7427" s="1" t="s">
        <v>552</v>
      </c>
      <c r="D7427" s="1" t="s">
        <v>9951</v>
      </c>
      <c r="E7427" s="1" t="s">
        <v>435</v>
      </c>
      <c r="F7427" s="1" t="s">
        <v>554</v>
      </c>
      <c r="G7427" s="1" t="s">
        <v>103</v>
      </c>
      <c r="H7427" s="1" t="s">
        <v>298</v>
      </c>
      <c r="I7427" s="1">
        <v>2</v>
      </c>
      <c r="J7427" s="1">
        <v>2023</v>
      </c>
      <c r="K7427" s="1">
        <v>509809</v>
      </c>
      <c r="L7427" s="1">
        <v>0</v>
      </c>
      <c r="M7427" s="1">
        <f t="array" ref="M7427">SUMPRODUCT(MAX(ISNUMBER(SEARCH('Class Rules'!$B$6:$B$85,$E7427))*ISNUMBER(SEARCH('Class Rules'!$C$6:$C$85,$F7427))*'Class Rules'!$A$6:$A$85))</f>
        <v>0</v>
      </c>
      <c r="N7427" s="1" t="str">
        <f t="array" ref="N7427">IF($M7427=0,'Class Rules'!$D$3,INDEX('Class Rules'!$D$6:$D$85,MATCH($M7427,'Class Rules'!$A$6:$A$85,0)))</f>
        <v>Passenger LDV</v>
      </c>
      <c r="O7427" s="1" t="str">
        <f t="array" ref="O7427">IF(SUMPRODUCT(MAX(ISNUMBER(SEARCH(Fuel_Rules!$A$6:$A$30,$E7427))*ISNUMBER(SEARCH(Fuel_Rules!$B$6:$B$30,$F7427))*(Fuel_Rules!$A$6:$A$30&lt;&gt;"")))&gt;0,"Plug-in hybrid",IF($G7427="Diesel","Diesel","Gasoline"))</f>
        <v>Gasoline</v>
      </c>
    </row>
    <row r="7428" spans="1:15" ht="15" customHeight="1" x14ac:dyDescent="0.25">
      <c r="A7428" s="1">
        <v>2022</v>
      </c>
      <c r="B7428" s="1" t="s">
        <v>9851</v>
      </c>
      <c r="C7428" s="1" t="s">
        <v>558</v>
      </c>
      <c r="D7428" s="1" t="s">
        <v>9952</v>
      </c>
      <c r="E7428" s="1" t="s">
        <v>435</v>
      </c>
      <c r="F7428" s="1" t="s">
        <v>560</v>
      </c>
      <c r="G7428" s="1" t="s">
        <v>103</v>
      </c>
      <c r="H7428" s="1" t="s">
        <v>298</v>
      </c>
      <c r="I7428" s="1">
        <v>3</v>
      </c>
      <c r="J7428" s="1">
        <v>2023</v>
      </c>
      <c r="K7428" s="1">
        <v>855965</v>
      </c>
      <c r="L7428" s="1">
        <v>0</v>
      </c>
      <c r="M7428" s="1">
        <f t="array" ref="M7428">SUMPRODUCT(MAX(ISNUMBER(SEARCH('Class Rules'!$B$6:$B$85,$E7428))*ISNUMBER(SEARCH('Class Rules'!$C$6:$C$85,$F7428))*'Class Rules'!$A$6:$A$85))</f>
        <v>0</v>
      </c>
      <c r="N7428" s="1" t="str">
        <f t="array" ref="N7428">IF($M7428=0,'Class Rules'!$D$3,INDEX('Class Rules'!$D$6:$D$85,MATCH($M7428,'Class Rules'!$A$6:$A$85,0)))</f>
        <v>Passenger LDV</v>
      </c>
      <c r="O7428" s="1" t="str">
        <f t="array" ref="O7428">IF(SUMPRODUCT(MAX(ISNUMBER(SEARCH(Fuel_Rules!$A$6:$A$30,$E7428))*ISNUMBER(SEARCH(Fuel_Rules!$B$6:$B$30,$F7428))*(Fuel_Rules!$A$6:$A$30&lt;&gt;"")))&gt;0,"Plug-in hybrid",IF($G7428="Diesel","Diesel","Gasoline"))</f>
        <v>Gasoline</v>
      </c>
    </row>
    <row r="7429" spans="1:15" ht="15" customHeight="1" x14ac:dyDescent="0.25">
      <c r="A7429" s="1">
        <v>2022</v>
      </c>
      <c r="B7429" s="1" t="s">
        <v>9851</v>
      </c>
      <c r="C7429" s="1" t="s">
        <v>558</v>
      </c>
      <c r="D7429" s="1" t="s">
        <v>9953</v>
      </c>
      <c r="E7429" s="1" t="s">
        <v>435</v>
      </c>
      <c r="F7429" s="1" t="s">
        <v>560</v>
      </c>
      <c r="G7429" s="1" t="s">
        <v>103</v>
      </c>
      <c r="H7429" s="1" t="s">
        <v>298</v>
      </c>
      <c r="I7429" s="1">
        <v>3</v>
      </c>
      <c r="J7429" s="1">
        <v>2023</v>
      </c>
      <c r="K7429" s="1">
        <v>825150</v>
      </c>
      <c r="L7429" s="1">
        <v>0</v>
      </c>
      <c r="M7429" s="1">
        <f t="array" ref="M7429">SUMPRODUCT(MAX(ISNUMBER(SEARCH('Class Rules'!$B$6:$B$85,$E7429))*ISNUMBER(SEARCH('Class Rules'!$C$6:$C$85,$F7429))*'Class Rules'!$A$6:$A$85))</f>
        <v>0</v>
      </c>
      <c r="N7429" s="1" t="str">
        <f t="array" ref="N7429">IF($M7429=0,'Class Rules'!$D$3,INDEX('Class Rules'!$D$6:$D$85,MATCH($M7429,'Class Rules'!$A$6:$A$85,0)))</f>
        <v>Passenger LDV</v>
      </c>
      <c r="O7429" s="1" t="str">
        <f t="array" ref="O7429">IF(SUMPRODUCT(MAX(ISNUMBER(SEARCH(Fuel_Rules!$A$6:$A$30,$E7429))*ISNUMBER(SEARCH(Fuel_Rules!$B$6:$B$30,$F7429))*(Fuel_Rules!$A$6:$A$30&lt;&gt;"")))&gt;0,"Plug-in hybrid",IF($G7429="Diesel","Diesel","Gasoline"))</f>
        <v>Gasoline</v>
      </c>
    </row>
    <row r="7430" spans="1:15" ht="15" customHeight="1" x14ac:dyDescent="0.25">
      <c r="A7430" s="1">
        <v>2022</v>
      </c>
      <c r="B7430" s="1" t="s">
        <v>9851</v>
      </c>
      <c r="C7430" s="1" t="s">
        <v>567</v>
      </c>
      <c r="D7430" s="1" t="s">
        <v>9954</v>
      </c>
      <c r="E7430" s="1" t="s">
        <v>435</v>
      </c>
      <c r="F7430" s="1" t="s">
        <v>569</v>
      </c>
      <c r="G7430" s="1" t="s">
        <v>103</v>
      </c>
      <c r="H7430" s="1" t="s">
        <v>298</v>
      </c>
      <c r="I7430" s="1">
        <v>4.4000000000000004</v>
      </c>
      <c r="J7430" s="1">
        <v>2023</v>
      </c>
      <c r="K7430" s="1">
        <v>1309284</v>
      </c>
      <c r="L7430" s="1">
        <v>0</v>
      </c>
      <c r="M7430" s="1">
        <f t="array" ref="M7430">SUMPRODUCT(MAX(ISNUMBER(SEARCH('Class Rules'!$B$6:$B$85,$E7430))*ISNUMBER(SEARCH('Class Rules'!$C$6:$C$85,$F7430))*'Class Rules'!$A$6:$A$85))</f>
        <v>0</v>
      </c>
      <c r="N7430" s="1" t="str">
        <f t="array" ref="N7430">IF($M7430=0,'Class Rules'!$D$3,INDEX('Class Rules'!$D$6:$D$85,MATCH($M7430,'Class Rules'!$A$6:$A$85,0)))</f>
        <v>Passenger LDV</v>
      </c>
      <c r="O7430" s="1" t="str">
        <f t="array" ref="O7430">IF(SUMPRODUCT(MAX(ISNUMBER(SEARCH(Fuel_Rules!$A$6:$A$30,$E7430))*ISNUMBER(SEARCH(Fuel_Rules!$B$6:$B$30,$F7430))*(Fuel_Rules!$A$6:$A$30&lt;&gt;"")))&gt;0,"Plug-in hybrid",IF($G7430="Diesel","Diesel","Gasoline"))</f>
        <v>Gasoline</v>
      </c>
    </row>
    <row r="7431" spans="1:15" ht="15" customHeight="1" x14ac:dyDescent="0.25">
      <c r="A7431" s="1">
        <v>2022</v>
      </c>
      <c r="B7431" s="1" t="s">
        <v>9851</v>
      </c>
      <c r="C7431" s="1" t="s">
        <v>570</v>
      </c>
      <c r="D7431" s="1" t="s">
        <v>9955</v>
      </c>
      <c r="E7431" s="1" t="s">
        <v>435</v>
      </c>
      <c r="F7431" s="1" t="s">
        <v>572</v>
      </c>
      <c r="G7431" s="1" t="s">
        <v>103</v>
      </c>
      <c r="H7431" s="1" t="s">
        <v>437</v>
      </c>
      <c r="I7431" s="1">
        <v>3</v>
      </c>
      <c r="J7431" s="1">
        <v>2023</v>
      </c>
      <c r="K7431" s="1">
        <v>604723</v>
      </c>
      <c r="L7431" s="1">
        <v>0</v>
      </c>
      <c r="M7431" s="1">
        <f t="array" ref="M7431">SUMPRODUCT(MAX(ISNUMBER(SEARCH('Class Rules'!$B$6:$B$85,$E7431))*ISNUMBER(SEARCH('Class Rules'!$C$6:$C$85,$F7431))*'Class Rules'!$A$6:$A$85))</f>
        <v>0</v>
      </c>
      <c r="N7431" s="1" t="str">
        <f t="array" ref="N7431">IF($M7431=0,'Class Rules'!$D$3,INDEX('Class Rules'!$D$6:$D$85,MATCH($M7431,'Class Rules'!$A$6:$A$85,0)))</f>
        <v>Passenger LDV</v>
      </c>
      <c r="O7431" s="1" t="str">
        <f t="array" ref="O7431">IF(SUMPRODUCT(MAX(ISNUMBER(SEARCH(Fuel_Rules!$A$6:$A$30,$E7431))*ISNUMBER(SEARCH(Fuel_Rules!$B$6:$B$30,$F7431))*(Fuel_Rules!$A$6:$A$30&lt;&gt;"")))&gt;0,"Plug-in hybrid",IF($G7431="Diesel","Diesel","Gasoline"))</f>
        <v>Gasoline</v>
      </c>
    </row>
    <row r="7432" spans="1:15" ht="15" customHeight="1" x14ac:dyDescent="0.25">
      <c r="A7432" s="1">
        <v>2022</v>
      </c>
      <c r="B7432" s="1" t="s">
        <v>9851</v>
      </c>
      <c r="C7432" s="1" t="s">
        <v>573</v>
      </c>
      <c r="D7432" s="1" t="s">
        <v>9956</v>
      </c>
      <c r="E7432" s="1" t="s">
        <v>435</v>
      </c>
      <c r="F7432" s="1" t="s">
        <v>575</v>
      </c>
      <c r="G7432" s="1" t="s">
        <v>103</v>
      </c>
      <c r="H7432" s="1" t="s">
        <v>437</v>
      </c>
      <c r="I7432" s="1">
        <v>4.4000000000000004</v>
      </c>
      <c r="J7432" s="1">
        <v>2023</v>
      </c>
      <c r="K7432" s="1">
        <v>1157727</v>
      </c>
      <c r="L7432" s="1">
        <v>0</v>
      </c>
      <c r="M7432" s="1">
        <f t="array" ref="M7432">SUMPRODUCT(MAX(ISNUMBER(SEARCH('Class Rules'!$B$6:$B$85,$E7432))*ISNUMBER(SEARCH('Class Rules'!$C$6:$C$85,$F7432))*'Class Rules'!$A$6:$A$85))</f>
        <v>0</v>
      </c>
      <c r="N7432" s="1" t="str">
        <f t="array" ref="N7432">IF($M7432=0,'Class Rules'!$D$3,INDEX('Class Rules'!$D$6:$D$85,MATCH($M7432,'Class Rules'!$A$6:$A$85,0)))</f>
        <v>Passenger LDV</v>
      </c>
      <c r="O7432" s="1" t="str">
        <f t="array" ref="O7432">IF(SUMPRODUCT(MAX(ISNUMBER(SEARCH(Fuel_Rules!$A$6:$A$30,$E7432))*ISNUMBER(SEARCH(Fuel_Rules!$B$6:$B$30,$F7432))*(Fuel_Rules!$A$6:$A$30&lt;&gt;"")))&gt;0,"Plug-in hybrid",IF($G7432="Diesel","Diesel","Gasoline"))</f>
        <v>Gasoline</v>
      </c>
    </row>
    <row r="7433" spans="1:15" ht="15" customHeight="1" x14ac:dyDescent="0.25">
      <c r="A7433" s="1">
        <v>2022</v>
      </c>
      <c r="B7433" s="1" t="s">
        <v>9851</v>
      </c>
      <c r="C7433" s="1" t="s">
        <v>573</v>
      </c>
      <c r="D7433" s="1" t="s">
        <v>9957</v>
      </c>
      <c r="E7433" s="1" t="s">
        <v>435</v>
      </c>
      <c r="F7433" s="1" t="s">
        <v>575</v>
      </c>
      <c r="G7433" s="1" t="s">
        <v>103</v>
      </c>
      <c r="H7433" s="1" t="s">
        <v>437</v>
      </c>
      <c r="I7433" s="1">
        <v>4.4000000000000004</v>
      </c>
      <c r="J7433" s="1">
        <v>2023</v>
      </c>
      <c r="K7433" s="1">
        <v>1088899</v>
      </c>
      <c r="L7433" s="1">
        <v>0</v>
      </c>
      <c r="M7433" s="1">
        <f t="array" ref="M7433">SUMPRODUCT(MAX(ISNUMBER(SEARCH('Class Rules'!$B$6:$B$85,$E7433))*ISNUMBER(SEARCH('Class Rules'!$C$6:$C$85,$F7433))*'Class Rules'!$A$6:$A$85))</f>
        <v>0</v>
      </c>
      <c r="N7433" s="1" t="str">
        <f t="array" ref="N7433">IF($M7433=0,'Class Rules'!$D$3,INDEX('Class Rules'!$D$6:$D$85,MATCH($M7433,'Class Rules'!$A$6:$A$85,0)))</f>
        <v>Passenger LDV</v>
      </c>
      <c r="O7433" s="1" t="str">
        <f t="array" ref="O7433">IF(SUMPRODUCT(MAX(ISNUMBER(SEARCH(Fuel_Rules!$A$6:$A$30,$E7433))*ISNUMBER(SEARCH(Fuel_Rules!$B$6:$B$30,$F7433))*(Fuel_Rules!$A$6:$A$30&lt;&gt;"")))&gt;0,"Plug-in hybrid",IF($G7433="Diesel","Diesel","Gasoline"))</f>
        <v>Gasoline</v>
      </c>
    </row>
    <row r="7434" spans="1:15" ht="15" customHeight="1" x14ac:dyDescent="0.25">
      <c r="A7434" s="1">
        <v>2022</v>
      </c>
      <c r="B7434" s="1" t="s">
        <v>9851</v>
      </c>
      <c r="C7434" s="1" t="s">
        <v>576</v>
      </c>
      <c r="D7434" s="1" t="s">
        <v>9958</v>
      </c>
      <c r="E7434" s="1" t="s">
        <v>435</v>
      </c>
      <c r="F7434" s="1" t="s">
        <v>578</v>
      </c>
      <c r="G7434" s="1" t="s">
        <v>103</v>
      </c>
      <c r="H7434" s="1" t="s">
        <v>437</v>
      </c>
      <c r="I7434" s="1">
        <v>2</v>
      </c>
      <c r="J7434" s="1">
        <v>2023</v>
      </c>
      <c r="K7434" s="1">
        <v>329278</v>
      </c>
      <c r="L7434" s="1">
        <v>0</v>
      </c>
      <c r="M7434" s="1">
        <f t="array" ref="M7434">SUMPRODUCT(MAX(ISNUMBER(SEARCH('Class Rules'!$B$6:$B$85,$E7434))*ISNUMBER(SEARCH('Class Rules'!$C$6:$C$85,$F7434))*'Class Rules'!$A$6:$A$85))</f>
        <v>0</v>
      </c>
      <c r="N7434" s="1" t="str">
        <f t="array" ref="N7434">IF($M7434=0,'Class Rules'!$D$3,INDEX('Class Rules'!$D$6:$D$85,MATCH($M7434,'Class Rules'!$A$6:$A$85,0)))</f>
        <v>Passenger LDV</v>
      </c>
      <c r="O7434" s="1" t="str">
        <f t="array" ref="O7434">IF(SUMPRODUCT(MAX(ISNUMBER(SEARCH(Fuel_Rules!$A$6:$A$30,$E7434))*ISNUMBER(SEARCH(Fuel_Rules!$B$6:$B$30,$F7434))*(Fuel_Rules!$A$6:$A$30&lt;&gt;"")))&gt;0,"Plug-in hybrid",IF($G7434="Diesel","Diesel","Gasoline"))</f>
        <v>Gasoline</v>
      </c>
    </row>
    <row r="7435" spans="1:15" ht="15" customHeight="1" x14ac:dyDescent="0.25">
      <c r="A7435" s="1">
        <v>2022</v>
      </c>
      <c r="B7435" s="1" t="s">
        <v>9851</v>
      </c>
      <c r="C7435" s="1" t="s">
        <v>6117</v>
      </c>
      <c r="D7435" s="1" t="s">
        <v>9959</v>
      </c>
      <c r="E7435" s="1" t="s">
        <v>435</v>
      </c>
      <c r="F7435" s="1" t="s">
        <v>6119</v>
      </c>
      <c r="G7435" s="1" t="s">
        <v>103</v>
      </c>
      <c r="H7435" s="1" t="s">
        <v>298</v>
      </c>
      <c r="I7435" s="1">
        <v>2</v>
      </c>
      <c r="J7435" s="1">
        <v>2023</v>
      </c>
      <c r="K7435" s="1">
        <v>450134</v>
      </c>
      <c r="L7435" s="1">
        <v>0</v>
      </c>
      <c r="M7435" s="1">
        <f t="array" ref="M7435">SUMPRODUCT(MAX(ISNUMBER(SEARCH('Class Rules'!$B$6:$B$85,$E7435))*ISNUMBER(SEARCH('Class Rules'!$C$6:$C$85,$F7435))*'Class Rules'!$A$6:$A$85))</f>
        <v>0</v>
      </c>
      <c r="N7435" s="1" t="str">
        <f t="array" ref="N7435">IF($M7435=0,'Class Rules'!$D$3,INDEX('Class Rules'!$D$6:$D$85,MATCH($M7435,'Class Rules'!$A$6:$A$85,0)))</f>
        <v>Passenger LDV</v>
      </c>
      <c r="O7435" s="1" t="str">
        <f t="array" ref="O7435">IF(SUMPRODUCT(MAX(ISNUMBER(SEARCH(Fuel_Rules!$A$6:$A$30,$E7435))*ISNUMBER(SEARCH(Fuel_Rules!$B$6:$B$30,$F7435))*(Fuel_Rules!$A$6:$A$30&lt;&gt;"")))&gt;0,"Plug-in hybrid",IF($G7435="Diesel","Diesel","Gasoline"))</f>
        <v>Gasoline</v>
      </c>
    </row>
    <row r="7436" spans="1:15" ht="15" customHeight="1" x14ac:dyDescent="0.25">
      <c r="A7436" s="1">
        <v>2022</v>
      </c>
      <c r="B7436" s="1" t="s">
        <v>9851</v>
      </c>
      <c r="C7436" s="1" t="s">
        <v>6117</v>
      </c>
      <c r="D7436" s="1" t="s">
        <v>9960</v>
      </c>
      <c r="E7436" s="1" t="s">
        <v>435</v>
      </c>
      <c r="F7436" s="1" t="s">
        <v>6119</v>
      </c>
      <c r="G7436" s="1" t="s">
        <v>103</v>
      </c>
      <c r="H7436" s="1" t="s">
        <v>298</v>
      </c>
      <c r="I7436" s="1">
        <v>2</v>
      </c>
      <c r="J7436" s="1">
        <v>2023</v>
      </c>
      <c r="K7436" s="1">
        <v>411872</v>
      </c>
      <c r="L7436" s="1">
        <v>0</v>
      </c>
      <c r="M7436" s="1">
        <f t="array" ref="M7436">SUMPRODUCT(MAX(ISNUMBER(SEARCH('Class Rules'!$B$6:$B$85,$E7436))*ISNUMBER(SEARCH('Class Rules'!$C$6:$C$85,$F7436))*'Class Rules'!$A$6:$A$85))</f>
        <v>0</v>
      </c>
      <c r="N7436" s="1" t="str">
        <f t="array" ref="N7436">IF($M7436=0,'Class Rules'!$D$3,INDEX('Class Rules'!$D$6:$D$85,MATCH($M7436,'Class Rules'!$A$6:$A$85,0)))</f>
        <v>Passenger LDV</v>
      </c>
      <c r="O7436" s="1" t="str">
        <f t="array" ref="O7436">IF(SUMPRODUCT(MAX(ISNUMBER(SEARCH(Fuel_Rules!$A$6:$A$30,$E7436))*ISNUMBER(SEARCH(Fuel_Rules!$B$6:$B$30,$F7436))*(Fuel_Rules!$A$6:$A$30&lt;&gt;"")))&gt;0,"Plug-in hybrid",IF($G7436="Diesel","Diesel","Gasoline"))</f>
        <v>Gasoline</v>
      </c>
    </row>
    <row r="7437" spans="1:15" ht="15" customHeight="1" x14ac:dyDescent="0.25">
      <c r="A7437" s="1">
        <v>2022</v>
      </c>
      <c r="B7437" s="1" t="s">
        <v>9851</v>
      </c>
      <c r="C7437" s="1" t="s">
        <v>7915</v>
      </c>
      <c r="D7437" s="1" t="s">
        <v>9961</v>
      </c>
      <c r="E7437" s="1" t="s">
        <v>435</v>
      </c>
      <c r="F7437" s="1" t="s">
        <v>7917</v>
      </c>
      <c r="G7437" s="1" t="s">
        <v>103</v>
      </c>
      <c r="H7437" s="1" t="s">
        <v>298</v>
      </c>
      <c r="I7437" s="1">
        <v>3</v>
      </c>
      <c r="J7437" s="1">
        <v>2023</v>
      </c>
      <c r="K7437" s="1">
        <v>745777</v>
      </c>
      <c r="L7437" s="1">
        <v>0</v>
      </c>
      <c r="M7437" s="1">
        <f t="array" ref="M7437">SUMPRODUCT(MAX(ISNUMBER(SEARCH('Class Rules'!$B$6:$B$85,$E7437))*ISNUMBER(SEARCH('Class Rules'!$C$6:$C$85,$F7437))*'Class Rules'!$A$6:$A$85))</f>
        <v>0</v>
      </c>
      <c r="N7437" s="1" t="str">
        <f t="array" ref="N7437">IF($M7437=0,'Class Rules'!$D$3,INDEX('Class Rules'!$D$6:$D$85,MATCH($M7437,'Class Rules'!$A$6:$A$85,0)))</f>
        <v>Passenger LDV</v>
      </c>
      <c r="O7437" s="1" t="str">
        <f t="array" ref="O7437">IF(SUMPRODUCT(MAX(ISNUMBER(SEARCH(Fuel_Rules!$A$6:$A$30,$E7437))*ISNUMBER(SEARCH(Fuel_Rules!$B$6:$B$30,$F7437))*(Fuel_Rules!$A$6:$A$30&lt;&gt;"")))&gt;0,"Plug-in hybrid",IF($G7437="Diesel","Diesel","Gasoline"))</f>
        <v>Gasoline</v>
      </c>
    </row>
    <row r="7438" spans="1:15" ht="15" customHeight="1" x14ac:dyDescent="0.25">
      <c r="A7438" s="1">
        <v>2022</v>
      </c>
      <c r="B7438" s="1" t="s">
        <v>9851</v>
      </c>
      <c r="C7438" s="1" t="s">
        <v>7918</v>
      </c>
      <c r="D7438" s="1" t="s">
        <v>9962</v>
      </c>
      <c r="E7438" s="1" t="s">
        <v>435</v>
      </c>
      <c r="F7438" s="1" t="s">
        <v>7920</v>
      </c>
      <c r="G7438" s="1" t="s">
        <v>103</v>
      </c>
      <c r="H7438" s="1" t="s">
        <v>437</v>
      </c>
      <c r="I7438" s="1">
        <v>3</v>
      </c>
      <c r="J7438" s="1">
        <v>2023</v>
      </c>
      <c r="K7438" s="1">
        <v>644024</v>
      </c>
      <c r="L7438" s="1">
        <v>0</v>
      </c>
      <c r="M7438" s="1">
        <f t="array" ref="M7438">SUMPRODUCT(MAX(ISNUMBER(SEARCH('Class Rules'!$B$6:$B$85,$E7438))*ISNUMBER(SEARCH('Class Rules'!$C$6:$C$85,$F7438))*'Class Rules'!$A$6:$A$85))</f>
        <v>0</v>
      </c>
      <c r="N7438" s="1" t="str">
        <f t="array" ref="N7438">IF($M7438=0,'Class Rules'!$D$3,INDEX('Class Rules'!$D$6:$D$85,MATCH($M7438,'Class Rules'!$A$6:$A$85,0)))</f>
        <v>Passenger LDV</v>
      </c>
      <c r="O7438" s="1" t="str">
        <f t="array" ref="O7438">IF(SUMPRODUCT(MAX(ISNUMBER(SEARCH(Fuel_Rules!$A$6:$A$30,$E7438))*ISNUMBER(SEARCH(Fuel_Rules!$B$6:$B$30,$F7438))*(Fuel_Rules!$A$6:$A$30&lt;&gt;"")))&gt;0,"Plug-in hybrid",IF($G7438="Diesel","Diesel","Gasoline"))</f>
        <v>Gasoline</v>
      </c>
    </row>
    <row r="7439" spans="1:15" ht="15" customHeight="1" x14ac:dyDescent="0.25">
      <c r="A7439" s="1">
        <v>2022</v>
      </c>
      <c r="B7439" s="1" t="s">
        <v>9851</v>
      </c>
      <c r="C7439" s="1" t="s">
        <v>7921</v>
      </c>
      <c r="D7439" s="1" t="s">
        <v>9963</v>
      </c>
      <c r="E7439" s="1" t="s">
        <v>435</v>
      </c>
      <c r="F7439" s="1" t="s">
        <v>7923</v>
      </c>
      <c r="G7439" s="1" t="s">
        <v>103</v>
      </c>
      <c r="H7439" s="1" t="s">
        <v>437</v>
      </c>
      <c r="I7439" s="1">
        <v>3</v>
      </c>
      <c r="J7439" s="1">
        <v>2023</v>
      </c>
      <c r="K7439" s="1">
        <v>608230</v>
      </c>
      <c r="L7439" s="1">
        <v>0</v>
      </c>
      <c r="M7439" s="1">
        <f t="array" ref="M7439">SUMPRODUCT(MAX(ISNUMBER(SEARCH('Class Rules'!$B$6:$B$85,$E7439))*ISNUMBER(SEARCH('Class Rules'!$C$6:$C$85,$F7439))*'Class Rules'!$A$6:$A$85))</f>
        <v>0</v>
      </c>
      <c r="N7439" s="1" t="str">
        <f t="array" ref="N7439">IF($M7439=0,'Class Rules'!$D$3,INDEX('Class Rules'!$D$6:$D$85,MATCH($M7439,'Class Rules'!$A$6:$A$85,0)))</f>
        <v>Passenger LDV</v>
      </c>
      <c r="O7439" s="1" t="str">
        <f t="array" ref="O7439">IF(SUMPRODUCT(MAX(ISNUMBER(SEARCH(Fuel_Rules!$A$6:$A$30,$E7439))*ISNUMBER(SEARCH(Fuel_Rules!$B$6:$B$30,$F7439))*(Fuel_Rules!$A$6:$A$30&lt;&gt;"")))&gt;0,"Plug-in hybrid",IF($G7439="Diesel","Diesel","Gasoline"))</f>
        <v>Gasoline</v>
      </c>
    </row>
    <row r="7440" spans="1:15" ht="15" customHeight="1" x14ac:dyDescent="0.25">
      <c r="A7440" s="1">
        <v>2022</v>
      </c>
      <c r="B7440" s="1" t="s">
        <v>9851</v>
      </c>
      <c r="C7440" s="1" t="s">
        <v>9964</v>
      </c>
      <c r="D7440" s="1" t="s">
        <v>9965</v>
      </c>
      <c r="E7440" s="1" t="s">
        <v>435</v>
      </c>
      <c r="F7440" s="1" t="s">
        <v>9966</v>
      </c>
      <c r="G7440" s="1" t="s">
        <v>103</v>
      </c>
      <c r="H7440" s="1" t="s">
        <v>437</v>
      </c>
      <c r="I7440" s="1">
        <v>1.5</v>
      </c>
      <c r="J7440" s="1">
        <v>2023</v>
      </c>
      <c r="K7440" s="1">
        <v>314745</v>
      </c>
      <c r="L7440" s="1">
        <v>0</v>
      </c>
      <c r="M7440" s="1">
        <f t="array" ref="M7440">SUMPRODUCT(MAX(ISNUMBER(SEARCH('Class Rules'!$B$6:$B$85,$E7440))*ISNUMBER(SEARCH('Class Rules'!$C$6:$C$85,$F7440))*'Class Rules'!$A$6:$A$85))</f>
        <v>0</v>
      </c>
      <c r="N7440" s="1" t="str">
        <f t="array" ref="N7440">IF($M7440=0,'Class Rules'!$D$3,INDEX('Class Rules'!$D$6:$D$85,MATCH($M7440,'Class Rules'!$A$6:$A$85,0)))</f>
        <v>Passenger LDV</v>
      </c>
      <c r="O7440" s="1" t="str">
        <f t="array" ref="O7440">IF(SUMPRODUCT(MAX(ISNUMBER(SEARCH(Fuel_Rules!$A$6:$A$30,$E7440))*ISNUMBER(SEARCH(Fuel_Rules!$B$6:$B$30,$F7440))*(Fuel_Rules!$A$6:$A$30&lt;&gt;"")))&gt;0,"Plug-in hybrid",IF($G7440="Diesel","Diesel","Gasoline"))</f>
        <v>Gasoline</v>
      </c>
    </row>
    <row r="7441" spans="1:15" ht="15" customHeight="1" x14ac:dyDescent="0.25">
      <c r="A7441" s="1">
        <v>2022</v>
      </c>
      <c r="B7441" s="1" t="s">
        <v>9851</v>
      </c>
      <c r="C7441" s="1" t="s">
        <v>9964</v>
      </c>
      <c r="D7441" s="1" t="s">
        <v>9967</v>
      </c>
      <c r="E7441" s="1" t="s">
        <v>435</v>
      </c>
      <c r="F7441" s="1" t="s">
        <v>9966</v>
      </c>
      <c r="G7441" s="1" t="s">
        <v>103</v>
      </c>
      <c r="H7441" s="1" t="s">
        <v>437</v>
      </c>
      <c r="I7441" s="1">
        <v>1.5</v>
      </c>
      <c r="J7441" s="1">
        <v>2023</v>
      </c>
      <c r="K7441" s="1">
        <v>296859</v>
      </c>
      <c r="L7441" s="1">
        <v>0</v>
      </c>
      <c r="M7441" s="1">
        <f t="array" ref="M7441">SUMPRODUCT(MAX(ISNUMBER(SEARCH('Class Rules'!$B$6:$B$85,$E7441))*ISNUMBER(SEARCH('Class Rules'!$C$6:$C$85,$F7441))*'Class Rules'!$A$6:$A$85))</f>
        <v>0</v>
      </c>
      <c r="N7441" s="1" t="str">
        <f t="array" ref="N7441">IF($M7441=0,'Class Rules'!$D$3,INDEX('Class Rules'!$D$6:$D$85,MATCH($M7441,'Class Rules'!$A$6:$A$85,0)))</f>
        <v>Passenger LDV</v>
      </c>
      <c r="O7441" s="1" t="str">
        <f t="array" ref="O7441">IF(SUMPRODUCT(MAX(ISNUMBER(SEARCH(Fuel_Rules!$A$6:$A$30,$E7441))*ISNUMBER(SEARCH(Fuel_Rules!$B$6:$B$30,$F7441))*(Fuel_Rules!$A$6:$A$30&lt;&gt;"")))&gt;0,"Plug-in hybrid",IF($G7441="Diesel","Diesel","Gasoline"))</f>
        <v>Gasoline</v>
      </c>
    </row>
    <row r="7442" spans="1:15" ht="15" customHeight="1" x14ac:dyDescent="0.25">
      <c r="A7442" s="1">
        <v>2022</v>
      </c>
      <c r="B7442" s="1" t="s">
        <v>9851</v>
      </c>
      <c r="C7442" s="1" t="s">
        <v>9968</v>
      </c>
      <c r="D7442" s="1" t="s">
        <v>9969</v>
      </c>
      <c r="E7442" s="1" t="s">
        <v>435</v>
      </c>
      <c r="F7442" s="1" t="s">
        <v>9970</v>
      </c>
      <c r="G7442" s="1" t="s">
        <v>103</v>
      </c>
      <c r="H7442" s="1" t="s">
        <v>298</v>
      </c>
      <c r="I7442" s="1">
        <v>2</v>
      </c>
      <c r="J7442" s="1">
        <v>2023</v>
      </c>
      <c r="K7442" s="1">
        <v>464990</v>
      </c>
      <c r="L7442" s="1">
        <v>0</v>
      </c>
      <c r="M7442" s="1">
        <f t="array" ref="M7442">SUMPRODUCT(MAX(ISNUMBER(SEARCH('Class Rules'!$B$6:$B$85,$E7442))*ISNUMBER(SEARCH('Class Rules'!$C$6:$C$85,$F7442))*'Class Rules'!$A$6:$A$85))</f>
        <v>0</v>
      </c>
      <c r="N7442" s="1" t="str">
        <f t="array" ref="N7442">IF($M7442=0,'Class Rules'!$D$3,INDEX('Class Rules'!$D$6:$D$85,MATCH($M7442,'Class Rules'!$A$6:$A$85,0)))</f>
        <v>Passenger LDV</v>
      </c>
      <c r="O7442" s="1" t="str">
        <f t="array" ref="O7442">IF(SUMPRODUCT(MAX(ISNUMBER(SEARCH(Fuel_Rules!$A$6:$A$30,$E7442))*ISNUMBER(SEARCH(Fuel_Rules!$B$6:$B$30,$F7442))*(Fuel_Rules!$A$6:$A$30&lt;&gt;"")))&gt;0,"Plug-in hybrid",IF($G7442="Diesel","Diesel","Gasoline"))</f>
        <v>Plug-in hybrid</v>
      </c>
    </row>
    <row r="7443" spans="1:15" ht="15" customHeight="1" x14ac:dyDescent="0.25">
      <c r="A7443" s="1">
        <v>2022</v>
      </c>
      <c r="B7443" s="1" t="s">
        <v>9851</v>
      </c>
      <c r="C7443" s="1" t="s">
        <v>9968</v>
      </c>
      <c r="D7443" s="1" t="s">
        <v>9971</v>
      </c>
      <c r="E7443" s="1" t="s">
        <v>435</v>
      </c>
      <c r="F7443" s="1" t="s">
        <v>9970</v>
      </c>
      <c r="G7443" s="1" t="s">
        <v>103</v>
      </c>
      <c r="H7443" s="1" t="s">
        <v>298</v>
      </c>
      <c r="I7443" s="1">
        <v>2</v>
      </c>
      <c r="J7443" s="1">
        <v>2023</v>
      </c>
      <c r="K7443" s="1">
        <v>434765</v>
      </c>
      <c r="L7443" s="1">
        <v>0</v>
      </c>
      <c r="M7443" s="1">
        <f t="array" ref="M7443">SUMPRODUCT(MAX(ISNUMBER(SEARCH('Class Rules'!$B$6:$B$85,$E7443))*ISNUMBER(SEARCH('Class Rules'!$C$6:$C$85,$F7443))*'Class Rules'!$A$6:$A$85))</f>
        <v>0</v>
      </c>
      <c r="N7443" s="1" t="str">
        <f t="array" ref="N7443">IF($M7443=0,'Class Rules'!$D$3,INDEX('Class Rules'!$D$6:$D$85,MATCH($M7443,'Class Rules'!$A$6:$A$85,0)))</f>
        <v>Passenger LDV</v>
      </c>
      <c r="O7443" s="1" t="str">
        <f t="array" ref="O7443">IF(SUMPRODUCT(MAX(ISNUMBER(SEARCH(Fuel_Rules!$A$6:$A$30,$E7443))*ISNUMBER(SEARCH(Fuel_Rules!$B$6:$B$30,$F7443))*(Fuel_Rules!$A$6:$A$30&lt;&gt;"")))&gt;0,"Plug-in hybrid",IF($G7443="Diesel","Diesel","Gasoline"))</f>
        <v>Plug-in hybrid</v>
      </c>
    </row>
    <row r="7444" spans="1:15" ht="15" customHeight="1" x14ac:dyDescent="0.25">
      <c r="A7444" s="1">
        <v>2022</v>
      </c>
      <c r="B7444" s="1" t="s">
        <v>9851</v>
      </c>
      <c r="C7444" s="1" t="s">
        <v>579</v>
      </c>
      <c r="D7444" s="1" t="s">
        <v>9972</v>
      </c>
      <c r="E7444" s="1" t="s">
        <v>581</v>
      </c>
      <c r="F7444" s="1" t="s">
        <v>582</v>
      </c>
      <c r="G7444" s="1" t="s">
        <v>103</v>
      </c>
      <c r="H7444" s="1" t="s">
        <v>298</v>
      </c>
      <c r="I7444" s="1">
        <v>1.6</v>
      </c>
      <c r="J7444" s="1">
        <v>2023</v>
      </c>
      <c r="K7444" s="1">
        <v>83318</v>
      </c>
      <c r="L7444" s="1">
        <v>0</v>
      </c>
      <c r="M7444" s="1">
        <f t="array" ref="M7444">SUMPRODUCT(MAX(ISNUMBER(SEARCH('Class Rules'!$B$6:$B$85,$E7444))*ISNUMBER(SEARCH('Class Rules'!$C$6:$C$85,$F7444))*'Class Rules'!$A$6:$A$85))</f>
        <v>0</v>
      </c>
      <c r="N7444" s="1" t="str">
        <f t="array" ref="N7444">IF($M7444=0,'Class Rules'!$D$3,INDEX('Class Rules'!$D$6:$D$85,MATCH($M7444,'Class Rules'!$A$6:$A$85,0)))</f>
        <v>Passenger LDV</v>
      </c>
      <c r="O7444" s="1" t="str">
        <f t="array" ref="O7444">IF(SUMPRODUCT(MAX(ISNUMBER(SEARCH(Fuel_Rules!$A$6:$A$30,$E7444))*ISNUMBER(SEARCH(Fuel_Rules!$B$6:$B$30,$F7444))*(Fuel_Rules!$A$6:$A$30&lt;&gt;"")))&gt;0,"Plug-in hybrid",IF($G7444="Diesel","Diesel","Gasoline"))</f>
        <v>Gasoline</v>
      </c>
    </row>
    <row r="7445" spans="1:15" ht="15" customHeight="1" x14ac:dyDescent="0.25">
      <c r="A7445" s="1">
        <v>2022</v>
      </c>
      <c r="B7445" s="1" t="s">
        <v>9851</v>
      </c>
      <c r="C7445" s="1" t="s">
        <v>586</v>
      </c>
      <c r="D7445" s="1" t="s">
        <v>9973</v>
      </c>
      <c r="E7445" s="1" t="s">
        <v>588</v>
      </c>
      <c r="F7445" s="1" t="s">
        <v>589</v>
      </c>
      <c r="G7445" s="1" t="s">
        <v>105</v>
      </c>
      <c r="H7445" s="1" t="s">
        <v>298</v>
      </c>
      <c r="I7445" s="1">
        <v>2.2999999999999998</v>
      </c>
      <c r="J7445" s="1">
        <v>2023</v>
      </c>
      <c r="K7445" s="1">
        <v>235000</v>
      </c>
      <c r="L7445" s="1">
        <v>0</v>
      </c>
      <c r="M7445" s="1">
        <f t="array" ref="M7445">SUMPRODUCT(MAX(ISNUMBER(SEARCH('Class Rules'!$B$6:$B$85,$E7445))*ISNUMBER(SEARCH('Class Rules'!$C$6:$C$85,$F7445))*'Class Rules'!$A$6:$A$85))</f>
        <v>0</v>
      </c>
      <c r="N7445" s="1" t="str">
        <f t="array" ref="N7445">IF($M7445=0,'Class Rules'!$D$3,INDEX('Class Rules'!$D$6:$D$85,MATCH($M7445,'Class Rules'!$A$6:$A$85,0)))</f>
        <v>Passenger LDV</v>
      </c>
      <c r="O7445" s="1" t="str">
        <f t="array" ref="O7445">IF(SUMPRODUCT(MAX(ISNUMBER(SEARCH(Fuel_Rules!$A$6:$A$30,$E7445))*ISNUMBER(SEARCH(Fuel_Rules!$B$6:$B$30,$F7445))*(Fuel_Rules!$A$6:$A$30&lt;&gt;"")))&gt;0,"Plug-in hybrid",IF($G7445="Diesel","Diesel","Gasoline"))</f>
        <v>Diesel</v>
      </c>
    </row>
    <row r="7446" spans="1:15" ht="15" customHeight="1" x14ac:dyDescent="0.25">
      <c r="A7446" s="1">
        <v>2022</v>
      </c>
      <c r="B7446" s="1" t="s">
        <v>9851</v>
      </c>
      <c r="C7446" s="1" t="s">
        <v>590</v>
      </c>
      <c r="D7446" s="1" t="s">
        <v>9974</v>
      </c>
      <c r="E7446" s="1" t="s">
        <v>588</v>
      </c>
      <c r="F7446" s="1" t="s">
        <v>592</v>
      </c>
      <c r="G7446" s="1" t="s">
        <v>105</v>
      </c>
      <c r="H7446" s="1" t="s">
        <v>298</v>
      </c>
      <c r="I7446" s="1">
        <v>2.2999999999999998</v>
      </c>
      <c r="J7446" s="1">
        <v>2023</v>
      </c>
      <c r="K7446" s="1">
        <v>216605</v>
      </c>
      <c r="L7446" s="1">
        <v>0</v>
      </c>
      <c r="M7446" s="1">
        <f t="array" ref="M7446">SUMPRODUCT(MAX(ISNUMBER(SEARCH('Class Rules'!$B$6:$B$85,$E7446))*ISNUMBER(SEARCH('Class Rules'!$C$6:$C$85,$F7446))*'Class Rules'!$A$6:$A$85))</f>
        <v>0</v>
      </c>
      <c r="N7446" s="1" t="str">
        <f t="array" ref="N7446">IF($M7446=0,'Class Rules'!$D$3,INDEX('Class Rules'!$D$6:$D$85,MATCH($M7446,'Class Rules'!$A$6:$A$85,0)))</f>
        <v>Passenger LDV</v>
      </c>
      <c r="O7446" s="1" t="str">
        <f t="array" ref="O7446">IF(SUMPRODUCT(MAX(ISNUMBER(SEARCH(Fuel_Rules!$A$6:$A$30,$E7446))*ISNUMBER(SEARCH(Fuel_Rules!$B$6:$B$30,$F7446))*(Fuel_Rules!$A$6:$A$30&lt;&gt;"")))&gt;0,"Plug-in hybrid",IF($G7446="Diesel","Diesel","Gasoline"))</f>
        <v>Diesel</v>
      </c>
    </row>
    <row r="7447" spans="1:15" ht="15" customHeight="1" x14ac:dyDescent="0.25">
      <c r="A7447" s="1">
        <v>2022</v>
      </c>
      <c r="B7447" s="1" t="s">
        <v>9851</v>
      </c>
      <c r="C7447" s="1" t="s">
        <v>593</v>
      </c>
      <c r="D7447" s="1" t="s">
        <v>9975</v>
      </c>
      <c r="E7447" s="1" t="s">
        <v>595</v>
      </c>
      <c r="F7447" s="1" t="s">
        <v>596</v>
      </c>
      <c r="G7447" s="1" t="s">
        <v>103</v>
      </c>
      <c r="H7447" s="1" t="s">
        <v>298</v>
      </c>
      <c r="I7447" s="1">
        <v>1.5</v>
      </c>
      <c r="J7447" s="1">
        <v>2023</v>
      </c>
      <c r="K7447" s="1">
        <v>85326</v>
      </c>
      <c r="L7447" s="1">
        <v>0</v>
      </c>
      <c r="M7447" s="1">
        <f t="array" ref="M7447">SUMPRODUCT(MAX(ISNUMBER(SEARCH('Class Rules'!$B$6:$B$85,$E7447))*ISNUMBER(SEARCH('Class Rules'!$C$6:$C$85,$F7447))*'Class Rules'!$A$6:$A$85))</f>
        <v>0</v>
      </c>
      <c r="N7447" s="1" t="str">
        <f t="array" ref="N7447">IF($M7447=0,'Class Rules'!$D$3,INDEX('Class Rules'!$D$6:$D$85,MATCH($M7447,'Class Rules'!$A$6:$A$85,0)))</f>
        <v>Passenger LDV</v>
      </c>
      <c r="O7447" s="1" t="str">
        <f t="array" ref="O7447">IF(SUMPRODUCT(MAX(ISNUMBER(SEARCH(Fuel_Rules!$A$6:$A$30,$E7447))*ISNUMBER(SEARCH(Fuel_Rules!$B$6:$B$30,$F7447))*(Fuel_Rules!$A$6:$A$30&lt;&gt;"")))&gt;0,"Plug-in hybrid",IF($G7447="Diesel","Diesel","Gasoline"))</f>
        <v>Gasoline</v>
      </c>
    </row>
    <row r="7448" spans="1:15" ht="15" customHeight="1" x14ac:dyDescent="0.25">
      <c r="A7448" s="1">
        <v>2022</v>
      </c>
      <c r="B7448" s="1" t="s">
        <v>9851</v>
      </c>
      <c r="C7448" s="1" t="s">
        <v>597</v>
      </c>
      <c r="D7448" s="1" t="s">
        <v>9976</v>
      </c>
      <c r="E7448" s="1" t="s">
        <v>595</v>
      </c>
      <c r="F7448" s="1" t="s">
        <v>599</v>
      </c>
      <c r="G7448" s="1" t="s">
        <v>103</v>
      </c>
      <c r="H7448" s="1" t="s">
        <v>437</v>
      </c>
      <c r="I7448" s="1">
        <v>1.5</v>
      </c>
      <c r="J7448" s="1">
        <v>2023</v>
      </c>
      <c r="K7448" s="1">
        <v>97559</v>
      </c>
      <c r="L7448" s="1">
        <v>0</v>
      </c>
      <c r="M7448" s="1">
        <f t="array" ref="M7448">SUMPRODUCT(MAX(ISNUMBER(SEARCH('Class Rules'!$B$6:$B$85,$E7448))*ISNUMBER(SEARCH('Class Rules'!$C$6:$C$85,$F7448))*'Class Rules'!$A$6:$A$85))</f>
        <v>0</v>
      </c>
      <c r="N7448" s="1" t="str">
        <f t="array" ref="N7448">IF($M7448=0,'Class Rules'!$D$3,INDEX('Class Rules'!$D$6:$D$85,MATCH($M7448,'Class Rules'!$A$6:$A$85,0)))</f>
        <v>Passenger LDV</v>
      </c>
      <c r="O7448" s="1" t="str">
        <f t="array" ref="O7448">IF(SUMPRODUCT(MAX(ISNUMBER(SEARCH(Fuel_Rules!$A$6:$A$30,$E7448))*ISNUMBER(SEARCH(Fuel_Rules!$B$6:$B$30,$F7448))*(Fuel_Rules!$A$6:$A$30&lt;&gt;"")))&gt;0,"Plug-in hybrid",IF($G7448="Diesel","Diesel","Gasoline"))</f>
        <v>Gasoline</v>
      </c>
    </row>
    <row r="7449" spans="1:15" ht="15" customHeight="1" x14ac:dyDescent="0.25">
      <c r="A7449" s="1">
        <v>2022</v>
      </c>
      <c r="B7449" s="1" t="s">
        <v>9851</v>
      </c>
      <c r="C7449" s="1" t="s">
        <v>600</v>
      </c>
      <c r="D7449" s="1" t="s">
        <v>9977</v>
      </c>
      <c r="E7449" s="1" t="s">
        <v>595</v>
      </c>
      <c r="F7449" s="1" t="s">
        <v>602</v>
      </c>
      <c r="G7449" s="1" t="s">
        <v>103</v>
      </c>
      <c r="H7449" s="1" t="s">
        <v>437</v>
      </c>
      <c r="I7449" s="1">
        <v>1.5</v>
      </c>
      <c r="J7449" s="1">
        <v>2023</v>
      </c>
      <c r="K7449" s="1">
        <v>89892</v>
      </c>
      <c r="L7449" s="1">
        <v>0</v>
      </c>
      <c r="M7449" s="1">
        <f t="array" ref="M7449">SUMPRODUCT(MAX(ISNUMBER(SEARCH('Class Rules'!$B$6:$B$85,$E7449))*ISNUMBER(SEARCH('Class Rules'!$C$6:$C$85,$F7449))*'Class Rules'!$A$6:$A$85))</f>
        <v>0</v>
      </c>
      <c r="N7449" s="1" t="str">
        <f t="array" ref="N7449">IF($M7449=0,'Class Rules'!$D$3,INDEX('Class Rules'!$D$6:$D$85,MATCH($M7449,'Class Rules'!$A$6:$A$85,0)))</f>
        <v>Passenger LDV</v>
      </c>
      <c r="O7449" s="1" t="str">
        <f t="array" ref="O7449">IF(SUMPRODUCT(MAX(ISNUMBER(SEARCH(Fuel_Rules!$A$6:$A$30,$E7449))*ISNUMBER(SEARCH(Fuel_Rules!$B$6:$B$30,$F7449))*(Fuel_Rules!$A$6:$A$30&lt;&gt;"")))&gt;0,"Plug-in hybrid",IF($G7449="Diesel","Diesel","Gasoline"))</f>
        <v>Gasoline</v>
      </c>
    </row>
    <row r="7450" spans="1:15" ht="15" customHeight="1" x14ac:dyDescent="0.25">
      <c r="A7450" s="1">
        <v>2022</v>
      </c>
      <c r="B7450" s="1" t="s">
        <v>9851</v>
      </c>
      <c r="C7450" s="1" t="s">
        <v>603</v>
      </c>
      <c r="D7450" s="1" t="s">
        <v>9978</v>
      </c>
      <c r="E7450" s="1" t="s">
        <v>595</v>
      </c>
      <c r="F7450" s="1" t="s">
        <v>605</v>
      </c>
      <c r="G7450" s="1" t="s">
        <v>103</v>
      </c>
      <c r="H7450" s="1" t="s">
        <v>437</v>
      </c>
      <c r="I7450" s="1">
        <v>1.5</v>
      </c>
      <c r="J7450" s="1">
        <v>2023</v>
      </c>
      <c r="K7450" s="1">
        <v>146004</v>
      </c>
      <c r="L7450" s="1">
        <v>0</v>
      </c>
      <c r="M7450" s="1">
        <f t="array" ref="M7450">SUMPRODUCT(MAX(ISNUMBER(SEARCH('Class Rules'!$B$6:$B$85,$E7450))*ISNUMBER(SEARCH('Class Rules'!$C$6:$C$85,$F7450))*'Class Rules'!$A$6:$A$85))</f>
        <v>0</v>
      </c>
      <c r="N7450" s="1" t="str">
        <f t="array" ref="N7450">IF($M7450=0,'Class Rules'!$D$3,INDEX('Class Rules'!$D$6:$D$85,MATCH($M7450,'Class Rules'!$A$6:$A$85,0)))</f>
        <v>Passenger LDV</v>
      </c>
      <c r="O7450" s="1" t="str">
        <f t="array" ref="O7450">IF(SUMPRODUCT(MAX(ISNUMBER(SEARCH(Fuel_Rules!$A$6:$A$30,$E7450))*ISNUMBER(SEARCH(Fuel_Rules!$B$6:$B$30,$F7450))*(Fuel_Rules!$A$6:$A$30&lt;&gt;"")))&gt;0,"Plug-in hybrid",IF($G7450="Diesel","Diesel","Gasoline"))</f>
        <v>Gasoline</v>
      </c>
    </row>
    <row r="7451" spans="1:15" ht="15" customHeight="1" x14ac:dyDescent="0.25">
      <c r="A7451" s="1">
        <v>2022</v>
      </c>
      <c r="B7451" s="1" t="s">
        <v>9851</v>
      </c>
      <c r="C7451" s="1" t="s">
        <v>609</v>
      </c>
      <c r="D7451" s="1" t="s">
        <v>9979</v>
      </c>
      <c r="E7451" s="1" t="s">
        <v>595</v>
      </c>
      <c r="F7451" s="1" t="s">
        <v>611</v>
      </c>
      <c r="G7451" s="1" t="s">
        <v>103</v>
      </c>
      <c r="H7451" s="1" t="s">
        <v>437</v>
      </c>
      <c r="I7451" s="1">
        <v>1.5</v>
      </c>
      <c r="J7451" s="1">
        <v>2023</v>
      </c>
      <c r="K7451" s="1">
        <v>153488</v>
      </c>
      <c r="L7451" s="1">
        <v>0</v>
      </c>
      <c r="M7451" s="1">
        <f t="array" ref="M7451">SUMPRODUCT(MAX(ISNUMBER(SEARCH('Class Rules'!$B$6:$B$85,$E7451))*ISNUMBER(SEARCH('Class Rules'!$C$6:$C$85,$F7451))*'Class Rules'!$A$6:$A$85))</f>
        <v>0</v>
      </c>
      <c r="N7451" s="1" t="str">
        <f t="array" ref="N7451">IF($M7451=0,'Class Rules'!$D$3,INDEX('Class Rules'!$D$6:$D$85,MATCH($M7451,'Class Rules'!$A$6:$A$85,0)))</f>
        <v>Passenger LDV</v>
      </c>
      <c r="O7451" s="1" t="str">
        <f t="array" ref="O7451">IF(SUMPRODUCT(MAX(ISNUMBER(SEARCH(Fuel_Rules!$A$6:$A$30,$E7451))*ISNUMBER(SEARCH(Fuel_Rules!$B$6:$B$30,$F7451))*(Fuel_Rules!$A$6:$A$30&lt;&gt;"")))&gt;0,"Plug-in hybrid",IF($G7451="Diesel","Diesel","Gasoline"))</f>
        <v>Gasoline</v>
      </c>
    </row>
    <row r="7452" spans="1:15" ht="15" customHeight="1" x14ac:dyDescent="0.25">
      <c r="A7452" s="1">
        <v>2022</v>
      </c>
      <c r="B7452" s="1" t="s">
        <v>9851</v>
      </c>
      <c r="C7452" s="1" t="s">
        <v>618</v>
      </c>
      <c r="D7452" s="1" t="s">
        <v>9980</v>
      </c>
      <c r="E7452" s="1" t="s">
        <v>595</v>
      </c>
      <c r="F7452" s="1" t="s">
        <v>620</v>
      </c>
      <c r="G7452" s="1" t="s">
        <v>103</v>
      </c>
      <c r="H7452" s="1" t="s">
        <v>437</v>
      </c>
      <c r="I7452" s="1">
        <v>1.5</v>
      </c>
      <c r="J7452" s="1">
        <v>2023</v>
      </c>
      <c r="K7452" s="1">
        <v>127638</v>
      </c>
      <c r="L7452" s="1">
        <v>0</v>
      </c>
      <c r="M7452" s="1">
        <f t="array" ref="M7452">SUMPRODUCT(MAX(ISNUMBER(SEARCH('Class Rules'!$B$6:$B$85,$E7452))*ISNUMBER(SEARCH('Class Rules'!$C$6:$C$85,$F7452))*'Class Rules'!$A$6:$A$85))</f>
        <v>0</v>
      </c>
      <c r="N7452" s="1" t="str">
        <f t="array" ref="N7452">IF($M7452=0,'Class Rules'!$D$3,INDEX('Class Rules'!$D$6:$D$85,MATCH($M7452,'Class Rules'!$A$6:$A$85,0)))</f>
        <v>Passenger LDV</v>
      </c>
      <c r="O7452" s="1" t="str">
        <f t="array" ref="O7452">IF(SUMPRODUCT(MAX(ISNUMBER(SEARCH(Fuel_Rules!$A$6:$A$30,$E7452))*ISNUMBER(SEARCH(Fuel_Rules!$B$6:$B$30,$F7452))*(Fuel_Rules!$A$6:$A$30&lt;&gt;"")))&gt;0,"Plug-in hybrid",IF($G7452="Diesel","Diesel","Gasoline"))</f>
        <v>Gasoline</v>
      </c>
    </row>
    <row r="7453" spans="1:15" ht="15" customHeight="1" x14ac:dyDescent="0.25">
      <c r="A7453" s="1">
        <v>2022</v>
      </c>
      <c r="B7453" s="1" t="s">
        <v>9851</v>
      </c>
      <c r="C7453" s="1" t="s">
        <v>621</v>
      </c>
      <c r="D7453" s="1" t="s">
        <v>9981</v>
      </c>
      <c r="E7453" s="1" t="s">
        <v>595</v>
      </c>
      <c r="F7453" s="1" t="s">
        <v>623</v>
      </c>
      <c r="G7453" s="1" t="s">
        <v>103</v>
      </c>
      <c r="H7453" s="1" t="s">
        <v>437</v>
      </c>
      <c r="I7453" s="1">
        <v>1.6</v>
      </c>
      <c r="J7453" s="1">
        <v>2023</v>
      </c>
      <c r="K7453" s="1">
        <v>204520</v>
      </c>
      <c r="L7453" s="1">
        <v>0</v>
      </c>
      <c r="M7453" s="1">
        <f t="array" ref="M7453">SUMPRODUCT(MAX(ISNUMBER(SEARCH('Class Rules'!$B$6:$B$85,$E7453))*ISNUMBER(SEARCH('Class Rules'!$C$6:$C$85,$F7453))*'Class Rules'!$A$6:$A$85))</f>
        <v>0</v>
      </c>
      <c r="N7453" s="1" t="str">
        <f t="array" ref="N7453">IF($M7453=0,'Class Rules'!$D$3,INDEX('Class Rules'!$D$6:$D$85,MATCH($M7453,'Class Rules'!$A$6:$A$85,0)))</f>
        <v>Passenger LDV</v>
      </c>
      <c r="O7453" s="1" t="str">
        <f t="array" ref="O7453">IF(SUMPRODUCT(MAX(ISNUMBER(SEARCH(Fuel_Rules!$A$6:$A$30,$E7453))*ISNUMBER(SEARCH(Fuel_Rules!$B$6:$B$30,$F7453))*(Fuel_Rules!$A$6:$A$30&lt;&gt;"")))&gt;0,"Plug-in hybrid",IF($G7453="Diesel","Diesel","Gasoline"))</f>
        <v>Gasoline</v>
      </c>
    </row>
    <row r="7454" spans="1:15" ht="15" customHeight="1" x14ac:dyDescent="0.25">
      <c r="A7454" s="1">
        <v>2022</v>
      </c>
      <c r="B7454" s="1" t="s">
        <v>9851</v>
      </c>
      <c r="C7454" s="1" t="s">
        <v>621</v>
      </c>
      <c r="D7454" s="1" t="s">
        <v>9982</v>
      </c>
      <c r="E7454" s="1" t="s">
        <v>595</v>
      </c>
      <c r="F7454" s="1" t="s">
        <v>623</v>
      </c>
      <c r="G7454" s="1" t="s">
        <v>103</v>
      </c>
      <c r="H7454" s="1" t="s">
        <v>437</v>
      </c>
      <c r="I7454" s="1">
        <v>1.6</v>
      </c>
      <c r="J7454" s="1">
        <v>2023</v>
      </c>
      <c r="K7454" s="1">
        <v>192628</v>
      </c>
      <c r="L7454" s="1">
        <v>0</v>
      </c>
      <c r="M7454" s="1">
        <f t="array" ref="M7454">SUMPRODUCT(MAX(ISNUMBER(SEARCH('Class Rules'!$B$6:$B$85,$E7454))*ISNUMBER(SEARCH('Class Rules'!$C$6:$C$85,$F7454))*'Class Rules'!$A$6:$A$85))</f>
        <v>0</v>
      </c>
      <c r="N7454" s="1" t="str">
        <f t="array" ref="N7454">IF($M7454=0,'Class Rules'!$D$3,INDEX('Class Rules'!$D$6:$D$85,MATCH($M7454,'Class Rules'!$A$6:$A$85,0)))</f>
        <v>Passenger LDV</v>
      </c>
      <c r="O7454" s="1" t="str">
        <f t="array" ref="O7454">IF(SUMPRODUCT(MAX(ISNUMBER(SEARCH(Fuel_Rules!$A$6:$A$30,$E7454))*ISNUMBER(SEARCH(Fuel_Rules!$B$6:$B$30,$F7454))*(Fuel_Rules!$A$6:$A$30&lt;&gt;"")))&gt;0,"Plug-in hybrid",IF($G7454="Diesel","Diesel","Gasoline"))</f>
        <v>Gasoline</v>
      </c>
    </row>
    <row r="7455" spans="1:15" ht="15" customHeight="1" x14ac:dyDescent="0.25">
      <c r="A7455" s="1">
        <v>2022</v>
      </c>
      <c r="B7455" s="1" t="s">
        <v>9851</v>
      </c>
      <c r="C7455" s="1" t="s">
        <v>633</v>
      </c>
      <c r="D7455" s="1" t="s">
        <v>9983</v>
      </c>
      <c r="E7455" s="1" t="s">
        <v>595</v>
      </c>
      <c r="F7455" s="1" t="s">
        <v>635</v>
      </c>
      <c r="G7455" s="1" t="s">
        <v>103</v>
      </c>
      <c r="H7455" s="1" t="s">
        <v>437</v>
      </c>
      <c r="I7455" s="1">
        <v>1</v>
      </c>
      <c r="J7455" s="1">
        <v>2023</v>
      </c>
      <c r="K7455" s="1">
        <v>106274</v>
      </c>
      <c r="L7455" s="1">
        <v>0</v>
      </c>
      <c r="M7455" s="1">
        <f t="array" ref="M7455">SUMPRODUCT(MAX(ISNUMBER(SEARCH('Class Rules'!$B$6:$B$85,$E7455))*ISNUMBER(SEARCH('Class Rules'!$C$6:$C$85,$F7455))*'Class Rules'!$A$6:$A$85))</f>
        <v>0</v>
      </c>
      <c r="N7455" s="1" t="str">
        <f t="array" ref="N7455">IF($M7455=0,'Class Rules'!$D$3,INDEX('Class Rules'!$D$6:$D$85,MATCH($M7455,'Class Rules'!$A$6:$A$85,0)))</f>
        <v>Passenger LDV</v>
      </c>
      <c r="O7455" s="1" t="str">
        <f t="array" ref="O7455">IF(SUMPRODUCT(MAX(ISNUMBER(SEARCH(Fuel_Rules!$A$6:$A$30,$E7455))*ISNUMBER(SEARCH(Fuel_Rules!$B$6:$B$30,$F7455))*(Fuel_Rules!$A$6:$A$30&lt;&gt;"")))&gt;0,"Plug-in hybrid",IF($G7455="Diesel","Diesel","Gasoline"))</f>
        <v>Gasoline</v>
      </c>
    </row>
    <row r="7456" spans="1:15" ht="15" customHeight="1" x14ac:dyDescent="0.25">
      <c r="A7456" s="1">
        <v>2022</v>
      </c>
      <c r="B7456" s="1" t="s">
        <v>9851</v>
      </c>
      <c r="C7456" s="1" t="s">
        <v>633</v>
      </c>
      <c r="D7456" s="1" t="s">
        <v>9984</v>
      </c>
      <c r="E7456" s="1" t="s">
        <v>595</v>
      </c>
      <c r="F7456" s="1" t="s">
        <v>635</v>
      </c>
      <c r="G7456" s="1" t="s">
        <v>103</v>
      </c>
      <c r="H7456" s="1" t="s">
        <v>437</v>
      </c>
      <c r="I7456" s="1">
        <v>1</v>
      </c>
      <c r="J7456" s="1">
        <v>2023</v>
      </c>
      <c r="K7456" s="1">
        <v>98656</v>
      </c>
      <c r="L7456" s="1">
        <v>0</v>
      </c>
      <c r="M7456" s="1">
        <f t="array" ref="M7456">SUMPRODUCT(MAX(ISNUMBER(SEARCH('Class Rules'!$B$6:$B$85,$E7456))*ISNUMBER(SEARCH('Class Rules'!$C$6:$C$85,$F7456))*'Class Rules'!$A$6:$A$85))</f>
        <v>0</v>
      </c>
      <c r="N7456" s="1" t="str">
        <f t="array" ref="N7456">IF($M7456=0,'Class Rules'!$D$3,INDEX('Class Rules'!$D$6:$D$85,MATCH($M7456,'Class Rules'!$A$6:$A$85,0)))</f>
        <v>Passenger LDV</v>
      </c>
      <c r="O7456" s="1" t="str">
        <f t="array" ref="O7456">IF(SUMPRODUCT(MAX(ISNUMBER(SEARCH(Fuel_Rules!$A$6:$A$30,$E7456))*ISNUMBER(SEARCH(Fuel_Rules!$B$6:$B$30,$F7456))*(Fuel_Rules!$A$6:$A$30&lt;&gt;"")))&gt;0,"Plug-in hybrid",IF($G7456="Diesel","Diesel","Gasoline"))</f>
        <v>Gasoline</v>
      </c>
    </row>
    <row r="7457" spans="1:15" ht="15" customHeight="1" x14ac:dyDescent="0.25">
      <c r="A7457" s="1">
        <v>2022</v>
      </c>
      <c r="B7457" s="1" t="s">
        <v>9851</v>
      </c>
      <c r="C7457" s="1" t="s">
        <v>636</v>
      </c>
      <c r="D7457" s="1" t="s">
        <v>9985</v>
      </c>
      <c r="E7457" s="1" t="s">
        <v>595</v>
      </c>
      <c r="F7457" s="1" t="s">
        <v>638</v>
      </c>
      <c r="G7457" s="1" t="s">
        <v>103</v>
      </c>
      <c r="H7457" s="1" t="s">
        <v>437</v>
      </c>
      <c r="I7457" s="1">
        <v>1</v>
      </c>
      <c r="J7457" s="1">
        <v>2023</v>
      </c>
      <c r="K7457" s="1">
        <v>114531</v>
      </c>
      <c r="L7457" s="1">
        <v>0</v>
      </c>
      <c r="M7457" s="1">
        <f t="array" ref="M7457">SUMPRODUCT(MAX(ISNUMBER(SEARCH('Class Rules'!$B$6:$B$85,$E7457))*ISNUMBER(SEARCH('Class Rules'!$C$6:$C$85,$F7457))*'Class Rules'!$A$6:$A$85))</f>
        <v>0</v>
      </c>
      <c r="N7457" s="1" t="str">
        <f t="array" ref="N7457">IF($M7457=0,'Class Rules'!$D$3,INDEX('Class Rules'!$D$6:$D$85,MATCH($M7457,'Class Rules'!$A$6:$A$85,0)))</f>
        <v>Passenger LDV</v>
      </c>
      <c r="O7457" s="1" t="str">
        <f t="array" ref="O7457">IF(SUMPRODUCT(MAX(ISNUMBER(SEARCH(Fuel_Rules!$A$6:$A$30,$E7457))*ISNUMBER(SEARCH(Fuel_Rules!$B$6:$B$30,$F7457))*(Fuel_Rules!$A$6:$A$30&lt;&gt;"")))&gt;0,"Plug-in hybrid",IF($G7457="Diesel","Diesel","Gasoline"))</f>
        <v>Gasoline</v>
      </c>
    </row>
    <row r="7458" spans="1:15" ht="15" customHeight="1" x14ac:dyDescent="0.25">
      <c r="A7458" s="1">
        <v>2022</v>
      </c>
      <c r="B7458" s="1" t="s">
        <v>9851</v>
      </c>
      <c r="C7458" s="1" t="s">
        <v>636</v>
      </c>
      <c r="D7458" s="1" t="s">
        <v>9986</v>
      </c>
      <c r="E7458" s="1" t="s">
        <v>595</v>
      </c>
      <c r="F7458" s="1" t="s">
        <v>638</v>
      </c>
      <c r="G7458" s="1" t="s">
        <v>103</v>
      </c>
      <c r="H7458" s="1" t="s">
        <v>437</v>
      </c>
      <c r="I7458" s="1">
        <v>1</v>
      </c>
      <c r="J7458" s="1">
        <v>2023</v>
      </c>
      <c r="K7458" s="1">
        <v>106173</v>
      </c>
      <c r="L7458" s="1">
        <v>0</v>
      </c>
      <c r="M7458" s="1">
        <f t="array" ref="M7458">SUMPRODUCT(MAX(ISNUMBER(SEARCH('Class Rules'!$B$6:$B$85,$E7458))*ISNUMBER(SEARCH('Class Rules'!$C$6:$C$85,$F7458))*'Class Rules'!$A$6:$A$85))</f>
        <v>0</v>
      </c>
      <c r="N7458" s="1" t="str">
        <f t="array" ref="N7458">IF($M7458=0,'Class Rules'!$D$3,INDEX('Class Rules'!$D$6:$D$85,MATCH($M7458,'Class Rules'!$A$6:$A$85,0)))</f>
        <v>Passenger LDV</v>
      </c>
      <c r="O7458" s="1" t="str">
        <f t="array" ref="O7458">IF(SUMPRODUCT(MAX(ISNUMBER(SEARCH(Fuel_Rules!$A$6:$A$30,$E7458))*ISNUMBER(SEARCH(Fuel_Rules!$B$6:$B$30,$F7458))*(Fuel_Rules!$A$6:$A$30&lt;&gt;"")))&gt;0,"Plug-in hybrid",IF($G7458="Diesel","Diesel","Gasoline"))</f>
        <v>Gasoline</v>
      </c>
    </row>
    <row r="7459" spans="1:15" ht="15" customHeight="1" x14ac:dyDescent="0.25">
      <c r="A7459" s="1">
        <v>2022</v>
      </c>
      <c r="B7459" s="1" t="s">
        <v>9851</v>
      </c>
      <c r="C7459" s="1" t="s">
        <v>639</v>
      </c>
      <c r="D7459" s="1" t="s">
        <v>9987</v>
      </c>
      <c r="E7459" s="1" t="s">
        <v>595</v>
      </c>
      <c r="F7459" s="1" t="s">
        <v>641</v>
      </c>
      <c r="G7459" s="1" t="s">
        <v>103</v>
      </c>
      <c r="H7459" s="1" t="s">
        <v>437</v>
      </c>
      <c r="I7459" s="1">
        <v>1.5</v>
      </c>
      <c r="J7459" s="1">
        <v>2023</v>
      </c>
      <c r="K7459" s="1">
        <v>146766</v>
      </c>
      <c r="L7459" s="1">
        <v>0</v>
      </c>
      <c r="M7459" s="1">
        <f t="array" ref="M7459">SUMPRODUCT(MAX(ISNUMBER(SEARCH('Class Rules'!$B$6:$B$85,$E7459))*ISNUMBER(SEARCH('Class Rules'!$C$6:$C$85,$F7459))*'Class Rules'!$A$6:$A$85))</f>
        <v>0</v>
      </c>
      <c r="N7459" s="1" t="str">
        <f t="array" ref="N7459">IF($M7459=0,'Class Rules'!$D$3,INDEX('Class Rules'!$D$6:$D$85,MATCH($M7459,'Class Rules'!$A$6:$A$85,0)))</f>
        <v>Passenger LDV</v>
      </c>
      <c r="O7459" s="1" t="str">
        <f t="array" ref="O7459">IF(SUMPRODUCT(MAX(ISNUMBER(SEARCH(Fuel_Rules!$A$6:$A$30,$E7459))*ISNUMBER(SEARCH(Fuel_Rules!$B$6:$B$30,$F7459))*(Fuel_Rules!$A$6:$A$30&lt;&gt;"")))&gt;0,"Plug-in hybrid",IF($G7459="Diesel","Diesel","Gasoline"))</f>
        <v>Gasoline</v>
      </c>
    </row>
    <row r="7460" spans="1:15" ht="15" customHeight="1" x14ac:dyDescent="0.25">
      <c r="A7460" s="1">
        <v>2022</v>
      </c>
      <c r="B7460" s="1" t="s">
        <v>9851</v>
      </c>
      <c r="C7460" s="1" t="s">
        <v>639</v>
      </c>
      <c r="D7460" s="1" t="s">
        <v>9988</v>
      </c>
      <c r="E7460" s="1" t="s">
        <v>595</v>
      </c>
      <c r="F7460" s="1" t="s">
        <v>641</v>
      </c>
      <c r="G7460" s="1" t="s">
        <v>103</v>
      </c>
      <c r="H7460" s="1" t="s">
        <v>437</v>
      </c>
      <c r="I7460" s="1">
        <v>1.5</v>
      </c>
      <c r="J7460" s="1">
        <v>2023</v>
      </c>
      <c r="K7460" s="1">
        <v>138176</v>
      </c>
      <c r="L7460" s="1">
        <v>0</v>
      </c>
      <c r="M7460" s="1">
        <f t="array" ref="M7460">SUMPRODUCT(MAX(ISNUMBER(SEARCH('Class Rules'!$B$6:$B$85,$E7460))*ISNUMBER(SEARCH('Class Rules'!$C$6:$C$85,$F7460))*'Class Rules'!$A$6:$A$85))</f>
        <v>0</v>
      </c>
      <c r="N7460" s="1" t="str">
        <f t="array" ref="N7460">IF($M7460=0,'Class Rules'!$D$3,INDEX('Class Rules'!$D$6:$D$85,MATCH($M7460,'Class Rules'!$A$6:$A$85,0)))</f>
        <v>Passenger LDV</v>
      </c>
      <c r="O7460" s="1" t="str">
        <f t="array" ref="O7460">IF(SUMPRODUCT(MAX(ISNUMBER(SEARCH(Fuel_Rules!$A$6:$A$30,$E7460))*ISNUMBER(SEARCH(Fuel_Rules!$B$6:$B$30,$F7460))*(Fuel_Rules!$A$6:$A$30&lt;&gt;"")))&gt;0,"Plug-in hybrid",IF($G7460="Diesel","Diesel","Gasoline"))</f>
        <v>Gasoline</v>
      </c>
    </row>
    <row r="7461" spans="1:15" ht="15" customHeight="1" x14ac:dyDescent="0.25">
      <c r="A7461" s="1">
        <v>2022</v>
      </c>
      <c r="B7461" s="1" t="s">
        <v>9851</v>
      </c>
      <c r="C7461" s="1" t="s">
        <v>642</v>
      </c>
      <c r="D7461" s="1" t="s">
        <v>9989</v>
      </c>
      <c r="E7461" s="1" t="s">
        <v>595</v>
      </c>
      <c r="F7461" s="1" t="s">
        <v>644</v>
      </c>
      <c r="G7461" s="1" t="s">
        <v>103</v>
      </c>
      <c r="H7461" s="1" t="s">
        <v>437</v>
      </c>
      <c r="I7461" s="1">
        <v>1.6</v>
      </c>
      <c r="J7461" s="1">
        <v>2023</v>
      </c>
      <c r="K7461" s="1">
        <v>193886</v>
      </c>
      <c r="L7461" s="1">
        <v>0</v>
      </c>
      <c r="M7461" s="1">
        <f t="array" ref="M7461">SUMPRODUCT(MAX(ISNUMBER(SEARCH('Class Rules'!$B$6:$B$85,$E7461))*ISNUMBER(SEARCH('Class Rules'!$C$6:$C$85,$F7461))*'Class Rules'!$A$6:$A$85))</f>
        <v>0</v>
      </c>
      <c r="N7461" s="1" t="str">
        <f t="array" ref="N7461">IF($M7461=0,'Class Rules'!$D$3,INDEX('Class Rules'!$D$6:$D$85,MATCH($M7461,'Class Rules'!$A$6:$A$85,0)))</f>
        <v>Passenger LDV</v>
      </c>
      <c r="O7461" s="1" t="str">
        <f t="array" ref="O7461">IF(SUMPRODUCT(MAX(ISNUMBER(SEARCH(Fuel_Rules!$A$6:$A$30,$E7461))*ISNUMBER(SEARCH(Fuel_Rules!$B$6:$B$30,$F7461))*(Fuel_Rules!$A$6:$A$30&lt;&gt;"")))&gt;0,"Plug-in hybrid",IF($G7461="Diesel","Diesel","Gasoline"))</f>
        <v>Gasoline</v>
      </c>
    </row>
    <row r="7462" spans="1:15" ht="15" customHeight="1" x14ac:dyDescent="0.25">
      <c r="A7462" s="1">
        <v>2022</v>
      </c>
      <c r="B7462" s="1" t="s">
        <v>9851</v>
      </c>
      <c r="C7462" s="1" t="s">
        <v>642</v>
      </c>
      <c r="D7462" s="1" t="s">
        <v>9990</v>
      </c>
      <c r="E7462" s="1" t="s">
        <v>595</v>
      </c>
      <c r="F7462" s="1" t="s">
        <v>644</v>
      </c>
      <c r="G7462" s="1" t="s">
        <v>103</v>
      </c>
      <c r="H7462" s="1" t="s">
        <v>437</v>
      </c>
      <c r="I7462" s="1">
        <v>1.6</v>
      </c>
      <c r="J7462" s="1">
        <v>2023</v>
      </c>
      <c r="K7462" s="1">
        <v>180246</v>
      </c>
      <c r="L7462" s="1">
        <v>0</v>
      </c>
      <c r="M7462" s="1">
        <f t="array" ref="M7462">SUMPRODUCT(MAX(ISNUMBER(SEARCH('Class Rules'!$B$6:$B$85,$E7462))*ISNUMBER(SEARCH('Class Rules'!$C$6:$C$85,$F7462))*'Class Rules'!$A$6:$A$85))</f>
        <v>0</v>
      </c>
      <c r="N7462" s="1" t="str">
        <f t="array" ref="N7462">IF($M7462=0,'Class Rules'!$D$3,INDEX('Class Rules'!$D$6:$D$85,MATCH($M7462,'Class Rules'!$A$6:$A$85,0)))</f>
        <v>Passenger LDV</v>
      </c>
      <c r="O7462" s="1" t="str">
        <f t="array" ref="O7462">IF(SUMPRODUCT(MAX(ISNUMBER(SEARCH(Fuel_Rules!$A$6:$A$30,$E7462))*ISNUMBER(SEARCH(Fuel_Rules!$B$6:$B$30,$F7462))*(Fuel_Rules!$A$6:$A$30&lt;&gt;"")))&gt;0,"Plug-in hybrid",IF($G7462="Diesel","Diesel","Gasoline"))</f>
        <v>Gasoline</v>
      </c>
    </row>
    <row r="7463" spans="1:15" ht="15" customHeight="1" x14ac:dyDescent="0.25">
      <c r="A7463" s="1">
        <v>2022</v>
      </c>
      <c r="B7463" s="1" t="s">
        <v>9851</v>
      </c>
      <c r="C7463" s="1" t="s">
        <v>4262</v>
      </c>
      <c r="D7463" s="1" t="s">
        <v>9991</v>
      </c>
      <c r="E7463" s="1" t="s">
        <v>595</v>
      </c>
      <c r="F7463" s="1" t="s">
        <v>4264</v>
      </c>
      <c r="G7463" s="1" t="s">
        <v>103</v>
      </c>
      <c r="H7463" s="1" t="s">
        <v>437</v>
      </c>
      <c r="I7463" s="1">
        <v>1.5</v>
      </c>
      <c r="J7463" s="1">
        <v>2023</v>
      </c>
      <c r="K7463" s="1">
        <v>155609</v>
      </c>
      <c r="L7463" s="1">
        <v>0</v>
      </c>
      <c r="M7463" s="1">
        <f t="array" ref="M7463">SUMPRODUCT(MAX(ISNUMBER(SEARCH('Class Rules'!$B$6:$B$85,$E7463))*ISNUMBER(SEARCH('Class Rules'!$C$6:$C$85,$F7463))*'Class Rules'!$A$6:$A$85))</f>
        <v>0</v>
      </c>
      <c r="N7463" s="1" t="str">
        <f t="array" ref="N7463">IF($M7463=0,'Class Rules'!$D$3,INDEX('Class Rules'!$D$6:$D$85,MATCH($M7463,'Class Rules'!$A$6:$A$85,0)))</f>
        <v>Passenger LDV</v>
      </c>
      <c r="O7463" s="1" t="str">
        <f t="array" ref="O7463">IF(SUMPRODUCT(MAX(ISNUMBER(SEARCH(Fuel_Rules!$A$6:$A$30,$E7463))*ISNUMBER(SEARCH(Fuel_Rules!$B$6:$B$30,$F7463))*(Fuel_Rules!$A$6:$A$30&lt;&gt;"")))&gt;0,"Plug-in hybrid",IF($G7463="Diesel","Diesel","Gasoline"))</f>
        <v>Gasoline</v>
      </c>
    </row>
    <row r="7464" spans="1:15" ht="15" customHeight="1" x14ac:dyDescent="0.25">
      <c r="A7464" s="1">
        <v>2022</v>
      </c>
      <c r="B7464" s="1" t="s">
        <v>9851</v>
      </c>
      <c r="C7464" s="1" t="s">
        <v>4262</v>
      </c>
      <c r="D7464" s="1" t="s">
        <v>9992</v>
      </c>
      <c r="E7464" s="1" t="s">
        <v>595</v>
      </c>
      <c r="F7464" s="1" t="s">
        <v>4264</v>
      </c>
      <c r="G7464" s="1" t="s">
        <v>103</v>
      </c>
      <c r="H7464" s="1" t="s">
        <v>437</v>
      </c>
      <c r="I7464" s="1">
        <v>1.5</v>
      </c>
      <c r="J7464" s="1">
        <v>2023</v>
      </c>
      <c r="K7464" s="1">
        <v>148596</v>
      </c>
      <c r="L7464" s="1">
        <v>0</v>
      </c>
      <c r="M7464" s="1">
        <f t="array" ref="M7464">SUMPRODUCT(MAX(ISNUMBER(SEARCH('Class Rules'!$B$6:$B$85,$E7464))*ISNUMBER(SEARCH('Class Rules'!$C$6:$C$85,$F7464))*'Class Rules'!$A$6:$A$85))</f>
        <v>0</v>
      </c>
      <c r="N7464" s="1" t="str">
        <f t="array" ref="N7464">IF($M7464=0,'Class Rules'!$D$3,INDEX('Class Rules'!$D$6:$D$85,MATCH($M7464,'Class Rules'!$A$6:$A$85,0)))</f>
        <v>Passenger LDV</v>
      </c>
      <c r="O7464" s="1" t="str">
        <f t="array" ref="O7464">IF(SUMPRODUCT(MAX(ISNUMBER(SEARCH(Fuel_Rules!$A$6:$A$30,$E7464))*ISNUMBER(SEARCH(Fuel_Rules!$B$6:$B$30,$F7464))*(Fuel_Rules!$A$6:$A$30&lt;&gt;"")))&gt;0,"Plug-in hybrid",IF($G7464="Diesel","Diesel","Gasoline"))</f>
        <v>Gasoline</v>
      </c>
    </row>
    <row r="7465" spans="1:15" ht="15" customHeight="1" x14ac:dyDescent="0.25">
      <c r="A7465" s="1">
        <v>2022</v>
      </c>
      <c r="B7465" s="1" t="s">
        <v>9851</v>
      </c>
      <c r="C7465" s="1" t="s">
        <v>7020</v>
      </c>
      <c r="D7465" s="1" t="s">
        <v>9993</v>
      </c>
      <c r="E7465" s="1" t="s">
        <v>595</v>
      </c>
      <c r="F7465" s="1" t="s">
        <v>8921</v>
      </c>
      <c r="G7465" s="1" t="s">
        <v>103</v>
      </c>
      <c r="H7465" s="1" t="s">
        <v>437</v>
      </c>
      <c r="I7465" s="1">
        <v>1.6</v>
      </c>
      <c r="J7465" s="1">
        <v>2023</v>
      </c>
      <c r="K7465" s="1">
        <v>214855</v>
      </c>
      <c r="L7465" s="1">
        <v>0</v>
      </c>
      <c r="M7465" s="1">
        <f t="array" ref="M7465">SUMPRODUCT(MAX(ISNUMBER(SEARCH('Class Rules'!$B$6:$B$85,$E7465))*ISNUMBER(SEARCH('Class Rules'!$C$6:$C$85,$F7465))*'Class Rules'!$A$6:$A$85))</f>
        <v>0</v>
      </c>
      <c r="N7465" s="1" t="str">
        <f t="array" ref="N7465">IF($M7465=0,'Class Rules'!$D$3,INDEX('Class Rules'!$D$6:$D$85,MATCH($M7465,'Class Rules'!$A$6:$A$85,0)))</f>
        <v>Passenger LDV</v>
      </c>
      <c r="O7465" s="1" t="str">
        <f t="array" ref="O7465">IF(SUMPRODUCT(MAX(ISNUMBER(SEARCH(Fuel_Rules!$A$6:$A$30,$E7465))*ISNUMBER(SEARCH(Fuel_Rules!$B$6:$B$30,$F7465))*(Fuel_Rules!$A$6:$A$30&lt;&gt;"")))&gt;0,"Plug-in hybrid",IF($G7465="Diesel","Diesel","Gasoline"))</f>
        <v>Gasoline</v>
      </c>
    </row>
    <row r="7466" spans="1:15" ht="15" customHeight="1" x14ac:dyDescent="0.25">
      <c r="A7466" s="1">
        <v>2022</v>
      </c>
      <c r="B7466" s="1" t="s">
        <v>9851</v>
      </c>
      <c r="C7466" s="1" t="s">
        <v>7020</v>
      </c>
      <c r="D7466" s="1" t="s">
        <v>9994</v>
      </c>
      <c r="E7466" s="1" t="s">
        <v>595</v>
      </c>
      <c r="F7466" s="1" t="s">
        <v>8921</v>
      </c>
      <c r="G7466" s="1" t="s">
        <v>103</v>
      </c>
      <c r="H7466" s="1" t="s">
        <v>437</v>
      </c>
      <c r="I7466" s="1">
        <v>1.6</v>
      </c>
      <c r="J7466" s="1">
        <v>2023</v>
      </c>
      <c r="K7466" s="1">
        <v>202223</v>
      </c>
      <c r="L7466" s="1">
        <v>0</v>
      </c>
      <c r="M7466" s="1">
        <f t="array" ref="M7466">SUMPRODUCT(MAX(ISNUMBER(SEARCH('Class Rules'!$B$6:$B$85,$E7466))*ISNUMBER(SEARCH('Class Rules'!$C$6:$C$85,$F7466))*'Class Rules'!$A$6:$A$85))</f>
        <v>0</v>
      </c>
      <c r="N7466" s="1" t="str">
        <f t="array" ref="N7466">IF($M7466=0,'Class Rules'!$D$3,INDEX('Class Rules'!$D$6:$D$85,MATCH($M7466,'Class Rules'!$A$6:$A$85,0)))</f>
        <v>Passenger LDV</v>
      </c>
      <c r="O7466" s="1" t="str">
        <f t="array" ref="O7466">IF(SUMPRODUCT(MAX(ISNUMBER(SEARCH(Fuel_Rules!$A$6:$A$30,$E7466))*ISNUMBER(SEARCH(Fuel_Rules!$B$6:$B$30,$F7466))*(Fuel_Rules!$A$6:$A$30&lt;&gt;"")))&gt;0,"Plug-in hybrid",IF($G7466="Diesel","Diesel","Gasoline"))</f>
        <v>Gasoline</v>
      </c>
    </row>
    <row r="7467" spans="1:15" ht="15" customHeight="1" x14ac:dyDescent="0.25">
      <c r="A7467" s="1">
        <v>2022</v>
      </c>
      <c r="B7467" s="1" t="s">
        <v>9851</v>
      </c>
      <c r="C7467" s="1" t="s">
        <v>8923</v>
      </c>
      <c r="D7467" s="1" t="s">
        <v>9995</v>
      </c>
      <c r="E7467" s="1" t="s">
        <v>595</v>
      </c>
      <c r="F7467" s="1" t="s">
        <v>9996</v>
      </c>
      <c r="G7467" s="1" t="s">
        <v>103</v>
      </c>
      <c r="H7467" s="1" t="s">
        <v>298</v>
      </c>
      <c r="I7467" s="1">
        <v>1.5</v>
      </c>
      <c r="J7467" s="1">
        <v>2023</v>
      </c>
      <c r="K7467" s="1">
        <v>170292</v>
      </c>
      <c r="L7467" s="1">
        <v>0</v>
      </c>
      <c r="M7467" s="1">
        <f t="array" ref="M7467">SUMPRODUCT(MAX(ISNUMBER(SEARCH('Class Rules'!$B$6:$B$85,$E7467))*ISNUMBER(SEARCH('Class Rules'!$C$6:$C$85,$F7467))*'Class Rules'!$A$6:$A$85))</f>
        <v>0</v>
      </c>
      <c r="N7467" s="1" t="str">
        <f t="array" ref="N7467">IF($M7467=0,'Class Rules'!$D$3,INDEX('Class Rules'!$D$6:$D$85,MATCH($M7467,'Class Rules'!$A$6:$A$85,0)))</f>
        <v>Passenger LDV</v>
      </c>
      <c r="O7467" s="1" t="str">
        <f t="array" ref="O7467">IF(SUMPRODUCT(MAX(ISNUMBER(SEARCH(Fuel_Rules!$A$6:$A$30,$E7467))*ISNUMBER(SEARCH(Fuel_Rules!$B$6:$B$30,$F7467))*(Fuel_Rules!$A$6:$A$30&lt;&gt;"")))&gt;0,"Plug-in hybrid",IF($G7467="Diesel","Diesel","Gasoline"))</f>
        <v>Gasoline</v>
      </c>
    </row>
    <row r="7468" spans="1:15" ht="15" customHeight="1" x14ac:dyDescent="0.25">
      <c r="A7468" s="1">
        <v>2022</v>
      </c>
      <c r="B7468" s="1" t="s">
        <v>9851</v>
      </c>
      <c r="C7468" s="1" t="s">
        <v>8923</v>
      </c>
      <c r="D7468" s="1" t="s">
        <v>9997</v>
      </c>
      <c r="E7468" s="1" t="s">
        <v>595</v>
      </c>
      <c r="F7468" s="1" t="s">
        <v>9996</v>
      </c>
      <c r="G7468" s="1" t="s">
        <v>103</v>
      </c>
      <c r="H7468" s="1" t="s">
        <v>298</v>
      </c>
      <c r="I7468" s="1">
        <v>1.5</v>
      </c>
      <c r="J7468" s="1">
        <v>2023</v>
      </c>
      <c r="K7468" s="1">
        <v>161624</v>
      </c>
      <c r="L7468" s="1">
        <v>0</v>
      </c>
      <c r="M7468" s="1">
        <f t="array" ref="M7468">SUMPRODUCT(MAX(ISNUMBER(SEARCH('Class Rules'!$B$6:$B$85,$E7468))*ISNUMBER(SEARCH('Class Rules'!$C$6:$C$85,$F7468))*'Class Rules'!$A$6:$A$85))</f>
        <v>0</v>
      </c>
      <c r="N7468" s="1" t="str">
        <f t="array" ref="N7468">IF($M7468=0,'Class Rules'!$D$3,INDEX('Class Rules'!$D$6:$D$85,MATCH($M7468,'Class Rules'!$A$6:$A$85,0)))</f>
        <v>Passenger LDV</v>
      </c>
      <c r="O7468" s="1" t="str">
        <f t="array" ref="O7468">IF(SUMPRODUCT(MAX(ISNUMBER(SEARCH(Fuel_Rules!$A$6:$A$30,$E7468))*ISNUMBER(SEARCH(Fuel_Rules!$B$6:$B$30,$F7468))*(Fuel_Rules!$A$6:$A$30&lt;&gt;"")))&gt;0,"Plug-in hybrid",IF($G7468="Diesel","Diesel","Gasoline"))</f>
        <v>Gasoline</v>
      </c>
    </row>
    <row r="7469" spans="1:15" ht="15" customHeight="1" x14ac:dyDescent="0.25">
      <c r="A7469" s="1">
        <v>2022</v>
      </c>
      <c r="B7469" s="1" t="s">
        <v>9851</v>
      </c>
      <c r="C7469" s="1" t="s">
        <v>8927</v>
      </c>
      <c r="D7469" s="1" t="s">
        <v>9998</v>
      </c>
      <c r="E7469" s="1" t="s">
        <v>595</v>
      </c>
      <c r="F7469" s="1" t="s">
        <v>9999</v>
      </c>
      <c r="G7469" s="1" t="s">
        <v>103</v>
      </c>
      <c r="H7469" s="1" t="s">
        <v>298</v>
      </c>
      <c r="I7469" s="1">
        <v>1.5</v>
      </c>
      <c r="J7469" s="1">
        <v>2023</v>
      </c>
      <c r="K7469" s="1">
        <v>200732</v>
      </c>
      <c r="L7469" s="1">
        <v>0</v>
      </c>
      <c r="M7469" s="1">
        <f t="array" ref="M7469">SUMPRODUCT(MAX(ISNUMBER(SEARCH('Class Rules'!$B$6:$B$85,$E7469))*ISNUMBER(SEARCH('Class Rules'!$C$6:$C$85,$F7469))*'Class Rules'!$A$6:$A$85))</f>
        <v>0</v>
      </c>
      <c r="N7469" s="1" t="str">
        <f t="array" ref="N7469">IF($M7469=0,'Class Rules'!$D$3,INDEX('Class Rules'!$D$6:$D$85,MATCH($M7469,'Class Rules'!$A$6:$A$85,0)))</f>
        <v>Passenger LDV</v>
      </c>
      <c r="O7469" s="1" t="str">
        <f t="array" ref="O7469">IF(SUMPRODUCT(MAX(ISNUMBER(SEARCH(Fuel_Rules!$A$6:$A$30,$E7469))*ISNUMBER(SEARCH(Fuel_Rules!$B$6:$B$30,$F7469))*(Fuel_Rules!$A$6:$A$30&lt;&gt;"")))&gt;0,"Plug-in hybrid",IF($G7469="Diesel","Diesel","Gasoline"))</f>
        <v>Gasoline</v>
      </c>
    </row>
    <row r="7470" spans="1:15" ht="15" customHeight="1" x14ac:dyDescent="0.25">
      <c r="A7470" s="1">
        <v>2022</v>
      </c>
      <c r="B7470" s="1" t="s">
        <v>9851</v>
      </c>
      <c r="C7470" s="1" t="s">
        <v>8927</v>
      </c>
      <c r="D7470" s="1" t="s">
        <v>10000</v>
      </c>
      <c r="E7470" s="1" t="s">
        <v>595</v>
      </c>
      <c r="F7470" s="1" t="s">
        <v>9999</v>
      </c>
      <c r="G7470" s="1" t="s">
        <v>103</v>
      </c>
      <c r="H7470" s="1" t="s">
        <v>298</v>
      </c>
      <c r="I7470" s="1">
        <v>1.5</v>
      </c>
      <c r="J7470" s="1">
        <v>2023</v>
      </c>
      <c r="K7470" s="1">
        <v>190108</v>
      </c>
      <c r="L7470" s="1">
        <v>0</v>
      </c>
      <c r="M7470" s="1">
        <f t="array" ref="M7470">SUMPRODUCT(MAX(ISNUMBER(SEARCH('Class Rules'!$B$6:$B$85,$E7470))*ISNUMBER(SEARCH('Class Rules'!$C$6:$C$85,$F7470))*'Class Rules'!$A$6:$A$85))</f>
        <v>0</v>
      </c>
      <c r="N7470" s="1" t="str">
        <f t="array" ref="N7470">IF($M7470=0,'Class Rules'!$D$3,INDEX('Class Rules'!$D$6:$D$85,MATCH($M7470,'Class Rules'!$A$6:$A$85,0)))</f>
        <v>Passenger LDV</v>
      </c>
      <c r="O7470" s="1" t="str">
        <f t="array" ref="O7470">IF(SUMPRODUCT(MAX(ISNUMBER(SEARCH(Fuel_Rules!$A$6:$A$30,$E7470))*ISNUMBER(SEARCH(Fuel_Rules!$B$6:$B$30,$F7470))*(Fuel_Rules!$A$6:$A$30&lt;&gt;"")))&gt;0,"Plug-in hybrid",IF($G7470="Diesel","Diesel","Gasoline"))</f>
        <v>Gasoline</v>
      </c>
    </row>
    <row r="7471" spans="1:15" ht="15" customHeight="1" x14ac:dyDescent="0.25">
      <c r="A7471" s="1">
        <v>2022</v>
      </c>
      <c r="B7471" s="1" t="s">
        <v>9851</v>
      </c>
      <c r="C7471" s="1" t="s">
        <v>8931</v>
      </c>
      <c r="D7471" s="1" t="s">
        <v>10001</v>
      </c>
      <c r="E7471" s="1" t="s">
        <v>595</v>
      </c>
      <c r="F7471" s="1" t="s">
        <v>8933</v>
      </c>
      <c r="G7471" s="1" t="s">
        <v>103</v>
      </c>
      <c r="H7471" s="1" t="s">
        <v>298</v>
      </c>
      <c r="I7471" s="1">
        <v>1.5</v>
      </c>
      <c r="J7471" s="1">
        <v>2023</v>
      </c>
      <c r="K7471" s="1">
        <v>280010</v>
      </c>
      <c r="L7471" s="1">
        <v>0</v>
      </c>
      <c r="M7471" s="1">
        <f t="array" ref="M7471">SUMPRODUCT(MAX(ISNUMBER(SEARCH('Class Rules'!$B$6:$B$85,$E7471))*ISNUMBER(SEARCH('Class Rules'!$C$6:$C$85,$F7471))*'Class Rules'!$A$6:$A$85))</f>
        <v>0</v>
      </c>
      <c r="N7471" s="1" t="str">
        <f t="array" ref="N7471">IF($M7471=0,'Class Rules'!$D$3,INDEX('Class Rules'!$D$6:$D$85,MATCH($M7471,'Class Rules'!$A$6:$A$85,0)))</f>
        <v>Passenger LDV</v>
      </c>
      <c r="O7471" s="1" t="str">
        <f t="array" ref="O7471">IF(SUMPRODUCT(MAX(ISNUMBER(SEARCH(Fuel_Rules!$A$6:$A$30,$E7471))*ISNUMBER(SEARCH(Fuel_Rules!$B$6:$B$30,$F7471))*(Fuel_Rules!$A$6:$A$30&lt;&gt;"")))&gt;0,"Plug-in hybrid",IF($G7471="Diesel","Diesel","Gasoline"))</f>
        <v>Gasoline</v>
      </c>
    </row>
    <row r="7472" spans="1:15" ht="15" customHeight="1" x14ac:dyDescent="0.25">
      <c r="A7472" s="1">
        <v>2022</v>
      </c>
      <c r="B7472" s="1" t="s">
        <v>9851</v>
      </c>
      <c r="C7472" s="1" t="s">
        <v>649</v>
      </c>
      <c r="D7472" s="1" t="s">
        <v>10002</v>
      </c>
      <c r="E7472" s="1" t="s">
        <v>647</v>
      </c>
      <c r="F7472" s="1" t="s">
        <v>651</v>
      </c>
      <c r="G7472" s="1" t="s">
        <v>103</v>
      </c>
      <c r="H7472" s="1" t="s">
        <v>298</v>
      </c>
      <c r="I7472" s="1">
        <v>6.2</v>
      </c>
      <c r="J7472" s="1">
        <v>2023</v>
      </c>
      <c r="K7472" s="1">
        <v>483883</v>
      </c>
      <c r="L7472" s="1">
        <v>0</v>
      </c>
      <c r="M7472" s="1">
        <f t="array" ref="M7472">SUMPRODUCT(MAX(ISNUMBER(SEARCH('Class Rules'!$B$6:$B$85,$E7472))*ISNUMBER(SEARCH('Class Rules'!$C$6:$C$85,$F7472))*'Class Rules'!$A$6:$A$85))</f>
        <v>0</v>
      </c>
      <c r="N7472" s="1" t="str">
        <f t="array" ref="N7472">IF($M7472=0,'Class Rules'!$D$3,INDEX('Class Rules'!$D$6:$D$85,MATCH($M7472,'Class Rules'!$A$6:$A$85,0)))</f>
        <v>Passenger LDV</v>
      </c>
      <c r="O7472" s="1" t="str">
        <f t="array" ref="O7472">IF(SUMPRODUCT(MAX(ISNUMBER(SEARCH(Fuel_Rules!$A$6:$A$30,$E7472))*ISNUMBER(SEARCH(Fuel_Rules!$B$6:$B$30,$F7472))*(Fuel_Rules!$A$6:$A$30&lt;&gt;"")))&gt;0,"Plug-in hybrid",IF($G7472="Diesel","Diesel","Gasoline"))</f>
        <v>Gasoline</v>
      </c>
    </row>
    <row r="7473" spans="1:15" ht="15" customHeight="1" x14ac:dyDescent="0.25">
      <c r="A7473" s="1">
        <v>2022</v>
      </c>
      <c r="B7473" s="1" t="s">
        <v>9851</v>
      </c>
      <c r="C7473" s="1" t="s">
        <v>652</v>
      </c>
      <c r="D7473" s="1" t="s">
        <v>10003</v>
      </c>
      <c r="E7473" s="1" t="s">
        <v>647</v>
      </c>
      <c r="F7473" s="1" t="s">
        <v>654</v>
      </c>
      <c r="G7473" s="1" t="s">
        <v>105</v>
      </c>
      <c r="H7473" s="1" t="s">
        <v>298</v>
      </c>
      <c r="I7473" s="1">
        <v>2.8</v>
      </c>
      <c r="J7473" s="1">
        <v>2023</v>
      </c>
      <c r="K7473" s="1">
        <v>239815</v>
      </c>
      <c r="L7473" s="1">
        <v>0</v>
      </c>
      <c r="M7473" s="1">
        <f t="array" ref="M7473">SUMPRODUCT(MAX(ISNUMBER(SEARCH('Class Rules'!$B$6:$B$85,$E7473))*ISNUMBER(SEARCH('Class Rules'!$C$6:$C$85,$F7473))*'Class Rules'!$A$6:$A$85))</f>
        <v>15</v>
      </c>
      <c r="N7473" s="1" t="str">
        <f t="array" ref="N7473">IF($M7473=0,'Class Rules'!$D$3,INDEX('Class Rules'!$D$6:$D$85,MATCH($M7473,'Class Rules'!$A$6:$A$85,0)))</f>
        <v>Freight LDV</v>
      </c>
      <c r="O7473" s="1" t="str">
        <f t="array" ref="O7473">IF(SUMPRODUCT(MAX(ISNUMBER(SEARCH(Fuel_Rules!$A$6:$A$30,$E7473))*ISNUMBER(SEARCH(Fuel_Rules!$B$6:$B$30,$F7473))*(Fuel_Rules!$A$6:$A$30&lt;&gt;"")))&gt;0,"Plug-in hybrid",IF($G7473="Diesel","Diesel","Gasoline"))</f>
        <v>Diesel</v>
      </c>
    </row>
    <row r="7474" spans="1:15" ht="15" customHeight="1" x14ac:dyDescent="0.25">
      <c r="A7474" s="1">
        <v>2022</v>
      </c>
      <c r="B7474" s="1" t="s">
        <v>9851</v>
      </c>
      <c r="C7474" s="1" t="s">
        <v>652</v>
      </c>
      <c r="D7474" s="1" t="s">
        <v>10004</v>
      </c>
      <c r="E7474" s="1" t="s">
        <v>647</v>
      </c>
      <c r="F7474" s="1" t="s">
        <v>654</v>
      </c>
      <c r="G7474" s="1" t="s">
        <v>105</v>
      </c>
      <c r="H7474" s="1" t="s">
        <v>298</v>
      </c>
      <c r="I7474" s="1">
        <v>2.8</v>
      </c>
      <c r="J7474" s="1">
        <v>2023</v>
      </c>
      <c r="K7474" s="1">
        <v>227824</v>
      </c>
      <c r="L7474" s="1">
        <v>0</v>
      </c>
      <c r="M7474" s="1">
        <f t="array" ref="M7474">SUMPRODUCT(MAX(ISNUMBER(SEARCH('Class Rules'!$B$6:$B$85,$E7474))*ISNUMBER(SEARCH('Class Rules'!$C$6:$C$85,$F7474))*'Class Rules'!$A$6:$A$85))</f>
        <v>15</v>
      </c>
      <c r="N7474" s="1" t="str">
        <f t="array" ref="N7474">IF($M7474=0,'Class Rules'!$D$3,INDEX('Class Rules'!$D$6:$D$85,MATCH($M7474,'Class Rules'!$A$6:$A$85,0)))</f>
        <v>Freight LDV</v>
      </c>
      <c r="O7474" s="1" t="str">
        <f t="array" ref="O7474">IF(SUMPRODUCT(MAX(ISNUMBER(SEARCH(Fuel_Rules!$A$6:$A$30,$E7474))*ISNUMBER(SEARCH(Fuel_Rules!$B$6:$B$30,$F7474))*(Fuel_Rules!$A$6:$A$30&lt;&gt;"")))&gt;0,"Plug-in hybrid",IF($G7474="Diesel","Diesel","Gasoline"))</f>
        <v>Diesel</v>
      </c>
    </row>
    <row r="7475" spans="1:15" ht="15" customHeight="1" x14ac:dyDescent="0.25">
      <c r="A7475" s="1">
        <v>2022</v>
      </c>
      <c r="B7475" s="1" t="s">
        <v>9851</v>
      </c>
      <c r="C7475" s="1" t="s">
        <v>658</v>
      </c>
      <c r="D7475" s="1" t="s">
        <v>10005</v>
      </c>
      <c r="E7475" s="1" t="s">
        <v>647</v>
      </c>
      <c r="F7475" s="1" t="s">
        <v>660</v>
      </c>
      <c r="G7475" s="1" t="s">
        <v>105</v>
      </c>
      <c r="H7475" s="1" t="s">
        <v>437</v>
      </c>
      <c r="I7475" s="1">
        <v>2.8</v>
      </c>
      <c r="J7475" s="1">
        <v>2023</v>
      </c>
      <c r="K7475" s="1">
        <v>273213</v>
      </c>
      <c r="L7475" s="1">
        <v>0</v>
      </c>
      <c r="M7475" s="1">
        <f t="array" ref="M7475">SUMPRODUCT(MAX(ISNUMBER(SEARCH('Class Rules'!$B$6:$B$85,$E7475))*ISNUMBER(SEARCH('Class Rules'!$C$6:$C$85,$F7475))*'Class Rules'!$A$6:$A$85))</f>
        <v>15</v>
      </c>
      <c r="N7475" s="1" t="str">
        <f t="array" ref="N7475">IF($M7475=0,'Class Rules'!$D$3,INDEX('Class Rules'!$D$6:$D$85,MATCH($M7475,'Class Rules'!$A$6:$A$85,0)))</f>
        <v>Freight LDV</v>
      </c>
      <c r="O7475" s="1" t="str">
        <f t="array" ref="O7475">IF(SUMPRODUCT(MAX(ISNUMBER(SEARCH(Fuel_Rules!$A$6:$A$30,$E7475))*ISNUMBER(SEARCH(Fuel_Rules!$B$6:$B$30,$F7475))*(Fuel_Rules!$A$6:$A$30&lt;&gt;"")))&gt;0,"Plug-in hybrid",IF($G7475="Diesel","Diesel","Gasoline"))</f>
        <v>Diesel</v>
      </c>
    </row>
    <row r="7476" spans="1:15" ht="15" customHeight="1" x14ac:dyDescent="0.25">
      <c r="A7476" s="1">
        <v>2022</v>
      </c>
      <c r="B7476" s="1" t="s">
        <v>9851</v>
      </c>
      <c r="C7476" s="1" t="s">
        <v>658</v>
      </c>
      <c r="D7476" s="1" t="s">
        <v>10006</v>
      </c>
      <c r="E7476" s="1" t="s">
        <v>647</v>
      </c>
      <c r="F7476" s="1" t="s">
        <v>660</v>
      </c>
      <c r="G7476" s="1" t="s">
        <v>105</v>
      </c>
      <c r="H7476" s="1" t="s">
        <v>437</v>
      </c>
      <c r="I7476" s="1">
        <v>2.8</v>
      </c>
      <c r="J7476" s="1">
        <v>2023</v>
      </c>
      <c r="K7476" s="1">
        <v>258266</v>
      </c>
      <c r="L7476" s="1">
        <v>0</v>
      </c>
      <c r="M7476" s="1">
        <f t="array" ref="M7476">SUMPRODUCT(MAX(ISNUMBER(SEARCH('Class Rules'!$B$6:$B$85,$E7476))*ISNUMBER(SEARCH('Class Rules'!$C$6:$C$85,$F7476))*'Class Rules'!$A$6:$A$85))</f>
        <v>15</v>
      </c>
      <c r="N7476" s="1" t="str">
        <f t="array" ref="N7476">IF($M7476=0,'Class Rules'!$D$3,INDEX('Class Rules'!$D$6:$D$85,MATCH($M7476,'Class Rules'!$A$6:$A$85,0)))</f>
        <v>Freight LDV</v>
      </c>
      <c r="O7476" s="1" t="str">
        <f t="array" ref="O7476">IF(SUMPRODUCT(MAX(ISNUMBER(SEARCH(Fuel_Rules!$A$6:$A$30,$E7476))*ISNUMBER(SEARCH(Fuel_Rules!$B$6:$B$30,$F7476))*(Fuel_Rules!$A$6:$A$30&lt;&gt;"")))&gt;0,"Plug-in hybrid",IF($G7476="Diesel","Diesel","Gasoline"))</f>
        <v>Diesel</v>
      </c>
    </row>
    <row r="7477" spans="1:15" ht="15" customHeight="1" x14ac:dyDescent="0.25">
      <c r="A7477" s="1">
        <v>2022</v>
      </c>
      <c r="B7477" s="1" t="s">
        <v>9851</v>
      </c>
      <c r="C7477" s="1" t="s">
        <v>661</v>
      </c>
      <c r="D7477" s="1" t="s">
        <v>10007</v>
      </c>
      <c r="E7477" s="1" t="s">
        <v>647</v>
      </c>
      <c r="F7477" s="1" t="s">
        <v>663</v>
      </c>
      <c r="G7477" s="1" t="s">
        <v>105</v>
      </c>
      <c r="H7477" s="1" t="s">
        <v>437</v>
      </c>
      <c r="I7477" s="1">
        <v>2.8</v>
      </c>
      <c r="J7477" s="1">
        <v>2023</v>
      </c>
      <c r="K7477" s="1">
        <v>297015</v>
      </c>
      <c r="L7477" s="1">
        <v>0</v>
      </c>
      <c r="M7477" s="1">
        <f t="array" ref="M7477">SUMPRODUCT(MAX(ISNUMBER(SEARCH('Class Rules'!$B$6:$B$85,$E7477))*ISNUMBER(SEARCH('Class Rules'!$C$6:$C$85,$F7477))*'Class Rules'!$A$6:$A$85))</f>
        <v>15</v>
      </c>
      <c r="N7477" s="1" t="str">
        <f t="array" ref="N7477">IF($M7477=0,'Class Rules'!$D$3,INDEX('Class Rules'!$D$6:$D$85,MATCH($M7477,'Class Rules'!$A$6:$A$85,0)))</f>
        <v>Freight LDV</v>
      </c>
      <c r="O7477" s="1" t="str">
        <f t="array" ref="O7477">IF(SUMPRODUCT(MAX(ISNUMBER(SEARCH(Fuel_Rules!$A$6:$A$30,$E7477))*ISNUMBER(SEARCH(Fuel_Rules!$B$6:$B$30,$F7477))*(Fuel_Rules!$A$6:$A$30&lt;&gt;"")))&gt;0,"Plug-in hybrid",IF($G7477="Diesel","Diesel","Gasoline"))</f>
        <v>Diesel</v>
      </c>
    </row>
    <row r="7478" spans="1:15" ht="15" customHeight="1" x14ac:dyDescent="0.25">
      <c r="A7478" s="1">
        <v>2022</v>
      </c>
      <c r="B7478" s="1" t="s">
        <v>9851</v>
      </c>
      <c r="C7478" s="1" t="s">
        <v>661</v>
      </c>
      <c r="D7478" s="1" t="s">
        <v>10008</v>
      </c>
      <c r="E7478" s="1" t="s">
        <v>647</v>
      </c>
      <c r="F7478" s="1" t="s">
        <v>663</v>
      </c>
      <c r="G7478" s="1" t="s">
        <v>105</v>
      </c>
      <c r="H7478" s="1" t="s">
        <v>437</v>
      </c>
      <c r="I7478" s="1">
        <v>2.8</v>
      </c>
      <c r="J7478" s="1">
        <v>2023</v>
      </c>
      <c r="K7478" s="1">
        <v>274373</v>
      </c>
      <c r="L7478" s="1">
        <v>0</v>
      </c>
      <c r="M7478" s="1">
        <f t="array" ref="M7478">SUMPRODUCT(MAX(ISNUMBER(SEARCH('Class Rules'!$B$6:$B$85,$E7478))*ISNUMBER(SEARCH('Class Rules'!$C$6:$C$85,$F7478))*'Class Rules'!$A$6:$A$85))</f>
        <v>15</v>
      </c>
      <c r="N7478" s="1" t="str">
        <f t="array" ref="N7478">IF($M7478=0,'Class Rules'!$D$3,INDEX('Class Rules'!$D$6:$D$85,MATCH($M7478,'Class Rules'!$A$6:$A$85,0)))</f>
        <v>Freight LDV</v>
      </c>
      <c r="O7478" s="1" t="str">
        <f t="array" ref="O7478">IF(SUMPRODUCT(MAX(ISNUMBER(SEARCH(Fuel_Rules!$A$6:$A$30,$E7478))*ISNUMBER(SEARCH(Fuel_Rules!$B$6:$B$30,$F7478))*(Fuel_Rules!$A$6:$A$30&lt;&gt;"")))&gt;0,"Plug-in hybrid",IF($G7478="Diesel","Diesel","Gasoline"))</f>
        <v>Diesel</v>
      </c>
    </row>
    <row r="7479" spans="1:15" ht="15" customHeight="1" x14ac:dyDescent="0.25">
      <c r="A7479" s="1">
        <v>2022</v>
      </c>
      <c r="B7479" s="1" t="s">
        <v>9851</v>
      </c>
      <c r="C7479" s="1" t="s">
        <v>664</v>
      </c>
      <c r="D7479" s="1" t="s">
        <v>10009</v>
      </c>
      <c r="E7479" s="1" t="s">
        <v>647</v>
      </c>
      <c r="F7479" s="1" t="s">
        <v>666</v>
      </c>
      <c r="G7479" s="1" t="s">
        <v>105</v>
      </c>
      <c r="H7479" s="1" t="s">
        <v>298</v>
      </c>
      <c r="I7479" s="1">
        <v>2.8</v>
      </c>
      <c r="J7479" s="1">
        <v>2023</v>
      </c>
      <c r="K7479" s="1">
        <v>245177</v>
      </c>
      <c r="L7479" s="1">
        <v>0</v>
      </c>
      <c r="M7479" s="1">
        <f t="array" ref="M7479">SUMPRODUCT(MAX(ISNUMBER(SEARCH('Class Rules'!$B$6:$B$85,$E7479))*ISNUMBER(SEARCH('Class Rules'!$C$6:$C$85,$F7479))*'Class Rules'!$A$6:$A$85))</f>
        <v>15</v>
      </c>
      <c r="N7479" s="1" t="str">
        <f t="array" ref="N7479">IF($M7479=0,'Class Rules'!$D$3,INDEX('Class Rules'!$D$6:$D$85,MATCH($M7479,'Class Rules'!$A$6:$A$85,0)))</f>
        <v>Freight LDV</v>
      </c>
      <c r="O7479" s="1" t="str">
        <f t="array" ref="O7479">IF(SUMPRODUCT(MAX(ISNUMBER(SEARCH(Fuel_Rules!$A$6:$A$30,$E7479))*ISNUMBER(SEARCH(Fuel_Rules!$B$6:$B$30,$F7479))*(Fuel_Rules!$A$6:$A$30&lt;&gt;"")))&gt;0,"Plug-in hybrid",IF($G7479="Diesel","Diesel","Gasoline"))</f>
        <v>Diesel</v>
      </c>
    </row>
    <row r="7480" spans="1:15" ht="15" customHeight="1" x14ac:dyDescent="0.25">
      <c r="A7480" s="1">
        <v>2022</v>
      </c>
      <c r="B7480" s="1" t="s">
        <v>9851</v>
      </c>
      <c r="C7480" s="1" t="s">
        <v>664</v>
      </c>
      <c r="D7480" s="1" t="s">
        <v>10010</v>
      </c>
      <c r="E7480" s="1" t="s">
        <v>647</v>
      </c>
      <c r="F7480" s="1" t="s">
        <v>666</v>
      </c>
      <c r="G7480" s="1" t="s">
        <v>105</v>
      </c>
      <c r="H7480" s="1" t="s">
        <v>298</v>
      </c>
      <c r="I7480" s="1">
        <v>2.8</v>
      </c>
      <c r="J7480" s="1">
        <v>2023</v>
      </c>
      <c r="K7480" s="1">
        <v>232129</v>
      </c>
      <c r="L7480" s="1">
        <v>0</v>
      </c>
      <c r="M7480" s="1">
        <f t="array" ref="M7480">SUMPRODUCT(MAX(ISNUMBER(SEARCH('Class Rules'!$B$6:$B$85,$E7480))*ISNUMBER(SEARCH('Class Rules'!$C$6:$C$85,$F7480))*'Class Rules'!$A$6:$A$85))</f>
        <v>15</v>
      </c>
      <c r="N7480" s="1" t="str">
        <f t="array" ref="N7480">IF($M7480=0,'Class Rules'!$D$3,INDEX('Class Rules'!$D$6:$D$85,MATCH($M7480,'Class Rules'!$A$6:$A$85,0)))</f>
        <v>Freight LDV</v>
      </c>
      <c r="O7480" s="1" t="str">
        <f t="array" ref="O7480">IF(SUMPRODUCT(MAX(ISNUMBER(SEARCH(Fuel_Rules!$A$6:$A$30,$E7480))*ISNUMBER(SEARCH(Fuel_Rules!$B$6:$B$30,$F7480))*(Fuel_Rules!$A$6:$A$30&lt;&gt;"")))&gt;0,"Plug-in hybrid",IF($G7480="Diesel","Diesel","Gasoline"))</f>
        <v>Diesel</v>
      </c>
    </row>
    <row r="7481" spans="1:15" ht="15" customHeight="1" x14ac:dyDescent="0.25">
      <c r="A7481" s="1">
        <v>2022</v>
      </c>
      <c r="B7481" s="1" t="s">
        <v>9851</v>
      </c>
      <c r="C7481" s="1" t="s">
        <v>667</v>
      </c>
      <c r="D7481" s="1" t="s">
        <v>10011</v>
      </c>
      <c r="E7481" s="1" t="s">
        <v>647</v>
      </c>
      <c r="F7481" s="1" t="s">
        <v>669</v>
      </c>
      <c r="G7481" s="1" t="s">
        <v>103</v>
      </c>
      <c r="H7481" s="1" t="s">
        <v>298</v>
      </c>
      <c r="I7481" s="1">
        <v>1.8</v>
      </c>
      <c r="J7481" s="1">
        <v>2023</v>
      </c>
      <c r="K7481" s="1">
        <v>102280</v>
      </c>
      <c r="L7481" s="1">
        <v>0</v>
      </c>
      <c r="M7481" s="1">
        <f t="array" ref="M7481">SUMPRODUCT(MAX(ISNUMBER(SEARCH('Class Rules'!$B$6:$B$85,$E7481))*ISNUMBER(SEARCH('Class Rules'!$C$6:$C$85,$F7481))*'Class Rules'!$A$6:$A$85))</f>
        <v>0</v>
      </c>
      <c r="N7481" s="1" t="str">
        <f t="array" ref="N7481">IF($M7481=0,'Class Rules'!$D$3,INDEX('Class Rules'!$D$6:$D$85,MATCH($M7481,'Class Rules'!$A$6:$A$85,0)))</f>
        <v>Passenger LDV</v>
      </c>
      <c r="O7481" s="1" t="str">
        <f t="array" ref="O7481">IF(SUMPRODUCT(MAX(ISNUMBER(SEARCH(Fuel_Rules!$A$6:$A$30,$E7481))*ISNUMBER(SEARCH(Fuel_Rules!$B$6:$B$30,$F7481))*(Fuel_Rules!$A$6:$A$30&lt;&gt;"")))&gt;0,"Plug-in hybrid",IF($G7481="Diesel","Diesel","Gasoline"))</f>
        <v>Gasoline</v>
      </c>
    </row>
    <row r="7482" spans="1:15" ht="15" customHeight="1" x14ac:dyDescent="0.25">
      <c r="A7482" s="1">
        <v>2022</v>
      </c>
      <c r="B7482" s="1" t="s">
        <v>9851</v>
      </c>
      <c r="C7482" s="1" t="s">
        <v>670</v>
      </c>
      <c r="D7482" s="1" t="s">
        <v>10012</v>
      </c>
      <c r="E7482" s="1" t="s">
        <v>647</v>
      </c>
      <c r="F7482" s="1" t="s">
        <v>672</v>
      </c>
      <c r="G7482" s="1" t="s">
        <v>103</v>
      </c>
      <c r="H7482" s="1" t="s">
        <v>437</v>
      </c>
      <c r="I7482" s="1">
        <v>1.8</v>
      </c>
      <c r="J7482" s="1">
        <v>2023</v>
      </c>
      <c r="K7482" s="1">
        <v>111195</v>
      </c>
      <c r="L7482" s="1">
        <v>0</v>
      </c>
      <c r="M7482" s="1">
        <f t="array" ref="M7482">SUMPRODUCT(MAX(ISNUMBER(SEARCH('Class Rules'!$B$6:$B$85,$E7482))*ISNUMBER(SEARCH('Class Rules'!$C$6:$C$85,$F7482))*'Class Rules'!$A$6:$A$85))</f>
        <v>0</v>
      </c>
      <c r="N7482" s="1" t="str">
        <f t="array" ref="N7482">IF($M7482=0,'Class Rules'!$D$3,INDEX('Class Rules'!$D$6:$D$85,MATCH($M7482,'Class Rules'!$A$6:$A$85,0)))</f>
        <v>Passenger LDV</v>
      </c>
      <c r="O7482" s="1" t="str">
        <f t="array" ref="O7482">IF(SUMPRODUCT(MAX(ISNUMBER(SEARCH(Fuel_Rules!$A$6:$A$30,$E7482))*ISNUMBER(SEARCH(Fuel_Rules!$B$6:$B$30,$F7482))*(Fuel_Rules!$A$6:$A$30&lt;&gt;"")))&gt;0,"Plug-in hybrid",IF($G7482="Diesel","Diesel","Gasoline"))</f>
        <v>Gasoline</v>
      </c>
    </row>
    <row r="7483" spans="1:15" ht="15" customHeight="1" x14ac:dyDescent="0.25">
      <c r="A7483" s="1">
        <v>2022</v>
      </c>
      <c r="B7483" s="1" t="s">
        <v>9851</v>
      </c>
      <c r="C7483" s="1" t="s">
        <v>670</v>
      </c>
      <c r="D7483" s="1" t="s">
        <v>10013</v>
      </c>
      <c r="E7483" s="1" t="s">
        <v>647</v>
      </c>
      <c r="F7483" s="1" t="s">
        <v>672</v>
      </c>
      <c r="G7483" s="1" t="s">
        <v>103</v>
      </c>
      <c r="H7483" s="1" t="s">
        <v>437</v>
      </c>
      <c r="I7483" s="1">
        <v>1.8</v>
      </c>
      <c r="J7483" s="1">
        <v>2023</v>
      </c>
      <c r="K7483" s="1">
        <v>104810</v>
      </c>
      <c r="L7483" s="1">
        <v>0</v>
      </c>
      <c r="M7483" s="1">
        <f t="array" ref="M7483">SUMPRODUCT(MAX(ISNUMBER(SEARCH('Class Rules'!$B$6:$B$85,$E7483))*ISNUMBER(SEARCH('Class Rules'!$C$6:$C$85,$F7483))*'Class Rules'!$A$6:$A$85))</f>
        <v>0</v>
      </c>
      <c r="N7483" s="1" t="str">
        <f t="array" ref="N7483">IF($M7483=0,'Class Rules'!$D$3,INDEX('Class Rules'!$D$6:$D$85,MATCH($M7483,'Class Rules'!$A$6:$A$85,0)))</f>
        <v>Passenger LDV</v>
      </c>
      <c r="O7483" s="1" t="str">
        <f t="array" ref="O7483">IF(SUMPRODUCT(MAX(ISNUMBER(SEARCH(Fuel_Rules!$A$6:$A$30,$E7483))*ISNUMBER(SEARCH(Fuel_Rules!$B$6:$B$30,$F7483))*(Fuel_Rules!$A$6:$A$30&lt;&gt;"")))&gt;0,"Plug-in hybrid",IF($G7483="Diesel","Diesel","Gasoline"))</f>
        <v>Gasoline</v>
      </c>
    </row>
    <row r="7484" spans="1:15" ht="15" customHeight="1" x14ac:dyDescent="0.25">
      <c r="A7484" s="1">
        <v>2022</v>
      </c>
      <c r="B7484" s="1" t="s">
        <v>9851</v>
      </c>
      <c r="C7484" s="1" t="s">
        <v>7034</v>
      </c>
      <c r="D7484" s="1" t="s">
        <v>10014</v>
      </c>
      <c r="E7484" s="1" t="s">
        <v>647</v>
      </c>
      <c r="F7484" s="1" t="s">
        <v>7036</v>
      </c>
      <c r="G7484" s="1" t="s">
        <v>103</v>
      </c>
      <c r="H7484" s="1" t="s">
        <v>437</v>
      </c>
      <c r="I7484" s="1">
        <v>1.8</v>
      </c>
      <c r="J7484" s="1">
        <v>2023</v>
      </c>
      <c r="K7484" s="1">
        <v>112467</v>
      </c>
      <c r="L7484" s="1">
        <v>0</v>
      </c>
      <c r="M7484" s="1">
        <f t="array" ref="M7484">SUMPRODUCT(MAX(ISNUMBER(SEARCH('Class Rules'!$B$6:$B$85,$E7484))*ISNUMBER(SEARCH('Class Rules'!$C$6:$C$85,$F7484))*'Class Rules'!$A$6:$A$85))</f>
        <v>0</v>
      </c>
      <c r="N7484" s="1" t="str">
        <f t="array" ref="N7484">IF($M7484=0,'Class Rules'!$D$3,INDEX('Class Rules'!$D$6:$D$85,MATCH($M7484,'Class Rules'!$A$6:$A$85,0)))</f>
        <v>Passenger LDV</v>
      </c>
      <c r="O7484" s="1" t="str">
        <f t="array" ref="O7484">IF(SUMPRODUCT(MAX(ISNUMBER(SEARCH(Fuel_Rules!$A$6:$A$30,$E7484))*ISNUMBER(SEARCH(Fuel_Rules!$B$6:$B$30,$F7484))*(Fuel_Rules!$A$6:$A$30&lt;&gt;"")))&gt;0,"Plug-in hybrid",IF($G7484="Diesel","Diesel","Gasoline"))</f>
        <v>Gasoline</v>
      </c>
    </row>
    <row r="7485" spans="1:15" ht="15" customHeight="1" x14ac:dyDescent="0.25">
      <c r="A7485" s="1">
        <v>2022</v>
      </c>
      <c r="B7485" s="1" t="s">
        <v>9851</v>
      </c>
      <c r="C7485" s="1" t="s">
        <v>7034</v>
      </c>
      <c r="D7485" s="1" t="s">
        <v>10015</v>
      </c>
      <c r="E7485" s="1" t="s">
        <v>647</v>
      </c>
      <c r="F7485" s="1" t="s">
        <v>7036</v>
      </c>
      <c r="G7485" s="1" t="s">
        <v>103</v>
      </c>
      <c r="H7485" s="1" t="s">
        <v>437</v>
      </c>
      <c r="I7485" s="1">
        <v>1.8</v>
      </c>
      <c r="J7485" s="1">
        <v>2023</v>
      </c>
      <c r="K7485" s="1">
        <v>107845</v>
      </c>
      <c r="L7485" s="1">
        <v>0</v>
      </c>
      <c r="M7485" s="1">
        <f t="array" ref="M7485">SUMPRODUCT(MAX(ISNUMBER(SEARCH('Class Rules'!$B$6:$B$85,$E7485))*ISNUMBER(SEARCH('Class Rules'!$C$6:$C$85,$F7485))*'Class Rules'!$A$6:$A$85))</f>
        <v>0</v>
      </c>
      <c r="N7485" s="1" t="str">
        <f t="array" ref="N7485">IF($M7485=0,'Class Rules'!$D$3,INDEX('Class Rules'!$D$6:$D$85,MATCH($M7485,'Class Rules'!$A$6:$A$85,0)))</f>
        <v>Passenger LDV</v>
      </c>
      <c r="O7485" s="1" t="str">
        <f t="array" ref="O7485">IF(SUMPRODUCT(MAX(ISNUMBER(SEARCH(Fuel_Rules!$A$6:$A$30,$E7485))*ISNUMBER(SEARCH(Fuel_Rules!$B$6:$B$30,$F7485))*(Fuel_Rules!$A$6:$A$30&lt;&gt;"")))&gt;0,"Plug-in hybrid",IF($G7485="Diesel","Diesel","Gasoline"))</f>
        <v>Gasoline</v>
      </c>
    </row>
    <row r="7486" spans="1:15" ht="15" customHeight="1" x14ac:dyDescent="0.25">
      <c r="A7486" s="1">
        <v>2022</v>
      </c>
      <c r="B7486" s="1" t="s">
        <v>9851</v>
      </c>
      <c r="C7486" s="1" t="s">
        <v>673</v>
      </c>
      <c r="D7486" s="1" t="s">
        <v>10016</v>
      </c>
      <c r="E7486" s="1" t="s">
        <v>647</v>
      </c>
      <c r="F7486" s="1" t="s">
        <v>675</v>
      </c>
      <c r="G7486" s="1" t="s">
        <v>103</v>
      </c>
      <c r="H7486" s="1" t="s">
        <v>298</v>
      </c>
      <c r="I7486" s="1">
        <v>1.8</v>
      </c>
      <c r="J7486" s="1">
        <v>2023</v>
      </c>
      <c r="K7486" s="1">
        <v>94602</v>
      </c>
      <c r="L7486" s="1">
        <v>0</v>
      </c>
      <c r="M7486" s="1">
        <f t="array" ref="M7486">SUMPRODUCT(MAX(ISNUMBER(SEARCH('Class Rules'!$B$6:$B$85,$E7486))*ISNUMBER(SEARCH('Class Rules'!$C$6:$C$85,$F7486))*'Class Rules'!$A$6:$A$85))</f>
        <v>0</v>
      </c>
      <c r="N7486" s="1" t="str">
        <f t="array" ref="N7486">IF($M7486=0,'Class Rules'!$D$3,INDEX('Class Rules'!$D$6:$D$85,MATCH($M7486,'Class Rules'!$A$6:$A$85,0)))</f>
        <v>Passenger LDV</v>
      </c>
      <c r="O7486" s="1" t="str">
        <f t="array" ref="O7486">IF(SUMPRODUCT(MAX(ISNUMBER(SEARCH(Fuel_Rules!$A$6:$A$30,$E7486))*ISNUMBER(SEARCH(Fuel_Rules!$B$6:$B$30,$F7486))*(Fuel_Rules!$A$6:$A$30&lt;&gt;"")))&gt;0,"Plug-in hybrid",IF($G7486="Diesel","Diesel","Gasoline"))</f>
        <v>Gasoline</v>
      </c>
    </row>
    <row r="7487" spans="1:15" ht="15" customHeight="1" x14ac:dyDescent="0.25">
      <c r="A7487" s="1">
        <v>2022</v>
      </c>
      <c r="B7487" s="1" t="s">
        <v>9851</v>
      </c>
      <c r="C7487" s="1" t="s">
        <v>676</v>
      </c>
      <c r="D7487" s="1" t="s">
        <v>10017</v>
      </c>
      <c r="E7487" s="1" t="s">
        <v>647</v>
      </c>
      <c r="F7487" s="1" t="s">
        <v>678</v>
      </c>
      <c r="G7487" s="1" t="s">
        <v>103</v>
      </c>
      <c r="H7487" s="1" t="s">
        <v>298</v>
      </c>
      <c r="I7487" s="1">
        <v>6.2</v>
      </c>
      <c r="J7487" s="1">
        <v>2023</v>
      </c>
      <c r="K7487" s="1">
        <v>532090</v>
      </c>
      <c r="L7487" s="1">
        <v>0</v>
      </c>
      <c r="M7487" s="1">
        <f t="array" ref="M7487">SUMPRODUCT(MAX(ISNUMBER(SEARCH('Class Rules'!$B$6:$B$85,$E7487))*ISNUMBER(SEARCH('Class Rules'!$C$6:$C$85,$F7487))*'Class Rules'!$A$6:$A$85))</f>
        <v>0</v>
      </c>
      <c r="N7487" s="1" t="str">
        <f t="array" ref="N7487">IF($M7487=0,'Class Rules'!$D$3,INDEX('Class Rules'!$D$6:$D$85,MATCH($M7487,'Class Rules'!$A$6:$A$85,0)))</f>
        <v>Passenger LDV</v>
      </c>
      <c r="O7487" s="1" t="str">
        <f t="array" ref="O7487">IF(SUMPRODUCT(MAX(ISNUMBER(SEARCH(Fuel_Rules!$A$6:$A$30,$E7487))*ISNUMBER(SEARCH(Fuel_Rules!$B$6:$B$30,$F7487))*(Fuel_Rules!$A$6:$A$30&lt;&gt;"")))&gt;0,"Plug-in hybrid",IF($G7487="Diesel","Diesel","Gasoline"))</f>
        <v>Gasoline</v>
      </c>
    </row>
    <row r="7488" spans="1:15" ht="15" customHeight="1" x14ac:dyDescent="0.25">
      <c r="A7488" s="1">
        <v>2022</v>
      </c>
      <c r="B7488" s="1" t="s">
        <v>9851</v>
      </c>
      <c r="C7488" s="1" t="s">
        <v>679</v>
      </c>
      <c r="D7488" s="1" t="s">
        <v>10018</v>
      </c>
      <c r="E7488" s="1" t="s">
        <v>647</v>
      </c>
      <c r="F7488" s="1" t="s">
        <v>681</v>
      </c>
      <c r="G7488" s="1" t="s">
        <v>103</v>
      </c>
      <c r="H7488" s="1" t="s">
        <v>437</v>
      </c>
      <c r="I7488" s="1">
        <v>1.8</v>
      </c>
      <c r="J7488" s="1">
        <v>2023</v>
      </c>
      <c r="K7488" s="1">
        <v>123415</v>
      </c>
      <c r="L7488" s="1">
        <v>0</v>
      </c>
      <c r="M7488" s="1">
        <f t="array" ref="M7488">SUMPRODUCT(MAX(ISNUMBER(SEARCH('Class Rules'!$B$6:$B$85,$E7488))*ISNUMBER(SEARCH('Class Rules'!$C$6:$C$85,$F7488))*'Class Rules'!$A$6:$A$85))</f>
        <v>0</v>
      </c>
      <c r="N7488" s="1" t="str">
        <f t="array" ref="N7488">IF($M7488=0,'Class Rules'!$D$3,INDEX('Class Rules'!$D$6:$D$85,MATCH($M7488,'Class Rules'!$A$6:$A$85,0)))</f>
        <v>Passenger LDV</v>
      </c>
      <c r="O7488" s="1" t="str">
        <f t="array" ref="O7488">IF(SUMPRODUCT(MAX(ISNUMBER(SEARCH(Fuel_Rules!$A$6:$A$30,$E7488))*ISNUMBER(SEARCH(Fuel_Rules!$B$6:$B$30,$F7488))*(Fuel_Rules!$A$6:$A$30&lt;&gt;"")))&gt;0,"Plug-in hybrid",IF($G7488="Diesel","Diesel","Gasoline"))</f>
        <v>Gasoline</v>
      </c>
    </row>
    <row r="7489" spans="1:15" ht="15" customHeight="1" x14ac:dyDescent="0.25">
      <c r="A7489" s="1">
        <v>2022</v>
      </c>
      <c r="B7489" s="1" t="s">
        <v>9851</v>
      </c>
      <c r="C7489" s="1" t="s">
        <v>679</v>
      </c>
      <c r="D7489" s="1" t="s">
        <v>10019</v>
      </c>
      <c r="E7489" s="1" t="s">
        <v>647</v>
      </c>
      <c r="F7489" s="1" t="s">
        <v>681</v>
      </c>
      <c r="G7489" s="1" t="s">
        <v>103</v>
      </c>
      <c r="H7489" s="1" t="s">
        <v>437</v>
      </c>
      <c r="I7489" s="1">
        <v>1.8</v>
      </c>
      <c r="J7489" s="1">
        <v>2023</v>
      </c>
      <c r="K7489" s="1">
        <v>116584</v>
      </c>
      <c r="L7489" s="1">
        <v>0</v>
      </c>
      <c r="M7489" s="1">
        <f t="array" ref="M7489">SUMPRODUCT(MAX(ISNUMBER(SEARCH('Class Rules'!$B$6:$B$85,$E7489))*ISNUMBER(SEARCH('Class Rules'!$C$6:$C$85,$F7489))*'Class Rules'!$A$6:$A$85))</f>
        <v>0</v>
      </c>
      <c r="N7489" s="1" t="str">
        <f t="array" ref="N7489">IF($M7489=0,'Class Rules'!$D$3,INDEX('Class Rules'!$D$6:$D$85,MATCH($M7489,'Class Rules'!$A$6:$A$85,0)))</f>
        <v>Passenger LDV</v>
      </c>
      <c r="O7489" s="1" t="str">
        <f t="array" ref="O7489">IF(SUMPRODUCT(MAX(ISNUMBER(SEARCH(Fuel_Rules!$A$6:$A$30,$E7489))*ISNUMBER(SEARCH(Fuel_Rules!$B$6:$B$30,$F7489))*(Fuel_Rules!$A$6:$A$30&lt;&gt;"")))&gt;0,"Plug-in hybrid",IF($G7489="Diesel","Diesel","Gasoline"))</f>
        <v>Gasoline</v>
      </c>
    </row>
    <row r="7490" spans="1:15" ht="15" customHeight="1" x14ac:dyDescent="0.25">
      <c r="A7490" s="1">
        <v>2022</v>
      </c>
      <c r="B7490" s="1" t="s">
        <v>9851</v>
      </c>
      <c r="C7490" s="1" t="s">
        <v>682</v>
      </c>
      <c r="D7490" s="1" t="s">
        <v>10020</v>
      </c>
      <c r="E7490" s="1" t="s">
        <v>647</v>
      </c>
      <c r="F7490" s="1" t="s">
        <v>684</v>
      </c>
      <c r="G7490" s="1" t="s">
        <v>105</v>
      </c>
      <c r="H7490" s="1" t="s">
        <v>437</v>
      </c>
      <c r="I7490" s="1">
        <v>2.8</v>
      </c>
      <c r="J7490" s="1">
        <v>2023</v>
      </c>
      <c r="K7490" s="1">
        <v>309509</v>
      </c>
      <c r="L7490" s="1">
        <v>0</v>
      </c>
      <c r="M7490" s="1">
        <f t="array" ref="M7490">SUMPRODUCT(MAX(ISNUMBER(SEARCH('Class Rules'!$B$6:$B$85,$E7490))*ISNUMBER(SEARCH('Class Rules'!$C$6:$C$85,$F7490))*'Class Rules'!$A$6:$A$85))</f>
        <v>15</v>
      </c>
      <c r="N7490" s="1" t="str">
        <f t="array" ref="N7490">IF($M7490=0,'Class Rules'!$D$3,INDEX('Class Rules'!$D$6:$D$85,MATCH($M7490,'Class Rules'!$A$6:$A$85,0)))</f>
        <v>Freight LDV</v>
      </c>
      <c r="O7490" s="1" t="str">
        <f t="array" ref="O7490">IF(SUMPRODUCT(MAX(ISNUMBER(SEARCH(Fuel_Rules!$A$6:$A$30,$E7490))*ISNUMBER(SEARCH(Fuel_Rules!$B$6:$B$30,$F7490))*(Fuel_Rules!$A$6:$A$30&lt;&gt;"")))&gt;0,"Plug-in hybrid",IF($G7490="Diesel","Diesel","Gasoline"))</f>
        <v>Diesel</v>
      </c>
    </row>
    <row r="7491" spans="1:15" ht="15" customHeight="1" x14ac:dyDescent="0.25">
      <c r="A7491" s="1">
        <v>2022</v>
      </c>
      <c r="B7491" s="1" t="s">
        <v>9851</v>
      </c>
      <c r="C7491" s="1" t="s">
        <v>682</v>
      </c>
      <c r="D7491" s="1" t="s">
        <v>10021</v>
      </c>
      <c r="E7491" s="1" t="s">
        <v>647</v>
      </c>
      <c r="F7491" s="1" t="s">
        <v>684</v>
      </c>
      <c r="G7491" s="1" t="s">
        <v>105</v>
      </c>
      <c r="H7491" s="1" t="s">
        <v>437</v>
      </c>
      <c r="I7491" s="1">
        <v>2.8</v>
      </c>
      <c r="J7491" s="1">
        <v>2023</v>
      </c>
      <c r="K7491" s="1">
        <v>294530</v>
      </c>
      <c r="L7491" s="1">
        <v>0</v>
      </c>
      <c r="M7491" s="1">
        <f t="array" ref="M7491">SUMPRODUCT(MAX(ISNUMBER(SEARCH('Class Rules'!$B$6:$B$85,$E7491))*ISNUMBER(SEARCH('Class Rules'!$C$6:$C$85,$F7491))*'Class Rules'!$A$6:$A$85))</f>
        <v>15</v>
      </c>
      <c r="N7491" s="1" t="str">
        <f t="array" ref="N7491">IF($M7491=0,'Class Rules'!$D$3,INDEX('Class Rules'!$D$6:$D$85,MATCH($M7491,'Class Rules'!$A$6:$A$85,0)))</f>
        <v>Freight LDV</v>
      </c>
      <c r="O7491" s="1" t="str">
        <f t="array" ref="O7491">IF(SUMPRODUCT(MAX(ISNUMBER(SEARCH(Fuel_Rules!$A$6:$A$30,$E7491))*ISNUMBER(SEARCH(Fuel_Rules!$B$6:$B$30,$F7491))*(Fuel_Rules!$A$6:$A$30&lt;&gt;"")))&gt;0,"Plug-in hybrid",IF($G7491="Diesel","Diesel","Gasoline"))</f>
        <v>Diesel</v>
      </c>
    </row>
    <row r="7492" spans="1:15" ht="15" customHeight="1" x14ac:dyDescent="0.25">
      <c r="A7492" s="1">
        <v>2022</v>
      </c>
      <c r="B7492" s="1" t="s">
        <v>9851</v>
      </c>
      <c r="C7492" s="1" t="s">
        <v>685</v>
      </c>
      <c r="D7492" s="1" t="s">
        <v>10022</v>
      </c>
      <c r="E7492" s="1" t="s">
        <v>647</v>
      </c>
      <c r="F7492" s="1" t="s">
        <v>687</v>
      </c>
      <c r="G7492" s="1" t="s">
        <v>103</v>
      </c>
      <c r="H7492" s="1" t="s">
        <v>437</v>
      </c>
      <c r="I7492" s="1">
        <v>1.4</v>
      </c>
      <c r="J7492" s="1">
        <v>2023</v>
      </c>
      <c r="K7492" s="1">
        <v>155300</v>
      </c>
      <c r="L7492" s="1">
        <v>0</v>
      </c>
      <c r="M7492" s="1">
        <f t="array" ref="M7492">SUMPRODUCT(MAX(ISNUMBER(SEARCH('Class Rules'!$B$6:$B$85,$E7492))*ISNUMBER(SEARCH('Class Rules'!$C$6:$C$85,$F7492))*'Class Rules'!$A$6:$A$85))</f>
        <v>0</v>
      </c>
      <c r="N7492" s="1" t="str">
        <f t="array" ref="N7492">IF($M7492=0,'Class Rules'!$D$3,INDEX('Class Rules'!$D$6:$D$85,MATCH($M7492,'Class Rules'!$A$6:$A$85,0)))</f>
        <v>Passenger LDV</v>
      </c>
      <c r="O7492" s="1" t="str">
        <f t="array" ref="O7492">IF(SUMPRODUCT(MAX(ISNUMBER(SEARCH(Fuel_Rules!$A$6:$A$30,$E7492))*ISNUMBER(SEARCH(Fuel_Rules!$B$6:$B$30,$F7492))*(Fuel_Rules!$A$6:$A$30&lt;&gt;"")))&gt;0,"Plug-in hybrid",IF($G7492="Diesel","Diesel","Gasoline"))</f>
        <v>Gasoline</v>
      </c>
    </row>
    <row r="7493" spans="1:15" ht="15" customHeight="1" x14ac:dyDescent="0.25">
      <c r="A7493" s="1">
        <v>2022</v>
      </c>
      <c r="B7493" s="1" t="s">
        <v>9851</v>
      </c>
      <c r="C7493" s="1" t="s">
        <v>685</v>
      </c>
      <c r="D7493" s="1" t="s">
        <v>10023</v>
      </c>
      <c r="E7493" s="1" t="s">
        <v>647</v>
      </c>
      <c r="F7493" s="1" t="s">
        <v>687</v>
      </c>
      <c r="G7493" s="1" t="s">
        <v>103</v>
      </c>
      <c r="H7493" s="1" t="s">
        <v>437</v>
      </c>
      <c r="I7493" s="1">
        <v>1.4</v>
      </c>
      <c r="J7493" s="1">
        <v>2023</v>
      </c>
      <c r="K7493" s="1">
        <v>145041</v>
      </c>
      <c r="L7493" s="1">
        <v>0</v>
      </c>
      <c r="M7493" s="1">
        <f t="array" ref="M7493">SUMPRODUCT(MAX(ISNUMBER(SEARCH('Class Rules'!$B$6:$B$85,$E7493))*ISNUMBER(SEARCH('Class Rules'!$C$6:$C$85,$F7493))*'Class Rules'!$A$6:$A$85))</f>
        <v>0</v>
      </c>
      <c r="N7493" s="1" t="str">
        <f t="array" ref="N7493">IF($M7493=0,'Class Rules'!$D$3,INDEX('Class Rules'!$D$6:$D$85,MATCH($M7493,'Class Rules'!$A$6:$A$85,0)))</f>
        <v>Passenger LDV</v>
      </c>
      <c r="O7493" s="1" t="str">
        <f t="array" ref="O7493">IF(SUMPRODUCT(MAX(ISNUMBER(SEARCH(Fuel_Rules!$A$6:$A$30,$E7493))*ISNUMBER(SEARCH(Fuel_Rules!$B$6:$B$30,$F7493))*(Fuel_Rules!$A$6:$A$30&lt;&gt;"")))&gt;0,"Plug-in hybrid",IF($G7493="Diesel","Diesel","Gasoline"))</f>
        <v>Gasoline</v>
      </c>
    </row>
    <row r="7494" spans="1:15" ht="15" customHeight="1" x14ac:dyDescent="0.25">
      <c r="A7494" s="1">
        <v>2022</v>
      </c>
      <c r="B7494" s="1" t="s">
        <v>9851</v>
      </c>
      <c r="C7494" s="1" t="s">
        <v>688</v>
      </c>
      <c r="D7494" s="1" t="s">
        <v>10024</v>
      </c>
      <c r="E7494" s="1" t="s">
        <v>647</v>
      </c>
      <c r="F7494" s="1" t="s">
        <v>690</v>
      </c>
      <c r="G7494" s="1" t="s">
        <v>103</v>
      </c>
      <c r="H7494" s="1" t="s">
        <v>437</v>
      </c>
      <c r="I7494" s="1">
        <v>1.4</v>
      </c>
      <c r="J7494" s="1">
        <v>2023</v>
      </c>
      <c r="K7494" s="1">
        <v>140148</v>
      </c>
      <c r="L7494" s="1">
        <v>0</v>
      </c>
      <c r="M7494" s="1">
        <f t="array" ref="M7494">SUMPRODUCT(MAX(ISNUMBER(SEARCH('Class Rules'!$B$6:$B$85,$E7494))*ISNUMBER(SEARCH('Class Rules'!$C$6:$C$85,$F7494))*'Class Rules'!$A$6:$A$85))</f>
        <v>0</v>
      </c>
      <c r="N7494" s="1" t="str">
        <f t="array" ref="N7494">IF($M7494=0,'Class Rules'!$D$3,INDEX('Class Rules'!$D$6:$D$85,MATCH($M7494,'Class Rules'!$A$6:$A$85,0)))</f>
        <v>Passenger LDV</v>
      </c>
      <c r="O7494" s="1" t="str">
        <f t="array" ref="O7494">IF(SUMPRODUCT(MAX(ISNUMBER(SEARCH(Fuel_Rules!$A$6:$A$30,$E7494))*ISNUMBER(SEARCH(Fuel_Rules!$B$6:$B$30,$F7494))*(Fuel_Rules!$A$6:$A$30&lt;&gt;"")))&gt;0,"Plug-in hybrid",IF($G7494="Diesel","Diesel","Gasoline"))</f>
        <v>Gasoline</v>
      </c>
    </row>
    <row r="7495" spans="1:15" ht="15" customHeight="1" x14ac:dyDescent="0.25">
      <c r="A7495" s="1">
        <v>2022</v>
      </c>
      <c r="B7495" s="1" t="s">
        <v>9851</v>
      </c>
      <c r="C7495" s="1" t="s">
        <v>688</v>
      </c>
      <c r="D7495" s="1" t="s">
        <v>10025</v>
      </c>
      <c r="E7495" s="1" t="s">
        <v>647</v>
      </c>
      <c r="F7495" s="1" t="s">
        <v>690</v>
      </c>
      <c r="G7495" s="1" t="s">
        <v>103</v>
      </c>
      <c r="H7495" s="1" t="s">
        <v>437</v>
      </c>
      <c r="I7495" s="1">
        <v>1.4</v>
      </c>
      <c r="J7495" s="1">
        <v>2023</v>
      </c>
      <c r="K7495" s="1">
        <v>131578</v>
      </c>
      <c r="L7495" s="1">
        <v>0</v>
      </c>
      <c r="M7495" s="1">
        <f t="array" ref="M7495">SUMPRODUCT(MAX(ISNUMBER(SEARCH('Class Rules'!$B$6:$B$85,$E7495))*ISNUMBER(SEARCH('Class Rules'!$C$6:$C$85,$F7495))*'Class Rules'!$A$6:$A$85))</f>
        <v>0</v>
      </c>
      <c r="N7495" s="1" t="str">
        <f t="array" ref="N7495">IF($M7495=0,'Class Rules'!$D$3,INDEX('Class Rules'!$D$6:$D$85,MATCH($M7495,'Class Rules'!$A$6:$A$85,0)))</f>
        <v>Passenger LDV</v>
      </c>
      <c r="O7495" s="1" t="str">
        <f t="array" ref="O7495">IF(SUMPRODUCT(MAX(ISNUMBER(SEARCH(Fuel_Rules!$A$6:$A$30,$E7495))*ISNUMBER(SEARCH(Fuel_Rules!$B$6:$B$30,$F7495))*(Fuel_Rules!$A$6:$A$30&lt;&gt;"")))&gt;0,"Plug-in hybrid",IF($G7495="Diesel","Diesel","Gasoline"))</f>
        <v>Gasoline</v>
      </c>
    </row>
    <row r="7496" spans="1:15" ht="15" customHeight="1" x14ac:dyDescent="0.25">
      <c r="A7496" s="1">
        <v>2022</v>
      </c>
      <c r="B7496" s="1" t="s">
        <v>9851</v>
      </c>
      <c r="C7496" s="1" t="s">
        <v>691</v>
      </c>
      <c r="D7496" s="1" t="s">
        <v>10026</v>
      </c>
      <c r="E7496" s="1" t="s">
        <v>647</v>
      </c>
      <c r="F7496" s="1" t="s">
        <v>693</v>
      </c>
      <c r="G7496" s="1" t="s">
        <v>103</v>
      </c>
      <c r="H7496" s="1" t="s">
        <v>298</v>
      </c>
      <c r="I7496" s="1">
        <v>2.5</v>
      </c>
      <c r="J7496" s="1">
        <v>2023</v>
      </c>
      <c r="K7496" s="1">
        <v>180698</v>
      </c>
      <c r="L7496" s="1">
        <v>0</v>
      </c>
      <c r="M7496" s="1">
        <f t="array" ref="M7496">SUMPRODUCT(MAX(ISNUMBER(SEARCH('Class Rules'!$B$6:$B$85,$E7496))*ISNUMBER(SEARCH('Class Rules'!$C$6:$C$85,$F7496))*'Class Rules'!$A$6:$A$85))</f>
        <v>15</v>
      </c>
      <c r="N7496" s="1" t="str">
        <f t="array" ref="N7496">IF($M7496=0,'Class Rules'!$D$3,INDEX('Class Rules'!$D$6:$D$85,MATCH($M7496,'Class Rules'!$A$6:$A$85,0)))</f>
        <v>Freight LDV</v>
      </c>
      <c r="O7496" s="1" t="str">
        <f t="array" ref="O7496">IF(SUMPRODUCT(MAX(ISNUMBER(SEARCH(Fuel_Rules!$A$6:$A$30,$E7496))*ISNUMBER(SEARCH(Fuel_Rules!$B$6:$B$30,$F7496))*(Fuel_Rules!$A$6:$A$30&lt;&gt;"")))&gt;0,"Plug-in hybrid",IF($G7496="Diesel","Diesel","Gasoline"))</f>
        <v>Gasoline</v>
      </c>
    </row>
    <row r="7497" spans="1:15" ht="15" customHeight="1" x14ac:dyDescent="0.25">
      <c r="A7497" s="1">
        <v>2022</v>
      </c>
      <c r="B7497" s="1" t="s">
        <v>9851</v>
      </c>
      <c r="C7497" s="1" t="s">
        <v>697</v>
      </c>
      <c r="D7497" s="1" t="s">
        <v>10027</v>
      </c>
      <c r="E7497" s="1" t="s">
        <v>647</v>
      </c>
      <c r="F7497" s="1" t="s">
        <v>699</v>
      </c>
      <c r="G7497" s="1" t="s">
        <v>103</v>
      </c>
      <c r="H7497" s="1" t="s">
        <v>437</v>
      </c>
      <c r="I7497" s="1">
        <v>1.4</v>
      </c>
      <c r="J7497" s="1">
        <v>2023</v>
      </c>
      <c r="K7497" s="1">
        <v>135526</v>
      </c>
      <c r="L7497" s="1">
        <v>0</v>
      </c>
      <c r="M7497" s="1">
        <f t="array" ref="M7497">SUMPRODUCT(MAX(ISNUMBER(SEARCH('Class Rules'!$B$6:$B$85,$E7497))*ISNUMBER(SEARCH('Class Rules'!$C$6:$C$85,$F7497))*'Class Rules'!$A$6:$A$85))</f>
        <v>0</v>
      </c>
      <c r="N7497" s="1" t="str">
        <f t="array" ref="N7497">IF($M7497=0,'Class Rules'!$D$3,INDEX('Class Rules'!$D$6:$D$85,MATCH($M7497,'Class Rules'!$A$6:$A$85,0)))</f>
        <v>Passenger LDV</v>
      </c>
      <c r="O7497" s="1" t="str">
        <f t="array" ref="O7497">IF(SUMPRODUCT(MAX(ISNUMBER(SEARCH(Fuel_Rules!$A$6:$A$30,$E7497))*ISNUMBER(SEARCH(Fuel_Rules!$B$6:$B$30,$F7497))*(Fuel_Rules!$A$6:$A$30&lt;&gt;"")))&gt;0,"Plug-in hybrid",IF($G7497="Diesel","Diesel","Gasoline"))</f>
        <v>Gasoline</v>
      </c>
    </row>
    <row r="7498" spans="1:15" ht="15" customHeight="1" x14ac:dyDescent="0.25">
      <c r="A7498" s="1">
        <v>2022</v>
      </c>
      <c r="B7498" s="1" t="s">
        <v>9851</v>
      </c>
      <c r="C7498" s="1" t="s">
        <v>700</v>
      </c>
      <c r="D7498" s="1" t="s">
        <v>10028</v>
      </c>
      <c r="E7498" s="1" t="s">
        <v>647</v>
      </c>
      <c r="F7498" s="1" t="s">
        <v>702</v>
      </c>
      <c r="G7498" s="1" t="s">
        <v>103</v>
      </c>
      <c r="H7498" s="1" t="s">
        <v>437</v>
      </c>
      <c r="I7498" s="1">
        <v>1.4</v>
      </c>
      <c r="J7498" s="1">
        <v>2023</v>
      </c>
      <c r="K7498" s="1">
        <v>156320</v>
      </c>
      <c r="L7498" s="1">
        <v>0</v>
      </c>
      <c r="M7498" s="1">
        <f t="array" ref="M7498">SUMPRODUCT(MAX(ISNUMBER(SEARCH('Class Rules'!$B$6:$B$85,$E7498))*ISNUMBER(SEARCH('Class Rules'!$C$6:$C$85,$F7498))*'Class Rules'!$A$6:$A$85))</f>
        <v>0</v>
      </c>
      <c r="N7498" s="1" t="str">
        <f t="array" ref="N7498">IF($M7498=0,'Class Rules'!$D$3,INDEX('Class Rules'!$D$6:$D$85,MATCH($M7498,'Class Rules'!$A$6:$A$85,0)))</f>
        <v>Passenger LDV</v>
      </c>
      <c r="O7498" s="1" t="str">
        <f t="array" ref="O7498">IF(SUMPRODUCT(MAX(ISNUMBER(SEARCH(Fuel_Rules!$A$6:$A$30,$E7498))*ISNUMBER(SEARCH(Fuel_Rules!$B$6:$B$30,$F7498))*(Fuel_Rules!$A$6:$A$30&lt;&gt;"")))&gt;0,"Plug-in hybrid",IF($G7498="Diesel","Diesel","Gasoline"))</f>
        <v>Gasoline</v>
      </c>
    </row>
    <row r="7499" spans="1:15" ht="15" customHeight="1" x14ac:dyDescent="0.25">
      <c r="A7499" s="1">
        <v>2022</v>
      </c>
      <c r="B7499" s="1" t="s">
        <v>9851</v>
      </c>
      <c r="C7499" s="1" t="s">
        <v>706</v>
      </c>
      <c r="D7499" s="1" t="s">
        <v>10029</v>
      </c>
      <c r="E7499" s="1" t="s">
        <v>647</v>
      </c>
      <c r="F7499" s="1" t="s">
        <v>708</v>
      </c>
      <c r="G7499" s="1" t="s">
        <v>103</v>
      </c>
      <c r="H7499" s="1" t="s">
        <v>437</v>
      </c>
      <c r="I7499" s="1">
        <v>2.5</v>
      </c>
      <c r="J7499" s="1">
        <v>2023</v>
      </c>
      <c r="K7499" s="1">
        <v>223425</v>
      </c>
      <c r="L7499" s="1">
        <v>0</v>
      </c>
      <c r="M7499" s="1">
        <f t="array" ref="M7499">SUMPRODUCT(MAX(ISNUMBER(SEARCH('Class Rules'!$B$6:$B$85,$E7499))*ISNUMBER(SEARCH('Class Rules'!$C$6:$C$85,$F7499))*'Class Rules'!$A$6:$A$85))</f>
        <v>15</v>
      </c>
      <c r="N7499" s="1" t="str">
        <f t="array" ref="N7499">IF($M7499=0,'Class Rules'!$D$3,INDEX('Class Rules'!$D$6:$D$85,MATCH($M7499,'Class Rules'!$A$6:$A$85,0)))</f>
        <v>Freight LDV</v>
      </c>
      <c r="O7499" s="1" t="str">
        <f t="array" ref="O7499">IF(SUMPRODUCT(MAX(ISNUMBER(SEARCH(Fuel_Rules!$A$6:$A$30,$E7499))*ISNUMBER(SEARCH(Fuel_Rules!$B$6:$B$30,$F7499))*(Fuel_Rules!$A$6:$A$30&lt;&gt;"")))&gt;0,"Plug-in hybrid",IF($G7499="Diesel","Diesel","Gasoline"))</f>
        <v>Gasoline</v>
      </c>
    </row>
    <row r="7500" spans="1:15" ht="15" customHeight="1" x14ac:dyDescent="0.25">
      <c r="A7500" s="1">
        <v>2022</v>
      </c>
      <c r="B7500" s="1" t="s">
        <v>9851</v>
      </c>
      <c r="C7500" s="1" t="s">
        <v>715</v>
      </c>
      <c r="D7500" s="1" t="s">
        <v>10030</v>
      </c>
      <c r="E7500" s="1" t="s">
        <v>647</v>
      </c>
      <c r="F7500" s="1" t="s">
        <v>717</v>
      </c>
      <c r="G7500" s="1" t="s">
        <v>103</v>
      </c>
      <c r="H7500" s="1" t="s">
        <v>437</v>
      </c>
      <c r="I7500" s="1">
        <v>1.8</v>
      </c>
      <c r="J7500" s="1">
        <v>2023</v>
      </c>
      <c r="K7500" s="1">
        <v>127939</v>
      </c>
      <c r="L7500" s="1">
        <v>0</v>
      </c>
      <c r="M7500" s="1">
        <f t="array" ref="M7500">SUMPRODUCT(MAX(ISNUMBER(SEARCH('Class Rules'!$B$6:$B$85,$E7500))*ISNUMBER(SEARCH('Class Rules'!$C$6:$C$85,$F7500))*'Class Rules'!$A$6:$A$85))</f>
        <v>0</v>
      </c>
      <c r="N7500" s="1" t="str">
        <f t="array" ref="N7500">IF($M7500=0,'Class Rules'!$D$3,INDEX('Class Rules'!$D$6:$D$85,MATCH($M7500,'Class Rules'!$A$6:$A$85,0)))</f>
        <v>Passenger LDV</v>
      </c>
      <c r="O7500" s="1" t="str">
        <f t="array" ref="O7500">IF(SUMPRODUCT(MAX(ISNUMBER(SEARCH(Fuel_Rules!$A$6:$A$30,$E7500))*ISNUMBER(SEARCH(Fuel_Rules!$B$6:$B$30,$F7500))*(Fuel_Rules!$A$6:$A$30&lt;&gt;"")))&gt;0,"Plug-in hybrid",IF($G7500="Diesel","Diesel","Gasoline"))</f>
        <v>Gasoline</v>
      </c>
    </row>
    <row r="7501" spans="1:15" ht="15" customHeight="1" x14ac:dyDescent="0.25">
      <c r="A7501" s="1">
        <v>2022</v>
      </c>
      <c r="B7501" s="1" t="s">
        <v>9851</v>
      </c>
      <c r="C7501" s="1" t="s">
        <v>715</v>
      </c>
      <c r="D7501" s="1" t="s">
        <v>10031</v>
      </c>
      <c r="E7501" s="1" t="s">
        <v>647</v>
      </c>
      <c r="F7501" s="1" t="s">
        <v>717</v>
      </c>
      <c r="G7501" s="1" t="s">
        <v>103</v>
      </c>
      <c r="H7501" s="1" t="s">
        <v>437</v>
      </c>
      <c r="I7501" s="1">
        <v>1.8</v>
      </c>
      <c r="J7501" s="1">
        <v>2023</v>
      </c>
      <c r="K7501" s="1">
        <v>120677</v>
      </c>
      <c r="L7501" s="1">
        <v>0</v>
      </c>
      <c r="M7501" s="1">
        <f t="array" ref="M7501">SUMPRODUCT(MAX(ISNUMBER(SEARCH('Class Rules'!$B$6:$B$85,$E7501))*ISNUMBER(SEARCH('Class Rules'!$C$6:$C$85,$F7501))*'Class Rules'!$A$6:$A$85))</f>
        <v>0</v>
      </c>
      <c r="N7501" s="1" t="str">
        <f t="array" ref="N7501">IF($M7501=0,'Class Rules'!$D$3,INDEX('Class Rules'!$D$6:$D$85,MATCH($M7501,'Class Rules'!$A$6:$A$85,0)))</f>
        <v>Passenger LDV</v>
      </c>
      <c r="O7501" s="1" t="str">
        <f t="array" ref="O7501">IF(SUMPRODUCT(MAX(ISNUMBER(SEARCH(Fuel_Rules!$A$6:$A$30,$E7501))*ISNUMBER(SEARCH(Fuel_Rules!$B$6:$B$30,$F7501))*(Fuel_Rules!$A$6:$A$30&lt;&gt;"")))&gt;0,"Plug-in hybrid",IF($G7501="Diesel","Diesel","Gasoline"))</f>
        <v>Gasoline</v>
      </c>
    </row>
    <row r="7502" spans="1:15" ht="15" customHeight="1" x14ac:dyDescent="0.25">
      <c r="A7502" s="1">
        <v>2022</v>
      </c>
      <c r="B7502" s="1" t="s">
        <v>9851</v>
      </c>
      <c r="C7502" s="1" t="s">
        <v>718</v>
      </c>
      <c r="D7502" s="1" t="s">
        <v>10032</v>
      </c>
      <c r="E7502" s="1" t="s">
        <v>647</v>
      </c>
      <c r="F7502" s="1" t="s">
        <v>720</v>
      </c>
      <c r="G7502" s="1" t="s">
        <v>103</v>
      </c>
      <c r="H7502" s="1" t="s">
        <v>437</v>
      </c>
      <c r="I7502" s="1">
        <v>1.8</v>
      </c>
      <c r="J7502" s="1">
        <v>2023</v>
      </c>
      <c r="K7502" s="1">
        <v>125854</v>
      </c>
      <c r="L7502" s="1">
        <v>0</v>
      </c>
      <c r="M7502" s="1">
        <f t="array" ref="M7502">SUMPRODUCT(MAX(ISNUMBER(SEARCH('Class Rules'!$B$6:$B$85,$E7502))*ISNUMBER(SEARCH('Class Rules'!$C$6:$C$85,$F7502))*'Class Rules'!$A$6:$A$85))</f>
        <v>0</v>
      </c>
      <c r="N7502" s="1" t="str">
        <f t="array" ref="N7502">IF($M7502=0,'Class Rules'!$D$3,INDEX('Class Rules'!$D$6:$D$85,MATCH($M7502,'Class Rules'!$A$6:$A$85,0)))</f>
        <v>Passenger LDV</v>
      </c>
      <c r="O7502" s="1" t="str">
        <f t="array" ref="O7502">IF(SUMPRODUCT(MAX(ISNUMBER(SEARCH(Fuel_Rules!$A$6:$A$30,$E7502))*ISNUMBER(SEARCH(Fuel_Rules!$B$6:$B$30,$F7502))*(Fuel_Rules!$A$6:$A$30&lt;&gt;"")))&gt;0,"Plug-in hybrid",IF($G7502="Diesel","Diesel","Gasoline"))</f>
        <v>Gasoline</v>
      </c>
    </row>
    <row r="7503" spans="1:15" ht="15" customHeight="1" x14ac:dyDescent="0.25">
      <c r="A7503" s="1">
        <v>2022</v>
      </c>
      <c r="B7503" s="1" t="s">
        <v>9851</v>
      </c>
      <c r="C7503" s="1" t="s">
        <v>718</v>
      </c>
      <c r="D7503" s="1" t="s">
        <v>10033</v>
      </c>
      <c r="E7503" s="1" t="s">
        <v>647</v>
      </c>
      <c r="F7503" s="1" t="s">
        <v>720</v>
      </c>
      <c r="G7503" s="1" t="s">
        <v>103</v>
      </c>
      <c r="H7503" s="1" t="s">
        <v>437</v>
      </c>
      <c r="I7503" s="1">
        <v>1.8</v>
      </c>
      <c r="J7503" s="1">
        <v>2023</v>
      </c>
      <c r="K7503" s="1">
        <v>120606</v>
      </c>
      <c r="L7503" s="1">
        <v>0</v>
      </c>
      <c r="M7503" s="1">
        <f t="array" ref="M7503">SUMPRODUCT(MAX(ISNUMBER(SEARCH('Class Rules'!$B$6:$B$85,$E7503))*ISNUMBER(SEARCH('Class Rules'!$C$6:$C$85,$F7503))*'Class Rules'!$A$6:$A$85))</f>
        <v>0</v>
      </c>
      <c r="N7503" s="1" t="str">
        <f t="array" ref="N7503">IF($M7503=0,'Class Rules'!$D$3,INDEX('Class Rules'!$D$6:$D$85,MATCH($M7503,'Class Rules'!$A$6:$A$85,0)))</f>
        <v>Passenger LDV</v>
      </c>
      <c r="O7503" s="1" t="str">
        <f t="array" ref="O7503">IF(SUMPRODUCT(MAX(ISNUMBER(SEARCH(Fuel_Rules!$A$6:$A$30,$E7503))*ISNUMBER(SEARCH(Fuel_Rules!$B$6:$B$30,$F7503))*(Fuel_Rules!$A$6:$A$30&lt;&gt;"")))&gt;0,"Plug-in hybrid",IF($G7503="Diesel","Diesel","Gasoline"))</f>
        <v>Gasoline</v>
      </c>
    </row>
    <row r="7504" spans="1:15" ht="15" customHeight="1" x14ac:dyDescent="0.25">
      <c r="A7504" s="1">
        <v>2022</v>
      </c>
      <c r="B7504" s="1" t="s">
        <v>9851</v>
      </c>
      <c r="C7504" s="1" t="s">
        <v>721</v>
      </c>
      <c r="D7504" s="1" t="s">
        <v>10034</v>
      </c>
      <c r="E7504" s="1" t="s">
        <v>647</v>
      </c>
      <c r="F7504" s="1" t="s">
        <v>723</v>
      </c>
      <c r="G7504" s="1" t="s">
        <v>103</v>
      </c>
      <c r="H7504" s="1" t="s">
        <v>298</v>
      </c>
      <c r="I7504" s="1">
        <v>1.8</v>
      </c>
      <c r="J7504" s="1">
        <v>2023</v>
      </c>
      <c r="K7504" s="1">
        <v>116408</v>
      </c>
      <c r="L7504" s="1">
        <v>0</v>
      </c>
      <c r="M7504" s="1">
        <f t="array" ref="M7504">SUMPRODUCT(MAX(ISNUMBER(SEARCH('Class Rules'!$B$6:$B$85,$E7504))*ISNUMBER(SEARCH('Class Rules'!$C$6:$C$85,$F7504))*'Class Rules'!$A$6:$A$85))</f>
        <v>0</v>
      </c>
      <c r="N7504" s="1" t="str">
        <f t="array" ref="N7504">IF($M7504=0,'Class Rules'!$D$3,INDEX('Class Rules'!$D$6:$D$85,MATCH($M7504,'Class Rules'!$A$6:$A$85,0)))</f>
        <v>Passenger LDV</v>
      </c>
      <c r="O7504" s="1" t="str">
        <f t="array" ref="O7504">IF(SUMPRODUCT(MAX(ISNUMBER(SEARCH(Fuel_Rules!$A$6:$A$30,$E7504))*ISNUMBER(SEARCH(Fuel_Rules!$B$6:$B$30,$F7504))*(Fuel_Rules!$A$6:$A$30&lt;&gt;"")))&gt;0,"Plug-in hybrid",IF($G7504="Diesel","Diesel","Gasoline"))</f>
        <v>Gasoline</v>
      </c>
    </row>
    <row r="7505" spans="1:15" ht="15" customHeight="1" x14ac:dyDescent="0.25">
      <c r="A7505" s="1">
        <v>2022</v>
      </c>
      <c r="B7505" s="1" t="s">
        <v>9851</v>
      </c>
      <c r="C7505" s="1" t="s">
        <v>724</v>
      </c>
      <c r="D7505" s="1" t="s">
        <v>10035</v>
      </c>
      <c r="E7505" s="1" t="s">
        <v>647</v>
      </c>
      <c r="F7505" s="1" t="s">
        <v>726</v>
      </c>
      <c r="G7505" s="1" t="s">
        <v>105</v>
      </c>
      <c r="H7505" s="1" t="s">
        <v>437</v>
      </c>
      <c r="I7505" s="1">
        <v>2.8</v>
      </c>
      <c r="J7505" s="1">
        <v>2023</v>
      </c>
      <c r="K7505" s="1">
        <v>372303</v>
      </c>
      <c r="L7505" s="1">
        <v>0</v>
      </c>
      <c r="M7505" s="1">
        <f t="array" ref="M7505">SUMPRODUCT(MAX(ISNUMBER(SEARCH('Class Rules'!$B$6:$B$85,$E7505))*ISNUMBER(SEARCH('Class Rules'!$C$6:$C$85,$F7505))*'Class Rules'!$A$6:$A$85))</f>
        <v>0</v>
      </c>
      <c r="N7505" s="1" t="str">
        <f t="array" ref="N7505">IF($M7505=0,'Class Rules'!$D$3,INDEX('Class Rules'!$D$6:$D$85,MATCH($M7505,'Class Rules'!$A$6:$A$85,0)))</f>
        <v>Passenger LDV</v>
      </c>
      <c r="O7505" s="1" t="str">
        <f t="array" ref="O7505">IF(SUMPRODUCT(MAX(ISNUMBER(SEARCH(Fuel_Rules!$A$6:$A$30,$E7505))*ISNUMBER(SEARCH(Fuel_Rules!$B$6:$B$30,$F7505))*(Fuel_Rules!$A$6:$A$30&lt;&gt;"")))&gt;0,"Plug-in hybrid",IF($G7505="Diesel","Diesel","Gasoline"))</f>
        <v>Diesel</v>
      </c>
    </row>
    <row r="7506" spans="1:15" ht="15" customHeight="1" x14ac:dyDescent="0.25">
      <c r="A7506" s="1">
        <v>2022</v>
      </c>
      <c r="B7506" s="1" t="s">
        <v>9851</v>
      </c>
      <c r="C7506" s="1" t="s">
        <v>724</v>
      </c>
      <c r="D7506" s="1" t="s">
        <v>10036</v>
      </c>
      <c r="E7506" s="1" t="s">
        <v>647</v>
      </c>
      <c r="F7506" s="1" t="s">
        <v>726</v>
      </c>
      <c r="G7506" s="1" t="s">
        <v>105</v>
      </c>
      <c r="H7506" s="1" t="s">
        <v>437</v>
      </c>
      <c r="I7506" s="1">
        <v>2.8</v>
      </c>
      <c r="J7506" s="1">
        <v>2023</v>
      </c>
      <c r="K7506" s="1">
        <v>357389</v>
      </c>
      <c r="L7506" s="1">
        <v>0</v>
      </c>
      <c r="M7506" s="1">
        <f t="array" ref="M7506">SUMPRODUCT(MAX(ISNUMBER(SEARCH('Class Rules'!$B$6:$B$85,$E7506))*ISNUMBER(SEARCH('Class Rules'!$C$6:$C$85,$F7506))*'Class Rules'!$A$6:$A$85))</f>
        <v>0</v>
      </c>
      <c r="N7506" s="1" t="str">
        <f t="array" ref="N7506">IF($M7506=0,'Class Rules'!$D$3,INDEX('Class Rules'!$D$6:$D$85,MATCH($M7506,'Class Rules'!$A$6:$A$85,0)))</f>
        <v>Passenger LDV</v>
      </c>
      <c r="O7506" s="1" t="str">
        <f t="array" ref="O7506">IF(SUMPRODUCT(MAX(ISNUMBER(SEARCH(Fuel_Rules!$A$6:$A$30,$E7506))*ISNUMBER(SEARCH(Fuel_Rules!$B$6:$B$30,$F7506))*(Fuel_Rules!$A$6:$A$30&lt;&gt;"")))&gt;0,"Plug-in hybrid",IF($G7506="Diesel","Diesel","Gasoline"))</f>
        <v>Diesel</v>
      </c>
    </row>
    <row r="7507" spans="1:15" ht="15" customHeight="1" x14ac:dyDescent="0.25">
      <c r="A7507" s="1">
        <v>2022</v>
      </c>
      <c r="B7507" s="1" t="s">
        <v>9851</v>
      </c>
      <c r="C7507" s="1" t="s">
        <v>727</v>
      </c>
      <c r="D7507" s="1" t="s">
        <v>10037</v>
      </c>
      <c r="E7507" s="1" t="s">
        <v>647</v>
      </c>
      <c r="F7507" s="1" t="s">
        <v>729</v>
      </c>
      <c r="G7507" s="1" t="s">
        <v>103</v>
      </c>
      <c r="H7507" s="1" t="s">
        <v>437</v>
      </c>
      <c r="I7507" s="1">
        <v>1</v>
      </c>
      <c r="J7507" s="1">
        <v>2023</v>
      </c>
      <c r="K7507" s="1">
        <v>96395</v>
      </c>
      <c r="L7507" s="1">
        <v>0</v>
      </c>
      <c r="M7507" s="1">
        <f t="array" ref="M7507">SUMPRODUCT(MAX(ISNUMBER(SEARCH('Class Rules'!$B$6:$B$85,$E7507))*ISNUMBER(SEARCH('Class Rules'!$C$6:$C$85,$F7507))*'Class Rules'!$A$6:$A$85))</f>
        <v>0</v>
      </c>
      <c r="N7507" s="1" t="str">
        <f t="array" ref="N7507">IF($M7507=0,'Class Rules'!$D$3,INDEX('Class Rules'!$D$6:$D$85,MATCH($M7507,'Class Rules'!$A$6:$A$85,0)))</f>
        <v>Passenger LDV</v>
      </c>
      <c r="O7507" s="1" t="str">
        <f t="array" ref="O7507">IF(SUMPRODUCT(MAX(ISNUMBER(SEARCH(Fuel_Rules!$A$6:$A$30,$E7507))*ISNUMBER(SEARCH(Fuel_Rules!$B$6:$B$30,$F7507))*(Fuel_Rules!$A$6:$A$30&lt;&gt;"")))&gt;0,"Plug-in hybrid",IF($G7507="Diesel","Diesel","Gasoline"))</f>
        <v>Gasoline</v>
      </c>
    </row>
    <row r="7508" spans="1:15" ht="15" customHeight="1" x14ac:dyDescent="0.25">
      <c r="A7508" s="1">
        <v>2022</v>
      </c>
      <c r="B7508" s="1" t="s">
        <v>9851</v>
      </c>
      <c r="C7508" s="1" t="s">
        <v>727</v>
      </c>
      <c r="D7508" s="1" t="s">
        <v>10038</v>
      </c>
      <c r="E7508" s="1" t="s">
        <v>647</v>
      </c>
      <c r="F7508" s="1" t="s">
        <v>729</v>
      </c>
      <c r="G7508" s="1" t="s">
        <v>103</v>
      </c>
      <c r="H7508" s="1" t="s">
        <v>437</v>
      </c>
      <c r="I7508" s="1">
        <v>1</v>
      </c>
      <c r="J7508" s="1">
        <v>2023</v>
      </c>
      <c r="K7508" s="1">
        <v>92814</v>
      </c>
      <c r="L7508" s="1">
        <v>0</v>
      </c>
      <c r="M7508" s="1">
        <f t="array" ref="M7508">SUMPRODUCT(MAX(ISNUMBER(SEARCH('Class Rules'!$B$6:$B$85,$E7508))*ISNUMBER(SEARCH('Class Rules'!$C$6:$C$85,$F7508))*'Class Rules'!$A$6:$A$85))</f>
        <v>0</v>
      </c>
      <c r="N7508" s="1" t="str">
        <f t="array" ref="N7508">IF($M7508=0,'Class Rules'!$D$3,INDEX('Class Rules'!$D$6:$D$85,MATCH($M7508,'Class Rules'!$A$6:$A$85,0)))</f>
        <v>Passenger LDV</v>
      </c>
      <c r="O7508" s="1" t="str">
        <f t="array" ref="O7508">IF(SUMPRODUCT(MAX(ISNUMBER(SEARCH(Fuel_Rules!$A$6:$A$30,$E7508))*ISNUMBER(SEARCH(Fuel_Rules!$B$6:$B$30,$F7508))*(Fuel_Rules!$A$6:$A$30&lt;&gt;"")))&gt;0,"Plug-in hybrid",IF($G7508="Diesel","Diesel","Gasoline"))</f>
        <v>Gasoline</v>
      </c>
    </row>
    <row r="7509" spans="1:15" ht="15" customHeight="1" x14ac:dyDescent="0.25">
      <c r="A7509" s="1">
        <v>2022</v>
      </c>
      <c r="B7509" s="1" t="s">
        <v>9851</v>
      </c>
      <c r="C7509" s="1" t="s">
        <v>730</v>
      </c>
      <c r="D7509" s="1" t="s">
        <v>10039</v>
      </c>
      <c r="E7509" s="1" t="s">
        <v>647</v>
      </c>
      <c r="F7509" s="1" t="s">
        <v>732</v>
      </c>
      <c r="G7509" s="1" t="s">
        <v>103</v>
      </c>
      <c r="H7509" s="1" t="s">
        <v>298</v>
      </c>
      <c r="I7509" s="1">
        <v>1</v>
      </c>
      <c r="J7509" s="1">
        <v>2023</v>
      </c>
      <c r="K7509" s="1">
        <v>93358</v>
      </c>
      <c r="L7509" s="1">
        <v>0</v>
      </c>
      <c r="M7509" s="1">
        <f t="array" ref="M7509">SUMPRODUCT(MAX(ISNUMBER(SEARCH('Class Rules'!$B$6:$B$85,$E7509))*ISNUMBER(SEARCH('Class Rules'!$C$6:$C$85,$F7509))*'Class Rules'!$A$6:$A$85))</f>
        <v>0</v>
      </c>
      <c r="N7509" s="1" t="str">
        <f t="array" ref="N7509">IF($M7509=0,'Class Rules'!$D$3,INDEX('Class Rules'!$D$6:$D$85,MATCH($M7509,'Class Rules'!$A$6:$A$85,0)))</f>
        <v>Passenger LDV</v>
      </c>
      <c r="O7509" s="1" t="str">
        <f t="array" ref="O7509">IF(SUMPRODUCT(MAX(ISNUMBER(SEARCH(Fuel_Rules!$A$6:$A$30,$E7509))*ISNUMBER(SEARCH(Fuel_Rules!$B$6:$B$30,$F7509))*(Fuel_Rules!$A$6:$A$30&lt;&gt;"")))&gt;0,"Plug-in hybrid",IF($G7509="Diesel","Diesel","Gasoline"))</f>
        <v>Gasoline</v>
      </c>
    </row>
    <row r="7510" spans="1:15" ht="15" customHeight="1" x14ac:dyDescent="0.25">
      <c r="A7510" s="1">
        <v>2022</v>
      </c>
      <c r="B7510" s="1" t="s">
        <v>9851</v>
      </c>
      <c r="C7510" s="1" t="s">
        <v>730</v>
      </c>
      <c r="D7510" s="1" t="s">
        <v>10040</v>
      </c>
      <c r="E7510" s="1" t="s">
        <v>647</v>
      </c>
      <c r="F7510" s="1" t="s">
        <v>732</v>
      </c>
      <c r="G7510" s="1" t="s">
        <v>103</v>
      </c>
      <c r="H7510" s="1" t="s">
        <v>298</v>
      </c>
      <c r="I7510" s="1">
        <v>1</v>
      </c>
      <c r="J7510" s="1">
        <v>2023</v>
      </c>
      <c r="K7510" s="1">
        <v>85571</v>
      </c>
      <c r="L7510" s="1">
        <v>0</v>
      </c>
      <c r="M7510" s="1">
        <f t="array" ref="M7510">SUMPRODUCT(MAX(ISNUMBER(SEARCH('Class Rules'!$B$6:$B$85,$E7510))*ISNUMBER(SEARCH('Class Rules'!$C$6:$C$85,$F7510))*'Class Rules'!$A$6:$A$85))</f>
        <v>0</v>
      </c>
      <c r="N7510" s="1" t="str">
        <f t="array" ref="N7510">IF($M7510=0,'Class Rules'!$D$3,INDEX('Class Rules'!$D$6:$D$85,MATCH($M7510,'Class Rules'!$A$6:$A$85,0)))</f>
        <v>Passenger LDV</v>
      </c>
      <c r="O7510" s="1" t="str">
        <f t="array" ref="O7510">IF(SUMPRODUCT(MAX(ISNUMBER(SEARCH(Fuel_Rules!$A$6:$A$30,$E7510))*ISNUMBER(SEARCH(Fuel_Rules!$B$6:$B$30,$F7510))*(Fuel_Rules!$A$6:$A$30&lt;&gt;"")))&gt;0,"Plug-in hybrid",IF($G7510="Diesel","Diesel","Gasoline"))</f>
        <v>Gasoline</v>
      </c>
    </row>
    <row r="7511" spans="1:15" ht="15" customHeight="1" x14ac:dyDescent="0.25">
      <c r="A7511" s="1">
        <v>2022</v>
      </c>
      <c r="B7511" s="1" t="s">
        <v>9851</v>
      </c>
      <c r="C7511" s="1" t="s">
        <v>733</v>
      </c>
      <c r="D7511" s="1" t="s">
        <v>10041</v>
      </c>
      <c r="E7511" s="1" t="s">
        <v>647</v>
      </c>
      <c r="F7511" s="1" t="s">
        <v>735</v>
      </c>
      <c r="G7511" s="1" t="s">
        <v>103</v>
      </c>
      <c r="H7511" s="1" t="s">
        <v>437</v>
      </c>
      <c r="I7511" s="1">
        <v>1</v>
      </c>
      <c r="J7511" s="1">
        <v>2023</v>
      </c>
      <c r="K7511" s="1">
        <v>100231</v>
      </c>
      <c r="L7511" s="1">
        <v>0</v>
      </c>
      <c r="M7511" s="1">
        <f t="array" ref="M7511">SUMPRODUCT(MAX(ISNUMBER(SEARCH('Class Rules'!$B$6:$B$85,$E7511))*ISNUMBER(SEARCH('Class Rules'!$C$6:$C$85,$F7511))*'Class Rules'!$A$6:$A$85))</f>
        <v>0</v>
      </c>
      <c r="N7511" s="1" t="str">
        <f t="array" ref="N7511">IF($M7511=0,'Class Rules'!$D$3,INDEX('Class Rules'!$D$6:$D$85,MATCH($M7511,'Class Rules'!$A$6:$A$85,0)))</f>
        <v>Passenger LDV</v>
      </c>
      <c r="O7511" s="1" t="str">
        <f t="array" ref="O7511">IF(SUMPRODUCT(MAX(ISNUMBER(SEARCH(Fuel_Rules!$A$6:$A$30,$E7511))*ISNUMBER(SEARCH(Fuel_Rules!$B$6:$B$30,$F7511))*(Fuel_Rules!$A$6:$A$30&lt;&gt;"")))&gt;0,"Plug-in hybrid",IF($G7511="Diesel","Diesel","Gasoline"))</f>
        <v>Gasoline</v>
      </c>
    </row>
    <row r="7512" spans="1:15" ht="15" customHeight="1" x14ac:dyDescent="0.25">
      <c r="A7512" s="1">
        <v>2022</v>
      </c>
      <c r="B7512" s="1" t="s">
        <v>9851</v>
      </c>
      <c r="C7512" s="1" t="s">
        <v>733</v>
      </c>
      <c r="D7512" s="1" t="s">
        <v>10042</v>
      </c>
      <c r="E7512" s="1" t="s">
        <v>647</v>
      </c>
      <c r="F7512" s="1" t="s">
        <v>735</v>
      </c>
      <c r="G7512" s="1" t="s">
        <v>103</v>
      </c>
      <c r="H7512" s="1" t="s">
        <v>437</v>
      </c>
      <c r="I7512" s="1">
        <v>1</v>
      </c>
      <c r="J7512" s="1">
        <v>2023</v>
      </c>
      <c r="K7512" s="1">
        <v>95268</v>
      </c>
      <c r="L7512" s="1">
        <v>0</v>
      </c>
      <c r="M7512" s="1">
        <f t="array" ref="M7512">SUMPRODUCT(MAX(ISNUMBER(SEARCH('Class Rules'!$B$6:$B$85,$E7512))*ISNUMBER(SEARCH('Class Rules'!$C$6:$C$85,$F7512))*'Class Rules'!$A$6:$A$85))</f>
        <v>0</v>
      </c>
      <c r="N7512" s="1" t="str">
        <f t="array" ref="N7512">IF($M7512=0,'Class Rules'!$D$3,INDEX('Class Rules'!$D$6:$D$85,MATCH($M7512,'Class Rules'!$A$6:$A$85,0)))</f>
        <v>Passenger LDV</v>
      </c>
      <c r="O7512" s="1" t="str">
        <f t="array" ref="O7512">IF(SUMPRODUCT(MAX(ISNUMBER(SEARCH(Fuel_Rules!$A$6:$A$30,$E7512))*ISNUMBER(SEARCH(Fuel_Rules!$B$6:$B$30,$F7512))*(Fuel_Rules!$A$6:$A$30&lt;&gt;"")))&gt;0,"Plug-in hybrid",IF($G7512="Diesel","Diesel","Gasoline"))</f>
        <v>Gasoline</v>
      </c>
    </row>
    <row r="7513" spans="1:15" ht="15" customHeight="1" x14ac:dyDescent="0.25">
      <c r="A7513" s="1">
        <v>2022</v>
      </c>
      <c r="B7513" s="1" t="s">
        <v>9851</v>
      </c>
      <c r="C7513" s="1" t="s">
        <v>736</v>
      </c>
      <c r="D7513" s="1" t="s">
        <v>10043</v>
      </c>
      <c r="E7513" s="1" t="s">
        <v>647</v>
      </c>
      <c r="F7513" s="1" t="s">
        <v>738</v>
      </c>
      <c r="G7513" s="1" t="s">
        <v>103</v>
      </c>
      <c r="H7513" s="1" t="s">
        <v>437</v>
      </c>
      <c r="I7513" s="1">
        <v>1</v>
      </c>
      <c r="J7513" s="1">
        <v>2023</v>
      </c>
      <c r="K7513" s="1">
        <v>103824</v>
      </c>
      <c r="L7513" s="1">
        <v>0</v>
      </c>
      <c r="M7513" s="1">
        <f t="array" ref="M7513">SUMPRODUCT(MAX(ISNUMBER(SEARCH('Class Rules'!$B$6:$B$85,$E7513))*ISNUMBER(SEARCH('Class Rules'!$C$6:$C$85,$F7513))*'Class Rules'!$A$6:$A$85))</f>
        <v>0</v>
      </c>
      <c r="N7513" s="1" t="str">
        <f t="array" ref="N7513">IF($M7513=0,'Class Rules'!$D$3,INDEX('Class Rules'!$D$6:$D$85,MATCH($M7513,'Class Rules'!$A$6:$A$85,0)))</f>
        <v>Passenger LDV</v>
      </c>
      <c r="O7513" s="1" t="str">
        <f t="array" ref="O7513">IF(SUMPRODUCT(MAX(ISNUMBER(SEARCH(Fuel_Rules!$A$6:$A$30,$E7513))*ISNUMBER(SEARCH(Fuel_Rules!$B$6:$B$30,$F7513))*(Fuel_Rules!$A$6:$A$30&lt;&gt;"")))&gt;0,"Plug-in hybrid",IF($G7513="Diesel","Diesel","Gasoline"))</f>
        <v>Gasoline</v>
      </c>
    </row>
    <row r="7514" spans="1:15" ht="15" customHeight="1" x14ac:dyDescent="0.25">
      <c r="A7514" s="1">
        <v>2022</v>
      </c>
      <c r="B7514" s="1" t="s">
        <v>9851</v>
      </c>
      <c r="C7514" s="1" t="s">
        <v>736</v>
      </c>
      <c r="D7514" s="1" t="s">
        <v>10044</v>
      </c>
      <c r="E7514" s="1" t="s">
        <v>647</v>
      </c>
      <c r="F7514" s="1" t="s">
        <v>738</v>
      </c>
      <c r="G7514" s="1" t="s">
        <v>103</v>
      </c>
      <c r="H7514" s="1" t="s">
        <v>437</v>
      </c>
      <c r="I7514" s="1">
        <v>1</v>
      </c>
      <c r="J7514" s="1">
        <v>2023</v>
      </c>
      <c r="K7514" s="1">
        <v>97874</v>
      </c>
      <c r="L7514" s="1">
        <v>0</v>
      </c>
      <c r="M7514" s="1">
        <f t="array" ref="M7514">SUMPRODUCT(MAX(ISNUMBER(SEARCH('Class Rules'!$B$6:$B$85,$E7514))*ISNUMBER(SEARCH('Class Rules'!$C$6:$C$85,$F7514))*'Class Rules'!$A$6:$A$85))</f>
        <v>0</v>
      </c>
      <c r="N7514" s="1" t="str">
        <f t="array" ref="N7514">IF($M7514=0,'Class Rules'!$D$3,INDEX('Class Rules'!$D$6:$D$85,MATCH($M7514,'Class Rules'!$A$6:$A$85,0)))</f>
        <v>Passenger LDV</v>
      </c>
      <c r="O7514" s="1" t="str">
        <f t="array" ref="O7514">IF(SUMPRODUCT(MAX(ISNUMBER(SEARCH(Fuel_Rules!$A$6:$A$30,$E7514))*ISNUMBER(SEARCH(Fuel_Rules!$B$6:$B$30,$F7514))*(Fuel_Rules!$A$6:$A$30&lt;&gt;"")))&gt;0,"Plug-in hybrid",IF($G7514="Diesel","Diesel","Gasoline"))</f>
        <v>Gasoline</v>
      </c>
    </row>
    <row r="7515" spans="1:15" ht="15" customHeight="1" x14ac:dyDescent="0.25">
      <c r="A7515" s="1">
        <v>2022</v>
      </c>
      <c r="B7515" s="1" t="s">
        <v>9851</v>
      </c>
      <c r="C7515" s="1" t="s">
        <v>739</v>
      </c>
      <c r="D7515" s="1" t="s">
        <v>10045</v>
      </c>
      <c r="E7515" s="1" t="s">
        <v>647</v>
      </c>
      <c r="F7515" s="1" t="s">
        <v>741</v>
      </c>
      <c r="G7515" s="1" t="s">
        <v>103</v>
      </c>
      <c r="H7515" s="1" t="s">
        <v>298</v>
      </c>
      <c r="I7515" s="1">
        <v>1</v>
      </c>
      <c r="J7515" s="1">
        <v>2023</v>
      </c>
      <c r="K7515" s="1">
        <v>97159</v>
      </c>
      <c r="L7515" s="1">
        <v>0</v>
      </c>
      <c r="M7515" s="1">
        <f t="array" ref="M7515">SUMPRODUCT(MAX(ISNUMBER(SEARCH('Class Rules'!$B$6:$B$85,$E7515))*ISNUMBER(SEARCH('Class Rules'!$C$6:$C$85,$F7515))*'Class Rules'!$A$6:$A$85))</f>
        <v>0</v>
      </c>
      <c r="N7515" s="1" t="str">
        <f t="array" ref="N7515">IF($M7515=0,'Class Rules'!$D$3,INDEX('Class Rules'!$D$6:$D$85,MATCH($M7515,'Class Rules'!$A$6:$A$85,0)))</f>
        <v>Passenger LDV</v>
      </c>
      <c r="O7515" s="1" t="str">
        <f t="array" ref="O7515">IF(SUMPRODUCT(MAX(ISNUMBER(SEARCH(Fuel_Rules!$A$6:$A$30,$E7515))*ISNUMBER(SEARCH(Fuel_Rules!$B$6:$B$30,$F7515))*(Fuel_Rules!$A$6:$A$30&lt;&gt;"")))&gt;0,"Plug-in hybrid",IF($G7515="Diesel","Diesel","Gasoline"))</f>
        <v>Gasoline</v>
      </c>
    </row>
    <row r="7516" spans="1:15" ht="15" customHeight="1" x14ac:dyDescent="0.25">
      <c r="A7516" s="1">
        <v>2022</v>
      </c>
      <c r="B7516" s="1" t="s">
        <v>9851</v>
      </c>
      <c r="C7516" s="1" t="s">
        <v>739</v>
      </c>
      <c r="D7516" s="1" t="s">
        <v>10046</v>
      </c>
      <c r="E7516" s="1" t="s">
        <v>647</v>
      </c>
      <c r="F7516" s="1" t="s">
        <v>741</v>
      </c>
      <c r="G7516" s="1" t="s">
        <v>103</v>
      </c>
      <c r="H7516" s="1" t="s">
        <v>298</v>
      </c>
      <c r="I7516" s="1">
        <v>1</v>
      </c>
      <c r="J7516" s="1">
        <v>2023</v>
      </c>
      <c r="K7516" s="1">
        <v>92799</v>
      </c>
      <c r="L7516" s="1">
        <v>0</v>
      </c>
      <c r="M7516" s="1">
        <f t="array" ref="M7516">SUMPRODUCT(MAX(ISNUMBER(SEARCH('Class Rules'!$B$6:$B$85,$E7516))*ISNUMBER(SEARCH('Class Rules'!$C$6:$C$85,$F7516))*'Class Rules'!$A$6:$A$85))</f>
        <v>0</v>
      </c>
      <c r="N7516" s="1" t="str">
        <f t="array" ref="N7516">IF($M7516=0,'Class Rules'!$D$3,INDEX('Class Rules'!$D$6:$D$85,MATCH($M7516,'Class Rules'!$A$6:$A$85,0)))</f>
        <v>Passenger LDV</v>
      </c>
      <c r="O7516" s="1" t="str">
        <f t="array" ref="O7516">IF(SUMPRODUCT(MAX(ISNUMBER(SEARCH(Fuel_Rules!$A$6:$A$30,$E7516))*ISNUMBER(SEARCH(Fuel_Rules!$B$6:$B$30,$F7516))*(Fuel_Rules!$A$6:$A$30&lt;&gt;"")))&gt;0,"Plug-in hybrid",IF($G7516="Diesel","Diesel","Gasoline"))</f>
        <v>Gasoline</v>
      </c>
    </row>
    <row r="7517" spans="1:15" ht="15" customHeight="1" x14ac:dyDescent="0.25">
      <c r="A7517" s="1">
        <v>2022</v>
      </c>
      <c r="B7517" s="1" t="s">
        <v>9851</v>
      </c>
      <c r="C7517" s="1" t="s">
        <v>742</v>
      </c>
      <c r="D7517" s="1" t="s">
        <v>10047</v>
      </c>
      <c r="E7517" s="1" t="s">
        <v>647</v>
      </c>
      <c r="F7517" s="1" t="s">
        <v>744</v>
      </c>
      <c r="G7517" s="1" t="s">
        <v>103</v>
      </c>
      <c r="H7517" s="1" t="s">
        <v>437</v>
      </c>
      <c r="I7517" s="1">
        <v>1</v>
      </c>
      <c r="J7517" s="1">
        <v>2023</v>
      </c>
      <c r="K7517" s="1">
        <v>110099</v>
      </c>
      <c r="L7517" s="1">
        <v>0</v>
      </c>
      <c r="M7517" s="1">
        <f t="array" ref="M7517">SUMPRODUCT(MAX(ISNUMBER(SEARCH('Class Rules'!$B$6:$B$85,$E7517))*ISNUMBER(SEARCH('Class Rules'!$C$6:$C$85,$F7517))*'Class Rules'!$A$6:$A$85))</f>
        <v>0</v>
      </c>
      <c r="N7517" s="1" t="str">
        <f t="array" ref="N7517">IF($M7517=0,'Class Rules'!$D$3,INDEX('Class Rules'!$D$6:$D$85,MATCH($M7517,'Class Rules'!$A$6:$A$85,0)))</f>
        <v>Passenger LDV</v>
      </c>
      <c r="O7517" s="1" t="str">
        <f t="array" ref="O7517">IF(SUMPRODUCT(MAX(ISNUMBER(SEARCH(Fuel_Rules!$A$6:$A$30,$E7517))*ISNUMBER(SEARCH(Fuel_Rules!$B$6:$B$30,$F7517))*(Fuel_Rules!$A$6:$A$30&lt;&gt;"")))&gt;0,"Plug-in hybrid",IF($G7517="Diesel","Diesel","Gasoline"))</f>
        <v>Gasoline</v>
      </c>
    </row>
    <row r="7518" spans="1:15" ht="15" customHeight="1" x14ac:dyDescent="0.25">
      <c r="A7518" s="1">
        <v>2022</v>
      </c>
      <c r="B7518" s="1" t="s">
        <v>9851</v>
      </c>
      <c r="C7518" s="1" t="s">
        <v>742</v>
      </c>
      <c r="D7518" s="1" t="s">
        <v>10048</v>
      </c>
      <c r="E7518" s="1" t="s">
        <v>647</v>
      </c>
      <c r="F7518" s="1" t="s">
        <v>744</v>
      </c>
      <c r="G7518" s="1" t="s">
        <v>103</v>
      </c>
      <c r="H7518" s="1" t="s">
        <v>437</v>
      </c>
      <c r="I7518" s="1">
        <v>1</v>
      </c>
      <c r="J7518" s="1">
        <v>2023</v>
      </c>
      <c r="K7518" s="1">
        <v>104050</v>
      </c>
      <c r="L7518" s="1">
        <v>0</v>
      </c>
      <c r="M7518" s="1">
        <f t="array" ref="M7518">SUMPRODUCT(MAX(ISNUMBER(SEARCH('Class Rules'!$B$6:$B$85,$E7518))*ISNUMBER(SEARCH('Class Rules'!$C$6:$C$85,$F7518))*'Class Rules'!$A$6:$A$85))</f>
        <v>0</v>
      </c>
      <c r="N7518" s="1" t="str">
        <f t="array" ref="N7518">IF($M7518=0,'Class Rules'!$D$3,INDEX('Class Rules'!$D$6:$D$85,MATCH($M7518,'Class Rules'!$A$6:$A$85,0)))</f>
        <v>Passenger LDV</v>
      </c>
      <c r="O7518" s="1" t="str">
        <f t="array" ref="O7518">IF(SUMPRODUCT(MAX(ISNUMBER(SEARCH(Fuel_Rules!$A$6:$A$30,$E7518))*ISNUMBER(SEARCH(Fuel_Rules!$B$6:$B$30,$F7518))*(Fuel_Rules!$A$6:$A$30&lt;&gt;"")))&gt;0,"Plug-in hybrid",IF($G7518="Diesel","Diesel","Gasoline"))</f>
        <v>Gasoline</v>
      </c>
    </row>
    <row r="7519" spans="1:15" ht="15" customHeight="1" x14ac:dyDescent="0.25">
      <c r="A7519" s="1">
        <v>2022</v>
      </c>
      <c r="B7519" s="1" t="s">
        <v>9851</v>
      </c>
      <c r="C7519" s="1" t="s">
        <v>757</v>
      </c>
      <c r="D7519" s="1" t="s">
        <v>10049</v>
      </c>
      <c r="E7519" s="1" t="s">
        <v>647</v>
      </c>
      <c r="F7519" s="1" t="s">
        <v>759</v>
      </c>
      <c r="G7519" s="1" t="s">
        <v>103</v>
      </c>
      <c r="H7519" s="1" t="s">
        <v>437</v>
      </c>
      <c r="I7519" s="1">
        <v>1.4</v>
      </c>
      <c r="J7519" s="1">
        <v>2023</v>
      </c>
      <c r="K7519" s="1">
        <v>167992</v>
      </c>
      <c r="L7519" s="1">
        <v>0</v>
      </c>
      <c r="M7519" s="1">
        <f t="array" ref="M7519">SUMPRODUCT(MAX(ISNUMBER(SEARCH('Class Rules'!$B$6:$B$85,$E7519))*ISNUMBER(SEARCH('Class Rules'!$C$6:$C$85,$F7519))*'Class Rules'!$A$6:$A$85))</f>
        <v>0</v>
      </c>
      <c r="N7519" s="1" t="str">
        <f t="array" ref="N7519">IF($M7519=0,'Class Rules'!$D$3,INDEX('Class Rules'!$D$6:$D$85,MATCH($M7519,'Class Rules'!$A$6:$A$85,0)))</f>
        <v>Passenger LDV</v>
      </c>
      <c r="O7519" s="1" t="str">
        <f t="array" ref="O7519">IF(SUMPRODUCT(MAX(ISNUMBER(SEARCH(Fuel_Rules!$A$6:$A$30,$E7519))*ISNUMBER(SEARCH(Fuel_Rules!$B$6:$B$30,$F7519))*(Fuel_Rules!$A$6:$A$30&lt;&gt;"")))&gt;0,"Plug-in hybrid",IF($G7519="Diesel","Diesel","Gasoline"))</f>
        <v>Gasoline</v>
      </c>
    </row>
    <row r="7520" spans="1:15" ht="15" customHeight="1" x14ac:dyDescent="0.25">
      <c r="A7520" s="1">
        <v>2022</v>
      </c>
      <c r="B7520" s="1" t="s">
        <v>9851</v>
      </c>
      <c r="C7520" s="1" t="s">
        <v>757</v>
      </c>
      <c r="D7520" s="1" t="s">
        <v>10050</v>
      </c>
      <c r="E7520" s="1" t="s">
        <v>647</v>
      </c>
      <c r="F7520" s="1" t="s">
        <v>759</v>
      </c>
      <c r="G7520" s="1" t="s">
        <v>103</v>
      </c>
      <c r="H7520" s="1" t="s">
        <v>437</v>
      </c>
      <c r="I7520" s="1">
        <v>1.4</v>
      </c>
      <c r="J7520" s="1">
        <v>2023</v>
      </c>
      <c r="K7520" s="1">
        <v>157937</v>
      </c>
      <c r="L7520" s="1">
        <v>0</v>
      </c>
      <c r="M7520" s="1">
        <f t="array" ref="M7520">SUMPRODUCT(MAX(ISNUMBER(SEARCH('Class Rules'!$B$6:$B$85,$E7520))*ISNUMBER(SEARCH('Class Rules'!$C$6:$C$85,$F7520))*'Class Rules'!$A$6:$A$85))</f>
        <v>0</v>
      </c>
      <c r="N7520" s="1" t="str">
        <f t="array" ref="N7520">IF($M7520=0,'Class Rules'!$D$3,INDEX('Class Rules'!$D$6:$D$85,MATCH($M7520,'Class Rules'!$A$6:$A$85,0)))</f>
        <v>Passenger LDV</v>
      </c>
      <c r="O7520" s="1" t="str">
        <f t="array" ref="O7520">IF(SUMPRODUCT(MAX(ISNUMBER(SEARCH(Fuel_Rules!$A$6:$A$30,$E7520))*ISNUMBER(SEARCH(Fuel_Rules!$B$6:$B$30,$F7520))*(Fuel_Rules!$A$6:$A$30&lt;&gt;"")))&gt;0,"Plug-in hybrid",IF($G7520="Diesel","Diesel","Gasoline"))</f>
        <v>Gasoline</v>
      </c>
    </row>
    <row r="7521" spans="1:15" ht="15" customHeight="1" x14ac:dyDescent="0.25">
      <c r="A7521" s="1">
        <v>2022</v>
      </c>
      <c r="B7521" s="1" t="s">
        <v>9851</v>
      </c>
      <c r="C7521" s="1" t="s">
        <v>760</v>
      </c>
      <c r="D7521" s="1" t="s">
        <v>10051</v>
      </c>
      <c r="E7521" s="1" t="s">
        <v>647</v>
      </c>
      <c r="F7521" s="1" t="s">
        <v>762</v>
      </c>
      <c r="G7521" s="1" t="s">
        <v>103</v>
      </c>
      <c r="H7521" s="1" t="s">
        <v>437</v>
      </c>
      <c r="I7521" s="1">
        <v>1.4</v>
      </c>
      <c r="J7521" s="1">
        <v>2023</v>
      </c>
      <c r="K7521" s="1">
        <v>168521</v>
      </c>
      <c r="L7521" s="1">
        <v>0</v>
      </c>
      <c r="M7521" s="1">
        <f t="array" ref="M7521">SUMPRODUCT(MAX(ISNUMBER(SEARCH('Class Rules'!$B$6:$B$85,$E7521))*ISNUMBER(SEARCH('Class Rules'!$C$6:$C$85,$F7521))*'Class Rules'!$A$6:$A$85))</f>
        <v>0</v>
      </c>
      <c r="N7521" s="1" t="str">
        <f t="array" ref="N7521">IF($M7521=0,'Class Rules'!$D$3,INDEX('Class Rules'!$D$6:$D$85,MATCH($M7521,'Class Rules'!$A$6:$A$85,0)))</f>
        <v>Passenger LDV</v>
      </c>
      <c r="O7521" s="1" t="str">
        <f t="array" ref="O7521">IF(SUMPRODUCT(MAX(ISNUMBER(SEARCH(Fuel_Rules!$A$6:$A$30,$E7521))*ISNUMBER(SEARCH(Fuel_Rules!$B$6:$B$30,$F7521))*(Fuel_Rules!$A$6:$A$30&lt;&gt;"")))&gt;0,"Plug-in hybrid",IF($G7521="Diesel","Diesel","Gasoline"))</f>
        <v>Gasoline</v>
      </c>
    </row>
    <row r="7522" spans="1:15" ht="15" customHeight="1" x14ac:dyDescent="0.25">
      <c r="A7522" s="1">
        <v>2022</v>
      </c>
      <c r="B7522" s="1" t="s">
        <v>9851</v>
      </c>
      <c r="C7522" s="1" t="s">
        <v>763</v>
      </c>
      <c r="D7522" s="1" t="s">
        <v>10052</v>
      </c>
      <c r="E7522" s="1" t="s">
        <v>647</v>
      </c>
      <c r="F7522" s="1" t="s">
        <v>765</v>
      </c>
      <c r="G7522" s="1" t="s">
        <v>103</v>
      </c>
      <c r="H7522" s="1" t="s">
        <v>437</v>
      </c>
      <c r="I7522" s="1">
        <v>1</v>
      </c>
      <c r="J7522" s="1">
        <v>2023</v>
      </c>
      <c r="K7522" s="1">
        <v>90914</v>
      </c>
      <c r="L7522" s="1">
        <v>0</v>
      </c>
      <c r="M7522" s="1">
        <f t="array" ref="M7522">SUMPRODUCT(MAX(ISNUMBER(SEARCH('Class Rules'!$B$6:$B$85,$E7522))*ISNUMBER(SEARCH('Class Rules'!$C$6:$C$85,$F7522))*'Class Rules'!$A$6:$A$85))</f>
        <v>0</v>
      </c>
      <c r="N7522" s="1" t="str">
        <f t="array" ref="N7522">IF($M7522=0,'Class Rules'!$D$3,INDEX('Class Rules'!$D$6:$D$85,MATCH($M7522,'Class Rules'!$A$6:$A$85,0)))</f>
        <v>Passenger LDV</v>
      </c>
      <c r="O7522" s="1" t="str">
        <f t="array" ref="O7522">IF(SUMPRODUCT(MAX(ISNUMBER(SEARCH(Fuel_Rules!$A$6:$A$30,$E7522))*ISNUMBER(SEARCH(Fuel_Rules!$B$6:$B$30,$F7522))*(Fuel_Rules!$A$6:$A$30&lt;&gt;"")))&gt;0,"Plug-in hybrid",IF($G7522="Diesel","Diesel","Gasoline"))</f>
        <v>Gasoline</v>
      </c>
    </row>
    <row r="7523" spans="1:15" ht="15" customHeight="1" x14ac:dyDescent="0.25">
      <c r="A7523" s="1">
        <v>2022</v>
      </c>
      <c r="B7523" s="1" t="s">
        <v>9851</v>
      </c>
      <c r="C7523" s="1" t="s">
        <v>763</v>
      </c>
      <c r="D7523" s="1" t="s">
        <v>10053</v>
      </c>
      <c r="E7523" s="1" t="s">
        <v>647</v>
      </c>
      <c r="F7523" s="1" t="s">
        <v>765</v>
      </c>
      <c r="G7523" s="1" t="s">
        <v>103</v>
      </c>
      <c r="H7523" s="1" t="s">
        <v>437</v>
      </c>
      <c r="I7523" s="1">
        <v>1</v>
      </c>
      <c r="J7523" s="1">
        <v>2023</v>
      </c>
      <c r="K7523" s="1">
        <v>84746</v>
      </c>
      <c r="L7523" s="1">
        <v>0</v>
      </c>
      <c r="M7523" s="1">
        <f t="array" ref="M7523">SUMPRODUCT(MAX(ISNUMBER(SEARCH('Class Rules'!$B$6:$B$85,$E7523))*ISNUMBER(SEARCH('Class Rules'!$C$6:$C$85,$F7523))*'Class Rules'!$A$6:$A$85))</f>
        <v>0</v>
      </c>
      <c r="N7523" s="1" t="str">
        <f t="array" ref="N7523">IF($M7523=0,'Class Rules'!$D$3,INDEX('Class Rules'!$D$6:$D$85,MATCH($M7523,'Class Rules'!$A$6:$A$85,0)))</f>
        <v>Passenger LDV</v>
      </c>
      <c r="O7523" s="1" t="str">
        <f t="array" ref="O7523">IF(SUMPRODUCT(MAX(ISNUMBER(SEARCH(Fuel_Rules!$A$6:$A$30,$E7523))*ISNUMBER(SEARCH(Fuel_Rules!$B$6:$B$30,$F7523))*(Fuel_Rules!$A$6:$A$30&lt;&gt;"")))&gt;0,"Plug-in hybrid",IF($G7523="Diesel","Diesel","Gasoline"))</f>
        <v>Gasoline</v>
      </c>
    </row>
    <row r="7524" spans="1:15" ht="15" customHeight="1" x14ac:dyDescent="0.25">
      <c r="A7524" s="1">
        <v>2022</v>
      </c>
      <c r="B7524" s="1" t="s">
        <v>9851</v>
      </c>
      <c r="C7524" s="1" t="s">
        <v>766</v>
      </c>
      <c r="D7524" s="1" t="s">
        <v>10054</v>
      </c>
      <c r="E7524" s="1" t="s">
        <v>647</v>
      </c>
      <c r="F7524" s="1" t="s">
        <v>768</v>
      </c>
      <c r="G7524" s="1" t="s">
        <v>103</v>
      </c>
      <c r="H7524" s="1" t="s">
        <v>298</v>
      </c>
      <c r="I7524" s="1">
        <v>1</v>
      </c>
      <c r="J7524" s="1">
        <v>2023</v>
      </c>
      <c r="K7524" s="1">
        <v>87757</v>
      </c>
      <c r="L7524" s="1">
        <v>0</v>
      </c>
      <c r="M7524" s="1">
        <f t="array" ref="M7524">SUMPRODUCT(MAX(ISNUMBER(SEARCH('Class Rules'!$B$6:$B$85,$E7524))*ISNUMBER(SEARCH('Class Rules'!$C$6:$C$85,$F7524))*'Class Rules'!$A$6:$A$85))</f>
        <v>0</v>
      </c>
      <c r="N7524" s="1" t="str">
        <f t="array" ref="N7524">IF($M7524=0,'Class Rules'!$D$3,INDEX('Class Rules'!$D$6:$D$85,MATCH($M7524,'Class Rules'!$A$6:$A$85,0)))</f>
        <v>Passenger LDV</v>
      </c>
      <c r="O7524" s="1" t="str">
        <f t="array" ref="O7524">IF(SUMPRODUCT(MAX(ISNUMBER(SEARCH(Fuel_Rules!$A$6:$A$30,$E7524))*ISNUMBER(SEARCH(Fuel_Rules!$B$6:$B$30,$F7524))*(Fuel_Rules!$A$6:$A$30&lt;&gt;"")))&gt;0,"Plug-in hybrid",IF($G7524="Diesel","Diesel","Gasoline"))</f>
        <v>Gasoline</v>
      </c>
    </row>
    <row r="7525" spans="1:15" ht="15" customHeight="1" x14ac:dyDescent="0.25">
      <c r="A7525" s="1">
        <v>2022</v>
      </c>
      <c r="B7525" s="1" t="s">
        <v>9851</v>
      </c>
      <c r="C7525" s="1" t="s">
        <v>766</v>
      </c>
      <c r="D7525" s="1" t="s">
        <v>10055</v>
      </c>
      <c r="E7525" s="1" t="s">
        <v>647</v>
      </c>
      <c r="F7525" s="1" t="s">
        <v>768</v>
      </c>
      <c r="G7525" s="1" t="s">
        <v>103</v>
      </c>
      <c r="H7525" s="1" t="s">
        <v>298</v>
      </c>
      <c r="I7525" s="1">
        <v>1</v>
      </c>
      <c r="J7525" s="1">
        <v>2023</v>
      </c>
      <c r="K7525" s="1">
        <v>82006</v>
      </c>
      <c r="L7525" s="1">
        <v>0</v>
      </c>
      <c r="M7525" s="1">
        <f t="array" ref="M7525">SUMPRODUCT(MAX(ISNUMBER(SEARCH('Class Rules'!$B$6:$B$85,$E7525))*ISNUMBER(SEARCH('Class Rules'!$C$6:$C$85,$F7525))*'Class Rules'!$A$6:$A$85))</f>
        <v>0</v>
      </c>
      <c r="N7525" s="1" t="str">
        <f t="array" ref="N7525">IF($M7525=0,'Class Rules'!$D$3,INDEX('Class Rules'!$D$6:$D$85,MATCH($M7525,'Class Rules'!$A$6:$A$85,0)))</f>
        <v>Passenger LDV</v>
      </c>
      <c r="O7525" s="1" t="str">
        <f t="array" ref="O7525">IF(SUMPRODUCT(MAX(ISNUMBER(SEARCH(Fuel_Rules!$A$6:$A$30,$E7525))*ISNUMBER(SEARCH(Fuel_Rules!$B$6:$B$30,$F7525))*(Fuel_Rules!$A$6:$A$30&lt;&gt;"")))&gt;0,"Plug-in hybrid",IF($G7525="Diesel","Diesel","Gasoline"))</f>
        <v>Gasoline</v>
      </c>
    </row>
    <row r="7526" spans="1:15" ht="15" customHeight="1" x14ac:dyDescent="0.25">
      <c r="A7526" s="1">
        <v>2022</v>
      </c>
      <c r="B7526" s="1" t="s">
        <v>9851</v>
      </c>
      <c r="C7526" s="1" t="s">
        <v>769</v>
      </c>
      <c r="D7526" s="1" t="s">
        <v>10056</v>
      </c>
      <c r="E7526" s="1" t="s">
        <v>647</v>
      </c>
      <c r="F7526" s="1" t="s">
        <v>771</v>
      </c>
      <c r="G7526" s="1" t="s">
        <v>103</v>
      </c>
      <c r="H7526" s="1" t="s">
        <v>298</v>
      </c>
      <c r="I7526" s="1">
        <v>1</v>
      </c>
      <c r="J7526" s="1">
        <v>2023</v>
      </c>
      <c r="K7526" s="1">
        <v>91809</v>
      </c>
      <c r="L7526" s="1">
        <v>0</v>
      </c>
      <c r="M7526" s="1">
        <f t="array" ref="M7526">SUMPRODUCT(MAX(ISNUMBER(SEARCH('Class Rules'!$B$6:$B$85,$E7526))*ISNUMBER(SEARCH('Class Rules'!$C$6:$C$85,$F7526))*'Class Rules'!$A$6:$A$85))</f>
        <v>0</v>
      </c>
      <c r="N7526" s="1" t="str">
        <f t="array" ref="N7526">IF($M7526=0,'Class Rules'!$D$3,INDEX('Class Rules'!$D$6:$D$85,MATCH($M7526,'Class Rules'!$A$6:$A$85,0)))</f>
        <v>Passenger LDV</v>
      </c>
      <c r="O7526" s="1" t="str">
        <f t="array" ref="O7526">IF(SUMPRODUCT(MAX(ISNUMBER(SEARCH(Fuel_Rules!$A$6:$A$30,$E7526))*ISNUMBER(SEARCH(Fuel_Rules!$B$6:$B$30,$F7526))*(Fuel_Rules!$A$6:$A$30&lt;&gt;"")))&gt;0,"Plug-in hybrid",IF($G7526="Diesel","Diesel","Gasoline"))</f>
        <v>Gasoline</v>
      </c>
    </row>
    <row r="7527" spans="1:15" ht="15" customHeight="1" x14ac:dyDescent="0.25">
      <c r="A7527" s="1">
        <v>2022</v>
      </c>
      <c r="B7527" s="1" t="s">
        <v>9851</v>
      </c>
      <c r="C7527" s="1" t="s">
        <v>769</v>
      </c>
      <c r="D7527" s="1" t="s">
        <v>10057</v>
      </c>
      <c r="E7527" s="1" t="s">
        <v>647</v>
      </c>
      <c r="F7527" s="1" t="s">
        <v>771</v>
      </c>
      <c r="G7527" s="1" t="s">
        <v>103</v>
      </c>
      <c r="H7527" s="1" t="s">
        <v>298</v>
      </c>
      <c r="I7527" s="1">
        <v>1</v>
      </c>
      <c r="J7527" s="1">
        <v>2023</v>
      </c>
      <c r="K7527" s="1">
        <v>87656</v>
      </c>
      <c r="L7527" s="1">
        <v>0</v>
      </c>
      <c r="M7527" s="1">
        <f t="array" ref="M7527">SUMPRODUCT(MAX(ISNUMBER(SEARCH('Class Rules'!$B$6:$B$85,$E7527))*ISNUMBER(SEARCH('Class Rules'!$C$6:$C$85,$F7527))*'Class Rules'!$A$6:$A$85))</f>
        <v>0</v>
      </c>
      <c r="N7527" s="1" t="str">
        <f t="array" ref="N7527">IF($M7527=0,'Class Rules'!$D$3,INDEX('Class Rules'!$D$6:$D$85,MATCH($M7527,'Class Rules'!$A$6:$A$85,0)))</f>
        <v>Passenger LDV</v>
      </c>
      <c r="O7527" s="1" t="str">
        <f t="array" ref="O7527">IF(SUMPRODUCT(MAX(ISNUMBER(SEARCH(Fuel_Rules!$A$6:$A$30,$E7527))*ISNUMBER(SEARCH(Fuel_Rules!$B$6:$B$30,$F7527))*(Fuel_Rules!$A$6:$A$30&lt;&gt;"")))&gt;0,"Plug-in hybrid",IF($G7527="Diesel","Diesel","Gasoline"))</f>
        <v>Gasoline</v>
      </c>
    </row>
    <row r="7528" spans="1:15" ht="15" customHeight="1" x14ac:dyDescent="0.25">
      <c r="A7528" s="1">
        <v>2022</v>
      </c>
      <c r="B7528" s="1" t="s">
        <v>9851</v>
      </c>
      <c r="C7528" s="1" t="s">
        <v>772</v>
      </c>
      <c r="D7528" s="1" t="s">
        <v>10058</v>
      </c>
      <c r="E7528" s="1" t="s">
        <v>647</v>
      </c>
      <c r="F7528" s="1" t="s">
        <v>774</v>
      </c>
      <c r="G7528" s="1" t="s">
        <v>103</v>
      </c>
      <c r="H7528" s="1" t="s">
        <v>437</v>
      </c>
      <c r="I7528" s="1">
        <v>1</v>
      </c>
      <c r="J7528" s="1">
        <v>2023</v>
      </c>
      <c r="K7528" s="1">
        <v>95059</v>
      </c>
      <c r="L7528" s="1">
        <v>0</v>
      </c>
      <c r="M7528" s="1">
        <f t="array" ref="M7528">SUMPRODUCT(MAX(ISNUMBER(SEARCH('Class Rules'!$B$6:$B$85,$E7528))*ISNUMBER(SEARCH('Class Rules'!$C$6:$C$85,$F7528))*'Class Rules'!$A$6:$A$85))</f>
        <v>0</v>
      </c>
      <c r="N7528" s="1" t="str">
        <f t="array" ref="N7528">IF($M7528=0,'Class Rules'!$D$3,INDEX('Class Rules'!$D$6:$D$85,MATCH($M7528,'Class Rules'!$A$6:$A$85,0)))</f>
        <v>Passenger LDV</v>
      </c>
      <c r="O7528" s="1" t="str">
        <f t="array" ref="O7528">IF(SUMPRODUCT(MAX(ISNUMBER(SEARCH(Fuel_Rules!$A$6:$A$30,$E7528))*ISNUMBER(SEARCH(Fuel_Rules!$B$6:$B$30,$F7528))*(Fuel_Rules!$A$6:$A$30&lt;&gt;"")))&gt;0,"Plug-in hybrid",IF($G7528="Diesel","Diesel","Gasoline"))</f>
        <v>Gasoline</v>
      </c>
    </row>
    <row r="7529" spans="1:15" ht="15" customHeight="1" x14ac:dyDescent="0.25">
      <c r="A7529" s="1">
        <v>2022</v>
      </c>
      <c r="B7529" s="1" t="s">
        <v>9851</v>
      </c>
      <c r="C7529" s="1" t="s">
        <v>772</v>
      </c>
      <c r="D7529" s="1" t="s">
        <v>10059</v>
      </c>
      <c r="E7529" s="1" t="s">
        <v>647</v>
      </c>
      <c r="F7529" s="1" t="s">
        <v>774</v>
      </c>
      <c r="G7529" s="1" t="s">
        <v>103</v>
      </c>
      <c r="H7529" s="1" t="s">
        <v>437</v>
      </c>
      <c r="I7529" s="1">
        <v>1</v>
      </c>
      <c r="J7529" s="1">
        <v>2023</v>
      </c>
      <c r="K7529" s="1">
        <v>89858</v>
      </c>
      <c r="L7529" s="1">
        <v>0</v>
      </c>
      <c r="M7529" s="1">
        <f t="array" ref="M7529">SUMPRODUCT(MAX(ISNUMBER(SEARCH('Class Rules'!$B$6:$B$85,$E7529))*ISNUMBER(SEARCH('Class Rules'!$C$6:$C$85,$F7529))*'Class Rules'!$A$6:$A$85))</f>
        <v>0</v>
      </c>
      <c r="N7529" s="1" t="str">
        <f t="array" ref="N7529">IF($M7529=0,'Class Rules'!$D$3,INDEX('Class Rules'!$D$6:$D$85,MATCH($M7529,'Class Rules'!$A$6:$A$85,0)))</f>
        <v>Passenger LDV</v>
      </c>
      <c r="O7529" s="1" t="str">
        <f t="array" ref="O7529">IF(SUMPRODUCT(MAX(ISNUMBER(SEARCH(Fuel_Rules!$A$6:$A$30,$E7529))*ISNUMBER(SEARCH(Fuel_Rules!$B$6:$B$30,$F7529))*(Fuel_Rules!$A$6:$A$30&lt;&gt;"")))&gt;0,"Plug-in hybrid",IF($G7529="Diesel","Diesel","Gasoline"))</f>
        <v>Gasoline</v>
      </c>
    </row>
    <row r="7530" spans="1:15" ht="15" customHeight="1" x14ac:dyDescent="0.25">
      <c r="A7530" s="1">
        <v>2022</v>
      </c>
      <c r="B7530" s="1" t="s">
        <v>9851</v>
      </c>
      <c r="C7530" s="1" t="s">
        <v>775</v>
      </c>
      <c r="D7530" s="1" t="s">
        <v>10060</v>
      </c>
      <c r="E7530" s="1" t="s">
        <v>647</v>
      </c>
      <c r="F7530" s="1" t="s">
        <v>777</v>
      </c>
      <c r="G7530" s="1" t="s">
        <v>103</v>
      </c>
      <c r="H7530" s="1" t="s">
        <v>437</v>
      </c>
      <c r="I7530" s="1">
        <v>1</v>
      </c>
      <c r="J7530" s="1">
        <v>2023</v>
      </c>
      <c r="K7530" s="1">
        <v>98956</v>
      </c>
      <c r="L7530" s="1">
        <v>0</v>
      </c>
      <c r="M7530" s="1">
        <f t="array" ref="M7530">SUMPRODUCT(MAX(ISNUMBER(SEARCH('Class Rules'!$B$6:$B$85,$E7530))*ISNUMBER(SEARCH('Class Rules'!$C$6:$C$85,$F7530))*'Class Rules'!$A$6:$A$85))</f>
        <v>0</v>
      </c>
      <c r="N7530" s="1" t="str">
        <f t="array" ref="N7530">IF($M7530=0,'Class Rules'!$D$3,INDEX('Class Rules'!$D$6:$D$85,MATCH($M7530,'Class Rules'!$A$6:$A$85,0)))</f>
        <v>Passenger LDV</v>
      </c>
      <c r="O7530" s="1" t="str">
        <f t="array" ref="O7530">IF(SUMPRODUCT(MAX(ISNUMBER(SEARCH(Fuel_Rules!$A$6:$A$30,$E7530))*ISNUMBER(SEARCH(Fuel_Rules!$B$6:$B$30,$F7530))*(Fuel_Rules!$A$6:$A$30&lt;&gt;"")))&gt;0,"Plug-in hybrid",IF($G7530="Diesel","Diesel","Gasoline"))</f>
        <v>Gasoline</v>
      </c>
    </row>
    <row r="7531" spans="1:15" ht="15" customHeight="1" x14ac:dyDescent="0.25">
      <c r="A7531" s="1">
        <v>2022</v>
      </c>
      <c r="B7531" s="1" t="s">
        <v>9851</v>
      </c>
      <c r="C7531" s="1" t="s">
        <v>775</v>
      </c>
      <c r="D7531" s="1" t="s">
        <v>10061</v>
      </c>
      <c r="E7531" s="1" t="s">
        <v>647</v>
      </c>
      <c r="F7531" s="1" t="s">
        <v>777</v>
      </c>
      <c r="G7531" s="1" t="s">
        <v>103</v>
      </c>
      <c r="H7531" s="1" t="s">
        <v>437</v>
      </c>
      <c r="I7531" s="1">
        <v>1</v>
      </c>
      <c r="J7531" s="1">
        <v>2023</v>
      </c>
      <c r="K7531" s="1">
        <v>93135</v>
      </c>
      <c r="L7531" s="1">
        <v>0</v>
      </c>
      <c r="M7531" s="1">
        <f t="array" ref="M7531">SUMPRODUCT(MAX(ISNUMBER(SEARCH('Class Rules'!$B$6:$B$85,$E7531))*ISNUMBER(SEARCH('Class Rules'!$C$6:$C$85,$F7531))*'Class Rules'!$A$6:$A$85))</f>
        <v>0</v>
      </c>
      <c r="N7531" s="1" t="str">
        <f t="array" ref="N7531">IF($M7531=0,'Class Rules'!$D$3,INDEX('Class Rules'!$D$6:$D$85,MATCH($M7531,'Class Rules'!$A$6:$A$85,0)))</f>
        <v>Passenger LDV</v>
      </c>
      <c r="O7531" s="1" t="str">
        <f t="array" ref="O7531">IF(SUMPRODUCT(MAX(ISNUMBER(SEARCH(Fuel_Rules!$A$6:$A$30,$E7531))*ISNUMBER(SEARCH(Fuel_Rules!$B$6:$B$30,$F7531))*(Fuel_Rules!$A$6:$A$30&lt;&gt;"")))&gt;0,"Plug-in hybrid",IF($G7531="Diesel","Diesel","Gasoline"))</f>
        <v>Gasoline</v>
      </c>
    </row>
    <row r="7532" spans="1:15" ht="15" customHeight="1" x14ac:dyDescent="0.25">
      <c r="A7532" s="1">
        <v>2022</v>
      </c>
      <c r="B7532" s="1" t="s">
        <v>9851</v>
      </c>
      <c r="C7532" s="1" t="s">
        <v>778</v>
      </c>
      <c r="D7532" s="1" t="s">
        <v>10062</v>
      </c>
      <c r="E7532" s="1" t="s">
        <v>647</v>
      </c>
      <c r="F7532" s="1" t="s">
        <v>780</v>
      </c>
      <c r="G7532" s="1" t="s">
        <v>103</v>
      </c>
      <c r="H7532" s="1" t="s">
        <v>437</v>
      </c>
      <c r="I7532" s="1">
        <v>1</v>
      </c>
      <c r="J7532" s="1">
        <v>2023</v>
      </c>
      <c r="K7532" s="1">
        <v>104796</v>
      </c>
      <c r="L7532" s="1">
        <v>0</v>
      </c>
      <c r="M7532" s="1">
        <f t="array" ref="M7532">SUMPRODUCT(MAX(ISNUMBER(SEARCH('Class Rules'!$B$6:$B$85,$E7532))*ISNUMBER(SEARCH('Class Rules'!$C$6:$C$85,$F7532))*'Class Rules'!$A$6:$A$85))</f>
        <v>0</v>
      </c>
      <c r="N7532" s="1" t="str">
        <f t="array" ref="N7532">IF($M7532=0,'Class Rules'!$D$3,INDEX('Class Rules'!$D$6:$D$85,MATCH($M7532,'Class Rules'!$A$6:$A$85,0)))</f>
        <v>Passenger LDV</v>
      </c>
      <c r="O7532" s="1" t="str">
        <f t="array" ref="O7532">IF(SUMPRODUCT(MAX(ISNUMBER(SEARCH(Fuel_Rules!$A$6:$A$30,$E7532))*ISNUMBER(SEARCH(Fuel_Rules!$B$6:$B$30,$F7532))*(Fuel_Rules!$A$6:$A$30&lt;&gt;"")))&gt;0,"Plug-in hybrid",IF($G7532="Diesel","Diesel","Gasoline"))</f>
        <v>Gasoline</v>
      </c>
    </row>
    <row r="7533" spans="1:15" ht="15" customHeight="1" x14ac:dyDescent="0.25">
      <c r="A7533" s="1">
        <v>2022</v>
      </c>
      <c r="B7533" s="1" t="s">
        <v>9851</v>
      </c>
      <c r="C7533" s="1" t="s">
        <v>778</v>
      </c>
      <c r="D7533" s="1" t="s">
        <v>10063</v>
      </c>
      <c r="E7533" s="1" t="s">
        <v>647</v>
      </c>
      <c r="F7533" s="1" t="s">
        <v>780</v>
      </c>
      <c r="G7533" s="1" t="s">
        <v>103</v>
      </c>
      <c r="H7533" s="1" t="s">
        <v>437</v>
      </c>
      <c r="I7533" s="1">
        <v>1</v>
      </c>
      <c r="J7533" s="1">
        <v>2023</v>
      </c>
      <c r="K7533" s="1">
        <v>99813</v>
      </c>
      <c r="L7533" s="1">
        <v>0</v>
      </c>
      <c r="M7533" s="1">
        <f t="array" ref="M7533">SUMPRODUCT(MAX(ISNUMBER(SEARCH('Class Rules'!$B$6:$B$85,$E7533))*ISNUMBER(SEARCH('Class Rules'!$C$6:$C$85,$F7533))*'Class Rules'!$A$6:$A$85))</f>
        <v>0</v>
      </c>
      <c r="N7533" s="1" t="str">
        <f t="array" ref="N7533">IF($M7533=0,'Class Rules'!$D$3,INDEX('Class Rules'!$D$6:$D$85,MATCH($M7533,'Class Rules'!$A$6:$A$85,0)))</f>
        <v>Passenger LDV</v>
      </c>
      <c r="O7533" s="1" t="str">
        <f t="array" ref="O7533">IF(SUMPRODUCT(MAX(ISNUMBER(SEARCH(Fuel_Rules!$A$6:$A$30,$E7533))*ISNUMBER(SEARCH(Fuel_Rules!$B$6:$B$30,$F7533))*(Fuel_Rules!$A$6:$A$30&lt;&gt;"")))&gt;0,"Plug-in hybrid",IF($G7533="Diesel","Diesel","Gasoline"))</f>
        <v>Gasoline</v>
      </c>
    </row>
    <row r="7534" spans="1:15" ht="15" customHeight="1" x14ac:dyDescent="0.25">
      <c r="A7534" s="1">
        <v>2022</v>
      </c>
      <c r="B7534" s="1" t="s">
        <v>9851</v>
      </c>
      <c r="C7534" s="1" t="s">
        <v>781</v>
      </c>
      <c r="D7534" s="1" t="s">
        <v>10064</v>
      </c>
      <c r="E7534" s="1" t="s">
        <v>647</v>
      </c>
      <c r="F7534" s="1" t="s">
        <v>783</v>
      </c>
      <c r="G7534" s="1" t="s">
        <v>103</v>
      </c>
      <c r="H7534" s="1" t="s">
        <v>298</v>
      </c>
      <c r="I7534" s="1">
        <v>1</v>
      </c>
      <c r="J7534" s="1">
        <v>2023</v>
      </c>
      <c r="K7534" s="1">
        <v>80963</v>
      </c>
      <c r="L7534" s="1">
        <v>0</v>
      </c>
      <c r="M7534" s="1">
        <f t="array" ref="M7534">SUMPRODUCT(MAX(ISNUMBER(SEARCH('Class Rules'!$B$6:$B$85,$E7534))*ISNUMBER(SEARCH('Class Rules'!$C$6:$C$85,$F7534))*'Class Rules'!$A$6:$A$85))</f>
        <v>0</v>
      </c>
      <c r="N7534" s="1" t="str">
        <f t="array" ref="N7534">IF($M7534=0,'Class Rules'!$D$3,INDEX('Class Rules'!$D$6:$D$85,MATCH($M7534,'Class Rules'!$A$6:$A$85,0)))</f>
        <v>Passenger LDV</v>
      </c>
      <c r="O7534" s="1" t="str">
        <f t="array" ref="O7534">IF(SUMPRODUCT(MAX(ISNUMBER(SEARCH(Fuel_Rules!$A$6:$A$30,$E7534))*ISNUMBER(SEARCH(Fuel_Rules!$B$6:$B$30,$F7534))*(Fuel_Rules!$A$6:$A$30&lt;&gt;"")))&gt;0,"Plug-in hybrid",IF($G7534="Diesel","Diesel","Gasoline"))</f>
        <v>Gasoline</v>
      </c>
    </row>
    <row r="7535" spans="1:15" ht="15" customHeight="1" x14ac:dyDescent="0.25">
      <c r="A7535" s="1">
        <v>2022</v>
      </c>
      <c r="B7535" s="1" t="s">
        <v>9851</v>
      </c>
      <c r="C7535" s="1" t="s">
        <v>781</v>
      </c>
      <c r="D7535" s="1" t="s">
        <v>10065</v>
      </c>
      <c r="E7535" s="1" t="s">
        <v>647</v>
      </c>
      <c r="F7535" s="1" t="s">
        <v>783</v>
      </c>
      <c r="G7535" s="1" t="s">
        <v>103</v>
      </c>
      <c r="H7535" s="1" t="s">
        <v>298</v>
      </c>
      <c r="I7535" s="1">
        <v>1</v>
      </c>
      <c r="J7535" s="1">
        <v>2023</v>
      </c>
      <c r="K7535" s="1">
        <v>77753</v>
      </c>
      <c r="L7535" s="1">
        <v>0</v>
      </c>
      <c r="M7535" s="1">
        <f t="array" ref="M7535">SUMPRODUCT(MAX(ISNUMBER(SEARCH('Class Rules'!$B$6:$B$85,$E7535))*ISNUMBER(SEARCH('Class Rules'!$C$6:$C$85,$F7535))*'Class Rules'!$A$6:$A$85))</f>
        <v>0</v>
      </c>
      <c r="N7535" s="1" t="str">
        <f t="array" ref="N7535">IF($M7535=0,'Class Rules'!$D$3,INDEX('Class Rules'!$D$6:$D$85,MATCH($M7535,'Class Rules'!$A$6:$A$85,0)))</f>
        <v>Passenger LDV</v>
      </c>
      <c r="O7535" s="1" t="str">
        <f t="array" ref="O7535">IF(SUMPRODUCT(MAX(ISNUMBER(SEARCH(Fuel_Rules!$A$6:$A$30,$E7535))*ISNUMBER(SEARCH(Fuel_Rules!$B$6:$B$30,$F7535))*(Fuel_Rules!$A$6:$A$30&lt;&gt;"")))&gt;0,"Plug-in hybrid",IF($G7535="Diesel","Diesel","Gasoline"))</f>
        <v>Gasoline</v>
      </c>
    </row>
    <row r="7536" spans="1:15" ht="15" customHeight="1" x14ac:dyDescent="0.25">
      <c r="A7536" s="1">
        <v>2022</v>
      </c>
      <c r="B7536" s="1" t="s">
        <v>9851</v>
      </c>
      <c r="C7536" s="1" t="s">
        <v>784</v>
      </c>
      <c r="D7536" s="1" t="s">
        <v>10066</v>
      </c>
      <c r="E7536" s="1" t="s">
        <v>647</v>
      </c>
      <c r="F7536" s="1" t="s">
        <v>786</v>
      </c>
      <c r="G7536" s="1" t="s">
        <v>103</v>
      </c>
      <c r="H7536" s="1" t="s">
        <v>298</v>
      </c>
      <c r="I7536" s="1">
        <v>1</v>
      </c>
      <c r="J7536" s="1">
        <v>2023</v>
      </c>
      <c r="K7536" s="1">
        <v>85563</v>
      </c>
      <c r="L7536" s="1">
        <v>0</v>
      </c>
      <c r="M7536" s="1">
        <f t="array" ref="M7536">SUMPRODUCT(MAX(ISNUMBER(SEARCH('Class Rules'!$B$6:$B$85,$E7536))*ISNUMBER(SEARCH('Class Rules'!$C$6:$C$85,$F7536))*'Class Rules'!$A$6:$A$85))</f>
        <v>0</v>
      </c>
      <c r="N7536" s="1" t="str">
        <f t="array" ref="N7536">IF($M7536=0,'Class Rules'!$D$3,INDEX('Class Rules'!$D$6:$D$85,MATCH($M7536,'Class Rules'!$A$6:$A$85,0)))</f>
        <v>Passenger LDV</v>
      </c>
      <c r="O7536" s="1" t="str">
        <f t="array" ref="O7536">IF(SUMPRODUCT(MAX(ISNUMBER(SEARCH(Fuel_Rules!$A$6:$A$30,$E7536))*ISNUMBER(SEARCH(Fuel_Rules!$B$6:$B$30,$F7536))*(Fuel_Rules!$A$6:$A$30&lt;&gt;"")))&gt;0,"Plug-in hybrid",IF($G7536="Diesel","Diesel","Gasoline"))</f>
        <v>Gasoline</v>
      </c>
    </row>
    <row r="7537" spans="1:15" ht="15" customHeight="1" x14ac:dyDescent="0.25">
      <c r="A7537" s="1">
        <v>2022</v>
      </c>
      <c r="B7537" s="1" t="s">
        <v>9851</v>
      </c>
      <c r="C7537" s="1" t="s">
        <v>784</v>
      </c>
      <c r="D7537" s="1" t="s">
        <v>10067</v>
      </c>
      <c r="E7537" s="1" t="s">
        <v>647</v>
      </c>
      <c r="F7537" s="1" t="s">
        <v>786</v>
      </c>
      <c r="G7537" s="1" t="s">
        <v>103</v>
      </c>
      <c r="H7537" s="1" t="s">
        <v>298</v>
      </c>
      <c r="I7537" s="1">
        <v>1</v>
      </c>
      <c r="J7537" s="1">
        <v>2023</v>
      </c>
      <c r="K7537" s="1">
        <v>82402</v>
      </c>
      <c r="L7537" s="1">
        <v>0</v>
      </c>
      <c r="M7537" s="1">
        <f t="array" ref="M7537">SUMPRODUCT(MAX(ISNUMBER(SEARCH('Class Rules'!$B$6:$B$85,$E7537))*ISNUMBER(SEARCH('Class Rules'!$C$6:$C$85,$F7537))*'Class Rules'!$A$6:$A$85))</f>
        <v>0</v>
      </c>
      <c r="N7537" s="1" t="str">
        <f t="array" ref="N7537">IF($M7537=0,'Class Rules'!$D$3,INDEX('Class Rules'!$D$6:$D$85,MATCH($M7537,'Class Rules'!$A$6:$A$85,0)))</f>
        <v>Passenger LDV</v>
      </c>
      <c r="O7537" s="1" t="str">
        <f t="array" ref="O7537">IF(SUMPRODUCT(MAX(ISNUMBER(SEARCH(Fuel_Rules!$A$6:$A$30,$E7537))*ISNUMBER(SEARCH(Fuel_Rules!$B$6:$B$30,$F7537))*(Fuel_Rules!$A$6:$A$30&lt;&gt;"")))&gt;0,"Plug-in hybrid",IF($G7537="Diesel","Diesel","Gasoline"))</f>
        <v>Gasoline</v>
      </c>
    </row>
    <row r="7538" spans="1:15" ht="15" customHeight="1" x14ac:dyDescent="0.25">
      <c r="A7538" s="1">
        <v>2022</v>
      </c>
      <c r="B7538" s="1" t="s">
        <v>9851</v>
      </c>
      <c r="C7538" s="1" t="s">
        <v>787</v>
      </c>
      <c r="D7538" s="1" t="s">
        <v>10068</v>
      </c>
      <c r="E7538" s="1" t="s">
        <v>647</v>
      </c>
      <c r="F7538" s="1" t="s">
        <v>789</v>
      </c>
      <c r="G7538" s="1" t="s">
        <v>103</v>
      </c>
      <c r="H7538" s="1" t="s">
        <v>298</v>
      </c>
      <c r="I7538" s="1">
        <v>1</v>
      </c>
      <c r="J7538" s="1">
        <v>2023</v>
      </c>
      <c r="K7538" s="1">
        <v>78410</v>
      </c>
      <c r="L7538" s="1">
        <v>0</v>
      </c>
      <c r="M7538" s="1">
        <f t="array" ref="M7538">SUMPRODUCT(MAX(ISNUMBER(SEARCH('Class Rules'!$B$6:$B$85,$E7538))*ISNUMBER(SEARCH('Class Rules'!$C$6:$C$85,$F7538))*'Class Rules'!$A$6:$A$85))</f>
        <v>0</v>
      </c>
      <c r="N7538" s="1" t="str">
        <f t="array" ref="N7538">IF($M7538=0,'Class Rules'!$D$3,INDEX('Class Rules'!$D$6:$D$85,MATCH($M7538,'Class Rules'!$A$6:$A$85,0)))</f>
        <v>Passenger LDV</v>
      </c>
      <c r="O7538" s="1" t="str">
        <f t="array" ref="O7538">IF(SUMPRODUCT(MAX(ISNUMBER(SEARCH(Fuel_Rules!$A$6:$A$30,$E7538))*ISNUMBER(SEARCH(Fuel_Rules!$B$6:$B$30,$F7538))*(Fuel_Rules!$A$6:$A$30&lt;&gt;"")))&gt;0,"Plug-in hybrid",IF($G7538="Diesel","Diesel","Gasoline"))</f>
        <v>Gasoline</v>
      </c>
    </row>
    <row r="7539" spans="1:15" ht="15" customHeight="1" x14ac:dyDescent="0.25">
      <c r="A7539" s="1">
        <v>2022</v>
      </c>
      <c r="B7539" s="1" t="s">
        <v>9851</v>
      </c>
      <c r="C7539" s="1" t="s">
        <v>787</v>
      </c>
      <c r="D7539" s="1" t="s">
        <v>10069</v>
      </c>
      <c r="E7539" s="1" t="s">
        <v>647</v>
      </c>
      <c r="F7539" s="1" t="s">
        <v>789</v>
      </c>
      <c r="G7539" s="1" t="s">
        <v>103</v>
      </c>
      <c r="H7539" s="1" t="s">
        <v>298</v>
      </c>
      <c r="I7539" s="1">
        <v>1</v>
      </c>
      <c r="J7539" s="1">
        <v>2023</v>
      </c>
      <c r="K7539" s="1">
        <v>74664</v>
      </c>
      <c r="L7539" s="1">
        <v>0</v>
      </c>
      <c r="M7539" s="1">
        <f t="array" ref="M7539">SUMPRODUCT(MAX(ISNUMBER(SEARCH('Class Rules'!$B$6:$B$85,$E7539))*ISNUMBER(SEARCH('Class Rules'!$C$6:$C$85,$F7539))*'Class Rules'!$A$6:$A$85))</f>
        <v>0</v>
      </c>
      <c r="N7539" s="1" t="str">
        <f t="array" ref="N7539">IF($M7539=0,'Class Rules'!$D$3,INDEX('Class Rules'!$D$6:$D$85,MATCH($M7539,'Class Rules'!$A$6:$A$85,0)))</f>
        <v>Passenger LDV</v>
      </c>
      <c r="O7539" s="1" t="str">
        <f t="array" ref="O7539">IF(SUMPRODUCT(MAX(ISNUMBER(SEARCH(Fuel_Rules!$A$6:$A$30,$E7539))*ISNUMBER(SEARCH(Fuel_Rules!$B$6:$B$30,$F7539))*(Fuel_Rules!$A$6:$A$30&lt;&gt;"")))&gt;0,"Plug-in hybrid",IF($G7539="Diesel","Diesel","Gasoline"))</f>
        <v>Gasoline</v>
      </c>
    </row>
    <row r="7540" spans="1:15" ht="15" customHeight="1" x14ac:dyDescent="0.25">
      <c r="A7540" s="1">
        <v>2022</v>
      </c>
      <c r="B7540" s="1" t="s">
        <v>9851</v>
      </c>
      <c r="C7540" s="1" t="s">
        <v>790</v>
      </c>
      <c r="D7540" s="1" t="s">
        <v>10070</v>
      </c>
      <c r="E7540" s="1" t="s">
        <v>647</v>
      </c>
      <c r="F7540" s="1" t="s">
        <v>792</v>
      </c>
      <c r="G7540" s="1" t="s">
        <v>103</v>
      </c>
      <c r="H7540" s="1" t="s">
        <v>298</v>
      </c>
      <c r="I7540" s="1">
        <v>1</v>
      </c>
      <c r="J7540" s="1">
        <v>2023</v>
      </c>
      <c r="K7540" s="1">
        <v>114071</v>
      </c>
      <c r="L7540" s="1">
        <v>0</v>
      </c>
      <c r="M7540" s="1">
        <f t="array" ref="M7540">SUMPRODUCT(MAX(ISNUMBER(SEARCH('Class Rules'!$B$6:$B$85,$E7540))*ISNUMBER(SEARCH('Class Rules'!$C$6:$C$85,$F7540))*'Class Rules'!$A$6:$A$85))</f>
        <v>0</v>
      </c>
      <c r="N7540" s="1" t="str">
        <f t="array" ref="N7540">IF($M7540=0,'Class Rules'!$D$3,INDEX('Class Rules'!$D$6:$D$85,MATCH($M7540,'Class Rules'!$A$6:$A$85,0)))</f>
        <v>Passenger LDV</v>
      </c>
      <c r="O7540" s="1" t="str">
        <f t="array" ref="O7540">IF(SUMPRODUCT(MAX(ISNUMBER(SEARCH(Fuel_Rules!$A$6:$A$30,$E7540))*ISNUMBER(SEARCH(Fuel_Rules!$B$6:$B$30,$F7540))*(Fuel_Rules!$A$6:$A$30&lt;&gt;"")))&gt;0,"Plug-in hybrid",IF($G7540="Diesel","Diesel","Gasoline"))</f>
        <v>Gasoline</v>
      </c>
    </row>
    <row r="7541" spans="1:15" ht="15" customHeight="1" x14ac:dyDescent="0.25">
      <c r="A7541" s="1">
        <v>2022</v>
      </c>
      <c r="B7541" s="1" t="s">
        <v>9851</v>
      </c>
      <c r="C7541" s="1" t="s">
        <v>793</v>
      </c>
      <c r="D7541" s="1" t="s">
        <v>10071</v>
      </c>
      <c r="E7541" s="1" t="s">
        <v>647</v>
      </c>
      <c r="F7541" s="1" t="s">
        <v>795</v>
      </c>
      <c r="G7541" s="1" t="s">
        <v>103</v>
      </c>
      <c r="H7541" s="1" t="s">
        <v>437</v>
      </c>
      <c r="I7541" s="1">
        <v>1</v>
      </c>
      <c r="J7541" s="1">
        <v>2023</v>
      </c>
      <c r="K7541" s="1">
        <v>122489</v>
      </c>
      <c r="L7541" s="1">
        <v>0</v>
      </c>
      <c r="M7541" s="1">
        <f t="array" ref="M7541">SUMPRODUCT(MAX(ISNUMBER(SEARCH('Class Rules'!$B$6:$B$85,$E7541))*ISNUMBER(SEARCH('Class Rules'!$C$6:$C$85,$F7541))*'Class Rules'!$A$6:$A$85))</f>
        <v>0</v>
      </c>
      <c r="N7541" s="1" t="str">
        <f t="array" ref="N7541">IF($M7541=0,'Class Rules'!$D$3,INDEX('Class Rules'!$D$6:$D$85,MATCH($M7541,'Class Rules'!$A$6:$A$85,0)))</f>
        <v>Passenger LDV</v>
      </c>
      <c r="O7541" s="1" t="str">
        <f t="array" ref="O7541">IF(SUMPRODUCT(MAX(ISNUMBER(SEARCH(Fuel_Rules!$A$6:$A$30,$E7541))*ISNUMBER(SEARCH(Fuel_Rules!$B$6:$B$30,$F7541))*(Fuel_Rules!$A$6:$A$30&lt;&gt;"")))&gt;0,"Plug-in hybrid",IF($G7541="Diesel","Diesel","Gasoline"))</f>
        <v>Gasoline</v>
      </c>
    </row>
    <row r="7542" spans="1:15" ht="15" customHeight="1" x14ac:dyDescent="0.25">
      <c r="A7542" s="1">
        <v>2022</v>
      </c>
      <c r="B7542" s="1" t="s">
        <v>9851</v>
      </c>
      <c r="C7542" s="1" t="s">
        <v>793</v>
      </c>
      <c r="D7542" s="1" t="s">
        <v>10072</v>
      </c>
      <c r="E7542" s="1" t="s">
        <v>647</v>
      </c>
      <c r="F7542" s="1" t="s">
        <v>795</v>
      </c>
      <c r="G7542" s="1" t="s">
        <v>103</v>
      </c>
      <c r="H7542" s="1" t="s">
        <v>437</v>
      </c>
      <c r="I7542" s="1">
        <v>1</v>
      </c>
      <c r="J7542" s="1">
        <v>2023</v>
      </c>
      <c r="K7542" s="1">
        <v>116669</v>
      </c>
      <c r="L7542" s="1">
        <v>0</v>
      </c>
      <c r="M7542" s="1">
        <f t="array" ref="M7542">SUMPRODUCT(MAX(ISNUMBER(SEARCH('Class Rules'!$B$6:$B$85,$E7542))*ISNUMBER(SEARCH('Class Rules'!$C$6:$C$85,$F7542))*'Class Rules'!$A$6:$A$85))</f>
        <v>0</v>
      </c>
      <c r="N7542" s="1" t="str">
        <f t="array" ref="N7542">IF($M7542=0,'Class Rules'!$D$3,INDEX('Class Rules'!$D$6:$D$85,MATCH($M7542,'Class Rules'!$A$6:$A$85,0)))</f>
        <v>Passenger LDV</v>
      </c>
      <c r="O7542" s="1" t="str">
        <f t="array" ref="O7542">IF(SUMPRODUCT(MAX(ISNUMBER(SEARCH(Fuel_Rules!$A$6:$A$30,$E7542))*ISNUMBER(SEARCH(Fuel_Rules!$B$6:$B$30,$F7542))*(Fuel_Rules!$A$6:$A$30&lt;&gt;"")))&gt;0,"Plug-in hybrid",IF($G7542="Diesel","Diesel","Gasoline"))</f>
        <v>Gasoline</v>
      </c>
    </row>
    <row r="7543" spans="1:15" ht="15" customHeight="1" x14ac:dyDescent="0.25">
      <c r="A7543" s="1">
        <v>2022</v>
      </c>
      <c r="B7543" s="1" t="s">
        <v>9851</v>
      </c>
      <c r="C7543" s="1" t="s">
        <v>802</v>
      </c>
      <c r="D7543" s="1" t="s">
        <v>10073</v>
      </c>
      <c r="E7543" s="1" t="s">
        <v>647</v>
      </c>
      <c r="F7543" s="1" t="s">
        <v>804</v>
      </c>
      <c r="G7543" s="1" t="s">
        <v>103</v>
      </c>
      <c r="H7543" s="1" t="s">
        <v>437</v>
      </c>
      <c r="I7543" s="1">
        <v>1.2</v>
      </c>
      <c r="J7543" s="1">
        <v>2023</v>
      </c>
      <c r="K7543" s="1">
        <v>152852</v>
      </c>
      <c r="L7543" s="1">
        <v>0</v>
      </c>
      <c r="M7543" s="1">
        <f t="array" ref="M7543">SUMPRODUCT(MAX(ISNUMBER(SEARCH('Class Rules'!$B$6:$B$85,$E7543))*ISNUMBER(SEARCH('Class Rules'!$C$6:$C$85,$F7543))*'Class Rules'!$A$6:$A$85))</f>
        <v>0</v>
      </c>
      <c r="N7543" s="1" t="str">
        <f t="array" ref="N7543">IF($M7543=0,'Class Rules'!$D$3,INDEX('Class Rules'!$D$6:$D$85,MATCH($M7543,'Class Rules'!$A$6:$A$85,0)))</f>
        <v>Passenger LDV</v>
      </c>
      <c r="O7543" s="1" t="str">
        <f t="array" ref="O7543">IF(SUMPRODUCT(MAX(ISNUMBER(SEARCH(Fuel_Rules!$A$6:$A$30,$E7543))*ISNUMBER(SEARCH(Fuel_Rules!$B$6:$B$30,$F7543))*(Fuel_Rules!$A$6:$A$30&lt;&gt;"")))&gt;0,"Plug-in hybrid",IF($G7543="Diesel","Diesel","Gasoline"))</f>
        <v>Gasoline</v>
      </c>
    </row>
    <row r="7544" spans="1:15" ht="15" customHeight="1" x14ac:dyDescent="0.25">
      <c r="A7544" s="1">
        <v>2022</v>
      </c>
      <c r="B7544" s="1" t="s">
        <v>9851</v>
      </c>
      <c r="C7544" s="1" t="s">
        <v>802</v>
      </c>
      <c r="D7544" s="1" t="s">
        <v>10074</v>
      </c>
      <c r="E7544" s="1" t="s">
        <v>647</v>
      </c>
      <c r="F7544" s="1" t="s">
        <v>804</v>
      </c>
      <c r="G7544" s="1" t="s">
        <v>103</v>
      </c>
      <c r="H7544" s="1" t="s">
        <v>437</v>
      </c>
      <c r="I7544" s="1">
        <v>1.2</v>
      </c>
      <c r="J7544" s="1">
        <v>2023</v>
      </c>
      <c r="K7544" s="1">
        <v>146911</v>
      </c>
      <c r="L7544" s="1">
        <v>0</v>
      </c>
      <c r="M7544" s="1">
        <f t="array" ref="M7544">SUMPRODUCT(MAX(ISNUMBER(SEARCH('Class Rules'!$B$6:$B$85,$E7544))*ISNUMBER(SEARCH('Class Rules'!$C$6:$C$85,$F7544))*'Class Rules'!$A$6:$A$85))</f>
        <v>0</v>
      </c>
      <c r="N7544" s="1" t="str">
        <f t="array" ref="N7544">IF($M7544=0,'Class Rules'!$D$3,INDEX('Class Rules'!$D$6:$D$85,MATCH($M7544,'Class Rules'!$A$6:$A$85,0)))</f>
        <v>Passenger LDV</v>
      </c>
      <c r="O7544" s="1" t="str">
        <f t="array" ref="O7544">IF(SUMPRODUCT(MAX(ISNUMBER(SEARCH(Fuel_Rules!$A$6:$A$30,$E7544))*ISNUMBER(SEARCH(Fuel_Rules!$B$6:$B$30,$F7544))*(Fuel_Rules!$A$6:$A$30&lt;&gt;"")))&gt;0,"Plug-in hybrid",IF($G7544="Diesel","Diesel","Gasoline"))</f>
        <v>Gasoline</v>
      </c>
    </row>
    <row r="7545" spans="1:15" ht="15" customHeight="1" x14ac:dyDescent="0.25">
      <c r="A7545" s="1">
        <v>2022</v>
      </c>
      <c r="B7545" s="1" t="s">
        <v>9851</v>
      </c>
      <c r="C7545" s="1" t="s">
        <v>3299</v>
      </c>
      <c r="D7545" s="1" t="s">
        <v>10075</v>
      </c>
      <c r="E7545" s="1" t="s">
        <v>647</v>
      </c>
      <c r="F7545" s="1" t="s">
        <v>3301</v>
      </c>
      <c r="G7545" s="1" t="s">
        <v>103</v>
      </c>
      <c r="H7545" s="1" t="s">
        <v>437</v>
      </c>
      <c r="I7545" s="1">
        <v>1</v>
      </c>
      <c r="J7545" s="1">
        <v>2023</v>
      </c>
      <c r="K7545" s="1">
        <v>118856</v>
      </c>
      <c r="L7545" s="1">
        <v>0</v>
      </c>
      <c r="M7545" s="1">
        <f t="array" ref="M7545">SUMPRODUCT(MAX(ISNUMBER(SEARCH('Class Rules'!$B$6:$B$85,$E7545))*ISNUMBER(SEARCH('Class Rules'!$C$6:$C$85,$F7545))*'Class Rules'!$A$6:$A$85))</f>
        <v>0</v>
      </c>
      <c r="N7545" s="1" t="str">
        <f t="array" ref="N7545">IF($M7545=0,'Class Rules'!$D$3,INDEX('Class Rules'!$D$6:$D$85,MATCH($M7545,'Class Rules'!$A$6:$A$85,0)))</f>
        <v>Passenger LDV</v>
      </c>
      <c r="O7545" s="1" t="str">
        <f t="array" ref="O7545">IF(SUMPRODUCT(MAX(ISNUMBER(SEARCH(Fuel_Rules!$A$6:$A$30,$E7545))*ISNUMBER(SEARCH(Fuel_Rules!$B$6:$B$30,$F7545))*(Fuel_Rules!$A$6:$A$30&lt;&gt;"")))&gt;0,"Plug-in hybrid",IF($G7545="Diesel","Diesel","Gasoline"))</f>
        <v>Gasoline</v>
      </c>
    </row>
    <row r="7546" spans="1:15" ht="15" customHeight="1" x14ac:dyDescent="0.25">
      <c r="A7546" s="1">
        <v>2022</v>
      </c>
      <c r="B7546" s="1" t="s">
        <v>9851</v>
      </c>
      <c r="C7546" s="1" t="s">
        <v>3299</v>
      </c>
      <c r="D7546" s="1" t="s">
        <v>10076</v>
      </c>
      <c r="E7546" s="1" t="s">
        <v>647</v>
      </c>
      <c r="F7546" s="1" t="s">
        <v>3301</v>
      </c>
      <c r="G7546" s="1" t="s">
        <v>103</v>
      </c>
      <c r="H7546" s="1" t="s">
        <v>437</v>
      </c>
      <c r="I7546" s="1">
        <v>1</v>
      </c>
      <c r="J7546" s="1">
        <v>2023</v>
      </c>
      <c r="K7546" s="1">
        <v>114549</v>
      </c>
      <c r="L7546" s="1">
        <v>0</v>
      </c>
      <c r="M7546" s="1">
        <f t="array" ref="M7546">SUMPRODUCT(MAX(ISNUMBER(SEARCH('Class Rules'!$B$6:$B$85,$E7546))*ISNUMBER(SEARCH('Class Rules'!$C$6:$C$85,$F7546))*'Class Rules'!$A$6:$A$85))</f>
        <v>0</v>
      </c>
      <c r="N7546" s="1" t="str">
        <f t="array" ref="N7546">IF($M7546=0,'Class Rules'!$D$3,INDEX('Class Rules'!$D$6:$D$85,MATCH($M7546,'Class Rules'!$A$6:$A$85,0)))</f>
        <v>Passenger LDV</v>
      </c>
      <c r="O7546" s="1" t="str">
        <f t="array" ref="O7546">IF(SUMPRODUCT(MAX(ISNUMBER(SEARCH(Fuel_Rules!$A$6:$A$30,$E7546))*ISNUMBER(SEARCH(Fuel_Rules!$B$6:$B$30,$F7546))*(Fuel_Rules!$A$6:$A$30&lt;&gt;"")))&gt;0,"Plug-in hybrid",IF($G7546="Diesel","Diesel","Gasoline"))</f>
        <v>Gasoline</v>
      </c>
    </row>
    <row r="7547" spans="1:15" ht="15" customHeight="1" x14ac:dyDescent="0.25">
      <c r="A7547" s="1">
        <v>2022</v>
      </c>
      <c r="B7547" s="1" t="s">
        <v>9851</v>
      </c>
      <c r="C7547" s="1" t="s">
        <v>808</v>
      </c>
      <c r="D7547" s="1" t="s">
        <v>10077</v>
      </c>
      <c r="E7547" s="1" t="s">
        <v>647</v>
      </c>
      <c r="F7547" s="1" t="s">
        <v>810</v>
      </c>
      <c r="G7547" s="1" t="s">
        <v>103</v>
      </c>
      <c r="H7547" s="1" t="s">
        <v>437</v>
      </c>
      <c r="I7547" s="1">
        <v>1.5</v>
      </c>
      <c r="J7547" s="1">
        <v>2023</v>
      </c>
      <c r="K7547" s="1">
        <v>225624</v>
      </c>
      <c r="L7547" s="1">
        <v>0</v>
      </c>
      <c r="M7547" s="1">
        <f t="array" ref="M7547">SUMPRODUCT(MAX(ISNUMBER(SEARCH('Class Rules'!$B$6:$B$85,$E7547))*ISNUMBER(SEARCH('Class Rules'!$C$6:$C$85,$F7547))*'Class Rules'!$A$6:$A$85))</f>
        <v>0</v>
      </c>
      <c r="N7547" s="1" t="str">
        <f t="array" ref="N7547">IF($M7547=0,'Class Rules'!$D$3,INDEX('Class Rules'!$D$6:$D$85,MATCH($M7547,'Class Rules'!$A$6:$A$85,0)))</f>
        <v>Passenger LDV</v>
      </c>
      <c r="O7547" s="1" t="str">
        <f t="array" ref="O7547">IF(SUMPRODUCT(MAX(ISNUMBER(SEARCH(Fuel_Rules!$A$6:$A$30,$E7547))*ISNUMBER(SEARCH(Fuel_Rules!$B$6:$B$30,$F7547))*(Fuel_Rules!$A$6:$A$30&lt;&gt;"")))&gt;0,"Plug-in hybrid",IF($G7547="Diesel","Diesel","Gasoline"))</f>
        <v>Gasoline</v>
      </c>
    </row>
    <row r="7548" spans="1:15" ht="15" customHeight="1" x14ac:dyDescent="0.25">
      <c r="A7548" s="1">
        <v>2022</v>
      </c>
      <c r="B7548" s="1" t="s">
        <v>9851</v>
      </c>
      <c r="C7548" s="1" t="s">
        <v>811</v>
      </c>
      <c r="D7548" s="1" t="s">
        <v>10078</v>
      </c>
      <c r="E7548" s="1" t="s">
        <v>647</v>
      </c>
      <c r="F7548" s="1" t="s">
        <v>813</v>
      </c>
      <c r="G7548" s="1" t="s">
        <v>103</v>
      </c>
      <c r="H7548" s="1" t="s">
        <v>437</v>
      </c>
      <c r="I7548" s="1">
        <v>1</v>
      </c>
      <c r="J7548" s="1">
        <v>2023</v>
      </c>
      <c r="K7548" s="1">
        <v>100662</v>
      </c>
      <c r="L7548" s="1">
        <v>0</v>
      </c>
      <c r="M7548" s="1">
        <f t="array" ref="M7548">SUMPRODUCT(MAX(ISNUMBER(SEARCH('Class Rules'!$B$6:$B$85,$E7548))*ISNUMBER(SEARCH('Class Rules'!$C$6:$C$85,$F7548))*'Class Rules'!$A$6:$A$85))</f>
        <v>0</v>
      </c>
      <c r="N7548" s="1" t="str">
        <f t="array" ref="N7548">IF($M7548=0,'Class Rules'!$D$3,INDEX('Class Rules'!$D$6:$D$85,MATCH($M7548,'Class Rules'!$A$6:$A$85,0)))</f>
        <v>Passenger LDV</v>
      </c>
      <c r="O7548" s="1" t="str">
        <f t="array" ref="O7548">IF(SUMPRODUCT(MAX(ISNUMBER(SEARCH(Fuel_Rules!$A$6:$A$30,$E7548))*ISNUMBER(SEARCH(Fuel_Rules!$B$6:$B$30,$F7548))*(Fuel_Rules!$A$6:$A$30&lt;&gt;"")))&gt;0,"Plug-in hybrid",IF($G7548="Diesel","Diesel","Gasoline"))</f>
        <v>Gasoline</v>
      </c>
    </row>
    <row r="7549" spans="1:15" ht="15" customHeight="1" x14ac:dyDescent="0.25">
      <c r="A7549" s="1">
        <v>2022</v>
      </c>
      <c r="B7549" s="1" t="s">
        <v>9851</v>
      </c>
      <c r="C7549" s="1" t="s">
        <v>811</v>
      </c>
      <c r="D7549" s="1" t="s">
        <v>10079</v>
      </c>
      <c r="E7549" s="1" t="s">
        <v>647</v>
      </c>
      <c r="F7549" s="1" t="s">
        <v>813</v>
      </c>
      <c r="G7549" s="1" t="s">
        <v>103</v>
      </c>
      <c r="H7549" s="1" t="s">
        <v>437</v>
      </c>
      <c r="I7549" s="1">
        <v>1</v>
      </c>
      <c r="J7549" s="1">
        <v>2023</v>
      </c>
      <c r="K7549" s="1">
        <v>95215</v>
      </c>
      <c r="L7549" s="1">
        <v>0</v>
      </c>
      <c r="M7549" s="1">
        <f t="array" ref="M7549">SUMPRODUCT(MAX(ISNUMBER(SEARCH('Class Rules'!$B$6:$B$85,$E7549))*ISNUMBER(SEARCH('Class Rules'!$C$6:$C$85,$F7549))*'Class Rules'!$A$6:$A$85))</f>
        <v>0</v>
      </c>
      <c r="N7549" s="1" t="str">
        <f t="array" ref="N7549">IF($M7549=0,'Class Rules'!$D$3,INDEX('Class Rules'!$D$6:$D$85,MATCH($M7549,'Class Rules'!$A$6:$A$85,0)))</f>
        <v>Passenger LDV</v>
      </c>
      <c r="O7549" s="1" t="str">
        <f t="array" ref="O7549">IF(SUMPRODUCT(MAX(ISNUMBER(SEARCH(Fuel_Rules!$A$6:$A$30,$E7549))*ISNUMBER(SEARCH(Fuel_Rules!$B$6:$B$30,$F7549))*(Fuel_Rules!$A$6:$A$30&lt;&gt;"")))&gt;0,"Plug-in hybrid",IF($G7549="Diesel","Diesel","Gasoline"))</f>
        <v>Gasoline</v>
      </c>
    </row>
    <row r="7550" spans="1:15" ht="15" customHeight="1" x14ac:dyDescent="0.25">
      <c r="A7550" s="1">
        <v>2022</v>
      </c>
      <c r="B7550" s="1" t="s">
        <v>9851</v>
      </c>
      <c r="C7550" s="1" t="s">
        <v>814</v>
      </c>
      <c r="D7550" s="1" t="s">
        <v>10080</v>
      </c>
      <c r="E7550" s="1" t="s">
        <v>647</v>
      </c>
      <c r="F7550" s="1" t="s">
        <v>816</v>
      </c>
      <c r="G7550" s="1" t="s">
        <v>103</v>
      </c>
      <c r="H7550" s="1" t="s">
        <v>437</v>
      </c>
      <c r="I7550" s="1">
        <v>1</v>
      </c>
      <c r="J7550" s="1">
        <v>2023</v>
      </c>
      <c r="K7550" s="1">
        <v>104470</v>
      </c>
      <c r="L7550" s="1">
        <v>0</v>
      </c>
      <c r="M7550" s="1">
        <f t="array" ref="M7550">SUMPRODUCT(MAX(ISNUMBER(SEARCH('Class Rules'!$B$6:$B$85,$E7550))*ISNUMBER(SEARCH('Class Rules'!$C$6:$C$85,$F7550))*'Class Rules'!$A$6:$A$85))</f>
        <v>0</v>
      </c>
      <c r="N7550" s="1" t="str">
        <f t="array" ref="N7550">IF($M7550=0,'Class Rules'!$D$3,INDEX('Class Rules'!$D$6:$D$85,MATCH($M7550,'Class Rules'!$A$6:$A$85,0)))</f>
        <v>Passenger LDV</v>
      </c>
      <c r="O7550" s="1" t="str">
        <f t="array" ref="O7550">IF(SUMPRODUCT(MAX(ISNUMBER(SEARCH(Fuel_Rules!$A$6:$A$30,$E7550))*ISNUMBER(SEARCH(Fuel_Rules!$B$6:$B$30,$F7550))*(Fuel_Rules!$A$6:$A$30&lt;&gt;"")))&gt;0,"Plug-in hybrid",IF($G7550="Diesel","Diesel","Gasoline"))</f>
        <v>Gasoline</v>
      </c>
    </row>
    <row r="7551" spans="1:15" ht="15" customHeight="1" x14ac:dyDescent="0.25">
      <c r="A7551" s="1">
        <v>2022</v>
      </c>
      <c r="B7551" s="1" t="s">
        <v>9851</v>
      </c>
      <c r="C7551" s="1" t="s">
        <v>817</v>
      </c>
      <c r="D7551" s="1" t="s">
        <v>10081</v>
      </c>
      <c r="E7551" s="1" t="s">
        <v>647</v>
      </c>
      <c r="F7551" s="1" t="s">
        <v>819</v>
      </c>
      <c r="G7551" s="1" t="s">
        <v>103</v>
      </c>
      <c r="H7551" s="1" t="s">
        <v>437</v>
      </c>
      <c r="I7551" s="1">
        <v>1</v>
      </c>
      <c r="J7551" s="1">
        <v>2023</v>
      </c>
      <c r="K7551" s="1">
        <v>132771</v>
      </c>
      <c r="L7551" s="1">
        <v>0</v>
      </c>
      <c r="M7551" s="1">
        <f t="array" ref="M7551">SUMPRODUCT(MAX(ISNUMBER(SEARCH('Class Rules'!$B$6:$B$85,$E7551))*ISNUMBER(SEARCH('Class Rules'!$C$6:$C$85,$F7551))*'Class Rules'!$A$6:$A$85))</f>
        <v>0</v>
      </c>
      <c r="N7551" s="1" t="str">
        <f t="array" ref="N7551">IF($M7551=0,'Class Rules'!$D$3,INDEX('Class Rules'!$D$6:$D$85,MATCH($M7551,'Class Rules'!$A$6:$A$85,0)))</f>
        <v>Passenger LDV</v>
      </c>
      <c r="O7551" s="1" t="str">
        <f t="array" ref="O7551">IF(SUMPRODUCT(MAX(ISNUMBER(SEARCH(Fuel_Rules!$A$6:$A$30,$E7551))*ISNUMBER(SEARCH(Fuel_Rules!$B$6:$B$30,$F7551))*(Fuel_Rules!$A$6:$A$30&lt;&gt;"")))&gt;0,"Plug-in hybrid",IF($G7551="Diesel","Diesel","Gasoline"))</f>
        <v>Gasoline</v>
      </c>
    </row>
    <row r="7552" spans="1:15" ht="15" customHeight="1" x14ac:dyDescent="0.25">
      <c r="A7552" s="1">
        <v>2022</v>
      </c>
      <c r="B7552" s="1" t="s">
        <v>9851</v>
      </c>
      <c r="C7552" s="1" t="s">
        <v>817</v>
      </c>
      <c r="D7552" s="1" t="s">
        <v>10082</v>
      </c>
      <c r="E7552" s="1" t="s">
        <v>647</v>
      </c>
      <c r="F7552" s="1" t="s">
        <v>819</v>
      </c>
      <c r="G7552" s="1" t="s">
        <v>103</v>
      </c>
      <c r="H7552" s="1" t="s">
        <v>437</v>
      </c>
      <c r="I7552" s="1">
        <v>1</v>
      </c>
      <c r="J7552" s="1">
        <v>2023</v>
      </c>
      <c r="K7552" s="1">
        <v>126714</v>
      </c>
      <c r="L7552" s="1">
        <v>0</v>
      </c>
      <c r="M7552" s="1">
        <f t="array" ref="M7552">SUMPRODUCT(MAX(ISNUMBER(SEARCH('Class Rules'!$B$6:$B$85,$E7552))*ISNUMBER(SEARCH('Class Rules'!$C$6:$C$85,$F7552))*'Class Rules'!$A$6:$A$85))</f>
        <v>0</v>
      </c>
      <c r="N7552" s="1" t="str">
        <f t="array" ref="N7552">IF($M7552=0,'Class Rules'!$D$3,INDEX('Class Rules'!$D$6:$D$85,MATCH($M7552,'Class Rules'!$A$6:$A$85,0)))</f>
        <v>Passenger LDV</v>
      </c>
      <c r="O7552" s="1" t="str">
        <f t="array" ref="O7552">IF(SUMPRODUCT(MAX(ISNUMBER(SEARCH(Fuel_Rules!$A$6:$A$30,$E7552))*ISNUMBER(SEARCH(Fuel_Rules!$B$6:$B$30,$F7552))*(Fuel_Rules!$A$6:$A$30&lt;&gt;"")))&gt;0,"Plug-in hybrid",IF($G7552="Diesel","Diesel","Gasoline"))</f>
        <v>Gasoline</v>
      </c>
    </row>
    <row r="7553" spans="1:15" ht="15" customHeight="1" x14ac:dyDescent="0.25">
      <c r="A7553" s="1">
        <v>2022</v>
      </c>
      <c r="B7553" s="1" t="s">
        <v>9851</v>
      </c>
      <c r="C7553" s="1" t="s">
        <v>820</v>
      </c>
      <c r="D7553" s="1" t="s">
        <v>10083</v>
      </c>
      <c r="E7553" s="1" t="s">
        <v>647</v>
      </c>
      <c r="F7553" s="1" t="s">
        <v>822</v>
      </c>
      <c r="G7553" s="1" t="s">
        <v>103</v>
      </c>
      <c r="H7553" s="1" t="s">
        <v>437</v>
      </c>
      <c r="I7553" s="1">
        <v>1</v>
      </c>
      <c r="J7553" s="1">
        <v>2023</v>
      </c>
      <c r="K7553" s="1">
        <v>143469</v>
      </c>
      <c r="L7553" s="1">
        <v>0</v>
      </c>
      <c r="M7553" s="1">
        <f t="array" ref="M7553">SUMPRODUCT(MAX(ISNUMBER(SEARCH('Class Rules'!$B$6:$B$85,$E7553))*ISNUMBER(SEARCH('Class Rules'!$C$6:$C$85,$F7553))*'Class Rules'!$A$6:$A$85))</f>
        <v>0</v>
      </c>
      <c r="N7553" s="1" t="str">
        <f t="array" ref="N7553">IF($M7553=0,'Class Rules'!$D$3,INDEX('Class Rules'!$D$6:$D$85,MATCH($M7553,'Class Rules'!$A$6:$A$85,0)))</f>
        <v>Passenger LDV</v>
      </c>
      <c r="O7553" s="1" t="str">
        <f t="array" ref="O7553">IF(SUMPRODUCT(MAX(ISNUMBER(SEARCH(Fuel_Rules!$A$6:$A$30,$E7553))*ISNUMBER(SEARCH(Fuel_Rules!$B$6:$B$30,$F7553))*(Fuel_Rules!$A$6:$A$30&lt;&gt;"")))&gt;0,"Plug-in hybrid",IF($G7553="Diesel","Diesel","Gasoline"))</f>
        <v>Gasoline</v>
      </c>
    </row>
    <row r="7554" spans="1:15" ht="15" customHeight="1" x14ac:dyDescent="0.25">
      <c r="A7554" s="1">
        <v>2022</v>
      </c>
      <c r="B7554" s="1" t="s">
        <v>9851</v>
      </c>
      <c r="C7554" s="1" t="s">
        <v>820</v>
      </c>
      <c r="D7554" s="1" t="s">
        <v>10084</v>
      </c>
      <c r="E7554" s="1" t="s">
        <v>647</v>
      </c>
      <c r="F7554" s="1" t="s">
        <v>822</v>
      </c>
      <c r="G7554" s="1" t="s">
        <v>103</v>
      </c>
      <c r="H7554" s="1" t="s">
        <v>437</v>
      </c>
      <c r="I7554" s="1">
        <v>1</v>
      </c>
      <c r="J7554" s="1">
        <v>2023</v>
      </c>
      <c r="K7554" s="1">
        <v>137381</v>
      </c>
      <c r="L7554" s="1">
        <v>0</v>
      </c>
      <c r="M7554" s="1">
        <f t="array" ref="M7554">SUMPRODUCT(MAX(ISNUMBER(SEARCH('Class Rules'!$B$6:$B$85,$E7554))*ISNUMBER(SEARCH('Class Rules'!$C$6:$C$85,$F7554))*'Class Rules'!$A$6:$A$85))</f>
        <v>0</v>
      </c>
      <c r="N7554" s="1" t="str">
        <f t="array" ref="N7554">IF($M7554=0,'Class Rules'!$D$3,INDEX('Class Rules'!$D$6:$D$85,MATCH($M7554,'Class Rules'!$A$6:$A$85,0)))</f>
        <v>Passenger LDV</v>
      </c>
      <c r="O7554" s="1" t="str">
        <f t="array" ref="O7554">IF(SUMPRODUCT(MAX(ISNUMBER(SEARCH(Fuel_Rules!$A$6:$A$30,$E7554))*ISNUMBER(SEARCH(Fuel_Rules!$B$6:$B$30,$F7554))*(Fuel_Rules!$A$6:$A$30&lt;&gt;"")))&gt;0,"Plug-in hybrid",IF($G7554="Diesel","Diesel","Gasoline"))</f>
        <v>Gasoline</v>
      </c>
    </row>
    <row r="7555" spans="1:15" ht="15" customHeight="1" x14ac:dyDescent="0.25">
      <c r="A7555" s="1">
        <v>2022</v>
      </c>
      <c r="B7555" s="1" t="s">
        <v>9851</v>
      </c>
      <c r="C7555" s="1" t="s">
        <v>823</v>
      </c>
      <c r="D7555" s="1" t="s">
        <v>10085</v>
      </c>
      <c r="E7555" s="1" t="s">
        <v>647</v>
      </c>
      <c r="F7555" s="1" t="s">
        <v>825</v>
      </c>
      <c r="G7555" s="1" t="s">
        <v>103</v>
      </c>
      <c r="H7555" s="1" t="s">
        <v>437</v>
      </c>
      <c r="I7555" s="1">
        <v>1.8</v>
      </c>
      <c r="J7555" s="1">
        <v>2023</v>
      </c>
      <c r="K7555" s="1">
        <v>104172</v>
      </c>
      <c r="L7555" s="1">
        <v>0</v>
      </c>
      <c r="M7555" s="1">
        <f t="array" ref="M7555">SUMPRODUCT(MAX(ISNUMBER(SEARCH('Class Rules'!$B$6:$B$85,$E7555))*ISNUMBER(SEARCH('Class Rules'!$C$6:$C$85,$F7555))*'Class Rules'!$A$6:$A$85))</f>
        <v>0</v>
      </c>
      <c r="N7555" s="1" t="str">
        <f t="array" ref="N7555">IF($M7555=0,'Class Rules'!$D$3,INDEX('Class Rules'!$D$6:$D$85,MATCH($M7555,'Class Rules'!$A$6:$A$85,0)))</f>
        <v>Passenger LDV</v>
      </c>
      <c r="O7555" s="1" t="str">
        <f t="array" ref="O7555">IF(SUMPRODUCT(MAX(ISNUMBER(SEARCH(Fuel_Rules!$A$6:$A$30,$E7555))*ISNUMBER(SEARCH(Fuel_Rules!$B$6:$B$30,$F7555))*(Fuel_Rules!$A$6:$A$30&lt;&gt;"")))&gt;0,"Plug-in hybrid",IF($G7555="Diesel","Diesel","Gasoline"))</f>
        <v>Gasoline</v>
      </c>
    </row>
    <row r="7556" spans="1:15" ht="15" customHeight="1" x14ac:dyDescent="0.25">
      <c r="A7556" s="1">
        <v>2022</v>
      </c>
      <c r="B7556" s="1" t="s">
        <v>9851</v>
      </c>
      <c r="C7556" s="1" t="s">
        <v>823</v>
      </c>
      <c r="D7556" s="1" t="s">
        <v>10086</v>
      </c>
      <c r="E7556" s="1" t="s">
        <v>647</v>
      </c>
      <c r="F7556" s="1" t="s">
        <v>825</v>
      </c>
      <c r="G7556" s="1" t="s">
        <v>103</v>
      </c>
      <c r="H7556" s="1" t="s">
        <v>437</v>
      </c>
      <c r="I7556" s="1">
        <v>1.8</v>
      </c>
      <c r="J7556" s="1">
        <v>2023</v>
      </c>
      <c r="K7556" s="1">
        <v>99374</v>
      </c>
      <c r="L7556" s="1">
        <v>0</v>
      </c>
      <c r="M7556" s="1">
        <f t="array" ref="M7556">SUMPRODUCT(MAX(ISNUMBER(SEARCH('Class Rules'!$B$6:$B$85,$E7556))*ISNUMBER(SEARCH('Class Rules'!$C$6:$C$85,$F7556))*'Class Rules'!$A$6:$A$85))</f>
        <v>0</v>
      </c>
      <c r="N7556" s="1" t="str">
        <f t="array" ref="N7556">IF($M7556=0,'Class Rules'!$D$3,INDEX('Class Rules'!$D$6:$D$85,MATCH($M7556,'Class Rules'!$A$6:$A$85,0)))</f>
        <v>Passenger LDV</v>
      </c>
      <c r="O7556" s="1" t="str">
        <f t="array" ref="O7556">IF(SUMPRODUCT(MAX(ISNUMBER(SEARCH(Fuel_Rules!$A$6:$A$30,$E7556))*ISNUMBER(SEARCH(Fuel_Rules!$B$6:$B$30,$F7556))*(Fuel_Rules!$A$6:$A$30&lt;&gt;"")))&gt;0,"Plug-in hybrid",IF($G7556="Diesel","Diesel","Gasoline"))</f>
        <v>Gasoline</v>
      </c>
    </row>
    <row r="7557" spans="1:15" ht="15" customHeight="1" x14ac:dyDescent="0.25">
      <c r="A7557" s="1">
        <v>2022</v>
      </c>
      <c r="B7557" s="1" t="s">
        <v>9851</v>
      </c>
      <c r="C7557" s="1" t="s">
        <v>826</v>
      </c>
      <c r="D7557" s="1" t="s">
        <v>10087</v>
      </c>
      <c r="E7557" s="1" t="s">
        <v>647</v>
      </c>
      <c r="F7557" s="1" t="s">
        <v>828</v>
      </c>
      <c r="G7557" s="1" t="s">
        <v>105</v>
      </c>
      <c r="H7557" s="1" t="s">
        <v>437</v>
      </c>
      <c r="I7557" s="1">
        <v>2.8</v>
      </c>
      <c r="J7557" s="1">
        <v>2023</v>
      </c>
      <c r="K7557" s="1">
        <v>285227</v>
      </c>
      <c r="L7557" s="1">
        <v>0</v>
      </c>
      <c r="M7557" s="1">
        <f t="array" ref="M7557">SUMPRODUCT(MAX(ISNUMBER(SEARCH('Class Rules'!$B$6:$B$85,$E7557))*ISNUMBER(SEARCH('Class Rules'!$C$6:$C$85,$F7557))*'Class Rules'!$A$6:$A$85))</f>
        <v>15</v>
      </c>
      <c r="N7557" s="1" t="str">
        <f t="array" ref="N7557">IF($M7557=0,'Class Rules'!$D$3,INDEX('Class Rules'!$D$6:$D$85,MATCH($M7557,'Class Rules'!$A$6:$A$85,0)))</f>
        <v>Freight LDV</v>
      </c>
      <c r="O7557" s="1" t="str">
        <f t="array" ref="O7557">IF(SUMPRODUCT(MAX(ISNUMBER(SEARCH(Fuel_Rules!$A$6:$A$30,$E7557))*ISNUMBER(SEARCH(Fuel_Rules!$B$6:$B$30,$F7557))*(Fuel_Rules!$A$6:$A$30&lt;&gt;"")))&gt;0,"Plug-in hybrid",IF($G7557="Diesel","Diesel","Gasoline"))</f>
        <v>Diesel</v>
      </c>
    </row>
    <row r="7558" spans="1:15" ht="15" customHeight="1" x14ac:dyDescent="0.25">
      <c r="A7558" s="1">
        <v>2022</v>
      </c>
      <c r="B7558" s="1" t="s">
        <v>9851</v>
      </c>
      <c r="C7558" s="1" t="s">
        <v>826</v>
      </c>
      <c r="D7558" s="1" t="s">
        <v>10088</v>
      </c>
      <c r="E7558" s="1" t="s">
        <v>647</v>
      </c>
      <c r="F7558" s="1" t="s">
        <v>828</v>
      </c>
      <c r="G7558" s="1" t="s">
        <v>105</v>
      </c>
      <c r="H7558" s="1" t="s">
        <v>437</v>
      </c>
      <c r="I7558" s="1">
        <v>2.8</v>
      </c>
      <c r="J7558" s="1">
        <v>2023</v>
      </c>
      <c r="K7558" s="1">
        <v>266948</v>
      </c>
      <c r="L7558" s="1">
        <v>0</v>
      </c>
      <c r="M7558" s="1">
        <f t="array" ref="M7558">SUMPRODUCT(MAX(ISNUMBER(SEARCH('Class Rules'!$B$6:$B$85,$E7558))*ISNUMBER(SEARCH('Class Rules'!$C$6:$C$85,$F7558))*'Class Rules'!$A$6:$A$85))</f>
        <v>15</v>
      </c>
      <c r="N7558" s="1" t="str">
        <f t="array" ref="N7558">IF($M7558=0,'Class Rules'!$D$3,INDEX('Class Rules'!$D$6:$D$85,MATCH($M7558,'Class Rules'!$A$6:$A$85,0)))</f>
        <v>Freight LDV</v>
      </c>
      <c r="O7558" s="1" t="str">
        <f t="array" ref="O7558">IF(SUMPRODUCT(MAX(ISNUMBER(SEARCH(Fuel_Rules!$A$6:$A$30,$E7558))*ISNUMBER(SEARCH(Fuel_Rules!$B$6:$B$30,$F7558))*(Fuel_Rules!$A$6:$A$30&lt;&gt;"")))&gt;0,"Plug-in hybrid",IF($G7558="Diesel","Diesel","Gasoline"))</f>
        <v>Diesel</v>
      </c>
    </row>
    <row r="7559" spans="1:15" ht="15" customHeight="1" x14ac:dyDescent="0.25">
      <c r="A7559" s="1">
        <v>2022</v>
      </c>
      <c r="B7559" s="1" t="s">
        <v>9851</v>
      </c>
      <c r="C7559" s="1" t="s">
        <v>4328</v>
      </c>
      <c r="D7559" s="1" t="s">
        <v>10089</v>
      </c>
      <c r="E7559" s="1" t="s">
        <v>647</v>
      </c>
      <c r="F7559" s="1" t="s">
        <v>4330</v>
      </c>
      <c r="G7559" s="1" t="s">
        <v>103</v>
      </c>
      <c r="H7559" s="1" t="s">
        <v>437</v>
      </c>
      <c r="I7559" s="1">
        <v>1.4</v>
      </c>
      <c r="J7559" s="1">
        <v>2023</v>
      </c>
      <c r="K7559" s="1">
        <v>158365</v>
      </c>
      <c r="L7559" s="1">
        <v>0</v>
      </c>
      <c r="M7559" s="1">
        <f t="array" ref="M7559">SUMPRODUCT(MAX(ISNUMBER(SEARCH('Class Rules'!$B$6:$B$85,$E7559))*ISNUMBER(SEARCH('Class Rules'!$C$6:$C$85,$F7559))*'Class Rules'!$A$6:$A$85))</f>
        <v>0</v>
      </c>
      <c r="N7559" s="1" t="str">
        <f t="array" ref="N7559">IF($M7559=0,'Class Rules'!$D$3,INDEX('Class Rules'!$D$6:$D$85,MATCH($M7559,'Class Rules'!$A$6:$A$85,0)))</f>
        <v>Passenger LDV</v>
      </c>
      <c r="O7559" s="1" t="str">
        <f t="array" ref="O7559">IF(SUMPRODUCT(MAX(ISNUMBER(SEARCH(Fuel_Rules!$A$6:$A$30,$E7559))*ISNUMBER(SEARCH(Fuel_Rules!$B$6:$B$30,$F7559))*(Fuel_Rules!$A$6:$A$30&lt;&gt;"")))&gt;0,"Plug-in hybrid",IF($G7559="Diesel","Diesel","Gasoline"))</f>
        <v>Gasoline</v>
      </c>
    </row>
    <row r="7560" spans="1:15" ht="15" customHeight="1" x14ac:dyDescent="0.25">
      <c r="A7560" s="1">
        <v>2022</v>
      </c>
      <c r="B7560" s="1" t="s">
        <v>9851</v>
      </c>
      <c r="C7560" s="1" t="s">
        <v>4328</v>
      </c>
      <c r="D7560" s="1" t="s">
        <v>10090</v>
      </c>
      <c r="E7560" s="1" t="s">
        <v>647</v>
      </c>
      <c r="F7560" s="1" t="s">
        <v>4330</v>
      </c>
      <c r="G7560" s="1" t="s">
        <v>103</v>
      </c>
      <c r="H7560" s="1" t="s">
        <v>437</v>
      </c>
      <c r="I7560" s="1">
        <v>1.4</v>
      </c>
      <c r="J7560" s="1">
        <v>2023</v>
      </c>
      <c r="K7560" s="1">
        <v>148845</v>
      </c>
      <c r="L7560" s="1">
        <v>0</v>
      </c>
      <c r="M7560" s="1">
        <f t="array" ref="M7560">SUMPRODUCT(MAX(ISNUMBER(SEARCH('Class Rules'!$B$6:$B$85,$E7560))*ISNUMBER(SEARCH('Class Rules'!$C$6:$C$85,$F7560))*'Class Rules'!$A$6:$A$85))</f>
        <v>0</v>
      </c>
      <c r="N7560" s="1" t="str">
        <f t="array" ref="N7560">IF($M7560=0,'Class Rules'!$D$3,INDEX('Class Rules'!$D$6:$D$85,MATCH($M7560,'Class Rules'!$A$6:$A$85,0)))</f>
        <v>Passenger LDV</v>
      </c>
      <c r="O7560" s="1" t="str">
        <f t="array" ref="O7560">IF(SUMPRODUCT(MAX(ISNUMBER(SEARCH(Fuel_Rules!$A$6:$A$30,$E7560))*ISNUMBER(SEARCH(Fuel_Rules!$B$6:$B$30,$F7560))*(Fuel_Rules!$A$6:$A$30&lt;&gt;"")))&gt;0,"Plug-in hybrid",IF($G7560="Diesel","Diesel","Gasoline"))</f>
        <v>Gasoline</v>
      </c>
    </row>
    <row r="7561" spans="1:15" ht="15" customHeight="1" x14ac:dyDescent="0.25">
      <c r="A7561" s="1">
        <v>2022</v>
      </c>
      <c r="B7561" s="1" t="s">
        <v>9851</v>
      </c>
      <c r="C7561" s="1" t="s">
        <v>4331</v>
      </c>
      <c r="D7561" s="1" t="s">
        <v>10091</v>
      </c>
      <c r="E7561" s="1" t="s">
        <v>647</v>
      </c>
      <c r="F7561" s="1" t="s">
        <v>4333</v>
      </c>
      <c r="G7561" s="1" t="s">
        <v>103</v>
      </c>
      <c r="H7561" s="1" t="s">
        <v>437</v>
      </c>
      <c r="I7561" s="1">
        <v>1.4</v>
      </c>
      <c r="J7561" s="1">
        <v>2023</v>
      </c>
      <c r="K7561" s="1">
        <v>142928</v>
      </c>
      <c r="L7561" s="1">
        <v>0</v>
      </c>
      <c r="M7561" s="1">
        <f t="array" ref="M7561">SUMPRODUCT(MAX(ISNUMBER(SEARCH('Class Rules'!$B$6:$B$85,$E7561))*ISNUMBER(SEARCH('Class Rules'!$C$6:$C$85,$F7561))*'Class Rules'!$A$6:$A$85))</f>
        <v>0</v>
      </c>
      <c r="N7561" s="1" t="str">
        <f t="array" ref="N7561">IF($M7561=0,'Class Rules'!$D$3,INDEX('Class Rules'!$D$6:$D$85,MATCH($M7561,'Class Rules'!$A$6:$A$85,0)))</f>
        <v>Passenger LDV</v>
      </c>
      <c r="O7561" s="1" t="str">
        <f t="array" ref="O7561">IF(SUMPRODUCT(MAX(ISNUMBER(SEARCH(Fuel_Rules!$A$6:$A$30,$E7561))*ISNUMBER(SEARCH(Fuel_Rules!$B$6:$B$30,$F7561))*(Fuel_Rules!$A$6:$A$30&lt;&gt;"")))&gt;0,"Plug-in hybrid",IF($G7561="Diesel","Diesel","Gasoline"))</f>
        <v>Gasoline</v>
      </c>
    </row>
    <row r="7562" spans="1:15" ht="15" customHeight="1" x14ac:dyDescent="0.25">
      <c r="A7562" s="1">
        <v>2022</v>
      </c>
      <c r="B7562" s="1" t="s">
        <v>9851</v>
      </c>
      <c r="C7562" s="1" t="s">
        <v>4331</v>
      </c>
      <c r="D7562" s="1" t="s">
        <v>10092</v>
      </c>
      <c r="E7562" s="1" t="s">
        <v>647</v>
      </c>
      <c r="F7562" s="1" t="s">
        <v>4333</v>
      </c>
      <c r="G7562" s="1" t="s">
        <v>103</v>
      </c>
      <c r="H7562" s="1" t="s">
        <v>437</v>
      </c>
      <c r="I7562" s="1">
        <v>1.4</v>
      </c>
      <c r="J7562" s="1">
        <v>2023</v>
      </c>
      <c r="K7562" s="1">
        <v>137548</v>
      </c>
      <c r="L7562" s="1">
        <v>0</v>
      </c>
      <c r="M7562" s="1">
        <f t="array" ref="M7562">SUMPRODUCT(MAX(ISNUMBER(SEARCH('Class Rules'!$B$6:$B$85,$E7562))*ISNUMBER(SEARCH('Class Rules'!$C$6:$C$85,$F7562))*'Class Rules'!$A$6:$A$85))</f>
        <v>0</v>
      </c>
      <c r="N7562" s="1" t="str">
        <f t="array" ref="N7562">IF($M7562=0,'Class Rules'!$D$3,INDEX('Class Rules'!$D$6:$D$85,MATCH($M7562,'Class Rules'!$A$6:$A$85,0)))</f>
        <v>Passenger LDV</v>
      </c>
      <c r="O7562" s="1" t="str">
        <f t="array" ref="O7562">IF(SUMPRODUCT(MAX(ISNUMBER(SEARCH(Fuel_Rules!$A$6:$A$30,$E7562))*ISNUMBER(SEARCH(Fuel_Rules!$B$6:$B$30,$F7562))*(Fuel_Rules!$A$6:$A$30&lt;&gt;"")))&gt;0,"Plug-in hybrid",IF($G7562="Diesel","Diesel","Gasoline"))</f>
        <v>Gasoline</v>
      </c>
    </row>
    <row r="7563" spans="1:15" ht="15" customHeight="1" x14ac:dyDescent="0.25">
      <c r="A7563" s="1">
        <v>2022</v>
      </c>
      <c r="B7563" s="1" t="s">
        <v>9851</v>
      </c>
      <c r="C7563" s="1" t="s">
        <v>8039</v>
      </c>
      <c r="D7563" s="1" t="s">
        <v>10093</v>
      </c>
      <c r="E7563" s="1" t="s">
        <v>647</v>
      </c>
      <c r="F7563" s="1" t="s">
        <v>8041</v>
      </c>
      <c r="G7563" s="1" t="s">
        <v>103</v>
      </c>
      <c r="H7563" s="1" t="s">
        <v>437</v>
      </c>
      <c r="I7563" s="1">
        <v>1.5</v>
      </c>
      <c r="J7563" s="1">
        <v>2023</v>
      </c>
      <c r="K7563" s="1">
        <v>209373</v>
      </c>
      <c r="L7563" s="1">
        <v>0</v>
      </c>
      <c r="M7563" s="1">
        <f t="array" ref="M7563">SUMPRODUCT(MAX(ISNUMBER(SEARCH('Class Rules'!$B$6:$B$85,$E7563))*ISNUMBER(SEARCH('Class Rules'!$C$6:$C$85,$F7563))*'Class Rules'!$A$6:$A$85))</f>
        <v>0</v>
      </c>
      <c r="N7563" s="1" t="str">
        <f t="array" ref="N7563">IF($M7563=0,'Class Rules'!$D$3,INDEX('Class Rules'!$D$6:$D$85,MATCH($M7563,'Class Rules'!$A$6:$A$85,0)))</f>
        <v>Passenger LDV</v>
      </c>
      <c r="O7563" s="1" t="str">
        <f t="array" ref="O7563">IF(SUMPRODUCT(MAX(ISNUMBER(SEARCH(Fuel_Rules!$A$6:$A$30,$E7563))*ISNUMBER(SEARCH(Fuel_Rules!$B$6:$B$30,$F7563))*(Fuel_Rules!$A$6:$A$30&lt;&gt;"")))&gt;0,"Plug-in hybrid",IF($G7563="Diesel","Diesel","Gasoline"))</f>
        <v>Gasoline</v>
      </c>
    </row>
    <row r="7564" spans="1:15" ht="15" customHeight="1" x14ac:dyDescent="0.25">
      <c r="A7564" s="1">
        <v>2022</v>
      </c>
      <c r="B7564" s="1" t="s">
        <v>9851</v>
      </c>
      <c r="C7564" s="1" t="s">
        <v>836</v>
      </c>
      <c r="D7564" s="1" t="s">
        <v>10094</v>
      </c>
      <c r="E7564" s="1" t="s">
        <v>831</v>
      </c>
      <c r="F7564" s="1" t="s">
        <v>838</v>
      </c>
      <c r="G7564" s="1" t="s">
        <v>105</v>
      </c>
      <c r="H7564" s="1" t="s">
        <v>298</v>
      </c>
      <c r="I7564" s="1">
        <v>1.6</v>
      </c>
      <c r="J7564" s="1">
        <v>2023</v>
      </c>
      <c r="K7564" s="1">
        <v>167220</v>
      </c>
      <c r="L7564" s="1">
        <v>0</v>
      </c>
      <c r="M7564" s="1">
        <f t="array" ref="M7564">SUMPRODUCT(MAX(ISNUMBER(SEARCH('Class Rules'!$B$6:$B$85,$E7564))*ISNUMBER(SEARCH('Class Rules'!$C$6:$C$85,$F7564))*'Class Rules'!$A$6:$A$85))</f>
        <v>30</v>
      </c>
      <c r="N7564" s="1" t="str">
        <f t="array" ref="N7564">IF($M7564=0,'Class Rules'!$D$3,INDEX('Class Rules'!$D$6:$D$85,MATCH($M7564,'Class Rules'!$A$6:$A$85,0)))</f>
        <v>Freight LDV</v>
      </c>
      <c r="O7564" s="1" t="str">
        <f t="array" ref="O7564">IF(SUMPRODUCT(MAX(ISNUMBER(SEARCH(Fuel_Rules!$A$6:$A$30,$E7564))*ISNUMBER(SEARCH(Fuel_Rules!$B$6:$B$30,$F7564))*(Fuel_Rules!$A$6:$A$30&lt;&gt;"")))&gt;0,"Plug-in hybrid",IF($G7564="Diesel","Diesel","Gasoline"))</f>
        <v>Diesel</v>
      </c>
    </row>
    <row r="7565" spans="1:15" ht="15" customHeight="1" x14ac:dyDescent="0.25">
      <c r="A7565" s="1">
        <v>2022</v>
      </c>
      <c r="B7565" s="1" t="s">
        <v>9851</v>
      </c>
      <c r="C7565" s="1" t="s">
        <v>839</v>
      </c>
      <c r="D7565" s="1" t="s">
        <v>10095</v>
      </c>
      <c r="E7565" s="1" t="s">
        <v>831</v>
      </c>
      <c r="F7565" s="1" t="s">
        <v>841</v>
      </c>
      <c r="G7565" s="1" t="s">
        <v>105</v>
      </c>
      <c r="H7565" s="1" t="s">
        <v>298</v>
      </c>
      <c r="I7565" s="1">
        <v>1.6</v>
      </c>
      <c r="J7565" s="1">
        <v>2023</v>
      </c>
      <c r="K7565" s="1">
        <v>206245</v>
      </c>
      <c r="L7565" s="1">
        <v>0</v>
      </c>
      <c r="M7565" s="1">
        <f t="array" ref="M7565">SUMPRODUCT(MAX(ISNUMBER(SEARCH('Class Rules'!$B$6:$B$85,$E7565))*ISNUMBER(SEARCH('Class Rules'!$C$6:$C$85,$F7565))*'Class Rules'!$A$6:$A$85))</f>
        <v>0</v>
      </c>
      <c r="N7565" s="1" t="str">
        <f t="array" ref="N7565">IF($M7565=0,'Class Rules'!$D$3,INDEX('Class Rules'!$D$6:$D$85,MATCH($M7565,'Class Rules'!$A$6:$A$85,0)))</f>
        <v>Passenger LDV</v>
      </c>
      <c r="O7565" s="1" t="str">
        <f t="array" ref="O7565">IF(SUMPRODUCT(MAX(ISNUMBER(SEARCH(Fuel_Rules!$A$6:$A$30,$E7565))*ISNUMBER(SEARCH(Fuel_Rules!$B$6:$B$30,$F7565))*(Fuel_Rules!$A$6:$A$30&lt;&gt;"")))&gt;0,"Plug-in hybrid",IF($G7565="Diesel","Diesel","Gasoline"))</f>
        <v>Diesel</v>
      </c>
    </row>
    <row r="7566" spans="1:15" ht="15" customHeight="1" x14ac:dyDescent="0.25">
      <c r="A7566" s="1">
        <v>2022</v>
      </c>
      <c r="B7566" s="1" t="s">
        <v>9851</v>
      </c>
      <c r="C7566" s="1" t="s">
        <v>842</v>
      </c>
      <c r="D7566" s="1" t="s">
        <v>10096</v>
      </c>
      <c r="E7566" s="1" t="s">
        <v>831</v>
      </c>
      <c r="F7566" s="1" t="s">
        <v>844</v>
      </c>
      <c r="G7566" s="1" t="s">
        <v>103</v>
      </c>
      <c r="H7566" s="1" t="s">
        <v>437</v>
      </c>
      <c r="I7566" s="1">
        <v>1.6</v>
      </c>
      <c r="J7566" s="1">
        <v>2023</v>
      </c>
      <c r="K7566" s="1">
        <v>125898</v>
      </c>
      <c r="L7566" s="1">
        <v>0</v>
      </c>
      <c r="M7566" s="1">
        <f t="array" ref="M7566">SUMPRODUCT(MAX(ISNUMBER(SEARCH('Class Rules'!$B$6:$B$85,$E7566))*ISNUMBER(SEARCH('Class Rules'!$C$6:$C$85,$F7566))*'Class Rules'!$A$6:$A$85))</f>
        <v>0</v>
      </c>
      <c r="N7566" s="1" t="str">
        <f t="array" ref="N7566">IF($M7566=0,'Class Rules'!$D$3,INDEX('Class Rules'!$D$6:$D$85,MATCH($M7566,'Class Rules'!$A$6:$A$85,0)))</f>
        <v>Passenger LDV</v>
      </c>
      <c r="O7566" s="1" t="str">
        <f t="array" ref="O7566">IF(SUMPRODUCT(MAX(ISNUMBER(SEARCH(Fuel_Rules!$A$6:$A$30,$E7566))*ISNUMBER(SEARCH(Fuel_Rules!$B$6:$B$30,$F7566))*(Fuel_Rules!$A$6:$A$30&lt;&gt;"")))&gt;0,"Plug-in hybrid",IF($G7566="Diesel","Diesel","Gasoline"))</f>
        <v>Gasoline</v>
      </c>
    </row>
    <row r="7567" spans="1:15" ht="15" customHeight="1" x14ac:dyDescent="0.25">
      <c r="A7567" s="1">
        <v>2022</v>
      </c>
      <c r="B7567" s="1" t="s">
        <v>9851</v>
      </c>
      <c r="C7567" s="1" t="s">
        <v>848</v>
      </c>
      <c r="D7567" s="1" t="s">
        <v>10097</v>
      </c>
      <c r="E7567" s="1" t="s">
        <v>831</v>
      </c>
      <c r="F7567" s="1" t="s">
        <v>850</v>
      </c>
      <c r="G7567" s="1" t="s">
        <v>103</v>
      </c>
      <c r="H7567" s="1" t="s">
        <v>437</v>
      </c>
      <c r="I7567" s="1">
        <v>1.6</v>
      </c>
      <c r="J7567" s="1">
        <v>2023</v>
      </c>
      <c r="K7567" s="1">
        <v>113446</v>
      </c>
      <c r="L7567" s="1">
        <v>0</v>
      </c>
      <c r="M7567" s="1">
        <f t="array" ref="M7567">SUMPRODUCT(MAX(ISNUMBER(SEARCH('Class Rules'!$B$6:$B$85,$E7567))*ISNUMBER(SEARCH('Class Rules'!$C$6:$C$85,$F7567))*'Class Rules'!$A$6:$A$85))</f>
        <v>0</v>
      </c>
      <c r="N7567" s="1" t="str">
        <f t="array" ref="N7567">IF($M7567=0,'Class Rules'!$D$3,INDEX('Class Rules'!$D$6:$D$85,MATCH($M7567,'Class Rules'!$A$6:$A$85,0)))</f>
        <v>Passenger LDV</v>
      </c>
      <c r="O7567" s="1" t="str">
        <f t="array" ref="O7567">IF(SUMPRODUCT(MAX(ISNUMBER(SEARCH(Fuel_Rules!$A$6:$A$30,$E7567))*ISNUMBER(SEARCH(Fuel_Rules!$B$6:$B$30,$F7567))*(Fuel_Rules!$A$6:$A$30&lt;&gt;"")))&gt;0,"Plug-in hybrid",IF($G7567="Diesel","Diesel","Gasoline"))</f>
        <v>Gasoline</v>
      </c>
    </row>
    <row r="7568" spans="1:15" ht="15" customHeight="1" x14ac:dyDescent="0.25">
      <c r="A7568" s="1">
        <v>2022</v>
      </c>
      <c r="B7568" s="1" t="s">
        <v>9851</v>
      </c>
      <c r="C7568" s="1" t="s">
        <v>851</v>
      </c>
      <c r="D7568" s="1" t="s">
        <v>10098</v>
      </c>
      <c r="E7568" s="1" t="s">
        <v>831</v>
      </c>
      <c r="F7568" s="1" t="s">
        <v>853</v>
      </c>
      <c r="G7568" s="1" t="s">
        <v>103</v>
      </c>
      <c r="H7568" s="1" t="s">
        <v>437</v>
      </c>
      <c r="I7568" s="1">
        <v>1.6</v>
      </c>
      <c r="J7568" s="1">
        <v>2023</v>
      </c>
      <c r="K7568" s="1">
        <v>111364</v>
      </c>
      <c r="L7568" s="1">
        <v>0</v>
      </c>
      <c r="M7568" s="1">
        <f t="array" ref="M7568">SUMPRODUCT(MAX(ISNUMBER(SEARCH('Class Rules'!$B$6:$B$85,$E7568))*ISNUMBER(SEARCH('Class Rules'!$C$6:$C$85,$F7568))*'Class Rules'!$A$6:$A$85))</f>
        <v>0</v>
      </c>
      <c r="N7568" s="1" t="str">
        <f t="array" ref="N7568">IF($M7568=0,'Class Rules'!$D$3,INDEX('Class Rules'!$D$6:$D$85,MATCH($M7568,'Class Rules'!$A$6:$A$85,0)))</f>
        <v>Passenger LDV</v>
      </c>
      <c r="O7568" s="1" t="str">
        <f t="array" ref="O7568">IF(SUMPRODUCT(MAX(ISNUMBER(SEARCH(Fuel_Rules!$A$6:$A$30,$E7568))*ISNUMBER(SEARCH(Fuel_Rules!$B$6:$B$30,$F7568))*(Fuel_Rules!$A$6:$A$30&lt;&gt;"")))&gt;0,"Plug-in hybrid",IF($G7568="Diesel","Diesel","Gasoline"))</f>
        <v>Gasoline</v>
      </c>
    </row>
    <row r="7569" spans="1:15" ht="15" customHeight="1" x14ac:dyDescent="0.25">
      <c r="A7569" s="1">
        <v>2022</v>
      </c>
      <c r="B7569" s="1" t="s">
        <v>9851</v>
      </c>
      <c r="C7569" s="1" t="s">
        <v>860</v>
      </c>
      <c r="D7569" s="1" t="s">
        <v>10099</v>
      </c>
      <c r="E7569" s="1" t="s">
        <v>831</v>
      </c>
      <c r="F7569" s="1" t="s">
        <v>862</v>
      </c>
      <c r="G7569" s="1" t="s">
        <v>105</v>
      </c>
      <c r="H7569" s="1" t="s">
        <v>298</v>
      </c>
      <c r="I7569" s="1">
        <v>2</v>
      </c>
      <c r="J7569" s="1">
        <v>2023</v>
      </c>
      <c r="K7569" s="1">
        <v>200276</v>
      </c>
      <c r="L7569" s="1">
        <v>0</v>
      </c>
      <c r="M7569" s="1">
        <f t="array" ref="M7569">SUMPRODUCT(MAX(ISNUMBER(SEARCH('Class Rules'!$B$6:$B$85,$E7569))*ISNUMBER(SEARCH('Class Rules'!$C$6:$C$85,$F7569))*'Class Rules'!$A$6:$A$85))</f>
        <v>30</v>
      </c>
      <c r="N7569" s="1" t="str">
        <f t="array" ref="N7569">IF($M7569=0,'Class Rules'!$D$3,INDEX('Class Rules'!$D$6:$D$85,MATCH($M7569,'Class Rules'!$A$6:$A$85,0)))</f>
        <v>Freight LDV</v>
      </c>
      <c r="O7569" s="1" t="str">
        <f t="array" ref="O7569">IF(SUMPRODUCT(MAX(ISNUMBER(SEARCH(Fuel_Rules!$A$6:$A$30,$E7569))*ISNUMBER(SEARCH(Fuel_Rules!$B$6:$B$30,$F7569))*(Fuel_Rules!$A$6:$A$30&lt;&gt;"")))&gt;0,"Plug-in hybrid",IF($G7569="Diesel","Diesel","Gasoline"))</f>
        <v>Diesel</v>
      </c>
    </row>
    <row r="7570" spans="1:15" ht="15" customHeight="1" x14ac:dyDescent="0.25">
      <c r="A7570" s="1">
        <v>2022</v>
      </c>
      <c r="B7570" s="1" t="s">
        <v>9851</v>
      </c>
      <c r="C7570" s="1" t="s">
        <v>863</v>
      </c>
      <c r="D7570" s="1" t="s">
        <v>10100</v>
      </c>
      <c r="E7570" s="1" t="s">
        <v>831</v>
      </c>
      <c r="F7570" s="1" t="s">
        <v>865</v>
      </c>
      <c r="G7570" s="1" t="s">
        <v>105</v>
      </c>
      <c r="H7570" s="1" t="s">
        <v>298</v>
      </c>
      <c r="I7570" s="1">
        <v>2</v>
      </c>
      <c r="J7570" s="1">
        <v>2023</v>
      </c>
      <c r="K7570" s="1">
        <v>223815</v>
      </c>
      <c r="L7570" s="1">
        <v>0</v>
      </c>
      <c r="M7570" s="1">
        <f t="array" ref="M7570">SUMPRODUCT(MAX(ISNUMBER(SEARCH('Class Rules'!$B$6:$B$85,$E7570))*ISNUMBER(SEARCH('Class Rules'!$C$6:$C$85,$F7570))*'Class Rules'!$A$6:$A$85))</f>
        <v>66</v>
      </c>
      <c r="N7570" s="1" t="str">
        <f t="array" ref="N7570">IF($M7570=0,'Class Rules'!$D$3,INDEX('Class Rules'!$D$6:$D$85,MATCH($M7570,'Class Rules'!$A$6:$A$85,0)))</f>
        <v>Passenger HDV</v>
      </c>
      <c r="O7570" s="1" t="str">
        <f t="array" ref="O7570">IF(SUMPRODUCT(MAX(ISNUMBER(SEARCH(Fuel_Rules!$A$6:$A$30,$E7570))*ISNUMBER(SEARCH(Fuel_Rules!$B$6:$B$30,$F7570))*(Fuel_Rules!$A$6:$A$30&lt;&gt;"")))&gt;0,"Plug-in hybrid",IF($G7570="Diesel","Diesel","Gasoline"))</f>
        <v>Diesel</v>
      </c>
    </row>
    <row r="7571" spans="1:15" ht="15" customHeight="1" x14ac:dyDescent="0.25">
      <c r="A7571" s="1">
        <v>2022</v>
      </c>
      <c r="B7571" s="1" t="s">
        <v>9851</v>
      </c>
      <c r="C7571" s="1" t="s">
        <v>866</v>
      </c>
      <c r="D7571" s="1" t="s">
        <v>10101</v>
      </c>
      <c r="E7571" s="1" t="s">
        <v>831</v>
      </c>
      <c r="F7571" s="1" t="s">
        <v>868</v>
      </c>
      <c r="G7571" s="1" t="s">
        <v>105</v>
      </c>
      <c r="H7571" s="1" t="s">
        <v>298</v>
      </c>
      <c r="I7571" s="1">
        <v>1.6</v>
      </c>
      <c r="J7571" s="1">
        <v>2023</v>
      </c>
      <c r="K7571" s="1">
        <v>170137</v>
      </c>
      <c r="L7571" s="1">
        <v>0</v>
      </c>
      <c r="M7571" s="1">
        <f t="array" ref="M7571">SUMPRODUCT(MAX(ISNUMBER(SEARCH('Class Rules'!$B$6:$B$85,$E7571))*ISNUMBER(SEARCH('Class Rules'!$C$6:$C$85,$F7571))*'Class Rules'!$A$6:$A$85))</f>
        <v>0</v>
      </c>
      <c r="N7571" s="1" t="str">
        <f t="array" ref="N7571">IF($M7571=0,'Class Rules'!$D$3,INDEX('Class Rules'!$D$6:$D$85,MATCH($M7571,'Class Rules'!$A$6:$A$85,0)))</f>
        <v>Passenger LDV</v>
      </c>
      <c r="O7571" s="1" t="str">
        <f t="array" ref="O7571">IF(SUMPRODUCT(MAX(ISNUMBER(SEARCH(Fuel_Rules!$A$6:$A$30,$E7571))*ISNUMBER(SEARCH(Fuel_Rules!$B$6:$B$30,$F7571))*(Fuel_Rules!$A$6:$A$30&lt;&gt;"")))&gt;0,"Plug-in hybrid",IF($G7571="Diesel","Diesel","Gasoline"))</f>
        <v>Diesel</v>
      </c>
    </row>
    <row r="7572" spans="1:15" ht="15" customHeight="1" x14ac:dyDescent="0.25">
      <c r="A7572" s="1">
        <v>2022</v>
      </c>
      <c r="B7572" s="1" t="s">
        <v>9851</v>
      </c>
      <c r="C7572" s="1" t="s">
        <v>869</v>
      </c>
      <c r="D7572" s="1" t="s">
        <v>10102</v>
      </c>
      <c r="E7572" s="1" t="s">
        <v>831</v>
      </c>
      <c r="F7572" s="1" t="s">
        <v>871</v>
      </c>
      <c r="G7572" s="1" t="s">
        <v>103</v>
      </c>
      <c r="H7572" s="1" t="s">
        <v>437</v>
      </c>
      <c r="I7572" s="1">
        <v>1.6</v>
      </c>
      <c r="J7572" s="1">
        <v>2023</v>
      </c>
      <c r="K7572" s="1">
        <v>100568</v>
      </c>
      <c r="L7572" s="1">
        <v>0</v>
      </c>
      <c r="M7572" s="1">
        <f t="array" ref="M7572">SUMPRODUCT(MAX(ISNUMBER(SEARCH('Class Rules'!$B$6:$B$85,$E7572))*ISNUMBER(SEARCH('Class Rules'!$C$6:$C$85,$F7572))*'Class Rules'!$A$6:$A$85))</f>
        <v>0</v>
      </c>
      <c r="N7572" s="1" t="str">
        <f t="array" ref="N7572">IF($M7572=0,'Class Rules'!$D$3,INDEX('Class Rules'!$D$6:$D$85,MATCH($M7572,'Class Rules'!$A$6:$A$85,0)))</f>
        <v>Passenger LDV</v>
      </c>
      <c r="O7572" s="1" t="str">
        <f t="array" ref="O7572">IF(SUMPRODUCT(MAX(ISNUMBER(SEARCH(Fuel_Rules!$A$6:$A$30,$E7572))*ISNUMBER(SEARCH(Fuel_Rules!$B$6:$B$30,$F7572))*(Fuel_Rules!$A$6:$A$30&lt;&gt;"")))&gt;0,"Plug-in hybrid",IF($G7572="Diesel","Diesel","Gasoline"))</f>
        <v>Gasoline</v>
      </c>
    </row>
    <row r="7573" spans="1:15" ht="15" customHeight="1" x14ac:dyDescent="0.25">
      <c r="A7573" s="1">
        <v>2022</v>
      </c>
      <c r="B7573" s="1" t="s">
        <v>9851</v>
      </c>
      <c r="C7573" s="1" t="s">
        <v>878</v>
      </c>
      <c r="D7573" s="1" t="s">
        <v>10103</v>
      </c>
      <c r="E7573" s="1" t="s">
        <v>831</v>
      </c>
      <c r="F7573" s="1" t="s">
        <v>880</v>
      </c>
      <c r="G7573" s="1" t="s">
        <v>105</v>
      </c>
      <c r="H7573" s="1" t="s">
        <v>298</v>
      </c>
      <c r="I7573" s="1">
        <v>2</v>
      </c>
      <c r="J7573" s="1">
        <v>2023</v>
      </c>
      <c r="K7573" s="1">
        <v>214994</v>
      </c>
      <c r="L7573" s="1">
        <v>0</v>
      </c>
      <c r="M7573" s="1">
        <f t="array" ref="M7573">SUMPRODUCT(MAX(ISNUMBER(SEARCH('Class Rules'!$B$6:$B$85,$E7573))*ISNUMBER(SEARCH('Class Rules'!$C$6:$C$85,$F7573))*'Class Rules'!$A$6:$A$85))</f>
        <v>31</v>
      </c>
      <c r="N7573" s="1" t="str">
        <f t="array" ref="N7573">IF($M7573=0,'Class Rules'!$D$3,INDEX('Class Rules'!$D$6:$D$85,MATCH($M7573,'Class Rules'!$A$6:$A$85,0)))</f>
        <v>Freight LDV</v>
      </c>
      <c r="O7573" s="1" t="str">
        <f t="array" ref="O7573">IF(SUMPRODUCT(MAX(ISNUMBER(SEARCH(Fuel_Rules!$A$6:$A$30,$E7573))*ISNUMBER(SEARCH(Fuel_Rules!$B$6:$B$30,$F7573))*(Fuel_Rules!$A$6:$A$30&lt;&gt;"")))&gt;0,"Plug-in hybrid",IF($G7573="Diesel","Diesel","Gasoline"))</f>
        <v>Diesel</v>
      </c>
    </row>
    <row r="7574" spans="1:15" ht="15" customHeight="1" x14ac:dyDescent="0.25">
      <c r="A7574" s="1">
        <v>2022</v>
      </c>
      <c r="B7574" s="1" t="s">
        <v>9851</v>
      </c>
      <c r="C7574" s="1" t="s">
        <v>881</v>
      </c>
      <c r="D7574" s="1" t="s">
        <v>10104</v>
      </c>
      <c r="E7574" s="1" t="s">
        <v>831</v>
      </c>
      <c r="F7574" s="1" t="s">
        <v>883</v>
      </c>
      <c r="G7574" s="1" t="s">
        <v>103</v>
      </c>
      <c r="H7574" s="1" t="s">
        <v>437</v>
      </c>
      <c r="I7574" s="1">
        <v>1.6</v>
      </c>
      <c r="J7574" s="1">
        <v>2023</v>
      </c>
      <c r="K7574" s="1">
        <v>109440</v>
      </c>
      <c r="L7574" s="1">
        <v>0</v>
      </c>
      <c r="M7574" s="1">
        <f t="array" ref="M7574">SUMPRODUCT(MAX(ISNUMBER(SEARCH('Class Rules'!$B$6:$B$85,$E7574))*ISNUMBER(SEARCH('Class Rules'!$C$6:$C$85,$F7574))*'Class Rules'!$A$6:$A$85))</f>
        <v>0</v>
      </c>
      <c r="N7574" s="1" t="str">
        <f t="array" ref="N7574">IF($M7574=0,'Class Rules'!$D$3,INDEX('Class Rules'!$D$6:$D$85,MATCH($M7574,'Class Rules'!$A$6:$A$85,0)))</f>
        <v>Passenger LDV</v>
      </c>
      <c r="O7574" s="1" t="str">
        <f t="array" ref="O7574">IF(SUMPRODUCT(MAX(ISNUMBER(SEARCH(Fuel_Rules!$A$6:$A$30,$E7574))*ISNUMBER(SEARCH(Fuel_Rules!$B$6:$B$30,$F7574))*(Fuel_Rules!$A$6:$A$30&lt;&gt;"")))&gt;0,"Plug-in hybrid",IF($G7574="Diesel","Diesel","Gasoline"))</f>
        <v>Gasoline</v>
      </c>
    </row>
    <row r="7575" spans="1:15" ht="15" customHeight="1" x14ac:dyDescent="0.25">
      <c r="A7575" s="1">
        <v>2022</v>
      </c>
      <c r="B7575" s="1" t="s">
        <v>9851</v>
      </c>
      <c r="C7575" s="1" t="s">
        <v>4351</v>
      </c>
      <c r="D7575" s="1" t="s">
        <v>10105</v>
      </c>
      <c r="E7575" s="1" t="s">
        <v>831</v>
      </c>
      <c r="F7575" s="1" t="s">
        <v>4353</v>
      </c>
      <c r="G7575" s="1" t="s">
        <v>105</v>
      </c>
      <c r="H7575" s="1" t="s">
        <v>298</v>
      </c>
      <c r="I7575" s="1">
        <v>1.5</v>
      </c>
      <c r="J7575" s="1">
        <v>2023</v>
      </c>
      <c r="K7575" s="1">
        <v>167414</v>
      </c>
      <c r="L7575" s="1">
        <v>0</v>
      </c>
      <c r="M7575" s="1">
        <f t="array" ref="M7575">SUMPRODUCT(MAX(ISNUMBER(SEARCH('Class Rules'!$B$6:$B$85,$E7575))*ISNUMBER(SEARCH('Class Rules'!$C$6:$C$85,$F7575))*'Class Rules'!$A$6:$A$85))</f>
        <v>31</v>
      </c>
      <c r="N7575" s="1" t="str">
        <f t="array" ref="N7575">IF($M7575=0,'Class Rules'!$D$3,INDEX('Class Rules'!$D$6:$D$85,MATCH($M7575,'Class Rules'!$A$6:$A$85,0)))</f>
        <v>Freight LDV</v>
      </c>
      <c r="O7575" s="1" t="str">
        <f t="array" ref="O7575">IF(SUMPRODUCT(MAX(ISNUMBER(SEARCH(Fuel_Rules!$A$6:$A$30,$E7575))*ISNUMBER(SEARCH(Fuel_Rules!$B$6:$B$30,$F7575))*(Fuel_Rules!$A$6:$A$30&lt;&gt;"")))&gt;0,"Plug-in hybrid",IF($G7575="Diesel","Diesel","Gasoline"))</f>
        <v>Diesel</v>
      </c>
    </row>
    <row r="7576" spans="1:15" ht="15" customHeight="1" x14ac:dyDescent="0.25">
      <c r="A7576" s="1">
        <v>2022</v>
      </c>
      <c r="B7576" s="1" t="s">
        <v>9851</v>
      </c>
      <c r="C7576" s="1" t="s">
        <v>4351</v>
      </c>
      <c r="D7576" s="1" t="s">
        <v>10106</v>
      </c>
      <c r="E7576" s="1" t="s">
        <v>831</v>
      </c>
      <c r="F7576" s="1" t="s">
        <v>4353</v>
      </c>
      <c r="G7576" s="1" t="s">
        <v>105</v>
      </c>
      <c r="H7576" s="1" t="s">
        <v>298</v>
      </c>
      <c r="I7576" s="1">
        <v>1.5</v>
      </c>
      <c r="J7576" s="1">
        <v>2023</v>
      </c>
      <c r="K7576" s="1">
        <v>161548</v>
      </c>
      <c r="L7576" s="1">
        <v>0</v>
      </c>
      <c r="M7576" s="1">
        <f t="array" ref="M7576">SUMPRODUCT(MAX(ISNUMBER(SEARCH('Class Rules'!$B$6:$B$85,$E7576))*ISNUMBER(SEARCH('Class Rules'!$C$6:$C$85,$F7576))*'Class Rules'!$A$6:$A$85))</f>
        <v>31</v>
      </c>
      <c r="N7576" s="1" t="str">
        <f t="array" ref="N7576">IF($M7576=0,'Class Rules'!$D$3,INDEX('Class Rules'!$D$6:$D$85,MATCH($M7576,'Class Rules'!$A$6:$A$85,0)))</f>
        <v>Freight LDV</v>
      </c>
      <c r="O7576" s="1" t="str">
        <f t="array" ref="O7576">IF(SUMPRODUCT(MAX(ISNUMBER(SEARCH(Fuel_Rules!$A$6:$A$30,$E7576))*ISNUMBER(SEARCH(Fuel_Rules!$B$6:$B$30,$F7576))*(Fuel_Rules!$A$6:$A$30&lt;&gt;"")))&gt;0,"Plug-in hybrid",IF($G7576="Diesel","Diesel","Gasoline"))</f>
        <v>Diesel</v>
      </c>
    </row>
    <row r="7577" spans="1:15" ht="15" customHeight="1" x14ac:dyDescent="0.25">
      <c r="A7577" s="1">
        <v>2022</v>
      </c>
      <c r="B7577" s="1" t="s">
        <v>9851</v>
      </c>
      <c r="C7577" s="1" t="s">
        <v>4354</v>
      </c>
      <c r="D7577" s="1" t="s">
        <v>10107</v>
      </c>
      <c r="E7577" s="1" t="s">
        <v>831</v>
      </c>
      <c r="F7577" s="1" t="s">
        <v>4356</v>
      </c>
      <c r="G7577" s="1" t="s">
        <v>105</v>
      </c>
      <c r="H7577" s="1" t="s">
        <v>298</v>
      </c>
      <c r="I7577" s="1">
        <v>1.5</v>
      </c>
      <c r="J7577" s="1">
        <v>2023</v>
      </c>
      <c r="K7577" s="1">
        <v>173877</v>
      </c>
      <c r="L7577" s="1">
        <v>0</v>
      </c>
      <c r="M7577" s="1">
        <f t="array" ref="M7577">SUMPRODUCT(MAX(ISNUMBER(SEARCH('Class Rules'!$B$6:$B$85,$E7577))*ISNUMBER(SEARCH('Class Rules'!$C$6:$C$85,$F7577))*'Class Rules'!$A$6:$A$85))</f>
        <v>0</v>
      </c>
      <c r="N7577" s="1" t="str">
        <f t="array" ref="N7577">IF($M7577=0,'Class Rules'!$D$3,INDEX('Class Rules'!$D$6:$D$85,MATCH($M7577,'Class Rules'!$A$6:$A$85,0)))</f>
        <v>Passenger LDV</v>
      </c>
      <c r="O7577" s="1" t="str">
        <f t="array" ref="O7577">IF(SUMPRODUCT(MAX(ISNUMBER(SEARCH(Fuel_Rules!$A$6:$A$30,$E7577))*ISNUMBER(SEARCH(Fuel_Rules!$B$6:$B$30,$F7577))*(Fuel_Rules!$A$6:$A$30&lt;&gt;"")))&gt;0,"Plug-in hybrid",IF($G7577="Diesel","Diesel","Gasoline"))</f>
        <v>Diesel</v>
      </c>
    </row>
    <row r="7578" spans="1:15" ht="15" customHeight="1" x14ac:dyDescent="0.25">
      <c r="A7578" s="1">
        <v>2022</v>
      </c>
      <c r="B7578" s="1" t="s">
        <v>9851</v>
      </c>
      <c r="C7578" s="1" t="s">
        <v>4354</v>
      </c>
      <c r="D7578" s="1" t="s">
        <v>10108</v>
      </c>
      <c r="E7578" s="1" t="s">
        <v>831</v>
      </c>
      <c r="F7578" s="1" t="s">
        <v>4356</v>
      </c>
      <c r="G7578" s="1" t="s">
        <v>105</v>
      </c>
      <c r="H7578" s="1" t="s">
        <v>298</v>
      </c>
      <c r="I7578" s="1">
        <v>1.5</v>
      </c>
      <c r="J7578" s="1">
        <v>2023</v>
      </c>
      <c r="K7578" s="1">
        <v>167736</v>
      </c>
      <c r="L7578" s="1">
        <v>0</v>
      </c>
      <c r="M7578" s="1">
        <f t="array" ref="M7578">SUMPRODUCT(MAX(ISNUMBER(SEARCH('Class Rules'!$B$6:$B$85,$E7578))*ISNUMBER(SEARCH('Class Rules'!$C$6:$C$85,$F7578))*'Class Rules'!$A$6:$A$85))</f>
        <v>0</v>
      </c>
      <c r="N7578" s="1" t="str">
        <f t="array" ref="N7578">IF($M7578=0,'Class Rules'!$D$3,INDEX('Class Rules'!$D$6:$D$85,MATCH($M7578,'Class Rules'!$A$6:$A$85,0)))</f>
        <v>Passenger LDV</v>
      </c>
      <c r="O7578" s="1" t="str">
        <f t="array" ref="O7578">IF(SUMPRODUCT(MAX(ISNUMBER(SEARCH(Fuel_Rules!$A$6:$A$30,$E7578))*ISNUMBER(SEARCH(Fuel_Rules!$B$6:$B$30,$F7578))*(Fuel_Rules!$A$6:$A$30&lt;&gt;"")))&gt;0,"Plug-in hybrid",IF($G7578="Diesel","Diesel","Gasoline"))</f>
        <v>Diesel</v>
      </c>
    </row>
    <row r="7579" spans="1:15" ht="15" customHeight="1" x14ac:dyDescent="0.25">
      <c r="A7579" s="1">
        <v>2022</v>
      </c>
      <c r="B7579" s="1" t="s">
        <v>9851</v>
      </c>
      <c r="C7579" s="1" t="s">
        <v>5341</v>
      </c>
      <c r="D7579" s="1" t="s">
        <v>10109</v>
      </c>
      <c r="E7579" s="1" t="s">
        <v>831</v>
      </c>
      <c r="F7579" s="1" t="s">
        <v>5343</v>
      </c>
      <c r="G7579" s="1" t="s">
        <v>105</v>
      </c>
      <c r="H7579" s="1" t="s">
        <v>298</v>
      </c>
      <c r="I7579" s="1">
        <v>2.2000000000000002</v>
      </c>
      <c r="J7579" s="1">
        <v>2023</v>
      </c>
      <c r="K7579" s="1">
        <v>213090</v>
      </c>
      <c r="L7579" s="1">
        <v>0</v>
      </c>
      <c r="M7579" s="1">
        <f t="array" ref="M7579">SUMPRODUCT(MAX(ISNUMBER(SEARCH('Class Rules'!$B$6:$B$85,$E7579))*ISNUMBER(SEARCH('Class Rules'!$C$6:$C$85,$F7579))*'Class Rules'!$A$6:$A$85))</f>
        <v>30</v>
      </c>
      <c r="N7579" s="1" t="str">
        <f t="array" ref="N7579">IF($M7579=0,'Class Rules'!$D$3,INDEX('Class Rules'!$D$6:$D$85,MATCH($M7579,'Class Rules'!$A$6:$A$85,0)))</f>
        <v>Freight LDV</v>
      </c>
      <c r="O7579" s="1" t="str">
        <f t="array" ref="O7579">IF(SUMPRODUCT(MAX(ISNUMBER(SEARCH(Fuel_Rules!$A$6:$A$30,$E7579))*ISNUMBER(SEARCH(Fuel_Rules!$B$6:$B$30,$F7579))*(Fuel_Rules!$A$6:$A$30&lt;&gt;"")))&gt;0,"Plug-in hybrid",IF($G7579="Diesel","Diesel","Gasoline"))</f>
        <v>Diesel</v>
      </c>
    </row>
    <row r="7580" spans="1:15" ht="15" customHeight="1" x14ac:dyDescent="0.25">
      <c r="A7580" s="1">
        <v>2022</v>
      </c>
      <c r="B7580" s="1" t="s">
        <v>9851</v>
      </c>
      <c r="C7580" s="1" t="s">
        <v>5344</v>
      </c>
      <c r="D7580" s="1" t="s">
        <v>10110</v>
      </c>
      <c r="E7580" s="1" t="s">
        <v>831</v>
      </c>
      <c r="F7580" s="1" t="s">
        <v>5346</v>
      </c>
      <c r="G7580" s="1" t="s">
        <v>105</v>
      </c>
      <c r="H7580" s="1" t="s">
        <v>298</v>
      </c>
      <c r="I7580" s="1">
        <v>2.2000000000000002</v>
      </c>
      <c r="J7580" s="1">
        <v>2023</v>
      </c>
      <c r="K7580" s="1">
        <v>212597</v>
      </c>
      <c r="L7580" s="1">
        <v>0</v>
      </c>
      <c r="M7580" s="1">
        <f t="array" ref="M7580">SUMPRODUCT(MAX(ISNUMBER(SEARCH('Class Rules'!$B$6:$B$85,$E7580))*ISNUMBER(SEARCH('Class Rules'!$C$6:$C$85,$F7580))*'Class Rules'!$A$6:$A$85))</f>
        <v>31</v>
      </c>
      <c r="N7580" s="1" t="str">
        <f t="array" ref="N7580">IF($M7580=0,'Class Rules'!$D$3,INDEX('Class Rules'!$D$6:$D$85,MATCH($M7580,'Class Rules'!$A$6:$A$85,0)))</f>
        <v>Freight LDV</v>
      </c>
      <c r="O7580" s="1" t="str">
        <f t="array" ref="O7580">IF(SUMPRODUCT(MAX(ISNUMBER(SEARCH(Fuel_Rules!$A$6:$A$30,$E7580))*ISNUMBER(SEARCH(Fuel_Rules!$B$6:$B$30,$F7580))*(Fuel_Rules!$A$6:$A$30&lt;&gt;"")))&gt;0,"Plug-in hybrid",IF($G7580="Diesel","Diesel","Gasoline"))</f>
        <v>Diesel</v>
      </c>
    </row>
    <row r="7581" spans="1:15" ht="15" customHeight="1" x14ac:dyDescent="0.25">
      <c r="A7581" s="1">
        <v>2022</v>
      </c>
      <c r="B7581" s="1" t="s">
        <v>9851</v>
      </c>
      <c r="C7581" s="1" t="s">
        <v>5347</v>
      </c>
      <c r="D7581" s="1" t="s">
        <v>10111</v>
      </c>
      <c r="E7581" s="1" t="s">
        <v>831</v>
      </c>
      <c r="F7581" s="1" t="s">
        <v>5349</v>
      </c>
      <c r="G7581" s="1" t="s">
        <v>103</v>
      </c>
      <c r="H7581" s="1" t="s">
        <v>437</v>
      </c>
      <c r="I7581" s="1">
        <v>1.6</v>
      </c>
      <c r="J7581" s="1">
        <v>2023</v>
      </c>
      <c r="K7581" s="1">
        <v>117748</v>
      </c>
      <c r="L7581" s="1">
        <v>0</v>
      </c>
      <c r="M7581" s="1">
        <f t="array" ref="M7581">SUMPRODUCT(MAX(ISNUMBER(SEARCH('Class Rules'!$B$6:$B$85,$E7581))*ISNUMBER(SEARCH('Class Rules'!$C$6:$C$85,$F7581))*'Class Rules'!$A$6:$A$85))</f>
        <v>0</v>
      </c>
      <c r="N7581" s="1" t="str">
        <f t="array" ref="N7581">IF($M7581=0,'Class Rules'!$D$3,INDEX('Class Rules'!$D$6:$D$85,MATCH($M7581,'Class Rules'!$A$6:$A$85,0)))</f>
        <v>Passenger LDV</v>
      </c>
      <c r="O7581" s="1" t="str">
        <f t="array" ref="O7581">IF(SUMPRODUCT(MAX(ISNUMBER(SEARCH(Fuel_Rules!$A$6:$A$30,$E7581))*ISNUMBER(SEARCH(Fuel_Rules!$B$6:$B$30,$F7581))*(Fuel_Rules!$A$6:$A$30&lt;&gt;"")))&gt;0,"Plug-in hybrid",IF($G7581="Diesel","Diesel","Gasoline"))</f>
        <v>Gasoline</v>
      </c>
    </row>
    <row r="7582" spans="1:15" ht="15" customHeight="1" x14ac:dyDescent="0.25">
      <c r="A7582" s="1">
        <v>2022</v>
      </c>
      <c r="B7582" s="1" t="s">
        <v>9851</v>
      </c>
      <c r="C7582" s="1" t="s">
        <v>884</v>
      </c>
      <c r="D7582" s="1" t="s">
        <v>10112</v>
      </c>
      <c r="E7582" s="1" t="s">
        <v>886</v>
      </c>
      <c r="F7582" s="1" t="s">
        <v>887</v>
      </c>
      <c r="G7582" s="1" t="s">
        <v>103</v>
      </c>
      <c r="H7582" s="1" t="s">
        <v>298</v>
      </c>
      <c r="I7582" s="1">
        <v>1.3</v>
      </c>
      <c r="J7582" s="1">
        <v>2023</v>
      </c>
      <c r="K7582" s="1">
        <v>81621</v>
      </c>
      <c r="L7582" s="1">
        <v>0</v>
      </c>
      <c r="M7582" s="1">
        <f t="array" ref="M7582">SUMPRODUCT(MAX(ISNUMBER(SEARCH('Class Rules'!$B$6:$B$85,$E7582))*ISNUMBER(SEARCH('Class Rules'!$C$6:$C$85,$F7582))*'Class Rules'!$A$6:$A$85))</f>
        <v>35</v>
      </c>
      <c r="N7582" s="1" t="str">
        <f t="array" ref="N7582">IF($M7582=0,'Class Rules'!$D$3,INDEX('Class Rules'!$D$6:$D$85,MATCH($M7582,'Class Rules'!$A$6:$A$85,0)))</f>
        <v>Freight LDV</v>
      </c>
      <c r="O7582" s="1" t="str">
        <f t="array" ref="O7582">IF(SUMPRODUCT(MAX(ISNUMBER(SEARCH(Fuel_Rules!$A$6:$A$30,$E7582))*ISNUMBER(SEARCH(Fuel_Rules!$B$6:$B$30,$F7582))*(Fuel_Rules!$A$6:$A$30&lt;&gt;"")))&gt;0,"Plug-in hybrid",IF($G7582="Diesel","Diesel","Gasoline"))</f>
        <v>Gasoline</v>
      </c>
    </row>
    <row r="7583" spans="1:15" ht="15" customHeight="1" x14ac:dyDescent="0.25">
      <c r="A7583" s="1">
        <v>2022</v>
      </c>
      <c r="B7583" s="1" t="s">
        <v>9851</v>
      </c>
      <c r="C7583" s="1" t="s">
        <v>888</v>
      </c>
      <c r="D7583" s="1" t="s">
        <v>10113</v>
      </c>
      <c r="E7583" s="1" t="s">
        <v>886</v>
      </c>
      <c r="F7583" s="1" t="s">
        <v>890</v>
      </c>
      <c r="G7583" s="1" t="s">
        <v>103</v>
      </c>
      <c r="H7583" s="1" t="s">
        <v>298</v>
      </c>
      <c r="I7583" s="1">
        <v>1.3</v>
      </c>
      <c r="J7583" s="1">
        <v>2023</v>
      </c>
      <c r="K7583" s="1">
        <v>87597</v>
      </c>
      <c r="L7583" s="1">
        <v>0</v>
      </c>
      <c r="M7583" s="1">
        <f t="array" ref="M7583">SUMPRODUCT(MAX(ISNUMBER(SEARCH('Class Rules'!$B$6:$B$85,$E7583))*ISNUMBER(SEARCH('Class Rules'!$C$6:$C$85,$F7583))*'Class Rules'!$A$6:$A$85))</f>
        <v>35</v>
      </c>
      <c r="N7583" s="1" t="str">
        <f t="array" ref="N7583">IF($M7583=0,'Class Rules'!$D$3,INDEX('Class Rules'!$D$6:$D$85,MATCH($M7583,'Class Rules'!$A$6:$A$85,0)))</f>
        <v>Freight LDV</v>
      </c>
      <c r="O7583" s="1" t="str">
        <f t="array" ref="O7583">IF(SUMPRODUCT(MAX(ISNUMBER(SEARCH(Fuel_Rules!$A$6:$A$30,$E7583))*ISNUMBER(SEARCH(Fuel_Rules!$B$6:$B$30,$F7583))*(Fuel_Rules!$A$6:$A$30&lt;&gt;"")))&gt;0,"Plug-in hybrid",IF($G7583="Diesel","Diesel","Gasoline"))</f>
        <v>Gasoline</v>
      </c>
    </row>
    <row r="7584" spans="1:15" ht="15" customHeight="1" x14ac:dyDescent="0.25">
      <c r="A7584" s="1">
        <v>2022</v>
      </c>
      <c r="B7584" s="1" t="s">
        <v>9851</v>
      </c>
      <c r="C7584" s="1" t="s">
        <v>891</v>
      </c>
      <c r="D7584" s="1" t="s">
        <v>10114</v>
      </c>
      <c r="E7584" s="1" t="s">
        <v>886</v>
      </c>
      <c r="F7584" s="1" t="s">
        <v>893</v>
      </c>
      <c r="G7584" s="1" t="s">
        <v>103</v>
      </c>
      <c r="H7584" s="1" t="s">
        <v>298</v>
      </c>
      <c r="I7584" s="1">
        <v>1.3</v>
      </c>
      <c r="J7584" s="1">
        <v>2023</v>
      </c>
      <c r="K7584" s="1">
        <v>90215</v>
      </c>
      <c r="L7584" s="1">
        <v>0</v>
      </c>
      <c r="M7584" s="1">
        <f t="array" ref="M7584">SUMPRODUCT(MAX(ISNUMBER(SEARCH('Class Rules'!$B$6:$B$85,$E7584))*ISNUMBER(SEARCH('Class Rules'!$C$6:$C$85,$F7584))*'Class Rules'!$A$6:$A$85))</f>
        <v>35</v>
      </c>
      <c r="N7584" s="1" t="str">
        <f t="array" ref="N7584">IF($M7584=0,'Class Rules'!$D$3,INDEX('Class Rules'!$D$6:$D$85,MATCH($M7584,'Class Rules'!$A$6:$A$85,0)))</f>
        <v>Freight LDV</v>
      </c>
      <c r="O7584" s="1" t="str">
        <f t="array" ref="O7584">IF(SUMPRODUCT(MAX(ISNUMBER(SEARCH(Fuel_Rules!$A$6:$A$30,$E7584))*ISNUMBER(SEARCH(Fuel_Rules!$B$6:$B$30,$F7584))*(Fuel_Rules!$A$6:$A$30&lt;&gt;"")))&gt;0,"Plug-in hybrid",IF($G7584="Diesel","Diesel","Gasoline"))</f>
        <v>Gasoline</v>
      </c>
    </row>
    <row r="7585" spans="1:15" ht="15" customHeight="1" x14ac:dyDescent="0.25">
      <c r="A7585" s="1">
        <v>2022</v>
      </c>
      <c r="B7585" s="1" t="s">
        <v>9851</v>
      </c>
      <c r="C7585" s="1" t="s">
        <v>894</v>
      </c>
      <c r="D7585" s="1" t="s">
        <v>10115</v>
      </c>
      <c r="E7585" s="1" t="s">
        <v>896</v>
      </c>
      <c r="F7585" s="1" t="s">
        <v>897</v>
      </c>
      <c r="G7585" s="1" t="s">
        <v>103</v>
      </c>
      <c r="H7585" s="1" t="s">
        <v>298</v>
      </c>
      <c r="I7585" s="1">
        <v>3.9</v>
      </c>
      <c r="J7585" s="1">
        <v>2023</v>
      </c>
      <c r="K7585" s="1">
        <v>4394000</v>
      </c>
      <c r="L7585" s="1">
        <v>0</v>
      </c>
      <c r="M7585" s="1">
        <f t="array" ref="M7585">SUMPRODUCT(MAX(ISNUMBER(SEARCH('Class Rules'!$B$6:$B$85,$E7585))*ISNUMBER(SEARCH('Class Rules'!$C$6:$C$85,$F7585))*'Class Rules'!$A$6:$A$85))</f>
        <v>0</v>
      </c>
      <c r="N7585" s="1" t="str">
        <f t="array" ref="N7585">IF($M7585=0,'Class Rules'!$D$3,INDEX('Class Rules'!$D$6:$D$85,MATCH($M7585,'Class Rules'!$A$6:$A$85,0)))</f>
        <v>Passenger LDV</v>
      </c>
      <c r="O7585" s="1" t="str">
        <f t="array" ref="O7585">IF(SUMPRODUCT(MAX(ISNUMBER(SEARCH(Fuel_Rules!$A$6:$A$30,$E7585))*ISNUMBER(SEARCH(Fuel_Rules!$B$6:$B$30,$F7585))*(Fuel_Rules!$A$6:$A$30&lt;&gt;"")))&gt;0,"Plug-in hybrid",IF($G7585="Diesel","Diesel","Gasoline"))</f>
        <v>Gasoline</v>
      </c>
    </row>
    <row r="7586" spans="1:15" ht="15" customHeight="1" x14ac:dyDescent="0.25">
      <c r="A7586" s="1">
        <v>2022</v>
      </c>
      <c r="B7586" s="1" t="s">
        <v>9851</v>
      </c>
      <c r="C7586" s="1" t="s">
        <v>898</v>
      </c>
      <c r="D7586" s="1" t="s">
        <v>10116</v>
      </c>
      <c r="E7586" s="1" t="s">
        <v>896</v>
      </c>
      <c r="F7586" s="1" t="s">
        <v>900</v>
      </c>
      <c r="G7586" s="1" t="s">
        <v>103</v>
      </c>
      <c r="H7586" s="1" t="s">
        <v>298</v>
      </c>
      <c r="I7586" s="1">
        <v>3.9</v>
      </c>
      <c r="J7586" s="1">
        <v>2023</v>
      </c>
      <c r="K7586" s="1">
        <v>5275000</v>
      </c>
      <c r="L7586" s="1">
        <v>0</v>
      </c>
      <c r="M7586" s="1">
        <f t="array" ref="M7586">SUMPRODUCT(MAX(ISNUMBER(SEARCH('Class Rules'!$B$6:$B$85,$E7586))*ISNUMBER(SEARCH('Class Rules'!$C$6:$C$85,$F7586))*'Class Rules'!$A$6:$A$85))</f>
        <v>0</v>
      </c>
      <c r="N7586" s="1" t="str">
        <f t="array" ref="N7586">IF($M7586=0,'Class Rules'!$D$3,INDEX('Class Rules'!$D$6:$D$85,MATCH($M7586,'Class Rules'!$A$6:$A$85,0)))</f>
        <v>Passenger LDV</v>
      </c>
      <c r="O7586" s="1" t="str">
        <f t="array" ref="O7586">IF(SUMPRODUCT(MAX(ISNUMBER(SEARCH(Fuel_Rules!$A$6:$A$30,$E7586))*ISNUMBER(SEARCH(Fuel_Rules!$B$6:$B$30,$F7586))*(Fuel_Rules!$A$6:$A$30&lt;&gt;"")))&gt;0,"Plug-in hybrid",IF($G7586="Diesel","Diesel","Gasoline"))</f>
        <v>Gasoline</v>
      </c>
    </row>
    <row r="7587" spans="1:15" ht="15" customHeight="1" x14ac:dyDescent="0.25">
      <c r="A7587" s="1">
        <v>2022</v>
      </c>
      <c r="B7587" s="1" t="s">
        <v>9851</v>
      </c>
      <c r="C7587" s="1" t="s">
        <v>901</v>
      </c>
      <c r="D7587" s="1" t="s">
        <v>10117</v>
      </c>
      <c r="E7587" s="1" t="s">
        <v>896</v>
      </c>
      <c r="F7587" s="1" t="s">
        <v>903</v>
      </c>
      <c r="G7587" s="1" t="s">
        <v>103</v>
      </c>
      <c r="H7587" s="1" t="s">
        <v>298</v>
      </c>
      <c r="I7587" s="1">
        <v>4</v>
      </c>
      <c r="J7587" s="1">
        <v>2023</v>
      </c>
      <c r="K7587" s="1">
        <v>7400000</v>
      </c>
      <c r="L7587" s="1">
        <v>0</v>
      </c>
      <c r="M7587" s="1">
        <f t="array" ref="M7587">SUMPRODUCT(MAX(ISNUMBER(SEARCH('Class Rules'!$B$6:$B$85,$E7587))*ISNUMBER(SEARCH('Class Rules'!$C$6:$C$85,$F7587))*'Class Rules'!$A$6:$A$85))</f>
        <v>0</v>
      </c>
      <c r="N7587" s="1" t="str">
        <f t="array" ref="N7587">IF($M7587=0,'Class Rules'!$D$3,INDEX('Class Rules'!$D$6:$D$85,MATCH($M7587,'Class Rules'!$A$6:$A$85,0)))</f>
        <v>Passenger LDV</v>
      </c>
      <c r="O7587" s="1" t="str">
        <f t="array" ref="O7587">IF(SUMPRODUCT(MAX(ISNUMBER(SEARCH(Fuel_Rules!$A$6:$A$30,$E7587))*ISNUMBER(SEARCH(Fuel_Rules!$B$6:$B$30,$F7587))*(Fuel_Rules!$A$6:$A$30&lt;&gt;"")))&gt;0,"Plug-in hybrid",IF($G7587="Diesel","Diesel","Gasoline"))</f>
        <v>Gasoline</v>
      </c>
    </row>
    <row r="7588" spans="1:15" ht="15" customHeight="1" x14ac:dyDescent="0.25">
      <c r="A7588" s="1">
        <v>2022</v>
      </c>
      <c r="B7588" s="1" t="s">
        <v>9851</v>
      </c>
      <c r="C7588" s="1" t="s">
        <v>904</v>
      </c>
      <c r="D7588" s="1" t="s">
        <v>10118</v>
      </c>
      <c r="E7588" s="1" t="s">
        <v>896</v>
      </c>
      <c r="F7588" s="1" t="s">
        <v>906</v>
      </c>
      <c r="G7588" s="1" t="s">
        <v>103</v>
      </c>
      <c r="H7588" s="1" t="s">
        <v>298</v>
      </c>
      <c r="I7588" s="1">
        <v>6.5</v>
      </c>
      <c r="J7588" s="1">
        <v>2023</v>
      </c>
      <c r="K7588" s="1">
        <v>6900000</v>
      </c>
      <c r="L7588" s="1">
        <v>0</v>
      </c>
      <c r="M7588" s="1">
        <f t="array" ref="M7588">SUMPRODUCT(MAX(ISNUMBER(SEARCH('Class Rules'!$B$6:$B$85,$E7588))*ISNUMBER(SEARCH('Class Rules'!$C$6:$C$85,$F7588))*'Class Rules'!$A$6:$A$85))</f>
        <v>0</v>
      </c>
      <c r="N7588" s="1" t="str">
        <f t="array" ref="N7588">IF($M7588=0,'Class Rules'!$D$3,INDEX('Class Rules'!$D$6:$D$85,MATCH($M7588,'Class Rules'!$A$6:$A$85,0)))</f>
        <v>Passenger LDV</v>
      </c>
      <c r="O7588" s="1" t="str">
        <f t="array" ref="O7588">IF(SUMPRODUCT(MAX(ISNUMBER(SEARCH(Fuel_Rules!$A$6:$A$30,$E7588))*ISNUMBER(SEARCH(Fuel_Rules!$B$6:$B$30,$F7588))*(Fuel_Rules!$A$6:$A$30&lt;&gt;"")))&gt;0,"Plug-in hybrid",IF($G7588="Diesel","Diesel","Gasoline"))</f>
        <v>Gasoline</v>
      </c>
    </row>
    <row r="7589" spans="1:15" ht="15" customHeight="1" x14ac:dyDescent="0.25">
      <c r="A7589" s="1">
        <v>2022</v>
      </c>
      <c r="B7589" s="1" t="s">
        <v>9851</v>
      </c>
      <c r="C7589" s="1" t="s">
        <v>907</v>
      </c>
      <c r="D7589" s="1" t="s">
        <v>10119</v>
      </c>
      <c r="E7589" s="1" t="s">
        <v>896</v>
      </c>
      <c r="F7589" s="1" t="s">
        <v>909</v>
      </c>
      <c r="G7589" s="1" t="s">
        <v>103</v>
      </c>
      <c r="H7589" s="1" t="s">
        <v>298</v>
      </c>
      <c r="I7589" s="1">
        <v>3.9</v>
      </c>
      <c r="J7589" s="1">
        <v>2023</v>
      </c>
      <c r="K7589" s="1">
        <v>3400000</v>
      </c>
      <c r="L7589" s="1">
        <v>0</v>
      </c>
      <c r="M7589" s="1">
        <f t="array" ref="M7589">SUMPRODUCT(MAX(ISNUMBER(SEARCH('Class Rules'!$B$6:$B$85,$E7589))*ISNUMBER(SEARCH('Class Rules'!$C$6:$C$85,$F7589))*'Class Rules'!$A$6:$A$85))</f>
        <v>0</v>
      </c>
      <c r="N7589" s="1" t="str">
        <f t="array" ref="N7589">IF($M7589=0,'Class Rules'!$D$3,INDEX('Class Rules'!$D$6:$D$85,MATCH($M7589,'Class Rules'!$A$6:$A$85,0)))</f>
        <v>Passenger LDV</v>
      </c>
      <c r="O7589" s="1" t="str">
        <f t="array" ref="O7589">IF(SUMPRODUCT(MAX(ISNUMBER(SEARCH(Fuel_Rules!$A$6:$A$30,$E7589))*ISNUMBER(SEARCH(Fuel_Rules!$B$6:$B$30,$F7589))*(Fuel_Rules!$A$6:$A$30&lt;&gt;"")))&gt;0,"Plug-in hybrid",IF($G7589="Diesel","Diesel","Gasoline"))</f>
        <v>Gasoline</v>
      </c>
    </row>
    <row r="7590" spans="1:15" ht="15" customHeight="1" x14ac:dyDescent="0.25">
      <c r="A7590" s="1">
        <v>2022</v>
      </c>
      <c r="B7590" s="1" t="s">
        <v>9851</v>
      </c>
      <c r="C7590" s="1" t="s">
        <v>910</v>
      </c>
      <c r="D7590" s="1" t="s">
        <v>10120</v>
      </c>
      <c r="E7590" s="1" t="s">
        <v>896</v>
      </c>
      <c r="F7590" s="1" t="s">
        <v>912</v>
      </c>
      <c r="G7590" s="1" t="s">
        <v>103</v>
      </c>
      <c r="H7590" s="1" t="s">
        <v>298</v>
      </c>
      <c r="I7590" s="1">
        <v>3.9</v>
      </c>
      <c r="J7590" s="1">
        <v>2023</v>
      </c>
      <c r="K7590" s="1">
        <v>3500000</v>
      </c>
      <c r="L7590" s="1">
        <v>0</v>
      </c>
      <c r="M7590" s="1">
        <f t="array" ref="M7590">SUMPRODUCT(MAX(ISNUMBER(SEARCH('Class Rules'!$B$6:$B$85,$E7590))*ISNUMBER(SEARCH('Class Rules'!$C$6:$C$85,$F7590))*'Class Rules'!$A$6:$A$85))</f>
        <v>0</v>
      </c>
      <c r="N7590" s="1" t="str">
        <f t="array" ref="N7590">IF($M7590=0,'Class Rules'!$D$3,INDEX('Class Rules'!$D$6:$D$85,MATCH($M7590,'Class Rules'!$A$6:$A$85,0)))</f>
        <v>Passenger LDV</v>
      </c>
      <c r="O7590" s="1" t="str">
        <f t="array" ref="O7590">IF(SUMPRODUCT(MAX(ISNUMBER(SEARCH(Fuel_Rules!$A$6:$A$30,$E7590))*ISNUMBER(SEARCH(Fuel_Rules!$B$6:$B$30,$F7590))*(Fuel_Rules!$A$6:$A$30&lt;&gt;"")))&gt;0,"Plug-in hybrid",IF($G7590="Diesel","Diesel","Gasoline"))</f>
        <v>Gasoline</v>
      </c>
    </row>
    <row r="7591" spans="1:15" ht="15" customHeight="1" x14ac:dyDescent="0.25">
      <c r="A7591" s="1">
        <v>2022</v>
      </c>
      <c r="B7591" s="1" t="s">
        <v>9851</v>
      </c>
      <c r="C7591" s="1" t="s">
        <v>5359</v>
      </c>
      <c r="D7591" s="1" t="s">
        <v>10121</v>
      </c>
      <c r="E7591" s="1" t="s">
        <v>896</v>
      </c>
      <c r="F7591" s="1" t="s">
        <v>5361</v>
      </c>
      <c r="G7591" s="1" t="s">
        <v>103</v>
      </c>
      <c r="H7591" s="1" t="s">
        <v>298</v>
      </c>
      <c r="I7591" s="1">
        <v>4</v>
      </c>
      <c r="J7591" s="1">
        <v>2023</v>
      </c>
      <c r="K7591" s="1">
        <v>8400000</v>
      </c>
      <c r="L7591" s="1">
        <v>0</v>
      </c>
      <c r="M7591" s="1">
        <f t="array" ref="M7591">SUMPRODUCT(MAX(ISNUMBER(SEARCH('Class Rules'!$B$6:$B$85,$E7591))*ISNUMBER(SEARCH('Class Rules'!$C$6:$C$85,$F7591))*'Class Rules'!$A$6:$A$85))</f>
        <v>0</v>
      </c>
      <c r="N7591" s="1" t="str">
        <f t="array" ref="N7591">IF($M7591=0,'Class Rules'!$D$3,INDEX('Class Rules'!$D$6:$D$85,MATCH($M7591,'Class Rules'!$A$6:$A$85,0)))</f>
        <v>Passenger LDV</v>
      </c>
      <c r="O7591" s="1" t="str">
        <f t="array" ref="O7591">IF(SUMPRODUCT(MAX(ISNUMBER(SEARCH(Fuel_Rules!$A$6:$A$30,$E7591))*ISNUMBER(SEARCH(Fuel_Rules!$B$6:$B$30,$F7591))*(Fuel_Rules!$A$6:$A$30&lt;&gt;"")))&gt;0,"Plug-in hybrid",IF($G7591="Diesel","Diesel","Gasoline"))</f>
        <v>Gasoline</v>
      </c>
    </row>
    <row r="7592" spans="1:15" ht="15" customHeight="1" x14ac:dyDescent="0.25">
      <c r="A7592" s="1">
        <v>2022</v>
      </c>
      <c r="B7592" s="1" t="s">
        <v>9851</v>
      </c>
      <c r="C7592" s="1" t="s">
        <v>935</v>
      </c>
      <c r="D7592" s="1" t="s">
        <v>10122</v>
      </c>
      <c r="E7592" s="1" t="s">
        <v>915</v>
      </c>
      <c r="F7592" s="1" t="s">
        <v>937</v>
      </c>
      <c r="G7592" s="1" t="s">
        <v>105</v>
      </c>
      <c r="H7592" s="1" t="s">
        <v>437</v>
      </c>
      <c r="I7592" s="1">
        <v>2</v>
      </c>
      <c r="J7592" s="1">
        <v>2023</v>
      </c>
      <c r="K7592" s="1">
        <v>213614</v>
      </c>
      <c r="L7592" s="1">
        <v>0</v>
      </c>
      <c r="M7592" s="1">
        <f t="array" ref="M7592">SUMPRODUCT(MAX(ISNUMBER(SEARCH('Class Rules'!$B$6:$B$85,$E7592))*ISNUMBER(SEARCH('Class Rules'!$C$6:$C$85,$F7592))*'Class Rules'!$A$6:$A$85))</f>
        <v>2</v>
      </c>
      <c r="N7592" s="1" t="str">
        <f t="array" ref="N7592">IF($M7592=0,'Class Rules'!$D$3,INDEX('Class Rules'!$D$6:$D$85,MATCH($M7592,'Class Rules'!$A$6:$A$85,0)))</f>
        <v>Freight LDV</v>
      </c>
      <c r="O7592" s="1" t="str">
        <f t="array" ref="O7592">IF(SUMPRODUCT(MAX(ISNUMBER(SEARCH(Fuel_Rules!$A$6:$A$30,$E7592))*ISNUMBER(SEARCH(Fuel_Rules!$B$6:$B$30,$F7592))*(Fuel_Rules!$A$6:$A$30&lt;&gt;"")))&gt;0,"Plug-in hybrid",IF($G7592="Diesel","Diesel","Gasoline"))</f>
        <v>Diesel</v>
      </c>
    </row>
    <row r="7593" spans="1:15" ht="15" customHeight="1" x14ac:dyDescent="0.25">
      <c r="A7593" s="1">
        <v>2022</v>
      </c>
      <c r="B7593" s="1" t="s">
        <v>9851</v>
      </c>
      <c r="C7593" s="1" t="s">
        <v>935</v>
      </c>
      <c r="D7593" s="1" t="s">
        <v>10123</v>
      </c>
      <c r="E7593" s="1" t="s">
        <v>915</v>
      </c>
      <c r="F7593" s="1" t="s">
        <v>937</v>
      </c>
      <c r="G7593" s="1" t="s">
        <v>105</v>
      </c>
      <c r="H7593" s="1" t="s">
        <v>437</v>
      </c>
      <c r="I7593" s="1">
        <v>2</v>
      </c>
      <c r="J7593" s="1">
        <v>2023</v>
      </c>
      <c r="K7593" s="1">
        <v>201865</v>
      </c>
      <c r="L7593" s="1">
        <v>0</v>
      </c>
      <c r="M7593" s="1">
        <f t="array" ref="M7593">SUMPRODUCT(MAX(ISNUMBER(SEARCH('Class Rules'!$B$6:$B$85,$E7593))*ISNUMBER(SEARCH('Class Rules'!$C$6:$C$85,$F7593))*'Class Rules'!$A$6:$A$85))</f>
        <v>2</v>
      </c>
      <c r="N7593" s="1" t="str">
        <f t="array" ref="N7593">IF($M7593=0,'Class Rules'!$D$3,INDEX('Class Rules'!$D$6:$D$85,MATCH($M7593,'Class Rules'!$A$6:$A$85,0)))</f>
        <v>Freight LDV</v>
      </c>
      <c r="O7593" s="1" t="str">
        <f t="array" ref="O7593">IF(SUMPRODUCT(MAX(ISNUMBER(SEARCH(Fuel_Rules!$A$6:$A$30,$E7593))*ISNUMBER(SEARCH(Fuel_Rules!$B$6:$B$30,$F7593))*(Fuel_Rules!$A$6:$A$30&lt;&gt;"")))&gt;0,"Plug-in hybrid",IF($G7593="Diesel","Diesel","Gasoline"))</f>
        <v>Diesel</v>
      </c>
    </row>
    <row r="7594" spans="1:15" ht="15" customHeight="1" x14ac:dyDescent="0.25">
      <c r="A7594" s="1">
        <v>2022</v>
      </c>
      <c r="B7594" s="1" t="s">
        <v>9851</v>
      </c>
      <c r="C7594" s="1" t="s">
        <v>938</v>
      </c>
      <c r="D7594" s="1" t="s">
        <v>10124</v>
      </c>
      <c r="E7594" s="1" t="s">
        <v>915</v>
      </c>
      <c r="F7594" s="1" t="s">
        <v>940</v>
      </c>
      <c r="G7594" s="1" t="s">
        <v>103</v>
      </c>
      <c r="H7594" s="1" t="s">
        <v>298</v>
      </c>
      <c r="I7594" s="1">
        <v>1</v>
      </c>
      <c r="J7594" s="1">
        <v>2023</v>
      </c>
      <c r="K7594" s="1">
        <v>65428</v>
      </c>
      <c r="L7594" s="1">
        <v>0</v>
      </c>
      <c r="M7594" s="1">
        <f t="array" ref="M7594">SUMPRODUCT(MAX(ISNUMBER(SEARCH('Class Rules'!$B$6:$B$85,$E7594))*ISNUMBER(SEARCH('Class Rules'!$C$6:$C$85,$F7594))*'Class Rules'!$A$6:$A$85))</f>
        <v>0</v>
      </c>
      <c r="N7594" s="1" t="str">
        <f t="array" ref="N7594">IF($M7594=0,'Class Rules'!$D$3,INDEX('Class Rules'!$D$6:$D$85,MATCH($M7594,'Class Rules'!$A$6:$A$85,0)))</f>
        <v>Passenger LDV</v>
      </c>
      <c r="O7594" s="1" t="str">
        <f t="array" ref="O7594">IF(SUMPRODUCT(MAX(ISNUMBER(SEARCH(Fuel_Rules!$A$6:$A$30,$E7594))*ISNUMBER(SEARCH(Fuel_Rules!$B$6:$B$30,$F7594))*(Fuel_Rules!$A$6:$A$30&lt;&gt;"")))&gt;0,"Plug-in hybrid",IF($G7594="Diesel","Diesel","Gasoline"))</f>
        <v>Gasoline</v>
      </c>
    </row>
    <row r="7595" spans="1:15" ht="15" customHeight="1" x14ac:dyDescent="0.25">
      <c r="A7595" s="1">
        <v>2022</v>
      </c>
      <c r="B7595" s="1" t="s">
        <v>9851</v>
      </c>
      <c r="C7595" s="1" t="s">
        <v>938</v>
      </c>
      <c r="D7595" s="1" t="s">
        <v>10125</v>
      </c>
      <c r="E7595" s="1" t="s">
        <v>915</v>
      </c>
      <c r="F7595" s="1" t="s">
        <v>940</v>
      </c>
      <c r="G7595" s="1" t="s">
        <v>103</v>
      </c>
      <c r="H7595" s="1" t="s">
        <v>298</v>
      </c>
      <c r="I7595" s="1">
        <v>1</v>
      </c>
      <c r="J7595" s="1">
        <v>2023</v>
      </c>
      <c r="K7595" s="1">
        <v>61040</v>
      </c>
      <c r="L7595" s="1">
        <v>0</v>
      </c>
      <c r="M7595" s="1">
        <f t="array" ref="M7595">SUMPRODUCT(MAX(ISNUMBER(SEARCH('Class Rules'!$B$6:$B$85,$E7595))*ISNUMBER(SEARCH('Class Rules'!$C$6:$C$85,$F7595))*'Class Rules'!$A$6:$A$85))</f>
        <v>0</v>
      </c>
      <c r="N7595" s="1" t="str">
        <f t="array" ref="N7595">IF($M7595=0,'Class Rules'!$D$3,INDEX('Class Rules'!$D$6:$D$85,MATCH($M7595,'Class Rules'!$A$6:$A$85,0)))</f>
        <v>Passenger LDV</v>
      </c>
      <c r="O7595" s="1" t="str">
        <f t="array" ref="O7595">IF(SUMPRODUCT(MAX(ISNUMBER(SEARCH(Fuel_Rules!$A$6:$A$30,$E7595))*ISNUMBER(SEARCH(Fuel_Rules!$B$6:$B$30,$F7595))*(Fuel_Rules!$A$6:$A$30&lt;&gt;"")))&gt;0,"Plug-in hybrid",IF($G7595="Diesel","Diesel","Gasoline"))</f>
        <v>Gasoline</v>
      </c>
    </row>
    <row r="7596" spans="1:15" ht="15" customHeight="1" x14ac:dyDescent="0.25">
      <c r="A7596" s="1">
        <v>2022</v>
      </c>
      <c r="B7596" s="1" t="s">
        <v>9851</v>
      </c>
      <c r="C7596" s="1" t="s">
        <v>956</v>
      </c>
      <c r="D7596" s="1" t="s">
        <v>10126</v>
      </c>
      <c r="E7596" s="1" t="s">
        <v>915</v>
      </c>
      <c r="F7596" s="1" t="s">
        <v>10127</v>
      </c>
      <c r="G7596" s="1" t="s">
        <v>105</v>
      </c>
      <c r="H7596" s="1" t="s">
        <v>437</v>
      </c>
      <c r="I7596" s="1">
        <v>2</v>
      </c>
      <c r="J7596" s="1">
        <v>2023</v>
      </c>
      <c r="K7596" s="1">
        <v>198620</v>
      </c>
      <c r="L7596" s="1">
        <v>0</v>
      </c>
      <c r="M7596" s="1">
        <f t="array" ref="M7596">SUMPRODUCT(MAX(ISNUMBER(SEARCH('Class Rules'!$B$6:$B$85,$E7596))*ISNUMBER(SEARCH('Class Rules'!$C$6:$C$85,$F7596))*'Class Rules'!$A$6:$A$85))</f>
        <v>2</v>
      </c>
      <c r="N7596" s="1" t="str">
        <f t="array" ref="N7596">IF($M7596=0,'Class Rules'!$D$3,INDEX('Class Rules'!$D$6:$D$85,MATCH($M7596,'Class Rules'!$A$6:$A$85,0)))</f>
        <v>Freight LDV</v>
      </c>
      <c r="O7596" s="1" t="str">
        <f t="array" ref="O7596">IF(SUMPRODUCT(MAX(ISNUMBER(SEARCH(Fuel_Rules!$A$6:$A$30,$E7596))*ISNUMBER(SEARCH(Fuel_Rules!$B$6:$B$30,$F7596))*(Fuel_Rules!$A$6:$A$30&lt;&gt;"")))&gt;0,"Plug-in hybrid",IF($G7596="Diesel","Diesel","Gasoline"))</f>
        <v>Diesel</v>
      </c>
    </row>
    <row r="7597" spans="1:15" ht="15" customHeight="1" x14ac:dyDescent="0.25">
      <c r="A7597" s="1">
        <v>2022</v>
      </c>
      <c r="B7597" s="1" t="s">
        <v>9851</v>
      </c>
      <c r="C7597" s="1" t="s">
        <v>956</v>
      </c>
      <c r="D7597" s="1" t="s">
        <v>10128</v>
      </c>
      <c r="E7597" s="1" t="s">
        <v>915</v>
      </c>
      <c r="F7597" s="1" t="s">
        <v>10127</v>
      </c>
      <c r="G7597" s="1" t="s">
        <v>105</v>
      </c>
      <c r="H7597" s="1" t="s">
        <v>437</v>
      </c>
      <c r="I7597" s="1">
        <v>2</v>
      </c>
      <c r="J7597" s="1">
        <v>2023</v>
      </c>
      <c r="K7597" s="1">
        <v>186702</v>
      </c>
      <c r="L7597" s="1">
        <v>0</v>
      </c>
      <c r="M7597" s="1">
        <f t="array" ref="M7597">SUMPRODUCT(MAX(ISNUMBER(SEARCH('Class Rules'!$B$6:$B$85,$E7597))*ISNUMBER(SEARCH('Class Rules'!$C$6:$C$85,$F7597))*'Class Rules'!$A$6:$A$85))</f>
        <v>2</v>
      </c>
      <c r="N7597" s="1" t="str">
        <f t="array" ref="N7597">IF($M7597=0,'Class Rules'!$D$3,INDEX('Class Rules'!$D$6:$D$85,MATCH($M7597,'Class Rules'!$A$6:$A$85,0)))</f>
        <v>Freight LDV</v>
      </c>
      <c r="O7597" s="1" t="str">
        <f t="array" ref="O7597">IF(SUMPRODUCT(MAX(ISNUMBER(SEARCH(Fuel_Rules!$A$6:$A$30,$E7597))*ISNUMBER(SEARCH(Fuel_Rules!$B$6:$B$30,$F7597))*(Fuel_Rules!$A$6:$A$30&lt;&gt;"")))&gt;0,"Plug-in hybrid",IF($G7597="Diesel","Diesel","Gasoline"))</f>
        <v>Diesel</v>
      </c>
    </row>
    <row r="7598" spans="1:15" ht="15" customHeight="1" x14ac:dyDescent="0.25">
      <c r="A7598" s="1">
        <v>2022</v>
      </c>
      <c r="B7598" s="1" t="s">
        <v>9851</v>
      </c>
      <c r="C7598" s="1" t="s">
        <v>965</v>
      </c>
      <c r="D7598" s="1" t="s">
        <v>10129</v>
      </c>
      <c r="E7598" s="1" t="s">
        <v>915</v>
      </c>
      <c r="F7598" s="1" t="s">
        <v>967</v>
      </c>
      <c r="G7598" s="1" t="s">
        <v>103</v>
      </c>
      <c r="H7598" s="1" t="s">
        <v>298</v>
      </c>
      <c r="I7598" s="1">
        <v>1</v>
      </c>
      <c r="J7598" s="1">
        <v>2023</v>
      </c>
      <c r="K7598" s="1">
        <v>82420</v>
      </c>
      <c r="L7598" s="1">
        <v>0</v>
      </c>
      <c r="M7598" s="1">
        <f t="array" ref="M7598">SUMPRODUCT(MAX(ISNUMBER(SEARCH('Class Rules'!$B$6:$B$85,$E7598))*ISNUMBER(SEARCH('Class Rules'!$C$6:$C$85,$F7598))*'Class Rules'!$A$6:$A$85))</f>
        <v>0</v>
      </c>
      <c r="N7598" s="1" t="str">
        <f t="array" ref="N7598">IF($M7598=0,'Class Rules'!$D$3,INDEX('Class Rules'!$D$6:$D$85,MATCH($M7598,'Class Rules'!$A$6:$A$85,0)))</f>
        <v>Passenger LDV</v>
      </c>
      <c r="O7598" s="1" t="str">
        <f t="array" ref="O7598">IF(SUMPRODUCT(MAX(ISNUMBER(SEARCH(Fuel_Rules!$A$6:$A$30,$E7598))*ISNUMBER(SEARCH(Fuel_Rules!$B$6:$B$30,$F7598))*(Fuel_Rules!$A$6:$A$30&lt;&gt;"")))&gt;0,"Plug-in hybrid",IF($G7598="Diesel","Diesel","Gasoline"))</f>
        <v>Gasoline</v>
      </c>
    </row>
    <row r="7599" spans="1:15" ht="15" customHeight="1" x14ac:dyDescent="0.25">
      <c r="A7599" s="1">
        <v>2022</v>
      </c>
      <c r="B7599" s="1" t="s">
        <v>9851</v>
      </c>
      <c r="C7599" s="1" t="s">
        <v>965</v>
      </c>
      <c r="D7599" s="1" t="s">
        <v>10130</v>
      </c>
      <c r="E7599" s="1" t="s">
        <v>915</v>
      </c>
      <c r="F7599" s="1" t="s">
        <v>967</v>
      </c>
      <c r="G7599" s="1" t="s">
        <v>103</v>
      </c>
      <c r="H7599" s="1" t="s">
        <v>298</v>
      </c>
      <c r="I7599" s="1">
        <v>1</v>
      </c>
      <c r="J7599" s="1">
        <v>2023</v>
      </c>
      <c r="K7599" s="1">
        <v>78299</v>
      </c>
      <c r="L7599" s="1">
        <v>0</v>
      </c>
      <c r="M7599" s="1">
        <f t="array" ref="M7599">SUMPRODUCT(MAX(ISNUMBER(SEARCH('Class Rules'!$B$6:$B$85,$E7599))*ISNUMBER(SEARCH('Class Rules'!$C$6:$C$85,$F7599))*'Class Rules'!$A$6:$A$85))</f>
        <v>0</v>
      </c>
      <c r="N7599" s="1" t="str">
        <f t="array" ref="N7599">IF($M7599=0,'Class Rules'!$D$3,INDEX('Class Rules'!$D$6:$D$85,MATCH($M7599,'Class Rules'!$A$6:$A$85,0)))</f>
        <v>Passenger LDV</v>
      </c>
      <c r="O7599" s="1" t="str">
        <f t="array" ref="O7599">IF(SUMPRODUCT(MAX(ISNUMBER(SEARCH(Fuel_Rules!$A$6:$A$30,$E7599))*ISNUMBER(SEARCH(Fuel_Rules!$B$6:$B$30,$F7599))*(Fuel_Rules!$A$6:$A$30&lt;&gt;"")))&gt;0,"Plug-in hybrid",IF($G7599="Diesel","Diesel","Gasoline"))</f>
        <v>Gasoline</v>
      </c>
    </row>
    <row r="7600" spans="1:15" ht="15" customHeight="1" x14ac:dyDescent="0.25">
      <c r="A7600" s="1">
        <v>2022</v>
      </c>
      <c r="B7600" s="1" t="s">
        <v>9851</v>
      </c>
      <c r="C7600" s="1" t="s">
        <v>968</v>
      </c>
      <c r="D7600" s="1" t="s">
        <v>10131</v>
      </c>
      <c r="E7600" s="1" t="s">
        <v>915</v>
      </c>
      <c r="F7600" s="1" t="s">
        <v>970</v>
      </c>
      <c r="G7600" s="1" t="s">
        <v>105</v>
      </c>
      <c r="H7600" s="1" t="s">
        <v>298</v>
      </c>
      <c r="I7600" s="1">
        <v>2.2999999999999998</v>
      </c>
      <c r="J7600" s="1">
        <v>2023</v>
      </c>
      <c r="K7600" s="1">
        <v>189951</v>
      </c>
      <c r="L7600" s="1">
        <v>0</v>
      </c>
      <c r="M7600" s="1">
        <f t="array" ref="M7600">SUMPRODUCT(MAX(ISNUMBER(SEARCH('Class Rules'!$B$6:$B$85,$E7600))*ISNUMBER(SEARCH('Class Rules'!$C$6:$C$85,$F7600))*'Class Rules'!$A$6:$A$85))</f>
        <v>4</v>
      </c>
      <c r="N7600" s="1" t="str">
        <f t="array" ref="N7600">IF($M7600=0,'Class Rules'!$D$3,INDEX('Class Rules'!$D$6:$D$85,MATCH($M7600,'Class Rules'!$A$6:$A$85,0)))</f>
        <v>Freight LDV</v>
      </c>
      <c r="O7600" s="1" t="str">
        <f t="array" ref="O7600">IF(SUMPRODUCT(MAX(ISNUMBER(SEARCH(Fuel_Rules!$A$6:$A$30,$E7600))*ISNUMBER(SEARCH(Fuel_Rules!$B$6:$B$30,$F7600))*(Fuel_Rules!$A$6:$A$30&lt;&gt;"")))&gt;0,"Plug-in hybrid",IF($G7600="Diesel","Diesel","Gasoline"))</f>
        <v>Diesel</v>
      </c>
    </row>
    <row r="7601" spans="1:15" ht="15" customHeight="1" x14ac:dyDescent="0.25">
      <c r="A7601" s="1">
        <v>2022</v>
      </c>
      <c r="B7601" s="1" t="s">
        <v>9851</v>
      </c>
      <c r="C7601" s="1" t="s">
        <v>971</v>
      </c>
      <c r="D7601" s="1" t="s">
        <v>10132</v>
      </c>
      <c r="E7601" s="1" t="s">
        <v>915</v>
      </c>
      <c r="F7601" s="1" t="s">
        <v>973</v>
      </c>
      <c r="G7601" s="1" t="s">
        <v>105</v>
      </c>
      <c r="H7601" s="1" t="s">
        <v>298</v>
      </c>
      <c r="I7601" s="1">
        <v>2.2999999999999998</v>
      </c>
      <c r="J7601" s="1">
        <v>2023</v>
      </c>
      <c r="K7601" s="1">
        <v>197938</v>
      </c>
      <c r="L7601" s="1">
        <v>0</v>
      </c>
      <c r="M7601" s="1">
        <f t="array" ref="M7601">SUMPRODUCT(MAX(ISNUMBER(SEARCH('Class Rules'!$B$6:$B$85,$E7601))*ISNUMBER(SEARCH('Class Rules'!$C$6:$C$85,$F7601))*'Class Rules'!$A$6:$A$85))</f>
        <v>5</v>
      </c>
      <c r="N7601" s="1" t="str">
        <f t="array" ref="N7601">IF($M7601=0,'Class Rules'!$D$3,INDEX('Class Rules'!$D$6:$D$85,MATCH($M7601,'Class Rules'!$A$6:$A$85,0)))</f>
        <v>Freight LDV</v>
      </c>
      <c r="O7601" s="1" t="str">
        <f t="array" ref="O7601">IF(SUMPRODUCT(MAX(ISNUMBER(SEARCH(Fuel_Rules!$A$6:$A$30,$E7601))*ISNUMBER(SEARCH(Fuel_Rules!$B$6:$B$30,$F7601))*(Fuel_Rules!$A$6:$A$30&lt;&gt;"")))&gt;0,"Plug-in hybrid",IF($G7601="Diesel","Diesel","Gasoline"))</f>
        <v>Diesel</v>
      </c>
    </row>
    <row r="7602" spans="1:15" ht="15" customHeight="1" x14ac:dyDescent="0.25">
      <c r="A7602" s="1">
        <v>2022</v>
      </c>
      <c r="B7602" s="1" t="s">
        <v>9851</v>
      </c>
      <c r="C7602" s="1" t="s">
        <v>974</v>
      </c>
      <c r="D7602" s="1" t="s">
        <v>10133</v>
      </c>
      <c r="E7602" s="1" t="s">
        <v>915</v>
      </c>
      <c r="F7602" s="1" t="s">
        <v>976</v>
      </c>
      <c r="G7602" s="1" t="s">
        <v>105</v>
      </c>
      <c r="H7602" s="1" t="s">
        <v>298</v>
      </c>
      <c r="I7602" s="1">
        <v>2.2999999999999998</v>
      </c>
      <c r="J7602" s="1">
        <v>2023</v>
      </c>
      <c r="K7602" s="1">
        <v>202441</v>
      </c>
      <c r="L7602" s="1">
        <v>0</v>
      </c>
      <c r="M7602" s="1">
        <f t="array" ref="M7602">SUMPRODUCT(MAX(ISNUMBER(SEARCH('Class Rules'!$B$6:$B$85,$E7602))*ISNUMBER(SEARCH('Class Rules'!$C$6:$C$85,$F7602))*'Class Rules'!$A$6:$A$85))</f>
        <v>5</v>
      </c>
      <c r="N7602" s="1" t="str">
        <f t="array" ref="N7602">IF($M7602=0,'Class Rules'!$D$3,INDEX('Class Rules'!$D$6:$D$85,MATCH($M7602,'Class Rules'!$A$6:$A$85,0)))</f>
        <v>Freight LDV</v>
      </c>
      <c r="O7602" s="1" t="str">
        <f t="array" ref="O7602">IF(SUMPRODUCT(MAX(ISNUMBER(SEARCH(Fuel_Rules!$A$6:$A$30,$E7602))*ISNUMBER(SEARCH(Fuel_Rules!$B$6:$B$30,$F7602))*(Fuel_Rules!$A$6:$A$30&lt;&gt;"")))&gt;0,"Plug-in hybrid",IF($G7602="Diesel","Diesel","Gasoline"))</f>
        <v>Diesel</v>
      </c>
    </row>
    <row r="7603" spans="1:15" ht="15" customHeight="1" x14ac:dyDescent="0.25">
      <c r="A7603" s="1">
        <v>2022</v>
      </c>
      <c r="B7603" s="1" t="s">
        <v>9851</v>
      </c>
      <c r="C7603" s="1" t="s">
        <v>977</v>
      </c>
      <c r="D7603" s="1" t="s">
        <v>10134</v>
      </c>
      <c r="E7603" s="1" t="s">
        <v>915</v>
      </c>
      <c r="F7603" s="1" t="s">
        <v>979</v>
      </c>
      <c r="G7603" s="1" t="s">
        <v>105</v>
      </c>
      <c r="H7603" s="1" t="s">
        <v>298</v>
      </c>
      <c r="I7603" s="1">
        <v>2.2999999999999998</v>
      </c>
      <c r="J7603" s="1">
        <v>2023</v>
      </c>
      <c r="K7603" s="1">
        <v>217836</v>
      </c>
      <c r="L7603" s="1">
        <v>0</v>
      </c>
      <c r="M7603" s="1">
        <f t="array" ref="M7603">SUMPRODUCT(MAX(ISNUMBER(SEARCH('Class Rules'!$B$6:$B$85,$E7603))*ISNUMBER(SEARCH('Class Rules'!$C$6:$C$85,$F7603))*'Class Rules'!$A$6:$A$85))</f>
        <v>63</v>
      </c>
      <c r="N7603" s="1" t="str">
        <f t="array" ref="N7603">IF($M7603=0,'Class Rules'!$D$3,INDEX('Class Rules'!$D$6:$D$85,MATCH($M7603,'Class Rules'!$A$6:$A$85,0)))</f>
        <v>Passenger HDV</v>
      </c>
      <c r="O7603" s="1" t="str">
        <f t="array" ref="O7603">IF(SUMPRODUCT(MAX(ISNUMBER(SEARCH(Fuel_Rules!$A$6:$A$30,$E7603))*ISNUMBER(SEARCH(Fuel_Rules!$B$6:$B$30,$F7603))*(Fuel_Rules!$A$6:$A$30&lt;&gt;"")))&gt;0,"Plug-in hybrid",IF($G7603="Diesel","Diesel","Gasoline"))</f>
        <v>Diesel</v>
      </c>
    </row>
    <row r="7604" spans="1:15" ht="15" customHeight="1" x14ac:dyDescent="0.25">
      <c r="A7604" s="1">
        <v>2022</v>
      </c>
      <c r="B7604" s="1" t="s">
        <v>9851</v>
      </c>
      <c r="C7604" s="1" t="s">
        <v>980</v>
      </c>
      <c r="D7604" s="1" t="s">
        <v>10135</v>
      </c>
      <c r="E7604" s="1" t="s">
        <v>915</v>
      </c>
      <c r="F7604" s="1" t="s">
        <v>982</v>
      </c>
      <c r="G7604" s="1" t="s">
        <v>105</v>
      </c>
      <c r="H7604" s="1" t="s">
        <v>298</v>
      </c>
      <c r="I7604" s="1">
        <v>2.2999999999999998</v>
      </c>
      <c r="J7604" s="1">
        <v>2023</v>
      </c>
      <c r="K7604" s="1">
        <v>213208</v>
      </c>
      <c r="L7604" s="1">
        <v>0</v>
      </c>
      <c r="M7604" s="1">
        <f t="array" ref="M7604">SUMPRODUCT(MAX(ISNUMBER(SEARCH('Class Rules'!$B$6:$B$85,$E7604))*ISNUMBER(SEARCH('Class Rules'!$C$6:$C$85,$F7604))*'Class Rules'!$A$6:$A$85))</f>
        <v>6</v>
      </c>
      <c r="N7604" s="1" t="str">
        <f t="array" ref="N7604">IF($M7604=0,'Class Rules'!$D$3,INDEX('Class Rules'!$D$6:$D$85,MATCH($M7604,'Class Rules'!$A$6:$A$85,0)))</f>
        <v>Freight LDV</v>
      </c>
      <c r="O7604" s="1" t="str">
        <f t="array" ref="O7604">IF(SUMPRODUCT(MAX(ISNUMBER(SEARCH(Fuel_Rules!$A$6:$A$30,$E7604))*ISNUMBER(SEARCH(Fuel_Rules!$B$6:$B$30,$F7604))*(Fuel_Rules!$A$6:$A$30&lt;&gt;"")))&gt;0,"Plug-in hybrid",IF($G7604="Diesel","Diesel","Gasoline"))</f>
        <v>Diesel</v>
      </c>
    </row>
    <row r="7605" spans="1:15" ht="15" customHeight="1" x14ac:dyDescent="0.25">
      <c r="A7605" s="1">
        <v>2022</v>
      </c>
      <c r="B7605" s="1" t="s">
        <v>9851</v>
      </c>
      <c r="C7605" s="1" t="s">
        <v>983</v>
      </c>
      <c r="D7605" s="1" t="s">
        <v>10136</v>
      </c>
      <c r="E7605" s="1" t="s">
        <v>915</v>
      </c>
      <c r="F7605" s="1" t="s">
        <v>985</v>
      </c>
      <c r="G7605" s="1" t="s">
        <v>105</v>
      </c>
      <c r="H7605" s="1" t="s">
        <v>298</v>
      </c>
      <c r="I7605" s="1">
        <v>2.2999999999999998</v>
      </c>
      <c r="J7605" s="1">
        <v>2023</v>
      </c>
      <c r="K7605" s="1">
        <v>238164</v>
      </c>
      <c r="L7605" s="1">
        <v>0</v>
      </c>
      <c r="M7605" s="1">
        <f t="array" ref="M7605">SUMPRODUCT(MAX(ISNUMBER(SEARCH('Class Rules'!$B$6:$B$85,$E7605))*ISNUMBER(SEARCH('Class Rules'!$C$6:$C$85,$F7605))*'Class Rules'!$A$6:$A$85))</f>
        <v>64</v>
      </c>
      <c r="N7605" s="1" t="str">
        <f t="array" ref="N7605">IF($M7605=0,'Class Rules'!$D$3,INDEX('Class Rules'!$D$6:$D$85,MATCH($M7605,'Class Rules'!$A$6:$A$85,0)))</f>
        <v>Passenger HDV</v>
      </c>
      <c r="O7605" s="1" t="str">
        <f t="array" ref="O7605">IF(SUMPRODUCT(MAX(ISNUMBER(SEARCH(Fuel_Rules!$A$6:$A$30,$E7605))*ISNUMBER(SEARCH(Fuel_Rules!$B$6:$B$30,$F7605))*(Fuel_Rules!$A$6:$A$30&lt;&gt;"")))&gt;0,"Plug-in hybrid",IF($G7605="Diesel","Diesel","Gasoline"))</f>
        <v>Diesel</v>
      </c>
    </row>
    <row r="7606" spans="1:15" ht="15" customHeight="1" x14ac:dyDescent="0.25">
      <c r="A7606" s="1">
        <v>2022</v>
      </c>
      <c r="B7606" s="1" t="s">
        <v>9851</v>
      </c>
      <c r="C7606" s="1" t="s">
        <v>989</v>
      </c>
      <c r="D7606" s="1" t="s">
        <v>10137</v>
      </c>
      <c r="E7606" s="1" t="s">
        <v>915</v>
      </c>
      <c r="F7606" s="1" t="s">
        <v>991</v>
      </c>
      <c r="G7606" s="1" t="s">
        <v>103</v>
      </c>
      <c r="H7606" s="1" t="s">
        <v>298</v>
      </c>
      <c r="I7606" s="1">
        <v>1.3</v>
      </c>
      <c r="J7606" s="1">
        <v>2023</v>
      </c>
      <c r="K7606" s="1">
        <v>88338</v>
      </c>
      <c r="L7606" s="1">
        <v>0</v>
      </c>
      <c r="M7606" s="1">
        <f t="array" ref="M7606">SUMPRODUCT(MAX(ISNUMBER(SEARCH('Class Rules'!$B$6:$B$85,$E7606))*ISNUMBER(SEARCH('Class Rules'!$C$6:$C$85,$F7606))*'Class Rules'!$A$6:$A$85))</f>
        <v>0</v>
      </c>
      <c r="N7606" s="1" t="str">
        <f t="array" ref="N7606">IF($M7606=0,'Class Rules'!$D$3,INDEX('Class Rules'!$D$6:$D$85,MATCH($M7606,'Class Rules'!$A$6:$A$85,0)))</f>
        <v>Passenger LDV</v>
      </c>
      <c r="O7606" s="1" t="str">
        <f t="array" ref="O7606">IF(SUMPRODUCT(MAX(ISNUMBER(SEARCH(Fuel_Rules!$A$6:$A$30,$E7606))*ISNUMBER(SEARCH(Fuel_Rules!$B$6:$B$30,$F7606))*(Fuel_Rules!$A$6:$A$30&lt;&gt;"")))&gt;0,"Plug-in hybrid",IF($G7606="Diesel","Diesel","Gasoline"))</f>
        <v>Gasoline</v>
      </c>
    </row>
    <row r="7607" spans="1:15" ht="15" customHeight="1" x14ac:dyDescent="0.25">
      <c r="A7607" s="1">
        <v>2022</v>
      </c>
      <c r="B7607" s="1" t="s">
        <v>9851</v>
      </c>
      <c r="C7607" s="1" t="s">
        <v>989</v>
      </c>
      <c r="D7607" s="1" t="s">
        <v>10138</v>
      </c>
      <c r="E7607" s="1" t="s">
        <v>915</v>
      </c>
      <c r="F7607" s="1" t="s">
        <v>991</v>
      </c>
      <c r="G7607" s="1" t="s">
        <v>103</v>
      </c>
      <c r="H7607" s="1" t="s">
        <v>298</v>
      </c>
      <c r="I7607" s="1">
        <v>1.3</v>
      </c>
      <c r="J7607" s="1">
        <v>2023</v>
      </c>
      <c r="K7607" s="1">
        <v>82596</v>
      </c>
      <c r="L7607" s="1">
        <v>0</v>
      </c>
      <c r="M7607" s="1">
        <f t="array" ref="M7607">SUMPRODUCT(MAX(ISNUMBER(SEARCH('Class Rules'!$B$6:$B$85,$E7607))*ISNUMBER(SEARCH('Class Rules'!$C$6:$C$85,$F7607))*'Class Rules'!$A$6:$A$85))</f>
        <v>0</v>
      </c>
      <c r="N7607" s="1" t="str">
        <f t="array" ref="N7607">IF($M7607=0,'Class Rules'!$D$3,INDEX('Class Rules'!$D$6:$D$85,MATCH($M7607,'Class Rules'!$A$6:$A$85,0)))</f>
        <v>Passenger LDV</v>
      </c>
      <c r="O7607" s="1" t="str">
        <f t="array" ref="O7607">IF(SUMPRODUCT(MAX(ISNUMBER(SEARCH(Fuel_Rules!$A$6:$A$30,$E7607))*ISNUMBER(SEARCH(Fuel_Rules!$B$6:$B$30,$F7607))*(Fuel_Rules!$A$6:$A$30&lt;&gt;"")))&gt;0,"Plug-in hybrid",IF($G7607="Diesel","Diesel","Gasoline"))</f>
        <v>Gasoline</v>
      </c>
    </row>
    <row r="7608" spans="1:15" ht="15" customHeight="1" x14ac:dyDescent="0.25">
      <c r="A7608" s="1">
        <v>2022</v>
      </c>
      <c r="B7608" s="1" t="s">
        <v>9851</v>
      </c>
      <c r="C7608" s="1" t="s">
        <v>992</v>
      </c>
      <c r="D7608" s="1" t="s">
        <v>10139</v>
      </c>
      <c r="E7608" s="1" t="s">
        <v>915</v>
      </c>
      <c r="F7608" s="1" t="s">
        <v>994</v>
      </c>
      <c r="G7608" s="1" t="s">
        <v>103</v>
      </c>
      <c r="H7608" s="1" t="s">
        <v>298</v>
      </c>
      <c r="I7608" s="1">
        <v>1.3</v>
      </c>
      <c r="J7608" s="1">
        <v>2023</v>
      </c>
      <c r="K7608" s="1">
        <v>85294</v>
      </c>
      <c r="L7608" s="1">
        <v>0</v>
      </c>
      <c r="M7608" s="1">
        <f t="array" ref="M7608">SUMPRODUCT(MAX(ISNUMBER(SEARCH('Class Rules'!$B$6:$B$85,$E7608))*ISNUMBER(SEARCH('Class Rules'!$C$6:$C$85,$F7608))*'Class Rules'!$A$6:$A$85))</f>
        <v>0</v>
      </c>
      <c r="N7608" s="1" t="str">
        <f t="array" ref="N7608">IF($M7608=0,'Class Rules'!$D$3,INDEX('Class Rules'!$D$6:$D$85,MATCH($M7608,'Class Rules'!$A$6:$A$85,0)))</f>
        <v>Passenger LDV</v>
      </c>
      <c r="O7608" s="1" t="str">
        <f t="array" ref="O7608">IF(SUMPRODUCT(MAX(ISNUMBER(SEARCH(Fuel_Rules!$A$6:$A$30,$E7608))*ISNUMBER(SEARCH(Fuel_Rules!$B$6:$B$30,$F7608))*(Fuel_Rules!$A$6:$A$30&lt;&gt;"")))&gt;0,"Plug-in hybrid",IF($G7608="Diesel","Diesel","Gasoline"))</f>
        <v>Gasoline</v>
      </c>
    </row>
    <row r="7609" spans="1:15" ht="15" customHeight="1" x14ac:dyDescent="0.25">
      <c r="A7609" s="1">
        <v>2022</v>
      </c>
      <c r="B7609" s="1" t="s">
        <v>9851</v>
      </c>
      <c r="C7609" s="1" t="s">
        <v>1001</v>
      </c>
      <c r="D7609" s="1" t="s">
        <v>10140</v>
      </c>
      <c r="E7609" s="1" t="s">
        <v>915</v>
      </c>
      <c r="F7609" s="1" t="s">
        <v>1003</v>
      </c>
      <c r="G7609" s="1" t="s">
        <v>103</v>
      </c>
      <c r="H7609" s="1" t="s">
        <v>298</v>
      </c>
      <c r="I7609" s="1">
        <v>1</v>
      </c>
      <c r="J7609" s="1">
        <v>2023</v>
      </c>
      <c r="K7609" s="1">
        <v>78849</v>
      </c>
      <c r="L7609" s="1">
        <v>0</v>
      </c>
      <c r="M7609" s="1">
        <f t="array" ref="M7609">SUMPRODUCT(MAX(ISNUMBER(SEARCH('Class Rules'!$B$6:$B$85,$E7609))*ISNUMBER(SEARCH('Class Rules'!$C$6:$C$85,$F7609))*'Class Rules'!$A$6:$A$85))</f>
        <v>0</v>
      </c>
      <c r="N7609" s="1" t="str">
        <f t="array" ref="N7609">IF($M7609=0,'Class Rules'!$D$3,INDEX('Class Rules'!$D$6:$D$85,MATCH($M7609,'Class Rules'!$A$6:$A$85,0)))</f>
        <v>Passenger LDV</v>
      </c>
      <c r="O7609" s="1" t="str">
        <f t="array" ref="O7609">IF(SUMPRODUCT(MAX(ISNUMBER(SEARCH(Fuel_Rules!$A$6:$A$30,$E7609))*ISNUMBER(SEARCH(Fuel_Rules!$B$6:$B$30,$F7609))*(Fuel_Rules!$A$6:$A$30&lt;&gt;"")))&gt;0,"Plug-in hybrid",IF($G7609="Diesel","Diesel","Gasoline"))</f>
        <v>Gasoline</v>
      </c>
    </row>
    <row r="7610" spans="1:15" ht="15" customHeight="1" x14ac:dyDescent="0.25">
      <c r="A7610" s="1">
        <v>2022</v>
      </c>
      <c r="B7610" s="1" t="s">
        <v>9851</v>
      </c>
      <c r="C7610" s="1" t="s">
        <v>1001</v>
      </c>
      <c r="D7610" s="1" t="s">
        <v>10141</v>
      </c>
      <c r="E7610" s="1" t="s">
        <v>915</v>
      </c>
      <c r="F7610" s="1" t="s">
        <v>1003</v>
      </c>
      <c r="G7610" s="1" t="s">
        <v>103</v>
      </c>
      <c r="H7610" s="1" t="s">
        <v>298</v>
      </c>
      <c r="I7610" s="1">
        <v>1</v>
      </c>
      <c r="J7610" s="1">
        <v>2023</v>
      </c>
      <c r="K7610" s="1">
        <v>75300</v>
      </c>
      <c r="L7610" s="1">
        <v>0</v>
      </c>
      <c r="M7610" s="1">
        <f t="array" ref="M7610">SUMPRODUCT(MAX(ISNUMBER(SEARCH('Class Rules'!$B$6:$B$85,$E7610))*ISNUMBER(SEARCH('Class Rules'!$C$6:$C$85,$F7610))*'Class Rules'!$A$6:$A$85))</f>
        <v>0</v>
      </c>
      <c r="N7610" s="1" t="str">
        <f t="array" ref="N7610">IF($M7610=0,'Class Rules'!$D$3,INDEX('Class Rules'!$D$6:$D$85,MATCH($M7610,'Class Rules'!$A$6:$A$85,0)))</f>
        <v>Passenger LDV</v>
      </c>
      <c r="O7610" s="1" t="str">
        <f t="array" ref="O7610">IF(SUMPRODUCT(MAX(ISNUMBER(SEARCH(Fuel_Rules!$A$6:$A$30,$E7610))*ISNUMBER(SEARCH(Fuel_Rules!$B$6:$B$30,$F7610))*(Fuel_Rules!$A$6:$A$30&lt;&gt;"")))&gt;0,"Plug-in hybrid",IF($G7610="Diesel","Diesel","Gasoline"))</f>
        <v>Gasoline</v>
      </c>
    </row>
    <row r="7611" spans="1:15" ht="15" customHeight="1" x14ac:dyDescent="0.25">
      <c r="A7611" s="1">
        <v>2022</v>
      </c>
      <c r="B7611" s="1" t="s">
        <v>9851</v>
      </c>
      <c r="C7611" s="1" t="s">
        <v>1004</v>
      </c>
      <c r="D7611" s="1" t="s">
        <v>10142</v>
      </c>
      <c r="E7611" s="1" t="s">
        <v>915</v>
      </c>
      <c r="F7611" s="1" t="s">
        <v>1006</v>
      </c>
      <c r="G7611" s="1" t="s">
        <v>105</v>
      </c>
      <c r="H7611" s="1" t="s">
        <v>298</v>
      </c>
      <c r="I7611" s="1">
        <v>2.2999999999999998</v>
      </c>
      <c r="J7611" s="1">
        <v>2023</v>
      </c>
      <c r="K7611" s="1">
        <v>254025</v>
      </c>
      <c r="L7611" s="1">
        <v>0</v>
      </c>
      <c r="M7611" s="1">
        <f t="array" ref="M7611">SUMPRODUCT(MAX(ISNUMBER(SEARCH('Class Rules'!$B$6:$B$85,$E7611))*ISNUMBER(SEARCH('Class Rules'!$C$6:$C$85,$F7611))*'Class Rules'!$A$6:$A$85))</f>
        <v>0</v>
      </c>
      <c r="N7611" s="1" t="str">
        <f t="array" ref="N7611">IF($M7611=0,'Class Rules'!$D$3,INDEX('Class Rules'!$D$6:$D$85,MATCH($M7611,'Class Rules'!$A$6:$A$85,0)))</f>
        <v>Passenger LDV</v>
      </c>
      <c r="O7611" s="1" t="str">
        <f t="array" ref="O7611">IF(SUMPRODUCT(MAX(ISNUMBER(SEARCH(Fuel_Rules!$A$6:$A$30,$E7611))*ISNUMBER(SEARCH(Fuel_Rules!$B$6:$B$30,$F7611))*(Fuel_Rules!$A$6:$A$30&lt;&gt;"")))&gt;0,"Plug-in hybrid",IF($G7611="Diesel","Diesel","Gasoline"))</f>
        <v>Diesel</v>
      </c>
    </row>
    <row r="7612" spans="1:15" ht="15" customHeight="1" x14ac:dyDescent="0.25">
      <c r="A7612" s="1">
        <v>2022</v>
      </c>
      <c r="B7612" s="1" t="s">
        <v>9851</v>
      </c>
      <c r="C7612" s="1" t="s">
        <v>1007</v>
      </c>
      <c r="D7612" s="1" t="s">
        <v>10143</v>
      </c>
      <c r="E7612" s="1" t="s">
        <v>915</v>
      </c>
      <c r="F7612" s="1" t="s">
        <v>1009</v>
      </c>
      <c r="G7612" s="1" t="s">
        <v>105</v>
      </c>
      <c r="H7612" s="1" t="s">
        <v>298</v>
      </c>
      <c r="I7612" s="1">
        <v>2.2999999999999998</v>
      </c>
      <c r="J7612" s="1">
        <v>2023</v>
      </c>
      <c r="K7612" s="1">
        <v>232075</v>
      </c>
      <c r="L7612" s="1">
        <v>0</v>
      </c>
      <c r="M7612" s="1">
        <f t="array" ref="M7612">SUMPRODUCT(MAX(ISNUMBER(SEARCH('Class Rules'!$B$6:$B$85,$E7612))*ISNUMBER(SEARCH('Class Rules'!$C$6:$C$85,$F7612))*'Class Rules'!$A$6:$A$85))</f>
        <v>62</v>
      </c>
      <c r="N7612" s="1" t="str">
        <f t="array" ref="N7612">IF($M7612=0,'Class Rules'!$D$3,INDEX('Class Rules'!$D$6:$D$85,MATCH($M7612,'Class Rules'!$A$6:$A$85,0)))</f>
        <v>Passenger HDV</v>
      </c>
      <c r="O7612" s="1" t="str">
        <f t="array" ref="O7612">IF(SUMPRODUCT(MAX(ISNUMBER(SEARCH(Fuel_Rules!$A$6:$A$30,$E7612))*ISNUMBER(SEARCH(Fuel_Rules!$B$6:$B$30,$F7612))*(Fuel_Rules!$A$6:$A$30&lt;&gt;"")))&gt;0,"Plug-in hybrid",IF($G7612="Diesel","Diesel","Gasoline"))</f>
        <v>Diesel</v>
      </c>
    </row>
    <row r="7613" spans="1:15" ht="15" customHeight="1" x14ac:dyDescent="0.25">
      <c r="A7613" s="1">
        <v>2022</v>
      </c>
      <c r="B7613" s="1" t="s">
        <v>9851</v>
      </c>
      <c r="C7613" s="1" t="s">
        <v>1010</v>
      </c>
      <c r="D7613" s="1" t="s">
        <v>10144</v>
      </c>
      <c r="E7613" s="1" t="s">
        <v>915</v>
      </c>
      <c r="F7613" s="1" t="s">
        <v>10145</v>
      </c>
      <c r="G7613" s="1" t="s">
        <v>105</v>
      </c>
      <c r="H7613" s="1" t="s">
        <v>437</v>
      </c>
      <c r="I7613" s="1">
        <v>2</v>
      </c>
      <c r="J7613" s="1">
        <v>2023</v>
      </c>
      <c r="K7613" s="1">
        <v>221660</v>
      </c>
      <c r="L7613" s="1">
        <v>0</v>
      </c>
      <c r="M7613" s="1">
        <f t="array" ref="M7613">SUMPRODUCT(MAX(ISNUMBER(SEARCH('Class Rules'!$B$6:$B$85,$E7613))*ISNUMBER(SEARCH('Class Rules'!$C$6:$C$85,$F7613))*'Class Rules'!$A$6:$A$85))</f>
        <v>2</v>
      </c>
      <c r="N7613" s="1" t="str">
        <f t="array" ref="N7613">IF($M7613=0,'Class Rules'!$D$3,INDEX('Class Rules'!$D$6:$D$85,MATCH($M7613,'Class Rules'!$A$6:$A$85,0)))</f>
        <v>Freight LDV</v>
      </c>
      <c r="O7613" s="1" t="str">
        <f t="array" ref="O7613">IF(SUMPRODUCT(MAX(ISNUMBER(SEARCH(Fuel_Rules!$A$6:$A$30,$E7613))*ISNUMBER(SEARCH(Fuel_Rules!$B$6:$B$30,$F7613))*(Fuel_Rules!$A$6:$A$30&lt;&gt;"")))&gt;0,"Plug-in hybrid",IF($G7613="Diesel","Diesel","Gasoline"))</f>
        <v>Diesel</v>
      </c>
    </row>
    <row r="7614" spans="1:15" ht="15" customHeight="1" x14ac:dyDescent="0.25">
      <c r="A7614" s="1">
        <v>2022</v>
      </c>
      <c r="B7614" s="1" t="s">
        <v>9851</v>
      </c>
      <c r="C7614" s="1" t="s">
        <v>1010</v>
      </c>
      <c r="D7614" s="1" t="s">
        <v>10146</v>
      </c>
      <c r="E7614" s="1" t="s">
        <v>915</v>
      </c>
      <c r="F7614" s="1" t="s">
        <v>10145</v>
      </c>
      <c r="G7614" s="1" t="s">
        <v>105</v>
      </c>
      <c r="H7614" s="1" t="s">
        <v>437</v>
      </c>
      <c r="I7614" s="1">
        <v>2</v>
      </c>
      <c r="J7614" s="1">
        <v>2023</v>
      </c>
      <c r="K7614" s="1">
        <v>210576</v>
      </c>
      <c r="L7614" s="1">
        <v>0</v>
      </c>
      <c r="M7614" s="1">
        <f t="array" ref="M7614">SUMPRODUCT(MAX(ISNUMBER(SEARCH('Class Rules'!$B$6:$B$85,$E7614))*ISNUMBER(SEARCH('Class Rules'!$C$6:$C$85,$F7614))*'Class Rules'!$A$6:$A$85))</f>
        <v>2</v>
      </c>
      <c r="N7614" s="1" t="str">
        <f t="array" ref="N7614">IF($M7614=0,'Class Rules'!$D$3,INDEX('Class Rules'!$D$6:$D$85,MATCH($M7614,'Class Rules'!$A$6:$A$85,0)))</f>
        <v>Freight LDV</v>
      </c>
      <c r="O7614" s="1" t="str">
        <f t="array" ref="O7614">IF(SUMPRODUCT(MAX(ISNUMBER(SEARCH(Fuel_Rules!$A$6:$A$30,$E7614))*ISNUMBER(SEARCH(Fuel_Rules!$B$6:$B$30,$F7614))*(Fuel_Rules!$A$6:$A$30&lt;&gt;"")))&gt;0,"Plug-in hybrid",IF($G7614="Diesel","Diesel","Gasoline"))</f>
        <v>Diesel</v>
      </c>
    </row>
    <row r="7615" spans="1:15" ht="15" customHeight="1" x14ac:dyDescent="0.25">
      <c r="A7615" s="1">
        <v>2022</v>
      </c>
      <c r="B7615" s="1" t="s">
        <v>9851</v>
      </c>
      <c r="C7615" s="1" t="s">
        <v>1016</v>
      </c>
      <c r="D7615" s="1" t="s">
        <v>10147</v>
      </c>
      <c r="E7615" s="1" t="s">
        <v>915</v>
      </c>
      <c r="F7615" s="1" t="s">
        <v>1018</v>
      </c>
      <c r="G7615" s="1" t="s">
        <v>103</v>
      </c>
      <c r="H7615" s="1" t="s">
        <v>298</v>
      </c>
      <c r="I7615" s="1">
        <v>1.3</v>
      </c>
      <c r="J7615" s="1">
        <v>2023</v>
      </c>
      <c r="K7615" s="1">
        <v>89100</v>
      </c>
      <c r="L7615" s="1">
        <v>0</v>
      </c>
      <c r="M7615" s="1">
        <f t="array" ref="M7615">SUMPRODUCT(MAX(ISNUMBER(SEARCH('Class Rules'!$B$6:$B$85,$E7615))*ISNUMBER(SEARCH('Class Rules'!$C$6:$C$85,$F7615))*'Class Rules'!$A$6:$A$85))</f>
        <v>0</v>
      </c>
      <c r="N7615" s="1" t="str">
        <f t="array" ref="N7615">IF($M7615=0,'Class Rules'!$D$3,INDEX('Class Rules'!$D$6:$D$85,MATCH($M7615,'Class Rules'!$A$6:$A$85,0)))</f>
        <v>Passenger LDV</v>
      </c>
      <c r="O7615" s="1" t="str">
        <f t="array" ref="O7615">IF(SUMPRODUCT(MAX(ISNUMBER(SEARCH(Fuel_Rules!$A$6:$A$30,$E7615))*ISNUMBER(SEARCH(Fuel_Rules!$B$6:$B$30,$F7615))*(Fuel_Rules!$A$6:$A$30&lt;&gt;"")))&gt;0,"Plug-in hybrid",IF($G7615="Diesel","Diesel","Gasoline"))</f>
        <v>Gasoline</v>
      </c>
    </row>
    <row r="7616" spans="1:15" ht="15" customHeight="1" x14ac:dyDescent="0.25">
      <c r="A7616" s="1">
        <v>2022</v>
      </c>
      <c r="B7616" s="1" t="s">
        <v>9851</v>
      </c>
      <c r="C7616" s="1" t="s">
        <v>1016</v>
      </c>
      <c r="D7616" s="1" t="s">
        <v>10148</v>
      </c>
      <c r="E7616" s="1" t="s">
        <v>915</v>
      </c>
      <c r="F7616" s="1" t="s">
        <v>1018</v>
      </c>
      <c r="G7616" s="1" t="s">
        <v>103</v>
      </c>
      <c r="H7616" s="1" t="s">
        <v>298</v>
      </c>
      <c r="I7616" s="1">
        <v>1.3</v>
      </c>
      <c r="J7616" s="1">
        <v>2023</v>
      </c>
      <c r="K7616" s="1">
        <v>84645</v>
      </c>
      <c r="L7616" s="1">
        <v>0</v>
      </c>
      <c r="M7616" s="1">
        <f t="array" ref="M7616">SUMPRODUCT(MAX(ISNUMBER(SEARCH('Class Rules'!$B$6:$B$85,$E7616))*ISNUMBER(SEARCH('Class Rules'!$C$6:$C$85,$F7616))*'Class Rules'!$A$6:$A$85))</f>
        <v>0</v>
      </c>
      <c r="N7616" s="1" t="str">
        <f t="array" ref="N7616">IF($M7616=0,'Class Rules'!$D$3,INDEX('Class Rules'!$D$6:$D$85,MATCH($M7616,'Class Rules'!$A$6:$A$85,0)))</f>
        <v>Passenger LDV</v>
      </c>
      <c r="O7616" s="1" t="str">
        <f t="array" ref="O7616">IF(SUMPRODUCT(MAX(ISNUMBER(SEARCH(Fuel_Rules!$A$6:$A$30,$E7616))*ISNUMBER(SEARCH(Fuel_Rules!$B$6:$B$30,$F7616))*(Fuel_Rules!$A$6:$A$30&lt;&gt;"")))&gt;0,"Plug-in hybrid",IF($G7616="Diesel","Diesel","Gasoline"))</f>
        <v>Gasoline</v>
      </c>
    </row>
    <row r="7617" spans="1:15" ht="15" customHeight="1" x14ac:dyDescent="0.25">
      <c r="A7617" s="1">
        <v>2022</v>
      </c>
      <c r="B7617" s="1" t="s">
        <v>9851</v>
      </c>
      <c r="C7617" s="1" t="s">
        <v>1031</v>
      </c>
      <c r="D7617" s="1" t="s">
        <v>10149</v>
      </c>
      <c r="E7617" s="1" t="s">
        <v>915</v>
      </c>
      <c r="F7617" s="1" t="s">
        <v>10150</v>
      </c>
      <c r="G7617" s="1" t="s">
        <v>105</v>
      </c>
      <c r="H7617" s="1" t="s">
        <v>437</v>
      </c>
      <c r="I7617" s="1">
        <v>2</v>
      </c>
      <c r="J7617" s="1">
        <v>2023</v>
      </c>
      <c r="K7617" s="1">
        <v>223932</v>
      </c>
      <c r="L7617" s="1">
        <v>0</v>
      </c>
      <c r="M7617" s="1">
        <f t="array" ref="M7617">SUMPRODUCT(MAX(ISNUMBER(SEARCH('Class Rules'!$B$6:$B$85,$E7617))*ISNUMBER(SEARCH('Class Rules'!$C$6:$C$85,$F7617))*'Class Rules'!$A$6:$A$85))</f>
        <v>2</v>
      </c>
      <c r="N7617" s="1" t="str">
        <f t="array" ref="N7617">IF($M7617=0,'Class Rules'!$D$3,INDEX('Class Rules'!$D$6:$D$85,MATCH($M7617,'Class Rules'!$A$6:$A$85,0)))</f>
        <v>Freight LDV</v>
      </c>
      <c r="O7617" s="1" t="str">
        <f t="array" ref="O7617">IF(SUMPRODUCT(MAX(ISNUMBER(SEARCH(Fuel_Rules!$A$6:$A$30,$E7617))*ISNUMBER(SEARCH(Fuel_Rules!$B$6:$B$30,$F7617))*(Fuel_Rules!$A$6:$A$30&lt;&gt;"")))&gt;0,"Plug-in hybrid",IF($G7617="Diesel","Diesel","Gasoline"))</f>
        <v>Diesel</v>
      </c>
    </row>
    <row r="7618" spans="1:15" ht="15" customHeight="1" x14ac:dyDescent="0.25">
      <c r="A7618" s="1">
        <v>2022</v>
      </c>
      <c r="B7618" s="1" t="s">
        <v>9851</v>
      </c>
      <c r="C7618" s="1" t="s">
        <v>1031</v>
      </c>
      <c r="D7618" s="1" t="s">
        <v>10151</v>
      </c>
      <c r="E7618" s="1" t="s">
        <v>915</v>
      </c>
      <c r="F7618" s="1" t="s">
        <v>10150</v>
      </c>
      <c r="G7618" s="1" t="s">
        <v>105</v>
      </c>
      <c r="H7618" s="1" t="s">
        <v>437</v>
      </c>
      <c r="I7618" s="1">
        <v>2</v>
      </c>
      <c r="J7618" s="1">
        <v>2023</v>
      </c>
      <c r="K7618" s="1">
        <v>212735</v>
      </c>
      <c r="L7618" s="1">
        <v>0</v>
      </c>
      <c r="M7618" s="1">
        <f t="array" ref="M7618">SUMPRODUCT(MAX(ISNUMBER(SEARCH('Class Rules'!$B$6:$B$85,$E7618))*ISNUMBER(SEARCH('Class Rules'!$C$6:$C$85,$F7618))*'Class Rules'!$A$6:$A$85))</f>
        <v>2</v>
      </c>
      <c r="N7618" s="1" t="str">
        <f t="array" ref="N7618">IF($M7618=0,'Class Rules'!$D$3,INDEX('Class Rules'!$D$6:$D$85,MATCH($M7618,'Class Rules'!$A$6:$A$85,0)))</f>
        <v>Freight LDV</v>
      </c>
      <c r="O7618" s="1" t="str">
        <f t="array" ref="O7618">IF(SUMPRODUCT(MAX(ISNUMBER(SEARCH(Fuel_Rules!$A$6:$A$30,$E7618))*ISNUMBER(SEARCH(Fuel_Rules!$B$6:$B$30,$F7618))*(Fuel_Rules!$A$6:$A$30&lt;&gt;"")))&gt;0,"Plug-in hybrid",IF($G7618="Diesel","Diesel","Gasoline"))</f>
        <v>Diesel</v>
      </c>
    </row>
    <row r="7619" spans="1:15" ht="15" customHeight="1" x14ac:dyDescent="0.25">
      <c r="A7619" s="1">
        <v>2022</v>
      </c>
      <c r="B7619" s="1" t="s">
        <v>9851</v>
      </c>
      <c r="C7619" s="1" t="s">
        <v>1034</v>
      </c>
      <c r="D7619" s="1" t="s">
        <v>10152</v>
      </c>
      <c r="E7619" s="1" t="s">
        <v>915</v>
      </c>
      <c r="F7619" s="1" t="s">
        <v>1036</v>
      </c>
      <c r="G7619" s="1" t="s">
        <v>103</v>
      </c>
      <c r="H7619" s="1" t="s">
        <v>298</v>
      </c>
      <c r="I7619" s="1">
        <v>1.4</v>
      </c>
      <c r="J7619" s="1">
        <v>2023</v>
      </c>
      <c r="K7619" s="1">
        <v>100113</v>
      </c>
      <c r="L7619" s="1">
        <v>0</v>
      </c>
      <c r="M7619" s="1">
        <f t="array" ref="M7619">SUMPRODUCT(MAX(ISNUMBER(SEARCH('Class Rules'!$B$6:$B$85,$E7619))*ISNUMBER(SEARCH('Class Rules'!$C$6:$C$85,$F7619))*'Class Rules'!$A$6:$A$85))</f>
        <v>1</v>
      </c>
      <c r="N7619" s="1" t="str">
        <f t="array" ref="N7619">IF($M7619=0,'Class Rules'!$D$3,INDEX('Class Rules'!$D$6:$D$85,MATCH($M7619,'Class Rules'!$A$6:$A$85,0)))</f>
        <v>Freight LDV</v>
      </c>
      <c r="O7619" s="1" t="str">
        <f t="array" ref="O7619">IF(SUMPRODUCT(MAX(ISNUMBER(SEARCH(Fuel_Rules!$A$6:$A$30,$E7619))*ISNUMBER(SEARCH(Fuel_Rules!$B$6:$B$30,$F7619))*(Fuel_Rules!$A$6:$A$30&lt;&gt;"")))&gt;0,"Plug-in hybrid",IF($G7619="Diesel","Diesel","Gasoline"))</f>
        <v>Gasoline</v>
      </c>
    </row>
    <row r="7620" spans="1:15" ht="15" customHeight="1" x14ac:dyDescent="0.25">
      <c r="A7620" s="1">
        <v>2022</v>
      </c>
      <c r="B7620" s="1" t="s">
        <v>9851</v>
      </c>
      <c r="C7620" s="1" t="s">
        <v>1034</v>
      </c>
      <c r="D7620" s="1" t="s">
        <v>10153</v>
      </c>
      <c r="E7620" s="1" t="s">
        <v>915</v>
      </c>
      <c r="F7620" s="1" t="s">
        <v>1036</v>
      </c>
      <c r="G7620" s="1" t="s">
        <v>103</v>
      </c>
      <c r="H7620" s="1" t="s">
        <v>298</v>
      </c>
      <c r="I7620" s="1">
        <v>1.4</v>
      </c>
      <c r="J7620" s="1">
        <v>2023</v>
      </c>
      <c r="K7620" s="1">
        <v>95107</v>
      </c>
      <c r="L7620" s="1">
        <v>0</v>
      </c>
      <c r="M7620" s="1">
        <f t="array" ref="M7620">SUMPRODUCT(MAX(ISNUMBER(SEARCH('Class Rules'!$B$6:$B$85,$E7620))*ISNUMBER(SEARCH('Class Rules'!$C$6:$C$85,$F7620))*'Class Rules'!$A$6:$A$85))</f>
        <v>1</v>
      </c>
      <c r="N7620" s="1" t="str">
        <f t="array" ref="N7620">IF($M7620=0,'Class Rules'!$D$3,INDEX('Class Rules'!$D$6:$D$85,MATCH($M7620,'Class Rules'!$A$6:$A$85,0)))</f>
        <v>Freight LDV</v>
      </c>
      <c r="O7620" s="1" t="str">
        <f t="array" ref="O7620">IF(SUMPRODUCT(MAX(ISNUMBER(SEARCH(Fuel_Rules!$A$6:$A$30,$E7620))*ISNUMBER(SEARCH(Fuel_Rules!$B$6:$B$30,$F7620))*(Fuel_Rules!$A$6:$A$30&lt;&gt;"")))&gt;0,"Plug-in hybrid",IF($G7620="Diesel","Diesel","Gasoline"))</f>
        <v>Gasoline</v>
      </c>
    </row>
    <row r="7621" spans="1:15" ht="15" customHeight="1" x14ac:dyDescent="0.25">
      <c r="A7621" s="1">
        <v>2022</v>
      </c>
      <c r="B7621" s="1" t="s">
        <v>9851</v>
      </c>
      <c r="C7621" s="1" t="s">
        <v>1037</v>
      </c>
      <c r="D7621" s="1" t="s">
        <v>10154</v>
      </c>
      <c r="E7621" s="1" t="s">
        <v>915</v>
      </c>
      <c r="F7621" s="1" t="s">
        <v>1039</v>
      </c>
      <c r="G7621" s="1" t="s">
        <v>103</v>
      </c>
      <c r="H7621" s="1" t="s">
        <v>298</v>
      </c>
      <c r="I7621" s="1">
        <v>1.3</v>
      </c>
      <c r="J7621" s="1">
        <v>2023</v>
      </c>
      <c r="K7621" s="1">
        <v>108427</v>
      </c>
      <c r="L7621" s="1">
        <v>0</v>
      </c>
      <c r="M7621" s="1">
        <f t="array" ref="M7621">SUMPRODUCT(MAX(ISNUMBER(SEARCH('Class Rules'!$B$6:$B$85,$E7621))*ISNUMBER(SEARCH('Class Rules'!$C$6:$C$85,$F7621))*'Class Rules'!$A$6:$A$85))</f>
        <v>1</v>
      </c>
      <c r="N7621" s="1" t="str">
        <f t="array" ref="N7621">IF($M7621=0,'Class Rules'!$D$3,INDEX('Class Rules'!$D$6:$D$85,MATCH($M7621,'Class Rules'!$A$6:$A$85,0)))</f>
        <v>Freight LDV</v>
      </c>
      <c r="O7621" s="1" t="str">
        <f t="array" ref="O7621">IF(SUMPRODUCT(MAX(ISNUMBER(SEARCH(Fuel_Rules!$A$6:$A$30,$E7621))*ISNUMBER(SEARCH(Fuel_Rules!$B$6:$B$30,$F7621))*(Fuel_Rules!$A$6:$A$30&lt;&gt;"")))&gt;0,"Plug-in hybrid",IF($G7621="Diesel","Diesel","Gasoline"))</f>
        <v>Gasoline</v>
      </c>
    </row>
    <row r="7622" spans="1:15" ht="15" customHeight="1" x14ac:dyDescent="0.25">
      <c r="A7622" s="1">
        <v>2022</v>
      </c>
      <c r="B7622" s="1" t="s">
        <v>9851</v>
      </c>
      <c r="C7622" s="1" t="s">
        <v>1037</v>
      </c>
      <c r="D7622" s="1" t="s">
        <v>10155</v>
      </c>
      <c r="E7622" s="1" t="s">
        <v>915</v>
      </c>
      <c r="F7622" s="1" t="s">
        <v>1039</v>
      </c>
      <c r="G7622" s="1" t="s">
        <v>103</v>
      </c>
      <c r="H7622" s="1" t="s">
        <v>298</v>
      </c>
      <c r="I7622" s="1">
        <v>1.3</v>
      </c>
      <c r="J7622" s="1">
        <v>2023</v>
      </c>
      <c r="K7622" s="1">
        <v>103333</v>
      </c>
      <c r="L7622" s="1">
        <v>0</v>
      </c>
      <c r="M7622" s="1">
        <f t="array" ref="M7622">SUMPRODUCT(MAX(ISNUMBER(SEARCH('Class Rules'!$B$6:$B$85,$E7622))*ISNUMBER(SEARCH('Class Rules'!$C$6:$C$85,$F7622))*'Class Rules'!$A$6:$A$85))</f>
        <v>1</v>
      </c>
      <c r="N7622" s="1" t="str">
        <f t="array" ref="N7622">IF($M7622=0,'Class Rules'!$D$3,INDEX('Class Rules'!$D$6:$D$85,MATCH($M7622,'Class Rules'!$A$6:$A$85,0)))</f>
        <v>Freight LDV</v>
      </c>
      <c r="O7622" s="1" t="str">
        <f t="array" ref="O7622">IF(SUMPRODUCT(MAX(ISNUMBER(SEARCH(Fuel_Rules!$A$6:$A$30,$E7622))*ISNUMBER(SEARCH(Fuel_Rules!$B$6:$B$30,$F7622))*(Fuel_Rules!$A$6:$A$30&lt;&gt;"")))&gt;0,"Plug-in hybrid",IF($G7622="Diesel","Diesel","Gasoline"))</f>
        <v>Gasoline</v>
      </c>
    </row>
    <row r="7623" spans="1:15" ht="15" customHeight="1" x14ac:dyDescent="0.25">
      <c r="A7623" s="1">
        <v>2022</v>
      </c>
      <c r="B7623" s="1" t="s">
        <v>9851</v>
      </c>
      <c r="C7623" s="1" t="s">
        <v>1040</v>
      </c>
      <c r="D7623" s="1" t="s">
        <v>10156</v>
      </c>
      <c r="E7623" s="1" t="s">
        <v>915</v>
      </c>
      <c r="F7623" s="1" t="s">
        <v>1042</v>
      </c>
      <c r="G7623" s="1" t="s">
        <v>103</v>
      </c>
      <c r="H7623" s="1" t="s">
        <v>298</v>
      </c>
      <c r="I7623" s="1">
        <v>1.3</v>
      </c>
      <c r="J7623" s="1">
        <v>2023</v>
      </c>
      <c r="K7623" s="1">
        <v>117882</v>
      </c>
      <c r="L7623" s="1">
        <v>0</v>
      </c>
      <c r="M7623" s="1">
        <f t="array" ref="M7623">SUMPRODUCT(MAX(ISNUMBER(SEARCH('Class Rules'!$B$6:$B$85,$E7623))*ISNUMBER(SEARCH('Class Rules'!$C$6:$C$85,$F7623))*'Class Rules'!$A$6:$A$85))</f>
        <v>1</v>
      </c>
      <c r="N7623" s="1" t="str">
        <f t="array" ref="N7623">IF($M7623=0,'Class Rules'!$D$3,INDEX('Class Rules'!$D$6:$D$85,MATCH($M7623,'Class Rules'!$A$6:$A$85,0)))</f>
        <v>Freight LDV</v>
      </c>
      <c r="O7623" s="1" t="str">
        <f t="array" ref="O7623">IF(SUMPRODUCT(MAX(ISNUMBER(SEARCH(Fuel_Rules!$A$6:$A$30,$E7623))*ISNUMBER(SEARCH(Fuel_Rules!$B$6:$B$30,$F7623))*(Fuel_Rules!$A$6:$A$30&lt;&gt;"")))&gt;0,"Plug-in hybrid",IF($G7623="Diesel","Diesel","Gasoline"))</f>
        <v>Gasoline</v>
      </c>
    </row>
    <row r="7624" spans="1:15" ht="15" customHeight="1" x14ac:dyDescent="0.25">
      <c r="A7624" s="1">
        <v>2022</v>
      </c>
      <c r="B7624" s="1" t="s">
        <v>9851</v>
      </c>
      <c r="C7624" s="1" t="s">
        <v>1040</v>
      </c>
      <c r="D7624" s="1" t="s">
        <v>10157</v>
      </c>
      <c r="E7624" s="1" t="s">
        <v>915</v>
      </c>
      <c r="F7624" s="1" t="s">
        <v>1042</v>
      </c>
      <c r="G7624" s="1" t="s">
        <v>103</v>
      </c>
      <c r="H7624" s="1" t="s">
        <v>298</v>
      </c>
      <c r="I7624" s="1">
        <v>1.3</v>
      </c>
      <c r="J7624" s="1">
        <v>2023</v>
      </c>
      <c r="K7624" s="1">
        <v>111987</v>
      </c>
      <c r="L7624" s="1">
        <v>0</v>
      </c>
      <c r="M7624" s="1">
        <f t="array" ref="M7624">SUMPRODUCT(MAX(ISNUMBER(SEARCH('Class Rules'!$B$6:$B$85,$E7624))*ISNUMBER(SEARCH('Class Rules'!$C$6:$C$85,$F7624))*'Class Rules'!$A$6:$A$85))</f>
        <v>1</v>
      </c>
      <c r="N7624" s="1" t="str">
        <f t="array" ref="N7624">IF($M7624=0,'Class Rules'!$D$3,INDEX('Class Rules'!$D$6:$D$85,MATCH($M7624,'Class Rules'!$A$6:$A$85,0)))</f>
        <v>Freight LDV</v>
      </c>
      <c r="O7624" s="1" t="str">
        <f t="array" ref="O7624">IF(SUMPRODUCT(MAX(ISNUMBER(SEARCH(Fuel_Rules!$A$6:$A$30,$E7624))*ISNUMBER(SEARCH(Fuel_Rules!$B$6:$B$30,$F7624))*(Fuel_Rules!$A$6:$A$30&lt;&gt;"")))&gt;0,"Plug-in hybrid",IF($G7624="Diesel","Diesel","Gasoline"))</f>
        <v>Gasoline</v>
      </c>
    </row>
    <row r="7625" spans="1:15" ht="15" customHeight="1" x14ac:dyDescent="0.25">
      <c r="A7625" s="1">
        <v>2022</v>
      </c>
      <c r="B7625" s="1" t="s">
        <v>9851</v>
      </c>
      <c r="C7625" s="1" t="s">
        <v>1043</v>
      </c>
      <c r="D7625" s="1" t="s">
        <v>10158</v>
      </c>
      <c r="E7625" s="1" t="s">
        <v>915</v>
      </c>
      <c r="F7625" s="1" t="s">
        <v>1045</v>
      </c>
      <c r="G7625" s="1" t="s">
        <v>103</v>
      </c>
      <c r="H7625" s="1" t="s">
        <v>298</v>
      </c>
      <c r="I7625" s="1">
        <v>1.4</v>
      </c>
      <c r="J7625" s="1">
        <v>2023</v>
      </c>
      <c r="K7625" s="1">
        <v>106346</v>
      </c>
      <c r="L7625" s="1">
        <v>0</v>
      </c>
      <c r="M7625" s="1">
        <f t="array" ref="M7625">SUMPRODUCT(MAX(ISNUMBER(SEARCH('Class Rules'!$B$6:$B$85,$E7625))*ISNUMBER(SEARCH('Class Rules'!$C$6:$C$85,$F7625))*'Class Rules'!$A$6:$A$85))</f>
        <v>1</v>
      </c>
      <c r="N7625" s="1" t="str">
        <f t="array" ref="N7625">IF($M7625=0,'Class Rules'!$D$3,INDEX('Class Rules'!$D$6:$D$85,MATCH($M7625,'Class Rules'!$A$6:$A$85,0)))</f>
        <v>Freight LDV</v>
      </c>
      <c r="O7625" s="1" t="str">
        <f t="array" ref="O7625">IF(SUMPRODUCT(MAX(ISNUMBER(SEARCH(Fuel_Rules!$A$6:$A$30,$E7625))*ISNUMBER(SEARCH(Fuel_Rules!$B$6:$B$30,$F7625))*(Fuel_Rules!$A$6:$A$30&lt;&gt;"")))&gt;0,"Plug-in hybrid",IF($G7625="Diesel","Diesel","Gasoline"))</f>
        <v>Gasoline</v>
      </c>
    </row>
    <row r="7626" spans="1:15" ht="15" customHeight="1" x14ac:dyDescent="0.25">
      <c r="A7626" s="1">
        <v>2022</v>
      </c>
      <c r="B7626" s="1" t="s">
        <v>9851</v>
      </c>
      <c r="C7626" s="1" t="s">
        <v>1046</v>
      </c>
      <c r="D7626" s="1" t="s">
        <v>10159</v>
      </c>
      <c r="E7626" s="1" t="s">
        <v>915</v>
      </c>
      <c r="F7626" s="1" t="s">
        <v>1048</v>
      </c>
      <c r="G7626" s="1" t="s">
        <v>103</v>
      </c>
      <c r="H7626" s="1" t="s">
        <v>298</v>
      </c>
      <c r="I7626" s="1">
        <v>1.3</v>
      </c>
      <c r="J7626" s="1">
        <v>2023</v>
      </c>
      <c r="K7626" s="1">
        <v>113230</v>
      </c>
      <c r="L7626" s="1">
        <v>0</v>
      </c>
      <c r="M7626" s="1">
        <f t="array" ref="M7626">SUMPRODUCT(MAX(ISNUMBER(SEARCH('Class Rules'!$B$6:$B$85,$E7626))*ISNUMBER(SEARCH('Class Rules'!$C$6:$C$85,$F7626))*'Class Rules'!$A$6:$A$85))</f>
        <v>1</v>
      </c>
      <c r="N7626" s="1" t="str">
        <f t="array" ref="N7626">IF($M7626=0,'Class Rules'!$D$3,INDEX('Class Rules'!$D$6:$D$85,MATCH($M7626,'Class Rules'!$A$6:$A$85,0)))</f>
        <v>Freight LDV</v>
      </c>
      <c r="O7626" s="1" t="str">
        <f t="array" ref="O7626">IF(SUMPRODUCT(MAX(ISNUMBER(SEARCH(Fuel_Rules!$A$6:$A$30,$E7626))*ISNUMBER(SEARCH(Fuel_Rules!$B$6:$B$30,$F7626))*(Fuel_Rules!$A$6:$A$30&lt;&gt;"")))&gt;0,"Plug-in hybrid",IF($G7626="Diesel","Diesel","Gasoline"))</f>
        <v>Gasoline</v>
      </c>
    </row>
    <row r="7627" spans="1:15" ht="15" customHeight="1" x14ac:dyDescent="0.25">
      <c r="A7627" s="1">
        <v>2022</v>
      </c>
      <c r="B7627" s="1" t="s">
        <v>9851</v>
      </c>
      <c r="C7627" s="1" t="s">
        <v>1046</v>
      </c>
      <c r="D7627" s="1" t="s">
        <v>10160</v>
      </c>
      <c r="E7627" s="1" t="s">
        <v>915</v>
      </c>
      <c r="F7627" s="1" t="s">
        <v>1048</v>
      </c>
      <c r="G7627" s="1" t="s">
        <v>103</v>
      </c>
      <c r="H7627" s="1" t="s">
        <v>298</v>
      </c>
      <c r="I7627" s="1">
        <v>1.3</v>
      </c>
      <c r="J7627" s="1">
        <v>2023</v>
      </c>
      <c r="K7627" s="1">
        <v>107568</v>
      </c>
      <c r="L7627" s="1">
        <v>0</v>
      </c>
      <c r="M7627" s="1">
        <f t="array" ref="M7627">SUMPRODUCT(MAX(ISNUMBER(SEARCH('Class Rules'!$B$6:$B$85,$E7627))*ISNUMBER(SEARCH('Class Rules'!$C$6:$C$85,$F7627))*'Class Rules'!$A$6:$A$85))</f>
        <v>1</v>
      </c>
      <c r="N7627" s="1" t="str">
        <f t="array" ref="N7627">IF($M7627=0,'Class Rules'!$D$3,INDEX('Class Rules'!$D$6:$D$85,MATCH($M7627,'Class Rules'!$A$6:$A$85,0)))</f>
        <v>Freight LDV</v>
      </c>
      <c r="O7627" s="1" t="str">
        <f t="array" ref="O7627">IF(SUMPRODUCT(MAX(ISNUMBER(SEARCH(Fuel_Rules!$A$6:$A$30,$E7627))*ISNUMBER(SEARCH(Fuel_Rules!$B$6:$B$30,$F7627))*(Fuel_Rules!$A$6:$A$30&lt;&gt;"")))&gt;0,"Plug-in hybrid",IF($G7627="Diesel","Diesel","Gasoline"))</f>
        <v>Gasoline</v>
      </c>
    </row>
    <row r="7628" spans="1:15" ht="15" customHeight="1" x14ac:dyDescent="0.25">
      <c r="A7628" s="1">
        <v>2022</v>
      </c>
      <c r="B7628" s="1" t="s">
        <v>9851</v>
      </c>
      <c r="C7628" s="1" t="s">
        <v>1049</v>
      </c>
      <c r="D7628" s="1" t="s">
        <v>10161</v>
      </c>
      <c r="E7628" s="1" t="s">
        <v>915</v>
      </c>
      <c r="F7628" s="1" t="s">
        <v>1051</v>
      </c>
      <c r="G7628" s="1" t="s">
        <v>103</v>
      </c>
      <c r="H7628" s="1" t="s">
        <v>298</v>
      </c>
      <c r="I7628" s="1">
        <v>1.4</v>
      </c>
      <c r="J7628" s="1">
        <v>2023</v>
      </c>
      <c r="K7628" s="1">
        <v>105911</v>
      </c>
      <c r="L7628" s="1">
        <v>0</v>
      </c>
      <c r="M7628" s="1">
        <f t="array" ref="M7628">SUMPRODUCT(MAX(ISNUMBER(SEARCH('Class Rules'!$B$6:$B$85,$E7628))*ISNUMBER(SEARCH('Class Rules'!$C$6:$C$85,$F7628))*'Class Rules'!$A$6:$A$85))</f>
        <v>3</v>
      </c>
      <c r="N7628" s="1" t="str">
        <f t="array" ref="N7628">IF($M7628=0,'Class Rules'!$D$3,INDEX('Class Rules'!$D$6:$D$85,MATCH($M7628,'Class Rules'!$A$6:$A$85,0)))</f>
        <v>Freight LDV</v>
      </c>
      <c r="O7628" s="1" t="str">
        <f t="array" ref="O7628">IF(SUMPRODUCT(MAX(ISNUMBER(SEARCH(Fuel_Rules!$A$6:$A$30,$E7628))*ISNUMBER(SEARCH(Fuel_Rules!$B$6:$B$30,$F7628))*(Fuel_Rules!$A$6:$A$30&lt;&gt;"")))&gt;0,"Plug-in hybrid",IF($G7628="Diesel","Diesel","Gasoline"))</f>
        <v>Gasoline</v>
      </c>
    </row>
    <row r="7629" spans="1:15" ht="15" customHeight="1" x14ac:dyDescent="0.25">
      <c r="A7629" s="1">
        <v>2022</v>
      </c>
      <c r="B7629" s="1" t="s">
        <v>9851</v>
      </c>
      <c r="C7629" s="1" t="s">
        <v>1049</v>
      </c>
      <c r="D7629" s="1" t="s">
        <v>10162</v>
      </c>
      <c r="E7629" s="1" t="s">
        <v>915</v>
      </c>
      <c r="F7629" s="1" t="s">
        <v>1051</v>
      </c>
      <c r="G7629" s="1" t="s">
        <v>103</v>
      </c>
      <c r="H7629" s="1" t="s">
        <v>298</v>
      </c>
      <c r="I7629" s="1">
        <v>1.4</v>
      </c>
      <c r="J7629" s="1">
        <v>2023</v>
      </c>
      <c r="K7629" s="1">
        <v>100753</v>
      </c>
      <c r="L7629" s="1">
        <v>0</v>
      </c>
      <c r="M7629" s="1">
        <f t="array" ref="M7629">SUMPRODUCT(MAX(ISNUMBER(SEARCH('Class Rules'!$B$6:$B$85,$E7629))*ISNUMBER(SEARCH('Class Rules'!$C$6:$C$85,$F7629))*'Class Rules'!$A$6:$A$85))</f>
        <v>3</v>
      </c>
      <c r="N7629" s="1" t="str">
        <f t="array" ref="N7629">IF($M7629=0,'Class Rules'!$D$3,INDEX('Class Rules'!$D$6:$D$85,MATCH($M7629,'Class Rules'!$A$6:$A$85,0)))</f>
        <v>Freight LDV</v>
      </c>
      <c r="O7629" s="1" t="str">
        <f t="array" ref="O7629">IF(SUMPRODUCT(MAX(ISNUMBER(SEARCH(Fuel_Rules!$A$6:$A$30,$E7629))*ISNUMBER(SEARCH(Fuel_Rules!$B$6:$B$30,$F7629))*(Fuel_Rules!$A$6:$A$30&lt;&gt;"")))&gt;0,"Plug-in hybrid",IF($G7629="Diesel","Diesel","Gasoline"))</f>
        <v>Gasoline</v>
      </c>
    </row>
    <row r="7630" spans="1:15" ht="15" customHeight="1" x14ac:dyDescent="0.25">
      <c r="A7630" s="1">
        <v>2022</v>
      </c>
      <c r="B7630" s="1" t="s">
        <v>9851</v>
      </c>
      <c r="C7630" s="1" t="s">
        <v>1061</v>
      </c>
      <c r="D7630" s="1" t="s">
        <v>10163</v>
      </c>
      <c r="E7630" s="1" t="s">
        <v>915</v>
      </c>
      <c r="F7630" s="1" t="s">
        <v>1063</v>
      </c>
      <c r="G7630" s="1" t="s">
        <v>103</v>
      </c>
      <c r="H7630" s="1" t="s">
        <v>298</v>
      </c>
      <c r="I7630" s="1">
        <v>1</v>
      </c>
      <c r="J7630" s="1">
        <v>2023</v>
      </c>
      <c r="K7630" s="1">
        <v>68732</v>
      </c>
      <c r="L7630" s="1">
        <v>0</v>
      </c>
      <c r="M7630" s="1">
        <f t="array" ref="M7630">SUMPRODUCT(MAX(ISNUMBER(SEARCH('Class Rules'!$B$6:$B$85,$E7630))*ISNUMBER(SEARCH('Class Rules'!$C$6:$C$85,$F7630))*'Class Rules'!$A$6:$A$85))</f>
        <v>0</v>
      </c>
      <c r="N7630" s="1" t="str">
        <f t="array" ref="N7630">IF($M7630=0,'Class Rules'!$D$3,INDEX('Class Rules'!$D$6:$D$85,MATCH($M7630,'Class Rules'!$A$6:$A$85,0)))</f>
        <v>Passenger LDV</v>
      </c>
      <c r="O7630" s="1" t="str">
        <f t="array" ref="O7630">IF(SUMPRODUCT(MAX(ISNUMBER(SEARCH(Fuel_Rules!$A$6:$A$30,$E7630))*ISNUMBER(SEARCH(Fuel_Rules!$B$6:$B$30,$F7630))*(Fuel_Rules!$A$6:$A$30&lt;&gt;"")))&gt;0,"Plug-in hybrid",IF($G7630="Diesel","Diesel","Gasoline"))</f>
        <v>Gasoline</v>
      </c>
    </row>
    <row r="7631" spans="1:15" ht="15" customHeight="1" x14ac:dyDescent="0.25">
      <c r="A7631" s="1">
        <v>2022</v>
      </c>
      <c r="B7631" s="1" t="s">
        <v>9851</v>
      </c>
      <c r="C7631" s="1" t="s">
        <v>1061</v>
      </c>
      <c r="D7631" s="1" t="s">
        <v>10164</v>
      </c>
      <c r="E7631" s="1" t="s">
        <v>915</v>
      </c>
      <c r="F7631" s="1" t="s">
        <v>1063</v>
      </c>
      <c r="G7631" s="1" t="s">
        <v>103</v>
      </c>
      <c r="H7631" s="1" t="s">
        <v>298</v>
      </c>
      <c r="I7631" s="1">
        <v>1</v>
      </c>
      <c r="J7631" s="1">
        <v>2023</v>
      </c>
      <c r="K7631" s="1">
        <v>66320</v>
      </c>
      <c r="L7631" s="1">
        <v>0</v>
      </c>
      <c r="M7631" s="1">
        <f t="array" ref="M7631">SUMPRODUCT(MAX(ISNUMBER(SEARCH('Class Rules'!$B$6:$B$85,$E7631))*ISNUMBER(SEARCH('Class Rules'!$C$6:$C$85,$F7631))*'Class Rules'!$A$6:$A$85))</f>
        <v>0</v>
      </c>
      <c r="N7631" s="1" t="str">
        <f t="array" ref="N7631">IF($M7631=0,'Class Rules'!$D$3,INDEX('Class Rules'!$D$6:$D$85,MATCH($M7631,'Class Rules'!$A$6:$A$85,0)))</f>
        <v>Passenger LDV</v>
      </c>
      <c r="O7631" s="1" t="str">
        <f t="array" ref="O7631">IF(SUMPRODUCT(MAX(ISNUMBER(SEARCH(Fuel_Rules!$A$6:$A$30,$E7631))*ISNUMBER(SEARCH(Fuel_Rules!$B$6:$B$30,$F7631))*(Fuel_Rules!$A$6:$A$30&lt;&gt;"")))&gt;0,"Plug-in hybrid",IF($G7631="Diesel","Diesel","Gasoline"))</f>
        <v>Gasoline</v>
      </c>
    </row>
    <row r="7632" spans="1:15" ht="15" customHeight="1" x14ac:dyDescent="0.25">
      <c r="A7632" s="1">
        <v>2022</v>
      </c>
      <c r="B7632" s="1" t="s">
        <v>9851</v>
      </c>
      <c r="C7632" s="1" t="s">
        <v>1064</v>
      </c>
      <c r="D7632" s="1" t="s">
        <v>10165</v>
      </c>
      <c r="E7632" s="1" t="s">
        <v>915</v>
      </c>
      <c r="F7632" s="1" t="s">
        <v>1066</v>
      </c>
      <c r="G7632" s="1" t="s">
        <v>103</v>
      </c>
      <c r="H7632" s="1" t="s">
        <v>437</v>
      </c>
      <c r="I7632" s="1">
        <v>1.3</v>
      </c>
      <c r="J7632" s="1">
        <v>2023</v>
      </c>
      <c r="K7632" s="1">
        <v>145822</v>
      </c>
      <c r="L7632" s="1">
        <v>0</v>
      </c>
      <c r="M7632" s="1">
        <f t="array" ref="M7632">SUMPRODUCT(MAX(ISNUMBER(SEARCH('Class Rules'!$B$6:$B$85,$E7632))*ISNUMBER(SEARCH('Class Rules'!$C$6:$C$85,$F7632))*'Class Rules'!$A$6:$A$85))</f>
        <v>2</v>
      </c>
      <c r="N7632" s="1" t="str">
        <f t="array" ref="N7632">IF($M7632=0,'Class Rules'!$D$3,INDEX('Class Rules'!$D$6:$D$85,MATCH($M7632,'Class Rules'!$A$6:$A$85,0)))</f>
        <v>Freight LDV</v>
      </c>
      <c r="O7632" s="1" t="str">
        <f t="array" ref="O7632">IF(SUMPRODUCT(MAX(ISNUMBER(SEARCH(Fuel_Rules!$A$6:$A$30,$E7632))*ISNUMBER(SEARCH(Fuel_Rules!$B$6:$B$30,$F7632))*(Fuel_Rules!$A$6:$A$30&lt;&gt;"")))&gt;0,"Plug-in hybrid",IF($G7632="Diesel","Diesel","Gasoline"))</f>
        <v>Gasoline</v>
      </c>
    </row>
    <row r="7633" spans="1:15" ht="15" customHeight="1" x14ac:dyDescent="0.25">
      <c r="A7633" s="1">
        <v>2022</v>
      </c>
      <c r="B7633" s="1" t="s">
        <v>9851</v>
      </c>
      <c r="C7633" s="1" t="s">
        <v>1064</v>
      </c>
      <c r="D7633" s="1" t="s">
        <v>10166</v>
      </c>
      <c r="E7633" s="1" t="s">
        <v>915</v>
      </c>
      <c r="F7633" s="1" t="s">
        <v>1066</v>
      </c>
      <c r="G7633" s="1" t="s">
        <v>103</v>
      </c>
      <c r="H7633" s="1" t="s">
        <v>437</v>
      </c>
      <c r="I7633" s="1">
        <v>1.3</v>
      </c>
      <c r="J7633" s="1">
        <v>2023</v>
      </c>
      <c r="K7633" s="1">
        <v>137801</v>
      </c>
      <c r="L7633" s="1">
        <v>0</v>
      </c>
      <c r="M7633" s="1">
        <f t="array" ref="M7633">SUMPRODUCT(MAX(ISNUMBER(SEARCH('Class Rules'!$B$6:$B$85,$E7633))*ISNUMBER(SEARCH('Class Rules'!$C$6:$C$85,$F7633))*'Class Rules'!$A$6:$A$85))</f>
        <v>2</v>
      </c>
      <c r="N7633" s="1" t="str">
        <f t="array" ref="N7633">IF($M7633=0,'Class Rules'!$D$3,INDEX('Class Rules'!$D$6:$D$85,MATCH($M7633,'Class Rules'!$A$6:$A$85,0)))</f>
        <v>Freight LDV</v>
      </c>
      <c r="O7633" s="1" t="str">
        <f t="array" ref="O7633">IF(SUMPRODUCT(MAX(ISNUMBER(SEARCH(Fuel_Rules!$A$6:$A$30,$E7633))*ISNUMBER(SEARCH(Fuel_Rules!$B$6:$B$30,$F7633))*(Fuel_Rules!$A$6:$A$30&lt;&gt;"")))&gt;0,"Plug-in hybrid",IF($G7633="Diesel","Diesel","Gasoline"))</f>
        <v>Gasoline</v>
      </c>
    </row>
    <row r="7634" spans="1:15" ht="15" customHeight="1" x14ac:dyDescent="0.25">
      <c r="A7634" s="1">
        <v>2022</v>
      </c>
      <c r="B7634" s="1" t="s">
        <v>9851</v>
      </c>
      <c r="C7634" s="1" t="s">
        <v>1067</v>
      </c>
      <c r="D7634" s="1" t="s">
        <v>10167</v>
      </c>
      <c r="E7634" s="1" t="s">
        <v>915</v>
      </c>
      <c r="F7634" s="1" t="s">
        <v>1069</v>
      </c>
      <c r="G7634" s="1" t="s">
        <v>103</v>
      </c>
      <c r="H7634" s="1" t="s">
        <v>437</v>
      </c>
      <c r="I7634" s="1">
        <v>1.3</v>
      </c>
      <c r="J7634" s="1">
        <v>2023</v>
      </c>
      <c r="K7634" s="1">
        <v>153240</v>
      </c>
      <c r="L7634" s="1">
        <v>0</v>
      </c>
      <c r="M7634" s="1">
        <f t="array" ref="M7634">SUMPRODUCT(MAX(ISNUMBER(SEARCH('Class Rules'!$B$6:$B$85,$E7634))*ISNUMBER(SEARCH('Class Rules'!$C$6:$C$85,$F7634))*'Class Rules'!$A$6:$A$85))</f>
        <v>2</v>
      </c>
      <c r="N7634" s="1" t="str">
        <f t="array" ref="N7634">IF($M7634=0,'Class Rules'!$D$3,INDEX('Class Rules'!$D$6:$D$85,MATCH($M7634,'Class Rules'!$A$6:$A$85,0)))</f>
        <v>Freight LDV</v>
      </c>
      <c r="O7634" s="1" t="str">
        <f t="array" ref="O7634">IF(SUMPRODUCT(MAX(ISNUMBER(SEARCH(Fuel_Rules!$A$6:$A$30,$E7634))*ISNUMBER(SEARCH(Fuel_Rules!$B$6:$B$30,$F7634))*(Fuel_Rules!$A$6:$A$30&lt;&gt;"")))&gt;0,"Plug-in hybrid",IF($G7634="Diesel","Diesel","Gasoline"))</f>
        <v>Gasoline</v>
      </c>
    </row>
    <row r="7635" spans="1:15" ht="15" customHeight="1" x14ac:dyDescent="0.25">
      <c r="A7635" s="1">
        <v>2022</v>
      </c>
      <c r="B7635" s="1" t="s">
        <v>9851</v>
      </c>
      <c r="C7635" s="1" t="s">
        <v>1067</v>
      </c>
      <c r="D7635" s="1" t="s">
        <v>10168</v>
      </c>
      <c r="E7635" s="1" t="s">
        <v>915</v>
      </c>
      <c r="F7635" s="1" t="s">
        <v>1069</v>
      </c>
      <c r="G7635" s="1" t="s">
        <v>103</v>
      </c>
      <c r="H7635" s="1" t="s">
        <v>437</v>
      </c>
      <c r="I7635" s="1">
        <v>1.3</v>
      </c>
      <c r="J7635" s="1">
        <v>2023</v>
      </c>
      <c r="K7635" s="1">
        <v>147110</v>
      </c>
      <c r="L7635" s="1">
        <v>0</v>
      </c>
      <c r="M7635" s="1">
        <f t="array" ref="M7635">SUMPRODUCT(MAX(ISNUMBER(SEARCH('Class Rules'!$B$6:$B$85,$E7635))*ISNUMBER(SEARCH('Class Rules'!$C$6:$C$85,$F7635))*'Class Rules'!$A$6:$A$85))</f>
        <v>2</v>
      </c>
      <c r="N7635" s="1" t="str">
        <f t="array" ref="N7635">IF($M7635=0,'Class Rules'!$D$3,INDEX('Class Rules'!$D$6:$D$85,MATCH($M7635,'Class Rules'!$A$6:$A$85,0)))</f>
        <v>Freight LDV</v>
      </c>
      <c r="O7635" s="1" t="str">
        <f t="array" ref="O7635">IF(SUMPRODUCT(MAX(ISNUMBER(SEARCH(Fuel_Rules!$A$6:$A$30,$E7635))*ISNUMBER(SEARCH(Fuel_Rules!$B$6:$B$30,$F7635))*(Fuel_Rules!$A$6:$A$30&lt;&gt;"")))&gt;0,"Plug-in hybrid",IF($G7635="Diesel","Diesel","Gasoline"))</f>
        <v>Gasoline</v>
      </c>
    </row>
    <row r="7636" spans="1:15" ht="15" customHeight="1" x14ac:dyDescent="0.25">
      <c r="A7636" s="1">
        <v>2022</v>
      </c>
      <c r="B7636" s="1" t="s">
        <v>9851</v>
      </c>
      <c r="C7636" s="1" t="s">
        <v>1070</v>
      </c>
      <c r="D7636" s="1" t="s">
        <v>10169</v>
      </c>
      <c r="E7636" s="1" t="s">
        <v>915</v>
      </c>
      <c r="F7636" s="1" t="s">
        <v>1072</v>
      </c>
      <c r="G7636" s="1" t="s">
        <v>103</v>
      </c>
      <c r="H7636" s="1" t="s">
        <v>437</v>
      </c>
      <c r="I7636" s="1">
        <v>1.3</v>
      </c>
      <c r="J7636" s="1">
        <v>2023</v>
      </c>
      <c r="K7636" s="1">
        <v>172376</v>
      </c>
      <c r="L7636" s="1">
        <v>0</v>
      </c>
      <c r="M7636" s="1">
        <f t="array" ref="M7636">SUMPRODUCT(MAX(ISNUMBER(SEARCH('Class Rules'!$B$6:$B$85,$E7636))*ISNUMBER(SEARCH('Class Rules'!$C$6:$C$85,$F7636))*'Class Rules'!$A$6:$A$85))</f>
        <v>2</v>
      </c>
      <c r="N7636" s="1" t="str">
        <f t="array" ref="N7636">IF($M7636=0,'Class Rules'!$D$3,INDEX('Class Rules'!$D$6:$D$85,MATCH($M7636,'Class Rules'!$A$6:$A$85,0)))</f>
        <v>Freight LDV</v>
      </c>
      <c r="O7636" s="1" t="str">
        <f t="array" ref="O7636">IF(SUMPRODUCT(MAX(ISNUMBER(SEARCH(Fuel_Rules!$A$6:$A$30,$E7636))*ISNUMBER(SEARCH(Fuel_Rules!$B$6:$B$30,$F7636))*(Fuel_Rules!$A$6:$A$30&lt;&gt;"")))&gt;0,"Plug-in hybrid",IF($G7636="Diesel","Diesel","Gasoline"))</f>
        <v>Gasoline</v>
      </c>
    </row>
    <row r="7637" spans="1:15" ht="15" customHeight="1" x14ac:dyDescent="0.25">
      <c r="A7637" s="1">
        <v>2022</v>
      </c>
      <c r="B7637" s="1" t="s">
        <v>9851</v>
      </c>
      <c r="C7637" s="1" t="s">
        <v>1070</v>
      </c>
      <c r="D7637" s="1" t="s">
        <v>10170</v>
      </c>
      <c r="E7637" s="1" t="s">
        <v>915</v>
      </c>
      <c r="F7637" s="1" t="s">
        <v>1072</v>
      </c>
      <c r="G7637" s="1" t="s">
        <v>103</v>
      </c>
      <c r="H7637" s="1" t="s">
        <v>437</v>
      </c>
      <c r="I7637" s="1">
        <v>1.3</v>
      </c>
      <c r="J7637" s="1">
        <v>2023</v>
      </c>
      <c r="K7637" s="1">
        <v>163757</v>
      </c>
      <c r="L7637" s="1">
        <v>0</v>
      </c>
      <c r="M7637" s="1">
        <f t="array" ref="M7637">SUMPRODUCT(MAX(ISNUMBER(SEARCH('Class Rules'!$B$6:$B$85,$E7637))*ISNUMBER(SEARCH('Class Rules'!$C$6:$C$85,$F7637))*'Class Rules'!$A$6:$A$85))</f>
        <v>2</v>
      </c>
      <c r="N7637" s="1" t="str">
        <f t="array" ref="N7637">IF($M7637=0,'Class Rules'!$D$3,INDEX('Class Rules'!$D$6:$D$85,MATCH($M7637,'Class Rules'!$A$6:$A$85,0)))</f>
        <v>Freight LDV</v>
      </c>
      <c r="O7637" s="1" t="str">
        <f t="array" ref="O7637">IF(SUMPRODUCT(MAX(ISNUMBER(SEARCH(Fuel_Rules!$A$6:$A$30,$E7637))*ISNUMBER(SEARCH(Fuel_Rules!$B$6:$B$30,$F7637))*(Fuel_Rules!$A$6:$A$30&lt;&gt;"")))&gt;0,"Plug-in hybrid",IF($G7637="Diesel","Diesel","Gasoline"))</f>
        <v>Gasoline</v>
      </c>
    </row>
    <row r="7638" spans="1:15" ht="15" customHeight="1" x14ac:dyDescent="0.25">
      <c r="A7638" s="1">
        <v>2022</v>
      </c>
      <c r="B7638" s="1" t="s">
        <v>9851</v>
      </c>
      <c r="C7638" s="1" t="s">
        <v>1073</v>
      </c>
      <c r="D7638" s="1" t="s">
        <v>10171</v>
      </c>
      <c r="E7638" s="1" t="s">
        <v>915</v>
      </c>
      <c r="F7638" s="1" t="s">
        <v>1075</v>
      </c>
      <c r="G7638" s="1" t="s">
        <v>103</v>
      </c>
      <c r="H7638" s="1" t="s">
        <v>298</v>
      </c>
      <c r="I7638" s="1">
        <v>1.3</v>
      </c>
      <c r="J7638" s="1">
        <v>2023</v>
      </c>
      <c r="K7638" s="1">
        <v>84736</v>
      </c>
      <c r="L7638" s="1">
        <v>0</v>
      </c>
      <c r="M7638" s="1">
        <f t="array" ref="M7638">SUMPRODUCT(MAX(ISNUMBER(SEARCH('Class Rules'!$B$6:$B$85,$E7638))*ISNUMBER(SEARCH('Class Rules'!$C$6:$C$85,$F7638))*'Class Rules'!$A$6:$A$85))</f>
        <v>0</v>
      </c>
      <c r="N7638" s="1" t="str">
        <f t="array" ref="N7638">IF($M7638=0,'Class Rules'!$D$3,INDEX('Class Rules'!$D$6:$D$85,MATCH($M7638,'Class Rules'!$A$6:$A$85,0)))</f>
        <v>Passenger LDV</v>
      </c>
      <c r="O7638" s="1" t="str">
        <f t="array" ref="O7638">IF(SUMPRODUCT(MAX(ISNUMBER(SEARCH(Fuel_Rules!$A$6:$A$30,$E7638))*ISNUMBER(SEARCH(Fuel_Rules!$B$6:$B$30,$F7638))*(Fuel_Rules!$A$6:$A$30&lt;&gt;"")))&gt;0,"Plug-in hybrid",IF($G7638="Diesel","Diesel","Gasoline"))</f>
        <v>Gasoline</v>
      </c>
    </row>
    <row r="7639" spans="1:15" ht="15" customHeight="1" x14ac:dyDescent="0.25">
      <c r="A7639" s="1">
        <v>2022</v>
      </c>
      <c r="B7639" s="1" t="s">
        <v>9851</v>
      </c>
      <c r="C7639" s="1" t="s">
        <v>1076</v>
      </c>
      <c r="D7639" s="1" t="s">
        <v>10172</v>
      </c>
      <c r="E7639" s="1" t="s">
        <v>915</v>
      </c>
      <c r="F7639" s="1" t="s">
        <v>1078</v>
      </c>
      <c r="G7639" s="1" t="s">
        <v>103</v>
      </c>
      <c r="H7639" s="1" t="s">
        <v>437</v>
      </c>
      <c r="I7639" s="1">
        <v>1</v>
      </c>
      <c r="J7639" s="1">
        <v>2023</v>
      </c>
      <c r="K7639" s="1">
        <v>121800</v>
      </c>
      <c r="L7639" s="1">
        <v>0</v>
      </c>
      <c r="M7639" s="1">
        <f t="array" ref="M7639">SUMPRODUCT(MAX(ISNUMBER(SEARCH('Class Rules'!$B$6:$B$85,$E7639))*ISNUMBER(SEARCH('Class Rules'!$C$6:$C$85,$F7639))*'Class Rules'!$A$6:$A$85))</f>
        <v>0</v>
      </c>
      <c r="N7639" s="1" t="str">
        <f t="array" ref="N7639">IF($M7639=0,'Class Rules'!$D$3,INDEX('Class Rules'!$D$6:$D$85,MATCH($M7639,'Class Rules'!$A$6:$A$85,0)))</f>
        <v>Passenger LDV</v>
      </c>
      <c r="O7639" s="1" t="str">
        <f t="array" ref="O7639">IF(SUMPRODUCT(MAX(ISNUMBER(SEARCH(Fuel_Rules!$A$6:$A$30,$E7639))*ISNUMBER(SEARCH(Fuel_Rules!$B$6:$B$30,$F7639))*(Fuel_Rules!$A$6:$A$30&lt;&gt;"")))&gt;0,"Plug-in hybrid",IF($G7639="Diesel","Diesel","Gasoline"))</f>
        <v>Gasoline</v>
      </c>
    </row>
    <row r="7640" spans="1:15" ht="15" customHeight="1" x14ac:dyDescent="0.25">
      <c r="A7640" s="1">
        <v>2022</v>
      </c>
      <c r="B7640" s="1" t="s">
        <v>9851</v>
      </c>
      <c r="C7640" s="1" t="s">
        <v>1076</v>
      </c>
      <c r="D7640" s="1" t="s">
        <v>10173</v>
      </c>
      <c r="E7640" s="1" t="s">
        <v>915</v>
      </c>
      <c r="F7640" s="1" t="s">
        <v>1078</v>
      </c>
      <c r="G7640" s="1" t="s">
        <v>103</v>
      </c>
      <c r="H7640" s="1" t="s">
        <v>437</v>
      </c>
      <c r="I7640" s="1">
        <v>1</v>
      </c>
      <c r="J7640" s="1">
        <v>2023</v>
      </c>
      <c r="K7640" s="1">
        <v>115710</v>
      </c>
      <c r="L7640" s="1">
        <v>0</v>
      </c>
      <c r="M7640" s="1">
        <f t="array" ref="M7640">SUMPRODUCT(MAX(ISNUMBER(SEARCH('Class Rules'!$B$6:$B$85,$E7640))*ISNUMBER(SEARCH('Class Rules'!$C$6:$C$85,$F7640))*'Class Rules'!$A$6:$A$85))</f>
        <v>0</v>
      </c>
      <c r="N7640" s="1" t="str">
        <f t="array" ref="N7640">IF($M7640=0,'Class Rules'!$D$3,INDEX('Class Rules'!$D$6:$D$85,MATCH($M7640,'Class Rules'!$A$6:$A$85,0)))</f>
        <v>Passenger LDV</v>
      </c>
      <c r="O7640" s="1" t="str">
        <f t="array" ref="O7640">IF(SUMPRODUCT(MAX(ISNUMBER(SEARCH(Fuel_Rules!$A$6:$A$30,$E7640))*ISNUMBER(SEARCH(Fuel_Rules!$B$6:$B$30,$F7640))*(Fuel_Rules!$A$6:$A$30&lt;&gt;"")))&gt;0,"Plug-in hybrid",IF($G7640="Diesel","Diesel","Gasoline"))</f>
        <v>Gasoline</v>
      </c>
    </row>
    <row r="7641" spans="1:15" ht="15" customHeight="1" x14ac:dyDescent="0.25">
      <c r="A7641" s="1">
        <v>2022</v>
      </c>
      <c r="B7641" s="1" t="s">
        <v>9851</v>
      </c>
      <c r="C7641" s="1" t="s">
        <v>1079</v>
      </c>
      <c r="D7641" s="1" t="s">
        <v>10174</v>
      </c>
      <c r="E7641" s="1" t="s">
        <v>915</v>
      </c>
      <c r="F7641" s="1" t="s">
        <v>1081</v>
      </c>
      <c r="G7641" s="1" t="s">
        <v>103</v>
      </c>
      <c r="H7641" s="1" t="s">
        <v>437</v>
      </c>
      <c r="I7641" s="1">
        <v>1</v>
      </c>
      <c r="J7641" s="1">
        <v>2023</v>
      </c>
      <c r="K7641" s="1">
        <v>116843</v>
      </c>
      <c r="L7641" s="1">
        <v>0</v>
      </c>
      <c r="M7641" s="1">
        <f t="array" ref="M7641">SUMPRODUCT(MAX(ISNUMBER(SEARCH('Class Rules'!$B$6:$B$85,$E7641))*ISNUMBER(SEARCH('Class Rules'!$C$6:$C$85,$F7641))*'Class Rules'!$A$6:$A$85))</f>
        <v>0</v>
      </c>
      <c r="N7641" s="1" t="str">
        <f t="array" ref="N7641">IF($M7641=0,'Class Rules'!$D$3,INDEX('Class Rules'!$D$6:$D$85,MATCH($M7641,'Class Rules'!$A$6:$A$85,0)))</f>
        <v>Passenger LDV</v>
      </c>
      <c r="O7641" s="1" t="str">
        <f t="array" ref="O7641">IF(SUMPRODUCT(MAX(ISNUMBER(SEARCH(Fuel_Rules!$A$6:$A$30,$E7641))*ISNUMBER(SEARCH(Fuel_Rules!$B$6:$B$30,$F7641))*(Fuel_Rules!$A$6:$A$30&lt;&gt;"")))&gt;0,"Plug-in hybrid",IF($G7641="Diesel","Diesel","Gasoline"))</f>
        <v>Gasoline</v>
      </c>
    </row>
    <row r="7642" spans="1:15" ht="15" customHeight="1" x14ac:dyDescent="0.25">
      <c r="A7642" s="1">
        <v>2022</v>
      </c>
      <c r="B7642" s="1" t="s">
        <v>9851</v>
      </c>
      <c r="C7642" s="1" t="s">
        <v>1079</v>
      </c>
      <c r="D7642" s="1" t="s">
        <v>10175</v>
      </c>
      <c r="E7642" s="1" t="s">
        <v>915</v>
      </c>
      <c r="F7642" s="1" t="s">
        <v>1081</v>
      </c>
      <c r="G7642" s="1" t="s">
        <v>103</v>
      </c>
      <c r="H7642" s="1" t="s">
        <v>437</v>
      </c>
      <c r="I7642" s="1">
        <v>1</v>
      </c>
      <c r="J7642" s="1">
        <v>2023</v>
      </c>
      <c r="K7642" s="1">
        <v>111115</v>
      </c>
      <c r="L7642" s="1">
        <v>0</v>
      </c>
      <c r="M7642" s="1">
        <f t="array" ref="M7642">SUMPRODUCT(MAX(ISNUMBER(SEARCH('Class Rules'!$B$6:$B$85,$E7642))*ISNUMBER(SEARCH('Class Rules'!$C$6:$C$85,$F7642))*'Class Rules'!$A$6:$A$85))</f>
        <v>0</v>
      </c>
      <c r="N7642" s="1" t="str">
        <f t="array" ref="N7642">IF($M7642=0,'Class Rules'!$D$3,INDEX('Class Rules'!$D$6:$D$85,MATCH($M7642,'Class Rules'!$A$6:$A$85,0)))</f>
        <v>Passenger LDV</v>
      </c>
      <c r="O7642" s="1" t="str">
        <f t="array" ref="O7642">IF(SUMPRODUCT(MAX(ISNUMBER(SEARCH(Fuel_Rules!$A$6:$A$30,$E7642))*ISNUMBER(SEARCH(Fuel_Rules!$B$6:$B$30,$F7642))*(Fuel_Rules!$A$6:$A$30&lt;&gt;"")))&gt;0,"Plug-in hybrid",IF($G7642="Diesel","Diesel","Gasoline"))</f>
        <v>Gasoline</v>
      </c>
    </row>
    <row r="7643" spans="1:15" ht="15" customHeight="1" x14ac:dyDescent="0.25">
      <c r="A7643" s="1">
        <v>2022</v>
      </c>
      <c r="B7643" s="1" t="s">
        <v>9851</v>
      </c>
      <c r="C7643" s="1" t="s">
        <v>1082</v>
      </c>
      <c r="D7643" s="1" t="s">
        <v>10176</v>
      </c>
      <c r="E7643" s="1" t="s">
        <v>915</v>
      </c>
      <c r="F7643" s="1" t="s">
        <v>1084</v>
      </c>
      <c r="G7643" s="1" t="s">
        <v>103</v>
      </c>
      <c r="H7643" s="1" t="s">
        <v>437</v>
      </c>
      <c r="I7643" s="1">
        <v>1.3</v>
      </c>
      <c r="J7643" s="1">
        <v>2023</v>
      </c>
      <c r="K7643" s="1">
        <v>109934</v>
      </c>
      <c r="L7643" s="1">
        <v>0</v>
      </c>
      <c r="M7643" s="1">
        <f t="array" ref="M7643">SUMPRODUCT(MAX(ISNUMBER(SEARCH('Class Rules'!$B$6:$B$85,$E7643))*ISNUMBER(SEARCH('Class Rules'!$C$6:$C$85,$F7643))*'Class Rules'!$A$6:$A$85))</f>
        <v>0</v>
      </c>
      <c r="N7643" s="1" t="str">
        <f t="array" ref="N7643">IF($M7643=0,'Class Rules'!$D$3,INDEX('Class Rules'!$D$6:$D$85,MATCH($M7643,'Class Rules'!$A$6:$A$85,0)))</f>
        <v>Passenger LDV</v>
      </c>
      <c r="O7643" s="1" t="str">
        <f t="array" ref="O7643">IF(SUMPRODUCT(MAX(ISNUMBER(SEARCH(Fuel_Rules!$A$6:$A$30,$E7643))*ISNUMBER(SEARCH(Fuel_Rules!$B$6:$B$30,$F7643))*(Fuel_Rules!$A$6:$A$30&lt;&gt;"")))&gt;0,"Plug-in hybrid",IF($G7643="Diesel","Diesel","Gasoline"))</f>
        <v>Gasoline</v>
      </c>
    </row>
    <row r="7644" spans="1:15" ht="15" customHeight="1" x14ac:dyDescent="0.25">
      <c r="A7644" s="1">
        <v>2022</v>
      </c>
      <c r="B7644" s="1" t="s">
        <v>9851</v>
      </c>
      <c r="C7644" s="1" t="s">
        <v>1082</v>
      </c>
      <c r="D7644" s="1" t="s">
        <v>10177</v>
      </c>
      <c r="E7644" s="1" t="s">
        <v>915</v>
      </c>
      <c r="F7644" s="1" t="s">
        <v>1084</v>
      </c>
      <c r="G7644" s="1" t="s">
        <v>103</v>
      </c>
      <c r="H7644" s="1" t="s">
        <v>437</v>
      </c>
      <c r="I7644" s="1">
        <v>1.3</v>
      </c>
      <c r="J7644" s="1">
        <v>2023</v>
      </c>
      <c r="K7644" s="1">
        <v>104437</v>
      </c>
      <c r="L7644" s="1">
        <v>0</v>
      </c>
      <c r="M7644" s="1">
        <f t="array" ref="M7644">SUMPRODUCT(MAX(ISNUMBER(SEARCH('Class Rules'!$B$6:$B$85,$E7644))*ISNUMBER(SEARCH('Class Rules'!$C$6:$C$85,$F7644))*'Class Rules'!$A$6:$A$85))</f>
        <v>0</v>
      </c>
      <c r="N7644" s="1" t="str">
        <f t="array" ref="N7644">IF($M7644=0,'Class Rules'!$D$3,INDEX('Class Rules'!$D$6:$D$85,MATCH($M7644,'Class Rules'!$A$6:$A$85,0)))</f>
        <v>Passenger LDV</v>
      </c>
      <c r="O7644" s="1" t="str">
        <f t="array" ref="O7644">IF(SUMPRODUCT(MAX(ISNUMBER(SEARCH(Fuel_Rules!$A$6:$A$30,$E7644))*ISNUMBER(SEARCH(Fuel_Rules!$B$6:$B$30,$F7644))*(Fuel_Rules!$A$6:$A$30&lt;&gt;"")))&gt;0,"Plug-in hybrid",IF($G7644="Diesel","Diesel","Gasoline"))</f>
        <v>Gasoline</v>
      </c>
    </row>
    <row r="7645" spans="1:15" ht="15" customHeight="1" x14ac:dyDescent="0.25">
      <c r="A7645" s="1">
        <v>2022</v>
      </c>
      <c r="B7645" s="1" t="s">
        <v>9851</v>
      </c>
      <c r="C7645" s="1" t="s">
        <v>1085</v>
      </c>
      <c r="D7645" s="1" t="s">
        <v>10178</v>
      </c>
      <c r="E7645" s="1" t="s">
        <v>915</v>
      </c>
      <c r="F7645" s="1" t="s">
        <v>1087</v>
      </c>
      <c r="G7645" s="1" t="s">
        <v>103</v>
      </c>
      <c r="H7645" s="1" t="s">
        <v>298</v>
      </c>
      <c r="I7645" s="1">
        <v>1.3</v>
      </c>
      <c r="J7645" s="1">
        <v>2023</v>
      </c>
      <c r="K7645" s="1">
        <v>99438</v>
      </c>
      <c r="L7645" s="1">
        <v>0</v>
      </c>
      <c r="M7645" s="1">
        <f t="array" ref="M7645">SUMPRODUCT(MAX(ISNUMBER(SEARCH('Class Rules'!$B$6:$B$85,$E7645))*ISNUMBER(SEARCH('Class Rules'!$C$6:$C$85,$F7645))*'Class Rules'!$A$6:$A$85))</f>
        <v>0</v>
      </c>
      <c r="N7645" s="1" t="str">
        <f t="array" ref="N7645">IF($M7645=0,'Class Rules'!$D$3,INDEX('Class Rules'!$D$6:$D$85,MATCH($M7645,'Class Rules'!$A$6:$A$85,0)))</f>
        <v>Passenger LDV</v>
      </c>
      <c r="O7645" s="1" t="str">
        <f t="array" ref="O7645">IF(SUMPRODUCT(MAX(ISNUMBER(SEARCH(Fuel_Rules!$A$6:$A$30,$E7645))*ISNUMBER(SEARCH(Fuel_Rules!$B$6:$B$30,$F7645))*(Fuel_Rules!$A$6:$A$30&lt;&gt;"")))&gt;0,"Plug-in hybrid",IF($G7645="Diesel","Diesel","Gasoline"))</f>
        <v>Gasoline</v>
      </c>
    </row>
    <row r="7646" spans="1:15" ht="15" customHeight="1" x14ac:dyDescent="0.25">
      <c r="A7646" s="1">
        <v>2022</v>
      </c>
      <c r="B7646" s="1" t="s">
        <v>9851</v>
      </c>
      <c r="C7646" s="1" t="s">
        <v>1085</v>
      </c>
      <c r="D7646" s="1" t="s">
        <v>10179</v>
      </c>
      <c r="E7646" s="1" t="s">
        <v>915</v>
      </c>
      <c r="F7646" s="1" t="s">
        <v>1087</v>
      </c>
      <c r="G7646" s="1" t="s">
        <v>103</v>
      </c>
      <c r="H7646" s="1" t="s">
        <v>298</v>
      </c>
      <c r="I7646" s="1">
        <v>1.3</v>
      </c>
      <c r="J7646" s="1">
        <v>2023</v>
      </c>
      <c r="K7646" s="1">
        <v>94764</v>
      </c>
      <c r="L7646" s="1">
        <v>0</v>
      </c>
      <c r="M7646" s="1">
        <f t="array" ref="M7646">SUMPRODUCT(MAX(ISNUMBER(SEARCH('Class Rules'!$B$6:$B$85,$E7646))*ISNUMBER(SEARCH('Class Rules'!$C$6:$C$85,$F7646))*'Class Rules'!$A$6:$A$85))</f>
        <v>0</v>
      </c>
      <c r="N7646" s="1" t="str">
        <f t="array" ref="N7646">IF($M7646=0,'Class Rules'!$D$3,INDEX('Class Rules'!$D$6:$D$85,MATCH($M7646,'Class Rules'!$A$6:$A$85,0)))</f>
        <v>Passenger LDV</v>
      </c>
      <c r="O7646" s="1" t="str">
        <f t="array" ref="O7646">IF(SUMPRODUCT(MAX(ISNUMBER(SEARCH(Fuel_Rules!$A$6:$A$30,$E7646))*ISNUMBER(SEARCH(Fuel_Rules!$B$6:$B$30,$F7646))*(Fuel_Rules!$A$6:$A$30&lt;&gt;"")))&gt;0,"Plug-in hybrid",IF($G7646="Diesel","Diesel","Gasoline"))</f>
        <v>Gasoline</v>
      </c>
    </row>
    <row r="7647" spans="1:15" ht="15" customHeight="1" x14ac:dyDescent="0.25">
      <c r="A7647" s="1">
        <v>2022</v>
      </c>
      <c r="B7647" s="1" t="s">
        <v>9851</v>
      </c>
      <c r="C7647" s="1" t="s">
        <v>1088</v>
      </c>
      <c r="D7647" s="1" t="s">
        <v>10180</v>
      </c>
      <c r="E7647" s="1" t="s">
        <v>915</v>
      </c>
      <c r="F7647" s="1" t="s">
        <v>1090</v>
      </c>
      <c r="G7647" s="1" t="s">
        <v>103</v>
      </c>
      <c r="H7647" s="1" t="s">
        <v>437</v>
      </c>
      <c r="I7647" s="1">
        <v>1</v>
      </c>
      <c r="J7647" s="1">
        <v>2023</v>
      </c>
      <c r="K7647" s="1">
        <v>132358</v>
      </c>
      <c r="L7647" s="1">
        <v>0</v>
      </c>
      <c r="M7647" s="1">
        <f t="array" ref="M7647">SUMPRODUCT(MAX(ISNUMBER(SEARCH('Class Rules'!$B$6:$B$85,$E7647))*ISNUMBER(SEARCH('Class Rules'!$C$6:$C$85,$F7647))*'Class Rules'!$A$6:$A$85))</f>
        <v>0</v>
      </c>
      <c r="N7647" s="1" t="str">
        <f t="array" ref="N7647">IF($M7647=0,'Class Rules'!$D$3,INDEX('Class Rules'!$D$6:$D$85,MATCH($M7647,'Class Rules'!$A$6:$A$85,0)))</f>
        <v>Passenger LDV</v>
      </c>
      <c r="O7647" s="1" t="str">
        <f t="array" ref="O7647">IF(SUMPRODUCT(MAX(ISNUMBER(SEARCH(Fuel_Rules!$A$6:$A$30,$E7647))*ISNUMBER(SEARCH(Fuel_Rules!$B$6:$B$30,$F7647))*(Fuel_Rules!$A$6:$A$30&lt;&gt;"")))&gt;0,"Plug-in hybrid",IF($G7647="Diesel","Diesel","Gasoline"))</f>
        <v>Gasoline</v>
      </c>
    </row>
    <row r="7648" spans="1:15" ht="15" customHeight="1" x14ac:dyDescent="0.25">
      <c r="A7648" s="1">
        <v>2022</v>
      </c>
      <c r="B7648" s="1" t="s">
        <v>9851</v>
      </c>
      <c r="C7648" s="1" t="s">
        <v>1088</v>
      </c>
      <c r="D7648" s="1" t="s">
        <v>10181</v>
      </c>
      <c r="E7648" s="1" t="s">
        <v>915</v>
      </c>
      <c r="F7648" s="1" t="s">
        <v>1090</v>
      </c>
      <c r="G7648" s="1" t="s">
        <v>103</v>
      </c>
      <c r="H7648" s="1" t="s">
        <v>437</v>
      </c>
      <c r="I7648" s="1">
        <v>1</v>
      </c>
      <c r="J7648" s="1">
        <v>2023</v>
      </c>
      <c r="K7648" s="1">
        <v>126745</v>
      </c>
      <c r="L7648" s="1">
        <v>0</v>
      </c>
      <c r="M7648" s="1">
        <f t="array" ref="M7648">SUMPRODUCT(MAX(ISNUMBER(SEARCH('Class Rules'!$B$6:$B$85,$E7648))*ISNUMBER(SEARCH('Class Rules'!$C$6:$C$85,$F7648))*'Class Rules'!$A$6:$A$85))</f>
        <v>0</v>
      </c>
      <c r="N7648" s="1" t="str">
        <f t="array" ref="N7648">IF($M7648=0,'Class Rules'!$D$3,INDEX('Class Rules'!$D$6:$D$85,MATCH($M7648,'Class Rules'!$A$6:$A$85,0)))</f>
        <v>Passenger LDV</v>
      </c>
      <c r="O7648" s="1" t="str">
        <f t="array" ref="O7648">IF(SUMPRODUCT(MAX(ISNUMBER(SEARCH(Fuel_Rules!$A$6:$A$30,$E7648))*ISNUMBER(SEARCH(Fuel_Rules!$B$6:$B$30,$F7648))*(Fuel_Rules!$A$6:$A$30&lt;&gt;"")))&gt;0,"Plug-in hybrid",IF($G7648="Diesel","Diesel","Gasoline"))</f>
        <v>Gasoline</v>
      </c>
    </row>
    <row r="7649" spans="1:15" ht="15" customHeight="1" x14ac:dyDescent="0.25">
      <c r="A7649" s="1">
        <v>2022</v>
      </c>
      <c r="B7649" s="1" t="s">
        <v>9851</v>
      </c>
      <c r="C7649" s="1" t="s">
        <v>3396</v>
      </c>
      <c r="D7649" s="1" t="s">
        <v>10182</v>
      </c>
      <c r="E7649" s="1" t="s">
        <v>915</v>
      </c>
      <c r="F7649" s="1" t="s">
        <v>3398</v>
      </c>
      <c r="G7649" s="1" t="s">
        <v>103</v>
      </c>
      <c r="H7649" s="1" t="s">
        <v>298</v>
      </c>
      <c r="I7649" s="1">
        <v>1</v>
      </c>
      <c r="J7649" s="1">
        <v>2023</v>
      </c>
      <c r="K7649" s="1">
        <v>89512</v>
      </c>
      <c r="L7649" s="1">
        <v>0</v>
      </c>
      <c r="M7649" s="1">
        <f t="array" ref="M7649">SUMPRODUCT(MAX(ISNUMBER(SEARCH('Class Rules'!$B$6:$B$85,$E7649))*ISNUMBER(SEARCH('Class Rules'!$C$6:$C$85,$F7649))*'Class Rules'!$A$6:$A$85))</f>
        <v>0</v>
      </c>
      <c r="N7649" s="1" t="str">
        <f t="array" ref="N7649">IF($M7649=0,'Class Rules'!$D$3,INDEX('Class Rules'!$D$6:$D$85,MATCH($M7649,'Class Rules'!$A$6:$A$85,0)))</f>
        <v>Passenger LDV</v>
      </c>
      <c r="O7649" s="1" t="str">
        <f t="array" ref="O7649">IF(SUMPRODUCT(MAX(ISNUMBER(SEARCH(Fuel_Rules!$A$6:$A$30,$E7649))*ISNUMBER(SEARCH(Fuel_Rules!$B$6:$B$30,$F7649))*(Fuel_Rules!$A$6:$A$30&lt;&gt;"")))&gt;0,"Plug-in hybrid",IF($G7649="Diesel","Diesel","Gasoline"))</f>
        <v>Gasoline</v>
      </c>
    </row>
    <row r="7650" spans="1:15" ht="15" customHeight="1" x14ac:dyDescent="0.25">
      <c r="A7650" s="1">
        <v>2022</v>
      </c>
      <c r="B7650" s="1" t="s">
        <v>9851</v>
      </c>
      <c r="C7650" s="1" t="s">
        <v>3399</v>
      </c>
      <c r="D7650" s="1" t="s">
        <v>10183</v>
      </c>
      <c r="E7650" s="1" t="s">
        <v>915</v>
      </c>
      <c r="F7650" s="1" t="s">
        <v>3401</v>
      </c>
      <c r="G7650" s="1" t="s">
        <v>103</v>
      </c>
      <c r="H7650" s="1" t="s">
        <v>437</v>
      </c>
      <c r="I7650" s="1">
        <v>1.3</v>
      </c>
      <c r="J7650" s="1">
        <v>2023</v>
      </c>
      <c r="K7650" s="1">
        <v>131310</v>
      </c>
      <c r="L7650" s="1">
        <v>0</v>
      </c>
      <c r="M7650" s="1">
        <f t="array" ref="M7650">SUMPRODUCT(MAX(ISNUMBER(SEARCH('Class Rules'!$B$6:$B$85,$E7650))*ISNUMBER(SEARCH('Class Rules'!$C$6:$C$85,$F7650))*'Class Rules'!$A$6:$A$85))</f>
        <v>1</v>
      </c>
      <c r="N7650" s="1" t="str">
        <f t="array" ref="N7650">IF($M7650=0,'Class Rules'!$D$3,INDEX('Class Rules'!$D$6:$D$85,MATCH($M7650,'Class Rules'!$A$6:$A$85,0)))</f>
        <v>Freight LDV</v>
      </c>
      <c r="O7650" s="1" t="str">
        <f t="array" ref="O7650">IF(SUMPRODUCT(MAX(ISNUMBER(SEARCH(Fuel_Rules!$A$6:$A$30,$E7650))*ISNUMBER(SEARCH(Fuel_Rules!$B$6:$B$30,$F7650))*(Fuel_Rules!$A$6:$A$30&lt;&gt;"")))&gt;0,"Plug-in hybrid",IF($G7650="Diesel","Diesel","Gasoline"))</f>
        <v>Gasoline</v>
      </c>
    </row>
    <row r="7651" spans="1:15" ht="15" customHeight="1" x14ac:dyDescent="0.25">
      <c r="A7651" s="1">
        <v>2022</v>
      </c>
      <c r="B7651" s="1" t="s">
        <v>9851</v>
      </c>
      <c r="C7651" s="1" t="s">
        <v>3399</v>
      </c>
      <c r="D7651" s="1" t="s">
        <v>10184</v>
      </c>
      <c r="E7651" s="1" t="s">
        <v>915</v>
      </c>
      <c r="F7651" s="1" t="s">
        <v>3401</v>
      </c>
      <c r="G7651" s="1" t="s">
        <v>103</v>
      </c>
      <c r="H7651" s="1" t="s">
        <v>437</v>
      </c>
      <c r="I7651" s="1">
        <v>1.3</v>
      </c>
      <c r="J7651" s="1">
        <v>2023</v>
      </c>
      <c r="K7651" s="1">
        <v>125401</v>
      </c>
      <c r="L7651" s="1">
        <v>0</v>
      </c>
      <c r="M7651" s="1">
        <f t="array" ref="M7651">SUMPRODUCT(MAX(ISNUMBER(SEARCH('Class Rules'!$B$6:$B$85,$E7651))*ISNUMBER(SEARCH('Class Rules'!$C$6:$C$85,$F7651))*'Class Rules'!$A$6:$A$85))</f>
        <v>1</v>
      </c>
      <c r="N7651" s="1" t="str">
        <f t="array" ref="N7651">IF($M7651=0,'Class Rules'!$D$3,INDEX('Class Rules'!$D$6:$D$85,MATCH($M7651,'Class Rules'!$A$6:$A$85,0)))</f>
        <v>Freight LDV</v>
      </c>
      <c r="O7651" s="1" t="str">
        <f t="array" ref="O7651">IF(SUMPRODUCT(MAX(ISNUMBER(SEARCH(Fuel_Rules!$A$6:$A$30,$E7651))*ISNUMBER(SEARCH(Fuel_Rules!$B$6:$B$30,$F7651))*(Fuel_Rules!$A$6:$A$30&lt;&gt;"")))&gt;0,"Plug-in hybrid",IF($G7651="Diesel","Diesel","Gasoline"))</f>
        <v>Gasoline</v>
      </c>
    </row>
    <row r="7652" spans="1:15" ht="15" customHeight="1" x14ac:dyDescent="0.25">
      <c r="A7652" s="1">
        <v>2022</v>
      </c>
      <c r="B7652" s="1" t="s">
        <v>9851</v>
      </c>
      <c r="C7652" s="1" t="s">
        <v>3402</v>
      </c>
      <c r="D7652" s="1" t="s">
        <v>10185</v>
      </c>
      <c r="E7652" s="1" t="s">
        <v>915</v>
      </c>
      <c r="F7652" s="1" t="s">
        <v>3404</v>
      </c>
      <c r="G7652" s="1" t="s">
        <v>103</v>
      </c>
      <c r="H7652" s="1" t="s">
        <v>437</v>
      </c>
      <c r="I7652" s="1">
        <v>1.3</v>
      </c>
      <c r="J7652" s="1">
        <v>2023</v>
      </c>
      <c r="K7652" s="1">
        <v>126146</v>
      </c>
      <c r="L7652" s="1">
        <v>0</v>
      </c>
      <c r="M7652" s="1">
        <f t="array" ref="M7652">SUMPRODUCT(MAX(ISNUMBER(SEARCH('Class Rules'!$B$6:$B$85,$E7652))*ISNUMBER(SEARCH('Class Rules'!$C$6:$C$85,$F7652))*'Class Rules'!$A$6:$A$85))</f>
        <v>1</v>
      </c>
      <c r="N7652" s="1" t="str">
        <f t="array" ref="N7652">IF($M7652=0,'Class Rules'!$D$3,INDEX('Class Rules'!$D$6:$D$85,MATCH($M7652,'Class Rules'!$A$6:$A$85,0)))</f>
        <v>Freight LDV</v>
      </c>
      <c r="O7652" s="1" t="str">
        <f t="array" ref="O7652">IF(SUMPRODUCT(MAX(ISNUMBER(SEARCH(Fuel_Rules!$A$6:$A$30,$E7652))*ISNUMBER(SEARCH(Fuel_Rules!$B$6:$B$30,$F7652))*(Fuel_Rules!$A$6:$A$30&lt;&gt;"")))&gt;0,"Plug-in hybrid",IF($G7652="Diesel","Diesel","Gasoline"))</f>
        <v>Gasoline</v>
      </c>
    </row>
    <row r="7653" spans="1:15" ht="15" customHeight="1" x14ac:dyDescent="0.25">
      <c r="A7653" s="1">
        <v>2022</v>
      </c>
      <c r="B7653" s="1" t="s">
        <v>9851</v>
      </c>
      <c r="C7653" s="1" t="s">
        <v>3402</v>
      </c>
      <c r="D7653" s="1" t="s">
        <v>10186</v>
      </c>
      <c r="E7653" s="1" t="s">
        <v>915</v>
      </c>
      <c r="F7653" s="1" t="s">
        <v>3404</v>
      </c>
      <c r="G7653" s="1" t="s">
        <v>103</v>
      </c>
      <c r="H7653" s="1" t="s">
        <v>437</v>
      </c>
      <c r="I7653" s="1">
        <v>1.3</v>
      </c>
      <c r="J7653" s="1">
        <v>2023</v>
      </c>
      <c r="K7653" s="1">
        <v>119838</v>
      </c>
      <c r="L7653" s="1">
        <v>0</v>
      </c>
      <c r="M7653" s="1">
        <f t="array" ref="M7653">SUMPRODUCT(MAX(ISNUMBER(SEARCH('Class Rules'!$B$6:$B$85,$E7653))*ISNUMBER(SEARCH('Class Rules'!$C$6:$C$85,$F7653))*'Class Rules'!$A$6:$A$85))</f>
        <v>1</v>
      </c>
      <c r="N7653" s="1" t="str">
        <f t="array" ref="N7653">IF($M7653=0,'Class Rules'!$D$3,INDEX('Class Rules'!$D$6:$D$85,MATCH($M7653,'Class Rules'!$A$6:$A$85,0)))</f>
        <v>Freight LDV</v>
      </c>
      <c r="O7653" s="1" t="str">
        <f t="array" ref="O7653">IF(SUMPRODUCT(MAX(ISNUMBER(SEARCH(Fuel_Rules!$A$6:$A$30,$E7653))*ISNUMBER(SEARCH(Fuel_Rules!$B$6:$B$30,$F7653))*(Fuel_Rules!$A$6:$A$30&lt;&gt;"")))&gt;0,"Plug-in hybrid",IF($G7653="Diesel","Diesel","Gasoline"))</f>
        <v>Gasoline</v>
      </c>
    </row>
    <row r="7654" spans="1:15" ht="15" customHeight="1" x14ac:dyDescent="0.25">
      <c r="A7654" s="1">
        <v>2022</v>
      </c>
      <c r="B7654" s="1" t="s">
        <v>9851</v>
      </c>
      <c r="C7654" s="1" t="s">
        <v>9093</v>
      </c>
      <c r="D7654" s="1" t="s">
        <v>10187</v>
      </c>
      <c r="E7654" s="1" t="s">
        <v>915</v>
      </c>
      <c r="F7654" s="1" t="s">
        <v>9095</v>
      </c>
      <c r="G7654" s="1" t="s">
        <v>105</v>
      </c>
      <c r="H7654" s="1" t="s">
        <v>298</v>
      </c>
      <c r="I7654" s="1">
        <v>1.5</v>
      </c>
      <c r="J7654" s="1">
        <v>2023</v>
      </c>
      <c r="K7654" s="1">
        <v>191099</v>
      </c>
      <c r="L7654" s="1">
        <v>0</v>
      </c>
      <c r="M7654" s="1">
        <f t="array" ref="M7654">SUMPRODUCT(MAX(ISNUMBER(SEARCH('Class Rules'!$B$6:$B$85,$E7654))*ISNUMBER(SEARCH('Class Rules'!$C$6:$C$85,$F7654))*'Class Rules'!$A$6:$A$85))</f>
        <v>7</v>
      </c>
      <c r="N7654" s="1" t="str">
        <f t="array" ref="N7654">IF($M7654=0,'Class Rules'!$D$3,INDEX('Class Rules'!$D$6:$D$85,MATCH($M7654,'Class Rules'!$A$6:$A$85,0)))</f>
        <v>Freight LDV</v>
      </c>
      <c r="O7654" s="1" t="str">
        <f t="array" ref="O7654">IF(SUMPRODUCT(MAX(ISNUMBER(SEARCH(Fuel_Rules!$A$6:$A$30,$E7654))*ISNUMBER(SEARCH(Fuel_Rules!$B$6:$B$30,$F7654))*(Fuel_Rules!$A$6:$A$30&lt;&gt;"")))&gt;0,"Plug-in hybrid",IF($G7654="Diesel","Diesel","Gasoline"))</f>
        <v>Diesel</v>
      </c>
    </row>
    <row r="7655" spans="1:15" ht="15" customHeight="1" x14ac:dyDescent="0.25">
      <c r="A7655" s="1">
        <v>2022</v>
      </c>
      <c r="B7655" s="1" t="s">
        <v>9851</v>
      </c>
      <c r="C7655" s="1" t="s">
        <v>9093</v>
      </c>
      <c r="D7655" s="1" t="s">
        <v>10188</v>
      </c>
      <c r="E7655" s="1" t="s">
        <v>915</v>
      </c>
      <c r="F7655" s="1" t="s">
        <v>9095</v>
      </c>
      <c r="G7655" s="1" t="s">
        <v>105</v>
      </c>
      <c r="H7655" s="1" t="s">
        <v>298</v>
      </c>
      <c r="I7655" s="1">
        <v>1.5</v>
      </c>
      <c r="J7655" s="1">
        <v>2023</v>
      </c>
      <c r="K7655" s="1">
        <v>179858</v>
      </c>
      <c r="L7655" s="1">
        <v>0</v>
      </c>
      <c r="M7655" s="1">
        <f t="array" ref="M7655">SUMPRODUCT(MAX(ISNUMBER(SEARCH('Class Rules'!$B$6:$B$85,$E7655))*ISNUMBER(SEARCH('Class Rules'!$C$6:$C$85,$F7655))*'Class Rules'!$A$6:$A$85))</f>
        <v>7</v>
      </c>
      <c r="N7655" s="1" t="str">
        <f t="array" ref="N7655">IF($M7655=0,'Class Rules'!$D$3,INDEX('Class Rules'!$D$6:$D$85,MATCH($M7655,'Class Rules'!$A$6:$A$85,0)))</f>
        <v>Freight LDV</v>
      </c>
      <c r="O7655" s="1" t="str">
        <f t="array" ref="O7655">IF(SUMPRODUCT(MAX(ISNUMBER(SEARCH(Fuel_Rules!$A$6:$A$30,$E7655))*ISNUMBER(SEARCH(Fuel_Rules!$B$6:$B$30,$F7655))*(Fuel_Rules!$A$6:$A$30&lt;&gt;"")))&gt;0,"Plug-in hybrid",IF($G7655="Diesel","Diesel","Gasoline"))</f>
        <v>Diesel</v>
      </c>
    </row>
    <row r="7656" spans="1:15" ht="15" customHeight="1" x14ac:dyDescent="0.25">
      <c r="A7656" s="1">
        <v>2022</v>
      </c>
      <c r="B7656" s="1" t="s">
        <v>9851</v>
      </c>
      <c r="C7656" s="1" t="s">
        <v>9097</v>
      </c>
      <c r="D7656" s="1" t="s">
        <v>10189</v>
      </c>
      <c r="E7656" s="1" t="s">
        <v>915</v>
      </c>
      <c r="F7656" s="1" t="s">
        <v>9099</v>
      </c>
      <c r="G7656" s="1" t="s">
        <v>105</v>
      </c>
      <c r="H7656" s="1" t="s">
        <v>298</v>
      </c>
      <c r="I7656" s="1">
        <v>1.5</v>
      </c>
      <c r="J7656" s="1">
        <v>2023</v>
      </c>
      <c r="K7656" s="1">
        <v>196250</v>
      </c>
      <c r="L7656" s="1">
        <v>0</v>
      </c>
      <c r="M7656" s="1">
        <f t="array" ref="M7656">SUMPRODUCT(MAX(ISNUMBER(SEARCH('Class Rules'!$B$6:$B$85,$E7656))*ISNUMBER(SEARCH('Class Rules'!$C$6:$C$85,$F7656))*'Class Rules'!$A$6:$A$85))</f>
        <v>0</v>
      </c>
      <c r="N7656" s="1" t="str">
        <f t="array" ref="N7656">IF($M7656=0,'Class Rules'!$D$3,INDEX('Class Rules'!$D$6:$D$85,MATCH($M7656,'Class Rules'!$A$6:$A$85,0)))</f>
        <v>Passenger LDV</v>
      </c>
      <c r="O7656" s="1" t="str">
        <f t="array" ref="O7656">IF(SUMPRODUCT(MAX(ISNUMBER(SEARCH(Fuel_Rules!$A$6:$A$30,$E7656))*ISNUMBER(SEARCH(Fuel_Rules!$B$6:$B$30,$F7656))*(Fuel_Rules!$A$6:$A$30&lt;&gt;"")))&gt;0,"Plug-in hybrid",IF($G7656="Diesel","Diesel","Gasoline"))</f>
        <v>Diesel</v>
      </c>
    </row>
    <row r="7657" spans="1:15" ht="15" customHeight="1" x14ac:dyDescent="0.25">
      <c r="A7657" s="1">
        <v>2022</v>
      </c>
      <c r="B7657" s="1" t="s">
        <v>9851</v>
      </c>
      <c r="C7657" s="1" t="s">
        <v>9097</v>
      </c>
      <c r="D7657" s="1" t="s">
        <v>10190</v>
      </c>
      <c r="E7657" s="1" t="s">
        <v>915</v>
      </c>
      <c r="F7657" s="1" t="s">
        <v>9099</v>
      </c>
      <c r="G7657" s="1" t="s">
        <v>105</v>
      </c>
      <c r="H7657" s="1" t="s">
        <v>298</v>
      </c>
      <c r="I7657" s="1">
        <v>1.5</v>
      </c>
      <c r="J7657" s="1">
        <v>2023</v>
      </c>
      <c r="K7657" s="1">
        <v>186068</v>
      </c>
      <c r="L7657" s="1">
        <v>0</v>
      </c>
      <c r="M7657" s="1">
        <f t="array" ref="M7657">SUMPRODUCT(MAX(ISNUMBER(SEARCH('Class Rules'!$B$6:$B$85,$E7657))*ISNUMBER(SEARCH('Class Rules'!$C$6:$C$85,$F7657))*'Class Rules'!$A$6:$A$85))</f>
        <v>0</v>
      </c>
      <c r="N7657" s="1" t="str">
        <f t="array" ref="N7657">IF($M7657=0,'Class Rules'!$D$3,INDEX('Class Rules'!$D$6:$D$85,MATCH($M7657,'Class Rules'!$A$6:$A$85,0)))</f>
        <v>Passenger LDV</v>
      </c>
      <c r="O7657" s="1" t="str">
        <f t="array" ref="O7657">IF(SUMPRODUCT(MAX(ISNUMBER(SEARCH(Fuel_Rules!$A$6:$A$30,$E7657))*ISNUMBER(SEARCH(Fuel_Rules!$B$6:$B$30,$F7657))*(Fuel_Rules!$A$6:$A$30&lt;&gt;"")))&gt;0,"Plug-in hybrid",IF($G7657="Diesel","Diesel","Gasoline"))</f>
        <v>Diesel</v>
      </c>
    </row>
    <row r="7658" spans="1:15" ht="15" customHeight="1" x14ac:dyDescent="0.25">
      <c r="A7658" s="1">
        <v>2022</v>
      </c>
      <c r="B7658" s="1" t="s">
        <v>9851</v>
      </c>
      <c r="C7658" s="1" t="s">
        <v>10191</v>
      </c>
      <c r="D7658" s="1" t="s">
        <v>10192</v>
      </c>
      <c r="E7658" s="1" t="s">
        <v>915</v>
      </c>
      <c r="F7658" s="1" t="s">
        <v>10193</v>
      </c>
      <c r="G7658" s="1" t="s">
        <v>103</v>
      </c>
      <c r="H7658" s="1" t="s">
        <v>298</v>
      </c>
      <c r="I7658" s="1">
        <v>1</v>
      </c>
      <c r="J7658" s="1">
        <v>2023</v>
      </c>
      <c r="K7658" s="1">
        <v>75415</v>
      </c>
      <c r="L7658" s="1">
        <v>0</v>
      </c>
      <c r="M7658" s="1">
        <f t="array" ref="M7658">SUMPRODUCT(MAX(ISNUMBER(SEARCH('Class Rules'!$B$6:$B$85,$E7658))*ISNUMBER(SEARCH('Class Rules'!$C$6:$C$85,$F7658))*'Class Rules'!$A$6:$A$85))</f>
        <v>0</v>
      </c>
      <c r="N7658" s="1" t="str">
        <f t="array" ref="N7658">IF($M7658=0,'Class Rules'!$D$3,INDEX('Class Rules'!$D$6:$D$85,MATCH($M7658,'Class Rules'!$A$6:$A$85,0)))</f>
        <v>Passenger LDV</v>
      </c>
      <c r="O7658" s="1" t="str">
        <f t="array" ref="O7658">IF(SUMPRODUCT(MAX(ISNUMBER(SEARCH(Fuel_Rules!$A$6:$A$30,$E7658))*ISNUMBER(SEARCH(Fuel_Rules!$B$6:$B$30,$F7658))*(Fuel_Rules!$A$6:$A$30&lt;&gt;"")))&gt;0,"Plug-in hybrid",IF($G7658="Diesel","Diesel","Gasoline"))</f>
        <v>Gasoline</v>
      </c>
    </row>
    <row r="7659" spans="1:15" ht="15" customHeight="1" x14ac:dyDescent="0.25">
      <c r="A7659" s="1">
        <v>2022</v>
      </c>
      <c r="B7659" s="1" t="s">
        <v>9851</v>
      </c>
      <c r="C7659" s="1" t="s">
        <v>10191</v>
      </c>
      <c r="D7659" s="1" t="s">
        <v>10194</v>
      </c>
      <c r="E7659" s="1" t="s">
        <v>915</v>
      </c>
      <c r="F7659" s="1" t="s">
        <v>10193</v>
      </c>
      <c r="G7659" s="1" t="s">
        <v>103</v>
      </c>
      <c r="H7659" s="1" t="s">
        <v>298</v>
      </c>
      <c r="I7659" s="1">
        <v>1</v>
      </c>
      <c r="J7659" s="1">
        <v>2023</v>
      </c>
      <c r="K7659" s="1">
        <v>71644</v>
      </c>
      <c r="L7659" s="1">
        <v>0</v>
      </c>
      <c r="M7659" s="1">
        <f t="array" ref="M7659">SUMPRODUCT(MAX(ISNUMBER(SEARCH('Class Rules'!$B$6:$B$85,$E7659))*ISNUMBER(SEARCH('Class Rules'!$C$6:$C$85,$F7659))*'Class Rules'!$A$6:$A$85))</f>
        <v>0</v>
      </c>
      <c r="N7659" s="1" t="str">
        <f t="array" ref="N7659">IF($M7659=0,'Class Rules'!$D$3,INDEX('Class Rules'!$D$6:$D$85,MATCH($M7659,'Class Rules'!$A$6:$A$85,0)))</f>
        <v>Passenger LDV</v>
      </c>
      <c r="O7659" s="1" t="str">
        <f t="array" ref="O7659">IF(SUMPRODUCT(MAX(ISNUMBER(SEARCH(Fuel_Rules!$A$6:$A$30,$E7659))*ISNUMBER(SEARCH(Fuel_Rules!$B$6:$B$30,$F7659))*(Fuel_Rules!$A$6:$A$30&lt;&gt;"")))&gt;0,"Plug-in hybrid",IF($G7659="Diesel","Diesel","Gasoline"))</f>
        <v>Gasoline</v>
      </c>
    </row>
    <row r="7660" spans="1:15" ht="15" customHeight="1" x14ac:dyDescent="0.25">
      <c r="A7660" s="1">
        <v>2022</v>
      </c>
      <c r="B7660" s="1" t="s">
        <v>9851</v>
      </c>
      <c r="C7660" s="1" t="s">
        <v>10195</v>
      </c>
      <c r="D7660" s="1" t="s">
        <v>10196</v>
      </c>
      <c r="E7660" s="1" t="s">
        <v>915</v>
      </c>
      <c r="F7660" s="1" t="s">
        <v>10197</v>
      </c>
      <c r="G7660" s="1" t="s">
        <v>103</v>
      </c>
      <c r="H7660" s="1" t="s">
        <v>298</v>
      </c>
      <c r="I7660" s="1">
        <v>1</v>
      </c>
      <c r="J7660" s="1">
        <v>2023</v>
      </c>
      <c r="K7660" s="1">
        <v>79115</v>
      </c>
      <c r="L7660" s="1">
        <v>0</v>
      </c>
      <c r="M7660" s="1">
        <f t="array" ref="M7660">SUMPRODUCT(MAX(ISNUMBER(SEARCH('Class Rules'!$B$6:$B$85,$E7660))*ISNUMBER(SEARCH('Class Rules'!$C$6:$C$85,$F7660))*'Class Rules'!$A$6:$A$85))</f>
        <v>0</v>
      </c>
      <c r="N7660" s="1" t="str">
        <f t="array" ref="N7660">IF($M7660=0,'Class Rules'!$D$3,INDEX('Class Rules'!$D$6:$D$85,MATCH($M7660,'Class Rules'!$A$6:$A$85,0)))</f>
        <v>Passenger LDV</v>
      </c>
      <c r="O7660" s="1" t="str">
        <f t="array" ref="O7660">IF(SUMPRODUCT(MAX(ISNUMBER(SEARCH(Fuel_Rules!$A$6:$A$30,$E7660))*ISNUMBER(SEARCH(Fuel_Rules!$B$6:$B$30,$F7660))*(Fuel_Rules!$A$6:$A$30&lt;&gt;"")))&gt;0,"Plug-in hybrid",IF($G7660="Diesel","Diesel","Gasoline"))</f>
        <v>Gasoline</v>
      </c>
    </row>
    <row r="7661" spans="1:15" ht="15" customHeight="1" x14ac:dyDescent="0.25">
      <c r="A7661" s="1">
        <v>2022</v>
      </c>
      <c r="B7661" s="1" t="s">
        <v>9851</v>
      </c>
      <c r="C7661" s="1" t="s">
        <v>10195</v>
      </c>
      <c r="D7661" s="1" t="s">
        <v>10198</v>
      </c>
      <c r="E7661" s="1" t="s">
        <v>915</v>
      </c>
      <c r="F7661" s="1" t="s">
        <v>10197</v>
      </c>
      <c r="G7661" s="1" t="s">
        <v>103</v>
      </c>
      <c r="H7661" s="1" t="s">
        <v>298</v>
      </c>
      <c r="I7661" s="1">
        <v>1</v>
      </c>
      <c r="J7661" s="1">
        <v>2023</v>
      </c>
      <c r="K7661" s="1">
        <v>75159</v>
      </c>
      <c r="L7661" s="1">
        <v>0</v>
      </c>
      <c r="M7661" s="1">
        <f t="array" ref="M7661">SUMPRODUCT(MAX(ISNUMBER(SEARCH('Class Rules'!$B$6:$B$85,$E7661))*ISNUMBER(SEARCH('Class Rules'!$C$6:$C$85,$F7661))*'Class Rules'!$A$6:$A$85))</f>
        <v>0</v>
      </c>
      <c r="N7661" s="1" t="str">
        <f t="array" ref="N7661">IF($M7661=0,'Class Rules'!$D$3,INDEX('Class Rules'!$D$6:$D$85,MATCH($M7661,'Class Rules'!$A$6:$A$85,0)))</f>
        <v>Passenger LDV</v>
      </c>
      <c r="O7661" s="1" t="str">
        <f t="array" ref="O7661">IF(SUMPRODUCT(MAX(ISNUMBER(SEARCH(Fuel_Rules!$A$6:$A$30,$E7661))*ISNUMBER(SEARCH(Fuel_Rules!$B$6:$B$30,$F7661))*(Fuel_Rules!$A$6:$A$30&lt;&gt;"")))&gt;0,"Plug-in hybrid",IF($G7661="Diesel","Diesel","Gasoline"))</f>
        <v>Gasoline</v>
      </c>
    </row>
    <row r="7662" spans="1:15" ht="15" customHeight="1" x14ac:dyDescent="0.25">
      <c r="A7662" s="1">
        <v>2022</v>
      </c>
      <c r="B7662" s="1" t="s">
        <v>9851</v>
      </c>
      <c r="C7662" s="1" t="s">
        <v>10199</v>
      </c>
      <c r="D7662" s="1" t="s">
        <v>10200</v>
      </c>
      <c r="E7662" s="1" t="s">
        <v>915</v>
      </c>
      <c r="F7662" s="1" t="s">
        <v>10201</v>
      </c>
      <c r="G7662" s="1" t="s">
        <v>103</v>
      </c>
      <c r="H7662" s="1" t="s">
        <v>437</v>
      </c>
      <c r="I7662" s="1">
        <v>1.3</v>
      </c>
      <c r="J7662" s="1">
        <v>2023</v>
      </c>
      <c r="K7662" s="1">
        <v>92077</v>
      </c>
      <c r="L7662" s="1">
        <v>0</v>
      </c>
      <c r="M7662" s="1">
        <f t="array" ref="M7662">SUMPRODUCT(MAX(ISNUMBER(SEARCH('Class Rules'!$B$6:$B$85,$E7662))*ISNUMBER(SEARCH('Class Rules'!$C$6:$C$85,$F7662))*'Class Rules'!$A$6:$A$85))</f>
        <v>0</v>
      </c>
      <c r="N7662" s="1" t="str">
        <f t="array" ref="N7662">IF($M7662=0,'Class Rules'!$D$3,INDEX('Class Rules'!$D$6:$D$85,MATCH($M7662,'Class Rules'!$A$6:$A$85,0)))</f>
        <v>Passenger LDV</v>
      </c>
      <c r="O7662" s="1" t="str">
        <f t="array" ref="O7662">IF(SUMPRODUCT(MAX(ISNUMBER(SEARCH(Fuel_Rules!$A$6:$A$30,$E7662))*ISNUMBER(SEARCH(Fuel_Rules!$B$6:$B$30,$F7662))*(Fuel_Rules!$A$6:$A$30&lt;&gt;"")))&gt;0,"Plug-in hybrid",IF($G7662="Diesel","Diesel","Gasoline"))</f>
        <v>Gasoline</v>
      </c>
    </row>
    <row r="7663" spans="1:15" ht="15" customHeight="1" x14ac:dyDescent="0.25">
      <c r="A7663" s="1">
        <v>2022</v>
      </c>
      <c r="B7663" s="1" t="s">
        <v>9851</v>
      </c>
      <c r="C7663" s="1" t="s">
        <v>10199</v>
      </c>
      <c r="D7663" s="1" t="s">
        <v>10202</v>
      </c>
      <c r="E7663" s="1" t="s">
        <v>915</v>
      </c>
      <c r="F7663" s="1" t="s">
        <v>10201</v>
      </c>
      <c r="G7663" s="1" t="s">
        <v>103</v>
      </c>
      <c r="H7663" s="1" t="s">
        <v>437</v>
      </c>
      <c r="I7663" s="1">
        <v>1.3</v>
      </c>
      <c r="J7663" s="1">
        <v>2023</v>
      </c>
      <c r="K7663" s="1">
        <v>86552</v>
      </c>
      <c r="L7663" s="1">
        <v>0</v>
      </c>
      <c r="M7663" s="1">
        <f t="array" ref="M7663">SUMPRODUCT(MAX(ISNUMBER(SEARCH('Class Rules'!$B$6:$B$85,$E7663))*ISNUMBER(SEARCH('Class Rules'!$C$6:$C$85,$F7663))*'Class Rules'!$A$6:$A$85))</f>
        <v>0</v>
      </c>
      <c r="N7663" s="1" t="str">
        <f t="array" ref="N7663">IF($M7663=0,'Class Rules'!$D$3,INDEX('Class Rules'!$D$6:$D$85,MATCH($M7663,'Class Rules'!$A$6:$A$85,0)))</f>
        <v>Passenger LDV</v>
      </c>
      <c r="O7663" s="1" t="str">
        <f t="array" ref="O7663">IF(SUMPRODUCT(MAX(ISNUMBER(SEARCH(Fuel_Rules!$A$6:$A$30,$E7663))*ISNUMBER(SEARCH(Fuel_Rules!$B$6:$B$30,$F7663))*(Fuel_Rules!$A$6:$A$30&lt;&gt;"")))&gt;0,"Plug-in hybrid",IF($G7663="Diesel","Diesel","Gasoline"))</f>
        <v>Gasoline</v>
      </c>
    </row>
    <row r="7664" spans="1:15" ht="15" customHeight="1" x14ac:dyDescent="0.25">
      <c r="A7664" s="1">
        <v>2022</v>
      </c>
      <c r="B7664" s="1" t="s">
        <v>9851</v>
      </c>
      <c r="C7664" s="1" t="s">
        <v>10203</v>
      </c>
      <c r="D7664" s="1" t="s">
        <v>10204</v>
      </c>
      <c r="E7664" s="1" t="s">
        <v>915</v>
      </c>
      <c r="F7664" s="1" t="s">
        <v>10205</v>
      </c>
      <c r="G7664" s="1" t="s">
        <v>103</v>
      </c>
      <c r="H7664" s="1" t="s">
        <v>437</v>
      </c>
      <c r="I7664" s="1">
        <v>1.3</v>
      </c>
      <c r="J7664" s="1">
        <v>2023</v>
      </c>
      <c r="K7664" s="1">
        <v>93715</v>
      </c>
      <c r="L7664" s="1">
        <v>0</v>
      </c>
      <c r="M7664" s="1">
        <f t="array" ref="M7664">SUMPRODUCT(MAX(ISNUMBER(SEARCH('Class Rules'!$B$6:$B$85,$E7664))*ISNUMBER(SEARCH('Class Rules'!$C$6:$C$85,$F7664))*'Class Rules'!$A$6:$A$85))</f>
        <v>0</v>
      </c>
      <c r="N7664" s="1" t="str">
        <f t="array" ref="N7664">IF($M7664=0,'Class Rules'!$D$3,INDEX('Class Rules'!$D$6:$D$85,MATCH($M7664,'Class Rules'!$A$6:$A$85,0)))</f>
        <v>Passenger LDV</v>
      </c>
      <c r="O7664" s="1" t="str">
        <f t="array" ref="O7664">IF(SUMPRODUCT(MAX(ISNUMBER(SEARCH(Fuel_Rules!$A$6:$A$30,$E7664))*ISNUMBER(SEARCH(Fuel_Rules!$B$6:$B$30,$F7664))*(Fuel_Rules!$A$6:$A$30&lt;&gt;"")))&gt;0,"Plug-in hybrid",IF($G7664="Diesel","Diesel","Gasoline"))</f>
        <v>Gasoline</v>
      </c>
    </row>
    <row r="7665" spans="1:15" ht="15" customHeight="1" x14ac:dyDescent="0.25">
      <c r="A7665" s="1">
        <v>2022</v>
      </c>
      <c r="B7665" s="1" t="s">
        <v>9851</v>
      </c>
      <c r="C7665" s="1" t="s">
        <v>10203</v>
      </c>
      <c r="D7665" s="1" t="s">
        <v>10206</v>
      </c>
      <c r="E7665" s="1" t="s">
        <v>915</v>
      </c>
      <c r="F7665" s="1" t="s">
        <v>10205</v>
      </c>
      <c r="G7665" s="1" t="s">
        <v>103</v>
      </c>
      <c r="H7665" s="1" t="s">
        <v>437</v>
      </c>
      <c r="I7665" s="1">
        <v>1.3</v>
      </c>
      <c r="J7665" s="1">
        <v>2023</v>
      </c>
      <c r="K7665" s="1">
        <v>89029</v>
      </c>
      <c r="L7665" s="1">
        <v>0</v>
      </c>
      <c r="M7665" s="1">
        <f t="array" ref="M7665">SUMPRODUCT(MAX(ISNUMBER(SEARCH('Class Rules'!$B$6:$B$85,$E7665))*ISNUMBER(SEARCH('Class Rules'!$C$6:$C$85,$F7665))*'Class Rules'!$A$6:$A$85))</f>
        <v>0</v>
      </c>
      <c r="N7665" s="1" t="str">
        <f t="array" ref="N7665">IF($M7665=0,'Class Rules'!$D$3,INDEX('Class Rules'!$D$6:$D$85,MATCH($M7665,'Class Rules'!$A$6:$A$85,0)))</f>
        <v>Passenger LDV</v>
      </c>
      <c r="O7665" s="1" t="str">
        <f t="array" ref="O7665">IF(SUMPRODUCT(MAX(ISNUMBER(SEARCH(Fuel_Rules!$A$6:$A$30,$E7665))*ISNUMBER(SEARCH(Fuel_Rules!$B$6:$B$30,$F7665))*(Fuel_Rules!$A$6:$A$30&lt;&gt;"")))&gt;0,"Plug-in hybrid",IF($G7665="Diesel","Diesel","Gasoline"))</f>
        <v>Gasoline</v>
      </c>
    </row>
    <row r="7666" spans="1:15" ht="15" customHeight="1" x14ac:dyDescent="0.25">
      <c r="A7666" s="1">
        <v>2022</v>
      </c>
      <c r="B7666" s="1" t="s">
        <v>9851</v>
      </c>
      <c r="C7666" s="1" t="s">
        <v>1091</v>
      </c>
      <c r="D7666" s="1" t="s">
        <v>10207</v>
      </c>
      <c r="E7666" s="1" t="s">
        <v>1093</v>
      </c>
      <c r="F7666" s="1" t="s">
        <v>1094</v>
      </c>
      <c r="G7666" s="1" t="s">
        <v>103</v>
      </c>
      <c r="H7666" s="1" t="s">
        <v>298</v>
      </c>
      <c r="I7666" s="1">
        <v>1.6</v>
      </c>
      <c r="J7666" s="1">
        <v>2023</v>
      </c>
      <c r="K7666" s="1">
        <v>81045</v>
      </c>
      <c r="L7666" s="1">
        <v>0</v>
      </c>
      <c r="M7666" s="1">
        <f t="array" ref="M7666">SUMPRODUCT(MAX(ISNUMBER(SEARCH('Class Rules'!$B$6:$B$85,$E7666))*ISNUMBER(SEARCH('Class Rules'!$C$6:$C$85,$F7666))*'Class Rules'!$A$6:$A$85))</f>
        <v>0</v>
      </c>
      <c r="N7666" s="1" t="str">
        <f t="array" ref="N7666">IF($M7666=0,'Class Rules'!$D$3,INDEX('Class Rules'!$D$6:$D$85,MATCH($M7666,'Class Rules'!$A$6:$A$85,0)))</f>
        <v>Passenger LDV</v>
      </c>
      <c r="O7666" s="1" t="str">
        <f t="array" ref="O7666">IF(SUMPRODUCT(MAX(ISNUMBER(SEARCH(Fuel_Rules!$A$6:$A$30,$E7666))*ISNUMBER(SEARCH(Fuel_Rules!$B$6:$B$30,$F7666))*(Fuel_Rules!$A$6:$A$30&lt;&gt;"")))&gt;0,"Plug-in hybrid",IF($G7666="Diesel","Diesel","Gasoline"))</f>
        <v>Gasoline</v>
      </c>
    </row>
    <row r="7667" spans="1:15" ht="15" customHeight="1" x14ac:dyDescent="0.25">
      <c r="A7667" s="1">
        <v>2022</v>
      </c>
      <c r="B7667" s="1" t="s">
        <v>9851</v>
      </c>
      <c r="C7667" s="1" t="s">
        <v>1091</v>
      </c>
      <c r="D7667" s="1" t="s">
        <v>10208</v>
      </c>
      <c r="E7667" s="1" t="s">
        <v>1093</v>
      </c>
      <c r="F7667" s="1" t="s">
        <v>1094</v>
      </c>
      <c r="G7667" s="1" t="s">
        <v>103</v>
      </c>
      <c r="H7667" s="1" t="s">
        <v>298</v>
      </c>
      <c r="I7667" s="1">
        <v>1.6</v>
      </c>
      <c r="J7667" s="1">
        <v>2023</v>
      </c>
      <c r="K7667" s="1">
        <v>74156</v>
      </c>
      <c r="L7667" s="1">
        <v>0</v>
      </c>
      <c r="M7667" s="1">
        <f t="array" ref="M7667">SUMPRODUCT(MAX(ISNUMBER(SEARCH('Class Rules'!$B$6:$B$85,$E7667))*ISNUMBER(SEARCH('Class Rules'!$C$6:$C$85,$F7667))*'Class Rules'!$A$6:$A$85))</f>
        <v>0</v>
      </c>
      <c r="N7667" s="1" t="str">
        <f t="array" ref="N7667">IF($M7667=0,'Class Rules'!$D$3,INDEX('Class Rules'!$D$6:$D$85,MATCH($M7667,'Class Rules'!$A$6:$A$85,0)))</f>
        <v>Passenger LDV</v>
      </c>
      <c r="O7667" s="1" t="str">
        <f t="array" ref="O7667">IF(SUMPRODUCT(MAX(ISNUMBER(SEARCH(Fuel_Rules!$A$6:$A$30,$E7667))*ISNUMBER(SEARCH(Fuel_Rules!$B$6:$B$30,$F7667))*(Fuel_Rules!$A$6:$A$30&lt;&gt;"")))&gt;0,"Plug-in hybrid",IF($G7667="Diesel","Diesel","Gasoline"))</f>
        <v>Gasoline</v>
      </c>
    </row>
    <row r="7668" spans="1:15" ht="15" customHeight="1" x14ac:dyDescent="0.25">
      <c r="A7668" s="1">
        <v>2022</v>
      </c>
      <c r="B7668" s="1" t="s">
        <v>9851</v>
      </c>
      <c r="C7668" s="1" t="s">
        <v>1095</v>
      </c>
      <c r="D7668" s="1" t="s">
        <v>10209</v>
      </c>
      <c r="E7668" s="1" t="s">
        <v>1093</v>
      </c>
      <c r="F7668" s="1" t="s">
        <v>1097</v>
      </c>
      <c r="G7668" s="1" t="s">
        <v>103</v>
      </c>
      <c r="H7668" s="1" t="s">
        <v>298</v>
      </c>
      <c r="I7668" s="1">
        <v>1.8</v>
      </c>
      <c r="J7668" s="1">
        <v>2023</v>
      </c>
      <c r="K7668" s="1">
        <v>94034</v>
      </c>
      <c r="L7668" s="1">
        <v>0</v>
      </c>
      <c r="M7668" s="1">
        <f t="array" ref="M7668">SUMPRODUCT(MAX(ISNUMBER(SEARCH('Class Rules'!$B$6:$B$85,$E7668))*ISNUMBER(SEARCH('Class Rules'!$C$6:$C$85,$F7668))*'Class Rules'!$A$6:$A$85))</f>
        <v>0</v>
      </c>
      <c r="N7668" s="1" t="str">
        <f t="array" ref="N7668">IF($M7668=0,'Class Rules'!$D$3,INDEX('Class Rules'!$D$6:$D$85,MATCH($M7668,'Class Rules'!$A$6:$A$85,0)))</f>
        <v>Passenger LDV</v>
      </c>
      <c r="O7668" s="1" t="str">
        <f t="array" ref="O7668">IF(SUMPRODUCT(MAX(ISNUMBER(SEARCH(Fuel_Rules!$A$6:$A$30,$E7668))*ISNUMBER(SEARCH(Fuel_Rules!$B$6:$B$30,$F7668))*(Fuel_Rules!$A$6:$A$30&lt;&gt;"")))&gt;0,"Plug-in hybrid",IF($G7668="Diesel","Diesel","Gasoline"))</f>
        <v>Gasoline</v>
      </c>
    </row>
    <row r="7669" spans="1:15" ht="15" customHeight="1" x14ac:dyDescent="0.25">
      <c r="A7669" s="1">
        <v>2022</v>
      </c>
      <c r="B7669" s="1" t="s">
        <v>9851</v>
      </c>
      <c r="C7669" s="1" t="s">
        <v>1095</v>
      </c>
      <c r="D7669" s="1" t="s">
        <v>10210</v>
      </c>
      <c r="E7669" s="1" t="s">
        <v>1093</v>
      </c>
      <c r="F7669" s="1" t="s">
        <v>1097</v>
      </c>
      <c r="G7669" s="1" t="s">
        <v>103</v>
      </c>
      <c r="H7669" s="1" t="s">
        <v>298</v>
      </c>
      <c r="I7669" s="1">
        <v>1.8</v>
      </c>
      <c r="J7669" s="1">
        <v>2023</v>
      </c>
      <c r="K7669" s="1">
        <v>85391</v>
      </c>
      <c r="L7669" s="1">
        <v>0</v>
      </c>
      <c r="M7669" s="1">
        <f t="array" ref="M7669">SUMPRODUCT(MAX(ISNUMBER(SEARCH('Class Rules'!$B$6:$B$85,$E7669))*ISNUMBER(SEARCH('Class Rules'!$C$6:$C$85,$F7669))*'Class Rules'!$A$6:$A$85))</f>
        <v>0</v>
      </c>
      <c r="N7669" s="1" t="str">
        <f t="array" ref="N7669">IF($M7669=0,'Class Rules'!$D$3,INDEX('Class Rules'!$D$6:$D$85,MATCH($M7669,'Class Rules'!$A$6:$A$85,0)))</f>
        <v>Passenger LDV</v>
      </c>
      <c r="O7669" s="1" t="str">
        <f t="array" ref="O7669">IF(SUMPRODUCT(MAX(ISNUMBER(SEARCH(Fuel_Rules!$A$6:$A$30,$E7669))*ISNUMBER(SEARCH(Fuel_Rules!$B$6:$B$30,$F7669))*(Fuel_Rules!$A$6:$A$30&lt;&gt;"")))&gt;0,"Plug-in hybrid",IF($G7669="Diesel","Diesel","Gasoline"))</f>
        <v>Gasoline</v>
      </c>
    </row>
    <row r="7670" spans="1:15" ht="15" customHeight="1" x14ac:dyDescent="0.25">
      <c r="A7670" s="1">
        <v>2022</v>
      </c>
      <c r="B7670" s="1" t="s">
        <v>9851</v>
      </c>
      <c r="C7670" s="1" t="s">
        <v>1098</v>
      </c>
      <c r="D7670" s="1" t="s">
        <v>10211</v>
      </c>
      <c r="E7670" s="1" t="s">
        <v>1093</v>
      </c>
      <c r="F7670" s="1" t="s">
        <v>1100</v>
      </c>
      <c r="G7670" s="1" t="s">
        <v>103</v>
      </c>
      <c r="H7670" s="1" t="s">
        <v>298</v>
      </c>
      <c r="I7670" s="1">
        <v>1.8</v>
      </c>
      <c r="J7670" s="1">
        <v>2023</v>
      </c>
      <c r="K7670" s="1">
        <v>98730</v>
      </c>
      <c r="L7670" s="1">
        <v>0</v>
      </c>
      <c r="M7670" s="1">
        <f t="array" ref="M7670">SUMPRODUCT(MAX(ISNUMBER(SEARCH('Class Rules'!$B$6:$B$85,$E7670))*ISNUMBER(SEARCH('Class Rules'!$C$6:$C$85,$F7670))*'Class Rules'!$A$6:$A$85))</f>
        <v>0</v>
      </c>
      <c r="N7670" s="1" t="str">
        <f t="array" ref="N7670">IF($M7670=0,'Class Rules'!$D$3,INDEX('Class Rules'!$D$6:$D$85,MATCH($M7670,'Class Rules'!$A$6:$A$85,0)))</f>
        <v>Passenger LDV</v>
      </c>
      <c r="O7670" s="1" t="str">
        <f t="array" ref="O7670">IF(SUMPRODUCT(MAX(ISNUMBER(SEARCH(Fuel_Rules!$A$6:$A$30,$E7670))*ISNUMBER(SEARCH(Fuel_Rules!$B$6:$B$30,$F7670))*(Fuel_Rules!$A$6:$A$30&lt;&gt;"")))&gt;0,"Plug-in hybrid",IF($G7670="Diesel","Diesel","Gasoline"))</f>
        <v>Gasoline</v>
      </c>
    </row>
    <row r="7671" spans="1:15" ht="15" customHeight="1" x14ac:dyDescent="0.25">
      <c r="A7671" s="1">
        <v>2022</v>
      </c>
      <c r="B7671" s="1" t="s">
        <v>9851</v>
      </c>
      <c r="C7671" s="1" t="s">
        <v>1098</v>
      </c>
      <c r="D7671" s="1" t="s">
        <v>10212</v>
      </c>
      <c r="E7671" s="1" t="s">
        <v>1093</v>
      </c>
      <c r="F7671" s="1" t="s">
        <v>1100</v>
      </c>
      <c r="G7671" s="1" t="s">
        <v>103</v>
      </c>
      <c r="H7671" s="1" t="s">
        <v>298</v>
      </c>
      <c r="I7671" s="1">
        <v>1.8</v>
      </c>
      <c r="J7671" s="1">
        <v>2023</v>
      </c>
      <c r="K7671" s="1">
        <v>90338</v>
      </c>
      <c r="L7671" s="1">
        <v>0</v>
      </c>
      <c r="M7671" s="1">
        <f t="array" ref="M7671">SUMPRODUCT(MAX(ISNUMBER(SEARCH('Class Rules'!$B$6:$B$85,$E7671))*ISNUMBER(SEARCH('Class Rules'!$C$6:$C$85,$F7671))*'Class Rules'!$A$6:$A$85))</f>
        <v>0</v>
      </c>
      <c r="N7671" s="1" t="str">
        <f t="array" ref="N7671">IF($M7671=0,'Class Rules'!$D$3,INDEX('Class Rules'!$D$6:$D$85,MATCH($M7671,'Class Rules'!$A$6:$A$85,0)))</f>
        <v>Passenger LDV</v>
      </c>
      <c r="O7671" s="1" t="str">
        <f t="array" ref="O7671">IF(SUMPRODUCT(MAX(ISNUMBER(SEARCH(Fuel_Rules!$A$6:$A$30,$E7671))*ISNUMBER(SEARCH(Fuel_Rules!$B$6:$B$30,$F7671))*(Fuel_Rules!$A$6:$A$30&lt;&gt;"")))&gt;0,"Plug-in hybrid",IF($G7671="Diesel","Diesel","Gasoline"))</f>
        <v>Gasoline</v>
      </c>
    </row>
    <row r="7672" spans="1:15" ht="15" customHeight="1" x14ac:dyDescent="0.25">
      <c r="A7672" s="1">
        <v>2022</v>
      </c>
      <c r="B7672" s="1" t="s">
        <v>9851</v>
      </c>
      <c r="C7672" s="1" t="s">
        <v>1101</v>
      </c>
      <c r="D7672" s="1" t="s">
        <v>10213</v>
      </c>
      <c r="E7672" s="1" t="s">
        <v>1103</v>
      </c>
      <c r="F7672" s="1" t="s">
        <v>1104</v>
      </c>
      <c r="G7672" s="1" t="s">
        <v>105</v>
      </c>
      <c r="H7672" s="1" t="s">
        <v>437</v>
      </c>
      <c r="I7672" s="1">
        <v>3.2</v>
      </c>
      <c r="J7672" s="1">
        <v>2023</v>
      </c>
      <c r="K7672" s="1">
        <v>290352</v>
      </c>
      <c r="L7672" s="1">
        <v>0</v>
      </c>
      <c r="M7672" s="1">
        <f t="array" ref="M7672">SUMPRODUCT(MAX(ISNUMBER(SEARCH('Class Rules'!$B$6:$B$85,$E7672))*ISNUMBER(SEARCH('Class Rules'!$C$6:$C$85,$F7672))*'Class Rules'!$A$6:$A$85))</f>
        <v>9</v>
      </c>
      <c r="N7672" s="1" t="str">
        <f t="array" ref="N7672">IF($M7672=0,'Class Rules'!$D$3,INDEX('Class Rules'!$D$6:$D$85,MATCH($M7672,'Class Rules'!$A$6:$A$85,0)))</f>
        <v>Freight LDV</v>
      </c>
      <c r="O7672" s="1" t="str">
        <f t="array" ref="O7672">IF(SUMPRODUCT(MAX(ISNUMBER(SEARCH(Fuel_Rules!$A$6:$A$30,$E7672))*ISNUMBER(SEARCH(Fuel_Rules!$B$6:$B$30,$F7672))*(Fuel_Rules!$A$6:$A$30&lt;&gt;"")))&gt;0,"Plug-in hybrid",IF($G7672="Diesel","Diesel","Gasoline"))</f>
        <v>Diesel</v>
      </c>
    </row>
    <row r="7673" spans="1:15" ht="15" customHeight="1" x14ac:dyDescent="0.25">
      <c r="A7673" s="1">
        <v>2022</v>
      </c>
      <c r="B7673" s="1" t="s">
        <v>9851</v>
      </c>
      <c r="C7673" s="1" t="s">
        <v>1101</v>
      </c>
      <c r="D7673" s="1" t="s">
        <v>10214</v>
      </c>
      <c r="E7673" s="1" t="s">
        <v>1103</v>
      </c>
      <c r="F7673" s="1" t="s">
        <v>1104</v>
      </c>
      <c r="G7673" s="1" t="s">
        <v>105</v>
      </c>
      <c r="H7673" s="1" t="s">
        <v>437</v>
      </c>
      <c r="I7673" s="1">
        <v>3.2</v>
      </c>
      <c r="J7673" s="1">
        <v>2023</v>
      </c>
      <c r="K7673" s="1">
        <v>272004</v>
      </c>
      <c r="L7673" s="1">
        <v>0</v>
      </c>
      <c r="M7673" s="1">
        <f t="array" ref="M7673">SUMPRODUCT(MAX(ISNUMBER(SEARCH('Class Rules'!$B$6:$B$85,$E7673))*ISNUMBER(SEARCH('Class Rules'!$C$6:$C$85,$F7673))*'Class Rules'!$A$6:$A$85))</f>
        <v>9</v>
      </c>
      <c r="N7673" s="1" t="str">
        <f t="array" ref="N7673">IF($M7673=0,'Class Rules'!$D$3,INDEX('Class Rules'!$D$6:$D$85,MATCH($M7673,'Class Rules'!$A$6:$A$85,0)))</f>
        <v>Freight LDV</v>
      </c>
      <c r="O7673" s="1" t="str">
        <f t="array" ref="O7673">IF(SUMPRODUCT(MAX(ISNUMBER(SEARCH(Fuel_Rules!$A$6:$A$30,$E7673))*ISNUMBER(SEARCH(Fuel_Rules!$B$6:$B$30,$F7673))*(Fuel_Rules!$A$6:$A$30&lt;&gt;"")))&gt;0,"Plug-in hybrid",IF($G7673="Diesel","Diesel","Gasoline"))</f>
        <v>Diesel</v>
      </c>
    </row>
    <row r="7674" spans="1:15" ht="15" customHeight="1" x14ac:dyDescent="0.25">
      <c r="A7674" s="1">
        <v>2022</v>
      </c>
      <c r="B7674" s="1" t="s">
        <v>9851</v>
      </c>
      <c r="C7674" s="1" t="s">
        <v>1105</v>
      </c>
      <c r="D7674" s="1" t="s">
        <v>10215</v>
      </c>
      <c r="E7674" s="1" t="s">
        <v>1103</v>
      </c>
      <c r="F7674" s="1" t="s">
        <v>1107</v>
      </c>
      <c r="G7674" s="1" t="s">
        <v>105</v>
      </c>
      <c r="H7674" s="1" t="s">
        <v>437</v>
      </c>
      <c r="I7674" s="1">
        <v>3.2</v>
      </c>
      <c r="J7674" s="1">
        <v>2023</v>
      </c>
      <c r="K7674" s="1">
        <v>319584</v>
      </c>
      <c r="L7674" s="1">
        <v>0</v>
      </c>
      <c r="M7674" s="1">
        <f t="array" ref="M7674">SUMPRODUCT(MAX(ISNUMBER(SEARCH('Class Rules'!$B$6:$B$85,$E7674))*ISNUMBER(SEARCH('Class Rules'!$C$6:$C$85,$F7674))*'Class Rules'!$A$6:$A$85))</f>
        <v>9</v>
      </c>
      <c r="N7674" s="1" t="str">
        <f t="array" ref="N7674">IF($M7674=0,'Class Rules'!$D$3,INDEX('Class Rules'!$D$6:$D$85,MATCH($M7674,'Class Rules'!$A$6:$A$85,0)))</f>
        <v>Freight LDV</v>
      </c>
      <c r="O7674" s="1" t="str">
        <f t="array" ref="O7674">IF(SUMPRODUCT(MAX(ISNUMBER(SEARCH(Fuel_Rules!$A$6:$A$30,$E7674))*ISNUMBER(SEARCH(Fuel_Rules!$B$6:$B$30,$F7674))*(Fuel_Rules!$A$6:$A$30&lt;&gt;"")))&gt;0,"Plug-in hybrid",IF($G7674="Diesel","Diesel","Gasoline"))</f>
        <v>Diesel</v>
      </c>
    </row>
    <row r="7675" spans="1:15" ht="15" customHeight="1" x14ac:dyDescent="0.25">
      <c r="A7675" s="1">
        <v>2022</v>
      </c>
      <c r="B7675" s="1" t="s">
        <v>9851</v>
      </c>
      <c r="C7675" s="1" t="s">
        <v>1105</v>
      </c>
      <c r="D7675" s="1" t="s">
        <v>10216</v>
      </c>
      <c r="E7675" s="1" t="s">
        <v>1103</v>
      </c>
      <c r="F7675" s="1" t="s">
        <v>1107</v>
      </c>
      <c r="G7675" s="1" t="s">
        <v>105</v>
      </c>
      <c r="H7675" s="1" t="s">
        <v>437</v>
      </c>
      <c r="I7675" s="1">
        <v>3.2</v>
      </c>
      <c r="J7675" s="1">
        <v>2023</v>
      </c>
      <c r="K7675" s="1">
        <v>303334</v>
      </c>
      <c r="L7675" s="1">
        <v>0</v>
      </c>
      <c r="M7675" s="1">
        <f t="array" ref="M7675">SUMPRODUCT(MAX(ISNUMBER(SEARCH('Class Rules'!$B$6:$B$85,$E7675))*ISNUMBER(SEARCH('Class Rules'!$C$6:$C$85,$F7675))*'Class Rules'!$A$6:$A$85))</f>
        <v>9</v>
      </c>
      <c r="N7675" s="1" t="str">
        <f t="array" ref="N7675">IF($M7675=0,'Class Rules'!$D$3,INDEX('Class Rules'!$D$6:$D$85,MATCH($M7675,'Class Rules'!$A$6:$A$85,0)))</f>
        <v>Freight LDV</v>
      </c>
      <c r="O7675" s="1" t="str">
        <f t="array" ref="O7675">IF(SUMPRODUCT(MAX(ISNUMBER(SEARCH(Fuel_Rules!$A$6:$A$30,$E7675))*ISNUMBER(SEARCH(Fuel_Rules!$B$6:$B$30,$F7675))*(Fuel_Rules!$A$6:$A$30&lt;&gt;"")))&gt;0,"Plug-in hybrid",IF($G7675="Diesel","Diesel","Gasoline"))</f>
        <v>Diesel</v>
      </c>
    </row>
    <row r="7676" spans="1:15" ht="15" customHeight="1" x14ac:dyDescent="0.25">
      <c r="A7676" s="1">
        <v>2022</v>
      </c>
      <c r="B7676" s="1" t="s">
        <v>9851</v>
      </c>
      <c r="C7676" s="1" t="s">
        <v>1114</v>
      </c>
      <c r="D7676" s="1" t="s">
        <v>10217</v>
      </c>
      <c r="E7676" s="1" t="s">
        <v>1103</v>
      </c>
      <c r="F7676" s="1" t="s">
        <v>1116</v>
      </c>
      <c r="G7676" s="1" t="s">
        <v>105</v>
      </c>
      <c r="H7676" s="1" t="s">
        <v>437</v>
      </c>
      <c r="I7676" s="1">
        <v>2.2000000000000002</v>
      </c>
      <c r="J7676" s="1">
        <v>2023</v>
      </c>
      <c r="K7676" s="1">
        <v>249463</v>
      </c>
      <c r="L7676" s="1">
        <v>0</v>
      </c>
      <c r="M7676" s="1">
        <f t="array" ref="M7676">SUMPRODUCT(MAX(ISNUMBER(SEARCH('Class Rules'!$B$6:$B$85,$E7676))*ISNUMBER(SEARCH('Class Rules'!$C$6:$C$85,$F7676))*'Class Rules'!$A$6:$A$85))</f>
        <v>9</v>
      </c>
      <c r="N7676" s="1" t="str">
        <f t="array" ref="N7676">IF($M7676=0,'Class Rules'!$D$3,INDEX('Class Rules'!$D$6:$D$85,MATCH($M7676,'Class Rules'!$A$6:$A$85,0)))</f>
        <v>Freight LDV</v>
      </c>
      <c r="O7676" s="1" t="str">
        <f t="array" ref="O7676">IF(SUMPRODUCT(MAX(ISNUMBER(SEARCH(Fuel_Rules!$A$6:$A$30,$E7676))*ISNUMBER(SEARCH(Fuel_Rules!$B$6:$B$30,$F7676))*(Fuel_Rules!$A$6:$A$30&lt;&gt;"")))&gt;0,"Plug-in hybrid",IF($G7676="Diesel","Diesel","Gasoline"))</f>
        <v>Diesel</v>
      </c>
    </row>
    <row r="7677" spans="1:15" ht="15" customHeight="1" x14ac:dyDescent="0.25">
      <c r="A7677" s="1">
        <v>2022</v>
      </c>
      <c r="B7677" s="1" t="s">
        <v>9851</v>
      </c>
      <c r="C7677" s="1" t="s">
        <v>1114</v>
      </c>
      <c r="D7677" s="1" t="s">
        <v>10218</v>
      </c>
      <c r="E7677" s="1" t="s">
        <v>1103</v>
      </c>
      <c r="F7677" s="1" t="s">
        <v>1116</v>
      </c>
      <c r="G7677" s="1" t="s">
        <v>105</v>
      </c>
      <c r="H7677" s="1" t="s">
        <v>437</v>
      </c>
      <c r="I7677" s="1">
        <v>2.2000000000000002</v>
      </c>
      <c r="J7677" s="1">
        <v>2023</v>
      </c>
      <c r="K7677" s="1">
        <v>237639</v>
      </c>
      <c r="L7677" s="1">
        <v>0</v>
      </c>
      <c r="M7677" s="1">
        <f t="array" ref="M7677">SUMPRODUCT(MAX(ISNUMBER(SEARCH('Class Rules'!$B$6:$B$85,$E7677))*ISNUMBER(SEARCH('Class Rules'!$C$6:$C$85,$F7677))*'Class Rules'!$A$6:$A$85))</f>
        <v>9</v>
      </c>
      <c r="N7677" s="1" t="str">
        <f t="array" ref="N7677">IF($M7677=0,'Class Rules'!$D$3,INDEX('Class Rules'!$D$6:$D$85,MATCH($M7677,'Class Rules'!$A$6:$A$85,0)))</f>
        <v>Freight LDV</v>
      </c>
      <c r="O7677" s="1" t="str">
        <f t="array" ref="O7677">IF(SUMPRODUCT(MAX(ISNUMBER(SEARCH(Fuel_Rules!$A$6:$A$30,$E7677))*ISNUMBER(SEARCH(Fuel_Rules!$B$6:$B$30,$F7677))*(Fuel_Rules!$A$6:$A$30&lt;&gt;"")))&gt;0,"Plug-in hybrid",IF($G7677="Diesel","Diesel","Gasoline"))</f>
        <v>Diesel</v>
      </c>
    </row>
    <row r="7678" spans="1:15" ht="15" customHeight="1" x14ac:dyDescent="0.25">
      <c r="A7678" s="1">
        <v>2022</v>
      </c>
      <c r="B7678" s="1" t="s">
        <v>9851</v>
      </c>
      <c r="C7678" s="1" t="s">
        <v>1117</v>
      </c>
      <c r="D7678" s="1" t="s">
        <v>10219</v>
      </c>
      <c r="E7678" s="1" t="s">
        <v>1103</v>
      </c>
      <c r="F7678" s="1" t="s">
        <v>1119</v>
      </c>
      <c r="G7678" s="1" t="s">
        <v>105</v>
      </c>
      <c r="H7678" s="1" t="s">
        <v>298</v>
      </c>
      <c r="I7678" s="1">
        <v>2.2000000000000002</v>
      </c>
      <c r="J7678" s="1">
        <v>2023</v>
      </c>
      <c r="K7678" s="1">
        <v>238457</v>
      </c>
      <c r="L7678" s="1">
        <v>0</v>
      </c>
      <c r="M7678" s="1">
        <f t="array" ref="M7678">SUMPRODUCT(MAX(ISNUMBER(SEARCH('Class Rules'!$B$6:$B$85,$E7678))*ISNUMBER(SEARCH('Class Rules'!$C$6:$C$85,$F7678))*'Class Rules'!$A$6:$A$85))</f>
        <v>9</v>
      </c>
      <c r="N7678" s="1" t="str">
        <f t="array" ref="N7678">IF($M7678=0,'Class Rules'!$D$3,INDEX('Class Rules'!$D$6:$D$85,MATCH($M7678,'Class Rules'!$A$6:$A$85,0)))</f>
        <v>Freight LDV</v>
      </c>
      <c r="O7678" s="1" t="str">
        <f t="array" ref="O7678">IF(SUMPRODUCT(MAX(ISNUMBER(SEARCH(Fuel_Rules!$A$6:$A$30,$E7678))*ISNUMBER(SEARCH(Fuel_Rules!$B$6:$B$30,$F7678))*(Fuel_Rules!$A$6:$A$30&lt;&gt;"")))&gt;0,"Plug-in hybrid",IF($G7678="Diesel","Diesel","Gasoline"))</f>
        <v>Diesel</v>
      </c>
    </row>
    <row r="7679" spans="1:15" ht="15" customHeight="1" x14ac:dyDescent="0.25">
      <c r="A7679" s="1">
        <v>2022</v>
      </c>
      <c r="B7679" s="1" t="s">
        <v>9851</v>
      </c>
      <c r="C7679" s="1" t="s">
        <v>1117</v>
      </c>
      <c r="D7679" s="1" t="s">
        <v>10220</v>
      </c>
      <c r="E7679" s="1" t="s">
        <v>1103</v>
      </c>
      <c r="F7679" s="1" t="s">
        <v>1119</v>
      </c>
      <c r="G7679" s="1" t="s">
        <v>105</v>
      </c>
      <c r="H7679" s="1" t="s">
        <v>298</v>
      </c>
      <c r="I7679" s="1">
        <v>2.2000000000000002</v>
      </c>
      <c r="J7679" s="1">
        <v>2023</v>
      </c>
      <c r="K7679" s="1">
        <v>212368</v>
      </c>
      <c r="L7679" s="1">
        <v>0</v>
      </c>
      <c r="M7679" s="1">
        <f t="array" ref="M7679">SUMPRODUCT(MAX(ISNUMBER(SEARCH('Class Rules'!$B$6:$B$85,$E7679))*ISNUMBER(SEARCH('Class Rules'!$C$6:$C$85,$F7679))*'Class Rules'!$A$6:$A$85))</f>
        <v>9</v>
      </c>
      <c r="N7679" s="1" t="str">
        <f t="array" ref="N7679">IF($M7679=0,'Class Rules'!$D$3,INDEX('Class Rules'!$D$6:$D$85,MATCH($M7679,'Class Rules'!$A$6:$A$85,0)))</f>
        <v>Freight LDV</v>
      </c>
      <c r="O7679" s="1" t="str">
        <f t="array" ref="O7679">IF(SUMPRODUCT(MAX(ISNUMBER(SEARCH(Fuel_Rules!$A$6:$A$30,$E7679))*ISNUMBER(SEARCH(Fuel_Rules!$B$6:$B$30,$F7679))*(Fuel_Rules!$A$6:$A$30&lt;&gt;"")))&gt;0,"Plug-in hybrid",IF($G7679="Diesel","Diesel","Gasoline"))</f>
        <v>Diesel</v>
      </c>
    </row>
    <row r="7680" spans="1:15" ht="15" customHeight="1" x14ac:dyDescent="0.25">
      <c r="A7680" s="1">
        <v>2022</v>
      </c>
      <c r="B7680" s="1" t="s">
        <v>9851</v>
      </c>
      <c r="C7680" s="1" t="s">
        <v>1120</v>
      </c>
      <c r="D7680" s="1" t="s">
        <v>10221</v>
      </c>
      <c r="E7680" s="1" t="s">
        <v>1103</v>
      </c>
      <c r="F7680" s="1" t="s">
        <v>1122</v>
      </c>
      <c r="G7680" s="1" t="s">
        <v>105</v>
      </c>
      <c r="H7680" s="1" t="s">
        <v>298</v>
      </c>
      <c r="I7680" s="1">
        <v>2.2000000000000002</v>
      </c>
      <c r="J7680" s="1">
        <v>2023</v>
      </c>
      <c r="K7680" s="1">
        <v>223638</v>
      </c>
      <c r="L7680" s="1">
        <v>0</v>
      </c>
      <c r="M7680" s="1">
        <f t="array" ref="M7680">SUMPRODUCT(MAX(ISNUMBER(SEARCH('Class Rules'!$B$6:$B$85,$E7680))*ISNUMBER(SEARCH('Class Rules'!$C$6:$C$85,$F7680))*'Class Rules'!$A$6:$A$85))</f>
        <v>9</v>
      </c>
      <c r="N7680" s="1" t="str">
        <f t="array" ref="N7680">IF($M7680=0,'Class Rules'!$D$3,INDEX('Class Rules'!$D$6:$D$85,MATCH($M7680,'Class Rules'!$A$6:$A$85,0)))</f>
        <v>Freight LDV</v>
      </c>
      <c r="O7680" s="1" t="str">
        <f t="array" ref="O7680">IF(SUMPRODUCT(MAX(ISNUMBER(SEARCH(Fuel_Rules!$A$6:$A$30,$E7680))*ISNUMBER(SEARCH(Fuel_Rules!$B$6:$B$30,$F7680))*(Fuel_Rules!$A$6:$A$30&lt;&gt;"")))&gt;0,"Plug-in hybrid",IF($G7680="Diesel","Diesel","Gasoline"))</f>
        <v>Diesel</v>
      </c>
    </row>
    <row r="7681" spans="1:15" ht="15" customHeight="1" x14ac:dyDescent="0.25">
      <c r="A7681" s="1">
        <v>2022</v>
      </c>
      <c r="B7681" s="1" t="s">
        <v>9851</v>
      </c>
      <c r="C7681" s="1" t="s">
        <v>1120</v>
      </c>
      <c r="D7681" s="1" t="s">
        <v>10222</v>
      </c>
      <c r="E7681" s="1" t="s">
        <v>1103</v>
      </c>
      <c r="F7681" s="1" t="s">
        <v>1122</v>
      </c>
      <c r="G7681" s="1" t="s">
        <v>105</v>
      </c>
      <c r="H7681" s="1" t="s">
        <v>298</v>
      </c>
      <c r="I7681" s="1">
        <v>2.2000000000000002</v>
      </c>
      <c r="J7681" s="1">
        <v>2023</v>
      </c>
      <c r="K7681" s="1">
        <v>200454</v>
      </c>
      <c r="L7681" s="1">
        <v>0</v>
      </c>
      <c r="M7681" s="1">
        <f t="array" ref="M7681">SUMPRODUCT(MAX(ISNUMBER(SEARCH('Class Rules'!$B$6:$B$85,$E7681))*ISNUMBER(SEARCH('Class Rules'!$C$6:$C$85,$F7681))*'Class Rules'!$A$6:$A$85))</f>
        <v>9</v>
      </c>
      <c r="N7681" s="1" t="str">
        <f t="array" ref="N7681">IF($M7681=0,'Class Rules'!$D$3,INDEX('Class Rules'!$D$6:$D$85,MATCH($M7681,'Class Rules'!$A$6:$A$85,0)))</f>
        <v>Freight LDV</v>
      </c>
      <c r="O7681" s="1" t="str">
        <f t="array" ref="O7681">IF(SUMPRODUCT(MAX(ISNUMBER(SEARCH(Fuel_Rules!$A$6:$A$30,$E7681))*ISNUMBER(SEARCH(Fuel_Rules!$B$6:$B$30,$F7681))*(Fuel_Rules!$A$6:$A$30&lt;&gt;"")))&gt;0,"Plug-in hybrid",IF($G7681="Diesel","Diesel","Gasoline"))</f>
        <v>Diesel</v>
      </c>
    </row>
    <row r="7682" spans="1:15" ht="15" customHeight="1" x14ac:dyDescent="0.25">
      <c r="A7682" s="1">
        <v>2022</v>
      </c>
      <c r="B7682" s="1" t="s">
        <v>9851</v>
      </c>
      <c r="C7682" s="1" t="s">
        <v>1141</v>
      </c>
      <c r="D7682" s="1" t="s">
        <v>10223</v>
      </c>
      <c r="E7682" s="1" t="s">
        <v>1103</v>
      </c>
      <c r="F7682" s="1" t="s">
        <v>1143</v>
      </c>
      <c r="G7682" s="1" t="s">
        <v>105</v>
      </c>
      <c r="H7682" s="1" t="s">
        <v>437</v>
      </c>
      <c r="I7682" s="1">
        <v>2.2000000000000002</v>
      </c>
      <c r="J7682" s="1">
        <v>2023</v>
      </c>
      <c r="K7682" s="1">
        <v>223188</v>
      </c>
      <c r="L7682" s="1">
        <v>0</v>
      </c>
      <c r="M7682" s="1">
        <f t="array" ref="M7682">SUMPRODUCT(MAX(ISNUMBER(SEARCH('Class Rules'!$B$6:$B$85,$E7682))*ISNUMBER(SEARCH('Class Rules'!$C$6:$C$85,$F7682))*'Class Rules'!$A$6:$A$85))</f>
        <v>9</v>
      </c>
      <c r="N7682" s="1" t="str">
        <f t="array" ref="N7682">IF($M7682=0,'Class Rules'!$D$3,INDEX('Class Rules'!$D$6:$D$85,MATCH($M7682,'Class Rules'!$A$6:$A$85,0)))</f>
        <v>Freight LDV</v>
      </c>
      <c r="O7682" s="1" t="str">
        <f t="array" ref="O7682">IF(SUMPRODUCT(MAX(ISNUMBER(SEARCH(Fuel_Rules!$A$6:$A$30,$E7682))*ISNUMBER(SEARCH(Fuel_Rules!$B$6:$B$30,$F7682))*(Fuel_Rules!$A$6:$A$30&lt;&gt;"")))&gt;0,"Plug-in hybrid",IF($G7682="Diesel","Diesel","Gasoline"))</f>
        <v>Diesel</v>
      </c>
    </row>
    <row r="7683" spans="1:15" ht="15" customHeight="1" x14ac:dyDescent="0.25">
      <c r="A7683" s="1">
        <v>2022</v>
      </c>
      <c r="B7683" s="1" t="s">
        <v>9851</v>
      </c>
      <c r="C7683" s="1" t="s">
        <v>1141</v>
      </c>
      <c r="D7683" s="1" t="s">
        <v>10224</v>
      </c>
      <c r="E7683" s="1" t="s">
        <v>1103</v>
      </c>
      <c r="F7683" s="1" t="s">
        <v>1143</v>
      </c>
      <c r="G7683" s="1" t="s">
        <v>105</v>
      </c>
      <c r="H7683" s="1" t="s">
        <v>437</v>
      </c>
      <c r="I7683" s="1">
        <v>2.2000000000000002</v>
      </c>
      <c r="J7683" s="1">
        <v>2023</v>
      </c>
      <c r="K7683" s="1">
        <v>212995</v>
      </c>
      <c r="L7683" s="1">
        <v>0</v>
      </c>
      <c r="M7683" s="1">
        <f t="array" ref="M7683">SUMPRODUCT(MAX(ISNUMBER(SEARCH('Class Rules'!$B$6:$B$85,$E7683))*ISNUMBER(SEARCH('Class Rules'!$C$6:$C$85,$F7683))*'Class Rules'!$A$6:$A$85))</f>
        <v>9</v>
      </c>
      <c r="N7683" s="1" t="str">
        <f t="array" ref="N7683">IF($M7683=0,'Class Rules'!$D$3,INDEX('Class Rules'!$D$6:$D$85,MATCH($M7683,'Class Rules'!$A$6:$A$85,0)))</f>
        <v>Freight LDV</v>
      </c>
      <c r="O7683" s="1" t="str">
        <f t="array" ref="O7683">IF(SUMPRODUCT(MAX(ISNUMBER(SEARCH(Fuel_Rules!$A$6:$A$30,$E7683))*ISNUMBER(SEARCH(Fuel_Rules!$B$6:$B$30,$F7683))*(Fuel_Rules!$A$6:$A$30&lt;&gt;"")))&gt;0,"Plug-in hybrid",IF($G7683="Diesel","Diesel","Gasoline"))</f>
        <v>Diesel</v>
      </c>
    </row>
    <row r="7684" spans="1:15" ht="15" customHeight="1" x14ac:dyDescent="0.25">
      <c r="A7684" s="1">
        <v>2022</v>
      </c>
      <c r="B7684" s="1" t="s">
        <v>9851</v>
      </c>
      <c r="C7684" s="1" t="s">
        <v>1180</v>
      </c>
      <c r="D7684" s="1" t="s">
        <v>10225</v>
      </c>
      <c r="E7684" s="1" t="s">
        <v>1103</v>
      </c>
      <c r="F7684" s="1" t="s">
        <v>1182</v>
      </c>
      <c r="G7684" s="1" t="s">
        <v>105</v>
      </c>
      <c r="H7684" s="1" t="s">
        <v>437</v>
      </c>
      <c r="I7684" s="1">
        <v>3.2</v>
      </c>
      <c r="J7684" s="1">
        <v>2023</v>
      </c>
      <c r="K7684" s="1">
        <v>265943</v>
      </c>
      <c r="L7684" s="1">
        <v>0</v>
      </c>
      <c r="M7684" s="1">
        <f t="array" ref="M7684">SUMPRODUCT(MAX(ISNUMBER(SEARCH('Class Rules'!$B$6:$B$85,$E7684))*ISNUMBER(SEARCH('Class Rules'!$C$6:$C$85,$F7684))*'Class Rules'!$A$6:$A$85))</f>
        <v>9</v>
      </c>
      <c r="N7684" s="1" t="str">
        <f t="array" ref="N7684">IF($M7684=0,'Class Rules'!$D$3,INDEX('Class Rules'!$D$6:$D$85,MATCH($M7684,'Class Rules'!$A$6:$A$85,0)))</f>
        <v>Freight LDV</v>
      </c>
      <c r="O7684" s="1" t="str">
        <f t="array" ref="O7684">IF(SUMPRODUCT(MAX(ISNUMBER(SEARCH(Fuel_Rules!$A$6:$A$30,$E7684))*ISNUMBER(SEARCH(Fuel_Rules!$B$6:$B$30,$F7684))*(Fuel_Rules!$A$6:$A$30&lt;&gt;"")))&gt;0,"Plug-in hybrid",IF($G7684="Diesel","Diesel","Gasoline"))</f>
        <v>Diesel</v>
      </c>
    </row>
    <row r="7685" spans="1:15" ht="15" customHeight="1" x14ac:dyDescent="0.25">
      <c r="A7685" s="1">
        <v>2022</v>
      </c>
      <c r="B7685" s="1" t="s">
        <v>9851</v>
      </c>
      <c r="C7685" s="1" t="s">
        <v>1180</v>
      </c>
      <c r="D7685" s="1" t="s">
        <v>10226</v>
      </c>
      <c r="E7685" s="1" t="s">
        <v>1103</v>
      </c>
      <c r="F7685" s="1" t="s">
        <v>1182</v>
      </c>
      <c r="G7685" s="1" t="s">
        <v>105</v>
      </c>
      <c r="H7685" s="1" t="s">
        <v>437</v>
      </c>
      <c r="I7685" s="1">
        <v>3.2</v>
      </c>
      <c r="J7685" s="1">
        <v>2023</v>
      </c>
      <c r="K7685" s="1">
        <v>249227</v>
      </c>
      <c r="L7685" s="1">
        <v>0</v>
      </c>
      <c r="M7685" s="1">
        <f t="array" ref="M7685">SUMPRODUCT(MAX(ISNUMBER(SEARCH('Class Rules'!$B$6:$B$85,$E7685))*ISNUMBER(SEARCH('Class Rules'!$C$6:$C$85,$F7685))*'Class Rules'!$A$6:$A$85))</f>
        <v>9</v>
      </c>
      <c r="N7685" s="1" t="str">
        <f t="array" ref="N7685">IF($M7685=0,'Class Rules'!$D$3,INDEX('Class Rules'!$D$6:$D$85,MATCH($M7685,'Class Rules'!$A$6:$A$85,0)))</f>
        <v>Freight LDV</v>
      </c>
      <c r="O7685" s="1" t="str">
        <f t="array" ref="O7685">IF(SUMPRODUCT(MAX(ISNUMBER(SEARCH(Fuel_Rules!$A$6:$A$30,$E7685))*ISNUMBER(SEARCH(Fuel_Rules!$B$6:$B$30,$F7685))*(Fuel_Rules!$A$6:$A$30&lt;&gt;"")))&gt;0,"Plug-in hybrid",IF($G7685="Diesel","Diesel","Gasoline"))</f>
        <v>Diesel</v>
      </c>
    </row>
    <row r="7686" spans="1:15" ht="15" customHeight="1" x14ac:dyDescent="0.25">
      <c r="A7686" s="1">
        <v>2022</v>
      </c>
      <c r="B7686" s="1" t="s">
        <v>9851</v>
      </c>
      <c r="C7686" s="1" t="s">
        <v>1186</v>
      </c>
      <c r="D7686" s="1" t="s">
        <v>10227</v>
      </c>
      <c r="E7686" s="1" t="s">
        <v>1103</v>
      </c>
      <c r="F7686" s="1" t="s">
        <v>1188</v>
      </c>
      <c r="G7686" s="1" t="s">
        <v>103</v>
      </c>
      <c r="H7686" s="1" t="s">
        <v>437</v>
      </c>
      <c r="I7686" s="1">
        <v>1.5</v>
      </c>
      <c r="J7686" s="1">
        <v>2023</v>
      </c>
      <c r="K7686" s="1">
        <v>218686</v>
      </c>
      <c r="L7686" s="1">
        <v>0</v>
      </c>
      <c r="M7686" s="1">
        <f t="array" ref="M7686">SUMPRODUCT(MAX(ISNUMBER(SEARCH('Class Rules'!$B$6:$B$85,$E7686))*ISNUMBER(SEARCH('Class Rules'!$C$6:$C$85,$F7686))*'Class Rules'!$A$6:$A$85))</f>
        <v>0</v>
      </c>
      <c r="N7686" s="1" t="str">
        <f t="array" ref="N7686">IF($M7686=0,'Class Rules'!$D$3,INDEX('Class Rules'!$D$6:$D$85,MATCH($M7686,'Class Rules'!$A$6:$A$85,0)))</f>
        <v>Passenger LDV</v>
      </c>
      <c r="O7686" s="1" t="str">
        <f t="array" ref="O7686">IF(SUMPRODUCT(MAX(ISNUMBER(SEARCH(Fuel_Rules!$A$6:$A$30,$E7686))*ISNUMBER(SEARCH(Fuel_Rules!$B$6:$B$30,$F7686))*(Fuel_Rules!$A$6:$A$30&lt;&gt;"")))&gt;0,"Plug-in hybrid",IF($G7686="Diesel","Diesel","Gasoline"))</f>
        <v>Gasoline</v>
      </c>
    </row>
    <row r="7687" spans="1:15" ht="15" customHeight="1" x14ac:dyDescent="0.25">
      <c r="A7687" s="1">
        <v>2022</v>
      </c>
      <c r="B7687" s="1" t="s">
        <v>9851</v>
      </c>
      <c r="C7687" s="1" t="s">
        <v>1186</v>
      </c>
      <c r="D7687" s="1" t="s">
        <v>10228</v>
      </c>
      <c r="E7687" s="1" t="s">
        <v>1103</v>
      </c>
      <c r="F7687" s="1" t="s">
        <v>1188</v>
      </c>
      <c r="G7687" s="1" t="s">
        <v>103</v>
      </c>
      <c r="H7687" s="1" t="s">
        <v>437</v>
      </c>
      <c r="I7687" s="1">
        <v>1.5</v>
      </c>
      <c r="J7687" s="1">
        <v>2023</v>
      </c>
      <c r="K7687" s="1">
        <v>207314</v>
      </c>
      <c r="L7687" s="1">
        <v>0</v>
      </c>
      <c r="M7687" s="1">
        <f t="array" ref="M7687">SUMPRODUCT(MAX(ISNUMBER(SEARCH('Class Rules'!$B$6:$B$85,$E7687))*ISNUMBER(SEARCH('Class Rules'!$C$6:$C$85,$F7687))*'Class Rules'!$A$6:$A$85))</f>
        <v>0</v>
      </c>
      <c r="N7687" s="1" t="str">
        <f t="array" ref="N7687">IF($M7687=0,'Class Rules'!$D$3,INDEX('Class Rules'!$D$6:$D$85,MATCH($M7687,'Class Rules'!$A$6:$A$85,0)))</f>
        <v>Passenger LDV</v>
      </c>
      <c r="O7687" s="1" t="str">
        <f t="array" ref="O7687">IF(SUMPRODUCT(MAX(ISNUMBER(SEARCH(Fuel_Rules!$A$6:$A$30,$E7687))*ISNUMBER(SEARCH(Fuel_Rules!$B$6:$B$30,$F7687))*(Fuel_Rules!$A$6:$A$30&lt;&gt;"")))&gt;0,"Plug-in hybrid",IF($G7687="Diesel","Diesel","Gasoline"))</f>
        <v>Gasoline</v>
      </c>
    </row>
    <row r="7688" spans="1:15" ht="15" customHeight="1" x14ac:dyDescent="0.25">
      <c r="A7688" s="1">
        <v>2022</v>
      </c>
      <c r="B7688" s="1" t="s">
        <v>9851</v>
      </c>
      <c r="C7688" s="1" t="s">
        <v>1189</v>
      </c>
      <c r="D7688" s="1" t="s">
        <v>10229</v>
      </c>
      <c r="E7688" s="1" t="s">
        <v>1103</v>
      </c>
      <c r="F7688" s="1" t="s">
        <v>1191</v>
      </c>
      <c r="G7688" s="1" t="s">
        <v>105</v>
      </c>
      <c r="H7688" s="1" t="s">
        <v>437</v>
      </c>
      <c r="I7688" s="1">
        <v>2.2000000000000002</v>
      </c>
      <c r="J7688" s="1">
        <v>2023</v>
      </c>
      <c r="K7688" s="1">
        <v>231528</v>
      </c>
      <c r="L7688" s="1">
        <v>0</v>
      </c>
      <c r="M7688" s="1">
        <f t="array" ref="M7688">SUMPRODUCT(MAX(ISNUMBER(SEARCH('Class Rules'!$B$6:$B$85,$E7688))*ISNUMBER(SEARCH('Class Rules'!$C$6:$C$85,$F7688))*'Class Rules'!$A$6:$A$85))</f>
        <v>9</v>
      </c>
      <c r="N7688" s="1" t="str">
        <f t="array" ref="N7688">IF($M7688=0,'Class Rules'!$D$3,INDEX('Class Rules'!$D$6:$D$85,MATCH($M7688,'Class Rules'!$A$6:$A$85,0)))</f>
        <v>Freight LDV</v>
      </c>
      <c r="O7688" s="1" t="str">
        <f t="array" ref="O7688">IF(SUMPRODUCT(MAX(ISNUMBER(SEARCH(Fuel_Rules!$A$6:$A$30,$E7688))*ISNUMBER(SEARCH(Fuel_Rules!$B$6:$B$30,$F7688))*(Fuel_Rules!$A$6:$A$30&lt;&gt;"")))&gt;0,"Plug-in hybrid",IF($G7688="Diesel","Diesel","Gasoline"))</f>
        <v>Diesel</v>
      </c>
    </row>
    <row r="7689" spans="1:15" ht="15" customHeight="1" x14ac:dyDescent="0.25">
      <c r="A7689" s="1">
        <v>2022</v>
      </c>
      <c r="B7689" s="1" t="s">
        <v>9851</v>
      </c>
      <c r="C7689" s="1" t="s">
        <v>1189</v>
      </c>
      <c r="D7689" s="1" t="s">
        <v>10230</v>
      </c>
      <c r="E7689" s="1" t="s">
        <v>1103</v>
      </c>
      <c r="F7689" s="1" t="s">
        <v>1191</v>
      </c>
      <c r="G7689" s="1" t="s">
        <v>105</v>
      </c>
      <c r="H7689" s="1" t="s">
        <v>437</v>
      </c>
      <c r="I7689" s="1">
        <v>2.2000000000000002</v>
      </c>
      <c r="J7689" s="1">
        <v>2023</v>
      </c>
      <c r="K7689" s="1">
        <v>216405</v>
      </c>
      <c r="L7689" s="1">
        <v>0</v>
      </c>
      <c r="M7689" s="1">
        <f t="array" ref="M7689">SUMPRODUCT(MAX(ISNUMBER(SEARCH('Class Rules'!$B$6:$B$85,$E7689))*ISNUMBER(SEARCH('Class Rules'!$C$6:$C$85,$F7689))*'Class Rules'!$A$6:$A$85))</f>
        <v>9</v>
      </c>
      <c r="N7689" s="1" t="str">
        <f t="array" ref="N7689">IF($M7689=0,'Class Rules'!$D$3,INDEX('Class Rules'!$D$6:$D$85,MATCH($M7689,'Class Rules'!$A$6:$A$85,0)))</f>
        <v>Freight LDV</v>
      </c>
      <c r="O7689" s="1" t="str">
        <f t="array" ref="O7689">IF(SUMPRODUCT(MAX(ISNUMBER(SEARCH(Fuel_Rules!$A$6:$A$30,$E7689))*ISNUMBER(SEARCH(Fuel_Rules!$B$6:$B$30,$F7689))*(Fuel_Rules!$A$6:$A$30&lt;&gt;"")))&gt;0,"Plug-in hybrid",IF($G7689="Diesel","Diesel","Gasoline"))</f>
        <v>Diesel</v>
      </c>
    </row>
    <row r="7690" spans="1:15" ht="15" customHeight="1" x14ac:dyDescent="0.25">
      <c r="A7690" s="1">
        <v>2022</v>
      </c>
      <c r="B7690" s="1" t="s">
        <v>9851</v>
      </c>
      <c r="C7690" s="1" t="s">
        <v>1192</v>
      </c>
      <c r="D7690" s="1" t="s">
        <v>10231</v>
      </c>
      <c r="E7690" s="1" t="s">
        <v>1103</v>
      </c>
      <c r="F7690" s="1" t="s">
        <v>1194</v>
      </c>
      <c r="G7690" s="1" t="s">
        <v>103</v>
      </c>
      <c r="H7690" s="1" t="s">
        <v>298</v>
      </c>
      <c r="I7690" s="1">
        <v>5</v>
      </c>
      <c r="J7690" s="1">
        <v>2023</v>
      </c>
      <c r="K7690" s="1">
        <v>566644</v>
      </c>
      <c r="L7690" s="1">
        <v>0</v>
      </c>
      <c r="M7690" s="1">
        <f t="array" ref="M7690">SUMPRODUCT(MAX(ISNUMBER(SEARCH('Class Rules'!$B$6:$B$85,$E7690))*ISNUMBER(SEARCH('Class Rules'!$C$6:$C$85,$F7690))*'Class Rules'!$A$6:$A$85))</f>
        <v>0</v>
      </c>
      <c r="N7690" s="1" t="str">
        <f t="array" ref="N7690">IF($M7690=0,'Class Rules'!$D$3,INDEX('Class Rules'!$D$6:$D$85,MATCH($M7690,'Class Rules'!$A$6:$A$85,0)))</f>
        <v>Passenger LDV</v>
      </c>
      <c r="O7690" s="1" t="str">
        <f t="array" ref="O7690">IF(SUMPRODUCT(MAX(ISNUMBER(SEARCH(Fuel_Rules!$A$6:$A$30,$E7690))*ISNUMBER(SEARCH(Fuel_Rules!$B$6:$B$30,$F7690))*(Fuel_Rules!$A$6:$A$30&lt;&gt;"")))&gt;0,"Plug-in hybrid",IF($G7690="Diesel","Diesel","Gasoline"))</f>
        <v>Gasoline</v>
      </c>
    </row>
    <row r="7691" spans="1:15" ht="15" customHeight="1" x14ac:dyDescent="0.25">
      <c r="A7691" s="1">
        <v>2022</v>
      </c>
      <c r="B7691" s="1" t="s">
        <v>9851</v>
      </c>
      <c r="C7691" s="1" t="s">
        <v>1195</v>
      </c>
      <c r="D7691" s="1" t="s">
        <v>10232</v>
      </c>
      <c r="E7691" s="1" t="s">
        <v>1103</v>
      </c>
      <c r="F7691" s="1" t="s">
        <v>1197</v>
      </c>
      <c r="G7691" s="1" t="s">
        <v>103</v>
      </c>
      <c r="H7691" s="1" t="s">
        <v>437</v>
      </c>
      <c r="I7691" s="1">
        <v>2</v>
      </c>
      <c r="J7691" s="1">
        <v>2023</v>
      </c>
      <c r="K7691" s="1">
        <v>265987</v>
      </c>
      <c r="L7691" s="1">
        <v>0</v>
      </c>
      <c r="M7691" s="1">
        <f t="array" ref="M7691">SUMPRODUCT(MAX(ISNUMBER(SEARCH('Class Rules'!$B$6:$B$85,$E7691))*ISNUMBER(SEARCH('Class Rules'!$C$6:$C$85,$F7691))*'Class Rules'!$A$6:$A$85))</f>
        <v>0</v>
      </c>
      <c r="N7691" s="1" t="str">
        <f t="array" ref="N7691">IF($M7691=0,'Class Rules'!$D$3,INDEX('Class Rules'!$D$6:$D$85,MATCH($M7691,'Class Rules'!$A$6:$A$85,0)))</f>
        <v>Passenger LDV</v>
      </c>
      <c r="O7691" s="1" t="str">
        <f t="array" ref="O7691">IF(SUMPRODUCT(MAX(ISNUMBER(SEARCH(Fuel_Rules!$A$6:$A$30,$E7691))*ISNUMBER(SEARCH(Fuel_Rules!$B$6:$B$30,$F7691))*(Fuel_Rules!$A$6:$A$30&lt;&gt;"")))&gt;0,"Plug-in hybrid",IF($G7691="Diesel","Diesel","Gasoline"))</f>
        <v>Gasoline</v>
      </c>
    </row>
    <row r="7692" spans="1:15" ht="15" customHeight="1" x14ac:dyDescent="0.25">
      <c r="A7692" s="1">
        <v>2022</v>
      </c>
      <c r="B7692" s="1" t="s">
        <v>9851</v>
      </c>
      <c r="C7692" s="1" t="s">
        <v>1198</v>
      </c>
      <c r="D7692" s="1" t="s">
        <v>10233</v>
      </c>
      <c r="E7692" s="1" t="s">
        <v>1103</v>
      </c>
      <c r="F7692" s="1" t="s">
        <v>1200</v>
      </c>
      <c r="G7692" s="1" t="s">
        <v>105</v>
      </c>
      <c r="H7692" s="1" t="s">
        <v>298</v>
      </c>
      <c r="I7692" s="1">
        <v>2</v>
      </c>
      <c r="J7692" s="1">
        <v>2023</v>
      </c>
      <c r="K7692" s="1">
        <v>239174</v>
      </c>
      <c r="L7692" s="1">
        <v>0</v>
      </c>
      <c r="M7692" s="1">
        <f t="array" ref="M7692">SUMPRODUCT(MAX(ISNUMBER(SEARCH('Class Rules'!$B$6:$B$85,$E7692))*ISNUMBER(SEARCH('Class Rules'!$C$6:$C$85,$F7692))*'Class Rules'!$A$6:$A$85))</f>
        <v>61</v>
      </c>
      <c r="N7692" s="1" t="str">
        <f t="array" ref="N7692">IF($M7692=0,'Class Rules'!$D$3,INDEX('Class Rules'!$D$6:$D$85,MATCH($M7692,'Class Rules'!$A$6:$A$85,0)))</f>
        <v>Passenger HDV</v>
      </c>
      <c r="O7692" s="1" t="str">
        <f t="array" ref="O7692">IF(SUMPRODUCT(MAX(ISNUMBER(SEARCH(Fuel_Rules!$A$6:$A$30,$E7692))*ISNUMBER(SEARCH(Fuel_Rules!$B$6:$B$30,$F7692))*(Fuel_Rules!$A$6:$A$30&lt;&gt;"")))&gt;0,"Plug-in hybrid",IF($G7692="Diesel","Diesel","Gasoline"))</f>
        <v>Diesel</v>
      </c>
    </row>
    <row r="7693" spans="1:15" ht="15" customHeight="1" x14ac:dyDescent="0.25">
      <c r="A7693" s="1">
        <v>2022</v>
      </c>
      <c r="B7693" s="1" t="s">
        <v>9851</v>
      </c>
      <c r="C7693" s="1" t="s">
        <v>1201</v>
      </c>
      <c r="D7693" s="1" t="s">
        <v>10234</v>
      </c>
      <c r="E7693" s="1" t="s">
        <v>1103</v>
      </c>
      <c r="F7693" s="1" t="s">
        <v>1203</v>
      </c>
      <c r="G7693" s="1" t="s">
        <v>105</v>
      </c>
      <c r="H7693" s="1" t="s">
        <v>298</v>
      </c>
      <c r="I7693" s="1">
        <v>2</v>
      </c>
      <c r="J7693" s="1">
        <v>2023</v>
      </c>
      <c r="K7693" s="1">
        <v>262609</v>
      </c>
      <c r="L7693" s="1">
        <v>0</v>
      </c>
      <c r="M7693" s="1">
        <f t="array" ref="M7693">SUMPRODUCT(MAX(ISNUMBER(SEARCH('Class Rules'!$B$6:$B$85,$E7693))*ISNUMBER(SEARCH('Class Rules'!$C$6:$C$85,$F7693))*'Class Rules'!$A$6:$A$85))</f>
        <v>61</v>
      </c>
      <c r="N7693" s="1" t="str">
        <f t="array" ref="N7693">IF($M7693=0,'Class Rules'!$D$3,INDEX('Class Rules'!$D$6:$D$85,MATCH($M7693,'Class Rules'!$A$6:$A$85,0)))</f>
        <v>Passenger HDV</v>
      </c>
      <c r="O7693" s="1" t="str">
        <f t="array" ref="O7693">IF(SUMPRODUCT(MAX(ISNUMBER(SEARCH(Fuel_Rules!$A$6:$A$30,$E7693))*ISNUMBER(SEARCH(Fuel_Rules!$B$6:$B$30,$F7693))*(Fuel_Rules!$A$6:$A$30&lt;&gt;"")))&gt;0,"Plug-in hybrid",IF($G7693="Diesel","Diesel","Gasoline"))</f>
        <v>Diesel</v>
      </c>
    </row>
    <row r="7694" spans="1:15" ht="15" customHeight="1" x14ac:dyDescent="0.25">
      <c r="A7694" s="1">
        <v>2022</v>
      </c>
      <c r="B7694" s="1" t="s">
        <v>9851</v>
      </c>
      <c r="C7694" s="1" t="s">
        <v>1204</v>
      </c>
      <c r="D7694" s="1" t="s">
        <v>10235</v>
      </c>
      <c r="E7694" s="1" t="s">
        <v>1103</v>
      </c>
      <c r="F7694" s="1" t="s">
        <v>1206</v>
      </c>
      <c r="G7694" s="1" t="s">
        <v>105</v>
      </c>
      <c r="H7694" s="1" t="s">
        <v>298</v>
      </c>
      <c r="I7694" s="1">
        <v>2</v>
      </c>
      <c r="J7694" s="1">
        <v>2023</v>
      </c>
      <c r="K7694" s="1">
        <v>286562</v>
      </c>
      <c r="L7694" s="1">
        <v>0</v>
      </c>
      <c r="M7694" s="1">
        <f t="array" ref="M7694">SUMPRODUCT(MAX(ISNUMBER(SEARCH('Class Rules'!$B$6:$B$85,$E7694))*ISNUMBER(SEARCH('Class Rules'!$C$6:$C$85,$F7694))*'Class Rules'!$A$6:$A$85))</f>
        <v>61</v>
      </c>
      <c r="N7694" s="1" t="str">
        <f t="array" ref="N7694">IF($M7694=0,'Class Rules'!$D$3,INDEX('Class Rules'!$D$6:$D$85,MATCH($M7694,'Class Rules'!$A$6:$A$85,0)))</f>
        <v>Passenger HDV</v>
      </c>
      <c r="O7694" s="1" t="str">
        <f t="array" ref="O7694">IF(SUMPRODUCT(MAX(ISNUMBER(SEARCH(Fuel_Rules!$A$6:$A$30,$E7694))*ISNUMBER(SEARCH(Fuel_Rules!$B$6:$B$30,$F7694))*(Fuel_Rules!$A$6:$A$30&lt;&gt;"")))&gt;0,"Plug-in hybrid",IF($G7694="Diesel","Diesel","Gasoline"))</f>
        <v>Diesel</v>
      </c>
    </row>
    <row r="7695" spans="1:15" ht="15" customHeight="1" x14ac:dyDescent="0.25">
      <c r="A7695" s="1">
        <v>2022</v>
      </c>
      <c r="B7695" s="1" t="s">
        <v>9851</v>
      </c>
      <c r="C7695" s="1" t="s">
        <v>4473</v>
      </c>
      <c r="D7695" s="1" t="s">
        <v>10236</v>
      </c>
      <c r="E7695" s="1" t="s">
        <v>1103</v>
      </c>
      <c r="F7695" s="1" t="s">
        <v>4475</v>
      </c>
      <c r="G7695" s="1" t="s">
        <v>103</v>
      </c>
      <c r="H7695" s="1" t="s">
        <v>437</v>
      </c>
      <c r="I7695" s="1">
        <v>2</v>
      </c>
      <c r="J7695" s="1">
        <v>2023</v>
      </c>
      <c r="K7695" s="1">
        <v>236345</v>
      </c>
      <c r="L7695" s="1">
        <v>0</v>
      </c>
      <c r="M7695" s="1">
        <f t="array" ref="M7695">SUMPRODUCT(MAX(ISNUMBER(SEARCH('Class Rules'!$B$6:$B$85,$E7695))*ISNUMBER(SEARCH('Class Rules'!$C$6:$C$85,$F7695))*'Class Rules'!$A$6:$A$85))</f>
        <v>10</v>
      </c>
      <c r="N7695" s="1" t="str">
        <f t="array" ref="N7695">IF($M7695=0,'Class Rules'!$D$3,INDEX('Class Rules'!$D$6:$D$85,MATCH($M7695,'Class Rules'!$A$6:$A$85,0)))</f>
        <v>Freight LDV</v>
      </c>
      <c r="O7695" s="1" t="str">
        <f t="array" ref="O7695">IF(SUMPRODUCT(MAX(ISNUMBER(SEARCH(Fuel_Rules!$A$6:$A$30,$E7695))*ISNUMBER(SEARCH(Fuel_Rules!$B$6:$B$30,$F7695))*(Fuel_Rules!$A$6:$A$30&lt;&gt;"")))&gt;0,"Plug-in hybrid",IF($G7695="Diesel","Diesel","Gasoline"))</f>
        <v>Gasoline</v>
      </c>
    </row>
    <row r="7696" spans="1:15" ht="15" customHeight="1" x14ac:dyDescent="0.25">
      <c r="A7696" s="1">
        <v>2022</v>
      </c>
      <c r="B7696" s="1" t="s">
        <v>9851</v>
      </c>
      <c r="C7696" s="1" t="s">
        <v>5440</v>
      </c>
      <c r="D7696" s="1" t="s">
        <v>10237</v>
      </c>
      <c r="E7696" s="1" t="s">
        <v>1103</v>
      </c>
      <c r="F7696" s="1" t="s">
        <v>5442</v>
      </c>
      <c r="G7696" s="1" t="s">
        <v>105</v>
      </c>
      <c r="H7696" s="1" t="s">
        <v>437</v>
      </c>
      <c r="I7696" s="1">
        <v>3.2</v>
      </c>
      <c r="J7696" s="1">
        <v>2023</v>
      </c>
      <c r="K7696" s="1">
        <v>294487</v>
      </c>
      <c r="L7696" s="1">
        <v>0</v>
      </c>
      <c r="M7696" s="1">
        <f t="array" ref="M7696">SUMPRODUCT(MAX(ISNUMBER(SEARCH('Class Rules'!$B$6:$B$85,$E7696))*ISNUMBER(SEARCH('Class Rules'!$C$6:$C$85,$F7696))*'Class Rules'!$A$6:$A$85))</f>
        <v>9</v>
      </c>
      <c r="N7696" s="1" t="str">
        <f t="array" ref="N7696">IF($M7696=0,'Class Rules'!$D$3,INDEX('Class Rules'!$D$6:$D$85,MATCH($M7696,'Class Rules'!$A$6:$A$85,0)))</f>
        <v>Freight LDV</v>
      </c>
      <c r="O7696" s="1" t="str">
        <f t="array" ref="O7696">IF(SUMPRODUCT(MAX(ISNUMBER(SEARCH(Fuel_Rules!$A$6:$A$30,$E7696))*ISNUMBER(SEARCH(Fuel_Rules!$B$6:$B$30,$F7696))*(Fuel_Rules!$A$6:$A$30&lt;&gt;"")))&gt;0,"Plug-in hybrid",IF($G7696="Diesel","Diesel","Gasoline"))</f>
        <v>Diesel</v>
      </c>
    </row>
    <row r="7697" spans="1:15" ht="15" customHeight="1" x14ac:dyDescent="0.25">
      <c r="A7697" s="1">
        <v>2022</v>
      </c>
      <c r="B7697" s="1" t="s">
        <v>9851</v>
      </c>
      <c r="C7697" s="1" t="s">
        <v>5440</v>
      </c>
      <c r="D7697" s="1" t="s">
        <v>10238</v>
      </c>
      <c r="E7697" s="1" t="s">
        <v>1103</v>
      </c>
      <c r="F7697" s="1" t="s">
        <v>5442</v>
      </c>
      <c r="G7697" s="1" t="s">
        <v>105</v>
      </c>
      <c r="H7697" s="1" t="s">
        <v>437</v>
      </c>
      <c r="I7697" s="1">
        <v>3.2</v>
      </c>
      <c r="J7697" s="1">
        <v>2023</v>
      </c>
      <c r="K7697" s="1">
        <v>278070</v>
      </c>
      <c r="L7697" s="1">
        <v>0</v>
      </c>
      <c r="M7697" s="1">
        <f t="array" ref="M7697">SUMPRODUCT(MAX(ISNUMBER(SEARCH('Class Rules'!$B$6:$B$85,$E7697))*ISNUMBER(SEARCH('Class Rules'!$C$6:$C$85,$F7697))*'Class Rules'!$A$6:$A$85))</f>
        <v>9</v>
      </c>
      <c r="N7697" s="1" t="str">
        <f t="array" ref="N7697">IF($M7697=0,'Class Rules'!$D$3,INDEX('Class Rules'!$D$6:$D$85,MATCH($M7697,'Class Rules'!$A$6:$A$85,0)))</f>
        <v>Freight LDV</v>
      </c>
      <c r="O7697" s="1" t="str">
        <f t="array" ref="O7697">IF(SUMPRODUCT(MAX(ISNUMBER(SEARCH(Fuel_Rules!$A$6:$A$30,$E7697))*ISNUMBER(SEARCH(Fuel_Rules!$B$6:$B$30,$F7697))*(Fuel_Rules!$A$6:$A$30&lt;&gt;"")))&gt;0,"Plug-in hybrid",IF($G7697="Diesel","Diesel","Gasoline"))</f>
        <v>Diesel</v>
      </c>
    </row>
    <row r="7698" spans="1:15" ht="15" customHeight="1" x14ac:dyDescent="0.25">
      <c r="A7698" s="1">
        <v>2022</v>
      </c>
      <c r="B7698" s="1" t="s">
        <v>9851</v>
      </c>
      <c r="C7698" s="1" t="s">
        <v>7221</v>
      </c>
      <c r="D7698" s="1" t="s">
        <v>10239</v>
      </c>
      <c r="E7698" s="1" t="s">
        <v>1103</v>
      </c>
      <c r="F7698" s="1" t="s">
        <v>7223</v>
      </c>
      <c r="G7698" s="1" t="s">
        <v>105</v>
      </c>
      <c r="H7698" s="1" t="s">
        <v>298</v>
      </c>
      <c r="I7698" s="1">
        <v>2</v>
      </c>
      <c r="J7698" s="1">
        <v>2023</v>
      </c>
      <c r="K7698" s="1">
        <v>238967</v>
      </c>
      <c r="L7698" s="1">
        <v>0</v>
      </c>
      <c r="M7698" s="1">
        <f t="array" ref="M7698">SUMPRODUCT(MAX(ISNUMBER(SEARCH('Class Rules'!$B$6:$B$85,$E7698))*ISNUMBER(SEARCH('Class Rules'!$C$6:$C$85,$F7698))*'Class Rules'!$A$6:$A$85))</f>
        <v>11</v>
      </c>
      <c r="N7698" s="1" t="str">
        <f t="array" ref="N7698">IF($M7698=0,'Class Rules'!$D$3,INDEX('Class Rules'!$D$6:$D$85,MATCH($M7698,'Class Rules'!$A$6:$A$85,0)))</f>
        <v>Freight LDV</v>
      </c>
      <c r="O7698" s="1" t="str">
        <f t="array" ref="O7698">IF(SUMPRODUCT(MAX(ISNUMBER(SEARCH(Fuel_Rules!$A$6:$A$30,$E7698))*ISNUMBER(SEARCH(Fuel_Rules!$B$6:$B$30,$F7698))*(Fuel_Rules!$A$6:$A$30&lt;&gt;"")))&gt;0,"Plug-in hybrid",IF($G7698="Diesel","Diesel","Gasoline"))</f>
        <v>Diesel</v>
      </c>
    </row>
    <row r="7699" spans="1:15" ht="15" customHeight="1" x14ac:dyDescent="0.25">
      <c r="A7699" s="1">
        <v>2022</v>
      </c>
      <c r="B7699" s="1" t="s">
        <v>9851</v>
      </c>
      <c r="C7699" s="1" t="s">
        <v>7221</v>
      </c>
      <c r="D7699" s="1" t="s">
        <v>10240</v>
      </c>
      <c r="E7699" s="1" t="s">
        <v>1103</v>
      </c>
      <c r="F7699" s="1" t="s">
        <v>7223</v>
      </c>
      <c r="G7699" s="1" t="s">
        <v>105</v>
      </c>
      <c r="H7699" s="1" t="s">
        <v>298</v>
      </c>
      <c r="I7699" s="1">
        <v>2</v>
      </c>
      <c r="J7699" s="1">
        <v>2023</v>
      </c>
      <c r="K7699" s="1">
        <v>225772</v>
      </c>
      <c r="L7699" s="1">
        <v>0</v>
      </c>
      <c r="M7699" s="1">
        <f t="array" ref="M7699">SUMPRODUCT(MAX(ISNUMBER(SEARCH('Class Rules'!$B$6:$B$85,$E7699))*ISNUMBER(SEARCH('Class Rules'!$C$6:$C$85,$F7699))*'Class Rules'!$A$6:$A$85))</f>
        <v>11</v>
      </c>
      <c r="N7699" s="1" t="str">
        <f t="array" ref="N7699">IF($M7699=0,'Class Rules'!$D$3,INDEX('Class Rules'!$D$6:$D$85,MATCH($M7699,'Class Rules'!$A$6:$A$85,0)))</f>
        <v>Freight LDV</v>
      </c>
      <c r="O7699" s="1" t="str">
        <f t="array" ref="O7699">IF(SUMPRODUCT(MAX(ISNUMBER(SEARCH(Fuel_Rules!$A$6:$A$30,$E7699))*ISNUMBER(SEARCH(Fuel_Rules!$B$6:$B$30,$F7699))*(Fuel_Rules!$A$6:$A$30&lt;&gt;"")))&gt;0,"Plug-in hybrid",IF($G7699="Diesel","Diesel","Gasoline"))</f>
        <v>Diesel</v>
      </c>
    </row>
    <row r="7700" spans="1:15" ht="15" customHeight="1" x14ac:dyDescent="0.25">
      <c r="A7700" s="1">
        <v>2022</v>
      </c>
      <c r="B7700" s="1" t="s">
        <v>9851</v>
      </c>
      <c r="C7700" s="1" t="s">
        <v>7225</v>
      </c>
      <c r="D7700" s="1" t="s">
        <v>10241</v>
      </c>
      <c r="E7700" s="1" t="s">
        <v>1103</v>
      </c>
      <c r="F7700" s="1" t="s">
        <v>7227</v>
      </c>
      <c r="G7700" s="1" t="s">
        <v>105</v>
      </c>
      <c r="H7700" s="1" t="s">
        <v>298</v>
      </c>
      <c r="I7700" s="1">
        <v>2</v>
      </c>
      <c r="J7700" s="1">
        <v>2023</v>
      </c>
      <c r="K7700" s="1">
        <v>245134</v>
      </c>
      <c r="L7700" s="1">
        <v>0</v>
      </c>
      <c r="M7700" s="1">
        <f t="array" ref="M7700">SUMPRODUCT(MAX(ISNUMBER(SEARCH('Class Rules'!$B$6:$B$85,$E7700))*ISNUMBER(SEARCH('Class Rules'!$C$6:$C$85,$F7700))*'Class Rules'!$A$6:$A$85))</f>
        <v>11</v>
      </c>
      <c r="N7700" s="1" t="str">
        <f t="array" ref="N7700">IF($M7700=0,'Class Rules'!$D$3,INDEX('Class Rules'!$D$6:$D$85,MATCH($M7700,'Class Rules'!$A$6:$A$85,0)))</f>
        <v>Freight LDV</v>
      </c>
      <c r="O7700" s="1" t="str">
        <f t="array" ref="O7700">IF(SUMPRODUCT(MAX(ISNUMBER(SEARCH(Fuel_Rules!$A$6:$A$30,$E7700))*ISNUMBER(SEARCH(Fuel_Rules!$B$6:$B$30,$F7700))*(Fuel_Rules!$A$6:$A$30&lt;&gt;"")))&gt;0,"Plug-in hybrid",IF($G7700="Diesel","Diesel","Gasoline"))</f>
        <v>Diesel</v>
      </c>
    </row>
    <row r="7701" spans="1:15" ht="15" customHeight="1" x14ac:dyDescent="0.25">
      <c r="A7701" s="1">
        <v>2022</v>
      </c>
      <c r="B7701" s="1" t="s">
        <v>9851</v>
      </c>
      <c r="C7701" s="1" t="s">
        <v>7225</v>
      </c>
      <c r="D7701" s="1" t="s">
        <v>10242</v>
      </c>
      <c r="E7701" s="1" t="s">
        <v>1103</v>
      </c>
      <c r="F7701" s="1" t="s">
        <v>7227</v>
      </c>
      <c r="G7701" s="1" t="s">
        <v>105</v>
      </c>
      <c r="H7701" s="1" t="s">
        <v>298</v>
      </c>
      <c r="I7701" s="1">
        <v>2</v>
      </c>
      <c r="J7701" s="1">
        <v>2023</v>
      </c>
      <c r="K7701" s="1">
        <v>215599</v>
      </c>
      <c r="L7701" s="1">
        <v>0</v>
      </c>
      <c r="M7701" s="1">
        <f t="array" ref="M7701">SUMPRODUCT(MAX(ISNUMBER(SEARCH('Class Rules'!$B$6:$B$85,$E7701))*ISNUMBER(SEARCH('Class Rules'!$C$6:$C$85,$F7701))*'Class Rules'!$A$6:$A$85))</f>
        <v>11</v>
      </c>
      <c r="N7701" s="1" t="str">
        <f t="array" ref="N7701">IF($M7701=0,'Class Rules'!$D$3,INDEX('Class Rules'!$D$6:$D$85,MATCH($M7701,'Class Rules'!$A$6:$A$85,0)))</f>
        <v>Freight LDV</v>
      </c>
      <c r="O7701" s="1" t="str">
        <f t="array" ref="O7701">IF(SUMPRODUCT(MAX(ISNUMBER(SEARCH(Fuel_Rules!$A$6:$A$30,$E7701))*ISNUMBER(SEARCH(Fuel_Rules!$B$6:$B$30,$F7701))*(Fuel_Rules!$A$6:$A$30&lt;&gt;"")))&gt;0,"Plug-in hybrid",IF($G7701="Diesel","Diesel","Gasoline"))</f>
        <v>Diesel</v>
      </c>
    </row>
    <row r="7702" spans="1:15" ht="15" customHeight="1" x14ac:dyDescent="0.25">
      <c r="A7702" s="1">
        <v>2022</v>
      </c>
      <c r="B7702" s="1" t="s">
        <v>9851</v>
      </c>
      <c r="C7702" s="1" t="s">
        <v>1207</v>
      </c>
      <c r="D7702" s="1" t="s">
        <v>10243</v>
      </c>
      <c r="E7702" s="1" t="s">
        <v>1209</v>
      </c>
      <c r="F7702" s="1" t="s">
        <v>1210</v>
      </c>
      <c r="G7702" s="1" t="s">
        <v>105</v>
      </c>
      <c r="H7702" s="1" t="s">
        <v>298</v>
      </c>
      <c r="I7702" s="1">
        <v>3.5</v>
      </c>
      <c r="J7702" s="1">
        <v>2023</v>
      </c>
      <c r="K7702" s="1">
        <v>195000</v>
      </c>
      <c r="L7702" s="1">
        <v>0</v>
      </c>
      <c r="M7702" s="1">
        <f t="array" ref="M7702">SUMPRODUCT(MAX(ISNUMBER(SEARCH('Class Rules'!$B$6:$B$85,$E7702))*ISNUMBER(SEARCH('Class Rules'!$C$6:$C$85,$F7702))*'Class Rules'!$A$6:$A$85))</f>
        <v>34</v>
      </c>
      <c r="N7702" s="1" t="str">
        <f t="array" ref="N7702">IF($M7702=0,'Class Rules'!$D$3,INDEX('Class Rules'!$D$6:$D$85,MATCH($M7702,'Class Rules'!$A$6:$A$85,0)))</f>
        <v>Freight LDV</v>
      </c>
      <c r="O7702" s="1" t="str">
        <f t="array" ref="O7702">IF(SUMPRODUCT(MAX(ISNUMBER(SEARCH(Fuel_Rules!$A$6:$A$30,$E7702))*ISNUMBER(SEARCH(Fuel_Rules!$B$6:$B$30,$F7702))*(Fuel_Rules!$A$6:$A$30&lt;&gt;"")))&gt;0,"Plug-in hybrid",IF($G7702="Diesel","Diesel","Gasoline"))</f>
        <v>Diesel</v>
      </c>
    </row>
    <row r="7703" spans="1:15" ht="15" customHeight="1" x14ac:dyDescent="0.25">
      <c r="A7703" s="1">
        <v>2022</v>
      </c>
      <c r="B7703" s="1" t="s">
        <v>9851</v>
      </c>
      <c r="C7703" s="1" t="s">
        <v>1211</v>
      </c>
      <c r="D7703" s="1" t="s">
        <v>10244</v>
      </c>
      <c r="E7703" s="1" t="s">
        <v>1209</v>
      </c>
      <c r="F7703" s="1" t="s">
        <v>1213</v>
      </c>
      <c r="G7703" s="1" t="s">
        <v>105</v>
      </c>
      <c r="H7703" s="1" t="s">
        <v>298</v>
      </c>
      <c r="I7703" s="1">
        <v>3.5</v>
      </c>
      <c r="J7703" s="1">
        <v>2023</v>
      </c>
      <c r="K7703" s="1">
        <v>205000</v>
      </c>
      <c r="L7703" s="1">
        <v>0</v>
      </c>
      <c r="M7703" s="1">
        <f t="array" ref="M7703">SUMPRODUCT(MAX(ISNUMBER(SEARCH('Class Rules'!$B$6:$B$85,$E7703))*ISNUMBER(SEARCH('Class Rules'!$C$6:$C$85,$F7703))*'Class Rules'!$A$6:$A$85))</f>
        <v>34</v>
      </c>
      <c r="N7703" s="1" t="str">
        <f t="array" ref="N7703">IF($M7703=0,'Class Rules'!$D$3,INDEX('Class Rules'!$D$6:$D$85,MATCH($M7703,'Class Rules'!$A$6:$A$85,0)))</f>
        <v>Freight LDV</v>
      </c>
      <c r="O7703" s="1" t="str">
        <f t="array" ref="O7703">IF(SUMPRODUCT(MAX(ISNUMBER(SEARCH(Fuel_Rules!$A$6:$A$30,$E7703))*ISNUMBER(SEARCH(Fuel_Rules!$B$6:$B$30,$F7703))*(Fuel_Rules!$A$6:$A$30&lt;&gt;"")))&gt;0,"Plug-in hybrid",IF($G7703="Diesel","Diesel","Gasoline"))</f>
        <v>Diesel</v>
      </c>
    </row>
    <row r="7704" spans="1:15" ht="15" customHeight="1" x14ac:dyDescent="0.25">
      <c r="A7704" s="1">
        <v>2022</v>
      </c>
      <c r="B7704" s="1" t="s">
        <v>9851</v>
      </c>
      <c r="C7704" s="1" t="s">
        <v>1214</v>
      </c>
      <c r="D7704" s="1" t="s">
        <v>10245</v>
      </c>
      <c r="E7704" s="1" t="s">
        <v>1209</v>
      </c>
      <c r="F7704" s="1" t="s">
        <v>1216</v>
      </c>
      <c r="G7704" s="1" t="s">
        <v>105</v>
      </c>
      <c r="H7704" s="1" t="s">
        <v>298</v>
      </c>
      <c r="I7704" s="1">
        <v>3.5</v>
      </c>
      <c r="J7704" s="1">
        <v>2023</v>
      </c>
      <c r="K7704" s="1">
        <v>194100</v>
      </c>
      <c r="L7704" s="1">
        <v>0</v>
      </c>
      <c r="M7704" s="1">
        <f t="array" ref="M7704">SUMPRODUCT(MAX(ISNUMBER(SEARCH('Class Rules'!$B$6:$B$85,$E7704))*ISNUMBER(SEARCH('Class Rules'!$C$6:$C$85,$F7704))*'Class Rules'!$A$6:$A$85))</f>
        <v>34</v>
      </c>
      <c r="N7704" s="1" t="str">
        <f t="array" ref="N7704">IF($M7704=0,'Class Rules'!$D$3,INDEX('Class Rules'!$D$6:$D$85,MATCH($M7704,'Class Rules'!$A$6:$A$85,0)))</f>
        <v>Freight LDV</v>
      </c>
      <c r="O7704" s="1" t="str">
        <f t="array" ref="O7704">IF(SUMPRODUCT(MAX(ISNUMBER(SEARCH(Fuel_Rules!$A$6:$A$30,$E7704))*ISNUMBER(SEARCH(Fuel_Rules!$B$6:$B$30,$F7704))*(Fuel_Rules!$A$6:$A$30&lt;&gt;"")))&gt;0,"Plug-in hybrid",IF($G7704="Diesel","Diesel","Gasoline"))</f>
        <v>Diesel</v>
      </c>
    </row>
    <row r="7705" spans="1:15" ht="15" customHeight="1" x14ac:dyDescent="0.25">
      <c r="A7705" s="1">
        <v>2022</v>
      </c>
      <c r="B7705" s="1" t="s">
        <v>9851</v>
      </c>
      <c r="C7705" s="1" t="s">
        <v>1217</v>
      </c>
      <c r="D7705" s="1" t="s">
        <v>10246</v>
      </c>
      <c r="E7705" s="1" t="s">
        <v>1219</v>
      </c>
      <c r="F7705" s="1" t="s">
        <v>1220</v>
      </c>
      <c r="G7705" s="1" t="s">
        <v>103</v>
      </c>
      <c r="H7705" s="1" t="s">
        <v>298</v>
      </c>
      <c r="I7705" s="1">
        <v>1.8</v>
      </c>
      <c r="J7705" s="1">
        <v>2023</v>
      </c>
      <c r="K7705" s="1">
        <v>80000</v>
      </c>
      <c r="L7705" s="1">
        <v>0</v>
      </c>
      <c r="M7705" s="1">
        <f t="array" ref="M7705">SUMPRODUCT(MAX(ISNUMBER(SEARCH('Class Rules'!$B$6:$B$85,$E7705))*ISNUMBER(SEARCH('Class Rules'!$C$6:$C$85,$F7705))*'Class Rules'!$A$6:$A$85))</f>
        <v>0</v>
      </c>
      <c r="N7705" s="1" t="str">
        <f t="array" ref="N7705">IF($M7705=0,'Class Rules'!$D$3,INDEX('Class Rules'!$D$6:$D$85,MATCH($M7705,'Class Rules'!$A$6:$A$85,0)))</f>
        <v>Passenger LDV</v>
      </c>
      <c r="O7705" s="1" t="str">
        <f t="array" ref="O7705">IF(SUMPRODUCT(MAX(ISNUMBER(SEARCH(Fuel_Rules!$A$6:$A$30,$E7705))*ISNUMBER(SEARCH(Fuel_Rules!$B$6:$B$30,$F7705))*(Fuel_Rules!$A$6:$A$30&lt;&gt;"")))&gt;0,"Plug-in hybrid",IF($G7705="Diesel","Diesel","Gasoline"))</f>
        <v>Gasoline</v>
      </c>
    </row>
    <row r="7706" spans="1:15" ht="15" customHeight="1" x14ac:dyDescent="0.25">
      <c r="A7706" s="1">
        <v>2022</v>
      </c>
      <c r="B7706" s="1" t="s">
        <v>9851</v>
      </c>
      <c r="C7706" s="1" t="s">
        <v>1221</v>
      </c>
      <c r="D7706" s="1" t="s">
        <v>10247</v>
      </c>
      <c r="E7706" s="1" t="s">
        <v>1219</v>
      </c>
      <c r="F7706" s="1" t="s">
        <v>1223</v>
      </c>
      <c r="G7706" s="1" t="s">
        <v>103</v>
      </c>
      <c r="H7706" s="1" t="s">
        <v>298</v>
      </c>
      <c r="I7706" s="1">
        <v>1.6</v>
      </c>
      <c r="J7706" s="1">
        <v>2023</v>
      </c>
      <c r="K7706" s="1">
        <v>74100</v>
      </c>
      <c r="L7706" s="1">
        <v>0</v>
      </c>
      <c r="M7706" s="1">
        <f t="array" ref="M7706">SUMPRODUCT(MAX(ISNUMBER(SEARCH('Class Rules'!$B$6:$B$85,$E7706))*ISNUMBER(SEARCH('Class Rules'!$C$6:$C$85,$F7706))*'Class Rules'!$A$6:$A$85))</f>
        <v>0</v>
      </c>
      <c r="N7706" s="1" t="str">
        <f t="array" ref="N7706">IF($M7706=0,'Class Rules'!$D$3,INDEX('Class Rules'!$D$6:$D$85,MATCH($M7706,'Class Rules'!$A$6:$A$85,0)))</f>
        <v>Passenger LDV</v>
      </c>
      <c r="O7706" s="1" t="str">
        <f t="array" ref="O7706">IF(SUMPRODUCT(MAX(ISNUMBER(SEARCH(Fuel_Rules!$A$6:$A$30,$E7706))*ISNUMBER(SEARCH(Fuel_Rules!$B$6:$B$30,$F7706))*(Fuel_Rules!$A$6:$A$30&lt;&gt;"")))&gt;0,"Plug-in hybrid",IF($G7706="Diesel","Diesel","Gasoline"))</f>
        <v>Gasoline</v>
      </c>
    </row>
    <row r="7707" spans="1:15" ht="15" customHeight="1" x14ac:dyDescent="0.25">
      <c r="A7707" s="1">
        <v>2022</v>
      </c>
      <c r="B7707" s="1" t="s">
        <v>9851</v>
      </c>
      <c r="C7707" s="1" t="s">
        <v>1234</v>
      </c>
      <c r="D7707" s="1" t="s">
        <v>10248</v>
      </c>
      <c r="E7707" s="1" t="s">
        <v>1226</v>
      </c>
      <c r="F7707" s="1" t="s">
        <v>1236</v>
      </c>
      <c r="G7707" s="1" t="s">
        <v>103</v>
      </c>
      <c r="H7707" s="1" t="s">
        <v>437</v>
      </c>
      <c r="I7707" s="1">
        <v>1.5</v>
      </c>
      <c r="J7707" s="1">
        <v>2023</v>
      </c>
      <c r="K7707" s="1">
        <v>117149</v>
      </c>
      <c r="L7707" s="1">
        <v>0</v>
      </c>
      <c r="M7707" s="1">
        <f t="array" ref="M7707">SUMPRODUCT(MAX(ISNUMBER(SEARCH('Class Rules'!$B$6:$B$85,$E7707))*ISNUMBER(SEARCH('Class Rules'!$C$6:$C$85,$F7707))*'Class Rules'!$A$6:$A$85))</f>
        <v>0</v>
      </c>
      <c r="N7707" s="1" t="str">
        <f t="array" ref="N7707">IF($M7707=0,'Class Rules'!$D$3,INDEX('Class Rules'!$D$6:$D$85,MATCH($M7707,'Class Rules'!$A$6:$A$85,0)))</f>
        <v>Passenger LDV</v>
      </c>
      <c r="O7707" s="1" t="str">
        <f t="array" ref="O7707">IF(SUMPRODUCT(MAX(ISNUMBER(SEARCH(Fuel_Rules!$A$6:$A$30,$E7707))*ISNUMBER(SEARCH(Fuel_Rules!$B$6:$B$30,$F7707))*(Fuel_Rules!$A$6:$A$30&lt;&gt;"")))&gt;0,"Plug-in hybrid",IF($G7707="Diesel","Diesel","Gasoline"))</f>
        <v>Gasoline</v>
      </c>
    </row>
    <row r="7708" spans="1:15" ht="15" customHeight="1" x14ac:dyDescent="0.25">
      <c r="A7708" s="1">
        <v>2022</v>
      </c>
      <c r="B7708" s="1" t="s">
        <v>9851</v>
      </c>
      <c r="C7708" s="1" t="s">
        <v>1234</v>
      </c>
      <c r="D7708" s="1" t="s">
        <v>10249</v>
      </c>
      <c r="E7708" s="1" t="s">
        <v>1226</v>
      </c>
      <c r="F7708" s="1" t="s">
        <v>1236</v>
      </c>
      <c r="G7708" s="1" t="s">
        <v>103</v>
      </c>
      <c r="H7708" s="1" t="s">
        <v>437</v>
      </c>
      <c r="I7708" s="1">
        <v>1.5</v>
      </c>
      <c r="J7708" s="1">
        <v>2023</v>
      </c>
      <c r="K7708" s="1">
        <v>111647</v>
      </c>
      <c r="L7708" s="1">
        <v>0</v>
      </c>
      <c r="M7708" s="1">
        <f t="array" ref="M7708">SUMPRODUCT(MAX(ISNUMBER(SEARCH('Class Rules'!$B$6:$B$85,$E7708))*ISNUMBER(SEARCH('Class Rules'!$C$6:$C$85,$F7708))*'Class Rules'!$A$6:$A$85))</f>
        <v>0</v>
      </c>
      <c r="N7708" s="1" t="str">
        <f t="array" ref="N7708">IF($M7708=0,'Class Rules'!$D$3,INDEX('Class Rules'!$D$6:$D$85,MATCH($M7708,'Class Rules'!$A$6:$A$85,0)))</f>
        <v>Passenger LDV</v>
      </c>
      <c r="O7708" s="1" t="str">
        <f t="array" ref="O7708">IF(SUMPRODUCT(MAX(ISNUMBER(SEARCH(Fuel_Rules!$A$6:$A$30,$E7708))*ISNUMBER(SEARCH(Fuel_Rules!$B$6:$B$30,$F7708))*(Fuel_Rules!$A$6:$A$30&lt;&gt;"")))&gt;0,"Plug-in hybrid",IF($G7708="Diesel","Diesel","Gasoline"))</f>
        <v>Gasoline</v>
      </c>
    </row>
    <row r="7709" spans="1:15" ht="15" customHeight="1" x14ac:dyDescent="0.25">
      <c r="A7709" s="1">
        <v>2022</v>
      </c>
      <c r="B7709" s="1" t="s">
        <v>9851</v>
      </c>
      <c r="C7709" s="1" t="s">
        <v>1237</v>
      </c>
      <c r="D7709" s="1" t="s">
        <v>10250</v>
      </c>
      <c r="E7709" s="1" t="s">
        <v>1226</v>
      </c>
      <c r="F7709" s="1" t="s">
        <v>1239</v>
      </c>
      <c r="G7709" s="1" t="s">
        <v>103</v>
      </c>
      <c r="H7709" s="1" t="s">
        <v>437</v>
      </c>
      <c r="I7709" s="1">
        <v>1.5</v>
      </c>
      <c r="J7709" s="1">
        <v>2023</v>
      </c>
      <c r="K7709" s="1">
        <v>125337</v>
      </c>
      <c r="L7709" s="1">
        <v>0</v>
      </c>
      <c r="M7709" s="1">
        <f t="array" ref="M7709">SUMPRODUCT(MAX(ISNUMBER(SEARCH('Class Rules'!$B$6:$B$85,$E7709))*ISNUMBER(SEARCH('Class Rules'!$C$6:$C$85,$F7709))*'Class Rules'!$A$6:$A$85))</f>
        <v>0</v>
      </c>
      <c r="N7709" s="1" t="str">
        <f t="array" ref="N7709">IF($M7709=0,'Class Rules'!$D$3,INDEX('Class Rules'!$D$6:$D$85,MATCH($M7709,'Class Rules'!$A$6:$A$85,0)))</f>
        <v>Passenger LDV</v>
      </c>
      <c r="O7709" s="1" t="str">
        <f t="array" ref="O7709">IF(SUMPRODUCT(MAX(ISNUMBER(SEARCH(Fuel_Rules!$A$6:$A$30,$E7709))*ISNUMBER(SEARCH(Fuel_Rules!$B$6:$B$30,$F7709))*(Fuel_Rules!$A$6:$A$30&lt;&gt;"")))&gt;0,"Plug-in hybrid",IF($G7709="Diesel","Diesel","Gasoline"))</f>
        <v>Gasoline</v>
      </c>
    </row>
    <row r="7710" spans="1:15" ht="15" customHeight="1" x14ac:dyDescent="0.25">
      <c r="A7710" s="1">
        <v>2022</v>
      </c>
      <c r="B7710" s="1" t="s">
        <v>9851</v>
      </c>
      <c r="C7710" s="1" t="s">
        <v>1237</v>
      </c>
      <c r="D7710" s="1" t="s">
        <v>10251</v>
      </c>
      <c r="E7710" s="1" t="s">
        <v>1226</v>
      </c>
      <c r="F7710" s="1" t="s">
        <v>1239</v>
      </c>
      <c r="G7710" s="1" t="s">
        <v>103</v>
      </c>
      <c r="H7710" s="1" t="s">
        <v>437</v>
      </c>
      <c r="I7710" s="1">
        <v>1.5</v>
      </c>
      <c r="J7710" s="1">
        <v>2023</v>
      </c>
      <c r="K7710" s="1">
        <v>119901</v>
      </c>
      <c r="L7710" s="1">
        <v>0</v>
      </c>
      <c r="M7710" s="1">
        <f t="array" ref="M7710">SUMPRODUCT(MAX(ISNUMBER(SEARCH('Class Rules'!$B$6:$B$85,$E7710))*ISNUMBER(SEARCH('Class Rules'!$C$6:$C$85,$F7710))*'Class Rules'!$A$6:$A$85))</f>
        <v>0</v>
      </c>
      <c r="N7710" s="1" t="str">
        <f t="array" ref="N7710">IF($M7710=0,'Class Rules'!$D$3,INDEX('Class Rules'!$D$6:$D$85,MATCH($M7710,'Class Rules'!$A$6:$A$85,0)))</f>
        <v>Passenger LDV</v>
      </c>
      <c r="O7710" s="1" t="str">
        <f t="array" ref="O7710">IF(SUMPRODUCT(MAX(ISNUMBER(SEARCH(Fuel_Rules!$A$6:$A$30,$E7710))*ISNUMBER(SEARCH(Fuel_Rules!$B$6:$B$30,$F7710))*(Fuel_Rules!$A$6:$A$30&lt;&gt;"")))&gt;0,"Plug-in hybrid",IF($G7710="Diesel","Diesel","Gasoline"))</f>
        <v>Gasoline</v>
      </c>
    </row>
    <row r="7711" spans="1:15" ht="15" customHeight="1" x14ac:dyDescent="0.25">
      <c r="A7711" s="1">
        <v>2022</v>
      </c>
      <c r="B7711" s="1" t="s">
        <v>9851</v>
      </c>
      <c r="C7711" s="1" t="s">
        <v>1255</v>
      </c>
      <c r="D7711" s="1" t="s">
        <v>10252</v>
      </c>
      <c r="E7711" s="1" t="s">
        <v>1226</v>
      </c>
      <c r="F7711" s="1" t="s">
        <v>1257</v>
      </c>
      <c r="G7711" s="1" t="s">
        <v>103</v>
      </c>
      <c r="H7711" s="1" t="s">
        <v>437</v>
      </c>
      <c r="I7711" s="1">
        <v>1.8</v>
      </c>
      <c r="J7711" s="1">
        <v>2023</v>
      </c>
      <c r="K7711" s="1">
        <v>152541</v>
      </c>
      <c r="L7711" s="1">
        <v>0</v>
      </c>
      <c r="M7711" s="1">
        <f t="array" ref="M7711">SUMPRODUCT(MAX(ISNUMBER(SEARCH('Class Rules'!$B$6:$B$85,$E7711))*ISNUMBER(SEARCH('Class Rules'!$C$6:$C$85,$F7711))*'Class Rules'!$A$6:$A$85))</f>
        <v>0</v>
      </c>
      <c r="N7711" s="1" t="str">
        <f t="array" ref="N7711">IF($M7711=0,'Class Rules'!$D$3,INDEX('Class Rules'!$D$6:$D$85,MATCH($M7711,'Class Rules'!$A$6:$A$85,0)))</f>
        <v>Passenger LDV</v>
      </c>
      <c r="O7711" s="1" t="str">
        <f t="array" ref="O7711">IF(SUMPRODUCT(MAX(ISNUMBER(SEARCH(Fuel_Rules!$A$6:$A$30,$E7711))*ISNUMBER(SEARCH(Fuel_Rules!$B$6:$B$30,$F7711))*(Fuel_Rules!$A$6:$A$30&lt;&gt;"")))&gt;0,"Plug-in hybrid",IF($G7711="Diesel","Diesel","Gasoline"))</f>
        <v>Gasoline</v>
      </c>
    </row>
    <row r="7712" spans="1:15" ht="15" customHeight="1" x14ac:dyDescent="0.25">
      <c r="A7712" s="1">
        <v>2022</v>
      </c>
      <c r="B7712" s="1" t="s">
        <v>9851</v>
      </c>
      <c r="C7712" s="1" t="s">
        <v>1270</v>
      </c>
      <c r="D7712" s="1" t="s">
        <v>10253</v>
      </c>
      <c r="E7712" s="1" t="s">
        <v>1226</v>
      </c>
      <c r="F7712" s="1" t="s">
        <v>1272</v>
      </c>
      <c r="G7712" s="1" t="s">
        <v>103</v>
      </c>
      <c r="H7712" s="1" t="s">
        <v>437</v>
      </c>
      <c r="I7712" s="1">
        <v>1.5</v>
      </c>
      <c r="J7712" s="1">
        <v>2023</v>
      </c>
      <c r="K7712" s="1">
        <v>107934</v>
      </c>
      <c r="L7712" s="1">
        <v>0</v>
      </c>
      <c r="M7712" s="1">
        <f t="array" ref="M7712">SUMPRODUCT(MAX(ISNUMBER(SEARCH('Class Rules'!$B$6:$B$85,$E7712))*ISNUMBER(SEARCH('Class Rules'!$C$6:$C$85,$F7712))*'Class Rules'!$A$6:$A$85))</f>
        <v>0</v>
      </c>
      <c r="N7712" s="1" t="str">
        <f t="array" ref="N7712">IF($M7712=0,'Class Rules'!$D$3,INDEX('Class Rules'!$D$6:$D$85,MATCH($M7712,'Class Rules'!$A$6:$A$85,0)))</f>
        <v>Passenger LDV</v>
      </c>
      <c r="O7712" s="1" t="str">
        <f t="array" ref="O7712">IF(SUMPRODUCT(MAX(ISNUMBER(SEARCH(Fuel_Rules!$A$6:$A$30,$E7712))*ISNUMBER(SEARCH(Fuel_Rules!$B$6:$B$30,$F7712))*(Fuel_Rules!$A$6:$A$30&lt;&gt;"")))&gt;0,"Plug-in hybrid",IF($G7712="Diesel","Diesel","Gasoline"))</f>
        <v>Gasoline</v>
      </c>
    </row>
    <row r="7713" spans="1:15" ht="15" customHeight="1" x14ac:dyDescent="0.25">
      <c r="A7713" s="1">
        <v>2022</v>
      </c>
      <c r="B7713" s="1" t="s">
        <v>9851</v>
      </c>
      <c r="C7713" s="1" t="s">
        <v>1273</v>
      </c>
      <c r="D7713" s="1" t="s">
        <v>10254</v>
      </c>
      <c r="E7713" s="1" t="s">
        <v>1226</v>
      </c>
      <c r="F7713" s="1" t="s">
        <v>1275</v>
      </c>
      <c r="G7713" s="1" t="s">
        <v>103</v>
      </c>
      <c r="H7713" s="1" t="s">
        <v>437</v>
      </c>
      <c r="I7713" s="1">
        <v>1.5</v>
      </c>
      <c r="J7713" s="1">
        <v>2023</v>
      </c>
      <c r="K7713" s="1">
        <v>115633</v>
      </c>
      <c r="L7713" s="1">
        <v>0</v>
      </c>
      <c r="M7713" s="1">
        <f t="array" ref="M7713">SUMPRODUCT(MAX(ISNUMBER(SEARCH('Class Rules'!$B$6:$B$85,$E7713))*ISNUMBER(SEARCH('Class Rules'!$C$6:$C$85,$F7713))*'Class Rules'!$A$6:$A$85))</f>
        <v>0</v>
      </c>
      <c r="N7713" s="1" t="str">
        <f t="array" ref="N7713">IF($M7713=0,'Class Rules'!$D$3,INDEX('Class Rules'!$D$6:$D$85,MATCH($M7713,'Class Rules'!$A$6:$A$85,0)))</f>
        <v>Passenger LDV</v>
      </c>
      <c r="O7713" s="1" t="str">
        <f t="array" ref="O7713">IF(SUMPRODUCT(MAX(ISNUMBER(SEARCH(Fuel_Rules!$A$6:$A$30,$E7713))*ISNUMBER(SEARCH(Fuel_Rules!$B$6:$B$30,$F7713))*(Fuel_Rules!$A$6:$A$30&lt;&gt;"")))&gt;0,"Plug-in hybrid",IF($G7713="Diesel","Diesel","Gasoline"))</f>
        <v>Gasoline</v>
      </c>
    </row>
    <row r="7714" spans="1:15" ht="15" customHeight="1" x14ac:dyDescent="0.25">
      <c r="A7714" s="1">
        <v>2022</v>
      </c>
      <c r="B7714" s="1" t="s">
        <v>9851</v>
      </c>
      <c r="C7714" s="1" t="s">
        <v>1282</v>
      </c>
      <c r="D7714" s="1" t="s">
        <v>10255</v>
      </c>
      <c r="E7714" s="1" t="s">
        <v>1226</v>
      </c>
      <c r="F7714" s="1" t="s">
        <v>1284</v>
      </c>
      <c r="G7714" s="1" t="s">
        <v>103</v>
      </c>
      <c r="H7714" s="1" t="s">
        <v>437</v>
      </c>
      <c r="I7714" s="1">
        <v>1.5</v>
      </c>
      <c r="J7714" s="1">
        <v>2023</v>
      </c>
      <c r="K7714" s="1">
        <v>283366</v>
      </c>
      <c r="L7714" s="1">
        <v>0</v>
      </c>
      <c r="M7714" s="1">
        <f t="array" ref="M7714">SUMPRODUCT(MAX(ISNUMBER(SEARCH('Class Rules'!$B$6:$B$85,$E7714))*ISNUMBER(SEARCH('Class Rules'!$C$6:$C$85,$F7714))*'Class Rules'!$A$6:$A$85))</f>
        <v>0</v>
      </c>
      <c r="N7714" s="1" t="str">
        <f t="array" ref="N7714">IF($M7714=0,'Class Rules'!$D$3,INDEX('Class Rules'!$D$6:$D$85,MATCH($M7714,'Class Rules'!$A$6:$A$85,0)))</f>
        <v>Passenger LDV</v>
      </c>
      <c r="O7714" s="1" t="str">
        <f t="array" ref="O7714">IF(SUMPRODUCT(MAX(ISNUMBER(SEARCH(Fuel_Rules!$A$6:$A$30,$E7714))*ISNUMBER(SEARCH(Fuel_Rules!$B$6:$B$30,$F7714))*(Fuel_Rules!$A$6:$A$30&lt;&gt;"")))&gt;0,"Plug-in hybrid",IF($G7714="Diesel","Diesel","Gasoline"))</f>
        <v>Gasoline</v>
      </c>
    </row>
    <row r="7715" spans="1:15" ht="15" customHeight="1" x14ac:dyDescent="0.25">
      <c r="A7715" s="1">
        <v>2022</v>
      </c>
      <c r="B7715" s="1" t="s">
        <v>9851</v>
      </c>
      <c r="C7715" s="1" t="s">
        <v>1288</v>
      </c>
      <c r="D7715" s="1" t="s">
        <v>10256</v>
      </c>
      <c r="E7715" s="1" t="s">
        <v>1226</v>
      </c>
      <c r="F7715" s="1" t="s">
        <v>1290</v>
      </c>
      <c r="G7715" s="1" t="s">
        <v>103</v>
      </c>
      <c r="H7715" s="1" t="s">
        <v>437</v>
      </c>
      <c r="I7715" s="1">
        <v>1.5</v>
      </c>
      <c r="J7715" s="1">
        <v>2023</v>
      </c>
      <c r="K7715" s="1">
        <v>186547</v>
      </c>
      <c r="L7715" s="1">
        <v>0</v>
      </c>
      <c r="M7715" s="1">
        <f t="array" ref="M7715">SUMPRODUCT(MAX(ISNUMBER(SEARCH('Class Rules'!$B$6:$B$85,$E7715))*ISNUMBER(SEARCH('Class Rules'!$C$6:$C$85,$F7715))*'Class Rules'!$A$6:$A$85))</f>
        <v>0</v>
      </c>
      <c r="N7715" s="1" t="str">
        <f t="array" ref="N7715">IF($M7715=0,'Class Rules'!$D$3,INDEX('Class Rules'!$D$6:$D$85,MATCH($M7715,'Class Rules'!$A$6:$A$85,0)))</f>
        <v>Passenger LDV</v>
      </c>
      <c r="O7715" s="1" t="str">
        <f t="array" ref="O7715">IF(SUMPRODUCT(MAX(ISNUMBER(SEARCH(Fuel_Rules!$A$6:$A$30,$E7715))*ISNUMBER(SEARCH(Fuel_Rules!$B$6:$B$30,$F7715))*(Fuel_Rules!$A$6:$A$30&lt;&gt;"")))&gt;0,"Plug-in hybrid",IF($G7715="Diesel","Diesel","Gasoline"))</f>
        <v>Gasoline</v>
      </c>
    </row>
    <row r="7716" spans="1:15" ht="15" customHeight="1" x14ac:dyDescent="0.25">
      <c r="A7716" s="1">
        <v>2022</v>
      </c>
      <c r="B7716" s="1" t="s">
        <v>9851</v>
      </c>
      <c r="C7716" s="1" t="s">
        <v>1288</v>
      </c>
      <c r="D7716" s="1" t="s">
        <v>10257</v>
      </c>
      <c r="E7716" s="1" t="s">
        <v>1226</v>
      </c>
      <c r="F7716" s="1" t="s">
        <v>1290</v>
      </c>
      <c r="G7716" s="1" t="s">
        <v>103</v>
      </c>
      <c r="H7716" s="1" t="s">
        <v>437</v>
      </c>
      <c r="I7716" s="1">
        <v>1.5</v>
      </c>
      <c r="J7716" s="1">
        <v>2023</v>
      </c>
      <c r="K7716" s="1">
        <v>178712</v>
      </c>
      <c r="L7716" s="1">
        <v>0</v>
      </c>
      <c r="M7716" s="1">
        <f t="array" ref="M7716">SUMPRODUCT(MAX(ISNUMBER(SEARCH('Class Rules'!$B$6:$B$85,$E7716))*ISNUMBER(SEARCH('Class Rules'!$C$6:$C$85,$F7716))*'Class Rules'!$A$6:$A$85))</f>
        <v>0</v>
      </c>
      <c r="N7716" s="1" t="str">
        <f t="array" ref="N7716">IF($M7716=0,'Class Rules'!$D$3,INDEX('Class Rules'!$D$6:$D$85,MATCH($M7716,'Class Rules'!$A$6:$A$85,0)))</f>
        <v>Passenger LDV</v>
      </c>
      <c r="O7716" s="1" t="str">
        <f t="array" ref="O7716">IF(SUMPRODUCT(MAX(ISNUMBER(SEARCH(Fuel_Rules!$A$6:$A$30,$E7716))*ISNUMBER(SEARCH(Fuel_Rules!$B$6:$B$30,$F7716))*(Fuel_Rules!$A$6:$A$30&lt;&gt;"")))&gt;0,"Plug-in hybrid",IF($G7716="Diesel","Diesel","Gasoline"))</f>
        <v>Gasoline</v>
      </c>
    </row>
    <row r="7717" spans="1:15" ht="15" customHeight="1" x14ac:dyDescent="0.25">
      <c r="A7717" s="1">
        <v>2022</v>
      </c>
      <c r="B7717" s="1" t="s">
        <v>9851</v>
      </c>
      <c r="C7717" s="1" t="s">
        <v>1294</v>
      </c>
      <c r="D7717" s="1" t="s">
        <v>10258</v>
      </c>
      <c r="E7717" s="1" t="s">
        <v>1226</v>
      </c>
      <c r="F7717" s="1" t="s">
        <v>1296</v>
      </c>
      <c r="G7717" s="1" t="s">
        <v>103</v>
      </c>
      <c r="H7717" s="1" t="s">
        <v>437</v>
      </c>
      <c r="I7717" s="1">
        <v>1.5</v>
      </c>
      <c r="J7717" s="1">
        <v>2023</v>
      </c>
      <c r="K7717" s="1">
        <v>102491</v>
      </c>
      <c r="L7717" s="1">
        <v>0</v>
      </c>
      <c r="M7717" s="1">
        <f t="array" ref="M7717">SUMPRODUCT(MAX(ISNUMBER(SEARCH('Class Rules'!$B$6:$B$85,$E7717))*ISNUMBER(SEARCH('Class Rules'!$C$6:$C$85,$F7717))*'Class Rules'!$A$6:$A$85))</f>
        <v>0</v>
      </c>
      <c r="N7717" s="1" t="str">
        <f t="array" ref="N7717">IF($M7717=0,'Class Rules'!$D$3,INDEX('Class Rules'!$D$6:$D$85,MATCH($M7717,'Class Rules'!$A$6:$A$85,0)))</f>
        <v>Passenger LDV</v>
      </c>
      <c r="O7717" s="1" t="str">
        <f t="array" ref="O7717">IF(SUMPRODUCT(MAX(ISNUMBER(SEARCH(Fuel_Rules!$A$6:$A$30,$E7717))*ISNUMBER(SEARCH(Fuel_Rules!$B$6:$B$30,$F7717))*(Fuel_Rules!$A$6:$A$30&lt;&gt;"")))&gt;0,"Plug-in hybrid",IF($G7717="Diesel","Diesel","Gasoline"))</f>
        <v>Gasoline</v>
      </c>
    </row>
    <row r="7718" spans="1:15" ht="15" customHeight="1" x14ac:dyDescent="0.25">
      <c r="A7718" s="1">
        <v>2022</v>
      </c>
      <c r="B7718" s="1" t="s">
        <v>9851</v>
      </c>
      <c r="C7718" s="1" t="s">
        <v>1297</v>
      </c>
      <c r="D7718" s="1" t="s">
        <v>10259</v>
      </c>
      <c r="E7718" s="1" t="s">
        <v>1226</v>
      </c>
      <c r="F7718" s="1" t="s">
        <v>1299</v>
      </c>
      <c r="G7718" s="1" t="s">
        <v>103</v>
      </c>
      <c r="H7718" s="1" t="s">
        <v>437</v>
      </c>
      <c r="I7718" s="1">
        <v>2</v>
      </c>
      <c r="J7718" s="1">
        <v>2023</v>
      </c>
      <c r="K7718" s="1">
        <v>310025</v>
      </c>
      <c r="L7718" s="1">
        <v>0</v>
      </c>
      <c r="M7718" s="1">
        <f t="array" ref="M7718">SUMPRODUCT(MAX(ISNUMBER(SEARCH('Class Rules'!$B$6:$B$85,$E7718))*ISNUMBER(SEARCH('Class Rules'!$C$6:$C$85,$F7718))*'Class Rules'!$A$6:$A$85))</f>
        <v>0</v>
      </c>
      <c r="N7718" s="1" t="str">
        <f t="array" ref="N7718">IF($M7718=0,'Class Rules'!$D$3,INDEX('Class Rules'!$D$6:$D$85,MATCH($M7718,'Class Rules'!$A$6:$A$85,0)))</f>
        <v>Passenger LDV</v>
      </c>
      <c r="O7718" s="1" t="str">
        <f t="array" ref="O7718">IF(SUMPRODUCT(MAX(ISNUMBER(SEARCH(Fuel_Rules!$A$6:$A$30,$E7718))*ISNUMBER(SEARCH(Fuel_Rules!$B$6:$B$30,$F7718))*(Fuel_Rules!$A$6:$A$30&lt;&gt;"")))&gt;0,"Plug-in hybrid",IF($G7718="Diesel","Diesel","Gasoline"))</f>
        <v>Gasoline</v>
      </c>
    </row>
    <row r="7719" spans="1:15" ht="15" customHeight="1" x14ac:dyDescent="0.25">
      <c r="A7719" s="1">
        <v>2022</v>
      </c>
      <c r="B7719" s="1" t="s">
        <v>9851</v>
      </c>
      <c r="C7719" s="1" t="s">
        <v>1300</v>
      </c>
      <c r="D7719" s="1" t="s">
        <v>10260</v>
      </c>
      <c r="E7719" s="1" t="s">
        <v>1226</v>
      </c>
      <c r="F7719" s="1" t="s">
        <v>1302</v>
      </c>
      <c r="G7719" s="1" t="s">
        <v>103</v>
      </c>
      <c r="H7719" s="1" t="s">
        <v>437</v>
      </c>
      <c r="I7719" s="1">
        <v>1.5</v>
      </c>
      <c r="J7719" s="1">
        <v>2023</v>
      </c>
      <c r="K7719" s="1">
        <v>135014</v>
      </c>
      <c r="L7719" s="1">
        <v>0</v>
      </c>
      <c r="M7719" s="1">
        <f t="array" ref="M7719">SUMPRODUCT(MAX(ISNUMBER(SEARCH('Class Rules'!$B$6:$B$85,$E7719))*ISNUMBER(SEARCH('Class Rules'!$C$6:$C$85,$F7719))*'Class Rules'!$A$6:$A$85))</f>
        <v>0</v>
      </c>
      <c r="N7719" s="1" t="str">
        <f t="array" ref="N7719">IF($M7719=0,'Class Rules'!$D$3,INDEX('Class Rules'!$D$6:$D$85,MATCH($M7719,'Class Rules'!$A$6:$A$85,0)))</f>
        <v>Passenger LDV</v>
      </c>
      <c r="O7719" s="1" t="str">
        <f t="array" ref="O7719">IF(SUMPRODUCT(MAX(ISNUMBER(SEARCH(Fuel_Rules!$A$6:$A$30,$E7719))*ISNUMBER(SEARCH(Fuel_Rules!$B$6:$B$30,$F7719))*(Fuel_Rules!$A$6:$A$30&lt;&gt;"")))&gt;0,"Plug-in hybrid",IF($G7719="Diesel","Diesel","Gasoline"))</f>
        <v>Gasoline</v>
      </c>
    </row>
    <row r="7720" spans="1:15" ht="15" customHeight="1" x14ac:dyDescent="0.25">
      <c r="A7720" s="1">
        <v>2022</v>
      </c>
      <c r="B7720" s="1" t="s">
        <v>9851</v>
      </c>
      <c r="C7720" s="1" t="s">
        <v>1300</v>
      </c>
      <c r="D7720" s="1" t="s">
        <v>10261</v>
      </c>
      <c r="E7720" s="1" t="s">
        <v>1226</v>
      </c>
      <c r="F7720" s="1" t="s">
        <v>1302</v>
      </c>
      <c r="G7720" s="1" t="s">
        <v>103</v>
      </c>
      <c r="H7720" s="1" t="s">
        <v>437</v>
      </c>
      <c r="I7720" s="1">
        <v>1.5</v>
      </c>
      <c r="J7720" s="1">
        <v>2023</v>
      </c>
      <c r="K7720" s="1">
        <v>126294</v>
      </c>
      <c r="L7720" s="1">
        <v>0</v>
      </c>
      <c r="M7720" s="1">
        <f t="array" ref="M7720">SUMPRODUCT(MAX(ISNUMBER(SEARCH('Class Rules'!$B$6:$B$85,$E7720))*ISNUMBER(SEARCH('Class Rules'!$C$6:$C$85,$F7720))*'Class Rules'!$A$6:$A$85))</f>
        <v>0</v>
      </c>
      <c r="N7720" s="1" t="str">
        <f t="array" ref="N7720">IF($M7720=0,'Class Rules'!$D$3,INDEX('Class Rules'!$D$6:$D$85,MATCH($M7720,'Class Rules'!$A$6:$A$85,0)))</f>
        <v>Passenger LDV</v>
      </c>
      <c r="O7720" s="1" t="str">
        <f t="array" ref="O7720">IF(SUMPRODUCT(MAX(ISNUMBER(SEARCH(Fuel_Rules!$A$6:$A$30,$E7720))*ISNUMBER(SEARCH(Fuel_Rules!$B$6:$B$30,$F7720))*(Fuel_Rules!$A$6:$A$30&lt;&gt;"")))&gt;0,"Plug-in hybrid",IF($G7720="Diesel","Diesel","Gasoline"))</f>
        <v>Gasoline</v>
      </c>
    </row>
    <row r="7721" spans="1:15" ht="15" customHeight="1" x14ac:dyDescent="0.25">
      <c r="A7721" s="1">
        <v>2022</v>
      </c>
      <c r="B7721" s="1" t="s">
        <v>9851</v>
      </c>
      <c r="C7721" s="1" t="s">
        <v>4507</v>
      </c>
      <c r="D7721" s="1" t="s">
        <v>10262</v>
      </c>
      <c r="E7721" s="1" t="s">
        <v>1226</v>
      </c>
      <c r="F7721" s="1" t="s">
        <v>4509</v>
      </c>
      <c r="G7721" s="1" t="s">
        <v>103</v>
      </c>
      <c r="H7721" s="1" t="s">
        <v>437</v>
      </c>
      <c r="I7721" s="1">
        <v>1.5</v>
      </c>
      <c r="J7721" s="1">
        <v>2023</v>
      </c>
      <c r="K7721" s="1">
        <v>133576</v>
      </c>
      <c r="L7721" s="1">
        <v>0</v>
      </c>
      <c r="M7721" s="1">
        <f t="array" ref="M7721">SUMPRODUCT(MAX(ISNUMBER(SEARCH('Class Rules'!$B$6:$B$85,$E7721))*ISNUMBER(SEARCH('Class Rules'!$C$6:$C$85,$F7721))*'Class Rules'!$A$6:$A$85))</f>
        <v>0</v>
      </c>
      <c r="N7721" s="1" t="str">
        <f t="array" ref="N7721">IF($M7721=0,'Class Rules'!$D$3,INDEX('Class Rules'!$D$6:$D$85,MATCH($M7721,'Class Rules'!$A$6:$A$85,0)))</f>
        <v>Passenger LDV</v>
      </c>
      <c r="O7721" s="1" t="str">
        <f t="array" ref="O7721">IF(SUMPRODUCT(MAX(ISNUMBER(SEARCH(Fuel_Rules!$A$6:$A$30,$E7721))*ISNUMBER(SEARCH(Fuel_Rules!$B$6:$B$30,$F7721))*(Fuel_Rules!$A$6:$A$30&lt;&gt;"")))&gt;0,"Plug-in hybrid",IF($G7721="Diesel","Diesel","Gasoline"))</f>
        <v>Gasoline</v>
      </c>
    </row>
    <row r="7722" spans="1:15" ht="15" customHeight="1" x14ac:dyDescent="0.25">
      <c r="A7722" s="1">
        <v>2022</v>
      </c>
      <c r="B7722" s="1" t="s">
        <v>9851</v>
      </c>
      <c r="C7722" s="1" t="s">
        <v>4507</v>
      </c>
      <c r="D7722" s="1" t="s">
        <v>10263</v>
      </c>
      <c r="E7722" s="1" t="s">
        <v>1226</v>
      </c>
      <c r="F7722" s="1" t="s">
        <v>4509</v>
      </c>
      <c r="G7722" s="1" t="s">
        <v>103</v>
      </c>
      <c r="H7722" s="1" t="s">
        <v>437</v>
      </c>
      <c r="I7722" s="1">
        <v>1.5</v>
      </c>
      <c r="J7722" s="1">
        <v>2023</v>
      </c>
      <c r="K7722" s="1">
        <v>127319</v>
      </c>
      <c r="L7722" s="1">
        <v>0</v>
      </c>
      <c r="M7722" s="1">
        <f t="array" ref="M7722">SUMPRODUCT(MAX(ISNUMBER(SEARCH('Class Rules'!$B$6:$B$85,$E7722))*ISNUMBER(SEARCH('Class Rules'!$C$6:$C$85,$F7722))*'Class Rules'!$A$6:$A$85))</f>
        <v>0</v>
      </c>
      <c r="N7722" s="1" t="str">
        <f t="array" ref="N7722">IF($M7722=0,'Class Rules'!$D$3,INDEX('Class Rules'!$D$6:$D$85,MATCH($M7722,'Class Rules'!$A$6:$A$85,0)))</f>
        <v>Passenger LDV</v>
      </c>
      <c r="O7722" s="1" t="str">
        <f t="array" ref="O7722">IF(SUMPRODUCT(MAX(ISNUMBER(SEARCH(Fuel_Rules!$A$6:$A$30,$E7722))*ISNUMBER(SEARCH(Fuel_Rules!$B$6:$B$30,$F7722))*(Fuel_Rules!$A$6:$A$30&lt;&gt;"")))&gt;0,"Plug-in hybrid",IF($G7722="Diesel","Diesel","Gasoline"))</f>
        <v>Gasoline</v>
      </c>
    </row>
    <row r="7723" spans="1:15" ht="15" customHeight="1" x14ac:dyDescent="0.25">
      <c r="A7723" s="1">
        <v>2022</v>
      </c>
      <c r="B7723" s="1" t="s">
        <v>9851</v>
      </c>
      <c r="C7723" s="1" t="s">
        <v>4510</v>
      </c>
      <c r="D7723" s="1" t="s">
        <v>10264</v>
      </c>
      <c r="E7723" s="1" t="s">
        <v>1226</v>
      </c>
      <c r="F7723" s="1" t="s">
        <v>4512</v>
      </c>
      <c r="G7723" s="1" t="s">
        <v>103</v>
      </c>
      <c r="H7723" s="1" t="s">
        <v>437</v>
      </c>
      <c r="I7723" s="1">
        <v>1.5</v>
      </c>
      <c r="J7723" s="1">
        <v>2023</v>
      </c>
      <c r="K7723" s="1">
        <v>124387</v>
      </c>
      <c r="L7723" s="1">
        <v>0</v>
      </c>
      <c r="M7723" s="1">
        <f t="array" ref="M7723">SUMPRODUCT(MAX(ISNUMBER(SEARCH('Class Rules'!$B$6:$B$85,$E7723))*ISNUMBER(SEARCH('Class Rules'!$C$6:$C$85,$F7723))*'Class Rules'!$A$6:$A$85))</f>
        <v>0</v>
      </c>
      <c r="N7723" s="1" t="str">
        <f t="array" ref="N7723">IF($M7723=0,'Class Rules'!$D$3,INDEX('Class Rules'!$D$6:$D$85,MATCH($M7723,'Class Rules'!$A$6:$A$85,0)))</f>
        <v>Passenger LDV</v>
      </c>
      <c r="O7723" s="1" t="str">
        <f t="array" ref="O7723">IF(SUMPRODUCT(MAX(ISNUMBER(SEARCH(Fuel_Rules!$A$6:$A$30,$E7723))*ISNUMBER(SEARCH(Fuel_Rules!$B$6:$B$30,$F7723))*(Fuel_Rules!$A$6:$A$30&lt;&gt;"")))&gt;0,"Plug-in hybrid",IF($G7723="Diesel","Diesel","Gasoline"))</f>
        <v>Gasoline</v>
      </c>
    </row>
    <row r="7724" spans="1:15" ht="15" customHeight="1" x14ac:dyDescent="0.25">
      <c r="A7724" s="1">
        <v>2022</v>
      </c>
      <c r="B7724" s="1" t="s">
        <v>9851</v>
      </c>
      <c r="C7724" s="1" t="s">
        <v>4510</v>
      </c>
      <c r="D7724" s="1" t="s">
        <v>10265</v>
      </c>
      <c r="E7724" s="1" t="s">
        <v>1226</v>
      </c>
      <c r="F7724" s="1" t="s">
        <v>4512</v>
      </c>
      <c r="G7724" s="1" t="s">
        <v>103</v>
      </c>
      <c r="H7724" s="1" t="s">
        <v>437</v>
      </c>
      <c r="I7724" s="1">
        <v>1.5</v>
      </c>
      <c r="J7724" s="1">
        <v>2023</v>
      </c>
      <c r="K7724" s="1">
        <v>119800</v>
      </c>
      <c r="L7724" s="1">
        <v>0</v>
      </c>
      <c r="M7724" s="1">
        <f t="array" ref="M7724">SUMPRODUCT(MAX(ISNUMBER(SEARCH('Class Rules'!$B$6:$B$85,$E7724))*ISNUMBER(SEARCH('Class Rules'!$C$6:$C$85,$F7724))*'Class Rules'!$A$6:$A$85))</f>
        <v>0</v>
      </c>
      <c r="N7724" s="1" t="str">
        <f t="array" ref="N7724">IF($M7724=0,'Class Rules'!$D$3,INDEX('Class Rules'!$D$6:$D$85,MATCH($M7724,'Class Rules'!$A$6:$A$85,0)))</f>
        <v>Passenger LDV</v>
      </c>
      <c r="O7724" s="1" t="str">
        <f t="array" ref="O7724">IF(SUMPRODUCT(MAX(ISNUMBER(SEARCH(Fuel_Rules!$A$6:$A$30,$E7724))*ISNUMBER(SEARCH(Fuel_Rules!$B$6:$B$30,$F7724))*(Fuel_Rules!$A$6:$A$30&lt;&gt;"")))&gt;0,"Plug-in hybrid",IF($G7724="Diesel","Diesel","Gasoline"))</f>
        <v>Gasoline</v>
      </c>
    </row>
    <row r="7725" spans="1:15" ht="15" customHeight="1" x14ac:dyDescent="0.25">
      <c r="A7725" s="1">
        <v>2022</v>
      </c>
      <c r="B7725" s="1" t="s">
        <v>9851</v>
      </c>
      <c r="C7725" s="1" t="s">
        <v>10266</v>
      </c>
      <c r="D7725" s="1" t="s">
        <v>10267</v>
      </c>
      <c r="E7725" s="1" t="s">
        <v>1226</v>
      </c>
      <c r="F7725" s="1" t="s">
        <v>10268</v>
      </c>
      <c r="G7725" s="1" t="s">
        <v>103</v>
      </c>
      <c r="H7725" s="1" t="s">
        <v>437</v>
      </c>
      <c r="I7725" s="1">
        <v>1.5</v>
      </c>
      <c r="J7725" s="1">
        <v>2023</v>
      </c>
      <c r="K7725" s="1">
        <v>144625</v>
      </c>
      <c r="L7725" s="1">
        <v>0</v>
      </c>
      <c r="M7725" s="1">
        <f t="array" ref="M7725">SUMPRODUCT(MAX(ISNUMBER(SEARCH('Class Rules'!$B$6:$B$85,$E7725))*ISNUMBER(SEARCH('Class Rules'!$C$6:$C$85,$F7725))*'Class Rules'!$A$6:$A$85))</f>
        <v>0</v>
      </c>
      <c r="N7725" s="1" t="str">
        <f t="array" ref="N7725">IF($M7725=0,'Class Rules'!$D$3,INDEX('Class Rules'!$D$6:$D$85,MATCH($M7725,'Class Rules'!$A$6:$A$85,0)))</f>
        <v>Passenger LDV</v>
      </c>
      <c r="O7725" s="1" t="str">
        <f t="array" ref="O7725">IF(SUMPRODUCT(MAX(ISNUMBER(SEARCH(Fuel_Rules!$A$6:$A$30,$E7725))*ISNUMBER(SEARCH(Fuel_Rules!$B$6:$B$30,$F7725))*(Fuel_Rules!$A$6:$A$30&lt;&gt;"")))&gt;0,"Plug-in hybrid",IF($G7725="Diesel","Diesel","Gasoline"))</f>
        <v>Gasoline</v>
      </c>
    </row>
    <row r="7726" spans="1:15" ht="15" customHeight="1" x14ac:dyDescent="0.25">
      <c r="A7726" s="1">
        <v>2022</v>
      </c>
      <c r="B7726" s="1" t="s">
        <v>9851</v>
      </c>
      <c r="C7726" s="1" t="s">
        <v>10266</v>
      </c>
      <c r="D7726" s="1" t="s">
        <v>10269</v>
      </c>
      <c r="E7726" s="1" t="s">
        <v>1226</v>
      </c>
      <c r="F7726" s="1" t="s">
        <v>10268</v>
      </c>
      <c r="G7726" s="1" t="s">
        <v>103</v>
      </c>
      <c r="H7726" s="1" t="s">
        <v>437</v>
      </c>
      <c r="I7726" s="1">
        <v>1.5</v>
      </c>
      <c r="J7726" s="1">
        <v>2023</v>
      </c>
      <c r="K7726" s="1">
        <v>137232</v>
      </c>
      <c r="L7726" s="1">
        <v>0</v>
      </c>
      <c r="M7726" s="1">
        <f t="array" ref="M7726">SUMPRODUCT(MAX(ISNUMBER(SEARCH('Class Rules'!$B$6:$B$85,$E7726))*ISNUMBER(SEARCH('Class Rules'!$C$6:$C$85,$F7726))*'Class Rules'!$A$6:$A$85))</f>
        <v>0</v>
      </c>
      <c r="N7726" s="1" t="str">
        <f t="array" ref="N7726">IF($M7726=0,'Class Rules'!$D$3,INDEX('Class Rules'!$D$6:$D$85,MATCH($M7726,'Class Rules'!$A$6:$A$85,0)))</f>
        <v>Passenger LDV</v>
      </c>
      <c r="O7726" s="1" t="str">
        <f t="array" ref="O7726">IF(SUMPRODUCT(MAX(ISNUMBER(SEARCH(Fuel_Rules!$A$6:$A$30,$E7726))*ISNUMBER(SEARCH(Fuel_Rules!$B$6:$B$30,$F7726))*(Fuel_Rules!$A$6:$A$30&lt;&gt;"")))&gt;0,"Plug-in hybrid",IF($G7726="Diesel","Diesel","Gasoline"))</f>
        <v>Gasoline</v>
      </c>
    </row>
    <row r="7727" spans="1:15" ht="15" customHeight="1" x14ac:dyDescent="0.25">
      <c r="A7727" s="1">
        <v>2022</v>
      </c>
      <c r="B7727" s="1" t="s">
        <v>9851</v>
      </c>
      <c r="C7727" s="1" t="s">
        <v>10270</v>
      </c>
      <c r="D7727" s="1" t="s">
        <v>10271</v>
      </c>
      <c r="E7727" s="1" t="s">
        <v>1226</v>
      </c>
      <c r="F7727" s="1" t="s">
        <v>10272</v>
      </c>
      <c r="G7727" s="1" t="s">
        <v>103</v>
      </c>
      <c r="H7727" s="1" t="s">
        <v>437</v>
      </c>
      <c r="I7727" s="1">
        <v>1.5</v>
      </c>
      <c r="J7727" s="1">
        <v>2023</v>
      </c>
      <c r="K7727" s="1">
        <v>151989</v>
      </c>
      <c r="L7727" s="1">
        <v>0</v>
      </c>
      <c r="M7727" s="1">
        <f t="array" ref="M7727">SUMPRODUCT(MAX(ISNUMBER(SEARCH('Class Rules'!$B$6:$B$85,$E7727))*ISNUMBER(SEARCH('Class Rules'!$C$6:$C$85,$F7727))*'Class Rules'!$A$6:$A$85))</f>
        <v>0</v>
      </c>
      <c r="N7727" s="1" t="str">
        <f t="array" ref="N7727">IF($M7727=0,'Class Rules'!$D$3,INDEX('Class Rules'!$D$6:$D$85,MATCH($M7727,'Class Rules'!$A$6:$A$85,0)))</f>
        <v>Passenger LDV</v>
      </c>
      <c r="O7727" s="1" t="str">
        <f t="array" ref="O7727">IF(SUMPRODUCT(MAX(ISNUMBER(SEARCH(Fuel_Rules!$A$6:$A$30,$E7727))*ISNUMBER(SEARCH(Fuel_Rules!$B$6:$B$30,$F7727))*(Fuel_Rules!$A$6:$A$30&lt;&gt;"")))&gt;0,"Plug-in hybrid",IF($G7727="Diesel","Diesel","Gasoline"))</f>
        <v>Gasoline</v>
      </c>
    </row>
    <row r="7728" spans="1:15" ht="15" customHeight="1" x14ac:dyDescent="0.25">
      <c r="A7728" s="1">
        <v>2022</v>
      </c>
      <c r="B7728" s="1" t="s">
        <v>9851</v>
      </c>
      <c r="C7728" s="1" t="s">
        <v>10270</v>
      </c>
      <c r="D7728" s="1" t="s">
        <v>10273</v>
      </c>
      <c r="E7728" s="1" t="s">
        <v>1226</v>
      </c>
      <c r="F7728" s="1" t="s">
        <v>10272</v>
      </c>
      <c r="G7728" s="1" t="s">
        <v>103</v>
      </c>
      <c r="H7728" s="1" t="s">
        <v>437</v>
      </c>
      <c r="I7728" s="1">
        <v>1.5</v>
      </c>
      <c r="J7728" s="1">
        <v>2023</v>
      </c>
      <c r="K7728" s="1">
        <v>144153</v>
      </c>
      <c r="L7728" s="1">
        <v>0</v>
      </c>
      <c r="M7728" s="1">
        <f t="array" ref="M7728">SUMPRODUCT(MAX(ISNUMBER(SEARCH('Class Rules'!$B$6:$B$85,$E7728))*ISNUMBER(SEARCH('Class Rules'!$C$6:$C$85,$F7728))*'Class Rules'!$A$6:$A$85))</f>
        <v>0</v>
      </c>
      <c r="N7728" s="1" t="str">
        <f t="array" ref="N7728">IF($M7728=0,'Class Rules'!$D$3,INDEX('Class Rules'!$D$6:$D$85,MATCH($M7728,'Class Rules'!$A$6:$A$85,0)))</f>
        <v>Passenger LDV</v>
      </c>
      <c r="O7728" s="1" t="str">
        <f t="array" ref="O7728">IF(SUMPRODUCT(MAX(ISNUMBER(SEARCH(Fuel_Rules!$A$6:$A$30,$E7728))*ISNUMBER(SEARCH(Fuel_Rules!$B$6:$B$30,$F7728))*(Fuel_Rules!$A$6:$A$30&lt;&gt;"")))&gt;0,"Plug-in hybrid",IF($G7728="Diesel","Diesel","Gasoline"))</f>
        <v>Gasoline</v>
      </c>
    </row>
    <row r="7729" spans="1:15" ht="15" customHeight="1" x14ac:dyDescent="0.25">
      <c r="A7729" s="1">
        <v>2022</v>
      </c>
      <c r="B7729" s="1" t="s">
        <v>9851</v>
      </c>
      <c r="C7729" s="1" t="s">
        <v>10274</v>
      </c>
      <c r="D7729" s="1" t="s">
        <v>10275</v>
      </c>
      <c r="E7729" s="1" t="s">
        <v>1226</v>
      </c>
      <c r="F7729" s="1" t="s">
        <v>10276</v>
      </c>
      <c r="G7729" s="1" t="s">
        <v>103</v>
      </c>
      <c r="H7729" s="1" t="s">
        <v>437</v>
      </c>
      <c r="I7729" s="1">
        <v>1.5</v>
      </c>
      <c r="J7729" s="1">
        <v>2023</v>
      </c>
      <c r="K7729" s="1">
        <v>178869</v>
      </c>
      <c r="L7729" s="1">
        <v>0</v>
      </c>
      <c r="M7729" s="1">
        <f t="array" ref="M7729">SUMPRODUCT(MAX(ISNUMBER(SEARCH('Class Rules'!$B$6:$B$85,$E7729))*ISNUMBER(SEARCH('Class Rules'!$C$6:$C$85,$F7729))*'Class Rules'!$A$6:$A$85))</f>
        <v>0</v>
      </c>
      <c r="N7729" s="1" t="str">
        <f t="array" ref="N7729">IF($M7729=0,'Class Rules'!$D$3,INDEX('Class Rules'!$D$6:$D$85,MATCH($M7729,'Class Rules'!$A$6:$A$85,0)))</f>
        <v>Passenger LDV</v>
      </c>
      <c r="O7729" s="1" t="str">
        <f t="array" ref="O7729">IF(SUMPRODUCT(MAX(ISNUMBER(SEARCH(Fuel_Rules!$A$6:$A$30,$E7729))*ISNUMBER(SEARCH(Fuel_Rules!$B$6:$B$30,$F7729))*(Fuel_Rules!$A$6:$A$30&lt;&gt;"")))&gt;0,"Plug-in hybrid",IF($G7729="Diesel","Diesel","Gasoline"))</f>
        <v>Gasoline</v>
      </c>
    </row>
    <row r="7730" spans="1:15" ht="15" customHeight="1" x14ac:dyDescent="0.25">
      <c r="A7730" s="1">
        <v>2022</v>
      </c>
      <c r="B7730" s="1" t="s">
        <v>9851</v>
      </c>
      <c r="C7730" s="1" t="s">
        <v>10274</v>
      </c>
      <c r="D7730" s="1" t="s">
        <v>10277</v>
      </c>
      <c r="E7730" s="1" t="s">
        <v>1226</v>
      </c>
      <c r="F7730" s="1" t="s">
        <v>10276</v>
      </c>
      <c r="G7730" s="1" t="s">
        <v>103</v>
      </c>
      <c r="H7730" s="1" t="s">
        <v>437</v>
      </c>
      <c r="I7730" s="1">
        <v>1.5</v>
      </c>
      <c r="J7730" s="1">
        <v>2023</v>
      </c>
      <c r="K7730" s="1">
        <v>170998</v>
      </c>
      <c r="L7730" s="1">
        <v>0</v>
      </c>
      <c r="M7730" s="1">
        <f t="array" ref="M7730">SUMPRODUCT(MAX(ISNUMBER(SEARCH('Class Rules'!$B$6:$B$85,$E7730))*ISNUMBER(SEARCH('Class Rules'!$C$6:$C$85,$F7730))*'Class Rules'!$A$6:$A$85))</f>
        <v>0</v>
      </c>
      <c r="N7730" s="1" t="str">
        <f t="array" ref="N7730">IF($M7730=0,'Class Rules'!$D$3,INDEX('Class Rules'!$D$6:$D$85,MATCH($M7730,'Class Rules'!$A$6:$A$85,0)))</f>
        <v>Passenger LDV</v>
      </c>
      <c r="O7730" s="1" t="str">
        <f t="array" ref="O7730">IF(SUMPRODUCT(MAX(ISNUMBER(SEARCH(Fuel_Rules!$A$6:$A$30,$E7730))*ISNUMBER(SEARCH(Fuel_Rules!$B$6:$B$30,$F7730))*(Fuel_Rules!$A$6:$A$30&lt;&gt;"")))&gt;0,"Plug-in hybrid",IF($G7730="Diesel","Diesel","Gasoline"))</f>
        <v>Gasoline</v>
      </c>
    </row>
    <row r="7731" spans="1:15" ht="15" customHeight="1" x14ac:dyDescent="0.25">
      <c r="A7731" s="1">
        <v>2022</v>
      </c>
      <c r="B7731" s="1" t="s">
        <v>9851</v>
      </c>
      <c r="C7731" s="1" t="s">
        <v>1303</v>
      </c>
      <c r="D7731" s="1" t="s">
        <v>10278</v>
      </c>
      <c r="E7731" s="1" t="s">
        <v>1305</v>
      </c>
      <c r="F7731" s="1" t="s">
        <v>1306</v>
      </c>
      <c r="G7731" s="1" t="s">
        <v>105</v>
      </c>
      <c r="H7731" s="1" t="s">
        <v>298</v>
      </c>
      <c r="I7731" s="1">
        <v>2.5</v>
      </c>
      <c r="J7731" s="1">
        <v>2023</v>
      </c>
      <c r="K7731" s="1">
        <v>158382</v>
      </c>
      <c r="L7731" s="1">
        <v>0</v>
      </c>
      <c r="M7731" s="1">
        <f t="array" ref="M7731">SUMPRODUCT(MAX(ISNUMBER(SEARCH('Class Rules'!$B$6:$B$85,$E7731))*ISNUMBER(SEARCH('Class Rules'!$C$6:$C$85,$F7731))*'Class Rules'!$A$6:$A$85))</f>
        <v>33</v>
      </c>
      <c r="N7731" s="1" t="str">
        <f t="array" ref="N7731">IF($M7731=0,'Class Rules'!$D$3,INDEX('Class Rules'!$D$6:$D$85,MATCH($M7731,'Class Rules'!$A$6:$A$85,0)))</f>
        <v>Freight LDV</v>
      </c>
      <c r="O7731" s="1" t="str">
        <f t="array" ref="O7731">IF(SUMPRODUCT(MAX(ISNUMBER(SEARCH(Fuel_Rules!$A$6:$A$30,$E7731))*ISNUMBER(SEARCH(Fuel_Rules!$B$6:$B$30,$F7731))*(Fuel_Rules!$A$6:$A$30&lt;&gt;"")))&gt;0,"Plug-in hybrid",IF($G7731="Diesel","Diesel","Gasoline"))</f>
        <v>Diesel</v>
      </c>
    </row>
    <row r="7732" spans="1:15" ht="15" customHeight="1" x14ac:dyDescent="0.25">
      <c r="A7732" s="1">
        <v>2022</v>
      </c>
      <c r="B7732" s="1" t="s">
        <v>9851</v>
      </c>
      <c r="C7732" s="1" t="s">
        <v>1307</v>
      </c>
      <c r="D7732" s="1" t="s">
        <v>10279</v>
      </c>
      <c r="E7732" s="1" t="s">
        <v>1305</v>
      </c>
      <c r="F7732" s="1" t="s">
        <v>1309</v>
      </c>
      <c r="G7732" s="1" t="s">
        <v>103</v>
      </c>
      <c r="H7732" s="1" t="s">
        <v>437</v>
      </c>
      <c r="I7732" s="1">
        <v>3</v>
      </c>
      <c r="J7732" s="1">
        <v>2023</v>
      </c>
      <c r="K7732" s="1">
        <v>288225</v>
      </c>
      <c r="L7732" s="1">
        <v>0</v>
      </c>
      <c r="M7732" s="1">
        <f t="array" ref="M7732">SUMPRODUCT(MAX(ISNUMBER(SEARCH('Class Rules'!$B$6:$B$85,$E7732))*ISNUMBER(SEARCH('Class Rules'!$C$6:$C$85,$F7732))*'Class Rules'!$A$6:$A$85))</f>
        <v>0</v>
      </c>
      <c r="N7732" s="1" t="str">
        <f t="array" ref="N7732">IF($M7732=0,'Class Rules'!$D$3,INDEX('Class Rules'!$D$6:$D$85,MATCH($M7732,'Class Rules'!$A$6:$A$85,0)))</f>
        <v>Passenger LDV</v>
      </c>
      <c r="O7732" s="1" t="str">
        <f t="array" ref="O7732">IF(SUMPRODUCT(MAX(ISNUMBER(SEARCH(Fuel_Rules!$A$6:$A$30,$E7732))*ISNUMBER(SEARCH(Fuel_Rules!$B$6:$B$30,$F7732))*(Fuel_Rules!$A$6:$A$30&lt;&gt;"")))&gt;0,"Plug-in hybrid",IF($G7732="Diesel","Diesel","Gasoline"))</f>
        <v>Gasoline</v>
      </c>
    </row>
    <row r="7733" spans="1:15" ht="15" customHeight="1" x14ac:dyDescent="0.25">
      <c r="A7733" s="1">
        <v>2022</v>
      </c>
      <c r="B7733" s="1" t="s">
        <v>9851</v>
      </c>
      <c r="C7733" s="1" t="s">
        <v>1310</v>
      </c>
      <c r="D7733" s="1" t="s">
        <v>10280</v>
      </c>
      <c r="E7733" s="1" t="s">
        <v>1305</v>
      </c>
      <c r="F7733" s="1" t="s">
        <v>1312</v>
      </c>
      <c r="G7733" s="1" t="s">
        <v>103</v>
      </c>
      <c r="H7733" s="1" t="s">
        <v>437</v>
      </c>
      <c r="I7733" s="1">
        <v>1.6</v>
      </c>
      <c r="J7733" s="1">
        <v>2023</v>
      </c>
      <c r="K7733" s="1">
        <v>200117</v>
      </c>
      <c r="L7733" s="1">
        <v>0</v>
      </c>
      <c r="M7733" s="1">
        <f t="array" ref="M7733">SUMPRODUCT(MAX(ISNUMBER(SEARCH('Class Rules'!$B$6:$B$85,$E7733))*ISNUMBER(SEARCH('Class Rules'!$C$6:$C$85,$F7733))*'Class Rules'!$A$6:$A$85))</f>
        <v>0</v>
      </c>
      <c r="N7733" s="1" t="str">
        <f t="array" ref="N7733">IF($M7733=0,'Class Rules'!$D$3,INDEX('Class Rules'!$D$6:$D$85,MATCH($M7733,'Class Rules'!$A$6:$A$85,0)))</f>
        <v>Passenger LDV</v>
      </c>
      <c r="O7733" s="1" t="str">
        <f t="array" ref="O7733">IF(SUMPRODUCT(MAX(ISNUMBER(SEARCH(Fuel_Rules!$A$6:$A$30,$E7733))*ISNUMBER(SEARCH(Fuel_Rules!$B$6:$B$30,$F7733))*(Fuel_Rules!$A$6:$A$30&lt;&gt;"")))&gt;0,"Plug-in hybrid",IF($G7733="Diesel","Diesel","Gasoline"))</f>
        <v>Gasoline</v>
      </c>
    </row>
    <row r="7734" spans="1:15" ht="15" customHeight="1" x14ac:dyDescent="0.25">
      <c r="A7734" s="1">
        <v>2022</v>
      </c>
      <c r="B7734" s="1" t="s">
        <v>9851</v>
      </c>
      <c r="C7734" s="1" t="s">
        <v>1319</v>
      </c>
      <c r="D7734" s="1" t="s">
        <v>10281</v>
      </c>
      <c r="E7734" s="1" t="s">
        <v>1305</v>
      </c>
      <c r="F7734" s="1" t="s">
        <v>1321</v>
      </c>
      <c r="G7734" s="1" t="s">
        <v>103</v>
      </c>
      <c r="H7734" s="1" t="s">
        <v>437</v>
      </c>
      <c r="I7734" s="1">
        <v>2</v>
      </c>
      <c r="J7734" s="1">
        <v>2023</v>
      </c>
      <c r="K7734" s="1">
        <v>154668</v>
      </c>
      <c r="L7734" s="1">
        <v>0</v>
      </c>
      <c r="M7734" s="1">
        <f t="array" ref="M7734">SUMPRODUCT(MAX(ISNUMBER(SEARCH('Class Rules'!$B$6:$B$85,$E7734))*ISNUMBER(SEARCH('Class Rules'!$C$6:$C$85,$F7734))*'Class Rules'!$A$6:$A$85))</f>
        <v>0</v>
      </c>
      <c r="N7734" s="1" t="str">
        <f t="array" ref="N7734">IF($M7734=0,'Class Rules'!$D$3,INDEX('Class Rules'!$D$6:$D$85,MATCH($M7734,'Class Rules'!$A$6:$A$85,0)))</f>
        <v>Passenger LDV</v>
      </c>
      <c r="O7734" s="1" t="str">
        <f t="array" ref="O7734">IF(SUMPRODUCT(MAX(ISNUMBER(SEARCH(Fuel_Rules!$A$6:$A$30,$E7734))*ISNUMBER(SEARCH(Fuel_Rules!$B$6:$B$30,$F7734))*(Fuel_Rules!$A$6:$A$30&lt;&gt;"")))&gt;0,"Plug-in hybrid",IF($G7734="Diesel","Diesel","Gasoline"))</f>
        <v>Gasoline</v>
      </c>
    </row>
    <row r="7735" spans="1:15" ht="15" customHeight="1" x14ac:dyDescent="0.25">
      <c r="A7735" s="1">
        <v>2022</v>
      </c>
      <c r="B7735" s="1" t="s">
        <v>9851</v>
      </c>
      <c r="C7735" s="1" t="s">
        <v>1322</v>
      </c>
      <c r="D7735" s="1" t="s">
        <v>10282</v>
      </c>
      <c r="E7735" s="1" t="s">
        <v>1305</v>
      </c>
      <c r="F7735" s="1" t="s">
        <v>1324</v>
      </c>
      <c r="G7735" s="1" t="s">
        <v>103</v>
      </c>
      <c r="H7735" s="1" t="s">
        <v>437</v>
      </c>
      <c r="I7735" s="1">
        <v>1.6</v>
      </c>
      <c r="J7735" s="1">
        <v>2023</v>
      </c>
      <c r="K7735" s="1">
        <v>224468</v>
      </c>
      <c r="L7735" s="1">
        <v>0</v>
      </c>
      <c r="M7735" s="1">
        <f t="array" ref="M7735">SUMPRODUCT(MAX(ISNUMBER(SEARCH('Class Rules'!$B$6:$B$85,$E7735))*ISNUMBER(SEARCH('Class Rules'!$C$6:$C$85,$F7735))*'Class Rules'!$A$6:$A$85))</f>
        <v>0</v>
      </c>
      <c r="N7735" s="1" t="str">
        <f t="array" ref="N7735">IF($M7735=0,'Class Rules'!$D$3,INDEX('Class Rules'!$D$6:$D$85,MATCH($M7735,'Class Rules'!$A$6:$A$85,0)))</f>
        <v>Passenger LDV</v>
      </c>
      <c r="O7735" s="1" t="str">
        <f t="array" ref="O7735">IF(SUMPRODUCT(MAX(ISNUMBER(SEARCH(Fuel_Rules!$A$6:$A$30,$E7735))*ISNUMBER(SEARCH(Fuel_Rules!$B$6:$B$30,$F7735))*(Fuel_Rules!$A$6:$A$30&lt;&gt;"")))&gt;0,"Plug-in hybrid",IF($G7735="Diesel","Diesel","Gasoline"))</f>
        <v>Gasoline</v>
      </c>
    </row>
    <row r="7736" spans="1:15" ht="15" customHeight="1" x14ac:dyDescent="0.25">
      <c r="A7736" s="1">
        <v>2022</v>
      </c>
      <c r="B7736" s="1" t="s">
        <v>9851</v>
      </c>
      <c r="C7736" s="1" t="s">
        <v>1328</v>
      </c>
      <c r="D7736" s="1" t="s">
        <v>10283</v>
      </c>
      <c r="E7736" s="1" t="s">
        <v>1305</v>
      </c>
      <c r="F7736" s="1" t="s">
        <v>1330</v>
      </c>
      <c r="G7736" s="1" t="s">
        <v>103</v>
      </c>
      <c r="H7736" s="1" t="s">
        <v>298</v>
      </c>
      <c r="I7736" s="1">
        <v>1</v>
      </c>
      <c r="J7736" s="1">
        <v>2023</v>
      </c>
      <c r="K7736" s="1">
        <v>80613</v>
      </c>
      <c r="L7736" s="1">
        <v>0</v>
      </c>
      <c r="M7736" s="1">
        <f t="array" ref="M7736">SUMPRODUCT(MAX(ISNUMBER(SEARCH('Class Rules'!$B$6:$B$85,$E7736))*ISNUMBER(SEARCH('Class Rules'!$C$6:$C$85,$F7736))*'Class Rules'!$A$6:$A$85))</f>
        <v>0</v>
      </c>
      <c r="N7736" s="1" t="str">
        <f t="array" ref="N7736">IF($M7736=0,'Class Rules'!$D$3,INDEX('Class Rules'!$D$6:$D$85,MATCH($M7736,'Class Rules'!$A$6:$A$85,0)))</f>
        <v>Passenger LDV</v>
      </c>
      <c r="O7736" s="1" t="str">
        <f t="array" ref="O7736">IF(SUMPRODUCT(MAX(ISNUMBER(SEARCH(Fuel_Rules!$A$6:$A$30,$E7736))*ISNUMBER(SEARCH(Fuel_Rules!$B$6:$B$30,$F7736))*(Fuel_Rules!$A$6:$A$30&lt;&gt;"")))&gt;0,"Plug-in hybrid",IF($G7736="Diesel","Diesel","Gasoline"))</f>
        <v>Gasoline</v>
      </c>
    </row>
    <row r="7737" spans="1:15" ht="15" customHeight="1" x14ac:dyDescent="0.25">
      <c r="A7737" s="1">
        <v>2022</v>
      </c>
      <c r="B7737" s="1" t="s">
        <v>9851</v>
      </c>
      <c r="C7737" s="1" t="s">
        <v>1331</v>
      </c>
      <c r="D7737" s="1" t="s">
        <v>10284</v>
      </c>
      <c r="E7737" s="1" t="s">
        <v>1305</v>
      </c>
      <c r="F7737" s="1" t="s">
        <v>1333</v>
      </c>
      <c r="G7737" s="1" t="s">
        <v>103</v>
      </c>
      <c r="H7737" s="1" t="s">
        <v>298</v>
      </c>
      <c r="I7737" s="1">
        <v>1</v>
      </c>
      <c r="J7737" s="1">
        <v>2023</v>
      </c>
      <c r="K7737" s="1">
        <v>79615</v>
      </c>
      <c r="L7737" s="1">
        <v>0</v>
      </c>
      <c r="M7737" s="1">
        <f t="array" ref="M7737">SUMPRODUCT(MAX(ISNUMBER(SEARCH('Class Rules'!$B$6:$B$85,$E7737))*ISNUMBER(SEARCH('Class Rules'!$C$6:$C$85,$F7737))*'Class Rules'!$A$6:$A$85))</f>
        <v>0</v>
      </c>
      <c r="N7737" s="1" t="str">
        <f t="array" ref="N7737">IF($M7737=0,'Class Rules'!$D$3,INDEX('Class Rules'!$D$6:$D$85,MATCH($M7737,'Class Rules'!$A$6:$A$85,0)))</f>
        <v>Passenger LDV</v>
      </c>
      <c r="O7737" s="1" t="str">
        <f t="array" ref="O7737">IF(SUMPRODUCT(MAX(ISNUMBER(SEARCH(Fuel_Rules!$A$6:$A$30,$E7737))*ISNUMBER(SEARCH(Fuel_Rules!$B$6:$B$30,$F7737))*(Fuel_Rules!$A$6:$A$30&lt;&gt;"")))&gt;0,"Plug-in hybrid",IF($G7737="Diesel","Diesel","Gasoline"))</f>
        <v>Gasoline</v>
      </c>
    </row>
    <row r="7738" spans="1:15" ht="15" customHeight="1" x14ac:dyDescent="0.25">
      <c r="A7738" s="1">
        <v>2022</v>
      </c>
      <c r="B7738" s="1" t="s">
        <v>9851</v>
      </c>
      <c r="C7738" s="1" t="s">
        <v>1331</v>
      </c>
      <c r="D7738" s="1" t="s">
        <v>10285</v>
      </c>
      <c r="E7738" s="1" t="s">
        <v>1305</v>
      </c>
      <c r="F7738" s="1" t="s">
        <v>1333</v>
      </c>
      <c r="G7738" s="1" t="s">
        <v>103</v>
      </c>
      <c r="H7738" s="1" t="s">
        <v>298</v>
      </c>
      <c r="I7738" s="1">
        <v>1</v>
      </c>
      <c r="J7738" s="1">
        <v>2023</v>
      </c>
      <c r="K7738" s="1">
        <v>73977</v>
      </c>
      <c r="L7738" s="1">
        <v>0</v>
      </c>
      <c r="M7738" s="1">
        <f t="array" ref="M7738">SUMPRODUCT(MAX(ISNUMBER(SEARCH('Class Rules'!$B$6:$B$85,$E7738))*ISNUMBER(SEARCH('Class Rules'!$C$6:$C$85,$F7738))*'Class Rules'!$A$6:$A$85))</f>
        <v>0</v>
      </c>
      <c r="N7738" s="1" t="str">
        <f t="array" ref="N7738">IF($M7738=0,'Class Rules'!$D$3,INDEX('Class Rules'!$D$6:$D$85,MATCH($M7738,'Class Rules'!$A$6:$A$85,0)))</f>
        <v>Passenger LDV</v>
      </c>
      <c r="O7738" s="1" t="str">
        <f t="array" ref="O7738">IF(SUMPRODUCT(MAX(ISNUMBER(SEARCH(Fuel_Rules!$A$6:$A$30,$E7738))*ISNUMBER(SEARCH(Fuel_Rules!$B$6:$B$30,$F7738))*(Fuel_Rules!$A$6:$A$30&lt;&gt;"")))&gt;0,"Plug-in hybrid",IF($G7738="Diesel","Diesel","Gasoline"))</f>
        <v>Gasoline</v>
      </c>
    </row>
    <row r="7739" spans="1:15" ht="15" customHeight="1" x14ac:dyDescent="0.25">
      <c r="A7739" s="1">
        <v>2022</v>
      </c>
      <c r="B7739" s="1" t="s">
        <v>9851</v>
      </c>
      <c r="C7739" s="1" t="s">
        <v>1337</v>
      </c>
      <c r="D7739" s="1" t="s">
        <v>10286</v>
      </c>
      <c r="E7739" s="1" t="s">
        <v>1305</v>
      </c>
      <c r="F7739" s="1" t="s">
        <v>1339</v>
      </c>
      <c r="G7739" s="1" t="s">
        <v>103</v>
      </c>
      <c r="H7739" s="1" t="s">
        <v>298</v>
      </c>
      <c r="I7739" s="1">
        <v>1</v>
      </c>
      <c r="J7739" s="1">
        <v>2023</v>
      </c>
      <c r="K7739" s="1">
        <v>76986</v>
      </c>
      <c r="L7739" s="1">
        <v>0</v>
      </c>
      <c r="M7739" s="1">
        <f t="array" ref="M7739">SUMPRODUCT(MAX(ISNUMBER(SEARCH('Class Rules'!$B$6:$B$85,$E7739))*ISNUMBER(SEARCH('Class Rules'!$C$6:$C$85,$F7739))*'Class Rules'!$A$6:$A$85))</f>
        <v>0</v>
      </c>
      <c r="N7739" s="1" t="str">
        <f t="array" ref="N7739">IF($M7739=0,'Class Rules'!$D$3,INDEX('Class Rules'!$D$6:$D$85,MATCH($M7739,'Class Rules'!$A$6:$A$85,0)))</f>
        <v>Passenger LDV</v>
      </c>
      <c r="O7739" s="1" t="str">
        <f t="array" ref="O7739">IF(SUMPRODUCT(MAX(ISNUMBER(SEARCH(Fuel_Rules!$A$6:$A$30,$E7739))*ISNUMBER(SEARCH(Fuel_Rules!$B$6:$B$30,$F7739))*(Fuel_Rules!$A$6:$A$30&lt;&gt;"")))&gt;0,"Plug-in hybrid",IF($G7739="Diesel","Diesel","Gasoline"))</f>
        <v>Gasoline</v>
      </c>
    </row>
    <row r="7740" spans="1:15" ht="15" customHeight="1" x14ac:dyDescent="0.25">
      <c r="A7740" s="1">
        <v>2022</v>
      </c>
      <c r="B7740" s="1" t="s">
        <v>9851</v>
      </c>
      <c r="C7740" s="1" t="s">
        <v>1355</v>
      </c>
      <c r="D7740" s="1" t="s">
        <v>10287</v>
      </c>
      <c r="E7740" s="1" t="s">
        <v>1305</v>
      </c>
      <c r="F7740" s="1" t="s">
        <v>1357</v>
      </c>
      <c r="G7740" s="1" t="s">
        <v>103</v>
      </c>
      <c r="H7740" s="1" t="s">
        <v>298</v>
      </c>
      <c r="I7740" s="1">
        <v>1</v>
      </c>
      <c r="J7740" s="1">
        <v>2023</v>
      </c>
      <c r="K7740" s="1">
        <v>82098</v>
      </c>
      <c r="L7740" s="1">
        <v>0</v>
      </c>
      <c r="M7740" s="1">
        <f t="array" ref="M7740">SUMPRODUCT(MAX(ISNUMBER(SEARCH('Class Rules'!$B$6:$B$85,$E7740))*ISNUMBER(SEARCH('Class Rules'!$C$6:$C$85,$F7740))*'Class Rules'!$A$6:$A$85))</f>
        <v>0</v>
      </c>
      <c r="N7740" s="1" t="str">
        <f t="array" ref="N7740">IF($M7740=0,'Class Rules'!$D$3,INDEX('Class Rules'!$D$6:$D$85,MATCH($M7740,'Class Rules'!$A$6:$A$85,0)))</f>
        <v>Passenger LDV</v>
      </c>
      <c r="O7740" s="1" t="str">
        <f t="array" ref="O7740">IF(SUMPRODUCT(MAX(ISNUMBER(SEARCH(Fuel_Rules!$A$6:$A$30,$E7740))*ISNUMBER(SEARCH(Fuel_Rules!$B$6:$B$30,$F7740))*(Fuel_Rules!$A$6:$A$30&lt;&gt;"")))&gt;0,"Plug-in hybrid",IF($G7740="Diesel","Diesel","Gasoline"))</f>
        <v>Gasoline</v>
      </c>
    </row>
    <row r="7741" spans="1:15" ht="15" customHeight="1" x14ac:dyDescent="0.25">
      <c r="A7741" s="1">
        <v>2022</v>
      </c>
      <c r="B7741" s="1" t="s">
        <v>9851</v>
      </c>
      <c r="C7741" s="1" t="s">
        <v>1361</v>
      </c>
      <c r="D7741" s="1" t="s">
        <v>10288</v>
      </c>
      <c r="E7741" s="1" t="s">
        <v>1305</v>
      </c>
      <c r="F7741" s="1" t="s">
        <v>1363</v>
      </c>
      <c r="G7741" s="1" t="s">
        <v>103</v>
      </c>
      <c r="H7741" s="1" t="s">
        <v>298</v>
      </c>
      <c r="I7741" s="1">
        <v>1</v>
      </c>
      <c r="J7741" s="1">
        <v>2023</v>
      </c>
      <c r="K7741" s="1">
        <v>85081</v>
      </c>
      <c r="L7741" s="1">
        <v>0</v>
      </c>
      <c r="M7741" s="1">
        <f t="array" ref="M7741">SUMPRODUCT(MAX(ISNUMBER(SEARCH('Class Rules'!$B$6:$B$85,$E7741))*ISNUMBER(SEARCH('Class Rules'!$C$6:$C$85,$F7741))*'Class Rules'!$A$6:$A$85))</f>
        <v>0</v>
      </c>
      <c r="N7741" s="1" t="str">
        <f t="array" ref="N7741">IF($M7741=0,'Class Rules'!$D$3,INDEX('Class Rules'!$D$6:$D$85,MATCH($M7741,'Class Rules'!$A$6:$A$85,0)))</f>
        <v>Passenger LDV</v>
      </c>
      <c r="O7741" s="1" t="str">
        <f t="array" ref="O7741">IF(SUMPRODUCT(MAX(ISNUMBER(SEARCH(Fuel_Rules!$A$6:$A$30,$E7741))*ISNUMBER(SEARCH(Fuel_Rules!$B$6:$B$30,$F7741))*(Fuel_Rules!$A$6:$A$30&lt;&gt;"")))&gt;0,"Plug-in hybrid",IF($G7741="Diesel","Diesel","Gasoline"))</f>
        <v>Gasoline</v>
      </c>
    </row>
    <row r="7742" spans="1:15" ht="15" customHeight="1" x14ac:dyDescent="0.25">
      <c r="A7742" s="1">
        <v>2022</v>
      </c>
      <c r="B7742" s="1" t="s">
        <v>9851</v>
      </c>
      <c r="C7742" s="1" t="s">
        <v>1379</v>
      </c>
      <c r="D7742" s="1" t="s">
        <v>10289</v>
      </c>
      <c r="E7742" s="1" t="s">
        <v>1305</v>
      </c>
      <c r="F7742" s="1" t="s">
        <v>1381</v>
      </c>
      <c r="G7742" s="1" t="s">
        <v>103</v>
      </c>
      <c r="H7742" s="1" t="s">
        <v>437</v>
      </c>
      <c r="I7742" s="1">
        <v>1.6</v>
      </c>
      <c r="J7742" s="1">
        <v>2023</v>
      </c>
      <c r="K7742" s="1">
        <v>102376</v>
      </c>
      <c r="L7742" s="1">
        <v>0</v>
      </c>
      <c r="M7742" s="1">
        <f t="array" ref="M7742">SUMPRODUCT(MAX(ISNUMBER(SEARCH('Class Rules'!$B$6:$B$85,$E7742))*ISNUMBER(SEARCH('Class Rules'!$C$6:$C$85,$F7742))*'Class Rules'!$A$6:$A$85))</f>
        <v>0</v>
      </c>
      <c r="N7742" s="1" t="str">
        <f t="array" ref="N7742">IF($M7742=0,'Class Rules'!$D$3,INDEX('Class Rules'!$D$6:$D$85,MATCH($M7742,'Class Rules'!$A$6:$A$85,0)))</f>
        <v>Passenger LDV</v>
      </c>
      <c r="O7742" s="1" t="str">
        <f t="array" ref="O7742">IF(SUMPRODUCT(MAX(ISNUMBER(SEARCH(Fuel_Rules!$A$6:$A$30,$E7742))*ISNUMBER(SEARCH(Fuel_Rules!$B$6:$B$30,$F7742))*(Fuel_Rules!$A$6:$A$30&lt;&gt;"")))&gt;0,"Plug-in hybrid",IF($G7742="Diesel","Diesel","Gasoline"))</f>
        <v>Gasoline</v>
      </c>
    </row>
    <row r="7743" spans="1:15" ht="15" customHeight="1" x14ac:dyDescent="0.25">
      <c r="A7743" s="1">
        <v>2022</v>
      </c>
      <c r="B7743" s="1" t="s">
        <v>9851</v>
      </c>
      <c r="C7743" s="1" t="s">
        <v>1382</v>
      </c>
      <c r="D7743" s="1" t="s">
        <v>10290</v>
      </c>
      <c r="E7743" s="1" t="s">
        <v>1305</v>
      </c>
      <c r="F7743" s="1" t="s">
        <v>1384</v>
      </c>
      <c r="G7743" s="1" t="s">
        <v>103</v>
      </c>
      <c r="H7743" s="1" t="s">
        <v>437</v>
      </c>
      <c r="I7743" s="1">
        <v>1.6</v>
      </c>
      <c r="J7743" s="1">
        <v>2023</v>
      </c>
      <c r="K7743" s="1">
        <v>94915</v>
      </c>
      <c r="L7743" s="1">
        <v>0</v>
      </c>
      <c r="M7743" s="1">
        <f t="array" ref="M7743">SUMPRODUCT(MAX(ISNUMBER(SEARCH('Class Rules'!$B$6:$B$85,$E7743))*ISNUMBER(SEARCH('Class Rules'!$C$6:$C$85,$F7743))*'Class Rules'!$A$6:$A$85))</f>
        <v>0</v>
      </c>
      <c r="N7743" s="1" t="str">
        <f t="array" ref="N7743">IF($M7743=0,'Class Rules'!$D$3,INDEX('Class Rules'!$D$6:$D$85,MATCH($M7743,'Class Rules'!$A$6:$A$85,0)))</f>
        <v>Passenger LDV</v>
      </c>
      <c r="O7743" s="1" t="str">
        <f t="array" ref="O7743">IF(SUMPRODUCT(MAX(ISNUMBER(SEARCH(Fuel_Rules!$A$6:$A$30,$E7743))*ISNUMBER(SEARCH(Fuel_Rules!$B$6:$B$30,$F7743))*(Fuel_Rules!$A$6:$A$30&lt;&gt;"")))&gt;0,"Plug-in hybrid",IF($G7743="Diesel","Diesel","Gasoline"))</f>
        <v>Gasoline</v>
      </c>
    </row>
    <row r="7744" spans="1:15" ht="15" customHeight="1" x14ac:dyDescent="0.25">
      <c r="A7744" s="1">
        <v>2022</v>
      </c>
      <c r="B7744" s="1" t="s">
        <v>9851</v>
      </c>
      <c r="C7744" s="1" t="s">
        <v>1385</v>
      </c>
      <c r="D7744" s="1" t="s">
        <v>10291</v>
      </c>
      <c r="E7744" s="1" t="s">
        <v>1305</v>
      </c>
      <c r="F7744" s="1" t="s">
        <v>1387</v>
      </c>
      <c r="G7744" s="1" t="s">
        <v>103</v>
      </c>
      <c r="H7744" s="1" t="s">
        <v>437</v>
      </c>
      <c r="I7744" s="1">
        <v>1.6</v>
      </c>
      <c r="J7744" s="1">
        <v>2023</v>
      </c>
      <c r="K7744" s="1">
        <v>91875</v>
      </c>
      <c r="L7744" s="1">
        <v>0</v>
      </c>
      <c r="M7744" s="1">
        <f t="array" ref="M7744">SUMPRODUCT(MAX(ISNUMBER(SEARCH('Class Rules'!$B$6:$B$85,$E7744))*ISNUMBER(SEARCH('Class Rules'!$C$6:$C$85,$F7744))*'Class Rules'!$A$6:$A$85))</f>
        <v>0</v>
      </c>
      <c r="N7744" s="1" t="str">
        <f t="array" ref="N7744">IF($M7744=0,'Class Rules'!$D$3,INDEX('Class Rules'!$D$6:$D$85,MATCH($M7744,'Class Rules'!$A$6:$A$85,0)))</f>
        <v>Passenger LDV</v>
      </c>
      <c r="O7744" s="1" t="str">
        <f t="array" ref="O7744">IF(SUMPRODUCT(MAX(ISNUMBER(SEARCH(Fuel_Rules!$A$6:$A$30,$E7744))*ISNUMBER(SEARCH(Fuel_Rules!$B$6:$B$30,$F7744))*(Fuel_Rules!$A$6:$A$30&lt;&gt;"")))&gt;0,"Plug-in hybrid",IF($G7744="Diesel","Diesel","Gasoline"))</f>
        <v>Gasoline</v>
      </c>
    </row>
    <row r="7745" spans="1:15" ht="15" customHeight="1" x14ac:dyDescent="0.25">
      <c r="A7745" s="1">
        <v>2022</v>
      </c>
      <c r="B7745" s="1" t="s">
        <v>9851</v>
      </c>
      <c r="C7745" s="1" t="s">
        <v>1388</v>
      </c>
      <c r="D7745" s="1" t="s">
        <v>10292</v>
      </c>
      <c r="E7745" s="1" t="s">
        <v>1305</v>
      </c>
      <c r="F7745" s="1" t="s">
        <v>1390</v>
      </c>
      <c r="G7745" s="1" t="s">
        <v>103</v>
      </c>
      <c r="H7745" s="1" t="s">
        <v>298</v>
      </c>
      <c r="I7745" s="1">
        <v>1.6</v>
      </c>
      <c r="J7745" s="1">
        <v>2023</v>
      </c>
      <c r="K7745" s="1">
        <v>85455</v>
      </c>
      <c r="L7745" s="1">
        <v>0</v>
      </c>
      <c r="M7745" s="1">
        <f t="array" ref="M7745">SUMPRODUCT(MAX(ISNUMBER(SEARCH('Class Rules'!$B$6:$B$85,$E7745))*ISNUMBER(SEARCH('Class Rules'!$C$6:$C$85,$F7745))*'Class Rules'!$A$6:$A$85))</f>
        <v>0</v>
      </c>
      <c r="N7745" s="1" t="str">
        <f t="array" ref="N7745">IF($M7745=0,'Class Rules'!$D$3,INDEX('Class Rules'!$D$6:$D$85,MATCH($M7745,'Class Rules'!$A$6:$A$85,0)))</f>
        <v>Passenger LDV</v>
      </c>
      <c r="O7745" s="1" t="str">
        <f t="array" ref="O7745">IF(SUMPRODUCT(MAX(ISNUMBER(SEARCH(Fuel_Rules!$A$6:$A$30,$E7745))*ISNUMBER(SEARCH(Fuel_Rules!$B$6:$B$30,$F7745))*(Fuel_Rules!$A$6:$A$30&lt;&gt;"")))&gt;0,"Plug-in hybrid",IF($G7745="Diesel","Diesel","Gasoline"))</f>
        <v>Gasoline</v>
      </c>
    </row>
    <row r="7746" spans="1:15" ht="15" customHeight="1" x14ac:dyDescent="0.25">
      <c r="A7746" s="1">
        <v>2022</v>
      </c>
      <c r="B7746" s="1" t="s">
        <v>9851</v>
      </c>
      <c r="C7746" s="1" t="s">
        <v>1391</v>
      </c>
      <c r="D7746" s="1" t="s">
        <v>10293</v>
      </c>
      <c r="E7746" s="1" t="s">
        <v>1305</v>
      </c>
      <c r="F7746" s="1" t="s">
        <v>1393</v>
      </c>
      <c r="G7746" s="1" t="s">
        <v>103</v>
      </c>
      <c r="H7746" s="1" t="s">
        <v>437</v>
      </c>
      <c r="I7746" s="1">
        <v>1</v>
      </c>
      <c r="J7746" s="1">
        <v>2023</v>
      </c>
      <c r="K7746" s="1">
        <v>103698</v>
      </c>
      <c r="L7746" s="1">
        <v>0</v>
      </c>
      <c r="M7746" s="1">
        <f t="array" ref="M7746">SUMPRODUCT(MAX(ISNUMBER(SEARCH('Class Rules'!$B$6:$B$85,$E7746))*ISNUMBER(SEARCH('Class Rules'!$C$6:$C$85,$F7746))*'Class Rules'!$A$6:$A$85))</f>
        <v>0</v>
      </c>
      <c r="N7746" s="1" t="str">
        <f t="array" ref="N7746">IF($M7746=0,'Class Rules'!$D$3,INDEX('Class Rules'!$D$6:$D$85,MATCH($M7746,'Class Rules'!$A$6:$A$85,0)))</f>
        <v>Passenger LDV</v>
      </c>
      <c r="O7746" s="1" t="str">
        <f t="array" ref="O7746">IF(SUMPRODUCT(MAX(ISNUMBER(SEARCH(Fuel_Rules!$A$6:$A$30,$E7746))*ISNUMBER(SEARCH(Fuel_Rules!$B$6:$B$30,$F7746))*(Fuel_Rules!$A$6:$A$30&lt;&gt;"")))&gt;0,"Plug-in hybrid",IF($G7746="Diesel","Diesel","Gasoline"))</f>
        <v>Gasoline</v>
      </c>
    </row>
    <row r="7747" spans="1:15" ht="15" customHeight="1" x14ac:dyDescent="0.25">
      <c r="A7747" s="1">
        <v>2022</v>
      </c>
      <c r="B7747" s="1" t="s">
        <v>9851</v>
      </c>
      <c r="C7747" s="1" t="s">
        <v>1400</v>
      </c>
      <c r="D7747" s="1" t="s">
        <v>10294</v>
      </c>
      <c r="E7747" s="1" t="s">
        <v>1305</v>
      </c>
      <c r="F7747" s="1" t="s">
        <v>1402</v>
      </c>
      <c r="G7747" s="1" t="s">
        <v>103</v>
      </c>
      <c r="H7747" s="1" t="s">
        <v>437</v>
      </c>
      <c r="I7747" s="1">
        <v>1.6</v>
      </c>
      <c r="J7747" s="1">
        <v>2023</v>
      </c>
      <c r="K7747" s="1">
        <v>112533</v>
      </c>
      <c r="L7747" s="1">
        <v>0</v>
      </c>
      <c r="M7747" s="1">
        <f t="array" ref="M7747">SUMPRODUCT(MAX(ISNUMBER(SEARCH('Class Rules'!$B$6:$B$85,$E7747))*ISNUMBER(SEARCH('Class Rules'!$C$6:$C$85,$F7747))*'Class Rules'!$A$6:$A$85))</f>
        <v>0</v>
      </c>
      <c r="N7747" s="1" t="str">
        <f t="array" ref="N7747">IF($M7747=0,'Class Rules'!$D$3,INDEX('Class Rules'!$D$6:$D$85,MATCH($M7747,'Class Rules'!$A$6:$A$85,0)))</f>
        <v>Passenger LDV</v>
      </c>
      <c r="O7747" s="1" t="str">
        <f t="array" ref="O7747">IF(SUMPRODUCT(MAX(ISNUMBER(SEARCH(Fuel_Rules!$A$6:$A$30,$E7747))*ISNUMBER(SEARCH(Fuel_Rules!$B$6:$B$30,$F7747))*(Fuel_Rules!$A$6:$A$30&lt;&gt;"")))&gt;0,"Plug-in hybrid",IF($G7747="Diesel","Diesel","Gasoline"))</f>
        <v>Gasoline</v>
      </c>
    </row>
    <row r="7748" spans="1:15" ht="15" customHeight="1" x14ac:dyDescent="0.25">
      <c r="A7748" s="1">
        <v>2022</v>
      </c>
      <c r="B7748" s="1" t="s">
        <v>9851</v>
      </c>
      <c r="C7748" s="1" t="s">
        <v>1403</v>
      </c>
      <c r="D7748" s="1" t="s">
        <v>10295</v>
      </c>
      <c r="E7748" s="1" t="s">
        <v>1305</v>
      </c>
      <c r="F7748" s="1" t="s">
        <v>1405</v>
      </c>
      <c r="G7748" s="1" t="s">
        <v>103</v>
      </c>
      <c r="H7748" s="1" t="s">
        <v>298</v>
      </c>
      <c r="I7748" s="1">
        <v>1</v>
      </c>
      <c r="J7748" s="1">
        <v>2023</v>
      </c>
      <c r="K7748" s="1">
        <v>80845</v>
      </c>
      <c r="L7748" s="1">
        <v>0</v>
      </c>
      <c r="M7748" s="1">
        <f t="array" ref="M7748">SUMPRODUCT(MAX(ISNUMBER(SEARCH('Class Rules'!$B$6:$B$85,$E7748))*ISNUMBER(SEARCH('Class Rules'!$C$6:$C$85,$F7748))*'Class Rules'!$A$6:$A$85))</f>
        <v>0</v>
      </c>
      <c r="N7748" s="1" t="str">
        <f t="array" ref="N7748">IF($M7748=0,'Class Rules'!$D$3,INDEX('Class Rules'!$D$6:$D$85,MATCH($M7748,'Class Rules'!$A$6:$A$85,0)))</f>
        <v>Passenger LDV</v>
      </c>
      <c r="O7748" s="1" t="str">
        <f t="array" ref="O7748">IF(SUMPRODUCT(MAX(ISNUMBER(SEARCH(Fuel_Rules!$A$6:$A$30,$E7748))*ISNUMBER(SEARCH(Fuel_Rules!$B$6:$B$30,$F7748))*(Fuel_Rules!$A$6:$A$30&lt;&gt;"")))&gt;0,"Plug-in hybrid",IF($G7748="Diesel","Diesel","Gasoline"))</f>
        <v>Gasoline</v>
      </c>
    </row>
    <row r="7749" spans="1:15" ht="15" customHeight="1" x14ac:dyDescent="0.25">
      <c r="A7749" s="1">
        <v>2022</v>
      </c>
      <c r="B7749" s="1" t="s">
        <v>9851</v>
      </c>
      <c r="C7749" s="1" t="s">
        <v>1409</v>
      </c>
      <c r="D7749" s="1" t="s">
        <v>10296</v>
      </c>
      <c r="E7749" s="1" t="s">
        <v>1305</v>
      </c>
      <c r="F7749" s="1" t="s">
        <v>1411</v>
      </c>
      <c r="G7749" s="1" t="s">
        <v>103</v>
      </c>
      <c r="H7749" s="1" t="s">
        <v>298</v>
      </c>
      <c r="I7749" s="1">
        <v>1</v>
      </c>
      <c r="J7749" s="1">
        <v>2023</v>
      </c>
      <c r="K7749" s="1">
        <v>86730</v>
      </c>
      <c r="L7749" s="1">
        <v>0</v>
      </c>
      <c r="M7749" s="1">
        <f t="array" ref="M7749">SUMPRODUCT(MAX(ISNUMBER(SEARCH('Class Rules'!$B$6:$B$85,$E7749))*ISNUMBER(SEARCH('Class Rules'!$C$6:$C$85,$F7749))*'Class Rules'!$A$6:$A$85))</f>
        <v>0</v>
      </c>
      <c r="N7749" s="1" t="str">
        <f t="array" ref="N7749">IF($M7749=0,'Class Rules'!$D$3,INDEX('Class Rules'!$D$6:$D$85,MATCH($M7749,'Class Rules'!$A$6:$A$85,0)))</f>
        <v>Passenger LDV</v>
      </c>
      <c r="O7749" s="1" t="str">
        <f t="array" ref="O7749">IF(SUMPRODUCT(MAX(ISNUMBER(SEARCH(Fuel_Rules!$A$6:$A$30,$E7749))*ISNUMBER(SEARCH(Fuel_Rules!$B$6:$B$30,$F7749))*(Fuel_Rules!$A$6:$A$30&lt;&gt;"")))&gt;0,"Plug-in hybrid",IF($G7749="Diesel","Diesel","Gasoline"))</f>
        <v>Gasoline</v>
      </c>
    </row>
    <row r="7750" spans="1:15" ht="15" customHeight="1" x14ac:dyDescent="0.25">
      <c r="A7750" s="1">
        <v>2022</v>
      </c>
      <c r="B7750" s="1" t="s">
        <v>9851</v>
      </c>
      <c r="C7750" s="1" t="s">
        <v>1430</v>
      </c>
      <c r="D7750" s="1" t="s">
        <v>10297</v>
      </c>
      <c r="E7750" s="1" t="s">
        <v>1305</v>
      </c>
      <c r="F7750" s="1" t="s">
        <v>1432</v>
      </c>
      <c r="G7750" s="1" t="s">
        <v>103</v>
      </c>
      <c r="H7750" s="1" t="s">
        <v>437</v>
      </c>
      <c r="I7750" s="1">
        <v>1</v>
      </c>
      <c r="J7750" s="1">
        <v>2023</v>
      </c>
      <c r="K7750" s="1">
        <v>125113</v>
      </c>
      <c r="L7750" s="1">
        <v>0</v>
      </c>
      <c r="M7750" s="1">
        <f t="array" ref="M7750">SUMPRODUCT(MAX(ISNUMBER(SEARCH('Class Rules'!$B$6:$B$85,$E7750))*ISNUMBER(SEARCH('Class Rules'!$C$6:$C$85,$F7750))*'Class Rules'!$A$6:$A$85))</f>
        <v>0</v>
      </c>
      <c r="N7750" s="1" t="str">
        <f t="array" ref="N7750">IF($M7750=0,'Class Rules'!$D$3,INDEX('Class Rules'!$D$6:$D$85,MATCH($M7750,'Class Rules'!$A$6:$A$85,0)))</f>
        <v>Passenger LDV</v>
      </c>
      <c r="O7750" s="1" t="str">
        <f t="array" ref="O7750">IF(SUMPRODUCT(MAX(ISNUMBER(SEARCH(Fuel_Rules!$A$6:$A$30,$E7750))*ISNUMBER(SEARCH(Fuel_Rules!$B$6:$B$30,$F7750))*(Fuel_Rules!$A$6:$A$30&lt;&gt;"")))&gt;0,"Plug-in hybrid",IF($G7750="Diesel","Diesel","Gasoline"))</f>
        <v>Gasoline</v>
      </c>
    </row>
    <row r="7751" spans="1:15" ht="15" customHeight="1" x14ac:dyDescent="0.25">
      <c r="A7751" s="1">
        <v>2022</v>
      </c>
      <c r="B7751" s="1" t="s">
        <v>9851</v>
      </c>
      <c r="C7751" s="1" t="s">
        <v>1430</v>
      </c>
      <c r="D7751" s="1" t="s">
        <v>10298</v>
      </c>
      <c r="E7751" s="1" t="s">
        <v>1305</v>
      </c>
      <c r="F7751" s="1" t="s">
        <v>1432</v>
      </c>
      <c r="G7751" s="1" t="s">
        <v>103</v>
      </c>
      <c r="H7751" s="1" t="s">
        <v>437</v>
      </c>
      <c r="I7751" s="1">
        <v>1</v>
      </c>
      <c r="J7751" s="1">
        <v>2023</v>
      </c>
      <c r="K7751" s="1">
        <v>117902</v>
      </c>
      <c r="L7751" s="1">
        <v>0</v>
      </c>
      <c r="M7751" s="1">
        <f t="array" ref="M7751">SUMPRODUCT(MAX(ISNUMBER(SEARCH('Class Rules'!$B$6:$B$85,$E7751))*ISNUMBER(SEARCH('Class Rules'!$C$6:$C$85,$F7751))*'Class Rules'!$A$6:$A$85))</f>
        <v>0</v>
      </c>
      <c r="N7751" s="1" t="str">
        <f t="array" ref="N7751">IF($M7751=0,'Class Rules'!$D$3,INDEX('Class Rules'!$D$6:$D$85,MATCH($M7751,'Class Rules'!$A$6:$A$85,0)))</f>
        <v>Passenger LDV</v>
      </c>
      <c r="O7751" s="1" t="str">
        <f t="array" ref="O7751">IF(SUMPRODUCT(MAX(ISNUMBER(SEARCH(Fuel_Rules!$A$6:$A$30,$E7751))*ISNUMBER(SEARCH(Fuel_Rules!$B$6:$B$30,$F7751))*(Fuel_Rules!$A$6:$A$30&lt;&gt;"")))&gt;0,"Plug-in hybrid",IF($G7751="Diesel","Diesel","Gasoline"))</f>
        <v>Gasoline</v>
      </c>
    </row>
    <row r="7752" spans="1:15" ht="15" customHeight="1" x14ac:dyDescent="0.25">
      <c r="A7752" s="1">
        <v>2022</v>
      </c>
      <c r="B7752" s="1" t="s">
        <v>9851</v>
      </c>
      <c r="C7752" s="1" t="s">
        <v>1433</v>
      </c>
      <c r="D7752" s="1" t="s">
        <v>10299</v>
      </c>
      <c r="E7752" s="1" t="s">
        <v>1305</v>
      </c>
      <c r="F7752" s="1" t="s">
        <v>1435</v>
      </c>
      <c r="G7752" s="1" t="s">
        <v>103</v>
      </c>
      <c r="H7752" s="1" t="s">
        <v>437</v>
      </c>
      <c r="I7752" s="1">
        <v>2</v>
      </c>
      <c r="J7752" s="1">
        <v>2023</v>
      </c>
      <c r="K7752" s="1">
        <v>171936</v>
      </c>
      <c r="L7752" s="1">
        <v>0</v>
      </c>
      <c r="M7752" s="1">
        <f t="array" ref="M7752">SUMPRODUCT(MAX(ISNUMBER(SEARCH('Class Rules'!$B$6:$B$85,$E7752))*ISNUMBER(SEARCH('Class Rules'!$C$6:$C$85,$F7752))*'Class Rules'!$A$6:$A$85))</f>
        <v>0</v>
      </c>
      <c r="N7752" s="1" t="str">
        <f t="array" ref="N7752">IF($M7752=0,'Class Rules'!$D$3,INDEX('Class Rules'!$D$6:$D$85,MATCH($M7752,'Class Rules'!$A$6:$A$85,0)))</f>
        <v>Passenger LDV</v>
      </c>
      <c r="O7752" s="1" t="str">
        <f t="array" ref="O7752">IF(SUMPRODUCT(MAX(ISNUMBER(SEARCH(Fuel_Rules!$A$6:$A$30,$E7752))*ISNUMBER(SEARCH(Fuel_Rules!$B$6:$B$30,$F7752))*(Fuel_Rules!$A$6:$A$30&lt;&gt;"")))&gt;0,"Plug-in hybrid",IF($G7752="Diesel","Diesel","Gasoline"))</f>
        <v>Gasoline</v>
      </c>
    </row>
    <row r="7753" spans="1:15" ht="15" customHeight="1" x14ac:dyDescent="0.25">
      <c r="A7753" s="1">
        <v>2022</v>
      </c>
      <c r="B7753" s="1" t="s">
        <v>9851</v>
      </c>
      <c r="C7753" s="1" t="s">
        <v>1433</v>
      </c>
      <c r="D7753" s="1" t="s">
        <v>10300</v>
      </c>
      <c r="E7753" s="1" t="s">
        <v>1305</v>
      </c>
      <c r="F7753" s="1" t="s">
        <v>1435</v>
      </c>
      <c r="G7753" s="1" t="s">
        <v>103</v>
      </c>
      <c r="H7753" s="1" t="s">
        <v>437</v>
      </c>
      <c r="I7753" s="1">
        <v>2</v>
      </c>
      <c r="J7753" s="1">
        <v>2023</v>
      </c>
      <c r="K7753" s="1">
        <v>160441</v>
      </c>
      <c r="L7753" s="1">
        <v>0</v>
      </c>
      <c r="M7753" s="1">
        <f t="array" ref="M7753">SUMPRODUCT(MAX(ISNUMBER(SEARCH('Class Rules'!$B$6:$B$85,$E7753))*ISNUMBER(SEARCH('Class Rules'!$C$6:$C$85,$F7753))*'Class Rules'!$A$6:$A$85))</f>
        <v>0</v>
      </c>
      <c r="N7753" s="1" t="str">
        <f t="array" ref="N7753">IF($M7753=0,'Class Rules'!$D$3,INDEX('Class Rules'!$D$6:$D$85,MATCH($M7753,'Class Rules'!$A$6:$A$85,0)))</f>
        <v>Passenger LDV</v>
      </c>
      <c r="O7753" s="1" t="str">
        <f t="array" ref="O7753">IF(SUMPRODUCT(MAX(ISNUMBER(SEARCH(Fuel_Rules!$A$6:$A$30,$E7753))*ISNUMBER(SEARCH(Fuel_Rules!$B$6:$B$30,$F7753))*(Fuel_Rules!$A$6:$A$30&lt;&gt;"")))&gt;0,"Plug-in hybrid",IF($G7753="Diesel","Diesel","Gasoline"))</f>
        <v>Gasoline</v>
      </c>
    </row>
    <row r="7754" spans="1:15" ht="15" customHeight="1" x14ac:dyDescent="0.25">
      <c r="A7754" s="1">
        <v>2022</v>
      </c>
      <c r="B7754" s="1" t="s">
        <v>9851</v>
      </c>
      <c r="C7754" s="1" t="s">
        <v>1436</v>
      </c>
      <c r="D7754" s="1" t="s">
        <v>10301</v>
      </c>
      <c r="E7754" s="1" t="s">
        <v>1305</v>
      </c>
      <c r="F7754" s="1" t="s">
        <v>1438</v>
      </c>
      <c r="G7754" s="1" t="s">
        <v>103</v>
      </c>
      <c r="H7754" s="1" t="s">
        <v>437</v>
      </c>
      <c r="I7754" s="1">
        <v>1</v>
      </c>
      <c r="J7754" s="1">
        <v>2023</v>
      </c>
      <c r="K7754" s="1">
        <v>152309</v>
      </c>
      <c r="L7754" s="1">
        <v>0</v>
      </c>
      <c r="M7754" s="1">
        <f t="array" ref="M7754">SUMPRODUCT(MAX(ISNUMBER(SEARCH('Class Rules'!$B$6:$B$85,$E7754))*ISNUMBER(SEARCH('Class Rules'!$C$6:$C$85,$F7754))*'Class Rules'!$A$6:$A$85))</f>
        <v>0</v>
      </c>
      <c r="N7754" s="1" t="str">
        <f t="array" ref="N7754">IF($M7754=0,'Class Rules'!$D$3,INDEX('Class Rules'!$D$6:$D$85,MATCH($M7754,'Class Rules'!$A$6:$A$85,0)))</f>
        <v>Passenger LDV</v>
      </c>
      <c r="O7754" s="1" t="str">
        <f t="array" ref="O7754">IF(SUMPRODUCT(MAX(ISNUMBER(SEARCH(Fuel_Rules!$A$6:$A$30,$E7754))*ISNUMBER(SEARCH(Fuel_Rules!$B$6:$B$30,$F7754))*(Fuel_Rules!$A$6:$A$30&lt;&gt;"")))&gt;0,"Plug-in hybrid",IF($G7754="Diesel","Diesel","Gasoline"))</f>
        <v>Gasoline</v>
      </c>
    </row>
    <row r="7755" spans="1:15" ht="15" customHeight="1" x14ac:dyDescent="0.25">
      <c r="A7755" s="1">
        <v>2022</v>
      </c>
      <c r="B7755" s="1" t="s">
        <v>9851</v>
      </c>
      <c r="C7755" s="1" t="s">
        <v>1436</v>
      </c>
      <c r="D7755" s="1" t="s">
        <v>10302</v>
      </c>
      <c r="E7755" s="1" t="s">
        <v>1305</v>
      </c>
      <c r="F7755" s="1" t="s">
        <v>1438</v>
      </c>
      <c r="G7755" s="1" t="s">
        <v>103</v>
      </c>
      <c r="H7755" s="1" t="s">
        <v>437</v>
      </c>
      <c r="I7755" s="1">
        <v>1</v>
      </c>
      <c r="J7755" s="1">
        <v>2023</v>
      </c>
      <c r="K7755" s="1">
        <v>146971</v>
      </c>
      <c r="L7755" s="1">
        <v>0</v>
      </c>
      <c r="M7755" s="1">
        <f t="array" ref="M7755">SUMPRODUCT(MAX(ISNUMBER(SEARCH('Class Rules'!$B$6:$B$85,$E7755))*ISNUMBER(SEARCH('Class Rules'!$C$6:$C$85,$F7755))*'Class Rules'!$A$6:$A$85))</f>
        <v>0</v>
      </c>
      <c r="N7755" s="1" t="str">
        <f t="array" ref="N7755">IF($M7755=0,'Class Rules'!$D$3,INDEX('Class Rules'!$D$6:$D$85,MATCH($M7755,'Class Rules'!$A$6:$A$85,0)))</f>
        <v>Passenger LDV</v>
      </c>
      <c r="O7755" s="1" t="str">
        <f t="array" ref="O7755">IF(SUMPRODUCT(MAX(ISNUMBER(SEARCH(Fuel_Rules!$A$6:$A$30,$E7755))*ISNUMBER(SEARCH(Fuel_Rules!$B$6:$B$30,$F7755))*(Fuel_Rules!$A$6:$A$30&lt;&gt;"")))&gt;0,"Plug-in hybrid",IF($G7755="Diesel","Diesel","Gasoline"))</f>
        <v>Gasoline</v>
      </c>
    </row>
    <row r="7756" spans="1:15" ht="15" customHeight="1" x14ac:dyDescent="0.25">
      <c r="A7756" s="1">
        <v>2022</v>
      </c>
      <c r="B7756" s="1" t="s">
        <v>9851</v>
      </c>
      <c r="C7756" s="1" t="s">
        <v>1439</v>
      </c>
      <c r="D7756" s="1" t="s">
        <v>10303</v>
      </c>
      <c r="E7756" s="1" t="s">
        <v>1305</v>
      </c>
      <c r="F7756" s="1" t="s">
        <v>1441</v>
      </c>
      <c r="G7756" s="1" t="s">
        <v>103</v>
      </c>
      <c r="H7756" s="1" t="s">
        <v>437</v>
      </c>
      <c r="I7756" s="1">
        <v>1</v>
      </c>
      <c r="J7756" s="1">
        <v>2023</v>
      </c>
      <c r="K7756" s="1">
        <v>137398</v>
      </c>
      <c r="L7756" s="1">
        <v>0</v>
      </c>
      <c r="M7756" s="1">
        <f t="array" ref="M7756">SUMPRODUCT(MAX(ISNUMBER(SEARCH('Class Rules'!$B$6:$B$85,$E7756))*ISNUMBER(SEARCH('Class Rules'!$C$6:$C$85,$F7756))*'Class Rules'!$A$6:$A$85))</f>
        <v>0</v>
      </c>
      <c r="N7756" s="1" t="str">
        <f t="array" ref="N7756">IF($M7756=0,'Class Rules'!$D$3,INDEX('Class Rules'!$D$6:$D$85,MATCH($M7756,'Class Rules'!$A$6:$A$85,0)))</f>
        <v>Passenger LDV</v>
      </c>
      <c r="O7756" s="1" t="str">
        <f t="array" ref="O7756">IF(SUMPRODUCT(MAX(ISNUMBER(SEARCH(Fuel_Rules!$A$6:$A$30,$E7756))*ISNUMBER(SEARCH(Fuel_Rules!$B$6:$B$30,$F7756))*(Fuel_Rules!$A$6:$A$30&lt;&gt;"")))&gt;0,"Plug-in hybrid",IF($G7756="Diesel","Diesel","Gasoline"))</f>
        <v>Gasoline</v>
      </c>
    </row>
    <row r="7757" spans="1:15" ht="15" customHeight="1" x14ac:dyDescent="0.25">
      <c r="A7757" s="1">
        <v>2022</v>
      </c>
      <c r="B7757" s="1" t="s">
        <v>9851</v>
      </c>
      <c r="C7757" s="1" t="s">
        <v>1439</v>
      </c>
      <c r="D7757" s="1" t="s">
        <v>10304</v>
      </c>
      <c r="E7757" s="1" t="s">
        <v>1305</v>
      </c>
      <c r="F7757" s="1" t="s">
        <v>1441</v>
      </c>
      <c r="G7757" s="1" t="s">
        <v>103</v>
      </c>
      <c r="H7757" s="1" t="s">
        <v>437</v>
      </c>
      <c r="I7757" s="1">
        <v>1</v>
      </c>
      <c r="J7757" s="1">
        <v>2023</v>
      </c>
      <c r="K7757" s="1">
        <v>132574</v>
      </c>
      <c r="L7757" s="1">
        <v>0</v>
      </c>
      <c r="M7757" s="1">
        <f t="array" ref="M7757">SUMPRODUCT(MAX(ISNUMBER(SEARCH('Class Rules'!$B$6:$B$85,$E7757))*ISNUMBER(SEARCH('Class Rules'!$C$6:$C$85,$F7757))*'Class Rules'!$A$6:$A$85))</f>
        <v>0</v>
      </c>
      <c r="N7757" s="1" t="str">
        <f t="array" ref="N7757">IF($M7757=0,'Class Rules'!$D$3,INDEX('Class Rules'!$D$6:$D$85,MATCH($M7757,'Class Rules'!$A$6:$A$85,0)))</f>
        <v>Passenger LDV</v>
      </c>
      <c r="O7757" s="1" t="str">
        <f t="array" ref="O7757">IF(SUMPRODUCT(MAX(ISNUMBER(SEARCH(Fuel_Rules!$A$6:$A$30,$E7757))*ISNUMBER(SEARCH(Fuel_Rules!$B$6:$B$30,$F7757))*(Fuel_Rules!$A$6:$A$30&lt;&gt;"")))&gt;0,"Plug-in hybrid",IF($G7757="Diesel","Diesel","Gasoline"))</f>
        <v>Gasoline</v>
      </c>
    </row>
    <row r="7758" spans="1:15" ht="15" customHeight="1" x14ac:dyDescent="0.25">
      <c r="A7758" s="1">
        <v>2022</v>
      </c>
      <c r="B7758" s="1" t="s">
        <v>9851</v>
      </c>
      <c r="C7758" s="1" t="s">
        <v>1442</v>
      </c>
      <c r="D7758" s="1" t="s">
        <v>10305</v>
      </c>
      <c r="E7758" s="1" t="s">
        <v>1305</v>
      </c>
      <c r="F7758" s="1" t="s">
        <v>1444</v>
      </c>
      <c r="G7758" s="1" t="s">
        <v>103</v>
      </c>
      <c r="H7758" s="1" t="s">
        <v>298</v>
      </c>
      <c r="I7758" s="1">
        <v>1</v>
      </c>
      <c r="J7758" s="1">
        <v>2023</v>
      </c>
      <c r="K7758" s="1">
        <v>94605</v>
      </c>
      <c r="L7758" s="1">
        <v>0</v>
      </c>
      <c r="M7758" s="1">
        <f t="array" ref="M7758">SUMPRODUCT(MAX(ISNUMBER(SEARCH('Class Rules'!$B$6:$B$85,$E7758))*ISNUMBER(SEARCH('Class Rules'!$C$6:$C$85,$F7758))*'Class Rules'!$A$6:$A$85))</f>
        <v>0</v>
      </c>
      <c r="N7758" s="1" t="str">
        <f t="array" ref="N7758">IF($M7758=0,'Class Rules'!$D$3,INDEX('Class Rules'!$D$6:$D$85,MATCH($M7758,'Class Rules'!$A$6:$A$85,0)))</f>
        <v>Passenger LDV</v>
      </c>
      <c r="O7758" s="1" t="str">
        <f t="array" ref="O7758">IF(SUMPRODUCT(MAX(ISNUMBER(SEARCH(Fuel_Rules!$A$6:$A$30,$E7758))*ISNUMBER(SEARCH(Fuel_Rules!$B$6:$B$30,$F7758))*(Fuel_Rules!$A$6:$A$30&lt;&gt;"")))&gt;0,"Plug-in hybrid",IF($G7758="Diesel","Diesel","Gasoline"))</f>
        <v>Gasoline</v>
      </c>
    </row>
    <row r="7759" spans="1:15" ht="15" customHeight="1" x14ac:dyDescent="0.25">
      <c r="A7759" s="1">
        <v>2022</v>
      </c>
      <c r="B7759" s="1" t="s">
        <v>9851</v>
      </c>
      <c r="C7759" s="1" t="s">
        <v>1445</v>
      </c>
      <c r="D7759" s="1" t="s">
        <v>10306</v>
      </c>
      <c r="E7759" s="1" t="s">
        <v>1305</v>
      </c>
      <c r="F7759" s="1" t="s">
        <v>1447</v>
      </c>
      <c r="G7759" s="1" t="s">
        <v>103</v>
      </c>
      <c r="H7759" s="1" t="s">
        <v>437</v>
      </c>
      <c r="I7759" s="1">
        <v>1</v>
      </c>
      <c r="J7759" s="1">
        <v>2023</v>
      </c>
      <c r="K7759" s="1">
        <v>125957</v>
      </c>
      <c r="L7759" s="1">
        <v>0</v>
      </c>
      <c r="M7759" s="1">
        <f t="array" ref="M7759">SUMPRODUCT(MAX(ISNUMBER(SEARCH('Class Rules'!$B$6:$B$85,$E7759))*ISNUMBER(SEARCH('Class Rules'!$C$6:$C$85,$F7759))*'Class Rules'!$A$6:$A$85))</f>
        <v>0</v>
      </c>
      <c r="N7759" s="1" t="str">
        <f t="array" ref="N7759">IF($M7759=0,'Class Rules'!$D$3,INDEX('Class Rules'!$D$6:$D$85,MATCH($M7759,'Class Rules'!$A$6:$A$85,0)))</f>
        <v>Passenger LDV</v>
      </c>
      <c r="O7759" s="1" t="str">
        <f t="array" ref="O7759">IF(SUMPRODUCT(MAX(ISNUMBER(SEARCH(Fuel_Rules!$A$6:$A$30,$E7759))*ISNUMBER(SEARCH(Fuel_Rules!$B$6:$B$30,$F7759))*(Fuel_Rules!$A$6:$A$30&lt;&gt;"")))&gt;0,"Plug-in hybrid",IF($G7759="Diesel","Diesel","Gasoline"))</f>
        <v>Gasoline</v>
      </c>
    </row>
    <row r="7760" spans="1:15" ht="15" customHeight="1" x14ac:dyDescent="0.25">
      <c r="A7760" s="1">
        <v>2022</v>
      </c>
      <c r="B7760" s="1" t="s">
        <v>9851</v>
      </c>
      <c r="C7760" s="1" t="s">
        <v>1445</v>
      </c>
      <c r="D7760" s="1" t="s">
        <v>10307</v>
      </c>
      <c r="E7760" s="1" t="s">
        <v>1305</v>
      </c>
      <c r="F7760" s="1" t="s">
        <v>1447</v>
      </c>
      <c r="G7760" s="1" t="s">
        <v>103</v>
      </c>
      <c r="H7760" s="1" t="s">
        <v>437</v>
      </c>
      <c r="I7760" s="1">
        <v>1</v>
      </c>
      <c r="J7760" s="1">
        <v>2023</v>
      </c>
      <c r="K7760" s="1">
        <v>118399</v>
      </c>
      <c r="L7760" s="1">
        <v>0</v>
      </c>
      <c r="M7760" s="1">
        <f t="array" ref="M7760">SUMPRODUCT(MAX(ISNUMBER(SEARCH('Class Rules'!$B$6:$B$85,$E7760))*ISNUMBER(SEARCH('Class Rules'!$C$6:$C$85,$F7760))*'Class Rules'!$A$6:$A$85))</f>
        <v>0</v>
      </c>
      <c r="N7760" s="1" t="str">
        <f t="array" ref="N7760">IF($M7760=0,'Class Rules'!$D$3,INDEX('Class Rules'!$D$6:$D$85,MATCH($M7760,'Class Rules'!$A$6:$A$85,0)))</f>
        <v>Passenger LDV</v>
      </c>
      <c r="O7760" s="1" t="str">
        <f t="array" ref="O7760">IF(SUMPRODUCT(MAX(ISNUMBER(SEARCH(Fuel_Rules!$A$6:$A$30,$E7760))*ISNUMBER(SEARCH(Fuel_Rules!$B$6:$B$30,$F7760))*(Fuel_Rules!$A$6:$A$30&lt;&gt;"")))&gt;0,"Plug-in hybrid",IF($G7760="Diesel","Diesel","Gasoline"))</f>
        <v>Gasoline</v>
      </c>
    </row>
    <row r="7761" spans="1:15" ht="15" customHeight="1" x14ac:dyDescent="0.25">
      <c r="A7761" s="1">
        <v>2022</v>
      </c>
      <c r="B7761" s="1" t="s">
        <v>9851</v>
      </c>
      <c r="C7761" s="1" t="s">
        <v>1448</v>
      </c>
      <c r="D7761" s="1" t="s">
        <v>10308</v>
      </c>
      <c r="E7761" s="1" t="s">
        <v>1305</v>
      </c>
      <c r="F7761" s="1" t="s">
        <v>1450</v>
      </c>
      <c r="G7761" s="1" t="s">
        <v>103</v>
      </c>
      <c r="H7761" s="1" t="s">
        <v>437</v>
      </c>
      <c r="I7761" s="1">
        <v>1</v>
      </c>
      <c r="J7761" s="1">
        <v>2023</v>
      </c>
      <c r="K7761" s="1">
        <v>116357</v>
      </c>
      <c r="L7761" s="1">
        <v>0</v>
      </c>
      <c r="M7761" s="1">
        <f t="array" ref="M7761">SUMPRODUCT(MAX(ISNUMBER(SEARCH('Class Rules'!$B$6:$B$85,$E7761))*ISNUMBER(SEARCH('Class Rules'!$C$6:$C$85,$F7761))*'Class Rules'!$A$6:$A$85))</f>
        <v>0</v>
      </c>
      <c r="N7761" s="1" t="str">
        <f t="array" ref="N7761">IF($M7761=0,'Class Rules'!$D$3,INDEX('Class Rules'!$D$6:$D$85,MATCH($M7761,'Class Rules'!$A$6:$A$85,0)))</f>
        <v>Passenger LDV</v>
      </c>
      <c r="O7761" s="1" t="str">
        <f t="array" ref="O7761">IF(SUMPRODUCT(MAX(ISNUMBER(SEARCH(Fuel_Rules!$A$6:$A$30,$E7761))*ISNUMBER(SEARCH(Fuel_Rules!$B$6:$B$30,$F7761))*(Fuel_Rules!$A$6:$A$30&lt;&gt;"")))&gt;0,"Plug-in hybrid",IF($G7761="Diesel","Diesel","Gasoline"))</f>
        <v>Gasoline</v>
      </c>
    </row>
    <row r="7762" spans="1:15" ht="15" customHeight="1" x14ac:dyDescent="0.25">
      <c r="A7762" s="1">
        <v>2022</v>
      </c>
      <c r="B7762" s="1" t="s">
        <v>9851</v>
      </c>
      <c r="C7762" s="1" t="s">
        <v>1448</v>
      </c>
      <c r="D7762" s="1" t="s">
        <v>10309</v>
      </c>
      <c r="E7762" s="1" t="s">
        <v>1305</v>
      </c>
      <c r="F7762" s="1" t="s">
        <v>1450</v>
      </c>
      <c r="G7762" s="1" t="s">
        <v>103</v>
      </c>
      <c r="H7762" s="1" t="s">
        <v>437</v>
      </c>
      <c r="I7762" s="1">
        <v>1</v>
      </c>
      <c r="J7762" s="1">
        <v>2023</v>
      </c>
      <c r="K7762" s="1">
        <v>109375</v>
      </c>
      <c r="L7762" s="1">
        <v>0</v>
      </c>
      <c r="M7762" s="1">
        <f t="array" ref="M7762">SUMPRODUCT(MAX(ISNUMBER(SEARCH('Class Rules'!$B$6:$B$85,$E7762))*ISNUMBER(SEARCH('Class Rules'!$C$6:$C$85,$F7762))*'Class Rules'!$A$6:$A$85))</f>
        <v>0</v>
      </c>
      <c r="N7762" s="1" t="str">
        <f t="array" ref="N7762">IF($M7762=0,'Class Rules'!$D$3,INDEX('Class Rules'!$D$6:$D$85,MATCH($M7762,'Class Rules'!$A$6:$A$85,0)))</f>
        <v>Passenger LDV</v>
      </c>
      <c r="O7762" s="1" t="str">
        <f t="array" ref="O7762">IF(SUMPRODUCT(MAX(ISNUMBER(SEARCH(Fuel_Rules!$A$6:$A$30,$E7762))*ISNUMBER(SEARCH(Fuel_Rules!$B$6:$B$30,$F7762))*(Fuel_Rules!$A$6:$A$30&lt;&gt;"")))&gt;0,"Plug-in hybrid",IF($G7762="Diesel","Diesel","Gasoline"))</f>
        <v>Gasoline</v>
      </c>
    </row>
    <row r="7763" spans="1:15" ht="15" customHeight="1" x14ac:dyDescent="0.25">
      <c r="A7763" s="1">
        <v>2022</v>
      </c>
      <c r="B7763" s="1" t="s">
        <v>9851</v>
      </c>
      <c r="C7763" s="1" t="s">
        <v>1451</v>
      </c>
      <c r="D7763" s="1" t="s">
        <v>10310</v>
      </c>
      <c r="E7763" s="1" t="s">
        <v>1305</v>
      </c>
      <c r="F7763" s="1" t="s">
        <v>1453</v>
      </c>
      <c r="G7763" s="1" t="s">
        <v>103</v>
      </c>
      <c r="H7763" s="1" t="s">
        <v>298</v>
      </c>
      <c r="I7763" s="1">
        <v>1</v>
      </c>
      <c r="J7763" s="1">
        <v>2023</v>
      </c>
      <c r="K7763" s="1">
        <v>99666</v>
      </c>
      <c r="L7763" s="1">
        <v>0</v>
      </c>
      <c r="M7763" s="1">
        <f t="array" ref="M7763">SUMPRODUCT(MAX(ISNUMBER(SEARCH('Class Rules'!$B$6:$B$85,$E7763))*ISNUMBER(SEARCH('Class Rules'!$C$6:$C$85,$F7763))*'Class Rules'!$A$6:$A$85))</f>
        <v>0</v>
      </c>
      <c r="N7763" s="1" t="str">
        <f t="array" ref="N7763">IF($M7763=0,'Class Rules'!$D$3,INDEX('Class Rules'!$D$6:$D$85,MATCH($M7763,'Class Rules'!$A$6:$A$85,0)))</f>
        <v>Passenger LDV</v>
      </c>
      <c r="O7763" s="1" t="str">
        <f t="array" ref="O7763">IF(SUMPRODUCT(MAX(ISNUMBER(SEARCH(Fuel_Rules!$A$6:$A$30,$E7763))*ISNUMBER(SEARCH(Fuel_Rules!$B$6:$B$30,$F7763))*(Fuel_Rules!$A$6:$A$30&lt;&gt;"")))&gt;0,"Plug-in hybrid",IF($G7763="Diesel","Diesel","Gasoline"))</f>
        <v>Gasoline</v>
      </c>
    </row>
    <row r="7764" spans="1:15" ht="15" customHeight="1" x14ac:dyDescent="0.25">
      <c r="A7764" s="1">
        <v>2022</v>
      </c>
      <c r="B7764" s="1" t="s">
        <v>9851</v>
      </c>
      <c r="C7764" s="1" t="s">
        <v>1454</v>
      </c>
      <c r="D7764" s="1" t="s">
        <v>10311</v>
      </c>
      <c r="E7764" s="1" t="s">
        <v>1305</v>
      </c>
      <c r="F7764" s="1" t="s">
        <v>1456</v>
      </c>
      <c r="G7764" s="1" t="s">
        <v>103</v>
      </c>
      <c r="H7764" s="1" t="s">
        <v>437</v>
      </c>
      <c r="I7764" s="1">
        <v>1</v>
      </c>
      <c r="J7764" s="1">
        <v>2023</v>
      </c>
      <c r="K7764" s="1">
        <v>118931</v>
      </c>
      <c r="L7764" s="1">
        <v>0</v>
      </c>
      <c r="M7764" s="1">
        <f t="array" ref="M7764">SUMPRODUCT(MAX(ISNUMBER(SEARCH('Class Rules'!$B$6:$B$85,$E7764))*ISNUMBER(SEARCH('Class Rules'!$C$6:$C$85,$F7764))*'Class Rules'!$A$6:$A$85))</f>
        <v>0</v>
      </c>
      <c r="N7764" s="1" t="str">
        <f t="array" ref="N7764">IF($M7764=0,'Class Rules'!$D$3,INDEX('Class Rules'!$D$6:$D$85,MATCH($M7764,'Class Rules'!$A$6:$A$85,0)))</f>
        <v>Passenger LDV</v>
      </c>
      <c r="O7764" s="1" t="str">
        <f t="array" ref="O7764">IF(SUMPRODUCT(MAX(ISNUMBER(SEARCH(Fuel_Rules!$A$6:$A$30,$E7764))*ISNUMBER(SEARCH(Fuel_Rules!$B$6:$B$30,$F7764))*(Fuel_Rules!$A$6:$A$30&lt;&gt;"")))&gt;0,"Plug-in hybrid",IF($G7764="Diesel","Diesel","Gasoline"))</f>
        <v>Gasoline</v>
      </c>
    </row>
    <row r="7765" spans="1:15" ht="15" customHeight="1" x14ac:dyDescent="0.25">
      <c r="A7765" s="1">
        <v>2022</v>
      </c>
      <c r="B7765" s="1" t="s">
        <v>9851</v>
      </c>
      <c r="C7765" s="1" t="s">
        <v>1454</v>
      </c>
      <c r="D7765" s="1" t="s">
        <v>10312</v>
      </c>
      <c r="E7765" s="1" t="s">
        <v>1305</v>
      </c>
      <c r="F7765" s="1" t="s">
        <v>1456</v>
      </c>
      <c r="G7765" s="1" t="s">
        <v>103</v>
      </c>
      <c r="H7765" s="1" t="s">
        <v>437</v>
      </c>
      <c r="I7765" s="1">
        <v>1</v>
      </c>
      <c r="J7765" s="1">
        <v>2023</v>
      </c>
      <c r="K7765" s="1">
        <v>109744</v>
      </c>
      <c r="L7765" s="1">
        <v>0</v>
      </c>
      <c r="M7765" s="1">
        <f t="array" ref="M7765">SUMPRODUCT(MAX(ISNUMBER(SEARCH('Class Rules'!$B$6:$B$85,$E7765))*ISNUMBER(SEARCH('Class Rules'!$C$6:$C$85,$F7765))*'Class Rules'!$A$6:$A$85))</f>
        <v>0</v>
      </c>
      <c r="N7765" s="1" t="str">
        <f t="array" ref="N7765">IF($M7765=0,'Class Rules'!$D$3,INDEX('Class Rules'!$D$6:$D$85,MATCH($M7765,'Class Rules'!$A$6:$A$85,0)))</f>
        <v>Passenger LDV</v>
      </c>
      <c r="O7765" s="1" t="str">
        <f t="array" ref="O7765">IF(SUMPRODUCT(MAX(ISNUMBER(SEARCH(Fuel_Rules!$A$6:$A$30,$E7765))*ISNUMBER(SEARCH(Fuel_Rules!$B$6:$B$30,$F7765))*(Fuel_Rules!$A$6:$A$30&lt;&gt;"")))&gt;0,"Plug-in hybrid",IF($G7765="Diesel","Diesel","Gasoline"))</f>
        <v>Gasoline</v>
      </c>
    </row>
    <row r="7766" spans="1:15" ht="15" customHeight="1" x14ac:dyDescent="0.25">
      <c r="A7766" s="1">
        <v>2022</v>
      </c>
      <c r="B7766" s="1" t="s">
        <v>9851</v>
      </c>
      <c r="C7766" s="1" t="s">
        <v>1457</v>
      </c>
      <c r="D7766" s="1" t="s">
        <v>10313</v>
      </c>
      <c r="E7766" s="1" t="s">
        <v>1305</v>
      </c>
      <c r="F7766" s="1" t="s">
        <v>1459</v>
      </c>
      <c r="G7766" s="1" t="s">
        <v>103</v>
      </c>
      <c r="H7766" s="1" t="s">
        <v>437</v>
      </c>
      <c r="I7766" s="1">
        <v>1</v>
      </c>
      <c r="J7766" s="1">
        <v>2023</v>
      </c>
      <c r="K7766" s="1">
        <v>107743</v>
      </c>
      <c r="L7766" s="1">
        <v>0</v>
      </c>
      <c r="M7766" s="1">
        <f t="array" ref="M7766">SUMPRODUCT(MAX(ISNUMBER(SEARCH('Class Rules'!$B$6:$B$85,$E7766))*ISNUMBER(SEARCH('Class Rules'!$C$6:$C$85,$F7766))*'Class Rules'!$A$6:$A$85))</f>
        <v>0</v>
      </c>
      <c r="N7766" s="1" t="str">
        <f t="array" ref="N7766">IF($M7766=0,'Class Rules'!$D$3,INDEX('Class Rules'!$D$6:$D$85,MATCH($M7766,'Class Rules'!$A$6:$A$85,0)))</f>
        <v>Passenger LDV</v>
      </c>
      <c r="O7766" s="1" t="str">
        <f t="array" ref="O7766">IF(SUMPRODUCT(MAX(ISNUMBER(SEARCH(Fuel_Rules!$A$6:$A$30,$E7766))*ISNUMBER(SEARCH(Fuel_Rules!$B$6:$B$30,$F7766))*(Fuel_Rules!$A$6:$A$30&lt;&gt;"")))&gt;0,"Plug-in hybrid",IF($G7766="Diesel","Diesel","Gasoline"))</f>
        <v>Gasoline</v>
      </c>
    </row>
    <row r="7767" spans="1:15" ht="15" customHeight="1" x14ac:dyDescent="0.25">
      <c r="A7767" s="1">
        <v>2022</v>
      </c>
      <c r="B7767" s="1" t="s">
        <v>9851</v>
      </c>
      <c r="C7767" s="1" t="s">
        <v>1457</v>
      </c>
      <c r="D7767" s="1" t="s">
        <v>10314</v>
      </c>
      <c r="E7767" s="1" t="s">
        <v>1305</v>
      </c>
      <c r="F7767" s="1" t="s">
        <v>1459</v>
      </c>
      <c r="G7767" s="1" t="s">
        <v>103</v>
      </c>
      <c r="H7767" s="1" t="s">
        <v>437</v>
      </c>
      <c r="I7767" s="1">
        <v>1</v>
      </c>
      <c r="J7767" s="1">
        <v>2023</v>
      </c>
      <c r="K7767" s="1">
        <v>101124</v>
      </c>
      <c r="L7767" s="1">
        <v>0</v>
      </c>
      <c r="M7767" s="1">
        <f t="array" ref="M7767">SUMPRODUCT(MAX(ISNUMBER(SEARCH('Class Rules'!$B$6:$B$85,$E7767))*ISNUMBER(SEARCH('Class Rules'!$C$6:$C$85,$F7767))*'Class Rules'!$A$6:$A$85))</f>
        <v>0</v>
      </c>
      <c r="N7767" s="1" t="str">
        <f t="array" ref="N7767">IF($M7767=0,'Class Rules'!$D$3,INDEX('Class Rules'!$D$6:$D$85,MATCH($M7767,'Class Rules'!$A$6:$A$85,0)))</f>
        <v>Passenger LDV</v>
      </c>
      <c r="O7767" s="1" t="str">
        <f t="array" ref="O7767">IF(SUMPRODUCT(MAX(ISNUMBER(SEARCH(Fuel_Rules!$A$6:$A$30,$E7767))*ISNUMBER(SEARCH(Fuel_Rules!$B$6:$B$30,$F7767))*(Fuel_Rules!$A$6:$A$30&lt;&gt;"")))&gt;0,"Plug-in hybrid",IF($G7767="Diesel","Diesel","Gasoline"))</f>
        <v>Gasoline</v>
      </c>
    </row>
    <row r="7768" spans="1:15" ht="15" customHeight="1" x14ac:dyDescent="0.25">
      <c r="A7768" s="1">
        <v>2022</v>
      </c>
      <c r="B7768" s="1" t="s">
        <v>9851</v>
      </c>
      <c r="C7768" s="1" t="s">
        <v>6366</v>
      </c>
      <c r="D7768" s="1" t="s">
        <v>10315</v>
      </c>
      <c r="E7768" s="1" t="s">
        <v>1305</v>
      </c>
      <c r="F7768" s="1" t="s">
        <v>6368</v>
      </c>
      <c r="G7768" s="1" t="s">
        <v>103</v>
      </c>
      <c r="H7768" s="1" t="s">
        <v>437</v>
      </c>
      <c r="I7768" s="1">
        <v>1</v>
      </c>
      <c r="J7768" s="1">
        <v>2023</v>
      </c>
      <c r="K7768" s="1">
        <v>94257</v>
      </c>
      <c r="L7768" s="1">
        <v>0</v>
      </c>
      <c r="M7768" s="1">
        <f t="array" ref="M7768">SUMPRODUCT(MAX(ISNUMBER(SEARCH('Class Rules'!$B$6:$B$85,$E7768))*ISNUMBER(SEARCH('Class Rules'!$C$6:$C$85,$F7768))*'Class Rules'!$A$6:$A$85))</f>
        <v>0</v>
      </c>
      <c r="N7768" s="1" t="str">
        <f t="array" ref="N7768">IF($M7768=0,'Class Rules'!$D$3,INDEX('Class Rules'!$D$6:$D$85,MATCH($M7768,'Class Rules'!$A$6:$A$85,0)))</f>
        <v>Passenger LDV</v>
      </c>
      <c r="O7768" s="1" t="str">
        <f t="array" ref="O7768">IF(SUMPRODUCT(MAX(ISNUMBER(SEARCH(Fuel_Rules!$A$6:$A$30,$E7768))*ISNUMBER(SEARCH(Fuel_Rules!$B$6:$B$30,$F7768))*(Fuel_Rules!$A$6:$A$30&lt;&gt;"")))&gt;0,"Plug-in hybrid",IF($G7768="Diesel","Diesel","Gasoline"))</f>
        <v>Gasoline</v>
      </c>
    </row>
    <row r="7769" spans="1:15" ht="15" customHeight="1" x14ac:dyDescent="0.25">
      <c r="A7769" s="1">
        <v>2022</v>
      </c>
      <c r="B7769" s="1" t="s">
        <v>9851</v>
      </c>
      <c r="C7769" s="1" t="s">
        <v>6369</v>
      </c>
      <c r="D7769" s="1" t="s">
        <v>10316</v>
      </c>
      <c r="E7769" s="1" t="s">
        <v>1305</v>
      </c>
      <c r="F7769" s="1" t="s">
        <v>6371</v>
      </c>
      <c r="G7769" s="1" t="s">
        <v>103</v>
      </c>
      <c r="H7769" s="1" t="s">
        <v>437</v>
      </c>
      <c r="I7769" s="1">
        <v>1</v>
      </c>
      <c r="J7769" s="1">
        <v>2023</v>
      </c>
      <c r="K7769" s="1">
        <v>98778</v>
      </c>
      <c r="L7769" s="1">
        <v>0</v>
      </c>
      <c r="M7769" s="1">
        <f t="array" ref="M7769">SUMPRODUCT(MAX(ISNUMBER(SEARCH('Class Rules'!$B$6:$B$85,$E7769))*ISNUMBER(SEARCH('Class Rules'!$C$6:$C$85,$F7769))*'Class Rules'!$A$6:$A$85))</f>
        <v>0</v>
      </c>
      <c r="N7769" s="1" t="str">
        <f t="array" ref="N7769">IF($M7769=0,'Class Rules'!$D$3,INDEX('Class Rules'!$D$6:$D$85,MATCH($M7769,'Class Rules'!$A$6:$A$85,0)))</f>
        <v>Passenger LDV</v>
      </c>
      <c r="O7769" s="1" t="str">
        <f t="array" ref="O7769">IF(SUMPRODUCT(MAX(ISNUMBER(SEARCH(Fuel_Rules!$A$6:$A$30,$E7769))*ISNUMBER(SEARCH(Fuel_Rules!$B$6:$B$30,$F7769))*(Fuel_Rules!$A$6:$A$30&lt;&gt;"")))&gt;0,"Plug-in hybrid",IF($G7769="Diesel","Diesel","Gasoline"))</f>
        <v>Gasoline</v>
      </c>
    </row>
    <row r="7770" spans="1:15" ht="15" customHeight="1" x14ac:dyDescent="0.25">
      <c r="A7770" s="1">
        <v>2022</v>
      </c>
      <c r="B7770" s="1" t="s">
        <v>9851</v>
      </c>
      <c r="C7770" s="1" t="s">
        <v>8212</v>
      </c>
      <c r="D7770" s="1" t="s">
        <v>10317</v>
      </c>
      <c r="E7770" s="1" t="s">
        <v>1305</v>
      </c>
      <c r="F7770" s="1" t="s">
        <v>8214</v>
      </c>
      <c r="G7770" s="1" t="s">
        <v>103</v>
      </c>
      <c r="H7770" s="1" t="s">
        <v>437</v>
      </c>
      <c r="I7770" s="1">
        <v>1</v>
      </c>
      <c r="J7770" s="1">
        <v>2023</v>
      </c>
      <c r="K7770" s="1">
        <v>165659</v>
      </c>
      <c r="L7770" s="1">
        <v>0</v>
      </c>
      <c r="M7770" s="1">
        <f t="array" ref="M7770">SUMPRODUCT(MAX(ISNUMBER(SEARCH('Class Rules'!$B$6:$B$85,$E7770))*ISNUMBER(SEARCH('Class Rules'!$C$6:$C$85,$F7770))*'Class Rules'!$A$6:$A$85))</f>
        <v>0</v>
      </c>
      <c r="N7770" s="1" t="str">
        <f t="array" ref="N7770">IF($M7770=0,'Class Rules'!$D$3,INDEX('Class Rules'!$D$6:$D$85,MATCH($M7770,'Class Rules'!$A$6:$A$85,0)))</f>
        <v>Passenger LDV</v>
      </c>
      <c r="O7770" s="1" t="str">
        <f t="array" ref="O7770">IF(SUMPRODUCT(MAX(ISNUMBER(SEARCH(Fuel_Rules!$A$6:$A$30,$E7770))*ISNUMBER(SEARCH(Fuel_Rules!$B$6:$B$30,$F7770))*(Fuel_Rules!$A$6:$A$30&lt;&gt;"")))&gt;0,"Plug-in hybrid",IF($G7770="Diesel","Diesel","Gasoline"))</f>
        <v>Gasoline</v>
      </c>
    </row>
    <row r="7771" spans="1:15" ht="15" customHeight="1" x14ac:dyDescent="0.25">
      <c r="A7771" s="1">
        <v>2022</v>
      </c>
      <c r="B7771" s="1" t="s">
        <v>9851</v>
      </c>
      <c r="C7771" s="1" t="s">
        <v>8212</v>
      </c>
      <c r="D7771" s="1" t="s">
        <v>10318</v>
      </c>
      <c r="E7771" s="1" t="s">
        <v>1305</v>
      </c>
      <c r="F7771" s="1" t="s">
        <v>8214</v>
      </c>
      <c r="G7771" s="1" t="s">
        <v>103</v>
      </c>
      <c r="H7771" s="1" t="s">
        <v>437</v>
      </c>
      <c r="I7771" s="1">
        <v>1</v>
      </c>
      <c r="J7771" s="1">
        <v>2023</v>
      </c>
      <c r="K7771" s="1">
        <v>153619</v>
      </c>
      <c r="L7771" s="1">
        <v>0</v>
      </c>
      <c r="M7771" s="1">
        <f t="array" ref="M7771">SUMPRODUCT(MAX(ISNUMBER(SEARCH('Class Rules'!$B$6:$B$85,$E7771))*ISNUMBER(SEARCH('Class Rules'!$C$6:$C$85,$F7771))*'Class Rules'!$A$6:$A$85))</f>
        <v>0</v>
      </c>
      <c r="N7771" s="1" t="str">
        <f t="array" ref="N7771">IF($M7771=0,'Class Rules'!$D$3,INDEX('Class Rules'!$D$6:$D$85,MATCH($M7771,'Class Rules'!$A$6:$A$85,0)))</f>
        <v>Passenger LDV</v>
      </c>
      <c r="O7771" s="1" t="str">
        <f t="array" ref="O7771">IF(SUMPRODUCT(MAX(ISNUMBER(SEARCH(Fuel_Rules!$A$6:$A$30,$E7771))*ISNUMBER(SEARCH(Fuel_Rules!$B$6:$B$30,$F7771))*(Fuel_Rules!$A$6:$A$30&lt;&gt;"")))&gt;0,"Plug-in hybrid",IF($G7771="Diesel","Diesel","Gasoline"))</f>
        <v>Gasoline</v>
      </c>
    </row>
    <row r="7772" spans="1:15" ht="15" customHeight="1" x14ac:dyDescent="0.25">
      <c r="A7772" s="1">
        <v>2022</v>
      </c>
      <c r="B7772" s="1" t="s">
        <v>9851</v>
      </c>
      <c r="C7772" s="1" t="s">
        <v>9212</v>
      </c>
      <c r="D7772" s="1" t="s">
        <v>10319</v>
      </c>
      <c r="E7772" s="1" t="s">
        <v>1305</v>
      </c>
      <c r="F7772" s="1" t="s">
        <v>9214</v>
      </c>
      <c r="G7772" s="1" t="s">
        <v>103</v>
      </c>
      <c r="H7772" s="1" t="s">
        <v>298</v>
      </c>
      <c r="I7772" s="1">
        <v>1</v>
      </c>
      <c r="J7772" s="1">
        <v>2023</v>
      </c>
      <c r="K7772" s="1">
        <v>88931</v>
      </c>
      <c r="L7772" s="1">
        <v>0</v>
      </c>
      <c r="M7772" s="1">
        <f t="array" ref="M7772">SUMPRODUCT(MAX(ISNUMBER(SEARCH('Class Rules'!$B$6:$B$85,$E7772))*ISNUMBER(SEARCH('Class Rules'!$C$6:$C$85,$F7772))*'Class Rules'!$A$6:$A$85))</f>
        <v>0</v>
      </c>
      <c r="N7772" s="1" t="str">
        <f t="array" ref="N7772">IF($M7772=0,'Class Rules'!$D$3,INDEX('Class Rules'!$D$6:$D$85,MATCH($M7772,'Class Rules'!$A$6:$A$85,0)))</f>
        <v>Passenger LDV</v>
      </c>
      <c r="O7772" s="1" t="str">
        <f t="array" ref="O7772">IF(SUMPRODUCT(MAX(ISNUMBER(SEARCH(Fuel_Rules!$A$6:$A$30,$E7772))*ISNUMBER(SEARCH(Fuel_Rules!$B$6:$B$30,$F7772))*(Fuel_Rules!$A$6:$A$30&lt;&gt;"")))&gt;0,"Plug-in hybrid",IF($G7772="Diesel","Diesel","Gasoline"))</f>
        <v>Gasoline</v>
      </c>
    </row>
    <row r="7773" spans="1:15" ht="15" customHeight="1" x14ac:dyDescent="0.25">
      <c r="A7773" s="1">
        <v>2022</v>
      </c>
      <c r="B7773" s="1" t="s">
        <v>9851</v>
      </c>
      <c r="C7773" s="1" t="s">
        <v>9212</v>
      </c>
      <c r="D7773" s="1" t="s">
        <v>10320</v>
      </c>
      <c r="E7773" s="1" t="s">
        <v>1305</v>
      </c>
      <c r="F7773" s="1" t="s">
        <v>9214</v>
      </c>
      <c r="G7773" s="1" t="s">
        <v>103</v>
      </c>
      <c r="H7773" s="1" t="s">
        <v>298</v>
      </c>
      <c r="I7773" s="1">
        <v>1</v>
      </c>
      <c r="J7773" s="1">
        <v>2023</v>
      </c>
      <c r="K7773" s="1">
        <v>81243</v>
      </c>
      <c r="L7773" s="1">
        <v>0</v>
      </c>
      <c r="M7773" s="1">
        <f t="array" ref="M7773">SUMPRODUCT(MAX(ISNUMBER(SEARCH('Class Rules'!$B$6:$B$85,$E7773))*ISNUMBER(SEARCH('Class Rules'!$C$6:$C$85,$F7773))*'Class Rules'!$A$6:$A$85))</f>
        <v>0</v>
      </c>
      <c r="N7773" s="1" t="str">
        <f t="array" ref="N7773">IF($M7773=0,'Class Rules'!$D$3,INDEX('Class Rules'!$D$6:$D$85,MATCH($M7773,'Class Rules'!$A$6:$A$85,0)))</f>
        <v>Passenger LDV</v>
      </c>
      <c r="O7773" s="1" t="str">
        <f t="array" ref="O7773">IF(SUMPRODUCT(MAX(ISNUMBER(SEARCH(Fuel_Rules!$A$6:$A$30,$E7773))*ISNUMBER(SEARCH(Fuel_Rules!$B$6:$B$30,$F7773))*(Fuel_Rules!$A$6:$A$30&lt;&gt;"")))&gt;0,"Plug-in hybrid",IF($G7773="Diesel","Diesel","Gasoline"))</f>
        <v>Gasoline</v>
      </c>
    </row>
    <row r="7774" spans="1:15" ht="15" customHeight="1" x14ac:dyDescent="0.25">
      <c r="A7774" s="1">
        <v>2022</v>
      </c>
      <c r="B7774" s="1" t="s">
        <v>9851</v>
      </c>
      <c r="C7774" s="1" t="s">
        <v>9216</v>
      </c>
      <c r="D7774" s="1" t="s">
        <v>10321</v>
      </c>
      <c r="E7774" s="1" t="s">
        <v>1305</v>
      </c>
      <c r="F7774" s="1" t="s">
        <v>9218</v>
      </c>
      <c r="G7774" s="1" t="s">
        <v>103</v>
      </c>
      <c r="H7774" s="1" t="s">
        <v>437</v>
      </c>
      <c r="I7774" s="1">
        <v>1</v>
      </c>
      <c r="J7774" s="1">
        <v>2023</v>
      </c>
      <c r="K7774" s="1">
        <v>102666</v>
      </c>
      <c r="L7774" s="1">
        <v>0</v>
      </c>
      <c r="M7774" s="1">
        <f t="array" ref="M7774">SUMPRODUCT(MAX(ISNUMBER(SEARCH('Class Rules'!$B$6:$B$85,$E7774))*ISNUMBER(SEARCH('Class Rules'!$C$6:$C$85,$F7774))*'Class Rules'!$A$6:$A$85))</f>
        <v>0</v>
      </c>
      <c r="N7774" s="1" t="str">
        <f t="array" ref="N7774">IF($M7774=0,'Class Rules'!$D$3,INDEX('Class Rules'!$D$6:$D$85,MATCH($M7774,'Class Rules'!$A$6:$A$85,0)))</f>
        <v>Passenger LDV</v>
      </c>
      <c r="O7774" s="1" t="str">
        <f t="array" ref="O7774">IF(SUMPRODUCT(MAX(ISNUMBER(SEARCH(Fuel_Rules!$A$6:$A$30,$E7774))*ISNUMBER(SEARCH(Fuel_Rules!$B$6:$B$30,$F7774))*(Fuel_Rules!$A$6:$A$30&lt;&gt;"")))&gt;0,"Plug-in hybrid",IF($G7774="Diesel","Diesel","Gasoline"))</f>
        <v>Gasoline</v>
      </c>
    </row>
    <row r="7775" spans="1:15" ht="15" customHeight="1" x14ac:dyDescent="0.25">
      <c r="A7775" s="1">
        <v>2022</v>
      </c>
      <c r="B7775" s="1" t="s">
        <v>9851</v>
      </c>
      <c r="C7775" s="1" t="s">
        <v>9216</v>
      </c>
      <c r="D7775" s="1" t="s">
        <v>10322</v>
      </c>
      <c r="E7775" s="1" t="s">
        <v>1305</v>
      </c>
      <c r="F7775" s="1" t="s">
        <v>9218</v>
      </c>
      <c r="G7775" s="1" t="s">
        <v>103</v>
      </c>
      <c r="H7775" s="1" t="s">
        <v>437</v>
      </c>
      <c r="I7775" s="1">
        <v>1</v>
      </c>
      <c r="J7775" s="1">
        <v>2023</v>
      </c>
      <c r="K7775" s="1">
        <v>94518</v>
      </c>
      <c r="L7775" s="1">
        <v>0</v>
      </c>
      <c r="M7775" s="1">
        <f t="array" ref="M7775">SUMPRODUCT(MAX(ISNUMBER(SEARCH('Class Rules'!$B$6:$B$85,$E7775))*ISNUMBER(SEARCH('Class Rules'!$C$6:$C$85,$F7775))*'Class Rules'!$A$6:$A$85))</f>
        <v>0</v>
      </c>
      <c r="N7775" s="1" t="str">
        <f t="array" ref="N7775">IF($M7775=0,'Class Rules'!$D$3,INDEX('Class Rules'!$D$6:$D$85,MATCH($M7775,'Class Rules'!$A$6:$A$85,0)))</f>
        <v>Passenger LDV</v>
      </c>
      <c r="O7775" s="1" t="str">
        <f t="array" ref="O7775">IF(SUMPRODUCT(MAX(ISNUMBER(SEARCH(Fuel_Rules!$A$6:$A$30,$E7775))*ISNUMBER(SEARCH(Fuel_Rules!$B$6:$B$30,$F7775))*(Fuel_Rules!$A$6:$A$30&lt;&gt;"")))&gt;0,"Plug-in hybrid",IF($G7775="Diesel","Diesel","Gasoline"))</f>
        <v>Gasoline</v>
      </c>
    </row>
    <row r="7776" spans="1:15" ht="15" customHeight="1" x14ac:dyDescent="0.25">
      <c r="A7776" s="1">
        <v>2022</v>
      </c>
      <c r="B7776" s="1" t="s">
        <v>9851</v>
      </c>
      <c r="C7776" s="1" t="s">
        <v>9220</v>
      </c>
      <c r="D7776" s="1" t="s">
        <v>10323</v>
      </c>
      <c r="E7776" s="1" t="s">
        <v>1305</v>
      </c>
      <c r="F7776" s="1" t="s">
        <v>9222</v>
      </c>
      <c r="G7776" s="1" t="s">
        <v>103</v>
      </c>
      <c r="H7776" s="1" t="s">
        <v>298</v>
      </c>
      <c r="I7776" s="1">
        <v>1</v>
      </c>
      <c r="J7776" s="1">
        <v>2023</v>
      </c>
      <c r="K7776" s="1">
        <v>83118</v>
      </c>
      <c r="L7776" s="1">
        <v>0</v>
      </c>
      <c r="M7776" s="1">
        <f t="array" ref="M7776">SUMPRODUCT(MAX(ISNUMBER(SEARCH('Class Rules'!$B$6:$B$85,$E7776))*ISNUMBER(SEARCH('Class Rules'!$C$6:$C$85,$F7776))*'Class Rules'!$A$6:$A$85))</f>
        <v>0</v>
      </c>
      <c r="N7776" s="1" t="str">
        <f t="array" ref="N7776">IF($M7776=0,'Class Rules'!$D$3,INDEX('Class Rules'!$D$6:$D$85,MATCH($M7776,'Class Rules'!$A$6:$A$85,0)))</f>
        <v>Passenger LDV</v>
      </c>
      <c r="O7776" s="1" t="str">
        <f t="array" ref="O7776">IF(SUMPRODUCT(MAX(ISNUMBER(SEARCH(Fuel_Rules!$A$6:$A$30,$E7776))*ISNUMBER(SEARCH(Fuel_Rules!$B$6:$B$30,$F7776))*(Fuel_Rules!$A$6:$A$30&lt;&gt;"")))&gt;0,"Plug-in hybrid",IF($G7776="Diesel","Diesel","Gasoline"))</f>
        <v>Gasoline</v>
      </c>
    </row>
    <row r="7777" spans="1:15" ht="15" customHeight="1" x14ac:dyDescent="0.25">
      <c r="A7777" s="1">
        <v>2022</v>
      </c>
      <c r="B7777" s="1" t="s">
        <v>9851</v>
      </c>
      <c r="C7777" s="1" t="s">
        <v>9220</v>
      </c>
      <c r="D7777" s="1" t="s">
        <v>10324</v>
      </c>
      <c r="E7777" s="1" t="s">
        <v>1305</v>
      </c>
      <c r="F7777" s="1" t="s">
        <v>9222</v>
      </c>
      <c r="G7777" s="1" t="s">
        <v>103</v>
      </c>
      <c r="H7777" s="1" t="s">
        <v>298</v>
      </c>
      <c r="I7777" s="1">
        <v>1</v>
      </c>
      <c r="J7777" s="1">
        <v>2023</v>
      </c>
      <c r="K7777" s="1">
        <v>76036</v>
      </c>
      <c r="L7777" s="1">
        <v>0</v>
      </c>
      <c r="M7777" s="1">
        <f t="array" ref="M7777">SUMPRODUCT(MAX(ISNUMBER(SEARCH('Class Rules'!$B$6:$B$85,$E7777))*ISNUMBER(SEARCH('Class Rules'!$C$6:$C$85,$F7777))*'Class Rules'!$A$6:$A$85))</f>
        <v>0</v>
      </c>
      <c r="N7777" s="1" t="str">
        <f t="array" ref="N7777">IF($M7777=0,'Class Rules'!$D$3,INDEX('Class Rules'!$D$6:$D$85,MATCH($M7777,'Class Rules'!$A$6:$A$85,0)))</f>
        <v>Passenger LDV</v>
      </c>
      <c r="O7777" s="1" t="str">
        <f t="array" ref="O7777">IF(SUMPRODUCT(MAX(ISNUMBER(SEARCH(Fuel_Rules!$A$6:$A$30,$E7777))*ISNUMBER(SEARCH(Fuel_Rules!$B$6:$B$30,$F7777))*(Fuel_Rules!$A$6:$A$30&lt;&gt;"")))&gt;0,"Plug-in hybrid",IF($G7777="Diesel","Diesel","Gasoline"))</f>
        <v>Gasoline</v>
      </c>
    </row>
    <row r="7778" spans="1:15" ht="15" customHeight="1" x14ac:dyDescent="0.25">
      <c r="A7778" s="1">
        <v>2022</v>
      </c>
      <c r="B7778" s="1" t="s">
        <v>9851</v>
      </c>
      <c r="C7778" s="1" t="s">
        <v>9224</v>
      </c>
      <c r="D7778" s="1" t="s">
        <v>10325</v>
      </c>
      <c r="E7778" s="1" t="s">
        <v>1305</v>
      </c>
      <c r="F7778" s="1" t="s">
        <v>9226</v>
      </c>
      <c r="G7778" s="1" t="s">
        <v>103</v>
      </c>
      <c r="H7778" s="1" t="s">
        <v>298</v>
      </c>
      <c r="I7778" s="1">
        <v>1</v>
      </c>
      <c r="J7778" s="1">
        <v>2023</v>
      </c>
      <c r="K7778" s="1">
        <v>97306</v>
      </c>
      <c r="L7778" s="1">
        <v>0</v>
      </c>
      <c r="M7778" s="1">
        <f t="array" ref="M7778">SUMPRODUCT(MAX(ISNUMBER(SEARCH('Class Rules'!$B$6:$B$85,$E7778))*ISNUMBER(SEARCH('Class Rules'!$C$6:$C$85,$F7778))*'Class Rules'!$A$6:$A$85))</f>
        <v>0</v>
      </c>
      <c r="N7778" s="1" t="str">
        <f t="array" ref="N7778">IF($M7778=0,'Class Rules'!$D$3,INDEX('Class Rules'!$D$6:$D$85,MATCH($M7778,'Class Rules'!$A$6:$A$85,0)))</f>
        <v>Passenger LDV</v>
      </c>
      <c r="O7778" s="1" t="str">
        <f t="array" ref="O7778">IF(SUMPRODUCT(MAX(ISNUMBER(SEARCH(Fuel_Rules!$A$6:$A$30,$E7778))*ISNUMBER(SEARCH(Fuel_Rules!$B$6:$B$30,$F7778))*(Fuel_Rules!$A$6:$A$30&lt;&gt;"")))&gt;0,"Plug-in hybrid",IF($G7778="Diesel","Diesel","Gasoline"))</f>
        <v>Gasoline</v>
      </c>
    </row>
    <row r="7779" spans="1:15" ht="15" customHeight="1" x14ac:dyDescent="0.25">
      <c r="A7779" s="1">
        <v>2022</v>
      </c>
      <c r="B7779" s="1" t="s">
        <v>9851</v>
      </c>
      <c r="C7779" s="1" t="s">
        <v>9224</v>
      </c>
      <c r="D7779" s="1" t="s">
        <v>10326</v>
      </c>
      <c r="E7779" s="1" t="s">
        <v>1305</v>
      </c>
      <c r="F7779" s="1" t="s">
        <v>9226</v>
      </c>
      <c r="G7779" s="1" t="s">
        <v>103</v>
      </c>
      <c r="H7779" s="1" t="s">
        <v>298</v>
      </c>
      <c r="I7779" s="1">
        <v>1</v>
      </c>
      <c r="J7779" s="1">
        <v>2023</v>
      </c>
      <c r="K7779" s="1">
        <v>89135</v>
      </c>
      <c r="L7779" s="1">
        <v>0</v>
      </c>
      <c r="M7779" s="1">
        <f t="array" ref="M7779">SUMPRODUCT(MAX(ISNUMBER(SEARCH('Class Rules'!$B$6:$B$85,$E7779))*ISNUMBER(SEARCH('Class Rules'!$C$6:$C$85,$F7779))*'Class Rules'!$A$6:$A$85))</f>
        <v>0</v>
      </c>
      <c r="N7779" s="1" t="str">
        <f t="array" ref="N7779">IF($M7779=0,'Class Rules'!$D$3,INDEX('Class Rules'!$D$6:$D$85,MATCH($M7779,'Class Rules'!$A$6:$A$85,0)))</f>
        <v>Passenger LDV</v>
      </c>
      <c r="O7779" s="1" t="str">
        <f t="array" ref="O7779">IF(SUMPRODUCT(MAX(ISNUMBER(SEARCH(Fuel_Rules!$A$6:$A$30,$E7779))*ISNUMBER(SEARCH(Fuel_Rules!$B$6:$B$30,$F7779))*(Fuel_Rules!$A$6:$A$30&lt;&gt;"")))&gt;0,"Plug-in hybrid",IF($G7779="Diesel","Diesel","Gasoline"))</f>
        <v>Gasoline</v>
      </c>
    </row>
    <row r="7780" spans="1:15" ht="15" customHeight="1" x14ac:dyDescent="0.25">
      <c r="A7780" s="1">
        <v>2022</v>
      </c>
      <c r="B7780" s="1" t="s">
        <v>9851</v>
      </c>
      <c r="C7780" s="1" t="s">
        <v>10327</v>
      </c>
      <c r="D7780" s="1" t="s">
        <v>10328</v>
      </c>
      <c r="E7780" s="1" t="s">
        <v>1305</v>
      </c>
      <c r="F7780" s="1" t="s">
        <v>10329</v>
      </c>
      <c r="G7780" s="1" t="s">
        <v>103</v>
      </c>
      <c r="H7780" s="1" t="s">
        <v>437</v>
      </c>
      <c r="I7780" s="1">
        <v>1</v>
      </c>
      <c r="J7780" s="1">
        <v>2023</v>
      </c>
      <c r="K7780" s="1">
        <v>109557</v>
      </c>
      <c r="L7780" s="1">
        <v>0</v>
      </c>
      <c r="M7780" s="1">
        <f t="array" ref="M7780">SUMPRODUCT(MAX(ISNUMBER(SEARCH('Class Rules'!$B$6:$B$85,$E7780))*ISNUMBER(SEARCH('Class Rules'!$C$6:$C$85,$F7780))*'Class Rules'!$A$6:$A$85))</f>
        <v>0</v>
      </c>
      <c r="N7780" s="1" t="str">
        <f t="array" ref="N7780">IF($M7780=0,'Class Rules'!$D$3,INDEX('Class Rules'!$D$6:$D$85,MATCH($M7780,'Class Rules'!$A$6:$A$85,0)))</f>
        <v>Passenger LDV</v>
      </c>
      <c r="O7780" s="1" t="str">
        <f t="array" ref="O7780">IF(SUMPRODUCT(MAX(ISNUMBER(SEARCH(Fuel_Rules!$A$6:$A$30,$E7780))*ISNUMBER(SEARCH(Fuel_Rules!$B$6:$B$30,$F7780))*(Fuel_Rules!$A$6:$A$30&lt;&gt;"")))&gt;0,"Plug-in hybrid",IF($G7780="Diesel","Diesel","Gasoline"))</f>
        <v>Gasoline</v>
      </c>
    </row>
    <row r="7781" spans="1:15" ht="15" customHeight="1" x14ac:dyDescent="0.25">
      <c r="A7781" s="1">
        <v>2022</v>
      </c>
      <c r="B7781" s="1" t="s">
        <v>9851</v>
      </c>
      <c r="C7781" s="1" t="s">
        <v>10327</v>
      </c>
      <c r="D7781" s="1" t="s">
        <v>10330</v>
      </c>
      <c r="E7781" s="1" t="s">
        <v>1305</v>
      </c>
      <c r="F7781" s="1" t="s">
        <v>10329</v>
      </c>
      <c r="G7781" s="1" t="s">
        <v>103</v>
      </c>
      <c r="H7781" s="1" t="s">
        <v>437</v>
      </c>
      <c r="I7781" s="1">
        <v>1</v>
      </c>
      <c r="J7781" s="1">
        <v>2023</v>
      </c>
      <c r="K7781" s="1">
        <v>102983</v>
      </c>
      <c r="L7781" s="1">
        <v>0</v>
      </c>
      <c r="M7781" s="1">
        <f t="array" ref="M7781">SUMPRODUCT(MAX(ISNUMBER(SEARCH('Class Rules'!$B$6:$B$85,$E7781))*ISNUMBER(SEARCH('Class Rules'!$C$6:$C$85,$F7781))*'Class Rules'!$A$6:$A$85))</f>
        <v>0</v>
      </c>
      <c r="N7781" s="1" t="str">
        <f t="array" ref="N7781">IF($M7781=0,'Class Rules'!$D$3,INDEX('Class Rules'!$D$6:$D$85,MATCH($M7781,'Class Rules'!$A$6:$A$85,0)))</f>
        <v>Passenger LDV</v>
      </c>
      <c r="O7781" s="1" t="str">
        <f t="array" ref="O7781">IF(SUMPRODUCT(MAX(ISNUMBER(SEARCH(Fuel_Rules!$A$6:$A$30,$E7781))*ISNUMBER(SEARCH(Fuel_Rules!$B$6:$B$30,$F7781))*(Fuel_Rules!$A$6:$A$30&lt;&gt;"")))&gt;0,"Plug-in hybrid",IF($G7781="Diesel","Diesel","Gasoline"))</f>
        <v>Gasoline</v>
      </c>
    </row>
    <row r="7782" spans="1:15" ht="15" customHeight="1" x14ac:dyDescent="0.25">
      <c r="A7782" s="1">
        <v>2022</v>
      </c>
      <c r="B7782" s="1" t="s">
        <v>9851</v>
      </c>
      <c r="C7782" s="1" t="s">
        <v>10331</v>
      </c>
      <c r="D7782" s="1" t="s">
        <v>10332</v>
      </c>
      <c r="E7782" s="1" t="s">
        <v>1305</v>
      </c>
      <c r="F7782" s="1" t="s">
        <v>10333</v>
      </c>
      <c r="G7782" s="1" t="s">
        <v>103</v>
      </c>
      <c r="H7782" s="1" t="s">
        <v>298</v>
      </c>
      <c r="I7782" s="1">
        <v>1</v>
      </c>
      <c r="J7782" s="1">
        <v>2023</v>
      </c>
      <c r="K7782" s="1">
        <v>89457</v>
      </c>
      <c r="L7782" s="1">
        <v>0</v>
      </c>
      <c r="M7782" s="1">
        <f t="array" ref="M7782">SUMPRODUCT(MAX(ISNUMBER(SEARCH('Class Rules'!$B$6:$B$85,$E7782))*ISNUMBER(SEARCH('Class Rules'!$C$6:$C$85,$F7782))*'Class Rules'!$A$6:$A$85))</f>
        <v>0</v>
      </c>
      <c r="N7782" s="1" t="str">
        <f t="array" ref="N7782">IF($M7782=0,'Class Rules'!$D$3,INDEX('Class Rules'!$D$6:$D$85,MATCH($M7782,'Class Rules'!$A$6:$A$85,0)))</f>
        <v>Passenger LDV</v>
      </c>
      <c r="O7782" s="1" t="str">
        <f t="array" ref="O7782">IF(SUMPRODUCT(MAX(ISNUMBER(SEARCH(Fuel_Rules!$A$6:$A$30,$E7782))*ISNUMBER(SEARCH(Fuel_Rules!$B$6:$B$30,$F7782))*(Fuel_Rules!$A$6:$A$30&lt;&gt;"")))&gt;0,"Plug-in hybrid",IF($G7782="Diesel","Diesel","Gasoline"))</f>
        <v>Gasoline</v>
      </c>
    </row>
    <row r="7783" spans="1:15" ht="15" customHeight="1" x14ac:dyDescent="0.25">
      <c r="A7783" s="1">
        <v>2022</v>
      </c>
      <c r="B7783" s="1" t="s">
        <v>9851</v>
      </c>
      <c r="C7783" s="1" t="s">
        <v>10331</v>
      </c>
      <c r="D7783" s="1" t="s">
        <v>10334</v>
      </c>
      <c r="E7783" s="1" t="s">
        <v>1305</v>
      </c>
      <c r="F7783" s="1" t="s">
        <v>10333</v>
      </c>
      <c r="G7783" s="1" t="s">
        <v>103</v>
      </c>
      <c r="H7783" s="1" t="s">
        <v>298</v>
      </c>
      <c r="I7783" s="1">
        <v>1</v>
      </c>
      <c r="J7783" s="1">
        <v>2023</v>
      </c>
      <c r="K7783" s="1">
        <v>84089</v>
      </c>
      <c r="L7783" s="1">
        <v>0</v>
      </c>
      <c r="M7783" s="1">
        <f t="array" ref="M7783">SUMPRODUCT(MAX(ISNUMBER(SEARCH('Class Rules'!$B$6:$B$85,$E7783))*ISNUMBER(SEARCH('Class Rules'!$C$6:$C$85,$F7783))*'Class Rules'!$A$6:$A$85))</f>
        <v>0</v>
      </c>
      <c r="N7783" s="1" t="str">
        <f t="array" ref="N7783">IF($M7783=0,'Class Rules'!$D$3,INDEX('Class Rules'!$D$6:$D$85,MATCH($M7783,'Class Rules'!$A$6:$A$85,0)))</f>
        <v>Passenger LDV</v>
      </c>
      <c r="O7783" s="1" t="str">
        <f t="array" ref="O7783">IF(SUMPRODUCT(MAX(ISNUMBER(SEARCH(Fuel_Rules!$A$6:$A$30,$E7783))*ISNUMBER(SEARCH(Fuel_Rules!$B$6:$B$30,$F7783))*(Fuel_Rules!$A$6:$A$30&lt;&gt;"")))&gt;0,"Plug-in hybrid",IF($G7783="Diesel","Diesel","Gasoline"))</f>
        <v>Gasoline</v>
      </c>
    </row>
    <row r="7784" spans="1:15" ht="15" customHeight="1" x14ac:dyDescent="0.25">
      <c r="A7784" s="1">
        <v>2022</v>
      </c>
      <c r="B7784" s="1" t="s">
        <v>9851</v>
      </c>
      <c r="C7784" s="1" t="s">
        <v>10335</v>
      </c>
      <c r="D7784" s="1" t="s">
        <v>10336</v>
      </c>
      <c r="E7784" s="1" t="s">
        <v>1305</v>
      </c>
      <c r="F7784" s="1" t="s">
        <v>10337</v>
      </c>
      <c r="G7784" s="1" t="s">
        <v>103</v>
      </c>
      <c r="H7784" s="1" t="s">
        <v>298</v>
      </c>
      <c r="I7784" s="1">
        <v>1</v>
      </c>
      <c r="J7784" s="1">
        <v>2023</v>
      </c>
      <c r="K7784" s="1">
        <v>95157</v>
      </c>
      <c r="L7784" s="1">
        <v>0</v>
      </c>
      <c r="M7784" s="1">
        <f t="array" ref="M7784">SUMPRODUCT(MAX(ISNUMBER(SEARCH('Class Rules'!$B$6:$B$85,$E7784))*ISNUMBER(SEARCH('Class Rules'!$C$6:$C$85,$F7784))*'Class Rules'!$A$6:$A$85))</f>
        <v>0</v>
      </c>
      <c r="N7784" s="1" t="str">
        <f t="array" ref="N7784">IF($M7784=0,'Class Rules'!$D$3,INDEX('Class Rules'!$D$6:$D$85,MATCH($M7784,'Class Rules'!$A$6:$A$85,0)))</f>
        <v>Passenger LDV</v>
      </c>
      <c r="O7784" s="1" t="str">
        <f t="array" ref="O7784">IF(SUMPRODUCT(MAX(ISNUMBER(SEARCH(Fuel_Rules!$A$6:$A$30,$E7784))*ISNUMBER(SEARCH(Fuel_Rules!$B$6:$B$30,$F7784))*(Fuel_Rules!$A$6:$A$30&lt;&gt;"")))&gt;0,"Plug-in hybrid",IF($G7784="Diesel","Diesel","Gasoline"))</f>
        <v>Gasoline</v>
      </c>
    </row>
    <row r="7785" spans="1:15" ht="15" customHeight="1" x14ac:dyDescent="0.25">
      <c r="A7785" s="1">
        <v>2022</v>
      </c>
      <c r="B7785" s="1" t="s">
        <v>9851</v>
      </c>
      <c r="C7785" s="1" t="s">
        <v>10335</v>
      </c>
      <c r="D7785" s="1" t="s">
        <v>10338</v>
      </c>
      <c r="E7785" s="1" t="s">
        <v>1305</v>
      </c>
      <c r="F7785" s="1" t="s">
        <v>10337</v>
      </c>
      <c r="G7785" s="1" t="s">
        <v>103</v>
      </c>
      <c r="H7785" s="1" t="s">
        <v>298</v>
      </c>
      <c r="I7785" s="1">
        <v>1</v>
      </c>
      <c r="J7785" s="1">
        <v>2023</v>
      </c>
      <c r="K7785" s="1">
        <v>89447</v>
      </c>
      <c r="L7785" s="1">
        <v>0</v>
      </c>
      <c r="M7785" s="1">
        <f t="array" ref="M7785">SUMPRODUCT(MAX(ISNUMBER(SEARCH('Class Rules'!$B$6:$B$85,$E7785))*ISNUMBER(SEARCH('Class Rules'!$C$6:$C$85,$F7785))*'Class Rules'!$A$6:$A$85))</f>
        <v>0</v>
      </c>
      <c r="N7785" s="1" t="str">
        <f t="array" ref="N7785">IF($M7785=0,'Class Rules'!$D$3,INDEX('Class Rules'!$D$6:$D$85,MATCH($M7785,'Class Rules'!$A$6:$A$85,0)))</f>
        <v>Passenger LDV</v>
      </c>
      <c r="O7785" s="1" t="str">
        <f t="array" ref="O7785">IF(SUMPRODUCT(MAX(ISNUMBER(SEARCH(Fuel_Rules!$A$6:$A$30,$E7785))*ISNUMBER(SEARCH(Fuel_Rules!$B$6:$B$30,$F7785))*(Fuel_Rules!$A$6:$A$30&lt;&gt;"")))&gt;0,"Plug-in hybrid",IF($G7785="Diesel","Diesel","Gasoline"))</f>
        <v>Gasoline</v>
      </c>
    </row>
    <row r="7786" spans="1:15" ht="15" customHeight="1" x14ac:dyDescent="0.25">
      <c r="A7786" s="1">
        <v>2022</v>
      </c>
      <c r="B7786" s="1" t="s">
        <v>9851</v>
      </c>
      <c r="C7786" s="1" t="s">
        <v>1460</v>
      </c>
      <c r="D7786" s="1" t="s">
        <v>10339</v>
      </c>
      <c r="E7786" s="1" t="s">
        <v>1462</v>
      </c>
      <c r="F7786" s="1" t="s">
        <v>3534</v>
      </c>
      <c r="G7786" s="1" t="s">
        <v>105</v>
      </c>
      <c r="H7786" s="1" t="s">
        <v>298</v>
      </c>
      <c r="I7786" s="1">
        <v>3</v>
      </c>
      <c r="J7786" s="1">
        <v>2023</v>
      </c>
      <c r="K7786" s="1">
        <v>238631</v>
      </c>
      <c r="L7786" s="1">
        <v>0</v>
      </c>
      <c r="M7786" s="1">
        <f t="array" ref="M7786">SUMPRODUCT(MAX(ISNUMBER(SEARCH('Class Rules'!$B$6:$B$85,$E7786))*ISNUMBER(SEARCH('Class Rules'!$C$6:$C$85,$F7786))*'Class Rules'!$A$6:$A$85))</f>
        <v>42</v>
      </c>
      <c r="N7786" s="1" t="str">
        <f t="array" ref="N7786">IF($M7786=0,'Class Rules'!$D$3,INDEX('Class Rules'!$D$6:$D$85,MATCH($M7786,'Class Rules'!$A$6:$A$85,0)))</f>
        <v>Freight LDV</v>
      </c>
      <c r="O7786" s="1" t="str">
        <f t="array" ref="O7786">IF(SUMPRODUCT(MAX(ISNUMBER(SEARCH(Fuel_Rules!$A$6:$A$30,$E7786))*ISNUMBER(SEARCH(Fuel_Rules!$B$6:$B$30,$F7786))*(Fuel_Rules!$A$6:$A$30&lt;&gt;"")))&gt;0,"Plug-in hybrid",IF($G7786="Diesel","Diesel","Gasoline"))</f>
        <v>Diesel</v>
      </c>
    </row>
    <row r="7787" spans="1:15" ht="15" customHeight="1" x14ac:dyDescent="0.25">
      <c r="A7787" s="1">
        <v>2022</v>
      </c>
      <c r="B7787" s="1" t="s">
        <v>9851</v>
      </c>
      <c r="C7787" s="1" t="s">
        <v>1464</v>
      </c>
      <c r="D7787" s="1" t="s">
        <v>10340</v>
      </c>
      <c r="E7787" s="1" t="s">
        <v>1462</v>
      </c>
      <c r="F7787" s="1" t="s">
        <v>3536</v>
      </c>
      <c r="G7787" s="1" t="s">
        <v>105</v>
      </c>
      <c r="H7787" s="1" t="s">
        <v>298</v>
      </c>
      <c r="I7787" s="1">
        <v>3</v>
      </c>
      <c r="J7787" s="1">
        <v>2023</v>
      </c>
      <c r="K7787" s="1">
        <v>241614</v>
      </c>
      <c r="L7787" s="1">
        <v>0</v>
      </c>
      <c r="M7787" s="1">
        <f t="array" ref="M7787">SUMPRODUCT(MAX(ISNUMBER(SEARCH('Class Rules'!$B$6:$B$85,$E7787))*ISNUMBER(SEARCH('Class Rules'!$C$6:$C$85,$F7787))*'Class Rules'!$A$6:$A$85))</f>
        <v>42</v>
      </c>
      <c r="N7787" s="1" t="str">
        <f t="array" ref="N7787">IF($M7787=0,'Class Rules'!$D$3,INDEX('Class Rules'!$D$6:$D$85,MATCH($M7787,'Class Rules'!$A$6:$A$85,0)))</f>
        <v>Freight LDV</v>
      </c>
      <c r="O7787" s="1" t="str">
        <f t="array" ref="O7787">IF(SUMPRODUCT(MAX(ISNUMBER(SEARCH(Fuel_Rules!$A$6:$A$30,$E7787))*ISNUMBER(SEARCH(Fuel_Rules!$B$6:$B$30,$F7787))*(Fuel_Rules!$A$6:$A$30&lt;&gt;"")))&gt;0,"Plug-in hybrid",IF($G7787="Diesel","Diesel","Gasoline"))</f>
        <v>Diesel</v>
      </c>
    </row>
    <row r="7788" spans="1:15" ht="15" customHeight="1" x14ac:dyDescent="0.25">
      <c r="A7788" s="1">
        <v>2022</v>
      </c>
      <c r="B7788" s="1" t="s">
        <v>9851</v>
      </c>
      <c r="C7788" s="1" t="s">
        <v>1467</v>
      </c>
      <c r="D7788" s="1" t="s">
        <v>10341</v>
      </c>
      <c r="E7788" s="1" t="s">
        <v>1462</v>
      </c>
      <c r="F7788" s="1" t="s">
        <v>3538</v>
      </c>
      <c r="G7788" s="1" t="s">
        <v>105</v>
      </c>
      <c r="H7788" s="1" t="s">
        <v>298</v>
      </c>
      <c r="I7788" s="1">
        <v>3</v>
      </c>
      <c r="J7788" s="1">
        <v>2023</v>
      </c>
      <c r="K7788" s="1">
        <v>289340</v>
      </c>
      <c r="L7788" s="1">
        <v>0</v>
      </c>
      <c r="M7788" s="1">
        <f t="array" ref="M7788">SUMPRODUCT(MAX(ISNUMBER(SEARCH('Class Rules'!$B$6:$B$85,$E7788))*ISNUMBER(SEARCH('Class Rules'!$C$6:$C$85,$F7788))*'Class Rules'!$A$6:$A$85))</f>
        <v>54</v>
      </c>
      <c r="N7788" s="1" t="str">
        <f t="array" ref="N7788">IF($M7788=0,'Class Rules'!$D$3,INDEX('Class Rules'!$D$6:$D$85,MATCH($M7788,'Class Rules'!$A$6:$A$85,0)))</f>
        <v>Freight HDV</v>
      </c>
      <c r="O7788" s="1" t="str">
        <f t="array" ref="O7788">IF(SUMPRODUCT(MAX(ISNUMBER(SEARCH(Fuel_Rules!$A$6:$A$30,$E7788))*ISNUMBER(SEARCH(Fuel_Rules!$B$6:$B$30,$F7788))*(Fuel_Rules!$A$6:$A$30&lt;&gt;"")))&gt;0,"Plug-in hybrid",IF($G7788="Diesel","Diesel","Gasoline"))</f>
        <v>Diesel</v>
      </c>
    </row>
    <row r="7789" spans="1:15" ht="15" customHeight="1" x14ac:dyDescent="0.25">
      <c r="A7789" s="1">
        <v>2022</v>
      </c>
      <c r="B7789" s="1" t="s">
        <v>9851</v>
      </c>
      <c r="C7789" s="1" t="s">
        <v>1467</v>
      </c>
      <c r="D7789" s="1" t="s">
        <v>10342</v>
      </c>
      <c r="E7789" s="1" t="s">
        <v>1462</v>
      </c>
      <c r="F7789" s="1" t="s">
        <v>3538</v>
      </c>
      <c r="G7789" s="1" t="s">
        <v>105</v>
      </c>
      <c r="H7789" s="1" t="s">
        <v>298</v>
      </c>
      <c r="I7789" s="1">
        <v>3</v>
      </c>
      <c r="J7789" s="1">
        <v>2023</v>
      </c>
      <c r="K7789" s="1">
        <v>233943</v>
      </c>
      <c r="L7789" s="1">
        <v>0</v>
      </c>
      <c r="M7789" s="1">
        <f t="array" ref="M7789">SUMPRODUCT(MAX(ISNUMBER(SEARCH('Class Rules'!$B$6:$B$85,$E7789))*ISNUMBER(SEARCH('Class Rules'!$C$6:$C$85,$F7789))*'Class Rules'!$A$6:$A$85))</f>
        <v>54</v>
      </c>
      <c r="N7789" s="1" t="str">
        <f t="array" ref="N7789">IF($M7789=0,'Class Rules'!$D$3,INDEX('Class Rules'!$D$6:$D$85,MATCH($M7789,'Class Rules'!$A$6:$A$85,0)))</f>
        <v>Freight HDV</v>
      </c>
      <c r="O7789" s="1" t="str">
        <f t="array" ref="O7789">IF(SUMPRODUCT(MAX(ISNUMBER(SEARCH(Fuel_Rules!$A$6:$A$30,$E7789))*ISNUMBER(SEARCH(Fuel_Rules!$B$6:$B$30,$F7789))*(Fuel_Rules!$A$6:$A$30&lt;&gt;"")))&gt;0,"Plug-in hybrid",IF($G7789="Diesel","Diesel","Gasoline"))</f>
        <v>Diesel</v>
      </c>
    </row>
    <row r="7790" spans="1:15" ht="15" customHeight="1" x14ac:dyDescent="0.25">
      <c r="A7790" s="1">
        <v>2022</v>
      </c>
      <c r="B7790" s="1" t="s">
        <v>9851</v>
      </c>
      <c r="C7790" s="1" t="s">
        <v>1470</v>
      </c>
      <c r="D7790" s="1" t="s">
        <v>10343</v>
      </c>
      <c r="E7790" s="1" t="s">
        <v>1462</v>
      </c>
      <c r="F7790" s="1" t="s">
        <v>3540</v>
      </c>
      <c r="G7790" s="1" t="s">
        <v>105</v>
      </c>
      <c r="H7790" s="1" t="s">
        <v>298</v>
      </c>
      <c r="I7790" s="1">
        <v>3</v>
      </c>
      <c r="J7790" s="1">
        <v>2023</v>
      </c>
      <c r="K7790" s="1">
        <v>315300</v>
      </c>
      <c r="L7790" s="1">
        <v>0</v>
      </c>
      <c r="M7790" s="1">
        <f t="array" ref="M7790">SUMPRODUCT(MAX(ISNUMBER(SEARCH('Class Rules'!$B$6:$B$85,$E7790))*ISNUMBER(SEARCH('Class Rules'!$C$6:$C$85,$F7790))*'Class Rules'!$A$6:$A$85))</f>
        <v>54</v>
      </c>
      <c r="N7790" s="1" t="str">
        <f t="array" ref="N7790">IF($M7790=0,'Class Rules'!$D$3,INDEX('Class Rules'!$D$6:$D$85,MATCH($M7790,'Class Rules'!$A$6:$A$85,0)))</f>
        <v>Freight HDV</v>
      </c>
      <c r="O7790" s="1" t="str">
        <f t="array" ref="O7790">IF(SUMPRODUCT(MAX(ISNUMBER(SEARCH(Fuel_Rules!$A$6:$A$30,$E7790))*ISNUMBER(SEARCH(Fuel_Rules!$B$6:$B$30,$F7790))*(Fuel_Rules!$A$6:$A$30&lt;&gt;"")))&gt;0,"Plug-in hybrid",IF($G7790="Diesel","Diesel","Gasoline"))</f>
        <v>Diesel</v>
      </c>
    </row>
    <row r="7791" spans="1:15" ht="15" customHeight="1" x14ac:dyDescent="0.25">
      <c r="A7791" s="1">
        <v>2022</v>
      </c>
      <c r="B7791" s="1" t="s">
        <v>9851</v>
      </c>
      <c r="C7791" s="1" t="s">
        <v>1470</v>
      </c>
      <c r="D7791" s="1" t="s">
        <v>10344</v>
      </c>
      <c r="E7791" s="1" t="s">
        <v>1462</v>
      </c>
      <c r="F7791" s="1" t="s">
        <v>3540</v>
      </c>
      <c r="G7791" s="1" t="s">
        <v>105</v>
      </c>
      <c r="H7791" s="1" t="s">
        <v>298</v>
      </c>
      <c r="I7791" s="1">
        <v>3</v>
      </c>
      <c r="J7791" s="1">
        <v>2023</v>
      </c>
      <c r="K7791" s="1">
        <v>234273</v>
      </c>
      <c r="L7791" s="1">
        <v>0</v>
      </c>
      <c r="M7791" s="1">
        <f t="array" ref="M7791">SUMPRODUCT(MAX(ISNUMBER(SEARCH('Class Rules'!$B$6:$B$85,$E7791))*ISNUMBER(SEARCH('Class Rules'!$C$6:$C$85,$F7791))*'Class Rules'!$A$6:$A$85))</f>
        <v>54</v>
      </c>
      <c r="N7791" s="1" t="str">
        <f t="array" ref="N7791">IF($M7791=0,'Class Rules'!$D$3,INDEX('Class Rules'!$D$6:$D$85,MATCH($M7791,'Class Rules'!$A$6:$A$85,0)))</f>
        <v>Freight HDV</v>
      </c>
      <c r="O7791" s="1" t="str">
        <f t="array" ref="O7791">IF(SUMPRODUCT(MAX(ISNUMBER(SEARCH(Fuel_Rules!$A$6:$A$30,$E7791))*ISNUMBER(SEARCH(Fuel_Rules!$B$6:$B$30,$F7791))*(Fuel_Rules!$A$6:$A$30&lt;&gt;"")))&gt;0,"Plug-in hybrid",IF($G7791="Diesel","Diesel","Gasoline"))</f>
        <v>Diesel</v>
      </c>
    </row>
    <row r="7792" spans="1:15" ht="15" customHeight="1" x14ac:dyDescent="0.25">
      <c r="A7792" s="1">
        <v>2022</v>
      </c>
      <c r="B7792" s="1" t="s">
        <v>9851</v>
      </c>
      <c r="C7792" s="1" t="s">
        <v>1473</v>
      </c>
      <c r="D7792" s="1" t="s">
        <v>10345</v>
      </c>
      <c r="E7792" s="1" t="s">
        <v>1462</v>
      </c>
      <c r="F7792" s="1" t="s">
        <v>3542</v>
      </c>
      <c r="G7792" s="1" t="s">
        <v>105</v>
      </c>
      <c r="H7792" s="1" t="s">
        <v>298</v>
      </c>
      <c r="I7792" s="1">
        <v>3</v>
      </c>
      <c r="J7792" s="1">
        <v>2023</v>
      </c>
      <c r="K7792" s="1">
        <v>252942</v>
      </c>
      <c r="L7792" s="1">
        <v>0</v>
      </c>
      <c r="M7792" s="1">
        <f t="array" ref="M7792">SUMPRODUCT(MAX(ISNUMBER(SEARCH('Class Rules'!$B$6:$B$85,$E7792))*ISNUMBER(SEARCH('Class Rules'!$C$6:$C$85,$F7792))*'Class Rules'!$A$6:$A$85))</f>
        <v>51</v>
      </c>
      <c r="N7792" s="1" t="str">
        <f t="array" ref="N7792">IF($M7792=0,'Class Rules'!$D$3,INDEX('Class Rules'!$D$6:$D$85,MATCH($M7792,'Class Rules'!$A$6:$A$85,0)))</f>
        <v>Freight HDV</v>
      </c>
      <c r="O7792" s="1" t="str">
        <f t="array" ref="O7792">IF(SUMPRODUCT(MAX(ISNUMBER(SEARCH(Fuel_Rules!$A$6:$A$30,$E7792))*ISNUMBER(SEARCH(Fuel_Rules!$B$6:$B$30,$F7792))*(Fuel_Rules!$A$6:$A$30&lt;&gt;"")))&gt;0,"Plug-in hybrid",IF($G7792="Diesel","Diesel","Gasoline"))</f>
        <v>Diesel</v>
      </c>
    </row>
    <row r="7793" spans="1:15" ht="15" customHeight="1" x14ac:dyDescent="0.25">
      <c r="A7793" s="1">
        <v>2022</v>
      </c>
      <c r="B7793" s="1" t="s">
        <v>9851</v>
      </c>
      <c r="C7793" s="1" t="s">
        <v>1473</v>
      </c>
      <c r="D7793" s="1" t="s">
        <v>10346</v>
      </c>
      <c r="E7793" s="1" t="s">
        <v>1462</v>
      </c>
      <c r="F7793" s="1" t="s">
        <v>3542</v>
      </c>
      <c r="G7793" s="1" t="s">
        <v>105</v>
      </c>
      <c r="H7793" s="1" t="s">
        <v>298</v>
      </c>
      <c r="I7793" s="1">
        <v>3</v>
      </c>
      <c r="J7793" s="1">
        <v>2023</v>
      </c>
      <c r="K7793" s="1">
        <v>193217</v>
      </c>
      <c r="L7793" s="1">
        <v>0</v>
      </c>
      <c r="M7793" s="1">
        <f t="array" ref="M7793">SUMPRODUCT(MAX(ISNUMBER(SEARCH('Class Rules'!$B$6:$B$85,$E7793))*ISNUMBER(SEARCH('Class Rules'!$C$6:$C$85,$F7793))*'Class Rules'!$A$6:$A$85))</f>
        <v>51</v>
      </c>
      <c r="N7793" s="1" t="str">
        <f t="array" ref="N7793">IF($M7793=0,'Class Rules'!$D$3,INDEX('Class Rules'!$D$6:$D$85,MATCH($M7793,'Class Rules'!$A$6:$A$85,0)))</f>
        <v>Freight HDV</v>
      </c>
      <c r="O7793" s="1" t="str">
        <f t="array" ref="O7793">IF(SUMPRODUCT(MAX(ISNUMBER(SEARCH(Fuel_Rules!$A$6:$A$30,$E7793))*ISNUMBER(SEARCH(Fuel_Rules!$B$6:$B$30,$F7793))*(Fuel_Rules!$A$6:$A$30&lt;&gt;"")))&gt;0,"Plug-in hybrid",IF($G7793="Diesel","Diesel","Gasoline"))</f>
        <v>Diesel</v>
      </c>
    </row>
    <row r="7794" spans="1:15" ht="15" customHeight="1" x14ac:dyDescent="0.25">
      <c r="A7794" s="1">
        <v>2022</v>
      </c>
      <c r="B7794" s="1" t="s">
        <v>9851</v>
      </c>
      <c r="C7794" s="1" t="s">
        <v>1476</v>
      </c>
      <c r="D7794" s="1" t="s">
        <v>10347</v>
      </c>
      <c r="E7794" s="1" t="s">
        <v>1462</v>
      </c>
      <c r="F7794" s="1" t="s">
        <v>3544</v>
      </c>
      <c r="G7794" s="1" t="s">
        <v>105</v>
      </c>
      <c r="H7794" s="1" t="s">
        <v>298</v>
      </c>
      <c r="I7794" s="1">
        <v>3</v>
      </c>
      <c r="J7794" s="1">
        <v>2023</v>
      </c>
      <c r="K7794" s="1">
        <v>265157</v>
      </c>
      <c r="L7794" s="1">
        <v>0</v>
      </c>
      <c r="M7794" s="1">
        <f t="array" ref="M7794">SUMPRODUCT(MAX(ISNUMBER(SEARCH('Class Rules'!$B$6:$B$85,$E7794))*ISNUMBER(SEARCH('Class Rules'!$C$6:$C$85,$F7794))*'Class Rules'!$A$6:$A$85))</f>
        <v>52</v>
      </c>
      <c r="N7794" s="1" t="str">
        <f t="array" ref="N7794">IF($M7794=0,'Class Rules'!$D$3,INDEX('Class Rules'!$D$6:$D$85,MATCH($M7794,'Class Rules'!$A$6:$A$85,0)))</f>
        <v>Freight HDV</v>
      </c>
      <c r="O7794" s="1" t="str">
        <f t="array" ref="O7794">IF(SUMPRODUCT(MAX(ISNUMBER(SEARCH(Fuel_Rules!$A$6:$A$30,$E7794))*ISNUMBER(SEARCH(Fuel_Rules!$B$6:$B$30,$F7794))*(Fuel_Rules!$A$6:$A$30&lt;&gt;"")))&gt;0,"Plug-in hybrid",IF($G7794="Diesel","Diesel","Gasoline"))</f>
        <v>Diesel</v>
      </c>
    </row>
    <row r="7795" spans="1:15" ht="15" customHeight="1" x14ac:dyDescent="0.25">
      <c r="A7795" s="1">
        <v>2022</v>
      </c>
      <c r="B7795" s="1" t="s">
        <v>9851</v>
      </c>
      <c r="C7795" s="1" t="s">
        <v>1476</v>
      </c>
      <c r="D7795" s="1" t="s">
        <v>10348</v>
      </c>
      <c r="E7795" s="1" t="s">
        <v>1462</v>
      </c>
      <c r="F7795" s="1" t="s">
        <v>3544</v>
      </c>
      <c r="G7795" s="1" t="s">
        <v>105</v>
      </c>
      <c r="H7795" s="1" t="s">
        <v>298</v>
      </c>
      <c r="I7795" s="1">
        <v>3</v>
      </c>
      <c r="J7795" s="1">
        <v>2023</v>
      </c>
      <c r="K7795" s="1">
        <v>207367</v>
      </c>
      <c r="L7795" s="1">
        <v>0</v>
      </c>
      <c r="M7795" s="1">
        <f t="array" ref="M7795">SUMPRODUCT(MAX(ISNUMBER(SEARCH('Class Rules'!$B$6:$B$85,$E7795))*ISNUMBER(SEARCH('Class Rules'!$C$6:$C$85,$F7795))*'Class Rules'!$A$6:$A$85))</f>
        <v>52</v>
      </c>
      <c r="N7795" s="1" t="str">
        <f t="array" ref="N7795">IF($M7795=0,'Class Rules'!$D$3,INDEX('Class Rules'!$D$6:$D$85,MATCH($M7795,'Class Rules'!$A$6:$A$85,0)))</f>
        <v>Freight HDV</v>
      </c>
      <c r="O7795" s="1" t="str">
        <f t="array" ref="O7795">IF(SUMPRODUCT(MAX(ISNUMBER(SEARCH(Fuel_Rules!$A$6:$A$30,$E7795))*ISNUMBER(SEARCH(Fuel_Rules!$B$6:$B$30,$F7795))*(Fuel_Rules!$A$6:$A$30&lt;&gt;"")))&gt;0,"Plug-in hybrid",IF($G7795="Diesel","Diesel","Gasoline"))</f>
        <v>Diesel</v>
      </c>
    </row>
    <row r="7796" spans="1:15" ht="15" customHeight="1" x14ac:dyDescent="0.25">
      <c r="A7796" s="1">
        <v>2022</v>
      </c>
      <c r="B7796" s="1" t="s">
        <v>9851</v>
      </c>
      <c r="C7796" s="1" t="s">
        <v>1479</v>
      </c>
      <c r="D7796" s="1" t="s">
        <v>10349</v>
      </c>
      <c r="E7796" s="1" t="s">
        <v>1462</v>
      </c>
      <c r="F7796" s="1" t="s">
        <v>3546</v>
      </c>
      <c r="G7796" s="1" t="s">
        <v>105</v>
      </c>
      <c r="H7796" s="1" t="s">
        <v>298</v>
      </c>
      <c r="I7796" s="1">
        <v>3</v>
      </c>
      <c r="J7796" s="1">
        <v>2023</v>
      </c>
      <c r="K7796" s="1">
        <v>281555</v>
      </c>
      <c r="L7796" s="1">
        <v>0</v>
      </c>
      <c r="M7796" s="1">
        <f t="array" ref="M7796">SUMPRODUCT(MAX(ISNUMBER(SEARCH('Class Rules'!$B$6:$B$85,$E7796))*ISNUMBER(SEARCH('Class Rules'!$C$6:$C$85,$F7796))*'Class Rules'!$A$6:$A$85))</f>
        <v>51</v>
      </c>
      <c r="N7796" s="1" t="str">
        <f t="array" ref="N7796">IF($M7796=0,'Class Rules'!$D$3,INDEX('Class Rules'!$D$6:$D$85,MATCH($M7796,'Class Rules'!$A$6:$A$85,0)))</f>
        <v>Freight HDV</v>
      </c>
      <c r="O7796" s="1" t="str">
        <f t="array" ref="O7796">IF(SUMPRODUCT(MAX(ISNUMBER(SEARCH(Fuel_Rules!$A$6:$A$30,$E7796))*ISNUMBER(SEARCH(Fuel_Rules!$B$6:$B$30,$F7796))*(Fuel_Rules!$A$6:$A$30&lt;&gt;"")))&gt;0,"Plug-in hybrid",IF($G7796="Diesel","Diesel","Gasoline"))</f>
        <v>Diesel</v>
      </c>
    </row>
    <row r="7797" spans="1:15" ht="15" customHeight="1" x14ac:dyDescent="0.25">
      <c r="A7797" s="1">
        <v>2022</v>
      </c>
      <c r="B7797" s="1" t="s">
        <v>9851</v>
      </c>
      <c r="C7797" s="1" t="s">
        <v>1479</v>
      </c>
      <c r="D7797" s="1" t="s">
        <v>10350</v>
      </c>
      <c r="E7797" s="1" t="s">
        <v>1462</v>
      </c>
      <c r="F7797" s="1" t="s">
        <v>3546</v>
      </c>
      <c r="G7797" s="1" t="s">
        <v>105</v>
      </c>
      <c r="H7797" s="1" t="s">
        <v>298</v>
      </c>
      <c r="I7797" s="1">
        <v>3</v>
      </c>
      <c r="J7797" s="1">
        <v>2023</v>
      </c>
      <c r="K7797" s="1">
        <v>217553</v>
      </c>
      <c r="L7797" s="1">
        <v>0</v>
      </c>
      <c r="M7797" s="1">
        <f t="array" ref="M7797">SUMPRODUCT(MAX(ISNUMBER(SEARCH('Class Rules'!$B$6:$B$85,$E7797))*ISNUMBER(SEARCH('Class Rules'!$C$6:$C$85,$F7797))*'Class Rules'!$A$6:$A$85))</f>
        <v>51</v>
      </c>
      <c r="N7797" s="1" t="str">
        <f t="array" ref="N7797">IF($M7797=0,'Class Rules'!$D$3,INDEX('Class Rules'!$D$6:$D$85,MATCH($M7797,'Class Rules'!$A$6:$A$85,0)))</f>
        <v>Freight HDV</v>
      </c>
      <c r="O7797" s="1" t="str">
        <f t="array" ref="O7797">IF(SUMPRODUCT(MAX(ISNUMBER(SEARCH(Fuel_Rules!$A$6:$A$30,$E7797))*ISNUMBER(SEARCH(Fuel_Rules!$B$6:$B$30,$F7797))*(Fuel_Rules!$A$6:$A$30&lt;&gt;"")))&gt;0,"Plug-in hybrid",IF($G7797="Diesel","Diesel","Gasoline"))</f>
        <v>Diesel</v>
      </c>
    </row>
    <row r="7798" spans="1:15" ht="15" customHeight="1" x14ac:dyDescent="0.25">
      <c r="A7798" s="1">
        <v>2022</v>
      </c>
      <c r="B7798" s="1" t="s">
        <v>9851</v>
      </c>
      <c r="C7798" s="1" t="s">
        <v>1482</v>
      </c>
      <c r="D7798" s="1" t="s">
        <v>10351</v>
      </c>
      <c r="E7798" s="1" t="s">
        <v>1462</v>
      </c>
      <c r="F7798" s="1" t="s">
        <v>3548</v>
      </c>
      <c r="G7798" s="1" t="s">
        <v>105</v>
      </c>
      <c r="H7798" s="1" t="s">
        <v>298</v>
      </c>
      <c r="I7798" s="1">
        <v>3</v>
      </c>
      <c r="J7798" s="1">
        <v>2023</v>
      </c>
      <c r="K7798" s="1">
        <v>293555</v>
      </c>
      <c r="L7798" s="1">
        <v>0</v>
      </c>
      <c r="M7798" s="1">
        <f t="array" ref="M7798">SUMPRODUCT(MAX(ISNUMBER(SEARCH('Class Rules'!$B$6:$B$85,$E7798))*ISNUMBER(SEARCH('Class Rules'!$C$6:$C$85,$F7798))*'Class Rules'!$A$6:$A$85))</f>
        <v>52</v>
      </c>
      <c r="N7798" s="1" t="str">
        <f t="array" ref="N7798">IF($M7798=0,'Class Rules'!$D$3,INDEX('Class Rules'!$D$6:$D$85,MATCH($M7798,'Class Rules'!$A$6:$A$85,0)))</f>
        <v>Freight HDV</v>
      </c>
      <c r="O7798" s="1" t="str">
        <f t="array" ref="O7798">IF(SUMPRODUCT(MAX(ISNUMBER(SEARCH(Fuel_Rules!$A$6:$A$30,$E7798))*ISNUMBER(SEARCH(Fuel_Rules!$B$6:$B$30,$F7798))*(Fuel_Rules!$A$6:$A$30&lt;&gt;"")))&gt;0,"Plug-in hybrid",IF($G7798="Diesel","Diesel","Gasoline"))</f>
        <v>Diesel</v>
      </c>
    </row>
    <row r="7799" spans="1:15" ht="15" customHeight="1" x14ac:dyDescent="0.25">
      <c r="A7799" s="1">
        <v>2022</v>
      </c>
      <c r="B7799" s="1" t="s">
        <v>9851</v>
      </c>
      <c r="C7799" s="1" t="s">
        <v>1482</v>
      </c>
      <c r="D7799" s="1" t="s">
        <v>10352</v>
      </c>
      <c r="E7799" s="1" t="s">
        <v>1462</v>
      </c>
      <c r="F7799" s="1" t="s">
        <v>3548</v>
      </c>
      <c r="G7799" s="1" t="s">
        <v>105</v>
      </c>
      <c r="H7799" s="1" t="s">
        <v>298</v>
      </c>
      <c r="I7799" s="1">
        <v>3</v>
      </c>
      <c r="J7799" s="1">
        <v>2023</v>
      </c>
      <c r="K7799" s="1">
        <v>233547</v>
      </c>
      <c r="L7799" s="1">
        <v>0</v>
      </c>
      <c r="M7799" s="1">
        <f t="array" ref="M7799">SUMPRODUCT(MAX(ISNUMBER(SEARCH('Class Rules'!$B$6:$B$85,$E7799))*ISNUMBER(SEARCH('Class Rules'!$C$6:$C$85,$F7799))*'Class Rules'!$A$6:$A$85))</f>
        <v>52</v>
      </c>
      <c r="N7799" s="1" t="str">
        <f t="array" ref="N7799">IF($M7799=0,'Class Rules'!$D$3,INDEX('Class Rules'!$D$6:$D$85,MATCH($M7799,'Class Rules'!$A$6:$A$85,0)))</f>
        <v>Freight HDV</v>
      </c>
      <c r="O7799" s="1" t="str">
        <f t="array" ref="O7799">IF(SUMPRODUCT(MAX(ISNUMBER(SEARCH(Fuel_Rules!$A$6:$A$30,$E7799))*ISNUMBER(SEARCH(Fuel_Rules!$B$6:$B$30,$F7799))*(Fuel_Rules!$A$6:$A$30&lt;&gt;"")))&gt;0,"Plug-in hybrid",IF($G7799="Diesel","Diesel","Gasoline"))</f>
        <v>Diesel</v>
      </c>
    </row>
    <row r="7800" spans="1:15" ht="15" customHeight="1" x14ac:dyDescent="0.25">
      <c r="A7800" s="1">
        <v>2022</v>
      </c>
      <c r="B7800" s="1" t="s">
        <v>9851</v>
      </c>
      <c r="C7800" s="1" t="s">
        <v>1485</v>
      </c>
      <c r="D7800" s="1" t="s">
        <v>10353</v>
      </c>
      <c r="E7800" s="1" t="s">
        <v>1462</v>
      </c>
      <c r="F7800" s="1" t="s">
        <v>3550</v>
      </c>
      <c r="G7800" s="1" t="s">
        <v>105</v>
      </c>
      <c r="H7800" s="1" t="s">
        <v>298</v>
      </c>
      <c r="I7800" s="1">
        <v>3</v>
      </c>
      <c r="J7800" s="1">
        <v>2023</v>
      </c>
      <c r="K7800" s="1">
        <v>306500</v>
      </c>
      <c r="L7800" s="1">
        <v>0</v>
      </c>
      <c r="M7800" s="1">
        <f t="array" ref="M7800">SUMPRODUCT(MAX(ISNUMBER(SEARCH('Class Rules'!$B$6:$B$85,$E7800))*ISNUMBER(SEARCH('Class Rules'!$C$6:$C$85,$F7800))*'Class Rules'!$A$6:$A$85))</f>
        <v>55</v>
      </c>
      <c r="N7800" s="1" t="str">
        <f t="array" ref="N7800">IF($M7800=0,'Class Rules'!$D$3,INDEX('Class Rules'!$D$6:$D$85,MATCH($M7800,'Class Rules'!$A$6:$A$85,0)))</f>
        <v>Freight HDV</v>
      </c>
      <c r="O7800" s="1" t="str">
        <f t="array" ref="O7800">IF(SUMPRODUCT(MAX(ISNUMBER(SEARCH(Fuel_Rules!$A$6:$A$30,$E7800))*ISNUMBER(SEARCH(Fuel_Rules!$B$6:$B$30,$F7800))*(Fuel_Rules!$A$6:$A$30&lt;&gt;"")))&gt;0,"Plug-in hybrid",IF($G7800="Diesel","Diesel","Gasoline"))</f>
        <v>Diesel</v>
      </c>
    </row>
    <row r="7801" spans="1:15" ht="15" customHeight="1" x14ac:dyDescent="0.25">
      <c r="A7801" s="1">
        <v>2022</v>
      </c>
      <c r="B7801" s="1" t="s">
        <v>9851</v>
      </c>
      <c r="C7801" s="1" t="s">
        <v>1485</v>
      </c>
      <c r="D7801" s="1" t="s">
        <v>10354</v>
      </c>
      <c r="E7801" s="1" t="s">
        <v>1462</v>
      </c>
      <c r="F7801" s="1" t="s">
        <v>3550</v>
      </c>
      <c r="G7801" s="1" t="s">
        <v>105</v>
      </c>
      <c r="H7801" s="1" t="s">
        <v>298</v>
      </c>
      <c r="I7801" s="1">
        <v>3</v>
      </c>
      <c r="J7801" s="1">
        <v>2023</v>
      </c>
      <c r="K7801" s="1">
        <v>241086</v>
      </c>
      <c r="L7801" s="1">
        <v>0</v>
      </c>
      <c r="M7801" s="1">
        <f t="array" ref="M7801">SUMPRODUCT(MAX(ISNUMBER(SEARCH('Class Rules'!$B$6:$B$85,$E7801))*ISNUMBER(SEARCH('Class Rules'!$C$6:$C$85,$F7801))*'Class Rules'!$A$6:$A$85))</f>
        <v>55</v>
      </c>
      <c r="N7801" s="1" t="str">
        <f t="array" ref="N7801">IF($M7801=0,'Class Rules'!$D$3,INDEX('Class Rules'!$D$6:$D$85,MATCH($M7801,'Class Rules'!$A$6:$A$85,0)))</f>
        <v>Freight HDV</v>
      </c>
      <c r="O7801" s="1" t="str">
        <f t="array" ref="O7801">IF(SUMPRODUCT(MAX(ISNUMBER(SEARCH(Fuel_Rules!$A$6:$A$30,$E7801))*ISNUMBER(SEARCH(Fuel_Rules!$B$6:$B$30,$F7801))*(Fuel_Rules!$A$6:$A$30&lt;&gt;"")))&gt;0,"Plug-in hybrid",IF($G7801="Diesel","Diesel","Gasoline"))</f>
        <v>Diesel</v>
      </c>
    </row>
    <row r="7802" spans="1:15" ht="15" customHeight="1" x14ac:dyDescent="0.25">
      <c r="A7802" s="1">
        <v>2022</v>
      </c>
      <c r="B7802" s="1" t="s">
        <v>9851</v>
      </c>
      <c r="C7802" s="1" t="s">
        <v>1488</v>
      </c>
      <c r="D7802" s="1" t="s">
        <v>10355</v>
      </c>
      <c r="E7802" s="1" t="s">
        <v>1462</v>
      </c>
      <c r="F7802" s="1" t="s">
        <v>3552</v>
      </c>
      <c r="G7802" s="1" t="s">
        <v>105</v>
      </c>
      <c r="H7802" s="1" t="s">
        <v>298</v>
      </c>
      <c r="I7802" s="1">
        <v>3</v>
      </c>
      <c r="J7802" s="1">
        <v>2023</v>
      </c>
      <c r="K7802" s="1">
        <v>337100</v>
      </c>
      <c r="L7802" s="1">
        <v>0</v>
      </c>
      <c r="M7802" s="1">
        <f t="array" ref="M7802">SUMPRODUCT(MAX(ISNUMBER(SEARCH('Class Rules'!$B$6:$B$85,$E7802))*ISNUMBER(SEARCH('Class Rules'!$C$6:$C$85,$F7802))*'Class Rules'!$A$6:$A$85))</f>
        <v>52</v>
      </c>
      <c r="N7802" s="1" t="str">
        <f t="array" ref="N7802">IF($M7802=0,'Class Rules'!$D$3,INDEX('Class Rules'!$D$6:$D$85,MATCH($M7802,'Class Rules'!$A$6:$A$85,0)))</f>
        <v>Freight HDV</v>
      </c>
      <c r="O7802" s="1" t="str">
        <f t="array" ref="O7802">IF(SUMPRODUCT(MAX(ISNUMBER(SEARCH(Fuel_Rules!$A$6:$A$30,$E7802))*ISNUMBER(SEARCH(Fuel_Rules!$B$6:$B$30,$F7802))*(Fuel_Rules!$A$6:$A$30&lt;&gt;"")))&gt;0,"Plug-in hybrid",IF($G7802="Diesel","Diesel","Gasoline"))</f>
        <v>Diesel</v>
      </c>
    </row>
    <row r="7803" spans="1:15" ht="15" customHeight="1" x14ac:dyDescent="0.25">
      <c r="A7803" s="1">
        <v>2022</v>
      </c>
      <c r="B7803" s="1" t="s">
        <v>9851</v>
      </c>
      <c r="C7803" s="1" t="s">
        <v>1488</v>
      </c>
      <c r="D7803" s="1" t="s">
        <v>10356</v>
      </c>
      <c r="E7803" s="1" t="s">
        <v>1462</v>
      </c>
      <c r="F7803" s="1" t="s">
        <v>3552</v>
      </c>
      <c r="G7803" s="1" t="s">
        <v>105</v>
      </c>
      <c r="H7803" s="1" t="s">
        <v>298</v>
      </c>
      <c r="I7803" s="1">
        <v>3</v>
      </c>
      <c r="J7803" s="1">
        <v>2023</v>
      </c>
      <c r="K7803" s="1">
        <v>245554</v>
      </c>
      <c r="L7803" s="1">
        <v>0</v>
      </c>
      <c r="M7803" s="1">
        <f t="array" ref="M7803">SUMPRODUCT(MAX(ISNUMBER(SEARCH('Class Rules'!$B$6:$B$85,$E7803))*ISNUMBER(SEARCH('Class Rules'!$C$6:$C$85,$F7803))*'Class Rules'!$A$6:$A$85))</f>
        <v>52</v>
      </c>
      <c r="N7803" s="1" t="str">
        <f t="array" ref="N7803">IF($M7803=0,'Class Rules'!$D$3,INDEX('Class Rules'!$D$6:$D$85,MATCH($M7803,'Class Rules'!$A$6:$A$85,0)))</f>
        <v>Freight HDV</v>
      </c>
      <c r="O7803" s="1" t="str">
        <f t="array" ref="O7803">IF(SUMPRODUCT(MAX(ISNUMBER(SEARCH(Fuel_Rules!$A$6:$A$30,$E7803))*ISNUMBER(SEARCH(Fuel_Rules!$B$6:$B$30,$F7803))*(Fuel_Rules!$A$6:$A$30&lt;&gt;"")))&gt;0,"Plug-in hybrid",IF($G7803="Diesel","Diesel","Gasoline"))</f>
        <v>Diesel</v>
      </c>
    </row>
    <row r="7804" spans="1:15" ht="15" customHeight="1" x14ac:dyDescent="0.25">
      <c r="A7804" s="1">
        <v>2022</v>
      </c>
      <c r="B7804" s="1" t="s">
        <v>9851</v>
      </c>
      <c r="C7804" s="1" t="s">
        <v>1491</v>
      </c>
      <c r="D7804" s="1" t="s">
        <v>10357</v>
      </c>
      <c r="E7804" s="1" t="s">
        <v>1462</v>
      </c>
      <c r="F7804" s="1" t="s">
        <v>3554</v>
      </c>
      <c r="G7804" s="1" t="s">
        <v>105</v>
      </c>
      <c r="H7804" s="1" t="s">
        <v>298</v>
      </c>
      <c r="I7804" s="1">
        <v>3</v>
      </c>
      <c r="J7804" s="1">
        <v>2023</v>
      </c>
      <c r="K7804" s="1">
        <v>341107</v>
      </c>
      <c r="L7804" s="1">
        <v>0</v>
      </c>
      <c r="M7804" s="1">
        <f t="array" ref="M7804">SUMPRODUCT(MAX(ISNUMBER(SEARCH('Class Rules'!$B$6:$B$85,$E7804))*ISNUMBER(SEARCH('Class Rules'!$C$6:$C$85,$F7804))*'Class Rules'!$A$6:$A$85))</f>
        <v>52</v>
      </c>
      <c r="N7804" s="1" t="str">
        <f t="array" ref="N7804">IF($M7804=0,'Class Rules'!$D$3,INDEX('Class Rules'!$D$6:$D$85,MATCH($M7804,'Class Rules'!$A$6:$A$85,0)))</f>
        <v>Freight HDV</v>
      </c>
      <c r="O7804" s="1" t="str">
        <f t="array" ref="O7804">IF(SUMPRODUCT(MAX(ISNUMBER(SEARCH(Fuel_Rules!$A$6:$A$30,$E7804))*ISNUMBER(SEARCH(Fuel_Rules!$B$6:$B$30,$F7804))*(Fuel_Rules!$A$6:$A$30&lt;&gt;"")))&gt;0,"Plug-in hybrid",IF($G7804="Diesel","Diesel","Gasoline"))</f>
        <v>Diesel</v>
      </c>
    </row>
    <row r="7805" spans="1:15" ht="15" customHeight="1" x14ac:dyDescent="0.25">
      <c r="A7805" s="1">
        <v>2022</v>
      </c>
      <c r="B7805" s="1" t="s">
        <v>9851</v>
      </c>
      <c r="C7805" s="1" t="s">
        <v>1491</v>
      </c>
      <c r="D7805" s="1" t="s">
        <v>10358</v>
      </c>
      <c r="E7805" s="1" t="s">
        <v>1462</v>
      </c>
      <c r="F7805" s="1" t="s">
        <v>3554</v>
      </c>
      <c r="G7805" s="1" t="s">
        <v>105</v>
      </c>
      <c r="H7805" s="1" t="s">
        <v>298</v>
      </c>
      <c r="I7805" s="1">
        <v>3</v>
      </c>
      <c r="J7805" s="1">
        <v>2023</v>
      </c>
      <c r="K7805" s="1">
        <v>257017</v>
      </c>
      <c r="L7805" s="1">
        <v>0</v>
      </c>
      <c r="M7805" s="1">
        <f t="array" ref="M7805">SUMPRODUCT(MAX(ISNUMBER(SEARCH('Class Rules'!$B$6:$B$85,$E7805))*ISNUMBER(SEARCH('Class Rules'!$C$6:$C$85,$F7805))*'Class Rules'!$A$6:$A$85))</f>
        <v>52</v>
      </c>
      <c r="N7805" s="1" t="str">
        <f t="array" ref="N7805">IF($M7805=0,'Class Rules'!$D$3,INDEX('Class Rules'!$D$6:$D$85,MATCH($M7805,'Class Rules'!$A$6:$A$85,0)))</f>
        <v>Freight HDV</v>
      </c>
      <c r="O7805" s="1" t="str">
        <f t="array" ref="O7805">IF(SUMPRODUCT(MAX(ISNUMBER(SEARCH(Fuel_Rules!$A$6:$A$30,$E7805))*ISNUMBER(SEARCH(Fuel_Rules!$B$6:$B$30,$F7805))*(Fuel_Rules!$A$6:$A$30&lt;&gt;"")))&gt;0,"Plug-in hybrid",IF($G7805="Diesel","Diesel","Gasoline"))</f>
        <v>Diesel</v>
      </c>
    </row>
    <row r="7806" spans="1:15" ht="15" customHeight="1" x14ac:dyDescent="0.25">
      <c r="A7806" s="1">
        <v>2022</v>
      </c>
      <c r="B7806" s="1" t="s">
        <v>9851</v>
      </c>
      <c r="C7806" s="1" t="s">
        <v>1494</v>
      </c>
      <c r="D7806" s="1" t="s">
        <v>10359</v>
      </c>
      <c r="E7806" s="1" t="s">
        <v>1462</v>
      </c>
      <c r="F7806" s="1" t="s">
        <v>3556</v>
      </c>
      <c r="G7806" s="1" t="s">
        <v>105</v>
      </c>
      <c r="H7806" s="1" t="s">
        <v>298</v>
      </c>
      <c r="I7806" s="1">
        <v>2.2999999999999998</v>
      </c>
      <c r="J7806" s="1">
        <v>2023</v>
      </c>
      <c r="K7806" s="1">
        <v>263740</v>
      </c>
      <c r="L7806" s="1">
        <v>0</v>
      </c>
      <c r="M7806" s="1">
        <f t="array" ref="M7806">SUMPRODUCT(MAX(ISNUMBER(SEARCH('Class Rules'!$B$6:$B$85,$E7806))*ISNUMBER(SEARCH('Class Rules'!$C$6:$C$85,$F7806))*'Class Rules'!$A$6:$A$85))</f>
        <v>40</v>
      </c>
      <c r="N7806" s="1" t="str">
        <f t="array" ref="N7806">IF($M7806=0,'Class Rules'!$D$3,INDEX('Class Rules'!$D$6:$D$85,MATCH($M7806,'Class Rules'!$A$6:$A$85,0)))</f>
        <v>Freight LDV</v>
      </c>
      <c r="O7806" s="1" t="str">
        <f t="array" ref="O7806">IF(SUMPRODUCT(MAX(ISNUMBER(SEARCH(Fuel_Rules!$A$6:$A$30,$E7806))*ISNUMBER(SEARCH(Fuel_Rules!$B$6:$B$30,$F7806))*(Fuel_Rules!$A$6:$A$30&lt;&gt;"")))&gt;0,"Plug-in hybrid",IF($G7806="Diesel","Diesel","Gasoline"))</f>
        <v>Diesel</v>
      </c>
    </row>
    <row r="7807" spans="1:15" ht="15" customHeight="1" x14ac:dyDescent="0.25">
      <c r="A7807" s="1">
        <v>2022</v>
      </c>
      <c r="B7807" s="1" t="s">
        <v>9851</v>
      </c>
      <c r="C7807" s="1" t="s">
        <v>1497</v>
      </c>
      <c r="D7807" s="1" t="s">
        <v>10360</v>
      </c>
      <c r="E7807" s="1" t="s">
        <v>1462</v>
      </c>
      <c r="F7807" s="1" t="s">
        <v>3558</v>
      </c>
      <c r="G7807" s="1" t="s">
        <v>105</v>
      </c>
      <c r="H7807" s="1" t="s">
        <v>298</v>
      </c>
      <c r="I7807" s="1">
        <v>2.2999999999999998</v>
      </c>
      <c r="J7807" s="1">
        <v>2023</v>
      </c>
      <c r="K7807" s="1">
        <v>262318</v>
      </c>
      <c r="L7807" s="1">
        <v>0</v>
      </c>
      <c r="M7807" s="1">
        <f t="array" ref="M7807">SUMPRODUCT(MAX(ISNUMBER(SEARCH('Class Rules'!$B$6:$B$85,$E7807))*ISNUMBER(SEARCH('Class Rules'!$C$6:$C$85,$F7807))*'Class Rules'!$A$6:$A$85))</f>
        <v>40</v>
      </c>
      <c r="N7807" s="1" t="str">
        <f t="array" ref="N7807">IF($M7807=0,'Class Rules'!$D$3,INDEX('Class Rules'!$D$6:$D$85,MATCH($M7807,'Class Rules'!$A$6:$A$85,0)))</f>
        <v>Freight LDV</v>
      </c>
      <c r="O7807" s="1" t="str">
        <f t="array" ref="O7807">IF(SUMPRODUCT(MAX(ISNUMBER(SEARCH(Fuel_Rules!$A$6:$A$30,$E7807))*ISNUMBER(SEARCH(Fuel_Rules!$B$6:$B$30,$F7807))*(Fuel_Rules!$A$6:$A$30&lt;&gt;"")))&gt;0,"Plug-in hybrid",IF($G7807="Diesel","Diesel","Gasoline"))</f>
        <v>Diesel</v>
      </c>
    </row>
    <row r="7808" spans="1:15" ht="15" customHeight="1" x14ac:dyDescent="0.25">
      <c r="A7808" s="1">
        <v>2022</v>
      </c>
      <c r="B7808" s="1" t="s">
        <v>9851</v>
      </c>
      <c r="C7808" s="1" t="s">
        <v>1500</v>
      </c>
      <c r="D7808" s="1" t="s">
        <v>10361</v>
      </c>
      <c r="E7808" s="1" t="s">
        <v>1462</v>
      </c>
      <c r="F7808" s="1" t="s">
        <v>3560</v>
      </c>
      <c r="G7808" s="1" t="s">
        <v>105</v>
      </c>
      <c r="H7808" s="1" t="s">
        <v>298</v>
      </c>
      <c r="I7808" s="1">
        <v>2.2999999999999998</v>
      </c>
      <c r="J7808" s="1">
        <v>2023</v>
      </c>
      <c r="K7808" s="1">
        <v>252143</v>
      </c>
      <c r="L7808" s="1">
        <v>0</v>
      </c>
      <c r="M7808" s="1">
        <f t="array" ref="M7808">SUMPRODUCT(MAX(ISNUMBER(SEARCH('Class Rules'!$B$6:$B$85,$E7808))*ISNUMBER(SEARCH('Class Rules'!$C$6:$C$85,$F7808))*'Class Rules'!$A$6:$A$85))</f>
        <v>40</v>
      </c>
      <c r="N7808" s="1" t="str">
        <f t="array" ref="N7808">IF($M7808=0,'Class Rules'!$D$3,INDEX('Class Rules'!$D$6:$D$85,MATCH($M7808,'Class Rules'!$A$6:$A$85,0)))</f>
        <v>Freight LDV</v>
      </c>
      <c r="O7808" s="1" t="str">
        <f t="array" ref="O7808">IF(SUMPRODUCT(MAX(ISNUMBER(SEARCH(Fuel_Rules!$A$6:$A$30,$E7808))*ISNUMBER(SEARCH(Fuel_Rules!$B$6:$B$30,$F7808))*(Fuel_Rules!$A$6:$A$30&lt;&gt;"")))&gt;0,"Plug-in hybrid",IF($G7808="Diesel","Diesel","Gasoline"))</f>
        <v>Diesel</v>
      </c>
    </row>
    <row r="7809" spans="1:15" ht="15" customHeight="1" x14ac:dyDescent="0.25">
      <c r="A7809" s="1">
        <v>2022</v>
      </c>
      <c r="B7809" s="1" t="s">
        <v>9851</v>
      </c>
      <c r="C7809" s="1" t="s">
        <v>1503</v>
      </c>
      <c r="D7809" s="1" t="s">
        <v>10362</v>
      </c>
      <c r="E7809" s="1" t="s">
        <v>1462</v>
      </c>
      <c r="F7809" s="1" t="s">
        <v>3562</v>
      </c>
      <c r="G7809" s="1" t="s">
        <v>105</v>
      </c>
      <c r="H7809" s="1" t="s">
        <v>298</v>
      </c>
      <c r="I7809" s="1">
        <v>2.2999999999999998</v>
      </c>
      <c r="J7809" s="1">
        <v>2023</v>
      </c>
      <c r="K7809" s="1">
        <v>250219</v>
      </c>
      <c r="L7809" s="1">
        <v>0</v>
      </c>
      <c r="M7809" s="1">
        <f t="array" ref="M7809">SUMPRODUCT(MAX(ISNUMBER(SEARCH('Class Rules'!$B$6:$B$85,$E7809))*ISNUMBER(SEARCH('Class Rules'!$C$6:$C$85,$F7809))*'Class Rules'!$A$6:$A$85))</f>
        <v>40</v>
      </c>
      <c r="N7809" s="1" t="str">
        <f t="array" ref="N7809">IF($M7809=0,'Class Rules'!$D$3,INDEX('Class Rules'!$D$6:$D$85,MATCH($M7809,'Class Rules'!$A$6:$A$85,0)))</f>
        <v>Freight LDV</v>
      </c>
      <c r="O7809" s="1" t="str">
        <f t="array" ref="O7809">IF(SUMPRODUCT(MAX(ISNUMBER(SEARCH(Fuel_Rules!$A$6:$A$30,$E7809))*ISNUMBER(SEARCH(Fuel_Rules!$B$6:$B$30,$F7809))*(Fuel_Rules!$A$6:$A$30&lt;&gt;"")))&gt;0,"Plug-in hybrid",IF($G7809="Diesel","Diesel","Gasoline"))</f>
        <v>Diesel</v>
      </c>
    </row>
    <row r="7810" spans="1:15" ht="15" customHeight="1" x14ac:dyDescent="0.25">
      <c r="A7810" s="1">
        <v>2022</v>
      </c>
      <c r="B7810" s="1" t="s">
        <v>9851</v>
      </c>
      <c r="C7810" s="1" t="s">
        <v>1506</v>
      </c>
      <c r="D7810" s="1" t="s">
        <v>10363</v>
      </c>
      <c r="E7810" s="1" t="s">
        <v>1462</v>
      </c>
      <c r="F7810" s="1" t="s">
        <v>3564</v>
      </c>
      <c r="G7810" s="1" t="s">
        <v>105</v>
      </c>
      <c r="H7810" s="1" t="s">
        <v>298</v>
      </c>
      <c r="I7810" s="1">
        <v>2.2999999999999998</v>
      </c>
      <c r="J7810" s="1">
        <v>2023</v>
      </c>
      <c r="K7810" s="1">
        <v>217195</v>
      </c>
      <c r="L7810" s="1">
        <v>0</v>
      </c>
      <c r="M7810" s="1">
        <f t="array" ref="M7810">SUMPRODUCT(MAX(ISNUMBER(SEARCH('Class Rules'!$B$6:$B$85,$E7810))*ISNUMBER(SEARCH('Class Rules'!$C$6:$C$85,$F7810))*'Class Rules'!$A$6:$A$85))</f>
        <v>40</v>
      </c>
      <c r="N7810" s="1" t="str">
        <f t="array" ref="N7810">IF($M7810=0,'Class Rules'!$D$3,INDEX('Class Rules'!$D$6:$D$85,MATCH($M7810,'Class Rules'!$A$6:$A$85,0)))</f>
        <v>Freight LDV</v>
      </c>
      <c r="O7810" s="1" t="str">
        <f t="array" ref="O7810">IF(SUMPRODUCT(MAX(ISNUMBER(SEARCH(Fuel_Rules!$A$6:$A$30,$E7810))*ISNUMBER(SEARCH(Fuel_Rules!$B$6:$B$30,$F7810))*(Fuel_Rules!$A$6:$A$30&lt;&gt;"")))&gt;0,"Plug-in hybrid",IF($G7810="Diesel","Diesel","Gasoline"))</f>
        <v>Diesel</v>
      </c>
    </row>
    <row r="7811" spans="1:15" ht="15" customHeight="1" x14ac:dyDescent="0.25">
      <c r="A7811" s="1">
        <v>2022</v>
      </c>
      <c r="B7811" s="1" t="s">
        <v>9851</v>
      </c>
      <c r="C7811" s="1" t="s">
        <v>1509</v>
      </c>
      <c r="D7811" s="1" t="s">
        <v>10364</v>
      </c>
      <c r="E7811" s="1" t="s">
        <v>1462</v>
      </c>
      <c r="F7811" s="1" t="s">
        <v>8242</v>
      </c>
      <c r="G7811" s="1" t="s">
        <v>105</v>
      </c>
      <c r="H7811" s="1" t="s">
        <v>298</v>
      </c>
      <c r="I7811" s="1">
        <v>3</v>
      </c>
      <c r="J7811" s="1">
        <v>2023</v>
      </c>
      <c r="K7811" s="1">
        <v>325400</v>
      </c>
      <c r="L7811" s="1">
        <v>0</v>
      </c>
      <c r="M7811" s="1">
        <f t="array" ref="M7811">SUMPRODUCT(MAX(ISNUMBER(SEARCH('Class Rules'!$B$6:$B$85,$E7811))*ISNUMBER(SEARCH('Class Rules'!$C$6:$C$85,$F7811))*'Class Rules'!$A$6:$A$85))</f>
        <v>51</v>
      </c>
      <c r="N7811" s="1" t="str">
        <f t="array" ref="N7811">IF($M7811=0,'Class Rules'!$D$3,INDEX('Class Rules'!$D$6:$D$85,MATCH($M7811,'Class Rules'!$A$6:$A$85,0)))</f>
        <v>Freight HDV</v>
      </c>
      <c r="O7811" s="1" t="str">
        <f t="array" ref="O7811">IF(SUMPRODUCT(MAX(ISNUMBER(SEARCH(Fuel_Rules!$A$6:$A$30,$E7811))*ISNUMBER(SEARCH(Fuel_Rules!$B$6:$B$30,$F7811))*(Fuel_Rules!$A$6:$A$30&lt;&gt;"")))&gt;0,"Plug-in hybrid",IF($G7811="Diesel","Diesel","Gasoline"))</f>
        <v>Diesel</v>
      </c>
    </row>
    <row r="7812" spans="1:15" ht="15" customHeight="1" x14ac:dyDescent="0.25">
      <c r="A7812" s="1">
        <v>2022</v>
      </c>
      <c r="B7812" s="1" t="s">
        <v>9851</v>
      </c>
      <c r="C7812" s="1" t="s">
        <v>1509</v>
      </c>
      <c r="D7812" s="1" t="s">
        <v>10365</v>
      </c>
      <c r="E7812" s="1" t="s">
        <v>1462</v>
      </c>
      <c r="F7812" s="1" t="s">
        <v>8242</v>
      </c>
      <c r="G7812" s="1" t="s">
        <v>105</v>
      </c>
      <c r="H7812" s="1" t="s">
        <v>298</v>
      </c>
      <c r="I7812" s="1">
        <v>3</v>
      </c>
      <c r="J7812" s="1">
        <v>2023</v>
      </c>
      <c r="K7812" s="1">
        <v>252676</v>
      </c>
      <c r="L7812" s="1">
        <v>0</v>
      </c>
      <c r="M7812" s="1">
        <f t="array" ref="M7812">SUMPRODUCT(MAX(ISNUMBER(SEARCH('Class Rules'!$B$6:$B$85,$E7812))*ISNUMBER(SEARCH('Class Rules'!$C$6:$C$85,$F7812))*'Class Rules'!$A$6:$A$85))</f>
        <v>51</v>
      </c>
      <c r="N7812" s="1" t="str">
        <f t="array" ref="N7812">IF($M7812=0,'Class Rules'!$D$3,INDEX('Class Rules'!$D$6:$D$85,MATCH($M7812,'Class Rules'!$A$6:$A$85,0)))</f>
        <v>Freight HDV</v>
      </c>
      <c r="O7812" s="1" t="str">
        <f t="array" ref="O7812">IF(SUMPRODUCT(MAX(ISNUMBER(SEARCH(Fuel_Rules!$A$6:$A$30,$E7812))*ISNUMBER(SEARCH(Fuel_Rules!$B$6:$B$30,$F7812))*(Fuel_Rules!$A$6:$A$30&lt;&gt;"")))&gt;0,"Plug-in hybrid",IF($G7812="Diesel","Diesel","Gasoline"))</f>
        <v>Diesel</v>
      </c>
    </row>
    <row r="7813" spans="1:15" ht="15" customHeight="1" x14ac:dyDescent="0.25">
      <c r="A7813" s="1">
        <v>2022</v>
      </c>
      <c r="B7813" s="1" t="s">
        <v>9851</v>
      </c>
      <c r="C7813" s="1" t="s">
        <v>1512</v>
      </c>
      <c r="D7813" s="1" t="s">
        <v>10366</v>
      </c>
      <c r="E7813" s="1" t="s">
        <v>1462</v>
      </c>
      <c r="F7813" s="1" t="s">
        <v>3568</v>
      </c>
      <c r="G7813" s="1" t="s">
        <v>105</v>
      </c>
      <c r="H7813" s="1" t="s">
        <v>298</v>
      </c>
      <c r="I7813" s="1">
        <v>3</v>
      </c>
      <c r="J7813" s="1">
        <v>2023</v>
      </c>
      <c r="K7813" s="1">
        <v>304800</v>
      </c>
      <c r="L7813" s="1">
        <v>0</v>
      </c>
      <c r="M7813" s="1">
        <f t="array" ref="M7813">SUMPRODUCT(MAX(ISNUMBER(SEARCH('Class Rules'!$B$6:$B$85,$E7813))*ISNUMBER(SEARCH('Class Rules'!$C$6:$C$85,$F7813))*'Class Rules'!$A$6:$A$85))</f>
        <v>53</v>
      </c>
      <c r="N7813" s="1" t="str">
        <f t="array" ref="N7813">IF($M7813=0,'Class Rules'!$D$3,INDEX('Class Rules'!$D$6:$D$85,MATCH($M7813,'Class Rules'!$A$6:$A$85,0)))</f>
        <v>Freight HDV</v>
      </c>
      <c r="O7813" s="1" t="str">
        <f t="array" ref="O7813">IF(SUMPRODUCT(MAX(ISNUMBER(SEARCH(Fuel_Rules!$A$6:$A$30,$E7813))*ISNUMBER(SEARCH(Fuel_Rules!$B$6:$B$30,$F7813))*(Fuel_Rules!$A$6:$A$30&lt;&gt;"")))&gt;0,"Plug-in hybrid",IF($G7813="Diesel","Diesel","Gasoline"))</f>
        <v>Diesel</v>
      </c>
    </row>
    <row r="7814" spans="1:15" ht="15" customHeight="1" x14ac:dyDescent="0.25">
      <c r="A7814" s="1">
        <v>2022</v>
      </c>
      <c r="B7814" s="1" t="s">
        <v>9851</v>
      </c>
      <c r="C7814" s="1" t="s">
        <v>1512</v>
      </c>
      <c r="D7814" s="1" t="s">
        <v>10367</v>
      </c>
      <c r="E7814" s="1" t="s">
        <v>1462</v>
      </c>
      <c r="F7814" s="1" t="s">
        <v>3568</v>
      </c>
      <c r="G7814" s="1" t="s">
        <v>105</v>
      </c>
      <c r="H7814" s="1" t="s">
        <v>298</v>
      </c>
      <c r="I7814" s="1">
        <v>3</v>
      </c>
      <c r="J7814" s="1">
        <v>2023</v>
      </c>
      <c r="K7814" s="1">
        <v>239927</v>
      </c>
      <c r="L7814" s="1">
        <v>0</v>
      </c>
      <c r="M7814" s="1">
        <f t="array" ref="M7814">SUMPRODUCT(MAX(ISNUMBER(SEARCH('Class Rules'!$B$6:$B$85,$E7814))*ISNUMBER(SEARCH('Class Rules'!$C$6:$C$85,$F7814))*'Class Rules'!$A$6:$A$85))</f>
        <v>53</v>
      </c>
      <c r="N7814" s="1" t="str">
        <f t="array" ref="N7814">IF($M7814=0,'Class Rules'!$D$3,INDEX('Class Rules'!$D$6:$D$85,MATCH($M7814,'Class Rules'!$A$6:$A$85,0)))</f>
        <v>Freight HDV</v>
      </c>
      <c r="O7814" s="1" t="str">
        <f t="array" ref="O7814">IF(SUMPRODUCT(MAX(ISNUMBER(SEARCH(Fuel_Rules!$A$6:$A$30,$E7814))*ISNUMBER(SEARCH(Fuel_Rules!$B$6:$B$30,$F7814))*(Fuel_Rules!$A$6:$A$30&lt;&gt;"")))&gt;0,"Plug-in hybrid",IF($G7814="Diesel","Diesel","Gasoline"))</f>
        <v>Diesel</v>
      </c>
    </row>
    <row r="7815" spans="1:15" ht="15" customHeight="1" x14ac:dyDescent="0.25">
      <c r="A7815" s="1">
        <v>2022</v>
      </c>
      <c r="B7815" s="1" t="s">
        <v>9851</v>
      </c>
      <c r="C7815" s="1" t="s">
        <v>3569</v>
      </c>
      <c r="D7815" s="1" t="s">
        <v>10368</v>
      </c>
      <c r="E7815" s="1" t="s">
        <v>1462</v>
      </c>
      <c r="F7815" s="1" t="s">
        <v>3571</v>
      </c>
      <c r="G7815" s="1" t="s">
        <v>105</v>
      </c>
      <c r="H7815" s="1" t="s">
        <v>298</v>
      </c>
      <c r="I7815" s="1">
        <v>3</v>
      </c>
      <c r="J7815" s="1">
        <v>2023</v>
      </c>
      <c r="K7815" s="1">
        <v>272591</v>
      </c>
      <c r="L7815" s="1">
        <v>0</v>
      </c>
      <c r="M7815" s="1">
        <f t="array" ref="M7815">SUMPRODUCT(MAX(ISNUMBER(SEARCH('Class Rules'!$B$6:$B$85,$E7815))*ISNUMBER(SEARCH('Class Rules'!$C$6:$C$85,$F7815))*'Class Rules'!$A$6:$A$85))</f>
        <v>43</v>
      </c>
      <c r="N7815" s="1" t="str">
        <f t="array" ref="N7815">IF($M7815=0,'Class Rules'!$D$3,INDEX('Class Rules'!$D$6:$D$85,MATCH($M7815,'Class Rules'!$A$6:$A$85,0)))</f>
        <v>Freight LDV</v>
      </c>
      <c r="O7815" s="1" t="str">
        <f t="array" ref="O7815">IF(SUMPRODUCT(MAX(ISNUMBER(SEARCH(Fuel_Rules!$A$6:$A$30,$E7815))*ISNUMBER(SEARCH(Fuel_Rules!$B$6:$B$30,$F7815))*(Fuel_Rules!$A$6:$A$30&lt;&gt;"")))&gt;0,"Plug-in hybrid",IF($G7815="Diesel","Diesel","Gasoline"))</f>
        <v>Diesel</v>
      </c>
    </row>
    <row r="7816" spans="1:15" ht="15" customHeight="1" x14ac:dyDescent="0.25">
      <c r="A7816" s="1">
        <v>2022</v>
      </c>
      <c r="B7816" s="1" t="s">
        <v>9851</v>
      </c>
      <c r="C7816" s="1" t="s">
        <v>3569</v>
      </c>
      <c r="D7816" s="1" t="s">
        <v>10369</v>
      </c>
      <c r="E7816" s="1" t="s">
        <v>1462</v>
      </c>
      <c r="F7816" s="1" t="s">
        <v>3571</v>
      </c>
      <c r="G7816" s="1" t="s">
        <v>105</v>
      </c>
      <c r="H7816" s="1" t="s">
        <v>298</v>
      </c>
      <c r="I7816" s="1">
        <v>3</v>
      </c>
      <c r="J7816" s="1">
        <v>2023</v>
      </c>
      <c r="K7816" s="1">
        <v>222359</v>
      </c>
      <c r="L7816" s="1">
        <v>0</v>
      </c>
      <c r="M7816" s="1">
        <f t="array" ref="M7816">SUMPRODUCT(MAX(ISNUMBER(SEARCH('Class Rules'!$B$6:$B$85,$E7816))*ISNUMBER(SEARCH('Class Rules'!$C$6:$C$85,$F7816))*'Class Rules'!$A$6:$A$85))</f>
        <v>43</v>
      </c>
      <c r="N7816" s="1" t="str">
        <f t="array" ref="N7816">IF($M7816=0,'Class Rules'!$D$3,INDEX('Class Rules'!$D$6:$D$85,MATCH($M7816,'Class Rules'!$A$6:$A$85,0)))</f>
        <v>Freight LDV</v>
      </c>
      <c r="O7816" s="1" t="str">
        <f t="array" ref="O7816">IF(SUMPRODUCT(MAX(ISNUMBER(SEARCH(Fuel_Rules!$A$6:$A$30,$E7816))*ISNUMBER(SEARCH(Fuel_Rules!$B$6:$B$30,$F7816))*(Fuel_Rules!$A$6:$A$30&lt;&gt;"")))&gt;0,"Plug-in hybrid",IF($G7816="Diesel","Diesel","Gasoline"))</f>
        <v>Diesel</v>
      </c>
    </row>
    <row r="7817" spans="1:15" ht="15" customHeight="1" x14ac:dyDescent="0.25">
      <c r="A7817" s="1">
        <v>2022</v>
      </c>
      <c r="B7817" s="1" t="s">
        <v>9851</v>
      </c>
      <c r="C7817" s="1" t="s">
        <v>3572</v>
      </c>
      <c r="D7817" s="1" t="s">
        <v>10370</v>
      </c>
      <c r="E7817" s="1" t="s">
        <v>1462</v>
      </c>
      <c r="F7817" s="1" t="s">
        <v>3574</v>
      </c>
      <c r="G7817" s="1" t="s">
        <v>105</v>
      </c>
      <c r="H7817" s="1" t="s">
        <v>298</v>
      </c>
      <c r="I7817" s="1">
        <v>3</v>
      </c>
      <c r="J7817" s="1">
        <v>2023</v>
      </c>
      <c r="K7817" s="1">
        <v>276333</v>
      </c>
      <c r="L7817" s="1">
        <v>0</v>
      </c>
      <c r="M7817" s="1">
        <f t="array" ref="M7817">SUMPRODUCT(MAX(ISNUMBER(SEARCH('Class Rules'!$B$6:$B$85,$E7817))*ISNUMBER(SEARCH('Class Rules'!$C$6:$C$85,$F7817))*'Class Rules'!$A$6:$A$85))</f>
        <v>43</v>
      </c>
      <c r="N7817" s="1" t="str">
        <f t="array" ref="N7817">IF($M7817=0,'Class Rules'!$D$3,INDEX('Class Rules'!$D$6:$D$85,MATCH($M7817,'Class Rules'!$A$6:$A$85,0)))</f>
        <v>Freight LDV</v>
      </c>
      <c r="O7817" s="1" t="str">
        <f t="array" ref="O7817">IF(SUMPRODUCT(MAX(ISNUMBER(SEARCH(Fuel_Rules!$A$6:$A$30,$E7817))*ISNUMBER(SEARCH(Fuel_Rules!$B$6:$B$30,$F7817))*(Fuel_Rules!$A$6:$A$30&lt;&gt;"")))&gt;0,"Plug-in hybrid",IF($G7817="Diesel","Diesel","Gasoline"))</f>
        <v>Diesel</v>
      </c>
    </row>
    <row r="7818" spans="1:15" ht="15" customHeight="1" x14ac:dyDescent="0.25">
      <c r="A7818" s="1">
        <v>2022</v>
      </c>
      <c r="B7818" s="1" t="s">
        <v>9851</v>
      </c>
      <c r="C7818" s="1" t="s">
        <v>3572</v>
      </c>
      <c r="D7818" s="1" t="s">
        <v>10371</v>
      </c>
      <c r="E7818" s="1" t="s">
        <v>1462</v>
      </c>
      <c r="F7818" s="1" t="s">
        <v>3574</v>
      </c>
      <c r="G7818" s="1" t="s">
        <v>105</v>
      </c>
      <c r="H7818" s="1" t="s">
        <v>298</v>
      </c>
      <c r="I7818" s="1">
        <v>3</v>
      </c>
      <c r="J7818" s="1">
        <v>2023</v>
      </c>
      <c r="K7818" s="1">
        <v>218708</v>
      </c>
      <c r="L7818" s="1">
        <v>0</v>
      </c>
      <c r="M7818" s="1">
        <f t="array" ref="M7818">SUMPRODUCT(MAX(ISNUMBER(SEARCH('Class Rules'!$B$6:$B$85,$E7818))*ISNUMBER(SEARCH('Class Rules'!$C$6:$C$85,$F7818))*'Class Rules'!$A$6:$A$85))</f>
        <v>43</v>
      </c>
      <c r="N7818" s="1" t="str">
        <f t="array" ref="N7818">IF($M7818=0,'Class Rules'!$D$3,INDEX('Class Rules'!$D$6:$D$85,MATCH($M7818,'Class Rules'!$A$6:$A$85,0)))</f>
        <v>Freight LDV</v>
      </c>
      <c r="O7818" s="1" t="str">
        <f t="array" ref="O7818">IF(SUMPRODUCT(MAX(ISNUMBER(SEARCH(Fuel_Rules!$A$6:$A$30,$E7818))*ISNUMBER(SEARCH(Fuel_Rules!$B$6:$B$30,$F7818))*(Fuel_Rules!$A$6:$A$30&lt;&gt;"")))&gt;0,"Plug-in hybrid",IF($G7818="Diesel","Diesel","Gasoline"))</f>
        <v>Diesel</v>
      </c>
    </row>
    <row r="7819" spans="1:15" ht="15" customHeight="1" x14ac:dyDescent="0.25">
      <c r="A7819" s="1">
        <v>2022</v>
      </c>
      <c r="B7819" s="1" t="s">
        <v>9851</v>
      </c>
      <c r="C7819" s="1" t="s">
        <v>4585</v>
      </c>
      <c r="D7819" s="1" t="s">
        <v>10372</v>
      </c>
      <c r="E7819" s="1" t="s">
        <v>1462</v>
      </c>
      <c r="F7819" s="1" t="s">
        <v>4587</v>
      </c>
      <c r="G7819" s="1" t="s">
        <v>105</v>
      </c>
      <c r="H7819" s="1" t="s">
        <v>298</v>
      </c>
      <c r="I7819" s="1">
        <v>3</v>
      </c>
      <c r="J7819" s="1">
        <v>2023</v>
      </c>
      <c r="K7819" s="1">
        <v>291222</v>
      </c>
      <c r="L7819" s="1">
        <v>0</v>
      </c>
      <c r="M7819" s="1">
        <f t="array" ref="M7819">SUMPRODUCT(MAX(ISNUMBER(SEARCH('Class Rules'!$B$6:$B$85,$E7819))*ISNUMBER(SEARCH('Class Rules'!$C$6:$C$85,$F7819))*'Class Rules'!$A$6:$A$85))</f>
        <v>70</v>
      </c>
      <c r="N7819" s="1" t="str">
        <f t="array" ref="N7819">IF($M7819=0,'Class Rules'!$D$3,INDEX('Class Rules'!$D$6:$D$85,MATCH($M7819,'Class Rules'!$A$6:$A$85,0)))</f>
        <v>Passenger HDV</v>
      </c>
      <c r="O7819" s="1" t="str">
        <f t="array" ref="O7819">IF(SUMPRODUCT(MAX(ISNUMBER(SEARCH(Fuel_Rules!$A$6:$A$30,$E7819))*ISNUMBER(SEARCH(Fuel_Rules!$B$6:$B$30,$F7819))*(Fuel_Rules!$A$6:$A$30&lt;&gt;"")))&gt;0,"Plug-in hybrid",IF($G7819="Diesel","Diesel","Gasoline"))</f>
        <v>Diesel</v>
      </c>
    </row>
    <row r="7820" spans="1:15" ht="15" customHeight="1" x14ac:dyDescent="0.25">
      <c r="A7820" s="1">
        <v>2022</v>
      </c>
      <c r="B7820" s="1" t="s">
        <v>9851</v>
      </c>
      <c r="C7820" s="1" t="s">
        <v>4585</v>
      </c>
      <c r="D7820" s="1" t="s">
        <v>10373</v>
      </c>
      <c r="E7820" s="1" t="s">
        <v>1462</v>
      </c>
      <c r="F7820" s="1" t="s">
        <v>4587</v>
      </c>
      <c r="G7820" s="1" t="s">
        <v>105</v>
      </c>
      <c r="H7820" s="1" t="s">
        <v>298</v>
      </c>
      <c r="I7820" s="1">
        <v>3</v>
      </c>
      <c r="J7820" s="1">
        <v>2023</v>
      </c>
      <c r="K7820" s="1">
        <v>217985</v>
      </c>
      <c r="L7820" s="1">
        <v>0</v>
      </c>
      <c r="M7820" s="1">
        <f t="array" ref="M7820">SUMPRODUCT(MAX(ISNUMBER(SEARCH('Class Rules'!$B$6:$B$85,$E7820))*ISNUMBER(SEARCH('Class Rules'!$C$6:$C$85,$F7820))*'Class Rules'!$A$6:$A$85))</f>
        <v>70</v>
      </c>
      <c r="N7820" s="1" t="str">
        <f t="array" ref="N7820">IF($M7820=0,'Class Rules'!$D$3,INDEX('Class Rules'!$D$6:$D$85,MATCH($M7820,'Class Rules'!$A$6:$A$85,0)))</f>
        <v>Passenger HDV</v>
      </c>
      <c r="O7820" s="1" t="str">
        <f t="array" ref="O7820">IF(SUMPRODUCT(MAX(ISNUMBER(SEARCH(Fuel_Rules!$A$6:$A$30,$E7820))*ISNUMBER(SEARCH(Fuel_Rules!$B$6:$B$30,$F7820))*(Fuel_Rules!$A$6:$A$30&lt;&gt;"")))&gt;0,"Plug-in hybrid",IF($G7820="Diesel","Diesel","Gasoline"))</f>
        <v>Diesel</v>
      </c>
    </row>
    <row r="7821" spans="1:15" ht="15" customHeight="1" x14ac:dyDescent="0.25">
      <c r="A7821" s="1">
        <v>2022</v>
      </c>
      <c r="B7821" s="1" t="s">
        <v>9851</v>
      </c>
      <c r="C7821" s="1" t="s">
        <v>9263</v>
      </c>
      <c r="D7821" s="1" t="s">
        <v>10374</v>
      </c>
      <c r="E7821" s="1" t="s">
        <v>1462</v>
      </c>
      <c r="F7821" s="1" t="s">
        <v>9265</v>
      </c>
      <c r="G7821" s="1" t="s">
        <v>105</v>
      </c>
      <c r="H7821" s="1" t="s">
        <v>298</v>
      </c>
      <c r="I7821" s="1">
        <v>3</v>
      </c>
      <c r="J7821" s="1">
        <v>2023</v>
      </c>
      <c r="K7821" s="1">
        <v>267000</v>
      </c>
      <c r="L7821" s="1">
        <v>0</v>
      </c>
      <c r="M7821" s="1">
        <f t="array" ref="M7821">SUMPRODUCT(MAX(ISNUMBER(SEARCH('Class Rules'!$B$6:$B$85,$E7821))*ISNUMBER(SEARCH('Class Rules'!$C$6:$C$85,$F7821))*'Class Rules'!$A$6:$A$85))</f>
        <v>41</v>
      </c>
      <c r="N7821" s="1" t="str">
        <f t="array" ref="N7821">IF($M7821=0,'Class Rules'!$D$3,INDEX('Class Rules'!$D$6:$D$85,MATCH($M7821,'Class Rules'!$A$6:$A$85,0)))</f>
        <v>Freight LDV</v>
      </c>
      <c r="O7821" s="1" t="str">
        <f t="array" ref="O7821">IF(SUMPRODUCT(MAX(ISNUMBER(SEARCH(Fuel_Rules!$A$6:$A$30,$E7821))*ISNUMBER(SEARCH(Fuel_Rules!$B$6:$B$30,$F7821))*(Fuel_Rules!$A$6:$A$30&lt;&gt;"")))&gt;0,"Plug-in hybrid",IF($G7821="Diesel","Diesel","Gasoline"))</f>
        <v>Diesel</v>
      </c>
    </row>
    <row r="7822" spans="1:15" ht="15" customHeight="1" x14ac:dyDescent="0.25">
      <c r="A7822" s="1">
        <v>2022</v>
      </c>
      <c r="B7822" s="1" t="s">
        <v>9851</v>
      </c>
      <c r="C7822" s="1" t="s">
        <v>9263</v>
      </c>
      <c r="D7822" s="1" t="s">
        <v>10375</v>
      </c>
      <c r="E7822" s="1" t="s">
        <v>1462</v>
      </c>
      <c r="F7822" s="1" t="s">
        <v>9265</v>
      </c>
      <c r="G7822" s="1" t="s">
        <v>105</v>
      </c>
      <c r="H7822" s="1" t="s">
        <v>298</v>
      </c>
      <c r="I7822" s="1">
        <v>3</v>
      </c>
      <c r="J7822" s="1">
        <v>2023</v>
      </c>
      <c r="K7822" s="1">
        <v>215095</v>
      </c>
      <c r="L7822" s="1">
        <v>0</v>
      </c>
      <c r="M7822" s="1">
        <f t="array" ref="M7822">SUMPRODUCT(MAX(ISNUMBER(SEARCH('Class Rules'!$B$6:$B$85,$E7822))*ISNUMBER(SEARCH('Class Rules'!$C$6:$C$85,$F7822))*'Class Rules'!$A$6:$A$85))</f>
        <v>41</v>
      </c>
      <c r="N7822" s="1" t="str">
        <f t="array" ref="N7822">IF($M7822=0,'Class Rules'!$D$3,INDEX('Class Rules'!$D$6:$D$85,MATCH($M7822,'Class Rules'!$A$6:$A$85,0)))</f>
        <v>Freight LDV</v>
      </c>
      <c r="O7822" s="1" t="str">
        <f t="array" ref="O7822">IF(SUMPRODUCT(MAX(ISNUMBER(SEARCH(Fuel_Rules!$A$6:$A$30,$E7822))*ISNUMBER(SEARCH(Fuel_Rules!$B$6:$B$30,$F7822))*(Fuel_Rules!$A$6:$A$30&lt;&gt;"")))&gt;0,"Plug-in hybrid",IF($G7822="Diesel","Diesel","Gasoline"))</f>
        <v>Diesel</v>
      </c>
    </row>
    <row r="7823" spans="1:15" ht="15" customHeight="1" x14ac:dyDescent="0.25">
      <c r="A7823" s="1">
        <v>2022</v>
      </c>
      <c r="B7823" s="1" t="s">
        <v>9851</v>
      </c>
      <c r="C7823" s="1" t="s">
        <v>1519</v>
      </c>
      <c r="D7823" s="1" t="s">
        <v>10376</v>
      </c>
      <c r="E7823" s="1" t="s">
        <v>1517</v>
      </c>
      <c r="F7823" s="1" t="s">
        <v>1521</v>
      </c>
      <c r="G7823" s="1" t="s">
        <v>105</v>
      </c>
      <c r="H7823" s="1" t="s">
        <v>298</v>
      </c>
      <c r="I7823" s="1">
        <v>2</v>
      </c>
      <c r="J7823" s="1">
        <v>2023</v>
      </c>
      <c r="K7823" s="1">
        <v>147716</v>
      </c>
      <c r="L7823" s="1">
        <v>0</v>
      </c>
      <c r="M7823" s="1">
        <f t="array" ref="M7823">SUMPRODUCT(MAX(ISNUMBER(SEARCH('Class Rules'!$B$6:$B$85,$E7823))*ISNUMBER(SEARCH('Class Rules'!$C$6:$C$85,$F7823))*'Class Rules'!$A$6:$A$85))</f>
        <v>0</v>
      </c>
      <c r="N7823" s="1" t="str">
        <f t="array" ref="N7823">IF($M7823=0,'Class Rules'!$D$3,INDEX('Class Rules'!$D$6:$D$85,MATCH($M7823,'Class Rules'!$A$6:$A$85,0)))</f>
        <v>Passenger LDV</v>
      </c>
      <c r="O7823" s="1" t="str">
        <f t="array" ref="O7823">IF(SUMPRODUCT(MAX(ISNUMBER(SEARCH(Fuel_Rules!$A$6:$A$30,$E7823))*ISNUMBER(SEARCH(Fuel_Rules!$B$6:$B$30,$F7823))*(Fuel_Rules!$A$6:$A$30&lt;&gt;"")))&gt;0,"Plug-in hybrid",IF($G7823="Diesel","Diesel","Gasoline"))</f>
        <v>Diesel</v>
      </c>
    </row>
    <row r="7824" spans="1:15" ht="15" customHeight="1" x14ac:dyDescent="0.25">
      <c r="A7824" s="1">
        <v>2022</v>
      </c>
      <c r="B7824" s="1" t="s">
        <v>9851</v>
      </c>
      <c r="C7824" s="1" t="s">
        <v>1528</v>
      </c>
      <c r="D7824" s="1" t="s">
        <v>10377</v>
      </c>
      <c r="E7824" s="1" t="s">
        <v>1517</v>
      </c>
      <c r="F7824" s="1" t="s">
        <v>1530</v>
      </c>
      <c r="G7824" s="1" t="s">
        <v>103</v>
      </c>
      <c r="H7824" s="1" t="s">
        <v>437</v>
      </c>
      <c r="I7824" s="1">
        <v>2</v>
      </c>
      <c r="J7824" s="1">
        <v>2023</v>
      </c>
      <c r="K7824" s="1">
        <v>154741</v>
      </c>
      <c r="L7824" s="1">
        <v>0</v>
      </c>
      <c r="M7824" s="1">
        <f t="array" ref="M7824">SUMPRODUCT(MAX(ISNUMBER(SEARCH('Class Rules'!$B$6:$B$85,$E7824))*ISNUMBER(SEARCH('Class Rules'!$C$6:$C$85,$F7824))*'Class Rules'!$A$6:$A$85))</f>
        <v>0</v>
      </c>
      <c r="N7824" s="1" t="str">
        <f t="array" ref="N7824">IF($M7824=0,'Class Rules'!$D$3,INDEX('Class Rules'!$D$6:$D$85,MATCH($M7824,'Class Rules'!$A$6:$A$85,0)))</f>
        <v>Passenger LDV</v>
      </c>
      <c r="O7824" s="1" t="str">
        <f t="array" ref="O7824">IF(SUMPRODUCT(MAX(ISNUMBER(SEARCH(Fuel_Rules!$A$6:$A$30,$E7824))*ISNUMBER(SEARCH(Fuel_Rules!$B$6:$B$30,$F7824))*(Fuel_Rules!$A$6:$A$30&lt;&gt;"")))&gt;0,"Plug-in hybrid",IF($G7824="Diesel","Diesel","Gasoline"))</f>
        <v>Gasoline</v>
      </c>
    </row>
    <row r="7825" spans="1:15" ht="15" customHeight="1" x14ac:dyDescent="0.25">
      <c r="A7825" s="1">
        <v>2022</v>
      </c>
      <c r="B7825" s="1" t="s">
        <v>9851</v>
      </c>
      <c r="C7825" s="1" t="s">
        <v>1534</v>
      </c>
      <c r="D7825" s="1" t="s">
        <v>10378</v>
      </c>
      <c r="E7825" s="1" t="s">
        <v>1517</v>
      </c>
      <c r="F7825" s="1" t="s">
        <v>1536</v>
      </c>
      <c r="G7825" s="1" t="s">
        <v>103</v>
      </c>
      <c r="H7825" s="1" t="s">
        <v>298</v>
      </c>
      <c r="I7825" s="1">
        <v>1.5</v>
      </c>
      <c r="J7825" s="1">
        <v>2023</v>
      </c>
      <c r="K7825" s="1">
        <v>102665</v>
      </c>
      <c r="L7825" s="1">
        <v>0</v>
      </c>
      <c r="M7825" s="1">
        <f t="array" ref="M7825">SUMPRODUCT(MAX(ISNUMBER(SEARCH('Class Rules'!$B$6:$B$85,$E7825))*ISNUMBER(SEARCH('Class Rules'!$C$6:$C$85,$F7825))*'Class Rules'!$A$6:$A$85))</f>
        <v>0</v>
      </c>
      <c r="N7825" s="1" t="str">
        <f t="array" ref="N7825">IF($M7825=0,'Class Rules'!$D$3,INDEX('Class Rules'!$D$6:$D$85,MATCH($M7825,'Class Rules'!$A$6:$A$85,0)))</f>
        <v>Passenger LDV</v>
      </c>
      <c r="O7825" s="1" t="str">
        <f t="array" ref="O7825">IF(SUMPRODUCT(MAX(ISNUMBER(SEARCH(Fuel_Rules!$A$6:$A$30,$E7825))*ISNUMBER(SEARCH(Fuel_Rules!$B$6:$B$30,$F7825))*(Fuel_Rules!$A$6:$A$30&lt;&gt;"")))&gt;0,"Plug-in hybrid",IF($G7825="Diesel","Diesel","Gasoline"))</f>
        <v>Gasoline</v>
      </c>
    </row>
    <row r="7826" spans="1:15" ht="15" customHeight="1" x14ac:dyDescent="0.25">
      <c r="A7826" s="1">
        <v>2022</v>
      </c>
      <c r="B7826" s="1" t="s">
        <v>9851</v>
      </c>
      <c r="C7826" s="1" t="s">
        <v>1537</v>
      </c>
      <c r="D7826" s="1" t="s">
        <v>10379</v>
      </c>
      <c r="E7826" s="1" t="s">
        <v>1517</v>
      </c>
      <c r="F7826" s="1" t="s">
        <v>1539</v>
      </c>
      <c r="G7826" s="1" t="s">
        <v>103</v>
      </c>
      <c r="H7826" s="1" t="s">
        <v>437</v>
      </c>
      <c r="I7826" s="1">
        <v>1.6</v>
      </c>
      <c r="J7826" s="1">
        <v>2023</v>
      </c>
      <c r="K7826" s="1">
        <v>114667</v>
      </c>
      <c r="L7826" s="1">
        <v>0</v>
      </c>
      <c r="M7826" s="1">
        <f t="array" ref="M7826">SUMPRODUCT(MAX(ISNUMBER(SEARCH('Class Rules'!$B$6:$B$85,$E7826))*ISNUMBER(SEARCH('Class Rules'!$C$6:$C$85,$F7826))*'Class Rules'!$A$6:$A$85))</f>
        <v>0</v>
      </c>
      <c r="N7826" s="1" t="str">
        <f t="array" ref="N7826">IF($M7826=0,'Class Rules'!$D$3,INDEX('Class Rules'!$D$6:$D$85,MATCH($M7826,'Class Rules'!$A$6:$A$85,0)))</f>
        <v>Passenger LDV</v>
      </c>
      <c r="O7826" s="1" t="str">
        <f t="array" ref="O7826">IF(SUMPRODUCT(MAX(ISNUMBER(SEARCH(Fuel_Rules!$A$6:$A$30,$E7826))*ISNUMBER(SEARCH(Fuel_Rules!$B$6:$B$30,$F7826))*(Fuel_Rules!$A$6:$A$30&lt;&gt;"")))&gt;0,"Plug-in hybrid",IF($G7826="Diesel","Diesel","Gasoline"))</f>
        <v>Gasoline</v>
      </c>
    </row>
    <row r="7827" spans="1:15" ht="15" customHeight="1" x14ac:dyDescent="0.25">
      <c r="A7827" s="1">
        <v>2022</v>
      </c>
      <c r="B7827" s="1" t="s">
        <v>9851</v>
      </c>
      <c r="C7827" s="1" t="s">
        <v>1540</v>
      </c>
      <c r="D7827" s="1" t="s">
        <v>10380</v>
      </c>
      <c r="E7827" s="1" t="s">
        <v>1517</v>
      </c>
      <c r="F7827" s="1" t="s">
        <v>1542</v>
      </c>
      <c r="G7827" s="1" t="s">
        <v>103</v>
      </c>
      <c r="H7827" s="1" t="s">
        <v>437</v>
      </c>
      <c r="I7827" s="1">
        <v>1.6</v>
      </c>
      <c r="J7827" s="1">
        <v>2023</v>
      </c>
      <c r="K7827" s="1">
        <v>133945</v>
      </c>
      <c r="L7827" s="1">
        <v>0</v>
      </c>
      <c r="M7827" s="1">
        <f t="array" ref="M7827">SUMPRODUCT(MAX(ISNUMBER(SEARCH('Class Rules'!$B$6:$B$85,$E7827))*ISNUMBER(SEARCH('Class Rules'!$C$6:$C$85,$F7827))*'Class Rules'!$A$6:$A$85))</f>
        <v>0</v>
      </c>
      <c r="N7827" s="1" t="str">
        <f t="array" ref="N7827">IF($M7827=0,'Class Rules'!$D$3,INDEX('Class Rules'!$D$6:$D$85,MATCH($M7827,'Class Rules'!$A$6:$A$85,0)))</f>
        <v>Passenger LDV</v>
      </c>
      <c r="O7827" s="1" t="str">
        <f t="array" ref="O7827">IF(SUMPRODUCT(MAX(ISNUMBER(SEARCH(Fuel_Rules!$A$6:$A$30,$E7827))*ISNUMBER(SEARCH(Fuel_Rules!$B$6:$B$30,$F7827))*(Fuel_Rules!$A$6:$A$30&lt;&gt;"")))&gt;0,"Plug-in hybrid",IF($G7827="Diesel","Diesel","Gasoline"))</f>
        <v>Gasoline</v>
      </c>
    </row>
    <row r="7828" spans="1:15" ht="15" customHeight="1" x14ac:dyDescent="0.25">
      <c r="A7828" s="1">
        <v>2022</v>
      </c>
      <c r="B7828" s="1" t="s">
        <v>9851</v>
      </c>
      <c r="C7828" s="1" t="s">
        <v>1543</v>
      </c>
      <c r="D7828" s="1" t="s">
        <v>10381</v>
      </c>
      <c r="E7828" s="1" t="s">
        <v>1517</v>
      </c>
      <c r="F7828" s="1" t="s">
        <v>1545</v>
      </c>
      <c r="G7828" s="1" t="s">
        <v>103</v>
      </c>
      <c r="H7828" s="1" t="s">
        <v>437</v>
      </c>
      <c r="I7828" s="1">
        <v>1.5</v>
      </c>
      <c r="J7828" s="1">
        <v>2023</v>
      </c>
      <c r="K7828" s="1">
        <v>153310</v>
      </c>
      <c r="L7828" s="1">
        <v>0</v>
      </c>
      <c r="M7828" s="1">
        <f t="array" ref="M7828">SUMPRODUCT(MAX(ISNUMBER(SEARCH('Class Rules'!$B$6:$B$85,$E7828))*ISNUMBER(SEARCH('Class Rules'!$C$6:$C$85,$F7828))*'Class Rules'!$A$6:$A$85))</f>
        <v>0</v>
      </c>
      <c r="N7828" s="1" t="str">
        <f t="array" ref="N7828">IF($M7828=0,'Class Rules'!$D$3,INDEX('Class Rules'!$D$6:$D$85,MATCH($M7828,'Class Rules'!$A$6:$A$85,0)))</f>
        <v>Passenger LDV</v>
      </c>
      <c r="O7828" s="1" t="str">
        <f t="array" ref="O7828">IF(SUMPRODUCT(MAX(ISNUMBER(SEARCH(Fuel_Rules!$A$6:$A$30,$E7828))*ISNUMBER(SEARCH(Fuel_Rules!$B$6:$B$30,$F7828))*(Fuel_Rules!$A$6:$A$30&lt;&gt;"")))&gt;0,"Plug-in hybrid",IF($G7828="Diesel","Diesel","Gasoline"))</f>
        <v>Gasoline</v>
      </c>
    </row>
    <row r="7829" spans="1:15" ht="15" customHeight="1" x14ac:dyDescent="0.25">
      <c r="A7829" s="1">
        <v>2022</v>
      </c>
      <c r="B7829" s="1" t="s">
        <v>9851</v>
      </c>
      <c r="C7829" s="1" t="s">
        <v>1556</v>
      </c>
      <c r="D7829" s="1" t="s">
        <v>10382</v>
      </c>
      <c r="E7829" s="1" t="s">
        <v>1548</v>
      </c>
      <c r="F7829" s="1" t="s">
        <v>1558</v>
      </c>
      <c r="G7829" s="1" t="s">
        <v>103</v>
      </c>
      <c r="H7829" s="1" t="s">
        <v>298</v>
      </c>
      <c r="I7829" s="1">
        <v>2</v>
      </c>
      <c r="J7829" s="1">
        <v>2023</v>
      </c>
      <c r="K7829" s="1">
        <v>402950</v>
      </c>
      <c r="L7829" s="1">
        <v>0</v>
      </c>
      <c r="M7829" s="1">
        <f t="array" ref="M7829">SUMPRODUCT(MAX(ISNUMBER(SEARCH('Class Rules'!$B$6:$B$85,$E7829))*ISNUMBER(SEARCH('Class Rules'!$C$6:$C$85,$F7829))*'Class Rules'!$A$6:$A$85))</f>
        <v>0</v>
      </c>
      <c r="N7829" s="1" t="str">
        <f t="array" ref="N7829">IF($M7829=0,'Class Rules'!$D$3,INDEX('Class Rules'!$D$6:$D$85,MATCH($M7829,'Class Rules'!$A$6:$A$85,0)))</f>
        <v>Passenger LDV</v>
      </c>
      <c r="O7829" s="1" t="str">
        <f t="array" ref="O7829">IF(SUMPRODUCT(MAX(ISNUMBER(SEARCH(Fuel_Rules!$A$6:$A$30,$E7829))*ISNUMBER(SEARCH(Fuel_Rules!$B$6:$B$30,$F7829))*(Fuel_Rules!$A$6:$A$30&lt;&gt;"")))&gt;0,"Plug-in hybrid",IF($G7829="Diesel","Diesel","Gasoline"))</f>
        <v>Gasoline</v>
      </c>
    </row>
    <row r="7830" spans="1:15" ht="15" customHeight="1" x14ac:dyDescent="0.25">
      <c r="A7830" s="1">
        <v>2022</v>
      </c>
      <c r="B7830" s="1" t="s">
        <v>9851</v>
      </c>
      <c r="C7830" s="1" t="s">
        <v>1559</v>
      </c>
      <c r="D7830" s="1" t="s">
        <v>10383</v>
      </c>
      <c r="E7830" s="1" t="s">
        <v>1548</v>
      </c>
      <c r="F7830" s="1" t="s">
        <v>1561</v>
      </c>
      <c r="G7830" s="1" t="s">
        <v>103</v>
      </c>
      <c r="H7830" s="1" t="s">
        <v>437</v>
      </c>
      <c r="I7830" s="1">
        <v>2</v>
      </c>
      <c r="J7830" s="1">
        <v>2023</v>
      </c>
      <c r="K7830" s="1">
        <v>563599</v>
      </c>
      <c r="L7830" s="1">
        <v>0</v>
      </c>
      <c r="M7830" s="1">
        <f t="array" ref="M7830">SUMPRODUCT(MAX(ISNUMBER(SEARCH('Class Rules'!$B$6:$B$85,$E7830))*ISNUMBER(SEARCH('Class Rules'!$C$6:$C$85,$F7830))*'Class Rules'!$A$6:$A$85))</f>
        <v>0</v>
      </c>
      <c r="N7830" s="1" t="str">
        <f t="array" ref="N7830">IF($M7830=0,'Class Rules'!$D$3,INDEX('Class Rules'!$D$6:$D$85,MATCH($M7830,'Class Rules'!$A$6:$A$85,0)))</f>
        <v>Passenger LDV</v>
      </c>
      <c r="O7830" s="1" t="str">
        <f t="array" ref="O7830">IF(SUMPRODUCT(MAX(ISNUMBER(SEARCH(Fuel_Rules!$A$6:$A$30,$E7830))*ISNUMBER(SEARCH(Fuel_Rules!$B$6:$B$30,$F7830))*(Fuel_Rules!$A$6:$A$30&lt;&gt;"")))&gt;0,"Plug-in hybrid",IF($G7830="Diesel","Diesel","Gasoline"))</f>
        <v>Gasoline</v>
      </c>
    </row>
    <row r="7831" spans="1:15" ht="15" customHeight="1" x14ac:dyDescent="0.25">
      <c r="A7831" s="1">
        <v>2022</v>
      </c>
      <c r="B7831" s="1" t="s">
        <v>9851</v>
      </c>
      <c r="C7831" s="1" t="s">
        <v>1559</v>
      </c>
      <c r="D7831" s="1" t="s">
        <v>10384</v>
      </c>
      <c r="E7831" s="1" t="s">
        <v>1548</v>
      </c>
      <c r="F7831" s="1" t="s">
        <v>1561</v>
      </c>
      <c r="G7831" s="1" t="s">
        <v>103</v>
      </c>
      <c r="H7831" s="1" t="s">
        <v>437</v>
      </c>
      <c r="I7831" s="1">
        <v>2</v>
      </c>
      <c r="J7831" s="1">
        <v>2023</v>
      </c>
      <c r="K7831" s="1">
        <v>537099</v>
      </c>
      <c r="L7831" s="1">
        <v>0</v>
      </c>
      <c r="M7831" s="1">
        <f t="array" ref="M7831">SUMPRODUCT(MAX(ISNUMBER(SEARCH('Class Rules'!$B$6:$B$85,$E7831))*ISNUMBER(SEARCH('Class Rules'!$C$6:$C$85,$F7831))*'Class Rules'!$A$6:$A$85))</f>
        <v>0</v>
      </c>
      <c r="N7831" s="1" t="str">
        <f t="array" ref="N7831">IF($M7831=0,'Class Rules'!$D$3,INDEX('Class Rules'!$D$6:$D$85,MATCH($M7831,'Class Rules'!$A$6:$A$85,0)))</f>
        <v>Passenger LDV</v>
      </c>
      <c r="O7831" s="1" t="str">
        <f t="array" ref="O7831">IF(SUMPRODUCT(MAX(ISNUMBER(SEARCH(Fuel_Rules!$A$6:$A$30,$E7831))*ISNUMBER(SEARCH(Fuel_Rules!$B$6:$B$30,$F7831))*(Fuel_Rules!$A$6:$A$30&lt;&gt;"")))&gt;0,"Plug-in hybrid",IF($G7831="Diesel","Diesel","Gasoline"))</f>
        <v>Gasoline</v>
      </c>
    </row>
    <row r="7832" spans="1:15" ht="15" customHeight="1" x14ac:dyDescent="0.25">
      <c r="A7832" s="1">
        <v>2022</v>
      </c>
      <c r="B7832" s="1" t="s">
        <v>9851</v>
      </c>
      <c r="C7832" s="1" t="s">
        <v>1568</v>
      </c>
      <c r="D7832" s="1" t="s">
        <v>10385</v>
      </c>
      <c r="E7832" s="1" t="s">
        <v>1548</v>
      </c>
      <c r="F7832" s="1" t="s">
        <v>1570</v>
      </c>
      <c r="G7832" s="1" t="s">
        <v>103</v>
      </c>
      <c r="H7832" s="1" t="s">
        <v>437</v>
      </c>
      <c r="I7832" s="1">
        <v>2</v>
      </c>
      <c r="J7832" s="1">
        <v>2023</v>
      </c>
      <c r="K7832" s="1">
        <v>570875</v>
      </c>
      <c r="L7832" s="1">
        <v>0</v>
      </c>
      <c r="M7832" s="1">
        <f t="array" ref="M7832">SUMPRODUCT(MAX(ISNUMBER(SEARCH('Class Rules'!$B$6:$B$85,$E7832))*ISNUMBER(SEARCH('Class Rules'!$C$6:$C$85,$F7832))*'Class Rules'!$A$6:$A$85))</f>
        <v>0</v>
      </c>
      <c r="N7832" s="1" t="str">
        <f t="array" ref="N7832">IF($M7832=0,'Class Rules'!$D$3,INDEX('Class Rules'!$D$6:$D$85,MATCH($M7832,'Class Rules'!$A$6:$A$85,0)))</f>
        <v>Passenger LDV</v>
      </c>
      <c r="O7832" s="1" t="str">
        <f t="array" ref="O7832">IF(SUMPRODUCT(MAX(ISNUMBER(SEARCH(Fuel_Rules!$A$6:$A$30,$E7832))*ISNUMBER(SEARCH(Fuel_Rules!$B$6:$B$30,$F7832))*(Fuel_Rules!$A$6:$A$30&lt;&gt;"")))&gt;0,"Plug-in hybrid",IF($G7832="Diesel","Diesel","Gasoline"))</f>
        <v>Gasoline</v>
      </c>
    </row>
    <row r="7833" spans="1:15" ht="15" customHeight="1" x14ac:dyDescent="0.25">
      <c r="A7833" s="1">
        <v>2022</v>
      </c>
      <c r="B7833" s="1" t="s">
        <v>9851</v>
      </c>
      <c r="C7833" s="1" t="s">
        <v>1568</v>
      </c>
      <c r="D7833" s="1" t="s">
        <v>10386</v>
      </c>
      <c r="E7833" s="1" t="s">
        <v>1548</v>
      </c>
      <c r="F7833" s="1" t="s">
        <v>1570</v>
      </c>
      <c r="G7833" s="1" t="s">
        <v>103</v>
      </c>
      <c r="H7833" s="1" t="s">
        <v>437</v>
      </c>
      <c r="I7833" s="1">
        <v>2</v>
      </c>
      <c r="J7833" s="1">
        <v>2023</v>
      </c>
      <c r="K7833" s="1">
        <v>549182</v>
      </c>
      <c r="L7833" s="1">
        <v>0</v>
      </c>
      <c r="M7833" s="1">
        <f t="array" ref="M7833">SUMPRODUCT(MAX(ISNUMBER(SEARCH('Class Rules'!$B$6:$B$85,$E7833))*ISNUMBER(SEARCH('Class Rules'!$C$6:$C$85,$F7833))*'Class Rules'!$A$6:$A$85))</f>
        <v>0</v>
      </c>
      <c r="N7833" s="1" t="str">
        <f t="array" ref="N7833">IF($M7833=0,'Class Rules'!$D$3,INDEX('Class Rules'!$D$6:$D$85,MATCH($M7833,'Class Rules'!$A$6:$A$85,0)))</f>
        <v>Passenger LDV</v>
      </c>
      <c r="O7833" s="1" t="str">
        <f t="array" ref="O7833">IF(SUMPRODUCT(MAX(ISNUMBER(SEARCH(Fuel_Rules!$A$6:$A$30,$E7833))*ISNUMBER(SEARCH(Fuel_Rules!$B$6:$B$30,$F7833))*(Fuel_Rules!$A$6:$A$30&lt;&gt;"")))&gt;0,"Plug-in hybrid",IF($G7833="Diesel","Diesel","Gasoline"))</f>
        <v>Gasoline</v>
      </c>
    </row>
    <row r="7834" spans="1:15" ht="15" customHeight="1" x14ac:dyDescent="0.25">
      <c r="A7834" s="1">
        <v>2022</v>
      </c>
      <c r="B7834" s="1" t="s">
        <v>9851</v>
      </c>
      <c r="C7834" s="1" t="s">
        <v>10387</v>
      </c>
      <c r="D7834" s="1" t="s">
        <v>10388</v>
      </c>
      <c r="E7834" s="1" t="s">
        <v>1548</v>
      </c>
      <c r="F7834" s="1" t="s">
        <v>10389</v>
      </c>
      <c r="G7834" s="1" t="s">
        <v>103</v>
      </c>
      <c r="H7834" s="1" t="s">
        <v>437</v>
      </c>
      <c r="I7834" s="1">
        <v>2</v>
      </c>
      <c r="J7834" s="1">
        <v>2023</v>
      </c>
      <c r="K7834" s="1">
        <v>423986</v>
      </c>
      <c r="L7834" s="1">
        <v>0</v>
      </c>
      <c r="M7834" s="1">
        <f t="array" ref="M7834">SUMPRODUCT(MAX(ISNUMBER(SEARCH('Class Rules'!$B$6:$B$85,$E7834))*ISNUMBER(SEARCH('Class Rules'!$C$6:$C$85,$F7834))*'Class Rules'!$A$6:$A$85))</f>
        <v>0</v>
      </c>
      <c r="N7834" s="1" t="str">
        <f t="array" ref="N7834">IF($M7834=0,'Class Rules'!$D$3,INDEX('Class Rules'!$D$6:$D$85,MATCH($M7834,'Class Rules'!$A$6:$A$85,0)))</f>
        <v>Passenger LDV</v>
      </c>
      <c r="O7834" s="1" t="str">
        <f t="array" ref="O7834">IF(SUMPRODUCT(MAX(ISNUMBER(SEARCH(Fuel_Rules!$A$6:$A$30,$E7834))*ISNUMBER(SEARCH(Fuel_Rules!$B$6:$B$30,$F7834))*(Fuel_Rules!$A$6:$A$30&lt;&gt;"")))&gt;0,"Plug-in hybrid",IF($G7834="Diesel","Diesel","Gasoline"))</f>
        <v>Gasoline</v>
      </c>
    </row>
    <row r="7835" spans="1:15" ht="15" customHeight="1" x14ac:dyDescent="0.25">
      <c r="A7835" s="1">
        <v>2022</v>
      </c>
      <c r="B7835" s="1" t="s">
        <v>9851</v>
      </c>
      <c r="C7835" s="1" t="s">
        <v>10387</v>
      </c>
      <c r="D7835" s="1" t="s">
        <v>10390</v>
      </c>
      <c r="E7835" s="1" t="s">
        <v>1548</v>
      </c>
      <c r="F7835" s="1" t="s">
        <v>10389</v>
      </c>
      <c r="G7835" s="1" t="s">
        <v>103</v>
      </c>
      <c r="H7835" s="1" t="s">
        <v>437</v>
      </c>
      <c r="I7835" s="1">
        <v>2</v>
      </c>
      <c r="J7835" s="1">
        <v>2023</v>
      </c>
      <c r="K7835" s="1">
        <v>398546</v>
      </c>
      <c r="L7835" s="1">
        <v>0</v>
      </c>
      <c r="M7835" s="1">
        <f t="array" ref="M7835">SUMPRODUCT(MAX(ISNUMBER(SEARCH('Class Rules'!$B$6:$B$85,$E7835))*ISNUMBER(SEARCH('Class Rules'!$C$6:$C$85,$F7835))*'Class Rules'!$A$6:$A$85))</f>
        <v>0</v>
      </c>
      <c r="N7835" s="1" t="str">
        <f t="array" ref="N7835">IF($M7835=0,'Class Rules'!$D$3,INDEX('Class Rules'!$D$6:$D$85,MATCH($M7835,'Class Rules'!$A$6:$A$85,0)))</f>
        <v>Passenger LDV</v>
      </c>
      <c r="O7835" s="1" t="str">
        <f t="array" ref="O7835">IF(SUMPRODUCT(MAX(ISNUMBER(SEARCH(Fuel_Rules!$A$6:$A$30,$E7835))*ISNUMBER(SEARCH(Fuel_Rules!$B$6:$B$30,$F7835))*(Fuel_Rules!$A$6:$A$30&lt;&gt;"")))&gt;0,"Plug-in hybrid",IF($G7835="Diesel","Diesel","Gasoline"))</f>
        <v>Gasoline</v>
      </c>
    </row>
    <row r="7836" spans="1:15" ht="15" customHeight="1" x14ac:dyDescent="0.25">
      <c r="A7836" s="1">
        <v>2022</v>
      </c>
      <c r="B7836" s="1" t="s">
        <v>9851</v>
      </c>
      <c r="C7836" s="1" t="s">
        <v>1574</v>
      </c>
      <c r="D7836" s="1" t="s">
        <v>10391</v>
      </c>
      <c r="E7836" s="1" t="s">
        <v>1548</v>
      </c>
      <c r="F7836" s="1" t="s">
        <v>1576</v>
      </c>
      <c r="G7836" s="1" t="s">
        <v>103</v>
      </c>
      <c r="H7836" s="1" t="s">
        <v>437</v>
      </c>
      <c r="I7836" s="1">
        <v>2</v>
      </c>
      <c r="J7836" s="1">
        <v>2023</v>
      </c>
      <c r="K7836" s="1">
        <v>371900</v>
      </c>
      <c r="L7836" s="1">
        <v>0</v>
      </c>
      <c r="M7836" s="1">
        <f t="array" ref="M7836">SUMPRODUCT(MAX(ISNUMBER(SEARCH('Class Rules'!$B$6:$B$85,$E7836))*ISNUMBER(SEARCH('Class Rules'!$C$6:$C$85,$F7836))*'Class Rules'!$A$6:$A$85))</f>
        <v>0</v>
      </c>
      <c r="N7836" s="1" t="str">
        <f t="array" ref="N7836">IF($M7836=0,'Class Rules'!$D$3,INDEX('Class Rules'!$D$6:$D$85,MATCH($M7836,'Class Rules'!$A$6:$A$85,0)))</f>
        <v>Passenger LDV</v>
      </c>
      <c r="O7836" s="1" t="str">
        <f t="array" ref="O7836">IF(SUMPRODUCT(MAX(ISNUMBER(SEARCH(Fuel_Rules!$A$6:$A$30,$E7836))*ISNUMBER(SEARCH(Fuel_Rules!$B$6:$B$30,$F7836))*(Fuel_Rules!$A$6:$A$30&lt;&gt;"")))&gt;0,"Plug-in hybrid",IF($G7836="Diesel","Diesel","Gasoline"))</f>
        <v>Gasoline</v>
      </c>
    </row>
    <row r="7837" spans="1:15" ht="15" customHeight="1" x14ac:dyDescent="0.25">
      <c r="A7837" s="1">
        <v>2022</v>
      </c>
      <c r="B7837" s="1" t="s">
        <v>9851</v>
      </c>
      <c r="C7837" s="1" t="s">
        <v>1577</v>
      </c>
      <c r="D7837" s="1" t="s">
        <v>10392</v>
      </c>
      <c r="E7837" s="1" t="s">
        <v>1548</v>
      </c>
      <c r="F7837" s="1" t="s">
        <v>1579</v>
      </c>
      <c r="G7837" s="1" t="s">
        <v>103</v>
      </c>
      <c r="H7837" s="1" t="s">
        <v>298</v>
      </c>
      <c r="I7837" s="1">
        <v>5</v>
      </c>
      <c r="J7837" s="1">
        <v>2023</v>
      </c>
      <c r="K7837" s="1">
        <v>800677</v>
      </c>
      <c r="L7837" s="1">
        <v>0</v>
      </c>
      <c r="M7837" s="1">
        <f t="array" ref="M7837">SUMPRODUCT(MAX(ISNUMBER(SEARCH('Class Rules'!$B$6:$B$85,$E7837))*ISNUMBER(SEARCH('Class Rules'!$C$6:$C$85,$F7837))*'Class Rules'!$A$6:$A$85))</f>
        <v>0</v>
      </c>
      <c r="N7837" s="1" t="str">
        <f t="array" ref="N7837">IF($M7837=0,'Class Rules'!$D$3,INDEX('Class Rules'!$D$6:$D$85,MATCH($M7837,'Class Rules'!$A$6:$A$85,0)))</f>
        <v>Passenger LDV</v>
      </c>
      <c r="O7837" s="1" t="str">
        <f t="array" ref="O7837">IF(SUMPRODUCT(MAX(ISNUMBER(SEARCH(Fuel_Rules!$A$6:$A$30,$E7837))*ISNUMBER(SEARCH(Fuel_Rules!$B$6:$B$30,$F7837))*(Fuel_Rules!$A$6:$A$30&lt;&gt;"")))&gt;0,"Plug-in hybrid",IF($G7837="Diesel","Diesel","Gasoline"))</f>
        <v>Gasoline</v>
      </c>
    </row>
    <row r="7838" spans="1:15" ht="15" customHeight="1" x14ac:dyDescent="0.25">
      <c r="A7838" s="1">
        <v>2022</v>
      </c>
      <c r="B7838" s="1" t="s">
        <v>9851</v>
      </c>
      <c r="C7838" s="1" t="s">
        <v>1580</v>
      </c>
      <c r="D7838" s="1" t="s">
        <v>10393</v>
      </c>
      <c r="E7838" s="1" t="s">
        <v>1548</v>
      </c>
      <c r="F7838" s="1" t="s">
        <v>1582</v>
      </c>
      <c r="G7838" s="1" t="s">
        <v>103</v>
      </c>
      <c r="H7838" s="1" t="s">
        <v>437</v>
      </c>
      <c r="I7838" s="1">
        <v>3</v>
      </c>
      <c r="J7838" s="1">
        <v>2023</v>
      </c>
      <c r="K7838" s="1">
        <v>517550</v>
      </c>
      <c r="L7838" s="1">
        <v>0</v>
      </c>
      <c r="M7838" s="1">
        <f t="array" ref="M7838">SUMPRODUCT(MAX(ISNUMBER(SEARCH('Class Rules'!$B$6:$B$85,$E7838))*ISNUMBER(SEARCH('Class Rules'!$C$6:$C$85,$F7838))*'Class Rules'!$A$6:$A$85))</f>
        <v>0</v>
      </c>
      <c r="N7838" s="1" t="str">
        <f t="array" ref="N7838">IF($M7838=0,'Class Rules'!$D$3,INDEX('Class Rules'!$D$6:$D$85,MATCH($M7838,'Class Rules'!$A$6:$A$85,0)))</f>
        <v>Passenger LDV</v>
      </c>
      <c r="O7838" s="1" t="str">
        <f t="array" ref="O7838">IF(SUMPRODUCT(MAX(ISNUMBER(SEARCH(Fuel_Rules!$A$6:$A$30,$E7838))*ISNUMBER(SEARCH(Fuel_Rules!$B$6:$B$30,$F7838))*(Fuel_Rules!$A$6:$A$30&lt;&gt;"")))&gt;0,"Plug-in hybrid",IF($G7838="Diesel","Diesel","Gasoline"))</f>
        <v>Gasoline</v>
      </c>
    </row>
    <row r="7839" spans="1:15" ht="15" customHeight="1" x14ac:dyDescent="0.25">
      <c r="A7839" s="1">
        <v>2022</v>
      </c>
      <c r="B7839" s="1" t="s">
        <v>9851</v>
      </c>
      <c r="C7839" s="1" t="s">
        <v>1583</v>
      </c>
      <c r="D7839" s="1" t="s">
        <v>10394</v>
      </c>
      <c r="E7839" s="1" t="s">
        <v>1548</v>
      </c>
      <c r="F7839" s="1" t="s">
        <v>1585</v>
      </c>
      <c r="G7839" s="1" t="s">
        <v>103</v>
      </c>
      <c r="H7839" s="1" t="s">
        <v>437</v>
      </c>
      <c r="I7839" s="1">
        <v>3</v>
      </c>
      <c r="J7839" s="1">
        <v>2023</v>
      </c>
      <c r="K7839" s="1">
        <v>590617</v>
      </c>
      <c r="L7839" s="1">
        <v>0</v>
      </c>
      <c r="M7839" s="1">
        <f t="array" ref="M7839">SUMPRODUCT(MAX(ISNUMBER(SEARCH('Class Rules'!$B$6:$B$85,$E7839))*ISNUMBER(SEARCH('Class Rules'!$C$6:$C$85,$F7839))*'Class Rules'!$A$6:$A$85))</f>
        <v>0</v>
      </c>
      <c r="N7839" s="1" t="str">
        <f t="array" ref="N7839">IF($M7839=0,'Class Rules'!$D$3,INDEX('Class Rules'!$D$6:$D$85,MATCH($M7839,'Class Rules'!$A$6:$A$85,0)))</f>
        <v>Passenger LDV</v>
      </c>
      <c r="O7839" s="1" t="str">
        <f t="array" ref="O7839">IF(SUMPRODUCT(MAX(ISNUMBER(SEARCH(Fuel_Rules!$A$6:$A$30,$E7839))*ISNUMBER(SEARCH(Fuel_Rules!$B$6:$B$30,$F7839))*(Fuel_Rules!$A$6:$A$30&lt;&gt;"")))&gt;0,"Plug-in hybrid",IF($G7839="Diesel","Diesel","Gasoline"))</f>
        <v>Gasoline</v>
      </c>
    </row>
    <row r="7840" spans="1:15" ht="15" customHeight="1" x14ac:dyDescent="0.25">
      <c r="A7840" s="1">
        <v>2022</v>
      </c>
      <c r="B7840" s="1" t="s">
        <v>9851</v>
      </c>
      <c r="C7840" s="1" t="s">
        <v>3598</v>
      </c>
      <c r="D7840" s="1" t="s">
        <v>10395</v>
      </c>
      <c r="E7840" s="1" t="s">
        <v>1548</v>
      </c>
      <c r="F7840" s="1" t="s">
        <v>3600</v>
      </c>
      <c r="G7840" s="1" t="s">
        <v>103</v>
      </c>
      <c r="H7840" s="1" t="s">
        <v>437</v>
      </c>
      <c r="I7840" s="1">
        <v>3</v>
      </c>
      <c r="J7840" s="1">
        <v>2023</v>
      </c>
      <c r="K7840" s="1">
        <v>493950</v>
      </c>
      <c r="L7840" s="1">
        <v>0</v>
      </c>
      <c r="M7840" s="1">
        <f t="array" ref="M7840">SUMPRODUCT(MAX(ISNUMBER(SEARCH('Class Rules'!$B$6:$B$85,$E7840))*ISNUMBER(SEARCH('Class Rules'!$C$6:$C$85,$F7840))*'Class Rules'!$A$6:$A$85))</f>
        <v>0</v>
      </c>
      <c r="N7840" s="1" t="str">
        <f t="array" ref="N7840">IF($M7840=0,'Class Rules'!$D$3,INDEX('Class Rules'!$D$6:$D$85,MATCH($M7840,'Class Rules'!$A$6:$A$85,0)))</f>
        <v>Passenger LDV</v>
      </c>
      <c r="O7840" s="1" t="str">
        <f t="array" ref="O7840">IF(SUMPRODUCT(MAX(ISNUMBER(SEARCH(Fuel_Rules!$A$6:$A$30,$E7840))*ISNUMBER(SEARCH(Fuel_Rules!$B$6:$B$30,$F7840))*(Fuel_Rules!$A$6:$A$30&lt;&gt;"")))&gt;0,"Plug-in hybrid",IF($G7840="Diesel","Diesel","Gasoline"))</f>
        <v>Gasoline</v>
      </c>
    </row>
    <row r="7841" spans="1:15" ht="15" customHeight="1" x14ac:dyDescent="0.25">
      <c r="A7841" s="1">
        <v>2022</v>
      </c>
      <c r="B7841" s="1" t="s">
        <v>9851</v>
      </c>
      <c r="C7841" s="1" t="s">
        <v>4612</v>
      </c>
      <c r="D7841" s="1" t="s">
        <v>10396</v>
      </c>
      <c r="E7841" s="1" t="s">
        <v>1548</v>
      </c>
      <c r="F7841" s="1" t="s">
        <v>4614</v>
      </c>
      <c r="G7841" s="1" t="s">
        <v>103</v>
      </c>
      <c r="H7841" s="1" t="s">
        <v>298</v>
      </c>
      <c r="I7841" s="1">
        <v>2</v>
      </c>
      <c r="J7841" s="1">
        <v>2023</v>
      </c>
      <c r="K7841" s="1">
        <v>633643</v>
      </c>
      <c r="L7841" s="1">
        <v>0</v>
      </c>
      <c r="M7841" s="1">
        <f t="array" ref="M7841">SUMPRODUCT(MAX(ISNUMBER(SEARCH('Class Rules'!$B$6:$B$85,$E7841))*ISNUMBER(SEARCH('Class Rules'!$C$6:$C$85,$F7841))*'Class Rules'!$A$6:$A$85))</f>
        <v>0</v>
      </c>
      <c r="N7841" s="1" t="str">
        <f t="array" ref="N7841">IF($M7841=0,'Class Rules'!$D$3,INDEX('Class Rules'!$D$6:$D$85,MATCH($M7841,'Class Rules'!$A$6:$A$85,0)))</f>
        <v>Passenger LDV</v>
      </c>
      <c r="O7841" s="1" t="str">
        <f t="array" ref="O7841">IF(SUMPRODUCT(MAX(ISNUMBER(SEARCH(Fuel_Rules!$A$6:$A$30,$E7841))*ISNUMBER(SEARCH(Fuel_Rules!$B$6:$B$30,$F7841))*(Fuel_Rules!$A$6:$A$30&lt;&gt;"")))&gt;0,"Plug-in hybrid",IF($G7841="Diesel","Diesel","Gasoline"))</f>
        <v>Gasoline</v>
      </c>
    </row>
    <row r="7842" spans="1:15" ht="15" customHeight="1" x14ac:dyDescent="0.25">
      <c r="A7842" s="1">
        <v>2022</v>
      </c>
      <c r="B7842" s="1" t="s">
        <v>9851</v>
      </c>
      <c r="C7842" s="1" t="s">
        <v>10397</v>
      </c>
      <c r="D7842" s="1" t="s">
        <v>10398</v>
      </c>
      <c r="E7842" s="1" t="s">
        <v>1548</v>
      </c>
      <c r="F7842" s="1" t="s">
        <v>10399</v>
      </c>
      <c r="G7842" s="1" t="s">
        <v>103</v>
      </c>
      <c r="H7842" s="1" t="s">
        <v>298</v>
      </c>
      <c r="I7842" s="1">
        <v>2</v>
      </c>
      <c r="J7842" s="1">
        <v>2023</v>
      </c>
      <c r="K7842" s="1">
        <v>604298</v>
      </c>
      <c r="L7842" s="1">
        <v>0</v>
      </c>
      <c r="M7842" s="1">
        <f t="array" ref="M7842">SUMPRODUCT(MAX(ISNUMBER(SEARCH('Class Rules'!$B$6:$B$85,$E7842))*ISNUMBER(SEARCH('Class Rules'!$C$6:$C$85,$F7842))*'Class Rules'!$A$6:$A$85))</f>
        <v>0</v>
      </c>
      <c r="N7842" s="1" t="str">
        <f t="array" ref="N7842">IF($M7842=0,'Class Rules'!$D$3,INDEX('Class Rules'!$D$6:$D$85,MATCH($M7842,'Class Rules'!$A$6:$A$85,0)))</f>
        <v>Passenger LDV</v>
      </c>
      <c r="O7842" s="1" t="str">
        <f t="array" ref="O7842">IF(SUMPRODUCT(MAX(ISNUMBER(SEARCH(Fuel_Rules!$A$6:$A$30,$E7842))*ISNUMBER(SEARCH(Fuel_Rules!$B$6:$B$30,$F7842))*(Fuel_Rules!$A$6:$A$30&lt;&gt;"")))&gt;0,"Plug-in hybrid",IF($G7842="Diesel","Diesel","Gasoline"))</f>
        <v>Plug-in hybrid</v>
      </c>
    </row>
    <row r="7843" spans="1:15" ht="15" customHeight="1" x14ac:dyDescent="0.25">
      <c r="A7843" s="1">
        <v>2022</v>
      </c>
      <c r="B7843" s="1" t="s">
        <v>9851</v>
      </c>
      <c r="C7843" s="1" t="s">
        <v>10397</v>
      </c>
      <c r="D7843" s="1" t="s">
        <v>10400</v>
      </c>
      <c r="E7843" s="1" t="s">
        <v>1548</v>
      </c>
      <c r="F7843" s="1" t="s">
        <v>10399</v>
      </c>
      <c r="G7843" s="1" t="s">
        <v>103</v>
      </c>
      <c r="H7843" s="1" t="s">
        <v>298</v>
      </c>
      <c r="I7843" s="1">
        <v>2</v>
      </c>
      <c r="J7843" s="1">
        <v>2023</v>
      </c>
      <c r="K7843" s="1">
        <v>568040</v>
      </c>
      <c r="L7843" s="1">
        <v>0</v>
      </c>
      <c r="M7843" s="1">
        <f t="array" ref="M7843">SUMPRODUCT(MAX(ISNUMBER(SEARCH('Class Rules'!$B$6:$B$85,$E7843))*ISNUMBER(SEARCH('Class Rules'!$C$6:$C$85,$F7843))*'Class Rules'!$A$6:$A$85))</f>
        <v>0</v>
      </c>
      <c r="N7843" s="1" t="str">
        <f t="array" ref="N7843">IF($M7843=0,'Class Rules'!$D$3,INDEX('Class Rules'!$D$6:$D$85,MATCH($M7843,'Class Rules'!$A$6:$A$85,0)))</f>
        <v>Passenger LDV</v>
      </c>
      <c r="O7843" s="1" t="str">
        <f t="array" ref="O7843">IF(SUMPRODUCT(MAX(ISNUMBER(SEARCH(Fuel_Rules!$A$6:$A$30,$E7843))*ISNUMBER(SEARCH(Fuel_Rules!$B$6:$B$30,$F7843))*(Fuel_Rules!$A$6:$A$30&lt;&gt;"")))&gt;0,"Plug-in hybrid",IF($G7843="Diesel","Diesel","Gasoline"))</f>
        <v>Plug-in hybrid</v>
      </c>
    </row>
    <row r="7844" spans="1:15" ht="15" customHeight="1" x14ac:dyDescent="0.25">
      <c r="A7844" s="1">
        <v>2022</v>
      </c>
      <c r="B7844" s="1" t="s">
        <v>9851</v>
      </c>
      <c r="C7844" s="1" t="s">
        <v>1586</v>
      </c>
      <c r="D7844" s="1" t="s">
        <v>10401</v>
      </c>
      <c r="E7844" s="1" t="s">
        <v>1588</v>
      </c>
      <c r="F7844" s="1" t="s">
        <v>1589</v>
      </c>
      <c r="G7844" s="1" t="s">
        <v>105</v>
      </c>
      <c r="H7844" s="1" t="s">
        <v>437</v>
      </c>
      <c r="I7844" s="1">
        <v>3</v>
      </c>
      <c r="J7844" s="1">
        <v>2023</v>
      </c>
      <c r="K7844" s="1">
        <v>495486</v>
      </c>
      <c r="L7844" s="1">
        <v>0</v>
      </c>
      <c r="M7844" s="1">
        <f t="array" ref="M7844">SUMPRODUCT(MAX(ISNUMBER(SEARCH('Class Rules'!$B$6:$B$85,$E7844))*ISNUMBER(SEARCH('Class Rules'!$C$6:$C$85,$F7844))*'Class Rules'!$A$6:$A$85))</f>
        <v>0</v>
      </c>
      <c r="N7844" s="1" t="str">
        <f t="array" ref="N7844">IF($M7844=0,'Class Rules'!$D$3,INDEX('Class Rules'!$D$6:$D$85,MATCH($M7844,'Class Rules'!$A$6:$A$85,0)))</f>
        <v>Passenger LDV</v>
      </c>
      <c r="O7844" s="1" t="str">
        <f t="array" ref="O7844">IF(SUMPRODUCT(MAX(ISNUMBER(SEARCH(Fuel_Rules!$A$6:$A$30,$E7844))*ISNUMBER(SEARCH(Fuel_Rules!$B$6:$B$30,$F7844))*(Fuel_Rules!$A$6:$A$30&lt;&gt;"")))&gt;0,"Plug-in hybrid",IF($G7844="Diesel","Diesel","Gasoline"))</f>
        <v>Diesel</v>
      </c>
    </row>
    <row r="7845" spans="1:15" ht="15" customHeight="1" x14ac:dyDescent="0.25">
      <c r="A7845" s="1">
        <v>2022</v>
      </c>
      <c r="B7845" s="1" t="s">
        <v>9851</v>
      </c>
      <c r="C7845" s="1" t="s">
        <v>1593</v>
      </c>
      <c r="D7845" s="1" t="s">
        <v>10402</v>
      </c>
      <c r="E7845" s="1" t="s">
        <v>1588</v>
      </c>
      <c r="F7845" s="1" t="s">
        <v>1595</v>
      </c>
      <c r="G7845" s="1" t="s">
        <v>103</v>
      </c>
      <c r="H7845" s="1" t="s">
        <v>437</v>
      </c>
      <c r="I7845" s="1">
        <v>1.8</v>
      </c>
      <c r="J7845" s="1">
        <v>2023</v>
      </c>
      <c r="K7845" s="1">
        <v>128620</v>
      </c>
      <c r="L7845" s="1">
        <v>0</v>
      </c>
      <c r="M7845" s="1">
        <f t="array" ref="M7845">SUMPRODUCT(MAX(ISNUMBER(SEARCH('Class Rules'!$B$6:$B$85,$E7845))*ISNUMBER(SEARCH('Class Rules'!$C$6:$C$85,$F7845))*'Class Rules'!$A$6:$A$85))</f>
        <v>0</v>
      </c>
      <c r="N7845" s="1" t="str">
        <f t="array" ref="N7845">IF($M7845=0,'Class Rules'!$D$3,INDEX('Class Rules'!$D$6:$D$85,MATCH($M7845,'Class Rules'!$A$6:$A$85,0)))</f>
        <v>Passenger LDV</v>
      </c>
      <c r="O7845" s="1" t="str">
        <f t="array" ref="O7845">IF(SUMPRODUCT(MAX(ISNUMBER(SEARCH(Fuel_Rules!$A$6:$A$30,$E7845))*ISNUMBER(SEARCH(Fuel_Rules!$B$6:$B$30,$F7845))*(Fuel_Rules!$A$6:$A$30&lt;&gt;"")))&gt;0,"Plug-in hybrid",IF($G7845="Diesel","Diesel","Gasoline"))</f>
        <v>Gasoline</v>
      </c>
    </row>
    <row r="7846" spans="1:15" ht="15" customHeight="1" x14ac:dyDescent="0.25">
      <c r="A7846" s="1">
        <v>2022</v>
      </c>
      <c r="B7846" s="1" t="s">
        <v>9851</v>
      </c>
      <c r="C7846" s="1" t="s">
        <v>1623</v>
      </c>
      <c r="D7846" s="1" t="s">
        <v>10403</v>
      </c>
      <c r="E7846" s="1" t="s">
        <v>1588</v>
      </c>
      <c r="F7846" s="1" t="s">
        <v>1625</v>
      </c>
      <c r="G7846" s="1" t="s">
        <v>103</v>
      </c>
      <c r="H7846" s="1" t="s">
        <v>437</v>
      </c>
      <c r="I7846" s="1">
        <v>2</v>
      </c>
      <c r="J7846" s="1">
        <v>2023</v>
      </c>
      <c r="K7846" s="1">
        <v>400235</v>
      </c>
      <c r="L7846" s="1">
        <v>0</v>
      </c>
      <c r="M7846" s="1">
        <f t="array" ref="M7846">SUMPRODUCT(MAX(ISNUMBER(SEARCH('Class Rules'!$B$6:$B$85,$E7846))*ISNUMBER(SEARCH('Class Rules'!$C$6:$C$85,$F7846))*'Class Rules'!$A$6:$A$85))</f>
        <v>0</v>
      </c>
      <c r="N7846" s="1" t="str">
        <f t="array" ref="N7846">IF($M7846=0,'Class Rules'!$D$3,INDEX('Class Rules'!$D$6:$D$85,MATCH($M7846,'Class Rules'!$A$6:$A$85,0)))</f>
        <v>Passenger LDV</v>
      </c>
      <c r="O7846" s="1" t="str">
        <f t="array" ref="O7846">IF(SUMPRODUCT(MAX(ISNUMBER(SEARCH(Fuel_Rules!$A$6:$A$30,$E7846))*ISNUMBER(SEARCH(Fuel_Rules!$B$6:$B$30,$F7846))*(Fuel_Rules!$A$6:$A$30&lt;&gt;"")))&gt;0,"Plug-in hybrid",IF($G7846="Diesel","Diesel","Gasoline"))</f>
        <v>Gasoline</v>
      </c>
    </row>
    <row r="7847" spans="1:15" ht="15" customHeight="1" x14ac:dyDescent="0.25">
      <c r="A7847" s="1">
        <v>2022</v>
      </c>
      <c r="B7847" s="1" t="s">
        <v>9851</v>
      </c>
      <c r="C7847" s="1" t="s">
        <v>1626</v>
      </c>
      <c r="D7847" s="1" t="s">
        <v>10404</v>
      </c>
      <c r="E7847" s="1" t="s">
        <v>1588</v>
      </c>
      <c r="F7847" s="1" t="s">
        <v>1628</v>
      </c>
      <c r="G7847" s="1" t="s">
        <v>103</v>
      </c>
      <c r="H7847" s="1" t="s">
        <v>437</v>
      </c>
      <c r="I7847" s="1">
        <v>2</v>
      </c>
      <c r="J7847" s="1">
        <v>2023</v>
      </c>
      <c r="K7847" s="1">
        <v>474300</v>
      </c>
      <c r="L7847" s="1">
        <v>0</v>
      </c>
      <c r="M7847" s="1">
        <f t="array" ref="M7847">SUMPRODUCT(MAX(ISNUMBER(SEARCH('Class Rules'!$B$6:$B$85,$E7847))*ISNUMBER(SEARCH('Class Rules'!$C$6:$C$85,$F7847))*'Class Rules'!$A$6:$A$85))</f>
        <v>0</v>
      </c>
      <c r="N7847" s="1" t="str">
        <f t="array" ref="N7847">IF($M7847=0,'Class Rules'!$D$3,INDEX('Class Rules'!$D$6:$D$85,MATCH($M7847,'Class Rules'!$A$6:$A$85,0)))</f>
        <v>Passenger LDV</v>
      </c>
      <c r="O7847" s="1" t="str">
        <f t="array" ref="O7847">IF(SUMPRODUCT(MAX(ISNUMBER(SEARCH(Fuel_Rules!$A$6:$A$30,$E7847))*ISNUMBER(SEARCH(Fuel_Rules!$B$6:$B$30,$F7847))*(Fuel_Rules!$A$6:$A$30&lt;&gt;"")))&gt;0,"Plug-in hybrid",IF($G7847="Diesel","Diesel","Gasoline"))</f>
        <v>Gasoline</v>
      </c>
    </row>
    <row r="7848" spans="1:15" ht="15" customHeight="1" x14ac:dyDescent="0.25">
      <c r="A7848" s="1">
        <v>2022</v>
      </c>
      <c r="B7848" s="1" t="s">
        <v>9851</v>
      </c>
      <c r="C7848" s="1" t="s">
        <v>1635</v>
      </c>
      <c r="D7848" s="1" t="s">
        <v>10405</v>
      </c>
      <c r="E7848" s="1" t="s">
        <v>1588</v>
      </c>
      <c r="F7848" s="1" t="s">
        <v>1637</v>
      </c>
      <c r="G7848" s="1" t="s">
        <v>103</v>
      </c>
      <c r="H7848" s="1" t="s">
        <v>437</v>
      </c>
      <c r="I7848" s="1">
        <v>2</v>
      </c>
      <c r="J7848" s="1">
        <v>2023</v>
      </c>
      <c r="K7848" s="1">
        <v>501215</v>
      </c>
      <c r="L7848" s="1">
        <v>0</v>
      </c>
      <c r="M7848" s="1">
        <f t="array" ref="M7848">SUMPRODUCT(MAX(ISNUMBER(SEARCH('Class Rules'!$B$6:$B$85,$E7848))*ISNUMBER(SEARCH('Class Rules'!$C$6:$C$85,$F7848))*'Class Rules'!$A$6:$A$85))</f>
        <v>0</v>
      </c>
      <c r="N7848" s="1" t="str">
        <f t="array" ref="N7848">IF($M7848=0,'Class Rules'!$D$3,INDEX('Class Rules'!$D$6:$D$85,MATCH($M7848,'Class Rules'!$A$6:$A$85,0)))</f>
        <v>Passenger LDV</v>
      </c>
      <c r="O7848" s="1" t="str">
        <f t="array" ref="O7848">IF(SUMPRODUCT(MAX(ISNUMBER(SEARCH(Fuel_Rules!$A$6:$A$30,$E7848))*ISNUMBER(SEARCH(Fuel_Rules!$B$6:$B$30,$F7848))*(Fuel_Rules!$A$6:$A$30&lt;&gt;"")))&gt;0,"Plug-in hybrid",IF($G7848="Diesel","Diesel","Gasoline"))</f>
        <v>Gasoline</v>
      </c>
    </row>
    <row r="7849" spans="1:15" ht="15" customHeight="1" x14ac:dyDescent="0.25">
      <c r="A7849" s="1">
        <v>2022</v>
      </c>
      <c r="B7849" s="1" t="s">
        <v>9851</v>
      </c>
      <c r="C7849" s="1" t="s">
        <v>1641</v>
      </c>
      <c r="D7849" s="1" t="s">
        <v>10406</v>
      </c>
      <c r="E7849" s="1" t="s">
        <v>1588</v>
      </c>
      <c r="F7849" s="1" t="s">
        <v>1643</v>
      </c>
      <c r="G7849" s="1" t="s">
        <v>103</v>
      </c>
      <c r="H7849" s="1" t="s">
        <v>437</v>
      </c>
      <c r="I7849" s="1">
        <v>1.3</v>
      </c>
      <c r="J7849" s="1">
        <v>2023</v>
      </c>
      <c r="K7849" s="1">
        <v>205605</v>
      </c>
      <c r="L7849" s="1">
        <v>0</v>
      </c>
      <c r="M7849" s="1">
        <f t="array" ref="M7849">SUMPRODUCT(MAX(ISNUMBER(SEARCH('Class Rules'!$B$6:$B$85,$E7849))*ISNUMBER(SEARCH('Class Rules'!$C$6:$C$85,$F7849))*'Class Rules'!$A$6:$A$85))</f>
        <v>0</v>
      </c>
      <c r="N7849" s="1" t="str">
        <f t="array" ref="N7849">IF($M7849=0,'Class Rules'!$D$3,INDEX('Class Rules'!$D$6:$D$85,MATCH($M7849,'Class Rules'!$A$6:$A$85,0)))</f>
        <v>Passenger LDV</v>
      </c>
      <c r="O7849" s="1" t="str">
        <f t="array" ref="O7849">IF(SUMPRODUCT(MAX(ISNUMBER(SEARCH(Fuel_Rules!$A$6:$A$30,$E7849))*ISNUMBER(SEARCH(Fuel_Rules!$B$6:$B$30,$F7849))*(Fuel_Rules!$A$6:$A$30&lt;&gt;"")))&gt;0,"Plug-in hybrid",IF($G7849="Diesel","Diesel","Gasoline"))</f>
        <v>Gasoline</v>
      </c>
    </row>
    <row r="7850" spans="1:15" ht="15" customHeight="1" x14ac:dyDescent="0.25">
      <c r="A7850" s="1">
        <v>2022</v>
      </c>
      <c r="B7850" s="1" t="s">
        <v>9851</v>
      </c>
      <c r="C7850" s="1" t="s">
        <v>1644</v>
      </c>
      <c r="D7850" s="1" t="s">
        <v>10407</v>
      </c>
      <c r="E7850" s="1" t="s">
        <v>1588</v>
      </c>
      <c r="F7850" s="1" t="s">
        <v>1646</v>
      </c>
      <c r="G7850" s="1" t="s">
        <v>103</v>
      </c>
      <c r="H7850" s="1" t="s">
        <v>437</v>
      </c>
      <c r="I7850" s="1">
        <v>1.3</v>
      </c>
      <c r="J7850" s="1">
        <v>2023</v>
      </c>
      <c r="K7850" s="1">
        <v>184745</v>
      </c>
      <c r="L7850" s="1">
        <v>0</v>
      </c>
      <c r="M7850" s="1">
        <f t="array" ref="M7850">SUMPRODUCT(MAX(ISNUMBER(SEARCH('Class Rules'!$B$6:$B$85,$E7850))*ISNUMBER(SEARCH('Class Rules'!$C$6:$C$85,$F7850))*'Class Rules'!$A$6:$A$85))</f>
        <v>0</v>
      </c>
      <c r="N7850" s="1" t="str">
        <f t="array" ref="N7850">IF($M7850=0,'Class Rules'!$D$3,INDEX('Class Rules'!$D$6:$D$85,MATCH($M7850,'Class Rules'!$A$6:$A$85,0)))</f>
        <v>Passenger LDV</v>
      </c>
      <c r="O7850" s="1" t="str">
        <f t="array" ref="O7850">IF(SUMPRODUCT(MAX(ISNUMBER(SEARCH(Fuel_Rules!$A$6:$A$30,$E7850))*ISNUMBER(SEARCH(Fuel_Rules!$B$6:$B$30,$F7850))*(Fuel_Rules!$A$6:$A$30&lt;&gt;"")))&gt;0,"Plug-in hybrid",IF($G7850="Diesel","Diesel","Gasoline"))</f>
        <v>Gasoline</v>
      </c>
    </row>
    <row r="7851" spans="1:15" ht="15" customHeight="1" x14ac:dyDescent="0.25">
      <c r="A7851" s="1">
        <v>2022</v>
      </c>
      <c r="B7851" s="1" t="s">
        <v>9851</v>
      </c>
      <c r="C7851" s="1" t="s">
        <v>1647</v>
      </c>
      <c r="D7851" s="1" t="s">
        <v>10408</v>
      </c>
      <c r="E7851" s="1" t="s">
        <v>1588</v>
      </c>
      <c r="F7851" s="1" t="s">
        <v>1649</v>
      </c>
      <c r="G7851" s="1" t="s">
        <v>103</v>
      </c>
      <c r="H7851" s="1" t="s">
        <v>437</v>
      </c>
      <c r="I7851" s="1">
        <v>1.3</v>
      </c>
      <c r="J7851" s="1">
        <v>2023</v>
      </c>
      <c r="K7851" s="1">
        <v>176545</v>
      </c>
      <c r="L7851" s="1">
        <v>0</v>
      </c>
      <c r="M7851" s="1">
        <f t="array" ref="M7851">SUMPRODUCT(MAX(ISNUMBER(SEARCH('Class Rules'!$B$6:$B$85,$E7851))*ISNUMBER(SEARCH('Class Rules'!$C$6:$C$85,$F7851))*'Class Rules'!$A$6:$A$85))</f>
        <v>0</v>
      </c>
      <c r="N7851" s="1" t="str">
        <f t="array" ref="N7851">IF($M7851=0,'Class Rules'!$D$3,INDEX('Class Rules'!$D$6:$D$85,MATCH($M7851,'Class Rules'!$A$6:$A$85,0)))</f>
        <v>Passenger LDV</v>
      </c>
      <c r="O7851" s="1" t="str">
        <f t="array" ref="O7851">IF(SUMPRODUCT(MAX(ISNUMBER(SEARCH(Fuel_Rules!$A$6:$A$30,$E7851))*ISNUMBER(SEARCH(Fuel_Rules!$B$6:$B$30,$F7851))*(Fuel_Rules!$A$6:$A$30&lt;&gt;"")))&gt;0,"Plug-in hybrid",IF($G7851="Diesel","Diesel","Gasoline"))</f>
        <v>Gasoline</v>
      </c>
    </row>
    <row r="7852" spans="1:15" ht="15" customHeight="1" x14ac:dyDescent="0.25">
      <c r="A7852" s="1">
        <v>2022</v>
      </c>
      <c r="B7852" s="1" t="s">
        <v>9851</v>
      </c>
      <c r="C7852" s="1" t="s">
        <v>1650</v>
      </c>
      <c r="D7852" s="1" t="s">
        <v>10409</v>
      </c>
      <c r="E7852" s="1" t="s">
        <v>1588</v>
      </c>
      <c r="F7852" s="1" t="s">
        <v>1652</v>
      </c>
      <c r="G7852" s="1" t="s">
        <v>103</v>
      </c>
      <c r="H7852" s="1" t="s">
        <v>437</v>
      </c>
      <c r="I7852" s="1">
        <v>1.3</v>
      </c>
      <c r="J7852" s="1">
        <v>2023</v>
      </c>
      <c r="K7852" s="1">
        <v>185714</v>
      </c>
      <c r="L7852" s="1">
        <v>0</v>
      </c>
      <c r="M7852" s="1">
        <f t="array" ref="M7852">SUMPRODUCT(MAX(ISNUMBER(SEARCH('Class Rules'!$B$6:$B$85,$E7852))*ISNUMBER(SEARCH('Class Rules'!$C$6:$C$85,$F7852))*'Class Rules'!$A$6:$A$85))</f>
        <v>0</v>
      </c>
      <c r="N7852" s="1" t="str">
        <f t="array" ref="N7852">IF($M7852=0,'Class Rules'!$D$3,INDEX('Class Rules'!$D$6:$D$85,MATCH($M7852,'Class Rules'!$A$6:$A$85,0)))</f>
        <v>Passenger LDV</v>
      </c>
      <c r="O7852" s="1" t="str">
        <f t="array" ref="O7852">IF(SUMPRODUCT(MAX(ISNUMBER(SEARCH(Fuel_Rules!$A$6:$A$30,$E7852))*ISNUMBER(SEARCH(Fuel_Rules!$B$6:$B$30,$F7852))*(Fuel_Rules!$A$6:$A$30&lt;&gt;"")))&gt;0,"Plug-in hybrid",IF($G7852="Diesel","Diesel","Gasoline"))</f>
        <v>Gasoline</v>
      </c>
    </row>
    <row r="7853" spans="1:15" ht="15" customHeight="1" x14ac:dyDescent="0.25">
      <c r="A7853" s="1">
        <v>2022</v>
      </c>
      <c r="B7853" s="1" t="s">
        <v>9851</v>
      </c>
      <c r="C7853" s="1" t="s">
        <v>1653</v>
      </c>
      <c r="D7853" s="1" t="s">
        <v>10410</v>
      </c>
      <c r="E7853" s="1" t="s">
        <v>1588</v>
      </c>
      <c r="F7853" s="1" t="s">
        <v>1655</v>
      </c>
      <c r="G7853" s="1" t="s">
        <v>103</v>
      </c>
      <c r="H7853" s="1" t="s">
        <v>437</v>
      </c>
      <c r="I7853" s="1">
        <v>1.3</v>
      </c>
      <c r="J7853" s="1">
        <v>2023</v>
      </c>
      <c r="K7853" s="1">
        <v>225835</v>
      </c>
      <c r="L7853" s="1">
        <v>0</v>
      </c>
      <c r="M7853" s="1">
        <f t="array" ref="M7853">SUMPRODUCT(MAX(ISNUMBER(SEARCH('Class Rules'!$B$6:$B$85,$E7853))*ISNUMBER(SEARCH('Class Rules'!$C$6:$C$85,$F7853))*'Class Rules'!$A$6:$A$85))</f>
        <v>0</v>
      </c>
      <c r="N7853" s="1" t="str">
        <f t="array" ref="N7853">IF($M7853=0,'Class Rules'!$D$3,INDEX('Class Rules'!$D$6:$D$85,MATCH($M7853,'Class Rules'!$A$6:$A$85,0)))</f>
        <v>Passenger LDV</v>
      </c>
      <c r="O7853" s="1" t="str">
        <f t="array" ref="O7853">IF(SUMPRODUCT(MAX(ISNUMBER(SEARCH(Fuel_Rules!$A$6:$A$30,$E7853))*ISNUMBER(SEARCH(Fuel_Rules!$B$6:$B$30,$F7853))*(Fuel_Rules!$A$6:$A$30&lt;&gt;"")))&gt;0,"Plug-in hybrid",IF($G7853="Diesel","Diesel","Gasoline"))</f>
        <v>Gasoline</v>
      </c>
    </row>
    <row r="7854" spans="1:15" ht="15" customHeight="1" x14ac:dyDescent="0.25">
      <c r="A7854" s="1">
        <v>2022</v>
      </c>
      <c r="B7854" s="1" t="s">
        <v>9851</v>
      </c>
      <c r="C7854" s="1" t="s">
        <v>1656</v>
      </c>
      <c r="D7854" s="1" t="s">
        <v>10411</v>
      </c>
      <c r="E7854" s="1" t="s">
        <v>1588</v>
      </c>
      <c r="F7854" s="1" t="s">
        <v>1658</v>
      </c>
      <c r="G7854" s="1" t="s">
        <v>105</v>
      </c>
      <c r="H7854" s="1" t="s">
        <v>437</v>
      </c>
      <c r="I7854" s="1">
        <v>2</v>
      </c>
      <c r="J7854" s="1">
        <v>2023</v>
      </c>
      <c r="K7854" s="1">
        <v>231520</v>
      </c>
      <c r="L7854" s="1">
        <v>0</v>
      </c>
      <c r="M7854" s="1">
        <f t="array" ref="M7854">SUMPRODUCT(MAX(ISNUMBER(SEARCH('Class Rules'!$B$6:$B$85,$E7854))*ISNUMBER(SEARCH('Class Rules'!$C$6:$C$85,$F7854))*'Class Rules'!$A$6:$A$85))</f>
        <v>0</v>
      </c>
      <c r="N7854" s="1" t="str">
        <f t="array" ref="N7854">IF($M7854=0,'Class Rules'!$D$3,INDEX('Class Rules'!$D$6:$D$85,MATCH($M7854,'Class Rules'!$A$6:$A$85,0)))</f>
        <v>Passenger LDV</v>
      </c>
      <c r="O7854" s="1" t="str">
        <f t="array" ref="O7854">IF(SUMPRODUCT(MAX(ISNUMBER(SEARCH(Fuel_Rules!$A$6:$A$30,$E7854))*ISNUMBER(SEARCH(Fuel_Rules!$B$6:$B$30,$F7854))*(Fuel_Rules!$A$6:$A$30&lt;&gt;"")))&gt;0,"Plug-in hybrid",IF($G7854="Diesel","Diesel","Gasoline"))</f>
        <v>Diesel</v>
      </c>
    </row>
    <row r="7855" spans="1:15" ht="15" customHeight="1" x14ac:dyDescent="0.25">
      <c r="A7855" s="1">
        <v>2022</v>
      </c>
      <c r="B7855" s="1" t="s">
        <v>9851</v>
      </c>
      <c r="C7855" s="1" t="s">
        <v>1659</v>
      </c>
      <c r="D7855" s="1" t="s">
        <v>10412</v>
      </c>
      <c r="E7855" s="1" t="s">
        <v>1588</v>
      </c>
      <c r="F7855" s="1" t="s">
        <v>1661</v>
      </c>
      <c r="G7855" s="1" t="s">
        <v>105</v>
      </c>
      <c r="H7855" s="1" t="s">
        <v>437</v>
      </c>
      <c r="I7855" s="1">
        <v>2</v>
      </c>
      <c r="J7855" s="1">
        <v>2023</v>
      </c>
      <c r="K7855" s="1">
        <v>234745</v>
      </c>
      <c r="L7855" s="1">
        <v>0</v>
      </c>
      <c r="M7855" s="1">
        <f t="array" ref="M7855">SUMPRODUCT(MAX(ISNUMBER(SEARCH('Class Rules'!$B$6:$B$85,$E7855))*ISNUMBER(SEARCH('Class Rules'!$C$6:$C$85,$F7855))*'Class Rules'!$A$6:$A$85))</f>
        <v>0</v>
      </c>
      <c r="N7855" s="1" t="str">
        <f t="array" ref="N7855">IF($M7855=0,'Class Rules'!$D$3,INDEX('Class Rules'!$D$6:$D$85,MATCH($M7855,'Class Rules'!$A$6:$A$85,0)))</f>
        <v>Passenger LDV</v>
      </c>
      <c r="O7855" s="1" t="str">
        <f t="array" ref="O7855">IF(SUMPRODUCT(MAX(ISNUMBER(SEARCH(Fuel_Rules!$A$6:$A$30,$E7855))*ISNUMBER(SEARCH(Fuel_Rules!$B$6:$B$30,$F7855))*(Fuel_Rules!$A$6:$A$30&lt;&gt;"")))&gt;0,"Plug-in hybrid",IF($G7855="Diesel","Diesel","Gasoline"))</f>
        <v>Diesel</v>
      </c>
    </row>
    <row r="7856" spans="1:15" ht="15" customHeight="1" x14ac:dyDescent="0.25">
      <c r="A7856" s="1">
        <v>2022</v>
      </c>
      <c r="B7856" s="1" t="s">
        <v>9851</v>
      </c>
      <c r="C7856" s="1" t="s">
        <v>1662</v>
      </c>
      <c r="D7856" s="1" t="s">
        <v>10413</v>
      </c>
      <c r="E7856" s="1" t="s">
        <v>1588</v>
      </c>
      <c r="F7856" s="1" t="s">
        <v>1664</v>
      </c>
      <c r="G7856" s="1" t="s">
        <v>105</v>
      </c>
      <c r="H7856" s="1" t="s">
        <v>437</v>
      </c>
      <c r="I7856" s="1">
        <v>2</v>
      </c>
      <c r="J7856" s="1">
        <v>2023</v>
      </c>
      <c r="K7856" s="1">
        <v>252298</v>
      </c>
      <c r="L7856" s="1">
        <v>0</v>
      </c>
      <c r="M7856" s="1">
        <f t="array" ref="M7856">SUMPRODUCT(MAX(ISNUMBER(SEARCH('Class Rules'!$B$6:$B$85,$E7856))*ISNUMBER(SEARCH('Class Rules'!$C$6:$C$85,$F7856))*'Class Rules'!$A$6:$A$85))</f>
        <v>0</v>
      </c>
      <c r="N7856" s="1" t="str">
        <f t="array" ref="N7856">IF($M7856=0,'Class Rules'!$D$3,INDEX('Class Rules'!$D$6:$D$85,MATCH($M7856,'Class Rules'!$A$6:$A$85,0)))</f>
        <v>Passenger LDV</v>
      </c>
      <c r="O7856" s="1" t="str">
        <f t="array" ref="O7856">IF(SUMPRODUCT(MAX(ISNUMBER(SEARCH(Fuel_Rules!$A$6:$A$30,$E7856))*ISNUMBER(SEARCH(Fuel_Rules!$B$6:$B$30,$F7856))*(Fuel_Rules!$A$6:$A$30&lt;&gt;"")))&gt;0,"Plug-in hybrid",IF($G7856="Diesel","Diesel","Gasoline"))</f>
        <v>Diesel</v>
      </c>
    </row>
    <row r="7857" spans="1:15" ht="15" customHeight="1" x14ac:dyDescent="0.25">
      <c r="A7857" s="1">
        <v>2022</v>
      </c>
      <c r="B7857" s="1" t="s">
        <v>9851</v>
      </c>
      <c r="C7857" s="1" t="s">
        <v>1665</v>
      </c>
      <c r="D7857" s="1" t="s">
        <v>10414</v>
      </c>
      <c r="E7857" s="1" t="s">
        <v>1588</v>
      </c>
      <c r="F7857" s="1" t="s">
        <v>1667</v>
      </c>
      <c r="G7857" s="1" t="s">
        <v>105</v>
      </c>
      <c r="H7857" s="1" t="s">
        <v>437</v>
      </c>
      <c r="I7857" s="1">
        <v>2</v>
      </c>
      <c r="J7857" s="1">
        <v>2023</v>
      </c>
      <c r="K7857" s="1">
        <v>251403</v>
      </c>
      <c r="L7857" s="1">
        <v>0</v>
      </c>
      <c r="M7857" s="1">
        <f t="array" ref="M7857">SUMPRODUCT(MAX(ISNUMBER(SEARCH('Class Rules'!$B$6:$B$85,$E7857))*ISNUMBER(SEARCH('Class Rules'!$C$6:$C$85,$F7857))*'Class Rules'!$A$6:$A$85))</f>
        <v>0</v>
      </c>
      <c r="N7857" s="1" t="str">
        <f t="array" ref="N7857">IF($M7857=0,'Class Rules'!$D$3,INDEX('Class Rules'!$D$6:$D$85,MATCH($M7857,'Class Rules'!$A$6:$A$85,0)))</f>
        <v>Passenger LDV</v>
      </c>
      <c r="O7857" s="1" t="str">
        <f t="array" ref="O7857">IF(SUMPRODUCT(MAX(ISNUMBER(SEARCH(Fuel_Rules!$A$6:$A$30,$E7857))*ISNUMBER(SEARCH(Fuel_Rules!$B$6:$B$30,$F7857))*(Fuel_Rules!$A$6:$A$30&lt;&gt;"")))&gt;0,"Plug-in hybrid",IF($G7857="Diesel","Diesel","Gasoline"))</f>
        <v>Diesel</v>
      </c>
    </row>
    <row r="7858" spans="1:15" ht="15" customHeight="1" x14ac:dyDescent="0.25">
      <c r="A7858" s="1">
        <v>2022</v>
      </c>
      <c r="B7858" s="1" t="s">
        <v>9851</v>
      </c>
      <c r="C7858" s="1" t="s">
        <v>1668</v>
      </c>
      <c r="D7858" s="1" t="s">
        <v>10415</v>
      </c>
      <c r="E7858" s="1" t="s">
        <v>1588</v>
      </c>
      <c r="F7858" s="1" t="s">
        <v>1670</v>
      </c>
      <c r="G7858" s="1" t="s">
        <v>103</v>
      </c>
      <c r="H7858" s="1" t="s">
        <v>298</v>
      </c>
      <c r="I7858" s="1">
        <v>2</v>
      </c>
      <c r="J7858" s="1">
        <v>2023</v>
      </c>
      <c r="K7858" s="1">
        <v>405344</v>
      </c>
      <c r="L7858" s="1">
        <v>0</v>
      </c>
      <c r="M7858" s="1">
        <f t="array" ref="M7858">SUMPRODUCT(MAX(ISNUMBER(SEARCH('Class Rules'!$B$6:$B$85,$E7858))*ISNUMBER(SEARCH('Class Rules'!$C$6:$C$85,$F7858))*'Class Rules'!$A$6:$A$85))</f>
        <v>0</v>
      </c>
      <c r="N7858" s="1" t="str">
        <f t="array" ref="N7858">IF($M7858=0,'Class Rules'!$D$3,INDEX('Class Rules'!$D$6:$D$85,MATCH($M7858,'Class Rules'!$A$6:$A$85,0)))</f>
        <v>Passenger LDV</v>
      </c>
      <c r="O7858" s="1" t="str">
        <f t="array" ref="O7858">IF(SUMPRODUCT(MAX(ISNUMBER(SEARCH(Fuel_Rules!$A$6:$A$30,$E7858))*ISNUMBER(SEARCH(Fuel_Rules!$B$6:$B$30,$F7858))*(Fuel_Rules!$A$6:$A$30&lt;&gt;"")))&gt;0,"Plug-in hybrid",IF($G7858="Diesel","Diesel","Gasoline"))</f>
        <v>Gasoline</v>
      </c>
    </row>
    <row r="7859" spans="1:15" ht="15" customHeight="1" x14ac:dyDescent="0.25">
      <c r="A7859" s="1">
        <v>2022</v>
      </c>
      <c r="B7859" s="1" t="s">
        <v>9851</v>
      </c>
      <c r="C7859" s="1" t="s">
        <v>1671</v>
      </c>
      <c r="D7859" s="1" t="s">
        <v>10416</v>
      </c>
      <c r="E7859" s="1" t="s">
        <v>1588</v>
      </c>
      <c r="F7859" s="1" t="s">
        <v>1673</v>
      </c>
      <c r="G7859" s="1" t="s">
        <v>105</v>
      </c>
      <c r="H7859" s="1" t="s">
        <v>437</v>
      </c>
      <c r="I7859" s="1">
        <v>2</v>
      </c>
      <c r="J7859" s="1">
        <v>2023</v>
      </c>
      <c r="K7859" s="1">
        <v>294029</v>
      </c>
      <c r="L7859" s="1">
        <v>0</v>
      </c>
      <c r="M7859" s="1">
        <f t="array" ref="M7859">SUMPRODUCT(MAX(ISNUMBER(SEARCH('Class Rules'!$B$6:$B$85,$E7859))*ISNUMBER(SEARCH('Class Rules'!$C$6:$C$85,$F7859))*'Class Rules'!$A$6:$A$85))</f>
        <v>0</v>
      </c>
      <c r="N7859" s="1" t="str">
        <f t="array" ref="N7859">IF($M7859=0,'Class Rules'!$D$3,INDEX('Class Rules'!$D$6:$D$85,MATCH($M7859,'Class Rules'!$A$6:$A$85,0)))</f>
        <v>Passenger LDV</v>
      </c>
      <c r="O7859" s="1" t="str">
        <f t="array" ref="O7859">IF(SUMPRODUCT(MAX(ISNUMBER(SEARCH(Fuel_Rules!$A$6:$A$30,$E7859))*ISNUMBER(SEARCH(Fuel_Rules!$B$6:$B$30,$F7859))*(Fuel_Rules!$A$6:$A$30&lt;&gt;"")))&gt;0,"Plug-in hybrid",IF($G7859="Diesel","Diesel","Gasoline"))</f>
        <v>Diesel</v>
      </c>
    </row>
    <row r="7860" spans="1:15" ht="15" customHeight="1" x14ac:dyDescent="0.25">
      <c r="A7860" s="1">
        <v>2022</v>
      </c>
      <c r="B7860" s="1" t="s">
        <v>9851</v>
      </c>
      <c r="C7860" s="1" t="s">
        <v>1674</v>
      </c>
      <c r="D7860" s="1" t="s">
        <v>10417</v>
      </c>
      <c r="E7860" s="1" t="s">
        <v>1588</v>
      </c>
      <c r="F7860" s="1" t="s">
        <v>1676</v>
      </c>
      <c r="G7860" s="1" t="s">
        <v>103</v>
      </c>
      <c r="H7860" s="1" t="s">
        <v>437</v>
      </c>
      <c r="I7860" s="1">
        <v>1.3</v>
      </c>
      <c r="J7860" s="1">
        <v>2023</v>
      </c>
      <c r="K7860" s="1">
        <v>237701</v>
      </c>
      <c r="L7860" s="1">
        <v>0</v>
      </c>
      <c r="M7860" s="1">
        <f t="array" ref="M7860">SUMPRODUCT(MAX(ISNUMBER(SEARCH('Class Rules'!$B$6:$B$85,$E7860))*ISNUMBER(SEARCH('Class Rules'!$C$6:$C$85,$F7860))*'Class Rules'!$A$6:$A$85))</f>
        <v>0</v>
      </c>
      <c r="N7860" s="1" t="str">
        <f t="array" ref="N7860">IF($M7860=0,'Class Rules'!$D$3,INDEX('Class Rules'!$D$6:$D$85,MATCH($M7860,'Class Rules'!$A$6:$A$85,0)))</f>
        <v>Passenger LDV</v>
      </c>
      <c r="O7860" s="1" t="str">
        <f t="array" ref="O7860">IF(SUMPRODUCT(MAX(ISNUMBER(SEARCH(Fuel_Rules!$A$6:$A$30,$E7860))*ISNUMBER(SEARCH(Fuel_Rules!$B$6:$B$30,$F7860))*(Fuel_Rules!$A$6:$A$30&lt;&gt;"")))&gt;0,"Plug-in hybrid",IF($G7860="Diesel","Diesel","Gasoline"))</f>
        <v>Gasoline</v>
      </c>
    </row>
    <row r="7861" spans="1:15" ht="15" customHeight="1" x14ac:dyDescent="0.25">
      <c r="A7861" s="1">
        <v>2022</v>
      </c>
      <c r="B7861" s="1" t="s">
        <v>9851</v>
      </c>
      <c r="C7861" s="1" t="s">
        <v>1677</v>
      </c>
      <c r="D7861" s="1" t="s">
        <v>10418</v>
      </c>
      <c r="E7861" s="1" t="s">
        <v>1588</v>
      </c>
      <c r="F7861" s="1" t="s">
        <v>1679</v>
      </c>
      <c r="G7861" s="1" t="s">
        <v>103</v>
      </c>
      <c r="H7861" s="1" t="s">
        <v>437</v>
      </c>
      <c r="I7861" s="1">
        <v>1.3</v>
      </c>
      <c r="J7861" s="1">
        <v>2023</v>
      </c>
      <c r="K7861" s="1">
        <v>263090</v>
      </c>
      <c r="L7861" s="1">
        <v>0</v>
      </c>
      <c r="M7861" s="1">
        <f t="array" ref="M7861">SUMPRODUCT(MAX(ISNUMBER(SEARCH('Class Rules'!$B$6:$B$85,$E7861))*ISNUMBER(SEARCH('Class Rules'!$C$6:$C$85,$F7861))*'Class Rules'!$A$6:$A$85))</f>
        <v>0</v>
      </c>
      <c r="N7861" s="1" t="str">
        <f t="array" ref="N7861">IF($M7861=0,'Class Rules'!$D$3,INDEX('Class Rules'!$D$6:$D$85,MATCH($M7861,'Class Rules'!$A$6:$A$85,0)))</f>
        <v>Passenger LDV</v>
      </c>
      <c r="O7861" s="1" t="str">
        <f t="array" ref="O7861">IF(SUMPRODUCT(MAX(ISNUMBER(SEARCH(Fuel_Rules!$A$6:$A$30,$E7861))*ISNUMBER(SEARCH(Fuel_Rules!$B$6:$B$30,$F7861))*(Fuel_Rules!$A$6:$A$30&lt;&gt;"")))&gt;0,"Plug-in hybrid",IF($G7861="Diesel","Diesel","Gasoline"))</f>
        <v>Gasoline</v>
      </c>
    </row>
    <row r="7862" spans="1:15" ht="15" customHeight="1" x14ac:dyDescent="0.25">
      <c r="A7862" s="1">
        <v>2022</v>
      </c>
      <c r="B7862" s="1" t="s">
        <v>9851</v>
      </c>
      <c r="C7862" s="1" t="s">
        <v>1680</v>
      </c>
      <c r="D7862" s="1" t="s">
        <v>10419</v>
      </c>
      <c r="E7862" s="1" t="s">
        <v>1588</v>
      </c>
      <c r="F7862" s="1" t="s">
        <v>1682</v>
      </c>
      <c r="G7862" s="1" t="s">
        <v>105</v>
      </c>
      <c r="H7862" s="1" t="s">
        <v>437</v>
      </c>
      <c r="I7862" s="1">
        <v>2</v>
      </c>
      <c r="J7862" s="1">
        <v>2023</v>
      </c>
      <c r="K7862" s="1">
        <v>320840</v>
      </c>
      <c r="L7862" s="1">
        <v>0</v>
      </c>
      <c r="M7862" s="1">
        <f t="array" ref="M7862">SUMPRODUCT(MAX(ISNUMBER(SEARCH('Class Rules'!$B$6:$B$85,$E7862))*ISNUMBER(SEARCH('Class Rules'!$C$6:$C$85,$F7862))*'Class Rules'!$A$6:$A$85))</f>
        <v>0</v>
      </c>
      <c r="N7862" s="1" t="str">
        <f t="array" ref="N7862">IF($M7862=0,'Class Rules'!$D$3,INDEX('Class Rules'!$D$6:$D$85,MATCH($M7862,'Class Rules'!$A$6:$A$85,0)))</f>
        <v>Passenger LDV</v>
      </c>
      <c r="O7862" s="1" t="str">
        <f t="array" ref="O7862">IF(SUMPRODUCT(MAX(ISNUMBER(SEARCH(Fuel_Rules!$A$6:$A$30,$E7862))*ISNUMBER(SEARCH(Fuel_Rules!$B$6:$B$30,$F7862))*(Fuel_Rules!$A$6:$A$30&lt;&gt;"")))&gt;0,"Plug-in hybrid",IF($G7862="Diesel","Diesel","Gasoline"))</f>
        <v>Diesel</v>
      </c>
    </row>
    <row r="7863" spans="1:15" ht="15" customHeight="1" x14ac:dyDescent="0.25">
      <c r="A7863" s="1">
        <v>2022</v>
      </c>
      <c r="B7863" s="1" t="s">
        <v>9851</v>
      </c>
      <c r="C7863" s="1" t="s">
        <v>1683</v>
      </c>
      <c r="D7863" s="1" t="s">
        <v>10420</v>
      </c>
      <c r="E7863" s="1" t="s">
        <v>1588</v>
      </c>
      <c r="F7863" s="1" t="s">
        <v>1685</v>
      </c>
      <c r="G7863" s="1" t="s">
        <v>105</v>
      </c>
      <c r="H7863" s="1" t="s">
        <v>437</v>
      </c>
      <c r="I7863" s="1">
        <v>3</v>
      </c>
      <c r="J7863" s="1">
        <v>2023</v>
      </c>
      <c r="K7863" s="1">
        <v>495802</v>
      </c>
      <c r="L7863" s="1">
        <v>0</v>
      </c>
      <c r="M7863" s="1">
        <f t="array" ref="M7863">SUMPRODUCT(MAX(ISNUMBER(SEARCH('Class Rules'!$B$6:$B$85,$E7863))*ISNUMBER(SEARCH('Class Rules'!$C$6:$C$85,$F7863))*'Class Rules'!$A$6:$A$85))</f>
        <v>0</v>
      </c>
      <c r="N7863" s="1" t="str">
        <f t="array" ref="N7863">IF($M7863=0,'Class Rules'!$D$3,INDEX('Class Rules'!$D$6:$D$85,MATCH($M7863,'Class Rules'!$A$6:$A$85,0)))</f>
        <v>Passenger LDV</v>
      </c>
      <c r="O7863" s="1" t="str">
        <f t="array" ref="O7863">IF(SUMPRODUCT(MAX(ISNUMBER(SEARCH(Fuel_Rules!$A$6:$A$30,$E7863))*ISNUMBER(SEARCH(Fuel_Rules!$B$6:$B$30,$F7863))*(Fuel_Rules!$A$6:$A$30&lt;&gt;"")))&gt;0,"Plug-in hybrid",IF($G7863="Diesel","Diesel","Gasoline"))</f>
        <v>Diesel</v>
      </c>
    </row>
    <row r="7864" spans="1:15" ht="15" customHeight="1" x14ac:dyDescent="0.25">
      <c r="A7864" s="1">
        <v>2022</v>
      </c>
      <c r="B7864" s="1" t="s">
        <v>9851</v>
      </c>
      <c r="C7864" s="1" t="s">
        <v>4648</v>
      </c>
      <c r="D7864" s="1" t="s">
        <v>10421</v>
      </c>
      <c r="E7864" s="1" t="s">
        <v>1588</v>
      </c>
      <c r="F7864" s="1" t="s">
        <v>4650</v>
      </c>
      <c r="G7864" s="1" t="s">
        <v>103</v>
      </c>
      <c r="H7864" s="1" t="s">
        <v>437</v>
      </c>
      <c r="I7864" s="1">
        <v>1.3</v>
      </c>
      <c r="J7864" s="1">
        <v>2023</v>
      </c>
      <c r="K7864" s="1">
        <v>134754</v>
      </c>
      <c r="L7864" s="1">
        <v>0</v>
      </c>
      <c r="M7864" s="1">
        <f t="array" ref="M7864">SUMPRODUCT(MAX(ISNUMBER(SEARCH('Class Rules'!$B$6:$B$85,$E7864))*ISNUMBER(SEARCH('Class Rules'!$C$6:$C$85,$F7864))*'Class Rules'!$A$6:$A$85))</f>
        <v>0</v>
      </c>
      <c r="N7864" s="1" t="str">
        <f t="array" ref="N7864">IF($M7864=0,'Class Rules'!$D$3,INDEX('Class Rules'!$D$6:$D$85,MATCH($M7864,'Class Rules'!$A$6:$A$85,0)))</f>
        <v>Passenger LDV</v>
      </c>
      <c r="O7864" s="1" t="str">
        <f t="array" ref="O7864">IF(SUMPRODUCT(MAX(ISNUMBER(SEARCH(Fuel_Rules!$A$6:$A$30,$E7864))*ISNUMBER(SEARCH(Fuel_Rules!$B$6:$B$30,$F7864))*(Fuel_Rules!$A$6:$A$30&lt;&gt;"")))&gt;0,"Plug-in hybrid",IF($G7864="Diesel","Diesel","Gasoline"))</f>
        <v>Gasoline</v>
      </c>
    </row>
    <row r="7865" spans="1:15" ht="15" customHeight="1" x14ac:dyDescent="0.25">
      <c r="A7865" s="1">
        <v>2022</v>
      </c>
      <c r="B7865" s="1" t="s">
        <v>9851</v>
      </c>
      <c r="C7865" s="1" t="s">
        <v>4651</v>
      </c>
      <c r="D7865" s="1" t="s">
        <v>10422</v>
      </c>
      <c r="E7865" s="1" t="s">
        <v>1588</v>
      </c>
      <c r="F7865" s="1" t="s">
        <v>4653</v>
      </c>
      <c r="G7865" s="1" t="s">
        <v>103</v>
      </c>
      <c r="H7865" s="1" t="s">
        <v>437</v>
      </c>
      <c r="I7865" s="1">
        <v>1.3</v>
      </c>
      <c r="J7865" s="1">
        <v>2023</v>
      </c>
      <c r="K7865" s="1">
        <v>175917</v>
      </c>
      <c r="L7865" s="1">
        <v>0</v>
      </c>
      <c r="M7865" s="1">
        <f t="array" ref="M7865">SUMPRODUCT(MAX(ISNUMBER(SEARCH('Class Rules'!$B$6:$B$85,$E7865))*ISNUMBER(SEARCH('Class Rules'!$C$6:$C$85,$F7865))*'Class Rules'!$A$6:$A$85))</f>
        <v>0</v>
      </c>
      <c r="N7865" s="1" t="str">
        <f t="array" ref="N7865">IF($M7865=0,'Class Rules'!$D$3,INDEX('Class Rules'!$D$6:$D$85,MATCH($M7865,'Class Rules'!$A$6:$A$85,0)))</f>
        <v>Passenger LDV</v>
      </c>
      <c r="O7865" s="1" t="str">
        <f t="array" ref="O7865">IF(SUMPRODUCT(MAX(ISNUMBER(SEARCH(Fuel_Rules!$A$6:$A$30,$E7865))*ISNUMBER(SEARCH(Fuel_Rules!$B$6:$B$30,$F7865))*(Fuel_Rules!$A$6:$A$30&lt;&gt;"")))&gt;0,"Plug-in hybrid",IF($G7865="Diesel","Diesel","Gasoline"))</f>
        <v>Gasoline</v>
      </c>
    </row>
    <row r="7866" spans="1:15" ht="15" customHeight="1" x14ac:dyDescent="0.25">
      <c r="A7866" s="1">
        <v>2022</v>
      </c>
      <c r="B7866" s="1" t="s">
        <v>9851</v>
      </c>
      <c r="C7866" s="1" t="s">
        <v>4654</v>
      </c>
      <c r="D7866" s="1" t="s">
        <v>10423</v>
      </c>
      <c r="E7866" s="1" t="s">
        <v>1588</v>
      </c>
      <c r="F7866" s="1" t="s">
        <v>4656</v>
      </c>
      <c r="G7866" s="1" t="s">
        <v>103</v>
      </c>
      <c r="H7866" s="1" t="s">
        <v>437</v>
      </c>
      <c r="I7866" s="1">
        <v>1.3</v>
      </c>
      <c r="J7866" s="1">
        <v>2023</v>
      </c>
      <c r="K7866" s="1">
        <v>175764</v>
      </c>
      <c r="L7866" s="1">
        <v>0</v>
      </c>
      <c r="M7866" s="1">
        <f t="array" ref="M7866">SUMPRODUCT(MAX(ISNUMBER(SEARCH('Class Rules'!$B$6:$B$85,$E7866))*ISNUMBER(SEARCH('Class Rules'!$C$6:$C$85,$F7866))*'Class Rules'!$A$6:$A$85))</f>
        <v>0</v>
      </c>
      <c r="N7866" s="1" t="str">
        <f t="array" ref="N7866">IF($M7866=0,'Class Rules'!$D$3,INDEX('Class Rules'!$D$6:$D$85,MATCH($M7866,'Class Rules'!$A$6:$A$85,0)))</f>
        <v>Passenger LDV</v>
      </c>
      <c r="O7866" s="1" t="str">
        <f t="array" ref="O7866">IF(SUMPRODUCT(MAX(ISNUMBER(SEARCH(Fuel_Rules!$A$6:$A$30,$E7866))*ISNUMBER(SEARCH(Fuel_Rules!$B$6:$B$30,$F7866))*(Fuel_Rules!$A$6:$A$30&lt;&gt;"")))&gt;0,"Plug-in hybrid",IF($G7866="Diesel","Diesel","Gasoline"))</f>
        <v>Gasoline</v>
      </c>
    </row>
    <row r="7867" spans="1:15" ht="15" customHeight="1" x14ac:dyDescent="0.25">
      <c r="A7867" s="1">
        <v>2022</v>
      </c>
      <c r="B7867" s="1" t="s">
        <v>9851</v>
      </c>
      <c r="C7867" s="1" t="s">
        <v>4657</v>
      </c>
      <c r="D7867" s="1" t="s">
        <v>10424</v>
      </c>
      <c r="E7867" s="1" t="s">
        <v>1588</v>
      </c>
      <c r="F7867" s="1" t="s">
        <v>4659</v>
      </c>
      <c r="G7867" s="1" t="s">
        <v>103</v>
      </c>
      <c r="H7867" s="1" t="s">
        <v>437</v>
      </c>
      <c r="I7867" s="1">
        <v>1.3</v>
      </c>
      <c r="J7867" s="1">
        <v>2023</v>
      </c>
      <c r="K7867" s="1">
        <v>150002</v>
      </c>
      <c r="L7867" s="1">
        <v>0</v>
      </c>
      <c r="M7867" s="1">
        <f t="array" ref="M7867">SUMPRODUCT(MAX(ISNUMBER(SEARCH('Class Rules'!$B$6:$B$85,$E7867))*ISNUMBER(SEARCH('Class Rules'!$C$6:$C$85,$F7867))*'Class Rules'!$A$6:$A$85))</f>
        <v>0</v>
      </c>
      <c r="N7867" s="1" t="str">
        <f t="array" ref="N7867">IF($M7867=0,'Class Rules'!$D$3,INDEX('Class Rules'!$D$6:$D$85,MATCH($M7867,'Class Rules'!$A$6:$A$85,0)))</f>
        <v>Passenger LDV</v>
      </c>
      <c r="O7867" s="1" t="str">
        <f t="array" ref="O7867">IF(SUMPRODUCT(MAX(ISNUMBER(SEARCH(Fuel_Rules!$A$6:$A$30,$E7867))*ISNUMBER(SEARCH(Fuel_Rules!$B$6:$B$30,$F7867))*(Fuel_Rules!$A$6:$A$30&lt;&gt;"")))&gt;0,"Plug-in hybrid",IF($G7867="Diesel","Diesel","Gasoline"))</f>
        <v>Gasoline</v>
      </c>
    </row>
    <row r="7868" spans="1:15" ht="15" customHeight="1" x14ac:dyDescent="0.25">
      <c r="A7868" s="1">
        <v>2022</v>
      </c>
      <c r="B7868" s="1" t="s">
        <v>9851</v>
      </c>
      <c r="C7868" s="1" t="s">
        <v>6440</v>
      </c>
      <c r="D7868" s="1" t="s">
        <v>10425</v>
      </c>
      <c r="E7868" s="1" t="s">
        <v>1588</v>
      </c>
      <c r="F7868" s="1" t="s">
        <v>10426</v>
      </c>
      <c r="G7868" s="1" t="s">
        <v>103</v>
      </c>
      <c r="H7868" s="1" t="s">
        <v>437</v>
      </c>
      <c r="I7868" s="1">
        <v>1.3</v>
      </c>
      <c r="J7868" s="1">
        <v>2023</v>
      </c>
      <c r="K7868" s="1">
        <v>355894</v>
      </c>
      <c r="L7868" s="1">
        <v>0</v>
      </c>
      <c r="M7868" s="1">
        <f t="array" ref="M7868">SUMPRODUCT(MAX(ISNUMBER(SEARCH('Class Rules'!$B$6:$B$85,$E7868))*ISNUMBER(SEARCH('Class Rules'!$C$6:$C$85,$F7868))*'Class Rules'!$A$6:$A$85))</f>
        <v>0</v>
      </c>
      <c r="N7868" s="1" t="str">
        <f t="array" ref="N7868">IF($M7868=0,'Class Rules'!$D$3,INDEX('Class Rules'!$D$6:$D$85,MATCH($M7868,'Class Rules'!$A$6:$A$85,0)))</f>
        <v>Passenger LDV</v>
      </c>
      <c r="O7868" s="1" t="str">
        <f t="array" ref="O7868">IF(SUMPRODUCT(MAX(ISNUMBER(SEARCH(Fuel_Rules!$A$6:$A$30,$E7868))*ISNUMBER(SEARCH(Fuel_Rules!$B$6:$B$30,$F7868))*(Fuel_Rules!$A$6:$A$30&lt;&gt;"")))&gt;0,"Plug-in hybrid",IF($G7868="Diesel","Diesel","Gasoline"))</f>
        <v>Plug-in hybrid</v>
      </c>
    </row>
    <row r="7869" spans="1:15" ht="15" customHeight="1" x14ac:dyDescent="0.25">
      <c r="A7869" s="1">
        <v>2022</v>
      </c>
      <c r="B7869" s="1" t="s">
        <v>9851</v>
      </c>
      <c r="C7869" s="1" t="s">
        <v>9313</v>
      </c>
      <c r="D7869" s="1" t="s">
        <v>10427</v>
      </c>
      <c r="E7869" s="1" t="s">
        <v>1588</v>
      </c>
      <c r="F7869" s="1" t="s">
        <v>9315</v>
      </c>
      <c r="G7869" s="1" t="s">
        <v>103</v>
      </c>
      <c r="H7869" s="1" t="s">
        <v>437</v>
      </c>
      <c r="I7869" s="1">
        <v>2</v>
      </c>
      <c r="J7869" s="1">
        <v>2023</v>
      </c>
      <c r="K7869" s="1">
        <v>484450</v>
      </c>
      <c r="L7869" s="1">
        <v>0</v>
      </c>
      <c r="M7869" s="1">
        <f t="array" ref="M7869">SUMPRODUCT(MAX(ISNUMBER(SEARCH('Class Rules'!$B$6:$B$85,$E7869))*ISNUMBER(SEARCH('Class Rules'!$C$6:$C$85,$F7869))*'Class Rules'!$A$6:$A$85))</f>
        <v>0</v>
      </c>
      <c r="N7869" s="1" t="str">
        <f t="array" ref="N7869">IF($M7869=0,'Class Rules'!$D$3,INDEX('Class Rules'!$D$6:$D$85,MATCH($M7869,'Class Rules'!$A$6:$A$85,0)))</f>
        <v>Passenger LDV</v>
      </c>
      <c r="O7869" s="1" t="str">
        <f t="array" ref="O7869">IF(SUMPRODUCT(MAX(ISNUMBER(SEARCH(Fuel_Rules!$A$6:$A$30,$E7869))*ISNUMBER(SEARCH(Fuel_Rules!$B$6:$B$30,$F7869))*(Fuel_Rules!$A$6:$A$30&lt;&gt;"")))&gt;0,"Plug-in hybrid",IF($G7869="Diesel","Diesel","Gasoline"))</f>
        <v>Gasoline</v>
      </c>
    </row>
    <row r="7870" spans="1:15" ht="15" customHeight="1" x14ac:dyDescent="0.25">
      <c r="A7870" s="1">
        <v>2022</v>
      </c>
      <c r="B7870" s="1" t="s">
        <v>9851</v>
      </c>
      <c r="C7870" s="1" t="s">
        <v>10428</v>
      </c>
      <c r="D7870" s="1" t="s">
        <v>10429</v>
      </c>
      <c r="E7870" s="1" t="s">
        <v>1588</v>
      </c>
      <c r="F7870" s="1" t="s">
        <v>10430</v>
      </c>
      <c r="G7870" s="1" t="s">
        <v>103</v>
      </c>
      <c r="H7870" s="1" t="s">
        <v>298</v>
      </c>
      <c r="I7870" s="1">
        <v>3.6</v>
      </c>
      <c r="J7870" s="1">
        <v>2023</v>
      </c>
      <c r="K7870" s="1">
        <v>524431</v>
      </c>
      <c r="L7870" s="1">
        <v>0</v>
      </c>
      <c r="M7870" s="1">
        <f t="array" ref="M7870">SUMPRODUCT(MAX(ISNUMBER(SEARCH('Class Rules'!$B$6:$B$85,$E7870))*ISNUMBER(SEARCH('Class Rules'!$C$6:$C$85,$F7870))*'Class Rules'!$A$6:$A$85))</f>
        <v>46</v>
      </c>
      <c r="N7870" s="1" t="str">
        <f t="array" ref="N7870">IF($M7870=0,'Class Rules'!$D$3,INDEX('Class Rules'!$D$6:$D$85,MATCH($M7870,'Class Rules'!$A$6:$A$85,0)))</f>
        <v>Freight LDV</v>
      </c>
      <c r="O7870" s="1" t="str">
        <f t="array" ref="O7870">IF(SUMPRODUCT(MAX(ISNUMBER(SEARCH(Fuel_Rules!$A$6:$A$30,$E7870))*ISNUMBER(SEARCH(Fuel_Rules!$B$6:$B$30,$F7870))*(Fuel_Rules!$A$6:$A$30&lt;&gt;"")))&gt;0,"Plug-in hybrid",IF($G7870="Diesel","Diesel","Gasoline"))</f>
        <v>Gasoline</v>
      </c>
    </row>
    <row r="7871" spans="1:15" ht="15" customHeight="1" x14ac:dyDescent="0.25">
      <c r="A7871" s="1">
        <v>2022</v>
      </c>
      <c r="B7871" s="1" t="s">
        <v>9851</v>
      </c>
      <c r="C7871" s="1" t="s">
        <v>1686</v>
      </c>
      <c r="D7871" s="1" t="s">
        <v>10431</v>
      </c>
      <c r="E7871" s="1" t="s">
        <v>1688</v>
      </c>
      <c r="F7871" s="1" t="s">
        <v>1689</v>
      </c>
      <c r="G7871" s="1" t="s">
        <v>105</v>
      </c>
      <c r="H7871" s="1" t="s">
        <v>298</v>
      </c>
      <c r="I7871" s="1">
        <v>2.5</v>
      </c>
      <c r="J7871" s="1">
        <v>2023</v>
      </c>
      <c r="K7871" s="1">
        <v>152779</v>
      </c>
      <c r="L7871" s="1">
        <v>0</v>
      </c>
      <c r="M7871" s="1">
        <f t="array" ref="M7871">SUMPRODUCT(MAX(ISNUMBER(SEARCH('Class Rules'!$B$6:$B$85,$E7871))*ISNUMBER(SEARCH('Class Rules'!$C$6:$C$85,$F7871))*'Class Rules'!$A$6:$A$85))</f>
        <v>32</v>
      </c>
      <c r="N7871" s="1" t="str">
        <f t="array" ref="N7871">IF($M7871=0,'Class Rules'!$D$3,INDEX('Class Rules'!$D$6:$D$85,MATCH($M7871,'Class Rules'!$A$6:$A$85,0)))</f>
        <v>Freight LDV</v>
      </c>
      <c r="O7871" s="1" t="str">
        <f t="array" ref="O7871">IF(SUMPRODUCT(MAX(ISNUMBER(SEARCH(Fuel_Rules!$A$6:$A$30,$E7871))*ISNUMBER(SEARCH(Fuel_Rules!$B$6:$B$30,$F7871))*(Fuel_Rules!$A$6:$A$30&lt;&gt;"")))&gt;0,"Plug-in hybrid",IF($G7871="Diesel","Diesel","Gasoline"))</f>
        <v>Diesel</v>
      </c>
    </row>
    <row r="7872" spans="1:15" ht="15" customHeight="1" x14ac:dyDescent="0.25">
      <c r="A7872" s="1">
        <v>2022</v>
      </c>
      <c r="B7872" s="1" t="s">
        <v>9851</v>
      </c>
      <c r="C7872" s="1" t="s">
        <v>1686</v>
      </c>
      <c r="D7872" s="1" t="s">
        <v>10432</v>
      </c>
      <c r="E7872" s="1" t="s">
        <v>1688</v>
      </c>
      <c r="F7872" s="1" t="s">
        <v>1689</v>
      </c>
      <c r="G7872" s="1" t="s">
        <v>105</v>
      </c>
      <c r="H7872" s="1" t="s">
        <v>298</v>
      </c>
      <c r="I7872" s="1">
        <v>2.5</v>
      </c>
      <c r="J7872" s="1">
        <v>2023</v>
      </c>
      <c r="K7872" s="1">
        <v>143697</v>
      </c>
      <c r="L7872" s="1">
        <v>0</v>
      </c>
      <c r="M7872" s="1">
        <f t="array" ref="M7872">SUMPRODUCT(MAX(ISNUMBER(SEARCH('Class Rules'!$B$6:$B$85,$E7872))*ISNUMBER(SEARCH('Class Rules'!$C$6:$C$85,$F7872))*'Class Rules'!$A$6:$A$85))</f>
        <v>32</v>
      </c>
      <c r="N7872" s="1" t="str">
        <f t="array" ref="N7872">IF($M7872=0,'Class Rules'!$D$3,INDEX('Class Rules'!$D$6:$D$85,MATCH($M7872,'Class Rules'!$A$6:$A$85,0)))</f>
        <v>Freight LDV</v>
      </c>
      <c r="O7872" s="1" t="str">
        <f t="array" ref="O7872">IF(SUMPRODUCT(MAX(ISNUMBER(SEARCH(Fuel_Rules!$A$6:$A$30,$E7872))*ISNUMBER(SEARCH(Fuel_Rules!$B$6:$B$30,$F7872))*(Fuel_Rules!$A$6:$A$30&lt;&gt;"")))&gt;0,"Plug-in hybrid",IF($G7872="Diesel","Diesel","Gasoline"))</f>
        <v>Diesel</v>
      </c>
    </row>
    <row r="7873" spans="1:15" ht="15" customHeight="1" x14ac:dyDescent="0.25">
      <c r="A7873" s="1">
        <v>2022</v>
      </c>
      <c r="B7873" s="1" t="s">
        <v>9851</v>
      </c>
      <c r="C7873" s="1" t="s">
        <v>1699</v>
      </c>
      <c r="D7873" s="1" t="s">
        <v>10433</v>
      </c>
      <c r="E7873" s="1" t="s">
        <v>1688</v>
      </c>
      <c r="F7873" s="1" t="s">
        <v>1701</v>
      </c>
      <c r="G7873" s="1" t="s">
        <v>103</v>
      </c>
      <c r="H7873" s="1" t="s">
        <v>437</v>
      </c>
      <c r="I7873" s="1">
        <v>2</v>
      </c>
      <c r="J7873" s="1">
        <v>2023</v>
      </c>
      <c r="K7873" s="1">
        <v>213072</v>
      </c>
      <c r="L7873" s="1">
        <v>0</v>
      </c>
      <c r="M7873" s="1">
        <f t="array" ref="M7873">SUMPRODUCT(MAX(ISNUMBER(SEARCH('Class Rules'!$B$6:$B$85,$E7873))*ISNUMBER(SEARCH('Class Rules'!$C$6:$C$85,$F7873))*'Class Rules'!$A$6:$A$85))</f>
        <v>0</v>
      </c>
      <c r="N7873" s="1" t="str">
        <f t="array" ref="N7873">IF($M7873=0,'Class Rules'!$D$3,INDEX('Class Rules'!$D$6:$D$85,MATCH($M7873,'Class Rules'!$A$6:$A$85,0)))</f>
        <v>Passenger LDV</v>
      </c>
      <c r="O7873" s="1" t="str">
        <f t="array" ref="O7873">IF(SUMPRODUCT(MAX(ISNUMBER(SEARCH(Fuel_Rules!$A$6:$A$30,$E7873))*ISNUMBER(SEARCH(Fuel_Rules!$B$6:$B$30,$F7873))*(Fuel_Rules!$A$6:$A$30&lt;&gt;"")))&gt;0,"Plug-in hybrid",IF($G7873="Diesel","Diesel","Gasoline"))</f>
        <v>Gasoline</v>
      </c>
    </row>
    <row r="7874" spans="1:15" ht="15" customHeight="1" x14ac:dyDescent="0.25">
      <c r="A7874" s="1">
        <v>2022</v>
      </c>
      <c r="B7874" s="1" t="s">
        <v>9851</v>
      </c>
      <c r="C7874" s="1" t="s">
        <v>1702</v>
      </c>
      <c r="D7874" s="1" t="s">
        <v>10434</v>
      </c>
      <c r="E7874" s="1" t="s">
        <v>1688</v>
      </c>
      <c r="F7874" s="1" t="s">
        <v>1704</v>
      </c>
      <c r="G7874" s="1" t="s">
        <v>103</v>
      </c>
      <c r="H7874" s="1" t="s">
        <v>437</v>
      </c>
      <c r="I7874" s="1">
        <v>3.5</v>
      </c>
      <c r="J7874" s="1">
        <v>2023</v>
      </c>
      <c r="K7874" s="1">
        <v>533002</v>
      </c>
      <c r="L7874" s="1">
        <v>0</v>
      </c>
      <c r="M7874" s="1">
        <f t="array" ref="M7874">SUMPRODUCT(MAX(ISNUMBER(SEARCH('Class Rules'!$B$6:$B$85,$E7874))*ISNUMBER(SEARCH('Class Rules'!$C$6:$C$85,$F7874))*'Class Rules'!$A$6:$A$85))</f>
        <v>0</v>
      </c>
      <c r="N7874" s="1" t="str">
        <f t="array" ref="N7874">IF($M7874=0,'Class Rules'!$D$3,INDEX('Class Rules'!$D$6:$D$85,MATCH($M7874,'Class Rules'!$A$6:$A$85,0)))</f>
        <v>Passenger LDV</v>
      </c>
      <c r="O7874" s="1" t="str">
        <f t="array" ref="O7874">IF(SUMPRODUCT(MAX(ISNUMBER(SEARCH(Fuel_Rules!$A$6:$A$30,$E7874))*ISNUMBER(SEARCH(Fuel_Rules!$B$6:$B$30,$F7874))*(Fuel_Rules!$A$6:$A$30&lt;&gt;"")))&gt;0,"Plug-in hybrid",IF($G7874="Diesel","Diesel","Gasoline"))</f>
        <v>Gasoline</v>
      </c>
    </row>
    <row r="7875" spans="1:15" ht="15" customHeight="1" x14ac:dyDescent="0.25">
      <c r="A7875" s="1">
        <v>2022</v>
      </c>
      <c r="B7875" s="1" t="s">
        <v>9851</v>
      </c>
      <c r="C7875" s="1" t="s">
        <v>1708</v>
      </c>
      <c r="D7875" s="1" t="s">
        <v>10435</v>
      </c>
      <c r="E7875" s="1" t="s">
        <v>1688</v>
      </c>
      <c r="F7875" s="1" t="s">
        <v>1710</v>
      </c>
      <c r="G7875" s="1" t="s">
        <v>103</v>
      </c>
      <c r="H7875" s="1" t="s">
        <v>437</v>
      </c>
      <c r="I7875" s="1">
        <v>3.3</v>
      </c>
      <c r="J7875" s="1">
        <v>2023</v>
      </c>
      <c r="K7875" s="1">
        <v>377166</v>
      </c>
      <c r="L7875" s="1">
        <v>0</v>
      </c>
      <c r="M7875" s="1">
        <f t="array" ref="M7875">SUMPRODUCT(MAX(ISNUMBER(SEARCH('Class Rules'!$B$6:$B$85,$E7875))*ISNUMBER(SEARCH('Class Rules'!$C$6:$C$85,$F7875))*'Class Rules'!$A$6:$A$85))</f>
        <v>0</v>
      </c>
      <c r="N7875" s="1" t="str">
        <f t="array" ref="N7875">IF($M7875=0,'Class Rules'!$D$3,INDEX('Class Rules'!$D$6:$D$85,MATCH($M7875,'Class Rules'!$A$6:$A$85,0)))</f>
        <v>Passenger LDV</v>
      </c>
      <c r="O7875" s="1" t="str">
        <f t="array" ref="O7875">IF(SUMPRODUCT(MAX(ISNUMBER(SEARCH(Fuel_Rules!$A$6:$A$30,$E7875))*ISNUMBER(SEARCH(Fuel_Rules!$B$6:$B$30,$F7875))*(Fuel_Rules!$A$6:$A$30&lt;&gt;"")))&gt;0,"Plug-in hybrid",IF($G7875="Diesel","Diesel","Gasoline"))</f>
        <v>Gasoline</v>
      </c>
    </row>
    <row r="7876" spans="1:15" ht="15" customHeight="1" x14ac:dyDescent="0.25">
      <c r="A7876" s="1">
        <v>2022</v>
      </c>
      <c r="B7876" s="1" t="s">
        <v>9851</v>
      </c>
      <c r="C7876" s="1" t="s">
        <v>1711</v>
      </c>
      <c r="D7876" s="1" t="s">
        <v>10436</v>
      </c>
      <c r="E7876" s="1" t="s">
        <v>1688</v>
      </c>
      <c r="F7876" s="1" t="s">
        <v>1713</v>
      </c>
      <c r="G7876" s="1" t="s">
        <v>103</v>
      </c>
      <c r="H7876" s="1" t="s">
        <v>437</v>
      </c>
      <c r="I7876" s="1">
        <v>2</v>
      </c>
      <c r="J7876" s="1">
        <v>2023</v>
      </c>
      <c r="K7876" s="1">
        <v>150811</v>
      </c>
      <c r="L7876" s="1">
        <v>0</v>
      </c>
      <c r="M7876" s="1">
        <f t="array" ref="M7876">SUMPRODUCT(MAX(ISNUMBER(SEARCH('Class Rules'!$B$6:$B$85,$E7876))*ISNUMBER(SEARCH('Class Rules'!$C$6:$C$85,$F7876))*'Class Rules'!$A$6:$A$85))</f>
        <v>0</v>
      </c>
      <c r="N7876" s="1" t="str">
        <f t="array" ref="N7876">IF($M7876=0,'Class Rules'!$D$3,INDEX('Class Rules'!$D$6:$D$85,MATCH($M7876,'Class Rules'!$A$6:$A$85,0)))</f>
        <v>Passenger LDV</v>
      </c>
      <c r="O7876" s="1" t="str">
        <f t="array" ref="O7876">IF(SUMPRODUCT(MAX(ISNUMBER(SEARCH(Fuel_Rules!$A$6:$A$30,$E7876))*ISNUMBER(SEARCH(Fuel_Rules!$B$6:$B$30,$F7876))*(Fuel_Rules!$A$6:$A$30&lt;&gt;"")))&gt;0,"Plug-in hybrid",IF($G7876="Diesel","Diesel","Gasoline"))</f>
        <v>Gasoline</v>
      </c>
    </row>
    <row r="7877" spans="1:15" ht="15" customHeight="1" x14ac:dyDescent="0.25">
      <c r="A7877" s="1">
        <v>2022</v>
      </c>
      <c r="B7877" s="1" t="s">
        <v>9851</v>
      </c>
      <c r="C7877" s="1" t="s">
        <v>1714</v>
      </c>
      <c r="D7877" s="1" t="s">
        <v>10437</v>
      </c>
      <c r="E7877" s="1" t="s">
        <v>1688</v>
      </c>
      <c r="F7877" s="1" t="s">
        <v>1716</v>
      </c>
      <c r="G7877" s="1" t="s">
        <v>103</v>
      </c>
      <c r="H7877" s="1" t="s">
        <v>437</v>
      </c>
      <c r="I7877" s="1">
        <v>2</v>
      </c>
      <c r="J7877" s="1">
        <v>2023</v>
      </c>
      <c r="K7877" s="1">
        <v>130702</v>
      </c>
      <c r="L7877" s="1">
        <v>0</v>
      </c>
      <c r="M7877" s="1">
        <f t="array" ref="M7877">SUMPRODUCT(MAX(ISNUMBER(SEARCH('Class Rules'!$B$6:$B$85,$E7877))*ISNUMBER(SEARCH('Class Rules'!$C$6:$C$85,$F7877))*'Class Rules'!$A$6:$A$85))</f>
        <v>0</v>
      </c>
      <c r="N7877" s="1" t="str">
        <f t="array" ref="N7877">IF($M7877=0,'Class Rules'!$D$3,INDEX('Class Rules'!$D$6:$D$85,MATCH($M7877,'Class Rules'!$A$6:$A$85,0)))</f>
        <v>Passenger LDV</v>
      </c>
      <c r="O7877" s="1" t="str">
        <f t="array" ref="O7877">IF(SUMPRODUCT(MAX(ISNUMBER(SEARCH(Fuel_Rules!$A$6:$A$30,$E7877))*ISNUMBER(SEARCH(Fuel_Rules!$B$6:$B$30,$F7877))*(Fuel_Rules!$A$6:$A$30&lt;&gt;"")))&gt;0,"Plug-in hybrid",IF($G7877="Diesel","Diesel","Gasoline"))</f>
        <v>Gasoline</v>
      </c>
    </row>
    <row r="7878" spans="1:15" ht="15" customHeight="1" x14ac:dyDescent="0.25">
      <c r="A7878" s="1">
        <v>2022</v>
      </c>
      <c r="B7878" s="1" t="s">
        <v>9851</v>
      </c>
      <c r="C7878" s="1" t="s">
        <v>1720</v>
      </c>
      <c r="D7878" s="1" t="s">
        <v>10438</v>
      </c>
      <c r="E7878" s="1" t="s">
        <v>1688</v>
      </c>
      <c r="F7878" s="1" t="s">
        <v>1722</v>
      </c>
      <c r="G7878" s="1" t="s">
        <v>103</v>
      </c>
      <c r="H7878" s="1" t="s">
        <v>437</v>
      </c>
      <c r="I7878" s="1">
        <v>1</v>
      </c>
      <c r="J7878" s="1">
        <v>2023</v>
      </c>
      <c r="K7878" s="1">
        <v>149591</v>
      </c>
      <c r="L7878" s="1">
        <v>0</v>
      </c>
      <c r="M7878" s="1">
        <f t="array" ref="M7878">SUMPRODUCT(MAX(ISNUMBER(SEARCH('Class Rules'!$B$6:$B$85,$E7878))*ISNUMBER(SEARCH('Class Rules'!$C$6:$C$85,$F7878))*'Class Rules'!$A$6:$A$85))</f>
        <v>0</v>
      </c>
      <c r="N7878" s="1" t="str">
        <f t="array" ref="N7878">IF($M7878=0,'Class Rules'!$D$3,INDEX('Class Rules'!$D$6:$D$85,MATCH($M7878,'Class Rules'!$A$6:$A$85,0)))</f>
        <v>Passenger LDV</v>
      </c>
      <c r="O7878" s="1" t="str">
        <f t="array" ref="O7878">IF(SUMPRODUCT(MAX(ISNUMBER(SEARCH(Fuel_Rules!$A$6:$A$30,$E7878))*ISNUMBER(SEARCH(Fuel_Rules!$B$6:$B$30,$F7878))*(Fuel_Rules!$A$6:$A$30&lt;&gt;"")))&gt;0,"Plug-in hybrid",IF($G7878="Diesel","Diesel","Gasoline"))</f>
        <v>Gasoline</v>
      </c>
    </row>
    <row r="7879" spans="1:15" ht="15" customHeight="1" x14ac:dyDescent="0.25">
      <c r="A7879" s="1">
        <v>2022</v>
      </c>
      <c r="B7879" s="1" t="s">
        <v>9851</v>
      </c>
      <c r="C7879" s="1" t="s">
        <v>9325</v>
      </c>
      <c r="D7879" s="1" t="s">
        <v>10439</v>
      </c>
      <c r="E7879" s="1" t="s">
        <v>1688</v>
      </c>
      <c r="F7879" s="1" t="s">
        <v>10440</v>
      </c>
      <c r="G7879" s="1" t="s">
        <v>103</v>
      </c>
      <c r="H7879" s="1" t="s">
        <v>298</v>
      </c>
      <c r="I7879" s="1">
        <v>1.6</v>
      </c>
      <c r="J7879" s="1">
        <v>2023</v>
      </c>
      <c r="K7879" s="1">
        <v>256612</v>
      </c>
      <c r="L7879" s="1">
        <v>0</v>
      </c>
      <c r="M7879" s="1">
        <f t="array" ref="M7879">SUMPRODUCT(MAX(ISNUMBER(SEARCH('Class Rules'!$B$6:$B$85,$E7879))*ISNUMBER(SEARCH('Class Rules'!$C$6:$C$85,$F7879))*'Class Rules'!$A$6:$A$85))</f>
        <v>0</v>
      </c>
      <c r="N7879" s="1" t="str">
        <f t="array" ref="N7879">IF($M7879=0,'Class Rules'!$D$3,INDEX('Class Rules'!$D$6:$D$85,MATCH($M7879,'Class Rules'!$A$6:$A$85,0)))</f>
        <v>Passenger LDV</v>
      </c>
      <c r="O7879" s="1" t="str">
        <f t="array" ref="O7879">IF(SUMPRODUCT(MAX(ISNUMBER(SEARCH(Fuel_Rules!$A$6:$A$30,$E7879))*ISNUMBER(SEARCH(Fuel_Rules!$B$6:$B$30,$F7879))*(Fuel_Rules!$A$6:$A$30&lt;&gt;"")))&gt;0,"Plug-in hybrid",IF($G7879="Diesel","Diesel","Gasoline"))</f>
        <v>Gasoline</v>
      </c>
    </row>
    <row r="7880" spans="1:15" ht="15" customHeight="1" x14ac:dyDescent="0.25">
      <c r="A7880" s="1">
        <v>2022</v>
      </c>
      <c r="B7880" s="1" t="s">
        <v>9851</v>
      </c>
      <c r="C7880" s="1" t="s">
        <v>9325</v>
      </c>
      <c r="D7880" s="1" t="s">
        <v>10441</v>
      </c>
      <c r="E7880" s="1" t="s">
        <v>1688</v>
      </c>
      <c r="F7880" s="1" t="s">
        <v>10440</v>
      </c>
      <c r="G7880" s="1" t="s">
        <v>103</v>
      </c>
      <c r="H7880" s="1" t="s">
        <v>298</v>
      </c>
      <c r="I7880" s="1">
        <v>1.6</v>
      </c>
      <c r="J7880" s="1">
        <v>2023</v>
      </c>
      <c r="K7880" s="1">
        <v>243451</v>
      </c>
      <c r="L7880" s="1">
        <v>0</v>
      </c>
      <c r="M7880" s="1">
        <f t="array" ref="M7880">SUMPRODUCT(MAX(ISNUMBER(SEARCH('Class Rules'!$B$6:$B$85,$E7880))*ISNUMBER(SEARCH('Class Rules'!$C$6:$C$85,$F7880))*'Class Rules'!$A$6:$A$85))</f>
        <v>0</v>
      </c>
      <c r="N7880" s="1" t="str">
        <f t="array" ref="N7880">IF($M7880=0,'Class Rules'!$D$3,INDEX('Class Rules'!$D$6:$D$85,MATCH($M7880,'Class Rules'!$A$6:$A$85,0)))</f>
        <v>Passenger LDV</v>
      </c>
      <c r="O7880" s="1" t="str">
        <f t="array" ref="O7880">IF(SUMPRODUCT(MAX(ISNUMBER(SEARCH(Fuel_Rules!$A$6:$A$30,$E7880))*ISNUMBER(SEARCH(Fuel_Rules!$B$6:$B$30,$F7880))*(Fuel_Rules!$A$6:$A$30&lt;&gt;"")))&gt;0,"Plug-in hybrid",IF($G7880="Diesel","Diesel","Gasoline"))</f>
        <v>Gasoline</v>
      </c>
    </row>
    <row r="7881" spans="1:15" ht="15" customHeight="1" x14ac:dyDescent="0.25">
      <c r="A7881" s="1">
        <v>2022</v>
      </c>
      <c r="B7881" s="1" t="s">
        <v>9851</v>
      </c>
      <c r="C7881" s="1" t="s">
        <v>10442</v>
      </c>
      <c r="D7881" s="1" t="s">
        <v>10443</v>
      </c>
      <c r="E7881" s="1" t="s">
        <v>1688</v>
      </c>
      <c r="F7881" s="1" t="s">
        <v>10444</v>
      </c>
      <c r="G7881" s="1" t="s">
        <v>103</v>
      </c>
      <c r="H7881" s="1" t="s">
        <v>298</v>
      </c>
      <c r="I7881" s="1">
        <v>1.6</v>
      </c>
      <c r="J7881" s="1">
        <v>2023</v>
      </c>
      <c r="K7881" s="1">
        <v>224257</v>
      </c>
      <c r="L7881" s="1">
        <v>0</v>
      </c>
      <c r="M7881" s="1">
        <f t="array" ref="M7881">SUMPRODUCT(MAX(ISNUMBER(SEARCH('Class Rules'!$B$6:$B$85,$E7881))*ISNUMBER(SEARCH('Class Rules'!$C$6:$C$85,$F7881))*'Class Rules'!$A$6:$A$85))</f>
        <v>0</v>
      </c>
      <c r="N7881" s="1" t="str">
        <f t="array" ref="N7881">IF($M7881=0,'Class Rules'!$D$3,INDEX('Class Rules'!$D$6:$D$85,MATCH($M7881,'Class Rules'!$A$6:$A$85,0)))</f>
        <v>Passenger LDV</v>
      </c>
      <c r="O7881" s="1" t="str">
        <f t="array" ref="O7881">IF(SUMPRODUCT(MAX(ISNUMBER(SEARCH(Fuel_Rules!$A$6:$A$30,$E7881))*ISNUMBER(SEARCH(Fuel_Rules!$B$6:$B$30,$F7881))*(Fuel_Rules!$A$6:$A$30&lt;&gt;"")))&gt;0,"Plug-in hybrid",IF($G7881="Diesel","Diesel","Gasoline"))</f>
        <v>Gasoline</v>
      </c>
    </row>
    <row r="7882" spans="1:15" ht="15" customHeight="1" x14ac:dyDescent="0.25">
      <c r="A7882" s="1">
        <v>2022</v>
      </c>
      <c r="B7882" s="1" t="s">
        <v>9851</v>
      </c>
      <c r="C7882" s="1" t="s">
        <v>10442</v>
      </c>
      <c r="D7882" s="1" t="s">
        <v>10445</v>
      </c>
      <c r="E7882" s="1" t="s">
        <v>1688</v>
      </c>
      <c r="F7882" s="1" t="s">
        <v>10444</v>
      </c>
      <c r="G7882" s="1" t="s">
        <v>103</v>
      </c>
      <c r="H7882" s="1" t="s">
        <v>298</v>
      </c>
      <c r="I7882" s="1">
        <v>1.6</v>
      </c>
      <c r="J7882" s="1">
        <v>2023</v>
      </c>
      <c r="K7882" s="1">
        <v>216183</v>
      </c>
      <c r="L7882" s="1">
        <v>0</v>
      </c>
      <c r="M7882" s="1">
        <f t="array" ref="M7882">SUMPRODUCT(MAX(ISNUMBER(SEARCH('Class Rules'!$B$6:$B$85,$E7882))*ISNUMBER(SEARCH('Class Rules'!$C$6:$C$85,$F7882))*'Class Rules'!$A$6:$A$85))</f>
        <v>0</v>
      </c>
      <c r="N7882" s="1" t="str">
        <f t="array" ref="N7882">IF($M7882=0,'Class Rules'!$D$3,INDEX('Class Rules'!$D$6:$D$85,MATCH($M7882,'Class Rules'!$A$6:$A$85,0)))</f>
        <v>Passenger LDV</v>
      </c>
      <c r="O7882" s="1" t="str">
        <f t="array" ref="O7882">IF(SUMPRODUCT(MAX(ISNUMBER(SEARCH(Fuel_Rules!$A$6:$A$30,$E7882))*ISNUMBER(SEARCH(Fuel_Rules!$B$6:$B$30,$F7882))*(Fuel_Rules!$A$6:$A$30&lt;&gt;"")))&gt;0,"Plug-in hybrid",IF($G7882="Diesel","Diesel","Gasoline"))</f>
        <v>Gasoline</v>
      </c>
    </row>
    <row r="7883" spans="1:15" ht="15" customHeight="1" x14ac:dyDescent="0.25">
      <c r="A7883" s="1">
        <v>2022</v>
      </c>
      <c r="B7883" s="1" t="s">
        <v>9851</v>
      </c>
      <c r="C7883" s="1" t="s">
        <v>1730</v>
      </c>
      <c r="D7883" s="1" t="s">
        <v>10446</v>
      </c>
      <c r="E7883" s="1" t="s">
        <v>1725</v>
      </c>
      <c r="F7883" s="1" t="s">
        <v>1732</v>
      </c>
      <c r="G7883" s="1" t="s">
        <v>105</v>
      </c>
      <c r="H7883" s="1" t="s">
        <v>437</v>
      </c>
      <c r="I7883" s="1">
        <v>4.4000000000000004</v>
      </c>
      <c r="J7883" s="1">
        <v>2023</v>
      </c>
      <c r="K7883" s="1">
        <v>1001894</v>
      </c>
      <c r="L7883" s="1">
        <v>0</v>
      </c>
      <c r="M7883" s="1">
        <f t="array" ref="M7883">SUMPRODUCT(MAX(ISNUMBER(SEARCH('Class Rules'!$B$6:$B$85,$E7883))*ISNUMBER(SEARCH('Class Rules'!$C$6:$C$85,$F7883))*'Class Rules'!$A$6:$A$85))</f>
        <v>0</v>
      </c>
      <c r="N7883" s="1" t="str">
        <f t="array" ref="N7883">IF($M7883=0,'Class Rules'!$D$3,INDEX('Class Rules'!$D$6:$D$85,MATCH($M7883,'Class Rules'!$A$6:$A$85,0)))</f>
        <v>Passenger LDV</v>
      </c>
      <c r="O7883" s="1" t="str">
        <f t="array" ref="O7883">IF(SUMPRODUCT(MAX(ISNUMBER(SEARCH(Fuel_Rules!$A$6:$A$30,$E7883))*ISNUMBER(SEARCH(Fuel_Rules!$B$6:$B$30,$F7883))*(Fuel_Rules!$A$6:$A$30&lt;&gt;"")))&gt;0,"Plug-in hybrid",IF($G7883="Diesel","Diesel","Gasoline"))</f>
        <v>Diesel</v>
      </c>
    </row>
    <row r="7884" spans="1:15" ht="15" customHeight="1" x14ac:dyDescent="0.25">
      <c r="A7884" s="1">
        <v>2022</v>
      </c>
      <c r="B7884" s="1" t="s">
        <v>9851</v>
      </c>
      <c r="C7884" s="1" t="s">
        <v>1733</v>
      </c>
      <c r="D7884" s="1" t="s">
        <v>10447</v>
      </c>
      <c r="E7884" s="1" t="s">
        <v>1725</v>
      </c>
      <c r="F7884" s="1" t="s">
        <v>1735</v>
      </c>
      <c r="G7884" s="1" t="s">
        <v>105</v>
      </c>
      <c r="H7884" s="1" t="s">
        <v>437</v>
      </c>
      <c r="I7884" s="1">
        <v>4.4000000000000004</v>
      </c>
      <c r="J7884" s="1">
        <v>2023</v>
      </c>
      <c r="K7884" s="1">
        <v>930365</v>
      </c>
      <c r="L7884" s="1">
        <v>0</v>
      </c>
      <c r="M7884" s="1">
        <f t="array" ref="M7884">SUMPRODUCT(MAX(ISNUMBER(SEARCH('Class Rules'!$B$6:$B$85,$E7884))*ISNUMBER(SEARCH('Class Rules'!$C$6:$C$85,$F7884))*'Class Rules'!$A$6:$A$85))</f>
        <v>0</v>
      </c>
      <c r="N7884" s="1" t="str">
        <f t="array" ref="N7884">IF($M7884=0,'Class Rules'!$D$3,INDEX('Class Rules'!$D$6:$D$85,MATCH($M7884,'Class Rules'!$A$6:$A$85,0)))</f>
        <v>Passenger LDV</v>
      </c>
      <c r="O7884" s="1" t="str">
        <f t="array" ref="O7884">IF(SUMPRODUCT(MAX(ISNUMBER(SEARCH(Fuel_Rules!$A$6:$A$30,$E7884))*ISNUMBER(SEARCH(Fuel_Rules!$B$6:$B$30,$F7884))*(Fuel_Rules!$A$6:$A$30&lt;&gt;"")))&gt;0,"Plug-in hybrid",IF($G7884="Diesel","Diesel","Gasoline"))</f>
        <v>Diesel</v>
      </c>
    </row>
    <row r="7885" spans="1:15" ht="15" customHeight="1" x14ac:dyDescent="0.25">
      <c r="A7885" s="1">
        <v>2022</v>
      </c>
      <c r="B7885" s="1" t="s">
        <v>9851</v>
      </c>
      <c r="C7885" s="1" t="s">
        <v>1736</v>
      </c>
      <c r="D7885" s="1" t="s">
        <v>10448</v>
      </c>
      <c r="E7885" s="1" t="s">
        <v>1725</v>
      </c>
      <c r="F7885" s="1" t="s">
        <v>1738</v>
      </c>
      <c r="G7885" s="1" t="s">
        <v>105</v>
      </c>
      <c r="H7885" s="1" t="s">
        <v>437</v>
      </c>
      <c r="I7885" s="1">
        <v>3</v>
      </c>
      <c r="J7885" s="1">
        <v>2023</v>
      </c>
      <c r="K7885" s="1">
        <v>792605</v>
      </c>
      <c r="L7885" s="1">
        <v>0</v>
      </c>
      <c r="M7885" s="1">
        <f t="array" ref="M7885">SUMPRODUCT(MAX(ISNUMBER(SEARCH('Class Rules'!$B$6:$B$85,$E7885))*ISNUMBER(SEARCH('Class Rules'!$C$6:$C$85,$F7885))*'Class Rules'!$A$6:$A$85))</f>
        <v>0</v>
      </c>
      <c r="N7885" s="1" t="str">
        <f t="array" ref="N7885">IF($M7885=0,'Class Rules'!$D$3,INDEX('Class Rules'!$D$6:$D$85,MATCH($M7885,'Class Rules'!$A$6:$A$85,0)))</f>
        <v>Passenger LDV</v>
      </c>
      <c r="O7885" s="1" t="str">
        <f t="array" ref="O7885">IF(SUMPRODUCT(MAX(ISNUMBER(SEARCH(Fuel_Rules!$A$6:$A$30,$E7885))*ISNUMBER(SEARCH(Fuel_Rules!$B$6:$B$30,$F7885))*(Fuel_Rules!$A$6:$A$30&lt;&gt;"")))&gt;0,"Plug-in hybrid",IF($G7885="Diesel","Diesel","Gasoline"))</f>
        <v>Diesel</v>
      </c>
    </row>
    <row r="7886" spans="1:15" ht="15" customHeight="1" x14ac:dyDescent="0.25">
      <c r="A7886" s="1">
        <v>2022</v>
      </c>
      <c r="B7886" s="1" t="s">
        <v>9851</v>
      </c>
      <c r="C7886" s="1" t="s">
        <v>1739</v>
      </c>
      <c r="D7886" s="1" t="s">
        <v>10449</v>
      </c>
      <c r="E7886" s="1" t="s">
        <v>1725</v>
      </c>
      <c r="F7886" s="1" t="s">
        <v>1741</v>
      </c>
      <c r="G7886" s="1" t="s">
        <v>103</v>
      </c>
      <c r="H7886" s="1" t="s">
        <v>298</v>
      </c>
      <c r="I7886" s="1">
        <v>5</v>
      </c>
      <c r="J7886" s="1">
        <v>2023</v>
      </c>
      <c r="K7886" s="1">
        <v>1017925</v>
      </c>
      <c r="L7886" s="1">
        <v>0</v>
      </c>
      <c r="M7886" s="1">
        <f t="array" ref="M7886">SUMPRODUCT(MAX(ISNUMBER(SEARCH('Class Rules'!$B$6:$B$85,$E7886))*ISNUMBER(SEARCH('Class Rules'!$C$6:$C$85,$F7886))*'Class Rules'!$A$6:$A$85))</f>
        <v>0</v>
      </c>
      <c r="N7886" s="1" t="str">
        <f t="array" ref="N7886">IF($M7886=0,'Class Rules'!$D$3,INDEX('Class Rules'!$D$6:$D$85,MATCH($M7886,'Class Rules'!$A$6:$A$85,0)))</f>
        <v>Passenger LDV</v>
      </c>
      <c r="O7886" s="1" t="str">
        <f t="array" ref="O7886">IF(SUMPRODUCT(MAX(ISNUMBER(SEARCH(Fuel_Rules!$A$6:$A$30,$E7886))*ISNUMBER(SEARCH(Fuel_Rules!$B$6:$B$30,$F7886))*(Fuel_Rules!$A$6:$A$30&lt;&gt;"")))&gt;0,"Plug-in hybrid",IF($G7886="Diesel","Diesel","Gasoline"))</f>
        <v>Gasoline</v>
      </c>
    </row>
    <row r="7887" spans="1:15" ht="15" customHeight="1" x14ac:dyDescent="0.25">
      <c r="A7887" s="1">
        <v>2022</v>
      </c>
      <c r="B7887" s="1" t="s">
        <v>9851</v>
      </c>
      <c r="C7887" s="1" t="s">
        <v>1742</v>
      </c>
      <c r="D7887" s="1" t="s">
        <v>10450</v>
      </c>
      <c r="E7887" s="1" t="s">
        <v>1725</v>
      </c>
      <c r="F7887" s="1" t="s">
        <v>1744</v>
      </c>
      <c r="G7887" s="1" t="s">
        <v>103</v>
      </c>
      <c r="H7887" s="1" t="s">
        <v>437</v>
      </c>
      <c r="I7887" s="1">
        <v>2</v>
      </c>
      <c r="J7887" s="1">
        <v>2023</v>
      </c>
      <c r="K7887" s="1">
        <v>363100</v>
      </c>
      <c r="L7887" s="1">
        <v>0</v>
      </c>
      <c r="M7887" s="1">
        <f t="array" ref="M7887">SUMPRODUCT(MAX(ISNUMBER(SEARCH('Class Rules'!$B$6:$B$85,$E7887))*ISNUMBER(SEARCH('Class Rules'!$C$6:$C$85,$F7887))*'Class Rules'!$A$6:$A$85))</f>
        <v>0</v>
      </c>
      <c r="N7887" s="1" t="str">
        <f t="array" ref="N7887">IF($M7887=0,'Class Rules'!$D$3,INDEX('Class Rules'!$D$6:$D$85,MATCH($M7887,'Class Rules'!$A$6:$A$85,0)))</f>
        <v>Passenger LDV</v>
      </c>
      <c r="O7887" s="1" t="str">
        <f t="array" ref="O7887">IF(SUMPRODUCT(MAX(ISNUMBER(SEARCH(Fuel_Rules!$A$6:$A$30,$E7887))*ISNUMBER(SEARCH(Fuel_Rules!$B$6:$B$30,$F7887))*(Fuel_Rules!$A$6:$A$30&lt;&gt;"")))&gt;0,"Plug-in hybrid",IF($G7887="Diesel","Diesel","Gasoline"))</f>
        <v>Gasoline</v>
      </c>
    </row>
    <row r="7888" spans="1:15" ht="15" customHeight="1" x14ac:dyDescent="0.25">
      <c r="A7888" s="1">
        <v>2022</v>
      </c>
      <c r="B7888" s="1" t="s">
        <v>9851</v>
      </c>
      <c r="C7888" s="1" t="s">
        <v>1742</v>
      </c>
      <c r="D7888" s="1" t="s">
        <v>10451</v>
      </c>
      <c r="E7888" s="1" t="s">
        <v>1725</v>
      </c>
      <c r="F7888" s="1" t="s">
        <v>1744</v>
      </c>
      <c r="G7888" s="1" t="s">
        <v>103</v>
      </c>
      <c r="H7888" s="1" t="s">
        <v>437</v>
      </c>
      <c r="I7888" s="1">
        <v>2</v>
      </c>
      <c r="J7888" s="1">
        <v>2023</v>
      </c>
      <c r="K7888" s="1">
        <v>349618</v>
      </c>
      <c r="L7888" s="1">
        <v>0</v>
      </c>
      <c r="M7888" s="1">
        <f t="array" ref="M7888">SUMPRODUCT(MAX(ISNUMBER(SEARCH('Class Rules'!$B$6:$B$85,$E7888))*ISNUMBER(SEARCH('Class Rules'!$C$6:$C$85,$F7888))*'Class Rules'!$A$6:$A$85))</f>
        <v>0</v>
      </c>
      <c r="N7888" s="1" t="str">
        <f t="array" ref="N7888">IF($M7888=0,'Class Rules'!$D$3,INDEX('Class Rules'!$D$6:$D$85,MATCH($M7888,'Class Rules'!$A$6:$A$85,0)))</f>
        <v>Passenger LDV</v>
      </c>
      <c r="O7888" s="1" t="str">
        <f t="array" ref="O7888">IF(SUMPRODUCT(MAX(ISNUMBER(SEARCH(Fuel_Rules!$A$6:$A$30,$E7888))*ISNUMBER(SEARCH(Fuel_Rules!$B$6:$B$30,$F7888))*(Fuel_Rules!$A$6:$A$30&lt;&gt;"")))&gt;0,"Plug-in hybrid",IF($G7888="Diesel","Diesel","Gasoline"))</f>
        <v>Gasoline</v>
      </c>
    </row>
    <row r="7889" spans="1:15" ht="15" customHeight="1" x14ac:dyDescent="0.25">
      <c r="A7889" s="1">
        <v>2022</v>
      </c>
      <c r="B7889" s="1" t="s">
        <v>9851</v>
      </c>
      <c r="C7889" s="1" t="s">
        <v>1745</v>
      </c>
      <c r="D7889" s="1" t="s">
        <v>10452</v>
      </c>
      <c r="E7889" s="1" t="s">
        <v>1725</v>
      </c>
      <c r="F7889" s="1" t="s">
        <v>1747</v>
      </c>
      <c r="G7889" s="1" t="s">
        <v>103</v>
      </c>
      <c r="H7889" s="1" t="s">
        <v>437</v>
      </c>
      <c r="I7889" s="1">
        <v>2</v>
      </c>
      <c r="J7889" s="1">
        <v>2023</v>
      </c>
      <c r="K7889" s="1">
        <v>397300</v>
      </c>
      <c r="L7889" s="1">
        <v>0</v>
      </c>
      <c r="M7889" s="1">
        <f t="array" ref="M7889">SUMPRODUCT(MAX(ISNUMBER(SEARCH('Class Rules'!$B$6:$B$85,$E7889))*ISNUMBER(SEARCH('Class Rules'!$C$6:$C$85,$F7889))*'Class Rules'!$A$6:$A$85))</f>
        <v>0</v>
      </c>
      <c r="N7889" s="1" t="str">
        <f t="array" ref="N7889">IF($M7889=0,'Class Rules'!$D$3,INDEX('Class Rules'!$D$6:$D$85,MATCH($M7889,'Class Rules'!$A$6:$A$85,0)))</f>
        <v>Passenger LDV</v>
      </c>
      <c r="O7889" s="1" t="str">
        <f t="array" ref="O7889">IF(SUMPRODUCT(MAX(ISNUMBER(SEARCH(Fuel_Rules!$A$6:$A$30,$E7889))*ISNUMBER(SEARCH(Fuel_Rules!$B$6:$B$30,$F7889))*(Fuel_Rules!$A$6:$A$30&lt;&gt;"")))&gt;0,"Plug-in hybrid",IF($G7889="Diesel","Diesel","Gasoline"))</f>
        <v>Gasoline</v>
      </c>
    </row>
    <row r="7890" spans="1:15" ht="15" customHeight="1" x14ac:dyDescent="0.25">
      <c r="A7890" s="1">
        <v>2022</v>
      </c>
      <c r="B7890" s="1" t="s">
        <v>9851</v>
      </c>
      <c r="C7890" s="1" t="s">
        <v>1745</v>
      </c>
      <c r="D7890" s="1" t="s">
        <v>10453</v>
      </c>
      <c r="E7890" s="1" t="s">
        <v>1725</v>
      </c>
      <c r="F7890" s="1" t="s">
        <v>1747</v>
      </c>
      <c r="G7890" s="1" t="s">
        <v>103</v>
      </c>
      <c r="H7890" s="1" t="s">
        <v>437</v>
      </c>
      <c r="I7890" s="1">
        <v>2</v>
      </c>
      <c r="J7890" s="1">
        <v>2023</v>
      </c>
      <c r="K7890" s="1">
        <v>380107</v>
      </c>
      <c r="L7890" s="1">
        <v>0</v>
      </c>
      <c r="M7890" s="1">
        <f t="array" ref="M7890">SUMPRODUCT(MAX(ISNUMBER(SEARCH('Class Rules'!$B$6:$B$85,$E7890))*ISNUMBER(SEARCH('Class Rules'!$C$6:$C$85,$F7890))*'Class Rules'!$A$6:$A$85))</f>
        <v>0</v>
      </c>
      <c r="N7890" s="1" t="str">
        <f t="array" ref="N7890">IF($M7890=0,'Class Rules'!$D$3,INDEX('Class Rules'!$D$6:$D$85,MATCH($M7890,'Class Rules'!$A$6:$A$85,0)))</f>
        <v>Passenger LDV</v>
      </c>
      <c r="O7890" s="1" t="str">
        <f t="array" ref="O7890">IF(SUMPRODUCT(MAX(ISNUMBER(SEARCH(Fuel_Rules!$A$6:$A$30,$E7890))*ISNUMBER(SEARCH(Fuel_Rules!$B$6:$B$30,$F7890))*(Fuel_Rules!$A$6:$A$30&lt;&gt;"")))&gt;0,"Plug-in hybrid",IF($G7890="Diesel","Diesel","Gasoline"))</f>
        <v>Gasoline</v>
      </c>
    </row>
    <row r="7891" spans="1:15" ht="15" customHeight="1" x14ac:dyDescent="0.25">
      <c r="A7891" s="1">
        <v>2022</v>
      </c>
      <c r="B7891" s="1" t="s">
        <v>9851</v>
      </c>
      <c r="C7891" s="1" t="s">
        <v>1748</v>
      </c>
      <c r="D7891" s="1" t="s">
        <v>10454</v>
      </c>
      <c r="E7891" s="1" t="s">
        <v>1725</v>
      </c>
      <c r="F7891" s="1" t="s">
        <v>1750</v>
      </c>
      <c r="G7891" s="1" t="s">
        <v>103</v>
      </c>
      <c r="H7891" s="1" t="s">
        <v>437</v>
      </c>
      <c r="I7891" s="1">
        <v>2</v>
      </c>
      <c r="J7891" s="1">
        <v>2023</v>
      </c>
      <c r="K7891" s="1">
        <v>428253</v>
      </c>
      <c r="L7891" s="1">
        <v>0</v>
      </c>
      <c r="M7891" s="1">
        <f t="array" ref="M7891">SUMPRODUCT(MAX(ISNUMBER(SEARCH('Class Rules'!$B$6:$B$85,$E7891))*ISNUMBER(SEARCH('Class Rules'!$C$6:$C$85,$F7891))*'Class Rules'!$A$6:$A$85))</f>
        <v>0</v>
      </c>
      <c r="N7891" s="1" t="str">
        <f t="array" ref="N7891">IF($M7891=0,'Class Rules'!$D$3,INDEX('Class Rules'!$D$6:$D$85,MATCH($M7891,'Class Rules'!$A$6:$A$85,0)))</f>
        <v>Passenger LDV</v>
      </c>
      <c r="O7891" s="1" t="str">
        <f t="array" ref="O7891">IF(SUMPRODUCT(MAX(ISNUMBER(SEARCH(Fuel_Rules!$A$6:$A$30,$E7891))*ISNUMBER(SEARCH(Fuel_Rules!$B$6:$B$30,$F7891))*(Fuel_Rules!$A$6:$A$30&lt;&gt;"")))&gt;0,"Plug-in hybrid",IF($G7891="Diesel","Diesel","Gasoline"))</f>
        <v>Gasoline</v>
      </c>
    </row>
    <row r="7892" spans="1:15" ht="15" customHeight="1" x14ac:dyDescent="0.25">
      <c r="A7892" s="1">
        <v>2022</v>
      </c>
      <c r="B7892" s="1" t="s">
        <v>9851</v>
      </c>
      <c r="C7892" s="1" t="s">
        <v>1748</v>
      </c>
      <c r="D7892" s="1" t="s">
        <v>10455</v>
      </c>
      <c r="E7892" s="1" t="s">
        <v>1725</v>
      </c>
      <c r="F7892" s="1" t="s">
        <v>1750</v>
      </c>
      <c r="G7892" s="1" t="s">
        <v>103</v>
      </c>
      <c r="H7892" s="1" t="s">
        <v>437</v>
      </c>
      <c r="I7892" s="1">
        <v>2</v>
      </c>
      <c r="J7892" s="1">
        <v>2023</v>
      </c>
      <c r="K7892" s="1">
        <v>405999</v>
      </c>
      <c r="L7892" s="1">
        <v>0</v>
      </c>
      <c r="M7892" s="1">
        <f t="array" ref="M7892">SUMPRODUCT(MAX(ISNUMBER(SEARCH('Class Rules'!$B$6:$B$85,$E7892))*ISNUMBER(SEARCH('Class Rules'!$C$6:$C$85,$F7892))*'Class Rules'!$A$6:$A$85))</f>
        <v>0</v>
      </c>
      <c r="N7892" s="1" t="str">
        <f t="array" ref="N7892">IF($M7892=0,'Class Rules'!$D$3,INDEX('Class Rules'!$D$6:$D$85,MATCH($M7892,'Class Rules'!$A$6:$A$85,0)))</f>
        <v>Passenger LDV</v>
      </c>
      <c r="O7892" s="1" t="str">
        <f t="array" ref="O7892">IF(SUMPRODUCT(MAX(ISNUMBER(SEARCH(Fuel_Rules!$A$6:$A$30,$E7892))*ISNUMBER(SEARCH(Fuel_Rules!$B$6:$B$30,$F7892))*(Fuel_Rules!$A$6:$A$30&lt;&gt;"")))&gt;0,"Plug-in hybrid",IF($G7892="Diesel","Diesel","Gasoline"))</f>
        <v>Gasoline</v>
      </c>
    </row>
    <row r="7893" spans="1:15" ht="15" customHeight="1" x14ac:dyDescent="0.25">
      <c r="A7893" s="1">
        <v>2022</v>
      </c>
      <c r="B7893" s="1" t="s">
        <v>9851</v>
      </c>
      <c r="C7893" s="1" t="s">
        <v>1751</v>
      </c>
      <c r="D7893" s="1" t="s">
        <v>10456</v>
      </c>
      <c r="E7893" s="1" t="s">
        <v>1725</v>
      </c>
      <c r="F7893" s="1" t="s">
        <v>10457</v>
      </c>
      <c r="G7893" s="1" t="s">
        <v>105</v>
      </c>
      <c r="H7893" s="1" t="s">
        <v>437</v>
      </c>
      <c r="I7893" s="1">
        <v>2</v>
      </c>
      <c r="J7893" s="1">
        <v>2023</v>
      </c>
      <c r="K7893" s="1">
        <v>409429</v>
      </c>
      <c r="L7893" s="1">
        <v>0</v>
      </c>
      <c r="M7893" s="1">
        <f t="array" ref="M7893">SUMPRODUCT(MAX(ISNUMBER(SEARCH('Class Rules'!$B$6:$B$85,$E7893))*ISNUMBER(SEARCH('Class Rules'!$C$6:$C$85,$F7893))*'Class Rules'!$A$6:$A$85))</f>
        <v>0</v>
      </c>
      <c r="N7893" s="1" t="str">
        <f t="array" ref="N7893">IF($M7893=0,'Class Rules'!$D$3,INDEX('Class Rules'!$D$6:$D$85,MATCH($M7893,'Class Rules'!$A$6:$A$85,0)))</f>
        <v>Passenger LDV</v>
      </c>
      <c r="O7893" s="1" t="str">
        <f t="array" ref="O7893">IF(SUMPRODUCT(MAX(ISNUMBER(SEARCH(Fuel_Rules!$A$6:$A$30,$E7893))*ISNUMBER(SEARCH(Fuel_Rules!$B$6:$B$30,$F7893))*(Fuel_Rules!$A$6:$A$30&lt;&gt;"")))&gt;0,"Plug-in hybrid",IF($G7893="Diesel","Diesel","Gasoline"))</f>
        <v>Diesel</v>
      </c>
    </row>
    <row r="7894" spans="1:15" ht="15" customHeight="1" x14ac:dyDescent="0.25">
      <c r="A7894" s="1">
        <v>2022</v>
      </c>
      <c r="B7894" s="1" t="s">
        <v>9851</v>
      </c>
      <c r="C7894" s="1" t="s">
        <v>1751</v>
      </c>
      <c r="D7894" s="1" t="s">
        <v>10458</v>
      </c>
      <c r="E7894" s="1" t="s">
        <v>1725</v>
      </c>
      <c r="F7894" s="1" t="s">
        <v>10457</v>
      </c>
      <c r="G7894" s="1" t="s">
        <v>105</v>
      </c>
      <c r="H7894" s="1" t="s">
        <v>437</v>
      </c>
      <c r="I7894" s="1">
        <v>2</v>
      </c>
      <c r="J7894" s="1">
        <v>2023</v>
      </c>
      <c r="K7894" s="1">
        <v>391273</v>
      </c>
      <c r="L7894" s="1">
        <v>0</v>
      </c>
      <c r="M7894" s="1">
        <f t="array" ref="M7894">SUMPRODUCT(MAX(ISNUMBER(SEARCH('Class Rules'!$B$6:$B$85,$E7894))*ISNUMBER(SEARCH('Class Rules'!$C$6:$C$85,$F7894))*'Class Rules'!$A$6:$A$85))</f>
        <v>0</v>
      </c>
      <c r="N7894" s="1" t="str">
        <f t="array" ref="N7894">IF($M7894=0,'Class Rules'!$D$3,INDEX('Class Rules'!$D$6:$D$85,MATCH($M7894,'Class Rules'!$A$6:$A$85,0)))</f>
        <v>Passenger LDV</v>
      </c>
      <c r="O7894" s="1" t="str">
        <f t="array" ref="O7894">IF(SUMPRODUCT(MAX(ISNUMBER(SEARCH(Fuel_Rules!$A$6:$A$30,$E7894))*ISNUMBER(SEARCH(Fuel_Rules!$B$6:$B$30,$F7894))*(Fuel_Rules!$A$6:$A$30&lt;&gt;"")))&gt;0,"Plug-in hybrid",IF($G7894="Diesel","Diesel","Gasoline"))</f>
        <v>Diesel</v>
      </c>
    </row>
    <row r="7895" spans="1:15" ht="15" customHeight="1" x14ac:dyDescent="0.25">
      <c r="A7895" s="1">
        <v>2022</v>
      </c>
      <c r="B7895" s="1" t="s">
        <v>9851</v>
      </c>
      <c r="C7895" s="1" t="s">
        <v>1766</v>
      </c>
      <c r="D7895" s="1" t="s">
        <v>10459</v>
      </c>
      <c r="E7895" s="1" t="s">
        <v>1725</v>
      </c>
      <c r="F7895" s="1" t="s">
        <v>10460</v>
      </c>
      <c r="G7895" s="1" t="s">
        <v>105</v>
      </c>
      <c r="H7895" s="1" t="s">
        <v>298</v>
      </c>
      <c r="I7895" s="1">
        <v>2</v>
      </c>
      <c r="J7895" s="1">
        <v>2023</v>
      </c>
      <c r="K7895" s="1">
        <v>421927</v>
      </c>
      <c r="L7895" s="1">
        <v>0</v>
      </c>
      <c r="M7895" s="1">
        <f t="array" ref="M7895">SUMPRODUCT(MAX(ISNUMBER(SEARCH('Class Rules'!$B$6:$B$85,$E7895))*ISNUMBER(SEARCH('Class Rules'!$C$6:$C$85,$F7895))*'Class Rules'!$A$6:$A$85))</f>
        <v>0</v>
      </c>
      <c r="N7895" s="1" t="str">
        <f t="array" ref="N7895">IF($M7895=0,'Class Rules'!$D$3,INDEX('Class Rules'!$D$6:$D$85,MATCH($M7895,'Class Rules'!$A$6:$A$85,0)))</f>
        <v>Passenger LDV</v>
      </c>
      <c r="O7895" s="1" t="str">
        <f t="array" ref="O7895">IF(SUMPRODUCT(MAX(ISNUMBER(SEARCH(Fuel_Rules!$A$6:$A$30,$E7895))*ISNUMBER(SEARCH(Fuel_Rules!$B$6:$B$30,$F7895))*(Fuel_Rules!$A$6:$A$30&lt;&gt;"")))&gt;0,"Plug-in hybrid",IF($G7895="Diesel","Diesel","Gasoline"))</f>
        <v>Diesel</v>
      </c>
    </row>
    <row r="7896" spans="1:15" ht="15" customHeight="1" x14ac:dyDescent="0.25">
      <c r="A7896" s="1">
        <v>2022</v>
      </c>
      <c r="B7896" s="1" t="s">
        <v>9851</v>
      </c>
      <c r="C7896" s="1" t="s">
        <v>1766</v>
      </c>
      <c r="D7896" s="1" t="s">
        <v>10461</v>
      </c>
      <c r="E7896" s="1" t="s">
        <v>1725</v>
      </c>
      <c r="F7896" s="1" t="s">
        <v>10460</v>
      </c>
      <c r="G7896" s="1" t="s">
        <v>105</v>
      </c>
      <c r="H7896" s="1" t="s">
        <v>298</v>
      </c>
      <c r="I7896" s="1">
        <v>2</v>
      </c>
      <c r="J7896" s="1">
        <v>2023</v>
      </c>
      <c r="K7896" s="1">
        <v>405449</v>
      </c>
      <c r="L7896" s="1">
        <v>0</v>
      </c>
      <c r="M7896" s="1">
        <f t="array" ref="M7896">SUMPRODUCT(MAX(ISNUMBER(SEARCH('Class Rules'!$B$6:$B$85,$E7896))*ISNUMBER(SEARCH('Class Rules'!$C$6:$C$85,$F7896))*'Class Rules'!$A$6:$A$85))</f>
        <v>0</v>
      </c>
      <c r="N7896" s="1" t="str">
        <f t="array" ref="N7896">IF($M7896=0,'Class Rules'!$D$3,INDEX('Class Rules'!$D$6:$D$85,MATCH($M7896,'Class Rules'!$A$6:$A$85,0)))</f>
        <v>Passenger LDV</v>
      </c>
      <c r="O7896" s="1" t="str">
        <f t="array" ref="O7896">IF(SUMPRODUCT(MAX(ISNUMBER(SEARCH(Fuel_Rules!$A$6:$A$30,$E7896))*ISNUMBER(SEARCH(Fuel_Rules!$B$6:$B$30,$F7896))*(Fuel_Rules!$A$6:$A$30&lt;&gt;"")))&gt;0,"Plug-in hybrid",IF($G7896="Diesel","Diesel","Gasoline"))</f>
        <v>Diesel</v>
      </c>
    </row>
    <row r="7897" spans="1:15" ht="15" customHeight="1" x14ac:dyDescent="0.25">
      <c r="A7897" s="1">
        <v>2022</v>
      </c>
      <c r="B7897" s="1" t="s">
        <v>9851</v>
      </c>
      <c r="C7897" s="1" t="s">
        <v>1769</v>
      </c>
      <c r="D7897" s="1" t="s">
        <v>10462</v>
      </c>
      <c r="E7897" s="1" t="s">
        <v>1725</v>
      </c>
      <c r="F7897" s="1" t="s">
        <v>10463</v>
      </c>
      <c r="G7897" s="1" t="s">
        <v>105</v>
      </c>
      <c r="H7897" s="1" t="s">
        <v>437</v>
      </c>
      <c r="I7897" s="1">
        <v>2</v>
      </c>
      <c r="J7897" s="1">
        <v>2023</v>
      </c>
      <c r="K7897" s="1">
        <v>367814</v>
      </c>
      <c r="L7897" s="1">
        <v>0</v>
      </c>
      <c r="M7897" s="1">
        <f t="array" ref="M7897">SUMPRODUCT(MAX(ISNUMBER(SEARCH('Class Rules'!$B$6:$B$85,$E7897))*ISNUMBER(SEARCH('Class Rules'!$C$6:$C$85,$F7897))*'Class Rules'!$A$6:$A$85))</f>
        <v>0</v>
      </c>
      <c r="N7897" s="1" t="str">
        <f t="array" ref="N7897">IF($M7897=0,'Class Rules'!$D$3,INDEX('Class Rules'!$D$6:$D$85,MATCH($M7897,'Class Rules'!$A$6:$A$85,0)))</f>
        <v>Passenger LDV</v>
      </c>
      <c r="O7897" s="1" t="str">
        <f t="array" ref="O7897">IF(SUMPRODUCT(MAX(ISNUMBER(SEARCH(Fuel_Rules!$A$6:$A$30,$E7897))*ISNUMBER(SEARCH(Fuel_Rules!$B$6:$B$30,$F7897))*(Fuel_Rules!$A$6:$A$30&lt;&gt;"")))&gt;0,"Plug-in hybrid",IF($G7897="Diesel","Diesel","Gasoline"))</f>
        <v>Diesel</v>
      </c>
    </row>
    <row r="7898" spans="1:15" ht="15" customHeight="1" x14ac:dyDescent="0.25">
      <c r="A7898" s="1">
        <v>2022</v>
      </c>
      <c r="B7898" s="1" t="s">
        <v>9851</v>
      </c>
      <c r="C7898" s="1" t="s">
        <v>1769</v>
      </c>
      <c r="D7898" s="1" t="s">
        <v>10464</v>
      </c>
      <c r="E7898" s="1" t="s">
        <v>1725</v>
      </c>
      <c r="F7898" s="1" t="s">
        <v>10463</v>
      </c>
      <c r="G7898" s="1" t="s">
        <v>105</v>
      </c>
      <c r="H7898" s="1" t="s">
        <v>437</v>
      </c>
      <c r="I7898" s="1">
        <v>2</v>
      </c>
      <c r="J7898" s="1">
        <v>2023</v>
      </c>
      <c r="K7898" s="1">
        <v>353389</v>
      </c>
      <c r="L7898" s="1">
        <v>0</v>
      </c>
      <c r="M7898" s="1">
        <f t="array" ref="M7898">SUMPRODUCT(MAX(ISNUMBER(SEARCH('Class Rules'!$B$6:$B$85,$E7898))*ISNUMBER(SEARCH('Class Rules'!$C$6:$C$85,$F7898))*'Class Rules'!$A$6:$A$85))</f>
        <v>0</v>
      </c>
      <c r="N7898" s="1" t="str">
        <f t="array" ref="N7898">IF($M7898=0,'Class Rules'!$D$3,INDEX('Class Rules'!$D$6:$D$85,MATCH($M7898,'Class Rules'!$A$6:$A$85,0)))</f>
        <v>Passenger LDV</v>
      </c>
      <c r="O7898" s="1" t="str">
        <f t="array" ref="O7898">IF(SUMPRODUCT(MAX(ISNUMBER(SEARCH(Fuel_Rules!$A$6:$A$30,$E7898))*ISNUMBER(SEARCH(Fuel_Rules!$B$6:$B$30,$F7898))*(Fuel_Rules!$A$6:$A$30&lt;&gt;"")))&gt;0,"Plug-in hybrid",IF($G7898="Diesel","Diesel","Gasoline"))</f>
        <v>Diesel</v>
      </c>
    </row>
    <row r="7899" spans="1:15" ht="15" customHeight="1" x14ac:dyDescent="0.25">
      <c r="A7899" s="1">
        <v>2022</v>
      </c>
      <c r="B7899" s="1" t="s">
        <v>9851</v>
      </c>
      <c r="C7899" s="1" t="s">
        <v>1772</v>
      </c>
      <c r="D7899" s="1" t="s">
        <v>10465</v>
      </c>
      <c r="E7899" s="1" t="s">
        <v>1725</v>
      </c>
      <c r="F7899" s="1" t="s">
        <v>1774</v>
      </c>
      <c r="G7899" s="1" t="s">
        <v>103</v>
      </c>
      <c r="H7899" s="1" t="s">
        <v>298</v>
      </c>
      <c r="I7899" s="1">
        <v>2</v>
      </c>
      <c r="J7899" s="1">
        <v>2023</v>
      </c>
      <c r="K7899" s="1">
        <v>692168</v>
      </c>
      <c r="L7899" s="1">
        <v>0</v>
      </c>
      <c r="M7899" s="1">
        <f t="array" ref="M7899">SUMPRODUCT(MAX(ISNUMBER(SEARCH('Class Rules'!$B$6:$B$85,$E7899))*ISNUMBER(SEARCH('Class Rules'!$C$6:$C$85,$F7899))*'Class Rules'!$A$6:$A$85))</f>
        <v>0</v>
      </c>
      <c r="N7899" s="1" t="str">
        <f t="array" ref="N7899">IF($M7899=0,'Class Rules'!$D$3,INDEX('Class Rules'!$D$6:$D$85,MATCH($M7899,'Class Rules'!$A$6:$A$85,0)))</f>
        <v>Passenger LDV</v>
      </c>
      <c r="O7899" s="1" t="str">
        <f t="array" ref="O7899">IF(SUMPRODUCT(MAX(ISNUMBER(SEARCH(Fuel_Rules!$A$6:$A$30,$E7899))*ISNUMBER(SEARCH(Fuel_Rules!$B$6:$B$30,$F7899))*(Fuel_Rules!$A$6:$A$30&lt;&gt;"")))&gt;0,"Plug-in hybrid",IF($G7899="Diesel","Diesel","Gasoline"))</f>
        <v>Plug-in hybrid</v>
      </c>
    </row>
    <row r="7900" spans="1:15" ht="15" customHeight="1" x14ac:dyDescent="0.25">
      <c r="A7900" s="1">
        <v>2022</v>
      </c>
      <c r="B7900" s="1" t="s">
        <v>9851</v>
      </c>
      <c r="C7900" s="1" t="s">
        <v>1775</v>
      </c>
      <c r="D7900" s="1" t="s">
        <v>10466</v>
      </c>
      <c r="E7900" s="1" t="s">
        <v>1725</v>
      </c>
      <c r="F7900" s="1" t="s">
        <v>1777</v>
      </c>
      <c r="G7900" s="1" t="s">
        <v>103</v>
      </c>
      <c r="H7900" s="1" t="s">
        <v>298</v>
      </c>
      <c r="I7900" s="1">
        <v>2</v>
      </c>
      <c r="J7900" s="1">
        <v>2023</v>
      </c>
      <c r="K7900" s="1">
        <v>387560</v>
      </c>
      <c r="L7900" s="1">
        <v>0</v>
      </c>
      <c r="M7900" s="1">
        <f t="array" ref="M7900">SUMPRODUCT(MAX(ISNUMBER(SEARCH('Class Rules'!$B$6:$B$85,$E7900))*ISNUMBER(SEARCH('Class Rules'!$C$6:$C$85,$F7900))*'Class Rules'!$A$6:$A$85))</f>
        <v>0</v>
      </c>
      <c r="N7900" s="1" t="str">
        <f t="array" ref="N7900">IF($M7900=0,'Class Rules'!$D$3,INDEX('Class Rules'!$D$6:$D$85,MATCH($M7900,'Class Rules'!$A$6:$A$85,0)))</f>
        <v>Passenger LDV</v>
      </c>
      <c r="O7900" s="1" t="str">
        <f t="array" ref="O7900">IF(SUMPRODUCT(MAX(ISNUMBER(SEARCH(Fuel_Rules!$A$6:$A$30,$E7900))*ISNUMBER(SEARCH(Fuel_Rules!$B$6:$B$30,$F7900))*(Fuel_Rules!$A$6:$A$30&lt;&gt;"")))&gt;0,"Plug-in hybrid",IF($G7900="Diesel","Diesel","Gasoline"))</f>
        <v>Gasoline</v>
      </c>
    </row>
    <row r="7901" spans="1:15" ht="15" customHeight="1" x14ac:dyDescent="0.25">
      <c r="A7901" s="1">
        <v>2022</v>
      </c>
      <c r="B7901" s="1" t="s">
        <v>9851</v>
      </c>
      <c r="C7901" s="1" t="s">
        <v>1775</v>
      </c>
      <c r="D7901" s="1" t="s">
        <v>10467</v>
      </c>
      <c r="E7901" s="1" t="s">
        <v>1725</v>
      </c>
      <c r="F7901" s="1" t="s">
        <v>1777</v>
      </c>
      <c r="G7901" s="1" t="s">
        <v>103</v>
      </c>
      <c r="H7901" s="1" t="s">
        <v>298</v>
      </c>
      <c r="I7901" s="1">
        <v>2</v>
      </c>
      <c r="J7901" s="1">
        <v>2023</v>
      </c>
      <c r="K7901" s="1">
        <v>372922</v>
      </c>
      <c r="L7901" s="1">
        <v>0</v>
      </c>
      <c r="M7901" s="1">
        <f t="array" ref="M7901">SUMPRODUCT(MAX(ISNUMBER(SEARCH('Class Rules'!$B$6:$B$85,$E7901))*ISNUMBER(SEARCH('Class Rules'!$C$6:$C$85,$F7901))*'Class Rules'!$A$6:$A$85))</f>
        <v>0</v>
      </c>
      <c r="N7901" s="1" t="str">
        <f t="array" ref="N7901">IF($M7901=0,'Class Rules'!$D$3,INDEX('Class Rules'!$D$6:$D$85,MATCH($M7901,'Class Rules'!$A$6:$A$85,0)))</f>
        <v>Passenger LDV</v>
      </c>
      <c r="O7901" s="1" t="str">
        <f t="array" ref="O7901">IF(SUMPRODUCT(MAX(ISNUMBER(SEARCH(Fuel_Rules!$A$6:$A$30,$E7901))*ISNUMBER(SEARCH(Fuel_Rules!$B$6:$B$30,$F7901))*(Fuel_Rules!$A$6:$A$30&lt;&gt;"")))&gt;0,"Plug-in hybrid",IF($G7901="Diesel","Diesel","Gasoline"))</f>
        <v>Gasoline</v>
      </c>
    </row>
    <row r="7902" spans="1:15" ht="15" customHeight="1" x14ac:dyDescent="0.25">
      <c r="A7902" s="1">
        <v>2022</v>
      </c>
      <c r="B7902" s="1" t="s">
        <v>9851</v>
      </c>
      <c r="C7902" s="1" t="s">
        <v>1778</v>
      </c>
      <c r="D7902" s="1" t="s">
        <v>10468</v>
      </c>
      <c r="E7902" s="1" t="s">
        <v>1725</v>
      </c>
      <c r="F7902" s="1" t="s">
        <v>1780</v>
      </c>
      <c r="G7902" s="1" t="s">
        <v>103</v>
      </c>
      <c r="H7902" s="1" t="s">
        <v>437</v>
      </c>
      <c r="I7902" s="1">
        <v>2</v>
      </c>
      <c r="J7902" s="1">
        <v>2023</v>
      </c>
      <c r="K7902" s="1">
        <v>339450</v>
      </c>
      <c r="L7902" s="1">
        <v>0</v>
      </c>
      <c r="M7902" s="1">
        <f t="array" ref="M7902">SUMPRODUCT(MAX(ISNUMBER(SEARCH('Class Rules'!$B$6:$B$85,$E7902))*ISNUMBER(SEARCH('Class Rules'!$C$6:$C$85,$F7902))*'Class Rules'!$A$6:$A$85))</f>
        <v>0</v>
      </c>
      <c r="N7902" s="1" t="str">
        <f t="array" ref="N7902">IF($M7902=0,'Class Rules'!$D$3,INDEX('Class Rules'!$D$6:$D$85,MATCH($M7902,'Class Rules'!$A$6:$A$85,0)))</f>
        <v>Passenger LDV</v>
      </c>
      <c r="O7902" s="1" t="str">
        <f t="array" ref="O7902">IF(SUMPRODUCT(MAX(ISNUMBER(SEARCH(Fuel_Rules!$A$6:$A$30,$E7902))*ISNUMBER(SEARCH(Fuel_Rules!$B$6:$B$30,$F7902))*(Fuel_Rules!$A$6:$A$30&lt;&gt;"")))&gt;0,"Plug-in hybrid",IF($G7902="Diesel","Diesel","Gasoline"))</f>
        <v>Gasoline</v>
      </c>
    </row>
    <row r="7903" spans="1:15" ht="15" customHeight="1" x14ac:dyDescent="0.25">
      <c r="A7903" s="1">
        <v>2022</v>
      </c>
      <c r="B7903" s="1" t="s">
        <v>9851</v>
      </c>
      <c r="C7903" s="1" t="s">
        <v>1778</v>
      </c>
      <c r="D7903" s="1" t="s">
        <v>10469</v>
      </c>
      <c r="E7903" s="1" t="s">
        <v>1725</v>
      </c>
      <c r="F7903" s="1" t="s">
        <v>1780</v>
      </c>
      <c r="G7903" s="1" t="s">
        <v>103</v>
      </c>
      <c r="H7903" s="1" t="s">
        <v>437</v>
      </c>
      <c r="I7903" s="1">
        <v>2</v>
      </c>
      <c r="J7903" s="1">
        <v>2023</v>
      </c>
      <c r="K7903" s="1">
        <v>326163</v>
      </c>
      <c r="L7903" s="1">
        <v>0</v>
      </c>
      <c r="M7903" s="1">
        <f t="array" ref="M7903">SUMPRODUCT(MAX(ISNUMBER(SEARCH('Class Rules'!$B$6:$B$85,$E7903))*ISNUMBER(SEARCH('Class Rules'!$C$6:$C$85,$F7903))*'Class Rules'!$A$6:$A$85))</f>
        <v>0</v>
      </c>
      <c r="N7903" s="1" t="str">
        <f t="array" ref="N7903">IF($M7903=0,'Class Rules'!$D$3,INDEX('Class Rules'!$D$6:$D$85,MATCH($M7903,'Class Rules'!$A$6:$A$85,0)))</f>
        <v>Passenger LDV</v>
      </c>
      <c r="O7903" s="1" t="str">
        <f t="array" ref="O7903">IF(SUMPRODUCT(MAX(ISNUMBER(SEARCH(Fuel_Rules!$A$6:$A$30,$E7903))*ISNUMBER(SEARCH(Fuel_Rules!$B$6:$B$30,$F7903))*(Fuel_Rules!$A$6:$A$30&lt;&gt;"")))&gt;0,"Plug-in hybrid",IF($G7903="Diesel","Diesel","Gasoline"))</f>
        <v>Gasoline</v>
      </c>
    </row>
    <row r="7904" spans="1:15" ht="15" customHeight="1" x14ac:dyDescent="0.25">
      <c r="A7904" s="1">
        <v>2022</v>
      </c>
      <c r="B7904" s="1" t="s">
        <v>9851</v>
      </c>
      <c r="C7904" s="1" t="s">
        <v>1781</v>
      </c>
      <c r="D7904" s="1" t="s">
        <v>10470</v>
      </c>
      <c r="E7904" s="1" t="s">
        <v>1725</v>
      </c>
      <c r="F7904" s="1" t="s">
        <v>1783</v>
      </c>
      <c r="G7904" s="1" t="s">
        <v>103</v>
      </c>
      <c r="H7904" s="1" t="s">
        <v>437</v>
      </c>
      <c r="I7904" s="1">
        <v>5</v>
      </c>
      <c r="J7904" s="1">
        <v>2023</v>
      </c>
      <c r="K7904" s="1">
        <v>1500110</v>
      </c>
      <c r="L7904" s="1">
        <v>0</v>
      </c>
      <c r="M7904" s="1">
        <f t="array" ref="M7904">SUMPRODUCT(MAX(ISNUMBER(SEARCH('Class Rules'!$B$6:$B$85,$E7904))*ISNUMBER(SEARCH('Class Rules'!$C$6:$C$85,$F7904))*'Class Rules'!$A$6:$A$85))</f>
        <v>0</v>
      </c>
      <c r="N7904" s="1" t="str">
        <f t="array" ref="N7904">IF($M7904=0,'Class Rules'!$D$3,INDEX('Class Rules'!$D$6:$D$85,MATCH($M7904,'Class Rules'!$A$6:$A$85,0)))</f>
        <v>Passenger LDV</v>
      </c>
      <c r="O7904" s="1" t="str">
        <f t="array" ref="O7904">IF(SUMPRODUCT(MAX(ISNUMBER(SEARCH(Fuel_Rules!$A$6:$A$30,$E7904))*ISNUMBER(SEARCH(Fuel_Rules!$B$6:$B$30,$F7904))*(Fuel_Rules!$A$6:$A$30&lt;&gt;"")))&gt;0,"Plug-in hybrid",IF($G7904="Diesel","Diesel","Gasoline"))</f>
        <v>Gasoline</v>
      </c>
    </row>
    <row r="7905" spans="1:15" ht="15" customHeight="1" x14ac:dyDescent="0.25">
      <c r="A7905" s="1">
        <v>2022</v>
      </c>
      <c r="B7905" s="1" t="s">
        <v>9851</v>
      </c>
      <c r="C7905" s="1" t="s">
        <v>1784</v>
      </c>
      <c r="D7905" s="1" t="s">
        <v>10471</v>
      </c>
      <c r="E7905" s="1" t="s">
        <v>1725</v>
      </c>
      <c r="F7905" s="1" t="s">
        <v>1786</v>
      </c>
      <c r="G7905" s="1" t="s">
        <v>103</v>
      </c>
      <c r="H7905" s="1" t="s">
        <v>298</v>
      </c>
      <c r="I7905" s="1">
        <v>2</v>
      </c>
      <c r="J7905" s="1">
        <v>2023</v>
      </c>
      <c r="K7905" s="1">
        <v>827884</v>
      </c>
      <c r="L7905" s="1">
        <v>0</v>
      </c>
      <c r="M7905" s="1">
        <f t="array" ref="M7905">SUMPRODUCT(MAX(ISNUMBER(SEARCH('Class Rules'!$B$6:$B$85,$E7905))*ISNUMBER(SEARCH('Class Rules'!$C$6:$C$85,$F7905))*'Class Rules'!$A$6:$A$85))</f>
        <v>0</v>
      </c>
      <c r="N7905" s="1" t="str">
        <f t="array" ref="N7905">IF($M7905=0,'Class Rules'!$D$3,INDEX('Class Rules'!$D$6:$D$85,MATCH($M7905,'Class Rules'!$A$6:$A$85,0)))</f>
        <v>Passenger LDV</v>
      </c>
      <c r="O7905" s="1" t="str">
        <f t="array" ref="O7905">IF(SUMPRODUCT(MAX(ISNUMBER(SEARCH(Fuel_Rules!$A$6:$A$30,$E7905))*ISNUMBER(SEARCH(Fuel_Rules!$B$6:$B$30,$F7905))*(Fuel_Rules!$A$6:$A$30&lt;&gt;"")))&gt;0,"Plug-in hybrid",IF($G7905="Diesel","Diesel","Gasoline"))</f>
        <v>Plug-in hybrid</v>
      </c>
    </row>
    <row r="7906" spans="1:15" ht="15" customHeight="1" x14ac:dyDescent="0.25">
      <c r="A7906" s="1">
        <v>2022</v>
      </c>
      <c r="B7906" s="1" t="s">
        <v>9851</v>
      </c>
      <c r="C7906" s="1" t="s">
        <v>1787</v>
      </c>
      <c r="D7906" s="1" t="s">
        <v>10472</v>
      </c>
      <c r="E7906" s="1" t="s">
        <v>1725</v>
      </c>
      <c r="F7906" s="1" t="s">
        <v>1789</v>
      </c>
      <c r="G7906" s="1" t="s">
        <v>103</v>
      </c>
      <c r="H7906" s="1" t="s">
        <v>437</v>
      </c>
      <c r="I7906" s="1">
        <v>2</v>
      </c>
      <c r="J7906" s="1">
        <v>2023</v>
      </c>
      <c r="K7906" s="1">
        <v>656784</v>
      </c>
      <c r="L7906" s="1">
        <v>0</v>
      </c>
      <c r="M7906" s="1">
        <f t="array" ref="M7906">SUMPRODUCT(MAX(ISNUMBER(SEARCH('Class Rules'!$B$6:$B$85,$E7906))*ISNUMBER(SEARCH('Class Rules'!$C$6:$C$85,$F7906))*'Class Rules'!$A$6:$A$85))</f>
        <v>0</v>
      </c>
      <c r="N7906" s="1" t="str">
        <f t="array" ref="N7906">IF($M7906=0,'Class Rules'!$D$3,INDEX('Class Rules'!$D$6:$D$85,MATCH($M7906,'Class Rules'!$A$6:$A$85,0)))</f>
        <v>Passenger LDV</v>
      </c>
      <c r="O7906" s="1" t="str">
        <f t="array" ref="O7906">IF(SUMPRODUCT(MAX(ISNUMBER(SEARCH(Fuel_Rules!$A$6:$A$30,$E7906))*ISNUMBER(SEARCH(Fuel_Rules!$B$6:$B$30,$F7906))*(Fuel_Rules!$A$6:$A$30&lt;&gt;"")))&gt;0,"Plug-in hybrid",IF($G7906="Diesel","Diesel","Gasoline"))</f>
        <v>Gasoline</v>
      </c>
    </row>
    <row r="7907" spans="1:15" ht="15" customHeight="1" x14ac:dyDescent="0.25">
      <c r="A7907" s="1">
        <v>2022</v>
      </c>
      <c r="B7907" s="1" t="s">
        <v>9851</v>
      </c>
      <c r="C7907" s="1" t="s">
        <v>1790</v>
      </c>
      <c r="D7907" s="1" t="s">
        <v>10473</v>
      </c>
      <c r="E7907" s="1" t="s">
        <v>1725</v>
      </c>
      <c r="F7907" s="1" t="s">
        <v>1792</v>
      </c>
      <c r="G7907" s="1" t="s">
        <v>103</v>
      </c>
      <c r="H7907" s="1" t="s">
        <v>437</v>
      </c>
      <c r="I7907" s="1">
        <v>2</v>
      </c>
      <c r="J7907" s="1">
        <v>2023</v>
      </c>
      <c r="K7907" s="1">
        <v>573583</v>
      </c>
      <c r="L7907" s="1">
        <v>0</v>
      </c>
      <c r="M7907" s="1">
        <f t="array" ref="M7907">SUMPRODUCT(MAX(ISNUMBER(SEARCH('Class Rules'!$B$6:$B$85,$E7907))*ISNUMBER(SEARCH('Class Rules'!$C$6:$C$85,$F7907))*'Class Rules'!$A$6:$A$85))</f>
        <v>0</v>
      </c>
      <c r="N7907" s="1" t="str">
        <f t="array" ref="N7907">IF($M7907=0,'Class Rules'!$D$3,INDEX('Class Rules'!$D$6:$D$85,MATCH($M7907,'Class Rules'!$A$6:$A$85,0)))</f>
        <v>Passenger LDV</v>
      </c>
      <c r="O7907" s="1" t="str">
        <f t="array" ref="O7907">IF(SUMPRODUCT(MAX(ISNUMBER(SEARCH(Fuel_Rules!$A$6:$A$30,$E7907))*ISNUMBER(SEARCH(Fuel_Rules!$B$6:$B$30,$F7907))*(Fuel_Rules!$A$6:$A$30&lt;&gt;"")))&gt;0,"Plug-in hybrid",IF($G7907="Diesel","Diesel","Gasoline"))</f>
        <v>Gasoline</v>
      </c>
    </row>
    <row r="7908" spans="1:15" ht="15" customHeight="1" x14ac:dyDescent="0.25">
      <c r="A7908" s="1">
        <v>2022</v>
      </c>
      <c r="B7908" s="1" t="s">
        <v>9851</v>
      </c>
      <c r="C7908" s="1" t="s">
        <v>1793</v>
      </c>
      <c r="D7908" s="1" t="s">
        <v>10474</v>
      </c>
      <c r="E7908" s="1" t="s">
        <v>1725</v>
      </c>
      <c r="F7908" s="1" t="s">
        <v>1795</v>
      </c>
      <c r="G7908" s="1" t="s">
        <v>103</v>
      </c>
      <c r="H7908" s="1" t="s">
        <v>298</v>
      </c>
      <c r="I7908" s="1">
        <v>2</v>
      </c>
      <c r="J7908" s="1">
        <v>2023</v>
      </c>
      <c r="K7908" s="1">
        <v>704975</v>
      </c>
      <c r="L7908" s="1">
        <v>0</v>
      </c>
      <c r="M7908" s="1">
        <f t="array" ref="M7908">SUMPRODUCT(MAX(ISNUMBER(SEARCH('Class Rules'!$B$6:$B$85,$E7908))*ISNUMBER(SEARCH('Class Rules'!$C$6:$C$85,$F7908))*'Class Rules'!$A$6:$A$85))</f>
        <v>0</v>
      </c>
      <c r="N7908" s="1" t="str">
        <f t="array" ref="N7908">IF($M7908=0,'Class Rules'!$D$3,INDEX('Class Rules'!$D$6:$D$85,MATCH($M7908,'Class Rules'!$A$6:$A$85,0)))</f>
        <v>Passenger LDV</v>
      </c>
      <c r="O7908" s="1" t="str">
        <f t="array" ref="O7908">IF(SUMPRODUCT(MAX(ISNUMBER(SEARCH(Fuel_Rules!$A$6:$A$30,$E7908))*ISNUMBER(SEARCH(Fuel_Rules!$B$6:$B$30,$F7908))*(Fuel_Rules!$A$6:$A$30&lt;&gt;"")))&gt;0,"Plug-in hybrid",IF($G7908="Diesel","Diesel","Gasoline"))</f>
        <v>Plug-in hybrid</v>
      </c>
    </row>
    <row r="7909" spans="1:15" ht="15" customHeight="1" x14ac:dyDescent="0.25">
      <c r="A7909" s="1">
        <v>2022</v>
      </c>
      <c r="B7909" s="1" t="s">
        <v>9851</v>
      </c>
      <c r="C7909" s="1" t="s">
        <v>1796</v>
      </c>
      <c r="D7909" s="1" t="s">
        <v>10475</v>
      </c>
      <c r="E7909" s="1" t="s">
        <v>1725</v>
      </c>
      <c r="F7909" s="1" t="s">
        <v>1798</v>
      </c>
      <c r="G7909" s="1" t="s">
        <v>103</v>
      </c>
      <c r="H7909" s="1" t="s">
        <v>437</v>
      </c>
      <c r="I7909" s="1">
        <v>5</v>
      </c>
      <c r="J7909" s="1">
        <v>2023</v>
      </c>
      <c r="K7909" s="1">
        <v>1258950</v>
      </c>
      <c r="L7909" s="1">
        <v>0</v>
      </c>
      <c r="M7909" s="1">
        <f t="array" ref="M7909">SUMPRODUCT(MAX(ISNUMBER(SEARCH('Class Rules'!$B$6:$B$85,$E7909))*ISNUMBER(SEARCH('Class Rules'!$C$6:$C$85,$F7909))*'Class Rules'!$A$6:$A$85))</f>
        <v>0</v>
      </c>
      <c r="N7909" s="1" t="str">
        <f t="array" ref="N7909">IF($M7909=0,'Class Rules'!$D$3,INDEX('Class Rules'!$D$6:$D$85,MATCH($M7909,'Class Rules'!$A$6:$A$85,0)))</f>
        <v>Passenger LDV</v>
      </c>
      <c r="O7909" s="1" t="str">
        <f t="array" ref="O7909">IF(SUMPRODUCT(MAX(ISNUMBER(SEARCH(Fuel_Rules!$A$6:$A$30,$E7909))*ISNUMBER(SEARCH(Fuel_Rules!$B$6:$B$30,$F7909))*(Fuel_Rules!$A$6:$A$30&lt;&gt;"")))&gt;0,"Plug-in hybrid",IF($G7909="Diesel","Diesel","Gasoline"))</f>
        <v>Gasoline</v>
      </c>
    </row>
    <row r="7910" spans="1:15" ht="15" customHeight="1" x14ac:dyDescent="0.25">
      <c r="A7910" s="1">
        <v>2022</v>
      </c>
      <c r="B7910" s="1" t="s">
        <v>9851</v>
      </c>
      <c r="C7910" s="1" t="s">
        <v>1799</v>
      </c>
      <c r="D7910" s="1" t="s">
        <v>10476</v>
      </c>
      <c r="E7910" s="1" t="s">
        <v>1725</v>
      </c>
      <c r="F7910" s="1" t="s">
        <v>1801</v>
      </c>
      <c r="G7910" s="1" t="s">
        <v>103</v>
      </c>
      <c r="H7910" s="1" t="s">
        <v>437</v>
      </c>
      <c r="I7910" s="1">
        <v>3</v>
      </c>
      <c r="J7910" s="1">
        <v>2023</v>
      </c>
      <c r="K7910" s="1">
        <v>595026</v>
      </c>
      <c r="L7910" s="1">
        <v>0</v>
      </c>
      <c r="M7910" s="1">
        <f t="array" ref="M7910">SUMPRODUCT(MAX(ISNUMBER(SEARCH('Class Rules'!$B$6:$B$85,$E7910))*ISNUMBER(SEARCH('Class Rules'!$C$6:$C$85,$F7910))*'Class Rules'!$A$6:$A$85))</f>
        <v>0</v>
      </c>
      <c r="N7910" s="1" t="str">
        <f t="array" ref="N7910">IF($M7910=0,'Class Rules'!$D$3,INDEX('Class Rules'!$D$6:$D$85,MATCH($M7910,'Class Rules'!$A$6:$A$85,0)))</f>
        <v>Passenger LDV</v>
      </c>
      <c r="O7910" s="1" t="str">
        <f t="array" ref="O7910">IF(SUMPRODUCT(MAX(ISNUMBER(SEARCH(Fuel_Rules!$A$6:$A$30,$E7910))*ISNUMBER(SEARCH(Fuel_Rules!$B$6:$B$30,$F7910))*(Fuel_Rules!$A$6:$A$30&lt;&gt;"")))&gt;0,"Plug-in hybrid",IF($G7910="Diesel","Diesel","Gasoline"))</f>
        <v>Gasoline</v>
      </c>
    </row>
    <row r="7911" spans="1:15" ht="15" customHeight="1" x14ac:dyDescent="0.25">
      <c r="A7911" s="1">
        <v>2022</v>
      </c>
      <c r="B7911" s="1" t="s">
        <v>9851</v>
      </c>
      <c r="C7911" s="1" t="s">
        <v>1802</v>
      </c>
      <c r="D7911" s="1" t="s">
        <v>10477</v>
      </c>
      <c r="E7911" s="1" t="s">
        <v>1725</v>
      </c>
      <c r="F7911" s="1" t="s">
        <v>1804</v>
      </c>
      <c r="G7911" s="1" t="s">
        <v>103</v>
      </c>
      <c r="H7911" s="1" t="s">
        <v>437</v>
      </c>
      <c r="I7911" s="1">
        <v>3</v>
      </c>
      <c r="J7911" s="1">
        <v>2023</v>
      </c>
      <c r="K7911" s="1">
        <v>663990</v>
      </c>
      <c r="L7911" s="1">
        <v>0</v>
      </c>
      <c r="M7911" s="1">
        <f t="array" ref="M7911">SUMPRODUCT(MAX(ISNUMBER(SEARCH('Class Rules'!$B$6:$B$85,$E7911))*ISNUMBER(SEARCH('Class Rules'!$C$6:$C$85,$F7911))*'Class Rules'!$A$6:$A$85))</f>
        <v>0</v>
      </c>
      <c r="N7911" s="1" t="str">
        <f t="array" ref="N7911">IF($M7911=0,'Class Rules'!$D$3,INDEX('Class Rules'!$D$6:$D$85,MATCH($M7911,'Class Rules'!$A$6:$A$85,0)))</f>
        <v>Passenger LDV</v>
      </c>
      <c r="O7911" s="1" t="str">
        <f t="array" ref="O7911">IF(SUMPRODUCT(MAX(ISNUMBER(SEARCH(Fuel_Rules!$A$6:$A$30,$E7911))*ISNUMBER(SEARCH(Fuel_Rules!$B$6:$B$30,$F7911))*(Fuel_Rules!$A$6:$A$30&lt;&gt;"")))&gt;0,"Plug-in hybrid",IF($G7911="Diesel","Diesel","Gasoline"))</f>
        <v>Gasoline</v>
      </c>
    </row>
    <row r="7912" spans="1:15" ht="15" customHeight="1" x14ac:dyDescent="0.25">
      <c r="A7912" s="1">
        <v>2022</v>
      </c>
      <c r="B7912" s="1" t="s">
        <v>9851</v>
      </c>
      <c r="C7912" s="1" t="s">
        <v>1805</v>
      </c>
      <c r="D7912" s="1" t="s">
        <v>10478</v>
      </c>
      <c r="E7912" s="1" t="s">
        <v>1725</v>
      </c>
      <c r="F7912" s="1" t="s">
        <v>10479</v>
      </c>
      <c r="G7912" s="1" t="s">
        <v>105</v>
      </c>
      <c r="H7912" s="1" t="s">
        <v>298</v>
      </c>
      <c r="I7912" s="1">
        <v>3</v>
      </c>
      <c r="J7912" s="1">
        <v>2023</v>
      </c>
      <c r="K7912" s="1">
        <v>690975</v>
      </c>
      <c r="L7912" s="1">
        <v>0</v>
      </c>
      <c r="M7912" s="1">
        <f t="array" ref="M7912">SUMPRODUCT(MAX(ISNUMBER(SEARCH('Class Rules'!$B$6:$B$85,$E7912))*ISNUMBER(SEARCH('Class Rules'!$C$6:$C$85,$F7912))*'Class Rules'!$A$6:$A$85))</f>
        <v>0</v>
      </c>
      <c r="N7912" s="1" t="str">
        <f t="array" ref="N7912">IF($M7912=0,'Class Rules'!$D$3,INDEX('Class Rules'!$D$6:$D$85,MATCH($M7912,'Class Rules'!$A$6:$A$85,0)))</f>
        <v>Passenger LDV</v>
      </c>
      <c r="O7912" s="1" t="str">
        <f t="array" ref="O7912">IF(SUMPRODUCT(MAX(ISNUMBER(SEARCH(Fuel_Rules!$A$6:$A$30,$E7912))*ISNUMBER(SEARCH(Fuel_Rules!$B$6:$B$30,$F7912))*(Fuel_Rules!$A$6:$A$30&lt;&gt;"")))&gt;0,"Plug-in hybrid",IF($G7912="Diesel","Diesel","Gasoline"))</f>
        <v>Diesel</v>
      </c>
    </row>
    <row r="7913" spans="1:15" ht="15" customHeight="1" x14ac:dyDescent="0.25">
      <c r="A7913" s="1">
        <v>2022</v>
      </c>
      <c r="B7913" s="1" t="s">
        <v>9851</v>
      </c>
      <c r="C7913" s="1" t="s">
        <v>1808</v>
      </c>
      <c r="D7913" s="1" t="s">
        <v>10480</v>
      </c>
      <c r="E7913" s="1" t="s">
        <v>1725</v>
      </c>
      <c r="F7913" s="1" t="s">
        <v>10481</v>
      </c>
      <c r="G7913" s="1" t="s">
        <v>105</v>
      </c>
      <c r="H7913" s="1" t="s">
        <v>298</v>
      </c>
      <c r="I7913" s="1">
        <v>3</v>
      </c>
      <c r="J7913" s="1">
        <v>2023</v>
      </c>
      <c r="K7913" s="1">
        <v>625975</v>
      </c>
      <c r="L7913" s="1">
        <v>0</v>
      </c>
      <c r="M7913" s="1">
        <f t="array" ref="M7913">SUMPRODUCT(MAX(ISNUMBER(SEARCH('Class Rules'!$B$6:$B$85,$E7913))*ISNUMBER(SEARCH('Class Rules'!$C$6:$C$85,$F7913))*'Class Rules'!$A$6:$A$85))</f>
        <v>0</v>
      </c>
      <c r="N7913" s="1" t="str">
        <f t="array" ref="N7913">IF($M7913=0,'Class Rules'!$D$3,INDEX('Class Rules'!$D$6:$D$85,MATCH($M7913,'Class Rules'!$A$6:$A$85,0)))</f>
        <v>Passenger LDV</v>
      </c>
      <c r="O7913" s="1" t="str">
        <f t="array" ref="O7913">IF(SUMPRODUCT(MAX(ISNUMBER(SEARCH(Fuel_Rules!$A$6:$A$30,$E7913))*ISNUMBER(SEARCH(Fuel_Rules!$B$6:$B$30,$F7913))*(Fuel_Rules!$A$6:$A$30&lt;&gt;"")))&gt;0,"Plug-in hybrid",IF($G7913="Diesel","Diesel","Gasoline"))</f>
        <v>Diesel</v>
      </c>
    </row>
    <row r="7914" spans="1:15" ht="15" customHeight="1" x14ac:dyDescent="0.25">
      <c r="A7914" s="1">
        <v>2022</v>
      </c>
      <c r="B7914" s="1" t="s">
        <v>9851</v>
      </c>
      <c r="C7914" s="1" t="s">
        <v>1811</v>
      </c>
      <c r="D7914" s="1" t="s">
        <v>10482</v>
      </c>
      <c r="E7914" s="1" t="s">
        <v>1725</v>
      </c>
      <c r="F7914" s="1" t="s">
        <v>1813</v>
      </c>
      <c r="G7914" s="1" t="s">
        <v>105</v>
      </c>
      <c r="H7914" s="1" t="s">
        <v>437</v>
      </c>
      <c r="I7914" s="1">
        <v>3</v>
      </c>
      <c r="J7914" s="1">
        <v>2023</v>
      </c>
      <c r="K7914" s="1">
        <v>641950</v>
      </c>
      <c r="L7914" s="1">
        <v>0</v>
      </c>
      <c r="M7914" s="1">
        <f t="array" ref="M7914">SUMPRODUCT(MAX(ISNUMBER(SEARCH('Class Rules'!$B$6:$B$85,$E7914))*ISNUMBER(SEARCH('Class Rules'!$C$6:$C$85,$F7914))*'Class Rules'!$A$6:$A$85))</f>
        <v>0</v>
      </c>
      <c r="N7914" s="1" t="str">
        <f t="array" ref="N7914">IF($M7914=0,'Class Rules'!$D$3,INDEX('Class Rules'!$D$6:$D$85,MATCH($M7914,'Class Rules'!$A$6:$A$85,0)))</f>
        <v>Passenger LDV</v>
      </c>
      <c r="O7914" s="1" t="str">
        <f t="array" ref="O7914">IF(SUMPRODUCT(MAX(ISNUMBER(SEARCH(Fuel_Rules!$A$6:$A$30,$E7914))*ISNUMBER(SEARCH(Fuel_Rules!$B$6:$B$30,$F7914))*(Fuel_Rules!$A$6:$A$30&lt;&gt;"")))&gt;0,"Plug-in hybrid",IF($G7914="Diesel","Diesel","Gasoline"))</f>
        <v>Diesel</v>
      </c>
    </row>
    <row r="7915" spans="1:15" ht="15" customHeight="1" x14ac:dyDescent="0.25">
      <c r="A7915" s="1">
        <v>2022</v>
      </c>
      <c r="B7915" s="1" t="s">
        <v>9851</v>
      </c>
      <c r="C7915" s="1" t="s">
        <v>1814</v>
      </c>
      <c r="D7915" s="1" t="s">
        <v>10483</v>
      </c>
      <c r="E7915" s="1" t="s">
        <v>1725</v>
      </c>
      <c r="F7915" s="1" t="s">
        <v>1816</v>
      </c>
      <c r="G7915" s="1" t="s">
        <v>105</v>
      </c>
      <c r="H7915" s="1" t="s">
        <v>437</v>
      </c>
      <c r="I7915" s="1">
        <v>3</v>
      </c>
      <c r="J7915" s="1">
        <v>2023</v>
      </c>
      <c r="K7915" s="1">
        <v>760460</v>
      </c>
      <c r="L7915" s="1">
        <v>0</v>
      </c>
      <c r="M7915" s="1">
        <f t="array" ref="M7915">SUMPRODUCT(MAX(ISNUMBER(SEARCH('Class Rules'!$B$6:$B$85,$E7915))*ISNUMBER(SEARCH('Class Rules'!$C$6:$C$85,$F7915))*'Class Rules'!$A$6:$A$85))</f>
        <v>0</v>
      </c>
      <c r="N7915" s="1" t="str">
        <f t="array" ref="N7915">IF($M7915=0,'Class Rules'!$D$3,INDEX('Class Rules'!$D$6:$D$85,MATCH($M7915,'Class Rules'!$A$6:$A$85,0)))</f>
        <v>Passenger LDV</v>
      </c>
      <c r="O7915" s="1" t="str">
        <f t="array" ref="O7915">IF(SUMPRODUCT(MAX(ISNUMBER(SEARCH(Fuel_Rules!$A$6:$A$30,$E7915))*ISNUMBER(SEARCH(Fuel_Rules!$B$6:$B$30,$F7915))*(Fuel_Rules!$A$6:$A$30&lt;&gt;"")))&gt;0,"Plug-in hybrid",IF($G7915="Diesel","Diesel","Gasoline"))</f>
        <v>Diesel</v>
      </c>
    </row>
    <row r="7916" spans="1:15" ht="15" customHeight="1" x14ac:dyDescent="0.25">
      <c r="A7916" s="1">
        <v>2022</v>
      </c>
      <c r="B7916" s="1" t="s">
        <v>9851</v>
      </c>
      <c r="C7916" s="1" t="s">
        <v>1817</v>
      </c>
      <c r="D7916" s="1" t="s">
        <v>10484</v>
      </c>
      <c r="E7916" s="1" t="s">
        <v>1725</v>
      </c>
      <c r="F7916" s="1" t="s">
        <v>10485</v>
      </c>
      <c r="G7916" s="1" t="s">
        <v>105</v>
      </c>
      <c r="H7916" s="1" t="s">
        <v>298</v>
      </c>
      <c r="I7916" s="1">
        <v>3</v>
      </c>
      <c r="J7916" s="1">
        <v>2023</v>
      </c>
      <c r="K7916" s="1">
        <v>739725</v>
      </c>
      <c r="L7916" s="1">
        <v>0</v>
      </c>
      <c r="M7916" s="1">
        <f t="array" ref="M7916">SUMPRODUCT(MAX(ISNUMBER(SEARCH('Class Rules'!$B$6:$B$85,$E7916))*ISNUMBER(SEARCH('Class Rules'!$C$6:$C$85,$F7916))*'Class Rules'!$A$6:$A$85))</f>
        <v>0</v>
      </c>
      <c r="N7916" s="1" t="str">
        <f t="array" ref="N7916">IF($M7916=0,'Class Rules'!$D$3,INDEX('Class Rules'!$D$6:$D$85,MATCH($M7916,'Class Rules'!$A$6:$A$85,0)))</f>
        <v>Passenger LDV</v>
      </c>
      <c r="O7916" s="1" t="str">
        <f t="array" ref="O7916">IF(SUMPRODUCT(MAX(ISNUMBER(SEARCH(Fuel_Rules!$A$6:$A$30,$E7916))*ISNUMBER(SEARCH(Fuel_Rules!$B$6:$B$30,$F7916))*(Fuel_Rules!$A$6:$A$30&lt;&gt;"")))&gt;0,"Plug-in hybrid",IF($G7916="Diesel","Diesel","Gasoline"))</f>
        <v>Diesel</v>
      </c>
    </row>
    <row r="7917" spans="1:15" ht="15" customHeight="1" x14ac:dyDescent="0.25">
      <c r="A7917" s="1">
        <v>2022</v>
      </c>
      <c r="B7917" s="1" t="s">
        <v>9851</v>
      </c>
      <c r="C7917" s="1" t="s">
        <v>1820</v>
      </c>
      <c r="D7917" s="1" t="s">
        <v>10486</v>
      </c>
      <c r="E7917" s="1" t="s">
        <v>1725</v>
      </c>
      <c r="F7917" s="1" t="s">
        <v>1822</v>
      </c>
      <c r="G7917" s="1" t="s">
        <v>103</v>
      </c>
      <c r="H7917" s="1" t="s">
        <v>437</v>
      </c>
      <c r="I7917" s="1">
        <v>2</v>
      </c>
      <c r="J7917" s="1">
        <v>2023</v>
      </c>
      <c r="K7917" s="1">
        <v>889935</v>
      </c>
      <c r="L7917" s="1">
        <v>0</v>
      </c>
      <c r="M7917" s="1">
        <f t="array" ref="M7917">SUMPRODUCT(MAX(ISNUMBER(SEARCH('Class Rules'!$B$6:$B$85,$E7917))*ISNUMBER(SEARCH('Class Rules'!$C$6:$C$85,$F7917))*'Class Rules'!$A$6:$A$85))</f>
        <v>0</v>
      </c>
      <c r="N7917" s="1" t="str">
        <f t="array" ref="N7917">IF($M7917=0,'Class Rules'!$D$3,INDEX('Class Rules'!$D$6:$D$85,MATCH($M7917,'Class Rules'!$A$6:$A$85,0)))</f>
        <v>Passenger LDV</v>
      </c>
      <c r="O7917" s="1" t="str">
        <f t="array" ref="O7917">IF(SUMPRODUCT(MAX(ISNUMBER(SEARCH(Fuel_Rules!$A$6:$A$30,$E7917))*ISNUMBER(SEARCH(Fuel_Rules!$B$6:$B$30,$F7917))*(Fuel_Rules!$A$6:$A$30&lt;&gt;"")))&gt;0,"Plug-in hybrid",IF($G7917="Diesel","Diesel","Gasoline"))</f>
        <v>Plug-in hybrid</v>
      </c>
    </row>
    <row r="7918" spans="1:15" ht="15" customHeight="1" x14ac:dyDescent="0.25">
      <c r="A7918" s="1">
        <v>2022</v>
      </c>
      <c r="B7918" s="1" t="s">
        <v>9851</v>
      </c>
      <c r="C7918" s="1" t="s">
        <v>1823</v>
      </c>
      <c r="D7918" s="1" t="s">
        <v>10487</v>
      </c>
      <c r="E7918" s="1" t="s">
        <v>1725</v>
      </c>
      <c r="F7918" s="1" t="s">
        <v>1825</v>
      </c>
      <c r="G7918" s="1" t="s">
        <v>103</v>
      </c>
      <c r="H7918" s="1" t="s">
        <v>437</v>
      </c>
      <c r="I7918" s="1">
        <v>5</v>
      </c>
      <c r="J7918" s="1">
        <v>2023</v>
      </c>
      <c r="K7918" s="1">
        <v>1067125</v>
      </c>
      <c r="L7918" s="1">
        <v>0</v>
      </c>
      <c r="M7918" s="1">
        <f t="array" ref="M7918">SUMPRODUCT(MAX(ISNUMBER(SEARCH('Class Rules'!$B$6:$B$85,$E7918))*ISNUMBER(SEARCH('Class Rules'!$C$6:$C$85,$F7918))*'Class Rules'!$A$6:$A$85))</f>
        <v>0</v>
      </c>
      <c r="N7918" s="1" t="str">
        <f t="array" ref="N7918">IF($M7918=0,'Class Rules'!$D$3,INDEX('Class Rules'!$D$6:$D$85,MATCH($M7918,'Class Rules'!$A$6:$A$85,0)))</f>
        <v>Passenger LDV</v>
      </c>
      <c r="O7918" s="1" t="str">
        <f t="array" ref="O7918">IF(SUMPRODUCT(MAX(ISNUMBER(SEARCH(Fuel_Rules!$A$6:$A$30,$E7918))*ISNUMBER(SEARCH(Fuel_Rules!$B$6:$B$30,$F7918))*(Fuel_Rules!$A$6:$A$30&lt;&gt;"")))&gt;0,"Plug-in hybrid",IF($G7918="Diesel","Diesel","Gasoline"))</f>
        <v>Gasoline</v>
      </c>
    </row>
    <row r="7919" spans="1:15" ht="15" customHeight="1" x14ac:dyDescent="0.25">
      <c r="A7919" s="1">
        <v>2022</v>
      </c>
      <c r="B7919" s="1" t="s">
        <v>9851</v>
      </c>
      <c r="C7919" s="1" t="s">
        <v>1826</v>
      </c>
      <c r="D7919" s="1" t="s">
        <v>10488</v>
      </c>
      <c r="E7919" s="1" t="s">
        <v>1725</v>
      </c>
      <c r="F7919" s="1" t="s">
        <v>1828</v>
      </c>
      <c r="G7919" s="1" t="s">
        <v>103</v>
      </c>
      <c r="H7919" s="1" t="s">
        <v>437</v>
      </c>
      <c r="I7919" s="1">
        <v>2</v>
      </c>
      <c r="J7919" s="1">
        <v>2023</v>
      </c>
      <c r="K7919" s="1">
        <v>559571</v>
      </c>
      <c r="L7919" s="1">
        <v>0</v>
      </c>
      <c r="M7919" s="1">
        <f t="array" ref="M7919">SUMPRODUCT(MAX(ISNUMBER(SEARCH('Class Rules'!$B$6:$B$85,$E7919))*ISNUMBER(SEARCH('Class Rules'!$C$6:$C$85,$F7919))*'Class Rules'!$A$6:$A$85))</f>
        <v>0</v>
      </c>
      <c r="N7919" s="1" t="str">
        <f t="array" ref="N7919">IF($M7919=0,'Class Rules'!$D$3,INDEX('Class Rules'!$D$6:$D$85,MATCH($M7919,'Class Rules'!$A$6:$A$85,0)))</f>
        <v>Passenger LDV</v>
      </c>
      <c r="O7919" s="1" t="str">
        <f t="array" ref="O7919">IF(SUMPRODUCT(MAX(ISNUMBER(SEARCH(Fuel_Rules!$A$6:$A$30,$E7919))*ISNUMBER(SEARCH(Fuel_Rules!$B$6:$B$30,$F7919))*(Fuel_Rules!$A$6:$A$30&lt;&gt;"")))&gt;0,"Plug-in hybrid",IF($G7919="Diesel","Diesel","Gasoline"))</f>
        <v>Gasoline</v>
      </c>
    </row>
    <row r="7920" spans="1:15" ht="15" customHeight="1" x14ac:dyDescent="0.25">
      <c r="A7920" s="1">
        <v>2022</v>
      </c>
      <c r="B7920" s="1" t="s">
        <v>9851</v>
      </c>
      <c r="C7920" s="1" t="s">
        <v>9366</v>
      </c>
      <c r="D7920" s="1" t="s">
        <v>10489</v>
      </c>
      <c r="E7920" s="1" t="s">
        <v>1725</v>
      </c>
      <c r="F7920" s="1" t="s">
        <v>10490</v>
      </c>
      <c r="G7920" s="1" t="s">
        <v>105</v>
      </c>
      <c r="H7920" s="1" t="s">
        <v>298</v>
      </c>
      <c r="I7920" s="1">
        <v>3</v>
      </c>
      <c r="J7920" s="1">
        <v>2023</v>
      </c>
      <c r="K7920" s="1">
        <v>760560</v>
      </c>
      <c r="L7920" s="1">
        <v>0</v>
      </c>
      <c r="M7920" s="1">
        <f t="array" ref="M7920">SUMPRODUCT(MAX(ISNUMBER(SEARCH('Class Rules'!$B$6:$B$85,$E7920))*ISNUMBER(SEARCH('Class Rules'!$C$6:$C$85,$F7920))*'Class Rules'!$A$6:$A$85))</f>
        <v>0</v>
      </c>
      <c r="N7920" s="1" t="str">
        <f t="array" ref="N7920">IF($M7920=0,'Class Rules'!$D$3,INDEX('Class Rules'!$D$6:$D$85,MATCH($M7920,'Class Rules'!$A$6:$A$85,0)))</f>
        <v>Passenger LDV</v>
      </c>
      <c r="O7920" s="1" t="str">
        <f t="array" ref="O7920">IF(SUMPRODUCT(MAX(ISNUMBER(SEARCH(Fuel_Rules!$A$6:$A$30,$E7920))*ISNUMBER(SEARCH(Fuel_Rules!$B$6:$B$30,$F7920))*(Fuel_Rules!$A$6:$A$30&lt;&gt;"")))&gt;0,"Plug-in hybrid",IF($G7920="Diesel","Diesel","Gasoline"))</f>
        <v>Diesel</v>
      </c>
    </row>
    <row r="7921" spans="1:15" ht="15" customHeight="1" x14ac:dyDescent="0.25">
      <c r="A7921" s="1">
        <v>2022</v>
      </c>
      <c r="B7921" s="1" t="s">
        <v>9851</v>
      </c>
      <c r="C7921" s="1" t="s">
        <v>9366</v>
      </c>
      <c r="D7921" s="1" t="s">
        <v>10491</v>
      </c>
      <c r="E7921" s="1" t="s">
        <v>1725</v>
      </c>
      <c r="F7921" s="1" t="s">
        <v>10490</v>
      </c>
      <c r="G7921" s="1" t="s">
        <v>105</v>
      </c>
      <c r="H7921" s="1" t="s">
        <v>298</v>
      </c>
      <c r="I7921" s="1">
        <v>3</v>
      </c>
      <c r="J7921" s="1">
        <v>2023</v>
      </c>
      <c r="K7921" s="1">
        <v>715940</v>
      </c>
      <c r="L7921" s="1">
        <v>0</v>
      </c>
      <c r="M7921" s="1">
        <f t="array" ref="M7921">SUMPRODUCT(MAX(ISNUMBER(SEARCH('Class Rules'!$B$6:$B$85,$E7921))*ISNUMBER(SEARCH('Class Rules'!$C$6:$C$85,$F7921))*'Class Rules'!$A$6:$A$85))</f>
        <v>0</v>
      </c>
      <c r="N7921" s="1" t="str">
        <f t="array" ref="N7921">IF($M7921=0,'Class Rules'!$D$3,INDEX('Class Rules'!$D$6:$D$85,MATCH($M7921,'Class Rules'!$A$6:$A$85,0)))</f>
        <v>Passenger LDV</v>
      </c>
      <c r="O7921" s="1" t="str">
        <f t="array" ref="O7921">IF(SUMPRODUCT(MAX(ISNUMBER(SEARCH(Fuel_Rules!$A$6:$A$30,$E7921))*ISNUMBER(SEARCH(Fuel_Rules!$B$6:$B$30,$F7921))*(Fuel_Rules!$A$6:$A$30&lt;&gt;"")))&gt;0,"Plug-in hybrid",IF($G7921="Diesel","Diesel","Gasoline"))</f>
        <v>Diesel</v>
      </c>
    </row>
    <row r="7922" spans="1:15" ht="15" customHeight="1" x14ac:dyDescent="0.25">
      <c r="A7922" s="1">
        <v>2022</v>
      </c>
      <c r="B7922" s="1" t="s">
        <v>9851</v>
      </c>
      <c r="C7922" s="1" t="s">
        <v>1829</v>
      </c>
      <c r="D7922" s="1" t="s">
        <v>10492</v>
      </c>
      <c r="E7922" s="1" t="s">
        <v>1831</v>
      </c>
      <c r="F7922" s="1" t="s">
        <v>10493</v>
      </c>
      <c r="G7922" s="1" t="s">
        <v>103</v>
      </c>
      <c r="H7922" s="1" t="s">
        <v>437</v>
      </c>
      <c r="I7922" s="1">
        <v>3.5</v>
      </c>
      <c r="J7922" s="1">
        <v>2023</v>
      </c>
      <c r="K7922" s="1">
        <v>976763</v>
      </c>
      <c r="L7922" s="1">
        <v>0</v>
      </c>
      <c r="M7922" s="1">
        <f t="array" ref="M7922">SUMPRODUCT(MAX(ISNUMBER(SEARCH('Class Rules'!$B$6:$B$85,$E7922))*ISNUMBER(SEARCH('Class Rules'!$C$6:$C$85,$F7922))*'Class Rules'!$A$6:$A$85))</f>
        <v>0</v>
      </c>
      <c r="N7922" s="1" t="str">
        <f t="array" ref="N7922">IF($M7922=0,'Class Rules'!$D$3,INDEX('Class Rules'!$D$6:$D$85,MATCH($M7922,'Class Rules'!$A$6:$A$85,0)))</f>
        <v>Passenger LDV</v>
      </c>
      <c r="O7922" s="1" t="str">
        <f t="array" ref="O7922">IF(SUMPRODUCT(MAX(ISNUMBER(SEARCH(Fuel_Rules!$A$6:$A$30,$E7922))*ISNUMBER(SEARCH(Fuel_Rules!$B$6:$B$30,$F7922))*(Fuel_Rules!$A$6:$A$30&lt;&gt;"")))&gt;0,"Plug-in hybrid",IF($G7922="Diesel","Diesel","Gasoline"))</f>
        <v>Gasoline</v>
      </c>
    </row>
    <row r="7923" spans="1:15" ht="15" customHeight="1" x14ac:dyDescent="0.25">
      <c r="A7923" s="1">
        <v>2022</v>
      </c>
      <c r="B7923" s="1" t="s">
        <v>9851</v>
      </c>
      <c r="C7923" s="1" t="s">
        <v>1833</v>
      </c>
      <c r="D7923" s="1" t="s">
        <v>10494</v>
      </c>
      <c r="E7923" s="1" t="s">
        <v>1831</v>
      </c>
      <c r="F7923" s="1" t="s">
        <v>10495</v>
      </c>
      <c r="G7923" s="1" t="s">
        <v>103</v>
      </c>
      <c r="H7923" s="1" t="s">
        <v>437</v>
      </c>
      <c r="I7923" s="1">
        <v>2.5</v>
      </c>
      <c r="J7923" s="1">
        <v>2023</v>
      </c>
      <c r="K7923" s="1">
        <v>381161</v>
      </c>
      <c r="L7923" s="1">
        <v>0</v>
      </c>
      <c r="M7923" s="1">
        <f t="array" ref="M7923">SUMPRODUCT(MAX(ISNUMBER(SEARCH('Class Rules'!$B$6:$B$85,$E7923))*ISNUMBER(SEARCH('Class Rules'!$C$6:$C$85,$F7923))*'Class Rules'!$A$6:$A$85))</f>
        <v>0</v>
      </c>
      <c r="N7923" s="1" t="str">
        <f t="array" ref="N7923">IF($M7923=0,'Class Rules'!$D$3,INDEX('Class Rules'!$D$6:$D$85,MATCH($M7923,'Class Rules'!$A$6:$A$85,0)))</f>
        <v>Passenger LDV</v>
      </c>
      <c r="O7923" s="1" t="str">
        <f t="array" ref="O7923">IF(SUMPRODUCT(MAX(ISNUMBER(SEARCH(Fuel_Rules!$A$6:$A$30,$E7923))*ISNUMBER(SEARCH(Fuel_Rules!$B$6:$B$30,$F7923))*(Fuel_Rules!$A$6:$A$30&lt;&gt;"")))&gt;0,"Plug-in hybrid",IF($G7923="Diesel","Diesel","Gasoline"))</f>
        <v>Gasoline</v>
      </c>
    </row>
    <row r="7924" spans="1:15" ht="15" customHeight="1" x14ac:dyDescent="0.25">
      <c r="A7924" s="1">
        <v>2022</v>
      </c>
      <c r="B7924" s="1" t="s">
        <v>9851</v>
      </c>
      <c r="C7924" s="1" t="s">
        <v>1836</v>
      </c>
      <c r="D7924" s="1" t="s">
        <v>10496</v>
      </c>
      <c r="E7924" s="1" t="s">
        <v>1831</v>
      </c>
      <c r="F7924" s="1" t="s">
        <v>10497</v>
      </c>
      <c r="G7924" s="1" t="s">
        <v>103</v>
      </c>
      <c r="H7924" s="1" t="s">
        <v>437</v>
      </c>
      <c r="I7924" s="1">
        <v>2.5</v>
      </c>
      <c r="J7924" s="1">
        <v>2023</v>
      </c>
      <c r="K7924" s="1">
        <v>327417</v>
      </c>
      <c r="L7924" s="1">
        <v>0</v>
      </c>
      <c r="M7924" s="1">
        <f t="array" ref="M7924">SUMPRODUCT(MAX(ISNUMBER(SEARCH('Class Rules'!$B$6:$B$85,$E7924))*ISNUMBER(SEARCH('Class Rules'!$C$6:$C$85,$F7924))*'Class Rules'!$A$6:$A$85))</f>
        <v>0</v>
      </c>
      <c r="N7924" s="1" t="str">
        <f t="array" ref="N7924">IF($M7924=0,'Class Rules'!$D$3,INDEX('Class Rules'!$D$6:$D$85,MATCH($M7924,'Class Rules'!$A$6:$A$85,0)))</f>
        <v>Passenger LDV</v>
      </c>
      <c r="O7924" s="1" t="str">
        <f t="array" ref="O7924">IF(SUMPRODUCT(MAX(ISNUMBER(SEARCH(Fuel_Rules!$A$6:$A$30,$E7924))*ISNUMBER(SEARCH(Fuel_Rules!$B$6:$B$30,$F7924))*(Fuel_Rules!$A$6:$A$30&lt;&gt;"")))&gt;0,"Plug-in hybrid",IF($G7924="Diesel","Diesel","Gasoline"))</f>
        <v>Gasoline</v>
      </c>
    </row>
    <row r="7925" spans="1:15" ht="15" customHeight="1" x14ac:dyDescent="0.25">
      <c r="A7925" s="1">
        <v>2022</v>
      </c>
      <c r="B7925" s="1" t="s">
        <v>9851</v>
      </c>
      <c r="C7925" s="1" t="s">
        <v>1839</v>
      </c>
      <c r="D7925" s="1" t="s">
        <v>10498</v>
      </c>
      <c r="E7925" s="1" t="s">
        <v>1831</v>
      </c>
      <c r="F7925" s="1" t="s">
        <v>10499</v>
      </c>
      <c r="G7925" s="1" t="s">
        <v>103</v>
      </c>
      <c r="H7925" s="1" t="s">
        <v>437</v>
      </c>
      <c r="I7925" s="1">
        <v>2.5</v>
      </c>
      <c r="J7925" s="1">
        <v>2023</v>
      </c>
      <c r="K7925" s="1">
        <v>333421</v>
      </c>
      <c r="L7925" s="1">
        <v>0</v>
      </c>
      <c r="M7925" s="1">
        <f t="array" ref="M7925">SUMPRODUCT(MAX(ISNUMBER(SEARCH('Class Rules'!$B$6:$B$85,$E7925))*ISNUMBER(SEARCH('Class Rules'!$C$6:$C$85,$F7925))*'Class Rules'!$A$6:$A$85))</f>
        <v>0</v>
      </c>
      <c r="N7925" s="1" t="str">
        <f t="array" ref="N7925">IF($M7925=0,'Class Rules'!$D$3,INDEX('Class Rules'!$D$6:$D$85,MATCH($M7925,'Class Rules'!$A$6:$A$85,0)))</f>
        <v>Passenger LDV</v>
      </c>
      <c r="O7925" s="1" t="str">
        <f t="array" ref="O7925">IF(SUMPRODUCT(MAX(ISNUMBER(SEARCH(Fuel_Rules!$A$6:$A$30,$E7925))*ISNUMBER(SEARCH(Fuel_Rules!$B$6:$B$30,$F7925))*(Fuel_Rules!$A$6:$A$30&lt;&gt;"")))&gt;0,"Plug-in hybrid",IF($G7925="Diesel","Diesel","Gasoline"))</f>
        <v>Gasoline</v>
      </c>
    </row>
    <row r="7926" spans="1:15" ht="15" customHeight="1" x14ac:dyDescent="0.25">
      <c r="A7926" s="1">
        <v>2022</v>
      </c>
      <c r="B7926" s="1" t="s">
        <v>9851</v>
      </c>
      <c r="C7926" s="1" t="s">
        <v>1842</v>
      </c>
      <c r="D7926" s="1" t="s">
        <v>10500</v>
      </c>
      <c r="E7926" s="1" t="s">
        <v>1831</v>
      </c>
      <c r="F7926" s="1" t="s">
        <v>10501</v>
      </c>
      <c r="G7926" s="1" t="s">
        <v>103</v>
      </c>
      <c r="H7926" s="1" t="s">
        <v>437</v>
      </c>
      <c r="I7926" s="1">
        <v>2.5</v>
      </c>
      <c r="J7926" s="1">
        <v>2023</v>
      </c>
      <c r="K7926" s="1">
        <v>350086</v>
      </c>
      <c r="L7926" s="1">
        <v>0</v>
      </c>
      <c r="M7926" s="1">
        <f t="array" ref="M7926">SUMPRODUCT(MAX(ISNUMBER(SEARCH('Class Rules'!$B$6:$B$85,$E7926))*ISNUMBER(SEARCH('Class Rules'!$C$6:$C$85,$F7926))*'Class Rules'!$A$6:$A$85))</f>
        <v>0</v>
      </c>
      <c r="N7926" s="1" t="str">
        <f t="array" ref="N7926">IF($M7926=0,'Class Rules'!$D$3,INDEX('Class Rules'!$D$6:$D$85,MATCH($M7926,'Class Rules'!$A$6:$A$85,0)))</f>
        <v>Passenger LDV</v>
      </c>
      <c r="O7926" s="1" t="str">
        <f t="array" ref="O7926">IF(SUMPRODUCT(MAX(ISNUMBER(SEARCH(Fuel_Rules!$A$6:$A$30,$E7926))*ISNUMBER(SEARCH(Fuel_Rules!$B$6:$B$30,$F7926))*(Fuel_Rules!$A$6:$A$30&lt;&gt;"")))&gt;0,"Plug-in hybrid",IF($G7926="Diesel","Diesel","Gasoline"))</f>
        <v>Gasoline</v>
      </c>
    </row>
    <row r="7927" spans="1:15" ht="15" customHeight="1" x14ac:dyDescent="0.25">
      <c r="A7927" s="1">
        <v>2022</v>
      </c>
      <c r="B7927" s="1" t="s">
        <v>9851</v>
      </c>
      <c r="C7927" s="1" t="s">
        <v>1845</v>
      </c>
      <c r="D7927" s="1" t="s">
        <v>10502</v>
      </c>
      <c r="E7927" s="1" t="s">
        <v>1831</v>
      </c>
      <c r="F7927" s="1" t="s">
        <v>10503</v>
      </c>
      <c r="G7927" s="1" t="s">
        <v>103</v>
      </c>
      <c r="H7927" s="1" t="s">
        <v>437</v>
      </c>
      <c r="I7927" s="1">
        <v>2</v>
      </c>
      <c r="J7927" s="1">
        <v>2023</v>
      </c>
      <c r="K7927" s="1">
        <v>307588</v>
      </c>
      <c r="L7927" s="1">
        <v>0</v>
      </c>
      <c r="M7927" s="1">
        <f t="array" ref="M7927">SUMPRODUCT(MAX(ISNUMBER(SEARCH('Class Rules'!$B$6:$B$85,$E7927))*ISNUMBER(SEARCH('Class Rules'!$C$6:$C$85,$F7927))*'Class Rules'!$A$6:$A$85))</f>
        <v>0</v>
      </c>
      <c r="N7927" s="1" t="str">
        <f t="array" ref="N7927">IF($M7927=0,'Class Rules'!$D$3,INDEX('Class Rules'!$D$6:$D$85,MATCH($M7927,'Class Rules'!$A$6:$A$85,0)))</f>
        <v>Passenger LDV</v>
      </c>
      <c r="O7927" s="1" t="str">
        <f t="array" ref="O7927">IF(SUMPRODUCT(MAX(ISNUMBER(SEARCH(Fuel_Rules!$A$6:$A$30,$E7927))*ISNUMBER(SEARCH(Fuel_Rules!$B$6:$B$30,$F7927))*(Fuel_Rules!$A$6:$A$30&lt;&gt;"")))&gt;0,"Plug-in hybrid",IF($G7927="Diesel","Diesel","Gasoline"))</f>
        <v>Gasoline</v>
      </c>
    </row>
    <row r="7928" spans="1:15" ht="15" customHeight="1" x14ac:dyDescent="0.25">
      <c r="A7928" s="1">
        <v>2022</v>
      </c>
      <c r="B7928" s="1" t="s">
        <v>9851</v>
      </c>
      <c r="C7928" s="1" t="s">
        <v>1848</v>
      </c>
      <c r="D7928" s="1" t="s">
        <v>10504</v>
      </c>
      <c r="E7928" s="1" t="s">
        <v>1831</v>
      </c>
      <c r="F7928" s="1" t="s">
        <v>10505</v>
      </c>
      <c r="G7928" s="1" t="s">
        <v>103</v>
      </c>
      <c r="H7928" s="1" t="s">
        <v>437</v>
      </c>
      <c r="I7928" s="1">
        <v>2</v>
      </c>
      <c r="J7928" s="1">
        <v>2023</v>
      </c>
      <c r="K7928" s="1">
        <v>274398</v>
      </c>
      <c r="L7928" s="1">
        <v>0</v>
      </c>
      <c r="M7928" s="1">
        <f t="array" ref="M7928">SUMPRODUCT(MAX(ISNUMBER(SEARCH('Class Rules'!$B$6:$B$85,$E7928))*ISNUMBER(SEARCH('Class Rules'!$C$6:$C$85,$F7928))*'Class Rules'!$A$6:$A$85))</f>
        <v>0</v>
      </c>
      <c r="N7928" s="1" t="str">
        <f t="array" ref="N7928">IF($M7928=0,'Class Rules'!$D$3,INDEX('Class Rules'!$D$6:$D$85,MATCH($M7928,'Class Rules'!$A$6:$A$85,0)))</f>
        <v>Passenger LDV</v>
      </c>
      <c r="O7928" s="1" t="str">
        <f t="array" ref="O7928">IF(SUMPRODUCT(MAX(ISNUMBER(SEARCH(Fuel_Rules!$A$6:$A$30,$E7928))*ISNUMBER(SEARCH(Fuel_Rules!$B$6:$B$30,$F7928))*(Fuel_Rules!$A$6:$A$30&lt;&gt;"")))&gt;0,"Plug-in hybrid",IF($G7928="Diesel","Diesel","Gasoline"))</f>
        <v>Gasoline</v>
      </c>
    </row>
    <row r="7929" spans="1:15" ht="15" customHeight="1" x14ac:dyDescent="0.25">
      <c r="A7929" s="1">
        <v>2022</v>
      </c>
      <c r="B7929" s="1" t="s">
        <v>9851</v>
      </c>
      <c r="C7929" s="1" t="s">
        <v>1851</v>
      </c>
      <c r="D7929" s="1" t="s">
        <v>10506</v>
      </c>
      <c r="E7929" s="1" t="s">
        <v>1831</v>
      </c>
      <c r="F7929" s="1" t="s">
        <v>10507</v>
      </c>
      <c r="G7929" s="1" t="s">
        <v>103</v>
      </c>
      <c r="H7929" s="1" t="s">
        <v>437</v>
      </c>
      <c r="I7929" s="1">
        <v>3.5</v>
      </c>
      <c r="J7929" s="1">
        <v>2023</v>
      </c>
      <c r="K7929" s="1">
        <v>521006</v>
      </c>
      <c r="L7929" s="1">
        <v>0</v>
      </c>
      <c r="M7929" s="1">
        <f t="array" ref="M7929">SUMPRODUCT(MAX(ISNUMBER(SEARCH('Class Rules'!$B$6:$B$85,$E7929))*ISNUMBER(SEARCH('Class Rules'!$C$6:$C$85,$F7929))*'Class Rules'!$A$6:$A$85))</f>
        <v>0</v>
      </c>
      <c r="N7929" s="1" t="str">
        <f t="array" ref="N7929">IF($M7929=0,'Class Rules'!$D$3,INDEX('Class Rules'!$D$6:$D$85,MATCH($M7929,'Class Rules'!$A$6:$A$85,0)))</f>
        <v>Passenger LDV</v>
      </c>
      <c r="O7929" s="1" t="str">
        <f t="array" ref="O7929">IF(SUMPRODUCT(MAX(ISNUMBER(SEARCH(Fuel_Rules!$A$6:$A$30,$E7929))*ISNUMBER(SEARCH(Fuel_Rules!$B$6:$B$30,$F7929))*(Fuel_Rules!$A$6:$A$30&lt;&gt;"")))&gt;0,"Plug-in hybrid",IF($G7929="Diesel","Diesel","Gasoline"))</f>
        <v>Gasoline</v>
      </c>
    </row>
    <row r="7930" spans="1:15" ht="15" customHeight="1" x14ac:dyDescent="0.25">
      <c r="A7930" s="1">
        <v>2022</v>
      </c>
      <c r="B7930" s="1" t="s">
        <v>9851</v>
      </c>
      <c r="C7930" s="1" t="s">
        <v>1854</v>
      </c>
      <c r="D7930" s="1" t="s">
        <v>10508</v>
      </c>
      <c r="E7930" s="1" t="s">
        <v>1831</v>
      </c>
      <c r="F7930" s="1" t="s">
        <v>10509</v>
      </c>
      <c r="G7930" s="1" t="s">
        <v>103</v>
      </c>
      <c r="H7930" s="1" t="s">
        <v>437</v>
      </c>
      <c r="I7930" s="1">
        <v>3.5</v>
      </c>
      <c r="J7930" s="1">
        <v>2023</v>
      </c>
      <c r="K7930" s="1">
        <v>531781</v>
      </c>
      <c r="L7930" s="1">
        <v>0</v>
      </c>
      <c r="M7930" s="1">
        <f t="array" ref="M7930">SUMPRODUCT(MAX(ISNUMBER(SEARCH('Class Rules'!$B$6:$B$85,$E7930))*ISNUMBER(SEARCH('Class Rules'!$C$6:$C$85,$F7930))*'Class Rules'!$A$6:$A$85))</f>
        <v>0</v>
      </c>
      <c r="N7930" s="1" t="str">
        <f t="array" ref="N7930">IF($M7930=0,'Class Rules'!$D$3,INDEX('Class Rules'!$D$6:$D$85,MATCH($M7930,'Class Rules'!$A$6:$A$85,0)))</f>
        <v>Passenger LDV</v>
      </c>
      <c r="O7930" s="1" t="str">
        <f t="array" ref="O7930">IF(SUMPRODUCT(MAX(ISNUMBER(SEARCH(Fuel_Rules!$A$6:$A$30,$E7930))*ISNUMBER(SEARCH(Fuel_Rules!$B$6:$B$30,$F7930))*(Fuel_Rules!$A$6:$A$30&lt;&gt;"")))&gt;0,"Plug-in hybrid",IF($G7930="Diesel","Diesel","Gasoline"))</f>
        <v>Gasoline</v>
      </c>
    </row>
    <row r="7931" spans="1:15" ht="15" customHeight="1" x14ac:dyDescent="0.25">
      <c r="A7931" s="1">
        <v>2022</v>
      </c>
      <c r="B7931" s="1" t="s">
        <v>9851</v>
      </c>
      <c r="C7931" s="1" t="s">
        <v>5627</v>
      </c>
      <c r="D7931" s="1" t="s">
        <v>10510</v>
      </c>
      <c r="E7931" s="1" t="s">
        <v>1831</v>
      </c>
      <c r="F7931" s="1" t="s">
        <v>10511</v>
      </c>
      <c r="G7931" s="1" t="s">
        <v>103</v>
      </c>
      <c r="H7931" s="1" t="s">
        <v>437</v>
      </c>
      <c r="I7931" s="1">
        <v>2.5</v>
      </c>
      <c r="J7931" s="1">
        <v>2023</v>
      </c>
      <c r="K7931" s="1">
        <v>395011</v>
      </c>
      <c r="L7931" s="1">
        <v>0</v>
      </c>
      <c r="M7931" s="1">
        <f t="array" ref="M7931">SUMPRODUCT(MAX(ISNUMBER(SEARCH('Class Rules'!$B$6:$B$85,$E7931))*ISNUMBER(SEARCH('Class Rules'!$C$6:$C$85,$F7931))*'Class Rules'!$A$6:$A$85))</f>
        <v>0</v>
      </c>
      <c r="N7931" s="1" t="str">
        <f t="array" ref="N7931">IF($M7931=0,'Class Rules'!$D$3,INDEX('Class Rules'!$D$6:$D$85,MATCH($M7931,'Class Rules'!$A$6:$A$85,0)))</f>
        <v>Passenger LDV</v>
      </c>
      <c r="O7931" s="1" t="str">
        <f t="array" ref="O7931">IF(SUMPRODUCT(MAX(ISNUMBER(SEARCH(Fuel_Rules!$A$6:$A$30,$E7931))*ISNUMBER(SEARCH(Fuel_Rules!$B$6:$B$30,$F7931))*(Fuel_Rules!$A$6:$A$30&lt;&gt;"")))&gt;0,"Plug-in hybrid",IF($G7931="Diesel","Diesel","Gasoline"))</f>
        <v>Gasoline</v>
      </c>
    </row>
    <row r="7932" spans="1:15" ht="15" customHeight="1" x14ac:dyDescent="0.25">
      <c r="A7932" s="1">
        <v>2022</v>
      </c>
      <c r="B7932" s="1" t="s">
        <v>9851</v>
      </c>
      <c r="C7932" s="1" t="s">
        <v>5630</v>
      </c>
      <c r="D7932" s="1" t="s">
        <v>10512</v>
      </c>
      <c r="E7932" s="1" t="s">
        <v>1831</v>
      </c>
      <c r="F7932" s="1" t="s">
        <v>10513</v>
      </c>
      <c r="G7932" s="1" t="s">
        <v>103</v>
      </c>
      <c r="H7932" s="1" t="s">
        <v>437</v>
      </c>
      <c r="I7932" s="1">
        <v>2.5</v>
      </c>
      <c r="J7932" s="1">
        <v>2023</v>
      </c>
      <c r="K7932" s="1">
        <v>360086</v>
      </c>
      <c r="L7932" s="1">
        <v>0</v>
      </c>
      <c r="M7932" s="1">
        <f t="array" ref="M7932">SUMPRODUCT(MAX(ISNUMBER(SEARCH('Class Rules'!$B$6:$B$85,$E7932))*ISNUMBER(SEARCH('Class Rules'!$C$6:$C$85,$F7932))*'Class Rules'!$A$6:$A$85))</f>
        <v>0</v>
      </c>
      <c r="N7932" s="1" t="str">
        <f t="array" ref="N7932">IF($M7932=0,'Class Rules'!$D$3,INDEX('Class Rules'!$D$6:$D$85,MATCH($M7932,'Class Rules'!$A$6:$A$85,0)))</f>
        <v>Passenger LDV</v>
      </c>
      <c r="O7932" s="1" t="str">
        <f t="array" ref="O7932">IF(SUMPRODUCT(MAX(ISNUMBER(SEARCH(Fuel_Rules!$A$6:$A$30,$E7932))*ISNUMBER(SEARCH(Fuel_Rules!$B$6:$B$30,$F7932))*(Fuel_Rules!$A$6:$A$30&lt;&gt;"")))&gt;0,"Plug-in hybrid",IF($G7932="Diesel","Diesel","Gasoline"))</f>
        <v>Gasoline</v>
      </c>
    </row>
    <row r="7933" spans="1:15" ht="15" customHeight="1" x14ac:dyDescent="0.25">
      <c r="A7933" s="1">
        <v>2022</v>
      </c>
      <c r="B7933" s="1" t="s">
        <v>9851</v>
      </c>
      <c r="C7933" s="1" t="s">
        <v>5633</v>
      </c>
      <c r="D7933" s="1" t="s">
        <v>10514</v>
      </c>
      <c r="E7933" s="1" t="s">
        <v>1831</v>
      </c>
      <c r="F7933" s="1" t="s">
        <v>10515</v>
      </c>
      <c r="G7933" s="1" t="s">
        <v>103</v>
      </c>
      <c r="H7933" s="1" t="s">
        <v>437</v>
      </c>
      <c r="I7933" s="1">
        <v>2.5</v>
      </c>
      <c r="J7933" s="1">
        <v>2023</v>
      </c>
      <c r="K7933" s="1">
        <v>429819</v>
      </c>
      <c r="L7933" s="1">
        <v>0</v>
      </c>
      <c r="M7933" s="1">
        <f t="array" ref="M7933">SUMPRODUCT(MAX(ISNUMBER(SEARCH('Class Rules'!$B$6:$B$85,$E7933))*ISNUMBER(SEARCH('Class Rules'!$C$6:$C$85,$F7933))*'Class Rules'!$A$6:$A$85))</f>
        <v>0</v>
      </c>
      <c r="N7933" s="1" t="str">
        <f t="array" ref="N7933">IF($M7933=0,'Class Rules'!$D$3,INDEX('Class Rules'!$D$6:$D$85,MATCH($M7933,'Class Rules'!$A$6:$A$85,0)))</f>
        <v>Passenger LDV</v>
      </c>
      <c r="O7933" s="1" t="str">
        <f t="array" ref="O7933">IF(SUMPRODUCT(MAX(ISNUMBER(SEARCH(Fuel_Rules!$A$6:$A$30,$E7933))*ISNUMBER(SEARCH(Fuel_Rules!$B$6:$B$30,$F7933))*(Fuel_Rules!$A$6:$A$30&lt;&gt;"")))&gt;0,"Plug-in hybrid",IF($G7933="Diesel","Diesel","Gasoline"))</f>
        <v>Gasoline</v>
      </c>
    </row>
    <row r="7934" spans="1:15" ht="15" customHeight="1" x14ac:dyDescent="0.25">
      <c r="A7934" s="1">
        <v>2022</v>
      </c>
      <c r="B7934" s="1" t="s">
        <v>9851</v>
      </c>
      <c r="C7934" s="1" t="s">
        <v>1857</v>
      </c>
      <c r="D7934" s="1" t="s">
        <v>10516</v>
      </c>
      <c r="E7934" s="1" t="s">
        <v>1859</v>
      </c>
      <c r="F7934" s="1" t="s">
        <v>1860</v>
      </c>
      <c r="G7934" s="1" t="s">
        <v>103</v>
      </c>
      <c r="H7934" s="1" t="s">
        <v>298</v>
      </c>
      <c r="I7934" s="1">
        <v>1.8</v>
      </c>
      <c r="J7934" s="1">
        <v>2023</v>
      </c>
      <c r="K7934" s="1">
        <v>76552</v>
      </c>
      <c r="L7934" s="1">
        <v>0</v>
      </c>
      <c r="M7934" s="1">
        <f t="array" ref="M7934">SUMPRODUCT(MAX(ISNUMBER(SEARCH('Class Rules'!$B$6:$B$85,$E7934))*ISNUMBER(SEARCH('Class Rules'!$C$6:$C$85,$F7934))*'Class Rules'!$A$6:$A$85))</f>
        <v>0</v>
      </c>
      <c r="N7934" s="1" t="str">
        <f t="array" ref="N7934">IF($M7934=0,'Class Rules'!$D$3,INDEX('Class Rules'!$D$6:$D$85,MATCH($M7934,'Class Rules'!$A$6:$A$85,0)))</f>
        <v>Passenger LDV</v>
      </c>
      <c r="O7934" s="1" t="str">
        <f t="array" ref="O7934">IF(SUMPRODUCT(MAX(ISNUMBER(SEARCH(Fuel_Rules!$A$6:$A$30,$E7934))*ISNUMBER(SEARCH(Fuel_Rules!$B$6:$B$30,$F7934))*(Fuel_Rules!$A$6:$A$30&lt;&gt;"")))&gt;0,"Plug-in hybrid",IF($G7934="Diesel","Diesel","Gasoline"))</f>
        <v>Gasoline</v>
      </c>
    </row>
    <row r="7935" spans="1:15" ht="15" customHeight="1" x14ac:dyDescent="0.25">
      <c r="A7935" s="1">
        <v>2022</v>
      </c>
      <c r="B7935" s="1" t="s">
        <v>9851</v>
      </c>
      <c r="C7935" s="1" t="s">
        <v>1867</v>
      </c>
      <c r="D7935" s="1" t="s">
        <v>10517</v>
      </c>
      <c r="E7935" s="1" t="s">
        <v>1859</v>
      </c>
      <c r="F7935" s="1" t="s">
        <v>1869</v>
      </c>
      <c r="G7935" s="1" t="s">
        <v>103</v>
      </c>
      <c r="H7935" s="1" t="s">
        <v>437</v>
      </c>
      <c r="I7935" s="1">
        <v>2</v>
      </c>
      <c r="J7935" s="1">
        <v>2023</v>
      </c>
      <c r="K7935" s="1">
        <v>142890</v>
      </c>
      <c r="L7935" s="1">
        <v>0</v>
      </c>
      <c r="M7935" s="1">
        <f t="array" ref="M7935">SUMPRODUCT(MAX(ISNUMBER(SEARCH('Class Rules'!$B$6:$B$85,$E7935))*ISNUMBER(SEARCH('Class Rules'!$C$6:$C$85,$F7935))*'Class Rules'!$A$6:$A$85))</f>
        <v>0</v>
      </c>
      <c r="N7935" s="1" t="str">
        <f t="array" ref="N7935">IF($M7935=0,'Class Rules'!$D$3,INDEX('Class Rules'!$D$6:$D$85,MATCH($M7935,'Class Rules'!$A$6:$A$85,0)))</f>
        <v>Passenger LDV</v>
      </c>
      <c r="O7935" s="1" t="str">
        <f t="array" ref="O7935">IF(SUMPRODUCT(MAX(ISNUMBER(SEARCH(Fuel_Rules!$A$6:$A$30,$E7935))*ISNUMBER(SEARCH(Fuel_Rules!$B$6:$B$30,$F7935))*(Fuel_Rules!$A$6:$A$30&lt;&gt;"")))&gt;0,"Plug-in hybrid",IF($G7935="Diesel","Diesel","Gasoline"))</f>
        <v>Gasoline</v>
      </c>
    </row>
    <row r="7936" spans="1:15" ht="15" customHeight="1" x14ac:dyDescent="0.25">
      <c r="A7936" s="1">
        <v>2022</v>
      </c>
      <c r="B7936" s="1" t="s">
        <v>9851</v>
      </c>
      <c r="C7936" s="1" t="s">
        <v>1874</v>
      </c>
      <c r="D7936" s="1" t="s">
        <v>10518</v>
      </c>
      <c r="E7936" s="1" t="s">
        <v>1872</v>
      </c>
      <c r="F7936" s="1" t="s">
        <v>1876</v>
      </c>
      <c r="G7936" s="1" t="s">
        <v>103</v>
      </c>
      <c r="H7936" s="1" t="s">
        <v>437</v>
      </c>
      <c r="I7936" s="1">
        <v>3</v>
      </c>
      <c r="J7936" s="1">
        <v>2023</v>
      </c>
      <c r="K7936" s="1">
        <v>990000</v>
      </c>
      <c r="L7936" s="1">
        <v>0</v>
      </c>
      <c r="M7936" s="1">
        <f t="array" ref="M7936">SUMPRODUCT(MAX(ISNUMBER(SEARCH('Class Rules'!$B$6:$B$85,$E7936))*ISNUMBER(SEARCH('Class Rules'!$C$6:$C$85,$F7936))*'Class Rules'!$A$6:$A$85))</f>
        <v>0</v>
      </c>
      <c r="N7936" s="1" t="str">
        <f t="array" ref="N7936">IF($M7936=0,'Class Rules'!$D$3,INDEX('Class Rules'!$D$6:$D$85,MATCH($M7936,'Class Rules'!$A$6:$A$85,0)))</f>
        <v>Passenger LDV</v>
      </c>
      <c r="O7936" s="1" t="str">
        <f t="array" ref="O7936">IF(SUMPRODUCT(MAX(ISNUMBER(SEARCH(Fuel_Rules!$A$6:$A$30,$E7936))*ISNUMBER(SEARCH(Fuel_Rules!$B$6:$B$30,$F7936))*(Fuel_Rules!$A$6:$A$30&lt;&gt;"")))&gt;0,"Plug-in hybrid",IF($G7936="Diesel","Diesel","Gasoline"))</f>
        <v>Gasoline</v>
      </c>
    </row>
    <row r="7937" spans="1:15" ht="15" customHeight="1" x14ac:dyDescent="0.25">
      <c r="A7937" s="1">
        <v>2022</v>
      </c>
      <c r="B7937" s="1" t="s">
        <v>9851</v>
      </c>
      <c r="C7937" s="1" t="s">
        <v>1877</v>
      </c>
      <c r="D7937" s="1" t="s">
        <v>10519</v>
      </c>
      <c r="E7937" s="1" t="s">
        <v>1872</v>
      </c>
      <c r="F7937" s="1" t="s">
        <v>1879</v>
      </c>
      <c r="G7937" s="1" t="s">
        <v>103</v>
      </c>
      <c r="H7937" s="1" t="s">
        <v>437</v>
      </c>
      <c r="I7937" s="1">
        <v>3</v>
      </c>
      <c r="J7937" s="1">
        <v>2023</v>
      </c>
      <c r="K7937" s="1">
        <v>1188912</v>
      </c>
      <c r="L7937" s="1">
        <v>0</v>
      </c>
      <c r="M7937" s="1">
        <f t="array" ref="M7937">SUMPRODUCT(MAX(ISNUMBER(SEARCH('Class Rules'!$B$6:$B$85,$E7937))*ISNUMBER(SEARCH('Class Rules'!$C$6:$C$85,$F7937))*'Class Rules'!$A$6:$A$85))</f>
        <v>0</v>
      </c>
      <c r="N7937" s="1" t="str">
        <f t="array" ref="N7937">IF($M7937=0,'Class Rules'!$D$3,INDEX('Class Rules'!$D$6:$D$85,MATCH($M7937,'Class Rules'!$A$6:$A$85,0)))</f>
        <v>Passenger LDV</v>
      </c>
      <c r="O7937" s="1" t="str">
        <f t="array" ref="O7937">IF(SUMPRODUCT(MAX(ISNUMBER(SEARCH(Fuel_Rules!$A$6:$A$30,$E7937))*ISNUMBER(SEARCH(Fuel_Rules!$B$6:$B$30,$F7937))*(Fuel_Rules!$A$6:$A$30&lt;&gt;"")))&gt;0,"Plug-in hybrid",IF($G7937="Diesel","Diesel","Gasoline"))</f>
        <v>Gasoline</v>
      </c>
    </row>
    <row r="7938" spans="1:15" ht="15" customHeight="1" x14ac:dyDescent="0.25">
      <c r="A7938" s="1">
        <v>2022</v>
      </c>
      <c r="B7938" s="1" t="s">
        <v>9851</v>
      </c>
      <c r="C7938" s="1" t="s">
        <v>1880</v>
      </c>
      <c r="D7938" s="1" t="s">
        <v>10520</v>
      </c>
      <c r="E7938" s="1" t="s">
        <v>1872</v>
      </c>
      <c r="F7938" s="1" t="s">
        <v>1882</v>
      </c>
      <c r="G7938" s="1" t="s">
        <v>103</v>
      </c>
      <c r="H7938" s="1" t="s">
        <v>437</v>
      </c>
      <c r="I7938" s="1">
        <v>3.8</v>
      </c>
      <c r="J7938" s="1">
        <v>2023</v>
      </c>
      <c r="K7938" s="1">
        <v>2800000</v>
      </c>
      <c r="L7938" s="1">
        <v>0</v>
      </c>
      <c r="M7938" s="1">
        <f t="array" ref="M7938">SUMPRODUCT(MAX(ISNUMBER(SEARCH('Class Rules'!$B$6:$B$85,$E7938))*ISNUMBER(SEARCH('Class Rules'!$C$6:$C$85,$F7938))*'Class Rules'!$A$6:$A$85))</f>
        <v>0</v>
      </c>
      <c r="N7938" s="1" t="str">
        <f t="array" ref="N7938">IF($M7938=0,'Class Rules'!$D$3,INDEX('Class Rules'!$D$6:$D$85,MATCH($M7938,'Class Rules'!$A$6:$A$85,0)))</f>
        <v>Passenger LDV</v>
      </c>
      <c r="O7938" s="1" t="str">
        <f t="array" ref="O7938">IF(SUMPRODUCT(MAX(ISNUMBER(SEARCH(Fuel_Rules!$A$6:$A$30,$E7938))*ISNUMBER(SEARCH(Fuel_Rules!$B$6:$B$30,$F7938))*(Fuel_Rules!$A$6:$A$30&lt;&gt;"")))&gt;0,"Plug-in hybrid",IF($G7938="Diesel","Diesel","Gasoline"))</f>
        <v>Gasoline</v>
      </c>
    </row>
    <row r="7939" spans="1:15" ht="15" customHeight="1" x14ac:dyDescent="0.25">
      <c r="A7939" s="1">
        <v>2022</v>
      </c>
      <c r="B7939" s="1" t="s">
        <v>9851</v>
      </c>
      <c r="C7939" s="1" t="s">
        <v>7422</v>
      </c>
      <c r="D7939" s="1" t="s">
        <v>10521</v>
      </c>
      <c r="E7939" s="1" t="s">
        <v>1872</v>
      </c>
      <c r="F7939" s="1" t="s">
        <v>10522</v>
      </c>
      <c r="G7939" s="1" t="s">
        <v>103</v>
      </c>
      <c r="H7939" s="1" t="s">
        <v>437</v>
      </c>
      <c r="I7939" s="1">
        <v>2</v>
      </c>
      <c r="J7939" s="1">
        <v>2023</v>
      </c>
      <c r="K7939" s="1">
        <v>922400</v>
      </c>
      <c r="L7939" s="1">
        <v>0</v>
      </c>
      <c r="M7939" s="1">
        <f t="array" ref="M7939">SUMPRODUCT(MAX(ISNUMBER(SEARCH('Class Rules'!$B$6:$B$85,$E7939))*ISNUMBER(SEARCH('Class Rules'!$C$6:$C$85,$F7939))*'Class Rules'!$A$6:$A$85))</f>
        <v>0</v>
      </c>
      <c r="N7939" s="1" t="str">
        <f t="array" ref="N7939">IF($M7939=0,'Class Rules'!$D$3,INDEX('Class Rules'!$D$6:$D$85,MATCH($M7939,'Class Rules'!$A$6:$A$85,0)))</f>
        <v>Passenger LDV</v>
      </c>
      <c r="O7939" s="1" t="str">
        <f t="array" ref="O7939">IF(SUMPRODUCT(MAX(ISNUMBER(SEARCH(Fuel_Rules!$A$6:$A$30,$E7939))*ISNUMBER(SEARCH(Fuel_Rules!$B$6:$B$30,$F7939))*(Fuel_Rules!$A$6:$A$30&lt;&gt;"")))&gt;0,"Plug-in hybrid",IF($G7939="Diesel","Diesel","Gasoline"))</f>
        <v>Gasoline</v>
      </c>
    </row>
    <row r="7940" spans="1:15" ht="15" customHeight="1" x14ac:dyDescent="0.25">
      <c r="A7940" s="1">
        <v>2022</v>
      </c>
      <c r="B7940" s="1" t="s">
        <v>9851</v>
      </c>
      <c r="C7940" s="1" t="s">
        <v>1883</v>
      </c>
      <c r="D7940" s="1" t="s">
        <v>10523</v>
      </c>
      <c r="E7940" s="1" t="s">
        <v>1885</v>
      </c>
      <c r="F7940" s="1" t="s">
        <v>1886</v>
      </c>
      <c r="G7940" s="1" t="s">
        <v>103</v>
      </c>
      <c r="H7940" s="1" t="s">
        <v>298</v>
      </c>
      <c r="I7940" s="1">
        <v>4</v>
      </c>
      <c r="J7940" s="1">
        <v>2023</v>
      </c>
      <c r="K7940" s="1">
        <v>4464751</v>
      </c>
      <c r="L7940" s="1">
        <v>0</v>
      </c>
      <c r="M7940" s="1">
        <f t="array" ref="M7940">SUMPRODUCT(MAX(ISNUMBER(SEARCH('Class Rules'!$B$6:$B$85,$E7940))*ISNUMBER(SEARCH('Class Rules'!$C$6:$C$85,$F7940))*'Class Rules'!$A$6:$A$85))</f>
        <v>0</v>
      </c>
      <c r="N7940" s="1" t="str">
        <f t="array" ref="N7940">IF($M7940=0,'Class Rules'!$D$3,INDEX('Class Rules'!$D$6:$D$85,MATCH($M7940,'Class Rules'!$A$6:$A$85,0)))</f>
        <v>Passenger LDV</v>
      </c>
      <c r="O7940" s="1" t="str">
        <f t="array" ref="O7940">IF(SUMPRODUCT(MAX(ISNUMBER(SEARCH(Fuel_Rules!$A$6:$A$30,$E7940))*ISNUMBER(SEARCH(Fuel_Rules!$B$6:$B$30,$F7940))*(Fuel_Rules!$A$6:$A$30&lt;&gt;"")))&gt;0,"Plug-in hybrid",IF($G7940="Diesel","Diesel","Gasoline"))</f>
        <v>Gasoline</v>
      </c>
    </row>
    <row r="7941" spans="1:15" ht="15" customHeight="1" x14ac:dyDescent="0.25">
      <c r="A7941" s="1">
        <v>2022</v>
      </c>
      <c r="B7941" s="1" t="s">
        <v>9851</v>
      </c>
      <c r="C7941" s="1" t="s">
        <v>1887</v>
      </c>
      <c r="D7941" s="1" t="s">
        <v>10524</v>
      </c>
      <c r="E7941" s="1" t="s">
        <v>1885</v>
      </c>
      <c r="F7941" s="1" t="s">
        <v>1889</v>
      </c>
      <c r="G7941" s="1" t="s">
        <v>103</v>
      </c>
      <c r="H7941" s="1" t="s">
        <v>298</v>
      </c>
      <c r="I7941" s="1">
        <v>4</v>
      </c>
      <c r="J7941" s="1">
        <v>2023</v>
      </c>
      <c r="K7941" s="1">
        <v>4640150</v>
      </c>
      <c r="L7941" s="1">
        <v>0</v>
      </c>
      <c r="M7941" s="1">
        <f t="array" ref="M7941">SUMPRODUCT(MAX(ISNUMBER(SEARCH('Class Rules'!$B$6:$B$85,$E7941))*ISNUMBER(SEARCH('Class Rules'!$C$6:$C$85,$F7941))*'Class Rules'!$A$6:$A$85))</f>
        <v>0</v>
      </c>
      <c r="N7941" s="1" t="str">
        <f t="array" ref="N7941">IF($M7941=0,'Class Rules'!$D$3,INDEX('Class Rules'!$D$6:$D$85,MATCH($M7941,'Class Rules'!$A$6:$A$85,0)))</f>
        <v>Passenger LDV</v>
      </c>
      <c r="O7941" s="1" t="str">
        <f t="array" ref="O7941">IF(SUMPRODUCT(MAX(ISNUMBER(SEARCH(Fuel_Rules!$A$6:$A$30,$E7941))*ISNUMBER(SEARCH(Fuel_Rules!$B$6:$B$30,$F7941))*(Fuel_Rules!$A$6:$A$30&lt;&gt;"")))&gt;0,"Plug-in hybrid",IF($G7941="Diesel","Diesel","Gasoline"))</f>
        <v>Gasoline</v>
      </c>
    </row>
    <row r="7942" spans="1:15" ht="15" customHeight="1" x14ac:dyDescent="0.25">
      <c r="A7942" s="1">
        <v>2022</v>
      </c>
      <c r="B7942" s="1" t="s">
        <v>9851</v>
      </c>
      <c r="C7942" s="1" t="s">
        <v>1890</v>
      </c>
      <c r="D7942" s="1" t="s">
        <v>10525</v>
      </c>
      <c r="E7942" s="1" t="s">
        <v>1885</v>
      </c>
      <c r="F7942" s="1" t="s">
        <v>1892</v>
      </c>
      <c r="G7942" s="1" t="s">
        <v>103</v>
      </c>
      <c r="H7942" s="1" t="s">
        <v>298</v>
      </c>
      <c r="I7942" s="1">
        <v>4</v>
      </c>
      <c r="J7942" s="1">
        <v>2023</v>
      </c>
      <c r="K7942" s="1">
        <v>3398928</v>
      </c>
      <c r="L7942" s="1">
        <v>0</v>
      </c>
      <c r="M7942" s="1">
        <f t="array" ref="M7942">SUMPRODUCT(MAX(ISNUMBER(SEARCH('Class Rules'!$B$6:$B$85,$E7942))*ISNUMBER(SEARCH('Class Rules'!$C$6:$C$85,$F7942))*'Class Rules'!$A$6:$A$85))</f>
        <v>0</v>
      </c>
      <c r="N7942" s="1" t="str">
        <f t="array" ref="N7942">IF($M7942=0,'Class Rules'!$D$3,INDEX('Class Rules'!$D$6:$D$85,MATCH($M7942,'Class Rules'!$A$6:$A$85,0)))</f>
        <v>Passenger LDV</v>
      </c>
      <c r="O7942" s="1" t="str">
        <f t="array" ref="O7942">IF(SUMPRODUCT(MAX(ISNUMBER(SEARCH(Fuel_Rules!$A$6:$A$30,$E7942))*ISNUMBER(SEARCH(Fuel_Rules!$B$6:$B$30,$F7942))*(Fuel_Rules!$A$6:$A$30&lt;&gt;"")))&gt;0,"Plug-in hybrid",IF($G7942="Diesel","Diesel","Gasoline"))</f>
        <v>Gasoline</v>
      </c>
    </row>
    <row r="7943" spans="1:15" ht="15" customHeight="1" x14ac:dyDescent="0.25">
      <c r="A7943" s="1">
        <v>2022</v>
      </c>
      <c r="B7943" s="1" t="s">
        <v>9851</v>
      </c>
      <c r="C7943" s="1" t="s">
        <v>1896</v>
      </c>
      <c r="D7943" s="1" t="s">
        <v>10526</v>
      </c>
      <c r="E7943" s="1" t="s">
        <v>1885</v>
      </c>
      <c r="F7943" s="1" t="s">
        <v>1898</v>
      </c>
      <c r="G7943" s="1" t="s">
        <v>103</v>
      </c>
      <c r="H7943" s="1" t="s">
        <v>298</v>
      </c>
      <c r="I7943" s="1">
        <v>3.8</v>
      </c>
      <c r="J7943" s="1">
        <v>2023</v>
      </c>
      <c r="K7943" s="1">
        <v>3270250</v>
      </c>
      <c r="L7943" s="1">
        <v>0</v>
      </c>
      <c r="M7943" s="1">
        <f t="array" ref="M7943">SUMPRODUCT(MAX(ISNUMBER(SEARCH('Class Rules'!$B$6:$B$85,$E7943))*ISNUMBER(SEARCH('Class Rules'!$C$6:$C$85,$F7943))*'Class Rules'!$A$6:$A$85))</f>
        <v>0</v>
      </c>
      <c r="N7943" s="1" t="str">
        <f t="array" ref="N7943">IF($M7943=0,'Class Rules'!$D$3,INDEX('Class Rules'!$D$6:$D$85,MATCH($M7943,'Class Rules'!$A$6:$A$85,0)))</f>
        <v>Passenger LDV</v>
      </c>
      <c r="O7943" s="1" t="str">
        <f t="array" ref="O7943">IF(SUMPRODUCT(MAX(ISNUMBER(SEARCH(Fuel_Rules!$A$6:$A$30,$E7943))*ISNUMBER(SEARCH(Fuel_Rules!$B$6:$B$30,$F7943))*(Fuel_Rules!$A$6:$A$30&lt;&gt;"")))&gt;0,"Plug-in hybrid",IF($G7943="Diesel","Diesel","Gasoline"))</f>
        <v>Gasoline</v>
      </c>
    </row>
    <row r="7944" spans="1:15" ht="15" customHeight="1" x14ac:dyDescent="0.25">
      <c r="A7944" s="1">
        <v>2022</v>
      </c>
      <c r="B7944" s="1" t="s">
        <v>9851</v>
      </c>
      <c r="C7944" s="1" t="s">
        <v>1909</v>
      </c>
      <c r="D7944" s="1" t="s">
        <v>10527</v>
      </c>
      <c r="E7944" s="1" t="s">
        <v>1901</v>
      </c>
      <c r="F7944" s="1" t="s">
        <v>1911</v>
      </c>
      <c r="G7944" s="1" t="s">
        <v>103</v>
      </c>
      <c r="H7944" s="1" t="s">
        <v>437</v>
      </c>
      <c r="I7944" s="1">
        <v>3</v>
      </c>
      <c r="J7944" s="1">
        <v>2023</v>
      </c>
      <c r="K7944" s="1">
        <v>655199</v>
      </c>
      <c r="L7944" s="1">
        <v>0</v>
      </c>
      <c r="M7944" s="1">
        <f t="array" ref="M7944">SUMPRODUCT(MAX(ISNUMBER(SEARCH('Class Rules'!$B$6:$B$85,$E7944))*ISNUMBER(SEARCH('Class Rules'!$C$6:$C$85,$F7944))*'Class Rules'!$A$6:$A$85))</f>
        <v>0</v>
      </c>
      <c r="N7944" s="1" t="str">
        <f t="array" ref="N7944">IF($M7944=0,'Class Rules'!$D$3,INDEX('Class Rules'!$D$6:$D$85,MATCH($M7944,'Class Rules'!$A$6:$A$85,0)))</f>
        <v>Passenger LDV</v>
      </c>
      <c r="O7944" s="1" t="str">
        <f t="array" ref="O7944">IF(SUMPRODUCT(MAX(ISNUMBER(SEARCH(Fuel_Rules!$A$6:$A$30,$E7944))*ISNUMBER(SEARCH(Fuel_Rules!$B$6:$B$30,$F7944))*(Fuel_Rules!$A$6:$A$30&lt;&gt;"")))&gt;0,"Plug-in hybrid",IF($G7944="Diesel","Diesel","Gasoline"))</f>
        <v>Gasoline</v>
      </c>
    </row>
    <row r="7945" spans="1:15" ht="15" customHeight="1" x14ac:dyDescent="0.25">
      <c r="A7945" s="1">
        <v>2022</v>
      </c>
      <c r="B7945" s="1" t="s">
        <v>9851</v>
      </c>
      <c r="C7945" s="1" t="s">
        <v>1921</v>
      </c>
      <c r="D7945" s="1" t="s">
        <v>10528</v>
      </c>
      <c r="E7945" s="1" t="s">
        <v>1901</v>
      </c>
      <c r="F7945" s="1" t="s">
        <v>1923</v>
      </c>
      <c r="G7945" s="1" t="s">
        <v>103</v>
      </c>
      <c r="H7945" s="1" t="s">
        <v>437</v>
      </c>
      <c r="I7945" s="1">
        <v>3</v>
      </c>
      <c r="J7945" s="1">
        <v>2023</v>
      </c>
      <c r="K7945" s="1">
        <v>692543</v>
      </c>
      <c r="L7945" s="1">
        <v>0</v>
      </c>
      <c r="M7945" s="1">
        <f t="array" ref="M7945">SUMPRODUCT(MAX(ISNUMBER(SEARCH('Class Rules'!$B$6:$B$85,$E7945))*ISNUMBER(SEARCH('Class Rules'!$C$6:$C$85,$F7945))*'Class Rules'!$A$6:$A$85))</f>
        <v>0</v>
      </c>
      <c r="N7945" s="1" t="str">
        <f t="array" ref="N7945">IF($M7945=0,'Class Rules'!$D$3,INDEX('Class Rules'!$D$6:$D$85,MATCH($M7945,'Class Rules'!$A$6:$A$85,0)))</f>
        <v>Passenger LDV</v>
      </c>
      <c r="O7945" s="1" t="str">
        <f t="array" ref="O7945">IF(SUMPRODUCT(MAX(ISNUMBER(SEARCH(Fuel_Rules!$A$6:$A$30,$E7945))*ISNUMBER(SEARCH(Fuel_Rules!$B$6:$B$30,$F7945))*(Fuel_Rules!$A$6:$A$30&lt;&gt;"")))&gt;0,"Plug-in hybrid",IF($G7945="Diesel","Diesel","Gasoline"))</f>
        <v>Gasoline</v>
      </c>
    </row>
    <row r="7946" spans="1:15" ht="15" customHeight="1" x14ac:dyDescent="0.25">
      <c r="A7946" s="1">
        <v>2022</v>
      </c>
      <c r="B7946" s="1" t="s">
        <v>9851</v>
      </c>
      <c r="C7946" s="1" t="s">
        <v>1930</v>
      </c>
      <c r="D7946" s="1" t="s">
        <v>10529</v>
      </c>
      <c r="E7946" s="1" t="s">
        <v>1901</v>
      </c>
      <c r="F7946" s="1" t="s">
        <v>1932</v>
      </c>
      <c r="G7946" s="1" t="s">
        <v>103</v>
      </c>
      <c r="H7946" s="1" t="s">
        <v>298</v>
      </c>
      <c r="I7946" s="1">
        <v>4</v>
      </c>
      <c r="J7946" s="1">
        <v>2023</v>
      </c>
      <c r="K7946" s="1">
        <v>879873</v>
      </c>
      <c r="L7946" s="1">
        <v>0</v>
      </c>
      <c r="M7946" s="1">
        <f t="array" ref="M7946">SUMPRODUCT(MAX(ISNUMBER(SEARCH('Class Rules'!$B$6:$B$85,$E7946))*ISNUMBER(SEARCH('Class Rules'!$C$6:$C$85,$F7946))*'Class Rules'!$A$6:$A$85))</f>
        <v>0</v>
      </c>
      <c r="N7946" s="1" t="str">
        <f t="array" ref="N7946">IF($M7946=0,'Class Rules'!$D$3,INDEX('Class Rules'!$D$6:$D$85,MATCH($M7946,'Class Rules'!$A$6:$A$85,0)))</f>
        <v>Passenger LDV</v>
      </c>
      <c r="O7946" s="1" t="str">
        <f t="array" ref="O7946">IF(SUMPRODUCT(MAX(ISNUMBER(SEARCH(Fuel_Rules!$A$6:$A$30,$E7946))*ISNUMBER(SEARCH(Fuel_Rules!$B$6:$B$30,$F7946))*(Fuel_Rules!$A$6:$A$30&lt;&gt;"")))&gt;0,"Plug-in hybrid",IF($G7946="Diesel","Diesel","Gasoline"))</f>
        <v>Gasoline</v>
      </c>
    </row>
    <row r="7947" spans="1:15" ht="15" customHeight="1" x14ac:dyDescent="0.25">
      <c r="A7947" s="1">
        <v>2022</v>
      </c>
      <c r="B7947" s="1" t="s">
        <v>9851</v>
      </c>
      <c r="C7947" s="1" t="s">
        <v>1933</v>
      </c>
      <c r="D7947" s="1" t="s">
        <v>10530</v>
      </c>
      <c r="E7947" s="1" t="s">
        <v>1901</v>
      </c>
      <c r="F7947" s="1" t="s">
        <v>1935</v>
      </c>
      <c r="G7947" s="1" t="s">
        <v>103</v>
      </c>
      <c r="H7947" s="1" t="s">
        <v>437</v>
      </c>
      <c r="I7947" s="1">
        <v>4</v>
      </c>
      <c r="J7947" s="1">
        <v>2023</v>
      </c>
      <c r="K7947" s="1">
        <v>2440100</v>
      </c>
      <c r="L7947" s="1">
        <v>0</v>
      </c>
      <c r="M7947" s="1">
        <f t="array" ref="M7947">SUMPRODUCT(MAX(ISNUMBER(SEARCH('Class Rules'!$B$6:$B$85,$E7947))*ISNUMBER(SEARCH('Class Rules'!$C$6:$C$85,$F7947))*'Class Rules'!$A$6:$A$85))</f>
        <v>0</v>
      </c>
      <c r="N7947" s="1" t="str">
        <f t="array" ref="N7947">IF($M7947=0,'Class Rules'!$D$3,INDEX('Class Rules'!$D$6:$D$85,MATCH($M7947,'Class Rules'!$A$6:$A$85,0)))</f>
        <v>Passenger LDV</v>
      </c>
      <c r="O7947" s="1" t="str">
        <f t="array" ref="O7947">IF(SUMPRODUCT(MAX(ISNUMBER(SEARCH(Fuel_Rules!$A$6:$A$30,$E7947))*ISNUMBER(SEARCH(Fuel_Rules!$B$6:$B$30,$F7947))*(Fuel_Rules!$A$6:$A$30&lt;&gt;"")))&gt;0,"Plug-in hybrid",IF($G7947="Diesel","Diesel","Gasoline"))</f>
        <v>Gasoline</v>
      </c>
    </row>
    <row r="7948" spans="1:15" ht="15" customHeight="1" x14ac:dyDescent="0.25">
      <c r="A7948" s="1">
        <v>2022</v>
      </c>
      <c r="B7948" s="1" t="s">
        <v>9851</v>
      </c>
      <c r="C7948" s="1" t="s">
        <v>1951</v>
      </c>
      <c r="D7948" s="1" t="s">
        <v>10531</v>
      </c>
      <c r="E7948" s="1" t="s">
        <v>1901</v>
      </c>
      <c r="F7948" s="1" t="s">
        <v>1953</v>
      </c>
      <c r="G7948" s="1" t="s">
        <v>103</v>
      </c>
      <c r="H7948" s="1" t="s">
        <v>437</v>
      </c>
      <c r="I7948" s="1">
        <v>1.3</v>
      </c>
      <c r="J7948" s="1">
        <v>2023</v>
      </c>
      <c r="K7948" s="1">
        <v>295242</v>
      </c>
      <c r="L7948" s="1">
        <v>0</v>
      </c>
      <c r="M7948" s="1">
        <f t="array" ref="M7948">SUMPRODUCT(MAX(ISNUMBER(SEARCH('Class Rules'!$B$6:$B$85,$E7948))*ISNUMBER(SEARCH('Class Rules'!$C$6:$C$85,$F7948))*'Class Rules'!$A$6:$A$85))</f>
        <v>0</v>
      </c>
      <c r="N7948" s="1" t="str">
        <f t="array" ref="N7948">IF($M7948=0,'Class Rules'!$D$3,INDEX('Class Rules'!$D$6:$D$85,MATCH($M7948,'Class Rules'!$A$6:$A$85,0)))</f>
        <v>Passenger LDV</v>
      </c>
      <c r="O7948" s="1" t="str">
        <f t="array" ref="O7948">IF(SUMPRODUCT(MAX(ISNUMBER(SEARCH(Fuel_Rules!$A$6:$A$30,$E7948))*ISNUMBER(SEARCH(Fuel_Rules!$B$6:$B$30,$F7948))*(Fuel_Rules!$A$6:$A$30&lt;&gt;"")))&gt;0,"Plug-in hybrid",IF($G7948="Diesel","Diesel","Gasoline"))</f>
        <v>Gasoline</v>
      </c>
    </row>
    <row r="7949" spans="1:15" ht="15" customHeight="1" x14ac:dyDescent="0.25">
      <c r="A7949" s="1">
        <v>2022</v>
      </c>
      <c r="B7949" s="1" t="s">
        <v>9851</v>
      </c>
      <c r="C7949" s="1" t="s">
        <v>1954</v>
      </c>
      <c r="D7949" s="1" t="s">
        <v>10532</v>
      </c>
      <c r="E7949" s="1" t="s">
        <v>1901</v>
      </c>
      <c r="F7949" s="1" t="s">
        <v>1956</v>
      </c>
      <c r="G7949" s="1" t="s">
        <v>103</v>
      </c>
      <c r="H7949" s="1" t="s">
        <v>437</v>
      </c>
      <c r="I7949" s="1">
        <v>2</v>
      </c>
      <c r="J7949" s="1">
        <v>2023</v>
      </c>
      <c r="K7949" s="1">
        <v>565598</v>
      </c>
      <c r="L7949" s="1">
        <v>0</v>
      </c>
      <c r="M7949" s="1">
        <f t="array" ref="M7949">SUMPRODUCT(MAX(ISNUMBER(SEARCH('Class Rules'!$B$6:$B$85,$E7949))*ISNUMBER(SEARCH('Class Rules'!$C$6:$C$85,$F7949))*'Class Rules'!$A$6:$A$85))</f>
        <v>0</v>
      </c>
      <c r="N7949" s="1" t="str">
        <f t="array" ref="N7949">IF($M7949=0,'Class Rules'!$D$3,INDEX('Class Rules'!$D$6:$D$85,MATCH($M7949,'Class Rules'!$A$6:$A$85,0)))</f>
        <v>Passenger LDV</v>
      </c>
      <c r="O7949" s="1" t="str">
        <f t="array" ref="O7949">IF(SUMPRODUCT(MAX(ISNUMBER(SEARCH(Fuel_Rules!$A$6:$A$30,$E7949))*ISNUMBER(SEARCH(Fuel_Rules!$B$6:$B$30,$F7949))*(Fuel_Rules!$A$6:$A$30&lt;&gt;"")))&gt;0,"Plug-in hybrid",IF($G7949="Diesel","Diesel","Gasoline"))</f>
        <v>Gasoline</v>
      </c>
    </row>
    <row r="7950" spans="1:15" ht="15" customHeight="1" x14ac:dyDescent="0.25">
      <c r="A7950" s="1">
        <v>2022</v>
      </c>
      <c r="B7950" s="1" t="s">
        <v>9851</v>
      </c>
      <c r="C7950" s="1" t="s">
        <v>1960</v>
      </c>
      <c r="D7950" s="1" t="s">
        <v>10533</v>
      </c>
      <c r="E7950" s="1" t="s">
        <v>1901</v>
      </c>
      <c r="F7950" s="1" t="s">
        <v>1962</v>
      </c>
      <c r="G7950" s="1" t="s">
        <v>103</v>
      </c>
      <c r="H7950" s="1" t="s">
        <v>437</v>
      </c>
      <c r="I7950" s="1">
        <v>2</v>
      </c>
      <c r="J7950" s="1">
        <v>2023</v>
      </c>
      <c r="K7950" s="1">
        <v>334193</v>
      </c>
      <c r="L7950" s="1">
        <v>0</v>
      </c>
      <c r="M7950" s="1">
        <f t="array" ref="M7950">SUMPRODUCT(MAX(ISNUMBER(SEARCH('Class Rules'!$B$6:$B$85,$E7950))*ISNUMBER(SEARCH('Class Rules'!$C$6:$C$85,$F7950))*'Class Rules'!$A$6:$A$85))</f>
        <v>0</v>
      </c>
      <c r="N7950" s="1" t="str">
        <f t="array" ref="N7950">IF($M7950=0,'Class Rules'!$D$3,INDEX('Class Rules'!$D$6:$D$85,MATCH($M7950,'Class Rules'!$A$6:$A$85,0)))</f>
        <v>Passenger LDV</v>
      </c>
      <c r="O7950" s="1" t="str">
        <f t="array" ref="O7950">IF(SUMPRODUCT(MAX(ISNUMBER(SEARCH(Fuel_Rules!$A$6:$A$30,$E7950))*ISNUMBER(SEARCH(Fuel_Rules!$B$6:$B$30,$F7950))*(Fuel_Rules!$A$6:$A$30&lt;&gt;"")))&gt;0,"Plug-in hybrid",IF($G7950="Diesel","Diesel","Gasoline"))</f>
        <v>Gasoline</v>
      </c>
    </row>
    <row r="7951" spans="1:15" ht="15" customHeight="1" x14ac:dyDescent="0.25">
      <c r="A7951" s="1">
        <v>2022</v>
      </c>
      <c r="B7951" s="1" t="s">
        <v>9851</v>
      </c>
      <c r="C7951" s="1" t="s">
        <v>1963</v>
      </c>
      <c r="D7951" s="1" t="s">
        <v>10534</v>
      </c>
      <c r="E7951" s="1" t="s">
        <v>1901</v>
      </c>
      <c r="F7951" s="1" t="s">
        <v>1965</v>
      </c>
      <c r="G7951" s="1" t="s">
        <v>105</v>
      </c>
      <c r="H7951" s="1" t="s">
        <v>298</v>
      </c>
      <c r="I7951" s="1">
        <v>2</v>
      </c>
      <c r="J7951" s="1">
        <v>2023</v>
      </c>
      <c r="K7951" s="1">
        <v>453841</v>
      </c>
      <c r="L7951" s="1">
        <v>0</v>
      </c>
      <c r="M7951" s="1">
        <f t="array" ref="M7951">SUMPRODUCT(MAX(ISNUMBER(SEARCH('Class Rules'!$B$6:$B$85,$E7951))*ISNUMBER(SEARCH('Class Rules'!$C$6:$C$85,$F7951))*'Class Rules'!$A$6:$A$85))</f>
        <v>0</v>
      </c>
      <c r="N7951" s="1" t="str">
        <f t="array" ref="N7951">IF($M7951=0,'Class Rules'!$D$3,INDEX('Class Rules'!$D$6:$D$85,MATCH($M7951,'Class Rules'!$A$6:$A$85,0)))</f>
        <v>Passenger LDV</v>
      </c>
      <c r="O7951" s="1" t="str">
        <f t="array" ref="O7951">IF(SUMPRODUCT(MAX(ISNUMBER(SEARCH(Fuel_Rules!$A$6:$A$30,$E7951))*ISNUMBER(SEARCH(Fuel_Rules!$B$6:$B$30,$F7951))*(Fuel_Rules!$A$6:$A$30&lt;&gt;"")))&gt;0,"Plug-in hybrid",IF($G7951="Diesel","Diesel","Gasoline"))</f>
        <v>Diesel</v>
      </c>
    </row>
    <row r="7952" spans="1:15" ht="15" customHeight="1" x14ac:dyDescent="0.25">
      <c r="A7952" s="1">
        <v>2022</v>
      </c>
      <c r="B7952" s="1" t="s">
        <v>9851</v>
      </c>
      <c r="C7952" s="1" t="s">
        <v>1966</v>
      </c>
      <c r="D7952" s="1" t="s">
        <v>10535</v>
      </c>
      <c r="E7952" s="1" t="s">
        <v>1901</v>
      </c>
      <c r="F7952" s="1" t="s">
        <v>1968</v>
      </c>
      <c r="G7952" s="1" t="s">
        <v>105</v>
      </c>
      <c r="H7952" s="1" t="s">
        <v>298</v>
      </c>
      <c r="I7952" s="1">
        <v>2</v>
      </c>
      <c r="J7952" s="1">
        <v>2023</v>
      </c>
      <c r="K7952" s="1">
        <v>509037</v>
      </c>
      <c r="L7952" s="1">
        <v>0</v>
      </c>
      <c r="M7952" s="1">
        <f t="array" ref="M7952">SUMPRODUCT(MAX(ISNUMBER(SEARCH('Class Rules'!$B$6:$B$85,$E7952))*ISNUMBER(SEARCH('Class Rules'!$C$6:$C$85,$F7952))*'Class Rules'!$A$6:$A$85))</f>
        <v>0</v>
      </c>
      <c r="N7952" s="1" t="str">
        <f t="array" ref="N7952">IF($M7952=0,'Class Rules'!$D$3,INDEX('Class Rules'!$D$6:$D$85,MATCH($M7952,'Class Rules'!$A$6:$A$85,0)))</f>
        <v>Passenger LDV</v>
      </c>
      <c r="O7952" s="1" t="str">
        <f t="array" ref="O7952">IF(SUMPRODUCT(MAX(ISNUMBER(SEARCH(Fuel_Rules!$A$6:$A$30,$E7952))*ISNUMBER(SEARCH(Fuel_Rules!$B$6:$B$30,$F7952))*(Fuel_Rules!$A$6:$A$30&lt;&gt;"")))&gt;0,"Plug-in hybrid",IF($G7952="Diesel","Diesel","Gasoline"))</f>
        <v>Diesel</v>
      </c>
    </row>
    <row r="7953" spans="1:15" ht="15" customHeight="1" x14ac:dyDescent="0.25">
      <c r="A7953" s="1">
        <v>2022</v>
      </c>
      <c r="B7953" s="1" t="s">
        <v>9851</v>
      </c>
      <c r="C7953" s="1" t="s">
        <v>1969</v>
      </c>
      <c r="D7953" s="1" t="s">
        <v>10536</v>
      </c>
      <c r="E7953" s="1" t="s">
        <v>1901</v>
      </c>
      <c r="F7953" s="1" t="s">
        <v>1971</v>
      </c>
      <c r="G7953" s="1" t="s">
        <v>105</v>
      </c>
      <c r="H7953" s="1" t="s">
        <v>298</v>
      </c>
      <c r="I7953" s="1">
        <v>2.2000000000000002</v>
      </c>
      <c r="J7953" s="1">
        <v>2023</v>
      </c>
      <c r="K7953" s="1">
        <v>307925</v>
      </c>
      <c r="L7953" s="1">
        <v>0</v>
      </c>
      <c r="M7953" s="1">
        <f t="array" ref="M7953">SUMPRODUCT(MAX(ISNUMBER(SEARCH('Class Rules'!$B$6:$B$85,$E7953))*ISNUMBER(SEARCH('Class Rules'!$C$6:$C$85,$F7953))*'Class Rules'!$A$6:$A$85))</f>
        <v>58</v>
      </c>
      <c r="N7953" s="1" t="str">
        <f t="array" ref="N7953">IF($M7953=0,'Class Rules'!$D$3,INDEX('Class Rules'!$D$6:$D$85,MATCH($M7953,'Class Rules'!$A$6:$A$85,0)))</f>
        <v>Passenger HDV</v>
      </c>
      <c r="O7953" s="1" t="str">
        <f t="array" ref="O7953">IF(SUMPRODUCT(MAX(ISNUMBER(SEARCH(Fuel_Rules!$A$6:$A$30,$E7953))*ISNUMBER(SEARCH(Fuel_Rules!$B$6:$B$30,$F7953))*(Fuel_Rules!$A$6:$A$30&lt;&gt;"")))&gt;0,"Plug-in hybrid",IF($G7953="Diesel","Diesel","Gasoline"))</f>
        <v>Diesel</v>
      </c>
    </row>
    <row r="7954" spans="1:15" ht="15" customHeight="1" x14ac:dyDescent="0.25">
      <c r="A7954" s="1">
        <v>2022</v>
      </c>
      <c r="B7954" s="1" t="s">
        <v>9851</v>
      </c>
      <c r="C7954" s="1" t="s">
        <v>1972</v>
      </c>
      <c r="D7954" s="1" t="s">
        <v>10537</v>
      </c>
      <c r="E7954" s="1" t="s">
        <v>1901</v>
      </c>
      <c r="F7954" s="1" t="s">
        <v>1974</v>
      </c>
      <c r="G7954" s="1" t="s">
        <v>105</v>
      </c>
      <c r="H7954" s="1" t="s">
        <v>298</v>
      </c>
      <c r="I7954" s="1">
        <v>2.2000000000000002</v>
      </c>
      <c r="J7954" s="1">
        <v>2023</v>
      </c>
      <c r="K7954" s="1">
        <v>312845</v>
      </c>
      <c r="L7954" s="1">
        <v>0</v>
      </c>
      <c r="M7954" s="1">
        <f t="array" ref="M7954">SUMPRODUCT(MAX(ISNUMBER(SEARCH('Class Rules'!$B$6:$B$85,$E7954))*ISNUMBER(SEARCH('Class Rules'!$C$6:$C$85,$F7954))*'Class Rules'!$A$6:$A$85))</f>
        <v>58</v>
      </c>
      <c r="N7954" s="1" t="str">
        <f t="array" ref="N7954">IF($M7954=0,'Class Rules'!$D$3,INDEX('Class Rules'!$D$6:$D$85,MATCH($M7954,'Class Rules'!$A$6:$A$85,0)))</f>
        <v>Passenger HDV</v>
      </c>
      <c r="O7954" s="1" t="str">
        <f t="array" ref="O7954">IF(SUMPRODUCT(MAX(ISNUMBER(SEARCH(Fuel_Rules!$A$6:$A$30,$E7954))*ISNUMBER(SEARCH(Fuel_Rules!$B$6:$B$30,$F7954))*(Fuel_Rules!$A$6:$A$30&lt;&gt;"")))&gt;0,"Plug-in hybrid",IF($G7954="Diesel","Diesel","Gasoline"))</f>
        <v>Diesel</v>
      </c>
    </row>
    <row r="7955" spans="1:15" ht="15" customHeight="1" x14ac:dyDescent="0.25">
      <c r="A7955" s="1">
        <v>2022</v>
      </c>
      <c r="B7955" s="1" t="s">
        <v>9851</v>
      </c>
      <c r="C7955" s="1" t="s">
        <v>1975</v>
      </c>
      <c r="D7955" s="1" t="s">
        <v>10538</v>
      </c>
      <c r="E7955" s="1" t="s">
        <v>1901</v>
      </c>
      <c r="F7955" s="1" t="s">
        <v>1977</v>
      </c>
      <c r="G7955" s="1" t="s">
        <v>105</v>
      </c>
      <c r="H7955" s="1" t="s">
        <v>298</v>
      </c>
      <c r="I7955" s="1">
        <v>2.2000000000000002</v>
      </c>
      <c r="J7955" s="1">
        <v>2023</v>
      </c>
      <c r="K7955" s="1">
        <v>315400</v>
      </c>
      <c r="L7955" s="1">
        <v>0</v>
      </c>
      <c r="M7955" s="1">
        <f t="array" ref="M7955">SUMPRODUCT(MAX(ISNUMBER(SEARCH('Class Rules'!$B$6:$B$85,$E7955))*ISNUMBER(SEARCH('Class Rules'!$C$6:$C$85,$F7955))*'Class Rules'!$A$6:$A$85))</f>
        <v>58</v>
      </c>
      <c r="N7955" s="1" t="str">
        <f t="array" ref="N7955">IF($M7955=0,'Class Rules'!$D$3,INDEX('Class Rules'!$D$6:$D$85,MATCH($M7955,'Class Rules'!$A$6:$A$85,0)))</f>
        <v>Passenger HDV</v>
      </c>
      <c r="O7955" s="1" t="str">
        <f t="array" ref="O7955">IF(SUMPRODUCT(MAX(ISNUMBER(SEARCH(Fuel_Rules!$A$6:$A$30,$E7955))*ISNUMBER(SEARCH(Fuel_Rules!$B$6:$B$30,$F7955))*(Fuel_Rules!$A$6:$A$30&lt;&gt;"")))&gt;0,"Plug-in hybrid",IF($G7955="Diesel","Diesel","Gasoline"))</f>
        <v>Diesel</v>
      </c>
    </row>
    <row r="7956" spans="1:15" ht="15" customHeight="1" x14ac:dyDescent="0.25">
      <c r="A7956" s="1">
        <v>2022</v>
      </c>
      <c r="B7956" s="1" t="s">
        <v>9851</v>
      </c>
      <c r="C7956" s="1" t="s">
        <v>1978</v>
      </c>
      <c r="D7956" s="1" t="s">
        <v>10539</v>
      </c>
      <c r="E7956" s="1" t="s">
        <v>1901</v>
      </c>
      <c r="F7956" s="1" t="s">
        <v>1980</v>
      </c>
      <c r="G7956" s="1" t="s">
        <v>105</v>
      </c>
      <c r="H7956" s="1" t="s">
        <v>298</v>
      </c>
      <c r="I7956" s="1">
        <v>2.2000000000000002</v>
      </c>
      <c r="J7956" s="1">
        <v>2023</v>
      </c>
      <c r="K7956" s="1">
        <v>319553</v>
      </c>
      <c r="L7956" s="1">
        <v>0</v>
      </c>
      <c r="M7956" s="1">
        <f t="array" ref="M7956">SUMPRODUCT(MAX(ISNUMBER(SEARCH('Class Rules'!$B$6:$B$85,$E7956))*ISNUMBER(SEARCH('Class Rules'!$C$6:$C$85,$F7956))*'Class Rules'!$A$6:$A$85))</f>
        <v>58</v>
      </c>
      <c r="N7956" s="1" t="str">
        <f t="array" ref="N7956">IF($M7956=0,'Class Rules'!$D$3,INDEX('Class Rules'!$D$6:$D$85,MATCH($M7956,'Class Rules'!$A$6:$A$85,0)))</f>
        <v>Passenger HDV</v>
      </c>
      <c r="O7956" s="1" t="str">
        <f t="array" ref="O7956">IF(SUMPRODUCT(MAX(ISNUMBER(SEARCH(Fuel_Rules!$A$6:$A$30,$E7956))*ISNUMBER(SEARCH(Fuel_Rules!$B$6:$B$30,$F7956))*(Fuel_Rules!$A$6:$A$30&lt;&gt;"")))&gt;0,"Plug-in hybrid",IF($G7956="Diesel","Diesel","Gasoline"))</f>
        <v>Diesel</v>
      </c>
    </row>
    <row r="7957" spans="1:15" ht="15" customHeight="1" x14ac:dyDescent="0.25">
      <c r="A7957" s="1">
        <v>2022</v>
      </c>
      <c r="B7957" s="1" t="s">
        <v>9851</v>
      </c>
      <c r="C7957" s="1" t="s">
        <v>1981</v>
      </c>
      <c r="D7957" s="1" t="s">
        <v>10540</v>
      </c>
      <c r="E7957" s="1" t="s">
        <v>1901</v>
      </c>
      <c r="F7957" s="1" t="s">
        <v>1983</v>
      </c>
      <c r="G7957" s="1" t="s">
        <v>103</v>
      </c>
      <c r="H7957" s="1" t="s">
        <v>437</v>
      </c>
      <c r="I7957" s="1">
        <v>2</v>
      </c>
      <c r="J7957" s="1">
        <v>2023</v>
      </c>
      <c r="K7957" s="1">
        <v>563477</v>
      </c>
      <c r="L7957" s="1">
        <v>0</v>
      </c>
      <c r="M7957" s="1">
        <f t="array" ref="M7957">SUMPRODUCT(MAX(ISNUMBER(SEARCH('Class Rules'!$B$6:$B$85,$E7957))*ISNUMBER(SEARCH('Class Rules'!$C$6:$C$85,$F7957))*'Class Rules'!$A$6:$A$85))</f>
        <v>0</v>
      </c>
      <c r="N7957" s="1" t="str">
        <f t="array" ref="N7957">IF($M7957=0,'Class Rules'!$D$3,INDEX('Class Rules'!$D$6:$D$85,MATCH($M7957,'Class Rules'!$A$6:$A$85,0)))</f>
        <v>Passenger LDV</v>
      </c>
      <c r="O7957" s="1" t="str">
        <f t="array" ref="O7957">IF(SUMPRODUCT(MAX(ISNUMBER(SEARCH(Fuel_Rules!$A$6:$A$30,$E7957))*ISNUMBER(SEARCH(Fuel_Rules!$B$6:$B$30,$F7957))*(Fuel_Rules!$A$6:$A$30&lt;&gt;"")))&gt;0,"Plug-in hybrid",IF($G7957="Diesel","Diesel","Gasoline"))</f>
        <v>Gasoline</v>
      </c>
    </row>
    <row r="7958" spans="1:15" ht="15" customHeight="1" x14ac:dyDescent="0.25">
      <c r="A7958" s="1">
        <v>2022</v>
      </c>
      <c r="B7958" s="1" t="s">
        <v>9851</v>
      </c>
      <c r="C7958" s="1" t="s">
        <v>1984</v>
      </c>
      <c r="D7958" s="1" t="s">
        <v>10541</v>
      </c>
      <c r="E7958" s="1" t="s">
        <v>1901</v>
      </c>
      <c r="F7958" s="1" t="s">
        <v>1986</v>
      </c>
      <c r="G7958" s="1" t="s">
        <v>105</v>
      </c>
      <c r="H7958" s="1" t="s">
        <v>298</v>
      </c>
      <c r="I7958" s="1">
        <v>2.2000000000000002</v>
      </c>
      <c r="J7958" s="1">
        <v>2023</v>
      </c>
      <c r="K7958" s="1">
        <v>249540</v>
      </c>
      <c r="L7958" s="1">
        <v>0</v>
      </c>
      <c r="M7958" s="1">
        <f t="array" ref="M7958">SUMPRODUCT(MAX(ISNUMBER(SEARCH('Class Rules'!$B$6:$B$85,$E7958))*ISNUMBER(SEARCH('Class Rules'!$C$6:$C$85,$F7958))*'Class Rules'!$A$6:$A$85))</f>
        <v>38</v>
      </c>
      <c r="N7958" s="1" t="str">
        <f t="array" ref="N7958">IF($M7958=0,'Class Rules'!$D$3,INDEX('Class Rules'!$D$6:$D$85,MATCH($M7958,'Class Rules'!$A$6:$A$85,0)))</f>
        <v>Freight LDV</v>
      </c>
      <c r="O7958" s="1" t="str">
        <f t="array" ref="O7958">IF(SUMPRODUCT(MAX(ISNUMBER(SEARCH(Fuel_Rules!$A$6:$A$30,$E7958))*ISNUMBER(SEARCH(Fuel_Rules!$B$6:$B$30,$F7958))*(Fuel_Rules!$A$6:$A$30&lt;&gt;"")))&gt;0,"Plug-in hybrid",IF($G7958="Diesel","Diesel","Gasoline"))</f>
        <v>Diesel</v>
      </c>
    </row>
    <row r="7959" spans="1:15" ht="15" customHeight="1" x14ac:dyDescent="0.25">
      <c r="A7959" s="1">
        <v>2022</v>
      </c>
      <c r="B7959" s="1" t="s">
        <v>9851</v>
      </c>
      <c r="C7959" s="1" t="s">
        <v>1984</v>
      </c>
      <c r="D7959" s="1" t="s">
        <v>10542</v>
      </c>
      <c r="E7959" s="1" t="s">
        <v>1901</v>
      </c>
      <c r="F7959" s="1" t="s">
        <v>1986</v>
      </c>
      <c r="G7959" s="1" t="s">
        <v>105</v>
      </c>
      <c r="H7959" s="1" t="s">
        <v>298</v>
      </c>
      <c r="I7959" s="1">
        <v>2.2000000000000002</v>
      </c>
      <c r="J7959" s="1">
        <v>2023</v>
      </c>
      <c r="K7959" s="1">
        <v>219671</v>
      </c>
      <c r="L7959" s="1">
        <v>0</v>
      </c>
      <c r="M7959" s="1">
        <f t="array" ref="M7959">SUMPRODUCT(MAX(ISNUMBER(SEARCH('Class Rules'!$B$6:$B$85,$E7959))*ISNUMBER(SEARCH('Class Rules'!$C$6:$C$85,$F7959))*'Class Rules'!$A$6:$A$85))</f>
        <v>38</v>
      </c>
      <c r="N7959" s="1" t="str">
        <f t="array" ref="N7959">IF($M7959=0,'Class Rules'!$D$3,INDEX('Class Rules'!$D$6:$D$85,MATCH($M7959,'Class Rules'!$A$6:$A$85,0)))</f>
        <v>Freight LDV</v>
      </c>
      <c r="O7959" s="1" t="str">
        <f t="array" ref="O7959">IF(SUMPRODUCT(MAX(ISNUMBER(SEARCH(Fuel_Rules!$A$6:$A$30,$E7959))*ISNUMBER(SEARCH(Fuel_Rules!$B$6:$B$30,$F7959))*(Fuel_Rules!$A$6:$A$30&lt;&gt;"")))&gt;0,"Plug-in hybrid",IF($G7959="Diesel","Diesel","Gasoline"))</f>
        <v>Diesel</v>
      </c>
    </row>
    <row r="7960" spans="1:15" ht="15" customHeight="1" x14ac:dyDescent="0.25">
      <c r="A7960" s="1">
        <v>2022</v>
      </c>
      <c r="B7960" s="1" t="s">
        <v>9851</v>
      </c>
      <c r="C7960" s="1" t="s">
        <v>1987</v>
      </c>
      <c r="D7960" s="1" t="s">
        <v>10543</v>
      </c>
      <c r="E7960" s="1" t="s">
        <v>1901</v>
      </c>
      <c r="F7960" s="1" t="s">
        <v>1989</v>
      </c>
      <c r="G7960" s="1" t="s">
        <v>105</v>
      </c>
      <c r="H7960" s="1" t="s">
        <v>298</v>
      </c>
      <c r="I7960" s="1">
        <v>2.2000000000000002</v>
      </c>
      <c r="J7960" s="1">
        <v>2023</v>
      </c>
      <c r="K7960" s="1">
        <v>241471</v>
      </c>
      <c r="L7960" s="1">
        <v>0</v>
      </c>
      <c r="M7960" s="1">
        <f t="array" ref="M7960">SUMPRODUCT(MAX(ISNUMBER(SEARCH('Class Rules'!$B$6:$B$85,$E7960))*ISNUMBER(SEARCH('Class Rules'!$C$6:$C$85,$F7960))*'Class Rules'!$A$6:$A$85))</f>
        <v>38</v>
      </c>
      <c r="N7960" s="1" t="str">
        <f t="array" ref="N7960">IF($M7960=0,'Class Rules'!$D$3,INDEX('Class Rules'!$D$6:$D$85,MATCH($M7960,'Class Rules'!$A$6:$A$85,0)))</f>
        <v>Freight LDV</v>
      </c>
      <c r="O7960" s="1" t="str">
        <f t="array" ref="O7960">IF(SUMPRODUCT(MAX(ISNUMBER(SEARCH(Fuel_Rules!$A$6:$A$30,$E7960))*ISNUMBER(SEARCH(Fuel_Rules!$B$6:$B$30,$F7960))*(Fuel_Rules!$A$6:$A$30&lt;&gt;"")))&gt;0,"Plug-in hybrid",IF($G7960="Diesel","Diesel","Gasoline"))</f>
        <v>Diesel</v>
      </c>
    </row>
    <row r="7961" spans="1:15" ht="15" customHeight="1" x14ac:dyDescent="0.25">
      <c r="A7961" s="1">
        <v>2022</v>
      </c>
      <c r="B7961" s="1" t="s">
        <v>9851</v>
      </c>
      <c r="C7961" s="1" t="s">
        <v>1987</v>
      </c>
      <c r="D7961" s="1" t="s">
        <v>10544</v>
      </c>
      <c r="E7961" s="1" t="s">
        <v>1901</v>
      </c>
      <c r="F7961" s="1" t="s">
        <v>1989</v>
      </c>
      <c r="G7961" s="1" t="s">
        <v>105</v>
      </c>
      <c r="H7961" s="1" t="s">
        <v>298</v>
      </c>
      <c r="I7961" s="1">
        <v>2.2000000000000002</v>
      </c>
      <c r="J7961" s="1">
        <v>2023</v>
      </c>
      <c r="K7961" s="1">
        <v>214521</v>
      </c>
      <c r="L7961" s="1">
        <v>0</v>
      </c>
      <c r="M7961" s="1">
        <f t="array" ref="M7961">SUMPRODUCT(MAX(ISNUMBER(SEARCH('Class Rules'!$B$6:$B$85,$E7961))*ISNUMBER(SEARCH('Class Rules'!$C$6:$C$85,$F7961))*'Class Rules'!$A$6:$A$85))</f>
        <v>38</v>
      </c>
      <c r="N7961" s="1" t="str">
        <f t="array" ref="N7961">IF($M7961=0,'Class Rules'!$D$3,INDEX('Class Rules'!$D$6:$D$85,MATCH($M7961,'Class Rules'!$A$6:$A$85,0)))</f>
        <v>Freight LDV</v>
      </c>
      <c r="O7961" s="1" t="str">
        <f t="array" ref="O7961">IF(SUMPRODUCT(MAX(ISNUMBER(SEARCH(Fuel_Rules!$A$6:$A$30,$E7961))*ISNUMBER(SEARCH(Fuel_Rules!$B$6:$B$30,$F7961))*(Fuel_Rules!$A$6:$A$30&lt;&gt;"")))&gt;0,"Plug-in hybrid",IF($G7961="Diesel","Diesel","Gasoline"))</f>
        <v>Diesel</v>
      </c>
    </row>
    <row r="7962" spans="1:15" ht="15" customHeight="1" x14ac:dyDescent="0.25">
      <c r="A7962" s="1">
        <v>2022</v>
      </c>
      <c r="B7962" s="1" t="s">
        <v>9851</v>
      </c>
      <c r="C7962" s="1" t="s">
        <v>1990</v>
      </c>
      <c r="D7962" s="1" t="s">
        <v>10545</v>
      </c>
      <c r="E7962" s="1" t="s">
        <v>1901</v>
      </c>
      <c r="F7962" s="1" t="s">
        <v>1992</v>
      </c>
      <c r="G7962" s="1" t="s">
        <v>105</v>
      </c>
      <c r="H7962" s="1" t="s">
        <v>298</v>
      </c>
      <c r="I7962" s="1">
        <v>2.2000000000000002</v>
      </c>
      <c r="J7962" s="1">
        <v>2023</v>
      </c>
      <c r="K7962" s="1">
        <v>259727</v>
      </c>
      <c r="L7962" s="1">
        <v>0</v>
      </c>
      <c r="M7962" s="1">
        <f t="array" ref="M7962">SUMPRODUCT(MAX(ISNUMBER(SEARCH('Class Rules'!$B$6:$B$85,$E7962))*ISNUMBER(SEARCH('Class Rules'!$C$6:$C$85,$F7962))*'Class Rules'!$A$6:$A$85))</f>
        <v>38</v>
      </c>
      <c r="N7962" s="1" t="str">
        <f t="array" ref="N7962">IF($M7962=0,'Class Rules'!$D$3,INDEX('Class Rules'!$D$6:$D$85,MATCH($M7962,'Class Rules'!$A$6:$A$85,0)))</f>
        <v>Freight LDV</v>
      </c>
      <c r="O7962" s="1" t="str">
        <f t="array" ref="O7962">IF(SUMPRODUCT(MAX(ISNUMBER(SEARCH(Fuel_Rules!$A$6:$A$30,$E7962))*ISNUMBER(SEARCH(Fuel_Rules!$B$6:$B$30,$F7962))*(Fuel_Rules!$A$6:$A$30&lt;&gt;"")))&gt;0,"Plug-in hybrid",IF($G7962="Diesel","Diesel","Gasoline"))</f>
        <v>Diesel</v>
      </c>
    </row>
    <row r="7963" spans="1:15" ht="15" customHeight="1" x14ac:dyDescent="0.25">
      <c r="A7963" s="1">
        <v>2022</v>
      </c>
      <c r="B7963" s="1" t="s">
        <v>9851</v>
      </c>
      <c r="C7963" s="1" t="s">
        <v>1990</v>
      </c>
      <c r="D7963" s="1" t="s">
        <v>10546</v>
      </c>
      <c r="E7963" s="1" t="s">
        <v>1901</v>
      </c>
      <c r="F7963" s="1" t="s">
        <v>1992</v>
      </c>
      <c r="G7963" s="1" t="s">
        <v>105</v>
      </c>
      <c r="H7963" s="1" t="s">
        <v>298</v>
      </c>
      <c r="I7963" s="1">
        <v>2.2000000000000002</v>
      </c>
      <c r="J7963" s="1">
        <v>2023</v>
      </c>
      <c r="K7963" s="1">
        <v>231810</v>
      </c>
      <c r="L7963" s="1">
        <v>0</v>
      </c>
      <c r="M7963" s="1">
        <f t="array" ref="M7963">SUMPRODUCT(MAX(ISNUMBER(SEARCH('Class Rules'!$B$6:$B$85,$E7963))*ISNUMBER(SEARCH('Class Rules'!$C$6:$C$85,$F7963))*'Class Rules'!$A$6:$A$85))</f>
        <v>38</v>
      </c>
      <c r="N7963" s="1" t="str">
        <f t="array" ref="N7963">IF($M7963=0,'Class Rules'!$D$3,INDEX('Class Rules'!$D$6:$D$85,MATCH($M7963,'Class Rules'!$A$6:$A$85,0)))</f>
        <v>Freight LDV</v>
      </c>
      <c r="O7963" s="1" t="str">
        <f t="array" ref="O7963">IF(SUMPRODUCT(MAX(ISNUMBER(SEARCH(Fuel_Rules!$A$6:$A$30,$E7963))*ISNUMBER(SEARCH(Fuel_Rules!$B$6:$B$30,$F7963))*(Fuel_Rules!$A$6:$A$30&lt;&gt;"")))&gt;0,"Plug-in hybrid",IF($G7963="Diesel","Diesel","Gasoline"))</f>
        <v>Diesel</v>
      </c>
    </row>
    <row r="7964" spans="1:15" ht="15" customHeight="1" x14ac:dyDescent="0.25">
      <c r="A7964" s="1">
        <v>2022</v>
      </c>
      <c r="B7964" s="1" t="s">
        <v>9851</v>
      </c>
      <c r="C7964" s="1" t="s">
        <v>1993</v>
      </c>
      <c r="D7964" s="1" t="s">
        <v>10547</v>
      </c>
      <c r="E7964" s="1" t="s">
        <v>1901</v>
      </c>
      <c r="F7964" s="1" t="s">
        <v>1995</v>
      </c>
      <c r="G7964" s="1" t="s">
        <v>105</v>
      </c>
      <c r="H7964" s="1" t="s">
        <v>298</v>
      </c>
      <c r="I7964" s="1">
        <v>2.2000000000000002</v>
      </c>
      <c r="J7964" s="1">
        <v>2023</v>
      </c>
      <c r="K7964" s="1">
        <v>216526</v>
      </c>
      <c r="L7964" s="1">
        <v>0</v>
      </c>
      <c r="M7964" s="1">
        <f t="array" ref="M7964">SUMPRODUCT(MAX(ISNUMBER(SEARCH('Class Rules'!$B$6:$B$85,$E7964))*ISNUMBER(SEARCH('Class Rules'!$C$6:$C$85,$F7964))*'Class Rules'!$A$6:$A$85))</f>
        <v>47</v>
      </c>
      <c r="N7964" s="1" t="str">
        <f t="array" ref="N7964">IF($M7964=0,'Class Rules'!$D$3,INDEX('Class Rules'!$D$6:$D$85,MATCH($M7964,'Class Rules'!$A$6:$A$85,0)))</f>
        <v>Freight HDV</v>
      </c>
      <c r="O7964" s="1" t="str">
        <f t="array" ref="O7964">IF(SUMPRODUCT(MAX(ISNUMBER(SEARCH(Fuel_Rules!$A$6:$A$30,$E7964))*ISNUMBER(SEARCH(Fuel_Rules!$B$6:$B$30,$F7964))*(Fuel_Rules!$A$6:$A$30&lt;&gt;"")))&gt;0,"Plug-in hybrid",IF($G7964="Diesel","Diesel","Gasoline"))</f>
        <v>Diesel</v>
      </c>
    </row>
    <row r="7965" spans="1:15" ht="15" customHeight="1" x14ac:dyDescent="0.25">
      <c r="A7965" s="1">
        <v>2022</v>
      </c>
      <c r="B7965" s="1" t="s">
        <v>9851</v>
      </c>
      <c r="C7965" s="1" t="s">
        <v>1996</v>
      </c>
      <c r="D7965" s="1" t="s">
        <v>10548</v>
      </c>
      <c r="E7965" s="1" t="s">
        <v>1901</v>
      </c>
      <c r="F7965" s="1" t="s">
        <v>1998</v>
      </c>
      <c r="G7965" s="1" t="s">
        <v>105</v>
      </c>
      <c r="H7965" s="1" t="s">
        <v>298</v>
      </c>
      <c r="I7965" s="1">
        <v>2.2000000000000002</v>
      </c>
      <c r="J7965" s="1">
        <v>2023</v>
      </c>
      <c r="K7965" s="1">
        <v>228725</v>
      </c>
      <c r="L7965" s="1">
        <v>0</v>
      </c>
      <c r="M7965" s="1">
        <f t="array" ref="M7965">SUMPRODUCT(MAX(ISNUMBER(SEARCH('Class Rules'!$B$6:$B$85,$E7965))*ISNUMBER(SEARCH('Class Rules'!$C$6:$C$85,$F7965))*'Class Rules'!$A$6:$A$85))</f>
        <v>48</v>
      </c>
      <c r="N7965" s="1" t="str">
        <f t="array" ref="N7965">IF($M7965=0,'Class Rules'!$D$3,INDEX('Class Rules'!$D$6:$D$85,MATCH($M7965,'Class Rules'!$A$6:$A$85,0)))</f>
        <v>Freight HDV</v>
      </c>
      <c r="O7965" s="1" t="str">
        <f t="array" ref="O7965">IF(SUMPRODUCT(MAX(ISNUMBER(SEARCH(Fuel_Rules!$A$6:$A$30,$E7965))*ISNUMBER(SEARCH(Fuel_Rules!$B$6:$B$30,$F7965))*(Fuel_Rules!$A$6:$A$30&lt;&gt;"")))&gt;0,"Plug-in hybrid",IF($G7965="Diesel","Diesel","Gasoline"))</f>
        <v>Diesel</v>
      </c>
    </row>
    <row r="7966" spans="1:15" ht="15" customHeight="1" x14ac:dyDescent="0.25">
      <c r="A7966" s="1">
        <v>2022</v>
      </c>
      <c r="B7966" s="1" t="s">
        <v>9851</v>
      </c>
      <c r="C7966" s="1" t="s">
        <v>1999</v>
      </c>
      <c r="D7966" s="1" t="s">
        <v>10549</v>
      </c>
      <c r="E7966" s="1" t="s">
        <v>1901</v>
      </c>
      <c r="F7966" s="1" t="s">
        <v>2001</v>
      </c>
      <c r="G7966" s="1" t="s">
        <v>105</v>
      </c>
      <c r="H7966" s="1" t="s">
        <v>298</v>
      </c>
      <c r="I7966" s="1">
        <v>2.2000000000000002</v>
      </c>
      <c r="J7966" s="1">
        <v>2023</v>
      </c>
      <c r="K7966" s="1">
        <v>234662</v>
      </c>
      <c r="L7966" s="1">
        <v>0</v>
      </c>
      <c r="M7966" s="1">
        <f t="array" ref="M7966">SUMPRODUCT(MAX(ISNUMBER(SEARCH('Class Rules'!$B$6:$B$85,$E7966))*ISNUMBER(SEARCH('Class Rules'!$C$6:$C$85,$F7966))*'Class Rules'!$A$6:$A$85))</f>
        <v>48</v>
      </c>
      <c r="N7966" s="1" t="str">
        <f t="array" ref="N7966">IF($M7966=0,'Class Rules'!$D$3,INDEX('Class Rules'!$D$6:$D$85,MATCH($M7966,'Class Rules'!$A$6:$A$85,0)))</f>
        <v>Freight HDV</v>
      </c>
      <c r="O7966" s="1" t="str">
        <f t="array" ref="O7966">IF(SUMPRODUCT(MAX(ISNUMBER(SEARCH(Fuel_Rules!$A$6:$A$30,$E7966))*ISNUMBER(SEARCH(Fuel_Rules!$B$6:$B$30,$F7966))*(Fuel_Rules!$A$6:$A$30&lt;&gt;"")))&gt;0,"Plug-in hybrid",IF($G7966="Diesel","Diesel","Gasoline"))</f>
        <v>Diesel</v>
      </c>
    </row>
    <row r="7967" spans="1:15" ht="15" customHeight="1" x14ac:dyDescent="0.25">
      <c r="A7967" s="1">
        <v>2022</v>
      </c>
      <c r="B7967" s="1" t="s">
        <v>9851</v>
      </c>
      <c r="C7967" s="1" t="s">
        <v>2002</v>
      </c>
      <c r="D7967" s="1" t="s">
        <v>10550</v>
      </c>
      <c r="E7967" s="1" t="s">
        <v>1901</v>
      </c>
      <c r="F7967" s="1" t="s">
        <v>2004</v>
      </c>
      <c r="G7967" s="1" t="s">
        <v>105</v>
      </c>
      <c r="H7967" s="1" t="s">
        <v>298</v>
      </c>
      <c r="I7967" s="1">
        <v>2.2000000000000002</v>
      </c>
      <c r="J7967" s="1">
        <v>2023</v>
      </c>
      <c r="K7967" s="1">
        <v>242355</v>
      </c>
      <c r="L7967" s="1">
        <v>0</v>
      </c>
      <c r="M7967" s="1">
        <f t="array" ref="M7967">SUMPRODUCT(MAX(ISNUMBER(SEARCH('Class Rules'!$B$6:$B$85,$E7967))*ISNUMBER(SEARCH('Class Rules'!$C$6:$C$85,$F7967))*'Class Rules'!$A$6:$A$85))</f>
        <v>38</v>
      </c>
      <c r="N7967" s="1" t="str">
        <f t="array" ref="N7967">IF($M7967=0,'Class Rules'!$D$3,INDEX('Class Rules'!$D$6:$D$85,MATCH($M7967,'Class Rules'!$A$6:$A$85,0)))</f>
        <v>Freight LDV</v>
      </c>
      <c r="O7967" s="1" t="str">
        <f t="array" ref="O7967">IF(SUMPRODUCT(MAX(ISNUMBER(SEARCH(Fuel_Rules!$A$6:$A$30,$E7967))*ISNUMBER(SEARCH(Fuel_Rules!$B$6:$B$30,$F7967))*(Fuel_Rules!$A$6:$A$30&lt;&gt;"")))&gt;0,"Plug-in hybrid",IF($G7967="Diesel","Diesel","Gasoline"))</f>
        <v>Diesel</v>
      </c>
    </row>
    <row r="7968" spans="1:15" ht="15" customHeight="1" x14ac:dyDescent="0.25">
      <c r="A7968" s="1">
        <v>2022</v>
      </c>
      <c r="B7968" s="1" t="s">
        <v>9851</v>
      </c>
      <c r="C7968" s="1" t="s">
        <v>2002</v>
      </c>
      <c r="D7968" s="1" t="s">
        <v>10551</v>
      </c>
      <c r="E7968" s="1" t="s">
        <v>1901</v>
      </c>
      <c r="F7968" s="1" t="s">
        <v>2004</v>
      </c>
      <c r="G7968" s="1" t="s">
        <v>105</v>
      </c>
      <c r="H7968" s="1" t="s">
        <v>298</v>
      </c>
      <c r="I7968" s="1">
        <v>2.2000000000000002</v>
      </c>
      <c r="J7968" s="1">
        <v>2023</v>
      </c>
      <c r="K7968" s="1">
        <v>213572</v>
      </c>
      <c r="L7968" s="1">
        <v>0</v>
      </c>
      <c r="M7968" s="1">
        <f t="array" ref="M7968">SUMPRODUCT(MAX(ISNUMBER(SEARCH('Class Rules'!$B$6:$B$85,$E7968))*ISNUMBER(SEARCH('Class Rules'!$C$6:$C$85,$F7968))*'Class Rules'!$A$6:$A$85))</f>
        <v>38</v>
      </c>
      <c r="N7968" s="1" t="str">
        <f t="array" ref="N7968">IF($M7968=0,'Class Rules'!$D$3,INDEX('Class Rules'!$D$6:$D$85,MATCH($M7968,'Class Rules'!$A$6:$A$85,0)))</f>
        <v>Freight LDV</v>
      </c>
      <c r="O7968" s="1" t="str">
        <f t="array" ref="O7968">IF(SUMPRODUCT(MAX(ISNUMBER(SEARCH(Fuel_Rules!$A$6:$A$30,$E7968))*ISNUMBER(SEARCH(Fuel_Rules!$B$6:$B$30,$F7968))*(Fuel_Rules!$A$6:$A$30&lt;&gt;"")))&gt;0,"Plug-in hybrid",IF($G7968="Diesel","Diesel","Gasoline"))</f>
        <v>Diesel</v>
      </c>
    </row>
    <row r="7969" spans="1:15" ht="15" customHeight="1" x14ac:dyDescent="0.25">
      <c r="A7969" s="1">
        <v>2022</v>
      </c>
      <c r="B7969" s="1" t="s">
        <v>9851</v>
      </c>
      <c r="C7969" s="1" t="s">
        <v>2005</v>
      </c>
      <c r="D7969" s="1" t="s">
        <v>10552</v>
      </c>
      <c r="E7969" s="1" t="s">
        <v>1901</v>
      </c>
      <c r="F7969" s="1" t="s">
        <v>2007</v>
      </c>
      <c r="G7969" s="1" t="s">
        <v>105</v>
      </c>
      <c r="H7969" s="1" t="s">
        <v>298</v>
      </c>
      <c r="I7969" s="1">
        <v>2.2000000000000002</v>
      </c>
      <c r="J7969" s="1">
        <v>2023</v>
      </c>
      <c r="K7969" s="1">
        <v>255389</v>
      </c>
      <c r="L7969" s="1">
        <v>0</v>
      </c>
      <c r="M7969" s="1">
        <f t="array" ref="M7969">SUMPRODUCT(MAX(ISNUMBER(SEARCH('Class Rules'!$B$6:$B$85,$E7969))*ISNUMBER(SEARCH('Class Rules'!$C$6:$C$85,$F7969))*'Class Rules'!$A$6:$A$85))</f>
        <v>49</v>
      </c>
      <c r="N7969" s="1" t="str">
        <f t="array" ref="N7969">IF($M7969=0,'Class Rules'!$D$3,INDEX('Class Rules'!$D$6:$D$85,MATCH($M7969,'Class Rules'!$A$6:$A$85,0)))</f>
        <v>Freight HDV</v>
      </c>
      <c r="O7969" s="1" t="str">
        <f t="array" ref="O7969">IF(SUMPRODUCT(MAX(ISNUMBER(SEARCH(Fuel_Rules!$A$6:$A$30,$E7969))*ISNUMBER(SEARCH(Fuel_Rules!$B$6:$B$30,$F7969))*(Fuel_Rules!$A$6:$A$30&lt;&gt;"")))&gt;0,"Plug-in hybrid",IF($G7969="Diesel","Diesel","Gasoline"))</f>
        <v>Diesel</v>
      </c>
    </row>
    <row r="7970" spans="1:15" ht="15" customHeight="1" x14ac:dyDescent="0.25">
      <c r="A7970" s="1">
        <v>2022</v>
      </c>
      <c r="B7970" s="1" t="s">
        <v>9851</v>
      </c>
      <c r="C7970" s="1" t="s">
        <v>2008</v>
      </c>
      <c r="D7970" s="1" t="s">
        <v>10553</v>
      </c>
      <c r="E7970" s="1" t="s">
        <v>1901</v>
      </c>
      <c r="F7970" s="1" t="s">
        <v>2010</v>
      </c>
      <c r="G7970" s="1" t="s">
        <v>105</v>
      </c>
      <c r="H7970" s="1" t="s">
        <v>298</v>
      </c>
      <c r="I7970" s="1">
        <v>2.2000000000000002</v>
      </c>
      <c r="J7970" s="1">
        <v>2023</v>
      </c>
      <c r="K7970" s="1">
        <v>249329</v>
      </c>
      <c r="L7970" s="1">
        <v>0</v>
      </c>
      <c r="M7970" s="1">
        <f t="array" ref="M7970">SUMPRODUCT(MAX(ISNUMBER(SEARCH('Class Rules'!$B$6:$B$85,$E7970))*ISNUMBER(SEARCH('Class Rules'!$C$6:$C$85,$F7970))*'Class Rules'!$A$6:$A$85))</f>
        <v>49</v>
      </c>
      <c r="N7970" s="1" t="str">
        <f t="array" ref="N7970">IF($M7970=0,'Class Rules'!$D$3,INDEX('Class Rules'!$D$6:$D$85,MATCH($M7970,'Class Rules'!$A$6:$A$85,0)))</f>
        <v>Freight HDV</v>
      </c>
      <c r="O7970" s="1" t="str">
        <f t="array" ref="O7970">IF(SUMPRODUCT(MAX(ISNUMBER(SEARCH(Fuel_Rules!$A$6:$A$30,$E7970))*ISNUMBER(SEARCH(Fuel_Rules!$B$6:$B$30,$F7970))*(Fuel_Rules!$A$6:$A$30&lt;&gt;"")))&gt;0,"Plug-in hybrid",IF($G7970="Diesel","Diesel","Gasoline"))</f>
        <v>Diesel</v>
      </c>
    </row>
    <row r="7971" spans="1:15" ht="15" customHeight="1" x14ac:dyDescent="0.25">
      <c r="A7971" s="1">
        <v>2022</v>
      </c>
      <c r="B7971" s="1" t="s">
        <v>9851</v>
      </c>
      <c r="C7971" s="1" t="s">
        <v>2011</v>
      </c>
      <c r="D7971" s="1" t="s">
        <v>10554</v>
      </c>
      <c r="E7971" s="1" t="s">
        <v>1901</v>
      </c>
      <c r="F7971" s="1" t="s">
        <v>2013</v>
      </c>
      <c r="G7971" s="1" t="s">
        <v>105</v>
      </c>
      <c r="H7971" s="1" t="s">
        <v>298</v>
      </c>
      <c r="I7971" s="1">
        <v>2.2000000000000002</v>
      </c>
      <c r="J7971" s="1">
        <v>2023</v>
      </c>
      <c r="K7971" s="1">
        <v>236294</v>
      </c>
      <c r="L7971" s="1">
        <v>0</v>
      </c>
      <c r="M7971" s="1">
        <f t="array" ref="M7971">SUMPRODUCT(MAX(ISNUMBER(SEARCH('Class Rules'!$B$6:$B$85,$E7971))*ISNUMBER(SEARCH('Class Rules'!$C$6:$C$85,$F7971))*'Class Rules'!$A$6:$A$85))</f>
        <v>49</v>
      </c>
      <c r="N7971" s="1" t="str">
        <f t="array" ref="N7971">IF($M7971=0,'Class Rules'!$D$3,INDEX('Class Rules'!$D$6:$D$85,MATCH($M7971,'Class Rules'!$A$6:$A$85,0)))</f>
        <v>Freight HDV</v>
      </c>
      <c r="O7971" s="1" t="str">
        <f t="array" ref="O7971">IF(SUMPRODUCT(MAX(ISNUMBER(SEARCH(Fuel_Rules!$A$6:$A$30,$E7971))*ISNUMBER(SEARCH(Fuel_Rules!$B$6:$B$30,$F7971))*(Fuel_Rules!$A$6:$A$30&lt;&gt;"")))&gt;0,"Plug-in hybrid",IF($G7971="Diesel","Diesel","Gasoline"))</f>
        <v>Diesel</v>
      </c>
    </row>
    <row r="7972" spans="1:15" ht="15" customHeight="1" x14ac:dyDescent="0.25">
      <c r="A7972" s="1">
        <v>2022</v>
      </c>
      <c r="B7972" s="1" t="s">
        <v>9851</v>
      </c>
      <c r="C7972" s="1" t="s">
        <v>2014</v>
      </c>
      <c r="D7972" s="1" t="s">
        <v>10555</v>
      </c>
      <c r="E7972" s="1" t="s">
        <v>1901</v>
      </c>
      <c r="F7972" s="1" t="s">
        <v>2016</v>
      </c>
      <c r="G7972" s="1" t="s">
        <v>105</v>
      </c>
      <c r="H7972" s="1" t="s">
        <v>298</v>
      </c>
      <c r="I7972" s="1">
        <v>2.2000000000000002</v>
      </c>
      <c r="J7972" s="1">
        <v>2023</v>
      </c>
      <c r="K7972" s="1">
        <v>272629</v>
      </c>
      <c r="L7972" s="1">
        <v>0</v>
      </c>
      <c r="M7972" s="1">
        <f t="array" ref="M7972">SUMPRODUCT(MAX(ISNUMBER(SEARCH('Class Rules'!$B$6:$B$85,$E7972))*ISNUMBER(SEARCH('Class Rules'!$C$6:$C$85,$F7972))*'Class Rules'!$A$6:$A$85))</f>
        <v>49</v>
      </c>
      <c r="N7972" s="1" t="str">
        <f t="array" ref="N7972">IF($M7972=0,'Class Rules'!$D$3,INDEX('Class Rules'!$D$6:$D$85,MATCH($M7972,'Class Rules'!$A$6:$A$85,0)))</f>
        <v>Freight HDV</v>
      </c>
      <c r="O7972" s="1" t="str">
        <f t="array" ref="O7972">IF(SUMPRODUCT(MAX(ISNUMBER(SEARCH(Fuel_Rules!$A$6:$A$30,$E7972))*ISNUMBER(SEARCH(Fuel_Rules!$B$6:$B$30,$F7972))*(Fuel_Rules!$A$6:$A$30&lt;&gt;"")))&gt;0,"Plug-in hybrid",IF($G7972="Diesel","Diesel","Gasoline"))</f>
        <v>Diesel</v>
      </c>
    </row>
    <row r="7973" spans="1:15" ht="15" customHeight="1" x14ac:dyDescent="0.25">
      <c r="A7973" s="1">
        <v>2022</v>
      </c>
      <c r="B7973" s="1" t="s">
        <v>9851</v>
      </c>
      <c r="C7973" s="1" t="s">
        <v>2017</v>
      </c>
      <c r="D7973" s="1" t="s">
        <v>10556</v>
      </c>
      <c r="E7973" s="1" t="s">
        <v>1901</v>
      </c>
      <c r="F7973" s="1" t="s">
        <v>2019</v>
      </c>
      <c r="G7973" s="1" t="s">
        <v>105</v>
      </c>
      <c r="H7973" s="1" t="s">
        <v>298</v>
      </c>
      <c r="I7973" s="1">
        <v>2.2000000000000002</v>
      </c>
      <c r="J7973" s="1">
        <v>2023</v>
      </c>
      <c r="K7973" s="1">
        <v>287016</v>
      </c>
      <c r="L7973" s="1">
        <v>0</v>
      </c>
      <c r="M7973" s="1">
        <f t="array" ref="M7973">SUMPRODUCT(MAX(ISNUMBER(SEARCH('Class Rules'!$B$6:$B$85,$E7973))*ISNUMBER(SEARCH('Class Rules'!$C$6:$C$85,$F7973))*'Class Rules'!$A$6:$A$85))</f>
        <v>50</v>
      </c>
      <c r="N7973" s="1" t="str">
        <f t="array" ref="N7973">IF($M7973=0,'Class Rules'!$D$3,INDEX('Class Rules'!$D$6:$D$85,MATCH($M7973,'Class Rules'!$A$6:$A$85,0)))</f>
        <v>Freight HDV</v>
      </c>
      <c r="O7973" s="1" t="str">
        <f t="array" ref="O7973">IF(SUMPRODUCT(MAX(ISNUMBER(SEARCH(Fuel_Rules!$A$6:$A$30,$E7973))*ISNUMBER(SEARCH(Fuel_Rules!$B$6:$B$30,$F7973))*(Fuel_Rules!$A$6:$A$30&lt;&gt;"")))&gt;0,"Plug-in hybrid",IF($G7973="Diesel","Diesel","Gasoline"))</f>
        <v>Diesel</v>
      </c>
    </row>
    <row r="7974" spans="1:15" ht="15" customHeight="1" x14ac:dyDescent="0.25">
      <c r="A7974" s="1">
        <v>2022</v>
      </c>
      <c r="B7974" s="1" t="s">
        <v>9851</v>
      </c>
      <c r="C7974" s="1" t="s">
        <v>2020</v>
      </c>
      <c r="D7974" s="1" t="s">
        <v>10557</v>
      </c>
      <c r="E7974" s="1" t="s">
        <v>1901</v>
      </c>
      <c r="F7974" s="1" t="s">
        <v>2022</v>
      </c>
      <c r="G7974" s="1" t="s">
        <v>105</v>
      </c>
      <c r="H7974" s="1" t="s">
        <v>298</v>
      </c>
      <c r="I7974" s="1">
        <v>2.2000000000000002</v>
      </c>
      <c r="J7974" s="1">
        <v>2023</v>
      </c>
      <c r="K7974" s="1">
        <v>340373</v>
      </c>
      <c r="L7974" s="1">
        <v>0</v>
      </c>
      <c r="M7974" s="1">
        <f t="array" ref="M7974">SUMPRODUCT(MAX(ISNUMBER(SEARCH('Class Rules'!$B$6:$B$85,$E7974))*ISNUMBER(SEARCH('Class Rules'!$C$6:$C$85,$F7974))*'Class Rules'!$A$6:$A$85))</f>
        <v>59</v>
      </c>
      <c r="N7974" s="1" t="str">
        <f t="array" ref="N7974">IF($M7974=0,'Class Rules'!$D$3,INDEX('Class Rules'!$D$6:$D$85,MATCH($M7974,'Class Rules'!$A$6:$A$85,0)))</f>
        <v>Passenger HDV</v>
      </c>
      <c r="O7974" s="1" t="str">
        <f t="array" ref="O7974">IF(SUMPRODUCT(MAX(ISNUMBER(SEARCH(Fuel_Rules!$A$6:$A$30,$E7974))*ISNUMBER(SEARCH(Fuel_Rules!$B$6:$B$30,$F7974))*(Fuel_Rules!$A$6:$A$30&lt;&gt;"")))&gt;0,"Plug-in hybrid",IF($G7974="Diesel","Diesel","Gasoline"))</f>
        <v>Diesel</v>
      </c>
    </row>
    <row r="7975" spans="1:15" ht="15" customHeight="1" x14ac:dyDescent="0.25">
      <c r="A7975" s="1">
        <v>2022</v>
      </c>
      <c r="B7975" s="1" t="s">
        <v>9851</v>
      </c>
      <c r="C7975" s="1" t="s">
        <v>2023</v>
      </c>
      <c r="D7975" s="1" t="s">
        <v>10558</v>
      </c>
      <c r="E7975" s="1" t="s">
        <v>1901</v>
      </c>
      <c r="F7975" s="1" t="s">
        <v>2025</v>
      </c>
      <c r="G7975" s="1" t="s">
        <v>105</v>
      </c>
      <c r="H7975" s="1" t="s">
        <v>298</v>
      </c>
      <c r="I7975" s="1">
        <v>2.2000000000000002</v>
      </c>
      <c r="J7975" s="1">
        <v>2023</v>
      </c>
      <c r="K7975" s="1">
        <v>365415</v>
      </c>
      <c r="L7975" s="1">
        <v>0</v>
      </c>
      <c r="M7975" s="1">
        <f t="array" ref="M7975">SUMPRODUCT(MAX(ISNUMBER(SEARCH('Class Rules'!$B$6:$B$85,$E7975))*ISNUMBER(SEARCH('Class Rules'!$C$6:$C$85,$F7975))*'Class Rules'!$A$6:$A$85))</f>
        <v>59</v>
      </c>
      <c r="N7975" s="1" t="str">
        <f t="array" ref="N7975">IF($M7975=0,'Class Rules'!$D$3,INDEX('Class Rules'!$D$6:$D$85,MATCH($M7975,'Class Rules'!$A$6:$A$85,0)))</f>
        <v>Passenger HDV</v>
      </c>
      <c r="O7975" s="1" t="str">
        <f t="array" ref="O7975">IF(SUMPRODUCT(MAX(ISNUMBER(SEARCH(Fuel_Rules!$A$6:$A$30,$E7975))*ISNUMBER(SEARCH(Fuel_Rules!$B$6:$B$30,$F7975))*(Fuel_Rules!$A$6:$A$30&lt;&gt;"")))&gt;0,"Plug-in hybrid",IF($G7975="Diesel","Diesel","Gasoline"))</f>
        <v>Diesel</v>
      </c>
    </row>
    <row r="7976" spans="1:15" ht="15" customHeight="1" x14ac:dyDescent="0.25">
      <c r="A7976" s="1">
        <v>2022</v>
      </c>
      <c r="B7976" s="1" t="s">
        <v>9851</v>
      </c>
      <c r="C7976" s="1" t="s">
        <v>2026</v>
      </c>
      <c r="D7976" s="1" t="s">
        <v>10559</v>
      </c>
      <c r="E7976" s="1" t="s">
        <v>1901</v>
      </c>
      <c r="F7976" s="1" t="s">
        <v>2028</v>
      </c>
      <c r="G7976" s="1" t="s">
        <v>105</v>
      </c>
      <c r="H7976" s="1" t="s">
        <v>298</v>
      </c>
      <c r="I7976" s="1">
        <v>2.2000000000000002</v>
      </c>
      <c r="J7976" s="1">
        <v>2023</v>
      </c>
      <c r="K7976" s="1">
        <v>225655</v>
      </c>
      <c r="L7976" s="1">
        <v>0</v>
      </c>
      <c r="M7976" s="1">
        <f t="array" ref="M7976">SUMPRODUCT(MAX(ISNUMBER(SEARCH('Class Rules'!$B$6:$B$85,$E7976))*ISNUMBER(SEARCH('Class Rules'!$C$6:$C$85,$F7976))*'Class Rules'!$A$6:$A$85))</f>
        <v>38</v>
      </c>
      <c r="N7976" s="1" t="str">
        <f t="array" ref="N7976">IF($M7976=0,'Class Rules'!$D$3,INDEX('Class Rules'!$D$6:$D$85,MATCH($M7976,'Class Rules'!$A$6:$A$85,0)))</f>
        <v>Freight LDV</v>
      </c>
      <c r="O7976" s="1" t="str">
        <f t="array" ref="O7976">IF(SUMPRODUCT(MAX(ISNUMBER(SEARCH(Fuel_Rules!$A$6:$A$30,$E7976))*ISNUMBER(SEARCH(Fuel_Rules!$B$6:$B$30,$F7976))*(Fuel_Rules!$A$6:$A$30&lt;&gt;"")))&gt;0,"Plug-in hybrid",IF($G7976="Diesel","Diesel","Gasoline"))</f>
        <v>Diesel</v>
      </c>
    </row>
    <row r="7977" spans="1:15" ht="15" customHeight="1" x14ac:dyDescent="0.25">
      <c r="A7977" s="1">
        <v>2022</v>
      </c>
      <c r="B7977" s="1" t="s">
        <v>9851</v>
      </c>
      <c r="C7977" s="1" t="s">
        <v>2029</v>
      </c>
      <c r="D7977" s="1" t="s">
        <v>10560</v>
      </c>
      <c r="E7977" s="1" t="s">
        <v>1901</v>
      </c>
      <c r="F7977" s="1" t="s">
        <v>2031</v>
      </c>
      <c r="G7977" s="1" t="s">
        <v>105</v>
      </c>
      <c r="H7977" s="1" t="s">
        <v>298</v>
      </c>
      <c r="I7977" s="1">
        <v>2.2000000000000002</v>
      </c>
      <c r="J7977" s="1">
        <v>2023</v>
      </c>
      <c r="K7977" s="1">
        <v>226962</v>
      </c>
      <c r="L7977" s="1">
        <v>0</v>
      </c>
      <c r="M7977" s="1">
        <f t="array" ref="M7977">SUMPRODUCT(MAX(ISNUMBER(SEARCH('Class Rules'!$B$6:$B$85,$E7977))*ISNUMBER(SEARCH('Class Rules'!$C$6:$C$85,$F7977))*'Class Rules'!$A$6:$A$85))</f>
        <v>38</v>
      </c>
      <c r="N7977" s="1" t="str">
        <f t="array" ref="N7977">IF($M7977=0,'Class Rules'!$D$3,INDEX('Class Rules'!$D$6:$D$85,MATCH($M7977,'Class Rules'!$A$6:$A$85,0)))</f>
        <v>Freight LDV</v>
      </c>
      <c r="O7977" s="1" t="str">
        <f t="array" ref="O7977">IF(SUMPRODUCT(MAX(ISNUMBER(SEARCH(Fuel_Rules!$A$6:$A$30,$E7977))*ISNUMBER(SEARCH(Fuel_Rules!$B$6:$B$30,$F7977))*(Fuel_Rules!$A$6:$A$30&lt;&gt;"")))&gt;0,"Plug-in hybrid",IF($G7977="Diesel","Diesel","Gasoline"))</f>
        <v>Diesel</v>
      </c>
    </row>
    <row r="7978" spans="1:15" ht="15" customHeight="1" x14ac:dyDescent="0.25">
      <c r="A7978" s="1">
        <v>2022</v>
      </c>
      <c r="B7978" s="1" t="s">
        <v>9851</v>
      </c>
      <c r="C7978" s="1" t="s">
        <v>2032</v>
      </c>
      <c r="D7978" s="1" t="s">
        <v>10561</v>
      </c>
      <c r="E7978" s="1" t="s">
        <v>1901</v>
      </c>
      <c r="F7978" s="1" t="s">
        <v>2034</v>
      </c>
      <c r="G7978" s="1" t="s">
        <v>105</v>
      </c>
      <c r="H7978" s="1" t="s">
        <v>437</v>
      </c>
      <c r="I7978" s="1">
        <v>3</v>
      </c>
      <c r="J7978" s="1">
        <v>2023</v>
      </c>
      <c r="K7978" s="1">
        <v>731955</v>
      </c>
      <c r="L7978" s="1">
        <v>0</v>
      </c>
      <c r="M7978" s="1">
        <f t="array" ref="M7978">SUMPRODUCT(MAX(ISNUMBER(SEARCH('Class Rules'!$B$6:$B$85,$E7978))*ISNUMBER(SEARCH('Class Rules'!$C$6:$C$85,$F7978))*'Class Rules'!$A$6:$A$85))</f>
        <v>0</v>
      </c>
      <c r="N7978" s="1" t="str">
        <f t="array" ref="N7978">IF($M7978=0,'Class Rules'!$D$3,INDEX('Class Rules'!$D$6:$D$85,MATCH($M7978,'Class Rules'!$A$6:$A$85,0)))</f>
        <v>Passenger LDV</v>
      </c>
      <c r="O7978" s="1" t="str">
        <f t="array" ref="O7978">IF(SUMPRODUCT(MAX(ISNUMBER(SEARCH(Fuel_Rules!$A$6:$A$30,$E7978))*ISNUMBER(SEARCH(Fuel_Rules!$B$6:$B$30,$F7978))*(Fuel_Rules!$A$6:$A$30&lt;&gt;"")))&gt;0,"Plug-in hybrid",IF($G7978="Diesel","Diesel","Gasoline"))</f>
        <v>Diesel</v>
      </c>
    </row>
    <row r="7979" spans="1:15" ht="15" customHeight="1" x14ac:dyDescent="0.25">
      <c r="A7979" s="1">
        <v>2022</v>
      </c>
      <c r="B7979" s="1" t="s">
        <v>9851</v>
      </c>
      <c r="C7979" s="1" t="s">
        <v>2035</v>
      </c>
      <c r="D7979" s="1" t="s">
        <v>10562</v>
      </c>
      <c r="E7979" s="1" t="s">
        <v>1901</v>
      </c>
      <c r="F7979" s="1" t="s">
        <v>10563</v>
      </c>
      <c r="G7979" s="1" t="s">
        <v>103</v>
      </c>
      <c r="H7979" s="1" t="s">
        <v>298</v>
      </c>
      <c r="I7979" s="1">
        <v>3</v>
      </c>
      <c r="J7979" s="1">
        <v>2023</v>
      </c>
      <c r="K7979" s="1">
        <v>838668</v>
      </c>
      <c r="L7979" s="1">
        <v>0</v>
      </c>
      <c r="M7979" s="1">
        <f t="array" ref="M7979">SUMPRODUCT(MAX(ISNUMBER(SEARCH('Class Rules'!$B$6:$B$85,$E7979))*ISNUMBER(SEARCH('Class Rules'!$C$6:$C$85,$F7979))*'Class Rules'!$A$6:$A$85))</f>
        <v>0</v>
      </c>
      <c r="N7979" s="1" t="str">
        <f t="array" ref="N7979">IF($M7979=0,'Class Rules'!$D$3,INDEX('Class Rules'!$D$6:$D$85,MATCH($M7979,'Class Rules'!$A$6:$A$85,0)))</f>
        <v>Passenger LDV</v>
      </c>
      <c r="O7979" s="1" t="str">
        <f t="array" ref="O7979">IF(SUMPRODUCT(MAX(ISNUMBER(SEARCH(Fuel_Rules!$A$6:$A$30,$E7979))*ISNUMBER(SEARCH(Fuel_Rules!$B$6:$B$30,$F7979))*(Fuel_Rules!$A$6:$A$30&lt;&gt;"")))&gt;0,"Plug-in hybrid",IF($G7979="Diesel","Diesel","Gasoline"))</f>
        <v>Gasoline</v>
      </c>
    </row>
    <row r="7980" spans="1:15" ht="15" customHeight="1" x14ac:dyDescent="0.25">
      <c r="A7980" s="1">
        <v>2022</v>
      </c>
      <c r="B7980" s="1" t="s">
        <v>9851</v>
      </c>
      <c r="C7980" s="1" t="s">
        <v>2038</v>
      </c>
      <c r="D7980" s="1" t="s">
        <v>10564</v>
      </c>
      <c r="E7980" s="1" t="s">
        <v>1901</v>
      </c>
      <c r="F7980" s="1" t="s">
        <v>2040</v>
      </c>
      <c r="G7980" s="1" t="s">
        <v>105</v>
      </c>
      <c r="H7980" s="1" t="s">
        <v>298</v>
      </c>
      <c r="I7980" s="1">
        <v>2.2000000000000002</v>
      </c>
      <c r="J7980" s="1">
        <v>2023</v>
      </c>
      <c r="K7980" s="1">
        <v>295186</v>
      </c>
      <c r="L7980" s="1">
        <v>0</v>
      </c>
      <c r="M7980" s="1">
        <f t="array" ref="M7980">SUMPRODUCT(MAX(ISNUMBER(SEARCH('Class Rules'!$B$6:$B$85,$E7980))*ISNUMBER(SEARCH('Class Rules'!$C$6:$C$85,$F7980))*'Class Rules'!$A$6:$A$85))</f>
        <v>60</v>
      </c>
      <c r="N7980" s="1" t="str">
        <f t="array" ref="N7980">IF($M7980=0,'Class Rules'!$D$3,INDEX('Class Rules'!$D$6:$D$85,MATCH($M7980,'Class Rules'!$A$6:$A$85,0)))</f>
        <v>Passenger HDV</v>
      </c>
      <c r="O7980" s="1" t="str">
        <f t="array" ref="O7980">IF(SUMPRODUCT(MAX(ISNUMBER(SEARCH(Fuel_Rules!$A$6:$A$30,$E7980))*ISNUMBER(SEARCH(Fuel_Rules!$B$6:$B$30,$F7980))*(Fuel_Rules!$A$6:$A$30&lt;&gt;"")))&gt;0,"Plug-in hybrid",IF($G7980="Diesel","Diesel","Gasoline"))</f>
        <v>Diesel</v>
      </c>
    </row>
    <row r="7981" spans="1:15" ht="15" customHeight="1" x14ac:dyDescent="0.25">
      <c r="A7981" s="1">
        <v>2022</v>
      </c>
      <c r="B7981" s="1" t="s">
        <v>9851</v>
      </c>
      <c r="C7981" s="1" t="s">
        <v>2041</v>
      </c>
      <c r="D7981" s="1" t="s">
        <v>10565</v>
      </c>
      <c r="E7981" s="1" t="s">
        <v>1901</v>
      </c>
      <c r="F7981" s="1" t="s">
        <v>2043</v>
      </c>
      <c r="G7981" s="1" t="s">
        <v>105</v>
      </c>
      <c r="H7981" s="1" t="s">
        <v>298</v>
      </c>
      <c r="I7981" s="1">
        <v>2.2000000000000002</v>
      </c>
      <c r="J7981" s="1">
        <v>2023</v>
      </c>
      <c r="K7981" s="1">
        <v>282938</v>
      </c>
      <c r="L7981" s="1">
        <v>0</v>
      </c>
      <c r="M7981" s="1">
        <f t="array" ref="M7981">SUMPRODUCT(MAX(ISNUMBER(SEARCH('Class Rules'!$B$6:$B$85,$E7981))*ISNUMBER(SEARCH('Class Rules'!$C$6:$C$85,$F7981))*'Class Rules'!$A$6:$A$85))</f>
        <v>60</v>
      </c>
      <c r="N7981" s="1" t="str">
        <f t="array" ref="N7981">IF($M7981=0,'Class Rules'!$D$3,INDEX('Class Rules'!$D$6:$D$85,MATCH($M7981,'Class Rules'!$A$6:$A$85,0)))</f>
        <v>Passenger HDV</v>
      </c>
      <c r="O7981" s="1" t="str">
        <f t="array" ref="O7981">IF(SUMPRODUCT(MAX(ISNUMBER(SEARCH(Fuel_Rules!$A$6:$A$30,$E7981))*ISNUMBER(SEARCH(Fuel_Rules!$B$6:$B$30,$F7981))*(Fuel_Rules!$A$6:$A$30&lt;&gt;"")))&gt;0,"Plug-in hybrid",IF($G7981="Diesel","Diesel","Gasoline"))</f>
        <v>Diesel</v>
      </c>
    </row>
    <row r="7982" spans="1:15" ht="15" customHeight="1" x14ac:dyDescent="0.25">
      <c r="A7982" s="1">
        <v>2022</v>
      </c>
      <c r="B7982" s="1" t="s">
        <v>9851</v>
      </c>
      <c r="C7982" s="1" t="s">
        <v>2044</v>
      </c>
      <c r="D7982" s="1" t="s">
        <v>10566</v>
      </c>
      <c r="E7982" s="1" t="s">
        <v>1901</v>
      </c>
      <c r="F7982" s="1" t="s">
        <v>2046</v>
      </c>
      <c r="G7982" s="1" t="s">
        <v>105</v>
      </c>
      <c r="H7982" s="1" t="s">
        <v>298</v>
      </c>
      <c r="I7982" s="1">
        <v>2.2000000000000002</v>
      </c>
      <c r="J7982" s="1">
        <v>2023</v>
      </c>
      <c r="K7982" s="1">
        <v>313270</v>
      </c>
      <c r="L7982" s="1">
        <v>0</v>
      </c>
      <c r="M7982" s="1">
        <f t="array" ref="M7982">SUMPRODUCT(MAX(ISNUMBER(SEARCH('Class Rules'!$B$6:$B$85,$E7982))*ISNUMBER(SEARCH('Class Rules'!$C$6:$C$85,$F7982))*'Class Rules'!$A$6:$A$85))</f>
        <v>60</v>
      </c>
      <c r="N7982" s="1" t="str">
        <f t="array" ref="N7982">IF($M7982=0,'Class Rules'!$D$3,INDEX('Class Rules'!$D$6:$D$85,MATCH($M7982,'Class Rules'!$A$6:$A$85,0)))</f>
        <v>Passenger HDV</v>
      </c>
      <c r="O7982" s="1" t="str">
        <f t="array" ref="O7982">IF(SUMPRODUCT(MAX(ISNUMBER(SEARCH(Fuel_Rules!$A$6:$A$30,$E7982))*ISNUMBER(SEARCH(Fuel_Rules!$B$6:$B$30,$F7982))*(Fuel_Rules!$A$6:$A$30&lt;&gt;"")))&gt;0,"Plug-in hybrid",IF($G7982="Diesel","Diesel","Gasoline"))</f>
        <v>Diesel</v>
      </c>
    </row>
    <row r="7983" spans="1:15" ht="15" customHeight="1" x14ac:dyDescent="0.25">
      <c r="A7983" s="1">
        <v>2022</v>
      </c>
      <c r="B7983" s="1" t="s">
        <v>9851</v>
      </c>
      <c r="C7983" s="1" t="s">
        <v>2047</v>
      </c>
      <c r="D7983" s="1" t="s">
        <v>10567</v>
      </c>
      <c r="E7983" s="1" t="s">
        <v>1901</v>
      </c>
      <c r="F7983" s="1" t="s">
        <v>2049</v>
      </c>
      <c r="G7983" s="1" t="s">
        <v>103</v>
      </c>
      <c r="H7983" s="1" t="s">
        <v>437</v>
      </c>
      <c r="I7983" s="1">
        <v>2</v>
      </c>
      <c r="J7983" s="1">
        <v>2023</v>
      </c>
      <c r="K7983" s="1">
        <v>430448</v>
      </c>
      <c r="L7983" s="1">
        <v>0</v>
      </c>
      <c r="M7983" s="1">
        <f t="array" ref="M7983">SUMPRODUCT(MAX(ISNUMBER(SEARCH('Class Rules'!$B$6:$B$85,$E7983))*ISNUMBER(SEARCH('Class Rules'!$C$6:$C$85,$F7983))*'Class Rules'!$A$6:$A$85))</f>
        <v>0</v>
      </c>
      <c r="N7983" s="1" t="str">
        <f t="array" ref="N7983">IF($M7983=0,'Class Rules'!$D$3,INDEX('Class Rules'!$D$6:$D$85,MATCH($M7983,'Class Rules'!$A$6:$A$85,0)))</f>
        <v>Passenger LDV</v>
      </c>
      <c r="O7983" s="1" t="str">
        <f t="array" ref="O7983">IF(SUMPRODUCT(MAX(ISNUMBER(SEARCH(Fuel_Rules!$A$6:$A$30,$E7983))*ISNUMBER(SEARCH(Fuel_Rules!$B$6:$B$30,$F7983))*(Fuel_Rules!$A$6:$A$30&lt;&gt;"")))&gt;0,"Plug-in hybrid",IF($G7983="Diesel","Diesel","Gasoline"))</f>
        <v>Gasoline</v>
      </c>
    </row>
    <row r="7984" spans="1:15" ht="15" customHeight="1" x14ac:dyDescent="0.25">
      <c r="A7984" s="1">
        <v>2022</v>
      </c>
      <c r="B7984" s="1" t="s">
        <v>9851</v>
      </c>
      <c r="C7984" s="1" t="s">
        <v>2050</v>
      </c>
      <c r="D7984" s="1" t="s">
        <v>10568</v>
      </c>
      <c r="E7984" s="1" t="s">
        <v>1901</v>
      </c>
      <c r="F7984" s="1" t="s">
        <v>2052</v>
      </c>
      <c r="G7984" s="1" t="s">
        <v>103</v>
      </c>
      <c r="H7984" s="1" t="s">
        <v>437</v>
      </c>
      <c r="I7984" s="1">
        <v>2</v>
      </c>
      <c r="J7984" s="1">
        <v>2023</v>
      </c>
      <c r="K7984" s="1">
        <v>463242</v>
      </c>
      <c r="L7984" s="1">
        <v>0</v>
      </c>
      <c r="M7984" s="1">
        <f t="array" ref="M7984">SUMPRODUCT(MAX(ISNUMBER(SEARCH('Class Rules'!$B$6:$B$85,$E7984))*ISNUMBER(SEARCH('Class Rules'!$C$6:$C$85,$F7984))*'Class Rules'!$A$6:$A$85))</f>
        <v>0</v>
      </c>
      <c r="N7984" s="1" t="str">
        <f t="array" ref="N7984">IF($M7984=0,'Class Rules'!$D$3,INDEX('Class Rules'!$D$6:$D$85,MATCH($M7984,'Class Rules'!$A$6:$A$85,0)))</f>
        <v>Passenger LDV</v>
      </c>
      <c r="O7984" s="1" t="str">
        <f t="array" ref="O7984">IF(SUMPRODUCT(MAX(ISNUMBER(SEARCH(Fuel_Rules!$A$6:$A$30,$E7984))*ISNUMBER(SEARCH(Fuel_Rules!$B$6:$B$30,$F7984))*(Fuel_Rules!$A$6:$A$30&lt;&gt;"")))&gt;0,"Plug-in hybrid",IF($G7984="Diesel","Diesel","Gasoline"))</f>
        <v>Gasoline</v>
      </c>
    </row>
    <row r="7985" spans="1:15" ht="15" customHeight="1" x14ac:dyDescent="0.25">
      <c r="A7985" s="1">
        <v>2022</v>
      </c>
      <c r="B7985" s="1" t="s">
        <v>9851</v>
      </c>
      <c r="C7985" s="1" t="s">
        <v>2056</v>
      </c>
      <c r="D7985" s="1" t="s">
        <v>10569</v>
      </c>
      <c r="E7985" s="1" t="s">
        <v>1901</v>
      </c>
      <c r="F7985" s="1" t="s">
        <v>2058</v>
      </c>
      <c r="G7985" s="1" t="s">
        <v>103</v>
      </c>
      <c r="H7985" s="1" t="s">
        <v>437</v>
      </c>
      <c r="I7985" s="1">
        <v>2</v>
      </c>
      <c r="J7985" s="1">
        <v>2023</v>
      </c>
      <c r="K7985" s="1">
        <v>461859</v>
      </c>
      <c r="L7985" s="1">
        <v>0</v>
      </c>
      <c r="M7985" s="1">
        <f t="array" ref="M7985">SUMPRODUCT(MAX(ISNUMBER(SEARCH('Class Rules'!$B$6:$B$85,$E7985))*ISNUMBER(SEARCH('Class Rules'!$C$6:$C$85,$F7985))*'Class Rules'!$A$6:$A$85))</f>
        <v>0</v>
      </c>
      <c r="N7985" s="1" t="str">
        <f t="array" ref="N7985">IF($M7985=0,'Class Rules'!$D$3,INDEX('Class Rules'!$D$6:$D$85,MATCH($M7985,'Class Rules'!$A$6:$A$85,0)))</f>
        <v>Passenger LDV</v>
      </c>
      <c r="O7985" s="1" t="str">
        <f t="array" ref="O7985">IF(SUMPRODUCT(MAX(ISNUMBER(SEARCH(Fuel_Rules!$A$6:$A$30,$E7985))*ISNUMBER(SEARCH(Fuel_Rules!$B$6:$B$30,$F7985))*(Fuel_Rules!$A$6:$A$30&lt;&gt;"")))&gt;0,"Plug-in hybrid",IF($G7985="Diesel","Diesel","Gasoline"))</f>
        <v>Gasoline</v>
      </c>
    </row>
    <row r="7986" spans="1:15" ht="15" customHeight="1" x14ac:dyDescent="0.25">
      <c r="A7986" s="1">
        <v>2022</v>
      </c>
      <c r="B7986" s="1" t="s">
        <v>9851</v>
      </c>
      <c r="C7986" s="1" t="s">
        <v>2059</v>
      </c>
      <c r="D7986" s="1" t="s">
        <v>10570</v>
      </c>
      <c r="E7986" s="1" t="s">
        <v>1901</v>
      </c>
      <c r="F7986" s="1" t="s">
        <v>2061</v>
      </c>
      <c r="G7986" s="1" t="s">
        <v>103</v>
      </c>
      <c r="H7986" s="1" t="s">
        <v>437</v>
      </c>
      <c r="I7986" s="1">
        <v>2</v>
      </c>
      <c r="J7986" s="1">
        <v>2023</v>
      </c>
      <c r="K7986" s="1">
        <v>578105</v>
      </c>
      <c r="L7986" s="1">
        <v>0</v>
      </c>
      <c r="M7986" s="1">
        <f t="array" ref="M7986">SUMPRODUCT(MAX(ISNUMBER(SEARCH('Class Rules'!$B$6:$B$85,$E7986))*ISNUMBER(SEARCH('Class Rules'!$C$6:$C$85,$F7986))*'Class Rules'!$A$6:$A$85))</f>
        <v>0</v>
      </c>
      <c r="N7986" s="1" t="str">
        <f t="array" ref="N7986">IF($M7986=0,'Class Rules'!$D$3,INDEX('Class Rules'!$D$6:$D$85,MATCH($M7986,'Class Rules'!$A$6:$A$85,0)))</f>
        <v>Passenger LDV</v>
      </c>
      <c r="O7986" s="1" t="str">
        <f t="array" ref="O7986">IF(SUMPRODUCT(MAX(ISNUMBER(SEARCH(Fuel_Rules!$A$6:$A$30,$E7986))*ISNUMBER(SEARCH(Fuel_Rules!$B$6:$B$30,$F7986))*(Fuel_Rules!$A$6:$A$30&lt;&gt;"")))&gt;0,"Plug-in hybrid",IF($G7986="Diesel","Diesel","Gasoline"))</f>
        <v>Gasoline</v>
      </c>
    </row>
    <row r="7987" spans="1:15" ht="15" customHeight="1" x14ac:dyDescent="0.25">
      <c r="A7987" s="1">
        <v>2022</v>
      </c>
      <c r="B7987" s="1" t="s">
        <v>9851</v>
      </c>
      <c r="C7987" s="1" t="s">
        <v>2062</v>
      </c>
      <c r="D7987" s="1" t="s">
        <v>10571</v>
      </c>
      <c r="E7987" s="1" t="s">
        <v>1901</v>
      </c>
      <c r="F7987" s="1" t="s">
        <v>2064</v>
      </c>
      <c r="G7987" s="1" t="s">
        <v>103</v>
      </c>
      <c r="H7987" s="1" t="s">
        <v>437</v>
      </c>
      <c r="I7987" s="1">
        <v>2</v>
      </c>
      <c r="J7987" s="1">
        <v>2023</v>
      </c>
      <c r="K7987" s="1">
        <v>552138</v>
      </c>
      <c r="L7987" s="1">
        <v>0</v>
      </c>
      <c r="M7987" s="1">
        <f t="array" ref="M7987">SUMPRODUCT(MAX(ISNUMBER(SEARCH('Class Rules'!$B$6:$B$85,$E7987))*ISNUMBER(SEARCH('Class Rules'!$C$6:$C$85,$F7987))*'Class Rules'!$A$6:$A$85))</f>
        <v>0</v>
      </c>
      <c r="N7987" s="1" t="str">
        <f t="array" ref="N7987">IF($M7987=0,'Class Rules'!$D$3,INDEX('Class Rules'!$D$6:$D$85,MATCH($M7987,'Class Rules'!$A$6:$A$85,0)))</f>
        <v>Passenger LDV</v>
      </c>
      <c r="O7987" s="1" t="str">
        <f t="array" ref="O7987">IF(SUMPRODUCT(MAX(ISNUMBER(SEARCH(Fuel_Rules!$A$6:$A$30,$E7987))*ISNUMBER(SEARCH(Fuel_Rules!$B$6:$B$30,$F7987))*(Fuel_Rules!$A$6:$A$30&lt;&gt;"")))&gt;0,"Plug-in hybrid",IF($G7987="Diesel","Diesel","Gasoline"))</f>
        <v>Gasoline</v>
      </c>
    </row>
    <row r="7988" spans="1:15" ht="15" customHeight="1" x14ac:dyDescent="0.25">
      <c r="A7988" s="1">
        <v>2022</v>
      </c>
      <c r="B7988" s="1" t="s">
        <v>9851</v>
      </c>
      <c r="C7988" s="1" t="s">
        <v>2065</v>
      </c>
      <c r="D7988" s="1" t="s">
        <v>10572</v>
      </c>
      <c r="E7988" s="1" t="s">
        <v>1901</v>
      </c>
      <c r="F7988" s="1" t="s">
        <v>2067</v>
      </c>
      <c r="G7988" s="1" t="s">
        <v>105</v>
      </c>
      <c r="H7988" s="1" t="s">
        <v>298</v>
      </c>
      <c r="I7988" s="1">
        <v>2.2000000000000002</v>
      </c>
      <c r="J7988" s="1">
        <v>2023</v>
      </c>
      <c r="K7988" s="1">
        <v>359839</v>
      </c>
      <c r="L7988" s="1">
        <v>0</v>
      </c>
      <c r="M7988" s="1">
        <f t="array" ref="M7988">SUMPRODUCT(MAX(ISNUMBER(SEARCH('Class Rules'!$B$6:$B$85,$E7988))*ISNUMBER(SEARCH('Class Rules'!$C$6:$C$85,$F7988))*'Class Rules'!$A$6:$A$85))</f>
        <v>59</v>
      </c>
      <c r="N7988" s="1" t="str">
        <f t="array" ref="N7988">IF($M7988=0,'Class Rules'!$D$3,INDEX('Class Rules'!$D$6:$D$85,MATCH($M7988,'Class Rules'!$A$6:$A$85,0)))</f>
        <v>Passenger HDV</v>
      </c>
      <c r="O7988" s="1" t="str">
        <f t="array" ref="O7988">IF(SUMPRODUCT(MAX(ISNUMBER(SEARCH(Fuel_Rules!$A$6:$A$30,$E7988))*ISNUMBER(SEARCH(Fuel_Rules!$B$6:$B$30,$F7988))*(Fuel_Rules!$A$6:$A$30&lt;&gt;"")))&gt;0,"Plug-in hybrid",IF($G7988="Diesel","Diesel","Gasoline"))</f>
        <v>Diesel</v>
      </c>
    </row>
    <row r="7989" spans="1:15" ht="15" customHeight="1" x14ac:dyDescent="0.25">
      <c r="A7989" s="1">
        <v>2022</v>
      </c>
      <c r="B7989" s="1" t="s">
        <v>9851</v>
      </c>
      <c r="C7989" s="1" t="s">
        <v>2071</v>
      </c>
      <c r="D7989" s="1" t="s">
        <v>10573</v>
      </c>
      <c r="E7989" s="1" t="s">
        <v>1901</v>
      </c>
      <c r="F7989" s="1" t="s">
        <v>2073</v>
      </c>
      <c r="G7989" s="1" t="s">
        <v>105</v>
      </c>
      <c r="H7989" s="1" t="s">
        <v>437</v>
      </c>
      <c r="I7989" s="1">
        <v>3</v>
      </c>
      <c r="J7989" s="1">
        <v>2023</v>
      </c>
      <c r="K7989" s="1">
        <v>780656</v>
      </c>
      <c r="L7989" s="1">
        <v>0</v>
      </c>
      <c r="M7989" s="1">
        <f t="array" ref="M7989">SUMPRODUCT(MAX(ISNUMBER(SEARCH('Class Rules'!$B$6:$B$85,$E7989))*ISNUMBER(SEARCH('Class Rules'!$C$6:$C$85,$F7989))*'Class Rules'!$A$6:$A$85))</f>
        <v>0</v>
      </c>
      <c r="N7989" s="1" t="str">
        <f t="array" ref="N7989">IF($M7989=0,'Class Rules'!$D$3,INDEX('Class Rules'!$D$6:$D$85,MATCH($M7989,'Class Rules'!$A$6:$A$85,0)))</f>
        <v>Passenger LDV</v>
      </c>
      <c r="O7989" s="1" t="str">
        <f t="array" ref="O7989">IF(SUMPRODUCT(MAX(ISNUMBER(SEARCH(Fuel_Rules!$A$6:$A$30,$E7989))*ISNUMBER(SEARCH(Fuel_Rules!$B$6:$B$30,$F7989))*(Fuel_Rules!$A$6:$A$30&lt;&gt;"")))&gt;0,"Plug-in hybrid",IF($G7989="Diesel","Diesel","Gasoline"))</f>
        <v>Diesel</v>
      </c>
    </row>
    <row r="7990" spans="1:15" ht="15" customHeight="1" x14ac:dyDescent="0.25">
      <c r="A7990" s="1">
        <v>2022</v>
      </c>
      <c r="B7990" s="1" t="s">
        <v>9851</v>
      </c>
      <c r="C7990" s="1" t="s">
        <v>2077</v>
      </c>
      <c r="D7990" s="1" t="s">
        <v>10574</v>
      </c>
      <c r="E7990" s="1" t="s">
        <v>1901</v>
      </c>
      <c r="F7990" s="1" t="s">
        <v>2079</v>
      </c>
      <c r="G7990" s="1" t="s">
        <v>103</v>
      </c>
      <c r="H7990" s="1" t="s">
        <v>298</v>
      </c>
      <c r="I7990" s="1">
        <v>2</v>
      </c>
      <c r="J7990" s="1">
        <v>2023</v>
      </c>
      <c r="K7990" s="1">
        <v>342320</v>
      </c>
      <c r="L7990" s="1">
        <v>0</v>
      </c>
      <c r="M7990" s="1">
        <f t="array" ref="M7990">SUMPRODUCT(MAX(ISNUMBER(SEARCH('Class Rules'!$B$6:$B$85,$E7990))*ISNUMBER(SEARCH('Class Rules'!$C$6:$C$85,$F7990))*'Class Rules'!$A$6:$A$85))</f>
        <v>0</v>
      </c>
      <c r="N7990" s="1" t="str">
        <f t="array" ref="N7990">IF($M7990=0,'Class Rules'!$D$3,INDEX('Class Rules'!$D$6:$D$85,MATCH($M7990,'Class Rules'!$A$6:$A$85,0)))</f>
        <v>Passenger LDV</v>
      </c>
      <c r="O7990" s="1" t="str">
        <f t="array" ref="O7990">IF(SUMPRODUCT(MAX(ISNUMBER(SEARCH(Fuel_Rules!$A$6:$A$30,$E7990))*ISNUMBER(SEARCH(Fuel_Rules!$B$6:$B$30,$F7990))*(Fuel_Rules!$A$6:$A$30&lt;&gt;"")))&gt;0,"Plug-in hybrid",IF($G7990="Diesel","Diesel","Gasoline"))</f>
        <v>Gasoline</v>
      </c>
    </row>
    <row r="7991" spans="1:15" ht="15" customHeight="1" x14ac:dyDescent="0.25">
      <c r="A7991" s="1">
        <v>2022</v>
      </c>
      <c r="B7991" s="1" t="s">
        <v>9851</v>
      </c>
      <c r="C7991" s="1" t="s">
        <v>2080</v>
      </c>
      <c r="D7991" s="1" t="s">
        <v>10575</v>
      </c>
      <c r="E7991" s="1" t="s">
        <v>1901</v>
      </c>
      <c r="F7991" s="1" t="s">
        <v>2082</v>
      </c>
      <c r="G7991" s="1" t="s">
        <v>103</v>
      </c>
      <c r="H7991" s="1" t="s">
        <v>437</v>
      </c>
      <c r="I7991" s="1">
        <v>1.3</v>
      </c>
      <c r="J7991" s="1">
        <v>2023</v>
      </c>
      <c r="K7991" s="1">
        <v>349659</v>
      </c>
      <c r="L7991" s="1">
        <v>0</v>
      </c>
      <c r="M7991" s="1">
        <f t="array" ref="M7991">SUMPRODUCT(MAX(ISNUMBER(SEARCH('Class Rules'!$B$6:$B$85,$E7991))*ISNUMBER(SEARCH('Class Rules'!$C$6:$C$85,$F7991))*'Class Rules'!$A$6:$A$85))</f>
        <v>0</v>
      </c>
      <c r="N7991" s="1" t="str">
        <f t="array" ref="N7991">IF($M7991=0,'Class Rules'!$D$3,INDEX('Class Rules'!$D$6:$D$85,MATCH($M7991,'Class Rules'!$A$6:$A$85,0)))</f>
        <v>Passenger LDV</v>
      </c>
      <c r="O7991" s="1" t="str">
        <f t="array" ref="O7991">IF(SUMPRODUCT(MAX(ISNUMBER(SEARCH(Fuel_Rules!$A$6:$A$30,$E7991))*ISNUMBER(SEARCH(Fuel_Rules!$B$6:$B$30,$F7991))*(Fuel_Rules!$A$6:$A$30&lt;&gt;"")))&gt;0,"Plug-in hybrid",IF($G7991="Diesel","Diesel","Gasoline"))</f>
        <v>Gasoline</v>
      </c>
    </row>
    <row r="7992" spans="1:15" ht="15" customHeight="1" x14ac:dyDescent="0.25">
      <c r="A7992" s="1">
        <v>2022</v>
      </c>
      <c r="B7992" s="1" t="s">
        <v>9851</v>
      </c>
      <c r="C7992" s="1" t="s">
        <v>2083</v>
      </c>
      <c r="D7992" s="1" t="s">
        <v>10576</v>
      </c>
      <c r="E7992" s="1" t="s">
        <v>1901</v>
      </c>
      <c r="F7992" s="1" t="s">
        <v>10577</v>
      </c>
      <c r="G7992" s="1" t="s">
        <v>103</v>
      </c>
      <c r="H7992" s="1" t="s">
        <v>437</v>
      </c>
      <c r="I7992" s="1">
        <v>3</v>
      </c>
      <c r="J7992" s="1">
        <v>2023</v>
      </c>
      <c r="K7992" s="1">
        <v>956986</v>
      </c>
      <c r="L7992" s="1">
        <v>0</v>
      </c>
      <c r="M7992" s="1">
        <f t="array" ref="M7992">SUMPRODUCT(MAX(ISNUMBER(SEARCH('Class Rules'!$B$6:$B$85,$E7992))*ISNUMBER(SEARCH('Class Rules'!$C$6:$C$85,$F7992))*'Class Rules'!$A$6:$A$85))</f>
        <v>0</v>
      </c>
      <c r="N7992" s="1" t="str">
        <f t="array" ref="N7992">IF($M7992=0,'Class Rules'!$D$3,INDEX('Class Rules'!$D$6:$D$85,MATCH($M7992,'Class Rules'!$A$6:$A$85,0)))</f>
        <v>Passenger LDV</v>
      </c>
      <c r="O7992" s="1" t="str">
        <f t="array" ref="O7992">IF(SUMPRODUCT(MAX(ISNUMBER(SEARCH(Fuel_Rules!$A$6:$A$30,$E7992))*ISNUMBER(SEARCH(Fuel_Rules!$B$6:$B$30,$F7992))*(Fuel_Rules!$A$6:$A$30&lt;&gt;"")))&gt;0,"Plug-in hybrid",IF($G7992="Diesel","Diesel","Gasoline"))</f>
        <v>Gasoline</v>
      </c>
    </row>
    <row r="7993" spans="1:15" ht="15" customHeight="1" x14ac:dyDescent="0.25">
      <c r="A7993" s="1">
        <v>2022</v>
      </c>
      <c r="B7993" s="1" t="s">
        <v>9851</v>
      </c>
      <c r="C7993" s="1" t="s">
        <v>2089</v>
      </c>
      <c r="D7993" s="1" t="s">
        <v>10578</v>
      </c>
      <c r="E7993" s="1" t="s">
        <v>1901</v>
      </c>
      <c r="F7993" s="1" t="s">
        <v>2091</v>
      </c>
      <c r="G7993" s="1" t="s">
        <v>103</v>
      </c>
      <c r="H7993" s="1" t="s">
        <v>437</v>
      </c>
      <c r="I7993" s="1">
        <v>1.3</v>
      </c>
      <c r="J7993" s="1">
        <v>2023</v>
      </c>
      <c r="K7993" s="1">
        <v>304550</v>
      </c>
      <c r="L7993" s="1">
        <v>0</v>
      </c>
      <c r="M7993" s="1">
        <f t="array" ref="M7993">SUMPRODUCT(MAX(ISNUMBER(SEARCH('Class Rules'!$B$6:$B$85,$E7993))*ISNUMBER(SEARCH('Class Rules'!$C$6:$C$85,$F7993))*'Class Rules'!$A$6:$A$85))</f>
        <v>0</v>
      </c>
      <c r="N7993" s="1" t="str">
        <f t="array" ref="N7993">IF($M7993=0,'Class Rules'!$D$3,INDEX('Class Rules'!$D$6:$D$85,MATCH($M7993,'Class Rules'!$A$6:$A$85,0)))</f>
        <v>Passenger LDV</v>
      </c>
      <c r="O7993" s="1" t="str">
        <f t="array" ref="O7993">IF(SUMPRODUCT(MAX(ISNUMBER(SEARCH(Fuel_Rules!$A$6:$A$30,$E7993))*ISNUMBER(SEARCH(Fuel_Rules!$B$6:$B$30,$F7993))*(Fuel_Rules!$A$6:$A$30&lt;&gt;"")))&gt;0,"Plug-in hybrid",IF($G7993="Diesel","Diesel","Gasoline"))</f>
        <v>Gasoline</v>
      </c>
    </row>
    <row r="7994" spans="1:15" ht="15" customHeight="1" x14ac:dyDescent="0.25">
      <c r="A7994" s="1">
        <v>2022</v>
      </c>
      <c r="B7994" s="1" t="s">
        <v>9851</v>
      </c>
      <c r="C7994" s="1" t="s">
        <v>2092</v>
      </c>
      <c r="D7994" s="1" t="s">
        <v>10579</v>
      </c>
      <c r="E7994" s="1" t="s">
        <v>1901</v>
      </c>
      <c r="F7994" s="1" t="s">
        <v>2094</v>
      </c>
      <c r="G7994" s="1" t="s">
        <v>103</v>
      </c>
      <c r="H7994" s="1" t="s">
        <v>437</v>
      </c>
      <c r="I7994" s="1">
        <v>1.3</v>
      </c>
      <c r="J7994" s="1">
        <v>2023</v>
      </c>
      <c r="K7994" s="1">
        <v>370020</v>
      </c>
      <c r="L7994" s="1">
        <v>0</v>
      </c>
      <c r="M7994" s="1">
        <f t="array" ref="M7994">SUMPRODUCT(MAX(ISNUMBER(SEARCH('Class Rules'!$B$6:$B$85,$E7994))*ISNUMBER(SEARCH('Class Rules'!$C$6:$C$85,$F7994))*'Class Rules'!$A$6:$A$85))</f>
        <v>0</v>
      </c>
      <c r="N7994" s="1" t="str">
        <f t="array" ref="N7994">IF($M7994=0,'Class Rules'!$D$3,INDEX('Class Rules'!$D$6:$D$85,MATCH($M7994,'Class Rules'!$A$6:$A$85,0)))</f>
        <v>Passenger LDV</v>
      </c>
      <c r="O7994" s="1" t="str">
        <f t="array" ref="O7994">IF(SUMPRODUCT(MAX(ISNUMBER(SEARCH(Fuel_Rules!$A$6:$A$30,$E7994))*ISNUMBER(SEARCH(Fuel_Rules!$B$6:$B$30,$F7994))*(Fuel_Rules!$A$6:$A$30&lt;&gt;"")))&gt;0,"Plug-in hybrid",IF($G7994="Diesel","Diesel","Gasoline"))</f>
        <v>Gasoline</v>
      </c>
    </row>
    <row r="7995" spans="1:15" ht="15" customHeight="1" x14ac:dyDescent="0.25">
      <c r="A7995" s="1">
        <v>2022</v>
      </c>
      <c r="B7995" s="1" t="s">
        <v>9851</v>
      </c>
      <c r="C7995" s="1" t="s">
        <v>2095</v>
      </c>
      <c r="D7995" s="1" t="s">
        <v>10580</v>
      </c>
      <c r="E7995" s="1" t="s">
        <v>1901</v>
      </c>
      <c r="F7995" s="1" t="s">
        <v>2097</v>
      </c>
      <c r="G7995" s="1" t="s">
        <v>103</v>
      </c>
      <c r="H7995" s="1" t="s">
        <v>437</v>
      </c>
      <c r="I7995" s="1">
        <v>4</v>
      </c>
      <c r="J7995" s="1">
        <v>2023</v>
      </c>
      <c r="K7995" s="1">
        <v>2510198</v>
      </c>
      <c r="L7995" s="1">
        <v>0</v>
      </c>
      <c r="M7995" s="1">
        <f t="array" ref="M7995">SUMPRODUCT(MAX(ISNUMBER(SEARCH('Class Rules'!$B$6:$B$85,$E7995))*ISNUMBER(SEARCH('Class Rules'!$C$6:$C$85,$F7995))*'Class Rules'!$A$6:$A$85))</f>
        <v>0</v>
      </c>
      <c r="N7995" s="1" t="str">
        <f t="array" ref="N7995">IF($M7995=0,'Class Rules'!$D$3,INDEX('Class Rules'!$D$6:$D$85,MATCH($M7995,'Class Rules'!$A$6:$A$85,0)))</f>
        <v>Passenger LDV</v>
      </c>
      <c r="O7995" s="1" t="str">
        <f t="array" ref="O7995">IF(SUMPRODUCT(MAX(ISNUMBER(SEARCH(Fuel_Rules!$A$6:$A$30,$E7995))*ISNUMBER(SEARCH(Fuel_Rules!$B$6:$B$30,$F7995))*(Fuel_Rules!$A$6:$A$30&lt;&gt;"")))&gt;0,"Plug-in hybrid",IF($G7995="Diesel","Diesel","Gasoline"))</f>
        <v>Gasoline</v>
      </c>
    </row>
    <row r="7996" spans="1:15" ht="15" customHeight="1" x14ac:dyDescent="0.25">
      <c r="A7996" s="1">
        <v>2022</v>
      </c>
      <c r="B7996" s="1" t="s">
        <v>9851</v>
      </c>
      <c r="C7996" s="1" t="s">
        <v>2098</v>
      </c>
      <c r="D7996" s="1" t="s">
        <v>10581</v>
      </c>
      <c r="E7996" s="1" t="s">
        <v>1901</v>
      </c>
      <c r="F7996" s="1" t="s">
        <v>2100</v>
      </c>
      <c r="G7996" s="1" t="s">
        <v>103</v>
      </c>
      <c r="H7996" s="1" t="s">
        <v>437</v>
      </c>
      <c r="I7996" s="1">
        <v>2</v>
      </c>
      <c r="J7996" s="1">
        <v>2023</v>
      </c>
      <c r="K7996" s="1">
        <v>562829</v>
      </c>
      <c r="L7996" s="1">
        <v>0</v>
      </c>
      <c r="M7996" s="1">
        <f t="array" ref="M7996">SUMPRODUCT(MAX(ISNUMBER(SEARCH('Class Rules'!$B$6:$B$85,$E7996))*ISNUMBER(SEARCH('Class Rules'!$C$6:$C$85,$F7996))*'Class Rules'!$A$6:$A$85))</f>
        <v>0</v>
      </c>
      <c r="N7996" s="1" t="str">
        <f t="array" ref="N7996">IF($M7996=0,'Class Rules'!$D$3,INDEX('Class Rules'!$D$6:$D$85,MATCH($M7996,'Class Rules'!$A$6:$A$85,0)))</f>
        <v>Passenger LDV</v>
      </c>
      <c r="O7996" s="1" t="str">
        <f t="array" ref="O7996">IF(SUMPRODUCT(MAX(ISNUMBER(SEARCH(Fuel_Rules!$A$6:$A$30,$E7996))*ISNUMBER(SEARCH(Fuel_Rules!$B$6:$B$30,$F7996))*(Fuel_Rules!$A$6:$A$30&lt;&gt;"")))&gt;0,"Plug-in hybrid",IF($G7996="Diesel","Diesel","Gasoline"))</f>
        <v>Gasoline</v>
      </c>
    </row>
    <row r="7997" spans="1:15" ht="15" customHeight="1" x14ac:dyDescent="0.25">
      <c r="A7997" s="1">
        <v>2022</v>
      </c>
      <c r="B7997" s="1" t="s">
        <v>9851</v>
      </c>
      <c r="C7997" s="1" t="s">
        <v>3769</v>
      </c>
      <c r="D7997" s="1" t="s">
        <v>10582</v>
      </c>
      <c r="E7997" s="1" t="s">
        <v>1901</v>
      </c>
      <c r="F7997" s="1" t="s">
        <v>10583</v>
      </c>
      <c r="G7997" s="1" t="s">
        <v>103</v>
      </c>
      <c r="H7997" s="1" t="s">
        <v>437</v>
      </c>
      <c r="I7997" s="1">
        <v>2</v>
      </c>
      <c r="J7997" s="1">
        <v>2023</v>
      </c>
      <c r="K7997" s="1">
        <v>420366</v>
      </c>
      <c r="L7997" s="1">
        <v>0</v>
      </c>
      <c r="M7997" s="1">
        <f t="array" ref="M7997">SUMPRODUCT(MAX(ISNUMBER(SEARCH('Class Rules'!$B$6:$B$85,$E7997))*ISNUMBER(SEARCH('Class Rules'!$C$6:$C$85,$F7997))*'Class Rules'!$A$6:$A$85))</f>
        <v>0</v>
      </c>
      <c r="N7997" s="1" t="str">
        <f t="array" ref="N7997">IF($M7997=0,'Class Rules'!$D$3,INDEX('Class Rules'!$D$6:$D$85,MATCH($M7997,'Class Rules'!$A$6:$A$85,0)))</f>
        <v>Passenger LDV</v>
      </c>
      <c r="O7997" s="1" t="str">
        <f t="array" ref="O7997">IF(SUMPRODUCT(MAX(ISNUMBER(SEARCH(Fuel_Rules!$A$6:$A$30,$E7997))*ISNUMBER(SEARCH(Fuel_Rules!$B$6:$B$30,$F7997))*(Fuel_Rules!$A$6:$A$30&lt;&gt;"")))&gt;0,"Plug-in hybrid",IF($G7997="Diesel","Diesel","Gasoline"))</f>
        <v>Gasoline</v>
      </c>
    </row>
    <row r="7998" spans="1:15" ht="15" customHeight="1" x14ac:dyDescent="0.25">
      <c r="A7998" s="1">
        <v>2022</v>
      </c>
      <c r="B7998" s="1" t="s">
        <v>9851</v>
      </c>
      <c r="C7998" s="1" t="s">
        <v>3772</v>
      </c>
      <c r="D7998" s="1" t="s">
        <v>10584</v>
      </c>
      <c r="E7998" s="1" t="s">
        <v>1901</v>
      </c>
      <c r="F7998" s="1" t="s">
        <v>3774</v>
      </c>
      <c r="G7998" s="1" t="s">
        <v>103</v>
      </c>
      <c r="H7998" s="1" t="s">
        <v>437</v>
      </c>
      <c r="I7998" s="1">
        <v>1.5</v>
      </c>
      <c r="J7998" s="1">
        <v>2023</v>
      </c>
      <c r="K7998" s="1">
        <v>385421</v>
      </c>
      <c r="L7998" s="1">
        <v>0</v>
      </c>
      <c r="M7998" s="1">
        <f t="array" ref="M7998">SUMPRODUCT(MAX(ISNUMBER(SEARCH('Class Rules'!$B$6:$B$85,$E7998))*ISNUMBER(SEARCH('Class Rules'!$C$6:$C$85,$F7998))*'Class Rules'!$A$6:$A$85))</f>
        <v>0</v>
      </c>
      <c r="N7998" s="1" t="str">
        <f t="array" ref="N7998">IF($M7998=0,'Class Rules'!$D$3,INDEX('Class Rules'!$D$6:$D$85,MATCH($M7998,'Class Rules'!$A$6:$A$85,0)))</f>
        <v>Passenger LDV</v>
      </c>
      <c r="O7998" s="1" t="str">
        <f t="array" ref="O7998">IF(SUMPRODUCT(MAX(ISNUMBER(SEARCH(Fuel_Rules!$A$6:$A$30,$E7998))*ISNUMBER(SEARCH(Fuel_Rules!$B$6:$B$30,$F7998))*(Fuel_Rules!$A$6:$A$30&lt;&gt;"")))&gt;0,"Plug-in hybrid",IF($G7998="Diesel","Diesel","Gasoline"))</f>
        <v>Gasoline</v>
      </c>
    </row>
    <row r="7999" spans="1:15" ht="15" customHeight="1" x14ac:dyDescent="0.25">
      <c r="A7999" s="1">
        <v>2022</v>
      </c>
      <c r="B7999" s="1" t="s">
        <v>9851</v>
      </c>
      <c r="C7999" s="1" t="s">
        <v>3775</v>
      </c>
      <c r="D7999" s="1" t="s">
        <v>10585</v>
      </c>
      <c r="E7999" s="1" t="s">
        <v>1901</v>
      </c>
      <c r="F7999" s="1" t="s">
        <v>3777</v>
      </c>
      <c r="G7999" s="1" t="s">
        <v>103</v>
      </c>
      <c r="H7999" s="1" t="s">
        <v>437</v>
      </c>
      <c r="I7999" s="1">
        <v>2</v>
      </c>
      <c r="J7999" s="1">
        <v>2023</v>
      </c>
      <c r="K7999" s="1">
        <v>576582</v>
      </c>
      <c r="L7999" s="1">
        <v>0</v>
      </c>
      <c r="M7999" s="1">
        <f t="array" ref="M7999">SUMPRODUCT(MAX(ISNUMBER(SEARCH('Class Rules'!$B$6:$B$85,$E7999))*ISNUMBER(SEARCH('Class Rules'!$C$6:$C$85,$F7999))*'Class Rules'!$A$6:$A$85))</f>
        <v>0</v>
      </c>
      <c r="N7999" s="1" t="str">
        <f t="array" ref="N7999">IF($M7999=0,'Class Rules'!$D$3,INDEX('Class Rules'!$D$6:$D$85,MATCH($M7999,'Class Rules'!$A$6:$A$85,0)))</f>
        <v>Passenger LDV</v>
      </c>
      <c r="O7999" s="1" t="str">
        <f t="array" ref="O7999">IF(SUMPRODUCT(MAX(ISNUMBER(SEARCH(Fuel_Rules!$A$6:$A$30,$E7999))*ISNUMBER(SEARCH(Fuel_Rules!$B$6:$B$30,$F7999))*(Fuel_Rules!$A$6:$A$30&lt;&gt;"")))&gt;0,"Plug-in hybrid",IF($G7999="Diesel","Diesel","Gasoline"))</f>
        <v>Gasoline</v>
      </c>
    </row>
    <row r="8000" spans="1:15" ht="15" customHeight="1" x14ac:dyDescent="0.25">
      <c r="A8000" s="1">
        <v>2022</v>
      </c>
      <c r="B8000" s="1" t="s">
        <v>9851</v>
      </c>
      <c r="C8000" s="1" t="s">
        <v>4797</v>
      </c>
      <c r="D8000" s="1" t="s">
        <v>10586</v>
      </c>
      <c r="E8000" s="1" t="s">
        <v>1901</v>
      </c>
      <c r="F8000" s="1" t="s">
        <v>4799</v>
      </c>
      <c r="G8000" s="1" t="s">
        <v>103</v>
      </c>
      <c r="H8000" s="1" t="s">
        <v>298</v>
      </c>
      <c r="I8000" s="1">
        <v>4</v>
      </c>
      <c r="J8000" s="1">
        <v>2023</v>
      </c>
      <c r="K8000" s="1">
        <v>5940520</v>
      </c>
      <c r="L8000" s="1">
        <v>0</v>
      </c>
      <c r="M8000" s="1">
        <f t="array" ref="M8000">SUMPRODUCT(MAX(ISNUMBER(SEARCH('Class Rules'!$B$6:$B$85,$E8000))*ISNUMBER(SEARCH('Class Rules'!$C$6:$C$85,$F8000))*'Class Rules'!$A$6:$A$85))</f>
        <v>0</v>
      </c>
      <c r="N8000" s="1" t="str">
        <f t="array" ref="N8000">IF($M8000=0,'Class Rules'!$D$3,INDEX('Class Rules'!$D$6:$D$85,MATCH($M8000,'Class Rules'!$A$6:$A$85,0)))</f>
        <v>Passenger LDV</v>
      </c>
      <c r="O8000" s="1" t="str">
        <f t="array" ref="O8000">IF(SUMPRODUCT(MAX(ISNUMBER(SEARCH(Fuel_Rules!$A$6:$A$30,$E8000))*ISNUMBER(SEARCH(Fuel_Rules!$B$6:$B$30,$F8000))*(Fuel_Rules!$A$6:$A$30&lt;&gt;"")))&gt;0,"Plug-in hybrid",IF($G8000="Diesel","Diesel","Gasoline"))</f>
        <v>Gasoline</v>
      </c>
    </row>
    <row r="8001" spans="1:15" ht="15" customHeight="1" x14ac:dyDescent="0.25">
      <c r="A8001" s="1">
        <v>2022</v>
      </c>
      <c r="B8001" s="1" t="s">
        <v>9851</v>
      </c>
      <c r="C8001" s="1" t="s">
        <v>5710</v>
      </c>
      <c r="D8001" s="1" t="s">
        <v>10587</v>
      </c>
      <c r="E8001" s="1" t="s">
        <v>1901</v>
      </c>
      <c r="F8001" s="1" t="s">
        <v>5712</v>
      </c>
      <c r="G8001" s="1" t="s">
        <v>103</v>
      </c>
      <c r="H8001" s="1" t="s">
        <v>437</v>
      </c>
      <c r="I8001" s="1">
        <v>2</v>
      </c>
      <c r="J8001" s="1">
        <v>2023</v>
      </c>
      <c r="K8001" s="1">
        <v>506826</v>
      </c>
      <c r="L8001" s="1">
        <v>0</v>
      </c>
      <c r="M8001" s="1">
        <f t="array" ref="M8001">SUMPRODUCT(MAX(ISNUMBER(SEARCH('Class Rules'!$B$6:$B$85,$E8001))*ISNUMBER(SEARCH('Class Rules'!$C$6:$C$85,$F8001))*'Class Rules'!$A$6:$A$85))</f>
        <v>0</v>
      </c>
      <c r="N8001" s="1" t="str">
        <f t="array" ref="N8001">IF($M8001=0,'Class Rules'!$D$3,INDEX('Class Rules'!$D$6:$D$85,MATCH($M8001,'Class Rules'!$A$6:$A$85,0)))</f>
        <v>Passenger LDV</v>
      </c>
      <c r="O8001" s="1" t="str">
        <f t="array" ref="O8001">IF(SUMPRODUCT(MAX(ISNUMBER(SEARCH(Fuel_Rules!$A$6:$A$30,$E8001))*ISNUMBER(SEARCH(Fuel_Rules!$B$6:$B$30,$F8001))*(Fuel_Rules!$A$6:$A$30&lt;&gt;"")))&gt;0,"Plug-in hybrid",IF($G8001="Diesel","Diesel","Gasoline"))</f>
        <v>Gasoline</v>
      </c>
    </row>
    <row r="8002" spans="1:15" ht="15" customHeight="1" x14ac:dyDescent="0.25">
      <c r="A8002" s="1">
        <v>2022</v>
      </c>
      <c r="B8002" s="1" t="s">
        <v>9851</v>
      </c>
      <c r="C8002" s="1" t="s">
        <v>6568</v>
      </c>
      <c r="D8002" s="1" t="s">
        <v>10588</v>
      </c>
      <c r="E8002" s="1" t="s">
        <v>1901</v>
      </c>
      <c r="F8002" s="1" t="s">
        <v>6570</v>
      </c>
      <c r="G8002" s="1" t="s">
        <v>103</v>
      </c>
      <c r="H8002" s="1" t="s">
        <v>437</v>
      </c>
      <c r="I8002" s="1">
        <v>2</v>
      </c>
      <c r="J8002" s="1">
        <v>2023</v>
      </c>
      <c r="K8002" s="1">
        <v>518209</v>
      </c>
      <c r="L8002" s="1">
        <v>0</v>
      </c>
      <c r="M8002" s="1">
        <f t="array" ref="M8002">SUMPRODUCT(MAX(ISNUMBER(SEARCH('Class Rules'!$B$6:$B$85,$E8002))*ISNUMBER(SEARCH('Class Rules'!$C$6:$C$85,$F8002))*'Class Rules'!$A$6:$A$85))</f>
        <v>0</v>
      </c>
      <c r="N8002" s="1" t="str">
        <f t="array" ref="N8002">IF($M8002=0,'Class Rules'!$D$3,INDEX('Class Rules'!$D$6:$D$85,MATCH($M8002,'Class Rules'!$A$6:$A$85,0)))</f>
        <v>Passenger LDV</v>
      </c>
      <c r="O8002" s="1" t="str">
        <f t="array" ref="O8002">IF(SUMPRODUCT(MAX(ISNUMBER(SEARCH(Fuel_Rules!$A$6:$A$30,$E8002))*ISNUMBER(SEARCH(Fuel_Rules!$B$6:$B$30,$F8002))*(Fuel_Rules!$A$6:$A$30&lt;&gt;"")))&gt;0,"Plug-in hybrid",IF($G8002="Diesel","Diesel","Gasoline"))</f>
        <v>Gasoline</v>
      </c>
    </row>
    <row r="8003" spans="1:15" ht="15" customHeight="1" x14ac:dyDescent="0.25">
      <c r="A8003" s="1">
        <v>2022</v>
      </c>
      <c r="B8003" s="1" t="s">
        <v>9851</v>
      </c>
      <c r="C8003" s="1" t="s">
        <v>8423</v>
      </c>
      <c r="D8003" s="1" t="s">
        <v>10589</v>
      </c>
      <c r="E8003" s="1" t="s">
        <v>1901</v>
      </c>
      <c r="F8003" s="1" t="s">
        <v>8425</v>
      </c>
      <c r="G8003" s="1" t="s">
        <v>105</v>
      </c>
      <c r="H8003" s="1" t="s">
        <v>298</v>
      </c>
      <c r="I8003" s="1">
        <v>2.2000000000000002</v>
      </c>
      <c r="J8003" s="1">
        <v>2023</v>
      </c>
      <c r="K8003" s="1">
        <v>264543</v>
      </c>
      <c r="L8003" s="1">
        <v>0</v>
      </c>
      <c r="M8003" s="1">
        <f t="array" ref="M8003">SUMPRODUCT(MAX(ISNUMBER(SEARCH('Class Rules'!$B$6:$B$85,$E8003))*ISNUMBER(SEARCH('Class Rules'!$C$6:$C$85,$F8003))*'Class Rules'!$A$6:$A$85))</f>
        <v>39</v>
      </c>
      <c r="N8003" s="1" t="str">
        <f t="array" ref="N8003">IF($M8003=0,'Class Rules'!$D$3,INDEX('Class Rules'!$D$6:$D$85,MATCH($M8003,'Class Rules'!$A$6:$A$85,0)))</f>
        <v>Freight LDV</v>
      </c>
      <c r="O8003" s="1" t="str">
        <f t="array" ref="O8003">IF(SUMPRODUCT(MAX(ISNUMBER(SEARCH(Fuel_Rules!$A$6:$A$30,$E8003))*ISNUMBER(SEARCH(Fuel_Rules!$B$6:$B$30,$F8003))*(Fuel_Rules!$A$6:$A$30&lt;&gt;"")))&gt;0,"Plug-in hybrid",IF($G8003="Diesel","Diesel","Gasoline"))</f>
        <v>Diesel</v>
      </c>
    </row>
    <row r="8004" spans="1:15" ht="15" customHeight="1" x14ac:dyDescent="0.25">
      <c r="A8004" s="1">
        <v>2022</v>
      </c>
      <c r="B8004" s="1" t="s">
        <v>9851</v>
      </c>
      <c r="C8004" s="1" t="s">
        <v>8423</v>
      </c>
      <c r="D8004" s="1" t="s">
        <v>10590</v>
      </c>
      <c r="E8004" s="1" t="s">
        <v>1901</v>
      </c>
      <c r="F8004" s="1" t="s">
        <v>8425</v>
      </c>
      <c r="G8004" s="1" t="s">
        <v>105</v>
      </c>
      <c r="H8004" s="1" t="s">
        <v>298</v>
      </c>
      <c r="I8004" s="1">
        <v>2.2000000000000002</v>
      </c>
      <c r="J8004" s="1">
        <v>2023</v>
      </c>
      <c r="K8004" s="1">
        <v>230927</v>
      </c>
      <c r="L8004" s="1">
        <v>0</v>
      </c>
      <c r="M8004" s="1">
        <f t="array" ref="M8004">SUMPRODUCT(MAX(ISNUMBER(SEARCH('Class Rules'!$B$6:$B$85,$E8004))*ISNUMBER(SEARCH('Class Rules'!$C$6:$C$85,$F8004))*'Class Rules'!$A$6:$A$85))</f>
        <v>39</v>
      </c>
      <c r="N8004" s="1" t="str">
        <f t="array" ref="N8004">IF($M8004=0,'Class Rules'!$D$3,INDEX('Class Rules'!$D$6:$D$85,MATCH($M8004,'Class Rules'!$A$6:$A$85,0)))</f>
        <v>Freight LDV</v>
      </c>
      <c r="O8004" s="1" t="str">
        <f t="array" ref="O8004">IF(SUMPRODUCT(MAX(ISNUMBER(SEARCH(Fuel_Rules!$A$6:$A$30,$E8004))*ISNUMBER(SEARCH(Fuel_Rules!$B$6:$B$30,$F8004))*(Fuel_Rules!$A$6:$A$30&lt;&gt;"")))&gt;0,"Plug-in hybrid",IF($G8004="Diesel","Diesel","Gasoline"))</f>
        <v>Diesel</v>
      </c>
    </row>
    <row r="8005" spans="1:15" ht="15" customHeight="1" x14ac:dyDescent="0.25">
      <c r="A8005" s="1">
        <v>2022</v>
      </c>
      <c r="B8005" s="1" t="s">
        <v>9851</v>
      </c>
      <c r="C8005" s="1" t="s">
        <v>8427</v>
      </c>
      <c r="D8005" s="1" t="s">
        <v>10591</v>
      </c>
      <c r="E8005" s="1" t="s">
        <v>1901</v>
      </c>
      <c r="F8005" s="1" t="s">
        <v>8429</v>
      </c>
      <c r="G8005" s="1" t="s">
        <v>105</v>
      </c>
      <c r="H8005" s="1" t="s">
        <v>298</v>
      </c>
      <c r="I8005" s="1">
        <v>2.2000000000000002</v>
      </c>
      <c r="J8005" s="1">
        <v>2023</v>
      </c>
      <c r="K8005" s="1">
        <v>249482</v>
      </c>
      <c r="L8005" s="1">
        <v>0</v>
      </c>
      <c r="M8005" s="1">
        <f t="array" ref="M8005">SUMPRODUCT(MAX(ISNUMBER(SEARCH('Class Rules'!$B$6:$B$85,$E8005))*ISNUMBER(SEARCH('Class Rules'!$C$6:$C$85,$F8005))*'Class Rules'!$A$6:$A$85))</f>
        <v>39</v>
      </c>
      <c r="N8005" s="1" t="str">
        <f t="array" ref="N8005">IF($M8005=0,'Class Rules'!$D$3,INDEX('Class Rules'!$D$6:$D$85,MATCH($M8005,'Class Rules'!$A$6:$A$85,0)))</f>
        <v>Freight LDV</v>
      </c>
      <c r="O8005" s="1" t="str">
        <f t="array" ref="O8005">IF(SUMPRODUCT(MAX(ISNUMBER(SEARCH(Fuel_Rules!$A$6:$A$30,$E8005))*ISNUMBER(SEARCH(Fuel_Rules!$B$6:$B$30,$F8005))*(Fuel_Rules!$A$6:$A$30&lt;&gt;"")))&gt;0,"Plug-in hybrid",IF($G8005="Diesel","Diesel","Gasoline"))</f>
        <v>Diesel</v>
      </c>
    </row>
    <row r="8006" spans="1:15" ht="15" customHeight="1" x14ac:dyDescent="0.25">
      <c r="A8006" s="1">
        <v>2022</v>
      </c>
      <c r="B8006" s="1" t="s">
        <v>9851</v>
      </c>
      <c r="C8006" s="1" t="s">
        <v>8427</v>
      </c>
      <c r="D8006" s="1" t="s">
        <v>10592</v>
      </c>
      <c r="E8006" s="1" t="s">
        <v>1901</v>
      </c>
      <c r="F8006" s="1" t="s">
        <v>8429</v>
      </c>
      <c r="G8006" s="1" t="s">
        <v>105</v>
      </c>
      <c r="H8006" s="1" t="s">
        <v>298</v>
      </c>
      <c r="I8006" s="1">
        <v>2.2000000000000002</v>
      </c>
      <c r="J8006" s="1">
        <v>2023</v>
      </c>
      <c r="K8006" s="1">
        <v>212606</v>
      </c>
      <c r="L8006" s="1">
        <v>0</v>
      </c>
      <c r="M8006" s="1">
        <f t="array" ref="M8006">SUMPRODUCT(MAX(ISNUMBER(SEARCH('Class Rules'!$B$6:$B$85,$E8006))*ISNUMBER(SEARCH('Class Rules'!$C$6:$C$85,$F8006))*'Class Rules'!$A$6:$A$85))</f>
        <v>39</v>
      </c>
      <c r="N8006" s="1" t="str">
        <f t="array" ref="N8006">IF($M8006=0,'Class Rules'!$D$3,INDEX('Class Rules'!$D$6:$D$85,MATCH($M8006,'Class Rules'!$A$6:$A$85,0)))</f>
        <v>Freight LDV</v>
      </c>
      <c r="O8006" s="1" t="str">
        <f t="array" ref="O8006">IF(SUMPRODUCT(MAX(ISNUMBER(SEARCH(Fuel_Rules!$A$6:$A$30,$E8006))*ISNUMBER(SEARCH(Fuel_Rules!$B$6:$B$30,$F8006))*(Fuel_Rules!$A$6:$A$30&lt;&gt;"")))&gt;0,"Plug-in hybrid",IF($G8006="Diesel","Diesel","Gasoline"))</f>
        <v>Diesel</v>
      </c>
    </row>
    <row r="8007" spans="1:15" ht="15" customHeight="1" x14ac:dyDescent="0.25">
      <c r="A8007" s="1">
        <v>2022</v>
      </c>
      <c r="B8007" s="1" t="s">
        <v>9851</v>
      </c>
      <c r="C8007" s="1" t="s">
        <v>8431</v>
      </c>
      <c r="D8007" s="1" t="s">
        <v>10593</v>
      </c>
      <c r="E8007" s="1" t="s">
        <v>1901</v>
      </c>
      <c r="F8007" s="1" t="s">
        <v>8433</v>
      </c>
      <c r="G8007" s="1" t="s">
        <v>105</v>
      </c>
      <c r="H8007" s="1" t="s">
        <v>298</v>
      </c>
      <c r="I8007" s="1">
        <v>2.2000000000000002</v>
      </c>
      <c r="J8007" s="1">
        <v>2023</v>
      </c>
      <c r="K8007" s="1">
        <v>250058</v>
      </c>
      <c r="L8007" s="1">
        <v>0</v>
      </c>
      <c r="M8007" s="1">
        <f t="array" ref="M8007">SUMPRODUCT(MAX(ISNUMBER(SEARCH('Class Rules'!$B$6:$B$85,$E8007))*ISNUMBER(SEARCH('Class Rules'!$C$6:$C$85,$F8007))*'Class Rules'!$A$6:$A$85))</f>
        <v>39</v>
      </c>
      <c r="N8007" s="1" t="str">
        <f t="array" ref="N8007">IF($M8007=0,'Class Rules'!$D$3,INDEX('Class Rules'!$D$6:$D$85,MATCH($M8007,'Class Rules'!$A$6:$A$85,0)))</f>
        <v>Freight LDV</v>
      </c>
      <c r="O8007" s="1" t="str">
        <f t="array" ref="O8007">IF(SUMPRODUCT(MAX(ISNUMBER(SEARCH(Fuel_Rules!$A$6:$A$30,$E8007))*ISNUMBER(SEARCH(Fuel_Rules!$B$6:$B$30,$F8007))*(Fuel_Rules!$A$6:$A$30&lt;&gt;"")))&gt;0,"Plug-in hybrid",IF($G8007="Diesel","Diesel","Gasoline"))</f>
        <v>Diesel</v>
      </c>
    </row>
    <row r="8008" spans="1:15" ht="15" customHeight="1" x14ac:dyDescent="0.25">
      <c r="A8008" s="1">
        <v>2022</v>
      </c>
      <c r="B8008" s="1" t="s">
        <v>9851</v>
      </c>
      <c r="C8008" s="1" t="s">
        <v>8431</v>
      </c>
      <c r="D8008" s="1" t="s">
        <v>10594</v>
      </c>
      <c r="E8008" s="1" t="s">
        <v>1901</v>
      </c>
      <c r="F8008" s="1" t="s">
        <v>8433</v>
      </c>
      <c r="G8008" s="1" t="s">
        <v>105</v>
      </c>
      <c r="H8008" s="1" t="s">
        <v>298</v>
      </c>
      <c r="I8008" s="1">
        <v>2.2000000000000002</v>
      </c>
      <c r="J8008" s="1">
        <v>2023</v>
      </c>
      <c r="K8008" s="1">
        <v>213714</v>
      </c>
      <c r="L8008" s="1">
        <v>0</v>
      </c>
      <c r="M8008" s="1">
        <f t="array" ref="M8008">SUMPRODUCT(MAX(ISNUMBER(SEARCH('Class Rules'!$B$6:$B$85,$E8008))*ISNUMBER(SEARCH('Class Rules'!$C$6:$C$85,$F8008))*'Class Rules'!$A$6:$A$85))</f>
        <v>39</v>
      </c>
      <c r="N8008" s="1" t="str">
        <f t="array" ref="N8008">IF($M8008=0,'Class Rules'!$D$3,INDEX('Class Rules'!$D$6:$D$85,MATCH($M8008,'Class Rules'!$A$6:$A$85,0)))</f>
        <v>Freight LDV</v>
      </c>
      <c r="O8008" s="1" t="str">
        <f t="array" ref="O8008">IF(SUMPRODUCT(MAX(ISNUMBER(SEARCH(Fuel_Rules!$A$6:$A$30,$E8008))*ISNUMBER(SEARCH(Fuel_Rules!$B$6:$B$30,$F8008))*(Fuel_Rules!$A$6:$A$30&lt;&gt;"")))&gt;0,"Plug-in hybrid",IF($G8008="Diesel","Diesel","Gasoline"))</f>
        <v>Diesel</v>
      </c>
    </row>
    <row r="8009" spans="1:15" ht="15" customHeight="1" x14ac:dyDescent="0.25">
      <c r="A8009" s="1">
        <v>2022</v>
      </c>
      <c r="B8009" s="1" t="s">
        <v>9851</v>
      </c>
      <c r="C8009" s="1" t="s">
        <v>8435</v>
      </c>
      <c r="D8009" s="1" t="s">
        <v>10595</v>
      </c>
      <c r="E8009" s="1" t="s">
        <v>1901</v>
      </c>
      <c r="F8009" s="1" t="s">
        <v>8437</v>
      </c>
      <c r="G8009" s="1" t="s">
        <v>105</v>
      </c>
      <c r="H8009" s="1" t="s">
        <v>298</v>
      </c>
      <c r="I8009" s="1">
        <v>2.2000000000000002</v>
      </c>
      <c r="J8009" s="1">
        <v>2023</v>
      </c>
      <c r="K8009" s="1">
        <v>258123</v>
      </c>
      <c r="L8009" s="1">
        <v>0</v>
      </c>
      <c r="M8009" s="1">
        <f t="array" ref="M8009">SUMPRODUCT(MAX(ISNUMBER(SEARCH('Class Rules'!$B$6:$B$85,$E8009))*ISNUMBER(SEARCH('Class Rules'!$C$6:$C$85,$F8009))*'Class Rules'!$A$6:$A$85))</f>
        <v>39</v>
      </c>
      <c r="N8009" s="1" t="str">
        <f t="array" ref="N8009">IF($M8009=0,'Class Rules'!$D$3,INDEX('Class Rules'!$D$6:$D$85,MATCH($M8009,'Class Rules'!$A$6:$A$85,0)))</f>
        <v>Freight LDV</v>
      </c>
      <c r="O8009" s="1" t="str">
        <f t="array" ref="O8009">IF(SUMPRODUCT(MAX(ISNUMBER(SEARCH(Fuel_Rules!$A$6:$A$30,$E8009))*ISNUMBER(SEARCH(Fuel_Rules!$B$6:$B$30,$F8009))*(Fuel_Rules!$A$6:$A$30&lt;&gt;"")))&gt;0,"Plug-in hybrid",IF($G8009="Diesel","Diesel","Gasoline"))</f>
        <v>Diesel</v>
      </c>
    </row>
    <row r="8010" spans="1:15" ht="15" customHeight="1" x14ac:dyDescent="0.25">
      <c r="A8010" s="1">
        <v>2022</v>
      </c>
      <c r="B8010" s="1" t="s">
        <v>9851</v>
      </c>
      <c r="C8010" s="1" t="s">
        <v>8435</v>
      </c>
      <c r="D8010" s="1" t="s">
        <v>10596</v>
      </c>
      <c r="E8010" s="1" t="s">
        <v>1901</v>
      </c>
      <c r="F8010" s="1" t="s">
        <v>8437</v>
      </c>
      <c r="G8010" s="1" t="s">
        <v>105</v>
      </c>
      <c r="H8010" s="1" t="s">
        <v>298</v>
      </c>
      <c r="I8010" s="1">
        <v>2.2000000000000002</v>
      </c>
      <c r="J8010" s="1">
        <v>2023</v>
      </c>
      <c r="K8010" s="1">
        <v>219972</v>
      </c>
      <c r="L8010" s="1">
        <v>0</v>
      </c>
      <c r="M8010" s="1">
        <f t="array" ref="M8010">SUMPRODUCT(MAX(ISNUMBER(SEARCH('Class Rules'!$B$6:$B$85,$E8010))*ISNUMBER(SEARCH('Class Rules'!$C$6:$C$85,$F8010))*'Class Rules'!$A$6:$A$85))</f>
        <v>39</v>
      </c>
      <c r="N8010" s="1" t="str">
        <f t="array" ref="N8010">IF($M8010=0,'Class Rules'!$D$3,INDEX('Class Rules'!$D$6:$D$85,MATCH($M8010,'Class Rules'!$A$6:$A$85,0)))</f>
        <v>Freight LDV</v>
      </c>
      <c r="O8010" s="1" t="str">
        <f t="array" ref="O8010">IF(SUMPRODUCT(MAX(ISNUMBER(SEARCH(Fuel_Rules!$A$6:$A$30,$E8010))*ISNUMBER(SEARCH(Fuel_Rules!$B$6:$B$30,$F8010))*(Fuel_Rules!$A$6:$A$30&lt;&gt;"")))&gt;0,"Plug-in hybrid",IF($G8010="Diesel","Diesel","Gasoline"))</f>
        <v>Diesel</v>
      </c>
    </row>
    <row r="8011" spans="1:15" ht="15" customHeight="1" x14ac:dyDescent="0.25">
      <c r="A8011" s="1">
        <v>2022</v>
      </c>
      <c r="B8011" s="1" t="s">
        <v>9851</v>
      </c>
      <c r="C8011" s="1" t="s">
        <v>8439</v>
      </c>
      <c r="D8011" s="1" t="s">
        <v>10597</v>
      </c>
      <c r="E8011" s="1" t="s">
        <v>1901</v>
      </c>
      <c r="F8011" s="1" t="s">
        <v>8441</v>
      </c>
      <c r="G8011" s="1" t="s">
        <v>105</v>
      </c>
      <c r="H8011" s="1" t="s">
        <v>298</v>
      </c>
      <c r="I8011" s="1">
        <v>2.2000000000000002</v>
      </c>
      <c r="J8011" s="1">
        <v>2023</v>
      </c>
      <c r="K8011" s="1">
        <v>247763</v>
      </c>
      <c r="L8011" s="1">
        <v>0</v>
      </c>
      <c r="M8011" s="1">
        <f t="array" ref="M8011">SUMPRODUCT(MAX(ISNUMBER(SEARCH('Class Rules'!$B$6:$B$85,$E8011))*ISNUMBER(SEARCH('Class Rules'!$C$6:$C$85,$F8011))*'Class Rules'!$A$6:$A$85))</f>
        <v>39</v>
      </c>
      <c r="N8011" s="1" t="str">
        <f t="array" ref="N8011">IF($M8011=0,'Class Rules'!$D$3,INDEX('Class Rules'!$D$6:$D$85,MATCH($M8011,'Class Rules'!$A$6:$A$85,0)))</f>
        <v>Freight LDV</v>
      </c>
      <c r="O8011" s="1" t="str">
        <f t="array" ref="O8011">IF(SUMPRODUCT(MAX(ISNUMBER(SEARCH(Fuel_Rules!$A$6:$A$30,$E8011))*ISNUMBER(SEARCH(Fuel_Rules!$B$6:$B$30,$F8011))*(Fuel_Rules!$A$6:$A$30&lt;&gt;"")))&gt;0,"Plug-in hybrid",IF($G8011="Diesel","Diesel","Gasoline"))</f>
        <v>Diesel</v>
      </c>
    </row>
    <row r="8012" spans="1:15" ht="15" customHeight="1" x14ac:dyDescent="0.25">
      <c r="A8012" s="1">
        <v>2022</v>
      </c>
      <c r="B8012" s="1" t="s">
        <v>9851</v>
      </c>
      <c r="C8012" s="1" t="s">
        <v>8439</v>
      </c>
      <c r="D8012" s="1" t="s">
        <v>10598</v>
      </c>
      <c r="E8012" s="1" t="s">
        <v>1901</v>
      </c>
      <c r="F8012" s="1" t="s">
        <v>8441</v>
      </c>
      <c r="G8012" s="1" t="s">
        <v>105</v>
      </c>
      <c r="H8012" s="1" t="s">
        <v>298</v>
      </c>
      <c r="I8012" s="1">
        <v>2.2000000000000002</v>
      </c>
      <c r="J8012" s="1">
        <v>2023</v>
      </c>
      <c r="K8012" s="1">
        <v>212211</v>
      </c>
      <c r="L8012" s="1">
        <v>0</v>
      </c>
      <c r="M8012" s="1">
        <f t="array" ref="M8012">SUMPRODUCT(MAX(ISNUMBER(SEARCH('Class Rules'!$B$6:$B$85,$E8012))*ISNUMBER(SEARCH('Class Rules'!$C$6:$C$85,$F8012))*'Class Rules'!$A$6:$A$85))</f>
        <v>39</v>
      </c>
      <c r="N8012" s="1" t="str">
        <f t="array" ref="N8012">IF($M8012=0,'Class Rules'!$D$3,INDEX('Class Rules'!$D$6:$D$85,MATCH($M8012,'Class Rules'!$A$6:$A$85,0)))</f>
        <v>Freight LDV</v>
      </c>
      <c r="O8012" s="1" t="str">
        <f t="array" ref="O8012">IF(SUMPRODUCT(MAX(ISNUMBER(SEARCH(Fuel_Rules!$A$6:$A$30,$E8012))*ISNUMBER(SEARCH(Fuel_Rules!$B$6:$B$30,$F8012))*(Fuel_Rules!$A$6:$A$30&lt;&gt;"")))&gt;0,"Plug-in hybrid",IF($G8012="Diesel","Diesel","Gasoline"))</f>
        <v>Diesel</v>
      </c>
    </row>
    <row r="8013" spans="1:15" ht="15" customHeight="1" x14ac:dyDescent="0.25">
      <c r="A8013" s="1">
        <v>2022</v>
      </c>
      <c r="B8013" s="1" t="s">
        <v>9851</v>
      </c>
      <c r="C8013" s="1" t="s">
        <v>8443</v>
      </c>
      <c r="D8013" s="1" t="s">
        <v>10599</v>
      </c>
      <c r="E8013" s="1" t="s">
        <v>1901</v>
      </c>
      <c r="F8013" s="1" t="s">
        <v>8445</v>
      </c>
      <c r="G8013" s="1" t="s">
        <v>105</v>
      </c>
      <c r="H8013" s="1" t="s">
        <v>298</v>
      </c>
      <c r="I8013" s="1">
        <v>2.2000000000000002</v>
      </c>
      <c r="J8013" s="1">
        <v>2023</v>
      </c>
      <c r="K8013" s="1">
        <v>243896</v>
      </c>
      <c r="L8013" s="1">
        <v>0</v>
      </c>
      <c r="M8013" s="1">
        <f t="array" ref="M8013">SUMPRODUCT(MAX(ISNUMBER(SEARCH('Class Rules'!$B$6:$B$85,$E8013))*ISNUMBER(SEARCH('Class Rules'!$C$6:$C$85,$F8013))*'Class Rules'!$A$6:$A$85))</f>
        <v>39</v>
      </c>
      <c r="N8013" s="1" t="str">
        <f t="array" ref="N8013">IF($M8013=0,'Class Rules'!$D$3,INDEX('Class Rules'!$D$6:$D$85,MATCH($M8013,'Class Rules'!$A$6:$A$85,0)))</f>
        <v>Freight LDV</v>
      </c>
      <c r="O8013" s="1" t="str">
        <f t="array" ref="O8013">IF(SUMPRODUCT(MAX(ISNUMBER(SEARCH(Fuel_Rules!$A$6:$A$30,$E8013))*ISNUMBER(SEARCH(Fuel_Rules!$B$6:$B$30,$F8013))*(Fuel_Rules!$A$6:$A$30&lt;&gt;"")))&gt;0,"Plug-in hybrid",IF($G8013="Diesel","Diesel","Gasoline"))</f>
        <v>Diesel</v>
      </c>
    </row>
    <row r="8014" spans="1:15" ht="15" customHeight="1" x14ac:dyDescent="0.25">
      <c r="A8014" s="1">
        <v>2022</v>
      </c>
      <c r="B8014" s="1" t="s">
        <v>9851</v>
      </c>
      <c r="C8014" s="1" t="s">
        <v>8443</v>
      </c>
      <c r="D8014" s="1" t="s">
        <v>10600</v>
      </c>
      <c r="E8014" s="1" t="s">
        <v>1901</v>
      </c>
      <c r="F8014" s="1" t="s">
        <v>8445</v>
      </c>
      <c r="G8014" s="1" t="s">
        <v>105</v>
      </c>
      <c r="H8014" s="1" t="s">
        <v>298</v>
      </c>
      <c r="I8014" s="1">
        <v>2.2000000000000002</v>
      </c>
      <c r="J8014" s="1">
        <v>2023</v>
      </c>
      <c r="K8014" s="1">
        <v>210865</v>
      </c>
      <c r="L8014" s="1">
        <v>0</v>
      </c>
      <c r="M8014" s="1">
        <f t="array" ref="M8014">SUMPRODUCT(MAX(ISNUMBER(SEARCH('Class Rules'!$B$6:$B$85,$E8014))*ISNUMBER(SEARCH('Class Rules'!$C$6:$C$85,$F8014))*'Class Rules'!$A$6:$A$85))</f>
        <v>39</v>
      </c>
      <c r="N8014" s="1" t="str">
        <f t="array" ref="N8014">IF($M8014=0,'Class Rules'!$D$3,INDEX('Class Rules'!$D$6:$D$85,MATCH($M8014,'Class Rules'!$A$6:$A$85,0)))</f>
        <v>Freight LDV</v>
      </c>
      <c r="O8014" s="1" t="str">
        <f t="array" ref="O8014">IF(SUMPRODUCT(MAX(ISNUMBER(SEARCH(Fuel_Rules!$A$6:$A$30,$E8014))*ISNUMBER(SEARCH(Fuel_Rules!$B$6:$B$30,$F8014))*(Fuel_Rules!$A$6:$A$30&lt;&gt;"")))&gt;0,"Plug-in hybrid",IF($G8014="Diesel","Diesel","Gasoline"))</f>
        <v>Diesel</v>
      </c>
    </row>
    <row r="8015" spans="1:15" ht="15" customHeight="1" x14ac:dyDescent="0.25">
      <c r="A8015" s="1">
        <v>2022</v>
      </c>
      <c r="B8015" s="1" t="s">
        <v>9851</v>
      </c>
      <c r="C8015" s="1" t="s">
        <v>8447</v>
      </c>
      <c r="D8015" s="1" t="s">
        <v>10601</v>
      </c>
      <c r="E8015" s="1" t="s">
        <v>1901</v>
      </c>
      <c r="F8015" s="1" t="s">
        <v>8449</v>
      </c>
      <c r="G8015" s="1" t="s">
        <v>105</v>
      </c>
      <c r="H8015" s="1" t="s">
        <v>298</v>
      </c>
      <c r="I8015" s="1">
        <v>2.2000000000000002</v>
      </c>
      <c r="J8015" s="1">
        <v>2023</v>
      </c>
      <c r="K8015" s="1">
        <v>229000</v>
      </c>
      <c r="L8015" s="1">
        <v>0</v>
      </c>
      <c r="M8015" s="1">
        <f t="array" ref="M8015">SUMPRODUCT(MAX(ISNUMBER(SEARCH('Class Rules'!$B$6:$B$85,$E8015))*ISNUMBER(SEARCH('Class Rules'!$C$6:$C$85,$F8015))*'Class Rules'!$A$6:$A$85))</f>
        <v>38</v>
      </c>
      <c r="N8015" s="1" t="str">
        <f t="array" ref="N8015">IF($M8015=0,'Class Rules'!$D$3,INDEX('Class Rules'!$D$6:$D$85,MATCH($M8015,'Class Rules'!$A$6:$A$85,0)))</f>
        <v>Freight LDV</v>
      </c>
      <c r="O8015" s="1" t="str">
        <f t="array" ref="O8015">IF(SUMPRODUCT(MAX(ISNUMBER(SEARCH(Fuel_Rules!$A$6:$A$30,$E8015))*ISNUMBER(SEARCH(Fuel_Rules!$B$6:$B$30,$F8015))*(Fuel_Rules!$A$6:$A$30&lt;&gt;"")))&gt;0,"Plug-in hybrid",IF($G8015="Diesel","Diesel","Gasoline"))</f>
        <v>Diesel</v>
      </c>
    </row>
    <row r="8016" spans="1:15" ht="15" customHeight="1" x14ac:dyDescent="0.25">
      <c r="A8016" s="1">
        <v>2022</v>
      </c>
      <c r="B8016" s="1" t="s">
        <v>9851</v>
      </c>
      <c r="C8016" s="1" t="s">
        <v>8447</v>
      </c>
      <c r="D8016" s="1" t="s">
        <v>10602</v>
      </c>
      <c r="E8016" s="1" t="s">
        <v>1901</v>
      </c>
      <c r="F8016" s="1" t="s">
        <v>8449</v>
      </c>
      <c r="G8016" s="1" t="s">
        <v>105</v>
      </c>
      <c r="H8016" s="1" t="s">
        <v>298</v>
      </c>
      <c r="I8016" s="1">
        <v>2.2000000000000002</v>
      </c>
      <c r="J8016" s="1">
        <v>2023</v>
      </c>
      <c r="K8016" s="1">
        <v>209972</v>
      </c>
      <c r="L8016" s="1">
        <v>0</v>
      </c>
      <c r="M8016" s="1">
        <f t="array" ref="M8016">SUMPRODUCT(MAX(ISNUMBER(SEARCH('Class Rules'!$B$6:$B$85,$E8016))*ISNUMBER(SEARCH('Class Rules'!$C$6:$C$85,$F8016))*'Class Rules'!$A$6:$A$85))</f>
        <v>38</v>
      </c>
      <c r="N8016" s="1" t="str">
        <f t="array" ref="N8016">IF($M8016=0,'Class Rules'!$D$3,INDEX('Class Rules'!$D$6:$D$85,MATCH($M8016,'Class Rules'!$A$6:$A$85,0)))</f>
        <v>Freight LDV</v>
      </c>
      <c r="O8016" s="1" t="str">
        <f t="array" ref="O8016">IF(SUMPRODUCT(MAX(ISNUMBER(SEARCH(Fuel_Rules!$A$6:$A$30,$E8016))*ISNUMBER(SEARCH(Fuel_Rules!$B$6:$B$30,$F8016))*(Fuel_Rules!$A$6:$A$30&lt;&gt;"")))&gt;0,"Plug-in hybrid",IF($G8016="Diesel","Diesel","Gasoline"))</f>
        <v>Diesel</v>
      </c>
    </row>
    <row r="8017" spans="1:15" ht="15" customHeight="1" x14ac:dyDescent="0.25">
      <c r="A8017" s="1">
        <v>2022</v>
      </c>
      <c r="B8017" s="1" t="s">
        <v>9851</v>
      </c>
      <c r="C8017" s="1" t="s">
        <v>8451</v>
      </c>
      <c r="D8017" s="1" t="s">
        <v>10603</v>
      </c>
      <c r="E8017" s="1" t="s">
        <v>1901</v>
      </c>
      <c r="F8017" s="1" t="s">
        <v>8453</v>
      </c>
      <c r="G8017" s="1" t="s">
        <v>105</v>
      </c>
      <c r="H8017" s="1" t="s">
        <v>298</v>
      </c>
      <c r="I8017" s="1">
        <v>2.2000000000000002</v>
      </c>
      <c r="J8017" s="1">
        <v>2023</v>
      </c>
      <c r="K8017" s="1">
        <v>231000</v>
      </c>
      <c r="L8017" s="1">
        <v>0</v>
      </c>
      <c r="M8017" s="1">
        <f t="array" ref="M8017">SUMPRODUCT(MAX(ISNUMBER(SEARCH('Class Rules'!$B$6:$B$85,$E8017))*ISNUMBER(SEARCH('Class Rules'!$C$6:$C$85,$F8017))*'Class Rules'!$A$6:$A$85))</f>
        <v>38</v>
      </c>
      <c r="N8017" s="1" t="str">
        <f t="array" ref="N8017">IF($M8017=0,'Class Rules'!$D$3,INDEX('Class Rules'!$D$6:$D$85,MATCH($M8017,'Class Rules'!$A$6:$A$85,0)))</f>
        <v>Freight LDV</v>
      </c>
      <c r="O8017" s="1" t="str">
        <f t="array" ref="O8017">IF(SUMPRODUCT(MAX(ISNUMBER(SEARCH(Fuel_Rules!$A$6:$A$30,$E8017))*ISNUMBER(SEARCH(Fuel_Rules!$B$6:$B$30,$F8017))*(Fuel_Rules!$A$6:$A$30&lt;&gt;"")))&gt;0,"Plug-in hybrid",IF($G8017="Diesel","Diesel","Gasoline"))</f>
        <v>Diesel</v>
      </c>
    </row>
    <row r="8018" spans="1:15" ht="15" customHeight="1" x14ac:dyDescent="0.25">
      <c r="A8018" s="1">
        <v>2022</v>
      </c>
      <c r="B8018" s="1" t="s">
        <v>9851</v>
      </c>
      <c r="C8018" s="1" t="s">
        <v>8451</v>
      </c>
      <c r="D8018" s="1" t="s">
        <v>10604</v>
      </c>
      <c r="E8018" s="1" t="s">
        <v>1901</v>
      </c>
      <c r="F8018" s="1" t="s">
        <v>8453</v>
      </c>
      <c r="G8018" s="1" t="s">
        <v>105</v>
      </c>
      <c r="H8018" s="1" t="s">
        <v>298</v>
      </c>
      <c r="I8018" s="1">
        <v>2.2000000000000002</v>
      </c>
      <c r="J8018" s="1">
        <v>2023</v>
      </c>
      <c r="K8018" s="1">
        <v>211897</v>
      </c>
      <c r="L8018" s="1">
        <v>0</v>
      </c>
      <c r="M8018" s="1">
        <f t="array" ref="M8018">SUMPRODUCT(MAX(ISNUMBER(SEARCH('Class Rules'!$B$6:$B$85,$E8018))*ISNUMBER(SEARCH('Class Rules'!$C$6:$C$85,$F8018))*'Class Rules'!$A$6:$A$85))</f>
        <v>38</v>
      </c>
      <c r="N8018" s="1" t="str">
        <f t="array" ref="N8018">IF($M8018=0,'Class Rules'!$D$3,INDEX('Class Rules'!$D$6:$D$85,MATCH($M8018,'Class Rules'!$A$6:$A$85,0)))</f>
        <v>Freight LDV</v>
      </c>
      <c r="O8018" s="1" t="str">
        <f t="array" ref="O8018">IF(SUMPRODUCT(MAX(ISNUMBER(SEARCH(Fuel_Rules!$A$6:$A$30,$E8018))*ISNUMBER(SEARCH(Fuel_Rules!$B$6:$B$30,$F8018))*(Fuel_Rules!$A$6:$A$30&lt;&gt;"")))&gt;0,"Plug-in hybrid",IF($G8018="Diesel","Diesel","Gasoline"))</f>
        <v>Diesel</v>
      </c>
    </row>
    <row r="8019" spans="1:15" ht="15" customHeight="1" x14ac:dyDescent="0.25">
      <c r="A8019" s="1">
        <v>2022</v>
      </c>
      <c r="B8019" s="1" t="s">
        <v>9851</v>
      </c>
      <c r="C8019" s="1" t="s">
        <v>2108</v>
      </c>
      <c r="D8019" s="1" t="s">
        <v>10605</v>
      </c>
      <c r="E8019" s="1" t="s">
        <v>2106</v>
      </c>
      <c r="F8019" s="1" t="s">
        <v>2110</v>
      </c>
      <c r="G8019" s="1" t="s">
        <v>103</v>
      </c>
      <c r="H8019" s="1" t="s">
        <v>437</v>
      </c>
      <c r="I8019" s="1">
        <v>2</v>
      </c>
      <c r="J8019" s="1">
        <v>2023</v>
      </c>
      <c r="K8019" s="1">
        <v>261333</v>
      </c>
      <c r="L8019" s="1">
        <v>0</v>
      </c>
      <c r="M8019" s="1">
        <f t="array" ref="M8019">SUMPRODUCT(MAX(ISNUMBER(SEARCH('Class Rules'!$B$6:$B$85,$E8019))*ISNUMBER(SEARCH('Class Rules'!$C$6:$C$85,$F8019))*'Class Rules'!$A$6:$A$85))</f>
        <v>0</v>
      </c>
      <c r="N8019" s="1" t="str">
        <f t="array" ref="N8019">IF($M8019=0,'Class Rules'!$D$3,INDEX('Class Rules'!$D$6:$D$85,MATCH($M8019,'Class Rules'!$A$6:$A$85,0)))</f>
        <v>Passenger LDV</v>
      </c>
      <c r="O8019" s="1" t="str">
        <f t="array" ref="O8019">IF(SUMPRODUCT(MAX(ISNUMBER(SEARCH(Fuel_Rules!$A$6:$A$30,$E8019))*ISNUMBER(SEARCH(Fuel_Rules!$B$6:$B$30,$F8019))*(Fuel_Rules!$A$6:$A$30&lt;&gt;"")))&gt;0,"Plug-in hybrid",IF($G8019="Diesel","Diesel","Gasoline"))</f>
        <v>Gasoline</v>
      </c>
    </row>
    <row r="8020" spans="1:15" ht="15" customHeight="1" x14ac:dyDescent="0.25">
      <c r="A8020" s="1">
        <v>2022</v>
      </c>
      <c r="B8020" s="1" t="s">
        <v>9851</v>
      </c>
      <c r="C8020" s="1" t="s">
        <v>2108</v>
      </c>
      <c r="D8020" s="1" t="s">
        <v>10606</v>
      </c>
      <c r="E8020" s="1" t="s">
        <v>2106</v>
      </c>
      <c r="F8020" s="1" t="s">
        <v>2110</v>
      </c>
      <c r="G8020" s="1" t="s">
        <v>103</v>
      </c>
      <c r="H8020" s="1" t="s">
        <v>437</v>
      </c>
      <c r="I8020" s="1">
        <v>2</v>
      </c>
      <c r="J8020" s="1">
        <v>2023</v>
      </c>
      <c r="K8020" s="1">
        <v>237290</v>
      </c>
      <c r="L8020" s="1">
        <v>0</v>
      </c>
      <c r="M8020" s="1">
        <f t="array" ref="M8020">SUMPRODUCT(MAX(ISNUMBER(SEARCH('Class Rules'!$B$6:$B$85,$E8020))*ISNUMBER(SEARCH('Class Rules'!$C$6:$C$85,$F8020))*'Class Rules'!$A$6:$A$85))</f>
        <v>0</v>
      </c>
      <c r="N8020" s="1" t="str">
        <f t="array" ref="N8020">IF($M8020=0,'Class Rules'!$D$3,INDEX('Class Rules'!$D$6:$D$85,MATCH($M8020,'Class Rules'!$A$6:$A$85,0)))</f>
        <v>Passenger LDV</v>
      </c>
      <c r="O8020" s="1" t="str">
        <f t="array" ref="O8020">IF(SUMPRODUCT(MAX(ISNUMBER(SEARCH(Fuel_Rules!$A$6:$A$30,$E8020))*ISNUMBER(SEARCH(Fuel_Rules!$B$6:$B$30,$F8020))*(Fuel_Rules!$A$6:$A$30&lt;&gt;"")))&gt;0,"Plug-in hybrid",IF($G8020="Diesel","Diesel","Gasoline"))</f>
        <v>Gasoline</v>
      </c>
    </row>
    <row r="8021" spans="1:15" ht="15" customHeight="1" x14ac:dyDescent="0.25">
      <c r="A8021" s="1">
        <v>2022</v>
      </c>
      <c r="B8021" s="1" t="s">
        <v>9851</v>
      </c>
      <c r="C8021" s="1" t="s">
        <v>2111</v>
      </c>
      <c r="D8021" s="1" t="s">
        <v>10607</v>
      </c>
      <c r="E8021" s="1" t="s">
        <v>2106</v>
      </c>
      <c r="F8021" s="1" t="s">
        <v>2113</v>
      </c>
      <c r="G8021" s="1" t="s">
        <v>103</v>
      </c>
      <c r="H8021" s="1" t="s">
        <v>437</v>
      </c>
      <c r="I8021" s="1">
        <v>2</v>
      </c>
      <c r="J8021" s="1">
        <v>2023</v>
      </c>
      <c r="K8021" s="1">
        <v>282587</v>
      </c>
      <c r="L8021" s="1">
        <v>0</v>
      </c>
      <c r="M8021" s="1">
        <f t="array" ref="M8021">SUMPRODUCT(MAX(ISNUMBER(SEARCH('Class Rules'!$B$6:$B$85,$E8021))*ISNUMBER(SEARCH('Class Rules'!$C$6:$C$85,$F8021))*'Class Rules'!$A$6:$A$85))</f>
        <v>0</v>
      </c>
      <c r="N8021" s="1" t="str">
        <f t="array" ref="N8021">IF($M8021=0,'Class Rules'!$D$3,INDEX('Class Rules'!$D$6:$D$85,MATCH($M8021,'Class Rules'!$A$6:$A$85,0)))</f>
        <v>Passenger LDV</v>
      </c>
      <c r="O8021" s="1" t="str">
        <f t="array" ref="O8021">IF(SUMPRODUCT(MAX(ISNUMBER(SEARCH(Fuel_Rules!$A$6:$A$30,$E8021))*ISNUMBER(SEARCH(Fuel_Rules!$B$6:$B$30,$F8021))*(Fuel_Rules!$A$6:$A$30&lt;&gt;"")))&gt;0,"Plug-in hybrid",IF($G8021="Diesel","Diesel","Gasoline"))</f>
        <v>Gasoline</v>
      </c>
    </row>
    <row r="8022" spans="1:15" ht="15" customHeight="1" x14ac:dyDescent="0.25">
      <c r="A8022" s="1">
        <v>2022</v>
      </c>
      <c r="B8022" s="1" t="s">
        <v>9851</v>
      </c>
      <c r="C8022" s="1" t="s">
        <v>2111</v>
      </c>
      <c r="D8022" s="1" t="s">
        <v>10608</v>
      </c>
      <c r="E8022" s="1" t="s">
        <v>2106</v>
      </c>
      <c r="F8022" s="1" t="s">
        <v>2113</v>
      </c>
      <c r="G8022" s="1" t="s">
        <v>103</v>
      </c>
      <c r="H8022" s="1" t="s">
        <v>437</v>
      </c>
      <c r="I8022" s="1">
        <v>2</v>
      </c>
      <c r="J8022" s="1">
        <v>2023</v>
      </c>
      <c r="K8022" s="1">
        <v>251942</v>
      </c>
      <c r="L8022" s="1">
        <v>0</v>
      </c>
      <c r="M8022" s="1">
        <f t="array" ref="M8022">SUMPRODUCT(MAX(ISNUMBER(SEARCH('Class Rules'!$B$6:$B$85,$E8022))*ISNUMBER(SEARCH('Class Rules'!$C$6:$C$85,$F8022))*'Class Rules'!$A$6:$A$85))</f>
        <v>0</v>
      </c>
      <c r="N8022" s="1" t="str">
        <f t="array" ref="N8022">IF($M8022=0,'Class Rules'!$D$3,INDEX('Class Rules'!$D$6:$D$85,MATCH($M8022,'Class Rules'!$A$6:$A$85,0)))</f>
        <v>Passenger LDV</v>
      </c>
      <c r="O8022" s="1" t="str">
        <f t="array" ref="O8022">IF(SUMPRODUCT(MAX(ISNUMBER(SEARCH(Fuel_Rules!$A$6:$A$30,$E8022))*ISNUMBER(SEARCH(Fuel_Rules!$B$6:$B$30,$F8022))*(Fuel_Rules!$A$6:$A$30&lt;&gt;"")))&gt;0,"Plug-in hybrid",IF($G8022="Diesel","Diesel","Gasoline"))</f>
        <v>Gasoline</v>
      </c>
    </row>
    <row r="8023" spans="1:15" ht="15" customHeight="1" x14ac:dyDescent="0.25">
      <c r="A8023" s="1">
        <v>2022</v>
      </c>
      <c r="B8023" s="1" t="s">
        <v>9851</v>
      </c>
      <c r="C8023" s="1" t="s">
        <v>2117</v>
      </c>
      <c r="D8023" s="1" t="s">
        <v>10609</v>
      </c>
      <c r="E8023" s="1" t="s">
        <v>2106</v>
      </c>
      <c r="F8023" s="1" t="s">
        <v>2119</v>
      </c>
      <c r="G8023" s="1" t="s">
        <v>103</v>
      </c>
      <c r="H8023" s="1" t="s">
        <v>437</v>
      </c>
      <c r="I8023" s="1">
        <v>2</v>
      </c>
      <c r="J8023" s="1">
        <v>2023</v>
      </c>
      <c r="K8023" s="1">
        <v>299471</v>
      </c>
      <c r="L8023" s="1">
        <v>0</v>
      </c>
      <c r="M8023" s="1">
        <f t="array" ref="M8023">SUMPRODUCT(MAX(ISNUMBER(SEARCH('Class Rules'!$B$6:$B$85,$E8023))*ISNUMBER(SEARCH('Class Rules'!$C$6:$C$85,$F8023))*'Class Rules'!$A$6:$A$85))</f>
        <v>0</v>
      </c>
      <c r="N8023" s="1" t="str">
        <f t="array" ref="N8023">IF($M8023=0,'Class Rules'!$D$3,INDEX('Class Rules'!$D$6:$D$85,MATCH($M8023,'Class Rules'!$A$6:$A$85,0)))</f>
        <v>Passenger LDV</v>
      </c>
      <c r="O8023" s="1" t="str">
        <f t="array" ref="O8023">IF(SUMPRODUCT(MAX(ISNUMBER(SEARCH(Fuel_Rules!$A$6:$A$30,$E8023))*ISNUMBER(SEARCH(Fuel_Rules!$B$6:$B$30,$F8023))*(Fuel_Rules!$A$6:$A$30&lt;&gt;"")))&gt;0,"Plug-in hybrid",IF($G8023="Diesel","Diesel","Gasoline"))</f>
        <v>Gasoline</v>
      </c>
    </row>
    <row r="8024" spans="1:15" ht="15" customHeight="1" x14ac:dyDescent="0.25">
      <c r="A8024" s="1">
        <v>2022</v>
      </c>
      <c r="B8024" s="1" t="s">
        <v>9851</v>
      </c>
      <c r="C8024" s="1" t="s">
        <v>2117</v>
      </c>
      <c r="D8024" s="1" t="s">
        <v>10610</v>
      </c>
      <c r="E8024" s="1" t="s">
        <v>2106</v>
      </c>
      <c r="F8024" s="1" t="s">
        <v>2119</v>
      </c>
      <c r="G8024" s="1" t="s">
        <v>103</v>
      </c>
      <c r="H8024" s="1" t="s">
        <v>437</v>
      </c>
      <c r="I8024" s="1">
        <v>2</v>
      </c>
      <c r="J8024" s="1">
        <v>2023</v>
      </c>
      <c r="K8024" s="1">
        <v>281203</v>
      </c>
      <c r="L8024" s="1">
        <v>0</v>
      </c>
      <c r="M8024" s="1">
        <f t="array" ref="M8024">SUMPRODUCT(MAX(ISNUMBER(SEARCH('Class Rules'!$B$6:$B$85,$E8024))*ISNUMBER(SEARCH('Class Rules'!$C$6:$C$85,$F8024))*'Class Rules'!$A$6:$A$85))</f>
        <v>0</v>
      </c>
      <c r="N8024" s="1" t="str">
        <f t="array" ref="N8024">IF($M8024=0,'Class Rules'!$D$3,INDEX('Class Rules'!$D$6:$D$85,MATCH($M8024,'Class Rules'!$A$6:$A$85,0)))</f>
        <v>Passenger LDV</v>
      </c>
      <c r="O8024" s="1" t="str">
        <f t="array" ref="O8024">IF(SUMPRODUCT(MAX(ISNUMBER(SEARCH(Fuel_Rules!$A$6:$A$30,$E8024))*ISNUMBER(SEARCH(Fuel_Rules!$B$6:$B$30,$F8024))*(Fuel_Rules!$A$6:$A$30&lt;&gt;"")))&gt;0,"Plug-in hybrid",IF($G8024="Diesel","Diesel","Gasoline"))</f>
        <v>Gasoline</v>
      </c>
    </row>
    <row r="8025" spans="1:15" ht="15" customHeight="1" x14ac:dyDescent="0.25">
      <c r="A8025" s="1">
        <v>2022</v>
      </c>
      <c r="B8025" s="1" t="s">
        <v>9851</v>
      </c>
      <c r="C8025" s="1" t="s">
        <v>2126</v>
      </c>
      <c r="D8025" s="1" t="s">
        <v>10611</v>
      </c>
      <c r="E8025" s="1" t="s">
        <v>2106</v>
      </c>
      <c r="F8025" s="1" t="s">
        <v>2128</v>
      </c>
      <c r="G8025" s="1" t="s">
        <v>103</v>
      </c>
      <c r="H8025" s="1" t="s">
        <v>437</v>
      </c>
      <c r="I8025" s="1">
        <v>2</v>
      </c>
      <c r="J8025" s="1">
        <v>2023</v>
      </c>
      <c r="K8025" s="1">
        <v>356076</v>
      </c>
      <c r="L8025" s="1">
        <v>0</v>
      </c>
      <c r="M8025" s="1">
        <f t="array" ref="M8025">SUMPRODUCT(MAX(ISNUMBER(SEARCH('Class Rules'!$B$6:$B$85,$E8025))*ISNUMBER(SEARCH('Class Rules'!$C$6:$C$85,$F8025))*'Class Rules'!$A$6:$A$85))</f>
        <v>0</v>
      </c>
      <c r="N8025" s="1" t="str">
        <f t="array" ref="N8025">IF($M8025=0,'Class Rules'!$D$3,INDEX('Class Rules'!$D$6:$D$85,MATCH($M8025,'Class Rules'!$A$6:$A$85,0)))</f>
        <v>Passenger LDV</v>
      </c>
      <c r="O8025" s="1" t="str">
        <f t="array" ref="O8025">IF(SUMPRODUCT(MAX(ISNUMBER(SEARCH(Fuel_Rules!$A$6:$A$30,$E8025))*ISNUMBER(SEARCH(Fuel_Rules!$B$6:$B$30,$F8025))*(Fuel_Rules!$A$6:$A$30&lt;&gt;"")))&gt;0,"Plug-in hybrid",IF($G8025="Diesel","Diesel","Gasoline"))</f>
        <v>Gasoline</v>
      </c>
    </row>
    <row r="8026" spans="1:15" ht="15" customHeight="1" x14ac:dyDescent="0.25">
      <c r="A8026" s="1">
        <v>2022</v>
      </c>
      <c r="B8026" s="1" t="s">
        <v>9851</v>
      </c>
      <c r="C8026" s="1" t="s">
        <v>2126</v>
      </c>
      <c r="D8026" s="1" t="s">
        <v>10612</v>
      </c>
      <c r="E8026" s="1" t="s">
        <v>2106</v>
      </c>
      <c r="F8026" s="1" t="s">
        <v>2128</v>
      </c>
      <c r="G8026" s="1" t="s">
        <v>103</v>
      </c>
      <c r="H8026" s="1" t="s">
        <v>437</v>
      </c>
      <c r="I8026" s="1">
        <v>2</v>
      </c>
      <c r="J8026" s="1">
        <v>2023</v>
      </c>
      <c r="K8026" s="1">
        <v>329370</v>
      </c>
      <c r="L8026" s="1">
        <v>0</v>
      </c>
      <c r="M8026" s="1">
        <f t="array" ref="M8026">SUMPRODUCT(MAX(ISNUMBER(SEARCH('Class Rules'!$B$6:$B$85,$E8026))*ISNUMBER(SEARCH('Class Rules'!$C$6:$C$85,$F8026))*'Class Rules'!$A$6:$A$85))</f>
        <v>0</v>
      </c>
      <c r="N8026" s="1" t="str">
        <f t="array" ref="N8026">IF($M8026=0,'Class Rules'!$D$3,INDEX('Class Rules'!$D$6:$D$85,MATCH($M8026,'Class Rules'!$A$6:$A$85,0)))</f>
        <v>Passenger LDV</v>
      </c>
      <c r="O8026" s="1" t="str">
        <f t="array" ref="O8026">IF(SUMPRODUCT(MAX(ISNUMBER(SEARCH(Fuel_Rules!$A$6:$A$30,$E8026))*ISNUMBER(SEARCH(Fuel_Rules!$B$6:$B$30,$F8026))*(Fuel_Rules!$A$6:$A$30&lt;&gt;"")))&gt;0,"Plug-in hybrid",IF($G8026="Diesel","Diesel","Gasoline"))</f>
        <v>Gasoline</v>
      </c>
    </row>
    <row r="8027" spans="1:15" ht="15" customHeight="1" x14ac:dyDescent="0.25">
      <c r="A8027" s="1">
        <v>2022</v>
      </c>
      <c r="B8027" s="1" t="s">
        <v>9851</v>
      </c>
      <c r="C8027" s="1" t="s">
        <v>2129</v>
      </c>
      <c r="D8027" s="1" t="s">
        <v>10613</v>
      </c>
      <c r="E8027" s="1" t="s">
        <v>2106</v>
      </c>
      <c r="F8027" s="1" t="s">
        <v>10614</v>
      </c>
      <c r="G8027" s="1" t="s">
        <v>103</v>
      </c>
      <c r="H8027" s="1" t="s">
        <v>298</v>
      </c>
      <c r="I8027" s="1">
        <v>1.5</v>
      </c>
      <c r="J8027" s="1">
        <v>2023</v>
      </c>
      <c r="K8027" s="1">
        <v>307170</v>
      </c>
      <c r="L8027" s="1">
        <v>0</v>
      </c>
      <c r="M8027" s="1">
        <f t="array" ref="M8027">SUMPRODUCT(MAX(ISNUMBER(SEARCH('Class Rules'!$B$6:$B$85,$E8027))*ISNUMBER(SEARCH('Class Rules'!$C$6:$C$85,$F8027))*'Class Rules'!$A$6:$A$85))</f>
        <v>0</v>
      </c>
      <c r="N8027" s="1" t="str">
        <f t="array" ref="N8027">IF($M8027=0,'Class Rules'!$D$3,INDEX('Class Rules'!$D$6:$D$85,MATCH($M8027,'Class Rules'!$A$6:$A$85,0)))</f>
        <v>Passenger LDV</v>
      </c>
      <c r="O8027" s="1" t="str">
        <f t="array" ref="O8027">IF(SUMPRODUCT(MAX(ISNUMBER(SEARCH(Fuel_Rules!$A$6:$A$30,$E8027))*ISNUMBER(SEARCH(Fuel_Rules!$B$6:$B$30,$F8027))*(Fuel_Rules!$A$6:$A$30&lt;&gt;"")))&gt;0,"Plug-in hybrid",IF($G8027="Diesel","Diesel","Gasoline"))</f>
        <v>Gasoline</v>
      </c>
    </row>
    <row r="8028" spans="1:15" ht="15" customHeight="1" x14ac:dyDescent="0.25">
      <c r="A8028" s="1">
        <v>2022</v>
      </c>
      <c r="B8028" s="1" t="s">
        <v>9851</v>
      </c>
      <c r="C8028" s="1" t="s">
        <v>2129</v>
      </c>
      <c r="D8028" s="1" t="s">
        <v>10615</v>
      </c>
      <c r="E8028" s="1" t="s">
        <v>2106</v>
      </c>
      <c r="F8028" s="1" t="s">
        <v>10614</v>
      </c>
      <c r="G8028" s="1" t="s">
        <v>103</v>
      </c>
      <c r="H8028" s="1" t="s">
        <v>298</v>
      </c>
      <c r="I8028" s="1">
        <v>1.5</v>
      </c>
      <c r="J8028" s="1">
        <v>2023</v>
      </c>
      <c r="K8028" s="1">
        <v>284297</v>
      </c>
      <c r="L8028" s="1">
        <v>0</v>
      </c>
      <c r="M8028" s="1">
        <f t="array" ref="M8028">SUMPRODUCT(MAX(ISNUMBER(SEARCH('Class Rules'!$B$6:$B$85,$E8028))*ISNUMBER(SEARCH('Class Rules'!$C$6:$C$85,$F8028))*'Class Rules'!$A$6:$A$85))</f>
        <v>0</v>
      </c>
      <c r="N8028" s="1" t="str">
        <f t="array" ref="N8028">IF($M8028=0,'Class Rules'!$D$3,INDEX('Class Rules'!$D$6:$D$85,MATCH($M8028,'Class Rules'!$A$6:$A$85,0)))</f>
        <v>Passenger LDV</v>
      </c>
      <c r="O8028" s="1" t="str">
        <f t="array" ref="O8028">IF(SUMPRODUCT(MAX(ISNUMBER(SEARCH(Fuel_Rules!$A$6:$A$30,$E8028))*ISNUMBER(SEARCH(Fuel_Rules!$B$6:$B$30,$F8028))*(Fuel_Rules!$A$6:$A$30&lt;&gt;"")))&gt;0,"Plug-in hybrid",IF($G8028="Diesel","Diesel","Gasoline"))</f>
        <v>Gasoline</v>
      </c>
    </row>
    <row r="8029" spans="1:15" ht="15" customHeight="1" x14ac:dyDescent="0.25">
      <c r="A8029" s="1">
        <v>2022</v>
      </c>
      <c r="B8029" s="1" t="s">
        <v>9851</v>
      </c>
      <c r="C8029" s="1" t="s">
        <v>4810</v>
      </c>
      <c r="D8029" s="1" t="s">
        <v>10616</v>
      </c>
      <c r="E8029" s="1" t="s">
        <v>2106</v>
      </c>
      <c r="F8029" s="1" t="s">
        <v>10617</v>
      </c>
      <c r="G8029" s="1" t="s">
        <v>103</v>
      </c>
      <c r="H8029" s="1" t="s">
        <v>298</v>
      </c>
      <c r="I8029" s="1">
        <v>1.5</v>
      </c>
      <c r="J8029" s="1">
        <v>2023</v>
      </c>
      <c r="K8029" s="1">
        <v>311844</v>
      </c>
      <c r="L8029" s="1">
        <v>0</v>
      </c>
      <c r="M8029" s="1">
        <f t="array" ref="M8029">SUMPRODUCT(MAX(ISNUMBER(SEARCH('Class Rules'!$B$6:$B$85,$E8029))*ISNUMBER(SEARCH('Class Rules'!$C$6:$C$85,$F8029))*'Class Rules'!$A$6:$A$85))</f>
        <v>0</v>
      </c>
      <c r="N8029" s="1" t="str">
        <f t="array" ref="N8029">IF($M8029=0,'Class Rules'!$D$3,INDEX('Class Rules'!$D$6:$D$85,MATCH($M8029,'Class Rules'!$A$6:$A$85,0)))</f>
        <v>Passenger LDV</v>
      </c>
      <c r="O8029" s="1" t="str">
        <f t="array" ref="O8029">IF(SUMPRODUCT(MAX(ISNUMBER(SEARCH(Fuel_Rules!$A$6:$A$30,$E8029))*ISNUMBER(SEARCH(Fuel_Rules!$B$6:$B$30,$F8029))*(Fuel_Rules!$A$6:$A$30&lt;&gt;"")))&gt;0,"Plug-in hybrid",IF($G8029="Diesel","Diesel","Gasoline"))</f>
        <v>Gasoline</v>
      </c>
    </row>
    <row r="8030" spans="1:15" ht="15" customHeight="1" x14ac:dyDescent="0.25">
      <c r="A8030" s="1">
        <v>2022</v>
      </c>
      <c r="B8030" s="1" t="s">
        <v>9851</v>
      </c>
      <c r="C8030" s="1" t="s">
        <v>2139</v>
      </c>
      <c r="D8030" s="1" t="s">
        <v>10618</v>
      </c>
      <c r="E8030" s="1" t="s">
        <v>2137</v>
      </c>
      <c r="F8030" s="1" t="s">
        <v>2141</v>
      </c>
      <c r="G8030" s="1" t="s">
        <v>105</v>
      </c>
      <c r="H8030" s="1" t="s">
        <v>437</v>
      </c>
      <c r="I8030" s="1">
        <v>2.4</v>
      </c>
      <c r="J8030" s="1">
        <v>2023</v>
      </c>
      <c r="K8030" s="1">
        <v>295485</v>
      </c>
      <c r="L8030" s="1">
        <v>0</v>
      </c>
      <c r="M8030" s="1">
        <f t="array" ref="M8030">SUMPRODUCT(MAX(ISNUMBER(SEARCH('Class Rules'!$B$6:$B$85,$E8030))*ISNUMBER(SEARCH('Class Rules'!$C$6:$C$85,$F8030))*'Class Rules'!$A$6:$A$85))</f>
        <v>16</v>
      </c>
      <c r="N8030" s="1" t="str">
        <f t="array" ref="N8030">IF($M8030=0,'Class Rules'!$D$3,INDEX('Class Rules'!$D$6:$D$85,MATCH($M8030,'Class Rules'!$A$6:$A$85,0)))</f>
        <v>Freight LDV</v>
      </c>
      <c r="O8030" s="1" t="str">
        <f t="array" ref="O8030">IF(SUMPRODUCT(MAX(ISNUMBER(SEARCH(Fuel_Rules!$A$6:$A$30,$E8030))*ISNUMBER(SEARCH(Fuel_Rules!$B$6:$B$30,$F8030))*(Fuel_Rules!$A$6:$A$30&lt;&gt;"")))&gt;0,"Plug-in hybrid",IF($G8030="Diesel","Diesel","Gasoline"))</f>
        <v>Diesel</v>
      </c>
    </row>
    <row r="8031" spans="1:15" ht="15" customHeight="1" x14ac:dyDescent="0.25">
      <c r="A8031" s="1">
        <v>2022</v>
      </c>
      <c r="B8031" s="1" t="s">
        <v>9851</v>
      </c>
      <c r="C8031" s="1" t="s">
        <v>2139</v>
      </c>
      <c r="D8031" s="1" t="s">
        <v>10619</v>
      </c>
      <c r="E8031" s="1" t="s">
        <v>2137</v>
      </c>
      <c r="F8031" s="1" t="s">
        <v>2141</v>
      </c>
      <c r="G8031" s="1" t="s">
        <v>105</v>
      </c>
      <c r="H8031" s="1" t="s">
        <v>437</v>
      </c>
      <c r="I8031" s="1">
        <v>2.4</v>
      </c>
      <c r="J8031" s="1">
        <v>2023</v>
      </c>
      <c r="K8031" s="1">
        <v>271193</v>
      </c>
      <c r="L8031" s="1">
        <v>0</v>
      </c>
      <c r="M8031" s="1">
        <f t="array" ref="M8031">SUMPRODUCT(MAX(ISNUMBER(SEARCH('Class Rules'!$B$6:$B$85,$E8031))*ISNUMBER(SEARCH('Class Rules'!$C$6:$C$85,$F8031))*'Class Rules'!$A$6:$A$85))</f>
        <v>16</v>
      </c>
      <c r="N8031" s="1" t="str">
        <f t="array" ref="N8031">IF($M8031=0,'Class Rules'!$D$3,INDEX('Class Rules'!$D$6:$D$85,MATCH($M8031,'Class Rules'!$A$6:$A$85,0)))</f>
        <v>Freight LDV</v>
      </c>
      <c r="O8031" s="1" t="str">
        <f t="array" ref="O8031">IF(SUMPRODUCT(MAX(ISNUMBER(SEARCH(Fuel_Rules!$A$6:$A$30,$E8031))*ISNUMBER(SEARCH(Fuel_Rules!$B$6:$B$30,$F8031))*(Fuel_Rules!$A$6:$A$30&lt;&gt;"")))&gt;0,"Plug-in hybrid",IF($G8031="Diesel","Diesel","Gasoline"))</f>
        <v>Diesel</v>
      </c>
    </row>
    <row r="8032" spans="1:15" ht="15" customHeight="1" x14ac:dyDescent="0.25">
      <c r="A8032" s="1">
        <v>2022</v>
      </c>
      <c r="B8032" s="1" t="s">
        <v>9851</v>
      </c>
      <c r="C8032" s="1" t="s">
        <v>2142</v>
      </c>
      <c r="D8032" s="1" t="s">
        <v>10620</v>
      </c>
      <c r="E8032" s="1" t="s">
        <v>2137</v>
      </c>
      <c r="F8032" s="1" t="s">
        <v>2144</v>
      </c>
      <c r="G8032" s="1" t="s">
        <v>105</v>
      </c>
      <c r="H8032" s="1" t="s">
        <v>437</v>
      </c>
      <c r="I8032" s="1">
        <v>2.4</v>
      </c>
      <c r="J8032" s="1">
        <v>2023</v>
      </c>
      <c r="K8032" s="1">
        <v>270728</v>
      </c>
      <c r="L8032" s="1">
        <v>0</v>
      </c>
      <c r="M8032" s="1">
        <f t="array" ref="M8032">SUMPRODUCT(MAX(ISNUMBER(SEARCH('Class Rules'!$B$6:$B$85,$E8032))*ISNUMBER(SEARCH('Class Rules'!$C$6:$C$85,$F8032))*'Class Rules'!$A$6:$A$85))</f>
        <v>16</v>
      </c>
      <c r="N8032" s="1" t="str">
        <f t="array" ref="N8032">IF($M8032=0,'Class Rules'!$D$3,INDEX('Class Rules'!$D$6:$D$85,MATCH($M8032,'Class Rules'!$A$6:$A$85,0)))</f>
        <v>Freight LDV</v>
      </c>
      <c r="O8032" s="1" t="str">
        <f t="array" ref="O8032">IF(SUMPRODUCT(MAX(ISNUMBER(SEARCH(Fuel_Rules!$A$6:$A$30,$E8032))*ISNUMBER(SEARCH(Fuel_Rules!$B$6:$B$30,$F8032))*(Fuel_Rules!$A$6:$A$30&lt;&gt;"")))&gt;0,"Plug-in hybrid",IF($G8032="Diesel","Diesel","Gasoline"))</f>
        <v>Diesel</v>
      </c>
    </row>
    <row r="8033" spans="1:15" ht="15" customHeight="1" x14ac:dyDescent="0.25">
      <c r="A8033" s="1">
        <v>2022</v>
      </c>
      <c r="B8033" s="1" t="s">
        <v>9851</v>
      </c>
      <c r="C8033" s="1" t="s">
        <v>2142</v>
      </c>
      <c r="D8033" s="1" t="s">
        <v>10621</v>
      </c>
      <c r="E8033" s="1" t="s">
        <v>2137</v>
      </c>
      <c r="F8033" s="1" t="s">
        <v>2144</v>
      </c>
      <c r="G8033" s="1" t="s">
        <v>105</v>
      </c>
      <c r="H8033" s="1" t="s">
        <v>437</v>
      </c>
      <c r="I8033" s="1">
        <v>2.4</v>
      </c>
      <c r="J8033" s="1">
        <v>2023</v>
      </c>
      <c r="K8033" s="1">
        <v>258013</v>
      </c>
      <c r="L8033" s="1">
        <v>0</v>
      </c>
      <c r="M8033" s="1">
        <f t="array" ref="M8033">SUMPRODUCT(MAX(ISNUMBER(SEARCH('Class Rules'!$B$6:$B$85,$E8033))*ISNUMBER(SEARCH('Class Rules'!$C$6:$C$85,$F8033))*'Class Rules'!$A$6:$A$85))</f>
        <v>16</v>
      </c>
      <c r="N8033" s="1" t="str">
        <f t="array" ref="N8033">IF($M8033=0,'Class Rules'!$D$3,INDEX('Class Rules'!$D$6:$D$85,MATCH($M8033,'Class Rules'!$A$6:$A$85,0)))</f>
        <v>Freight LDV</v>
      </c>
      <c r="O8033" s="1" t="str">
        <f t="array" ref="O8033">IF(SUMPRODUCT(MAX(ISNUMBER(SEARCH(Fuel_Rules!$A$6:$A$30,$E8033))*ISNUMBER(SEARCH(Fuel_Rules!$B$6:$B$30,$F8033))*(Fuel_Rules!$A$6:$A$30&lt;&gt;"")))&gt;0,"Plug-in hybrid",IF($G8033="Diesel","Diesel","Gasoline"))</f>
        <v>Diesel</v>
      </c>
    </row>
    <row r="8034" spans="1:15" ht="15" customHeight="1" x14ac:dyDescent="0.25">
      <c r="A8034" s="1">
        <v>2022</v>
      </c>
      <c r="B8034" s="1" t="s">
        <v>9851</v>
      </c>
      <c r="C8034" s="1" t="s">
        <v>2145</v>
      </c>
      <c r="D8034" s="1" t="s">
        <v>10622</v>
      </c>
      <c r="E8034" s="1" t="s">
        <v>2137</v>
      </c>
      <c r="F8034" s="1" t="s">
        <v>2147</v>
      </c>
      <c r="G8034" s="1" t="s">
        <v>105</v>
      </c>
      <c r="H8034" s="1" t="s">
        <v>437</v>
      </c>
      <c r="I8034" s="1">
        <v>2.4</v>
      </c>
      <c r="J8034" s="1">
        <v>2023</v>
      </c>
      <c r="K8034" s="1">
        <v>325691</v>
      </c>
      <c r="L8034" s="1">
        <v>0</v>
      </c>
      <c r="M8034" s="1">
        <f t="array" ref="M8034">SUMPRODUCT(MAX(ISNUMBER(SEARCH('Class Rules'!$B$6:$B$85,$E8034))*ISNUMBER(SEARCH('Class Rules'!$C$6:$C$85,$F8034))*'Class Rules'!$A$6:$A$85))</f>
        <v>16</v>
      </c>
      <c r="N8034" s="1" t="str">
        <f t="array" ref="N8034">IF($M8034=0,'Class Rules'!$D$3,INDEX('Class Rules'!$D$6:$D$85,MATCH($M8034,'Class Rules'!$A$6:$A$85,0)))</f>
        <v>Freight LDV</v>
      </c>
      <c r="O8034" s="1" t="str">
        <f t="array" ref="O8034">IF(SUMPRODUCT(MAX(ISNUMBER(SEARCH(Fuel_Rules!$A$6:$A$30,$E8034))*ISNUMBER(SEARCH(Fuel_Rules!$B$6:$B$30,$F8034))*(Fuel_Rules!$A$6:$A$30&lt;&gt;"")))&gt;0,"Plug-in hybrid",IF($G8034="Diesel","Diesel","Gasoline"))</f>
        <v>Diesel</v>
      </c>
    </row>
    <row r="8035" spans="1:15" ht="15" customHeight="1" x14ac:dyDescent="0.25">
      <c r="A8035" s="1">
        <v>2022</v>
      </c>
      <c r="B8035" s="1" t="s">
        <v>9851</v>
      </c>
      <c r="C8035" s="1" t="s">
        <v>2145</v>
      </c>
      <c r="D8035" s="1" t="s">
        <v>10623</v>
      </c>
      <c r="E8035" s="1" t="s">
        <v>2137</v>
      </c>
      <c r="F8035" s="1" t="s">
        <v>2147</v>
      </c>
      <c r="G8035" s="1" t="s">
        <v>105</v>
      </c>
      <c r="H8035" s="1" t="s">
        <v>437</v>
      </c>
      <c r="I8035" s="1">
        <v>2.4</v>
      </c>
      <c r="J8035" s="1">
        <v>2023</v>
      </c>
      <c r="K8035" s="1">
        <v>308536</v>
      </c>
      <c r="L8035" s="1">
        <v>0</v>
      </c>
      <c r="M8035" s="1">
        <f t="array" ref="M8035">SUMPRODUCT(MAX(ISNUMBER(SEARCH('Class Rules'!$B$6:$B$85,$E8035))*ISNUMBER(SEARCH('Class Rules'!$C$6:$C$85,$F8035))*'Class Rules'!$A$6:$A$85))</f>
        <v>16</v>
      </c>
      <c r="N8035" s="1" t="str">
        <f t="array" ref="N8035">IF($M8035=0,'Class Rules'!$D$3,INDEX('Class Rules'!$D$6:$D$85,MATCH($M8035,'Class Rules'!$A$6:$A$85,0)))</f>
        <v>Freight LDV</v>
      </c>
      <c r="O8035" s="1" t="str">
        <f t="array" ref="O8035">IF(SUMPRODUCT(MAX(ISNUMBER(SEARCH(Fuel_Rules!$A$6:$A$30,$E8035))*ISNUMBER(SEARCH(Fuel_Rules!$B$6:$B$30,$F8035))*(Fuel_Rules!$A$6:$A$30&lt;&gt;"")))&gt;0,"Plug-in hybrid",IF($G8035="Diesel","Diesel","Gasoline"))</f>
        <v>Diesel</v>
      </c>
    </row>
    <row r="8036" spans="1:15" ht="15" customHeight="1" x14ac:dyDescent="0.25">
      <c r="A8036" s="1">
        <v>2022</v>
      </c>
      <c r="B8036" s="1" t="s">
        <v>9851</v>
      </c>
      <c r="C8036" s="1" t="s">
        <v>2148</v>
      </c>
      <c r="D8036" s="1" t="s">
        <v>10624</v>
      </c>
      <c r="E8036" s="1" t="s">
        <v>2137</v>
      </c>
      <c r="F8036" s="1" t="s">
        <v>2150</v>
      </c>
      <c r="G8036" s="1" t="s">
        <v>103</v>
      </c>
      <c r="H8036" s="1" t="s">
        <v>437</v>
      </c>
      <c r="I8036" s="1">
        <v>1.5</v>
      </c>
      <c r="J8036" s="1">
        <v>2023</v>
      </c>
      <c r="K8036" s="1">
        <v>244167</v>
      </c>
      <c r="L8036" s="1">
        <v>0</v>
      </c>
      <c r="M8036" s="1">
        <f t="array" ref="M8036">SUMPRODUCT(MAX(ISNUMBER(SEARCH('Class Rules'!$B$6:$B$85,$E8036))*ISNUMBER(SEARCH('Class Rules'!$C$6:$C$85,$F8036))*'Class Rules'!$A$6:$A$85))</f>
        <v>0</v>
      </c>
      <c r="N8036" s="1" t="str">
        <f t="array" ref="N8036">IF($M8036=0,'Class Rules'!$D$3,INDEX('Class Rules'!$D$6:$D$85,MATCH($M8036,'Class Rules'!$A$6:$A$85,0)))</f>
        <v>Passenger LDV</v>
      </c>
      <c r="O8036" s="1" t="str">
        <f t="array" ref="O8036">IF(SUMPRODUCT(MAX(ISNUMBER(SEARCH(Fuel_Rules!$A$6:$A$30,$E8036))*ISNUMBER(SEARCH(Fuel_Rules!$B$6:$B$30,$F8036))*(Fuel_Rules!$A$6:$A$30&lt;&gt;"")))&gt;0,"Plug-in hybrid",IF($G8036="Diesel","Diesel","Gasoline"))</f>
        <v>Gasoline</v>
      </c>
    </row>
    <row r="8037" spans="1:15" ht="15" customHeight="1" x14ac:dyDescent="0.25">
      <c r="A8037" s="1">
        <v>2022</v>
      </c>
      <c r="B8037" s="1" t="s">
        <v>9851</v>
      </c>
      <c r="C8037" s="1" t="s">
        <v>2148</v>
      </c>
      <c r="D8037" s="1" t="s">
        <v>10625</v>
      </c>
      <c r="E8037" s="1" t="s">
        <v>2137</v>
      </c>
      <c r="F8037" s="1" t="s">
        <v>2150</v>
      </c>
      <c r="G8037" s="1" t="s">
        <v>103</v>
      </c>
      <c r="H8037" s="1" t="s">
        <v>437</v>
      </c>
      <c r="I8037" s="1">
        <v>1.5</v>
      </c>
      <c r="J8037" s="1">
        <v>2023</v>
      </c>
      <c r="K8037" s="1">
        <v>221676</v>
      </c>
      <c r="L8037" s="1">
        <v>0</v>
      </c>
      <c r="M8037" s="1">
        <f t="array" ref="M8037">SUMPRODUCT(MAX(ISNUMBER(SEARCH('Class Rules'!$B$6:$B$85,$E8037))*ISNUMBER(SEARCH('Class Rules'!$C$6:$C$85,$F8037))*'Class Rules'!$A$6:$A$85))</f>
        <v>0</v>
      </c>
      <c r="N8037" s="1" t="str">
        <f t="array" ref="N8037">IF($M8037=0,'Class Rules'!$D$3,INDEX('Class Rules'!$D$6:$D$85,MATCH($M8037,'Class Rules'!$A$6:$A$85,0)))</f>
        <v>Passenger LDV</v>
      </c>
      <c r="O8037" s="1" t="str">
        <f t="array" ref="O8037">IF(SUMPRODUCT(MAX(ISNUMBER(SEARCH(Fuel_Rules!$A$6:$A$30,$E8037))*ISNUMBER(SEARCH(Fuel_Rules!$B$6:$B$30,$F8037))*(Fuel_Rules!$A$6:$A$30&lt;&gt;"")))&gt;0,"Plug-in hybrid",IF($G8037="Diesel","Diesel","Gasoline"))</f>
        <v>Gasoline</v>
      </c>
    </row>
    <row r="8038" spans="1:15" ht="15" customHeight="1" x14ac:dyDescent="0.25">
      <c r="A8038" s="1">
        <v>2022</v>
      </c>
      <c r="B8038" s="1" t="s">
        <v>9851</v>
      </c>
      <c r="C8038" s="1" t="s">
        <v>2151</v>
      </c>
      <c r="D8038" s="1" t="s">
        <v>10626</v>
      </c>
      <c r="E8038" s="1" t="s">
        <v>2137</v>
      </c>
      <c r="F8038" s="1" t="s">
        <v>2153</v>
      </c>
      <c r="G8038" s="1" t="s">
        <v>103</v>
      </c>
      <c r="H8038" s="1" t="s">
        <v>437</v>
      </c>
      <c r="I8038" s="1">
        <v>1.5</v>
      </c>
      <c r="J8038" s="1">
        <v>2023</v>
      </c>
      <c r="K8038" s="1">
        <v>232722</v>
      </c>
      <c r="L8038" s="1">
        <v>0</v>
      </c>
      <c r="M8038" s="1">
        <f t="array" ref="M8038">SUMPRODUCT(MAX(ISNUMBER(SEARCH('Class Rules'!$B$6:$B$85,$E8038))*ISNUMBER(SEARCH('Class Rules'!$C$6:$C$85,$F8038))*'Class Rules'!$A$6:$A$85))</f>
        <v>0</v>
      </c>
      <c r="N8038" s="1" t="str">
        <f t="array" ref="N8038">IF($M8038=0,'Class Rules'!$D$3,INDEX('Class Rules'!$D$6:$D$85,MATCH($M8038,'Class Rules'!$A$6:$A$85,0)))</f>
        <v>Passenger LDV</v>
      </c>
      <c r="O8038" s="1" t="str">
        <f t="array" ref="O8038">IF(SUMPRODUCT(MAX(ISNUMBER(SEARCH(Fuel_Rules!$A$6:$A$30,$E8038))*ISNUMBER(SEARCH(Fuel_Rules!$B$6:$B$30,$F8038))*(Fuel_Rules!$A$6:$A$30&lt;&gt;"")))&gt;0,"Plug-in hybrid",IF($G8038="Diesel","Diesel","Gasoline"))</f>
        <v>Gasoline</v>
      </c>
    </row>
    <row r="8039" spans="1:15" ht="15" customHeight="1" x14ac:dyDescent="0.25">
      <c r="A8039" s="1">
        <v>2022</v>
      </c>
      <c r="B8039" s="1" t="s">
        <v>9851</v>
      </c>
      <c r="C8039" s="1" t="s">
        <v>2151</v>
      </c>
      <c r="D8039" s="1" t="s">
        <v>10627</v>
      </c>
      <c r="E8039" s="1" t="s">
        <v>2137</v>
      </c>
      <c r="F8039" s="1" t="s">
        <v>2153</v>
      </c>
      <c r="G8039" s="1" t="s">
        <v>103</v>
      </c>
      <c r="H8039" s="1" t="s">
        <v>437</v>
      </c>
      <c r="I8039" s="1">
        <v>1.5</v>
      </c>
      <c r="J8039" s="1">
        <v>2023</v>
      </c>
      <c r="K8039" s="1">
        <v>218163</v>
      </c>
      <c r="L8039" s="1">
        <v>0</v>
      </c>
      <c r="M8039" s="1">
        <f t="array" ref="M8039">SUMPRODUCT(MAX(ISNUMBER(SEARCH('Class Rules'!$B$6:$B$85,$E8039))*ISNUMBER(SEARCH('Class Rules'!$C$6:$C$85,$F8039))*'Class Rules'!$A$6:$A$85))</f>
        <v>0</v>
      </c>
      <c r="N8039" s="1" t="str">
        <f t="array" ref="N8039">IF($M8039=0,'Class Rules'!$D$3,INDEX('Class Rules'!$D$6:$D$85,MATCH($M8039,'Class Rules'!$A$6:$A$85,0)))</f>
        <v>Passenger LDV</v>
      </c>
      <c r="O8039" s="1" t="str">
        <f t="array" ref="O8039">IF(SUMPRODUCT(MAX(ISNUMBER(SEARCH(Fuel_Rules!$A$6:$A$30,$E8039))*ISNUMBER(SEARCH(Fuel_Rules!$B$6:$B$30,$F8039))*(Fuel_Rules!$A$6:$A$30&lt;&gt;"")))&gt;0,"Plug-in hybrid",IF($G8039="Diesel","Diesel","Gasoline"))</f>
        <v>Gasoline</v>
      </c>
    </row>
    <row r="8040" spans="1:15" ht="15" customHeight="1" x14ac:dyDescent="0.25">
      <c r="A8040" s="1">
        <v>2022</v>
      </c>
      <c r="B8040" s="1" t="s">
        <v>9851</v>
      </c>
      <c r="C8040" s="1" t="s">
        <v>2154</v>
      </c>
      <c r="D8040" s="1" t="s">
        <v>10628</v>
      </c>
      <c r="E8040" s="1" t="s">
        <v>2137</v>
      </c>
      <c r="F8040" s="1" t="s">
        <v>2156</v>
      </c>
      <c r="G8040" s="1" t="s">
        <v>103</v>
      </c>
      <c r="H8040" s="1" t="s">
        <v>437</v>
      </c>
      <c r="I8040" s="1">
        <v>2</v>
      </c>
      <c r="J8040" s="1">
        <v>2023</v>
      </c>
      <c r="K8040" s="1">
        <v>235072</v>
      </c>
      <c r="L8040" s="1">
        <v>0</v>
      </c>
      <c r="M8040" s="1">
        <f t="array" ref="M8040">SUMPRODUCT(MAX(ISNUMBER(SEARCH('Class Rules'!$B$6:$B$85,$E8040))*ISNUMBER(SEARCH('Class Rules'!$C$6:$C$85,$F8040))*'Class Rules'!$A$6:$A$85))</f>
        <v>0</v>
      </c>
      <c r="N8040" s="1" t="str">
        <f t="array" ref="N8040">IF($M8040=0,'Class Rules'!$D$3,INDEX('Class Rules'!$D$6:$D$85,MATCH($M8040,'Class Rules'!$A$6:$A$85,0)))</f>
        <v>Passenger LDV</v>
      </c>
      <c r="O8040" s="1" t="str">
        <f t="array" ref="O8040">IF(SUMPRODUCT(MAX(ISNUMBER(SEARCH(Fuel_Rules!$A$6:$A$30,$E8040))*ISNUMBER(SEARCH(Fuel_Rules!$B$6:$B$30,$F8040))*(Fuel_Rules!$A$6:$A$30&lt;&gt;"")))&gt;0,"Plug-in hybrid",IF($G8040="Diesel","Diesel","Gasoline"))</f>
        <v>Gasoline</v>
      </c>
    </row>
    <row r="8041" spans="1:15" ht="15" customHeight="1" x14ac:dyDescent="0.25">
      <c r="A8041" s="1">
        <v>2022</v>
      </c>
      <c r="B8041" s="1" t="s">
        <v>9851</v>
      </c>
      <c r="C8041" s="1" t="s">
        <v>2157</v>
      </c>
      <c r="D8041" s="1" t="s">
        <v>10629</v>
      </c>
      <c r="E8041" s="1" t="s">
        <v>2137</v>
      </c>
      <c r="F8041" s="1" t="s">
        <v>2159</v>
      </c>
      <c r="G8041" s="1" t="s">
        <v>103</v>
      </c>
      <c r="H8041" s="1" t="s">
        <v>437</v>
      </c>
      <c r="I8041" s="1">
        <v>3</v>
      </c>
      <c r="J8041" s="1">
        <v>2023</v>
      </c>
      <c r="K8041" s="1">
        <v>287396</v>
      </c>
      <c r="L8041" s="1">
        <v>0</v>
      </c>
      <c r="M8041" s="1">
        <f t="array" ref="M8041">SUMPRODUCT(MAX(ISNUMBER(SEARCH('Class Rules'!$B$6:$B$85,$E8041))*ISNUMBER(SEARCH('Class Rules'!$C$6:$C$85,$F8041))*'Class Rules'!$A$6:$A$85))</f>
        <v>0</v>
      </c>
      <c r="N8041" s="1" t="str">
        <f t="array" ref="N8041">IF($M8041=0,'Class Rules'!$D$3,INDEX('Class Rules'!$D$6:$D$85,MATCH($M8041,'Class Rules'!$A$6:$A$85,0)))</f>
        <v>Passenger LDV</v>
      </c>
      <c r="O8041" s="1" t="str">
        <f t="array" ref="O8041">IF(SUMPRODUCT(MAX(ISNUMBER(SEARCH(Fuel_Rules!$A$6:$A$30,$E8041))*ISNUMBER(SEARCH(Fuel_Rules!$B$6:$B$30,$F8041))*(Fuel_Rules!$A$6:$A$30&lt;&gt;"")))&gt;0,"Plug-in hybrid",IF($G8041="Diesel","Diesel","Gasoline"))</f>
        <v>Gasoline</v>
      </c>
    </row>
    <row r="8042" spans="1:15" ht="15" customHeight="1" x14ac:dyDescent="0.25">
      <c r="A8042" s="1">
        <v>2022</v>
      </c>
      <c r="B8042" s="1" t="s">
        <v>9851</v>
      </c>
      <c r="C8042" s="1" t="s">
        <v>2160</v>
      </c>
      <c r="D8042" s="1" t="s">
        <v>10630</v>
      </c>
      <c r="E8042" s="1" t="s">
        <v>2137</v>
      </c>
      <c r="F8042" s="1" t="s">
        <v>2162</v>
      </c>
      <c r="G8042" s="1" t="s">
        <v>105</v>
      </c>
      <c r="H8042" s="1" t="s">
        <v>437</v>
      </c>
      <c r="I8042" s="1">
        <v>2.2000000000000002</v>
      </c>
      <c r="J8042" s="1">
        <v>2023</v>
      </c>
      <c r="K8042" s="1">
        <v>314717</v>
      </c>
      <c r="L8042" s="1">
        <v>0</v>
      </c>
      <c r="M8042" s="1">
        <f t="array" ref="M8042">SUMPRODUCT(MAX(ISNUMBER(SEARCH('Class Rules'!$B$6:$B$85,$E8042))*ISNUMBER(SEARCH('Class Rules'!$C$6:$C$85,$F8042))*'Class Rules'!$A$6:$A$85))</f>
        <v>0</v>
      </c>
      <c r="N8042" s="1" t="str">
        <f t="array" ref="N8042">IF($M8042=0,'Class Rules'!$D$3,INDEX('Class Rules'!$D$6:$D$85,MATCH($M8042,'Class Rules'!$A$6:$A$85,0)))</f>
        <v>Passenger LDV</v>
      </c>
      <c r="O8042" s="1" t="str">
        <f t="array" ref="O8042">IF(SUMPRODUCT(MAX(ISNUMBER(SEARCH(Fuel_Rules!$A$6:$A$30,$E8042))*ISNUMBER(SEARCH(Fuel_Rules!$B$6:$B$30,$F8042))*(Fuel_Rules!$A$6:$A$30&lt;&gt;"")))&gt;0,"Plug-in hybrid",IF($G8042="Diesel","Diesel","Gasoline"))</f>
        <v>Diesel</v>
      </c>
    </row>
    <row r="8043" spans="1:15" ht="15" customHeight="1" x14ac:dyDescent="0.25">
      <c r="A8043" s="1">
        <v>2022</v>
      </c>
      <c r="B8043" s="1" t="s">
        <v>9851</v>
      </c>
      <c r="C8043" s="1" t="s">
        <v>2163</v>
      </c>
      <c r="D8043" s="1" t="s">
        <v>10631</v>
      </c>
      <c r="E8043" s="1" t="s">
        <v>2137</v>
      </c>
      <c r="F8043" s="1" t="s">
        <v>2165</v>
      </c>
      <c r="G8043" s="1" t="s">
        <v>103</v>
      </c>
      <c r="H8043" s="1" t="s">
        <v>437</v>
      </c>
      <c r="I8043" s="1">
        <v>2</v>
      </c>
      <c r="J8043" s="1">
        <v>2023</v>
      </c>
      <c r="K8043" s="1">
        <v>166757</v>
      </c>
      <c r="L8043" s="1">
        <v>0</v>
      </c>
      <c r="M8043" s="1">
        <f t="array" ref="M8043">SUMPRODUCT(MAX(ISNUMBER(SEARCH('Class Rules'!$B$6:$B$85,$E8043))*ISNUMBER(SEARCH('Class Rules'!$C$6:$C$85,$F8043))*'Class Rules'!$A$6:$A$85))</f>
        <v>0</v>
      </c>
      <c r="N8043" s="1" t="str">
        <f t="array" ref="N8043">IF($M8043=0,'Class Rules'!$D$3,INDEX('Class Rules'!$D$6:$D$85,MATCH($M8043,'Class Rules'!$A$6:$A$85,0)))</f>
        <v>Passenger LDV</v>
      </c>
      <c r="O8043" s="1" t="str">
        <f t="array" ref="O8043">IF(SUMPRODUCT(MAX(ISNUMBER(SEARCH(Fuel_Rules!$A$6:$A$30,$E8043))*ISNUMBER(SEARCH(Fuel_Rules!$B$6:$B$30,$F8043))*(Fuel_Rules!$A$6:$A$30&lt;&gt;"")))&gt;0,"Plug-in hybrid",IF($G8043="Diesel","Diesel","Gasoline"))</f>
        <v>Gasoline</v>
      </c>
    </row>
    <row r="8044" spans="1:15" ht="15" customHeight="1" x14ac:dyDescent="0.25">
      <c r="A8044" s="1">
        <v>2022</v>
      </c>
      <c r="B8044" s="1" t="s">
        <v>9851</v>
      </c>
      <c r="C8044" s="1" t="s">
        <v>2166</v>
      </c>
      <c r="D8044" s="1" t="s">
        <v>10632</v>
      </c>
      <c r="E8044" s="1" t="s">
        <v>2137</v>
      </c>
      <c r="F8044" s="1" t="s">
        <v>2168</v>
      </c>
      <c r="G8044" s="1" t="s">
        <v>105</v>
      </c>
      <c r="H8044" s="1" t="s">
        <v>437</v>
      </c>
      <c r="I8044" s="1">
        <v>2.4</v>
      </c>
      <c r="J8044" s="1">
        <v>2023</v>
      </c>
      <c r="K8044" s="1">
        <v>381136</v>
      </c>
      <c r="L8044" s="1">
        <v>0</v>
      </c>
      <c r="M8044" s="1">
        <f t="array" ref="M8044">SUMPRODUCT(MAX(ISNUMBER(SEARCH('Class Rules'!$B$6:$B$85,$E8044))*ISNUMBER(SEARCH('Class Rules'!$C$6:$C$85,$F8044))*'Class Rules'!$A$6:$A$85))</f>
        <v>0</v>
      </c>
      <c r="N8044" s="1" t="str">
        <f t="array" ref="N8044">IF($M8044=0,'Class Rules'!$D$3,INDEX('Class Rules'!$D$6:$D$85,MATCH($M8044,'Class Rules'!$A$6:$A$85,0)))</f>
        <v>Passenger LDV</v>
      </c>
      <c r="O8044" s="1" t="str">
        <f t="array" ref="O8044">IF(SUMPRODUCT(MAX(ISNUMBER(SEARCH(Fuel_Rules!$A$6:$A$30,$E8044))*ISNUMBER(SEARCH(Fuel_Rules!$B$6:$B$30,$F8044))*(Fuel_Rules!$A$6:$A$30&lt;&gt;"")))&gt;0,"Plug-in hybrid",IF($G8044="Diesel","Diesel","Gasoline"))</f>
        <v>Diesel</v>
      </c>
    </row>
    <row r="8045" spans="1:15" ht="15" customHeight="1" x14ac:dyDescent="0.25">
      <c r="A8045" s="1">
        <v>2022</v>
      </c>
      <c r="B8045" s="1" t="s">
        <v>9851</v>
      </c>
      <c r="C8045" s="1" t="s">
        <v>2166</v>
      </c>
      <c r="D8045" s="1" t="s">
        <v>10633</v>
      </c>
      <c r="E8045" s="1" t="s">
        <v>2137</v>
      </c>
      <c r="F8045" s="1" t="s">
        <v>2168</v>
      </c>
      <c r="G8045" s="1" t="s">
        <v>105</v>
      </c>
      <c r="H8045" s="1" t="s">
        <v>437</v>
      </c>
      <c r="I8045" s="1">
        <v>2.4</v>
      </c>
      <c r="J8045" s="1">
        <v>2023</v>
      </c>
      <c r="K8045" s="1">
        <v>364366</v>
      </c>
      <c r="L8045" s="1">
        <v>0</v>
      </c>
      <c r="M8045" s="1">
        <f t="array" ref="M8045">SUMPRODUCT(MAX(ISNUMBER(SEARCH('Class Rules'!$B$6:$B$85,$E8045))*ISNUMBER(SEARCH('Class Rules'!$C$6:$C$85,$F8045))*'Class Rules'!$A$6:$A$85))</f>
        <v>0</v>
      </c>
      <c r="N8045" s="1" t="str">
        <f t="array" ref="N8045">IF($M8045=0,'Class Rules'!$D$3,INDEX('Class Rules'!$D$6:$D$85,MATCH($M8045,'Class Rules'!$A$6:$A$85,0)))</f>
        <v>Passenger LDV</v>
      </c>
      <c r="O8045" s="1" t="str">
        <f t="array" ref="O8045">IF(SUMPRODUCT(MAX(ISNUMBER(SEARCH(Fuel_Rules!$A$6:$A$30,$E8045))*ISNUMBER(SEARCH(Fuel_Rules!$B$6:$B$30,$F8045))*(Fuel_Rules!$A$6:$A$30&lt;&gt;"")))&gt;0,"Plug-in hybrid",IF($G8045="Diesel","Diesel","Gasoline"))</f>
        <v>Diesel</v>
      </c>
    </row>
    <row r="8046" spans="1:15" ht="15" customHeight="1" x14ac:dyDescent="0.25">
      <c r="A8046" s="1">
        <v>2022</v>
      </c>
      <c r="B8046" s="1" t="s">
        <v>9851</v>
      </c>
      <c r="C8046" s="1" t="s">
        <v>2169</v>
      </c>
      <c r="D8046" s="1" t="s">
        <v>10634</v>
      </c>
      <c r="E8046" s="1" t="s">
        <v>2137</v>
      </c>
      <c r="F8046" s="1" t="s">
        <v>2171</v>
      </c>
      <c r="G8046" s="1" t="s">
        <v>103</v>
      </c>
      <c r="H8046" s="1" t="s">
        <v>437</v>
      </c>
      <c r="I8046" s="1">
        <v>1.5</v>
      </c>
      <c r="J8046" s="1">
        <v>2023</v>
      </c>
      <c r="K8046" s="1">
        <v>211700</v>
      </c>
      <c r="L8046" s="1">
        <v>0</v>
      </c>
      <c r="M8046" s="1">
        <f t="array" ref="M8046">SUMPRODUCT(MAX(ISNUMBER(SEARCH('Class Rules'!$B$6:$B$85,$E8046))*ISNUMBER(SEARCH('Class Rules'!$C$6:$C$85,$F8046))*'Class Rules'!$A$6:$A$85))</f>
        <v>0</v>
      </c>
      <c r="N8046" s="1" t="str">
        <f t="array" ref="N8046">IF($M8046=0,'Class Rules'!$D$3,INDEX('Class Rules'!$D$6:$D$85,MATCH($M8046,'Class Rules'!$A$6:$A$85,0)))</f>
        <v>Passenger LDV</v>
      </c>
      <c r="O8046" s="1" t="str">
        <f t="array" ref="O8046">IF(SUMPRODUCT(MAX(ISNUMBER(SEARCH(Fuel_Rules!$A$6:$A$30,$E8046))*ISNUMBER(SEARCH(Fuel_Rules!$B$6:$B$30,$F8046))*(Fuel_Rules!$A$6:$A$30&lt;&gt;"")))&gt;0,"Plug-in hybrid",IF($G8046="Diesel","Diesel","Gasoline"))</f>
        <v>Gasoline</v>
      </c>
    </row>
    <row r="8047" spans="1:15" ht="15" customHeight="1" x14ac:dyDescent="0.25">
      <c r="A8047" s="1">
        <v>2022</v>
      </c>
      <c r="B8047" s="1" t="s">
        <v>9851</v>
      </c>
      <c r="C8047" s="1" t="s">
        <v>2169</v>
      </c>
      <c r="D8047" s="1" t="s">
        <v>10635</v>
      </c>
      <c r="E8047" s="1" t="s">
        <v>2137</v>
      </c>
      <c r="F8047" s="1" t="s">
        <v>2171</v>
      </c>
      <c r="G8047" s="1" t="s">
        <v>103</v>
      </c>
      <c r="H8047" s="1" t="s">
        <v>437</v>
      </c>
      <c r="I8047" s="1">
        <v>1.5</v>
      </c>
      <c r="J8047" s="1">
        <v>2023</v>
      </c>
      <c r="K8047" s="1">
        <v>191103</v>
      </c>
      <c r="L8047" s="1">
        <v>0</v>
      </c>
      <c r="M8047" s="1">
        <f t="array" ref="M8047">SUMPRODUCT(MAX(ISNUMBER(SEARCH('Class Rules'!$B$6:$B$85,$E8047))*ISNUMBER(SEARCH('Class Rules'!$C$6:$C$85,$F8047))*'Class Rules'!$A$6:$A$85))</f>
        <v>0</v>
      </c>
      <c r="N8047" s="1" t="str">
        <f t="array" ref="N8047">IF($M8047=0,'Class Rules'!$D$3,INDEX('Class Rules'!$D$6:$D$85,MATCH($M8047,'Class Rules'!$A$6:$A$85,0)))</f>
        <v>Passenger LDV</v>
      </c>
      <c r="O8047" s="1" t="str">
        <f t="array" ref="O8047">IF(SUMPRODUCT(MAX(ISNUMBER(SEARCH(Fuel_Rules!$A$6:$A$30,$E8047))*ISNUMBER(SEARCH(Fuel_Rules!$B$6:$B$30,$F8047))*(Fuel_Rules!$A$6:$A$30&lt;&gt;"")))&gt;0,"Plug-in hybrid",IF($G8047="Diesel","Diesel","Gasoline"))</f>
        <v>Gasoline</v>
      </c>
    </row>
    <row r="8048" spans="1:15" ht="15" customHeight="1" x14ac:dyDescent="0.25">
      <c r="A8048" s="1">
        <v>2022</v>
      </c>
      <c r="B8048" s="1" t="s">
        <v>9851</v>
      </c>
      <c r="C8048" s="1" t="s">
        <v>2172</v>
      </c>
      <c r="D8048" s="1" t="s">
        <v>10636</v>
      </c>
      <c r="E8048" s="1" t="s">
        <v>2137</v>
      </c>
      <c r="F8048" s="1" t="s">
        <v>2174</v>
      </c>
      <c r="G8048" s="1" t="s">
        <v>103</v>
      </c>
      <c r="H8048" s="1" t="s">
        <v>437</v>
      </c>
      <c r="I8048" s="1">
        <v>1.5</v>
      </c>
      <c r="J8048" s="1">
        <v>2023</v>
      </c>
      <c r="K8048" s="1">
        <v>196617</v>
      </c>
      <c r="L8048" s="1">
        <v>0</v>
      </c>
      <c r="M8048" s="1">
        <f t="array" ref="M8048">SUMPRODUCT(MAX(ISNUMBER(SEARCH('Class Rules'!$B$6:$B$85,$E8048))*ISNUMBER(SEARCH('Class Rules'!$C$6:$C$85,$F8048))*'Class Rules'!$A$6:$A$85))</f>
        <v>0</v>
      </c>
      <c r="N8048" s="1" t="str">
        <f t="array" ref="N8048">IF($M8048=0,'Class Rules'!$D$3,INDEX('Class Rules'!$D$6:$D$85,MATCH($M8048,'Class Rules'!$A$6:$A$85,0)))</f>
        <v>Passenger LDV</v>
      </c>
      <c r="O8048" s="1" t="str">
        <f t="array" ref="O8048">IF(SUMPRODUCT(MAX(ISNUMBER(SEARCH(Fuel_Rules!$A$6:$A$30,$E8048))*ISNUMBER(SEARCH(Fuel_Rules!$B$6:$B$30,$F8048))*(Fuel_Rules!$A$6:$A$30&lt;&gt;"")))&gt;0,"Plug-in hybrid",IF($G8048="Diesel","Diesel","Gasoline"))</f>
        <v>Gasoline</v>
      </c>
    </row>
    <row r="8049" spans="1:15" ht="15" customHeight="1" x14ac:dyDescent="0.25">
      <c r="A8049" s="1">
        <v>2022</v>
      </c>
      <c r="B8049" s="1" t="s">
        <v>9851</v>
      </c>
      <c r="C8049" s="1" t="s">
        <v>2172</v>
      </c>
      <c r="D8049" s="1" t="s">
        <v>10637</v>
      </c>
      <c r="E8049" s="1" t="s">
        <v>2137</v>
      </c>
      <c r="F8049" s="1" t="s">
        <v>2174</v>
      </c>
      <c r="G8049" s="1" t="s">
        <v>103</v>
      </c>
      <c r="H8049" s="1" t="s">
        <v>437</v>
      </c>
      <c r="I8049" s="1">
        <v>1.5</v>
      </c>
      <c r="J8049" s="1">
        <v>2023</v>
      </c>
      <c r="K8049" s="1">
        <v>184734</v>
      </c>
      <c r="L8049" s="1">
        <v>0</v>
      </c>
      <c r="M8049" s="1">
        <f t="array" ref="M8049">SUMPRODUCT(MAX(ISNUMBER(SEARCH('Class Rules'!$B$6:$B$85,$E8049))*ISNUMBER(SEARCH('Class Rules'!$C$6:$C$85,$F8049))*'Class Rules'!$A$6:$A$85))</f>
        <v>0</v>
      </c>
      <c r="N8049" s="1" t="str">
        <f t="array" ref="N8049">IF($M8049=0,'Class Rules'!$D$3,INDEX('Class Rules'!$D$6:$D$85,MATCH($M8049,'Class Rules'!$A$6:$A$85,0)))</f>
        <v>Passenger LDV</v>
      </c>
      <c r="O8049" s="1" t="str">
        <f t="array" ref="O8049">IF(SUMPRODUCT(MAX(ISNUMBER(SEARCH(Fuel_Rules!$A$6:$A$30,$E8049))*ISNUMBER(SEARCH(Fuel_Rules!$B$6:$B$30,$F8049))*(Fuel_Rules!$A$6:$A$30&lt;&gt;"")))&gt;0,"Plug-in hybrid",IF($G8049="Diesel","Diesel","Gasoline"))</f>
        <v>Gasoline</v>
      </c>
    </row>
    <row r="8050" spans="1:15" ht="15" customHeight="1" x14ac:dyDescent="0.25">
      <c r="A8050" s="1">
        <v>2022</v>
      </c>
      <c r="B8050" s="1" t="s">
        <v>9851</v>
      </c>
      <c r="C8050" s="1" t="s">
        <v>2175</v>
      </c>
      <c r="D8050" s="1" t="s">
        <v>10638</v>
      </c>
      <c r="E8050" s="1" t="s">
        <v>2137</v>
      </c>
      <c r="F8050" s="1" t="s">
        <v>2177</v>
      </c>
      <c r="G8050" s="1" t="s">
        <v>105</v>
      </c>
      <c r="H8050" s="1" t="s">
        <v>437</v>
      </c>
      <c r="I8050" s="1">
        <v>2.4</v>
      </c>
      <c r="J8050" s="1">
        <v>2023</v>
      </c>
      <c r="K8050" s="1">
        <v>416159</v>
      </c>
      <c r="L8050" s="1">
        <v>0</v>
      </c>
      <c r="M8050" s="1">
        <f t="array" ref="M8050">SUMPRODUCT(MAX(ISNUMBER(SEARCH('Class Rules'!$B$6:$B$85,$E8050))*ISNUMBER(SEARCH('Class Rules'!$C$6:$C$85,$F8050))*'Class Rules'!$A$6:$A$85))</f>
        <v>0</v>
      </c>
      <c r="N8050" s="1" t="str">
        <f t="array" ref="N8050">IF($M8050=0,'Class Rules'!$D$3,INDEX('Class Rules'!$D$6:$D$85,MATCH($M8050,'Class Rules'!$A$6:$A$85,0)))</f>
        <v>Passenger LDV</v>
      </c>
      <c r="O8050" s="1" t="str">
        <f t="array" ref="O8050">IF(SUMPRODUCT(MAX(ISNUMBER(SEARCH(Fuel_Rules!$A$6:$A$30,$E8050))*ISNUMBER(SEARCH(Fuel_Rules!$B$6:$B$30,$F8050))*(Fuel_Rules!$A$6:$A$30&lt;&gt;"")))&gt;0,"Plug-in hybrid",IF($G8050="Diesel","Diesel","Gasoline"))</f>
        <v>Diesel</v>
      </c>
    </row>
    <row r="8051" spans="1:15" ht="15" customHeight="1" x14ac:dyDescent="0.25">
      <c r="A8051" s="1">
        <v>2022</v>
      </c>
      <c r="B8051" s="1" t="s">
        <v>9851</v>
      </c>
      <c r="C8051" s="1" t="s">
        <v>2175</v>
      </c>
      <c r="D8051" s="1" t="s">
        <v>10639</v>
      </c>
      <c r="E8051" s="1" t="s">
        <v>2137</v>
      </c>
      <c r="F8051" s="1" t="s">
        <v>2177</v>
      </c>
      <c r="G8051" s="1" t="s">
        <v>105</v>
      </c>
      <c r="H8051" s="1" t="s">
        <v>437</v>
      </c>
      <c r="I8051" s="1">
        <v>2.4</v>
      </c>
      <c r="J8051" s="1">
        <v>2023</v>
      </c>
      <c r="K8051" s="1">
        <v>397431</v>
      </c>
      <c r="L8051" s="1">
        <v>0</v>
      </c>
      <c r="M8051" s="1">
        <f t="array" ref="M8051">SUMPRODUCT(MAX(ISNUMBER(SEARCH('Class Rules'!$B$6:$B$85,$E8051))*ISNUMBER(SEARCH('Class Rules'!$C$6:$C$85,$F8051))*'Class Rules'!$A$6:$A$85))</f>
        <v>0</v>
      </c>
      <c r="N8051" s="1" t="str">
        <f t="array" ref="N8051">IF($M8051=0,'Class Rules'!$D$3,INDEX('Class Rules'!$D$6:$D$85,MATCH($M8051,'Class Rules'!$A$6:$A$85,0)))</f>
        <v>Passenger LDV</v>
      </c>
      <c r="O8051" s="1" t="str">
        <f t="array" ref="O8051">IF(SUMPRODUCT(MAX(ISNUMBER(SEARCH(Fuel_Rules!$A$6:$A$30,$E8051))*ISNUMBER(SEARCH(Fuel_Rules!$B$6:$B$30,$F8051))*(Fuel_Rules!$A$6:$A$30&lt;&gt;"")))&gt;0,"Plug-in hybrid",IF($G8051="Diesel","Diesel","Gasoline"))</f>
        <v>Diesel</v>
      </c>
    </row>
    <row r="8052" spans="1:15" ht="15" customHeight="1" x14ac:dyDescent="0.25">
      <c r="A8052" s="1">
        <v>2022</v>
      </c>
      <c r="B8052" s="1" t="s">
        <v>9851</v>
      </c>
      <c r="C8052" s="1" t="s">
        <v>2181</v>
      </c>
      <c r="D8052" s="1" t="s">
        <v>10640</v>
      </c>
      <c r="E8052" s="1" t="s">
        <v>2137</v>
      </c>
      <c r="F8052" s="1" t="s">
        <v>2183</v>
      </c>
      <c r="G8052" s="1" t="s">
        <v>105</v>
      </c>
      <c r="H8052" s="1" t="s">
        <v>437</v>
      </c>
      <c r="I8052" s="1">
        <v>2.4</v>
      </c>
      <c r="J8052" s="1">
        <v>2023</v>
      </c>
      <c r="K8052" s="1">
        <v>255320</v>
      </c>
      <c r="L8052" s="1">
        <v>0</v>
      </c>
      <c r="M8052" s="1">
        <f t="array" ref="M8052">SUMPRODUCT(MAX(ISNUMBER(SEARCH('Class Rules'!$B$6:$B$85,$E8052))*ISNUMBER(SEARCH('Class Rules'!$C$6:$C$85,$F8052))*'Class Rules'!$A$6:$A$85))</f>
        <v>16</v>
      </c>
      <c r="N8052" s="1" t="str">
        <f t="array" ref="N8052">IF($M8052=0,'Class Rules'!$D$3,INDEX('Class Rules'!$D$6:$D$85,MATCH($M8052,'Class Rules'!$A$6:$A$85,0)))</f>
        <v>Freight LDV</v>
      </c>
      <c r="O8052" s="1" t="str">
        <f t="array" ref="O8052">IF(SUMPRODUCT(MAX(ISNUMBER(SEARCH(Fuel_Rules!$A$6:$A$30,$E8052))*ISNUMBER(SEARCH(Fuel_Rules!$B$6:$B$30,$F8052))*(Fuel_Rules!$A$6:$A$30&lt;&gt;"")))&gt;0,"Plug-in hybrid",IF($G8052="Diesel","Diesel","Gasoline"))</f>
        <v>Diesel</v>
      </c>
    </row>
    <row r="8053" spans="1:15" ht="15" customHeight="1" x14ac:dyDescent="0.25">
      <c r="A8053" s="1">
        <v>2022</v>
      </c>
      <c r="B8053" s="1" t="s">
        <v>9851</v>
      </c>
      <c r="C8053" s="1" t="s">
        <v>2181</v>
      </c>
      <c r="D8053" s="1" t="s">
        <v>10641</v>
      </c>
      <c r="E8053" s="1" t="s">
        <v>2137</v>
      </c>
      <c r="F8053" s="1" t="s">
        <v>2183</v>
      </c>
      <c r="G8053" s="1" t="s">
        <v>105</v>
      </c>
      <c r="H8053" s="1" t="s">
        <v>437</v>
      </c>
      <c r="I8053" s="1">
        <v>2.4</v>
      </c>
      <c r="J8053" s="1">
        <v>2023</v>
      </c>
      <c r="K8053" s="1">
        <v>239648</v>
      </c>
      <c r="L8053" s="1">
        <v>0</v>
      </c>
      <c r="M8053" s="1">
        <f t="array" ref="M8053">SUMPRODUCT(MAX(ISNUMBER(SEARCH('Class Rules'!$B$6:$B$85,$E8053))*ISNUMBER(SEARCH('Class Rules'!$C$6:$C$85,$F8053))*'Class Rules'!$A$6:$A$85))</f>
        <v>16</v>
      </c>
      <c r="N8053" s="1" t="str">
        <f t="array" ref="N8053">IF($M8053=0,'Class Rules'!$D$3,INDEX('Class Rules'!$D$6:$D$85,MATCH($M8053,'Class Rules'!$A$6:$A$85,0)))</f>
        <v>Freight LDV</v>
      </c>
      <c r="O8053" s="1" t="str">
        <f t="array" ref="O8053">IF(SUMPRODUCT(MAX(ISNUMBER(SEARCH(Fuel_Rules!$A$6:$A$30,$E8053))*ISNUMBER(SEARCH(Fuel_Rules!$B$6:$B$30,$F8053))*(Fuel_Rules!$A$6:$A$30&lt;&gt;"")))&gt;0,"Plug-in hybrid",IF($G8053="Diesel","Diesel","Gasoline"))</f>
        <v>Diesel</v>
      </c>
    </row>
    <row r="8054" spans="1:15" ht="15" customHeight="1" x14ac:dyDescent="0.25">
      <c r="A8054" s="1">
        <v>2022</v>
      </c>
      <c r="B8054" s="1" t="s">
        <v>9851</v>
      </c>
      <c r="C8054" s="1" t="s">
        <v>2184</v>
      </c>
      <c r="D8054" s="1" t="s">
        <v>10642</v>
      </c>
      <c r="E8054" s="1" t="s">
        <v>2137</v>
      </c>
      <c r="F8054" s="1" t="s">
        <v>2186</v>
      </c>
      <c r="G8054" s="1" t="s">
        <v>105</v>
      </c>
      <c r="H8054" s="1" t="s">
        <v>298</v>
      </c>
      <c r="I8054" s="1">
        <v>2.4</v>
      </c>
      <c r="J8054" s="1">
        <v>2023</v>
      </c>
      <c r="K8054" s="1">
        <v>241745</v>
      </c>
      <c r="L8054" s="1">
        <v>0</v>
      </c>
      <c r="M8054" s="1">
        <f t="array" ref="M8054">SUMPRODUCT(MAX(ISNUMBER(SEARCH('Class Rules'!$B$6:$B$85,$E8054))*ISNUMBER(SEARCH('Class Rules'!$C$6:$C$85,$F8054))*'Class Rules'!$A$6:$A$85))</f>
        <v>16</v>
      </c>
      <c r="N8054" s="1" t="str">
        <f t="array" ref="N8054">IF($M8054=0,'Class Rules'!$D$3,INDEX('Class Rules'!$D$6:$D$85,MATCH($M8054,'Class Rules'!$A$6:$A$85,0)))</f>
        <v>Freight LDV</v>
      </c>
      <c r="O8054" s="1" t="str">
        <f t="array" ref="O8054">IF(SUMPRODUCT(MAX(ISNUMBER(SEARCH(Fuel_Rules!$A$6:$A$30,$E8054))*ISNUMBER(SEARCH(Fuel_Rules!$B$6:$B$30,$F8054))*(Fuel_Rules!$A$6:$A$30&lt;&gt;"")))&gt;0,"Plug-in hybrid",IF($G8054="Diesel","Diesel","Gasoline"))</f>
        <v>Diesel</v>
      </c>
    </row>
    <row r="8055" spans="1:15" ht="15" customHeight="1" x14ac:dyDescent="0.25">
      <c r="A8055" s="1">
        <v>2022</v>
      </c>
      <c r="B8055" s="1" t="s">
        <v>9851</v>
      </c>
      <c r="C8055" s="1" t="s">
        <v>2184</v>
      </c>
      <c r="D8055" s="1" t="s">
        <v>10643</v>
      </c>
      <c r="E8055" s="1" t="s">
        <v>2137</v>
      </c>
      <c r="F8055" s="1" t="s">
        <v>2186</v>
      </c>
      <c r="G8055" s="1" t="s">
        <v>105</v>
      </c>
      <c r="H8055" s="1" t="s">
        <v>298</v>
      </c>
      <c r="I8055" s="1">
        <v>2.4</v>
      </c>
      <c r="J8055" s="1">
        <v>2023</v>
      </c>
      <c r="K8055" s="1">
        <v>230141</v>
      </c>
      <c r="L8055" s="1">
        <v>0</v>
      </c>
      <c r="M8055" s="1">
        <f t="array" ref="M8055">SUMPRODUCT(MAX(ISNUMBER(SEARCH('Class Rules'!$B$6:$B$85,$E8055))*ISNUMBER(SEARCH('Class Rules'!$C$6:$C$85,$F8055))*'Class Rules'!$A$6:$A$85))</f>
        <v>16</v>
      </c>
      <c r="N8055" s="1" t="str">
        <f t="array" ref="N8055">IF($M8055=0,'Class Rules'!$D$3,INDEX('Class Rules'!$D$6:$D$85,MATCH($M8055,'Class Rules'!$A$6:$A$85,0)))</f>
        <v>Freight LDV</v>
      </c>
      <c r="O8055" s="1" t="str">
        <f t="array" ref="O8055">IF(SUMPRODUCT(MAX(ISNUMBER(SEARCH(Fuel_Rules!$A$6:$A$30,$E8055))*ISNUMBER(SEARCH(Fuel_Rules!$B$6:$B$30,$F8055))*(Fuel_Rules!$A$6:$A$30&lt;&gt;"")))&gt;0,"Plug-in hybrid",IF($G8055="Diesel","Diesel","Gasoline"))</f>
        <v>Diesel</v>
      </c>
    </row>
    <row r="8056" spans="1:15" ht="15" customHeight="1" x14ac:dyDescent="0.25">
      <c r="A8056" s="1">
        <v>2022</v>
      </c>
      <c r="B8056" s="1" t="s">
        <v>9851</v>
      </c>
      <c r="C8056" s="1" t="s">
        <v>2187</v>
      </c>
      <c r="D8056" s="1" t="s">
        <v>10644</v>
      </c>
      <c r="E8056" s="1" t="s">
        <v>2137</v>
      </c>
      <c r="F8056" s="1" t="s">
        <v>2189</v>
      </c>
      <c r="G8056" s="1" t="s">
        <v>103</v>
      </c>
      <c r="H8056" s="1" t="s">
        <v>437</v>
      </c>
      <c r="I8056" s="1">
        <v>2</v>
      </c>
      <c r="J8056" s="1">
        <v>2023</v>
      </c>
      <c r="K8056" s="1">
        <v>165153</v>
      </c>
      <c r="L8056" s="1">
        <v>0</v>
      </c>
      <c r="M8056" s="1">
        <f t="array" ref="M8056">SUMPRODUCT(MAX(ISNUMBER(SEARCH('Class Rules'!$B$6:$B$85,$E8056))*ISNUMBER(SEARCH('Class Rules'!$C$6:$C$85,$F8056))*'Class Rules'!$A$6:$A$85))</f>
        <v>0</v>
      </c>
      <c r="N8056" s="1" t="str">
        <f t="array" ref="N8056">IF($M8056=0,'Class Rules'!$D$3,INDEX('Class Rules'!$D$6:$D$85,MATCH($M8056,'Class Rules'!$A$6:$A$85,0)))</f>
        <v>Passenger LDV</v>
      </c>
      <c r="O8056" s="1" t="str">
        <f t="array" ref="O8056">IF(SUMPRODUCT(MAX(ISNUMBER(SEARCH(Fuel_Rules!$A$6:$A$30,$E8056))*ISNUMBER(SEARCH(Fuel_Rules!$B$6:$B$30,$F8056))*(Fuel_Rules!$A$6:$A$30&lt;&gt;"")))&gt;0,"Plug-in hybrid",IF($G8056="Diesel","Diesel","Gasoline"))</f>
        <v>Gasoline</v>
      </c>
    </row>
    <row r="8057" spans="1:15" ht="15" customHeight="1" x14ac:dyDescent="0.25">
      <c r="A8057" s="1">
        <v>2022</v>
      </c>
      <c r="B8057" s="1" t="s">
        <v>9851</v>
      </c>
      <c r="C8057" s="1" t="s">
        <v>2190</v>
      </c>
      <c r="D8057" s="1" t="s">
        <v>10645</v>
      </c>
      <c r="E8057" s="1" t="s">
        <v>2137</v>
      </c>
      <c r="F8057" s="1" t="s">
        <v>2192</v>
      </c>
      <c r="G8057" s="1" t="s">
        <v>103</v>
      </c>
      <c r="H8057" s="1" t="s">
        <v>437</v>
      </c>
      <c r="I8057" s="1">
        <v>2</v>
      </c>
      <c r="J8057" s="1">
        <v>2023</v>
      </c>
      <c r="K8057" s="1">
        <v>183880</v>
      </c>
      <c r="L8057" s="1">
        <v>0</v>
      </c>
      <c r="M8057" s="1">
        <f t="array" ref="M8057">SUMPRODUCT(MAX(ISNUMBER(SEARCH('Class Rules'!$B$6:$B$85,$E8057))*ISNUMBER(SEARCH('Class Rules'!$C$6:$C$85,$F8057))*'Class Rules'!$A$6:$A$85))</f>
        <v>0</v>
      </c>
      <c r="N8057" s="1" t="str">
        <f t="array" ref="N8057">IF($M8057=0,'Class Rules'!$D$3,INDEX('Class Rules'!$D$6:$D$85,MATCH($M8057,'Class Rules'!$A$6:$A$85,0)))</f>
        <v>Passenger LDV</v>
      </c>
      <c r="O8057" s="1" t="str">
        <f t="array" ref="O8057">IF(SUMPRODUCT(MAX(ISNUMBER(SEARCH(Fuel_Rules!$A$6:$A$30,$E8057))*ISNUMBER(SEARCH(Fuel_Rules!$B$6:$B$30,$F8057))*(Fuel_Rules!$A$6:$A$30&lt;&gt;"")))&gt;0,"Plug-in hybrid",IF($G8057="Diesel","Diesel","Gasoline"))</f>
        <v>Gasoline</v>
      </c>
    </row>
    <row r="8058" spans="1:15" ht="15" customHeight="1" x14ac:dyDescent="0.25">
      <c r="A8058" s="1">
        <v>2022</v>
      </c>
      <c r="B8058" s="1" t="s">
        <v>9851</v>
      </c>
      <c r="C8058" s="1" t="s">
        <v>2193</v>
      </c>
      <c r="D8058" s="1" t="s">
        <v>10646</v>
      </c>
      <c r="E8058" s="1" t="s">
        <v>2137</v>
      </c>
      <c r="F8058" s="1" t="s">
        <v>2195</v>
      </c>
      <c r="G8058" s="1" t="s">
        <v>103</v>
      </c>
      <c r="H8058" s="1" t="s">
        <v>437</v>
      </c>
      <c r="I8058" s="1">
        <v>2</v>
      </c>
      <c r="J8058" s="1">
        <v>2023</v>
      </c>
      <c r="K8058" s="1">
        <v>175710</v>
      </c>
      <c r="L8058" s="1">
        <v>0</v>
      </c>
      <c r="M8058" s="1">
        <f t="array" ref="M8058">SUMPRODUCT(MAX(ISNUMBER(SEARCH('Class Rules'!$B$6:$B$85,$E8058))*ISNUMBER(SEARCH('Class Rules'!$C$6:$C$85,$F8058))*'Class Rules'!$A$6:$A$85))</f>
        <v>0</v>
      </c>
      <c r="N8058" s="1" t="str">
        <f t="array" ref="N8058">IF($M8058=0,'Class Rules'!$D$3,INDEX('Class Rules'!$D$6:$D$85,MATCH($M8058,'Class Rules'!$A$6:$A$85,0)))</f>
        <v>Passenger LDV</v>
      </c>
      <c r="O8058" s="1" t="str">
        <f t="array" ref="O8058">IF(SUMPRODUCT(MAX(ISNUMBER(SEARCH(Fuel_Rules!$A$6:$A$30,$E8058))*ISNUMBER(SEARCH(Fuel_Rules!$B$6:$B$30,$F8058))*(Fuel_Rules!$A$6:$A$30&lt;&gt;"")))&gt;0,"Plug-in hybrid",IF($G8058="Diesel","Diesel","Gasoline"))</f>
        <v>Gasoline</v>
      </c>
    </row>
    <row r="8059" spans="1:15" ht="15" customHeight="1" x14ac:dyDescent="0.25">
      <c r="A8059" s="1">
        <v>2022</v>
      </c>
      <c r="B8059" s="1" t="s">
        <v>9851</v>
      </c>
      <c r="C8059" s="1" t="s">
        <v>2199</v>
      </c>
      <c r="D8059" s="1" t="s">
        <v>10647</v>
      </c>
      <c r="E8059" s="1" t="s">
        <v>2137</v>
      </c>
      <c r="F8059" s="1" t="s">
        <v>2201</v>
      </c>
      <c r="G8059" s="1" t="s">
        <v>103</v>
      </c>
      <c r="H8059" s="1" t="s">
        <v>437</v>
      </c>
      <c r="I8059" s="1">
        <v>1.5</v>
      </c>
      <c r="J8059" s="1">
        <v>2023</v>
      </c>
      <c r="K8059" s="1">
        <v>242872</v>
      </c>
      <c r="L8059" s="1">
        <v>0</v>
      </c>
      <c r="M8059" s="1">
        <f t="array" ref="M8059">SUMPRODUCT(MAX(ISNUMBER(SEARCH('Class Rules'!$B$6:$B$85,$E8059))*ISNUMBER(SEARCH('Class Rules'!$C$6:$C$85,$F8059))*'Class Rules'!$A$6:$A$85))</f>
        <v>0</v>
      </c>
      <c r="N8059" s="1" t="str">
        <f t="array" ref="N8059">IF($M8059=0,'Class Rules'!$D$3,INDEX('Class Rules'!$D$6:$D$85,MATCH($M8059,'Class Rules'!$A$6:$A$85,0)))</f>
        <v>Passenger LDV</v>
      </c>
      <c r="O8059" s="1" t="str">
        <f t="array" ref="O8059">IF(SUMPRODUCT(MAX(ISNUMBER(SEARCH(Fuel_Rules!$A$6:$A$30,$E8059))*ISNUMBER(SEARCH(Fuel_Rules!$B$6:$B$30,$F8059))*(Fuel_Rules!$A$6:$A$30&lt;&gt;"")))&gt;0,"Plug-in hybrid",IF($G8059="Diesel","Diesel","Gasoline"))</f>
        <v>Gasoline</v>
      </c>
    </row>
    <row r="8060" spans="1:15" ht="15" customHeight="1" x14ac:dyDescent="0.25">
      <c r="A8060" s="1">
        <v>2022</v>
      </c>
      <c r="B8060" s="1" t="s">
        <v>9851</v>
      </c>
      <c r="C8060" s="1" t="s">
        <v>2199</v>
      </c>
      <c r="D8060" s="1" t="s">
        <v>10648</v>
      </c>
      <c r="E8060" s="1" t="s">
        <v>2137</v>
      </c>
      <c r="F8060" s="1" t="s">
        <v>2201</v>
      </c>
      <c r="G8060" s="1" t="s">
        <v>103</v>
      </c>
      <c r="H8060" s="1" t="s">
        <v>437</v>
      </c>
      <c r="I8060" s="1">
        <v>1.5</v>
      </c>
      <c r="J8060" s="1">
        <v>2023</v>
      </c>
      <c r="K8060" s="1">
        <v>225614</v>
      </c>
      <c r="L8060" s="1">
        <v>0</v>
      </c>
      <c r="M8060" s="1">
        <f t="array" ref="M8060">SUMPRODUCT(MAX(ISNUMBER(SEARCH('Class Rules'!$B$6:$B$85,$E8060))*ISNUMBER(SEARCH('Class Rules'!$C$6:$C$85,$F8060))*'Class Rules'!$A$6:$A$85))</f>
        <v>0</v>
      </c>
      <c r="N8060" s="1" t="str">
        <f t="array" ref="N8060">IF($M8060=0,'Class Rules'!$D$3,INDEX('Class Rules'!$D$6:$D$85,MATCH($M8060,'Class Rules'!$A$6:$A$85,0)))</f>
        <v>Passenger LDV</v>
      </c>
      <c r="O8060" s="1" t="str">
        <f t="array" ref="O8060">IF(SUMPRODUCT(MAX(ISNUMBER(SEARCH(Fuel_Rules!$A$6:$A$30,$E8060))*ISNUMBER(SEARCH(Fuel_Rules!$B$6:$B$30,$F8060))*(Fuel_Rules!$A$6:$A$30&lt;&gt;"")))&gt;0,"Plug-in hybrid",IF($G8060="Diesel","Diesel","Gasoline"))</f>
        <v>Gasoline</v>
      </c>
    </row>
    <row r="8061" spans="1:15" ht="15" customHeight="1" x14ac:dyDescent="0.25">
      <c r="A8061" s="1">
        <v>2022</v>
      </c>
      <c r="B8061" s="1" t="s">
        <v>9851</v>
      </c>
      <c r="C8061" s="1" t="s">
        <v>2202</v>
      </c>
      <c r="D8061" s="1" t="s">
        <v>10649</v>
      </c>
      <c r="E8061" s="1" t="s">
        <v>2137</v>
      </c>
      <c r="F8061" s="1" t="s">
        <v>2204</v>
      </c>
      <c r="G8061" s="1" t="s">
        <v>105</v>
      </c>
      <c r="H8061" s="1" t="s">
        <v>437</v>
      </c>
      <c r="I8061" s="1">
        <v>2.4</v>
      </c>
      <c r="J8061" s="1">
        <v>2023</v>
      </c>
      <c r="K8061" s="1">
        <v>259522</v>
      </c>
      <c r="L8061" s="1">
        <v>0</v>
      </c>
      <c r="M8061" s="1">
        <f t="array" ref="M8061">SUMPRODUCT(MAX(ISNUMBER(SEARCH('Class Rules'!$B$6:$B$85,$E8061))*ISNUMBER(SEARCH('Class Rules'!$C$6:$C$85,$F8061))*'Class Rules'!$A$6:$A$85))</f>
        <v>16</v>
      </c>
      <c r="N8061" s="1" t="str">
        <f t="array" ref="N8061">IF($M8061=0,'Class Rules'!$D$3,INDEX('Class Rules'!$D$6:$D$85,MATCH($M8061,'Class Rules'!$A$6:$A$85,0)))</f>
        <v>Freight LDV</v>
      </c>
      <c r="O8061" s="1" t="str">
        <f t="array" ref="O8061">IF(SUMPRODUCT(MAX(ISNUMBER(SEARCH(Fuel_Rules!$A$6:$A$30,$E8061))*ISNUMBER(SEARCH(Fuel_Rules!$B$6:$B$30,$F8061))*(Fuel_Rules!$A$6:$A$30&lt;&gt;"")))&gt;0,"Plug-in hybrid",IF($G8061="Diesel","Diesel","Gasoline"))</f>
        <v>Diesel</v>
      </c>
    </row>
    <row r="8062" spans="1:15" ht="15" customHeight="1" x14ac:dyDescent="0.25">
      <c r="A8062" s="1">
        <v>2022</v>
      </c>
      <c r="B8062" s="1" t="s">
        <v>9851</v>
      </c>
      <c r="C8062" s="1" t="s">
        <v>2202</v>
      </c>
      <c r="D8062" s="1" t="s">
        <v>10650</v>
      </c>
      <c r="E8062" s="1" t="s">
        <v>2137</v>
      </c>
      <c r="F8062" s="1" t="s">
        <v>2204</v>
      </c>
      <c r="G8062" s="1" t="s">
        <v>105</v>
      </c>
      <c r="H8062" s="1" t="s">
        <v>437</v>
      </c>
      <c r="I8062" s="1">
        <v>2.4</v>
      </c>
      <c r="J8062" s="1">
        <v>2023</v>
      </c>
      <c r="K8062" s="1">
        <v>246472</v>
      </c>
      <c r="L8062" s="1">
        <v>0</v>
      </c>
      <c r="M8062" s="1">
        <f t="array" ref="M8062">SUMPRODUCT(MAX(ISNUMBER(SEARCH('Class Rules'!$B$6:$B$85,$E8062))*ISNUMBER(SEARCH('Class Rules'!$C$6:$C$85,$F8062))*'Class Rules'!$A$6:$A$85))</f>
        <v>16</v>
      </c>
      <c r="N8062" s="1" t="str">
        <f t="array" ref="N8062">IF($M8062=0,'Class Rules'!$D$3,INDEX('Class Rules'!$D$6:$D$85,MATCH($M8062,'Class Rules'!$A$6:$A$85,0)))</f>
        <v>Freight LDV</v>
      </c>
      <c r="O8062" s="1" t="str">
        <f t="array" ref="O8062">IF(SUMPRODUCT(MAX(ISNUMBER(SEARCH(Fuel_Rules!$A$6:$A$30,$E8062))*ISNUMBER(SEARCH(Fuel_Rules!$B$6:$B$30,$F8062))*(Fuel_Rules!$A$6:$A$30&lt;&gt;"")))&gt;0,"Plug-in hybrid",IF($G8062="Diesel","Diesel","Gasoline"))</f>
        <v>Diesel</v>
      </c>
    </row>
    <row r="8063" spans="1:15" ht="15" customHeight="1" x14ac:dyDescent="0.25">
      <c r="A8063" s="1">
        <v>2022</v>
      </c>
      <c r="B8063" s="1" t="s">
        <v>9851</v>
      </c>
      <c r="C8063" s="1" t="s">
        <v>2208</v>
      </c>
      <c r="D8063" s="1" t="s">
        <v>10651</v>
      </c>
      <c r="E8063" s="1" t="s">
        <v>2137</v>
      </c>
      <c r="F8063" s="1" t="s">
        <v>2210</v>
      </c>
      <c r="G8063" s="1" t="s">
        <v>103</v>
      </c>
      <c r="H8063" s="1" t="s">
        <v>437</v>
      </c>
      <c r="I8063" s="1">
        <v>1.5</v>
      </c>
      <c r="J8063" s="1">
        <v>2023</v>
      </c>
      <c r="K8063" s="1">
        <v>225832</v>
      </c>
      <c r="L8063" s="1">
        <v>0</v>
      </c>
      <c r="M8063" s="1">
        <f t="array" ref="M8063">SUMPRODUCT(MAX(ISNUMBER(SEARCH('Class Rules'!$B$6:$B$85,$E8063))*ISNUMBER(SEARCH('Class Rules'!$C$6:$C$85,$F8063))*'Class Rules'!$A$6:$A$85))</f>
        <v>0</v>
      </c>
      <c r="N8063" s="1" t="str">
        <f t="array" ref="N8063">IF($M8063=0,'Class Rules'!$D$3,INDEX('Class Rules'!$D$6:$D$85,MATCH($M8063,'Class Rules'!$A$6:$A$85,0)))</f>
        <v>Passenger LDV</v>
      </c>
      <c r="O8063" s="1" t="str">
        <f t="array" ref="O8063">IF(SUMPRODUCT(MAX(ISNUMBER(SEARCH(Fuel_Rules!$A$6:$A$30,$E8063))*ISNUMBER(SEARCH(Fuel_Rules!$B$6:$B$30,$F8063))*(Fuel_Rules!$A$6:$A$30&lt;&gt;"")))&gt;0,"Plug-in hybrid",IF($G8063="Diesel","Diesel","Gasoline"))</f>
        <v>Gasoline</v>
      </c>
    </row>
    <row r="8064" spans="1:15" ht="15" customHeight="1" x14ac:dyDescent="0.25">
      <c r="A8064" s="1">
        <v>2022</v>
      </c>
      <c r="B8064" s="1" t="s">
        <v>9851</v>
      </c>
      <c r="C8064" s="1" t="s">
        <v>2211</v>
      </c>
      <c r="D8064" s="1" t="s">
        <v>10652</v>
      </c>
      <c r="E8064" s="1" t="s">
        <v>2137</v>
      </c>
      <c r="F8064" s="1" t="s">
        <v>2213</v>
      </c>
      <c r="G8064" s="1" t="s">
        <v>103</v>
      </c>
      <c r="H8064" s="1" t="s">
        <v>437</v>
      </c>
      <c r="I8064" s="1">
        <v>2</v>
      </c>
      <c r="J8064" s="1">
        <v>2023</v>
      </c>
      <c r="K8064" s="1">
        <v>203001</v>
      </c>
      <c r="L8064" s="1">
        <v>0</v>
      </c>
      <c r="M8064" s="1">
        <f t="array" ref="M8064">SUMPRODUCT(MAX(ISNUMBER(SEARCH('Class Rules'!$B$6:$B$85,$E8064))*ISNUMBER(SEARCH('Class Rules'!$C$6:$C$85,$F8064))*'Class Rules'!$A$6:$A$85))</f>
        <v>0</v>
      </c>
      <c r="N8064" s="1" t="str">
        <f t="array" ref="N8064">IF($M8064=0,'Class Rules'!$D$3,INDEX('Class Rules'!$D$6:$D$85,MATCH($M8064,'Class Rules'!$A$6:$A$85,0)))</f>
        <v>Passenger LDV</v>
      </c>
      <c r="O8064" s="1" t="str">
        <f t="array" ref="O8064">IF(SUMPRODUCT(MAX(ISNUMBER(SEARCH(Fuel_Rules!$A$6:$A$30,$E8064))*ISNUMBER(SEARCH(Fuel_Rules!$B$6:$B$30,$F8064))*(Fuel_Rules!$A$6:$A$30&lt;&gt;"")))&gt;0,"Plug-in hybrid",IF($G8064="Diesel","Diesel","Gasoline"))</f>
        <v>Gasoline</v>
      </c>
    </row>
    <row r="8065" spans="1:15" ht="15" customHeight="1" x14ac:dyDescent="0.25">
      <c r="A8065" s="1">
        <v>2022</v>
      </c>
      <c r="B8065" s="1" t="s">
        <v>9851</v>
      </c>
      <c r="C8065" s="1" t="s">
        <v>2214</v>
      </c>
      <c r="D8065" s="1" t="s">
        <v>10653</v>
      </c>
      <c r="E8065" s="1" t="s">
        <v>2137</v>
      </c>
      <c r="F8065" s="1" t="s">
        <v>2216</v>
      </c>
      <c r="G8065" s="1" t="s">
        <v>103</v>
      </c>
      <c r="H8065" s="1" t="s">
        <v>437</v>
      </c>
      <c r="I8065" s="1">
        <v>2</v>
      </c>
      <c r="J8065" s="1">
        <v>2023</v>
      </c>
      <c r="K8065" s="1">
        <v>177364</v>
      </c>
      <c r="L8065" s="1">
        <v>0</v>
      </c>
      <c r="M8065" s="1">
        <f t="array" ref="M8065">SUMPRODUCT(MAX(ISNUMBER(SEARCH('Class Rules'!$B$6:$B$85,$E8065))*ISNUMBER(SEARCH('Class Rules'!$C$6:$C$85,$F8065))*'Class Rules'!$A$6:$A$85))</f>
        <v>0</v>
      </c>
      <c r="N8065" s="1" t="str">
        <f t="array" ref="N8065">IF($M8065=0,'Class Rules'!$D$3,INDEX('Class Rules'!$D$6:$D$85,MATCH($M8065,'Class Rules'!$A$6:$A$85,0)))</f>
        <v>Passenger LDV</v>
      </c>
      <c r="O8065" s="1" t="str">
        <f t="array" ref="O8065">IF(SUMPRODUCT(MAX(ISNUMBER(SEARCH(Fuel_Rules!$A$6:$A$30,$E8065))*ISNUMBER(SEARCH(Fuel_Rules!$B$6:$B$30,$F8065))*(Fuel_Rules!$A$6:$A$30&lt;&gt;"")))&gt;0,"Plug-in hybrid",IF($G8065="Diesel","Diesel","Gasoline"))</f>
        <v>Gasoline</v>
      </c>
    </row>
    <row r="8066" spans="1:15" ht="15" customHeight="1" x14ac:dyDescent="0.25">
      <c r="A8066" s="1">
        <v>2022</v>
      </c>
      <c r="B8066" s="1" t="s">
        <v>9851</v>
      </c>
      <c r="C8066" s="1" t="s">
        <v>2217</v>
      </c>
      <c r="D8066" s="1" t="s">
        <v>10654</v>
      </c>
      <c r="E8066" s="1" t="s">
        <v>2137</v>
      </c>
      <c r="F8066" s="1" t="s">
        <v>2219</v>
      </c>
      <c r="G8066" s="1" t="s">
        <v>103</v>
      </c>
      <c r="H8066" s="1" t="s">
        <v>437</v>
      </c>
      <c r="I8066" s="1">
        <v>3</v>
      </c>
      <c r="J8066" s="1">
        <v>2023</v>
      </c>
      <c r="K8066" s="1">
        <v>280369</v>
      </c>
      <c r="L8066" s="1">
        <v>0</v>
      </c>
      <c r="M8066" s="1">
        <f t="array" ref="M8066">SUMPRODUCT(MAX(ISNUMBER(SEARCH('Class Rules'!$B$6:$B$85,$E8066))*ISNUMBER(SEARCH('Class Rules'!$C$6:$C$85,$F8066))*'Class Rules'!$A$6:$A$85))</f>
        <v>0</v>
      </c>
      <c r="N8066" s="1" t="str">
        <f t="array" ref="N8066">IF($M8066=0,'Class Rules'!$D$3,INDEX('Class Rules'!$D$6:$D$85,MATCH($M8066,'Class Rules'!$A$6:$A$85,0)))</f>
        <v>Passenger LDV</v>
      </c>
      <c r="O8066" s="1" t="str">
        <f t="array" ref="O8066">IF(SUMPRODUCT(MAX(ISNUMBER(SEARCH(Fuel_Rules!$A$6:$A$30,$E8066))*ISNUMBER(SEARCH(Fuel_Rules!$B$6:$B$30,$F8066))*(Fuel_Rules!$A$6:$A$30&lt;&gt;"")))&gt;0,"Plug-in hybrid",IF($G8066="Diesel","Diesel","Gasoline"))</f>
        <v>Gasoline</v>
      </c>
    </row>
    <row r="8067" spans="1:15" ht="15" customHeight="1" x14ac:dyDescent="0.25">
      <c r="A8067" s="1">
        <v>2022</v>
      </c>
      <c r="B8067" s="1" t="s">
        <v>9851</v>
      </c>
      <c r="C8067" s="1" t="s">
        <v>2251</v>
      </c>
      <c r="D8067" s="1" t="s">
        <v>10655</v>
      </c>
      <c r="E8067" s="1" t="s">
        <v>2222</v>
      </c>
      <c r="F8067" s="1" t="s">
        <v>2253</v>
      </c>
      <c r="G8067" s="1" t="s">
        <v>105</v>
      </c>
      <c r="H8067" s="1" t="s">
        <v>437</v>
      </c>
      <c r="I8067" s="1">
        <v>2.2999999999999998</v>
      </c>
      <c r="J8067" s="1">
        <v>2023</v>
      </c>
      <c r="K8067" s="1">
        <v>303939</v>
      </c>
      <c r="L8067" s="1">
        <v>0</v>
      </c>
      <c r="M8067" s="1">
        <f t="array" ref="M8067">SUMPRODUCT(MAX(ISNUMBER(SEARCH('Class Rules'!$B$6:$B$85,$E8067))*ISNUMBER(SEARCH('Class Rules'!$C$6:$C$85,$F8067))*'Class Rules'!$A$6:$A$85))</f>
        <v>17</v>
      </c>
      <c r="N8067" s="1" t="str">
        <f t="array" ref="N8067">IF($M8067=0,'Class Rules'!$D$3,INDEX('Class Rules'!$D$6:$D$85,MATCH($M8067,'Class Rules'!$A$6:$A$85,0)))</f>
        <v>Freight LDV</v>
      </c>
      <c r="O8067" s="1" t="str">
        <f t="array" ref="O8067">IF(SUMPRODUCT(MAX(ISNUMBER(SEARCH(Fuel_Rules!$A$6:$A$30,$E8067))*ISNUMBER(SEARCH(Fuel_Rules!$B$6:$B$30,$F8067))*(Fuel_Rules!$A$6:$A$30&lt;&gt;"")))&gt;0,"Plug-in hybrid",IF($G8067="Diesel","Diesel","Gasoline"))</f>
        <v>Diesel</v>
      </c>
    </row>
    <row r="8068" spans="1:15" ht="15" customHeight="1" x14ac:dyDescent="0.25">
      <c r="A8068" s="1">
        <v>2022</v>
      </c>
      <c r="B8068" s="1" t="s">
        <v>9851</v>
      </c>
      <c r="C8068" s="1" t="s">
        <v>2263</v>
      </c>
      <c r="D8068" s="1" t="s">
        <v>10656</v>
      </c>
      <c r="E8068" s="1" t="s">
        <v>2222</v>
      </c>
      <c r="F8068" s="1" t="s">
        <v>2265</v>
      </c>
      <c r="G8068" s="1" t="s">
        <v>105</v>
      </c>
      <c r="H8068" s="1" t="s">
        <v>437</v>
      </c>
      <c r="I8068" s="1">
        <v>2.2999999999999998</v>
      </c>
      <c r="J8068" s="1">
        <v>2023</v>
      </c>
      <c r="K8068" s="1">
        <v>285973</v>
      </c>
      <c r="L8068" s="1">
        <v>0</v>
      </c>
      <c r="M8068" s="1">
        <f t="array" ref="M8068">SUMPRODUCT(MAX(ISNUMBER(SEARCH('Class Rules'!$B$6:$B$85,$E8068))*ISNUMBER(SEARCH('Class Rules'!$C$6:$C$85,$F8068))*'Class Rules'!$A$6:$A$85))</f>
        <v>17</v>
      </c>
      <c r="N8068" s="1" t="str">
        <f t="array" ref="N8068">IF($M8068=0,'Class Rules'!$D$3,INDEX('Class Rules'!$D$6:$D$85,MATCH($M8068,'Class Rules'!$A$6:$A$85,0)))</f>
        <v>Freight LDV</v>
      </c>
      <c r="O8068" s="1" t="str">
        <f t="array" ref="O8068">IF(SUMPRODUCT(MAX(ISNUMBER(SEARCH(Fuel_Rules!$A$6:$A$30,$E8068))*ISNUMBER(SEARCH(Fuel_Rules!$B$6:$B$30,$F8068))*(Fuel_Rules!$A$6:$A$30&lt;&gt;"")))&gt;0,"Plug-in hybrid",IF($G8068="Diesel","Diesel","Gasoline"))</f>
        <v>Diesel</v>
      </c>
    </row>
    <row r="8069" spans="1:15" ht="15" customHeight="1" x14ac:dyDescent="0.25">
      <c r="A8069" s="1">
        <v>2022</v>
      </c>
      <c r="B8069" s="1" t="s">
        <v>9851</v>
      </c>
      <c r="C8069" s="1" t="s">
        <v>2263</v>
      </c>
      <c r="D8069" s="1" t="s">
        <v>10657</v>
      </c>
      <c r="E8069" s="1" t="s">
        <v>2222</v>
      </c>
      <c r="F8069" s="1" t="s">
        <v>2265</v>
      </c>
      <c r="G8069" s="1" t="s">
        <v>105</v>
      </c>
      <c r="H8069" s="1" t="s">
        <v>437</v>
      </c>
      <c r="I8069" s="1">
        <v>2.2999999999999998</v>
      </c>
      <c r="J8069" s="1">
        <v>2023</v>
      </c>
      <c r="K8069" s="1">
        <v>260235</v>
      </c>
      <c r="L8069" s="1">
        <v>0</v>
      </c>
      <c r="M8069" s="1">
        <f t="array" ref="M8069">SUMPRODUCT(MAX(ISNUMBER(SEARCH('Class Rules'!$B$6:$B$85,$E8069))*ISNUMBER(SEARCH('Class Rules'!$C$6:$C$85,$F8069))*'Class Rules'!$A$6:$A$85))</f>
        <v>17</v>
      </c>
      <c r="N8069" s="1" t="str">
        <f t="array" ref="N8069">IF($M8069=0,'Class Rules'!$D$3,INDEX('Class Rules'!$D$6:$D$85,MATCH($M8069,'Class Rules'!$A$6:$A$85,0)))</f>
        <v>Freight LDV</v>
      </c>
      <c r="O8069" s="1" t="str">
        <f t="array" ref="O8069">IF(SUMPRODUCT(MAX(ISNUMBER(SEARCH(Fuel_Rules!$A$6:$A$30,$E8069))*ISNUMBER(SEARCH(Fuel_Rules!$B$6:$B$30,$F8069))*(Fuel_Rules!$A$6:$A$30&lt;&gt;"")))&gt;0,"Plug-in hybrid",IF($G8069="Diesel","Diesel","Gasoline"))</f>
        <v>Diesel</v>
      </c>
    </row>
    <row r="8070" spans="1:15" ht="15" customHeight="1" x14ac:dyDescent="0.25">
      <c r="A8070" s="1">
        <v>2022</v>
      </c>
      <c r="B8070" s="1" t="s">
        <v>9851</v>
      </c>
      <c r="C8070" s="1" t="s">
        <v>2266</v>
      </c>
      <c r="D8070" s="1" t="s">
        <v>10658</v>
      </c>
      <c r="E8070" s="1" t="s">
        <v>2222</v>
      </c>
      <c r="F8070" s="1" t="s">
        <v>2268</v>
      </c>
      <c r="G8070" s="1" t="s">
        <v>105</v>
      </c>
      <c r="H8070" s="1" t="s">
        <v>437</v>
      </c>
      <c r="I8070" s="1">
        <v>2.2999999999999998</v>
      </c>
      <c r="J8070" s="1">
        <v>2023</v>
      </c>
      <c r="K8070" s="1">
        <v>268686</v>
      </c>
      <c r="L8070" s="1">
        <v>0</v>
      </c>
      <c r="M8070" s="1">
        <f t="array" ref="M8070">SUMPRODUCT(MAX(ISNUMBER(SEARCH('Class Rules'!$B$6:$B$85,$E8070))*ISNUMBER(SEARCH('Class Rules'!$C$6:$C$85,$F8070))*'Class Rules'!$A$6:$A$85))</f>
        <v>17</v>
      </c>
      <c r="N8070" s="1" t="str">
        <f t="array" ref="N8070">IF($M8070=0,'Class Rules'!$D$3,INDEX('Class Rules'!$D$6:$D$85,MATCH($M8070,'Class Rules'!$A$6:$A$85,0)))</f>
        <v>Freight LDV</v>
      </c>
      <c r="O8070" s="1" t="str">
        <f t="array" ref="O8070">IF(SUMPRODUCT(MAX(ISNUMBER(SEARCH(Fuel_Rules!$A$6:$A$30,$E8070))*ISNUMBER(SEARCH(Fuel_Rules!$B$6:$B$30,$F8070))*(Fuel_Rules!$A$6:$A$30&lt;&gt;"")))&gt;0,"Plug-in hybrid",IF($G8070="Diesel","Diesel","Gasoline"))</f>
        <v>Diesel</v>
      </c>
    </row>
    <row r="8071" spans="1:15" ht="15" customHeight="1" x14ac:dyDescent="0.25">
      <c r="A8071" s="1">
        <v>2022</v>
      </c>
      <c r="B8071" s="1" t="s">
        <v>9851</v>
      </c>
      <c r="C8071" s="1" t="s">
        <v>2266</v>
      </c>
      <c r="D8071" s="1" t="s">
        <v>10659</v>
      </c>
      <c r="E8071" s="1" t="s">
        <v>2222</v>
      </c>
      <c r="F8071" s="1" t="s">
        <v>2268</v>
      </c>
      <c r="G8071" s="1" t="s">
        <v>105</v>
      </c>
      <c r="H8071" s="1" t="s">
        <v>437</v>
      </c>
      <c r="I8071" s="1">
        <v>2.2999999999999998</v>
      </c>
      <c r="J8071" s="1">
        <v>2023</v>
      </c>
      <c r="K8071" s="1">
        <v>252954</v>
      </c>
      <c r="L8071" s="1">
        <v>0</v>
      </c>
      <c r="M8071" s="1">
        <f t="array" ref="M8071">SUMPRODUCT(MAX(ISNUMBER(SEARCH('Class Rules'!$B$6:$B$85,$E8071))*ISNUMBER(SEARCH('Class Rules'!$C$6:$C$85,$F8071))*'Class Rules'!$A$6:$A$85))</f>
        <v>17</v>
      </c>
      <c r="N8071" s="1" t="str">
        <f t="array" ref="N8071">IF($M8071=0,'Class Rules'!$D$3,INDEX('Class Rules'!$D$6:$D$85,MATCH($M8071,'Class Rules'!$A$6:$A$85,0)))</f>
        <v>Freight LDV</v>
      </c>
      <c r="O8071" s="1" t="str">
        <f t="array" ref="O8071">IF(SUMPRODUCT(MAX(ISNUMBER(SEARCH(Fuel_Rules!$A$6:$A$30,$E8071))*ISNUMBER(SEARCH(Fuel_Rules!$B$6:$B$30,$F8071))*(Fuel_Rules!$A$6:$A$30&lt;&gt;"")))&gt;0,"Plug-in hybrid",IF($G8071="Diesel","Diesel","Gasoline"))</f>
        <v>Diesel</v>
      </c>
    </row>
    <row r="8072" spans="1:15" ht="15" customHeight="1" x14ac:dyDescent="0.25">
      <c r="A8072" s="1">
        <v>2022</v>
      </c>
      <c r="B8072" s="1" t="s">
        <v>9851</v>
      </c>
      <c r="C8072" s="1" t="s">
        <v>2269</v>
      </c>
      <c r="D8072" s="1" t="s">
        <v>10660</v>
      </c>
      <c r="E8072" s="1" t="s">
        <v>2222</v>
      </c>
      <c r="F8072" s="1" t="s">
        <v>2271</v>
      </c>
      <c r="G8072" s="1" t="s">
        <v>105</v>
      </c>
      <c r="H8072" s="1" t="s">
        <v>298</v>
      </c>
      <c r="I8072" s="1">
        <v>2.2999999999999998</v>
      </c>
      <c r="J8072" s="1">
        <v>2023</v>
      </c>
      <c r="K8072" s="1">
        <v>241640</v>
      </c>
      <c r="L8072" s="1">
        <v>0</v>
      </c>
      <c r="M8072" s="1">
        <f t="array" ref="M8072">SUMPRODUCT(MAX(ISNUMBER(SEARCH('Class Rules'!$B$6:$B$85,$E8072))*ISNUMBER(SEARCH('Class Rules'!$C$6:$C$85,$F8072))*'Class Rules'!$A$6:$A$85))</f>
        <v>17</v>
      </c>
      <c r="N8072" s="1" t="str">
        <f t="array" ref="N8072">IF($M8072=0,'Class Rules'!$D$3,INDEX('Class Rules'!$D$6:$D$85,MATCH($M8072,'Class Rules'!$A$6:$A$85,0)))</f>
        <v>Freight LDV</v>
      </c>
      <c r="O8072" s="1" t="str">
        <f t="array" ref="O8072">IF(SUMPRODUCT(MAX(ISNUMBER(SEARCH(Fuel_Rules!$A$6:$A$30,$E8072))*ISNUMBER(SEARCH(Fuel_Rules!$B$6:$B$30,$F8072))*(Fuel_Rules!$A$6:$A$30&lt;&gt;"")))&gt;0,"Plug-in hybrid",IF($G8072="Diesel","Diesel","Gasoline"))</f>
        <v>Diesel</v>
      </c>
    </row>
    <row r="8073" spans="1:15" ht="15" customHeight="1" x14ac:dyDescent="0.25">
      <c r="A8073" s="1">
        <v>2022</v>
      </c>
      <c r="B8073" s="1" t="s">
        <v>9851</v>
      </c>
      <c r="C8073" s="1" t="s">
        <v>2269</v>
      </c>
      <c r="D8073" s="1" t="s">
        <v>10661</v>
      </c>
      <c r="E8073" s="1" t="s">
        <v>2222</v>
      </c>
      <c r="F8073" s="1" t="s">
        <v>2271</v>
      </c>
      <c r="G8073" s="1" t="s">
        <v>105</v>
      </c>
      <c r="H8073" s="1" t="s">
        <v>298</v>
      </c>
      <c r="I8073" s="1">
        <v>2.2999999999999998</v>
      </c>
      <c r="J8073" s="1">
        <v>2023</v>
      </c>
      <c r="K8073" s="1">
        <v>217676</v>
      </c>
      <c r="L8073" s="1">
        <v>0</v>
      </c>
      <c r="M8073" s="1">
        <f t="array" ref="M8073">SUMPRODUCT(MAX(ISNUMBER(SEARCH('Class Rules'!$B$6:$B$85,$E8073))*ISNUMBER(SEARCH('Class Rules'!$C$6:$C$85,$F8073))*'Class Rules'!$A$6:$A$85))</f>
        <v>17</v>
      </c>
      <c r="N8073" s="1" t="str">
        <f t="array" ref="N8073">IF($M8073=0,'Class Rules'!$D$3,INDEX('Class Rules'!$D$6:$D$85,MATCH($M8073,'Class Rules'!$A$6:$A$85,0)))</f>
        <v>Freight LDV</v>
      </c>
      <c r="O8073" s="1" t="str">
        <f t="array" ref="O8073">IF(SUMPRODUCT(MAX(ISNUMBER(SEARCH(Fuel_Rules!$A$6:$A$30,$E8073))*ISNUMBER(SEARCH(Fuel_Rules!$B$6:$B$30,$F8073))*(Fuel_Rules!$A$6:$A$30&lt;&gt;"")))&gt;0,"Plug-in hybrid",IF($G8073="Diesel","Diesel","Gasoline"))</f>
        <v>Diesel</v>
      </c>
    </row>
    <row r="8074" spans="1:15" ht="15" customHeight="1" x14ac:dyDescent="0.25">
      <c r="A8074" s="1">
        <v>2022</v>
      </c>
      <c r="B8074" s="1" t="s">
        <v>9851</v>
      </c>
      <c r="C8074" s="1" t="s">
        <v>2293</v>
      </c>
      <c r="D8074" s="1" t="s">
        <v>10662</v>
      </c>
      <c r="E8074" s="1" t="s">
        <v>2222</v>
      </c>
      <c r="F8074" s="1" t="s">
        <v>2295</v>
      </c>
      <c r="G8074" s="1" t="s">
        <v>103</v>
      </c>
      <c r="H8074" s="1" t="s">
        <v>437</v>
      </c>
      <c r="I8074" s="1">
        <v>1.6</v>
      </c>
      <c r="J8074" s="1">
        <v>2023</v>
      </c>
      <c r="K8074" s="1">
        <v>124940</v>
      </c>
      <c r="L8074" s="1">
        <v>0</v>
      </c>
      <c r="M8074" s="1">
        <f t="array" ref="M8074">SUMPRODUCT(MAX(ISNUMBER(SEARCH('Class Rules'!$B$6:$B$85,$E8074))*ISNUMBER(SEARCH('Class Rules'!$C$6:$C$85,$F8074))*'Class Rules'!$A$6:$A$85))</f>
        <v>0</v>
      </c>
      <c r="N8074" s="1" t="str">
        <f t="array" ref="N8074">IF($M8074=0,'Class Rules'!$D$3,INDEX('Class Rules'!$D$6:$D$85,MATCH($M8074,'Class Rules'!$A$6:$A$85,0)))</f>
        <v>Passenger LDV</v>
      </c>
      <c r="O8074" s="1" t="str">
        <f t="array" ref="O8074">IF(SUMPRODUCT(MAX(ISNUMBER(SEARCH(Fuel_Rules!$A$6:$A$30,$E8074))*ISNUMBER(SEARCH(Fuel_Rules!$B$6:$B$30,$F8074))*(Fuel_Rules!$A$6:$A$30&lt;&gt;"")))&gt;0,"Plug-in hybrid",IF($G8074="Diesel","Diesel","Gasoline"))</f>
        <v>Gasoline</v>
      </c>
    </row>
    <row r="8075" spans="1:15" ht="15" customHeight="1" x14ac:dyDescent="0.25">
      <c r="A8075" s="1">
        <v>2022</v>
      </c>
      <c r="B8075" s="1" t="s">
        <v>9851</v>
      </c>
      <c r="C8075" s="1" t="s">
        <v>2296</v>
      </c>
      <c r="D8075" s="1" t="s">
        <v>10663</v>
      </c>
      <c r="E8075" s="1" t="s">
        <v>2222</v>
      </c>
      <c r="F8075" s="1" t="s">
        <v>2298</v>
      </c>
      <c r="G8075" s="1" t="s">
        <v>103</v>
      </c>
      <c r="H8075" s="1" t="s">
        <v>437</v>
      </c>
      <c r="I8075" s="1">
        <v>1.6</v>
      </c>
      <c r="J8075" s="1">
        <v>2023</v>
      </c>
      <c r="K8075" s="1">
        <v>112440</v>
      </c>
      <c r="L8075" s="1">
        <v>0</v>
      </c>
      <c r="M8075" s="1">
        <f t="array" ref="M8075">SUMPRODUCT(MAX(ISNUMBER(SEARCH('Class Rules'!$B$6:$B$85,$E8075))*ISNUMBER(SEARCH('Class Rules'!$C$6:$C$85,$F8075))*'Class Rules'!$A$6:$A$85))</f>
        <v>0</v>
      </c>
      <c r="N8075" s="1" t="str">
        <f t="array" ref="N8075">IF($M8075=0,'Class Rules'!$D$3,INDEX('Class Rules'!$D$6:$D$85,MATCH($M8075,'Class Rules'!$A$6:$A$85,0)))</f>
        <v>Passenger LDV</v>
      </c>
      <c r="O8075" s="1" t="str">
        <f t="array" ref="O8075">IF(SUMPRODUCT(MAX(ISNUMBER(SEARCH(Fuel_Rules!$A$6:$A$30,$E8075))*ISNUMBER(SEARCH(Fuel_Rules!$B$6:$B$30,$F8075))*(Fuel_Rules!$A$6:$A$30&lt;&gt;"")))&gt;0,"Plug-in hybrid",IF($G8075="Diesel","Diesel","Gasoline"))</f>
        <v>Gasoline</v>
      </c>
    </row>
    <row r="8076" spans="1:15" ht="15" customHeight="1" x14ac:dyDescent="0.25">
      <c r="A8076" s="1">
        <v>2022</v>
      </c>
      <c r="B8076" s="1" t="s">
        <v>9851</v>
      </c>
      <c r="C8076" s="1" t="s">
        <v>2299</v>
      </c>
      <c r="D8076" s="1" t="s">
        <v>10664</v>
      </c>
      <c r="E8076" s="1" t="s">
        <v>2222</v>
      </c>
      <c r="F8076" s="1" t="s">
        <v>2301</v>
      </c>
      <c r="G8076" s="1" t="s">
        <v>103</v>
      </c>
      <c r="H8076" s="1" t="s">
        <v>437</v>
      </c>
      <c r="I8076" s="1">
        <v>1.6</v>
      </c>
      <c r="J8076" s="1">
        <v>2023</v>
      </c>
      <c r="K8076" s="1">
        <v>104228</v>
      </c>
      <c r="L8076" s="1">
        <v>0</v>
      </c>
      <c r="M8076" s="1">
        <f t="array" ref="M8076">SUMPRODUCT(MAX(ISNUMBER(SEARCH('Class Rules'!$B$6:$B$85,$E8076))*ISNUMBER(SEARCH('Class Rules'!$C$6:$C$85,$F8076))*'Class Rules'!$A$6:$A$85))</f>
        <v>0</v>
      </c>
      <c r="N8076" s="1" t="str">
        <f t="array" ref="N8076">IF($M8076=0,'Class Rules'!$D$3,INDEX('Class Rules'!$D$6:$D$85,MATCH($M8076,'Class Rules'!$A$6:$A$85,0)))</f>
        <v>Passenger LDV</v>
      </c>
      <c r="O8076" s="1" t="str">
        <f t="array" ref="O8076">IF(SUMPRODUCT(MAX(ISNUMBER(SEARCH(Fuel_Rules!$A$6:$A$30,$E8076))*ISNUMBER(SEARCH(Fuel_Rules!$B$6:$B$30,$F8076))*(Fuel_Rules!$A$6:$A$30&lt;&gt;"")))&gt;0,"Plug-in hybrid",IF($G8076="Diesel","Diesel","Gasoline"))</f>
        <v>Gasoline</v>
      </c>
    </row>
    <row r="8077" spans="1:15" ht="15" customHeight="1" x14ac:dyDescent="0.25">
      <c r="A8077" s="1">
        <v>2022</v>
      </c>
      <c r="B8077" s="1" t="s">
        <v>9851</v>
      </c>
      <c r="C8077" s="1" t="s">
        <v>2302</v>
      </c>
      <c r="D8077" s="1" t="s">
        <v>10665</v>
      </c>
      <c r="E8077" s="1" t="s">
        <v>2222</v>
      </c>
      <c r="F8077" s="1" t="s">
        <v>2304</v>
      </c>
      <c r="G8077" s="1" t="s">
        <v>103</v>
      </c>
      <c r="H8077" s="1" t="s">
        <v>298</v>
      </c>
      <c r="I8077" s="1">
        <v>1.6</v>
      </c>
      <c r="J8077" s="1">
        <v>2023</v>
      </c>
      <c r="K8077" s="1">
        <v>97570</v>
      </c>
      <c r="L8077" s="1">
        <v>0</v>
      </c>
      <c r="M8077" s="1">
        <f t="array" ref="M8077">SUMPRODUCT(MAX(ISNUMBER(SEARCH('Class Rules'!$B$6:$B$85,$E8077))*ISNUMBER(SEARCH('Class Rules'!$C$6:$C$85,$F8077))*'Class Rules'!$A$6:$A$85))</f>
        <v>0</v>
      </c>
      <c r="N8077" s="1" t="str">
        <f t="array" ref="N8077">IF($M8077=0,'Class Rules'!$D$3,INDEX('Class Rules'!$D$6:$D$85,MATCH($M8077,'Class Rules'!$A$6:$A$85,0)))</f>
        <v>Passenger LDV</v>
      </c>
      <c r="O8077" s="1" t="str">
        <f t="array" ref="O8077">IF(SUMPRODUCT(MAX(ISNUMBER(SEARCH(Fuel_Rules!$A$6:$A$30,$E8077))*ISNUMBER(SEARCH(Fuel_Rules!$B$6:$B$30,$F8077))*(Fuel_Rules!$A$6:$A$30&lt;&gt;"")))&gt;0,"Plug-in hybrid",IF($G8077="Diesel","Diesel","Gasoline"))</f>
        <v>Gasoline</v>
      </c>
    </row>
    <row r="8078" spans="1:15" ht="15" customHeight="1" x14ac:dyDescent="0.25">
      <c r="A8078" s="1">
        <v>2022</v>
      </c>
      <c r="B8078" s="1" t="s">
        <v>9851</v>
      </c>
      <c r="C8078" s="1" t="s">
        <v>2305</v>
      </c>
      <c r="D8078" s="1" t="s">
        <v>10666</v>
      </c>
      <c r="E8078" s="1" t="s">
        <v>2222</v>
      </c>
      <c r="F8078" s="1" t="s">
        <v>2307</v>
      </c>
      <c r="G8078" s="1" t="s">
        <v>103</v>
      </c>
      <c r="H8078" s="1" t="s">
        <v>437</v>
      </c>
      <c r="I8078" s="1">
        <v>1.6</v>
      </c>
      <c r="J8078" s="1">
        <v>2023</v>
      </c>
      <c r="K8078" s="1">
        <v>121630</v>
      </c>
      <c r="L8078" s="1">
        <v>0</v>
      </c>
      <c r="M8078" s="1">
        <f t="array" ref="M8078">SUMPRODUCT(MAX(ISNUMBER(SEARCH('Class Rules'!$B$6:$B$85,$E8078))*ISNUMBER(SEARCH('Class Rules'!$C$6:$C$85,$F8078))*'Class Rules'!$A$6:$A$85))</f>
        <v>0</v>
      </c>
      <c r="N8078" s="1" t="str">
        <f t="array" ref="N8078">IF($M8078=0,'Class Rules'!$D$3,INDEX('Class Rules'!$D$6:$D$85,MATCH($M8078,'Class Rules'!$A$6:$A$85,0)))</f>
        <v>Passenger LDV</v>
      </c>
      <c r="O8078" s="1" t="str">
        <f t="array" ref="O8078">IF(SUMPRODUCT(MAX(ISNUMBER(SEARCH(Fuel_Rules!$A$6:$A$30,$E8078))*ISNUMBER(SEARCH(Fuel_Rules!$B$6:$B$30,$F8078))*(Fuel_Rules!$A$6:$A$30&lt;&gt;"")))&gt;0,"Plug-in hybrid",IF($G8078="Diesel","Diesel","Gasoline"))</f>
        <v>Gasoline</v>
      </c>
    </row>
    <row r="8079" spans="1:15" ht="15" customHeight="1" x14ac:dyDescent="0.25">
      <c r="A8079" s="1">
        <v>2022</v>
      </c>
      <c r="B8079" s="1" t="s">
        <v>9851</v>
      </c>
      <c r="C8079" s="1" t="s">
        <v>2308</v>
      </c>
      <c r="D8079" s="1" t="s">
        <v>10667</v>
      </c>
      <c r="E8079" s="1" t="s">
        <v>2222</v>
      </c>
      <c r="F8079" s="1" t="s">
        <v>2310</v>
      </c>
      <c r="G8079" s="1" t="s">
        <v>103</v>
      </c>
      <c r="H8079" s="1" t="s">
        <v>298</v>
      </c>
      <c r="I8079" s="1">
        <v>1.6</v>
      </c>
      <c r="J8079" s="1">
        <v>2023</v>
      </c>
      <c r="K8079" s="1">
        <v>111882</v>
      </c>
      <c r="L8079" s="1">
        <v>0</v>
      </c>
      <c r="M8079" s="1">
        <f t="array" ref="M8079">SUMPRODUCT(MAX(ISNUMBER(SEARCH('Class Rules'!$B$6:$B$85,$E8079))*ISNUMBER(SEARCH('Class Rules'!$C$6:$C$85,$F8079))*'Class Rules'!$A$6:$A$85))</f>
        <v>0</v>
      </c>
      <c r="N8079" s="1" t="str">
        <f t="array" ref="N8079">IF($M8079=0,'Class Rules'!$D$3,INDEX('Class Rules'!$D$6:$D$85,MATCH($M8079,'Class Rules'!$A$6:$A$85,0)))</f>
        <v>Passenger LDV</v>
      </c>
      <c r="O8079" s="1" t="str">
        <f t="array" ref="O8079">IF(SUMPRODUCT(MAX(ISNUMBER(SEARCH(Fuel_Rules!$A$6:$A$30,$E8079))*ISNUMBER(SEARCH(Fuel_Rules!$B$6:$B$30,$F8079))*(Fuel_Rules!$A$6:$A$30&lt;&gt;"")))&gt;0,"Plug-in hybrid",IF($G8079="Diesel","Diesel","Gasoline"))</f>
        <v>Gasoline</v>
      </c>
    </row>
    <row r="8080" spans="1:15" ht="15" customHeight="1" x14ac:dyDescent="0.25">
      <c r="A8080" s="1">
        <v>2022</v>
      </c>
      <c r="B8080" s="1" t="s">
        <v>9851</v>
      </c>
      <c r="C8080" s="1" t="s">
        <v>2311</v>
      </c>
      <c r="D8080" s="1" t="s">
        <v>10668</v>
      </c>
      <c r="E8080" s="1" t="s">
        <v>2222</v>
      </c>
      <c r="F8080" s="1" t="s">
        <v>2313</v>
      </c>
      <c r="G8080" s="1" t="s">
        <v>103</v>
      </c>
      <c r="H8080" s="1" t="s">
        <v>437</v>
      </c>
      <c r="I8080" s="1">
        <v>1.6</v>
      </c>
      <c r="J8080" s="1">
        <v>2023</v>
      </c>
      <c r="K8080" s="1">
        <v>131524</v>
      </c>
      <c r="L8080" s="1">
        <v>0</v>
      </c>
      <c r="M8080" s="1">
        <f t="array" ref="M8080">SUMPRODUCT(MAX(ISNUMBER(SEARCH('Class Rules'!$B$6:$B$85,$E8080))*ISNUMBER(SEARCH('Class Rules'!$C$6:$C$85,$F8080))*'Class Rules'!$A$6:$A$85))</f>
        <v>0</v>
      </c>
      <c r="N8080" s="1" t="str">
        <f t="array" ref="N8080">IF($M8080=0,'Class Rules'!$D$3,INDEX('Class Rules'!$D$6:$D$85,MATCH($M8080,'Class Rules'!$A$6:$A$85,0)))</f>
        <v>Passenger LDV</v>
      </c>
      <c r="O8080" s="1" t="str">
        <f t="array" ref="O8080">IF(SUMPRODUCT(MAX(ISNUMBER(SEARCH(Fuel_Rules!$A$6:$A$30,$E8080))*ISNUMBER(SEARCH(Fuel_Rules!$B$6:$B$30,$F8080))*(Fuel_Rules!$A$6:$A$30&lt;&gt;"")))&gt;0,"Plug-in hybrid",IF($G8080="Diesel","Diesel","Gasoline"))</f>
        <v>Gasoline</v>
      </c>
    </row>
    <row r="8081" spans="1:15" ht="15" customHeight="1" x14ac:dyDescent="0.25">
      <c r="A8081" s="1">
        <v>2022</v>
      </c>
      <c r="B8081" s="1" t="s">
        <v>9851</v>
      </c>
      <c r="C8081" s="1" t="s">
        <v>2314</v>
      </c>
      <c r="D8081" s="1" t="s">
        <v>10669</v>
      </c>
      <c r="E8081" s="1" t="s">
        <v>2222</v>
      </c>
      <c r="F8081" s="1" t="s">
        <v>2316</v>
      </c>
      <c r="G8081" s="1" t="s">
        <v>103</v>
      </c>
      <c r="H8081" s="1" t="s">
        <v>437</v>
      </c>
      <c r="I8081" s="1">
        <v>1.6</v>
      </c>
      <c r="J8081" s="1">
        <v>2023</v>
      </c>
      <c r="K8081" s="1">
        <v>143371</v>
      </c>
      <c r="L8081" s="1">
        <v>0</v>
      </c>
      <c r="M8081" s="1">
        <f t="array" ref="M8081">SUMPRODUCT(MAX(ISNUMBER(SEARCH('Class Rules'!$B$6:$B$85,$E8081))*ISNUMBER(SEARCH('Class Rules'!$C$6:$C$85,$F8081))*'Class Rules'!$A$6:$A$85))</f>
        <v>0</v>
      </c>
      <c r="N8081" s="1" t="str">
        <f t="array" ref="N8081">IF($M8081=0,'Class Rules'!$D$3,INDEX('Class Rules'!$D$6:$D$85,MATCH($M8081,'Class Rules'!$A$6:$A$85,0)))</f>
        <v>Passenger LDV</v>
      </c>
      <c r="O8081" s="1" t="str">
        <f t="array" ref="O8081">IF(SUMPRODUCT(MAX(ISNUMBER(SEARCH(Fuel_Rules!$A$6:$A$30,$E8081))*ISNUMBER(SEARCH(Fuel_Rules!$B$6:$B$30,$F8081))*(Fuel_Rules!$A$6:$A$30&lt;&gt;"")))&gt;0,"Plug-in hybrid",IF($G8081="Diesel","Diesel","Gasoline"))</f>
        <v>Gasoline</v>
      </c>
    </row>
    <row r="8082" spans="1:15" ht="15" customHeight="1" x14ac:dyDescent="0.25">
      <c r="A8082" s="1">
        <v>2022</v>
      </c>
      <c r="B8082" s="1" t="s">
        <v>9851</v>
      </c>
      <c r="C8082" s="1" t="s">
        <v>2317</v>
      </c>
      <c r="D8082" s="1" t="s">
        <v>10670</v>
      </c>
      <c r="E8082" s="1" t="s">
        <v>2222</v>
      </c>
      <c r="F8082" s="1" t="s">
        <v>2319</v>
      </c>
      <c r="G8082" s="1" t="s">
        <v>103</v>
      </c>
      <c r="H8082" s="1" t="s">
        <v>437</v>
      </c>
      <c r="I8082" s="1">
        <v>1.6</v>
      </c>
      <c r="J8082" s="1">
        <v>2023</v>
      </c>
      <c r="K8082" s="1">
        <v>135490</v>
      </c>
      <c r="L8082" s="1">
        <v>0</v>
      </c>
      <c r="M8082" s="1">
        <f t="array" ref="M8082">SUMPRODUCT(MAX(ISNUMBER(SEARCH('Class Rules'!$B$6:$B$85,$E8082))*ISNUMBER(SEARCH('Class Rules'!$C$6:$C$85,$F8082))*'Class Rules'!$A$6:$A$85))</f>
        <v>0</v>
      </c>
      <c r="N8082" s="1" t="str">
        <f t="array" ref="N8082">IF($M8082=0,'Class Rules'!$D$3,INDEX('Class Rules'!$D$6:$D$85,MATCH($M8082,'Class Rules'!$A$6:$A$85,0)))</f>
        <v>Passenger LDV</v>
      </c>
      <c r="O8082" s="1" t="str">
        <f t="array" ref="O8082">IF(SUMPRODUCT(MAX(ISNUMBER(SEARCH(Fuel_Rules!$A$6:$A$30,$E8082))*ISNUMBER(SEARCH(Fuel_Rules!$B$6:$B$30,$F8082))*(Fuel_Rules!$A$6:$A$30&lt;&gt;"")))&gt;0,"Plug-in hybrid",IF($G8082="Diesel","Diesel","Gasoline"))</f>
        <v>Gasoline</v>
      </c>
    </row>
    <row r="8083" spans="1:15" ht="15" customHeight="1" x14ac:dyDescent="0.25">
      <c r="A8083" s="1">
        <v>2022</v>
      </c>
      <c r="B8083" s="1" t="s">
        <v>9851</v>
      </c>
      <c r="C8083" s="1" t="s">
        <v>2320</v>
      </c>
      <c r="D8083" s="1" t="s">
        <v>10671</v>
      </c>
      <c r="E8083" s="1" t="s">
        <v>2222</v>
      </c>
      <c r="F8083" s="1" t="s">
        <v>2322</v>
      </c>
      <c r="G8083" s="1" t="s">
        <v>105</v>
      </c>
      <c r="H8083" s="1" t="s">
        <v>437</v>
      </c>
      <c r="I8083" s="1">
        <v>2.2999999999999998</v>
      </c>
      <c r="J8083" s="1">
        <v>2023</v>
      </c>
      <c r="K8083" s="1">
        <v>277985</v>
      </c>
      <c r="L8083" s="1">
        <v>0</v>
      </c>
      <c r="M8083" s="1">
        <f t="array" ref="M8083">SUMPRODUCT(MAX(ISNUMBER(SEARCH('Class Rules'!$B$6:$B$85,$E8083))*ISNUMBER(SEARCH('Class Rules'!$C$6:$C$85,$F8083))*'Class Rules'!$A$6:$A$85))</f>
        <v>17</v>
      </c>
      <c r="N8083" s="1" t="str">
        <f t="array" ref="N8083">IF($M8083=0,'Class Rules'!$D$3,INDEX('Class Rules'!$D$6:$D$85,MATCH($M8083,'Class Rules'!$A$6:$A$85,0)))</f>
        <v>Freight LDV</v>
      </c>
      <c r="O8083" s="1" t="str">
        <f t="array" ref="O8083">IF(SUMPRODUCT(MAX(ISNUMBER(SEARCH(Fuel_Rules!$A$6:$A$30,$E8083))*ISNUMBER(SEARCH(Fuel_Rules!$B$6:$B$30,$F8083))*(Fuel_Rules!$A$6:$A$30&lt;&gt;"")))&gt;0,"Plug-in hybrid",IF($G8083="Diesel","Diesel","Gasoline"))</f>
        <v>Diesel</v>
      </c>
    </row>
    <row r="8084" spans="1:15" ht="15" customHeight="1" x14ac:dyDescent="0.25">
      <c r="A8084" s="1">
        <v>2022</v>
      </c>
      <c r="B8084" s="1" t="s">
        <v>9851</v>
      </c>
      <c r="C8084" s="1" t="s">
        <v>6626</v>
      </c>
      <c r="D8084" s="1" t="s">
        <v>10672</v>
      </c>
      <c r="E8084" s="1" t="s">
        <v>2222</v>
      </c>
      <c r="F8084" s="1" t="s">
        <v>6628</v>
      </c>
      <c r="G8084" s="1" t="s">
        <v>105</v>
      </c>
      <c r="H8084" s="1" t="s">
        <v>437</v>
      </c>
      <c r="I8084" s="1">
        <v>2.2999999999999998</v>
      </c>
      <c r="J8084" s="1">
        <v>2023</v>
      </c>
      <c r="K8084" s="1">
        <v>323844</v>
      </c>
      <c r="L8084" s="1">
        <v>0</v>
      </c>
      <c r="M8084" s="1">
        <f t="array" ref="M8084">SUMPRODUCT(MAX(ISNUMBER(SEARCH('Class Rules'!$B$6:$B$85,$E8084))*ISNUMBER(SEARCH('Class Rules'!$C$6:$C$85,$F8084))*'Class Rules'!$A$6:$A$85))</f>
        <v>17</v>
      </c>
      <c r="N8084" s="1" t="str">
        <f t="array" ref="N8084">IF($M8084=0,'Class Rules'!$D$3,INDEX('Class Rules'!$D$6:$D$85,MATCH($M8084,'Class Rules'!$A$6:$A$85,0)))</f>
        <v>Freight LDV</v>
      </c>
      <c r="O8084" s="1" t="str">
        <f t="array" ref="O8084">IF(SUMPRODUCT(MAX(ISNUMBER(SEARCH(Fuel_Rules!$A$6:$A$30,$E8084))*ISNUMBER(SEARCH(Fuel_Rules!$B$6:$B$30,$F8084))*(Fuel_Rules!$A$6:$A$30&lt;&gt;"")))&gt;0,"Plug-in hybrid",IF($G8084="Diesel","Diesel","Gasoline"))</f>
        <v>Diesel</v>
      </c>
    </row>
    <row r="8085" spans="1:15" ht="15" customHeight="1" x14ac:dyDescent="0.25">
      <c r="A8085" s="1">
        <v>2022</v>
      </c>
      <c r="B8085" s="1" t="s">
        <v>9851</v>
      </c>
      <c r="C8085" s="1" t="s">
        <v>6626</v>
      </c>
      <c r="D8085" s="1" t="s">
        <v>10673</v>
      </c>
      <c r="E8085" s="1" t="s">
        <v>2222</v>
      </c>
      <c r="F8085" s="1" t="s">
        <v>6628</v>
      </c>
      <c r="G8085" s="1" t="s">
        <v>105</v>
      </c>
      <c r="H8085" s="1" t="s">
        <v>437</v>
      </c>
      <c r="I8085" s="1">
        <v>2.2999999999999998</v>
      </c>
      <c r="J8085" s="1">
        <v>2023</v>
      </c>
      <c r="K8085" s="1">
        <v>309289</v>
      </c>
      <c r="L8085" s="1">
        <v>0</v>
      </c>
      <c r="M8085" s="1">
        <f t="array" ref="M8085">SUMPRODUCT(MAX(ISNUMBER(SEARCH('Class Rules'!$B$6:$B$85,$E8085))*ISNUMBER(SEARCH('Class Rules'!$C$6:$C$85,$F8085))*'Class Rules'!$A$6:$A$85))</f>
        <v>17</v>
      </c>
      <c r="N8085" s="1" t="str">
        <f t="array" ref="N8085">IF($M8085=0,'Class Rules'!$D$3,INDEX('Class Rules'!$D$6:$D$85,MATCH($M8085,'Class Rules'!$A$6:$A$85,0)))</f>
        <v>Freight LDV</v>
      </c>
      <c r="O8085" s="1" t="str">
        <f t="array" ref="O8085">IF(SUMPRODUCT(MAX(ISNUMBER(SEARCH(Fuel_Rules!$A$6:$A$30,$E8085))*ISNUMBER(SEARCH(Fuel_Rules!$B$6:$B$30,$F8085))*(Fuel_Rules!$A$6:$A$30&lt;&gt;"")))&gt;0,"Plug-in hybrid",IF($G8085="Diesel","Diesel","Gasoline"))</f>
        <v>Diesel</v>
      </c>
    </row>
    <row r="8086" spans="1:15" ht="15" customHeight="1" x14ac:dyDescent="0.25">
      <c r="A8086" s="1">
        <v>2022</v>
      </c>
      <c r="B8086" s="1" t="s">
        <v>9851</v>
      </c>
      <c r="C8086" s="1" t="s">
        <v>7553</v>
      </c>
      <c r="D8086" s="1" t="s">
        <v>10674</v>
      </c>
      <c r="E8086" s="1" t="s">
        <v>2222</v>
      </c>
      <c r="F8086" s="1" t="s">
        <v>7555</v>
      </c>
      <c r="G8086" s="1" t="s">
        <v>105</v>
      </c>
      <c r="H8086" s="1" t="s">
        <v>437</v>
      </c>
      <c r="I8086" s="1">
        <v>2.2999999999999998</v>
      </c>
      <c r="J8086" s="1">
        <v>2023</v>
      </c>
      <c r="K8086" s="1">
        <v>322454</v>
      </c>
      <c r="L8086" s="1">
        <v>0</v>
      </c>
      <c r="M8086" s="1">
        <f t="array" ref="M8086">SUMPRODUCT(MAX(ISNUMBER(SEARCH('Class Rules'!$B$6:$B$85,$E8086))*ISNUMBER(SEARCH('Class Rules'!$C$6:$C$85,$F8086))*'Class Rules'!$A$6:$A$85))</f>
        <v>17</v>
      </c>
      <c r="N8086" s="1" t="str">
        <f t="array" ref="N8086">IF($M8086=0,'Class Rules'!$D$3,INDEX('Class Rules'!$D$6:$D$85,MATCH($M8086,'Class Rules'!$A$6:$A$85,0)))</f>
        <v>Freight LDV</v>
      </c>
      <c r="O8086" s="1" t="str">
        <f t="array" ref="O8086">IF(SUMPRODUCT(MAX(ISNUMBER(SEARCH(Fuel_Rules!$A$6:$A$30,$E8086))*ISNUMBER(SEARCH(Fuel_Rules!$B$6:$B$30,$F8086))*(Fuel_Rules!$A$6:$A$30&lt;&gt;"")))&gt;0,"Plug-in hybrid",IF($G8086="Diesel","Diesel","Gasoline"))</f>
        <v>Diesel</v>
      </c>
    </row>
    <row r="8087" spans="1:15" ht="15" customHeight="1" x14ac:dyDescent="0.25">
      <c r="A8087" s="1">
        <v>2022</v>
      </c>
      <c r="B8087" s="1" t="s">
        <v>9851</v>
      </c>
      <c r="C8087" s="1" t="s">
        <v>7553</v>
      </c>
      <c r="D8087" s="1" t="s">
        <v>10675</v>
      </c>
      <c r="E8087" s="1" t="s">
        <v>2222</v>
      </c>
      <c r="F8087" s="1" t="s">
        <v>7555</v>
      </c>
      <c r="G8087" s="1" t="s">
        <v>105</v>
      </c>
      <c r="H8087" s="1" t="s">
        <v>437</v>
      </c>
      <c r="I8087" s="1">
        <v>2.2999999999999998</v>
      </c>
      <c r="J8087" s="1">
        <v>2023</v>
      </c>
      <c r="K8087" s="1">
        <v>304420</v>
      </c>
      <c r="L8087" s="1">
        <v>0</v>
      </c>
      <c r="M8087" s="1">
        <f t="array" ref="M8087">SUMPRODUCT(MAX(ISNUMBER(SEARCH('Class Rules'!$B$6:$B$85,$E8087))*ISNUMBER(SEARCH('Class Rules'!$C$6:$C$85,$F8087))*'Class Rules'!$A$6:$A$85))</f>
        <v>17</v>
      </c>
      <c r="N8087" s="1" t="str">
        <f t="array" ref="N8087">IF($M8087=0,'Class Rules'!$D$3,INDEX('Class Rules'!$D$6:$D$85,MATCH($M8087,'Class Rules'!$A$6:$A$85,0)))</f>
        <v>Freight LDV</v>
      </c>
      <c r="O8087" s="1" t="str">
        <f t="array" ref="O8087">IF(SUMPRODUCT(MAX(ISNUMBER(SEARCH(Fuel_Rules!$A$6:$A$30,$E8087))*ISNUMBER(SEARCH(Fuel_Rules!$B$6:$B$30,$F8087))*(Fuel_Rules!$A$6:$A$30&lt;&gt;"")))&gt;0,"Plug-in hybrid",IF($G8087="Diesel","Diesel","Gasoline"))</f>
        <v>Diesel</v>
      </c>
    </row>
    <row r="8088" spans="1:15" ht="15" customHeight="1" x14ac:dyDescent="0.25">
      <c r="A8088" s="1">
        <v>2022</v>
      </c>
      <c r="B8088" s="1" t="s">
        <v>9851</v>
      </c>
      <c r="C8088" s="1" t="s">
        <v>2323</v>
      </c>
      <c r="D8088" s="1" t="s">
        <v>10676</v>
      </c>
      <c r="E8088" s="1" t="s">
        <v>2325</v>
      </c>
      <c r="F8088" s="1" t="s">
        <v>2326</v>
      </c>
      <c r="G8088" s="1" t="s">
        <v>103</v>
      </c>
      <c r="H8088" s="1" t="s">
        <v>298</v>
      </c>
      <c r="I8088" s="1">
        <v>1.6</v>
      </c>
      <c r="J8088" s="1">
        <v>2023</v>
      </c>
      <c r="K8088" s="1">
        <v>95189</v>
      </c>
      <c r="L8088" s="1">
        <v>0</v>
      </c>
      <c r="M8088" s="1">
        <f t="array" ref="M8088">SUMPRODUCT(MAX(ISNUMBER(SEARCH('Class Rules'!$B$6:$B$85,$E8088))*ISNUMBER(SEARCH('Class Rules'!$C$6:$C$85,$F8088))*'Class Rules'!$A$6:$A$85))</f>
        <v>23</v>
      </c>
      <c r="N8088" s="1" t="str">
        <f t="array" ref="N8088">IF($M8088=0,'Class Rules'!$D$3,INDEX('Class Rules'!$D$6:$D$85,MATCH($M8088,'Class Rules'!$A$6:$A$85,0)))</f>
        <v>Freight LDV</v>
      </c>
      <c r="O8088" s="1" t="str">
        <f t="array" ref="O8088">IF(SUMPRODUCT(MAX(ISNUMBER(SEARCH(Fuel_Rules!$A$6:$A$30,$E8088))*ISNUMBER(SEARCH(Fuel_Rules!$B$6:$B$30,$F8088))*(Fuel_Rules!$A$6:$A$30&lt;&gt;"")))&gt;0,"Plug-in hybrid",IF($G8088="Diesel","Diesel","Gasoline"))</f>
        <v>Gasoline</v>
      </c>
    </row>
    <row r="8089" spans="1:15" ht="15" customHeight="1" x14ac:dyDescent="0.25">
      <c r="A8089" s="1">
        <v>2022</v>
      </c>
      <c r="B8089" s="1" t="s">
        <v>9851</v>
      </c>
      <c r="C8089" s="1" t="s">
        <v>2330</v>
      </c>
      <c r="D8089" s="1" t="s">
        <v>10677</v>
      </c>
      <c r="E8089" s="1" t="s">
        <v>2325</v>
      </c>
      <c r="F8089" s="1" t="s">
        <v>2332</v>
      </c>
      <c r="G8089" s="1" t="s">
        <v>103</v>
      </c>
      <c r="H8089" s="1" t="s">
        <v>437</v>
      </c>
      <c r="I8089" s="1">
        <v>1.6</v>
      </c>
      <c r="J8089" s="1">
        <v>2023</v>
      </c>
      <c r="K8089" s="1">
        <v>245713</v>
      </c>
      <c r="L8089" s="1">
        <v>0</v>
      </c>
      <c r="M8089" s="1">
        <f t="array" ref="M8089">SUMPRODUCT(MAX(ISNUMBER(SEARCH('Class Rules'!$B$6:$B$85,$E8089))*ISNUMBER(SEARCH('Class Rules'!$C$6:$C$85,$F8089))*'Class Rules'!$A$6:$A$85))</f>
        <v>0</v>
      </c>
      <c r="N8089" s="1" t="str">
        <f t="array" ref="N8089">IF($M8089=0,'Class Rules'!$D$3,INDEX('Class Rules'!$D$6:$D$85,MATCH($M8089,'Class Rules'!$A$6:$A$85,0)))</f>
        <v>Passenger LDV</v>
      </c>
      <c r="O8089" s="1" t="str">
        <f t="array" ref="O8089">IF(SUMPRODUCT(MAX(ISNUMBER(SEARCH(Fuel_Rules!$A$6:$A$30,$E8089))*ISNUMBER(SEARCH(Fuel_Rules!$B$6:$B$30,$F8089))*(Fuel_Rules!$A$6:$A$30&lt;&gt;"")))&gt;0,"Plug-in hybrid",IF($G8089="Diesel","Diesel","Gasoline"))</f>
        <v>Gasoline</v>
      </c>
    </row>
    <row r="8090" spans="1:15" ht="15" customHeight="1" x14ac:dyDescent="0.25">
      <c r="A8090" s="1">
        <v>2022</v>
      </c>
      <c r="B8090" s="1" t="s">
        <v>9851</v>
      </c>
      <c r="C8090" s="1" t="s">
        <v>2330</v>
      </c>
      <c r="D8090" s="1" t="s">
        <v>10678</v>
      </c>
      <c r="E8090" s="1" t="s">
        <v>2325</v>
      </c>
      <c r="F8090" s="1" t="s">
        <v>2332</v>
      </c>
      <c r="G8090" s="1" t="s">
        <v>103</v>
      </c>
      <c r="H8090" s="1" t="s">
        <v>437</v>
      </c>
      <c r="I8090" s="1">
        <v>1.6</v>
      </c>
      <c r="J8090" s="1">
        <v>2023</v>
      </c>
      <c r="K8090" s="1">
        <v>231462</v>
      </c>
      <c r="L8090" s="1">
        <v>0</v>
      </c>
      <c r="M8090" s="1">
        <f t="array" ref="M8090">SUMPRODUCT(MAX(ISNUMBER(SEARCH('Class Rules'!$B$6:$B$85,$E8090))*ISNUMBER(SEARCH('Class Rules'!$C$6:$C$85,$F8090))*'Class Rules'!$A$6:$A$85))</f>
        <v>0</v>
      </c>
      <c r="N8090" s="1" t="str">
        <f t="array" ref="N8090">IF($M8090=0,'Class Rules'!$D$3,INDEX('Class Rules'!$D$6:$D$85,MATCH($M8090,'Class Rules'!$A$6:$A$85,0)))</f>
        <v>Passenger LDV</v>
      </c>
      <c r="O8090" s="1" t="str">
        <f t="array" ref="O8090">IF(SUMPRODUCT(MAX(ISNUMBER(SEARCH(Fuel_Rules!$A$6:$A$30,$E8090))*ISNUMBER(SEARCH(Fuel_Rules!$B$6:$B$30,$F8090))*(Fuel_Rules!$A$6:$A$30&lt;&gt;"")))&gt;0,"Plug-in hybrid",IF($G8090="Diesel","Diesel","Gasoline"))</f>
        <v>Gasoline</v>
      </c>
    </row>
    <row r="8091" spans="1:15" ht="15" customHeight="1" x14ac:dyDescent="0.25">
      <c r="A8091" s="1">
        <v>2022</v>
      </c>
      <c r="B8091" s="1" t="s">
        <v>9851</v>
      </c>
      <c r="C8091" s="1" t="s">
        <v>2333</v>
      </c>
      <c r="D8091" s="1" t="s">
        <v>10679</v>
      </c>
      <c r="E8091" s="1" t="s">
        <v>2325</v>
      </c>
      <c r="F8091" s="1" t="s">
        <v>2335</v>
      </c>
      <c r="G8091" s="1" t="s">
        <v>103</v>
      </c>
      <c r="H8091" s="1" t="s">
        <v>437</v>
      </c>
      <c r="I8091" s="1">
        <v>1.6</v>
      </c>
      <c r="J8091" s="1">
        <v>2023</v>
      </c>
      <c r="K8091" s="1">
        <v>113845</v>
      </c>
      <c r="L8091" s="1">
        <v>0</v>
      </c>
      <c r="M8091" s="1">
        <f t="array" ref="M8091">SUMPRODUCT(MAX(ISNUMBER(SEARCH('Class Rules'!$B$6:$B$85,$E8091))*ISNUMBER(SEARCH('Class Rules'!$C$6:$C$85,$F8091))*'Class Rules'!$A$6:$A$85))</f>
        <v>0</v>
      </c>
      <c r="N8091" s="1" t="str">
        <f t="array" ref="N8091">IF($M8091=0,'Class Rules'!$D$3,INDEX('Class Rules'!$D$6:$D$85,MATCH($M8091,'Class Rules'!$A$6:$A$85,0)))</f>
        <v>Passenger LDV</v>
      </c>
      <c r="O8091" s="1" t="str">
        <f t="array" ref="O8091">IF(SUMPRODUCT(MAX(ISNUMBER(SEARCH(Fuel_Rules!$A$6:$A$30,$E8091))*ISNUMBER(SEARCH(Fuel_Rules!$B$6:$B$30,$F8091))*(Fuel_Rules!$A$6:$A$30&lt;&gt;"")))&gt;0,"Plug-in hybrid",IF($G8091="Diesel","Diesel","Gasoline"))</f>
        <v>Gasoline</v>
      </c>
    </row>
    <row r="8092" spans="1:15" ht="15" customHeight="1" x14ac:dyDescent="0.25">
      <c r="A8092" s="1">
        <v>2022</v>
      </c>
      <c r="B8092" s="1" t="s">
        <v>9851</v>
      </c>
      <c r="C8092" s="1" t="s">
        <v>2333</v>
      </c>
      <c r="D8092" s="1" t="s">
        <v>10680</v>
      </c>
      <c r="E8092" s="1" t="s">
        <v>2325</v>
      </c>
      <c r="F8092" s="1" t="s">
        <v>2335</v>
      </c>
      <c r="G8092" s="1" t="s">
        <v>103</v>
      </c>
      <c r="H8092" s="1" t="s">
        <v>437</v>
      </c>
      <c r="I8092" s="1">
        <v>1.6</v>
      </c>
      <c r="J8092" s="1">
        <v>2023</v>
      </c>
      <c r="K8092" s="1">
        <v>109256</v>
      </c>
      <c r="L8092" s="1">
        <v>0</v>
      </c>
      <c r="M8092" s="1">
        <f t="array" ref="M8092">SUMPRODUCT(MAX(ISNUMBER(SEARCH('Class Rules'!$B$6:$B$85,$E8092))*ISNUMBER(SEARCH('Class Rules'!$C$6:$C$85,$F8092))*'Class Rules'!$A$6:$A$85))</f>
        <v>0</v>
      </c>
      <c r="N8092" s="1" t="str">
        <f t="array" ref="N8092">IF($M8092=0,'Class Rules'!$D$3,INDEX('Class Rules'!$D$6:$D$85,MATCH($M8092,'Class Rules'!$A$6:$A$85,0)))</f>
        <v>Passenger LDV</v>
      </c>
      <c r="O8092" s="1" t="str">
        <f t="array" ref="O8092">IF(SUMPRODUCT(MAX(ISNUMBER(SEARCH(Fuel_Rules!$A$6:$A$30,$E8092))*ISNUMBER(SEARCH(Fuel_Rules!$B$6:$B$30,$F8092))*(Fuel_Rules!$A$6:$A$30&lt;&gt;"")))&gt;0,"Plug-in hybrid",IF($G8092="Diesel","Diesel","Gasoline"))</f>
        <v>Gasoline</v>
      </c>
    </row>
    <row r="8093" spans="1:15" ht="15" customHeight="1" x14ac:dyDescent="0.25">
      <c r="A8093" s="1">
        <v>2022</v>
      </c>
      <c r="B8093" s="1" t="s">
        <v>9851</v>
      </c>
      <c r="C8093" s="1" t="s">
        <v>2339</v>
      </c>
      <c r="D8093" s="1" t="s">
        <v>10681</v>
      </c>
      <c r="E8093" s="1" t="s">
        <v>2325</v>
      </c>
      <c r="F8093" s="1" t="s">
        <v>2341</v>
      </c>
      <c r="G8093" s="1" t="s">
        <v>103</v>
      </c>
      <c r="H8093" s="1" t="s">
        <v>437</v>
      </c>
      <c r="I8093" s="1">
        <v>1.6</v>
      </c>
      <c r="J8093" s="1">
        <v>2023</v>
      </c>
      <c r="K8093" s="1">
        <v>101320</v>
      </c>
      <c r="L8093" s="1">
        <v>0</v>
      </c>
      <c r="M8093" s="1">
        <f t="array" ref="M8093">SUMPRODUCT(MAX(ISNUMBER(SEARCH('Class Rules'!$B$6:$B$85,$E8093))*ISNUMBER(SEARCH('Class Rules'!$C$6:$C$85,$F8093))*'Class Rules'!$A$6:$A$85))</f>
        <v>0</v>
      </c>
      <c r="N8093" s="1" t="str">
        <f t="array" ref="N8093">IF($M8093=0,'Class Rules'!$D$3,INDEX('Class Rules'!$D$6:$D$85,MATCH($M8093,'Class Rules'!$A$6:$A$85,0)))</f>
        <v>Passenger LDV</v>
      </c>
      <c r="O8093" s="1" t="str">
        <f t="array" ref="O8093">IF(SUMPRODUCT(MAX(ISNUMBER(SEARCH(Fuel_Rules!$A$6:$A$30,$E8093))*ISNUMBER(SEARCH(Fuel_Rules!$B$6:$B$30,$F8093))*(Fuel_Rules!$A$6:$A$30&lt;&gt;"")))&gt;0,"Plug-in hybrid",IF($G8093="Diesel","Diesel","Gasoline"))</f>
        <v>Gasoline</v>
      </c>
    </row>
    <row r="8094" spans="1:15" ht="15" customHeight="1" x14ac:dyDescent="0.25">
      <c r="A8094" s="1">
        <v>2022</v>
      </c>
      <c r="B8094" s="1" t="s">
        <v>9851</v>
      </c>
      <c r="C8094" s="1" t="s">
        <v>2339</v>
      </c>
      <c r="D8094" s="1" t="s">
        <v>10682</v>
      </c>
      <c r="E8094" s="1" t="s">
        <v>2325</v>
      </c>
      <c r="F8094" s="1" t="s">
        <v>2341</v>
      </c>
      <c r="G8094" s="1" t="s">
        <v>103</v>
      </c>
      <c r="H8094" s="1" t="s">
        <v>437</v>
      </c>
      <c r="I8094" s="1">
        <v>1.6</v>
      </c>
      <c r="J8094" s="1">
        <v>2023</v>
      </c>
      <c r="K8094" s="1">
        <v>95907</v>
      </c>
      <c r="L8094" s="1">
        <v>0</v>
      </c>
      <c r="M8094" s="1">
        <f t="array" ref="M8094">SUMPRODUCT(MAX(ISNUMBER(SEARCH('Class Rules'!$B$6:$B$85,$E8094))*ISNUMBER(SEARCH('Class Rules'!$C$6:$C$85,$F8094))*'Class Rules'!$A$6:$A$85))</f>
        <v>0</v>
      </c>
      <c r="N8094" s="1" t="str">
        <f t="array" ref="N8094">IF($M8094=0,'Class Rules'!$D$3,INDEX('Class Rules'!$D$6:$D$85,MATCH($M8094,'Class Rules'!$A$6:$A$85,0)))</f>
        <v>Passenger LDV</v>
      </c>
      <c r="O8094" s="1" t="str">
        <f t="array" ref="O8094">IF(SUMPRODUCT(MAX(ISNUMBER(SEARCH(Fuel_Rules!$A$6:$A$30,$E8094))*ISNUMBER(SEARCH(Fuel_Rules!$B$6:$B$30,$F8094))*(Fuel_Rules!$A$6:$A$30&lt;&gt;"")))&gt;0,"Plug-in hybrid",IF($G8094="Diesel","Diesel","Gasoline"))</f>
        <v>Gasoline</v>
      </c>
    </row>
    <row r="8095" spans="1:15" ht="15" customHeight="1" x14ac:dyDescent="0.25">
      <c r="A8095" s="1">
        <v>2022</v>
      </c>
      <c r="B8095" s="1" t="s">
        <v>9851</v>
      </c>
      <c r="C8095" s="1" t="s">
        <v>2342</v>
      </c>
      <c r="D8095" s="1" t="s">
        <v>10683</v>
      </c>
      <c r="E8095" s="1" t="s">
        <v>2325</v>
      </c>
      <c r="F8095" s="1" t="s">
        <v>2344</v>
      </c>
      <c r="G8095" s="1" t="s">
        <v>103</v>
      </c>
      <c r="H8095" s="1" t="s">
        <v>437</v>
      </c>
      <c r="I8095" s="1">
        <v>1.6</v>
      </c>
      <c r="J8095" s="1">
        <v>2023</v>
      </c>
      <c r="K8095" s="1">
        <v>108975</v>
      </c>
      <c r="L8095" s="1">
        <v>0</v>
      </c>
      <c r="M8095" s="1">
        <f t="array" ref="M8095">SUMPRODUCT(MAX(ISNUMBER(SEARCH('Class Rules'!$B$6:$B$85,$E8095))*ISNUMBER(SEARCH('Class Rules'!$C$6:$C$85,$F8095))*'Class Rules'!$A$6:$A$85))</f>
        <v>0</v>
      </c>
      <c r="N8095" s="1" t="str">
        <f t="array" ref="N8095">IF($M8095=0,'Class Rules'!$D$3,INDEX('Class Rules'!$D$6:$D$85,MATCH($M8095,'Class Rules'!$A$6:$A$85,0)))</f>
        <v>Passenger LDV</v>
      </c>
      <c r="O8095" s="1" t="str">
        <f t="array" ref="O8095">IF(SUMPRODUCT(MAX(ISNUMBER(SEARCH(Fuel_Rules!$A$6:$A$30,$E8095))*ISNUMBER(SEARCH(Fuel_Rules!$B$6:$B$30,$F8095))*(Fuel_Rules!$A$6:$A$30&lt;&gt;"")))&gt;0,"Plug-in hybrid",IF($G8095="Diesel","Diesel","Gasoline"))</f>
        <v>Gasoline</v>
      </c>
    </row>
    <row r="8096" spans="1:15" ht="15" customHeight="1" x14ac:dyDescent="0.25">
      <c r="A8096" s="1">
        <v>2022</v>
      </c>
      <c r="B8096" s="1" t="s">
        <v>9851</v>
      </c>
      <c r="C8096" s="1" t="s">
        <v>2342</v>
      </c>
      <c r="D8096" s="1" t="s">
        <v>10684</v>
      </c>
      <c r="E8096" s="1" t="s">
        <v>2325</v>
      </c>
      <c r="F8096" s="1" t="s">
        <v>2344</v>
      </c>
      <c r="G8096" s="1" t="s">
        <v>103</v>
      </c>
      <c r="H8096" s="1" t="s">
        <v>437</v>
      </c>
      <c r="I8096" s="1">
        <v>1.6</v>
      </c>
      <c r="J8096" s="1">
        <v>2023</v>
      </c>
      <c r="K8096" s="1">
        <v>102149</v>
      </c>
      <c r="L8096" s="1">
        <v>0</v>
      </c>
      <c r="M8096" s="1">
        <f t="array" ref="M8096">SUMPRODUCT(MAX(ISNUMBER(SEARCH('Class Rules'!$B$6:$B$85,$E8096))*ISNUMBER(SEARCH('Class Rules'!$C$6:$C$85,$F8096))*'Class Rules'!$A$6:$A$85))</f>
        <v>0</v>
      </c>
      <c r="N8096" s="1" t="str">
        <f t="array" ref="N8096">IF($M8096=0,'Class Rules'!$D$3,INDEX('Class Rules'!$D$6:$D$85,MATCH($M8096,'Class Rules'!$A$6:$A$85,0)))</f>
        <v>Passenger LDV</v>
      </c>
      <c r="O8096" s="1" t="str">
        <f t="array" ref="O8096">IF(SUMPRODUCT(MAX(ISNUMBER(SEARCH(Fuel_Rules!$A$6:$A$30,$E8096))*ISNUMBER(SEARCH(Fuel_Rules!$B$6:$B$30,$F8096))*(Fuel_Rules!$A$6:$A$30&lt;&gt;"")))&gt;0,"Plug-in hybrid",IF($G8096="Diesel","Diesel","Gasoline"))</f>
        <v>Gasoline</v>
      </c>
    </row>
    <row r="8097" spans="1:15" ht="15" customHeight="1" x14ac:dyDescent="0.25">
      <c r="A8097" s="1">
        <v>2022</v>
      </c>
      <c r="B8097" s="1" t="s">
        <v>9851</v>
      </c>
      <c r="C8097" s="1" t="s">
        <v>2348</v>
      </c>
      <c r="D8097" s="1" t="s">
        <v>10685</v>
      </c>
      <c r="E8097" s="1" t="s">
        <v>2325</v>
      </c>
      <c r="F8097" s="1" t="s">
        <v>2350</v>
      </c>
      <c r="G8097" s="1" t="s">
        <v>105</v>
      </c>
      <c r="H8097" s="1" t="s">
        <v>298</v>
      </c>
      <c r="I8097" s="1">
        <v>1.6</v>
      </c>
      <c r="J8097" s="1">
        <v>2023</v>
      </c>
      <c r="K8097" s="1">
        <v>166566</v>
      </c>
      <c r="L8097" s="1">
        <v>0</v>
      </c>
      <c r="M8097" s="1">
        <f t="array" ref="M8097">SUMPRODUCT(MAX(ISNUMBER(SEARCH('Class Rules'!$B$6:$B$85,$E8097))*ISNUMBER(SEARCH('Class Rules'!$C$6:$C$85,$F8097))*'Class Rules'!$A$6:$A$85))</f>
        <v>25</v>
      </c>
      <c r="N8097" s="1" t="str">
        <f t="array" ref="N8097">IF($M8097=0,'Class Rules'!$D$3,INDEX('Class Rules'!$D$6:$D$85,MATCH($M8097,'Class Rules'!$A$6:$A$85,0)))</f>
        <v>Freight LDV</v>
      </c>
      <c r="O8097" s="1" t="str">
        <f t="array" ref="O8097">IF(SUMPRODUCT(MAX(ISNUMBER(SEARCH(Fuel_Rules!$A$6:$A$30,$E8097))*ISNUMBER(SEARCH(Fuel_Rules!$B$6:$B$30,$F8097))*(Fuel_Rules!$A$6:$A$30&lt;&gt;"")))&gt;0,"Plug-in hybrid",IF($G8097="Diesel","Diesel","Gasoline"))</f>
        <v>Diesel</v>
      </c>
    </row>
    <row r="8098" spans="1:15" ht="15" customHeight="1" x14ac:dyDescent="0.25">
      <c r="A8098" s="1">
        <v>2022</v>
      </c>
      <c r="B8098" s="1" t="s">
        <v>9851</v>
      </c>
      <c r="C8098" s="1" t="s">
        <v>10686</v>
      </c>
      <c r="D8098" s="1" t="s">
        <v>10687</v>
      </c>
      <c r="E8098" s="1" t="s">
        <v>2325</v>
      </c>
      <c r="F8098" s="1" t="s">
        <v>10688</v>
      </c>
      <c r="G8098" s="1" t="s">
        <v>103</v>
      </c>
      <c r="H8098" s="1" t="s">
        <v>437</v>
      </c>
      <c r="I8098" s="1">
        <v>1.6</v>
      </c>
      <c r="J8098" s="1">
        <v>2023</v>
      </c>
      <c r="K8098" s="1">
        <v>118340</v>
      </c>
      <c r="L8098" s="1">
        <v>0</v>
      </c>
      <c r="M8098" s="1">
        <f t="array" ref="M8098">SUMPRODUCT(MAX(ISNUMBER(SEARCH('Class Rules'!$B$6:$B$85,$E8098))*ISNUMBER(SEARCH('Class Rules'!$C$6:$C$85,$F8098))*'Class Rules'!$A$6:$A$85))</f>
        <v>0</v>
      </c>
      <c r="N8098" s="1" t="str">
        <f t="array" ref="N8098">IF($M8098=0,'Class Rules'!$D$3,INDEX('Class Rules'!$D$6:$D$85,MATCH($M8098,'Class Rules'!$A$6:$A$85,0)))</f>
        <v>Passenger LDV</v>
      </c>
      <c r="O8098" s="1" t="str">
        <f t="array" ref="O8098">IF(SUMPRODUCT(MAX(ISNUMBER(SEARCH(Fuel_Rules!$A$6:$A$30,$E8098))*ISNUMBER(SEARCH(Fuel_Rules!$B$6:$B$30,$F8098))*(Fuel_Rules!$A$6:$A$30&lt;&gt;"")))&gt;0,"Plug-in hybrid",IF($G8098="Diesel","Diesel","Gasoline"))</f>
        <v>Gasoline</v>
      </c>
    </row>
    <row r="8099" spans="1:15" ht="15" customHeight="1" x14ac:dyDescent="0.25">
      <c r="A8099" s="1">
        <v>2022</v>
      </c>
      <c r="B8099" s="1" t="s">
        <v>9851</v>
      </c>
      <c r="C8099" s="1" t="s">
        <v>10686</v>
      </c>
      <c r="D8099" s="1" t="s">
        <v>10689</v>
      </c>
      <c r="E8099" s="1" t="s">
        <v>2325</v>
      </c>
      <c r="F8099" s="1" t="s">
        <v>10688</v>
      </c>
      <c r="G8099" s="1" t="s">
        <v>103</v>
      </c>
      <c r="H8099" s="1" t="s">
        <v>437</v>
      </c>
      <c r="I8099" s="1">
        <v>1.6</v>
      </c>
      <c r="J8099" s="1">
        <v>2023</v>
      </c>
      <c r="K8099" s="1">
        <v>112423</v>
      </c>
      <c r="L8099" s="1">
        <v>0</v>
      </c>
      <c r="M8099" s="1">
        <f t="array" ref="M8099">SUMPRODUCT(MAX(ISNUMBER(SEARCH('Class Rules'!$B$6:$B$85,$E8099))*ISNUMBER(SEARCH('Class Rules'!$C$6:$C$85,$F8099))*'Class Rules'!$A$6:$A$85))</f>
        <v>0</v>
      </c>
      <c r="N8099" s="1" t="str">
        <f t="array" ref="N8099">IF($M8099=0,'Class Rules'!$D$3,INDEX('Class Rules'!$D$6:$D$85,MATCH($M8099,'Class Rules'!$A$6:$A$85,0)))</f>
        <v>Passenger LDV</v>
      </c>
      <c r="O8099" s="1" t="str">
        <f t="array" ref="O8099">IF(SUMPRODUCT(MAX(ISNUMBER(SEARCH(Fuel_Rules!$A$6:$A$30,$E8099))*ISNUMBER(SEARCH(Fuel_Rules!$B$6:$B$30,$F8099))*(Fuel_Rules!$A$6:$A$30&lt;&gt;"")))&gt;0,"Plug-in hybrid",IF($G8099="Diesel","Diesel","Gasoline"))</f>
        <v>Gasoline</v>
      </c>
    </row>
    <row r="8100" spans="1:15" ht="15" customHeight="1" x14ac:dyDescent="0.25">
      <c r="A8100" s="1">
        <v>2022</v>
      </c>
      <c r="B8100" s="1" t="s">
        <v>9851</v>
      </c>
      <c r="C8100" s="1" t="s">
        <v>2357</v>
      </c>
      <c r="D8100" s="1" t="s">
        <v>10690</v>
      </c>
      <c r="E8100" s="1" t="s">
        <v>2325</v>
      </c>
      <c r="F8100" s="1" t="s">
        <v>2359</v>
      </c>
      <c r="G8100" s="1" t="s">
        <v>105</v>
      </c>
      <c r="H8100" s="1" t="s">
        <v>298</v>
      </c>
      <c r="I8100" s="1">
        <v>1.6</v>
      </c>
      <c r="J8100" s="1">
        <v>2023</v>
      </c>
      <c r="K8100" s="1">
        <v>193935</v>
      </c>
      <c r="L8100" s="1">
        <v>0</v>
      </c>
      <c r="M8100" s="1">
        <f t="array" ref="M8100">SUMPRODUCT(MAX(ISNUMBER(SEARCH('Class Rules'!$B$6:$B$85,$E8100))*ISNUMBER(SEARCH('Class Rules'!$C$6:$C$85,$F8100))*'Class Rules'!$A$6:$A$85))</f>
        <v>0</v>
      </c>
      <c r="N8100" s="1" t="str">
        <f t="array" ref="N8100">IF($M8100=0,'Class Rules'!$D$3,INDEX('Class Rules'!$D$6:$D$85,MATCH($M8100,'Class Rules'!$A$6:$A$85,0)))</f>
        <v>Passenger LDV</v>
      </c>
      <c r="O8100" s="1" t="str">
        <f t="array" ref="O8100">IF(SUMPRODUCT(MAX(ISNUMBER(SEARCH(Fuel_Rules!$A$6:$A$30,$E8100))*ISNUMBER(SEARCH(Fuel_Rules!$B$6:$B$30,$F8100))*(Fuel_Rules!$A$6:$A$30&lt;&gt;"")))&gt;0,"Plug-in hybrid",IF($G8100="Diesel","Diesel","Gasoline"))</f>
        <v>Diesel</v>
      </c>
    </row>
    <row r="8101" spans="1:15" ht="15" customHeight="1" x14ac:dyDescent="0.25">
      <c r="A8101" s="1">
        <v>2022</v>
      </c>
      <c r="B8101" s="1" t="s">
        <v>9851</v>
      </c>
      <c r="C8101" s="1" t="s">
        <v>2360</v>
      </c>
      <c r="D8101" s="1" t="s">
        <v>10691</v>
      </c>
      <c r="E8101" s="1" t="s">
        <v>2325</v>
      </c>
      <c r="F8101" s="1" t="s">
        <v>2362</v>
      </c>
      <c r="G8101" s="1" t="s">
        <v>105</v>
      </c>
      <c r="H8101" s="1" t="s">
        <v>298</v>
      </c>
      <c r="I8101" s="1">
        <v>2</v>
      </c>
      <c r="J8101" s="1">
        <v>2023</v>
      </c>
      <c r="K8101" s="1">
        <v>202960</v>
      </c>
      <c r="L8101" s="1">
        <v>0</v>
      </c>
      <c r="M8101" s="1">
        <f t="array" ref="M8101">SUMPRODUCT(MAX(ISNUMBER(SEARCH('Class Rules'!$B$6:$B$85,$E8101))*ISNUMBER(SEARCH('Class Rules'!$C$6:$C$85,$F8101))*'Class Rules'!$A$6:$A$85))</f>
        <v>27</v>
      </c>
      <c r="N8101" s="1" t="str">
        <f t="array" ref="N8101">IF($M8101=0,'Class Rules'!$D$3,INDEX('Class Rules'!$D$6:$D$85,MATCH($M8101,'Class Rules'!$A$6:$A$85,0)))</f>
        <v>Freight LDV</v>
      </c>
      <c r="O8101" s="1" t="str">
        <f t="array" ref="O8101">IF(SUMPRODUCT(MAX(ISNUMBER(SEARCH(Fuel_Rules!$A$6:$A$30,$E8101))*ISNUMBER(SEARCH(Fuel_Rules!$B$6:$B$30,$F8101))*(Fuel_Rules!$A$6:$A$30&lt;&gt;"")))&gt;0,"Plug-in hybrid",IF($G8101="Diesel","Diesel","Gasoline"))</f>
        <v>Diesel</v>
      </c>
    </row>
    <row r="8102" spans="1:15" ht="15" customHeight="1" x14ac:dyDescent="0.25">
      <c r="A8102" s="1">
        <v>2022</v>
      </c>
      <c r="B8102" s="1" t="s">
        <v>9851</v>
      </c>
      <c r="C8102" s="1" t="s">
        <v>2363</v>
      </c>
      <c r="D8102" s="1" t="s">
        <v>10692</v>
      </c>
      <c r="E8102" s="1" t="s">
        <v>2325</v>
      </c>
      <c r="F8102" s="1" t="s">
        <v>2365</v>
      </c>
      <c r="G8102" s="1" t="s">
        <v>103</v>
      </c>
      <c r="H8102" s="1" t="s">
        <v>437</v>
      </c>
      <c r="I8102" s="1">
        <v>1.6</v>
      </c>
      <c r="J8102" s="1">
        <v>2023</v>
      </c>
      <c r="K8102" s="1">
        <v>102684</v>
      </c>
      <c r="L8102" s="1">
        <v>0</v>
      </c>
      <c r="M8102" s="1">
        <f t="array" ref="M8102">SUMPRODUCT(MAX(ISNUMBER(SEARCH('Class Rules'!$B$6:$B$85,$E8102))*ISNUMBER(SEARCH('Class Rules'!$C$6:$C$85,$F8102))*'Class Rules'!$A$6:$A$85))</f>
        <v>0</v>
      </c>
      <c r="N8102" s="1" t="str">
        <f t="array" ref="N8102">IF($M8102=0,'Class Rules'!$D$3,INDEX('Class Rules'!$D$6:$D$85,MATCH($M8102,'Class Rules'!$A$6:$A$85,0)))</f>
        <v>Passenger LDV</v>
      </c>
      <c r="O8102" s="1" t="str">
        <f t="array" ref="O8102">IF(SUMPRODUCT(MAX(ISNUMBER(SEARCH(Fuel_Rules!$A$6:$A$30,$E8102))*ISNUMBER(SEARCH(Fuel_Rules!$B$6:$B$30,$F8102))*(Fuel_Rules!$A$6:$A$30&lt;&gt;"")))&gt;0,"Plug-in hybrid",IF($G8102="Diesel","Diesel","Gasoline"))</f>
        <v>Gasoline</v>
      </c>
    </row>
    <row r="8103" spans="1:15" ht="15" customHeight="1" x14ac:dyDescent="0.25">
      <c r="A8103" s="1">
        <v>2022</v>
      </c>
      <c r="B8103" s="1" t="s">
        <v>9851</v>
      </c>
      <c r="C8103" s="1" t="s">
        <v>2366</v>
      </c>
      <c r="D8103" s="1" t="s">
        <v>10693</v>
      </c>
      <c r="E8103" s="1" t="s">
        <v>2325</v>
      </c>
      <c r="F8103" s="1" t="s">
        <v>2368</v>
      </c>
      <c r="G8103" s="1" t="s">
        <v>103</v>
      </c>
      <c r="H8103" s="1" t="s">
        <v>437</v>
      </c>
      <c r="I8103" s="1">
        <v>1.6</v>
      </c>
      <c r="J8103" s="1">
        <v>2023</v>
      </c>
      <c r="K8103" s="1">
        <v>127236</v>
      </c>
      <c r="L8103" s="1">
        <v>0</v>
      </c>
      <c r="M8103" s="1">
        <f t="array" ref="M8103">SUMPRODUCT(MAX(ISNUMBER(SEARCH('Class Rules'!$B$6:$B$85,$E8103))*ISNUMBER(SEARCH('Class Rules'!$C$6:$C$85,$F8103))*'Class Rules'!$A$6:$A$85))</f>
        <v>0</v>
      </c>
      <c r="N8103" s="1" t="str">
        <f t="array" ref="N8103">IF($M8103=0,'Class Rules'!$D$3,INDEX('Class Rules'!$D$6:$D$85,MATCH($M8103,'Class Rules'!$A$6:$A$85,0)))</f>
        <v>Passenger LDV</v>
      </c>
      <c r="O8103" s="1" t="str">
        <f t="array" ref="O8103">IF(SUMPRODUCT(MAX(ISNUMBER(SEARCH(Fuel_Rules!$A$6:$A$30,$E8103))*ISNUMBER(SEARCH(Fuel_Rules!$B$6:$B$30,$F8103))*(Fuel_Rules!$A$6:$A$30&lt;&gt;"")))&gt;0,"Plug-in hybrid",IF($G8103="Diesel","Diesel","Gasoline"))</f>
        <v>Gasoline</v>
      </c>
    </row>
    <row r="8104" spans="1:15" ht="15" customHeight="1" x14ac:dyDescent="0.25">
      <c r="A8104" s="1">
        <v>2022</v>
      </c>
      <c r="B8104" s="1" t="s">
        <v>9851</v>
      </c>
      <c r="C8104" s="1" t="s">
        <v>2366</v>
      </c>
      <c r="D8104" s="1" t="s">
        <v>10694</v>
      </c>
      <c r="E8104" s="1" t="s">
        <v>2325</v>
      </c>
      <c r="F8104" s="1" t="s">
        <v>2368</v>
      </c>
      <c r="G8104" s="1" t="s">
        <v>103</v>
      </c>
      <c r="H8104" s="1" t="s">
        <v>437</v>
      </c>
      <c r="I8104" s="1">
        <v>1.6</v>
      </c>
      <c r="J8104" s="1">
        <v>2023</v>
      </c>
      <c r="K8104" s="1">
        <v>117671</v>
      </c>
      <c r="L8104" s="1">
        <v>0</v>
      </c>
      <c r="M8104" s="1">
        <f t="array" ref="M8104">SUMPRODUCT(MAX(ISNUMBER(SEARCH('Class Rules'!$B$6:$B$85,$E8104))*ISNUMBER(SEARCH('Class Rules'!$C$6:$C$85,$F8104))*'Class Rules'!$A$6:$A$85))</f>
        <v>0</v>
      </c>
      <c r="N8104" s="1" t="str">
        <f t="array" ref="N8104">IF($M8104=0,'Class Rules'!$D$3,INDEX('Class Rules'!$D$6:$D$85,MATCH($M8104,'Class Rules'!$A$6:$A$85,0)))</f>
        <v>Passenger LDV</v>
      </c>
      <c r="O8104" s="1" t="str">
        <f t="array" ref="O8104">IF(SUMPRODUCT(MAX(ISNUMBER(SEARCH(Fuel_Rules!$A$6:$A$30,$E8104))*ISNUMBER(SEARCH(Fuel_Rules!$B$6:$B$30,$F8104))*(Fuel_Rules!$A$6:$A$30&lt;&gt;"")))&gt;0,"Plug-in hybrid",IF($G8104="Diesel","Diesel","Gasoline"))</f>
        <v>Gasoline</v>
      </c>
    </row>
    <row r="8105" spans="1:15" ht="15" customHeight="1" x14ac:dyDescent="0.25">
      <c r="A8105" s="1">
        <v>2022</v>
      </c>
      <c r="B8105" s="1" t="s">
        <v>9851</v>
      </c>
      <c r="C8105" s="1" t="s">
        <v>2369</v>
      </c>
      <c r="D8105" s="1" t="s">
        <v>10695</v>
      </c>
      <c r="E8105" s="1" t="s">
        <v>2325</v>
      </c>
      <c r="F8105" s="1" t="s">
        <v>2371</v>
      </c>
      <c r="G8105" s="1" t="s">
        <v>105</v>
      </c>
      <c r="H8105" s="1" t="s">
        <v>298</v>
      </c>
      <c r="I8105" s="1">
        <v>2</v>
      </c>
      <c r="J8105" s="1">
        <v>2023</v>
      </c>
      <c r="K8105" s="1">
        <v>240879</v>
      </c>
      <c r="L8105" s="1">
        <v>0</v>
      </c>
      <c r="M8105" s="1">
        <f t="array" ref="M8105">SUMPRODUCT(MAX(ISNUMBER(SEARCH('Class Rules'!$B$6:$B$85,$E8105))*ISNUMBER(SEARCH('Class Rules'!$C$6:$C$85,$F8105))*'Class Rules'!$A$6:$A$85))</f>
        <v>65</v>
      </c>
      <c r="N8105" s="1" t="str">
        <f t="array" ref="N8105">IF($M8105=0,'Class Rules'!$D$3,INDEX('Class Rules'!$D$6:$D$85,MATCH($M8105,'Class Rules'!$A$6:$A$85,0)))</f>
        <v>Passenger HDV</v>
      </c>
      <c r="O8105" s="1" t="str">
        <f t="array" ref="O8105">IF(SUMPRODUCT(MAX(ISNUMBER(SEARCH(Fuel_Rules!$A$6:$A$30,$E8105))*ISNUMBER(SEARCH(Fuel_Rules!$B$6:$B$30,$F8105))*(Fuel_Rules!$A$6:$A$30&lt;&gt;"")))&gt;0,"Plug-in hybrid",IF($G8105="Diesel","Diesel","Gasoline"))</f>
        <v>Diesel</v>
      </c>
    </row>
    <row r="8106" spans="1:15" ht="15" customHeight="1" x14ac:dyDescent="0.25">
      <c r="A8106" s="1">
        <v>2022</v>
      </c>
      <c r="B8106" s="1" t="s">
        <v>9851</v>
      </c>
      <c r="C8106" s="1" t="s">
        <v>2372</v>
      </c>
      <c r="D8106" s="1" t="s">
        <v>10696</v>
      </c>
      <c r="E8106" s="1" t="s">
        <v>2325</v>
      </c>
      <c r="F8106" s="1" t="s">
        <v>2374</v>
      </c>
      <c r="G8106" s="1" t="s">
        <v>103</v>
      </c>
      <c r="H8106" s="1" t="s">
        <v>437</v>
      </c>
      <c r="I8106" s="1">
        <v>1.6</v>
      </c>
      <c r="J8106" s="1">
        <v>2023</v>
      </c>
      <c r="K8106" s="1">
        <v>102396</v>
      </c>
      <c r="L8106" s="1">
        <v>0</v>
      </c>
      <c r="M8106" s="1">
        <f t="array" ref="M8106">SUMPRODUCT(MAX(ISNUMBER(SEARCH('Class Rules'!$B$6:$B$85,$E8106))*ISNUMBER(SEARCH('Class Rules'!$C$6:$C$85,$F8106))*'Class Rules'!$A$6:$A$85))</f>
        <v>0</v>
      </c>
      <c r="N8106" s="1" t="str">
        <f t="array" ref="N8106">IF($M8106=0,'Class Rules'!$D$3,INDEX('Class Rules'!$D$6:$D$85,MATCH($M8106,'Class Rules'!$A$6:$A$85,0)))</f>
        <v>Passenger LDV</v>
      </c>
      <c r="O8106" s="1" t="str">
        <f t="array" ref="O8106">IF(SUMPRODUCT(MAX(ISNUMBER(SEARCH(Fuel_Rules!$A$6:$A$30,$E8106))*ISNUMBER(SEARCH(Fuel_Rules!$B$6:$B$30,$F8106))*(Fuel_Rules!$A$6:$A$30&lt;&gt;"")))&gt;0,"Plug-in hybrid",IF($G8106="Diesel","Diesel","Gasoline"))</f>
        <v>Gasoline</v>
      </c>
    </row>
    <row r="8107" spans="1:15" ht="15" customHeight="1" x14ac:dyDescent="0.25">
      <c r="A8107" s="1">
        <v>2022</v>
      </c>
      <c r="B8107" s="1" t="s">
        <v>9851</v>
      </c>
      <c r="C8107" s="1" t="s">
        <v>2372</v>
      </c>
      <c r="D8107" s="1" t="s">
        <v>10697</v>
      </c>
      <c r="E8107" s="1" t="s">
        <v>2325</v>
      </c>
      <c r="F8107" s="1" t="s">
        <v>2374</v>
      </c>
      <c r="G8107" s="1" t="s">
        <v>103</v>
      </c>
      <c r="H8107" s="1" t="s">
        <v>437</v>
      </c>
      <c r="I8107" s="1">
        <v>1.6</v>
      </c>
      <c r="J8107" s="1">
        <v>2023</v>
      </c>
      <c r="K8107" s="1">
        <v>98399</v>
      </c>
      <c r="L8107" s="1">
        <v>0</v>
      </c>
      <c r="M8107" s="1">
        <f t="array" ref="M8107">SUMPRODUCT(MAX(ISNUMBER(SEARCH('Class Rules'!$B$6:$B$85,$E8107))*ISNUMBER(SEARCH('Class Rules'!$C$6:$C$85,$F8107))*'Class Rules'!$A$6:$A$85))</f>
        <v>0</v>
      </c>
      <c r="N8107" s="1" t="str">
        <f t="array" ref="N8107">IF($M8107=0,'Class Rules'!$D$3,INDEX('Class Rules'!$D$6:$D$85,MATCH($M8107,'Class Rules'!$A$6:$A$85,0)))</f>
        <v>Passenger LDV</v>
      </c>
      <c r="O8107" s="1" t="str">
        <f t="array" ref="O8107">IF(SUMPRODUCT(MAX(ISNUMBER(SEARCH(Fuel_Rules!$A$6:$A$30,$E8107))*ISNUMBER(SEARCH(Fuel_Rules!$B$6:$B$30,$F8107))*(Fuel_Rules!$A$6:$A$30&lt;&gt;"")))&gt;0,"Plug-in hybrid",IF($G8107="Diesel","Diesel","Gasoline"))</f>
        <v>Gasoline</v>
      </c>
    </row>
    <row r="8108" spans="1:15" ht="15" customHeight="1" x14ac:dyDescent="0.25">
      <c r="A8108" s="1">
        <v>2022</v>
      </c>
      <c r="B8108" s="1" t="s">
        <v>9851</v>
      </c>
      <c r="C8108" s="1" t="s">
        <v>2375</v>
      </c>
      <c r="D8108" s="1" t="s">
        <v>10698</v>
      </c>
      <c r="E8108" s="1" t="s">
        <v>2325</v>
      </c>
      <c r="F8108" s="1" t="s">
        <v>2377</v>
      </c>
      <c r="G8108" s="1" t="s">
        <v>105</v>
      </c>
      <c r="H8108" s="1" t="s">
        <v>298</v>
      </c>
      <c r="I8108" s="1">
        <v>1.6</v>
      </c>
      <c r="J8108" s="1">
        <v>2023</v>
      </c>
      <c r="K8108" s="1">
        <v>166483</v>
      </c>
      <c r="L8108" s="1">
        <v>0</v>
      </c>
      <c r="M8108" s="1">
        <f t="array" ref="M8108">SUMPRODUCT(MAX(ISNUMBER(SEARCH('Class Rules'!$B$6:$B$85,$E8108))*ISNUMBER(SEARCH('Class Rules'!$C$6:$C$85,$F8108))*'Class Rules'!$A$6:$A$85))</f>
        <v>0</v>
      </c>
      <c r="N8108" s="1" t="str">
        <f t="array" ref="N8108">IF($M8108=0,'Class Rules'!$D$3,INDEX('Class Rules'!$D$6:$D$85,MATCH($M8108,'Class Rules'!$A$6:$A$85,0)))</f>
        <v>Passenger LDV</v>
      </c>
      <c r="O8108" s="1" t="str">
        <f t="array" ref="O8108">IF(SUMPRODUCT(MAX(ISNUMBER(SEARCH(Fuel_Rules!$A$6:$A$30,$E8108))*ISNUMBER(SEARCH(Fuel_Rules!$B$6:$B$30,$F8108))*(Fuel_Rules!$A$6:$A$30&lt;&gt;"")))&gt;0,"Plug-in hybrid",IF($G8108="Diesel","Diesel","Gasoline"))</f>
        <v>Diesel</v>
      </c>
    </row>
    <row r="8109" spans="1:15" ht="15" customHeight="1" x14ac:dyDescent="0.25">
      <c r="A8109" s="1">
        <v>2022</v>
      </c>
      <c r="B8109" s="1" t="s">
        <v>9851</v>
      </c>
      <c r="C8109" s="1" t="s">
        <v>2378</v>
      </c>
      <c r="D8109" s="1" t="s">
        <v>10699</v>
      </c>
      <c r="E8109" s="1" t="s">
        <v>2325</v>
      </c>
      <c r="F8109" s="1" t="s">
        <v>2380</v>
      </c>
      <c r="G8109" s="1" t="s">
        <v>103</v>
      </c>
      <c r="H8109" s="1" t="s">
        <v>298</v>
      </c>
      <c r="I8109" s="1">
        <v>1.6</v>
      </c>
      <c r="J8109" s="1">
        <v>2023</v>
      </c>
      <c r="K8109" s="1">
        <v>81975</v>
      </c>
      <c r="L8109" s="1">
        <v>0</v>
      </c>
      <c r="M8109" s="1">
        <f t="array" ref="M8109">SUMPRODUCT(MAX(ISNUMBER(SEARCH('Class Rules'!$B$6:$B$85,$E8109))*ISNUMBER(SEARCH('Class Rules'!$C$6:$C$85,$F8109))*'Class Rules'!$A$6:$A$85))</f>
        <v>0</v>
      </c>
      <c r="N8109" s="1" t="str">
        <f t="array" ref="N8109">IF($M8109=0,'Class Rules'!$D$3,INDEX('Class Rules'!$D$6:$D$85,MATCH($M8109,'Class Rules'!$A$6:$A$85,0)))</f>
        <v>Passenger LDV</v>
      </c>
      <c r="O8109" s="1" t="str">
        <f t="array" ref="O8109">IF(SUMPRODUCT(MAX(ISNUMBER(SEARCH(Fuel_Rules!$A$6:$A$30,$E8109))*ISNUMBER(SEARCH(Fuel_Rules!$B$6:$B$30,$F8109))*(Fuel_Rules!$A$6:$A$30&lt;&gt;"")))&gt;0,"Plug-in hybrid",IF($G8109="Diesel","Diesel","Gasoline"))</f>
        <v>Gasoline</v>
      </c>
    </row>
    <row r="8110" spans="1:15" ht="15" customHeight="1" x14ac:dyDescent="0.25">
      <c r="A8110" s="1">
        <v>2022</v>
      </c>
      <c r="B8110" s="1" t="s">
        <v>9851</v>
      </c>
      <c r="C8110" s="1" t="s">
        <v>2384</v>
      </c>
      <c r="D8110" s="1" t="s">
        <v>10700</v>
      </c>
      <c r="E8110" s="1" t="s">
        <v>2325</v>
      </c>
      <c r="F8110" s="1" t="s">
        <v>2386</v>
      </c>
      <c r="G8110" s="1" t="s">
        <v>103</v>
      </c>
      <c r="H8110" s="1" t="s">
        <v>437</v>
      </c>
      <c r="I8110" s="1">
        <v>1.6</v>
      </c>
      <c r="J8110" s="1">
        <v>2023</v>
      </c>
      <c r="K8110" s="1">
        <v>254793</v>
      </c>
      <c r="L8110" s="1">
        <v>0</v>
      </c>
      <c r="M8110" s="1">
        <f t="array" ref="M8110">SUMPRODUCT(MAX(ISNUMBER(SEARCH('Class Rules'!$B$6:$B$85,$E8110))*ISNUMBER(SEARCH('Class Rules'!$C$6:$C$85,$F8110))*'Class Rules'!$A$6:$A$85))</f>
        <v>0</v>
      </c>
      <c r="N8110" s="1" t="str">
        <f t="array" ref="N8110">IF($M8110=0,'Class Rules'!$D$3,INDEX('Class Rules'!$D$6:$D$85,MATCH($M8110,'Class Rules'!$A$6:$A$85,0)))</f>
        <v>Passenger LDV</v>
      </c>
      <c r="O8110" s="1" t="str">
        <f t="array" ref="O8110">IF(SUMPRODUCT(MAX(ISNUMBER(SEARCH(Fuel_Rules!$A$6:$A$30,$E8110))*ISNUMBER(SEARCH(Fuel_Rules!$B$6:$B$30,$F8110))*(Fuel_Rules!$A$6:$A$30&lt;&gt;"")))&gt;0,"Plug-in hybrid",IF($G8110="Diesel","Diesel","Gasoline"))</f>
        <v>Gasoline</v>
      </c>
    </row>
    <row r="8111" spans="1:15" ht="15" customHeight="1" x14ac:dyDescent="0.25">
      <c r="A8111" s="1">
        <v>2022</v>
      </c>
      <c r="B8111" s="1" t="s">
        <v>9851</v>
      </c>
      <c r="C8111" s="1" t="s">
        <v>2387</v>
      </c>
      <c r="D8111" s="1" t="s">
        <v>10701</v>
      </c>
      <c r="E8111" s="1" t="s">
        <v>2325</v>
      </c>
      <c r="F8111" s="1" t="s">
        <v>2389</v>
      </c>
      <c r="G8111" s="1" t="s">
        <v>105</v>
      </c>
      <c r="H8111" s="1" t="s">
        <v>298</v>
      </c>
      <c r="I8111" s="1">
        <v>2</v>
      </c>
      <c r="J8111" s="1">
        <v>2023</v>
      </c>
      <c r="K8111" s="1">
        <v>204547</v>
      </c>
      <c r="L8111" s="1">
        <v>0</v>
      </c>
      <c r="M8111" s="1">
        <f t="array" ref="M8111">SUMPRODUCT(MAX(ISNUMBER(SEARCH('Class Rules'!$B$6:$B$85,$E8111))*ISNUMBER(SEARCH('Class Rules'!$C$6:$C$85,$F8111))*'Class Rules'!$A$6:$A$85))</f>
        <v>28</v>
      </c>
      <c r="N8111" s="1" t="str">
        <f t="array" ref="N8111">IF($M8111=0,'Class Rules'!$D$3,INDEX('Class Rules'!$D$6:$D$85,MATCH($M8111,'Class Rules'!$A$6:$A$85,0)))</f>
        <v>Freight LDV</v>
      </c>
      <c r="O8111" s="1" t="str">
        <f t="array" ref="O8111">IF(SUMPRODUCT(MAX(ISNUMBER(SEARCH(Fuel_Rules!$A$6:$A$30,$E8111))*ISNUMBER(SEARCH(Fuel_Rules!$B$6:$B$30,$F8111))*(Fuel_Rules!$A$6:$A$30&lt;&gt;"")))&gt;0,"Plug-in hybrid",IF($G8111="Diesel","Diesel","Gasoline"))</f>
        <v>Diesel</v>
      </c>
    </row>
    <row r="8112" spans="1:15" ht="15" customHeight="1" x14ac:dyDescent="0.25">
      <c r="A8112" s="1">
        <v>2022</v>
      </c>
      <c r="B8112" s="1" t="s">
        <v>9851</v>
      </c>
      <c r="C8112" s="1" t="s">
        <v>2390</v>
      </c>
      <c r="D8112" s="1" t="s">
        <v>10702</v>
      </c>
      <c r="E8112" s="1" t="s">
        <v>2325</v>
      </c>
      <c r="F8112" s="1" t="s">
        <v>2392</v>
      </c>
      <c r="G8112" s="1" t="s">
        <v>103</v>
      </c>
      <c r="H8112" s="1" t="s">
        <v>298</v>
      </c>
      <c r="I8112" s="1">
        <v>1.6</v>
      </c>
      <c r="J8112" s="1">
        <v>2023</v>
      </c>
      <c r="K8112" s="1">
        <v>80376</v>
      </c>
      <c r="L8112" s="1">
        <v>0</v>
      </c>
      <c r="M8112" s="1">
        <f t="array" ref="M8112">SUMPRODUCT(MAX(ISNUMBER(SEARCH('Class Rules'!$B$6:$B$85,$E8112))*ISNUMBER(SEARCH('Class Rules'!$C$6:$C$85,$F8112))*'Class Rules'!$A$6:$A$85))</f>
        <v>0</v>
      </c>
      <c r="N8112" s="1" t="str">
        <f t="array" ref="N8112">IF($M8112=0,'Class Rules'!$D$3,INDEX('Class Rules'!$D$6:$D$85,MATCH($M8112,'Class Rules'!$A$6:$A$85,0)))</f>
        <v>Passenger LDV</v>
      </c>
      <c r="O8112" s="1" t="str">
        <f t="array" ref="O8112">IF(SUMPRODUCT(MAX(ISNUMBER(SEARCH(Fuel_Rules!$A$6:$A$30,$E8112))*ISNUMBER(SEARCH(Fuel_Rules!$B$6:$B$30,$F8112))*(Fuel_Rules!$A$6:$A$30&lt;&gt;"")))&gt;0,"Plug-in hybrid",IF($G8112="Diesel","Diesel","Gasoline"))</f>
        <v>Gasoline</v>
      </c>
    </row>
    <row r="8113" spans="1:15" ht="15" customHeight="1" x14ac:dyDescent="0.25">
      <c r="A8113" s="1">
        <v>2022</v>
      </c>
      <c r="B8113" s="1" t="s">
        <v>9851</v>
      </c>
      <c r="C8113" s="1" t="s">
        <v>5788</v>
      </c>
      <c r="D8113" s="1" t="s">
        <v>10703</v>
      </c>
      <c r="E8113" s="1" t="s">
        <v>2325</v>
      </c>
      <c r="F8113" s="1" t="s">
        <v>5790</v>
      </c>
      <c r="G8113" s="1" t="s">
        <v>105</v>
      </c>
      <c r="H8113" s="1" t="s">
        <v>298</v>
      </c>
      <c r="I8113" s="1">
        <v>1.5</v>
      </c>
      <c r="J8113" s="1">
        <v>2023</v>
      </c>
      <c r="K8113" s="1">
        <v>169437</v>
      </c>
      <c r="L8113" s="1">
        <v>0</v>
      </c>
      <c r="M8113" s="1">
        <f t="array" ref="M8113">SUMPRODUCT(MAX(ISNUMBER(SEARCH('Class Rules'!$B$6:$B$85,$E8113))*ISNUMBER(SEARCH('Class Rules'!$C$6:$C$85,$F8113))*'Class Rules'!$A$6:$A$85))</f>
        <v>0</v>
      </c>
      <c r="N8113" s="1" t="str">
        <f t="array" ref="N8113">IF($M8113=0,'Class Rules'!$D$3,INDEX('Class Rules'!$D$6:$D$85,MATCH($M8113,'Class Rules'!$A$6:$A$85,0)))</f>
        <v>Passenger LDV</v>
      </c>
      <c r="O8113" s="1" t="str">
        <f t="array" ref="O8113">IF(SUMPRODUCT(MAX(ISNUMBER(SEARCH(Fuel_Rules!$A$6:$A$30,$E8113))*ISNUMBER(SEARCH(Fuel_Rules!$B$6:$B$30,$F8113))*(Fuel_Rules!$A$6:$A$30&lt;&gt;"")))&gt;0,"Plug-in hybrid",IF($G8113="Diesel","Diesel","Gasoline"))</f>
        <v>Diesel</v>
      </c>
    </row>
    <row r="8114" spans="1:15" ht="15" customHeight="1" x14ac:dyDescent="0.25">
      <c r="A8114" s="1">
        <v>2022</v>
      </c>
      <c r="B8114" s="1" t="s">
        <v>9851</v>
      </c>
      <c r="C8114" s="1" t="s">
        <v>5791</v>
      </c>
      <c r="D8114" s="1" t="s">
        <v>10704</v>
      </c>
      <c r="E8114" s="1" t="s">
        <v>2325</v>
      </c>
      <c r="F8114" s="1" t="s">
        <v>5793</v>
      </c>
      <c r="G8114" s="1" t="s">
        <v>105</v>
      </c>
      <c r="H8114" s="1" t="s">
        <v>298</v>
      </c>
      <c r="I8114" s="1">
        <v>1.5</v>
      </c>
      <c r="J8114" s="1">
        <v>2023</v>
      </c>
      <c r="K8114" s="1">
        <v>171000</v>
      </c>
      <c r="L8114" s="1">
        <v>0</v>
      </c>
      <c r="M8114" s="1">
        <f t="array" ref="M8114">SUMPRODUCT(MAX(ISNUMBER(SEARCH('Class Rules'!$B$6:$B$85,$E8114))*ISNUMBER(SEARCH('Class Rules'!$C$6:$C$85,$F8114))*'Class Rules'!$A$6:$A$85))</f>
        <v>26</v>
      </c>
      <c r="N8114" s="1" t="str">
        <f t="array" ref="N8114">IF($M8114=0,'Class Rules'!$D$3,INDEX('Class Rules'!$D$6:$D$85,MATCH($M8114,'Class Rules'!$A$6:$A$85,0)))</f>
        <v>Freight LDV</v>
      </c>
      <c r="O8114" s="1" t="str">
        <f t="array" ref="O8114">IF(SUMPRODUCT(MAX(ISNUMBER(SEARCH(Fuel_Rules!$A$6:$A$30,$E8114))*ISNUMBER(SEARCH(Fuel_Rules!$B$6:$B$30,$F8114))*(Fuel_Rules!$A$6:$A$30&lt;&gt;"")))&gt;0,"Plug-in hybrid",IF($G8114="Diesel","Diesel","Gasoline"))</f>
        <v>Diesel</v>
      </c>
    </row>
    <row r="8115" spans="1:15" ht="15" customHeight="1" x14ac:dyDescent="0.25">
      <c r="A8115" s="1">
        <v>2022</v>
      </c>
      <c r="B8115" s="1" t="s">
        <v>9851</v>
      </c>
      <c r="C8115" s="1" t="s">
        <v>5791</v>
      </c>
      <c r="D8115" s="1" t="s">
        <v>10705</v>
      </c>
      <c r="E8115" s="1" t="s">
        <v>2325</v>
      </c>
      <c r="F8115" s="1" t="s">
        <v>5793</v>
      </c>
      <c r="G8115" s="1" t="s">
        <v>105</v>
      </c>
      <c r="H8115" s="1" t="s">
        <v>298</v>
      </c>
      <c r="I8115" s="1">
        <v>1.5</v>
      </c>
      <c r="J8115" s="1">
        <v>2023</v>
      </c>
      <c r="K8115" s="1">
        <v>159155</v>
      </c>
      <c r="L8115" s="1">
        <v>0</v>
      </c>
      <c r="M8115" s="1">
        <f t="array" ref="M8115">SUMPRODUCT(MAX(ISNUMBER(SEARCH('Class Rules'!$B$6:$B$85,$E8115))*ISNUMBER(SEARCH('Class Rules'!$C$6:$C$85,$F8115))*'Class Rules'!$A$6:$A$85))</f>
        <v>26</v>
      </c>
      <c r="N8115" s="1" t="str">
        <f t="array" ref="N8115">IF($M8115=0,'Class Rules'!$D$3,INDEX('Class Rules'!$D$6:$D$85,MATCH($M8115,'Class Rules'!$A$6:$A$85,0)))</f>
        <v>Freight LDV</v>
      </c>
      <c r="O8115" s="1" t="str">
        <f t="array" ref="O8115">IF(SUMPRODUCT(MAX(ISNUMBER(SEARCH(Fuel_Rules!$A$6:$A$30,$E8115))*ISNUMBER(SEARCH(Fuel_Rules!$B$6:$B$30,$F8115))*(Fuel_Rules!$A$6:$A$30&lt;&gt;"")))&gt;0,"Plug-in hybrid",IF($G8115="Diesel","Diesel","Gasoline"))</f>
        <v>Diesel</v>
      </c>
    </row>
    <row r="8116" spans="1:15" ht="15" customHeight="1" x14ac:dyDescent="0.25">
      <c r="A8116" s="1">
        <v>2022</v>
      </c>
      <c r="B8116" s="1" t="s">
        <v>9851</v>
      </c>
      <c r="C8116" s="1" t="s">
        <v>5794</v>
      </c>
      <c r="D8116" s="1" t="s">
        <v>10706</v>
      </c>
      <c r="E8116" s="1" t="s">
        <v>2325</v>
      </c>
      <c r="F8116" s="1" t="s">
        <v>5796</v>
      </c>
      <c r="G8116" s="1" t="s">
        <v>105</v>
      </c>
      <c r="H8116" s="1" t="s">
        <v>298</v>
      </c>
      <c r="I8116" s="1">
        <v>2.2000000000000002</v>
      </c>
      <c r="J8116" s="1">
        <v>2023</v>
      </c>
      <c r="K8116" s="1">
        <v>197590</v>
      </c>
      <c r="L8116" s="1">
        <v>0</v>
      </c>
      <c r="M8116" s="1">
        <f t="array" ref="M8116">SUMPRODUCT(MAX(ISNUMBER(SEARCH('Class Rules'!$B$6:$B$85,$E8116))*ISNUMBER(SEARCH('Class Rules'!$C$6:$C$85,$F8116))*'Class Rules'!$A$6:$A$85))</f>
        <v>29</v>
      </c>
      <c r="N8116" s="1" t="str">
        <f t="array" ref="N8116">IF($M8116=0,'Class Rules'!$D$3,INDEX('Class Rules'!$D$6:$D$85,MATCH($M8116,'Class Rules'!$A$6:$A$85,0)))</f>
        <v>Freight LDV</v>
      </c>
      <c r="O8116" s="1" t="str">
        <f t="array" ref="O8116">IF(SUMPRODUCT(MAX(ISNUMBER(SEARCH(Fuel_Rules!$A$6:$A$30,$E8116))*ISNUMBER(SEARCH(Fuel_Rules!$B$6:$B$30,$F8116))*(Fuel_Rules!$A$6:$A$30&lt;&gt;"")))&gt;0,"Plug-in hybrid",IF($G8116="Diesel","Diesel","Gasoline"))</f>
        <v>Diesel</v>
      </c>
    </row>
    <row r="8117" spans="1:15" ht="15" customHeight="1" x14ac:dyDescent="0.25">
      <c r="A8117" s="1">
        <v>2022</v>
      </c>
      <c r="B8117" s="1" t="s">
        <v>9851</v>
      </c>
      <c r="C8117" s="1" t="s">
        <v>5797</v>
      </c>
      <c r="D8117" s="1" t="s">
        <v>10707</v>
      </c>
      <c r="E8117" s="1" t="s">
        <v>2325</v>
      </c>
      <c r="F8117" s="1" t="s">
        <v>5799</v>
      </c>
      <c r="G8117" s="1" t="s">
        <v>105</v>
      </c>
      <c r="H8117" s="1" t="s">
        <v>298</v>
      </c>
      <c r="I8117" s="1">
        <v>2.2000000000000002</v>
      </c>
      <c r="J8117" s="1">
        <v>2023</v>
      </c>
      <c r="K8117" s="1">
        <v>211167</v>
      </c>
      <c r="L8117" s="1">
        <v>0</v>
      </c>
      <c r="M8117" s="1">
        <f t="array" ref="M8117">SUMPRODUCT(MAX(ISNUMBER(SEARCH('Class Rules'!$B$6:$B$85,$E8117))*ISNUMBER(SEARCH('Class Rules'!$C$6:$C$85,$F8117))*'Class Rules'!$A$6:$A$85))</f>
        <v>28</v>
      </c>
      <c r="N8117" s="1" t="str">
        <f t="array" ref="N8117">IF($M8117=0,'Class Rules'!$D$3,INDEX('Class Rules'!$D$6:$D$85,MATCH($M8117,'Class Rules'!$A$6:$A$85,0)))</f>
        <v>Freight LDV</v>
      </c>
      <c r="O8117" s="1" t="str">
        <f t="array" ref="O8117">IF(SUMPRODUCT(MAX(ISNUMBER(SEARCH(Fuel_Rules!$A$6:$A$30,$E8117))*ISNUMBER(SEARCH(Fuel_Rules!$B$6:$B$30,$F8117))*(Fuel_Rules!$A$6:$A$30&lt;&gt;"")))&gt;0,"Plug-in hybrid",IF($G8117="Diesel","Diesel","Gasoline"))</f>
        <v>Diesel</v>
      </c>
    </row>
    <row r="8118" spans="1:15" ht="15" customHeight="1" x14ac:dyDescent="0.25">
      <c r="A8118" s="1">
        <v>2022</v>
      </c>
      <c r="B8118" s="1" t="s">
        <v>9851</v>
      </c>
      <c r="C8118" s="1" t="s">
        <v>7579</v>
      </c>
      <c r="D8118" s="1" t="s">
        <v>10708</v>
      </c>
      <c r="E8118" s="1" t="s">
        <v>2325</v>
      </c>
      <c r="F8118" s="1" t="s">
        <v>7581</v>
      </c>
      <c r="G8118" s="1" t="s">
        <v>103</v>
      </c>
      <c r="H8118" s="1" t="s">
        <v>298</v>
      </c>
      <c r="I8118" s="1">
        <v>1.4</v>
      </c>
      <c r="J8118" s="1">
        <v>2023</v>
      </c>
      <c r="K8118" s="1">
        <v>104389</v>
      </c>
      <c r="L8118" s="1">
        <v>0</v>
      </c>
      <c r="M8118" s="1">
        <f t="array" ref="M8118">SUMPRODUCT(MAX(ISNUMBER(SEARCH('Class Rules'!$B$6:$B$85,$E8118))*ISNUMBER(SEARCH('Class Rules'!$C$6:$C$85,$F8118))*'Class Rules'!$A$6:$A$85))</f>
        <v>24</v>
      </c>
      <c r="N8118" s="1" t="str">
        <f t="array" ref="N8118">IF($M8118=0,'Class Rules'!$D$3,INDEX('Class Rules'!$D$6:$D$85,MATCH($M8118,'Class Rules'!$A$6:$A$85,0)))</f>
        <v>Freight LDV</v>
      </c>
      <c r="O8118" s="1" t="str">
        <f t="array" ref="O8118">IF(SUMPRODUCT(MAX(ISNUMBER(SEARCH(Fuel_Rules!$A$6:$A$30,$E8118))*ISNUMBER(SEARCH(Fuel_Rules!$B$6:$B$30,$F8118))*(Fuel_Rules!$A$6:$A$30&lt;&gt;"")))&gt;0,"Plug-in hybrid",IF($G8118="Diesel","Diesel","Gasoline"))</f>
        <v>Gasoline</v>
      </c>
    </row>
    <row r="8119" spans="1:15" ht="15" customHeight="1" x14ac:dyDescent="0.25">
      <c r="A8119" s="1">
        <v>2022</v>
      </c>
      <c r="B8119" s="1" t="s">
        <v>9851</v>
      </c>
      <c r="C8119" s="1" t="s">
        <v>7579</v>
      </c>
      <c r="D8119" s="1" t="s">
        <v>10709</v>
      </c>
      <c r="E8119" s="1" t="s">
        <v>2325</v>
      </c>
      <c r="F8119" s="1" t="s">
        <v>7581</v>
      </c>
      <c r="G8119" s="1" t="s">
        <v>103</v>
      </c>
      <c r="H8119" s="1" t="s">
        <v>298</v>
      </c>
      <c r="I8119" s="1">
        <v>1.4</v>
      </c>
      <c r="J8119" s="1">
        <v>2023</v>
      </c>
      <c r="K8119" s="1">
        <v>96505</v>
      </c>
      <c r="L8119" s="1">
        <v>0</v>
      </c>
      <c r="M8119" s="1">
        <f t="array" ref="M8119">SUMPRODUCT(MAX(ISNUMBER(SEARCH('Class Rules'!$B$6:$B$85,$E8119))*ISNUMBER(SEARCH('Class Rules'!$C$6:$C$85,$F8119))*'Class Rules'!$A$6:$A$85))</f>
        <v>24</v>
      </c>
      <c r="N8119" s="1" t="str">
        <f t="array" ref="N8119">IF($M8119=0,'Class Rules'!$D$3,INDEX('Class Rules'!$D$6:$D$85,MATCH($M8119,'Class Rules'!$A$6:$A$85,0)))</f>
        <v>Freight LDV</v>
      </c>
      <c r="O8119" s="1" t="str">
        <f t="array" ref="O8119">IF(SUMPRODUCT(MAX(ISNUMBER(SEARCH(Fuel_Rules!$A$6:$A$30,$E8119))*ISNUMBER(SEARCH(Fuel_Rules!$B$6:$B$30,$F8119))*(Fuel_Rules!$A$6:$A$30&lt;&gt;"")))&gt;0,"Plug-in hybrid",IF($G8119="Diesel","Diesel","Gasoline"))</f>
        <v>Gasoline</v>
      </c>
    </row>
    <row r="8120" spans="1:15" ht="15" customHeight="1" x14ac:dyDescent="0.25">
      <c r="A8120" s="1">
        <v>2022</v>
      </c>
      <c r="B8120" s="1" t="s">
        <v>9851</v>
      </c>
      <c r="C8120" s="1" t="s">
        <v>8543</v>
      </c>
      <c r="D8120" s="1" t="s">
        <v>10710</v>
      </c>
      <c r="E8120" s="1" t="s">
        <v>2325</v>
      </c>
      <c r="F8120" s="1" t="s">
        <v>8545</v>
      </c>
      <c r="G8120" s="1" t="s">
        <v>103</v>
      </c>
      <c r="H8120" s="1" t="s">
        <v>298</v>
      </c>
      <c r="I8120" s="1">
        <v>1</v>
      </c>
      <c r="J8120" s="1">
        <v>2023</v>
      </c>
      <c r="K8120" s="1">
        <v>88895</v>
      </c>
      <c r="L8120" s="1">
        <v>0</v>
      </c>
      <c r="M8120" s="1">
        <f t="array" ref="M8120">SUMPRODUCT(MAX(ISNUMBER(SEARCH('Class Rules'!$B$6:$B$85,$E8120))*ISNUMBER(SEARCH('Class Rules'!$C$6:$C$85,$F8120))*'Class Rules'!$A$6:$A$85))</f>
        <v>0</v>
      </c>
      <c r="N8120" s="1" t="str">
        <f t="array" ref="N8120">IF($M8120=0,'Class Rules'!$D$3,INDEX('Class Rules'!$D$6:$D$85,MATCH($M8120,'Class Rules'!$A$6:$A$85,0)))</f>
        <v>Passenger LDV</v>
      </c>
      <c r="O8120" s="1" t="str">
        <f t="array" ref="O8120">IF(SUMPRODUCT(MAX(ISNUMBER(SEARCH(Fuel_Rules!$A$6:$A$30,$E8120))*ISNUMBER(SEARCH(Fuel_Rules!$B$6:$B$30,$F8120))*(Fuel_Rules!$A$6:$A$30&lt;&gt;"")))&gt;0,"Plug-in hybrid",IF($G8120="Diesel","Diesel","Gasoline"))</f>
        <v>Gasoline</v>
      </c>
    </row>
    <row r="8121" spans="1:15" ht="15" customHeight="1" x14ac:dyDescent="0.25">
      <c r="A8121" s="1">
        <v>2022</v>
      </c>
      <c r="B8121" s="1" t="s">
        <v>9851</v>
      </c>
      <c r="C8121" s="1" t="s">
        <v>8543</v>
      </c>
      <c r="D8121" s="1" t="s">
        <v>10711</v>
      </c>
      <c r="E8121" s="1" t="s">
        <v>2325</v>
      </c>
      <c r="F8121" s="1" t="s">
        <v>8545</v>
      </c>
      <c r="G8121" s="1" t="s">
        <v>103</v>
      </c>
      <c r="H8121" s="1" t="s">
        <v>298</v>
      </c>
      <c r="I8121" s="1">
        <v>1</v>
      </c>
      <c r="J8121" s="1">
        <v>2023</v>
      </c>
      <c r="K8121" s="1">
        <v>84278</v>
      </c>
      <c r="L8121" s="1">
        <v>0</v>
      </c>
      <c r="M8121" s="1">
        <f t="array" ref="M8121">SUMPRODUCT(MAX(ISNUMBER(SEARCH('Class Rules'!$B$6:$B$85,$E8121))*ISNUMBER(SEARCH('Class Rules'!$C$6:$C$85,$F8121))*'Class Rules'!$A$6:$A$85))</f>
        <v>0</v>
      </c>
      <c r="N8121" s="1" t="str">
        <f t="array" ref="N8121">IF($M8121=0,'Class Rules'!$D$3,INDEX('Class Rules'!$D$6:$D$85,MATCH($M8121,'Class Rules'!$A$6:$A$85,0)))</f>
        <v>Passenger LDV</v>
      </c>
      <c r="O8121" s="1" t="str">
        <f t="array" ref="O8121">IF(SUMPRODUCT(MAX(ISNUMBER(SEARCH(Fuel_Rules!$A$6:$A$30,$E8121))*ISNUMBER(SEARCH(Fuel_Rules!$B$6:$B$30,$F8121))*(Fuel_Rules!$A$6:$A$30&lt;&gt;"")))&gt;0,"Plug-in hybrid",IF($G8121="Diesel","Diesel","Gasoline"))</f>
        <v>Gasoline</v>
      </c>
    </row>
    <row r="8122" spans="1:15" ht="15" customHeight="1" x14ac:dyDescent="0.25">
      <c r="A8122" s="1">
        <v>2022</v>
      </c>
      <c r="B8122" s="1" t="s">
        <v>9851</v>
      </c>
      <c r="C8122" s="1" t="s">
        <v>8547</v>
      </c>
      <c r="D8122" s="1" t="s">
        <v>10712</v>
      </c>
      <c r="E8122" s="1" t="s">
        <v>2325</v>
      </c>
      <c r="F8122" s="1" t="s">
        <v>8549</v>
      </c>
      <c r="G8122" s="1" t="s">
        <v>103</v>
      </c>
      <c r="H8122" s="1" t="s">
        <v>298</v>
      </c>
      <c r="I8122" s="1">
        <v>1</v>
      </c>
      <c r="J8122" s="1">
        <v>2023</v>
      </c>
      <c r="K8122" s="1">
        <v>95706</v>
      </c>
      <c r="L8122" s="1">
        <v>0</v>
      </c>
      <c r="M8122" s="1">
        <f t="array" ref="M8122">SUMPRODUCT(MAX(ISNUMBER(SEARCH('Class Rules'!$B$6:$B$85,$E8122))*ISNUMBER(SEARCH('Class Rules'!$C$6:$C$85,$F8122))*'Class Rules'!$A$6:$A$85))</f>
        <v>0</v>
      </c>
      <c r="N8122" s="1" t="str">
        <f t="array" ref="N8122">IF($M8122=0,'Class Rules'!$D$3,INDEX('Class Rules'!$D$6:$D$85,MATCH($M8122,'Class Rules'!$A$6:$A$85,0)))</f>
        <v>Passenger LDV</v>
      </c>
      <c r="O8122" s="1" t="str">
        <f t="array" ref="O8122">IF(SUMPRODUCT(MAX(ISNUMBER(SEARCH(Fuel_Rules!$A$6:$A$30,$E8122))*ISNUMBER(SEARCH(Fuel_Rules!$B$6:$B$30,$F8122))*(Fuel_Rules!$A$6:$A$30&lt;&gt;"")))&gt;0,"Plug-in hybrid",IF($G8122="Diesel","Diesel","Gasoline"))</f>
        <v>Gasoline</v>
      </c>
    </row>
    <row r="8123" spans="1:15" ht="15" customHeight="1" x14ac:dyDescent="0.25">
      <c r="A8123" s="1">
        <v>2022</v>
      </c>
      <c r="B8123" s="1" t="s">
        <v>9851</v>
      </c>
      <c r="C8123" s="1" t="s">
        <v>8547</v>
      </c>
      <c r="D8123" s="1" t="s">
        <v>10713</v>
      </c>
      <c r="E8123" s="1" t="s">
        <v>2325</v>
      </c>
      <c r="F8123" s="1" t="s">
        <v>8549</v>
      </c>
      <c r="G8123" s="1" t="s">
        <v>103</v>
      </c>
      <c r="H8123" s="1" t="s">
        <v>298</v>
      </c>
      <c r="I8123" s="1">
        <v>1</v>
      </c>
      <c r="J8123" s="1">
        <v>2023</v>
      </c>
      <c r="K8123" s="1">
        <v>89959</v>
      </c>
      <c r="L8123" s="1">
        <v>0</v>
      </c>
      <c r="M8123" s="1">
        <f t="array" ref="M8123">SUMPRODUCT(MAX(ISNUMBER(SEARCH('Class Rules'!$B$6:$B$85,$E8123))*ISNUMBER(SEARCH('Class Rules'!$C$6:$C$85,$F8123))*'Class Rules'!$A$6:$A$85))</f>
        <v>0</v>
      </c>
      <c r="N8123" s="1" t="str">
        <f t="array" ref="N8123">IF($M8123=0,'Class Rules'!$D$3,INDEX('Class Rules'!$D$6:$D$85,MATCH($M8123,'Class Rules'!$A$6:$A$85,0)))</f>
        <v>Passenger LDV</v>
      </c>
      <c r="O8123" s="1" t="str">
        <f t="array" ref="O8123">IF(SUMPRODUCT(MAX(ISNUMBER(SEARCH(Fuel_Rules!$A$6:$A$30,$E8123))*ISNUMBER(SEARCH(Fuel_Rules!$B$6:$B$30,$F8123))*(Fuel_Rules!$A$6:$A$30&lt;&gt;"")))&gt;0,"Plug-in hybrid",IF($G8123="Diesel","Diesel","Gasoline"))</f>
        <v>Gasoline</v>
      </c>
    </row>
    <row r="8124" spans="1:15" ht="15" customHeight="1" x14ac:dyDescent="0.25">
      <c r="A8124" s="1">
        <v>2022</v>
      </c>
      <c r="B8124" s="1" t="s">
        <v>9851</v>
      </c>
      <c r="C8124" s="1" t="s">
        <v>9566</v>
      </c>
      <c r="D8124" s="1" t="s">
        <v>10714</v>
      </c>
      <c r="E8124" s="1" t="s">
        <v>2325</v>
      </c>
      <c r="F8124" s="1" t="s">
        <v>9568</v>
      </c>
      <c r="G8124" s="1" t="s">
        <v>103</v>
      </c>
      <c r="H8124" s="1" t="s">
        <v>437</v>
      </c>
      <c r="I8124" s="1">
        <v>1.6</v>
      </c>
      <c r="J8124" s="1">
        <v>2023</v>
      </c>
      <c r="K8124" s="1">
        <v>121505</v>
      </c>
      <c r="L8124" s="1">
        <v>0</v>
      </c>
      <c r="M8124" s="1">
        <f t="array" ref="M8124">SUMPRODUCT(MAX(ISNUMBER(SEARCH('Class Rules'!$B$6:$B$85,$E8124))*ISNUMBER(SEARCH('Class Rules'!$C$6:$C$85,$F8124))*'Class Rules'!$A$6:$A$85))</f>
        <v>0</v>
      </c>
      <c r="N8124" s="1" t="str">
        <f t="array" ref="N8124">IF($M8124=0,'Class Rules'!$D$3,INDEX('Class Rules'!$D$6:$D$85,MATCH($M8124,'Class Rules'!$A$6:$A$85,0)))</f>
        <v>Passenger LDV</v>
      </c>
      <c r="O8124" s="1" t="str">
        <f t="array" ref="O8124">IF(SUMPRODUCT(MAX(ISNUMBER(SEARCH(Fuel_Rules!$A$6:$A$30,$E8124))*ISNUMBER(SEARCH(Fuel_Rules!$B$6:$B$30,$F8124))*(Fuel_Rules!$A$6:$A$30&lt;&gt;"")))&gt;0,"Plug-in hybrid",IF($G8124="Diesel","Diesel","Gasoline"))</f>
        <v>Gasoline</v>
      </c>
    </row>
    <row r="8125" spans="1:15" ht="15" customHeight="1" x14ac:dyDescent="0.25">
      <c r="A8125" s="1">
        <v>2022</v>
      </c>
      <c r="B8125" s="1" t="s">
        <v>9851</v>
      </c>
      <c r="C8125" s="1" t="s">
        <v>9566</v>
      </c>
      <c r="D8125" s="1" t="s">
        <v>10715</v>
      </c>
      <c r="E8125" s="1" t="s">
        <v>2325</v>
      </c>
      <c r="F8125" s="1" t="s">
        <v>9568</v>
      </c>
      <c r="G8125" s="1" t="s">
        <v>103</v>
      </c>
      <c r="H8125" s="1" t="s">
        <v>437</v>
      </c>
      <c r="I8125" s="1">
        <v>1.6</v>
      </c>
      <c r="J8125" s="1">
        <v>2023</v>
      </c>
      <c r="K8125" s="1">
        <v>115210</v>
      </c>
      <c r="L8125" s="1">
        <v>0</v>
      </c>
      <c r="M8125" s="1">
        <f t="array" ref="M8125">SUMPRODUCT(MAX(ISNUMBER(SEARCH('Class Rules'!$B$6:$B$85,$E8125))*ISNUMBER(SEARCH('Class Rules'!$C$6:$C$85,$F8125))*'Class Rules'!$A$6:$A$85))</f>
        <v>0</v>
      </c>
      <c r="N8125" s="1" t="str">
        <f t="array" ref="N8125">IF($M8125=0,'Class Rules'!$D$3,INDEX('Class Rules'!$D$6:$D$85,MATCH($M8125,'Class Rules'!$A$6:$A$85,0)))</f>
        <v>Passenger LDV</v>
      </c>
      <c r="O8125" s="1" t="str">
        <f t="array" ref="O8125">IF(SUMPRODUCT(MAX(ISNUMBER(SEARCH(Fuel_Rules!$A$6:$A$30,$E8125))*ISNUMBER(SEARCH(Fuel_Rules!$B$6:$B$30,$F8125))*(Fuel_Rules!$A$6:$A$30&lt;&gt;"")))&gt;0,"Plug-in hybrid",IF($G8125="Diesel","Diesel","Gasoline"))</f>
        <v>Gasoline</v>
      </c>
    </row>
    <row r="8126" spans="1:15" ht="15" customHeight="1" x14ac:dyDescent="0.25">
      <c r="A8126" s="1">
        <v>2022</v>
      </c>
      <c r="B8126" s="1" t="s">
        <v>9851</v>
      </c>
      <c r="C8126" s="1" t="s">
        <v>2396</v>
      </c>
      <c r="D8126" s="1" t="s">
        <v>10716</v>
      </c>
      <c r="E8126" s="1" t="s">
        <v>2398</v>
      </c>
      <c r="F8126" s="1" t="s">
        <v>2399</v>
      </c>
      <c r="G8126" s="1" t="s">
        <v>103</v>
      </c>
      <c r="H8126" s="1" t="s">
        <v>298</v>
      </c>
      <c r="I8126" s="1">
        <v>3.6</v>
      </c>
      <c r="J8126" s="1">
        <v>2023</v>
      </c>
      <c r="K8126" s="1">
        <v>1562625</v>
      </c>
      <c r="L8126" s="1">
        <v>0</v>
      </c>
      <c r="M8126" s="1">
        <f t="array" ref="M8126">SUMPRODUCT(MAX(ISNUMBER(SEARCH('Class Rules'!$B$6:$B$85,$E8126))*ISNUMBER(SEARCH('Class Rules'!$C$6:$C$85,$F8126))*'Class Rules'!$A$6:$A$85))</f>
        <v>0</v>
      </c>
      <c r="N8126" s="1" t="str">
        <f t="array" ref="N8126">IF($M8126=0,'Class Rules'!$D$3,INDEX('Class Rules'!$D$6:$D$85,MATCH($M8126,'Class Rules'!$A$6:$A$85,0)))</f>
        <v>Passenger LDV</v>
      </c>
      <c r="O8126" s="1" t="str">
        <f t="array" ref="O8126">IF(SUMPRODUCT(MAX(ISNUMBER(SEARCH(Fuel_Rules!$A$6:$A$30,$E8126))*ISNUMBER(SEARCH(Fuel_Rules!$B$6:$B$30,$F8126))*(Fuel_Rules!$A$6:$A$30&lt;&gt;"")))&gt;0,"Plug-in hybrid",IF($G8126="Diesel","Diesel","Gasoline"))</f>
        <v>Gasoline</v>
      </c>
    </row>
    <row r="8127" spans="1:15" ht="15" customHeight="1" x14ac:dyDescent="0.25">
      <c r="A8127" s="1">
        <v>2022</v>
      </c>
      <c r="B8127" s="1" t="s">
        <v>9851</v>
      </c>
      <c r="C8127" s="1" t="s">
        <v>2396</v>
      </c>
      <c r="D8127" s="1" t="s">
        <v>10717</v>
      </c>
      <c r="E8127" s="1" t="s">
        <v>2398</v>
      </c>
      <c r="F8127" s="1" t="s">
        <v>2399</v>
      </c>
      <c r="G8127" s="1" t="s">
        <v>103</v>
      </c>
      <c r="H8127" s="1" t="s">
        <v>298</v>
      </c>
      <c r="I8127" s="1">
        <v>3.6</v>
      </c>
      <c r="J8127" s="1">
        <v>2023</v>
      </c>
      <c r="K8127" s="1">
        <v>1440740</v>
      </c>
      <c r="L8127" s="1">
        <v>0</v>
      </c>
      <c r="M8127" s="1">
        <f t="array" ref="M8127">SUMPRODUCT(MAX(ISNUMBER(SEARCH('Class Rules'!$B$6:$B$85,$E8127))*ISNUMBER(SEARCH('Class Rules'!$C$6:$C$85,$F8127))*'Class Rules'!$A$6:$A$85))</f>
        <v>0</v>
      </c>
      <c r="N8127" s="1" t="str">
        <f t="array" ref="N8127">IF($M8127=0,'Class Rules'!$D$3,INDEX('Class Rules'!$D$6:$D$85,MATCH($M8127,'Class Rules'!$A$6:$A$85,0)))</f>
        <v>Passenger LDV</v>
      </c>
      <c r="O8127" s="1" t="str">
        <f t="array" ref="O8127">IF(SUMPRODUCT(MAX(ISNUMBER(SEARCH(Fuel_Rules!$A$6:$A$30,$E8127))*ISNUMBER(SEARCH(Fuel_Rules!$B$6:$B$30,$F8127))*(Fuel_Rules!$A$6:$A$30&lt;&gt;"")))&gt;0,"Plug-in hybrid",IF($G8127="Diesel","Diesel","Gasoline"))</f>
        <v>Gasoline</v>
      </c>
    </row>
    <row r="8128" spans="1:15" ht="15" customHeight="1" x14ac:dyDescent="0.25">
      <c r="A8128" s="1">
        <v>2022</v>
      </c>
      <c r="B8128" s="1" t="s">
        <v>9851</v>
      </c>
      <c r="C8128" s="1" t="s">
        <v>2400</v>
      </c>
      <c r="D8128" s="1" t="s">
        <v>10718</v>
      </c>
      <c r="E8128" s="1" t="s">
        <v>2398</v>
      </c>
      <c r="F8128" s="1" t="s">
        <v>2402</v>
      </c>
      <c r="G8128" s="1" t="s">
        <v>103</v>
      </c>
      <c r="H8128" s="1" t="s">
        <v>298</v>
      </c>
      <c r="I8128" s="1">
        <v>3.6</v>
      </c>
      <c r="J8128" s="1">
        <v>2023</v>
      </c>
      <c r="K8128" s="1">
        <v>1618875</v>
      </c>
      <c r="L8128" s="1">
        <v>0</v>
      </c>
      <c r="M8128" s="1">
        <f t="array" ref="M8128">SUMPRODUCT(MAX(ISNUMBER(SEARCH('Class Rules'!$B$6:$B$85,$E8128))*ISNUMBER(SEARCH('Class Rules'!$C$6:$C$85,$F8128))*'Class Rules'!$A$6:$A$85))</f>
        <v>0</v>
      </c>
      <c r="N8128" s="1" t="str">
        <f t="array" ref="N8128">IF($M8128=0,'Class Rules'!$D$3,INDEX('Class Rules'!$D$6:$D$85,MATCH($M8128,'Class Rules'!$A$6:$A$85,0)))</f>
        <v>Passenger LDV</v>
      </c>
      <c r="O8128" s="1" t="str">
        <f t="array" ref="O8128">IF(SUMPRODUCT(MAX(ISNUMBER(SEARCH(Fuel_Rules!$A$6:$A$30,$E8128))*ISNUMBER(SEARCH(Fuel_Rules!$B$6:$B$30,$F8128))*(Fuel_Rules!$A$6:$A$30&lt;&gt;"")))&gt;0,"Plug-in hybrid",IF($G8128="Diesel","Diesel","Gasoline"))</f>
        <v>Gasoline</v>
      </c>
    </row>
    <row r="8129" spans="1:15" ht="15" customHeight="1" x14ac:dyDescent="0.25">
      <c r="A8129" s="1">
        <v>2022</v>
      </c>
      <c r="B8129" s="1" t="s">
        <v>9851</v>
      </c>
      <c r="C8129" s="1" t="s">
        <v>2400</v>
      </c>
      <c r="D8129" s="1" t="s">
        <v>10719</v>
      </c>
      <c r="E8129" s="1" t="s">
        <v>2398</v>
      </c>
      <c r="F8129" s="1" t="s">
        <v>2402</v>
      </c>
      <c r="G8129" s="1" t="s">
        <v>103</v>
      </c>
      <c r="H8129" s="1" t="s">
        <v>298</v>
      </c>
      <c r="I8129" s="1">
        <v>3.6</v>
      </c>
      <c r="J8129" s="1">
        <v>2023</v>
      </c>
      <c r="K8129" s="1">
        <v>1501202</v>
      </c>
      <c r="L8129" s="1">
        <v>0</v>
      </c>
      <c r="M8129" s="1">
        <f t="array" ref="M8129">SUMPRODUCT(MAX(ISNUMBER(SEARCH('Class Rules'!$B$6:$B$85,$E8129))*ISNUMBER(SEARCH('Class Rules'!$C$6:$C$85,$F8129))*'Class Rules'!$A$6:$A$85))</f>
        <v>0</v>
      </c>
      <c r="N8129" s="1" t="str">
        <f t="array" ref="N8129">IF($M8129=0,'Class Rules'!$D$3,INDEX('Class Rules'!$D$6:$D$85,MATCH($M8129,'Class Rules'!$A$6:$A$85,0)))</f>
        <v>Passenger LDV</v>
      </c>
      <c r="O8129" s="1" t="str">
        <f t="array" ref="O8129">IF(SUMPRODUCT(MAX(ISNUMBER(SEARCH(Fuel_Rules!$A$6:$A$30,$E8129))*ISNUMBER(SEARCH(Fuel_Rules!$B$6:$B$30,$F8129))*(Fuel_Rules!$A$6:$A$30&lt;&gt;"")))&gt;0,"Plug-in hybrid",IF($G8129="Diesel","Diesel","Gasoline"))</f>
        <v>Gasoline</v>
      </c>
    </row>
    <row r="8130" spans="1:15" ht="15" customHeight="1" x14ac:dyDescent="0.25">
      <c r="A8130" s="1">
        <v>2022</v>
      </c>
      <c r="B8130" s="1" t="s">
        <v>9851</v>
      </c>
      <c r="C8130" s="1" t="s">
        <v>2403</v>
      </c>
      <c r="D8130" s="1" t="s">
        <v>10720</v>
      </c>
      <c r="E8130" s="1" t="s">
        <v>2398</v>
      </c>
      <c r="F8130" s="1" t="s">
        <v>2405</v>
      </c>
      <c r="G8130" s="1" t="s">
        <v>103</v>
      </c>
      <c r="H8130" s="1" t="s">
        <v>298</v>
      </c>
      <c r="I8130" s="1">
        <v>3.6</v>
      </c>
      <c r="J8130" s="1">
        <v>2023</v>
      </c>
      <c r="K8130" s="1">
        <v>1804925</v>
      </c>
      <c r="L8130" s="1">
        <v>0</v>
      </c>
      <c r="M8130" s="1">
        <f t="array" ref="M8130">SUMPRODUCT(MAX(ISNUMBER(SEARCH('Class Rules'!$B$6:$B$85,$E8130))*ISNUMBER(SEARCH('Class Rules'!$C$6:$C$85,$F8130))*'Class Rules'!$A$6:$A$85))</f>
        <v>0</v>
      </c>
      <c r="N8130" s="1" t="str">
        <f t="array" ref="N8130">IF($M8130=0,'Class Rules'!$D$3,INDEX('Class Rules'!$D$6:$D$85,MATCH($M8130,'Class Rules'!$A$6:$A$85,0)))</f>
        <v>Passenger LDV</v>
      </c>
      <c r="O8130" s="1" t="str">
        <f t="array" ref="O8130">IF(SUMPRODUCT(MAX(ISNUMBER(SEARCH(Fuel_Rules!$A$6:$A$30,$E8130))*ISNUMBER(SEARCH(Fuel_Rules!$B$6:$B$30,$F8130))*(Fuel_Rules!$A$6:$A$30&lt;&gt;"")))&gt;0,"Plug-in hybrid",IF($G8130="Diesel","Diesel","Gasoline"))</f>
        <v>Gasoline</v>
      </c>
    </row>
    <row r="8131" spans="1:15" ht="15" customHeight="1" x14ac:dyDescent="0.25">
      <c r="A8131" s="1">
        <v>2022</v>
      </c>
      <c r="B8131" s="1" t="s">
        <v>9851</v>
      </c>
      <c r="C8131" s="1" t="s">
        <v>2403</v>
      </c>
      <c r="D8131" s="1" t="s">
        <v>10721</v>
      </c>
      <c r="E8131" s="1" t="s">
        <v>2398</v>
      </c>
      <c r="F8131" s="1" t="s">
        <v>2405</v>
      </c>
      <c r="G8131" s="1" t="s">
        <v>103</v>
      </c>
      <c r="H8131" s="1" t="s">
        <v>298</v>
      </c>
      <c r="I8131" s="1">
        <v>3.6</v>
      </c>
      <c r="J8131" s="1">
        <v>2023</v>
      </c>
      <c r="K8131" s="1">
        <v>1672512</v>
      </c>
      <c r="L8131" s="1">
        <v>0</v>
      </c>
      <c r="M8131" s="1">
        <f t="array" ref="M8131">SUMPRODUCT(MAX(ISNUMBER(SEARCH('Class Rules'!$B$6:$B$85,$E8131))*ISNUMBER(SEARCH('Class Rules'!$C$6:$C$85,$F8131))*'Class Rules'!$A$6:$A$85))</f>
        <v>0</v>
      </c>
      <c r="N8131" s="1" t="str">
        <f t="array" ref="N8131">IF($M8131=0,'Class Rules'!$D$3,INDEX('Class Rules'!$D$6:$D$85,MATCH($M8131,'Class Rules'!$A$6:$A$85,0)))</f>
        <v>Passenger LDV</v>
      </c>
      <c r="O8131" s="1" t="str">
        <f t="array" ref="O8131">IF(SUMPRODUCT(MAX(ISNUMBER(SEARCH(Fuel_Rules!$A$6:$A$30,$E8131))*ISNUMBER(SEARCH(Fuel_Rules!$B$6:$B$30,$F8131))*(Fuel_Rules!$A$6:$A$30&lt;&gt;"")))&gt;0,"Plug-in hybrid",IF($G8131="Diesel","Diesel","Gasoline"))</f>
        <v>Gasoline</v>
      </c>
    </row>
    <row r="8132" spans="1:15" ht="15" customHeight="1" x14ac:dyDescent="0.25">
      <c r="A8132" s="1">
        <v>2022</v>
      </c>
      <c r="B8132" s="1" t="s">
        <v>9851</v>
      </c>
      <c r="C8132" s="1" t="s">
        <v>2406</v>
      </c>
      <c r="D8132" s="1" t="s">
        <v>10722</v>
      </c>
      <c r="E8132" s="1" t="s">
        <v>2398</v>
      </c>
      <c r="F8132" s="1" t="s">
        <v>2408</v>
      </c>
      <c r="G8132" s="1" t="s">
        <v>103</v>
      </c>
      <c r="H8132" s="1" t="s">
        <v>298</v>
      </c>
      <c r="I8132" s="1">
        <v>3.6</v>
      </c>
      <c r="J8132" s="1">
        <v>2023</v>
      </c>
      <c r="K8132" s="1">
        <v>1858675</v>
      </c>
      <c r="L8132" s="1">
        <v>0</v>
      </c>
      <c r="M8132" s="1">
        <f t="array" ref="M8132">SUMPRODUCT(MAX(ISNUMBER(SEARCH('Class Rules'!$B$6:$B$85,$E8132))*ISNUMBER(SEARCH('Class Rules'!$C$6:$C$85,$F8132))*'Class Rules'!$A$6:$A$85))</f>
        <v>0</v>
      </c>
      <c r="N8132" s="1" t="str">
        <f t="array" ref="N8132">IF($M8132=0,'Class Rules'!$D$3,INDEX('Class Rules'!$D$6:$D$85,MATCH($M8132,'Class Rules'!$A$6:$A$85,0)))</f>
        <v>Passenger LDV</v>
      </c>
      <c r="O8132" s="1" t="str">
        <f t="array" ref="O8132">IF(SUMPRODUCT(MAX(ISNUMBER(SEARCH(Fuel_Rules!$A$6:$A$30,$E8132))*ISNUMBER(SEARCH(Fuel_Rules!$B$6:$B$30,$F8132))*(Fuel_Rules!$A$6:$A$30&lt;&gt;"")))&gt;0,"Plug-in hybrid",IF($G8132="Diesel","Diesel","Gasoline"))</f>
        <v>Gasoline</v>
      </c>
    </row>
    <row r="8133" spans="1:15" ht="15" customHeight="1" x14ac:dyDescent="0.25">
      <c r="A8133" s="1">
        <v>2022</v>
      </c>
      <c r="B8133" s="1" t="s">
        <v>9851</v>
      </c>
      <c r="C8133" s="1" t="s">
        <v>2406</v>
      </c>
      <c r="D8133" s="1" t="s">
        <v>10723</v>
      </c>
      <c r="E8133" s="1" t="s">
        <v>2398</v>
      </c>
      <c r="F8133" s="1" t="s">
        <v>2408</v>
      </c>
      <c r="G8133" s="1" t="s">
        <v>103</v>
      </c>
      <c r="H8133" s="1" t="s">
        <v>298</v>
      </c>
      <c r="I8133" s="1">
        <v>3.6</v>
      </c>
      <c r="J8133" s="1">
        <v>2023</v>
      </c>
      <c r="K8133" s="1">
        <v>1756521</v>
      </c>
      <c r="L8133" s="1">
        <v>0</v>
      </c>
      <c r="M8133" s="1">
        <f t="array" ref="M8133">SUMPRODUCT(MAX(ISNUMBER(SEARCH('Class Rules'!$B$6:$B$85,$E8133))*ISNUMBER(SEARCH('Class Rules'!$C$6:$C$85,$F8133))*'Class Rules'!$A$6:$A$85))</f>
        <v>0</v>
      </c>
      <c r="N8133" s="1" t="str">
        <f t="array" ref="N8133">IF($M8133=0,'Class Rules'!$D$3,INDEX('Class Rules'!$D$6:$D$85,MATCH($M8133,'Class Rules'!$A$6:$A$85,0)))</f>
        <v>Passenger LDV</v>
      </c>
      <c r="O8133" s="1" t="str">
        <f t="array" ref="O8133">IF(SUMPRODUCT(MAX(ISNUMBER(SEARCH(Fuel_Rules!$A$6:$A$30,$E8133))*ISNUMBER(SEARCH(Fuel_Rules!$B$6:$B$30,$F8133))*(Fuel_Rules!$A$6:$A$30&lt;&gt;"")))&gt;0,"Plug-in hybrid",IF($G8133="Diesel","Diesel","Gasoline"))</f>
        <v>Gasoline</v>
      </c>
    </row>
    <row r="8134" spans="1:15" ht="15" customHeight="1" x14ac:dyDescent="0.25">
      <c r="A8134" s="1">
        <v>2022</v>
      </c>
      <c r="B8134" s="1" t="s">
        <v>9851</v>
      </c>
      <c r="C8134" s="1" t="s">
        <v>2409</v>
      </c>
      <c r="D8134" s="1" t="s">
        <v>10724</v>
      </c>
      <c r="E8134" s="1" t="s">
        <v>2398</v>
      </c>
      <c r="F8134" s="1" t="s">
        <v>4900</v>
      </c>
      <c r="G8134" s="1" t="s">
        <v>103</v>
      </c>
      <c r="H8134" s="1" t="s">
        <v>298</v>
      </c>
      <c r="I8134" s="1">
        <v>2.9</v>
      </c>
      <c r="J8134" s="1">
        <v>2023</v>
      </c>
      <c r="K8134" s="1">
        <v>711250</v>
      </c>
      <c r="L8134" s="1">
        <v>0</v>
      </c>
      <c r="M8134" s="1">
        <f t="array" ref="M8134">SUMPRODUCT(MAX(ISNUMBER(SEARCH('Class Rules'!$B$6:$B$85,$E8134))*ISNUMBER(SEARCH('Class Rules'!$C$6:$C$85,$F8134))*'Class Rules'!$A$6:$A$85))</f>
        <v>0</v>
      </c>
      <c r="N8134" s="1" t="str">
        <f t="array" ref="N8134">IF($M8134=0,'Class Rules'!$D$3,INDEX('Class Rules'!$D$6:$D$85,MATCH($M8134,'Class Rules'!$A$6:$A$85,0)))</f>
        <v>Passenger LDV</v>
      </c>
      <c r="O8134" s="1" t="str">
        <f t="array" ref="O8134">IF(SUMPRODUCT(MAX(ISNUMBER(SEARCH(Fuel_Rules!$A$6:$A$30,$E8134))*ISNUMBER(SEARCH(Fuel_Rules!$B$6:$B$30,$F8134))*(Fuel_Rules!$A$6:$A$30&lt;&gt;"")))&gt;0,"Plug-in hybrid",IF($G8134="Diesel","Diesel","Gasoline"))</f>
        <v>Gasoline</v>
      </c>
    </row>
    <row r="8135" spans="1:15" ht="15" customHeight="1" x14ac:dyDescent="0.25">
      <c r="A8135" s="1">
        <v>2022</v>
      </c>
      <c r="B8135" s="1" t="s">
        <v>9851</v>
      </c>
      <c r="C8135" s="1" t="s">
        <v>2409</v>
      </c>
      <c r="D8135" s="1" t="s">
        <v>10725</v>
      </c>
      <c r="E8135" s="1" t="s">
        <v>2398</v>
      </c>
      <c r="F8135" s="1" t="s">
        <v>4900</v>
      </c>
      <c r="G8135" s="1" t="s">
        <v>103</v>
      </c>
      <c r="H8135" s="1" t="s">
        <v>298</v>
      </c>
      <c r="I8135" s="1">
        <v>2.9</v>
      </c>
      <c r="J8135" s="1">
        <v>2023</v>
      </c>
      <c r="K8135" s="1">
        <v>683532</v>
      </c>
      <c r="L8135" s="1">
        <v>0</v>
      </c>
      <c r="M8135" s="1">
        <f t="array" ref="M8135">SUMPRODUCT(MAX(ISNUMBER(SEARCH('Class Rules'!$B$6:$B$85,$E8135))*ISNUMBER(SEARCH('Class Rules'!$C$6:$C$85,$F8135))*'Class Rules'!$A$6:$A$85))</f>
        <v>0</v>
      </c>
      <c r="N8135" s="1" t="str">
        <f t="array" ref="N8135">IF($M8135=0,'Class Rules'!$D$3,INDEX('Class Rules'!$D$6:$D$85,MATCH($M8135,'Class Rules'!$A$6:$A$85,0)))</f>
        <v>Passenger LDV</v>
      </c>
      <c r="O8135" s="1" t="str">
        <f t="array" ref="O8135">IF(SUMPRODUCT(MAX(ISNUMBER(SEARCH(Fuel_Rules!$A$6:$A$30,$E8135))*ISNUMBER(SEARCH(Fuel_Rules!$B$6:$B$30,$F8135))*(Fuel_Rules!$A$6:$A$30&lt;&gt;"")))&gt;0,"Plug-in hybrid",IF($G8135="Diesel","Diesel","Gasoline"))</f>
        <v>Gasoline</v>
      </c>
    </row>
    <row r="8136" spans="1:15" ht="15" customHeight="1" x14ac:dyDescent="0.25">
      <c r="A8136" s="1">
        <v>2022</v>
      </c>
      <c r="B8136" s="1" t="s">
        <v>9851</v>
      </c>
      <c r="C8136" s="1" t="s">
        <v>2412</v>
      </c>
      <c r="D8136" s="1" t="s">
        <v>10726</v>
      </c>
      <c r="E8136" s="1" t="s">
        <v>2398</v>
      </c>
      <c r="F8136" s="1" t="s">
        <v>5806</v>
      </c>
      <c r="G8136" s="1" t="s">
        <v>103</v>
      </c>
      <c r="H8136" s="1" t="s">
        <v>298</v>
      </c>
      <c r="I8136" s="1">
        <v>2</v>
      </c>
      <c r="J8136" s="1">
        <v>2023</v>
      </c>
      <c r="K8136" s="1">
        <v>548750</v>
      </c>
      <c r="L8136" s="1">
        <v>0</v>
      </c>
      <c r="M8136" s="1">
        <f t="array" ref="M8136">SUMPRODUCT(MAX(ISNUMBER(SEARCH('Class Rules'!$B$6:$B$85,$E8136))*ISNUMBER(SEARCH('Class Rules'!$C$6:$C$85,$F8136))*'Class Rules'!$A$6:$A$85))</f>
        <v>0</v>
      </c>
      <c r="N8136" s="1" t="str">
        <f t="array" ref="N8136">IF($M8136=0,'Class Rules'!$D$3,INDEX('Class Rules'!$D$6:$D$85,MATCH($M8136,'Class Rules'!$A$6:$A$85,0)))</f>
        <v>Passenger LDV</v>
      </c>
      <c r="O8136" s="1" t="str">
        <f t="array" ref="O8136">IF(SUMPRODUCT(MAX(ISNUMBER(SEARCH(Fuel_Rules!$A$6:$A$30,$E8136))*ISNUMBER(SEARCH(Fuel_Rules!$B$6:$B$30,$F8136))*(Fuel_Rules!$A$6:$A$30&lt;&gt;"")))&gt;0,"Plug-in hybrid",IF($G8136="Diesel","Diesel","Gasoline"))</f>
        <v>Gasoline</v>
      </c>
    </row>
    <row r="8137" spans="1:15" ht="15" customHeight="1" x14ac:dyDescent="0.25">
      <c r="A8137" s="1">
        <v>2022</v>
      </c>
      <c r="B8137" s="1" t="s">
        <v>9851</v>
      </c>
      <c r="C8137" s="1" t="s">
        <v>2412</v>
      </c>
      <c r="D8137" s="1" t="s">
        <v>10727</v>
      </c>
      <c r="E8137" s="1" t="s">
        <v>2398</v>
      </c>
      <c r="F8137" s="1" t="s">
        <v>5806</v>
      </c>
      <c r="G8137" s="1" t="s">
        <v>103</v>
      </c>
      <c r="H8137" s="1" t="s">
        <v>298</v>
      </c>
      <c r="I8137" s="1">
        <v>2</v>
      </c>
      <c r="J8137" s="1">
        <v>2023</v>
      </c>
      <c r="K8137" s="1">
        <v>529170</v>
      </c>
      <c r="L8137" s="1">
        <v>0</v>
      </c>
      <c r="M8137" s="1">
        <f t="array" ref="M8137">SUMPRODUCT(MAX(ISNUMBER(SEARCH('Class Rules'!$B$6:$B$85,$E8137))*ISNUMBER(SEARCH('Class Rules'!$C$6:$C$85,$F8137))*'Class Rules'!$A$6:$A$85))</f>
        <v>0</v>
      </c>
      <c r="N8137" s="1" t="str">
        <f t="array" ref="N8137">IF($M8137=0,'Class Rules'!$D$3,INDEX('Class Rules'!$D$6:$D$85,MATCH($M8137,'Class Rules'!$A$6:$A$85,0)))</f>
        <v>Passenger LDV</v>
      </c>
      <c r="O8137" s="1" t="str">
        <f t="array" ref="O8137">IF(SUMPRODUCT(MAX(ISNUMBER(SEARCH(Fuel_Rules!$A$6:$A$30,$E8137))*ISNUMBER(SEARCH(Fuel_Rules!$B$6:$B$30,$F8137))*(Fuel_Rules!$A$6:$A$30&lt;&gt;"")))&gt;0,"Plug-in hybrid",IF($G8137="Diesel","Diesel","Gasoline"))</f>
        <v>Gasoline</v>
      </c>
    </row>
    <row r="8138" spans="1:15" ht="15" customHeight="1" x14ac:dyDescent="0.25">
      <c r="A8138" s="1">
        <v>2022</v>
      </c>
      <c r="B8138" s="1" t="s">
        <v>9851</v>
      </c>
      <c r="C8138" s="1" t="s">
        <v>2421</v>
      </c>
      <c r="D8138" s="1" t="s">
        <v>10728</v>
      </c>
      <c r="E8138" s="1" t="s">
        <v>2398</v>
      </c>
      <c r="F8138" s="1" t="s">
        <v>2423</v>
      </c>
      <c r="G8138" s="1" t="s">
        <v>103</v>
      </c>
      <c r="H8138" s="1" t="s">
        <v>298</v>
      </c>
      <c r="I8138" s="1">
        <v>3</v>
      </c>
      <c r="J8138" s="1">
        <v>2023</v>
      </c>
      <c r="K8138" s="1">
        <v>1174800</v>
      </c>
      <c r="L8138" s="1">
        <v>0</v>
      </c>
      <c r="M8138" s="1">
        <f t="array" ref="M8138">SUMPRODUCT(MAX(ISNUMBER(SEARCH('Class Rules'!$B$6:$B$85,$E8138))*ISNUMBER(SEARCH('Class Rules'!$C$6:$C$85,$F8138))*'Class Rules'!$A$6:$A$85))</f>
        <v>0</v>
      </c>
      <c r="N8138" s="1" t="str">
        <f t="array" ref="N8138">IF($M8138=0,'Class Rules'!$D$3,INDEX('Class Rules'!$D$6:$D$85,MATCH($M8138,'Class Rules'!$A$6:$A$85,0)))</f>
        <v>Passenger LDV</v>
      </c>
      <c r="O8138" s="1" t="str">
        <f t="array" ref="O8138">IF(SUMPRODUCT(MAX(ISNUMBER(SEARCH(Fuel_Rules!$A$6:$A$30,$E8138))*ISNUMBER(SEARCH(Fuel_Rules!$B$6:$B$30,$F8138))*(Fuel_Rules!$A$6:$A$30&lt;&gt;"")))&gt;0,"Plug-in hybrid",IF($G8138="Diesel","Diesel","Gasoline"))</f>
        <v>Gasoline</v>
      </c>
    </row>
    <row r="8139" spans="1:15" ht="15" customHeight="1" x14ac:dyDescent="0.25">
      <c r="A8139" s="1">
        <v>2022</v>
      </c>
      <c r="B8139" s="1" t="s">
        <v>9851</v>
      </c>
      <c r="C8139" s="1" t="s">
        <v>2421</v>
      </c>
      <c r="D8139" s="1" t="s">
        <v>10729</v>
      </c>
      <c r="E8139" s="1" t="s">
        <v>2398</v>
      </c>
      <c r="F8139" s="1" t="s">
        <v>2423</v>
      </c>
      <c r="G8139" s="1" t="s">
        <v>103</v>
      </c>
      <c r="H8139" s="1" t="s">
        <v>298</v>
      </c>
      <c r="I8139" s="1">
        <v>3</v>
      </c>
      <c r="J8139" s="1">
        <v>2023</v>
      </c>
      <c r="K8139" s="1">
        <v>1110120</v>
      </c>
      <c r="L8139" s="1">
        <v>0</v>
      </c>
      <c r="M8139" s="1">
        <f t="array" ref="M8139">SUMPRODUCT(MAX(ISNUMBER(SEARCH('Class Rules'!$B$6:$B$85,$E8139))*ISNUMBER(SEARCH('Class Rules'!$C$6:$C$85,$F8139))*'Class Rules'!$A$6:$A$85))</f>
        <v>0</v>
      </c>
      <c r="N8139" s="1" t="str">
        <f t="array" ref="N8139">IF($M8139=0,'Class Rules'!$D$3,INDEX('Class Rules'!$D$6:$D$85,MATCH($M8139,'Class Rules'!$A$6:$A$85,0)))</f>
        <v>Passenger LDV</v>
      </c>
      <c r="O8139" s="1" t="str">
        <f t="array" ref="O8139">IF(SUMPRODUCT(MAX(ISNUMBER(SEARCH(Fuel_Rules!$A$6:$A$30,$E8139))*ISNUMBER(SEARCH(Fuel_Rules!$B$6:$B$30,$F8139))*(Fuel_Rules!$A$6:$A$30&lt;&gt;"")))&gt;0,"Plug-in hybrid",IF($G8139="Diesel","Diesel","Gasoline"))</f>
        <v>Gasoline</v>
      </c>
    </row>
    <row r="8140" spans="1:15" ht="15" customHeight="1" x14ac:dyDescent="0.25">
      <c r="A8140" s="1">
        <v>2022</v>
      </c>
      <c r="B8140" s="1" t="s">
        <v>9851</v>
      </c>
      <c r="C8140" s="1" t="s">
        <v>2424</v>
      </c>
      <c r="D8140" s="1" t="s">
        <v>10730</v>
      </c>
      <c r="E8140" s="1" t="s">
        <v>2398</v>
      </c>
      <c r="F8140" s="1" t="s">
        <v>2426</v>
      </c>
      <c r="G8140" s="1" t="s">
        <v>103</v>
      </c>
      <c r="H8140" s="1" t="s">
        <v>298</v>
      </c>
      <c r="I8140" s="1">
        <v>3</v>
      </c>
      <c r="J8140" s="1">
        <v>2023</v>
      </c>
      <c r="K8140" s="1">
        <v>1023750</v>
      </c>
      <c r="L8140" s="1">
        <v>0</v>
      </c>
      <c r="M8140" s="1">
        <f t="array" ref="M8140">SUMPRODUCT(MAX(ISNUMBER(SEARCH('Class Rules'!$B$6:$B$85,$E8140))*ISNUMBER(SEARCH('Class Rules'!$C$6:$C$85,$F8140))*'Class Rules'!$A$6:$A$85))</f>
        <v>0</v>
      </c>
      <c r="N8140" s="1" t="str">
        <f t="array" ref="N8140">IF($M8140=0,'Class Rules'!$D$3,INDEX('Class Rules'!$D$6:$D$85,MATCH($M8140,'Class Rules'!$A$6:$A$85,0)))</f>
        <v>Passenger LDV</v>
      </c>
      <c r="O8140" s="1" t="str">
        <f t="array" ref="O8140">IF(SUMPRODUCT(MAX(ISNUMBER(SEARCH(Fuel_Rules!$A$6:$A$30,$E8140))*ISNUMBER(SEARCH(Fuel_Rules!$B$6:$B$30,$F8140))*(Fuel_Rules!$A$6:$A$30&lt;&gt;"")))&gt;0,"Plug-in hybrid",IF($G8140="Diesel","Diesel","Gasoline"))</f>
        <v>Gasoline</v>
      </c>
    </row>
    <row r="8141" spans="1:15" ht="15" customHeight="1" x14ac:dyDescent="0.25">
      <c r="A8141" s="1">
        <v>2022</v>
      </c>
      <c r="B8141" s="1" t="s">
        <v>9851</v>
      </c>
      <c r="C8141" s="1" t="s">
        <v>2424</v>
      </c>
      <c r="D8141" s="1" t="s">
        <v>10731</v>
      </c>
      <c r="E8141" s="1" t="s">
        <v>2398</v>
      </c>
      <c r="F8141" s="1" t="s">
        <v>2426</v>
      </c>
      <c r="G8141" s="1" t="s">
        <v>103</v>
      </c>
      <c r="H8141" s="1" t="s">
        <v>298</v>
      </c>
      <c r="I8141" s="1">
        <v>3</v>
      </c>
      <c r="J8141" s="1">
        <v>2023</v>
      </c>
      <c r="K8141" s="1">
        <v>965562</v>
      </c>
      <c r="L8141" s="1">
        <v>0</v>
      </c>
      <c r="M8141" s="1">
        <f t="array" ref="M8141">SUMPRODUCT(MAX(ISNUMBER(SEARCH('Class Rules'!$B$6:$B$85,$E8141))*ISNUMBER(SEARCH('Class Rules'!$C$6:$C$85,$F8141))*'Class Rules'!$A$6:$A$85))</f>
        <v>0</v>
      </c>
      <c r="N8141" s="1" t="str">
        <f t="array" ref="N8141">IF($M8141=0,'Class Rules'!$D$3,INDEX('Class Rules'!$D$6:$D$85,MATCH($M8141,'Class Rules'!$A$6:$A$85,0)))</f>
        <v>Passenger LDV</v>
      </c>
      <c r="O8141" s="1" t="str">
        <f t="array" ref="O8141">IF(SUMPRODUCT(MAX(ISNUMBER(SEARCH(Fuel_Rules!$A$6:$A$30,$E8141))*ISNUMBER(SEARCH(Fuel_Rules!$B$6:$B$30,$F8141))*(Fuel_Rules!$A$6:$A$30&lt;&gt;"")))&gt;0,"Plug-in hybrid",IF($G8141="Diesel","Diesel","Gasoline"))</f>
        <v>Gasoline</v>
      </c>
    </row>
    <row r="8142" spans="1:15" ht="15" customHeight="1" x14ac:dyDescent="0.25">
      <c r="A8142" s="1">
        <v>2022</v>
      </c>
      <c r="B8142" s="1" t="s">
        <v>9851</v>
      </c>
      <c r="C8142" s="1" t="s">
        <v>2427</v>
      </c>
      <c r="D8142" s="1" t="s">
        <v>10732</v>
      </c>
      <c r="E8142" s="1" t="s">
        <v>2398</v>
      </c>
      <c r="F8142" s="1" t="s">
        <v>2429</v>
      </c>
      <c r="G8142" s="1" t="s">
        <v>103</v>
      </c>
      <c r="H8142" s="1" t="s">
        <v>298</v>
      </c>
      <c r="I8142" s="1">
        <v>3</v>
      </c>
      <c r="J8142" s="1">
        <v>2023</v>
      </c>
      <c r="K8142" s="1">
        <v>999700</v>
      </c>
      <c r="L8142" s="1">
        <v>0</v>
      </c>
      <c r="M8142" s="1">
        <f t="array" ref="M8142">SUMPRODUCT(MAX(ISNUMBER(SEARCH('Class Rules'!$B$6:$B$85,$E8142))*ISNUMBER(SEARCH('Class Rules'!$C$6:$C$85,$F8142))*'Class Rules'!$A$6:$A$85))</f>
        <v>0</v>
      </c>
      <c r="N8142" s="1" t="str">
        <f t="array" ref="N8142">IF($M8142=0,'Class Rules'!$D$3,INDEX('Class Rules'!$D$6:$D$85,MATCH($M8142,'Class Rules'!$A$6:$A$85,0)))</f>
        <v>Passenger LDV</v>
      </c>
      <c r="O8142" s="1" t="str">
        <f t="array" ref="O8142">IF(SUMPRODUCT(MAX(ISNUMBER(SEARCH(Fuel_Rules!$A$6:$A$30,$E8142))*ISNUMBER(SEARCH(Fuel_Rules!$B$6:$B$30,$F8142))*(Fuel_Rules!$A$6:$A$30&lt;&gt;"")))&gt;0,"Plug-in hybrid",IF($G8142="Diesel","Diesel","Gasoline"))</f>
        <v>Gasoline</v>
      </c>
    </row>
    <row r="8143" spans="1:15" ht="15" customHeight="1" x14ac:dyDescent="0.25">
      <c r="A8143" s="1">
        <v>2022</v>
      </c>
      <c r="B8143" s="1" t="s">
        <v>9851</v>
      </c>
      <c r="C8143" s="1" t="s">
        <v>2427</v>
      </c>
      <c r="D8143" s="1" t="s">
        <v>10733</v>
      </c>
      <c r="E8143" s="1" t="s">
        <v>2398</v>
      </c>
      <c r="F8143" s="1" t="s">
        <v>2429</v>
      </c>
      <c r="G8143" s="1" t="s">
        <v>103</v>
      </c>
      <c r="H8143" s="1" t="s">
        <v>298</v>
      </c>
      <c r="I8143" s="1">
        <v>3</v>
      </c>
      <c r="J8143" s="1">
        <v>2023</v>
      </c>
      <c r="K8143" s="1">
        <v>935521</v>
      </c>
      <c r="L8143" s="1">
        <v>0</v>
      </c>
      <c r="M8143" s="1">
        <f t="array" ref="M8143">SUMPRODUCT(MAX(ISNUMBER(SEARCH('Class Rules'!$B$6:$B$85,$E8143))*ISNUMBER(SEARCH('Class Rules'!$C$6:$C$85,$F8143))*'Class Rules'!$A$6:$A$85))</f>
        <v>0</v>
      </c>
      <c r="N8143" s="1" t="str">
        <f t="array" ref="N8143">IF($M8143=0,'Class Rules'!$D$3,INDEX('Class Rules'!$D$6:$D$85,MATCH($M8143,'Class Rules'!$A$6:$A$85,0)))</f>
        <v>Passenger LDV</v>
      </c>
      <c r="O8143" s="1" t="str">
        <f t="array" ref="O8143">IF(SUMPRODUCT(MAX(ISNUMBER(SEARCH(Fuel_Rules!$A$6:$A$30,$E8143))*ISNUMBER(SEARCH(Fuel_Rules!$B$6:$B$30,$F8143))*(Fuel_Rules!$A$6:$A$30&lt;&gt;"")))&gt;0,"Plug-in hybrid",IF($G8143="Diesel","Diesel","Gasoline"))</f>
        <v>Gasoline</v>
      </c>
    </row>
    <row r="8144" spans="1:15" ht="15" customHeight="1" x14ac:dyDescent="0.25">
      <c r="A8144" s="1">
        <v>2022</v>
      </c>
      <c r="B8144" s="1" t="s">
        <v>9851</v>
      </c>
      <c r="C8144" s="1" t="s">
        <v>2430</v>
      </c>
      <c r="D8144" s="1" t="s">
        <v>10734</v>
      </c>
      <c r="E8144" s="1" t="s">
        <v>2398</v>
      </c>
      <c r="F8144" s="1" t="s">
        <v>2432</v>
      </c>
      <c r="G8144" s="1" t="s">
        <v>103</v>
      </c>
      <c r="H8144" s="1" t="s">
        <v>298</v>
      </c>
      <c r="I8144" s="1">
        <v>3</v>
      </c>
      <c r="J8144" s="1">
        <v>2023</v>
      </c>
      <c r="K8144" s="1">
        <v>1161250</v>
      </c>
      <c r="L8144" s="1">
        <v>0</v>
      </c>
      <c r="M8144" s="1">
        <f t="array" ref="M8144">SUMPRODUCT(MAX(ISNUMBER(SEARCH('Class Rules'!$B$6:$B$85,$E8144))*ISNUMBER(SEARCH('Class Rules'!$C$6:$C$85,$F8144))*'Class Rules'!$A$6:$A$85))</f>
        <v>0</v>
      </c>
      <c r="N8144" s="1" t="str">
        <f t="array" ref="N8144">IF($M8144=0,'Class Rules'!$D$3,INDEX('Class Rules'!$D$6:$D$85,MATCH($M8144,'Class Rules'!$A$6:$A$85,0)))</f>
        <v>Passenger LDV</v>
      </c>
      <c r="O8144" s="1" t="str">
        <f t="array" ref="O8144">IF(SUMPRODUCT(MAX(ISNUMBER(SEARCH(Fuel_Rules!$A$6:$A$30,$E8144))*ISNUMBER(SEARCH(Fuel_Rules!$B$6:$B$30,$F8144))*(Fuel_Rules!$A$6:$A$30&lt;&gt;"")))&gt;0,"Plug-in hybrid",IF($G8144="Diesel","Diesel","Gasoline"))</f>
        <v>Gasoline</v>
      </c>
    </row>
    <row r="8145" spans="1:15" ht="15" customHeight="1" x14ac:dyDescent="0.25">
      <c r="A8145" s="1">
        <v>2022</v>
      </c>
      <c r="B8145" s="1" t="s">
        <v>9851</v>
      </c>
      <c r="C8145" s="1" t="s">
        <v>2430</v>
      </c>
      <c r="D8145" s="1" t="s">
        <v>10735</v>
      </c>
      <c r="E8145" s="1" t="s">
        <v>2398</v>
      </c>
      <c r="F8145" s="1" t="s">
        <v>2432</v>
      </c>
      <c r="G8145" s="1" t="s">
        <v>103</v>
      </c>
      <c r="H8145" s="1" t="s">
        <v>298</v>
      </c>
      <c r="I8145" s="1">
        <v>3</v>
      </c>
      <c r="J8145" s="1">
        <v>2023</v>
      </c>
      <c r="K8145" s="1">
        <v>1102120</v>
      </c>
      <c r="L8145" s="1">
        <v>0</v>
      </c>
      <c r="M8145" s="1">
        <f t="array" ref="M8145">SUMPRODUCT(MAX(ISNUMBER(SEARCH('Class Rules'!$B$6:$B$85,$E8145))*ISNUMBER(SEARCH('Class Rules'!$C$6:$C$85,$F8145))*'Class Rules'!$A$6:$A$85))</f>
        <v>0</v>
      </c>
      <c r="N8145" s="1" t="str">
        <f t="array" ref="N8145">IF($M8145=0,'Class Rules'!$D$3,INDEX('Class Rules'!$D$6:$D$85,MATCH($M8145,'Class Rules'!$A$6:$A$85,0)))</f>
        <v>Passenger LDV</v>
      </c>
      <c r="O8145" s="1" t="str">
        <f t="array" ref="O8145">IF(SUMPRODUCT(MAX(ISNUMBER(SEARCH(Fuel_Rules!$A$6:$A$30,$E8145))*ISNUMBER(SEARCH(Fuel_Rules!$B$6:$B$30,$F8145))*(Fuel_Rules!$A$6:$A$30&lt;&gt;"")))&gt;0,"Plug-in hybrid",IF($G8145="Diesel","Diesel","Gasoline"))</f>
        <v>Gasoline</v>
      </c>
    </row>
    <row r="8146" spans="1:15" ht="15" customHeight="1" x14ac:dyDescent="0.25">
      <c r="A8146" s="1">
        <v>2022</v>
      </c>
      <c r="B8146" s="1" t="s">
        <v>9851</v>
      </c>
      <c r="C8146" s="1" t="s">
        <v>2436</v>
      </c>
      <c r="D8146" s="1" t="s">
        <v>10736</v>
      </c>
      <c r="E8146" s="1" t="s">
        <v>2398</v>
      </c>
      <c r="F8146" s="1" t="s">
        <v>2438</v>
      </c>
      <c r="G8146" s="1" t="s">
        <v>103</v>
      </c>
      <c r="H8146" s="1" t="s">
        <v>298</v>
      </c>
      <c r="I8146" s="1">
        <v>3</v>
      </c>
      <c r="J8146" s="1">
        <v>2023</v>
      </c>
      <c r="K8146" s="1">
        <v>1209877</v>
      </c>
      <c r="L8146" s="1">
        <v>0</v>
      </c>
      <c r="M8146" s="1">
        <f t="array" ref="M8146">SUMPRODUCT(MAX(ISNUMBER(SEARCH('Class Rules'!$B$6:$B$85,$E8146))*ISNUMBER(SEARCH('Class Rules'!$C$6:$C$85,$F8146))*'Class Rules'!$A$6:$A$85))</f>
        <v>0</v>
      </c>
      <c r="N8146" s="1" t="str">
        <f t="array" ref="N8146">IF($M8146=0,'Class Rules'!$D$3,INDEX('Class Rules'!$D$6:$D$85,MATCH($M8146,'Class Rules'!$A$6:$A$85,0)))</f>
        <v>Passenger LDV</v>
      </c>
      <c r="O8146" s="1" t="str">
        <f t="array" ref="O8146">IF(SUMPRODUCT(MAX(ISNUMBER(SEARCH(Fuel_Rules!$A$6:$A$30,$E8146))*ISNUMBER(SEARCH(Fuel_Rules!$B$6:$B$30,$F8146))*(Fuel_Rules!$A$6:$A$30&lt;&gt;"")))&gt;0,"Plug-in hybrid",IF($G8146="Diesel","Diesel","Gasoline"))</f>
        <v>Gasoline</v>
      </c>
    </row>
    <row r="8147" spans="1:15" ht="15" customHeight="1" x14ac:dyDescent="0.25">
      <c r="A8147" s="1">
        <v>2022</v>
      </c>
      <c r="B8147" s="1" t="s">
        <v>9851</v>
      </c>
      <c r="C8147" s="1" t="s">
        <v>2436</v>
      </c>
      <c r="D8147" s="1" t="s">
        <v>10737</v>
      </c>
      <c r="E8147" s="1" t="s">
        <v>2398</v>
      </c>
      <c r="F8147" s="1" t="s">
        <v>2438</v>
      </c>
      <c r="G8147" s="1" t="s">
        <v>103</v>
      </c>
      <c r="H8147" s="1" t="s">
        <v>298</v>
      </c>
      <c r="I8147" s="1">
        <v>3</v>
      </c>
      <c r="J8147" s="1">
        <v>2023</v>
      </c>
      <c r="K8147" s="1">
        <v>1135854</v>
      </c>
      <c r="L8147" s="1">
        <v>0</v>
      </c>
      <c r="M8147" s="1">
        <f t="array" ref="M8147">SUMPRODUCT(MAX(ISNUMBER(SEARCH('Class Rules'!$B$6:$B$85,$E8147))*ISNUMBER(SEARCH('Class Rules'!$C$6:$C$85,$F8147))*'Class Rules'!$A$6:$A$85))</f>
        <v>0</v>
      </c>
      <c r="N8147" s="1" t="str">
        <f t="array" ref="N8147">IF($M8147=0,'Class Rules'!$D$3,INDEX('Class Rules'!$D$6:$D$85,MATCH($M8147,'Class Rules'!$A$6:$A$85,0)))</f>
        <v>Passenger LDV</v>
      </c>
      <c r="O8147" s="1" t="str">
        <f t="array" ref="O8147">IF(SUMPRODUCT(MAX(ISNUMBER(SEARCH(Fuel_Rules!$A$6:$A$30,$E8147))*ISNUMBER(SEARCH(Fuel_Rules!$B$6:$B$30,$F8147))*(Fuel_Rules!$A$6:$A$30&lt;&gt;"")))&gt;0,"Plug-in hybrid",IF($G8147="Diesel","Diesel","Gasoline"))</f>
        <v>Gasoline</v>
      </c>
    </row>
    <row r="8148" spans="1:15" ht="15" customHeight="1" x14ac:dyDescent="0.25">
      <c r="A8148" s="1">
        <v>2022</v>
      </c>
      <c r="B8148" s="1" t="s">
        <v>9851</v>
      </c>
      <c r="C8148" s="1" t="s">
        <v>2439</v>
      </c>
      <c r="D8148" s="1" t="s">
        <v>10738</v>
      </c>
      <c r="E8148" s="1" t="s">
        <v>2398</v>
      </c>
      <c r="F8148" s="1" t="s">
        <v>2441</v>
      </c>
      <c r="G8148" s="1" t="s">
        <v>103</v>
      </c>
      <c r="H8148" s="1" t="s">
        <v>298</v>
      </c>
      <c r="I8148" s="1">
        <v>3</v>
      </c>
      <c r="J8148" s="1">
        <v>2023</v>
      </c>
      <c r="K8148" s="1">
        <v>1258810</v>
      </c>
      <c r="L8148" s="1">
        <v>0</v>
      </c>
      <c r="M8148" s="1">
        <f t="array" ref="M8148">SUMPRODUCT(MAX(ISNUMBER(SEARCH('Class Rules'!$B$6:$B$85,$E8148))*ISNUMBER(SEARCH('Class Rules'!$C$6:$C$85,$F8148))*'Class Rules'!$A$6:$A$85))</f>
        <v>0</v>
      </c>
      <c r="N8148" s="1" t="str">
        <f t="array" ref="N8148">IF($M8148=0,'Class Rules'!$D$3,INDEX('Class Rules'!$D$6:$D$85,MATCH($M8148,'Class Rules'!$A$6:$A$85,0)))</f>
        <v>Passenger LDV</v>
      </c>
      <c r="O8148" s="1" t="str">
        <f t="array" ref="O8148">IF(SUMPRODUCT(MAX(ISNUMBER(SEARCH(Fuel_Rules!$A$6:$A$30,$E8148))*ISNUMBER(SEARCH(Fuel_Rules!$B$6:$B$30,$F8148))*(Fuel_Rules!$A$6:$A$30&lt;&gt;"")))&gt;0,"Plug-in hybrid",IF($G8148="Diesel","Diesel","Gasoline"))</f>
        <v>Gasoline</v>
      </c>
    </row>
    <row r="8149" spans="1:15" ht="15" customHeight="1" x14ac:dyDescent="0.25">
      <c r="A8149" s="1">
        <v>2022</v>
      </c>
      <c r="B8149" s="1" t="s">
        <v>9851</v>
      </c>
      <c r="C8149" s="1" t="s">
        <v>2442</v>
      </c>
      <c r="D8149" s="1" t="s">
        <v>10739</v>
      </c>
      <c r="E8149" s="1" t="s">
        <v>2398</v>
      </c>
      <c r="F8149" s="1" t="s">
        <v>5816</v>
      </c>
      <c r="G8149" s="1" t="s">
        <v>103</v>
      </c>
      <c r="H8149" s="1" t="s">
        <v>298</v>
      </c>
      <c r="I8149" s="1">
        <v>3</v>
      </c>
      <c r="J8149" s="1">
        <v>2023</v>
      </c>
      <c r="K8149" s="1">
        <v>1271043</v>
      </c>
      <c r="L8149" s="1">
        <v>0</v>
      </c>
      <c r="M8149" s="1">
        <f t="array" ref="M8149">SUMPRODUCT(MAX(ISNUMBER(SEARCH('Class Rules'!$B$6:$B$85,$E8149))*ISNUMBER(SEARCH('Class Rules'!$C$6:$C$85,$F8149))*'Class Rules'!$A$6:$A$85))</f>
        <v>0</v>
      </c>
      <c r="N8149" s="1" t="str">
        <f t="array" ref="N8149">IF($M8149=0,'Class Rules'!$D$3,INDEX('Class Rules'!$D$6:$D$85,MATCH($M8149,'Class Rules'!$A$6:$A$85,0)))</f>
        <v>Passenger LDV</v>
      </c>
      <c r="O8149" s="1" t="str">
        <f t="array" ref="O8149">IF(SUMPRODUCT(MAX(ISNUMBER(SEARCH(Fuel_Rules!$A$6:$A$30,$E8149))*ISNUMBER(SEARCH(Fuel_Rules!$B$6:$B$30,$F8149))*(Fuel_Rules!$A$6:$A$30&lt;&gt;"")))&gt;0,"Plug-in hybrid",IF($G8149="Diesel","Diesel","Gasoline"))</f>
        <v>Gasoline</v>
      </c>
    </row>
    <row r="8150" spans="1:15" ht="15" customHeight="1" x14ac:dyDescent="0.25">
      <c r="A8150" s="1">
        <v>2022</v>
      </c>
      <c r="B8150" s="1" t="s">
        <v>9851</v>
      </c>
      <c r="C8150" s="1" t="s">
        <v>2442</v>
      </c>
      <c r="D8150" s="1" t="s">
        <v>10740</v>
      </c>
      <c r="E8150" s="1" t="s">
        <v>2398</v>
      </c>
      <c r="F8150" s="1" t="s">
        <v>5816</v>
      </c>
      <c r="G8150" s="1" t="s">
        <v>103</v>
      </c>
      <c r="H8150" s="1" t="s">
        <v>298</v>
      </c>
      <c r="I8150" s="1">
        <v>3</v>
      </c>
      <c r="J8150" s="1">
        <v>2023</v>
      </c>
      <c r="K8150" s="1">
        <v>1205632</v>
      </c>
      <c r="L8150" s="1">
        <v>0</v>
      </c>
      <c r="M8150" s="1">
        <f t="array" ref="M8150">SUMPRODUCT(MAX(ISNUMBER(SEARCH('Class Rules'!$B$6:$B$85,$E8150))*ISNUMBER(SEARCH('Class Rules'!$C$6:$C$85,$F8150))*'Class Rules'!$A$6:$A$85))</f>
        <v>0</v>
      </c>
      <c r="N8150" s="1" t="str">
        <f t="array" ref="N8150">IF($M8150=0,'Class Rules'!$D$3,INDEX('Class Rules'!$D$6:$D$85,MATCH($M8150,'Class Rules'!$A$6:$A$85,0)))</f>
        <v>Passenger LDV</v>
      </c>
      <c r="O8150" s="1" t="str">
        <f t="array" ref="O8150">IF(SUMPRODUCT(MAX(ISNUMBER(SEARCH(Fuel_Rules!$A$6:$A$30,$E8150))*ISNUMBER(SEARCH(Fuel_Rules!$B$6:$B$30,$F8150))*(Fuel_Rules!$A$6:$A$30&lt;&gt;"")))&gt;0,"Plug-in hybrid",IF($G8150="Diesel","Diesel","Gasoline"))</f>
        <v>Gasoline</v>
      </c>
    </row>
    <row r="8151" spans="1:15" ht="15" customHeight="1" x14ac:dyDescent="0.25">
      <c r="A8151" s="1">
        <v>2022</v>
      </c>
      <c r="B8151" s="1" t="s">
        <v>9851</v>
      </c>
      <c r="C8151" s="1" t="s">
        <v>10741</v>
      </c>
      <c r="D8151" s="1" t="s">
        <v>10742</v>
      </c>
      <c r="E8151" s="1" t="s">
        <v>2398</v>
      </c>
      <c r="F8151" s="1" t="s">
        <v>10743</v>
      </c>
      <c r="G8151" s="1" t="s">
        <v>103</v>
      </c>
      <c r="H8151" s="1" t="s">
        <v>298</v>
      </c>
      <c r="I8151" s="1">
        <v>3</v>
      </c>
      <c r="J8151" s="1">
        <v>2023</v>
      </c>
      <c r="K8151" s="1">
        <v>734850</v>
      </c>
      <c r="L8151" s="1">
        <v>0</v>
      </c>
      <c r="M8151" s="1">
        <f t="array" ref="M8151">SUMPRODUCT(MAX(ISNUMBER(SEARCH('Class Rules'!$B$6:$B$85,$E8151))*ISNUMBER(SEARCH('Class Rules'!$C$6:$C$85,$F8151))*'Class Rules'!$A$6:$A$85))</f>
        <v>0</v>
      </c>
      <c r="N8151" s="1" t="str">
        <f t="array" ref="N8151">IF($M8151=0,'Class Rules'!$D$3,INDEX('Class Rules'!$D$6:$D$85,MATCH($M8151,'Class Rules'!$A$6:$A$85,0)))</f>
        <v>Passenger LDV</v>
      </c>
      <c r="O8151" s="1" t="str">
        <f t="array" ref="O8151">IF(SUMPRODUCT(MAX(ISNUMBER(SEARCH(Fuel_Rules!$A$6:$A$30,$E8151))*ISNUMBER(SEARCH(Fuel_Rules!$B$6:$B$30,$F8151))*(Fuel_Rules!$A$6:$A$30&lt;&gt;"")))&gt;0,"Plug-in hybrid",IF($G8151="Diesel","Diesel","Gasoline"))</f>
        <v>Gasoline</v>
      </c>
    </row>
    <row r="8152" spans="1:15" ht="15" customHeight="1" x14ac:dyDescent="0.25">
      <c r="A8152" s="1">
        <v>2022</v>
      </c>
      <c r="B8152" s="1" t="s">
        <v>9851</v>
      </c>
      <c r="C8152" s="1" t="s">
        <v>10741</v>
      </c>
      <c r="D8152" s="1" t="s">
        <v>10744</v>
      </c>
      <c r="E8152" s="1" t="s">
        <v>2398</v>
      </c>
      <c r="F8152" s="1" t="s">
        <v>10743</v>
      </c>
      <c r="G8152" s="1" t="s">
        <v>103</v>
      </c>
      <c r="H8152" s="1" t="s">
        <v>298</v>
      </c>
      <c r="I8152" s="1">
        <v>3</v>
      </c>
      <c r="J8152" s="1">
        <v>2023</v>
      </c>
      <c r="K8152" s="1">
        <v>702325</v>
      </c>
      <c r="L8152" s="1">
        <v>0</v>
      </c>
      <c r="M8152" s="1">
        <f t="array" ref="M8152">SUMPRODUCT(MAX(ISNUMBER(SEARCH('Class Rules'!$B$6:$B$85,$E8152))*ISNUMBER(SEARCH('Class Rules'!$C$6:$C$85,$F8152))*'Class Rules'!$A$6:$A$85))</f>
        <v>0</v>
      </c>
      <c r="N8152" s="1" t="str">
        <f t="array" ref="N8152">IF($M8152=0,'Class Rules'!$D$3,INDEX('Class Rules'!$D$6:$D$85,MATCH($M8152,'Class Rules'!$A$6:$A$85,0)))</f>
        <v>Passenger LDV</v>
      </c>
      <c r="O8152" s="1" t="str">
        <f t="array" ref="O8152">IF(SUMPRODUCT(MAX(ISNUMBER(SEARCH(Fuel_Rules!$A$6:$A$30,$E8152))*ISNUMBER(SEARCH(Fuel_Rules!$B$6:$B$30,$F8152))*(Fuel_Rules!$A$6:$A$30&lt;&gt;"")))&gt;0,"Plug-in hybrid",IF($G8152="Diesel","Diesel","Gasoline"))</f>
        <v>Gasoline</v>
      </c>
    </row>
    <row r="8153" spans="1:15" ht="15" customHeight="1" x14ac:dyDescent="0.25">
      <c r="A8153" s="1">
        <v>2022</v>
      </c>
      <c r="B8153" s="1" t="s">
        <v>9851</v>
      </c>
      <c r="C8153" s="1" t="s">
        <v>2445</v>
      </c>
      <c r="D8153" s="1" t="s">
        <v>10745</v>
      </c>
      <c r="E8153" s="1" t="s">
        <v>2398</v>
      </c>
      <c r="F8153" s="1" t="s">
        <v>10746</v>
      </c>
      <c r="G8153" s="1" t="s">
        <v>103</v>
      </c>
      <c r="H8153" s="1" t="s">
        <v>298</v>
      </c>
      <c r="I8153" s="1">
        <v>2.9</v>
      </c>
      <c r="J8153" s="1">
        <v>2023</v>
      </c>
      <c r="K8153" s="1">
        <v>809575</v>
      </c>
      <c r="L8153" s="1">
        <v>0</v>
      </c>
      <c r="M8153" s="1">
        <f t="array" ref="M8153">SUMPRODUCT(MAX(ISNUMBER(SEARCH('Class Rules'!$B$6:$B$85,$E8153))*ISNUMBER(SEARCH('Class Rules'!$C$6:$C$85,$F8153))*'Class Rules'!$A$6:$A$85))</f>
        <v>0</v>
      </c>
      <c r="N8153" s="1" t="str">
        <f t="array" ref="N8153">IF($M8153=0,'Class Rules'!$D$3,INDEX('Class Rules'!$D$6:$D$85,MATCH($M8153,'Class Rules'!$A$6:$A$85,0)))</f>
        <v>Passenger LDV</v>
      </c>
      <c r="O8153" s="1" t="str">
        <f t="array" ref="O8153">IF(SUMPRODUCT(MAX(ISNUMBER(SEARCH(Fuel_Rules!$A$6:$A$30,$E8153))*ISNUMBER(SEARCH(Fuel_Rules!$B$6:$B$30,$F8153))*(Fuel_Rules!$A$6:$A$30&lt;&gt;"")))&gt;0,"Plug-in hybrid",IF($G8153="Diesel","Diesel","Gasoline"))</f>
        <v>Gasoline</v>
      </c>
    </row>
    <row r="8154" spans="1:15" ht="15" customHeight="1" x14ac:dyDescent="0.25">
      <c r="A8154" s="1">
        <v>2022</v>
      </c>
      <c r="B8154" s="1" t="s">
        <v>9851</v>
      </c>
      <c r="C8154" s="1" t="s">
        <v>2445</v>
      </c>
      <c r="D8154" s="1" t="s">
        <v>10747</v>
      </c>
      <c r="E8154" s="1" t="s">
        <v>2398</v>
      </c>
      <c r="F8154" s="1" t="s">
        <v>10746</v>
      </c>
      <c r="G8154" s="1" t="s">
        <v>103</v>
      </c>
      <c r="H8154" s="1" t="s">
        <v>298</v>
      </c>
      <c r="I8154" s="1">
        <v>2.9</v>
      </c>
      <c r="J8154" s="1">
        <v>2023</v>
      </c>
      <c r="K8154" s="1">
        <v>779574</v>
      </c>
      <c r="L8154" s="1">
        <v>0</v>
      </c>
      <c r="M8154" s="1">
        <f t="array" ref="M8154">SUMPRODUCT(MAX(ISNUMBER(SEARCH('Class Rules'!$B$6:$B$85,$E8154))*ISNUMBER(SEARCH('Class Rules'!$C$6:$C$85,$F8154))*'Class Rules'!$A$6:$A$85))</f>
        <v>0</v>
      </c>
      <c r="N8154" s="1" t="str">
        <f t="array" ref="N8154">IF($M8154=0,'Class Rules'!$D$3,INDEX('Class Rules'!$D$6:$D$85,MATCH($M8154,'Class Rules'!$A$6:$A$85,0)))</f>
        <v>Passenger LDV</v>
      </c>
      <c r="O8154" s="1" t="str">
        <f t="array" ref="O8154">IF(SUMPRODUCT(MAX(ISNUMBER(SEARCH(Fuel_Rules!$A$6:$A$30,$E8154))*ISNUMBER(SEARCH(Fuel_Rules!$B$6:$B$30,$F8154))*(Fuel_Rules!$A$6:$A$30&lt;&gt;"")))&gt;0,"Plug-in hybrid",IF($G8154="Diesel","Diesel","Gasoline"))</f>
        <v>Gasoline</v>
      </c>
    </row>
    <row r="8155" spans="1:15" ht="15" customHeight="1" x14ac:dyDescent="0.25">
      <c r="A8155" s="1">
        <v>2022</v>
      </c>
      <c r="B8155" s="1" t="s">
        <v>9851</v>
      </c>
      <c r="C8155" s="1" t="s">
        <v>2451</v>
      </c>
      <c r="D8155" s="1" t="s">
        <v>10748</v>
      </c>
      <c r="E8155" s="1" t="s">
        <v>2398</v>
      </c>
      <c r="F8155" s="1" t="s">
        <v>10749</v>
      </c>
      <c r="G8155" s="1" t="s">
        <v>103</v>
      </c>
      <c r="H8155" s="1" t="s">
        <v>298</v>
      </c>
      <c r="I8155" s="1">
        <v>4</v>
      </c>
      <c r="J8155" s="1">
        <v>2023</v>
      </c>
      <c r="K8155" s="1">
        <v>1459350</v>
      </c>
      <c r="L8155" s="1">
        <v>0</v>
      </c>
      <c r="M8155" s="1">
        <f t="array" ref="M8155">SUMPRODUCT(MAX(ISNUMBER(SEARCH('Class Rules'!$B$6:$B$85,$E8155))*ISNUMBER(SEARCH('Class Rules'!$C$6:$C$85,$F8155))*'Class Rules'!$A$6:$A$85))</f>
        <v>0</v>
      </c>
      <c r="N8155" s="1" t="str">
        <f t="array" ref="N8155">IF($M8155=0,'Class Rules'!$D$3,INDEX('Class Rules'!$D$6:$D$85,MATCH($M8155,'Class Rules'!$A$6:$A$85,0)))</f>
        <v>Passenger LDV</v>
      </c>
      <c r="O8155" s="1" t="str">
        <f t="array" ref="O8155">IF(SUMPRODUCT(MAX(ISNUMBER(SEARCH(Fuel_Rules!$A$6:$A$30,$E8155))*ISNUMBER(SEARCH(Fuel_Rules!$B$6:$B$30,$F8155))*(Fuel_Rules!$A$6:$A$30&lt;&gt;"")))&gt;0,"Plug-in hybrid",IF($G8155="Diesel","Diesel","Gasoline"))</f>
        <v>Gasoline</v>
      </c>
    </row>
    <row r="8156" spans="1:15" ht="15" customHeight="1" x14ac:dyDescent="0.25">
      <c r="A8156" s="1">
        <v>2022</v>
      </c>
      <c r="B8156" s="1" t="s">
        <v>9851</v>
      </c>
      <c r="C8156" s="1" t="s">
        <v>2451</v>
      </c>
      <c r="D8156" s="1" t="s">
        <v>10750</v>
      </c>
      <c r="E8156" s="1" t="s">
        <v>2398</v>
      </c>
      <c r="F8156" s="1" t="s">
        <v>10749</v>
      </c>
      <c r="G8156" s="1" t="s">
        <v>103</v>
      </c>
      <c r="H8156" s="1" t="s">
        <v>298</v>
      </c>
      <c r="I8156" s="1">
        <v>4</v>
      </c>
      <c r="J8156" s="1">
        <v>2023</v>
      </c>
      <c r="K8156" s="1">
        <v>1380153</v>
      </c>
      <c r="L8156" s="1">
        <v>0</v>
      </c>
      <c r="M8156" s="1">
        <f t="array" ref="M8156">SUMPRODUCT(MAX(ISNUMBER(SEARCH('Class Rules'!$B$6:$B$85,$E8156))*ISNUMBER(SEARCH('Class Rules'!$C$6:$C$85,$F8156))*'Class Rules'!$A$6:$A$85))</f>
        <v>0</v>
      </c>
      <c r="N8156" s="1" t="str">
        <f t="array" ref="N8156">IF($M8156=0,'Class Rules'!$D$3,INDEX('Class Rules'!$D$6:$D$85,MATCH($M8156,'Class Rules'!$A$6:$A$85,0)))</f>
        <v>Passenger LDV</v>
      </c>
      <c r="O8156" s="1" t="str">
        <f t="array" ref="O8156">IF(SUMPRODUCT(MAX(ISNUMBER(SEARCH(Fuel_Rules!$A$6:$A$30,$E8156))*ISNUMBER(SEARCH(Fuel_Rules!$B$6:$B$30,$F8156))*(Fuel_Rules!$A$6:$A$30&lt;&gt;"")))&gt;0,"Plug-in hybrid",IF($G8156="Diesel","Diesel","Gasoline"))</f>
        <v>Gasoline</v>
      </c>
    </row>
    <row r="8157" spans="1:15" ht="15" customHeight="1" x14ac:dyDescent="0.25">
      <c r="A8157" s="1">
        <v>2022</v>
      </c>
      <c r="B8157" s="1" t="s">
        <v>9851</v>
      </c>
      <c r="C8157" s="1" t="s">
        <v>2454</v>
      </c>
      <c r="D8157" s="1" t="s">
        <v>10751</v>
      </c>
      <c r="E8157" s="1" t="s">
        <v>2398</v>
      </c>
      <c r="F8157" s="1" t="s">
        <v>10752</v>
      </c>
      <c r="G8157" s="1" t="s">
        <v>103</v>
      </c>
      <c r="H8157" s="1" t="s">
        <v>298</v>
      </c>
      <c r="I8157" s="1">
        <v>2.9</v>
      </c>
      <c r="J8157" s="1">
        <v>2023</v>
      </c>
      <c r="K8157" s="1">
        <v>886250</v>
      </c>
      <c r="L8157" s="1">
        <v>0</v>
      </c>
      <c r="M8157" s="1">
        <f t="array" ref="M8157">SUMPRODUCT(MAX(ISNUMBER(SEARCH('Class Rules'!$B$6:$B$85,$E8157))*ISNUMBER(SEARCH('Class Rules'!$C$6:$C$85,$F8157))*'Class Rules'!$A$6:$A$85))</f>
        <v>0</v>
      </c>
      <c r="N8157" s="1" t="str">
        <f t="array" ref="N8157">IF($M8157=0,'Class Rules'!$D$3,INDEX('Class Rules'!$D$6:$D$85,MATCH($M8157,'Class Rules'!$A$6:$A$85,0)))</f>
        <v>Passenger LDV</v>
      </c>
      <c r="O8157" s="1" t="str">
        <f t="array" ref="O8157">IF(SUMPRODUCT(MAX(ISNUMBER(SEARCH(Fuel_Rules!$A$6:$A$30,$E8157))*ISNUMBER(SEARCH(Fuel_Rules!$B$6:$B$30,$F8157))*(Fuel_Rules!$A$6:$A$30&lt;&gt;"")))&gt;0,"Plug-in hybrid",IF($G8157="Diesel","Diesel","Gasoline"))</f>
        <v>Gasoline</v>
      </c>
    </row>
    <row r="8158" spans="1:15" ht="15" customHeight="1" x14ac:dyDescent="0.25">
      <c r="A8158" s="1">
        <v>2022</v>
      </c>
      <c r="B8158" s="1" t="s">
        <v>9851</v>
      </c>
      <c r="C8158" s="1" t="s">
        <v>2454</v>
      </c>
      <c r="D8158" s="1" t="s">
        <v>10753</v>
      </c>
      <c r="E8158" s="1" t="s">
        <v>2398</v>
      </c>
      <c r="F8158" s="1" t="s">
        <v>10752</v>
      </c>
      <c r="G8158" s="1" t="s">
        <v>103</v>
      </c>
      <c r="H8158" s="1" t="s">
        <v>298</v>
      </c>
      <c r="I8158" s="1">
        <v>2.9</v>
      </c>
      <c r="J8158" s="1">
        <v>2023</v>
      </c>
      <c r="K8158" s="1">
        <v>849524</v>
      </c>
      <c r="L8158" s="1">
        <v>0</v>
      </c>
      <c r="M8158" s="1">
        <f t="array" ref="M8158">SUMPRODUCT(MAX(ISNUMBER(SEARCH('Class Rules'!$B$6:$B$85,$E8158))*ISNUMBER(SEARCH('Class Rules'!$C$6:$C$85,$F8158))*'Class Rules'!$A$6:$A$85))</f>
        <v>0</v>
      </c>
      <c r="N8158" s="1" t="str">
        <f t="array" ref="N8158">IF($M8158=0,'Class Rules'!$D$3,INDEX('Class Rules'!$D$6:$D$85,MATCH($M8158,'Class Rules'!$A$6:$A$85,0)))</f>
        <v>Passenger LDV</v>
      </c>
      <c r="O8158" s="1" t="str">
        <f t="array" ref="O8158">IF(SUMPRODUCT(MAX(ISNUMBER(SEARCH(Fuel_Rules!$A$6:$A$30,$E8158))*ISNUMBER(SEARCH(Fuel_Rules!$B$6:$B$30,$F8158))*(Fuel_Rules!$A$6:$A$30&lt;&gt;"")))&gt;0,"Plug-in hybrid",IF($G8158="Diesel","Diesel","Gasoline"))</f>
        <v>Gasoline</v>
      </c>
    </row>
    <row r="8159" spans="1:15" ht="15" customHeight="1" x14ac:dyDescent="0.25">
      <c r="A8159" s="1">
        <v>2022</v>
      </c>
      <c r="B8159" s="1" t="s">
        <v>9851</v>
      </c>
      <c r="C8159" s="1" t="s">
        <v>2457</v>
      </c>
      <c r="D8159" s="1" t="s">
        <v>10754</v>
      </c>
      <c r="E8159" s="1" t="s">
        <v>2398</v>
      </c>
      <c r="F8159" s="1" t="s">
        <v>2459</v>
      </c>
      <c r="G8159" s="1" t="s">
        <v>103</v>
      </c>
      <c r="H8159" s="1" t="s">
        <v>298</v>
      </c>
      <c r="I8159" s="1">
        <v>3</v>
      </c>
      <c r="J8159" s="1">
        <v>2023</v>
      </c>
      <c r="K8159" s="1">
        <v>1319977</v>
      </c>
      <c r="L8159" s="1">
        <v>0</v>
      </c>
      <c r="M8159" s="1">
        <f t="array" ref="M8159">SUMPRODUCT(MAX(ISNUMBER(SEARCH('Class Rules'!$B$6:$B$85,$E8159))*ISNUMBER(SEARCH('Class Rules'!$C$6:$C$85,$F8159))*'Class Rules'!$A$6:$A$85))</f>
        <v>0</v>
      </c>
      <c r="N8159" s="1" t="str">
        <f t="array" ref="N8159">IF($M8159=0,'Class Rules'!$D$3,INDEX('Class Rules'!$D$6:$D$85,MATCH($M8159,'Class Rules'!$A$6:$A$85,0)))</f>
        <v>Passenger LDV</v>
      </c>
      <c r="O8159" s="1" t="str">
        <f t="array" ref="O8159">IF(SUMPRODUCT(MAX(ISNUMBER(SEARCH(Fuel_Rules!$A$6:$A$30,$E8159))*ISNUMBER(SEARCH(Fuel_Rules!$B$6:$B$30,$F8159))*(Fuel_Rules!$A$6:$A$30&lt;&gt;"")))&gt;0,"Plug-in hybrid",IF($G8159="Diesel","Diesel","Gasoline"))</f>
        <v>Gasoline</v>
      </c>
    </row>
    <row r="8160" spans="1:15" ht="15" customHeight="1" x14ac:dyDescent="0.25">
      <c r="A8160" s="1">
        <v>2022</v>
      </c>
      <c r="B8160" s="1" t="s">
        <v>9851</v>
      </c>
      <c r="C8160" s="1" t="s">
        <v>2457</v>
      </c>
      <c r="D8160" s="1" t="s">
        <v>10755</v>
      </c>
      <c r="E8160" s="1" t="s">
        <v>2398</v>
      </c>
      <c r="F8160" s="1" t="s">
        <v>2459</v>
      </c>
      <c r="G8160" s="1" t="s">
        <v>103</v>
      </c>
      <c r="H8160" s="1" t="s">
        <v>298</v>
      </c>
      <c r="I8160" s="1">
        <v>3</v>
      </c>
      <c r="J8160" s="1">
        <v>2023</v>
      </c>
      <c r="K8160" s="1">
        <v>1236632</v>
      </c>
      <c r="L8160" s="1">
        <v>0</v>
      </c>
      <c r="M8160" s="1">
        <f t="array" ref="M8160">SUMPRODUCT(MAX(ISNUMBER(SEARCH('Class Rules'!$B$6:$B$85,$E8160))*ISNUMBER(SEARCH('Class Rules'!$C$6:$C$85,$F8160))*'Class Rules'!$A$6:$A$85))</f>
        <v>0</v>
      </c>
      <c r="N8160" s="1" t="str">
        <f t="array" ref="N8160">IF($M8160=0,'Class Rules'!$D$3,INDEX('Class Rules'!$D$6:$D$85,MATCH($M8160,'Class Rules'!$A$6:$A$85,0)))</f>
        <v>Passenger LDV</v>
      </c>
      <c r="O8160" s="1" t="str">
        <f t="array" ref="O8160">IF(SUMPRODUCT(MAX(ISNUMBER(SEARCH(Fuel_Rules!$A$6:$A$30,$E8160))*ISNUMBER(SEARCH(Fuel_Rules!$B$6:$B$30,$F8160))*(Fuel_Rules!$A$6:$A$30&lt;&gt;"")))&gt;0,"Plug-in hybrid",IF($G8160="Diesel","Diesel","Gasoline"))</f>
        <v>Gasoline</v>
      </c>
    </row>
    <row r="8161" spans="1:15" ht="15" customHeight="1" x14ac:dyDescent="0.25">
      <c r="A8161" s="1">
        <v>2022</v>
      </c>
      <c r="B8161" s="1" t="s">
        <v>9851</v>
      </c>
      <c r="C8161" s="1" t="s">
        <v>2460</v>
      </c>
      <c r="D8161" s="1" t="s">
        <v>10756</v>
      </c>
      <c r="E8161" s="1" t="s">
        <v>2398</v>
      </c>
      <c r="F8161" s="1" t="s">
        <v>2462</v>
      </c>
      <c r="G8161" s="1" t="s">
        <v>103</v>
      </c>
      <c r="H8161" s="1" t="s">
        <v>298</v>
      </c>
      <c r="I8161" s="1">
        <v>4</v>
      </c>
      <c r="J8161" s="1">
        <v>2023</v>
      </c>
      <c r="K8161" s="1">
        <v>1174800</v>
      </c>
      <c r="L8161" s="1">
        <v>0</v>
      </c>
      <c r="M8161" s="1">
        <f t="array" ref="M8161">SUMPRODUCT(MAX(ISNUMBER(SEARCH('Class Rules'!$B$6:$B$85,$E8161))*ISNUMBER(SEARCH('Class Rules'!$C$6:$C$85,$F8161))*'Class Rules'!$A$6:$A$85))</f>
        <v>0</v>
      </c>
      <c r="N8161" s="1" t="str">
        <f t="array" ref="N8161">IF($M8161=0,'Class Rules'!$D$3,INDEX('Class Rules'!$D$6:$D$85,MATCH($M8161,'Class Rules'!$A$6:$A$85,0)))</f>
        <v>Passenger LDV</v>
      </c>
      <c r="O8161" s="1" t="str">
        <f t="array" ref="O8161">IF(SUMPRODUCT(MAX(ISNUMBER(SEARCH(Fuel_Rules!$A$6:$A$30,$E8161))*ISNUMBER(SEARCH(Fuel_Rules!$B$6:$B$30,$F8161))*(Fuel_Rules!$A$6:$A$30&lt;&gt;"")))&gt;0,"Plug-in hybrid",IF($G8161="Diesel","Diesel","Gasoline"))</f>
        <v>Gasoline</v>
      </c>
    </row>
    <row r="8162" spans="1:15" ht="15" customHeight="1" x14ac:dyDescent="0.25">
      <c r="A8162" s="1">
        <v>2022</v>
      </c>
      <c r="B8162" s="1" t="s">
        <v>9851</v>
      </c>
      <c r="C8162" s="1" t="s">
        <v>2460</v>
      </c>
      <c r="D8162" s="1" t="s">
        <v>10757</v>
      </c>
      <c r="E8162" s="1" t="s">
        <v>2398</v>
      </c>
      <c r="F8162" s="1" t="s">
        <v>2462</v>
      </c>
      <c r="G8162" s="1" t="s">
        <v>103</v>
      </c>
      <c r="H8162" s="1" t="s">
        <v>298</v>
      </c>
      <c r="I8162" s="1">
        <v>4</v>
      </c>
      <c r="J8162" s="1">
        <v>2023</v>
      </c>
      <c r="K8162" s="1">
        <v>1107981</v>
      </c>
      <c r="L8162" s="1">
        <v>0</v>
      </c>
      <c r="M8162" s="1">
        <f t="array" ref="M8162">SUMPRODUCT(MAX(ISNUMBER(SEARCH('Class Rules'!$B$6:$B$85,$E8162))*ISNUMBER(SEARCH('Class Rules'!$C$6:$C$85,$F8162))*'Class Rules'!$A$6:$A$85))</f>
        <v>0</v>
      </c>
      <c r="N8162" s="1" t="str">
        <f t="array" ref="N8162">IF($M8162=0,'Class Rules'!$D$3,INDEX('Class Rules'!$D$6:$D$85,MATCH($M8162,'Class Rules'!$A$6:$A$85,0)))</f>
        <v>Passenger LDV</v>
      </c>
      <c r="O8162" s="1" t="str">
        <f t="array" ref="O8162">IF(SUMPRODUCT(MAX(ISNUMBER(SEARCH(Fuel_Rules!$A$6:$A$30,$E8162))*ISNUMBER(SEARCH(Fuel_Rules!$B$6:$B$30,$F8162))*(Fuel_Rules!$A$6:$A$30&lt;&gt;"")))&gt;0,"Plug-in hybrid",IF($G8162="Diesel","Diesel","Gasoline"))</f>
        <v>Gasoline</v>
      </c>
    </row>
    <row r="8163" spans="1:15" ht="15" customHeight="1" x14ac:dyDescent="0.25">
      <c r="A8163" s="1">
        <v>2022</v>
      </c>
      <c r="B8163" s="1" t="s">
        <v>9851</v>
      </c>
      <c r="C8163" s="1" t="s">
        <v>2463</v>
      </c>
      <c r="D8163" s="1" t="s">
        <v>10758</v>
      </c>
      <c r="E8163" s="1" t="s">
        <v>2398</v>
      </c>
      <c r="F8163" s="1" t="s">
        <v>8576</v>
      </c>
      <c r="G8163" s="1" t="s">
        <v>103</v>
      </c>
      <c r="H8163" s="1" t="s">
        <v>298</v>
      </c>
      <c r="I8163" s="1">
        <v>3</v>
      </c>
      <c r="J8163" s="1">
        <v>2023</v>
      </c>
      <c r="K8163" s="1">
        <v>1348750</v>
      </c>
      <c r="L8163" s="1">
        <v>0</v>
      </c>
      <c r="M8163" s="1">
        <f t="array" ref="M8163">SUMPRODUCT(MAX(ISNUMBER(SEARCH('Class Rules'!$B$6:$B$85,$E8163))*ISNUMBER(SEARCH('Class Rules'!$C$6:$C$85,$F8163))*'Class Rules'!$A$6:$A$85))</f>
        <v>0</v>
      </c>
      <c r="N8163" s="1" t="str">
        <f t="array" ref="N8163">IF($M8163=0,'Class Rules'!$D$3,INDEX('Class Rules'!$D$6:$D$85,MATCH($M8163,'Class Rules'!$A$6:$A$85,0)))</f>
        <v>Passenger LDV</v>
      </c>
      <c r="O8163" s="1" t="str">
        <f t="array" ref="O8163">IF(SUMPRODUCT(MAX(ISNUMBER(SEARCH(Fuel_Rules!$A$6:$A$30,$E8163))*ISNUMBER(SEARCH(Fuel_Rules!$B$6:$B$30,$F8163))*(Fuel_Rules!$A$6:$A$30&lt;&gt;"")))&gt;0,"Plug-in hybrid",IF($G8163="Diesel","Diesel","Gasoline"))</f>
        <v>Gasoline</v>
      </c>
    </row>
    <row r="8164" spans="1:15" ht="15" customHeight="1" x14ac:dyDescent="0.25">
      <c r="A8164" s="1">
        <v>2022</v>
      </c>
      <c r="B8164" s="1" t="s">
        <v>9851</v>
      </c>
      <c r="C8164" s="1" t="s">
        <v>2463</v>
      </c>
      <c r="D8164" s="1" t="s">
        <v>10759</v>
      </c>
      <c r="E8164" s="1" t="s">
        <v>2398</v>
      </c>
      <c r="F8164" s="1" t="s">
        <v>8576</v>
      </c>
      <c r="G8164" s="1" t="s">
        <v>103</v>
      </c>
      <c r="H8164" s="1" t="s">
        <v>298</v>
      </c>
      <c r="I8164" s="1">
        <v>3</v>
      </c>
      <c r="J8164" s="1">
        <v>2023</v>
      </c>
      <c r="K8164" s="1">
        <v>1275454</v>
      </c>
      <c r="L8164" s="1">
        <v>0</v>
      </c>
      <c r="M8164" s="1">
        <f t="array" ref="M8164">SUMPRODUCT(MAX(ISNUMBER(SEARCH('Class Rules'!$B$6:$B$85,$E8164))*ISNUMBER(SEARCH('Class Rules'!$C$6:$C$85,$F8164))*'Class Rules'!$A$6:$A$85))</f>
        <v>0</v>
      </c>
      <c r="N8164" s="1" t="str">
        <f t="array" ref="N8164">IF($M8164=0,'Class Rules'!$D$3,INDEX('Class Rules'!$D$6:$D$85,MATCH($M8164,'Class Rules'!$A$6:$A$85,0)))</f>
        <v>Passenger LDV</v>
      </c>
      <c r="O8164" s="1" t="str">
        <f t="array" ref="O8164">IF(SUMPRODUCT(MAX(ISNUMBER(SEARCH(Fuel_Rules!$A$6:$A$30,$E8164))*ISNUMBER(SEARCH(Fuel_Rules!$B$6:$B$30,$F8164))*(Fuel_Rules!$A$6:$A$30&lt;&gt;"")))&gt;0,"Plug-in hybrid",IF($G8164="Diesel","Diesel","Gasoline"))</f>
        <v>Gasoline</v>
      </c>
    </row>
    <row r="8165" spans="1:15" ht="15" customHeight="1" x14ac:dyDescent="0.25">
      <c r="A8165" s="1">
        <v>2022</v>
      </c>
      <c r="B8165" s="1" t="s">
        <v>9851</v>
      </c>
      <c r="C8165" s="1" t="s">
        <v>2466</v>
      </c>
      <c r="D8165" s="1" t="s">
        <v>10760</v>
      </c>
      <c r="E8165" s="1" t="s">
        <v>2398</v>
      </c>
      <c r="F8165" s="1" t="s">
        <v>10761</v>
      </c>
      <c r="G8165" s="1" t="s">
        <v>103</v>
      </c>
      <c r="H8165" s="1" t="s">
        <v>298</v>
      </c>
      <c r="I8165" s="1">
        <v>3</v>
      </c>
      <c r="J8165" s="1">
        <v>2023</v>
      </c>
      <c r="K8165" s="1">
        <v>770525</v>
      </c>
      <c r="L8165" s="1">
        <v>0</v>
      </c>
      <c r="M8165" s="1">
        <f t="array" ref="M8165">SUMPRODUCT(MAX(ISNUMBER(SEARCH('Class Rules'!$B$6:$B$85,$E8165))*ISNUMBER(SEARCH('Class Rules'!$C$6:$C$85,$F8165))*'Class Rules'!$A$6:$A$85))</f>
        <v>0</v>
      </c>
      <c r="N8165" s="1" t="str">
        <f t="array" ref="N8165">IF($M8165=0,'Class Rules'!$D$3,INDEX('Class Rules'!$D$6:$D$85,MATCH($M8165,'Class Rules'!$A$6:$A$85,0)))</f>
        <v>Passenger LDV</v>
      </c>
      <c r="O8165" s="1" t="str">
        <f t="array" ref="O8165">IF(SUMPRODUCT(MAX(ISNUMBER(SEARCH(Fuel_Rules!$A$6:$A$30,$E8165))*ISNUMBER(SEARCH(Fuel_Rules!$B$6:$B$30,$F8165))*(Fuel_Rules!$A$6:$A$30&lt;&gt;"")))&gt;0,"Plug-in hybrid",IF($G8165="Diesel","Diesel","Gasoline"))</f>
        <v>Gasoline</v>
      </c>
    </row>
    <row r="8166" spans="1:15" ht="15" customHeight="1" x14ac:dyDescent="0.25">
      <c r="A8166" s="1">
        <v>2022</v>
      </c>
      <c r="B8166" s="1" t="s">
        <v>9851</v>
      </c>
      <c r="C8166" s="1" t="s">
        <v>2466</v>
      </c>
      <c r="D8166" s="1" t="s">
        <v>10762</v>
      </c>
      <c r="E8166" s="1" t="s">
        <v>2398</v>
      </c>
      <c r="F8166" s="1" t="s">
        <v>10761</v>
      </c>
      <c r="G8166" s="1" t="s">
        <v>103</v>
      </c>
      <c r="H8166" s="1" t="s">
        <v>298</v>
      </c>
      <c r="I8166" s="1">
        <v>3</v>
      </c>
      <c r="J8166" s="1">
        <v>2023</v>
      </c>
      <c r="K8166" s="1">
        <v>738545</v>
      </c>
      <c r="L8166" s="1">
        <v>0</v>
      </c>
      <c r="M8166" s="1">
        <f t="array" ref="M8166">SUMPRODUCT(MAX(ISNUMBER(SEARCH('Class Rules'!$B$6:$B$85,$E8166))*ISNUMBER(SEARCH('Class Rules'!$C$6:$C$85,$F8166))*'Class Rules'!$A$6:$A$85))</f>
        <v>0</v>
      </c>
      <c r="N8166" s="1" t="str">
        <f t="array" ref="N8166">IF($M8166=0,'Class Rules'!$D$3,INDEX('Class Rules'!$D$6:$D$85,MATCH($M8166,'Class Rules'!$A$6:$A$85,0)))</f>
        <v>Passenger LDV</v>
      </c>
      <c r="O8166" s="1" t="str">
        <f t="array" ref="O8166">IF(SUMPRODUCT(MAX(ISNUMBER(SEARCH(Fuel_Rules!$A$6:$A$30,$E8166))*ISNUMBER(SEARCH(Fuel_Rules!$B$6:$B$30,$F8166))*(Fuel_Rules!$A$6:$A$30&lt;&gt;"")))&gt;0,"Plug-in hybrid",IF($G8166="Diesel","Diesel","Gasoline"))</f>
        <v>Gasoline</v>
      </c>
    </row>
    <row r="8167" spans="1:15" ht="15" customHeight="1" x14ac:dyDescent="0.25">
      <c r="A8167" s="1">
        <v>2022</v>
      </c>
      <c r="B8167" s="1" t="s">
        <v>9851</v>
      </c>
      <c r="C8167" s="1" t="s">
        <v>2469</v>
      </c>
      <c r="D8167" s="1" t="s">
        <v>10763</v>
      </c>
      <c r="E8167" s="1" t="s">
        <v>2398</v>
      </c>
      <c r="F8167" s="1" t="s">
        <v>10764</v>
      </c>
      <c r="G8167" s="1" t="s">
        <v>103</v>
      </c>
      <c r="H8167" s="1" t="s">
        <v>298</v>
      </c>
      <c r="I8167" s="1">
        <v>4</v>
      </c>
      <c r="J8167" s="1">
        <v>2023</v>
      </c>
      <c r="K8167" s="1">
        <v>1432025</v>
      </c>
      <c r="L8167" s="1">
        <v>0</v>
      </c>
      <c r="M8167" s="1">
        <f t="array" ref="M8167">SUMPRODUCT(MAX(ISNUMBER(SEARCH('Class Rules'!$B$6:$B$85,$E8167))*ISNUMBER(SEARCH('Class Rules'!$C$6:$C$85,$F8167))*'Class Rules'!$A$6:$A$85))</f>
        <v>0</v>
      </c>
      <c r="N8167" s="1" t="str">
        <f t="array" ref="N8167">IF($M8167=0,'Class Rules'!$D$3,INDEX('Class Rules'!$D$6:$D$85,MATCH($M8167,'Class Rules'!$A$6:$A$85,0)))</f>
        <v>Passenger LDV</v>
      </c>
      <c r="O8167" s="1" t="str">
        <f t="array" ref="O8167">IF(SUMPRODUCT(MAX(ISNUMBER(SEARCH(Fuel_Rules!$A$6:$A$30,$E8167))*ISNUMBER(SEARCH(Fuel_Rules!$B$6:$B$30,$F8167))*(Fuel_Rules!$A$6:$A$30&lt;&gt;"")))&gt;0,"Plug-in hybrid",IF($G8167="Diesel","Diesel","Gasoline"))</f>
        <v>Gasoline</v>
      </c>
    </row>
    <row r="8168" spans="1:15" ht="15" customHeight="1" x14ac:dyDescent="0.25">
      <c r="A8168" s="1">
        <v>2022</v>
      </c>
      <c r="B8168" s="1" t="s">
        <v>9851</v>
      </c>
      <c r="C8168" s="1" t="s">
        <v>2469</v>
      </c>
      <c r="D8168" s="1" t="s">
        <v>10765</v>
      </c>
      <c r="E8168" s="1" t="s">
        <v>2398</v>
      </c>
      <c r="F8168" s="1" t="s">
        <v>10764</v>
      </c>
      <c r="G8168" s="1" t="s">
        <v>103</v>
      </c>
      <c r="H8168" s="1" t="s">
        <v>298</v>
      </c>
      <c r="I8168" s="1">
        <v>4</v>
      </c>
      <c r="J8168" s="1">
        <v>2023</v>
      </c>
      <c r="K8168" s="1">
        <v>1369620</v>
      </c>
      <c r="L8168" s="1">
        <v>0</v>
      </c>
      <c r="M8168" s="1">
        <f t="array" ref="M8168">SUMPRODUCT(MAX(ISNUMBER(SEARCH('Class Rules'!$B$6:$B$85,$E8168))*ISNUMBER(SEARCH('Class Rules'!$C$6:$C$85,$F8168))*'Class Rules'!$A$6:$A$85))</f>
        <v>0</v>
      </c>
      <c r="N8168" s="1" t="str">
        <f t="array" ref="N8168">IF($M8168=0,'Class Rules'!$D$3,INDEX('Class Rules'!$D$6:$D$85,MATCH($M8168,'Class Rules'!$A$6:$A$85,0)))</f>
        <v>Passenger LDV</v>
      </c>
      <c r="O8168" s="1" t="str">
        <f t="array" ref="O8168">IF(SUMPRODUCT(MAX(ISNUMBER(SEARCH(Fuel_Rules!$A$6:$A$30,$E8168))*ISNUMBER(SEARCH(Fuel_Rules!$B$6:$B$30,$F8168))*(Fuel_Rules!$A$6:$A$30&lt;&gt;"")))&gt;0,"Plug-in hybrid",IF($G8168="Diesel","Diesel","Gasoline"))</f>
        <v>Gasoline</v>
      </c>
    </row>
    <row r="8169" spans="1:15" ht="15" customHeight="1" x14ac:dyDescent="0.25">
      <c r="A8169" s="1">
        <v>2022</v>
      </c>
      <c r="B8169" s="1" t="s">
        <v>9851</v>
      </c>
      <c r="C8169" s="1" t="s">
        <v>2472</v>
      </c>
      <c r="D8169" s="1" t="s">
        <v>10766</v>
      </c>
      <c r="E8169" s="1" t="s">
        <v>2398</v>
      </c>
      <c r="F8169" s="1" t="s">
        <v>10767</v>
      </c>
      <c r="G8169" s="1" t="s">
        <v>103</v>
      </c>
      <c r="H8169" s="1" t="s">
        <v>298</v>
      </c>
      <c r="I8169" s="1">
        <v>2.9</v>
      </c>
      <c r="J8169" s="1">
        <v>2023</v>
      </c>
      <c r="K8169" s="1">
        <v>819525</v>
      </c>
      <c r="L8169" s="1">
        <v>0</v>
      </c>
      <c r="M8169" s="1">
        <f t="array" ref="M8169">SUMPRODUCT(MAX(ISNUMBER(SEARCH('Class Rules'!$B$6:$B$85,$E8169))*ISNUMBER(SEARCH('Class Rules'!$C$6:$C$85,$F8169))*'Class Rules'!$A$6:$A$85))</f>
        <v>0</v>
      </c>
      <c r="N8169" s="1" t="str">
        <f t="array" ref="N8169">IF($M8169=0,'Class Rules'!$D$3,INDEX('Class Rules'!$D$6:$D$85,MATCH($M8169,'Class Rules'!$A$6:$A$85,0)))</f>
        <v>Passenger LDV</v>
      </c>
      <c r="O8169" s="1" t="str">
        <f t="array" ref="O8169">IF(SUMPRODUCT(MAX(ISNUMBER(SEARCH(Fuel_Rules!$A$6:$A$30,$E8169))*ISNUMBER(SEARCH(Fuel_Rules!$B$6:$B$30,$F8169))*(Fuel_Rules!$A$6:$A$30&lt;&gt;"")))&gt;0,"Plug-in hybrid",IF($G8169="Diesel","Diesel","Gasoline"))</f>
        <v>Gasoline</v>
      </c>
    </row>
    <row r="8170" spans="1:15" ht="15" customHeight="1" x14ac:dyDescent="0.25">
      <c r="A8170" s="1">
        <v>2022</v>
      </c>
      <c r="B8170" s="1" t="s">
        <v>9851</v>
      </c>
      <c r="C8170" s="1" t="s">
        <v>2472</v>
      </c>
      <c r="D8170" s="1" t="s">
        <v>10768</v>
      </c>
      <c r="E8170" s="1" t="s">
        <v>2398</v>
      </c>
      <c r="F8170" s="1" t="s">
        <v>10767</v>
      </c>
      <c r="G8170" s="1" t="s">
        <v>103</v>
      </c>
      <c r="H8170" s="1" t="s">
        <v>298</v>
      </c>
      <c r="I8170" s="1">
        <v>2.9</v>
      </c>
      <c r="J8170" s="1">
        <v>2023</v>
      </c>
      <c r="K8170" s="1">
        <v>790286</v>
      </c>
      <c r="L8170" s="1">
        <v>0</v>
      </c>
      <c r="M8170" s="1">
        <f t="array" ref="M8170">SUMPRODUCT(MAX(ISNUMBER(SEARCH('Class Rules'!$B$6:$B$85,$E8170))*ISNUMBER(SEARCH('Class Rules'!$C$6:$C$85,$F8170))*'Class Rules'!$A$6:$A$85))</f>
        <v>0</v>
      </c>
      <c r="N8170" s="1" t="str">
        <f t="array" ref="N8170">IF($M8170=0,'Class Rules'!$D$3,INDEX('Class Rules'!$D$6:$D$85,MATCH($M8170,'Class Rules'!$A$6:$A$85,0)))</f>
        <v>Passenger LDV</v>
      </c>
      <c r="O8170" s="1" t="str">
        <f t="array" ref="O8170">IF(SUMPRODUCT(MAX(ISNUMBER(SEARCH(Fuel_Rules!$A$6:$A$30,$E8170))*ISNUMBER(SEARCH(Fuel_Rules!$B$6:$B$30,$F8170))*(Fuel_Rules!$A$6:$A$30&lt;&gt;"")))&gt;0,"Plug-in hybrid",IF($G8170="Diesel","Diesel","Gasoline"))</f>
        <v>Gasoline</v>
      </c>
    </row>
    <row r="8171" spans="1:15" ht="15" customHeight="1" x14ac:dyDescent="0.25">
      <c r="A8171" s="1">
        <v>2022</v>
      </c>
      <c r="B8171" s="1" t="s">
        <v>9851</v>
      </c>
      <c r="C8171" s="1" t="s">
        <v>2481</v>
      </c>
      <c r="D8171" s="1" t="s">
        <v>10769</v>
      </c>
      <c r="E8171" s="1" t="s">
        <v>2398</v>
      </c>
      <c r="F8171" s="1" t="s">
        <v>10770</v>
      </c>
      <c r="G8171" s="1" t="s">
        <v>103</v>
      </c>
      <c r="H8171" s="1" t="s">
        <v>298</v>
      </c>
      <c r="I8171" s="1">
        <v>3</v>
      </c>
      <c r="J8171" s="1">
        <v>2023</v>
      </c>
      <c r="K8171" s="1">
        <v>757850</v>
      </c>
      <c r="L8171" s="1">
        <v>0</v>
      </c>
      <c r="M8171" s="1">
        <f t="array" ref="M8171">SUMPRODUCT(MAX(ISNUMBER(SEARCH('Class Rules'!$B$6:$B$85,$E8171))*ISNUMBER(SEARCH('Class Rules'!$C$6:$C$85,$F8171))*'Class Rules'!$A$6:$A$85))</f>
        <v>0</v>
      </c>
      <c r="N8171" s="1" t="str">
        <f t="array" ref="N8171">IF($M8171=0,'Class Rules'!$D$3,INDEX('Class Rules'!$D$6:$D$85,MATCH($M8171,'Class Rules'!$A$6:$A$85,0)))</f>
        <v>Passenger LDV</v>
      </c>
      <c r="O8171" s="1" t="str">
        <f t="array" ref="O8171">IF(SUMPRODUCT(MAX(ISNUMBER(SEARCH(Fuel_Rules!$A$6:$A$30,$E8171))*ISNUMBER(SEARCH(Fuel_Rules!$B$6:$B$30,$F8171))*(Fuel_Rules!$A$6:$A$30&lt;&gt;"")))&gt;0,"Plug-in hybrid",IF($G8171="Diesel","Diesel","Gasoline"))</f>
        <v>Gasoline</v>
      </c>
    </row>
    <row r="8172" spans="1:15" ht="15" customHeight="1" x14ac:dyDescent="0.25">
      <c r="A8172" s="1">
        <v>2022</v>
      </c>
      <c r="B8172" s="1" t="s">
        <v>9851</v>
      </c>
      <c r="C8172" s="1" t="s">
        <v>2481</v>
      </c>
      <c r="D8172" s="1" t="s">
        <v>10771</v>
      </c>
      <c r="E8172" s="1" t="s">
        <v>2398</v>
      </c>
      <c r="F8172" s="1" t="s">
        <v>10770</v>
      </c>
      <c r="G8172" s="1" t="s">
        <v>103</v>
      </c>
      <c r="H8172" s="1" t="s">
        <v>298</v>
      </c>
      <c r="I8172" s="1">
        <v>3</v>
      </c>
      <c r="J8172" s="1">
        <v>2023</v>
      </c>
      <c r="K8172" s="1">
        <v>726357</v>
      </c>
      <c r="L8172" s="1">
        <v>0</v>
      </c>
      <c r="M8172" s="1">
        <f t="array" ref="M8172">SUMPRODUCT(MAX(ISNUMBER(SEARCH('Class Rules'!$B$6:$B$85,$E8172))*ISNUMBER(SEARCH('Class Rules'!$C$6:$C$85,$F8172))*'Class Rules'!$A$6:$A$85))</f>
        <v>0</v>
      </c>
      <c r="N8172" s="1" t="str">
        <f t="array" ref="N8172">IF($M8172=0,'Class Rules'!$D$3,INDEX('Class Rules'!$D$6:$D$85,MATCH($M8172,'Class Rules'!$A$6:$A$85,0)))</f>
        <v>Passenger LDV</v>
      </c>
      <c r="O8172" s="1" t="str">
        <f t="array" ref="O8172">IF(SUMPRODUCT(MAX(ISNUMBER(SEARCH(Fuel_Rules!$A$6:$A$30,$E8172))*ISNUMBER(SEARCH(Fuel_Rules!$B$6:$B$30,$F8172))*(Fuel_Rules!$A$6:$A$30&lt;&gt;"")))&gt;0,"Plug-in hybrid",IF($G8172="Diesel","Diesel","Gasoline"))</f>
        <v>Gasoline</v>
      </c>
    </row>
    <row r="8173" spans="1:15" ht="15" customHeight="1" x14ac:dyDescent="0.25">
      <c r="A8173" s="1">
        <v>2022</v>
      </c>
      <c r="B8173" s="1" t="s">
        <v>9851</v>
      </c>
      <c r="C8173" s="1" t="s">
        <v>2484</v>
      </c>
      <c r="D8173" s="1" t="s">
        <v>10772</v>
      </c>
      <c r="E8173" s="1" t="s">
        <v>2398</v>
      </c>
      <c r="F8173" s="1" t="s">
        <v>10773</v>
      </c>
      <c r="G8173" s="1" t="s">
        <v>103</v>
      </c>
      <c r="H8173" s="1" t="s">
        <v>298</v>
      </c>
      <c r="I8173" s="1">
        <v>2.9</v>
      </c>
      <c r="J8173" s="1">
        <v>2023</v>
      </c>
      <c r="K8173" s="1">
        <v>918850</v>
      </c>
      <c r="L8173" s="1">
        <v>0</v>
      </c>
      <c r="M8173" s="1">
        <f t="array" ref="M8173">SUMPRODUCT(MAX(ISNUMBER(SEARCH('Class Rules'!$B$6:$B$85,$E8173))*ISNUMBER(SEARCH('Class Rules'!$C$6:$C$85,$F8173))*'Class Rules'!$A$6:$A$85))</f>
        <v>0</v>
      </c>
      <c r="N8173" s="1" t="str">
        <f t="array" ref="N8173">IF($M8173=0,'Class Rules'!$D$3,INDEX('Class Rules'!$D$6:$D$85,MATCH($M8173,'Class Rules'!$A$6:$A$85,0)))</f>
        <v>Passenger LDV</v>
      </c>
      <c r="O8173" s="1" t="str">
        <f t="array" ref="O8173">IF(SUMPRODUCT(MAX(ISNUMBER(SEARCH(Fuel_Rules!$A$6:$A$30,$E8173))*ISNUMBER(SEARCH(Fuel_Rules!$B$6:$B$30,$F8173))*(Fuel_Rules!$A$6:$A$30&lt;&gt;"")))&gt;0,"Plug-in hybrid",IF($G8173="Diesel","Diesel","Gasoline"))</f>
        <v>Gasoline</v>
      </c>
    </row>
    <row r="8174" spans="1:15" ht="15" customHeight="1" x14ac:dyDescent="0.25">
      <c r="A8174" s="1">
        <v>2022</v>
      </c>
      <c r="B8174" s="1" t="s">
        <v>9851</v>
      </c>
      <c r="C8174" s="1" t="s">
        <v>2484</v>
      </c>
      <c r="D8174" s="1" t="s">
        <v>10774</v>
      </c>
      <c r="E8174" s="1" t="s">
        <v>2398</v>
      </c>
      <c r="F8174" s="1" t="s">
        <v>10773</v>
      </c>
      <c r="G8174" s="1" t="s">
        <v>103</v>
      </c>
      <c r="H8174" s="1" t="s">
        <v>298</v>
      </c>
      <c r="I8174" s="1">
        <v>2.9</v>
      </c>
      <c r="J8174" s="1">
        <v>2023</v>
      </c>
      <c r="K8174" s="1">
        <v>875119</v>
      </c>
      <c r="L8174" s="1">
        <v>0</v>
      </c>
      <c r="M8174" s="1">
        <f t="array" ref="M8174">SUMPRODUCT(MAX(ISNUMBER(SEARCH('Class Rules'!$B$6:$B$85,$E8174))*ISNUMBER(SEARCH('Class Rules'!$C$6:$C$85,$F8174))*'Class Rules'!$A$6:$A$85))</f>
        <v>0</v>
      </c>
      <c r="N8174" s="1" t="str">
        <f t="array" ref="N8174">IF($M8174=0,'Class Rules'!$D$3,INDEX('Class Rules'!$D$6:$D$85,MATCH($M8174,'Class Rules'!$A$6:$A$85,0)))</f>
        <v>Passenger LDV</v>
      </c>
      <c r="O8174" s="1" t="str">
        <f t="array" ref="O8174">IF(SUMPRODUCT(MAX(ISNUMBER(SEARCH(Fuel_Rules!$A$6:$A$30,$E8174))*ISNUMBER(SEARCH(Fuel_Rules!$B$6:$B$30,$F8174))*(Fuel_Rules!$A$6:$A$30&lt;&gt;"")))&gt;0,"Plug-in hybrid",IF($G8174="Diesel","Diesel","Gasoline"))</f>
        <v>Gasoline</v>
      </c>
    </row>
    <row r="8175" spans="1:15" ht="15" customHeight="1" x14ac:dyDescent="0.25">
      <c r="A8175" s="1">
        <v>2022</v>
      </c>
      <c r="B8175" s="1" t="s">
        <v>9851</v>
      </c>
      <c r="C8175" s="1" t="s">
        <v>2487</v>
      </c>
      <c r="D8175" s="1" t="s">
        <v>10775</v>
      </c>
      <c r="E8175" s="1" t="s">
        <v>2398</v>
      </c>
      <c r="F8175" s="1" t="s">
        <v>2489</v>
      </c>
      <c r="G8175" s="1" t="s">
        <v>103</v>
      </c>
      <c r="H8175" s="1" t="s">
        <v>298</v>
      </c>
      <c r="I8175" s="1">
        <v>4</v>
      </c>
      <c r="J8175" s="1">
        <v>2023</v>
      </c>
      <c r="K8175" s="1">
        <v>1198800</v>
      </c>
      <c r="L8175" s="1">
        <v>0</v>
      </c>
      <c r="M8175" s="1">
        <f t="array" ref="M8175">SUMPRODUCT(MAX(ISNUMBER(SEARCH('Class Rules'!$B$6:$B$85,$E8175))*ISNUMBER(SEARCH('Class Rules'!$C$6:$C$85,$F8175))*'Class Rules'!$A$6:$A$85))</f>
        <v>0</v>
      </c>
      <c r="N8175" s="1" t="str">
        <f t="array" ref="N8175">IF($M8175=0,'Class Rules'!$D$3,INDEX('Class Rules'!$D$6:$D$85,MATCH($M8175,'Class Rules'!$A$6:$A$85,0)))</f>
        <v>Passenger LDV</v>
      </c>
      <c r="O8175" s="1" t="str">
        <f t="array" ref="O8175">IF(SUMPRODUCT(MAX(ISNUMBER(SEARCH(Fuel_Rules!$A$6:$A$30,$E8175))*ISNUMBER(SEARCH(Fuel_Rules!$B$6:$B$30,$F8175))*(Fuel_Rules!$A$6:$A$30&lt;&gt;"")))&gt;0,"Plug-in hybrid",IF($G8175="Diesel","Diesel","Gasoline"))</f>
        <v>Gasoline</v>
      </c>
    </row>
    <row r="8176" spans="1:15" ht="15" customHeight="1" x14ac:dyDescent="0.25">
      <c r="A8176" s="1">
        <v>2022</v>
      </c>
      <c r="B8176" s="1" t="s">
        <v>9851</v>
      </c>
      <c r="C8176" s="1" t="s">
        <v>2487</v>
      </c>
      <c r="D8176" s="1" t="s">
        <v>10776</v>
      </c>
      <c r="E8176" s="1" t="s">
        <v>2398</v>
      </c>
      <c r="F8176" s="1" t="s">
        <v>2489</v>
      </c>
      <c r="G8176" s="1" t="s">
        <v>103</v>
      </c>
      <c r="H8176" s="1" t="s">
        <v>298</v>
      </c>
      <c r="I8176" s="1">
        <v>4</v>
      </c>
      <c r="J8176" s="1">
        <v>2023</v>
      </c>
      <c r="K8176" s="1">
        <v>1140833</v>
      </c>
      <c r="L8176" s="1">
        <v>0</v>
      </c>
      <c r="M8176" s="1">
        <f t="array" ref="M8176">SUMPRODUCT(MAX(ISNUMBER(SEARCH('Class Rules'!$B$6:$B$85,$E8176))*ISNUMBER(SEARCH('Class Rules'!$C$6:$C$85,$F8176))*'Class Rules'!$A$6:$A$85))</f>
        <v>0</v>
      </c>
      <c r="N8176" s="1" t="str">
        <f t="array" ref="N8176">IF($M8176=0,'Class Rules'!$D$3,INDEX('Class Rules'!$D$6:$D$85,MATCH($M8176,'Class Rules'!$A$6:$A$85,0)))</f>
        <v>Passenger LDV</v>
      </c>
      <c r="O8176" s="1" t="str">
        <f t="array" ref="O8176">IF(SUMPRODUCT(MAX(ISNUMBER(SEARCH(Fuel_Rules!$A$6:$A$30,$E8176))*ISNUMBER(SEARCH(Fuel_Rules!$B$6:$B$30,$F8176))*(Fuel_Rules!$A$6:$A$30&lt;&gt;"")))&gt;0,"Plug-in hybrid",IF($G8176="Diesel","Diesel","Gasoline"))</f>
        <v>Gasoline</v>
      </c>
    </row>
    <row r="8177" spans="1:15" ht="15" customHeight="1" x14ac:dyDescent="0.25">
      <c r="A8177" s="1">
        <v>2022</v>
      </c>
      <c r="B8177" s="1" t="s">
        <v>9851</v>
      </c>
      <c r="C8177" s="1" t="s">
        <v>2493</v>
      </c>
      <c r="D8177" s="1" t="s">
        <v>10777</v>
      </c>
      <c r="E8177" s="1" t="s">
        <v>2398</v>
      </c>
      <c r="F8177" s="1" t="s">
        <v>10778</v>
      </c>
      <c r="G8177" s="1" t="s">
        <v>103</v>
      </c>
      <c r="H8177" s="1" t="s">
        <v>298</v>
      </c>
      <c r="I8177" s="1">
        <v>4</v>
      </c>
      <c r="J8177" s="1">
        <v>2023</v>
      </c>
      <c r="K8177" s="1">
        <v>1321350</v>
      </c>
      <c r="L8177" s="1">
        <v>0</v>
      </c>
      <c r="M8177" s="1">
        <f t="array" ref="M8177">SUMPRODUCT(MAX(ISNUMBER(SEARCH('Class Rules'!$B$6:$B$85,$E8177))*ISNUMBER(SEARCH('Class Rules'!$C$6:$C$85,$F8177))*'Class Rules'!$A$6:$A$85))</f>
        <v>0</v>
      </c>
      <c r="N8177" s="1" t="str">
        <f t="array" ref="N8177">IF($M8177=0,'Class Rules'!$D$3,INDEX('Class Rules'!$D$6:$D$85,MATCH($M8177,'Class Rules'!$A$6:$A$85,0)))</f>
        <v>Passenger LDV</v>
      </c>
      <c r="O8177" s="1" t="str">
        <f t="array" ref="O8177">IF(SUMPRODUCT(MAX(ISNUMBER(SEARCH(Fuel_Rules!$A$6:$A$30,$E8177))*ISNUMBER(SEARCH(Fuel_Rules!$B$6:$B$30,$F8177))*(Fuel_Rules!$A$6:$A$30&lt;&gt;"")))&gt;0,"Plug-in hybrid",IF($G8177="Diesel","Diesel","Gasoline"))</f>
        <v>Gasoline</v>
      </c>
    </row>
    <row r="8178" spans="1:15" ht="15" customHeight="1" x14ac:dyDescent="0.25">
      <c r="A8178" s="1">
        <v>2022</v>
      </c>
      <c r="B8178" s="1" t="s">
        <v>9851</v>
      </c>
      <c r="C8178" s="1" t="s">
        <v>2493</v>
      </c>
      <c r="D8178" s="1" t="s">
        <v>10779</v>
      </c>
      <c r="E8178" s="1" t="s">
        <v>2398</v>
      </c>
      <c r="F8178" s="1" t="s">
        <v>10778</v>
      </c>
      <c r="G8178" s="1" t="s">
        <v>103</v>
      </c>
      <c r="H8178" s="1" t="s">
        <v>298</v>
      </c>
      <c r="I8178" s="1">
        <v>4</v>
      </c>
      <c r="J8178" s="1">
        <v>2023</v>
      </c>
      <c r="K8178" s="1">
        <v>1257046</v>
      </c>
      <c r="L8178" s="1">
        <v>0</v>
      </c>
      <c r="M8178" s="1">
        <f t="array" ref="M8178">SUMPRODUCT(MAX(ISNUMBER(SEARCH('Class Rules'!$B$6:$B$85,$E8178))*ISNUMBER(SEARCH('Class Rules'!$C$6:$C$85,$F8178))*'Class Rules'!$A$6:$A$85))</f>
        <v>0</v>
      </c>
      <c r="N8178" s="1" t="str">
        <f t="array" ref="N8178">IF($M8178=0,'Class Rules'!$D$3,INDEX('Class Rules'!$D$6:$D$85,MATCH($M8178,'Class Rules'!$A$6:$A$85,0)))</f>
        <v>Passenger LDV</v>
      </c>
      <c r="O8178" s="1" t="str">
        <f t="array" ref="O8178">IF(SUMPRODUCT(MAX(ISNUMBER(SEARCH(Fuel_Rules!$A$6:$A$30,$E8178))*ISNUMBER(SEARCH(Fuel_Rules!$B$6:$B$30,$F8178))*(Fuel_Rules!$A$6:$A$30&lt;&gt;"")))&gt;0,"Plug-in hybrid",IF($G8178="Diesel","Diesel","Gasoline"))</f>
        <v>Gasoline</v>
      </c>
    </row>
    <row r="8179" spans="1:15" ht="15" customHeight="1" x14ac:dyDescent="0.25">
      <c r="A8179" s="1">
        <v>2022</v>
      </c>
      <c r="B8179" s="1" t="s">
        <v>9851</v>
      </c>
      <c r="C8179" s="1" t="s">
        <v>2508</v>
      </c>
      <c r="D8179" s="1" t="s">
        <v>10780</v>
      </c>
      <c r="E8179" s="1" t="s">
        <v>2398</v>
      </c>
      <c r="F8179" s="1" t="s">
        <v>2510</v>
      </c>
      <c r="G8179" s="1" t="s">
        <v>103</v>
      </c>
      <c r="H8179" s="1" t="s">
        <v>298</v>
      </c>
      <c r="I8179" s="1">
        <v>4</v>
      </c>
      <c r="J8179" s="1">
        <v>2023</v>
      </c>
      <c r="K8179" s="1">
        <v>1364266</v>
      </c>
      <c r="L8179" s="1">
        <v>0</v>
      </c>
      <c r="M8179" s="1">
        <f t="array" ref="M8179">SUMPRODUCT(MAX(ISNUMBER(SEARCH('Class Rules'!$B$6:$B$85,$E8179))*ISNUMBER(SEARCH('Class Rules'!$C$6:$C$85,$F8179))*'Class Rules'!$A$6:$A$85))</f>
        <v>0</v>
      </c>
      <c r="N8179" s="1" t="str">
        <f t="array" ref="N8179">IF($M8179=0,'Class Rules'!$D$3,INDEX('Class Rules'!$D$6:$D$85,MATCH($M8179,'Class Rules'!$A$6:$A$85,0)))</f>
        <v>Passenger LDV</v>
      </c>
      <c r="O8179" s="1" t="str">
        <f t="array" ref="O8179">IF(SUMPRODUCT(MAX(ISNUMBER(SEARCH(Fuel_Rules!$A$6:$A$30,$E8179))*ISNUMBER(SEARCH(Fuel_Rules!$B$6:$B$30,$F8179))*(Fuel_Rules!$A$6:$A$30&lt;&gt;"")))&gt;0,"Plug-in hybrid",IF($G8179="Diesel","Diesel","Gasoline"))</f>
        <v>Gasoline</v>
      </c>
    </row>
    <row r="8180" spans="1:15" ht="15" customHeight="1" x14ac:dyDescent="0.25">
      <c r="A8180" s="1">
        <v>2022</v>
      </c>
      <c r="B8180" s="1" t="s">
        <v>9851</v>
      </c>
      <c r="C8180" s="1" t="s">
        <v>2508</v>
      </c>
      <c r="D8180" s="1" t="s">
        <v>10781</v>
      </c>
      <c r="E8180" s="1" t="s">
        <v>2398</v>
      </c>
      <c r="F8180" s="1" t="s">
        <v>2510</v>
      </c>
      <c r="G8180" s="1" t="s">
        <v>103</v>
      </c>
      <c r="H8180" s="1" t="s">
        <v>298</v>
      </c>
      <c r="I8180" s="1">
        <v>4</v>
      </c>
      <c r="J8180" s="1">
        <v>2023</v>
      </c>
      <c r="K8180" s="1">
        <v>1301427</v>
      </c>
      <c r="L8180" s="1">
        <v>0</v>
      </c>
      <c r="M8180" s="1">
        <f t="array" ref="M8180">SUMPRODUCT(MAX(ISNUMBER(SEARCH('Class Rules'!$B$6:$B$85,$E8180))*ISNUMBER(SEARCH('Class Rules'!$C$6:$C$85,$F8180))*'Class Rules'!$A$6:$A$85))</f>
        <v>0</v>
      </c>
      <c r="N8180" s="1" t="str">
        <f t="array" ref="N8180">IF($M8180=0,'Class Rules'!$D$3,INDEX('Class Rules'!$D$6:$D$85,MATCH($M8180,'Class Rules'!$A$6:$A$85,0)))</f>
        <v>Passenger LDV</v>
      </c>
      <c r="O8180" s="1" t="str">
        <f t="array" ref="O8180">IF(SUMPRODUCT(MAX(ISNUMBER(SEARCH(Fuel_Rules!$A$6:$A$30,$E8180))*ISNUMBER(SEARCH(Fuel_Rules!$B$6:$B$30,$F8180))*(Fuel_Rules!$A$6:$A$30&lt;&gt;"")))&gt;0,"Plug-in hybrid",IF($G8180="Diesel","Diesel","Gasoline"))</f>
        <v>Gasoline</v>
      </c>
    </row>
    <row r="8181" spans="1:15" ht="15" customHeight="1" x14ac:dyDescent="0.25">
      <c r="A8181" s="1">
        <v>2022</v>
      </c>
      <c r="B8181" s="1" t="s">
        <v>9851</v>
      </c>
      <c r="C8181" s="1" t="s">
        <v>10782</v>
      </c>
      <c r="D8181" s="1" t="s">
        <v>10783</v>
      </c>
      <c r="E8181" s="1" t="s">
        <v>2398</v>
      </c>
      <c r="F8181" s="1" t="s">
        <v>10784</v>
      </c>
      <c r="G8181" s="1" t="s">
        <v>103</v>
      </c>
      <c r="H8181" s="1" t="s">
        <v>298</v>
      </c>
      <c r="I8181" s="1">
        <v>2.9</v>
      </c>
      <c r="J8181" s="1">
        <v>2023</v>
      </c>
      <c r="K8181" s="1">
        <v>803850</v>
      </c>
      <c r="L8181" s="1">
        <v>0</v>
      </c>
      <c r="M8181" s="1">
        <f t="array" ref="M8181">SUMPRODUCT(MAX(ISNUMBER(SEARCH('Class Rules'!$B$6:$B$85,$E8181))*ISNUMBER(SEARCH('Class Rules'!$C$6:$C$85,$F8181))*'Class Rules'!$A$6:$A$85))</f>
        <v>0</v>
      </c>
      <c r="N8181" s="1" t="str">
        <f t="array" ref="N8181">IF($M8181=0,'Class Rules'!$D$3,INDEX('Class Rules'!$D$6:$D$85,MATCH($M8181,'Class Rules'!$A$6:$A$85,0)))</f>
        <v>Passenger LDV</v>
      </c>
      <c r="O8181" s="1" t="str">
        <f t="array" ref="O8181">IF(SUMPRODUCT(MAX(ISNUMBER(SEARCH(Fuel_Rules!$A$6:$A$30,$E8181))*ISNUMBER(SEARCH(Fuel_Rules!$B$6:$B$30,$F8181))*(Fuel_Rules!$A$6:$A$30&lt;&gt;"")))&gt;0,"Plug-in hybrid",IF($G8181="Diesel","Diesel","Gasoline"))</f>
        <v>Gasoline</v>
      </c>
    </row>
    <row r="8182" spans="1:15" ht="15" customHeight="1" x14ac:dyDescent="0.25">
      <c r="A8182" s="1">
        <v>2022</v>
      </c>
      <c r="B8182" s="1" t="s">
        <v>9851</v>
      </c>
      <c r="C8182" s="1" t="s">
        <v>10782</v>
      </c>
      <c r="D8182" s="1" t="s">
        <v>10785</v>
      </c>
      <c r="E8182" s="1" t="s">
        <v>2398</v>
      </c>
      <c r="F8182" s="1" t="s">
        <v>10784</v>
      </c>
      <c r="G8182" s="1" t="s">
        <v>103</v>
      </c>
      <c r="H8182" s="1" t="s">
        <v>298</v>
      </c>
      <c r="I8182" s="1">
        <v>2.9</v>
      </c>
      <c r="J8182" s="1">
        <v>2023</v>
      </c>
      <c r="K8182" s="1">
        <v>755619</v>
      </c>
      <c r="L8182" s="1">
        <v>0</v>
      </c>
      <c r="M8182" s="1">
        <f t="array" ref="M8182">SUMPRODUCT(MAX(ISNUMBER(SEARCH('Class Rules'!$B$6:$B$85,$E8182))*ISNUMBER(SEARCH('Class Rules'!$C$6:$C$85,$F8182))*'Class Rules'!$A$6:$A$85))</f>
        <v>0</v>
      </c>
      <c r="N8182" s="1" t="str">
        <f t="array" ref="N8182">IF($M8182=0,'Class Rules'!$D$3,INDEX('Class Rules'!$D$6:$D$85,MATCH($M8182,'Class Rules'!$A$6:$A$85,0)))</f>
        <v>Passenger LDV</v>
      </c>
      <c r="O8182" s="1" t="str">
        <f t="array" ref="O8182">IF(SUMPRODUCT(MAX(ISNUMBER(SEARCH(Fuel_Rules!$A$6:$A$30,$E8182))*ISNUMBER(SEARCH(Fuel_Rules!$B$6:$B$30,$F8182))*(Fuel_Rules!$A$6:$A$30&lt;&gt;"")))&gt;0,"Plug-in hybrid",IF($G8182="Diesel","Diesel","Gasoline"))</f>
        <v>Gasoline</v>
      </c>
    </row>
    <row r="8183" spans="1:15" ht="15" customHeight="1" x14ac:dyDescent="0.25">
      <c r="A8183" s="1">
        <v>2022</v>
      </c>
      <c r="B8183" s="1" t="s">
        <v>9851</v>
      </c>
      <c r="C8183" s="1" t="s">
        <v>10786</v>
      </c>
      <c r="D8183" s="1" t="s">
        <v>10787</v>
      </c>
      <c r="E8183" s="1" t="s">
        <v>2398</v>
      </c>
      <c r="F8183" s="1" t="s">
        <v>10788</v>
      </c>
      <c r="G8183" s="1" t="s">
        <v>103</v>
      </c>
      <c r="H8183" s="1" t="s">
        <v>298</v>
      </c>
      <c r="I8183" s="1">
        <v>2</v>
      </c>
      <c r="J8183" s="1">
        <v>2023</v>
      </c>
      <c r="K8183" s="1">
        <v>598750</v>
      </c>
      <c r="L8183" s="1">
        <v>0</v>
      </c>
      <c r="M8183" s="1">
        <f t="array" ref="M8183">SUMPRODUCT(MAX(ISNUMBER(SEARCH('Class Rules'!$B$6:$B$85,$E8183))*ISNUMBER(SEARCH('Class Rules'!$C$6:$C$85,$F8183))*'Class Rules'!$A$6:$A$85))</f>
        <v>0</v>
      </c>
      <c r="N8183" s="1" t="str">
        <f t="array" ref="N8183">IF($M8183=0,'Class Rules'!$D$3,INDEX('Class Rules'!$D$6:$D$85,MATCH($M8183,'Class Rules'!$A$6:$A$85,0)))</f>
        <v>Passenger LDV</v>
      </c>
      <c r="O8183" s="1" t="str">
        <f t="array" ref="O8183">IF(SUMPRODUCT(MAX(ISNUMBER(SEARCH(Fuel_Rules!$A$6:$A$30,$E8183))*ISNUMBER(SEARCH(Fuel_Rules!$B$6:$B$30,$F8183))*(Fuel_Rules!$A$6:$A$30&lt;&gt;"")))&gt;0,"Plug-in hybrid",IF($G8183="Diesel","Diesel","Gasoline"))</f>
        <v>Gasoline</v>
      </c>
    </row>
    <row r="8184" spans="1:15" ht="15" customHeight="1" x14ac:dyDescent="0.25">
      <c r="A8184" s="1">
        <v>2022</v>
      </c>
      <c r="B8184" s="1" t="s">
        <v>9851</v>
      </c>
      <c r="C8184" s="1" t="s">
        <v>10786</v>
      </c>
      <c r="D8184" s="1" t="s">
        <v>10789</v>
      </c>
      <c r="E8184" s="1" t="s">
        <v>2398</v>
      </c>
      <c r="F8184" s="1" t="s">
        <v>10788</v>
      </c>
      <c r="G8184" s="1" t="s">
        <v>103</v>
      </c>
      <c r="H8184" s="1" t="s">
        <v>298</v>
      </c>
      <c r="I8184" s="1">
        <v>2</v>
      </c>
      <c r="J8184" s="1">
        <v>2023</v>
      </c>
      <c r="K8184" s="1">
        <v>565211</v>
      </c>
      <c r="L8184" s="1">
        <v>0</v>
      </c>
      <c r="M8184" s="1">
        <f t="array" ref="M8184">SUMPRODUCT(MAX(ISNUMBER(SEARCH('Class Rules'!$B$6:$B$85,$E8184))*ISNUMBER(SEARCH('Class Rules'!$C$6:$C$85,$F8184))*'Class Rules'!$A$6:$A$85))</f>
        <v>0</v>
      </c>
      <c r="N8184" s="1" t="str">
        <f t="array" ref="N8184">IF($M8184=0,'Class Rules'!$D$3,INDEX('Class Rules'!$D$6:$D$85,MATCH($M8184,'Class Rules'!$A$6:$A$85,0)))</f>
        <v>Passenger LDV</v>
      </c>
      <c r="O8184" s="1" t="str">
        <f t="array" ref="O8184">IF(SUMPRODUCT(MAX(ISNUMBER(SEARCH(Fuel_Rules!$A$6:$A$30,$E8184))*ISNUMBER(SEARCH(Fuel_Rules!$B$6:$B$30,$F8184))*(Fuel_Rules!$A$6:$A$30&lt;&gt;"")))&gt;0,"Plug-in hybrid",IF($G8184="Diesel","Diesel","Gasoline"))</f>
        <v>Gasoline</v>
      </c>
    </row>
    <row r="8185" spans="1:15" ht="15" customHeight="1" x14ac:dyDescent="0.25">
      <c r="A8185" s="1">
        <v>2022</v>
      </c>
      <c r="B8185" s="1" t="s">
        <v>9851</v>
      </c>
      <c r="C8185" s="1" t="s">
        <v>10790</v>
      </c>
      <c r="D8185" s="1" t="s">
        <v>10791</v>
      </c>
      <c r="E8185" s="1" t="s">
        <v>2398</v>
      </c>
      <c r="F8185" s="1" t="s">
        <v>10792</v>
      </c>
      <c r="G8185" s="1" t="s">
        <v>103</v>
      </c>
      <c r="H8185" s="1" t="s">
        <v>298</v>
      </c>
      <c r="I8185" s="1">
        <v>3</v>
      </c>
      <c r="J8185" s="1">
        <v>2023</v>
      </c>
      <c r="K8185" s="1">
        <v>769350</v>
      </c>
      <c r="L8185" s="1">
        <v>0</v>
      </c>
      <c r="M8185" s="1">
        <f t="array" ref="M8185">SUMPRODUCT(MAX(ISNUMBER(SEARCH('Class Rules'!$B$6:$B$85,$E8185))*ISNUMBER(SEARCH('Class Rules'!$C$6:$C$85,$F8185))*'Class Rules'!$A$6:$A$85))</f>
        <v>0</v>
      </c>
      <c r="N8185" s="1" t="str">
        <f t="array" ref="N8185">IF($M8185=0,'Class Rules'!$D$3,INDEX('Class Rules'!$D$6:$D$85,MATCH($M8185,'Class Rules'!$A$6:$A$85,0)))</f>
        <v>Passenger LDV</v>
      </c>
      <c r="O8185" s="1" t="str">
        <f t="array" ref="O8185">IF(SUMPRODUCT(MAX(ISNUMBER(SEARCH(Fuel_Rules!$A$6:$A$30,$E8185))*ISNUMBER(SEARCH(Fuel_Rules!$B$6:$B$30,$F8185))*(Fuel_Rules!$A$6:$A$30&lt;&gt;"")))&gt;0,"Plug-in hybrid",IF($G8185="Diesel","Diesel","Gasoline"))</f>
        <v>Gasoline</v>
      </c>
    </row>
    <row r="8186" spans="1:15" ht="15" customHeight="1" x14ac:dyDescent="0.25">
      <c r="A8186" s="1">
        <v>2022</v>
      </c>
      <c r="B8186" s="1" t="s">
        <v>9851</v>
      </c>
      <c r="C8186" s="1" t="s">
        <v>10790</v>
      </c>
      <c r="D8186" s="1" t="s">
        <v>10793</v>
      </c>
      <c r="E8186" s="1" t="s">
        <v>2398</v>
      </c>
      <c r="F8186" s="1" t="s">
        <v>10792</v>
      </c>
      <c r="G8186" s="1" t="s">
        <v>103</v>
      </c>
      <c r="H8186" s="1" t="s">
        <v>298</v>
      </c>
      <c r="I8186" s="1">
        <v>3</v>
      </c>
      <c r="J8186" s="1">
        <v>2023</v>
      </c>
      <c r="K8186" s="1">
        <v>727035</v>
      </c>
      <c r="L8186" s="1">
        <v>0</v>
      </c>
      <c r="M8186" s="1">
        <f t="array" ref="M8186">SUMPRODUCT(MAX(ISNUMBER(SEARCH('Class Rules'!$B$6:$B$85,$E8186))*ISNUMBER(SEARCH('Class Rules'!$C$6:$C$85,$F8186))*'Class Rules'!$A$6:$A$85))</f>
        <v>0</v>
      </c>
      <c r="N8186" s="1" t="str">
        <f t="array" ref="N8186">IF($M8186=0,'Class Rules'!$D$3,INDEX('Class Rules'!$D$6:$D$85,MATCH($M8186,'Class Rules'!$A$6:$A$85,0)))</f>
        <v>Passenger LDV</v>
      </c>
      <c r="O8186" s="1" t="str">
        <f t="array" ref="O8186">IF(SUMPRODUCT(MAX(ISNUMBER(SEARCH(Fuel_Rules!$A$6:$A$30,$E8186))*ISNUMBER(SEARCH(Fuel_Rules!$B$6:$B$30,$F8186))*(Fuel_Rules!$A$6:$A$30&lt;&gt;"")))&gt;0,"Plug-in hybrid",IF($G8186="Diesel","Diesel","Gasoline"))</f>
        <v>Gasoline</v>
      </c>
    </row>
    <row r="8187" spans="1:15" ht="15" customHeight="1" x14ac:dyDescent="0.25">
      <c r="A8187" s="1">
        <v>2022</v>
      </c>
      <c r="B8187" s="1" t="s">
        <v>9851</v>
      </c>
      <c r="C8187" s="1" t="s">
        <v>2511</v>
      </c>
      <c r="D8187" s="1" t="s">
        <v>10794</v>
      </c>
      <c r="E8187" s="1" t="s">
        <v>2513</v>
      </c>
      <c r="F8187" s="1" t="s">
        <v>2514</v>
      </c>
      <c r="G8187" s="1" t="s">
        <v>105</v>
      </c>
      <c r="H8187" s="1" t="s">
        <v>298</v>
      </c>
      <c r="I8187" s="1">
        <v>6.7</v>
      </c>
      <c r="J8187" s="1">
        <v>2023</v>
      </c>
      <c r="K8187" s="1">
        <v>495486</v>
      </c>
      <c r="L8187" s="1">
        <v>0</v>
      </c>
      <c r="M8187" s="1">
        <f t="array" ref="M8187">SUMPRODUCT(MAX(ISNUMBER(SEARCH('Class Rules'!$B$6:$B$85,$E8187))*ISNUMBER(SEARCH('Class Rules'!$C$6:$C$85,$F8187))*'Class Rules'!$A$6:$A$85))</f>
        <v>56</v>
      </c>
      <c r="N8187" s="1" t="str">
        <f t="array" ref="N8187">IF($M8187=0,'Class Rules'!$D$3,INDEX('Class Rules'!$D$6:$D$85,MATCH($M8187,'Class Rules'!$A$6:$A$85,0)))</f>
        <v>Freight HDV</v>
      </c>
      <c r="O8187" s="1" t="str">
        <f t="array" ref="O8187">IF(SUMPRODUCT(MAX(ISNUMBER(SEARCH(Fuel_Rules!$A$6:$A$30,$E8187))*ISNUMBER(SEARCH(Fuel_Rules!$B$6:$B$30,$F8187))*(Fuel_Rules!$A$6:$A$30&lt;&gt;"")))&gt;0,"Plug-in hybrid",IF($G8187="Diesel","Diesel","Gasoline"))</f>
        <v>Diesel</v>
      </c>
    </row>
    <row r="8188" spans="1:15" ht="15" customHeight="1" x14ac:dyDescent="0.25">
      <c r="A8188" s="1">
        <v>2022</v>
      </c>
      <c r="B8188" s="1" t="s">
        <v>9851</v>
      </c>
      <c r="C8188" s="1" t="s">
        <v>2515</v>
      </c>
      <c r="D8188" s="1" t="s">
        <v>10795</v>
      </c>
      <c r="E8188" s="1" t="s">
        <v>2513</v>
      </c>
      <c r="F8188" s="1" t="s">
        <v>2517</v>
      </c>
      <c r="G8188" s="1" t="s">
        <v>105</v>
      </c>
      <c r="H8188" s="1" t="s">
        <v>298</v>
      </c>
      <c r="I8188" s="1">
        <v>6.7</v>
      </c>
      <c r="J8188" s="1">
        <v>2023</v>
      </c>
      <c r="K8188" s="1">
        <v>544010</v>
      </c>
      <c r="L8188" s="1">
        <v>0</v>
      </c>
      <c r="M8188" s="1">
        <f t="array" ref="M8188">SUMPRODUCT(MAX(ISNUMBER(SEARCH('Class Rules'!$B$6:$B$85,$E8188))*ISNUMBER(SEARCH('Class Rules'!$C$6:$C$85,$F8188))*'Class Rules'!$A$6:$A$85))</f>
        <v>56</v>
      </c>
      <c r="N8188" s="1" t="str">
        <f t="array" ref="N8188">IF($M8188=0,'Class Rules'!$D$3,INDEX('Class Rules'!$D$6:$D$85,MATCH($M8188,'Class Rules'!$A$6:$A$85,0)))</f>
        <v>Freight HDV</v>
      </c>
      <c r="O8188" s="1" t="str">
        <f t="array" ref="O8188">IF(SUMPRODUCT(MAX(ISNUMBER(SEARCH(Fuel_Rules!$A$6:$A$30,$E8188))*ISNUMBER(SEARCH(Fuel_Rules!$B$6:$B$30,$F8188))*(Fuel_Rules!$A$6:$A$30&lt;&gt;"")))&gt;0,"Plug-in hybrid",IF($G8188="Diesel","Diesel","Gasoline"))</f>
        <v>Diesel</v>
      </c>
    </row>
    <row r="8189" spans="1:15" ht="15" customHeight="1" x14ac:dyDescent="0.25">
      <c r="A8189" s="1">
        <v>2022</v>
      </c>
      <c r="B8189" s="1" t="s">
        <v>9851</v>
      </c>
      <c r="C8189" s="1" t="s">
        <v>2518</v>
      </c>
      <c r="D8189" s="1" t="s">
        <v>10796</v>
      </c>
      <c r="E8189" s="1" t="s">
        <v>2513</v>
      </c>
      <c r="F8189" s="1" t="s">
        <v>2520</v>
      </c>
      <c r="G8189" s="1" t="s">
        <v>103</v>
      </c>
      <c r="H8189" s="1" t="s">
        <v>437</v>
      </c>
      <c r="I8189" s="1">
        <v>5.7</v>
      </c>
      <c r="J8189" s="1">
        <v>2023</v>
      </c>
      <c r="K8189" s="1">
        <v>480332</v>
      </c>
      <c r="L8189" s="1">
        <v>0</v>
      </c>
      <c r="M8189" s="1">
        <f t="array" ref="M8189">SUMPRODUCT(MAX(ISNUMBER(SEARCH('Class Rules'!$B$6:$B$85,$E8189))*ISNUMBER(SEARCH('Class Rules'!$C$6:$C$85,$F8189))*'Class Rules'!$A$6:$A$85))</f>
        <v>44</v>
      </c>
      <c r="N8189" s="1" t="str">
        <f t="array" ref="N8189">IF($M8189=0,'Class Rules'!$D$3,INDEX('Class Rules'!$D$6:$D$85,MATCH($M8189,'Class Rules'!$A$6:$A$85,0)))</f>
        <v>Freight LDV</v>
      </c>
      <c r="O8189" s="1" t="str">
        <f t="array" ref="O8189">IF(SUMPRODUCT(MAX(ISNUMBER(SEARCH(Fuel_Rules!$A$6:$A$30,$E8189))*ISNUMBER(SEARCH(Fuel_Rules!$B$6:$B$30,$F8189))*(Fuel_Rules!$A$6:$A$30&lt;&gt;"")))&gt;0,"Plug-in hybrid",IF($G8189="Diesel","Diesel","Gasoline"))</f>
        <v>Gasoline</v>
      </c>
    </row>
    <row r="8190" spans="1:15" ht="15" customHeight="1" x14ac:dyDescent="0.25">
      <c r="A8190" s="1">
        <v>2022</v>
      </c>
      <c r="B8190" s="1" t="s">
        <v>9851</v>
      </c>
      <c r="C8190" s="1" t="s">
        <v>3914</v>
      </c>
      <c r="D8190" s="1" t="s">
        <v>10797</v>
      </c>
      <c r="E8190" s="1" t="s">
        <v>2513</v>
      </c>
      <c r="F8190" s="1" t="s">
        <v>3916</v>
      </c>
      <c r="G8190" s="1" t="s">
        <v>105</v>
      </c>
      <c r="H8190" s="1" t="s">
        <v>298</v>
      </c>
      <c r="I8190" s="1">
        <v>6.7</v>
      </c>
      <c r="J8190" s="1">
        <v>2023</v>
      </c>
      <c r="K8190" s="1">
        <v>504211</v>
      </c>
      <c r="L8190" s="1">
        <v>0</v>
      </c>
      <c r="M8190" s="1">
        <f t="array" ref="M8190">SUMPRODUCT(MAX(ISNUMBER(SEARCH('Class Rules'!$B$6:$B$85,$E8190))*ISNUMBER(SEARCH('Class Rules'!$C$6:$C$85,$F8190))*'Class Rules'!$A$6:$A$85))</f>
        <v>56</v>
      </c>
      <c r="N8190" s="1" t="str">
        <f t="array" ref="N8190">IF($M8190=0,'Class Rules'!$D$3,INDEX('Class Rules'!$D$6:$D$85,MATCH($M8190,'Class Rules'!$A$6:$A$85,0)))</f>
        <v>Freight HDV</v>
      </c>
      <c r="O8190" s="1" t="str">
        <f t="array" ref="O8190">IF(SUMPRODUCT(MAX(ISNUMBER(SEARCH(Fuel_Rules!$A$6:$A$30,$E8190))*ISNUMBER(SEARCH(Fuel_Rules!$B$6:$B$30,$F8190))*(Fuel_Rules!$A$6:$A$30&lt;&gt;"")))&gt;0,"Plug-in hybrid",IF($G8190="Diesel","Diesel","Gasoline"))</f>
        <v>Diesel</v>
      </c>
    </row>
    <row r="8191" spans="1:15" ht="15" customHeight="1" x14ac:dyDescent="0.25">
      <c r="A8191" s="1">
        <v>2022</v>
      </c>
      <c r="B8191" s="1" t="s">
        <v>9851</v>
      </c>
      <c r="C8191" s="1" t="s">
        <v>6694</v>
      </c>
      <c r="D8191" s="1" t="s">
        <v>10798</v>
      </c>
      <c r="E8191" s="1" t="s">
        <v>2513</v>
      </c>
      <c r="F8191" s="1" t="s">
        <v>6696</v>
      </c>
      <c r="G8191" s="1" t="s">
        <v>105</v>
      </c>
      <c r="H8191" s="1" t="s">
        <v>298</v>
      </c>
      <c r="I8191" s="1">
        <v>6.7</v>
      </c>
      <c r="J8191" s="1">
        <v>2023</v>
      </c>
      <c r="K8191" s="1">
        <v>491998</v>
      </c>
      <c r="L8191" s="1">
        <v>0</v>
      </c>
      <c r="M8191" s="1">
        <f t="array" ref="M8191">SUMPRODUCT(MAX(ISNUMBER(SEARCH('Class Rules'!$B$6:$B$85,$E8191))*ISNUMBER(SEARCH('Class Rules'!$C$6:$C$85,$F8191))*'Class Rules'!$A$6:$A$85))</f>
        <v>57</v>
      </c>
      <c r="N8191" s="1" t="str">
        <f t="array" ref="N8191">IF($M8191=0,'Class Rules'!$D$3,INDEX('Class Rules'!$D$6:$D$85,MATCH($M8191,'Class Rules'!$A$6:$A$85,0)))</f>
        <v>Freight HDV</v>
      </c>
      <c r="O8191" s="1" t="str">
        <f t="array" ref="O8191">IF(SUMPRODUCT(MAX(ISNUMBER(SEARCH(Fuel_Rules!$A$6:$A$30,$E8191))*ISNUMBER(SEARCH(Fuel_Rules!$B$6:$B$30,$F8191))*(Fuel_Rules!$A$6:$A$30&lt;&gt;"")))&gt;0,"Plug-in hybrid",IF($G8191="Diesel","Diesel","Gasoline"))</f>
        <v>Diesel</v>
      </c>
    </row>
    <row r="8192" spans="1:15" ht="15" customHeight="1" x14ac:dyDescent="0.25">
      <c r="A8192" s="1">
        <v>2022</v>
      </c>
      <c r="B8192" s="1" t="s">
        <v>9851</v>
      </c>
      <c r="C8192" s="1" t="s">
        <v>6697</v>
      </c>
      <c r="D8192" s="1" t="s">
        <v>10799</v>
      </c>
      <c r="E8192" s="1" t="s">
        <v>2513</v>
      </c>
      <c r="F8192" s="1" t="s">
        <v>9617</v>
      </c>
      <c r="G8192" s="1" t="s">
        <v>105</v>
      </c>
      <c r="H8192" s="1" t="s">
        <v>298</v>
      </c>
      <c r="I8192" s="1">
        <v>6.7</v>
      </c>
      <c r="J8192" s="1">
        <v>2023</v>
      </c>
      <c r="K8192" s="1">
        <v>539032</v>
      </c>
      <c r="L8192" s="1">
        <v>0</v>
      </c>
      <c r="M8192" s="1">
        <f t="array" ref="M8192">SUMPRODUCT(MAX(ISNUMBER(SEARCH('Class Rules'!$B$6:$B$85,$E8192))*ISNUMBER(SEARCH('Class Rules'!$C$6:$C$85,$F8192))*'Class Rules'!$A$6:$A$85))</f>
        <v>57</v>
      </c>
      <c r="N8192" s="1" t="str">
        <f t="array" ref="N8192">IF($M8192=0,'Class Rules'!$D$3,INDEX('Class Rules'!$D$6:$D$85,MATCH($M8192,'Class Rules'!$A$6:$A$85,0)))</f>
        <v>Freight HDV</v>
      </c>
      <c r="O8192" s="1" t="str">
        <f t="array" ref="O8192">IF(SUMPRODUCT(MAX(ISNUMBER(SEARCH(Fuel_Rules!$A$6:$A$30,$E8192))*ISNUMBER(SEARCH(Fuel_Rules!$B$6:$B$30,$F8192))*(Fuel_Rules!$A$6:$A$30&lt;&gt;"")))&gt;0,"Plug-in hybrid",IF($G8192="Diesel","Diesel","Gasoline"))</f>
        <v>Diesel</v>
      </c>
    </row>
    <row r="8193" spans="1:15" ht="15" customHeight="1" x14ac:dyDescent="0.25">
      <c r="A8193" s="1">
        <v>2022</v>
      </c>
      <c r="B8193" s="1" t="s">
        <v>9851</v>
      </c>
      <c r="C8193" s="1" t="s">
        <v>10800</v>
      </c>
      <c r="D8193" s="1" t="s">
        <v>10801</v>
      </c>
      <c r="E8193" s="1" t="s">
        <v>2513</v>
      </c>
      <c r="F8193" s="1" t="s">
        <v>10802</v>
      </c>
      <c r="G8193" s="1" t="s">
        <v>105</v>
      </c>
      <c r="H8193" s="1" t="s">
        <v>298</v>
      </c>
      <c r="I8193" s="1">
        <v>6.7</v>
      </c>
      <c r="J8193" s="1">
        <v>2023</v>
      </c>
      <c r="K8193" s="1">
        <v>510057</v>
      </c>
      <c r="L8193" s="1">
        <v>0</v>
      </c>
      <c r="M8193" s="1">
        <f t="array" ref="M8193">SUMPRODUCT(MAX(ISNUMBER(SEARCH('Class Rules'!$B$6:$B$85,$E8193))*ISNUMBER(SEARCH('Class Rules'!$C$6:$C$85,$F8193))*'Class Rules'!$A$6:$A$85))</f>
        <v>57</v>
      </c>
      <c r="N8193" s="1" t="str">
        <f t="array" ref="N8193">IF($M8193=0,'Class Rules'!$D$3,INDEX('Class Rules'!$D$6:$D$85,MATCH($M8193,'Class Rules'!$A$6:$A$85,0)))</f>
        <v>Freight HDV</v>
      </c>
      <c r="O8193" s="1" t="str">
        <f t="array" ref="O8193">IF(SUMPRODUCT(MAX(ISNUMBER(SEARCH(Fuel_Rules!$A$6:$A$30,$E8193))*ISNUMBER(SEARCH(Fuel_Rules!$B$6:$B$30,$F8193))*(Fuel_Rules!$A$6:$A$30&lt;&gt;"")))&gt;0,"Plug-in hybrid",IF($G8193="Diesel","Diesel","Gasoline"))</f>
        <v>Diesel</v>
      </c>
    </row>
    <row r="8194" spans="1:15" ht="15" customHeight="1" x14ac:dyDescent="0.25">
      <c r="A8194" s="1">
        <v>2022</v>
      </c>
      <c r="B8194" s="1" t="s">
        <v>9851</v>
      </c>
      <c r="C8194" s="1" t="s">
        <v>2524</v>
      </c>
      <c r="D8194" s="1" t="s">
        <v>10803</v>
      </c>
      <c r="E8194" s="1" t="s">
        <v>2526</v>
      </c>
      <c r="F8194" s="1" t="s">
        <v>2527</v>
      </c>
      <c r="G8194" s="1" t="s">
        <v>105</v>
      </c>
      <c r="H8194" s="1" t="s">
        <v>298</v>
      </c>
      <c r="I8194" s="1">
        <v>2.2999999999999998</v>
      </c>
      <c r="J8194" s="1">
        <v>2023</v>
      </c>
      <c r="K8194" s="1">
        <v>181094</v>
      </c>
      <c r="L8194" s="1">
        <v>0</v>
      </c>
      <c r="M8194" s="1">
        <f t="array" ref="M8194">SUMPRODUCT(MAX(ISNUMBER(SEARCH('Class Rules'!$B$6:$B$85,$E8194))*ISNUMBER(SEARCH('Class Rules'!$C$6:$C$85,$F8194))*'Class Rules'!$A$6:$A$85))</f>
        <v>21</v>
      </c>
      <c r="N8194" s="1" t="str">
        <f t="array" ref="N8194">IF($M8194=0,'Class Rules'!$D$3,INDEX('Class Rules'!$D$6:$D$85,MATCH($M8194,'Class Rules'!$A$6:$A$85,0)))</f>
        <v>Freight LDV</v>
      </c>
      <c r="O8194" s="1" t="str">
        <f t="array" ref="O8194">IF(SUMPRODUCT(MAX(ISNUMBER(SEARCH(Fuel_Rules!$A$6:$A$30,$E8194))*ISNUMBER(SEARCH(Fuel_Rules!$B$6:$B$30,$F8194))*(Fuel_Rules!$A$6:$A$30&lt;&gt;"")))&gt;0,"Plug-in hybrid",IF($G8194="Diesel","Diesel","Gasoline"))</f>
        <v>Diesel</v>
      </c>
    </row>
    <row r="8195" spans="1:15" ht="15" customHeight="1" x14ac:dyDescent="0.25">
      <c r="A8195" s="1">
        <v>2022</v>
      </c>
      <c r="B8195" s="1" t="s">
        <v>9851</v>
      </c>
      <c r="C8195" s="1" t="s">
        <v>2524</v>
      </c>
      <c r="D8195" s="1" t="s">
        <v>10804</v>
      </c>
      <c r="E8195" s="1" t="s">
        <v>2526</v>
      </c>
      <c r="F8195" s="1" t="s">
        <v>2527</v>
      </c>
      <c r="G8195" s="1" t="s">
        <v>105</v>
      </c>
      <c r="H8195" s="1" t="s">
        <v>298</v>
      </c>
      <c r="I8195" s="1">
        <v>2.2999999999999998</v>
      </c>
      <c r="J8195" s="1">
        <v>2023</v>
      </c>
      <c r="K8195" s="1">
        <v>174451</v>
      </c>
      <c r="L8195" s="1">
        <v>0</v>
      </c>
      <c r="M8195" s="1">
        <f t="array" ref="M8195">SUMPRODUCT(MAX(ISNUMBER(SEARCH('Class Rules'!$B$6:$B$85,$E8195))*ISNUMBER(SEARCH('Class Rules'!$C$6:$C$85,$F8195))*'Class Rules'!$A$6:$A$85))</f>
        <v>21</v>
      </c>
      <c r="N8195" s="1" t="str">
        <f t="array" ref="N8195">IF($M8195=0,'Class Rules'!$D$3,INDEX('Class Rules'!$D$6:$D$85,MATCH($M8195,'Class Rules'!$A$6:$A$85,0)))</f>
        <v>Freight LDV</v>
      </c>
      <c r="O8195" s="1" t="str">
        <f t="array" ref="O8195">IF(SUMPRODUCT(MAX(ISNUMBER(SEARCH(Fuel_Rules!$A$6:$A$30,$E8195))*ISNUMBER(SEARCH(Fuel_Rules!$B$6:$B$30,$F8195))*(Fuel_Rules!$A$6:$A$30&lt;&gt;"")))&gt;0,"Plug-in hybrid",IF($G8195="Diesel","Diesel","Gasoline"))</f>
        <v>Diesel</v>
      </c>
    </row>
    <row r="8196" spans="1:15" ht="15" customHeight="1" x14ac:dyDescent="0.25">
      <c r="A8196" s="1">
        <v>2022</v>
      </c>
      <c r="B8196" s="1" t="s">
        <v>9851</v>
      </c>
      <c r="C8196" s="1" t="s">
        <v>2528</v>
      </c>
      <c r="D8196" s="1" t="s">
        <v>10805</v>
      </c>
      <c r="E8196" s="1" t="s">
        <v>2526</v>
      </c>
      <c r="F8196" s="1" t="s">
        <v>2530</v>
      </c>
      <c r="G8196" s="1" t="s">
        <v>105</v>
      </c>
      <c r="H8196" s="1" t="s">
        <v>298</v>
      </c>
      <c r="I8196" s="1">
        <v>2.2999999999999998</v>
      </c>
      <c r="J8196" s="1">
        <v>2023</v>
      </c>
      <c r="K8196" s="1">
        <v>199258</v>
      </c>
      <c r="L8196" s="1">
        <v>0</v>
      </c>
      <c r="M8196" s="1">
        <f t="array" ref="M8196">SUMPRODUCT(MAX(ISNUMBER(SEARCH('Class Rules'!$B$6:$B$85,$E8196))*ISNUMBER(SEARCH('Class Rules'!$C$6:$C$85,$F8196))*'Class Rules'!$A$6:$A$85))</f>
        <v>21</v>
      </c>
      <c r="N8196" s="1" t="str">
        <f t="array" ref="N8196">IF($M8196=0,'Class Rules'!$D$3,INDEX('Class Rules'!$D$6:$D$85,MATCH($M8196,'Class Rules'!$A$6:$A$85,0)))</f>
        <v>Freight LDV</v>
      </c>
      <c r="O8196" s="1" t="str">
        <f t="array" ref="O8196">IF(SUMPRODUCT(MAX(ISNUMBER(SEARCH(Fuel_Rules!$A$6:$A$30,$E8196))*ISNUMBER(SEARCH(Fuel_Rules!$B$6:$B$30,$F8196))*(Fuel_Rules!$A$6:$A$30&lt;&gt;"")))&gt;0,"Plug-in hybrid",IF($G8196="Diesel","Diesel","Gasoline"))</f>
        <v>Diesel</v>
      </c>
    </row>
    <row r="8197" spans="1:15" ht="15" customHeight="1" x14ac:dyDescent="0.25">
      <c r="A8197" s="1">
        <v>2022</v>
      </c>
      <c r="B8197" s="1" t="s">
        <v>9851</v>
      </c>
      <c r="C8197" s="1" t="s">
        <v>2528</v>
      </c>
      <c r="D8197" s="1" t="s">
        <v>10806</v>
      </c>
      <c r="E8197" s="1" t="s">
        <v>2526</v>
      </c>
      <c r="F8197" s="1" t="s">
        <v>2530</v>
      </c>
      <c r="G8197" s="1" t="s">
        <v>105</v>
      </c>
      <c r="H8197" s="1" t="s">
        <v>298</v>
      </c>
      <c r="I8197" s="1">
        <v>2.2999999999999998</v>
      </c>
      <c r="J8197" s="1">
        <v>2023</v>
      </c>
      <c r="K8197" s="1">
        <v>187677</v>
      </c>
      <c r="L8197" s="1">
        <v>0</v>
      </c>
      <c r="M8197" s="1">
        <f t="array" ref="M8197">SUMPRODUCT(MAX(ISNUMBER(SEARCH('Class Rules'!$B$6:$B$85,$E8197))*ISNUMBER(SEARCH('Class Rules'!$C$6:$C$85,$F8197))*'Class Rules'!$A$6:$A$85))</f>
        <v>21</v>
      </c>
      <c r="N8197" s="1" t="str">
        <f t="array" ref="N8197">IF($M8197=0,'Class Rules'!$D$3,INDEX('Class Rules'!$D$6:$D$85,MATCH($M8197,'Class Rules'!$A$6:$A$85,0)))</f>
        <v>Freight LDV</v>
      </c>
      <c r="O8197" s="1" t="str">
        <f t="array" ref="O8197">IF(SUMPRODUCT(MAX(ISNUMBER(SEARCH(Fuel_Rules!$A$6:$A$30,$E8197))*ISNUMBER(SEARCH(Fuel_Rules!$B$6:$B$30,$F8197))*(Fuel_Rules!$A$6:$A$30&lt;&gt;"")))&gt;0,"Plug-in hybrid",IF($G8197="Diesel","Diesel","Gasoline"))</f>
        <v>Diesel</v>
      </c>
    </row>
    <row r="8198" spans="1:15" ht="15" customHeight="1" x14ac:dyDescent="0.25">
      <c r="A8198" s="1">
        <v>2022</v>
      </c>
      <c r="B8198" s="1" t="s">
        <v>9851</v>
      </c>
      <c r="C8198" s="1" t="s">
        <v>2531</v>
      </c>
      <c r="D8198" s="1" t="s">
        <v>10807</v>
      </c>
      <c r="E8198" s="1" t="s">
        <v>2526</v>
      </c>
      <c r="F8198" s="1" t="s">
        <v>2533</v>
      </c>
      <c r="G8198" s="1" t="s">
        <v>105</v>
      </c>
      <c r="H8198" s="1" t="s">
        <v>298</v>
      </c>
      <c r="I8198" s="1">
        <v>2.2999999999999998</v>
      </c>
      <c r="J8198" s="1">
        <v>2023</v>
      </c>
      <c r="K8198" s="1">
        <v>206619</v>
      </c>
      <c r="L8198" s="1">
        <v>0</v>
      </c>
      <c r="M8198" s="1">
        <f t="array" ref="M8198">SUMPRODUCT(MAX(ISNUMBER(SEARCH('Class Rules'!$B$6:$B$85,$E8198))*ISNUMBER(SEARCH('Class Rules'!$C$6:$C$85,$F8198))*'Class Rules'!$A$6:$A$85))</f>
        <v>21</v>
      </c>
      <c r="N8198" s="1" t="str">
        <f t="array" ref="N8198">IF($M8198=0,'Class Rules'!$D$3,INDEX('Class Rules'!$D$6:$D$85,MATCH($M8198,'Class Rules'!$A$6:$A$85,0)))</f>
        <v>Freight LDV</v>
      </c>
      <c r="O8198" s="1" t="str">
        <f t="array" ref="O8198">IF(SUMPRODUCT(MAX(ISNUMBER(SEARCH(Fuel_Rules!$A$6:$A$30,$E8198))*ISNUMBER(SEARCH(Fuel_Rules!$B$6:$B$30,$F8198))*(Fuel_Rules!$A$6:$A$30&lt;&gt;"")))&gt;0,"Plug-in hybrid",IF($G8198="Diesel","Diesel","Gasoline"))</f>
        <v>Diesel</v>
      </c>
    </row>
    <row r="8199" spans="1:15" ht="15" customHeight="1" x14ac:dyDescent="0.25">
      <c r="A8199" s="1">
        <v>2022</v>
      </c>
      <c r="B8199" s="1" t="s">
        <v>9851</v>
      </c>
      <c r="C8199" s="1" t="s">
        <v>2531</v>
      </c>
      <c r="D8199" s="1" t="s">
        <v>10808</v>
      </c>
      <c r="E8199" s="1" t="s">
        <v>2526</v>
      </c>
      <c r="F8199" s="1" t="s">
        <v>2533</v>
      </c>
      <c r="G8199" s="1" t="s">
        <v>105</v>
      </c>
      <c r="H8199" s="1" t="s">
        <v>298</v>
      </c>
      <c r="I8199" s="1">
        <v>2.2999999999999998</v>
      </c>
      <c r="J8199" s="1">
        <v>2023</v>
      </c>
      <c r="K8199" s="1">
        <v>194514</v>
      </c>
      <c r="L8199" s="1">
        <v>0</v>
      </c>
      <c r="M8199" s="1">
        <f t="array" ref="M8199">SUMPRODUCT(MAX(ISNUMBER(SEARCH('Class Rules'!$B$6:$B$85,$E8199))*ISNUMBER(SEARCH('Class Rules'!$C$6:$C$85,$F8199))*'Class Rules'!$A$6:$A$85))</f>
        <v>21</v>
      </c>
      <c r="N8199" s="1" t="str">
        <f t="array" ref="N8199">IF($M8199=0,'Class Rules'!$D$3,INDEX('Class Rules'!$D$6:$D$85,MATCH($M8199,'Class Rules'!$A$6:$A$85,0)))</f>
        <v>Freight LDV</v>
      </c>
      <c r="O8199" s="1" t="str">
        <f t="array" ref="O8199">IF(SUMPRODUCT(MAX(ISNUMBER(SEARCH(Fuel_Rules!$A$6:$A$30,$E8199))*ISNUMBER(SEARCH(Fuel_Rules!$B$6:$B$30,$F8199))*(Fuel_Rules!$A$6:$A$30&lt;&gt;"")))&gt;0,"Plug-in hybrid",IF($G8199="Diesel","Diesel","Gasoline"))</f>
        <v>Diesel</v>
      </c>
    </row>
    <row r="8200" spans="1:15" ht="15" customHeight="1" x14ac:dyDescent="0.25">
      <c r="A8200" s="1">
        <v>2022</v>
      </c>
      <c r="B8200" s="1" t="s">
        <v>9851</v>
      </c>
      <c r="C8200" s="1" t="s">
        <v>2534</v>
      </c>
      <c r="D8200" s="1" t="s">
        <v>10809</v>
      </c>
      <c r="E8200" s="1" t="s">
        <v>2526</v>
      </c>
      <c r="F8200" s="1" t="s">
        <v>2536</v>
      </c>
      <c r="G8200" s="1" t="s">
        <v>105</v>
      </c>
      <c r="H8200" s="1" t="s">
        <v>298</v>
      </c>
      <c r="I8200" s="1">
        <v>2.2999999999999998</v>
      </c>
      <c r="J8200" s="1">
        <v>2023</v>
      </c>
      <c r="K8200" s="1">
        <v>213509</v>
      </c>
      <c r="L8200" s="1">
        <v>0</v>
      </c>
      <c r="M8200" s="1">
        <f t="array" ref="M8200">SUMPRODUCT(MAX(ISNUMBER(SEARCH('Class Rules'!$B$6:$B$85,$E8200))*ISNUMBER(SEARCH('Class Rules'!$C$6:$C$85,$F8200))*'Class Rules'!$A$6:$A$85))</f>
        <v>21</v>
      </c>
      <c r="N8200" s="1" t="str">
        <f t="array" ref="N8200">IF($M8200=0,'Class Rules'!$D$3,INDEX('Class Rules'!$D$6:$D$85,MATCH($M8200,'Class Rules'!$A$6:$A$85,0)))</f>
        <v>Freight LDV</v>
      </c>
      <c r="O8200" s="1" t="str">
        <f t="array" ref="O8200">IF(SUMPRODUCT(MAX(ISNUMBER(SEARCH(Fuel_Rules!$A$6:$A$30,$E8200))*ISNUMBER(SEARCH(Fuel_Rules!$B$6:$B$30,$F8200))*(Fuel_Rules!$A$6:$A$30&lt;&gt;"")))&gt;0,"Plug-in hybrid",IF($G8200="Diesel","Diesel","Gasoline"))</f>
        <v>Diesel</v>
      </c>
    </row>
    <row r="8201" spans="1:15" ht="15" customHeight="1" x14ac:dyDescent="0.25">
      <c r="A8201" s="1">
        <v>2022</v>
      </c>
      <c r="B8201" s="1" t="s">
        <v>9851</v>
      </c>
      <c r="C8201" s="1" t="s">
        <v>2534</v>
      </c>
      <c r="D8201" s="1" t="s">
        <v>10810</v>
      </c>
      <c r="E8201" s="1" t="s">
        <v>2526</v>
      </c>
      <c r="F8201" s="1" t="s">
        <v>2536</v>
      </c>
      <c r="G8201" s="1" t="s">
        <v>105</v>
      </c>
      <c r="H8201" s="1" t="s">
        <v>298</v>
      </c>
      <c r="I8201" s="1">
        <v>2.2999999999999998</v>
      </c>
      <c r="J8201" s="1">
        <v>2023</v>
      </c>
      <c r="K8201" s="1">
        <v>202232</v>
      </c>
      <c r="L8201" s="1">
        <v>0</v>
      </c>
      <c r="M8201" s="1">
        <f t="array" ref="M8201">SUMPRODUCT(MAX(ISNUMBER(SEARCH('Class Rules'!$B$6:$B$85,$E8201))*ISNUMBER(SEARCH('Class Rules'!$C$6:$C$85,$F8201))*'Class Rules'!$A$6:$A$85))</f>
        <v>21</v>
      </c>
      <c r="N8201" s="1" t="str">
        <f t="array" ref="N8201">IF($M8201=0,'Class Rules'!$D$3,INDEX('Class Rules'!$D$6:$D$85,MATCH($M8201,'Class Rules'!$A$6:$A$85,0)))</f>
        <v>Freight LDV</v>
      </c>
      <c r="O8201" s="1" t="str">
        <f t="array" ref="O8201">IF(SUMPRODUCT(MAX(ISNUMBER(SEARCH(Fuel_Rules!$A$6:$A$30,$E8201))*ISNUMBER(SEARCH(Fuel_Rules!$B$6:$B$30,$F8201))*(Fuel_Rules!$A$6:$A$30&lt;&gt;"")))&gt;0,"Plug-in hybrid",IF($G8201="Diesel","Diesel","Gasoline"))</f>
        <v>Diesel</v>
      </c>
    </row>
    <row r="8202" spans="1:15" ht="15" customHeight="1" x14ac:dyDescent="0.25">
      <c r="A8202" s="1">
        <v>2022</v>
      </c>
      <c r="B8202" s="1" t="s">
        <v>9851</v>
      </c>
      <c r="C8202" s="1" t="s">
        <v>2540</v>
      </c>
      <c r="D8202" s="1" t="s">
        <v>10811</v>
      </c>
      <c r="E8202" s="1" t="s">
        <v>2526</v>
      </c>
      <c r="F8202" s="1" t="s">
        <v>2542</v>
      </c>
      <c r="G8202" s="1" t="s">
        <v>105</v>
      </c>
      <c r="H8202" s="1" t="s">
        <v>298</v>
      </c>
      <c r="I8202" s="1">
        <v>2.2999999999999998</v>
      </c>
      <c r="J8202" s="1">
        <v>2023</v>
      </c>
      <c r="K8202" s="1">
        <v>221976</v>
      </c>
      <c r="L8202" s="1">
        <v>0</v>
      </c>
      <c r="M8202" s="1">
        <f t="array" ref="M8202">SUMPRODUCT(MAX(ISNUMBER(SEARCH('Class Rules'!$B$6:$B$85,$E8202))*ISNUMBER(SEARCH('Class Rules'!$C$6:$C$85,$F8202))*'Class Rules'!$A$6:$A$85))</f>
        <v>71</v>
      </c>
      <c r="N8202" s="1" t="str">
        <f t="array" ref="N8202">IF($M8202=0,'Class Rules'!$D$3,INDEX('Class Rules'!$D$6:$D$85,MATCH($M8202,'Class Rules'!$A$6:$A$85,0)))</f>
        <v>Passenger LDV</v>
      </c>
      <c r="O8202" s="1" t="str">
        <f t="array" ref="O8202">IF(SUMPRODUCT(MAX(ISNUMBER(SEARCH(Fuel_Rules!$A$6:$A$30,$E8202))*ISNUMBER(SEARCH(Fuel_Rules!$B$6:$B$30,$F8202))*(Fuel_Rules!$A$6:$A$30&lt;&gt;"")))&gt;0,"Plug-in hybrid",IF($G8202="Diesel","Diesel","Gasoline"))</f>
        <v>Diesel</v>
      </c>
    </row>
    <row r="8203" spans="1:15" ht="15" customHeight="1" x14ac:dyDescent="0.25">
      <c r="A8203" s="1">
        <v>2022</v>
      </c>
      <c r="B8203" s="1" t="s">
        <v>9851</v>
      </c>
      <c r="C8203" s="1" t="s">
        <v>2540</v>
      </c>
      <c r="D8203" s="1" t="s">
        <v>10812</v>
      </c>
      <c r="E8203" s="1" t="s">
        <v>2526</v>
      </c>
      <c r="F8203" s="1" t="s">
        <v>2542</v>
      </c>
      <c r="G8203" s="1" t="s">
        <v>105</v>
      </c>
      <c r="H8203" s="1" t="s">
        <v>298</v>
      </c>
      <c r="I8203" s="1">
        <v>2.2999999999999998</v>
      </c>
      <c r="J8203" s="1">
        <v>2023</v>
      </c>
      <c r="K8203" s="1">
        <v>210120</v>
      </c>
      <c r="L8203" s="1">
        <v>0</v>
      </c>
      <c r="M8203" s="1">
        <f t="array" ref="M8203">SUMPRODUCT(MAX(ISNUMBER(SEARCH('Class Rules'!$B$6:$B$85,$E8203))*ISNUMBER(SEARCH('Class Rules'!$C$6:$C$85,$F8203))*'Class Rules'!$A$6:$A$85))</f>
        <v>71</v>
      </c>
      <c r="N8203" s="1" t="str">
        <f t="array" ref="N8203">IF($M8203=0,'Class Rules'!$D$3,INDEX('Class Rules'!$D$6:$D$85,MATCH($M8203,'Class Rules'!$A$6:$A$85,0)))</f>
        <v>Passenger LDV</v>
      </c>
      <c r="O8203" s="1" t="str">
        <f t="array" ref="O8203">IF(SUMPRODUCT(MAX(ISNUMBER(SEARCH(Fuel_Rules!$A$6:$A$30,$E8203))*ISNUMBER(SEARCH(Fuel_Rules!$B$6:$B$30,$F8203))*(Fuel_Rules!$A$6:$A$30&lt;&gt;"")))&gt;0,"Plug-in hybrid",IF($G8203="Diesel","Diesel","Gasoline"))</f>
        <v>Diesel</v>
      </c>
    </row>
    <row r="8204" spans="1:15" ht="15" customHeight="1" x14ac:dyDescent="0.25">
      <c r="A8204" s="1">
        <v>2022</v>
      </c>
      <c r="B8204" s="1" t="s">
        <v>9851</v>
      </c>
      <c r="C8204" s="1" t="s">
        <v>2543</v>
      </c>
      <c r="D8204" s="1" t="s">
        <v>10813</v>
      </c>
      <c r="E8204" s="1" t="s">
        <v>2526</v>
      </c>
      <c r="F8204" s="1" t="s">
        <v>2545</v>
      </c>
      <c r="G8204" s="1" t="s">
        <v>105</v>
      </c>
      <c r="H8204" s="1" t="s">
        <v>298</v>
      </c>
      <c r="I8204" s="1">
        <v>2.2999999999999998</v>
      </c>
      <c r="J8204" s="1">
        <v>2023</v>
      </c>
      <c r="K8204" s="1">
        <v>267379</v>
      </c>
      <c r="L8204" s="1">
        <v>0</v>
      </c>
      <c r="M8204" s="1">
        <f t="array" ref="M8204">SUMPRODUCT(MAX(ISNUMBER(SEARCH('Class Rules'!$B$6:$B$85,$E8204))*ISNUMBER(SEARCH('Class Rules'!$C$6:$C$85,$F8204))*'Class Rules'!$A$6:$A$85))</f>
        <v>67</v>
      </c>
      <c r="N8204" s="1" t="str">
        <f t="array" ref="N8204">IF($M8204=0,'Class Rules'!$D$3,INDEX('Class Rules'!$D$6:$D$85,MATCH($M8204,'Class Rules'!$A$6:$A$85,0)))</f>
        <v>Passenger HDV</v>
      </c>
      <c r="O8204" s="1" t="str">
        <f t="array" ref="O8204">IF(SUMPRODUCT(MAX(ISNUMBER(SEARCH(Fuel_Rules!$A$6:$A$30,$E8204))*ISNUMBER(SEARCH(Fuel_Rules!$B$6:$B$30,$F8204))*(Fuel_Rules!$A$6:$A$30&lt;&gt;"")))&gt;0,"Plug-in hybrid",IF($G8204="Diesel","Diesel","Gasoline"))</f>
        <v>Diesel</v>
      </c>
    </row>
    <row r="8205" spans="1:15" ht="15" customHeight="1" x14ac:dyDescent="0.25">
      <c r="A8205" s="1">
        <v>2022</v>
      </c>
      <c r="B8205" s="1" t="s">
        <v>9851</v>
      </c>
      <c r="C8205" s="1" t="s">
        <v>2543</v>
      </c>
      <c r="D8205" s="1" t="s">
        <v>10814</v>
      </c>
      <c r="E8205" s="1" t="s">
        <v>2526</v>
      </c>
      <c r="F8205" s="1" t="s">
        <v>2545</v>
      </c>
      <c r="G8205" s="1" t="s">
        <v>105</v>
      </c>
      <c r="H8205" s="1" t="s">
        <v>298</v>
      </c>
      <c r="I8205" s="1">
        <v>2.2999999999999998</v>
      </c>
      <c r="J8205" s="1">
        <v>2023</v>
      </c>
      <c r="K8205" s="1">
        <v>245142</v>
      </c>
      <c r="L8205" s="1">
        <v>0</v>
      </c>
      <c r="M8205" s="1">
        <f t="array" ref="M8205">SUMPRODUCT(MAX(ISNUMBER(SEARCH('Class Rules'!$B$6:$B$85,$E8205))*ISNUMBER(SEARCH('Class Rules'!$C$6:$C$85,$F8205))*'Class Rules'!$A$6:$A$85))</f>
        <v>67</v>
      </c>
      <c r="N8205" s="1" t="str">
        <f t="array" ref="N8205">IF($M8205=0,'Class Rules'!$D$3,INDEX('Class Rules'!$D$6:$D$85,MATCH($M8205,'Class Rules'!$A$6:$A$85,0)))</f>
        <v>Passenger HDV</v>
      </c>
      <c r="O8205" s="1" t="str">
        <f t="array" ref="O8205">IF(SUMPRODUCT(MAX(ISNUMBER(SEARCH(Fuel_Rules!$A$6:$A$30,$E8205))*ISNUMBER(SEARCH(Fuel_Rules!$B$6:$B$30,$F8205))*(Fuel_Rules!$A$6:$A$30&lt;&gt;"")))&gt;0,"Plug-in hybrid",IF($G8205="Diesel","Diesel","Gasoline"))</f>
        <v>Diesel</v>
      </c>
    </row>
    <row r="8206" spans="1:15" ht="15" customHeight="1" x14ac:dyDescent="0.25">
      <c r="A8206" s="1">
        <v>2022</v>
      </c>
      <c r="B8206" s="1" t="s">
        <v>9851</v>
      </c>
      <c r="C8206" s="1" t="s">
        <v>2546</v>
      </c>
      <c r="D8206" s="1" t="s">
        <v>10815</v>
      </c>
      <c r="E8206" s="1" t="s">
        <v>2526</v>
      </c>
      <c r="F8206" s="1" t="s">
        <v>2548</v>
      </c>
      <c r="G8206" s="1" t="s">
        <v>103</v>
      </c>
      <c r="H8206" s="1" t="s">
        <v>298</v>
      </c>
      <c r="I8206" s="1">
        <v>2</v>
      </c>
      <c r="J8206" s="1">
        <v>2023</v>
      </c>
      <c r="K8206" s="1">
        <v>97354</v>
      </c>
      <c r="L8206" s="1">
        <v>0</v>
      </c>
      <c r="M8206" s="1">
        <f t="array" ref="M8206">SUMPRODUCT(MAX(ISNUMBER(SEARCH('Class Rules'!$B$6:$B$85,$E8206))*ISNUMBER(SEARCH('Class Rules'!$C$6:$C$85,$F8206))*'Class Rules'!$A$6:$A$85))</f>
        <v>0</v>
      </c>
      <c r="N8206" s="1" t="str">
        <f t="array" ref="N8206">IF($M8206=0,'Class Rules'!$D$3,INDEX('Class Rules'!$D$6:$D$85,MATCH($M8206,'Class Rules'!$A$6:$A$85,0)))</f>
        <v>Passenger LDV</v>
      </c>
      <c r="O8206" s="1" t="str">
        <f t="array" ref="O8206">IF(SUMPRODUCT(MAX(ISNUMBER(SEARCH(Fuel_Rules!$A$6:$A$30,$E8206))*ISNUMBER(SEARCH(Fuel_Rules!$B$6:$B$30,$F8206))*(Fuel_Rules!$A$6:$A$30&lt;&gt;"")))&gt;0,"Plug-in hybrid",IF($G8206="Diesel","Diesel","Gasoline"))</f>
        <v>Gasoline</v>
      </c>
    </row>
    <row r="8207" spans="1:15" ht="15" customHeight="1" x14ac:dyDescent="0.25">
      <c r="A8207" s="1">
        <v>2022</v>
      </c>
      <c r="B8207" s="1" t="s">
        <v>9851</v>
      </c>
      <c r="C8207" s="1" t="s">
        <v>2549</v>
      </c>
      <c r="D8207" s="1" t="s">
        <v>10816</v>
      </c>
      <c r="E8207" s="1" t="s">
        <v>2526</v>
      </c>
      <c r="F8207" s="1" t="s">
        <v>2551</v>
      </c>
      <c r="G8207" s="1" t="s">
        <v>103</v>
      </c>
      <c r="H8207" s="1" t="s">
        <v>298</v>
      </c>
      <c r="I8207" s="1">
        <v>1.6</v>
      </c>
      <c r="J8207" s="1">
        <v>2023</v>
      </c>
      <c r="K8207" s="1">
        <v>105548</v>
      </c>
      <c r="L8207" s="1">
        <v>0</v>
      </c>
      <c r="M8207" s="1">
        <f t="array" ref="M8207">SUMPRODUCT(MAX(ISNUMBER(SEARCH('Class Rules'!$B$6:$B$85,$E8207))*ISNUMBER(SEARCH('Class Rules'!$C$6:$C$85,$F8207))*'Class Rules'!$A$6:$A$85))</f>
        <v>22</v>
      </c>
      <c r="N8207" s="1" t="str">
        <f t="array" ref="N8207">IF($M8207=0,'Class Rules'!$D$3,INDEX('Class Rules'!$D$6:$D$85,MATCH($M8207,'Class Rules'!$A$6:$A$85,0)))</f>
        <v>Freight LDV</v>
      </c>
      <c r="O8207" s="1" t="str">
        <f t="array" ref="O8207">IF(SUMPRODUCT(MAX(ISNUMBER(SEARCH(Fuel_Rules!$A$6:$A$30,$E8207))*ISNUMBER(SEARCH(Fuel_Rules!$B$6:$B$30,$F8207))*(Fuel_Rules!$A$6:$A$30&lt;&gt;"")))&gt;0,"Plug-in hybrid",IF($G8207="Diesel","Diesel","Gasoline"))</f>
        <v>Gasoline</v>
      </c>
    </row>
    <row r="8208" spans="1:15" ht="15" customHeight="1" x14ac:dyDescent="0.25">
      <c r="A8208" s="1">
        <v>2022</v>
      </c>
      <c r="B8208" s="1" t="s">
        <v>9851</v>
      </c>
      <c r="C8208" s="1" t="s">
        <v>2552</v>
      </c>
      <c r="D8208" s="1" t="s">
        <v>10817</v>
      </c>
      <c r="E8208" s="1" t="s">
        <v>2526</v>
      </c>
      <c r="F8208" s="1" t="s">
        <v>2554</v>
      </c>
      <c r="G8208" s="1" t="s">
        <v>103</v>
      </c>
      <c r="H8208" s="1" t="s">
        <v>298</v>
      </c>
      <c r="I8208" s="1">
        <v>1.6</v>
      </c>
      <c r="J8208" s="1">
        <v>2023</v>
      </c>
      <c r="K8208" s="1">
        <v>109624</v>
      </c>
      <c r="L8208" s="1">
        <v>0</v>
      </c>
      <c r="M8208" s="1">
        <f t="array" ref="M8208">SUMPRODUCT(MAX(ISNUMBER(SEARCH('Class Rules'!$B$6:$B$85,$E8208))*ISNUMBER(SEARCH('Class Rules'!$C$6:$C$85,$F8208))*'Class Rules'!$A$6:$A$85))</f>
        <v>22</v>
      </c>
      <c r="N8208" s="1" t="str">
        <f t="array" ref="N8208">IF($M8208=0,'Class Rules'!$D$3,INDEX('Class Rules'!$D$6:$D$85,MATCH($M8208,'Class Rules'!$A$6:$A$85,0)))</f>
        <v>Freight LDV</v>
      </c>
      <c r="O8208" s="1" t="str">
        <f t="array" ref="O8208">IF(SUMPRODUCT(MAX(ISNUMBER(SEARCH(Fuel_Rules!$A$6:$A$30,$E8208))*ISNUMBER(SEARCH(Fuel_Rules!$B$6:$B$30,$F8208))*(Fuel_Rules!$A$6:$A$30&lt;&gt;"")))&gt;0,"Plug-in hybrid",IF($G8208="Diesel","Diesel","Gasoline"))</f>
        <v>Gasoline</v>
      </c>
    </row>
    <row r="8209" spans="1:15" ht="15" customHeight="1" x14ac:dyDescent="0.25">
      <c r="A8209" s="1">
        <v>2022</v>
      </c>
      <c r="B8209" s="1" t="s">
        <v>9851</v>
      </c>
      <c r="C8209" s="1" t="s">
        <v>2555</v>
      </c>
      <c r="D8209" s="1" t="s">
        <v>10818</v>
      </c>
      <c r="E8209" s="1" t="s">
        <v>2526</v>
      </c>
      <c r="F8209" s="1" t="s">
        <v>2557</v>
      </c>
      <c r="G8209" s="1" t="s">
        <v>103</v>
      </c>
      <c r="H8209" s="1" t="s">
        <v>298</v>
      </c>
      <c r="I8209" s="1">
        <v>2</v>
      </c>
      <c r="J8209" s="1">
        <v>2023</v>
      </c>
      <c r="K8209" s="1">
        <v>110163</v>
      </c>
      <c r="L8209" s="1">
        <v>0</v>
      </c>
      <c r="M8209" s="1">
        <f t="array" ref="M8209">SUMPRODUCT(MAX(ISNUMBER(SEARCH('Class Rules'!$B$6:$B$85,$E8209))*ISNUMBER(SEARCH('Class Rules'!$C$6:$C$85,$F8209))*'Class Rules'!$A$6:$A$85))</f>
        <v>22</v>
      </c>
      <c r="N8209" s="1" t="str">
        <f t="array" ref="N8209">IF($M8209=0,'Class Rules'!$D$3,INDEX('Class Rules'!$D$6:$D$85,MATCH($M8209,'Class Rules'!$A$6:$A$85,0)))</f>
        <v>Freight LDV</v>
      </c>
      <c r="O8209" s="1" t="str">
        <f t="array" ref="O8209">IF(SUMPRODUCT(MAX(ISNUMBER(SEARCH(Fuel_Rules!$A$6:$A$30,$E8209))*ISNUMBER(SEARCH(Fuel_Rules!$B$6:$B$30,$F8209))*(Fuel_Rules!$A$6:$A$30&lt;&gt;"")))&gt;0,"Plug-in hybrid",IF($G8209="Diesel","Diesel","Gasoline"))</f>
        <v>Gasoline</v>
      </c>
    </row>
    <row r="8210" spans="1:15" ht="15" customHeight="1" x14ac:dyDescent="0.25">
      <c r="A8210" s="1">
        <v>2022</v>
      </c>
      <c r="B8210" s="1" t="s">
        <v>9851</v>
      </c>
      <c r="C8210" s="1" t="s">
        <v>2558</v>
      </c>
      <c r="D8210" s="1" t="s">
        <v>10819</v>
      </c>
      <c r="E8210" s="1" t="s">
        <v>2526</v>
      </c>
      <c r="F8210" s="1" t="s">
        <v>2560</v>
      </c>
      <c r="G8210" s="1" t="s">
        <v>103</v>
      </c>
      <c r="H8210" s="1" t="s">
        <v>437</v>
      </c>
      <c r="I8210" s="1">
        <v>2</v>
      </c>
      <c r="J8210" s="1">
        <v>2023</v>
      </c>
      <c r="K8210" s="1">
        <v>123659</v>
      </c>
      <c r="L8210" s="1">
        <v>0</v>
      </c>
      <c r="M8210" s="1">
        <f t="array" ref="M8210">SUMPRODUCT(MAX(ISNUMBER(SEARCH('Class Rules'!$B$6:$B$85,$E8210))*ISNUMBER(SEARCH('Class Rules'!$C$6:$C$85,$F8210))*'Class Rules'!$A$6:$A$85))</f>
        <v>22</v>
      </c>
      <c r="N8210" s="1" t="str">
        <f t="array" ref="N8210">IF($M8210=0,'Class Rules'!$D$3,INDEX('Class Rules'!$D$6:$D$85,MATCH($M8210,'Class Rules'!$A$6:$A$85,0)))</f>
        <v>Freight LDV</v>
      </c>
      <c r="O8210" s="1" t="str">
        <f t="array" ref="O8210">IF(SUMPRODUCT(MAX(ISNUMBER(SEARCH(Fuel_Rules!$A$6:$A$30,$E8210))*ISNUMBER(SEARCH(Fuel_Rules!$B$6:$B$30,$F8210))*(Fuel_Rules!$A$6:$A$30&lt;&gt;"")))&gt;0,"Plug-in hybrid",IF($G8210="Diesel","Diesel","Gasoline"))</f>
        <v>Gasoline</v>
      </c>
    </row>
    <row r="8211" spans="1:15" ht="15" customHeight="1" x14ac:dyDescent="0.25">
      <c r="A8211" s="1">
        <v>2022</v>
      </c>
      <c r="B8211" s="1" t="s">
        <v>9851</v>
      </c>
      <c r="C8211" s="1" t="s">
        <v>2573</v>
      </c>
      <c r="D8211" s="1" t="s">
        <v>10820</v>
      </c>
      <c r="E8211" s="1" t="s">
        <v>2526</v>
      </c>
      <c r="F8211" s="1" t="s">
        <v>2575</v>
      </c>
      <c r="G8211" s="1" t="s">
        <v>103</v>
      </c>
      <c r="H8211" s="1" t="s">
        <v>298</v>
      </c>
      <c r="I8211" s="1">
        <v>1</v>
      </c>
      <c r="J8211" s="1">
        <v>2023</v>
      </c>
      <c r="K8211" s="1">
        <v>64868</v>
      </c>
      <c r="L8211" s="1">
        <v>0</v>
      </c>
      <c r="M8211" s="1">
        <f t="array" ref="M8211">SUMPRODUCT(MAX(ISNUMBER(SEARCH('Class Rules'!$B$6:$B$85,$E8211))*ISNUMBER(SEARCH('Class Rules'!$C$6:$C$85,$F8211))*'Class Rules'!$A$6:$A$85))</f>
        <v>0</v>
      </c>
      <c r="N8211" s="1" t="str">
        <f t="array" ref="N8211">IF($M8211=0,'Class Rules'!$D$3,INDEX('Class Rules'!$D$6:$D$85,MATCH($M8211,'Class Rules'!$A$6:$A$85,0)))</f>
        <v>Passenger LDV</v>
      </c>
      <c r="O8211" s="1" t="str">
        <f t="array" ref="O8211">IF(SUMPRODUCT(MAX(ISNUMBER(SEARCH(Fuel_Rules!$A$6:$A$30,$E8211))*ISNUMBER(SEARCH(Fuel_Rules!$B$6:$B$30,$F8211))*(Fuel_Rules!$A$6:$A$30&lt;&gt;"")))&gt;0,"Plug-in hybrid",IF($G8211="Diesel","Diesel","Gasoline"))</f>
        <v>Gasoline</v>
      </c>
    </row>
    <row r="8212" spans="1:15" ht="15" customHeight="1" x14ac:dyDescent="0.25">
      <c r="A8212" s="1">
        <v>2022</v>
      </c>
      <c r="B8212" s="1" t="s">
        <v>9851</v>
      </c>
      <c r="C8212" s="1" t="s">
        <v>2573</v>
      </c>
      <c r="D8212" s="1" t="s">
        <v>10821</v>
      </c>
      <c r="E8212" s="1" t="s">
        <v>2526</v>
      </c>
      <c r="F8212" s="1" t="s">
        <v>2575</v>
      </c>
      <c r="G8212" s="1" t="s">
        <v>103</v>
      </c>
      <c r="H8212" s="1" t="s">
        <v>298</v>
      </c>
      <c r="I8212" s="1">
        <v>1</v>
      </c>
      <c r="J8212" s="1">
        <v>2023</v>
      </c>
      <c r="K8212" s="1">
        <v>60999</v>
      </c>
      <c r="L8212" s="1">
        <v>0</v>
      </c>
      <c r="M8212" s="1">
        <f t="array" ref="M8212">SUMPRODUCT(MAX(ISNUMBER(SEARCH('Class Rules'!$B$6:$B$85,$E8212))*ISNUMBER(SEARCH('Class Rules'!$C$6:$C$85,$F8212))*'Class Rules'!$A$6:$A$85))</f>
        <v>0</v>
      </c>
      <c r="N8212" s="1" t="str">
        <f t="array" ref="N8212">IF($M8212=0,'Class Rules'!$D$3,INDEX('Class Rules'!$D$6:$D$85,MATCH($M8212,'Class Rules'!$A$6:$A$85,0)))</f>
        <v>Passenger LDV</v>
      </c>
      <c r="O8212" s="1" t="str">
        <f t="array" ref="O8212">IF(SUMPRODUCT(MAX(ISNUMBER(SEARCH(Fuel_Rules!$A$6:$A$30,$E8212))*ISNUMBER(SEARCH(Fuel_Rules!$B$6:$B$30,$F8212))*(Fuel_Rules!$A$6:$A$30&lt;&gt;"")))&gt;0,"Plug-in hybrid",IF($G8212="Diesel","Diesel","Gasoline"))</f>
        <v>Gasoline</v>
      </c>
    </row>
    <row r="8213" spans="1:15" ht="15" customHeight="1" x14ac:dyDescent="0.25">
      <c r="A8213" s="1">
        <v>2022</v>
      </c>
      <c r="B8213" s="1" t="s">
        <v>9851</v>
      </c>
      <c r="C8213" s="1" t="s">
        <v>2576</v>
      </c>
      <c r="D8213" s="1" t="s">
        <v>10822</v>
      </c>
      <c r="E8213" s="1" t="s">
        <v>2526</v>
      </c>
      <c r="F8213" s="1" t="s">
        <v>2578</v>
      </c>
      <c r="G8213" s="1" t="s">
        <v>103</v>
      </c>
      <c r="H8213" s="1" t="s">
        <v>298</v>
      </c>
      <c r="I8213" s="1">
        <v>1</v>
      </c>
      <c r="J8213" s="1">
        <v>2023</v>
      </c>
      <c r="K8213" s="1">
        <v>67839</v>
      </c>
      <c r="L8213" s="1">
        <v>0</v>
      </c>
      <c r="M8213" s="1">
        <f t="array" ref="M8213">SUMPRODUCT(MAX(ISNUMBER(SEARCH('Class Rules'!$B$6:$B$85,$E8213))*ISNUMBER(SEARCH('Class Rules'!$C$6:$C$85,$F8213))*'Class Rules'!$A$6:$A$85))</f>
        <v>0</v>
      </c>
      <c r="N8213" s="1" t="str">
        <f t="array" ref="N8213">IF($M8213=0,'Class Rules'!$D$3,INDEX('Class Rules'!$D$6:$D$85,MATCH($M8213,'Class Rules'!$A$6:$A$85,0)))</f>
        <v>Passenger LDV</v>
      </c>
      <c r="O8213" s="1" t="str">
        <f t="array" ref="O8213">IF(SUMPRODUCT(MAX(ISNUMBER(SEARCH(Fuel_Rules!$A$6:$A$30,$E8213))*ISNUMBER(SEARCH(Fuel_Rules!$B$6:$B$30,$F8213))*(Fuel_Rules!$A$6:$A$30&lt;&gt;"")))&gt;0,"Plug-in hybrid",IF($G8213="Diesel","Diesel","Gasoline"))</f>
        <v>Gasoline</v>
      </c>
    </row>
    <row r="8214" spans="1:15" ht="15" customHeight="1" x14ac:dyDescent="0.25">
      <c r="A8214" s="1">
        <v>2022</v>
      </c>
      <c r="B8214" s="1" t="s">
        <v>9851</v>
      </c>
      <c r="C8214" s="1" t="s">
        <v>2576</v>
      </c>
      <c r="D8214" s="1" t="s">
        <v>10823</v>
      </c>
      <c r="E8214" s="1" t="s">
        <v>2526</v>
      </c>
      <c r="F8214" s="1" t="s">
        <v>2578</v>
      </c>
      <c r="G8214" s="1" t="s">
        <v>103</v>
      </c>
      <c r="H8214" s="1" t="s">
        <v>298</v>
      </c>
      <c r="I8214" s="1">
        <v>1</v>
      </c>
      <c r="J8214" s="1">
        <v>2023</v>
      </c>
      <c r="K8214" s="1">
        <v>65267</v>
      </c>
      <c r="L8214" s="1">
        <v>0</v>
      </c>
      <c r="M8214" s="1">
        <f t="array" ref="M8214">SUMPRODUCT(MAX(ISNUMBER(SEARCH('Class Rules'!$B$6:$B$85,$E8214))*ISNUMBER(SEARCH('Class Rules'!$C$6:$C$85,$F8214))*'Class Rules'!$A$6:$A$85))</f>
        <v>0</v>
      </c>
      <c r="N8214" s="1" t="str">
        <f t="array" ref="N8214">IF($M8214=0,'Class Rules'!$D$3,INDEX('Class Rules'!$D$6:$D$85,MATCH($M8214,'Class Rules'!$A$6:$A$85,0)))</f>
        <v>Passenger LDV</v>
      </c>
      <c r="O8214" s="1" t="str">
        <f t="array" ref="O8214">IF(SUMPRODUCT(MAX(ISNUMBER(SEARCH(Fuel_Rules!$A$6:$A$30,$E8214))*ISNUMBER(SEARCH(Fuel_Rules!$B$6:$B$30,$F8214))*(Fuel_Rules!$A$6:$A$30&lt;&gt;"")))&gt;0,"Plug-in hybrid",IF($G8214="Diesel","Diesel","Gasoline"))</f>
        <v>Gasoline</v>
      </c>
    </row>
    <row r="8215" spans="1:15" ht="15" customHeight="1" x14ac:dyDescent="0.25">
      <c r="A8215" s="1">
        <v>2022</v>
      </c>
      <c r="B8215" s="1" t="s">
        <v>9851</v>
      </c>
      <c r="C8215" s="1" t="s">
        <v>2579</v>
      </c>
      <c r="D8215" s="1" t="s">
        <v>10824</v>
      </c>
      <c r="E8215" s="1" t="s">
        <v>2526</v>
      </c>
      <c r="F8215" s="1" t="s">
        <v>2581</v>
      </c>
      <c r="G8215" s="1" t="s">
        <v>103</v>
      </c>
      <c r="H8215" s="1" t="s">
        <v>298</v>
      </c>
      <c r="I8215" s="1">
        <v>1</v>
      </c>
      <c r="J8215" s="1">
        <v>2023</v>
      </c>
      <c r="K8215" s="1">
        <v>77238</v>
      </c>
      <c r="L8215" s="1">
        <v>0</v>
      </c>
      <c r="M8215" s="1">
        <f t="array" ref="M8215">SUMPRODUCT(MAX(ISNUMBER(SEARCH('Class Rules'!$B$6:$B$85,$E8215))*ISNUMBER(SEARCH('Class Rules'!$C$6:$C$85,$F8215))*'Class Rules'!$A$6:$A$85))</f>
        <v>0</v>
      </c>
      <c r="N8215" s="1" t="str">
        <f t="array" ref="N8215">IF($M8215=0,'Class Rules'!$D$3,INDEX('Class Rules'!$D$6:$D$85,MATCH($M8215,'Class Rules'!$A$6:$A$85,0)))</f>
        <v>Passenger LDV</v>
      </c>
      <c r="O8215" s="1" t="str">
        <f t="array" ref="O8215">IF(SUMPRODUCT(MAX(ISNUMBER(SEARCH(Fuel_Rules!$A$6:$A$30,$E8215))*ISNUMBER(SEARCH(Fuel_Rules!$B$6:$B$30,$F8215))*(Fuel_Rules!$A$6:$A$30&lt;&gt;"")))&gt;0,"Plug-in hybrid",IF($G8215="Diesel","Diesel","Gasoline"))</f>
        <v>Gasoline</v>
      </c>
    </row>
    <row r="8216" spans="1:15" ht="15" customHeight="1" x14ac:dyDescent="0.25">
      <c r="A8216" s="1">
        <v>2022</v>
      </c>
      <c r="B8216" s="1" t="s">
        <v>9851</v>
      </c>
      <c r="C8216" s="1" t="s">
        <v>2579</v>
      </c>
      <c r="D8216" s="1" t="s">
        <v>10825</v>
      </c>
      <c r="E8216" s="1" t="s">
        <v>2526</v>
      </c>
      <c r="F8216" s="1" t="s">
        <v>2581</v>
      </c>
      <c r="G8216" s="1" t="s">
        <v>103</v>
      </c>
      <c r="H8216" s="1" t="s">
        <v>298</v>
      </c>
      <c r="I8216" s="1">
        <v>1</v>
      </c>
      <c r="J8216" s="1">
        <v>2023</v>
      </c>
      <c r="K8216" s="1">
        <v>72854</v>
      </c>
      <c r="L8216" s="1">
        <v>0</v>
      </c>
      <c r="M8216" s="1">
        <f t="array" ref="M8216">SUMPRODUCT(MAX(ISNUMBER(SEARCH('Class Rules'!$B$6:$B$85,$E8216))*ISNUMBER(SEARCH('Class Rules'!$C$6:$C$85,$F8216))*'Class Rules'!$A$6:$A$85))</f>
        <v>0</v>
      </c>
      <c r="N8216" s="1" t="str">
        <f t="array" ref="N8216">IF($M8216=0,'Class Rules'!$D$3,INDEX('Class Rules'!$D$6:$D$85,MATCH($M8216,'Class Rules'!$A$6:$A$85,0)))</f>
        <v>Passenger LDV</v>
      </c>
      <c r="O8216" s="1" t="str">
        <f t="array" ref="O8216">IF(SUMPRODUCT(MAX(ISNUMBER(SEARCH(Fuel_Rules!$A$6:$A$30,$E8216))*ISNUMBER(SEARCH(Fuel_Rules!$B$6:$B$30,$F8216))*(Fuel_Rules!$A$6:$A$30&lt;&gt;"")))&gt;0,"Plug-in hybrid",IF($G8216="Diesel","Diesel","Gasoline"))</f>
        <v>Gasoline</v>
      </c>
    </row>
    <row r="8217" spans="1:15" ht="15" customHeight="1" x14ac:dyDescent="0.25">
      <c r="A8217" s="1">
        <v>2022</v>
      </c>
      <c r="B8217" s="1" t="s">
        <v>9851</v>
      </c>
      <c r="C8217" s="1" t="s">
        <v>2585</v>
      </c>
      <c r="D8217" s="1" t="s">
        <v>10826</v>
      </c>
      <c r="E8217" s="1" t="s">
        <v>2526</v>
      </c>
      <c r="F8217" s="1" t="s">
        <v>2587</v>
      </c>
      <c r="G8217" s="1" t="s">
        <v>103</v>
      </c>
      <c r="H8217" s="1" t="s">
        <v>298</v>
      </c>
      <c r="I8217" s="1">
        <v>1</v>
      </c>
      <c r="J8217" s="1">
        <v>2023</v>
      </c>
      <c r="K8217" s="1">
        <v>71096</v>
      </c>
      <c r="L8217" s="1">
        <v>0</v>
      </c>
      <c r="M8217" s="1">
        <f t="array" ref="M8217">SUMPRODUCT(MAX(ISNUMBER(SEARCH('Class Rules'!$B$6:$B$85,$E8217))*ISNUMBER(SEARCH('Class Rules'!$C$6:$C$85,$F8217))*'Class Rules'!$A$6:$A$85))</f>
        <v>0</v>
      </c>
      <c r="N8217" s="1" t="str">
        <f t="array" ref="N8217">IF($M8217=0,'Class Rules'!$D$3,INDEX('Class Rules'!$D$6:$D$85,MATCH($M8217,'Class Rules'!$A$6:$A$85,0)))</f>
        <v>Passenger LDV</v>
      </c>
      <c r="O8217" s="1" t="str">
        <f t="array" ref="O8217">IF(SUMPRODUCT(MAX(ISNUMBER(SEARCH(Fuel_Rules!$A$6:$A$30,$E8217))*ISNUMBER(SEARCH(Fuel_Rules!$B$6:$B$30,$F8217))*(Fuel_Rules!$A$6:$A$30&lt;&gt;"")))&gt;0,"Plug-in hybrid",IF($G8217="Diesel","Diesel","Gasoline"))</f>
        <v>Gasoline</v>
      </c>
    </row>
    <row r="8218" spans="1:15" ht="15" customHeight="1" x14ac:dyDescent="0.25">
      <c r="A8218" s="1">
        <v>2022</v>
      </c>
      <c r="B8218" s="1" t="s">
        <v>9851</v>
      </c>
      <c r="C8218" s="1" t="s">
        <v>2585</v>
      </c>
      <c r="D8218" s="1" t="s">
        <v>10827</v>
      </c>
      <c r="E8218" s="1" t="s">
        <v>2526</v>
      </c>
      <c r="F8218" s="1" t="s">
        <v>2587</v>
      </c>
      <c r="G8218" s="1" t="s">
        <v>103</v>
      </c>
      <c r="H8218" s="1" t="s">
        <v>298</v>
      </c>
      <c r="I8218" s="1">
        <v>1</v>
      </c>
      <c r="J8218" s="1">
        <v>2023</v>
      </c>
      <c r="K8218" s="1">
        <v>66360</v>
      </c>
      <c r="L8218" s="1">
        <v>0</v>
      </c>
      <c r="M8218" s="1">
        <f t="array" ref="M8218">SUMPRODUCT(MAX(ISNUMBER(SEARCH('Class Rules'!$B$6:$B$85,$E8218))*ISNUMBER(SEARCH('Class Rules'!$C$6:$C$85,$F8218))*'Class Rules'!$A$6:$A$85))</f>
        <v>0</v>
      </c>
      <c r="N8218" s="1" t="str">
        <f t="array" ref="N8218">IF($M8218=0,'Class Rules'!$D$3,INDEX('Class Rules'!$D$6:$D$85,MATCH($M8218,'Class Rules'!$A$6:$A$85,0)))</f>
        <v>Passenger LDV</v>
      </c>
      <c r="O8218" s="1" t="str">
        <f t="array" ref="O8218">IF(SUMPRODUCT(MAX(ISNUMBER(SEARCH(Fuel_Rules!$A$6:$A$30,$E8218))*ISNUMBER(SEARCH(Fuel_Rules!$B$6:$B$30,$F8218))*(Fuel_Rules!$A$6:$A$30&lt;&gt;"")))&gt;0,"Plug-in hybrid",IF($G8218="Diesel","Diesel","Gasoline"))</f>
        <v>Gasoline</v>
      </c>
    </row>
    <row r="8219" spans="1:15" ht="15" customHeight="1" x14ac:dyDescent="0.25">
      <c r="A8219" s="1">
        <v>2022</v>
      </c>
      <c r="B8219" s="1" t="s">
        <v>9851</v>
      </c>
      <c r="C8219" s="1" t="s">
        <v>2588</v>
      </c>
      <c r="D8219" s="1" t="s">
        <v>10828</v>
      </c>
      <c r="E8219" s="1" t="s">
        <v>2526</v>
      </c>
      <c r="F8219" s="1" t="s">
        <v>2590</v>
      </c>
      <c r="G8219" s="1" t="s">
        <v>103</v>
      </c>
      <c r="H8219" s="1" t="s">
        <v>298</v>
      </c>
      <c r="I8219" s="1">
        <v>1.6</v>
      </c>
      <c r="J8219" s="1">
        <v>2023</v>
      </c>
      <c r="K8219" s="1">
        <v>92759</v>
      </c>
      <c r="L8219" s="1">
        <v>0</v>
      </c>
      <c r="M8219" s="1">
        <f t="array" ref="M8219">SUMPRODUCT(MAX(ISNUMBER(SEARCH('Class Rules'!$B$6:$B$85,$E8219))*ISNUMBER(SEARCH('Class Rules'!$C$6:$C$85,$F8219))*'Class Rules'!$A$6:$A$85))</f>
        <v>0</v>
      </c>
      <c r="N8219" s="1" t="str">
        <f t="array" ref="N8219">IF($M8219=0,'Class Rules'!$D$3,INDEX('Class Rules'!$D$6:$D$85,MATCH($M8219,'Class Rules'!$A$6:$A$85,0)))</f>
        <v>Passenger LDV</v>
      </c>
      <c r="O8219" s="1" t="str">
        <f t="array" ref="O8219">IF(SUMPRODUCT(MAX(ISNUMBER(SEARCH(Fuel_Rules!$A$6:$A$30,$E8219))*ISNUMBER(SEARCH(Fuel_Rules!$B$6:$B$30,$F8219))*(Fuel_Rules!$A$6:$A$30&lt;&gt;"")))&gt;0,"Plug-in hybrid",IF($G8219="Diesel","Diesel","Gasoline"))</f>
        <v>Gasoline</v>
      </c>
    </row>
    <row r="8220" spans="1:15" ht="15" customHeight="1" x14ac:dyDescent="0.25">
      <c r="A8220" s="1">
        <v>2022</v>
      </c>
      <c r="B8220" s="1" t="s">
        <v>9851</v>
      </c>
      <c r="C8220" s="1" t="s">
        <v>2588</v>
      </c>
      <c r="D8220" s="1" t="s">
        <v>10829</v>
      </c>
      <c r="E8220" s="1" t="s">
        <v>2526</v>
      </c>
      <c r="F8220" s="1" t="s">
        <v>2590</v>
      </c>
      <c r="G8220" s="1" t="s">
        <v>103</v>
      </c>
      <c r="H8220" s="1" t="s">
        <v>298</v>
      </c>
      <c r="I8220" s="1">
        <v>1.6</v>
      </c>
      <c r="J8220" s="1">
        <v>2023</v>
      </c>
      <c r="K8220" s="1">
        <v>87138</v>
      </c>
      <c r="L8220" s="1">
        <v>0</v>
      </c>
      <c r="M8220" s="1">
        <f t="array" ref="M8220">SUMPRODUCT(MAX(ISNUMBER(SEARCH('Class Rules'!$B$6:$B$85,$E8220))*ISNUMBER(SEARCH('Class Rules'!$C$6:$C$85,$F8220))*'Class Rules'!$A$6:$A$85))</f>
        <v>0</v>
      </c>
      <c r="N8220" s="1" t="str">
        <f t="array" ref="N8220">IF($M8220=0,'Class Rules'!$D$3,INDEX('Class Rules'!$D$6:$D$85,MATCH($M8220,'Class Rules'!$A$6:$A$85,0)))</f>
        <v>Passenger LDV</v>
      </c>
      <c r="O8220" s="1" t="str">
        <f t="array" ref="O8220">IF(SUMPRODUCT(MAX(ISNUMBER(SEARCH(Fuel_Rules!$A$6:$A$30,$E8220))*ISNUMBER(SEARCH(Fuel_Rules!$B$6:$B$30,$F8220))*(Fuel_Rules!$A$6:$A$30&lt;&gt;"")))&gt;0,"Plug-in hybrid",IF($G8220="Diesel","Diesel","Gasoline"))</f>
        <v>Gasoline</v>
      </c>
    </row>
    <row r="8221" spans="1:15" ht="15" customHeight="1" x14ac:dyDescent="0.25">
      <c r="A8221" s="1">
        <v>2022</v>
      </c>
      <c r="B8221" s="1" t="s">
        <v>9851</v>
      </c>
      <c r="C8221" s="1" t="s">
        <v>2594</v>
      </c>
      <c r="D8221" s="1" t="s">
        <v>10830</v>
      </c>
      <c r="E8221" s="1" t="s">
        <v>2526</v>
      </c>
      <c r="F8221" s="1" t="s">
        <v>2596</v>
      </c>
      <c r="G8221" s="1" t="s">
        <v>103</v>
      </c>
      <c r="H8221" s="1" t="s">
        <v>437</v>
      </c>
      <c r="I8221" s="1">
        <v>1.6</v>
      </c>
      <c r="J8221" s="1">
        <v>2023</v>
      </c>
      <c r="K8221" s="1">
        <v>104097</v>
      </c>
      <c r="L8221" s="1">
        <v>0</v>
      </c>
      <c r="M8221" s="1">
        <f t="array" ref="M8221">SUMPRODUCT(MAX(ISNUMBER(SEARCH('Class Rules'!$B$6:$B$85,$E8221))*ISNUMBER(SEARCH('Class Rules'!$C$6:$C$85,$F8221))*'Class Rules'!$A$6:$A$85))</f>
        <v>0</v>
      </c>
      <c r="N8221" s="1" t="str">
        <f t="array" ref="N8221">IF($M8221=0,'Class Rules'!$D$3,INDEX('Class Rules'!$D$6:$D$85,MATCH($M8221,'Class Rules'!$A$6:$A$85,0)))</f>
        <v>Passenger LDV</v>
      </c>
      <c r="O8221" s="1" t="str">
        <f t="array" ref="O8221">IF(SUMPRODUCT(MAX(ISNUMBER(SEARCH(Fuel_Rules!$A$6:$A$30,$E8221))*ISNUMBER(SEARCH(Fuel_Rules!$B$6:$B$30,$F8221))*(Fuel_Rules!$A$6:$A$30&lt;&gt;"")))&gt;0,"Plug-in hybrid",IF($G8221="Diesel","Diesel","Gasoline"))</f>
        <v>Gasoline</v>
      </c>
    </row>
    <row r="8222" spans="1:15" ht="15" customHeight="1" x14ac:dyDescent="0.25">
      <c r="A8222" s="1">
        <v>2022</v>
      </c>
      <c r="B8222" s="1" t="s">
        <v>9851</v>
      </c>
      <c r="C8222" s="1" t="s">
        <v>2594</v>
      </c>
      <c r="D8222" s="1" t="s">
        <v>10831</v>
      </c>
      <c r="E8222" s="1" t="s">
        <v>2526</v>
      </c>
      <c r="F8222" s="1" t="s">
        <v>2596</v>
      </c>
      <c r="G8222" s="1" t="s">
        <v>103</v>
      </c>
      <c r="H8222" s="1" t="s">
        <v>437</v>
      </c>
      <c r="I8222" s="1">
        <v>1.6</v>
      </c>
      <c r="J8222" s="1">
        <v>2023</v>
      </c>
      <c r="K8222" s="1">
        <v>97303</v>
      </c>
      <c r="L8222" s="1">
        <v>0</v>
      </c>
      <c r="M8222" s="1">
        <f t="array" ref="M8222">SUMPRODUCT(MAX(ISNUMBER(SEARCH('Class Rules'!$B$6:$B$85,$E8222))*ISNUMBER(SEARCH('Class Rules'!$C$6:$C$85,$F8222))*'Class Rules'!$A$6:$A$85))</f>
        <v>0</v>
      </c>
      <c r="N8222" s="1" t="str">
        <f t="array" ref="N8222">IF($M8222=0,'Class Rules'!$D$3,INDEX('Class Rules'!$D$6:$D$85,MATCH($M8222,'Class Rules'!$A$6:$A$85,0)))</f>
        <v>Passenger LDV</v>
      </c>
      <c r="O8222" s="1" t="str">
        <f t="array" ref="O8222">IF(SUMPRODUCT(MAX(ISNUMBER(SEARCH(Fuel_Rules!$A$6:$A$30,$E8222))*ISNUMBER(SEARCH(Fuel_Rules!$B$6:$B$30,$F8222))*(Fuel_Rules!$A$6:$A$30&lt;&gt;"")))&gt;0,"Plug-in hybrid",IF($G8222="Diesel","Diesel","Gasoline"))</f>
        <v>Gasoline</v>
      </c>
    </row>
    <row r="8223" spans="1:15" ht="15" customHeight="1" x14ac:dyDescent="0.25">
      <c r="A8223" s="1">
        <v>2022</v>
      </c>
      <c r="B8223" s="1" t="s">
        <v>9851</v>
      </c>
      <c r="C8223" s="1" t="s">
        <v>2597</v>
      </c>
      <c r="D8223" s="1" t="s">
        <v>10832</v>
      </c>
      <c r="E8223" s="1" t="s">
        <v>2526</v>
      </c>
      <c r="F8223" s="1" t="s">
        <v>2599</v>
      </c>
      <c r="G8223" s="1" t="s">
        <v>103</v>
      </c>
      <c r="H8223" s="1" t="s">
        <v>298</v>
      </c>
      <c r="I8223" s="1">
        <v>1</v>
      </c>
      <c r="J8223" s="1">
        <v>2023</v>
      </c>
      <c r="K8223" s="1">
        <v>68426</v>
      </c>
      <c r="L8223" s="1">
        <v>0</v>
      </c>
      <c r="M8223" s="1">
        <f t="array" ref="M8223">SUMPRODUCT(MAX(ISNUMBER(SEARCH('Class Rules'!$B$6:$B$85,$E8223))*ISNUMBER(SEARCH('Class Rules'!$C$6:$C$85,$F8223))*'Class Rules'!$A$6:$A$85))</f>
        <v>0</v>
      </c>
      <c r="N8223" s="1" t="str">
        <f t="array" ref="N8223">IF($M8223=0,'Class Rules'!$D$3,INDEX('Class Rules'!$D$6:$D$85,MATCH($M8223,'Class Rules'!$A$6:$A$85,0)))</f>
        <v>Passenger LDV</v>
      </c>
      <c r="O8223" s="1" t="str">
        <f t="array" ref="O8223">IF(SUMPRODUCT(MAX(ISNUMBER(SEARCH(Fuel_Rules!$A$6:$A$30,$E8223))*ISNUMBER(SEARCH(Fuel_Rules!$B$6:$B$30,$F8223))*(Fuel_Rules!$A$6:$A$30&lt;&gt;"")))&gt;0,"Plug-in hybrid",IF($G8223="Diesel","Diesel","Gasoline"))</f>
        <v>Gasoline</v>
      </c>
    </row>
    <row r="8224" spans="1:15" ht="15" customHeight="1" x14ac:dyDescent="0.25">
      <c r="A8224" s="1">
        <v>2022</v>
      </c>
      <c r="B8224" s="1" t="s">
        <v>9851</v>
      </c>
      <c r="C8224" s="1" t="s">
        <v>2609</v>
      </c>
      <c r="D8224" s="1" t="s">
        <v>10833</v>
      </c>
      <c r="E8224" s="1" t="s">
        <v>2526</v>
      </c>
      <c r="F8224" s="1" t="s">
        <v>2611</v>
      </c>
      <c r="G8224" s="1" t="s">
        <v>103</v>
      </c>
      <c r="H8224" s="1" t="s">
        <v>298</v>
      </c>
      <c r="I8224" s="1">
        <v>1</v>
      </c>
      <c r="J8224" s="1">
        <v>2023</v>
      </c>
      <c r="K8224" s="1">
        <v>75831</v>
      </c>
      <c r="L8224" s="1">
        <v>0</v>
      </c>
      <c r="M8224" s="1">
        <f t="array" ref="M8224">SUMPRODUCT(MAX(ISNUMBER(SEARCH('Class Rules'!$B$6:$B$85,$E8224))*ISNUMBER(SEARCH('Class Rules'!$C$6:$C$85,$F8224))*'Class Rules'!$A$6:$A$85))</f>
        <v>0</v>
      </c>
      <c r="N8224" s="1" t="str">
        <f t="array" ref="N8224">IF($M8224=0,'Class Rules'!$D$3,INDEX('Class Rules'!$D$6:$D$85,MATCH($M8224,'Class Rules'!$A$6:$A$85,0)))</f>
        <v>Passenger LDV</v>
      </c>
      <c r="O8224" s="1" t="str">
        <f t="array" ref="O8224">IF(SUMPRODUCT(MAX(ISNUMBER(SEARCH(Fuel_Rules!$A$6:$A$30,$E8224))*ISNUMBER(SEARCH(Fuel_Rules!$B$6:$B$30,$F8224))*(Fuel_Rules!$A$6:$A$30&lt;&gt;"")))&gt;0,"Plug-in hybrid",IF($G8224="Diesel","Diesel","Gasoline"))</f>
        <v>Gasoline</v>
      </c>
    </row>
    <row r="8225" spans="1:15" ht="15" customHeight="1" x14ac:dyDescent="0.25">
      <c r="A8225" s="1">
        <v>2022</v>
      </c>
      <c r="B8225" s="1" t="s">
        <v>9851</v>
      </c>
      <c r="C8225" s="1" t="s">
        <v>2612</v>
      </c>
      <c r="D8225" s="1" t="s">
        <v>10834</v>
      </c>
      <c r="E8225" s="1" t="s">
        <v>2526</v>
      </c>
      <c r="F8225" s="1" t="s">
        <v>2614</v>
      </c>
      <c r="G8225" s="1" t="s">
        <v>103</v>
      </c>
      <c r="H8225" s="1" t="s">
        <v>298</v>
      </c>
      <c r="I8225" s="1">
        <v>1</v>
      </c>
      <c r="J8225" s="1">
        <v>2023</v>
      </c>
      <c r="K8225" s="1">
        <v>86136</v>
      </c>
      <c r="L8225" s="1">
        <v>0</v>
      </c>
      <c r="M8225" s="1">
        <f t="array" ref="M8225">SUMPRODUCT(MAX(ISNUMBER(SEARCH('Class Rules'!$B$6:$B$85,$E8225))*ISNUMBER(SEARCH('Class Rules'!$C$6:$C$85,$F8225))*'Class Rules'!$A$6:$A$85))</f>
        <v>0</v>
      </c>
      <c r="N8225" s="1" t="str">
        <f t="array" ref="N8225">IF($M8225=0,'Class Rules'!$D$3,INDEX('Class Rules'!$D$6:$D$85,MATCH($M8225,'Class Rules'!$A$6:$A$85,0)))</f>
        <v>Passenger LDV</v>
      </c>
      <c r="O8225" s="1" t="str">
        <f t="array" ref="O8225">IF(SUMPRODUCT(MAX(ISNUMBER(SEARCH(Fuel_Rules!$A$6:$A$30,$E8225))*ISNUMBER(SEARCH(Fuel_Rules!$B$6:$B$30,$F8225))*(Fuel_Rules!$A$6:$A$30&lt;&gt;"")))&gt;0,"Plug-in hybrid",IF($G8225="Diesel","Diesel","Gasoline"))</f>
        <v>Gasoline</v>
      </c>
    </row>
    <row r="8226" spans="1:15" ht="15" customHeight="1" x14ac:dyDescent="0.25">
      <c r="A8226" s="1">
        <v>2022</v>
      </c>
      <c r="B8226" s="1" t="s">
        <v>9851</v>
      </c>
      <c r="C8226" s="1" t="s">
        <v>2612</v>
      </c>
      <c r="D8226" s="1" t="s">
        <v>10835</v>
      </c>
      <c r="E8226" s="1" t="s">
        <v>2526</v>
      </c>
      <c r="F8226" s="1" t="s">
        <v>2614</v>
      </c>
      <c r="G8226" s="1" t="s">
        <v>103</v>
      </c>
      <c r="H8226" s="1" t="s">
        <v>298</v>
      </c>
      <c r="I8226" s="1">
        <v>1</v>
      </c>
      <c r="J8226" s="1">
        <v>2023</v>
      </c>
      <c r="K8226" s="1">
        <v>77399</v>
      </c>
      <c r="L8226" s="1">
        <v>0</v>
      </c>
      <c r="M8226" s="1">
        <f t="array" ref="M8226">SUMPRODUCT(MAX(ISNUMBER(SEARCH('Class Rules'!$B$6:$B$85,$E8226))*ISNUMBER(SEARCH('Class Rules'!$C$6:$C$85,$F8226))*'Class Rules'!$A$6:$A$85))</f>
        <v>0</v>
      </c>
      <c r="N8226" s="1" t="str">
        <f t="array" ref="N8226">IF($M8226=0,'Class Rules'!$D$3,INDEX('Class Rules'!$D$6:$D$85,MATCH($M8226,'Class Rules'!$A$6:$A$85,0)))</f>
        <v>Passenger LDV</v>
      </c>
      <c r="O8226" s="1" t="str">
        <f t="array" ref="O8226">IF(SUMPRODUCT(MAX(ISNUMBER(SEARCH(Fuel_Rules!$A$6:$A$30,$E8226))*ISNUMBER(SEARCH(Fuel_Rules!$B$6:$B$30,$F8226))*(Fuel_Rules!$A$6:$A$30&lt;&gt;"")))&gt;0,"Plug-in hybrid",IF($G8226="Diesel","Diesel","Gasoline"))</f>
        <v>Gasoline</v>
      </c>
    </row>
    <row r="8227" spans="1:15" ht="15" customHeight="1" x14ac:dyDescent="0.25">
      <c r="A8227" s="1">
        <v>2022</v>
      </c>
      <c r="B8227" s="1" t="s">
        <v>9851</v>
      </c>
      <c r="C8227" s="1" t="s">
        <v>2615</v>
      </c>
      <c r="D8227" s="1" t="s">
        <v>10836</v>
      </c>
      <c r="E8227" s="1" t="s">
        <v>2526</v>
      </c>
      <c r="F8227" s="1" t="s">
        <v>2617</v>
      </c>
      <c r="G8227" s="1" t="s">
        <v>103</v>
      </c>
      <c r="H8227" s="1" t="s">
        <v>298</v>
      </c>
      <c r="I8227" s="1">
        <v>1</v>
      </c>
      <c r="J8227" s="1">
        <v>2023</v>
      </c>
      <c r="K8227" s="1">
        <v>86178</v>
      </c>
      <c r="L8227" s="1">
        <v>0</v>
      </c>
      <c r="M8227" s="1">
        <f t="array" ref="M8227">SUMPRODUCT(MAX(ISNUMBER(SEARCH('Class Rules'!$B$6:$B$85,$E8227))*ISNUMBER(SEARCH('Class Rules'!$C$6:$C$85,$F8227))*'Class Rules'!$A$6:$A$85))</f>
        <v>0</v>
      </c>
      <c r="N8227" s="1" t="str">
        <f t="array" ref="N8227">IF($M8227=0,'Class Rules'!$D$3,INDEX('Class Rules'!$D$6:$D$85,MATCH($M8227,'Class Rules'!$A$6:$A$85,0)))</f>
        <v>Passenger LDV</v>
      </c>
      <c r="O8227" s="1" t="str">
        <f t="array" ref="O8227">IF(SUMPRODUCT(MAX(ISNUMBER(SEARCH(Fuel_Rules!$A$6:$A$30,$E8227))*ISNUMBER(SEARCH(Fuel_Rules!$B$6:$B$30,$F8227))*(Fuel_Rules!$A$6:$A$30&lt;&gt;"")))&gt;0,"Plug-in hybrid",IF($G8227="Diesel","Diesel","Gasoline"))</f>
        <v>Gasoline</v>
      </c>
    </row>
    <row r="8228" spans="1:15" ht="15" customHeight="1" x14ac:dyDescent="0.25">
      <c r="A8228" s="1">
        <v>2022</v>
      </c>
      <c r="B8228" s="1" t="s">
        <v>9851</v>
      </c>
      <c r="C8228" s="1" t="s">
        <v>2615</v>
      </c>
      <c r="D8228" s="1" t="s">
        <v>10837</v>
      </c>
      <c r="E8228" s="1" t="s">
        <v>2526</v>
      </c>
      <c r="F8228" s="1" t="s">
        <v>2617</v>
      </c>
      <c r="G8228" s="1" t="s">
        <v>103</v>
      </c>
      <c r="H8228" s="1" t="s">
        <v>298</v>
      </c>
      <c r="I8228" s="1">
        <v>1</v>
      </c>
      <c r="J8228" s="1">
        <v>2023</v>
      </c>
      <c r="K8228" s="1">
        <v>80761</v>
      </c>
      <c r="L8228" s="1">
        <v>0</v>
      </c>
      <c r="M8228" s="1">
        <f t="array" ref="M8228">SUMPRODUCT(MAX(ISNUMBER(SEARCH('Class Rules'!$B$6:$B$85,$E8228))*ISNUMBER(SEARCH('Class Rules'!$C$6:$C$85,$F8228))*'Class Rules'!$A$6:$A$85))</f>
        <v>0</v>
      </c>
      <c r="N8228" s="1" t="str">
        <f t="array" ref="N8228">IF($M8228=0,'Class Rules'!$D$3,INDEX('Class Rules'!$D$6:$D$85,MATCH($M8228,'Class Rules'!$A$6:$A$85,0)))</f>
        <v>Passenger LDV</v>
      </c>
      <c r="O8228" s="1" t="str">
        <f t="array" ref="O8228">IF(SUMPRODUCT(MAX(ISNUMBER(SEARCH(Fuel_Rules!$A$6:$A$30,$E8228))*ISNUMBER(SEARCH(Fuel_Rules!$B$6:$B$30,$F8228))*(Fuel_Rules!$A$6:$A$30&lt;&gt;"")))&gt;0,"Plug-in hybrid",IF($G8228="Diesel","Diesel","Gasoline"))</f>
        <v>Gasoline</v>
      </c>
    </row>
    <row r="8229" spans="1:15" ht="15" customHeight="1" x14ac:dyDescent="0.25">
      <c r="A8229" s="1">
        <v>2022</v>
      </c>
      <c r="B8229" s="1" t="s">
        <v>9851</v>
      </c>
      <c r="C8229" s="1" t="s">
        <v>2618</v>
      </c>
      <c r="D8229" s="1" t="s">
        <v>10838</v>
      </c>
      <c r="E8229" s="1" t="s">
        <v>2526</v>
      </c>
      <c r="F8229" s="1" t="s">
        <v>2620</v>
      </c>
      <c r="G8229" s="1" t="s">
        <v>103</v>
      </c>
      <c r="H8229" s="1" t="s">
        <v>298</v>
      </c>
      <c r="I8229" s="1">
        <v>1.6</v>
      </c>
      <c r="J8229" s="1">
        <v>2023</v>
      </c>
      <c r="K8229" s="1">
        <v>86304</v>
      </c>
      <c r="L8229" s="1">
        <v>0</v>
      </c>
      <c r="M8229" s="1">
        <f t="array" ref="M8229">SUMPRODUCT(MAX(ISNUMBER(SEARCH('Class Rules'!$B$6:$B$85,$E8229))*ISNUMBER(SEARCH('Class Rules'!$C$6:$C$85,$F8229))*'Class Rules'!$A$6:$A$85))</f>
        <v>0</v>
      </c>
      <c r="N8229" s="1" t="str">
        <f t="array" ref="N8229">IF($M8229=0,'Class Rules'!$D$3,INDEX('Class Rules'!$D$6:$D$85,MATCH($M8229,'Class Rules'!$A$6:$A$85,0)))</f>
        <v>Passenger LDV</v>
      </c>
      <c r="O8229" s="1" t="str">
        <f t="array" ref="O8229">IF(SUMPRODUCT(MAX(ISNUMBER(SEARCH(Fuel_Rules!$A$6:$A$30,$E8229))*ISNUMBER(SEARCH(Fuel_Rules!$B$6:$B$30,$F8229))*(Fuel_Rules!$A$6:$A$30&lt;&gt;"")))&gt;0,"Plug-in hybrid",IF($G8229="Diesel","Diesel","Gasoline"))</f>
        <v>Gasoline</v>
      </c>
    </row>
    <row r="8230" spans="1:15" ht="15" customHeight="1" x14ac:dyDescent="0.25">
      <c r="A8230" s="1">
        <v>2022</v>
      </c>
      <c r="B8230" s="1" t="s">
        <v>9851</v>
      </c>
      <c r="C8230" s="1" t="s">
        <v>2636</v>
      </c>
      <c r="D8230" s="1" t="s">
        <v>10839</v>
      </c>
      <c r="E8230" s="1" t="s">
        <v>2526</v>
      </c>
      <c r="F8230" s="1" t="s">
        <v>2638</v>
      </c>
      <c r="G8230" s="1" t="s">
        <v>103</v>
      </c>
      <c r="H8230" s="1" t="s">
        <v>437</v>
      </c>
      <c r="I8230" s="1">
        <v>1.6</v>
      </c>
      <c r="J8230" s="1">
        <v>2023</v>
      </c>
      <c r="K8230" s="1">
        <v>124508</v>
      </c>
      <c r="L8230" s="1">
        <v>0</v>
      </c>
      <c r="M8230" s="1">
        <f t="array" ref="M8230">SUMPRODUCT(MAX(ISNUMBER(SEARCH('Class Rules'!$B$6:$B$85,$E8230))*ISNUMBER(SEARCH('Class Rules'!$C$6:$C$85,$F8230))*'Class Rules'!$A$6:$A$85))</f>
        <v>0</v>
      </c>
      <c r="N8230" s="1" t="str">
        <f t="array" ref="N8230">IF($M8230=0,'Class Rules'!$D$3,INDEX('Class Rules'!$D$6:$D$85,MATCH($M8230,'Class Rules'!$A$6:$A$85,0)))</f>
        <v>Passenger LDV</v>
      </c>
      <c r="O8230" s="1" t="str">
        <f t="array" ref="O8230">IF(SUMPRODUCT(MAX(ISNUMBER(SEARCH(Fuel_Rules!$A$6:$A$30,$E8230))*ISNUMBER(SEARCH(Fuel_Rules!$B$6:$B$30,$F8230))*(Fuel_Rules!$A$6:$A$30&lt;&gt;"")))&gt;0,"Plug-in hybrid",IF($G8230="Diesel","Diesel","Gasoline"))</f>
        <v>Gasoline</v>
      </c>
    </row>
    <row r="8231" spans="1:15" ht="15" customHeight="1" x14ac:dyDescent="0.25">
      <c r="A8231" s="1">
        <v>2022</v>
      </c>
      <c r="B8231" s="1" t="s">
        <v>9851</v>
      </c>
      <c r="C8231" s="1" t="s">
        <v>2636</v>
      </c>
      <c r="D8231" s="1" t="s">
        <v>10840</v>
      </c>
      <c r="E8231" s="1" t="s">
        <v>2526</v>
      </c>
      <c r="F8231" s="1" t="s">
        <v>2638</v>
      </c>
      <c r="G8231" s="1" t="s">
        <v>103</v>
      </c>
      <c r="H8231" s="1" t="s">
        <v>437</v>
      </c>
      <c r="I8231" s="1">
        <v>1.6</v>
      </c>
      <c r="J8231" s="1">
        <v>2023</v>
      </c>
      <c r="K8231" s="1">
        <v>117525</v>
      </c>
      <c r="L8231" s="1">
        <v>0</v>
      </c>
      <c r="M8231" s="1">
        <f t="array" ref="M8231">SUMPRODUCT(MAX(ISNUMBER(SEARCH('Class Rules'!$B$6:$B$85,$E8231))*ISNUMBER(SEARCH('Class Rules'!$C$6:$C$85,$F8231))*'Class Rules'!$A$6:$A$85))</f>
        <v>0</v>
      </c>
      <c r="N8231" s="1" t="str">
        <f t="array" ref="N8231">IF($M8231=0,'Class Rules'!$D$3,INDEX('Class Rules'!$D$6:$D$85,MATCH($M8231,'Class Rules'!$A$6:$A$85,0)))</f>
        <v>Passenger LDV</v>
      </c>
      <c r="O8231" s="1" t="str">
        <f t="array" ref="O8231">IF(SUMPRODUCT(MAX(ISNUMBER(SEARCH(Fuel_Rules!$A$6:$A$30,$E8231))*ISNUMBER(SEARCH(Fuel_Rules!$B$6:$B$30,$F8231))*(Fuel_Rules!$A$6:$A$30&lt;&gt;"")))&gt;0,"Plug-in hybrid",IF($G8231="Diesel","Diesel","Gasoline"))</f>
        <v>Gasoline</v>
      </c>
    </row>
    <row r="8232" spans="1:15" ht="15" customHeight="1" x14ac:dyDescent="0.25">
      <c r="A8232" s="1">
        <v>2022</v>
      </c>
      <c r="B8232" s="1" t="s">
        <v>9851</v>
      </c>
      <c r="C8232" s="1" t="s">
        <v>2639</v>
      </c>
      <c r="D8232" s="1" t="s">
        <v>10841</v>
      </c>
      <c r="E8232" s="1" t="s">
        <v>2526</v>
      </c>
      <c r="F8232" s="1" t="s">
        <v>2641</v>
      </c>
      <c r="G8232" s="1" t="s">
        <v>103</v>
      </c>
      <c r="H8232" s="1" t="s">
        <v>437</v>
      </c>
      <c r="I8232" s="1">
        <v>1.6</v>
      </c>
      <c r="J8232" s="1">
        <v>2023</v>
      </c>
      <c r="K8232" s="1">
        <v>117332</v>
      </c>
      <c r="L8232" s="1">
        <v>0</v>
      </c>
      <c r="M8232" s="1">
        <f t="array" ref="M8232">SUMPRODUCT(MAX(ISNUMBER(SEARCH('Class Rules'!$B$6:$B$85,$E8232))*ISNUMBER(SEARCH('Class Rules'!$C$6:$C$85,$F8232))*'Class Rules'!$A$6:$A$85))</f>
        <v>0</v>
      </c>
      <c r="N8232" s="1" t="str">
        <f t="array" ref="N8232">IF($M8232=0,'Class Rules'!$D$3,INDEX('Class Rules'!$D$6:$D$85,MATCH($M8232,'Class Rules'!$A$6:$A$85,0)))</f>
        <v>Passenger LDV</v>
      </c>
      <c r="O8232" s="1" t="str">
        <f t="array" ref="O8232">IF(SUMPRODUCT(MAX(ISNUMBER(SEARCH(Fuel_Rules!$A$6:$A$30,$E8232))*ISNUMBER(SEARCH(Fuel_Rules!$B$6:$B$30,$F8232))*(Fuel_Rules!$A$6:$A$30&lt;&gt;"")))&gt;0,"Plug-in hybrid",IF($G8232="Diesel","Diesel","Gasoline"))</f>
        <v>Gasoline</v>
      </c>
    </row>
    <row r="8233" spans="1:15" ht="15" customHeight="1" x14ac:dyDescent="0.25">
      <c r="A8233" s="1">
        <v>2022</v>
      </c>
      <c r="B8233" s="1" t="s">
        <v>9851</v>
      </c>
      <c r="C8233" s="1" t="s">
        <v>2639</v>
      </c>
      <c r="D8233" s="1" t="s">
        <v>10842</v>
      </c>
      <c r="E8233" s="1" t="s">
        <v>2526</v>
      </c>
      <c r="F8233" s="1" t="s">
        <v>2641</v>
      </c>
      <c r="G8233" s="1" t="s">
        <v>103</v>
      </c>
      <c r="H8233" s="1" t="s">
        <v>437</v>
      </c>
      <c r="I8233" s="1">
        <v>1.6</v>
      </c>
      <c r="J8233" s="1">
        <v>2023</v>
      </c>
      <c r="K8233" s="1">
        <v>110771</v>
      </c>
      <c r="L8233" s="1">
        <v>0</v>
      </c>
      <c r="M8233" s="1">
        <f t="array" ref="M8233">SUMPRODUCT(MAX(ISNUMBER(SEARCH('Class Rules'!$B$6:$B$85,$E8233))*ISNUMBER(SEARCH('Class Rules'!$C$6:$C$85,$F8233))*'Class Rules'!$A$6:$A$85))</f>
        <v>0</v>
      </c>
      <c r="N8233" s="1" t="str">
        <f t="array" ref="N8233">IF($M8233=0,'Class Rules'!$D$3,INDEX('Class Rules'!$D$6:$D$85,MATCH($M8233,'Class Rules'!$A$6:$A$85,0)))</f>
        <v>Passenger LDV</v>
      </c>
      <c r="O8233" s="1" t="str">
        <f t="array" ref="O8233">IF(SUMPRODUCT(MAX(ISNUMBER(SEARCH(Fuel_Rules!$A$6:$A$30,$E8233))*ISNUMBER(SEARCH(Fuel_Rules!$B$6:$B$30,$F8233))*(Fuel_Rules!$A$6:$A$30&lt;&gt;"")))&gt;0,"Plug-in hybrid",IF($G8233="Diesel","Diesel","Gasoline"))</f>
        <v>Gasoline</v>
      </c>
    </row>
    <row r="8234" spans="1:15" ht="15" customHeight="1" x14ac:dyDescent="0.25">
      <c r="A8234" s="1">
        <v>2022</v>
      </c>
      <c r="B8234" s="1" t="s">
        <v>9851</v>
      </c>
      <c r="C8234" s="1" t="s">
        <v>2642</v>
      </c>
      <c r="D8234" s="1" t="s">
        <v>10843</v>
      </c>
      <c r="E8234" s="1" t="s">
        <v>2526</v>
      </c>
      <c r="F8234" s="1" t="s">
        <v>2644</v>
      </c>
      <c r="G8234" s="1" t="s">
        <v>103</v>
      </c>
      <c r="H8234" s="1" t="s">
        <v>437</v>
      </c>
      <c r="I8234" s="1">
        <v>1.6</v>
      </c>
      <c r="J8234" s="1">
        <v>2023</v>
      </c>
      <c r="K8234" s="1">
        <v>111416</v>
      </c>
      <c r="L8234" s="1">
        <v>0</v>
      </c>
      <c r="M8234" s="1">
        <f t="array" ref="M8234">SUMPRODUCT(MAX(ISNUMBER(SEARCH('Class Rules'!$B$6:$B$85,$E8234))*ISNUMBER(SEARCH('Class Rules'!$C$6:$C$85,$F8234))*'Class Rules'!$A$6:$A$85))</f>
        <v>0</v>
      </c>
      <c r="N8234" s="1" t="str">
        <f t="array" ref="N8234">IF($M8234=0,'Class Rules'!$D$3,INDEX('Class Rules'!$D$6:$D$85,MATCH($M8234,'Class Rules'!$A$6:$A$85,0)))</f>
        <v>Passenger LDV</v>
      </c>
      <c r="O8234" s="1" t="str">
        <f t="array" ref="O8234">IF(SUMPRODUCT(MAX(ISNUMBER(SEARCH(Fuel_Rules!$A$6:$A$30,$E8234))*ISNUMBER(SEARCH(Fuel_Rules!$B$6:$B$30,$F8234))*(Fuel_Rules!$A$6:$A$30&lt;&gt;"")))&gt;0,"Plug-in hybrid",IF($G8234="Diesel","Diesel","Gasoline"))</f>
        <v>Gasoline</v>
      </c>
    </row>
    <row r="8235" spans="1:15" ht="15" customHeight="1" x14ac:dyDescent="0.25">
      <c r="A8235" s="1">
        <v>2022</v>
      </c>
      <c r="B8235" s="1" t="s">
        <v>9851</v>
      </c>
      <c r="C8235" s="1" t="s">
        <v>2642</v>
      </c>
      <c r="D8235" s="1" t="s">
        <v>10844</v>
      </c>
      <c r="E8235" s="1" t="s">
        <v>2526</v>
      </c>
      <c r="F8235" s="1" t="s">
        <v>2644</v>
      </c>
      <c r="G8235" s="1" t="s">
        <v>103</v>
      </c>
      <c r="H8235" s="1" t="s">
        <v>437</v>
      </c>
      <c r="I8235" s="1">
        <v>1.6</v>
      </c>
      <c r="J8235" s="1">
        <v>2023</v>
      </c>
      <c r="K8235" s="1">
        <v>103384</v>
      </c>
      <c r="L8235" s="1">
        <v>0</v>
      </c>
      <c r="M8235" s="1">
        <f t="array" ref="M8235">SUMPRODUCT(MAX(ISNUMBER(SEARCH('Class Rules'!$B$6:$B$85,$E8235))*ISNUMBER(SEARCH('Class Rules'!$C$6:$C$85,$F8235))*'Class Rules'!$A$6:$A$85))</f>
        <v>0</v>
      </c>
      <c r="N8235" s="1" t="str">
        <f t="array" ref="N8235">IF($M8235=0,'Class Rules'!$D$3,INDEX('Class Rules'!$D$6:$D$85,MATCH($M8235,'Class Rules'!$A$6:$A$85,0)))</f>
        <v>Passenger LDV</v>
      </c>
      <c r="O8235" s="1" t="str">
        <f t="array" ref="O8235">IF(SUMPRODUCT(MAX(ISNUMBER(SEARCH(Fuel_Rules!$A$6:$A$30,$E8235))*ISNUMBER(SEARCH(Fuel_Rules!$B$6:$B$30,$F8235))*(Fuel_Rules!$A$6:$A$30&lt;&gt;"")))&gt;0,"Plug-in hybrid",IF($G8235="Diesel","Diesel","Gasoline"))</f>
        <v>Gasoline</v>
      </c>
    </row>
    <row r="8236" spans="1:15" ht="15" customHeight="1" x14ac:dyDescent="0.25">
      <c r="A8236" s="1">
        <v>2022</v>
      </c>
      <c r="B8236" s="1" t="s">
        <v>9851</v>
      </c>
      <c r="C8236" s="1" t="s">
        <v>2645</v>
      </c>
      <c r="D8236" s="1" t="s">
        <v>10845</v>
      </c>
      <c r="E8236" s="1" t="s">
        <v>2526</v>
      </c>
      <c r="F8236" s="1" t="s">
        <v>2647</v>
      </c>
      <c r="G8236" s="1" t="s">
        <v>103</v>
      </c>
      <c r="H8236" s="1" t="s">
        <v>298</v>
      </c>
      <c r="I8236" s="1">
        <v>1.6</v>
      </c>
      <c r="J8236" s="1">
        <v>2023</v>
      </c>
      <c r="K8236" s="1">
        <v>104163</v>
      </c>
      <c r="L8236" s="1">
        <v>0</v>
      </c>
      <c r="M8236" s="1">
        <f t="array" ref="M8236">SUMPRODUCT(MAX(ISNUMBER(SEARCH('Class Rules'!$B$6:$B$85,$E8236))*ISNUMBER(SEARCH('Class Rules'!$C$6:$C$85,$F8236))*'Class Rules'!$A$6:$A$85))</f>
        <v>0</v>
      </c>
      <c r="N8236" s="1" t="str">
        <f t="array" ref="N8236">IF($M8236=0,'Class Rules'!$D$3,INDEX('Class Rules'!$D$6:$D$85,MATCH($M8236,'Class Rules'!$A$6:$A$85,0)))</f>
        <v>Passenger LDV</v>
      </c>
      <c r="O8236" s="1" t="str">
        <f t="array" ref="O8236">IF(SUMPRODUCT(MAX(ISNUMBER(SEARCH(Fuel_Rules!$A$6:$A$30,$E8236))*ISNUMBER(SEARCH(Fuel_Rules!$B$6:$B$30,$F8236))*(Fuel_Rules!$A$6:$A$30&lt;&gt;"")))&gt;0,"Plug-in hybrid",IF($G8236="Diesel","Diesel","Gasoline"))</f>
        <v>Gasoline</v>
      </c>
    </row>
    <row r="8237" spans="1:15" ht="15" customHeight="1" x14ac:dyDescent="0.25">
      <c r="A8237" s="1">
        <v>2022</v>
      </c>
      <c r="B8237" s="1" t="s">
        <v>9851</v>
      </c>
      <c r="C8237" s="1" t="s">
        <v>2645</v>
      </c>
      <c r="D8237" s="1" t="s">
        <v>10846</v>
      </c>
      <c r="E8237" s="1" t="s">
        <v>2526</v>
      </c>
      <c r="F8237" s="1" t="s">
        <v>2647</v>
      </c>
      <c r="G8237" s="1" t="s">
        <v>103</v>
      </c>
      <c r="H8237" s="1" t="s">
        <v>298</v>
      </c>
      <c r="I8237" s="1">
        <v>1.6</v>
      </c>
      <c r="J8237" s="1">
        <v>2023</v>
      </c>
      <c r="K8237" s="1">
        <v>96058</v>
      </c>
      <c r="L8237" s="1">
        <v>0</v>
      </c>
      <c r="M8237" s="1">
        <f t="array" ref="M8237">SUMPRODUCT(MAX(ISNUMBER(SEARCH('Class Rules'!$B$6:$B$85,$E8237))*ISNUMBER(SEARCH('Class Rules'!$C$6:$C$85,$F8237))*'Class Rules'!$A$6:$A$85))</f>
        <v>0</v>
      </c>
      <c r="N8237" s="1" t="str">
        <f t="array" ref="N8237">IF($M8237=0,'Class Rules'!$D$3,INDEX('Class Rules'!$D$6:$D$85,MATCH($M8237,'Class Rules'!$A$6:$A$85,0)))</f>
        <v>Passenger LDV</v>
      </c>
      <c r="O8237" s="1" t="str">
        <f t="array" ref="O8237">IF(SUMPRODUCT(MAX(ISNUMBER(SEARCH(Fuel_Rules!$A$6:$A$30,$E8237))*ISNUMBER(SEARCH(Fuel_Rules!$B$6:$B$30,$F8237))*(Fuel_Rules!$A$6:$A$30&lt;&gt;"")))&gt;0,"Plug-in hybrid",IF($G8237="Diesel","Diesel","Gasoline"))</f>
        <v>Gasoline</v>
      </c>
    </row>
    <row r="8238" spans="1:15" ht="15" customHeight="1" x14ac:dyDescent="0.25">
      <c r="A8238" s="1">
        <v>2022</v>
      </c>
      <c r="B8238" s="1" t="s">
        <v>9851</v>
      </c>
      <c r="C8238" s="1" t="s">
        <v>2651</v>
      </c>
      <c r="D8238" s="1" t="s">
        <v>10847</v>
      </c>
      <c r="E8238" s="1" t="s">
        <v>2526</v>
      </c>
      <c r="F8238" s="1" t="s">
        <v>2653</v>
      </c>
      <c r="G8238" s="1" t="s">
        <v>103</v>
      </c>
      <c r="H8238" s="1" t="s">
        <v>437</v>
      </c>
      <c r="I8238" s="1">
        <v>1.3</v>
      </c>
      <c r="J8238" s="1">
        <v>2023</v>
      </c>
      <c r="K8238" s="1">
        <v>151463</v>
      </c>
      <c r="L8238" s="1">
        <v>0</v>
      </c>
      <c r="M8238" s="1">
        <f t="array" ref="M8238">SUMPRODUCT(MAX(ISNUMBER(SEARCH('Class Rules'!$B$6:$B$85,$E8238))*ISNUMBER(SEARCH('Class Rules'!$C$6:$C$85,$F8238))*'Class Rules'!$A$6:$A$85))</f>
        <v>0</v>
      </c>
      <c r="N8238" s="1" t="str">
        <f t="array" ref="N8238">IF($M8238=0,'Class Rules'!$D$3,INDEX('Class Rules'!$D$6:$D$85,MATCH($M8238,'Class Rules'!$A$6:$A$85,0)))</f>
        <v>Passenger LDV</v>
      </c>
      <c r="O8238" s="1" t="str">
        <f t="array" ref="O8238">IF(SUMPRODUCT(MAX(ISNUMBER(SEARCH(Fuel_Rules!$A$6:$A$30,$E8238))*ISNUMBER(SEARCH(Fuel_Rules!$B$6:$B$30,$F8238))*(Fuel_Rules!$A$6:$A$30&lt;&gt;"")))&gt;0,"Plug-in hybrid",IF($G8238="Diesel","Diesel","Gasoline"))</f>
        <v>Gasoline</v>
      </c>
    </row>
    <row r="8239" spans="1:15" ht="15" customHeight="1" x14ac:dyDescent="0.25">
      <c r="A8239" s="1">
        <v>2022</v>
      </c>
      <c r="B8239" s="1" t="s">
        <v>9851</v>
      </c>
      <c r="C8239" s="1" t="s">
        <v>2651</v>
      </c>
      <c r="D8239" s="1" t="s">
        <v>10848</v>
      </c>
      <c r="E8239" s="1" t="s">
        <v>2526</v>
      </c>
      <c r="F8239" s="1" t="s">
        <v>2653</v>
      </c>
      <c r="G8239" s="1" t="s">
        <v>103</v>
      </c>
      <c r="H8239" s="1" t="s">
        <v>437</v>
      </c>
      <c r="I8239" s="1">
        <v>1.3</v>
      </c>
      <c r="J8239" s="1">
        <v>2023</v>
      </c>
      <c r="K8239" s="1">
        <v>137381</v>
      </c>
      <c r="L8239" s="1">
        <v>0</v>
      </c>
      <c r="M8239" s="1">
        <f t="array" ref="M8239">SUMPRODUCT(MAX(ISNUMBER(SEARCH('Class Rules'!$B$6:$B$85,$E8239))*ISNUMBER(SEARCH('Class Rules'!$C$6:$C$85,$F8239))*'Class Rules'!$A$6:$A$85))</f>
        <v>0</v>
      </c>
      <c r="N8239" s="1" t="str">
        <f t="array" ref="N8239">IF($M8239=0,'Class Rules'!$D$3,INDEX('Class Rules'!$D$6:$D$85,MATCH($M8239,'Class Rules'!$A$6:$A$85,0)))</f>
        <v>Passenger LDV</v>
      </c>
      <c r="O8239" s="1" t="str">
        <f t="array" ref="O8239">IF(SUMPRODUCT(MAX(ISNUMBER(SEARCH(Fuel_Rules!$A$6:$A$30,$E8239))*ISNUMBER(SEARCH(Fuel_Rules!$B$6:$B$30,$F8239))*(Fuel_Rules!$A$6:$A$30&lt;&gt;"")))&gt;0,"Plug-in hybrid",IF($G8239="Diesel","Diesel","Gasoline"))</f>
        <v>Gasoline</v>
      </c>
    </row>
    <row r="8240" spans="1:15" ht="15" customHeight="1" x14ac:dyDescent="0.25">
      <c r="A8240" s="1">
        <v>2022</v>
      </c>
      <c r="B8240" s="1" t="s">
        <v>9851</v>
      </c>
      <c r="C8240" s="1" t="s">
        <v>2654</v>
      </c>
      <c r="D8240" s="1" t="s">
        <v>10849</v>
      </c>
      <c r="E8240" s="1" t="s">
        <v>2526</v>
      </c>
      <c r="F8240" s="1" t="s">
        <v>2656</v>
      </c>
      <c r="G8240" s="1" t="s">
        <v>103</v>
      </c>
      <c r="H8240" s="1" t="s">
        <v>437</v>
      </c>
      <c r="I8240" s="1">
        <v>1.3</v>
      </c>
      <c r="J8240" s="1">
        <v>2023</v>
      </c>
      <c r="K8240" s="1">
        <v>143420</v>
      </c>
      <c r="L8240" s="1">
        <v>0</v>
      </c>
      <c r="M8240" s="1">
        <f t="array" ref="M8240">SUMPRODUCT(MAX(ISNUMBER(SEARCH('Class Rules'!$B$6:$B$85,$E8240))*ISNUMBER(SEARCH('Class Rules'!$C$6:$C$85,$F8240))*'Class Rules'!$A$6:$A$85))</f>
        <v>0</v>
      </c>
      <c r="N8240" s="1" t="str">
        <f t="array" ref="N8240">IF($M8240=0,'Class Rules'!$D$3,INDEX('Class Rules'!$D$6:$D$85,MATCH($M8240,'Class Rules'!$A$6:$A$85,0)))</f>
        <v>Passenger LDV</v>
      </c>
      <c r="O8240" s="1" t="str">
        <f t="array" ref="O8240">IF(SUMPRODUCT(MAX(ISNUMBER(SEARCH(Fuel_Rules!$A$6:$A$30,$E8240))*ISNUMBER(SEARCH(Fuel_Rules!$B$6:$B$30,$F8240))*(Fuel_Rules!$A$6:$A$30&lt;&gt;"")))&gt;0,"Plug-in hybrid",IF($G8240="Diesel","Diesel","Gasoline"))</f>
        <v>Gasoline</v>
      </c>
    </row>
    <row r="8241" spans="1:15" ht="15" customHeight="1" x14ac:dyDescent="0.25">
      <c r="A8241" s="1">
        <v>2022</v>
      </c>
      <c r="B8241" s="1" t="s">
        <v>9851</v>
      </c>
      <c r="C8241" s="1" t="s">
        <v>2654</v>
      </c>
      <c r="D8241" s="1" t="s">
        <v>10850</v>
      </c>
      <c r="E8241" s="1" t="s">
        <v>2526</v>
      </c>
      <c r="F8241" s="1" t="s">
        <v>2656</v>
      </c>
      <c r="G8241" s="1" t="s">
        <v>103</v>
      </c>
      <c r="H8241" s="1" t="s">
        <v>437</v>
      </c>
      <c r="I8241" s="1">
        <v>1.3</v>
      </c>
      <c r="J8241" s="1">
        <v>2023</v>
      </c>
      <c r="K8241" s="1">
        <v>136350</v>
      </c>
      <c r="L8241" s="1">
        <v>0</v>
      </c>
      <c r="M8241" s="1">
        <f t="array" ref="M8241">SUMPRODUCT(MAX(ISNUMBER(SEARCH('Class Rules'!$B$6:$B$85,$E8241))*ISNUMBER(SEARCH('Class Rules'!$C$6:$C$85,$F8241))*'Class Rules'!$A$6:$A$85))</f>
        <v>0</v>
      </c>
      <c r="N8241" s="1" t="str">
        <f t="array" ref="N8241">IF($M8241=0,'Class Rules'!$D$3,INDEX('Class Rules'!$D$6:$D$85,MATCH($M8241,'Class Rules'!$A$6:$A$85,0)))</f>
        <v>Passenger LDV</v>
      </c>
      <c r="O8241" s="1" t="str">
        <f t="array" ref="O8241">IF(SUMPRODUCT(MAX(ISNUMBER(SEARCH(Fuel_Rules!$A$6:$A$30,$E8241))*ISNUMBER(SEARCH(Fuel_Rules!$B$6:$B$30,$F8241))*(Fuel_Rules!$A$6:$A$30&lt;&gt;"")))&gt;0,"Plug-in hybrid",IF($G8241="Diesel","Diesel","Gasoline"))</f>
        <v>Gasoline</v>
      </c>
    </row>
    <row r="8242" spans="1:15" ht="15" customHeight="1" x14ac:dyDescent="0.25">
      <c r="A8242" s="1">
        <v>2022</v>
      </c>
      <c r="B8242" s="1" t="s">
        <v>9851</v>
      </c>
      <c r="C8242" s="1" t="s">
        <v>2657</v>
      </c>
      <c r="D8242" s="1" t="s">
        <v>10851</v>
      </c>
      <c r="E8242" s="1" t="s">
        <v>2526</v>
      </c>
      <c r="F8242" s="1" t="s">
        <v>2659</v>
      </c>
      <c r="G8242" s="1" t="s">
        <v>103</v>
      </c>
      <c r="H8242" s="1" t="s">
        <v>437</v>
      </c>
      <c r="I8242" s="1">
        <v>1.3</v>
      </c>
      <c r="J8242" s="1">
        <v>2023</v>
      </c>
      <c r="K8242" s="1">
        <v>138494</v>
      </c>
      <c r="L8242" s="1">
        <v>0</v>
      </c>
      <c r="M8242" s="1">
        <f t="array" ref="M8242">SUMPRODUCT(MAX(ISNUMBER(SEARCH('Class Rules'!$B$6:$B$85,$E8242))*ISNUMBER(SEARCH('Class Rules'!$C$6:$C$85,$F8242))*'Class Rules'!$A$6:$A$85))</f>
        <v>0</v>
      </c>
      <c r="N8242" s="1" t="str">
        <f t="array" ref="N8242">IF($M8242=0,'Class Rules'!$D$3,INDEX('Class Rules'!$D$6:$D$85,MATCH($M8242,'Class Rules'!$A$6:$A$85,0)))</f>
        <v>Passenger LDV</v>
      </c>
      <c r="O8242" s="1" t="str">
        <f t="array" ref="O8242">IF(SUMPRODUCT(MAX(ISNUMBER(SEARCH(Fuel_Rules!$A$6:$A$30,$E8242))*ISNUMBER(SEARCH(Fuel_Rules!$B$6:$B$30,$F8242))*(Fuel_Rules!$A$6:$A$30&lt;&gt;"")))&gt;0,"Plug-in hybrid",IF($G8242="Diesel","Diesel","Gasoline"))</f>
        <v>Gasoline</v>
      </c>
    </row>
    <row r="8243" spans="1:15" ht="15" customHeight="1" x14ac:dyDescent="0.25">
      <c r="A8243" s="1">
        <v>2022</v>
      </c>
      <c r="B8243" s="1" t="s">
        <v>9851</v>
      </c>
      <c r="C8243" s="1" t="s">
        <v>2657</v>
      </c>
      <c r="D8243" s="1" t="s">
        <v>10852</v>
      </c>
      <c r="E8243" s="1" t="s">
        <v>2526</v>
      </c>
      <c r="F8243" s="1" t="s">
        <v>2659</v>
      </c>
      <c r="G8243" s="1" t="s">
        <v>103</v>
      </c>
      <c r="H8243" s="1" t="s">
        <v>437</v>
      </c>
      <c r="I8243" s="1">
        <v>1.3</v>
      </c>
      <c r="J8243" s="1">
        <v>2023</v>
      </c>
      <c r="K8243" s="1">
        <v>133591</v>
      </c>
      <c r="L8243" s="1">
        <v>0</v>
      </c>
      <c r="M8243" s="1">
        <f t="array" ref="M8243">SUMPRODUCT(MAX(ISNUMBER(SEARCH('Class Rules'!$B$6:$B$85,$E8243))*ISNUMBER(SEARCH('Class Rules'!$C$6:$C$85,$F8243))*'Class Rules'!$A$6:$A$85))</f>
        <v>0</v>
      </c>
      <c r="N8243" s="1" t="str">
        <f t="array" ref="N8243">IF($M8243=0,'Class Rules'!$D$3,INDEX('Class Rules'!$D$6:$D$85,MATCH($M8243,'Class Rules'!$A$6:$A$85,0)))</f>
        <v>Passenger LDV</v>
      </c>
      <c r="O8243" s="1" t="str">
        <f t="array" ref="O8243">IF(SUMPRODUCT(MAX(ISNUMBER(SEARCH(Fuel_Rules!$A$6:$A$30,$E8243))*ISNUMBER(SEARCH(Fuel_Rules!$B$6:$B$30,$F8243))*(Fuel_Rules!$A$6:$A$30&lt;&gt;"")))&gt;0,"Plug-in hybrid",IF($G8243="Diesel","Diesel","Gasoline"))</f>
        <v>Gasoline</v>
      </c>
    </row>
    <row r="8244" spans="1:15" ht="15" customHeight="1" x14ac:dyDescent="0.25">
      <c r="A8244" s="1">
        <v>2022</v>
      </c>
      <c r="B8244" s="1" t="s">
        <v>9851</v>
      </c>
      <c r="C8244" s="1" t="s">
        <v>2660</v>
      </c>
      <c r="D8244" s="1" t="s">
        <v>10853</v>
      </c>
      <c r="E8244" s="1" t="s">
        <v>2526</v>
      </c>
      <c r="F8244" s="1" t="s">
        <v>2662</v>
      </c>
      <c r="G8244" s="1" t="s">
        <v>103</v>
      </c>
      <c r="H8244" s="1" t="s">
        <v>298</v>
      </c>
      <c r="I8244" s="1">
        <v>1</v>
      </c>
      <c r="J8244" s="1">
        <v>2023</v>
      </c>
      <c r="K8244" s="1">
        <v>79365</v>
      </c>
      <c r="L8244" s="1">
        <v>0</v>
      </c>
      <c r="M8244" s="1">
        <f t="array" ref="M8244">SUMPRODUCT(MAX(ISNUMBER(SEARCH('Class Rules'!$B$6:$B$85,$E8244))*ISNUMBER(SEARCH('Class Rules'!$C$6:$C$85,$F8244))*'Class Rules'!$A$6:$A$85))</f>
        <v>0</v>
      </c>
      <c r="N8244" s="1" t="str">
        <f t="array" ref="N8244">IF($M8244=0,'Class Rules'!$D$3,INDEX('Class Rules'!$D$6:$D$85,MATCH($M8244,'Class Rules'!$A$6:$A$85,0)))</f>
        <v>Passenger LDV</v>
      </c>
      <c r="O8244" s="1" t="str">
        <f t="array" ref="O8244">IF(SUMPRODUCT(MAX(ISNUMBER(SEARCH(Fuel_Rules!$A$6:$A$30,$E8244))*ISNUMBER(SEARCH(Fuel_Rules!$B$6:$B$30,$F8244))*(Fuel_Rules!$A$6:$A$30&lt;&gt;"")))&gt;0,"Plug-in hybrid",IF($G8244="Diesel","Diesel","Gasoline"))</f>
        <v>Gasoline</v>
      </c>
    </row>
    <row r="8245" spans="1:15" ht="15" customHeight="1" x14ac:dyDescent="0.25">
      <c r="A8245" s="1">
        <v>2022</v>
      </c>
      <c r="B8245" s="1" t="s">
        <v>9851</v>
      </c>
      <c r="C8245" s="1" t="s">
        <v>2660</v>
      </c>
      <c r="D8245" s="1" t="s">
        <v>10854</v>
      </c>
      <c r="E8245" s="1" t="s">
        <v>2526</v>
      </c>
      <c r="F8245" s="1" t="s">
        <v>2662</v>
      </c>
      <c r="G8245" s="1" t="s">
        <v>103</v>
      </c>
      <c r="H8245" s="1" t="s">
        <v>298</v>
      </c>
      <c r="I8245" s="1">
        <v>1</v>
      </c>
      <c r="J8245" s="1">
        <v>2023</v>
      </c>
      <c r="K8245" s="1">
        <v>74301</v>
      </c>
      <c r="L8245" s="1">
        <v>0</v>
      </c>
      <c r="M8245" s="1">
        <f t="array" ref="M8245">SUMPRODUCT(MAX(ISNUMBER(SEARCH('Class Rules'!$B$6:$B$85,$E8245))*ISNUMBER(SEARCH('Class Rules'!$C$6:$C$85,$F8245))*'Class Rules'!$A$6:$A$85))</f>
        <v>0</v>
      </c>
      <c r="N8245" s="1" t="str">
        <f t="array" ref="N8245">IF($M8245=0,'Class Rules'!$D$3,INDEX('Class Rules'!$D$6:$D$85,MATCH($M8245,'Class Rules'!$A$6:$A$85,0)))</f>
        <v>Passenger LDV</v>
      </c>
      <c r="O8245" s="1" t="str">
        <f t="array" ref="O8245">IF(SUMPRODUCT(MAX(ISNUMBER(SEARCH(Fuel_Rules!$A$6:$A$30,$E8245))*ISNUMBER(SEARCH(Fuel_Rules!$B$6:$B$30,$F8245))*(Fuel_Rules!$A$6:$A$30&lt;&gt;"")))&gt;0,"Plug-in hybrid",IF($G8245="Diesel","Diesel","Gasoline"))</f>
        <v>Gasoline</v>
      </c>
    </row>
    <row r="8246" spans="1:15" ht="15" customHeight="1" x14ac:dyDescent="0.25">
      <c r="A8246" s="1">
        <v>2022</v>
      </c>
      <c r="B8246" s="1" t="s">
        <v>9851</v>
      </c>
      <c r="C8246" s="1" t="s">
        <v>5001</v>
      </c>
      <c r="D8246" s="1" t="s">
        <v>10855</v>
      </c>
      <c r="E8246" s="1" t="s">
        <v>2526</v>
      </c>
      <c r="F8246" s="1" t="s">
        <v>5003</v>
      </c>
      <c r="G8246" s="1" t="s">
        <v>103</v>
      </c>
      <c r="H8246" s="1" t="s">
        <v>437</v>
      </c>
      <c r="I8246" s="1">
        <v>1.3</v>
      </c>
      <c r="J8246" s="1">
        <v>2023</v>
      </c>
      <c r="K8246" s="1">
        <v>138578</v>
      </c>
      <c r="L8246" s="1">
        <v>0</v>
      </c>
      <c r="M8246" s="1">
        <f t="array" ref="M8246">SUMPRODUCT(MAX(ISNUMBER(SEARCH('Class Rules'!$B$6:$B$85,$E8246))*ISNUMBER(SEARCH('Class Rules'!$C$6:$C$85,$F8246))*'Class Rules'!$A$6:$A$85))</f>
        <v>0</v>
      </c>
      <c r="N8246" s="1" t="str">
        <f t="array" ref="N8246">IF($M8246=0,'Class Rules'!$D$3,INDEX('Class Rules'!$D$6:$D$85,MATCH($M8246,'Class Rules'!$A$6:$A$85,0)))</f>
        <v>Passenger LDV</v>
      </c>
      <c r="O8246" s="1" t="str">
        <f t="array" ref="O8246">IF(SUMPRODUCT(MAX(ISNUMBER(SEARCH(Fuel_Rules!$A$6:$A$30,$E8246))*ISNUMBER(SEARCH(Fuel_Rules!$B$6:$B$30,$F8246))*(Fuel_Rules!$A$6:$A$30&lt;&gt;"")))&gt;0,"Plug-in hybrid",IF($G8246="Diesel","Diesel","Gasoline"))</f>
        <v>Gasoline</v>
      </c>
    </row>
    <row r="8247" spans="1:15" ht="15" customHeight="1" x14ac:dyDescent="0.25">
      <c r="A8247" s="1">
        <v>2022</v>
      </c>
      <c r="B8247" s="1" t="s">
        <v>9851</v>
      </c>
      <c r="C8247" s="1" t="s">
        <v>5001</v>
      </c>
      <c r="D8247" s="1" t="s">
        <v>10856</v>
      </c>
      <c r="E8247" s="1" t="s">
        <v>2526</v>
      </c>
      <c r="F8247" s="1" t="s">
        <v>5003</v>
      </c>
      <c r="G8247" s="1" t="s">
        <v>103</v>
      </c>
      <c r="H8247" s="1" t="s">
        <v>437</v>
      </c>
      <c r="I8247" s="1">
        <v>1.3</v>
      </c>
      <c r="J8247" s="1">
        <v>2023</v>
      </c>
      <c r="K8247" s="1">
        <v>133605</v>
      </c>
      <c r="L8247" s="1">
        <v>0</v>
      </c>
      <c r="M8247" s="1">
        <f t="array" ref="M8247">SUMPRODUCT(MAX(ISNUMBER(SEARCH('Class Rules'!$B$6:$B$85,$E8247))*ISNUMBER(SEARCH('Class Rules'!$C$6:$C$85,$F8247))*'Class Rules'!$A$6:$A$85))</f>
        <v>0</v>
      </c>
      <c r="N8247" s="1" t="str">
        <f t="array" ref="N8247">IF($M8247=0,'Class Rules'!$D$3,INDEX('Class Rules'!$D$6:$D$85,MATCH($M8247,'Class Rules'!$A$6:$A$85,0)))</f>
        <v>Passenger LDV</v>
      </c>
      <c r="O8247" s="1" t="str">
        <f t="array" ref="O8247">IF(SUMPRODUCT(MAX(ISNUMBER(SEARCH(Fuel_Rules!$A$6:$A$30,$E8247))*ISNUMBER(SEARCH(Fuel_Rules!$B$6:$B$30,$F8247))*(Fuel_Rules!$A$6:$A$30&lt;&gt;"")))&gt;0,"Plug-in hybrid",IF($G8247="Diesel","Diesel","Gasoline"))</f>
        <v>Gasoline</v>
      </c>
    </row>
    <row r="8248" spans="1:15" ht="15" customHeight="1" x14ac:dyDescent="0.25">
      <c r="A8248" s="1">
        <v>2022</v>
      </c>
      <c r="B8248" s="1" t="s">
        <v>9851</v>
      </c>
      <c r="C8248" s="1" t="s">
        <v>6754</v>
      </c>
      <c r="D8248" s="1" t="s">
        <v>10857</v>
      </c>
      <c r="E8248" s="1" t="s">
        <v>2526</v>
      </c>
      <c r="F8248" s="1" t="s">
        <v>6756</v>
      </c>
      <c r="G8248" s="1" t="s">
        <v>103</v>
      </c>
      <c r="H8248" s="1" t="s">
        <v>437</v>
      </c>
      <c r="I8248" s="1">
        <v>1.3</v>
      </c>
      <c r="J8248" s="1">
        <v>2023</v>
      </c>
      <c r="K8248" s="1">
        <v>141439</v>
      </c>
      <c r="L8248" s="1">
        <v>0</v>
      </c>
      <c r="M8248" s="1">
        <f t="array" ref="M8248">SUMPRODUCT(MAX(ISNUMBER(SEARCH('Class Rules'!$B$6:$B$85,$E8248))*ISNUMBER(SEARCH('Class Rules'!$C$6:$C$85,$F8248))*'Class Rules'!$A$6:$A$85))</f>
        <v>22</v>
      </c>
      <c r="N8248" s="1" t="str">
        <f t="array" ref="N8248">IF($M8248=0,'Class Rules'!$D$3,INDEX('Class Rules'!$D$6:$D$85,MATCH($M8248,'Class Rules'!$A$6:$A$85,0)))</f>
        <v>Freight LDV</v>
      </c>
      <c r="O8248" s="1" t="str">
        <f t="array" ref="O8248">IF(SUMPRODUCT(MAX(ISNUMBER(SEARCH(Fuel_Rules!$A$6:$A$30,$E8248))*ISNUMBER(SEARCH(Fuel_Rules!$B$6:$B$30,$F8248))*(Fuel_Rules!$A$6:$A$30&lt;&gt;"")))&gt;0,"Plug-in hybrid",IF($G8248="Diesel","Diesel","Gasoline"))</f>
        <v>Gasoline</v>
      </c>
    </row>
    <row r="8249" spans="1:15" ht="15" customHeight="1" x14ac:dyDescent="0.25">
      <c r="A8249" s="1">
        <v>2022</v>
      </c>
      <c r="B8249" s="1" t="s">
        <v>9851</v>
      </c>
      <c r="C8249" s="1" t="s">
        <v>6754</v>
      </c>
      <c r="D8249" s="1" t="s">
        <v>10858</v>
      </c>
      <c r="E8249" s="1" t="s">
        <v>2526</v>
      </c>
      <c r="F8249" s="1" t="s">
        <v>6756</v>
      </c>
      <c r="G8249" s="1" t="s">
        <v>103</v>
      </c>
      <c r="H8249" s="1" t="s">
        <v>437</v>
      </c>
      <c r="I8249" s="1">
        <v>1.3</v>
      </c>
      <c r="J8249" s="1">
        <v>2023</v>
      </c>
      <c r="K8249" s="1">
        <v>135702</v>
      </c>
      <c r="L8249" s="1">
        <v>0</v>
      </c>
      <c r="M8249" s="1">
        <f t="array" ref="M8249">SUMPRODUCT(MAX(ISNUMBER(SEARCH('Class Rules'!$B$6:$B$85,$E8249))*ISNUMBER(SEARCH('Class Rules'!$C$6:$C$85,$F8249))*'Class Rules'!$A$6:$A$85))</f>
        <v>22</v>
      </c>
      <c r="N8249" s="1" t="str">
        <f t="array" ref="N8249">IF($M8249=0,'Class Rules'!$D$3,INDEX('Class Rules'!$D$6:$D$85,MATCH($M8249,'Class Rules'!$A$6:$A$85,0)))</f>
        <v>Freight LDV</v>
      </c>
      <c r="O8249" s="1" t="str">
        <f t="array" ref="O8249">IF(SUMPRODUCT(MAX(ISNUMBER(SEARCH(Fuel_Rules!$A$6:$A$30,$E8249))*ISNUMBER(SEARCH(Fuel_Rules!$B$6:$B$30,$F8249))*(Fuel_Rules!$A$6:$A$30&lt;&gt;"")))&gt;0,"Plug-in hybrid",IF($G8249="Diesel","Diesel","Gasoline"))</f>
        <v>Gasoline</v>
      </c>
    </row>
    <row r="8250" spans="1:15" ht="15" customHeight="1" x14ac:dyDescent="0.25">
      <c r="A8250" s="1">
        <v>2022</v>
      </c>
      <c r="B8250" s="1" t="s">
        <v>9851</v>
      </c>
      <c r="C8250" s="1" t="s">
        <v>8655</v>
      </c>
      <c r="D8250" s="1" t="s">
        <v>10859</v>
      </c>
      <c r="E8250" s="1" t="s">
        <v>2526</v>
      </c>
      <c r="F8250" s="1" t="s">
        <v>8657</v>
      </c>
      <c r="G8250" s="1" t="s">
        <v>103</v>
      </c>
      <c r="H8250" s="1" t="s">
        <v>298</v>
      </c>
      <c r="I8250" s="1">
        <v>1.6</v>
      </c>
      <c r="J8250" s="1">
        <v>2023</v>
      </c>
      <c r="K8250" s="1">
        <v>115266</v>
      </c>
      <c r="L8250" s="1">
        <v>0</v>
      </c>
      <c r="M8250" s="1">
        <f t="array" ref="M8250">SUMPRODUCT(MAX(ISNUMBER(SEARCH('Class Rules'!$B$6:$B$85,$E8250))*ISNUMBER(SEARCH('Class Rules'!$C$6:$C$85,$F8250))*'Class Rules'!$A$6:$A$85))</f>
        <v>22</v>
      </c>
      <c r="N8250" s="1" t="str">
        <f t="array" ref="N8250">IF($M8250=0,'Class Rules'!$D$3,INDEX('Class Rules'!$D$6:$D$85,MATCH($M8250,'Class Rules'!$A$6:$A$85,0)))</f>
        <v>Freight LDV</v>
      </c>
      <c r="O8250" s="1" t="str">
        <f t="array" ref="O8250">IF(SUMPRODUCT(MAX(ISNUMBER(SEARCH(Fuel_Rules!$A$6:$A$30,$E8250))*ISNUMBER(SEARCH(Fuel_Rules!$B$6:$B$30,$F8250))*(Fuel_Rules!$A$6:$A$30&lt;&gt;"")))&gt;0,"Plug-in hybrid",IF($G8250="Diesel","Diesel","Gasoline"))</f>
        <v>Gasoline</v>
      </c>
    </row>
    <row r="8251" spans="1:15" ht="15" customHeight="1" x14ac:dyDescent="0.25">
      <c r="A8251" s="1">
        <v>2022</v>
      </c>
      <c r="B8251" s="1" t="s">
        <v>9851</v>
      </c>
      <c r="C8251" s="1" t="s">
        <v>8655</v>
      </c>
      <c r="D8251" s="1" t="s">
        <v>10860</v>
      </c>
      <c r="E8251" s="1" t="s">
        <v>2526</v>
      </c>
      <c r="F8251" s="1" t="s">
        <v>8657</v>
      </c>
      <c r="G8251" s="1" t="s">
        <v>103</v>
      </c>
      <c r="H8251" s="1" t="s">
        <v>298</v>
      </c>
      <c r="I8251" s="1">
        <v>1.6</v>
      </c>
      <c r="J8251" s="1">
        <v>2023</v>
      </c>
      <c r="K8251" s="1">
        <v>104528</v>
      </c>
      <c r="L8251" s="1">
        <v>0</v>
      </c>
      <c r="M8251" s="1">
        <f t="array" ref="M8251">SUMPRODUCT(MAX(ISNUMBER(SEARCH('Class Rules'!$B$6:$B$85,$E8251))*ISNUMBER(SEARCH('Class Rules'!$C$6:$C$85,$F8251))*'Class Rules'!$A$6:$A$85))</f>
        <v>22</v>
      </c>
      <c r="N8251" s="1" t="str">
        <f t="array" ref="N8251">IF($M8251=0,'Class Rules'!$D$3,INDEX('Class Rules'!$D$6:$D$85,MATCH($M8251,'Class Rules'!$A$6:$A$85,0)))</f>
        <v>Freight LDV</v>
      </c>
      <c r="O8251" s="1" t="str">
        <f t="array" ref="O8251">IF(SUMPRODUCT(MAX(ISNUMBER(SEARCH(Fuel_Rules!$A$6:$A$30,$E8251))*ISNUMBER(SEARCH(Fuel_Rules!$B$6:$B$30,$F8251))*(Fuel_Rules!$A$6:$A$30&lt;&gt;"")))&gt;0,"Plug-in hybrid",IF($G8251="Diesel","Diesel","Gasoline"))</f>
        <v>Gasoline</v>
      </c>
    </row>
    <row r="8252" spans="1:15" ht="15" customHeight="1" x14ac:dyDescent="0.25">
      <c r="A8252" s="1">
        <v>2022</v>
      </c>
      <c r="B8252" s="1" t="s">
        <v>9851</v>
      </c>
      <c r="C8252" s="1" t="s">
        <v>8659</v>
      </c>
      <c r="D8252" s="1" t="s">
        <v>10861</v>
      </c>
      <c r="E8252" s="1" t="s">
        <v>2526</v>
      </c>
      <c r="F8252" s="1" t="s">
        <v>8661</v>
      </c>
      <c r="G8252" s="1" t="s">
        <v>103</v>
      </c>
      <c r="H8252" s="1" t="s">
        <v>298</v>
      </c>
      <c r="I8252" s="1">
        <v>1.6</v>
      </c>
      <c r="J8252" s="1">
        <v>2023</v>
      </c>
      <c r="K8252" s="1">
        <v>108428</v>
      </c>
      <c r="L8252" s="1">
        <v>0</v>
      </c>
      <c r="M8252" s="1">
        <f t="array" ref="M8252">SUMPRODUCT(MAX(ISNUMBER(SEARCH('Class Rules'!$B$6:$B$85,$E8252))*ISNUMBER(SEARCH('Class Rules'!$C$6:$C$85,$F8252))*'Class Rules'!$A$6:$A$85))</f>
        <v>22</v>
      </c>
      <c r="N8252" s="1" t="str">
        <f t="array" ref="N8252">IF($M8252=0,'Class Rules'!$D$3,INDEX('Class Rules'!$D$6:$D$85,MATCH($M8252,'Class Rules'!$A$6:$A$85,0)))</f>
        <v>Freight LDV</v>
      </c>
      <c r="O8252" s="1" t="str">
        <f t="array" ref="O8252">IF(SUMPRODUCT(MAX(ISNUMBER(SEARCH(Fuel_Rules!$A$6:$A$30,$E8252))*ISNUMBER(SEARCH(Fuel_Rules!$B$6:$B$30,$F8252))*(Fuel_Rules!$A$6:$A$30&lt;&gt;"")))&gt;0,"Plug-in hybrid",IF($G8252="Diesel","Diesel","Gasoline"))</f>
        <v>Gasoline</v>
      </c>
    </row>
    <row r="8253" spans="1:15" ht="15" customHeight="1" x14ac:dyDescent="0.25">
      <c r="A8253" s="1">
        <v>2022</v>
      </c>
      <c r="B8253" s="1" t="s">
        <v>9851</v>
      </c>
      <c r="C8253" s="1" t="s">
        <v>8659</v>
      </c>
      <c r="D8253" s="1" t="s">
        <v>10862</v>
      </c>
      <c r="E8253" s="1" t="s">
        <v>2526</v>
      </c>
      <c r="F8253" s="1" t="s">
        <v>8661</v>
      </c>
      <c r="G8253" s="1" t="s">
        <v>103</v>
      </c>
      <c r="H8253" s="1" t="s">
        <v>298</v>
      </c>
      <c r="I8253" s="1">
        <v>1.6</v>
      </c>
      <c r="J8253" s="1">
        <v>2023</v>
      </c>
      <c r="K8253" s="1">
        <v>102738</v>
      </c>
      <c r="L8253" s="1">
        <v>0</v>
      </c>
      <c r="M8253" s="1">
        <f t="array" ref="M8253">SUMPRODUCT(MAX(ISNUMBER(SEARCH('Class Rules'!$B$6:$B$85,$E8253))*ISNUMBER(SEARCH('Class Rules'!$C$6:$C$85,$F8253))*'Class Rules'!$A$6:$A$85))</f>
        <v>22</v>
      </c>
      <c r="N8253" s="1" t="str">
        <f t="array" ref="N8253">IF($M8253=0,'Class Rules'!$D$3,INDEX('Class Rules'!$D$6:$D$85,MATCH($M8253,'Class Rules'!$A$6:$A$85,0)))</f>
        <v>Freight LDV</v>
      </c>
      <c r="O8253" s="1" t="str">
        <f t="array" ref="O8253">IF(SUMPRODUCT(MAX(ISNUMBER(SEARCH(Fuel_Rules!$A$6:$A$30,$E8253))*ISNUMBER(SEARCH(Fuel_Rules!$B$6:$B$30,$F8253))*(Fuel_Rules!$A$6:$A$30&lt;&gt;"")))&gt;0,"Plug-in hybrid",IF($G8253="Diesel","Diesel","Gasoline"))</f>
        <v>Gasoline</v>
      </c>
    </row>
    <row r="8254" spans="1:15" ht="15" customHeight="1" x14ac:dyDescent="0.25">
      <c r="A8254" s="1">
        <v>2022</v>
      </c>
      <c r="B8254" s="1" t="s">
        <v>9851</v>
      </c>
      <c r="C8254" s="1" t="s">
        <v>8663</v>
      </c>
      <c r="D8254" s="1" t="s">
        <v>10863</v>
      </c>
      <c r="E8254" s="1" t="s">
        <v>2526</v>
      </c>
      <c r="F8254" s="1" t="s">
        <v>8665</v>
      </c>
      <c r="G8254" s="1" t="s">
        <v>105</v>
      </c>
      <c r="H8254" s="1" t="s">
        <v>298</v>
      </c>
      <c r="I8254" s="1">
        <v>2.2999999999999998</v>
      </c>
      <c r="J8254" s="1">
        <v>2023</v>
      </c>
      <c r="K8254" s="1">
        <v>198083</v>
      </c>
      <c r="L8254" s="1">
        <v>0</v>
      </c>
      <c r="M8254" s="1">
        <f t="array" ref="M8254">SUMPRODUCT(MAX(ISNUMBER(SEARCH('Class Rules'!$B$6:$B$85,$E8254))*ISNUMBER(SEARCH('Class Rules'!$C$6:$C$85,$F8254))*'Class Rules'!$A$6:$A$85))</f>
        <v>21</v>
      </c>
      <c r="N8254" s="1" t="str">
        <f t="array" ref="N8254">IF($M8254=0,'Class Rules'!$D$3,INDEX('Class Rules'!$D$6:$D$85,MATCH($M8254,'Class Rules'!$A$6:$A$85,0)))</f>
        <v>Freight LDV</v>
      </c>
      <c r="O8254" s="1" t="str">
        <f t="array" ref="O8254">IF(SUMPRODUCT(MAX(ISNUMBER(SEARCH(Fuel_Rules!$A$6:$A$30,$E8254))*ISNUMBER(SEARCH(Fuel_Rules!$B$6:$B$30,$F8254))*(Fuel_Rules!$A$6:$A$30&lt;&gt;"")))&gt;0,"Plug-in hybrid",IF($G8254="Diesel","Diesel","Gasoline"))</f>
        <v>Diesel</v>
      </c>
    </row>
    <row r="8255" spans="1:15" ht="15" customHeight="1" x14ac:dyDescent="0.25">
      <c r="A8255" s="1">
        <v>2022</v>
      </c>
      <c r="B8255" s="1" t="s">
        <v>9851</v>
      </c>
      <c r="C8255" s="1" t="s">
        <v>8663</v>
      </c>
      <c r="D8255" s="1" t="s">
        <v>10864</v>
      </c>
      <c r="E8255" s="1" t="s">
        <v>2526</v>
      </c>
      <c r="F8255" s="1" t="s">
        <v>8665</v>
      </c>
      <c r="G8255" s="1" t="s">
        <v>105</v>
      </c>
      <c r="H8255" s="1" t="s">
        <v>298</v>
      </c>
      <c r="I8255" s="1">
        <v>2.2999999999999998</v>
      </c>
      <c r="J8255" s="1">
        <v>2023</v>
      </c>
      <c r="K8255" s="1">
        <v>179963</v>
      </c>
      <c r="L8255" s="1">
        <v>0</v>
      </c>
      <c r="M8255" s="1">
        <f t="array" ref="M8255">SUMPRODUCT(MAX(ISNUMBER(SEARCH('Class Rules'!$B$6:$B$85,$E8255))*ISNUMBER(SEARCH('Class Rules'!$C$6:$C$85,$F8255))*'Class Rules'!$A$6:$A$85))</f>
        <v>21</v>
      </c>
      <c r="N8255" s="1" t="str">
        <f t="array" ref="N8255">IF($M8255=0,'Class Rules'!$D$3,INDEX('Class Rules'!$D$6:$D$85,MATCH($M8255,'Class Rules'!$A$6:$A$85,0)))</f>
        <v>Freight LDV</v>
      </c>
      <c r="O8255" s="1" t="str">
        <f t="array" ref="O8255">IF(SUMPRODUCT(MAX(ISNUMBER(SEARCH(Fuel_Rules!$A$6:$A$30,$E8255))*ISNUMBER(SEARCH(Fuel_Rules!$B$6:$B$30,$F8255))*(Fuel_Rules!$A$6:$A$30&lt;&gt;"")))&gt;0,"Plug-in hybrid",IF($G8255="Diesel","Diesel","Gasoline"))</f>
        <v>Diesel</v>
      </c>
    </row>
    <row r="8256" spans="1:15" ht="15" customHeight="1" x14ac:dyDescent="0.25">
      <c r="A8256" s="1">
        <v>2022</v>
      </c>
      <c r="B8256" s="1" t="s">
        <v>9851</v>
      </c>
      <c r="C8256" s="1" t="s">
        <v>8667</v>
      </c>
      <c r="D8256" s="1" t="s">
        <v>10865</v>
      </c>
      <c r="E8256" s="1" t="s">
        <v>2526</v>
      </c>
      <c r="F8256" s="1" t="s">
        <v>8669</v>
      </c>
      <c r="G8256" s="1" t="s">
        <v>105</v>
      </c>
      <c r="H8256" s="1" t="s">
        <v>298</v>
      </c>
      <c r="I8256" s="1">
        <v>2.2999999999999998</v>
      </c>
      <c r="J8256" s="1">
        <v>2023</v>
      </c>
      <c r="K8256" s="1">
        <v>197066</v>
      </c>
      <c r="L8256" s="1">
        <v>0</v>
      </c>
      <c r="M8256" s="1">
        <f t="array" ref="M8256">SUMPRODUCT(MAX(ISNUMBER(SEARCH('Class Rules'!$B$6:$B$85,$E8256))*ISNUMBER(SEARCH('Class Rules'!$C$6:$C$85,$F8256))*'Class Rules'!$A$6:$A$85))</f>
        <v>21</v>
      </c>
      <c r="N8256" s="1" t="str">
        <f t="array" ref="N8256">IF($M8256=0,'Class Rules'!$D$3,INDEX('Class Rules'!$D$6:$D$85,MATCH($M8256,'Class Rules'!$A$6:$A$85,0)))</f>
        <v>Freight LDV</v>
      </c>
      <c r="O8256" s="1" t="str">
        <f t="array" ref="O8256">IF(SUMPRODUCT(MAX(ISNUMBER(SEARCH(Fuel_Rules!$A$6:$A$30,$E8256))*ISNUMBER(SEARCH(Fuel_Rules!$B$6:$B$30,$F8256))*(Fuel_Rules!$A$6:$A$30&lt;&gt;"")))&gt;0,"Plug-in hybrid",IF($G8256="Diesel","Diesel","Gasoline"))</f>
        <v>Diesel</v>
      </c>
    </row>
    <row r="8257" spans="1:15" ht="15" customHeight="1" x14ac:dyDescent="0.25">
      <c r="A8257" s="1">
        <v>2022</v>
      </c>
      <c r="B8257" s="1" t="s">
        <v>9851</v>
      </c>
      <c r="C8257" s="1" t="s">
        <v>8667</v>
      </c>
      <c r="D8257" s="1" t="s">
        <v>10866</v>
      </c>
      <c r="E8257" s="1" t="s">
        <v>2526</v>
      </c>
      <c r="F8257" s="1" t="s">
        <v>8669</v>
      </c>
      <c r="G8257" s="1" t="s">
        <v>105</v>
      </c>
      <c r="H8257" s="1" t="s">
        <v>298</v>
      </c>
      <c r="I8257" s="1">
        <v>2.2999999999999998</v>
      </c>
      <c r="J8257" s="1">
        <v>2023</v>
      </c>
      <c r="K8257" s="1">
        <v>184701</v>
      </c>
      <c r="L8257" s="1">
        <v>0</v>
      </c>
      <c r="M8257" s="1">
        <f t="array" ref="M8257">SUMPRODUCT(MAX(ISNUMBER(SEARCH('Class Rules'!$B$6:$B$85,$E8257))*ISNUMBER(SEARCH('Class Rules'!$C$6:$C$85,$F8257))*'Class Rules'!$A$6:$A$85))</f>
        <v>21</v>
      </c>
      <c r="N8257" s="1" t="str">
        <f t="array" ref="N8257">IF($M8257=0,'Class Rules'!$D$3,INDEX('Class Rules'!$D$6:$D$85,MATCH($M8257,'Class Rules'!$A$6:$A$85,0)))</f>
        <v>Freight LDV</v>
      </c>
      <c r="O8257" s="1" t="str">
        <f t="array" ref="O8257">IF(SUMPRODUCT(MAX(ISNUMBER(SEARCH(Fuel_Rules!$A$6:$A$30,$E8257))*ISNUMBER(SEARCH(Fuel_Rules!$B$6:$B$30,$F8257))*(Fuel_Rules!$A$6:$A$30&lt;&gt;"")))&gt;0,"Plug-in hybrid",IF($G8257="Diesel","Diesel","Gasoline"))</f>
        <v>Diesel</v>
      </c>
    </row>
    <row r="8258" spans="1:15" ht="15" customHeight="1" x14ac:dyDescent="0.25">
      <c r="A8258" s="1">
        <v>2022</v>
      </c>
      <c r="B8258" s="1" t="s">
        <v>9851</v>
      </c>
      <c r="C8258" s="1" t="s">
        <v>8671</v>
      </c>
      <c r="D8258" s="1" t="s">
        <v>10867</v>
      </c>
      <c r="E8258" s="1" t="s">
        <v>2526</v>
      </c>
      <c r="F8258" s="1" t="s">
        <v>8673</v>
      </c>
      <c r="G8258" s="1" t="s">
        <v>105</v>
      </c>
      <c r="H8258" s="1" t="s">
        <v>298</v>
      </c>
      <c r="I8258" s="1">
        <v>2.2999999999999998</v>
      </c>
      <c r="J8258" s="1">
        <v>2023</v>
      </c>
      <c r="K8258" s="1">
        <v>200544</v>
      </c>
      <c r="L8258" s="1">
        <v>0</v>
      </c>
      <c r="M8258" s="1">
        <f t="array" ref="M8258">SUMPRODUCT(MAX(ISNUMBER(SEARCH('Class Rules'!$B$6:$B$85,$E8258))*ISNUMBER(SEARCH('Class Rules'!$C$6:$C$85,$F8258))*'Class Rules'!$A$6:$A$85))</f>
        <v>21</v>
      </c>
      <c r="N8258" s="1" t="str">
        <f t="array" ref="N8258">IF($M8258=0,'Class Rules'!$D$3,INDEX('Class Rules'!$D$6:$D$85,MATCH($M8258,'Class Rules'!$A$6:$A$85,0)))</f>
        <v>Freight LDV</v>
      </c>
      <c r="O8258" s="1" t="str">
        <f t="array" ref="O8258">IF(SUMPRODUCT(MAX(ISNUMBER(SEARCH(Fuel_Rules!$A$6:$A$30,$E8258))*ISNUMBER(SEARCH(Fuel_Rules!$B$6:$B$30,$F8258))*(Fuel_Rules!$A$6:$A$30&lt;&gt;"")))&gt;0,"Plug-in hybrid",IF($G8258="Diesel","Diesel","Gasoline"))</f>
        <v>Diesel</v>
      </c>
    </row>
    <row r="8259" spans="1:15" ht="15" customHeight="1" x14ac:dyDescent="0.25">
      <c r="A8259" s="1">
        <v>2022</v>
      </c>
      <c r="B8259" s="1" t="s">
        <v>9851</v>
      </c>
      <c r="C8259" s="1" t="s">
        <v>8671</v>
      </c>
      <c r="D8259" s="1" t="s">
        <v>10868</v>
      </c>
      <c r="E8259" s="1" t="s">
        <v>2526</v>
      </c>
      <c r="F8259" s="1" t="s">
        <v>8673</v>
      </c>
      <c r="G8259" s="1" t="s">
        <v>105</v>
      </c>
      <c r="H8259" s="1" t="s">
        <v>298</v>
      </c>
      <c r="I8259" s="1">
        <v>2.2999999999999998</v>
      </c>
      <c r="J8259" s="1">
        <v>2023</v>
      </c>
      <c r="K8259" s="1">
        <v>188110</v>
      </c>
      <c r="L8259" s="1">
        <v>0</v>
      </c>
      <c r="M8259" s="1">
        <f t="array" ref="M8259">SUMPRODUCT(MAX(ISNUMBER(SEARCH('Class Rules'!$B$6:$B$85,$E8259))*ISNUMBER(SEARCH('Class Rules'!$C$6:$C$85,$F8259))*'Class Rules'!$A$6:$A$85))</f>
        <v>21</v>
      </c>
      <c r="N8259" s="1" t="str">
        <f t="array" ref="N8259">IF($M8259=0,'Class Rules'!$D$3,INDEX('Class Rules'!$D$6:$D$85,MATCH($M8259,'Class Rules'!$A$6:$A$85,0)))</f>
        <v>Freight LDV</v>
      </c>
      <c r="O8259" s="1" t="str">
        <f t="array" ref="O8259">IF(SUMPRODUCT(MAX(ISNUMBER(SEARCH(Fuel_Rules!$A$6:$A$30,$E8259))*ISNUMBER(SEARCH(Fuel_Rules!$B$6:$B$30,$F8259))*(Fuel_Rules!$A$6:$A$30&lt;&gt;"")))&gt;0,"Plug-in hybrid",IF($G8259="Diesel","Diesel","Gasoline"))</f>
        <v>Diesel</v>
      </c>
    </row>
    <row r="8260" spans="1:15" ht="15" customHeight="1" x14ac:dyDescent="0.25">
      <c r="A8260" s="1">
        <v>2022</v>
      </c>
      <c r="B8260" s="1" t="s">
        <v>9851</v>
      </c>
      <c r="C8260" s="1" t="s">
        <v>2667</v>
      </c>
      <c r="D8260" s="1" t="s">
        <v>10869</v>
      </c>
      <c r="E8260" s="1" t="s">
        <v>2665</v>
      </c>
      <c r="F8260" s="1" t="s">
        <v>2669</v>
      </c>
      <c r="G8260" s="1" t="s">
        <v>103</v>
      </c>
      <c r="H8260" s="1" t="s">
        <v>437</v>
      </c>
      <c r="I8260" s="1">
        <v>6.7</v>
      </c>
      <c r="J8260" s="1">
        <v>2023</v>
      </c>
      <c r="K8260" s="1">
        <v>7700000</v>
      </c>
      <c r="L8260" s="1">
        <v>0</v>
      </c>
      <c r="M8260" s="1">
        <f t="array" ref="M8260">SUMPRODUCT(MAX(ISNUMBER(SEARCH('Class Rules'!$B$6:$B$85,$E8260))*ISNUMBER(SEARCH('Class Rules'!$C$6:$C$85,$F8260))*'Class Rules'!$A$6:$A$85))</f>
        <v>0</v>
      </c>
      <c r="N8260" s="1" t="str">
        <f t="array" ref="N8260">IF($M8260=0,'Class Rules'!$D$3,INDEX('Class Rules'!$D$6:$D$85,MATCH($M8260,'Class Rules'!$A$6:$A$85,0)))</f>
        <v>Passenger LDV</v>
      </c>
      <c r="O8260" s="1" t="str">
        <f t="array" ref="O8260">IF(SUMPRODUCT(MAX(ISNUMBER(SEARCH(Fuel_Rules!$A$6:$A$30,$E8260))*ISNUMBER(SEARCH(Fuel_Rules!$B$6:$B$30,$F8260))*(Fuel_Rules!$A$6:$A$30&lt;&gt;"")))&gt;0,"Plug-in hybrid",IF($G8260="Diesel","Diesel","Gasoline"))</f>
        <v>Gasoline</v>
      </c>
    </row>
    <row r="8261" spans="1:15" ht="15" customHeight="1" x14ac:dyDescent="0.25">
      <c r="A8261" s="1">
        <v>2022</v>
      </c>
      <c r="B8261" s="1" t="s">
        <v>9851</v>
      </c>
      <c r="C8261" s="1" t="s">
        <v>2670</v>
      </c>
      <c r="D8261" s="1" t="s">
        <v>10870</v>
      </c>
      <c r="E8261" s="1" t="s">
        <v>2665</v>
      </c>
      <c r="F8261" s="1" t="s">
        <v>2672</v>
      </c>
      <c r="G8261" s="1" t="s">
        <v>103</v>
      </c>
      <c r="H8261" s="1" t="s">
        <v>437</v>
      </c>
      <c r="I8261" s="1">
        <v>6.7</v>
      </c>
      <c r="J8261" s="1">
        <v>2023</v>
      </c>
      <c r="K8261" s="1">
        <v>6800000</v>
      </c>
      <c r="L8261" s="1">
        <v>0</v>
      </c>
      <c r="M8261" s="1">
        <f t="array" ref="M8261">SUMPRODUCT(MAX(ISNUMBER(SEARCH('Class Rules'!$B$6:$B$85,$E8261))*ISNUMBER(SEARCH('Class Rules'!$C$6:$C$85,$F8261))*'Class Rules'!$A$6:$A$85))</f>
        <v>0</v>
      </c>
      <c r="N8261" s="1" t="str">
        <f t="array" ref="N8261">IF($M8261=0,'Class Rules'!$D$3,INDEX('Class Rules'!$D$6:$D$85,MATCH($M8261,'Class Rules'!$A$6:$A$85,0)))</f>
        <v>Passenger LDV</v>
      </c>
      <c r="O8261" s="1" t="str">
        <f t="array" ref="O8261">IF(SUMPRODUCT(MAX(ISNUMBER(SEARCH(Fuel_Rules!$A$6:$A$30,$E8261))*ISNUMBER(SEARCH(Fuel_Rules!$B$6:$B$30,$F8261))*(Fuel_Rules!$A$6:$A$30&lt;&gt;"")))&gt;0,"Plug-in hybrid",IF($G8261="Diesel","Diesel","Gasoline"))</f>
        <v>Gasoline</v>
      </c>
    </row>
    <row r="8262" spans="1:15" ht="15" customHeight="1" x14ac:dyDescent="0.25">
      <c r="A8262" s="1">
        <v>2022</v>
      </c>
      <c r="B8262" s="1" t="s">
        <v>9851</v>
      </c>
      <c r="C8262" s="1" t="s">
        <v>2687</v>
      </c>
      <c r="D8262" s="1" t="s">
        <v>10871</v>
      </c>
      <c r="E8262" s="1" t="s">
        <v>2682</v>
      </c>
      <c r="F8262" s="1" t="s">
        <v>2689</v>
      </c>
      <c r="G8262" s="1" t="s">
        <v>103</v>
      </c>
      <c r="H8262" s="1" t="s">
        <v>437</v>
      </c>
      <c r="I8262" s="1">
        <v>2</v>
      </c>
      <c r="J8262" s="1">
        <v>2023</v>
      </c>
      <c r="K8262" s="1">
        <v>184082</v>
      </c>
      <c r="L8262" s="1">
        <v>0</v>
      </c>
      <c r="M8262" s="1">
        <f t="array" ref="M8262">SUMPRODUCT(MAX(ISNUMBER(SEARCH('Class Rules'!$B$6:$B$85,$E8262))*ISNUMBER(SEARCH('Class Rules'!$C$6:$C$85,$F8262))*'Class Rules'!$A$6:$A$85))</f>
        <v>0</v>
      </c>
      <c r="N8262" s="1" t="str">
        <f t="array" ref="N8262">IF($M8262=0,'Class Rules'!$D$3,INDEX('Class Rules'!$D$6:$D$85,MATCH($M8262,'Class Rules'!$A$6:$A$85,0)))</f>
        <v>Passenger LDV</v>
      </c>
      <c r="O8262" s="1" t="str">
        <f t="array" ref="O8262">IF(SUMPRODUCT(MAX(ISNUMBER(SEARCH(Fuel_Rules!$A$6:$A$30,$E8262))*ISNUMBER(SEARCH(Fuel_Rules!$B$6:$B$30,$F8262))*(Fuel_Rules!$A$6:$A$30&lt;&gt;"")))&gt;0,"Plug-in hybrid",IF($G8262="Diesel","Diesel","Gasoline"))</f>
        <v>Gasoline</v>
      </c>
    </row>
    <row r="8263" spans="1:15" ht="15" customHeight="1" x14ac:dyDescent="0.25">
      <c r="A8263" s="1">
        <v>2022</v>
      </c>
      <c r="B8263" s="1" t="s">
        <v>9851</v>
      </c>
      <c r="C8263" s="1" t="s">
        <v>6766</v>
      </c>
      <c r="D8263" s="1" t="s">
        <v>10872</v>
      </c>
      <c r="E8263" s="1" t="s">
        <v>2682</v>
      </c>
      <c r="F8263" s="1" t="s">
        <v>6768</v>
      </c>
      <c r="G8263" s="1" t="s">
        <v>103</v>
      </c>
      <c r="H8263" s="1" t="s">
        <v>437</v>
      </c>
      <c r="I8263" s="1">
        <v>2</v>
      </c>
      <c r="J8263" s="1">
        <v>2023</v>
      </c>
      <c r="K8263" s="1">
        <v>199900</v>
      </c>
      <c r="L8263" s="1">
        <v>0</v>
      </c>
      <c r="M8263" s="1">
        <f t="array" ref="M8263">SUMPRODUCT(MAX(ISNUMBER(SEARCH('Class Rules'!$B$6:$B$85,$E8263))*ISNUMBER(SEARCH('Class Rules'!$C$6:$C$85,$F8263))*'Class Rules'!$A$6:$A$85))</f>
        <v>0</v>
      </c>
      <c r="N8263" s="1" t="str">
        <f t="array" ref="N8263">IF($M8263=0,'Class Rules'!$D$3,INDEX('Class Rules'!$D$6:$D$85,MATCH($M8263,'Class Rules'!$A$6:$A$85,0)))</f>
        <v>Passenger LDV</v>
      </c>
      <c r="O8263" s="1" t="str">
        <f t="array" ref="O8263">IF(SUMPRODUCT(MAX(ISNUMBER(SEARCH(Fuel_Rules!$A$6:$A$30,$E8263))*ISNUMBER(SEARCH(Fuel_Rules!$B$6:$B$30,$F8263))*(Fuel_Rules!$A$6:$A$30&lt;&gt;"")))&gt;0,"Plug-in hybrid",IF($G8263="Diesel","Diesel","Gasoline"))</f>
        <v>Gasoline</v>
      </c>
    </row>
    <row r="8264" spans="1:15" ht="15" customHeight="1" x14ac:dyDescent="0.25">
      <c r="A8264" s="1">
        <v>2022</v>
      </c>
      <c r="B8264" s="1" t="s">
        <v>9851</v>
      </c>
      <c r="C8264" s="1" t="s">
        <v>6769</v>
      </c>
      <c r="D8264" s="1" t="s">
        <v>10873</v>
      </c>
      <c r="E8264" s="1" t="s">
        <v>2682</v>
      </c>
      <c r="F8264" s="1" t="s">
        <v>10874</v>
      </c>
      <c r="G8264" s="1" t="s">
        <v>103</v>
      </c>
      <c r="H8264" s="1" t="s">
        <v>437</v>
      </c>
      <c r="I8264" s="1">
        <v>2</v>
      </c>
      <c r="J8264" s="1">
        <v>2023</v>
      </c>
      <c r="K8264" s="1">
        <v>229900</v>
      </c>
      <c r="L8264" s="1">
        <v>0</v>
      </c>
      <c r="M8264" s="1">
        <f t="array" ref="M8264">SUMPRODUCT(MAX(ISNUMBER(SEARCH('Class Rules'!$B$6:$B$85,$E8264))*ISNUMBER(SEARCH('Class Rules'!$C$6:$C$85,$F8264))*'Class Rules'!$A$6:$A$85))</f>
        <v>0</v>
      </c>
      <c r="N8264" s="1" t="str">
        <f t="array" ref="N8264">IF($M8264=0,'Class Rules'!$D$3,INDEX('Class Rules'!$D$6:$D$85,MATCH($M8264,'Class Rules'!$A$6:$A$85,0)))</f>
        <v>Passenger LDV</v>
      </c>
      <c r="O8264" s="1" t="str">
        <f t="array" ref="O8264">IF(SUMPRODUCT(MAX(ISNUMBER(SEARCH(Fuel_Rules!$A$6:$A$30,$E8264))*ISNUMBER(SEARCH(Fuel_Rules!$B$6:$B$30,$F8264))*(Fuel_Rules!$A$6:$A$30&lt;&gt;"")))&gt;0,"Plug-in hybrid",IF($G8264="Diesel","Diesel","Gasoline"))</f>
        <v>Gasoline</v>
      </c>
    </row>
    <row r="8265" spans="1:15" ht="15" customHeight="1" x14ac:dyDescent="0.25">
      <c r="A8265" s="1">
        <v>2022</v>
      </c>
      <c r="B8265" s="1" t="s">
        <v>9851</v>
      </c>
      <c r="C8265" s="1" t="s">
        <v>2693</v>
      </c>
      <c r="D8265" s="1" t="s">
        <v>10875</v>
      </c>
      <c r="E8265" s="1" t="s">
        <v>2695</v>
      </c>
      <c r="F8265" s="1" t="s">
        <v>2696</v>
      </c>
      <c r="G8265" s="1" t="s">
        <v>103</v>
      </c>
      <c r="H8265" s="1" t="s">
        <v>298</v>
      </c>
      <c r="I8265" s="1">
        <v>1.3</v>
      </c>
      <c r="J8265" s="1">
        <v>2023</v>
      </c>
      <c r="K8265" s="1">
        <v>119758</v>
      </c>
      <c r="L8265" s="1">
        <v>0</v>
      </c>
      <c r="M8265" s="1">
        <f t="array" ref="M8265">SUMPRODUCT(MAX(ISNUMBER(SEARCH('Class Rules'!$B$6:$B$85,$E8265))*ISNUMBER(SEARCH('Class Rules'!$C$6:$C$85,$F8265))*'Class Rules'!$A$6:$A$85))</f>
        <v>0</v>
      </c>
      <c r="N8265" s="1" t="str">
        <f t="array" ref="N8265">IF($M8265=0,'Class Rules'!$D$3,INDEX('Class Rules'!$D$6:$D$85,MATCH($M8265,'Class Rules'!$A$6:$A$85,0)))</f>
        <v>Passenger LDV</v>
      </c>
      <c r="O8265" s="1" t="str">
        <f t="array" ref="O8265">IF(SUMPRODUCT(MAX(ISNUMBER(SEARCH(Fuel_Rules!$A$6:$A$30,$E8265))*ISNUMBER(SEARCH(Fuel_Rules!$B$6:$B$30,$F8265))*(Fuel_Rules!$A$6:$A$30&lt;&gt;"")))&gt;0,"Plug-in hybrid",IF($G8265="Diesel","Diesel","Gasoline"))</f>
        <v>Gasoline</v>
      </c>
    </row>
    <row r="8266" spans="1:15" ht="15" customHeight="1" x14ac:dyDescent="0.25">
      <c r="A8266" s="1">
        <v>2022</v>
      </c>
      <c r="B8266" s="1" t="s">
        <v>9851</v>
      </c>
      <c r="C8266" s="1" t="s">
        <v>2697</v>
      </c>
      <c r="D8266" s="1" t="s">
        <v>10876</v>
      </c>
      <c r="E8266" s="1" t="s">
        <v>2695</v>
      </c>
      <c r="F8266" s="1" t="s">
        <v>2699</v>
      </c>
      <c r="G8266" s="1" t="s">
        <v>103</v>
      </c>
      <c r="H8266" s="1" t="s">
        <v>298</v>
      </c>
      <c r="I8266" s="1">
        <v>1.3</v>
      </c>
      <c r="J8266" s="1">
        <v>2023</v>
      </c>
      <c r="K8266" s="1">
        <v>127455</v>
      </c>
      <c r="L8266" s="1">
        <v>0</v>
      </c>
      <c r="M8266" s="1">
        <f t="array" ref="M8266">SUMPRODUCT(MAX(ISNUMBER(SEARCH('Class Rules'!$B$6:$B$85,$E8266))*ISNUMBER(SEARCH('Class Rules'!$C$6:$C$85,$F8266))*'Class Rules'!$A$6:$A$85))</f>
        <v>0</v>
      </c>
      <c r="N8266" s="1" t="str">
        <f t="array" ref="N8266">IF($M8266=0,'Class Rules'!$D$3,INDEX('Class Rules'!$D$6:$D$85,MATCH($M8266,'Class Rules'!$A$6:$A$85,0)))</f>
        <v>Passenger LDV</v>
      </c>
      <c r="O8266" s="1" t="str">
        <f t="array" ref="O8266">IF(SUMPRODUCT(MAX(ISNUMBER(SEARCH(Fuel_Rules!$A$6:$A$30,$E8266))*ISNUMBER(SEARCH(Fuel_Rules!$B$6:$B$30,$F8266))*(Fuel_Rules!$A$6:$A$30&lt;&gt;"")))&gt;0,"Plug-in hybrid",IF($G8266="Diesel","Diesel","Gasoline"))</f>
        <v>Gasoline</v>
      </c>
    </row>
    <row r="8267" spans="1:15" ht="15" customHeight="1" x14ac:dyDescent="0.25">
      <c r="A8267" s="1">
        <v>2022</v>
      </c>
      <c r="B8267" s="1" t="s">
        <v>9851</v>
      </c>
      <c r="C8267" s="1" t="s">
        <v>2718</v>
      </c>
      <c r="D8267" s="1" t="s">
        <v>10877</v>
      </c>
      <c r="E8267" s="1" t="s">
        <v>2695</v>
      </c>
      <c r="F8267" s="1" t="s">
        <v>2720</v>
      </c>
      <c r="G8267" s="1" t="s">
        <v>103</v>
      </c>
      <c r="H8267" s="1" t="s">
        <v>298</v>
      </c>
      <c r="I8267" s="1">
        <v>1.5</v>
      </c>
      <c r="J8267" s="1">
        <v>2023</v>
      </c>
      <c r="K8267" s="1">
        <v>158718</v>
      </c>
      <c r="L8267" s="1">
        <v>0</v>
      </c>
      <c r="M8267" s="1">
        <f t="array" ref="M8267">SUMPRODUCT(MAX(ISNUMBER(SEARCH('Class Rules'!$B$6:$B$85,$E8267))*ISNUMBER(SEARCH('Class Rules'!$C$6:$C$85,$F8267))*'Class Rules'!$A$6:$A$85))</f>
        <v>0</v>
      </c>
      <c r="N8267" s="1" t="str">
        <f t="array" ref="N8267">IF($M8267=0,'Class Rules'!$D$3,INDEX('Class Rules'!$D$6:$D$85,MATCH($M8267,'Class Rules'!$A$6:$A$85,0)))</f>
        <v>Passenger LDV</v>
      </c>
      <c r="O8267" s="1" t="str">
        <f t="array" ref="O8267">IF(SUMPRODUCT(MAX(ISNUMBER(SEARCH(Fuel_Rules!$A$6:$A$30,$E8267))*ISNUMBER(SEARCH(Fuel_Rules!$B$6:$B$30,$F8267))*(Fuel_Rules!$A$6:$A$30&lt;&gt;"")))&gt;0,"Plug-in hybrid",IF($G8267="Diesel","Diesel","Gasoline"))</f>
        <v>Gasoline</v>
      </c>
    </row>
    <row r="8268" spans="1:15" ht="15" customHeight="1" x14ac:dyDescent="0.25">
      <c r="A8268" s="1">
        <v>2022</v>
      </c>
      <c r="B8268" s="1" t="s">
        <v>9851</v>
      </c>
      <c r="C8268" s="1" t="s">
        <v>2718</v>
      </c>
      <c r="D8268" s="1" t="s">
        <v>10878</v>
      </c>
      <c r="E8268" s="1" t="s">
        <v>2695</v>
      </c>
      <c r="F8268" s="1" t="s">
        <v>2720</v>
      </c>
      <c r="G8268" s="1" t="s">
        <v>103</v>
      </c>
      <c r="H8268" s="1" t="s">
        <v>298</v>
      </c>
      <c r="I8268" s="1">
        <v>1.5</v>
      </c>
      <c r="J8268" s="1">
        <v>2023</v>
      </c>
      <c r="K8268" s="1">
        <v>148860</v>
      </c>
      <c r="L8268" s="1">
        <v>0</v>
      </c>
      <c r="M8268" s="1">
        <f t="array" ref="M8268">SUMPRODUCT(MAX(ISNUMBER(SEARCH('Class Rules'!$B$6:$B$85,$E8268))*ISNUMBER(SEARCH('Class Rules'!$C$6:$C$85,$F8268))*'Class Rules'!$A$6:$A$85))</f>
        <v>0</v>
      </c>
      <c r="N8268" s="1" t="str">
        <f t="array" ref="N8268">IF($M8268=0,'Class Rules'!$D$3,INDEX('Class Rules'!$D$6:$D$85,MATCH($M8268,'Class Rules'!$A$6:$A$85,0)))</f>
        <v>Passenger LDV</v>
      </c>
      <c r="O8268" s="1" t="str">
        <f t="array" ref="O8268">IF(SUMPRODUCT(MAX(ISNUMBER(SEARCH(Fuel_Rules!$A$6:$A$30,$E8268))*ISNUMBER(SEARCH(Fuel_Rules!$B$6:$B$30,$F8268))*(Fuel_Rules!$A$6:$A$30&lt;&gt;"")))&gt;0,"Plug-in hybrid",IF($G8268="Diesel","Diesel","Gasoline"))</f>
        <v>Gasoline</v>
      </c>
    </row>
    <row r="8269" spans="1:15" ht="15" customHeight="1" x14ac:dyDescent="0.25">
      <c r="A8269" s="1">
        <v>2022</v>
      </c>
      <c r="B8269" s="1" t="s">
        <v>9851</v>
      </c>
      <c r="C8269" s="1" t="s">
        <v>2721</v>
      </c>
      <c r="D8269" s="1" t="s">
        <v>10879</v>
      </c>
      <c r="E8269" s="1" t="s">
        <v>2695</v>
      </c>
      <c r="F8269" s="1" t="s">
        <v>2723</v>
      </c>
      <c r="G8269" s="1" t="s">
        <v>103</v>
      </c>
      <c r="H8269" s="1" t="s">
        <v>437</v>
      </c>
      <c r="I8269" s="1">
        <v>1.5</v>
      </c>
      <c r="J8269" s="1">
        <v>2023</v>
      </c>
      <c r="K8269" s="1">
        <v>166790</v>
      </c>
      <c r="L8269" s="1">
        <v>0</v>
      </c>
      <c r="M8269" s="1">
        <f t="array" ref="M8269">SUMPRODUCT(MAX(ISNUMBER(SEARCH('Class Rules'!$B$6:$B$85,$E8269))*ISNUMBER(SEARCH('Class Rules'!$C$6:$C$85,$F8269))*'Class Rules'!$A$6:$A$85))</f>
        <v>0</v>
      </c>
      <c r="N8269" s="1" t="str">
        <f t="array" ref="N8269">IF($M8269=0,'Class Rules'!$D$3,INDEX('Class Rules'!$D$6:$D$85,MATCH($M8269,'Class Rules'!$A$6:$A$85,0)))</f>
        <v>Passenger LDV</v>
      </c>
      <c r="O8269" s="1" t="str">
        <f t="array" ref="O8269">IF(SUMPRODUCT(MAX(ISNUMBER(SEARCH(Fuel_Rules!$A$6:$A$30,$E8269))*ISNUMBER(SEARCH(Fuel_Rules!$B$6:$B$30,$F8269))*(Fuel_Rules!$A$6:$A$30&lt;&gt;"")))&gt;0,"Plug-in hybrid",IF($G8269="Diesel","Diesel","Gasoline"))</f>
        <v>Gasoline</v>
      </c>
    </row>
    <row r="8270" spans="1:15" ht="15" customHeight="1" x14ac:dyDescent="0.25">
      <c r="A8270" s="1">
        <v>2022</v>
      </c>
      <c r="B8270" s="1" t="s">
        <v>9851</v>
      </c>
      <c r="C8270" s="1" t="s">
        <v>2721</v>
      </c>
      <c r="D8270" s="1" t="s">
        <v>10880</v>
      </c>
      <c r="E8270" s="1" t="s">
        <v>2695</v>
      </c>
      <c r="F8270" s="1" t="s">
        <v>2723</v>
      </c>
      <c r="G8270" s="1" t="s">
        <v>103</v>
      </c>
      <c r="H8270" s="1" t="s">
        <v>437</v>
      </c>
      <c r="I8270" s="1">
        <v>1.5</v>
      </c>
      <c r="J8270" s="1">
        <v>2023</v>
      </c>
      <c r="K8270" s="1">
        <v>158521</v>
      </c>
      <c r="L8270" s="1">
        <v>0</v>
      </c>
      <c r="M8270" s="1">
        <f t="array" ref="M8270">SUMPRODUCT(MAX(ISNUMBER(SEARCH('Class Rules'!$B$6:$B$85,$E8270))*ISNUMBER(SEARCH('Class Rules'!$C$6:$C$85,$F8270))*'Class Rules'!$A$6:$A$85))</f>
        <v>0</v>
      </c>
      <c r="N8270" s="1" t="str">
        <f t="array" ref="N8270">IF($M8270=0,'Class Rules'!$D$3,INDEX('Class Rules'!$D$6:$D$85,MATCH($M8270,'Class Rules'!$A$6:$A$85,0)))</f>
        <v>Passenger LDV</v>
      </c>
      <c r="O8270" s="1" t="str">
        <f t="array" ref="O8270">IF(SUMPRODUCT(MAX(ISNUMBER(SEARCH(Fuel_Rules!$A$6:$A$30,$E8270))*ISNUMBER(SEARCH(Fuel_Rules!$B$6:$B$30,$F8270))*(Fuel_Rules!$A$6:$A$30&lt;&gt;"")))&gt;0,"Plug-in hybrid",IF($G8270="Diesel","Diesel","Gasoline"))</f>
        <v>Gasoline</v>
      </c>
    </row>
    <row r="8271" spans="1:15" ht="15" customHeight="1" x14ac:dyDescent="0.25">
      <c r="A8271" s="1">
        <v>2022</v>
      </c>
      <c r="B8271" s="1" t="s">
        <v>9851</v>
      </c>
      <c r="C8271" s="1" t="s">
        <v>2724</v>
      </c>
      <c r="D8271" s="1" t="s">
        <v>10881</v>
      </c>
      <c r="E8271" s="1" t="s">
        <v>2695</v>
      </c>
      <c r="F8271" s="1" t="s">
        <v>2726</v>
      </c>
      <c r="G8271" s="1" t="s">
        <v>103</v>
      </c>
      <c r="H8271" s="1" t="s">
        <v>437</v>
      </c>
      <c r="I8271" s="1">
        <v>1.5</v>
      </c>
      <c r="J8271" s="1">
        <v>2023</v>
      </c>
      <c r="K8271" s="1">
        <v>181734</v>
      </c>
      <c r="L8271" s="1">
        <v>0</v>
      </c>
      <c r="M8271" s="1">
        <f t="array" ref="M8271">SUMPRODUCT(MAX(ISNUMBER(SEARCH('Class Rules'!$B$6:$B$85,$E8271))*ISNUMBER(SEARCH('Class Rules'!$C$6:$C$85,$F8271))*'Class Rules'!$A$6:$A$85))</f>
        <v>0</v>
      </c>
      <c r="N8271" s="1" t="str">
        <f t="array" ref="N8271">IF($M8271=0,'Class Rules'!$D$3,INDEX('Class Rules'!$D$6:$D$85,MATCH($M8271,'Class Rules'!$A$6:$A$85,0)))</f>
        <v>Passenger LDV</v>
      </c>
      <c r="O8271" s="1" t="str">
        <f t="array" ref="O8271">IF(SUMPRODUCT(MAX(ISNUMBER(SEARCH(Fuel_Rules!$A$6:$A$30,$E8271))*ISNUMBER(SEARCH(Fuel_Rules!$B$6:$B$30,$F8271))*(Fuel_Rules!$A$6:$A$30&lt;&gt;"")))&gt;0,"Plug-in hybrid",IF($G8271="Diesel","Diesel","Gasoline"))</f>
        <v>Gasoline</v>
      </c>
    </row>
    <row r="8272" spans="1:15" ht="15" customHeight="1" x14ac:dyDescent="0.25">
      <c r="A8272" s="1">
        <v>2022</v>
      </c>
      <c r="B8272" s="1" t="s">
        <v>9851</v>
      </c>
      <c r="C8272" s="1" t="s">
        <v>2724</v>
      </c>
      <c r="D8272" s="1" t="s">
        <v>10882</v>
      </c>
      <c r="E8272" s="1" t="s">
        <v>2695</v>
      </c>
      <c r="F8272" s="1" t="s">
        <v>2726</v>
      </c>
      <c r="G8272" s="1" t="s">
        <v>103</v>
      </c>
      <c r="H8272" s="1" t="s">
        <v>437</v>
      </c>
      <c r="I8272" s="1">
        <v>1.5</v>
      </c>
      <c r="J8272" s="1">
        <v>2023</v>
      </c>
      <c r="K8272" s="1">
        <v>172012</v>
      </c>
      <c r="L8272" s="1">
        <v>0</v>
      </c>
      <c r="M8272" s="1">
        <f t="array" ref="M8272">SUMPRODUCT(MAX(ISNUMBER(SEARCH('Class Rules'!$B$6:$B$85,$E8272))*ISNUMBER(SEARCH('Class Rules'!$C$6:$C$85,$F8272))*'Class Rules'!$A$6:$A$85))</f>
        <v>0</v>
      </c>
      <c r="N8272" s="1" t="str">
        <f t="array" ref="N8272">IF($M8272=0,'Class Rules'!$D$3,INDEX('Class Rules'!$D$6:$D$85,MATCH($M8272,'Class Rules'!$A$6:$A$85,0)))</f>
        <v>Passenger LDV</v>
      </c>
      <c r="O8272" s="1" t="str">
        <f t="array" ref="O8272">IF(SUMPRODUCT(MAX(ISNUMBER(SEARCH(Fuel_Rules!$A$6:$A$30,$E8272))*ISNUMBER(SEARCH(Fuel_Rules!$B$6:$B$30,$F8272))*(Fuel_Rules!$A$6:$A$30&lt;&gt;"")))&gt;0,"Plug-in hybrid",IF($G8272="Diesel","Diesel","Gasoline"))</f>
        <v>Gasoline</v>
      </c>
    </row>
    <row r="8273" spans="1:15" ht="15" customHeight="1" x14ac:dyDescent="0.25">
      <c r="A8273" s="1">
        <v>2022</v>
      </c>
      <c r="B8273" s="1" t="s">
        <v>9851</v>
      </c>
      <c r="C8273" s="1" t="s">
        <v>2727</v>
      </c>
      <c r="D8273" s="1" t="s">
        <v>10883</v>
      </c>
      <c r="E8273" s="1" t="s">
        <v>2695</v>
      </c>
      <c r="F8273" s="1" t="s">
        <v>2729</v>
      </c>
      <c r="G8273" s="1" t="s">
        <v>103</v>
      </c>
      <c r="H8273" s="1" t="s">
        <v>298</v>
      </c>
      <c r="I8273" s="1">
        <v>1.3</v>
      </c>
      <c r="J8273" s="1">
        <v>2023</v>
      </c>
      <c r="K8273" s="1">
        <v>142466</v>
      </c>
      <c r="L8273" s="1">
        <v>0</v>
      </c>
      <c r="M8273" s="1">
        <f t="array" ref="M8273">SUMPRODUCT(MAX(ISNUMBER(SEARCH('Class Rules'!$B$6:$B$85,$E8273))*ISNUMBER(SEARCH('Class Rules'!$C$6:$C$85,$F8273))*'Class Rules'!$A$6:$A$85))</f>
        <v>0</v>
      </c>
      <c r="N8273" s="1" t="str">
        <f t="array" ref="N8273">IF($M8273=0,'Class Rules'!$D$3,INDEX('Class Rules'!$D$6:$D$85,MATCH($M8273,'Class Rules'!$A$6:$A$85,0)))</f>
        <v>Passenger LDV</v>
      </c>
      <c r="O8273" s="1" t="str">
        <f t="array" ref="O8273">IF(SUMPRODUCT(MAX(ISNUMBER(SEARCH(Fuel_Rules!$A$6:$A$30,$E8273))*ISNUMBER(SEARCH(Fuel_Rules!$B$6:$B$30,$F8273))*(Fuel_Rules!$A$6:$A$30&lt;&gt;"")))&gt;0,"Plug-in hybrid",IF($G8273="Diesel","Diesel","Gasoline"))</f>
        <v>Gasoline</v>
      </c>
    </row>
    <row r="8274" spans="1:15" ht="15" customHeight="1" x14ac:dyDescent="0.25">
      <c r="A8274" s="1">
        <v>2022</v>
      </c>
      <c r="B8274" s="1" t="s">
        <v>9851</v>
      </c>
      <c r="C8274" s="1" t="s">
        <v>10884</v>
      </c>
      <c r="D8274" s="1" t="s">
        <v>10885</v>
      </c>
      <c r="E8274" s="1" t="s">
        <v>2695</v>
      </c>
      <c r="F8274" s="1" t="s">
        <v>10886</v>
      </c>
      <c r="G8274" s="1" t="s">
        <v>103</v>
      </c>
      <c r="H8274" s="1" t="s">
        <v>437</v>
      </c>
      <c r="I8274" s="1">
        <v>1.5</v>
      </c>
      <c r="J8274" s="1">
        <v>2023</v>
      </c>
      <c r="K8274" s="1">
        <v>184892</v>
      </c>
      <c r="L8274" s="1">
        <v>0</v>
      </c>
      <c r="M8274" s="1">
        <f t="array" ref="M8274">SUMPRODUCT(MAX(ISNUMBER(SEARCH('Class Rules'!$B$6:$B$85,$E8274))*ISNUMBER(SEARCH('Class Rules'!$C$6:$C$85,$F8274))*'Class Rules'!$A$6:$A$85))</f>
        <v>0</v>
      </c>
      <c r="N8274" s="1" t="str">
        <f t="array" ref="N8274">IF($M8274=0,'Class Rules'!$D$3,INDEX('Class Rules'!$D$6:$D$85,MATCH($M8274,'Class Rules'!$A$6:$A$85,0)))</f>
        <v>Passenger LDV</v>
      </c>
      <c r="O8274" s="1" t="str">
        <f t="array" ref="O8274">IF(SUMPRODUCT(MAX(ISNUMBER(SEARCH(Fuel_Rules!$A$6:$A$30,$E8274))*ISNUMBER(SEARCH(Fuel_Rules!$B$6:$B$30,$F8274))*(Fuel_Rules!$A$6:$A$30&lt;&gt;"")))&gt;0,"Plug-in hybrid",IF($G8274="Diesel","Diesel","Gasoline"))</f>
        <v>Gasoline</v>
      </c>
    </row>
    <row r="8275" spans="1:15" ht="15" customHeight="1" x14ac:dyDescent="0.25">
      <c r="A8275" s="1">
        <v>2022</v>
      </c>
      <c r="B8275" s="1" t="s">
        <v>9851</v>
      </c>
      <c r="C8275" s="1" t="s">
        <v>10884</v>
      </c>
      <c r="D8275" s="1" t="s">
        <v>10887</v>
      </c>
      <c r="E8275" s="1" t="s">
        <v>2695</v>
      </c>
      <c r="F8275" s="1" t="s">
        <v>10886</v>
      </c>
      <c r="G8275" s="1" t="s">
        <v>103</v>
      </c>
      <c r="H8275" s="1" t="s">
        <v>437</v>
      </c>
      <c r="I8275" s="1">
        <v>1.5</v>
      </c>
      <c r="J8275" s="1">
        <v>2023</v>
      </c>
      <c r="K8275" s="1">
        <v>175647</v>
      </c>
      <c r="L8275" s="1">
        <v>0</v>
      </c>
      <c r="M8275" s="1">
        <f t="array" ref="M8275">SUMPRODUCT(MAX(ISNUMBER(SEARCH('Class Rules'!$B$6:$B$85,$E8275))*ISNUMBER(SEARCH('Class Rules'!$C$6:$C$85,$F8275))*'Class Rules'!$A$6:$A$85))</f>
        <v>0</v>
      </c>
      <c r="N8275" s="1" t="str">
        <f t="array" ref="N8275">IF($M8275=0,'Class Rules'!$D$3,INDEX('Class Rules'!$D$6:$D$85,MATCH($M8275,'Class Rules'!$A$6:$A$85,0)))</f>
        <v>Passenger LDV</v>
      </c>
      <c r="O8275" s="1" t="str">
        <f t="array" ref="O8275">IF(SUMPRODUCT(MAX(ISNUMBER(SEARCH(Fuel_Rules!$A$6:$A$30,$E8275))*ISNUMBER(SEARCH(Fuel_Rules!$B$6:$B$30,$F8275))*(Fuel_Rules!$A$6:$A$30&lt;&gt;"")))&gt;0,"Plug-in hybrid",IF($G8275="Diesel","Diesel","Gasoline"))</f>
        <v>Gasoline</v>
      </c>
    </row>
    <row r="8276" spans="1:15" ht="15" customHeight="1" x14ac:dyDescent="0.25">
      <c r="A8276" s="1">
        <v>2022</v>
      </c>
      <c r="B8276" s="1" t="s">
        <v>9851</v>
      </c>
      <c r="C8276" s="1" t="s">
        <v>2730</v>
      </c>
      <c r="D8276" s="1" t="s">
        <v>10888</v>
      </c>
      <c r="E8276" s="1" t="s">
        <v>2732</v>
      </c>
      <c r="F8276" s="1" t="s">
        <v>2733</v>
      </c>
      <c r="G8276" s="1" t="s">
        <v>105</v>
      </c>
      <c r="H8276" s="1" t="s">
        <v>298</v>
      </c>
      <c r="I8276" s="1">
        <v>2.8</v>
      </c>
      <c r="J8276" s="1">
        <v>2023</v>
      </c>
      <c r="K8276" s="1">
        <v>245385</v>
      </c>
      <c r="L8276" s="1">
        <v>0</v>
      </c>
      <c r="M8276" s="1">
        <f t="array" ref="M8276">SUMPRODUCT(MAX(ISNUMBER(SEARCH('Class Rules'!$B$6:$B$85,$E8276))*ISNUMBER(SEARCH('Class Rules'!$C$6:$C$85,$F8276))*'Class Rules'!$A$6:$A$85))</f>
        <v>12</v>
      </c>
      <c r="N8276" s="1" t="str">
        <f t="array" ref="N8276">IF($M8276=0,'Class Rules'!$D$3,INDEX('Class Rules'!$D$6:$D$85,MATCH($M8276,'Class Rules'!$A$6:$A$85,0)))</f>
        <v>Freight LDV</v>
      </c>
      <c r="O8276" s="1" t="str">
        <f t="array" ref="O8276">IF(SUMPRODUCT(MAX(ISNUMBER(SEARCH(Fuel_Rules!$A$6:$A$30,$E8276))*ISNUMBER(SEARCH(Fuel_Rules!$B$6:$B$30,$F8276))*(Fuel_Rules!$A$6:$A$30&lt;&gt;"")))&gt;0,"Plug-in hybrid",IF($G8276="Diesel","Diesel","Gasoline"))</f>
        <v>Diesel</v>
      </c>
    </row>
    <row r="8277" spans="1:15" ht="15" customHeight="1" x14ac:dyDescent="0.25">
      <c r="A8277" s="1">
        <v>2022</v>
      </c>
      <c r="B8277" s="1" t="s">
        <v>9851</v>
      </c>
      <c r="C8277" s="1" t="s">
        <v>2734</v>
      </c>
      <c r="D8277" s="1" t="s">
        <v>10889</v>
      </c>
      <c r="E8277" s="1" t="s">
        <v>2732</v>
      </c>
      <c r="F8277" s="1" t="s">
        <v>2736</v>
      </c>
      <c r="G8277" s="1" t="s">
        <v>103</v>
      </c>
      <c r="H8277" s="1" t="s">
        <v>437</v>
      </c>
      <c r="I8277" s="1">
        <v>3.5</v>
      </c>
      <c r="J8277" s="1">
        <v>2023</v>
      </c>
      <c r="K8277" s="1">
        <v>310245</v>
      </c>
      <c r="L8277" s="1">
        <v>0</v>
      </c>
      <c r="M8277" s="1">
        <f t="array" ref="M8277">SUMPRODUCT(MAX(ISNUMBER(SEARCH('Class Rules'!$B$6:$B$85,$E8277))*ISNUMBER(SEARCH('Class Rules'!$C$6:$C$85,$F8277))*'Class Rules'!$A$6:$A$85))</f>
        <v>0</v>
      </c>
      <c r="N8277" s="1" t="str">
        <f t="array" ref="N8277">IF($M8277=0,'Class Rules'!$D$3,INDEX('Class Rules'!$D$6:$D$85,MATCH($M8277,'Class Rules'!$A$6:$A$85,0)))</f>
        <v>Passenger LDV</v>
      </c>
      <c r="O8277" s="1" t="str">
        <f t="array" ref="O8277">IF(SUMPRODUCT(MAX(ISNUMBER(SEARCH(Fuel_Rules!$A$6:$A$30,$E8277))*ISNUMBER(SEARCH(Fuel_Rules!$B$6:$B$30,$F8277))*(Fuel_Rules!$A$6:$A$30&lt;&gt;"")))&gt;0,"Plug-in hybrid",IF($G8277="Diesel","Diesel","Gasoline"))</f>
        <v>Gasoline</v>
      </c>
    </row>
    <row r="8278" spans="1:15" ht="15" customHeight="1" x14ac:dyDescent="0.25">
      <c r="A8278" s="1">
        <v>2022</v>
      </c>
      <c r="B8278" s="1" t="s">
        <v>9851</v>
      </c>
      <c r="C8278" s="1" t="s">
        <v>2743</v>
      </c>
      <c r="D8278" s="1" t="s">
        <v>10890</v>
      </c>
      <c r="E8278" s="1" t="s">
        <v>2732</v>
      </c>
      <c r="F8278" s="1" t="s">
        <v>2745</v>
      </c>
      <c r="G8278" s="1" t="s">
        <v>103</v>
      </c>
      <c r="H8278" s="1" t="s">
        <v>437</v>
      </c>
      <c r="I8278" s="1">
        <v>2</v>
      </c>
      <c r="J8278" s="1">
        <v>2023</v>
      </c>
      <c r="K8278" s="1">
        <v>151898</v>
      </c>
      <c r="L8278" s="1">
        <v>0</v>
      </c>
      <c r="M8278" s="1">
        <f t="array" ref="M8278">SUMPRODUCT(MAX(ISNUMBER(SEARCH('Class Rules'!$B$6:$B$85,$E8278))*ISNUMBER(SEARCH('Class Rules'!$C$6:$C$85,$F8278))*'Class Rules'!$A$6:$A$85))</f>
        <v>0</v>
      </c>
      <c r="N8278" s="1" t="str">
        <f t="array" ref="N8278">IF($M8278=0,'Class Rules'!$D$3,INDEX('Class Rules'!$D$6:$D$85,MATCH($M8278,'Class Rules'!$A$6:$A$85,0)))</f>
        <v>Passenger LDV</v>
      </c>
      <c r="O8278" s="1" t="str">
        <f t="array" ref="O8278">IF(SUMPRODUCT(MAX(ISNUMBER(SEARCH(Fuel_Rules!$A$6:$A$30,$E8278))*ISNUMBER(SEARCH(Fuel_Rules!$B$6:$B$30,$F8278))*(Fuel_Rules!$A$6:$A$30&lt;&gt;"")))&gt;0,"Plug-in hybrid",IF($G8278="Diesel","Diesel","Gasoline"))</f>
        <v>Gasoline</v>
      </c>
    </row>
    <row r="8279" spans="1:15" ht="15" customHeight="1" x14ac:dyDescent="0.25">
      <c r="A8279" s="1">
        <v>2022</v>
      </c>
      <c r="B8279" s="1" t="s">
        <v>9851</v>
      </c>
      <c r="C8279" s="1" t="s">
        <v>2743</v>
      </c>
      <c r="D8279" s="1" t="s">
        <v>10891</v>
      </c>
      <c r="E8279" s="1" t="s">
        <v>2732</v>
      </c>
      <c r="F8279" s="1" t="s">
        <v>2745</v>
      </c>
      <c r="G8279" s="1" t="s">
        <v>103</v>
      </c>
      <c r="H8279" s="1" t="s">
        <v>437</v>
      </c>
      <c r="I8279" s="1">
        <v>2</v>
      </c>
      <c r="J8279" s="1">
        <v>2023</v>
      </c>
      <c r="K8279" s="1">
        <v>146060</v>
      </c>
      <c r="L8279" s="1">
        <v>0</v>
      </c>
      <c r="M8279" s="1">
        <f t="array" ref="M8279">SUMPRODUCT(MAX(ISNUMBER(SEARCH('Class Rules'!$B$6:$B$85,$E8279))*ISNUMBER(SEARCH('Class Rules'!$C$6:$C$85,$F8279))*'Class Rules'!$A$6:$A$85))</f>
        <v>0</v>
      </c>
      <c r="N8279" s="1" t="str">
        <f t="array" ref="N8279">IF($M8279=0,'Class Rules'!$D$3,INDEX('Class Rules'!$D$6:$D$85,MATCH($M8279,'Class Rules'!$A$6:$A$85,0)))</f>
        <v>Passenger LDV</v>
      </c>
      <c r="O8279" s="1" t="str">
        <f t="array" ref="O8279">IF(SUMPRODUCT(MAX(ISNUMBER(SEARCH(Fuel_Rules!$A$6:$A$30,$E8279))*ISNUMBER(SEARCH(Fuel_Rules!$B$6:$B$30,$F8279))*(Fuel_Rules!$A$6:$A$30&lt;&gt;"")))&gt;0,"Plug-in hybrid",IF($G8279="Diesel","Diesel","Gasoline"))</f>
        <v>Gasoline</v>
      </c>
    </row>
    <row r="8280" spans="1:15" ht="15" customHeight="1" x14ac:dyDescent="0.25">
      <c r="A8280" s="1">
        <v>2022</v>
      </c>
      <c r="B8280" s="1" t="s">
        <v>9851</v>
      </c>
      <c r="C8280" s="1" t="s">
        <v>2746</v>
      </c>
      <c r="D8280" s="1" t="s">
        <v>10892</v>
      </c>
      <c r="E8280" s="1" t="s">
        <v>2732</v>
      </c>
      <c r="F8280" s="1" t="s">
        <v>2748</v>
      </c>
      <c r="G8280" s="1" t="s">
        <v>103</v>
      </c>
      <c r="H8280" s="1" t="s">
        <v>437</v>
      </c>
      <c r="I8280" s="1">
        <v>2</v>
      </c>
      <c r="J8280" s="1">
        <v>2023</v>
      </c>
      <c r="K8280" s="1">
        <v>176407</v>
      </c>
      <c r="L8280" s="1">
        <v>0</v>
      </c>
      <c r="M8280" s="1">
        <f t="array" ref="M8280">SUMPRODUCT(MAX(ISNUMBER(SEARCH('Class Rules'!$B$6:$B$85,$E8280))*ISNUMBER(SEARCH('Class Rules'!$C$6:$C$85,$F8280))*'Class Rules'!$A$6:$A$85))</f>
        <v>0</v>
      </c>
      <c r="N8280" s="1" t="str">
        <f t="array" ref="N8280">IF($M8280=0,'Class Rules'!$D$3,INDEX('Class Rules'!$D$6:$D$85,MATCH($M8280,'Class Rules'!$A$6:$A$85,0)))</f>
        <v>Passenger LDV</v>
      </c>
      <c r="O8280" s="1" t="str">
        <f t="array" ref="O8280">IF(SUMPRODUCT(MAX(ISNUMBER(SEARCH(Fuel_Rules!$A$6:$A$30,$E8280))*ISNUMBER(SEARCH(Fuel_Rules!$B$6:$B$30,$F8280))*(Fuel_Rules!$A$6:$A$30&lt;&gt;"")))&gt;0,"Plug-in hybrid",IF($G8280="Diesel","Diesel","Gasoline"))</f>
        <v>Gasoline</v>
      </c>
    </row>
    <row r="8281" spans="1:15" ht="15" customHeight="1" x14ac:dyDescent="0.25">
      <c r="A8281" s="1">
        <v>2022</v>
      </c>
      <c r="B8281" s="1" t="s">
        <v>9851</v>
      </c>
      <c r="C8281" s="1" t="s">
        <v>2746</v>
      </c>
      <c r="D8281" s="1" t="s">
        <v>10893</v>
      </c>
      <c r="E8281" s="1" t="s">
        <v>2732</v>
      </c>
      <c r="F8281" s="1" t="s">
        <v>2748</v>
      </c>
      <c r="G8281" s="1" t="s">
        <v>103</v>
      </c>
      <c r="H8281" s="1" t="s">
        <v>437</v>
      </c>
      <c r="I8281" s="1">
        <v>2</v>
      </c>
      <c r="J8281" s="1">
        <v>2023</v>
      </c>
      <c r="K8281" s="1">
        <v>169595</v>
      </c>
      <c r="L8281" s="1">
        <v>0</v>
      </c>
      <c r="M8281" s="1">
        <f t="array" ref="M8281">SUMPRODUCT(MAX(ISNUMBER(SEARCH('Class Rules'!$B$6:$B$85,$E8281))*ISNUMBER(SEARCH('Class Rules'!$C$6:$C$85,$F8281))*'Class Rules'!$A$6:$A$85))</f>
        <v>0</v>
      </c>
      <c r="N8281" s="1" t="str">
        <f t="array" ref="N8281">IF($M8281=0,'Class Rules'!$D$3,INDEX('Class Rules'!$D$6:$D$85,MATCH($M8281,'Class Rules'!$A$6:$A$85,0)))</f>
        <v>Passenger LDV</v>
      </c>
      <c r="O8281" s="1" t="str">
        <f t="array" ref="O8281">IF(SUMPRODUCT(MAX(ISNUMBER(SEARCH(Fuel_Rules!$A$6:$A$30,$E8281))*ISNUMBER(SEARCH(Fuel_Rules!$B$6:$B$30,$F8281))*(Fuel_Rules!$A$6:$A$30&lt;&gt;"")))&gt;0,"Plug-in hybrid",IF($G8281="Diesel","Diesel","Gasoline"))</f>
        <v>Gasoline</v>
      </c>
    </row>
    <row r="8282" spans="1:15" ht="15" customHeight="1" x14ac:dyDescent="0.25">
      <c r="A8282" s="1">
        <v>2022</v>
      </c>
      <c r="B8282" s="1" t="s">
        <v>9851</v>
      </c>
      <c r="C8282" s="1" t="s">
        <v>2758</v>
      </c>
      <c r="D8282" s="1" t="s">
        <v>10894</v>
      </c>
      <c r="E8282" s="1" t="s">
        <v>2732</v>
      </c>
      <c r="F8282" s="1" t="s">
        <v>10895</v>
      </c>
      <c r="G8282" s="1" t="s">
        <v>103</v>
      </c>
      <c r="H8282" s="1" t="s">
        <v>437</v>
      </c>
      <c r="I8282" s="1">
        <v>1.8</v>
      </c>
      <c r="J8282" s="1">
        <v>2023</v>
      </c>
      <c r="K8282" s="1">
        <v>188428</v>
      </c>
      <c r="L8282" s="1">
        <v>0</v>
      </c>
      <c r="M8282" s="1">
        <f t="array" ref="M8282">SUMPRODUCT(MAX(ISNUMBER(SEARCH('Class Rules'!$B$6:$B$85,$E8282))*ISNUMBER(SEARCH('Class Rules'!$C$6:$C$85,$F8282))*'Class Rules'!$A$6:$A$85))</f>
        <v>0</v>
      </c>
      <c r="N8282" s="1" t="str">
        <f t="array" ref="N8282">IF($M8282=0,'Class Rules'!$D$3,INDEX('Class Rules'!$D$6:$D$85,MATCH($M8282,'Class Rules'!$A$6:$A$85,0)))</f>
        <v>Passenger LDV</v>
      </c>
      <c r="O8282" s="1" t="str">
        <f t="array" ref="O8282">IF(SUMPRODUCT(MAX(ISNUMBER(SEARCH(Fuel_Rules!$A$6:$A$30,$E8282))*ISNUMBER(SEARCH(Fuel_Rules!$B$6:$B$30,$F8282))*(Fuel_Rules!$A$6:$A$30&lt;&gt;"")))&gt;0,"Plug-in hybrid",IF($G8282="Diesel","Diesel","Gasoline"))</f>
        <v>Gasoline</v>
      </c>
    </row>
    <row r="8283" spans="1:15" ht="15" customHeight="1" x14ac:dyDescent="0.25">
      <c r="A8283" s="1">
        <v>2022</v>
      </c>
      <c r="B8283" s="1" t="s">
        <v>9851</v>
      </c>
      <c r="C8283" s="1" t="s">
        <v>2764</v>
      </c>
      <c r="D8283" s="1" t="s">
        <v>10896</v>
      </c>
      <c r="E8283" s="1" t="s">
        <v>2732</v>
      </c>
      <c r="F8283" s="1" t="s">
        <v>2766</v>
      </c>
      <c r="G8283" s="1" t="s">
        <v>105</v>
      </c>
      <c r="H8283" s="1" t="s">
        <v>437</v>
      </c>
      <c r="I8283" s="1">
        <v>2.8</v>
      </c>
      <c r="J8283" s="1">
        <v>2023</v>
      </c>
      <c r="K8283" s="1">
        <v>326998</v>
      </c>
      <c r="L8283" s="1">
        <v>0</v>
      </c>
      <c r="M8283" s="1">
        <f t="array" ref="M8283">SUMPRODUCT(MAX(ISNUMBER(SEARCH('Class Rules'!$B$6:$B$85,$E8283))*ISNUMBER(SEARCH('Class Rules'!$C$6:$C$85,$F8283))*'Class Rules'!$A$6:$A$85))</f>
        <v>12</v>
      </c>
      <c r="N8283" s="1" t="str">
        <f t="array" ref="N8283">IF($M8283=0,'Class Rules'!$D$3,INDEX('Class Rules'!$D$6:$D$85,MATCH($M8283,'Class Rules'!$A$6:$A$85,0)))</f>
        <v>Freight LDV</v>
      </c>
      <c r="O8283" s="1" t="str">
        <f t="array" ref="O8283">IF(SUMPRODUCT(MAX(ISNUMBER(SEARCH(Fuel_Rules!$A$6:$A$30,$E8283))*ISNUMBER(SEARCH(Fuel_Rules!$B$6:$B$30,$F8283))*(Fuel_Rules!$A$6:$A$30&lt;&gt;"")))&gt;0,"Plug-in hybrid",IF($G8283="Diesel","Diesel","Gasoline"))</f>
        <v>Diesel</v>
      </c>
    </row>
    <row r="8284" spans="1:15" ht="15" customHeight="1" x14ac:dyDescent="0.25">
      <c r="A8284" s="1">
        <v>2022</v>
      </c>
      <c r="B8284" s="1" t="s">
        <v>9851</v>
      </c>
      <c r="C8284" s="1" t="s">
        <v>2767</v>
      </c>
      <c r="D8284" s="1" t="s">
        <v>10897</v>
      </c>
      <c r="E8284" s="1" t="s">
        <v>2732</v>
      </c>
      <c r="F8284" s="1" t="s">
        <v>2769</v>
      </c>
      <c r="G8284" s="1" t="s">
        <v>105</v>
      </c>
      <c r="H8284" s="1" t="s">
        <v>437</v>
      </c>
      <c r="I8284" s="1">
        <v>2.8</v>
      </c>
      <c r="J8284" s="1">
        <v>2023</v>
      </c>
      <c r="K8284" s="1">
        <v>274295</v>
      </c>
      <c r="L8284" s="1">
        <v>0</v>
      </c>
      <c r="M8284" s="1">
        <f t="array" ref="M8284">SUMPRODUCT(MAX(ISNUMBER(SEARCH('Class Rules'!$B$6:$B$85,$E8284))*ISNUMBER(SEARCH('Class Rules'!$C$6:$C$85,$F8284))*'Class Rules'!$A$6:$A$85))</f>
        <v>12</v>
      </c>
      <c r="N8284" s="1" t="str">
        <f t="array" ref="N8284">IF($M8284=0,'Class Rules'!$D$3,INDEX('Class Rules'!$D$6:$D$85,MATCH($M8284,'Class Rules'!$A$6:$A$85,0)))</f>
        <v>Freight LDV</v>
      </c>
      <c r="O8284" s="1" t="str">
        <f t="array" ref="O8284">IF(SUMPRODUCT(MAX(ISNUMBER(SEARCH(Fuel_Rules!$A$6:$A$30,$E8284))*ISNUMBER(SEARCH(Fuel_Rules!$B$6:$B$30,$F8284))*(Fuel_Rules!$A$6:$A$30&lt;&gt;"")))&gt;0,"Plug-in hybrid",IF($G8284="Diesel","Diesel","Gasoline"))</f>
        <v>Diesel</v>
      </c>
    </row>
    <row r="8285" spans="1:15" ht="15" customHeight="1" x14ac:dyDescent="0.25">
      <c r="A8285" s="1">
        <v>2022</v>
      </c>
      <c r="B8285" s="1" t="s">
        <v>9851</v>
      </c>
      <c r="C8285" s="1" t="s">
        <v>2770</v>
      </c>
      <c r="D8285" s="1" t="s">
        <v>10898</v>
      </c>
      <c r="E8285" s="1" t="s">
        <v>2732</v>
      </c>
      <c r="F8285" s="1" t="s">
        <v>2772</v>
      </c>
      <c r="G8285" s="1" t="s">
        <v>105</v>
      </c>
      <c r="H8285" s="1" t="s">
        <v>437</v>
      </c>
      <c r="I8285" s="1">
        <v>2.8</v>
      </c>
      <c r="J8285" s="1">
        <v>2023</v>
      </c>
      <c r="K8285" s="1">
        <v>292123</v>
      </c>
      <c r="L8285" s="1">
        <v>0</v>
      </c>
      <c r="M8285" s="1">
        <f t="array" ref="M8285">SUMPRODUCT(MAX(ISNUMBER(SEARCH('Class Rules'!$B$6:$B$85,$E8285))*ISNUMBER(SEARCH('Class Rules'!$C$6:$C$85,$F8285))*'Class Rules'!$A$6:$A$85))</f>
        <v>12</v>
      </c>
      <c r="N8285" s="1" t="str">
        <f t="array" ref="N8285">IF($M8285=0,'Class Rules'!$D$3,INDEX('Class Rules'!$D$6:$D$85,MATCH($M8285,'Class Rules'!$A$6:$A$85,0)))</f>
        <v>Freight LDV</v>
      </c>
      <c r="O8285" s="1" t="str">
        <f t="array" ref="O8285">IF(SUMPRODUCT(MAX(ISNUMBER(SEARCH(Fuel_Rules!$A$6:$A$30,$E8285))*ISNUMBER(SEARCH(Fuel_Rules!$B$6:$B$30,$F8285))*(Fuel_Rules!$A$6:$A$30&lt;&gt;"")))&gt;0,"Plug-in hybrid",IF($G8285="Diesel","Diesel","Gasoline"))</f>
        <v>Diesel</v>
      </c>
    </row>
    <row r="8286" spans="1:15" ht="15" customHeight="1" x14ac:dyDescent="0.25">
      <c r="A8286" s="1">
        <v>2022</v>
      </c>
      <c r="B8286" s="1" t="s">
        <v>9851</v>
      </c>
      <c r="C8286" s="1" t="s">
        <v>2773</v>
      </c>
      <c r="D8286" s="1" t="s">
        <v>10899</v>
      </c>
      <c r="E8286" s="1" t="s">
        <v>2732</v>
      </c>
      <c r="F8286" s="1" t="s">
        <v>2775</v>
      </c>
      <c r="G8286" s="1" t="s">
        <v>105</v>
      </c>
      <c r="H8286" s="1" t="s">
        <v>298</v>
      </c>
      <c r="I8286" s="1">
        <v>2.8</v>
      </c>
      <c r="J8286" s="1">
        <v>2023</v>
      </c>
      <c r="K8286" s="1">
        <v>229505</v>
      </c>
      <c r="L8286" s="1">
        <v>0</v>
      </c>
      <c r="M8286" s="1">
        <f t="array" ref="M8286">SUMPRODUCT(MAX(ISNUMBER(SEARCH('Class Rules'!$B$6:$B$85,$E8286))*ISNUMBER(SEARCH('Class Rules'!$C$6:$C$85,$F8286))*'Class Rules'!$A$6:$A$85))</f>
        <v>13</v>
      </c>
      <c r="N8286" s="1" t="str">
        <f t="array" ref="N8286">IF($M8286=0,'Class Rules'!$D$3,INDEX('Class Rules'!$D$6:$D$85,MATCH($M8286,'Class Rules'!$A$6:$A$85,0)))</f>
        <v>Freight LDV</v>
      </c>
      <c r="O8286" s="1" t="str">
        <f t="array" ref="O8286">IF(SUMPRODUCT(MAX(ISNUMBER(SEARCH(Fuel_Rules!$A$6:$A$30,$E8286))*ISNUMBER(SEARCH(Fuel_Rules!$B$6:$B$30,$F8286))*(Fuel_Rules!$A$6:$A$30&lt;&gt;"")))&gt;0,"Plug-in hybrid",IF($G8286="Diesel","Diesel","Gasoline"))</f>
        <v>Diesel</v>
      </c>
    </row>
    <row r="8287" spans="1:15" ht="15" customHeight="1" x14ac:dyDescent="0.25">
      <c r="A8287" s="1">
        <v>2022</v>
      </c>
      <c r="B8287" s="1" t="s">
        <v>9851</v>
      </c>
      <c r="C8287" s="1" t="s">
        <v>2776</v>
      </c>
      <c r="D8287" s="1" t="s">
        <v>10900</v>
      </c>
      <c r="E8287" s="1" t="s">
        <v>2732</v>
      </c>
      <c r="F8287" s="1" t="s">
        <v>2778</v>
      </c>
      <c r="G8287" s="1" t="s">
        <v>105</v>
      </c>
      <c r="H8287" s="1" t="s">
        <v>298</v>
      </c>
      <c r="I8287" s="1">
        <v>2.8</v>
      </c>
      <c r="J8287" s="1">
        <v>2023</v>
      </c>
      <c r="K8287" s="1">
        <v>221884</v>
      </c>
      <c r="L8287" s="1">
        <v>0</v>
      </c>
      <c r="M8287" s="1">
        <f t="array" ref="M8287">SUMPRODUCT(MAX(ISNUMBER(SEARCH('Class Rules'!$B$6:$B$85,$E8287))*ISNUMBER(SEARCH('Class Rules'!$C$6:$C$85,$F8287))*'Class Rules'!$A$6:$A$85))</f>
        <v>14</v>
      </c>
      <c r="N8287" s="1" t="str">
        <f t="array" ref="N8287">IF($M8287=0,'Class Rules'!$D$3,INDEX('Class Rules'!$D$6:$D$85,MATCH($M8287,'Class Rules'!$A$6:$A$85,0)))</f>
        <v>Freight LDV</v>
      </c>
      <c r="O8287" s="1" t="str">
        <f t="array" ref="O8287">IF(SUMPRODUCT(MAX(ISNUMBER(SEARCH(Fuel_Rules!$A$6:$A$30,$E8287))*ISNUMBER(SEARCH(Fuel_Rules!$B$6:$B$30,$F8287))*(Fuel_Rules!$A$6:$A$30&lt;&gt;"")))&gt;0,"Plug-in hybrid",IF($G8287="Diesel","Diesel","Gasoline"))</f>
        <v>Diesel</v>
      </c>
    </row>
    <row r="8288" spans="1:15" ht="15" customHeight="1" x14ac:dyDescent="0.25">
      <c r="A8288" s="1">
        <v>2022</v>
      </c>
      <c r="B8288" s="1" t="s">
        <v>9851</v>
      </c>
      <c r="C8288" s="1" t="s">
        <v>2779</v>
      </c>
      <c r="D8288" s="1" t="s">
        <v>10901</v>
      </c>
      <c r="E8288" s="1" t="s">
        <v>2732</v>
      </c>
      <c r="F8288" s="1" t="s">
        <v>2781</v>
      </c>
      <c r="G8288" s="1" t="s">
        <v>105</v>
      </c>
      <c r="H8288" s="1" t="s">
        <v>437</v>
      </c>
      <c r="I8288" s="1">
        <v>2.8</v>
      </c>
      <c r="J8288" s="1">
        <v>2023</v>
      </c>
      <c r="K8288" s="1">
        <v>389488</v>
      </c>
      <c r="L8288" s="1">
        <v>0</v>
      </c>
      <c r="M8288" s="1">
        <f t="array" ref="M8288">SUMPRODUCT(MAX(ISNUMBER(SEARCH('Class Rules'!$B$6:$B$85,$E8288))*ISNUMBER(SEARCH('Class Rules'!$C$6:$C$85,$F8288))*'Class Rules'!$A$6:$A$85))</f>
        <v>0</v>
      </c>
      <c r="N8288" s="1" t="str">
        <f t="array" ref="N8288">IF($M8288=0,'Class Rules'!$D$3,INDEX('Class Rules'!$D$6:$D$85,MATCH($M8288,'Class Rules'!$A$6:$A$85,0)))</f>
        <v>Passenger LDV</v>
      </c>
      <c r="O8288" s="1" t="str">
        <f t="array" ref="O8288">IF(SUMPRODUCT(MAX(ISNUMBER(SEARCH(Fuel_Rules!$A$6:$A$30,$E8288))*ISNUMBER(SEARCH(Fuel_Rules!$B$6:$B$30,$F8288))*(Fuel_Rules!$A$6:$A$30&lt;&gt;"")))&gt;0,"Plug-in hybrid",IF($G8288="Diesel","Diesel","Gasoline"))</f>
        <v>Diesel</v>
      </c>
    </row>
    <row r="8289" spans="1:15" ht="15" customHeight="1" x14ac:dyDescent="0.25">
      <c r="A8289" s="1">
        <v>2022</v>
      </c>
      <c r="B8289" s="1" t="s">
        <v>9851</v>
      </c>
      <c r="C8289" s="1" t="s">
        <v>4011</v>
      </c>
      <c r="D8289" s="1" t="s">
        <v>10902</v>
      </c>
      <c r="E8289" s="1" t="s">
        <v>2732</v>
      </c>
      <c r="F8289" s="1" t="s">
        <v>4013</v>
      </c>
      <c r="G8289" s="1" t="s">
        <v>103</v>
      </c>
      <c r="H8289" s="1" t="s">
        <v>437</v>
      </c>
      <c r="I8289" s="1">
        <v>1.5</v>
      </c>
      <c r="J8289" s="1">
        <v>2023</v>
      </c>
      <c r="K8289" s="1">
        <v>97283</v>
      </c>
      <c r="L8289" s="1">
        <v>0</v>
      </c>
      <c r="M8289" s="1">
        <f t="array" ref="M8289">SUMPRODUCT(MAX(ISNUMBER(SEARCH('Class Rules'!$B$6:$B$85,$E8289))*ISNUMBER(SEARCH('Class Rules'!$C$6:$C$85,$F8289))*'Class Rules'!$A$6:$A$85))</f>
        <v>0</v>
      </c>
      <c r="N8289" s="1" t="str">
        <f t="array" ref="N8289">IF($M8289=0,'Class Rules'!$D$3,INDEX('Class Rules'!$D$6:$D$85,MATCH($M8289,'Class Rules'!$A$6:$A$85,0)))</f>
        <v>Passenger LDV</v>
      </c>
      <c r="O8289" s="1" t="str">
        <f t="array" ref="O8289">IF(SUMPRODUCT(MAX(ISNUMBER(SEARCH(Fuel_Rules!$A$6:$A$30,$E8289))*ISNUMBER(SEARCH(Fuel_Rules!$B$6:$B$30,$F8289))*(Fuel_Rules!$A$6:$A$30&lt;&gt;"")))&gt;0,"Plug-in hybrid",IF($G8289="Diesel","Diesel","Gasoline"))</f>
        <v>Gasoline</v>
      </c>
    </row>
    <row r="8290" spans="1:15" ht="15" customHeight="1" x14ac:dyDescent="0.25">
      <c r="A8290" s="1">
        <v>2022</v>
      </c>
      <c r="B8290" s="1" t="s">
        <v>9851</v>
      </c>
      <c r="C8290" s="1" t="s">
        <v>4011</v>
      </c>
      <c r="D8290" s="1" t="s">
        <v>10903</v>
      </c>
      <c r="E8290" s="1" t="s">
        <v>2732</v>
      </c>
      <c r="F8290" s="1" t="s">
        <v>4013</v>
      </c>
      <c r="G8290" s="1" t="s">
        <v>103</v>
      </c>
      <c r="H8290" s="1" t="s">
        <v>437</v>
      </c>
      <c r="I8290" s="1">
        <v>1.5</v>
      </c>
      <c r="J8290" s="1">
        <v>2023</v>
      </c>
      <c r="K8290" s="1">
        <v>92992</v>
      </c>
      <c r="L8290" s="1">
        <v>0</v>
      </c>
      <c r="M8290" s="1">
        <f t="array" ref="M8290">SUMPRODUCT(MAX(ISNUMBER(SEARCH('Class Rules'!$B$6:$B$85,$E8290))*ISNUMBER(SEARCH('Class Rules'!$C$6:$C$85,$F8290))*'Class Rules'!$A$6:$A$85))</f>
        <v>0</v>
      </c>
      <c r="N8290" s="1" t="str">
        <f t="array" ref="N8290">IF($M8290=0,'Class Rules'!$D$3,INDEX('Class Rules'!$D$6:$D$85,MATCH($M8290,'Class Rules'!$A$6:$A$85,0)))</f>
        <v>Passenger LDV</v>
      </c>
      <c r="O8290" s="1" t="str">
        <f t="array" ref="O8290">IF(SUMPRODUCT(MAX(ISNUMBER(SEARCH(Fuel_Rules!$A$6:$A$30,$E8290))*ISNUMBER(SEARCH(Fuel_Rules!$B$6:$B$30,$F8290))*(Fuel_Rules!$A$6:$A$30&lt;&gt;"")))&gt;0,"Plug-in hybrid",IF($G8290="Diesel","Diesel","Gasoline"))</f>
        <v>Gasoline</v>
      </c>
    </row>
    <row r="8291" spans="1:15" ht="15" customHeight="1" x14ac:dyDescent="0.25">
      <c r="A8291" s="1">
        <v>2022</v>
      </c>
      <c r="B8291" s="1" t="s">
        <v>9851</v>
      </c>
      <c r="C8291" s="1" t="s">
        <v>4015</v>
      </c>
      <c r="D8291" s="1" t="s">
        <v>10904</v>
      </c>
      <c r="E8291" s="1" t="s">
        <v>2732</v>
      </c>
      <c r="F8291" s="1" t="s">
        <v>4017</v>
      </c>
      <c r="G8291" s="1" t="s">
        <v>103</v>
      </c>
      <c r="H8291" s="1" t="s">
        <v>437</v>
      </c>
      <c r="I8291" s="1">
        <v>1.5</v>
      </c>
      <c r="J8291" s="1">
        <v>2023</v>
      </c>
      <c r="K8291" s="1">
        <v>106350</v>
      </c>
      <c r="L8291" s="1">
        <v>0</v>
      </c>
      <c r="M8291" s="1">
        <f t="array" ref="M8291">SUMPRODUCT(MAX(ISNUMBER(SEARCH('Class Rules'!$B$6:$B$85,$E8291))*ISNUMBER(SEARCH('Class Rules'!$C$6:$C$85,$F8291))*'Class Rules'!$A$6:$A$85))</f>
        <v>0</v>
      </c>
      <c r="N8291" s="1" t="str">
        <f t="array" ref="N8291">IF($M8291=0,'Class Rules'!$D$3,INDEX('Class Rules'!$D$6:$D$85,MATCH($M8291,'Class Rules'!$A$6:$A$85,0)))</f>
        <v>Passenger LDV</v>
      </c>
      <c r="O8291" s="1" t="str">
        <f t="array" ref="O8291">IF(SUMPRODUCT(MAX(ISNUMBER(SEARCH(Fuel_Rules!$A$6:$A$30,$E8291))*ISNUMBER(SEARCH(Fuel_Rules!$B$6:$B$30,$F8291))*(Fuel_Rules!$A$6:$A$30&lt;&gt;"")))&gt;0,"Plug-in hybrid",IF($G8291="Diesel","Diesel","Gasoline"))</f>
        <v>Gasoline</v>
      </c>
    </row>
    <row r="8292" spans="1:15" ht="15" customHeight="1" x14ac:dyDescent="0.25">
      <c r="A8292" s="1">
        <v>2022</v>
      </c>
      <c r="B8292" s="1" t="s">
        <v>9851</v>
      </c>
      <c r="C8292" s="1" t="s">
        <v>4015</v>
      </c>
      <c r="D8292" s="1" t="s">
        <v>10905</v>
      </c>
      <c r="E8292" s="1" t="s">
        <v>2732</v>
      </c>
      <c r="F8292" s="1" t="s">
        <v>4017</v>
      </c>
      <c r="G8292" s="1" t="s">
        <v>103</v>
      </c>
      <c r="H8292" s="1" t="s">
        <v>437</v>
      </c>
      <c r="I8292" s="1">
        <v>1.5</v>
      </c>
      <c r="J8292" s="1">
        <v>2023</v>
      </c>
      <c r="K8292" s="1">
        <v>101259</v>
      </c>
      <c r="L8292" s="1">
        <v>0</v>
      </c>
      <c r="M8292" s="1">
        <f t="array" ref="M8292">SUMPRODUCT(MAX(ISNUMBER(SEARCH('Class Rules'!$B$6:$B$85,$E8292))*ISNUMBER(SEARCH('Class Rules'!$C$6:$C$85,$F8292))*'Class Rules'!$A$6:$A$85))</f>
        <v>0</v>
      </c>
      <c r="N8292" s="1" t="str">
        <f t="array" ref="N8292">IF($M8292=0,'Class Rules'!$D$3,INDEX('Class Rules'!$D$6:$D$85,MATCH($M8292,'Class Rules'!$A$6:$A$85,0)))</f>
        <v>Passenger LDV</v>
      </c>
      <c r="O8292" s="1" t="str">
        <f t="array" ref="O8292">IF(SUMPRODUCT(MAX(ISNUMBER(SEARCH(Fuel_Rules!$A$6:$A$30,$E8292))*ISNUMBER(SEARCH(Fuel_Rules!$B$6:$B$30,$F8292))*(Fuel_Rules!$A$6:$A$30&lt;&gt;"")))&gt;0,"Plug-in hybrid",IF($G8292="Diesel","Diesel","Gasoline"))</f>
        <v>Gasoline</v>
      </c>
    </row>
    <row r="8293" spans="1:15" ht="15" customHeight="1" x14ac:dyDescent="0.25">
      <c r="A8293" s="1">
        <v>2022</v>
      </c>
      <c r="B8293" s="1" t="s">
        <v>9851</v>
      </c>
      <c r="C8293" s="1" t="s">
        <v>4019</v>
      </c>
      <c r="D8293" s="1" t="s">
        <v>10906</v>
      </c>
      <c r="E8293" s="1" t="s">
        <v>2732</v>
      </c>
      <c r="F8293" s="1" t="s">
        <v>4021</v>
      </c>
      <c r="G8293" s="1" t="s">
        <v>103</v>
      </c>
      <c r="H8293" s="1" t="s">
        <v>437</v>
      </c>
      <c r="I8293" s="1">
        <v>1.5</v>
      </c>
      <c r="J8293" s="1">
        <v>2023</v>
      </c>
      <c r="K8293" s="1">
        <v>118409</v>
      </c>
      <c r="L8293" s="1">
        <v>0</v>
      </c>
      <c r="M8293" s="1">
        <f t="array" ref="M8293">SUMPRODUCT(MAX(ISNUMBER(SEARCH('Class Rules'!$B$6:$B$85,$E8293))*ISNUMBER(SEARCH('Class Rules'!$C$6:$C$85,$F8293))*'Class Rules'!$A$6:$A$85))</f>
        <v>0</v>
      </c>
      <c r="N8293" s="1" t="str">
        <f t="array" ref="N8293">IF($M8293=0,'Class Rules'!$D$3,INDEX('Class Rules'!$D$6:$D$85,MATCH($M8293,'Class Rules'!$A$6:$A$85,0)))</f>
        <v>Passenger LDV</v>
      </c>
      <c r="O8293" s="1" t="str">
        <f t="array" ref="O8293">IF(SUMPRODUCT(MAX(ISNUMBER(SEARCH(Fuel_Rules!$A$6:$A$30,$E8293))*ISNUMBER(SEARCH(Fuel_Rules!$B$6:$B$30,$F8293))*(Fuel_Rules!$A$6:$A$30&lt;&gt;"")))&gt;0,"Plug-in hybrid",IF($G8293="Diesel","Diesel","Gasoline"))</f>
        <v>Gasoline</v>
      </c>
    </row>
    <row r="8294" spans="1:15" ht="15" customHeight="1" x14ac:dyDescent="0.25">
      <c r="A8294" s="1">
        <v>2022</v>
      </c>
      <c r="B8294" s="1" t="s">
        <v>9851</v>
      </c>
      <c r="C8294" s="1" t="s">
        <v>4019</v>
      </c>
      <c r="D8294" s="1" t="s">
        <v>10907</v>
      </c>
      <c r="E8294" s="1" t="s">
        <v>2732</v>
      </c>
      <c r="F8294" s="1" t="s">
        <v>4021</v>
      </c>
      <c r="G8294" s="1" t="s">
        <v>103</v>
      </c>
      <c r="H8294" s="1" t="s">
        <v>437</v>
      </c>
      <c r="I8294" s="1">
        <v>1.5</v>
      </c>
      <c r="J8294" s="1">
        <v>2023</v>
      </c>
      <c r="K8294" s="1">
        <v>112518</v>
      </c>
      <c r="L8294" s="1">
        <v>0</v>
      </c>
      <c r="M8294" s="1">
        <f t="array" ref="M8294">SUMPRODUCT(MAX(ISNUMBER(SEARCH('Class Rules'!$B$6:$B$85,$E8294))*ISNUMBER(SEARCH('Class Rules'!$C$6:$C$85,$F8294))*'Class Rules'!$A$6:$A$85))</f>
        <v>0</v>
      </c>
      <c r="N8294" s="1" t="str">
        <f t="array" ref="N8294">IF($M8294=0,'Class Rules'!$D$3,INDEX('Class Rules'!$D$6:$D$85,MATCH($M8294,'Class Rules'!$A$6:$A$85,0)))</f>
        <v>Passenger LDV</v>
      </c>
      <c r="O8294" s="1" t="str">
        <f t="array" ref="O8294">IF(SUMPRODUCT(MAX(ISNUMBER(SEARCH(Fuel_Rules!$A$6:$A$30,$E8294))*ISNUMBER(SEARCH(Fuel_Rules!$B$6:$B$30,$F8294))*(Fuel_Rules!$A$6:$A$30&lt;&gt;"")))&gt;0,"Plug-in hybrid",IF($G8294="Diesel","Diesel","Gasoline"))</f>
        <v>Gasoline</v>
      </c>
    </row>
    <row r="8295" spans="1:15" ht="15" customHeight="1" x14ac:dyDescent="0.25">
      <c r="A8295" s="1">
        <v>2022</v>
      </c>
      <c r="B8295" s="1" t="s">
        <v>9851</v>
      </c>
      <c r="C8295" s="1" t="s">
        <v>4023</v>
      </c>
      <c r="D8295" s="1" t="s">
        <v>10908</v>
      </c>
      <c r="E8295" s="1" t="s">
        <v>2732</v>
      </c>
      <c r="F8295" s="1" t="s">
        <v>4025</v>
      </c>
      <c r="G8295" s="1" t="s">
        <v>103</v>
      </c>
      <c r="H8295" s="1" t="s">
        <v>437</v>
      </c>
      <c r="I8295" s="1">
        <v>1.5</v>
      </c>
      <c r="J8295" s="1">
        <v>2023</v>
      </c>
      <c r="K8295" s="1">
        <v>102871</v>
      </c>
      <c r="L8295" s="1">
        <v>0</v>
      </c>
      <c r="M8295" s="1">
        <f t="array" ref="M8295">SUMPRODUCT(MAX(ISNUMBER(SEARCH('Class Rules'!$B$6:$B$85,$E8295))*ISNUMBER(SEARCH('Class Rules'!$C$6:$C$85,$F8295))*'Class Rules'!$A$6:$A$85))</f>
        <v>0</v>
      </c>
      <c r="N8295" s="1" t="str">
        <f t="array" ref="N8295">IF($M8295=0,'Class Rules'!$D$3,INDEX('Class Rules'!$D$6:$D$85,MATCH($M8295,'Class Rules'!$A$6:$A$85,0)))</f>
        <v>Passenger LDV</v>
      </c>
      <c r="O8295" s="1" t="str">
        <f t="array" ref="O8295">IF(SUMPRODUCT(MAX(ISNUMBER(SEARCH(Fuel_Rules!$A$6:$A$30,$E8295))*ISNUMBER(SEARCH(Fuel_Rules!$B$6:$B$30,$F8295))*(Fuel_Rules!$A$6:$A$30&lt;&gt;"")))&gt;0,"Plug-in hybrid",IF($G8295="Diesel","Diesel","Gasoline"))</f>
        <v>Gasoline</v>
      </c>
    </row>
    <row r="8296" spans="1:15" ht="15" customHeight="1" x14ac:dyDescent="0.25">
      <c r="A8296" s="1">
        <v>2022</v>
      </c>
      <c r="B8296" s="1" t="s">
        <v>9851</v>
      </c>
      <c r="C8296" s="1" t="s">
        <v>4023</v>
      </c>
      <c r="D8296" s="1" t="s">
        <v>10909</v>
      </c>
      <c r="E8296" s="1" t="s">
        <v>2732</v>
      </c>
      <c r="F8296" s="1" t="s">
        <v>4025</v>
      </c>
      <c r="G8296" s="1" t="s">
        <v>103</v>
      </c>
      <c r="H8296" s="1" t="s">
        <v>437</v>
      </c>
      <c r="I8296" s="1">
        <v>1.5</v>
      </c>
      <c r="J8296" s="1">
        <v>2023</v>
      </c>
      <c r="K8296" s="1">
        <v>97211</v>
      </c>
      <c r="L8296" s="1">
        <v>0</v>
      </c>
      <c r="M8296" s="1">
        <f t="array" ref="M8296">SUMPRODUCT(MAX(ISNUMBER(SEARCH('Class Rules'!$B$6:$B$85,$E8296))*ISNUMBER(SEARCH('Class Rules'!$C$6:$C$85,$F8296))*'Class Rules'!$A$6:$A$85))</f>
        <v>0</v>
      </c>
      <c r="N8296" s="1" t="str">
        <f t="array" ref="N8296">IF($M8296=0,'Class Rules'!$D$3,INDEX('Class Rules'!$D$6:$D$85,MATCH($M8296,'Class Rules'!$A$6:$A$85,0)))</f>
        <v>Passenger LDV</v>
      </c>
      <c r="O8296" s="1" t="str">
        <f t="array" ref="O8296">IF(SUMPRODUCT(MAX(ISNUMBER(SEARCH(Fuel_Rules!$A$6:$A$30,$E8296))*ISNUMBER(SEARCH(Fuel_Rules!$B$6:$B$30,$F8296))*(Fuel_Rules!$A$6:$A$30&lt;&gt;"")))&gt;0,"Plug-in hybrid",IF($G8296="Diesel","Diesel","Gasoline"))</f>
        <v>Gasoline</v>
      </c>
    </row>
    <row r="8297" spans="1:15" ht="15" customHeight="1" x14ac:dyDescent="0.25">
      <c r="A8297" s="1">
        <v>2022</v>
      </c>
      <c r="B8297" s="1" t="s">
        <v>9851</v>
      </c>
      <c r="C8297" s="1" t="s">
        <v>4027</v>
      </c>
      <c r="D8297" s="1" t="s">
        <v>10910</v>
      </c>
      <c r="E8297" s="1" t="s">
        <v>2732</v>
      </c>
      <c r="F8297" s="1" t="s">
        <v>4029</v>
      </c>
      <c r="G8297" s="1" t="s">
        <v>103</v>
      </c>
      <c r="H8297" s="1" t="s">
        <v>437</v>
      </c>
      <c r="I8297" s="1">
        <v>1.5</v>
      </c>
      <c r="J8297" s="1">
        <v>2023</v>
      </c>
      <c r="K8297" s="1">
        <v>114077</v>
      </c>
      <c r="L8297" s="1">
        <v>0</v>
      </c>
      <c r="M8297" s="1">
        <f t="array" ref="M8297">SUMPRODUCT(MAX(ISNUMBER(SEARCH('Class Rules'!$B$6:$B$85,$E8297))*ISNUMBER(SEARCH('Class Rules'!$C$6:$C$85,$F8297))*'Class Rules'!$A$6:$A$85))</f>
        <v>0</v>
      </c>
      <c r="N8297" s="1" t="str">
        <f t="array" ref="N8297">IF($M8297=0,'Class Rules'!$D$3,INDEX('Class Rules'!$D$6:$D$85,MATCH($M8297,'Class Rules'!$A$6:$A$85,0)))</f>
        <v>Passenger LDV</v>
      </c>
      <c r="O8297" s="1" t="str">
        <f t="array" ref="O8297">IF(SUMPRODUCT(MAX(ISNUMBER(SEARCH(Fuel_Rules!$A$6:$A$30,$E8297))*ISNUMBER(SEARCH(Fuel_Rules!$B$6:$B$30,$F8297))*(Fuel_Rules!$A$6:$A$30&lt;&gt;"")))&gt;0,"Plug-in hybrid",IF($G8297="Diesel","Diesel","Gasoline"))</f>
        <v>Gasoline</v>
      </c>
    </row>
    <row r="8298" spans="1:15" ht="15" customHeight="1" x14ac:dyDescent="0.25">
      <c r="A8298" s="1">
        <v>2022</v>
      </c>
      <c r="B8298" s="1" t="s">
        <v>9851</v>
      </c>
      <c r="C8298" s="1" t="s">
        <v>4027</v>
      </c>
      <c r="D8298" s="1" t="s">
        <v>10911</v>
      </c>
      <c r="E8298" s="1" t="s">
        <v>2732</v>
      </c>
      <c r="F8298" s="1" t="s">
        <v>4029</v>
      </c>
      <c r="G8298" s="1" t="s">
        <v>103</v>
      </c>
      <c r="H8298" s="1" t="s">
        <v>437</v>
      </c>
      <c r="I8298" s="1">
        <v>1.5</v>
      </c>
      <c r="J8298" s="1">
        <v>2023</v>
      </c>
      <c r="K8298" s="1">
        <v>107788</v>
      </c>
      <c r="L8298" s="1">
        <v>0</v>
      </c>
      <c r="M8298" s="1">
        <f t="array" ref="M8298">SUMPRODUCT(MAX(ISNUMBER(SEARCH('Class Rules'!$B$6:$B$85,$E8298))*ISNUMBER(SEARCH('Class Rules'!$C$6:$C$85,$F8298))*'Class Rules'!$A$6:$A$85))</f>
        <v>0</v>
      </c>
      <c r="N8298" s="1" t="str">
        <f t="array" ref="N8298">IF($M8298=0,'Class Rules'!$D$3,INDEX('Class Rules'!$D$6:$D$85,MATCH($M8298,'Class Rules'!$A$6:$A$85,0)))</f>
        <v>Passenger LDV</v>
      </c>
      <c r="O8298" s="1" t="str">
        <f t="array" ref="O8298">IF(SUMPRODUCT(MAX(ISNUMBER(SEARCH(Fuel_Rules!$A$6:$A$30,$E8298))*ISNUMBER(SEARCH(Fuel_Rules!$B$6:$B$30,$F8298))*(Fuel_Rules!$A$6:$A$30&lt;&gt;"")))&gt;0,"Plug-in hybrid",IF($G8298="Diesel","Diesel","Gasoline"))</f>
        <v>Gasoline</v>
      </c>
    </row>
    <row r="8299" spans="1:15" ht="15" customHeight="1" x14ac:dyDescent="0.25">
      <c r="A8299" s="1">
        <v>2022</v>
      </c>
      <c r="B8299" s="1" t="s">
        <v>9851</v>
      </c>
      <c r="C8299" s="1" t="s">
        <v>6809</v>
      </c>
      <c r="D8299" s="1" t="s">
        <v>10912</v>
      </c>
      <c r="E8299" s="1" t="s">
        <v>2732</v>
      </c>
      <c r="F8299" s="1" t="s">
        <v>6811</v>
      </c>
      <c r="G8299" s="1" t="s">
        <v>105</v>
      </c>
      <c r="H8299" s="1" t="s">
        <v>437</v>
      </c>
      <c r="I8299" s="1">
        <v>2.8</v>
      </c>
      <c r="J8299" s="1">
        <v>2023</v>
      </c>
      <c r="K8299" s="1">
        <v>355263</v>
      </c>
      <c r="L8299" s="1">
        <v>0</v>
      </c>
      <c r="M8299" s="1">
        <f t="array" ref="M8299">SUMPRODUCT(MAX(ISNUMBER(SEARCH('Class Rules'!$B$6:$B$85,$E8299))*ISNUMBER(SEARCH('Class Rules'!$C$6:$C$85,$F8299))*'Class Rules'!$A$6:$A$85))</f>
        <v>12</v>
      </c>
      <c r="N8299" s="1" t="str">
        <f t="array" ref="N8299">IF($M8299=0,'Class Rules'!$D$3,INDEX('Class Rules'!$D$6:$D$85,MATCH($M8299,'Class Rules'!$A$6:$A$85,0)))</f>
        <v>Freight LDV</v>
      </c>
      <c r="O8299" s="1" t="str">
        <f t="array" ref="O8299">IF(SUMPRODUCT(MAX(ISNUMBER(SEARCH(Fuel_Rules!$A$6:$A$30,$E8299))*ISNUMBER(SEARCH(Fuel_Rules!$B$6:$B$30,$F8299))*(Fuel_Rules!$A$6:$A$30&lt;&gt;"")))&gt;0,"Plug-in hybrid",IF($G8299="Diesel","Diesel","Gasoline"))</f>
        <v>Diesel</v>
      </c>
    </row>
    <row r="8300" spans="1:15" ht="15" customHeight="1" x14ac:dyDescent="0.25">
      <c r="A8300" s="1">
        <v>2022</v>
      </c>
      <c r="B8300" s="1" t="s">
        <v>9851</v>
      </c>
      <c r="C8300" s="1" t="s">
        <v>2812</v>
      </c>
      <c r="D8300" s="1" t="s">
        <v>10913</v>
      </c>
      <c r="E8300" s="1" t="s">
        <v>2732</v>
      </c>
      <c r="F8300" s="1" t="s">
        <v>2814</v>
      </c>
      <c r="G8300" s="1" t="s">
        <v>103</v>
      </c>
      <c r="H8300" s="1" t="s">
        <v>437</v>
      </c>
      <c r="I8300" s="1">
        <v>2</v>
      </c>
      <c r="J8300" s="1">
        <v>2023</v>
      </c>
      <c r="K8300" s="1">
        <v>144261</v>
      </c>
      <c r="L8300" s="1">
        <v>0</v>
      </c>
      <c r="M8300" s="1">
        <f t="array" ref="M8300">SUMPRODUCT(MAX(ISNUMBER(SEARCH('Class Rules'!$B$6:$B$85,$E8300))*ISNUMBER(SEARCH('Class Rules'!$C$6:$C$85,$F8300))*'Class Rules'!$A$6:$A$85))</f>
        <v>0</v>
      </c>
      <c r="N8300" s="1" t="str">
        <f t="array" ref="N8300">IF($M8300=0,'Class Rules'!$D$3,INDEX('Class Rules'!$D$6:$D$85,MATCH($M8300,'Class Rules'!$A$6:$A$85,0)))</f>
        <v>Passenger LDV</v>
      </c>
      <c r="O8300" s="1" t="str">
        <f t="array" ref="O8300">IF(SUMPRODUCT(MAX(ISNUMBER(SEARCH(Fuel_Rules!$A$6:$A$30,$E8300))*ISNUMBER(SEARCH(Fuel_Rules!$B$6:$B$30,$F8300))*(Fuel_Rules!$A$6:$A$30&lt;&gt;"")))&gt;0,"Plug-in hybrid",IF($G8300="Diesel","Diesel","Gasoline"))</f>
        <v>Gasoline</v>
      </c>
    </row>
    <row r="8301" spans="1:15" ht="15" customHeight="1" x14ac:dyDescent="0.25">
      <c r="A8301" s="1">
        <v>2022</v>
      </c>
      <c r="B8301" s="1" t="s">
        <v>9851</v>
      </c>
      <c r="C8301" s="1" t="s">
        <v>2812</v>
      </c>
      <c r="D8301" s="1" t="s">
        <v>10914</v>
      </c>
      <c r="E8301" s="1" t="s">
        <v>2732</v>
      </c>
      <c r="F8301" s="1" t="s">
        <v>2814</v>
      </c>
      <c r="G8301" s="1" t="s">
        <v>103</v>
      </c>
      <c r="H8301" s="1" t="s">
        <v>437</v>
      </c>
      <c r="I8301" s="1">
        <v>2</v>
      </c>
      <c r="J8301" s="1">
        <v>2023</v>
      </c>
      <c r="K8301" s="1">
        <v>138154</v>
      </c>
      <c r="L8301" s="1">
        <v>0</v>
      </c>
      <c r="M8301" s="1">
        <f t="array" ref="M8301">SUMPRODUCT(MAX(ISNUMBER(SEARCH('Class Rules'!$B$6:$B$85,$E8301))*ISNUMBER(SEARCH('Class Rules'!$C$6:$C$85,$F8301))*'Class Rules'!$A$6:$A$85))</f>
        <v>0</v>
      </c>
      <c r="N8301" s="1" t="str">
        <f t="array" ref="N8301">IF($M8301=0,'Class Rules'!$D$3,INDEX('Class Rules'!$D$6:$D$85,MATCH($M8301,'Class Rules'!$A$6:$A$85,0)))</f>
        <v>Passenger LDV</v>
      </c>
      <c r="O8301" s="1" t="str">
        <f t="array" ref="O8301">IF(SUMPRODUCT(MAX(ISNUMBER(SEARCH(Fuel_Rules!$A$6:$A$30,$E8301))*ISNUMBER(SEARCH(Fuel_Rules!$B$6:$B$30,$F8301))*(Fuel_Rules!$A$6:$A$30&lt;&gt;"")))&gt;0,"Plug-in hybrid",IF($G8301="Diesel","Diesel","Gasoline"))</f>
        <v>Gasoline</v>
      </c>
    </row>
    <row r="8302" spans="1:15" ht="15" customHeight="1" x14ac:dyDescent="0.25">
      <c r="A8302" s="1">
        <v>2022</v>
      </c>
      <c r="B8302" s="1" t="s">
        <v>9851</v>
      </c>
      <c r="C8302" s="1" t="s">
        <v>2815</v>
      </c>
      <c r="D8302" s="1" t="s">
        <v>10915</v>
      </c>
      <c r="E8302" s="1" t="s">
        <v>2732</v>
      </c>
      <c r="F8302" s="1" t="s">
        <v>10916</v>
      </c>
      <c r="G8302" s="1" t="s">
        <v>103</v>
      </c>
      <c r="H8302" s="1" t="s">
        <v>437</v>
      </c>
      <c r="I8302" s="1">
        <v>1.8</v>
      </c>
      <c r="J8302" s="1">
        <v>2023</v>
      </c>
      <c r="K8302" s="1">
        <v>180033</v>
      </c>
      <c r="L8302" s="1">
        <v>0</v>
      </c>
      <c r="M8302" s="1">
        <f t="array" ref="M8302">SUMPRODUCT(MAX(ISNUMBER(SEARCH('Class Rules'!$B$6:$B$85,$E8302))*ISNUMBER(SEARCH('Class Rules'!$C$6:$C$85,$F8302))*'Class Rules'!$A$6:$A$85))</f>
        <v>0</v>
      </c>
      <c r="N8302" s="1" t="str">
        <f t="array" ref="N8302">IF($M8302=0,'Class Rules'!$D$3,INDEX('Class Rules'!$D$6:$D$85,MATCH($M8302,'Class Rules'!$A$6:$A$85,0)))</f>
        <v>Passenger LDV</v>
      </c>
      <c r="O8302" s="1" t="str">
        <f t="array" ref="O8302">IF(SUMPRODUCT(MAX(ISNUMBER(SEARCH(Fuel_Rules!$A$6:$A$30,$E8302))*ISNUMBER(SEARCH(Fuel_Rules!$B$6:$B$30,$F8302))*(Fuel_Rules!$A$6:$A$30&lt;&gt;"")))&gt;0,"Plug-in hybrid",IF($G8302="Diesel","Diesel","Gasoline"))</f>
        <v>Gasoline</v>
      </c>
    </row>
    <row r="8303" spans="1:15" ht="15" customHeight="1" x14ac:dyDescent="0.25">
      <c r="A8303" s="1">
        <v>2022</v>
      </c>
      <c r="B8303" s="1" t="s">
        <v>9851</v>
      </c>
      <c r="C8303" s="1" t="s">
        <v>2815</v>
      </c>
      <c r="D8303" s="1" t="s">
        <v>10917</v>
      </c>
      <c r="E8303" s="1" t="s">
        <v>2732</v>
      </c>
      <c r="F8303" s="1" t="s">
        <v>10916</v>
      </c>
      <c r="G8303" s="1" t="s">
        <v>103</v>
      </c>
      <c r="H8303" s="1" t="s">
        <v>437</v>
      </c>
      <c r="I8303" s="1">
        <v>1.8</v>
      </c>
      <c r="J8303" s="1">
        <v>2023</v>
      </c>
      <c r="K8303" s="1">
        <v>171910</v>
      </c>
      <c r="L8303" s="1">
        <v>0</v>
      </c>
      <c r="M8303" s="1">
        <f t="array" ref="M8303">SUMPRODUCT(MAX(ISNUMBER(SEARCH('Class Rules'!$B$6:$B$85,$E8303))*ISNUMBER(SEARCH('Class Rules'!$C$6:$C$85,$F8303))*'Class Rules'!$A$6:$A$85))</f>
        <v>0</v>
      </c>
      <c r="N8303" s="1" t="str">
        <f t="array" ref="N8303">IF($M8303=0,'Class Rules'!$D$3,INDEX('Class Rules'!$D$6:$D$85,MATCH($M8303,'Class Rules'!$A$6:$A$85,0)))</f>
        <v>Passenger LDV</v>
      </c>
      <c r="O8303" s="1" t="str">
        <f t="array" ref="O8303">IF(SUMPRODUCT(MAX(ISNUMBER(SEARCH(Fuel_Rules!$A$6:$A$30,$E8303))*ISNUMBER(SEARCH(Fuel_Rules!$B$6:$B$30,$F8303))*(Fuel_Rules!$A$6:$A$30&lt;&gt;"")))&gt;0,"Plug-in hybrid",IF($G8303="Diesel","Diesel","Gasoline"))</f>
        <v>Gasoline</v>
      </c>
    </row>
    <row r="8304" spans="1:15" ht="15" customHeight="1" x14ac:dyDescent="0.25">
      <c r="A8304" s="1">
        <v>2022</v>
      </c>
      <c r="B8304" s="1" t="s">
        <v>9851</v>
      </c>
      <c r="C8304" s="1" t="s">
        <v>2818</v>
      </c>
      <c r="D8304" s="1" t="s">
        <v>10918</v>
      </c>
      <c r="E8304" s="1" t="s">
        <v>2732</v>
      </c>
      <c r="F8304" s="1" t="s">
        <v>10919</v>
      </c>
      <c r="G8304" s="1" t="s">
        <v>103</v>
      </c>
      <c r="H8304" s="1" t="s">
        <v>437</v>
      </c>
      <c r="I8304" s="1">
        <v>1.8</v>
      </c>
      <c r="J8304" s="1">
        <v>2023</v>
      </c>
      <c r="K8304" s="1">
        <v>188110</v>
      </c>
      <c r="L8304" s="1">
        <v>0</v>
      </c>
      <c r="M8304" s="1">
        <f t="array" ref="M8304">SUMPRODUCT(MAX(ISNUMBER(SEARCH('Class Rules'!$B$6:$B$85,$E8304))*ISNUMBER(SEARCH('Class Rules'!$C$6:$C$85,$F8304))*'Class Rules'!$A$6:$A$85))</f>
        <v>0</v>
      </c>
      <c r="N8304" s="1" t="str">
        <f t="array" ref="N8304">IF($M8304=0,'Class Rules'!$D$3,INDEX('Class Rules'!$D$6:$D$85,MATCH($M8304,'Class Rules'!$A$6:$A$85,0)))</f>
        <v>Passenger LDV</v>
      </c>
      <c r="O8304" s="1" t="str">
        <f t="array" ref="O8304">IF(SUMPRODUCT(MAX(ISNUMBER(SEARCH(Fuel_Rules!$A$6:$A$30,$E8304))*ISNUMBER(SEARCH(Fuel_Rules!$B$6:$B$30,$F8304))*(Fuel_Rules!$A$6:$A$30&lt;&gt;"")))&gt;0,"Plug-in hybrid",IF($G8304="Diesel","Diesel","Gasoline"))</f>
        <v>Gasoline</v>
      </c>
    </row>
    <row r="8305" spans="1:15" ht="15" customHeight="1" x14ac:dyDescent="0.25">
      <c r="A8305" s="1">
        <v>2022</v>
      </c>
      <c r="B8305" s="1" t="s">
        <v>9851</v>
      </c>
      <c r="C8305" s="1" t="s">
        <v>2818</v>
      </c>
      <c r="D8305" s="1" t="s">
        <v>10920</v>
      </c>
      <c r="E8305" s="1" t="s">
        <v>2732</v>
      </c>
      <c r="F8305" s="1" t="s">
        <v>10919</v>
      </c>
      <c r="G8305" s="1" t="s">
        <v>103</v>
      </c>
      <c r="H8305" s="1" t="s">
        <v>437</v>
      </c>
      <c r="I8305" s="1">
        <v>1.8</v>
      </c>
      <c r="J8305" s="1">
        <v>2023</v>
      </c>
      <c r="K8305" s="1">
        <v>179729</v>
      </c>
      <c r="L8305" s="1">
        <v>0</v>
      </c>
      <c r="M8305" s="1">
        <f t="array" ref="M8305">SUMPRODUCT(MAX(ISNUMBER(SEARCH('Class Rules'!$B$6:$B$85,$E8305))*ISNUMBER(SEARCH('Class Rules'!$C$6:$C$85,$F8305))*'Class Rules'!$A$6:$A$85))</f>
        <v>0</v>
      </c>
      <c r="N8305" s="1" t="str">
        <f t="array" ref="N8305">IF($M8305=0,'Class Rules'!$D$3,INDEX('Class Rules'!$D$6:$D$85,MATCH($M8305,'Class Rules'!$A$6:$A$85,0)))</f>
        <v>Passenger LDV</v>
      </c>
      <c r="O8305" s="1" t="str">
        <f t="array" ref="O8305">IF(SUMPRODUCT(MAX(ISNUMBER(SEARCH(Fuel_Rules!$A$6:$A$30,$E8305))*ISNUMBER(SEARCH(Fuel_Rules!$B$6:$B$30,$F8305))*(Fuel_Rules!$A$6:$A$30&lt;&gt;"")))&gt;0,"Plug-in hybrid",IF($G8305="Diesel","Diesel","Gasoline"))</f>
        <v>Gasoline</v>
      </c>
    </row>
    <row r="8306" spans="1:15" ht="15" customHeight="1" x14ac:dyDescent="0.25">
      <c r="A8306" s="1">
        <v>2022</v>
      </c>
      <c r="B8306" s="1" t="s">
        <v>9851</v>
      </c>
      <c r="C8306" s="1" t="s">
        <v>2851</v>
      </c>
      <c r="D8306" s="1" t="s">
        <v>10921</v>
      </c>
      <c r="E8306" s="1" t="s">
        <v>2732</v>
      </c>
      <c r="F8306" s="1" t="s">
        <v>10922</v>
      </c>
      <c r="G8306" s="1" t="s">
        <v>103</v>
      </c>
      <c r="H8306" s="1" t="s">
        <v>437</v>
      </c>
      <c r="I8306" s="1">
        <v>2.5</v>
      </c>
      <c r="J8306" s="1">
        <v>2023</v>
      </c>
      <c r="K8306" s="1">
        <v>313229</v>
      </c>
      <c r="L8306" s="1">
        <v>0</v>
      </c>
      <c r="M8306" s="1">
        <f t="array" ref="M8306">SUMPRODUCT(MAX(ISNUMBER(SEARCH('Class Rules'!$B$6:$B$85,$E8306))*ISNUMBER(SEARCH('Class Rules'!$C$6:$C$85,$F8306))*'Class Rules'!$A$6:$A$85))</f>
        <v>0</v>
      </c>
      <c r="N8306" s="1" t="str">
        <f t="array" ref="N8306">IF($M8306=0,'Class Rules'!$D$3,INDEX('Class Rules'!$D$6:$D$85,MATCH($M8306,'Class Rules'!$A$6:$A$85,0)))</f>
        <v>Passenger LDV</v>
      </c>
      <c r="O8306" s="1" t="str">
        <f t="array" ref="O8306">IF(SUMPRODUCT(MAX(ISNUMBER(SEARCH(Fuel_Rules!$A$6:$A$30,$E8306))*ISNUMBER(SEARCH(Fuel_Rules!$B$6:$B$30,$F8306))*(Fuel_Rules!$A$6:$A$30&lt;&gt;"")))&gt;0,"Plug-in hybrid",IF($G8306="Diesel","Diesel","Gasoline"))</f>
        <v>Gasoline</v>
      </c>
    </row>
    <row r="8307" spans="1:15" ht="15" customHeight="1" x14ac:dyDescent="0.25">
      <c r="A8307" s="1">
        <v>2022</v>
      </c>
      <c r="B8307" s="1" t="s">
        <v>9851</v>
      </c>
      <c r="C8307" s="1" t="s">
        <v>2860</v>
      </c>
      <c r="D8307" s="1" t="s">
        <v>10923</v>
      </c>
      <c r="E8307" s="1" t="s">
        <v>2732</v>
      </c>
      <c r="F8307" s="1" t="s">
        <v>2862</v>
      </c>
      <c r="G8307" s="1" t="s">
        <v>103</v>
      </c>
      <c r="H8307" s="1" t="s">
        <v>437</v>
      </c>
      <c r="I8307" s="1">
        <v>2</v>
      </c>
      <c r="J8307" s="1">
        <v>2023</v>
      </c>
      <c r="K8307" s="1">
        <v>174984</v>
      </c>
      <c r="L8307" s="1">
        <v>0</v>
      </c>
      <c r="M8307" s="1">
        <f t="array" ref="M8307">SUMPRODUCT(MAX(ISNUMBER(SEARCH('Class Rules'!$B$6:$B$85,$E8307))*ISNUMBER(SEARCH('Class Rules'!$C$6:$C$85,$F8307))*'Class Rules'!$A$6:$A$85))</f>
        <v>0</v>
      </c>
      <c r="N8307" s="1" t="str">
        <f t="array" ref="N8307">IF($M8307=0,'Class Rules'!$D$3,INDEX('Class Rules'!$D$6:$D$85,MATCH($M8307,'Class Rules'!$A$6:$A$85,0)))</f>
        <v>Passenger LDV</v>
      </c>
      <c r="O8307" s="1" t="str">
        <f t="array" ref="O8307">IF(SUMPRODUCT(MAX(ISNUMBER(SEARCH(Fuel_Rules!$A$6:$A$30,$E8307))*ISNUMBER(SEARCH(Fuel_Rules!$B$6:$B$30,$F8307))*(Fuel_Rules!$A$6:$A$30&lt;&gt;"")))&gt;0,"Plug-in hybrid",IF($G8307="Diesel","Diesel","Gasoline"))</f>
        <v>Gasoline</v>
      </c>
    </row>
    <row r="8308" spans="1:15" ht="15" customHeight="1" x14ac:dyDescent="0.25">
      <c r="A8308" s="1">
        <v>2022</v>
      </c>
      <c r="B8308" s="1" t="s">
        <v>9851</v>
      </c>
      <c r="C8308" s="1" t="s">
        <v>2860</v>
      </c>
      <c r="D8308" s="1" t="s">
        <v>10924</v>
      </c>
      <c r="E8308" s="1" t="s">
        <v>2732</v>
      </c>
      <c r="F8308" s="1" t="s">
        <v>2862</v>
      </c>
      <c r="G8308" s="1" t="s">
        <v>103</v>
      </c>
      <c r="H8308" s="1" t="s">
        <v>437</v>
      </c>
      <c r="I8308" s="1">
        <v>2</v>
      </c>
      <c r="J8308" s="1">
        <v>2023</v>
      </c>
      <c r="K8308" s="1">
        <v>168851</v>
      </c>
      <c r="L8308" s="1">
        <v>0</v>
      </c>
      <c r="M8308" s="1">
        <f t="array" ref="M8308">SUMPRODUCT(MAX(ISNUMBER(SEARCH('Class Rules'!$B$6:$B$85,$E8308))*ISNUMBER(SEARCH('Class Rules'!$C$6:$C$85,$F8308))*'Class Rules'!$A$6:$A$85))</f>
        <v>0</v>
      </c>
      <c r="N8308" s="1" t="str">
        <f t="array" ref="N8308">IF($M8308=0,'Class Rules'!$D$3,INDEX('Class Rules'!$D$6:$D$85,MATCH($M8308,'Class Rules'!$A$6:$A$85,0)))</f>
        <v>Passenger LDV</v>
      </c>
      <c r="O8308" s="1" t="str">
        <f t="array" ref="O8308">IF(SUMPRODUCT(MAX(ISNUMBER(SEARCH(Fuel_Rules!$A$6:$A$30,$E8308))*ISNUMBER(SEARCH(Fuel_Rules!$B$6:$B$30,$F8308))*(Fuel_Rules!$A$6:$A$30&lt;&gt;"")))&gt;0,"Plug-in hybrid",IF($G8308="Diesel","Diesel","Gasoline"))</f>
        <v>Gasoline</v>
      </c>
    </row>
    <row r="8309" spans="1:15" ht="15" customHeight="1" x14ac:dyDescent="0.25">
      <c r="A8309" s="1">
        <v>2022</v>
      </c>
      <c r="B8309" s="1" t="s">
        <v>9851</v>
      </c>
      <c r="C8309" s="1" t="s">
        <v>2863</v>
      </c>
      <c r="D8309" s="1" t="s">
        <v>10925</v>
      </c>
      <c r="E8309" s="1" t="s">
        <v>2732</v>
      </c>
      <c r="F8309" s="1" t="s">
        <v>10926</v>
      </c>
      <c r="G8309" s="1" t="s">
        <v>103</v>
      </c>
      <c r="H8309" s="1" t="s">
        <v>437</v>
      </c>
      <c r="I8309" s="1">
        <v>1.8</v>
      </c>
      <c r="J8309" s="1">
        <v>2023</v>
      </c>
      <c r="K8309" s="1">
        <v>199616</v>
      </c>
      <c r="L8309" s="1">
        <v>0</v>
      </c>
      <c r="M8309" s="1">
        <f t="array" ref="M8309">SUMPRODUCT(MAX(ISNUMBER(SEARCH('Class Rules'!$B$6:$B$85,$E8309))*ISNUMBER(SEARCH('Class Rules'!$C$6:$C$85,$F8309))*'Class Rules'!$A$6:$A$85))</f>
        <v>0</v>
      </c>
      <c r="N8309" s="1" t="str">
        <f t="array" ref="N8309">IF($M8309=0,'Class Rules'!$D$3,INDEX('Class Rules'!$D$6:$D$85,MATCH($M8309,'Class Rules'!$A$6:$A$85,0)))</f>
        <v>Passenger LDV</v>
      </c>
      <c r="O8309" s="1" t="str">
        <f t="array" ref="O8309">IF(SUMPRODUCT(MAX(ISNUMBER(SEARCH(Fuel_Rules!$A$6:$A$30,$E8309))*ISNUMBER(SEARCH(Fuel_Rules!$B$6:$B$30,$F8309))*(Fuel_Rules!$A$6:$A$30&lt;&gt;"")))&gt;0,"Plug-in hybrid",IF($G8309="Diesel","Diesel","Gasoline"))</f>
        <v>Gasoline</v>
      </c>
    </row>
    <row r="8310" spans="1:15" ht="15" customHeight="1" x14ac:dyDescent="0.25">
      <c r="A8310" s="1">
        <v>2022</v>
      </c>
      <c r="B8310" s="1" t="s">
        <v>9851</v>
      </c>
      <c r="C8310" s="1" t="s">
        <v>2863</v>
      </c>
      <c r="D8310" s="1" t="s">
        <v>10927</v>
      </c>
      <c r="E8310" s="1" t="s">
        <v>2732</v>
      </c>
      <c r="F8310" s="1" t="s">
        <v>10926</v>
      </c>
      <c r="G8310" s="1" t="s">
        <v>103</v>
      </c>
      <c r="H8310" s="1" t="s">
        <v>437</v>
      </c>
      <c r="I8310" s="1">
        <v>1.8</v>
      </c>
      <c r="J8310" s="1">
        <v>2023</v>
      </c>
      <c r="K8310" s="1">
        <v>191897</v>
      </c>
      <c r="L8310" s="1">
        <v>0</v>
      </c>
      <c r="M8310" s="1">
        <f t="array" ref="M8310">SUMPRODUCT(MAX(ISNUMBER(SEARCH('Class Rules'!$B$6:$B$85,$E8310))*ISNUMBER(SEARCH('Class Rules'!$C$6:$C$85,$F8310))*'Class Rules'!$A$6:$A$85))</f>
        <v>0</v>
      </c>
      <c r="N8310" s="1" t="str">
        <f t="array" ref="N8310">IF($M8310=0,'Class Rules'!$D$3,INDEX('Class Rules'!$D$6:$D$85,MATCH($M8310,'Class Rules'!$A$6:$A$85,0)))</f>
        <v>Passenger LDV</v>
      </c>
      <c r="O8310" s="1" t="str">
        <f t="array" ref="O8310">IF(SUMPRODUCT(MAX(ISNUMBER(SEARCH(Fuel_Rules!$A$6:$A$30,$E8310))*ISNUMBER(SEARCH(Fuel_Rules!$B$6:$B$30,$F8310))*(Fuel_Rules!$A$6:$A$30&lt;&gt;"")))&gt;0,"Plug-in hybrid",IF($G8310="Diesel","Diesel","Gasoline"))</f>
        <v>Gasoline</v>
      </c>
    </row>
    <row r="8311" spans="1:15" ht="15" customHeight="1" x14ac:dyDescent="0.25">
      <c r="A8311" s="1">
        <v>2022</v>
      </c>
      <c r="B8311" s="1" t="s">
        <v>9851</v>
      </c>
      <c r="C8311" s="1" t="s">
        <v>2866</v>
      </c>
      <c r="D8311" s="1" t="s">
        <v>10928</v>
      </c>
      <c r="E8311" s="1" t="s">
        <v>2732</v>
      </c>
      <c r="F8311" s="1" t="s">
        <v>2868</v>
      </c>
      <c r="G8311" s="1" t="s">
        <v>103</v>
      </c>
      <c r="H8311" s="1" t="s">
        <v>437</v>
      </c>
      <c r="I8311" s="1">
        <v>2</v>
      </c>
      <c r="J8311" s="1">
        <v>2023</v>
      </c>
      <c r="K8311" s="1">
        <v>161068</v>
      </c>
      <c r="L8311" s="1">
        <v>0</v>
      </c>
      <c r="M8311" s="1">
        <f t="array" ref="M8311">SUMPRODUCT(MAX(ISNUMBER(SEARCH('Class Rules'!$B$6:$B$85,$E8311))*ISNUMBER(SEARCH('Class Rules'!$C$6:$C$85,$F8311))*'Class Rules'!$A$6:$A$85))</f>
        <v>0</v>
      </c>
      <c r="N8311" s="1" t="str">
        <f t="array" ref="N8311">IF($M8311=0,'Class Rules'!$D$3,INDEX('Class Rules'!$D$6:$D$85,MATCH($M8311,'Class Rules'!$A$6:$A$85,0)))</f>
        <v>Passenger LDV</v>
      </c>
      <c r="O8311" s="1" t="str">
        <f t="array" ref="O8311">IF(SUMPRODUCT(MAX(ISNUMBER(SEARCH(Fuel_Rules!$A$6:$A$30,$E8311))*ISNUMBER(SEARCH(Fuel_Rules!$B$6:$B$30,$F8311))*(Fuel_Rules!$A$6:$A$30&lt;&gt;"")))&gt;0,"Plug-in hybrid",IF($G8311="Diesel","Diesel","Gasoline"))</f>
        <v>Gasoline</v>
      </c>
    </row>
    <row r="8312" spans="1:15" ht="15" customHeight="1" x14ac:dyDescent="0.25">
      <c r="A8312" s="1">
        <v>2022</v>
      </c>
      <c r="B8312" s="1" t="s">
        <v>9851</v>
      </c>
      <c r="C8312" s="1" t="s">
        <v>2866</v>
      </c>
      <c r="D8312" s="1" t="s">
        <v>10929</v>
      </c>
      <c r="E8312" s="1" t="s">
        <v>2732</v>
      </c>
      <c r="F8312" s="1" t="s">
        <v>2868</v>
      </c>
      <c r="G8312" s="1" t="s">
        <v>103</v>
      </c>
      <c r="H8312" s="1" t="s">
        <v>437</v>
      </c>
      <c r="I8312" s="1">
        <v>2</v>
      </c>
      <c r="J8312" s="1">
        <v>2023</v>
      </c>
      <c r="K8312" s="1">
        <v>153920</v>
      </c>
      <c r="L8312" s="1">
        <v>0</v>
      </c>
      <c r="M8312" s="1">
        <f t="array" ref="M8312">SUMPRODUCT(MAX(ISNUMBER(SEARCH('Class Rules'!$B$6:$B$85,$E8312))*ISNUMBER(SEARCH('Class Rules'!$C$6:$C$85,$F8312))*'Class Rules'!$A$6:$A$85))</f>
        <v>0</v>
      </c>
      <c r="N8312" s="1" t="str">
        <f t="array" ref="N8312">IF($M8312=0,'Class Rules'!$D$3,INDEX('Class Rules'!$D$6:$D$85,MATCH($M8312,'Class Rules'!$A$6:$A$85,0)))</f>
        <v>Passenger LDV</v>
      </c>
      <c r="O8312" s="1" t="str">
        <f t="array" ref="O8312">IF(SUMPRODUCT(MAX(ISNUMBER(SEARCH(Fuel_Rules!$A$6:$A$30,$E8312))*ISNUMBER(SEARCH(Fuel_Rules!$B$6:$B$30,$F8312))*(Fuel_Rules!$A$6:$A$30&lt;&gt;"")))&gt;0,"Plug-in hybrid",IF($G8312="Diesel","Diesel","Gasoline"))</f>
        <v>Gasoline</v>
      </c>
    </row>
    <row r="8313" spans="1:15" ht="15" customHeight="1" x14ac:dyDescent="0.25">
      <c r="A8313" s="1">
        <v>2022</v>
      </c>
      <c r="B8313" s="1" t="s">
        <v>9851</v>
      </c>
      <c r="C8313" s="1" t="s">
        <v>2872</v>
      </c>
      <c r="D8313" s="1" t="s">
        <v>10930</v>
      </c>
      <c r="E8313" s="1" t="s">
        <v>2732</v>
      </c>
      <c r="F8313" s="1" t="s">
        <v>2874</v>
      </c>
      <c r="G8313" s="1" t="s">
        <v>103</v>
      </c>
      <c r="H8313" s="1" t="s">
        <v>437</v>
      </c>
      <c r="I8313" s="1">
        <v>2</v>
      </c>
      <c r="J8313" s="1">
        <v>2023</v>
      </c>
      <c r="K8313" s="1">
        <v>171685</v>
      </c>
      <c r="L8313" s="1">
        <v>0</v>
      </c>
      <c r="M8313" s="1">
        <f t="array" ref="M8313">SUMPRODUCT(MAX(ISNUMBER(SEARCH('Class Rules'!$B$6:$B$85,$E8313))*ISNUMBER(SEARCH('Class Rules'!$C$6:$C$85,$F8313))*'Class Rules'!$A$6:$A$85))</f>
        <v>0</v>
      </c>
      <c r="N8313" s="1" t="str">
        <f t="array" ref="N8313">IF($M8313=0,'Class Rules'!$D$3,INDEX('Class Rules'!$D$6:$D$85,MATCH($M8313,'Class Rules'!$A$6:$A$85,0)))</f>
        <v>Passenger LDV</v>
      </c>
      <c r="O8313" s="1" t="str">
        <f t="array" ref="O8313">IF(SUMPRODUCT(MAX(ISNUMBER(SEARCH(Fuel_Rules!$A$6:$A$30,$E8313))*ISNUMBER(SEARCH(Fuel_Rules!$B$6:$B$30,$F8313))*(Fuel_Rules!$A$6:$A$30&lt;&gt;"")))&gt;0,"Plug-in hybrid",IF($G8313="Diesel","Diesel","Gasoline"))</f>
        <v>Gasoline</v>
      </c>
    </row>
    <row r="8314" spans="1:15" ht="15" customHeight="1" x14ac:dyDescent="0.25">
      <c r="A8314" s="1">
        <v>2022</v>
      </c>
      <c r="B8314" s="1" t="s">
        <v>9851</v>
      </c>
      <c r="C8314" s="1" t="s">
        <v>2872</v>
      </c>
      <c r="D8314" s="1" t="s">
        <v>10931</v>
      </c>
      <c r="E8314" s="1" t="s">
        <v>2732</v>
      </c>
      <c r="F8314" s="1" t="s">
        <v>2874</v>
      </c>
      <c r="G8314" s="1" t="s">
        <v>103</v>
      </c>
      <c r="H8314" s="1" t="s">
        <v>437</v>
      </c>
      <c r="I8314" s="1">
        <v>2</v>
      </c>
      <c r="J8314" s="1">
        <v>2023</v>
      </c>
      <c r="K8314" s="1">
        <v>162612</v>
      </c>
      <c r="L8314" s="1">
        <v>0</v>
      </c>
      <c r="M8314" s="1">
        <f t="array" ref="M8314">SUMPRODUCT(MAX(ISNUMBER(SEARCH('Class Rules'!$B$6:$B$85,$E8314))*ISNUMBER(SEARCH('Class Rules'!$C$6:$C$85,$F8314))*'Class Rules'!$A$6:$A$85))</f>
        <v>0</v>
      </c>
      <c r="N8314" s="1" t="str">
        <f t="array" ref="N8314">IF($M8314=0,'Class Rules'!$D$3,INDEX('Class Rules'!$D$6:$D$85,MATCH($M8314,'Class Rules'!$A$6:$A$85,0)))</f>
        <v>Passenger LDV</v>
      </c>
      <c r="O8314" s="1" t="str">
        <f t="array" ref="O8314">IF(SUMPRODUCT(MAX(ISNUMBER(SEARCH(Fuel_Rules!$A$6:$A$30,$E8314))*ISNUMBER(SEARCH(Fuel_Rules!$B$6:$B$30,$F8314))*(Fuel_Rules!$A$6:$A$30&lt;&gt;"")))&gt;0,"Plug-in hybrid",IF($G8314="Diesel","Diesel","Gasoline"))</f>
        <v>Gasoline</v>
      </c>
    </row>
    <row r="8315" spans="1:15" ht="15" customHeight="1" x14ac:dyDescent="0.25">
      <c r="A8315" s="1">
        <v>2022</v>
      </c>
      <c r="B8315" s="1" t="s">
        <v>9851</v>
      </c>
      <c r="C8315" s="1" t="s">
        <v>2875</v>
      </c>
      <c r="D8315" s="1" t="s">
        <v>10932</v>
      </c>
      <c r="E8315" s="1" t="s">
        <v>2732</v>
      </c>
      <c r="F8315" s="1" t="s">
        <v>10933</v>
      </c>
      <c r="G8315" s="1" t="s">
        <v>103</v>
      </c>
      <c r="H8315" s="1" t="s">
        <v>437</v>
      </c>
      <c r="I8315" s="1">
        <v>1.8</v>
      </c>
      <c r="J8315" s="1">
        <v>2023</v>
      </c>
      <c r="K8315" s="1">
        <v>207305</v>
      </c>
      <c r="L8315" s="1">
        <v>0</v>
      </c>
      <c r="M8315" s="1">
        <f t="array" ref="M8315">SUMPRODUCT(MAX(ISNUMBER(SEARCH('Class Rules'!$B$6:$B$85,$E8315))*ISNUMBER(SEARCH('Class Rules'!$C$6:$C$85,$F8315))*'Class Rules'!$A$6:$A$85))</f>
        <v>0</v>
      </c>
      <c r="N8315" s="1" t="str">
        <f t="array" ref="N8315">IF($M8315=0,'Class Rules'!$D$3,INDEX('Class Rules'!$D$6:$D$85,MATCH($M8315,'Class Rules'!$A$6:$A$85,0)))</f>
        <v>Passenger LDV</v>
      </c>
      <c r="O8315" s="1" t="str">
        <f t="array" ref="O8315">IF(SUMPRODUCT(MAX(ISNUMBER(SEARCH(Fuel_Rules!$A$6:$A$30,$E8315))*ISNUMBER(SEARCH(Fuel_Rules!$B$6:$B$30,$F8315))*(Fuel_Rules!$A$6:$A$30&lt;&gt;"")))&gt;0,"Plug-in hybrid",IF($G8315="Diesel","Diesel","Gasoline"))</f>
        <v>Gasoline</v>
      </c>
    </row>
    <row r="8316" spans="1:15" ht="15" customHeight="1" x14ac:dyDescent="0.25">
      <c r="A8316" s="1">
        <v>2022</v>
      </c>
      <c r="B8316" s="1" t="s">
        <v>9851</v>
      </c>
      <c r="C8316" s="1" t="s">
        <v>2875</v>
      </c>
      <c r="D8316" s="1" t="s">
        <v>10934</v>
      </c>
      <c r="E8316" s="1" t="s">
        <v>2732</v>
      </c>
      <c r="F8316" s="1" t="s">
        <v>10933</v>
      </c>
      <c r="G8316" s="1" t="s">
        <v>103</v>
      </c>
      <c r="H8316" s="1" t="s">
        <v>437</v>
      </c>
      <c r="I8316" s="1">
        <v>1.8</v>
      </c>
      <c r="J8316" s="1">
        <v>2023</v>
      </c>
      <c r="K8316" s="1">
        <v>199718</v>
      </c>
      <c r="L8316" s="1">
        <v>0</v>
      </c>
      <c r="M8316" s="1">
        <f t="array" ref="M8316">SUMPRODUCT(MAX(ISNUMBER(SEARCH('Class Rules'!$B$6:$B$85,$E8316))*ISNUMBER(SEARCH('Class Rules'!$C$6:$C$85,$F8316))*'Class Rules'!$A$6:$A$85))</f>
        <v>0</v>
      </c>
      <c r="N8316" s="1" t="str">
        <f t="array" ref="N8316">IF($M8316=0,'Class Rules'!$D$3,INDEX('Class Rules'!$D$6:$D$85,MATCH($M8316,'Class Rules'!$A$6:$A$85,0)))</f>
        <v>Passenger LDV</v>
      </c>
      <c r="O8316" s="1" t="str">
        <f t="array" ref="O8316">IF(SUMPRODUCT(MAX(ISNUMBER(SEARCH(Fuel_Rules!$A$6:$A$30,$E8316))*ISNUMBER(SEARCH(Fuel_Rules!$B$6:$B$30,$F8316))*(Fuel_Rules!$A$6:$A$30&lt;&gt;"")))&gt;0,"Plug-in hybrid",IF($G8316="Diesel","Diesel","Gasoline"))</f>
        <v>Gasoline</v>
      </c>
    </row>
    <row r="8317" spans="1:15" ht="15" customHeight="1" x14ac:dyDescent="0.25">
      <c r="A8317" s="1">
        <v>2022</v>
      </c>
      <c r="B8317" s="1" t="s">
        <v>9851</v>
      </c>
      <c r="C8317" s="1" t="s">
        <v>2878</v>
      </c>
      <c r="D8317" s="1" t="s">
        <v>10935</v>
      </c>
      <c r="E8317" s="1" t="s">
        <v>2732</v>
      </c>
      <c r="F8317" s="1" t="s">
        <v>2880</v>
      </c>
      <c r="G8317" s="1" t="s">
        <v>105</v>
      </c>
      <c r="H8317" s="1" t="s">
        <v>437</v>
      </c>
      <c r="I8317" s="1">
        <v>2.8</v>
      </c>
      <c r="J8317" s="1">
        <v>2023</v>
      </c>
      <c r="K8317" s="1">
        <v>428902</v>
      </c>
      <c r="L8317" s="1">
        <v>0</v>
      </c>
      <c r="M8317" s="1">
        <f t="array" ref="M8317">SUMPRODUCT(MAX(ISNUMBER(SEARCH('Class Rules'!$B$6:$B$85,$E8317))*ISNUMBER(SEARCH('Class Rules'!$C$6:$C$85,$F8317))*'Class Rules'!$A$6:$A$85))</f>
        <v>0</v>
      </c>
      <c r="N8317" s="1" t="str">
        <f t="array" ref="N8317">IF($M8317=0,'Class Rules'!$D$3,INDEX('Class Rules'!$D$6:$D$85,MATCH($M8317,'Class Rules'!$A$6:$A$85,0)))</f>
        <v>Passenger LDV</v>
      </c>
      <c r="O8317" s="1" t="str">
        <f t="array" ref="O8317">IF(SUMPRODUCT(MAX(ISNUMBER(SEARCH(Fuel_Rules!$A$6:$A$30,$E8317))*ISNUMBER(SEARCH(Fuel_Rules!$B$6:$B$30,$F8317))*(Fuel_Rules!$A$6:$A$30&lt;&gt;"")))&gt;0,"Plug-in hybrid",IF($G8317="Diesel","Diesel","Gasoline"))</f>
        <v>Diesel</v>
      </c>
    </row>
    <row r="8318" spans="1:15" ht="15" customHeight="1" x14ac:dyDescent="0.25">
      <c r="A8318" s="1">
        <v>2022</v>
      </c>
      <c r="B8318" s="1" t="s">
        <v>9851</v>
      </c>
      <c r="C8318" s="1" t="s">
        <v>2881</v>
      </c>
      <c r="D8318" s="1" t="s">
        <v>10936</v>
      </c>
      <c r="E8318" s="1" t="s">
        <v>2732</v>
      </c>
      <c r="F8318" s="1" t="s">
        <v>2883</v>
      </c>
      <c r="G8318" s="1" t="s">
        <v>105</v>
      </c>
      <c r="H8318" s="1" t="s">
        <v>437</v>
      </c>
      <c r="I8318" s="1">
        <v>2.8</v>
      </c>
      <c r="J8318" s="1">
        <v>2023</v>
      </c>
      <c r="K8318" s="1">
        <v>438529</v>
      </c>
      <c r="L8318" s="1">
        <v>0</v>
      </c>
      <c r="M8318" s="1">
        <f t="array" ref="M8318">SUMPRODUCT(MAX(ISNUMBER(SEARCH('Class Rules'!$B$6:$B$85,$E8318))*ISNUMBER(SEARCH('Class Rules'!$C$6:$C$85,$F8318))*'Class Rules'!$A$6:$A$85))</f>
        <v>0</v>
      </c>
      <c r="N8318" s="1" t="str">
        <f t="array" ref="N8318">IF($M8318=0,'Class Rules'!$D$3,INDEX('Class Rules'!$D$6:$D$85,MATCH($M8318,'Class Rules'!$A$6:$A$85,0)))</f>
        <v>Passenger LDV</v>
      </c>
      <c r="O8318" s="1" t="str">
        <f t="array" ref="O8318">IF(SUMPRODUCT(MAX(ISNUMBER(SEARCH(Fuel_Rules!$A$6:$A$30,$E8318))*ISNUMBER(SEARCH(Fuel_Rules!$B$6:$B$30,$F8318))*(Fuel_Rules!$A$6:$A$30&lt;&gt;"")))&gt;0,"Plug-in hybrid",IF($G8318="Diesel","Diesel","Gasoline"))</f>
        <v>Diesel</v>
      </c>
    </row>
    <row r="8319" spans="1:15" ht="15" customHeight="1" x14ac:dyDescent="0.25">
      <c r="A8319" s="1">
        <v>2022</v>
      </c>
      <c r="B8319" s="1" t="s">
        <v>9851</v>
      </c>
      <c r="C8319" s="1" t="s">
        <v>4065</v>
      </c>
      <c r="D8319" s="1" t="s">
        <v>10937</v>
      </c>
      <c r="E8319" s="1" t="s">
        <v>2732</v>
      </c>
      <c r="F8319" s="1" t="s">
        <v>4067</v>
      </c>
      <c r="G8319" s="1" t="s">
        <v>103</v>
      </c>
      <c r="H8319" s="1" t="s">
        <v>437</v>
      </c>
      <c r="I8319" s="1">
        <v>1.5</v>
      </c>
      <c r="J8319" s="1">
        <v>2023</v>
      </c>
      <c r="K8319" s="1">
        <v>94890</v>
      </c>
      <c r="L8319" s="1">
        <v>0</v>
      </c>
      <c r="M8319" s="1">
        <f t="array" ref="M8319">SUMPRODUCT(MAX(ISNUMBER(SEARCH('Class Rules'!$B$6:$B$85,$E8319))*ISNUMBER(SEARCH('Class Rules'!$C$6:$C$85,$F8319))*'Class Rules'!$A$6:$A$85))</f>
        <v>0</v>
      </c>
      <c r="N8319" s="1" t="str">
        <f t="array" ref="N8319">IF($M8319=0,'Class Rules'!$D$3,INDEX('Class Rules'!$D$6:$D$85,MATCH($M8319,'Class Rules'!$A$6:$A$85,0)))</f>
        <v>Passenger LDV</v>
      </c>
      <c r="O8319" s="1" t="str">
        <f t="array" ref="O8319">IF(SUMPRODUCT(MAX(ISNUMBER(SEARCH(Fuel_Rules!$A$6:$A$30,$E8319))*ISNUMBER(SEARCH(Fuel_Rules!$B$6:$B$30,$F8319))*(Fuel_Rules!$A$6:$A$30&lt;&gt;"")))&gt;0,"Plug-in hybrid",IF($G8319="Diesel","Diesel","Gasoline"))</f>
        <v>Gasoline</v>
      </c>
    </row>
    <row r="8320" spans="1:15" ht="15" customHeight="1" x14ac:dyDescent="0.25">
      <c r="A8320" s="1">
        <v>2022</v>
      </c>
      <c r="B8320" s="1" t="s">
        <v>9851</v>
      </c>
      <c r="C8320" s="1" t="s">
        <v>4065</v>
      </c>
      <c r="D8320" s="1" t="s">
        <v>10938</v>
      </c>
      <c r="E8320" s="1" t="s">
        <v>2732</v>
      </c>
      <c r="F8320" s="1" t="s">
        <v>4067</v>
      </c>
      <c r="G8320" s="1" t="s">
        <v>103</v>
      </c>
      <c r="H8320" s="1" t="s">
        <v>437</v>
      </c>
      <c r="I8320" s="1">
        <v>1.5</v>
      </c>
      <c r="J8320" s="1">
        <v>2023</v>
      </c>
      <c r="K8320" s="1">
        <v>91552</v>
      </c>
      <c r="L8320" s="1">
        <v>0</v>
      </c>
      <c r="M8320" s="1">
        <f t="array" ref="M8320">SUMPRODUCT(MAX(ISNUMBER(SEARCH('Class Rules'!$B$6:$B$85,$E8320))*ISNUMBER(SEARCH('Class Rules'!$C$6:$C$85,$F8320))*'Class Rules'!$A$6:$A$85))</f>
        <v>0</v>
      </c>
      <c r="N8320" s="1" t="str">
        <f t="array" ref="N8320">IF($M8320=0,'Class Rules'!$D$3,INDEX('Class Rules'!$D$6:$D$85,MATCH($M8320,'Class Rules'!$A$6:$A$85,0)))</f>
        <v>Passenger LDV</v>
      </c>
      <c r="O8320" s="1" t="str">
        <f t="array" ref="O8320">IF(SUMPRODUCT(MAX(ISNUMBER(SEARCH(Fuel_Rules!$A$6:$A$30,$E8320))*ISNUMBER(SEARCH(Fuel_Rules!$B$6:$B$30,$F8320))*(Fuel_Rules!$A$6:$A$30&lt;&gt;"")))&gt;0,"Plug-in hybrid",IF($G8320="Diesel","Diesel","Gasoline"))</f>
        <v>Gasoline</v>
      </c>
    </row>
    <row r="8321" spans="1:15" ht="15" customHeight="1" x14ac:dyDescent="0.25">
      <c r="A8321" s="1">
        <v>2022</v>
      </c>
      <c r="B8321" s="1" t="s">
        <v>9851</v>
      </c>
      <c r="C8321" s="1" t="s">
        <v>6843</v>
      </c>
      <c r="D8321" s="1" t="s">
        <v>10939</v>
      </c>
      <c r="E8321" s="1" t="s">
        <v>2732</v>
      </c>
      <c r="F8321" s="1" t="s">
        <v>6845</v>
      </c>
      <c r="G8321" s="1" t="s">
        <v>103</v>
      </c>
      <c r="H8321" s="1" t="s">
        <v>437</v>
      </c>
      <c r="I8321" s="1">
        <v>2</v>
      </c>
      <c r="J8321" s="1">
        <v>2023</v>
      </c>
      <c r="K8321" s="1">
        <v>188875</v>
      </c>
      <c r="L8321" s="1">
        <v>0</v>
      </c>
      <c r="M8321" s="1">
        <f t="array" ref="M8321">SUMPRODUCT(MAX(ISNUMBER(SEARCH('Class Rules'!$B$6:$B$85,$E8321))*ISNUMBER(SEARCH('Class Rules'!$C$6:$C$85,$F8321))*'Class Rules'!$A$6:$A$85))</f>
        <v>0</v>
      </c>
      <c r="N8321" s="1" t="str">
        <f t="array" ref="N8321">IF($M8321=0,'Class Rules'!$D$3,INDEX('Class Rules'!$D$6:$D$85,MATCH($M8321,'Class Rules'!$A$6:$A$85,0)))</f>
        <v>Passenger LDV</v>
      </c>
      <c r="O8321" s="1" t="str">
        <f t="array" ref="O8321">IF(SUMPRODUCT(MAX(ISNUMBER(SEARCH(Fuel_Rules!$A$6:$A$30,$E8321))*ISNUMBER(SEARCH(Fuel_Rules!$B$6:$B$30,$F8321))*(Fuel_Rules!$A$6:$A$30&lt;&gt;"")))&gt;0,"Plug-in hybrid",IF($G8321="Diesel","Diesel","Gasoline"))</f>
        <v>Gasoline</v>
      </c>
    </row>
    <row r="8322" spans="1:15" ht="15" customHeight="1" x14ac:dyDescent="0.25">
      <c r="A8322" s="1">
        <v>2022</v>
      </c>
      <c r="B8322" s="1" t="s">
        <v>9851</v>
      </c>
      <c r="C8322" s="1" t="s">
        <v>6843</v>
      </c>
      <c r="D8322" s="1" t="s">
        <v>10940</v>
      </c>
      <c r="E8322" s="1" t="s">
        <v>2732</v>
      </c>
      <c r="F8322" s="1" t="s">
        <v>6845</v>
      </c>
      <c r="G8322" s="1" t="s">
        <v>103</v>
      </c>
      <c r="H8322" s="1" t="s">
        <v>437</v>
      </c>
      <c r="I8322" s="1">
        <v>2</v>
      </c>
      <c r="J8322" s="1">
        <v>2023</v>
      </c>
      <c r="K8322" s="1">
        <v>182151</v>
      </c>
      <c r="L8322" s="1">
        <v>0</v>
      </c>
      <c r="M8322" s="1">
        <f t="array" ref="M8322">SUMPRODUCT(MAX(ISNUMBER(SEARCH('Class Rules'!$B$6:$B$85,$E8322))*ISNUMBER(SEARCH('Class Rules'!$C$6:$C$85,$F8322))*'Class Rules'!$A$6:$A$85))</f>
        <v>0</v>
      </c>
      <c r="N8322" s="1" t="str">
        <f t="array" ref="N8322">IF($M8322=0,'Class Rules'!$D$3,INDEX('Class Rules'!$D$6:$D$85,MATCH($M8322,'Class Rules'!$A$6:$A$85,0)))</f>
        <v>Passenger LDV</v>
      </c>
      <c r="O8322" s="1" t="str">
        <f t="array" ref="O8322">IF(SUMPRODUCT(MAX(ISNUMBER(SEARCH(Fuel_Rules!$A$6:$A$30,$E8322))*ISNUMBER(SEARCH(Fuel_Rules!$B$6:$B$30,$F8322))*(Fuel_Rules!$A$6:$A$30&lt;&gt;"")))&gt;0,"Plug-in hybrid",IF($G8322="Diesel","Diesel","Gasoline"))</f>
        <v>Gasoline</v>
      </c>
    </row>
    <row r="8323" spans="1:15" ht="15" customHeight="1" x14ac:dyDescent="0.25">
      <c r="A8323" s="1">
        <v>2022</v>
      </c>
      <c r="B8323" s="1" t="s">
        <v>9851</v>
      </c>
      <c r="C8323" s="1" t="s">
        <v>7763</v>
      </c>
      <c r="D8323" s="1" t="s">
        <v>10941</v>
      </c>
      <c r="E8323" s="1" t="s">
        <v>2732</v>
      </c>
      <c r="F8323" s="1" t="s">
        <v>10942</v>
      </c>
      <c r="G8323" s="1" t="s">
        <v>103</v>
      </c>
      <c r="H8323" s="1" t="s">
        <v>437</v>
      </c>
      <c r="I8323" s="1">
        <v>2.5</v>
      </c>
      <c r="J8323" s="1">
        <v>2023</v>
      </c>
      <c r="K8323" s="1">
        <v>332586</v>
      </c>
      <c r="L8323" s="1">
        <v>0</v>
      </c>
      <c r="M8323" s="1">
        <f t="array" ref="M8323">SUMPRODUCT(MAX(ISNUMBER(SEARCH('Class Rules'!$B$6:$B$85,$E8323))*ISNUMBER(SEARCH('Class Rules'!$C$6:$C$85,$F8323))*'Class Rules'!$A$6:$A$85))</f>
        <v>0</v>
      </c>
      <c r="N8323" s="1" t="str">
        <f t="array" ref="N8323">IF($M8323=0,'Class Rules'!$D$3,INDEX('Class Rules'!$D$6:$D$85,MATCH($M8323,'Class Rules'!$A$6:$A$85,0)))</f>
        <v>Passenger LDV</v>
      </c>
      <c r="O8323" s="1" t="str">
        <f t="array" ref="O8323">IF(SUMPRODUCT(MAX(ISNUMBER(SEARCH(Fuel_Rules!$A$6:$A$30,$E8323))*ISNUMBER(SEARCH(Fuel_Rules!$B$6:$B$30,$F8323))*(Fuel_Rules!$A$6:$A$30&lt;&gt;"")))&gt;0,"Plug-in hybrid",IF($G8323="Diesel","Diesel","Gasoline"))</f>
        <v>Gasoline</v>
      </c>
    </row>
    <row r="8324" spans="1:15" ht="15" customHeight="1" x14ac:dyDescent="0.25">
      <c r="A8324" s="1">
        <v>2022</v>
      </c>
      <c r="B8324" s="1" t="s">
        <v>9851</v>
      </c>
      <c r="C8324" s="1" t="s">
        <v>7763</v>
      </c>
      <c r="D8324" s="1" t="s">
        <v>10943</v>
      </c>
      <c r="E8324" s="1" t="s">
        <v>2732</v>
      </c>
      <c r="F8324" s="1" t="s">
        <v>10942</v>
      </c>
      <c r="G8324" s="1" t="s">
        <v>103</v>
      </c>
      <c r="H8324" s="1" t="s">
        <v>437</v>
      </c>
      <c r="I8324" s="1">
        <v>2.5</v>
      </c>
      <c r="J8324" s="1">
        <v>2023</v>
      </c>
      <c r="K8324" s="1">
        <v>308952</v>
      </c>
      <c r="L8324" s="1">
        <v>0</v>
      </c>
      <c r="M8324" s="1">
        <f t="array" ref="M8324">SUMPRODUCT(MAX(ISNUMBER(SEARCH('Class Rules'!$B$6:$B$85,$E8324))*ISNUMBER(SEARCH('Class Rules'!$C$6:$C$85,$F8324))*'Class Rules'!$A$6:$A$85))</f>
        <v>0</v>
      </c>
      <c r="N8324" s="1" t="str">
        <f t="array" ref="N8324">IF($M8324=0,'Class Rules'!$D$3,INDEX('Class Rules'!$D$6:$D$85,MATCH($M8324,'Class Rules'!$A$6:$A$85,0)))</f>
        <v>Passenger LDV</v>
      </c>
      <c r="O8324" s="1" t="str">
        <f t="array" ref="O8324">IF(SUMPRODUCT(MAX(ISNUMBER(SEARCH(Fuel_Rules!$A$6:$A$30,$E8324))*ISNUMBER(SEARCH(Fuel_Rules!$B$6:$B$30,$F8324))*(Fuel_Rules!$A$6:$A$30&lt;&gt;"")))&gt;0,"Plug-in hybrid",IF($G8324="Diesel","Diesel","Gasoline"))</f>
        <v>Gasoline</v>
      </c>
    </row>
    <row r="8325" spans="1:15" ht="15" customHeight="1" x14ac:dyDescent="0.25">
      <c r="A8325" s="1">
        <v>2022</v>
      </c>
      <c r="B8325" s="1" t="s">
        <v>9851</v>
      </c>
      <c r="C8325" s="1" t="s">
        <v>2894</v>
      </c>
      <c r="D8325" s="1" t="s">
        <v>10944</v>
      </c>
      <c r="E8325" s="1" t="s">
        <v>2886</v>
      </c>
      <c r="F8325" s="1" t="s">
        <v>2896</v>
      </c>
      <c r="G8325" s="1" t="s">
        <v>105</v>
      </c>
      <c r="H8325" s="1" t="s">
        <v>437</v>
      </c>
      <c r="I8325" s="1">
        <v>3.2</v>
      </c>
      <c r="J8325" s="1">
        <v>2023</v>
      </c>
      <c r="K8325" s="1">
        <v>226063</v>
      </c>
      <c r="L8325" s="1">
        <v>0</v>
      </c>
      <c r="M8325" s="1">
        <f t="array" ref="M8325">SUMPRODUCT(MAX(ISNUMBER(SEARCH('Class Rules'!$B$6:$B$85,$E8325))*ISNUMBER(SEARCH('Class Rules'!$C$6:$C$85,$F8325))*'Class Rules'!$A$6:$A$85))</f>
        <v>0</v>
      </c>
      <c r="N8325" s="1" t="str">
        <f t="array" ref="N8325">IF($M8325=0,'Class Rules'!$D$3,INDEX('Class Rules'!$D$6:$D$85,MATCH($M8325,'Class Rules'!$A$6:$A$85,0)))</f>
        <v>Passenger LDV</v>
      </c>
      <c r="O8325" s="1" t="str">
        <f t="array" ref="O8325">IF(SUMPRODUCT(MAX(ISNUMBER(SEARCH(Fuel_Rules!$A$6:$A$30,$E8325))*ISNUMBER(SEARCH(Fuel_Rules!$B$6:$B$30,$F8325))*(Fuel_Rules!$A$6:$A$30&lt;&gt;"")))&gt;0,"Plug-in hybrid",IF($G8325="Diesel","Diesel","Gasoline"))</f>
        <v>Diesel</v>
      </c>
    </row>
    <row r="8326" spans="1:15" ht="15" customHeight="1" x14ac:dyDescent="0.25">
      <c r="A8326" s="1">
        <v>2022</v>
      </c>
      <c r="B8326" s="1" t="s">
        <v>9851</v>
      </c>
      <c r="C8326" s="1" t="s">
        <v>2897</v>
      </c>
      <c r="D8326" s="1" t="s">
        <v>10945</v>
      </c>
      <c r="E8326" s="1" t="s">
        <v>2886</v>
      </c>
      <c r="F8326" s="1" t="s">
        <v>2899</v>
      </c>
      <c r="G8326" s="1" t="s">
        <v>105</v>
      </c>
      <c r="H8326" s="1" t="s">
        <v>437</v>
      </c>
      <c r="I8326" s="1">
        <v>3.2</v>
      </c>
      <c r="J8326" s="1">
        <v>2023</v>
      </c>
      <c r="K8326" s="1">
        <v>244252</v>
      </c>
      <c r="L8326" s="1">
        <v>0</v>
      </c>
      <c r="M8326" s="1">
        <f t="array" ref="M8326">SUMPRODUCT(MAX(ISNUMBER(SEARCH('Class Rules'!$B$6:$B$85,$E8326))*ISNUMBER(SEARCH('Class Rules'!$C$6:$C$85,$F8326))*'Class Rules'!$A$6:$A$85))</f>
        <v>0</v>
      </c>
      <c r="N8326" s="1" t="str">
        <f t="array" ref="N8326">IF($M8326=0,'Class Rules'!$D$3,INDEX('Class Rules'!$D$6:$D$85,MATCH($M8326,'Class Rules'!$A$6:$A$85,0)))</f>
        <v>Passenger LDV</v>
      </c>
      <c r="O8326" s="1" t="str">
        <f t="array" ref="O8326">IF(SUMPRODUCT(MAX(ISNUMBER(SEARCH(Fuel_Rules!$A$6:$A$30,$E8326))*ISNUMBER(SEARCH(Fuel_Rules!$B$6:$B$30,$F8326))*(Fuel_Rules!$A$6:$A$30&lt;&gt;"")))&gt;0,"Plug-in hybrid",IF($G8326="Diesel","Diesel","Gasoline"))</f>
        <v>Diesel</v>
      </c>
    </row>
    <row r="8327" spans="1:15" ht="15" customHeight="1" x14ac:dyDescent="0.25">
      <c r="A8327" s="1">
        <v>2022</v>
      </c>
      <c r="B8327" s="1" t="s">
        <v>9851</v>
      </c>
      <c r="C8327" s="1" t="s">
        <v>2900</v>
      </c>
      <c r="D8327" s="1" t="s">
        <v>10946</v>
      </c>
      <c r="E8327" s="1" t="s">
        <v>2886</v>
      </c>
      <c r="F8327" s="1" t="s">
        <v>2902</v>
      </c>
      <c r="G8327" s="1" t="s">
        <v>105</v>
      </c>
      <c r="H8327" s="1" t="s">
        <v>298</v>
      </c>
      <c r="I8327" s="1">
        <v>3.2</v>
      </c>
      <c r="J8327" s="1">
        <v>2023</v>
      </c>
      <c r="K8327" s="1">
        <v>229374</v>
      </c>
      <c r="L8327" s="1">
        <v>0</v>
      </c>
      <c r="M8327" s="1">
        <f t="array" ref="M8327">SUMPRODUCT(MAX(ISNUMBER(SEARCH('Class Rules'!$B$6:$B$85,$E8327))*ISNUMBER(SEARCH('Class Rules'!$C$6:$C$85,$F8327))*'Class Rules'!$A$6:$A$85))</f>
        <v>0</v>
      </c>
      <c r="N8327" s="1" t="str">
        <f t="array" ref="N8327">IF($M8327=0,'Class Rules'!$D$3,INDEX('Class Rules'!$D$6:$D$85,MATCH($M8327,'Class Rules'!$A$6:$A$85,0)))</f>
        <v>Passenger LDV</v>
      </c>
      <c r="O8327" s="1" t="str">
        <f t="array" ref="O8327">IF(SUMPRODUCT(MAX(ISNUMBER(SEARCH(Fuel_Rules!$A$6:$A$30,$E8327))*ISNUMBER(SEARCH(Fuel_Rules!$B$6:$B$30,$F8327))*(Fuel_Rules!$A$6:$A$30&lt;&gt;"")))&gt;0,"Plug-in hybrid",IF($G8327="Diesel","Diesel","Gasoline"))</f>
        <v>Diesel</v>
      </c>
    </row>
    <row r="8328" spans="1:15" ht="15" customHeight="1" x14ac:dyDescent="0.25">
      <c r="A8328" s="1">
        <v>2022</v>
      </c>
      <c r="B8328" s="1" t="s">
        <v>9851</v>
      </c>
      <c r="C8328" s="1" t="s">
        <v>2903</v>
      </c>
      <c r="D8328" s="1" t="s">
        <v>10947</v>
      </c>
      <c r="E8328" s="1" t="s">
        <v>2886</v>
      </c>
      <c r="F8328" s="1" t="s">
        <v>2905</v>
      </c>
      <c r="G8328" s="1" t="s">
        <v>105</v>
      </c>
      <c r="H8328" s="1" t="s">
        <v>298</v>
      </c>
      <c r="I8328" s="1">
        <v>3.2</v>
      </c>
      <c r="J8328" s="1">
        <v>2023</v>
      </c>
      <c r="K8328" s="1">
        <v>217871</v>
      </c>
      <c r="L8328" s="1">
        <v>0</v>
      </c>
      <c r="M8328" s="1">
        <f t="array" ref="M8328">SUMPRODUCT(MAX(ISNUMBER(SEARCH('Class Rules'!$B$6:$B$85,$E8328))*ISNUMBER(SEARCH('Class Rules'!$C$6:$C$85,$F8328))*'Class Rules'!$A$6:$A$85))</f>
        <v>0</v>
      </c>
      <c r="N8328" s="1" t="str">
        <f t="array" ref="N8328">IF($M8328=0,'Class Rules'!$D$3,INDEX('Class Rules'!$D$6:$D$85,MATCH($M8328,'Class Rules'!$A$6:$A$85,0)))</f>
        <v>Passenger LDV</v>
      </c>
      <c r="O8328" s="1" t="str">
        <f t="array" ref="O8328">IF(SUMPRODUCT(MAX(ISNUMBER(SEARCH(Fuel_Rules!$A$6:$A$30,$E8328))*ISNUMBER(SEARCH(Fuel_Rules!$B$6:$B$30,$F8328))*(Fuel_Rules!$A$6:$A$30&lt;&gt;"")))&gt;0,"Plug-in hybrid",IF($G8328="Diesel","Diesel","Gasoline"))</f>
        <v>Diesel</v>
      </c>
    </row>
    <row r="8329" spans="1:15" ht="15" customHeight="1" x14ac:dyDescent="0.25">
      <c r="A8329" s="1">
        <v>2022</v>
      </c>
      <c r="B8329" s="1" t="s">
        <v>9851</v>
      </c>
      <c r="C8329" s="1" t="s">
        <v>2910</v>
      </c>
      <c r="D8329" s="1" t="s">
        <v>10948</v>
      </c>
      <c r="E8329" s="1" t="s">
        <v>2908</v>
      </c>
      <c r="F8329" s="1" t="s">
        <v>2912</v>
      </c>
      <c r="G8329" s="1" t="s">
        <v>105</v>
      </c>
      <c r="H8329" s="1" t="s">
        <v>437</v>
      </c>
      <c r="I8329" s="1">
        <v>2</v>
      </c>
      <c r="J8329" s="1">
        <v>2023</v>
      </c>
      <c r="K8329" s="1">
        <v>311576</v>
      </c>
      <c r="L8329" s="1">
        <v>0</v>
      </c>
      <c r="M8329" s="1">
        <f t="array" ref="M8329">SUMPRODUCT(MAX(ISNUMBER(SEARCH('Class Rules'!$B$6:$B$85,$E8329))*ISNUMBER(SEARCH('Class Rules'!$C$6:$C$85,$F8329))*'Class Rules'!$A$6:$A$85))</f>
        <v>19</v>
      </c>
      <c r="N8329" s="1" t="str">
        <f t="array" ref="N8329">IF($M8329=0,'Class Rules'!$D$3,INDEX('Class Rules'!$D$6:$D$85,MATCH($M8329,'Class Rules'!$A$6:$A$85,0)))</f>
        <v>Freight LDV</v>
      </c>
      <c r="O8329" s="1" t="str">
        <f t="array" ref="O8329">IF(SUMPRODUCT(MAX(ISNUMBER(SEARCH(Fuel_Rules!$A$6:$A$30,$E8329))*ISNUMBER(SEARCH(Fuel_Rules!$B$6:$B$30,$F8329))*(Fuel_Rules!$A$6:$A$30&lt;&gt;"")))&gt;0,"Plug-in hybrid",IF($G8329="Diesel","Diesel","Gasoline"))</f>
        <v>Diesel</v>
      </c>
    </row>
    <row r="8330" spans="1:15" ht="15" customHeight="1" x14ac:dyDescent="0.25">
      <c r="A8330" s="1">
        <v>2022</v>
      </c>
      <c r="B8330" s="1" t="s">
        <v>9851</v>
      </c>
      <c r="C8330" s="1" t="s">
        <v>2913</v>
      </c>
      <c r="D8330" s="1" t="s">
        <v>10949</v>
      </c>
      <c r="E8330" s="1" t="s">
        <v>2908</v>
      </c>
      <c r="F8330" s="1" t="s">
        <v>2915</v>
      </c>
      <c r="G8330" s="1" t="s">
        <v>103</v>
      </c>
      <c r="H8330" s="1" t="s">
        <v>298</v>
      </c>
      <c r="I8330" s="1">
        <v>1.6</v>
      </c>
      <c r="J8330" s="1">
        <v>2023</v>
      </c>
      <c r="K8330" s="1">
        <v>97749</v>
      </c>
      <c r="L8330" s="1">
        <v>0</v>
      </c>
      <c r="M8330" s="1">
        <f t="array" ref="M8330">SUMPRODUCT(MAX(ISNUMBER(SEARCH('Class Rules'!$B$6:$B$85,$E8330))*ISNUMBER(SEARCH('Class Rules'!$C$6:$C$85,$F8330))*'Class Rules'!$A$6:$A$85))</f>
        <v>18</v>
      </c>
      <c r="N8330" s="1" t="str">
        <f t="array" ref="N8330">IF($M8330=0,'Class Rules'!$D$3,INDEX('Class Rules'!$D$6:$D$85,MATCH($M8330,'Class Rules'!$A$6:$A$85,0)))</f>
        <v>Freight LDV</v>
      </c>
      <c r="O8330" s="1" t="str">
        <f t="array" ref="O8330">IF(SUMPRODUCT(MAX(ISNUMBER(SEARCH(Fuel_Rules!$A$6:$A$30,$E8330))*ISNUMBER(SEARCH(Fuel_Rules!$B$6:$B$30,$F8330))*(Fuel_Rules!$A$6:$A$30&lt;&gt;"")))&gt;0,"Plug-in hybrid",IF($G8330="Diesel","Diesel","Gasoline"))</f>
        <v>Gasoline</v>
      </c>
    </row>
    <row r="8331" spans="1:15" ht="15" customHeight="1" x14ac:dyDescent="0.25">
      <c r="A8331" s="1">
        <v>2022</v>
      </c>
      <c r="B8331" s="1" t="s">
        <v>9851</v>
      </c>
      <c r="C8331" s="1" t="s">
        <v>2916</v>
      </c>
      <c r="D8331" s="1" t="s">
        <v>10950</v>
      </c>
      <c r="E8331" s="1" t="s">
        <v>2908</v>
      </c>
      <c r="F8331" s="1" t="s">
        <v>2918</v>
      </c>
      <c r="G8331" s="1" t="s">
        <v>103</v>
      </c>
      <c r="H8331" s="1" t="s">
        <v>298</v>
      </c>
      <c r="I8331" s="1">
        <v>1.6</v>
      </c>
      <c r="J8331" s="1">
        <v>2023</v>
      </c>
      <c r="K8331" s="1">
        <v>121666</v>
      </c>
      <c r="L8331" s="1">
        <v>0</v>
      </c>
      <c r="M8331" s="1">
        <f t="array" ref="M8331">SUMPRODUCT(MAX(ISNUMBER(SEARCH('Class Rules'!$B$6:$B$85,$E8331))*ISNUMBER(SEARCH('Class Rules'!$C$6:$C$85,$F8331))*'Class Rules'!$A$6:$A$85))</f>
        <v>18</v>
      </c>
      <c r="N8331" s="1" t="str">
        <f t="array" ref="N8331">IF($M8331=0,'Class Rules'!$D$3,INDEX('Class Rules'!$D$6:$D$85,MATCH($M8331,'Class Rules'!$A$6:$A$85,0)))</f>
        <v>Freight LDV</v>
      </c>
      <c r="O8331" s="1" t="str">
        <f t="array" ref="O8331">IF(SUMPRODUCT(MAX(ISNUMBER(SEARCH(Fuel_Rules!$A$6:$A$30,$E8331))*ISNUMBER(SEARCH(Fuel_Rules!$B$6:$B$30,$F8331))*(Fuel_Rules!$A$6:$A$30&lt;&gt;"")))&gt;0,"Plug-in hybrid",IF($G8331="Diesel","Diesel","Gasoline"))</f>
        <v>Gasoline</v>
      </c>
    </row>
    <row r="8332" spans="1:15" ht="15" customHeight="1" x14ac:dyDescent="0.25">
      <c r="A8332" s="1">
        <v>2022</v>
      </c>
      <c r="B8332" s="1" t="s">
        <v>9851</v>
      </c>
      <c r="C8332" s="1" t="s">
        <v>2916</v>
      </c>
      <c r="D8332" s="1" t="s">
        <v>10951</v>
      </c>
      <c r="E8332" s="1" t="s">
        <v>2908</v>
      </c>
      <c r="F8332" s="1" t="s">
        <v>2918</v>
      </c>
      <c r="G8332" s="1" t="s">
        <v>103</v>
      </c>
      <c r="H8332" s="1" t="s">
        <v>298</v>
      </c>
      <c r="I8332" s="1">
        <v>1.6</v>
      </c>
      <c r="J8332" s="1">
        <v>2023</v>
      </c>
      <c r="K8332" s="1">
        <v>109943</v>
      </c>
      <c r="L8332" s="1">
        <v>0</v>
      </c>
      <c r="M8332" s="1">
        <f t="array" ref="M8332">SUMPRODUCT(MAX(ISNUMBER(SEARCH('Class Rules'!$B$6:$B$85,$E8332))*ISNUMBER(SEARCH('Class Rules'!$C$6:$C$85,$F8332))*'Class Rules'!$A$6:$A$85))</f>
        <v>18</v>
      </c>
      <c r="N8332" s="1" t="str">
        <f t="array" ref="N8332">IF($M8332=0,'Class Rules'!$D$3,INDEX('Class Rules'!$D$6:$D$85,MATCH($M8332,'Class Rules'!$A$6:$A$85,0)))</f>
        <v>Freight LDV</v>
      </c>
      <c r="O8332" s="1" t="str">
        <f t="array" ref="O8332">IF(SUMPRODUCT(MAX(ISNUMBER(SEARCH(Fuel_Rules!$A$6:$A$30,$E8332))*ISNUMBER(SEARCH(Fuel_Rules!$B$6:$B$30,$F8332))*(Fuel_Rules!$A$6:$A$30&lt;&gt;"")))&gt;0,"Plug-in hybrid",IF($G8332="Diesel","Diesel","Gasoline"))</f>
        <v>Gasoline</v>
      </c>
    </row>
    <row r="8333" spans="1:15" ht="15" customHeight="1" x14ac:dyDescent="0.25">
      <c r="A8333" s="1">
        <v>2022</v>
      </c>
      <c r="B8333" s="1" t="s">
        <v>9851</v>
      </c>
      <c r="C8333" s="1" t="s">
        <v>2919</v>
      </c>
      <c r="D8333" s="1" t="s">
        <v>10952</v>
      </c>
      <c r="E8333" s="1" t="s">
        <v>2908</v>
      </c>
      <c r="F8333" s="1" t="s">
        <v>2921</v>
      </c>
      <c r="G8333" s="1" t="s">
        <v>103</v>
      </c>
      <c r="H8333" s="1" t="s">
        <v>298</v>
      </c>
      <c r="I8333" s="1">
        <v>1.6</v>
      </c>
      <c r="J8333" s="1">
        <v>2023</v>
      </c>
      <c r="K8333" s="1">
        <v>87853</v>
      </c>
      <c r="L8333" s="1">
        <v>0</v>
      </c>
      <c r="M8333" s="1">
        <f t="array" ref="M8333">SUMPRODUCT(MAX(ISNUMBER(SEARCH('Class Rules'!$B$6:$B$85,$E8333))*ISNUMBER(SEARCH('Class Rules'!$C$6:$C$85,$F8333))*'Class Rules'!$A$6:$A$85))</f>
        <v>18</v>
      </c>
      <c r="N8333" s="1" t="str">
        <f t="array" ref="N8333">IF($M8333=0,'Class Rules'!$D$3,INDEX('Class Rules'!$D$6:$D$85,MATCH($M8333,'Class Rules'!$A$6:$A$85,0)))</f>
        <v>Freight LDV</v>
      </c>
      <c r="O8333" s="1" t="str">
        <f t="array" ref="O8333">IF(SUMPRODUCT(MAX(ISNUMBER(SEARCH(Fuel_Rules!$A$6:$A$30,$E8333))*ISNUMBER(SEARCH(Fuel_Rules!$B$6:$B$30,$F8333))*(Fuel_Rules!$A$6:$A$30&lt;&gt;"")))&gt;0,"Plug-in hybrid",IF($G8333="Diesel","Diesel","Gasoline"))</f>
        <v>Gasoline</v>
      </c>
    </row>
    <row r="8334" spans="1:15" ht="15" customHeight="1" x14ac:dyDescent="0.25">
      <c r="A8334" s="1">
        <v>2022</v>
      </c>
      <c r="B8334" s="1" t="s">
        <v>9851</v>
      </c>
      <c r="C8334" s="1" t="s">
        <v>2919</v>
      </c>
      <c r="D8334" s="1" t="s">
        <v>10953</v>
      </c>
      <c r="E8334" s="1" t="s">
        <v>2908</v>
      </c>
      <c r="F8334" s="1" t="s">
        <v>2921</v>
      </c>
      <c r="G8334" s="1" t="s">
        <v>103</v>
      </c>
      <c r="H8334" s="1" t="s">
        <v>298</v>
      </c>
      <c r="I8334" s="1">
        <v>1.6</v>
      </c>
      <c r="J8334" s="1">
        <v>2023</v>
      </c>
      <c r="K8334" s="1">
        <v>84744</v>
      </c>
      <c r="L8334" s="1">
        <v>0</v>
      </c>
      <c r="M8334" s="1">
        <f t="array" ref="M8334">SUMPRODUCT(MAX(ISNUMBER(SEARCH('Class Rules'!$B$6:$B$85,$E8334))*ISNUMBER(SEARCH('Class Rules'!$C$6:$C$85,$F8334))*'Class Rules'!$A$6:$A$85))</f>
        <v>18</v>
      </c>
      <c r="N8334" s="1" t="str">
        <f t="array" ref="N8334">IF($M8334=0,'Class Rules'!$D$3,INDEX('Class Rules'!$D$6:$D$85,MATCH($M8334,'Class Rules'!$A$6:$A$85,0)))</f>
        <v>Freight LDV</v>
      </c>
      <c r="O8334" s="1" t="str">
        <f t="array" ref="O8334">IF(SUMPRODUCT(MAX(ISNUMBER(SEARCH(Fuel_Rules!$A$6:$A$30,$E8334))*ISNUMBER(SEARCH(Fuel_Rules!$B$6:$B$30,$F8334))*(Fuel_Rules!$A$6:$A$30&lt;&gt;"")))&gt;0,"Plug-in hybrid",IF($G8334="Diesel","Diesel","Gasoline"))</f>
        <v>Gasoline</v>
      </c>
    </row>
    <row r="8335" spans="1:15" ht="15" customHeight="1" x14ac:dyDescent="0.25">
      <c r="A8335" s="1">
        <v>2022</v>
      </c>
      <c r="B8335" s="1" t="s">
        <v>9851</v>
      </c>
      <c r="C8335" s="1" t="s">
        <v>2922</v>
      </c>
      <c r="D8335" s="1" t="s">
        <v>10954</v>
      </c>
      <c r="E8335" s="1" t="s">
        <v>2908</v>
      </c>
      <c r="F8335" s="1" t="s">
        <v>2924</v>
      </c>
      <c r="G8335" s="1" t="s">
        <v>103</v>
      </c>
      <c r="H8335" s="1" t="s">
        <v>298</v>
      </c>
      <c r="I8335" s="1">
        <v>1.6</v>
      </c>
      <c r="J8335" s="1">
        <v>2023</v>
      </c>
      <c r="K8335" s="1">
        <v>104672</v>
      </c>
      <c r="L8335" s="1">
        <v>0</v>
      </c>
      <c r="M8335" s="1">
        <f t="array" ref="M8335">SUMPRODUCT(MAX(ISNUMBER(SEARCH('Class Rules'!$B$6:$B$85,$E8335))*ISNUMBER(SEARCH('Class Rules'!$C$6:$C$85,$F8335))*'Class Rules'!$A$6:$A$85))</f>
        <v>18</v>
      </c>
      <c r="N8335" s="1" t="str">
        <f t="array" ref="N8335">IF($M8335=0,'Class Rules'!$D$3,INDEX('Class Rules'!$D$6:$D$85,MATCH($M8335,'Class Rules'!$A$6:$A$85,0)))</f>
        <v>Freight LDV</v>
      </c>
      <c r="O8335" s="1" t="str">
        <f t="array" ref="O8335">IF(SUMPRODUCT(MAX(ISNUMBER(SEARCH(Fuel_Rules!$A$6:$A$30,$E8335))*ISNUMBER(SEARCH(Fuel_Rules!$B$6:$B$30,$F8335))*(Fuel_Rules!$A$6:$A$30&lt;&gt;"")))&gt;0,"Plug-in hybrid",IF($G8335="Diesel","Diesel","Gasoline"))</f>
        <v>Gasoline</v>
      </c>
    </row>
    <row r="8336" spans="1:15" ht="15" customHeight="1" x14ac:dyDescent="0.25">
      <c r="A8336" s="1">
        <v>2022</v>
      </c>
      <c r="B8336" s="1" t="s">
        <v>9851</v>
      </c>
      <c r="C8336" s="1" t="s">
        <v>2922</v>
      </c>
      <c r="D8336" s="1" t="s">
        <v>10955</v>
      </c>
      <c r="E8336" s="1" t="s">
        <v>2908</v>
      </c>
      <c r="F8336" s="1" t="s">
        <v>2924</v>
      </c>
      <c r="G8336" s="1" t="s">
        <v>103</v>
      </c>
      <c r="H8336" s="1" t="s">
        <v>298</v>
      </c>
      <c r="I8336" s="1">
        <v>1.6</v>
      </c>
      <c r="J8336" s="1">
        <v>2023</v>
      </c>
      <c r="K8336" s="1">
        <v>99693</v>
      </c>
      <c r="L8336" s="1">
        <v>0</v>
      </c>
      <c r="M8336" s="1">
        <f t="array" ref="M8336">SUMPRODUCT(MAX(ISNUMBER(SEARCH('Class Rules'!$B$6:$B$85,$E8336))*ISNUMBER(SEARCH('Class Rules'!$C$6:$C$85,$F8336))*'Class Rules'!$A$6:$A$85))</f>
        <v>18</v>
      </c>
      <c r="N8336" s="1" t="str">
        <f t="array" ref="N8336">IF($M8336=0,'Class Rules'!$D$3,INDEX('Class Rules'!$D$6:$D$85,MATCH($M8336,'Class Rules'!$A$6:$A$85,0)))</f>
        <v>Freight LDV</v>
      </c>
      <c r="O8336" s="1" t="str">
        <f t="array" ref="O8336">IF(SUMPRODUCT(MAX(ISNUMBER(SEARCH(Fuel_Rules!$A$6:$A$30,$E8336))*ISNUMBER(SEARCH(Fuel_Rules!$B$6:$B$30,$F8336))*(Fuel_Rules!$A$6:$A$30&lt;&gt;"")))&gt;0,"Plug-in hybrid",IF($G8336="Diesel","Diesel","Gasoline"))</f>
        <v>Gasoline</v>
      </c>
    </row>
    <row r="8337" spans="1:15" ht="15" customHeight="1" x14ac:dyDescent="0.25">
      <c r="A8337" s="1">
        <v>2022</v>
      </c>
      <c r="B8337" s="1" t="s">
        <v>9851</v>
      </c>
      <c r="C8337" s="1" t="s">
        <v>2925</v>
      </c>
      <c r="D8337" s="1" t="s">
        <v>10956</v>
      </c>
      <c r="E8337" s="1" t="s">
        <v>2908</v>
      </c>
      <c r="F8337" s="1" t="s">
        <v>2927</v>
      </c>
      <c r="G8337" s="1" t="s">
        <v>103</v>
      </c>
      <c r="H8337" s="1" t="s">
        <v>437</v>
      </c>
      <c r="I8337" s="1">
        <v>1</v>
      </c>
      <c r="J8337" s="1">
        <v>2023</v>
      </c>
      <c r="K8337" s="1">
        <v>118124</v>
      </c>
      <c r="L8337" s="1">
        <v>0</v>
      </c>
      <c r="M8337" s="1">
        <f t="array" ref="M8337">SUMPRODUCT(MAX(ISNUMBER(SEARCH('Class Rules'!$B$6:$B$85,$E8337))*ISNUMBER(SEARCH('Class Rules'!$C$6:$C$85,$F8337))*'Class Rules'!$A$6:$A$85))</f>
        <v>0</v>
      </c>
      <c r="N8337" s="1" t="str">
        <f t="array" ref="N8337">IF($M8337=0,'Class Rules'!$D$3,INDEX('Class Rules'!$D$6:$D$85,MATCH($M8337,'Class Rules'!$A$6:$A$85,0)))</f>
        <v>Passenger LDV</v>
      </c>
      <c r="O8337" s="1" t="str">
        <f t="array" ref="O8337">IF(SUMPRODUCT(MAX(ISNUMBER(SEARCH(Fuel_Rules!$A$6:$A$30,$E8337))*ISNUMBER(SEARCH(Fuel_Rules!$B$6:$B$30,$F8337))*(Fuel_Rules!$A$6:$A$30&lt;&gt;"")))&gt;0,"Plug-in hybrid",IF($G8337="Diesel","Diesel","Gasoline"))</f>
        <v>Gasoline</v>
      </c>
    </row>
    <row r="8338" spans="1:15" ht="15" customHeight="1" x14ac:dyDescent="0.25">
      <c r="A8338" s="1">
        <v>2022</v>
      </c>
      <c r="B8338" s="1" t="s">
        <v>9851</v>
      </c>
      <c r="C8338" s="1" t="s">
        <v>2928</v>
      </c>
      <c r="D8338" s="1" t="s">
        <v>10957</v>
      </c>
      <c r="E8338" s="1" t="s">
        <v>2908</v>
      </c>
      <c r="F8338" s="1" t="s">
        <v>2930</v>
      </c>
      <c r="G8338" s="1" t="s">
        <v>103</v>
      </c>
      <c r="H8338" s="1" t="s">
        <v>437</v>
      </c>
      <c r="I8338" s="1">
        <v>1</v>
      </c>
      <c r="J8338" s="1">
        <v>2023</v>
      </c>
      <c r="K8338" s="1">
        <v>109893</v>
      </c>
      <c r="L8338" s="1">
        <v>0</v>
      </c>
      <c r="M8338" s="1">
        <f t="array" ref="M8338">SUMPRODUCT(MAX(ISNUMBER(SEARCH('Class Rules'!$B$6:$B$85,$E8338))*ISNUMBER(SEARCH('Class Rules'!$C$6:$C$85,$F8338))*'Class Rules'!$A$6:$A$85))</f>
        <v>0</v>
      </c>
      <c r="N8338" s="1" t="str">
        <f t="array" ref="N8338">IF($M8338=0,'Class Rules'!$D$3,INDEX('Class Rules'!$D$6:$D$85,MATCH($M8338,'Class Rules'!$A$6:$A$85,0)))</f>
        <v>Passenger LDV</v>
      </c>
      <c r="O8338" s="1" t="str">
        <f t="array" ref="O8338">IF(SUMPRODUCT(MAX(ISNUMBER(SEARCH(Fuel_Rules!$A$6:$A$30,$E8338))*ISNUMBER(SEARCH(Fuel_Rules!$B$6:$B$30,$F8338))*(Fuel_Rules!$A$6:$A$30&lt;&gt;"")))&gt;0,"Plug-in hybrid",IF($G8338="Diesel","Diesel","Gasoline"))</f>
        <v>Gasoline</v>
      </c>
    </row>
    <row r="8339" spans="1:15" ht="15" customHeight="1" x14ac:dyDescent="0.25">
      <c r="A8339" s="1">
        <v>2022</v>
      </c>
      <c r="B8339" s="1" t="s">
        <v>9851</v>
      </c>
      <c r="C8339" s="1" t="s">
        <v>2931</v>
      </c>
      <c r="D8339" s="1" t="s">
        <v>10958</v>
      </c>
      <c r="E8339" s="1" t="s">
        <v>2908</v>
      </c>
      <c r="F8339" s="1" t="s">
        <v>2933</v>
      </c>
      <c r="G8339" s="1" t="s">
        <v>103</v>
      </c>
      <c r="H8339" s="1" t="s">
        <v>298</v>
      </c>
      <c r="I8339" s="1">
        <v>1.6</v>
      </c>
      <c r="J8339" s="1">
        <v>2023</v>
      </c>
      <c r="K8339" s="1">
        <v>89929</v>
      </c>
      <c r="L8339" s="1">
        <v>0</v>
      </c>
      <c r="M8339" s="1">
        <f t="array" ref="M8339">SUMPRODUCT(MAX(ISNUMBER(SEARCH('Class Rules'!$B$6:$B$85,$E8339))*ISNUMBER(SEARCH('Class Rules'!$C$6:$C$85,$F8339))*'Class Rules'!$A$6:$A$85))</f>
        <v>0</v>
      </c>
      <c r="N8339" s="1" t="str">
        <f t="array" ref="N8339">IF($M8339=0,'Class Rules'!$D$3,INDEX('Class Rules'!$D$6:$D$85,MATCH($M8339,'Class Rules'!$A$6:$A$85,0)))</f>
        <v>Passenger LDV</v>
      </c>
      <c r="O8339" s="1" t="str">
        <f t="array" ref="O8339">IF(SUMPRODUCT(MAX(ISNUMBER(SEARCH(Fuel_Rules!$A$6:$A$30,$E8339))*ISNUMBER(SEARCH(Fuel_Rules!$B$6:$B$30,$F8339))*(Fuel_Rules!$A$6:$A$30&lt;&gt;"")))&gt;0,"Plug-in hybrid",IF($G8339="Diesel","Diesel","Gasoline"))</f>
        <v>Gasoline</v>
      </c>
    </row>
    <row r="8340" spans="1:15" ht="15" customHeight="1" x14ac:dyDescent="0.25">
      <c r="A8340" s="1">
        <v>2022</v>
      </c>
      <c r="B8340" s="1" t="s">
        <v>9851</v>
      </c>
      <c r="C8340" s="1" t="s">
        <v>2934</v>
      </c>
      <c r="D8340" s="1" t="s">
        <v>10959</v>
      </c>
      <c r="E8340" s="1" t="s">
        <v>2908</v>
      </c>
      <c r="F8340" s="1" t="s">
        <v>2936</v>
      </c>
      <c r="G8340" s="1" t="s">
        <v>103</v>
      </c>
      <c r="H8340" s="1" t="s">
        <v>298</v>
      </c>
      <c r="I8340" s="1">
        <v>1</v>
      </c>
      <c r="J8340" s="1">
        <v>2023</v>
      </c>
      <c r="K8340" s="1">
        <v>82419</v>
      </c>
      <c r="L8340" s="1">
        <v>0</v>
      </c>
      <c r="M8340" s="1">
        <f t="array" ref="M8340">SUMPRODUCT(MAX(ISNUMBER(SEARCH('Class Rules'!$B$6:$B$85,$E8340))*ISNUMBER(SEARCH('Class Rules'!$C$6:$C$85,$F8340))*'Class Rules'!$A$6:$A$85))</f>
        <v>0</v>
      </c>
      <c r="N8340" s="1" t="str">
        <f t="array" ref="N8340">IF($M8340=0,'Class Rules'!$D$3,INDEX('Class Rules'!$D$6:$D$85,MATCH($M8340,'Class Rules'!$A$6:$A$85,0)))</f>
        <v>Passenger LDV</v>
      </c>
      <c r="O8340" s="1" t="str">
        <f t="array" ref="O8340">IF(SUMPRODUCT(MAX(ISNUMBER(SEARCH(Fuel_Rules!$A$6:$A$30,$E8340))*ISNUMBER(SEARCH(Fuel_Rules!$B$6:$B$30,$F8340))*(Fuel_Rules!$A$6:$A$30&lt;&gt;"")))&gt;0,"Plug-in hybrid",IF($G8340="Diesel","Diesel","Gasoline"))</f>
        <v>Gasoline</v>
      </c>
    </row>
    <row r="8341" spans="1:15" ht="15" customHeight="1" x14ac:dyDescent="0.25">
      <c r="A8341" s="1">
        <v>2022</v>
      </c>
      <c r="B8341" s="1" t="s">
        <v>9851</v>
      </c>
      <c r="C8341" s="1" t="s">
        <v>2943</v>
      </c>
      <c r="D8341" s="1" t="s">
        <v>10960</v>
      </c>
      <c r="E8341" s="1" t="s">
        <v>2908</v>
      </c>
      <c r="F8341" s="1" t="s">
        <v>2945</v>
      </c>
      <c r="G8341" s="1" t="s">
        <v>105</v>
      </c>
      <c r="H8341" s="1" t="s">
        <v>437</v>
      </c>
      <c r="I8341" s="1">
        <v>3</v>
      </c>
      <c r="J8341" s="1">
        <v>2023</v>
      </c>
      <c r="K8341" s="1">
        <v>318403</v>
      </c>
      <c r="L8341" s="1">
        <v>0</v>
      </c>
      <c r="M8341" s="1">
        <f t="array" ref="M8341">SUMPRODUCT(MAX(ISNUMBER(SEARCH('Class Rules'!$B$6:$B$85,$E8341))*ISNUMBER(SEARCH('Class Rules'!$C$6:$C$85,$F8341))*'Class Rules'!$A$6:$A$85))</f>
        <v>19</v>
      </c>
      <c r="N8341" s="1" t="str">
        <f t="array" ref="N8341">IF($M8341=0,'Class Rules'!$D$3,INDEX('Class Rules'!$D$6:$D$85,MATCH($M8341,'Class Rules'!$A$6:$A$85,0)))</f>
        <v>Freight LDV</v>
      </c>
      <c r="O8341" s="1" t="str">
        <f t="array" ref="O8341">IF(SUMPRODUCT(MAX(ISNUMBER(SEARCH(Fuel_Rules!$A$6:$A$30,$E8341))*ISNUMBER(SEARCH(Fuel_Rules!$B$6:$B$30,$F8341))*(Fuel_Rules!$A$6:$A$30&lt;&gt;"")))&gt;0,"Plug-in hybrid",IF($G8341="Diesel","Diesel","Gasoline"))</f>
        <v>Diesel</v>
      </c>
    </row>
    <row r="8342" spans="1:15" ht="15" customHeight="1" x14ac:dyDescent="0.25">
      <c r="A8342" s="1">
        <v>2022</v>
      </c>
      <c r="B8342" s="1" t="s">
        <v>9851</v>
      </c>
      <c r="C8342" s="1" t="s">
        <v>2946</v>
      </c>
      <c r="D8342" s="1" t="s">
        <v>10961</v>
      </c>
      <c r="E8342" s="1" t="s">
        <v>2908</v>
      </c>
      <c r="F8342" s="1" t="s">
        <v>2948</v>
      </c>
      <c r="G8342" s="1" t="s">
        <v>103</v>
      </c>
      <c r="H8342" s="1" t="s">
        <v>437</v>
      </c>
      <c r="I8342" s="1">
        <v>1</v>
      </c>
      <c r="J8342" s="1">
        <v>2023</v>
      </c>
      <c r="K8342" s="1">
        <v>130455</v>
      </c>
      <c r="L8342" s="1">
        <v>0</v>
      </c>
      <c r="M8342" s="1">
        <f t="array" ref="M8342">SUMPRODUCT(MAX(ISNUMBER(SEARCH('Class Rules'!$B$6:$B$85,$E8342))*ISNUMBER(SEARCH('Class Rules'!$C$6:$C$85,$F8342))*'Class Rules'!$A$6:$A$85))</f>
        <v>0</v>
      </c>
      <c r="N8342" s="1" t="str">
        <f t="array" ref="N8342">IF($M8342=0,'Class Rules'!$D$3,INDEX('Class Rules'!$D$6:$D$85,MATCH($M8342,'Class Rules'!$A$6:$A$85,0)))</f>
        <v>Passenger LDV</v>
      </c>
      <c r="O8342" s="1" t="str">
        <f t="array" ref="O8342">IF(SUMPRODUCT(MAX(ISNUMBER(SEARCH(Fuel_Rules!$A$6:$A$30,$E8342))*ISNUMBER(SEARCH(Fuel_Rules!$B$6:$B$30,$F8342))*(Fuel_Rules!$A$6:$A$30&lt;&gt;"")))&gt;0,"Plug-in hybrid",IF($G8342="Diesel","Diesel","Gasoline"))</f>
        <v>Gasoline</v>
      </c>
    </row>
    <row r="8343" spans="1:15" ht="15" customHeight="1" x14ac:dyDescent="0.25">
      <c r="A8343" s="1">
        <v>2022</v>
      </c>
      <c r="B8343" s="1" t="s">
        <v>9851</v>
      </c>
      <c r="C8343" s="1" t="s">
        <v>2949</v>
      </c>
      <c r="D8343" s="1" t="s">
        <v>10962</v>
      </c>
      <c r="E8343" s="1" t="s">
        <v>2908</v>
      </c>
      <c r="F8343" s="1" t="s">
        <v>2951</v>
      </c>
      <c r="G8343" s="1" t="s">
        <v>103</v>
      </c>
      <c r="H8343" s="1" t="s">
        <v>437</v>
      </c>
      <c r="I8343" s="1">
        <v>1</v>
      </c>
      <c r="J8343" s="1">
        <v>2023</v>
      </c>
      <c r="K8343" s="1">
        <v>117450</v>
      </c>
      <c r="L8343" s="1">
        <v>0</v>
      </c>
      <c r="M8343" s="1">
        <f t="array" ref="M8343">SUMPRODUCT(MAX(ISNUMBER(SEARCH('Class Rules'!$B$6:$B$85,$E8343))*ISNUMBER(SEARCH('Class Rules'!$C$6:$C$85,$F8343))*'Class Rules'!$A$6:$A$85))</f>
        <v>0</v>
      </c>
      <c r="N8343" s="1" t="str">
        <f t="array" ref="N8343">IF($M8343=0,'Class Rules'!$D$3,INDEX('Class Rules'!$D$6:$D$85,MATCH($M8343,'Class Rules'!$A$6:$A$85,0)))</f>
        <v>Passenger LDV</v>
      </c>
      <c r="O8343" s="1" t="str">
        <f t="array" ref="O8343">IF(SUMPRODUCT(MAX(ISNUMBER(SEARCH(Fuel_Rules!$A$6:$A$30,$E8343))*ISNUMBER(SEARCH(Fuel_Rules!$B$6:$B$30,$F8343))*(Fuel_Rules!$A$6:$A$30&lt;&gt;"")))&gt;0,"Plug-in hybrid",IF($G8343="Diesel","Diesel","Gasoline"))</f>
        <v>Gasoline</v>
      </c>
    </row>
    <row r="8344" spans="1:15" ht="15" customHeight="1" x14ac:dyDescent="0.25">
      <c r="A8344" s="1">
        <v>2022</v>
      </c>
      <c r="B8344" s="1" t="s">
        <v>9851</v>
      </c>
      <c r="C8344" s="1" t="s">
        <v>2961</v>
      </c>
      <c r="D8344" s="1" t="s">
        <v>10963</v>
      </c>
      <c r="E8344" s="1" t="s">
        <v>2908</v>
      </c>
      <c r="F8344" s="1" t="s">
        <v>2963</v>
      </c>
      <c r="G8344" s="1" t="s">
        <v>103</v>
      </c>
      <c r="H8344" s="1" t="s">
        <v>298</v>
      </c>
      <c r="I8344" s="1">
        <v>1</v>
      </c>
      <c r="J8344" s="1">
        <v>2023</v>
      </c>
      <c r="K8344" s="1">
        <v>75454</v>
      </c>
      <c r="L8344" s="1">
        <v>0</v>
      </c>
      <c r="M8344" s="1">
        <f t="array" ref="M8344">SUMPRODUCT(MAX(ISNUMBER(SEARCH('Class Rules'!$B$6:$B$85,$E8344))*ISNUMBER(SEARCH('Class Rules'!$C$6:$C$85,$F8344))*'Class Rules'!$A$6:$A$85))</f>
        <v>0</v>
      </c>
      <c r="N8344" s="1" t="str">
        <f t="array" ref="N8344">IF($M8344=0,'Class Rules'!$D$3,INDEX('Class Rules'!$D$6:$D$85,MATCH($M8344,'Class Rules'!$A$6:$A$85,0)))</f>
        <v>Passenger LDV</v>
      </c>
      <c r="O8344" s="1" t="str">
        <f t="array" ref="O8344">IF(SUMPRODUCT(MAX(ISNUMBER(SEARCH(Fuel_Rules!$A$6:$A$30,$E8344))*ISNUMBER(SEARCH(Fuel_Rules!$B$6:$B$30,$F8344))*(Fuel_Rules!$A$6:$A$30&lt;&gt;"")))&gt;0,"Plug-in hybrid",IF($G8344="Diesel","Diesel","Gasoline"))</f>
        <v>Gasoline</v>
      </c>
    </row>
    <row r="8345" spans="1:15" ht="15" customHeight="1" x14ac:dyDescent="0.25">
      <c r="A8345" s="1">
        <v>2022</v>
      </c>
      <c r="B8345" s="1" t="s">
        <v>9851</v>
      </c>
      <c r="C8345" s="1" t="s">
        <v>2961</v>
      </c>
      <c r="D8345" s="1" t="s">
        <v>10964</v>
      </c>
      <c r="E8345" s="1" t="s">
        <v>2908</v>
      </c>
      <c r="F8345" s="1" t="s">
        <v>2963</v>
      </c>
      <c r="G8345" s="1" t="s">
        <v>103</v>
      </c>
      <c r="H8345" s="1" t="s">
        <v>298</v>
      </c>
      <c r="I8345" s="1">
        <v>1</v>
      </c>
      <c r="J8345" s="1">
        <v>2023</v>
      </c>
      <c r="K8345" s="1">
        <v>69419</v>
      </c>
      <c r="L8345" s="1">
        <v>0</v>
      </c>
      <c r="M8345" s="1">
        <f t="array" ref="M8345">SUMPRODUCT(MAX(ISNUMBER(SEARCH('Class Rules'!$B$6:$B$85,$E8345))*ISNUMBER(SEARCH('Class Rules'!$C$6:$C$85,$F8345))*'Class Rules'!$A$6:$A$85))</f>
        <v>0</v>
      </c>
      <c r="N8345" s="1" t="str">
        <f t="array" ref="N8345">IF($M8345=0,'Class Rules'!$D$3,INDEX('Class Rules'!$D$6:$D$85,MATCH($M8345,'Class Rules'!$A$6:$A$85,0)))</f>
        <v>Passenger LDV</v>
      </c>
      <c r="O8345" s="1" t="str">
        <f t="array" ref="O8345">IF(SUMPRODUCT(MAX(ISNUMBER(SEARCH(Fuel_Rules!$A$6:$A$30,$E8345))*ISNUMBER(SEARCH(Fuel_Rules!$B$6:$B$30,$F8345))*(Fuel_Rules!$A$6:$A$30&lt;&gt;"")))&gt;0,"Plug-in hybrid",IF($G8345="Diesel","Diesel","Gasoline"))</f>
        <v>Gasoline</v>
      </c>
    </row>
    <row r="8346" spans="1:15" ht="15" customHeight="1" x14ac:dyDescent="0.25">
      <c r="A8346" s="1">
        <v>2022</v>
      </c>
      <c r="B8346" s="1" t="s">
        <v>9851</v>
      </c>
      <c r="C8346" s="1" t="s">
        <v>2967</v>
      </c>
      <c r="D8346" s="1" t="s">
        <v>10965</v>
      </c>
      <c r="E8346" s="1" t="s">
        <v>2908</v>
      </c>
      <c r="F8346" s="1" t="s">
        <v>2969</v>
      </c>
      <c r="G8346" s="1" t="s">
        <v>103</v>
      </c>
      <c r="H8346" s="1" t="s">
        <v>298</v>
      </c>
      <c r="I8346" s="1">
        <v>1</v>
      </c>
      <c r="J8346" s="1">
        <v>2023</v>
      </c>
      <c r="K8346" s="1">
        <v>90229</v>
      </c>
      <c r="L8346" s="1">
        <v>0</v>
      </c>
      <c r="M8346" s="1">
        <f t="array" ref="M8346">SUMPRODUCT(MAX(ISNUMBER(SEARCH('Class Rules'!$B$6:$B$85,$E8346))*ISNUMBER(SEARCH('Class Rules'!$C$6:$C$85,$F8346))*'Class Rules'!$A$6:$A$85))</f>
        <v>0</v>
      </c>
      <c r="N8346" s="1" t="str">
        <f t="array" ref="N8346">IF($M8346=0,'Class Rules'!$D$3,INDEX('Class Rules'!$D$6:$D$85,MATCH($M8346,'Class Rules'!$A$6:$A$85,0)))</f>
        <v>Passenger LDV</v>
      </c>
      <c r="O8346" s="1" t="str">
        <f t="array" ref="O8346">IF(SUMPRODUCT(MAX(ISNUMBER(SEARCH(Fuel_Rules!$A$6:$A$30,$E8346))*ISNUMBER(SEARCH(Fuel_Rules!$B$6:$B$30,$F8346))*(Fuel_Rules!$A$6:$A$30&lt;&gt;"")))&gt;0,"Plug-in hybrid",IF($G8346="Diesel","Diesel","Gasoline"))</f>
        <v>Gasoline</v>
      </c>
    </row>
    <row r="8347" spans="1:15" ht="15" customHeight="1" x14ac:dyDescent="0.25">
      <c r="A8347" s="1">
        <v>2022</v>
      </c>
      <c r="B8347" s="1" t="s">
        <v>9851</v>
      </c>
      <c r="C8347" s="1" t="s">
        <v>2967</v>
      </c>
      <c r="D8347" s="1" t="s">
        <v>10966</v>
      </c>
      <c r="E8347" s="1" t="s">
        <v>2908</v>
      </c>
      <c r="F8347" s="1" t="s">
        <v>2969</v>
      </c>
      <c r="G8347" s="1" t="s">
        <v>103</v>
      </c>
      <c r="H8347" s="1" t="s">
        <v>298</v>
      </c>
      <c r="I8347" s="1">
        <v>1</v>
      </c>
      <c r="J8347" s="1">
        <v>2023</v>
      </c>
      <c r="K8347" s="1">
        <v>86313</v>
      </c>
      <c r="L8347" s="1">
        <v>0</v>
      </c>
      <c r="M8347" s="1">
        <f t="array" ref="M8347">SUMPRODUCT(MAX(ISNUMBER(SEARCH('Class Rules'!$B$6:$B$85,$E8347))*ISNUMBER(SEARCH('Class Rules'!$C$6:$C$85,$F8347))*'Class Rules'!$A$6:$A$85))</f>
        <v>0</v>
      </c>
      <c r="N8347" s="1" t="str">
        <f t="array" ref="N8347">IF($M8347=0,'Class Rules'!$D$3,INDEX('Class Rules'!$D$6:$D$85,MATCH($M8347,'Class Rules'!$A$6:$A$85,0)))</f>
        <v>Passenger LDV</v>
      </c>
      <c r="O8347" s="1" t="str">
        <f t="array" ref="O8347">IF(SUMPRODUCT(MAX(ISNUMBER(SEARCH(Fuel_Rules!$A$6:$A$30,$E8347))*ISNUMBER(SEARCH(Fuel_Rules!$B$6:$B$30,$F8347))*(Fuel_Rules!$A$6:$A$30&lt;&gt;"")))&gt;0,"Plug-in hybrid",IF($G8347="Diesel","Diesel","Gasoline"))</f>
        <v>Gasoline</v>
      </c>
    </row>
    <row r="8348" spans="1:15" ht="15" customHeight="1" x14ac:dyDescent="0.25">
      <c r="A8348" s="1">
        <v>2022</v>
      </c>
      <c r="B8348" s="1" t="s">
        <v>9851</v>
      </c>
      <c r="C8348" s="1" t="s">
        <v>2970</v>
      </c>
      <c r="D8348" s="1" t="s">
        <v>10967</v>
      </c>
      <c r="E8348" s="1" t="s">
        <v>2908</v>
      </c>
      <c r="F8348" s="1" t="s">
        <v>2972</v>
      </c>
      <c r="G8348" s="1" t="s">
        <v>103</v>
      </c>
      <c r="H8348" s="1" t="s">
        <v>298</v>
      </c>
      <c r="I8348" s="1">
        <v>1.6</v>
      </c>
      <c r="J8348" s="1">
        <v>2023</v>
      </c>
      <c r="K8348" s="1">
        <v>90216</v>
      </c>
      <c r="L8348" s="1">
        <v>0</v>
      </c>
      <c r="M8348" s="1">
        <f t="array" ref="M8348">SUMPRODUCT(MAX(ISNUMBER(SEARCH('Class Rules'!$B$6:$B$85,$E8348))*ISNUMBER(SEARCH('Class Rules'!$C$6:$C$85,$F8348))*'Class Rules'!$A$6:$A$85))</f>
        <v>0</v>
      </c>
      <c r="N8348" s="1" t="str">
        <f t="array" ref="N8348">IF($M8348=0,'Class Rules'!$D$3,INDEX('Class Rules'!$D$6:$D$85,MATCH($M8348,'Class Rules'!$A$6:$A$85,0)))</f>
        <v>Passenger LDV</v>
      </c>
      <c r="O8348" s="1" t="str">
        <f t="array" ref="O8348">IF(SUMPRODUCT(MAX(ISNUMBER(SEARCH(Fuel_Rules!$A$6:$A$30,$E8348))*ISNUMBER(SEARCH(Fuel_Rules!$B$6:$B$30,$F8348))*(Fuel_Rules!$A$6:$A$30&lt;&gt;"")))&gt;0,"Plug-in hybrid",IF($G8348="Diesel","Diesel","Gasoline"))</f>
        <v>Gasoline</v>
      </c>
    </row>
    <row r="8349" spans="1:15" ht="15" customHeight="1" x14ac:dyDescent="0.25">
      <c r="A8349" s="1">
        <v>2022</v>
      </c>
      <c r="B8349" s="1" t="s">
        <v>9851</v>
      </c>
      <c r="C8349" s="1" t="s">
        <v>2973</v>
      </c>
      <c r="D8349" s="1" t="s">
        <v>10968</v>
      </c>
      <c r="E8349" s="1" t="s">
        <v>2908</v>
      </c>
      <c r="F8349" s="1" t="s">
        <v>2975</v>
      </c>
      <c r="G8349" s="1" t="s">
        <v>103</v>
      </c>
      <c r="H8349" s="1" t="s">
        <v>437</v>
      </c>
      <c r="I8349" s="1">
        <v>1.6</v>
      </c>
      <c r="J8349" s="1">
        <v>2023</v>
      </c>
      <c r="K8349" s="1">
        <v>94630</v>
      </c>
      <c r="L8349" s="1">
        <v>0</v>
      </c>
      <c r="M8349" s="1">
        <f t="array" ref="M8349">SUMPRODUCT(MAX(ISNUMBER(SEARCH('Class Rules'!$B$6:$B$85,$E8349))*ISNUMBER(SEARCH('Class Rules'!$C$6:$C$85,$F8349))*'Class Rules'!$A$6:$A$85))</f>
        <v>0</v>
      </c>
      <c r="N8349" s="1" t="str">
        <f t="array" ref="N8349">IF($M8349=0,'Class Rules'!$D$3,INDEX('Class Rules'!$D$6:$D$85,MATCH($M8349,'Class Rules'!$A$6:$A$85,0)))</f>
        <v>Passenger LDV</v>
      </c>
      <c r="O8349" s="1" t="str">
        <f t="array" ref="O8349">IF(SUMPRODUCT(MAX(ISNUMBER(SEARCH(Fuel_Rules!$A$6:$A$30,$E8349))*ISNUMBER(SEARCH(Fuel_Rules!$B$6:$B$30,$F8349))*(Fuel_Rules!$A$6:$A$30&lt;&gt;"")))&gt;0,"Plug-in hybrid",IF($G8349="Diesel","Diesel","Gasoline"))</f>
        <v>Gasoline</v>
      </c>
    </row>
    <row r="8350" spans="1:15" ht="15" customHeight="1" x14ac:dyDescent="0.25">
      <c r="A8350" s="1">
        <v>2022</v>
      </c>
      <c r="B8350" s="1" t="s">
        <v>9851</v>
      </c>
      <c r="C8350" s="1" t="s">
        <v>2976</v>
      </c>
      <c r="D8350" s="1" t="s">
        <v>10969</v>
      </c>
      <c r="E8350" s="1" t="s">
        <v>2908</v>
      </c>
      <c r="F8350" s="1" t="s">
        <v>2978</v>
      </c>
      <c r="G8350" s="1" t="s">
        <v>103</v>
      </c>
      <c r="H8350" s="1" t="s">
        <v>437</v>
      </c>
      <c r="I8350" s="1">
        <v>1.6</v>
      </c>
      <c r="J8350" s="1">
        <v>2023</v>
      </c>
      <c r="K8350" s="1">
        <v>101572</v>
      </c>
      <c r="L8350" s="1">
        <v>0</v>
      </c>
      <c r="M8350" s="1">
        <f t="array" ref="M8350">SUMPRODUCT(MAX(ISNUMBER(SEARCH('Class Rules'!$B$6:$B$85,$E8350))*ISNUMBER(SEARCH('Class Rules'!$C$6:$C$85,$F8350))*'Class Rules'!$A$6:$A$85))</f>
        <v>0</v>
      </c>
      <c r="N8350" s="1" t="str">
        <f t="array" ref="N8350">IF($M8350=0,'Class Rules'!$D$3,INDEX('Class Rules'!$D$6:$D$85,MATCH($M8350,'Class Rules'!$A$6:$A$85,0)))</f>
        <v>Passenger LDV</v>
      </c>
      <c r="O8350" s="1" t="str">
        <f t="array" ref="O8350">IF(SUMPRODUCT(MAX(ISNUMBER(SEARCH(Fuel_Rules!$A$6:$A$30,$E8350))*ISNUMBER(SEARCH(Fuel_Rules!$B$6:$B$30,$F8350))*(Fuel_Rules!$A$6:$A$30&lt;&gt;"")))&gt;0,"Plug-in hybrid",IF($G8350="Diesel","Diesel","Gasoline"))</f>
        <v>Gasoline</v>
      </c>
    </row>
    <row r="8351" spans="1:15" ht="15" customHeight="1" x14ac:dyDescent="0.25">
      <c r="A8351" s="1">
        <v>2022</v>
      </c>
      <c r="B8351" s="1" t="s">
        <v>9851</v>
      </c>
      <c r="C8351" s="1" t="s">
        <v>2979</v>
      </c>
      <c r="D8351" s="1" t="s">
        <v>10970</v>
      </c>
      <c r="E8351" s="1" t="s">
        <v>2908</v>
      </c>
      <c r="F8351" s="1" t="s">
        <v>2981</v>
      </c>
      <c r="G8351" s="1" t="s">
        <v>103</v>
      </c>
      <c r="H8351" s="1" t="s">
        <v>437</v>
      </c>
      <c r="I8351" s="1">
        <v>1.6</v>
      </c>
      <c r="J8351" s="1">
        <v>2023</v>
      </c>
      <c r="K8351" s="1">
        <v>97377</v>
      </c>
      <c r="L8351" s="1">
        <v>0</v>
      </c>
      <c r="M8351" s="1">
        <f t="array" ref="M8351">SUMPRODUCT(MAX(ISNUMBER(SEARCH('Class Rules'!$B$6:$B$85,$E8351))*ISNUMBER(SEARCH('Class Rules'!$C$6:$C$85,$F8351))*'Class Rules'!$A$6:$A$85))</f>
        <v>0</v>
      </c>
      <c r="N8351" s="1" t="str">
        <f t="array" ref="N8351">IF($M8351=0,'Class Rules'!$D$3,INDEX('Class Rules'!$D$6:$D$85,MATCH($M8351,'Class Rules'!$A$6:$A$85,0)))</f>
        <v>Passenger LDV</v>
      </c>
      <c r="O8351" s="1" t="str">
        <f t="array" ref="O8351">IF(SUMPRODUCT(MAX(ISNUMBER(SEARCH(Fuel_Rules!$A$6:$A$30,$E8351))*ISNUMBER(SEARCH(Fuel_Rules!$B$6:$B$30,$F8351))*(Fuel_Rules!$A$6:$A$30&lt;&gt;"")))&gt;0,"Plug-in hybrid",IF($G8351="Diesel","Diesel","Gasoline"))</f>
        <v>Gasoline</v>
      </c>
    </row>
    <row r="8352" spans="1:15" ht="15" customHeight="1" x14ac:dyDescent="0.25">
      <c r="A8352" s="1">
        <v>2022</v>
      </c>
      <c r="B8352" s="1" t="s">
        <v>9851</v>
      </c>
      <c r="C8352" s="1" t="s">
        <v>2991</v>
      </c>
      <c r="D8352" s="1" t="s">
        <v>10971</v>
      </c>
      <c r="E8352" s="1" t="s">
        <v>2908</v>
      </c>
      <c r="F8352" s="1" t="s">
        <v>2993</v>
      </c>
      <c r="G8352" s="1" t="s">
        <v>105</v>
      </c>
      <c r="H8352" s="1" t="s">
        <v>437</v>
      </c>
      <c r="I8352" s="1">
        <v>2</v>
      </c>
      <c r="J8352" s="1">
        <v>2023</v>
      </c>
      <c r="K8352" s="1">
        <v>280002</v>
      </c>
      <c r="L8352" s="1">
        <v>0</v>
      </c>
      <c r="M8352" s="1">
        <f t="array" ref="M8352">SUMPRODUCT(MAX(ISNUMBER(SEARCH('Class Rules'!$B$6:$B$85,$E8352))*ISNUMBER(SEARCH('Class Rules'!$C$6:$C$85,$F8352))*'Class Rules'!$A$6:$A$85))</f>
        <v>19</v>
      </c>
      <c r="N8352" s="1" t="str">
        <f t="array" ref="N8352">IF($M8352=0,'Class Rules'!$D$3,INDEX('Class Rules'!$D$6:$D$85,MATCH($M8352,'Class Rules'!$A$6:$A$85,0)))</f>
        <v>Freight LDV</v>
      </c>
      <c r="O8352" s="1" t="str">
        <f t="array" ref="O8352">IF(SUMPRODUCT(MAX(ISNUMBER(SEARCH(Fuel_Rules!$A$6:$A$30,$E8352))*ISNUMBER(SEARCH(Fuel_Rules!$B$6:$B$30,$F8352))*(Fuel_Rules!$A$6:$A$30&lt;&gt;"")))&gt;0,"Plug-in hybrid",IF($G8352="Diesel","Diesel","Gasoline"))</f>
        <v>Diesel</v>
      </c>
    </row>
    <row r="8353" spans="1:15" ht="15" customHeight="1" x14ac:dyDescent="0.25">
      <c r="A8353" s="1">
        <v>2022</v>
      </c>
      <c r="B8353" s="1" t="s">
        <v>9851</v>
      </c>
      <c r="C8353" s="1" t="s">
        <v>2994</v>
      </c>
      <c r="D8353" s="1" t="s">
        <v>10972</v>
      </c>
      <c r="E8353" s="1" t="s">
        <v>2908</v>
      </c>
      <c r="F8353" s="1" t="s">
        <v>2996</v>
      </c>
      <c r="G8353" s="1" t="s">
        <v>105</v>
      </c>
      <c r="H8353" s="1" t="s">
        <v>437</v>
      </c>
      <c r="I8353" s="1">
        <v>3</v>
      </c>
      <c r="J8353" s="1">
        <v>2023</v>
      </c>
      <c r="K8353" s="1">
        <v>333837</v>
      </c>
      <c r="L8353" s="1">
        <v>0</v>
      </c>
      <c r="M8353" s="1">
        <f t="array" ref="M8353">SUMPRODUCT(MAX(ISNUMBER(SEARCH('Class Rules'!$B$6:$B$85,$E8353))*ISNUMBER(SEARCH('Class Rules'!$C$6:$C$85,$F8353))*'Class Rules'!$A$6:$A$85))</f>
        <v>19</v>
      </c>
      <c r="N8353" s="1" t="str">
        <f t="array" ref="N8353">IF($M8353=0,'Class Rules'!$D$3,INDEX('Class Rules'!$D$6:$D$85,MATCH($M8353,'Class Rules'!$A$6:$A$85,0)))</f>
        <v>Freight LDV</v>
      </c>
      <c r="O8353" s="1" t="str">
        <f t="array" ref="O8353">IF(SUMPRODUCT(MAX(ISNUMBER(SEARCH(Fuel_Rules!$A$6:$A$30,$E8353))*ISNUMBER(SEARCH(Fuel_Rules!$B$6:$B$30,$F8353))*(Fuel_Rules!$A$6:$A$30&lt;&gt;"")))&gt;0,"Plug-in hybrid",IF($G8353="Diesel","Diesel","Gasoline"))</f>
        <v>Diesel</v>
      </c>
    </row>
    <row r="8354" spans="1:15" ht="15" customHeight="1" x14ac:dyDescent="0.25">
      <c r="A8354" s="1">
        <v>2022</v>
      </c>
      <c r="B8354" s="1" t="s">
        <v>9851</v>
      </c>
      <c r="C8354" s="1" t="s">
        <v>2997</v>
      </c>
      <c r="D8354" s="1" t="s">
        <v>10973</v>
      </c>
      <c r="E8354" s="1" t="s">
        <v>2908</v>
      </c>
      <c r="F8354" s="1" t="s">
        <v>2999</v>
      </c>
      <c r="G8354" s="1" t="s">
        <v>103</v>
      </c>
      <c r="H8354" s="1" t="s">
        <v>437</v>
      </c>
      <c r="I8354" s="1">
        <v>1.4</v>
      </c>
      <c r="J8354" s="1">
        <v>2023</v>
      </c>
      <c r="K8354" s="1">
        <v>163550</v>
      </c>
      <c r="L8354" s="1">
        <v>0</v>
      </c>
      <c r="M8354" s="1">
        <f t="array" ref="M8354">SUMPRODUCT(MAX(ISNUMBER(SEARCH('Class Rules'!$B$6:$B$85,$E8354))*ISNUMBER(SEARCH('Class Rules'!$C$6:$C$85,$F8354))*'Class Rules'!$A$6:$A$85))</f>
        <v>0</v>
      </c>
      <c r="N8354" s="1" t="str">
        <f t="array" ref="N8354">IF($M8354=0,'Class Rules'!$D$3,INDEX('Class Rules'!$D$6:$D$85,MATCH($M8354,'Class Rules'!$A$6:$A$85,0)))</f>
        <v>Passenger LDV</v>
      </c>
      <c r="O8354" s="1" t="str">
        <f t="array" ref="O8354">IF(SUMPRODUCT(MAX(ISNUMBER(SEARCH(Fuel_Rules!$A$6:$A$30,$E8354))*ISNUMBER(SEARCH(Fuel_Rules!$B$6:$B$30,$F8354))*(Fuel_Rules!$A$6:$A$30&lt;&gt;"")))&gt;0,"Plug-in hybrid",IF($G8354="Diesel","Diesel","Gasoline"))</f>
        <v>Gasoline</v>
      </c>
    </row>
    <row r="8355" spans="1:15" ht="15" customHeight="1" x14ac:dyDescent="0.25">
      <c r="A8355" s="1">
        <v>2022</v>
      </c>
      <c r="B8355" s="1" t="s">
        <v>9851</v>
      </c>
      <c r="C8355" s="1" t="s">
        <v>2997</v>
      </c>
      <c r="D8355" s="1" t="s">
        <v>10974</v>
      </c>
      <c r="E8355" s="1" t="s">
        <v>2908</v>
      </c>
      <c r="F8355" s="1" t="s">
        <v>2999</v>
      </c>
      <c r="G8355" s="1" t="s">
        <v>103</v>
      </c>
      <c r="H8355" s="1" t="s">
        <v>437</v>
      </c>
      <c r="I8355" s="1">
        <v>1.4</v>
      </c>
      <c r="J8355" s="1">
        <v>2023</v>
      </c>
      <c r="K8355" s="1">
        <v>157662</v>
      </c>
      <c r="L8355" s="1">
        <v>0</v>
      </c>
      <c r="M8355" s="1">
        <f t="array" ref="M8355">SUMPRODUCT(MAX(ISNUMBER(SEARCH('Class Rules'!$B$6:$B$85,$E8355))*ISNUMBER(SEARCH('Class Rules'!$C$6:$C$85,$F8355))*'Class Rules'!$A$6:$A$85))</f>
        <v>0</v>
      </c>
      <c r="N8355" s="1" t="str">
        <f t="array" ref="N8355">IF($M8355=0,'Class Rules'!$D$3,INDEX('Class Rules'!$D$6:$D$85,MATCH($M8355,'Class Rules'!$A$6:$A$85,0)))</f>
        <v>Passenger LDV</v>
      </c>
      <c r="O8355" s="1" t="str">
        <f t="array" ref="O8355">IF(SUMPRODUCT(MAX(ISNUMBER(SEARCH(Fuel_Rules!$A$6:$A$30,$E8355))*ISNUMBER(SEARCH(Fuel_Rules!$B$6:$B$30,$F8355))*(Fuel_Rules!$A$6:$A$30&lt;&gt;"")))&gt;0,"Plug-in hybrid",IF($G8355="Diesel","Diesel","Gasoline"))</f>
        <v>Gasoline</v>
      </c>
    </row>
    <row r="8356" spans="1:15" ht="15" customHeight="1" x14ac:dyDescent="0.25">
      <c r="A8356" s="1">
        <v>2022</v>
      </c>
      <c r="B8356" s="1" t="s">
        <v>9851</v>
      </c>
      <c r="C8356" s="1" t="s">
        <v>3000</v>
      </c>
      <c r="D8356" s="1" t="s">
        <v>10975</v>
      </c>
      <c r="E8356" s="1" t="s">
        <v>2908</v>
      </c>
      <c r="F8356" s="1" t="s">
        <v>3002</v>
      </c>
      <c r="G8356" s="1" t="s">
        <v>103</v>
      </c>
      <c r="H8356" s="1" t="s">
        <v>437</v>
      </c>
      <c r="I8356" s="1">
        <v>1</v>
      </c>
      <c r="J8356" s="1">
        <v>2023</v>
      </c>
      <c r="K8356" s="1">
        <v>152250</v>
      </c>
      <c r="L8356" s="1">
        <v>0</v>
      </c>
      <c r="M8356" s="1">
        <f t="array" ref="M8356">SUMPRODUCT(MAX(ISNUMBER(SEARCH('Class Rules'!$B$6:$B$85,$E8356))*ISNUMBER(SEARCH('Class Rules'!$C$6:$C$85,$F8356))*'Class Rules'!$A$6:$A$85))</f>
        <v>0</v>
      </c>
      <c r="N8356" s="1" t="str">
        <f t="array" ref="N8356">IF($M8356=0,'Class Rules'!$D$3,INDEX('Class Rules'!$D$6:$D$85,MATCH($M8356,'Class Rules'!$A$6:$A$85,0)))</f>
        <v>Passenger LDV</v>
      </c>
      <c r="O8356" s="1" t="str">
        <f t="array" ref="O8356">IF(SUMPRODUCT(MAX(ISNUMBER(SEARCH(Fuel_Rules!$A$6:$A$30,$E8356))*ISNUMBER(SEARCH(Fuel_Rules!$B$6:$B$30,$F8356))*(Fuel_Rules!$A$6:$A$30&lt;&gt;"")))&gt;0,"Plug-in hybrid",IF($G8356="Diesel","Diesel","Gasoline"))</f>
        <v>Gasoline</v>
      </c>
    </row>
    <row r="8357" spans="1:15" ht="15" customHeight="1" x14ac:dyDescent="0.25">
      <c r="A8357" s="1">
        <v>2022</v>
      </c>
      <c r="B8357" s="1" t="s">
        <v>9851</v>
      </c>
      <c r="C8357" s="1" t="s">
        <v>3000</v>
      </c>
      <c r="D8357" s="1" t="s">
        <v>10976</v>
      </c>
      <c r="E8357" s="1" t="s">
        <v>2908</v>
      </c>
      <c r="F8357" s="1" t="s">
        <v>3002</v>
      </c>
      <c r="G8357" s="1" t="s">
        <v>103</v>
      </c>
      <c r="H8357" s="1" t="s">
        <v>437</v>
      </c>
      <c r="I8357" s="1">
        <v>1</v>
      </c>
      <c r="J8357" s="1">
        <v>2023</v>
      </c>
      <c r="K8357" s="1">
        <v>145398</v>
      </c>
      <c r="L8357" s="1">
        <v>0</v>
      </c>
      <c r="M8357" s="1">
        <f t="array" ref="M8357">SUMPRODUCT(MAX(ISNUMBER(SEARCH('Class Rules'!$B$6:$B$85,$E8357))*ISNUMBER(SEARCH('Class Rules'!$C$6:$C$85,$F8357))*'Class Rules'!$A$6:$A$85))</f>
        <v>0</v>
      </c>
      <c r="N8357" s="1" t="str">
        <f t="array" ref="N8357">IF($M8357=0,'Class Rules'!$D$3,INDEX('Class Rules'!$D$6:$D$85,MATCH($M8357,'Class Rules'!$A$6:$A$85,0)))</f>
        <v>Passenger LDV</v>
      </c>
      <c r="O8357" s="1" t="str">
        <f t="array" ref="O8357">IF(SUMPRODUCT(MAX(ISNUMBER(SEARCH(Fuel_Rules!$A$6:$A$30,$E8357))*ISNUMBER(SEARCH(Fuel_Rules!$B$6:$B$30,$F8357))*(Fuel_Rules!$A$6:$A$30&lt;&gt;"")))&gt;0,"Plug-in hybrid",IF($G8357="Diesel","Diesel","Gasoline"))</f>
        <v>Gasoline</v>
      </c>
    </row>
    <row r="8358" spans="1:15" ht="15" customHeight="1" x14ac:dyDescent="0.25">
      <c r="A8358" s="1">
        <v>2022</v>
      </c>
      <c r="B8358" s="1" t="s">
        <v>9851</v>
      </c>
      <c r="C8358" s="1" t="s">
        <v>3003</v>
      </c>
      <c r="D8358" s="1" t="s">
        <v>10977</v>
      </c>
      <c r="E8358" s="1" t="s">
        <v>2908</v>
      </c>
      <c r="F8358" s="1" t="s">
        <v>3005</v>
      </c>
      <c r="G8358" s="1" t="s">
        <v>103</v>
      </c>
      <c r="H8358" s="1" t="s">
        <v>437</v>
      </c>
      <c r="I8358" s="1">
        <v>1</v>
      </c>
      <c r="J8358" s="1">
        <v>2023</v>
      </c>
      <c r="K8358" s="1">
        <v>134757</v>
      </c>
      <c r="L8358" s="1">
        <v>0</v>
      </c>
      <c r="M8358" s="1">
        <f t="array" ref="M8358">SUMPRODUCT(MAX(ISNUMBER(SEARCH('Class Rules'!$B$6:$B$85,$E8358))*ISNUMBER(SEARCH('Class Rules'!$C$6:$C$85,$F8358))*'Class Rules'!$A$6:$A$85))</f>
        <v>0</v>
      </c>
      <c r="N8358" s="1" t="str">
        <f t="array" ref="N8358">IF($M8358=0,'Class Rules'!$D$3,INDEX('Class Rules'!$D$6:$D$85,MATCH($M8358,'Class Rules'!$A$6:$A$85,0)))</f>
        <v>Passenger LDV</v>
      </c>
      <c r="O8358" s="1" t="str">
        <f t="array" ref="O8358">IF(SUMPRODUCT(MAX(ISNUMBER(SEARCH(Fuel_Rules!$A$6:$A$30,$E8358))*ISNUMBER(SEARCH(Fuel_Rules!$B$6:$B$30,$F8358))*(Fuel_Rules!$A$6:$A$30&lt;&gt;"")))&gt;0,"Plug-in hybrid",IF($G8358="Diesel","Diesel","Gasoline"))</f>
        <v>Gasoline</v>
      </c>
    </row>
    <row r="8359" spans="1:15" ht="15" customHeight="1" x14ac:dyDescent="0.25">
      <c r="A8359" s="1">
        <v>2022</v>
      </c>
      <c r="B8359" s="1" t="s">
        <v>9851</v>
      </c>
      <c r="C8359" s="1" t="s">
        <v>3003</v>
      </c>
      <c r="D8359" s="1" t="s">
        <v>10978</v>
      </c>
      <c r="E8359" s="1" t="s">
        <v>2908</v>
      </c>
      <c r="F8359" s="1" t="s">
        <v>3005</v>
      </c>
      <c r="G8359" s="1" t="s">
        <v>103</v>
      </c>
      <c r="H8359" s="1" t="s">
        <v>437</v>
      </c>
      <c r="I8359" s="1">
        <v>1</v>
      </c>
      <c r="J8359" s="1">
        <v>2023</v>
      </c>
      <c r="K8359" s="1">
        <v>125997</v>
      </c>
      <c r="L8359" s="1">
        <v>0</v>
      </c>
      <c r="M8359" s="1">
        <f t="array" ref="M8359">SUMPRODUCT(MAX(ISNUMBER(SEARCH('Class Rules'!$B$6:$B$85,$E8359))*ISNUMBER(SEARCH('Class Rules'!$C$6:$C$85,$F8359))*'Class Rules'!$A$6:$A$85))</f>
        <v>0</v>
      </c>
      <c r="N8359" s="1" t="str">
        <f t="array" ref="N8359">IF($M8359=0,'Class Rules'!$D$3,INDEX('Class Rules'!$D$6:$D$85,MATCH($M8359,'Class Rules'!$A$6:$A$85,0)))</f>
        <v>Passenger LDV</v>
      </c>
      <c r="O8359" s="1" t="str">
        <f t="array" ref="O8359">IF(SUMPRODUCT(MAX(ISNUMBER(SEARCH(Fuel_Rules!$A$6:$A$30,$E8359))*ISNUMBER(SEARCH(Fuel_Rules!$B$6:$B$30,$F8359))*(Fuel_Rules!$A$6:$A$30&lt;&gt;"")))&gt;0,"Plug-in hybrid",IF($G8359="Diesel","Diesel","Gasoline"))</f>
        <v>Gasoline</v>
      </c>
    </row>
    <row r="8360" spans="1:15" ht="15" customHeight="1" x14ac:dyDescent="0.25">
      <c r="A8360" s="1">
        <v>2022</v>
      </c>
      <c r="B8360" s="1" t="s">
        <v>9851</v>
      </c>
      <c r="C8360" s="1" t="s">
        <v>3018</v>
      </c>
      <c r="D8360" s="1" t="s">
        <v>10979</v>
      </c>
      <c r="E8360" s="1" t="s">
        <v>2908</v>
      </c>
      <c r="F8360" s="1" t="s">
        <v>3020</v>
      </c>
      <c r="G8360" s="1" t="s">
        <v>103</v>
      </c>
      <c r="H8360" s="1" t="s">
        <v>437</v>
      </c>
      <c r="I8360" s="1">
        <v>2</v>
      </c>
      <c r="J8360" s="1">
        <v>2023</v>
      </c>
      <c r="K8360" s="1">
        <v>219328</v>
      </c>
      <c r="L8360" s="1">
        <v>0</v>
      </c>
      <c r="M8360" s="1">
        <f t="array" ref="M8360">SUMPRODUCT(MAX(ISNUMBER(SEARCH('Class Rules'!$B$6:$B$85,$E8360))*ISNUMBER(SEARCH('Class Rules'!$C$6:$C$85,$F8360))*'Class Rules'!$A$6:$A$85))</f>
        <v>0</v>
      </c>
      <c r="N8360" s="1" t="str">
        <f t="array" ref="N8360">IF($M8360=0,'Class Rules'!$D$3,INDEX('Class Rules'!$D$6:$D$85,MATCH($M8360,'Class Rules'!$A$6:$A$85,0)))</f>
        <v>Passenger LDV</v>
      </c>
      <c r="O8360" s="1" t="str">
        <f t="array" ref="O8360">IF(SUMPRODUCT(MAX(ISNUMBER(SEARCH(Fuel_Rules!$A$6:$A$30,$E8360))*ISNUMBER(SEARCH(Fuel_Rules!$B$6:$B$30,$F8360))*(Fuel_Rules!$A$6:$A$30&lt;&gt;"")))&gt;0,"Plug-in hybrid",IF($G8360="Diesel","Diesel","Gasoline"))</f>
        <v>Gasoline</v>
      </c>
    </row>
    <row r="8361" spans="1:15" ht="15" customHeight="1" x14ac:dyDescent="0.25">
      <c r="A8361" s="1">
        <v>2022</v>
      </c>
      <c r="B8361" s="1" t="s">
        <v>9851</v>
      </c>
      <c r="C8361" s="1" t="s">
        <v>3021</v>
      </c>
      <c r="D8361" s="1" t="s">
        <v>10980</v>
      </c>
      <c r="E8361" s="1" t="s">
        <v>2908</v>
      </c>
      <c r="F8361" s="1" t="s">
        <v>3023</v>
      </c>
      <c r="G8361" s="1" t="s">
        <v>103</v>
      </c>
      <c r="H8361" s="1" t="s">
        <v>437</v>
      </c>
      <c r="I8361" s="1">
        <v>1</v>
      </c>
      <c r="J8361" s="1">
        <v>2023</v>
      </c>
      <c r="K8361" s="1">
        <v>113459</v>
      </c>
      <c r="L8361" s="1">
        <v>0</v>
      </c>
      <c r="M8361" s="1">
        <f t="array" ref="M8361">SUMPRODUCT(MAX(ISNUMBER(SEARCH('Class Rules'!$B$6:$B$85,$E8361))*ISNUMBER(SEARCH('Class Rules'!$C$6:$C$85,$F8361))*'Class Rules'!$A$6:$A$85))</f>
        <v>0</v>
      </c>
      <c r="N8361" s="1" t="str">
        <f t="array" ref="N8361">IF($M8361=0,'Class Rules'!$D$3,INDEX('Class Rules'!$D$6:$D$85,MATCH($M8361,'Class Rules'!$A$6:$A$85,0)))</f>
        <v>Passenger LDV</v>
      </c>
      <c r="O8361" s="1" t="str">
        <f t="array" ref="O8361">IF(SUMPRODUCT(MAX(ISNUMBER(SEARCH(Fuel_Rules!$A$6:$A$30,$E8361))*ISNUMBER(SEARCH(Fuel_Rules!$B$6:$B$30,$F8361))*(Fuel_Rules!$A$6:$A$30&lt;&gt;"")))&gt;0,"Plug-in hybrid",IF($G8361="Diesel","Diesel","Gasoline"))</f>
        <v>Gasoline</v>
      </c>
    </row>
    <row r="8362" spans="1:15" ht="15" customHeight="1" x14ac:dyDescent="0.25">
      <c r="A8362" s="1">
        <v>2022</v>
      </c>
      <c r="B8362" s="1" t="s">
        <v>9851</v>
      </c>
      <c r="C8362" s="1" t="s">
        <v>3021</v>
      </c>
      <c r="D8362" s="1" t="s">
        <v>10981</v>
      </c>
      <c r="E8362" s="1" t="s">
        <v>2908</v>
      </c>
      <c r="F8362" s="1" t="s">
        <v>3023</v>
      </c>
      <c r="G8362" s="1" t="s">
        <v>103</v>
      </c>
      <c r="H8362" s="1" t="s">
        <v>437</v>
      </c>
      <c r="I8362" s="1">
        <v>1</v>
      </c>
      <c r="J8362" s="1">
        <v>2023</v>
      </c>
      <c r="K8362" s="1">
        <v>109147</v>
      </c>
      <c r="L8362" s="1">
        <v>0</v>
      </c>
      <c r="M8362" s="1">
        <f t="array" ref="M8362">SUMPRODUCT(MAX(ISNUMBER(SEARCH('Class Rules'!$B$6:$B$85,$E8362))*ISNUMBER(SEARCH('Class Rules'!$C$6:$C$85,$F8362))*'Class Rules'!$A$6:$A$85))</f>
        <v>0</v>
      </c>
      <c r="N8362" s="1" t="str">
        <f t="array" ref="N8362">IF($M8362=0,'Class Rules'!$D$3,INDEX('Class Rules'!$D$6:$D$85,MATCH($M8362,'Class Rules'!$A$6:$A$85,0)))</f>
        <v>Passenger LDV</v>
      </c>
      <c r="O8362" s="1" t="str">
        <f t="array" ref="O8362">IF(SUMPRODUCT(MAX(ISNUMBER(SEARCH(Fuel_Rules!$A$6:$A$30,$E8362))*ISNUMBER(SEARCH(Fuel_Rules!$B$6:$B$30,$F8362))*(Fuel_Rules!$A$6:$A$30&lt;&gt;"")))&gt;0,"Plug-in hybrid",IF($G8362="Diesel","Diesel","Gasoline"))</f>
        <v>Gasoline</v>
      </c>
    </row>
    <row r="8363" spans="1:15" ht="15" customHeight="1" x14ac:dyDescent="0.25">
      <c r="A8363" s="1">
        <v>2022</v>
      </c>
      <c r="B8363" s="1" t="s">
        <v>9851</v>
      </c>
      <c r="C8363" s="1" t="s">
        <v>3024</v>
      </c>
      <c r="D8363" s="1" t="s">
        <v>10982</v>
      </c>
      <c r="E8363" s="1" t="s">
        <v>2908</v>
      </c>
      <c r="F8363" s="1" t="s">
        <v>3026</v>
      </c>
      <c r="G8363" s="1" t="s">
        <v>103</v>
      </c>
      <c r="H8363" s="1" t="s">
        <v>298</v>
      </c>
      <c r="I8363" s="1">
        <v>1.4</v>
      </c>
      <c r="J8363" s="1">
        <v>2023</v>
      </c>
      <c r="K8363" s="1">
        <v>145618</v>
      </c>
      <c r="L8363" s="1">
        <v>0</v>
      </c>
      <c r="M8363" s="1">
        <f t="array" ref="M8363">SUMPRODUCT(MAX(ISNUMBER(SEARCH('Class Rules'!$B$6:$B$85,$E8363))*ISNUMBER(SEARCH('Class Rules'!$C$6:$C$85,$F8363))*'Class Rules'!$A$6:$A$85))</f>
        <v>0</v>
      </c>
      <c r="N8363" s="1" t="str">
        <f t="array" ref="N8363">IF($M8363=0,'Class Rules'!$D$3,INDEX('Class Rules'!$D$6:$D$85,MATCH($M8363,'Class Rules'!$A$6:$A$85,0)))</f>
        <v>Passenger LDV</v>
      </c>
      <c r="O8363" s="1" t="str">
        <f t="array" ref="O8363">IF(SUMPRODUCT(MAX(ISNUMBER(SEARCH(Fuel_Rules!$A$6:$A$30,$E8363))*ISNUMBER(SEARCH(Fuel_Rules!$B$6:$B$30,$F8363))*(Fuel_Rules!$A$6:$A$30&lt;&gt;"")))&gt;0,"Plug-in hybrid",IF($G8363="Diesel","Diesel","Gasoline"))</f>
        <v>Gasoline</v>
      </c>
    </row>
    <row r="8364" spans="1:15" ht="15" customHeight="1" x14ac:dyDescent="0.25">
      <c r="A8364" s="1">
        <v>2022</v>
      </c>
      <c r="B8364" s="1" t="s">
        <v>9851</v>
      </c>
      <c r="C8364" s="1" t="s">
        <v>3027</v>
      </c>
      <c r="D8364" s="1" t="s">
        <v>10983</v>
      </c>
      <c r="E8364" s="1" t="s">
        <v>2908</v>
      </c>
      <c r="F8364" s="1" t="s">
        <v>3029</v>
      </c>
      <c r="G8364" s="1" t="s">
        <v>103</v>
      </c>
      <c r="H8364" s="1" t="s">
        <v>298</v>
      </c>
      <c r="I8364" s="1">
        <v>1.4</v>
      </c>
      <c r="J8364" s="1">
        <v>2023</v>
      </c>
      <c r="K8364" s="1">
        <v>152052</v>
      </c>
      <c r="L8364" s="1">
        <v>0</v>
      </c>
      <c r="M8364" s="1">
        <f t="array" ref="M8364">SUMPRODUCT(MAX(ISNUMBER(SEARCH('Class Rules'!$B$6:$B$85,$E8364))*ISNUMBER(SEARCH('Class Rules'!$C$6:$C$85,$F8364))*'Class Rules'!$A$6:$A$85))</f>
        <v>0</v>
      </c>
      <c r="N8364" s="1" t="str">
        <f t="array" ref="N8364">IF($M8364=0,'Class Rules'!$D$3,INDEX('Class Rules'!$D$6:$D$85,MATCH($M8364,'Class Rules'!$A$6:$A$85,0)))</f>
        <v>Passenger LDV</v>
      </c>
      <c r="O8364" s="1" t="str">
        <f t="array" ref="O8364">IF(SUMPRODUCT(MAX(ISNUMBER(SEARCH(Fuel_Rules!$A$6:$A$30,$E8364))*ISNUMBER(SEARCH(Fuel_Rules!$B$6:$B$30,$F8364))*(Fuel_Rules!$A$6:$A$30&lt;&gt;"")))&gt;0,"Plug-in hybrid",IF($G8364="Diesel","Diesel","Gasoline"))</f>
        <v>Gasoline</v>
      </c>
    </row>
    <row r="8365" spans="1:15" ht="15" customHeight="1" x14ac:dyDescent="0.25">
      <c r="A8365" s="1">
        <v>2022</v>
      </c>
      <c r="B8365" s="1" t="s">
        <v>9851</v>
      </c>
      <c r="C8365" s="1" t="s">
        <v>3030</v>
      </c>
      <c r="D8365" s="1" t="s">
        <v>10984</v>
      </c>
      <c r="E8365" s="1" t="s">
        <v>2908</v>
      </c>
      <c r="F8365" s="1" t="s">
        <v>3032</v>
      </c>
      <c r="G8365" s="1" t="s">
        <v>103</v>
      </c>
      <c r="H8365" s="1" t="s">
        <v>437</v>
      </c>
      <c r="I8365" s="1">
        <v>1</v>
      </c>
      <c r="J8365" s="1">
        <v>2023</v>
      </c>
      <c r="K8365" s="1">
        <v>141035</v>
      </c>
      <c r="L8365" s="1">
        <v>0</v>
      </c>
      <c r="M8365" s="1">
        <f t="array" ref="M8365">SUMPRODUCT(MAX(ISNUMBER(SEARCH('Class Rules'!$B$6:$B$85,$E8365))*ISNUMBER(SEARCH('Class Rules'!$C$6:$C$85,$F8365))*'Class Rules'!$A$6:$A$85))</f>
        <v>0</v>
      </c>
      <c r="N8365" s="1" t="str">
        <f t="array" ref="N8365">IF($M8365=0,'Class Rules'!$D$3,INDEX('Class Rules'!$D$6:$D$85,MATCH($M8365,'Class Rules'!$A$6:$A$85,0)))</f>
        <v>Passenger LDV</v>
      </c>
      <c r="O8365" s="1" t="str">
        <f t="array" ref="O8365">IF(SUMPRODUCT(MAX(ISNUMBER(SEARCH(Fuel_Rules!$A$6:$A$30,$E8365))*ISNUMBER(SEARCH(Fuel_Rules!$B$6:$B$30,$F8365))*(Fuel_Rules!$A$6:$A$30&lt;&gt;"")))&gt;0,"Plug-in hybrid",IF($G8365="Diesel","Diesel","Gasoline"))</f>
        <v>Gasoline</v>
      </c>
    </row>
    <row r="8366" spans="1:15" ht="15" customHeight="1" x14ac:dyDescent="0.25">
      <c r="A8366" s="1">
        <v>2022</v>
      </c>
      <c r="B8366" s="1" t="s">
        <v>9851</v>
      </c>
      <c r="C8366" s="1" t="s">
        <v>3033</v>
      </c>
      <c r="D8366" s="1" t="s">
        <v>10985</v>
      </c>
      <c r="E8366" s="1" t="s">
        <v>2908</v>
      </c>
      <c r="F8366" s="1" t="s">
        <v>3035</v>
      </c>
      <c r="G8366" s="1" t="s">
        <v>103</v>
      </c>
      <c r="H8366" s="1" t="s">
        <v>437</v>
      </c>
      <c r="I8366" s="1">
        <v>1</v>
      </c>
      <c r="J8366" s="1">
        <v>2023</v>
      </c>
      <c r="K8366" s="1">
        <v>122456</v>
      </c>
      <c r="L8366" s="1">
        <v>0</v>
      </c>
      <c r="M8366" s="1">
        <f t="array" ref="M8366">SUMPRODUCT(MAX(ISNUMBER(SEARCH('Class Rules'!$B$6:$B$85,$E8366))*ISNUMBER(SEARCH('Class Rules'!$C$6:$C$85,$F8366))*'Class Rules'!$A$6:$A$85))</f>
        <v>0</v>
      </c>
      <c r="N8366" s="1" t="str">
        <f t="array" ref="N8366">IF($M8366=0,'Class Rules'!$D$3,INDEX('Class Rules'!$D$6:$D$85,MATCH($M8366,'Class Rules'!$A$6:$A$85,0)))</f>
        <v>Passenger LDV</v>
      </c>
      <c r="O8366" s="1" t="str">
        <f t="array" ref="O8366">IF(SUMPRODUCT(MAX(ISNUMBER(SEARCH(Fuel_Rules!$A$6:$A$30,$E8366))*ISNUMBER(SEARCH(Fuel_Rules!$B$6:$B$30,$F8366))*(Fuel_Rules!$A$6:$A$30&lt;&gt;"")))&gt;0,"Plug-in hybrid",IF($G8366="Diesel","Diesel","Gasoline"))</f>
        <v>Gasoline</v>
      </c>
    </row>
    <row r="8367" spans="1:15" ht="15" customHeight="1" x14ac:dyDescent="0.25">
      <c r="A8367" s="1">
        <v>2022</v>
      </c>
      <c r="B8367" s="1" t="s">
        <v>9851</v>
      </c>
      <c r="C8367" s="1" t="s">
        <v>3036</v>
      </c>
      <c r="D8367" s="1" t="s">
        <v>10986</v>
      </c>
      <c r="E8367" s="1" t="s">
        <v>2908</v>
      </c>
      <c r="F8367" s="1" t="s">
        <v>3038</v>
      </c>
      <c r="G8367" s="1" t="s">
        <v>103</v>
      </c>
      <c r="H8367" s="1" t="s">
        <v>437</v>
      </c>
      <c r="I8367" s="1">
        <v>1</v>
      </c>
      <c r="J8367" s="1">
        <v>2023</v>
      </c>
      <c r="K8367" s="1">
        <v>137255</v>
      </c>
      <c r="L8367" s="1">
        <v>0</v>
      </c>
      <c r="M8367" s="1">
        <f t="array" ref="M8367">SUMPRODUCT(MAX(ISNUMBER(SEARCH('Class Rules'!$B$6:$B$85,$E8367))*ISNUMBER(SEARCH('Class Rules'!$C$6:$C$85,$F8367))*'Class Rules'!$A$6:$A$85))</f>
        <v>0</v>
      </c>
      <c r="N8367" s="1" t="str">
        <f t="array" ref="N8367">IF($M8367=0,'Class Rules'!$D$3,INDEX('Class Rules'!$D$6:$D$85,MATCH($M8367,'Class Rules'!$A$6:$A$85,0)))</f>
        <v>Passenger LDV</v>
      </c>
      <c r="O8367" s="1" t="str">
        <f t="array" ref="O8367">IF(SUMPRODUCT(MAX(ISNUMBER(SEARCH(Fuel_Rules!$A$6:$A$30,$E8367))*ISNUMBER(SEARCH(Fuel_Rules!$B$6:$B$30,$F8367))*(Fuel_Rules!$A$6:$A$30&lt;&gt;"")))&gt;0,"Plug-in hybrid",IF($G8367="Diesel","Diesel","Gasoline"))</f>
        <v>Gasoline</v>
      </c>
    </row>
    <row r="8368" spans="1:15" ht="15" customHeight="1" x14ac:dyDescent="0.25">
      <c r="A8368" s="1">
        <v>2022</v>
      </c>
      <c r="B8368" s="1" t="s">
        <v>9851</v>
      </c>
      <c r="C8368" s="1" t="s">
        <v>3036</v>
      </c>
      <c r="D8368" s="1" t="s">
        <v>10987</v>
      </c>
      <c r="E8368" s="1" t="s">
        <v>2908</v>
      </c>
      <c r="F8368" s="1" t="s">
        <v>3038</v>
      </c>
      <c r="G8368" s="1" t="s">
        <v>103</v>
      </c>
      <c r="H8368" s="1" t="s">
        <v>437</v>
      </c>
      <c r="I8368" s="1">
        <v>1</v>
      </c>
      <c r="J8368" s="1">
        <v>2023</v>
      </c>
      <c r="K8368" s="1">
        <v>132176</v>
      </c>
      <c r="L8368" s="1">
        <v>0</v>
      </c>
      <c r="M8368" s="1">
        <f t="array" ref="M8368">SUMPRODUCT(MAX(ISNUMBER(SEARCH('Class Rules'!$B$6:$B$85,$E8368))*ISNUMBER(SEARCH('Class Rules'!$C$6:$C$85,$F8368))*'Class Rules'!$A$6:$A$85))</f>
        <v>0</v>
      </c>
      <c r="N8368" s="1" t="str">
        <f t="array" ref="N8368">IF($M8368=0,'Class Rules'!$D$3,INDEX('Class Rules'!$D$6:$D$85,MATCH($M8368,'Class Rules'!$A$6:$A$85,0)))</f>
        <v>Passenger LDV</v>
      </c>
      <c r="O8368" s="1" t="str">
        <f t="array" ref="O8368">IF(SUMPRODUCT(MAX(ISNUMBER(SEARCH(Fuel_Rules!$A$6:$A$30,$E8368))*ISNUMBER(SEARCH(Fuel_Rules!$B$6:$B$30,$F8368))*(Fuel_Rules!$A$6:$A$30&lt;&gt;"")))&gt;0,"Plug-in hybrid",IF($G8368="Diesel","Diesel","Gasoline"))</f>
        <v>Gasoline</v>
      </c>
    </row>
    <row r="8369" spans="1:15" ht="15" customHeight="1" x14ac:dyDescent="0.25">
      <c r="A8369" s="1">
        <v>2022</v>
      </c>
      <c r="B8369" s="1" t="s">
        <v>9851</v>
      </c>
      <c r="C8369" s="1" t="s">
        <v>3039</v>
      </c>
      <c r="D8369" s="1" t="s">
        <v>10988</v>
      </c>
      <c r="E8369" s="1" t="s">
        <v>2908</v>
      </c>
      <c r="F8369" s="1" t="s">
        <v>3041</v>
      </c>
      <c r="G8369" s="1" t="s">
        <v>103</v>
      </c>
      <c r="H8369" s="1" t="s">
        <v>437</v>
      </c>
      <c r="I8369" s="1">
        <v>1.4</v>
      </c>
      <c r="J8369" s="1">
        <v>2023</v>
      </c>
      <c r="K8369" s="1">
        <v>179809</v>
      </c>
      <c r="L8369" s="1">
        <v>0</v>
      </c>
      <c r="M8369" s="1">
        <f t="array" ref="M8369">SUMPRODUCT(MAX(ISNUMBER(SEARCH('Class Rules'!$B$6:$B$85,$E8369))*ISNUMBER(SEARCH('Class Rules'!$C$6:$C$85,$F8369))*'Class Rules'!$A$6:$A$85))</f>
        <v>0</v>
      </c>
      <c r="N8369" s="1" t="str">
        <f t="array" ref="N8369">IF($M8369=0,'Class Rules'!$D$3,INDEX('Class Rules'!$D$6:$D$85,MATCH($M8369,'Class Rules'!$A$6:$A$85,0)))</f>
        <v>Passenger LDV</v>
      </c>
      <c r="O8369" s="1" t="str">
        <f t="array" ref="O8369">IF(SUMPRODUCT(MAX(ISNUMBER(SEARCH(Fuel_Rules!$A$6:$A$30,$E8369))*ISNUMBER(SEARCH(Fuel_Rules!$B$6:$B$30,$F8369))*(Fuel_Rules!$A$6:$A$30&lt;&gt;"")))&gt;0,"Plug-in hybrid",IF($G8369="Diesel","Diesel","Gasoline"))</f>
        <v>Gasoline</v>
      </c>
    </row>
    <row r="8370" spans="1:15" ht="15" customHeight="1" x14ac:dyDescent="0.25">
      <c r="A8370" s="1">
        <v>2022</v>
      </c>
      <c r="B8370" s="1" t="s">
        <v>9851</v>
      </c>
      <c r="C8370" s="1" t="s">
        <v>3042</v>
      </c>
      <c r="D8370" s="1" t="s">
        <v>10989</v>
      </c>
      <c r="E8370" s="1" t="s">
        <v>2908</v>
      </c>
      <c r="F8370" s="1" t="s">
        <v>3044</v>
      </c>
      <c r="G8370" s="1" t="s">
        <v>103</v>
      </c>
      <c r="H8370" s="1" t="s">
        <v>437</v>
      </c>
      <c r="I8370" s="1">
        <v>1.4</v>
      </c>
      <c r="J8370" s="1">
        <v>2023</v>
      </c>
      <c r="K8370" s="1">
        <v>209974</v>
      </c>
      <c r="L8370" s="1">
        <v>0</v>
      </c>
      <c r="M8370" s="1">
        <f t="array" ref="M8370">SUMPRODUCT(MAX(ISNUMBER(SEARCH('Class Rules'!$B$6:$B$85,$E8370))*ISNUMBER(SEARCH('Class Rules'!$C$6:$C$85,$F8370))*'Class Rules'!$A$6:$A$85))</f>
        <v>0</v>
      </c>
      <c r="N8370" s="1" t="str">
        <f t="array" ref="N8370">IF($M8370=0,'Class Rules'!$D$3,INDEX('Class Rules'!$D$6:$D$85,MATCH($M8370,'Class Rules'!$A$6:$A$85,0)))</f>
        <v>Passenger LDV</v>
      </c>
      <c r="O8370" s="1" t="str">
        <f t="array" ref="O8370">IF(SUMPRODUCT(MAX(ISNUMBER(SEARCH(Fuel_Rules!$A$6:$A$30,$E8370))*ISNUMBER(SEARCH(Fuel_Rules!$B$6:$B$30,$F8370))*(Fuel_Rules!$A$6:$A$30&lt;&gt;"")))&gt;0,"Plug-in hybrid",IF($G8370="Diesel","Diesel","Gasoline"))</f>
        <v>Gasoline</v>
      </c>
    </row>
    <row r="8371" spans="1:15" ht="15" customHeight="1" x14ac:dyDescent="0.25">
      <c r="A8371" s="1">
        <v>2022</v>
      </c>
      <c r="B8371" s="1" t="s">
        <v>9851</v>
      </c>
      <c r="C8371" s="1" t="s">
        <v>3045</v>
      </c>
      <c r="D8371" s="1" t="s">
        <v>10990</v>
      </c>
      <c r="E8371" s="1" t="s">
        <v>2908</v>
      </c>
      <c r="F8371" s="1" t="s">
        <v>3047</v>
      </c>
      <c r="G8371" s="1" t="s">
        <v>103</v>
      </c>
      <c r="H8371" s="1" t="s">
        <v>437</v>
      </c>
      <c r="I8371" s="1">
        <v>1.4</v>
      </c>
      <c r="J8371" s="1">
        <v>2023</v>
      </c>
      <c r="K8371" s="1">
        <v>211672</v>
      </c>
      <c r="L8371" s="1">
        <v>0</v>
      </c>
      <c r="M8371" s="1">
        <f t="array" ref="M8371">SUMPRODUCT(MAX(ISNUMBER(SEARCH('Class Rules'!$B$6:$B$85,$E8371))*ISNUMBER(SEARCH('Class Rules'!$C$6:$C$85,$F8371))*'Class Rules'!$A$6:$A$85))</f>
        <v>0</v>
      </c>
      <c r="N8371" s="1" t="str">
        <f t="array" ref="N8371">IF($M8371=0,'Class Rules'!$D$3,INDEX('Class Rules'!$D$6:$D$85,MATCH($M8371,'Class Rules'!$A$6:$A$85,0)))</f>
        <v>Passenger LDV</v>
      </c>
      <c r="O8371" s="1" t="str">
        <f t="array" ref="O8371">IF(SUMPRODUCT(MAX(ISNUMBER(SEARCH(Fuel_Rules!$A$6:$A$30,$E8371))*ISNUMBER(SEARCH(Fuel_Rules!$B$6:$B$30,$F8371))*(Fuel_Rules!$A$6:$A$30&lt;&gt;"")))&gt;0,"Plug-in hybrid",IF($G8371="Diesel","Diesel","Gasoline"))</f>
        <v>Gasoline</v>
      </c>
    </row>
    <row r="8372" spans="1:15" ht="15" customHeight="1" x14ac:dyDescent="0.25">
      <c r="A8372" s="1">
        <v>2022</v>
      </c>
      <c r="B8372" s="1" t="s">
        <v>9851</v>
      </c>
      <c r="C8372" s="1" t="s">
        <v>6888</v>
      </c>
      <c r="D8372" s="1" t="s">
        <v>10991</v>
      </c>
      <c r="E8372" s="1" t="s">
        <v>2908</v>
      </c>
      <c r="F8372" s="1" t="s">
        <v>6890</v>
      </c>
      <c r="G8372" s="1" t="s">
        <v>105</v>
      </c>
      <c r="H8372" s="1" t="s">
        <v>298</v>
      </c>
      <c r="I8372" s="1">
        <v>3</v>
      </c>
      <c r="J8372" s="1">
        <v>2023</v>
      </c>
      <c r="K8372" s="1">
        <v>283536</v>
      </c>
      <c r="L8372" s="1">
        <v>0</v>
      </c>
      <c r="M8372" s="1">
        <f t="array" ref="M8372">SUMPRODUCT(MAX(ISNUMBER(SEARCH('Class Rules'!$B$6:$B$85,$E8372))*ISNUMBER(SEARCH('Class Rules'!$C$6:$C$85,$F8372))*'Class Rules'!$A$6:$A$85))</f>
        <v>20</v>
      </c>
      <c r="N8372" s="1" t="str">
        <f t="array" ref="N8372">IF($M8372=0,'Class Rules'!$D$3,INDEX('Class Rules'!$D$6:$D$85,MATCH($M8372,'Class Rules'!$A$6:$A$85,0)))</f>
        <v>Freight LDV</v>
      </c>
      <c r="O8372" s="1" t="str">
        <f t="array" ref="O8372">IF(SUMPRODUCT(MAX(ISNUMBER(SEARCH(Fuel_Rules!$A$6:$A$30,$E8372))*ISNUMBER(SEARCH(Fuel_Rules!$B$6:$B$30,$F8372))*(Fuel_Rules!$A$6:$A$30&lt;&gt;"")))&gt;0,"Plug-in hybrid",IF($G8372="Diesel","Diesel","Gasoline"))</f>
        <v>Diesel</v>
      </c>
    </row>
    <row r="8373" spans="1:15" ht="15" customHeight="1" x14ac:dyDescent="0.25">
      <c r="A8373" s="1">
        <v>2022</v>
      </c>
      <c r="B8373" s="1" t="s">
        <v>9851</v>
      </c>
      <c r="C8373" s="1" t="s">
        <v>6888</v>
      </c>
      <c r="D8373" s="1" t="s">
        <v>10992</v>
      </c>
      <c r="E8373" s="1" t="s">
        <v>2908</v>
      </c>
      <c r="F8373" s="1" t="s">
        <v>6890</v>
      </c>
      <c r="G8373" s="1" t="s">
        <v>105</v>
      </c>
      <c r="H8373" s="1" t="s">
        <v>298</v>
      </c>
      <c r="I8373" s="1">
        <v>3</v>
      </c>
      <c r="J8373" s="1">
        <v>2023</v>
      </c>
      <c r="K8373" s="1">
        <v>256943</v>
      </c>
      <c r="L8373" s="1">
        <v>0</v>
      </c>
      <c r="M8373" s="1">
        <f t="array" ref="M8373">SUMPRODUCT(MAX(ISNUMBER(SEARCH('Class Rules'!$B$6:$B$85,$E8373))*ISNUMBER(SEARCH('Class Rules'!$C$6:$C$85,$F8373))*'Class Rules'!$A$6:$A$85))</f>
        <v>20</v>
      </c>
      <c r="N8373" s="1" t="str">
        <f t="array" ref="N8373">IF($M8373=0,'Class Rules'!$D$3,INDEX('Class Rules'!$D$6:$D$85,MATCH($M8373,'Class Rules'!$A$6:$A$85,0)))</f>
        <v>Freight LDV</v>
      </c>
      <c r="O8373" s="1" t="str">
        <f t="array" ref="O8373">IF(SUMPRODUCT(MAX(ISNUMBER(SEARCH(Fuel_Rules!$A$6:$A$30,$E8373))*ISNUMBER(SEARCH(Fuel_Rules!$B$6:$B$30,$F8373))*(Fuel_Rules!$A$6:$A$30&lt;&gt;"")))&gt;0,"Plug-in hybrid",IF($G8373="Diesel","Diesel","Gasoline"))</f>
        <v>Diesel</v>
      </c>
    </row>
    <row r="8374" spans="1:15" ht="15" customHeight="1" x14ac:dyDescent="0.25">
      <c r="A8374" s="1">
        <v>2022</v>
      </c>
      <c r="B8374" s="1" t="s">
        <v>9851</v>
      </c>
      <c r="C8374" s="1" t="s">
        <v>8784</v>
      </c>
      <c r="D8374" s="1" t="s">
        <v>10993</v>
      </c>
      <c r="E8374" s="1" t="s">
        <v>2908</v>
      </c>
      <c r="F8374" s="1" t="s">
        <v>8786</v>
      </c>
      <c r="G8374" s="1" t="s">
        <v>103</v>
      </c>
      <c r="H8374" s="1" t="s">
        <v>298</v>
      </c>
      <c r="I8374" s="1">
        <v>1.6</v>
      </c>
      <c r="J8374" s="1">
        <v>2023</v>
      </c>
      <c r="K8374" s="1">
        <v>96900</v>
      </c>
      <c r="L8374" s="1">
        <v>0</v>
      </c>
      <c r="M8374" s="1">
        <f t="array" ref="M8374">SUMPRODUCT(MAX(ISNUMBER(SEARCH('Class Rules'!$B$6:$B$85,$E8374))*ISNUMBER(SEARCH('Class Rules'!$C$6:$C$85,$F8374))*'Class Rules'!$A$6:$A$85))</f>
        <v>18</v>
      </c>
      <c r="N8374" s="1" t="str">
        <f t="array" ref="N8374">IF($M8374=0,'Class Rules'!$D$3,INDEX('Class Rules'!$D$6:$D$85,MATCH($M8374,'Class Rules'!$A$6:$A$85,0)))</f>
        <v>Freight LDV</v>
      </c>
      <c r="O8374" s="1" t="str">
        <f t="array" ref="O8374">IF(SUMPRODUCT(MAX(ISNUMBER(SEARCH(Fuel_Rules!$A$6:$A$30,$E8374))*ISNUMBER(SEARCH(Fuel_Rules!$B$6:$B$30,$F8374))*(Fuel_Rules!$A$6:$A$30&lt;&gt;"")))&gt;0,"Plug-in hybrid",IF($G8374="Diesel","Diesel","Gasoline"))</f>
        <v>Gasoline</v>
      </c>
    </row>
    <row r="8375" spans="1:15" ht="15" customHeight="1" x14ac:dyDescent="0.25">
      <c r="A8375" s="1">
        <v>2022</v>
      </c>
      <c r="B8375" s="1" t="s">
        <v>9851</v>
      </c>
      <c r="C8375" s="1" t="s">
        <v>8784</v>
      </c>
      <c r="D8375" s="1" t="s">
        <v>10994</v>
      </c>
      <c r="E8375" s="1" t="s">
        <v>2908</v>
      </c>
      <c r="F8375" s="1" t="s">
        <v>8786</v>
      </c>
      <c r="G8375" s="1" t="s">
        <v>103</v>
      </c>
      <c r="H8375" s="1" t="s">
        <v>298</v>
      </c>
      <c r="I8375" s="1">
        <v>1.6</v>
      </c>
      <c r="J8375" s="1">
        <v>2023</v>
      </c>
      <c r="K8375" s="1">
        <v>90220</v>
      </c>
      <c r="L8375" s="1">
        <v>0</v>
      </c>
      <c r="M8375" s="1">
        <f t="array" ref="M8375">SUMPRODUCT(MAX(ISNUMBER(SEARCH('Class Rules'!$B$6:$B$85,$E8375))*ISNUMBER(SEARCH('Class Rules'!$C$6:$C$85,$F8375))*'Class Rules'!$A$6:$A$85))</f>
        <v>18</v>
      </c>
      <c r="N8375" s="1" t="str">
        <f t="array" ref="N8375">IF($M8375=0,'Class Rules'!$D$3,INDEX('Class Rules'!$D$6:$D$85,MATCH($M8375,'Class Rules'!$A$6:$A$85,0)))</f>
        <v>Freight LDV</v>
      </c>
      <c r="O8375" s="1" t="str">
        <f t="array" ref="O8375">IF(SUMPRODUCT(MAX(ISNUMBER(SEARCH(Fuel_Rules!$A$6:$A$30,$E8375))*ISNUMBER(SEARCH(Fuel_Rules!$B$6:$B$30,$F8375))*(Fuel_Rules!$A$6:$A$30&lt;&gt;"")))&gt;0,"Plug-in hybrid",IF($G8375="Diesel","Diesel","Gasoline"))</f>
        <v>Gasoline</v>
      </c>
    </row>
    <row r="8376" spans="1:15" ht="15" customHeight="1" x14ac:dyDescent="0.25">
      <c r="A8376" s="1">
        <v>2022</v>
      </c>
      <c r="B8376" s="1" t="s">
        <v>9851</v>
      </c>
      <c r="C8376" s="1" t="s">
        <v>9797</v>
      </c>
      <c r="D8376" s="1" t="s">
        <v>10995</v>
      </c>
      <c r="E8376" s="1" t="s">
        <v>2908</v>
      </c>
      <c r="F8376" s="1" t="s">
        <v>9799</v>
      </c>
      <c r="G8376" s="1" t="s">
        <v>105</v>
      </c>
      <c r="H8376" s="1" t="s">
        <v>437</v>
      </c>
      <c r="I8376" s="1">
        <v>3</v>
      </c>
      <c r="J8376" s="1">
        <v>2023</v>
      </c>
      <c r="K8376" s="1">
        <v>298756</v>
      </c>
      <c r="L8376" s="1">
        <v>0</v>
      </c>
      <c r="M8376" s="1">
        <f t="array" ref="M8376">SUMPRODUCT(MAX(ISNUMBER(SEARCH('Class Rules'!$B$6:$B$85,$E8376))*ISNUMBER(SEARCH('Class Rules'!$C$6:$C$85,$F8376))*'Class Rules'!$A$6:$A$85))</f>
        <v>19</v>
      </c>
      <c r="N8376" s="1" t="str">
        <f t="array" ref="N8376">IF($M8376=0,'Class Rules'!$D$3,INDEX('Class Rules'!$D$6:$D$85,MATCH($M8376,'Class Rules'!$A$6:$A$85,0)))</f>
        <v>Freight LDV</v>
      </c>
      <c r="O8376" s="1" t="str">
        <f t="array" ref="O8376">IF(SUMPRODUCT(MAX(ISNUMBER(SEARCH(Fuel_Rules!$A$6:$A$30,$E8376))*ISNUMBER(SEARCH(Fuel_Rules!$B$6:$B$30,$F8376))*(Fuel_Rules!$A$6:$A$30&lt;&gt;"")))&gt;0,"Plug-in hybrid",IF($G8376="Diesel","Diesel","Gasoline"))</f>
        <v>Diesel</v>
      </c>
    </row>
    <row r="8377" spans="1:15" ht="15" customHeight="1" x14ac:dyDescent="0.25">
      <c r="A8377" s="1">
        <v>2022</v>
      </c>
      <c r="B8377" s="1" t="s">
        <v>9851</v>
      </c>
      <c r="C8377" s="1" t="s">
        <v>3052</v>
      </c>
      <c r="D8377" s="1" t="s">
        <v>10996</v>
      </c>
      <c r="E8377" s="1" t="s">
        <v>3050</v>
      </c>
      <c r="F8377" s="1" t="s">
        <v>9801</v>
      </c>
      <c r="G8377" s="1" t="s">
        <v>103</v>
      </c>
      <c r="H8377" s="1" t="s">
        <v>298</v>
      </c>
      <c r="I8377" s="1">
        <v>2</v>
      </c>
      <c r="J8377" s="1">
        <v>2023</v>
      </c>
      <c r="K8377" s="1">
        <v>554500</v>
      </c>
      <c r="L8377" s="1">
        <v>0</v>
      </c>
      <c r="M8377" s="1">
        <f t="array" ref="M8377">SUMPRODUCT(MAX(ISNUMBER(SEARCH('Class Rules'!$B$6:$B$85,$E8377))*ISNUMBER(SEARCH('Class Rules'!$C$6:$C$85,$F8377))*'Class Rules'!$A$6:$A$85))</f>
        <v>0</v>
      </c>
      <c r="N8377" s="1" t="str">
        <f t="array" ref="N8377">IF($M8377=0,'Class Rules'!$D$3,INDEX('Class Rules'!$D$6:$D$85,MATCH($M8377,'Class Rules'!$A$6:$A$85,0)))</f>
        <v>Passenger LDV</v>
      </c>
      <c r="O8377" s="1" t="str">
        <f t="array" ref="O8377">IF(SUMPRODUCT(MAX(ISNUMBER(SEARCH(Fuel_Rules!$A$6:$A$30,$E8377))*ISNUMBER(SEARCH(Fuel_Rules!$B$6:$B$30,$F8377))*(Fuel_Rules!$A$6:$A$30&lt;&gt;"")))&gt;0,"Plug-in hybrid",IF($G8377="Diesel","Diesel","Gasoline"))</f>
        <v>Plug-in hybrid</v>
      </c>
    </row>
    <row r="8378" spans="1:15" ht="15" customHeight="1" x14ac:dyDescent="0.25">
      <c r="A8378" s="1">
        <v>2022</v>
      </c>
      <c r="B8378" s="1" t="s">
        <v>9851</v>
      </c>
      <c r="C8378" s="1" t="s">
        <v>3061</v>
      </c>
      <c r="D8378" s="1" t="s">
        <v>10997</v>
      </c>
      <c r="E8378" s="1" t="s">
        <v>3050</v>
      </c>
      <c r="F8378" s="1" t="s">
        <v>9803</v>
      </c>
      <c r="G8378" s="1" t="s">
        <v>103</v>
      </c>
      <c r="H8378" s="1" t="s">
        <v>298</v>
      </c>
      <c r="I8378" s="1">
        <v>2</v>
      </c>
      <c r="J8378" s="1">
        <v>2023</v>
      </c>
      <c r="K8378" s="1">
        <v>435346</v>
      </c>
      <c r="L8378" s="1">
        <v>0</v>
      </c>
      <c r="M8378" s="1">
        <f t="array" ref="M8378">SUMPRODUCT(MAX(ISNUMBER(SEARCH('Class Rules'!$B$6:$B$85,$E8378))*ISNUMBER(SEARCH('Class Rules'!$C$6:$C$85,$F8378))*'Class Rules'!$A$6:$A$85))</f>
        <v>0</v>
      </c>
      <c r="N8378" s="1" t="str">
        <f t="array" ref="N8378">IF($M8378=0,'Class Rules'!$D$3,INDEX('Class Rules'!$D$6:$D$85,MATCH($M8378,'Class Rules'!$A$6:$A$85,0)))</f>
        <v>Passenger LDV</v>
      </c>
      <c r="O8378" s="1" t="str">
        <f t="array" ref="O8378">IF(SUMPRODUCT(MAX(ISNUMBER(SEARCH(Fuel_Rules!$A$6:$A$30,$E8378))*ISNUMBER(SEARCH(Fuel_Rules!$B$6:$B$30,$F8378))*(Fuel_Rules!$A$6:$A$30&lt;&gt;"")))&gt;0,"Plug-in hybrid",IF($G8378="Diesel","Diesel","Gasoline"))</f>
        <v>Plug-in hybrid</v>
      </c>
    </row>
    <row r="8379" spans="1:15" ht="15" customHeight="1" x14ac:dyDescent="0.25">
      <c r="A8379" s="1">
        <v>2022</v>
      </c>
      <c r="B8379" s="1" t="s">
        <v>9851</v>
      </c>
      <c r="C8379" s="1" t="s">
        <v>3064</v>
      </c>
      <c r="D8379" s="1" t="s">
        <v>10998</v>
      </c>
      <c r="E8379" s="1" t="s">
        <v>3050</v>
      </c>
      <c r="F8379" s="1" t="s">
        <v>9805</v>
      </c>
      <c r="G8379" s="1" t="s">
        <v>103</v>
      </c>
      <c r="H8379" s="1" t="s">
        <v>298</v>
      </c>
      <c r="I8379" s="1">
        <v>2</v>
      </c>
      <c r="J8379" s="1">
        <v>2023</v>
      </c>
      <c r="K8379" s="1">
        <v>408483</v>
      </c>
      <c r="L8379" s="1">
        <v>0</v>
      </c>
      <c r="M8379" s="1">
        <f t="array" ref="M8379">SUMPRODUCT(MAX(ISNUMBER(SEARCH('Class Rules'!$B$6:$B$85,$E8379))*ISNUMBER(SEARCH('Class Rules'!$C$6:$C$85,$F8379))*'Class Rules'!$A$6:$A$85))</f>
        <v>0</v>
      </c>
      <c r="N8379" s="1" t="str">
        <f t="array" ref="N8379">IF($M8379=0,'Class Rules'!$D$3,INDEX('Class Rules'!$D$6:$D$85,MATCH($M8379,'Class Rules'!$A$6:$A$85,0)))</f>
        <v>Passenger LDV</v>
      </c>
      <c r="O8379" s="1" t="str">
        <f t="array" ref="O8379">IF(SUMPRODUCT(MAX(ISNUMBER(SEARCH(Fuel_Rules!$A$6:$A$30,$E8379))*ISNUMBER(SEARCH(Fuel_Rules!$B$6:$B$30,$F8379))*(Fuel_Rules!$A$6:$A$30&lt;&gt;"")))&gt;0,"Plug-in hybrid",IF($G8379="Diesel","Diesel","Gasoline"))</f>
        <v>Plug-in hybrid</v>
      </c>
    </row>
    <row r="8380" spans="1:15" ht="15" customHeight="1" x14ac:dyDescent="0.25">
      <c r="A8380" s="1">
        <v>2022</v>
      </c>
      <c r="B8380" s="1" t="s">
        <v>9851</v>
      </c>
      <c r="C8380" s="1" t="s">
        <v>3067</v>
      </c>
      <c r="D8380" s="1" t="s">
        <v>10999</v>
      </c>
      <c r="E8380" s="1" t="s">
        <v>3050</v>
      </c>
      <c r="F8380" s="1" t="s">
        <v>9807</v>
      </c>
      <c r="G8380" s="1" t="s">
        <v>103</v>
      </c>
      <c r="H8380" s="1" t="s">
        <v>298</v>
      </c>
      <c r="I8380" s="1">
        <v>2</v>
      </c>
      <c r="J8380" s="1">
        <v>2023</v>
      </c>
      <c r="K8380" s="1">
        <v>422500</v>
      </c>
      <c r="L8380" s="1">
        <v>0</v>
      </c>
      <c r="M8380" s="1">
        <f t="array" ref="M8380">SUMPRODUCT(MAX(ISNUMBER(SEARCH('Class Rules'!$B$6:$B$85,$E8380))*ISNUMBER(SEARCH('Class Rules'!$C$6:$C$85,$F8380))*'Class Rules'!$A$6:$A$85))</f>
        <v>0</v>
      </c>
      <c r="N8380" s="1" t="str">
        <f t="array" ref="N8380">IF($M8380=0,'Class Rules'!$D$3,INDEX('Class Rules'!$D$6:$D$85,MATCH($M8380,'Class Rules'!$A$6:$A$85,0)))</f>
        <v>Passenger LDV</v>
      </c>
      <c r="O8380" s="1" t="str">
        <f t="array" ref="O8380">IF(SUMPRODUCT(MAX(ISNUMBER(SEARCH(Fuel_Rules!$A$6:$A$30,$E8380))*ISNUMBER(SEARCH(Fuel_Rules!$B$6:$B$30,$F8380))*(Fuel_Rules!$A$6:$A$30&lt;&gt;"")))&gt;0,"Plug-in hybrid",IF($G8380="Diesel","Diesel","Gasoline"))</f>
        <v>Plug-in hybrid</v>
      </c>
    </row>
    <row r="8381" spans="1:15" ht="15" customHeight="1" x14ac:dyDescent="0.25">
      <c r="A8381" s="1">
        <v>2022</v>
      </c>
      <c r="B8381" s="1" t="s">
        <v>9851</v>
      </c>
      <c r="C8381" s="1" t="s">
        <v>3070</v>
      </c>
      <c r="D8381" s="1" t="s">
        <v>11000</v>
      </c>
      <c r="E8381" s="1" t="s">
        <v>3050</v>
      </c>
      <c r="F8381" s="1" t="s">
        <v>9809</v>
      </c>
      <c r="G8381" s="1" t="s">
        <v>103</v>
      </c>
      <c r="H8381" s="1" t="s">
        <v>298</v>
      </c>
      <c r="I8381" s="1">
        <v>2</v>
      </c>
      <c r="J8381" s="1">
        <v>2023</v>
      </c>
      <c r="K8381" s="1">
        <v>565664</v>
      </c>
      <c r="L8381" s="1">
        <v>0</v>
      </c>
      <c r="M8381" s="1">
        <f t="array" ref="M8381">SUMPRODUCT(MAX(ISNUMBER(SEARCH('Class Rules'!$B$6:$B$85,$E8381))*ISNUMBER(SEARCH('Class Rules'!$C$6:$C$85,$F8381))*'Class Rules'!$A$6:$A$85))</f>
        <v>0</v>
      </c>
      <c r="N8381" s="1" t="str">
        <f t="array" ref="N8381">IF($M8381=0,'Class Rules'!$D$3,INDEX('Class Rules'!$D$6:$D$85,MATCH($M8381,'Class Rules'!$A$6:$A$85,0)))</f>
        <v>Passenger LDV</v>
      </c>
      <c r="O8381" s="1" t="str">
        <f t="array" ref="O8381">IF(SUMPRODUCT(MAX(ISNUMBER(SEARCH(Fuel_Rules!$A$6:$A$30,$E8381))*ISNUMBER(SEARCH(Fuel_Rules!$B$6:$B$30,$F8381))*(Fuel_Rules!$A$6:$A$30&lt;&gt;"")))&gt;0,"Plug-in hybrid",IF($G8381="Diesel","Diesel","Gasoline"))</f>
        <v>Plug-in hybrid</v>
      </c>
    </row>
    <row r="8382" spans="1:15" ht="15" customHeight="1" x14ac:dyDescent="0.25">
      <c r="A8382" s="1">
        <v>2022</v>
      </c>
      <c r="B8382" s="1" t="s">
        <v>9851</v>
      </c>
      <c r="C8382" s="1" t="s">
        <v>3073</v>
      </c>
      <c r="D8382" s="1" t="s">
        <v>11001</v>
      </c>
      <c r="E8382" s="1" t="s">
        <v>3050</v>
      </c>
      <c r="F8382" s="1" t="s">
        <v>9811</v>
      </c>
      <c r="G8382" s="1" t="s">
        <v>103</v>
      </c>
      <c r="H8382" s="1" t="s">
        <v>298</v>
      </c>
      <c r="I8382" s="1">
        <v>2</v>
      </c>
      <c r="J8382" s="1">
        <v>2023</v>
      </c>
      <c r="K8382" s="1">
        <v>347096</v>
      </c>
      <c r="L8382" s="1">
        <v>0</v>
      </c>
      <c r="M8382" s="1">
        <f t="array" ref="M8382">SUMPRODUCT(MAX(ISNUMBER(SEARCH('Class Rules'!$B$6:$B$85,$E8382))*ISNUMBER(SEARCH('Class Rules'!$C$6:$C$85,$F8382))*'Class Rules'!$A$6:$A$85))</f>
        <v>0</v>
      </c>
      <c r="N8382" s="1" t="str">
        <f t="array" ref="N8382">IF($M8382=0,'Class Rules'!$D$3,INDEX('Class Rules'!$D$6:$D$85,MATCH($M8382,'Class Rules'!$A$6:$A$85,0)))</f>
        <v>Passenger LDV</v>
      </c>
      <c r="O8382" s="1" t="str">
        <f t="array" ref="O8382">IF(SUMPRODUCT(MAX(ISNUMBER(SEARCH(Fuel_Rules!$A$6:$A$30,$E8382))*ISNUMBER(SEARCH(Fuel_Rules!$B$6:$B$30,$F8382))*(Fuel_Rules!$A$6:$A$30&lt;&gt;"")))&gt;0,"Plug-in hybrid",IF($G8382="Diesel","Diesel","Gasoline"))</f>
        <v>Plug-in hybrid</v>
      </c>
    </row>
    <row r="8383" spans="1:15" ht="15" customHeight="1" x14ac:dyDescent="0.25">
      <c r="A8383" s="1">
        <v>2022</v>
      </c>
      <c r="B8383" s="1" t="s">
        <v>9851</v>
      </c>
      <c r="C8383" s="1" t="s">
        <v>3079</v>
      </c>
      <c r="D8383" s="1" t="s">
        <v>11002</v>
      </c>
      <c r="E8383" s="1" t="s">
        <v>3050</v>
      </c>
      <c r="F8383" s="1" t="s">
        <v>9813</v>
      </c>
      <c r="G8383" s="1" t="s">
        <v>103</v>
      </c>
      <c r="H8383" s="1" t="s">
        <v>298</v>
      </c>
      <c r="I8383" s="1">
        <v>2</v>
      </c>
      <c r="J8383" s="1">
        <v>2023</v>
      </c>
      <c r="K8383" s="1">
        <v>384327</v>
      </c>
      <c r="L8383" s="1">
        <v>0</v>
      </c>
      <c r="M8383" s="1">
        <f t="array" ref="M8383">SUMPRODUCT(MAX(ISNUMBER(SEARCH('Class Rules'!$B$6:$B$85,$E8383))*ISNUMBER(SEARCH('Class Rules'!$C$6:$C$85,$F8383))*'Class Rules'!$A$6:$A$85))</f>
        <v>0</v>
      </c>
      <c r="N8383" s="1" t="str">
        <f t="array" ref="N8383">IF($M8383=0,'Class Rules'!$D$3,INDEX('Class Rules'!$D$6:$D$85,MATCH($M8383,'Class Rules'!$A$6:$A$85,0)))</f>
        <v>Passenger LDV</v>
      </c>
      <c r="O8383" s="1" t="str">
        <f t="array" ref="O8383">IF(SUMPRODUCT(MAX(ISNUMBER(SEARCH(Fuel_Rules!$A$6:$A$30,$E8383))*ISNUMBER(SEARCH(Fuel_Rules!$B$6:$B$30,$F8383))*(Fuel_Rules!$A$6:$A$30&lt;&gt;"")))&gt;0,"Plug-in hybrid",IF($G8383="Diesel","Diesel","Gasoline"))</f>
        <v>Plug-in hybrid</v>
      </c>
    </row>
    <row r="8384" spans="1:15" ht="15" customHeight="1" x14ac:dyDescent="0.25">
      <c r="A8384" s="1">
        <v>2022</v>
      </c>
      <c r="B8384" s="1" t="s">
        <v>9851</v>
      </c>
      <c r="C8384" s="1" t="s">
        <v>3082</v>
      </c>
      <c r="D8384" s="1" t="s">
        <v>11003</v>
      </c>
      <c r="E8384" s="1" t="s">
        <v>3050</v>
      </c>
      <c r="F8384" s="1" t="s">
        <v>9815</v>
      </c>
      <c r="G8384" s="1" t="s">
        <v>103</v>
      </c>
      <c r="H8384" s="1" t="s">
        <v>298</v>
      </c>
      <c r="I8384" s="1">
        <v>2</v>
      </c>
      <c r="J8384" s="1">
        <v>2023</v>
      </c>
      <c r="K8384" s="1">
        <v>460967</v>
      </c>
      <c r="L8384" s="1">
        <v>0</v>
      </c>
      <c r="M8384" s="1">
        <f t="array" ref="M8384">SUMPRODUCT(MAX(ISNUMBER(SEARCH('Class Rules'!$B$6:$B$85,$E8384))*ISNUMBER(SEARCH('Class Rules'!$C$6:$C$85,$F8384))*'Class Rules'!$A$6:$A$85))</f>
        <v>0</v>
      </c>
      <c r="N8384" s="1" t="str">
        <f t="array" ref="N8384">IF($M8384=0,'Class Rules'!$D$3,INDEX('Class Rules'!$D$6:$D$85,MATCH($M8384,'Class Rules'!$A$6:$A$85,0)))</f>
        <v>Passenger LDV</v>
      </c>
      <c r="O8384" s="1" t="str">
        <f t="array" ref="O8384">IF(SUMPRODUCT(MAX(ISNUMBER(SEARCH(Fuel_Rules!$A$6:$A$30,$E8384))*ISNUMBER(SEARCH(Fuel_Rules!$B$6:$B$30,$F8384))*(Fuel_Rules!$A$6:$A$30&lt;&gt;"")))&gt;0,"Plug-in hybrid",IF($G8384="Diesel","Diesel","Gasoline"))</f>
        <v>Plug-in hybrid</v>
      </c>
    </row>
    <row r="8385" spans="1:15" ht="15" customHeight="1" x14ac:dyDescent="0.25">
      <c r="A8385" s="1">
        <v>2022</v>
      </c>
      <c r="B8385" s="1" t="s">
        <v>9851</v>
      </c>
      <c r="C8385" s="1" t="s">
        <v>3109</v>
      </c>
      <c r="D8385" s="1" t="s">
        <v>11004</v>
      </c>
      <c r="E8385" s="1" t="s">
        <v>3050</v>
      </c>
      <c r="F8385" s="1" t="s">
        <v>9817</v>
      </c>
      <c r="G8385" s="1" t="s">
        <v>103</v>
      </c>
      <c r="H8385" s="1" t="s">
        <v>298</v>
      </c>
      <c r="I8385" s="1">
        <v>2</v>
      </c>
      <c r="J8385" s="1">
        <v>2023</v>
      </c>
      <c r="K8385" s="1">
        <v>513265</v>
      </c>
      <c r="L8385" s="1">
        <v>0</v>
      </c>
      <c r="M8385" s="1">
        <f t="array" ref="M8385">SUMPRODUCT(MAX(ISNUMBER(SEARCH('Class Rules'!$B$6:$B$85,$E8385))*ISNUMBER(SEARCH('Class Rules'!$C$6:$C$85,$F8385))*'Class Rules'!$A$6:$A$85))</f>
        <v>0</v>
      </c>
      <c r="N8385" s="1" t="str">
        <f t="array" ref="N8385">IF($M8385=0,'Class Rules'!$D$3,INDEX('Class Rules'!$D$6:$D$85,MATCH($M8385,'Class Rules'!$A$6:$A$85,0)))</f>
        <v>Passenger LDV</v>
      </c>
      <c r="O8385" s="1" t="str">
        <f t="array" ref="O8385">IF(SUMPRODUCT(MAX(ISNUMBER(SEARCH(Fuel_Rules!$A$6:$A$30,$E8385))*ISNUMBER(SEARCH(Fuel_Rules!$B$6:$B$30,$F8385))*(Fuel_Rules!$A$6:$A$30&lt;&gt;"")))&gt;0,"Plug-in hybrid",IF($G8385="Diesel","Diesel","Gasoline"))</f>
        <v>Plug-in hybrid</v>
      </c>
    </row>
    <row r="8386" spans="1:15" ht="15" customHeight="1" x14ac:dyDescent="0.25">
      <c r="A8386" s="1">
        <v>2022</v>
      </c>
      <c r="B8386" s="1" t="s">
        <v>9851</v>
      </c>
      <c r="C8386" s="1" t="s">
        <v>3112</v>
      </c>
      <c r="D8386" s="1" t="s">
        <v>11005</v>
      </c>
      <c r="E8386" s="1" t="s">
        <v>3050</v>
      </c>
      <c r="F8386" s="1" t="s">
        <v>9819</v>
      </c>
      <c r="G8386" s="1" t="s">
        <v>103</v>
      </c>
      <c r="H8386" s="1" t="s">
        <v>298</v>
      </c>
      <c r="I8386" s="1">
        <v>2</v>
      </c>
      <c r="J8386" s="1">
        <v>2023</v>
      </c>
      <c r="K8386" s="1">
        <v>396010</v>
      </c>
      <c r="L8386" s="1">
        <v>0</v>
      </c>
      <c r="M8386" s="1">
        <f t="array" ref="M8386">SUMPRODUCT(MAX(ISNUMBER(SEARCH('Class Rules'!$B$6:$B$85,$E8386))*ISNUMBER(SEARCH('Class Rules'!$C$6:$C$85,$F8386))*'Class Rules'!$A$6:$A$85))</f>
        <v>0</v>
      </c>
      <c r="N8386" s="1" t="str">
        <f t="array" ref="N8386">IF($M8386=0,'Class Rules'!$D$3,INDEX('Class Rules'!$D$6:$D$85,MATCH($M8386,'Class Rules'!$A$6:$A$85,0)))</f>
        <v>Passenger LDV</v>
      </c>
      <c r="O8386" s="1" t="str">
        <f t="array" ref="O8386">IF(SUMPRODUCT(MAX(ISNUMBER(SEARCH(Fuel_Rules!$A$6:$A$30,$E8386))*ISNUMBER(SEARCH(Fuel_Rules!$B$6:$B$30,$F8386))*(Fuel_Rules!$A$6:$A$30&lt;&gt;"")))&gt;0,"Plug-in hybrid",IF($G8386="Diesel","Diesel","Gasoline"))</f>
        <v>Plug-in hybrid</v>
      </c>
    </row>
    <row r="8387" spans="1:15" ht="15" customHeight="1" x14ac:dyDescent="0.25">
      <c r="A8387" s="1">
        <v>2022</v>
      </c>
      <c r="B8387" s="1" t="s">
        <v>9851</v>
      </c>
      <c r="C8387" s="1" t="s">
        <v>9820</v>
      </c>
      <c r="D8387" s="1" t="s">
        <v>11006</v>
      </c>
      <c r="E8387" s="1" t="s">
        <v>3050</v>
      </c>
      <c r="F8387" s="1" t="s">
        <v>9822</v>
      </c>
      <c r="G8387" s="1" t="s">
        <v>103</v>
      </c>
      <c r="H8387" s="1" t="s">
        <v>298</v>
      </c>
      <c r="I8387" s="1">
        <v>2</v>
      </c>
      <c r="J8387" s="1">
        <v>2023</v>
      </c>
      <c r="K8387" s="1">
        <v>573745</v>
      </c>
      <c r="L8387" s="1">
        <v>0</v>
      </c>
      <c r="M8387" s="1">
        <f t="array" ref="M8387">SUMPRODUCT(MAX(ISNUMBER(SEARCH('Class Rules'!$B$6:$B$85,$E8387))*ISNUMBER(SEARCH('Class Rules'!$C$6:$C$85,$F8387))*'Class Rules'!$A$6:$A$85))</f>
        <v>0</v>
      </c>
      <c r="N8387" s="1" t="str">
        <f t="array" ref="N8387">IF($M8387=0,'Class Rules'!$D$3,INDEX('Class Rules'!$D$6:$D$85,MATCH($M8387,'Class Rules'!$A$6:$A$85,0)))</f>
        <v>Passenger LDV</v>
      </c>
      <c r="O8387" s="1" t="str">
        <f t="array" ref="O8387">IF(SUMPRODUCT(MAX(ISNUMBER(SEARCH(Fuel_Rules!$A$6:$A$30,$E8387))*ISNUMBER(SEARCH(Fuel_Rules!$B$6:$B$30,$F8387))*(Fuel_Rules!$A$6:$A$30&lt;&gt;"")))&gt;0,"Plug-in hybrid",IF($G8387="Diesel","Diesel","Gasoline"))</f>
        <v>Plug-in hybrid</v>
      </c>
    </row>
    <row r="8388" spans="1:15" ht="15" customHeight="1" x14ac:dyDescent="0.25">
      <c r="A8388" s="1">
        <v>2022</v>
      </c>
      <c r="B8388" s="1" t="s">
        <v>9851</v>
      </c>
      <c r="C8388" s="1" t="s">
        <v>9820</v>
      </c>
      <c r="D8388" s="1" t="s">
        <v>11007</v>
      </c>
      <c r="E8388" s="1" t="s">
        <v>3050</v>
      </c>
      <c r="F8388" s="1" t="s">
        <v>9822</v>
      </c>
      <c r="G8388" s="1" t="s">
        <v>103</v>
      </c>
      <c r="H8388" s="1" t="s">
        <v>298</v>
      </c>
      <c r="I8388" s="1">
        <v>2</v>
      </c>
      <c r="J8388" s="1">
        <v>2023</v>
      </c>
      <c r="K8388" s="1">
        <v>544142</v>
      </c>
      <c r="L8388" s="1">
        <v>0</v>
      </c>
      <c r="M8388" s="1">
        <f t="array" ref="M8388">SUMPRODUCT(MAX(ISNUMBER(SEARCH('Class Rules'!$B$6:$B$85,$E8388))*ISNUMBER(SEARCH('Class Rules'!$C$6:$C$85,$F8388))*'Class Rules'!$A$6:$A$85))</f>
        <v>0</v>
      </c>
      <c r="N8388" s="1" t="str">
        <f t="array" ref="N8388">IF($M8388=0,'Class Rules'!$D$3,INDEX('Class Rules'!$D$6:$D$85,MATCH($M8388,'Class Rules'!$A$6:$A$85,0)))</f>
        <v>Passenger LDV</v>
      </c>
      <c r="O8388" s="1" t="str">
        <f t="array" ref="O8388">IF(SUMPRODUCT(MAX(ISNUMBER(SEARCH(Fuel_Rules!$A$6:$A$30,$E8388))*ISNUMBER(SEARCH(Fuel_Rules!$B$6:$B$30,$F8388))*(Fuel_Rules!$A$6:$A$30&lt;&gt;"")))&gt;0,"Plug-in hybrid",IF($G8388="Diesel","Diesel","Gasoline"))</f>
        <v>Plug-in hybrid</v>
      </c>
    </row>
    <row r="8389" spans="1:15" ht="15" customHeight="1" x14ac:dyDescent="0.25">
      <c r="A8389" s="1">
        <v>2022</v>
      </c>
      <c r="B8389" s="1" t="s">
        <v>9851</v>
      </c>
      <c r="C8389" s="1" t="s">
        <v>9824</v>
      </c>
      <c r="D8389" s="1" t="s">
        <v>11008</v>
      </c>
      <c r="E8389" s="1" t="s">
        <v>3050</v>
      </c>
      <c r="F8389" s="1" t="s">
        <v>9826</v>
      </c>
      <c r="G8389" s="1" t="s">
        <v>103</v>
      </c>
      <c r="H8389" s="1" t="s">
        <v>298</v>
      </c>
      <c r="I8389" s="1">
        <v>2</v>
      </c>
      <c r="J8389" s="1">
        <v>2023</v>
      </c>
      <c r="K8389" s="1">
        <v>563854</v>
      </c>
      <c r="L8389" s="1">
        <v>0</v>
      </c>
      <c r="M8389" s="1">
        <f t="array" ref="M8389">SUMPRODUCT(MAX(ISNUMBER(SEARCH('Class Rules'!$B$6:$B$85,$E8389))*ISNUMBER(SEARCH('Class Rules'!$C$6:$C$85,$F8389))*'Class Rules'!$A$6:$A$85))</f>
        <v>0</v>
      </c>
      <c r="N8389" s="1" t="str">
        <f t="array" ref="N8389">IF($M8389=0,'Class Rules'!$D$3,INDEX('Class Rules'!$D$6:$D$85,MATCH($M8389,'Class Rules'!$A$6:$A$85,0)))</f>
        <v>Passenger LDV</v>
      </c>
      <c r="O8389" s="1" t="str">
        <f t="array" ref="O8389">IF(SUMPRODUCT(MAX(ISNUMBER(SEARCH(Fuel_Rules!$A$6:$A$30,$E8389))*ISNUMBER(SEARCH(Fuel_Rules!$B$6:$B$30,$F8389))*(Fuel_Rules!$A$6:$A$30&lt;&gt;"")))&gt;0,"Plug-in hybrid",IF($G8389="Diesel","Diesel","Gasoline"))</f>
        <v>Plug-in hybrid</v>
      </c>
    </row>
    <row r="8390" spans="1:15" ht="15" customHeight="1" x14ac:dyDescent="0.25">
      <c r="A8390" s="1">
        <v>2022</v>
      </c>
      <c r="B8390" s="1" t="s">
        <v>9851</v>
      </c>
      <c r="C8390" s="1" t="s">
        <v>9824</v>
      </c>
      <c r="D8390" s="1" t="s">
        <v>11009</v>
      </c>
      <c r="E8390" s="1" t="s">
        <v>3050</v>
      </c>
      <c r="F8390" s="1" t="s">
        <v>9826</v>
      </c>
      <c r="G8390" s="1" t="s">
        <v>103</v>
      </c>
      <c r="H8390" s="1" t="s">
        <v>298</v>
      </c>
      <c r="I8390" s="1">
        <v>2</v>
      </c>
      <c r="J8390" s="1">
        <v>2023</v>
      </c>
      <c r="K8390" s="1">
        <v>535790</v>
      </c>
      <c r="L8390" s="1">
        <v>0</v>
      </c>
      <c r="M8390" s="1">
        <f t="array" ref="M8390">SUMPRODUCT(MAX(ISNUMBER(SEARCH('Class Rules'!$B$6:$B$85,$E8390))*ISNUMBER(SEARCH('Class Rules'!$C$6:$C$85,$F8390))*'Class Rules'!$A$6:$A$85))</f>
        <v>0</v>
      </c>
      <c r="N8390" s="1" t="str">
        <f t="array" ref="N8390">IF($M8390=0,'Class Rules'!$D$3,INDEX('Class Rules'!$D$6:$D$85,MATCH($M8390,'Class Rules'!$A$6:$A$85,0)))</f>
        <v>Passenger LDV</v>
      </c>
      <c r="O8390" s="1" t="str">
        <f t="array" ref="O8390">IF(SUMPRODUCT(MAX(ISNUMBER(SEARCH(Fuel_Rules!$A$6:$A$30,$E8390))*ISNUMBER(SEARCH(Fuel_Rules!$B$6:$B$30,$F8390))*(Fuel_Rules!$A$6:$A$30&lt;&gt;"")))&gt;0,"Plug-in hybrid",IF($G8390="Diesel","Diesel","Gasoline"))</f>
        <v>Plug-in hybrid</v>
      </c>
    </row>
    <row r="8391" spans="1:15" ht="15" customHeight="1" x14ac:dyDescent="0.25">
      <c r="A8391" s="1">
        <v>2022</v>
      </c>
      <c r="B8391" s="1" t="s">
        <v>9851</v>
      </c>
      <c r="C8391" s="1" t="s">
        <v>9828</v>
      </c>
      <c r="D8391" s="1" t="s">
        <v>11010</v>
      </c>
      <c r="E8391" s="1" t="s">
        <v>3050</v>
      </c>
      <c r="F8391" s="1" t="s">
        <v>9830</v>
      </c>
      <c r="G8391" s="1" t="s">
        <v>103</v>
      </c>
      <c r="H8391" s="1" t="s">
        <v>298</v>
      </c>
      <c r="I8391" s="1">
        <v>2</v>
      </c>
      <c r="J8391" s="1">
        <v>2023</v>
      </c>
      <c r="K8391" s="1">
        <v>519945</v>
      </c>
      <c r="L8391" s="1">
        <v>0</v>
      </c>
      <c r="M8391" s="1">
        <f t="array" ref="M8391">SUMPRODUCT(MAX(ISNUMBER(SEARCH('Class Rules'!$B$6:$B$85,$E8391))*ISNUMBER(SEARCH('Class Rules'!$C$6:$C$85,$F8391))*'Class Rules'!$A$6:$A$85))</f>
        <v>0</v>
      </c>
      <c r="N8391" s="1" t="str">
        <f t="array" ref="N8391">IF($M8391=0,'Class Rules'!$D$3,INDEX('Class Rules'!$D$6:$D$85,MATCH($M8391,'Class Rules'!$A$6:$A$85,0)))</f>
        <v>Passenger LDV</v>
      </c>
      <c r="O8391" s="1" t="str">
        <f t="array" ref="O8391">IF(SUMPRODUCT(MAX(ISNUMBER(SEARCH(Fuel_Rules!$A$6:$A$30,$E8391))*ISNUMBER(SEARCH(Fuel_Rules!$B$6:$B$30,$F8391))*(Fuel_Rules!$A$6:$A$30&lt;&gt;"")))&gt;0,"Plug-in hybrid",IF($G8391="Diesel","Diesel","Gasoline"))</f>
        <v>Plug-in hybrid</v>
      </c>
    </row>
    <row r="8392" spans="1:15" ht="15" customHeight="1" x14ac:dyDescent="0.25">
      <c r="A8392" s="1">
        <v>2022</v>
      </c>
      <c r="B8392" s="1" t="s">
        <v>9851</v>
      </c>
      <c r="C8392" s="1" t="s">
        <v>9828</v>
      </c>
      <c r="D8392" s="1" t="s">
        <v>11011</v>
      </c>
      <c r="E8392" s="1" t="s">
        <v>3050</v>
      </c>
      <c r="F8392" s="1" t="s">
        <v>9830</v>
      </c>
      <c r="G8392" s="1" t="s">
        <v>103</v>
      </c>
      <c r="H8392" s="1" t="s">
        <v>298</v>
      </c>
      <c r="I8392" s="1">
        <v>2</v>
      </c>
      <c r="J8392" s="1">
        <v>2023</v>
      </c>
      <c r="K8392" s="1">
        <v>493990</v>
      </c>
      <c r="L8392" s="1">
        <v>0</v>
      </c>
      <c r="M8392" s="1">
        <f t="array" ref="M8392">SUMPRODUCT(MAX(ISNUMBER(SEARCH('Class Rules'!$B$6:$B$85,$E8392))*ISNUMBER(SEARCH('Class Rules'!$C$6:$C$85,$F8392))*'Class Rules'!$A$6:$A$85))</f>
        <v>0</v>
      </c>
      <c r="N8392" s="1" t="str">
        <f t="array" ref="N8392">IF($M8392=0,'Class Rules'!$D$3,INDEX('Class Rules'!$D$6:$D$85,MATCH($M8392,'Class Rules'!$A$6:$A$85,0)))</f>
        <v>Passenger LDV</v>
      </c>
      <c r="O8392" s="1" t="str">
        <f t="array" ref="O8392">IF(SUMPRODUCT(MAX(ISNUMBER(SEARCH(Fuel_Rules!$A$6:$A$30,$E8392))*ISNUMBER(SEARCH(Fuel_Rules!$B$6:$B$30,$F8392))*(Fuel_Rules!$A$6:$A$30&lt;&gt;"")))&gt;0,"Plug-in hybrid",IF($G8392="Diesel","Diesel","Gasoline"))</f>
        <v>Plug-in hybrid</v>
      </c>
    </row>
    <row r="8393" spans="1:15" ht="15" customHeight="1" x14ac:dyDescent="0.25">
      <c r="A8393" s="1">
        <v>2022</v>
      </c>
      <c r="B8393" s="1" t="s">
        <v>9851</v>
      </c>
      <c r="C8393" s="1" t="s">
        <v>9832</v>
      </c>
      <c r="D8393" s="1" t="s">
        <v>11012</v>
      </c>
      <c r="E8393" s="1" t="s">
        <v>3050</v>
      </c>
      <c r="F8393" s="1" t="s">
        <v>9834</v>
      </c>
      <c r="G8393" s="1" t="s">
        <v>103</v>
      </c>
      <c r="H8393" s="1" t="s">
        <v>298</v>
      </c>
      <c r="I8393" s="1">
        <v>2</v>
      </c>
      <c r="J8393" s="1">
        <v>2023</v>
      </c>
      <c r="K8393" s="1">
        <v>465855</v>
      </c>
      <c r="L8393" s="1">
        <v>0</v>
      </c>
      <c r="M8393" s="1">
        <f t="array" ref="M8393">SUMPRODUCT(MAX(ISNUMBER(SEARCH('Class Rules'!$B$6:$B$85,$E8393))*ISNUMBER(SEARCH('Class Rules'!$C$6:$C$85,$F8393))*'Class Rules'!$A$6:$A$85))</f>
        <v>0</v>
      </c>
      <c r="N8393" s="1" t="str">
        <f t="array" ref="N8393">IF($M8393=0,'Class Rules'!$D$3,INDEX('Class Rules'!$D$6:$D$85,MATCH($M8393,'Class Rules'!$A$6:$A$85,0)))</f>
        <v>Passenger LDV</v>
      </c>
      <c r="O8393" s="1" t="str">
        <f t="array" ref="O8393">IF(SUMPRODUCT(MAX(ISNUMBER(SEARCH(Fuel_Rules!$A$6:$A$30,$E8393))*ISNUMBER(SEARCH(Fuel_Rules!$B$6:$B$30,$F8393))*(Fuel_Rules!$A$6:$A$30&lt;&gt;"")))&gt;0,"Plug-in hybrid",IF($G8393="Diesel","Diesel","Gasoline"))</f>
        <v>Plug-in hybrid</v>
      </c>
    </row>
    <row r="8394" spans="1:15" ht="15" customHeight="1" x14ac:dyDescent="0.25">
      <c r="A8394" s="1">
        <v>2022</v>
      </c>
      <c r="B8394" s="1" t="s">
        <v>9851</v>
      </c>
      <c r="C8394" s="1" t="s">
        <v>9832</v>
      </c>
      <c r="D8394" s="1" t="s">
        <v>11013</v>
      </c>
      <c r="E8394" s="1" t="s">
        <v>3050</v>
      </c>
      <c r="F8394" s="1" t="s">
        <v>9834</v>
      </c>
      <c r="G8394" s="1" t="s">
        <v>103</v>
      </c>
      <c r="H8394" s="1" t="s">
        <v>298</v>
      </c>
      <c r="I8394" s="1">
        <v>2</v>
      </c>
      <c r="J8394" s="1">
        <v>2023</v>
      </c>
      <c r="K8394" s="1">
        <v>445020</v>
      </c>
      <c r="L8394" s="1">
        <v>0</v>
      </c>
      <c r="M8394" s="1">
        <f t="array" ref="M8394">SUMPRODUCT(MAX(ISNUMBER(SEARCH('Class Rules'!$B$6:$B$85,$E8394))*ISNUMBER(SEARCH('Class Rules'!$C$6:$C$85,$F8394))*'Class Rules'!$A$6:$A$85))</f>
        <v>0</v>
      </c>
      <c r="N8394" s="1" t="str">
        <f t="array" ref="N8394">IF($M8394=0,'Class Rules'!$D$3,INDEX('Class Rules'!$D$6:$D$85,MATCH($M8394,'Class Rules'!$A$6:$A$85,0)))</f>
        <v>Passenger LDV</v>
      </c>
      <c r="O8394" s="1" t="str">
        <f t="array" ref="O8394">IF(SUMPRODUCT(MAX(ISNUMBER(SEARCH(Fuel_Rules!$A$6:$A$30,$E8394))*ISNUMBER(SEARCH(Fuel_Rules!$B$6:$B$30,$F8394))*(Fuel_Rules!$A$6:$A$30&lt;&gt;"")))&gt;0,"Plug-in hybrid",IF($G8394="Diesel","Diesel","Gasoline"))</f>
        <v>Plug-in hybrid</v>
      </c>
    </row>
    <row r="8395" spans="1:15" ht="15" customHeight="1" x14ac:dyDescent="0.25">
      <c r="A8395" s="1">
        <v>2022</v>
      </c>
      <c r="B8395" s="1" t="s">
        <v>9851</v>
      </c>
      <c r="C8395" s="1" t="s">
        <v>9836</v>
      </c>
      <c r="D8395" s="1" t="s">
        <v>11014</v>
      </c>
      <c r="E8395" s="1" t="s">
        <v>3050</v>
      </c>
      <c r="F8395" s="1" t="s">
        <v>9838</v>
      </c>
      <c r="G8395" s="1" t="s">
        <v>103</v>
      </c>
      <c r="H8395" s="1" t="s">
        <v>298</v>
      </c>
      <c r="I8395" s="1">
        <v>2</v>
      </c>
      <c r="J8395" s="1">
        <v>2023</v>
      </c>
      <c r="K8395" s="1">
        <v>439984</v>
      </c>
      <c r="L8395" s="1">
        <v>0</v>
      </c>
      <c r="M8395" s="1">
        <f t="array" ref="M8395">SUMPRODUCT(MAX(ISNUMBER(SEARCH('Class Rules'!$B$6:$B$85,$E8395))*ISNUMBER(SEARCH('Class Rules'!$C$6:$C$85,$F8395))*'Class Rules'!$A$6:$A$85))</f>
        <v>0</v>
      </c>
      <c r="N8395" s="1" t="str">
        <f t="array" ref="N8395">IF($M8395=0,'Class Rules'!$D$3,INDEX('Class Rules'!$D$6:$D$85,MATCH($M8395,'Class Rules'!$A$6:$A$85,0)))</f>
        <v>Passenger LDV</v>
      </c>
      <c r="O8395" s="1" t="str">
        <f t="array" ref="O8395">IF(SUMPRODUCT(MAX(ISNUMBER(SEARCH(Fuel_Rules!$A$6:$A$30,$E8395))*ISNUMBER(SEARCH(Fuel_Rules!$B$6:$B$30,$F8395))*(Fuel_Rules!$A$6:$A$30&lt;&gt;"")))&gt;0,"Plug-in hybrid",IF($G8395="Diesel","Diesel","Gasoline"))</f>
        <v>Plug-in hybrid</v>
      </c>
    </row>
    <row r="8396" spans="1:15" ht="15" customHeight="1" x14ac:dyDescent="0.25">
      <c r="A8396" s="1">
        <v>2022</v>
      </c>
      <c r="B8396" s="1" t="s">
        <v>9851</v>
      </c>
      <c r="C8396" s="1" t="s">
        <v>9836</v>
      </c>
      <c r="D8396" s="1" t="s">
        <v>11015</v>
      </c>
      <c r="E8396" s="1" t="s">
        <v>3050</v>
      </c>
      <c r="F8396" s="1" t="s">
        <v>9838</v>
      </c>
      <c r="G8396" s="1" t="s">
        <v>103</v>
      </c>
      <c r="H8396" s="1" t="s">
        <v>298</v>
      </c>
      <c r="I8396" s="1">
        <v>2</v>
      </c>
      <c r="J8396" s="1">
        <v>2023</v>
      </c>
      <c r="K8396" s="1">
        <v>418255</v>
      </c>
      <c r="L8396" s="1">
        <v>0</v>
      </c>
      <c r="M8396" s="1">
        <f t="array" ref="M8396">SUMPRODUCT(MAX(ISNUMBER(SEARCH('Class Rules'!$B$6:$B$85,$E8396))*ISNUMBER(SEARCH('Class Rules'!$C$6:$C$85,$F8396))*'Class Rules'!$A$6:$A$85))</f>
        <v>0</v>
      </c>
      <c r="N8396" s="1" t="str">
        <f t="array" ref="N8396">IF($M8396=0,'Class Rules'!$D$3,INDEX('Class Rules'!$D$6:$D$85,MATCH($M8396,'Class Rules'!$A$6:$A$85,0)))</f>
        <v>Passenger LDV</v>
      </c>
      <c r="O8396" s="1" t="str">
        <f t="array" ref="O8396">IF(SUMPRODUCT(MAX(ISNUMBER(SEARCH(Fuel_Rules!$A$6:$A$30,$E8396))*ISNUMBER(SEARCH(Fuel_Rules!$B$6:$B$30,$F8396))*(Fuel_Rules!$A$6:$A$30&lt;&gt;"")))&gt;0,"Plug-in hybrid",IF($G8396="Diesel","Diesel","Gasoline"))</f>
        <v>Plug-in hybrid</v>
      </c>
    </row>
    <row r="8397" spans="1:15" ht="15" customHeight="1" x14ac:dyDescent="0.25">
      <c r="A8397" s="1">
        <v>2022</v>
      </c>
      <c r="B8397" s="1" t="s">
        <v>9851</v>
      </c>
      <c r="C8397" s="1" t="s">
        <v>9840</v>
      </c>
      <c r="D8397" s="1" t="s">
        <v>11016</v>
      </c>
      <c r="E8397" s="1" t="s">
        <v>3050</v>
      </c>
      <c r="F8397" s="1" t="s">
        <v>9842</v>
      </c>
      <c r="G8397" s="1" t="s">
        <v>103</v>
      </c>
      <c r="H8397" s="1" t="s">
        <v>298</v>
      </c>
      <c r="I8397" s="1">
        <v>2</v>
      </c>
      <c r="J8397" s="1">
        <v>2023</v>
      </c>
      <c r="K8397" s="1">
        <v>429856</v>
      </c>
      <c r="L8397" s="1">
        <v>0</v>
      </c>
      <c r="M8397" s="1">
        <f t="array" ref="M8397">SUMPRODUCT(MAX(ISNUMBER(SEARCH('Class Rules'!$B$6:$B$85,$E8397))*ISNUMBER(SEARCH('Class Rules'!$C$6:$C$85,$F8397))*'Class Rules'!$A$6:$A$85))</f>
        <v>0</v>
      </c>
      <c r="N8397" s="1" t="str">
        <f t="array" ref="N8397">IF($M8397=0,'Class Rules'!$D$3,INDEX('Class Rules'!$D$6:$D$85,MATCH($M8397,'Class Rules'!$A$6:$A$85,0)))</f>
        <v>Passenger LDV</v>
      </c>
      <c r="O8397" s="1" t="str">
        <f t="array" ref="O8397">IF(SUMPRODUCT(MAX(ISNUMBER(SEARCH(Fuel_Rules!$A$6:$A$30,$E8397))*ISNUMBER(SEARCH(Fuel_Rules!$B$6:$B$30,$F8397))*(Fuel_Rules!$A$6:$A$30&lt;&gt;"")))&gt;0,"Plug-in hybrid",IF($G8397="Diesel","Diesel","Gasoline"))</f>
        <v>Plug-in hybrid</v>
      </c>
    </row>
    <row r="8398" spans="1:15" ht="15" customHeight="1" x14ac:dyDescent="0.25">
      <c r="A8398" s="1">
        <v>2022</v>
      </c>
      <c r="B8398" s="1" t="s">
        <v>9851</v>
      </c>
      <c r="C8398" s="1" t="s">
        <v>9840</v>
      </c>
      <c r="D8398" s="1" t="s">
        <v>11017</v>
      </c>
      <c r="E8398" s="1" t="s">
        <v>3050</v>
      </c>
      <c r="F8398" s="1" t="s">
        <v>9842</v>
      </c>
      <c r="G8398" s="1" t="s">
        <v>103</v>
      </c>
      <c r="H8398" s="1" t="s">
        <v>298</v>
      </c>
      <c r="I8398" s="1">
        <v>2</v>
      </c>
      <c r="J8398" s="1">
        <v>2023</v>
      </c>
      <c r="K8398" s="1">
        <v>408490</v>
      </c>
      <c r="L8398" s="1">
        <v>0</v>
      </c>
      <c r="M8398" s="1">
        <f t="array" ref="M8398">SUMPRODUCT(MAX(ISNUMBER(SEARCH('Class Rules'!$B$6:$B$85,$E8398))*ISNUMBER(SEARCH('Class Rules'!$C$6:$C$85,$F8398))*'Class Rules'!$A$6:$A$85))</f>
        <v>0</v>
      </c>
      <c r="N8398" s="1" t="str">
        <f t="array" ref="N8398">IF($M8398=0,'Class Rules'!$D$3,INDEX('Class Rules'!$D$6:$D$85,MATCH($M8398,'Class Rules'!$A$6:$A$85,0)))</f>
        <v>Passenger LDV</v>
      </c>
      <c r="O8398" s="1" t="str">
        <f t="array" ref="O8398">IF(SUMPRODUCT(MAX(ISNUMBER(SEARCH(Fuel_Rules!$A$6:$A$30,$E8398))*ISNUMBER(SEARCH(Fuel_Rules!$B$6:$B$30,$F8398))*(Fuel_Rules!$A$6:$A$30&lt;&gt;"")))&gt;0,"Plug-in hybrid",IF($G8398="Diesel","Diesel","Gasoline"))</f>
        <v>Plug-in hybrid</v>
      </c>
    </row>
    <row r="8399" spans="1:15" ht="15" customHeight="1" x14ac:dyDescent="0.25">
      <c r="A8399" s="1">
        <v>2022</v>
      </c>
      <c r="B8399" s="1" t="s">
        <v>9851</v>
      </c>
      <c r="C8399" s="1" t="s">
        <v>9844</v>
      </c>
      <c r="D8399" s="1" t="s">
        <v>11018</v>
      </c>
      <c r="E8399" s="1" t="s">
        <v>3050</v>
      </c>
      <c r="F8399" s="1" t="s">
        <v>9846</v>
      </c>
      <c r="G8399" s="1" t="s">
        <v>103</v>
      </c>
      <c r="H8399" s="1" t="s">
        <v>298</v>
      </c>
      <c r="I8399" s="1">
        <v>2</v>
      </c>
      <c r="J8399" s="1">
        <v>2023</v>
      </c>
      <c r="K8399" s="1">
        <v>399995</v>
      </c>
      <c r="L8399" s="1">
        <v>0</v>
      </c>
      <c r="M8399" s="1">
        <f t="array" ref="M8399">SUMPRODUCT(MAX(ISNUMBER(SEARCH('Class Rules'!$B$6:$B$85,$E8399))*ISNUMBER(SEARCH('Class Rules'!$C$6:$C$85,$F8399))*'Class Rules'!$A$6:$A$85))</f>
        <v>0</v>
      </c>
      <c r="N8399" s="1" t="str">
        <f t="array" ref="N8399">IF($M8399=0,'Class Rules'!$D$3,INDEX('Class Rules'!$D$6:$D$85,MATCH($M8399,'Class Rules'!$A$6:$A$85,0)))</f>
        <v>Passenger LDV</v>
      </c>
      <c r="O8399" s="1" t="str">
        <f t="array" ref="O8399">IF(SUMPRODUCT(MAX(ISNUMBER(SEARCH(Fuel_Rules!$A$6:$A$30,$E8399))*ISNUMBER(SEARCH(Fuel_Rules!$B$6:$B$30,$F8399))*(Fuel_Rules!$A$6:$A$30&lt;&gt;"")))&gt;0,"Plug-in hybrid",IF($G8399="Diesel","Diesel","Gasoline"))</f>
        <v>Plug-in hybrid</v>
      </c>
    </row>
    <row r="8400" spans="1:15" ht="15" customHeight="1" x14ac:dyDescent="0.25">
      <c r="A8400" s="1">
        <v>2022</v>
      </c>
      <c r="B8400" s="1" t="s">
        <v>9851</v>
      </c>
      <c r="C8400" s="1" t="s">
        <v>9844</v>
      </c>
      <c r="D8400" s="1" t="s">
        <v>11019</v>
      </c>
      <c r="E8400" s="1" t="s">
        <v>3050</v>
      </c>
      <c r="F8400" s="1" t="s">
        <v>9846</v>
      </c>
      <c r="G8400" s="1" t="s">
        <v>103</v>
      </c>
      <c r="H8400" s="1" t="s">
        <v>298</v>
      </c>
      <c r="I8400" s="1">
        <v>2</v>
      </c>
      <c r="J8400" s="1">
        <v>2023</v>
      </c>
      <c r="K8400" s="1">
        <v>379990</v>
      </c>
      <c r="L8400" s="1">
        <v>0</v>
      </c>
      <c r="M8400" s="1">
        <f t="array" ref="M8400">SUMPRODUCT(MAX(ISNUMBER(SEARCH('Class Rules'!$B$6:$B$85,$E8400))*ISNUMBER(SEARCH('Class Rules'!$C$6:$C$85,$F8400))*'Class Rules'!$A$6:$A$85))</f>
        <v>0</v>
      </c>
      <c r="N8400" s="1" t="str">
        <f t="array" ref="N8400">IF($M8400=0,'Class Rules'!$D$3,INDEX('Class Rules'!$D$6:$D$85,MATCH($M8400,'Class Rules'!$A$6:$A$85,0)))</f>
        <v>Passenger LDV</v>
      </c>
      <c r="O8400" s="1" t="str">
        <f t="array" ref="O8400">IF(SUMPRODUCT(MAX(ISNUMBER(SEARCH(Fuel_Rules!$A$6:$A$30,$E8400))*ISNUMBER(SEARCH(Fuel_Rules!$B$6:$B$30,$F8400))*(Fuel_Rules!$A$6:$A$30&lt;&gt;"")))&gt;0,"Plug-in hybrid",IF($G8400="Diesel","Diesel","Gasoline"))</f>
        <v>Plug-in hybrid</v>
      </c>
    </row>
    <row r="8401" spans="1:15" ht="15" customHeight="1" x14ac:dyDescent="0.25">
      <c r="A8401" s="1">
        <v>2022</v>
      </c>
      <c r="B8401" s="1" t="s">
        <v>9851</v>
      </c>
      <c r="C8401" s="1" t="s">
        <v>3115</v>
      </c>
      <c r="D8401" s="1" t="s">
        <v>11020</v>
      </c>
      <c r="E8401" s="1" t="s">
        <v>3117</v>
      </c>
      <c r="F8401" s="1" t="s">
        <v>3118</v>
      </c>
      <c r="G8401" s="1" t="s">
        <v>103</v>
      </c>
      <c r="H8401" s="1" t="s">
        <v>298</v>
      </c>
      <c r="I8401" s="1">
        <v>1.6</v>
      </c>
      <c r="J8401" s="1">
        <v>2023</v>
      </c>
      <c r="K8401" s="1">
        <v>80059</v>
      </c>
      <c r="L8401" s="1">
        <v>0</v>
      </c>
      <c r="M8401" s="1">
        <f t="array" ref="M8401">SUMPRODUCT(MAX(ISNUMBER(SEARCH('Class Rules'!$B$6:$B$85,$E8401))*ISNUMBER(SEARCH('Class Rules'!$C$6:$C$85,$F8401))*'Class Rules'!$A$6:$A$85))</f>
        <v>0</v>
      </c>
      <c r="N8401" s="1" t="str">
        <f t="array" ref="N8401">IF($M8401=0,'Class Rules'!$D$3,INDEX('Class Rules'!$D$6:$D$85,MATCH($M8401,'Class Rules'!$A$6:$A$85,0)))</f>
        <v>Passenger LDV</v>
      </c>
      <c r="O8401" s="1" t="str">
        <f t="array" ref="O8401">IF(SUMPRODUCT(MAX(ISNUMBER(SEARCH(Fuel_Rules!$A$6:$A$30,$E8401))*ISNUMBER(SEARCH(Fuel_Rules!$B$6:$B$30,$F8401))*(Fuel_Rules!$A$6:$A$30&lt;&gt;"")))&gt;0,"Plug-in hybrid",IF($G8401="Diesel","Diesel","Gasoline"))</f>
        <v>Gasoline</v>
      </c>
    </row>
    <row r="8402" spans="1:15" ht="15" customHeight="1" x14ac:dyDescent="0.25">
      <c r="A8402" s="1">
        <v>2022</v>
      </c>
      <c r="B8402" s="1" t="s">
        <v>9851</v>
      </c>
      <c r="C8402" s="1" t="s">
        <v>3119</v>
      </c>
      <c r="D8402" s="1" t="s">
        <v>11021</v>
      </c>
      <c r="E8402" s="1" t="s">
        <v>3117</v>
      </c>
      <c r="F8402" s="1" t="s">
        <v>3121</v>
      </c>
      <c r="G8402" s="1" t="s">
        <v>103</v>
      </c>
      <c r="H8402" s="1" t="s">
        <v>298</v>
      </c>
      <c r="I8402" s="1">
        <v>1</v>
      </c>
      <c r="J8402" s="1">
        <v>2023</v>
      </c>
      <c r="K8402" s="1">
        <v>199680</v>
      </c>
      <c r="L8402" s="1">
        <v>0</v>
      </c>
      <c r="M8402" s="1">
        <f t="array" ref="M8402">SUMPRODUCT(MAX(ISNUMBER(SEARCH('Class Rules'!$B$6:$B$85,$E8402))*ISNUMBER(SEARCH('Class Rules'!$C$6:$C$85,$F8402))*'Class Rules'!$A$6:$A$85))</f>
        <v>0</v>
      </c>
      <c r="N8402" s="1" t="str">
        <f t="array" ref="N8402">IF($M8402=0,'Class Rules'!$D$3,INDEX('Class Rules'!$D$6:$D$85,MATCH($M8402,'Class Rules'!$A$6:$A$85,0)))</f>
        <v>Passenger LDV</v>
      </c>
      <c r="O8402" s="1" t="str">
        <f t="array" ref="O8402">IF(SUMPRODUCT(MAX(ISNUMBER(SEARCH(Fuel_Rules!$A$6:$A$30,$E8402))*ISNUMBER(SEARCH(Fuel_Rules!$B$6:$B$30,$F8402))*(Fuel_Rules!$A$6:$A$30&lt;&gt;"")))&gt;0,"Plug-in hybrid",IF($G8402="Diesel","Diesel","Gasoline"))</f>
        <v>Gasoline</v>
      </c>
    </row>
    <row r="8403" spans="1:15" ht="15" customHeight="1" x14ac:dyDescent="0.25">
      <c r="A8403" s="1">
        <v>2022</v>
      </c>
      <c r="B8403" s="1" t="s">
        <v>9851</v>
      </c>
      <c r="C8403" s="1" t="s">
        <v>11022</v>
      </c>
      <c r="D8403" s="1" t="s">
        <v>11023</v>
      </c>
      <c r="E8403" s="1" t="s">
        <v>3117</v>
      </c>
      <c r="F8403" s="1" t="s">
        <v>11024</v>
      </c>
      <c r="G8403" s="1" t="s">
        <v>103</v>
      </c>
      <c r="H8403" s="1" t="s">
        <v>298</v>
      </c>
      <c r="I8403" s="1">
        <v>1</v>
      </c>
      <c r="J8403" s="1">
        <v>2023</v>
      </c>
      <c r="K8403" s="1">
        <v>250198</v>
      </c>
      <c r="L8403" s="1">
        <v>0</v>
      </c>
      <c r="M8403" s="1">
        <f t="array" ref="M8403">SUMPRODUCT(MAX(ISNUMBER(SEARCH('Class Rules'!$B$6:$B$85,$E8403))*ISNUMBER(SEARCH('Class Rules'!$C$6:$C$85,$F8403))*'Class Rules'!$A$6:$A$85))</f>
        <v>0</v>
      </c>
      <c r="N8403" s="1" t="str">
        <f t="array" ref="N8403">IF($M8403=0,'Class Rules'!$D$3,INDEX('Class Rules'!$D$6:$D$85,MATCH($M8403,'Class Rules'!$A$6:$A$85,0)))</f>
        <v>Passenger LDV</v>
      </c>
      <c r="O8403" s="1" t="str">
        <f t="array" ref="O8403">IF(SUMPRODUCT(MAX(ISNUMBER(SEARCH(Fuel_Rules!$A$6:$A$30,$E8403))*ISNUMBER(SEARCH(Fuel_Rules!$B$6:$B$30,$F8403))*(Fuel_Rules!$A$6:$A$30&lt;&gt;"")))&gt;0,"Plug-in hybrid",IF($G8403="Diesel","Diesel","Gasoline"))</f>
        <v>Gasoline</v>
      </c>
    </row>
    <row r="8404" spans="1:15" ht="15" customHeight="1" x14ac:dyDescent="0.25">
      <c r="A8404" s="1">
        <v>2022</v>
      </c>
      <c r="B8404" s="1" t="s">
        <v>9851</v>
      </c>
      <c r="C8404" s="1" t="s">
        <v>3122</v>
      </c>
      <c r="D8404" s="1" t="s">
        <v>11025</v>
      </c>
      <c r="E8404" s="1" t="s">
        <v>3124</v>
      </c>
      <c r="F8404" s="1" t="s">
        <v>3125</v>
      </c>
      <c r="G8404" s="1" t="s">
        <v>103</v>
      </c>
      <c r="H8404" s="1" t="s">
        <v>298</v>
      </c>
      <c r="I8404" s="1">
        <v>1.6</v>
      </c>
      <c r="J8404" s="1">
        <v>2023</v>
      </c>
      <c r="K8404" s="1">
        <v>94100</v>
      </c>
      <c r="L8404" s="1">
        <v>0</v>
      </c>
      <c r="M8404" s="1">
        <f t="array" ref="M8404">SUMPRODUCT(MAX(ISNUMBER(SEARCH('Class Rules'!$B$6:$B$85,$E8404))*ISNUMBER(SEARCH('Class Rules'!$C$6:$C$85,$F8404))*'Class Rules'!$A$6:$A$85))</f>
        <v>0</v>
      </c>
      <c r="N8404" s="1" t="str">
        <f t="array" ref="N8404">IF($M8404=0,'Class Rules'!$D$3,INDEX('Class Rules'!$D$6:$D$85,MATCH($M8404,'Class Rules'!$A$6:$A$85,0)))</f>
        <v>Passenger LDV</v>
      </c>
      <c r="O8404" s="1" t="str">
        <f t="array" ref="O8404">IF(SUMPRODUCT(MAX(ISNUMBER(SEARCH(Fuel_Rules!$A$6:$A$30,$E8404))*ISNUMBER(SEARCH(Fuel_Rules!$B$6:$B$30,$F8404))*(Fuel_Rules!$A$6:$A$30&lt;&gt;"")))&gt;0,"Plug-in hybrid",IF($G8404="Diesel","Diesel","Gasoline"))</f>
        <v>Gasoline</v>
      </c>
    </row>
    <row r="8405" spans="1:15" ht="15" customHeight="1" x14ac:dyDescent="0.25">
      <c r="A8405" s="1">
        <v>2022</v>
      </c>
      <c r="B8405" s="1" t="s">
        <v>11026</v>
      </c>
      <c r="C8405" s="1" t="s">
        <v>294</v>
      </c>
      <c r="D8405" s="1" t="s">
        <v>11027</v>
      </c>
      <c r="E8405" s="1" t="s">
        <v>296</v>
      </c>
      <c r="F8405" s="1" t="s">
        <v>297</v>
      </c>
      <c r="G8405" s="1" t="s">
        <v>105</v>
      </c>
      <c r="H8405" s="1" t="s">
        <v>298</v>
      </c>
      <c r="I8405" s="1">
        <v>2.8</v>
      </c>
      <c r="J8405" s="1">
        <v>2023</v>
      </c>
      <c r="K8405" s="1">
        <v>440740</v>
      </c>
      <c r="L8405" s="1">
        <v>0</v>
      </c>
      <c r="M8405" s="1">
        <f t="array" ref="M8405">SUMPRODUCT(MAX(ISNUMBER(SEARCH('Class Rules'!$B$6:$B$85,$E8405))*ISNUMBER(SEARCH('Class Rules'!$C$6:$C$85,$F8405))*'Class Rules'!$A$6:$A$85))</f>
        <v>36</v>
      </c>
      <c r="N8405" s="1" t="str">
        <f t="array" ref="N8405">IF($M8405=0,'Class Rules'!$D$3,INDEX('Class Rules'!$D$6:$D$85,MATCH($M8405,'Class Rules'!$A$6:$A$85,0)))</f>
        <v>Freight LDV</v>
      </c>
      <c r="O8405" s="1" t="str">
        <f t="array" ref="O8405">IF(SUMPRODUCT(MAX(ISNUMBER(SEARCH(Fuel_Rules!$A$6:$A$30,$E8405))*ISNUMBER(SEARCH(Fuel_Rules!$B$6:$B$30,$F8405))*(Fuel_Rules!$A$6:$A$30&lt;&gt;"")))&gt;0,"Plug-in hybrid",IF($G8405="Diesel","Diesel","Gasoline"))</f>
        <v>Diesel</v>
      </c>
    </row>
    <row r="8406" spans="1:15" ht="15" customHeight="1" x14ac:dyDescent="0.25">
      <c r="A8406" s="1">
        <v>2022</v>
      </c>
      <c r="B8406" s="1" t="s">
        <v>11026</v>
      </c>
      <c r="C8406" s="1" t="s">
        <v>299</v>
      </c>
      <c r="D8406" s="1" t="s">
        <v>11028</v>
      </c>
      <c r="E8406" s="1" t="s">
        <v>296</v>
      </c>
      <c r="F8406" s="1" t="s">
        <v>301</v>
      </c>
      <c r="G8406" s="1" t="s">
        <v>105</v>
      </c>
      <c r="H8406" s="1" t="s">
        <v>298</v>
      </c>
      <c r="I8406" s="1">
        <v>2.8</v>
      </c>
      <c r="J8406" s="1">
        <v>2023</v>
      </c>
      <c r="K8406" s="1">
        <v>467366</v>
      </c>
      <c r="L8406" s="1">
        <v>0</v>
      </c>
      <c r="M8406" s="1">
        <f t="array" ref="M8406">SUMPRODUCT(MAX(ISNUMBER(SEARCH('Class Rules'!$B$6:$B$85,$E8406))*ISNUMBER(SEARCH('Class Rules'!$C$6:$C$85,$F8406))*'Class Rules'!$A$6:$A$85))</f>
        <v>37</v>
      </c>
      <c r="N8406" s="1" t="str">
        <f t="array" ref="N8406">IF($M8406=0,'Class Rules'!$D$3,INDEX('Class Rules'!$D$6:$D$85,MATCH($M8406,'Class Rules'!$A$6:$A$85,0)))</f>
        <v>Freight LDV</v>
      </c>
      <c r="O8406" s="1" t="str">
        <f t="array" ref="O8406">IF(SUMPRODUCT(MAX(ISNUMBER(SEARCH(Fuel_Rules!$A$6:$A$30,$E8406))*ISNUMBER(SEARCH(Fuel_Rules!$B$6:$B$30,$F8406))*(Fuel_Rules!$A$6:$A$30&lt;&gt;"")))&gt;0,"Plug-in hybrid",IF($G8406="Diesel","Diesel","Gasoline"))</f>
        <v>Diesel</v>
      </c>
    </row>
    <row r="8407" spans="1:15" ht="15" customHeight="1" x14ac:dyDescent="0.25">
      <c r="A8407" s="1">
        <v>2022</v>
      </c>
      <c r="B8407" s="1" t="s">
        <v>11026</v>
      </c>
      <c r="C8407" s="1" t="s">
        <v>302</v>
      </c>
      <c r="D8407" s="1" t="s">
        <v>11029</v>
      </c>
      <c r="E8407" s="1" t="s">
        <v>296</v>
      </c>
      <c r="F8407" s="1" t="s">
        <v>304</v>
      </c>
      <c r="G8407" s="1" t="s">
        <v>105</v>
      </c>
      <c r="H8407" s="1" t="s">
        <v>298</v>
      </c>
      <c r="I8407" s="1">
        <v>2.8</v>
      </c>
      <c r="J8407" s="1">
        <v>2023</v>
      </c>
      <c r="K8407" s="1">
        <v>568366</v>
      </c>
      <c r="L8407" s="1">
        <v>0</v>
      </c>
      <c r="M8407" s="1">
        <f t="array" ref="M8407">SUMPRODUCT(MAX(ISNUMBER(SEARCH('Class Rules'!$B$6:$B$85,$E8407))*ISNUMBER(SEARCH('Class Rules'!$C$6:$C$85,$F8407))*'Class Rules'!$A$6:$A$85))</f>
        <v>68</v>
      </c>
      <c r="N8407" s="1" t="str">
        <f t="array" ref="N8407">IF($M8407=0,'Class Rules'!$D$3,INDEX('Class Rules'!$D$6:$D$85,MATCH($M8407,'Class Rules'!$A$6:$A$85,0)))</f>
        <v>Passenger HDV</v>
      </c>
      <c r="O8407" s="1" t="str">
        <f t="array" ref="O8407">IF(SUMPRODUCT(MAX(ISNUMBER(SEARCH(Fuel_Rules!$A$6:$A$30,$E8407))*ISNUMBER(SEARCH(Fuel_Rules!$B$6:$B$30,$F8407))*(Fuel_Rules!$A$6:$A$30&lt;&gt;"")))&gt;0,"Plug-in hybrid",IF($G8407="Diesel","Diesel","Gasoline"))</f>
        <v>Diesel</v>
      </c>
    </row>
    <row r="8408" spans="1:15" ht="15" customHeight="1" x14ac:dyDescent="0.25">
      <c r="A8408" s="1">
        <v>2022</v>
      </c>
      <c r="B8408" s="1" t="s">
        <v>11026</v>
      </c>
      <c r="C8408" s="1" t="s">
        <v>305</v>
      </c>
      <c r="D8408" s="1" t="s">
        <v>11030</v>
      </c>
      <c r="E8408" s="1" t="s">
        <v>296</v>
      </c>
      <c r="F8408" s="1" t="s">
        <v>307</v>
      </c>
      <c r="G8408" s="1" t="s">
        <v>105</v>
      </c>
      <c r="H8408" s="1" t="s">
        <v>298</v>
      </c>
      <c r="I8408" s="1">
        <v>2.8</v>
      </c>
      <c r="J8408" s="1">
        <v>2023</v>
      </c>
      <c r="K8408" s="1">
        <v>568868</v>
      </c>
      <c r="L8408" s="1">
        <v>0</v>
      </c>
      <c r="M8408" s="1">
        <f t="array" ref="M8408">SUMPRODUCT(MAX(ISNUMBER(SEARCH('Class Rules'!$B$6:$B$85,$E8408))*ISNUMBER(SEARCH('Class Rules'!$C$6:$C$85,$F8408))*'Class Rules'!$A$6:$A$85))</f>
        <v>69</v>
      </c>
      <c r="N8408" s="1" t="str">
        <f t="array" ref="N8408">IF($M8408=0,'Class Rules'!$D$3,INDEX('Class Rules'!$D$6:$D$85,MATCH($M8408,'Class Rules'!$A$6:$A$85,0)))</f>
        <v>Passenger HDV</v>
      </c>
      <c r="O8408" s="1" t="str">
        <f t="array" ref="O8408">IF(SUMPRODUCT(MAX(ISNUMBER(SEARCH(Fuel_Rules!$A$6:$A$30,$E8408))*ISNUMBER(SEARCH(Fuel_Rules!$B$6:$B$30,$F8408))*(Fuel_Rules!$A$6:$A$30&lt;&gt;"")))&gt;0,"Plug-in hybrid",IF($G8408="Diesel","Diesel","Gasoline"))</f>
        <v>Diesel</v>
      </c>
    </row>
    <row r="8409" spans="1:15" ht="15" customHeight="1" x14ac:dyDescent="0.25">
      <c r="A8409" s="1">
        <v>2022</v>
      </c>
      <c r="B8409" s="1" t="s">
        <v>11026</v>
      </c>
      <c r="C8409" s="1" t="s">
        <v>312</v>
      </c>
      <c r="D8409" s="1" t="s">
        <v>11031</v>
      </c>
      <c r="E8409" s="1" t="s">
        <v>310</v>
      </c>
      <c r="F8409" s="1" t="s">
        <v>9858</v>
      </c>
      <c r="G8409" s="1" t="s">
        <v>103</v>
      </c>
      <c r="H8409" s="1" t="s">
        <v>298</v>
      </c>
      <c r="I8409" s="1">
        <v>3</v>
      </c>
      <c r="J8409" s="1">
        <v>2023</v>
      </c>
      <c r="K8409" s="1">
        <v>559378</v>
      </c>
      <c r="L8409" s="1">
        <v>0</v>
      </c>
      <c r="M8409" s="1">
        <f t="array" ref="M8409">SUMPRODUCT(MAX(ISNUMBER(SEARCH('Class Rules'!$B$6:$B$85,$E8409))*ISNUMBER(SEARCH('Class Rules'!$C$6:$C$85,$F8409))*'Class Rules'!$A$6:$A$85))</f>
        <v>0</v>
      </c>
      <c r="N8409" s="1" t="str">
        <f t="array" ref="N8409">IF($M8409=0,'Class Rules'!$D$3,INDEX('Class Rules'!$D$6:$D$85,MATCH($M8409,'Class Rules'!$A$6:$A$85,0)))</f>
        <v>Passenger LDV</v>
      </c>
      <c r="O8409" s="1" t="str">
        <f t="array" ref="O8409">IF(SUMPRODUCT(MAX(ISNUMBER(SEARCH(Fuel_Rules!$A$6:$A$30,$E8409))*ISNUMBER(SEARCH(Fuel_Rules!$B$6:$B$30,$F8409))*(Fuel_Rules!$A$6:$A$30&lt;&gt;"")))&gt;0,"Plug-in hybrid",IF($G8409="Diesel","Diesel","Gasoline"))</f>
        <v>Gasoline</v>
      </c>
    </row>
    <row r="8410" spans="1:15" ht="15" customHeight="1" x14ac:dyDescent="0.25">
      <c r="A8410" s="1">
        <v>2022</v>
      </c>
      <c r="B8410" s="1" t="s">
        <v>11026</v>
      </c>
      <c r="C8410" s="1" t="s">
        <v>318</v>
      </c>
      <c r="D8410" s="1" t="s">
        <v>11032</v>
      </c>
      <c r="E8410" s="1" t="s">
        <v>310</v>
      </c>
      <c r="F8410" s="1" t="s">
        <v>320</v>
      </c>
      <c r="G8410" s="1" t="s">
        <v>103</v>
      </c>
      <c r="H8410" s="1" t="s">
        <v>298</v>
      </c>
      <c r="I8410" s="1">
        <v>4</v>
      </c>
      <c r="J8410" s="1">
        <v>2023</v>
      </c>
      <c r="K8410" s="1">
        <v>1157263</v>
      </c>
      <c r="L8410" s="1">
        <v>0</v>
      </c>
      <c r="M8410" s="1">
        <f t="array" ref="M8410">SUMPRODUCT(MAX(ISNUMBER(SEARCH('Class Rules'!$B$6:$B$85,$E8410))*ISNUMBER(SEARCH('Class Rules'!$C$6:$C$85,$F8410))*'Class Rules'!$A$6:$A$85))</f>
        <v>0</v>
      </c>
      <c r="N8410" s="1" t="str">
        <f t="array" ref="N8410">IF($M8410=0,'Class Rules'!$D$3,INDEX('Class Rules'!$D$6:$D$85,MATCH($M8410,'Class Rules'!$A$6:$A$85,0)))</f>
        <v>Passenger LDV</v>
      </c>
      <c r="O8410" s="1" t="str">
        <f t="array" ref="O8410">IF(SUMPRODUCT(MAX(ISNUMBER(SEARCH(Fuel_Rules!$A$6:$A$30,$E8410))*ISNUMBER(SEARCH(Fuel_Rules!$B$6:$B$30,$F8410))*(Fuel_Rules!$A$6:$A$30&lt;&gt;"")))&gt;0,"Plug-in hybrid",IF($G8410="Diesel","Diesel","Gasoline"))</f>
        <v>Gasoline</v>
      </c>
    </row>
    <row r="8411" spans="1:15" ht="15" customHeight="1" x14ac:dyDescent="0.25">
      <c r="A8411" s="1">
        <v>2022</v>
      </c>
      <c r="B8411" s="1" t="s">
        <v>11026</v>
      </c>
      <c r="C8411" s="1" t="s">
        <v>327</v>
      </c>
      <c r="D8411" s="1" t="s">
        <v>11033</v>
      </c>
      <c r="E8411" s="1" t="s">
        <v>310</v>
      </c>
      <c r="F8411" s="1" t="s">
        <v>329</v>
      </c>
      <c r="G8411" s="1" t="s">
        <v>103</v>
      </c>
      <c r="H8411" s="1" t="s">
        <v>298</v>
      </c>
      <c r="I8411" s="1">
        <v>1.4</v>
      </c>
      <c r="J8411" s="1">
        <v>2023</v>
      </c>
      <c r="K8411" s="1">
        <v>315808</v>
      </c>
      <c r="L8411" s="1">
        <v>0</v>
      </c>
      <c r="M8411" s="1">
        <f t="array" ref="M8411">SUMPRODUCT(MAX(ISNUMBER(SEARCH('Class Rules'!$B$6:$B$85,$E8411))*ISNUMBER(SEARCH('Class Rules'!$C$6:$C$85,$F8411))*'Class Rules'!$A$6:$A$85))</f>
        <v>0</v>
      </c>
      <c r="N8411" s="1" t="str">
        <f t="array" ref="N8411">IF($M8411=0,'Class Rules'!$D$3,INDEX('Class Rules'!$D$6:$D$85,MATCH($M8411,'Class Rules'!$A$6:$A$85,0)))</f>
        <v>Passenger LDV</v>
      </c>
      <c r="O8411" s="1" t="str">
        <f t="array" ref="O8411">IF(SUMPRODUCT(MAX(ISNUMBER(SEARCH(Fuel_Rules!$A$6:$A$30,$E8411))*ISNUMBER(SEARCH(Fuel_Rules!$B$6:$B$30,$F8411))*(Fuel_Rules!$A$6:$A$30&lt;&gt;"")))&gt;0,"Plug-in hybrid",IF($G8411="Diesel","Diesel","Gasoline"))</f>
        <v>Gasoline</v>
      </c>
    </row>
    <row r="8412" spans="1:15" ht="15" customHeight="1" x14ac:dyDescent="0.25">
      <c r="A8412" s="1">
        <v>2022</v>
      </c>
      <c r="B8412" s="1" t="s">
        <v>11026</v>
      </c>
      <c r="C8412" s="1" t="s">
        <v>330</v>
      </c>
      <c r="D8412" s="1" t="s">
        <v>11034</v>
      </c>
      <c r="E8412" s="1" t="s">
        <v>310</v>
      </c>
      <c r="F8412" s="1" t="s">
        <v>332</v>
      </c>
      <c r="G8412" s="1" t="s">
        <v>103</v>
      </c>
      <c r="H8412" s="1" t="s">
        <v>298</v>
      </c>
      <c r="I8412" s="1">
        <v>1.4</v>
      </c>
      <c r="J8412" s="1">
        <v>2023</v>
      </c>
      <c r="K8412" s="1">
        <v>278831</v>
      </c>
      <c r="L8412" s="1">
        <v>0</v>
      </c>
      <c r="M8412" s="1">
        <f t="array" ref="M8412">SUMPRODUCT(MAX(ISNUMBER(SEARCH('Class Rules'!$B$6:$B$85,$E8412))*ISNUMBER(SEARCH('Class Rules'!$C$6:$C$85,$F8412))*'Class Rules'!$A$6:$A$85))</f>
        <v>0</v>
      </c>
      <c r="N8412" s="1" t="str">
        <f t="array" ref="N8412">IF($M8412=0,'Class Rules'!$D$3,INDEX('Class Rules'!$D$6:$D$85,MATCH($M8412,'Class Rules'!$A$6:$A$85,0)))</f>
        <v>Passenger LDV</v>
      </c>
      <c r="O8412" s="1" t="str">
        <f t="array" ref="O8412">IF(SUMPRODUCT(MAX(ISNUMBER(SEARCH(Fuel_Rules!$A$6:$A$30,$E8412))*ISNUMBER(SEARCH(Fuel_Rules!$B$6:$B$30,$F8412))*(Fuel_Rules!$A$6:$A$30&lt;&gt;"")))&gt;0,"Plug-in hybrid",IF($G8412="Diesel","Diesel","Gasoline"))</f>
        <v>Gasoline</v>
      </c>
    </row>
    <row r="8413" spans="1:15" ht="15" customHeight="1" x14ac:dyDescent="0.25">
      <c r="A8413" s="1">
        <v>2022</v>
      </c>
      <c r="B8413" s="1" t="s">
        <v>11026</v>
      </c>
      <c r="C8413" s="1" t="s">
        <v>333</v>
      </c>
      <c r="D8413" s="1" t="s">
        <v>11035</v>
      </c>
      <c r="E8413" s="1" t="s">
        <v>310</v>
      </c>
      <c r="F8413" s="1" t="s">
        <v>335</v>
      </c>
      <c r="G8413" s="1" t="s">
        <v>103</v>
      </c>
      <c r="H8413" s="1" t="s">
        <v>298</v>
      </c>
      <c r="I8413" s="1">
        <v>1.4</v>
      </c>
      <c r="J8413" s="1">
        <v>2023</v>
      </c>
      <c r="K8413" s="1">
        <v>279521</v>
      </c>
      <c r="L8413" s="1">
        <v>0</v>
      </c>
      <c r="M8413" s="1">
        <f t="array" ref="M8413">SUMPRODUCT(MAX(ISNUMBER(SEARCH('Class Rules'!$B$6:$B$85,$E8413))*ISNUMBER(SEARCH('Class Rules'!$C$6:$C$85,$F8413))*'Class Rules'!$A$6:$A$85))</f>
        <v>0</v>
      </c>
      <c r="N8413" s="1" t="str">
        <f t="array" ref="N8413">IF($M8413=0,'Class Rules'!$D$3,INDEX('Class Rules'!$D$6:$D$85,MATCH($M8413,'Class Rules'!$A$6:$A$85,0)))</f>
        <v>Passenger LDV</v>
      </c>
      <c r="O8413" s="1" t="str">
        <f t="array" ref="O8413">IF(SUMPRODUCT(MAX(ISNUMBER(SEARCH(Fuel_Rules!$A$6:$A$30,$E8413))*ISNUMBER(SEARCH(Fuel_Rules!$B$6:$B$30,$F8413))*(Fuel_Rules!$A$6:$A$30&lt;&gt;"")))&gt;0,"Plug-in hybrid",IF($G8413="Diesel","Diesel","Gasoline"))</f>
        <v>Gasoline</v>
      </c>
    </row>
    <row r="8414" spans="1:15" ht="15" customHeight="1" x14ac:dyDescent="0.25">
      <c r="A8414" s="1">
        <v>2022</v>
      </c>
      <c r="B8414" s="1" t="s">
        <v>11026</v>
      </c>
      <c r="C8414" s="1" t="s">
        <v>336</v>
      </c>
      <c r="D8414" s="1" t="s">
        <v>11036</v>
      </c>
      <c r="E8414" s="1" t="s">
        <v>310</v>
      </c>
      <c r="F8414" s="1" t="s">
        <v>338</v>
      </c>
      <c r="G8414" s="1" t="s">
        <v>103</v>
      </c>
      <c r="H8414" s="1" t="s">
        <v>298</v>
      </c>
      <c r="I8414" s="1">
        <v>2</v>
      </c>
      <c r="J8414" s="1">
        <v>2023</v>
      </c>
      <c r="K8414" s="1">
        <v>387872</v>
      </c>
      <c r="L8414" s="1">
        <v>0</v>
      </c>
      <c r="M8414" s="1">
        <f t="array" ref="M8414">SUMPRODUCT(MAX(ISNUMBER(SEARCH('Class Rules'!$B$6:$B$85,$E8414))*ISNUMBER(SEARCH('Class Rules'!$C$6:$C$85,$F8414))*'Class Rules'!$A$6:$A$85))</f>
        <v>0</v>
      </c>
      <c r="N8414" s="1" t="str">
        <f t="array" ref="N8414">IF($M8414=0,'Class Rules'!$D$3,INDEX('Class Rules'!$D$6:$D$85,MATCH($M8414,'Class Rules'!$A$6:$A$85,0)))</f>
        <v>Passenger LDV</v>
      </c>
      <c r="O8414" s="1" t="str">
        <f t="array" ref="O8414">IF(SUMPRODUCT(MAX(ISNUMBER(SEARCH(Fuel_Rules!$A$6:$A$30,$E8414))*ISNUMBER(SEARCH(Fuel_Rules!$B$6:$B$30,$F8414))*(Fuel_Rules!$A$6:$A$30&lt;&gt;"")))&gt;0,"Plug-in hybrid",IF($G8414="Diesel","Diesel","Gasoline"))</f>
        <v>Gasoline</v>
      </c>
    </row>
    <row r="8415" spans="1:15" ht="15" customHeight="1" x14ac:dyDescent="0.25">
      <c r="A8415" s="1">
        <v>2022</v>
      </c>
      <c r="B8415" s="1" t="s">
        <v>11026</v>
      </c>
      <c r="C8415" s="1" t="s">
        <v>339</v>
      </c>
      <c r="D8415" s="1" t="s">
        <v>11037</v>
      </c>
      <c r="E8415" s="1" t="s">
        <v>310</v>
      </c>
      <c r="F8415" s="1" t="s">
        <v>341</v>
      </c>
      <c r="G8415" s="1" t="s">
        <v>103</v>
      </c>
      <c r="H8415" s="1" t="s">
        <v>298</v>
      </c>
      <c r="I8415" s="1">
        <v>2</v>
      </c>
      <c r="J8415" s="1">
        <v>2023</v>
      </c>
      <c r="K8415" s="1">
        <v>335073</v>
      </c>
      <c r="L8415" s="1">
        <v>0</v>
      </c>
      <c r="M8415" s="1">
        <f t="array" ref="M8415">SUMPRODUCT(MAX(ISNUMBER(SEARCH('Class Rules'!$B$6:$B$85,$E8415))*ISNUMBER(SEARCH('Class Rules'!$C$6:$C$85,$F8415))*'Class Rules'!$A$6:$A$85))</f>
        <v>0</v>
      </c>
      <c r="N8415" s="1" t="str">
        <f t="array" ref="N8415">IF($M8415=0,'Class Rules'!$D$3,INDEX('Class Rules'!$D$6:$D$85,MATCH($M8415,'Class Rules'!$A$6:$A$85,0)))</f>
        <v>Passenger LDV</v>
      </c>
      <c r="O8415" s="1" t="str">
        <f t="array" ref="O8415">IF(SUMPRODUCT(MAX(ISNUMBER(SEARCH(Fuel_Rules!$A$6:$A$30,$E8415))*ISNUMBER(SEARCH(Fuel_Rules!$B$6:$B$30,$F8415))*(Fuel_Rules!$A$6:$A$30&lt;&gt;"")))&gt;0,"Plug-in hybrid",IF($G8415="Diesel","Diesel","Gasoline"))</f>
        <v>Gasoline</v>
      </c>
    </row>
    <row r="8416" spans="1:15" ht="15" customHeight="1" x14ac:dyDescent="0.25">
      <c r="A8416" s="1">
        <v>2022</v>
      </c>
      <c r="B8416" s="1" t="s">
        <v>11026</v>
      </c>
      <c r="C8416" s="1" t="s">
        <v>351</v>
      </c>
      <c r="D8416" s="1" t="s">
        <v>11038</v>
      </c>
      <c r="E8416" s="1" t="s">
        <v>310</v>
      </c>
      <c r="F8416" s="1" t="s">
        <v>353</v>
      </c>
      <c r="G8416" s="1" t="s">
        <v>103</v>
      </c>
      <c r="H8416" s="1" t="s">
        <v>298</v>
      </c>
      <c r="I8416" s="1">
        <v>2</v>
      </c>
      <c r="J8416" s="1">
        <v>2023</v>
      </c>
      <c r="K8416" s="1">
        <v>356530</v>
      </c>
      <c r="L8416" s="1">
        <v>0</v>
      </c>
      <c r="M8416" s="1">
        <f t="array" ref="M8416">SUMPRODUCT(MAX(ISNUMBER(SEARCH('Class Rules'!$B$6:$B$85,$E8416))*ISNUMBER(SEARCH('Class Rules'!$C$6:$C$85,$F8416))*'Class Rules'!$A$6:$A$85))</f>
        <v>0</v>
      </c>
      <c r="N8416" s="1" t="str">
        <f t="array" ref="N8416">IF($M8416=0,'Class Rules'!$D$3,INDEX('Class Rules'!$D$6:$D$85,MATCH($M8416,'Class Rules'!$A$6:$A$85,0)))</f>
        <v>Passenger LDV</v>
      </c>
      <c r="O8416" s="1" t="str">
        <f t="array" ref="O8416">IF(SUMPRODUCT(MAX(ISNUMBER(SEARCH(Fuel_Rules!$A$6:$A$30,$E8416))*ISNUMBER(SEARCH(Fuel_Rules!$B$6:$B$30,$F8416))*(Fuel_Rules!$A$6:$A$30&lt;&gt;"")))&gt;0,"Plug-in hybrid",IF($G8416="Diesel","Diesel","Gasoline"))</f>
        <v>Gasoline</v>
      </c>
    </row>
    <row r="8417" spans="1:15" ht="15" customHeight="1" x14ac:dyDescent="0.25">
      <c r="A8417" s="1">
        <v>2022</v>
      </c>
      <c r="B8417" s="1" t="s">
        <v>11026</v>
      </c>
      <c r="C8417" s="1" t="s">
        <v>354</v>
      </c>
      <c r="D8417" s="1" t="s">
        <v>11039</v>
      </c>
      <c r="E8417" s="1" t="s">
        <v>310</v>
      </c>
      <c r="F8417" s="1" t="s">
        <v>356</v>
      </c>
      <c r="G8417" s="1" t="s">
        <v>103</v>
      </c>
      <c r="H8417" s="1" t="s">
        <v>298</v>
      </c>
      <c r="I8417" s="1">
        <v>2.9</v>
      </c>
      <c r="J8417" s="1">
        <v>2023</v>
      </c>
      <c r="K8417" s="1">
        <v>728125</v>
      </c>
      <c r="L8417" s="1">
        <v>0</v>
      </c>
      <c r="M8417" s="1">
        <f t="array" ref="M8417">SUMPRODUCT(MAX(ISNUMBER(SEARCH('Class Rules'!$B$6:$B$85,$E8417))*ISNUMBER(SEARCH('Class Rules'!$C$6:$C$85,$F8417))*'Class Rules'!$A$6:$A$85))</f>
        <v>0</v>
      </c>
      <c r="N8417" s="1" t="str">
        <f t="array" ref="N8417">IF($M8417=0,'Class Rules'!$D$3,INDEX('Class Rules'!$D$6:$D$85,MATCH($M8417,'Class Rules'!$A$6:$A$85,0)))</f>
        <v>Passenger LDV</v>
      </c>
      <c r="O8417" s="1" t="str">
        <f t="array" ref="O8417">IF(SUMPRODUCT(MAX(ISNUMBER(SEARCH(Fuel_Rules!$A$6:$A$30,$E8417))*ISNUMBER(SEARCH(Fuel_Rules!$B$6:$B$30,$F8417))*(Fuel_Rules!$A$6:$A$30&lt;&gt;"")))&gt;0,"Plug-in hybrid",IF($G8417="Diesel","Diesel","Gasoline"))</f>
        <v>Gasoline</v>
      </c>
    </row>
    <row r="8418" spans="1:15" ht="15" customHeight="1" x14ac:dyDescent="0.25">
      <c r="A8418" s="1">
        <v>2022</v>
      </c>
      <c r="B8418" s="1" t="s">
        <v>11026</v>
      </c>
      <c r="C8418" s="1" t="s">
        <v>8820</v>
      </c>
      <c r="D8418" s="1" t="s">
        <v>11040</v>
      </c>
      <c r="E8418" s="1" t="s">
        <v>310</v>
      </c>
      <c r="F8418" s="1" t="s">
        <v>9871</v>
      </c>
      <c r="G8418" s="1" t="s">
        <v>103</v>
      </c>
      <c r="H8418" s="1" t="s">
        <v>298</v>
      </c>
      <c r="I8418" s="1">
        <v>3</v>
      </c>
      <c r="J8418" s="1">
        <v>2023</v>
      </c>
      <c r="K8418" s="1">
        <v>594429</v>
      </c>
      <c r="L8418" s="1">
        <v>0</v>
      </c>
      <c r="M8418" s="1">
        <f t="array" ref="M8418">SUMPRODUCT(MAX(ISNUMBER(SEARCH('Class Rules'!$B$6:$B$85,$E8418))*ISNUMBER(SEARCH('Class Rules'!$C$6:$C$85,$F8418))*'Class Rules'!$A$6:$A$85))</f>
        <v>0</v>
      </c>
      <c r="N8418" s="1" t="str">
        <f t="array" ref="N8418">IF($M8418=0,'Class Rules'!$D$3,INDEX('Class Rules'!$D$6:$D$85,MATCH($M8418,'Class Rules'!$A$6:$A$85,0)))</f>
        <v>Passenger LDV</v>
      </c>
      <c r="O8418" s="1" t="str">
        <f t="array" ref="O8418">IF(SUMPRODUCT(MAX(ISNUMBER(SEARCH(Fuel_Rules!$A$6:$A$30,$E8418))*ISNUMBER(SEARCH(Fuel_Rules!$B$6:$B$30,$F8418))*(Fuel_Rules!$A$6:$A$30&lt;&gt;"")))&gt;0,"Plug-in hybrid",IF($G8418="Diesel","Diesel","Gasoline"))</f>
        <v>Gasoline</v>
      </c>
    </row>
    <row r="8419" spans="1:15" ht="15" customHeight="1" x14ac:dyDescent="0.25">
      <c r="A8419" s="1">
        <v>2022</v>
      </c>
      <c r="B8419" s="1" t="s">
        <v>11026</v>
      </c>
      <c r="C8419" s="1" t="s">
        <v>357</v>
      </c>
      <c r="D8419" s="1" t="s">
        <v>11041</v>
      </c>
      <c r="E8419" s="1" t="s">
        <v>310</v>
      </c>
      <c r="F8419" s="1" t="s">
        <v>359</v>
      </c>
      <c r="G8419" s="1" t="s">
        <v>103</v>
      </c>
      <c r="H8419" s="1" t="s">
        <v>298</v>
      </c>
      <c r="I8419" s="1">
        <v>2</v>
      </c>
      <c r="J8419" s="1">
        <v>2023</v>
      </c>
      <c r="K8419" s="1">
        <v>310316</v>
      </c>
      <c r="L8419" s="1">
        <v>0</v>
      </c>
      <c r="M8419" s="1">
        <f t="array" ref="M8419">SUMPRODUCT(MAX(ISNUMBER(SEARCH('Class Rules'!$B$6:$B$85,$E8419))*ISNUMBER(SEARCH('Class Rules'!$C$6:$C$85,$F8419))*'Class Rules'!$A$6:$A$85))</f>
        <v>0</v>
      </c>
      <c r="N8419" s="1" t="str">
        <f t="array" ref="N8419">IF($M8419=0,'Class Rules'!$D$3,INDEX('Class Rules'!$D$6:$D$85,MATCH($M8419,'Class Rules'!$A$6:$A$85,0)))</f>
        <v>Passenger LDV</v>
      </c>
      <c r="O8419" s="1" t="str">
        <f t="array" ref="O8419">IF(SUMPRODUCT(MAX(ISNUMBER(SEARCH(Fuel_Rules!$A$6:$A$30,$E8419))*ISNUMBER(SEARCH(Fuel_Rules!$B$6:$B$30,$F8419))*(Fuel_Rules!$A$6:$A$30&lt;&gt;"")))&gt;0,"Plug-in hybrid",IF($G8419="Diesel","Diesel","Gasoline"))</f>
        <v>Gasoline</v>
      </c>
    </row>
    <row r="8420" spans="1:15" ht="15" customHeight="1" x14ac:dyDescent="0.25">
      <c r="A8420" s="1">
        <v>2022</v>
      </c>
      <c r="B8420" s="1" t="s">
        <v>11026</v>
      </c>
      <c r="C8420" s="1" t="s">
        <v>360</v>
      </c>
      <c r="D8420" s="1" t="s">
        <v>11042</v>
      </c>
      <c r="E8420" s="1" t="s">
        <v>310</v>
      </c>
      <c r="F8420" s="1" t="s">
        <v>8825</v>
      </c>
      <c r="G8420" s="1" t="s">
        <v>103</v>
      </c>
      <c r="H8420" s="1" t="s">
        <v>298</v>
      </c>
      <c r="I8420" s="1">
        <v>2</v>
      </c>
      <c r="J8420" s="1">
        <v>2023</v>
      </c>
      <c r="K8420" s="1">
        <v>299525</v>
      </c>
      <c r="L8420" s="1">
        <v>0</v>
      </c>
      <c r="M8420" s="1">
        <f t="array" ref="M8420">SUMPRODUCT(MAX(ISNUMBER(SEARCH('Class Rules'!$B$6:$B$85,$E8420))*ISNUMBER(SEARCH('Class Rules'!$C$6:$C$85,$F8420))*'Class Rules'!$A$6:$A$85))</f>
        <v>0</v>
      </c>
      <c r="N8420" s="1" t="str">
        <f t="array" ref="N8420">IF($M8420=0,'Class Rules'!$D$3,INDEX('Class Rules'!$D$6:$D$85,MATCH($M8420,'Class Rules'!$A$6:$A$85,0)))</f>
        <v>Passenger LDV</v>
      </c>
      <c r="O8420" s="1" t="str">
        <f t="array" ref="O8420">IF(SUMPRODUCT(MAX(ISNUMBER(SEARCH(Fuel_Rules!$A$6:$A$30,$E8420))*ISNUMBER(SEARCH(Fuel_Rules!$B$6:$B$30,$F8420))*(Fuel_Rules!$A$6:$A$30&lt;&gt;"")))&gt;0,"Plug-in hybrid",IF($G8420="Diesel","Diesel","Gasoline"))</f>
        <v>Gasoline</v>
      </c>
    </row>
    <row r="8421" spans="1:15" ht="15" customHeight="1" x14ac:dyDescent="0.25">
      <c r="A8421" s="1">
        <v>2022</v>
      </c>
      <c r="B8421" s="1" t="s">
        <v>11026</v>
      </c>
      <c r="C8421" s="1" t="s">
        <v>363</v>
      </c>
      <c r="D8421" s="1" t="s">
        <v>11043</v>
      </c>
      <c r="E8421" s="1" t="s">
        <v>310</v>
      </c>
      <c r="F8421" s="1" t="s">
        <v>365</v>
      </c>
      <c r="G8421" s="1" t="s">
        <v>103</v>
      </c>
      <c r="H8421" s="1" t="s">
        <v>298</v>
      </c>
      <c r="I8421" s="1">
        <v>2</v>
      </c>
      <c r="J8421" s="1">
        <v>2023</v>
      </c>
      <c r="K8421" s="1">
        <v>395143</v>
      </c>
      <c r="L8421" s="1">
        <v>0</v>
      </c>
      <c r="M8421" s="1">
        <f t="array" ref="M8421">SUMPRODUCT(MAX(ISNUMBER(SEARCH('Class Rules'!$B$6:$B$85,$E8421))*ISNUMBER(SEARCH('Class Rules'!$C$6:$C$85,$F8421))*'Class Rules'!$A$6:$A$85))</f>
        <v>0</v>
      </c>
      <c r="N8421" s="1" t="str">
        <f t="array" ref="N8421">IF($M8421=0,'Class Rules'!$D$3,INDEX('Class Rules'!$D$6:$D$85,MATCH($M8421,'Class Rules'!$A$6:$A$85,0)))</f>
        <v>Passenger LDV</v>
      </c>
      <c r="O8421" s="1" t="str">
        <f t="array" ref="O8421">IF(SUMPRODUCT(MAX(ISNUMBER(SEARCH(Fuel_Rules!$A$6:$A$30,$E8421))*ISNUMBER(SEARCH(Fuel_Rules!$B$6:$B$30,$F8421))*(Fuel_Rules!$A$6:$A$30&lt;&gt;"")))&gt;0,"Plug-in hybrid",IF($G8421="Diesel","Diesel","Gasoline"))</f>
        <v>Gasoline</v>
      </c>
    </row>
    <row r="8422" spans="1:15" ht="15" customHeight="1" x14ac:dyDescent="0.25">
      <c r="A8422" s="1">
        <v>2022</v>
      </c>
      <c r="B8422" s="1" t="s">
        <v>11026</v>
      </c>
      <c r="C8422" s="1" t="s">
        <v>6929</v>
      </c>
      <c r="D8422" s="1" t="s">
        <v>11044</v>
      </c>
      <c r="E8422" s="1" t="s">
        <v>310</v>
      </c>
      <c r="F8422" s="1" t="s">
        <v>6931</v>
      </c>
      <c r="G8422" s="1" t="s">
        <v>103</v>
      </c>
      <c r="H8422" s="1" t="s">
        <v>298</v>
      </c>
      <c r="I8422" s="1">
        <v>2</v>
      </c>
      <c r="J8422" s="1">
        <v>2023</v>
      </c>
      <c r="K8422" s="1">
        <v>356030</v>
      </c>
      <c r="L8422" s="1">
        <v>0</v>
      </c>
      <c r="M8422" s="1">
        <f t="array" ref="M8422">SUMPRODUCT(MAX(ISNUMBER(SEARCH('Class Rules'!$B$6:$B$85,$E8422))*ISNUMBER(SEARCH('Class Rules'!$C$6:$C$85,$F8422))*'Class Rules'!$A$6:$A$85))</f>
        <v>0</v>
      </c>
      <c r="N8422" s="1" t="str">
        <f t="array" ref="N8422">IF($M8422=0,'Class Rules'!$D$3,INDEX('Class Rules'!$D$6:$D$85,MATCH($M8422,'Class Rules'!$A$6:$A$85,0)))</f>
        <v>Passenger LDV</v>
      </c>
      <c r="O8422" s="1" t="str">
        <f t="array" ref="O8422">IF(SUMPRODUCT(MAX(ISNUMBER(SEARCH(Fuel_Rules!$A$6:$A$30,$E8422))*ISNUMBER(SEARCH(Fuel_Rules!$B$6:$B$30,$F8422))*(Fuel_Rules!$A$6:$A$30&lt;&gt;"")))&gt;0,"Plug-in hybrid",IF($G8422="Diesel","Diesel","Gasoline"))</f>
        <v>Gasoline</v>
      </c>
    </row>
    <row r="8423" spans="1:15" ht="15" customHeight="1" x14ac:dyDescent="0.25">
      <c r="A8423" s="1">
        <v>2022</v>
      </c>
      <c r="B8423" s="1" t="s">
        <v>11026</v>
      </c>
      <c r="C8423" s="1" t="s">
        <v>366</v>
      </c>
      <c r="D8423" s="1" t="s">
        <v>11045</v>
      </c>
      <c r="E8423" s="1" t="s">
        <v>310</v>
      </c>
      <c r="F8423" s="1" t="s">
        <v>9877</v>
      </c>
      <c r="G8423" s="1" t="s">
        <v>103</v>
      </c>
      <c r="H8423" s="1" t="s">
        <v>298</v>
      </c>
      <c r="I8423" s="1">
        <v>3</v>
      </c>
      <c r="J8423" s="1">
        <v>2023</v>
      </c>
      <c r="K8423" s="1">
        <v>700124</v>
      </c>
      <c r="L8423" s="1">
        <v>0</v>
      </c>
      <c r="M8423" s="1">
        <f t="array" ref="M8423">SUMPRODUCT(MAX(ISNUMBER(SEARCH('Class Rules'!$B$6:$B$85,$E8423))*ISNUMBER(SEARCH('Class Rules'!$C$6:$C$85,$F8423))*'Class Rules'!$A$6:$A$85))</f>
        <v>0</v>
      </c>
      <c r="N8423" s="1" t="str">
        <f t="array" ref="N8423">IF($M8423=0,'Class Rules'!$D$3,INDEX('Class Rules'!$D$6:$D$85,MATCH($M8423,'Class Rules'!$A$6:$A$85,0)))</f>
        <v>Passenger LDV</v>
      </c>
      <c r="O8423" s="1" t="str">
        <f t="array" ref="O8423">IF(SUMPRODUCT(MAX(ISNUMBER(SEARCH(Fuel_Rules!$A$6:$A$30,$E8423))*ISNUMBER(SEARCH(Fuel_Rules!$B$6:$B$30,$F8423))*(Fuel_Rules!$A$6:$A$30&lt;&gt;"")))&gt;0,"Plug-in hybrid",IF($G8423="Diesel","Diesel","Gasoline"))</f>
        <v>Gasoline</v>
      </c>
    </row>
    <row r="8424" spans="1:15" ht="15" customHeight="1" x14ac:dyDescent="0.25">
      <c r="A8424" s="1">
        <v>2022</v>
      </c>
      <c r="B8424" s="1" t="s">
        <v>11026</v>
      </c>
      <c r="C8424" s="1" t="s">
        <v>369</v>
      </c>
      <c r="D8424" s="1" t="s">
        <v>11046</v>
      </c>
      <c r="E8424" s="1" t="s">
        <v>310</v>
      </c>
      <c r="F8424" s="1" t="s">
        <v>9879</v>
      </c>
      <c r="G8424" s="1" t="s">
        <v>103</v>
      </c>
      <c r="H8424" s="1" t="s">
        <v>298</v>
      </c>
      <c r="I8424" s="1">
        <v>3</v>
      </c>
      <c r="J8424" s="1">
        <v>2023</v>
      </c>
      <c r="K8424" s="1">
        <v>650396</v>
      </c>
      <c r="L8424" s="1">
        <v>0</v>
      </c>
      <c r="M8424" s="1">
        <f t="array" ref="M8424">SUMPRODUCT(MAX(ISNUMBER(SEARCH('Class Rules'!$B$6:$B$85,$E8424))*ISNUMBER(SEARCH('Class Rules'!$C$6:$C$85,$F8424))*'Class Rules'!$A$6:$A$85))</f>
        <v>0</v>
      </c>
      <c r="N8424" s="1" t="str">
        <f t="array" ref="N8424">IF($M8424=0,'Class Rules'!$D$3,INDEX('Class Rules'!$D$6:$D$85,MATCH($M8424,'Class Rules'!$A$6:$A$85,0)))</f>
        <v>Passenger LDV</v>
      </c>
      <c r="O8424" s="1" t="str">
        <f t="array" ref="O8424">IF(SUMPRODUCT(MAX(ISNUMBER(SEARCH(Fuel_Rules!$A$6:$A$30,$E8424))*ISNUMBER(SEARCH(Fuel_Rules!$B$6:$B$30,$F8424))*(Fuel_Rules!$A$6:$A$30&lt;&gt;"")))&gt;0,"Plug-in hybrid",IF($G8424="Diesel","Diesel","Gasoline"))</f>
        <v>Gasoline</v>
      </c>
    </row>
    <row r="8425" spans="1:15" ht="15" customHeight="1" x14ac:dyDescent="0.25">
      <c r="A8425" s="1">
        <v>2022</v>
      </c>
      <c r="B8425" s="1" t="s">
        <v>11026</v>
      </c>
      <c r="C8425" s="1" t="s">
        <v>378</v>
      </c>
      <c r="D8425" s="1" t="s">
        <v>11047</v>
      </c>
      <c r="E8425" s="1" t="s">
        <v>310</v>
      </c>
      <c r="F8425" s="1" t="s">
        <v>380</v>
      </c>
      <c r="G8425" s="1" t="s">
        <v>103</v>
      </c>
      <c r="H8425" s="1" t="s">
        <v>298</v>
      </c>
      <c r="I8425" s="1">
        <v>2</v>
      </c>
      <c r="J8425" s="1">
        <v>2023</v>
      </c>
      <c r="K8425" s="1">
        <v>297553</v>
      </c>
      <c r="L8425" s="1">
        <v>0</v>
      </c>
      <c r="M8425" s="1">
        <f t="array" ref="M8425">SUMPRODUCT(MAX(ISNUMBER(SEARCH('Class Rules'!$B$6:$B$85,$E8425))*ISNUMBER(SEARCH('Class Rules'!$C$6:$C$85,$F8425))*'Class Rules'!$A$6:$A$85))</f>
        <v>0</v>
      </c>
      <c r="N8425" s="1" t="str">
        <f t="array" ref="N8425">IF($M8425=0,'Class Rules'!$D$3,INDEX('Class Rules'!$D$6:$D$85,MATCH($M8425,'Class Rules'!$A$6:$A$85,0)))</f>
        <v>Passenger LDV</v>
      </c>
      <c r="O8425" s="1" t="str">
        <f t="array" ref="O8425">IF(SUMPRODUCT(MAX(ISNUMBER(SEARCH(Fuel_Rules!$A$6:$A$30,$E8425))*ISNUMBER(SEARCH(Fuel_Rules!$B$6:$B$30,$F8425))*(Fuel_Rules!$A$6:$A$30&lt;&gt;"")))&gt;0,"Plug-in hybrid",IF($G8425="Diesel","Diesel","Gasoline"))</f>
        <v>Gasoline</v>
      </c>
    </row>
    <row r="8426" spans="1:15" ht="15" customHeight="1" x14ac:dyDescent="0.25">
      <c r="A8426" s="1">
        <v>2022</v>
      </c>
      <c r="B8426" s="1" t="s">
        <v>11026</v>
      </c>
      <c r="C8426" s="1" t="s">
        <v>381</v>
      </c>
      <c r="D8426" s="1" t="s">
        <v>11048</v>
      </c>
      <c r="E8426" s="1" t="s">
        <v>310</v>
      </c>
      <c r="F8426" s="1" t="s">
        <v>383</v>
      </c>
      <c r="G8426" s="1" t="s">
        <v>103</v>
      </c>
      <c r="H8426" s="1" t="s">
        <v>298</v>
      </c>
      <c r="I8426" s="1">
        <v>3</v>
      </c>
      <c r="J8426" s="1">
        <v>2023</v>
      </c>
      <c r="K8426" s="1">
        <v>594899</v>
      </c>
      <c r="L8426" s="1">
        <v>0</v>
      </c>
      <c r="M8426" s="1">
        <f t="array" ref="M8426">SUMPRODUCT(MAX(ISNUMBER(SEARCH('Class Rules'!$B$6:$B$85,$E8426))*ISNUMBER(SEARCH('Class Rules'!$C$6:$C$85,$F8426))*'Class Rules'!$A$6:$A$85))</f>
        <v>0</v>
      </c>
      <c r="N8426" s="1" t="str">
        <f t="array" ref="N8426">IF($M8426=0,'Class Rules'!$D$3,INDEX('Class Rules'!$D$6:$D$85,MATCH($M8426,'Class Rules'!$A$6:$A$85,0)))</f>
        <v>Passenger LDV</v>
      </c>
      <c r="O8426" s="1" t="str">
        <f t="array" ref="O8426">IF(SUMPRODUCT(MAX(ISNUMBER(SEARCH(Fuel_Rules!$A$6:$A$30,$E8426))*ISNUMBER(SEARCH(Fuel_Rules!$B$6:$B$30,$F8426))*(Fuel_Rules!$A$6:$A$30&lt;&gt;"")))&gt;0,"Plug-in hybrid",IF($G8426="Diesel","Diesel","Gasoline"))</f>
        <v>Gasoline</v>
      </c>
    </row>
    <row r="8427" spans="1:15" ht="15" customHeight="1" x14ac:dyDescent="0.25">
      <c r="A8427" s="1">
        <v>2022</v>
      </c>
      <c r="B8427" s="1" t="s">
        <v>11026</v>
      </c>
      <c r="C8427" s="1" t="s">
        <v>387</v>
      </c>
      <c r="D8427" s="1" t="s">
        <v>11049</v>
      </c>
      <c r="E8427" s="1" t="s">
        <v>310</v>
      </c>
      <c r="F8427" s="1" t="s">
        <v>389</v>
      </c>
      <c r="G8427" s="1" t="s">
        <v>103</v>
      </c>
      <c r="H8427" s="1" t="s">
        <v>298</v>
      </c>
      <c r="I8427" s="1">
        <v>2.9</v>
      </c>
      <c r="J8427" s="1">
        <v>2023</v>
      </c>
      <c r="K8427" s="1">
        <v>774950</v>
      </c>
      <c r="L8427" s="1">
        <v>0</v>
      </c>
      <c r="M8427" s="1">
        <f t="array" ref="M8427">SUMPRODUCT(MAX(ISNUMBER(SEARCH('Class Rules'!$B$6:$B$85,$E8427))*ISNUMBER(SEARCH('Class Rules'!$C$6:$C$85,$F8427))*'Class Rules'!$A$6:$A$85))</f>
        <v>0</v>
      </c>
      <c r="N8427" s="1" t="str">
        <f t="array" ref="N8427">IF($M8427=0,'Class Rules'!$D$3,INDEX('Class Rules'!$D$6:$D$85,MATCH($M8427,'Class Rules'!$A$6:$A$85,0)))</f>
        <v>Passenger LDV</v>
      </c>
      <c r="O8427" s="1" t="str">
        <f t="array" ref="O8427">IF(SUMPRODUCT(MAX(ISNUMBER(SEARCH(Fuel_Rules!$A$6:$A$30,$E8427))*ISNUMBER(SEARCH(Fuel_Rules!$B$6:$B$30,$F8427))*(Fuel_Rules!$A$6:$A$30&lt;&gt;"")))&gt;0,"Plug-in hybrid",IF($G8427="Diesel","Diesel","Gasoline"))</f>
        <v>Gasoline</v>
      </c>
    </row>
    <row r="8428" spans="1:15" ht="15" customHeight="1" x14ac:dyDescent="0.25">
      <c r="A8428" s="1">
        <v>2022</v>
      </c>
      <c r="B8428" s="1" t="s">
        <v>11026</v>
      </c>
      <c r="C8428" s="1" t="s">
        <v>390</v>
      </c>
      <c r="D8428" s="1" t="s">
        <v>11050</v>
      </c>
      <c r="E8428" s="1" t="s">
        <v>310</v>
      </c>
      <c r="F8428" s="1" t="s">
        <v>392</v>
      </c>
      <c r="G8428" s="1" t="s">
        <v>103</v>
      </c>
      <c r="H8428" s="1" t="s">
        <v>298</v>
      </c>
      <c r="I8428" s="1">
        <v>2</v>
      </c>
      <c r="J8428" s="1">
        <v>2023</v>
      </c>
      <c r="K8428" s="1">
        <v>366871</v>
      </c>
      <c r="L8428" s="1">
        <v>0</v>
      </c>
      <c r="M8428" s="1">
        <f t="array" ref="M8428">SUMPRODUCT(MAX(ISNUMBER(SEARCH('Class Rules'!$B$6:$B$85,$E8428))*ISNUMBER(SEARCH('Class Rules'!$C$6:$C$85,$F8428))*'Class Rules'!$A$6:$A$85))</f>
        <v>0</v>
      </c>
      <c r="N8428" s="1" t="str">
        <f t="array" ref="N8428">IF($M8428=0,'Class Rules'!$D$3,INDEX('Class Rules'!$D$6:$D$85,MATCH($M8428,'Class Rules'!$A$6:$A$85,0)))</f>
        <v>Passenger LDV</v>
      </c>
      <c r="O8428" s="1" t="str">
        <f t="array" ref="O8428">IF(SUMPRODUCT(MAX(ISNUMBER(SEARCH(Fuel_Rules!$A$6:$A$30,$E8428))*ISNUMBER(SEARCH(Fuel_Rules!$B$6:$B$30,$F8428))*(Fuel_Rules!$A$6:$A$30&lt;&gt;"")))&gt;0,"Plug-in hybrid",IF($G8428="Diesel","Diesel","Gasoline"))</f>
        <v>Gasoline</v>
      </c>
    </row>
    <row r="8429" spans="1:15" ht="15" customHeight="1" x14ac:dyDescent="0.25">
      <c r="A8429" s="1">
        <v>2022</v>
      </c>
      <c r="B8429" s="1" t="s">
        <v>11026</v>
      </c>
      <c r="C8429" s="1" t="s">
        <v>393</v>
      </c>
      <c r="D8429" s="1" t="s">
        <v>11051</v>
      </c>
      <c r="E8429" s="1" t="s">
        <v>310</v>
      </c>
      <c r="F8429" s="1" t="s">
        <v>395</v>
      </c>
      <c r="G8429" s="1" t="s">
        <v>103</v>
      </c>
      <c r="H8429" s="1" t="s">
        <v>298</v>
      </c>
      <c r="I8429" s="1">
        <v>2.5</v>
      </c>
      <c r="J8429" s="1">
        <v>2023</v>
      </c>
      <c r="K8429" s="1">
        <v>648106</v>
      </c>
      <c r="L8429" s="1">
        <v>0</v>
      </c>
      <c r="M8429" s="1">
        <f t="array" ref="M8429">SUMPRODUCT(MAX(ISNUMBER(SEARCH('Class Rules'!$B$6:$B$85,$E8429))*ISNUMBER(SEARCH('Class Rules'!$C$6:$C$85,$F8429))*'Class Rules'!$A$6:$A$85))</f>
        <v>0</v>
      </c>
      <c r="N8429" s="1" t="str">
        <f t="array" ref="N8429">IF($M8429=0,'Class Rules'!$D$3,INDEX('Class Rules'!$D$6:$D$85,MATCH($M8429,'Class Rules'!$A$6:$A$85,0)))</f>
        <v>Passenger LDV</v>
      </c>
      <c r="O8429" s="1" t="str">
        <f t="array" ref="O8429">IF(SUMPRODUCT(MAX(ISNUMBER(SEARCH(Fuel_Rules!$A$6:$A$30,$E8429))*ISNUMBER(SEARCH(Fuel_Rules!$B$6:$B$30,$F8429))*(Fuel_Rules!$A$6:$A$30&lt;&gt;"")))&gt;0,"Plug-in hybrid",IF($G8429="Diesel","Diesel","Gasoline"))</f>
        <v>Gasoline</v>
      </c>
    </row>
    <row r="8430" spans="1:15" ht="15" customHeight="1" x14ac:dyDescent="0.25">
      <c r="A8430" s="1">
        <v>2022</v>
      </c>
      <c r="B8430" s="1" t="s">
        <v>11026</v>
      </c>
      <c r="C8430" s="1" t="s">
        <v>396</v>
      </c>
      <c r="D8430" s="1" t="s">
        <v>11052</v>
      </c>
      <c r="E8430" s="1" t="s">
        <v>310</v>
      </c>
      <c r="F8430" s="1" t="s">
        <v>398</v>
      </c>
      <c r="G8430" s="1" t="s">
        <v>103</v>
      </c>
      <c r="H8430" s="1" t="s">
        <v>298</v>
      </c>
      <c r="I8430" s="1">
        <v>3</v>
      </c>
      <c r="J8430" s="1">
        <v>2023</v>
      </c>
      <c r="K8430" s="1">
        <v>554082</v>
      </c>
      <c r="L8430" s="1">
        <v>0</v>
      </c>
      <c r="M8430" s="1">
        <f t="array" ref="M8430">SUMPRODUCT(MAX(ISNUMBER(SEARCH('Class Rules'!$B$6:$B$85,$E8430))*ISNUMBER(SEARCH('Class Rules'!$C$6:$C$85,$F8430))*'Class Rules'!$A$6:$A$85))</f>
        <v>0</v>
      </c>
      <c r="N8430" s="1" t="str">
        <f t="array" ref="N8430">IF($M8430=0,'Class Rules'!$D$3,INDEX('Class Rules'!$D$6:$D$85,MATCH($M8430,'Class Rules'!$A$6:$A$85,0)))</f>
        <v>Passenger LDV</v>
      </c>
      <c r="O8430" s="1" t="str">
        <f t="array" ref="O8430">IF(SUMPRODUCT(MAX(ISNUMBER(SEARCH(Fuel_Rules!$A$6:$A$30,$E8430))*ISNUMBER(SEARCH(Fuel_Rules!$B$6:$B$30,$F8430))*(Fuel_Rules!$A$6:$A$30&lt;&gt;"")))&gt;0,"Plug-in hybrid",IF($G8430="Diesel","Diesel","Gasoline"))</f>
        <v>Gasoline</v>
      </c>
    </row>
    <row r="8431" spans="1:15" ht="15" customHeight="1" x14ac:dyDescent="0.25">
      <c r="A8431" s="1">
        <v>2022</v>
      </c>
      <c r="B8431" s="1" t="s">
        <v>11026</v>
      </c>
      <c r="C8431" s="1" t="s">
        <v>405</v>
      </c>
      <c r="D8431" s="1" t="s">
        <v>11053</v>
      </c>
      <c r="E8431" s="1" t="s">
        <v>310</v>
      </c>
      <c r="F8431" s="1" t="s">
        <v>407</v>
      </c>
      <c r="G8431" s="1" t="s">
        <v>103</v>
      </c>
      <c r="H8431" s="1" t="s">
        <v>298</v>
      </c>
      <c r="I8431" s="1">
        <v>2</v>
      </c>
      <c r="J8431" s="1">
        <v>2023</v>
      </c>
      <c r="K8431" s="1">
        <v>463407</v>
      </c>
      <c r="L8431" s="1">
        <v>0</v>
      </c>
      <c r="M8431" s="1">
        <f t="array" ref="M8431">SUMPRODUCT(MAX(ISNUMBER(SEARCH('Class Rules'!$B$6:$B$85,$E8431))*ISNUMBER(SEARCH('Class Rules'!$C$6:$C$85,$F8431))*'Class Rules'!$A$6:$A$85))</f>
        <v>0</v>
      </c>
      <c r="N8431" s="1" t="str">
        <f t="array" ref="N8431">IF($M8431=0,'Class Rules'!$D$3,INDEX('Class Rules'!$D$6:$D$85,MATCH($M8431,'Class Rules'!$A$6:$A$85,0)))</f>
        <v>Passenger LDV</v>
      </c>
      <c r="O8431" s="1" t="str">
        <f t="array" ref="O8431">IF(SUMPRODUCT(MAX(ISNUMBER(SEARCH(Fuel_Rules!$A$6:$A$30,$E8431))*ISNUMBER(SEARCH(Fuel_Rules!$B$6:$B$30,$F8431))*(Fuel_Rules!$A$6:$A$30&lt;&gt;"")))&gt;0,"Plug-in hybrid",IF($G8431="Diesel","Diesel","Gasoline"))</f>
        <v>Gasoline</v>
      </c>
    </row>
    <row r="8432" spans="1:15" ht="15" customHeight="1" x14ac:dyDescent="0.25">
      <c r="A8432" s="1">
        <v>2022</v>
      </c>
      <c r="B8432" s="1" t="s">
        <v>11026</v>
      </c>
      <c r="C8432" s="1" t="s">
        <v>408</v>
      </c>
      <c r="D8432" s="1" t="s">
        <v>11054</v>
      </c>
      <c r="E8432" s="1" t="s">
        <v>310</v>
      </c>
      <c r="F8432" s="1" t="s">
        <v>410</v>
      </c>
      <c r="G8432" s="1" t="s">
        <v>103</v>
      </c>
      <c r="H8432" s="1" t="s">
        <v>298</v>
      </c>
      <c r="I8432" s="1">
        <v>2</v>
      </c>
      <c r="J8432" s="1">
        <v>2023</v>
      </c>
      <c r="K8432" s="1">
        <v>415166</v>
      </c>
      <c r="L8432" s="1">
        <v>0</v>
      </c>
      <c r="M8432" s="1">
        <f t="array" ref="M8432">SUMPRODUCT(MAX(ISNUMBER(SEARCH('Class Rules'!$B$6:$B$85,$E8432))*ISNUMBER(SEARCH('Class Rules'!$C$6:$C$85,$F8432))*'Class Rules'!$A$6:$A$85))</f>
        <v>0</v>
      </c>
      <c r="N8432" s="1" t="str">
        <f t="array" ref="N8432">IF($M8432=0,'Class Rules'!$D$3,INDEX('Class Rules'!$D$6:$D$85,MATCH($M8432,'Class Rules'!$A$6:$A$85,0)))</f>
        <v>Passenger LDV</v>
      </c>
      <c r="O8432" s="1" t="str">
        <f t="array" ref="O8432">IF(SUMPRODUCT(MAX(ISNUMBER(SEARCH(Fuel_Rules!$A$6:$A$30,$E8432))*ISNUMBER(SEARCH(Fuel_Rules!$B$6:$B$30,$F8432))*(Fuel_Rules!$A$6:$A$30&lt;&gt;"")))&gt;0,"Plug-in hybrid",IF($G8432="Diesel","Diesel","Gasoline"))</f>
        <v>Gasoline</v>
      </c>
    </row>
    <row r="8433" spans="1:15" ht="15" customHeight="1" x14ac:dyDescent="0.25">
      <c r="A8433" s="1">
        <v>2022</v>
      </c>
      <c r="B8433" s="1" t="s">
        <v>11026</v>
      </c>
      <c r="C8433" s="1" t="s">
        <v>411</v>
      </c>
      <c r="D8433" s="1" t="s">
        <v>11055</v>
      </c>
      <c r="E8433" s="1" t="s">
        <v>310</v>
      </c>
      <c r="F8433" s="1" t="s">
        <v>413</v>
      </c>
      <c r="G8433" s="1" t="s">
        <v>103</v>
      </c>
      <c r="H8433" s="1" t="s">
        <v>298</v>
      </c>
      <c r="I8433" s="1">
        <v>2</v>
      </c>
      <c r="J8433" s="1">
        <v>2023</v>
      </c>
      <c r="K8433" s="1">
        <v>423666</v>
      </c>
      <c r="L8433" s="1">
        <v>0</v>
      </c>
      <c r="M8433" s="1">
        <f t="array" ref="M8433">SUMPRODUCT(MAX(ISNUMBER(SEARCH('Class Rules'!$B$6:$B$85,$E8433))*ISNUMBER(SEARCH('Class Rules'!$C$6:$C$85,$F8433))*'Class Rules'!$A$6:$A$85))</f>
        <v>0</v>
      </c>
      <c r="N8433" s="1" t="str">
        <f t="array" ref="N8433">IF($M8433=0,'Class Rules'!$D$3,INDEX('Class Rules'!$D$6:$D$85,MATCH($M8433,'Class Rules'!$A$6:$A$85,0)))</f>
        <v>Passenger LDV</v>
      </c>
      <c r="O8433" s="1" t="str">
        <f t="array" ref="O8433">IF(SUMPRODUCT(MAX(ISNUMBER(SEARCH(Fuel_Rules!$A$6:$A$30,$E8433))*ISNUMBER(SEARCH(Fuel_Rules!$B$6:$B$30,$F8433))*(Fuel_Rules!$A$6:$A$30&lt;&gt;"")))&gt;0,"Plug-in hybrid",IF($G8433="Diesel","Diesel","Gasoline"))</f>
        <v>Gasoline</v>
      </c>
    </row>
    <row r="8434" spans="1:15" ht="15" customHeight="1" x14ac:dyDescent="0.25">
      <c r="A8434" s="1">
        <v>2022</v>
      </c>
      <c r="B8434" s="1" t="s">
        <v>11026</v>
      </c>
      <c r="C8434" s="1" t="s">
        <v>414</v>
      </c>
      <c r="D8434" s="1" t="s">
        <v>11056</v>
      </c>
      <c r="E8434" s="1" t="s">
        <v>310</v>
      </c>
      <c r="F8434" s="1" t="s">
        <v>416</v>
      </c>
      <c r="G8434" s="1" t="s">
        <v>103</v>
      </c>
      <c r="H8434" s="1" t="s">
        <v>298</v>
      </c>
      <c r="I8434" s="1">
        <v>2</v>
      </c>
      <c r="J8434" s="1">
        <v>2023</v>
      </c>
      <c r="K8434" s="1">
        <v>448886</v>
      </c>
      <c r="L8434" s="1">
        <v>0</v>
      </c>
      <c r="M8434" s="1">
        <f t="array" ref="M8434">SUMPRODUCT(MAX(ISNUMBER(SEARCH('Class Rules'!$B$6:$B$85,$E8434))*ISNUMBER(SEARCH('Class Rules'!$C$6:$C$85,$F8434))*'Class Rules'!$A$6:$A$85))</f>
        <v>0</v>
      </c>
      <c r="N8434" s="1" t="str">
        <f t="array" ref="N8434">IF($M8434=0,'Class Rules'!$D$3,INDEX('Class Rules'!$D$6:$D$85,MATCH($M8434,'Class Rules'!$A$6:$A$85,0)))</f>
        <v>Passenger LDV</v>
      </c>
      <c r="O8434" s="1" t="str">
        <f t="array" ref="O8434">IF(SUMPRODUCT(MAX(ISNUMBER(SEARCH(Fuel_Rules!$A$6:$A$30,$E8434))*ISNUMBER(SEARCH(Fuel_Rules!$B$6:$B$30,$F8434))*(Fuel_Rules!$A$6:$A$30&lt;&gt;"")))&gt;0,"Plug-in hybrid",IF($G8434="Diesel","Diesel","Gasoline"))</f>
        <v>Gasoline</v>
      </c>
    </row>
    <row r="8435" spans="1:15" ht="15" customHeight="1" x14ac:dyDescent="0.25">
      <c r="A8435" s="1">
        <v>2022</v>
      </c>
      <c r="B8435" s="1" t="s">
        <v>11026</v>
      </c>
      <c r="C8435" s="1" t="s">
        <v>417</v>
      </c>
      <c r="D8435" s="1" t="s">
        <v>11057</v>
      </c>
      <c r="E8435" s="1" t="s">
        <v>310</v>
      </c>
      <c r="F8435" s="1" t="s">
        <v>9893</v>
      </c>
      <c r="G8435" s="1" t="s">
        <v>103</v>
      </c>
      <c r="H8435" s="1" t="s">
        <v>298</v>
      </c>
      <c r="I8435" s="1">
        <v>2</v>
      </c>
      <c r="J8435" s="1">
        <v>2023</v>
      </c>
      <c r="K8435" s="1">
        <v>296316</v>
      </c>
      <c r="L8435" s="1">
        <v>0</v>
      </c>
      <c r="M8435" s="1">
        <f t="array" ref="M8435">SUMPRODUCT(MAX(ISNUMBER(SEARCH('Class Rules'!$B$6:$B$85,$E8435))*ISNUMBER(SEARCH('Class Rules'!$C$6:$C$85,$F8435))*'Class Rules'!$A$6:$A$85))</f>
        <v>0</v>
      </c>
      <c r="N8435" s="1" t="str">
        <f t="array" ref="N8435">IF($M8435=0,'Class Rules'!$D$3,INDEX('Class Rules'!$D$6:$D$85,MATCH($M8435,'Class Rules'!$A$6:$A$85,0)))</f>
        <v>Passenger LDV</v>
      </c>
      <c r="O8435" s="1" t="str">
        <f t="array" ref="O8435">IF(SUMPRODUCT(MAX(ISNUMBER(SEARCH(Fuel_Rules!$A$6:$A$30,$E8435))*ISNUMBER(SEARCH(Fuel_Rules!$B$6:$B$30,$F8435))*(Fuel_Rules!$A$6:$A$30&lt;&gt;"")))&gt;0,"Plug-in hybrid",IF($G8435="Diesel","Diesel","Gasoline"))</f>
        <v>Gasoline</v>
      </c>
    </row>
    <row r="8436" spans="1:15" ht="15" customHeight="1" x14ac:dyDescent="0.25">
      <c r="A8436" s="1">
        <v>2022</v>
      </c>
      <c r="B8436" s="1" t="s">
        <v>11026</v>
      </c>
      <c r="C8436" s="1" t="s">
        <v>420</v>
      </c>
      <c r="D8436" s="1" t="s">
        <v>11058</v>
      </c>
      <c r="E8436" s="1" t="s">
        <v>310</v>
      </c>
      <c r="F8436" s="1" t="s">
        <v>422</v>
      </c>
      <c r="G8436" s="1" t="s">
        <v>103</v>
      </c>
      <c r="H8436" s="1" t="s">
        <v>298</v>
      </c>
      <c r="I8436" s="1">
        <v>1.4</v>
      </c>
      <c r="J8436" s="1">
        <v>2023</v>
      </c>
      <c r="K8436" s="1">
        <v>248095</v>
      </c>
      <c r="L8436" s="1">
        <v>0</v>
      </c>
      <c r="M8436" s="1">
        <f t="array" ref="M8436">SUMPRODUCT(MAX(ISNUMBER(SEARCH('Class Rules'!$B$6:$B$85,$E8436))*ISNUMBER(SEARCH('Class Rules'!$C$6:$C$85,$F8436))*'Class Rules'!$A$6:$A$85))</f>
        <v>0</v>
      </c>
      <c r="N8436" s="1" t="str">
        <f t="array" ref="N8436">IF($M8436=0,'Class Rules'!$D$3,INDEX('Class Rules'!$D$6:$D$85,MATCH($M8436,'Class Rules'!$A$6:$A$85,0)))</f>
        <v>Passenger LDV</v>
      </c>
      <c r="O8436" s="1" t="str">
        <f t="array" ref="O8436">IF(SUMPRODUCT(MAX(ISNUMBER(SEARCH(Fuel_Rules!$A$6:$A$30,$E8436))*ISNUMBER(SEARCH(Fuel_Rules!$B$6:$B$30,$F8436))*(Fuel_Rules!$A$6:$A$30&lt;&gt;"")))&gt;0,"Plug-in hybrid",IF($G8436="Diesel","Diesel","Gasoline"))</f>
        <v>Gasoline</v>
      </c>
    </row>
    <row r="8437" spans="1:15" ht="15" customHeight="1" x14ac:dyDescent="0.25">
      <c r="A8437" s="1">
        <v>2022</v>
      </c>
      <c r="B8437" s="1" t="s">
        <v>11026</v>
      </c>
      <c r="C8437" s="1" t="s">
        <v>423</v>
      </c>
      <c r="D8437" s="1" t="s">
        <v>11059</v>
      </c>
      <c r="E8437" s="1" t="s">
        <v>310</v>
      </c>
      <c r="F8437" s="1" t="s">
        <v>425</v>
      </c>
      <c r="G8437" s="1" t="s">
        <v>103</v>
      </c>
      <c r="H8437" s="1" t="s">
        <v>298</v>
      </c>
      <c r="I8437" s="1">
        <v>1.4</v>
      </c>
      <c r="J8437" s="1">
        <v>2023</v>
      </c>
      <c r="K8437" s="1">
        <v>243286</v>
      </c>
      <c r="L8437" s="1">
        <v>0</v>
      </c>
      <c r="M8437" s="1">
        <f t="array" ref="M8437">SUMPRODUCT(MAX(ISNUMBER(SEARCH('Class Rules'!$B$6:$B$85,$E8437))*ISNUMBER(SEARCH('Class Rules'!$C$6:$C$85,$F8437))*'Class Rules'!$A$6:$A$85))</f>
        <v>0</v>
      </c>
      <c r="N8437" s="1" t="str">
        <f t="array" ref="N8437">IF($M8437=0,'Class Rules'!$D$3,INDEX('Class Rules'!$D$6:$D$85,MATCH($M8437,'Class Rules'!$A$6:$A$85,0)))</f>
        <v>Passenger LDV</v>
      </c>
      <c r="O8437" s="1" t="str">
        <f t="array" ref="O8437">IF(SUMPRODUCT(MAX(ISNUMBER(SEARCH(Fuel_Rules!$A$6:$A$30,$E8437))*ISNUMBER(SEARCH(Fuel_Rules!$B$6:$B$30,$F8437))*(Fuel_Rules!$A$6:$A$30&lt;&gt;"")))&gt;0,"Plug-in hybrid",IF($G8437="Diesel","Diesel","Gasoline"))</f>
        <v>Gasoline</v>
      </c>
    </row>
    <row r="8438" spans="1:15" ht="15" customHeight="1" x14ac:dyDescent="0.25">
      <c r="A8438" s="1">
        <v>2022</v>
      </c>
      <c r="B8438" s="1" t="s">
        <v>11026</v>
      </c>
      <c r="C8438" s="1" t="s">
        <v>3170</v>
      </c>
      <c r="D8438" s="1" t="s">
        <v>11060</v>
      </c>
      <c r="E8438" s="1" t="s">
        <v>310</v>
      </c>
      <c r="F8438" s="1" t="s">
        <v>9897</v>
      </c>
      <c r="G8438" s="1" t="s">
        <v>103</v>
      </c>
      <c r="H8438" s="1" t="s">
        <v>298</v>
      </c>
      <c r="I8438" s="1">
        <v>2</v>
      </c>
      <c r="J8438" s="1">
        <v>2023</v>
      </c>
      <c r="K8438" s="1">
        <v>270895</v>
      </c>
      <c r="L8438" s="1">
        <v>0</v>
      </c>
      <c r="M8438" s="1">
        <f t="array" ref="M8438">SUMPRODUCT(MAX(ISNUMBER(SEARCH('Class Rules'!$B$6:$B$85,$E8438))*ISNUMBER(SEARCH('Class Rules'!$C$6:$C$85,$F8438))*'Class Rules'!$A$6:$A$85))</f>
        <v>0</v>
      </c>
      <c r="N8438" s="1" t="str">
        <f t="array" ref="N8438">IF($M8438=0,'Class Rules'!$D$3,INDEX('Class Rules'!$D$6:$D$85,MATCH($M8438,'Class Rules'!$A$6:$A$85,0)))</f>
        <v>Passenger LDV</v>
      </c>
      <c r="O8438" s="1" t="str">
        <f t="array" ref="O8438">IF(SUMPRODUCT(MAX(ISNUMBER(SEARCH(Fuel_Rules!$A$6:$A$30,$E8438))*ISNUMBER(SEARCH(Fuel_Rules!$B$6:$B$30,$F8438))*(Fuel_Rules!$A$6:$A$30&lt;&gt;"")))&gt;0,"Plug-in hybrid",IF($G8438="Diesel","Diesel","Gasoline"))</f>
        <v>Gasoline</v>
      </c>
    </row>
    <row r="8439" spans="1:15" ht="15" customHeight="1" x14ac:dyDescent="0.25">
      <c r="A8439" s="1">
        <v>2022</v>
      </c>
      <c r="B8439" s="1" t="s">
        <v>11026</v>
      </c>
      <c r="C8439" s="1" t="s">
        <v>3173</v>
      </c>
      <c r="D8439" s="1" t="s">
        <v>11061</v>
      </c>
      <c r="E8439" s="1" t="s">
        <v>310</v>
      </c>
      <c r="F8439" s="1" t="s">
        <v>9899</v>
      </c>
      <c r="G8439" s="1" t="s">
        <v>103</v>
      </c>
      <c r="H8439" s="1" t="s">
        <v>298</v>
      </c>
      <c r="I8439" s="1">
        <v>2</v>
      </c>
      <c r="J8439" s="1">
        <v>2023</v>
      </c>
      <c r="K8439" s="1">
        <v>264386</v>
      </c>
      <c r="L8439" s="1">
        <v>0</v>
      </c>
      <c r="M8439" s="1">
        <f t="array" ref="M8439">SUMPRODUCT(MAX(ISNUMBER(SEARCH('Class Rules'!$B$6:$B$85,$E8439))*ISNUMBER(SEARCH('Class Rules'!$C$6:$C$85,$F8439))*'Class Rules'!$A$6:$A$85))</f>
        <v>0</v>
      </c>
      <c r="N8439" s="1" t="str">
        <f t="array" ref="N8439">IF($M8439=0,'Class Rules'!$D$3,INDEX('Class Rules'!$D$6:$D$85,MATCH($M8439,'Class Rules'!$A$6:$A$85,0)))</f>
        <v>Passenger LDV</v>
      </c>
      <c r="O8439" s="1" t="str">
        <f t="array" ref="O8439">IF(SUMPRODUCT(MAX(ISNUMBER(SEARCH(Fuel_Rules!$A$6:$A$30,$E8439))*ISNUMBER(SEARCH(Fuel_Rules!$B$6:$B$30,$F8439))*(Fuel_Rules!$A$6:$A$30&lt;&gt;"")))&gt;0,"Plug-in hybrid",IF($G8439="Diesel","Diesel","Gasoline"))</f>
        <v>Gasoline</v>
      </c>
    </row>
    <row r="8440" spans="1:15" ht="15" customHeight="1" x14ac:dyDescent="0.25">
      <c r="A8440" s="1">
        <v>2022</v>
      </c>
      <c r="B8440" s="1" t="s">
        <v>11026</v>
      </c>
      <c r="C8440" s="1" t="s">
        <v>6075</v>
      </c>
      <c r="D8440" s="1" t="s">
        <v>11062</v>
      </c>
      <c r="E8440" s="1" t="s">
        <v>310</v>
      </c>
      <c r="F8440" s="1" t="s">
        <v>6077</v>
      </c>
      <c r="G8440" s="1" t="s">
        <v>103</v>
      </c>
      <c r="H8440" s="1" t="s">
        <v>298</v>
      </c>
      <c r="I8440" s="1">
        <v>2</v>
      </c>
      <c r="J8440" s="1">
        <v>2023</v>
      </c>
      <c r="K8440" s="1">
        <v>322226</v>
      </c>
      <c r="L8440" s="1">
        <v>0</v>
      </c>
      <c r="M8440" s="1">
        <f t="array" ref="M8440">SUMPRODUCT(MAX(ISNUMBER(SEARCH('Class Rules'!$B$6:$B$85,$E8440))*ISNUMBER(SEARCH('Class Rules'!$C$6:$C$85,$F8440))*'Class Rules'!$A$6:$A$85))</f>
        <v>0</v>
      </c>
      <c r="N8440" s="1" t="str">
        <f t="array" ref="N8440">IF($M8440=0,'Class Rules'!$D$3,INDEX('Class Rules'!$D$6:$D$85,MATCH($M8440,'Class Rules'!$A$6:$A$85,0)))</f>
        <v>Passenger LDV</v>
      </c>
      <c r="O8440" s="1" t="str">
        <f t="array" ref="O8440">IF(SUMPRODUCT(MAX(ISNUMBER(SEARCH(Fuel_Rules!$A$6:$A$30,$E8440))*ISNUMBER(SEARCH(Fuel_Rules!$B$6:$B$30,$F8440))*(Fuel_Rules!$A$6:$A$30&lt;&gt;"")))&gt;0,"Plug-in hybrid",IF($G8440="Diesel","Diesel","Gasoline"))</f>
        <v>Gasoline</v>
      </c>
    </row>
    <row r="8441" spans="1:15" ht="15" customHeight="1" x14ac:dyDescent="0.25">
      <c r="A8441" s="1">
        <v>2022</v>
      </c>
      <c r="B8441" s="1" t="s">
        <v>11026</v>
      </c>
      <c r="C8441" s="1" t="s">
        <v>6953</v>
      </c>
      <c r="D8441" s="1" t="s">
        <v>11063</v>
      </c>
      <c r="E8441" s="1" t="s">
        <v>310</v>
      </c>
      <c r="F8441" s="1" t="s">
        <v>6955</v>
      </c>
      <c r="G8441" s="1" t="s">
        <v>103</v>
      </c>
      <c r="H8441" s="1" t="s">
        <v>298</v>
      </c>
      <c r="I8441" s="1">
        <v>2</v>
      </c>
      <c r="J8441" s="1">
        <v>2023</v>
      </c>
      <c r="K8441" s="1">
        <v>325080</v>
      </c>
      <c r="L8441" s="1">
        <v>0</v>
      </c>
      <c r="M8441" s="1">
        <f t="array" ref="M8441">SUMPRODUCT(MAX(ISNUMBER(SEARCH('Class Rules'!$B$6:$B$85,$E8441))*ISNUMBER(SEARCH('Class Rules'!$C$6:$C$85,$F8441))*'Class Rules'!$A$6:$A$85))</f>
        <v>0</v>
      </c>
      <c r="N8441" s="1" t="str">
        <f t="array" ref="N8441">IF($M8441=0,'Class Rules'!$D$3,INDEX('Class Rules'!$D$6:$D$85,MATCH($M8441,'Class Rules'!$A$6:$A$85,0)))</f>
        <v>Passenger LDV</v>
      </c>
      <c r="O8441" s="1" t="str">
        <f t="array" ref="O8441">IF(SUMPRODUCT(MAX(ISNUMBER(SEARCH(Fuel_Rules!$A$6:$A$30,$E8441))*ISNUMBER(SEARCH(Fuel_Rules!$B$6:$B$30,$F8441))*(Fuel_Rules!$A$6:$A$30&lt;&gt;"")))&gt;0,"Plug-in hybrid",IF($G8441="Diesel","Diesel","Gasoline"))</f>
        <v>Gasoline</v>
      </c>
    </row>
    <row r="8442" spans="1:15" ht="15" customHeight="1" x14ac:dyDescent="0.25">
      <c r="A8442" s="1">
        <v>2022</v>
      </c>
      <c r="B8442" s="1" t="s">
        <v>11026</v>
      </c>
      <c r="C8442" s="1" t="s">
        <v>6956</v>
      </c>
      <c r="D8442" s="1" t="s">
        <v>11064</v>
      </c>
      <c r="E8442" s="1" t="s">
        <v>310</v>
      </c>
      <c r="F8442" s="1" t="s">
        <v>6958</v>
      </c>
      <c r="G8442" s="1" t="s">
        <v>103</v>
      </c>
      <c r="H8442" s="1" t="s">
        <v>298</v>
      </c>
      <c r="I8442" s="1">
        <v>2</v>
      </c>
      <c r="J8442" s="1">
        <v>2023</v>
      </c>
      <c r="K8442" s="1">
        <v>319169</v>
      </c>
      <c r="L8442" s="1">
        <v>0</v>
      </c>
      <c r="M8442" s="1">
        <f t="array" ref="M8442">SUMPRODUCT(MAX(ISNUMBER(SEARCH('Class Rules'!$B$6:$B$85,$E8442))*ISNUMBER(SEARCH('Class Rules'!$C$6:$C$85,$F8442))*'Class Rules'!$A$6:$A$85))</f>
        <v>0</v>
      </c>
      <c r="N8442" s="1" t="str">
        <f t="array" ref="N8442">IF($M8442=0,'Class Rules'!$D$3,INDEX('Class Rules'!$D$6:$D$85,MATCH($M8442,'Class Rules'!$A$6:$A$85,0)))</f>
        <v>Passenger LDV</v>
      </c>
      <c r="O8442" s="1" t="str">
        <f t="array" ref="O8442">IF(SUMPRODUCT(MAX(ISNUMBER(SEARCH(Fuel_Rules!$A$6:$A$30,$E8442))*ISNUMBER(SEARCH(Fuel_Rules!$B$6:$B$30,$F8442))*(Fuel_Rules!$A$6:$A$30&lt;&gt;"")))&gt;0,"Plug-in hybrid",IF($G8442="Diesel","Diesel","Gasoline"))</f>
        <v>Gasoline</v>
      </c>
    </row>
    <row r="8443" spans="1:15" ht="15" customHeight="1" x14ac:dyDescent="0.25">
      <c r="A8443" s="1">
        <v>2022</v>
      </c>
      <c r="B8443" s="1" t="s">
        <v>11026</v>
      </c>
      <c r="C8443" s="1" t="s">
        <v>6959</v>
      </c>
      <c r="D8443" s="1" t="s">
        <v>11065</v>
      </c>
      <c r="E8443" s="1" t="s">
        <v>310</v>
      </c>
      <c r="F8443" s="1" t="s">
        <v>6961</v>
      </c>
      <c r="G8443" s="1" t="s">
        <v>103</v>
      </c>
      <c r="H8443" s="1" t="s">
        <v>298</v>
      </c>
      <c r="I8443" s="1">
        <v>2</v>
      </c>
      <c r="J8443" s="1">
        <v>2023</v>
      </c>
      <c r="K8443" s="1">
        <v>345239</v>
      </c>
      <c r="L8443" s="1">
        <v>0</v>
      </c>
      <c r="M8443" s="1">
        <f t="array" ref="M8443">SUMPRODUCT(MAX(ISNUMBER(SEARCH('Class Rules'!$B$6:$B$85,$E8443))*ISNUMBER(SEARCH('Class Rules'!$C$6:$C$85,$F8443))*'Class Rules'!$A$6:$A$85))</f>
        <v>0</v>
      </c>
      <c r="N8443" s="1" t="str">
        <f t="array" ref="N8443">IF($M8443=0,'Class Rules'!$D$3,INDEX('Class Rules'!$D$6:$D$85,MATCH($M8443,'Class Rules'!$A$6:$A$85,0)))</f>
        <v>Passenger LDV</v>
      </c>
      <c r="O8443" s="1" t="str">
        <f t="array" ref="O8443">IF(SUMPRODUCT(MAX(ISNUMBER(SEARCH(Fuel_Rules!$A$6:$A$30,$E8443))*ISNUMBER(SEARCH(Fuel_Rules!$B$6:$B$30,$F8443))*(Fuel_Rules!$A$6:$A$30&lt;&gt;"")))&gt;0,"Plug-in hybrid",IF($G8443="Diesel","Diesel","Gasoline"))</f>
        <v>Gasoline</v>
      </c>
    </row>
    <row r="8444" spans="1:15" ht="15" customHeight="1" x14ac:dyDescent="0.25">
      <c r="A8444" s="1">
        <v>2022</v>
      </c>
      <c r="B8444" s="1" t="s">
        <v>11026</v>
      </c>
      <c r="C8444" s="1" t="s">
        <v>7876</v>
      </c>
      <c r="D8444" s="1" t="s">
        <v>11066</v>
      </c>
      <c r="E8444" s="1" t="s">
        <v>310</v>
      </c>
      <c r="F8444" s="1" t="s">
        <v>7878</v>
      </c>
      <c r="G8444" s="1" t="s">
        <v>103</v>
      </c>
      <c r="H8444" s="1" t="s">
        <v>298</v>
      </c>
      <c r="I8444" s="1">
        <v>2</v>
      </c>
      <c r="J8444" s="1">
        <v>2023</v>
      </c>
      <c r="K8444" s="1">
        <v>315340</v>
      </c>
      <c r="L8444" s="1">
        <v>0</v>
      </c>
      <c r="M8444" s="1">
        <f t="array" ref="M8444">SUMPRODUCT(MAX(ISNUMBER(SEARCH('Class Rules'!$B$6:$B$85,$E8444))*ISNUMBER(SEARCH('Class Rules'!$C$6:$C$85,$F8444))*'Class Rules'!$A$6:$A$85))</f>
        <v>0</v>
      </c>
      <c r="N8444" s="1" t="str">
        <f t="array" ref="N8444">IF($M8444=0,'Class Rules'!$D$3,INDEX('Class Rules'!$D$6:$D$85,MATCH($M8444,'Class Rules'!$A$6:$A$85,0)))</f>
        <v>Passenger LDV</v>
      </c>
      <c r="O8444" s="1" t="str">
        <f t="array" ref="O8444">IF(SUMPRODUCT(MAX(ISNUMBER(SEARCH(Fuel_Rules!$A$6:$A$30,$E8444))*ISNUMBER(SEARCH(Fuel_Rules!$B$6:$B$30,$F8444))*(Fuel_Rules!$A$6:$A$30&lt;&gt;"")))&gt;0,"Plug-in hybrid",IF($G8444="Diesel","Diesel","Gasoline"))</f>
        <v>Gasoline</v>
      </c>
    </row>
    <row r="8445" spans="1:15" ht="15" customHeight="1" x14ac:dyDescent="0.25">
      <c r="A8445" s="1">
        <v>2022</v>
      </c>
      <c r="B8445" s="1" t="s">
        <v>11026</v>
      </c>
      <c r="C8445" s="1" t="s">
        <v>7876</v>
      </c>
      <c r="D8445" s="1" t="s">
        <v>11067</v>
      </c>
      <c r="E8445" s="1" t="s">
        <v>310</v>
      </c>
      <c r="F8445" s="1" t="s">
        <v>7878</v>
      </c>
      <c r="G8445" s="1" t="s">
        <v>103</v>
      </c>
      <c r="H8445" s="1" t="s">
        <v>298</v>
      </c>
      <c r="I8445" s="1">
        <v>2</v>
      </c>
      <c r="J8445" s="1">
        <v>2023</v>
      </c>
      <c r="K8445" s="1">
        <v>295788</v>
      </c>
      <c r="L8445" s="1">
        <v>0</v>
      </c>
      <c r="M8445" s="1">
        <f t="array" ref="M8445">SUMPRODUCT(MAX(ISNUMBER(SEARCH('Class Rules'!$B$6:$B$85,$E8445))*ISNUMBER(SEARCH('Class Rules'!$C$6:$C$85,$F8445))*'Class Rules'!$A$6:$A$85))</f>
        <v>0</v>
      </c>
      <c r="N8445" s="1" t="str">
        <f t="array" ref="N8445">IF($M8445=0,'Class Rules'!$D$3,INDEX('Class Rules'!$D$6:$D$85,MATCH($M8445,'Class Rules'!$A$6:$A$85,0)))</f>
        <v>Passenger LDV</v>
      </c>
      <c r="O8445" s="1" t="str">
        <f t="array" ref="O8445">IF(SUMPRODUCT(MAX(ISNUMBER(SEARCH(Fuel_Rules!$A$6:$A$30,$E8445))*ISNUMBER(SEARCH(Fuel_Rules!$B$6:$B$30,$F8445))*(Fuel_Rules!$A$6:$A$30&lt;&gt;"")))&gt;0,"Plug-in hybrid",IF($G8445="Diesel","Diesel","Gasoline"))</f>
        <v>Gasoline</v>
      </c>
    </row>
    <row r="8446" spans="1:15" ht="15" customHeight="1" x14ac:dyDescent="0.25">
      <c r="A8446" s="1">
        <v>2022</v>
      </c>
      <c r="B8446" s="1" t="s">
        <v>11026</v>
      </c>
      <c r="C8446" s="1" t="s">
        <v>9905</v>
      </c>
      <c r="D8446" s="1" t="s">
        <v>11068</v>
      </c>
      <c r="E8446" s="1" t="s">
        <v>310</v>
      </c>
      <c r="F8446" s="1" t="s">
        <v>9907</v>
      </c>
      <c r="G8446" s="1" t="s">
        <v>103</v>
      </c>
      <c r="H8446" s="1" t="s">
        <v>298</v>
      </c>
      <c r="I8446" s="1">
        <v>2</v>
      </c>
      <c r="J8446" s="1">
        <v>2023</v>
      </c>
      <c r="K8446" s="1">
        <v>463090</v>
      </c>
      <c r="L8446" s="1">
        <v>0</v>
      </c>
      <c r="M8446" s="1">
        <f t="array" ref="M8446">SUMPRODUCT(MAX(ISNUMBER(SEARCH('Class Rules'!$B$6:$B$85,$E8446))*ISNUMBER(SEARCH('Class Rules'!$C$6:$C$85,$F8446))*'Class Rules'!$A$6:$A$85))</f>
        <v>0</v>
      </c>
      <c r="N8446" s="1" t="str">
        <f t="array" ref="N8446">IF($M8446=0,'Class Rules'!$D$3,INDEX('Class Rules'!$D$6:$D$85,MATCH($M8446,'Class Rules'!$A$6:$A$85,0)))</f>
        <v>Passenger LDV</v>
      </c>
      <c r="O8446" s="1" t="str">
        <f t="array" ref="O8446">IF(SUMPRODUCT(MAX(ISNUMBER(SEARCH(Fuel_Rules!$A$6:$A$30,$E8446))*ISNUMBER(SEARCH(Fuel_Rules!$B$6:$B$30,$F8446))*(Fuel_Rules!$A$6:$A$30&lt;&gt;"")))&gt;0,"Plug-in hybrid",IF($G8446="Diesel","Diesel","Gasoline"))</f>
        <v>Plug-in hybrid</v>
      </c>
    </row>
    <row r="8447" spans="1:15" ht="15" customHeight="1" x14ac:dyDescent="0.25">
      <c r="A8447" s="1">
        <v>2022</v>
      </c>
      <c r="B8447" s="1" t="s">
        <v>11026</v>
      </c>
      <c r="C8447" s="1" t="s">
        <v>9908</v>
      </c>
      <c r="D8447" s="1" t="s">
        <v>11069</v>
      </c>
      <c r="E8447" s="1" t="s">
        <v>310</v>
      </c>
      <c r="F8447" s="1" t="s">
        <v>9910</v>
      </c>
      <c r="G8447" s="1" t="s">
        <v>103</v>
      </c>
      <c r="H8447" s="1" t="s">
        <v>298</v>
      </c>
      <c r="I8447" s="1">
        <v>2</v>
      </c>
      <c r="J8447" s="1">
        <v>2023</v>
      </c>
      <c r="K8447" s="1">
        <v>467090</v>
      </c>
      <c r="L8447" s="1">
        <v>0</v>
      </c>
      <c r="M8447" s="1">
        <f t="array" ref="M8447">SUMPRODUCT(MAX(ISNUMBER(SEARCH('Class Rules'!$B$6:$B$85,$E8447))*ISNUMBER(SEARCH('Class Rules'!$C$6:$C$85,$F8447))*'Class Rules'!$A$6:$A$85))</f>
        <v>0</v>
      </c>
      <c r="N8447" s="1" t="str">
        <f t="array" ref="N8447">IF($M8447=0,'Class Rules'!$D$3,INDEX('Class Rules'!$D$6:$D$85,MATCH($M8447,'Class Rules'!$A$6:$A$85,0)))</f>
        <v>Passenger LDV</v>
      </c>
      <c r="O8447" s="1" t="str">
        <f t="array" ref="O8447">IF(SUMPRODUCT(MAX(ISNUMBER(SEARCH(Fuel_Rules!$A$6:$A$30,$E8447))*ISNUMBER(SEARCH(Fuel_Rules!$B$6:$B$30,$F8447))*(Fuel_Rules!$A$6:$A$30&lt;&gt;"")))&gt;0,"Plug-in hybrid",IF($G8447="Diesel","Diesel","Gasoline"))</f>
        <v>Plug-in hybrid</v>
      </c>
    </row>
    <row r="8448" spans="1:15" ht="15" customHeight="1" x14ac:dyDescent="0.25">
      <c r="A8448" s="1">
        <v>2022</v>
      </c>
      <c r="B8448" s="1" t="s">
        <v>11026</v>
      </c>
      <c r="C8448" s="1" t="s">
        <v>9911</v>
      </c>
      <c r="D8448" s="1" t="s">
        <v>11070</v>
      </c>
      <c r="E8448" s="1" t="s">
        <v>310</v>
      </c>
      <c r="F8448" s="1" t="s">
        <v>9913</v>
      </c>
      <c r="G8448" s="1" t="s">
        <v>103</v>
      </c>
      <c r="H8448" s="1" t="s">
        <v>298</v>
      </c>
      <c r="I8448" s="1">
        <v>2</v>
      </c>
      <c r="J8448" s="1">
        <v>2023</v>
      </c>
      <c r="K8448" s="1">
        <v>493090</v>
      </c>
      <c r="L8448" s="1">
        <v>0</v>
      </c>
      <c r="M8448" s="1">
        <f t="array" ref="M8448">SUMPRODUCT(MAX(ISNUMBER(SEARCH('Class Rules'!$B$6:$B$85,$E8448))*ISNUMBER(SEARCH('Class Rules'!$C$6:$C$85,$F8448))*'Class Rules'!$A$6:$A$85))</f>
        <v>0</v>
      </c>
      <c r="N8448" s="1" t="str">
        <f t="array" ref="N8448">IF($M8448=0,'Class Rules'!$D$3,INDEX('Class Rules'!$D$6:$D$85,MATCH($M8448,'Class Rules'!$A$6:$A$85,0)))</f>
        <v>Passenger LDV</v>
      </c>
      <c r="O8448" s="1" t="str">
        <f t="array" ref="O8448">IF(SUMPRODUCT(MAX(ISNUMBER(SEARCH(Fuel_Rules!$A$6:$A$30,$E8448))*ISNUMBER(SEARCH(Fuel_Rules!$B$6:$B$30,$F8448))*(Fuel_Rules!$A$6:$A$30&lt;&gt;"")))&gt;0,"Plug-in hybrid",IF($G8448="Diesel","Diesel","Gasoline"))</f>
        <v>Plug-in hybrid</v>
      </c>
    </row>
    <row r="8449" spans="1:15" ht="15" customHeight="1" x14ac:dyDescent="0.25">
      <c r="A8449" s="1">
        <v>2022</v>
      </c>
      <c r="B8449" s="1" t="s">
        <v>11026</v>
      </c>
      <c r="C8449" s="1" t="s">
        <v>9914</v>
      </c>
      <c r="D8449" s="1" t="s">
        <v>11071</v>
      </c>
      <c r="E8449" s="1" t="s">
        <v>310</v>
      </c>
      <c r="F8449" s="1" t="s">
        <v>9916</v>
      </c>
      <c r="G8449" s="1" t="s">
        <v>103</v>
      </c>
      <c r="H8449" s="1" t="s">
        <v>298</v>
      </c>
      <c r="I8449" s="1">
        <v>2</v>
      </c>
      <c r="J8449" s="1">
        <v>2023</v>
      </c>
      <c r="K8449" s="1">
        <v>437090</v>
      </c>
      <c r="L8449" s="1">
        <v>0</v>
      </c>
      <c r="M8449" s="1">
        <f t="array" ref="M8449">SUMPRODUCT(MAX(ISNUMBER(SEARCH('Class Rules'!$B$6:$B$85,$E8449))*ISNUMBER(SEARCH('Class Rules'!$C$6:$C$85,$F8449))*'Class Rules'!$A$6:$A$85))</f>
        <v>0</v>
      </c>
      <c r="N8449" s="1" t="str">
        <f t="array" ref="N8449">IF($M8449=0,'Class Rules'!$D$3,INDEX('Class Rules'!$D$6:$D$85,MATCH($M8449,'Class Rules'!$A$6:$A$85,0)))</f>
        <v>Passenger LDV</v>
      </c>
      <c r="O8449" s="1" t="str">
        <f t="array" ref="O8449">IF(SUMPRODUCT(MAX(ISNUMBER(SEARCH(Fuel_Rules!$A$6:$A$30,$E8449))*ISNUMBER(SEARCH(Fuel_Rules!$B$6:$B$30,$F8449))*(Fuel_Rules!$A$6:$A$30&lt;&gt;"")))&gt;0,"Plug-in hybrid",IF($G8449="Diesel","Diesel","Gasoline"))</f>
        <v>Plug-in hybrid</v>
      </c>
    </row>
    <row r="8450" spans="1:15" ht="15" customHeight="1" x14ac:dyDescent="0.25">
      <c r="A8450" s="1">
        <v>2022</v>
      </c>
      <c r="B8450" s="1" t="s">
        <v>11026</v>
      </c>
      <c r="C8450" s="1" t="s">
        <v>11072</v>
      </c>
      <c r="D8450" s="1" t="s">
        <v>11073</v>
      </c>
      <c r="E8450" s="1" t="s">
        <v>310</v>
      </c>
      <c r="F8450" s="1" t="s">
        <v>11074</v>
      </c>
      <c r="G8450" s="1" t="s">
        <v>103</v>
      </c>
      <c r="H8450" s="1" t="s">
        <v>298</v>
      </c>
      <c r="I8450" s="1">
        <v>2</v>
      </c>
      <c r="J8450" s="1">
        <v>2023</v>
      </c>
      <c r="K8450" s="1">
        <v>274840</v>
      </c>
      <c r="L8450" s="1">
        <v>0</v>
      </c>
      <c r="M8450" s="1">
        <f t="array" ref="M8450">SUMPRODUCT(MAX(ISNUMBER(SEARCH('Class Rules'!$B$6:$B$85,$E8450))*ISNUMBER(SEARCH('Class Rules'!$C$6:$C$85,$F8450))*'Class Rules'!$A$6:$A$85))</f>
        <v>0</v>
      </c>
      <c r="N8450" s="1" t="str">
        <f t="array" ref="N8450">IF($M8450=0,'Class Rules'!$D$3,INDEX('Class Rules'!$D$6:$D$85,MATCH($M8450,'Class Rules'!$A$6:$A$85,0)))</f>
        <v>Passenger LDV</v>
      </c>
      <c r="O8450" s="1" t="str">
        <f t="array" ref="O8450">IF(SUMPRODUCT(MAX(ISNUMBER(SEARCH(Fuel_Rules!$A$6:$A$30,$E8450))*ISNUMBER(SEARCH(Fuel_Rules!$B$6:$B$30,$F8450))*(Fuel_Rules!$A$6:$A$30&lt;&gt;"")))&gt;0,"Plug-in hybrid",IF($G8450="Diesel","Diesel","Gasoline"))</f>
        <v>Gasoline</v>
      </c>
    </row>
    <row r="8451" spans="1:15" ht="15" customHeight="1" x14ac:dyDescent="0.25">
      <c r="A8451" s="1">
        <v>2022</v>
      </c>
      <c r="B8451" s="1" t="s">
        <v>11026</v>
      </c>
      <c r="C8451" s="1" t="s">
        <v>426</v>
      </c>
      <c r="D8451" s="1" t="s">
        <v>11075</v>
      </c>
      <c r="E8451" s="1" t="s">
        <v>428</v>
      </c>
      <c r="F8451" s="1" t="s">
        <v>429</v>
      </c>
      <c r="G8451" s="1" t="s">
        <v>103</v>
      </c>
      <c r="H8451" s="1" t="s">
        <v>298</v>
      </c>
      <c r="I8451" s="1">
        <v>1.6</v>
      </c>
      <c r="J8451" s="1">
        <v>2023</v>
      </c>
      <c r="K8451" s="1">
        <v>53000</v>
      </c>
      <c r="L8451" s="1">
        <v>0</v>
      </c>
      <c r="M8451" s="1">
        <f t="array" ref="M8451">SUMPRODUCT(MAX(ISNUMBER(SEARCH('Class Rules'!$B$6:$B$85,$E8451))*ISNUMBER(SEARCH('Class Rules'!$C$6:$C$85,$F8451))*'Class Rules'!$A$6:$A$85))</f>
        <v>0</v>
      </c>
      <c r="N8451" s="1" t="str">
        <f t="array" ref="N8451">IF($M8451=0,'Class Rules'!$D$3,INDEX('Class Rules'!$D$6:$D$85,MATCH($M8451,'Class Rules'!$A$6:$A$85,0)))</f>
        <v>Passenger LDV</v>
      </c>
      <c r="O8451" s="1" t="str">
        <f t="array" ref="O8451">IF(SUMPRODUCT(MAX(ISNUMBER(SEARCH(Fuel_Rules!$A$6:$A$30,$E8451))*ISNUMBER(SEARCH(Fuel_Rules!$B$6:$B$30,$F8451))*(Fuel_Rules!$A$6:$A$30&lt;&gt;"")))&gt;0,"Plug-in hybrid",IF($G8451="Diesel","Diesel","Gasoline"))</f>
        <v>Gasoline</v>
      </c>
    </row>
    <row r="8452" spans="1:15" ht="15" customHeight="1" x14ac:dyDescent="0.25">
      <c r="A8452" s="1">
        <v>2022</v>
      </c>
      <c r="B8452" s="1" t="s">
        <v>11026</v>
      </c>
      <c r="C8452" s="1" t="s">
        <v>430</v>
      </c>
      <c r="D8452" s="1" t="s">
        <v>11076</v>
      </c>
      <c r="E8452" s="1" t="s">
        <v>428</v>
      </c>
      <c r="F8452" s="1" t="s">
        <v>432</v>
      </c>
      <c r="G8452" s="1" t="s">
        <v>103</v>
      </c>
      <c r="H8452" s="1" t="s">
        <v>298</v>
      </c>
      <c r="I8452" s="1">
        <v>1.8</v>
      </c>
      <c r="J8452" s="1">
        <v>2023</v>
      </c>
      <c r="K8452" s="1">
        <v>69895</v>
      </c>
      <c r="L8452" s="1">
        <v>0</v>
      </c>
      <c r="M8452" s="1">
        <f t="array" ref="M8452">SUMPRODUCT(MAX(ISNUMBER(SEARCH('Class Rules'!$B$6:$B$85,$E8452))*ISNUMBER(SEARCH('Class Rules'!$C$6:$C$85,$F8452))*'Class Rules'!$A$6:$A$85))</f>
        <v>0</v>
      </c>
      <c r="N8452" s="1" t="str">
        <f t="array" ref="N8452">IF($M8452=0,'Class Rules'!$D$3,INDEX('Class Rules'!$D$6:$D$85,MATCH($M8452,'Class Rules'!$A$6:$A$85,0)))</f>
        <v>Passenger LDV</v>
      </c>
      <c r="O8452" s="1" t="str">
        <f t="array" ref="O8452">IF(SUMPRODUCT(MAX(ISNUMBER(SEARCH(Fuel_Rules!$A$6:$A$30,$E8452))*ISNUMBER(SEARCH(Fuel_Rules!$B$6:$B$30,$F8452))*(Fuel_Rules!$A$6:$A$30&lt;&gt;"")))&gt;0,"Plug-in hybrid",IF($G8452="Diesel","Diesel","Gasoline"))</f>
        <v>Gasoline</v>
      </c>
    </row>
    <row r="8453" spans="1:15" ht="15" customHeight="1" x14ac:dyDescent="0.25">
      <c r="A8453" s="1">
        <v>2022</v>
      </c>
      <c r="B8453" s="1" t="s">
        <v>11026</v>
      </c>
      <c r="C8453" s="1" t="s">
        <v>438</v>
      </c>
      <c r="D8453" s="1" t="s">
        <v>11077</v>
      </c>
      <c r="E8453" s="1" t="s">
        <v>435</v>
      </c>
      <c r="F8453" s="1" t="s">
        <v>440</v>
      </c>
      <c r="G8453" s="1" t="s">
        <v>103</v>
      </c>
      <c r="H8453" s="1" t="s">
        <v>298</v>
      </c>
      <c r="I8453" s="1">
        <v>2</v>
      </c>
      <c r="J8453" s="1">
        <v>2023</v>
      </c>
      <c r="K8453" s="1">
        <v>301112</v>
      </c>
      <c r="L8453" s="1">
        <v>0</v>
      </c>
      <c r="M8453" s="1">
        <f t="array" ref="M8453">SUMPRODUCT(MAX(ISNUMBER(SEARCH('Class Rules'!$B$6:$B$85,$E8453))*ISNUMBER(SEARCH('Class Rules'!$C$6:$C$85,$F8453))*'Class Rules'!$A$6:$A$85))</f>
        <v>0</v>
      </c>
      <c r="N8453" s="1" t="str">
        <f t="array" ref="N8453">IF($M8453=0,'Class Rules'!$D$3,INDEX('Class Rules'!$D$6:$D$85,MATCH($M8453,'Class Rules'!$A$6:$A$85,0)))</f>
        <v>Passenger LDV</v>
      </c>
      <c r="O8453" s="1" t="str">
        <f t="array" ref="O8453">IF(SUMPRODUCT(MAX(ISNUMBER(SEARCH(Fuel_Rules!$A$6:$A$30,$E8453))*ISNUMBER(SEARCH(Fuel_Rules!$B$6:$B$30,$F8453))*(Fuel_Rules!$A$6:$A$30&lt;&gt;"")))&gt;0,"Plug-in hybrid",IF($G8453="Diesel","Diesel","Gasoline"))</f>
        <v>Gasoline</v>
      </c>
    </row>
    <row r="8454" spans="1:15" ht="15" customHeight="1" x14ac:dyDescent="0.25">
      <c r="A8454" s="1">
        <v>2022</v>
      </c>
      <c r="B8454" s="1" t="s">
        <v>11026</v>
      </c>
      <c r="C8454" s="1" t="s">
        <v>441</v>
      </c>
      <c r="D8454" s="1" t="s">
        <v>11078</v>
      </c>
      <c r="E8454" s="1" t="s">
        <v>435</v>
      </c>
      <c r="F8454" s="1" t="s">
        <v>443</v>
      </c>
      <c r="G8454" s="1" t="s">
        <v>103</v>
      </c>
      <c r="H8454" s="1" t="s">
        <v>298</v>
      </c>
      <c r="I8454" s="1">
        <v>2</v>
      </c>
      <c r="J8454" s="1">
        <v>2023</v>
      </c>
      <c r="K8454" s="1">
        <v>315254</v>
      </c>
      <c r="L8454" s="1">
        <v>0</v>
      </c>
      <c r="M8454" s="1">
        <f t="array" ref="M8454">SUMPRODUCT(MAX(ISNUMBER(SEARCH('Class Rules'!$B$6:$B$85,$E8454))*ISNUMBER(SEARCH('Class Rules'!$C$6:$C$85,$F8454))*'Class Rules'!$A$6:$A$85))</f>
        <v>0</v>
      </c>
      <c r="N8454" s="1" t="str">
        <f t="array" ref="N8454">IF($M8454=0,'Class Rules'!$D$3,INDEX('Class Rules'!$D$6:$D$85,MATCH($M8454,'Class Rules'!$A$6:$A$85,0)))</f>
        <v>Passenger LDV</v>
      </c>
      <c r="O8454" s="1" t="str">
        <f t="array" ref="O8454">IF(SUMPRODUCT(MAX(ISNUMBER(SEARCH(Fuel_Rules!$A$6:$A$30,$E8454))*ISNUMBER(SEARCH(Fuel_Rules!$B$6:$B$30,$F8454))*(Fuel_Rules!$A$6:$A$30&lt;&gt;"")))&gt;0,"Plug-in hybrid",IF($G8454="Diesel","Diesel","Gasoline"))</f>
        <v>Gasoline</v>
      </c>
    </row>
    <row r="8455" spans="1:15" ht="15" customHeight="1" x14ac:dyDescent="0.25">
      <c r="A8455" s="1">
        <v>2022</v>
      </c>
      <c r="B8455" s="1" t="s">
        <v>11026</v>
      </c>
      <c r="C8455" s="1" t="s">
        <v>444</v>
      </c>
      <c r="D8455" s="1" t="s">
        <v>11079</v>
      </c>
      <c r="E8455" s="1" t="s">
        <v>435</v>
      </c>
      <c r="F8455" s="1" t="s">
        <v>446</v>
      </c>
      <c r="G8455" s="1" t="s">
        <v>103</v>
      </c>
      <c r="H8455" s="1" t="s">
        <v>437</v>
      </c>
      <c r="I8455" s="1">
        <v>2</v>
      </c>
      <c r="J8455" s="1">
        <v>2023</v>
      </c>
      <c r="K8455" s="1">
        <v>286560</v>
      </c>
      <c r="L8455" s="1">
        <v>0</v>
      </c>
      <c r="M8455" s="1">
        <f t="array" ref="M8455">SUMPRODUCT(MAX(ISNUMBER(SEARCH('Class Rules'!$B$6:$B$85,$E8455))*ISNUMBER(SEARCH('Class Rules'!$C$6:$C$85,$F8455))*'Class Rules'!$A$6:$A$85))</f>
        <v>0</v>
      </c>
      <c r="N8455" s="1" t="str">
        <f t="array" ref="N8455">IF($M8455=0,'Class Rules'!$D$3,INDEX('Class Rules'!$D$6:$D$85,MATCH($M8455,'Class Rules'!$A$6:$A$85,0)))</f>
        <v>Passenger LDV</v>
      </c>
      <c r="O8455" s="1" t="str">
        <f t="array" ref="O8455">IF(SUMPRODUCT(MAX(ISNUMBER(SEARCH(Fuel_Rules!$A$6:$A$30,$E8455))*ISNUMBER(SEARCH(Fuel_Rules!$B$6:$B$30,$F8455))*(Fuel_Rules!$A$6:$A$30&lt;&gt;"")))&gt;0,"Plug-in hybrid",IF($G8455="Diesel","Diesel","Gasoline"))</f>
        <v>Gasoline</v>
      </c>
    </row>
    <row r="8456" spans="1:15" ht="15" customHeight="1" x14ac:dyDescent="0.25">
      <c r="A8456" s="1">
        <v>2022</v>
      </c>
      <c r="B8456" s="1" t="s">
        <v>11026</v>
      </c>
      <c r="C8456" s="1" t="s">
        <v>450</v>
      </c>
      <c r="D8456" s="1" t="s">
        <v>11080</v>
      </c>
      <c r="E8456" s="1" t="s">
        <v>435</v>
      </c>
      <c r="F8456" s="1" t="s">
        <v>452</v>
      </c>
      <c r="G8456" s="1" t="s">
        <v>103</v>
      </c>
      <c r="H8456" s="1" t="s">
        <v>298</v>
      </c>
      <c r="I8456" s="1">
        <v>2</v>
      </c>
      <c r="J8456" s="1">
        <v>2023</v>
      </c>
      <c r="K8456" s="1">
        <v>338558</v>
      </c>
      <c r="L8456" s="1">
        <v>0</v>
      </c>
      <c r="M8456" s="1">
        <f t="array" ref="M8456">SUMPRODUCT(MAX(ISNUMBER(SEARCH('Class Rules'!$B$6:$B$85,$E8456))*ISNUMBER(SEARCH('Class Rules'!$C$6:$C$85,$F8456))*'Class Rules'!$A$6:$A$85))</f>
        <v>0</v>
      </c>
      <c r="N8456" s="1" t="str">
        <f t="array" ref="N8456">IF($M8456=0,'Class Rules'!$D$3,INDEX('Class Rules'!$D$6:$D$85,MATCH($M8456,'Class Rules'!$A$6:$A$85,0)))</f>
        <v>Passenger LDV</v>
      </c>
      <c r="O8456" s="1" t="str">
        <f t="array" ref="O8456">IF(SUMPRODUCT(MAX(ISNUMBER(SEARCH(Fuel_Rules!$A$6:$A$30,$E8456))*ISNUMBER(SEARCH(Fuel_Rules!$B$6:$B$30,$F8456))*(Fuel_Rules!$A$6:$A$30&lt;&gt;"")))&gt;0,"Plug-in hybrid",IF($G8456="Diesel","Diesel","Gasoline"))</f>
        <v>Gasoline</v>
      </c>
    </row>
    <row r="8457" spans="1:15" ht="15" customHeight="1" x14ac:dyDescent="0.25">
      <c r="A8457" s="1">
        <v>2022</v>
      </c>
      <c r="B8457" s="1" t="s">
        <v>11026</v>
      </c>
      <c r="C8457" s="1" t="s">
        <v>459</v>
      </c>
      <c r="D8457" s="1" t="s">
        <v>11081</v>
      </c>
      <c r="E8457" s="1" t="s">
        <v>435</v>
      </c>
      <c r="F8457" s="1" t="s">
        <v>6086</v>
      </c>
      <c r="G8457" s="1" t="s">
        <v>103</v>
      </c>
      <c r="H8457" s="1" t="s">
        <v>437</v>
      </c>
      <c r="I8457" s="1">
        <v>3</v>
      </c>
      <c r="J8457" s="1">
        <v>2023</v>
      </c>
      <c r="K8457" s="1">
        <v>602228</v>
      </c>
      <c r="L8457" s="1">
        <v>0</v>
      </c>
      <c r="M8457" s="1">
        <f t="array" ref="M8457">SUMPRODUCT(MAX(ISNUMBER(SEARCH('Class Rules'!$B$6:$B$85,$E8457))*ISNUMBER(SEARCH('Class Rules'!$C$6:$C$85,$F8457))*'Class Rules'!$A$6:$A$85))</f>
        <v>0</v>
      </c>
      <c r="N8457" s="1" t="str">
        <f t="array" ref="N8457">IF($M8457=0,'Class Rules'!$D$3,INDEX('Class Rules'!$D$6:$D$85,MATCH($M8457,'Class Rules'!$A$6:$A$85,0)))</f>
        <v>Passenger LDV</v>
      </c>
      <c r="O8457" s="1" t="str">
        <f t="array" ref="O8457">IF(SUMPRODUCT(MAX(ISNUMBER(SEARCH(Fuel_Rules!$A$6:$A$30,$E8457))*ISNUMBER(SEARCH(Fuel_Rules!$B$6:$B$30,$F8457))*(Fuel_Rules!$A$6:$A$30&lt;&gt;"")))&gt;0,"Plug-in hybrid",IF($G8457="Diesel","Diesel","Gasoline"))</f>
        <v>Gasoline</v>
      </c>
    </row>
    <row r="8458" spans="1:15" ht="15" customHeight="1" x14ac:dyDescent="0.25">
      <c r="A8458" s="1">
        <v>2022</v>
      </c>
      <c r="B8458" s="1" t="s">
        <v>11026</v>
      </c>
      <c r="C8458" s="1" t="s">
        <v>459</v>
      </c>
      <c r="D8458" s="1" t="s">
        <v>11082</v>
      </c>
      <c r="E8458" s="1" t="s">
        <v>435</v>
      </c>
      <c r="F8458" s="1" t="s">
        <v>6086</v>
      </c>
      <c r="G8458" s="1" t="s">
        <v>103</v>
      </c>
      <c r="H8458" s="1" t="s">
        <v>437</v>
      </c>
      <c r="I8458" s="1">
        <v>3</v>
      </c>
      <c r="J8458" s="1">
        <v>2023</v>
      </c>
      <c r="K8458" s="1">
        <v>566094</v>
      </c>
      <c r="L8458" s="1">
        <v>0</v>
      </c>
      <c r="M8458" s="1">
        <f t="array" ref="M8458">SUMPRODUCT(MAX(ISNUMBER(SEARCH('Class Rules'!$B$6:$B$85,$E8458))*ISNUMBER(SEARCH('Class Rules'!$C$6:$C$85,$F8458))*'Class Rules'!$A$6:$A$85))</f>
        <v>0</v>
      </c>
      <c r="N8458" s="1" t="str">
        <f t="array" ref="N8458">IF($M8458=0,'Class Rules'!$D$3,INDEX('Class Rules'!$D$6:$D$85,MATCH($M8458,'Class Rules'!$A$6:$A$85,0)))</f>
        <v>Passenger LDV</v>
      </c>
      <c r="O8458" s="1" t="str">
        <f t="array" ref="O8458">IF(SUMPRODUCT(MAX(ISNUMBER(SEARCH(Fuel_Rules!$A$6:$A$30,$E8458))*ISNUMBER(SEARCH(Fuel_Rules!$B$6:$B$30,$F8458))*(Fuel_Rules!$A$6:$A$30&lt;&gt;"")))&gt;0,"Plug-in hybrid",IF($G8458="Diesel","Diesel","Gasoline"))</f>
        <v>Gasoline</v>
      </c>
    </row>
    <row r="8459" spans="1:15" ht="15" customHeight="1" x14ac:dyDescent="0.25">
      <c r="A8459" s="1">
        <v>2022</v>
      </c>
      <c r="B8459" s="1" t="s">
        <v>11026</v>
      </c>
      <c r="C8459" s="1" t="s">
        <v>477</v>
      </c>
      <c r="D8459" s="1" t="s">
        <v>11083</v>
      </c>
      <c r="E8459" s="1" t="s">
        <v>435</v>
      </c>
      <c r="F8459" s="1" t="s">
        <v>479</v>
      </c>
      <c r="G8459" s="1" t="s">
        <v>103</v>
      </c>
      <c r="H8459" s="1" t="s">
        <v>437</v>
      </c>
      <c r="I8459" s="1">
        <v>2</v>
      </c>
      <c r="J8459" s="1">
        <v>2023</v>
      </c>
      <c r="K8459" s="1">
        <v>487264</v>
      </c>
      <c r="L8459" s="1">
        <v>0</v>
      </c>
      <c r="M8459" s="1">
        <f t="array" ref="M8459">SUMPRODUCT(MAX(ISNUMBER(SEARCH('Class Rules'!$B$6:$B$85,$E8459))*ISNUMBER(SEARCH('Class Rules'!$C$6:$C$85,$F8459))*'Class Rules'!$A$6:$A$85))</f>
        <v>0</v>
      </c>
      <c r="N8459" s="1" t="str">
        <f t="array" ref="N8459">IF($M8459=0,'Class Rules'!$D$3,INDEX('Class Rules'!$D$6:$D$85,MATCH($M8459,'Class Rules'!$A$6:$A$85,0)))</f>
        <v>Passenger LDV</v>
      </c>
      <c r="O8459" s="1" t="str">
        <f t="array" ref="O8459">IF(SUMPRODUCT(MAX(ISNUMBER(SEARCH(Fuel_Rules!$A$6:$A$30,$E8459))*ISNUMBER(SEARCH(Fuel_Rules!$B$6:$B$30,$F8459))*(Fuel_Rules!$A$6:$A$30&lt;&gt;"")))&gt;0,"Plug-in hybrid",IF($G8459="Diesel","Diesel","Gasoline"))</f>
        <v>Gasoline</v>
      </c>
    </row>
    <row r="8460" spans="1:15" ht="15" customHeight="1" x14ac:dyDescent="0.25">
      <c r="A8460" s="1">
        <v>2022</v>
      </c>
      <c r="B8460" s="1" t="s">
        <v>11026</v>
      </c>
      <c r="C8460" s="1" t="s">
        <v>477</v>
      </c>
      <c r="D8460" s="1" t="s">
        <v>11084</v>
      </c>
      <c r="E8460" s="1" t="s">
        <v>435</v>
      </c>
      <c r="F8460" s="1" t="s">
        <v>479</v>
      </c>
      <c r="G8460" s="1" t="s">
        <v>103</v>
      </c>
      <c r="H8460" s="1" t="s">
        <v>437</v>
      </c>
      <c r="I8460" s="1">
        <v>2</v>
      </c>
      <c r="J8460" s="1">
        <v>2023</v>
      </c>
      <c r="K8460" s="1">
        <v>462900</v>
      </c>
      <c r="L8460" s="1">
        <v>0</v>
      </c>
      <c r="M8460" s="1">
        <f t="array" ref="M8460">SUMPRODUCT(MAX(ISNUMBER(SEARCH('Class Rules'!$B$6:$B$85,$E8460))*ISNUMBER(SEARCH('Class Rules'!$C$6:$C$85,$F8460))*'Class Rules'!$A$6:$A$85))</f>
        <v>0</v>
      </c>
      <c r="N8460" s="1" t="str">
        <f t="array" ref="N8460">IF($M8460=0,'Class Rules'!$D$3,INDEX('Class Rules'!$D$6:$D$85,MATCH($M8460,'Class Rules'!$A$6:$A$85,0)))</f>
        <v>Passenger LDV</v>
      </c>
      <c r="O8460" s="1" t="str">
        <f t="array" ref="O8460">IF(SUMPRODUCT(MAX(ISNUMBER(SEARCH(Fuel_Rules!$A$6:$A$30,$E8460))*ISNUMBER(SEARCH(Fuel_Rules!$B$6:$B$30,$F8460))*(Fuel_Rules!$A$6:$A$30&lt;&gt;"")))&gt;0,"Plug-in hybrid",IF($G8460="Diesel","Diesel","Gasoline"))</f>
        <v>Gasoline</v>
      </c>
    </row>
    <row r="8461" spans="1:15" ht="15" customHeight="1" x14ac:dyDescent="0.25">
      <c r="A8461" s="1">
        <v>2022</v>
      </c>
      <c r="B8461" s="1" t="s">
        <v>11026</v>
      </c>
      <c r="C8461" s="1" t="s">
        <v>480</v>
      </c>
      <c r="D8461" s="1" t="s">
        <v>11085</v>
      </c>
      <c r="E8461" s="1" t="s">
        <v>435</v>
      </c>
      <c r="F8461" s="1" t="s">
        <v>8868</v>
      </c>
      <c r="G8461" s="1" t="s">
        <v>103</v>
      </c>
      <c r="H8461" s="1" t="s">
        <v>437</v>
      </c>
      <c r="I8461" s="1">
        <v>3</v>
      </c>
      <c r="J8461" s="1">
        <v>2023</v>
      </c>
      <c r="K8461" s="1">
        <v>628563</v>
      </c>
      <c r="L8461" s="1">
        <v>0</v>
      </c>
      <c r="M8461" s="1">
        <f t="array" ref="M8461">SUMPRODUCT(MAX(ISNUMBER(SEARCH('Class Rules'!$B$6:$B$85,$E8461))*ISNUMBER(SEARCH('Class Rules'!$C$6:$C$85,$F8461))*'Class Rules'!$A$6:$A$85))</f>
        <v>0</v>
      </c>
      <c r="N8461" s="1" t="str">
        <f t="array" ref="N8461">IF($M8461=0,'Class Rules'!$D$3,INDEX('Class Rules'!$D$6:$D$85,MATCH($M8461,'Class Rules'!$A$6:$A$85,0)))</f>
        <v>Passenger LDV</v>
      </c>
      <c r="O8461" s="1" t="str">
        <f t="array" ref="O8461">IF(SUMPRODUCT(MAX(ISNUMBER(SEARCH(Fuel_Rules!$A$6:$A$30,$E8461))*ISNUMBER(SEARCH(Fuel_Rules!$B$6:$B$30,$F8461))*(Fuel_Rules!$A$6:$A$30&lt;&gt;"")))&gt;0,"Plug-in hybrid",IF($G8461="Diesel","Diesel","Gasoline"))</f>
        <v>Gasoline</v>
      </c>
    </row>
    <row r="8462" spans="1:15" ht="15" customHeight="1" x14ac:dyDescent="0.25">
      <c r="A8462" s="1">
        <v>2022</v>
      </c>
      <c r="B8462" s="1" t="s">
        <v>11026</v>
      </c>
      <c r="C8462" s="1" t="s">
        <v>480</v>
      </c>
      <c r="D8462" s="1" t="s">
        <v>11086</v>
      </c>
      <c r="E8462" s="1" t="s">
        <v>435</v>
      </c>
      <c r="F8462" s="1" t="s">
        <v>8868</v>
      </c>
      <c r="G8462" s="1" t="s">
        <v>103</v>
      </c>
      <c r="H8462" s="1" t="s">
        <v>437</v>
      </c>
      <c r="I8462" s="1">
        <v>3</v>
      </c>
      <c r="J8462" s="1">
        <v>2023</v>
      </c>
      <c r="K8462" s="1">
        <v>587707</v>
      </c>
      <c r="L8462" s="1">
        <v>0</v>
      </c>
      <c r="M8462" s="1">
        <f t="array" ref="M8462">SUMPRODUCT(MAX(ISNUMBER(SEARCH('Class Rules'!$B$6:$B$85,$E8462))*ISNUMBER(SEARCH('Class Rules'!$C$6:$C$85,$F8462))*'Class Rules'!$A$6:$A$85))</f>
        <v>0</v>
      </c>
      <c r="N8462" s="1" t="str">
        <f t="array" ref="N8462">IF($M8462=0,'Class Rules'!$D$3,INDEX('Class Rules'!$D$6:$D$85,MATCH($M8462,'Class Rules'!$A$6:$A$85,0)))</f>
        <v>Passenger LDV</v>
      </c>
      <c r="O8462" s="1" t="str">
        <f t="array" ref="O8462">IF(SUMPRODUCT(MAX(ISNUMBER(SEARCH(Fuel_Rules!$A$6:$A$30,$E8462))*ISNUMBER(SEARCH(Fuel_Rules!$B$6:$B$30,$F8462))*(Fuel_Rules!$A$6:$A$30&lt;&gt;"")))&gt;0,"Plug-in hybrid",IF($G8462="Diesel","Diesel","Gasoline"))</f>
        <v>Gasoline</v>
      </c>
    </row>
    <row r="8463" spans="1:15" ht="15" customHeight="1" x14ac:dyDescent="0.25">
      <c r="A8463" s="1">
        <v>2022</v>
      </c>
      <c r="B8463" s="1" t="s">
        <v>11026</v>
      </c>
      <c r="C8463" s="1" t="s">
        <v>483</v>
      </c>
      <c r="D8463" s="1" t="s">
        <v>11087</v>
      </c>
      <c r="E8463" s="1" t="s">
        <v>435</v>
      </c>
      <c r="F8463" s="1" t="s">
        <v>9931</v>
      </c>
      <c r="G8463" s="1" t="s">
        <v>103</v>
      </c>
      <c r="H8463" s="1" t="s">
        <v>437</v>
      </c>
      <c r="I8463" s="1">
        <v>2</v>
      </c>
      <c r="J8463" s="1">
        <v>2023</v>
      </c>
      <c r="K8463" s="1">
        <v>451150</v>
      </c>
      <c r="L8463" s="1">
        <v>0</v>
      </c>
      <c r="M8463" s="1">
        <f t="array" ref="M8463">SUMPRODUCT(MAX(ISNUMBER(SEARCH('Class Rules'!$B$6:$B$85,$E8463))*ISNUMBER(SEARCH('Class Rules'!$C$6:$C$85,$F8463))*'Class Rules'!$A$6:$A$85))</f>
        <v>0</v>
      </c>
      <c r="N8463" s="1" t="str">
        <f t="array" ref="N8463">IF($M8463=0,'Class Rules'!$D$3,INDEX('Class Rules'!$D$6:$D$85,MATCH($M8463,'Class Rules'!$A$6:$A$85,0)))</f>
        <v>Passenger LDV</v>
      </c>
      <c r="O8463" s="1" t="str">
        <f t="array" ref="O8463">IF(SUMPRODUCT(MAX(ISNUMBER(SEARCH(Fuel_Rules!$A$6:$A$30,$E8463))*ISNUMBER(SEARCH(Fuel_Rules!$B$6:$B$30,$F8463))*(Fuel_Rules!$A$6:$A$30&lt;&gt;"")))&gt;0,"Plug-in hybrid",IF($G8463="Diesel","Diesel","Gasoline"))</f>
        <v>Plug-in hybrid</v>
      </c>
    </row>
    <row r="8464" spans="1:15" ht="15" customHeight="1" x14ac:dyDescent="0.25">
      <c r="A8464" s="1">
        <v>2022</v>
      </c>
      <c r="B8464" s="1" t="s">
        <v>11026</v>
      </c>
      <c r="C8464" s="1" t="s">
        <v>483</v>
      </c>
      <c r="D8464" s="1" t="s">
        <v>11088</v>
      </c>
      <c r="E8464" s="1" t="s">
        <v>435</v>
      </c>
      <c r="F8464" s="1" t="s">
        <v>9931</v>
      </c>
      <c r="G8464" s="1" t="s">
        <v>103</v>
      </c>
      <c r="H8464" s="1" t="s">
        <v>437</v>
      </c>
      <c r="I8464" s="1">
        <v>2</v>
      </c>
      <c r="J8464" s="1">
        <v>2023</v>
      </c>
      <c r="K8464" s="1">
        <v>433019</v>
      </c>
      <c r="L8464" s="1">
        <v>0</v>
      </c>
      <c r="M8464" s="1">
        <f t="array" ref="M8464">SUMPRODUCT(MAX(ISNUMBER(SEARCH('Class Rules'!$B$6:$B$85,$E8464))*ISNUMBER(SEARCH('Class Rules'!$C$6:$C$85,$F8464))*'Class Rules'!$A$6:$A$85))</f>
        <v>0</v>
      </c>
      <c r="N8464" s="1" t="str">
        <f t="array" ref="N8464">IF($M8464=0,'Class Rules'!$D$3,INDEX('Class Rules'!$D$6:$D$85,MATCH($M8464,'Class Rules'!$A$6:$A$85,0)))</f>
        <v>Passenger LDV</v>
      </c>
      <c r="O8464" s="1" t="str">
        <f t="array" ref="O8464">IF(SUMPRODUCT(MAX(ISNUMBER(SEARCH(Fuel_Rules!$A$6:$A$30,$E8464))*ISNUMBER(SEARCH(Fuel_Rules!$B$6:$B$30,$F8464))*(Fuel_Rules!$A$6:$A$30&lt;&gt;"")))&gt;0,"Plug-in hybrid",IF($G8464="Diesel","Diesel","Gasoline"))</f>
        <v>Plug-in hybrid</v>
      </c>
    </row>
    <row r="8465" spans="1:15" ht="15" customHeight="1" x14ac:dyDescent="0.25">
      <c r="A8465" s="1">
        <v>2022</v>
      </c>
      <c r="B8465" s="1" t="s">
        <v>11026</v>
      </c>
      <c r="C8465" s="1" t="s">
        <v>486</v>
      </c>
      <c r="D8465" s="1" t="s">
        <v>11089</v>
      </c>
      <c r="E8465" s="1" t="s">
        <v>435</v>
      </c>
      <c r="F8465" s="1" t="s">
        <v>488</v>
      </c>
      <c r="G8465" s="1" t="s">
        <v>103</v>
      </c>
      <c r="H8465" s="1" t="s">
        <v>298</v>
      </c>
      <c r="I8465" s="1">
        <v>2</v>
      </c>
      <c r="J8465" s="1">
        <v>2023</v>
      </c>
      <c r="K8465" s="1">
        <v>306078</v>
      </c>
      <c r="L8465" s="1">
        <v>0</v>
      </c>
      <c r="M8465" s="1">
        <f t="array" ref="M8465">SUMPRODUCT(MAX(ISNUMBER(SEARCH('Class Rules'!$B$6:$B$85,$E8465))*ISNUMBER(SEARCH('Class Rules'!$C$6:$C$85,$F8465))*'Class Rules'!$A$6:$A$85))</f>
        <v>0</v>
      </c>
      <c r="N8465" s="1" t="str">
        <f t="array" ref="N8465">IF($M8465=0,'Class Rules'!$D$3,INDEX('Class Rules'!$D$6:$D$85,MATCH($M8465,'Class Rules'!$A$6:$A$85,0)))</f>
        <v>Passenger LDV</v>
      </c>
      <c r="O8465" s="1" t="str">
        <f t="array" ref="O8465">IF(SUMPRODUCT(MAX(ISNUMBER(SEARCH(Fuel_Rules!$A$6:$A$30,$E8465))*ISNUMBER(SEARCH(Fuel_Rules!$B$6:$B$30,$F8465))*(Fuel_Rules!$A$6:$A$30&lt;&gt;"")))&gt;0,"Plug-in hybrid",IF($G8465="Diesel","Diesel","Gasoline"))</f>
        <v>Gasoline</v>
      </c>
    </row>
    <row r="8466" spans="1:15" ht="15" customHeight="1" x14ac:dyDescent="0.25">
      <c r="A8466" s="1">
        <v>2022</v>
      </c>
      <c r="B8466" s="1" t="s">
        <v>11026</v>
      </c>
      <c r="C8466" s="1" t="s">
        <v>507</v>
      </c>
      <c r="D8466" s="1" t="s">
        <v>11090</v>
      </c>
      <c r="E8466" s="1" t="s">
        <v>435</v>
      </c>
      <c r="F8466" s="1" t="s">
        <v>509</v>
      </c>
      <c r="G8466" s="1" t="s">
        <v>103</v>
      </c>
      <c r="H8466" s="1" t="s">
        <v>437</v>
      </c>
      <c r="I8466" s="1">
        <v>3</v>
      </c>
      <c r="J8466" s="1">
        <v>2023</v>
      </c>
      <c r="K8466" s="1">
        <v>749549</v>
      </c>
      <c r="L8466" s="1">
        <v>0</v>
      </c>
      <c r="M8466" s="1">
        <f t="array" ref="M8466">SUMPRODUCT(MAX(ISNUMBER(SEARCH('Class Rules'!$B$6:$B$85,$E8466))*ISNUMBER(SEARCH('Class Rules'!$C$6:$C$85,$F8466))*'Class Rules'!$A$6:$A$85))</f>
        <v>0</v>
      </c>
      <c r="N8466" s="1" t="str">
        <f t="array" ref="N8466">IF($M8466=0,'Class Rules'!$D$3,INDEX('Class Rules'!$D$6:$D$85,MATCH($M8466,'Class Rules'!$A$6:$A$85,0)))</f>
        <v>Passenger LDV</v>
      </c>
      <c r="O8466" s="1" t="str">
        <f t="array" ref="O8466">IF(SUMPRODUCT(MAX(ISNUMBER(SEARCH(Fuel_Rules!$A$6:$A$30,$E8466))*ISNUMBER(SEARCH(Fuel_Rules!$B$6:$B$30,$F8466))*(Fuel_Rules!$A$6:$A$30&lt;&gt;"")))&gt;0,"Plug-in hybrid",IF($G8466="Diesel","Diesel","Gasoline"))</f>
        <v>Gasoline</v>
      </c>
    </row>
    <row r="8467" spans="1:15" ht="15" customHeight="1" x14ac:dyDescent="0.25">
      <c r="A8467" s="1">
        <v>2022</v>
      </c>
      <c r="B8467" s="1" t="s">
        <v>11026</v>
      </c>
      <c r="C8467" s="1" t="s">
        <v>513</v>
      </c>
      <c r="D8467" s="1" t="s">
        <v>11091</v>
      </c>
      <c r="E8467" s="1" t="s">
        <v>435</v>
      </c>
      <c r="F8467" s="1" t="s">
        <v>515</v>
      </c>
      <c r="G8467" s="1" t="s">
        <v>103</v>
      </c>
      <c r="H8467" s="1" t="s">
        <v>437</v>
      </c>
      <c r="I8467" s="1">
        <v>1.5</v>
      </c>
      <c r="J8467" s="1">
        <v>2023</v>
      </c>
      <c r="K8467" s="1">
        <v>292661</v>
      </c>
      <c r="L8467" s="1">
        <v>0</v>
      </c>
      <c r="M8467" s="1">
        <f t="array" ref="M8467">SUMPRODUCT(MAX(ISNUMBER(SEARCH('Class Rules'!$B$6:$B$85,$E8467))*ISNUMBER(SEARCH('Class Rules'!$C$6:$C$85,$F8467))*'Class Rules'!$A$6:$A$85))</f>
        <v>0</v>
      </c>
      <c r="N8467" s="1" t="str">
        <f t="array" ref="N8467">IF($M8467=0,'Class Rules'!$D$3,INDEX('Class Rules'!$D$6:$D$85,MATCH($M8467,'Class Rules'!$A$6:$A$85,0)))</f>
        <v>Passenger LDV</v>
      </c>
      <c r="O8467" s="1" t="str">
        <f t="array" ref="O8467">IF(SUMPRODUCT(MAX(ISNUMBER(SEARCH(Fuel_Rules!$A$6:$A$30,$E8467))*ISNUMBER(SEARCH(Fuel_Rules!$B$6:$B$30,$F8467))*(Fuel_Rules!$A$6:$A$30&lt;&gt;"")))&gt;0,"Plug-in hybrid",IF($G8467="Diesel","Diesel","Gasoline"))</f>
        <v>Gasoline</v>
      </c>
    </row>
    <row r="8468" spans="1:15" ht="15" customHeight="1" x14ac:dyDescent="0.25">
      <c r="A8468" s="1">
        <v>2022</v>
      </c>
      <c r="B8468" s="1" t="s">
        <v>11026</v>
      </c>
      <c r="C8468" s="1" t="s">
        <v>513</v>
      </c>
      <c r="D8468" s="1" t="s">
        <v>11092</v>
      </c>
      <c r="E8468" s="1" t="s">
        <v>435</v>
      </c>
      <c r="F8468" s="1" t="s">
        <v>515</v>
      </c>
      <c r="G8468" s="1" t="s">
        <v>103</v>
      </c>
      <c r="H8468" s="1" t="s">
        <v>437</v>
      </c>
      <c r="I8468" s="1">
        <v>1.5</v>
      </c>
      <c r="J8468" s="1">
        <v>2023</v>
      </c>
      <c r="K8468" s="1">
        <v>264936</v>
      </c>
      <c r="L8468" s="1">
        <v>0</v>
      </c>
      <c r="M8468" s="1">
        <f t="array" ref="M8468">SUMPRODUCT(MAX(ISNUMBER(SEARCH('Class Rules'!$B$6:$B$85,$E8468))*ISNUMBER(SEARCH('Class Rules'!$C$6:$C$85,$F8468))*'Class Rules'!$A$6:$A$85))</f>
        <v>0</v>
      </c>
      <c r="N8468" s="1" t="str">
        <f t="array" ref="N8468">IF($M8468=0,'Class Rules'!$D$3,INDEX('Class Rules'!$D$6:$D$85,MATCH($M8468,'Class Rules'!$A$6:$A$85,0)))</f>
        <v>Passenger LDV</v>
      </c>
      <c r="O8468" s="1" t="str">
        <f t="array" ref="O8468">IF(SUMPRODUCT(MAX(ISNUMBER(SEARCH(Fuel_Rules!$A$6:$A$30,$E8468))*ISNUMBER(SEARCH(Fuel_Rules!$B$6:$B$30,$F8468))*(Fuel_Rules!$A$6:$A$30&lt;&gt;"")))&gt;0,"Plug-in hybrid",IF($G8468="Diesel","Diesel","Gasoline"))</f>
        <v>Gasoline</v>
      </c>
    </row>
    <row r="8469" spans="1:15" ht="15" customHeight="1" x14ac:dyDescent="0.25">
      <c r="A8469" s="1">
        <v>2022</v>
      </c>
      <c r="B8469" s="1" t="s">
        <v>11026</v>
      </c>
      <c r="C8469" s="1" t="s">
        <v>522</v>
      </c>
      <c r="D8469" s="1" t="s">
        <v>11093</v>
      </c>
      <c r="E8469" s="1" t="s">
        <v>435</v>
      </c>
      <c r="F8469" s="1" t="s">
        <v>9942</v>
      </c>
      <c r="G8469" s="1" t="s">
        <v>103</v>
      </c>
      <c r="H8469" s="1" t="s">
        <v>437</v>
      </c>
      <c r="I8469" s="1">
        <v>3</v>
      </c>
      <c r="J8469" s="1">
        <v>2023</v>
      </c>
      <c r="K8469" s="1">
        <v>659862</v>
      </c>
      <c r="L8469" s="1">
        <v>0</v>
      </c>
      <c r="M8469" s="1">
        <f t="array" ref="M8469">SUMPRODUCT(MAX(ISNUMBER(SEARCH('Class Rules'!$B$6:$B$85,$E8469))*ISNUMBER(SEARCH('Class Rules'!$C$6:$C$85,$F8469))*'Class Rules'!$A$6:$A$85))</f>
        <v>0</v>
      </c>
      <c r="N8469" s="1" t="str">
        <f t="array" ref="N8469">IF($M8469=0,'Class Rules'!$D$3,INDEX('Class Rules'!$D$6:$D$85,MATCH($M8469,'Class Rules'!$A$6:$A$85,0)))</f>
        <v>Passenger LDV</v>
      </c>
      <c r="O8469" s="1" t="str">
        <f t="array" ref="O8469">IF(SUMPRODUCT(MAX(ISNUMBER(SEARCH(Fuel_Rules!$A$6:$A$30,$E8469))*ISNUMBER(SEARCH(Fuel_Rules!$B$6:$B$30,$F8469))*(Fuel_Rules!$A$6:$A$30&lt;&gt;"")))&gt;0,"Plug-in hybrid",IF($G8469="Diesel","Diesel","Gasoline"))</f>
        <v>Plug-in hybrid</v>
      </c>
    </row>
    <row r="8470" spans="1:15" ht="15" customHeight="1" x14ac:dyDescent="0.25">
      <c r="A8470" s="1">
        <v>2022</v>
      </c>
      <c r="B8470" s="1" t="s">
        <v>11026</v>
      </c>
      <c r="C8470" s="1" t="s">
        <v>522</v>
      </c>
      <c r="D8470" s="1" t="s">
        <v>11094</v>
      </c>
      <c r="E8470" s="1" t="s">
        <v>435</v>
      </c>
      <c r="F8470" s="1" t="s">
        <v>9942</v>
      </c>
      <c r="G8470" s="1" t="s">
        <v>103</v>
      </c>
      <c r="H8470" s="1" t="s">
        <v>437</v>
      </c>
      <c r="I8470" s="1">
        <v>3</v>
      </c>
      <c r="J8470" s="1">
        <v>2023</v>
      </c>
      <c r="K8470" s="1">
        <v>629167</v>
      </c>
      <c r="L8470" s="1">
        <v>0</v>
      </c>
      <c r="M8470" s="1">
        <f t="array" ref="M8470">SUMPRODUCT(MAX(ISNUMBER(SEARCH('Class Rules'!$B$6:$B$85,$E8470))*ISNUMBER(SEARCH('Class Rules'!$C$6:$C$85,$F8470))*'Class Rules'!$A$6:$A$85))</f>
        <v>0</v>
      </c>
      <c r="N8470" s="1" t="str">
        <f t="array" ref="N8470">IF($M8470=0,'Class Rules'!$D$3,INDEX('Class Rules'!$D$6:$D$85,MATCH($M8470,'Class Rules'!$A$6:$A$85,0)))</f>
        <v>Passenger LDV</v>
      </c>
      <c r="O8470" s="1" t="str">
        <f t="array" ref="O8470">IF(SUMPRODUCT(MAX(ISNUMBER(SEARCH(Fuel_Rules!$A$6:$A$30,$E8470))*ISNUMBER(SEARCH(Fuel_Rules!$B$6:$B$30,$F8470))*(Fuel_Rules!$A$6:$A$30&lt;&gt;"")))&gt;0,"Plug-in hybrid",IF($G8470="Diesel","Diesel","Gasoline"))</f>
        <v>Plug-in hybrid</v>
      </c>
    </row>
    <row r="8471" spans="1:15" ht="15" customHeight="1" x14ac:dyDescent="0.25">
      <c r="A8471" s="1">
        <v>2022</v>
      </c>
      <c r="B8471" s="1" t="s">
        <v>11026</v>
      </c>
      <c r="C8471" s="1" t="s">
        <v>525</v>
      </c>
      <c r="D8471" s="1" t="s">
        <v>11095</v>
      </c>
      <c r="E8471" s="1" t="s">
        <v>435</v>
      </c>
      <c r="F8471" s="1" t="s">
        <v>527</v>
      </c>
      <c r="G8471" s="1" t="s">
        <v>103</v>
      </c>
      <c r="H8471" s="1" t="s">
        <v>298</v>
      </c>
      <c r="I8471" s="1">
        <v>3</v>
      </c>
      <c r="J8471" s="1">
        <v>2023</v>
      </c>
      <c r="K8471" s="1">
        <v>782970</v>
      </c>
      <c r="L8471" s="1">
        <v>0</v>
      </c>
      <c r="M8471" s="1">
        <f t="array" ref="M8471">SUMPRODUCT(MAX(ISNUMBER(SEARCH('Class Rules'!$B$6:$B$85,$E8471))*ISNUMBER(SEARCH('Class Rules'!$C$6:$C$85,$F8471))*'Class Rules'!$A$6:$A$85))</f>
        <v>0</v>
      </c>
      <c r="N8471" s="1" t="str">
        <f t="array" ref="N8471">IF($M8471=0,'Class Rules'!$D$3,INDEX('Class Rules'!$D$6:$D$85,MATCH($M8471,'Class Rules'!$A$6:$A$85,0)))</f>
        <v>Passenger LDV</v>
      </c>
      <c r="O8471" s="1" t="str">
        <f t="array" ref="O8471">IF(SUMPRODUCT(MAX(ISNUMBER(SEARCH(Fuel_Rules!$A$6:$A$30,$E8471))*ISNUMBER(SEARCH(Fuel_Rules!$B$6:$B$30,$F8471))*(Fuel_Rules!$A$6:$A$30&lt;&gt;"")))&gt;0,"Plug-in hybrid",IF($G8471="Diesel","Diesel","Gasoline"))</f>
        <v>Gasoline</v>
      </c>
    </row>
    <row r="8472" spans="1:15" ht="15" customHeight="1" x14ac:dyDescent="0.25">
      <c r="A8472" s="1">
        <v>2022</v>
      </c>
      <c r="B8472" s="1" t="s">
        <v>11026</v>
      </c>
      <c r="C8472" s="1" t="s">
        <v>525</v>
      </c>
      <c r="D8472" s="1" t="s">
        <v>11096</v>
      </c>
      <c r="E8472" s="1" t="s">
        <v>435</v>
      </c>
      <c r="F8472" s="1" t="s">
        <v>527</v>
      </c>
      <c r="G8472" s="1" t="s">
        <v>103</v>
      </c>
      <c r="H8472" s="1" t="s">
        <v>298</v>
      </c>
      <c r="I8472" s="1">
        <v>3</v>
      </c>
      <c r="J8472" s="1">
        <v>2023</v>
      </c>
      <c r="K8472" s="1">
        <v>735822</v>
      </c>
      <c r="L8472" s="1">
        <v>0</v>
      </c>
      <c r="M8472" s="1">
        <f t="array" ref="M8472">SUMPRODUCT(MAX(ISNUMBER(SEARCH('Class Rules'!$B$6:$B$85,$E8472))*ISNUMBER(SEARCH('Class Rules'!$C$6:$C$85,$F8472))*'Class Rules'!$A$6:$A$85))</f>
        <v>0</v>
      </c>
      <c r="N8472" s="1" t="str">
        <f t="array" ref="N8472">IF($M8472=0,'Class Rules'!$D$3,INDEX('Class Rules'!$D$6:$D$85,MATCH($M8472,'Class Rules'!$A$6:$A$85,0)))</f>
        <v>Passenger LDV</v>
      </c>
      <c r="O8472" s="1" t="str">
        <f t="array" ref="O8472">IF(SUMPRODUCT(MAX(ISNUMBER(SEARCH(Fuel_Rules!$A$6:$A$30,$E8472))*ISNUMBER(SEARCH(Fuel_Rules!$B$6:$B$30,$F8472))*(Fuel_Rules!$A$6:$A$30&lt;&gt;"")))&gt;0,"Plug-in hybrid",IF($G8472="Diesel","Diesel","Gasoline"))</f>
        <v>Gasoline</v>
      </c>
    </row>
    <row r="8473" spans="1:15" ht="15" customHeight="1" x14ac:dyDescent="0.25">
      <c r="A8473" s="1">
        <v>2022</v>
      </c>
      <c r="B8473" s="1" t="s">
        <v>11026</v>
      </c>
      <c r="C8473" s="1" t="s">
        <v>528</v>
      </c>
      <c r="D8473" s="1" t="s">
        <v>11097</v>
      </c>
      <c r="E8473" s="1" t="s">
        <v>435</v>
      </c>
      <c r="F8473" s="1" t="s">
        <v>530</v>
      </c>
      <c r="G8473" s="1" t="s">
        <v>103</v>
      </c>
      <c r="H8473" s="1" t="s">
        <v>298</v>
      </c>
      <c r="I8473" s="1">
        <v>1.5</v>
      </c>
      <c r="J8473" s="1">
        <v>2023</v>
      </c>
      <c r="K8473" s="1">
        <v>306615</v>
      </c>
      <c r="L8473" s="1">
        <v>0</v>
      </c>
      <c r="M8473" s="1">
        <f t="array" ref="M8473">SUMPRODUCT(MAX(ISNUMBER(SEARCH('Class Rules'!$B$6:$B$85,$E8473))*ISNUMBER(SEARCH('Class Rules'!$C$6:$C$85,$F8473))*'Class Rules'!$A$6:$A$85))</f>
        <v>0</v>
      </c>
      <c r="N8473" s="1" t="str">
        <f t="array" ref="N8473">IF($M8473=0,'Class Rules'!$D$3,INDEX('Class Rules'!$D$6:$D$85,MATCH($M8473,'Class Rules'!$A$6:$A$85,0)))</f>
        <v>Passenger LDV</v>
      </c>
      <c r="O8473" s="1" t="str">
        <f t="array" ref="O8473">IF(SUMPRODUCT(MAX(ISNUMBER(SEARCH(Fuel_Rules!$A$6:$A$30,$E8473))*ISNUMBER(SEARCH(Fuel_Rules!$B$6:$B$30,$F8473))*(Fuel_Rules!$A$6:$A$30&lt;&gt;"")))&gt;0,"Plug-in hybrid",IF($G8473="Diesel","Diesel","Gasoline"))</f>
        <v>Gasoline</v>
      </c>
    </row>
    <row r="8474" spans="1:15" ht="15" customHeight="1" x14ac:dyDescent="0.25">
      <c r="A8474" s="1">
        <v>2022</v>
      </c>
      <c r="B8474" s="1" t="s">
        <v>11026</v>
      </c>
      <c r="C8474" s="1" t="s">
        <v>528</v>
      </c>
      <c r="D8474" s="1" t="s">
        <v>11098</v>
      </c>
      <c r="E8474" s="1" t="s">
        <v>435</v>
      </c>
      <c r="F8474" s="1" t="s">
        <v>530</v>
      </c>
      <c r="G8474" s="1" t="s">
        <v>103</v>
      </c>
      <c r="H8474" s="1" t="s">
        <v>298</v>
      </c>
      <c r="I8474" s="1">
        <v>1.5</v>
      </c>
      <c r="J8474" s="1">
        <v>2023</v>
      </c>
      <c r="K8474" s="1">
        <v>277451</v>
      </c>
      <c r="L8474" s="1">
        <v>0</v>
      </c>
      <c r="M8474" s="1">
        <f t="array" ref="M8474">SUMPRODUCT(MAX(ISNUMBER(SEARCH('Class Rules'!$B$6:$B$85,$E8474))*ISNUMBER(SEARCH('Class Rules'!$C$6:$C$85,$F8474))*'Class Rules'!$A$6:$A$85))</f>
        <v>0</v>
      </c>
      <c r="N8474" s="1" t="str">
        <f t="array" ref="N8474">IF($M8474=0,'Class Rules'!$D$3,INDEX('Class Rules'!$D$6:$D$85,MATCH($M8474,'Class Rules'!$A$6:$A$85,0)))</f>
        <v>Passenger LDV</v>
      </c>
      <c r="O8474" s="1" t="str">
        <f t="array" ref="O8474">IF(SUMPRODUCT(MAX(ISNUMBER(SEARCH(Fuel_Rules!$A$6:$A$30,$E8474))*ISNUMBER(SEARCH(Fuel_Rules!$B$6:$B$30,$F8474))*(Fuel_Rules!$A$6:$A$30&lt;&gt;"")))&gt;0,"Plug-in hybrid",IF($G8474="Diesel","Diesel","Gasoline"))</f>
        <v>Gasoline</v>
      </c>
    </row>
    <row r="8475" spans="1:15" ht="15" customHeight="1" x14ac:dyDescent="0.25">
      <c r="A8475" s="1">
        <v>2022</v>
      </c>
      <c r="B8475" s="1" t="s">
        <v>11026</v>
      </c>
      <c r="C8475" s="1" t="s">
        <v>531</v>
      </c>
      <c r="D8475" s="1" t="s">
        <v>11099</v>
      </c>
      <c r="E8475" s="1" t="s">
        <v>435</v>
      </c>
      <c r="F8475" s="1" t="s">
        <v>533</v>
      </c>
      <c r="G8475" s="1" t="s">
        <v>103</v>
      </c>
      <c r="H8475" s="1" t="s">
        <v>437</v>
      </c>
      <c r="I8475" s="1">
        <v>4.4000000000000004</v>
      </c>
      <c r="J8475" s="1">
        <v>2023</v>
      </c>
      <c r="K8475" s="1">
        <v>1100507</v>
      </c>
      <c r="L8475" s="1">
        <v>0</v>
      </c>
      <c r="M8475" s="1">
        <f t="array" ref="M8475">SUMPRODUCT(MAX(ISNUMBER(SEARCH('Class Rules'!$B$6:$B$85,$E8475))*ISNUMBER(SEARCH('Class Rules'!$C$6:$C$85,$F8475))*'Class Rules'!$A$6:$A$85))</f>
        <v>0</v>
      </c>
      <c r="N8475" s="1" t="str">
        <f t="array" ref="N8475">IF($M8475=0,'Class Rules'!$D$3,INDEX('Class Rules'!$D$6:$D$85,MATCH($M8475,'Class Rules'!$A$6:$A$85,0)))</f>
        <v>Passenger LDV</v>
      </c>
      <c r="O8475" s="1" t="str">
        <f t="array" ref="O8475">IF(SUMPRODUCT(MAX(ISNUMBER(SEARCH(Fuel_Rules!$A$6:$A$30,$E8475))*ISNUMBER(SEARCH(Fuel_Rules!$B$6:$B$30,$F8475))*(Fuel_Rules!$A$6:$A$30&lt;&gt;"")))&gt;0,"Plug-in hybrid",IF($G8475="Diesel","Diesel","Gasoline"))</f>
        <v>Gasoline</v>
      </c>
    </row>
    <row r="8476" spans="1:15" ht="15" customHeight="1" x14ac:dyDescent="0.25">
      <c r="A8476" s="1">
        <v>2022</v>
      </c>
      <c r="B8476" s="1" t="s">
        <v>11026</v>
      </c>
      <c r="C8476" s="1" t="s">
        <v>534</v>
      </c>
      <c r="D8476" s="1" t="s">
        <v>11100</v>
      </c>
      <c r="E8476" s="1" t="s">
        <v>435</v>
      </c>
      <c r="F8476" s="1" t="s">
        <v>9948</v>
      </c>
      <c r="G8476" s="1" t="s">
        <v>103</v>
      </c>
      <c r="H8476" s="1" t="s">
        <v>437</v>
      </c>
      <c r="I8476" s="1">
        <v>2</v>
      </c>
      <c r="J8476" s="1">
        <v>2023</v>
      </c>
      <c r="K8476" s="1">
        <v>381110</v>
      </c>
      <c r="L8476" s="1">
        <v>0</v>
      </c>
      <c r="M8476" s="1">
        <f t="array" ref="M8476">SUMPRODUCT(MAX(ISNUMBER(SEARCH('Class Rules'!$B$6:$B$85,$E8476))*ISNUMBER(SEARCH('Class Rules'!$C$6:$C$85,$F8476))*'Class Rules'!$A$6:$A$85))</f>
        <v>0</v>
      </c>
      <c r="N8476" s="1" t="str">
        <f t="array" ref="N8476">IF($M8476=0,'Class Rules'!$D$3,INDEX('Class Rules'!$D$6:$D$85,MATCH($M8476,'Class Rules'!$A$6:$A$85,0)))</f>
        <v>Passenger LDV</v>
      </c>
      <c r="O8476" s="1" t="str">
        <f t="array" ref="O8476">IF(SUMPRODUCT(MAX(ISNUMBER(SEARCH(Fuel_Rules!$A$6:$A$30,$E8476))*ISNUMBER(SEARCH(Fuel_Rules!$B$6:$B$30,$F8476))*(Fuel_Rules!$A$6:$A$30&lt;&gt;"")))&gt;0,"Plug-in hybrid",IF($G8476="Diesel","Diesel","Gasoline"))</f>
        <v>Plug-in hybrid</v>
      </c>
    </row>
    <row r="8477" spans="1:15" ht="15" customHeight="1" x14ac:dyDescent="0.25">
      <c r="A8477" s="1">
        <v>2022</v>
      </c>
      <c r="B8477" s="1" t="s">
        <v>11026</v>
      </c>
      <c r="C8477" s="1" t="s">
        <v>537</v>
      </c>
      <c r="D8477" s="1" t="s">
        <v>11101</v>
      </c>
      <c r="E8477" s="1" t="s">
        <v>435</v>
      </c>
      <c r="F8477" s="1" t="s">
        <v>539</v>
      </c>
      <c r="G8477" s="1" t="s">
        <v>103</v>
      </c>
      <c r="H8477" s="1" t="s">
        <v>437</v>
      </c>
      <c r="I8477" s="1">
        <v>3</v>
      </c>
      <c r="J8477" s="1">
        <v>2023</v>
      </c>
      <c r="K8477" s="1">
        <v>573278</v>
      </c>
      <c r="L8477" s="1">
        <v>0</v>
      </c>
      <c r="M8477" s="1">
        <f t="array" ref="M8477">SUMPRODUCT(MAX(ISNUMBER(SEARCH('Class Rules'!$B$6:$B$85,$E8477))*ISNUMBER(SEARCH('Class Rules'!$C$6:$C$85,$F8477))*'Class Rules'!$A$6:$A$85))</f>
        <v>0</v>
      </c>
      <c r="N8477" s="1" t="str">
        <f t="array" ref="N8477">IF($M8477=0,'Class Rules'!$D$3,INDEX('Class Rules'!$D$6:$D$85,MATCH($M8477,'Class Rules'!$A$6:$A$85,0)))</f>
        <v>Passenger LDV</v>
      </c>
      <c r="O8477" s="1" t="str">
        <f t="array" ref="O8477">IF(SUMPRODUCT(MAX(ISNUMBER(SEARCH(Fuel_Rules!$A$6:$A$30,$E8477))*ISNUMBER(SEARCH(Fuel_Rules!$B$6:$B$30,$F8477))*(Fuel_Rules!$A$6:$A$30&lt;&gt;"")))&gt;0,"Plug-in hybrid",IF($G8477="Diesel","Diesel","Gasoline"))</f>
        <v>Gasoline</v>
      </c>
    </row>
    <row r="8478" spans="1:15" ht="15" customHeight="1" x14ac:dyDescent="0.25">
      <c r="A8478" s="1">
        <v>2022</v>
      </c>
      <c r="B8478" s="1" t="s">
        <v>11026</v>
      </c>
      <c r="C8478" s="1" t="s">
        <v>540</v>
      </c>
      <c r="D8478" s="1" t="s">
        <v>11102</v>
      </c>
      <c r="E8478" s="1" t="s">
        <v>435</v>
      </c>
      <c r="F8478" s="1" t="s">
        <v>542</v>
      </c>
      <c r="G8478" s="1" t="s">
        <v>103</v>
      </c>
      <c r="H8478" s="1" t="s">
        <v>437</v>
      </c>
      <c r="I8478" s="1">
        <v>2</v>
      </c>
      <c r="J8478" s="1">
        <v>2023</v>
      </c>
      <c r="K8478" s="1">
        <v>395677</v>
      </c>
      <c r="L8478" s="1">
        <v>0</v>
      </c>
      <c r="M8478" s="1">
        <f t="array" ref="M8478">SUMPRODUCT(MAX(ISNUMBER(SEARCH('Class Rules'!$B$6:$B$85,$E8478))*ISNUMBER(SEARCH('Class Rules'!$C$6:$C$85,$F8478))*'Class Rules'!$A$6:$A$85))</f>
        <v>0</v>
      </c>
      <c r="N8478" s="1" t="str">
        <f t="array" ref="N8478">IF($M8478=0,'Class Rules'!$D$3,INDEX('Class Rules'!$D$6:$D$85,MATCH($M8478,'Class Rules'!$A$6:$A$85,0)))</f>
        <v>Passenger LDV</v>
      </c>
      <c r="O8478" s="1" t="str">
        <f t="array" ref="O8478">IF(SUMPRODUCT(MAX(ISNUMBER(SEARCH(Fuel_Rules!$A$6:$A$30,$E8478))*ISNUMBER(SEARCH(Fuel_Rules!$B$6:$B$30,$F8478))*(Fuel_Rules!$A$6:$A$30&lt;&gt;"")))&gt;0,"Plug-in hybrid",IF($G8478="Diesel","Diesel","Gasoline"))</f>
        <v>Gasoline</v>
      </c>
    </row>
    <row r="8479" spans="1:15" ht="15" customHeight="1" x14ac:dyDescent="0.25">
      <c r="A8479" s="1">
        <v>2022</v>
      </c>
      <c r="B8479" s="1" t="s">
        <v>11026</v>
      </c>
      <c r="C8479" s="1" t="s">
        <v>558</v>
      </c>
      <c r="D8479" s="1" t="s">
        <v>11103</v>
      </c>
      <c r="E8479" s="1" t="s">
        <v>435</v>
      </c>
      <c r="F8479" s="1" t="s">
        <v>560</v>
      </c>
      <c r="G8479" s="1" t="s">
        <v>103</v>
      </c>
      <c r="H8479" s="1" t="s">
        <v>298</v>
      </c>
      <c r="I8479" s="1">
        <v>3</v>
      </c>
      <c r="J8479" s="1">
        <v>2023</v>
      </c>
      <c r="K8479" s="1">
        <v>848900</v>
      </c>
      <c r="L8479" s="1">
        <v>0</v>
      </c>
      <c r="M8479" s="1">
        <f t="array" ref="M8479">SUMPRODUCT(MAX(ISNUMBER(SEARCH('Class Rules'!$B$6:$B$85,$E8479))*ISNUMBER(SEARCH('Class Rules'!$C$6:$C$85,$F8479))*'Class Rules'!$A$6:$A$85))</f>
        <v>0</v>
      </c>
      <c r="N8479" s="1" t="str">
        <f t="array" ref="N8479">IF($M8479=0,'Class Rules'!$D$3,INDEX('Class Rules'!$D$6:$D$85,MATCH($M8479,'Class Rules'!$A$6:$A$85,0)))</f>
        <v>Passenger LDV</v>
      </c>
      <c r="O8479" s="1" t="str">
        <f t="array" ref="O8479">IF(SUMPRODUCT(MAX(ISNUMBER(SEARCH(Fuel_Rules!$A$6:$A$30,$E8479))*ISNUMBER(SEARCH(Fuel_Rules!$B$6:$B$30,$F8479))*(Fuel_Rules!$A$6:$A$30&lt;&gt;"")))&gt;0,"Plug-in hybrid",IF($G8479="Diesel","Diesel","Gasoline"))</f>
        <v>Gasoline</v>
      </c>
    </row>
    <row r="8480" spans="1:15" ht="15" customHeight="1" x14ac:dyDescent="0.25">
      <c r="A8480" s="1">
        <v>2022</v>
      </c>
      <c r="B8480" s="1" t="s">
        <v>11026</v>
      </c>
      <c r="C8480" s="1" t="s">
        <v>558</v>
      </c>
      <c r="D8480" s="1" t="s">
        <v>11104</v>
      </c>
      <c r="E8480" s="1" t="s">
        <v>435</v>
      </c>
      <c r="F8480" s="1" t="s">
        <v>560</v>
      </c>
      <c r="G8480" s="1" t="s">
        <v>103</v>
      </c>
      <c r="H8480" s="1" t="s">
        <v>298</v>
      </c>
      <c r="I8480" s="1">
        <v>3</v>
      </c>
      <c r="J8480" s="1">
        <v>2023</v>
      </c>
      <c r="K8480" s="1">
        <v>820035</v>
      </c>
      <c r="L8480" s="1">
        <v>0</v>
      </c>
      <c r="M8480" s="1">
        <f t="array" ref="M8480">SUMPRODUCT(MAX(ISNUMBER(SEARCH('Class Rules'!$B$6:$B$85,$E8480))*ISNUMBER(SEARCH('Class Rules'!$C$6:$C$85,$F8480))*'Class Rules'!$A$6:$A$85))</f>
        <v>0</v>
      </c>
      <c r="N8480" s="1" t="str">
        <f t="array" ref="N8480">IF($M8480=0,'Class Rules'!$D$3,INDEX('Class Rules'!$D$6:$D$85,MATCH($M8480,'Class Rules'!$A$6:$A$85,0)))</f>
        <v>Passenger LDV</v>
      </c>
      <c r="O8480" s="1" t="str">
        <f t="array" ref="O8480">IF(SUMPRODUCT(MAX(ISNUMBER(SEARCH(Fuel_Rules!$A$6:$A$30,$E8480))*ISNUMBER(SEARCH(Fuel_Rules!$B$6:$B$30,$F8480))*(Fuel_Rules!$A$6:$A$30&lt;&gt;"")))&gt;0,"Plug-in hybrid",IF($G8480="Diesel","Diesel","Gasoline"))</f>
        <v>Gasoline</v>
      </c>
    </row>
    <row r="8481" spans="1:15" ht="15" customHeight="1" x14ac:dyDescent="0.25">
      <c r="A8481" s="1">
        <v>2022</v>
      </c>
      <c r="B8481" s="1" t="s">
        <v>11026</v>
      </c>
      <c r="C8481" s="1" t="s">
        <v>567</v>
      </c>
      <c r="D8481" s="1" t="s">
        <v>11105</v>
      </c>
      <c r="E8481" s="1" t="s">
        <v>435</v>
      </c>
      <c r="F8481" s="1" t="s">
        <v>569</v>
      </c>
      <c r="G8481" s="1" t="s">
        <v>103</v>
      </c>
      <c r="H8481" s="1" t="s">
        <v>298</v>
      </c>
      <c r="I8481" s="1">
        <v>4.4000000000000004</v>
      </c>
      <c r="J8481" s="1">
        <v>2023</v>
      </c>
      <c r="K8481" s="1">
        <v>1307319</v>
      </c>
      <c r="L8481" s="1">
        <v>0</v>
      </c>
      <c r="M8481" s="1">
        <f t="array" ref="M8481">SUMPRODUCT(MAX(ISNUMBER(SEARCH('Class Rules'!$B$6:$B$85,$E8481))*ISNUMBER(SEARCH('Class Rules'!$C$6:$C$85,$F8481))*'Class Rules'!$A$6:$A$85))</f>
        <v>0</v>
      </c>
      <c r="N8481" s="1" t="str">
        <f t="array" ref="N8481">IF($M8481=0,'Class Rules'!$D$3,INDEX('Class Rules'!$D$6:$D$85,MATCH($M8481,'Class Rules'!$A$6:$A$85,0)))</f>
        <v>Passenger LDV</v>
      </c>
      <c r="O8481" s="1" t="str">
        <f t="array" ref="O8481">IF(SUMPRODUCT(MAX(ISNUMBER(SEARCH(Fuel_Rules!$A$6:$A$30,$E8481))*ISNUMBER(SEARCH(Fuel_Rules!$B$6:$B$30,$F8481))*(Fuel_Rules!$A$6:$A$30&lt;&gt;"")))&gt;0,"Plug-in hybrid",IF($G8481="Diesel","Diesel","Gasoline"))</f>
        <v>Gasoline</v>
      </c>
    </row>
    <row r="8482" spans="1:15" ht="15" customHeight="1" x14ac:dyDescent="0.25">
      <c r="A8482" s="1">
        <v>2022</v>
      </c>
      <c r="B8482" s="1" t="s">
        <v>11026</v>
      </c>
      <c r="C8482" s="1" t="s">
        <v>570</v>
      </c>
      <c r="D8482" s="1" t="s">
        <v>11106</v>
      </c>
      <c r="E8482" s="1" t="s">
        <v>435</v>
      </c>
      <c r="F8482" s="1" t="s">
        <v>572</v>
      </c>
      <c r="G8482" s="1" t="s">
        <v>103</v>
      </c>
      <c r="H8482" s="1" t="s">
        <v>437</v>
      </c>
      <c r="I8482" s="1">
        <v>3</v>
      </c>
      <c r="J8482" s="1">
        <v>2023</v>
      </c>
      <c r="K8482" s="1">
        <v>604948</v>
      </c>
      <c r="L8482" s="1">
        <v>0</v>
      </c>
      <c r="M8482" s="1">
        <f t="array" ref="M8482">SUMPRODUCT(MAX(ISNUMBER(SEARCH('Class Rules'!$B$6:$B$85,$E8482))*ISNUMBER(SEARCH('Class Rules'!$C$6:$C$85,$F8482))*'Class Rules'!$A$6:$A$85))</f>
        <v>0</v>
      </c>
      <c r="N8482" s="1" t="str">
        <f t="array" ref="N8482">IF($M8482=0,'Class Rules'!$D$3,INDEX('Class Rules'!$D$6:$D$85,MATCH($M8482,'Class Rules'!$A$6:$A$85,0)))</f>
        <v>Passenger LDV</v>
      </c>
      <c r="O8482" s="1" t="str">
        <f t="array" ref="O8482">IF(SUMPRODUCT(MAX(ISNUMBER(SEARCH(Fuel_Rules!$A$6:$A$30,$E8482))*ISNUMBER(SEARCH(Fuel_Rules!$B$6:$B$30,$F8482))*(Fuel_Rules!$A$6:$A$30&lt;&gt;"")))&gt;0,"Plug-in hybrid",IF($G8482="Diesel","Diesel","Gasoline"))</f>
        <v>Gasoline</v>
      </c>
    </row>
    <row r="8483" spans="1:15" ht="15" customHeight="1" x14ac:dyDescent="0.25">
      <c r="A8483" s="1">
        <v>2022</v>
      </c>
      <c r="B8483" s="1" t="s">
        <v>11026</v>
      </c>
      <c r="C8483" s="1" t="s">
        <v>573</v>
      </c>
      <c r="D8483" s="1" t="s">
        <v>11107</v>
      </c>
      <c r="E8483" s="1" t="s">
        <v>435</v>
      </c>
      <c r="F8483" s="1" t="s">
        <v>575</v>
      </c>
      <c r="G8483" s="1" t="s">
        <v>103</v>
      </c>
      <c r="H8483" s="1" t="s">
        <v>437</v>
      </c>
      <c r="I8483" s="1">
        <v>4.4000000000000004</v>
      </c>
      <c r="J8483" s="1">
        <v>2023</v>
      </c>
      <c r="K8483" s="1">
        <v>1200010</v>
      </c>
      <c r="L8483" s="1">
        <v>0</v>
      </c>
      <c r="M8483" s="1">
        <f t="array" ref="M8483">SUMPRODUCT(MAX(ISNUMBER(SEARCH('Class Rules'!$B$6:$B$85,$E8483))*ISNUMBER(SEARCH('Class Rules'!$C$6:$C$85,$F8483))*'Class Rules'!$A$6:$A$85))</f>
        <v>0</v>
      </c>
      <c r="N8483" s="1" t="str">
        <f t="array" ref="N8483">IF($M8483=0,'Class Rules'!$D$3,INDEX('Class Rules'!$D$6:$D$85,MATCH($M8483,'Class Rules'!$A$6:$A$85,0)))</f>
        <v>Passenger LDV</v>
      </c>
      <c r="O8483" s="1" t="str">
        <f t="array" ref="O8483">IF(SUMPRODUCT(MAX(ISNUMBER(SEARCH(Fuel_Rules!$A$6:$A$30,$E8483))*ISNUMBER(SEARCH(Fuel_Rules!$B$6:$B$30,$F8483))*(Fuel_Rules!$A$6:$A$30&lt;&gt;"")))&gt;0,"Plug-in hybrid",IF($G8483="Diesel","Diesel","Gasoline"))</f>
        <v>Gasoline</v>
      </c>
    </row>
    <row r="8484" spans="1:15" ht="15" customHeight="1" x14ac:dyDescent="0.25">
      <c r="A8484" s="1">
        <v>2022</v>
      </c>
      <c r="B8484" s="1" t="s">
        <v>11026</v>
      </c>
      <c r="C8484" s="1" t="s">
        <v>573</v>
      </c>
      <c r="D8484" s="1" t="s">
        <v>11108</v>
      </c>
      <c r="E8484" s="1" t="s">
        <v>435</v>
      </c>
      <c r="F8484" s="1" t="s">
        <v>575</v>
      </c>
      <c r="G8484" s="1" t="s">
        <v>103</v>
      </c>
      <c r="H8484" s="1" t="s">
        <v>437</v>
      </c>
      <c r="I8484" s="1">
        <v>4.4000000000000004</v>
      </c>
      <c r="J8484" s="1">
        <v>2023</v>
      </c>
      <c r="K8484" s="1">
        <v>1087265</v>
      </c>
      <c r="L8484" s="1">
        <v>0</v>
      </c>
      <c r="M8484" s="1">
        <f t="array" ref="M8484">SUMPRODUCT(MAX(ISNUMBER(SEARCH('Class Rules'!$B$6:$B$85,$E8484))*ISNUMBER(SEARCH('Class Rules'!$C$6:$C$85,$F8484))*'Class Rules'!$A$6:$A$85))</f>
        <v>0</v>
      </c>
      <c r="N8484" s="1" t="str">
        <f t="array" ref="N8484">IF($M8484=0,'Class Rules'!$D$3,INDEX('Class Rules'!$D$6:$D$85,MATCH($M8484,'Class Rules'!$A$6:$A$85,0)))</f>
        <v>Passenger LDV</v>
      </c>
      <c r="O8484" s="1" t="str">
        <f t="array" ref="O8484">IF(SUMPRODUCT(MAX(ISNUMBER(SEARCH(Fuel_Rules!$A$6:$A$30,$E8484))*ISNUMBER(SEARCH(Fuel_Rules!$B$6:$B$30,$F8484))*(Fuel_Rules!$A$6:$A$30&lt;&gt;"")))&gt;0,"Plug-in hybrid",IF($G8484="Diesel","Diesel","Gasoline"))</f>
        <v>Gasoline</v>
      </c>
    </row>
    <row r="8485" spans="1:15" ht="15" customHeight="1" x14ac:dyDescent="0.25">
      <c r="A8485" s="1">
        <v>2022</v>
      </c>
      <c r="B8485" s="1" t="s">
        <v>11026</v>
      </c>
      <c r="C8485" s="1" t="s">
        <v>576</v>
      </c>
      <c r="D8485" s="1" t="s">
        <v>11109</v>
      </c>
      <c r="E8485" s="1" t="s">
        <v>435</v>
      </c>
      <c r="F8485" s="1" t="s">
        <v>578</v>
      </c>
      <c r="G8485" s="1" t="s">
        <v>103</v>
      </c>
      <c r="H8485" s="1" t="s">
        <v>437</v>
      </c>
      <c r="I8485" s="1">
        <v>2</v>
      </c>
      <c r="J8485" s="1">
        <v>2023</v>
      </c>
      <c r="K8485" s="1">
        <v>329541</v>
      </c>
      <c r="L8485" s="1">
        <v>0</v>
      </c>
      <c r="M8485" s="1">
        <f t="array" ref="M8485">SUMPRODUCT(MAX(ISNUMBER(SEARCH('Class Rules'!$B$6:$B$85,$E8485))*ISNUMBER(SEARCH('Class Rules'!$C$6:$C$85,$F8485))*'Class Rules'!$A$6:$A$85))</f>
        <v>0</v>
      </c>
      <c r="N8485" s="1" t="str">
        <f t="array" ref="N8485">IF($M8485=0,'Class Rules'!$D$3,INDEX('Class Rules'!$D$6:$D$85,MATCH($M8485,'Class Rules'!$A$6:$A$85,0)))</f>
        <v>Passenger LDV</v>
      </c>
      <c r="O8485" s="1" t="str">
        <f t="array" ref="O8485">IF(SUMPRODUCT(MAX(ISNUMBER(SEARCH(Fuel_Rules!$A$6:$A$30,$E8485))*ISNUMBER(SEARCH(Fuel_Rules!$B$6:$B$30,$F8485))*(Fuel_Rules!$A$6:$A$30&lt;&gt;"")))&gt;0,"Plug-in hybrid",IF($G8485="Diesel","Diesel","Gasoline"))</f>
        <v>Gasoline</v>
      </c>
    </row>
    <row r="8486" spans="1:15" ht="15" customHeight="1" x14ac:dyDescent="0.25">
      <c r="A8486" s="1">
        <v>2022</v>
      </c>
      <c r="B8486" s="1" t="s">
        <v>11026</v>
      </c>
      <c r="C8486" s="1" t="s">
        <v>6117</v>
      </c>
      <c r="D8486" s="1" t="s">
        <v>11110</v>
      </c>
      <c r="E8486" s="1" t="s">
        <v>435</v>
      </c>
      <c r="F8486" s="1" t="s">
        <v>6119</v>
      </c>
      <c r="G8486" s="1" t="s">
        <v>103</v>
      </c>
      <c r="H8486" s="1" t="s">
        <v>298</v>
      </c>
      <c r="I8486" s="1">
        <v>2</v>
      </c>
      <c r="J8486" s="1">
        <v>2023</v>
      </c>
      <c r="K8486" s="1">
        <v>448161</v>
      </c>
      <c r="L8486" s="1">
        <v>0</v>
      </c>
      <c r="M8486" s="1">
        <f t="array" ref="M8486">SUMPRODUCT(MAX(ISNUMBER(SEARCH('Class Rules'!$B$6:$B$85,$E8486))*ISNUMBER(SEARCH('Class Rules'!$C$6:$C$85,$F8486))*'Class Rules'!$A$6:$A$85))</f>
        <v>0</v>
      </c>
      <c r="N8486" s="1" t="str">
        <f t="array" ref="N8486">IF($M8486=0,'Class Rules'!$D$3,INDEX('Class Rules'!$D$6:$D$85,MATCH($M8486,'Class Rules'!$A$6:$A$85,0)))</f>
        <v>Passenger LDV</v>
      </c>
      <c r="O8486" s="1" t="str">
        <f t="array" ref="O8486">IF(SUMPRODUCT(MAX(ISNUMBER(SEARCH(Fuel_Rules!$A$6:$A$30,$E8486))*ISNUMBER(SEARCH(Fuel_Rules!$B$6:$B$30,$F8486))*(Fuel_Rules!$A$6:$A$30&lt;&gt;"")))&gt;0,"Plug-in hybrid",IF($G8486="Diesel","Diesel","Gasoline"))</f>
        <v>Gasoline</v>
      </c>
    </row>
    <row r="8487" spans="1:15" ht="15" customHeight="1" x14ac:dyDescent="0.25">
      <c r="A8487" s="1">
        <v>2022</v>
      </c>
      <c r="B8487" s="1" t="s">
        <v>11026</v>
      </c>
      <c r="C8487" s="1" t="s">
        <v>6117</v>
      </c>
      <c r="D8487" s="1" t="s">
        <v>11111</v>
      </c>
      <c r="E8487" s="1" t="s">
        <v>435</v>
      </c>
      <c r="F8487" s="1" t="s">
        <v>6119</v>
      </c>
      <c r="G8487" s="1" t="s">
        <v>103</v>
      </c>
      <c r="H8487" s="1" t="s">
        <v>298</v>
      </c>
      <c r="I8487" s="1">
        <v>2</v>
      </c>
      <c r="J8487" s="1">
        <v>2023</v>
      </c>
      <c r="K8487" s="1">
        <v>411254</v>
      </c>
      <c r="L8487" s="1">
        <v>0</v>
      </c>
      <c r="M8487" s="1">
        <f t="array" ref="M8487">SUMPRODUCT(MAX(ISNUMBER(SEARCH('Class Rules'!$B$6:$B$85,$E8487))*ISNUMBER(SEARCH('Class Rules'!$C$6:$C$85,$F8487))*'Class Rules'!$A$6:$A$85))</f>
        <v>0</v>
      </c>
      <c r="N8487" s="1" t="str">
        <f t="array" ref="N8487">IF($M8487=0,'Class Rules'!$D$3,INDEX('Class Rules'!$D$6:$D$85,MATCH($M8487,'Class Rules'!$A$6:$A$85,0)))</f>
        <v>Passenger LDV</v>
      </c>
      <c r="O8487" s="1" t="str">
        <f t="array" ref="O8487">IF(SUMPRODUCT(MAX(ISNUMBER(SEARCH(Fuel_Rules!$A$6:$A$30,$E8487))*ISNUMBER(SEARCH(Fuel_Rules!$B$6:$B$30,$F8487))*(Fuel_Rules!$A$6:$A$30&lt;&gt;"")))&gt;0,"Plug-in hybrid",IF($G8487="Diesel","Diesel","Gasoline"))</f>
        <v>Gasoline</v>
      </c>
    </row>
    <row r="8488" spans="1:15" ht="15" customHeight="1" x14ac:dyDescent="0.25">
      <c r="A8488" s="1">
        <v>2022</v>
      </c>
      <c r="B8488" s="1" t="s">
        <v>11026</v>
      </c>
      <c r="C8488" s="1" t="s">
        <v>7915</v>
      </c>
      <c r="D8488" s="1" t="s">
        <v>11112</v>
      </c>
      <c r="E8488" s="1" t="s">
        <v>435</v>
      </c>
      <c r="F8488" s="1" t="s">
        <v>7917</v>
      </c>
      <c r="G8488" s="1" t="s">
        <v>103</v>
      </c>
      <c r="H8488" s="1" t="s">
        <v>298</v>
      </c>
      <c r="I8488" s="1">
        <v>3</v>
      </c>
      <c r="J8488" s="1">
        <v>2023</v>
      </c>
      <c r="K8488" s="1">
        <v>745403</v>
      </c>
      <c r="L8488" s="1">
        <v>0</v>
      </c>
      <c r="M8488" s="1">
        <f t="array" ref="M8488">SUMPRODUCT(MAX(ISNUMBER(SEARCH('Class Rules'!$B$6:$B$85,$E8488))*ISNUMBER(SEARCH('Class Rules'!$C$6:$C$85,$F8488))*'Class Rules'!$A$6:$A$85))</f>
        <v>0</v>
      </c>
      <c r="N8488" s="1" t="str">
        <f t="array" ref="N8488">IF($M8488=0,'Class Rules'!$D$3,INDEX('Class Rules'!$D$6:$D$85,MATCH($M8488,'Class Rules'!$A$6:$A$85,0)))</f>
        <v>Passenger LDV</v>
      </c>
      <c r="O8488" s="1" t="str">
        <f t="array" ref="O8488">IF(SUMPRODUCT(MAX(ISNUMBER(SEARCH(Fuel_Rules!$A$6:$A$30,$E8488))*ISNUMBER(SEARCH(Fuel_Rules!$B$6:$B$30,$F8488))*(Fuel_Rules!$A$6:$A$30&lt;&gt;"")))&gt;0,"Plug-in hybrid",IF($G8488="Diesel","Diesel","Gasoline"))</f>
        <v>Gasoline</v>
      </c>
    </row>
    <row r="8489" spans="1:15" ht="15" customHeight="1" x14ac:dyDescent="0.25">
      <c r="A8489" s="1">
        <v>2022</v>
      </c>
      <c r="B8489" s="1" t="s">
        <v>11026</v>
      </c>
      <c r="C8489" s="1" t="s">
        <v>7918</v>
      </c>
      <c r="D8489" s="1" t="s">
        <v>11113</v>
      </c>
      <c r="E8489" s="1" t="s">
        <v>435</v>
      </c>
      <c r="F8489" s="1" t="s">
        <v>7920</v>
      </c>
      <c r="G8489" s="1" t="s">
        <v>103</v>
      </c>
      <c r="H8489" s="1" t="s">
        <v>437</v>
      </c>
      <c r="I8489" s="1">
        <v>3</v>
      </c>
      <c r="J8489" s="1">
        <v>2023</v>
      </c>
      <c r="K8489" s="1">
        <v>626900</v>
      </c>
      <c r="L8489" s="1">
        <v>0</v>
      </c>
      <c r="M8489" s="1">
        <f t="array" ref="M8489">SUMPRODUCT(MAX(ISNUMBER(SEARCH('Class Rules'!$B$6:$B$85,$E8489))*ISNUMBER(SEARCH('Class Rules'!$C$6:$C$85,$F8489))*'Class Rules'!$A$6:$A$85))</f>
        <v>0</v>
      </c>
      <c r="N8489" s="1" t="str">
        <f t="array" ref="N8489">IF($M8489=0,'Class Rules'!$D$3,INDEX('Class Rules'!$D$6:$D$85,MATCH($M8489,'Class Rules'!$A$6:$A$85,0)))</f>
        <v>Passenger LDV</v>
      </c>
      <c r="O8489" s="1" t="str">
        <f t="array" ref="O8489">IF(SUMPRODUCT(MAX(ISNUMBER(SEARCH(Fuel_Rules!$A$6:$A$30,$E8489))*ISNUMBER(SEARCH(Fuel_Rules!$B$6:$B$30,$F8489))*(Fuel_Rules!$A$6:$A$30&lt;&gt;"")))&gt;0,"Plug-in hybrid",IF($G8489="Diesel","Diesel","Gasoline"))</f>
        <v>Gasoline</v>
      </c>
    </row>
    <row r="8490" spans="1:15" ht="15" customHeight="1" x14ac:dyDescent="0.25">
      <c r="A8490" s="1">
        <v>2022</v>
      </c>
      <c r="B8490" s="1" t="s">
        <v>11026</v>
      </c>
      <c r="C8490" s="1" t="s">
        <v>7921</v>
      </c>
      <c r="D8490" s="1" t="s">
        <v>11114</v>
      </c>
      <c r="E8490" s="1" t="s">
        <v>435</v>
      </c>
      <c r="F8490" s="1" t="s">
        <v>7923</v>
      </c>
      <c r="G8490" s="1" t="s">
        <v>103</v>
      </c>
      <c r="H8490" s="1" t="s">
        <v>437</v>
      </c>
      <c r="I8490" s="1">
        <v>3</v>
      </c>
      <c r="J8490" s="1">
        <v>2023</v>
      </c>
      <c r="K8490" s="1">
        <v>605748</v>
      </c>
      <c r="L8490" s="1">
        <v>0</v>
      </c>
      <c r="M8490" s="1">
        <f t="array" ref="M8490">SUMPRODUCT(MAX(ISNUMBER(SEARCH('Class Rules'!$B$6:$B$85,$E8490))*ISNUMBER(SEARCH('Class Rules'!$C$6:$C$85,$F8490))*'Class Rules'!$A$6:$A$85))</f>
        <v>0</v>
      </c>
      <c r="N8490" s="1" t="str">
        <f t="array" ref="N8490">IF($M8490=0,'Class Rules'!$D$3,INDEX('Class Rules'!$D$6:$D$85,MATCH($M8490,'Class Rules'!$A$6:$A$85,0)))</f>
        <v>Passenger LDV</v>
      </c>
      <c r="O8490" s="1" t="str">
        <f t="array" ref="O8490">IF(SUMPRODUCT(MAX(ISNUMBER(SEARCH(Fuel_Rules!$A$6:$A$30,$E8490))*ISNUMBER(SEARCH(Fuel_Rules!$B$6:$B$30,$F8490))*(Fuel_Rules!$A$6:$A$30&lt;&gt;"")))&gt;0,"Plug-in hybrid",IF($G8490="Diesel","Diesel","Gasoline"))</f>
        <v>Gasoline</v>
      </c>
    </row>
    <row r="8491" spans="1:15" ht="15" customHeight="1" x14ac:dyDescent="0.25">
      <c r="A8491" s="1">
        <v>2022</v>
      </c>
      <c r="B8491" s="1" t="s">
        <v>11026</v>
      </c>
      <c r="C8491" s="1" t="s">
        <v>9964</v>
      </c>
      <c r="D8491" s="1" t="s">
        <v>11115</v>
      </c>
      <c r="E8491" s="1" t="s">
        <v>435</v>
      </c>
      <c r="F8491" s="1" t="s">
        <v>9966</v>
      </c>
      <c r="G8491" s="1" t="s">
        <v>103</v>
      </c>
      <c r="H8491" s="1" t="s">
        <v>437</v>
      </c>
      <c r="I8491" s="1">
        <v>1.5</v>
      </c>
      <c r="J8491" s="1">
        <v>2023</v>
      </c>
      <c r="K8491" s="1">
        <v>311679</v>
      </c>
      <c r="L8491" s="1">
        <v>0</v>
      </c>
      <c r="M8491" s="1">
        <f t="array" ref="M8491">SUMPRODUCT(MAX(ISNUMBER(SEARCH('Class Rules'!$B$6:$B$85,$E8491))*ISNUMBER(SEARCH('Class Rules'!$C$6:$C$85,$F8491))*'Class Rules'!$A$6:$A$85))</f>
        <v>0</v>
      </c>
      <c r="N8491" s="1" t="str">
        <f t="array" ref="N8491">IF($M8491=0,'Class Rules'!$D$3,INDEX('Class Rules'!$D$6:$D$85,MATCH($M8491,'Class Rules'!$A$6:$A$85,0)))</f>
        <v>Passenger LDV</v>
      </c>
      <c r="O8491" s="1" t="str">
        <f t="array" ref="O8491">IF(SUMPRODUCT(MAX(ISNUMBER(SEARCH(Fuel_Rules!$A$6:$A$30,$E8491))*ISNUMBER(SEARCH(Fuel_Rules!$B$6:$B$30,$F8491))*(Fuel_Rules!$A$6:$A$30&lt;&gt;"")))&gt;0,"Plug-in hybrid",IF($G8491="Diesel","Diesel","Gasoline"))</f>
        <v>Gasoline</v>
      </c>
    </row>
    <row r="8492" spans="1:15" ht="15" customHeight="1" x14ac:dyDescent="0.25">
      <c r="A8492" s="1">
        <v>2022</v>
      </c>
      <c r="B8492" s="1" t="s">
        <v>11026</v>
      </c>
      <c r="C8492" s="1" t="s">
        <v>9964</v>
      </c>
      <c r="D8492" s="1" t="s">
        <v>11116</v>
      </c>
      <c r="E8492" s="1" t="s">
        <v>435</v>
      </c>
      <c r="F8492" s="1" t="s">
        <v>9966</v>
      </c>
      <c r="G8492" s="1" t="s">
        <v>103</v>
      </c>
      <c r="H8492" s="1" t="s">
        <v>437</v>
      </c>
      <c r="I8492" s="1">
        <v>1.5</v>
      </c>
      <c r="J8492" s="1">
        <v>2023</v>
      </c>
      <c r="K8492" s="1">
        <v>296413</v>
      </c>
      <c r="L8492" s="1">
        <v>0</v>
      </c>
      <c r="M8492" s="1">
        <f t="array" ref="M8492">SUMPRODUCT(MAX(ISNUMBER(SEARCH('Class Rules'!$B$6:$B$85,$E8492))*ISNUMBER(SEARCH('Class Rules'!$C$6:$C$85,$F8492))*'Class Rules'!$A$6:$A$85))</f>
        <v>0</v>
      </c>
      <c r="N8492" s="1" t="str">
        <f t="array" ref="N8492">IF($M8492=0,'Class Rules'!$D$3,INDEX('Class Rules'!$D$6:$D$85,MATCH($M8492,'Class Rules'!$A$6:$A$85,0)))</f>
        <v>Passenger LDV</v>
      </c>
      <c r="O8492" s="1" t="str">
        <f t="array" ref="O8492">IF(SUMPRODUCT(MAX(ISNUMBER(SEARCH(Fuel_Rules!$A$6:$A$30,$E8492))*ISNUMBER(SEARCH(Fuel_Rules!$B$6:$B$30,$F8492))*(Fuel_Rules!$A$6:$A$30&lt;&gt;"")))&gt;0,"Plug-in hybrid",IF($G8492="Diesel","Diesel","Gasoline"))</f>
        <v>Gasoline</v>
      </c>
    </row>
    <row r="8493" spans="1:15" ht="15" customHeight="1" x14ac:dyDescent="0.25">
      <c r="A8493" s="1">
        <v>2022</v>
      </c>
      <c r="B8493" s="1" t="s">
        <v>11026</v>
      </c>
      <c r="C8493" s="1" t="s">
        <v>9968</v>
      </c>
      <c r="D8493" s="1" t="s">
        <v>11117</v>
      </c>
      <c r="E8493" s="1" t="s">
        <v>435</v>
      </c>
      <c r="F8493" s="1" t="s">
        <v>9970</v>
      </c>
      <c r="G8493" s="1" t="s">
        <v>103</v>
      </c>
      <c r="H8493" s="1" t="s">
        <v>298</v>
      </c>
      <c r="I8493" s="1">
        <v>2</v>
      </c>
      <c r="J8493" s="1">
        <v>2023</v>
      </c>
      <c r="K8493" s="1">
        <v>461005</v>
      </c>
      <c r="L8493" s="1">
        <v>0</v>
      </c>
      <c r="M8493" s="1">
        <f t="array" ref="M8493">SUMPRODUCT(MAX(ISNUMBER(SEARCH('Class Rules'!$B$6:$B$85,$E8493))*ISNUMBER(SEARCH('Class Rules'!$C$6:$C$85,$F8493))*'Class Rules'!$A$6:$A$85))</f>
        <v>0</v>
      </c>
      <c r="N8493" s="1" t="str">
        <f t="array" ref="N8493">IF($M8493=0,'Class Rules'!$D$3,INDEX('Class Rules'!$D$6:$D$85,MATCH($M8493,'Class Rules'!$A$6:$A$85,0)))</f>
        <v>Passenger LDV</v>
      </c>
      <c r="O8493" s="1" t="str">
        <f t="array" ref="O8493">IF(SUMPRODUCT(MAX(ISNUMBER(SEARCH(Fuel_Rules!$A$6:$A$30,$E8493))*ISNUMBER(SEARCH(Fuel_Rules!$B$6:$B$30,$F8493))*(Fuel_Rules!$A$6:$A$30&lt;&gt;"")))&gt;0,"Plug-in hybrid",IF($G8493="Diesel","Diesel","Gasoline"))</f>
        <v>Plug-in hybrid</v>
      </c>
    </row>
    <row r="8494" spans="1:15" ht="15" customHeight="1" x14ac:dyDescent="0.25">
      <c r="A8494" s="1">
        <v>2022</v>
      </c>
      <c r="B8494" s="1" t="s">
        <v>11026</v>
      </c>
      <c r="C8494" s="1" t="s">
        <v>9968</v>
      </c>
      <c r="D8494" s="1" t="s">
        <v>11118</v>
      </c>
      <c r="E8494" s="1" t="s">
        <v>435</v>
      </c>
      <c r="F8494" s="1" t="s">
        <v>9970</v>
      </c>
      <c r="G8494" s="1" t="s">
        <v>103</v>
      </c>
      <c r="H8494" s="1" t="s">
        <v>298</v>
      </c>
      <c r="I8494" s="1">
        <v>2</v>
      </c>
      <c r="J8494" s="1">
        <v>2023</v>
      </c>
      <c r="K8494" s="1">
        <v>434112</v>
      </c>
      <c r="L8494" s="1">
        <v>0</v>
      </c>
      <c r="M8494" s="1">
        <f t="array" ref="M8494">SUMPRODUCT(MAX(ISNUMBER(SEARCH('Class Rules'!$B$6:$B$85,$E8494))*ISNUMBER(SEARCH('Class Rules'!$C$6:$C$85,$F8494))*'Class Rules'!$A$6:$A$85))</f>
        <v>0</v>
      </c>
      <c r="N8494" s="1" t="str">
        <f t="array" ref="N8494">IF($M8494=0,'Class Rules'!$D$3,INDEX('Class Rules'!$D$6:$D$85,MATCH($M8494,'Class Rules'!$A$6:$A$85,0)))</f>
        <v>Passenger LDV</v>
      </c>
      <c r="O8494" s="1" t="str">
        <f t="array" ref="O8494">IF(SUMPRODUCT(MAX(ISNUMBER(SEARCH(Fuel_Rules!$A$6:$A$30,$E8494))*ISNUMBER(SEARCH(Fuel_Rules!$B$6:$B$30,$F8494))*(Fuel_Rules!$A$6:$A$30&lt;&gt;"")))&gt;0,"Plug-in hybrid",IF($G8494="Diesel","Diesel","Gasoline"))</f>
        <v>Plug-in hybrid</v>
      </c>
    </row>
    <row r="8495" spans="1:15" ht="15" customHeight="1" x14ac:dyDescent="0.25">
      <c r="A8495" s="1">
        <v>2022</v>
      </c>
      <c r="B8495" s="1" t="s">
        <v>11026</v>
      </c>
      <c r="C8495" s="1" t="s">
        <v>11119</v>
      </c>
      <c r="D8495" s="1" t="s">
        <v>11120</v>
      </c>
      <c r="E8495" s="1" t="s">
        <v>435</v>
      </c>
      <c r="F8495" s="1" t="s">
        <v>11121</v>
      </c>
      <c r="G8495" s="1" t="s">
        <v>103</v>
      </c>
      <c r="H8495" s="1" t="s">
        <v>437</v>
      </c>
      <c r="I8495" s="1">
        <v>2</v>
      </c>
      <c r="J8495" s="1">
        <v>2023</v>
      </c>
      <c r="K8495" s="1">
        <v>330955</v>
      </c>
      <c r="L8495" s="1">
        <v>0</v>
      </c>
      <c r="M8495" s="1">
        <f t="array" ref="M8495">SUMPRODUCT(MAX(ISNUMBER(SEARCH('Class Rules'!$B$6:$B$85,$E8495))*ISNUMBER(SEARCH('Class Rules'!$C$6:$C$85,$F8495))*'Class Rules'!$A$6:$A$85))</f>
        <v>0</v>
      </c>
      <c r="N8495" s="1" t="str">
        <f t="array" ref="N8495">IF($M8495=0,'Class Rules'!$D$3,INDEX('Class Rules'!$D$6:$D$85,MATCH($M8495,'Class Rules'!$A$6:$A$85,0)))</f>
        <v>Passenger LDV</v>
      </c>
      <c r="O8495" s="1" t="str">
        <f t="array" ref="O8495">IF(SUMPRODUCT(MAX(ISNUMBER(SEARCH(Fuel_Rules!$A$6:$A$30,$E8495))*ISNUMBER(SEARCH(Fuel_Rules!$B$6:$B$30,$F8495))*(Fuel_Rules!$A$6:$A$30&lt;&gt;"")))&gt;0,"Plug-in hybrid",IF($G8495="Diesel","Diesel","Gasoline"))</f>
        <v>Gasoline</v>
      </c>
    </row>
    <row r="8496" spans="1:15" ht="15" customHeight="1" x14ac:dyDescent="0.25">
      <c r="A8496" s="1">
        <v>2022</v>
      </c>
      <c r="B8496" s="1" t="s">
        <v>11026</v>
      </c>
      <c r="C8496" s="1" t="s">
        <v>579</v>
      </c>
      <c r="D8496" s="1" t="s">
        <v>11122</v>
      </c>
      <c r="E8496" s="1" t="s">
        <v>581</v>
      </c>
      <c r="F8496" s="1" t="s">
        <v>582</v>
      </c>
      <c r="G8496" s="1" t="s">
        <v>103</v>
      </c>
      <c r="H8496" s="1" t="s">
        <v>298</v>
      </c>
      <c r="I8496" s="1">
        <v>1.6</v>
      </c>
      <c r="J8496" s="1">
        <v>2023</v>
      </c>
      <c r="K8496" s="1">
        <v>83193</v>
      </c>
      <c r="L8496" s="1">
        <v>0</v>
      </c>
      <c r="M8496" s="1">
        <f t="array" ref="M8496">SUMPRODUCT(MAX(ISNUMBER(SEARCH('Class Rules'!$B$6:$B$85,$E8496))*ISNUMBER(SEARCH('Class Rules'!$C$6:$C$85,$F8496))*'Class Rules'!$A$6:$A$85))</f>
        <v>0</v>
      </c>
      <c r="N8496" s="1" t="str">
        <f t="array" ref="N8496">IF($M8496=0,'Class Rules'!$D$3,INDEX('Class Rules'!$D$6:$D$85,MATCH($M8496,'Class Rules'!$A$6:$A$85,0)))</f>
        <v>Passenger LDV</v>
      </c>
      <c r="O8496" s="1" t="str">
        <f t="array" ref="O8496">IF(SUMPRODUCT(MAX(ISNUMBER(SEARCH(Fuel_Rules!$A$6:$A$30,$E8496))*ISNUMBER(SEARCH(Fuel_Rules!$B$6:$B$30,$F8496))*(Fuel_Rules!$A$6:$A$30&lt;&gt;"")))&gt;0,"Plug-in hybrid",IF($G8496="Diesel","Diesel","Gasoline"))</f>
        <v>Gasoline</v>
      </c>
    </row>
    <row r="8497" spans="1:15" ht="15" customHeight="1" x14ac:dyDescent="0.25">
      <c r="A8497" s="1">
        <v>2022</v>
      </c>
      <c r="B8497" s="1" t="s">
        <v>11026</v>
      </c>
      <c r="C8497" s="1" t="s">
        <v>586</v>
      </c>
      <c r="D8497" s="1" t="s">
        <v>11123</v>
      </c>
      <c r="E8497" s="1" t="s">
        <v>588</v>
      </c>
      <c r="F8497" s="1" t="s">
        <v>589</v>
      </c>
      <c r="G8497" s="1" t="s">
        <v>105</v>
      </c>
      <c r="H8497" s="1" t="s">
        <v>298</v>
      </c>
      <c r="I8497" s="1">
        <v>2.2999999999999998</v>
      </c>
      <c r="J8497" s="1">
        <v>2023</v>
      </c>
      <c r="K8497" s="1">
        <v>234859</v>
      </c>
      <c r="L8497" s="1">
        <v>0</v>
      </c>
      <c r="M8497" s="1">
        <f t="array" ref="M8497">SUMPRODUCT(MAX(ISNUMBER(SEARCH('Class Rules'!$B$6:$B$85,$E8497))*ISNUMBER(SEARCH('Class Rules'!$C$6:$C$85,$F8497))*'Class Rules'!$A$6:$A$85))</f>
        <v>0</v>
      </c>
      <c r="N8497" s="1" t="str">
        <f t="array" ref="N8497">IF($M8497=0,'Class Rules'!$D$3,INDEX('Class Rules'!$D$6:$D$85,MATCH($M8497,'Class Rules'!$A$6:$A$85,0)))</f>
        <v>Passenger LDV</v>
      </c>
      <c r="O8497" s="1" t="str">
        <f t="array" ref="O8497">IF(SUMPRODUCT(MAX(ISNUMBER(SEARCH(Fuel_Rules!$A$6:$A$30,$E8497))*ISNUMBER(SEARCH(Fuel_Rules!$B$6:$B$30,$F8497))*(Fuel_Rules!$A$6:$A$30&lt;&gt;"")))&gt;0,"Plug-in hybrid",IF($G8497="Diesel","Diesel","Gasoline"))</f>
        <v>Diesel</v>
      </c>
    </row>
    <row r="8498" spans="1:15" ht="15" customHeight="1" x14ac:dyDescent="0.25">
      <c r="A8498" s="1">
        <v>2022</v>
      </c>
      <c r="B8498" s="1" t="s">
        <v>11026</v>
      </c>
      <c r="C8498" s="1" t="s">
        <v>590</v>
      </c>
      <c r="D8498" s="1" t="s">
        <v>11124</v>
      </c>
      <c r="E8498" s="1" t="s">
        <v>588</v>
      </c>
      <c r="F8498" s="1" t="s">
        <v>592</v>
      </c>
      <c r="G8498" s="1" t="s">
        <v>105</v>
      </c>
      <c r="H8498" s="1" t="s">
        <v>298</v>
      </c>
      <c r="I8498" s="1">
        <v>2.2999999999999998</v>
      </c>
      <c r="J8498" s="1">
        <v>2023</v>
      </c>
      <c r="K8498" s="1">
        <v>216388</v>
      </c>
      <c r="L8498" s="1">
        <v>0</v>
      </c>
      <c r="M8498" s="1">
        <f t="array" ref="M8498">SUMPRODUCT(MAX(ISNUMBER(SEARCH('Class Rules'!$B$6:$B$85,$E8498))*ISNUMBER(SEARCH('Class Rules'!$C$6:$C$85,$F8498))*'Class Rules'!$A$6:$A$85))</f>
        <v>0</v>
      </c>
      <c r="N8498" s="1" t="str">
        <f t="array" ref="N8498">IF($M8498=0,'Class Rules'!$D$3,INDEX('Class Rules'!$D$6:$D$85,MATCH($M8498,'Class Rules'!$A$6:$A$85,0)))</f>
        <v>Passenger LDV</v>
      </c>
      <c r="O8498" s="1" t="str">
        <f t="array" ref="O8498">IF(SUMPRODUCT(MAX(ISNUMBER(SEARCH(Fuel_Rules!$A$6:$A$30,$E8498))*ISNUMBER(SEARCH(Fuel_Rules!$B$6:$B$30,$F8498))*(Fuel_Rules!$A$6:$A$30&lt;&gt;"")))&gt;0,"Plug-in hybrid",IF($G8498="Diesel","Diesel","Gasoline"))</f>
        <v>Diesel</v>
      </c>
    </row>
    <row r="8499" spans="1:15" ht="15" customHeight="1" x14ac:dyDescent="0.25">
      <c r="A8499" s="1">
        <v>2022</v>
      </c>
      <c r="B8499" s="1" t="s">
        <v>11026</v>
      </c>
      <c r="C8499" s="1" t="s">
        <v>600</v>
      </c>
      <c r="D8499" s="1" t="s">
        <v>11125</v>
      </c>
      <c r="E8499" s="1" t="s">
        <v>595</v>
      </c>
      <c r="F8499" s="1" t="s">
        <v>602</v>
      </c>
      <c r="G8499" s="1" t="s">
        <v>103</v>
      </c>
      <c r="H8499" s="1" t="s">
        <v>437</v>
      </c>
      <c r="I8499" s="1">
        <v>1.5</v>
      </c>
      <c r="J8499" s="1">
        <v>2023</v>
      </c>
      <c r="K8499" s="1">
        <v>89756</v>
      </c>
      <c r="L8499" s="1">
        <v>0</v>
      </c>
      <c r="M8499" s="1">
        <f t="array" ref="M8499">SUMPRODUCT(MAX(ISNUMBER(SEARCH('Class Rules'!$B$6:$B$85,$E8499))*ISNUMBER(SEARCH('Class Rules'!$C$6:$C$85,$F8499))*'Class Rules'!$A$6:$A$85))</f>
        <v>0</v>
      </c>
      <c r="N8499" s="1" t="str">
        <f t="array" ref="N8499">IF($M8499=0,'Class Rules'!$D$3,INDEX('Class Rules'!$D$6:$D$85,MATCH($M8499,'Class Rules'!$A$6:$A$85,0)))</f>
        <v>Passenger LDV</v>
      </c>
      <c r="O8499" s="1" t="str">
        <f t="array" ref="O8499">IF(SUMPRODUCT(MAX(ISNUMBER(SEARCH(Fuel_Rules!$A$6:$A$30,$E8499))*ISNUMBER(SEARCH(Fuel_Rules!$B$6:$B$30,$F8499))*(Fuel_Rules!$A$6:$A$30&lt;&gt;"")))&gt;0,"Plug-in hybrid",IF($G8499="Diesel","Diesel","Gasoline"))</f>
        <v>Gasoline</v>
      </c>
    </row>
    <row r="8500" spans="1:15" ht="15" customHeight="1" x14ac:dyDescent="0.25">
      <c r="A8500" s="1">
        <v>2022</v>
      </c>
      <c r="B8500" s="1" t="s">
        <v>11026</v>
      </c>
      <c r="C8500" s="1" t="s">
        <v>603</v>
      </c>
      <c r="D8500" s="1" t="s">
        <v>11126</v>
      </c>
      <c r="E8500" s="1" t="s">
        <v>595</v>
      </c>
      <c r="F8500" s="1" t="s">
        <v>605</v>
      </c>
      <c r="G8500" s="1" t="s">
        <v>103</v>
      </c>
      <c r="H8500" s="1" t="s">
        <v>437</v>
      </c>
      <c r="I8500" s="1">
        <v>1.5</v>
      </c>
      <c r="J8500" s="1">
        <v>2023</v>
      </c>
      <c r="K8500" s="1">
        <v>145784</v>
      </c>
      <c r="L8500" s="1">
        <v>0</v>
      </c>
      <c r="M8500" s="1">
        <f t="array" ref="M8500">SUMPRODUCT(MAX(ISNUMBER(SEARCH('Class Rules'!$B$6:$B$85,$E8500))*ISNUMBER(SEARCH('Class Rules'!$C$6:$C$85,$F8500))*'Class Rules'!$A$6:$A$85))</f>
        <v>0</v>
      </c>
      <c r="N8500" s="1" t="str">
        <f t="array" ref="N8500">IF($M8500=0,'Class Rules'!$D$3,INDEX('Class Rules'!$D$6:$D$85,MATCH($M8500,'Class Rules'!$A$6:$A$85,0)))</f>
        <v>Passenger LDV</v>
      </c>
      <c r="O8500" s="1" t="str">
        <f t="array" ref="O8500">IF(SUMPRODUCT(MAX(ISNUMBER(SEARCH(Fuel_Rules!$A$6:$A$30,$E8500))*ISNUMBER(SEARCH(Fuel_Rules!$B$6:$B$30,$F8500))*(Fuel_Rules!$A$6:$A$30&lt;&gt;"")))&gt;0,"Plug-in hybrid",IF($G8500="Diesel","Diesel","Gasoline"))</f>
        <v>Gasoline</v>
      </c>
    </row>
    <row r="8501" spans="1:15" ht="15" customHeight="1" x14ac:dyDescent="0.25">
      <c r="A8501" s="1">
        <v>2022</v>
      </c>
      <c r="B8501" s="1" t="s">
        <v>11026</v>
      </c>
      <c r="C8501" s="1" t="s">
        <v>609</v>
      </c>
      <c r="D8501" s="1" t="s">
        <v>11127</v>
      </c>
      <c r="E8501" s="1" t="s">
        <v>595</v>
      </c>
      <c r="F8501" s="1" t="s">
        <v>611</v>
      </c>
      <c r="G8501" s="1" t="s">
        <v>103</v>
      </c>
      <c r="H8501" s="1" t="s">
        <v>437</v>
      </c>
      <c r="I8501" s="1">
        <v>1.5</v>
      </c>
      <c r="J8501" s="1">
        <v>2023</v>
      </c>
      <c r="K8501" s="1">
        <v>153257</v>
      </c>
      <c r="L8501" s="1">
        <v>0</v>
      </c>
      <c r="M8501" s="1">
        <f t="array" ref="M8501">SUMPRODUCT(MAX(ISNUMBER(SEARCH('Class Rules'!$B$6:$B$85,$E8501))*ISNUMBER(SEARCH('Class Rules'!$C$6:$C$85,$F8501))*'Class Rules'!$A$6:$A$85))</f>
        <v>0</v>
      </c>
      <c r="N8501" s="1" t="str">
        <f t="array" ref="N8501">IF($M8501=0,'Class Rules'!$D$3,INDEX('Class Rules'!$D$6:$D$85,MATCH($M8501,'Class Rules'!$A$6:$A$85,0)))</f>
        <v>Passenger LDV</v>
      </c>
      <c r="O8501" s="1" t="str">
        <f t="array" ref="O8501">IF(SUMPRODUCT(MAX(ISNUMBER(SEARCH(Fuel_Rules!$A$6:$A$30,$E8501))*ISNUMBER(SEARCH(Fuel_Rules!$B$6:$B$30,$F8501))*(Fuel_Rules!$A$6:$A$30&lt;&gt;"")))&gt;0,"Plug-in hybrid",IF($G8501="Diesel","Diesel","Gasoline"))</f>
        <v>Gasoline</v>
      </c>
    </row>
    <row r="8502" spans="1:15" ht="15" customHeight="1" x14ac:dyDescent="0.25">
      <c r="A8502" s="1">
        <v>2022</v>
      </c>
      <c r="B8502" s="1" t="s">
        <v>11026</v>
      </c>
      <c r="C8502" s="1" t="s">
        <v>618</v>
      </c>
      <c r="D8502" s="1" t="s">
        <v>11128</v>
      </c>
      <c r="E8502" s="1" t="s">
        <v>595</v>
      </c>
      <c r="F8502" s="1" t="s">
        <v>620</v>
      </c>
      <c r="G8502" s="1" t="s">
        <v>103</v>
      </c>
      <c r="H8502" s="1" t="s">
        <v>437</v>
      </c>
      <c r="I8502" s="1">
        <v>1.5</v>
      </c>
      <c r="J8502" s="1">
        <v>2023</v>
      </c>
      <c r="K8502" s="1">
        <v>127445</v>
      </c>
      <c r="L8502" s="1">
        <v>0</v>
      </c>
      <c r="M8502" s="1">
        <f t="array" ref="M8502">SUMPRODUCT(MAX(ISNUMBER(SEARCH('Class Rules'!$B$6:$B$85,$E8502))*ISNUMBER(SEARCH('Class Rules'!$C$6:$C$85,$F8502))*'Class Rules'!$A$6:$A$85))</f>
        <v>0</v>
      </c>
      <c r="N8502" s="1" t="str">
        <f t="array" ref="N8502">IF($M8502=0,'Class Rules'!$D$3,INDEX('Class Rules'!$D$6:$D$85,MATCH($M8502,'Class Rules'!$A$6:$A$85,0)))</f>
        <v>Passenger LDV</v>
      </c>
      <c r="O8502" s="1" t="str">
        <f t="array" ref="O8502">IF(SUMPRODUCT(MAX(ISNUMBER(SEARCH(Fuel_Rules!$A$6:$A$30,$E8502))*ISNUMBER(SEARCH(Fuel_Rules!$B$6:$B$30,$F8502))*(Fuel_Rules!$A$6:$A$30&lt;&gt;"")))&gt;0,"Plug-in hybrid",IF($G8502="Diesel","Diesel","Gasoline"))</f>
        <v>Gasoline</v>
      </c>
    </row>
    <row r="8503" spans="1:15" ht="15" customHeight="1" x14ac:dyDescent="0.25">
      <c r="A8503" s="1">
        <v>2022</v>
      </c>
      <c r="B8503" s="1" t="s">
        <v>11026</v>
      </c>
      <c r="C8503" s="1" t="s">
        <v>621</v>
      </c>
      <c r="D8503" s="1" t="s">
        <v>11129</v>
      </c>
      <c r="E8503" s="1" t="s">
        <v>595</v>
      </c>
      <c r="F8503" s="1" t="s">
        <v>623</v>
      </c>
      <c r="G8503" s="1" t="s">
        <v>103</v>
      </c>
      <c r="H8503" s="1" t="s">
        <v>437</v>
      </c>
      <c r="I8503" s="1">
        <v>1.6</v>
      </c>
      <c r="J8503" s="1">
        <v>2023</v>
      </c>
      <c r="K8503" s="1">
        <v>202748</v>
      </c>
      <c r="L8503" s="1">
        <v>0</v>
      </c>
      <c r="M8503" s="1">
        <f t="array" ref="M8503">SUMPRODUCT(MAX(ISNUMBER(SEARCH('Class Rules'!$B$6:$B$85,$E8503))*ISNUMBER(SEARCH('Class Rules'!$C$6:$C$85,$F8503))*'Class Rules'!$A$6:$A$85))</f>
        <v>0</v>
      </c>
      <c r="N8503" s="1" t="str">
        <f t="array" ref="N8503">IF($M8503=0,'Class Rules'!$D$3,INDEX('Class Rules'!$D$6:$D$85,MATCH($M8503,'Class Rules'!$A$6:$A$85,0)))</f>
        <v>Passenger LDV</v>
      </c>
      <c r="O8503" s="1" t="str">
        <f t="array" ref="O8503">IF(SUMPRODUCT(MAX(ISNUMBER(SEARCH(Fuel_Rules!$A$6:$A$30,$E8503))*ISNUMBER(SEARCH(Fuel_Rules!$B$6:$B$30,$F8503))*(Fuel_Rules!$A$6:$A$30&lt;&gt;"")))&gt;0,"Plug-in hybrid",IF($G8503="Diesel","Diesel","Gasoline"))</f>
        <v>Gasoline</v>
      </c>
    </row>
    <row r="8504" spans="1:15" ht="15" customHeight="1" x14ac:dyDescent="0.25">
      <c r="A8504" s="1">
        <v>2022</v>
      </c>
      <c r="B8504" s="1" t="s">
        <v>11026</v>
      </c>
      <c r="C8504" s="1" t="s">
        <v>621</v>
      </c>
      <c r="D8504" s="1" t="s">
        <v>11130</v>
      </c>
      <c r="E8504" s="1" t="s">
        <v>595</v>
      </c>
      <c r="F8504" s="1" t="s">
        <v>623</v>
      </c>
      <c r="G8504" s="1" t="s">
        <v>103</v>
      </c>
      <c r="H8504" s="1" t="s">
        <v>437</v>
      </c>
      <c r="I8504" s="1">
        <v>1.6</v>
      </c>
      <c r="J8504" s="1">
        <v>2023</v>
      </c>
      <c r="K8504" s="1">
        <v>192339</v>
      </c>
      <c r="L8504" s="1">
        <v>0</v>
      </c>
      <c r="M8504" s="1">
        <f t="array" ref="M8504">SUMPRODUCT(MAX(ISNUMBER(SEARCH('Class Rules'!$B$6:$B$85,$E8504))*ISNUMBER(SEARCH('Class Rules'!$C$6:$C$85,$F8504))*'Class Rules'!$A$6:$A$85))</f>
        <v>0</v>
      </c>
      <c r="N8504" s="1" t="str">
        <f t="array" ref="N8504">IF($M8504=0,'Class Rules'!$D$3,INDEX('Class Rules'!$D$6:$D$85,MATCH($M8504,'Class Rules'!$A$6:$A$85,0)))</f>
        <v>Passenger LDV</v>
      </c>
      <c r="O8504" s="1" t="str">
        <f t="array" ref="O8504">IF(SUMPRODUCT(MAX(ISNUMBER(SEARCH(Fuel_Rules!$A$6:$A$30,$E8504))*ISNUMBER(SEARCH(Fuel_Rules!$B$6:$B$30,$F8504))*(Fuel_Rules!$A$6:$A$30&lt;&gt;"")))&gt;0,"Plug-in hybrid",IF($G8504="Diesel","Diesel","Gasoline"))</f>
        <v>Gasoline</v>
      </c>
    </row>
    <row r="8505" spans="1:15" ht="15" customHeight="1" x14ac:dyDescent="0.25">
      <c r="A8505" s="1">
        <v>2022</v>
      </c>
      <c r="B8505" s="1" t="s">
        <v>11026</v>
      </c>
      <c r="C8505" s="1" t="s">
        <v>633</v>
      </c>
      <c r="D8505" s="1" t="s">
        <v>11131</v>
      </c>
      <c r="E8505" s="1" t="s">
        <v>595</v>
      </c>
      <c r="F8505" s="1" t="s">
        <v>635</v>
      </c>
      <c r="G8505" s="1" t="s">
        <v>103</v>
      </c>
      <c r="H8505" s="1" t="s">
        <v>437</v>
      </c>
      <c r="I8505" s="1">
        <v>1</v>
      </c>
      <c r="J8505" s="1">
        <v>2023</v>
      </c>
      <c r="K8505" s="1">
        <v>106423</v>
      </c>
      <c r="L8505" s="1">
        <v>0</v>
      </c>
      <c r="M8505" s="1">
        <f t="array" ref="M8505">SUMPRODUCT(MAX(ISNUMBER(SEARCH('Class Rules'!$B$6:$B$85,$E8505))*ISNUMBER(SEARCH('Class Rules'!$C$6:$C$85,$F8505))*'Class Rules'!$A$6:$A$85))</f>
        <v>0</v>
      </c>
      <c r="N8505" s="1" t="str">
        <f t="array" ref="N8505">IF($M8505=0,'Class Rules'!$D$3,INDEX('Class Rules'!$D$6:$D$85,MATCH($M8505,'Class Rules'!$A$6:$A$85,0)))</f>
        <v>Passenger LDV</v>
      </c>
      <c r="O8505" s="1" t="str">
        <f t="array" ref="O8505">IF(SUMPRODUCT(MAX(ISNUMBER(SEARCH(Fuel_Rules!$A$6:$A$30,$E8505))*ISNUMBER(SEARCH(Fuel_Rules!$B$6:$B$30,$F8505))*(Fuel_Rules!$A$6:$A$30&lt;&gt;"")))&gt;0,"Plug-in hybrid",IF($G8505="Diesel","Diesel","Gasoline"))</f>
        <v>Gasoline</v>
      </c>
    </row>
    <row r="8506" spans="1:15" ht="15" customHeight="1" x14ac:dyDescent="0.25">
      <c r="A8506" s="1">
        <v>2022</v>
      </c>
      <c r="B8506" s="1" t="s">
        <v>11026</v>
      </c>
      <c r="C8506" s="1" t="s">
        <v>633</v>
      </c>
      <c r="D8506" s="1" t="s">
        <v>11132</v>
      </c>
      <c r="E8506" s="1" t="s">
        <v>595</v>
      </c>
      <c r="F8506" s="1" t="s">
        <v>635</v>
      </c>
      <c r="G8506" s="1" t="s">
        <v>103</v>
      </c>
      <c r="H8506" s="1" t="s">
        <v>437</v>
      </c>
      <c r="I8506" s="1">
        <v>1</v>
      </c>
      <c r="J8506" s="1">
        <v>2023</v>
      </c>
      <c r="K8506" s="1">
        <v>98508</v>
      </c>
      <c r="L8506" s="1">
        <v>0</v>
      </c>
      <c r="M8506" s="1">
        <f t="array" ref="M8506">SUMPRODUCT(MAX(ISNUMBER(SEARCH('Class Rules'!$B$6:$B$85,$E8506))*ISNUMBER(SEARCH('Class Rules'!$C$6:$C$85,$F8506))*'Class Rules'!$A$6:$A$85))</f>
        <v>0</v>
      </c>
      <c r="N8506" s="1" t="str">
        <f t="array" ref="N8506">IF($M8506=0,'Class Rules'!$D$3,INDEX('Class Rules'!$D$6:$D$85,MATCH($M8506,'Class Rules'!$A$6:$A$85,0)))</f>
        <v>Passenger LDV</v>
      </c>
      <c r="O8506" s="1" t="str">
        <f t="array" ref="O8506">IF(SUMPRODUCT(MAX(ISNUMBER(SEARCH(Fuel_Rules!$A$6:$A$30,$E8506))*ISNUMBER(SEARCH(Fuel_Rules!$B$6:$B$30,$F8506))*(Fuel_Rules!$A$6:$A$30&lt;&gt;"")))&gt;0,"Plug-in hybrid",IF($G8506="Diesel","Diesel","Gasoline"))</f>
        <v>Gasoline</v>
      </c>
    </row>
    <row r="8507" spans="1:15" ht="15" customHeight="1" x14ac:dyDescent="0.25">
      <c r="A8507" s="1">
        <v>2022</v>
      </c>
      <c r="B8507" s="1" t="s">
        <v>11026</v>
      </c>
      <c r="C8507" s="1" t="s">
        <v>636</v>
      </c>
      <c r="D8507" s="1" t="s">
        <v>11133</v>
      </c>
      <c r="E8507" s="1" t="s">
        <v>595</v>
      </c>
      <c r="F8507" s="1" t="s">
        <v>638</v>
      </c>
      <c r="G8507" s="1" t="s">
        <v>103</v>
      </c>
      <c r="H8507" s="1" t="s">
        <v>437</v>
      </c>
      <c r="I8507" s="1">
        <v>1</v>
      </c>
      <c r="J8507" s="1">
        <v>2023</v>
      </c>
      <c r="K8507" s="1">
        <v>114035</v>
      </c>
      <c r="L8507" s="1">
        <v>0</v>
      </c>
      <c r="M8507" s="1">
        <f t="array" ref="M8507">SUMPRODUCT(MAX(ISNUMBER(SEARCH('Class Rules'!$B$6:$B$85,$E8507))*ISNUMBER(SEARCH('Class Rules'!$C$6:$C$85,$F8507))*'Class Rules'!$A$6:$A$85))</f>
        <v>0</v>
      </c>
      <c r="N8507" s="1" t="str">
        <f t="array" ref="N8507">IF($M8507=0,'Class Rules'!$D$3,INDEX('Class Rules'!$D$6:$D$85,MATCH($M8507,'Class Rules'!$A$6:$A$85,0)))</f>
        <v>Passenger LDV</v>
      </c>
      <c r="O8507" s="1" t="str">
        <f t="array" ref="O8507">IF(SUMPRODUCT(MAX(ISNUMBER(SEARCH(Fuel_Rules!$A$6:$A$30,$E8507))*ISNUMBER(SEARCH(Fuel_Rules!$B$6:$B$30,$F8507))*(Fuel_Rules!$A$6:$A$30&lt;&gt;"")))&gt;0,"Plug-in hybrid",IF($G8507="Diesel","Diesel","Gasoline"))</f>
        <v>Gasoline</v>
      </c>
    </row>
    <row r="8508" spans="1:15" ht="15" customHeight="1" x14ac:dyDescent="0.25">
      <c r="A8508" s="1">
        <v>2022</v>
      </c>
      <c r="B8508" s="1" t="s">
        <v>11026</v>
      </c>
      <c r="C8508" s="1" t="s">
        <v>636</v>
      </c>
      <c r="D8508" s="1" t="s">
        <v>11134</v>
      </c>
      <c r="E8508" s="1" t="s">
        <v>595</v>
      </c>
      <c r="F8508" s="1" t="s">
        <v>638</v>
      </c>
      <c r="G8508" s="1" t="s">
        <v>103</v>
      </c>
      <c r="H8508" s="1" t="s">
        <v>437</v>
      </c>
      <c r="I8508" s="1">
        <v>1</v>
      </c>
      <c r="J8508" s="1">
        <v>2023</v>
      </c>
      <c r="K8508" s="1">
        <v>106013</v>
      </c>
      <c r="L8508" s="1">
        <v>0</v>
      </c>
      <c r="M8508" s="1">
        <f t="array" ref="M8508">SUMPRODUCT(MAX(ISNUMBER(SEARCH('Class Rules'!$B$6:$B$85,$E8508))*ISNUMBER(SEARCH('Class Rules'!$C$6:$C$85,$F8508))*'Class Rules'!$A$6:$A$85))</f>
        <v>0</v>
      </c>
      <c r="N8508" s="1" t="str">
        <f t="array" ref="N8508">IF($M8508=0,'Class Rules'!$D$3,INDEX('Class Rules'!$D$6:$D$85,MATCH($M8508,'Class Rules'!$A$6:$A$85,0)))</f>
        <v>Passenger LDV</v>
      </c>
      <c r="O8508" s="1" t="str">
        <f t="array" ref="O8508">IF(SUMPRODUCT(MAX(ISNUMBER(SEARCH(Fuel_Rules!$A$6:$A$30,$E8508))*ISNUMBER(SEARCH(Fuel_Rules!$B$6:$B$30,$F8508))*(Fuel_Rules!$A$6:$A$30&lt;&gt;"")))&gt;0,"Plug-in hybrid",IF($G8508="Diesel","Diesel","Gasoline"))</f>
        <v>Gasoline</v>
      </c>
    </row>
    <row r="8509" spans="1:15" ht="15" customHeight="1" x14ac:dyDescent="0.25">
      <c r="A8509" s="1">
        <v>2022</v>
      </c>
      <c r="B8509" s="1" t="s">
        <v>11026</v>
      </c>
      <c r="C8509" s="1" t="s">
        <v>639</v>
      </c>
      <c r="D8509" s="1" t="s">
        <v>11135</v>
      </c>
      <c r="E8509" s="1" t="s">
        <v>595</v>
      </c>
      <c r="F8509" s="1" t="s">
        <v>641</v>
      </c>
      <c r="G8509" s="1" t="s">
        <v>103</v>
      </c>
      <c r="H8509" s="1" t="s">
        <v>437</v>
      </c>
      <c r="I8509" s="1">
        <v>1.5</v>
      </c>
      <c r="J8509" s="1">
        <v>2023</v>
      </c>
      <c r="K8509" s="1">
        <v>147210</v>
      </c>
      <c r="L8509" s="1">
        <v>0</v>
      </c>
      <c r="M8509" s="1">
        <f t="array" ref="M8509">SUMPRODUCT(MAX(ISNUMBER(SEARCH('Class Rules'!$B$6:$B$85,$E8509))*ISNUMBER(SEARCH('Class Rules'!$C$6:$C$85,$F8509))*'Class Rules'!$A$6:$A$85))</f>
        <v>0</v>
      </c>
      <c r="N8509" s="1" t="str">
        <f t="array" ref="N8509">IF($M8509=0,'Class Rules'!$D$3,INDEX('Class Rules'!$D$6:$D$85,MATCH($M8509,'Class Rules'!$A$6:$A$85,0)))</f>
        <v>Passenger LDV</v>
      </c>
      <c r="O8509" s="1" t="str">
        <f t="array" ref="O8509">IF(SUMPRODUCT(MAX(ISNUMBER(SEARCH(Fuel_Rules!$A$6:$A$30,$E8509))*ISNUMBER(SEARCH(Fuel_Rules!$B$6:$B$30,$F8509))*(Fuel_Rules!$A$6:$A$30&lt;&gt;"")))&gt;0,"Plug-in hybrid",IF($G8509="Diesel","Diesel","Gasoline"))</f>
        <v>Gasoline</v>
      </c>
    </row>
    <row r="8510" spans="1:15" ht="15" customHeight="1" x14ac:dyDescent="0.25">
      <c r="A8510" s="1">
        <v>2022</v>
      </c>
      <c r="B8510" s="1" t="s">
        <v>11026</v>
      </c>
      <c r="C8510" s="1" t="s">
        <v>639</v>
      </c>
      <c r="D8510" s="1" t="s">
        <v>11136</v>
      </c>
      <c r="E8510" s="1" t="s">
        <v>595</v>
      </c>
      <c r="F8510" s="1" t="s">
        <v>641</v>
      </c>
      <c r="G8510" s="1" t="s">
        <v>103</v>
      </c>
      <c r="H8510" s="1" t="s">
        <v>437</v>
      </c>
      <c r="I8510" s="1">
        <v>1.5</v>
      </c>
      <c r="J8510" s="1">
        <v>2023</v>
      </c>
      <c r="K8510" s="1">
        <v>137968</v>
      </c>
      <c r="L8510" s="1">
        <v>0</v>
      </c>
      <c r="M8510" s="1">
        <f t="array" ref="M8510">SUMPRODUCT(MAX(ISNUMBER(SEARCH('Class Rules'!$B$6:$B$85,$E8510))*ISNUMBER(SEARCH('Class Rules'!$C$6:$C$85,$F8510))*'Class Rules'!$A$6:$A$85))</f>
        <v>0</v>
      </c>
      <c r="N8510" s="1" t="str">
        <f t="array" ref="N8510">IF($M8510=0,'Class Rules'!$D$3,INDEX('Class Rules'!$D$6:$D$85,MATCH($M8510,'Class Rules'!$A$6:$A$85,0)))</f>
        <v>Passenger LDV</v>
      </c>
      <c r="O8510" s="1" t="str">
        <f t="array" ref="O8510">IF(SUMPRODUCT(MAX(ISNUMBER(SEARCH(Fuel_Rules!$A$6:$A$30,$E8510))*ISNUMBER(SEARCH(Fuel_Rules!$B$6:$B$30,$F8510))*(Fuel_Rules!$A$6:$A$30&lt;&gt;"")))&gt;0,"Plug-in hybrid",IF($G8510="Diesel","Diesel","Gasoline"))</f>
        <v>Gasoline</v>
      </c>
    </row>
    <row r="8511" spans="1:15" ht="15" customHeight="1" x14ac:dyDescent="0.25">
      <c r="A8511" s="1">
        <v>2022</v>
      </c>
      <c r="B8511" s="1" t="s">
        <v>11026</v>
      </c>
      <c r="C8511" s="1" t="s">
        <v>642</v>
      </c>
      <c r="D8511" s="1" t="s">
        <v>11137</v>
      </c>
      <c r="E8511" s="1" t="s">
        <v>595</v>
      </c>
      <c r="F8511" s="1" t="s">
        <v>644</v>
      </c>
      <c r="G8511" s="1" t="s">
        <v>103</v>
      </c>
      <c r="H8511" s="1" t="s">
        <v>437</v>
      </c>
      <c r="I8511" s="1">
        <v>1.6</v>
      </c>
      <c r="J8511" s="1">
        <v>2023</v>
      </c>
      <c r="K8511" s="1">
        <v>192208</v>
      </c>
      <c r="L8511" s="1">
        <v>0</v>
      </c>
      <c r="M8511" s="1">
        <f t="array" ref="M8511">SUMPRODUCT(MAX(ISNUMBER(SEARCH('Class Rules'!$B$6:$B$85,$E8511))*ISNUMBER(SEARCH('Class Rules'!$C$6:$C$85,$F8511))*'Class Rules'!$A$6:$A$85))</f>
        <v>0</v>
      </c>
      <c r="N8511" s="1" t="str">
        <f t="array" ref="N8511">IF($M8511=0,'Class Rules'!$D$3,INDEX('Class Rules'!$D$6:$D$85,MATCH($M8511,'Class Rules'!$A$6:$A$85,0)))</f>
        <v>Passenger LDV</v>
      </c>
      <c r="O8511" s="1" t="str">
        <f t="array" ref="O8511">IF(SUMPRODUCT(MAX(ISNUMBER(SEARCH(Fuel_Rules!$A$6:$A$30,$E8511))*ISNUMBER(SEARCH(Fuel_Rules!$B$6:$B$30,$F8511))*(Fuel_Rules!$A$6:$A$30&lt;&gt;"")))&gt;0,"Plug-in hybrid",IF($G8511="Diesel","Diesel","Gasoline"))</f>
        <v>Gasoline</v>
      </c>
    </row>
    <row r="8512" spans="1:15" ht="15" customHeight="1" x14ac:dyDescent="0.25">
      <c r="A8512" s="1">
        <v>2022</v>
      </c>
      <c r="B8512" s="1" t="s">
        <v>11026</v>
      </c>
      <c r="C8512" s="1" t="s">
        <v>642</v>
      </c>
      <c r="D8512" s="1" t="s">
        <v>11138</v>
      </c>
      <c r="E8512" s="1" t="s">
        <v>595</v>
      </c>
      <c r="F8512" s="1" t="s">
        <v>644</v>
      </c>
      <c r="G8512" s="1" t="s">
        <v>103</v>
      </c>
      <c r="H8512" s="1" t="s">
        <v>437</v>
      </c>
      <c r="I8512" s="1">
        <v>1.6</v>
      </c>
      <c r="J8512" s="1">
        <v>2023</v>
      </c>
      <c r="K8512" s="1">
        <v>179975</v>
      </c>
      <c r="L8512" s="1">
        <v>0</v>
      </c>
      <c r="M8512" s="1">
        <f t="array" ref="M8512">SUMPRODUCT(MAX(ISNUMBER(SEARCH('Class Rules'!$B$6:$B$85,$E8512))*ISNUMBER(SEARCH('Class Rules'!$C$6:$C$85,$F8512))*'Class Rules'!$A$6:$A$85))</f>
        <v>0</v>
      </c>
      <c r="N8512" s="1" t="str">
        <f t="array" ref="N8512">IF($M8512=0,'Class Rules'!$D$3,INDEX('Class Rules'!$D$6:$D$85,MATCH($M8512,'Class Rules'!$A$6:$A$85,0)))</f>
        <v>Passenger LDV</v>
      </c>
      <c r="O8512" s="1" t="str">
        <f t="array" ref="O8512">IF(SUMPRODUCT(MAX(ISNUMBER(SEARCH(Fuel_Rules!$A$6:$A$30,$E8512))*ISNUMBER(SEARCH(Fuel_Rules!$B$6:$B$30,$F8512))*(Fuel_Rules!$A$6:$A$30&lt;&gt;"")))&gt;0,"Plug-in hybrid",IF($G8512="Diesel","Diesel","Gasoline"))</f>
        <v>Gasoline</v>
      </c>
    </row>
    <row r="8513" spans="1:15" ht="15" customHeight="1" x14ac:dyDescent="0.25">
      <c r="A8513" s="1">
        <v>2022</v>
      </c>
      <c r="B8513" s="1" t="s">
        <v>11026</v>
      </c>
      <c r="C8513" s="1" t="s">
        <v>4262</v>
      </c>
      <c r="D8513" s="1" t="s">
        <v>11139</v>
      </c>
      <c r="E8513" s="1" t="s">
        <v>595</v>
      </c>
      <c r="F8513" s="1" t="s">
        <v>4264</v>
      </c>
      <c r="G8513" s="1" t="s">
        <v>103</v>
      </c>
      <c r="H8513" s="1" t="s">
        <v>437</v>
      </c>
      <c r="I8513" s="1">
        <v>1.5</v>
      </c>
      <c r="J8513" s="1">
        <v>2023</v>
      </c>
      <c r="K8513" s="1">
        <v>159782</v>
      </c>
      <c r="L8513" s="1">
        <v>0</v>
      </c>
      <c r="M8513" s="1">
        <f t="array" ref="M8513">SUMPRODUCT(MAX(ISNUMBER(SEARCH('Class Rules'!$B$6:$B$85,$E8513))*ISNUMBER(SEARCH('Class Rules'!$C$6:$C$85,$F8513))*'Class Rules'!$A$6:$A$85))</f>
        <v>0</v>
      </c>
      <c r="N8513" s="1" t="str">
        <f t="array" ref="N8513">IF($M8513=0,'Class Rules'!$D$3,INDEX('Class Rules'!$D$6:$D$85,MATCH($M8513,'Class Rules'!$A$6:$A$85,0)))</f>
        <v>Passenger LDV</v>
      </c>
      <c r="O8513" s="1" t="str">
        <f t="array" ref="O8513">IF(SUMPRODUCT(MAX(ISNUMBER(SEARCH(Fuel_Rules!$A$6:$A$30,$E8513))*ISNUMBER(SEARCH(Fuel_Rules!$B$6:$B$30,$F8513))*(Fuel_Rules!$A$6:$A$30&lt;&gt;"")))&gt;0,"Plug-in hybrid",IF($G8513="Diesel","Diesel","Gasoline"))</f>
        <v>Gasoline</v>
      </c>
    </row>
    <row r="8514" spans="1:15" ht="15" customHeight="1" x14ac:dyDescent="0.25">
      <c r="A8514" s="1">
        <v>2022</v>
      </c>
      <c r="B8514" s="1" t="s">
        <v>11026</v>
      </c>
      <c r="C8514" s="1" t="s">
        <v>4262</v>
      </c>
      <c r="D8514" s="1" t="s">
        <v>11140</v>
      </c>
      <c r="E8514" s="1" t="s">
        <v>595</v>
      </c>
      <c r="F8514" s="1" t="s">
        <v>4264</v>
      </c>
      <c r="G8514" s="1" t="s">
        <v>103</v>
      </c>
      <c r="H8514" s="1" t="s">
        <v>437</v>
      </c>
      <c r="I8514" s="1">
        <v>1.5</v>
      </c>
      <c r="J8514" s="1">
        <v>2023</v>
      </c>
      <c r="K8514" s="1">
        <v>148373</v>
      </c>
      <c r="L8514" s="1">
        <v>0</v>
      </c>
      <c r="M8514" s="1">
        <f t="array" ref="M8514">SUMPRODUCT(MAX(ISNUMBER(SEARCH('Class Rules'!$B$6:$B$85,$E8514))*ISNUMBER(SEARCH('Class Rules'!$C$6:$C$85,$F8514))*'Class Rules'!$A$6:$A$85))</f>
        <v>0</v>
      </c>
      <c r="N8514" s="1" t="str">
        <f t="array" ref="N8514">IF($M8514=0,'Class Rules'!$D$3,INDEX('Class Rules'!$D$6:$D$85,MATCH($M8514,'Class Rules'!$A$6:$A$85,0)))</f>
        <v>Passenger LDV</v>
      </c>
      <c r="O8514" s="1" t="str">
        <f t="array" ref="O8514">IF(SUMPRODUCT(MAX(ISNUMBER(SEARCH(Fuel_Rules!$A$6:$A$30,$E8514))*ISNUMBER(SEARCH(Fuel_Rules!$B$6:$B$30,$F8514))*(Fuel_Rules!$A$6:$A$30&lt;&gt;"")))&gt;0,"Plug-in hybrid",IF($G8514="Diesel","Diesel","Gasoline"))</f>
        <v>Gasoline</v>
      </c>
    </row>
    <row r="8515" spans="1:15" ht="15" customHeight="1" x14ac:dyDescent="0.25">
      <c r="A8515" s="1">
        <v>2022</v>
      </c>
      <c r="B8515" s="1" t="s">
        <v>11026</v>
      </c>
      <c r="C8515" s="1" t="s">
        <v>7020</v>
      </c>
      <c r="D8515" s="1" t="s">
        <v>11141</v>
      </c>
      <c r="E8515" s="1" t="s">
        <v>595</v>
      </c>
      <c r="F8515" s="1" t="s">
        <v>8921</v>
      </c>
      <c r="G8515" s="1" t="s">
        <v>103</v>
      </c>
      <c r="H8515" s="1" t="s">
        <v>437</v>
      </c>
      <c r="I8515" s="1">
        <v>1.6</v>
      </c>
      <c r="J8515" s="1">
        <v>2023</v>
      </c>
      <c r="K8515" s="1">
        <v>212473</v>
      </c>
      <c r="L8515" s="1">
        <v>0</v>
      </c>
      <c r="M8515" s="1">
        <f t="array" ref="M8515">SUMPRODUCT(MAX(ISNUMBER(SEARCH('Class Rules'!$B$6:$B$85,$E8515))*ISNUMBER(SEARCH('Class Rules'!$C$6:$C$85,$F8515))*'Class Rules'!$A$6:$A$85))</f>
        <v>0</v>
      </c>
      <c r="N8515" s="1" t="str">
        <f t="array" ref="N8515">IF($M8515=0,'Class Rules'!$D$3,INDEX('Class Rules'!$D$6:$D$85,MATCH($M8515,'Class Rules'!$A$6:$A$85,0)))</f>
        <v>Passenger LDV</v>
      </c>
      <c r="O8515" s="1" t="str">
        <f t="array" ref="O8515">IF(SUMPRODUCT(MAX(ISNUMBER(SEARCH(Fuel_Rules!$A$6:$A$30,$E8515))*ISNUMBER(SEARCH(Fuel_Rules!$B$6:$B$30,$F8515))*(Fuel_Rules!$A$6:$A$30&lt;&gt;"")))&gt;0,"Plug-in hybrid",IF($G8515="Diesel","Diesel","Gasoline"))</f>
        <v>Gasoline</v>
      </c>
    </row>
    <row r="8516" spans="1:15" ht="15" customHeight="1" x14ac:dyDescent="0.25">
      <c r="A8516" s="1">
        <v>2022</v>
      </c>
      <c r="B8516" s="1" t="s">
        <v>11026</v>
      </c>
      <c r="C8516" s="1" t="s">
        <v>7020</v>
      </c>
      <c r="D8516" s="1" t="s">
        <v>11142</v>
      </c>
      <c r="E8516" s="1" t="s">
        <v>595</v>
      </c>
      <c r="F8516" s="1" t="s">
        <v>8921</v>
      </c>
      <c r="G8516" s="1" t="s">
        <v>103</v>
      </c>
      <c r="H8516" s="1" t="s">
        <v>437</v>
      </c>
      <c r="I8516" s="1">
        <v>1.6</v>
      </c>
      <c r="J8516" s="1">
        <v>2023</v>
      </c>
      <c r="K8516" s="1">
        <v>201919</v>
      </c>
      <c r="L8516" s="1">
        <v>0</v>
      </c>
      <c r="M8516" s="1">
        <f t="array" ref="M8516">SUMPRODUCT(MAX(ISNUMBER(SEARCH('Class Rules'!$B$6:$B$85,$E8516))*ISNUMBER(SEARCH('Class Rules'!$C$6:$C$85,$F8516))*'Class Rules'!$A$6:$A$85))</f>
        <v>0</v>
      </c>
      <c r="N8516" s="1" t="str">
        <f t="array" ref="N8516">IF($M8516=0,'Class Rules'!$D$3,INDEX('Class Rules'!$D$6:$D$85,MATCH($M8516,'Class Rules'!$A$6:$A$85,0)))</f>
        <v>Passenger LDV</v>
      </c>
      <c r="O8516" s="1" t="str">
        <f t="array" ref="O8516">IF(SUMPRODUCT(MAX(ISNUMBER(SEARCH(Fuel_Rules!$A$6:$A$30,$E8516))*ISNUMBER(SEARCH(Fuel_Rules!$B$6:$B$30,$F8516))*(Fuel_Rules!$A$6:$A$30&lt;&gt;"")))&gt;0,"Plug-in hybrid",IF($G8516="Diesel","Diesel","Gasoline"))</f>
        <v>Gasoline</v>
      </c>
    </row>
    <row r="8517" spans="1:15" ht="15" customHeight="1" x14ac:dyDescent="0.25">
      <c r="A8517" s="1">
        <v>2022</v>
      </c>
      <c r="B8517" s="1" t="s">
        <v>11026</v>
      </c>
      <c r="C8517" s="1" t="s">
        <v>8923</v>
      </c>
      <c r="D8517" s="1" t="s">
        <v>11143</v>
      </c>
      <c r="E8517" s="1" t="s">
        <v>595</v>
      </c>
      <c r="F8517" s="1" t="s">
        <v>9996</v>
      </c>
      <c r="G8517" s="1" t="s">
        <v>103</v>
      </c>
      <c r="H8517" s="1" t="s">
        <v>298</v>
      </c>
      <c r="I8517" s="1">
        <v>1.5</v>
      </c>
      <c r="J8517" s="1">
        <v>2023</v>
      </c>
      <c r="K8517" s="1">
        <v>170035</v>
      </c>
      <c r="L8517" s="1">
        <v>0</v>
      </c>
      <c r="M8517" s="1">
        <f t="array" ref="M8517">SUMPRODUCT(MAX(ISNUMBER(SEARCH('Class Rules'!$B$6:$B$85,$E8517))*ISNUMBER(SEARCH('Class Rules'!$C$6:$C$85,$F8517))*'Class Rules'!$A$6:$A$85))</f>
        <v>0</v>
      </c>
      <c r="N8517" s="1" t="str">
        <f t="array" ref="N8517">IF($M8517=0,'Class Rules'!$D$3,INDEX('Class Rules'!$D$6:$D$85,MATCH($M8517,'Class Rules'!$A$6:$A$85,0)))</f>
        <v>Passenger LDV</v>
      </c>
      <c r="O8517" s="1" t="str">
        <f t="array" ref="O8517">IF(SUMPRODUCT(MAX(ISNUMBER(SEARCH(Fuel_Rules!$A$6:$A$30,$E8517))*ISNUMBER(SEARCH(Fuel_Rules!$B$6:$B$30,$F8517))*(Fuel_Rules!$A$6:$A$30&lt;&gt;"")))&gt;0,"Plug-in hybrid",IF($G8517="Diesel","Diesel","Gasoline"))</f>
        <v>Gasoline</v>
      </c>
    </row>
    <row r="8518" spans="1:15" ht="15" customHeight="1" x14ac:dyDescent="0.25">
      <c r="A8518" s="1">
        <v>2022</v>
      </c>
      <c r="B8518" s="1" t="s">
        <v>11026</v>
      </c>
      <c r="C8518" s="1" t="s">
        <v>8923</v>
      </c>
      <c r="D8518" s="1" t="s">
        <v>11144</v>
      </c>
      <c r="E8518" s="1" t="s">
        <v>595</v>
      </c>
      <c r="F8518" s="1" t="s">
        <v>9996</v>
      </c>
      <c r="G8518" s="1" t="s">
        <v>103</v>
      </c>
      <c r="H8518" s="1" t="s">
        <v>298</v>
      </c>
      <c r="I8518" s="1">
        <v>1.5</v>
      </c>
      <c r="J8518" s="1">
        <v>2023</v>
      </c>
      <c r="K8518" s="1">
        <v>161381</v>
      </c>
      <c r="L8518" s="1">
        <v>0</v>
      </c>
      <c r="M8518" s="1">
        <f t="array" ref="M8518">SUMPRODUCT(MAX(ISNUMBER(SEARCH('Class Rules'!$B$6:$B$85,$E8518))*ISNUMBER(SEARCH('Class Rules'!$C$6:$C$85,$F8518))*'Class Rules'!$A$6:$A$85))</f>
        <v>0</v>
      </c>
      <c r="N8518" s="1" t="str">
        <f t="array" ref="N8518">IF($M8518=0,'Class Rules'!$D$3,INDEX('Class Rules'!$D$6:$D$85,MATCH($M8518,'Class Rules'!$A$6:$A$85,0)))</f>
        <v>Passenger LDV</v>
      </c>
      <c r="O8518" s="1" t="str">
        <f t="array" ref="O8518">IF(SUMPRODUCT(MAX(ISNUMBER(SEARCH(Fuel_Rules!$A$6:$A$30,$E8518))*ISNUMBER(SEARCH(Fuel_Rules!$B$6:$B$30,$F8518))*(Fuel_Rules!$A$6:$A$30&lt;&gt;"")))&gt;0,"Plug-in hybrid",IF($G8518="Diesel","Diesel","Gasoline"))</f>
        <v>Gasoline</v>
      </c>
    </row>
    <row r="8519" spans="1:15" ht="15" customHeight="1" x14ac:dyDescent="0.25">
      <c r="A8519" s="1">
        <v>2022</v>
      </c>
      <c r="B8519" s="1" t="s">
        <v>11026</v>
      </c>
      <c r="C8519" s="1" t="s">
        <v>8927</v>
      </c>
      <c r="D8519" s="1" t="s">
        <v>11145</v>
      </c>
      <c r="E8519" s="1" t="s">
        <v>595</v>
      </c>
      <c r="F8519" s="1" t="s">
        <v>9999</v>
      </c>
      <c r="G8519" s="1" t="s">
        <v>103</v>
      </c>
      <c r="H8519" s="1" t="s">
        <v>298</v>
      </c>
      <c r="I8519" s="1">
        <v>1.5</v>
      </c>
      <c r="J8519" s="1">
        <v>2023</v>
      </c>
      <c r="K8519" s="1">
        <v>200268</v>
      </c>
      <c r="L8519" s="1">
        <v>0</v>
      </c>
      <c r="M8519" s="1">
        <f t="array" ref="M8519">SUMPRODUCT(MAX(ISNUMBER(SEARCH('Class Rules'!$B$6:$B$85,$E8519))*ISNUMBER(SEARCH('Class Rules'!$C$6:$C$85,$F8519))*'Class Rules'!$A$6:$A$85))</f>
        <v>0</v>
      </c>
      <c r="N8519" s="1" t="str">
        <f t="array" ref="N8519">IF($M8519=0,'Class Rules'!$D$3,INDEX('Class Rules'!$D$6:$D$85,MATCH($M8519,'Class Rules'!$A$6:$A$85,0)))</f>
        <v>Passenger LDV</v>
      </c>
      <c r="O8519" s="1" t="str">
        <f t="array" ref="O8519">IF(SUMPRODUCT(MAX(ISNUMBER(SEARCH(Fuel_Rules!$A$6:$A$30,$E8519))*ISNUMBER(SEARCH(Fuel_Rules!$B$6:$B$30,$F8519))*(Fuel_Rules!$A$6:$A$30&lt;&gt;"")))&gt;0,"Plug-in hybrid",IF($G8519="Diesel","Diesel","Gasoline"))</f>
        <v>Gasoline</v>
      </c>
    </row>
    <row r="8520" spans="1:15" ht="15" customHeight="1" x14ac:dyDescent="0.25">
      <c r="A8520" s="1">
        <v>2022</v>
      </c>
      <c r="B8520" s="1" t="s">
        <v>11026</v>
      </c>
      <c r="C8520" s="1" t="s">
        <v>8927</v>
      </c>
      <c r="D8520" s="1" t="s">
        <v>11146</v>
      </c>
      <c r="E8520" s="1" t="s">
        <v>595</v>
      </c>
      <c r="F8520" s="1" t="s">
        <v>9999</v>
      </c>
      <c r="G8520" s="1" t="s">
        <v>103</v>
      </c>
      <c r="H8520" s="1" t="s">
        <v>298</v>
      </c>
      <c r="I8520" s="1">
        <v>1.5</v>
      </c>
      <c r="J8520" s="1">
        <v>2023</v>
      </c>
      <c r="K8520" s="1">
        <v>189822</v>
      </c>
      <c r="L8520" s="1">
        <v>0</v>
      </c>
      <c r="M8520" s="1">
        <f t="array" ref="M8520">SUMPRODUCT(MAX(ISNUMBER(SEARCH('Class Rules'!$B$6:$B$85,$E8520))*ISNUMBER(SEARCH('Class Rules'!$C$6:$C$85,$F8520))*'Class Rules'!$A$6:$A$85))</f>
        <v>0</v>
      </c>
      <c r="N8520" s="1" t="str">
        <f t="array" ref="N8520">IF($M8520=0,'Class Rules'!$D$3,INDEX('Class Rules'!$D$6:$D$85,MATCH($M8520,'Class Rules'!$A$6:$A$85,0)))</f>
        <v>Passenger LDV</v>
      </c>
      <c r="O8520" s="1" t="str">
        <f t="array" ref="O8520">IF(SUMPRODUCT(MAX(ISNUMBER(SEARCH(Fuel_Rules!$A$6:$A$30,$E8520))*ISNUMBER(SEARCH(Fuel_Rules!$B$6:$B$30,$F8520))*(Fuel_Rules!$A$6:$A$30&lt;&gt;"")))&gt;0,"Plug-in hybrid",IF($G8520="Diesel","Diesel","Gasoline"))</f>
        <v>Gasoline</v>
      </c>
    </row>
    <row r="8521" spans="1:15" ht="15" customHeight="1" x14ac:dyDescent="0.25">
      <c r="A8521" s="1">
        <v>2022</v>
      </c>
      <c r="B8521" s="1" t="s">
        <v>11026</v>
      </c>
      <c r="C8521" s="1" t="s">
        <v>8931</v>
      </c>
      <c r="D8521" s="1" t="s">
        <v>11147</v>
      </c>
      <c r="E8521" s="1" t="s">
        <v>595</v>
      </c>
      <c r="F8521" s="1" t="s">
        <v>8933</v>
      </c>
      <c r="G8521" s="1" t="s">
        <v>103</v>
      </c>
      <c r="H8521" s="1" t="s">
        <v>298</v>
      </c>
      <c r="I8521" s="1">
        <v>1.5</v>
      </c>
      <c r="J8521" s="1">
        <v>2023</v>
      </c>
      <c r="K8521" s="1">
        <v>279520</v>
      </c>
      <c r="L8521" s="1">
        <v>0</v>
      </c>
      <c r="M8521" s="1">
        <f t="array" ref="M8521">SUMPRODUCT(MAX(ISNUMBER(SEARCH('Class Rules'!$B$6:$B$85,$E8521))*ISNUMBER(SEARCH('Class Rules'!$C$6:$C$85,$F8521))*'Class Rules'!$A$6:$A$85))</f>
        <v>0</v>
      </c>
      <c r="N8521" s="1" t="str">
        <f t="array" ref="N8521">IF($M8521=0,'Class Rules'!$D$3,INDEX('Class Rules'!$D$6:$D$85,MATCH($M8521,'Class Rules'!$A$6:$A$85,0)))</f>
        <v>Passenger LDV</v>
      </c>
      <c r="O8521" s="1" t="str">
        <f t="array" ref="O8521">IF(SUMPRODUCT(MAX(ISNUMBER(SEARCH(Fuel_Rules!$A$6:$A$30,$E8521))*ISNUMBER(SEARCH(Fuel_Rules!$B$6:$B$30,$F8521))*(Fuel_Rules!$A$6:$A$30&lt;&gt;"")))&gt;0,"Plug-in hybrid",IF($G8521="Diesel","Diesel","Gasoline"))</f>
        <v>Gasoline</v>
      </c>
    </row>
    <row r="8522" spans="1:15" ht="15" customHeight="1" x14ac:dyDescent="0.25">
      <c r="A8522" s="1">
        <v>2022</v>
      </c>
      <c r="B8522" s="1" t="s">
        <v>11026</v>
      </c>
      <c r="C8522" s="1" t="s">
        <v>11148</v>
      </c>
      <c r="D8522" s="1" t="s">
        <v>11149</v>
      </c>
      <c r="E8522" s="1" t="s">
        <v>595</v>
      </c>
      <c r="F8522" s="1" t="s">
        <v>11150</v>
      </c>
      <c r="G8522" s="1" t="s">
        <v>103</v>
      </c>
      <c r="H8522" s="1" t="s">
        <v>437</v>
      </c>
      <c r="I8522" s="1">
        <v>1.6</v>
      </c>
      <c r="J8522" s="1">
        <v>2023</v>
      </c>
      <c r="K8522" s="1">
        <v>200896</v>
      </c>
      <c r="L8522" s="1">
        <v>0</v>
      </c>
      <c r="M8522" s="1">
        <f t="array" ref="M8522">SUMPRODUCT(MAX(ISNUMBER(SEARCH('Class Rules'!$B$6:$B$85,$E8522))*ISNUMBER(SEARCH('Class Rules'!$C$6:$C$85,$F8522))*'Class Rules'!$A$6:$A$85))</f>
        <v>0</v>
      </c>
      <c r="N8522" s="1" t="str">
        <f t="array" ref="N8522">IF($M8522=0,'Class Rules'!$D$3,INDEX('Class Rules'!$D$6:$D$85,MATCH($M8522,'Class Rules'!$A$6:$A$85,0)))</f>
        <v>Passenger LDV</v>
      </c>
      <c r="O8522" s="1" t="str">
        <f t="array" ref="O8522">IF(SUMPRODUCT(MAX(ISNUMBER(SEARCH(Fuel_Rules!$A$6:$A$30,$E8522))*ISNUMBER(SEARCH(Fuel_Rules!$B$6:$B$30,$F8522))*(Fuel_Rules!$A$6:$A$30&lt;&gt;"")))&gt;0,"Plug-in hybrid",IF($G8522="Diesel","Diesel","Gasoline"))</f>
        <v>Gasoline</v>
      </c>
    </row>
    <row r="8523" spans="1:15" ht="15" customHeight="1" x14ac:dyDescent="0.25">
      <c r="A8523" s="1">
        <v>2022</v>
      </c>
      <c r="B8523" s="1" t="s">
        <v>11026</v>
      </c>
      <c r="C8523" s="1" t="s">
        <v>11148</v>
      </c>
      <c r="D8523" s="1" t="s">
        <v>11151</v>
      </c>
      <c r="E8523" s="1" t="s">
        <v>595</v>
      </c>
      <c r="F8523" s="1" t="s">
        <v>11150</v>
      </c>
      <c r="G8523" s="1" t="s">
        <v>103</v>
      </c>
      <c r="H8523" s="1" t="s">
        <v>437</v>
      </c>
      <c r="I8523" s="1">
        <v>1.6</v>
      </c>
      <c r="J8523" s="1">
        <v>2023</v>
      </c>
      <c r="K8523" s="1">
        <v>188239</v>
      </c>
      <c r="L8523" s="1">
        <v>0</v>
      </c>
      <c r="M8523" s="1">
        <f t="array" ref="M8523">SUMPRODUCT(MAX(ISNUMBER(SEARCH('Class Rules'!$B$6:$B$85,$E8523))*ISNUMBER(SEARCH('Class Rules'!$C$6:$C$85,$F8523))*'Class Rules'!$A$6:$A$85))</f>
        <v>0</v>
      </c>
      <c r="N8523" s="1" t="str">
        <f t="array" ref="N8523">IF($M8523=0,'Class Rules'!$D$3,INDEX('Class Rules'!$D$6:$D$85,MATCH($M8523,'Class Rules'!$A$6:$A$85,0)))</f>
        <v>Passenger LDV</v>
      </c>
      <c r="O8523" s="1" t="str">
        <f t="array" ref="O8523">IF(SUMPRODUCT(MAX(ISNUMBER(SEARCH(Fuel_Rules!$A$6:$A$30,$E8523))*ISNUMBER(SEARCH(Fuel_Rules!$B$6:$B$30,$F8523))*(Fuel_Rules!$A$6:$A$30&lt;&gt;"")))&gt;0,"Plug-in hybrid",IF($G8523="Diesel","Diesel","Gasoline"))</f>
        <v>Gasoline</v>
      </c>
    </row>
    <row r="8524" spans="1:15" ht="15" customHeight="1" x14ac:dyDescent="0.25">
      <c r="A8524" s="1">
        <v>2022</v>
      </c>
      <c r="B8524" s="1" t="s">
        <v>11026</v>
      </c>
      <c r="C8524" s="1" t="s">
        <v>649</v>
      </c>
      <c r="D8524" s="1" t="s">
        <v>11152</v>
      </c>
      <c r="E8524" s="1" t="s">
        <v>647</v>
      </c>
      <c r="F8524" s="1" t="s">
        <v>651</v>
      </c>
      <c r="G8524" s="1" t="s">
        <v>103</v>
      </c>
      <c r="H8524" s="1" t="s">
        <v>298</v>
      </c>
      <c r="I8524" s="1">
        <v>6.2</v>
      </c>
      <c r="J8524" s="1">
        <v>2023</v>
      </c>
      <c r="K8524" s="1">
        <v>482152</v>
      </c>
      <c r="L8524" s="1">
        <v>0</v>
      </c>
      <c r="M8524" s="1">
        <f t="array" ref="M8524">SUMPRODUCT(MAX(ISNUMBER(SEARCH('Class Rules'!$B$6:$B$85,$E8524))*ISNUMBER(SEARCH('Class Rules'!$C$6:$C$85,$F8524))*'Class Rules'!$A$6:$A$85))</f>
        <v>0</v>
      </c>
      <c r="N8524" s="1" t="str">
        <f t="array" ref="N8524">IF($M8524=0,'Class Rules'!$D$3,INDEX('Class Rules'!$D$6:$D$85,MATCH($M8524,'Class Rules'!$A$6:$A$85,0)))</f>
        <v>Passenger LDV</v>
      </c>
      <c r="O8524" s="1" t="str">
        <f t="array" ref="O8524">IF(SUMPRODUCT(MAX(ISNUMBER(SEARCH(Fuel_Rules!$A$6:$A$30,$E8524))*ISNUMBER(SEARCH(Fuel_Rules!$B$6:$B$30,$F8524))*(Fuel_Rules!$A$6:$A$30&lt;&gt;"")))&gt;0,"Plug-in hybrid",IF($G8524="Diesel","Diesel","Gasoline"))</f>
        <v>Gasoline</v>
      </c>
    </row>
    <row r="8525" spans="1:15" ht="15" customHeight="1" x14ac:dyDescent="0.25">
      <c r="A8525" s="1">
        <v>2022</v>
      </c>
      <c r="B8525" s="1" t="s">
        <v>11026</v>
      </c>
      <c r="C8525" s="1" t="s">
        <v>652</v>
      </c>
      <c r="D8525" s="1" t="s">
        <v>11153</v>
      </c>
      <c r="E8525" s="1" t="s">
        <v>647</v>
      </c>
      <c r="F8525" s="1" t="s">
        <v>654</v>
      </c>
      <c r="G8525" s="1" t="s">
        <v>105</v>
      </c>
      <c r="H8525" s="1" t="s">
        <v>298</v>
      </c>
      <c r="I8525" s="1">
        <v>2.8</v>
      </c>
      <c r="J8525" s="1">
        <v>2023</v>
      </c>
      <c r="K8525" s="1">
        <v>241028</v>
      </c>
      <c r="L8525" s="1">
        <v>0</v>
      </c>
      <c r="M8525" s="1">
        <f t="array" ref="M8525">SUMPRODUCT(MAX(ISNUMBER(SEARCH('Class Rules'!$B$6:$B$85,$E8525))*ISNUMBER(SEARCH('Class Rules'!$C$6:$C$85,$F8525))*'Class Rules'!$A$6:$A$85))</f>
        <v>15</v>
      </c>
      <c r="N8525" s="1" t="str">
        <f t="array" ref="N8525">IF($M8525=0,'Class Rules'!$D$3,INDEX('Class Rules'!$D$6:$D$85,MATCH($M8525,'Class Rules'!$A$6:$A$85,0)))</f>
        <v>Freight LDV</v>
      </c>
      <c r="O8525" s="1" t="str">
        <f t="array" ref="O8525">IF(SUMPRODUCT(MAX(ISNUMBER(SEARCH(Fuel_Rules!$A$6:$A$30,$E8525))*ISNUMBER(SEARCH(Fuel_Rules!$B$6:$B$30,$F8525))*(Fuel_Rules!$A$6:$A$30&lt;&gt;"")))&gt;0,"Plug-in hybrid",IF($G8525="Diesel","Diesel","Gasoline"))</f>
        <v>Diesel</v>
      </c>
    </row>
    <row r="8526" spans="1:15" ht="15" customHeight="1" x14ac:dyDescent="0.25">
      <c r="A8526" s="1">
        <v>2022</v>
      </c>
      <c r="B8526" s="1" t="s">
        <v>11026</v>
      </c>
      <c r="C8526" s="1" t="s">
        <v>652</v>
      </c>
      <c r="D8526" s="1" t="s">
        <v>11154</v>
      </c>
      <c r="E8526" s="1" t="s">
        <v>647</v>
      </c>
      <c r="F8526" s="1" t="s">
        <v>654</v>
      </c>
      <c r="G8526" s="1" t="s">
        <v>105</v>
      </c>
      <c r="H8526" s="1" t="s">
        <v>298</v>
      </c>
      <c r="I8526" s="1">
        <v>2.8</v>
      </c>
      <c r="J8526" s="1">
        <v>2023</v>
      </c>
      <c r="K8526" s="1">
        <v>227482</v>
      </c>
      <c r="L8526" s="1">
        <v>0</v>
      </c>
      <c r="M8526" s="1">
        <f t="array" ref="M8526">SUMPRODUCT(MAX(ISNUMBER(SEARCH('Class Rules'!$B$6:$B$85,$E8526))*ISNUMBER(SEARCH('Class Rules'!$C$6:$C$85,$F8526))*'Class Rules'!$A$6:$A$85))</f>
        <v>15</v>
      </c>
      <c r="N8526" s="1" t="str">
        <f t="array" ref="N8526">IF($M8526=0,'Class Rules'!$D$3,INDEX('Class Rules'!$D$6:$D$85,MATCH($M8526,'Class Rules'!$A$6:$A$85,0)))</f>
        <v>Freight LDV</v>
      </c>
      <c r="O8526" s="1" t="str">
        <f t="array" ref="O8526">IF(SUMPRODUCT(MAX(ISNUMBER(SEARCH(Fuel_Rules!$A$6:$A$30,$E8526))*ISNUMBER(SEARCH(Fuel_Rules!$B$6:$B$30,$F8526))*(Fuel_Rules!$A$6:$A$30&lt;&gt;"")))&gt;0,"Plug-in hybrid",IF($G8526="Diesel","Diesel","Gasoline"))</f>
        <v>Diesel</v>
      </c>
    </row>
    <row r="8527" spans="1:15" ht="15" customHeight="1" x14ac:dyDescent="0.25">
      <c r="A8527" s="1">
        <v>2022</v>
      </c>
      <c r="B8527" s="1" t="s">
        <v>11026</v>
      </c>
      <c r="C8527" s="1" t="s">
        <v>658</v>
      </c>
      <c r="D8527" s="1" t="s">
        <v>11155</v>
      </c>
      <c r="E8527" s="1" t="s">
        <v>647</v>
      </c>
      <c r="F8527" s="1" t="s">
        <v>660</v>
      </c>
      <c r="G8527" s="1" t="s">
        <v>105</v>
      </c>
      <c r="H8527" s="1" t="s">
        <v>437</v>
      </c>
      <c r="I8527" s="1">
        <v>2.8</v>
      </c>
      <c r="J8527" s="1">
        <v>2023</v>
      </c>
      <c r="K8527" s="1">
        <v>275301</v>
      </c>
      <c r="L8527" s="1">
        <v>0</v>
      </c>
      <c r="M8527" s="1">
        <f t="array" ref="M8527">SUMPRODUCT(MAX(ISNUMBER(SEARCH('Class Rules'!$B$6:$B$85,$E8527))*ISNUMBER(SEARCH('Class Rules'!$C$6:$C$85,$F8527))*'Class Rules'!$A$6:$A$85))</f>
        <v>15</v>
      </c>
      <c r="N8527" s="1" t="str">
        <f t="array" ref="N8527">IF($M8527=0,'Class Rules'!$D$3,INDEX('Class Rules'!$D$6:$D$85,MATCH($M8527,'Class Rules'!$A$6:$A$85,0)))</f>
        <v>Freight LDV</v>
      </c>
      <c r="O8527" s="1" t="str">
        <f t="array" ref="O8527">IF(SUMPRODUCT(MAX(ISNUMBER(SEARCH(Fuel_Rules!$A$6:$A$30,$E8527))*ISNUMBER(SEARCH(Fuel_Rules!$B$6:$B$30,$F8527))*(Fuel_Rules!$A$6:$A$30&lt;&gt;"")))&gt;0,"Plug-in hybrid",IF($G8527="Diesel","Diesel","Gasoline"))</f>
        <v>Diesel</v>
      </c>
    </row>
    <row r="8528" spans="1:15" ht="15" customHeight="1" x14ac:dyDescent="0.25">
      <c r="A8528" s="1">
        <v>2022</v>
      </c>
      <c r="B8528" s="1" t="s">
        <v>11026</v>
      </c>
      <c r="C8528" s="1" t="s">
        <v>658</v>
      </c>
      <c r="D8528" s="1" t="s">
        <v>11156</v>
      </c>
      <c r="E8528" s="1" t="s">
        <v>647</v>
      </c>
      <c r="F8528" s="1" t="s">
        <v>660</v>
      </c>
      <c r="G8528" s="1" t="s">
        <v>105</v>
      </c>
      <c r="H8528" s="1" t="s">
        <v>437</v>
      </c>
      <c r="I8528" s="1">
        <v>2.8</v>
      </c>
      <c r="J8528" s="1">
        <v>2023</v>
      </c>
      <c r="K8528" s="1">
        <v>253356</v>
      </c>
      <c r="L8528" s="1">
        <v>0</v>
      </c>
      <c r="M8528" s="1">
        <f t="array" ref="M8528">SUMPRODUCT(MAX(ISNUMBER(SEARCH('Class Rules'!$B$6:$B$85,$E8528))*ISNUMBER(SEARCH('Class Rules'!$C$6:$C$85,$F8528))*'Class Rules'!$A$6:$A$85))</f>
        <v>15</v>
      </c>
      <c r="N8528" s="1" t="str">
        <f t="array" ref="N8528">IF($M8528=0,'Class Rules'!$D$3,INDEX('Class Rules'!$D$6:$D$85,MATCH($M8528,'Class Rules'!$A$6:$A$85,0)))</f>
        <v>Freight LDV</v>
      </c>
      <c r="O8528" s="1" t="str">
        <f t="array" ref="O8528">IF(SUMPRODUCT(MAX(ISNUMBER(SEARCH(Fuel_Rules!$A$6:$A$30,$E8528))*ISNUMBER(SEARCH(Fuel_Rules!$B$6:$B$30,$F8528))*(Fuel_Rules!$A$6:$A$30&lt;&gt;"")))&gt;0,"Plug-in hybrid",IF($G8528="Diesel","Diesel","Gasoline"))</f>
        <v>Diesel</v>
      </c>
    </row>
    <row r="8529" spans="1:15" ht="15" customHeight="1" x14ac:dyDescent="0.25">
      <c r="A8529" s="1">
        <v>2022</v>
      </c>
      <c r="B8529" s="1" t="s">
        <v>11026</v>
      </c>
      <c r="C8529" s="1" t="s">
        <v>661</v>
      </c>
      <c r="D8529" s="1" t="s">
        <v>11157</v>
      </c>
      <c r="E8529" s="1" t="s">
        <v>647</v>
      </c>
      <c r="F8529" s="1" t="s">
        <v>663</v>
      </c>
      <c r="G8529" s="1" t="s">
        <v>105</v>
      </c>
      <c r="H8529" s="1" t="s">
        <v>437</v>
      </c>
      <c r="I8529" s="1">
        <v>2.8</v>
      </c>
      <c r="J8529" s="1">
        <v>2023</v>
      </c>
      <c r="K8529" s="1">
        <v>299350</v>
      </c>
      <c r="L8529" s="1">
        <v>0</v>
      </c>
      <c r="M8529" s="1">
        <f t="array" ref="M8529">SUMPRODUCT(MAX(ISNUMBER(SEARCH('Class Rules'!$B$6:$B$85,$E8529))*ISNUMBER(SEARCH('Class Rules'!$C$6:$C$85,$F8529))*'Class Rules'!$A$6:$A$85))</f>
        <v>15</v>
      </c>
      <c r="N8529" s="1" t="str">
        <f t="array" ref="N8529">IF($M8529=0,'Class Rules'!$D$3,INDEX('Class Rules'!$D$6:$D$85,MATCH($M8529,'Class Rules'!$A$6:$A$85,0)))</f>
        <v>Freight LDV</v>
      </c>
      <c r="O8529" s="1" t="str">
        <f t="array" ref="O8529">IF(SUMPRODUCT(MAX(ISNUMBER(SEARCH(Fuel_Rules!$A$6:$A$30,$E8529))*ISNUMBER(SEARCH(Fuel_Rules!$B$6:$B$30,$F8529))*(Fuel_Rules!$A$6:$A$30&lt;&gt;"")))&gt;0,"Plug-in hybrid",IF($G8529="Diesel","Diesel","Gasoline"))</f>
        <v>Diesel</v>
      </c>
    </row>
    <row r="8530" spans="1:15" ht="15" customHeight="1" x14ac:dyDescent="0.25">
      <c r="A8530" s="1">
        <v>2022</v>
      </c>
      <c r="B8530" s="1" t="s">
        <v>11026</v>
      </c>
      <c r="C8530" s="1" t="s">
        <v>661</v>
      </c>
      <c r="D8530" s="1" t="s">
        <v>11158</v>
      </c>
      <c r="E8530" s="1" t="s">
        <v>647</v>
      </c>
      <c r="F8530" s="1" t="s">
        <v>663</v>
      </c>
      <c r="G8530" s="1" t="s">
        <v>105</v>
      </c>
      <c r="H8530" s="1" t="s">
        <v>437</v>
      </c>
      <c r="I8530" s="1">
        <v>2.8</v>
      </c>
      <c r="J8530" s="1">
        <v>2023</v>
      </c>
      <c r="K8530" s="1">
        <v>274865</v>
      </c>
      <c r="L8530" s="1">
        <v>0</v>
      </c>
      <c r="M8530" s="1">
        <f t="array" ref="M8530">SUMPRODUCT(MAX(ISNUMBER(SEARCH('Class Rules'!$B$6:$B$85,$E8530))*ISNUMBER(SEARCH('Class Rules'!$C$6:$C$85,$F8530))*'Class Rules'!$A$6:$A$85))</f>
        <v>15</v>
      </c>
      <c r="N8530" s="1" t="str">
        <f t="array" ref="N8530">IF($M8530=0,'Class Rules'!$D$3,INDEX('Class Rules'!$D$6:$D$85,MATCH($M8530,'Class Rules'!$A$6:$A$85,0)))</f>
        <v>Freight LDV</v>
      </c>
      <c r="O8530" s="1" t="str">
        <f t="array" ref="O8530">IF(SUMPRODUCT(MAX(ISNUMBER(SEARCH(Fuel_Rules!$A$6:$A$30,$E8530))*ISNUMBER(SEARCH(Fuel_Rules!$B$6:$B$30,$F8530))*(Fuel_Rules!$A$6:$A$30&lt;&gt;"")))&gt;0,"Plug-in hybrid",IF($G8530="Diesel","Diesel","Gasoline"))</f>
        <v>Diesel</v>
      </c>
    </row>
    <row r="8531" spans="1:15" ht="15" customHeight="1" x14ac:dyDescent="0.25">
      <c r="A8531" s="1">
        <v>2022</v>
      </c>
      <c r="B8531" s="1" t="s">
        <v>11026</v>
      </c>
      <c r="C8531" s="1" t="s">
        <v>664</v>
      </c>
      <c r="D8531" s="1" t="s">
        <v>11159</v>
      </c>
      <c r="E8531" s="1" t="s">
        <v>647</v>
      </c>
      <c r="F8531" s="1" t="s">
        <v>666</v>
      </c>
      <c r="G8531" s="1" t="s">
        <v>105</v>
      </c>
      <c r="H8531" s="1" t="s">
        <v>298</v>
      </c>
      <c r="I8531" s="1">
        <v>2.8</v>
      </c>
      <c r="J8531" s="1">
        <v>2023</v>
      </c>
      <c r="K8531" s="1">
        <v>246840</v>
      </c>
      <c r="L8531" s="1">
        <v>0</v>
      </c>
      <c r="M8531" s="1">
        <f t="array" ref="M8531">SUMPRODUCT(MAX(ISNUMBER(SEARCH('Class Rules'!$B$6:$B$85,$E8531))*ISNUMBER(SEARCH('Class Rules'!$C$6:$C$85,$F8531))*'Class Rules'!$A$6:$A$85))</f>
        <v>15</v>
      </c>
      <c r="N8531" s="1" t="str">
        <f t="array" ref="N8531">IF($M8531=0,'Class Rules'!$D$3,INDEX('Class Rules'!$D$6:$D$85,MATCH($M8531,'Class Rules'!$A$6:$A$85,0)))</f>
        <v>Freight LDV</v>
      </c>
      <c r="O8531" s="1" t="str">
        <f t="array" ref="O8531">IF(SUMPRODUCT(MAX(ISNUMBER(SEARCH(Fuel_Rules!$A$6:$A$30,$E8531))*ISNUMBER(SEARCH(Fuel_Rules!$B$6:$B$30,$F8531))*(Fuel_Rules!$A$6:$A$30&lt;&gt;"")))&gt;0,"Plug-in hybrid",IF($G8531="Diesel","Diesel","Gasoline"))</f>
        <v>Diesel</v>
      </c>
    </row>
    <row r="8532" spans="1:15" ht="15" customHeight="1" x14ac:dyDescent="0.25">
      <c r="A8532" s="1">
        <v>2022</v>
      </c>
      <c r="B8532" s="1" t="s">
        <v>11026</v>
      </c>
      <c r="C8532" s="1" t="s">
        <v>664</v>
      </c>
      <c r="D8532" s="1" t="s">
        <v>11160</v>
      </c>
      <c r="E8532" s="1" t="s">
        <v>647</v>
      </c>
      <c r="F8532" s="1" t="s">
        <v>666</v>
      </c>
      <c r="G8532" s="1" t="s">
        <v>105</v>
      </c>
      <c r="H8532" s="1" t="s">
        <v>298</v>
      </c>
      <c r="I8532" s="1">
        <v>2.8</v>
      </c>
      <c r="J8532" s="1">
        <v>2023</v>
      </c>
      <c r="K8532" s="1">
        <v>231780</v>
      </c>
      <c r="L8532" s="1">
        <v>0</v>
      </c>
      <c r="M8532" s="1">
        <f t="array" ref="M8532">SUMPRODUCT(MAX(ISNUMBER(SEARCH('Class Rules'!$B$6:$B$85,$E8532))*ISNUMBER(SEARCH('Class Rules'!$C$6:$C$85,$F8532))*'Class Rules'!$A$6:$A$85))</f>
        <v>15</v>
      </c>
      <c r="N8532" s="1" t="str">
        <f t="array" ref="N8532">IF($M8532=0,'Class Rules'!$D$3,INDEX('Class Rules'!$D$6:$D$85,MATCH($M8532,'Class Rules'!$A$6:$A$85,0)))</f>
        <v>Freight LDV</v>
      </c>
      <c r="O8532" s="1" t="str">
        <f t="array" ref="O8532">IF(SUMPRODUCT(MAX(ISNUMBER(SEARCH(Fuel_Rules!$A$6:$A$30,$E8532))*ISNUMBER(SEARCH(Fuel_Rules!$B$6:$B$30,$F8532))*(Fuel_Rules!$A$6:$A$30&lt;&gt;"")))&gt;0,"Plug-in hybrid",IF($G8532="Diesel","Diesel","Gasoline"))</f>
        <v>Diesel</v>
      </c>
    </row>
    <row r="8533" spans="1:15" ht="15" customHeight="1" x14ac:dyDescent="0.25">
      <c r="A8533" s="1">
        <v>2022</v>
      </c>
      <c r="B8533" s="1" t="s">
        <v>11026</v>
      </c>
      <c r="C8533" s="1" t="s">
        <v>667</v>
      </c>
      <c r="D8533" s="1" t="s">
        <v>11161</v>
      </c>
      <c r="E8533" s="1" t="s">
        <v>647</v>
      </c>
      <c r="F8533" s="1" t="s">
        <v>669</v>
      </c>
      <c r="G8533" s="1" t="s">
        <v>103</v>
      </c>
      <c r="H8533" s="1" t="s">
        <v>298</v>
      </c>
      <c r="I8533" s="1">
        <v>1.8</v>
      </c>
      <c r="J8533" s="1">
        <v>2023</v>
      </c>
      <c r="K8533" s="1">
        <v>102846</v>
      </c>
      <c r="L8533" s="1">
        <v>0</v>
      </c>
      <c r="M8533" s="1">
        <f t="array" ref="M8533">SUMPRODUCT(MAX(ISNUMBER(SEARCH('Class Rules'!$B$6:$B$85,$E8533))*ISNUMBER(SEARCH('Class Rules'!$C$6:$C$85,$F8533))*'Class Rules'!$A$6:$A$85))</f>
        <v>0</v>
      </c>
      <c r="N8533" s="1" t="str">
        <f t="array" ref="N8533">IF($M8533=0,'Class Rules'!$D$3,INDEX('Class Rules'!$D$6:$D$85,MATCH($M8533,'Class Rules'!$A$6:$A$85,0)))</f>
        <v>Passenger LDV</v>
      </c>
      <c r="O8533" s="1" t="str">
        <f t="array" ref="O8533">IF(SUMPRODUCT(MAX(ISNUMBER(SEARCH(Fuel_Rules!$A$6:$A$30,$E8533))*ISNUMBER(SEARCH(Fuel_Rules!$B$6:$B$30,$F8533))*(Fuel_Rules!$A$6:$A$30&lt;&gt;"")))&gt;0,"Plug-in hybrid",IF($G8533="Diesel","Diesel","Gasoline"))</f>
        <v>Gasoline</v>
      </c>
    </row>
    <row r="8534" spans="1:15" ht="15" customHeight="1" x14ac:dyDescent="0.25">
      <c r="A8534" s="1">
        <v>2022</v>
      </c>
      <c r="B8534" s="1" t="s">
        <v>11026</v>
      </c>
      <c r="C8534" s="1" t="s">
        <v>670</v>
      </c>
      <c r="D8534" s="1" t="s">
        <v>11162</v>
      </c>
      <c r="E8534" s="1" t="s">
        <v>647</v>
      </c>
      <c r="F8534" s="1" t="s">
        <v>672</v>
      </c>
      <c r="G8534" s="1" t="s">
        <v>103</v>
      </c>
      <c r="H8534" s="1" t="s">
        <v>437</v>
      </c>
      <c r="I8534" s="1">
        <v>1.8</v>
      </c>
      <c r="J8534" s="1">
        <v>2023</v>
      </c>
      <c r="K8534" s="1">
        <v>111176</v>
      </c>
      <c r="L8534" s="1">
        <v>0</v>
      </c>
      <c r="M8534" s="1">
        <f t="array" ref="M8534">SUMPRODUCT(MAX(ISNUMBER(SEARCH('Class Rules'!$B$6:$B$85,$E8534))*ISNUMBER(SEARCH('Class Rules'!$C$6:$C$85,$F8534))*'Class Rules'!$A$6:$A$85))</f>
        <v>0</v>
      </c>
      <c r="N8534" s="1" t="str">
        <f t="array" ref="N8534">IF($M8534=0,'Class Rules'!$D$3,INDEX('Class Rules'!$D$6:$D$85,MATCH($M8534,'Class Rules'!$A$6:$A$85,0)))</f>
        <v>Passenger LDV</v>
      </c>
      <c r="O8534" s="1" t="str">
        <f t="array" ref="O8534">IF(SUMPRODUCT(MAX(ISNUMBER(SEARCH(Fuel_Rules!$A$6:$A$30,$E8534))*ISNUMBER(SEARCH(Fuel_Rules!$B$6:$B$30,$F8534))*(Fuel_Rules!$A$6:$A$30&lt;&gt;"")))&gt;0,"Plug-in hybrid",IF($G8534="Diesel","Diesel","Gasoline"))</f>
        <v>Gasoline</v>
      </c>
    </row>
    <row r="8535" spans="1:15" ht="15" customHeight="1" x14ac:dyDescent="0.25">
      <c r="A8535" s="1">
        <v>2022</v>
      </c>
      <c r="B8535" s="1" t="s">
        <v>11026</v>
      </c>
      <c r="C8535" s="1" t="s">
        <v>670</v>
      </c>
      <c r="D8535" s="1" t="s">
        <v>11163</v>
      </c>
      <c r="E8535" s="1" t="s">
        <v>647</v>
      </c>
      <c r="F8535" s="1" t="s">
        <v>672</v>
      </c>
      <c r="G8535" s="1" t="s">
        <v>103</v>
      </c>
      <c r="H8535" s="1" t="s">
        <v>437</v>
      </c>
      <c r="I8535" s="1">
        <v>1.8</v>
      </c>
      <c r="J8535" s="1">
        <v>2023</v>
      </c>
      <c r="K8535" s="1">
        <v>106598</v>
      </c>
      <c r="L8535" s="1">
        <v>0</v>
      </c>
      <c r="M8535" s="1">
        <f t="array" ref="M8535">SUMPRODUCT(MAX(ISNUMBER(SEARCH('Class Rules'!$B$6:$B$85,$E8535))*ISNUMBER(SEARCH('Class Rules'!$C$6:$C$85,$F8535))*'Class Rules'!$A$6:$A$85))</f>
        <v>0</v>
      </c>
      <c r="N8535" s="1" t="str">
        <f t="array" ref="N8535">IF($M8535=0,'Class Rules'!$D$3,INDEX('Class Rules'!$D$6:$D$85,MATCH($M8535,'Class Rules'!$A$6:$A$85,0)))</f>
        <v>Passenger LDV</v>
      </c>
      <c r="O8535" s="1" t="str">
        <f t="array" ref="O8535">IF(SUMPRODUCT(MAX(ISNUMBER(SEARCH(Fuel_Rules!$A$6:$A$30,$E8535))*ISNUMBER(SEARCH(Fuel_Rules!$B$6:$B$30,$F8535))*(Fuel_Rules!$A$6:$A$30&lt;&gt;"")))&gt;0,"Plug-in hybrid",IF($G8535="Diesel","Diesel","Gasoline"))</f>
        <v>Gasoline</v>
      </c>
    </row>
    <row r="8536" spans="1:15" ht="15" customHeight="1" x14ac:dyDescent="0.25">
      <c r="A8536" s="1">
        <v>2022</v>
      </c>
      <c r="B8536" s="1" t="s">
        <v>11026</v>
      </c>
      <c r="C8536" s="1" t="s">
        <v>7034</v>
      </c>
      <c r="D8536" s="1" t="s">
        <v>11164</v>
      </c>
      <c r="E8536" s="1" t="s">
        <v>647</v>
      </c>
      <c r="F8536" s="1" t="s">
        <v>7036</v>
      </c>
      <c r="G8536" s="1" t="s">
        <v>103</v>
      </c>
      <c r="H8536" s="1" t="s">
        <v>437</v>
      </c>
      <c r="I8536" s="1">
        <v>1.8</v>
      </c>
      <c r="J8536" s="1">
        <v>2023</v>
      </c>
      <c r="K8536" s="1">
        <v>112546</v>
      </c>
      <c r="L8536" s="1">
        <v>0</v>
      </c>
      <c r="M8536" s="1">
        <f t="array" ref="M8536">SUMPRODUCT(MAX(ISNUMBER(SEARCH('Class Rules'!$B$6:$B$85,$E8536))*ISNUMBER(SEARCH('Class Rules'!$C$6:$C$85,$F8536))*'Class Rules'!$A$6:$A$85))</f>
        <v>0</v>
      </c>
      <c r="N8536" s="1" t="str">
        <f t="array" ref="N8536">IF($M8536=0,'Class Rules'!$D$3,INDEX('Class Rules'!$D$6:$D$85,MATCH($M8536,'Class Rules'!$A$6:$A$85,0)))</f>
        <v>Passenger LDV</v>
      </c>
      <c r="O8536" s="1" t="str">
        <f t="array" ref="O8536">IF(SUMPRODUCT(MAX(ISNUMBER(SEARCH(Fuel_Rules!$A$6:$A$30,$E8536))*ISNUMBER(SEARCH(Fuel_Rules!$B$6:$B$30,$F8536))*(Fuel_Rules!$A$6:$A$30&lt;&gt;"")))&gt;0,"Plug-in hybrid",IF($G8536="Diesel","Diesel","Gasoline"))</f>
        <v>Gasoline</v>
      </c>
    </row>
    <row r="8537" spans="1:15" ht="15" customHeight="1" x14ac:dyDescent="0.25">
      <c r="A8537" s="1">
        <v>2022</v>
      </c>
      <c r="B8537" s="1" t="s">
        <v>11026</v>
      </c>
      <c r="C8537" s="1" t="s">
        <v>7034</v>
      </c>
      <c r="D8537" s="1" t="s">
        <v>11165</v>
      </c>
      <c r="E8537" s="1" t="s">
        <v>647</v>
      </c>
      <c r="F8537" s="1" t="s">
        <v>7036</v>
      </c>
      <c r="G8537" s="1" t="s">
        <v>103</v>
      </c>
      <c r="H8537" s="1" t="s">
        <v>437</v>
      </c>
      <c r="I8537" s="1">
        <v>1.8</v>
      </c>
      <c r="J8537" s="1">
        <v>2023</v>
      </c>
      <c r="K8537" s="1">
        <v>107683</v>
      </c>
      <c r="L8537" s="1">
        <v>0</v>
      </c>
      <c r="M8537" s="1">
        <f t="array" ref="M8537">SUMPRODUCT(MAX(ISNUMBER(SEARCH('Class Rules'!$B$6:$B$85,$E8537))*ISNUMBER(SEARCH('Class Rules'!$C$6:$C$85,$F8537))*'Class Rules'!$A$6:$A$85))</f>
        <v>0</v>
      </c>
      <c r="N8537" s="1" t="str">
        <f t="array" ref="N8537">IF($M8537=0,'Class Rules'!$D$3,INDEX('Class Rules'!$D$6:$D$85,MATCH($M8537,'Class Rules'!$A$6:$A$85,0)))</f>
        <v>Passenger LDV</v>
      </c>
      <c r="O8537" s="1" t="str">
        <f t="array" ref="O8537">IF(SUMPRODUCT(MAX(ISNUMBER(SEARCH(Fuel_Rules!$A$6:$A$30,$E8537))*ISNUMBER(SEARCH(Fuel_Rules!$B$6:$B$30,$F8537))*(Fuel_Rules!$A$6:$A$30&lt;&gt;"")))&gt;0,"Plug-in hybrid",IF($G8537="Diesel","Diesel","Gasoline"))</f>
        <v>Gasoline</v>
      </c>
    </row>
    <row r="8538" spans="1:15" ht="15" customHeight="1" x14ac:dyDescent="0.25">
      <c r="A8538" s="1">
        <v>2022</v>
      </c>
      <c r="B8538" s="1" t="s">
        <v>11026</v>
      </c>
      <c r="C8538" s="1" t="s">
        <v>673</v>
      </c>
      <c r="D8538" s="1" t="s">
        <v>11166</v>
      </c>
      <c r="E8538" s="1" t="s">
        <v>647</v>
      </c>
      <c r="F8538" s="1" t="s">
        <v>675</v>
      </c>
      <c r="G8538" s="1" t="s">
        <v>103</v>
      </c>
      <c r="H8538" s="1" t="s">
        <v>298</v>
      </c>
      <c r="I8538" s="1">
        <v>1.8</v>
      </c>
      <c r="J8538" s="1">
        <v>2023</v>
      </c>
      <c r="K8538" s="1">
        <v>95400</v>
      </c>
      <c r="L8538" s="1">
        <v>0</v>
      </c>
      <c r="M8538" s="1">
        <f t="array" ref="M8538">SUMPRODUCT(MAX(ISNUMBER(SEARCH('Class Rules'!$B$6:$B$85,$E8538))*ISNUMBER(SEARCH('Class Rules'!$C$6:$C$85,$F8538))*'Class Rules'!$A$6:$A$85))</f>
        <v>0</v>
      </c>
      <c r="N8538" s="1" t="str">
        <f t="array" ref="N8538">IF($M8538=0,'Class Rules'!$D$3,INDEX('Class Rules'!$D$6:$D$85,MATCH($M8538,'Class Rules'!$A$6:$A$85,0)))</f>
        <v>Passenger LDV</v>
      </c>
      <c r="O8538" s="1" t="str">
        <f t="array" ref="O8538">IF(SUMPRODUCT(MAX(ISNUMBER(SEARCH(Fuel_Rules!$A$6:$A$30,$E8538))*ISNUMBER(SEARCH(Fuel_Rules!$B$6:$B$30,$F8538))*(Fuel_Rules!$A$6:$A$30&lt;&gt;"")))&gt;0,"Plug-in hybrid",IF($G8538="Diesel","Diesel","Gasoline"))</f>
        <v>Gasoline</v>
      </c>
    </row>
    <row r="8539" spans="1:15" ht="15" customHeight="1" x14ac:dyDescent="0.25">
      <c r="A8539" s="1">
        <v>2022</v>
      </c>
      <c r="B8539" s="1" t="s">
        <v>11026</v>
      </c>
      <c r="C8539" s="1" t="s">
        <v>676</v>
      </c>
      <c r="D8539" s="1" t="s">
        <v>11167</v>
      </c>
      <c r="E8539" s="1" t="s">
        <v>647</v>
      </c>
      <c r="F8539" s="1" t="s">
        <v>678</v>
      </c>
      <c r="G8539" s="1" t="s">
        <v>103</v>
      </c>
      <c r="H8539" s="1" t="s">
        <v>298</v>
      </c>
      <c r="I8539" s="1">
        <v>6.2</v>
      </c>
      <c r="J8539" s="1">
        <v>2023</v>
      </c>
      <c r="K8539" s="1">
        <v>525980</v>
      </c>
      <c r="L8539" s="1">
        <v>0</v>
      </c>
      <c r="M8539" s="1">
        <f t="array" ref="M8539">SUMPRODUCT(MAX(ISNUMBER(SEARCH('Class Rules'!$B$6:$B$85,$E8539))*ISNUMBER(SEARCH('Class Rules'!$C$6:$C$85,$F8539))*'Class Rules'!$A$6:$A$85))</f>
        <v>0</v>
      </c>
      <c r="N8539" s="1" t="str">
        <f t="array" ref="N8539">IF($M8539=0,'Class Rules'!$D$3,INDEX('Class Rules'!$D$6:$D$85,MATCH($M8539,'Class Rules'!$A$6:$A$85,0)))</f>
        <v>Passenger LDV</v>
      </c>
      <c r="O8539" s="1" t="str">
        <f t="array" ref="O8539">IF(SUMPRODUCT(MAX(ISNUMBER(SEARCH(Fuel_Rules!$A$6:$A$30,$E8539))*ISNUMBER(SEARCH(Fuel_Rules!$B$6:$B$30,$F8539))*(Fuel_Rules!$A$6:$A$30&lt;&gt;"")))&gt;0,"Plug-in hybrid",IF($G8539="Diesel","Diesel","Gasoline"))</f>
        <v>Gasoline</v>
      </c>
    </row>
    <row r="8540" spans="1:15" ht="15" customHeight="1" x14ac:dyDescent="0.25">
      <c r="A8540" s="1">
        <v>2022</v>
      </c>
      <c r="B8540" s="1" t="s">
        <v>11026</v>
      </c>
      <c r="C8540" s="1" t="s">
        <v>679</v>
      </c>
      <c r="D8540" s="1" t="s">
        <v>11168</v>
      </c>
      <c r="E8540" s="1" t="s">
        <v>647</v>
      </c>
      <c r="F8540" s="1" t="s">
        <v>681</v>
      </c>
      <c r="G8540" s="1" t="s">
        <v>103</v>
      </c>
      <c r="H8540" s="1" t="s">
        <v>437</v>
      </c>
      <c r="I8540" s="1">
        <v>1.8</v>
      </c>
      <c r="J8540" s="1">
        <v>2023</v>
      </c>
      <c r="K8540" s="1">
        <v>123944</v>
      </c>
      <c r="L8540" s="1">
        <v>0</v>
      </c>
      <c r="M8540" s="1">
        <f t="array" ref="M8540">SUMPRODUCT(MAX(ISNUMBER(SEARCH('Class Rules'!$B$6:$B$85,$E8540))*ISNUMBER(SEARCH('Class Rules'!$C$6:$C$85,$F8540))*'Class Rules'!$A$6:$A$85))</f>
        <v>0</v>
      </c>
      <c r="N8540" s="1" t="str">
        <f t="array" ref="N8540">IF($M8540=0,'Class Rules'!$D$3,INDEX('Class Rules'!$D$6:$D$85,MATCH($M8540,'Class Rules'!$A$6:$A$85,0)))</f>
        <v>Passenger LDV</v>
      </c>
      <c r="O8540" s="1" t="str">
        <f t="array" ref="O8540">IF(SUMPRODUCT(MAX(ISNUMBER(SEARCH(Fuel_Rules!$A$6:$A$30,$E8540))*ISNUMBER(SEARCH(Fuel_Rules!$B$6:$B$30,$F8540))*(Fuel_Rules!$A$6:$A$30&lt;&gt;"")))&gt;0,"Plug-in hybrid",IF($G8540="Diesel","Diesel","Gasoline"))</f>
        <v>Gasoline</v>
      </c>
    </row>
    <row r="8541" spans="1:15" ht="15" customHeight="1" x14ac:dyDescent="0.25">
      <c r="A8541" s="1">
        <v>2022</v>
      </c>
      <c r="B8541" s="1" t="s">
        <v>11026</v>
      </c>
      <c r="C8541" s="1" t="s">
        <v>679</v>
      </c>
      <c r="D8541" s="1" t="s">
        <v>11169</v>
      </c>
      <c r="E8541" s="1" t="s">
        <v>647</v>
      </c>
      <c r="F8541" s="1" t="s">
        <v>681</v>
      </c>
      <c r="G8541" s="1" t="s">
        <v>103</v>
      </c>
      <c r="H8541" s="1" t="s">
        <v>437</v>
      </c>
      <c r="I8541" s="1">
        <v>1.8</v>
      </c>
      <c r="J8541" s="1">
        <v>2023</v>
      </c>
      <c r="K8541" s="1">
        <v>119602</v>
      </c>
      <c r="L8541" s="1">
        <v>0</v>
      </c>
      <c r="M8541" s="1">
        <f t="array" ref="M8541">SUMPRODUCT(MAX(ISNUMBER(SEARCH('Class Rules'!$B$6:$B$85,$E8541))*ISNUMBER(SEARCH('Class Rules'!$C$6:$C$85,$F8541))*'Class Rules'!$A$6:$A$85))</f>
        <v>0</v>
      </c>
      <c r="N8541" s="1" t="str">
        <f t="array" ref="N8541">IF($M8541=0,'Class Rules'!$D$3,INDEX('Class Rules'!$D$6:$D$85,MATCH($M8541,'Class Rules'!$A$6:$A$85,0)))</f>
        <v>Passenger LDV</v>
      </c>
      <c r="O8541" s="1" t="str">
        <f t="array" ref="O8541">IF(SUMPRODUCT(MAX(ISNUMBER(SEARCH(Fuel_Rules!$A$6:$A$30,$E8541))*ISNUMBER(SEARCH(Fuel_Rules!$B$6:$B$30,$F8541))*(Fuel_Rules!$A$6:$A$30&lt;&gt;"")))&gt;0,"Plug-in hybrid",IF($G8541="Diesel","Diesel","Gasoline"))</f>
        <v>Gasoline</v>
      </c>
    </row>
    <row r="8542" spans="1:15" ht="15" customHeight="1" x14ac:dyDescent="0.25">
      <c r="A8542" s="1">
        <v>2022</v>
      </c>
      <c r="B8542" s="1" t="s">
        <v>11026</v>
      </c>
      <c r="C8542" s="1" t="s">
        <v>682</v>
      </c>
      <c r="D8542" s="1" t="s">
        <v>11170</v>
      </c>
      <c r="E8542" s="1" t="s">
        <v>647</v>
      </c>
      <c r="F8542" s="1" t="s">
        <v>684</v>
      </c>
      <c r="G8542" s="1" t="s">
        <v>105</v>
      </c>
      <c r="H8542" s="1" t="s">
        <v>437</v>
      </c>
      <c r="I8542" s="1">
        <v>2.8</v>
      </c>
      <c r="J8542" s="1">
        <v>2023</v>
      </c>
      <c r="K8542" s="1">
        <v>311401</v>
      </c>
      <c r="L8542" s="1">
        <v>0</v>
      </c>
      <c r="M8542" s="1">
        <f t="array" ref="M8542">SUMPRODUCT(MAX(ISNUMBER(SEARCH('Class Rules'!$B$6:$B$85,$E8542))*ISNUMBER(SEARCH('Class Rules'!$C$6:$C$85,$F8542))*'Class Rules'!$A$6:$A$85))</f>
        <v>15</v>
      </c>
      <c r="N8542" s="1" t="str">
        <f t="array" ref="N8542">IF($M8542=0,'Class Rules'!$D$3,INDEX('Class Rules'!$D$6:$D$85,MATCH($M8542,'Class Rules'!$A$6:$A$85,0)))</f>
        <v>Freight LDV</v>
      </c>
      <c r="O8542" s="1" t="str">
        <f t="array" ref="O8542">IF(SUMPRODUCT(MAX(ISNUMBER(SEARCH(Fuel_Rules!$A$6:$A$30,$E8542))*ISNUMBER(SEARCH(Fuel_Rules!$B$6:$B$30,$F8542))*(Fuel_Rules!$A$6:$A$30&lt;&gt;"")))&gt;0,"Plug-in hybrid",IF($G8542="Diesel","Diesel","Gasoline"))</f>
        <v>Diesel</v>
      </c>
    </row>
    <row r="8543" spans="1:15" ht="15" customHeight="1" x14ac:dyDescent="0.25">
      <c r="A8543" s="1">
        <v>2022</v>
      </c>
      <c r="B8543" s="1" t="s">
        <v>11026</v>
      </c>
      <c r="C8543" s="1" t="s">
        <v>682</v>
      </c>
      <c r="D8543" s="1" t="s">
        <v>11171</v>
      </c>
      <c r="E8543" s="1" t="s">
        <v>647</v>
      </c>
      <c r="F8543" s="1" t="s">
        <v>684</v>
      </c>
      <c r="G8543" s="1" t="s">
        <v>105</v>
      </c>
      <c r="H8543" s="1" t="s">
        <v>437</v>
      </c>
      <c r="I8543" s="1">
        <v>2.8</v>
      </c>
      <c r="J8543" s="1">
        <v>2023</v>
      </c>
      <c r="K8543" s="1">
        <v>294153</v>
      </c>
      <c r="L8543" s="1">
        <v>0</v>
      </c>
      <c r="M8543" s="1">
        <f t="array" ref="M8543">SUMPRODUCT(MAX(ISNUMBER(SEARCH('Class Rules'!$B$6:$B$85,$E8543))*ISNUMBER(SEARCH('Class Rules'!$C$6:$C$85,$F8543))*'Class Rules'!$A$6:$A$85))</f>
        <v>15</v>
      </c>
      <c r="N8543" s="1" t="str">
        <f t="array" ref="N8543">IF($M8543=0,'Class Rules'!$D$3,INDEX('Class Rules'!$D$6:$D$85,MATCH($M8543,'Class Rules'!$A$6:$A$85,0)))</f>
        <v>Freight LDV</v>
      </c>
      <c r="O8543" s="1" t="str">
        <f t="array" ref="O8543">IF(SUMPRODUCT(MAX(ISNUMBER(SEARCH(Fuel_Rules!$A$6:$A$30,$E8543))*ISNUMBER(SEARCH(Fuel_Rules!$B$6:$B$30,$F8543))*(Fuel_Rules!$A$6:$A$30&lt;&gt;"")))&gt;0,"Plug-in hybrid",IF($G8543="Diesel","Diesel","Gasoline"))</f>
        <v>Diesel</v>
      </c>
    </row>
    <row r="8544" spans="1:15" ht="15" customHeight="1" x14ac:dyDescent="0.25">
      <c r="A8544" s="1">
        <v>2022</v>
      </c>
      <c r="B8544" s="1" t="s">
        <v>11026</v>
      </c>
      <c r="C8544" s="1" t="s">
        <v>685</v>
      </c>
      <c r="D8544" s="1" t="s">
        <v>11172</v>
      </c>
      <c r="E8544" s="1" t="s">
        <v>647</v>
      </c>
      <c r="F8544" s="1" t="s">
        <v>687</v>
      </c>
      <c r="G8544" s="1" t="s">
        <v>103</v>
      </c>
      <c r="H8544" s="1" t="s">
        <v>437</v>
      </c>
      <c r="I8544" s="1">
        <v>1.4</v>
      </c>
      <c r="J8544" s="1">
        <v>2023</v>
      </c>
      <c r="K8544" s="1">
        <v>155771</v>
      </c>
      <c r="L8544" s="1">
        <v>0</v>
      </c>
      <c r="M8544" s="1">
        <f t="array" ref="M8544">SUMPRODUCT(MAX(ISNUMBER(SEARCH('Class Rules'!$B$6:$B$85,$E8544))*ISNUMBER(SEARCH('Class Rules'!$C$6:$C$85,$F8544))*'Class Rules'!$A$6:$A$85))</f>
        <v>0</v>
      </c>
      <c r="N8544" s="1" t="str">
        <f t="array" ref="N8544">IF($M8544=0,'Class Rules'!$D$3,INDEX('Class Rules'!$D$6:$D$85,MATCH($M8544,'Class Rules'!$A$6:$A$85,0)))</f>
        <v>Passenger LDV</v>
      </c>
      <c r="O8544" s="1" t="str">
        <f t="array" ref="O8544">IF(SUMPRODUCT(MAX(ISNUMBER(SEARCH(Fuel_Rules!$A$6:$A$30,$E8544))*ISNUMBER(SEARCH(Fuel_Rules!$B$6:$B$30,$F8544))*(Fuel_Rules!$A$6:$A$30&lt;&gt;"")))&gt;0,"Plug-in hybrid",IF($G8544="Diesel","Diesel","Gasoline"))</f>
        <v>Gasoline</v>
      </c>
    </row>
    <row r="8545" spans="1:15" ht="15" customHeight="1" x14ac:dyDescent="0.25">
      <c r="A8545" s="1">
        <v>2022</v>
      </c>
      <c r="B8545" s="1" t="s">
        <v>11026</v>
      </c>
      <c r="C8545" s="1" t="s">
        <v>685</v>
      </c>
      <c r="D8545" s="1" t="s">
        <v>11173</v>
      </c>
      <c r="E8545" s="1" t="s">
        <v>647</v>
      </c>
      <c r="F8545" s="1" t="s">
        <v>687</v>
      </c>
      <c r="G8545" s="1" t="s">
        <v>103</v>
      </c>
      <c r="H8545" s="1" t="s">
        <v>437</v>
      </c>
      <c r="I8545" s="1">
        <v>1.4</v>
      </c>
      <c r="J8545" s="1">
        <v>2023</v>
      </c>
      <c r="K8545" s="1">
        <v>150117</v>
      </c>
      <c r="L8545" s="1">
        <v>0</v>
      </c>
      <c r="M8545" s="1">
        <f t="array" ref="M8545">SUMPRODUCT(MAX(ISNUMBER(SEARCH('Class Rules'!$B$6:$B$85,$E8545))*ISNUMBER(SEARCH('Class Rules'!$C$6:$C$85,$F8545))*'Class Rules'!$A$6:$A$85))</f>
        <v>0</v>
      </c>
      <c r="N8545" s="1" t="str">
        <f t="array" ref="N8545">IF($M8545=0,'Class Rules'!$D$3,INDEX('Class Rules'!$D$6:$D$85,MATCH($M8545,'Class Rules'!$A$6:$A$85,0)))</f>
        <v>Passenger LDV</v>
      </c>
      <c r="O8545" s="1" t="str">
        <f t="array" ref="O8545">IF(SUMPRODUCT(MAX(ISNUMBER(SEARCH(Fuel_Rules!$A$6:$A$30,$E8545))*ISNUMBER(SEARCH(Fuel_Rules!$B$6:$B$30,$F8545))*(Fuel_Rules!$A$6:$A$30&lt;&gt;"")))&gt;0,"Plug-in hybrid",IF($G8545="Diesel","Diesel","Gasoline"))</f>
        <v>Gasoline</v>
      </c>
    </row>
    <row r="8546" spans="1:15" ht="15" customHeight="1" x14ac:dyDescent="0.25">
      <c r="A8546" s="1">
        <v>2022</v>
      </c>
      <c r="B8546" s="1" t="s">
        <v>11026</v>
      </c>
      <c r="C8546" s="1" t="s">
        <v>688</v>
      </c>
      <c r="D8546" s="1" t="s">
        <v>11174</v>
      </c>
      <c r="E8546" s="1" t="s">
        <v>647</v>
      </c>
      <c r="F8546" s="1" t="s">
        <v>690</v>
      </c>
      <c r="G8546" s="1" t="s">
        <v>103</v>
      </c>
      <c r="H8546" s="1" t="s">
        <v>437</v>
      </c>
      <c r="I8546" s="1">
        <v>1.4</v>
      </c>
      <c r="J8546" s="1">
        <v>2023</v>
      </c>
      <c r="K8546" s="1">
        <v>140219</v>
      </c>
      <c r="L8546" s="1">
        <v>0</v>
      </c>
      <c r="M8546" s="1">
        <f t="array" ref="M8546">SUMPRODUCT(MAX(ISNUMBER(SEARCH('Class Rules'!$B$6:$B$85,$E8546))*ISNUMBER(SEARCH('Class Rules'!$C$6:$C$85,$F8546))*'Class Rules'!$A$6:$A$85))</f>
        <v>0</v>
      </c>
      <c r="N8546" s="1" t="str">
        <f t="array" ref="N8546">IF($M8546=0,'Class Rules'!$D$3,INDEX('Class Rules'!$D$6:$D$85,MATCH($M8546,'Class Rules'!$A$6:$A$85,0)))</f>
        <v>Passenger LDV</v>
      </c>
      <c r="O8546" s="1" t="str">
        <f t="array" ref="O8546">IF(SUMPRODUCT(MAX(ISNUMBER(SEARCH(Fuel_Rules!$A$6:$A$30,$E8546))*ISNUMBER(SEARCH(Fuel_Rules!$B$6:$B$30,$F8546))*(Fuel_Rules!$A$6:$A$30&lt;&gt;"")))&gt;0,"Plug-in hybrid",IF($G8546="Diesel","Diesel","Gasoline"))</f>
        <v>Gasoline</v>
      </c>
    </row>
    <row r="8547" spans="1:15" ht="15" customHeight="1" x14ac:dyDescent="0.25">
      <c r="A8547" s="1">
        <v>2022</v>
      </c>
      <c r="B8547" s="1" t="s">
        <v>11026</v>
      </c>
      <c r="C8547" s="1" t="s">
        <v>688</v>
      </c>
      <c r="D8547" s="1" t="s">
        <v>11175</v>
      </c>
      <c r="E8547" s="1" t="s">
        <v>647</v>
      </c>
      <c r="F8547" s="1" t="s">
        <v>690</v>
      </c>
      <c r="G8547" s="1" t="s">
        <v>103</v>
      </c>
      <c r="H8547" s="1" t="s">
        <v>437</v>
      </c>
      <c r="I8547" s="1">
        <v>1.4</v>
      </c>
      <c r="J8547" s="1">
        <v>2023</v>
      </c>
      <c r="K8547" s="1">
        <v>131578</v>
      </c>
      <c r="L8547" s="1">
        <v>0</v>
      </c>
      <c r="M8547" s="1">
        <f t="array" ref="M8547">SUMPRODUCT(MAX(ISNUMBER(SEARCH('Class Rules'!$B$6:$B$85,$E8547))*ISNUMBER(SEARCH('Class Rules'!$C$6:$C$85,$F8547))*'Class Rules'!$A$6:$A$85))</f>
        <v>0</v>
      </c>
      <c r="N8547" s="1" t="str">
        <f t="array" ref="N8547">IF($M8547=0,'Class Rules'!$D$3,INDEX('Class Rules'!$D$6:$D$85,MATCH($M8547,'Class Rules'!$A$6:$A$85,0)))</f>
        <v>Passenger LDV</v>
      </c>
      <c r="O8547" s="1" t="str">
        <f t="array" ref="O8547">IF(SUMPRODUCT(MAX(ISNUMBER(SEARCH(Fuel_Rules!$A$6:$A$30,$E8547))*ISNUMBER(SEARCH(Fuel_Rules!$B$6:$B$30,$F8547))*(Fuel_Rules!$A$6:$A$30&lt;&gt;"")))&gt;0,"Plug-in hybrid",IF($G8547="Diesel","Diesel","Gasoline"))</f>
        <v>Gasoline</v>
      </c>
    </row>
    <row r="8548" spans="1:15" ht="15" customHeight="1" x14ac:dyDescent="0.25">
      <c r="A8548" s="1">
        <v>2022</v>
      </c>
      <c r="B8548" s="1" t="s">
        <v>11026</v>
      </c>
      <c r="C8548" s="1" t="s">
        <v>691</v>
      </c>
      <c r="D8548" s="1" t="s">
        <v>11176</v>
      </c>
      <c r="E8548" s="1" t="s">
        <v>647</v>
      </c>
      <c r="F8548" s="1" t="s">
        <v>693</v>
      </c>
      <c r="G8548" s="1" t="s">
        <v>103</v>
      </c>
      <c r="H8548" s="1" t="s">
        <v>298</v>
      </c>
      <c r="I8548" s="1">
        <v>2.5</v>
      </c>
      <c r="J8548" s="1">
        <v>2023</v>
      </c>
      <c r="K8548" s="1">
        <v>179655</v>
      </c>
      <c r="L8548" s="1">
        <v>0</v>
      </c>
      <c r="M8548" s="1">
        <f t="array" ref="M8548">SUMPRODUCT(MAX(ISNUMBER(SEARCH('Class Rules'!$B$6:$B$85,$E8548))*ISNUMBER(SEARCH('Class Rules'!$C$6:$C$85,$F8548))*'Class Rules'!$A$6:$A$85))</f>
        <v>15</v>
      </c>
      <c r="N8548" s="1" t="str">
        <f t="array" ref="N8548">IF($M8548=0,'Class Rules'!$D$3,INDEX('Class Rules'!$D$6:$D$85,MATCH($M8548,'Class Rules'!$A$6:$A$85,0)))</f>
        <v>Freight LDV</v>
      </c>
      <c r="O8548" s="1" t="str">
        <f t="array" ref="O8548">IF(SUMPRODUCT(MAX(ISNUMBER(SEARCH(Fuel_Rules!$A$6:$A$30,$E8548))*ISNUMBER(SEARCH(Fuel_Rules!$B$6:$B$30,$F8548))*(Fuel_Rules!$A$6:$A$30&lt;&gt;"")))&gt;0,"Plug-in hybrid",IF($G8548="Diesel","Diesel","Gasoline"))</f>
        <v>Gasoline</v>
      </c>
    </row>
    <row r="8549" spans="1:15" ht="15" customHeight="1" x14ac:dyDescent="0.25">
      <c r="A8549" s="1">
        <v>2022</v>
      </c>
      <c r="B8549" s="1" t="s">
        <v>11026</v>
      </c>
      <c r="C8549" s="1" t="s">
        <v>697</v>
      </c>
      <c r="D8549" s="1" t="s">
        <v>11177</v>
      </c>
      <c r="E8549" s="1" t="s">
        <v>647</v>
      </c>
      <c r="F8549" s="1" t="s">
        <v>699</v>
      </c>
      <c r="G8549" s="1" t="s">
        <v>103</v>
      </c>
      <c r="H8549" s="1" t="s">
        <v>437</v>
      </c>
      <c r="I8549" s="1">
        <v>1.4</v>
      </c>
      <c r="J8549" s="1">
        <v>2023</v>
      </c>
      <c r="K8549" s="1">
        <v>134776</v>
      </c>
      <c r="L8549" s="1">
        <v>0</v>
      </c>
      <c r="M8549" s="1">
        <f t="array" ref="M8549">SUMPRODUCT(MAX(ISNUMBER(SEARCH('Class Rules'!$B$6:$B$85,$E8549))*ISNUMBER(SEARCH('Class Rules'!$C$6:$C$85,$F8549))*'Class Rules'!$A$6:$A$85))</f>
        <v>0</v>
      </c>
      <c r="N8549" s="1" t="str">
        <f t="array" ref="N8549">IF($M8549=0,'Class Rules'!$D$3,INDEX('Class Rules'!$D$6:$D$85,MATCH($M8549,'Class Rules'!$A$6:$A$85,0)))</f>
        <v>Passenger LDV</v>
      </c>
      <c r="O8549" s="1" t="str">
        <f t="array" ref="O8549">IF(SUMPRODUCT(MAX(ISNUMBER(SEARCH(Fuel_Rules!$A$6:$A$30,$E8549))*ISNUMBER(SEARCH(Fuel_Rules!$B$6:$B$30,$F8549))*(Fuel_Rules!$A$6:$A$30&lt;&gt;"")))&gt;0,"Plug-in hybrid",IF($G8549="Diesel","Diesel","Gasoline"))</f>
        <v>Gasoline</v>
      </c>
    </row>
    <row r="8550" spans="1:15" ht="15" customHeight="1" x14ac:dyDescent="0.25">
      <c r="A8550" s="1">
        <v>2022</v>
      </c>
      <c r="B8550" s="1" t="s">
        <v>11026</v>
      </c>
      <c r="C8550" s="1" t="s">
        <v>700</v>
      </c>
      <c r="D8550" s="1" t="s">
        <v>11178</v>
      </c>
      <c r="E8550" s="1" t="s">
        <v>647</v>
      </c>
      <c r="F8550" s="1" t="s">
        <v>702</v>
      </c>
      <c r="G8550" s="1" t="s">
        <v>103</v>
      </c>
      <c r="H8550" s="1" t="s">
        <v>437</v>
      </c>
      <c r="I8550" s="1">
        <v>1.4</v>
      </c>
      <c r="J8550" s="1">
        <v>2023</v>
      </c>
      <c r="K8550" s="1">
        <v>156010</v>
      </c>
      <c r="L8550" s="1">
        <v>0</v>
      </c>
      <c r="M8550" s="1">
        <f t="array" ref="M8550">SUMPRODUCT(MAX(ISNUMBER(SEARCH('Class Rules'!$B$6:$B$85,$E8550))*ISNUMBER(SEARCH('Class Rules'!$C$6:$C$85,$F8550))*'Class Rules'!$A$6:$A$85))</f>
        <v>0</v>
      </c>
      <c r="N8550" s="1" t="str">
        <f t="array" ref="N8550">IF($M8550=0,'Class Rules'!$D$3,INDEX('Class Rules'!$D$6:$D$85,MATCH($M8550,'Class Rules'!$A$6:$A$85,0)))</f>
        <v>Passenger LDV</v>
      </c>
      <c r="O8550" s="1" t="str">
        <f t="array" ref="O8550">IF(SUMPRODUCT(MAX(ISNUMBER(SEARCH(Fuel_Rules!$A$6:$A$30,$E8550))*ISNUMBER(SEARCH(Fuel_Rules!$B$6:$B$30,$F8550))*(Fuel_Rules!$A$6:$A$30&lt;&gt;"")))&gt;0,"Plug-in hybrid",IF($G8550="Diesel","Diesel","Gasoline"))</f>
        <v>Gasoline</v>
      </c>
    </row>
    <row r="8551" spans="1:15" ht="15" customHeight="1" x14ac:dyDescent="0.25">
      <c r="A8551" s="1">
        <v>2022</v>
      </c>
      <c r="B8551" s="1" t="s">
        <v>11026</v>
      </c>
      <c r="C8551" s="1" t="s">
        <v>706</v>
      </c>
      <c r="D8551" s="1" t="s">
        <v>11179</v>
      </c>
      <c r="E8551" s="1" t="s">
        <v>647</v>
      </c>
      <c r="F8551" s="1" t="s">
        <v>708</v>
      </c>
      <c r="G8551" s="1" t="s">
        <v>103</v>
      </c>
      <c r="H8551" s="1" t="s">
        <v>437</v>
      </c>
      <c r="I8551" s="1">
        <v>2.5</v>
      </c>
      <c r="J8551" s="1">
        <v>2023</v>
      </c>
      <c r="K8551" s="1">
        <v>221618</v>
      </c>
      <c r="L8551" s="1">
        <v>0</v>
      </c>
      <c r="M8551" s="1">
        <f t="array" ref="M8551">SUMPRODUCT(MAX(ISNUMBER(SEARCH('Class Rules'!$B$6:$B$85,$E8551))*ISNUMBER(SEARCH('Class Rules'!$C$6:$C$85,$F8551))*'Class Rules'!$A$6:$A$85))</f>
        <v>15</v>
      </c>
      <c r="N8551" s="1" t="str">
        <f t="array" ref="N8551">IF($M8551=0,'Class Rules'!$D$3,INDEX('Class Rules'!$D$6:$D$85,MATCH($M8551,'Class Rules'!$A$6:$A$85,0)))</f>
        <v>Freight LDV</v>
      </c>
      <c r="O8551" s="1" t="str">
        <f t="array" ref="O8551">IF(SUMPRODUCT(MAX(ISNUMBER(SEARCH(Fuel_Rules!$A$6:$A$30,$E8551))*ISNUMBER(SEARCH(Fuel_Rules!$B$6:$B$30,$F8551))*(Fuel_Rules!$A$6:$A$30&lt;&gt;"")))&gt;0,"Plug-in hybrid",IF($G8551="Diesel","Diesel","Gasoline"))</f>
        <v>Gasoline</v>
      </c>
    </row>
    <row r="8552" spans="1:15" ht="15" customHeight="1" x14ac:dyDescent="0.25">
      <c r="A8552" s="1">
        <v>2022</v>
      </c>
      <c r="B8552" s="1" t="s">
        <v>11026</v>
      </c>
      <c r="C8552" s="1" t="s">
        <v>715</v>
      </c>
      <c r="D8552" s="1" t="s">
        <v>11180</v>
      </c>
      <c r="E8552" s="1" t="s">
        <v>647</v>
      </c>
      <c r="F8552" s="1" t="s">
        <v>717</v>
      </c>
      <c r="G8552" s="1" t="s">
        <v>103</v>
      </c>
      <c r="H8552" s="1" t="s">
        <v>437</v>
      </c>
      <c r="I8552" s="1">
        <v>1.8</v>
      </c>
      <c r="J8552" s="1">
        <v>2023</v>
      </c>
      <c r="K8552" s="1">
        <v>128640</v>
      </c>
      <c r="L8552" s="1">
        <v>0</v>
      </c>
      <c r="M8552" s="1">
        <f t="array" ref="M8552">SUMPRODUCT(MAX(ISNUMBER(SEARCH('Class Rules'!$B$6:$B$85,$E8552))*ISNUMBER(SEARCH('Class Rules'!$C$6:$C$85,$F8552))*'Class Rules'!$A$6:$A$85))</f>
        <v>0</v>
      </c>
      <c r="N8552" s="1" t="str">
        <f t="array" ref="N8552">IF($M8552=0,'Class Rules'!$D$3,INDEX('Class Rules'!$D$6:$D$85,MATCH($M8552,'Class Rules'!$A$6:$A$85,0)))</f>
        <v>Passenger LDV</v>
      </c>
      <c r="O8552" s="1" t="str">
        <f t="array" ref="O8552">IF(SUMPRODUCT(MAX(ISNUMBER(SEARCH(Fuel_Rules!$A$6:$A$30,$E8552))*ISNUMBER(SEARCH(Fuel_Rules!$B$6:$B$30,$F8552))*(Fuel_Rules!$A$6:$A$30&lt;&gt;"")))&gt;0,"Plug-in hybrid",IF($G8552="Diesel","Diesel","Gasoline"))</f>
        <v>Gasoline</v>
      </c>
    </row>
    <row r="8553" spans="1:15" ht="15" customHeight="1" x14ac:dyDescent="0.25">
      <c r="A8553" s="1">
        <v>2022</v>
      </c>
      <c r="B8553" s="1" t="s">
        <v>11026</v>
      </c>
      <c r="C8553" s="1" t="s">
        <v>715</v>
      </c>
      <c r="D8553" s="1" t="s">
        <v>11181</v>
      </c>
      <c r="E8553" s="1" t="s">
        <v>647</v>
      </c>
      <c r="F8553" s="1" t="s">
        <v>717</v>
      </c>
      <c r="G8553" s="1" t="s">
        <v>103</v>
      </c>
      <c r="H8553" s="1" t="s">
        <v>437</v>
      </c>
      <c r="I8553" s="1">
        <v>1.8</v>
      </c>
      <c r="J8553" s="1">
        <v>2023</v>
      </c>
      <c r="K8553" s="1">
        <v>120987</v>
      </c>
      <c r="L8553" s="1">
        <v>0</v>
      </c>
      <c r="M8553" s="1">
        <f t="array" ref="M8553">SUMPRODUCT(MAX(ISNUMBER(SEARCH('Class Rules'!$B$6:$B$85,$E8553))*ISNUMBER(SEARCH('Class Rules'!$C$6:$C$85,$F8553))*'Class Rules'!$A$6:$A$85))</f>
        <v>0</v>
      </c>
      <c r="N8553" s="1" t="str">
        <f t="array" ref="N8553">IF($M8553=0,'Class Rules'!$D$3,INDEX('Class Rules'!$D$6:$D$85,MATCH($M8553,'Class Rules'!$A$6:$A$85,0)))</f>
        <v>Passenger LDV</v>
      </c>
      <c r="O8553" s="1" t="str">
        <f t="array" ref="O8553">IF(SUMPRODUCT(MAX(ISNUMBER(SEARCH(Fuel_Rules!$A$6:$A$30,$E8553))*ISNUMBER(SEARCH(Fuel_Rules!$B$6:$B$30,$F8553))*(Fuel_Rules!$A$6:$A$30&lt;&gt;"")))&gt;0,"Plug-in hybrid",IF($G8553="Diesel","Diesel","Gasoline"))</f>
        <v>Gasoline</v>
      </c>
    </row>
    <row r="8554" spans="1:15" ht="15" customHeight="1" x14ac:dyDescent="0.25">
      <c r="A8554" s="1">
        <v>2022</v>
      </c>
      <c r="B8554" s="1" t="s">
        <v>11026</v>
      </c>
      <c r="C8554" s="1" t="s">
        <v>718</v>
      </c>
      <c r="D8554" s="1" t="s">
        <v>11182</v>
      </c>
      <c r="E8554" s="1" t="s">
        <v>647</v>
      </c>
      <c r="F8554" s="1" t="s">
        <v>720</v>
      </c>
      <c r="G8554" s="1" t="s">
        <v>103</v>
      </c>
      <c r="H8554" s="1" t="s">
        <v>437</v>
      </c>
      <c r="I8554" s="1">
        <v>1.8</v>
      </c>
      <c r="J8554" s="1">
        <v>2023</v>
      </c>
      <c r="K8554" s="1">
        <v>126183</v>
      </c>
      <c r="L8554" s="1">
        <v>0</v>
      </c>
      <c r="M8554" s="1">
        <f t="array" ref="M8554">SUMPRODUCT(MAX(ISNUMBER(SEARCH('Class Rules'!$B$6:$B$85,$E8554))*ISNUMBER(SEARCH('Class Rules'!$C$6:$C$85,$F8554))*'Class Rules'!$A$6:$A$85))</f>
        <v>0</v>
      </c>
      <c r="N8554" s="1" t="str">
        <f t="array" ref="N8554">IF($M8554=0,'Class Rules'!$D$3,INDEX('Class Rules'!$D$6:$D$85,MATCH($M8554,'Class Rules'!$A$6:$A$85,0)))</f>
        <v>Passenger LDV</v>
      </c>
      <c r="O8554" s="1" t="str">
        <f t="array" ref="O8554">IF(SUMPRODUCT(MAX(ISNUMBER(SEARCH(Fuel_Rules!$A$6:$A$30,$E8554))*ISNUMBER(SEARCH(Fuel_Rules!$B$6:$B$30,$F8554))*(Fuel_Rules!$A$6:$A$30&lt;&gt;"")))&gt;0,"Plug-in hybrid",IF($G8554="Diesel","Diesel","Gasoline"))</f>
        <v>Gasoline</v>
      </c>
    </row>
    <row r="8555" spans="1:15" ht="15" customHeight="1" x14ac:dyDescent="0.25">
      <c r="A8555" s="1">
        <v>2022</v>
      </c>
      <c r="B8555" s="1" t="s">
        <v>11026</v>
      </c>
      <c r="C8555" s="1" t="s">
        <v>718</v>
      </c>
      <c r="D8555" s="1" t="s">
        <v>11183</v>
      </c>
      <c r="E8555" s="1" t="s">
        <v>647</v>
      </c>
      <c r="F8555" s="1" t="s">
        <v>720</v>
      </c>
      <c r="G8555" s="1" t="s">
        <v>103</v>
      </c>
      <c r="H8555" s="1" t="s">
        <v>437</v>
      </c>
      <c r="I8555" s="1">
        <v>1.8</v>
      </c>
      <c r="J8555" s="1">
        <v>2023</v>
      </c>
      <c r="K8555" s="1">
        <v>119269</v>
      </c>
      <c r="L8555" s="1">
        <v>0</v>
      </c>
      <c r="M8555" s="1">
        <f t="array" ref="M8555">SUMPRODUCT(MAX(ISNUMBER(SEARCH('Class Rules'!$B$6:$B$85,$E8555))*ISNUMBER(SEARCH('Class Rules'!$C$6:$C$85,$F8555))*'Class Rules'!$A$6:$A$85))</f>
        <v>0</v>
      </c>
      <c r="N8555" s="1" t="str">
        <f t="array" ref="N8555">IF($M8555=0,'Class Rules'!$D$3,INDEX('Class Rules'!$D$6:$D$85,MATCH($M8555,'Class Rules'!$A$6:$A$85,0)))</f>
        <v>Passenger LDV</v>
      </c>
      <c r="O8555" s="1" t="str">
        <f t="array" ref="O8555">IF(SUMPRODUCT(MAX(ISNUMBER(SEARCH(Fuel_Rules!$A$6:$A$30,$E8555))*ISNUMBER(SEARCH(Fuel_Rules!$B$6:$B$30,$F8555))*(Fuel_Rules!$A$6:$A$30&lt;&gt;"")))&gt;0,"Plug-in hybrid",IF($G8555="Diesel","Diesel","Gasoline"))</f>
        <v>Gasoline</v>
      </c>
    </row>
    <row r="8556" spans="1:15" ht="15" customHeight="1" x14ac:dyDescent="0.25">
      <c r="A8556" s="1">
        <v>2022</v>
      </c>
      <c r="B8556" s="1" t="s">
        <v>11026</v>
      </c>
      <c r="C8556" s="1" t="s">
        <v>721</v>
      </c>
      <c r="D8556" s="1" t="s">
        <v>11184</v>
      </c>
      <c r="E8556" s="1" t="s">
        <v>647</v>
      </c>
      <c r="F8556" s="1" t="s">
        <v>723</v>
      </c>
      <c r="G8556" s="1" t="s">
        <v>103</v>
      </c>
      <c r="H8556" s="1" t="s">
        <v>298</v>
      </c>
      <c r="I8556" s="1">
        <v>1.8</v>
      </c>
      <c r="J8556" s="1">
        <v>2023</v>
      </c>
      <c r="K8556" s="1">
        <v>116715</v>
      </c>
      <c r="L8556" s="1">
        <v>0</v>
      </c>
      <c r="M8556" s="1">
        <f t="array" ref="M8556">SUMPRODUCT(MAX(ISNUMBER(SEARCH('Class Rules'!$B$6:$B$85,$E8556))*ISNUMBER(SEARCH('Class Rules'!$C$6:$C$85,$F8556))*'Class Rules'!$A$6:$A$85))</f>
        <v>0</v>
      </c>
      <c r="N8556" s="1" t="str">
        <f t="array" ref="N8556">IF($M8556=0,'Class Rules'!$D$3,INDEX('Class Rules'!$D$6:$D$85,MATCH($M8556,'Class Rules'!$A$6:$A$85,0)))</f>
        <v>Passenger LDV</v>
      </c>
      <c r="O8556" s="1" t="str">
        <f t="array" ref="O8556">IF(SUMPRODUCT(MAX(ISNUMBER(SEARCH(Fuel_Rules!$A$6:$A$30,$E8556))*ISNUMBER(SEARCH(Fuel_Rules!$B$6:$B$30,$F8556))*(Fuel_Rules!$A$6:$A$30&lt;&gt;"")))&gt;0,"Plug-in hybrid",IF($G8556="Diesel","Diesel","Gasoline"))</f>
        <v>Gasoline</v>
      </c>
    </row>
    <row r="8557" spans="1:15" ht="15" customHeight="1" x14ac:dyDescent="0.25">
      <c r="A8557" s="1">
        <v>2022</v>
      </c>
      <c r="B8557" s="1" t="s">
        <v>11026</v>
      </c>
      <c r="C8557" s="1" t="s">
        <v>724</v>
      </c>
      <c r="D8557" s="1" t="s">
        <v>11185</v>
      </c>
      <c r="E8557" s="1" t="s">
        <v>647</v>
      </c>
      <c r="F8557" s="1" t="s">
        <v>726</v>
      </c>
      <c r="G8557" s="1" t="s">
        <v>105</v>
      </c>
      <c r="H8557" s="1" t="s">
        <v>437</v>
      </c>
      <c r="I8557" s="1">
        <v>2.8</v>
      </c>
      <c r="J8557" s="1">
        <v>2023</v>
      </c>
      <c r="K8557" s="1">
        <v>372716</v>
      </c>
      <c r="L8557" s="1">
        <v>0</v>
      </c>
      <c r="M8557" s="1">
        <f t="array" ref="M8557">SUMPRODUCT(MAX(ISNUMBER(SEARCH('Class Rules'!$B$6:$B$85,$E8557))*ISNUMBER(SEARCH('Class Rules'!$C$6:$C$85,$F8557))*'Class Rules'!$A$6:$A$85))</f>
        <v>0</v>
      </c>
      <c r="N8557" s="1" t="str">
        <f t="array" ref="N8557">IF($M8557=0,'Class Rules'!$D$3,INDEX('Class Rules'!$D$6:$D$85,MATCH($M8557,'Class Rules'!$A$6:$A$85,0)))</f>
        <v>Passenger LDV</v>
      </c>
      <c r="O8557" s="1" t="str">
        <f t="array" ref="O8557">IF(SUMPRODUCT(MAX(ISNUMBER(SEARCH(Fuel_Rules!$A$6:$A$30,$E8557))*ISNUMBER(SEARCH(Fuel_Rules!$B$6:$B$30,$F8557))*(Fuel_Rules!$A$6:$A$30&lt;&gt;"")))&gt;0,"Plug-in hybrid",IF($G8557="Diesel","Diesel","Gasoline"))</f>
        <v>Diesel</v>
      </c>
    </row>
    <row r="8558" spans="1:15" ht="15" customHeight="1" x14ac:dyDescent="0.25">
      <c r="A8558" s="1">
        <v>2022</v>
      </c>
      <c r="B8558" s="1" t="s">
        <v>11026</v>
      </c>
      <c r="C8558" s="1" t="s">
        <v>724</v>
      </c>
      <c r="D8558" s="1" t="s">
        <v>11186</v>
      </c>
      <c r="E8558" s="1" t="s">
        <v>647</v>
      </c>
      <c r="F8558" s="1" t="s">
        <v>726</v>
      </c>
      <c r="G8558" s="1" t="s">
        <v>105</v>
      </c>
      <c r="H8558" s="1" t="s">
        <v>437</v>
      </c>
      <c r="I8558" s="1">
        <v>2.8</v>
      </c>
      <c r="J8558" s="1">
        <v>2023</v>
      </c>
      <c r="K8558" s="1">
        <v>357497</v>
      </c>
      <c r="L8558" s="1">
        <v>0</v>
      </c>
      <c r="M8558" s="1">
        <f t="array" ref="M8558">SUMPRODUCT(MAX(ISNUMBER(SEARCH('Class Rules'!$B$6:$B$85,$E8558))*ISNUMBER(SEARCH('Class Rules'!$C$6:$C$85,$F8558))*'Class Rules'!$A$6:$A$85))</f>
        <v>0</v>
      </c>
      <c r="N8558" s="1" t="str">
        <f t="array" ref="N8558">IF($M8558=0,'Class Rules'!$D$3,INDEX('Class Rules'!$D$6:$D$85,MATCH($M8558,'Class Rules'!$A$6:$A$85,0)))</f>
        <v>Passenger LDV</v>
      </c>
      <c r="O8558" s="1" t="str">
        <f t="array" ref="O8558">IF(SUMPRODUCT(MAX(ISNUMBER(SEARCH(Fuel_Rules!$A$6:$A$30,$E8558))*ISNUMBER(SEARCH(Fuel_Rules!$B$6:$B$30,$F8558))*(Fuel_Rules!$A$6:$A$30&lt;&gt;"")))&gt;0,"Plug-in hybrid",IF($G8558="Diesel","Diesel","Gasoline"))</f>
        <v>Diesel</v>
      </c>
    </row>
    <row r="8559" spans="1:15" ht="15" customHeight="1" x14ac:dyDescent="0.25">
      <c r="A8559" s="1">
        <v>2022</v>
      </c>
      <c r="B8559" s="1" t="s">
        <v>11026</v>
      </c>
      <c r="C8559" s="1" t="s">
        <v>727</v>
      </c>
      <c r="D8559" s="1" t="s">
        <v>11187</v>
      </c>
      <c r="E8559" s="1" t="s">
        <v>647</v>
      </c>
      <c r="F8559" s="1" t="s">
        <v>729</v>
      </c>
      <c r="G8559" s="1" t="s">
        <v>103</v>
      </c>
      <c r="H8559" s="1" t="s">
        <v>437</v>
      </c>
      <c r="I8559" s="1">
        <v>1</v>
      </c>
      <c r="J8559" s="1">
        <v>2023</v>
      </c>
      <c r="K8559" s="1">
        <v>97131</v>
      </c>
      <c r="L8559" s="1">
        <v>0</v>
      </c>
      <c r="M8559" s="1">
        <f t="array" ref="M8559">SUMPRODUCT(MAX(ISNUMBER(SEARCH('Class Rules'!$B$6:$B$85,$E8559))*ISNUMBER(SEARCH('Class Rules'!$C$6:$C$85,$F8559))*'Class Rules'!$A$6:$A$85))</f>
        <v>0</v>
      </c>
      <c r="N8559" s="1" t="str">
        <f t="array" ref="N8559">IF($M8559=0,'Class Rules'!$D$3,INDEX('Class Rules'!$D$6:$D$85,MATCH($M8559,'Class Rules'!$A$6:$A$85,0)))</f>
        <v>Passenger LDV</v>
      </c>
      <c r="O8559" s="1" t="str">
        <f t="array" ref="O8559">IF(SUMPRODUCT(MAX(ISNUMBER(SEARCH(Fuel_Rules!$A$6:$A$30,$E8559))*ISNUMBER(SEARCH(Fuel_Rules!$B$6:$B$30,$F8559))*(Fuel_Rules!$A$6:$A$30&lt;&gt;"")))&gt;0,"Plug-in hybrid",IF($G8559="Diesel","Diesel","Gasoline"))</f>
        <v>Gasoline</v>
      </c>
    </row>
    <row r="8560" spans="1:15" ht="15" customHeight="1" x14ac:dyDescent="0.25">
      <c r="A8560" s="1">
        <v>2022</v>
      </c>
      <c r="B8560" s="1" t="s">
        <v>11026</v>
      </c>
      <c r="C8560" s="1" t="s">
        <v>727</v>
      </c>
      <c r="D8560" s="1" t="s">
        <v>11188</v>
      </c>
      <c r="E8560" s="1" t="s">
        <v>647</v>
      </c>
      <c r="F8560" s="1" t="s">
        <v>729</v>
      </c>
      <c r="G8560" s="1" t="s">
        <v>103</v>
      </c>
      <c r="H8560" s="1" t="s">
        <v>437</v>
      </c>
      <c r="I8560" s="1">
        <v>1</v>
      </c>
      <c r="J8560" s="1">
        <v>2023</v>
      </c>
      <c r="K8560" s="1">
        <v>93925</v>
      </c>
      <c r="L8560" s="1">
        <v>0</v>
      </c>
      <c r="M8560" s="1">
        <f t="array" ref="M8560">SUMPRODUCT(MAX(ISNUMBER(SEARCH('Class Rules'!$B$6:$B$85,$E8560))*ISNUMBER(SEARCH('Class Rules'!$C$6:$C$85,$F8560))*'Class Rules'!$A$6:$A$85))</f>
        <v>0</v>
      </c>
      <c r="N8560" s="1" t="str">
        <f t="array" ref="N8560">IF($M8560=0,'Class Rules'!$D$3,INDEX('Class Rules'!$D$6:$D$85,MATCH($M8560,'Class Rules'!$A$6:$A$85,0)))</f>
        <v>Passenger LDV</v>
      </c>
      <c r="O8560" s="1" t="str">
        <f t="array" ref="O8560">IF(SUMPRODUCT(MAX(ISNUMBER(SEARCH(Fuel_Rules!$A$6:$A$30,$E8560))*ISNUMBER(SEARCH(Fuel_Rules!$B$6:$B$30,$F8560))*(Fuel_Rules!$A$6:$A$30&lt;&gt;"")))&gt;0,"Plug-in hybrid",IF($G8560="Diesel","Diesel","Gasoline"))</f>
        <v>Gasoline</v>
      </c>
    </row>
    <row r="8561" spans="1:15" ht="15" customHeight="1" x14ac:dyDescent="0.25">
      <c r="A8561" s="1">
        <v>2022</v>
      </c>
      <c r="B8561" s="1" t="s">
        <v>11026</v>
      </c>
      <c r="C8561" s="1" t="s">
        <v>730</v>
      </c>
      <c r="D8561" s="1" t="s">
        <v>11189</v>
      </c>
      <c r="E8561" s="1" t="s">
        <v>647</v>
      </c>
      <c r="F8561" s="1" t="s">
        <v>732</v>
      </c>
      <c r="G8561" s="1" t="s">
        <v>103</v>
      </c>
      <c r="H8561" s="1" t="s">
        <v>298</v>
      </c>
      <c r="I8561" s="1">
        <v>1</v>
      </c>
      <c r="J8561" s="1">
        <v>2023</v>
      </c>
      <c r="K8561" s="1">
        <v>93854</v>
      </c>
      <c r="L8561" s="1">
        <v>0</v>
      </c>
      <c r="M8561" s="1">
        <f t="array" ref="M8561">SUMPRODUCT(MAX(ISNUMBER(SEARCH('Class Rules'!$B$6:$B$85,$E8561))*ISNUMBER(SEARCH('Class Rules'!$C$6:$C$85,$F8561))*'Class Rules'!$A$6:$A$85))</f>
        <v>0</v>
      </c>
      <c r="N8561" s="1" t="str">
        <f t="array" ref="N8561">IF($M8561=0,'Class Rules'!$D$3,INDEX('Class Rules'!$D$6:$D$85,MATCH($M8561,'Class Rules'!$A$6:$A$85,0)))</f>
        <v>Passenger LDV</v>
      </c>
      <c r="O8561" s="1" t="str">
        <f t="array" ref="O8561">IF(SUMPRODUCT(MAX(ISNUMBER(SEARCH(Fuel_Rules!$A$6:$A$30,$E8561))*ISNUMBER(SEARCH(Fuel_Rules!$B$6:$B$30,$F8561))*(Fuel_Rules!$A$6:$A$30&lt;&gt;"")))&gt;0,"Plug-in hybrid",IF($G8561="Diesel","Diesel","Gasoline"))</f>
        <v>Gasoline</v>
      </c>
    </row>
    <row r="8562" spans="1:15" ht="15" customHeight="1" x14ac:dyDescent="0.25">
      <c r="A8562" s="1">
        <v>2022</v>
      </c>
      <c r="B8562" s="1" t="s">
        <v>11026</v>
      </c>
      <c r="C8562" s="1" t="s">
        <v>730</v>
      </c>
      <c r="D8562" s="1" t="s">
        <v>11190</v>
      </c>
      <c r="E8562" s="1" t="s">
        <v>647</v>
      </c>
      <c r="F8562" s="1" t="s">
        <v>732</v>
      </c>
      <c r="G8562" s="1" t="s">
        <v>103</v>
      </c>
      <c r="H8562" s="1" t="s">
        <v>298</v>
      </c>
      <c r="I8562" s="1">
        <v>1</v>
      </c>
      <c r="J8562" s="1">
        <v>2023</v>
      </c>
      <c r="K8562" s="1">
        <v>87623</v>
      </c>
      <c r="L8562" s="1">
        <v>0</v>
      </c>
      <c r="M8562" s="1">
        <f t="array" ref="M8562">SUMPRODUCT(MAX(ISNUMBER(SEARCH('Class Rules'!$B$6:$B$85,$E8562))*ISNUMBER(SEARCH('Class Rules'!$C$6:$C$85,$F8562))*'Class Rules'!$A$6:$A$85))</f>
        <v>0</v>
      </c>
      <c r="N8562" s="1" t="str">
        <f t="array" ref="N8562">IF($M8562=0,'Class Rules'!$D$3,INDEX('Class Rules'!$D$6:$D$85,MATCH($M8562,'Class Rules'!$A$6:$A$85,0)))</f>
        <v>Passenger LDV</v>
      </c>
      <c r="O8562" s="1" t="str">
        <f t="array" ref="O8562">IF(SUMPRODUCT(MAX(ISNUMBER(SEARCH(Fuel_Rules!$A$6:$A$30,$E8562))*ISNUMBER(SEARCH(Fuel_Rules!$B$6:$B$30,$F8562))*(Fuel_Rules!$A$6:$A$30&lt;&gt;"")))&gt;0,"Plug-in hybrid",IF($G8562="Diesel","Diesel","Gasoline"))</f>
        <v>Gasoline</v>
      </c>
    </row>
    <row r="8563" spans="1:15" ht="15" customHeight="1" x14ac:dyDescent="0.25">
      <c r="A8563" s="1">
        <v>2022</v>
      </c>
      <c r="B8563" s="1" t="s">
        <v>11026</v>
      </c>
      <c r="C8563" s="1" t="s">
        <v>733</v>
      </c>
      <c r="D8563" s="1" t="s">
        <v>11191</v>
      </c>
      <c r="E8563" s="1" t="s">
        <v>647</v>
      </c>
      <c r="F8563" s="1" t="s">
        <v>735</v>
      </c>
      <c r="G8563" s="1" t="s">
        <v>103</v>
      </c>
      <c r="H8563" s="1" t="s">
        <v>437</v>
      </c>
      <c r="I8563" s="1">
        <v>1</v>
      </c>
      <c r="J8563" s="1">
        <v>2023</v>
      </c>
      <c r="K8563" s="1">
        <v>101072</v>
      </c>
      <c r="L8563" s="1">
        <v>0</v>
      </c>
      <c r="M8563" s="1">
        <f t="array" ref="M8563">SUMPRODUCT(MAX(ISNUMBER(SEARCH('Class Rules'!$B$6:$B$85,$E8563))*ISNUMBER(SEARCH('Class Rules'!$C$6:$C$85,$F8563))*'Class Rules'!$A$6:$A$85))</f>
        <v>0</v>
      </c>
      <c r="N8563" s="1" t="str">
        <f t="array" ref="N8563">IF($M8563=0,'Class Rules'!$D$3,INDEX('Class Rules'!$D$6:$D$85,MATCH($M8563,'Class Rules'!$A$6:$A$85,0)))</f>
        <v>Passenger LDV</v>
      </c>
      <c r="O8563" s="1" t="str">
        <f t="array" ref="O8563">IF(SUMPRODUCT(MAX(ISNUMBER(SEARCH(Fuel_Rules!$A$6:$A$30,$E8563))*ISNUMBER(SEARCH(Fuel_Rules!$B$6:$B$30,$F8563))*(Fuel_Rules!$A$6:$A$30&lt;&gt;"")))&gt;0,"Plug-in hybrid",IF($G8563="Diesel","Diesel","Gasoline"))</f>
        <v>Gasoline</v>
      </c>
    </row>
    <row r="8564" spans="1:15" ht="15" customHeight="1" x14ac:dyDescent="0.25">
      <c r="A8564" s="1">
        <v>2022</v>
      </c>
      <c r="B8564" s="1" t="s">
        <v>11026</v>
      </c>
      <c r="C8564" s="1" t="s">
        <v>733</v>
      </c>
      <c r="D8564" s="1" t="s">
        <v>11192</v>
      </c>
      <c r="E8564" s="1" t="s">
        <v>647</v>
      </c>
      <c r="F8564" s="1" t="s">
        <v>735</v>
      </c>
      <c r="G8564" s="1" t="s">
        <v>103</v>
      </c>
      <c r="H8564" s="1" t="s">
        <v>437</v>
      </c>
      <c r="I8564" s="1">
        <v>1</v>
      </c>
      <c r="J8564" s="1">
        <v>2023</v>
      </c>
      <c r="K8564" s="1">
        <v>96404</v>
      </c>
      <c r="L8564" s="1">
        <v>0</v>
      </c>
      <c r="M8564" s="1">
        <f t="array" ref="M8564">SUMPRODUCT(MAX(ISNUMBER(SEARCH('Class Rules'!$B$6:$B$85,$E8564))*ISNUMBER(SEARCH('Class Rules'!$C$6:$C$85,$F8564))*'Class Rules'!$A$6:$A$85))</f>
        <v>0</v>
      </c>
      <c r="N8564" s="1" t="str">
        <f t="array" ref="N8564">IF($M8564=0,'Class Rules'!$D$3,INDEX('Class Rules'!$D$6:$D$85,MATCH($M8564,'Class Rules'!$A$6:$A$85,0)))</f>
        <v>Passenger LDV</v>
      </c>
      <c r="O8564" s="1" t="str">
        <f t="array" ref="O8564">IF(SUMPRODUCT(MAX(ISNUMBER(SEARCH(Fuel_Rules!$A$6:$A$30,$E8564))*ISNUMBER(SEARCH(Fuel_Rules!$B$6:$B$30,$F8564))*(Fuel_Rules!$A$6:$A$30&lt;&gt;"")))&gt;0,"Plug-in hybrid",IF($G8564="Diesel","Diesel","Gasoline"))</f>
        <v>Gasoline</v>
      </c>
    </row>
    <row r="8565" spans="1:15" ht="15" customHeight="1" x14ac:dyDescent="0.25">
      <c r="A8565" s="1">
        <v>2022</v>
      </c>
      <c r="B8565" s="1" t="s">
        <v>11026</v>
      </c>
      <c r="C8565" s="1" t="s">
        <v>736</v>
      </c>
      <c r="D8565" s="1" t="s">
        <v>11193</v>
      </c>
      <c r="E8565" s="1" t="s">
        <v>647</v>
      </c>
      <c r="F8565" s="1" t="s">
        <v>738</v>
      </c>
      <c r="G8565" s="1" t="s">
        <v>103</v>
      </c>
      <c r="H8565" s="1" t="s">
        <v>437</v>
      </c>
      <c r="I8565" s="1">
        <v>1</v>
      </c>
      <c r="J8565" s="1">
        <v>2023</v>
      </c>
      <c r="K8565" s="1">
        <v>104157</v>
      </c>
      <c r="L8565" s="1">
        <v>0</v>
      </c>
      <c r="M8565" s="1">
        <f t="array" ref="M8565">SUMPRODUCT(MAX(ISNUMBER(SEARCH('Class Rules'!$B$6:$B$85,$E8565))*ISNUMBER(SEARCH('Class Rules'!$C$6:$C$85,$F8565))*'Class Rules'!$A$6:$A$85))</f>
        <v>0</v>
      </c>
      <c r="N8565" s="1" t="str">
        <f t="array" ref="N8565">IF($M8565=0,'Class Rules'!$D$3,INDEX('Class Rules'!$D$6:$D$85,MATCH($M8565,'Class Rules'!$A$6:$A$85,0)))</f>
        <v>Passenger LDV</v>
      </c>
      <c r="O8565" s="1" t="str">
        <f t="array" ref="O8565">IF(SUMPRODUCT(MAX(ISNUMBER(SEARCH(Fuel_Rules!$A$6:$A$30,$E8565))*ISNUMBER(SEARCH(Fuel_Rules!$B$6:$B$30,$F8565))*(Fuel_Rules!$A$6:$A$30&lt;&gt;"")))&gt;0,"Plug-in hybrid",IF($G8565="Diesel","Diesel","Gasoline"))</f>
        <v>Gasoline</v>
      </c>
    </row>
    <row r="8566" spans="1:15" ht="15" customHeight="1" x14ac:dyDescent="0.25">
      <c r="A8566" s="1">
        <v>2022</v>
      </c>
      <c r="B8566" s="1" t="s">
        <v>11026</v>
      </c>
      <c r="C8566" s="1" t="s">
        <v>736</v>
      </c>
      <c r="D8566" s="1" t="s">
        <v>11194</v>
      </c>
      <c r="E8566" s="1" t="s">
        <v>647</v>
      </c>
      <c r="F8566" s="1" t="s">
        <v>738</v>
      </c>
      <c r="G8566" s="1" t="s">
        <v>103</v>
      </c>
      <c r="H8566" s="1" t="s">
        <v>437</v>
      </c>
      <c r="I8566" s="1">
        <v>1</v>
      </c>
      <c r="J8566" s="1">
        <v>2023</v>
      </c>
      <c r="K8566" s="1">
        <v>99195</v>
      </c>
      <c r="L8566" s="1">
        <v>0</v>
      </c>
      <c r="M8566" s="1">
        <f t="array" ref="M8566">SUMPRODUCT(MAX(ISNUMBER(SEARCH('Class Rules'!$B$6:$B$85,$E8566))*ISNUMBER(SEARCH('Class Rules'!$C$6:$C$85,$F8566))*'Class Rules'!$A$6:$A$85))</f>
        <v>0</v>
      </c>
      <c r="N8566" s="1" t="str">
        <f t="array" ref="N8566">IF($M8566=0,'Class Rules'!$D$3,INDEX('Class Rules'!$D$6:$D$85,MATCH($M8566,'Class Rules'!$A$6:$A$85,0)))</f>
        <v>Passenger LDV</v>
      </c>
      <c r="O8566" s="1" t="str">
        <f t="array" ref="O8566">IF(SUMPRODUCT(MAX(ISNUMBER(SEARCH(Fuel_Rules!$A$6:$A$30,$E8566))*ISNUMBER(SEARCH(Fuel_Rules!$B$6:$B$30,$F8566))*(Fuel_Rules!$A$6:$A$30&lt;&gt;"")))&gt;0,"Plug-in hybrid",IF($G8566="Diesel","Diesel","Gasoline"))</f>
        <v>Gasoline</v>
      </c>
    </row>
    <row r="8567" spans="1:15" ht="15" customHeight="1" x14ac:dyDescent="0.25">
      <c r="A8567" s="1">
        <v>2022</v>
      </c>
      <c r="B8567" s="1" t="s">
        <v>11026</v>
      </c>
      <c r="C8567" s="1" t="s">
        <v>739</v>
      </c>
      <c r="D8567" s="1" t="s">
        <v>11195</v>
      </c>
      <c r="E8567" s="1" t="s">
        <v>647</v>
      </c>
      <c r="F8567" s="1" t="s">
        <v>741</v>
      </c>
      <c r="G8567" s="1" t="s">
        <v>103</v>
      </c>
      <c r="H8567" s="1" t="s">
        <v>298</v>
      </c>
      <c r="I8567" s="1">
        <v>1</v>
      </c>
      <c r="J8567" s="1">
        <v>2023</v>
      </c>
      <c r="K8567" s="1">
        <v>97458</v>
      </c>
      <c r="L8567" s="1">
        <v>0</v>
      </c>
      <c r="M8567" s="1">
        <f t="array" ref="M8567">SUMPRODUCT(MAX(ISNUMBER(SEARCH('Class Rules'!$B$6:$B$85,$E8567))*ISNUMBER(SEARCH('Class Rules'!$C$6:$C$85,$F8567))*'Class Rules'!$A$6:$A$85))</f>
        <v>0</v>
      </c>
      <c r="N8567" s="1" t="str">
        <f t="array" ref="N8567">IF($M8567=0,'Class Rules'!$D$3,INDEX('Class Rules'!$D$6:$D$85,MATCH($M8567,'Class Rules'!$A$6:$A$85,0)))</f>
        <v>Passenger LDV</v>
      </c>
      <c r="O8567" s="1" t="str">
        <f t="array" ref="O8567">IF(SUMPRODUCT(MAX(ISNUMBER(SEARCH(Fuel_Rules!$A$6:$A$30,$E8567))*ISNUMBER(SEARCH(Fuel_Rules!$B$6:$B$30,$F8567))*(Fuel_Rules!$A$6:$A$30&lt;&gt;"")))&gt;0,"Plug-in hybrid",IF($G8567="Diesel","Diesel","Gasoline"))</f>
        <v>Gasoline</v>
      </c>
    </row>
    <row r="8568" spans="1:15" ht="15" customHeight="1" x14ac:dyDescent="0.25">
      <c r="A8568" s="1">
        <v>2022</v>
      </c>
      <c r="B8568" s="1" t="s">
        <v>11026</v>
      </c>
      <c r="C8568" s="1" t="s">
        <v>739</v>
      </c>
      <c r="D8568" s="1" t="s">
        <v>11196</v>
      </c>
      <c r="E8568" s="1" t="s">
        <v>647</v>
      </c>
      <c r="F8568" s="1" t="s">
        <v>741</v>
      </c>
      <c r="G8568" s="1" t="s">
        <v>103</v>
      </c>
      <c r="H8568" s="1" t="s">
        <v>298</v>
      </c>
      <c r="I8568" s="1">
        <v>1</v>
      </c>
      <c r="J8568" s="1">
        <v>2023</v>
      </c>
      <c r="K8568" s="1">
        <v>91322</v>
      </c>
      <c r="L8568" s="1">
        <v>0</v>
      </c>
      <c r="M8568" s="1">
        <f t="array" ref="M8568">SUMPRODUCT(MAX(ISNUMBER(SEARCH('Class Rules'!$B$6:$B$85,$E8568))*ISNUMBER(SEARCH('Class Rules'!$C$6:$C$85,$F8568))*'Class Rules'!$A$6:$A$85))</f>
        <v>0</v>
      </c>
      <c r="N8568" s="1" t="str">
        <f t="array" ref="N8568">IF($M8568=0,'Class Rules'!$D$3,INDEX('Class Rules'!$D$6:$D$85,MATCH($M8568,'Class Rules'!$A$6:$A$85,0)))</f>
        <v>Passenger LDV</v>
      </c>
      <c r="O8568" s="1" t="str">
        <f t="array" ref="O8568">IF(SUMPRODUCT(MAX(ISNUMBER(SEARCH(Fuel_Rules!$A$6:$A$30,$E8568))*ISNUMBER(SEARCH(Fuel_Rules!$B$6:$B$30,$F8568))*(Fuel_Rules!$A$6:$A$30&lt;&gt;"")))&gt;0,"Plug-in hybrid",IF($G8568="Diesel","Diesel","Gasoline"))</f>
        <v>Gasoline</v>
      </c>
    </row>
    <row r="8569" spans="1:15" ht="15" customHeight="1" x14ac:dyDescent="0.25">
      <c r="A8569" s="1">
        <v>2022</v>
      </c>
      <c r="B8569" s="1" t="s">
        <v>11026</v>
      </c>
      <c r="C8569" s="1" t="s">
        <v>742</v>
      </c>
      <c r="D8569" s="1" t="s">
        <v>11197</v>
      </c>
      <c r="E8569" s="1" t="s">
        <v>647</v>
      </c>
      <c r="F8569" s="1" t="s">
        <v>744</v>
      </c>
      <c r="G8569" s="1" t="s">
        <v>103</v>
      </c>
      <c r="H8569" s="1" t="s">
        <v>437</v>
      </c>
      <c r="I8569" s="1">
        <v>1</v>
      </c>
      <c r="J8569" s="1">
        <v>2023</v>
      </c>
      <c r="K8569" s="1">
        <v>110433</v>
      </c>
      <c r="L8569" s="1">
        <v>0</v>
      </c>
      <c r="M8569" s="1">
        <f t="array" ref="M8569">SUMPRODUCT(MAX(ISNUMBER(SEARCH('Class Rules'!$B$6:$B$85,$E8569))*ISNUMBER(SEARCH('Class Rules'!$C$6:$C$85,$F8569))*'Class Rules'!$A$6:$A$85))</f>
        <v>0</v>
      </c>
      <c r="N8569" s="1" t="str">
        <f t="array" ref="N8569">IF($M8569=0,'Class Rules'!$D$3,INDEX('Class Rules'!$D$6:$D$85,MATCH($M8569,'Class Rules'!$A$6:$A$85,0)))</f>
        <v>Passenger LDV</v>
      </c>
      <c r="O8569" s="1" t="str">
        <f t="array" ref="O8569">IF(SUMPRODUCT(MAX(ISNUMBER(SEARCH(Fuel_Rules!$A$6:$A$30,$E8569))*ISNUMBER(SEARCH(Fuel_Rules!$B$6:$B$30,$F8569))*(Fuel_Rules!$A$6:$A$30&lt;&gt;"")))&gt;0,"Plug-in hybrid",IF($G8569="Diesel","Diesel","Gasoline"))</f>
        <v>Gasoline</v>
      </c>
    </row>
    <row r="8570" spans="1:15" ht="15" customHeight="1" x14ac:dyDescent="0.25">
      <c r="A8570" s="1">
        <v>2022</v>
      </c>
      <c r="B8570" s="1" t="s">
        <v>11026</v>
      </c>
      <c r="C8570" s="1" t="s">
        <v>742</v>
      </c>
      <c r="D8570" s="1" t="s">
        <v>11198</v>
      </c>
      <c r="E8570" s="1" t="s">
        <v>647</v>
      </c>
      <c r="F8570" s="1" t="s">
        <v>744</v>
      </c>
      <c r="G8570" s="1" t="s">
        <v>103</v>
      </c>
      <c r="H8570" s="1" t="s">
        <v>437</v>
      </c>
      <c r="I8570" s="1">
        <v>1</v>
      </c>
      <c r="J8570" s="1">
        <v>2023</v>
      </c>
      <c r="K8570" s="1">
        <v>102554</v>
      </c>
      <c r="L8570" s="1">
        <v>0</v>
      </c>
      <c r="M8570" s="1">
        <f t="array" ref="M8570">SUMPRODUCT(MAX(ISNUMBER(SEARCH('Class Rules'!$B$6:$B$85,$E8570))*ISNUMBER(SEARCH('Class Rules'!$C$6:$C$85,$F8570))*'Class Rules'!$A$6:$A$85))</f>
        <v>0</v>
      </c>
      <c r="N8570" s="1" t="str">
        <f t="array" ref="N8570">IF($M8570=0,'Class Rules'!$D$3,INDEX('Class Rules'!$D$6:$D$85,MATCH($M8570,'Class Rules'!$A$6:$A$85,0)))</f>
        <v>Passenger LDV</v>
      </c>
      <c r="O8570" s="1" t="str">
        <f t="array" ref="O8570">IF(SUMPRODUCT(MAX(ISNUMBER(SEARCH(Fuel_Rules!$A$6:$A$30,$E8570))*ISNUMBER(SEARCH(Fuel_Rules!$B$6:$B$30,$F8570))*(Fuel_Rules!$A$6:$A$30&lt;&gt;"")))&gt;0,"Plug-in hybrid",IF($G8570="Diesel","Diesel","Gasoline"))</f>
        <v>Gasoline</v>
      </c>
    </row>
    <row r="8571" spans="1:15" ht="15" customHeight="1" x14ac:dyDescent="0.25">
      <c r="A8571" s="1">
        <v>2022</v>
      </c>
      <c r="B8571" s="1" t="s">
        <v>11026</v>
      </c>
      <c r="C8571" s="1" t="s">
        <v>757</v>
      </c>
      <c r="D8571" s="1" t="s">
        <v>11199</v>
      </c>
      <c r="E8571" s="1" t="s">
        <v>647</v>
      </c>
      <c r="F8571" s="1" t="s">
        <v>759</v>
      </c>
      <c r="G8571" s="1" t="s">
        <v>103</v>
      </c>
      <c r="H8571" s="1" t="s">
        <v>437</v>
      </c>
      <c r="I8571" s="1">
        <v>1.4</v>
      </c>
      <c r="J8571" s="1">
        <v>2023</v>
      </c>
      <c r="K8571" s="1">
        <v>168861</v>
      </c>
      <c r="L8571" s="1">
        <v>0</v>
      </c>
      <c r="M8571" s="1">
        <f t="array" ref="M8571">SUMPRODUCT(MAX(ISNUMBER(SEARCH('Class Rules'!$B$6:$B$85,$E8571))*ISNUMBER(SEARCH('Class Rules'!$C$6:$C$85,$F8571))*'Class Rules'!$A$6:$A$85))</f>
        <v>0</v>
      </c>
      <c r="N8571" s="1" t="str">
        <f t="array" ref="N8571">IF($M8571=0,'Class Rules'!$D$3,INDEX('Class Rules'!$D$6:$D$85,MATCH($M8571,'Class Rules'!$A$6:$A$85,0)))</f>
        <v>Passenger LDV</v>
      </c>
      <c r="O8571" s="1" t="str">
        <f t="array" ref="O8571">IF(SUMPRODUCT(MAX(ISNUMBER(SEARCH(Fuel_Rules!$A$6:$A$30,$E8571))*ISNUMBER(SEARCH(Fuel_Rules!$B$6:$B$30,$F8571))*(Fuel_Rules!$A$6:$A$30&lt;&gt;"")))&gt;0,"Plug-in hybrid",IF($G8571="Diesel","Diesel","Gasoline"))</f>
        <v>Gasoline</v>
      </c>
    </row>
    <row r="8572" spans="1:15" ht="15" customHeight="1" x14ac:dyDescent="0.25">
      <c r="A8572" s="1">
        <v>2022</v>
      </c>
      <c r="B8572" s="1" t="s">
        <v>11026</v>
      </c>
      <c r="C8572" s="1" t="s">
        <v>757</v>
      </c>
      <c r="D8572" s="1" t="s">
        <v>11200</v>
      </c>
      <c r="E8572" s="1" t="s">
        <v>647</v>
      </c>
      <c r="F8572" s="1" t="s">
        <v>759</v>
      </c>
      <c r="G8572" s="1" t="s">
        <v>103</v>
      </c>
      <c r="H8572" s="1" t="s">
        <v>437</v>
      </c>
      <c r="I8572" s="1">
        <v>1.4</v>
      </c>
      <c r="J8572" s="1">
        <v>2023</v>
      </c>
      <c r="K8572" s="1">
        <v>153770</v>
      </c>
      <c r="L8572" s="1">
        <v>0</v>
      </c>
      <c r="M8572" s="1">
        <f t="array" ref="M8572">SUMPRODUCT(MAX(ISNUMBER(SEARCH('Class Rules'!$B$6:$B$85,$E8572))*ISNUMBER(SEARCH('Class Rules'!$C$6:$C$85,$F8572))*'Class Rules'!$A$6:$A$85))</f>
        <v>0</v>
      </c>
      <c r="N8572" s="1" t="str">
        <f t="array" ref="N8572">IF($M8572=0,'Class Rules'!$D$3,INDEX('Class Rules'!$D$6:$D$85,MATCH($M8572,'Class Rules'!$A$6:$A$85,0)))</f>
        <v>Passenger LDV</v>
      </c>
      <c r="O8572" s="1" t="str">
        <f t="array" ref="O8572">IF(SUMPRODUCT(MAX(ISNUMBER(SEARCH(Fuel_Rules!$A$6:$A$30,$E8572))*ISNUMBER(SEARCH(Fuel_Rules!$B$6:$B$30,$F8572))*(Fuel_Rules!$A$6:$A$30&lt;&gt;"")))&gt;0,"Plug-in hybrid",IF($G8572="Diesel","Diesel","Gasoline"))</f>
        <v>Gasoline</v>
      </c>
    </row>
    <row r="8573" spans="1:15" ht="15" customHeight="1" x14ac:dyDescent="0.25">
      <c r="A8573" s="1">
        <v>2022</v>
      </c>
      <c r="B8573" s="1" t="s">
        <v>11026</v>
      </c>
      <c r="C8573" s="1" t="s">
        <v>760</v>
      </c>
      <c r="D8573" s="1" t="s">
        <v>11201</v>
      </c>
      <c r="E8573" s="1" t="s">
        <v>647</v>
      </c>
      <c r="F8573" s="1" t="s">
        <v>762</v>
      </c>
      <c r="G8573" s="1" t="s">
        <v>103</v>
      </c>
      <c r="H8573" s="1" t="s">
        <v>437</v>
      </c>
      <c r="I8573" s="1">
        <v>1.4</v>
      </c>
      <c r="J8573" s="1">
        <v>2023</v>
      </c>
      <c r="K8573" s="1">
        <v>169854</v>
      </c>
      <c r="L8573" s="1">
        <v>0</v>
      </c>
      <c r="M8573" s="1">
        <f t="array" ref="M8573">SUMPRODUCT(MAX(ISNUMBER(SEARCH('Class Rules'!$B$6:$B$85,$E8573))*ISNUMBER(SEARCH('Class Rules'!$C$6:$C$85,$F8573))*'Class Rules'!$A$6:$A$85))</f>
        <v>0</v>
      </c>
      <c r="N8573" s="1" t="str">
        <f t="array" ref="N8573">IF($M8573=0,'Class Rules'!$D$3,INDEX('Class Rules'!$D$6:$D$85,MATCH($M8573,'Class Rules'!$A$6:$A$85,0)))</f>
        <v>Passenger LDV</v>
      </c>
      <c r="O8573" s="1" t="str">
        <f t="array" ref="O8573">IF(SUMPRODUCT(MAX(ISNUMBER(SEARCH(Fuel_Rules!$A$6:$A$30,$E8573))*ISNUMBER(SEARCH(Fuel_Rules!$B$6:$B$30,$F8573))*(Fuel_Rules!$A$6:$A$30&lt;&gt;"")))&gt;0,"Plug-in hybrid",IF($G8573="Diesel","Diesel","Gasoline"))</f>
        <v>Gasoline</v>
      </c>
    </row>
    <row r="8574" spans="1:15" ht="15" customHeight="1" x14ac:dyDescent="0.25">
      <c r="A8574" s="1">
        <v>2022</v>
      </c>
      <c r="B8574" s="1" t="s">
        <v>11026</v>
      </c>
      <c r="C8574" s="1" t="s">
        <v>763</v>
      </c>
      <c r="D8574" s="1" t="s">
        <v>11202</v>
      </c>
      <c r="E8574" s="1" t="s">
        <v>647</v>
      </c>
      <c r="F8574" s="1" t="s">
        <v>765</v>
      </c>
      <c r="G8574" s="1" t="s">
        <v>103</v>
      </c>
      <c r="H8574" s="1" t="s">
        <v>437</v>
      </c>
      <c r="I8574" s="1">
        <v>1</v>
      </c>
      <c r="J8574" s="1">
        <v>2023</v>
      </c>
      <c r="K8574" s="1">
        <v>91506</v>
      </c>
      <c r="L8574" s="1">
        <v>0</v>
      </c>
      <c r="M8574" s="1">
        <f t="array" ref="M8574">SUMPRODUCT(MAX(ISNUMBER(SEARCH('Class Rules'!$B$6:$B$85,$E8574))*ISNUMBER(SEARCH('Class Rules'!$C$6:$C$85,$F8574))*'Class Rules'!$A$6:$A$85))</f>
        <v>0</v>
      </c>
      <c r="N8574" s="1" t="str">
        <f t="array" ref="N8574">IF($M8574=0,'Class Rules'!$D$3,INDEX('Class Rules'!$D$6:$D$85,MATCH($M8574,'Class Rules'!$A$6:$A$85,0)))</f>
        <v>Passenger LDV</v>
      </c>
      <c r="O8574" s="1" t="str">
        <f t="array" ref="O8574">IF(SUMPRODUCT(MAX(ISNUMBER(SEARCH(Fuel_Rules!$A$6:$A$30,$E8574))*ISNUMBER(SEARCH(Fuel_Rules!$B$6:$B$30,$F8574))*(Fuel_Rules!$A$6:$A$30&lt;&gt;"")))&gt;0,"Plug-in hybrid",IF($G8574="Diesel","Diesel","Gasoline"))</f>
        <v>Gasoline</v>
      </c>
    </row>
    <row r="8575" spans="1:15" ht="15" customHeight="1" x14ac:dyDescent="0.25">
      <c r="A8575" s="1">
        <v>2022</v>
      </c>
      <c r="B8575" s="1" t="s">
        <v>11026</v>
      </c>
      <c r="C8575" s="1" t="s">
        <v>763</v>
      </c>
      <c r="D8575" s="1" t="s">
        <v>11203</v>
      </c>
      <c r="E8575" s="1" t="s">
        <v>647</v>
      </c>
      <c r="F8575" s="1" t="s">
        <v>765</v>
      </c>
      <c r="G8575" s="1" t="s">
        <v>103</v>
      </c>
      <c r="H8575" s="1" t="s">
        <v>437</v>
      </c>
      <c r="I8575" s="1">
        <v>1</v>
      </c>
      <c r="J8575" s="1">
        <v>2023</v>
      </c>
      <c r="K8575" s="1">
        <v>84569</v>
      </c>
      <c r="L8575" s="1">
        <v>0</v>
      </c>
      <c r="M8575" s="1">
        <f t="array" ref="M8575">SUMPRODUCT(MAX(ISNUMBER(SEARCH('Class Rules'!$B$6:$B$85,$E8575))*ISNUMBER(SEARCH('Class Rules'!$C$6:$C$85,$F8575))*'Class Rules'!$A$6:$A$85))</f>
        <v>0</v>
      </c>
      <c r="N8575" s="1" t="str">
        <f t="array" ref="N8575">IF($M8575=0,'Class Rules'!$D$3,INDEX('Class Rules'!$D$6:$D$85,MATCH($M8575,'Class Rules'!$A$6:$A$85,0)))</f>
        <v>Passenger LDV</v>
      </c>
      <c r="O8575" s="1" t="str">
        <f t="array" ref="O8575">IF(SUMPRODUCT(MAX(ISNUMBER(SEARCH(Fuel_Rules!$A$6:$A$30,$E8575))*ISNUMBER(SEARCH(Fuel_Rules!$B$6:$B$30,$F8575))*(Fuel_Rules!$A$6:$A$30&lt;&gt;"")))&gt;0,"Plug-in hybrid",IF($G8575="Diesel","Diesel","Gasoline"))</f>
        <v>Gasoline</v>
      </c>
    </row>
    <row r="8576" spans="1:15" ht="15" customHeight="1" x14ac:dyDescent="0.25">
      <c r="A8576" s="1">
        <v>2022</v>
      </c>
      <c r="B8576" s="1" t="s">
        <v>11026</v>
      </c>
      <c r="C8576" s="1" t="s">
        <v>766</v>
      </c>
      <c r="D8576" s="1" t="s">
        <v>11204</v>
      </c>
      <c r="E8576" s="1" t="s">
        <v>647</v>
      </c>
      <c r="F8576" s="1" t="s">
        <v>768</v>
      </c>
      <c r="G8576" s="1" t="s">
        <v>103</v>
      </c>
      <c r="H8576" s="1" t="s">
        <v>298</v>
      </c>
      <c r="I8576" s="1">
        <v>1</v>
      </c>
      <c r="J8576" s="1">
        <v>2023</v>
      </c>
      <c r="K8576" s="1">
        <v>88038</v>
      </c>
      <c r="L8576" s="1">
        <v>0</v>
      </c>
      <c r="M8576" s="1">
        <f t="array" ref="M8576">SUMPRODUCT(MAX(ISNUMBER(SEARCH('Class Rules'!$B$6:$B$85,$E8576))*ISNUMBER(SEARCH('Class Rules'!$C$6:$C$85,$F8576))*'Class Rules'!$A$6:$A$85))</f>
        <v>0</v>
      </c>
      <c r="N8576" s="1" t="str">
        <f t="array" ref="N8576">IF($M8576=0,'Class Rules'!$D$3,INDEX('Class Rules'!$D$6:$D$85,MATCH($M8576,'Class Rules'!$A$6:$A$85,0)))</f>
        <v>Passenger LDV</v>
      </c>
      <c r="O8576" s="1" t="str">
        <f t="array" ref="O8576">IF(SUMPRODUCT(MAX(ISNUMBER(SEARCH(Fuel_Rules!$A$6:$A$30,$E8576))*ISNUMBER(SEARCH(Fuel_Rules!$B$6:$B$30,$F8576))*(Fuel_Rules!$A$6:$A$30&lt;&gt;"")))&gt;0,"Plug-in hybrid",IF($G8576="Diesel","Diesel","Gasoline"))</f>
        <v>Gasoline</v>
      </c>
    </row>
    <row r="8577" spans="1:15" ht="15" customHeight="1" x14ac:dyDescent="0.25">
      <c r="A8577" s="1">
        <v>2022</v>
      </c>
      <c r="B8577" s="1" t="s">
        <v>11026</v>
      </c>
      <c r="C8577" s="1" t="s">
        <v>766</v>
      </c>
      <c r="D8577" s="1" t="s">
        <v>11205</v>
      </c>
      <c r="E8577" s="1" t="s">
        <v>647</v>
      </c>
      <c r="F8577" s="1" t="s">
        <v>768</v>
      </c>
      <c r="G8577" s="1" t="s">
        <v>103</v>
      </c>
      <c r="H8577" s="1" t="s">
        <v>298</v>
      </c>
      <c r="I8577" s="1">
        <v>1</v>
      </c>
      <c r="J8577" s="1">
        <v>2023</v>
      </c>
      <c r="K8577" s="1">
        <v>82239</v>
      </c>
      <c r="L8577" s="1">
        <v>0</v>
      </c>
      <c r="M8577" s="1">
        <f t="array" ref="M8577">SUMPRODUCT(MAX(ISNUMBER(SEARCH('Class Rules'!$B$6:$B$85,$E8577))*ISNUMBER(SEARCH('Class Rules'!$C$6:$C$85,$F8577))*'Class Rules'!$A$6:$A$85))</f>
        <v>0</v>
      </c>
      <c r="N8577" s="1" t="str">
        <f t="array" ref="N8577">IF($M8577=0,'Class Rules'!$D$3,INDEX('Class Rules'!$D$6:$D$85,MATCH($M8577,'Class Rules'!$A$6:$A$85,0)))</f>
        <v>Passenger LDV</v>
      </c>
      <c r="O8577" s="1" t="str">
        <f t="array" ref="O8577">IF(SUMPRODUCT(MAX(ISNUMBER(SEARCH(Fuel_Rules!$A$6:$A$30,$E8577))*ISNUMBER(SEARCH(Fuel_Rules!$B$6:$B$30,$F8577))*(Fuel_Rules!$A$6:$A$30&lt;&gt;"")))&gt;0,"Plug-in hybrid",IF($G8577="Diesel","Diesel","Gasoline"))</f>
        <v>Gasoline</v>
      </c>
    </row>
    <row r="8578" spans="1:15" ht="15" customHeight="1" x14ac:dyDescent="0.25">
      <c r="A8578" s="1">
        <v>2022</v>
      </c>
      <c r="B8578" s="1" t="s">
        <v>11026</v>
      </c>
      <c r="C8578" s="1" t="s">
        <v>769</v>
      </c>
      <c r="D8578" s="1" t="s">
        <v>11206</v>
      </c>
      <c r="E8578" s="1" t="s">
        <v>647</v>
      </c>
      <c r="F8578" s="1" t="s">
        <v>771</v>
      </c>
      <c r="G8578" s="1" t="s">
        <v>103</v>
      </c>
      <c r="H8578" s="1" t="s">
        <v>298</v>
      </c>
      <c r="I8578" s="1">
        <v>1</v>
      </c>
      <c r="J8578" s="1">
        <v>2023</v>
      </c>
      <c r="K8578" s="1">
        <v>91940</v>
      </c>
      <c r="L8578" s="1">
        <v>0</v>
      </c>
      <c r="M8578" s="1">
        <f t="array" ref="M8578">SUMPRODUCT(MAX(ISNUMBER(SEARCH('Class Rules'!$B$6:$B$85,$E8578))*ISNUMBER(SEARCH('Class Rules'!$C$6:$C$85,$F8578))*'Class Rules'!$A$6:$A$85))</f>
        <v>0</v>
      </c>
      <c r="N8578" s="1" t="str">
        <f t="array" ref="N8578">IF($M8578=0,'Class Rules'!$D$3,INDEX('Class Rules'!$D$6:$D$85,MATCH($M8578,'Class Rules'!$A$6:$A$85,0)))</f>
        <v>Passenger LDV</v>
      </c>
      <c r="O8578" s="1" t="str">
        <f t="array" ref="O8578">IF(SUMPRODUCT(MAX(ISNUMBER(SEARCH(Fuel_Rules!$A$6:$A$30,$E8578))*ISNUMBER(SEARCH(Fuel_Rules!$B$6:$B$30,$F8578))*(Fuel_Rules!$A$6:$A$30&lt;&gt;"")))&gt;0,"Plug-in hybrid",IF($G8578="Diesel","Diesel","Gasoline"))</f>
        <v>Gasoline</v>
      </c>
    </row>
    <row r="8579" spans="1:15" ht="15" customHeight="1" x14ac:dyDescent="0.25">
      <c r="A8579" s="1">
        <v>2022</v>
      </c>
      <c r="B8579" s="1" t="s">
        <v>11026</v>
      </c>
      <c r="C8579" s="1" t="s">
        <v>769</v>
      </c>
      <c r="D8579" s="1" t="s">
        <v>11207</v>
      </c>
      <c r="E8579" s="1" t="s">
        <v>647</v>
      </c>
      <c r="F8579" s="1" t="s">
        <v>771</v>
      </c>
      <c r="G8579" s="1" t="s">
        <v>103</v>
      </c>
      <c r="H8579" s="1" t="s">
        <v>298</v>
      </c>
      <c r="I8579" s="1">
        <v>1</v>
      </c>
      <c r="J8579" s="1">
        <v>2023</v>
      </c>
      <c r="K8579" s="1">
        <v>87217</v>
      </c>
      <c r="L8579" s="1">
        <v>0</v>
      </c>
      <c r="M8579" s="1">
        <f t="array" ref="M8579">SUMPRODUCT(MAX(ISNUMBER(SEARCH('Class Rules'!$B$6:$B$85,$E8579))*ISNUMBER(SEARCH('Class Rules'!$C$6:$C$85,$F8579))*'Class Rules'!$A$6:$A$85))</f>
        <v>0</v>
      </c>
      <c r="N8579" s="1" t="str">
        <f t="array" ref="N8579">IF($M8579=0,'Class Rules'!$D$3,INDEX('Class Rules'!$D$6:$D$85,MATCH($M8579,'Class Rules'!$A$6:$A$85,0)))</f>
        <v>Passenger LDV</v>
      </c>
      <c r="O8579" s="1" t="str">
        <f t="array" ref="O8579">IF(SUMPRODUCT(MAX(ISNUMBER(SEARCH(Fuel_Rules!$A$6:$A$30,$E8579))*ISNUMBER(SEARCH(Fuel_Rules!$B$6:$B$30,$F8579))*(Fuel_Rules!$A$6:$A$30&lt;&gt;"")))&gt;0,"Plug-in hybrid",IF($G8579="Diesel","Diesel","Gasoline"))</f>
        <v>Gasoline</v>
      </c>
    </row>
    <row r="8580" spans="1:15" ht="15" customHeight="1" x14ac:dyDescent="0.25">
      <c r="A8580" s="1">
        <v>2022</v>
      </c>
      <c r="B8580" s="1" t="s">
        <v>11026</v>
      </c>
      <c r="C8580" s="1" t="s">
        <v>772</v>
      </c>
      <c r="D8580" s="1" t="s">
        <v>11208</v>
      </c>
      <c r="E8580" s="1" t="s">
        <v>647</v>
      </c>
      <c r="F8580" s="1" t="s">
        <v>774</v>
      </c>
      <c r="G8580" s="1" t="s">
        <v>103</v>
      </c>
      <c r="H8580" s="1" t="s">
        <v>437</v>
      </c>
      <c r="I8580" s="1">
        <v>1</v>
      </c>
      <c r="J8580" s="1">
        <v>2023</v>
      </c>
      <c r="K8580" s="1">
        <v>95254</v>
      </c>
      <c r="L8580" s="1">
        <v>0</v>
      </c>
      <c r="M8580" s="1">
        <f t="array" ref="M8580">SUMPRODUCT(MAX(ISNUMBER(SEARCH('Class Rules'!$B$6:$B$85,$E8580))*ISNUMBER(SEARCH('Class Rules'!$C$6:$C$85,$F8580))*'Class Rules'!$A$6:$A$85))</f>
        <v>0</v>
      </c>
      <c r="N8580" s="1" t="str">
        <f t="array" ref="N8580">IF($M8580=0,'Class Rules'!$D$3,INDEX('Class Rules'!$D$6:$D$85,MATCH($M8580,'Class Rules'!$A$6:$A$85,0)))</f>
        <v>Passenger LDV</v>
      </c>
      <c r="O8580" s="1" t="str">
        <f t="array" ref="O8580">IF(SUMPRODUCT(MAX(ISNUMBER(SEARCH(Fuel_Rules!$A$6:$A$30,$E8580))*ISNUMBER(SEARCH(Fuel_Rules!$B$6:$B$30,$F8580))*(Fuel_Rules!$A$6:$A$30&lt;&gt;"")))&gt;0,"Plug-in hybrid",IF($G8580="Diesel","Diesel","Gasoline"))</f>
        <v>Gasoline</v>
      </c>
    </row>
    <row r="8581" spans="1:15" ht="15" customHeight="1" x14ac:dyDescent="0.25">
      <c r="A8581" s="1">
        <v>2022</v>
      </c>
      <c r="B8581" s="1" t="s">
        <v>11026</v>
      </c>
      <c r="C8581" s="1" t="s">
        <v>772</v>
      </c>
      <c r="D8581" s="1" t="s">
        <v>11209</v>
      </c>
      <c r="E8581" s="1" t="s">
        <v>647</v>
      </c>
      <c r="F8581" s="1" t="s">
        <v>774</v>
      </c>
      <c r="G8581" s="1" t="s">
        <v>103</v>
      </c>
      <c r="H8581" s="1" t="s">
        <v>437</v>
      </c>
      <c r="I8581" s="1">
        <v>1</v>
      </c>
      <c r="J8581" s="1">
        <v>2023</v>
      </c>
      <c r="K8581" s="1">
        <v>89408</v>
      </c>
      <c r="L8581" s="1">
        <v>0</v>
      </c>
      <c r="M8581" s="1">
        <f t="array" ref="M8581">SUMPRODUCT(MAX(ISNUMBER(SEARCH('Class Rules'!$B$6:$B$85,$E8581))*ISNUMBER(SEARCH('Class Rules'!$C$6:$C$85,$F8581))*'Class Rules'!$A$6:$A$85))</f>
        <v>0</v>
      </c>
      <c r="N8581" s="1" t="str">
        <f t="array" ref="N8581">IF($M8581=0,'Class Rules'!$D$3,INDEX('Class Rules'!$D$6:$D$85,MATCH($M8581,'Class Rules'!$A$6:$A$85,0)))</f>
        <v>Passenger LDV</v>
      </c>
      <c r="O8581" s="1" t="str">
        <f t="array" ref="O8581">IF(SUMPRODUCT(MAX(ISNUMBER(SEARCH(Fuel_Rules!$A$6:$A$30,$E8581))*ISNUMBER(SEARCH(Fuel_Rules!$B$6:$B$30,$F8581))*(Fuel_Rules!$A$6:$A$30&lt;&gt;"")))&gt;0,"Plug-in hybrid",IF($G8581="Diesel","Diesel","Gasoline"))</f>
        <v>Gasoline</v>
      </c>
    </row>
    <row r="8582" spans="1:15" ht="15" customHeight="1" x14ac:dyDescent="0.25">
      <c r="A8582" s="1">
        <v>2022</v>
      </c>
      <c r="B8582" s="1" t="s">
        <v>11026</v>
      </c>
      <c r="C8582" s="1" t="s">
        <v>775</v>
      </c>
      <c r="D8582" s="1" t="s">
        <v>11210</v>
      </c>
      <c r="E8582" s="1" t="s">
        <v>647</v>
      </c>
      <c r="F8582" s="1" t="s">
        <v>777</v>
      </c>
      <c r="G8582" s="1" t="s">
        <v>103</v>
      </c>
      <c r="H8582" s="1" t="s">
        <v>437</v>
      </c>
      <c r="I8582" s="1">
        <v>1</v>
      </c>
      <c r="J8582" s="1">
        <v>2023</v>
      </c>
      <c r="K8582" s="1">
        <v>99168</v>
      </c>
      <c r="L8582" s="1">
        <v>0</v>
      </c>
      <c r="M8582" s="1">
        <f t="array" ref="M8582">SUMPRODUCT(MAX(ISNUMBER(SEARCH('Class Rules'!$B$6:$B$85,$E8582))*ISNUMBER(SEARCH('Class Rules'!$C$6:$C$85,$F8582))*'Class Rules'!$A$6:$A$85))</f>
        <v>0</v>
      </c>
      <c r="N8582" s="1" t="str">
        <f t="array" ref="N8582">IF($M8582=0,'Class Rules'!$D$3,INDEX('Class Rules'!$D$6:$D$85,MATCH($M8582,'Class Rules'!$A$6:$A$85,0)))</f>
        <v>Passenger LDV</v>
      </c>
      <c r="O8582" s="1" t="str">
        <f t="array" ref="O8582">IF(SUMPRODUCT(MAX(ISNUMBER(SEARCH(Fuel_Rules!$A$6:$A$30,$E8582))*ISNUMBER(SEARCH(Fuel_Rules!$B$6:$B$30,$F8582))*(Fuel_Rules!$A$6:$A$30&lt;&gt;"")))&gt;0,"Plug-in hybrid",IF($G8582="Diesel","Diesel","Gasoline"))</f>
        <v>Gasoline</v>
      </c>
    </row>
    <row r="8583" spans="1:15" ht="15" customHeight="1" x14ac:dyDescent="0.25">
      <c r="A8583" s="1">
        <v>2022</v>
      </c>
      <c r="B8583" s="1" t="s">
        <v>11026</v>
      </c>
      <c r="C8583" s="1" t="s">
        <v>775</v>
      </c>
      <c r="D8583" s="1" t="s">
        <v>11211</v>
      </c>
      <c r="E8583" s="1" t="s">
        <v>647</v>
      </c>
      <c r="F8583" s="1" t="s">
        <v>777</v>
      </c>
      <c r="G8583" s="1" t="s">
        <v>103</v>
      </c>
      <c r="H8583" s="1" t="s">
        <v>437</v>
      </c>
      <c r="I8583" s="1">
        <v>1</v>
      </c>
      <c r="J8583" s="1">
        <v>2023</v>
      </c>
      <c r="K8583" s="1">
        <v>93452</v>
      </c>
      <c r="L8583" s="1">
        <v>0</v>
      </c>
      <c r="M8583" s="1">
        <f t="array" ref="M8583">SUMPRODUCT(MAX(ISNUMBER(SEARCH('Class Rules'!$B$6:$B$85,$E8583))*ISNUMBER(SEARCH('Class Rules'!$C$6:$C$85,$F8583))*'Class Rules'!$A$6:$A$85))</f>
        <v>0</v>
      </c>
      <c r="N8583" s="1" t="str">
        <f t="array" ref="N8583">IF($M8583=0,'Class Rules'!$D$3,INDEX('Class Rules'!$D$6:$D$85,MATCH($M8583,'Class Rules'!$A$6:$A$85,0)))</f>
        <v>Passenger LDV</v>
      </c>
      <c r="O8583" s="1" t="str">
        <f t="array" ref="O8583">IF(SUMPRODUCT(MAX(ISNUMBER(SEARCH(Fuel_Rules!$A$6:$A$30,$E8583))*ISNUMBER(SEARCH(Fuel_Rules!$B$6:$B$30,$F8583))*(Fuel_Rules!$A$6:$A$30&lt;&gt;"")))&gt;0,"Plug-in hybrid",IF($G8583="Diesel","Diesel","Gasoline"))</f>
        <v>Gasoline</v>
      </c>
    </row>
    <row r="8584" spans="1:15" ht="15" customHeight="1" x14ac:dyDescent="0.25">
      <c r="A8584" s="1">
        <v>2022</v>
      </c>
      <c r="B8584" s="1" t="s">
        <v>11026</v>
      </c>
      <c r="C8584" s="1" t="s">
        <v>778</v>
      </c>
      <c r="D8584" s="1" t="s">
        <v>11212</v>
      </c>
      <c r="E8584" s="1" t="s">
        <v>647</v>
      </c>
      <c r="F8584" s="1" t="s">
        <v>780</v>
      </c>
      <c r="G8584" s="1" t="s">
        <v>103</v>
      </c>
      <c r="H8584" s="1" t="s">
        <v>437</v>
      </c>
      <c r="I8584" s="1">
        <v>1</v>
      </c>
      <c r="J8584" s="1">
        <v>2023</v>
      </c>
      <c r="K8584" s="1">
        <v>104583</v>
      </c>
      <c r="L8584" s="1">
        <v>0</v>
      </c>
      <c r="M8584" s="1">
        <f t="array" ref="M8584">SUMPRODUCT(MAX(ISNUMBER(SEARCH('Class Rules'!$B$6:$B$85,$E8584))*ISNUMBER(SEARCH('Class Rules'!$C$6:$C$85,$F8584))*'Class Rules'!$A$6:$A$85))</f>
        <v>0</v>
      </c>
      <c r="N8584" s="1" t="str">
        <f t="array" ref="N8584">IF($M8584=0,'Class Rules'!$D$3,INDEX('Class Rules'!$D$6:$D$85,MATCH($M8584,'Class Rules'!$A$6:$A$85,0)))</f>
        <v>Passenger LDV</v>
      </c>
      <c r="O8584" s="1" t="str">
        <f t="array" ref="O8584">IF(SUMPRODUCT(MAX(ISNUMBER(SEARCH(Fuel_Rules!$A$6:$A$30,$E8584))*ISNUMBER(SEARCH(Fuel_Rules!$B$6:$B$30,$F8584))*(Fuel_Rules!$A$6:$A$30&lt;&gt;"")))&gt;0,"Plug-in hybrid",IF($G8584="Diesel","Diesel","Gasoline"))</f>
        <v>Gasoline</v>
      </c>
    </row>
    <row r="8585" spans="1:15" ht="15" customHeight="1" x14ac:dyDescent="0.25">
      <c r="A8585" s="1">
        <v>2022</v>
      </c>
      <c r="B8585" s="1" t="s">
        <v>11026</v>
      </c>
      <c r="C8585" s="1" t="s">
        <v>778</v>
      </c>
      <c r="D8585" s="1" t="s">
        <v>11213</v>
      </c>
      <c r="E8585" s="1" t="s">
        <v>647</v>
      </c>
      <c r="F8585" s="1" t="s">
        <v>780</v>
      </c>
      <c r="G8585" s="1" t="s">
        <v>103</v>
      </c>
      <c r="H8585" s="1" t="s">
        <v>437</v>
      </c>
      <c r="I8585" s="1">
        <v>1</v>
      </c>
      <c r="J8585" s="1">
        <v>2023</v>
      </c>
      <c r="K8585" s="1">
        <v>99574</v>
      </c>
      <c r="L8585" s="1">
        <v>0</v>
      </c>
      <c r="M8585" s="1">
        <f t="array" ref="M8585">SUMPRODUCT(MAX(ISNUMBER(SEARCH('Class Rules'!$B$6:$B$85,$E8585))*ISNUMBER(SEARCH('Class Rules'!$C$6:$C$85,$F8585))*'Class Rules'!$A$6:$A$85))</f>
        <v>0</v>
      </c>
      <c r="N8585" s="1" t="str">
        <f t="array" ref="N8585">IF($M8585=0,'Class Rules'!$D$3,INDEX('Class Rules'!$D$6:$D$85,MATCH($M8585,'Class Rules'!$A$6:$A$85,0)))</f>
        <v>Passenger LDV</v>
      </c>
      <c r="O8585" s="1" t="str">
        <f t="array" ref="O8585">IF(SUMPRODUCT(MAX(ISNUMBER(SEARCH(Fuel_Rules!$A$6:$A$30,$E8585))*ISNUMBER(SEARCH(Fuel_Rules!$B$6:$B$30,$F8585))*(Fuel_Rules!$A$6:$A$30&lt;&gt;"")))&gt;0,"Plug-in hybrid",IF($G8585="Diesel","Diesel","Gasoline"))</f>
        <v>Gasoline</v>
      </c>
    </row>
    <row r="8586" spans="1:15" ht="15" customHeight="1" x14ac:dyDescent="0.25">
      <c r="A8586" s="1">
        <v>2022</v>
      </c>
      <c r="B8586" s="1" t="s">
        <v>11026</v>
      </c>
      <c r="C8586" s="1" t="s">
        <v>781</v>
      </c>
      <c r="D8586" s="1" t="s">
        <v>11214</v>
      </c>
      <c r="E8586" s="1" t="s">
        <v>647</v>
      </c>
      <c r="F8586" s="1" t="s">
        <v>783</v>
      </c>
      <c r="G8586" s="1" t="s">
        <v>103</v>
      </c>
      <c r="H8586" s="1" t="s">
        <v>298</v>
      </c>
      <c r="I8586" s="1">
        <v>1</v>
      </c>
      <c r="J8586" s="1">
        <v>2023</v>
      </c>
      <c r="K8586" s="1">
        <v>81077</v>
      </c>
      <c r="L8586" s="1">
        <v>0</v>
      </c>
      <c r="M8586" s="1">
        <f t="array" ref="M8586">SUMPRODUCT(MAX(ISNUMBER(SEARCH('Class Rules'!$B$6:$B$85,$E8586))*ISNUMBER(SEARCH('Class Rules'!$C$6:$C$85,$F8586))*'Class Rules'!$A$6:$A$85))</f>
        <v>0</v>
      </c>
      <c r="N8586" s="1" t="str">
        <f t="array" ref="N8586">IF($M8586=0,'Class Rules'!$D$3,INDEX('Class Rules'!$D$6:$D$85,MATCH($M8586,'Class Rules'!$A$6:$A$85,0)))</f>
        <v>Passenger LDV</v>
      </c>
      <c r="O8586" s="1" t="str">
        <f t="array" ref="O8586">IF(SUMPRODUCT(MAX(ISNUMBER(SEARCH(Fuel_Rules!$A$6:$A$30,$E8586))*ISNUMBER(SEARCH(Fuel_Rules!$B$6:$B$30,$F8586))*(Fuel_Rules!$A$6:$A$30&lt;&gt;"")))&gt;0,"Plug-in hybrid",IF($G8586="Diesel","Diesel","Gasoline"))</f>
        <v>Gasoline</v>
      </c>
    </row>
    <row r="8587" spans="1:15" ht="15" customHeight="1" x14ac:dyDescent="0.25">
      <c r="A8587" s="1">
        <v>2022</v>
      </c>
      <c r="B8587" s="1" t="s">
        <v>11026</v>
      </c>
      <c r="C8587" s="1" t="s">
        <v>781</v>
      </c>
      <c r="D8587" s="1" t="s">
        <v>11215</v>
      </c>
      <c r="E8587" s="1" t="s">
        <v>647</v>
      </c>
      <c r="F8587" s="1" t="s">
        <v>783</v>
      </c>
      <c r="G8587" s="1" t="s">
        <v>103</v>
      </c>
      <c r="H8587" s="1" t="s">
        <v>298</v>
      </c>
      <c r="I8587" s="1">
        <v>1</v>
      </c>
      <c r="J8587" s="1">
        <v>2023</v>
      </c>
      <c r="K8587" s="1">
        <v>77344</v>
      </c>
      <c r="L8587" s="1">
        <v>0</v>
      </c>
      <c r="M8587" s="1">
        <f t="array" ref="M8587">SUMPRODUCT(MAX(ISNUMBER(SEARCH('Class Rules'!$B$6:$B$85,$E8587))*ISNUMBER(SEARCH('Class Rules'!$C$6:$C$85,$F8587))*'Class Rules'!$A$6:$A$85))</f>
        <v>0</v>
      </c>
      <c r="N8587" s="1" t="str">
        <f t="array" ref="N8587">IF($M8587=0,'Class Rules'!$D$3,INDEX('Class Rules'!$D$6:$D$85,MATCH($M8587,'Class Rules'!$A$6:$A$85,0)))</f>
        <v>Passenger LDV</v>
      </c>
      <c r="O8587" s="1" t="str">
        <f t="array" ref="O8587">IF(SUMPRODUCT(MAX(ISNUMBER(SEARCH(Fuel_Rules!$A$6:$A$30,$E8587))*ISNUMBER(SEARCH(Fuel_Rules!$B$6:$B$30,$F8587))*(Fuel_Rules!$A$6:$A$30&lt;&gt;"")))&gt;0,"Plug-in hybrid",IF($G8587="Diesel","Diesel","Gasoline"))</f>
        <v>Gasoline</v>
      </c>
    </row>
    <row r="8588" spans="1:15" ht="15" customHeight="1" x14ac:dyDescent="0.25">
      <c r="A8588" s="1">
        <v>2022</v>
      </c>
      <c r="B8588" s="1" t="s">
        <v>11026</v>
      </c>
      <c r="C8588" s="1" t="s">
        <v>784</v>
      </c>
      <c r="D8588" s="1" t="s">
        <v>11216</v>
      </c>
      <c r="E8588" s="1" t="s">
        <v>647</v>
      </c>
      <c r="F8588" s="1" t="s">
        <v>786</v>
      </c>
      <c r="G8588" s="1" t="s">
        <v>103</v>
      </c>
      <c r="H8588" s="1" t="s">
        <v>298</v>
      </c>
      <c r="I8588" s="1">
        <v>1</v>
      </c>
      <c r="J8588" s="1">
        <v>2023</v>
      </c>
      <c r="K8588" s="1">
        <v>86034</v>
      </c>
      <c r="L8588" s="1">
        <v>0</v>
      </c>
      <c r="M8588" s="1">
        <f t="array" ref="M8588">SUMPRODUCT(MAX(ISNUMBER(SEARCH('Class Rules'!$B$6:$B$85,$E8588))*ISNUMBER(SEARCH('Class Rules'!$C$6:$C$85,$F8588))*'Class Rules'!$A$6:$A$85))</f>
        <v>0</v>
      </c>
      <c r="N8588" s="1" t="str">
        <f t="array" ref="N8588">IF($M8588=0,'Class Rules'!$D$3,INDEX('Class Rules'!$D$6:$D$85,MATCH($M8588,'Class Rules'!$A$6:$A$85,0)))</f>
        <v>Passenger LDV</v>
      </c>
      <c r="O8588" s="1" t="str">
        <f t="array" ref="O8588">IF(SUMPRODUCT(MAX(ISNUMBER(SEARCH(Fuel_Rules!$A$6:$A$30,$E8588))*ISNUMBER(SEARCH(Fuel_Rules!$B$6:$B$30,$F8588))*(Fuel_Rules!$A$6:$A$30&lt;&gt;"")))&gt;0,"Plug-in hybrid",IF($G8588="Diesel","Diesel","Gasoline"))</f>
        <v>Gasoline</v>
      </c>
    </row>
    <row r="8589" spans="1:15" ht="15" customHeight="1" x14ac:dyDescent="0.25">
      <c r="A8589" s="1">
        <v>2022</v>
      </c>
      <c r="B8589" s="1" t="s">
        <v>11026</v>
      </c>
      <c r="C8589" s="1" t="s">
        <v>784</v>
      </c>
      <c r="D8589" s="1" t="s">
        <v>11217</v>
      </c>
      <c r="E8589" s="1" t="s">
        <v>647</v>
      </c>
      <c r="F8589" s="1" t="s">
        <v>786</v>
      </c>
      <c r="G8589" s="1" t="s">
        <v>103</v>
      </c>
      <c r="H8589" s="1" t="s">
        <v>298</v>
      </c>
      <c r="I8589" s="1">
        <v>1</v>
      </c>
      <c r="J8589" s="1">
        <v>2023</v>
      </c>
      <c r="K8589" s="1">
        <v>82278</v>
      </c>
      <c r="L8589" s="1">
        <v>0</v>
      </c>
      <c r="M8589" s="1">
        <f t="array" ref="M8589">SUMPRODUCT(MAX(ISNUMBER(SEARCH('Class Rules'!$B$6:$B$85,$E8589))*ISNUMBER(SEARCH('Class Rules'!$C$6:$C$85,$F8589))*'Class Rules'!$A$6:$A$85))</f>
        <v>0</v>
      </c>
      <c r="N8589" s="1" t="str">
        <f t="array" ref="N8589">IF($M8589=0,'Class Rules'!$D$3,INDEX('Class Rules'!$D$6:$D$85,MATCH($M8589,'Class Rules'!$A$6:$A$85,0)))</f>
        <v>Passenger LDV</v>
      </c>
      <c r="O8589" s="1" t="str">
        <f t="array" ref="O8589">IF(SUMPRODUCT(MAX(ISNUMBER(SEARCH(Fuel_Rules!$A$6:$A$30,$E8589))*ISNUMBER(SEARCH(Fuel_Rules!$B$6:$B$30,$F8589))*(Fuel_Rules!$A$6:$A$30&lt;&gt;"")))&gt;0,"Plug-in hybrid",IF($G8589="Diesel","Diesel","Gasoline"))</f>
        <v>Gasoline</v>
      </c>
    </row>
    <row r="8590" spans="1:15" ht="15" customHeight="1" x14ac:dyDescent="0.25">
      <c r="A8590" s="1">
        <v>2022</v>
      </c>
      <c r="B8590" s="1" t="s">
        <v>11026</v>
      </c>
      <c r="C8590" s="1" t="s">
        <v>787</v>
      </c>
      <c r="D8590" s="1" t="s">
        <v>11218</v>
      </c>
      <c r="E8590" s="1" t="s">
        <v>647</v>
      </c>
      <c r="F8590" s="1" t="s">
        <v>789</v>
      </c>
      <c r="G8590" s="1" t="s">
        <v>103</v>
      </c>
      <c r="H8590" s="1" t="s">
        <v>298</v>
      </c>
      <c r="I8590" s="1">
        <v>1</v>
      </c>
      <c r="J8590" s="1">
        <v>2023</v>
      </c>
      <c r="K8590" s="1">
        <v>79185</v>
      </c>
      <c r="L8590" s="1">
        <v>0</v>
      </c>
      <c r="M8590" s="1">
        <f t="array" ref="M8590">SUMPRODUCT(MAX(ISNUMBER(SEARCH('Class Rules'!$B$6:$B$85,$E8590))*ISNUMBER(SEARCH('Class Rules'!$C$6:$C$85,$F8590))*'Class Rules'!$A$6:$A$85))</f>
        <v>0</v>
      </c>
      <c r="N8590" s="1" t="str">
        <f t="array" ref="N8590">IF($M8590=0,'Class Rules'!$D$3,INDEX('Class Rules'!$D$6:$D$85,MATCH($M8590,'Class Rules'!$A$6:$A$85,0)))</f>
        <v>Passenger LDV</v>
      </c>
      <c r="O8590" s="1" t="str">
        <f t="array" ref="O8590">IF(SUMPRODUCT(MAX(ISNUMBER(SEARCH(Fuel_Rules!$A$6:$A$30,$E8590))*ISNUMBER(SEARCH(Fuel_Rules!$B$6:$B$30,$F8590))*(Fuel_Rules!$A$6:$A$30&lt;&gt;"")))&gt;0,"Plug-in hybrid",IF($G8590="Diesel","Diesel","Gasoline"))</f>
        <v>Gasoline</v>
      </c>
    </row>
    <row r="8591" spans="1:15" ht="15" customHeight="1" x14ac:dyDescent="0.25">
      <c r="A8591" s="1">
        <v>2022</v>
      </c>
      <c r="B8591" s="1" t="s">
        <v>11026</v>
      </c>
      <c r="C8591" s="1" t="s">
        <v>787</v>
      </c>
      <c r="D8591" s="1" t="s">
        <v>11219</v>
      </c>
      <c r="E8591" s="1" t="s">
        <v>647</v>
      </c>
      <c r="F8591" s="1" t="s">
        <v>789</v>
      </c>
      <c r="G8591" s="1" t="s">
        <v>103</v>
      </c>
      <c r="H8591" s="1" t="s">
        <v>298</v>
      </c>
      <c r="I8591" s="1">
        <v>1</v>
      </c>
      <c r="J8591" s="1">
        <v>2023</v>
      </c>
      <c r="K8591" s="1">
        <v>74515</v>
      </c>
      <c r="L8591" s="1">
        <v>0</v>
      </c>
      <c r="M8591" s="1">
        <f t="array" ref="M8591">SUMPRODUCT(MAX(ISNUMBER(SEARCH('Class Rules'!$B$6:$B$85,$E8591))*ISNUMBER(SEARCH('Class Rules'!$C$6:$C$85,$F8591))*'Class Rules'!$A$6:$A$85))</f>
        <v>0</v>
      </c>
      <c r="N8591" s="1" t="str">
        <f t="array" ref="N8591">IF($M8591=0,'Class Rules'!$D$3,INDEX('Class Rules'!$D$6:$D$85,MATCH($M8591,'Class Rules'!$A$6:$A$85,0)))</f>
        <v>Passenger LDV</v>
      </c>
      <c r="O8591" s="1" t="str">
        <f t="array" ref="O8591">IF(SUMPRODUCT(MAX(ISNUMBER(SEARCH(Fuel_Rules!$A$6:$A$30,$E8591))*ISNUMBER(SEARCH(Fuel_Rules!$B$6:$B$30,$F8591))*(Fuel_Rules!$A$6:$A$30&lt;&gt;"")))&gt;0,"Plug-in hybrid",IF($G8591="Diesel","Diesel","Gasoline"))</f>
        <v>Gasoline</v>
      </c>
    </row>
    <row r="8592" spans="1:15" ht="15" customHeight="1" x14ac:dyDescent="0.25">
      <c r="A8592" s="1">
        <v>2022</v>
      </c>
      <c r="B8592" s="1" t="s">
        <v>11026</v>
      </c>
      <c r="C8592" s="1" t="s">
        <v>790</v>
      </c>
      <c r="D8592" s="1" t="s">
        <v>11220</v>
      </c>
      <c r="E8592" s="1" t="s">
        <v>647</v>
      </c>
      <c r="F8592" s="1" t="s">
        <v>792</v>
      </c>
      <c r="G8592" s="1" t="s">
        <v>103</v>
      </c>
      <c r="H8592" s="1" t="s">
        <v>298</v>
      </c>
      <c r="I8592" s="1">
        <v>1</v>
      </c>
      <c r="J8592" s="1">
        <v>2023</v>
      </c>
      <c r="K8592" s="1">
        <v>111385</v>
      </c>
      <c r="L8592" s="1">
        <v>0</v>
      </c>
      <c r="M8592" s="1">
        <f t="array" ref="M8592">SUMPRODUCT(MAX(ISNUMBER(SEARCH('Class Rules'!$B$6:$B$85,$E8592))*ISNUMBER(SEARCH('Class Rules'!$C$6:$C$85,$F8592))*'Class Rules'!$A$6:$A$85))</f>
        <v>0</v>
      </c>
      <c r="N8592" s="1" t="str">
        <f t="array" ref="N8592">IF($M8592=0,'Class Rules'!$D$3,INDEX('Class Rules'!$D$6:$D$85,MATCH($M8592,'Class Rules'!$A$6:$A$85,0)))</f>
        <v>Passenger LDV</v>
      </c>
      <c r="O8592" s="1" t="str">
        <f t="array" ref="O8592">IF(SUMPRODUCT(MAX(ISNUMBER(SEARCH(Fuel_Rules!$A$6:$A$30,$E8592))*ISNUMBER(SEARCH(Fuel_Rules!$B$6:$B$30,$F8592))*(Fuel_Rules!$A$6:$A$30&lt;&gt;"")))&gt;0,"Plug-in hybrid",IF($G8592="Diesel","Diesel","Gasoline"))</f>
        <v>Gasoline</v>
      </c>
    </row>
    <row r="8593" spans="1:15" ht="15" customHeight="1" x14ac:dyDescent="0.25">
      <c r="A8593" s="1">
        <v>2022</v>
      </c>
      <c r="B8593" s="1" t="s">
        <v>11026</v>
      </c>
      <c r="C8593" s="1" t="s">
        <v>793</v>
      </c>
      <c r="D8593" s="1" t="s">
        <v>11221</v>
      </c>
      <c r="E8593" s="1" t="s">
        <v>647</v>
      </c>
      <c r="F8593" s="1" t="s">
        <v>795</v>
      </c>
      <c r="G8593" s="1" t="s">
        <v>103</v>
      </c>
      <c r="H8593" s="1" t="s">
        <v>437</v>
      </c>
      <c r="I8593" s="1">
        <v>1</v>
      </c>
      <c r="J8593" s="1">
        <v>2023</v>
      </c>
      <c r="K8593" s="1">
        <v>122066</v>
      </c>
      <c r="L8593" s="1">
        <v>0</v>
      </c>
      <c r="M8593" s="1">
        <f t="array" ref="M8593">SUMPRODUCT(MAX(ISNUMBER(SEARCH('Class Rules'!$B$6:$B$85,$E8593))*ISNUMBER(SEARCH('Class Rules'!$C$6:$C$85,$F8593))*'Class Rules'!$A$6:$A$85))</f>
        <v>0</v>
      </c>
      <c r="N8593" s="1" t="str">
        <f t="array" ref="N8593">IF($M8593=0,'Class Rules'!$D$3,INDEX('Class Rules'!$D$6:$D$85,MATCH($M8593,'Class Rules'!$A$6:$A$85,0)))</f>
        <v>Passenger LDV</v>
      </c>
      <c r="O8593" s="1" t="str">
        <f t="array" ref="O8593">IF(SUMPRODUCT(MAX(ISNUMBER(SEARCH(Fuel_Rules!$A$6:$A$30,$E8593))*ISNUMBER(SEARCH(Fuel_Rules!$B$6:$B$30,$F8593))*(Fuel_Rules!$A$6:$A$30&lt;&gt;"")))&gt;0,"Plug-in hybrid",IF($G8593="Diesel","Diesel","Gasoline"))</f>
        <v>Gasoline</v>
      </c>
    </row>
    <row r="8594" spans="1:15" ht="15" customHeight="1" x14ac:dyDescent="0.25">
      <c r="A8594" s="1">
        <v>2022</v>
      </c>
      <c r="B8594" s="1" t="s">
        <v>11026</v>
      </c>
      <c r="C8594" s="1" t="s">
        <v>793</v>
      </c>
      <c r="D8594" s="1" t="s">
        <v>11222</v>
      </c>
      <c r="E8594" s="1" t="s">
        <v>647</v>
      </c>
      <c r="F8594" s="1" t="s">
        <v>795</v>
      </c>
      <c r="G8594" s="1" t="s">
        <v>103</v>
      </c>
      <c r="H8594" s="1" t="s">
        <v>437</v>
      </c>
      <c r="I8594" s="1">
        <v>1</v>
      </c>
      <c r="J8594" s="1">
        <v>2023</v>
      </c>
      <c r="K8594" s="1">
        <v>117781</v>
      </c>
      <c r="L8594" s="1">
        <v>0</v>
      </c>
      <c r="M8594" s="1">
        <f t="array" ref="M8594">SUMPRODUCT(MAX(ISNUMBER(SEARCH('Class Rules'!$B$6:$B$85,$E8594))*ISNUMBER(SEARCH('Class Rules'!$C$6:$C$85,$F8594))*'Class Rules'!$A$6:$A$85))</f>
        <v>0</v>
      </c>
      <c r="N8594" s="1" t="str">
        <f t="array" ref="N8594">IF($M8594=0,'Class Rules'!$D$3,INDEX('Class Rules'!$D$6:$D$85,MATCH($M8594,'Class Rules'!$A$6:$A$85,0)))</f>
        <v>Passenger LDV</v>
      </c>
      <c r="O8594" s="1" t="str">
        <f t="array" ref="O8594">IF(SUMPRODUCT(MAX(ISNUMBER(SEARCH(Fuel_Rules!$A$6:$A$30,$E8594))*ISNUMBER(SEARCH(Fuel_Rules!$B$6:$B$30,$F8594))*(Fuel_Rules!$A$6:$A$30&lt;&gt;"")))&gt;0,"Plug-in hybrid",IF($G8594="Diesel","Diesel","Gasoline"))</f>
        <v>Gasoline</v>
      </c>
    </row>
    <row r="8595" spans="1:15" ht="15" customHeight="1" x14ac:dyDescent="0.25">
      <c r="A8595" s="1">
        <v>2022</v>
      </c>
      <c r="B8595" s="1" t="s">
        <v>11026</v>
      </c>
      <c r="C8595" s="1" t="s">
        <v>802</v>
      </c>
      <c r="D8595" s="1" t="s">
        <v>11223</v>
      </c>
      <c r="E8595" s="1" t="s">
        <v>647</v>
      </c>
      <c r="F8595" s="1" t="s">
        <v>804</v>
      </c>
      <c r="G8595" s="1" t="s">
        <v>103</v>
      </c>
      <c r="H8595" s="1" t="s">
        <v>437</v>
      </c>
      <c r="I8595" s="1">
        <v>1.2</v>
      </c>
      <c r="J8595" s="1">
        <v>2023</v>
      </c>
      <c r="K8595" s="1">
        <v>152269</v>
      </c>
      <c r="L8595" s="1">
        <v>0</v>
      </c>
      <c r="M8595" s="1">
        <f t="array" ref="M8595">SUMPRODUCT(MAX(ISNUMBER(SEARCH('Class Rules'!$B$6:$B$85,$E8595))*ISNUMBER(SEARCH('Class Rules'!$C$6:$C$85,$F8595))*'Class Rules'!$A$6:$A$85))</f>
        <v>0</v>
      </c>
      <c r="N8595" s="1" t="str">
        <f t="array" ref="N8595">IF($M8595=0,'Class Rules'!$D$3,INDEX('Class Rules'!$D$6:$D$85,MATCH($M8595,'Class Rules'!$A$6:$A$85,0)))</f>
        <v>Passenger LDV</v>
      </c>
      <c r="O8595" s="1" t="str">
        <f t="array" ref="O8595">IF(SUMPRODUCT(MAX(ISNUMBER(SEARCH(Fuel_Rules!$A$6:$A$30,$E8595))*ISNUMBER(SEARCH(Fuel_Rules!$B$6:$B$30,$F8595))*(Fuel_Rules!$A$6:$A$30&lt;&gt;"")))&gt;0,"Plug-in hybrid",IF($G8595="Diesel","Diesel","Gasoline"))</f>
        <v>Gasoline</v>
      </c>
    </row>
    <row r="8596" spans="1:15" ht="15" customHeight="1" x14ac:dyDescent="0.25">
      <c r="A8596" s="1">
        <v>2022</v>
      </c>
      <c r="B8596" s="1" t="s">
        <v>11026</v>
      </c>
      <c r="C8596" s="1" t="s">
        <v>802</v>
      </c>
      <c r="D8596" s="1" t="s">
        <v>11224</v>
      </c>
      <c r="E8596" s="1" t="s">
        <v>647</v>
      </c>
      <c r="F8596" s="1" t="s">
        <v>804</v>
      </c>
      <c r="G8596" s="1" t="s">
        <v>103</v>
      </c>
      <c r="H8596" s="1" t="s">
        <v>437</v>
      </c>
      <c r="I8596" s="1">
        <v>1.2</v>
      </c>
      <c r="J8596" s="1">
        <v>2023</v>
      </c>
      <c r="K8596" s="1">
        <v>146151</v>
      </c>
      <c r="L8596" s="1">
        <v>0</v>
      </c>
      <c r="M8596" s="1">
        <f t="array" ref="M8596">SUMPRODUCT(MAX(ISNUMBER(SEARCH('Class Rules'!$B$6:$B$85,$E8596))*ISNUMBER(SEARCH('Class Rules'!$C$6:$C$85,$F8596))*'Class Rules'!$A$6:$A$85))</f>
        <v>0</v>
      </c>
      <c r="N8596" s="1" t="str">
        <f t="array" ref="N8596">IF($M8596=0,'Class Rules'!$D$3,INDEX('Class Rules'!$D$6:$D$85,MATCH($M8596,'Class Rules'!$A$6:$A$85,0)))</f>
        <v>Passenger LDV</v>
      </c>
      <c r="O8596" s="1" t="str">
        <f t="array" ref="O8596">IF(SUMPRODUCT(MAX(ISNUMBER(SEARCH(Fuel_Rules!$A$6:$A$30,$E8596))*ISNUMBER(SEARCH(Fuel_Rules!$B$6:$B$30,$F8596))*(Fuel_Rules!$A$6:$A$30&lt;&gt;"")))&gt;0,"Plug-in hybrid",IF($G8596="Diesel","Diesel","Gasoline"))</f>
        <v>Gasoline</v>
      </c>
    </row>
    <row r="8597" spans="1:15" ht="15" customHeight="1" x14ac:dyDescent="0.25">
      <c r="A8597" s="1">
        <v>2022</v>
      </c>
      <c r="B8597" s="1" t="s">
        <v>11026</v>
      </c>
      <c r="C8597" s="1" t="s">
        <v>3299</v>
      </c>
      <c r="D8597" s="1" t="s">
        <v>11225</v>
      </c>
      <c r="E8597" s="1" t="s">
        <v>647</v>
      </c>
      <c r="F8597" s="1" t="s">
        <v>3301</v>
      </c>
      <c r="G8597" s="1" t="s">
        <v>103</v>
      </c>
      <c r="H8597" s="1" t="s">
        <v>437</v>
      </c>
      <c r="I8597" s="1">
        <v>1</v>
      </c>
      <c r="J8597" s="1">
        <v>2023</v>
      </c>
      <c r="K8597" s="1">
        <v>118034</v>
      </c>
      <c r="L8597" s="1">
        <v>0</v>
      </c>
      <c r="M8597" s="1">
        <f t="array" ref="M8597">SUMPRODUCT(MAX(ISNUMBER(SEARCH('Class Rules'!$B$6:$B$85,$E8597))*ISNUMBER(SEARCH('Class Rules'!$C$6:$C$85,$F8597))*'Class Rules'!$A$6:$A$85))</f>
        <v>0</v>
      </c>
      <c r="N8597" s="1" t="str">
        <f t="array" ref="N8597">IF($M8597=0,'Class Rules'!$D$3,INDEX('Class Rules'!$D$6:$D$85,MATCH($M8597,'Class Rules'!$A$6:$A$85,0)))</f>
        <v>Passenger LDV</v>
      </c>
      <c r="O8597" s="1" t="str">
        <f t="array" ref="O8597">IF(SUMPRODUCT(MAX(ISNUMBER(SEARCH(Fuel_Rules!$A$6:$A$30,$E8597))*ISNUMBER(SEARCH(Fuel_Rules!$B$6:$B$30,$F8597))*(Fuel_Rules!$A$6:$A$30&lt;&gt;"")))&gt;0,"Plug-in hybrid",IF($G8597="Diesel","Diesel","Gasoline"))</f>
        <v>Gasoline</v>
      </c>
    </row>
    <row r="8598" spans="1:15" ht="15" customHeight="1" x14ac:dyDescent="0.25">
      <c r="A8598" s="1">
        <v>2022</v>
      </c>
      <c r="B8598" s="1" t="s">
        <v>11026</v>
      </c>
      <c r="C8598" s="1" t="s">
        <v>3299</v>
      </c>
      <c r="D8598" s="1" t="s">
        <v>11226</v>
      </c>
      <c r="E8598" s="1" t="s">
        <v>647</v>
      </c>
      <c r="F8598" s="1" t="s">
        <v>3301</v>
      </c>
      <c r="G8598" s="1" t="s">
        <v>103</v>
      </c>
      <c r="H8598" s="1" t="s">
        <v>437</v>
      </c>
      <c r="I8598" s="1">
        <v>1</v>
      </c>
      <c r="J8598" s="1">
        <v>2023</v>
      </c>
      <c r="K8598" s="1">
        <v>114135</v>
      </c>
      <c r="L8598" s="1">
        <v>0</v>
      </c>
      <c r="M8598" s="1">
        <f t="array" ref="M8598">SUMPRODUCT(MAX(ISNUMBER(SEARCH('Class Rules'!$B$6:$B$85,$E8598))*ISNUMBER(SEARCH('Class Rules'!$C$6:$C$85,$F8598))*'Class Rules'!$A$6:$A$85))</f>
        <v>0</v>
      </c>
      <c r="N8598" s="1" t="str">
        <f t="array" ref="N8598">IF($M8598=0,'Class Rules'!$D$3,INDEX('Class Rules'!$D$6:$D$85,MATCH($M8598,'Class Rules'!$A$6:$A$85,0)))</f>
        <v>Passenger LDV</v>
      </c>
      <c r="O8598" s="1" t="str">
        <f t="array" ref="O8598">IF(SUMPRODUCT(MAX(ISNUMBER(SEARCH(Fuel_Rules!$A$6:$A$30,$E8598))*ISNUMBER(SEARCH(Fuel_Rules!$B$6:$B$30,$F8598))*(Fuel_Rules!$A$6:$A$30&lt;&gt;"")))&gt;0,"Plug-in hybrid",IF($G8598="Diesel","Diesel","Gasoline"))</f>
        <v>Gasoline</v>
      </c>
    </row>
    <row r="8599" spans="1:15" ht="15" customHeight="1" x14ac:dyDescent="0.25">
      <c r="A8599" s="1">
        <v>2022</v>
      </c>
      <c r="B8599" s="1" t="s">
        <v>11026</v>
      </c>
      <c r="C8599" s="1" t="s">
        <v>808</v>
      </c>
      <c r="D8599" s="1" t="s">
        <v>11227</v>
      </c>
      <c r="E8599" s="1" t="s">
        <v>647</v>
      </c>
      <c r="F8599" s="1" t="s">
        <v>810</v>
      </c>
      <c r="G8599" s="1" t="s">
        <v>103</v>
      </c>
      <c r="H8599" s="1" t="s">
        <v>437</v>
      </c>
      <c r="I8599" s="1">
        <v>1.5</v>
      </c>
      <c r="J8599" s="1">
        <v>2023</v>
      </c>
      <c r="K8599" s="1">
        <v>228125</v>
      </c>
      <c r="L8599" s="1">
        <v>0</v>
      </c>
      <c r="M8599" s="1">
        <f t="array" ref="M8599">SUMPRODUCT(MAX(ISNUMBER(SEARCH('Class Rules'!$B$6:$B$85,$E8599))*ISNUMBER(SEARCH('Class Rules'!$C$6:$C$85,$F8599))*'Class Rules'!$A$6:$A$85))</f>
        <v>0</v>
      </c>
      <c r="N8599" s="1" t="str">
        <f t="array" ref="N8599">IF($M8599=0,'Class Rules'!$D$3,INDEX('Class Rules'!$D$6:$D$85,MATCH($M8599,'Class Rules'!$A$6:$A$85,0)))</f>
        <v>Passenger LDV</v>
      </c>
      <c r="O8599" s="1" t="str">
        <f t="array" ref="O8599">IF(SUMPRODUCT(MAX(ISNUMBER(SEARCH(Fuel_Rules!$A$6:$A$30,$E8599))*ISNUMBER(SEARCH(Fuel_Rules!$B$6:$B$30,$F8599))*(Fuel_Rules!$A$6:$A$30&lt;&gt;"")))&gt;0,"Plug-in hybrid",IF($G8599="Diesel","Diesel","Gasoline"))</f>
        <v>Gasoline</v>
      </c>
    </row>
    <row r="8600" spans="1:15" ht="15" customHeight="1" x14ac:dyDescent="0.25">
      <c r="A8600" s="1">
        <v>2022</v>
      </c>
      <c r="B8600" s="1" t="s">
        <v>11026</v>
      </c>
      <c r="C8600" s="1" t="s">
        <v>811</v>
      </c>
      <c r="D8600" s="1" t="s">
        <v>11228</v>
      </c>
      <c r="E8600" s="1" t="s">
        <v>647</v>
      </c>
      <c r="F8600" s="1" t="s">
        <v>813</v>
      </c>
      <c r="G8600" s="1" t="s">
        <v>103</v>
      </c>
      <c r="H8600" s="1" t="s">
        <v>437</v>
      </c>
      <c r="I8600" s="1">
        <v>1</v>
      </c>
      <c r="J8600" s="1">
        <v>2023</v>
      </c>
      <c r="K8600" s="1">
        <v>100974</v>
      </c>
      <c r="L8600" s="1">
        <v>0</v>
      </c>
      <c r="M8600" s="1">
        <f t="array" ref="M8600">SUMPRODUCT(MAX(ISNUMBER(SEARCH('Class Rules'!$B$6:$B$85,$E8600))*ISNUMBER(SEARCH('Class Rules'!$C$6:$C$85,$F8600))*'Class Rules'!$A$6:$A$85))</f>
        <v>0</v>
      </c>
      <c r="N8600" s="1" t="str">
        <f t="array" ref="N8600">IF($M8600=0,'Class Rules'!$D$3,INDEX('Class Rules'!$D$6:$D$85,MATCH($M8600,'Class Rules'!$A$6:$A$85,0)))</f>
        <v>Passenger LDV</v>
      </c>
      <c r="O8600" s="1" t="str">
        <f t="array" ref="O8600">IF(SUMPRODUCT(MAX(ISNUMBER(SEARCH(Fuel_Rules!$A$6:$A$30,$E8600))*ISNUMBER(SEARCH(Fuel_Rules!$B$6:$B$30,$F8600))*(Fuel_Rules!$A$6:$A$30&lt;&gt;"")))&gt;0,"Plug-in hybrid",IF($G8600="Diesel","Diesel","Gasoline"))</f>
        <v>Gasoline</v>
      </c>
    </row>
    <row r="8601" spans="1:15" ht="15" customHeight="1" x14ac:dyDescent="0.25">
      <c r="A8601" s="1">
        <v>2022</v>
      </c>
      <c r="B8601" s="1" t="s">
        <v>11026</v>
      </c>
      <c r="C8601" s="1" t="s">
        <v>811</v>
      </c>
      <c r="D8601" s="1" t="s">
        <v>11229</v>
      </c>
      <c r="E8601" s="1" t="s">
        <v>647</v>
      </c>
      <c r="F8601" s="1" t="s">
        <v>813</v>
      </c>
      <c r="G8601" s="1" t="s">
        <v>103</v>
      </c>
      <c r="H8601" s="1" t="s">
        <v>437</v>
      </c>
      <c r="I8601" s="1">
        <v>1</v>
      </c>
      <c r="J8601" s="1">
        <v>2023</v>
      </c>
      <c r="K8601" s="1">
        <v>95399</v>
      </c>
      <c r="L8601" s="1">
        <v>0</v>
      </c>
      <c r="M8601" s="1">
        <f t="array" ref="M8601">SUMPRODUCT(MAX(ISNUMBER(SEARCH('Class Rules'!$B$6:$B$85,$E8601))*ISNUMBER(SEARCH('Class Rules'!$C$6:$C$85,$F8601))*'Class Rules'!$A$6:$A$85))</f>
        <v>0</v>
      </c>
      <c r="N8601" s="1" t="str">
        <f t="array" ref="N8601">IF($M8601=0,'Class Rules'!$D$3,INDEX('Class Rules'!$D$6:$D$85,MATCH($M8601,'Class Rules'!$A$6:$A$85,0)))</f>
        <v>Passenger LDV</v>
      </c>
      <c r="O8601" s="1" t="str">
        <f t="array" ref="O8601">IF(SUMPRODUCT(MAX(ISNUMBER(SEARCH(Fuel_Rules!$A$6:$A$30,$E8601))*ISNUMBER(SEARCH(Fuel_Rules!$B$6:$B$30,$F8601))*(Fuel_Rules!$A$6:$A$30&lt;&gt;"")))&gt;0,"Plug-in hybrid",IF($G8601="Diesel","Diesel","Gasoline"))</f>
        <v>Gasoline</v>
      </c>
    </row>
    <row r="8602" spans="1:15" ht="15" customHeight="1" x14ac:dyDescent="0.25">
      <c r="A8602" s="1">
        <v>2022</v>
      </c>
      <c r="B8602" s="1" t="s">
        <v>11026</v>
      </c>
      <c r="C8602" s="1" t="s">
        <v>814</v>
      </c>
      <c r="D8602" s="1" t="s">
        <v>11230</v>
      </c>
      <c r="E8602" s="1" t="s">
        <v>647</v>
      </c>
      <c r="F8602" s="1" t="s">
        <v>816</v>
      </c>
      <c r="G8602" s="1" t="s">
        <v>103</v>
      </c>
      <c r="H8602" s="1" t="s">
        <v>437</v>
      </c>
      <c r="I8602" s="1">
        <v>1</v>
      </c>
      <c r="J8602" s="1">
        <v>2023</v>
      </c>
      <c r="K8602" s="1">
        <v>103537</v>
      </c>
      <c r="L8602" s="1">
        <v>0</v>
      </c>
      <c r="M8602" s="1">
        <f t="array" ref="M8602">SUMPRODUCT(MAX(ISNUMBER(SEARCH('Class Rules'!$B$6:$B$85,$E8602))*ISNUMBER(SEARCH('Class Rules'!$C$6:$C$85,$F8602))*'Class Rules'!$A$6:$A$85))</f>
        <v>0</v>
      </c>
      <c r="N8602" s="1" t="str">
        <f t="array" ref="N8602">IF($M8602=0,'Class Rules'!$D$3,INDEX('Class Rules'!$D$6:$D$85,MATCH($M8602,'Class Rules'!$A$6:$A$85,0)))</f>
        <v>Passenger LDV</v>
      </c>
      <c r="O8602" s="1" t="str">
        <f t="array" ref="O8602">IF(SUMPRODUCT(MAX(ISNUMBER(SEARCH(Fuel_Rules!$A$6:$A$30,$E8602))*ISNUMBER(SEARCH(Fuel_Rules!$B$6:$B$30,$F8602))*(Fuel_Rules!$A$6:$A$30&lt;&gt;"")))&gt;0,"Plug-in hybrid",IF($G8602="Diesel","Diesel","Gasoline"))</f>
        <v>Gasoline</v>
      </c>
    </row>
    <row r="8603" spans="1:15" ht="15" customHeight="1" x14ac:dyDescent="0.25">
      <c r="A8603" s="1">
        <v>2022</v>
      </c>
      <c r="B8603" s="1" t="s">
        <v>11026</v>
      </c>
      <c r="C8603" s="1" t="s">
        <v>817</v>
      </c>
      <c r="D8603" s="1" t="s">
        <v>11231</v>
      </c>
      <c r="E8603" s="1" t="s">
        <v>647</v>
      </c>
      <c r="F8603" s="1" t="s">
        <v>819</v>
      </c>
      <c r="G8603" s="1" t="s">
        <v>103</v>
      </c>
      <c r="H8603" s="1" t="s">
        <v>437</v>
      </c>
      <c r="I8603" s="1">
        <v>1</v>
      </c>
      <c r="J8603" s="1">
        <v>2023</v>
      </c>
      <c r="K8603" s="1">
        <v>132584</v>
      </c>
      <c r="L8603" s="1">
        <v>0</v>
      </c>
      <c r="M8603" s="1">
        <f t="array" ref="M8603">SUMPRODUCT(MAX(ISNUMBER(SEARCH('Class Rules'!$B$6:$B$85,$E8603))*ISNUMBER(SEARCH('Class Rules'!$C$6:$C$85,$F8603))*'Class Rules'!$A$6:$A$85))</f>
        <v>0</v>
      </c>
      <c r="N8603" s="1" t="str">
        <f t="array" ref="N8603">IF($M8603=0,'Class Rules'!$D$3,INDEX('Class Rules'!$D$6:$D$85,MATCH($M8603,'Class Rules'!$A$6:$A$85,0)))</f>
        <v>Passenger LDV</v>
      </c>
      <c r="O8603" s="1" t="str">
        <f t="array" ref="O8603">IF(SUMPRODUCT(MAX(ISNUMBER(SEARCH(Fuel_Rules!$A$6:$A$30,$E8603))*ISNUMBER(SEARCH(Fuel_Rules!$B$6:$B$30,$F8603))*(Fuel_Rules!$A$6:$A$30&lt;&gt;"")))&gt;0,"Plug-in hybrid",IF($G8603="Diesel","Diesel","Gasoline"))</f>
        <v>Gasoline</v>
      </c>
    </row>
    <row r="8604" spans="1:15" ht="15" customHeight="1" x14ac:dyDescent="0.25">
      <c r="A8604" s="1">
        <v>2022</v>
      </c>
      <c r="B8604" s="1" t="s">
        <v>11026</v>
      </c>
      <c r="C8604" s="1" t="s">
        <v>817</v>
      </c>
      <c r="D8604" s="1" t="s">
        <v>11232</v>
      </c>
      <c r="E8604" s="1" t="s">
        <v>647</v>
      </c>
      <c r="F8604" s="1" t="s">
        <v>819</v>
      </c>
      <c r="G8604" s="1" t="s">
        <v>103</v>
      </c>
      <c r="H8604" s="1" t="s">
        <v>437</v>
      </c>
      <c r="I8604" s="1">
        <v>1</v>
      </c>
      <c r="J8604" s="1">
        <v>2023</v>
      </c>
      <c r="K8604" s="1">
        <v>126127</v>
      </c>
      <c r="L8604" s="1">
        <v>0</v>
      </c>
      <c r="M8604" s="1">
        <f t="array" ref="M8604">SUMPRODUCT(MAX(ISNUMBER(SEARCH('Class Rules'!$B$6:$B$85,$E8604))*ISNUMBER(SEARCH('Class Rules'!$C$6:$C$85,$F8604))*'Class Rules'!$A$6:$A$85))</f>
        <v>0</v>
      </c>
      <c r="N8604" s="1" t="str">
        <f t="array" ref="N8604">IF($M8604=0,'Class Rules'!$D$3,INDEX('Class Rules'!$D$6:$D$85,MATCH($M8604,'Class Rules'!$A$6:$A$85,0)))</f>
        <v>Passenger LDV</v>
      </c>
      <c r="O8604" s="1" t="str">
        <f t="array" ref="O8604">IF(SUMPRODUCT(MAX(ISNUMBER(SEARCH(Fuel_Rules!$A$6:$A$30,$E8604))*ISNUMBER(SEARCH(Fuel_Rules!$B$6:$B$30,$F8604))*(Fuel_Rules!$A$6:$A$30&lt;&gt;"")))&gt;0,"Plug-in hybrid",IF($G8604="Diesel","Diesel","Gasoline"))</f>
        <v>Gasoline</v>
      </c>
    </row>
    <row r="8605" spans="1:15" ht="15" customHeight="1" x14ac:dyDescent="0.25">
      <c r="A8605" s="1">
        <v>2022</v>
      </c>
      <c r="B8605" s="1" t="s">
        <v>11026</v>
      </c>
      <c r="C8605" s="1" t="s">
        <v>820</v>
      </c>
      <c r="D8605" s="1" t="s">
        <v>11233</v>
      </c>
      <c r="E8605" s="1" t="s">
        <v>647</v>
      </c>
      <c r="F8605" s="1" t="s">
        <v>822</v>
      </c>
      <c r="G8605" s="1" t="s">
        <v>103</v>
      </c>
      <c r="H8605" s="1" t="s">
        <v>437</v>
      </c>
      <c r="I8605" s="1">
        <v>1</v>
      </c>
      <c r="J8605" s="1">
        <v>2023</v>
      </c>
      <c r="K8605" s="1">
        <v>143354</v>
      </c>
      <c r="L8605" s="1">
        <v>0</v>
      </c>
      <c r="M8605" s="1">
        <f t="array" ref="M8605">SUMPRODUCT(MAX(ISNUMBER(SEARCH('Class Rules'!$B$6:$B$85,$E8605))*ISNUMBER(SEARCH('Class Rules'!$C$6:$C$85,$F8605))*'Class Rules'!$A$6:$A$85))</f>
        <v>0</v>
      </c>
      <c r="N8605" s="1" t="str">
        <f t="array" ref="N8605">IF($M8605=0,'Class Rules'!$D$3,INDEX('Class Rules'!$D$6:$D$85,MATCH($M8605,'Class Rules'!$A$6:$A$85,0)))</f>
        <v>Passenger LDV</v>
      </c>
      <c r="O8605" s="1" t="str">
        <f t="array" ref="O8605">IF(SUMPRODUCT(MAX(ISNUMBER(SEARCH(Fuel_Rules!$A$6:$A$30,$E8605))*ISNUMBER(SEARCH(Fuel_Rules!$B$6:$B$30,$F8605))*(Fuel_Rules!$A$6:$A$30&lt;&gt;"")))&gt;0,"Plug-in hybrid",IF($G8605="Diesel","Diesel","Gasoline"))</f>
        <v>Gasoline</v>
      </c>
    </row>
    <row r="8606" spans="1:15" ht="15" customHeight="1" x14ac:dyDescent="0.25">
      <c r="A8606" s="1">
        <v>2022</v>
      </c>
      <c r="B8606" s="1" t="s">
        <v>11026</v>
      </c>
      <c r="C8606" s="1" t="s">
        <v>820</v>
      </c>
      <c r="D8606" s="1" t="s">
        <v>11234</v>
      </c>
      <c r="E8606" s="1" t="s">
        <v>647</v>
      </c>
      <c r="F8606" s="1" t="s">
        <v>822</v>
      </c>
      <c r="G8606" s="1" t="s">
        <v>103</v>
      </c>
      <c r="H8606" s="1" t="s">
        <v>437</v>
      </c>
      <c r="I8606" s="1">
        <v>1</v>
      </c>
      <c r="J8606" s="1">
        <v>2023</v>
      </c>
      <c r="K8606" s="1">
        <v>137440</v>
      </c>
      <c r="L8606" s="1">
        <v>0</v>
      </c>
      <c r="M8606" s="1">
        <f t="array" ref="M8606">SUMPRODUCT(MAX(ISNUMBER(SEARCH('Class Rules'!$B$6:$B$85,$E8606))*ISNUMBER(SEARCH('Class Rules'!$C$6:$C$85,$F8606))*'Class Rules'!$A$6:$A$85))</f>
        <v>0</v>
      </c>
      <c r="N8606" s="1" t="str">
        <f t="array" ref="N8606">IF($M8606=0,'Class Rules'!$D$3,INDEX('Class Rules'!$D$6:$D$85,MATCH($M8606,'Class Rules'!$A$6:$A$85,0)))</f>
        <v>Passenger LDV</v>
      </c>
      <c r="O8606" s="1" t="str">
        <f t="array" ref="O8606">IF(SUMPRODUCT(MAX(ISNUMBER(SEARCH(Fuel_Rules!$A$6:$A$30,$E8606))*ISNUMBER(SEARCH(Fuel_Rules!$B$6:$B$30,$F8606))*(Fuel_Rules!$A$6:$A$30&lt;&gt;"")))&gt;0,"Plug-in hybrid",IF($G8606="Diesel","Diesel","Gasoline"))</f>
        <v>Gasoline</v>
      </c>
    </row>
    <row r="8607" spans="1:15" ht="15" customHeight="1" x14ac:dyDescent="0.25">
      <c r="A8607" s="1">
        <v>2022</v>
      </c>
      <c r="B8607" s="1" t="s">
        <v>11026</v>
      </c>
      <c r="C8607" s="1" t="s">
        <v>823</v>
      </c>
      <c r="D8607" s="1" t="s">
        <v>11235</v>
      </c>
      <c r="E8607" s="1" t="s">
        <v>647</v>
      </c>
      <c r="F8607" s="1" t="s">
        <v>825</v>
      </c>
      <c r="G8607" s="1" t="s">
        <v>103</v>
      </c>
      <c r="H8607" s="1" t="s">
        <v>437</v>
      </c>
      <c r="I8607" s="1">
        <v>1.8</v>
      </c>
      <c r="J8607" s="1">
        <v>2023</v>
      </c>
      <c r="K8607" s="1">
        <v>104050</v>
      </c>
      <c r="L8607" s="1">
        <v>0</v>
      </c>
      <c r="M8607" s="1">
        <f t="array" ref="M8607">SUMPRODUCT(MAX(ISNUMBER(SEARCH('Class Rules'!$B$6:$B$85,$E8607))*ISNUMBER(SEARCH('Class Rules'!$C$6:$C$85,$F8607))*'Class Rules'!$A$6:$A$85))</f>
        <v>0</v>
      </c>
      <c r="N8607" s="1" t="str">
        <f t="array" ref="N8607">IF($M8607=0,'Class Rules'!$D$3,INDEX('Class Rules'!$D$6:$D$85,MATCH($M8607,'Class Rules'!$A$6:$A$85,0)))</f>
        <v>Passenger LDV</v>
      </c>
      <c r="O8607" s="1" t="str">
        <f t="array" ref="O8607">IF(SUMPRODUCT(MAX(ISNUMBER(SEARCH(Fuel_Rules!$A$6:$A$30,$E8607))*ISNUMBER(SEARCH(Fuel_Rules!$B$6:$B$30,$F8607))*(Fuel_Rules!$A$6:$A$30&lt;&gt;"")))&gt;0,"Plug-in hybrid",IF($G8607="Diesel","Diesel","Gasoline"))</f>
        <v>Gasoline</v>
      </c>
    </row>
    <row r="8608" spans="1:15" ht="15" customHeight="1" x14ac:dyDescent="0.25">
      <c r="A8608" s="1">
        <v>2022</v>
      </c>
      <c r="B8608" s="1" t="s">
        <v>11026</v>
      </c>
      <c r="C8608" s="1" t="s">
        <v>823</v>
      </c>
      <c r="D8608" s="1" t="s">
        <v>11236</v>
      </c>
      <c r="E8608" s="1" t="s">
        <v>647</v>
      </c>
      <c r="F8608" s="1" t="s">
        <v>825</v>
      </c>
      <c r="G8608" s="1" t="s">
        <v>103</v>
      </c>
      <c r="H8608" s="1" t="s">
        <v>437</v>
      </c>
      <c r="I8608" s="1">
        <v>1.8</v>
      </c>
      <c r="J8608" s="1">
        <v>2023</v>
      </c>
      <c r="K8608" s="1">
        <v>99224</v>
      </c>
      <c r="L8608" s="1">
        <v>0</v>
      </c>
      <c r="M8608" s="1">
        <f t="array" ref="M8608">SUMPRODUCT(MAX(ISNUMBER(SEARCH('Class Rules'!$B$6:$B$85,$E8608))*ISNUMBER(SEARCH('Class Rules'!$C$6:$C$85,$F8608))*'Class Rules'!$A$6:$A$85))</f>
        <v>0</v>
      </c>
      <c r="N8608" s="1" t="str">
        <f t="array" ref="N8608">IF($M8608=0,'Class Rules'!$D$3,INDEX('Class Rules'!$D$6:$D$85,MATCH($M8608,'Class Rules'!$A$6:$A$85,0)))</f>
        <v>Passenger LDV</v>
      </c>
      <c r="O8608" s="1" t="str">
        <f t="array" ref="O8608">IF(SUMPRODUCT(MAX(ISNUMBER(SEARCH(Fuel_Rules!$A$6:$A$30,$E8608))*ISNUMBER(SEARCH(Fuel_Rules!$B$6:$B$30,$F8608))*(Fuel_Rules!$A$6:$A$30&lt;&gt;"")))&gt;0,"Plug-in hybrid",IF($G8608="Diesel","Diesel","Gasoline"))</f>
        <v>Gasoline</v>
      </c>
    </row>
    <row r="8609" spans="1:15" ht="15" customHeight="1" x14ac:dyDescent="0.25">
      <c r="A8609" s="1">
        <v>2022</v>
      </c>
      <c r="B8609" s="1" t="s">
        <v>11026</v>
      </c>
      <c r="C8609" s="1" t="s">
        <v>826</v>
      </c>
      <c r="D8609" s="1" t="s">
        <v>11237</v>
      </c>
      <c r="E8609" s="1" t="s">
        <v>647</v>
      </c>
      <c r="F8609" s="1" t="s">
        <v>828</v>
      </c>
      <c r="G8609" s="1" t="s">
        <v>105</v>
      </c>
      <c r="H8609" s="1" t="s">
        <v>437</v>
      </c>
      <c r="I8609" s="1">
        <v>2.8</v>
      </c>
      <c r="J8609" s="1">
        <v>2023</v>
      </c>
      <c r="K8609" s="1">
        <v>287826</v>
      </c>
      <c r="L8609" s="1">
        <v>0</v>
      </c>
      <c r="M8609" s="1">
        <f t="array" ref="M8609">SUMPRODUCT(MAX(ISNUMBER(SEARCH('Class Rules'!$B$6:$B$85,$E8609))*ISNUMBER(SEARCH('Class Rules'!$C$6:$C$85,$F8609))*'Class Rules'!$A$6:$A$85))</f>
        <v>15</v>
      </c>
      <c r="N8609" s="1" t="str">
        <f t="array" ref="N8609">IF($M8609=0,'Class Rules'!$D$3,INDEX('Class Rules'!$D$6:$D$85,MATCH($M8609,'Class Rules'!$A$6:$A$85,0)))</f>
        <v>Freight LDV</v>
      </c>
      <c r="O8609" s="1" t="str">
        <f t="array" ref="O8609">IF(SUMPRODUCT(MAX(ISNUMBER(SEARCH(Fuel_Rules!$A$6:$A$30,$E8609))*ISNUMBER(SEARCH(Fuel_Rules!$B$6:$B$30,$F8609))*(Fuel_Rules!$A$6:$A$30&lt;&gt;"")))&gt;0,"Plug-in hybrid",IF($G8609="Diesel","Diesel","Gasoline"))</f>
        <v>Diesel</v>
      </c>
    </row>
    <row r="8610" spans="1:15" ht="15" customHeight="1" x14ac:dyDescent="0.25">
      <c r="A8610" s="1">
        <v>2022</v>
      </c>
      <c r="B8610" s="1" t="s">
        <v>11026</v>
      </c>
      <c r="C8610" s="1" t="s">
        <v>826</v>
      </c>
      <c r="D8610" s="1" t="s">
        <v>11238</v>
      </c>
      <c r="E8610" s="1" t="s">
        <v>647</v>
      </c>
      <c r="F8610" s="1" t="s">
        <v>828</v>
      </c>
      <c r="G8610" s="1" t="s">
        <v>105</v>
      </c>
      <c r="H8610" s="1" t="s">
        <v>437</v>
      </c>
      <c r="I8610" s="1">
        <v>2.8</v>
      </c>
      <c r="J8610" s="1">
        <v>2023</v>
      </c>
      <c r="K8610" s="1">
        <v>266781</v>
      </c>
      <c r="L8610" s="1">
        <v>0</v>
      </c>
      <c r="M8610" s="1">
        <f t="array" ref="M8610">SUMPRODUCT(MAX(ISNUMBER(SEARCH('Class Rules'!$B$6:$B$85,$E8610))*ISNUMBER(SEARCH('Class Rules'!$C$6:$C$85,$F8610))*'Class Rules'!$A$6:$A$85))</f>
        <v>15</v>
      </c>
      <c r="N8610" s="1" t="str">
        <f t="array" ref="N8610">IF($M8610=0,'Class Rules'!$D$3,INDEX('Class Rules'!$D$6:$D$85,MATCH($M8610,'Class Rules'!$A$6:$A$85,0)))</f>
        <v>Freight LDV</v>
      </c>
      <c r="O8610" s="1" t="str">
        <f t="array" ref="O8610">IF(SUMPRODUCT(MAX(ISNUMBER(SEARCH(Fuel_Rules!$A$6:$A$30,$E8610))*ISNUMBER(SEARCH(Fuel_Rules!$B$6:$B$30,$F8610))*(Fuel_Rules!$A$6:$A$30&lt;&gt;"")))&gt;0,"Plug-in hybrid",IF($G8610="Diesel","Diesel","Gasoline"))</f>
        <v>Diesel</v>
      </c>
    </row>
    <row r="8611" spans="1:15" ht="15" customHeight="1" x14ac:dyDescent="0.25">
      <c r="A8611" s="1">
        <v>2022</v>
      </c>
      <c r="B8611" s="1" t="s">
        <v>11026</v>
      </c>
      <c r="C8611" s="1" t="s">
        <v>4328</v>
      </c>
      <c r="D8611" s="1" t="s">
        <v>11239</v>
      </c>
      <c r="E8611" s="1" t="s">
        <v>647</v>
      </c>
      <c r="F8611" s="1" t="s">
        <v>4330</v>
      </c>
      <c r="G8611" s="1" t="s">
        <v>103</v>
      </c>
      <c r="H8611" s="1" t="s">
        <v>437</v>
      </c>
      <c r="I8611" s="1">
        <v>1.4</v>
      </c>
      <c r="J8611" s="1">
        <v>2023</v>
      </c>
      <c r="K8611" s="1">
        <v>156796</v>
      </c>
      <c r="L8611" s="1">
        <v>0</v>
      </c>
      <c r="M8611" s="1">
        <f t="array" ref="M8611">SUMPRODUCT(MAX(ISNUMBER(SEARCH('Class Rules'!$B$6:$B$85,$E8611))*ISNUMBER(SEARCH('Class Rules'!$C$6:$C$85,$F8611))*'Class Rules'!$A$6:$A$85))</f>
        <v>0</v>
      </c>
      <c r="N8611" s="1" t="str">
        <f t="array" ref="N8611">IF($M8611=0,'Class Rules'!$D$3,INDEX('Class Rules'!$D$6:$D$85,MATCH($M8611,'Class Rules'!$A$6:$A$85,0)))</f>
        <v>Passenger LDV</v>
      </c>
      <c r="O8611" s="1" t="str">
        <f t="array" ref="O8611">IF(SUMPRODUCT(MAX(ISNUMBER(SEARCH(Fuel_Rules!$A$6:$A$30,$E8611))*ISNUMBER(SEARCH(Fuel_Rules!$B$6:$B$30,$F8611))*(Fuel_Rules!$A$6:$A$30&lt;&gt;"")))&gt;0,"Plug-in hybrid",IF($G8611="Diesel","Diesel","Gasoline"))</f>
        <v>Gasoline</v>
      </c>
    </row>
    <row r="8612" spans="1:15" ht="15" customHeight="1" x14ac:dyDescent="0.25">
      <c r="A8612" s="1">
        <v>2022</v>
      </c>
      <c r="B8612" s="1" t="s">
        <v>11026</v>
      </c>
      <c r="C8612" s="1" t="s">
        <v>4328</v>
      </c>
      <c r="D8612" s="1" t="s">
        <v>11240</v>
      </c>
      <c r="E8612" s="1" t="s">
        <v>647</v>
      </c>
      <c r="F8612" s="1" t="s">
        <v>4330</v>
      </c>
      <c r="G8612" s="1" t="s">
        <v>103</v>
      </c>
      <c r="H8612" s="1" t="s">
        <v>437</v>
      </c>
      <c r="I8612" s="1">
        <v>1.4</v>
      </c>
      <c r="J8612" s="1">
        <v>2023</v>
      </c>
      <c r="K8612" s="1">
        <v>148746</v>
      </c>
      <c r="L8612" s="1">
        <v>0</v>
      </c>
      <c r="M8612" s="1">
        <f t="array" ref="M8612">SUMPRODUCT(MAX(ISNUMBER(SEARCH('Class Rules'!$B$6:$B$85,$E8612))*ISNUMBER(SEARCH('Class Rules'!$C$6:$C$85,$F8612))*'Class Rules'!$A$6:$A$85))</f>
        <v>0</v>
      </c>
      <c r="N8612" s="1" t="str">
        <f t="array" ref="N8612">IF($M8612=0,'Class Rules'!$D$3,INDEX('Class Rules'!$D$6:$D$85,MATCH($M8612,'Class Rules'!$A$6:$A$85,0)))</f>
        <v>Passenger LDV</v>
      </c>
      <c r="O8612" s="1" t="str">
        <f t="array" ref="O8612">IF(SUMPRODUCT(MAX(ISNUMBER(SEARCH(Fuel_Rules!$A$6:$A$30,$E8612))*ISNUMBER(SEARCH(Fuel_Rules!$B$6:$B$30,$F8612))*(Fuel_Rules!$A$6:$A$30&lt;&gt;"")))&gt;0,"Plug-in hybrid",IF($G8612="Diesel","Diesel","Gasoline"))</f>
        <v>Gasoline</v>
      </c>
    </row>
    <row r="8613" spans="1:15" ht="15" customHeight="1" x14ac:dyDescent="0.25">
      <c r="A8613" s="1">
        <v>2022</v>
      </c>
      <c r="B8613" s="1" t="s">
        <v>11026</v>
      </c>
      <c r="C8613" s="1" t="s">
        <v>4331</v>
      </c>
      <c r="D8613" s="1" t="s">
        <v>11241</v>
      </c>
      <c r="E8613" s="1" t="s">
        <v>647</v>
      </c>
      <c r="F8613" s="1" t="s">
        <v>4333</v>
      </c>
      <c r="G8613" s="1" t="s">
        <v>103</v>
      </c>
      <c r="H8613" s="1" t="s">
        <v>437</v>
      </c>
      <c r="I8613" s="1">
        <v>1.4</v>
      </c>
      <c r="J8613" s="1">
        <v>2023</v>
      </c>
      <c r="K8613" s="1">
        <v>144116</v>
      </c>
      <c r="L8613" s="1">
        <v>0</v>
      </c>
      <c r="M8613" s="1">
        <f t="array" ref="M8613">SUMPRODUCT(MAX(ISNUMBER(SEARCH('Class Rules'!$B$6:$B$85,$E8613))*ISNUMBER(SEARCH('Class Rules'!$C$6:$C$85,$F8613))*'Class Rules'!$A$6:$A$85))</f>
        <v>0</v>
      </c>
      <c r="N8613" s="1" t="str">
        <f t="array" ref="N8613">IF($M8613=0,'Class Rules'!$D$3,INDEX('Class Rules'!$D$6:$D$85,MATCH($M8613,'Class Rules'!$A$6:$A$85,0)))</f>
        <v>Passenger LDV</v>
      </c>
      <c r="O8613" s="1" t="str">
        <f t="array" ref="O8613">IF(SUMPRODUCT(MAX(ISNUMBER(SEARCH(Fuel_Rules!$A$6:$A$30,$E8613))*ISNUMBER(SEARCH(Fuel_Rules!$B$6:$B$30,$F8613))*(Fuel_Rules!$A$6:$A$30&lt;&gt;"")))&gt;0,"Plug-in hybrid",IF($G8613="Diesel","Diesel","Gasoline"))</f>
        <v>Gasoline</v>
      </c>
    </row>
    <row r="8614" spans="1:15" ht="15" customHeight="1" x14ac:dyDescent="0.25">
      <c r="A8614" s="1">
        <v>2022</v>
      </c>
      <c r="B8614" s="1" t="s">
        <v>11026</v>
      </c>
      <c r="C8614" s="1" t="s">
        <v>4331</v>
      </c>
      <c r="D8614" s="1" t="s">
        <v>11242</v>
      </c>
      <c r="E8614" s="1" t="s">
        <v>647</v>
      </c>
      <c r="F8614" s="1" t="s">
        <v>4333</v>
      </c>
      <c r="G8614" s="1" t="s">
        <v>103</v>
      </c>
      <c r="H8614" s="1" t="s">
        <v>437</v>
      </c>
      <c r="I8614" s="1">
        <v>1.4</v>
      </c>
      <c r="J8614" s="1">
        <v>2023</v>
      </c>
      <c r="K8614" s="1">
        <v>133801</v>
      </c>
      <c r="L8614" s="1">
        <v>0</v>
      </c>
      <c r="M8614" s="1">
        <f t="array" ref="M8614">SUMPRODUCT(MAX(ISNUMBER(SEARCH('Class Rules'!$B$6:$B$85,$E8614))*ISNUMBER(SEARCH('Class Rules'!$C$6:$C$85,$F8614))*'Class Rules'!$A$6:$A$85))</f>
        <v>0</v>
      </c>
      <c r="N8614" s="1" t="str">
        <f t="array" ref="N8614">IF($M8614=0,'Class Rules'!$D$3,INDEX('Class Rules'!$D$6:$D$85,MATCH($M8614,'Class Rules'!$A$6:$A$85,0)))</f>
        <v>Passenger LDV</v>
      </c>
      <c r="O8614" s="1" t="str">
        <f t="array" ref="O8614">IF(SUMPRODUCT(MAX(ISNUMBER(SEARCH(Fuel_Rules!$A$6:$A$30,$E8614))*ISNUMBER(SEARCH(Fuel_Rules!$B$6:$B$30,$F8614))*(Fuel_Rules!$A$6:$A$30&lt;&gt;"")))&gt;0,"Plug-in hybrid",IF($G8614="Diesel","Diesel","Gasoline"))</f>
        <v>Gasoline</v>
      </c>
    </row>
    <row r="8615" spans="1:15" ht="15" customHeight="1" x14ac:dyDescent="0.25">
      <c r="A8615" s="1">
        <v>2022</v>
      </c>
      <c r="B8615" s="1" t="s">
        <v>11026</v>
      </c>
      <c r="C8615" s="1" t="s">
        <v>8039</v>
      </c>
      <c r="D8615" s="1" t="s">
        <v>11243</v>
      </c>
      <c r="E8615" s="1" t="s">
        <v>647</v>
      </c>
      <c r="F8615" s="1" t="s">
        <v>8041</v>
      </c>
      <c r="G8615" s="1" t="s">
        <v>103</v>
      </c>
      <c r="H8615" s="1" t="s">
        <v>437</v>
      </c>
      <c r="I8615" s="1">
        <v>1.5</v>
      </c>
      <c r="J8615" s="1">
        <v>2023</v>
      </c>
      <c r="K8615" s="1">
        <v>210585</v>
      </c>
      <c r="L8615" s="1">
        <v>0</v>
      </c>
      <c r="M8615" s="1">
        <f t="array" ref="M8615">SUMPRODUCT(MAX(ISNUMBER(SEARCH('Class Rules'!$B$6:$B$85,$E8615))*ISNUMBER(SEARCH('Class Rules'!$C$6:$C$85,$F8615))*'Class Rules'!$A$6:$A$85))</f>
        <v>0</v>
      </c>
      <c r="N8615" s="1" t="str">
        <f t="array" ref="N8615">IF($M8615=0,'Class Rules'!$D$3,INDEX('Class Rules'!$D$6:$D$85,MATCH($M8615,'Class Rules'!$A$6:$A$85,0)))</f>
        <v>Passenger LDV</v>
      </c>
      <c r="O8615" s="1" t="str">
        <f t="array" ref="O8615">IF(SUMPRODUCT(MAX(ISNUMBER(SEARCH(Fuel_Rules!$A$6:$A$30,$E8615))*ISNUMBER(SEARCH(Fuel_Rules!$B$6:$B$30,$F8615))*(Fuel_Rules!$A$6:$A$30&lt;&gt;"")))&gt;0,"Plug-in hybrid",IF($G8615="Diesel","Diesel","Gasoline"))</f>
        <v>Gasoline</v>
      </c>
    </row>
    <row r="8616" spans="1:15" ht="15" customHeight="1" x14ac:dyDescent="0.25">
      <c r="A8616" s="1">
        <v>2022</v>
      </c>
      <c r="B8616" s="1" t="s">
        <v>11026</v>
      </c>
      <c r="C8616" s="1" t="s">
        <v>839</v>
      </c>
      <c r="D8616" s="1" t="s">
        <v>11244</v>
      </c>
      <c r="E8616" s="1" t="s">
        <v>831</v>
      </c>
      <c r="F8616" s="1" t="s">
        <v>841</v>
      </c>
      <c r="G8616" s="1" t="s">
        <v>105</v>
      </c>
      <c r="H8616" s="1" t="s">
        <v>298</v>
      </c>
      <c r="I8616" s="1">
        <v>1.6</v>
      </c>
      <c r="J8616" s="1">
        <v>2023</v>
      </c>
      <c r="K8616" s="1">
        <v>206248</v>
      </c>
      <c r="L8616" s="1">
        <v>0</v>
      </c>
      <c r="M8616" s="1">
        <f t="array" ref="M8616">SUMPRODUCT(MAX(ISNUMBER(SEARCH('Class Rules'!$B$6:$B$85,$E8616))*ISNUMBER(SEARCH('Class Rules'!$C$6:$C$85,$F8616))*'Class Rules'!$A$6:$A$85))</f>
        <v>0</v>
      </c>
      <c r="N8616" s="1" t="str">
        <f t="array" ref="N8616">IF($M8616=0,'Class Rules'!$D$3,INDEX('Class Rules'!$D$6:$D$85,MATCH($M8616,'Class Rules'!$A$6:$A$85,0)))</f>
        <v>Passenger LDV</v>
      </c>
      <c r="O8616" s="1" t="str">
        <f t="array" ref="O8616">IF(SUMPRODUCT(MAX(ISNUMBER(SEARCH(Fuel_Rules!$A$6:$A$30,$E8616))*ISNUMBER(SEARCH(Fuel_Rules!$B$6:$B$30,$F8616))*(Fuel_Rules!$A$6:$A$30&lt;&gt;"")))&gt;0,"Plug-in hybrid",IF($G8616="Diesel","Diesel","Gasoline"))</f>
        <v>Diesel</v>
      </c>
    </row>
    <row r="8617" spans="1:15" ht="15" customHeight="1" x14ac:dyDescent="0.25">
      <c r="A8617" s="1">
        <v>2022</v>
      </c>
      <c r="B8617" s="1" t="s">
        <v>11026</v>
      </c>
      <c r="C8617" s="1" t="s">
        <v>842</v>
      </c>
      <c r="D8617" s="1" t="s">
        <v>11245</v>
      </c>
      <c r="E8617" s="1" t="s">
        <v>831</v>
      </c>
      <c r="F8617" s="1" t="s">
        <v>844</v>
      </c>
      <c r="G8617" s="1" t="s">
        <v>103</v>
      </c>
      <c r="H8617" s="1" t="s">
        <v>437</v>
      </c>
      <c r="I8617" s="1">
        <v>1.6</v>
      </c>
      <c r="J8617" s="1">
        <v>2023</v>
      </c>
      <c r="K8617" s="1">
        <v>145437</v>
      </c>
      <c r="L8617" s="1">
        <v>0</v>
      </c>
      <c r="M8617" s="1">
        <f t="array" ref="M8617">SUMPRODUCT(MAX(ISNUMBER(SEARCH('Class Rules'!$B$6:$B$85,$E8617))*ISNUMBER(SEARCH('Class Rules'!$C$6:$C$85,$F8617))*'Class Rules'!$A$6:$A$85))</f>
        <v>0</v>
      </c>
      <c r="N8617" s="1" t="str">
        <f t="array" ref="N8617">IF($M8617=0,'Class Rules'!$D$3,INDEX('Class Rules'!$D$6:$D$85,MATCH($M8617,'Class Rules'!$A$6:$A$85,0)))</f>
        <v>Passenger LDV</v>
      </c>
      <c r="O8617" s="1" t="str">
        <f t="array" ref="O8617">IF(SUMPRODUCT(MAX(ISNUMBER(SEARCH(Fuel_Rules!$A$6:$A$30,$E8617))*ISNUMBER(SEARCH(Fuel_Rules!$B$6:$B$30,$F8617))*(Fuel_Rules!$A$6:$A$30&lt;&gt;"")))&gt;0,"Plug-in hybrid",IF($G8617="Diesel","Diesel","Gasoline"))</f>
        <v>Gasoline</v>
      </c>
    </row>
    <row r="8618" spans="1:15" ht="15" customHeight="1" x14ac:dyDescent="0.25">
      <c r="A8618" s="1">
        <v>2022</v>
      </c>
      <c r="B8618" s="1" t="s">
        <v>11026</v>
      </c>
      <c r="C8618" s="1" t="s">
        <v>842</v>
      </c>
      <c r="D8618" s="1" t="s">
        <v>11246</v>
      </c>
      <c r="E8618" s="1" t="s">
        <v>831</v>
      </c>
      <c r="F8618" s="1" t="s">
        <v>844</v>
      </c>
      <c r="G8618" s="1" t="s">
        <v>103</v>
      </c>
      <c r="H8618" s="1" t="s">
        <v>437</v>
      </c>
      <c r="I8618" s="1">
        <v>1.6</v>
      </c>
      <c r="J8618" s="1">
        <v>2023</v>
      </c>
      <c r="K8618" s="1">
        <v>136710</v>
      </c>
      <c r="L8618" s="1">
        <v>0</v>
      </c>
      <c r="M8618" s="1">
        <f t="array" ref="M8618">SUMPRODUCT(MAX(ISNUMBER(SEARCH('Class Rules'!$B$6:$B$85,$E8618))*ISNUMBER(SEARCH('Class Rules'!$C$6:$C$85,$F8618))*'Class Rules'!$A$6:$A$85))</f>
        <v>0</v>
      </c>
      <c r="N8618" s="1" t="str">
        <f t="array" ref="N8618">IF($M8618=0,'Class Rules'!$D$3,INDEX('Class Rules'!$D$6:$D$85,MATCH($M8618,'Class Rules'!$A$6:$A$85,0)))</f>
        <v>Passenger LDV</v>
      </c>
      <c r="O8618" s="1" t="str">
        <f t="array" ref="O8618">IF(SUMPRODUCT(MAX(ISNUMBER(SEARCH(Fuel_Rules!$A$6:$A$30,$E8618))*ISNUMBER(SEARCH(Fuel_Rules!$B$6:$B$30,$F8618))*(Fuel_Rules!$A$6:$A$30&lt;&gt;"")))&gt;0,"Plug-in hybrid",IF($G8618="Diesel","Diesel","Gasoline"))</f>
        <v>Gasoline</v>
      </c>
    </row>
    <row r="8619" spans="1:15" ht="15" customHeight="1" x14ac:dyDescent="0.25">
      <c r="A8619" s="1">
        <v>2022</v>
      </c>
      <c r="B8619" s="1" t="s">
        <v>11026</v>
      </c>
      <c r="C8619" s="1" t="s">
        <v>848</v>
      </c>
      <c r="D8619" s="1" t="s">
        <v>11247</v>
      </c>
      <c r="E8619" s="1" t="s">
        <v>831</v>
      </c>
      <c r="F8619" s="1" t="s">
        <v>850</v>
      </c>
      <c r="G8619" s="1" t="s">
        <v>103</v>
      </c>
      <c r="H8619" s="1" t="s">
        <v>437</v>
      </c>
      <c r="I8619" s="1">
        <v>1.6</v>
      </c>
      <c r="J8619" s="1">
        <v>2023</v>
      </c>
      <c r="K8619" s="1">
        <v>115984</v>
      </c>
      <c r="L8619" s="1">
        <v>0</v>
      </c>
      <c r="M8619" s="1">
        <f t="array" ref="M8619">SUMPRODUCT(MAX(ISNUMBER(SEARCH('Class Rules'!$B$6:$B$85,$E8619))*ISNUMBER(SEARCH('Class Rules'!$C$6:$C$85,$F8619))*'Class Rules'!$A$6:$A$85))</f>
        <v>0</v>
      </c>
      <c r="N8619" s="1" t="str">
        <f t="array" ref="N8619">IF($M8619=0,'Class Rules'!$D$3,INDEX('Class Rules'!$D$6:$D$85,MATCH($M8619,'Class Rules'!$A$6:$A$85,0)))</f>
        <v>Passenger LDV</v>
      </c>
      <c r="O8619" s="1" t="str">
        <f t="array" ref="O8619">IF(SUMPRODUCT(MAX(ISNUMBER(SEARCH(Fuel_Rules!$A$6:$A$30,$E8619))*ISNUMBER(SEARCH(Fuel_Rules!$B$6:$B$30,$F8619))*(Fuel_Rules!$A$6:$A$30&lt;&gt;"")))&gt;0,"Plug-in hybrid",IF($G8619="Diesel","Diesel","Gasoline"))</f>
        <v>Gasoline</v>
      </c>
    </row>
    <row r="8620" spans="1:15" ht="15" customHeight="1" x14ac:dyDescent="0.25">
      <c r="A8620" s="1">
        <v>2022</v>
      </c>
      <c r="B8620" s="1" t="s">
        <v>11026</v>
      </c>
      <c r="C8620" s="1" t="s">
        <v>851</v>
      </c>
      <c r="D8620" s="1" t="s">
        <v>11248</v>
      </c>
      <c r="E8620" s="1" t="s">
        <v>831</v>
      </c>
      <c r="F8620" s="1" t="s">
        <v>853</v>
      </c>
      <c r="G8620" s="1" t="s">
        <v>103</v>
      </c>
      <c r="H8620" s="1" t="s">
        <v>437</v>
      </c>
      <c r="I8620" s="1">
        <v>1.6</v>
      </c>
      <c r="J8620" s="1">
        <v>2023</v>
      </c>
      <c r="K8620" s="1">
        <v>115121</v>
      </c>
      <c r="L8620" s="1">
        <v>0</v>
      </c>
      <c r="M8620" s="1">
        <f t="array" ref="M8620">SUMPRODUCT(MAX(ISNUMBER(SEARCH('Class Rules'!$B$6:$B$85,$E8620))*ISNUMBER(SEARCH('Class Rules'!$C$6:$C$85,$F8620))*'Class Rules'!$A$6:$A$85))</f>
        <v>0</v>
      </c>
      <c r="N8620" s="1" t="str">
        <f t="array" ref="N8620">IF($M8620=0,'Class Rules'!$D$3,INDEX('Class Rules'!$D$6:$D$85,MATCH($M8620,'Class Rules'!$A$6:$A$85,0)))</f>
        <v>Passenger LDV</v>
      </c>
      <c r="O8620" s="1" t="str">
        <f t="array" ref="O8620">IF(SUMPRODUCT(MAX(ISNUMBER(SEARCH(Fuel_Rules!$A$6:$A$30,$E8620))*ISNUMBER(SEARCH(Fuel_Rules!$B$6:$B$30,$F8620))*(Fuel_Rules!$A$6:$A$30&lt;&gt;"")))&gt;0,"Plug-in hybrid",IF($G8620="Diesel","Diesel","Gasoline"))</f>
        <v>Gasoline</v>
      </c>
    </row>
    <row r="8621" spans="1:15" ht="15" customHeight="1" x14ac:dyDescent="0.25">
      <c r="A8621" s="1">
        <v>2022</v>
      </c>
      <c r="B8621" s="1" t="s">
        <v>11026</v>
      </c>
      <c r="C8621" s="1" t="s">
        <v>860</v>
      </c>
      <c r="D8621" s="1" t="s">
        <v>11249</v>
      </c>
      <c r="E8621" s="1" t="s">
        <v>831</v>
      </c>
      <c r="F8621" s="1" t="s">
        <v>862</v>
      </c>
      <c r="G8621" s="1" t="s">
        <v>105</v>
      </c>
      <c r="H8621" s="1" t="s">
        <v>298</v>
      </c>
      <c r="I8621" s="1">
        <v>2</v>
      </c>
      <c r="J8621" s="1">
        <v>2023</v>
      </c>
      <c r="K8621" s="1">
        <v>199341</v>
      </c>
      <c r="L8621" s="1">
        <v>0</v>
      </c>
      <c r="M8621" s="1">
        <f t="array" ref="M8621">SUMPRODUCT(MAX(ISNUMBER(SEARCH('Class Rules'!$B$6:$B$85,$E8621))*ISNUMBER(SEARCH('Class Rules'!$C$6:$C$85,$F8621))*'Class Rules'!$A$6:$A$85))</f>
        <v>30</v>
      </c>
      <c r="N8621" s="1" t="str">
        <f t="array" ref="N8621">IF($M8621=0,'Class Rules'!$D$3,INDEX('Class Rules'!$D$6:$D$85,MATCH($M8621,'Class Rules'!$A$6:$A$85,0)))</f>
        <v>Freight LDV</v>
      </c>
      <c r="O8621" s="1" t="str">
        <f t="array" ref="O8621">IF(SUMPRODUCT(MAX(ISNUMBER(SEARCH(Fuel_Rules!$A$6:$A$30,$E8621))*ISNUMBER(SEARCH(Fuel_Rules!$B$6:$B$30,$F8621))*(Fuel_Rules!$A$6:$A$30&lt;&gt;"")))&gt;0,"Plug-in hybrid",IF($G8621="Diesel","Diesel","Gasoline"))</f>
        <v>Diesel</v>
      </c>
    </row>
    <row r="8622" spans="1:15" ht="15" customHeight="1" x14ac:dyDescent="0.25">
      <c r="A8622" s="1">
        <v>2022</v>
      </c>
      <c r="B8622" s="1" t="s">
        <v>11026</v>
      </c>
      <c r="C8622" s="1" t="s">
        <v>863</v>
      </c>
      <c r="D8622" s="1" t="s">
        <v>11250</v>
      </c>
      <c r="E8622" s="1" t="s">
        <v>831</v>
      </c>
      <c r="F8622" s="1" t="s">
        <v>865</v>
      </c>
      <c r="G8622" s="1" t="s">
        <v>105</v>
      </c>
      <c r="H8622" s="1" t="s">
        <v>298</v>
      </c>
      <c r="I8622" s="1">
        <v>2</v>
      </c>
      <c r="J8622" s="1">
        <v>2023</v>
      </c>
      <c r="K8622" s="1">
        <v>223479</v>
      </c>
      <c r="L8622" s="1">
        <v>0</v>
      </c>
      <c r="M8622" s="1">
        <f t="array" ref="M8622">SUMPRODUCT(MAX(ISNUMBER(SEARCH('Class Rules'!$B$6:$B$85,$E8622))*ISNUMBER(SEARCH('Class Rules'!$C$6:$C$85,$F8622))*'Class Rules'!$A$6:$A$85))</f>
        <v>66</v>
      </c>
      <c r="N8622" s="1" t="str">
        <f t="array" ref="N8622">IF($M8622=0,'Class Rules'!$D$3,INDEX('Class Rules'!$D$6:$D$85,MATCH($M8622,'Class Rules'!$A$6:$A$85,0)))</f>
        <v>Passenger HDV</v>
      </c>
      <c r="O8622" s="1" t="str">
        <f t="array" ref="O8622">IF(SUMPRODUCT(MAX(ISNUMBER(SEARCH(Fuel_Rules!$A$6:$A$30,$E8622))*ISNUMBER(SEARCH(Fuel_Rules!$B$6:$B$30,$F8622))*(Fuel_Rules!$A$6:$A$30&lt;&gt;"")))&gt;0,"Plug-in hybrid",IF($G8622="Diesel","Diesel","Gasoline"))</f>
        <v>Diesel</v>
      </c>
    </row>
    <row r="8623" spans="1:15" ht="15" customHeight="1" x14ac:dyDescent="0.25">
      <c r="A8623" s="1">
        <v>2022</v>
      </c>
      <c r="B8623" s="1" t="s">
        <v>11026</v>
      </c>
      <c r="C8623" s="1" t="s">
        <v>866</v>
      </c>
      <c r="D8623" s="1" t="s">
        <v>11251</v>
      </c>
      <c r="E8623" s="1" t="s">
        <v>831</v>
      </c>
      <c r="F8623" s="1" t="s">
        <v>868</v>
      </c>
      <c r="G8623" s="1" t="s">
        <v>105</v>
      </c>
      <c r="H8623" s="1" t="s">
        <v>298</v>
      </c>
      <c r="I8623" s="1">
        <v>1.6</v>
      </c>
      <c r="J8623" s="1">
        <v>2023</v>
      </c>
      <c r="K8623" s="1">
        <v>169889</v>
      </c>
      <c r="L8623" s="1">
        <v>0</v>
      </c>
      <c r="M8623" s="1">
        <f t="array" ref="M8623">SUMPRODUCT(MAX(ISNUMBER(SEARCH('Class Rules'!$B$6:$B$85,$E8623))*ISNUMBER(SEARCH('Class Rules'!$C$6:$C$85,$F8623))*'Class Rules'!$A$6:$A$85))</f>
        <v>0</v>
      </c>
      <c r="N8623" s="1" t="str">
        <f t="array" ref="N8623">IF($M8623=0,'Class Rules'!$D$3,INDEX('Class Rules'!$D$6:$D$85,MATCH($M8623,'Class Rules'!$A$6:$A$85,0)))</f>
        <v>Passenger LDV</v>
      </c>
      <c r="O8623" s="1" t="str">
        <f t="array" ref="O8623">IF(SUMPRODUCT(MAX(ISNUMBER(SEARCH(Fuel_Rules!$A$6:$A$30,$E8623))*ISNUMBER(SEARCH(Fuel_Rules!$B$6:$B$30,$F8623))*(Fuel_Rules!$A$6:$A$30&lt;&gt;"")))&gt;0,"Plug-in hybrid",IF($G8623="Diesel","Diesel","Gasoline"))</f>
        <v>Diesel</v>
      </c>
    </row>
    <row r="8624" spans="1:15" ht="15" customHeight="1" x14ac:dyDescent="0.25">
      <c r="A8624" s="1">
        <v>2022</v>
      </c>
      <c r="B8624" s="1" t="s">
        <v>11026</v>
      </c>
      <c r="C8624" s="1" t="s">
        <v>869</v>
      </c>
      <c r="D8624" s="1" t="s">
        <v>11252</v>
      </c>
      <c r="E8624" s="1" t="s">
        <v>831</v>
      </c>
      <c r="F8624" s="1" t="s">
        <v>871</v>
      </c>
      <c r="G8624" s="1" t="s">
        <v>103</v>
      </c>
      <c r="H8624" s="1" t="s">
        <v>437</v>
      </c>
      <c r="I8624" s="1">
        <v>1.6</v>
      </c>
      <c r="J8624" s="1">
        <v>2023</v>
      </c>
      <c r="K8624" s="1">
        <v>103078</v>
      </c>
      <c r="L8624" s="1">
        <v>0</v>
      </c>
      <c r="M8624" s="1">
        <f t="array" ref="M8624">SUMPRODUCT(MAX(ISNUMBER(SEARCH('Class Rules'!$B$6:$B$85,$E8624))*ISNUMBER(SEARCH('Class Rules'!$C$6:$C$85,$F8624))*'Class Rules'!$A$6:$A$85))</f>
        <v>0</v>
      </c>
      <c r="N8624" s="1" t="str">
        <f t="array" ref="N8624">IF($M8624=0,'Class Rules'!$D$3,INDEX('Class Rules'!$D$6:$D$85,MATCH($M8624,'Class Rules'!$A$6:$A$85,0)))</f>
        <v>Passenger LDV</v>
      </c>
      <c r="O8624" s="1" t="str">
        <f t="array" ref="O8624">IF(SUMPRODUCT(MAX(ISNUMBER(SEARCH(Fuel_Rules!$A$6:$A$30,$E8624))*ISNUMBER(SEARCH(Fuel_Rules!$B$6:$B$30,$F8624))*(Fuel_Rules!$A$6:$A$30&lt;&gt;"")))&gt;0,"Plug-in hybrid",IF($G8624="Diesel","Diesel","Gasoline"))</f>
        <v>Gasoline</v>
      </c>
    </row>
    <row r="8625" spans="1:15" ht="15" customHeight="1" x14ac:dyDescent="0.25">
      <c r="A8625" s="1">
        <v>2022</v>
      </c>
      <c r="B8625" s="1" t="s">
        <v>11026</v>
      </c>
      <c r="C8625" s="1" t="s">
        <v>878</v>
      </c>
      <c r="D8625" s="1" t="s">
        <v>11253</v>
      </c>
      <c r="E8625" s="1" t="s">
        <v>831</v>
      </c>
      <c r="F8625" s="1" t="s">
        <v>880</v>
      </c>
      <c r="G8625" s="1" t="s">
        <v>105</v>
      </c>
      <c r="H8625" s="1" t="s">
        <v>298</v>
      </c>
      <c r="I8625" s="1">
        <v>2</v>
      </c>
      <c r="J8625" s="1">
        <v>2023</v>
      </c>
      <c r="K8625" s="1">
        <v>216233</v>
      </c>
      <c r="L8625" s="1">
        <v>0</v>
      </c>
      <c r="M8625" s="1">
        <f t="array" ref="M8625">SUMPRODUCT(MAX(ISNUMBER(SEARCH('Class Rules'!$B$6:$B$85,$E8625))*ISNUMBER(SEARCH('Class Rules'!$C$6:$C$85,$F8625))*'Class Rules'!$A$6:$A$85))</f>
        <v>31</v>
      </c>
      <c r="N8625" s="1" t="str">
        <f t="array" ref="N8625">IF($M8625=0,'Class Rules'!$D$3,INDEX('Class Rules'!$D$6:$D$85,MATCH($M8625,'Class Rules'!$A$6:$A$85,0)))</f>
        <v>Freight LDV</v>
      </c>
      <c r="O8625" s="1" t="str">
        <f t="array" ref="O8625">IF(SUMPRODUCT(MAX(ISNUMBER(SEARCH(Fuel_Rules!$A$6:$A$30,$E8625))*ISNUMBER(SEARCH(Fuel_Rules!$B$6:$B$30,$F8625))*(Fuel_Rules!$A$6:$A$30&lt;&gt;"")))&gt;0,"Plug-in hybrid",IF($G8625="Diesel","Diesel","Gasoline"))</f>
        <v>Diesel</v>
      </c>
    </row>
    <row r="8626" spans="1:15" ht="15" customHeight="1" x14ac:dyDescent="0.25">
      <c r="A8626" s="1">
        <v>2022</v>
      </c>
      <c r="B8626" s="1" t="s">
        <v>11026</v>
      </c>
      <c r="C8626" s="1" t="s">
        <v>881</v>
      </c>
      <c r="D8626" s="1" t="s">
        <v>11254</v>
      </c>
      <c r="E8626" s="1" t="s">
        <v>831</v>
      </c>
      <c r="F8626" s="1" t="s">
        <v>883</v>
      </c>
      <c r="G8626" s="1" t="s">
        <v>103</v>
      </c>
      <c r="H8626" s="1" t="s">
        <v>437</v>
      </c>
      <c r="I8626" s="1">
        <v>1.6</v>
      </c>
      <c r="J8626" s="1">
        <v>2023</v>
      </c>
      <c r="K8626" s="1">
        <v>113012</v>
      </c>
      <c r="L8626" s="1">
        <v>0</v>
      </c>
      <c r="M8626" s="1">
        <f t="array" ref="M8626">SUMPRODUCT(MAX(ISNUMBER(SEARCH('Class Rules'!$B$6:$B$85,$E8626))*ISNUMBER(SEARCH('Class Rules'!$C$6:$C$85,$F8626))*'Class Rules'!$A$6:$A$85))</f>
        <v>0</v>
      </c>
      <c r="N8626" s="1" t="str">
        <f t="array" ref="N8626">IF($M8626=0,'Class Rules'!$D$3,INDEX('Class Rules'!$D$6:$D$85,MATCH($M8626,'Class Rules'!$A$6:$A$85,0)))</f>
        <v>Passenger LDV</v>
      </c>
      <c r="O8626" s="1" t="str">
        <f t="array" ref="O8626">IF(SUMPRODUCT(MAX(ISNUMBER(SEARCH(Fuel_Rules!$A$6:$A$30,$E8626))*ISNUMBER(SEARCH(Fuel_Rules!$B$6:$B$30,$F8626))*(Fuel_Rules!$A$6:$A$30&lt;&gt;"")))&gt;0,"Plug-in hybrid",IF($G8626="Diesel","Diesel","Gasoline"))</f>
        <v>Gasoline</v>
      </c>
    </row>
    <row r="8627" spans="1:15" ht="15" customHeight="1" x14ac:dyDescent="0.25">
      <c r="A8627" s="1">
        <v>2022</v>
      </c>
      <c r="B8627" s="1" t="s">
        <v>11026</v>
      </c>
      <c r="C8627" s="1" t="s">
        <v>4351</v>
      </c>
      <c r="D8627" s="1" t="s">
        <v>11255</v>
      </c>
      <c r="E8627" s="1" t="s">
        <v>831</v>
      </c>
      <c r="F8627" s="1" t="s">
        <v>4353</v>
      </c>
      <c r="G8627" s="1" t="s">
        <v>105</v>
      </c>
      <c r="H8627" s="1" t="s">
        <v>298</v>
      </c>
      <c r="I8627" s="1">
        <v>1.5</v>
      </c>
      <c r="J8627" s="1">
        <v>2023</v>
      </c>
      <c r="K8627" s="1">
        <v>165710</v>
      </c>
      <c r="L8627" s="1">
        <v>0</v>
      </c>
      <c r="M8627" s="1">
        <f t="array" ref="M8627">SUMPRODUCT(MAX(ISNUMBER(SEARCH('Class Rules'!$B$6:$B$85,$E8627))*ISNUMBER(SEARCH('Class Rules'!$C$6:$C$85,$F8627))*'Class Rules'!$A$6:$A$85))</f>
        <v>31</v>
      </c>
      <c r="N8627" s="1" t="str">
        <f t="array" ref="N8627">IF($M8627=0,'Class Rules'!$D$3,INDEX('Class Rules'!$D$6:$D$85,MATCH($M8627,'Class Rules'!$A$6:$A$85,0)))</f>
        <v>Freight LDV</v>
      </c>
      <c r="O8627" s="1" t="str">
        <f t="array" ref="O8627">IF(SUMPRODUCT(MAX(ISNUMBER(SEARCH(Fuel_Rules!$A$6:$A$30,$E8627))*ISNUMBER(SEARCH(Fuel_Rules!$B$6:$B$30,$F8627))*(Fuel_Rules!$A$6:$A$30&lt;&gt;"")))&gt;0,"Plug-in hybrid",IF($G8627="Diesel","Diesel","Gasoline"))</f>
        <v>Diesel</v>
      </c>
    </row>
    <row r="8628" spans="1:15" ht="15" customHeight="1" x14ac:dyDescent="0.25">
      <c r="A8628" s="1">
        <v>2022</v>
      </c>
      <c r="B8628" s="1" t="s">
        <v>11026</v>
      </c>
      <c r="C8628" s="1" t="s">
        <v>4351</v>
      </c>
      <c r="D8628" s="1" t="s">
        <v>11256</v>
      </c>
      <c r="E8628" s="1" t="s">
        <v>831</v>
      </c>
      <c r="F8628" s="1" t="s">
        <v>4353</v>
      </c>
      <c r="G8628" s="1" t="s">
        <v>105</v>
      </c>
      <c r="H8628" s="1" t="s">
        <v>298</v>
      </c>
      <c r="I8628" s="1">
        <v>1.5</v>
      </c>
      <c r="J8628" s="1">
        <v>2023</v>
      </c>
      <c r="K8628" s="1">
        <v>157110</v>
      </c>
      <c r="L8628" s="1">
        <v>0</v>
      </c>
      <c r="M8628" s="1">
        <f t="array" ref="M8628">SUMPRODUCT(MAX(ISNUMBER(SEARCH('Class Rules'!$B$6:$B$85,$E8628))*ISNUMBER(SEARCH('Class Rules'!$C$6:$C$85,$F8628))*'Class Rules'!$A$6:$A$85))</f>
        <v>31</v>
      </c>
      <c r="N8628" s="1" t="str">
        <f t="array" ref="N8628">IF($M8628=0,'Class Rules'!$D$3,INDEX('Class Rules'!$D$6:$D$85,MATCH($M8628,'Class Rules'!$A$6:$A$85,0)))</f>
        <v>Freight LDV</v>
      </c>
      <c r="O8628" s="1" t="str">
        <f t="array" ref="O8628">IF(SUMPRODUCT(MAX(ISNUMBER(SEARCH(Fuel_Rules!$A$6:$A$30,$E8628))*ISNUMBER(SEARCH(Fuel_Rules!$B$6:$B$30,$F8628))*(Fuel_Rules!$A$6:$A$30&lt;&gt;"")))&gt;0,"Plug-in hybrid",IF($G8628="Diesel","Diesel","Gasoline"))</f>
        <v>Diesel</v>
      </c>
    </row>
    <row r="8629" spans="1:15" ht="15" customHeight="1" x14ac:dyDescent="0.25">
      <c r="A8629" s="1">
        <v>2022</v>
      </c>
      <c r="B8629" s="1" t="s">
        <v>11026</v>
      </c>
      <c r="C8629" s="1" t="s">
        <v>4354</v>
      </c>
      <c r="D8629" s="1" t="s">
        <v>11257</v>
      </c>
      <c r="E8629" s="1" t="s">
        <v>831</v>
      </c>
      <c r="F8629" s="1" t="s">
        <v>4356</v>
      </c>
      <c r="G8629" s="1" t="s">
        <v>105</v>
      </c>
      <c r="H8629" s="1" t="s">
        <v>298</v>
      </c>
      <c r="I8629" s="1">
        <v>1.5</v>
      </c>
      <c r="J8629" s="1">
        <v>2023</v>
      </c>
      <c r="K8629" s="1">
        <v>170495</v>
      </c>
      <c r="L8629" s="1">
        <v>0</v>
      </c>
      <c r="M8629" s="1">
        <f t="array" ref="M8629">SUMPRODUCT(MAX(ISNUMBER(SEARCH('Class Rules'!$B$6:$B$85,$E8629))*ISNUMBER(SEARCH('Class Rules'!$C$6:$C$85,$F8629))*'Class Rules'!$A$6:$A$85))</f>
        <v>0</v>
      </c>
      <c r="N8629" s="1" t="str">
        <f t="array" ref="N8629">IF($M8629=0,'Class Rules'!$D$3,INDEX('Class Rules'!$D$6:$D$85,MATCH($M8629,'Class Rules'!$A$6:$A$85,0)))</f>
        <v>Passenger LDV</v>
      </c>
      <c r="O8629" s="1" t="str">
        <f t="array" ref="O8629">IF(SUMPRODUCT(MAX(ISNUMBER(SEARCH(Fuel_Rules!$A$6:$A$30,$E8629))*ISNUMBER(SEARCH(Fuel_Rules!$B$6:$B$30,$F8629))*(Fuel_Rules!$A$6:$A$30&lt;&gt;"")))&gt;0,"Plug-in hybrid",IF($G8629="Diesel","Diesel","Gasoline"))</f>
        <v>Diesel</v>
      </c>
    </row>
    <row r="8630" spans="1:15" ht="15" customHeight="1" x14ac:dyDescent="0.25">
      <c r="A8630" s="1">
        <v>2022</v>
      </c>
      <c r="B8630" s="1" t="s">
        <v>11026</v>
      </c>
      <c r="C8630" s="1" t="s">
        <v>4354</v>
      </c>
      <c r="D8630" s="1" t="s">
        <v>11258</v>
      </c>
      <c r="E8630" s="1" t="s">
        <v>831</v>
      </c>
      <c r="F8630" s="1" t="s">
        <v>4356</v>
      </c>
      <c r="G8630" s="1" t="s">
        <v>105</v>
      </c>
      <c r="H8630" s="1" t="s">
        <v>298</v>
      </c>
      <c r="I8630" s="1">
        <v>1.5</v>
      </c>
      <c r="J8630" s="1">
        <v>2023</v>
      </c>
      <c r="K8630" s="1">
        <v>164868</v>
      </c>
      <c r="L8630" s="1">
        <v>0</v>
      </c>
      <c r="M8630" s="1">
        <f t="array" ref="M8630">SUMPRODUCT(MAX(ISNUMBER(SEARCH('Class Rules'!$B$6:$B$85,$E8630))*ISNUMBER(SEARCH('Class Rules'!$C$6:$C$85,$F8630))*'Class Rules'!$A$6:$A$85))</f>
        <v>0</v>
      </c>
      <c r="N8630" s="1" t="str">
        <f t="array" ref="N8630">IF($M8630=0,'Class Rules'!$D$3,INDEX('Class Rules'!$D$6:$D$85,MATCH($M8630,'Class Rules'!$A$6:$A$85,0)))</f>
        <v>Passenger LDV</v>
      </c>
      <c r="O8630" s="1" t="str">
        <f t="array" ref="O8630">IF(SUMPRODUCT(MAX(ISNUMBER(SEARCH(Fuel_Rules!$A$6:$A$30,$E8630))*ISNUMBER(SEARCH(Fuel_Rules!$B$6:$B$30,$F8630))*(Fuel_Rules!$A$6:$A$30&lt;&gt;"")))&gt;0,"Plug-in hybrid",IF($G8630="Diesel","Diesel","Gasoline"))</f>
        <v>Diesel</v>
      </c>
    </row>
    <row r="8631" spans="1:15" ht="15" customHeight="1" x14ac:dyDescent="0.25">
      <c r="A8631" s="1">
        <v>2022</v>
      </c>
      <c r="B8631" s="1" t="s">
        <v>11026</v>
      </c>
      <c r="C8631" s="1" t="s">
        <v>5341</v>
      </c>
      <c r="D8631" s="1" t="s">
        <v>11259</v>
      </c>
      <c r="E8631" s="1" t="s">
        <v>831</v>
      </c>
      <c r="F8631" s="1" t="s">
        <v>5343</v>
      </c>
      <c r="G8631" s="1" t="s">
        <v>105</v>
      </c>
      <c r="H8631" s="1" t="s">
        <v>298</v>
      </c>
      <c r="I8631" s="1">
        <v>2.2000000000000002</v>
      </c>
      <c r="J8631" s="1">
        <v>2023</v>
      </c>
      <c r="K8631" s="1">
        <v>213585</v>
      </c>
      <c r="L8631" s="1">
        <v>0</v>
      </c>
      <c r="M8631" s="1">
        <f t="array" ref="M8631">SUMPRODUCT(MAX(ISNUMBER(SEARCH('Class Rules'!$B$6:$B$85,$E8631))*ISNUMBER(SEARCH('Class Rules'!$C$6:$C$85,$F8631))*'Class Rules'!$A$6:$A$85))</f>
        <v>30</v>
      </c>
      <c r="N8631" s="1" t="str">
        <f t="array" ref="N8631">IF($M8631=0,'Class Rules'!$D$3,INDEX('Class Rules'!$D$6:$D$85,MATCH($M8631,'Class Rules'!$A$6:$A$85,0)))</f>
        <v>Freight LDV</v>
      </c>
      <c r="O8631" s="1" t="str">
        <f t="array" ref="O8631">IF(SUMPRODUCT(MAX(ISNUMBER(SEARCH(Fuel_Rules!$A$6:$A$30,$E8631))*ISNUMBER(SEARCH(Fuel_Rules!$B$6:$B$30,$F8631))*(Fuel_Rules!$A$6:$A$30&lt;&gt;"")))&gt;0,"Plug-in hybrid",IF($G8631="Diesel","Diesel","Gasoline"))</f>
        <v>Diesel</v>
      </c>
    </row>
    <row r="8632" spans="1:15" ht="15" customHeight="1" x14ac:dyDescent="0.25">
      <c r="A8632" s="1">
        <v>2022</v>
      </c>
      <c r="B8632" s="1" t="s">
        <v>11026</v>
      </c>
      <c r="C8632" s="1" t="s">
        <v>5341</v>
      </c>
      <c r="D8632" s="1" t="s">
        <v>11260</v>
      </c>
      <c r="E8632" s="1" t="s">
        <v>831</v>
      </c>
      <c r="F8632" s="1" t="s">
        <v>5343</v>
      </c>
      <c r="G8632" s="1" t="s">
        <v>105</v>
      </c>
      <c r="H8632" s="1" t="s">
        <v>298</v>
      </c>
      <c r="I8632" s="1">
        <v>2.2000000000000002</v>
      </c>
      <c r="J8632" s="1">
        <v>2023</v>
      </c>
      <c r="K8632" s="1">
        <v>202905</v>
      </c>
      <c r="L8632" s="1">
        <v>0</v>
      </c>
      <c r="M8632" s="1">
        <f t="array" ref="M8632">SUMPRODUCT(MAX(ISNUMBER(SEARCH('Class Rules'!$B$6:$B$85,$E8632))*ISNUMBER(SEARCH('Class Rules'!$C$6:$C$85,$F8632))*'Class Rules'!$A$6:$A$85))</f>
        <v>30</v>
      </c>
      <c r="N8632" s="1" t="str">
        <f t="array" ref="N8632">IF($M8632=0,'Class Rules'!$D$3,INDEX('Class Rules'!$D$6:$D$85,MATCH($M8632,'Class Rules'!$A$6:$A$85,0)))</f>
        <v>Freight LDV</v>
      </c>
      <c r="O8632" s="1" t="str">
        <f t="array" ref="O8632">IF(SUMPRODUCT(MAX(ISNUMBER(SEARCH(Fuel_Rules!$A$6:$A$30,$E8632))*ISNUMBER(SEARCH(Fuel_Rules!$B$6:$B$30,$F8632))*(Fuel_Rules!$A$6:$A$30&lt;&gt;"")))&gt;0,"Plug-in hybrid",IF($G8632="Diesel","Diesel","Gasoline"))</f>
        <v>Diesel</v>
      </c>
    </row>
    <row r="8633" spans="1:15" ht="15" customHeight="1" x14ac:dyDescent="0.25">
      <c r="A8633" s="1">
        <v>2022</v>
      </c>
      <c r="B8633" s="1" t="s">
        <v>11026</v>
      </c>
      <c r="C8633" s="1" t="s">
        <v>5344</v>
      </c>
      <c r="D8633" s="1" t="s">
        <v>11261</v>
      </c>
      <c r="E8633" s="1" t="s">
        <v>831</v>
      </c>
      <c r="F8633" s="1" t="s">
        <v>5346</v>
      </c>
      <c r="G8633" s="1" t="s">
        <v>105</v>
      </c>
      <c r="H8633" s="1" t="s">
        <v>298</v>
      </c>
      <c r="I8633" s="1">
        <v>2.2000000000000002</v>
      </c>
      <c r="J8633" s="1">
        <v>2023</v>
      </c>
      <c r="K8633" s="1">
        <v>204151</v>
      </c>
      <c r="L8633" s="1">
        <v>0</v>
      </c>
      <c r="M8633" s="1">
        <f t="array" ref="M8633">SUMPRODUCT(MAX(ISNUMBER(SEARCH('Class Rules'!$B$6:$B$85,$E8633))*ISNUMBER(SEARCH('Class Rules'!$C$6:$C$85,$F8633))*'Class Rules'!$A$6:$A$85))</f>
        <v>31</v>
      </c>
      <c r="N8633" s="1" t="str">
        <f t="array" ref="N8633">IF($M8633=0,'Class Rules'!$D$3,INDEX('Class Rules'!$D$6:$D$85,MATCH($M8633,'Class Rules'!$A$6:$A$85,0)))</f>
        <v>Freight LDV</v>
      </c>
      <c r="O8633" s="1" t="str">
        <f t="array" ref="O8633">IF(SUMPRODUCT(MAX(ISNUMBER(SEARCH(Fuel_Rules!$A$6:$A$30,$E8633))*ISNUMBER(SEARCH(Fuel_Rules!$B$6:$B$30,$F8633))*(Fuel_Rules!$A$6:$A$30&lt;&gt;"")))&gt;0,"Plug-in hybrid",IF($G8633="Diesel","Diesel","Gasoline"))</f>
        <v>Diesel</v>
      </c>
    </row>
    <row r="8634" spans="1:15" ht="15" customHeight="1" x14ac:dyDescent="0.25">
      <c r="A8634" s="1">
        <v>2022</v>
      </c>
      <c r="B8634" s="1" t="s">
        <v>11026</v>
      </c>
      <c r="C8634" s="1" t="s">
        <v>5347</v>
      </c>
      <c r="D8634" s="1" t="s">
        <v>11262</v>
      </c>
      <c r="E8634" s="1" t="s">
        <v>831</v>
      </c>
      <c r="F8634" s="1" t="s">
        <v>5349</v>
      </c>
      <c r="G8634" s="1" t="s">
        <v>103</v>
      </c>
      <c r="H8634" s="1" t="s">
        <v>437</v>
      </c>
      <c r="I8634" s="1">
        <v>1.6</v>
      </c>
      <c r="J8634" s="1">
        <v>2023</v>
      </c>
      <c r="K8634" s="1">
        <v>121215</v>
      </c>
      <c r="L8634" s="1">
        <v>0</v>
      </c>
      <c r="M8634" s="1">
        <f t="array" ref="M8634">SUMPRODUCT(MAX(ISNUMBER(SEARCH('Class Rules'!$B$6:$B$85,$E8634))*ISNUMBER(SEARCH('Class Rules'!$C$6:$C$85,$F8634))*'Class Rules'!$A$6:$A$85))</f>
        <v>0</v>
      </c>
      <c r="N8634" s="1" t="str">
        <f t="array" ref="N8634">IF($M8634=0,'Class Rules'!$D$3,INDEX('Class Rules'!$D$6:$D$85,MATCH($M8634,'Class Rules'!$A$6:$A$85,0)))</f>
        <v>Passenger LDV</v>
      </c>
      <c r="O8634" s="1" t="str">
        <f t="array" ref="O8634">IF(SUMPRODUCT(MAX(ISNUMBER(SEARCH(Fuel_Rules!$A$6:$A$30,$E8634))*ISNUMBER(SEARCH(Fuel_Rules!$B$6:$B$30,$F8634))*(Fuel_Rules!$A$6:$A$30&lt;&gt;"")))&gt;0,"Plug-in hybrid",IF($G8634="Diesel","Diesel","Gasoline"))</f>
        <v>Gasoline</v>
      </c>
    </row>
    <row r="8635" spans="1:15" ht="15" customHeight="1" x14ac:dyDescent="0.25">
      <c r="A8635" s="1">
        <v>2022</v>
      </c>
      <c r="B8635" s="1" t="s">
        <v>11026</v>
      </c>
      <c r="C8635" s="1" t="s">
        <v>11263</v>
      </c>
      <c r="D8635" s="1" t="s">
        <v>11264</v>
      </c>
      <c r="E8635" s="1" t="s">
        <v>831</v>
      </c>
      <c r="F8635" s="1" t="s">
        <v>11265</v>
      </c>
      <c r="G8635" s="1" t="s">
        <v>103</v>
      </c>
      <c r="H8635" s="1" t="s">
        <v>298</v>
      </c>
      <c r="I8635" s="1">
        <v>1</v>
      </c>
      <c r="J8635" s="1">
        <v>2023</v>
      </c>
      <c r="K8635" s="1">
        <v>69690</v>
      </c>
      <c r="L8635" s="1">
        <v>0</v>
      </c>
      <c r="M8635" s="1">
        <f t="array" ref="M8635">SUMPRODUCT(MAX(ISNUMBER(SEARCH('Class Rules'!$B$6:$B$85,$E8635))*ISNUMBER(SEARCH('Class Rules'!$C$6:$C$85,$F8635))*'Class Rules'!$A$6:$A$85))</f>
        <v>0</v>
      </c>
      <c r="N8635" s="1" t="str">
        <f t="array" ref="N8635">IF($M8635=0,'Class Rules'!$D$3,INDEX('Class Rules'!$D$6:$D$85,MATCH($M8635,'Class Rules'!$A$6:$A$85,0)))</f>
        <v>Passenger LDV</v>
      </c>
      <c r="O8635" s="1" t="str">
        <f t="array" ref="O8635">IF(SUMPRODUCT(MAX(ISNUMBER(SEARCH(Fuel_Rules!$A$6:$A$30,$E8635))*ISNUMBER(SEARCH(Fuel_Rules!$B$6:$B$30,$F8635))*(Fuel_Rules!$A$6:$A$30&lt;&gt;"")))&gt;0,"Plug-in hybrid",IF($G8635="Diesel","Diesel","Gasoline"))</f>
        <v>Gasoline</v>
      </c>
    </row>
    <row r="8636" spans="1:15" ht="15" customHeight="1" x14ac:dyDescent="0.25">
      <c r="A8636" s="1">
        <v>2022</v>
      </c>
      <c r="B8636" s="1" t="s">
        <v>11026</v>
      </c>
      <c r="C8636" s="1" t="s">
        <v>11263</v>
      </c>
      <c r="D8636" s="1" t="s">
        <v>11266</v>
      </c>
      <c r="E8636" s="1" t="s">
        <v>831</v>
      </c>
      <c r="F8636" s="1" t="s">
        <v>11265</v>
      </c>
      <c r="G8636" s="1" t="s">
        <v>103</v>
      </c>
      <c r="H8636" s="1" t="s">
        <v>298</v>
      </c>
      <c r="I8636" s="1">
        <v>1</v>
      </c>
      <c r="J8636" s="1">
        <v>2023</v>
      </c>
      <c r="K8636" s="1">
        <v>65762</v>
      </c>
      <c r="L8636" s="1">
        <v>0</v>
      </c>
      <c r="M8636" s="1">
        <f t="array" ref="M8636">SUMPRODUCT(MAX(ISNUMBER(SEARCH('Class Rules'!$B$6:$B$85,$E8636))*ISNUMBER(SEARCH('Class Rules'!$C$6:$C$85,$F8636))*'Class Rules'!$A$6:$A$85))</f>
        <v>0</v>
      </c>
      <c r="N8636" s="1" t="str">
        <f t="array" ref="N8636">IF($M8636=0,'Class Rules'!$D$3,INDEX('Class Rules'!$D$6:$D$85,MATCH($M8636,'Class Rules'!$A$6:$A$85,0)))</f>
        <v>Passenger LDV</v>
      </c>
      <c r="O8636" s="1" t="str">
        <f t="array" ref="O8636">IF(SUMPRODUCT(MAX(ISNUMBER(SEARCH(Fuel_Rules!$A$6:$A$30,$E8636))*ISNUMBER(SEARCH(Fuel_Rules!$B$6:$B$30,$F8636))*(Fuel_Rules!$A$6:$A$30&lt;&gt;"")))&gt;0,"Plug-in hybrid",IF($G8636="Diesel","Diesel","Gasoline"))</f>
        <v>Gasoline</v>
      </c>
    </row>
    <row r="8637" spans="1:15" ht="15" customHeight="1" x14ac:dyDescent="0.25">
      <c r="A8637" s="1">
        <v>2022</v>
      </c>
      <c r="B8637" s="1" t="s">
        <v>11026</v>
      </c>
      <c r="C8637" s="1" t="s">
        <v>11267</v>
      </c>
      <c r="D8637" s="1" t="s">
        <v>11268</v>
      </c>
      <c r="E8637" s="1" t="s">
        <v>831</v>
      </c>
      <c r="F8637" s="1" t="s">
        <v>11269</v>
      </c>
      <c r="G8637" s="1" t="s">
        <v>103</v>
      </c>
      <c r="H8637" s="1" t="s">
        <v>298</v>
      </c>
      <c r="I8637" s="1">
        <v>1</v>
      </c>
      <c r="J8637" s="1">
        <v>2023</v>
      </c>
      <c r="K8637" s="1">
        <v>75690</v>
      </c>
      <c r="L8637" s="1">
        <v>0</v>
      </c>
      <c r="M8637" s="1">
        <f t="array" ref="M8637">SUMPRODUCT(MAX(ISNUMBER(SEARCH('Class Rules'!$B$6:$B$85,$E8637))*ISNUMBER(SEARCH('Class Rules'!$C$6:$C$85,$F8637))*'Class Rules'!$A$6:$A$85))</f>
        <v>0</v>
      </c>
      <c r="N8637" s="1" t="str">
        <f t="array" ref="N8637">IF($M8637=0,'Class Rules'!$D$3,INDEX('Class Rules'!$D$6:$D$85,MATCH($M8637,'Class Rules'!$A$6:$A$85,0)))</f>
        <v>Passenger LDV</v>
      </c>
      <c r="O8637" s="1" t="str">
        <f t="array" ref="O8637">IF(SUMPRODUCT(MAX(ISNUMBER(SEARCH(Fuel_Rules!$A$6:$A$30,$E8637))*ISNUMBER(SEARCH(Fuel_Rules!$B$6:$B$30,$F8637))*(Fuel_Rules!$A$6:$A$30&lt;&gt;"")))&gt;0,"Plug-in hybrid",IF($G8637="Diesel","Diesel","Gasoline"))</f>
        <v>Gasoline</v>
      </c>
    </row>
    <row r="8638" spans="1:15" ht="15" customHeight="1" x14ac:dyDescent="0.25">
      <c r="A8638" s="1">
        <v>2022</v>
      </c>
      <c r="B8638" s="1" t="s">
        <v>11026</v>
      </c>
      <c r="C8638" s="1" t="s">
        <v>11267</v>
      </c>
      <c r="D8638" s="1" t="s">
        <v>11270</v>
      </c>
      <c r="E8638" s="1" t="s">
        <v>831</v>
      </c>
      <c r="F8638" s="1" t="s">
        <v>11269</v>
      </c>
      <c r="G8638" s="1" t="s">
        <v>103</v>
      </c>
      <c r="H8638" s="1" t="s">
        <v>298</v>
      </c>
      <c r="I8638" s="1">
        <v>1</v>
      </c>
      <c r="J8638" s="1">
        <v>2023</v>
      </c>
      <c r="K8638" s="1">
        <v>71148</v>
      </c>
      <c r="L8638" s="1">
        <v>0</v>
      </c>
      <c r="M8638" s="1">
        <f t="array" ref="M8638">SUMPRODUCT(MAX(ISNUMBER(SEARCH('Class Rules'!$B$6:$B$85,$E8638))*ISNUMBER(SEARCH('Class Rules'!$C$6:$C$85,$F8638))*'Class Rules'!$A$6:$A$85))</f>
        <v>0</v>
      </c>
      <c r="N8638" s="1" t="str">
        <f t="array" ref="N8638">IF($M8638=0,'Class Rules'!$D$3,INDEX('Class Rules'!$D$6:$D$85,MATCH($M8638,'Class Rules'!$A$6:$A$85,0)))</f>
        <v>Passenger LDV</v>
      </c>
      <c r="O8638" s="1" t="str">
        <f t="array" ref="O8638">IF(SUMPRODUCT(MAX(ISNUMBER(SEARCH(Fuel_Rules!$A$6:$A$30,$E8638))*ISNUMBER(SEARCH(Fuel_Rules!$B$6:$B$30,$F8638))*(Fuel_Rules!$A$6:$A$30&lt;&gt;"")))&gt;0,"Plug-in hybrid",IF($G8638="Diesel","Diesel","Gasoline"))</f>
        <v>Gasoline</v>
      </c>
    </row>
    <row r="8639" spans="1:15" ht="15" customHeight="1" x14ac:dyDescent="0.25">
      <c r="A8639" s="1">
        <v>2022</v>
      </c>
      <c r="B8639" s="1" t="s">
        <v>11026</v>
      </c>
      <c r="C8639" s="1" t="s">
        <v>11271</v>
      </c>
      <c r="D8639" s="1" t="s">
        <v>11272</v>
      </c>
      <c r="E8639" s="1" t="s">
        <v>831</v>
      </c>
      <c r="F8639" s="1" t="s">
        <v>11273</v>
      </c>
      <c r="G8639" s="1" t="s">
        <v>103</v>
      </c>
      <c r="H8639" s="1" t="s">
        <v>298</v>
      </c>
      <c r="I8639" s="1">
        <v>1</v>
      </c>
      <c r="J8639" s="1">
        <v>2023</v>
      </c>
      <c r="K8639" s="1">
        <v>79690</v>
      </c>
      <c r="L8639" s="1">
        <v>0</v>
      </c>
      <c r="M8639" s="1">
        <f t="array" ref="M8639">SUMPRODUCT(MAX(ISNUMBER(SEARCH('Class Rules'!$B$6:$B$85,$E8639))*ISNUMBER(SEARCH('Class Rules'!$C$6:$C$85,$F8639))*'Class Rules'!$A$6:$A$85))</f>
        <v>0</v>
      </c>
      <c r="N8639" s="1" t="str">
        <f t="array" ref="N8639">IF($M8639=0,'Class Rules'!$D$3,INDEX('Class Rules'!$D$6:$D$85,MATCH($M8639,'Class Rules'!$A$6:$A$85,0)))</f>
        <v>Passenger LDV</v>
      </c>
      <c r="O8639" s="1" t="str">
        <f t="array" ref="O8639">IF(SUMPRODUCT(MAX(ISNUMBER(SEARCH(Fuel_Rules!$A$6:$A$30,$E8639))*ISNUMBER(SEARCH(Fuel_Rules!$B$6:$B$30,$F8639))*(Fuel_Rules!$A$6:$A$30&lt;&gt;"")))&gt;0,"Plug-in hybrid",IF($G8639="Diesel","Diesel","Gasoline"))</f>
        <v>Gasoline</v>
      </c>
    </row>
    <row r="8640" spans="1:15" ht="15" customHeight="1" x14ac:dyDescent="0.25">
      <c r="A8640" s="1">
        <v>2022</v>
      </c>
      <c r="B8640" s="1" t="s">
        <v>11026</v>
      </c>
      <c r="C8640" s="1" t="s">
        <v>11271</v>
      </c>
      <c r="D8640" s="1" t="s">
        <v>11274</v>
      </c>
      <c r="E8640" s="1" t="s">
        <v>831</v>
      </c>
      <c r="F8640" s="1" t="s">
        <v>11273</v>
      </c>
      <c r="G8640" s="1" t="s">
        <v>103</v>
      </c>
      <c r="H8640" s="1" t="s">
        <v>298</v>
      </c>
      <c r="I8640" s="1">
        <v>1</v>
      </c>
      <c r="J8640" s="1">
        <v>2023</v>
      </c>
      <c r="K8640" s="1">
        <v>74908</v>
      </c>
      <c r="L8640" s="1">
        <v>0</v>
      </c>
      <c r="M8640" s="1">
        <f t="array" ref="M8640">SUMPRODUCT(MAX(ISNUMBER(SEARCH('Class Rules'!$B$6:$B$85,$E8640))*ISNUMBER(SEARCH('Class Rules'!$C$6:$C$85,$F8640))*'Class Rules'!$A$6:$A$85))</f>
        <v>0</v>
      </c>
      <c r="N8640" s="1" t="str">
        <f t="array" ref="N8640">IF($M8640=0,'Class Rules'!$D$3,INDEX('Class Rules'!$D$6:$D$85,MATCH($M8640,'Class Rules'!$A$6:$A$85,0)))</f>
        <v>Passenger LDV</v>
      </c>
      <c r="O8640" s="1" t="str">
        <f t="array" ref="O8640">IF(SUMPRODUCT(MAX(ISNUMBER(SEARCH(Fuel_Rules!$A$6:$A$30,$E8640))*ISNUMBER(SEARCH(Fuel_Rules!$B$6:$B$30,$F8640))*(Fuel_Rules!$A$6:$A$30&lt;&gt;"")))&gt;0,"Plug-in hybrid",IF($G8640="Diesel","Diesel","Gasoline"))</f>
        <v>Gasoline</v>
      </c>
    </row>
    <row r="8641" spans="1:15" ht="15" customHeight="1" x14ac:dyDescent="0.25">
      <c r="A8641" s="1">
        <v>2022</v>
      </c>
      <c r="B8641" s="1" t="s">
        <v>11026</v>
      </c>
      <c r="C8641" s="1" t="s">
        <v>11275</v>
      </c>
      <c r="D8641" s="1" t="s">
        <v>11276</v>
      </c>
      <c r="E8641" s="1" t="s">
        <v>831</v>
      </c>
      <c r="F8641" s="1" t="s">
        <v>11277</v>
      </c>
      <c r="G8641" s="1" t="s">
        <v>103</v>
      </c>
      <c r="H8641" s="1" t="s">
        <v>298</v>
      </c>
      <c r="I8641" s="1">
        <v>1.6</v>
      </c>
      <c r="J8641" s="1">
        <v>2023</v>
      </c>
      <c r="K8641" s="1">
        <v>87690</v>
      </c>
      <c r="L8641" s="1">
        <v>0</v>
      </c>
      <c r="M8641" s="1">
        <f t="array" ref="M8641">SUMPRODUCT(MAX(ISNUMBER(SEARCH('Class Rules'!$B$6:$B$85,$E8641))*ISNUMBER(SEARCH('Class Rules'!$C$6:$C$85,$F8641))*'Class Rules'!$A$6:$A$85))</f>
        <v>0</v>
      </c>
      <c r="N8641" s="1" t="str">
        <f t="array" ref="N8641">IF($M8641=0,'Class Rules'!$D$3,INDEX('Class Rules'!$D$6:$D$85,MATCH($M8641,'Class Rules'!$A$6:$A$85,0)))</f>
        <v>Passenger LDV</v>
      </c>
      <c r="O8641" s="1" t="str">
        <f t="array" ref="O8641">IF(SUMPRODUCT(MAX(ISNUMBER(SEARCH(Fuel_Rules!$A$6:$A$30,$E8641))*ISNUMBER(SEARCH(Fuel_Rules!$B$6:$B$30,$F8641))*(Fuel_Rules!$A$6:$A$30&lt;&gt;"")))&gt;0,"Plug-in hybrid",IF($G8641="Diesel","Diesel","Gasoline"))</f>
        <v>Gasoline</v>
      </c>
    </row>
    <row r="8642" spans="1:15" ht="15" customHeight="1" x14ac:dyDescent="0.25">
      <c r="A8642" s="1">
        <v>2022</v>
      </c>
      <c r="B8642" s="1" t="s">
        <v>11026</v>
      </c>
      <c r="C8642" s="1" t="s">
        <v>11275</v>
      </c>
      <c r="D8642" s="1" t="s">
        <v>11278</v>
      </c>
      <c r="E8642" s="1" t="s">
        <v>831</v>
      </c>
      <c r="F8642" s="1" t="s">
        <v>11277</v>
      </c>
      <c r="G8642" s="1" t="s">
        <v>103</v>
      </c>
      <c r="H8642" s="1" t="s">
        <v>298</v>
      </c>
      <c r="I8642" s="1">
        <v>1.6</v>
      </c>
      <c r="J8642" s="1">
        <v>2023</v>
      </c>
      <c r="K8642" s="1">
        <v>82428</v>
      </c>
      <c r="L8642" s="1">
        <v>0</v>
      </c>
      <c r="M8642" s="1">
        <f t="array" ref="M8642">SUMPRODUCT(MAX(ISNUMBER(SEARCH('Class Rules'!$B$6:$B$85,$E8642))*ISNUMBER(SEARCH('Class Rules'!$C$6:$C$85,$F8642))*'Class Rules'!$A$6:$A$85))</f>
        <v>0</v>
      </c>
      <c r="N8642" s="1" t="str">
        <f t="array" ref="N8642">IF($M8642=0,'Class Rules'!$D$3,INDEX('Class Rules'!$D$6:$D$85,MATCH($M8642,'Class Rules'!$A$6:$A$85,0)))</f>
        <v>Passenger LDV</v>
      </c>
      <c r="O8642" s="1" t="str">
        <f t="array" ref="O8642">IF(SUMPRODUCT(MAX(ISNUMBER(SEARCH(Fuel_Rules!$A$6:$A$30,$E8642))*ISNUMBER(SEARCH(Fuel_Rules!$B$6:$B$30,$F8642))*(Fuel_Rules!$A$6:$A$30&lt;&gt;"")))&gt;0,"Plug-in hybrid",IF($G8642="Diesel","Diesel","Gasoline"))</f>
        <v>Gasoline</v>
      </c>
    </row>
    <row r="8643" spans="1:15" ht="15" customHeight="1" x14ac:dyDescent="0.25">
      <c r="A8643" s="1">
        <v>2022</v>
      </c>
      <c r="B8643" s="1" t="s">
        <v>11026</v>
      </c>
      <c r="C8643" s="1" t="s">
        <v>11279</v>
      </c>
      <c r="D8643" s="1" t="s">
        <v>11280</v>
      </c>
      <c r="E8643" s="1" t="s">
        <v>831</v>
      </c>
      <c r="F8643" s="1" t="s">
        <v>11281</v>
      </c>
      <c r="G8643" s="1" t="s">
        <v>103</v>
      </c>
      <c r="H8643" s="1" t="s">
        <v>437</v>
      </c>
      <c r="I8643" s="1">
        <v>1.6</v>
      </c>
      <c r="J8643" s="1">
        <v>2023</v>
      </c>
      <c r="K8643" s="1">
        <v>94690</v>
      </c>
      <c r="L8643" s="1">
        <v>0</v>
      </c>
      <c r="M8643" s="1">
        <f t="array" ref="M8643">SUMPRODUCT(MAX(ISNUMBER(SEARCH('Class Rules'!$B$6:$B$85,$E8643))*ISNUMBER(SEARCH('Class Rules'!$C$6:$C$85,$F8643))*'Class Rules'!$A$6:$A$85))</f>
        <v>0</v>
      </c>
      <c r="N8643" s="1" t="str">
        <f t="array" ref="N8643">IF($M8643=0,'Class Rules'!$D$3,INDEX('Class Rules'!$D$6:$D$85,MATCH($M8643,'Class Rules'!$A$6:$A$85,0)))</f>
        <v>Passenger LDV</v>
      </c>
      <c r="O8643" s="1" t="str">
        <f t="array" ref="O8643">IF(SUMPRODUCT(MAX(ISNUMBER(SEARCH(Fuel_Rules!$A$6:$A$30,$E8643))*ISNUMBER(SEARCH(Fuel_Rules!$B$6:$B$30,$F8643))*(Fuel_Rules!$A$6:$A$30&lt;&gt;"")))&gt;0,"Plug-in hybrid",IF($G8643="Diesel","Diesel","Gasoline"))</f>
        <v>Gasoline</v>
      </c>
    </row>
    <row r="8644" spans="1:15" ht="15" customHeight="1" x14ac:dyDescent="0.25">
      <c r="A8644" s="1">
        <v>2022</v>
      </c>
      <c r="B8644" s="1" t="s">
        <v>11026</v>
      </c>
      <c r="C8644" s="1" t="s">
        <v>11279</v>
      </c>
      <c r="D8644" s="1" t="s">
        <v>11282</v>
      </c>
      <c r="E8644" s="1" t="s">
        <v>831</v>
      </c>
      <c r="F8644" s="1" t="s">
        <v>11281</v>
      </c>
      <c r="G8644" s="1" t="s">
        <v>103</v>
      </c>
      <c r="H8644" s="1" t="s">
        <v>437</v>
      </c>
      <c r="I8644" s="1">
        <v>1.6</v>
      </c>
      <c r="J8644" s="1">
        <v>2023</v>
      </c>
      <c r="K8644" s="1">
        <v>89008</v>
      </c>
      <c r="L8644" s="1">
        <v>0</v>
      </c>
      <c r="M8644" s="1">
        <f t="array" ref="M8644">SUMPRODUCT(MAX(ISNUMBER(SEARCH('Class Rules'!$B$6:$B$85,$E8644))*ISNUMBER(SEARCH('Class Rules'!$C$6:$C$85,$F8644))*'Class Rules'!$A$6:$A$85))</f>
        <v>0</v>
      </c>
      <c r="N8644" s="1" t="str">
        <f t="array" ref="N8644">IF($M8644=0,'Class Rules'!$D$3,INDEX('Class Rules'!$D$6:$D$85,MATCH($M8644,'Class Rules'!$A$6:$A$85,0)))</f>
        <v>Passenger LDV</v>
      </c>
      <c r="O8644" s="1" t="str">
        <f t="array" ref="O8644">IF(SUMPRODUCT(MAX(ISNUMBER(SEARCH(Fuel_Rules!$A$6:$A$30,$E8644))*ISNUMBER(SEARCH(Fuel_Rules!$B$6:$B$30,$F8644))*(Fuel_Rules!$A$6:$A$30&lt;&gt;"")))&gt;0,"Plug-in hybrid",IF($G8644="Diesel","Diesel","Gasoline"))</f>
        <v>Gasoline</v>
      </c>
    </row>
    <row r="8645" spans="1:15" ht="15" customHeight="1" x14ac:dyDescent="0.25">
      <c r="A8645" s="1">
        <v>2022</v>
      </c>
      <c r="B8645" s="1" t="s">
        <v>11026</v>
      </c>
      <c r="C8645" s="1" t="s">
        <v>11283</v>
      </c>
      <c r="D8645" s="1" t="s">
        <v>11284</v>
      </c>
      <c r="E8645" s="1" t="s">
        <v>831</v>
      </c>
      <c r="F8645" s="1" t="s">
        <v>11285</v>
      </c>
      <c r="G8645" s="1" t="s">
        <v>103</v>
      </c>
      <c r="H8645" s="1" t="s">
        <v>298</v>
      </c>
      <c r="I8645" s="1">
        <v>1</v>
      </c>
      <c r="J8645" s="1">
        <v>2023</v>
      </c>
      <c r="K8645" s="1">
        <v>83999</v>
      </c>
      <c r="L8645" s="1">
        <v>0</v>
      </c>
      <c r="M8645" s="1">
        <f t="array" ref="M8645">SUMPRODUCT(MAX(ISNUMBER(SEARCH('Class Rules'!$B$6:$B$85,$E8645))*ISNUMBER(SEARCH('Class Rules'!$C$6:$C$85,$F8645))*'Class Rules'!$A$6:$A$85))</f>
        <v>0</v>
      </c>
      <c r="N8645" s="1" t="str">
        <f t="array" ref="N8645">IF($M8645=0,'Class Rules'!$D$3,INDEX('Class Rules'!$D$6:$D$85,MATCH($M8645,'Class Rules'!$A$6:$A$85,0)))</f>
        <v>Passenger LDV</v>
      </c>
      <c r="O8645" s="1" t="str">
        <f t="array" ref="O8645">IF(SUMPRODUCT(MAX(ISNUMBER(SEARCH(Fuel_Rules!$A$6:$A$30,$E8645))*ISNUMBER(SEARCH(Fuel_Rules!$B$6:$B$30,$F8645))*(Fuel_Rules!$A$6:$A$30&lt;&gt;"")))&gt;0,"Plug-in hybrid",IF($G8645="Diesel","Diesel","Gasoline"))</f>
        <v>Gasoline</v>
      </c>
    </row>
    <row r="8646" spans="1:15" ht="15" customHeight="1" x14ac:dyDescent="0.25">
      <c r="A8646" s="1">
        <v>2022</v>
      </c>
      <c r="B8646" s="1" t="s">
        <v>11026</v>
      </c>
      <c r="C8646" s="1" t="s">
        <v>11283</v>
      </c>
      <c r="D8646" s="1" t="s">
        <v>11286</v>
      </c>
      <c r="E8646" s="1" t="s">
        <v>831</v>
      </c>
      <c r="F8646" s="1" t="s">
        <v>11285</v>
      </c>
      <c r="G8646" s="1" t="s">
        <v>103</v>
      </c>
      <c r="H8646" s="1" t="s">
        <v>298</v>
      </c>
      <c r="I8646" s="1">
        <v>1</v>
      </c>
      <c r="J8646" s="1">
        <v>2023</v>
      </c>
      <c r="K8646" s="1">
        <v>78959</v>
      </c>
      <c r="L8646" s="1">
        <v>0</v>
      </c>
      <c r="M8646" s="1">
        <f t="array" ref="M8646">SUMPRODUCT(MAX(ISNUMBER(SEARCH('Class Rules'!$B$6:$B$85,$E8646))*ISNUMBER(SEARCH('Class Rules'!$C$6:$C$85,$F8646))*'Class Rules'!$A$6:$A$85))</f>
        <v>0</v>
      </c>
      <c r="N8646" s="1" t="str">
        <f t="array" ref="N8646">IF($M8646=0,'Class Rules'!$D$3,INDEX('Class Rules'!$D$6:$D$85,MATCH($M8646,'Class Rules'!$A$6:$A$85,0)))</f>
        <v>Passenger LDV</v>
      </c>
      <c r="O8646" s="1" t="str">
        <f t="array" ref="O8646">IF(SUMPRODUCT(MAX(ISNUMBER(SEARCH(Fuel_Rules!$A$6:$A$30,$E8646))*ISNUMBER(SEARCH(Fuel_Rules!$B$6:$B$30,$F8646))*(Fuel_Rules!$A$6:$A$30&lt;&gt;"")))&gt;0,"Plug-in hybrid",IF($G8646="Diesel","Diesel","Gasoline"))</f>
        <v>Gasoline</v>
      </c>
    </row>
    <row r="8647" spans="1:15" ht="15" customHeight="1" x14ac:dyDescent="0.25">
      <c r="A8647" s="1">
        <v>2022</v>
      </c>
      <c r="B8647" s="1" t="s">
        <v>11026</v>
      </c>
      <c r="C8647" s="1" t="s">
        <v>11287</v>
      </c>
      <c r="D8647" s="1" t="s">
        <v>11288</v>
      </c>
      <c r="E8647" s="1" t="s">
        <v>831</v>
      </c>
      <c r="F8647" s="1" t="s">
        <v>11289</v>
      </c>
      <c r="G8647" s="1" t="s">
        <v>103</v>
      </c>
      <c r="H8647" s="1" t="s">
        <v>437</v>
      </c>
      <c r="I8647" s="1">
        <v>1.6</v>
      </c>
      <c r="J8647" s="1">
        <v>2023</v>
      </c>
      <c r="K8647" s="1">
        <v>97999</v>
      </c>
      <c r="L8647" s="1">
        <v>0</v>
      </c>
      <c r="M8647" s="1">
        <f t="array" ref="M8647">SUMPRODUCT(MAX(ISNUMBER(SEARCH('Class Rules'!$B$6:$B$85,$E8647))*ISNUMBER(SEARCH('Class Rules'!$C$6:$C$85,$F8647))*'Class Rules'!$A$6:$A$85))</f>
        <v>0</v>
      </c>
      <c r="N8647" s="1" t="str">
        <f t="array" ref="N8647">IF($M8647=0,'Class Rules'!$D$3,INDEX('Class Rules'!$D$6:$D$85,MATCH($M8647,'Class Rules'!$A$6:$A$85,0)))</f>
        <v>Passenger LDV</v>
      </c>
      <c r="O8647" s="1" t="str">
        <f t="array" ref="O8647">IF(SUMPRODUCT(MAX(ISNUMBER(SEARCH(Fuel_Rules!$A$6:$A$30,$E8647))*ISNUMBER(SEARCH(Fuel_Rules!$B$6:$B$30,$F8647))*(Fuel_Rules!$A$6:$A$30&lt;&gt;"")))&gt;0,"Plug-in hybrid",IF($G8647="Diesel","Diesel","Gasoline"))</f>
        <v>Gasoline</v>
      </c>
    </row>
    <row r="8648" spans="1:15" ht="15" customHeight="1" x14ac:dyDescent="0.25">
      <c r="A8648" s="1">
        <v>2022</v>
      </c>
      <c r="B8648" s="1" t="s">
        <v>11026</v>
      </c>
      <c r="C8648" s="1" t="s">
        <v>11287</v>
      </c>
      <c r="D8648" s="1" t="s">
        <v>11290</v>
      </c>
      <c r="E8648" s="1" t="s">
        <v>831</v>
      </c>
      <c r="F8648" s="1" t="s">
        <v>11289</v>
      </c>
      <c r="G8648" s="1" t="s">
        <v>103</v>
      </c>
      <c r="H8648" s="1" t="s">
        <v>437</v>
      </c>
      <c r="I8648" s="1">
        <v>1.6</v>
      </c>
      <c r="J8648" s="1">
        <v>2023</v>
      </c>
      <c r="K8648" s="1">
        <v>92119</v>
      </c>
      <c r="L8648" s="1">
        <v>0</v>
      </c>
      <c r="M8648" s="1">
        <f t="array" ref="M8648">SUMPRODUCT(MAX(ISNUMBER(SEARCH('Class Rules'!$B$6:$B$85,$E8648))*ISNUMBER(SEARCH('Class Rules'!$C$6:$C$85,$F8648))*'Class Rules'!$A$6:$A$85))</f>
        <v>0</v>
      </c>
      <c r="N8648" s="1" t="str">
        <f t="array" ref="N8648">IF($M8648=0,'Class Rules'!$D$3,INDEX('Class Rules'!$D$6:$D$85,MATCH($M8648,'Class Rules'!$A$6:$A$85,0)))</f>
        <v>Passenger LDV</v>
      </c>
      <c r="O8648" s="1" t="str">
        <f t="array" ref="O8648">IF(SUMPRODUCT(MAX(ISNUMBER(SEARCH(Fuel_Rules!$A$6:$A$30,$E8648))*ISNUMBER(SEARCH(Fuel_Rules!$B$6:$B$30,$F8648))*(Fuel_Rules!$A$6:$A$30&lt;&gt;"")))&gt;0,"Plug-in hybrid",IF($G8648="Diesel","Diesel","Gasoline"))</f>
        <v>Gasoline</v>
      </c>
    </row>
    <row r="8649" spans="1:15" ht="15" customHeight="1" x14ac:dyDescent="0.25">
      <c r="A8649" s="1">
        <v>2022</v>
      </c>
      <c r="B8649" s="1" t="s">
        <v>11026</v>
      </c>
      <c r="C8649" s="1" t="s">
        <v>884</v>
      </c>
      <c r="D8649" s="1" t="s">
        <v>11291</v>
      </c>
      <c r="E8649" s="1" t="s">
        <v>886</v>
      </c>
      <c r="F8649" s="1" t="s">
        <v>887</v>
      </c>
      <c r="G8649" s="1" t="s">
        <v>103</v>
      </c>
      <c r="H8649" s="1" t="s">
        <v>298</v>
      </c>
      <c r="I8649" s="1">
        <v>1.3</v>
      </c>
      <c r="J8649" s="1">
        <v>2023</v>
      </c>
      <c r="K8649" s="1">
        <v>81779</v>
      </c>
      <c r="L8649" s="1">
        <v>0</v>
      </c>
      <c r="M8649" s="1">
        <f t="array" ref="M8649">SUMPRODUCT(MAX(ISNUMBER(SEARCH('Class Rules'!$B$6:$B$85,$E8649))*ISNUMBER(SEARCH('Class Rules'!$C$6:$C$85,$F8649))*'Class Rules'!$A$6:$A$85))</f>
        <v>35</v>
      </c>
      <c r="N8649" s="1" t="str">
        <f t="array" ref="N8649">IF($M8649=0,'Class Rules'!$D$3,INDEX('Class Rules'!$D$6:$D$85,MATCH($M8649,'Class Rules'!$A$6:$A$85,0)))</f>
        <v>Freight LDV</v>
      </c>
      <c r="O8649" s="1" t="str">
        <f t="array" ref="O8649">IF(SUMPRODUCT(MAX(ISNUMBER(SEARCH(Fuel_Rules!$A$6:$A$30,$E8649))*ISNUMBER(SEARCH(Fuel_Rules!$B$6:$B$30,$F8649))*(Fuel_Rules!$A$6:$A$30&lt;&gt;"")))&gt;0,"Plug-in hybrid",IF($G8649="Diesel","Diesel","Gasoline"))</f>
        <v>Gasoline</v>
      </c>
    </row>
    <row r="8650" spans="1:15" ht="15" customHeight="1" x14ac:dyDescent="0.25">
      <c r="A8650" s="1">
        <v>2022</v>
      </c>
      <c r="B8650" s="1" t="s">
        <v>11026</v>
      </c>
      <c r="C8650" s="1" t="s">
        <v>888</v>
      </c>
      <c r="D8650" s="1" t="s">
        <v>11292</v>
      </c>
      <c r="E8650" s="1" t="s">
        <v>886</v>
      </c>
      <c r="F8650" s="1" t="s">
        <v>890</v>
      </c>
      <c r="G8650" s="1" t="s">
        <v>103</v>
      </c>
      <c r="H8650" s="1" t="s">
        <v>298</v>
      </c>
      <c r="I8650" s="1">
        <v>1.3</v>
      </c>
      <c r="J8650" s="1">
        <v>2023</v>
      </c>
      <c r="K8650" s="1">
        <v>87908</v>
      </c>
      <c r="L8650" s="1">
        <v>0</v>
      </c>
      <c r="M8650" s="1">
        <f t="array" ref="M8650">SUMPRODUCT(MAX(ISNUMBER(SEARCH('Class Rules'!$B$6:$B$85,$E8650))*ISNUMBER(SEARCH('Class Rules'!$C$6:$C$85,$F8650))*'Class Rules'!$A$6:$A$85))</f>
        <v>35</v>
      </c>
      <c r="N8650" s="1" t="str">
        <f t="array" ref="N8650">IF($M8650=0,'Class Rules'!$D$3,INDEX('Class Rules'!$D$6:$D$85,MATCH($M8650,'Class Rules'!$A$6:$A$85,0)))</f>
        <v>Freight LDV</v>
      </c>
      <c r="O8650" s="1" t="str">
        <f t="array" ref="O8650">IF(SUMPRODUCT(MAX(ISNUMBER(SEARCH(Fuel_Rules!$A$6:$A$30,$E8650))*ISNUMBER(SEARCH(Fuel_Rules!$B$6:$B$30,$F8650))*(Fuel_Rules!$A$6:$A$30&lt;&gt;"")))&gt;0,"Plug-in hybrid",IF($G8650="Diesel","Diesel","Gasoline"))</f>
        <v>Gasoline</v>
      </c>
    </row>
    <row r="8651" spans="1:15" ht="15" customHeight="1" x14ac:dyDescent="0.25">
      <c r="A8651" s="1">
        <v>2022</v>
      </c>
      <c r="B8651" s="1" t="s">
        <v>11026</v>
      </c>
      <c r="C8651" s="1" t="s">
        <v>891</v>
      </c>
      <c r="D8651" s="1" t="s">
        <v>11293</v>
      </c>
      <c r="E8651" s="1" t="s">
        <v>886</v>
      </c>
      <c r="F8651" s="1" t="s">
        <v>893</v>
      </c>
      <c r="G8651" s="1" t="s">
        <v>103</v>
      </c>
      <c r="H8651" s="1" t="s">
        <v>298</v>
      </c>
      <c r="I8651" s="1">
        <v>1.3</v>
      </c>
      <c r="J8651" s="1">
        <v>2023</v>
      </c>
      <c r="K8651" s="1">
        <v>90446</v>
      </c>
      <c r="L8651" s="1">
        <v>0</v>
      </c>
      <c r="M8651" s="1">
        <f t="array" ref="M8651">SUMPRODUCT(MAX(ISNUMBER(SEARCH('Class Rules'!$B$6:$B$85,$E8651))*ISNUMBER(SEARCH('Class Rules'!$C$6:$C$85,$F8651))*'Class Rules'!$A$6:$A$85))</f>
        <v>35</v>
      </c>
      <c r="N8651" s="1" t="str">
        <f t="array" ref="N8651">IF($M8651=0,'Class Rules'!$D$3,INDEX('Class Rules'!$D$6:$D$85,MATCH($M8651,'Class Rules'!$A$6:$A$85,0)))</f>
        <v>Freight LDV</v>
      </c>
      <c r="O8651" s="1" t="str">
        <f t="array" ref="O8651">IF(SUMPRODUCT(MAX(ISNUMBER(SEARCH(Fuel_Rules!$A$6:$A$30,$E8651))*ISNUMBER(SEARCH(Fuel_Rules!$B$6:$B$30,$F8651))*(Fuel_Rules!$A$6:$A$30&lt;&gt;"")))&gt;0,"Plug-in hybrid",IF($G8651="Diesel","Diesel","Gasoline"))</f>
        <v>Gasoline</v>
      </c>
    </row>
    <row r="8652" spans="1:15" ht="15" customHeight="1" x14ac:dyDescent="0.25">
      <c r="A8652" s="1">
        <v>2022</v>
      </c>
      <c r="B8652" s="1" t="s">
        <v>11026</v>
      </c>
      <c r="C8652" s="1" t="s">
        <v>894</v>
      </c>
      <c r="D8652" s="1" t="s">
        <v>11294</v>
      </c>
      <c r="E8652" s="1" t="s">
        <v>896</v>
      </c>
      <c r="F8652" s="1" t="s">
        <v>897</v>
      </c>
      <c r="G8652" s="1" t="s">
        <v>103</v>
      </c>
      <c r="H8652" s="1" t="s">
        <v>298</v>
      </c>
      <c r="I8652" s="1">
        <v>3.9</v>
      </c>
      <c r="J8652" s="1">
        <v>2023</v>
      </c>
      <c r="K8652" s="1">
        <v>4384500</v>
      </c>
      <c r="L8652" s="1">
        <v>0</v>
      </c>
      <c r="M8652" s="1">
        <f t="array" ref="M8652">SUMPRODUCT(MAX(ISNUMBER(SEARCH('Class Rules'!$B$6:$B$85,$E8652))*ISNUMBER(SEARCH('Class Rules'!$C$6:$C$85,$F8652))*'Class Rules'!$A$6:$A$85))</f>
        <v>0</v>
      </c>
      <c r="N8652" s="1" t="str">
        <f t="array" ref="N8652">IF($M8652=0,'Class Rules'!$D$3,INDEX('Class Rules'!$D$6:$D$85,MATCH($M8652,'Class Rules'!$A$6:$A$85,0)))</f>
        <v>Passenger LDV</v>
      </c>
      <c r="O8652" s="1" t="str">
        <f t="array" ref="O8652">IF(SUMPRODUCT(MAX(ISNUMBER(SEARCH(Fuel_Rules!$A$6:$A$30,$E8652))*ISNUMBER(SEARCH(Fuel_Rules!$B$6:$B$30,$F8652))*(Fuel_Rules!$A$6:$A$30&lt;&gt;"")))&gt;0,"Plug-in hybrid",IF($G8652="Diesel","Diesel","Gasoline"))</f>
        <v>Gasoline</v>
      </c>
    </row>
    <row r="8653" spans="1:15" ht="15" customHeight="1" x14ac:dyDescent="0.25">
      <c r="A8653" s="1">
        <v>2022</v>
      </c>
      <c r="B8653" s="1" t="s">
        <v>11026</v>
      </c>
      <c r="C8653" s="1" t="s">
        <v>898</v>
      </c>
      <c r="D8653" s="1" t="s">
        <v>11295</v>
      </c>
      <c r="E8653" s="1" t="s">
        <v>896</v>
      </c>
      <c r="F8653" s="1" t="s">
        <v>900</v>
      </c>
      <c r="G8653" s="1" t="s">
        <v>103</v>
      </c>
      <c r="H8653" s="1" t="s">
        <v>298</v>
      </c>
      <c r="I8653" s="1">
        <v>3.9</v>
      </c>
      <c r="J8653" s="1">
        <v>2023</v>
      </c>
      <c r="K8653" s="1">
        <v>5270000</v>
      </c>
      <c r="L8653" s="1">
        <v>0</v>
      </c>
      <c r="M8653" s="1">
        <f t="array" ref="M8653">SUMPRODUCT(MAX(ISNUMBER(SEARCH('Class Rules'!$B$6:$B$85,$E8653))*ISNUMBER(SEARCH('Class Rules'!$C$6:$C$85,$F8653))*'Class Rules'!$A$6:$A$85))</f>
        <v>0</v>
      </c>
      <c r="N8653" s="1" t="str">
        <f t="array" ref="N8653">IF($M8653=0,'Class Rules'!$D$3,INDEX('Class Rules'!$D$6:$D$85,MATCH($M8653,'Class Rules'!$A$6:$A$85,0)))</f>
        <v>Passenger LDV</v>
      </c>
      <c r="O8653" s="1" t="str">
        <f t="array" ref="O8653">IF(SUMPRODUCT(MAX(ISNUMBER(SEARCH(Fuel_Rules!$A$6:$A$30,$E8653))*ISNUMBER(SEARCH(Fuel_Rules!$B$6:$B$30,$F8653))*(Fuel_Rules!$A$6:$A$30&lt;&gt;"")))&gt;0,"Plug-in hybrid",IF($G8653="Diesel","Diesel","Gasoline"))</f>
        <v>Gasoline</v>
      </c>
    </row>
    <row r="8654" spans="1:15" ht="15" customHeight="1" x14ac:dyDescent="0.25">
      <c r="A8654" s="1">
        <v>2022</v>
      </c>
      <c r="B8654" s="1" t="s">
        <v>11026</v>
      </c>
      <c r="C8654" s="1" t="s">
        <v>901</v>
      </c>
      <c r="D8654" s="1" t="s">
        <v>11296</v>
      </c>
      <c r="E8654" s="1" t="s">
        <v>896</v>
      </c>
      <c r="F8654" s="1" t="s">
        <v>903</v>
      </c>
      <c r="G8654" s="1" t="s">
        <v>103</v>
      </c>
      <c r="H8654" s="1" t="s">
        <v>298</v>
      </c>
      <c r="I8654" s="1">
        <v>4</v>
      </c>
      <c r="J8654" s="1">
        <v>2023</v>
      </c>
      <c r="K8654" s="1">
        <v>7400000</v>
      </c>
      <c r="L8654" s="1">
        <v>0</v>
      </c>
      <c r="M8654" s="1">
        <f t="array" ref="M8654">SUMPRODUCT(MAX(ISNUMBER(SEARCH('Class Rules'!$B$6:$B$85,$E8654))*ISNUMBER(SEARCH('Class Rules'!$C$6:$C$85,$F8654))*'Class Rules'!$A$6:$A$85))</f>
        <v>0</v>
      </c>
      <c r="N8654" s="1" t="str">
        <f t="array" ref="N8654">IF($M8654=0,'Class Rules'!$D$3,INDEX('Class Rules'!$D$6:$D$85,MATCH($M8654,'Class Rules'!$A$6:$A$85,0)))</f>
        <v>Passenger LDV</v>
      </c>
      <c r="O8654" s="1" t="str">
        <f t="array" ref="O8654">IF(SUMPRODUCT(MAX(ISNUMBER(SEARCH(Fuel_Rules!$A$6:$A$30,$E8654))*ISNUMBER(SEARCH(Fuel_Rules!$B$6:$B$30,$F8654))*(Fuel_Rules!$A$6:$A$30&lt;&gt;"")))&gt;0,"Plug-in hybrid",IF($G8654="Diesel","Diesel","Gasoline"))</f>
        <v>Gasoline</v>
      </c>
    </row>
    <row r="8655" spans="1:15" ht="15" customHeight="1" x14ac:dyDescent="0.25">
      <c r="A8655" s="1">
        <v>2022</v>
      </c>
      <c r="B8655" s="1" t="s">
        <v>11026</v>
      </c>
      <c r="C8655" s="1" t="s">
        <v>904</v>
      </c>
      <c r="D8655" s="1" t="s">
        <v>11297</v>
      </c>
      <c r="E8655" s="1" t="s">
        <v>896</v>
      </c>
      <c r="F8655" s="1" t="s">
        <v>906</v>
      </c>
      <c r="G8655" s="1" t="s">
        <v>103</v>
      </c>
      <c r="H8655" s="1" t="s">
        <v>298</v>
      </c>
      <c r="I8655" s="1">
        <v>6.5</v>
      </c>
      <c r="J8655" s="1">
        <v>2023</v>
      </c>
      <c r="K8655" s="1">
        <v>6900000</v>
      </c>
      <c r="L8655" s="1">
        <v>0</v>
      </c>
      <c r="M8655" s="1">
        <f t="array" ref="M8655">SUMPRODUCT(MAX(ISNUMBER(SEARCH('Class Rules'!$B$6:$B$85,$E8655))*ISNUMBER(SEARCH('Class Rules'!$C$6:$C$85,$F8655))*'Class Rules'!$A$6:$A$85))</f>
        <v>0</v>
      </c>
      <c r="N8655" s="1" t="str">
        <f t="array" ref="N8655">IF($M8655=0,'Class Rules'!$D$3,INDEX('Class Rules'!$D$6:$D$85,MATCH($M8655,'Class Rules'!$A$6:$A$85,0)))</f>
        <v>Passenger LDV</v>
      </c>
      <c r="O8655" s="1" t="str">
        <f t="array" ref="O8655">IF(SUMPRODUCT(MAX(ISNUMBER(SEARCH(Fuel_Rules!$A$6:$A$30,$E8655))*ISNUMBER(SEARCH(Fuel_Rules!$B$6:$B$30,$F8655))*(Fuel_Rules!$A$6:$A$30&lt;&gt;"")))&gt;0,"Plug-in hybrid",IF($G8655="Diesel","Diesel","Gasoline"))</f>
        <v>Gasoline</v>
      </c>
    </row>
    <row r="8656" spans="1:15" ht="15" customHeight="1" x14ac:dyDescent="0.25">
      <c r="A8656" s="1">
        <v>2022</v>
      </c>
      <c r="B8656" s="1" t="s">
        <v>11026</v>
      </c>
      <c r="C8656" s="1" t="s">
        <v>907</v>
      </c>
      <c r="D8656" s="1" t="s">
        <v>11298</v>
      </c>
      <c r="E8656" s="1" t="s">
        <v>896</v>
      </c>
      <c r="F8656" s="1" t="s">
        <v>909</v>
      </c>
      <c r="G8656" s="1" t="s">
        <v>103</v>
      </c>
      <c r="H8656" s="1" t="s">
        <v>298</v>
      </c>
      <c r="I8656" s="1">
        <v>3.9</v>
      </c>
      <c r="J8656" s="1">
        <v>2023</v>
      </c>
      <c r="K8656" s="1">
        <v>3400000</v>
      </c>
      <c r="L8656" s="1">
        <v>0</v>
      </c>
      <c r="M8656" s="1">
        <f t="array" ref="M8656">SUMPRODUCT(MAX(ISNUMBER(SEARCH('Class Rules'!$B$6:$B$85,$E8656))*ISNUMBER(SEARCH('Class Rules'!$C$6:$C$85,$F8656))*'Class Rules'!$A$6:$A$85))</f>
        <v>0</v>
      </c>
      <c r="N8656" s="1" t="str">
        <f t="array" ref="N8656">IF($M8656=0,'Class Rules'!$D$3,INDEX('Class Rules'!$D$6:$D$85,MATCH($M8656,'Class Rules'!$A$6:$A$85,0)))</f>
        <v>Passenger LDV</v>
      </c>
      <c r="O8656" s="1" t="str">
        <f t="array" ref="O8656">IF(SUMPRODUCT(MAX(ISNUMBER(SEARCH(Fuel_Rules!$A$6:$A$30,$E8656))*ISNUMBER(SEARCH(Fuel_Rules!$B$6:$B$30,$F8656))*(Fuel_Rules!$A$6:$A$30&lt;&gt;"")))&gt;0,"Plug-in hybrid",IF($G8656="Diesel","Diesel","Gasoline"))</f>
        <v>Gasoline</v>
      </c>
    </row>
    <row r="8657" spans="1:15" ht="15" customHeight="1" x14ac:dyDescent="0.25">
      <c r="A8657" s="1">
        <v>2022</v>
      </c>
      <c r="B8657" s="1" t="s">
        <v>11026</v>
      </c>
      <c r="C8657" s="1" t="s">
        <v>910</v>
      </c>
      <c r="D8657" s="1" t="s">
        <v>11299</v>
      </c>
      <c r="E8657" s="1" t="s">
        <v>896</v>
      </c>
      <c r="F8657" s="1" t="s">
        <v>912</v>
      </c>
      <c r="G8657" s="1" t="s">
        <v>103</v>
      </c>
      <c r="H8657" s="1" t="s">
        <v>298</v>
      </c>
      <c r="I8657" s="1">
        <v>3.9</v>
      </c>
      <c r="J8657" s="1">
        <v>2023</v>
      </c>
      <c r="K8657" s="1">
        <v>3500000</v>
      </c>
      <c r="L8657" s="1">
        <v>0</v>
      </c>
      <c r="M8657" s="1">
        <f t="array" ref="M8657">SUMPRODUCT(MAX(ISNUMBER(SEARCH('Class Rules'!$B$6:$B$85,$E8657))*ISNUMBER(SEARCH('Class Rules'!$C$6:$C$85,$F8657))*'Class Rules'!$A$6:$A$85))</f>
        <v>0</v>
      </c>
      <c r="N8657" s="1" t="str">
        <f t="array" ref="N8657">IF($M8657=0,'Class Rules'!$D$3,INDEX('Class Rules'!$D$6:$D$85,MATCH($M8657,'Class Rules'!$A$6:$A$85,0)))</f>
        <v>Passenger LDV</v>
      </c>
      <c r="O8657" s="1" t="str">
        <f t="array" ref="O8657">IF(SUMPRODUCT(MAX(ISNUMBER(SEARCH(Fuel_Rules!$A$6:$A$30,$E8657))*ISNUMBER(SEARCH(Fuel_Rules!$B$6:$B$30,$F8657))*(Fuel_Rules!$A$6:$A$30&lt;&gt;"")))&gt;0,"Plug-in hybrid",IF($G8657="Diesel","Diesel","Gasoline"))</f>
        <v>Gasoline</v>
      </c>
    </row>
    <row r="8658" spans="1:15" ht="15" customHeight="1" x14ac:dyDescent="0.25">
      <c r="A8658" s="1">
        <v>2022</v>
      </c>
      <c r="B8658" s="1" t="s">
        <v>11026</v>
      </c>
      <c r="C8658" s="1" t="s">
        <v>5359</v>
      </c>
      <c r="D8658" s="1" t="s">
        <v>11300</v>
      </c>
      <c r="E8658" s="1" t="s">
        <v>896</v>
      </c>
      <c r="F8658" s="1" t="s">
        <v>5361</v>
      </c>
      <c r="G8658" s="1" t="s">
        <v>103</v>
      </c>
      <c r="H8658" s="1" t="s">
        <v>298</v>
      </c>
      <c r="I8658" s="1">
        <v>4</v>
      </c>
      <c r="J8658" s="1">
        <v>2023</v>
      </c>
      <c r="K8658" s="1">
        <v>8400000</v>
      </c>
      <c r="L8658" s="1">
        <v>0</v>
      </c>
      <c r="M8658" s="1">
        <f t="array" ref="M8658">SUMPRODUCT(MAX(ISNUMBER(SEARCH('Class Rules'!$B$6:$B$85,$E8658))*ISNUMBER(SEARCH('Class Rules'!$C$6:$C$85,$F8658))*'Class Rules'!$A$6:$A$85))</f>
        <v>0</v>
      </c>
      <c r="N8658" s="1" t="str">
        <f t="array" ref="N8658">IF($M8658=0,'Class Rules'!$D$3,INDEX('Class Rules'!$D$6:$D$85,MATCH($M8658,'Class Rules'!$A$6:$A$85,0)))</f>
        <v>Passenger LDV</v>
      </c>
      <c r="O8658" s="1" t="str">
        <f t="array" ref="O8658">IF(SUMPRODUCT(MAX(ISNUMBER(SEARCH(Fuel_Rules!$A$6:$A$30,$E8658))*ISNUMBER(SEARCH(Fuel_Rules!$B$6:$B$30,$F8658))*(Fuel_Rules!$A$6:$A$30&lt;&gt;"")))&gt;0,"Plug-in hybrid",IF($G8658="Diesel","Diesel","Gasoline"))</f>
        <v>Gasoline</v>
      </c>
    </row>
    <row r="8659" spans="1:15" ht="15" customHeight="1" x14ac:dyDescent="0.25">
      <c r="A8659" s="1">
        <v>2022</v>
      </c>
      <c r="B8659" s="1" t="s">
        <v>11026</v>
      </c>
      <c r="C8659" s="1" t="s">
        <v>935</v>
      </c>
      <c r="D8659" s="1" t="s">
        <v>11301</v>
      </c>
      <c r="E8659" s="1" t="s">
        <v>915</v>
      </c>
      <c r="F8659" s="1" t="s">
        <v>937</v>
      </c>
      <c r="G8659" s="1" t="s">
        <v>105</v>
      </c>
      <c r="H8659" s="1" t="s">
        <v>437</v>
      </c>
      <c r="I8659" s="1">
        <v>2</v>
      </c>
      <c r="J8659" s="1">
        <v>2023</v>
      </c>
      <c r="K8659" s="1">
        <v>210368</v>
      </c>
      <c r="L8659" s="1">
        <v>0</v>
      </c>
      <c r="M8659" s="1">
        <f t="array" ref="M8659">SUMPRODUCT(MAX(ISNUMBER(SEARCH('Class Rules'!$B$6:$B$85,$E8659))*ISNUMBER(SEARCH('Class Rules'!$C$6:$C$85,$F8659))*'Class Rules'!$A$6:$A$85))</f>
        <v>2</v>
      </c>
      <c r="N8659" s="1" t="str">
        <f t="array" ref="N8659">IF($M8659=0,'Class Rules'!$D$3,INDEX('Class Rules'!$D$6:$D$85,MATCH($M8659,'Class Rules'!$A$6:$A$85,0)))</f>
        <v>Freight LDV</v>
      </c>
      <c r="O8659" s="1" t="str">
        <f t="array" ref="O8659">IF(SUMPRODUCT(MAX(ISNUMBER(SEARCH(Fuel_Rules!$A$6:$A$30,$E8659))*ISNUMBER(SEARCH(Fuel_Rules!$B$6:$B$30,$F8659))*(Fuel_Rules!$A$6:$A$30&lt;&gt;"")))&gt;0,"Plug-in hybrid",IF($G8659="Diesel","Diesel","Gasoline"))</f>
        <v>Diesel</v>
      </c>
    </row>
    <row r="8660" spans="1:15" ht="15" customHeight="1" x14ac:dyDescent="0.25">
      <c r="A8660" s="1">
        <v>2022</v>
      </c>
      <c r="B8660" s="1" t="s">
        <v>11026</v>
      </c>
      <c r="C8660" s="1" t="s">
        <v>935</v>
      </c>
      <c r="D8660" s="1" t="s">
        <v>11302</v>
      </c>
      <c r="E8660" s="1" t="s">
        <v>915</v>
      </c>
      <c r="F8660" s="1" t="s">
        <v>937</v>
      </c>
      <c r="G8660" s="1" t="s">
        <v>105</v>
      </c>
      <c r="H8660" s="1" t="s">
        <v>437</v>
      </c>
      <c r="I8660" s="1">
        <v>2</v>
      </c>
      <c r="J8660" s="1">
        <v>2023</v>
      </c>
      <c r="K8660" s="1">
        <v>194799</v>
      </c>
      <c r="L8660" s="1">
        <v>0</v>
      </c>
      <c r="M8660" s="1">
        <f t="array" ref="M8660">SUMPRODUCT(MAX(ISNUMBER(SEARCH('Class Rules'!$B$6:$B$85,$E8660))*ISNUMBER(SEARCH('Class Rules'!$C$6:$C$85,$F8660))*'Class Rules'!$A$6:$A$85))</f>
        <v>2</v>
      </c>
      <c r="N8660" s="1" t="str">
        <f t="array" ref="N8660">IF($M8660=0,'Class Rules'!$D$3,INDEX('Class Rules'!$D$6:$D$85,MATCH($M8660,'Class Rules'!$A$6:$A$85,0)))</f>
        <v>Freight LDV</v>
      </c>
      <c r="O8660" s="1" t="str">
        <f t="array" ref="O8660">IF(SUMPRODUCT(MAX(ISNUMBER(SEARCH(Fuel_Rules!$A$6:$A$30,$E8660))*ISNUMBER(SEARCH(Fuel_Rules!$B$6:$B$30,$F8660))*(Fuel_Rules!$A$6:$A$30&lt;&gt;"")))&gt;0,"Plug-in hybrid",IF($G8660="Diesel","Diesel","Gasoline"))</f>
        <v>Diesel</v>
      </c>
    </row>
    <row r="8661" spans="1:15" ht="15" customHeight="1" x14ac:dyDescent="0.25">
      <c r="A8661" s="1">
        <v>2022</v>
      </c>
      <c r="B8661" s="1" t="s">
        <v>11026</v>
      </c>
      <c r="C8661" s="1" t="s">
        <v>938</v>
      </c>
      <c r="D8661" s="1" t="s">
        <v>11303</v>
      </c>
      <c r="E8661" s="1" t="s">
        <v>915</v>
      </c>
      <c r="F8661" s="1" t="s">
        <v>940</v>
      </c>
      <c r="G8661" s="1" t="s">
        <v>103</v>
      </c>
      <c r="H8661" s="1" t="s">
        <v>298</v>
      </c>
      <c r="I8661" s="1">
        <v>1</v>
      </c>
      <c r="J8661" s="1">
        <v>2023</v>
      </c>
      <c r="K8661" s="1">
        <v>65874</v>
      </c>
      <c r="L8661" s="1">
        <v>0</v>
      </c>
      <c r="M8661" s="1">
        <f t="array" ref="M8661">SUMPRODUCT(MAX(ISNUMBER(SEARCH('Class Rules'!$B$6:$B$85,$E8661))*ISNUMBER(SEARCH('Class Rules'!$C$6:$C$85,$F8661))*'Class Rules'!$A$6:$A$85))</f>
        <v>0</v>
      </c>
      <c r="N8661" s="1" t="str">
        <f t="array" ref="N8661">IF($M8661=0,'Class Rules'!$D$3,INDEX('Class Rules'!$D$6:$D$85,MATCH($M8661,'Class Rules'!$A$6:$A$85,0)))</f>
        <v>Passenger LDV</v>
      </c>
      <c r="O8661" s="1" t="str">
        <f t="array" ref="O8661">IF(SUMPRODUCT(MAX(ISNUMBER(SEARCH(Fuel_Rules!$A$6:$A$30,$E8661))*ISNUMBER(SEARCH(Fuel_Rules!$B$6:$B$30,$F8661))*(Fuel_Rules!$A$6:$A$30&lt;&gt;"")))&gt;0,"Plug-in hybrid",IF($G8661="Diesel","Diesel","Gasoline"))</f>
        <v>Gasoline</v>
      </c>
    </row>
    <row r="8662" spans="1:15" ht="15" customHeight="1" x14ac:dyDescent="0.25">
      <c r="A8662" s="1">
        <v>2022</v>
      </c>
      <c r="B8662" s="1" t="s">
        <v>11026</v>
      </c>
      <c r="C8662" s="1" t="s">
        <v>938</v>
      </c>
      <c r="D8662" s="1" t="s">
        <v>11304</v>
      </c>
      <c r="E8662" s="1" t="s">
        <v>915</v>
      </c>
      <c r="F8662" s="1" t="s">
        <v>940</v>
      </c>
      <c r="G8662" s="1" t="s">
        <v>103</v>
      </c>
      <c r="H8662" s="1" t="s">
        <v>298</v>
      </c>
      <c r="I8662" s="1">
        <v>1</v>
      </c>
      <c r="J8662" s="1">
        <v>2023</v>
      </c>
      <c r="K8662" s="1">
        <v>60820</v>
      </c>
      <c r="L8662" s="1">
        <v>0</v>
      </c>
      <c r="M8662" s="1">
        <f t="array" ref="M8662">SUMPRODUCT(MAX(ISNUMBER(SEARCH('Class Rules'!$B$6:$B$85,$E8662))*ISNUMBER(SEARCH('Class Rules'!$C$6:$C$85,$F8662))*'Class Rules'!$A$6:$A$85))</f>
        <v>0</v>
      </c>
      <c r="N8662" s="1" t="str">
        <f t="array" ref="N8662">IF($M8662=0,'Class Rules'!$D$3,INDEX('Class Rules'!$D$6:$D$85,MATCH($M8662,'Class Rules'!$A$6:$A$85,0)))</f>
        <v>Passenger LDV</v>
      </c>
      <c r="O8662" s="1" t="str">
        <f t="array" ref="O8662">IF(SUMPRODUCT(MAX(ISNUMBER(SEARCH(Fuel_Rules!$A$6:$A$30,$E8662))*ISNUMBER(SEARCH(Fuel_Rules!$B$6:$B$30,$F8662))*(Fuel_Rules!$A$6:$A$30&lt;&gt;"")))&gt;0,"Plug-in hybrid",IF($G8662="Diesel","Diesel","Gasoline"))</f>
        <v>Gasoline</v>
      </c>
    </row>
    <row r="8663" spans="1:15" ht="15" customHeight="1" x14ac:dyDescent="0.25">
      <c r="A8663" s="1">
        <v>2022</v>
      </c>
      <c r="B8663" s="1" t="s">
        <v>11026</v>
      </c>
      <c r="C8663" s="1" t="s">
        <v>956</v>
      </c>
      <c r="D8663" s="1" t="s">
        <v>11305</v>
      </c>
      <c r="E8663" s="1" t="s">
        <v>915</v>
      </c>
      <c r="F8663" s="1" t="s">
        <v>10127</v>
      </c>
      <c r="G8663" s="1" t="s">
        <v>105</v>
      </c>
      <c r="H8663" s="1" t="s">
        <v>437</v>
      </c>
      <c r="I8663" s="1">
        <v>2</v>
      </c>
      <c r="J8663" s="1">
        <v>2023</v>
      </c>
      <c r="K8663" s="1">
        <v>195010</v>
      </c>
      <c r="L8663" s="1">
        <v>0</v>
      </c>
      <c r="M8663" s="1">
        <f t="array" ref="M8663">SUMPRODUCT(MAX(ISNUMBER(SEARCH('Class Rules'!$B$6:$B$85,$E8663))*ISNUMBER(SEARCH('Class Rules'!$C$6:$C$85,$F8663))*'Class Rules'!$A$6:$A$85))</f>
        <v>2</v>
      </c>
      <c r="N8663" s="1" t="str">
        <f t="array" ref="N8663">IF($M8663=0,'Class Rules'!$D$3,INDEX('Class Rules'!$D$6:$D$85,MATCH($M8663,'Class Rules'!$A$6:$A$85,0)))</f>
        <v>Freight LDV</v>
      </c>
      <c r="O8663" s="1" t="str">
        <f t="array" ref="O8663">IF(SUMPRODUCT(MAX(ISNUMBER(SEARCH(Fuel_Rules!$A$6:$A$30,$E8663))*ISNUMBER(SEARCH(Fuel_Rules!$B$6:$B$30,$F8663))*(Fuel_Rules!$A$6:$A$30&lt;&gt;"")))&gt;0,"Plug-in hybrid",IF($G8663="Diesel","Diesel","Gasoline"))</f>
        <v>Diesel</v>
      </c>
    </row>
    <row r="8664" spans="1:15" ht="15" customHeight="1" x14ac:dyDescent="0.25">
      <c r="A8664" s="1">
        <v>2022</v>
      </c>
      <c r="B8664" s="1" t="s">
        <v>11026</v>
      </c>
      <c r="C8664" s="1" t="s">
        <v>956</v>
      </c>
      <c r="D8664" s="1" t="s">
        <v>11306</v>
      </c>
      <c r="E8664" s="1" t="s">
        <v>915</v>
      </c>
      <c r="F8664" s="1" t="s">
        <v>10127</v>
      </c>
      <c r="G8664" s="1" t="s">
        <v>105</v>
      </c>
      <c r="H8664" s="1" t="s">
        <v>437</v>
      </c>
      <c r="I8664" s="1">
        <v>2</v>
      </c>
      <c r="J8664" s="1">
        <v>2023</v>
      </c>
      <c r="K8664" s="1">
        <v>186421</v>
      </c>
      <c r="L8664" s="1">
        <v>0</v>
      </c>
      <c r="M8664" s="1">
        <f t="array" ref="M8664">SUMPRODUCT(MAX(ISNUMBER(SEARCH('Class Rules'!$B$6:$B$85,$E8664))*ISNUMBER(SEARCH('Class Rules'!$C$6:$C$85,$F8664))*'Class Rules'!$A$6:$A$85))</f>
        <v>2</v>
      </c>
      <c r="N8664" s="1" t="str">
        <f t="array" ref="N8664">IF($M8664=0,'Class Rules'!$D$3,INDEX('Class Rules'!$D$6:$D$85,MATCH($M8664,'Class Rules'!$A$6:$A$85,0)))</f>
        <v>Freight LDV</v>
      </c>
      <c r="O8664" s="1" t="str">
        <f t="array" ref="O8664">IF(SUMPRODUCT(MAX(ISNUMBER(SEARCH(Fuel_Rules!$A$6:$A$30,$E8664))*ISNUMBER(SEARCH(Fuel_Rules!$B$6:$B$30,$F8664))*(Fuel_Rules!$A$6:$A$30&lt;&gt;"")))&gt;0,"Plug-in hybrid",IF($G8664="Diesel","Diesel","Gasoline"))</f>
        <v>Diesel</v>
      </c>
    </row>
    <row r="8665" spans="1:15" ht="15" customHeight="1" x14ac:dyDescent="0.25">
      <c r="A8665" s="1">
        <v>2022</v>
      </c>
      <c r="B8665" s="1" t="s">
        <v>11026</v>
      </c>
      <c r="C8665" s="1" t="s">
        <v>965</v>
      </c>
      <c r="D8665" s="1" t="s">
        <v>11307</v>
      </c>
      <c r="E8665" s="1" t="s">
        <v>915</v>
      </c>
      <c r="F8665" s="1" t="s">
        <v>967</v>
      </c>
      <c r="G8665" s="1" t="s">
        <v>103</v>
      </c>
      <c r="H8665" s="1" t="s">
        <v>298</v>
      </c>
      <c r="I8665" s="1">
        <v>1</v>
      </c>
      <c r="J8665" s="1">
        <v>2023</v>
      </c>
      <c r="K8665" s="1">
        <v>81662</v>
      </c>
      <c r="L8665" s="1">
        <v>0</v>
      </c>
      <c r="M8665" s="1">
        <f t="array" ref="M8665">SUMPRODUCT(MAX(ISNUMBER(SEARCH('Class Rules'!$B$6:$B$85,$E8665))*ISNUMBER(SEARCH('Class Rules'!$C$6:$C$85,$F8665))*'Class Rules'!$A$6:$A$85))</f>
        <v>0</v>
      </c>
      <c r="N8665" s="1" t="str">
        <f t="array" ref="N8665">IF($M8665=0,'Class Rules'!$D$3,INDEX('Class Rules'!$D$6:$D$85,MATCH($M8665,'Class Rules'!$A$6:$A$85,0)))</f>
        <v>Passenger LDV</v>
      </c>
      <c r="O8665" s="1" t="str">
        <f t="array" ref="O8665">IF(SUMPRODUCT(MAX(ISNUMBER(SEARCH(Fuel_Rules!$A$6:$A$30,$E8665))*ISNUMBER(SEARCH(Fuel_Rules!$B$6:$B$30,$F8665))*(Fuel_Rules!$A$6:$A$30&lt;&gt;"")))&gt;0,"Plug-in hybrid",IF($G8665="Diesel","Diesel","Gasoline"))</f>
        <v>Gasoline</v>
      </c>
    </row>
    <row r="8666" spans="1:15" ht="15" customHeight="1" x14ac:dyDescent="0.25">
      <c r="A8666" s="1">
        <v>2022</v>
      </c>
      <c r="B8666" s="1" t="s">
        <v>11026</v>
      </c>
      <c r="C8666" s="1" t="s">
        <v>965</v>
      </c>
      <c r="D8666" s="1" t="s">
        <v>11308</v>
      </c>
      <c r="E8666" s="1" t="s">
        <v>915</v>
      </c>
      <c r="F8666" s="1" t="s">
        <v>967</v>
      </c>
      <c r="G8666" s="1" t="s">
        <v>103</v>
      </c>
      <c r="H8666" s="1" t="s">
        <v>298</v>
      </c>
      <c r="I8666" s="1">
        <v>1</v>
      </c>
      <c r="J8666" s="1">
        <v>2023</v>
      </c>
      <c r="K8666" s="1">
        <v>78181</v>
      </c>
      <c r="L8666" s="1">
        <v>0</v>
      </c>
      <c r="M8666" s="1">
        <f t="array" ref="M8666">SUMPRODUCT(MAX(ISNUMBER(SEARCH('Class Rules'!$B$6:$B$85,$E8666))*ISNUMBER(SEARCH('Class Rules'!$C$6:$C$85,$F8666))*'Class Rules'!$A$6:$A$85))</f>
        <v>0</v>
      </c>
      <c r="N8666" s="1" t="str">
        <f t="array" ref="N8666">IF($M8666=0,'Class Rules'!$D$3,INDEX('Class Rules'!$D$6:$D$85,MATCH($M8666,'Class Rules'!$A$6:$A$85,0)))</f>
        <v>Passenger LDV</v>
      </c>
      <c r="O8666" s="1" t="str">
        <f t="array" ref="O8666">IF(SUMPRODUCT(MAX(ISNUMBER(SEARCH(Fuel_Rules!$A$6:$A$30,$E8666))*ISNUMBER(SEARCH(Fuel_Rules!$B$6:$B$30,$F8666))*(Fuel_Rules!$A$6:$A$30&lt;&gt;"")))&gt;0,"Plug-in hybrid",IF($G8666="Diesel","Diesel","Gasoline"))</f>
        <v>Gasoline</v>
      </c>
    </row>
    <row r="8667" spans="1:15" ht="15" customHeight="1" x14ac:dyDescent="0.25">
      <c r="A8667" s="1">
        <v>2022</v>
      </c>
      <c r="B8667" s="1" t="s">
        <v>11026</v>
      </c>
      <c r="C8667" s="1" t="s">
        <v>968</v>
      </c>
      <c r="D8667" s="1" t="s">
        <v>11309</v>
      </c>
      <c r="E8667" s="1" t="s">
        <v>915</v>
      </c>
      <c r="F8667" s="1" t="s">
        <v>970</v>
      </c>
      <c r="G8667" s="1" t="s">
        <v>105</v>
      </c>
      <c r="H8667" s="1" t="s">
        <v>298</v>
      </c>
      <c r="I8667" s="1">
        <v>2.2999999999999998</v>
      </c>
      <c r="J8667" s="1">
        <v>2023</v>
      </c>
      <c r="K8667" s="1">
        <v>189735</v>
      </c>
      <c r="L8667" s="1">
        <v>0</v>
      </c>
      <c r="M8667" s="1">
        <f t="array" ref="M8667">SUMPRODUCT(MAX(ISNUMBER(SEARCH('Class Rules'!$B$6:$B$85,$E8667))*ISNUMBER(SEARCH('Class Rules'!$C$6:$C$85,$F8667))*'Class Rules'!$A$6:$A$85))</f>
        <v>4</v>
      </c>
      <c r="N8667" s="1" t="str">
        <f t="array" ref="N8667">IF($M8667=0,'Class Rules'!$D$3,INDEX('Class Rules'!$D$6:$D$85,MATCH($M8667,'Class Rules'!$A$6:$A$85,0)))</f>
        <v>Freight LDV</v>
      </c>
      <c r="O8667" s="1" t="str">
        <f t="array" ref="O8667">IF(SUMPRODUCT(MAX(ISNUMBER(SEARCH(Fuel_Rules!$A$6:$A$30,$E8667))*ISNUMBER(SEARCH(Fuel_Rules!$B$6:$B$30,$F8667))*(Fuel_Rules!$A$6:$A$30&lt;&gt;"")))&gt;0,"Plug-in hybrid",IF($G8667="Diesel","Diesel","Gasoline"))</f>
        <v>Diesel</v>
      </c>
    </row>
    <row r="8668" spans="1:15" ht="15" customHeight="1" x14ac:dyDescent="0.25">
      <c r="A8668" s="1">
        <v>2022</v>
      </c>
      <c r="B8668" s="1" t="s">
        <v>11026</v>
      </c>
      <c r="C8668" s="1" t="s">
        <v>971</v>
      </c>
      <c r="D8668" s="1" t="s">
        <v>11310</v>
      </c>
      <c r="E8668" s="1" t="s">
        <v>915</v>
      </c>
      <c r="F8668" s="1" t="s">
        <v>973</v>
      </c>
      <c r="G8668" s="1" t="s">
        <v>105</v>
      </c>
      <c r="H8668" s="1" t="s">
        <v>298</v>
      </c>
      <c r="I8668" s="1">
        <v>2.2999999999999998</v>
      </c>
      <c r="J8668" s="1">
        <v>2023</v>
      </c>
      <c r="K8668" s="1">
        <v>196535</v>
      </c>
      <c r="L8668" s="1">
        <v>0</v>
      </c>
      <c r="M8668" s="1">
        <f t="array" ref="M8668">SUMPRODUCT(MAX(ISNUMBER(SEARCH('Class Rules'!$B$6:$B$85,$E8668))*ISNUMBER(SEARCH('Class Rules'!$C$6:$C$85,$F8668))*'Class Rules'!$A$6:$A$85))</f>
        <v>5</v>
      </c>
      <c r="N8668" s="1" t="str">
        <f t="array" ref="N8668">IF($M8668=0,'Class Rules'!$D$3,INDEX('Class Rules'!$D$6:$D$85,MATCH($M8668,'Class Rules'!$A$6:$A$85,0)))</f>
        <v>Freight LDV</v>
      </c>
      <c r="O8668" s="1" t="str">
        <f t="array" ref="O8668">IF(SUMPRODUCT(MAX(ISNUMBER(SEARCH(Fuel_Rules!$A$6:$A$30,$E8668))*ISNUMBER(SEARCH(Fuel_Rules!$B$6:$B$30,$F8668))*(Fuel_Rules!$A$6:$A$30&lt;&gt;"")))&gt;0,"Plug-in hybrid",IF($G8668="Diesel","Diesel","Gasoline"))</f>
        <v>Diesel</v>
      </c>
    </row>
    <row r="8669" spans="1:15" ht="15" customHeight="1" x14ac:dyDescent="0.25">
      <c r="A8669" s="1">
        <v>2022</v>
      </c>
      <c r="B8669" s="1" t="s">
        <v>11026</v>
      </c>
      <c r="C8669" s="1" t="s">
        <v>974</v>
      </c>
      <c r="D8669" s="1" t="s">
        <v>11311</v>
      </c>
      <c r="E8669" s="1" t="s">
        <v>915</v>
      </c>
      <c r="F8669" s="1" t="s">
        <v>976</v>
      </c>
      <c r="G8669" s="1" t="s">
        <v>105</v>
      </c>
      <c r="H8669" s="1" t="s">
        <v>298</v>
      </c>
      <c r="I8669" s="1">
        <v>2.2999999999999998</v>
      </c>
      <c r="J8669" s="1">
        <v>2023</v>
      </c>
      <c r="K8669" s="1">
        <v>199687</v>
      </c>
      <c r="L8669" s="1">
        <v>0</v>
      </c>
      <c r="M8669" s="1">
        <f t="array" ref="M8669">SUMPRODUCT(MAX(ISNUMBER(SEARCH('Class Rules'!$B$6:$B$85,$E8669))*ISNUMBER(SEARCH('Class Rules'!$C$6:$C$85,$F8669))*'Class Rules'!$A$6:$A$85))</f>
        <v>5</v>
      </c>
      <c r="N8669" s="1" t="str">
        <f t="array" ref="N8669">IF($M8669=0,'Class Rules'!$D$3,INDEX('Class Rules'!$D$6:$D$85,MATCH($M8669,'Class Rules'!$A$6:$A$85,0)))</f>
        <v>Freight LDV</v>
      </c>
      <c r="O8669" s="1" t="str">
        <f t="array" ref="O8669">IF(SUMPRODUCT(MAX(ISNUMBER(SEARCH(Fuel_Rules!$A$6:$A$30,$E8669))*ISNUMBER(SEARCH(Fuel_Rules!$B$6:$B$30,$F8669))*(Fuel_Rules!$A$6:$A$30&lt;&gt;"")))&gt;0,"Plug-in hybrid",IF($G8669="Diesel","Diesel","Gasoline"))</f>
        <v>Diesel</v>
      </c>
    </row>
    <row r="8670" spans="1:15" ht="15" customHeight="1" x14ac:dyDescent="0.25">
      <c r="A8670" s="1">
        <v>2022</v>
      </c>
      <c r="B8670" s="1" t="s">
        <v>11026</v>
      </c>
      <c r="C8670" s="1" t="s">
        <v>977</v>
      </c>
      <c r="D8670" s="1" t="s">
        <v>11312</v>
      </c>
      <c r="E8670" s="1" t="s">
        <v>915</v>
      </c>
      <c r="F8670" s="1" t="s">
        <v>979</v>
      </c>
      <c r="G8670" s="1" t="s">
        <v>105</v>
      </c>
      <c r="H8670" s="1" t="s">
        <v>298</v>
      </c>
      <c r="I8670" s="1">
        <v>2.2999999999999998</v>
      </c>
      <c r="J8670" s="1">
        <v>2023</v>
      </c>
      <c r="K8670" s="1">
        <v>217125</v>
      </c>
      <c r="L8670" s="1">
        <v>0</v>
      </c>
      <c r="M8670" s="1">
        <f t="array" ref="M8670">SUMPRODUCT(MAX(ISNUMBER(SEARCH('Class Rules'!$B$6:$B$85,$E8670))*ISNUMBER(SEARCH('Class Rules'!$C$6:$C$85,$F8670))*'Class Rules'!$A$6:$A$85))</f>
        <v>63</v>
      </c>
      <c r="N8670" s="1" t="str">
        <f t="array" ref="N8670">IF($M8670=0,'Class Rules'!$D$3,INDEX('Class Rules'!$D$6:$D$85,MATCH($M8670,'Class Rules'!$A$6:$A$85,0)))</f>
        <v>Passenger HDV</v>
      </c>
      <c r="O8670" s="1" t="str">
        <f t="array" ref="O8670">IF(SUMPRODUCT(MAX(ISNUMBER(SEARCH(Fuel_Rules!$A$6:$A$30,$E8670))*ISNUMBER(SEARCH(Fuel_Rules!$B$6:$B$30,$F8670))*(Fuel_Rules!$A$6:$A$30&lt;&gt;"")))&gt;0,"Plug-in hybrid",IF($G8670="Diesel","Diesel","Gasoline"))</f>
        <v>Diesel</v>
      </c>
    </row>
    <row r="8671" spans="1:15" ht="15" customHeight="1" x14ac:dyDescent="0.25">
      <c r="A8671" s="1">
        <v>2022</v>
      </c>
      <c r="B8671" s="1" t="s">
        <v>11026</v>
      </c>
      <c r="C8671" s="1" t="s">
        <v>980</v>
      </c>
      <c r="D8671" s="1" t="s">
        <v>11313</v>
      </c>
      <c r="E8671" s="1" t="s">
        <v>915</v>
      </c>
      <c r="F8671" s="1" t="s">
        <v>982</v>
      </c>
      <c r="G8671" s="1" t="s">
        <v>105</v>
      </c>
      <c r="H8671" s="1" t="s">
        <v>298</v>
      </c>
      <c r="I8671" s="1">
        <v>2.2999999999999998</v>
      </c>
      <c r="J8671" s="1">
        <v>2023</v>
      </c>
      <c r="K8671" s="1">
        <v>206732</v>
      </c>
      <c r="L8671" s="1">
        <v>0</v>
      </c>
      <c r="M8671" s="1">
        <f t="array" ref="M8671">SUMPRODUCT(MAX(ISNUMBER(SEARCH('Class Rules'!$B$6:$B$85,$E8671))*ISNUMBER(SEARCH('Class Rules'!$C$6:$C$85,$F8671))*'Class Rules'!$A$6:$A$85))</f>
        <v>6</v>
      </c>
      <c r="N8671" s="1" t="str">
        <f t="array" ref="N8671">IF($M8671=0,'Class Rules'!$D$3,INDEX('Class Rules'!$D$6:$D$85,MATCH($M8671,'Class Rules'!$A$6:$A$85,0)))</f>
        <v>Freight LDV</v>
      </c>
      <c r="O8671" s="1" t="str">
        <f t="array" ref="O8671">IF(SUMPRODUCT(MAX(ISNUMBER(SEARCH(Fuel_Rules!$A$6:$A$30,$E8671))*ISNUMBER(SEARCH(Fuel_Rules!$B$6:$B$30,$F8671))*(Fuel_Rules!$A$6:$A$30&lt;&gt;"")))&gt;0,"Plug-in hybrid",IF($G8671="Diesel","Diesel","Gasoline"))</f>
        <v>Diesel</v>
      </c>
    </row>
    <row r="8672" spans="1:15" ht="15" customHeight="1" x14ac:dyDescent="0.25">
      <c r="A8672" s="1">
        <v>2022</v>
      </c>
      <c r="B8672" s="1" t="s">
        <v>11026</v>
      </c>
      <c r="C8672" s="1" t="s">
        <v>983</v>
      </c>
      <c r="D8672" s="1" t="s">
        <v>11314</v>
      </c>
      <c r="E8672" s="1" t="s">
        <v>915</v>
      </c>
      <c r="F8672" s="1" t="s">
        <v>985</v>
      </c>
      <c r="G8672" s="1" t="s">
        <v>105</v>
      </c>
      <c r="H8672" s="1" t="s">
        <v>298</v>
      </c>
      <c r="I8672" s="1">
        <v>2.2999999999999998</v>
      </c>
      <c r="J8672" s="1">
        <v>2023</v>
      </c>
      <c r="K8672" s="1">
        <v>235600</v>
      </c>
      <c r="L8672" s="1">
        <v>0</v>
      </c>
      <c r="M8672" s="1">
        <f t="array" ref="M8672">SUMPRODUCT(MAX(ISNUMBER(SEARCH('Class Rules'!$B$6:$B$85,$E8672))*ISNUMBER(SEARCH('Class Rules'!$C$6:$C$85,$F8672))*'Class Rules'!$A$6:$A$85))</f>
        <v>64</v>
      </c>
      <c r="N8672" s="1" t="str">
        <f t="array" ref="N8672">IF($M8672=0,'Class Rules'!$D$3,INDEX('Class Rules'!$D$6:$D$85,MATCH($M8672,'Class Rules'!$A$6:$A$85,0)))</f>
        <v>Passenger HDV</v>
      </c>
      <c r="O8672" s="1" t="str">
        <f t="array" ref="O8672">IF(SUMPRODUCT(MAX(ISNUMBER(SEARCH(Fuel_Rules!$A$6:$A$30,$E8672))*ISNUMBER(SEARCH(Fuel_Rules!$B$6:$B$30,$F8672))*(Fuel_Rules!$A$6:$A$30&lt;&gt;"")))&gt;0,"Plug-in hybrid",IF($G8672="Diesel","Diesel","Gasoline"))</f>
        <v>Diesel</v>
      </c>
    </row>
    <row r="8673" spans="1:15" ht="15" customHeight="1" x14ac:dyDescent="0.25">
      <c r="A8673" s="1">
        <v>2022</v>
      </c>
      <c r="B8673" s="1" t="s">
        <v>11026</v>
      </c>
      <c r="C8673" s="1" t="s">
        <v>989</v>
      </c>
      <c r="D8673" s="1" t="s">
        <v>11315</v>
      </c>
      <c r="E8673" s="1" t="s">
        <v>915</v>
      </c>
      <c r="F8673" s="1" t="s">
        <v>991</v>
      </c>
      <c r="G8673" s="1" t="s">
        <v>103</v>
      </c>
      <c r="H8673" s="1" t="s">
        <v>298</v>
      </c>
      <c r="I8673" s="1">
        <v>1.3</v>
      </c>
      <c r="J8673" s="1">
        <v>2023</v>
      </c>
      <c r="K8673" s="1">
        <v>87592</v>
      </c>
      <c r="L8673" s="1">
        <v>0</v>
      </c>
      <c r="M8673" s="1">
        <f t="array" ref="M8673">SUMPRODUCT(MAX(ISNUMBER(SEARCH('Class Rules'!$B$6:$B$85,$E8673))*ISNUMBER(SEARCH('Class Rules'!$C$6:$C$85,$F8673))*'Class Rules'!$A$6:$A$85))</f>
        <v>0</v>
      </c>
      <c r="N8673" s="1" t="str">
        <f t="array" ref="N8673">IF($M8673=0,'Class Rules'!$D$3,INDEX('Class Rules'!$D$6:$D$85,MATCH($M8673,'Class Rules'!$A$6:$A$85,0)))</f>
        <v>Passenger LDV</v>
      </c>
      <c r="O8673" s="1" t="str">
        <f t="array" ref="O8673">IF(SUMPRODUCT(MAX(ISNUMBER(SEARCH(Fuel_Rules!$A$6:$A$30,$E8673))*ISNUMBER(SEARCH(Fuel_Rules!$B$6:$B$30,$F8673))*(Fuel_Rules!$A$6:$A$30&lt;&gt;"")))&gt;0,"Plug-in hybrid",IF($G8673="Diesel","Diesel","Gasoline"))</f>
        <v>Gasoline</v>
      </c>
    </row>
    <row r="8674" spans="1:15" ht="15" customHeight="1" x14ac:dyDescent="0.25">
      <c r="A8674" s="1">
        <v>2022</v>
      </c>
      <c r="B8674" s="1" t="s">
        <v>11026</v>
      </c>
      <c r="C8674" s="1" t="s">
        <v>989</v>
      </c>
      <c r="D8674" s="1" t="s">
        <v>11316</v>
      </c>
      <c r="E8674" s="1" t="s">
        <v>915</v>
      </c>
      <c r="F8674" s="1" t="s">
        <v>991</v>
      </c>
      <c r="G8674" s="1" t="s">
        <v>103</v>
      </c>
      <c r="H8674" s="1" t="s">
        <v>298</v>
      </c>
      <c r="I8674" s="1">
        <v>1.3</v>
      </c>
      <c r="J8674" s="1">
        <v>2023</v>
      </c>
      <c r="K8674" s="1">
        <v>82472</v>
      </c>
      <c r="L8674" s="1">
        <v>0</v>
      </c>
      <c r="M8674" s="1">
        <f t="array" ref="M8674">SUMPRODUCT(MAX(ISNUMBER(SEARCH('Class Rules'!$B$6:$B$85,$E8674))*ISNUMBER(SEARCH('Class Rules'!$C$6:$C$85,$F8674))*'Class Rules'!$A$6:$A$85))</f>
        <v>0</v>
      </c>
      <c r="N8674" s="1" t="str">
        <f t="array" ref="N8674">IF($M8674=0,'Class Rules'!$D$3,INDEX('Class Rules'!$D$6:$D$85,MATCH($M8674,'Class Rules'!$A$6:$A$85,0)))</f>
        <v>Passenger LDV</v>
      </c>
      <c r="O8674" s="1" t="str">
        <f t="array" ref="O8674">IF(SUMPRODUCT(MAX(ISNUMBER(SEARCH(Fuel_Rules!$A$6:$A$30,$E8674))*ISNUMBER(SEARCH(Fuel_Rules!$B$6:$B$30,$F8674))*(Fuel_Rules!$A$6:$A$30&lt;&gt;"")))&gt;0,"Plug-in hybrid",IF($G8674="Diesel","Diesel","Gasoline"))</f>
        <v>Gasoline</v>
      </c>
    </row>
    <row r="8675" spans="1:15" ht="15" customHeight="1" x14ac:dyDescent="0.25">
      <c r="A8675" s="1">
        <v>2022</v>
      </c>
      <c r="B8675" s="1" t="s">
        <v>11026</v>
      </c>
      <c r="C8675" s="1" t="s">
        <v>992</v>
      </c>
      <c r="D8675" s="1" t="s">
        <v>11317</v>
      </c>
      <c r="E8675" s="1" t="s">
        <v>915</v>
      </c>
      <c r="F8675" s="1" t="s">
        <v>994</v>
      </c>
      <c r="G8675" s="1" t="s">
        <v>103</v>
      </c>
      <c r="H8675" s="1" t="s">
        <v>298</v>
      </c>
      <c r="I8675" s="1">
        <v>1.3</v>
      </c>
      <c r="J8675" s="1">
        <v>2023</v>
      </c>
      <c r="K8675" s="1">
        <v>85043</v>
      </c>
      <c r="L8675" s="1">
        <v>0</v>
      </c>
      <c r="M8675" s="1">
        <f t="array" ref="M8675">SUMPRODUCT(MAX(ISNUMBER(SEARCH('Class Rules'!$B$6:$B$85,$E8675))*ISNUMBER(SEARCH('Class Rules'!$C$6:$C$85,$F8675))*'Class Rules'!$A$6:$A$85))</f>
        <v>0</v>
      </c>
      <c r="N8675" s="1" t="str">
        <f t="array" ref="N8675">IF($M8675=0,'Class Rules'!$D$3,INDEX('Class Rules'!$D$6:$D$85,MATCH($M8675,'Class Rules'!$A$6:$A$85,0)))</f>
        <v>Passenger LDV</v>
      </c>
      <c r="O8675" s="1" t="str">
        <f t="array" ref="O8675">IF(SUMPRODUCT(MAX(ISNUMBER(SEARCH(Fuel_Rules!$A$6:$A$30,$E8675))*ISNUMBER(SEARCH(Fuel_Rules!$B$6:$B$30,$F8675))*(Fuel_Rules!$A$6:$A$30&lt;&gt;"")))&gt;0,"Plug-in hybrid",IF($G8675="Diesel","Diesel","Gasoline"))</f>
        <v>Gasoline</v>
      </c>
    </row>
    <row r="8676" spans="1:15" ht="15" customHeight="1" x14ac:dyDescent="0.25">
      <c r="A8676" s="1">
        <v>2022</v>
      </c>
      <c r="B8676" s="1" t="s">
        <v>11026</v>
      </c>
      <c r="C8676" s="1" t="s">
        <v>1001</v>
      </c>
      <c r="D8676" s="1" t="s">
        <v>11318</v>
      </c>
      <c r="E8676" s="1" t="s">
        <v>915</v>
      </c>
      <c r="F8676" s="1" t="s">
        <v>1003</v>
      </c>
      <c r="G8676" s="1" t="s">
        <v>103</v>
      </c>
      <c r="H8676" s="1" t="s">
        <v>298</v>
      </c>
      <c r="I8676" s="1">
        <v>1</v>
      </c>
      <c r="J8676" s="1">
        <v>2023</v>
      </c>
      <c r="K8676" s="1">
        <v>78037</v>
      </c>
      <c r="L8676" s="1">
        <v>0</v>
      </c>
      <c r="M8676" s="1">
        <f t="array" ref="M8676">SUMPRODUCT(MAX(ISNUMBER(SEARCH('Class Rules'!$B$6:$B$85,$E8676))*ISNUMBER(SEARCH('Class Rules'!$C$6:$C$85,$F8676))*'Class Rules'!$A$6:$A$85))</f>
        <v>0</v>
      </c>
      <c r="N8676" s="1" t="str">
        <f t="array" ref="N8676">IF($M8676=0,'Class Rules'!$D$3,INDEX('Class Rules'!$D$6:$D$85,MATCH($M8676,'Class Rules'!$A$6:$A$85,0)))</f>
        <v>Passenger LDV</v>
      </c>
      <c r="O8676" s="1" t="str">
        <f t="array" ref="O8676">IF(SUMPRODUCT(MAX(ISNUMBER(SEARCH(Fuel_Rules!$A$6:$A$30,$E8676))*ISNUMBER(SEARCH(Fuel_Rules!$B$6:$B$30,$F8676))*(Fuel_Rules!$A$6:$A$30&lt;&gt;"")))&gt;0,"Plug-in hybrid",IF($G8676="Diesel","Diesel","Gasoline"))</f>
        <v>Gasoline</v>
      </c>
    </row>
    <row r="8677" spans="1:15" ht="15" customHeight="1" x14ac:dyDescent="0.25">
      <c r="A8677" s="1">
        <v>2022</v>
      </c>
      <c r="B8677" s="1" t="s">
        <v>11026</v>
      </c>
      <c r="C8677" s="1" t="s">
        <v>1001</v>
      </c>
      <c r="D8677" s="1" t="s">
        <v>11319</v>
      </c>
      <c r="E8677" s="1" t="s">
        <v>915</v>
      </c>
      <c r="F8677" s="1" t="s">
        <v>1003</v>
      </c>
      <c r="G8677" s="1" t="s">
        <v>103</v>
      </c>
      <c r="H8677" s="1" t="s">
        <v>298</v>
      </c>
      <c r="I8677" s="1">
        <v>1</v>
      </c>
      <c r="J8677" s="1">
        <v>2023</v>
      </c>
      <c r="K8677" s="1">
        <v>75187</v>
      </c>
      <c r="L8677" s="1">
        <v>0</v>
      </c>
      <c r="M8677" s="1">
        <f t="array" ref="M8677">SUMPRODUCT(MAX(ISNUMBER(SEARCH('Class Rules'!$B$6:$B$85,$E8677))*ISNUMBER(SEARCH('Class Rules'!$C$6:$C$85,$F8677))*'Class Rules'!$A$6:$A$85))</f>
        <v>0</v>
      </c>
      <c r="N8677" s="1" t="str">
        <f t="array" ref="N8677">IF($M8677=0,'Class Rules'!$D$3,INDEX('Class Rules'!$D$6:$D$85,MATCH($M8677,'Class Rules'!$A$6:$A$85,0)))</f>
        <v>Passenger LDV</v>
      </c>
      <c r="O8677" s="1" t="str">
        <f t="array" ref="O8677">IF(SUMPRODUCT(MAX(ISNUMBER(SEARCH(Fuel_Rules!$A$6:$A$30,$E8677))*ISNUMBER(SEARCH(Fuel_Rules!$B$6:$B$30,$F8677))*(Fuel_Rules!$A$6:$A$30&lt;&gt;"")))&gt;0,"Plug-in hybrid",IF($G8677="Diesel","Diesel","Gasoline"))</f>
        <v>Gasoline</v>
      </c>
    </row>
    <row r="8678" spans="1:15" ht="15" customHeight="1" x14ac:dyDescent="0.25">
      <c r="A8678" s="1">
        <v>2022</v>
      </c>
      <c r="B8678" s="1" t="s">
        <v>11026</v>
      </c>
      <c r="C8678" s="1" t="s">
        <v>1004</v>
      </c>
      <c r="D8678" s="1" t="s">
        <v>11320</v>
      </c>
      <c r="E8678" s="1" t="s">
        <v>915</v>
      </c>
      <c r="F8678" s="1" t="s">
        <v>1006</v>
      </c>
      <c r="G8678" s="1" t="s">
        <v>105</v>
      </c>
      <c r="H8678" s="1" t="s">
        <v>298</v>
      </c>
      <c r="I8678" s="1">
        <v>2.2999999999999998</v>
      </c>
      <c r="J8678" s="1">
        <v>2023</v>
      </c>
      <c r="K8678" s="1">
        <v>251327</v>
      </c>
      <c r="L8678" s="1">
        <v>0</v>
      </c>
      <c r="M8678" s="1">
        <f t="array" ref="M8678">SUMPRODUCT(MAX(ISNUMBER(SEARCH('Class Rules'!$B$6:$B$85,$E8678))*ISNUMBER(SEARCH('Class Rules'!$C$6:$C$85,$F8678))*'Class Rules'!$A$6:$A$85))</f>
        <v>0</v>
      </c>
      <c r="N8678" s="1" t="str">
        <f t="array" ref="N8678">IF($M8678=0,'Class Rules'!$D$3,INDEX('Class Rules'!$D$6:$D$85,MATCH($M8678,'Class Rules'!$A$6:$A$85,0)))</f>
        <v>Passenger LDV</v>
      </c>
      <c r="O8678" s="1" t="str">
        <f t="array" ref="O8678">IF(SUMPRODUCT(MAX(ISNUMBER(SEARCH(Fuel_Rules!$A$6:$A$30,$E8678))*ISNUMBER(SEARCH(Fuel_Rules!$B$6:$B$30,$F8678))*(Fuel_Rules!$A$6:$A$30&lt;&gt;"")))&gt;0,"Plug-in hybrid",IF($G8678="Diesel","Diesel","Gasoline"))</f>
        <v>Diesel</v>
      </c>
    </row>
    <row r="8679" spans="1:15" ht="15" customHeight="1" x14ac:dyDescent="0.25">
      <c r="A8679" s="1">
        <v>2022</v>
      </c>
      <c r="B8679" s="1" t="s">
        <v>11026</v>
      </c>
      <c r="C8679" s="1" t="s">
        <v>1007</v>
      </c>
      <c r="D8679" s="1" t="s">
        <v>11321</v>
      </c>
      <c r="E8679" s="1" t="s">
        <v>915</v>
      </c>
      <c r="F8679" s="1" t="s">
        <v>1009</v>
      </c>
      <c r="G8679" s="1" t="s">
        <v>105</v>
      </c>
      <c r="H8679" s="1" t="s">
        <v>298</v>
      </c>
      <c r="I8679" s="1">
        <v>2.2999999999999998</v>
      </c>
      <c r="J8679" s="1">
        <v>2023</v>
      </c>
      <c r="K8679" s="1">
        <v>231564</v>
      </c>
      <c r="L8679" s="1">
        <v>0</v>
      </c>
      <c r="M8679" s="1">
        <f t="array" ref="M8679">SUMPRODUCT(MAX(ISNUMBER(SEARCH('Class Rules'!$B$6:$B$85,$E8679))*ISNUMBER(SEARCH('Class Rules'!$C$6:$C$85,$F8679))*'Class Rules'!$A$6:$A$85))</f>
        <v>62</v>
      </c>
      <c r="N8679" s="1" t="str">
        <f t="array" ref="N8679">IF($M8679=0,'Class Rules'!$D$3,INDEX('Class Rules'!$D$6:$D$85,MATCH($M8679,'Class Rules'!$A$6:$A$85,0)))</f>
        <v>Passenger HDV</v>
      </c>
      <c r="O8679" s="1" t="str">
        <f t="array" ref="O8679">IF(SUMPRODUCT(MAX(ISNUMBER(SEARCH(Fuel_Rules!$A$6:$A$30,$E8679))*ISNUMBER(SEARCH(Fuel_Rules!$B$6:$B$30,$F8679))*(Fuel_Rules!$A$6:$A$30&lt;&gt;"")))&gt;0,"Plug-in hybrid",IF($G8679="Diesel","Diesel","Gasoline"))</f>
        <v>Diesel</v>
      </c>
    </row>
    <row r="8680" spans="1:15" ht="15" customHeight="1" x14ac:dyDescent="0.25">
      <c r="A8680" s="1">
        <v>2022</v>
      </c>
      <c r="B8680" s="1" t="s">
        <v>11026</v>
      </c>
      <c r="C8680" s="1" t="s">
        <v>1010</v>
      </c>
      <c r="D8680" s="1" t="s">
        <v>11322</v>
      </c>
      <c r="E8680" s="1" t="s">
        <v>915</v>
      </c>
      <c r="F8680" s="1" t="s">
        <v>10145</v>
      </c>
      <c r="G8680" s="1" t="s">
        <v>105</v>
      </c>
      <c r="H8680" s="1" t="s">
        <v>437</v>
      </c>
      <c r="I8680" s="1">
        <v>2</v>
      </c>
      <c r="J8680" s="1">
        <v>2023</v>
      </c>
      <c r="K8680" s="1">
        <v>217488</v>
      </c>
      <c r="L8680" s="1">
        <v>0</v>
      </c>
      <c r="M8680" s="1">
        <f t="array" ref="M8680">SUMPRODUCT(MAX(ISNUMBER(SEARCH('Class Rules'!$B$6:$B$85,$E8680))*ISNUMBER(SEARCH('Class Rules'!$C$6:$C$85,$F8680))*'Class Rules'!$A$6:$A$85))</f>
        <v>2</v>
      </c>
      <c r="N8680" s="1" t="str">
        <f t="array" ref="N8680">IF($M8680=0,'Class Rules'!$D$3,INDEX('Class Rules'!$D$6:$D$85,MATCH($M8680,'Class Rules'!$A$6:$A$85,0)))</f>
        <v>Freight LDV</v>
      </c>
      <c r="O8680" s="1" t="str">
        <f t="array" ref="O8680">IF(SUMPRODUCT(MAX(ISNUMBER(SEARCH(Fuel_Rules!$A$6:$A$30,$E8680))*ISNUMBER(SEARCH(Fuel_Rules!$B$6:$B$30,$F8680))*(Fuel_Rules!$A$6:$A$30&lt;&gt;"")))&gt;0,"Plug-in hybrid",IF($G8680="Diesel","Diesel","Gasoline"))</f>
        <v>Diesel</v>
      </c>
    </row>
    <row r="8681" spans="1:15" ht="15" customHeight="1" x14ac:dyDescent="0.25">
      <c r="A8681" s="1">
        <v>2022</v>
      </c>
      <c r="B8681" s="1" t="s">
        <v>11026</v>
      </c>
      <c r="C8681" s="1" t="s">
        <v>1010</v>
      </c>
      <c r="D8681" s="1" t="s">
        <v>11323</v>
      </c>
      <c r="E8681" s="1" t="s">
        <v>915</v>
      </c>
      <c r="F8681" s="1" t="s">
        <v>10145</v>
      </c>
      <c r="G8681" s="1" t="s">
        <v>105</v>
      </c>
      <c r="H8681" s="1" t="s">
        <v>437</v>
      </c>
      <c r="I8681" s="1">
        <v>2</v>
      </c>
      <c r="J8681" s="1">
        <v>2023</v>
      </c>
      <c r="K8681" s="1">
        <v>210260</v>
      </c>
      <c r="L8681" s="1">
        <v>0</v>
      </c>
      <c r="M8681" s="1">
        <f t="array" ref="M8681">SUMPRODUCT(MAX(ISNUMBER(SEARCH('Class Rules'!$B$6:$B$85,$E8681))*ISNUMBER(SEARCH('Class Rules'!$C$6:$C$85,$F8681))*'Class Rules'!$A$6:$A$85))</f>
        <v>2</v>
      </c>
      <c r="N8681" s="1" t="str">
        <f t="array" ref="N8681">IF($M8681=0,'Class Rules'!$D$3,INDEX('Class Rules'!$D$6:$D$85,MATCH($M8681,'Class Rules'!$A$6:$A$85,0)))</f>
        <v>Freight LDV</v>
      </c>
      <c r="O8681" s="1" t="str">
        <f t="array" ref="O8681">IF(SUMPRODUCT(MAX(ISNUMBER(SEARCH(Fuel_Rules!$A$6:$A$30,$E8681))*ISNUMBER(SEARCH(Fuel_Rules!$B$6:$B$30,$F8681))*(Fuel_Rules!$A$6:$A$30&lt;&gt;"")))&gt;0,"Plug-in hybrid",IF($G8681="Diesel","Diesel","Gasoline"))</f>
        <v>Diesel</v>
      </c>
    </row>
    <row r="8682" spans="1:15" ht="15" customHeight="1" x14ac:dyDescent="0.25">
      <c r="A8682" s="1">
        <v>2022</v>
      </c>
      <c r="B8682" s="1" t="s">
        <v>11026</v>
      </c>
      <c r="C8682" s="1" t="s">
        <v>1016</v>
      </c>
      <c r="D8682" s="1" t="s">
        <v>11324</v>
      </c>
      <c r="E8682" s="1" t="s">
        <v>915</v>
      </c>
      <c r="F8682" s="1" t="s">
        <v>1018</v>
      </c>
      <c r="G8682" s="1" t="s">
        <v>103</v>
      </c>
      <c r="H8682" s="1" t="s">
        <v>298</v>
      </c>
      <c r="I8682" s="1">
        <v>1.3</v>
      </c>
      <c r="J8682" s="1">
        <v>2023</v>
      </c>
      <c r="K8682" s="1">
        <v>87601</v>
      </c>
      <c r="L8682" s="1">
        <v>0</v>
      </c>
      <c r="M8682" s="1">
        <f t="array" ref="M8682">SUMPRODUCT(MAX(ISNUMBER(SEARCH('Class Rules'!$B$6:$B$85,$E8682))*ISNUMBER(SEARCH('Class Rules'!$C$6:$C$85,$F8682))*'Class Rules'!$A$6:$A$85))</f>
        <v>0</v>
      </c>
      <c r="N8682" s="1" t="str">
        <f t="array" ref="N8682">IF($M8682=0,'Class Rules'!$D$3,INDEX('Class Rules'!$D$6:$D$85,MATCH($M8682,'Class Rules'!$A$6:$A$85,0)))</f>
        <v>Passenger LDV</v>
      </c>
      <c r="O8682" s="1" t="str">
        <f t="array" ref="O8682">IF(SUMPRODUCT(MAX(ISNUMBER(SEARCH(Fuel_Rules!$A$6:$A$30,$E8682))*ISNUMBER(SEARCH(Fuel_Rules!$B$6:$B$30,$F8682))*(Fuel_Rules!$A$6:$A$30&lt;&gt;"")))&gt;0,"Plug-in hybrid",IF($G8682="Diesel","Diesel","Gasoline"))</f>
        <v>Gasoline</v>
      </c>
    </row>
    <row r="8683" spans="1:15" ht="15" customHeight="1" x14ac:dyDescent="0.25">
      <c r="A8683" s="1">
        <v>2022</v>
      </c>
      <c r="B8683" s="1" t="s">
        <v>11026</v>
      </c>
      <c r="C8683" s="1" t="s">
        <v>1016</v>
      </c>
      <c r="D8683" s="1" t="s">
        <v>11325</v>
      </c>
      <c r="E8683" s="1" t="s">
        <v>915</v>
      </c>
      <c r="F8683" s="1" t="s">
        <v>1018</v>
      </c>
      <c r="G8683" s="1" t="s">
        <v>103</v>
      </c>
      <c r="H8683" s="1" t="s">
        <v>298</v>
      </c>
      <c r="I8683" s="1">
        <v>1.3</v>
      </c>
      <c r="J8683" s="1">
        <v>2023</v>
      </c>
      <c r="K8683" s="1">
        <v>84518</v>
      </c>
      <c r="L8683" s="1">
        <v>0</v>
      </c>
      <c r="M8683" s="1">
        <f t="array" ref="M8683">SUMPRODUCT(MAX(ISNUMBER(SEARCH('Class Rules'!$B$6:$B$85,$E8683))*ISNUMBER(SEARCH('Class Rules'!$C$6:$C$85,$F8683))*'Class Rules'!$A$6:$A$85))</f>
        <v>0</v>
      </c>
      <c r="N8683" s="1" t="str">
        <f t="array" ref="N8683">IF($M8683=0,'Class Rules'!$D$3,INDEX('Class Rules'!$D$6:$D$85,MATCH($M8683,'Class Rules'!$A$6:$A$85,0)))</f>
        <v>Passenger LDV</v>
      </c>
      <c r="O8683" s="1" t="str">
        <f t="array" ref="O8683">IF(SUMPRODUCT(MAX(ISNUMBER(SEARCH(Fuel_Rules!$A$6:$A$30,$E8683))*ISNUMBER(SEARCH(Fuel_Rules!$B$6:$B$30,$F8683))*(Fuel_Rules!$A$6:$A$30&lt;&gt;"")))&gt;0,"Plug-in hybrid",IF($G8683="Diesel","Diesel","Gasoline"))</f>
        <v>Gasoline</v>
      </c>
    </row>
    <row r="8684" spans="1:15" ht="15" customHeight="1" x14ac:dyDescent="0.25">
      <c r="A8684" s="1">
        <v>2022</v>
      </c>
      <c r="B8684" s="1" t="s">
        <v>11026</v>
      </c>
      <c r="C8684" s="1" t="s">
        <v>1031</v>
      </c>
      <c r="D8684" s="1" t="s">
        <v>11326</v>
      </c>
      <c r="E8684" s="1" t="s">
        <v>915</v>
      </c>
      <c r="F8684" s="1" t="s">
        <v>10150</v>
      </c>
      <c r="G8684" s="1" t="s">
        <v>105</v>
      </c>
      <c r="H8684" s="1" t="s">
        <v>437</v>
      </c>
      <c r="I8684" s="1">
        <v>2</v>
      </c>
      <c r="J8684" s="1">
        <v>2023</v>
      </c>
      <c r="K8684" s="1">
        <v>219708</v>
      </c>
      <c r="L8684" s="1">
        <v>0</v>
      </c>
      <c r="M8684" s="1">
        <f t="array" ref="M8684">SUMPRODUCT(MAX(ISNUMBER(SEARCH('Class Rules'!$B$6:$B$85,$E8684))*ISNUMBER(SEARCH('Class Rules'!$C$6:$C$85,$F8684))*'Class Rules'!$A$6:$A$85))</f>
        <v>2</v>
      </c>
      <c r="N8684" s="1" t="str">
        <f t="array" ref="N8684">IF($M8684=0,'Class Rules'!$D$3,INDEX('Class Rules'!$D$6:$D$85,MATCH($M8684,'Class Rules'!$A$6:$A$85,0)))</f>
        <v>Freight LDV</v>
      </c>
      <c r="O8684" s="1" t="str">
        <f t="array" ref="O8684">IF(SUMPRODUCT(MAX(ISNUMBER(SEARCH(Fuel_Rules!$A$6:$A$30,$E8684))*ISNUMBER(SEARCH(Fuel_Rules!$B$6:$B$30,$F8684))*(Fuel_Rules!$A$6:$A$30&lt;&gt;"")))&gt;0,"Plug-in hybrid",IF($G8684="Diesel","Diesel","Gasoline"))</f>
        <v>Diesel</v>
      </c>
    </row>
    <row r="8685" spans="1:15" ht="15" customHeight="1" x14ac:dyDescent="0.25">
      <c r="A8685" s="1">
        <v>2022</v>
      </c>
      <c r="B8685" s="1" t="s">
        <v>11026</v>
      </c>
      <c r="C8685" s="1" t="s">
        <v>1031</v>
      </c>
      <c r="D8685" s="1" t="s">
        <v>11327</v>
      </c>
      <c r="E8685" s="1" t="s">
        <v>915</v>
      </c>
      <c r="F8685" s="1" t="s">
        <v>10150</v>
      </c>
      <c r="G8685" s="1" t="s">
        <v>105</v>
      </c>
      <c r="H8685" s="1" t="s">
        <v>437</v>
      </c>
      <c r="I8685" s="1">
        <v>2</v>
      </c>
      <c r="J8685" s="1">
        <v>2023</v>
      </c>
      <c r="K8685" s="1">
        <v>212415</v>
      </c>
      <c r="L8685" s="1">
        <v>0</v>
      </c>
      <c r="M8685" s="1">
        <f t="array" ref="M8685">SUMPRODUCT(MAX(ISNUMBER(SEARCH('Class Rules'!$B$6:$B$85,$E8685))*ISNUMBER(SEARCH('Class Rules'!$C$6:$C$85,$F8685))*'Class Rules'!$A$6:$A$85))</f>
        <v>2</v>
      </c>
      <c r="N8685" s="1" t="str">
        <f t="array" ref="N8685">IF($M8685=0,'Class Rules'!$D$3,INDEX('Class Rules'!$D$6:$D$85,MATCH($M8685,'Class Rules'!$A$6:$A$85,0)))</f>
        <v>Freight LDV</v>
      </c>
      <c r="O8685" s="1" t="str">
        <f t="array" ref="O8685">IF(SUMPRODUCT(MAX(ISNUMBER(SEARCH(Fuel_Rules!$A$6:$A$30,$E8685))*ISNUMBER(SEARCH(Fuel_Rules!$B$6:$B$30,$F8685))*(Fuel_Rules!$A$6:$A$30&lt;&gt;"")))&gt;0,"Plug-in hybrid",IF($G8685="Diesel","Diesel","Gasoline"))</f>
        <v>Diesel</v>
      </c>
    </row>
    <row r="8686" spans="1:15" ht="15" customHeight="1" x14ac:dyDescent="0.25">
      <c r="A8686" s="1">
        <v>2022</v>
      </c>
      <c r="B8686" s="1" t="s">
        <v>11026</v>
      </c>
      <c r="C8686" s="1" t="s">
        <v>1034</v>
      </c>
      <c r="D8686" s="1" t="s">
        <v>11328</v>
      </c>
      <c r="E8686" s="1" t="s">
        <v>915</v>
      </c>
      <c r="F8686" s="1" t="s">
        <v>1036</v>
      </c>
      <c r="G8686" s="1" t="s">
        <v>103</v>
      </c>
      <c r="H8686" s="1" t="s">
        <v>298</v>
      </c>
      <c r="I8686" s="1">
        <v>1.4</v>
      </c>
      <c r="J8686" s="1">
        <v>2023</v>
      </c>
      <c r="K8686" s="1">
        <v>98135</v>
      </c>
      <c r="L8686" s="1">
        <v>0</v>
      </c>
      <c r="M8686" s="1">
        <f t="array" ref="M8686">SUMPRODUCT(MAX(ISNUMBER(SEARCH('Class Rules'!$B$6:$B$85,$E8686))*ISNUMBER(SEARCH('Class Rules'!$C$6:$C$85,$F8686))*'Class Rules'!$A$6:$A$85))</f>
        <v>1</v>
      </c>
      <c r="N8686" s="1" t="str">
        <f t="array" ref="N8686">IF($M8686=0,'Class Rules'!$D$3,INDEX('Class Rules'!$D$6:$D$85,MATCH($M8686,'Class Rules'!$A$6:$A$85,0)))</f>
        <v>Freight LDV</v>
      </c>
      <c r="O8686" s="1" t="str">
        <f t="array" ref="O8686">IF(SUMPRODUCT(MAX(ISNUMBER(SEARCH(Fuel_Rules!$A$6:$A$30,$E8686))*ISNUMBER(SEARCH(Fuel_Rules!$B$6:$B$30,$F8686))*(Fuel_Rules!$A$6:$A$30&lt;&gt;"")))&gt;0,"Plug-in hybrid",IF($G8686="Diesel","Diesel","Gasoline"))</f>
        <v>Gasoline</v>
      </c>
    </row>
    <row r="8687" spans="1:15" ht="15" customHeight="1" x14ac:dyDescent="0.25">
      <c r="A8687" s="1">
        <v>2022</v>
      </c>
      <c r="B8687" s="1" t="s">
        <v>11026</v>
      </c>
      <c r="C8687" s="1" t="s">
        <v>1034</v>
      </c>
      <c r="D8687" s="1" t="s">
        <v>11329</v>
      </c>
      <c r="E8687" s="1" t="s">
        <v>915</v>
      </c>
      <c r="F8687" s="1" t="s">
        <v>1036</v>
      </c>
      <c r="G8687" s="1" t="s">
        <v>103</v>
      </c>
      <c r="H8687" s="1" t="s">
        <v>298</v>
      </c>
      <c r="I8687" s="1">
        <v>1.4</v>
      </c>
      <c r="J8687" s="1">
        <v>2023</v>
      </c>
      <c r="K8687" s="1">
        <v>94884</v>
      </c>
      <c r="L8687" s="1">
        <v>0</v>
      </c>
      <c r="M8687" s="1">
        <f t="array" ref="M8687">SUMPRODUCT(MAX(ISNUMBER(SEARCH('Class Rules'!$B$6:$B$85,$E8687))*ISNUMBER(SEARCH('Class Rules'!$C$6:$C$85,$F8687))*'Class Rules'!$A$6:$A$85))</f>
        <v>1</v>
      </c>
      <c r="N8687" s="1" t="str">
        <f t="array" ref="N8687">IF($M8687=0,'Class Rules'!$D$3,INDEX('Class Rules'!$D$6:$D$85,MATCH($M8687,'Class Rules'!$A$6:$A$85,0)))</f>
        <v>Freight LDV</v>
      </c>
      <c r="O8687" s="1" t="str">
        <f t="array" ref="O8687">IF(SUMPRODUCT(MAX(ISNUMBER(SEARCH(Fuel_Rules!$A$6:$A$30,$E8687))*ISNUMBER(SEARCH(Fuel_Rules!$B$6:$B$30,$F8687))*(Fuel_Rules!$A$6:$A$30&lt;&gt;"")))&gt;0,"Plug-in hybrid",IF($G8687="Diesel","Diesel","Gasoline"))</f>
        <v>Gasoline</v>
      </c>
    </row>
    <row r="8688" spans="1:15" ht="15" customHeight="1" x14ac:dyDescent="0.25">
      <c r="A8688" s="1">
        <v>2022</v>
      </c>
      <c r="B8688" s="1" t="s">
        <v>11026</v>
      </c>
      <c r="C8688" s="1" t="s">
        <v>1037</v>
      </c>
      <c r="D8688" s="1" t="s">
        <v>11330</v>
      </c>
      <c r="E8688" s="1" t="s">
        <v>915</v>
      </c>
      <c r="F8688" s="1" t="s">
        <v>1039</v>
      </c>
      <c r="G8688" s="1" t="s">
        <v>103</v>
      </c>
      <c r="H8688" s="1" t="s">
        <v>298</v>
      </c>
      <c r="I8688" s="1">
        <v>1.3</v>
      </c>
      <c r="J8688" s="1">
        <v>2023</v>
      </c>
      <c r="K8688" s="1">
        <v>105762</v>
      </c>
      <c r="L8688" s="1">
        <v>0</v>
      </c>
      <c r="M8688" s="1">
        <f t="array" ref="M8688">SUMPRODUCT(MAX(ISNUMBER(SEARCH('Class Rules'!$B$6:$B$85,$E8688))*ISNUMBER(SEARCH('Class Rules'!$C$6:$C$85,$F8688))*'Class Rules'!$A$6:$A$85))</f>
        <v>1</v>
      </c>
      <c r="N8688" s="1" t="str">
        <f t="array" ref="N8688">IF($M8688=0,'Class Rules'!$D$3,INDEX('Class Rules'!$D$6:$D$85,MATCH($M8688,'Class Rules'!$A$6:$A$85,0)))</f>
        <v>Freight LDV</v>
      </c>
      <c r="O8688" s="1" t="str">
        <f t="array" ref="O8688">IF(SUMPRODUCT(MAX(ISNUMBER(SEARCH(Fuel_Rules!$A$6:$A$30,$E8688))*ISNUMBER(SEARCH(Fuel_Rules!$B$6:$B$30,$F8688))*(Fuel_Rules!$A$6:$A$30&lt;&gt;"")))&gt;0,"Plug-in hybrid",IF($G8688="Diesel","Diesel","Gasoline"))</f>
        <v>Gasoline</v>
      </c>
    </row>
    <row r="8689" spans="1:15" ht="15" customHeight="1" x14ac:dyDescent="0.25">
      <c r="A8689" s="1">
        <v>2022</v>
      </c>
      <c r="B8689" s="1" t="s">
        <v>11026</v>
      </c>
      <c r="C8689" s="1" t="s">
        <v>1037</v>
      </c>
      <c r="D8689" s="1" t="s">
        <v>11331</v>
      </c>
      <c r="E8689" s="1" t="s">
        <v>915</v>
      </c>
      <c r="F8689" s="1" t="s">
        <v>1039</v>
      </c>
      <c r="G8689" s="1" t="s">
        <v>103</v>
      </c>
      <c r="H8689" s="1" t="s">
        <v>298</v>
      </c>
      <c r="I8689" s="1">
        <v>1.3</v>
      </c>
      <c r="J8689" s="1">
        <v>2023</v>
      </c>
      <c r="K8689" s="1">
        <v>102270</v>
      </c>
      <c r="L8689" s="1">
        <v>0</v>
      </c>
      <c r="M8689" s="1">
        <f t="array" ref="M8689">SUMPRODUCT(MAX(ISNUMBER(SEARCH('Class Rules'!$B$6:$B$85,$E8689))*ISNUMBER(SEARCH('Class Rules'!$C$6:$C$85,$F8689))*'Class Rules'!$A$6:$A$85))</f>
        <v>1</v>
      </c>
      <c r="N8689" s="1" t="str">
        <f t="array" ref="N8689">IF($M8689=0,'Class Rules'!$D$3,INDEX('Class Rules'!$D$6:$D$85,MATCH($M8689,'Class Rules'!$A$6:$A$85,0)))</f>
        <v>Freight LDV</v>
      </c>
      <c r="O8689" s="1" t="str">
        <f t="array" ref="O8689">IF(SUMPRODUCT(MAX(ISNUMBER(SEARCH(Fuel_Rules!$A$6:$A$30,$E8689))*ISNUMBER(SEARCH(Fuel_Rules!$B$6:$B$30,$F8689))*(Fuel_Rules!$A$6:$A$30&lt;&gt;"")))&gt;0,"Plug-in hybrid",IF($G8689="Diesel","Diesel","Gasoline"))</f>
        <v>Gasoline</v>
      </c>
    </row>
    <row r="8690" spans="1:15" ht="15" customHeight="1" x14ac:dyDescent="0.25">
      <c r="A8690" s="1">
        <v>2022</v>
      </c>
      <c r="B8690" s="1" t="s">
        <v>11026</v>
      </c>
      <c r="C8690" s="1" t="s">
        <v>1040</v>
      </c>
      <c r="D8690" s="1" t="s">
        <v>11332</v>
      </c>
      <c r="E8690" s="1" t="s">
        <v>915</v>
      </c>
      <c r="F8690" s="1" t="s">
        <v>1042</v>
      </c>
      <c r="G8690" s="1" t="s">
        <v>103</v>
      </c>
      <c r="H8690" s="1" t="s">
        <v>298</v>
      </c>
      <c r="I8690" s="1">
        <v>1.3</v>
      </c>
      <c r="J8690" s="1">
        <v>2023</v>
      </c>
      <c r="K8690" s="1">
        <v>115408</v>
      </c>
      <c r="L8690" s="1">
        <v>0</v>
      </c>
      <c r="M8690" s="1">
        <f t="array" ref="M8690">SUMPRODUCT(MAX(ISNUMBER(SEARCH('Class Rules'!$B$6:$B$85,$E8690))*ISNUMBER(SEARCH('Class Rules'!$C$6:$C$85,$F8690))*'Class Rules'!$A$6:$A$85))</f>
        <v>1</v>
      </c>
      <c r="N8690" s="1" t="str">
        <f t="array" ref="N8690">IF($M8690=0,'Class Rules'!$D$3,INDEX('Class Rules'!$D$6:$D$85,MATCH($M8690,'Class Rules'!$A$6:$A$85,0)))</f>
        <v>Freight LDV</v>
      </c>
      <c r="O8690" s="1" t="str">
        <f t="array" ref="O8690">IF(SUMPRODUCT(MAX(ISNUMBER(SEARCH(Fuel_Rules!$A$6:$A$30,$E8690))*ISNUMBER(SEARCH(Fuel_Rules!$B$6:$B$30,$F8690))*(Fuel_Rules!$A$6:$A$30&lt;&gt;"")))&gt;0,"Plug-in hybrid",IF($G8690="Diesel","Diesel","Gasoline"))</f>
        <v>Gasoline</v>
      </c>
    </row>
    <row r="8691" spans="1:15" ht="15" customHeight="1" x14ac:dyDescent="0.25">
      <c r="A8691" s="1">
        <v>2022</v>
      </c>
      <c r="B8691" s="1" t="s">
        <v>11026</v>
      </c>
      <c r="C8691" s="1" t="s">
        <v>1040</v>
      </c>
      <c r="D8691" s="1" t="s">
        <v>11333</v>
      </c>
      <c r="E8691" s="1" t="s">
        <v>915</v>
      </c>
      <c r="F8691" s="1" t="s">
        <v>1042</v>
      </c>
      <c r="G8691" s="1" t="s">
        <v>103</v>
      </c>
      <c r="H8691" s="1" t="s">
        <v>298</v>
      </c>
      <c r="I8691" s="1">
        <v>1.3</v>
      </c>
      <c r="J8691" s="1">
        <v>2023</v>
      </c>
      <c r="K8691" s="1">
        <v>111484</v>
      </c>
      <c r="L8691" s="1">
        <v>0</v>
      </c>
      <c r="M8691" s="1">
        <f t="array" ref="M8691">SUMPRODUCT(MAX(ISNUMBER(SEARCH('Class Rules'!$B$6:$B$85,$E8691))*ISNUMBER(SEARCH('Class Rules'!$C$6:$C$85,$F8691))*'Class Rules'!$A$6:$A$85))</f>
        <v>1</v>
      </c>
      <c r="N8691" s="1" t="str">
        <f t="array" ref="N8691">IF($M8691=0,'Class Rules'!$D$3,INDEX('Class Rules'!$D$6:$D$85,MATCH($M8691,'Class Rules'!$A$6:$A$85,0)))</f>
        <v>Freight LDV</v>
      </c>
      <c r="O8691" s="1" t="str">
        <f t="array" ref="O8691">IF(SUMPRODUCT(MAX(ISNUMBER(SEARCH(Fuel_Rules!$A$6:$A$30,$E8691))*ISNUMBER(SEARCH(Fuel_Rules!$B$6:$B$30,$F8691))*(Fuel_Rules!$A$6:$A$30&lt;&gt;"")))&gt;0,"Plug-in hybrid",IF($G8691="Diesel","Diesel","Gasoline"))</f>
        <v>Gasoline</v>
      </c>
    </row>
    <row r="8692" spans="1:15" ht="15" customHeight="1" x14ac:dyDescent="0.25">
      <c r="A8692" s="1">
        <v>2022</v>
      </c>
      <c r="B8692" s="1" t="s">
        <v>11026</v>
      </c>
      <c r="C8692" s="1" t="s">
        <v>1043</v>
      </c>
      <c r="D8692" s="1" t="s">
        <v>11334</v>
      </c>
      <c r="E8692" s="1" t="s">
        <v>915</v>
      </c>
      <c r="F8692" s="1" t="s">
        <v>1045</v>
      </c>
      <c r="G8692" s="1" t="s">
        <v>103</v>
      </c>
      <c r="H8692" s="1" t="s">
        <v>298</v>
      </c>
      <c r="I8692" s="1">
        <v>1.4</v>
      </c>
      <c r="J8692" s="1">
        <v>2023</v>
      </c>
      <c r="K8692" s="1">
        <v>106228</v>
      </c>
      <c r="L8692" s="1">
        <v>0</v>
      </c>
      <c r="M8692" s="1">
        <f t="array" ref="M8692">SUMPRODUCT(MAX(ISNUMBER(SEARCH('Class Rules'!$B$6:$B$85,$E8692))*ISNUMBER(SEARCH('Class Rules'!$C$6:$C$85,$F8692))*'Class Rules'!$A$6:$A$85))</f>
        <v>1</v>
      </c>
      <c r="N8692" s="1" t="str">
        <f t="array" ref="N8692">IF($M8692=0,'Class Rules'!$D$3,INDEX('Class Rules'!$D$6:$D$85,MATCH($M8692,'Class Rules'!$A$6:$A$85,0)))</f>
        <v>Freight LDV</v>
      </c>
      <c r="O8692" s="1" t="str">
        <f t="array" ref="O8692">IF(SUMPRODUCT(MAX(ISNUMBER(SEARCH(Fuel_Rules!$A$6:$A$30,$E8692))*ISNUMBER(SEARCH(Fuel_Rules!$B$6:$B$30,$F8692))*(Fuel_Rules!$A$6:$A$30&lt;&gt;"")))&gt;0,"Plug-in hybrid",IF($G8692="Diesel","Diesel","Gasoline"))</f>
        <v>Gasoline</v>
      </c>
    </row>
    <row r="8693" spans="1:15" ht="15" customHeight="1" x14ac:dyDescent="0.25">
      <c r="A8693" s="1">
        <v>2022</v>
      </c>
      <c r="B8693" s="1" t="s">
        <v>11026</v>
      </c>
      <c r="C8693" s="1" t="s">
        <v>1046</v>
      </c>
      <c r="D8693" s="1" t="s">
        <v>11335</v>
      </c>
      <c r="E8693" s="1" t="s">
        <v>915</v>
      </c>
      <c r="F8693" s="1" t="s">
        <v>1048</v>
      </c>
      <c r="G8693" s="1" t="s">
        <v>103</v>
      </c>
      <c r="H8693" s="1" t="s">
        <v>298</v>
      </c>
      <c r="I8693" s="1">
        <v>1.3</v>
      </c>
      <c r="J8693" s="1">
        <v>2023</v>
      </c>
      <c r="K8693" s="1">
        <v>110691</v>
      </c>
      <c r="L8693" s="1">
        <v>0</v>
      </c>
      <c r="M8693" s="1">
        <f t="array" ref="M8693">SUMPRODUCT(MAX(ISNUMBER(SEARCH('Class Rules'!$B$6:$B$85,$E8693))*ISNUMBER(SEARCH('Class Rules'!$C$6:$C$85,$F8693))*'Class Rules'!$A$6:$A$85))</f>
        <v>1</v>
      </c>
      <c r="N8693" s="1" t="str">
        <f t="array" ref="N8693">IF($M8693=0,'Class Rules'!$D$3,INDEX('Class Rules'!$D$6:$D$85,MATCH($M8693,'Class Rules'!$A$6:$A$85,0)))</f>
        <v>Freight LDV</v>
      </c>
      <c r="O8693" s="1" t="str">
        <f t="array" ref="O8693">IF(SUMPRODUCT(MAX(ISNUMBER(SEARCH(Fuel_Rules!$A$6:$A$30,$E8693))*ISNUMBER(SEARCH(Fuel_Rules!$B$6:$B$30,$F8693))*(Fuel_Rules!$A$6:$A$30&lt;&gt;"")))&gt;0,"Plug-in hybrid",IF($G8693="Diesel","Diesel","Gasoline"))</f>
        <v>Gasoline</v>
      </c>
    </row>
    <row r="8694" spans="1:15" ht="15" customHeight="1" x14ac:dyDescent="0.25">
      <c r="A8694" s="1">
        <v>2022</v>
      </c>
      <c r="B8694" s="1" t="s">
        <v>11026</v>
      </c>
      <c r="C8694" s="1" t="s">
        <v>1046</v>
      </c>
      <c r="D8694" s="1" t="s">
        <v>11336</v>
      </c>
      <c r="E8694" s="1" t="s">
        <v>915</v>
      </c>
      <c r="F8694" s="1" t="s">
        <v>1048</v>
      </c>
      <c r="G8694" s="1" t="s">
        <v>103</v>
      </c>
      <c r="H8694" s="1" t="s">
        <v>298</v>
      </c>
      <c r="I8694" s="1">
        <v>1.3</v>
      </c>
      <c r="J8694" s="1">
        <v>2023</v>
      </c>
      <c r="K8694" s="1">
        <v>107035</v>
      </c>
      <c r="L8694" s="1">
        <v>0</v>
      </c>
      <c r="M8694" s="1">
        <f t="array" ref="M8694">SUMPRODUCT(MAX(ISNUMBER(SEARCH('Class Rules'!$B$6:$B$85,$E8694))*ISNUMBER(SEARCH('Class Rules'!$C$6:$C$85,$F8694))*'Class Rules'!$A$6:$A$85))</f>
        <v>1</v>
      </c>
      <c r="N8694" s="1" t="str">
        <f t="array" ref="N8694">IF($M8694=0,'Class Rules'!$D$3,INDEX('Class Rules'!$D$6:$D$85,MATCH($M8694,'Class Rules'!$A$6:$A$85,0)))</f>
        <v>Freight LDV</v>
      </c>
      <c r="O8694" s="1" t="str">
        <f t="array" ref="O8694">IF(SUMPRODUCT(MAX(ISNUMBER(SEARCH(Fuel_Rules!$A$6:$A$30,$E8694))*ISNUMBER(SEARCH(Fuel_Rules!$B$6:$B$30,$F8694))*(Fuel_Rules!$A$6:$A$30&lt;&gt;"")))&gt;0,"Plug-in hybrid",IF($G8694="Diesel","Diesel","Gasoline"))</f>
        <v>Gasoline</v>
      </c>
    </row>
    <row r="8695" spans="1:15" ht="15" customHeight="1" x14ac:dyDescent="0.25">
      <c r="A8695" s="1">
        <v>2022</v>
      </c>
      <c r="B8695" s="1" t="s">
        <v>11026</v>
      </c>
      <c r="C8695" s="1" t="s">
        <v>1049</v>
      </c>
      <c r="D8695" s="1" t="s">
        <v>11337</v>
      </c>
      <c r="E8695" s="1" t="s">
        <v>915</v>
      </c>
      <c r="F8695" s="1" t="s">
        <v>1051</v>
      </c>
      <c r="G8695" s="1" t="s">
        <v>103</v>
      </c>
      <c r="H8695" s="1" t="s">
        <v>298</v>
      </c>
      <c r="I8695" s="1">
        <v>1.4</v>
      </c>
      <c r="J8695" s="1">
        <v>2023</v>
      </c>
      <c r="K8695" s="1">
        <v>107936</v>
      </c>
      <c r="L8695" s="1">
        <v>0</v>
      </c>
      <c r="M8695" s="1">
        <f t="array" ref="M8695">SUMPRODUCT(MAX(ISNUMBER(SEARCH('Class Rules'!$B$6:$B$85,$E8695))*ISNUMBER(SEARCH('Class Rules'!$C$6:$C$85,$F8695))*'Class Rules'!$A$6:$A$85))</f>
        <v>3</v>
      </c>
      <c r="N8695" s="1" t="str">
        <f t="array" ref="N8695">IF($M8695=0,'Class Rules'!$D$3,INDEX('Class Rules'!$D$6:$D$85,MATCH($M8695,'Class Rules'!$A$6:$A$85,0)))</f>
        <v>Freight LDV</v>
      </c>
      <c r="O8695" s="1" t="str">
        <f t="array" ref="O8695">IF(SUMPRODUCT(MAX(ISNUMBER(SEARCH(Fuel_Rules!$A$6:$A$30,$E8695))*ISNUMBER(SEARCH(Fuel_Rules!$B$6:$B$30,$F8695))*(Fuel_Rules!$A$6:$A$30&lt;&gt;"")))&gt;0,"Plug-in hybrid",IF($G8695="Diesel","Diesel","Gasoline"))</f>
        <v>Gasoline</v>
      </c>
    </row>
    <row r="8696" spans="1:15" ht="15" customHeight="1" x14ac:dyDescent="0.25">
      <c r="A8696" s="1">
        <v>2022</v>
      </c>
      <c r="B8696" s="1" t="s">
        <v>11026</v>
      </c>
      <c r="C8696" s="1" t="s">
        <v>1049</v>
      </c>
      <c r="D8696" s="1" t="s">
        <v>11338</v>
      </c>
      <c r="E8696" s="1" t="s">
        <v>915</v>
      </c>
      <c r="F8696" s="1" t="s">
        <v>1051</v>
      </c>
      <c r="G8696" s="1" t="s">
        <v>103</v>
      </c>
      <c r="H8696" s="1" t="s">
        <v>298</v>
      </c>
      <c r="I8696" s="1">
        <v>1.4</v>
      </c>
      <c r="J8696" s="1">
        <v>2023</v>
      </c>
      <c r="K8696" s="1">
        <v>99311</v>
      </c>
      <c r="L8696" s="1">
        <v>0</v>
      </c>
      <c r="M8696" s="1">
        <f t="array" ref="M8696">SUMPRODUCT(MAX(ISNUMBER(SEARCH('Class Rules'!$B$6:$B$85,$E8696))*ISNUMBER(SEARCH('Class Rules'!$C$6:$C$85,$F8696))*'Class Rules'!$A$6:$A$85))</f>
        <v>3</v>
      </c>
      <c r="N8696" s="1" t="str">
        <f t="array" ref="N8696">IF($M8696=0,'Class Rules'!$D$3,INDEX('Class Rules'!$D$6:$D$85,MATCH($M8696,'Class Rules'!$A$6:$A$85,0)))</f>
        <v>Freight LDV</v>
      </c>
      <c r="O8696" s="1" t="str">
        <f t="array" ref="O8696">IF(SUMPRODUCT(MAX(ISNUMBER(SEARCH(Fuel_Rules!$A$6:$A$30,$E8696))*ISNUMBER(SEARCH(Fuel_Rules!$B$6:$B$30,$F8696))*(Fuel_Rules!$A$6:$A$30&lt;&gt;"")))&gt;0,"Plug-in hybrid",IF($G8696="Diesel","Diesel","Gasoline"))</f>
        <v>Gasoline</v>
      </c>
    </row>
    <row r="8697" spans="1:15" ht="15" customHeight="1" x14ac:dyDescent="0.25">
      <c r="A8697" s="1">
        <v>2022</v>
      </c>
      <c r="B8697" s="1" t="s">
        <v>11026</v>
      </c>
      <c r="C8697" s="1" t="s">
        <v>1061</v>
      </c>
      <c r="D8697" s="1" t="s">
        <v>11339</v>
      </c>
      <c r="E8697" s="1" t="s">
        <v>915</v>
      </c>
      <c r="F8697" s="1" t="s">
        <v>1063</v>
      </c>
      <c r="G8697" s="1" t="s">
        <v>103</v>
      </c>
      <c r="H8697" s="1" t="s">
        <v>298</v>
      </c>
      <c r="I8697" s="1">
        <v>1</v>
      </c>
      <c r="J8697" s="1">
        <v>2023</v>
      </c>
      <c r="K8697" s="1">
        <v>69636</v>
      </c>
      <c r="L8697" s="1">
        <v>0</v>
      </c>
      <c r="M8697" s="1">
        <f t="array" ref="M8697">SUMPRODUCT(MAX(ISNUMBER(SEARCH('Class Rules'!$B$6:$B$85,$E8697))*ISNUMBER(SEARCH('Class Rules'!$C$6:$C$85,$F8697))*'Class Rules'!$A$6:$A$85))</f>
        <v>0</v>
      </c>
      <c r="N8697" s="1" t="str">
        <f t="array" ref="N8697">IF($M8697=0,'Class Rules'!$D$3,INDEX('Class Rules'!$D$6:$D$85,MATCH($M8697,'Class Rules'!$A$6:$A$85,0)))</f>
        <v>Passenger LDV</v>
      </c>
      <c r="O8697" s="1" t="str">
        <f t="array" ref="O8697">IF(SUMPRODUCT(MAX(ISNUMBER(SEARCH(Fuel_Rules!$A$6:$A$30,$E8697))*ISNUMBER(SEARCH(Fuel_Rules!$B$6:$B$30,$F8697))*(Fuel_Rules!$A$6:$A$30&lt;&gt;"")))&gt;0,"Plug-in hybrid",IF($G8697="Diesel","Diesel","Gasoline"))</f>
        <v>Gasoline</v>
      </c>
    </row>
    <row r="8698" spans="1:15" ht="15" customHeight="1" x14ac:dyDescent="0.25">
      <c r="A8698" s="1">
        <v>2022</v>
      </c>
      <c r="B8698" s="1" t="s">
        <v>11026</v>
      </c>
      <c r="C8698" s="1" t="s">
        <v>1061</v>
      </c>
      <c r="D8698" s="1" t="s">
        <v>11340</v>
      </c>
      <c r="E8698" s="1" t="s">
        <v>915</v>
      </c>
      <c r="F8698" s="1" t="s">
        <v>1063</v>
      </c>
      <c r="G8698" s="1" t="s">
        <v>103</v>
      </c>
      <c r="H8698" s="1" t="s">
        <v>298</v>
      </c>
      <c r="I8698" s="1">
        <v>1</v>
      </c>
      <c r="J8698" s="1">
        <v>2023</v>
      </c>
      <c r="K8698" s="1">
        <v>65968</v>
      </c>
      <c r="L8698" s="1">
        <v>0</v>
      </c>
      <c r="M8698" s="1">
        <f t="array" ref="M8698">SUMPRODUCT(MAX(ISNUMBER(SEARCH('Class Rules'!$B$6:$B$85,$E8698))*ISNUMBER(SEARCH('Class Rules'!$C$6:$C$85,$F8698))*'Class Rules'!$A$6:$A$85))</f>
        <v>0</v>
      </c>
      <c r="N8698" s="1" t="str">
        <f t="array" ref="N8698">IF($M8698=0,'Class Rules'!$D$3,INDEX('Class Rules'!$D$6:$D$85,MATCH($M8698,'Class Rules'!$A$6:$A$85,0)))</f>
        <v>Passenger LDV</v>
      </c>
      <c r="O8698" s="1" t="str">
        <f t="array" ref="O8698">IF(SUMPRODUCT(MAX(ISNUMBER(SEARCH(Fuel_Rules!$A$6:$A$30,$E8698))*ISNUMBER(SEARCH(Fuel_Rules!$B$6:$B$30,$F8698))*(Fuel_Rules!$A$6:$A$30&lt;&gt;"")))&gt;0,"Plug-in hybrid",IF($G8698="Diesel","Diesel","Gasoline"))</f>
        <v>Gasoline</v>
      </c>
    </row>
    <row r="8699" spans="1:15" ht="15" customHeight="1" x14ac:dyDescent="0.25">
      <c r="A8699" s="1">
        <v>2022</v>
      </c>
      <c r="B8699" s="1" t="s">
        <v>11026</v>
      </c>
      <c r="C8699" s="1" t="s">
        <v>1064</v>
      </c>
      <c r="D8699" s="1" t="s">
        <v>11341</v>
      </c>
      <c r="E8699" s="1" t="s">
        <v>915</v>
      </c>
      <c r="F8699" s="1" t="s">
        <v>1066</v>
      </c>
      <c r="G8699" s="1" t="s">
        <v>103</v>
      </c>
      <c r="H8699" s="1" t="s">
        <v>437</v>
      </c>
      <c r="I8699" s="1">
        <v>1.3</v>
      </c>
      <c r="J8699" s="1">
        <v>2023</v>
      </c>
      <c r="K8699" s="1">
        <v>143522</v>
      </c>
      <c r="L8699" s="1">
        <v>0</v>
      </c>
      <c r="M8699" s="1">
        <f t="array" ref="M8699">SUMPRODUCT(MAX(ISNUMBER(SEARCH('Class Rules'!$B$6:$B$85,$E8699))*ISNUMBER(SEARCH('Class Rules'!$C$6:$C$85,$F8699))*'Class Rules'!$A$6:$A$85))</f>
        <v>2</v>
      </c>
      <c r="N8699" s="1" t="str">
        <f t="array" ref="N8699">IF($M8699=0,'Class Rules'!$D$3,INDEX('Class Rules'!$D$6:$D$85,MATCH($M8699,'Class Rules'!$A$6:$A$85,0)))</f>
        <v>Freight LDV</v>
      </c>
      <c r="O8699" s="1" t="str">
        <f t="array" ref="O8699">IF(SUMPRODUCT(MAX(ISNUMBER(SEARCH(Fuel_Rules!$A$6:$A$30,$E8699))*ISNUMBER(SEARCH(Fuel_Rules!$B$6:$B$30,$F8699))*(Fuel_Rules!$A$6:$A$30&lt;&gt;"")))&gt;0,"Plug-in hybrid",IF($G8699="Diesel","Diesel","Gasoline"))</f>
        <v>Gasoline</v>
      </c>
    </row>
    <row r="8700" spans="1:15" ht="15" customHeight="1" x14ac:dyDescent="0.25">
      <c r="A8700" s="1">
        <v>2022</v>
      </c>
      <c r="B8700" s="1" t="s">
        <v>11026</v>
      </c>
      <c r="C8700" s="1" t="s">
        <v>1064</v>
      </c>
      <c r="D8700" s="1" t="s">
        <v>11342</v>
      </c>
      <c r="E8700" s="1" t="s">
        <v>915</v>
      </c>
      <c r="F8700" s="1" t="s">
        <v>1066</v>
      </c>
      <c r="G8700" s="1" t="s">
        <v>103</v>
      </c>
      <c r="H8700" s="1" t="s">
        <v>437</v>
      </c>
      <c r="I8700" s="1">
        <v>1.3</v>
      </c>
      <c r="J8700" s="1">
        <v>2023</v>
      </c>
      <c r="K8700" s="1">
        <v>133341</v>
      </c>
      <c r="L8700" s="1">
        <v>0</v>
      </c>
      <c r="M8700" s="1">
        <f t="array" ref="M8700">SUMPRODUCT(MAX(ISNUMBER(SEARCH('Class Rules'!$B$6:$B$85,$E8700))*ISNUMBER(SEARCH('Class Rules'!$C$6:$C$85,$F8700))*'Class Rules'!$A$6:$A$85))</f>
        <v>2</v>
      </c>
      <c r="N8700" s="1" t="str">
        <f t="array" ref="N8700">IF($M8700=0,'Class Rules'!$D$3,INDEX('Class Rules'!$D$6:$D$85,MATCH($M8700,'Class Rules'!$A$6:$A$85,0)))</f>
        <v>Freight LDV</v>
      </c>
      <c r="O8700" s="1" t="str">
        <f t="array" ref="O8700">IF(SUMPRODUCT(MAX(ISNUMBER(SEARCH(Fuel_Rules!$A$6:$A$30,$E8700))*ISNUMBER(SEARCH(Fuel_Rules!$B$6:$B$30,$F8700))*(Fuel_Rules!$A$6:$A$30&lt;&gt;"")))&gt;0,"Plug-in hybrid",IF($G8700="Diesel","Diesel","Gasoline"))</f>
        <v>Gasoline</v>
      </c>
    </row>
    <row r="8701" spans="1:15" ht="15" customHeight="1" x14ac:dyDescent="0.25">
      <c r="A8701" s="1">
        <v>2022</v>
      </c>
      <c r="B8701" s="1" t="s">
        <v>11026</v>
      </c>
      <c r="C8701" s="1" t="s">
        <v>1067</v>
      </c>
      <c r="D8701" s="1" t="s">
        <v>11343</v>
      </c>
      <c r="E8701" s="1" t="s">
        <v>915</v>
      </c>
      <c r="F8701" s="1" t="s">
        <v>1069</v>
      </c>
      <c r="G8701" s="1" t="s">
        <v>103</v>
      </c>
      <c r="H8701" s="1" t="s">
        <v>437</v>
      </c>
      <c r="I8701" s="1">
        <v>1.3</v>
      </c>
      <c r="J8701" s="1">
        <v>2023</v>
      </c>
      <c r="K8701" s="1">
        <v>155213</v>
      </c>
      <c r="L8701" s="1">
        <v>0</v>
      </c>
      <c r="M8701" s="1">
        <f t="array" ref="M8701">SUMPRODUCT(MAX(ISNUMBER(SEARCH('Class Rules'!$B$6:$B$85,$E8701))*ISNUMBER(SEARCH('Class Rules'!$C$6:$C$85,$F8701))*'Class Rules'!$A$6:$A$85))</f>
        <v>2</v>
      </c>
      <c r="N8701" s="1" t="str">
        <f t="array" ref="N8701">IF($M8701=0,'Class Rules'!$D$3,INDEX('Class Rules'!$D$6:$D$85,MATCH($M8701,'Class Rules'!$A$6:$A$85,0)))</f>
        <v>Freight LDV</v>
      </c>
      <c r="O8701" s="1" t="str">
        <f t="array" ref="O8701">IF(SUMPRODUCT(MAX(ISNUMBER(SEARCH(Fuel_Rules!$A$6:$A$30,$E8701))*ISNUMBER(SEARCH(Fuel_Rules!$B$6:$B$30,$F8701))*(Fuel_Rules!$A$6:$A$30&lt;&gt;"")))&gt;0,"Plug-in hybrid",IF($G8701="Diesel","Diesel","Gasoline"))</f>
        <v>Gasoline</v>
      </c>
    </row>
    <row r="8702" spans="1:15" ht="15" customHeight="1" x14ac:dyDescent="0.25">
      <c r="A8702" s="1">
        <v>2022</v>
      </c>
      <c r="B8702" s="1" t="s">
        <v>11026</v>
      </c>
      <c r="C8702" s="1" t="s">
        <v>1067</v>
      </c>
      <c r="D8702" s="1" t="s">
        <v>11344</v>
      </c>
      <c r="E8702" s="1" t="s">
        <v>915</v>
      </c>
      <c r="F8702" s="1" t="s">
        <v>1069</v>
      </c>
      <c r="G8702" s="1" t="s">
        <v>103</v>
      </c>
      <c r="H8702" s="1" t="s">
        <v>437</v>
      </c>
      <c r="I8702" s="1">
        <v>1.3</v>
      </c>
      <c r="J8702" s="1">
        <v>2023</v>
      </c>
      <c r="K8702" s="1">
        <v>146889</v>
      </c>
      <c r="L8702" s="1">
        <v>0</v>
      </c>
      <c r="M8702" s="1">
        <f t="array" ref="M8702">SUMPRODUCT(MAX(ISNUMBER(SEARCH('Class Rules'!$B$6:$B$85,$E8702))*ISNUMBER(SEARCH('Class Rules'!$C$6:$C$85,$F8702))*'Class Rules'!$A$6:$A$85))</f>
        <v>2</v>
      </c>
      <c r="N8702" s="1" t="str">
        <f t="array" ref="N8702">IF($M8702=0,'Class Rules'!$D$3,INDEX('Class Rules'!$D$6:$D$85,MATCH($M8702,'Class Rules'!$A$6:$A$85,0)))</f>
        <v>Freight LDV</v>
      </c>
      <c r="O8702" s="1" t="str">
        <f t="array" ref="O8702">IF(SUMPRODUCT(MAX(ISNUMBER(SEARCH(Fuel_Rules!$A$6:$A$30,$E8702))*ISNUMBER(SEARCH(Fuel_Rules!$B$6:$B$30,$F8702))*(Fuel_Rules!$A$6:$A$30&lt;&gt;"")))&gt;0,"Plug-in hybrid",IF($G8702="Diesel","Diesel","Gasoline"))</f>
        <v>Gasoline</v>
      </c>
    </row>
    <row r="8703" spans="1:15" ht="15" customHeight="1" x14ac:dyDescent="0.25">
      <c r="A8703" s="1">
        <v>2022</v>
      </c>
      <c r="B8703" s="1" t="s">
        <v>11026</v>
      </c>
      <c r="C8703" s="1" t="s">
        <v>1070</v>
      </c>
      <c r="D8703" s="1" t="s">
        <v>11345</v>
      </c>
      <c r="E8703" s="1" t="s">
        <v>915</v>
      </c>
      <c r="F8703" s="1" t="s">
        <v>1072</v>
      </c>
      <c r="G8703" s="1" t="s">
        <v>103</v>
      </c>
      <c r="H8703" s="1" t="s">
        <v>437</v>
      </c>
      <c r="I8703" s="1">
        <v>1.3</v>
      </c>
      <c r="J8703" s="1">
        <v>2023</v>
      </c>
      <c r="K8703" s="1">
        <v>170028</v>
      </c>
      <c r="L8703" s="1">
        <v>0</v>
      </c>
      <c r="M8703" s="1">
        <f t="array" ref="M8703">SUMPRODUCT(MAX(ISNUMBER(SEARCH('Class Rules'!$B$6:$B$85,$E8703))*ISNUMBER(SEARCH('Class Rules'!$C$6:$C$85,$F8703))*'Class Rules'!$A$6:$A$85))</f>
        <v>2</v>
      </c>
      <c r="N8703" s="1" t="str">
        <f t="array" ref="N8703">IF($M8703=0,'Class Rules'!$D$3,INDEX('Class Rules'!$D$6:$D$85,MATCH($M8703,'Class Rules'!$A$6:$A$85,0)))</f>
        <v>Freight LDV</v>
      </c>
      <c r="O8703" s="1" t="str">
        <f t="array" ref="O8703">IF(SUMPRODUCT(MAX(ISNUMBER(SEARCH(Fuel_Rules!$A$6:$A$30,$E8703))*ISNUMBER(SEARCH(Fuel_Rules!$B$6:$B$30,$F8703))*(Fuel_Rules!$A$6:$A$30&lt;&gt;"")))&gt;0,"Plug-in hybrid",IF($G8703="Diesel","Diesel","Gasoline"))</f>
        <v>Gasoline</v>
      </c>
    </row>
    <row r="8704" spans="1:15" ht="15" customHeight="1" x14ac:dyDescent="0.25">
      <c r="A8704" s="1">
        <v>2022</v>
      </c>
      <c r="B8704" s="1" t="s">
        <v>11026</v>
      </c>
      <c r="C8704" s="1" t="s">
        <v>1070</v>
      </c>
      <c r="D8704" s="1" t="s">
        <v>11346</v>
      </c>
      <c r="E8704" s="1" t="s">
        <v>915</v>
      </c>
      <c r="F8704" s="1" t="s">
        <v>1072</v>
      </c>
      <c r="G8704" s="1" t="s">
        <v>103</v>
      </c>
      <c r="H8704" s="1" t="s">
        <v>437</v>
      </c>
      <c r="I8704" s="1">
        <v>1.3</v>
      </c>
      <c r="J8704" s="1">
        <v>2023</v>
      </c>
      <c r="K8704" s="1">
        <v>164027</v>
      </c>
      <c r="L8704" s="1">
        <v>0</v>
      </c>
      <c r="M8704" s="1">
        <f t="array" ref="M8704">SUMPRODUCT(MAX(ISNUMBER(SEARCH('Class Rules'!$B$6:$B$85,$E8704))*ISNUMBER(SEARCH('Class Rules'!$C$6:$C$85,$F8704))*'Class Rules'!$A$6:$A$85))</f>
        <v>2</v>
      </c>
      <c r="N8704" s="1" t="str">
        <f t="array" ref="N8704">IF($M8704=0,'Class Rules'!$D$3,INDEX('Class Rules'!$D$6:$D$85,MATCH($M8704,'Class Rules'!$A$6:$A$85,0)))</f>
        <v>Freight LDV</v>
      </c>
      <c r="O8704" s="1" t="str">
        <f t="array" ref="O8704">IF(SUMPRODUCT(MAX(ISNUMBER(SEARCH(Fuel_Rules!$A$6:$A$30,$E8704))*ISNUMBER(SEARCH(Fuel_Rules!$B$6:$B$30,$F8704))*(Fuel_Rules!$A$6:$A$30&lt;&gt;"")))&gt;0,"Plug-in hybrid",IF($G8704="Diesel","Diesel","Gasoline"))</f>
        <v>Gasoline</v>
      </c>
    </row>
    <row r="8705" spans="1:15" ht="15" customHeight="1" x14ac:dyDescent="0.25">
      <c r="A8705" s="1">
        <v>2022</v>
      </c>
      <c r="B8705" s="1" t="s">
        <v>11026</v>
      </c>
      <c r="C8705" s="1" t="s">
        <v>1073</v>
      </c>
      <c r="D8705" s="1" t="s">
        <v>11347</v>
      </c>
      <c r="E8705" s="1" t="s">
        <v>915</v>
      </c>
      <c r="F8705" s="1" t="s">
        <v>1075</v>
      </c>
      <c r="G8705" s="1" t="s">
        <v>103</v>
      </c>
      <c r="H8705" s="1" t="s">
        <v>298</v>
      </c>
      <c r="I8705" s="1">
        <v>1.3</v>
      </c>
      <c r="J8705" s="1">
        <v>2023</v>
      </c>
      <c r="K8705" s="1">
        <v>84813</v>
      </c>
      <c r="L8705" s="1">
        <v>0</v>
      </c>
      <c r="M8705" s="1">
        <f t="array" ref="M8705">SUMPRODUCT(MAX(ISNUMBER(SEARCH('Class Rules'!$B$6:$B$85,$E8705))*ISNUMBER(SEARCH('Class Rules'!$C$6:$C$85,$F8705))*'Class Rules'!$A$6:$A$85))</f>
        <v>0</v>
      </c>
      <c r="N8705" s="1" t="str">
        <f t="array" ref="N8705">IF($M8705=0,'Class Rules'!$D$3,INDEX('Class Rules'!$D$6:$D$85,MATCH($M8705,'Class Rules'!$A$6:$A$85,0)))</f>
        <v>Passenger LDV</v>
      </c>
      <c r="O8705" s="1" t="str">
        <f t="array" ref="O8705">IF(SUMPRODUCT(MAX(ISNUMBER(SEARCH(Fuel_Rules!$A$6:$A$30,$E8705))*ISNUMBER(SEARCH(Fuel_Rules!$B$6:$B$30,$F8705))*(Fuel_Rules!$A$6:$A$30&lt;&gt;"")))&gt;0,"Plug-in hybrid",IF($G8705="Diesel","Diesel","Gasoline"))</f>
        <v>Gasoline</v>
      </c>
    </row>
    <row r="8706" spans="1:15" ht="15" customHeight="1" x14ac:dyDescent="0.25">
      <c r="A8706" s="1">
        <v>2022</v>
      </c>
      <c r="B8706" s="1" t="s">
        <v>11026</v>
      </c>
      <c r="C8706" s="1" t="s">
        <v>1076</v>
      </c>
      <c r="D8706" s="1" t="s">
        <v>11348</v>
      </c>
      <c r="E8706" s="1" t="s">
        <v>915</v>
      </c>
      <c r="F8706" s="1" t="s">
        <v>1078</v>
      </c>
      <c r="G8706" s="1" t="s">
        <v>103</v>
      </c>
      <c r="H8706" s="1" t="s">
        <v>437</v>
      </c>
      <c r="I8706" s="1">
        <v>1</v>
      </c>
      <c r="J8706" s="1">
        <v>2023</v>
      </c>
      <c r="K8706" s="1">
        <v>118368</v>
      </c>
      <c r="L8706" s="1">
        <v>0</v>
      </c>
      <c r="M8706" s="1">
        <f t="array" ref="M8706">SUMPRODUCT(MAX(ISNUMBER(SEARCH('Class Rules'!$B$6:$B$85,$E8706))*ISNUMBER(SEARCH('Class Rules'!$C$6:$C$85,$F8706))*'Class Rules'!$A$6:$A$85))</f>
        <v>0</v>
      </c>
      <c r="N8706" s="1" t="str">
        <f t="array" ref="N8706">IF($M8706=0,'Class Rules'!$D$3,INDEX('Class Rules'!$D$6:$D$85,MATCH($M8706,'Class Rules'!$A$6:$A$85,0)))</f>
        <v>Passenger LDV</v>
      </c>
      <c r="O8706" s="1" t="str">
        <f t="array" ref="O8706">IF(SUMPRODUCT(MAX(ISNUMBER(SEARCH(Fuel_Rules!$A$6:$A$30,$E8706))*ISNUMBER(SEARCH(Fuel_Rules!$B$6:$B$30,$F8706))*(Fuel_Rules!$A$6:$A$30&lt;&gt;"")))&gt;0,"Plug-in hybrid",IF($G8706="Diesel","Diesel","Gasoline"))</f>
        <v>Gasoline</v>
      </c>
    </row>
    <row r="8707" spans="1:15" ht="15" customHeight="1" x14ac:dyDescent="0.25">
      <c r="A8707" s="1">
        <v>2022</v>
      </c>
      <c r="B8707" s="1" t="s">
        <v>11026</v>
      </c>
      <c r="C8707" s="1" t="s">
        <v>1076</v>
      </c>
      <c r="D8707" s="1" t="s">
        <v>11349</v>
      </c>
      <c r="E8707" s="1" t="s">
        <v>915</v>
      </c>
      <c r="F8707" s="1" t="s">
        <v>1078</v>
      </c>
      <c r="G8707" s="1" t="s">
        <v>103</v>
      </c>
      <c r="H8707" s="1" t="s">
        <v>437</v>
      </c>
      <c r="I8707" s="1">
        <v>1</v>
      </c>
      <c r="J8707" s="1">
        <v>2023</v>
      </c>
      <c r="K8707" s="1">
        <v>114422</v>
      </c>
      <c r="L8707" s="1">
        <v>0</v>
      </c>
      <c r="M8707" s="1">
        <f t="array" ref="M8707">SUMPRODUCT(MAX(ISNUMBER(SEARCH('Class Rules'!$B$6:$B$85,$E8707))*ISNUMBER(SEARCH('Class Rules'!$C$6:$C$85,$F8707))*'Class Rules'!$A$6:$A$85))</f>
        <v>0</v>
      </c>
      <c r="N8707" s="1" t="str">
        <f t="array" ref="N8707">IF($M8707=0,'Class Rules'!$D$3,INDEX('Class Rules'!$D$6:$D$85,MATCH($M8707,'Class Rules'!$A$6:$A$85,0)))</f>
        <v>Passenger LDV</v>
      </c>
      <c r="O8707" s="1" t="str">
        <f t="array" ref="O8707">IF(SUMPRODUCT(MAX(ISNUMBER(SEARCH(Fuel_Rules!$A$6:$A$30,$E8707))*ISNUMBER(SEARCH(Fuel_Rules!$B$6:$B$30,$F8707))*(Fuel_Rules!$A$6:$A$30&lt;&gt;"")))&gt;0,"Plug-in hybrid",IF($G8707="Diesel","Diesel","Gasoline"))</f>
        <v>Gasoline</v>
      </c>
    </row>
    <row r="8708" spans="1:15" ht="15" customHeight="1" x14ac:dyDescent="0.25">
      <c r="A8708" s="1">
        <v>2022</v>
      </c>
      <c r="B8708" s="1" t="s">
        <v>11026</v>
      </c>
      <c r="C8708" s="1" t="s">
        <v>1079</v>
      </c>
      <c r="D8708" s="1" t="s">
        <v>11350</v>
      </c>
      <c r="E8708" s="1" t="s">
        <v>915</v>
      </c>
      <c r="F8708" s="1" t="s">
        <v>1081</v>
      </c>
      <c r="G8708" s="1" t="s">
        <v>103</v>
      </c>
      <c r="H8708" s="1" t="s">
        <v>437</v>
      </c>
      <c r="I8708" s="1">
        <v>1</v>
      </c>
      <c r="J8708" s="1">
        <v>2023</v>
      </c>
      <c r="K8708" s="1">
        <v>113650</v>
      </c>
      <c r="L8708" s="1">
        <v>0</v>
      </c>
      <c r="M8708" s="1">
        <f t="array" ref="M8708">SUMPRODUCT(MAX(ISNUMBER(SEARCH('Class Rules'!$B$6:$B$85,$E8708))*ISNUMBER(SEARCH('Class Rules'!$C$6:$C$85,$F8708))*'Class Rules'!$A$6:$A$85))</f>
        <v>0</v>
      </c>
      <c r="N8708" s="1" t="str">
        <f t="array" ref="N8708">IF($M8708=0,'Class Rules'!$D$3,INDEX('Class Rules'!$D$6:$D$85,MATCH($M8708,'Class Rules'!$A$6:$A$85,0)))</f>
        <v>Passenger LDV</v>
      </c>
      <c r="O8708" s="1" t="str">
        <f t="array" ref="O8708">IF(SUMPRODUCT(MAX(ISNUMBER(SEARCH(Fuel_Rules!$A$6:$A$30,$E8708))*ISNUMBER(SEARCH(Fuel_Rules!$B$6:$B$30,$F8708))*(Fuel_Rules!$A$6:$A$30&lt;&gt;"")))&gt;0,"Plug-in hybrid",IF($G8708="Diesel","Diesel","Gasoline"))</f>
        <v>Gasoline</v>
      </c>
    </row>
    <row r="8709" spans="1:15" ht="15" customHeight="1" x14ac:dyDescent="0.25">
      <c r="A8709" s="1">
        <v>2022</v>
      </c>
      <c r="B8709" s="1" t="s">
        <v>11026</v>
      </c>
      <c r="C8709" s="1" t="s">
        <v>1079</v>
      </c>
      <c r="D8709" s="1" t="s">
        <v>11351</v>
      </c>
      <c r="E8709" s="1" t="s">
        <v>915</v>
      </c>
      <c r="F8709" s="1" t="s">
        <v>1081</v>
      </c>
      <c r="G8709" s="1" t="s">
        <v>103</v>
      </c>
      <c r="H8709" s="1" t="s">
        <v>437</v>
      </c>
      <c r="I8709" s="1">
        <v>1</v>
      </c>
      <c r="J8709" s="1">
        <v>2023</v>
      </c>
      <c r="K8709" s="1">
        <v>109895</v>
      </c>
      <c r="L8709" s="1">
        <v>0</v>
      </c>
      <c r="M8709" s="1">
        <f t="array" ref="M8709">SUMPRODUCT(MAX(ISNUMBER(SEARCH('Class Rules'!$B$6:$B$85,$E8709))*ISNUMBER(SEARCH('Class Rules'!$C$6:$C$85,$F8709))*'Class Rules'!$A$6:$A$85))</f>
        <v>0</v>
      </c>
      <c r="N8709" s="1" t="str">
        <f t="array" ref="N8709">IF($M8709=0,'Class Rules'!$D$3,INDEX('Class Rules'!$D$6:$D$85,MATCH($M8709,'Class Rules'!$A$6:$A$85,0)))</f>
        <v>Passenger LDV</v>
      </c>
      <c r="O8709" s="1" t="str">
        <f t="array" ref="O8709">IF(SUMPRODUCT(MAX(ISNUMBER(SEARCH(Fuel_Rules!$A$6:$A$30,$E8709))*ISNUMBER(SEARCH(Fuel_Rules!$B$6:$B$30,$F8709))*(Fuel_Rules!$A$6:$A$30&lt;&gt;"")))&gt;0,"Plug-in hybrid",IF($G8709="Diesel","Diesel","Gasoline"))</f>
        <v>Gasoline</v>
      </c>
    </row>
    <row r="8710" spans="1:15" ht="15" customHeight="1" x14ac:dyDescent="0.25">
      <c r="A8710" s="1">
        <v>2022</v>
      </c>
      <c r="B8710" s="1" t="s">
        <v>11026</v>
      </c>
      <c r="C8710" s="1" t="s">
        <v>1082</v>
      </c>
      <c r="D8710" s="1" t="s">
        <v>11352</v>
      </c>
      <c r="E8710" s="1" t="s">
        <v>915</v>
      </c>
      <c r="F8710" s="1" t="s">
        <v>1084</v>
      </c>
      <c r="G8710" s="1" t="s">
        <v>103</v>
      </c>
      <c r="H8710" s="1" t="s">
        <v>437</v>
      </c>
      <c r="I8710" s="1">
        <v>1.3</v>
      </c>
      <c r="J8710" s="1">
        <v>2023</v>
      </c>
      <c r="K8710" s="1">
        <v>106100</v>
      </c>
      <c r="L8710" s="1">
        <v>0</v>
      </c>
      <c r="M8710" s="1">
        <f t="array" ref="M8710">SUMPRODUCT(MAX(ISNUMBER(SEARCH('Class Rules'!$B$6:$B$85,$E8710))*ISNUMBER(SEARCH('Class Rules'!$C$6:$C$85,$F8710))*'Class Rules'!$A$6:$A$85))</f>
        <v>0</v>
      </c>
      <c r="N8710" s="1" t="str">
        <f t="array" ref="N8710">IF($M8710=0,'Class Rules'!$D$3,INDEX('Class Rules'!$D$6:$D$85,MATCH($M8710,'Class Rules'!$A$6:$A$85,0)))</f>
        <v>Passenger LDV</v>
      </c>
      <c r="O8710" s="1" t="str">
        <f t="array" ref="O8710">IF(SUMPRODUCT(MAX(ISNUMBER(SEARCH(Fuel_Rules!$A$6:$A$30,$E8710))*ISNUMBER(SEARCH(Fuel_Rules!$B$6:$B$30,$F8710))*(Fuel_Rules!$A$6:$A$30&lt;&gt;"")))&gt;0,"Plug-in hybrid",IF($G8710="Diesel","Diesel","Gasoline"))</f>
        <v>Gasoline</v>
      </c>
    </row>
    <row r="8711" spans="1:15" ht="15" customHeight="1" x14ac:dyDescent="0.25">
      <c r="A8711" s="1">
        <v>2022</v>
      </c>
      <c r="B8711" s="1" t="s">
        <v>11026</v>
      </c>
      <c r="C8711" s="1" t="s">
        <v>1082</v>
      </c>
      <c r="D8711" s="1" t="s">
        <v>11353</v>
      </c>
      <c r="E8711" s="1" t="s">
        <v>915</v>
      </c>
      <c r="F8711" s="1" t="s">
        <v>1084</v>
      </c>
      <c r="G8711" s="1" t="s">
        <v>103</v>
      </c>
      <c r="H8711" s="1" t="s">
        <v>437</v>
      </c>
      <c r="I8711" s="1">
        <v>1.3</v>
      </c>
      <c r="J8711" s="1">
        <v>2023</v>
      </c>
      <c r="K8711" s="1">
        <v>102598</v>
      </c>
      <c r="L8711" s="1">
        <v>0</v>
      </c>
      <c r="M8711" s="1">
        <f t="array" ref="M8711">SUMPRODUCT(MAX(ISNUMBER(SEARCH('Class Rules'!$B$6:$B$85,$E8711))*ISNUMBER(SEARCH('Class Rules'!$C$6:$C$85,$F8711))*'Class Rules'!$A$6:$A$85))</f>
        <v>0</v>
      </c>
      <c r="N8711" s="1" t="str">
        <f t="array" ref="N8711">IF($M8711=0,'Class Rules'!$D$3,INDEX('Class Rules'!$D$6:$D$85,MATCH($M8711,'Class Rules'!$A$6:$A$85,0)))</f>
        <v>Passenger LDV</v>
      </c>
      <c r="O8711" s="1" t="str">
        <f t="array" ref="O8711">IF(SUMPRODUCT(MAX(ISNUMBER(SEARCH(Fuel_Rules!$A$6:$A$30,$E8711))*ISNUMBER(SEARCH(Fuel_Rules!$B$6:$B$30,$F8711))*(Fuel_Rules!$A$6:$A$30&lt;&gt;"")))&gt;0,"Plug-in hybrid",IF($G8711="Diesel","Diesel","Gasoline"))</f>
        <v>Gasoline</v>
      </c>
    </row>
    <row r="8712" spans="1:15" ht="15" customHeight="1" x14ac:dyDescent="0.25">
      <c r="A8712" s="1">
        <v>2022</v>
      </c>
      <c r="B8712" s="1" t="s">
        <v>11026</v>
      </c>
      <c r="C8712" s="1" t="s">
        <v>1085</v>
      </c>
      <c r="D8712" s="1" t="s">
        <v>11354</v>
      </c>
      <c r="E8712" s="1" t="s">
        <v>915</v>
      </c>
      <c r="F8712" s="1" t="s">
        <v>1087</v>
      </c>
      <c r="G8712" s="1" t="s">
        <v>103</v>
      </c>
      <c r="H8712" s="1" t="s">
        <v>298</v>
      </c>
      <c r="I8712" s="1">
        <v>1.3</v>
      </c>
      <c r="J8712" s="1">
        <v>2023</v>
      </c>
      <c r="K8712" s="1">
        <v>97467</v>
      </c>
      <c r="L8712" s="1">
        <v>0</v>
      </c>
      <c r="M8712" s="1">
        <f t="array" ref="M8712">SUMPRODUCT(MAX(ISNUMBER(SEARCH('Class Rules'!$B$6:$B$85,$E8712))*ISNUMBER(SEARCH('Class Rules'!$C$6:$C$85,$F8712))*'Class Rules'!$A$6:$A$85))</f>
        <v>0</v>
      </c>
      <c r="N8712" s="1" t="str">
        <f t="array" ref="N8712">IF($M8712=0,'Class Rules'!$D$3,INDEX('Class Rules'!$D$6:$D$85,MATCH($M8712,'Class Rules'!$A$6:$A$85,0)))</f>
        <v>Passenger LDV</v>
      </c>
      <c r="O8712" s="1" t="str">
        <f t="array" ref="O8712">IF(SUMPRODUCT(MAX(ISNUMBER(SEARCH(Fuel_Rules!$A$6:$A$30,$E8712))*ISNUMBER(SEARCH(Fuel_Rules!$B$6:$B$30,$F8712))*(Fuel_Rules!$A$6:$A$30&lt;&gt;"")))&gt;0,"Plug-in hybrid",IF($G8712="Diesel","Diesel","Gasoline"))</f>
        <v>Gasoline</v>
      </c>
    </row>
    <row r="8713" spans="1:15" ht="15" customHeight="1" x14ac:dyDescent="0.25">
      <c r="A8713" s="1">
        <v>2022</v>
      </c>
      <c r="B8713" s="1" t="s">
        <v>11026</v>
      </c>
      <c r="C8713" s="1" t="s">
        <v>1085</v>
      </c>
      <c r="D8713" s="1" t="s">
        <v>11355</v>
      </c>
      <c r="E8713" s="1" t="s">
        <v>915</v>
      </c>
      <c r="F8713" s="1" t="s">
        <v>1087</v>
      </c>
      <c r="G8713" s="1" t="s">
        <v>103</v>
      </c>
      <c r="H8713" s="1" t="s">
        <v>298</v>
      </c>
      <c r="I8713" s="1">
        <v>1.3</v>
      </c>
      <c r="J8713" s="1">
        <v>2023</v>
      </c>
      <c r="K8713" s="1">
        <v>94250</v>
      </c>
      <c r="L8713" s="1">
        <v>0</v>
      </c>
      <c r="M8713" s="1">
        <f t="array" ref="M8713">SUMPRODUCT(MAX(ISNUMBER(SEARCH('Class Rules'!$B$6:$B$85,$E8713))*ISNUMBER(SEARCH('Class Rules'!$C$6:$C$85,$F8713))*'Class Rules'!$A$6:$A$85))</f>
        <v>0</v>
      </c>
      <c r="N8713" s="1" t="str">
        <f t="array" ref="N8713">IF($M8713=0,'Class Rules'!$D$3,INDEX('Class Rules'!$D$6:$D$85,MATCH($M8713,'Class Rules'!$A$6:$A$85,0)))</f>
        <v>Passenger LDV</v>
      </c>
      <c r="O8713" s="1" t="str">
        <f t="array" ref="O8713">IF(SUMPRODUCT(MAX(ISNUMBER(SEARCH(Fuel_Rules!$A$6:$A$30,$E8713))*ISNUMBER(SEARCH(Fuel_Rules!$B$6:$B$30,$F8713))*(Fuel_Rules!$A$6:$A$30&lt;&gt;"")))&gt;0,"Plug-in hybrid",IF($G8713="Diesel","Diesel","Gasoline"))</f>
        <v>Gasoline</v>
      </c>
    </row>
    <row r="8714" spans="1:15" ht="15" customHeight="1" x14ac:dyDescent="0.25">
      <c r="A8714" s="1">
        <v>2022</v>
      </c>
      <c r="B8714" s="1" t="s">
        <v>11026</v>
      </c>
      <c r="C8714" s="1" t="s">
        <v>1088</v>
      </c>
      <c r="D8714" s="1" t="s">
        <v>11356</v>
      </c>
      <c r="E8714" s="1" t="s">
        <v>915</v>
      </c>
      <c r="F8714" s="1" t="s">
        <v>1090</v>
      </c>
      <c r="G8714" s="1" t="s">
        <v>103</v>
      </c>
      <c r="H8714" s="1" t="s">
        <v>437</v>
      </c>
      <c r="I8714" s="1">
        <v>1</v>
      </c>
      <c r="J8714" s="1">
        <v>2023</v>
      </c>
      <c r="K8714" s="1">
        <v>129611</v>
      </c>
      <c r="L8714" s="1">
        <v>0</v>
      </c>
      <c r="M8714" s="1">
        <f t="array" ref="M8714">SUMPRODUCT(MAX(ISNUMBER(SEARCH('Class Rules'!$B$6:$B$85,$E8714))*ISNUMBER(SEARCH('Class Rules'!$C$6:$C$85,$F8714))*'Class Rules'!$A$6:$A$85))</f>
        <v>0</v>
      </c>
      <c r="N8714" s="1" t="str">
        <f t="array" ref="N8714">IF($M8714=0,'Class Rules'!$D$3,INDEX('Class Rules'!$D$6:$D$85,MATCH($M8714,'Class Rules'!$A$6:$A$85,0)))</f>
        <v>Passenger LDV</v>
      </c>
      <c r="O8714" s="1" t="str">
        <f t="array" ref="O8714">IF(SUMPRODUCT(MAX(ISNUMBER(SEARCH(Fuel_Rules!$A$6:$A$30,$E8714))*ISNUMBER(SEARCH(Fuel_Rules!$B$6:$B$30,$F8714))*(Fuel_Rules!$A$6:$A$30&lt;&gt;"")))&gt;0,"Plug-in hybrid",IF($G8714="Diesel","Diesel","Gasoline"))</f>
        <v>Gasoline</v>
      </c>
    </row>
    <row r="8715" spans="1:15" ht="15" customHeight="1" x14ac:dyDescent="0.25">
      <c r="A8715" s="1">
        <v>2022</v>
      </c>
      <c r="B8715" s="1" t="s">
        <v>11026</v>
      </c>
      <c r="C8715" s="1" t="s">
        <v>1088</v>
      </c>
      <c r="D8715" s="1" t="s">
        <v>11357</v>
      </c>
      <c r="E8715" s="1" t="s">
        <v>915</v>
      </c>
      <c r="F8715" s="1" t="s">
        <v>1090</v>
      </c>
      <c r="G8715" s="1" t="s">
        <v>103</v>
      </c>
      <c r="H8715" s="1" t="s">
        <v>437</v>
      </c>
      <c r="I8715" s="1">
        <v>1</v>
      </c>
      <c r="J8715" s="1">
        <v>2023</v>
      </c>
      <c r="K8715" s="1">
        <v>125333</v>
      </c>
      <c r="L8715" s="1">
        <v>0</v>
      </c>
      <c r="M8715" s="1">
        <f t="array" ref="M8715">SUMPRODUCT(MAX(ISNUMBER(SEARCH('Class Rules'!$B$6:$B$85,$E8715))*ISNUMBER(SEARCH('Class Rules'!$C$6:$C$85,$F8715))*'Class Rules'!$A$6:$A$85))</f>
        <v>0</v>
      </c>
      <c r="N8715" s="1" t="str">
        <f t="array" ref="N8715">IF($M8715=0,'Class Rules'!$D$3,INDEX('Class Rules'!$D$6:$D$85,MATCH($M8715,'Class Rules'!$A$6:$A$85,0)))</f>
        <v>Passenger LDV</v>
      </c>
      <c r="O8715" s="1" t="str">
        <f t="array" ref="O8715">IF(SUMPRODUCT(MAX(ISNUMBER(SEARCH(Fuel_Rules!$A$6:$A$30,$E8715))*ISNUMBER(SEARCH(Fuel_Rules!$B$6:$B$30,$F8715))*(Fuel_Rules!$A$6:$A$30&lt;&gt;"")))&gt;0,"Plug-in hybrid",IF($G8715="Diesel","Diesel","Gasoline"))</f>
        <v>Gasoline</v>
      </c>
    </row>
    <row r="8716" spans="1:15" ht="15" customHeight="1" x14ac:dyDescent="0.25">
      <c r="A8716" s="1">
        <v>2022</v>
      </c>
      <c r="B8716" s="1" t="s">
        <v>11026</v>
      </c>
      <c r="C8716" s="1" t="s">
        <v>3396</v>
      </c>
      <c r="D8716" s="1" t="s">
        <v>11358</v>
      </c>
      <c r="E8716" s="1" t="s">
        <v>915</v>
      </c>
      <c r="F8716" s="1" t="s">
        <v>3398</v>
      </c>
      <c r="G8716" s="1" t="s">
        <v>103</v>
      </c>
      <c r="H8716" s="1" t="s">
        <v>298</v>
      </c>
      <c r="I8716" s="1">
        <v>1</v>
      </c>
      <c r="J8716" s="1">
        <v>2023</v>
      </c>
      <c r="K8716" s="1">
        <v>89635</v>
      </c>
      <c r="L8716" s="1">
        <v>0</v>
      </c>
      <c r="M8716" s="1">
        <f t="array" ref="M8716">SUMPRODUCT(MAX(ISNUMBER(SEARCH('Class Rules'!$B$6:$B$85,$E8716))*ISNUMBER(SEARCH('Class Rules'!$C$6:$C$85,$F8716))*'Class Rules'!$A$6:$A$85))</f>
        <v>0</v>
      </c>
      <c r="N8716" s="1" t="str">
        <f t="array" ref="N8716">IF($M8716=0,'Class Rules'!$D$3,INDEX('Class Rules'!$D$6:$D$85,MATCH($M8716,'Class Rules'!$A$6:$A$85,0)))</f>
        <v>Passenger LDV</v>
      </c>
      <c r="O8716" s="1" t="str">
        <f t="array" ref="O8716">IF(SUMPRODUCT(MAX(ISNUMBER(SEARCH(Fuel_Rules!$A$6:$A$30,$E8716))*ISNUMBER(SEARCH(Fuel_Rules!$B$6:$B$30,$F8716))*(Fuel_Rules!$A$6:$A$30&lt;&gt;"")))&gt;0,"Plug-in hybrid",IF($G8716="Diesel","Diesel","Gasoline"))</f>
        <v>Gasoline</v>
      </c>
    </row>
    <row r="8717" spans="1:15" ht="15" customHeight="1" x14ac:dyDescent="0.25">
      <c r="A8717" s="1">
        <v>2022</v>
      </c>
      <c r="B8717" s="1" t="s">
        <v>11026</v>
      </c>
      <c r="C8717" s="1" t="s">
        <v>3399</v>
      </c>
      <c r="D8717" s="1" t="s">
        <v>11359</v>
      </c>
      <c r="E8717" s="1" t="s">
        <v>915</v>
      </c>
      <c r="F8717" s="1" t="s">
        <v>3401</v>
      </c>
      <c r="G8717" s="1" t="s">
        <v>103</v>
      </c>
      <c r="H8717" s="1" t="s">
        <v>437</v>
      </c>
      <c r="I8717" s="1">
        <v>1.3</v>
      </c>
      <c r="J8717" s="1">
        <v>2023</v>
      </c>
      <c r="K8717" s="1">
        <v>129116</v>
      </c>
      <c r="L8717" s="1">
        <v>0</v>
      </c>
      <c r="M8717" s="1">
        <f t="array" ref="M8717">SUMPRODUCT(MAX(ISNUMBER(SEARCH('Class Rules'!$B$6:$B$85,$E8717))*ISNUMBER(SEARCH('Class Rules'!$C$6:$C$85,$F8717))*'Class Rules'!$A$6:$A$85))</f>
        <v>1</v>
      </c>
      <c r="N8717" s="1" t="str">
        <f t="array" ref="N8717">IF($M8717=0,'Class Rules'!$D$3,INDEX('Class Rules'!$D$6:$D$85,MATCH($M8717,'Class Rules'!$A$6:$A$85,0)))</f>
        <v>Freight LDV</v>
      </c>
      <c r="O8717" s="1" t="str">
        <f t="array" ref="O8717">IF(SUMPRODUCT(MAX(ISNUMBER(SEARCH(Fuel_Rules!$A$6:$A$30,$E8717))*ISNUMBER(SEARCH(Fuel_Rules!$B$6:$B$30,$F8717))*(Fuel_Rules!$A$6:$A$30&lt;&gt;"")))&gt;0,"Plug-in hybrid",IF($G8717="Diesel","Diesel","Gasoline"))</f>
        <v>Gasoline</v>
      </c>
    </row>
    <row r="8718" spans="1:15" ht="15" customHeight="1" x14ac:dyDescent="0.25">
      <c r="A8718" s="1">
        <v>2022</v>
      </c>
      <c r="B8718" s="1" t="s">
        <v>11026</v>
      </c>
      <c r="C8718" s="1" t="s">
        <v>3399</v>
      </c>
      <c r="D8718" s="1" t="s">
        <v>11360</v>
      </c>
      <c r="E8718" s="1" t="s">
        <v>915</v>
      </c>
      <c r="F8718" s="1" t="s">
        <v>3401</v>
      </c>
      <c r="G8718" s="1" t="s">
        <v>103</v>
      </c>
      <c r="H8718" s="1" t="s">
        <v>437</v>
      </c>
      <c r="I8718" s="1">
        <v>1.3</v>
      </c>
      <c r="J8718" s="1">
        <v>2023</v>
      </c>
      <c r="K8718" s="1">
        <v>124726</v>
      </c>
      <c r="L8718" s="1">
        <v>0</v>
      </c>
      <c r="M8718" s="1">
        <f t="array" ref="M8718">SUMPRODUCT(MAX(ISNUMBER(SEARCH('Class Rules'!$B$6:$B$85,$E8718))*ISNUMBER(SEARCH('Class Rules'!$C$6:$C$85,$F8718))*'Class Rules'!$A$6:$A$85))</f>
        <v>1</v>
      </c>
      <c r="N8718" s="1" t="str">
        <f t="array" ref="N8718">IF($M8718=0,'Class Rules'!$D$3,INDEX('Class Rules'!$D$6:$D$85,MATCH($M8718,'Class Rules'!$A$6:$A$85,0)))</f>
        <v>Freight LDV</v>
      </c>
      <c r="O8718" s="1" t="str">
        <f t="array" ref="O8718">IF(SUMPRODUCT(MAX(ISNUMBER(SEARCH(Fuel_Rules!$A$6:$A$30,$E8718))*ISNUMBER(SEARCH(Fuel_Rules!$B$6:$B$30,$F8718))*(Fuel_Rules!$A$6:$A$30&lt;&gt;"")))&gt;0,"Plug-in hybrid",IF($G8718="Diesel","Diesel","Gasoline"))</f>
        <v>Gasoline</v>
      </c>
    </row>
    <row r="8719" spans="1:15" ht="15" customHeight="1" x14ac:dyDescent="0.25">
      <c r="A8719" s="1">
        <v>2022</v>
      </c>
      <c r="B8719" s="1" t="s">
        <v>11026</v>
      </c>
      <c r="C8719" s="1" t="s">
        <v>3402</v>
      </c>
      <c r="D8719" s="1" t="s">
        <v>11361</v>
      </c>
      <c r="E8719" s="1" t="s">
        <v>915</v>
      </c>
      <c r="F8719" s="1" t="s">
        <v>3404</v>
      </c>
      <c r="G8719" s="1" t="s">
        <v>103</v>
      </c>
      <c r="H8719" s="1" t="s">
        <v>437</v>
      </c>
      <c r="I8719" s="1">
        <v>1.3</v>
      </c>
      <c r="J8719" s="1">
        <v>2023</v>
      </c>
      <c r="K8719" s="1">
        <v>123324</v>
      </c>
      <c r="L8719" s="1">
        <v>0</v>
      </c>
      <c r="M8719" s="1">
        <f t="array" ref="M8719">SUMPRODUCT(MAX(ISNUMBER(SEARCH('Class Rules'!$B$6:$B$85,$E8719))*ISNUMBER(SEARCH('Class Rules'!$C$6:$C$85,$F8719))*'Class Rules'!$A$6:$A$85))</f>
        <v>1</v>
      </c>
      <c r="N8719" s="1" t="str">
        <f t="array" ref="N8719">IF($M8719=0,'Class Rules'!$D$3,INDEX('Class Rules'!$D$6:$D$85,MATCH($M8719,'Class Rules'!$A$6:$A$85,0)))</f>
        <v>Freight LDV</v>
      </c>
      <c r="O8719" s="1" t="str">
        <f t="array" ref="O8719">IF(SUMPRODUCT(MAX(ISNUMBER(SEARCH(Fuel_Rules!$A$6:$A$30,$E8719))*ISNUMBER(SEARCH(Fuel_Rules!$B$6:$B$30,$F8719))*(Fuel_Rules!$A$6:$A$30&lt;&gt;"")))&gt;0,"Plug-in hybrid",IF($G8719="Diesel","Diesel","Gasoline"))</f>
        <v>Gasoline</v>
      </c>
    </row>
    <row r="8720" spans="1:15" ht="15" customHeight="1" x14ac:dyDescent="0.25">
      <c r="A8720" s="1">
        <v>2022</v>
      </c>
      <c r="B8720" s="1" t="s">
        <v>11026</v>
      </c>
      <c r="C8720" s="1" t="s">
        <v>3402</v>
      </c>
      <c r="D8720" s="1" t="s">
        <v>11362</v>
      </c>
      <c r="E8720" s="1" t="s">
        <v>915</v>
      </c>
      <c r="F8720" s="1" t="s">
        <v>3404</v>
      </c>
      <c r="G8720" s="1" t="s">
        <v>103</v>
      </c>
      <c r="H8720" s="1" t="s">
        <v>437</v>
      </c>
      <c r="I8720" s="1">
        <v>1.3</v>
      </c>
      <c r="J8720" s="1">
        <v>2023</v>
      </c>
      <c r="K8720" s="1">
        <v>119130</v>
      </c>
      <c r="L8720" s="1">
        <v>0</v>
      </c>
      <c r="M8720" s="1">
        <f t="array" ref="M8720">SUMPRODUCT(MAX(ISNUMBER(SEARCH('Class Rules'!$B$6:$B$85,$E8720))*ISNUMBER(SEARCH('Class Rules'!$C$6:$C$85,$F8720))*'Class Rules'!$A$6:$A$85))</f>
        <v>1</v>
      </c>
      <c r="N8720" s="1" t="str">
        <f t="array" ref="N8720">IF($M8720=0,'Class Rules'!$D$3,INDEX('Class Rules'!$D$6:$D$85,MATCH($M8720,'Class Rules'!$A$6:$A$85,0)))</f>
        <v>Freight LDV</v>
      </c>
      <c r="O8720" s="1" t="str">
        <f t="array" ref="O8720">IF(SUMPRODUCT(MAX(ISNUMBER(SEARCH(Fuel_Rules!$A$6:$A$30,$E8720))*ISNUMBER(SEARCH(Fuel_Rules!$B$6:$B$30,$F8720))*(Fuel_Rules!$A$6:$A$30&lt;&gt;"")))&gt;0,"Plug-in hybrid",IF($G8720="Diesel","Diesel","Gasoline"))</f>
        <v>Gasoline</v>
      </c>
    </row>
    <row r="8721" spans="1:15" ht="15" customHeight="1" x14ac:dyDescent="0.25">
      <c r="A8721" s="1">
        <v>2022</v>
      </c>
      <c r="B8721" s="1" t="s">
        <v>11026</v>
      </c>
      <c r="C8721" s="1" t="s">
        <v>9093</v>
      </c>
      <c r="D8721" s="1" t="s">
        <v>11363</v>
      </c>
      <c r="E8721" s="1" t="s">
        <v>915</v>
      </c>
      <c r="F8721" s="1" t="s">
        <v>9095</v>
      </c>
      <c r="G8721" s="1" t="s">
        <v>105</v>
      </c>
      <c r="H8721" s="1" t="s">
        <v>298</v>
      </c>
      <c r="I8721" s="1">
        <v>1.5</v>
      </c>
      <c r="J8721" s="1">
        <v>2023</v>
      </c>
      <c r="K8721" s="1">
        <v>189637</v>
      </c>
      <c r="L8721" s="1">
        <v>0</v>
      </c>
      <c r="M8721" s="1">
        <f t="array" ref="M8721">SUMPRODUCT(MAX(ISNUMBER(SEARCH('Class Rules'!$B$6:$B$85,$E8721))*ISNUMBER(SEARCH('Class Rules'!$C$6:$C$85,$F8721))*'Class Rules'!$A$6:$A$85))</f>
        <v>7</v>
      </c>
      <c r="N8721" s="1" t="str">
        <f t="array" ref="N8721">IF($M8721=0,'Class Rules'!$D$3,INDEX('Class Rules'!$D$6:$D$85,MATCH($M8721,'Class Rules'!$A$6:$A$85,0)))</f>
        <v>Freight LDV</v>
      </c>
      <c r="O8721" s="1" t="str">
        <f t="array" ref="O8721">IF(SUMPRODUCT(MAX(ISNUMBER(SEARCH(Fuel_Rules!$A$6:$A$30,$E8721))*ISNUMBER(SEARCH(Fuel_Rules!$B$6:$B$30,$F8721))*(Fuel_Rules!$A$6:$A$30&lt;&gt;"")))&gt;0,"Plug-in hybrid",IF($G8721="Diesel","Diesel","Gasoline"))</f>
        <v>Diesel</v>
      </c>
    </row>
    <row r="8722" spans="1:15" ht="15" customHeight="1" x14ac:dyDescent="0.25">
      <c r="A8722" s="1">
        <v>2022</v>
      </c>
      <c r="B8722" s="1" t="s">
        <v>11026</v>
      </c>
      <c r="C8722" s="1" t="s">
        <v>9093</v>
      </c>
      <c r="D8722" s="1" t="s">
        <v>11364</v>
      </c>
      <c r="E8722" s="1" t="s">
        <v>915</v>
      </c>
      <c r="F8722" s="1" t="s">
        <v>9095</v>
      </c>
      <c r="G8722" s="1" t="s">
        <v>105</v>
      </c>
      <c r="H8722" s="1" t="s">
        <v>298</v>
      </c>
      <c r="I8722" s="1">
        <v>1.5</v>
      </c>
      <c r="J8722" s="1">
        <v>2023</v>
      </c>
      <c r="K8722" s="1">
        <v>179588</v>
      </c>
      <c r="L8722" s="1">
        <v>0</v>
      </c>
      <c r="M8722" s="1">
        <f t="array" ref="M8722">SUMPRODUCT(MAX(ISNUMBER(SEARCH('Class Rules'!$B$6:$B$85,$E8722))*ISNUMBER(SEARCH('Class Rules'!$C$6:$C$85,$F8722))*'Class Rules'!$A$6:$A$85))</f>
        <v>7</v>
      </c>
      <c r="N8722" s="1" t="str">
        <f t="array" ref="N8722">IF($M8722=0,'Class Rules'!$D$3,INDEX('Class Rules'!$D$6:$D$85,MATCH($M8722,'Class Rules'!$A$6:$A$85,0)))</f>
        <v>Freight LDV</v>
      </c>
      <c r="O8722" s="1" t="str">
        <f t="array" ref="O8722">IF(SUMPRODUCT(MAX(ISNUMBER(SEARCH(Fuel_Rules!$A$6:$A$30,$E8722))*ISNUMBER(SEARCH(Fuel_Rules!$B$6:$B$30,$F8722))*(Fuel_Rules!$A$6:$A$30&lt;&gt;"")))&gt;0,"Plug-in hybrid",IF($G8722="Diesel","Diesel","Gasoline"))</f>
        <v>Diesel</v>
      </c>
    </row>
    <row r="8723" spans="1:15" ht="15" customHeight="1" x14ac:dyDescent="0.25">
      <c r="A8723" s="1">
        <v>2022</v>
      </c>
      <c r="B8723" s="1" t="s">
        <v>11026</v>
      </c>
      <c r="C8723" s="1" t="s">
        <v>9097</v>
      </c>
      <c r="D8723" s="1" t="s">
        <v>11365</v>
      </c>
      <c r="E8723" s="1" t="s">
        <v>915</v>
      </c>
      <c r="F8723" s="1" t="s">
        <v>9099</v>
      </c>
      <c r="G8723" s="1" t="s">
        <v>105</v>
      </c>
      <c r="H8723" s="1" t="s">
        <v>298</v>
      </c>
      <c r="I8723" s="1">
        <v>1.5</v>
      </c>
      <c r="J8723" s="1">
        <v>2023</v>
      </c>
      <c r="K8723" s="1">
        <v>194893</v>
      </c>
      <c r="L8723" s="1">
        <v>0</v>
      </c>
      <c r="M8723" s="1">
        <f t="array" ref="M8723">SUMPRODUCT(MAX(ISNUMBER(SEARCH('Class Rules'!$B$6:$B$85,$E8723))*ISNUMBER(SEARCH('Class Rules'!$C$6:$C$85,$F8723))*'Class Rules'!$A$6:$A$85))</f>
        <v>0</v>
      </c>
      <c r="N8723" s="1" t="str">
        <f t="array" ref="N8723">IF($M8723=0,'Class Rules'!$D$3,INDEX('Class Rules'!$D$6:$D$85,MATCH($M8723,'Class Rules'!$A$6:$A$85,0)))</f>
        <v>Passenger LDV</v>
      </c>
      <c r="O8723" s="1" t="str">
        <f t="array" ref="O8723">IF(SUMPRODUCT(MAX(ISNUMBER(SEARCH(Fuel_Rules!$A$6:$A$30,$E8723))*ISNUMBER(SEARCH(Fuel_Rules!$B$6:$B$30,$F8723))*(Fuel_Rules!$A$6:$A$30&lt;&gt;"")))&gt;0,"Plug-in hybrid",IF($G8723="Diesel","Diesel","Gasoline"))</f>
        <v>Diesel</v>
      </c>
    </row>
    <row r="8724" spans="1:15" ht="15" customHeight="1" x14ac:dyDescent="0.25">
      <c r="A8724" s="1">
        <v>2022</v>
      </c>
      <c r="B8724" s="1" t="s">
        <v>11026</v>
      </c>
      <c r="C8724" s="1" t="s">
        <v>9097</v>
      </c>
      <c r="D8724" s="1" t="s">
        <v>11366</v>
      </c>
      <c r="E8724" s="1" t="s">
        <v>915</v>
      </c>
      <c r="F8724" s="1" t="s">
        <v>9099</v>
      </c>
      <c r="G8724" s="1" t="s">
        <v>105</v>
      </c>
      <c r="H8724" s="1" t="s">
        <v>298</v>
      </c>
      <c r="I8724" s="1">
        <v>1.5</v>
      </c>
      <c r="J8724" s="1">
        <v>2023</v>
      </c>
      <c r="K8724" s="1">
        <v>185788</v>
      </c>
      <c r="L8724" s="1">
        <v>0</v>
      </c>
      <c r="M8724" s="1">
        <f t="array" ref="M8724">SUMPRODUCT(MAX(ISNUMBER(SEARCH('Class Rules'!$B$6:$B$85,$E8724))*ISNUMBER(SEARCH('Class Rules'!$C$6:$C$85,$F8724))*'Class Rules'!$A$6:$A$85))</f>
        <v>0</v>
      </c>
      <c r="N8724" s="1" t="str">
        <f t="array" ref="N8724">IF($M8724=0,'Class Rules'!$D$3,INDEX('Class Rules'!$D$6:$D$85,MATCH($M8724,'Class Rules'!$A$6:$A$85,0)))</f>
        <v>Passenger LDV</v>
      </c>
      <c r="O8724" s="1" t="str">
        <f t="array" ref="O8724">IF(SUMPRODUCT(MAX(ISNUMBER(SEARCH(Fuel_Rules!$A$6:$A$30,$E8724))*ISNUMBER(SEARCH(Fuel_Rules!$B$6:$B$30,$F8724))*(Fuel_Rules!$A$6:$A$30&lt;&gt;"")))&gt;0,"Plug-in hybrid",IF($G8724="Diesel","Diesel","Gasoline"))</f>
        <v>Diesel</v>
      </c>
    </row>
    <row r="8725" spans="1:15" ht="15" customHeight="1" x14ac:dyDescent="0.25">
      <c r="A8725" s="1">
        <v>2022</v>
      </c>
      <c r="B8725" s="1" t="s">
        <v>11026</v>
      </c>
      <c r="C8725" s="1" t="s">
        <v>10191</v>
      </c>
      <c r="D8725" s="1" t="s">
        <v>11367</v>
      </c>
      <c r="E8725" s="1" t="s">
        <v>915</v>
      </c>
      <c r="F8725" s="1" t="s">
        <v>10193</v>
      </c>
      <c r="G8725" s="1" t="s">
        <v>103</v>
      </c>
      <c r="H8725" s="1" t="s">
        <v>298</v>
      </c>
      <c r="I8725" s="1">
        <v>1</v>
      </c>
      <c r="J8725" s="1">
        <v>2023</v>
      </c>
      <c r="K8725" s="1">
        <v>77155</v>
      </c>
      <c r="L8725" s="1">
        <v>0</v>
      </c>
      <c r="M8725" s="1">
        <f t="array" ref="M8725">SUMPRODUCT(MAX(ISNUMBER(SEARCH('Class Rules'!$B$6:$B$85,$E8725))*ISNUMBER(SEARCH('Class Rules'!$C$6:$C$85,$F8725))*'Class Rules'!$A$6:$A$85))</f>
        <v>0</v>
      </c>
      <c r="N8725" s="1" t="str">
        <f t="array" ref="N8725">IF($M8725=0,'Class Rules'!$D$3,INDEX('Class Rules'!$D$6:$D$85,MATCH($M8725,'Class Rules'!$A$6:$A$85,0)))</f>
        <v>Passenger LDV</v>
      </c>
      <c r="O8725" s="1" t="str">
        <f t="array" ref="O8725">IF(SUMPRODUCT(MAX(ISNUMBER(SEARCH(Fuel_Rules!$A$6:$A$30,$E8725))*ISNUMBER(SEARCH(Fuel_Rules!$B$6:$B$30,$F8725))*(Fuel_Rules!$A$6:$A$30&lt;&gt;"")))&gt;0,"Plug-in hybrid",IF($G8725="Diesel","Diesel","Gasoline"))</f>
        <v>Gasoline</v>
      </c>
    </row>
    <row r="8726" spans="1:15" ht="15" customHeight="1" x14ac:dyDescent="0.25">
      <c r="A8726" s="1">
        <v>2022</v>
      </c>
      <c r="B8726" s="1" t="s">
        <v>11026</v>
      </c>
      <c r="C8726" s="1" t="s">
        <v>10191</v>
      </c>
      <c r="D8726" s="1" t="s">
        <v>11368</v>
      </c>
      <c r="E8726" s="1" t="s">
        <v>915</v>
      </c>
      <c r="F8726" s="1" t="s">
        <v>10193</v>
      </c>
      <c r="G8726" s="1" t="s">
        <v>103</v>
      </c>
      <c r="H8726" s="1" t="s">
        <v>298</v>
      </c>
      <c r="I8726" s="1">
        <v>1</v>
      </c>
      <c r="J8726" s="1">
        <v>2023</v>
      </c>
      <c r="K8726" s="1">
        <v>71536</v>
      </c>
      <c r="L8726" s="1">
        <v>0</v>
      </c>
      <c r="M8726" s="1">
        <f t="array" ref="M8726">SUMPRODUCT(MAX(ISNUMBER(SEARCH('Class Rules'!$B$6:$B$85,$E8726))*ISNUMBER(SEARCH('Class Rules'!$C$6:$C$85,$F8726))*'Class Rules'!$A$6:$A$85))</f>
        <v>0</v>
      </c>
      <c r="N8726" s="1" t="str">
        <f t="array" ref="N8726">IF($M8726=0,'Class Rules'!$D$3,INDEX('Class Rules'!$D$6:$D$85,MATCH($M8726,'Class Rules'!$A$6:$A$85,0)))</f>
        <v>Passenger LDV</v>
      </c>
      <c r="O8726" s="1" t="str">
        <f t="array" ref="O8726">IF(SUMPRODUCT(MAX(ISNUMBER(SEARCH(Fuel_Rules!$A$6:$A$30,$E8726))*ISNUMBER(SEARCH(Fuel_Rules!$B$6:$B$30,$F8726))*(Fuel_Rules!$A$6:$A$30&lt;&gt;"")))&gt;0,"Plug-in hybrid",IF($G8726="Diesel","Diesel","Gasoline"))</f>
        <v>Gasoline</v>
      </c>
    </row>
    <row r="8727" spans="1:15" ht="15" customHeight="1" x14ac:dyDescent="0.25">
      <c r="A8727" s="1">
        <v>2022</v>
      </c>
      <c r="B8727" s="1" t="s">
        <v>11026</v>
      </c>
      <c r="C8727" s="1" t="s">
        <v>10195</v>
      </c>
      <c r="D8727" s="1" t="s">
        <v>11369</v>
      </c>
      <c r="E8727" s="1" t="s">
        <v>915</v>
      </c>
      <c r="F8727" s="1" t="s">
        <v>10197</v>
      </c>
      <c r="G8727" s="1" t="s">
        <v>103</v>
      </c>
      <c r="H8727" s="1" t="s">
        <v>298</v>
      </c>
      <c r="I8727" s="1">
        <v>1</v>
      </c>
      <c r="J8727" s="1">
        <v>2023</v>
      </c>
      <c r="K8727" s="1">
        <v>82015</v>
      </c>
      <c r="L8727" s="1">
        <v>0</v>
      </c>
      <c r="M8727" s="1">
        <f t="array" ref="M8727">SUMPRODUCT(MAX(ISNUMBER(SEARCH('Class Rules'!$B$6:$B$85,$E8727))*ISNUMBER(SEARCH('Class Rules'!$C$6:$C$85,$F8727))*'Class Rules'!$A$6:$A$85))</f>
        <v>0</v>
      </c>
      <c r="N8727" s="1" t="str">
        <f t="array" ref="N8727">IF($M8727=0,'Class Rules'!$D$3,INDEX('Class Rules'!$D$6:$D$85,MATCH($M8727,'Class Rules'!$A$6:$A$85,0)))</f>
        <v>Passenger LDV</v>
      </c>
      <c r="O8727" s="1" t="str">
        <f t="array" ref="O8727">IF(SUMPRODUCT(MAX(ISNUMBER(SEARCH(Fuel_Rules!$A$6:$A$30,$E8727))*ISNUMBER(SEARCH(Fuel_Rules!$B$6:$B$30,$F8727))*(Fuel_Rules!$A$6:$A$30&lt;&gt;"")))&gt;0,"Plug-in hybrid",IF($G8727="Diesel","Diesel","Gasoline"))</f>
        <v>Gasoline</v>
      </c>
    </row>
    <row r="8728" spans="1:15" ht="15" customHeight="1" x14ac:dyDescent="0.25">
      <c r="A8728" s="1">
        <v>2022</v>
      </c>
      <c r="B8728" s="1" t="s">
        <v>11026</v>
      </c>
      <c r="C8728" s="1" t="s">
        <v>10195</v>
      </c>
      <c r="D8728" s="1" t="s">
        <v>11370</v>
      </c>
      <c r="E8728" s="1" t="s">
        <v>915</v>
      </c>
      <c r="F8728" s="1" t="s">
        <v>10197</v>
      </c>
      <c r="G8728" s="1" t="s">
        <v>103</v>
      </c>
      <c r="H8728" s="1" t="s">
        <v>298</v>
      </c>
      <c r="I8728" s="1">
        <v>1</v>
      </c>
      <c r="J8728" s="1">
        <v>2023</v>
      </c>
      <c r="K8728" s="1">
        <v>75046</v>
      </c>
      <c r="L8728" s="1">
        <v>0</v>
      </c>
      <c r="M8728" s="1">
        <f t="array" ref="M8728">SUMPRODUCT(MAX(ISNUMBER(SEARCH('Class Rules'!$B$6:$B$85,$E8728))*ISNUMBER(SEARCH('Class Rules'!$C$6:$C$85,$F8728))*'Class Rules'!$A$6:$A$85))</f>
        <v>0</v>
      </c>
      <c r="N8728" s="1" t="str">
        <f t="array" ref="N8728">IF($M8728=0,'Class Rules'!$D$3,INDEX('Class Rules'!$D$6:$D$85,MATCH($M8728,'Class Rules'!$A$6:$A$85,0)))</f>
        <v>Passenger LDV</v>
      </c>
      <c r="O8728" s="1" t="str">
        <f t="array" ref="O8728">IF(SUMPRODUCT(MAX(ISNUMBER(SEARCH(Fuel_Rules!$A$6:$A$30,$E8728))*ISNUMBER(SEARCH(Fuel_Rules!$B$6:$B$30,$F8728))*(Fuel_Rules!$A$6:$A$30&lt;&gt;"")))&gt;0,"Plug-in hybrid",IF($G8728="Diesel","Diesel","Gasoline"))</f>
        <v>Gasoline</v>
      </c>
    </row>
    <row r="8729" spans="1:15" ht="15" customHeight="1" x14ac:dyDescent="0.25">
      <c r="A8729" s="1">
        <v>2022</v>
      </c>
      <c r="B8729" s="1" t="s">
        <v>11026</v>
      </c>
      <c r="C8729" s="1" t="s">
        <v>10199</v>
      </c>
      <c r="D8729" s="1" t="s">
        <v>11371</v>
      </c>
      <c r="E8729" s="1" t="s">
        <v>915</v>
      </c>
      <c r="F8729" s="1" t="s">
        <v>10201</v>
      </c>
      <c r="G8729" s="1" t="s">
        <v>103</v>
      </c>
      <c r="H8729" s="1" t="s">
        <v>437</v>
      </c>
      <c r="I8729" s="1">
        <v>1.3</v>
      </c>
      <c r="J8729" s="1">
        <v>2023</v>
      </c>
      <c r="K8729" s="1">
        <v>92077</v>
      </c>
      <c r="L8729" s="1">
        <v>0</v>
      </c>
      <c r="M8729" s="1">
        <f t="array" ref="M8729">SUMPRODUCT(MAX(ISNUMBER(SEARCH('Class Rules'!$B$6:$B$85,$E8729))*ISNUMBER(SEARCH('Class Rules'!$C$6:$C$85,$F8729))*'Class Rules'!$A$6:$A$85))</f>
        <v>0</v>
      </c>
      <c r="N8729" s="1" t="str">
        <f t="array" ref="N8729">IF($M8729=0,'Class Rules'!$D$3,INDEX('Class Rules'!$D$6:$D$85,MATCH($M8729,'Class Rules'!$A$6:$A$85,0)))</f>
        <v>Passenger LDV</v>
      </c>
      <c r="O8729" s="1" t="str">
        <f t="array" ref="O8729">IF(SUMPRODUCT(MAX(ISNUMBER(SEARCH(Fuel_Rules!$A$6:$A$30,$E8729))*ISNUMBER(SEARCH(Fuel_Rules!$B$6:$B$30,$F8729))*(Fuel_Rules!$A$6:$A$30&lt;&gt;"")))&gt;0,"Plug-in hybrid",IF($G8729="Diesel","Diesel","Gasoline"))</f>
        <v>Gasoline</v>
      </c>
    </row>
    <row r="8730" spans="1:15" ht="15" customHeight="1" x14ac:dyDescent="0.25">
      <c r="A8730" s="1">
        <v>2022</v>
      </c>
      <c r="B8730" s="1" t="s">
        <v>11026</v>
      </c>
      <c r="C8730" s="1" t="s">
        <v>10199</v>
      </c>
      <c r="D8730" s="1" t="s">
        <v>11372</v>
      </c>
      <c r="E8730" s="1" t="s">
        <v>915</v>
      </c>
      <c r="F8730" s="1" t="s">
        <v>10201</v>
      </c>
      <c r="G8730" s="1" t="s">
        <v>103</v>
      </c>
      <c r="H8730" s="1" t="s">
        <v>437</v>
      </c>
      <c r="I8730" s="1">
        <v>1.3</v>
      </c>
      <c r="J8730" s="1">
        <v>2023</v>
      </c>
      <c r="K8730" s="1">
        <v>86552</v>
      </c>
      <c r="L8730" s="1">
        <v>0</v>
      </c>
      <c r="M8730" s="1">
        <f t="array" ref="M8730">SUMPRODUCT(MAX(ISNUMBER(SEARCH('Class Rules'!$B$6:$B$85,$E8730))*ISNUMBER(SEARCH('Class Rules'!$C$6:$C$85,$F8730))*'Class Rules'!$A$6:$A$85))</f>
        <v>0</v>
      </c>
      <c r="N8730" s="1" t="str">
        <f t="array" ref="N8730">IF($M8730=0,'Class Rules'!$D$3,INDEX('Class Rules'!$D$6:$D$85,MATCH($M8730,'Class Rules'!$A$6:$A$85,0)))</f>
        <v>Passenger LDV</v>
      </c>
      <c r="O8730" s="1" t="str">
        <f t="array" ref="O8730">IF(SUMPRODUCT(MAX(ISNUMBER(SEARCH(Fuel_Rules!$A$6:$A$30,$E8730))*ISNUMBER(SEARCH(Fuel_Rules!$B$6:$B$30,$F8730))*(Fuel_Rules!$A$6:$A$30&lt;&gt;"")))&gt;0,"Plug-in hybrid",IF($G8730="Diesel","Diesel","Gasoline"))</f>
        <v>Gasoline</v>
      </c>
    </row>
    <row r="8731" spans="1:15" ht="15" customHeight="1" x14ac:dyDescent="0.25">
      <c r="A8731" s="1">
        <v>2022</v>
      </c>
      <c r="B8731" s="1" t="s">
        <v>11026</v>
      </c>
      <c r="C8731" s="1" t="s">
        <v>10203</v>
      </c>
      <c r="D8731" s="1" t="s">
        <v>11373</v>
      </c>
      <c r="E8731" s="1" t="s">
        <v>915</v>
      </c>
      <c r="F8731" s="1" t="s">
        <v>10205</v>
      </c>
      <c r="G8731" s="1" t="s">
        <v>103</v>
      </c>
      <c r="H8731" s="1" t="s">
        <v>437</v>
      </c>
      <c r="I8731" s="1">
        <v>1.3</v>
      </c>
      <c r="J8731" s="1">
        <v>2023</v>
      </c>
      <c r="K8731" s="1">
        <v>93715</v>
      </c>
      <c r="L8731" s="1">
        <v>0</v>
      </c>
      <c r="M8731" s="1">
        <f t="array" ref="M8731">SUMPRODUCT(MAX(ISNUMBER(SEARCH('Class Rules'!$B$6:$B$85,$E8731))*ISNUMBER(SEARCH('Class Rules'!$C$6:$C$85,$F8731))*'Class Rules'!$A$6:$A$85))</f>
        <v>0</v>
      </c>
      <c r="N8731" s="1" t="str">
        <f t="array" ref="N8731">IF($M8731=0,'Class Rules'!$D$3,INDEX('Class Rules'!$D$6:$D$85,MATCH($M8731,'Class Rules'!$A$6:$A$85,0)))</f>
        <v>Passenger LDV</v>
      </c>
      <c r="O8731" s="1" t="str">
        <f t="array" ref="O8731">IF(SUMPRODUCT(MAX(ISNUMBER(SEARCH(Fuel_Rules!$A$6:$A$30,$E8731))*ISNUMBER(SEARCH(Fuel_Rules!$B$6:$B$30,$F8731))*(Fuel_Rules!$A$6:$A$30&lt;&gt;"")))&gt;0,"Plug-in hybrid",IF($G8731="Diesel","Diesel","Gasoline"))</f>
        <v>Gasoline</v>
      </c>
    </row>
    <row r="8732" spans="1:15" ht="15" customHeight="1" x14ac:dyDescent="0.25">
      <c r="A8732" s="1">
        <v>2022</v>
      </c>
      <c r="B8732" s="1" t="s">
        <v>11026</v>
      </c>
      <c r="C8732" s="1" t="s">
        <v>10203</v>
      </c>
      <c r="D8732" s="1" t="s">
        <v>11374</v>
      </c>
      <c r="E8732" s="1" t="s">
        <v>915</v>
      </c>
      <c r="F8732" s="1" t="s">
        <v>10205</v>
      </c>
      <c r="G8732" s="1" t="s">
        <v>103</v>
      </c>
      <c r="H8732" s="1" t="s">
        <v>437</v>
      </c>
      <c r="I8732" s="1">
        <v>1.3</v>
      </c>
      <c r="J8732" s="1">
        <v>2023</v>
      </c>
      <c r="K8732" s="1">
        <v>89029</v>
      </c>
      <c r="L8732" s="1">
        <v>0</v>
      </c>
      <c r="M8732" s="1">
        <f t="array" ref="M8732">SUMPRODUCT(MAX(ISNUMBER(SEARCH('Class Rules'!$B$6:$B$85,$E8732))*ISNUMBER(SEARCH('Class Rules'!$C$6:$C$85,$F8732))*'Class Rules'!$A$6:$A$85))</f>
        <v>0</v>
      </c>
      <c r="N8732" s="1" t="str">
        <f t="array" ref="N8732">IF($M8732=0,'Class Rules'!$D$3,INDEX('Class Rules'!$D$6:$D$85,MATCH($M8732,'Class Rules'!$A$6:$A$85,0)))</f>
        <v>Passenger LDV</v>
      </c>
      <c r="O8732" s="1" t="str">
        <f t="array" ref="O8732">IF(SUMPRODUCT(MAX(ISNUMBER(SEARCH(Fuel_Rules!$A$6:$A$30,$E8732))*ISNUMBER(SEARCH(Fuel_Rules!$B$6:$B$30,$F8732))*(Fuel_Rules!$A$6:$A$30&lt;&gt;"")))&gt;0,"Plug-in hybrid",IF($G8732="Diesel","Diesel","Gasoline"))</f>
        <v>Gasoline</v>
      </c>
    </row>
    <row r="8733" spans="1:15" ht="15" customHeight="1" x14ac:dyDescent="0.25">
      <c r="A8733" s="1">
        <v>2022</v>
      </c>
      <c r="B8733" s="1" t="s">
        <v>11026</v>
      </c>
      <c r="C8733" s="1" t="s">
        <v>11375</v>
      </c>
      <c r="D8733" s="1" t="s">
        <v>11376</v>
      </c>
      <c r="E8733" s="1" t="s">
        <v>915</v>
      </c>
      <c r="F8733" s="1" t="s">
        <v>11377</v>
      </c>
      <c r="G8733" s="1" t="s">
        <v>103</v>
      </c>
      <c r="H8733" s="1" t="s">
        <v>437</v>
      </c>
      <c r="I8733" s="1">
        <v>1.3</v>
      </c>
      <c r="J8733" s="1">
        <v>2023</v>
      </c>
      <c r="K8733" s="1">
        <v>154759</v>
      </c>
      <c r="L8733" s="1">
        <v>0</v>
      </c>
      <c r="M8733" s="1">
        <f t="array" ref="M8733">SUMPRODUCT(MAX(ISNUMBER(SEARCH('Class Rules'!$B$6:$B$85,$E8733))*ISNUMBER(SEARCH('Class Rules'!$C$6:$C$85,$F8733))*'Class Rules'!$A$6:$A$85))</f>
        <v>0</v>
      </c>
      <c r="N8733" s="1" t="str">
        <f t="array" ref="N8733">IF($M8733=0,'Class Rules'!$D$3,INDEX('Class Rules'!$D$6:$D$85,MATCH($M8733,'Class Rules'!$A$6:$A$85,0)))</f>
        <v>Passenger LDV</v>
      </c>
      <c r="O8733" s="1" t="str">
        <f t="array" ref="O8733">IF(SUMPRODUCT(MAX(ISNUMBER(SEARCH(Fuel_Rules!$A$6:$A$30,$E8733))*ISNUMBER(SEARCH(Fuel_Rules!$B$6:$B$30,$F8733))*(Fuel_Rules!$A$6:$A$30&lt;&gt;"")))&gt;0,"Plug-in hybrid",IF($G8733="Diesel","Diesel","Gasoline"))</f>
        <v>Gasoline</v>
      </c>
    </row>
    <row r="8734" spans="1:15" ht="15" customHeight="1" x14ac:dyDescent="0.25">
      <c r="A8734" s="1">
        <v>2022</v>
      </c>
      <c r="B8734" s="1" t="s">
        <v>11026</v>
      </c>
      <c r="C8734" s="1" t="s">
        <v>11375</v>
      </c>
      <c r="D8734" s="1" t="s">
        <v>11378</v>
      </c>
      <c r="E8734" s="1" t="s">
        <v>915</v>
      </c>
      <c r="F8734" s="1" t="s">
        <v>11377</v>
      </c>
      <c r="G8734" s="1" t="s">
        <v>103</v>
      </c>
      <c r="H8734" s="1" t="s">
        <v>437</v>
      </c>
      <c r="I8734" s="1">
        <v>1.3</v>
      </c>
      <c r="J8734" s="1">
        <v>2023</v>
      </c>
      <c r="K8734" s="1">
        <v>145473</v>
      </c>
      <c r="L8734" s="1">
        <v>0</v>
      </c>
      <c r="M8734" s="1">
        <f t="array" ref="M8734">SUMPRODUCT(MAX(ISNUMBER(SEARCH('Class Rules'!$B$6:$B$85,$E8734))*ISNUMBER(SEARCH('Class Rules'!$C$6:$C$85,$F8734))*'Class Rules'!$A$6:$A$85))</f>
        <v>0</v>
      </c>
      <c r="N8734" s="1" t="str">
        <f t="array" ref="N8734">IF($M8734=0,'Class Rules'!$D$3,INDEX('Class Rules'!$D$6:$D$85,MATCH($M8734,'Class Rules'!$A$6:$A$85,0)))</f>
        <v>Passenger LDV</v>
      </c>
      <c r="O8734" s="1" t="str">
        <f t="array" ref="O8734">IF(SUMPRODUCT(MAX(ISNUMBER(SEARCH(Fuel_Rules!$A$6:$A$30,$E8734))*ISNUMBER(SEARCH(Fuel_Rules!$B$6:$B$30,$F8734))*(Fuel_Rules!$A$6:$A$30&lt;&gt;"")))&gt;0,"Plug-in hybrid",IF($G8734="Diesel","Diesel","Gasoline"))</f>
        <v>Gasoline</v>
      </c>
    </row>
    <row r="8735" spans="1:15" ht="15" customHeight="1" x14ac:dyDescent="0.25">
      <c r="A8735" s="1">
        <v>2022</v>
      </c>
      <c r="B8735" s="1" t="s">
        <v>11026</v>
      </c>
      <c r="C8735" s="1" t="s">
        <v>11379</v>
      </c>
      <c r="D8735" s="1" t="s">
        <v>11380</v>
      </c>
      <c r="E8735" s="1" t="s">
        <v>915</v>
      </c>
      <c r="F8735" s="1" t="s">
        <v>11381</v>
      </c>
      <c r="G8735" s="1" t="s">
        <v>103</v>
      </c>
      <c r="H8735" s="1" t="s">
        <v>437</v>
      </c>
      <c r="I8735" s="1">
        <v>1</v>
      </c>
      <c r="J8735" s="1">
        <v>2023</v>
      </c>
      <c r="K8735" s="1">
        <v>145233</v>
      </c>
      <c r="L8735" s="1">
        <v>0</v>
      </c>
      <c r="M8735" s="1">
        <f t="array" ref="M8735">SUMPRODUCT(MAX(ISNUMBER(SEARCH('Class Rules'!$B$6:$B$85,$E8735))*ISNUMBER(SEARCH('Class Rules'!$C$6:$C$85,$F8735))*'Class Rules'!$A$6:$A$85))</f>
        <v>0</v>
      </c>
      <c r="N8735" s="1" t="str">
        <f t="array" ref="N8735">IF($M8735=0,'Class Rules'!$D$3,INDEX('Class Rules'!$D$6:$D$85,MATCH($M8735,'Class Rules'!$A$6:$A$85,0)))</f>
        <v>Passenger LDV</v>
      </c>
      <c r="O8735" s="1" t="str">
        <f t="array" ref="O8735">IF(SUMPRODUCT(MAX(ISNUMBER(SEARCH(Fuel_Rules!$A$6:$A$30,$E8735))*ISNUMBER(SEARCH(Fuel_Rules!$B$6:$B$30,$F8735))*(Fuel_Rules!$A$6:$A$30&lt;&gt;"")))&gt;0,"Plug-in hybrid",IF($G8735="Diesel","Diesel","Gasoline"))</f>
        <v>Gasoline</v>
      </c>
    </row>
    <row r="8736" spans="1:15" ht="15" customHeight="1" x14ac:dyDescent="0.25">
      <c r="A8736" s="1">
        <v>2022</v>
      </c>
      <c r="B8736" s="1" t="s">
        <v>11026</v>
      </c>
      <c r="C8736" s="1" t="s">
        <v>11379</v>
      </c>
      <c r="D8736" s="1" t="s">
        <v>11382</v>
      </c>
      <c r="E8736" s="1" t="s">
        <v>915</v>
      </c>
      <c r="F8736" s="1" t="s">
        <v>11381</v>
      </c>
      <c r="G8736" s="1" t="s">
        <v>103</v>
      </c>
      <c r="H8736" s="1" t="s">
        <v>437</v>
      </c>
      <c r="I8736" s="1">
        <v>1</v>
      </c>
      <c r="J8736" s="1">
        <v>2023</v>
      </c>
      <c r="K8736" s="1">
        <v>136519</v>
      </c>
      <c r="L8736" s="1">
        <v>0</v>
      </c>
      <c r="M8736" s="1">
        <f t="array" ref="M8736">SUMPRODUCT(MAX(ISNUMBER(SEARCH('Class Rules'!$B$6:$B$85,$E8736))*ISNUMBER(SEARCH('Class Rules'!$C$6:$C$85,$F8736))*'Class Rules'!$A$6:$A$85))</f>
        <v>0</v>
      </c>
      <c r="N8736" s="1" t="str">
        <f t="array" ref="N8736">IF($M8736=0,'Class Rules'!$D$3,INDEX('Class Rules'!$D$6:$D$85,MATCH($M8736,'Class Rules'!$A$6:$A$85,0)))</f>
        <v>Passenger LDV</v>
      </c>
      <c r="O8736" s="1" t="str">
        <f t="array" ref="O8736">IF(SUMPRODUCT(MAX(ISNUMBER(SEARCH(Fuel_Rules!$A$6:$A$30,$E8736))*ISNUMBER(SEARCH(Fuel_Rules!$B$6:$B$30,$F8736))*(Fuel_Rules!$A$6:$A$30&lt;&gt;"")))&gt;0,"Plug-in hybrid",IF($G8736="Diesel","Diesel","Gasoline"))</f>
        <v>Gasoline</v>
      </c>
    </row>
    <row r="8737" spans="1:15" ht="15" customHeight="1" x14ac:dyDescent="0.25">
      <c r="A8737" s="1">
        <v>2022</v>
      </c>
      <c r="B8737" s="1" t="s">
        <v>11026</v>
      </c>
      <c r="C8737" s="1" t="s">
        <v>11383</v>
      </c>
      <c r="D8737" s="1" t="s">
        <v>11384</v>
      </c>
      <c r="E8737" s="1" t="s">
        <v>915</v>
      </c>
      <c r="F8737" s="1" t="s">
        <v>11385</v>
      </c>
      <c r="G8737" s="1" t="s">
        <v>103</v>
      </c>
      <c r="H8737" s="1" t="s">
        <v>437</v>
      </c>
      <c r="I8737" s="1">
        <v>1</v>
      </c>
      <c r="J8737" s="1">
        <v>2023</v>
      </c>
      <c r="K8737" s="1">
        <v>134941</v>
      </c>
      <c r="L8737" s="1">
        <v>0</v>
      </c>
      <c r="M8737" s="1">
        <f t="array" ref="M8737">SUMPRODUCT(MAX(ISNUMBER(SEARCH('Class Rules'!$B$6:$B$85,$E8737))*ISNUMBER(SEARCH('Class Rules'!$C$6:$C$85,$F8737))*'Class Rules'!$A$6:$A$85))</f>
        <v>0</v>
      </c>
      <c r="N8737" s="1" t="str">
        <f t="array" ref="N8737">IF($M8737=0,'Class Rules'!$D$3,INDEX('Class Rules'!$D$6:$D$85,MATCH($M8737,'Class Rules'!$A$6:$A$85,0)))</f>
        <v>Passenger LDV</v>
      </c>
      <c r="O8737" s="1" t="str">
        <f t="array" ref="O8737">IF(SUMPRODUCT(MAX(ISNUMBER(SEARCH(Fuel_Rules!$A$6:$A$30,$E8737))*ISNUMBER(SEARCH(Fuel_Rules!$B$6:$B$30,$F8737))*(Fuel_Rules!$A$6:$A$30&lt;&gt;"")))&gt;0,"Plug-in hybrid",IF($G8737="Diesel","Diesel","Gasoline"))</f>
        <v>Gasoline</v>
      </c>
    </row>
    <row r="8738" spans="1:15" ht="15" customHeight="1" x14ac:dyDescent="0.25">
      <c r="A8738" s="1">
        <v>2022</v>
      </c>
      <c r="B8738" s="1" t="s">
        <v>11026</v>
      </c>
      <c r="C8738" s="1" t="s">
        <v>11383</v>
      </c>
      <c r="D8738" s="1" t="s">
        <v>11386</v>
      </c>
      <c r="E8738" s="1" t="s">
        <v>915</v>
      </c>
      <c r="F8738" s="1" t="s">
        <v>11385</v>
      </c>
      <c r="G8738" s="1" t="s">
        <v>103</v>
      </c>
      <c r="H8738" s="1" t="s">
        <v>437</v>
      </c>
      <c r="I8738" s="1">
        <v>1</v>
      </c>
      <c r="J8738" s="1">
        <v>2023</v>
      </c>
      <c r="K8738" s="1">
        <v>126844</v>
      </c>
      <c r="L8738" s="1">
        <v>0</v>
      </c>
      <c r="M8738" s="1">
        <f t="array" ref="M8738">SUMPRODUCT(MAX(ISNUMBER(SEARCH('Class Rules'!$B$6:$B$85,$E8738))*ISNUMBER(SEARCH('Class Rules'!$C$6:$C$85,$F8738))*'Class Rules'!$A$6:$A$85))</f>
        <v>0</v>
      </c>
      <c r="N8738" s="1" t="str">
        <f t="array" ref="N8738">IF($M8738=0,'Class Rules'!$D$3,INDEX('Class Rules'!$D$6:$D$85,MATCH($M8738,'Class Rules'!$A$6:$A$85,0)))</f>
        <v>Passenger LDV</v>
      </c>
      <c r="O8738" s="1" t="str">
        <f t="array" ref="O8738">IF(SUMPRODUCT(MAX(ISNUMBER(SEARCH(Fuel_Rules!$A$6:$A$30,$E8738))*ISNUMBER(SEARCH(Fuel_Rules!$B$6:$B$30,$F8738))*(Fuel_Rules!$A$6:$A$30&lt;&gt;"")))&gt;0,"Plug-in hybrid",IF($G8738="Diesel","Diesel","Gasoline"))</f>
        <v>Gasoline</v>
      </c>
    </row>
    <row r="8739" spans="1:15" ht="15" customHeight="1" x14ac:dyDescent="0.25">
      <c r="A8739" s="1">
        <v>2022</v>
      </c>
      <c r="B8739" s="1" t="s">
        <v>11026</v>
      </c>
      <c r="C8739" s="1" t="s">
        <v>1091</v>
      </c>
      <c r="D8739" s="1" t="s">
        <v>11387</v>
      </c>
      <c r="E8739" s="1" t="s">
        <v>1093</v>
      </c>
      <c r="F8739" s="1" t="s">
        <v>1094</v>
      </c>
      <c r="G8739" s="1" t="s">
        <v>103</v>
      </c>
      <c r="H8739" s="1" t="s">
        <v>298</v>
      </c>
      <c r="I8739" s="1">
        <v>1.6</v>
      </c>
      <c r="J8739" s="1">
        <v>2023</v>
      </c>
      <c r="K8739" s="1">
        <v>81100</v>
      </c>
      <c r="L8739" s="1">
        <v>0</v>
      </c>
      <c r="M8739" s="1">
        <f t="array" ref="M8739">SUMPRODUCT(MAX(ISNUMBER(SEARCH('Class Rules'!$B$6:$B$85,$E8739))*ISNUMBER(SEARCH('Class Rules'!$C$6:$C$85,$F8739))*'Class Rules'!$A$6:$A$85))</f>
        <v>0</v>
      </c>
      <c r="N8739" s="1" t="str">
        <f t="array" ref="N8739">IF($M8739=0,'Class Rules'!$D$3,INDEX('Class Rules'!$D$6:$D$85,MATCH($M8739,'Class Rules'!$A$6:$A$85,0)))</f>
        <v>Passenger LDV</v>
      </c>
      <c r="O8739" s="1" t="str">
        <f t="array" ref="O8739">IF(SUMPRODUCT(MAX(ISNUMBER(SEARCH(Fuel_Rules!$A$6:$A$30,$E8739))*ISNUMBER(SEARCH(Fuel_Rules!$B$6:$B$30,$F8739))*(Fuel_Rules!$A$6:$A$30&lt;&gt;"")))&gt;0,"Plug-in hybrid",IF($G8739="Diesel","Diesel","Gasoline"))</f>
        <v>Gasoline</v>
      </c>
    </row>
    <row r="8740" spans="1:15" ht="15" customHeight="1" x14ac:dyDescent="0.25">
      <c r="A8740" s="1">
        <v>2022</v>
      </c>
      <c r="B8740" s="1" t="s">
        <v>11026</v>
      </c>
      <c r="C8740" s="1" t="s">
        <v>1091</v>
      </c>
      <c r="D8740" s="1" t="s">
        <v>11388</v>
      </c>
      <c r="E8740" s="1" t="s">
        <v>1093</v>
      </c>
      <c r="F8740" s="1" t="s">
        <v>1094</v>
      </c>
      <c r="G8740" s="1" t="s">
        <v>103</v>
      </c>
      <c r="H8740" s="1" t="s">
        <v>298</v>
      </c>
      <c r="I8740" s="1">
        <v>1.6</v>
      </c>
      <c r="J8740" s="1">
        <v>2023</v>
      </c>
      <c r="K8740" s="1">
        <v>74044</v>
      </c>
      <c r="L8740" s="1">
        <v>0</v>
      </c>
      <c r="M8740" s="1">
        <f t="array" ref="M8740">SUMPRODUCT(MAX(ISNUMBER(SEARCH('Class Rules'!$B$6:$B$85,$E8740))*ISNUMBER(SEARCH('Class Rules'!$C$6:$C$85,$F8740))*'Class Rules'!$A$6:$A$85))</f>
        <v>0</v>
      </c>
      <c r="N8740" s="1" t="str">
        <f t="array" ref="N8740">IF($M8740=0,'Class Rules'!$D$3,INDEX('Class Rules'!$D$6:$D$85,MATCH($M8740,'Class Rules'!$A$6:$A$85,0)))</f>
        <v>Passenger LDV</v>
      </c>
      <c r="O8740" s="1" t="str">
        <f t="array" ref="O8740">IF(SUMPRODUCT(MAX(ISNUMBER(SEARCH(Fuel_Rules!$A$6:$A$30,$E8740))*ISNUMBER(SEARCH(Fuel_Rules!$B$6:$B$30,$F8740))*(Fuel_Rules!$A$6:$A$30&lt;&gt;"")))&gt;0,"Plug-in hybrid",IF($G8740="Diesel","Diesel","Gasoline"))</f>
        <v>Gasoline</v>
      </c>
    </row>
    <row r="8741" spans="1:15" ht="15" customHeight="1" x14ac:dyDescent="0.25">
      <c r="A8741" s="1">
        <v>2022</v>
      </c>
      <c r="B8741" s="1" t="s">
        <v>11026</v>
      </c>
      <c r="C8741" s="1" t="s">
        <v>1095</v>
      </c>
      <c r="D8741" s="1" t="s">
        <v>11389</v>
      </c>
      <c r="E8741" s="1" t="s">
        <v>1093</v>
      </c>
      <c r="F8741" s="1" t="s">
        <v>1097</v>
      </c>
      <c r="G8741" s="1" t="s">
        <v>103</v>
      </c>
      <c r="H8741" s="1" t="s">
        <v>298</v>
      </c>
      <c r="I8741" s="1">
        <v>1.8</v>
      </c>
      <c r="J8741" s="1">
        <v>2023</v>
      </c>
      <c r="K8741" s="1">
        <v>94100</v>
      </c>
      <c r="L8741" s="1">
        <v>0</v>
      </c>
      <c r="M8741" s="1">
        <f t="array" ref="M8741">SUMPRODUCT(MAX(ISNUMBER(SEARCH('Class Rules'!$B$6:$B$85,$E8741))*ISNUMBER(SEARCH('Class Rules'!$C$6:$C$85,$F8741))*'Class Rules'!$A$6:$A$85))</f>
        <v>0</v>
      </c>
      <c r="N8741" s="1" t="str">
        <f t="array" ref="N8741">IF($M8741=0,'Class Rules'!$D$3,INDEX('Class Rules'!$D$6:$D$85,MATCH($M8741,'Class Rules'!$A$6:$A$85,0)))</f>
        <v>Passenger LDV</v>
      </c>
      <c r="O8741" s="1" t="str">
        <f t="array" ref="O8741">IF(SUMPRODUCT(MAX(ISNUMBER(SEARCH(Fuel_Rules!$A$6:$A$30,$E8741))*ISNUMBER(SEARCH(Fuel_Rules!$B$6:$B$30,$F8741))*(Fuel_Rules!$A$6:$A$30&lt;&gt;"")))&gt;0,"Plug-in hybrid",IF($G8741="Diesel","Diesel","Gasoline"))</f>
        <v>Gasoline</v>
      </c>
    </row>
    <row r="8742" spans="1:15" ht="15" customHeight="1" x14ac:dyDescent="0.25">
      <c r="A8742" s="1">
        <v>2022</v>
      </c>
      <c r="B8742" s="1" t="s">
        <v>11026</v>
      </c>
      <c r="C8742" s="1" t="s">
        <v>1095</v>
      </c>
      <c r="D8742" s="1" t="s">
        <v>11390</v>
      </c>
      <c r="E8742" s="1" t="s">
        <v>1093</v>
      </c>
      <c r="F8742" s="1" t="s">
        <v>1097</v>
      </c>
      <c r="G8742" s="1" t="s">
        <v>103</v>
      </c>
      <c r="H8742" s="1" t="s">
        <v>298</v>
      </c>
      <c r="I8742" s="1">
        <v>1.8</v>
      </c>
      <c r="J8742" s="1">
        <v>2023</v>
      </c>
      <c r="K8742" s="1">
        <v>85262</v>
      </c>
      <c r="L8742" s="1">
        <v>0</v>
      </c>
      <c r="M8742" s="1">
        <f t="array" ref="M8742">SUMPRODUCT(MAX(ISNUMBER(SEARCH('Class Rules'!$B$6:$B$85,$E8742))*ISNUMBER(SEARCH('Class Rules'!$C$6:$C$85,$F8742))*'Class Rules'!$A$6:$A$85))</f>
        <v>0</v>
      </c>
      <c r="N8742" s="1" t="str">
        <f t="array" ref="N8742">IF($M8742=0,'Class Rules'!$D$3,INDEX('Class Rules'!$D$6:$D$85,MATCH($M8742,'Class Rules'!$A$6:$A$85,0)))</f>
        <v>Passenger LDV</v>
      </c>
      <c r="O8742" s="1" t="str">
        <f t="array" ref="O8742">IF(SUMPRODUCT(MAX(ISNUMBER(SEARCH(Fuel_Rules!$A$6:$A$30,$E8742))*ISNUMBER(SEARCH(Fuel_Rules!$B$6:$B$30,$F8742))*(Fuel_Rules!$A$6:$A$30&lt;&gt;"")))&gt;0,"Plug-in hybrid",IF($G8742="Diesel","Diesel","Gasoline"))</f>
        <v>Gasoline</v>
      </c>
    </row>
    <row r="8743" spans="1:15" ht="15" customHeight="1" x14ac:dyDescent="0.25">
      <c r="A8743" s="1">
        <v>2022</v>
      </c>
      <c r="B8743" s="1" t="s">
        <v>11026</v>
      </c>
      <c r="C8743" s="1" t="s">
        <v>1098</v>
      </c>
      <c r="D8743" s="1" t="s">
        <v>11391</v>
      </c>
      <c r="E8743" s="1" t="s">
        <v>1093</v>
      </c>
      <c r="F8743" s="1" t="s">
        <v>1100</v>
      </c>
      <c r="G8743" s="1" t="s">
        <v>103</v>
      </c>
      <c r="H8743" s="1" t="s">
        <v>298</v>
      </c>
      <c r="I8743" s="1">
        <v>1.8</v>
      </c>
      <c r="J8743" s="1">
        <v>2023</v>
      </c>
      <c r="K8743" s="1">
        <v>98800</v>
      </c>
      <c r="L8743" s="1">
        <v>0</v>
      </c>
      <c r="M8743" s="1">
        <f t="array" ref="M8743">SUMPRODUCT(MAX(ISNUMBER(SEARCH('Class Rules'!$B$6:$B$85,$E8743))*ISNUMBER(SEARCH('Class Rules'!$C$6:$C$85,$F8743))*'Class Rules'!$A$6:$A$85))</f>
        <v>0</v>
      </c>
      <c r="N8743" s="1" t="str">
        <f t="array" ref="N8743">IF($M8743=0,'Class Rules'!$D$3,INDEX('Class Rules'!$D$6:$D$85,MATCH($M8743,'Class Rules'!$A$6:$A$85,0)))</f>
        <v>Passenger LDV</v>
      </c>
      <c r="O8743" s="1" t="str">
        <f t="array" ref="O8743">IF(SUMPRODUCT(MAX(ISNUMBER(SEARCH(Fuel_Rules!$A$6:$A$30,$E8743))*ISNUMBER(SEARCH(Fuel_Rules!$B$6:$B$30,$F8743))*(Fuel_Rules!$A$6:$A$30&lt;&gt;"")))&gt;0,"Plug-in hybrid",IF($G8743="Diesel","Diesel","Gasoline"))</f>
        <v>Gasoline</v>
      </c>
    </row>
    <row r="8744" spans="1:15" ht="15" customHeight="1" x14ac:dyDescent="0.25">
      <c r="A8744" s="1">
        <v>2022</v>
      </c>
      <c r="B8744" s="1" t="s">
        <v>11026</v>
      </c>
      <c r="C8744" s="1" t="s">
        <v>1098</v>
      </c>
      <c r="D8744" s="1" t="s">
        <v>11392</v>
      </c>
      <c r="E8744" s="1" t="s">
        <v>1093</v>
      </c>
      <c r="F8744" s="1" t="s">
        <v>1100</v>
      </c>
      <c r="G8744" s="1" t="s">
        <v>103</v>
      </c>
      <c r="H8744" s="1" t="s">
        <v>298</v>
      </c>
      <c r="I8744" s="1">
        <v>1.8</v>
      </c>
      <c r="J8744" s="1">
        <v>2023</v>
      </c>
      <c r="K8744" s="1">
        <v>90202</v>
      </c>
      <c r="L8744" s="1">
        <v>0</v>
      </c>
      <c r="M8744" s="1">
        <f t="array" ref="M8744">SUMPRODUCT(MAX(ISNUMBER(SEARCH('Class Rules'!$B$6:$B$85,$E8744))*ISNUMBER(SEARCH('Class Rules'!$C$6:$C$85,$F8744))*'Class Rules'!$A$6:$A$85))</f>
        <v>0</v>
      </c>
      <c r="N8744" s="1" t="str">
        <f t="array" ref="N8744">IF($M8744=0,'Class Rules'!$D$3,INDEX('Class Rules'!$D$6:$D$85,MATCH($M8744,'Class Rules'!$A$6:$A$85,0)))</f>
        <v>Passenger LDV</v>
      </c>
      <c r="O8744" s="1" t="str">
        <f t="array" ref="O8744">IF(SUMPRODUCT(MAX(ISNUMBER(SEARCH(Fuel_Rules!$A$6:$A$30,$E8744))*ISNUMBER(SEARCH(Fuel_Rules!$B$6:$B$30,$F8744))*(Fuel_Rules!$A$6:$A$30&lt;&gt;"")))&gt;0,"Plug-in hybrid",IF($G8744="Diesel","Diesel","Gasoline"))</f>
        <v>Gasoline</v>
      </c>
    </row>
    <row r="8745" spans="1:15" ht="15" customHeight="1" x14ac:dyDescent="0.25">
      <c r="A8745" s="1">
        <v>2022</v>
      </c>
      <c r="B8745" s="1" t="s">
        <v>11026</v>
      </c>
      <c r="C8745" s="1" t="s">
        <v>1101</v>
      </c>
      <c r="D8745" s="1" t="s">
        <v>11393</v>
      </c>
      <c r="E8745" s="1" t="s">
        <v>1103</v>
      </c>
      <c r="F8745" s="1" t="s">
        <v>1104</v>
      </c>
      <c r="G8745" s="1" t="s">
        <v>105</v>
      </c>
      <c r="H8745" s="1" t="s">
        <v>437</v>
      </c>
      <c r="I8745" s="1">
        <v>3.2</v>
      </c>
      <c r="J8745" s="1">
        <v>2023</v>
      </c>
      <c r="K8745" s="1">
        <v>283334</v>
      </c>
      <c r="L8745" s="1">
        <v>0</v>
      </c>
      <c r="M8745" s="1">
        <f t="array" ref="M8745">SUMPRODUCT(MAX(ISNUMBER(SEARCH('Class Rules'!$B$6:$B$85,$E8745))*ISNUMBER(SEARCH('Class Rules'!$C$6:$C$85,$F8745))*'Class Rules'!$A$6:$A$85))</f>
        <v>9</v>
      </c>
      <c r="N8745" s="1" t="str">
        <f t="array" ref="N8745">IF($M8745=0,'Class Rules'!$D$3,INDEX('Class Rules'!$D$6:$D$85,MATCH($M8745,'Class Rules'!$A$6:$A$85,0)))</f>
        <v>Freight LDV</v>
      </c>
      <c r="O8745" s="1" t="str">
        <f t="array" ref="O8745">IF(SUMPRODUCT(MAX(ISNUMBER(SEARCH(Fuel_Rules!$A$6:$A$30,$E8745))*ISNUMBER(SEARCH(Fuel_Rules!$B$6:$B$30,$F8745))*(Fuel_Rules!$A$6:$A$30&lt;&gt;"")))&gt;0,"Plug-in hybrid",IF($G8745="Diesel","Diesel","Gasoline"))</f>
        <v>Diesel</v>
      </c>
    </row>
    <row r="8746" spans="1:15" ht="15" customHeight="1" x14ac:dyDescent="0.25">
      <c r="A8746" s="1">
        <v>2022</v>
      </c>
      <c r="B8746" s="1" t="s">
        <v>11026</v>
      </c>
      <c r="C8746" s="1" t="s">
        <v>1101</v>
      </c>
      <c r="D8746" s="1" t="s">
        <v>11394</v>
      </c>
      <c r="E8746" s="1" t="s">
        <v>1103</v>
      </c>
      <c r="F8746" s="1" t="s">
        <v>1104</v>
      </c>
      <c r="G8746" s="1" t="s">
        <v>105</v>
      </c>
      <c r="H8746" s="1" t="s">
        <v>437</v>
      </c>
      <c r="I8746" s="1">
        <v>3.2</v>
      </c>
      <c r="J8746" s="1">
        <v>2023</v>
      </c>
      <c r="K8746" s="1">
        <v>265139</v>
      </c>
      <c r="L8746" s="1">
        <v>0</v>
      </c>
      <c r="M8746" s="1">
        <f t="array" ref="M8746">SUMPRODUCT(MAX(ISNUMBER(SEARCH('Class Rules'!$B$6:$B$85,$E8746))*ISNUMBER(SEARCH('Class Rules'!$C$6:$C$85,$F8746))*'Class Rules'!$A$6:$A$85))</f>
        <v>9</v>
      </c>
      <c r="N8746" s="1" t="str">
        <f t="array" ref="N8746">IF($M8746=0,'Class Rules'!$D$3,INDEX('Class Rules'!$D$6:$D$85,MATCH($M8746,'Class Rules'!$A$6:$A$85,0)))</f>
        <v>Freight LDV</v>
      </c>
      <c r="O8746" s="1" t="str">
        <f t="array" ref="O8746">IF(SUMPRODUCT(MAX(ISNUMBER(SEARCH(Fuel_Rules!$A$6:$A$30,$E8746))*ISNUMBER(SEARCH(Fuel_Rules!$B$6:$B$30,$F8746))*(Fuel_Rules!$A$6:$A$30&lt;&gt;"")))&gt;0,"Plug-in hybrid",IF($G8746="Diesel","Diesel","Gasoline"))</f>
        <v>Diesel</v>
      </c>
    </row>
    <row r="8747" spans="1:15" ht="15" customHeight="1" x14ac:dyDescent="0.25">
      <c r="A8747" s="1">
        <v>2022</v>
      </c>
      <c r="B8747" s="1" t="s">
        <v>11026</v>
      </c>
      <c r="C8747" s="1" t="s">
        <v>1105</v>
      </c>
      <c r="D8747" s="1" t="s">
        <v>11395</v>
      </c>
      <c r="E8747" s="1" t="s">
        <v>1103</v>
      </c>
      <c r="F8747" s="1" t="s">
        <v>1107</v>
      </c>
      <c r="G8747" s="1" t="s">
        <v>105</v>
      </c>
      <c r="H8747" s="1" t="s">
        <v>437</v>
      </c>
      <c r="I8747" s="1">
        <v>3.2</v>
      </c>
      <c r="J8747" s="1">
        <v>2023</v>
      </c>
      <c r="K8747" s="1">
        <v>324342</v>
      </c>
      <c r="L8747" s="1">
        <v>0</v>
      </c>
      <c r="M8747" s="1">
        <f t="array" ref="M8747">SUMPRODUCT(MAX(ISNUMBER(SEARCH('Class Rules'!$B$6:$B$85,$E8747))*ISNUMBER(SEARCH('Class Rules'!$C$6:$C$85,$F8747))*'Class Rules'!$A$6:$A$85))</f>
        <v>9</v>
      </c>
      <c r="N8747" s="1" t="str">
        <f t="array" ref="N8747">IF($M8747=0,'Class Rules'!$D$3,INDEX('Class Rules'!$D$6:$D$85,MATCH($M8747,'Class Rules'!$A$6:$A$85,0)))</f>
        <v>Freight LDV</v>
      </c>
      <c r="O8747" s="1" t="str">
        <f t="array" ref="O8747">IF(SUMPRODUCT(MAX(ISNUMBER(SEARCH(Fuel_Rules!$A$6:$A$30,$E8747))*ISNUMBER(SEARCH(Fuel_Rules!$B$6:$B$30,$F8747))*(Fuel_Rules!$A$6:$A$30&lt;&gt;"")))&gt;0,"Plug-in hybrid",IF($G8747="Diesel","Diesel","Gasoline"))</f>
        <v>Diesel</v>
      </c>
    </row>
    <row r="8748" spans="1:15" ht="15" customHeight="1" x14ac:dyDescent="0.25">
      <c r="A8748" s="1">
        <v>2022</v>
      </c>
      <c r="B8748" s="1" t="s">
        <v>11026</v>
      </c>
      <c r="C8748" s="1" t="s">
        <v>1105</v>
      </c>
      <c r="D8748" s="1" t="s">
        <v>11396</v>
      </c>
      <c r="E8748" s="1" t="s">
        <v>1103</v>
      </c>
      <c r="F8748" s="1" t="s">
        <v>1107</v>
      </c>
      <c r="G8748" s="1" t="s">
        <v>105</v>
      </c>
      <c r="H8748" s="1" t="s">
        <v>437</v>
      </c>
      <c r="I8748" s="1">
        <v>3.2</v>
      </c>
      <c r="J8748" s="1">
        <v>2023</v>
      </c>
      <c r="K8748" s="1">
        <v>302226</v>
      </c>
      <c r="L8748" s="1">
        <v>0</v>
      </c>
      <c r="M8748" s="1">
        <f t="array" ref="M8748">SUMPRODUCT(MAX(ISNUMBER(SEARCH('Class Rules'!$B$6:$B$85,$E8748))*ISNUMBER(SEARCH('Class Rules'!$C$6:$C$85,$F8748))*'Class Rules'!$A$6:$A$85))</f>
        <v>9</v>
      </c>
      <c r="N8748" s="1" t="str">
        <f t="array" ref="N8748">IF($M8748=0,'Class Rules'!$D$3,INDEX('Class Rules'!$D$6:$D$85,MATCH($M8748,'Class Rules'!$A$6:$A$85,0)))</f>
        <v>Freight LDV</v>
      </c>
      <c r="O8748" s="1" t="str">
        <f t="array" ref="O8748">IF(SUMPRODUCT(MAX(ISNUMBER(SEARCH(Fuel_Rules!$A$6:$A$30,$E8748))*ISNUMBER(SEARCH(Fuel_Rules!$B$6:$B$30,$F8748))*(Fuel_Rules!$A$6:$A$30&lt;&gt;"")))&gt;0,"Plug-in hybrid",IF($G8748="Diesel","Diesel","Gasoline"))</f>
        <v>Diesel</v>
      </c>
    </row>
    <row r="8749" spans="1:15" ht="15" customHeight="1" x14ac:dyDescent="0.25">
      <c r="A8749" s="1">
        <v>2022</v>
      </c>
      <c r="B8749" s="1" t="s">
        <v>11026</v>
      </c>
      <c r="C8749" s="1" t="s">
        <v>1114</v>
      </c>
      <c r="D8749" s="1" t="s">
        <v>11397</v>
      </c>
      <c r="E8749" s="1" t="s">
        <v>1103</v>
      </c>
      <c r="F8749" s="1" t="s">
        <v>1116</v>
      </c>
      <c r="G8749" s="1" t="s">
        <v>105</v>
      </c>
      <c r="H8749" s="1" t="s">
        <v>437</v>
      </c>
      <c r="I8749" s="1">
        <v>2.2000000000000002</v>
      </c>
      <c r="J8749" s="1">
        <v>2023</v>
      </c>
      <c r="K8749" s="1">
        <v>246838</v>
      </c>
      <c r="L8749" s="1">
        <v>0</v>
      </c>
      <c r="M8749" s="1">
        <f t="array" ref="M8749">SUMPRODUCT(MAX(ISNUMBER(SEARCH('Class Rules'!$B$6:$B$85,$E8749))*ISNUMBER(SEARCH('Class Rules'!$C$6:$C$85,$F8749))*'Class Rules'!$A$6:$A$85))</f>
        <v>9</v>
      </c>
      <c r="N8749" s="1" t="str">
        <f t="array" ref="N8749">IF($M8749=0,'Class Rules'!$D$3,INDEX('Class Rules'!$D$6:$D$85,MATCH($M8749,'Class Rules'!$A$6:$A$85,0)))</f>
        <v>Freight LDV</v>
      </c>
      <c r="O8749" s="1" t="str">
        <f t="array" ref="O8749">IF(SUMPRODUCT(MAX(ISNUMBER(SEARCH(Fuel_Rules!$A$6:$A$30,$E8749))*ISNUMBER(SEARCH(Fuel_Rules!$B$6:$B$30,$F8749))*(Fuel_Rules!$A$6:$A$30&lt;&gt;"")))&gt;0,"Plug-in hybrid",IF($G8749="Diesel","Diesel","Gasoline"))</f>
        <v>Diesel</v>
      </c>
    </row>
    <row r="8750" spans="1:15" ht="15" customHeight="1" x14ac:dyDescent="0.25">
      <c r="A8750" s="1">
        <v>2022</v>
      </c>
      <c r="B8750" s="1" t="s">
        <v>11026</v>
      </c>
      <c r="C8750" s="1" t="s">
        <v>1114</v>
      </c>
      <c r="D8750" s="1" t="s">
        <v>11398</v>
      </c>
      <c r="E8750" s="1" t="s">
        <v>1103</v>
      </c>
      <c r="F8750" s="1" t="s">
        <v>1116</v>
      </c>
      <c r="G8750" s="1" t="s">
        <v>105</v>
      </c>
      <c r="H8750" s="1" t="s">
        <v>437</v>
      </c>
      <c r="I8750" s="1">
        <v>2.2000000000000002</v>
      </c>
      <c r="J8750" s="1">
        <v>2023</v>
      </c>
      <c r="K8750" s="1">
        <v>230733</v>
      </c>
      <c r="L8750" s="1">
        <v>0</v>
      </c>
      <c r="M8750" s="1">
        <f t="array" ref="M8750">SUMPRODUCT(MAX(ISNUMBER(SEARCH('Class Rules'!$B$6:$B$85,$E8750))*ISNUMBER(SEARCH('Class Rules'!$C$6:$C$85,$F8750))*'Class Rules'!$A$6:$A$85))</f>
        <v>9</v>
      </c>
      <c r="N8750" s="1" t="str">
        <f t="array" ref="N8750">IF($M8750=0,'Class Rules'!$D$3,INDEX('Class Rules'!$D$6:$D$85,MATCH($M8750,'Class Rules'!$A$6:$A$85,0)))</f>
        <v>Freight LDV</v>
      </c>
      <c r="O8750" s="1" t="str">
        <f t="array" ref="O8750">IF(SUMPRODUCT(MAX(ISNUMBER(SEARCH(Fuel_Rules!$A$6:$A$30,$E8750))*ISNUMBER(SEARCH(Fuel_Rules!$B$6:$B$30,$F8750))*(Fuel_Rules!$A$6:$A$30&lt;&gt;"")))&gt;0,"Plug-in hybrid",IF($G8750="Diesel","Diesel","Gasoline"))</f>
        <v>Diesel</v>
      </c>
    </row>
    <row r="8751" spans="1:15" ht="15" customHeight="1" x14ac:dyDescent="0.25">
      <c r="A8751" s="1">
        <v>2022</v>
      </c>
      <c r="B8751" s="1" t="s">
        <v>11026</v>
      </c>
      <c r="C8751" s="1" t="s">
        <v>1117</v>
      </c>
      <c r="D8751" s="1" t="s">
        <v>11399</v>
      </c>
      <c r="E8751" s="1" t="s">
        <v>1103</v>
      </c>
      <c r="F8751" s="1" t="s">
        <v>1119</v>
      </c>
      <c r="G8751" s="1" t="s">
        <v>105</v>
      </c>
      <c r="H8751" s="1" t="s">
        <v>298</v>
      </c>
      <c r="I8751" s="1">
        <v>2.2000000000000002</v>
      </c>
      <c r="J8751" s="1">
        <v>2023</v>
      </c>
      <c r="K8751" s="1">
        <v>239586</v>
      </c>
      <c r="L8751" s="1">
        <v>0</v>
      </c>
      <c r="M8751" s="1">
        <f t="array" ref="M8751">SUMPRODUCT(MAX(ISNUMBER(SEARCH('Class Rules'!$B$6:$B$85,$E8751))*ISNUMBER(SEARCH('Class Rules'!$C$6:$C$85,$F8751))*'Class Rules'!$A$6:$A$85))</f>
        <v>9</v>
      </c>
      <c r="N8751" s="1" t="str">
        <f t="array" ref="N8751">IF($M8751=0,'Class Rules'!$D$3,INDEX('Class Rules'!$D$6:$D$85,MATCH($M8751,'Class Rules'!$A$6:$A$85,0)))</f>
        <v>Freight LDV</v>
      </c>
      <c r="O8751" s="1" t="str">
        <f t="array" ref="O8751">IF(SUMPRODUCT(MAX(ISNUMBER(SEARCH(Fuel_Rules!$A$6:$A$30,$E8751))*ISNUMBER(SEARCH(Fuel_Rules!$B$6:$B$30,$F8751))*(Fuel_Rules!$A$6:$A$30&lt;&gt;"")))&gt;0,"Plug-in hybrid",IF($G8751="Diesel","Diesel","Gasoline"))</f>
        <v>Diesel</v>
      </c>
    </row>
    <row r="8752" spans="1:15" ht="15" customHeight="1" x14ac:dyDescent="0.25">
      <c r="A8752" s="1">
        <v>2022</v>
      </c>
      <c r="B8752" s="1" t="s">
        <v>11026</v>
      </c>
      <c r="C8752" s="1" t="s">
        <v>1117</v>
      </c>
      <c r="D8752" s="1" t="s">
        <v>11400</v>
      </c>
      <c r="E8752" s="1" t="s">
        <v>1103</v>
      </c>
      <c r="F8752" s="1" t="s">
        <v>1119</v>
      </c>
      <c r="G8752" s="1" t="s">
        <v>105</v>
      </c>
      <c r="H8752" s="1" t="s">
        <v>298</v>
      </c>
      <c r="I8752" s="1">
        <v>2.2000000000000002</v>
      </c>
      <c r="J8752" s="1">
        <v>2023</v>
      </c>
      <c r="K8752" s="1">
        <v>212049</v>
      </c>
      <c r="L8752" s="1">
        <v>0</v>
      </c>
      <c r="M8752" s="1">
        <f t="array" ref="M8752">SUMPRODUCT(MAX(ISNUMBER(SEARCH('Class Rules'!$B$6:$B$85,$E8752))*ISNUMBER(SEARCH('Class Rules'!$C$6:$C$85,$F8752))*'Class Rules'!$A$6:$A$85))</f>
        <v>9</v>
      </c>
      <c r="N8752" s="1" t="str">
        <f t="array" ref="N8752">IF($M8752=0,'Class Rules'!$D$3,INDEX('Class Rules'!$D$6:$D$85,MATCH($M8752,'Class Rules'!$A$6:$A$85,0)))</f>
        <v>Freight LDV</v>
      </c>
      <c r="O8752" s="1" t="str">
        <f t="array" ref="O8752">IF(SUMPRODUCT(MAX(ISNUMBER(SEARCH(Fuel_Rules!$A$6:$A$30,$E8752))*ISNUMBER(SEARCH(Fuel_Rules!$B$6:$B$30,$F8752))*(Fuel_Rules!$A$6:$A$30&lt;&gt;"")))&gt;0,"Plug-in hybrid",IF($G8752="Diesel","Diesel","Gasoline"))</f>
        <v>Diesel</v>
      </c>
    </row>
    <row r="8753" spans="1:15" ht="15" customHeight="1" x14ac:dyDescent="0.25">
      <c r="A8753" s="1">
        <v>2022</v>
      </c>
      <c r="B8753" s="1" t="s">
        <v>11026</v>
      </c>
      <c r="C8753" s="1" t="s">
        <v>1120</v>
      </c>
      <c r="D8753" s="1" t="s">
        <v>11401</v>
      </c>
      <c r="E8753" s="1" t="s">
        <v>1103</v>
      </c>
      <c r="F8753" s="1" t="s">
        <v>1122</v>
      </c>
      <c r="G8753" s="1" t="s">
        <v>105</v>
      </c>
      <c r="H8753" s="1" t="s">
        <v>298</v>
      </c>
      <c r="I8753" s="1">
        <v>2.2000000000000002</v>
      </c>
      <c r="J8753" s="1">
        <v>2023</v>
      </c>
      <c r="K8753" s="1">
        <v>222020</v>
      </c>
      <c r="L8753" s="1">
        <v>0</v>
      </c>
      <c r="M8753" s="1">
        <f t="array" ref="M8753">SUMPRODUCT(MAX(ISNUMBER(SEARCH('Class Rules'!$B$6:$B$85,$E8753))*ISNUMBER(SEARCH('Class Rules'!$C$6:$C$85,$F8753))*'Class Rules'!$A$6:$A$85))</f>
        <v>9</v>
      </c>
      <c r="N8753" s="1" t="str">
        <f t="array" ref="N8753">IF($M8753=0,'Class Rules'!$D$3,INDEX('Class Rules'!$D$6:$D$85,MATCH($M8753,'Class Rules'!$A$6:$A$85,0)))</f>
        <v>Freight LDV</v>
      </c>
      <c r="O8753" s="1" t="str">
        <f t="array" ref="O8753">IF(SUMPRODUCT(MAX(ISNUMBER(SEARCH(Fuel_Rules!$A$6:$A$30,$E8753))*ISNUMBER(SEARCH(Fuel_Rules!$B$6:$B$30,$F8753))*(Fuel_Rules!$A$6:$A$30&lt;&gt;"")))&gt;0,"Plug-in hybrid",IF($G8753="Diesel","Diesel","Gasoline"))</f>
        <v>Diesel</v>
      </c>
    </row>
    <row r="8754" spans="1:15" ht="15" customHeight="1" x14ac:dyDescent="0.25">
      <c r="A8754" s="1">
        <v>2022</v>
      </c>
      <c r="B8754" s="1" t="s">
        <v>11026</v>
      </c>
      <c r="C8754" s="1" t="s">
        <v>1120</v>
      </c>
      <c r="D8754" s="1" t="s">
        <v>11402</v>
      </c>
      <c r="E8754" s="1" t="s">
        <v>1103</v>
      </c>
      <c r="F8754" s="1" t="s">
        <v>1122</v>
      </c>
      <c r="G8754" s="1" t="s">
        <v>105</v>
      </c>
      <c r="H8754" s="1" t="s">
        <v>298</v>
      </c>
      <c r="I8754" s="1">
        <v>2.2000000000000002</v>
      </c>
      <c r="J8754" s="1">
        <v>2023</v>
      </c>
      <c r="K8754" s="1">
        <v>200153</v>
      </c>
      <c r="L8754" s="1">
        <v>0</v>
      </c>
      <c r="M8754" s="1">
        <f t="array" ref="M8754">SUMPRODUCT(MAX(ISNUMBER(SEARCH('Class Rules'!$B$6:$B$85,$E8754))*ISNUMBER(SEARCH('Class Rules'!$C$6:$C$85,$F8754))*'Class Rules'!$A$6:$A$85))</f>
        <v>9</v>
      </c>
      <c r="N8754" s="1" t="str">
        <f t="array" ref="N8754">IF($M8754=0,'Class Rules'!$D$3,INDEX('Class Rules'!$D$6:$D$85,MATCH($M8754,'Class Rules'!$A$6:$A$85,0)))</f>
        <v>Freight LDV</v>
      </c>
      <c r="O8754" s="1" t="str">
        <f t="array" ref="O8754">IF(SUMPRODUCT(MAX(ISNUMBER(SEARCH(Fuel_Rules!$A$6:$A$30,$E8754))*ISNUMBER(SEARCH(Fuel_Rules!$B$6:$B$30,$F8754))*(Fuel_Rules!$A$6:$A$30&lt;&gt;"")))&gt;0,"Plug-in hybrid",IF($G8754="Diesel","Diesel","Gasoline"))</f>
        <v>Diesel</v>
      </c>
    </row>
    <row r="8755" spans="1:15" ht="15" customHeight="1" x14ac:dyDescent="0.25">
      <c r="A8755" s="1">
        <v>2022</v>
      </c>
      <c r="B8755" s="1" t="s">
        <v>11026</v>
      </c>
      <c r="C8755" s="1" t="s">
        <v>1141</v>
      </c>
      <c r="D8755" s="1" t="s">
        <v>11403</v>
      </c>
      <c r="E8755" s="1" t="s">
        <v>1103</v>
      </c>
      <c r="F8755" s="1" t="s">
        <v>1143</v>
      </c>
      <c r="G8755" s="1" t="s">
        <v>105</v>
      </c>
      <c r="H8755" s="1" t="s">
        <v>437</v>
      </c>
      <c r="I8755" s="1">
        <v>2.2000000000000002</v>
      </c>
      <c r="J8755" s="1">
        <v>2023</v>
      </c>
      <c r="K8755" s="1">
        <v>224164</v>
      </c>
      <c r="L8755" s="1">
        <v>0</v>
      </c>
      <c r="M8755" s="1">
        <f t="array" ref="M8755">SUMPRODUCT(MAX(ISNUMBER(SEARCH('Class Rules'!$B$6:$B$85,$E8755))*ISNUMBER(SEARCH('Class Rules'!$C$6:$C$85,$F8755))*'Class Rules'!$A$6:$A$85))</f>
        <v>9</v>
      </c>
      <c r="N8755" s="1" t="str">
        <f t="array" ref="N8755">IF($M8755=0,'Class Rules'!$D$3,INDEX('Class Rules'!$D$6:$D$85,MATCH($M8755,'Class Rules'!$A$6:$A$85,0)))</f>
        <v>Freight LDV</v>
      </c>
      <c r="O8755" s="1" t="str">
        <f t="array" ref="O8755">IF(SUMPRODUCT(MAX(ISNUMBER(SEARCH(Fuel_Rules!$A$6:$A$30,$E8755))*ISNUMBER(SEARCH(Fuel_Rules!$B$6:$B$30,$F8755))*(Fuel_Rules!$A$6:$A$30&lt;&gt;"")))&gt;0,"Plug-in hybrid",IF($G8755="Diesel","Diesel","Gasoline"))</f>
        <v>Diesel</v>
      </c>
    </row>
    <row r="8756" spans="1:15" ht="15" customHeight="1" x14ac:dyDescent="0.25">
      <c r="A8756" s="1">
        <v>2022</v>
      </c>
      <c r="B8756" s="1" t="s">
        <v>11026</v>
      </c>
      <c r="C8756" s="1" t="s">
        <v>1141</v>
      </c>
      <c r="D8756" s="1" t="s">
        <v>11404</v>
      </c>
      <c r="E8756" s="1" t="s">
        <v>1103</v>
      </c>
      <c r="F8756" s="1" t="s">
        <v>1143</v>
      </c>
      <c r="G8756" s="1" t="s">
        <v>105</v>
      </c>
      <c r="H8756" s="1" t="s">
        <v>437</v>
      </c>
      <c r="I8756" s="1">
        <v>2.2000000000000002</v>
      </c>
      <c r="J8756" s="1">
        <v>2023</v>
      </c>
      <c r="K8756" s="1">
        <v>212675</v>
      </c>
      <c r="L8756" s="1">
        <v>0</v>
      </c>
      <c r="M8756" s="1">
        <f t="array" ref="M8756">SUMPRODUCT(MAX(ISNUMBER(SEARCH('Class Rules'!$B$6:$B$85,$E8756))*ISNUMBER(SEARCH('Class Rules'!$C$6:$C$85,$F8756))*'Class Rules'!$A$6:$A$85))</f>
        <v>9</v>
      </c>
      <c r="N8756" s="1" t="str">
        <f t="array" ref="N8756">IF($M8756=0,'Class Rules'!$D$3,INDEX('Class Rules'!$D$6:$D$85,MATCH($M8756,'Class Rules'!$A$6:$A$85,0)))</f>
        <v>Freight LDV</v>
      </c>
      <c r="O8756" s="1" t="str">
        <f t="array" ref="O8756">IF(SUMPRODUCT(MAX(ISNUMBER(SEARCH(Fuel_Rules!$A$6:$A$30,$E8756))*ISNUMBER(SEARCH(Fuel_Rules!$B$6:$B$30,$F8756))*(Fuel_Rules!$A$6:$A$30&lt;&gt;"")))&gt;0,"Plug-in hybrid",IF($G8756="Diesel","Diesel","Gasoline"))</f>
        <v>Diesel</v>
      </c>
    </row>
    <row r="8757" spans="1:15" ht="15" customHeight="1" x14ac:dyDescent="0.25">
      <c r="A8757" s="1">
        <v>2022</v>
      </c>
      <c r="B8757" s="1" t="s">
        <v>11026</v>
      </c>
      <c r="C8757" s="1" t="s">
        <v>1180</v>
      </c>
      <c r="D8757" s="1" t="s">
        <v>11405</v>
      </c>
      <c r="E8757" s="1" t="s">
        <v>1103</v>
      </c>
      <c r="F8757" s="1" t="s">
        <v>1182</v>
      </c>
      <c r="G8757" s="1" t="s">
        <v>105</v>
      </c>
      <c r="H8757" s="1" t="s">
        <v>437</v>
      </c>
      <c r="I8757" s="1">
        <v>3.2</v>
      </c>
      <c r="J8757" s="1">
        <v>2023</v>
      </c>
      <c r="K8757" s="1">
        <v>269985</v>
      </c>
      <c r="L8757" s="1">
        <v>0</v>
      </c>
      <c r="M8757" s="1">
        <f t="array" ref="M8757">SUMPRODUCT(MAX(ISNUMBER(SEARCH('Class Rules'!$B$6:$B$85,$E8757))*ISNUMBER(SEARCH('Class Rules'!$C$6:$C$85,$F8757))*'Class Rules'!$A$6:$A$85))</f>
        <v>9</v>
      </c>
      <c r="N8757" s="1" t="str">
        <f t="array" ref="N8757">IF($M8757=0,'Class Rules'!$D$3,INDEX('Class Rules'!$D$6:$D$85,MATCH($M8757,'Class Rules'!$A$6:$A$85,0)))</f>
        <v>Freight LDV</v>
      </c>
      <c r="O8757" s="1" t="str">
        <f t="array" ref="O8757">IF(SUMPRODUCT(MAX(ISNUMBER(SEARCH(Fuel_Rules!$A$6:$A$30,$E8757))*ISNUMBER(SEARCH(Fuel_Rules!$B$6:$B$30,$F8757))*(Fuel_Rules!$A$6:$A$30&lt;&gt;"")))&gt;0,"Plug-in hybrid",IF($G8757="Diesel","Diesel","Gasoline"))</f>
        <v>Diesel</v>
      </c>
    </row>
    <row r="8758" spans="1:15" ht="15" customHeight="1" x14ac:dyDescent="0.25">
      <c r="A8758" s="1">
        <v>2022</v>
      </c>
      <c r="B8758" s="1" t="s">
        <v>11026</v>
      </c>
      <c r="C8758" s="1" t="s">
        <v>1180</v>
      </c>
      <c r="D8758" s="1" t="s">
        <v>11406</v>
      </c>
      <c r="E8758" s="1" t="s">
        <v>1103</v>
      </c>
      <c r="F8758" s="1" t="s">
        <v>1182</v>
      </c>
      <c r="G8758" s="1" t="s">
        <v>105</v>
      </c>
      <c r="H8758" s="1" t="s">
        <v>437</v>
      </c>
      <c r="I8758" s="1">
        <v>3.2</v>
      </c>
      <c r="J8758" s="1">
        <v>2023</v>
      </c>
      <c r="K8758" s="1">
        <v>248295</v>
      </c>
      <c r="L8758" s="1">
        <v>0</v>
      </c>
      <c r="M8758" s="1">
        <f t="array" ref="M8758">SUMPRODUCT(MAX(ISNUMBER(SEARCH('Class Rules'!$B$6:$B$85,$E8758))*ISNUMBER(SEARCH('Class Rules'!$C$6:$C$85,$F8758))*'Class Rules'!$A$6:$A$85))</f>
        <v>9</v>
      </c>
      <c r="N8758" s="1" t="str">
        <f t="array" ref="N8758">IF($M8758=0,'Class Rules'!$D$3,INDEX('Class Rules'!$D$6:$D$85,MATCH($M8758,'Class Rules'!$A$6:$A$85,0)))</f>
        <v>Freight LDV</v>
      </c>
      <c r="O8758" s="1" t="str">
        <f t="array" ref="O8758">IF(SUMPRODUCT(MAX(ISNUMBER(SEARCH(Fuel_Rules!$A$6:$A$30,$E8758))*ISNUMBER(SEARCH(Fuel_Rules!$B$6:$B$30,$F8758))*(Fuel_Rules!$A$6:$A$30&lt;&gt;"")))&gt;0,"Plug-in hybrid",IF($G8758="Diesel","Diesel","Gasoline"))</f>
        <v>Diesel</v>
      </c>
    </row>
    <row r="8759" spans="1:15" ht="15" customHeight="1" x14ac:dyDescent="0.25">
      <c r="A8759" s="1">
        <v>2022</v>
      </c>
      <c r="B8759" s="1" t="s">
        <v>11026</v>
      </c>
      <c r="C8759" s="1" t="s">
        <v>1186</v>
      </c>
      <c r="D8759" s="1" t="s">
        <v>11407</v>
      </c>
      <c r="E8759" s="1" t="s">
        <v>1103</v>
      </c>
      <c r="F8759" s="1" t="s">
        <v>1188</v>
      </c>
      <c r="G8759" s="1" t="s">
        <v>103</v>
      </c>
      <c r="H8759" s="1" t="s">
        <v>437</v>
      </c>
      <c r="I8759" s="1">
        <v>1.5</v>
      </c>
      <c r="J8759" s="1">
        <v>2023</v>
      </c>
      <c r="K8759" s="1">
        <v>218357</v>
      </c>
      <c r="L8759" s="1">
        <v>0</v>
      </c>
      <c r="M8759" s="1">
        <f t="array" ref="M8759">SUMPRODUCT(MAX(ISNUMBER(SEARCH('Class Rules'!$B$6:$B$85,$E8759))*ISNUMBER(SEARCH('Class Rules'!$C$6:$C$85,$F8759))*'Class Rules'!$A$6:$A$85))</f>
        <v>0</v>
      </c>
      <c r="N8759" s="1" t="str">
        <f t="array" ref="N8759">IF($M8759=0,'Class Rules'!$D$3,INDEX('Class Rules'!$D$6:$D$85,MATCH($M8759,'Class Rules'!$A$6:$A$85,0)))</f>
        <v>Passenger LDV</v>
      </c>
      <c r="O8759" s="1" t="str">
        <f t="array" ref="O8759">IF(SUMPRODUCT(MAX(ISNUMBER(SEARCH(Fuel_Rules!$A$6:$A$30,$E8759))*ISNUMBER(SEARCH(Fuel_Rules!$B$6:$B$30,$F8759))*(Fuel_Rules!$A$6:$A$30&lt;&gt;"")))&gt;0,"Plug-in hybrid",IF($G8759="Diesel","Diesel","Gasoline"))</f>
        <v>Gasoline</v>
      </c>
    </row>
    <row r="8760" spans="1:15" ht="15" customHeight="1" x14ac:dyDescent="0.25">
      <c r="A8760" s="1">
        <v>2022</v>
      </c>
      <c r="B8760" s="1" t="s">
        <v>11026</v>
      </c>
      <c r="C8760" s="1" t="s">
        <v>1186</v>
      </c>
      <c r="D8760" s="1" t="s">
        <v>11408</v>
      </c>
      <c r="E8760" s="1" t="s">
        <v>1103</v>
      </c>
      <c r="F8760" s="1" t="s">
        <v>1188</v>
      </c>
      <c r="G8760" s="1" t="s">
        <v>103</v>
      </c>
      <c r="H8760" s="1" t="s">
        <v>437</v>
      </c>
      <c r="I8760" s="1">
        <v>1.5</v>
      </c>
      <c r="J8760" s="1">
        <v>2023</v>
      </c>
      <c r="K8760" s="1">
        <v>207003</v>
      </c>
      <c r="L8760" s="1">
        <v>0</v>
      </c>
      <c r="M8760" s="1">
        <f t="array" ref="M8760">SUMPRODUCT(MAX(ISNUMBER(SEARCH('Class Rules'!$B$6:$B$85,$E8760))*ISNUMBER(SEARCH('Class Rules'!$C$6:$C$85,$F8760))*'Class Rules'!$A$6:$A$85))</f>
        <v>0</v>
      </c>
      <c r="N8760" s="1" t="str">
        <f t="array" ref="N8760">IF($M8760=0,'Class Rules'!$D$3,INDEX('Class Rules'!$D$6:$D$85,MATCH($M8760,'Class Rules'!$A$6:$A$85,0)))</f>
        <v>Passenger LDV</v>
      </c>
      <c r="O8760" s="1" t="str">
        <f t="array" ref="O8760">IF(SUMPRODUCT(MAX(ISNUMBER(SEARCH(Fuel_Rules!$A$6:$A$30,$E8760))*ISNUMBER(SEARCH(Fuel_Rules!$B$6:$B$30,$F8760))*(Fuel_Rules!$A$6:$A$30&lt;&gt;"")))&gt;0,"Plug-in hybrid",IF($G8760="Diesel","Diesel","Gasoline"))</f>
        <v>Gasoline</v>
      </c>
    </row>
    <row r="8761" spans="1:15" ht="15" customHeight="1" x14ac:dyDescent="0.25">
      <c r="A8761" s="1">
        <v>2022</v>
      </c>
      <c r="B8761" s="1" t="s">
        <v>11026</v>
      </c>
      <c r="C8761" s="1" t="s">
        <v>1189</v>
      </c>
      <c r="D8761" s="1" t="s">
        <v>11409</v>
      </c>
      <c r="E8761" s="1" t="s">
        <v>1103</v>
      </c>
      <c r="F8761" s="1" t="s">
        <v>1191</v>
      </c>
      <c r="G8761" s="1" t="s">
        <v>105</v>
      </c>
      <c r="H8761" s="1" t="s">
        <v>437</v>
      </c>
      <c r="I8761" s="1">
        <v>2.2000000000000002</v>
      </c>
      <c r="J8761" s="1">
        <v>2023</v>
      </c>
      <c r="K8761" s="1">
        <v>232416</v>
      </c>
      <c r="L8761" s="1">
        <v>0</v>
      </c>
      <c r="M8761" s="1">
        <f t="array" ref="M8761">SUMPRODUCT(MAX(ISNUMBER(SEARCH('Class Rules'!$B$6:$B$85,$E8761))*ISNUMBER(SEARCH('Class Rules'!$C$6:$C$85,$F8761))*'Class Rules'!$A$6:$A$85))</f>
        <v>9</v>
      </c>
      <c r="N8761" s="1" t="str">
        <f t="array" ref="N8761">IF($M8761=0,'Class Rules'!$D$3,INDEX('Class Rules'!$D$6:$D$85,MATCH($M8761,'Class Rules'!$A$6:$A$85,0)))</f>
        <v>Freight LDV</v>
      </c>
      <c r="O8761" s="1" t="str">
        <f t="array" ref="O8761">IF(SUMPRODUCT(MAX(ISNUMBER(SEARCH(Fuel_Rules!$A$6:$A$30,$E8761))*ISNUMBER(SEARCH(Fuel_Rules!$B$6:$B$30,$F8761))*(Fuel_Rules!$A$6:$A$30&lt;&gt;"")))&gt;0,"Plug-in hybrid",IF($G8761="Diesel","Diesel","Gasoline"))</f>
        <v>Diesel</v>
      </c>
    </row>
    <row r="8762" spans="1:15" ht="15" customHeight="1" x14ac:dyDescent="0.25">
      <c r="A8762" s="1">
        <v>2022</v>
      </c>
      <c r="B8762" s="1" t="s">
        <v>11026</v>
      </c>
      <c r="C8762" s="1" t="s">
        <v>1189</v>
      </c>
      <c r="D8762" s="1" t="s">
        <v>11410</v>
      </c>
      <c r="E8762" s="1" t="s">
        <v>1103</v>
      </c>
      <c r="F8762" s="1" t="s">
        <v>1191</v>
      </c>
      <c r="G8762" s="1" t="s">
        <v>105</v>
      </c>
      <c r="H8762" s="1" t="s">
        <v>437</v>
      </c>
      <c r="I8762" s="1">
        <v>2.2000000000000002</v>
      </c>
      <c r="J8762" s="1">
        <v>2023</v>
      </c>
      <c r="K8762" s="1">
        <v>219175</v>
      </c>
      <c r="L8762" s="1">
        <v>0</v>
      </c>
      <c r="M8762" s="1">
        <f t="array" ref="M8762">SUMPRODUCT(MAX(ISNUMBER(SEARCH('Class Rules'!$B$6:$B$85,$E8762))*ISNUMBER(SEARCH('Class Rules'!$C$6:$C$85,$F8762))*'Class Rules'!$A$6:$A$85))</f>
        <v>9</v>
      </c>
      <c r="N8762" s="1" t="str">
        <f t="array" ref="N8762">IF($M8762=0,'Class Rules'!$D$3,INDEX('Class Rules'!$D$6:$D$85,MATCH($M8762,'Class Rules'!$A$6:$A$85,0)))</f>
        <v>Freight LDV</v>
      </c>
      <c r="O8762" s="1" t="str">
        <f t="array" ref="O8762">IF(SUMPRODUCT(MAX(ISNUMBER(SEARCH(Fuel_Rules!$A$6:$A$30,$E8762))*ISNUMBER(SEARCH(Fuel_Rules!$B$6:$B$30,$F8762))*(Fuel_Rules!$A$6:$A$30&lt;&gt;"")))&gt;0,"Plug-in hybrid",IF($G8762="Diesel","Diesel","Gasoline"))</f>
        <v>Diesel</v>
      </c>
    </row>
    <row r="8763" spans="1:15" ht="15" customHeight="1" x14ac:dyDescent="0.25">
      <c r="A8763" s="1">
        <v>2022</v>
      </c>
      <c r="B8763" s="1" t="s">
        <v>11026</v>
      </c>
      <c r="C8763" s="1" t="s">
        <v>1192</v>
      </c>
      <c r="D8763" s="1" t="s">
        <v>11411</v>
      </c>
      <c r="E8763" s="1" t="s">
        <v>1103</v>
      </c>
      <c r="F8763" s="1" t="s">
        <v>1194</v>
      </c>
      <c r="G8763" s="1" t="s">
        <v>103</v>
      </c>
      <c r="H8763" s="1" t="s">
        <v>298</v>
      </c>
      <c r="I8763" s="1">
        <v>5</v>
      </c>
      <c r="J8763" s="1">
        <v>2023</v>
      </c>
      <c r="K8763" s="1">
        <v>560087</v>
      </c>
      <c r="L8763" s="1">
        <v>0</v>
      </c>
      <c r="M8763" s="1">
        <f t="array" ref="M8763">SUMPRODUCT(MAX(ISNUMBER(SEARCH('Class Rules'!$B$6:$B$85,$E8763))*ISNUMBER(SEARCH('Class Rules'!$C$6:$C$85,$F8763))*'Class Rules'!$A$6:$A$85))</f>
        <v>0</v>
      </c>
      <c r="N8763" s="1" t="str">
        <f t="array" ref="N8763">IF($M8763=0,'Class Rules'!$D$3,INDEX('Class Rules'!$D$6:$D$85,MATCH($M8763,'Class Rules'!$A$6:$A$85,0)))</f>
        <v>Passenger LDV</v>
      </c>
      <c r="O8763" s="1" t="str">
        <f t="array" ref="O8763">IF(SUMPRODUCT(MAX(ISNUMBER(SEARCH(Fuel_Rules!$A$6:$A$30,$E8763))*ISNUMBER(SEARCH(Fuel_Rules!$B$6:$B$30,$F8763))*(Fuel_Rules!$A$6:$A$30&lt;&gt;"")))&gt;0,"Plug-in hybrid",IF($G8763="Diesel","Diesel","Gasoline"))</f>
        <v>Gasoline</v>
      </c>
    </row>
    <row r="8764" spans="1:15" ht="15" customHeight="1" x14ac:dyDescent="0.25">
      <c r="A8764" s="1">
        <v>2022</v>
      </c>
      <c r="B8764" s="1" t="s">
        <v>11026</v>
      </c>
      <c r="C8764" s="1" t="s">
        <v>1195</v>
      </c>
      <c r="D8764" s="1" t="s">
        <v>11412</v>
      </c>
      <c r="E8764" s="1" t="s">
        <v>1103</v>
      </c>
      <c r="F8764" s="1" t="s">
        <v>1197</v>
      </c>
      <c r="G8764" s="1" t="s">
        <v>103</v>
      </c>
      <c r="H8764" s="1" t="s">
        <v>437</v>
      </c>
      <c r="I8764" s="1">
        <v>2</v>
      </c>
      <c r="J8764" s="1">
        <v>2023</v>
      </c>
      <c r="K8764" s="1">
        <v>266173</v>
      </c>
      <c r="L8764" s="1">
        <v>0</v>
      </c>
      <c r="M8764" s="1">
        <f t="array" ref="M8764">SUMPRODUCT(MAX(ISNUMBER(SEARCH('Class Rules'!$B$6:$B$85,$E8764))*ISNUMBER(SEARCH('Class Rules'!$C$6:$C$85,$F8764))*'Class Rules'!$A$6:$A$85))</f>
        <v>0</v>
      </c>
      <c r="N8764" s="1" t="str">
        <f t="array" ref="N8764">IF($M8764=0,'Class Rules'!$D$3,INDEX('Class Rules'!$D$6:$D$85,MATCH($M8764,'Class Rules'!$A$6:$A$85,0)))</f>
        <v>Passenger LDV</v>
      </c>
      <c r="O8764" s="1" t="str">
        <f t="array" ref="O8764">IF(SUMPRODUCT(MAX(ISNUMBER(SEARCH(Fuel_Rules!$A$6:$A$30,$E8764))*ISNUMBER(SEARCH(Fuel_Rules!$B$6:$B$30,$F8764))*(Fuel_Rules!$A$6:$A$30&lt;&gt;"")))&gt;0,"Plug-in hybrid",IF($G8764="Diesel","Diesel","Gasoline"))</f>
        <v>Gasoline</v>
      </c>
    </row>
    <row r="8765" spans="1:15" ht="15" customHeight="1" x14ac:dyDescent="0.25">
      <c r="A8765" s="1">
        <v>2022</v>
      </c>
      <c r="B8765" s="1" t="s">
        <v>11026</v>
      </c>
      <c r="C8765" s="1" t="s">
        <v>1198</v>
      </c>
      <c r="D8765" s="1" t="s">
        <v>11413</v>
      </c>
      <c r="E8765" s="1" t="s">
        <v>1103</v>
      </c>
      <c r="F8765" s="1" t="s">
        <v>1200</v>
      </c>
      <c r="G8765" s="1" t="s">
        <v>105</v>
      </c>
      <c r="H8765" s="1" t="s">
        <v>298</v>
      </c>
      <c r="I8765" s="1">
        <v>2</v>
      </c>
      <c r="J8765" s="1">
        <v>2023</v>
      </c>
      <c r="K8765" s="1">
        <v>245996</v>
      </c>
      <c r="L8765" s="1">
        <v>0</v>
      </c>
      <c r="M8765" s="1">
        <f t="array" ref="M8765">SUMPRODUCT(MAX(ISNUMBER(SEARCH('Class Rules'!$B$6:$B$85,$E8765))*ISNUMBER(SEARCH('Class Rules'!$C$6:$C$85,$F8765))*'Class Rules'!$A$6:$A$85))</f>
        <v>61</v>
      </c>
      <c r="N8765" s="1" t="str">
        <f t="array" ref="N8765">IF($M8765=0,'Class Rules'!$D$3,INDEX('Class Rules'!$D$6:$D$85,MATCH($M8765,'Class Rules'!$A$6:$A$85,0)))</f>
        <v>Passenger HDV</v>
      </c>
      <c r="O8765" s="1" t="str">
        <f t="array" ref="O8765">IF(SUMPRODUCT(MAX(ISNUMBER(SEARCH(Fuel_Rules!$A$6:$A$30,$E8765))*ISNUMBER(SEARCH(Fuel_Rules!$B$6:$B$30,$F8765))*(Fuel_Rules!$A$6:$A$30&lt;&gt;"")))&gt;0,"Plug-in hybrid",IF($G8765="Diesel","Diesel","Gasoline"))</f>
        <v>Diesel</v>
      </c>
    </row>
    <row r="8766" spans="1:15" ht="15" customHeight="1" x14ac:dyDescent="0.25">
      <c r="A8766" s="1">
        <v>2022</v>
      </c>
      <c r="B8766" s="1" t="s">
        <v>11026</v>
      </c>
      <c r="C8766" s="1" t="s">
        <v>1201</v>
      </c>
      <c r="D8766" s="1" t="s">
        <v>11414</v>
      </c>
      <c r="E8766" s="1" t="s">
        <v>1103</v>
      </c>
      <c r="F8766" s="1" t="s">
        <v>1203</v>
      </c>
      <c r="G8766" s="1" t="s">
        <v>105</v>
      </c>
      <c r="H8766" s="1" t="s">
        <v>298</v>
      </c>
      <c r="I8766" s="1">
        <v>2</v>
      </c>
      <c r="J8766" s="1">
        <v>2023</v>
      </c>
      <c r="K8766" s="1">
        <v>268985</v>
      </c>
      <c r="L8766" s="1">
        <v>0</v>
      </c>
      <c r="M8766" s="1">
        <f t="array" ref="M8766">SUMPRODUCT(MAX(ISNUMBER(SEARCH('Class Rules'!$B$6:$B$85,$E8766))*ISNUMBER(SEARCH('Class Rules'!$C$6:$C$85,$F8766))*'Class Rules'!$A$6:$A$85))</f>
        <v>61</v>
      </c>
      <c r="N8766" s="1" t="str">
        <f t="array" ref="N8766">IF($M8766=0,'Class Rules'!$D$3,INDEX('Class Rules'!$D$6:$D$85,MATCH($M8766,'Class Rules'!$A$6:$A$85,0)))</f>
        <v>Passenger HDV</v>
      </c>
      <c r="O8766" s="1" t="str">
        <f t="array" ref="O8766">IF(SUMPRODUCT(MAX(ISNUMBER(SEARCH(Fuel_Rules!$A$6:$A$30,$E8766))*ISNUMBER(SEARCH(Fuel_Rules!$B$6:$B$30,$F8766))*(Fuel_Rules!$A$6:$A$30&lt;&gt;"")))&gt;0,"Plug-in hybrid",IF($G8766="Diesel","Diesel","Gasoline"))</f>
        <v>Diesel</v>
      </c>
    </row>
    <row r="8767" spans="1:15" ht="15" customHeight="1" x14ac:dyDescent="0.25">
      <c r="A8767" s="1">
        <v>2022</v>
      </c>
      <c r="B8767" s="1" t="s">
        <v>11026</v>
      </c>
      <c r="C8767" s="1" t="s">
        <v>1204</v>
      </c>
      <c r="D8767" s="1" t="s">
        <v>11415</v>
      </c>
      <c r="E8767" s="1" t="s">
        <v>1103</v>
      </c>
      <c r="F8767" s="1" t="s">
        <v>1206</v>
      </c>
      <c r="G8767" s="1" t="s">
        <v>105</v>
      </c>
      <c r="H8767" s="1" t="s">
        <v>298</v>
      </c>
      <c r="I8767" s="1">
        <v>2</v>
      </c>
      <c r="J8767" s="1">
        <v>2023</v>
      </c>
      <c r="K8767" s="1">
        <v>294487</v>
      </c>
      <c r="L8767" s="1">
        <v>0</v>
      </c>
      <c r="M8767" s="1">
        <f t="array" ref="M8767">SUMPRODUCT(MAX(ISNUMBER(SEARCH('Class Rules'!$B$6:$B$85,$E8767))*ISNUMBER(SEARCH('Class Rules'!$C$6:$C$85,$F8767))*'Class Rules'!$A$6:$A$85))</f>
        <v>61</v>
      </c>
      <c r="N8767" s="1" t="str">
        <f t="array" ref="N8767">IF($M8767=0,'Class Rules'!$D$3,INDEX('Class Rules'!$D$6:$D$85,MATCH($M8767,'Class Rules'!$A$6:$A$85,0)))</f>
        <v>Passenger HDV</v>
      </c>
      <c r="O8767" s="1" t="str">
        <f t="array" ref="O8767">IF(SUMPRODUCT(MAX(ISNUMBER(SEARCH(Fuel_Rules!$A$6:$A$30,$E8767))*ISNUMBER(SEARCH(Fuel_Rules!$B$6:$B$30,$F8767))*(Fuel_Rules!$A$6:$A$30&lt;&gt;"")))&gt;0,"Plug-in hybrid",IF($G8767="Diesel","Diesel","Gasoline"))</f>
        <v>Diesel</v>
      </c>
    </row>
    <row r="8768" spans="1:15" ht="15" customHeight="1" x14ac:dyDescent="0.25">
      <c r="A8768" s="1">
        <v>2022</v>
      </c>
      <c r="B8768" s="1" t="s">
        <v>11026</v>
      </c>
      <c r="C8768" s="1" t="s">
        <v>4473</v>
      </c>
      <c r="D8768" s="1" t="s">
        <v>11416</v>
      </c>
      <c r="E8768" s="1" t="s">
        <v>1103</v>
      </c>
      <c r="F8768" s="1" t="s">
        <v>4475</v>
      </c>
      <c r="G8768" s="1" t="s">
        <v>103</v>
      </c>
      <c r="H8768" s="1" t="s">
        <v>437</v>
      </c>
      <c r="I8768" s="1">
        <v>2</v>
      </c>
      <c r="J8768" s="1">
        <v>2023</v>
      </c>
      <c r="K8768" s="1">
        <v>238994</v>
      </c>
      <c r="L8768" s="1">
        <v>0</v>
      </c>
      <c r="M8768" s="1">
        <f t="array" ref="M8768">SUMPRODUCT(MAX(ISNUMBER(SEARCH('Class Rules'!$B$6:$B$85,$E8768))*ISNUMBER(SEARCH('Class Rules'!$C$6:$C$85,$F8768))*'Class Rules'!$A$6:$A$85))</f>
        <v>10</v>
      </c>
      <c r="N8768" s="1" t="str">
        <f t="array" ref="N8768">IF($M8768=0,'Class Rules'!$D$3,INDEX('Class Rules'!$D$6:$D$85,MATCH($M8768,'Class Rules'!$A$6:$A$85,0)))</f>
        <v>Freight LDV</v>
      </c>
      <c r="O8768" s="1" t="str">
        <f t="array" ref="O8768">IF(SUMPRODUCT(MAX(ISNUMBER(SEARCH(Fuel_Rules!$A$6:$A$30,$E8768))*ISNUMBER(SEARCH(Fuel_Rules!$B$6:$B$30,$F8768))*(Fuel_Rules!$A$6:$A$30&lt;&gt;"")))&gt;0,"Plug-in hybrid",IF($G8768="Diesel","Diesel","Gasoline"))</f>
        <v>Gasoline</v>
      </c>
    </row>
    <row r="8769" spans="1:15" ht="15" customHeight="1" x14ac:dyDescent="0.25">
      <c r="A8769" s="1">
        <v>2022</v>
      </c>
      <c r="B8769" s="1" t="s">
        <v>11026</v>
      </c>
      <c r="C8769" s="1" t="s">
        <v>5440</v>
      </c>
      <c r="D8769" s="1" t="s">
        <v>11417</v>
      </c>
      <c r="E8769" s="1" t="s">
        <v>1103</v>
      </c>
      <c r="F8769" s="1" t="s">
        <v>5442</v>
      </c>
      <c r="G8769" s="1" t="s">
        <v>105</v>
      </c>
      <c r="H8769" s="1" t="s">
        <v>437</v>
      </c>
      <c r="I8769" s="1">
        <v>3.2</v>
      </c>
      <c r="J8769" s="1">
        <v>2023</v>
      </c>
      <c r="K8769" s="1">
        <v>291384</v>
      </c>
      <c r="L8769" s="1">
        <v>0</v>
      </c>
      <c r="M8769" s="1">
        <f t="array" ref="M8769">SUMPRODUCT(MAX(ISNUMBER(SEARCH('Class Rules'!$B$6:$B$85,$E8769))*ISNUMBER(SEARCH('Class Rules'!$C$6:$C$85,$F8769))*'Class Rules'!$A$6:$A$85))</f>
        <v>9</v>
      </c>
      <c r="N8769" s="1" t="str">
        <f t="array" ref="N8769">IF($M8769=0,'Class Rules'!$D$3,INDEX('Class Rules'!$D$6:$D$85,MATCH($M8769,'Class Rules'!$A$6:$A$85,0)))</f>
        <v>Freight LDV</v>
      </c>
      <c r="O8769" s="1" t="str">
        <f t="array" ref="O8769">IF(SUMPRODUCT(MAX(ISNUMBER(SEARCH(Fuel_Rules!$A$6:$A$30,$E8769))*ISNUMBER(SEARCH(Fuel_Rules!$B$6:$B$30,$F8769))*(Fuel_Rules!$A$6:$A$30&lt;&gt;"")))&gt;0,"Plug-in hybrid",IF($G8769="Diesel","Diesel","Gasoline"))</f>
        <v>Diesel</v>
      </c>
    </row>
    <row r="8770" spans="1:15" ht="15" customHeight="1" x14ac:dyDescent="0.25">
      <c r="A8770" s="1">
        <v>2022</v>
      </c>
      <c r="B8770" s="1" t="s">
        <v>11026</v>
      </c>
      <c r="C8770" s="1" t="s">
        <v>5440</v>
      </c>
      <c r="D8770" s="1" t="s">
        <v>11418</v>
      </c>
      <c r="E8770" s="1" t="s">
        <v>1103</v>
      </c>
      <c r="F8770" s="1" t="s">
        <v>5442</v>
      </c>
      <c r="G8770" s="1" t="s">
        <v>105</v>
      </c>
      <c r="H8770" s="1" t="s">
        <v>437</v>
      </c>
      <c r="I8770" s="1">
        <v>3.2</v>
      </c>
      <c r="J8770" s="1">
        <v>2023</v>
      </c>
      <c r="K8770" s="1">
        <v>278670</v>
      </c>
      <c r="L8770" s="1">
        <v>0</v>
      </c>
      <c r="M8770" s="1">
        <f t="array" ref="M8770">SUMPRODUCT(MAX(ISNUMBER(SEARCH('Class Rules'!$B$6:$B$85,$E8770))*ISNUMBER(SEARCH('Class Rules'!$C$6:$C$85,$F8770))*'Class Rules'!$A$6:$A$85))</f>
        <v>9</v>
      </c>
      <c r="N8770" s="1" t="str">
        <f t="array" ref="N8770">IF($M8770=0,'Class Rules'!$D$3,INDEX('Class Rules'!$D$6:$D$85,MATCH($M8770,'Class Rules'!$A$6:$A$85,0)))</f>
        <v>Freight LDV</v>
      </c>
      <c r="O8770" s="1" t="str">
        <f t="array" ref="O8770">IF(SUMPRODUCT(MAX(ISNUMBER(SEARCH(Fuel_Rules!$A$6:$A$30,$E8770))*ISNUMBER(SEARCH(Fuel_Rules!$B$6:$B$30,$F8770))*(Fuel_Rules!$A$6:$A$30&lt;&gt;"")))&gt;0,"Plug-in hybrid",IF($G8770="Diesel","Diesel","Gasoline"))</f>
        <v>Diesel</v>
      </c>
    </row>
    <row r="8771" spans="1:15" ht="15" customHeight="1" x14ac:dyDescent="0.25">
      <c r="A8771" s="1">
        <v>2022</v>
      </c>
      <c r="B8771" s="1" t="s">
        <v>11026</v>
      </c>
      <c r="C8771" s="1" t="s">
        <v>7221</v>
      </c>
      <c r="D8771" s="1" t="s">
        <v>11419</v>
      </c>
      <c r="E8771" s="1" t="s">
        <v>1103</v>
      </c>
      <c r="F8771" s="1" t="s">
        <v>7223</v>
      </c>
      <c r="G8771" s="1" t="s">
        <v>105</v>
      </c>
      <c r="H8771" s="1" t="s">
        <v>298</v>
      </c>
      <c r="I8771" s="1">
        <v>2</v>
      </c>
      <c r="J8771" s="1">
        <v>2023</v>
      </c>
      <c r="K8771" s="1">
        <v>240444</v>
      </c>
      <c r="L8771" s="1">
        <v>0</v>
      </c>
      <c r="M8771" s="1">
        <f t="array" ref="M8771">SUMPRODUCT(MAX(ISNUMBER(SEARCH('Class Rules'!$B$6:$B$85,$E8771))*ISNUMBER(SEARCH('Class Rules'!$C$6:$C$85,$F8771))*'Class Rules'!$A$6:$A$85))</f>
        <v>11</v>
      </c>
      <c r="N8771" s="1" t="str">
        <f t="array" ref="N8771">IF($M8771=0,'Class Rules'!$D$3,INDEX('Class Rules'!$D$6:$D$85,MATCH($M8771,'Class Rules'!$A$6:$A$85,0)))</f>
        <v>Freight LDV</v>
      </c>
      <c r="O8771" s="1" t="str">
        <f t="array" ref="O8771">IF(SUMPRODUCT(MAX(ISNUMBER(SEARCH(Fuel_Rules!$A$6:$A$30,$E8771))*ISNUMBER(SEARCH(Fuel_Rules!$B$6:$B$30,$F8771))*(Fuel_Rules!$A$6:$A$30&lt;&gt;"")))&gt;0,"Plug-in hybrid",IF($G8771="Diesel","Diesel","Gasoline"))</f>
        <v>Diesel</v>
      </c>
    </row>
    <row r="8772" spans="1:15" ht="15" customHeight="1" x14ac:dyDescent="0.25">
      <c r="A8772" s="1">
        <v>2022</v>
      </c>
      <c r="B8772" s="1" t="s">
        <v>11026</v>
      </c>
      <c r="C8772" s="1" t="s">
        <v>7221</v>
      </c>
      <c r="D8772" s="1" t="s">
        <v>11420</v>
      </c>
      <c r="E8772" s="1" t="s">
        <v>1103</v>
      </c>
      <c r="F8772" s="1" t="s">
        <v>7223</v>
      </c>
      <c r="G8772" s="1" t="s">
        <v>105</v>
      </c>
      <c r="H8772" s="1" t="s">
        <v>298</v>
      </c>
      <c r="I8772" s="1">
        <v>2</v>
      </c>
      <c r="J8772" s="1">
        <v>2023</v>
      </c>
      <c r="K8772" s="1">
        <v>231585</v>
      </c>
      <c r="L8772" s="1">
        <v>0</v>
      </c>
      <c r="M8772" s="1">
        <f t="array" ref="M8772">SUMPRODUCT(MAX(ISNUMBER(SEARCH('Class Rules'!$B$6:$B$85,$E8772))*ISNUMBER(SEARCH('Class Rules'!$C$6:$C$85,$F8772))*'Class Rules'!$A$6:$A$85))</f>
        <v>11</v>
      </c>
      <c r="N8772" s="1" t="str">
        <f t="array" ref="N8772">IF($M8772=0,'Class Rules'!$D$3,INDEX('Class Rules'!$D$6:$D$85,MATCH($M8772,'Class Rules'!$A$6:$A$85,0)))</f>
        <v>Freight LDV</v>
      </c>
      <c r="O8772" s="1" t="str">
        <f t="array" ref="O8772">IF(SUMPRODUCT(MAX(ISNUMBER(SEARCH(Fuel_Rules!$A$6:$A$30,$E8772))*ISNUMBER(SEARCH(Fuel_Rules!$B$6:$B$30,$F8772))*(Fuel_Rules!$A$6:$A$30&lt;&gt;"")))&gt;0,"Plug-in hybrid",IF($G8772="Diesel","Diesel","Gasoline"))</f>
        <v>Diesel</v>
      </c>
    </row>
    <row r="8773" spans="1:15" ht="15" customHeight="1" x14ac:dyDescent="0.25">
      <c r="A8773" s="1">
        <v>2022</v>
      </c>
      <c r="B8773" s="1" t="s">
        <v>11026</v>
      </c>
      <c r="C8773" s="1" t="s">
        <v>7225</v>
      </c>
      <c r="D8773" s="1" t="s">
        <v>11421</v>
      </c>
      <c r="E8773" s="1" t="s">
        <v>1103</v>
      </c>
      <c r="F8773" s="1" t="s">
        <v>7227</v>
      </c>
      <c r="G8773" s="1" t="s">
        <v>105</v>
      </c>
      <c r="H8773" s="1" t="s">
        <v>298</v>
      </c>
      <c r="I8773" s="1">
        <v>2</v>
      </c>
      <c r="J8773" s="1">
        <v>2023</v>
      </c>
      <c r="K8773" s="1">
        <v>247291</v>
      </c>
      <c r="L8773" s="1">
        <v>0</v>
      </c>
      <c r="M8773" s="1">
        <f t="array" ref="M8773">SUMPRODUCT(MAX(ISNUMBER(SEARCH('Class Rules'!$B$6:$B$85,$E8773))*ISNUMBER(SEARCH('Class Rules'!$C$6:$C$85,$F8773))*'Class Rules'!$A$6:$A$85))</f>
        <v>11</v>
      </c>
      <c r="N8773" s="1" t="str">
        <f t="array" ref="N8773">IF($M8773=0,'Class Rules'!$D$3,INDEX('Class Rules'!$D$6:$D$85,MATCH($M8773,'Class Rules'!$A$6:$A$85,0)))</f>
        <v>Freight LDV</v>
      </c>
      <c r="O8773" s="1" t="str">
        <f t="array" ref="O8773">IF(SUMPRODUCT(MAX(ISNUMBER(SEARCH(Fuel_Rules!$A$6:$A$30,$E8773))*ISNUMBER(SEARCH(Fuel_Rules!$B$6:$B$30,$F8773))*(Fuel_Rules!$A$6:$A$30&lt;&gt;"")))&gt;0,"Plug-in hybrid",IF($G8773="Diesel","Diesel","Gasoline"))</f>
        <v>Diesel</v>
      </c>
    </row>
    <row r="8774" spans="1:15" ht="15" customHeight="1" x14ac:dyDescent="0.25">
      <c r="A8774" s="1">
        <v>2022</v>
      </c>
      <c r="B8774" s="1" t="s">
        <v>11026</v>
      </c>
      <c r="C8774" s="1" t="s">
        <v>7225</v>
      </c>
      <c r="D8774" s="1" t="s">
        <v>11422</v>
      </c>
      <c r="E8774" s="1" t="s">
        <v>1103</v>
      </c>
      <c r="F8774" s="1" t="s">
        <v>7227</v>
      </c>
      <c r="G8774" s="1" t="s">
        <v>105</v>
      </c>
      <c r="H8774" s="1" t="s">
        <v>298</v>
      </c>
      <c r="I8774" s="1">
        <v>2</v>
      </c>
      <c r="J8774" s="1">
        <v>2023</v>
      </c>
      <c r="K8774" s="1">
        <v>215275</v>
      </c>
      <c r="L8774" s="1">
        <v>0</v>
      </c>
      <c r="M8774" s="1">
        <f t="array" ref="M8774">SUMPRODUCT(MAX(ISNUMBER(SEARCH('Class Rules'!$B$6:$B$85,$E8774))*ISNUMBER(SEARCH('Class Rules'!$C$6:$C$85,$F8774))*'Class Rules'!$A$6:$A$85))</f>
        <v>11</v>
      </c>
      <c r="N8774" s="1" t="str">
        <f t="array" ref="N8774">IF($M8774=0,'Class Rules'!$D$3,INDEX('Class Rules'!$D$6:$D$85,MATCH($M8774,'Class Rules'!$A$6:$A$85,0)))</f>
        <v>Freight LDV</v>
      </c>
      <c r="O8774" s="1" t="str">
        <f t="array" ref="O8774">IF(SUMPRODUCT(MAX(ISNUMBER(SEARCH(Fuel_Rules!$A$6:$A$30,$E8774))*ISNUMBER(SEARCH(Fuel_Rules!$B$6:$B$30,$F8774))*(Fuel_Rules!$A$6:$A$30&lt;&gt;"")))&gt;0,"Plug-in hybrid",IF($G8774="Diesel","Diesel","Gasoline"))</f>
        <v>Diesel</v>
      </c>
    </row>
    <row r="8775" spans="1:15" ht="15" customHeight="1" x14ac:dyDescent="0.25">
      <c r="A8775" s="1">
        <v>2022</v>
      </c>
      <c r="B8775" s="1" t="s">
        <v>11026</v>
      </c>
      <c r="C8775" s="1" t="s">
        <v>1207</v>
      </c>
      <c r="D8775" s="1" t="s">
        <v>11423</v>
      </c>
      <c r="E8775" s="1" t="s">
        <v>1209</v>
      </c>
      <c r="F8775" s="1" t="s">
        <v>1210</v>
      </c>
      <c r="G8775" s="1" t="s">
        <v>105</v>
      </c>
      <c r="H8775" s="1" t="s">
        <v>298</v>
      </c>
      <c r="I8775" s="1">
        <v>3.5</v>
      </c>
      <c r="J8775" s="1">
        <v>2023</v>
      </c>
      <c r="K8775" s="1">
        <v>194707</v>
      </c>
      <c r="L8775" s="1">
        <v>0</v>
      </c>
      <c r="M8775" s="1">
        <f t="array" ref="M8775">SUMPRODUCT(MAX(ISNUMBER(SEARCH('Class Rules'!$B$6:$B$85,$E8775))*ISNUMBER(SEARCH('Class Rules'!$C$6:$C$85,$F8775))*'Class Rules'!$A$6:$A$85))</f>
        <v>34</v>
      </c>
      <c r="N8775" s="1" t="str">
        <f t="array" ref="N8775">IF($M8775=0,'Class Rules'!$D$3,INDEX('Class Rules'!$D$6:$D$85,MATCH($M8775,'Class Rules'!$A$6:$A$85,0)))</f>
        <v>Freight LDV</v>
      </c>
      <c r="O8775" s="1" t="str">
        <f t="array" ref="O8775">IF(SUMPRODUCT(MAX(ISNUMBER(SEARCH(Fuel_Rules!$A$6:$A$30,$E8775))*ISNUMBER(SEARCH(Fuel_Rules!$B$6:$B$30,$F8775))*(Fuel_Rules!$A$6:$A$30&lt;&gt;"")))&gt;0,"Plug-in hybrid",IF($G8775="Diesel","Diesel","Gasoline"))</f>
        <v>Diesel</v>
      </c>
    </row>
    <row r="8776" spans="1:15" ht="15" customHeight="1" x14ac:dyDescent="0.25">
      <c r="A8776" s="1">
        <v>2022</v>
      </c>
      <c r="B8776" s="1" t="s">
        <v>11026</v>
      </c>
      <c r="C8776" s="1" t="s">
        <v>1211</v>
      </c>
      <c r="D8776" s="1" t="s">
        <v>11424</v>
      </c>
      <c r="E8776" s="1" t="s">
        <v>1209</v>
      </c>
      <c r="F8776" s="1" t="s">
        <v>1213</v>
      </c>
      <c r="G8776" s="1" t="s">
        <v>105</v>
      </c>
      <c r="H8776" s="1" t="s">
        <v>298</v>
      </c>
      <c r="I8776" s="1">
        <v>3.5</v>
      </c>
      <c r="J8776" s="1">
        <v>2023</v>
      </c>
      <c r="K8776" s="1">
        <v>210000</v>
      </c>
      <c r="L8776" s="1">
        <v>0</v>
      </c>
      <c r="M8776" s="1">
        <f t="array" ref="M8776">SUMPRODUCT(MAX(ISNUMBER(SEARCH('Class Rules'!$B$6:$B$85,$E8776))*ISNUMBER(SEARCH('Class Rules'!$C$6:$C$85,$F8776))*'Class Rules'!$A$6:$A$85))</f>
        <v>34</v>
      </c>
      <c r="N8776" s="1" t="str">
        <f t="array" ref="N8776">IF($M8776=0,'Class Rules'!$D$3,INDEX('Class Rules'!$D$6:$D$85,MATCH($M8776,'Class Rules'!$A$6:$A$85,0)))</f>
        <v>Freight LDV</v>
      </c>
      <c r="O8776" s="1" t="str">
        <f t="array" ref="O8776">IF(SUMPRODUCT(MAX(ISNUMBER(SEARCH(Fuel_Rules!$A$6:$A$30,$E8776))*ISNUMBER(SEARCH(Fuel_Rules!$B$6:$B$30,$F8776))*(Fuel_Rules!$A$6:$A$30&lt;&gt;"")))&gt;0,"Plug-in hybrid",IF($G8776="Diesel","Diesel","Gasoline"))</f>
        <v>Diesel</v>
      </c>
    </row>
    <row r="8777" spans="1:15" ht="15" customHeight="1" x14ac:dyDescent="0.25">
      <c r="A8777" s="1">
        <v>2022</v>
      </c>
      <c r="B8777" s="1" t="s">
        <v>11026</v>
      </c>
      <c r="C8777" s="1" t="s">
        <v>1214</v>
      </c>
      <c r="D8777" s="1" t="s">
        <v>11425</v>
      </c>
      <c r="E8777" s="1" t="s">
        <v>1209</v>
      </c>
      <c r="F8777" s="1" t="s">
        <v>1216</v>
      </c>
      <c r="G8777" s="1" t="s">
        <v>105</v>
      </c>
      <c r="H8777" s="1" t="s">
        <v>298</v>
      </c>
      <c r="I8777" s="1">
        <v>3.5</v>
      </c>
      <c r="J8777" s="1">
        <v>2023</v>
      </c>
      <c r="K8777" s="1">
        <v>195000</v>
      </c>
      <c r="L8777" s="1">
        <v>0</v>
      </c>
      <c r="M8777" s="1">
        <f t="array" ref="M8777">SUMPRODUCT(MAX(ISNUMBER(SEARCH('Class Rules'!$B$6:$B$85,$E8777))*ISNUMBER(SEARCH('Class Rules'!$C$6:$C$85,$F8777))*'Class Rules'!$A$6:$A$85))</f>
        <v>34</v>
      </c>
      <c r="N8777" s="1" t="str">
        <f t="array" ref="N8777">IF($M8777=0,'Class Rules'!$D$3,INDEX('Class Rules'!$D$6:$D$85,MATCH($M8777,'Class Rules'!$A$6:$A$85,0)))</f>
        <v>Freight LDV</v>
      </c>
      <c r="O8777" s="1" t="str">
        <f t="array" ref="O8777">IF(SUMPRODUCT(MAX(ISNUMBER(SEARCH(Fuel_Rules!$A$6:$A$30,$E8777))*ISNUMBER(SEARCH(Fuel_Rules!$B$6:$B$30,$F8777))*(Fuel_Rules!$A$6:$A$30&lt;&gt;"")))&gt;0,"Plug-in hybrid",IF($G8777="Diesel","Diesel","Gasoline"))</f>
        <v>Diesel</v>
      </c>
    </row>
    <row r="8778" spans="1:15" ht="15" customHeight="1" x14ac:dyDescent="0.25">
      <c r="A8778" s="1">
        <v>2022</v>
      </c>
      <c r="B8778" s="1" t="s">
        <v>11026</v>
      </c>
      <c r="C8778" s="1" t="s">
        <v>1217</v>
      </c>
      <c r="D8778" s="1" t="s">
        <v>11426</v>
      </c>
      <c r="E8778" s="1" t="s">
        <v>1219</v>
      </c>
      <c r="F8778" s="1" t="s">
        <v>1220</v>
      </c>
      <c r="G8778" s="1" t="s">
        <v>103</v>
      </c>
      <c r="H8778" s="1" t="s">
        <v>298</v>
      </c>
      <c r="I8778" s="1">
        <v>1.8</v>
      </c>
      <c r="J8778" s="1">
        <v>2023</v>
      </c>
      <c r="K8778" s="1">
        <v>80160</v>
      </c>
      <c r="L8778" s="1">
        <v>0</v>
      </c>
      <c r="M8778" s="1">
        <f t="array" ref="M8778">SUMPRODUCT(MAX(ISNUMBER(SEARCH('Class Rules'!$B$6:$B$85,$E8778))*ISNUMBER(SEARCH('Class Rules'!$C$6:$C$85,$F8778))*'Class Rules'!$A$6:$A$85))</f>
        <v>0</v>
      </c>
      <c r="N8778" s="1" t="str">
        <f t="array" ref="N8778">IF($M8778=0,'Class Rules'!$D$3,INDEX('Class Rules'!$D$6:$D$85,MATCH($M8778,'Class Rules'!$A$6:$A$85,0)))</f>
        <v>Passenger LDV</v>
      </c>
      <c r="O8778" s="1" t="str">
        <f t="array" ref="O8778">IF(SUMPRODUCT(MAX(ISNUMBER(SEARCH(Fuel_Rules!$A$6:$A$30,$E8778))*ISNUMBER(SEARCH(Fuel_Rules!$B$6:$B$30,$F8778))*(Fuel_Rules!$A$6:$A$30&lt;&gt;"")))&gt;0,"Plug-in hybrid",IF($G8778="Diesel","Diesel","Gasoline"))</f>
        <v>Gasoline</v>
      </c>
    </row>
    <row r="8779" spans="1:15" ht="15" customHeight="1" x14ac:dyDescent="0.25">
      <c r="A8779" s="1">
        <v>2022</v>
      </c>
      <c r="B8779" s="1" t="s">
        <v>11026</v>
      </c>
      <c r="C8779" s="1" t="s">
        <v>1221</v>
      </c>
      <c r="D8779" s="1" t="s">
        <v>11427</v>
      </c>
      <c r="E8779" s="1" t="s">
        <v>1219</v>
      </c>
      <c r="F8779" s="1" t="s">
        <v>1223</v>
      </c>
      <c r="G8779" s="1" t="s">
        <v>103</v>
      </c>
      <c r="H8779" s="1" t="s">
        <v>298</v>
      </c>
      <c r="I8779" s="1">
        <v>1.6</v>
      </c>
      <c r="J8779" s="1">
        <v>2023</v>
      </c>
      <c r="K8779" s="1">
        <v>75000</v>
      </c>
      <c r="L8779" s="1">
        <v>0</v>
      </c>
      <c r="M8779" s="1">
        <f t="array" ref="M8779">SUMPRODUCT(MAX(ISNUMBER(SEARCH('Class Rules'!$B$6:$B$85,$E8779))*ISNUMBER(SEARCH('Class Rules'!$C$6:$C$85,$F8779))*'Class Rules'!$A$6:$A$85))</f>
        <v>0</v>
      </c>
      <c r="N8779" s="1" t="str">
        <f t="array" ref="N8779">IF($M8779=0,'Class Rules'!$D$3,INDEX('Class Rules'!$D$6:$D$85,MATCH($M8779,'Class Rules'!$A$6:$A$85,0)))</f>
        <v>Passenger LDV</v>
      </c>
      <c r="O8779" s="1" t="str">
        <f t="array" ref="O8779">IF(SUMPRODUCT(MAX(ISNUMBER(SEARCH(Fuel_Rules!$A$6:$A$30,$E8779))*ISNUMBER(SEARCH(Fuel_Rules!$B$6:$B$30,$F8779))*(Fuel_Rules!$A$6:$A$30&lt;&gt;"")))&gt;0,"Plug-in hybrid",IF($G8779="Diesel","Diesel","Gasoline"))</f>
        <v>Gasoline</v>
      </c>
    </row>
    <row r="8780" spans="1:15" ht="15" customHeight="1" x14ac:dyDescent="0.25">
      <c r="A8780" s="1">
        <v>2022</v>
      </c>
      <c r="B8780" s="1" t="s">
        <v>11026</v>
      </c>
      <c r="C8780" s="1" t="s">
        <v>1234</v>
      </c>
      <c r="D8780" s="1" t="s">
        <v>11428</v>
      </c>
      <c r="E8780" s="1" t="s">
        <v>1226</v>
      </c>
      <c r="F8780" s="1" t="s">
        <v>1236</v>
      </c>
      <c r="G8780" s="1" t="s">
        <v>103</v>
      </c>
      <c r="H8780" s="1" t="s">
        <v>437</v>
      </c>
      <c r="I8780" s="1">
        <v>1.5</v>
      </c>
      <c r="J8780" s="1">
        <v>2023</v>
      </c>
      <c r="K8780" s="1">
        <v>114401</v>
      </c>
      <c r="L8780" s="1">
        <v>0</v>
      </c>
      <c r="M8780" s="1">
        <f t="array" ref="M8780">SUMPRODUCT(MAX(ISNUMBER(SEARCH('Class Rules'!$B$6:$B$85,$E8780))*ISNUMBER(SEARCH('Class Rules'!$C$6:$C$85,$F8780))*'Class Rules'!$A$6:$A$85))</f>
        <v>0</v>
      </c>
      <c r="N8780" s="1" t="str">
        <f t="array" ref="N8780">IF($M8780=0,'Class Rules'!$D$3,INDEX('Class Rules'!$D$6:$D$85,MATCH($M8780,'Class Rules'!$A$6:$A$85,0)))</f>
        <v>Passenger LDV</v>
      </c>
      <c r="O8780" s="1" t="str">
        <f t="array" ref="O8780">IF(SUMPRODUCT(MAX(ISNUMBER(SEARCH(Fuel_Rules!$A$6:$A$30,$E8780))*ISNUMBER(SEARCH(Fuel_Rules!$B$6:$B$30,$F8780))*(Fuel_Rules!$A$6:$A$30&lt;&gt;"")))&gt;0,"Plug-in hybrid",IF($G8780="Diesel","Diesel","Gasoline"))</f>
        <v>Gasoline</v>
      </c>
    </row>
    <row r="8781" spans="1:15" ht="15" customHeight="1" x14ac:dyDescent="0.25">
      <c r="A8781" s="1">
        <v>2022</v>
      </c>
      <c r="B8781" s="1" t="s">
        <v>11026</v>
      </c>
      <c r="C8781" s="1" t="s">
        <v>1234</v>
      </c>
      <c r="D8781" s="1" t="s">
        <v>11429</v>
      </c>
      <c r="E8781" s="1" t="s">
        <v>1226</v>
      </c>
      <c r="F8781" s="1" t="s">
        <v>1236</v>
      </c>
      <c r="G8781" s="1" t="s">
        <v>103</v>
      </c>
      <c r="H8781" s="1" t="s">
        <v>437</v>
      </c>
      <c r="I8781" s="1">
        <v>1.5</v>
      </c>
      <c r="J8781" s="1">
        <v>2023</v>
      </c>
      <c r="K8781" s="1">
        <v>110625</v>
      </c>
      <c r="L8781" s="1">
        <v>0</v>
      </c>
      <c r="M8781" s="1">
        <f t="array" ref="M8781">SUMPRODUCT(MAX(ISNUMBER(SEARCH('Class Rules'!$B$6:$B$85,$E8781))*ISNUMBER(SEARCH('Class Rules'!$C$6:$C$85,$F8781))*'Class Rules'!$A$6:$A$85))</f>
        <v>0</v>
      </c>
      <c r="N8781" s="1" t="str">
        <f t="array" ref="N8781">IF($M8781=0,'Class Rules'!$D$3,INDEX('Class Rules'!$D$6:$D$85,MATCH($M8781,'Class Rules'!$A$6:$A$85,0)))</f>
        <v>Passenger LDV</v>
      </c>
      <c r="O8781" s="1" t="str">
        <f t="array" ref="O8781">IF(SUMPRODUCT(MAX(ISNUMBER(SEARCH(Fuel_Rules!$A$6:$A$30,$E8781))*ISNUMBER(SEARCH(Fuel_Rules!$B$6:$B$30,$F8781))*(Fuel_Rules!$A$6:$A$30&lt;&gt;"")))&gt;0,"Plug-in hybrid",IF($G8781="Diesel","Diesel","Gasoline"))</f>
        <v>Gasoline</v>
      </c>
    </row>
    <row r="8782" spans="1:15" ht="15" customHeight="1" x14ac:dyDescent="0.25">
      <c r="A8782" s="1">
        <v>2022</v>
      </c>
      <c r="B8782" s="1" t="s">
        <v>11026</v>
      </c>
      <c r="C8782" s="1" t="s">
        <v>1237</v>
      </c>
      <c r="D8782" s="1" t="s">
        <v>11430</v>
      </c>
      <c r="E8782" s="1" t="s">
        <v>1226</v>
      </c>
      <c r="F8782" s="1" t="s">
        <v>1239</v>
      </c>
      <c r="G8782" s="1" t="s">
        <v>103</v>
      </c>
      <c r="H8782" s="1" t="s">
        <v>437</v>
      </c>
      <c r="I8782" s="1">
        <v>1.5</v>
      </c>
      <c r="J8782" s="1">
        <v>2023</v>
      </c>
      <c r="K8782" s="1">
        <v>122512</v>
      </c>
      <c r="L8782" s="1">
        <v>0</v>
      </c>
      <c r="M8782" s="1">
        <f t="array" ref="M8782">SUMPRODUCT(MAX(ISNUMBER(SEARCH('Class Rules'!$B$6:$B$85,$E8782))*ISNUMBER(SEARCH('Class Rules'!$C$6:$C$85,$F8782))*'Class Rules'!$A$6:$A$85))</f>
        <v>0</v>
      </c>
      <c r="N8782" s="1" t="str">
        <f t="array" ref="N8782">IF($M8782=0,'Class Rules'!$D$3,INDEX('Class Rules'!$D$6:$D$85,MATCH($M8782,'Class Rules'!$A$6:$A$85,0)))</f>
        <v>Passenger LDV</v>
      </c>
      <c r="O8782" s="1" t="str">
        <f t="array" ref="O8782">IF(SUMPRODUCT(MAX(ISNUMBER(SEARCH(Fuel_Rules!$A$6:$A$30,$E8782))*ISNUMBER(SEARCH(Fuel_Rules!$B$6:$B$30,$F8782))*(Fuel_Rules!$A$6:$A$30&lt;&gt;"")))&gt;0,"Plug-in hybrid",IF($G8782="Diesel","Diesel","Gasoline"))</f>
        <v>Gasoline</v>
      </c>
    </row>
    <row r="8783" spans="1:15" ht="15" customHeight="1" x14ac:dyDescent="0.25">
      <c r="A8783" s="1">
        <v>2022</v>
      </c>
      <c r="B8783" s="1" t="s">
        <v>11026</v>
      </c>
      <c r="C8783" s="1" t="s">
        <v>1237</v>
      </c>
      <c r="D8783" s="1" t="s">
        <v>11431</v>
      </c>
      <c r="E8783" s="1" t="s">
        <v>1226</v>
      </c>
      <c r="F8783" s="1" t="s">
        <v>1239</v>
      </c>
      <c r="G8783" s="1" t="s">
        <v>103</v>
      </c>
      <c r="H8783" s="1" t="s">
        <v>437</v>
      </c>
      <c r="I8783" s="1">
        <v>1.5</v>
      </c>
      <c r="J8783" s="1">
        <v>2023</v>
      </c>
      <c r="K8783" s="1">
        <v>118345</v>
      </c>
      <c r="L8783" s="1">
        <v>0</v>
      </c>
      <c r="M8783" s="1">
        <f t="array" ref="M8783">SUMPRODUCT(MAX(ISNUMBER(SEARCH('Class Rules'!$B$6:$B$85,$E8783))*ISNUMBER(SEARCH('Class Rules'!$C$6:$C$85,$F8783))*'Class Rules'!$A$6:$A$85))</f>
        <v>0</v>
      </c>
      <c r="N8783" s="1" t="str">
        <f t="array" ref="N8783">IF($M8783=0,'Class Rules'!$D$3,INDEX('Class Rules'!$D$6:$D$85,MATCH($M8783,'Class Rules'!$A$6:$A$85,0)))</f>
        <v>Passenger LDV</v>
      </c>
      <c r="O8783" s="1" t="str">
        <f t="array" ref="O8783">IF(SUMPRODUCT(MAX(ISNUMBER(SEARCH(Fuel_Rules!$A$6:$A$30,$E8783))*ISNUMBER(SEARCH(Fuel_Rules!$B$6:$B$30,$F8783))*(Fuel_Rules!$A$6:$A$30&lt;&gt;"")))&gt;0,"Plug-in hybrid",IF($G8783="Diesel","Diesel","Gasoline"))</f>
        <v>Gasoline</v>
      </c>
    </row>
    <row r="8784" spans="1:15" ht="15" customHeight="1" x14ac:dyDescent="0.25">
      <c r="A8784" s="1">
        <v>2022</v>
      </c>
      <c r="B8784" s="1" t="s">
        <v>11026</v>
      </c>
      <c r="C8784" s="1" t="s">
        <v>1288</v>
      </c>
      <c r="D8784" s="1" t="s">
        <v>11432</v>
      </c>
      <c r="E8784" s="1" t="s">
        <v>1226</v>
      </c>
      <c r="F8784" s="1" t="s">
        <v>1290</v>
      </c>
      <c r="G8784" s="1" t="s">
        <v>103</v>
      </c>
      <c r="H8784" s="1" t="s">
        <v>437</v>
      </c>
      <c r="I8784" s="1">
        <v>1.5</v>
      </c>
      <c r="J8784" s="1">
        <v>2023</v>
      </c>
      <c r="K8784" s="1">
        <v>186899</v>
      </c>
      <c r="L8784" s="1">
        <v>0</v>
      </c>
      <c r="M8784" s="1">
        <f t="array" ref="M8784">SUMPRODUCT(MAX(ISNUMBER(SEARCH('Class Rules'!$B$6:$B$85,$E8784))*ISNUMBER(SEARCH('Class Rules'!$C$6:$C$85,$F8784))*'Class Rules'!$A$6:$A$85))</f>
        <v>0</v>
      </c>
      <c r="N8784" s="1" t="str">
        <f t="array" ref="N8784">IF($M8784=0,'Class Rules'!$D$3,INDEX('Class Rules'!$D$6:$D$85,MATCH($M8784,'Class Rules'!$A$6:$A$85,0)))</f>
        <v>Passenger LDV</v>
      </c>
      <c r="O8784" s="1" t="str">
        <f t="array" ref="O8784">IF(SUMPRODUCT(MAX(ISNUMBER(SEARCH(Fuel_Rules!$A$6:$A$30,$E8784))*ISNUMBER(SEARCH(Fuel_Rules!$B$6:$B$30,$F8784))*(Fuel_Rules!$A$6:$A$30&lt;&gt;"")))&gt;0,"Plug-in hybrid",IF($G8784="Diesel","Diesel","Gasoline"))</f>
        <v>Gasoline</v>
      </c>
    </row>
    <row r="8785" spans="1:15" ht="15" customHeight="1" x14ac:dyDescent="0.25">
      <c r="A8785" s="1">
        <v>2022</v>
      </c>
      <c r="B8785" s="1" t="s">
        <v>11026</v>
      </c>
      <c r="C8785" s="1" t="s">
        <v>1288</v>
      </c>
      <c r="D8785" s="1" t="s">
        <v>11433</v>
      </c>
      <c r="E8785" s="1" t="s">
        <v>1226</v>
      </c>
      <c r="F8785" s="1" t="s">
        <v>1290</v>
      </c>
      <c r="G8785" s="1" t="s">
        <v>103</v>
      </c>
      <c r="H8785" s="1" t="s">
        <v>437</v>
      </c>
      <c r="I8785" s="1">
        <v>1.5</v>
      </c>
      <c r="J8785" s="1">
        <v>2023</v>
      </c>
      <c r="K8785" s="1">
        <v>178443</v>
      </c>
      <c r="L8785" s="1">
        <v>0</v>
      </c>
      <c r="M8785" s="1">
        <f t="array" ref="M8785">SUMPRODUCT(MAX(ISNUMBER(SEARCH('Class Rules'!$B$6:$B$85,$E8785))*ISNUMBER(SEARCH('Class Rules'!$C$6:$C$85,$F8785))*'Class Rules'!$A$6:$A$85))</f>
        <v>0</v>
      </c>
      <c r="N8785" s="1" t="str">
        <f t="array" ref="N8785">IF($M8785=0,'Class Rules'!$D$3,INDEX('Class Rules'!$D$6:$D$85,MATCH($M8785,'Class Rules'!$A$6:$A$85,0)))</f>
        <v>Passenger LDV</v>
      </c>
      <c r="O8785" s="1" t="str">
        <f t="array" ref="O8785">IF(SUMPRODUCT(MAX(ISNUMBER(SEARCH(Fuel_Rules!$A$6:$A$30,$E8785))*ISNUMBER(SEARCH(Fuel_Rules!$B$6:$B$30,$F8785))*(Fuel_Rules!$A$6:$A$30&lt;&gt;"")))&gt;0,"Plug-in hybrid",IF($G8785="Diesel","Diesel","Gasoline"))</f>
        <v>Gasoline</v>
      </c>
    </row>
    <row r="8786" spans="1:15" ht="15" customHeight="1" x14ac:dyDescent="0.25">
      <c r="A8786" s="1">
        <v>2022</v>
      </c>
      <c r="B8786" s="1" t="s">
        <v>11026</v>
      </c>
      <c r="C8786" s="1" t="s">
        <v>1300</v>
      </c>
      <c r="D8786" s="1" t="s">
        <v>11434</v>
      </c>
      <c r="E8786" s="1" t="s">
        <v>1226</v>
      </c>
      <c r="F8786" s="1" t="s">
        <v>1302</v>
      </c>
      <c r="G8786" s="1" t="s">
        <v>103</v>
      </c>
      <c r="H8786" s="1" t="s">
        <v>437</v>
      </c>
      <c r="I8786" s="1">
        <v>1.5</v>
      </c>
      <c r="J8786" s="1">
        <v>2023</v>
      </c>
      <c r="K8786" s="1">
        <v>131351</v>
      </c>
      <c r="L8786" s="1">
        <v>0</v>
      </c>
      <c r="M8786" s="1">
        <f t="array" ref="M8786">SUMPRODUCT(MAX(ISNUMBER(SEARCH('Class Rules'!$B$6:$B$85,$E8786))*ISNUMBER(SEARCH('Class Rules'!$C$6:$C$85,$F8786))*'Class Rules'!$A$6:$A$85))</f>
        <v>0</v>
      </c>
      <c r="N8786" s="1" t="str">
        <f t="array" ref="N8786">IF($M8786=0,'Class Rules'!$D$3,INDEX('Class Rules'!$D$6:$D$85,MATCH($M8786,'Class Rules'!$A$6:$A$85,0)))</f>
        <v>Passenger LDV</v>
      </c>
      <c r="O8786" s="1" t="str">
        <f t="array" ref="O8786">IF(SUMPRODUCT(MAX(ISNUMBER(SEARCH(Fuel_Rules!$A$6:$A$30,$E8786))*ISNUMBER(SEARCH(Fuel_Rules!$B$6:$B$30,$F8786))*(Fuel_Rules!$A$6:$A$30&lt;&gt;"")))&gt;0,"Plug-in hybrid",IF($G8786="Diesel","Diesel","Gasoline"))</f>
        <v>Gasoline</v>
      </c>
    </row>
    <row r="8787" spans="1:15" ht="15" customHeight="1" x14ac:dyDescent="0.25">
      <c r="A8787" s="1">
        <v>2022</v>
      </c>
      <c r="B8787" s="1" t="s">
        <v>11026</v>
      </c>
      <c r="C8787" s="1" t="s">
        <v>1300</v>
      </c>
      <c r="D8787" s="1" t="s">
        <v>11435</v>
      </c>
      <c r="E8787" s="1" t="s">
        <v>1226</v>
      </c>
      <c r="F8787" s="1" t="s">
        <v>1302</v>
      </c>
      <c r="G8787" s="1" t="s">
        <v>103</v>
      </c>
      <c r="H8787" s="1" t="s">
        <v>437</v>
      </c>
      <c r="I8787" s="1">
        <v>1.5</v>
      </c>
      <c r="J8787" s="1">
        <v>2023</v>
      </c>
      <c r="K8787" s="1">
        <v>127016</v>
      </c>
      <c r="L8787" s="1">
        <v>0</v>
      </c>
      <c r="M8787" s="1">
        <f t="array" ref="M8787">SUMPRODUCT(MAX(ISNUMBER(SEARCH('Class Rules'!$B$6:$B$85,$E8787))*ISNUMBER(SEARCH('Class Rules'!$C$6:$C$85,$F8787))*'Class Rules'!$A$6:$A$85))</f>
        <v>0</v>
      </c>
      <c r="N8787" s="1" t="str">
        <f t="array" ref="N8787">IF($M8787=0,'Class Rules'!$D$3,INDEX('Class Rules'!$D$6:$D$85,MATCH($M8787,'Class Rules'!$A$6:$A$85,0)))</f>
        <v>Passenger LDV</v>
      </c>
      <c r="O8787" s="1" t="str">
        <f t="array" ref="O8787">IF(SUMPRODUCT(MAX(ISNUMBER(SEARCH(Fuel_Rules!$A$6:$A$30,$E8787))*ISNUMBER(SEARCH(Fuel_Rules!$B$6:$B$30,$F8787))*(Fuel_Rules!$A$6:$A$30&lt;&gt;"")))&gt;0,"Plug-in hybrid",IF($G8787="Diesel","Diesel","Gasoline"))</f>
        <v>Gasoline</v>
      </c>
    </row>
    <row r="8788" spans="1:15" ht="15" customHeight="1" x14ac:dyDescent="0.25">
      <c r="A8788" s="1">
        <v>2022</v>
      </c>
      <c r="B8788" s="1" t="s">
        <v>11026</v>
      </c>
      <c r="C8788" s="1" t="s">
        <v>4507</v>
      </c>
      <c r="D8788" s="1" t="s">
        <v>11436</v>
      </c>
      <c r="E8788" s="1" t="s">
        <v>1226</v>
      </c>
      <c r="F8788" s="1" t="s">
        <v>4509</v>
      </c>
      <c r="G8788" s="1" t="s">
        <v>103</v>
      </c>
      <c r="H8788" s="1" t="s">
        <v>437</v>
      </c>
      <c r="I8788" s="1">
        <v>1.5</v>
      </c>
      <c r="J8788" s="1">
        <v>2023</v>
      </c>
      <c r="K8788" s="1">
        <v>130283</v>
      </c>
      <c r="L8788" s="1">
        <v>0</v>
      </c>
      <c r="M8788" s="1">
        <f t="array" ref="M8788">SUMPRODUCT(MAX(ISNUMBER(SEARCH('Class Rules'!$B$6:$B$85,$E8788))*ISNUMBER(SEARCH('Class Rules'!$C$6:$C$85,$F8788))*'Class Rules'!$A$6:$A$85))</f>
        <v>0</v>
      </c>
      <c r="N8788" s="1" t="str">
        <f t="array" ref="N8788">IF($M8788=0,'Class Rules'!$D$3,INDEX('Class Rules'!$D$6:$D$85,MATCH($M8788,'Class Rules'!$A$6:$A$85,0)))</f>
        <v>Passenger LDV</v>
      </c>
      <c r="O8788" s="1" t="str">
        <f t="array" ref="O8788">IF(SUMPRODUCT(MAX(ISNUMBER(SEARCH(Fuel_Rules!$A$6:$A$30,$E8788))*ISNUMBER(SEARCH(Fuel_Rules!$B$6:$B$30,$F8788))*(Fuel_Rules!$A$6:$A$30&lt;&gt;"")))&gt;0,"Plug-in hybrid",IF($G8788="Diesel","Diesel","Gasoline"))</f>
        <v>Gasoline</v>
      </c>
    </row>
    <row r="8789" spans="1:15" ht="15" customHeight="1" x14ac:dyDescent="0.25">
      <c r="A8789" s="1">
        <v>2022</v>
      </c>
      <c r="B8789" s="1" t="s">
        <v>11026</v>
      </c>
      <c r="C8789" s="1" t="s">
        <v>4507</v>
      </c>
      <c r="D8789" s="1" t="s">
        <v>11437</v>
      </c>
      <c r="E8789" s="1" t="s">
        <v>1226</v>
      </c>
      <c r="F8789" s="1" t="s">
        <v>4509</v>
      </c>
      <c r="G8789" s="1" t="s">
        <v>103</v>
      </c>
      <c r="H8789" s="1" t="s">
        <v>437</v>
      </c>
      <c r="I8789" s="1">
        <v>1.5</v>
      </c>
      <c r="J8789" s="1">
        <v>2023</v>
      </c>
      <c r="K8789" s="1">
        <v>125980</v>
      </c>
      <c r="L8789" s="1">
        <v>0</v>
      </c>
      <c r="M8789" s="1">
        <f t="array" ref="M8789">SUMPRODUCT(MAX(ISNUMBER(SEARCH('Class Rules'!$B$6:$B$85,$E8789))*ISNUMBER(SEARCH('Class Rules'!$C$6:$C$85,$F8789))*'Class Rules'!$A$6:$A$85))</f>
        <v>0</v>
      </c>
      <c r="N8789" s="1" t="str">
        <f t="array" ref="N8789">IF($M8789=0,'Class Rules'!$D$3,INDEX('Class Rules'!$D$6:$D$85,MATCH($M8789,'Class Rules'!$A$6:$A$85,0)))</f>
        <v>Passenger LDV</v>
      </c>
      <c r="O8789" s="1" t="str">
        <f t="array" ref="O8789">IF(SUMPRODUCT(MAX(ISNUMBER(SEARCH(Fuel_Rules!$A$6:$A$30,$E8789))*ISNUMBER(SEARCH(Fuel_Rules!$B$6:$B$30,$F8789))*(Fuel_Rules!$A$6:$A$30&lt;&gt;"")))&gt;0,"Plug-in hybrid",IF($G8789="Diesel","Diesel","Gasoline"))</f>
        <v>Gasoline</v>
      </c>
    </row>
    <row r="8790" spans="1:15" ht="15" customHeight="1" x14ac:dyDescent="0.25">
      <c r="A8790" s="1">
        <v>2022</v>
      </c>
      <c r="B8790" s="1" t="s">
        <v>11026</v>
      </c>
      <c r="C8790" s="1" t="s">
        <v>4510</v>
      </c>
      <c r="D8790" s="1" t="s">
        <v>11438</v>
      </c>
      <c r="E8790" s="1" t="s">
        <v>1226</v>
      </c>
      <c r="F8790" s="1" t="s">
        <v>4512</v>
      </c>
      <c r="G8790" s="1" t="s">
        <v>103</v>
      </c>
      <c r="H8790" s="1" t="s">
        <v>437</v>
      </c>
      <c r="I8790" s="1">
        <v>1.5</v>
      </c>
      <c r="J8790" s="1">
        <v>2023</v>
      </c>
      <c r="K8790" s="1">
        <v>121462</v>
      </c>
      <c r="L8790" s="1">
        <v>0</v>
      </c>
      <c r="M8790" s="1">
        <f t="array" ref="M8790">SUMPRODUCT(MAX(ISNUMBER(SEARCH('Class Rules'!$B$6:$B$85,$E8790))*ISNUMBER(SEARCH('Class Rules'!$C$6:$C$85,$F8790))*'Class Rules'!$A$6:$A$85))</f>
        <v>0</v>
      </c>
      <c r="N8790" s="1" t="str">
        <f t="array" ref="N8790">IF($M8790=0,'Class Rules'!$D$3,INDEX('Class Rules'!$D$6:$D$85,MATCH($M8790,'Class Rules'!$A$6:$A$85,0)))</f>
        <v>Passenger LDV</v>
      </c>
      <c r="O8790" s="1" t="str">
        <f t="array" ref="O8790">IF(SUMPRODUCT(MAX(ISNUMBER(SEARCH(Fuel_Rules!$A$6:$A$30,$E8790))*ISNUMBER(SEARCH(Fuel_Rules!$B$6:$B$30,$F8790))*(Fuel_Rules!$A$6:$A$30&lt;&gt;"")))&gt;0,"Plug-in hybrid",IF($G8790="Diesel","Diesel","Gasoline"))</f>
        <v>Gasoline</v>
      </c>
    </row>
    <row r="8791" spans="1:15" ht="15" customHeight="1" x14ac:dyDescent="0.25">
      <c r="A8791" s="1">
        <v>2022</v>
      </c>
      <c r="B8791" s="1" t="s">
        <v>11026</v>
      </c>
      <c r="C8791" s="1" t="s">
        <v>4510</v>
      </c>
      <c r="D8791" s="1" t="s">
        <v>11439</v>
      </c>
      <c r="E8791" s="1" t="s">
        <v>1226</v>
      </c>
      <c r="F8791" s="1" t="s">
        <v>4512</v>
      </c>
      <c r="G8791" s="1" t="s">
        <v>103</v>
      </c>
      <c r="H8791" s="1" t="s">
        <v>437</v>
      </c>
      <c r="I8791" s="1">
        <v>1.5</v>
      </c>
      <c r="J8791" s="1">
        <v>2023</v>
      </c>
      <c r="K8791" s="1">
        <v>117453</v>
      </c>
      <c r="L8791" s="1">
        <v>0</v>
      </c>
      <c r="M8791" s="1">
        <f t="array" ref="M8791">SUMPRODUCT(MAX(ISNUMBER(SEARCH('Class Rules'!$B$6:$B$85,$E8791))*ISNUMBER(SEARCH('Class Rules'!$C$6:$C$85,$F8791))*'Class Rules'!$A$6:$A$85))</f>
        <v>0</v>
      </c>
      <c r="N8791" s="1" t="str">
        <f t="array" ref="N8791">IF($M8791=0,'Class Rules'!$D$3,INDEX('Class Rules'!$D$6:$D$85,MATCH($M8791,'Class Rules'!$A$6:$A$85,0)))</f>
        <v>Passenger LDV</v>
      </c>
      <c r="O8791" s="1" t="str">
        <f t="array" ref="O8791">IF(SUMPRODUCT(MAX(ISNUMBER(SEARCH(Fuel_Rules!$A$6:$A$30,$E8791))*ISNUMBER(SEARCH(Fuel_Rules!$B$6:$B$30,$F8791))*(Fuel_Rules!$A$6:$A$30&lt;&gt;"")))&gt;0,"Plug-in hybrid",IF($G8791="Diesel","Diesel","Gasoline"))</f>
        <v>Gasoline</v>
      </c>
    </row>
    <row r="8792" spans="1:15" ht="15" customHeight="1" x14ac:dyDescent="0.25">
      <c r="A8792" s="1">
        <v>2022</v>
      </c>
      <c r="B8792" s="1" t="s">
        <v>11026</v>
      </c>
      <c r="C8792" s="1" t="s">
        <v>10266</v>
      </c>
      <c r="D8792" s="1" t="s">
        <v>11440</v>
      </c>
      <c r="E8792" s="1" t="s">
        <v>1226</v>
      </c>
      <c r="F8792" s="1" t="s">
        <v>10268</v>
      </c>
      <c r="G8792" s="1" t="s">
        <v>103</v>
      </c>
      <c r="H8792" s="1" t="s">
        <v>437</v>
      </c>
      <c r="I8792" s="1">
        <v>1.5</v>
      </c>
      <c r="J8792" s="1">
        <v>2023</v>
      </c>
      <c r="K8792" s="1">
        <v>143620</v>
      </c>
      <c r="L8792" s="1">
        <v>0</v>
      </c>
      <c r="M8792" s="1">
        <f t="array" ref="M8792">SUMPRODUCT(MAX(ISNUMBER(SEARCH('Class Rules'!$B$6:$B$85,$E8792))*ISNUMBER(SEARCH('Class Rules'!$C$6:$C$85,$F8792))*'Class Rules'!$A$6:$A$85))</f>
        <v>0</v>
      </c>
      <c r="N8792" s="1" t="str">
        <f t="array" ref="N8792">IF($M8792=0,'Class Rules'!$D$3,INDEX('Class Rules'!$D$6:$D$85,MATCH($M8792,'Class Rules'!$A$6:$A$85,0)))</f>
        <v>Passenger LDV</v>
      </c>
      <c r="O8792" s="1" t="str">
        <f t="array" ref="O8792">IF(SUMPRODUCT(MAX(ISNUMBER(SEARCH(Fuel_Rules!$A$6:$A$30,$E8792))*ISNUMBER(SEARCH(Fuel_Rules!$B$6:$B$30,$F8792))*(Fuel_Rules!$A$6:$A$30&lt;&gt;"")))&gt;0,"Plug-in hybrid",IF($G8792="Diesel","Diesel","Gasoline"))</f>
        <v>Gasoline</v>
      </c>
    </row>
    <row r="8793" spans="1:15" ht="15" customHeight="1" x14ac:dyDescent="0.25">
      <c r="A8793" s="1">
        <v>2022</v>
      </c>
      <c r="B8793" s="1" t="s">
        <v>11026</v>
      </c>
      <c r="C8793" s="1" t="s">
        <v>10266</v>
      </c>
      <c r="D8793" s="1" t="s">
        <v>11441</v>
      </c>
      <c r="E8793" s="1" t="s">
        <v>1226</v>
      </c>
      <c r="F8793" s="1" t="s">
        <v>10268</v>
      </c>
      <c r="G8793" s="1" t="s">
        <v>103</v>
      </c>
      <c r="H8793" s="1" t="s">
        <v>437</v>
      </c>
      <c r="I8793" s="1">
        <v>1.5</v>
      </c>
      <c r="J8793" s="1">
        <v>2023</v>
      </c>
      <c r="K8793" s="1">
        <v>137026</v>
      </c>
      <c r="L8793" s="1">
        <v>0</v>
      </c>
      <c r="M8793" s="1">
        <f t="array" ref="M8793">SUMPRODUCT(MAX(ISNUMBER(SEARCH('Class Rules'!$B$6:$B$85,$E8793))*ISNUMBER(SEARCH('Class Rules'!$C$6:$C$85,$F8793))*'Class Rules'!$A$6:$A$85))</f>
        <v>0</v>
      </c>
      <c r="N8793" s="1" t="str">
        <f t="array" ref="N8793">IF($M8793=0,'Class Rules'!$D$3,INDEX('Class Rules'!$D$6:$D$85,MATCH($M8793,'Class Rules'!$A$6:$A$85,0)))</f>
        <v>Passenger LDV</v>
      </c>
      <c r="O8793" s="1" t="str">
        <f t="array" ref="O8793">IF(SUMPRODUCT(MAX(ISNUMBER(SEARCH(Fuel_Rules!$A$6:$A$30,$E8793))*ISNUMBER(SEARCH(Fuel_Rules!$B$6:$B$30,$F8793))*(Fuel_Rules!$A$6:$A$30&lt;&gt;"")))&gt;0,"Plug-in hybrid",IF($G8793="Diesel","Diesel","Gasoline"))</f>
        <v>Gasoline</v>
      </c>
    </row>
    <row r="8794" spans="1:15" ht="15" customHeight="1" x14ac:dyDescent="0.25">
      <c r="A8794" s="1">
        <v>2022</v>
      </c>
      <c r="B8794" s="1" t="s">
        <v>11026</v>
      </c>
      <c r="C8794" s="1" t="s">
        <v>10270</v>
      </c>
      <c r="D8794" s="1" t="s">
        <v>11442</v>
      </c>
      <c r="E8794" s="1" t="s">
        <v>1226</v>
      </c>
      <c r="F8794" s="1" t="s">
        <v>10272</v>
      </c>
      <c r="G8794" s="1" t="s">
        <v>103</v>
      </c>
      <c r="H8794" s="1" t="s">
        <v>437</v>
      </c>
      <c r="I8794" s="1">
        <v>1.5</v>
      </c>
      <c r="J8794" s="1">
        <v>2023</v>
      </c>
      <c r="K8794" s="1">
        <v>150989</v>
      </c>
      <c r="L8794" s="1">
        <v>0</v>
      </c>
      <c r="M8794" s="1">
        <f t="array" ref="M8794">SUMPRODUCT(MAX(ISNUMBER(SEARCH('Class Rules'!$B$6:$B$85,$E8794))*ISNUMBER(SEARCH('Class Rules'!$C$6:$C$85,$F8794))*'Class Rules'!$A$6:$A$85))</f>
        <v>0</v>
      </c>
      <c r="N8794" s="1" t="str">
        <f t="array" ref="N8794">IF($M8794=0,'Class Rules'!$D$3,INDEX('Class Rules'!$D$6:$D$85,MATCH($M8794,'Class Rules'!$A$6:$A$85,0)))</f>
        <v>Passenger LDV</v>
      </c>
      <c r="O8794" s="1" t="str">
        <f t="array" ref="O8794">IF(SUMPRODUCT(MAX(ISNUMBER(SEARCH(Fuel_Rules!$A$6:$A$30,$E8794))*ISNUMBER(SEARCH(Fuel_Rules!$B$6:$B$30,$F8794))*(Fuel_Rules!$A$6:$A$30&lt;&gt;"")))&gt;0,"Plug-in hybrid",IF($G8794="Diesel","Diesel","Gasoline"))</f>
        <v>Gasoline</v>
      </c>
    </row>
    <row r="8795" spans="1:15" ht="15" customHeight="1" x14ac:dyDescent="0.25">
      <c r="A8795" s="1">
        <v>2022</v>
      </c>
      <c r="B8795" s="1" t="s">
        <v>11026</v>
      </c>
      <c r="C8795" s="1" t="s">
        <v>10270</v>
      </c>
      <c r="D8795" s="1" t="s">
        <v>11443</v>
      </c>
      <c r="E8795" s="1" t="s">
        <v>1226</v>
      </c>
      <c r="F8795" s="1" t="s">
        <v>10272</v>
      </c>
      <c r="G8795" s="1" t="s">
        <v>103</v>
      </c>
      <c r="H8795" s="1" t="s">
        <v>437</v>
      </c>
      <c r="I8795" s="1">
        <v>1.5</v>
      </c>
      <c r="J8795" s="1">
        <v>2023</v>
      </c>
      <c r="K8795" s="1">
        <v>143936</v>
      </c>
      <c r="L8795" s="1">
        <v>0</v>
      </c>
      <c r="M8795" s="1">
        <f t="array" ref="M8795">SUMPRODUCT(MAX(ISNUMBER(SEARCH('Class Rules'!$B$6:$B$85,$E8795))*ISNUMBER(SEARCH('Class Rules'!$C$6:$C$85,$F8795))*'Class Rules'!$A$6:$A$85))</f>
        <v>0</v>
      </c>
      <c r="N8795" s="1" t="str">
        <f t="array" ref="N8795">IF($M8795=0,'Class Rules'!$D$3,INDEX('Class Rules'!$D$6:$D$85,MATCH($M8795,'Class Rules'!$A$6:$A$85,0)))</f>
        <v>Passenger LDV</v>
      </c>
      <c r="O8795" s="1" t="str">
        <f t="array" ref="O8795">IF(SUMPRODUCT(MAX(ISNUMBER(SEARCH(Fuel_Rules!$A$6:$A$30,$E8795))*ISNUMBER(SEARCH(Fuel_Rules!$B$6:$B$30,$F8795))*(Fuel_Rules!$A$6:$A$30&lt;&gt;"")))&gt;0,"Plug-in hybrid",IF($G8795="Diesel","Diesel","Gasoline"))</f>
        <v>Gasoline</v>
      </c>
    </row>
    <row r="8796" spans="1:15" ht="15" customHeight="1" x14ac:dyDescent="0.25">
      <c r="A8796" s="1">
        <v>2022</v>
      </c>
      <c r="B8796" s="1" t="s">
        <v>11026</v>
      </c>
      <c r="C8796" s="1" t="s">
        <v>10274</v>
      </c>
      <c r="D8796" s="1" t="s">
        <v>11444</v>
      </c>
      <c r="E8796" s="1" t="s">
        <v>1226</v>
      </c>
      <c r="F8796" s="1" t="s">
        <v>10276</v>
      </c>
      <c r="G8796" s="1" t="s">
        <v>103</v>
      </c>
      <c r="H8796" s="1" t="s">
        <v>437</v>
      </c>
      <c r="I8796" s="1">
        <v>1.5</v>
      </c>
      <c r="J8796" s="1">
        <v>2023</v>
      </c>
      <c r="K8796" s="1">
        <v>177745</v>
      </c>
      <c r="L8796" s="1">
        <v>0</v>
      </c>
      <c r="M8796" s="1">
        <f t="array" ref="M8796">SUMPRODUCT(MAX(ISNUMBER(SEARCH('Class Rules'!$B$6:$B$85,$E8796))*ISNUMBER(SEARCH('Class Rules'!$C$6:$C$85,$F8796))*'Class Rules'!$A$6:$A$85))</f>
        <v>0</v>
      </c>
      <c r="N8796" s="1" t="str">
        <f t="array" ref="N8796">IF($M8796=0,'Class Rules'!$D$3,INDEX('Class Rules'!$D$6:$D$85,MATCH($M8796,'Class Rules'!$A$6:$A$85,0)))</f>
        <v>Passenger LDV</v>
      </c>
      <c r="O8796" s="1" t="str">
        <f t="array" ref="O8796">IF(SUMPRODUCT(MAX(ISNUMBER(SEARCH(Fuel_Rules!$A$6:$A$30,$E8796))*ISNUMBER(SEARCH(Fuel_Rules!$B$6:$B$30,$F8796))*(Fuel_Rules!$A$6:$A$30&lt;&gt;"")))&gt;0,"Plug-in hybrid",IF($G8796="Diesel","Diesel","Gasoline"))</f>
        <v>Gasoline</v>
      </c>
    </row>
    <row r="8797" spans="1:15" ht="15" customHeight="1" x14ac:dyDescent="0.25">
      <c r="A8797" s="1">
        <v>2022</v>
      </c>
      <c r="B8797" s="1" t="s">
        <v>11026</v>
      </c>
      <c r="C8797" s="1" t="s">
        <v>10274</v>
      </c>
      <c r="D8797" s="1" t="s">
        <v>11445</v>
      </c>
      <c r="E8797" s="1" t="s">
        <v>1226</v>
      </c>
      <c r="F8797" s="1" t="s">
        <v>10276</v>
      </c>
      <c r="G8797" s="1" t="s">
        <v>103</v>
      </c>
      <c r="H8797" s="1" t="s">
        <v>437</v>
      </c>
      <c r="I8797" s="1">
        <v>1.5</v>
      </c>
      <c r="J8797" s="1">
        <v>2023</v>
      </c>
      <c r="K8797" s="1">
        <v>170741</v>
      </c>
      <c r="L8797" s="1">
        <v>0</v>
      </c>
      <c r="M8797" s="1">
        <f t="array" ref="M8797">SUMPRODUCT(MAX(ISNUMBER(SEARCH('Class Rules'!$B$6:$B$85,$E8797))*ISNUMBER(SEARCH('Class Rules'!$C$6:$C$85,$F8797))*'Class Rules'!$A$6:$A$85))</f>
        <v>0</v>
      </c>
      <c r="N8797" s="1" t="str">
        <f t="array" ref="N8797">IF($M8797=0,'Class Rules'!$D$3,INDEX('Class Rules'!$D$6:$D$85,MATCH($M8797,'Class Rules'!$A$6:$A$85,0)))</f>
        <v>Passenger LDV</v>
      </c>
      <c r="O8797" s="1" t="str">
        <f t="array" ref="O8797">IF(SUMPRODUCT(MAX(ISNUMBER(SEARCH(Fuel_Rules!$A$6:$A$30,$E8797))*ISNUMBER(SEARCH(Fuel_Rules!$B$6:$B$30,$F8797))*(Fuel_Rules!$A$6:$A$30&lt;&gt;"")))&gt;0,"Plug-in hybrid",IF($G8797="Diesel","Diesel","Gasoline"))</f>
        <v>Gasoline</v>
      </c>
    </row>
    <row r="8798" spans="1:15" ht="15" customHeight="1" x14ac:dyDescent="0.25">
      <c r="A8798" s="1">
        <v>2022</v>
      </c>
      <c r="B8798" s="1" t="s">
        <v>11026</v>
      </c>
      <c r="C8798" s="1" t="s">
        <v>1303</v>
      </c>
      <c r="D8798" s="1" t="s">
        <v>11446</v>
      </c>
      <c r="E8798" s="1" t="s">
        <v>1305</v>
      </c>
      <c r="F8798" s="1" t="s">
        <v>1306</v>
      </c>
      <c r="G8798" s="1" t="s">
        <v>105</v>
      </c>
      <c r="H8798" s="1" t="s">
        <v>298</v>
      </c>
      <c r="I8798" s="1">
        <v>2.5</v>
      </c>
      <c r="J8798" s="1">
        <v>2023</v>
      </c>
      <c r="K8798" s="1">
        <v>162561</v>
      </c>
      <c r="L8798" s="1">
        <v>0</v>
      </c>
      <c r="M8798" s="1">
        <f t="array" ref="M8798">SUMPRODUCT(MAX(ISNUMBER(SEARCH('Class Rules'!$B$6:$B$85,$E8798))*ISNUMBER(SEARCH('Class Rules'!$C$6:$C$85,$F8798))*'Class Rules'!$A$6:$A$85))</f>
        <v>33</v>
      </c>
      <c r="N8798" s="1" t="str">
        <f t="array" ref="N8798">IF($M8798=0,'Class Rules'!$D$3,INDEX('Class Rules'!$D$6:$D$85,MATCH($M8798,'Class Rules'!$A$6:$A$85,0)))</f>
        <v>Freight LDV</v>
      </c>
      <c r="O8798" s="1" t="str">
        <f t="array" ref="O8798">IF(SUMPRODUCT(MAX(ISNUMBER(SEARCH(Fuel_Rules!$A$6:$A$30,$E8798))*ISNUMBER(SEARCH(Fuel_Rules!$B$6:$B$30,$F8798))*(Fuel_Rules!$A$6:$A$30&lt;&gt;"")))&gt;0,"Plug-in hybrid",IF($G8798="Diesel","Diesel","Gasoline"))</f>
        <v>Diesel</v>
      </c>
    </row>
    <row r="8799" spans="1:15" ht="15" customHeight="1" x14ac:dyDescent="0.25">
      <c r="A8799" s="1">
        <v>2022</v>
      </c>
      <c r="B8799" s="1" t="s">
        <v>11026</v>
      </c>
      <c r="C8799" s="1" t="s">
        <v>1307</v>
      </c>
      <c r="D8799" s="1" t="s">
        <v>11447</v>
      </c>
      <c r="E8799" s="1" t="s">
        <v>1305</v>
      </c>
      <c r="F8799" s="1" t="s">
        <v>1309</v>
      </c>
      <c r="G8799" s="1" t="s">
        <v>103</v>
      </c>
      <c r="H8799" s="1" t="s">
        <v>437</v>
      </c>
      <c r="I8799" s="1">
        <v>3</v>
      </c>
      <c r="J8799" s="1">
        <v>2023</v>
      </c>
      <c r="K8799" s="1">
        <v>290020</v>
      </c>
      <c r="L8799" s="1">
        <v>0</v>
      </c>
      <c r="M8799" s="1">
        <f t="array" ref="M8799">SUMPRODUCT(MAX(ISNUMBER(SEARCH('Class Rules'!$B$6:$B$85,$E8799))*ISNUMBER(SEARCH('Class Rules'!$C$6:$C$85,$F8799))*'Class Rules'!$A$6:$A$85))</f>
        <v>0</v>
      </c>
      <c r="N8799" s="1" t="str">
        <f t="array" ref="N8799">IF($M8799=0,'Class Rules'!$D$3,INDEX('Class Rules'!$D$6:$D$85,MATCH($M8799,'Class Rules'!$A$6:$A$85,0)))</f>
        <v>Passenger LDV</v>
      </c>
      <c r="O8799" s="1" t="str">
        <f t="array" ref="O8799">IF(SUMPRODUCT(MAX(ISNUMBER(SEARCH(Fuel_Rules!$A$6:$A$30,$E8799))*ISNUMBER(SEARCH(Fuel_Rules!$B$6:$B$30,$F8799))*(Fuel_Rules!$A$6:$A$30&lt;&gt;"")))&gt;0,"Plug-in hybrid",IF($G8799="Diesel","Diesel","Gasoline"))</f>
        <v>Gasoline</v>
      </c>
    </row>
    <row r="8800" spans="1:15" ht="15" customHeight="1" x14ac:dyDescent="0.25">
      <c r="A8800" s="1">
        <v>2022</v>
      </c>
      <c r="B8800" s="1" t="s">
        <v>11026</v>
      </c>
      <c r="C8800" s="1" t="s">
        <v>1310</v>
      </c>
      <c r="D8800" s="1" t="s">
        <v>11448</v>
      </c>
      <c r="E8800" s="1" t="s">
        <v>1305</v>
      </c>
      <c r="F8800" s="1" t="s">
        <v>1312</v>
      </c>
      <c r="G8800" s="1" t="s">
        <v>103</v>
      </c>
      <c r="H8800" s="1" t="s">
        <v>437</v>
      </c>
      <c r="I8800" s="1">
        <v>1.6</v>
      </c>
      <c r="J8800" s="1">
        <v>2023</v>
      </c>
      <c r="K8800" s="1">
        <v>199209</v>
      </c>
      <c r="L8800" s="1">
        <v>0</v>
      </c>
      <c r="M8800" s="1">
        <f t="array" ref="M8800">SUMPRODUCT(MAX(ISNUMBER(SEARCH('Class Rules'!$B$6:$B$85,$E8800))*ISNUMBER(SEARCH('Class Rules'!$C$6:$C$85,$F8800))*'Class Rules'!$A$6:$A$85))</f>
        <v>0</v>
      </c>
      <c r="N8800" s="1" t="str">
        <f t="array" ref="N8800">IF($M8800=0,'Class Rules'!$D$3,INDEX('Class Rules'!$D$6:$D$85,MATCH($M8800,'Class Rules'!$A$6:$A$85,0)))</f>
        <v>Passenger LDV</v>
      </c>
      <c r="O8800" s="1" t="str">
        <f t="array" ref="O8800">IF(SUMPRODUCT(MAX(ISNUMBER(SEARCH(Fuel_Rules!$A$6:$A$30,$E8800))*ISNUMBER(SEARCH(Fuel_Rules!$B$6:$B$30,$F8800))*(Fuel_Rules!$A$6:$A$30&lt;&gt;"")))&gt;0,"Plug-in hybrid",IF($G8800="Diesel","Diesel","Gasoline"))</f>
        <v>Gasoline</v>
      </c>
    </row>
    <row r="8801" spans="1:15" ht="15" customHeight="1" x14ac:dyDescent="0.25">
      <c r="A8801" s="1">
        <v>2022</v>
      </c>
      <c r="B8801" s="1" t="s">
        <v>11026</v>
      </c>
      <c r="C8801" s="1" t="s">
        <v>1319</v>
      </c>
      <c r="D8801" s="1" t="s">
        <v>11449</v>
      </c>
      <c r="E8801" s="1" t="s">
        <v>1305</v>
      </c>
      <c r="F8801" s="1" t="s">
        <v>1321</v>
      </c>
      <c r="G8801" s="1" t="s">
        <v>103</v>
      </c>
      <c r="H8801" s="1" t="s">
        <v>437</v>
      </c>
      <c r="I8801" s="1">
        <v>2</v>
      </c>
      <c r="J8801" s="1">
        <v>2023</v>
      </c>
      <c r="K8801" s="1">
        <v>155206</v>
      </c>
      <c r="L8801" s="1">
        <v>0</v>
      </c>
      <c r="M8801" s="1">
        <f t="array" ref="M8801">SUMPRODUCT(MAX(ISNUMBER(SEARCH('Class Rules'!$B$6:$B$85,$E8801))*ISNUMBER(SEARCH('Class Rules'!$C$6:$C$85,$F8801))*'Class Rules'!$A$6:$A$85))</f>
        <v>0</v>
      </c>
      <c r="N8801" s="1" t="str">
        <f t="array" ref="N8801">IF($M8801=0,'Class Rules'!$D$3,INDEX('Class Rules'!$D$6:$D$85,MATCH($M8801,'Class Rules'!$A$6:$A$85,0)))</f>
        <v>Passenger LDV</v>
      </c>
      <c r="O8801" s="1" t="str">
        <f t="array" ref="O8801">IF(SUMPRODUCT(MAX(ISNUMBER(SEARCH(Fuel_Rules!$A$6:$A$30,$E8801))*ISNUMBER(SEARCH(Fuel_Rules!$B$6:$B$30,$F8801))*(Fuel_Rules!$A$6:$A$30&lt;&gt;"")))&gt;0,"Plug-in hybrid",IF($G8801="Diesel","Diesel","Gasoline"))</f>
        <v>Gasoline</v>
      </c>
    </row>
    <row r="8802" spans="1:15" ht="15" customHeight="1" x14ac:dyDescent="0.25">
      <c r="A8802" s="1">
        <v>2022</v>
      </c>
      <c r="B8802" s="1" t="s">
        <v>11026</v>
      </c>
      <c r="C8802" s="1" t="s">
        <v>1322</v>
      </c>
      <c r="D8802" s="1" t="s">
        <v>11450</v>
      </c>
      <c r="E8802" s="1" t="s">
        <v>1305</v>
      </c>
      <c r="F8802" s="1" t="s">
        <v>1324</v>
      </c>
      <c r="G8802" s="1" t="s">
        <v>103</v>
      </c>
      <c r="H8802" s="1" t="s">
        <v>437</v>
      </c>
      <c r="I8802" s="1">
        <v>1.6</v>
      </c>
      <c r="J8802" s="1">
        <v>2023</v>
      </c>
      <c r="K8802" s="1">
        <v>224620</v>
      </c>
      <c r="L8802" s="1">
        <v>0</v>
      </c>
      <c r="M8802" s="1">
        <f t="array" ref="M8802">SUMPRODUCT(MAX(ISNUMBER(SEARCH('Class Rules'!$B$6:$B$85,$E8802))*ISNUMBER(SEARCH('Class Rules'!$C$6:$C$85,$F8802))*'Class Rules'!$A$6:$A$85))</f>
        <v>0</v>
      </c>
      <c r="N8802" s="1" t="str">
        <f t="array" ref="N8802">IF($M8802=0,'Class Rules'!$D$3,INDEX('Class Rules'!$D$6:$D$85,MATCH($M8802,'Class Rules'!$A$6:$A$85,0)))</f>
        <v>Passenger LDV</v>
      </c>
      <c r="O8802" s="1" t="str">
        <f t="array" ref="O8802">IF(SUMPRODUCT(MAX(ISNUMBER(SEARCH(Fuel_Rules!$A$6:$A$30,$E8802))*ISNUMBER(SEARCH(Fuel_Rules!$B$6:$B$30,$F8802))*(Fuel_Rules!$A$6:$A$30&lt;&gt;"")))&gt;0,"Plug-in hybrid",IF($G8802="Diesel","Diesel","Gasoline"))</f>
        <v>Gasoline</v>
      </c>
    </row>
    <row r="8803" spans="1:15" ht="15" customHeight="1" x14ac:dyDescent="0.25">
      <c r="A8803" s="1">
        <v>2022</v>
      </c>
      <c r="B8803" s="1" t="s">
        <v>11026</v>
      </c>
      <c r="C8803" s="1" t="s">
        <v>1331</v>
      </c>
      <c r="D8803" s="1" t="s">
        <v>11451</v>
      </c>
      <c r="E8803" s="1" t="s">
        <v>1305</v>
      </c>
      <c r="F8803" s="1" t="s">
        <v>1333</v>
      </c>
      <c r="G8803" s="1" t="s">
        <v>103</v>
      </c>
      <c r="H8803" s="1" t="s">
        <v>298</v>
      </c>
      <c r="I8803" s="1">
        <v>1</v>
      </c>
      <c r="J8803" s="1">
        <v>2023</v>
      </c>
      <c r="K8803" s="1">
        <v>79441</v>
      </c>
      <c r="L8803" s="1">
        <v>0</v>
      </c>
      <c r="M8803" s="1">
        <f t="array" ref="M8803">SUMPRODUCT(MAX(ISNUMBER(SEARCH('Class Rules'!$B$6:$B$85,$E8803))*ISNUMBER(SEARCH('Class Rules'!$C$6:$C$85,$F8803))*'Class Rules'!$A$6:$A$85))</f>
        <v>0</v>
      </c>
      <c r="N8803" s="1" t="str">
        <f t="array" ref="N8803">IF($M8803=0,'Class Rules'!$D$3,INDEX('Class Rules'!$D$6:$D$85,MATCH($M8803,'Class Rules'!$A$6:$A$85,0)))</f>
        <v>Passenger LDV</v>
      </c>
      <c r="O8803" s="1" t="str">
        <f t="array" ref="O8803">IF(SUMPRODUCT(MAX(ISNUMBER(SEARCH(Fuel_Rules!$A$6:$A$30,$E8803))*ISNUMBER(SEARCH(Fuel_Rules!$B$6:$B$30,$F8803))*(Fuel_Rules!$A$6:$A$30&lt;&gt;"")))&gt;0,"Plug-in hybrid",IF($G8803="Diesel","Diesel","Gasoline"))</f>
        <v>Gasoline</v>
      </c>
    </row>
    <row r="8804" spans="1:15" ht="15" customHeight="1" x14ac:dyDescent="0.25">
      <c r="A8804" s="1">
        <v>2022</v>
      </c>
      <c r="B8804" s="1" t="s">
        <v>11026</v>
      </c>
      <c r="C8804" s="1" t="s">
        <v>1331</v>
      </c>
      <c r="D8804" s="1" t="s">
        <v>11452</v>
      </c>
      <c r="E8804" s="1" t="s">
        <v>1305</v>
      </c>
      <c r="F8804" s="1" t="s">
        <v>1333</v>
      </c>
      <c r="G8804" s="1" t="s">
        <v>103</v>
      </c>
      <c r="H8804" s="1" t="s">
        <v>298</v>
      </c>
      <c r="I8804" s="1">
        <v>1</v>
      </c>
      <c r="J8804" s="1">
        <v>2023</v>
      </c>
      <c r="K8804" s="1">
        <v>76566</v>
      </c>
      <c r="L8804" s="1">
        <v>0</v>
      </c>
      <c r="M8804" s="1">
        <f t="array" ref="M8804">SUMPRODUCT(MAX(ISNUMBER(SEARCH('Class Rules'!$B$6:$B$85,$E8804))*ISNUMBER(SEARCH('Class Rules'!$C$6:$C$85,$F8804))*'Class Rules'!$A$6:$A$85))</f>
        <v>0</v>
      </c>
      <c r="N8804" s="1" t="str">
        <f t="array" ref="N8804">IF($M8804=0,'Class Rules'!$D$3,INDEX('Class Rules'!$D$6:$D$85,MATCH($M8804,'Class Rules'!$A$6:$A$85,0)))</f>
        <v>Passenger LDV</v>
      </c>
      <c r="O8804" s="1" t="str">
        <f t="array" ref="O8804">IF(SUMPRODUCT(MAX(ISNUMBER(SEARCH(Fuel_Rules!$A$6:$A$30,$E8804))*ISNUMBER(SEARCH(Fuel_Rules!$B$6:$B$30,$F8804))*(Fuel_Rules!$A$6:$A$30&lt;&gt;"")))&gt;0,"Plug-in hybrid",IF($G8804="Diesel","Diesel","Gasoline"))</f>
        <v>Gasoline</v>
      </c>
    </row>
    <row r="8805" spans="1:15" ht="15" customHeight="1" x14ac:dyDescent="0.25">
      <c r="A8805" s="1">
        <v>2022</v>
      </c>
      <c r="B8805" s="1" t="s">
        <v>11026</v>
      </c>
      <c r="C8805" s="1" t="s">
        <v>1337</v>
      </c>
      <c r="D8805" s="1" t="s">
        <v>11453</v>
      </c>
      <c r="E8805" s="1" t="s">
        <v>1305</v>
      </c>
      <c r="F8805" s="1" t="s">
        <v>1339</v>
      </c>
      <c r="G8805" s="1" t="s">
        <v>103</v>
      </c>
      <c r="H8805" s="1" t="s">
        <v>298</v>
      </c>
      <c r="I8805" s="1">
        <v>1</v>
      </c>
      <c r="J8805" s="1">
        <v>2023</v>
      </c>
      <c r="K8805" s="1">
        <v>79854</v>
      </c>
      <c r="L8805" s="1">
        <v>0</v>
      </c>
      <c r="M8805" s="1">
        <f t="array" ref="M8805">SUMPRODUCT(MAX(ISNUMBER(SEARCH('Class Rules'!$B$6:$B$85,$E8805))*ISNUMBER(SEARCH('Class Rules'!$C$6:$C$85,$F8805))*'Class Rules'!$A$6:$A$85))</f>
        <v>0</v>
      </c>
      <c r="N8805" s="1" t="str">
        <f t="array" ref="N8805">IF($M8805=0,'Class Rules'!$D$3,INDEX('Class Rules'!$D$6:$D$85,MATCH($M8805,'Class Rules'!$A$6:$A$85,0)))</f>
        <v>Passenger LDV</v>
      </c>
      <c r="O8805" s="1" t="str">
        <f t="array" ref="O8805">IF(SUMPRODUCT(MAX(ISNUMBER(SEARCH(Fuel_Rules!$A$6:$A$30,$E8805))*ISNUMBER(SEARCH(Fuel_Rules!$B$6:$B$30,$F8805))*(Fuel_Rules!$A$6:$A$30&lt;&gt;"")))&gt;0,"Plug-in hybrid",IF($G8805="Diesel","Diesel","Gasoline"))</f>
        <v>Gasoline</v>
      </c>
    </row>
    <row r="8806" spans="1:15" ht="15" customHeight="1" x14ac:dyDescent="0.25">
      <c r="A8806" s="1">
        <v>2022</v>
      </c>
      <c r="B8806" s="1" t="s">
        <v>11026</v>
      </c>
      <c r="C8806" s="1" t="s">
        <v>1355</v>
      </c>
      <c r="D8806" s="1" t="s">
        <v>11454</v>
      </c>
      <c r="E8806" s="1" t="s">
        <v>1305</v>
      </c>
      <c r="F8806" s="1" t="s">
        <v>1357</v>
      </c>
      <c r="G8806" s="1" t="s">
        <v>103</v>
      </c>
      <c r="H8806" s="1" t="s">
        <v>298</v>
      </c>
      <c r="I8806" s="1">
        <v>1</v>
      </c>
      <c r="J8806" s="1">
        <v>2023</v>
      </c>
      <c r="K8806" s="1">
        <v>83514</v>
      </c>
      <c r="L8806" s="1">
        <v>0</v>
      </c>
      <c r="M8806" s="1">
        <f t="array" ref="M8806">SUMPRODUCT(MAX(ISNUMBER(SEARCH('Class Rules'!$B$6:$B$85,$E8806))*ISNUMBER(SEARCH('Class Rules'!$C$6:$C$85,$F8806))*'Class Rules'!$A$6:$A$85))</f>
        <v>0</v>
      </c>
      <c r="N8806" s="1" t="str">
        <f t="array" ref="N8806">IF($M8806=0,'Class Rules'!$D$3,INDEX('Class Rules'!$D$6:$D$85,MATCH($M8806,'Class Rules'!$A$6:$A$85,0)))</f>
        <v>Passenger LDV</v>
      </c>
      <c r="O8806" s="1" t="str">
        <f t="array" ref="O8806">IF(SUMPRODUCT(MAX(ISNUMBER(SEARCH(Fuel_Rules!$A$6:$A$30,$E8806))*ISNUMBER(SEARCH(Fuel_Rules!$B$6:$B$30,$F8806))*(Fuel_Rules!$A$6:$A$30&lt;&gt;"")))&gt;0,"Plug-in hybrid",IF($G8806="Diesel","Diesel","Gasoline"))</f>
        <v>Gasoline</v>
      </c>
    </row>
    <row r="8807" spans="1:15" ht="15" customHeight="1" x14ac:dyDescent="0.25">
      <c r="A8807" s="1">
        <v>2022</v>
      </c>
      <c r="B8807" s="1" t="s">
        <v>11026</v>
      </c>
      <c r="C8807" s="1" t="s">
        <v>1391</v>
      </c>
      <c r="D8807" s="1" t="s">
        <v>11455</v>
      </c>
      <c r="E8807" s="1" t="s">
        <v>1305</v>
      </c>
      <c r="F8807" s="1" t="s">
        <v>1393</v>
      </c>
      <c r="G8807" s="1" t="s">
        <v>103</v>
      </c>
      <c r="H8807" s="1" t="s">
        <v>437</v>
      </c>
      <c r="I8807" s="1">
        <v>1</v>
      </c>
      <c r="J8807" s="1">
        <v>2023</v>
      </c>
      <c r="K8807" s="1">
        <v>103641</v>
      </c>
      <c r="L8807" s="1">
        <v>0</v>
      </c>
      <c r="M8807" s="1">
        <f t="array" ref="M8807">SUMPRODUCT(MAX(ISNUMBER(SEARCH('Class Rules'!$B$6:$B$85,$E8807))*ISNUMBER(SEARCH('Class Rules'!$C$6:$C$85,$F8807))*'Class Rules'!$A$6:$A$85))</f>
        <v>0</v>
      </c>
      <c r="N8807" s="1" t="str">
        <f t="array" ref="N8807">IF($M8807=0,'Class Rules'!$D$3,INDEX('Class Rules'!$D$6:$D$85,MATCH($M8807,'Class Rules'!$A$6:$A$85,0)))</f>
        <v>Passenger LDV</v>
      </c>
      <c r="O8807" s="1" t="str">
        <f t="array" ref="O8807">IF(SUMPRODUCT(MAX(ISNUMBER(SEARCH(Fuel_Rules!$A$6:$A$30,$E8807))*ISNUMBER(SEARCH(Fuel_Rules!$B$6:$B$30,$F8807))*(Fuel_Rules!$A$6:$A$30&lt;&gt;"")))&gt;0,"Plug-in hybrid",IF($G8807="Diesel","Diesel","Gasoline"))</f>
        <v>Gasoline</v>
      </c>
    </row>
    <row r="8808" spans="1:15" ht="15" customHeight="1" x14ac:dyDescent="0.25">
      <c r="A8808" s="1">
        <v>2022</v>
      </c>
      <c r="B8808" s="1" t="s">
        <v>11026</v>
      </c>
      <c r="C8808" s="1" t="s">
        <v>1400</v>
      </c>
      <c r="D8808" s="1" t="s">
        <v>11456</v>
      </c>
      <c r="E8808" s="1" t="s">
        <v>1305</v>
      </c>
      <c r="F8808" s="1" t="s">
        <v>1402</v>
      </c>
      <c r="G8808" s="1" t="s">
        <v>103</v>
      </c>
      <c r="H8808" s="1" t="s">
        <v>437</v>
      </c>
      <c r="I8808" s="1">
        <v>1.6</v>
      </c>
      <c r="J8808" s="1">
        <v>2023</v>
      </c>
      <c r="K8808" s="1">
        <v>114152</v>
      </c>
      <c r="L8808" s="1">
        <v>0</v>
      </c>
      <c r="M8808" s="1">
        <f t="array" ref="M8808">SUMPRODUCT(MAX(ISNUMBER(SEARCH('Class Rules'!$B$6:$B$85,$E8808))*ISNUMBER(SEARCH('Class Rules'!$C$6:$C$85,$F8808))*'Class Rules'!$A$6:$A$85))</f>
        <v>0</v>
      </c>
      <c r="N8808" s="1" t="str">
        <f t="array" ref="N8808">IF($M8808=0,'Class Rules'!$D$3,INDEX('Class Rules'!$D$6:$D$85,MATCH($M8808,'Class Rules'!$A$6:$A$85,0)))</f>
        <v>Passenger LDV</v>
      </c>
      <c r="O8808" s="1" t="str">
        <f t="array" ref="O8808">IF(SUMPRODUCT(MAX(ISNUMBER(SEARCH(Fuel_Rules!$A$6:$A$30,$E8808))*ISNUMBER(SEARCH(Fuel_Rules!$B$6:$B$30,$F8808))*(Fuel_Rules!$A$6:$A$30&lt;&gt;"")))&gt;0,"Plug-in hybrid",IF($G8808="Diesel","Diesel","Gasoline"))</f>
        <v>Gasoline</v>
      </c>
    </row>
    <row r="8809" spans="1:15" ht="15" customHeight="1" x14ac:dyDescent="0.25">
      <c r="A8809" s="1">
        <v>2022</v>
      </c>
      <c r="B8809" s="1" t="s">
        <v>11026</v>
      </c>
      <c r="C8809" s="1" t="s">
        <v>1403</v>
      </c>
      <c r="D8809" s="1" t="s">
        <v>11457</v>
      </c>
      <c r="E8809" s="1" t="s">
        <v>1305</v>
      </c>
      <c r="F8809" s="1" t="s">
        <v>1405</v>
      </c>
      <c r="G8809" s="1" t="s">
        <v>103</v>
      </c>
      <c r="H8809" s="1" t="s">
        <v>298</v>
      </c>
      <c r="I8809" s="1">
        <v>1</v>
      </c>
      <c r="J8809" s="1">
        <v>2023</v>
      </c>
      <c r="K8809" s="1">
        <v>80786</v>
      </c>
      <c r="L8809" s="1">
        <v>0</v>
      </c>
      <c r="M8809" s="1">
        <f t="array" ref="M8809">SUMPRODUCT(MAX(ISNUMBER(SEARCH('Class Rules'!$B$6:$B$85,$E8809))*ISNUMBER(SEARCH('Class Rules'!$C$6:$C$85,$F8809))*'Class Rules'!$A$6:$A$85))</f>
        <v>0</v>
      </c>
      <c r="N8809" s="1" t="str">
        <f t="array" ref="N8809">IF($M8809=0,'Class Rules'!$D$3,INDEX('Class Rules'!$D$6:$D$85,MATCH($M8809,'Class Rules'!$A$6:$A$85,0)))</f>
        <v>Passenger LDV</v>
      </c>
      <c r="O8809" s="1" t="str">
        <f t="array" ref="O8809">IF(SUMPRODUCT(MAX(ISNUMBER(SEARCH(Fuel_Rules!$A$6:$A$30,$E8809))*ISNUMBER(SEARCH(Fuel_Rules!$B$6:$B$30,$F8809))*(Fuel_Rules!$A$6:$A$30&lt;&gt;"")))&gt;0,"Plug-in hybrid",IF($G8809="Diesel","Diesel","Gasoline"))</f>
        <v>Gasoline</v>
      </c>
    </row>
    <row r="8810" spans="1:15" ht="15" customHeight="1" x14ac:dyDescent="0.25">
      <c r="A8810" s="1">
        <v>2022</v>
      </c>
      <c r="B8810" s="1" t="s">
        <v>11026</v>
      </c>
      <c r="C8810" s="1" t="s">
        <v>1409</v>
      </c>
      <c r="D8810" s="1" t="s">
        <v>11458</v>
      </c>
      <c r="E8810" s="1" t="s">
        <v>1305</v>
      </c>
      <c r="F8810" s="1" t="s">
        <v>1411</v>
      </c>
      <c r="G8810" s="1" t="s">
        <v>103</v>
      </c>
      <c r="H8810" s="1" t="s">
        <v>298</v>
      </c>
      <c r="I8810" s="1">
        <v>1</v>
      </c>
      <c r="J8810" s="1">
        <v>2023</v>
      </c>
      <c r="K8810" s="1">
        <v>87537</v>
      </c>
      <c r="L8810" s="1">
        <v>0</v>
      </c>
      <c r="M8810" s="1">
        <f t="array" ref="M8810">SUMPRODUCT(MAX(ISNUMBER(SEARCH('Class Rules'!$B$6:$B$85,$E8810))*ISNUMBER(SEARCH('Class Rules'!$C$6:$C$85,$F8810))*'Class Rules'!$A$6:$A$85))</f>
        <v>0</v>
      </c>
      <c r="N8810" s="1" t="str">
        <f t="array" ref="N8810">IF($M8810=0,'Class Rules'!$D$3,INDEX('Class Rules'!$D$6:$D$85,MATCH($M8810,'Class Rules'!$A$6:$A$85,0)))</f>
        <v>Passenger LDV</v>
      </c>
      <c r="O8810" s="1" t="str">
        <f t="array" ref="O8810">IF(SUMPRODUCT(MAX(ISNUMBER(SEARCH(Fuel_Rules!$A$6:$A$30,$E8810))*ISNUMBER(SEARCH(Fuel_Rules!$B$6:$B$30,$F8810))*(Fuel_Rules!$A$6:$A$30&lt;&gt;"")))&gt;0,"Plug-in hybrid",IF($G8810="Diesel","Diesel","Gasoline"))</f>
        <v>Gasoline</v>
      </c>
    </row>
    <row r="8811" spans="1:15" ht="15" customHeight="1" x14ac:dyDescent="0.25">
      <c r="A8811" s="1">
        <v>2022</v>
      </c>
      <c r="B8811" s="1" t="s">
        <v>11026</v>
      </c>
      <c r="C8811" s="1" t="s">
        <v>1430</v>
      </c>
      <c r="D8811" s="1" t="s">
        <v>11459</v>
      </c>
      <c r="E8811" s="1" t="s">
        <v>1305</v>
      </c>
      <c r="F8811" s="1" t="s">
        <v>1432</v>
      </c>
      <c r="G8811" s="1" t="s">
        <v>103</v>
      </c>
      <c r="H8811" s="1" t="s">
        <v>437</v>
      </c>
      <c r="I8811" s="1">
        <v>1</v>
      </c>
      <c r="J8811" s="1">
        <v>2023</v>
      </c>
      <c r="K8811" s="1">
        <v>125739</v>
      </c>
      <c r="L8811" s="1">
        <v>0</v>
      </c>
      <c r="M8811" s="1">
        <f t="array" ref="M8811">SUMPRODUCT(MAX(ISNUMBER(SEARCH('Class Rules'!$B$6:$B$85,$E8811))*ISNUMBER(SEARCH('Class Rules'!$C$6:$C$85,$F8811))*'Class Rules'!$A$6:$A$85))</f>
        <v>0</v>
      </c>
      <c r="N8811" s="1" t="str">
        <f t="array" ref="N8811">IF($M8811=0,'Class Rules'!$D$3,INDEX('Class Rules'!$D$6:$D$85,MATCH($M8811,'Class Rules'!$A$6:$A$85,0)))</f>
        <v>Passenger LDV</v>
      </c>
      <c r="O8811" s="1" t="str">
        <f t="array" ref="O8811">IF(SUMPRODUCT(MAX(ISNUMBER(SEARCH(Fuel_Rules!$A$6:$A$30,$E8811))*ISNUMBER(SEARCH(Fuel_Rules!$B$6:$B$30,$F8811))*(Fuel_Rules!$A$6:$A$30&lt;&gt;"")))&gt;0,"Plug-in hybrid",IF($G8811="Diesel","Diesel","Gasoline"))</f>
        <v>Gasoline</v>
      </c>
    </row>
    <row r="8812" spans="1:15" ht="15" customHeight="1" x14ac:dyDescent="0.25">
      <c r="A8812" s="1">
        <v>2022</v>
      </c>
      <c r="B8812" s="1" t="s">
        <v>11026</v>
      </c>
      <c r="C8812" s="1" t="s">
        <v>1430</v>
      </c>
      <c r="D8812" s="1" t="s">
        <v>11460</v>
      </c>
      <c r="E8812" s="1" t="s">
        <v>1305</v>
      </c>
      <c r="F8812" s="1" t="s">
        <v>1432</v>
      </c>
      <c r="G8812" s="1" t="s">
        <v>103</v>
      </c>
      <c r="H8812" s="1" t="s">
        <v>437</v>
      </c>
      <c r="I8812" s="1">
        <v>1</v>
      </c>
      <c r="J8812" s="1">
        <v>2023</v>
      </c>
      <c r="K8812" s="1">
        <v>120835</v>
      </c>
      <c r="L8812" s="1">
        <v>0</v>
      </c>
      <c r="M8812" s="1">
        <f t="array" ref="M8812">SUMPRODUCT(MAX(ISNUMBER(SEARCH('Class Rules'!$B$6:$B$85,$E8812))*ISNUMBER(SEARCH('Class Rules'!$C$6:$C$85,$F8812))*'Class Rules'!$A$6:$A$85))</f>
        <v>0</v>
      </c>
      <c r="N8812" s="1" t="str">
        <f t="array" ref="N8812">IF($M8812=0,'Class Rules'!$D$3,INDEX('Class Rules'!$D$6:$D$85,MATCH($M8812,'Class Rules'!$A$6:$A$85,0)))</f>
        <v>Passenger LDV</v>
      </c>
      <c r="O8812" s="1" t="str">
        <f t="array" ref="O8812">IF(SUMPRODUCT(MAX(ISNUMBER(SEARCH(Fuel_Rules!$A$6:$A$30,$E8812))*ISNUMBER(SEARCH(Fuel_Rules!$B$6:$B$30,$F8812))*(Fuel_Rules!$A$6:$A$30&lt;&gt;"")))&gt;0,"Plug-in hybrid",IF($G8812="Diesel","Diesel","Gasoline"))</f>
        <v>Gasoline</v>
      </c>
    </row>
    <row r="8813" spans="1:15" ht="15" customHeight="1" x14ac:dyDescent="0.25">
      <c r="A8813" s="1">
        <v>2022</v>
      </c>
      <c r="B8813" s="1" t="s">
        <v>11026</v>
      </c>
      <c r="C8813" s="1" t="s">
        <v>1433</v>
      </c>
      <c r="D8813" s="1" t="s">
        <v>11461</v>
      </c>
      <c r="E8813" s="1" t="s">
        <v>1305</v>
      </c>
      <c r="F8813" s="1" t="s">
        <v>1435</v>
      </c>
      <c r="G8813" s="1" t="s">
        <v>103</v>
      </c>
      <c r="H8813" s="1" t="s">
        <v>437</v>
      </c>
      <c r="I8813" s="1">
        <v>2</v>
      </c>
      <c r="J8813" s="1">
        <v>2023</v>
      </c>
      <c r="K8813" s="1">
        <v>172431</v>
      </c>
      <c r="L8813" s="1">
        <v>0</v>
      </c>
      <c r="M8813" s="1">
        <f t="array" ref="M8813">SUMPRODUCT(MAX(ISNUMBER(SEARCH('Class Rules'!$B$6:$B$85,$E8813))*ISNUMBER(SEARCH('Class Rules'!$C$6:$C$85,$F8813))*'Class Rules'!$A$6:$A$85))</f>
        <v>0</v>
      </c>
      <c r="N8813" s="1" t="str">
        <f t="array" ref="N8813">IF($M8813=0,'Class Rules'!$D$3,INDEX('Class Rules'!$D$6:$D$85,MATCH($M8813,'Class Rules'!$A$6:$A$85,0)))</f>
        <v>Passenger LDV</v>
      </c>
      <c r="O8813" s="1" t="str">
        <f t="array" ref="O8813">IF(SUMPRODUCT(MAX(ISNUMBER(SEARCH(Fuel_Rules!$A$6:$A$30,$E8813))*ISNUMBER(SEARCH(Fuel_Rules!$B$6:$B$30,$F8813))*(Fuel_Rules!$A$6:$A$30&lt;&gt;"")))&gt;0,"Plug-in hybrid",IF($G8813="Diesel","Diesel","Gasoline"))</f>
        <v>Gasoline</v>
      </c>
    </row>
    <row r="8814" spans="1:15" ht="15" customHeight="1" x14ac:dyDescent="0.25">
      <c r="A8814" s="1">
        <v>2022</v>
      </c>
      <c r="B8814" s="1" t="s">
        <v>11026</v>
      </c>
      <c r="C8814" s="1" t="s">
        <v>1433</v>
      </c>
      <c r="D8814" s="1" t="s">
        <v>11462</v>
      </c>
      <c r="E8814" s="1" t="s">
        <v>1305</v>
      </c>
      <c r="F8814" s="1" t="s">
        <v>1435</v>
      </c>
      <c r="G8814" s="1" t="s">
        <v>103</v>
      </c>
      <c r="H8814" s="1" t="s">
        <v>437</v>
      </c>
      <c r="I8814" s="1">
        <v>2</v>
      </c>
      <c r="J8814" s="1">
        <v>2023</v>
      </c>
      <c r="K8814" s="1">
        <v>159100</v>
      </c>
      <c r="L8814" s="1">
        <v>0</v>
      </c>
      <c r="M8814" s="1">
        <f t="array" ref="M8814">SUMPRODUCT(MAX(ISNUMBER(SEARCH('Class Rules'!$B$6:$B$85,$E8814))*ISNUMBER(SEARCH('Class Rules'!$C$6:$C$85,$F8814))*'Class Rules'!$A$6:$A$85))</f>
        <v>0</v>
      </c>
      <c r="N8814" s="1" t="str">
        <f t="array" ref="N8814">IF($M8814=0,'Class Rules'!$D$3,INDEX('Class Rules'!$D$6:$D$85,MATCH($M8814,'Class Rules'!$A$6:$A$85,0)))</f>
        <v>Passenger LDV</v>
      </c>
      <c r="O8814" s="1" t="str">
        <f t="array" ref="O8814">IF(SUMPRODUCT(MAX(ISNUMBER(SEARCH(Fuel_Rules!$A$6:$A$30,$E8814))*ISNUMBER(SEARCH(Fuel_Rules!$B$6:$B$30,$F8814))*(Fuel_Rules!$A$6:$A$30&lt;&gt;"")))&gt;0,"Plug-in hybrid",IF($G8814="Diesel","Diesel","Gasoline"))</f>
        <v>Gasoline</v>
      </c>
    </row>
    <row r="8815" spans="1:15" ht="15" customHeight="1" x14ac:dyDescent="0.25">
      <c r="A8815" s="1">
        <v>2022</v>
      </c>
      <c r="B8815" s="1" t="s">
        <v>11026</v>
      </c>
      <c r="C8815" s="1" t="s">
        <v>1436</v>
      </c>
      <c r="D8815" s="1" t="s">
        <v>11463</v>
      </c>
      <c r="E8815" s="1" t="s">
        <v>1305</v>
      </c>
      <c r="F8815" s="1" t="s">
        <v>1438</v>
      </c>
      <c r="G8815" s="1" t="s">
        <v>103</v>
      </c>
      <c r="H8815" s="1" t="s">
        <v>437</v>
      </c>
      <c r="I8815" s="1">
        <v>1</v>
      </c>
      <c r="J8815" s="1">
        <v>2023</v>
      </c>
      <c r="K8815" s="1">
        <v>153064</v>
      </c>
      <c r="L8815" s="1">
        <v>0</v>
      </c>
      <c r="M8815" s="1">
        <f t="array" ref="M8815">SUMPRODUCT(MAX(ISNUMBER(SEARCH('Class Rules'!$B$6:$B$85,$E8815))*ISNUMBER(SEARCH('Class Rules'!$C$6:$C$85,$F8815))*'Class Rules'!$A$6:$A$85))</f>
        <v>0</v>
      </c>
      <c r="N8815" s="1" t="str">
        <f t="array" ref="N8815">IF($M8815=0,'Class Rules'!$D$3,INDEX('Class Rules'!$D$6:$D$85,MATCH($M8815,'Class Rules'!$A$6:$A$85,0)))</f>
        <v>Passenger LDV</v>
      </c>
      <c r="O8815" s="1" t="str">
        <f t="array" ref="O8815">IF(SUMPRODUCT(MAX(ISNUMBER(SEARCH(Fuel_Rules!$A$6:$A$30,$E8815))*ISNUMBER(SEARCH(Fuel_Rules!$B$6:$B$30,$F8815))*(Fuel_Rules!$A$6:$A$30&lt;&gt;"")))&gt;0,"Plug-in hybrid",IF($G8815="Diesel","Diesel","Gasoline"))</f>
        <v>Gasoline</v>
      </c>
    </row>
    <row r="8816" spans="1:15" ht="15" customHeight="1" x14ac:dyDescent="0.25">
      <c r="A8816" s="1">
        <v>2022</v>
      </c>
      <c r="B8816" s="1" t="s">
        <v>11026</v>
      </c>
      <c r="C8816" s="1" t="s">
        <v>1436</v>
      </c>
      <c r="D8816" s="1" t="s">
        <v>11464</v>
      </c>
      <c r="E8816" s="1" t="s">
        <v>1305</v>
      </c>
      <c r="F8816" s="1" t="s">
        <v>1438</v>
      </c>
      <c r="G8816" s="1" t="s">
        <v>103</v>
      </c>
      <c r="H8816" s="1" t="s">
        <v>437</v>
      </c>
      <c r="I8816" s="1">
        <v>1</v>
      </c>
      <c r="J8816" s="1">
        <v>2023</v>
      </c>
      <c r="K8816" s="1">
        <v>148011</v>
      </c>
      <c r="L8816" s="1">
        <v>0</v>
      </c>
      <c r="M8816" s="1">
        <f t="array" ref="M8816">SUMPRODUCT(MAX(ISNUMBER(SEARCH('Class Rules'!$B$6:$B$85,$E8816))*ISNUMBER(SEARCH('Class Rules'!$C$6:$C$85,$F8816))*'Class Rules'!$A$6:$A$85))</f>
        <v>0</v>
      </c>
      <c r="N8816" s="1" t="str">
        <f t="array" ref="N8816">IF($M8816=0,'Class Rules'!$D$3,INDEX('Class Rules'!$D$6:$D$85,MATCH($M8816,'Class Rules'!$A$6:$A$85,0)))</f>
        <v>Passenger LDV</v>
      </c>
      <c r="O8816" s="1" t="str">
        <f t="array" ref="O8816">IF(SUMPRODUCT(MAX(ISNUMBER(SEARCH(Fuel_Rules!$A$6:$A$30,$E8816))*ISNUMBER(SEARCH(Fuel_Rules!$B$6:$B$30,$F8816))*(Fuel_Rules!$A$6:$A$30&lt;&gt;"")))&gt;0,"Plug-in hybrid",IF($G8816="Diesel","Diesel","Gasoline"))</f>
        <v>Gasoline</v>
      </c>
    </row>
    <row r="8817" spans="1:15" ht="15" customHeight="1" x14ac:dyDescent="0.25">
      <c r="A8817" s="1">
        <v>2022</v>
      </c>
      <c r="B8817" s="1" t="s">
        <v>11026</v>
      </c>
      <c r="C8817" s="1" t="s">
        <v>1439</v>
      </c>
      <c r="D8817" s="1" t="s">
        <v>11465</v>
      </c>
      <c r="E8817" s="1" t="s">
        <v>1305</v>
      </c>
      <c r="F8817" s="1" t="s">
        <v>1441</v>
      </c>
      <c r="G8817" s="1" t="s">
        <v>103</v>
      </c>
      <c r="H8817" s="1" t="s">
        <v>437</v>
      </c>
      <c r="I8817" s="1">
        <v>1</v>
      </c>
      <c r="J8817" s="1">
        <v>2023</v>
      </c>
      <c r="K8817" s="1">
        <v>137683</v>
      </c>
      <c r="L8817" s="1">
        <v>0</v>
      </c>
      <c r="M8817" s="1">
        <f t="array" ref="M8817">SUMPRODUCT(MAX(ISNUMBER(SEARCH('Class Rules'!$B$6:$B$85,$E8817))*ISNUMBER(SEARCH('Class Rules'!$C$6:$C$85,$F8817))*'Class Rules'!$A$6:$A$85))</f>
        <v>0</v>
      </c>
      <c r="N8817" s="1" t="str">
        <f t="array" ref="N8817">IF($M8817=0,'Class Rules'!$D$3,INDEX('Class Rules'!$D$6:$D$85,MATCH($M8817,'Class Rules'!$A$6:$A$85,0)))</f>
        <v>Passenger LDV</v>
      </c>
      <c r="O8817" s="1" t="str">
        <f t="array" ref="O8817">IF(SUMPRODUCT(MAX(ISNUMBER(SEARCH(Fuel_Rules!$A$6:$A$30,$E8817))*ISNUMBER(SEARCH(Fuel_Rules!$B$6:$B$30,$F8817))*(Fuel_Rules!$A$6:$A$30&lt;&gt;"")))&gt;0,"Plug-in hybrid",IF($G8817="Diesel","Diesel","Gasoline"))</f>
        <v>Gasoline</v>
      </c>
    </row>
    <row r="8818" spans="1:15" ht="15" customHeight="1" x14ac:dyDescent="0.25">
      <c r="A8818" s="1">
        <v>2022</v>
      </c>
      <c r="B8818" s="1" t="s">
        <v>11026</v>
      </c>
      <c r="C8818" s="1" t="s">
        <v>1439</v>
      </c>
      <c r="D8818" s="1" t="s">
        <v>11466</v>
      </c>
      <c r="E8818" s="1" t="s">
        <v>1305</v>
      </c>
      <c r="F8818" s="1" t="s">
        <v>1441</v>
      </c>
      <c r="G8818" s="1" t="s">
        <v>103</v>
      </c>
      <c r="H8818" s="1" t="s">
        <v>437</v>
      </c>
      <c r="I8818" s="1">
        <v>1</v>
      </c>
      <c r="J8818" s="1">
        <v>2023</v>
      </c>
      <c r="K8818" s="1">
        <v>132313</v>
      </c>
      <c r="L8818" s="1">
        <v>0</v>
      </c>
      <c r="M8818" s="1">
        <f t="array" ref="M8818">SUMPRODUCT(MAX(ISNUMBER(SEARCH('Class Rules'!$B$6:$B$85,$E8818))*ISNUMBER(SEARCH('Class Rules'!$C$6:$C$85,$F8818))*'Class Rules'!$A$6:$A$85))</f>
        <v>0</v>
      </c>
      <c r="N8818" s="1" t="str">
        <f t="array" ref="N8818">IF($M8818=0,'Class Rules'!$D$3,INDEX('Class Rules'!$D$6:$D$85,MATCH($M8818,'Class Rules'!$A$6:$A$85,0)))</f>
        <v>Passenger LDV</v>
      </c>
      <c r="O8818" s="1" t="str">
        <f t="array" ref="O8818">IF(SUMPRODUCT(MAX(ISNUMBER(SEARCH(Fuel_Rules!$A$6:$A$30,$E8818))*ISNUMBER(SEARCH(Fuel_Rules!$B$6:$B$30,$F8818))*(Fuel_Rules!$A$6:$A$30&lt;&gt;"")))&gt;0,"Plug-in hybrid",IF($G8818="Diesel","Diesel","Gasoline"))</f>
        <v>Gasoline</v>
      </c>
    </row>
    <row r="8819" spans="1:15" ht="15" customHeight="1" x14ac:dyDescent="0.25">
      <c r="A8819" s="1">
        <v>2022</v>
      </c>
      <c r="B8819" s="1" t="s">
        <v>11026</v>
      </c>
      <c r="C8819" s="1" t="s">
        <v>1442</v>
      </c>
      <c r="D8819" s="1" t="s">
        <v>11467</v>
      </c>
      <c r="E8819" s="1" t="s">
        <v>1305</v>
      </c>
      <c r="F8819" s="1" t="s">
        <v>1444</v>
      </c>
      <c r="G8819" s="1" t="s">
        <v>103</v>
      </c>
      <c r="H8819" s="1" t="s">
        <v>298</v>
      </c>
      <c r="I8819" s="1">
        <v>1</v>
      </c>
      <c r="J8819" s="1">
        <v>2023</v>
      </c>
      <c r="K8819" s="1">
        <v>94550</v>
      </c>
      <c r="L8819" s="1">
        <v>0</v>
      </c>
      <c r="M8819" s="1">
        <f t="array" ref="M8819">SUMPRODUCT(MAX(ISNUMBER(SEARCH('Class Rules'!$B$6:$B$85,$E8819))*ISNUMBER(SEARCH('Class Rules'!$C$6:$C$85,$F8819))*'Class Rules'!$A$6:$A$85))</f>
        <v>0</v>
      </c>
      <c r="N8819" s="1" t="str">
        <f t="array" ref="N8819">IF($M8819=0,'Class Rules'!$D$3,INDEX('Class Rules'!$D$6:$D$85,MATCH($M8819,'Class Rules'!$A$6:$A$85,0)))</f>
        <v>Passenger LDV</v>
      </c>
      <c r="O8819" s="1" t="str">
        <f t="array" ref="O8819">IF(SUMPRODUCT(MAX(ISNUMBER(SEARCH(Fuel_Rules!$A$6:$A$30,$E8819))*ISNUMBER(SEARCH(Fuel_Rules!$B$6:$B$30,$F8819))*(Fuel_Rules!$A$6:$A$30&lt;&gt;"")))&gt;0,"Plug-in hybrid",IF($G8819="Diesel","Diesel","Gasoline"))</f>
        <v>Gasoline</v>
      </c>
    </row>
    <row r="8820" spans="1:15" ht="15" customHeight="1" x14ac:dyDescent="0.25">
      <c r="A8820" s="1">
        <v>2022</v>
      </c>
      <c r="B8820" s="1" t="s">
        <v>11026</v>
      </c>
      <c r="C8820" s="1" t="s">
        <v>1445</v>
      </c>
      <c r="D8820" s="1" t="s">
        <v>11468</v>
      </c>
      <c r="E8820" s="1" t="s">
        <v>1305</v>
      </c>
      <c r="F8820" s="1" t="s">
        <v>1447</v>
      </c>
      <c r="G8820" s="1" t="s">
        <v>103</v>
      </c>
      <c r="H8820" s="1" t="s">
        <v>437</v>
      </c>
      <c r="I8820" s="1">
        <v>1</v>
      </c>
      <c r="J8820" s="1">
        <v>2023</v>
      </c>
      <c r="K8820" s="1">
        <v>125546</v>
      </c>
      <c r="L8820" s="1">
        <v>0</v>
      </c>
      <c r="M8820" s="1">
        <f t="array" ref="M8820">SUMPRODUCT(MAX(ISNUMBER(SEARCH('Class Rules'!$B$6:$B$85,$E8820))*ISNUMBER(SEARCH('Class Rules'!$C$6:$C$85,$F8820))*'Class Rules'!$A$6:$A$85))</f>
        <v>0</v>
      </c>
      <c r="N8820" s="1" t="str">
        <f t="array" ref="N8820">IF($M8820=0,'Class Rules'!$D$3,INDEX('Class Rules'!$D$6:$D$85,MATCH($M8820,'Class Rules'!$A$6:$A$85,0)))</f>
        <v>Passenger LDV</v>
      </c>
      <c r="O8820" s="1" t="str">
        <f t="array" ref="O8820">IF(SUMPRODUCT(MAX(ISNUMBER(SEARCH(Fuel_Rules!$A$6:$A$30,$E8820))*ISNUMBER(SEARCH(Fuel_Rules!$B$6:$B$30,$F8820))*(Fuel_Rules!$A$6:$A$30&lt;&gt;"")))&gt;0,"Plug-in hybrid",IF($G8820="Diesel","Diesel","Gasoline"))</f>
        <v>Gasoline</v>
      </c>
    </row>
    <row r="8821" spans="1:15" ht="15" customHeight="1" x14ac:dyDescent="0.25">
      <c r="A8821" s="1">
        <v>2022</v>
      </c>
      <c r="B8821" s="1" t="s">
        <v>11026</v>
      </c>
      <c r="C8821" s="1" t="s">
        <v>1445</v>
      </c>
      <c r="D8821" s="1" t="s">
        <v>11469</v>
      </c>
      <c r="E8821" s="1" t="s">
        <v>1305</v>
      </c>
      <c r="F8821" s="1" t="s">
        <v>1447</v>
      </c>
      <c r="G8821" s="1" t="s">
        <v>103</v>
      </c>
      <c r="H8821" s="1" t="s">
        <v>437</v>
      </c>
      <c r="I8821" s="1">
        <v>1</v>
      </c>
      <c r="J8821" s="1">
        <v>2023</v>
      </c>
      <c r="K8821" s="1">
        <v>118221</v>
      </c>
      <c r="L8821" s="1">
        <v>0</v>
      </c>
      <c r="M8821" s="1">
        <f t="array" ref="M8821">SUMPRODUCT(MAX(ISNUMBER(SEARCH('Class Rules'!$B$6:$B$85,$E8821))*ISNUMBER(SEARCH('Class Rules'!$C$6:$C$85,$F8821))*'Class Rules'!$A$6:$A$85))</f>
        <v>0</v>
      </c>
      <c r="N8821" s="1" t="str">
        <f t="array" ref="N8821">IF($M8821=0,'Class Rules'!$D$3,INDEX('Class Rules'!$D$6:$D$85,MATCH($M8821,'Class Rules'!$A$6:$A$85,0)))</f>
        <v>Passenger LDV</v>
      </c>
      <c r="O8821" s="1" t="str">
        <f t="array" ref="O8821">IF(SUMPRODUCT(MAX(ISNUMBER(SEARCH(Fuel_Rules!$A$6:$A$30,$E8821))*ISNUMBER(SEARCH(Fuel_Rules!$B$6:$B$30,$F8821))*(Fuel_Rules!$A$6:$A$30&lt;&gt;"")))&gt;0,"Plug-in hybrid",IF($G8821="Diesel","Diesel","Gasoline"))</f>
        <v>Gasoline</v>
      </c>
    </row>
    <row r="8822" spans="1:15" ht="15" customHeight="1" x14ac:dyDescent="0.25">
      <c r="A8822" s="1">
        <v>2022</v>
      </c>
      <c r="B8822" s="1" t="s">
        <v>11026</v>
      </c>
      <c r="C8822" s="1" t="s">
        <v>1448</v>
      </c>
      <c r="D8822" s="1" t="s">
        <v>11470</v>
      </c>
      <c r="E8822" s="1" t="s">
        <v>1305</v>
      </c>
      <c r="F8822" s="1" t="s">
        <v>1450</v>
      </c>
      <c r="G8822" s="1" t="s">
        <v>103</v>
      </c>
      <c r="H8822" s="1" t="s">
        <v>437</v>
      </c>
      <c r="I8822" s="1">
        <v>1</v>
      </c>
      <c r="J8822" s="1">
        <v>2023</v>
      </c>
      <c r="K8822" s="1">
        <v>115696</v>
      </c>
      <c r="L8822" s="1">
        <v>0</v>
      </c>
      <c r="M8822" s="1">
        <f t="array" ref="M8822">SUMPRODUCT(MAX(ISNUMBER(SEARCH('Class Rules'!$B$6:$B$85,$E8822))*ISNUMBER(SEARCH('Class Rules'!$C$6:$C$85,$F8822))*'Class Rules'!$A$6:$A$85))</f>
        <v>0</v>
      </c>
      <c r="N8822" s="1" t="str">
        <f t="array" ref="N8822">IF($M8822=0,'Class Rules'!$D$3,INDEX('Class Rules'!$D$6:$D$85,MATCH($M8822,'Class Rules'!$A$6:$A$85,0)))</f>
        <v>Passenger LDV</v>
      </c>
      <c r="O8822" s="1" t="str">
        <f t="array" ref="O8822">IF(SUMPRODUCT(MAX(ISNUMBER(SEARCH(Fuel_Rules!$A$6:$A$30,$E8822))*ISNUMBER(SEARCH(Fuel_Rules!$B$6:$B$30,$F8822))*(Fuel_Rules!$A$6:$A$30&lt;&gt;"")))&gt;0,"Plug-in hybrid",IF($G8822="Diesel","Diesel","Gasoline"))</f>
        <v>Gasoline</v>
      </c>
    </row>
    <row r="8823" spans="1:15" ht="15" customHeight="1" x14ac:dyDescent="0.25">
      <c r="A8823" s="1">
        <v>2022</v>
      </c>
      <c r="B8823" s="1" t="s">
        <v>11026</v>
      </c>
      <c r="C8823" s="1" t="s">
        <v>1448</v>
      </c>
      <c r="D8823" s="1" t="s">
        <v>11471</v>
      </c>
      <c r="E8823" s="1" t="s">
        <v>1305</v>
      </c>
      <c r="F8823" s="1" t="s">
        <v>1450</v>
      </c>
      <c r="G8823" s="1" t="s">
        <v>103</v>
      </c>
      <c r="H8823" s="1" t="s">
        <v>437</v>
      </c>
      <c r="I8823" s="1">
        <v>1</v>
      </c>
      <c r="J8823" s="1">
        <v>2023</v>
      </c>
      <c r="K8823" s="1">
        <v>109210</v>
      </c>
      <c r="L8823" s="1">
        <v>0</v>
      </c>
      <c r="M8823" s="1">
        <f t="array" ref="M8823">SUMPRODUCT(MAX(ISNUMBER(SEARCH('Class Rules'!$B$6:$B$85,$E8823))*ISNUMBER(SEARCH('Class Rules'!$C$6:$C$85,$F8823))*'Class Rules'!$A$6:$A$85))</f>
        <v>0</v>
      </c>
      <c r="N8823" s="1" t="str">
        <f t="array" ref="N8823">IF($M8823=0,'Class Rules'!$D$3,INDEX('Class Rules'!$D$6:$D$85,MATCH($M8823,'Class Rules'!$A$6:$A$85,0)))</f>
        <v>Passenger LDV</v>
      </c>
      <c r="O8823" s="1" t="str">
        <f t="array" ref="O8823">IF(SUMPRODUCT(MAX(ISNUMBER(SEARCH(Fuel_Rules!$A$6:$A$30,$E8823))*ISNUMBER(SEARCH(Fuel_Rules!$B$6:$B$30,$F8823))*(Fuel_Rules!$A$6:$A$30&lt;&gt;"")))&gt;0,"Plug-in hybrid",IF($G8823="Diesel","Diesel","Gasoline"))</f>
        <v>Gasoline</v>
      </c>
    </row>
    <row r="8824" spans="1:15" ht="15" customHeight="1" x14ac:dyDescent="0.25">
      <c r="A8824" s="1">
        <v>2022</v>
      </c>
      <c r="B8824" s="1" t="s">
        <v>11026</v>
      </c>
      <c r="C8824" s="1" t="s">
        <v>1451</v>
      </c>
      <c r="D8824" s="1" t="s">
        <v>11472</v>
      </c>
      <c r="E8824" s="1" t="s">
        <v>1305</v>
      </c>
      <c r="F8824" s="1" t="s">
        <v>1453</v>
      </c>
      <c r="G8824" s="1" t="s">
        <v>103</v>
      </c>
      <c r="H8824" s="1" t="s">
        <v>298</v>
      </c>
      <c r="I8824" s="1">
        <v>1</v>
      </c>
      <c r="J8824" s="1">
        <v>2023</v>
      </c>
      <c r="K8824" s="1">
        <v>100871</v>
      </c>
      <c r="L8824" s="1">
        <v>0</v>
      </c>
      <c r="M8824" s="1">
        <f t="array" ref="M8824">SUMPRODUCT(MAX(ISNUMBER(SEARCH('Class Rules'!$B$6:$B$85,$E8824))*ISNUMBER(SEARCH('Class Rules'!$C$6:$C$85,$F8824))*'Class Rules'!$A$6:$A$85))</f>
        <v>0</v>
      </c>
      <c r="N8824" s="1" t="str">
        <f t="array" ref="N8824">IF($M8824=0,'Class Rules'!$D$3,INDEX('Class Rules'!$D$6:$D$85,MATCH($M8824,'Class Rules'!$A$6:$A$85,0)))</f>
        <v>Passenger LDV</v>
      </c>
      <c r="O8824" s="1" t="str">
        <f t="array" ref="O8824">IF(SUMPRODUCT(MAX(ISNUMBER(SEARCH(Fuel_Rules!$A$6:$A$30,$E8824))*ISNUMBER(SEARCH(Fuel_Rules!$B$6:$B$30,$F8824))*(Fuel_Rules!$A$6:$A$30&lt;&gt;"")))&gt;0,"Plug-in hybrid",IF($G8824="Diesel","Diesel","Gasoline"))</f>
        <v>Gasoline</v>
      </c>
    </row>
    <row r="8825" spans="1:15" ht="15" customHeight="1" x14ac:dyDescent="0.25">
      <c r="A8825" s="1">
        <v>2022</v>
      </c>
      <c r="B8825" s="1" t="s">
        <v>11026</v>
      </c>
      <c r="C8825" s="1" t="s">
        <v>1454</v>
      </c>
      <c r="D8825" s="1" t="s">
        <v>11473</v>
      </c>
      <c r="E8825" s="1" t="s">
        <v>1305</v>
      </c>
      <c r="F8825" s="1" t="s">
        <v>1456</v>
      </c>
      <c r="G8825" s="1" t="s">
        <v>103</v>
      </c>
      <c r="H8825" s="1" t="s">
        <v>437</v>
      </c>
      <c r="I8825" s="1">
        <v>1</v>
      </c>
      <c r="J8825" s="1">
        <v>2023</v>
      </c>
      <c r="K8825" s="1">
        <v>118478</v>
      </c>
      <c r="L8825" s="1">
        <v>0</v>
      </c>
      <c r="M8825" s="1">
        <f t="array" ref="M8825">SUMPRODUCT(MAX(ISNUMBER(SEARCH('Class Rules'!$B$6:$B$85,$E8825))*ISNUMBER(SEARCH('Class Rules'!$C$6:$C$85,$F8825))*'Class Rules'!$A$6:$A$85))</f>
        <v>0</v>
      </c>
      <c r="N8825" s="1" t="str">
        <f t="array" ref="N8825">IF($M8825=0,'Class Rules'!$D$3,INDEX('Class Rules'!$D$6:$D$85,MATCH($M8825,'Class Rules'!$A$6:$A$85,0)))</f>
        <v>Passenger LDV</v>
      </c>
      <c r="O8825" s="1" t="str">
        <f t="array" ref="O8825">IF(SUMPRODUCT(MAX(ISNUMBER(SEARCH(Fuel_Rules!$A$6:$A$30,$E8825))*ISNUMBER(SEARCH(Fuel_Rules!$B$6:$B$30,$F8825))*(Fuel_Rules!$A$6:$A$30&lt;&gt;"")))&gt;0,"Plug-in hybrid",IF($G8825="Diesel","Diesel","Gasoline"))</f>
        <v>Gasoline</v>
      </c>
    </row>
    <row r="8826" spans="1:15" ht="15" customHeight="1" x14ac:dyDescent="0.25">
      <c r="A8826" s="1">
        <v>2022</v>
      </c>
      <c r="B8826" s="1" t="s">
        <v>11026</v>
      </c>
      <c r="C8826" s="1" t="s">
        <v>1454</v>
      </c>
      <c r="D8826" s="1" t="s">
        <v>11474</v>
      </c>
      <c r="E8826" s="1" t="s">
        <v>1305</v>
      </c>
      <c r="F8826" s="1" t="s">
        <v>1456</v>
      </c>
      <c r="G8826" s="1" t="s">
        <v>103</v>
      </c>
      <c r="H8826" s="1" t="s">
        <v>437</v>
      </c>
      <c r="I8826" s="1">
        <v>1</v>
      </c>
      <c r="J8826" s="1">
        <v>2023</v>
      </c>
      <c r="K8826" s="1">
        <v>105902</v>
      </c>
      <c r="L8826" s="1">
        <v>0</v>
      </c>
      <c r="M8826" s="1">
        <f t="array" ref="M8826">SUMPRODUCT(MAX(ISNUMBER(SEARCH('Class Rules'!$B$6:$B$85,$E8826))*ISNUMBER(SEARCH('Class Rules'!$C$6:$C$85,$F8826))*'Class Rules'!$A$6:$A$85))</f>
        <v>0</v>
      </c>
      <c r="N8826" s="1" t="str">
        <f t="array" ref="N8826">IF($M8826=0,'Class Rules'!$D$3,INDEX('Class Rules'!$D$6:$D$85,MATCH($M8826,'Class Rules'!$A$6:$A$85,0)))</f>
        <v>Passenger LDV</v>
      </c>
      <c r="O8826" s="1" t="str">
        <f t="array" ref="O8826">IF(SUMPRODUCT(MAX(ISNUMBER(SEARCH(Fuel_Rules!$A$6:$A$30,$E8826))*ISNUMBER(SEARCH(Fuel_Rules!$B$6:$B$30,$F8826))*(Fuel_Rules!$A$6:$A$30&lt;&gt;"")))&gt;0,"Plug-in hybrid",IF($G8826="Diesel","Diesel","Gasoline"))</f>
        <v>Gasoline</v>
      </c>
    </row>
    <row r="8827" spans="1:15" ht="15" customHeight="1" x14ac:dyDescent="0.25">
      <c r="A8827" s="1">
        <v>2022</v>
      </c>
      <c r="B8827" s="1" t="s">
        <v>11026</v>
      </c>
      <c r="C8827" s="1" t="s">
        <v>1457</v>
      </c>
      <c r="D8827" s="1" t="s">
        <v>11475</v>
      </c>
      <c r="E8827" s="1" t="s">
        <v>1305</v>
      </c>
      <c r="F8827" s="1" t="s">
        <v>1459</v>
      </c>
      <c r="G8827" s="1" t="s">
        <v>103</v>
      </c>
      <c r="H8827" s="1" t="s">
        <v>437</v>
      </c>
      <c r="I8827" s="1">
        <v>1</v>
      </c>
      <c r="J8827" s="1">
        <v>2023</v>
      </c>
      <c r="K8827" s="1">
        <v>107462</v>
      </c>
      <c r="L8827" s="1">
        <v>0</v>
      </c>
      <c r="M8827" s="1">
        <f t="array" ref="M8827">SUMPRODUCT(MAX(ISNUMBER(SEARCH('Class Rules'!$B$6:$B$85,$E8827))*ISNUMBER(SEARCH('Class Rules'!$C$6:$C$85,$F8827))*'Class Rules'!$A$6:$A$85))</f>
        <v>0</v>
      </c>
      <c r="N8827" s="1" t="str">
        <f t="array" ref="N8827">IF($M8827=0,'Class Rules'!$D$3,INDEX('Class Rules'!$D$6:$D$85,MATCH($M8827,'Class Rules'!$A$6:$A$85,0)))</f>
        <v>Passenger LDV</v>
      </c>
      <c r="O8827" s="1" t="str">
        <f t="array" ref="O8827">IF(SUMPRODUCT(MAX(ISNUMBER(SEARCH(Fuel_Rules!$A$6:$A$30,$E8827))*ISNUMBER(SEARCH(Fuel_Rules!$B$6:$B$30,$F8827))*(Fuel_Rules!$A$6:$A$30&lt;&gt;"")))&gt;0,"Plug-in hybrid",IF($G8827="Diesel","Diesel","Gasoline"))</f>
        <v>Gasoline</v>
      </c>
    </row>
    <row r="8828" spans="1:15" ht="15" customHeight="1" x14ac:dyDescent="0.25">
      <c r="A8828" s="1">
        <v>2022</v>
      </c>
      <c r="B8828" s="1" t="s">
        <v>11026</v>
      </c>
      <c r="C8828" s="1" t="s">
        <v>1457</v>
      </c>
      <c r="D8828" s="1" t="s">
        <v>11476</v>
      </c>
      <c r="E8828" s="1" t="s">
        <v>1305</v>
      </c>
      <c r="F8828" s="1" t="s">
        <v>1459</v>
      </c>
      <c r="G8828" s="1" t="s">
        <v>103</v>
      </c>
      <c r="H8828" s="1" t="s">
        <v>437</v>
      </c>
      <c r="I8828" s="1">
        <v>1</v>
      </c>
      <c r="J8828" s="1">
        <v>2023</v>
      </c>
      <c r="K8828" s="1">
        <v>97584</v>
      </c>
      <c r="L8828" s="1">
        <v>0</v>
      </c>
      <c r="M8828" s="1">
        <f t="array" ref="M8828">SUMPRODUCT(MAX(ISNUMBER(SEARCH('Class Rules'!$B$6:$B$85,$E8828))*ISNUMBER(SEARCH('Class Rules'!$C$6:$C$85,$F8828))*'Class Rules'!$A$6:$A$85))</f>
        <v>0</v>
      </c>
      <c r="N8828" s="1" t="str">
        <f t="array" ref="N8828">IF($M8828=0,'Class Rules'!$D$3,INDEX('Class Rules'!$D$6:$D$85,MATCH($M8828,'Class Rules'!$A$6:$A$85,0)))</f>
        <v>Passenger LDV</v>
      </c>
      <c r="O8828" s="1" t="str">
        <f t="array" ref="O8828">IF(SUMPRODUCT(MAX(ISNUMBER(SEARCH(Fuel_Rules!$A$6:$A$30,$E8828))*ISNUMBER(SEARCH(Fuel_Rules!$B$6:$B$30,$F8828))*(Fuel_Rules!$A$6:$A$30&lt;&gt;"")))&gt;0,"Plug-in hybrid",IF($G8828="Diesel","Diesel","Gasoline"))</f>
        <v>Gasoline</v>
      </c>
    </row>
    <row r="8829" spans="1:15" ht="15" customHeight="1" x14ac:dyDescent="0.25">
      <c r="A8829" s="1">
        <v>2022</v>
      </c>
      <c r="B8829" s="1" t="s">
        <v>11026</v>
      </c>
      <c r="C8829" s="1" t="s">
        <v>6366</v>
      </c>
      <c r="D8829" s="1" t="s">
        <v>11477</v>
      </c>
      <c r="E8829" s="1" t="s">
        <v>1305</v>
      </c>
      <c r="F8829" s="1" t="s">
        <v>6368</v>
      </c>
      <c r="G8829" s="1" t="s">
        <v>103</v>
      </c>
      <c r="H8829" s="1" t="s">
        <v>437</v>
      </c>
      <c r="I8829" s="1">
        <v>1</v>
      </c>
      <c r="J8829" s="1">
        <v>2023</v>
      </c>
      <c r="K8829" s="1">
        <v>94009</v>
      </c>
      <c r="L8829" s="1">
        <v>0</v>
      </c>
      <c r="M8829" s="1">
        <f t="array" ref="M8829">SUMPRODUCT(MAX(ISNUMBER(SEARCH('Class Rules'!$B$6:$B$85,$E8829))*ISNUMBER(SEARCH('Class Rules'!$C$6:$C$85,$F8829))*'Class Rules'!$A$6:$A$85))</f>
        <v>0</v>
      </c>
      <c r="N8829" s="1" t="str">
        <f t="array" ref="N8829">IF($M8829=0,'Class Rules'!$D$3,INDEX('Class Rules'!$D$6:$D$85,MATCH($M8829,'Class Rules'!$A$6:$A$85,0)))</f>
        <v>Passenger LDV</v>
      </c>
      <c r="O8829" s="1" t="str">
        <f t="array" ref="O8829">IF(SUMPRODUCT(MAX(ISNUMBER(SEARCH(Fuel_Rules!$A$6:$A$30,$E8829))*ISNUMBER(SEARCH(Fuel_Rules!$B$6:$B$30,$F8829))*(Fuel_Rules!$A$6:$A$30&lt;&gt;"")))&gt;0,"Plug-in hybrid",IF($G8829="Diesel","Diesel","Gasoline"))</f>
        <v>Gasoline</v>
      </c>
    </row>
    <row r="8830" spans="1:15" ht="15" customHeight="1" x14ac:dyDescent="0.25">
      <c r="A8830" s="1">
        <v>2022</v>
      </c>
      <c r="B8830" s="1" t="s">
        <v>11026</v>
      </c>
      <c r="C8830" s="1" t="s">
        <v>6369</v>
      </c>
      <c r="D8830" s="1" t="s">
        <v>11478</v>
      </c>
      <c r="E8830" s="1" t="s">
        <v>1305</v>
      </c>
      <c r="F8830" s="1" t="s">
        <v>6371</v>
      </c>
      <c r="G8830" s="1" t="s">
        <v>103</v>
      </c>
      <c r="H8830" s="1" t="s">
        <v>437</v>
      </c>
      <c r="I8830" s="1">
        <v>1</v>
      </c>
      <c r="J8830" s="1">
        <v>2023</v>
      </c>
      <c r="K8830" s="1">
        <v>100334</v>
      </c>
      <c r="L8830" s="1">
        <v>0</v>
      </c>
      <c r="M8830" s="1">
        <f t="array" ref="M8830">SUMPRODUCT(MAX(ISNUMBER(SEARCH('Class Rules'!$B$6:$B$85,$E8830))*ISNUMBER(SEARCH('Class Rules'!$C$6:$C$85,$F8830))*'Class Rules'!$A$6:$A$85))</f>
        <v>0</v>
      </c>
      <c r="N8830" s="1" t="str">
        <f t="array" ref="N8830">IF($M8830=0,'Class Rules'!$D$3,INDEX('Class Rules'!$D$6:$D$85,MATCH($M8830,'Class Rules'!$A$6:$A$85,0)))</f>
        <v>Passenger LDV</v>
      </c>
      <c r="O8830" s="1" t="str">
        <f t="array" ref="O8830">IF(SUMPRODUCT(MAX(ISNUMBER(SEARCH(Fuel_Rules!$A$6:$A$30,$E8830))*ISNUMBER(SEARCH(Fuel_Rules!$B$6:$B$30,$F8830))*(Fuel_Rules!$A$6:$A$30&lt;&gt;"")))&gt;0,"Plug-in hybrid",IF($G8830="Diesel","Diesel","Gasoline"))</f>
        <v>Gasoline</v>
      </c>
    </row>
    <row r="8831" spans="1:15" ht="15" customHeight="1" x14ac:dyDescent="0.25">
      <c r="A8831" s="1">
        <v>2022</v>
      </c>
      <c r="B8831" s="1" t="s">
        <v>11026</v>
      </c>
      <c r="C8831" s="1" t="s">
        <v>8212</v>
      </c>
      <c r="D8831" s="1" t="s">
        <v>11479</v>
      </c>
      <c r="E8831" s="1" t="s">
        <v>1305</v>
      </c>
      <c r="F8831" s="1" t="s">
        <v>8214</v>
      </c>
      <c r="G8831" s="1" t="s">
        <v>103</v>
      </c>
      <c r="H8831" s="1" t="s">
        <v>437</v>
      </c>
      <c r="I8831" s="1">
        <v>1</v>
      </c>
      <c r="J8831" s="1">
        <v>2023</v>
      </c>
      <c r="K8831" s="1">
        <v>166662</v>
      </c>
      <c r="L8831" s="1">
        <v>0</v>
      </c>
      <c r="M8831" s="1">
        <f t="array" ref="M8831">SUMPRODUCT(MAX(ISNUMBER(SEARCH('Class Rules'!$B$6:$B$85,$E8831))*ISNUMBER(SEARCH('Class Rules'!$C$6:$C$85,$F8831))*'Class Rules'!$A$6:$A$85))</f>
        <v>0</v>
      </c>
      <c r="N8831" s="1" t="str">
        <f t="array" ref="N8831">IF($M8831=0,'Class Rules'!$D$3,INDEX('Class Rules'!$D$6:$D$85,MATCH($M8831,'Class Rules'!$A$6:$A$85,0)))</f>
        <v>Passenger LDV</v>
      </c>
      <c r="O8831" s="1" t="str">
        <f t="array" ref="O8831">IF(SUMPRODUCT(MAX(ISNUMBER(SEARCH(Fuel_Rules!$A$6:$A$30,$E8831))*ISNUMBER(SEARCH(Fuel_Rules!$B$6:$B$30,$F8831))*(Fuel_Rules!$A$6:$A$30&lt;&gt;"")))&gt;0,"Plug-in hybrid",IF($G8831="Diesel","Diesel","Gasoline"))</f>
        <v>Gasoline</v>
      </c>
    </row>
    <row r="8832" spans="1:15" ht="15" customHeight="1" x14ac:dyDescent="0.25">
      <c r="A8832" s="1">
        <v>2022</v>
      </c>
      <c r="B8832" s="1" t="s">
        <v>11026</v>
      </c>
      <c r="C8832" s="1" t="s">
        <v>8212</v>
      </c>
      <c r="D8832" s="1" t="s">
        <v>11480</v>
      </c>
      <c r="E8832" s="1" t="s">
        <v>1305</v>
      </c>
      <c r="F8832" s="1" t="s">
        <v>8214</v>
      </c>
      <c r="G8832" s="1" t="s">
        <v>103</v>
      </c>
      <c r="H8832" s="1" t="s">
        <v>437</v>
      </c>
      <c r="I8832" s="1">
        <v>1</v>
      </c>
      <c r="J8832" s="1">
        <v>2023</v>
      </c>
      <c r="K8832" s="1">
        <v>153388</v>
      </c>
      <c r="L8832" s="1">
        <v>0</v>
      </c>
      <c r="M8832" s="1">
        <f t="array" ref="M8832">SUMPRODUCT(MAX(ISNUMBER(SEARCH('Class Rules'!$B$6:$B$85,$E8832))*ISNUMBER(SEARCH('Class Rules'!$C$6:$C$85,$F8832))*'Class Rules'!$A$6:$A$85))</f>
        <v>0</v>
      </c>
      <c r="N8832" s="1" t="str">
        <f t="array" ref="N8832">IF($M8832=0,'Class Rules'!$D$3,INDEX('Class Rules'!$D$6:$D$85,MATCH($M8832,'Class Rules'!$A$6:$A$85,0)))</f>
        <v>Passenger LDV</v>
      </c>
      <c r="O8832" s="1" t="str">
        <f t="array" ref="O8832">IF(SUMPRODUCT(MAX(ISNUMBER(SEARCH(Fuel_Rules!$A$6:$A$30,$E8832))*ISNUMBER(SEARCH(Fuel_Rules!$B$6:$B$30,$F8832))*(Fuel_Rules!$A$6:$A$30&lt;&gt;"")))&gt;0,"Plug-in hybrid",IF($G8832="Diesel","Diesel","Gasoline"))</f>
        <v>Gasoline</v>
      </c>
    </row>
    <row r="8833" spans="1:15" ht="15" customHeight="1" x14ac:dyDescent="0.25">
      <c r="A8833" s="1">
        <v>2022</v>
      </c>
      <c r="B8833" s="1" t="s">
        <v>11026</v>
      </c>
      <c r="C8833" s="1" t="s">
        <v>9212</v>
      </c>
      <c r="D8833" s="1" t="s">
        <v>11481</v>
      </c>
      <c r="E8833" s="1" t="s">
        <v>1305</v>
      </c>
      <c r="F8833" s="1" t="s">
        <v>9214</v>
      </c>
      <c r="G8833" s="1" t="s">
        <v>103</v>
      </c>
      <c r="H8833" s="1" t="s">
        <v>298</v>
      </c>
      <c r="I8833" s="1">
        <v>1</v>
      </c>
      <c r="J8833" s="1">
        <v>2023</v>
      </c>
      <c r="K8833" s="1">
        <v>88507</v>
      </c>
      <c r="L8833" s="1">
        <v>0</v>
      </c>
      <c r="M8833" s="1">
        <f t="array" ref="M8833">SUMPRODUCT(MAX(ISNUMBER(SEARCH('Class Rules'!$B$6:$B$85,$E8833))*ISNUMBER(SEARCH('Class Rules'!$C$6:$C$85,$F8833))*'Class Rules'!$A$6:$A$85))</f>
        <v>0</v>
      </c>
      <c r="N8833" s="1" t="str">
        <f t="array" ref="N8833">IF($M8833=0,'Class Rules'!$D$3,INDEX('Class Rules'!$D$6:$D$85,MATCH($M8833,'Class Rules'!$A$6:$A$85,0)))</f>
        <v>Passenger LDV</v>
      </c>
      <c r="O8833" s="1" t="str">
        <f t="array" ref="O8833">IF(SUMPRODUCT(MAX(ISNUMBER(SEARCH(Fuel_Rules!$A$6:$A$30,$E8833))*ISNUMBER(SEARCH(Fuel_Rules!$B$6:$B$30,$F8833))*(Fuel_Rules!$A$6:$A$30&lt;&gt;"")))&gt;0,"Plug-in hybrid",IF($G8833="Diesel","Diesel","Gasoline"))</f>
        <v>Gasoline</v>
      </c>
    </row>
    <row r="8834" spans="1:15" ht="15" customHeight="1" x14ac:dyDescent="0.25">
      <c r="A8834" s="1">
        <v>2022</v>
      </c>
      <c r="B8834" s="1" t="s">
        <v>11026</v>
      </c>
      <c r="C8834" s="1" t="s">
        <v>9212</v>
      </c>
      <c r="D8834" s="1" t="s">
        <v>11482</v>
      </c>
      <c r="E8834" s="1" t="s">
        <v>1305</v>
      </c>
      <c r="F8834" s="1" t="s">
        <v>9214</v>
      </c>
      <c r="G8834" s="1" t="s">
        <v>103</v>
      </c>
      <c r="H8834" s="1" t="s">
        <v>298</v>
      </c>
      <c r="I8834" s="1">
        <v>1</v>
      </c>
      <c r="J8834" s="1">
        <v>2023</v>
      </c>
      <c r="K8834" s="1">
        <v>81121</v>
      </c>
      <c r="L8834" s="1">
        <v>0</v>
      </c>
      <c r="M8834" s="1">
        <f t="array" ref="M8834">SUMPRODUCT(MAX(ISNUMBER(SEARCH('Class Rules'!$B$6:$B$85,$E8834))*ISNUMBER(SEARCH('Class Rules'!$C$6:$C$85,$F8834))*'Class Rules'!$A$6:$A$85))</f>
        <v>0</v>
      </c>
      <c r="N8834" s="1" t="str">
        <f t="array" ref="N8834">IF($M8834=0,'Class Rules'!$D$3,INDEX('Class Rules'!$D$6:$D$85,MATCH($M8834,'Class Rules'!$A$6:$A$85,0)))</f>
        <v>Passenger LDV</v>
      </c>
      <c r="O8834" s="1" t="str">
        <f t="array" ref="O8834">IF(SUMPRODUCT(MAX(ISNUMBER(SEARCH(Fuel_Rules!$A$6:$A$30,$E8834))*ISNUMBER(SEARCH(Fuel_Rules!$B$6:$B$30,$F8834))*(Fuel_Rules!$A$6:$A$30&lt;&gt;"")))&gt;0,"Plug-in hybrid",IF($G8834="Diesel","Diesel","Gasoline"))</f>
        <v>Gasoline</v>
      </c>
    </row>
    <row r="8835" spans="1:15" ht="15" customHeight="1" x14ac:dyDescent="0.25">
      <c r="A8835" s="1">
        <v>2022</v>
      </c>
      <c r="B8835" s="1" t="s">
        <v>11026</v>
      </c>
      <c r="C8835" s="1" t="s">
        <v>9216</v>
      </c>
      <c r="D8835" s="1" t="s">
        <v>11483</v>
      </c>
      <c r="E8835" s="1" t="s">
        <v>1305</v>
      </c>
      <c r="F8835" s="1" t="s">
        <v>9218</v>
      </c>
      <c r="G8835" s="1" t="s">
        <v>103</v>
      </c>
      <c r="H8835" s="1" t="s">
        <v>437</v>
      </c>
      <c r="I8835" s="1">
        <v>1</v>
      </c>
      <c r="J8835" s="1">
        <v>2023</v>
      </c>
      <c r="K8835" s="1">
        <v>102770</v>
      </c>
      <c r="L8835" s="1">
        <v>0</v>
      </c>
      <c r="M8835" s="1">
        <f t="array" ref="M8835">SUMPRODUCT(MAX(ISNUMBER(SEARCH('Class Rules'!$B$6:$B$85,$E8835))*ISNUMBER(SEARCH('Class Rules'!$C$6:$C$85,$F8835))*'Class Rules'!$A$6:$A$85))</f>
        <v>0</v>
      </c>
      <c r="N8835" s="1" t="str">
        <f t="array" ref="N8835">IF($M8835=0,'Class Rules'!$D$3,INDEX('Class Rules'!$D$6:$D$85,MATCH($M8835,'Class Rules'!$A$6:$A$85,0)))</f>
        <v>Passenger LDV</v>
      </c>
      <c r="O8835" s="1" t="str">
        <f t="array" ref="O8835">IF(SUMPRODUCT(MAX(ISNUMBER(SEARCH(Fuel_Rules!$A$6:$A$30,$E8835))*ISNUMBER(SEARCH(Fuel_Rules!$B$6:$B$30,$F8835))*(Fuel_Rules!$A$6:$A$30&lt;&gt;"")))&gt;0,"Plug-in hybrid",IF($G8835="Diesel","Diesel","Gasoline"))</f>
        <v>Gasoline</v>
      </c>
    </row>
    <row r="8836" spans="1:15" ht="15" customHeight="1" x14ac:dyDescent="0.25">
      <c r="A8836" s="1">
        <v>2022</v>
      </c>
      <c r="B8836" s="1" t="s">
        <v>11026</v>
      </c>
      <c r="C8836" s="1" t="s">
        <v>9216</v>
      </c>
      <c r="D8836" s="1" t="s">
        <v>11484</v>
      </c>
      <c r="E8836" s="1" t="s">
        <v>1305</v>
      </c>
      <c r="F8836" s="1" t="s">
        <v>9218</v>
      </c>
      <c r="G8836" s="1" t="s">
        <v>103</v>
      </c>
      <c r="H8836" s="1" t="s">
        <v>437</v>
      </c>
      <c r="I8836" s="1">
        <v>1</v>
      </c>
      <c r="J8836" s="1">
        <v>2023</v>
      </c>
      <c r="K8836" s="1">
        <v>94376</v>
      </c>
      <c r="L8836" s="1">
        <v>0</v>
      </c>
      <c r="M8836" s="1">
        <f t="array" ref="M8836">SUMPRODUCT(MAX(ISNUMBER(SEARCH('Class Rules'!$B$6:$B$85,$E8836))*ISNUMBER(SEARCH('Class Rules'!$C$6:$C$85,$F8836))*'Class Rules'!$A$6:$A$85))</f>
        <v>0</v>
      </c>
      <c r="N8836" s="1" t="str">
        <f t="array" ref="N8836">IF($M8836=0,'Class Rules'!$D$3,INDEX('Class Rules'!$D$6:$D$85,MATCH($M8836,'Class Rules'!$A$6:$A$85,0)))</f>
        <v>Passenger LDV</v>
      </c>
      <c r="O8836" s="1" t="str">
        <f t="array" ref="O8836">IF(SUMPRODUCT(MAX(ISNUMBER(SEARCH(Fuel_Rules!$A$6:$A$30,$E8836))*ISNUMBER(SEARCH(Fuel_Rules!$B$6:$B$30,$F8836))*(Fuel_Rules!$A$6:$A$30&lt;&gt;"")))&gt;0,"Plug-in hybrid",IF($G8836="Diesel","Diesel","Gasoline"))</f>
        <v>Gasoline</v>
      </c>
    </row>
    <row r="8837" spans="1:15" ht="15" customHeight="1" x14ac:dyDescent="0.25">
      <c r="A8837" s="1">
        <v>2022</v>
      </c>
      <c r="B8837" s="1" t="s">
        <v>11026</v>
      </c>
      <c r="C8837" s="1" t="s">
        <v>9220</v>
      </c>
      <c r="D8837" s="1" t="s">
        <v>11485</v>
      </c>
      <c r="E8837" s="1" t="s">
        <v>1305</v>
      </c>
      <c r="F8837" s="1" t="s">
        <v>9222</v>
      </c>
      <c r="G8837" s="1" t="s">
        <v>103</v>
      </c>
      <c r="H8837" s="1" t="s">
        <v>298</v>
      </c>
      <c r="I8837" s="1">
        <v>1</v>
      </c>
      <c r="J8837" s="1">
        <v>2023</v>
      </c>
      <c r="K8837" s="1">
        <v>83310</v>
      </c>
      <c r="L8837" s="1">
        <v>0</v>
      </c>
      <c r="M8837" s="1">
        <f t="array" ref="M8837">SUMPRODUCT(MAX(ISNUMBER(SEARCH('Class Rules'!$B$6:$B$85,$E8837))*ISNUMBER(SEARCH('Class Rules'!$C$6:$C$85,$F8837))*'Class Rules'!$A$6:$A$85))</f>
        <v>0</v>
      </c>
      <c r="N8837" s="1" t="str">
        <f t="array" ref="N8837">IF($M8837=0,'Class Rules'!$D$3,INDEX('Class Rules'!$D$6:$D$85,MATCH($M8837,'Class Rules'!$A$6:$A$85,0)))</f>
        <v>Passenger LDV</v>
      </c>
      <c r="O8837" s="1" t="str">
        <f t="array" ref="O8837">IF(SUMPRODUCT(MAX(ISNUMBER(SEARCH(Fuel_Rules!$A$6:$A$30,$E8837))*ISNUMBER(SEARCH(Fuel_Rules!$B$6:$B$30,$F8837))*(Fuel_Rules!$A$6:$A$30&lt;&gt;"")))&gt;0,"Plug-in hybrid",IF($G8837="Diesel","Diesel","Gasoline"))</f>
        <v>Gasoline</v>
      </c>
    </row>
    <row r="8838" spans="1:15" ht="15" customHeight="1" x14ac:dyDescent="0.25">
      <c r="A8838" s="1">
        <v>2022</v>
      </c>
      <c r="B8838" s="1" t="s">
        <v>11026</v>
      </c>
      <c r="C8838" s="1" t="s">
        <v>9220</v>
      </c>
      <c r="D8838" s="1" t="s">
        <v>11486</v>
      </c>
      <c r="E8838" s="1" t="s">
        <v>1305</v>
      </c>
      <c r="F8838" s="1" t="s">
        <v>9222</v>
      </c>
      <c r="G8838" s="1" t="s">
        <v>103</v>
      </c>
      <c r="H8838" s="1" t="s">
        <v>298</v>
      </c>
      <c r="I8838" s="1">
        <v>1</v>
      </c>
      <c r="J8838" s="1">
        <v>2023</v>
      </c>
      <c r="K8838" s="1">
        <v>75921</v>
      </c>
      <c r="L8838" s="1">
        <v>0</v>
      </c>
      <c r="M8838" s="1">
        <f t="array" ref="M8838">SUMPRODUCT(MAX(ISNUMBER(SEARCH('Class Rules'!$B$6:$B$85,$E8838))*ISNUMBER(SEARCH('Class Rules'!$C$6:$C$85,$F8838))*'Class Rules'!$A$6:$A$85))</f>
        <v>0</v>
      </c>
      <c r="N8838" s="1" t="str">
        <f t="array" ref="N8838">IF($M8838=0,'Class Rules'!$D$3,INDEX('Class Rules'!$D$6:$D$85,MATCH($M8838,'Class Rules'!$A$6:$A$85,0)))</f>
        <v>Passenger LDV</v>
      </c>
      <c r="O8838" s="1" t="str">
        <f t="array" ref="O8838">IF(SUMPRODUCT(MAX(ISNUMBER(SEARCH(Fuel_Rules!$A$6:$A$30,$E8838))*ISNUMBER(SEARCH(Fuel_Rules!$B$6:$B$30,$F8838))*(Fuel_Rules!$A$6:$A$30&lt;&gt;"")))&gt;0,"Plug-in hybrid",IF($G8838="Diesel","Diesel","Gasoline"))</f>
        <v>Gasoline</v>
      </c>
    </row>
    <row r="8839" spans="1:15" ht="15" customHeight="1" x14ac:dyDescent="0.25">
      <c r="A8839" s="1">
        <v>2022</v>
      </c>
      <c r="B8839" s="1" t="s">
        <v>11026</v>
      </c>
      <c r="C8839" s="1" t="s">
        <v>9224</v>
      </c>
      <c r="D8839" s="1" t="s">
        <v>11487</v>
      </c>
      <c r="E8839" s="1" t="s">
        <v>1305</v>
      </c>
      <c r="F8839" s="1" t="s">
        <v>9226</v>
      </c>
      <c r="G8839" s="1" t="s">
        <v>103</v>
      </c>
      <c r="H8839" s="1" t="s">
        <v>298</v>
      </c>
      <c r="I8839" s="1">
        <v>1</v>
      </c>
      <c r="J8839" s="1">
        <v>2023</v>
      </c>
      <c r="K8839" s="1">
        <v>96933</v>
      </c>
      <c r="L8839" s="1">
        <v>0</v>
      </c>
      <c r="M8839" s="1">
        <f t="array" ref="M8839">SUMPRODUCT(MAX(ISNUMBER(SEARCH('Class Rules'!$B$6:$B$85,$E8839))*ISNUMBER(SEARCH('Class Rules'!$C$6:$C$85,$F8839))*'Class Rules'!$A$6:$A$85))</f>
        <v>0</v>
      </c>
      <c r="N8839" s="1" t="str">
        <f t="array" ref="N8839">IF($M8839=0,'Class Rules'!$D$3,INDEX('Class Rules'!$D$6:$D$85,MATCH($M8839,'Class Rules'!$A$6:$A$85,0)))</f>
        <v>Passenger LDV</v>
      </c>
      <c r="O8839" s="1" t="str">
        <f t="array" ref="O8839">IF(SUMPRODUCT(MAX(ISNUMBER(SEARCH(Fuel_Rules!$A$6:$A$30,$E8839))*ISNUMBER(SEARCH(Fuel_Rules!$B$6:$B$30,$F8839))*(Fuel_Rules!$A$6:$A$30&lt;&gt;"")))&gt;0,"Plug-in hybrid",IF($G8839="Diesel","Diesel","Gasoline"))</f>
        <v>Gasoline</v>
      </c>
    </row>
    <row r="8840" spans="1:15" ht="15" customHeight="1" x14ac:dyDescent="0.25">
      <c r="A8840" s="1">
        <v>2022</v>
      </c>
      <c r="B8840" s="1" t="s">
        <v>11026</v>
      </c>
      <c r="C8840" s="1" t="s">
        <v>9224</v>
      </c>
      <c r="D8840" s="1" t="s">
        <v>11488</v>
      </c>
      <c r="E8840" s="1" t="s">
        <v>1305</v>
      </c>
      <c r="F8840" s="1" t="s">
        <v>9226</v>
      </c>
      <c r="G8840" s="1" t="s">
        <v>103</v>
      </c>
      <c r="H8840" s="1" t="s">
        <v>298</v>
      </c>
      <c r="I8840" s="1">
        <v>1</v>
      </c>
      <c r="J8840" s="1">
        <v>2023</v>
      </c>
      <c r="K8840" s="1">
        <v>89001</v>
      </c>
      <c r="L8840" s="1">
        <v>0</v>
      </c>
      <c r="M8840" s="1">
        <f t="array" ref="M8840">SUMPRODUCT(MAX(ISNUMBER(SEARCH('Class Rules'!$B$6:$B$85,$E8840))*ISNUMBER(SEARCH('Class Rules'!$C$6:$C$85,$F8840))*'Class Rules'!$A$6:$A$85))</f>
        <v>0</v>
      </c>
      <c r="N8840" s="1" t="str">
        <f t="array" ref="N8840">IF($M8840=0,'Class Rules'!$D$3,INDEX('Class Rules'!$D$6:$D$85,MATCH($M8840,'Class Rules'!$A$6:$A$85,0)))</f>
        <v>Passenger LDV</v>
      </c>
      <c r="O8840" s="1" t="str">
        <f t="array" ref="O8840">IF(SUMPRODUCT(MAX(ISNUMBER(SEARCH(Fuel_Rules!$A$6:$A$30,$E8840))*ISNUMBER(SEARCH(Fuel_Rules!$B$6:$B$30,$F8840))*(Fuel_Rules!$A$6:$A$30&lt;&gt;"")))&gt;0,"Plug-in hybrid",IF($G8840="Diesel","Diesel","Gasoline"))</f>
        <v>Gasoline</v>
      </c>
    </row>
    <row r="8841" spans="1:15" ht="15" customHeight="1" x14ac:dyDescent="0.25">
      <c r="A8841" s="1">
        <v>2022</v>
      </c>
      <c r="B8841" s="1" t="s">
        <v>11026</v>
      </c>
      <c r="C8841" s="1" t="s">
        <v>10327</v>
      </c>
      <c r="D8841" s="1" t="s">
        <v>11489</v>
      </c>
      <c r="E8841" s="1" t="s">
        <v>1305</v>
      </c>
      <c r="F8841" s="1" t="s">
        <v>10329</v>
      </c>
      <c r="G8841" s="1" t="s">
        <v>103</v>
      </c>
      <c r="H8841" s="1" t="s">
        <v>437</v>
      </c>
      <c r="I8841" s="1">
        <v>1</v>
      </c>
      <c r="J8841" s="1">
        <v>2023</v>
      </c>
      <c r="K8841" s="1">
        <v>108871</v>
      </c>
      <c r="L8841" s="1">
        <v>0</v>
      </c>
      <c r="M8841" s="1">
        <f t="array" ref="M8841">SUMPRODUCT(MAX(ISNUMBER(SEARCH('Class Rules'!$B$6:$B$85,$E8841))*ISNUMBER(SEARCH('Class Rules'!$C$6:$C$85,$F8841))*'Class Rules'!$A$6:$A$85))</f>
        <v>0</v>
      </c>
      <c r="N8841" s="1" t="str">
        <f t="array" ref="N8841">IF($M8841=0,'Class Rules'!$D$3,INDEX('Class Rules'!$D$6:$D$85,MATCH($M8841,'Class Rules'!$A$6:$A$85,0)))</f>
        <v>Passenger LDV</v>
      </c>
      <c r="O8841" s="1" t="str">
        <f t="array" ref="O8841">IF(SUMPRODUCT(MAX(ISNUMBER(SEARCH(Fuel_Rules!$A$6:$A$30,$E8841))*ISNUMBER(SEARCH(Fuel_Rules!$B$6:$B$30,$F8841))*(Fuel_Rules!$A$6:$A$30&lt;&gt;"")))&gt;0,"Plug-in hybrid",IF($G8841="Diesel","Diesel","Gasoline"))</f>
        <v>Gasoline</v>
      </c>
    </row>
    <row r="8842" spans="1:15" ht="15" customHeight="1" x14ac:dyDescent="0.25">
      <c r="A8842" s="1">
        <v>2022</v>
      </c>
      <c r="B8842" s="1" t="s">
        <v>11026</v>
      </c>
      <c r="C8842" s="1" t="s">
        <v>10327</v>
      </c>
      <c r="D8842" s="1" t="s">
        <v>11490</v>
      </c>
      <c r="E8842" s="1" t="s">
        <v>1305</v>
      </c>
      <c r="F8842" s="1" t="s">
        <v>10329</v>
      </c>
      <c r="G8842" s="1" t="s">
        <v>103</v>
      </c>
      <c r="H8842" s="1" t="s">
        <v>437</v>
      </c>
      <c r="I8842" s="1">
        <v>1</v>
      </c>
      <c r="J8842" s="1">
        <v>2023</v>
      </c>
      <c r="K8842" s="1">
        <v>102828</v>
      </c>
      <c r="L8842" s="1">
        <v>0</v>
      </c>
      <c r="M8842" s="1">
        <f t="array" ref="M8842">SUMPRODUCT(MAX(ISNUMBER(SEARCH('Class Rules'!$B$6:$B$85,$E8842))*ISNUMBER(SEARCH('Class Rules'!$C$6:$C$85,$F8842))*'Class Rules'!$A$6:$A$85))</f>
        <v>0</v>
      </c>
      <c r="N8842" s="1" t="str">
        <f t="array" ref="N8842">IF($M8842=0,'Class Rules'!$D$3,INDEX('Class Rules'!$D$6:$D$85,MATCH($M8842,'Class Rules'!$A$6:$A$85,0)))</f>
        <v>Passenger LDV</v>
      </c>
      <c r="O8842" s="1" t="str">
        <f t="array" ref="O8842">IF(SUMPRODUCT(MAX(ISNUMBER(SEARCH(Fuel_Rules!$A$6:$A$30,$E8842))*ISNUMBER(SEARCH(Fuel_Rules!$B$6:$B$30,$F8842))*(Fuel_Rules!$A$6:$A$30&lt;&gt;"")))&gt;0,"Plug-in hybrid",IF($G8842="Diesel","Diesel","Gasoline"))</f>
        <v>Gasoline</v>
      </c>
    </row>
    <row r="8843" spans="1:15" ht="15" customHeight="1" x14ac:dyDescent="0.25">
      <c r="A8843" s="1">
        <v>2022</v>
      </c>
      <c r="B8843" s="1" t="s">
        <v>11026</v>
      </c>
      <c r="C8843" s="1" t="s">
        <v>10331</v>
      </c>
      <c r="D8843" s="1" t="s">
        <v>11491</v>
      </c>
      <c r="E8843" s="1" t="s">
        <v>1305</v>
      </c>
      <c r="F8843" s="1" t="s">
        <v>10333</v>
      </c>
      <c r="G8843" s="1" t="s">
        <v>103</v>
      </c>
      <c r="H8843" s="1" t="s">
        <v>298</v>
      </c>
      <c r="I8843" s="1">
        <v>1</v>
      </c>
      <c r="J8843" s="1">
        <v>2023</v>
      </c>
      <c r="K8843" s="1">
        <v>88808</v>
      </c>
      <c r="L8843" s="1">
        <v>0</v>
      </c>
      <c r="M8843" s="1">
        <f t="array" ref="M8843">SUMPRODUCT(MAX(ISNUMBER(SEARCH('Class Rules'!$B$6:$B$85,$E8843))*ISNUMBER(SEARCH('Class Rules'!$C$6:$C$85,$F8843))*'Class Rules'!$A$6:$A$85))</f>
        <v>0</v>
      </c>
      <c r="N8843" s="1" t="str">
        <f t="array" ref="N8843">IF($M8843=0,'Class Rules'!$D$3,INDEX('Class Rules'!$D$6:$D$85,MATCH($M8843,'Class Rules'!$A$6:$A$85,0)))</f>
        <v>Passenger LDV</v>
      </c>
      <c r="O8843" s="1" t="str">
        <f t="array" ref="O8843">IF(SUMPRODUCT(MAX(ISNUMBER(SEARCH(Fuel_Rules!$A$6:$A$30,$E8843))*ISNUMBER(SEARCH(Fuel_Rules!$B$6:$B$30,$F8843))*(Fuel_Rules!$A$6:$A$30&lt;&gt;"")))&gt;0,"Plug-in hybrid",IF($G8843="Diesel","Diesel","Gasoline"))</f>
        <v>Gasoline</v>
      </c>
    </row>
    <row r="8844" spans="1:15" ht="15" customHeight="1" x14ac:dyDescent="0.25">
      <c r="A8844" s="1">
        <v>2022</v>
      </c>
      <c r="B8844" s="1" t="s">
        <v>11026</v>
      </c>
      <c r="C8844" s="1" t="s">
        <v>10331</v>
      </c>
      <c r="D8844" s="1" t="s">
        <v>11492</v>
      </c>
      <c r="E8844" s="1" t="s">
        <v>1305</v>
      </c>
      <c r="F8844" s="1" t="s">
        <v>10333</v>
      </c>
      <c r="G8844" s="1" t="s">
        <v>103</v>
      </c>
      <c r="H8844" s="1" t="s">
        <v>298</v>
      </c>
      <c r="I8844" s="1">
        <v>1</v>
      </c>
      <c r="J8844" s="1">
        <v>2023</v>
      </c>
      <c r="K8844" s="1">
        <v>83962</v>
      </c>
      <c r="L8844" s="1">
        <v>0</v>
      </c>
      <c r="M8844" s="1">
        <f t="array" ref="M8844">SUMPRODUCT(MAX(ISNUMBER(SEARCH('Class Rules'!$B$6:$B$85,$E8844))*ISNUMBER(SEARCH('Class Rules'!$C$6:$C$85,$F8844))*'Class Rules'!$A$6:$A$85))</f>
        <v>0</v>
      </c>
      <c r="N8844" s="1" t="str">
        <f t="array" ref="N8844">IF($M8844=0,'Class Rules'!$D$3,INDEX('Class Rules'!$D$6:$D$85,MATCH($M8844,'Class Rules'!$A$6:$A$85,0)))</f>
        <v>Passenger LDV</v>
      </c>
      <c r="O8844" s="1" t="str">
        <f t="array" ref="O8844">IF(SUMPRODUCT(MAX(ISNUMBER(SEARCH(Fuel_Rules!$A$6:$A$30,$E8844))*ISNUMBER(SEARCH(Fuel_Rules!$B$6:$B$30,$F8844))*(Fuel_Rules!$A$6:$A$30&lt;&gt;"")))&gt;0,"Plug-in hybrid",IF($G8844="Diesel","Diesel","Gasoline"))</f>
        <v>Gasoline</v>
      </c>
    </row>
    <row r="8845" spans="1:15" ht="15" customHeight="1" x14ac:dyDescent="0.25">
      <c r="A8845" s="1">
        <v>2022</v>
      </c>
      <c r="B8845" s="1" t="s">
        <v>11026</v>
      </c>
      <c r="C8845" s="1" t="s">
        <v>10335</v>
      </c>
      <c r="D8845" s="1" t="s">
        <v>11493</v>
      </c>
      <c r="E8845" s="1" t="s">
        <v>1305</v>
      </c>
      <c r="F8845" s="1" t="s">
        <v>10337</v>
      </c>
      <c r="G8845" s="1" t="s">
        <v>103</v>
      </c>
      <c r="H8845" s="1" t="s">
        <v>298</v>
      </c>
      <c r="I8845" s="1">
        <v>1</v>
      </c>
      <c r="J8845" s="1">
        <v>2023</v>
      </c>
      <c r="K8845" s="1">
        <v>94621</v>
      </c>
      <c r="L8845" s="1">
        <v>0</v>
      </c>
      <c r="M8845" s="1">
        <f t="array" ref="M8845">SUMPRODUCT(MAX(ISNUMBER(SEARCH('Class Rules'!$B$6:$B$85,$E8845))*ISNUMBER(SEARCH('Class Rules'!$C$6:$C$85,$F8845))*'Class Rules'!$A$6:$A$85))</f>
        <v>0</v>
      </c>
      <c r="N8845" s="1" t="str">
        <f t="array" ref="N8845">IF($M8845=0,'Class Rules'!$D$3,INDEX('Class Rules'!$D$6:$D$85,MATCH($M8845,'Class Rules'!$A$6:$A$85,0)))</f>
        <v>Passenger LDV</v>
      </c>
      <c r="O8845" s="1" t="str">
        <f t="array" ref="O8845">IF(SUMPRODUCT(MAX(ISNUMBER(SEARCH(Fuel_Rules!$A$6:$A$30,$E8845))*ISNUMBER(SEARCH(Fuel_Rules!$B$6:$B$30,$F8845))*(Fuel_Rules!$A$6:$A$30&lt;&gt;"")))&gt;0,"Plug-in hybrid",IF($G8845="Diesel","Diesel","Gasoline"))</f>
        <v>Gasoline</v>
      </c>
    </row>
    <row r="8846" spans="1:15" ht="15" customHeight="1" x14ac:dyDescent="0.25">
      <c r="A8846" s="1">
        <v>2022</v>
      </c>
      <c r="B8846" s="1" t="s">
        <v>11026</v>
      </c>
      <c r="C8846" s="1" t="s">
        <v>10335</v>
      </c>
      <c r="D8846" s="1" t="s">
        <v>11494</v>
      </c>
      <c r="E8846" s="1" t="s">
        <v>1305</v>
      </c>
      <c r="F8846" s="1" t="s">
        <v>10337</v>
      </c>
      <c r="G8846" s="1" t="s">
        <v>103</v>
      </c>
      <c r="H8846" s="1" t="s">
        <v>298</v>
      </c>
      <c r="I8846" s="1">
        <v>1</v>
      </c>
      <c r="J8846" s="1">
        <v>2023</v>
      </c>
      <c r="K8846" s="1">
        <v>89312</v>
      </c>
      <c r="L8846" s="1">
        <v>0</v>
      </c>
      <c r="M8846" s="1">
        <f t="array" ref="M8846">SUMPRODUCT(MAX(ISNUMBER(SEARCH('Class Rules'!$B$6:$B$85,$E8846))*ISNUMBER(SEARCH('Class Rules'!$C$6:$C$85,$F8846))*'Class Rules'!$A$6:$A$85))</f>
        <v>0</v>
      </c>
      <c r="N8846" s="1" t="str">
        <f t="array" ref="N8846">IF($M8846=0,'Class Rules'!$D$3,INDEX('Class Rules'!$D$6:$D$85,MATCH($M8846,'Class Rules'!$A$6:$A$85,0)))</f>
        <v>Passenger LDV</v>
      </c>
      <c r="O8846" s="1" t="str">
        <f t="array" ref="O8846">IF(SUMPRODUCT(MAX(ISNUMBER(SEARCH(Fuel_Rules!$A$6:$A$30,$E8846))*ISNUMBER(SEARCH(Fuel_Rules!$B$6:$B$30,$F8846))*(Fuel_Rules!$A$6:$A$30&lt;&gt;"")))&gt;0,"Plug-in hybrid",IF($G8846="Diesel","Diesel","Gasoline"))</f>
        <v>Gasoline</v>
      </c>
    </row>
    <row r="8847" spans="1:15" ht="15" customHeight="1" x14ac:dyDescent="0.25">
      <c r="A8847" s="1">
        <v>2022</v>
      </c>
      <c r="B8847" s="1" t="s">
        <v>11026</v>
      </c>
      <c r="C8847" s="1" t="s">
        <v>1460</v>
      </c>
      <c r="D8847" s="1" t="s">
        <v>11495</v>
      </c>
      <c r="E8847" s="1" t="s">
        <v>1462</v>
      </c>
      <c r="F8847" s="1" t="s">
        <v>3534</v>
      </c>
      <c r="G8847" s="1" t="s">
        <v>105</v>
      </c>
      <c r="H8847" s="1" t="s">
        <v>298</v>
      </c>
      <c r="I8847" s="1">
        <v>3</v>
      </c>
      <c r="J8847" s="1">
        <v>2023</v>
      </c>
      <c r="K8847" s="1">
        <v>238272</v>
      </c>
      <c r="L8847" s="1">
        <v>0</v>
      </c>
      <c r="M8847" s="1">
        <f t="array" ref="M8847">SUMPRODUCT(MAX(ISNUMBER(SEARCH('Class Rules'!$B$6:$B$85,$E8847))*ISNUMBER(SEARCH('Class Rules'!$C$6:$C$85,$F8847))*'Class Rules'!$A$6:$A$85))</f>
        <v>42</v>
      </c>
      <c r="N8847" s="1" t="str">
        <f t="array" ref="N8847">IF($M8847=0,'Class Rules'!$D$3,INDEX('Class Rules'!$D$6:$D$85,MATCH($M8847,'Class Rules'!$A$6:$A$85,0)))</f>
        <v>Freight LDV</v>
      </c>
      <c r="O8847" s="1" t="str">
        <f t="array" ref="O8847">IF(SUMPRODUCT(MAX(ISNUMBER(SEARCH(Fuel_Rules!$A$6:$A$30,$E8847))*ISNUMBER(SEARCH(Fuel_Rules!$B$6:$B$30,$F8847))*(Fuel_Rules!$A$6:$A$30&lt;&gt;"")))&gt;0,"Plug-in hybrid",IF($G8847="Diesel","Diesel","Gasoline"))</f>
        <v>Diesel</v>
      </c>
    </row>
    <row r="8848" spans="1:15" ht="15" customHeight="1" x14ac:dyDescent="0.25">
      <c r="A8848" s="1">
        <v>2022</v>
      </c>
      <c r="B8848" s="1" t="s">
        <v>11026</v>
      </c>
      <c r="C8848" s="1" t="s">
        <v>1464</v>
      </c>
      <c r="D8848" s="1" t="s">
        <v>11496</v>
      </c>
      <c r="E8848" s="1" t="s">
        <v>1462</v>
      </c>
      <c r="F8848" s="1" t="s">
        <v>3536</v>
      </c>
      <c r="G8848" s="1" t="s">
        <v>105</v>
      </c>
      <c r="H8848" s="1" t="s">
        <v>298</v>
      </c>
      <c r="I8848" s="1">
        <v>3</v>
      </c>
      <c r="J8848" s="1">
        <v>2023</v>
      </c>
      <c r="K8848" s="1">
        <v>243035</v>
      </c>
      <c r="L8848" s="1">
        <v>0</v>
      </c>
      <c r="M8848" s="1">
        <f t="array" ref="M8848">SUMPRODUCT(MAX(ISNUMBER(SEARCH('Class Rules'!$B$6:$B$85,$E8848))*ISNUMBER(SEARCH('Class Rules'!$C$6:$C$85,$F8848))*'Class Rules'!$A$6:$A$85))</f>
        <v>42</v>
      </c>
      <c r="N8848" s="1" t="str">
        <f t="array" ref="N8848">IF($M8848=0,'Class Rules'!$D$3,INDEX('Class Rules'!$D$6:$D$85,MATCH($M8848,'Class Rules'!$A$6:$A$85,0)))</f>
        <v>Freight LDV</v>
      </c>
      <c r="O8848" s="1" t="str">
        <f t="array" ref="O8848">IF(SUMPRODUCT(MAX(ISNUMBER(SEARCH(Fuel_Rules!$A$6:$A$30,$E8848))*ISNUMBER(SEARCH(Fuel_Rules!$B$6:$B$30,$F8848))*(Fuel_Rules!$A$6:$A$30&lt;&gt;"")))&gt;0,"Plug-in hybrid",IF($G8848="Diesel","Diesel","Gasoline"))</f>
        <v>Diesel</v>
      </c>
    </row>
    <row r="8849" spans="1:15" ht="15" customHeight="1" x14ac:dyDescent="0.25">
      <c r="A8849" s="1">
        <v>2022</v>
      </c>
      <c r="B8849" s="1" t="s">
        <v>11026</v>
      </c>
      <c r="C8849" s="1" t="s">
        <v>1467</v>
      </c>
      <c r="D8849" s="1" t="s">
        <v>11497</v>
      </c>
      <c r="E8849" s="1" t="s">
        <v>1462</v>
      </c>
      <c r="F8849" s="1" t="s">
        <v>3538</v>
      </c>
      <c r="G8849" s="1" t="s">
        <v>105</v>
      </c>
      <c r="H8849" s="1" t="s">
        <v>298</v>
      </c>
      <c r="I8849" s="1">
        <v>3</v>
      </c>
      <c r="J8849" s="1">
        <v>2023</v>
      </c>
      <c r="K8849" s="1">
        <v>298771</v>
      </c>
      <c r="L8849" s="1">
        <v>0</v>
      </c>
      <c r="M8849" s="1">
        <f t="array" ref="M8849">SUMPRODUCT(MAX(ISNUMBER(SEARCH('Class Rules'!$B$6:$B$85,$E8849))*ISNUMBER(SEARCH('Class Rules'!$C$6:$C$85,$F8849))*'Class Rules'!$A$6:$A$85))</f>
        <v>54</v>
      </c>
      <c r="N8849" s="1" t="str">
        <f t="array" ref="N8849">IF($M8849=0,'Class Rules'!$D$3,INDEX('Class Rules'!$D$6:$D$85,MATCH($M8849,'Class Rules'!$A$6:$A$85,0)))</f>
        <v>Freight HDV</v>
      </c>
      <c r="O8849" s="1" t="str">
        <f t="array" ref="O8849">IF(SUMPRODUCT(MAX(ISNUMBER(SEARCH(Fuel_Rules!$A$6:$A$30,$E8849))*ISNUMBER(SEARCH(Fuel_Rules!$B$6:$B$30,$F8849))*(Fuel_Rules!$A$6:$A$30&lt;&gt;"")))&gt;0,"Plug-in hybrid",IF($G8849="Diesel","Diesel","Gasoline"))</f>
        <v>Diesel</v>
      </c>
    </row>
    <row r="8850" spans="1:15" ht="15" customHeight="1" x14ac:dyDescent="0.25">
      <c r="A8850" s="1">
        <v>2022</v>
      </c>
      <c r="B8850" s="1" t="s">
        <v>11026</v>
      </c>
      <c r="C8850" s="1" t="s">
        <v>1467</v>
      </c>
      <c r="D8850" s="1" t="s">
        <v>11498</v>
      </c>
      <c r="E8850" s="1" t="s">
        <v>1462</v>
      </c>
      <c r="F8850" s="1" t="s">
        <v>3538</v>
      </c>
      <c r="G8850" s="1" t="s">
        <v>105</v>
      </c>
      <c r="H8850" s="1" t="s">
        <v>298</v>
      </c>
      <c r="I8850" s="1">
        <v>3</v>
      </c>
      <c r="J8850" s="1">
        <v>2023</v>
      </c>
      <c r="K8850" s="1">
        <v>233592</v>
      </c>
      <c r="L8850" s="1">
        <v>0</v>
      </c>
      <c r="M8850" s="1">
        <f t="array" ref="M8850">SUMPRODUCT(MAX(ISNUMBER(SEARCH('Class Rules'!$B$6:$B$85,$E8850))*ISNUMBER(SEARCH('Class Rules'!$C$6:$C$85,$F8850))*'Class Rules'!$A$6:$A$85))</f>
        <v>54</v>
      </c>
      <c r="N8850" s="1" t="str">
        <f t="array" ref="N8850">IF($M8850=0,'Class Rules'!$D$3,INDEX('Class Rules'!$D$6:$D$85,MATCH($M8850,'Class Rules'!$A$6:$A$85,0)))</f>
        <v>Freight HDV</v>
      </c>
      <c r="O8850" s="1" t="str">
        <f t="array" ref="O8850">IF(SUMPRODUCT(MAX(ISNUMBER(SEARCH(Fuel_Rules!$A$6:$A$30,$E8850))*ISNUMBER(SEARCH(Fuel_Rules!$B$6:$B$30,$F8850))*(Fuel_Rules!$A$6:$A$30&lt;&gt;"")))&gt;0,"Plug-in hybrid",IF($G8850="Diesel","Diesel","Gasoline"))</f>
        <v>Diesel</v>
      </c>
    </row>
    <row r="8851" spans="1:15" ht="15" customHeight="1" x14ac:dyDescent="0.25">
      <c r="A8851" s="1">
        <v>2022</v>
      </c>
      <c r="B8851" s="1" t="s">
        <v>11026</v>
      </c>
      <c r="C8851" s="1" t="s">
        <v>1470</v>
      </c>
      <c r="D8851" s="1" t="s">
        <v>11499</v>
      </c>
      <c r="E8851" s="1" t="s">
        <v>1462</v>
      </c>
      <c r="F8851" s="1" t="s">
        <v>3540</v>
      </c>
      <c r="G8851" s="1" t="s">
        <v>105</v>
      </c>
      <c r="H8851" s="1" t="s">
        <v>298</v>
      </c>
      <c r="I8851" s="1">
        <v>3</v>
      </c>
      <c r="J8851" s="1">
        <v>2023</v>
      </c>
      <c r="K8851" s="1">
        <v>323600</v>
      </c>
      <c r="L8851" s="1">
        <v>0</v>
      </c>
      <c r="M8851" s="1">
        <f t="array" ref="M8851">SUMPRODUCT(MAX(ISNUMBER(SEARCH('Class Rules'!$B$6:$B$85,$E8851))*ISNUMBER(SEARCH('Class Rules'!$C$6:$C$85,$F8851))*'Class Rules'!$A$6:$A$85))</f>
        <v>54</v>
      </c>
      <c r="N8851" s="1" t="str">
        <f t="array" ref="N8851">IF($M8851=0,'Class Rules'!$D$3,INDEX('Class Rules'!$D$6:$D$85,MATCH($M8851,'Class Rules'!$A$6:$A$85,0)))</f>
        <v>Freight HDV</v>
      </c>
      <c r="O8851" s="1" t="str">
        <f t="array" ref="O8851">IF(SUMPRODUCT(MAX(ISNUMBER(SEARCH(Fuel_Rules!$A$6:$A$30,$E8851))*ISNUMBER(SEARCH(Fuel_Rules!$B$6:$B$30,$F8851))*(Fuel_Rules!$A$6:$A$30&lt;&gt;"")))&gt;0,"Plug-in hybrid",IF($G8851="Diesel","Diesel","Gasoline"))</f>
        <v>Diesel</v>
      </c>
    </row>
    <row r="8852" spans="1:15" ht="15" customHeight="1" x14ac:dyDescent="0.25">
      <c r="A8852" s="1">
        <v>2022</v>
      </c>
      <c r="B8852" s="1" t="s">
        <v>11026</v>
      </c>
      <c r="C8852" s="1" t="s">
        <v>1470</v>
      </c>
      <c r="D8852" s="1" t="s">
        <v>11500</v>
      </c>
      <c r="E8852" s="1" t="s">
        <v>1462</v>
      </c>
      <c r="F8852" s="1" t="s">
        <v>3540</v>
      </c>
      <c r="G8852" s="1" t="s">
        <v>105</v>
      </c>
      <c r="H8852" s="1" t="s">
        <v>298</v>
      </c>
      <c r="I8852" s="1">
        <v>3</v>
      </c>
      <c r="J8852" s="1">
        <v>2023</v>
      </c>
      <c r="K8852" s="1">
        <v>233921</v>
      </c>
      <c r="L8852" s="1">
        <v>0</v>
      </c>
      <c r="M8852" s="1">
        <f t="array" ref="M8852">SUMPRODUCT(MAX(ISNUMBER(SEARCH('Class Rules'!$B$6:$B$85,$E8852))*ISNUMBER(SEARCH('Class Rules'!$C$6:$C$85,$F8852))*'Class Rules'!$A$6:$A$85))</f>
        <v>54</v>
      </c>
      <c r="N8852" s="1" t="str">
        <f t="array" ref="N8852">IF($M8852=0,'Class Rules'!$D$3,INDEX('Class Rules'!$D$6:$D$85,MATCH($M8852,'Class Rules'!$A$6:$A$85,0)))</f>
        <v>Freight HDV</v>
      </c>
      <c r="O8852" s="1" t="str">
        <f t="array" ref="O8852">IF(SUMPRODUCT(MAX(ISNUMBER(SEARCH(Fuel_Rules!$A$6:$A$30,$E8852))*ISNUMBER(SEARCH(Fuel_Rules!$B$6:$B$30,$F8852))*(Fuel_Rules!$A$6:$A$30&lt;&gt;"")))&gt;0,"Plug-in hybrid",IF($G8852="Diesel","Diesel","Gasoline"))</f>
        <v>Diesel</v>
      </c>
    </row>
    <row r="8853" spans="1:15" ht="15" customHeight="1" x14ac:dyDescent="0.25">
      <c r="A8853" s="1">
        <v>2022</v>
      </c>
      <c r="B8853" s="1" t="s">
        <v>11026</v>
      </c>
      <c r="C8853" s="1" t="s">
        <v>1473</v>
      </c>
      <c r="D8853" s="1" t="s">
        <v>11501</v>
      </c>
      <c r="E8853" s="1" t="s">
        <v>1462</v>
      </c>
      <c r="F8853" s="1" t="s">
        <v>3542</v>
      </c>
      <c r="G8853" s="1" t="s">
        <v>105</v>
      </c>
      <c r="H8853" s="1" t="s">
        <v>298</v>
      </c>
      <c r="I8853" s="1">
        <v>3</v>
      </c>
      <c r="J8853" s="1">
        <v>2023</v>
      </c>
      <c r="K8853" s="1">
        <v>258825</v>
      </c>
      <c r="L8853" s="1">
        <v>0</v>
      </c>
      <c r="M8853" s="1">
        <f t="array" ref="M8853">SUMPRODUCT(MAX(ISNUMBER(SEARCH('Class Rules'!$B$6:$B$85,$E8853))*ISNUMBER(SEARCH('Class Rules'!$C$6:$C$85,$F8853))*'Class Rules'!$A$6:$A$85))</f>
        <v>51</v>
      </c>
      <c r="N8853" s="1" t="str">
        <f t="array" ref="N8853">IF($M8853=0,'Class Rules'!$D$3,INDEX('Class Rules'!$D$6:$D$85,MATCH($M8853,'Class Rules'!$A$6:$A$85,0)))</f>
        <v>Freight HDV</v>
      </c>
      <c r="O8853" s="1" t="str">
        <f t="array" ref="O8853">IF(SUMPRODUCT(MAX(ISNUMBER(SEARCH(Fuel_Rules!$A$6:$A$30,$E8853))*ISNUMBER(SEARCH(Fuel_Rules!$B$6:$B$30,$F8853))*(Fuel_Rules!$A$6:$A$30&lt;&gt;"")))&gt;0,"Plug-in hybrid",IF($G8853="Diesel","Diesel","Gasoline"))</f>
        <v>Diesel</v>
      </c>
    </row>
    <row r="8854" spans="1:15" ht="15" customHeight="1" x14ac:dyDescent="0.25">
      <c r="A8854" s="1">
        <v>2022</v>
      </c>
      <c r="B8854" s="1" t="s">
        <v>11026</v>
      </c>
      <c r="C8854" s="1" t="s">
        <v>1473</v>
      </c>
      <c r="D8854" s="1" t="s">
        <v>11502</v>
      </c>
      <c r="E8854" s="1" t="s">
        <v>1462</v>
      </c>
      <c r="F8854" s="1" t="s">
        <v>3542</v>
      </c>
      <c r="G8854" s="1" t="s">
        <v>105</v>
      </c>
      <c r="H8854" s="1" t="s">
        <v>298</v>
      </c>
      <c r="I8854" s="1">
        <v>3</v>
      </c>
      <c r="J8854" s="1">
        <v>2023</v>
      </c>
      <c r="K8854" s="1">
        <v>192927</v>
      </c>
      <c r="L8854" s="1">
        <v>0</v>
      </c>
      <c r="M8854" s="1">
        <f t="array" ref="M8854">SUMPRODUCT(MAX(ISNUMBER(SEARCH('Class Rules'!$B$6:$B$85,$E8854))*ISNUMBER(SEARCH('Class Rules'!$C$6:$C$85,$F8854))*'Class Rules'!$A$6:$A$85))</f>
        <v>51</v>
      </c>
      <c r="N8854" s="1" t="str">
        <f t="array" ref="N8854">IF($M8854=0,'Class Rules'!$D$3,INDEX('Class Rules'!$D$6:$D$85,MATCH($M8854,'Class Rules'!$A$6:$A$85,0)))</f>
        <v>Freight HDV</v>
      </c>
      <c r="O8854" s="1" t="str">
        <f t="array" ref="O8854">IF(SUMPRODUCT(MAX(ISNUMBER(SEARCH(Fuel_Rules!$A$6:$A$30,$E8854))*ISNUMBER(SEARCH(Fuel_Rules!$B$6:$B$30,$F8854))*(Fuel_Rules!$A$6:$A$30&lt;&gt;"")))&gt;0,"Plug-in hybrid",IF($G8854="Diesel","Diesel","Gasoline"))</f>
        <v>Diesel</v>
      </c>
    </row>
    <row r="8855" spans="1:15" ht="15" customHeight="1" x14ac:dyDescent="0.25">
      <c r="A8855" s="1">
        <v>2022</v>
      </c>
      <c r="B8855" s="1" t="s">
        <v>11026</v>
      </c>
      <c r="C8855" s="1" t="s">
        <v>1476</v>
      </c>
      <c r="D8855" s="1" t="s">
        <v>11503</v>
      </c>
      <c r="E8855" s="1" t="s">
        <v>1462</v>
      </c>
      <c r="F8855" s="1" t="s">
        <v>3544</v>
      </c>
      <c r="G8855" s="1" t="s">
        <v>105</v>
      </c>
      <c r="H8855" s="1" t="s">
        <v>298</v>
      </c>
      <c r="I8855" s="1">
        <v>3</v>
      </c>
      <c r="J8855" s="1">
        <v>2023</v>
      </c>
      <c r="K8855" s="1">
        <v>271144</v>
      </c>
      <c r="L8855" s="1">
        <v>0</v>
      </c>
      <c r="M8855" s="1">
        <f t="array" ref="M8855">SUMPRODUCT(MAX(ISNUMBER(SEARCH('Class Rules'!$B$6:$B$85,$E8855))*ISNUMBER(SEARCH('Class Rules'!$C$6:$C$85,$F8855))*'Class Rules'!$A$6:$A$85))</f>
        <v>52</v>
      </c>
      <c r="N8855" s="1" t="str">
        <f t="array" ref="N8855">IF($M8855=0,'Class Rules'!$D$3,INDEX('Class Rules'!$D$6:$D$85,MATCH($M8855,'Class Rules'!$A$6:$A$85,0)))</f>
        <v>Freight HDV</v>
      </c>
      <c r="O8855" s="1" t="str">
        <f t="array" ref="O8855">IF(SUMPRODUCT(MAX(ISNUMBER(SEARCH(Fuel_Rules!$A$6:$A$30,$E8855))*ISNUMBER(SEARCH(Fuel_Rules!$B$6:$B$30,$F8855))*(Fuel_Rules!$A$6:$A$30&lt;&gt;"")))&gt;0,"Plug-in hybrid",IF($G8855="Diesel","Diesel","Gasoline"))</f>
        <v>Diesel</v>
      </c>
    </row>
    <row r="8856" spans="1:15" ht="15" customHeight="1" x14ac:dyDescent="0.25">
      <c r="A8856" s="1">
        <v>2022</v>
      </c>
      <c r="B8856" s="1" t="s">
        <v>11026</v>
      </c>
      <c r="C8856" s="1" t="s">
        <v>1476</v>
      </c>
      <c r="D8856" s="1" t="s">
        <v>11504</v>
      </c>
      <c r="E8856" s="1" t="s">
        <v>1462</v>
      </c>
      <c r="F8856" s="1" t="s">
        <v>3544</v>
      </c>
      <c r="G8856" s="1" t="s">
        <v>105</v>
      </c>
      <c r="H8856" s="1" t="s">
        <v>298</v>
      </c>
      <c r="I8856" s="1">
        <v>3</v>
      </c>
      <c r="J8856" s="1">
        <v>2023</v>
      </c>
      <c r="K8856" s="1">
        <v>207055</v>
      </c>
      <c r="L8856" s="1">
        <v>0</v>
      </c>
      <c r="M8856" s="1">
        <f t="array" ref="M8856">SUMPRODUCT(MAX(ISNUMBER(SEARCH('Class Rules'!$B$6:$B$85,$E8856))*ISNUMBER(SEARCH('Class Rules'!$C$6:$C$85,$F8856))*'Class Rules'!$A$6:$A$85))</f>
        <v>52</v>
      </c>
      <c r="N8856" s="1" t="str">
        <f t="array" ref="N8856">IF($M8856=0,'Class Rules'!$D$3,INDEX('Class Rules'!$D$6:$D$85,MATCH($M8856,'Class Rules'!$A$6:$A$85,0)))</f>
        <v>Freight HDV</v>
      </c>
      <c r="O8856" s="1" t="str">
        <f t="array" ref="O8856">IF(SUMPRODUCT(MAX(ISNUMBER(SEARCH(Fuel_Rules!$A$6:$A$30,$E8856))*ISNUMBER(SEARCH(Fuel_Rules!$B$6:$B$30,$F8856))*(Fuel_Rules!$A$6:$A$30&lt;&gt;"")))&gt;0,"Plug-in hybrid",IF($G8856="Diesel","Diesel","Gasoline"))</f>
        <v>Diesel</v>
      </c>
    </row>
    <row r="8857" spans="1:15" ht="15" customHeight="1" x14ac:dyDescent="0.25">
      <c r="A8857" s="1">
        <v>2022</v>
      </c>
      <c r="B8857" s="1" t="s">
        <v>11026</v>
      </c>
      <c r="C8857" s="1" t="s">
        <v>1479</v>
      </c>
      <c r="D8857" s="1" t="s">
        <v>11505</v>
      </c>
      <c r="E8857" s="1" t="s">
        <v>1462</v>
      </c>
      <c r="F8857" s="1" t="s">
        <v>3546</v>
      </c>
      <c r="G8857" s="1" t="s">
        <v>105</v>
      </c>
      <c r="H8857" s="1" t="s">
        <v>298</v>
      </c>
      <c r="I8857" s="1">
        <v>3</v>
      </c>
      <c r="J8857" s="1">
        <v>2023</v>
      </c>
      <c r="K8857" s="1">
        <v>288000</v>
      </c>
      <c r="L8857" s="1">
        <v>0</v>
      </c>
      <c r="M8857" s="1">
        <f t="array" ref="M8857">SUMPRODUCT(MAX(ISNUMBER(SEARCH('Class Rules'!$B$6:$B$85,$E8857))*ISNUMBER(SEARCH('Class Rules'!$C$6:$C$85,$F8857))*'Class Rules'!$A$6:$A$85))</f>
        <v>51</v>
      </c>
      <c r="N8857" s="1" t="str">
        <f t="array" ref="N8857">IF($M8857=0,'Class Rules'!$D$3,INDEX('Class Rules'!$D$6:$D$85,MATCH($M8857,'Class Rules'!$A$6:$A$85,0)))</f>
        <v>Freight HDV</v>
      </c>
      <c r="O8857" s="1" t="str">
        <f t="array" ref="O8857">IF(SUMPRODUCT(MAX(ISNUMBER(SEARCH(Fuel_Rules!$A$6:$A$30,$E8857))*ISNUMBER(SEARCH(Fuel_Rules!$B$6:$B$30,$F8857))*(Fuel_Rules!$A$6:$A$30&lt;&gt;"")))&gt;0,"Plug-in hybrid",IF($G8857="Diesel","Diesel","Gasoline"))</f>
        <v>Diesel</v>
      </c>
    </row>
    <row r="8858" spans="1:15" ht="15" customHeight="1" x14ac:dyDescent="0.25">
      <c r="A8858" s="1">
        <v>2022</v>
      </c>
      <c r="B8858" s="1" t="s">
        <v>11026</v>
      </c>
      <c r="C8858" s="1" t="s">
        <v>1479</v>
      </c>
      <c r="D8858" s="1" t="s">
        <v>11506</v>
      </c>
      <c r="E8858" s="1" t="s">
        <v>1462</v>
      </c>
      <c r="F8858" s="1" t="s">
        <v>3546</v>
      </c>
      <c r="G8858" s="1" t="s">
        <v>105</v>
      </c>
      <c r="H8858" s="1" t="s">
        <v>298</v>
      </c>
      <c r="I8858" s="1">
        <v>3</v>
      </c>
      <c r="J8858" s="1">
        <v>2023</v>
      </c>
      <c r="K8858" s="1">
        <v>217226</v>
      </c>
      <c r="L8858" s="1">
        <v>0</v>
      </c>
      <c r="M8858" s="1">
        <f t="array" ref="M8858">SUMPRODUCT(MAX(ISNUMBER(SEARCH('Class Rules'!$B$6:$B$85,$E8858))*ISNUMBER(SEARCH('Class Rules'!$C$6:$C$85,$F8858))*'Class Rules'!$A$6:$A$85))</f>
        <v>51</v>
      </c>
      <c r="N8858" s="1" t="str">
        <f t="array" ref="N8858">IF($M8858=0,'Class Rules'!$D$3,INDEX('Class Rules'!$D$6:$D$85,MATCH($M8858,'Class Rules'!$A$6:$A$85,0)))</f>
        <v>Freight HDV</v>
      </c>
      <c r="O8858" s="1" t="str">
        <f t="array" ref="O8858">IF(SUMPRODUCT(MAX(ISNUMBER(SEARCH(Fuel_Rules!$A$6:$A$30,$E8858))*ISNUMBER(SEARCH(Fuel_Rules!$B$6:$B$30,$F8858))*(Fuel_Rules!$A$6:$A$30&lt;&gt;"")))&gt;0,"Plug-in hybrid",IF($G8858="Diesel","Diesel","Gasoline"))</f>
        <v>Diesel</v>
      </c>
    </row>
    <row r="8859" spans="1:15" ht="15" customHeight="1" x14ac:dyDescent="0.25">
      <c r="A8859" s="1">
        <v>2022</v>
      </c>
      <c r="B8859" s="1" t="s">
        <v>11026</v>
      </c>
      <c r="C8859" s="1" t="s">
        <v>1482</v>
      </c>
      <c r="D8859" s="1" t="s">
        <v>11507</v>
      </c>
      <c r="E8859" s="1" t="s">
        <v>1462</v>
      </c>
      <c r="F8859" s="1" t="s">
        <v>3548</v>
      </c>
      <c r="G8859" s="1" t="s">
        <v>105</v>
      </c>
      <c r="H8859" s="1" t="s">
        <v>298</v>
      </c>
      <c r="I8859" s="1">
        <v>3</v>
      </c>
      <c r="J8859" s="1">
        <v>2023</v>
      </c>
      <c r="K8859" s="1">
        <v>302300</v>
      </c>
      <c r="L8859" s="1">
        <v>0</v>
      </c>
      <c r="M8859" s="1">
        <f t="array" ref="M8859">SUMPRODUCT(MAX(ISNUMBER(SEARCH('Class Rules'!$B$6:$B$85,$E8859))*ISNUMBER(SEARCH('Class Rules'!$C$6:$C$85,$F8859))*'Class Rules'!$A$6:$A$85))</f>
        <v>52</v>
      </c>
      <c r="N8859" s="1" t="str">
        <f t="array" ref="N8859">IF($M8859=0,'Class Rules'!$D$3,INDEX('Class Rules'!$D$6:$D$85,MATCH($M8859,'Class Rules'!$A$6:$A$85,0)))</f>
        <v>Freight HDV</v>
      </c>
      <c r="O8859" s="1" t="str">
        <f t="array" ref="O8859">IF(SUMPRODUCT(MAX(ISNUMBER(SEARCH(Fuel_Rules!$A$6:$A$30,$E8859))*ISNUMBER(SEARCH(Fuel_Rules!$B$6:$B$30,$F8859))*(Fuel_Rules!$A$6:$A$30&lt;&gt;"")))&gt;0,"Plug-in hybrid",IF($G8859="Diesel","Diesel","Gasoline"))</f>
        <v>Diesel</v>
      </c>
    </row>
    <row r="8860" spans="1:15" ht="15" customHeight="1" x14ac:dyDescent="0.25">
      <c r="A8860" s="1">
        <v>2022</v>
      </c>
      <c r="B8860" s="1" t="s">
        <v>11026</v>
      </c>
      <c r="C8860" s="1" t="s">
        <v>1482</v>
      </c>
      <c r="D8860" s="1" t="s">
        <v>11508</v>
      </c>
      <c r="E8860" s="1" t="s">
        <v>1462</v>
      </c>
      <c r="F8860" s="1" t="s">
        <v>3548</v>
      </c>
      <c r="G8860" s="1" t="s">
        <v>105</v>
      </c>
      <c r="H8860" s="1" t="s">
        <v>298</v>
      </c>
      <c r="I8860" s="1">
        <v>3</v>
      </c>
      <c r="J8860" s="1">
        <v>2023</v>
      </c>
      <c r="K8860" s="1">
        <v>233196</v>
      </c>
      <c r="L8860" s="1">
        <v>0</v>
      </c>
      <c r="M8860" s="1">
        <f t="array" ref="M8860">SUMPRODUCT(MAX(ISNUMBER(SEARCH('Class Rules'!$B$6:$B$85,$E8860))*ISNUMBER(SEARCH('Class Rules'!$C$6:$C$85,$F8860))*'Class Rules'!$A$6:$A$85))</f>
        <v>52</v>
      </c>
      <c r="N8860" s="1" t="str">
        <f t="array" ref="N8860">IF($M8860=0,'Class Rules'!$D$3,INDEX('Class Rules'!$D$6:$D$85,MATCH($M8860,'Class Rules'!$A$6:$A$85,0)))</f>
        <v>Freight HDV</v>
      </c>
      <c r="O8860" s="1" t="str">
        <f t="array" ref="O8860">IF(SUMPRODUCT(MAX(ISNUMBER(SEARCH(Fuel_Rules!$A$6:$A$30,$E8860))*ISNUMBER(SEARCH(Fuel_Rules!$B$6:$B$30,$F8860))*(Fuel_Rules!$A$6:$A$30&lt;&gt;"")))&gt;0,"Plug-in hybrid",IF($G8860="Diesel","Diesel","Gasoline"))</f>
        <v>Diesel</v>
      </c>
    </row>
    <row r="8861" spans="1:15" ht="15" customHeight="1" x14ac:dyDescent="0.25">
      <c r="A8861" s="1">
        <v>2022</v>
      </c>
      <c r="B8861" s="1" t="s">
        <v>11026</v>
      </c>
      <c r="C8861" s="1" t="s">
        <v>1485</v>
      </c>
      <c r="D8861" s="1" t="s">
        <v>11509</v>
      </c>
      <c r="E8861" s="1" t="s">
        <v>1462</v>
      </c>
      <c r="F8861" s="1" t="s">
        <v>3550</v>
      </c>
      <c r="G8861" s="1" t="s">
        <v>105</v>
      </c>
      <c r="H8861" s="1" t="s">
        <v>298</v>
      </c>
      <c r="I8861" s="1">
        <v>3</v>
      </c>
      <c r="J8861" s="1">
        <v>2023</v>
      </c>
      <c r="K8861" s="1">
        <v>316111</v>
      </c>
      <c r="L8861" s="1">
        <v>0</v>
      </c>
      <c r="M8861" s="1">
        <f t="array" ref="M8861">SUMPRODUCT(MAX(ISNUMBER(SEARCH('Class Rules'!$B$6:$B$85,$E8861))*ISNUMBER(SEARCH('Class Rules'!$C$6:$C$85,$F8861))*'Class Rules'!$A$6:$A$85))</f>
        <v>55</v>
      </c>
      <c r="N8861" s="1" t="str">
        <f t="array" ref="N8861">IF($M8861=0,'Class Rules'!$D$3,INDEX('Class Rules'!$D$6:$D$85,MATCH($M8861,'Class Rules'!$A$6:$A$85,0)))</f>
        <v>Freight HDV</v>
      </c>
      <c r="O8861" s="1" t="str">
        <f t="array" ref="O8861">IF(SUMPRODUCT(MAX(ISNUMBER(SEARCH(Fuel_Rules!$A$6:$A$30,$E8861))*ISNUMBER(SEARCH(Fuel_Rules!$B$6:$B$30,$F8861))*(Fuel_Rules!$A$6:$A$30&lt;&gt;"")))&gt;0,"Plug-in hybrid",IF($G8861="Diesel","Diesel","Gasoline"))</f>
        <v>Diesel</v>
      </c>
    </row>
    <row r="8862" spans="1:15" ht="15" customHeight="1" x14ac:dyDescent="0.25">
      <c r="A8862" s="1">
        <v>2022</v>
      </c>
      <c r="B8862" s="1" t="s">
        <v>11026</v>
      </c>
      <c r="C8862" s="1" t="s">
        <v>1485</v>
      </c>
      <c r="D8862" s="1" t="s">
        <v>11510</v>
      </c>
      <c r="E8862" s="1" t="s">
        <v>1462</v>
      </c>
      <c r="F8862" s="1" t="s">
        <v>3550</v>
      </c>
      <c r="G8862" s="1" t="s">
        <v>105</v>
      </c>
      <c r="H8862" s="1" t="s">
        <v>298</v>
      </c>
      <c r="I8862" s="1">
        <v>3</v>
      </c>
      <c r="J8862" s="1">
        <v>2023</v>
      </c>
      <c r="K8862" s="1">
        <v>240724</v>
      </c>
      <c r="L8862" s="1">
        <v>0</v>
      </c>
      <c r="M8862" s="1">
        <f t="array" ref="M8862">SUMPRODUCT(MAX(ISNUMBER(SEARCH('Class Rules'!$B$6:$B$85,$E8862))*ISNUMBER(SEARCH('Class Rules'!$C$6:$C$85,$F8862))*'Class Rules'!$A$6:$A$85))</f>
        <v>55</v>
      </c>
      <c r="N8862" s="1" t="str">
        <f t="array" ref="N8862">IF($M8862=0,'Class Rules'!$D$3,INDEX('Class Rules'!$D$6:$D$85,MATCH($M8862,'Class Rules'!$A$6:$A$85,0)))</f>
        <v>Freight HDV</v>
      </c>
      <c r="O8862" s="1" t="str">
        <f t="array" ref="O8862">IF(SUMPRODUCT(MAX(ISNUMBER(SEARCH(Fuel_Rules!$A$6:$A$30,$E8862))*ISNUMBER(SEARCH(Fuel_Rules!$B$6:$B$30,$F8862))*(Fuel_Rules!$A$6:$A$30&lt;&gt;"")))&gt;0,"Plug-in hybrid",IF($G8862="Diesel","Diesel","Gasoline"))</f>
        <v>Diesel</v>
      </c>
    </row>
    <row r="8863" spans="1:15" ht="15" customHeight="1" x14ac:dyDescent="0.25">
      <c r="A8863" s="1">
        <v>2022</v>
      </c>
      <c r="B8863" s="1" t="s">
        <v>11026</v>
      </c>
      <c r="C8863" s="1" t="s">
        <v>1488</v>
      </c>
      <c r="D8863" s="1" t="s">
        <v>11511</v>
      </c>
      <c r="E8863" s="1" t="s">
        <v>1462</v>
      </c>
      <c r="F8863" s="1" t="s">
        <v>3552</v>
      </c>
      <c r="G8863" s="1" t="s">
        <v>105</v>
      </c>
      <c r="H8863" s="1" t="s">
        <v>298</v>
      </c>
      <c r="I8863" s="1">
        <v>3</v>
      </c>
      <c r="J8863" s="1">
        <v>2023</v>
      </c>
      <c r="K8863" s="1">
        <v>344090</v>
      </c>
      <c r="L8863" s="1">
        <v>0</v>
      </c>
      <c r="M8863" s="1">
        <f t="array" ref="M8863">SUMPRODUCT(MAX(ISNUMBER(SEARCH('Class Rules'!$B$6:$B$85,$E8863))*ISNUMBER(SEARCH('Class Rules'!$C$6:$C$85,$F8863))*'Class Rules'!$A$6:$A$85))</f>
        <v>52</v>
      </c>
      <c r="N8863" s="1" t="str">
        <f t="array" ref="N8863">IF($M8863=0,'Class Rules'!$D$3,INDEX('Class Rules'!$D$6:$D$85,MATCH($M8863,'Class Rules'!$A$6:$A$85,0)))</f>
        <v>Freight HDV</v>
      </c>
      <c r="O8863" s="1" t="str">
        <f t="array" ref="O8863">IF(SUMPRODUCT(MAX(ISNUMBER(SEARCH(Fuel_Rules!$A$6:$A$30,$E8863))*ISNUMBER(SEARCH(Fuel_Rules!$B$6:$B$30,$F8863))*(Fuel_Rules!$A$6:$A$30&lt;&gt;"")))&gt;0,"Plug-in hybrid",IF($G8863="Diesel","Diesel","Gasoline"))</f>
        <v>Diesel</v>
      </c>
    </row>
    <row r="8864" spans="1:15" ht="15" customHeight="1" x14ac:dyDescent="0.25">
      <c r="A8864" s="1">
        <v>2022</v>
      </c>
      <c r="B8864" s="1" t="s">
        <v>11026</v>
      </c>
      <c r="C8864" s="1" t="s">
        <v>1488</v>
      </c>
      <c r="D8864" s="1" t="s">
        <v>11512</v>
      </c>
      <c r="E8864" s="1" t="s">
        <v>1462</v>
      </c>
      <c r="F8864" s="1" t="s">
        <v>3552</v>
      </c>
      <c r="G8864" s="1" t="s">
        <v>105</v>
      </c>
      <c r="H8864" s="1" t="s">
        <v>298</v>
      </c>
      <c r="I8864" s="1">
        <v>3</v>
      </c>
      <c r="J8864" s="1">
        <v>2023</v>
      </c>
      <c r="K8864" s="1">
        <v>245185</v>
      </c>
      <c r="L8864" s="1">
        <v>0</v>
      </c>
      <c r="M8864" s="1">
        <f t="array" ref="M8864">SUMPRODUCT(MAX(ISNUMBER(SEARCH('Class Rules'!$B$6:$B$85,$E8864))*ISNUMBER(SEARCH('Class Rules'!$C$6:$C$85,$F8864))*'Class Rules'!$A$6:$A$85))</f>
        <v>52</v>
      </c>
      <c r="N8864" s="1" t="str">
        <f t="array" ref="N8864">IF($M8864=0,'Class Rules'!$D$3,INDEX('Class Rules'!$D$6:$D$85,MATCH($M8864,'Class Rules'!$A$6:$A$85,0)))</f>
        <v>Freight HDV</v>
      </c>
      <c r="O8864" s="1" t="str">
        <f t="array" ref="O8864">IF(SUMPRODUCT(MAX(ISNUMBER(SEARCH(Fuel_Rules!$A$6:$A$30,$E8864))*ISNUMBER(SEARCH(Fuel_Rules!$B$6:$B$30,$F8864))*(Fuel_Rules!$A$6:$A$30&lt;&gt;"")))&gt;0,"Plug-in hybrid",IF($G8864="Diesel","Diesel","Gasoline"))</f>
        <v>Diesel</v>
      </c>
    </row>
    <row r="8865" spans="1:15" ht="15" customHeight="1" x14ac:dyDescent="0.25">
      <c r="A8865" s="1">
        <v>2022</v>
      </c>
      <c r="B8865" s="1" t="s">
        <v>11026</v>
      </c>
      <c r="C8865" s="1" t="s">
        <v>1491</v>
      </c>
      <c r="D8865" s="1" t="s">
        <v>11513</v>
      </c>
      <c r="E8865" s="1" t="s">
        <v>1462</v>
      </c>
      <c r="F8865" s="1" t="s">
        <v>3554</v>
      </c>
      <c r="G8865" s="1" t="s">
        <v>105</v>
      </c>
      <c r="H8865" s="1" t="s">
        <v>298</v>
      </c>
      <c r="I8865" s="1">
        <v>3</v>
      </c>
      <c r="J8865" s="1">
        <v>2023</v>
      </c>
      <c r="K8865" s="1">
        <v>351369</v>
      </c>
      <c r="L8865" s="1">
        <v>0</v>
      </c>
      <c r="M8865" s="1">
        <f t="array" ref="M8865">SUMPRODUCT(MAX(ISNUMBER(SEARCH('Class Rules'!$B$6:$B$85,$E8865))*ISNUMBER(SEARCH('Class Rules'!$C$6:$C$85,$F8865))*'Class Rules'!$A$6:$A$85))</f>
        <v>52</v>
      </c>
      <c r="N8865" s="1" t="str">
        <f t="array" ref="N8865">IF($M8865=0,'Class Rules'!$D$3,INDEX('Class Rules'!$D$6:$D$85,MATCH($M8865,'Class Rules'!$A$6:$A$85,0)))</f>
        <v>Freight HDV</v>
      </c>
      <c r="O8865" s="1" t="str">
        <f t="array" ref="O8865">IF(SUMPRODUCT(MAX(ISNUMBER(SEARCH(Fuel_Rules!$A$6:$A$30,$E8865))*ISNUMBER(SEARCH(Fuel_Rules!$B$6:$B$30,$F8865))*(Fuel_Rules!$A$6:$A$30&lt;&gt;"")))&gt;0,"Plug-in hybrid",IF($G8865="Diesel","Diesel","Gasoline"))</f>
        <v>Diesel</v>
      </c>
    </row>
    <row r="8866" spans="1:15" ht="15" customHeight="1" x14ac:dyDescent="0.25">
      <c r="A8866" s="1">
        <v>2022</v>
      </c>
      <c r="B8866" s="1" t="s">
        <v>11026</v>
      </c>
      <c r="C8866" s="1" t="s">
        <v>1491</v>
      </c>
      <c r="D8866" s="1" t="s">
        <v>11514</v>
      </c>
      <c r="E8866" s="1" t="s">
        <v>1462</v>
      </c>
      <c r="F8866" s="1" t="s">
        <v>3554</v>
      </c>
      <c r="G8866" s="1" t="s">
        <v>105</v>
      </c>
      <c r="H8866" s="1" t="s">
        <v>298</v>
      </c>
      <c r="I8866" s="1">
        <v>3</v>
      </c>
      <c r="J8866" s="1">
        <v>2023</v>
      </c>
      <c r="K8866" s="1">
        <v>256631</v>
      </c>
      <c r="L8866" s="1">
        <v>0</v>
      </c>
      <c r="M8866" s="1">
        <f t="array" ref="M8866">SUMPRODUCT(MAX(ISNUMBER(SEARCH('Class Rules'!$B$6:$B$85,$E8866))*ISNUMBER(SEARCH('Class Rules'!$C$6:$C$85,$F8866))*'Class Rules'!$A$6:$A$85))</f>
        <v>52</v>
      </c>
      <c r="N8866" s="1" t="str">
        <f t="array" ref="N8866">IF($M8866=0,'Class Rules'!$D$3,INDEX('Class Rules'!$D$6:$D$85,MATCH($M8866,'Class Rules'!$A$6:$A$85,0)))</f>
        <v>Freight HDV</v>
      </c>
      <c r="O8866" s="1" t="str">
        <f t="array" ref="O8866">IF(SUMPRODUCT(MAX(ISNUMBER(SEARCH(Fuel_Rules!$A$6:$A$30,$E8866))*ISNUMBER(SEARCH(Fuel_Rules!$B$6:$B$30,$F8866))*(Fuel_Rules!$A$6:$A$30&lt;&gt;"")))&gt;0,"Plug-in hybrid",IF($G8866="Diesel","Diesel","Gasoline"))</f>
        <v>Diesel</v>
      </c>
    </row>
    <row r="8867" spans="1:15" ht="15" customHeight="1" x14ac:dyDescent="0.25">
      <c r="A8867" s="1">
        <v>2022</v>
      </c>
      <c r="B8867" s="1" t="s">
        <v>11026</v>
      </c>
      <c r="C8867" s="1" t="s">
        <v>1494</v>
      </c>
      <c r="D8867" s="1" t="s">
        <v>11515</v>
      </c>
      <c r="E8867" s="1" t="s">
        <v>1462</v>
      </c>
      <c r="F8867" s="1" t="s">
        <v>3556</v>
      </c>
      <c r="G8867" s="1" t="s">
        <v>105</v>
      </c>
      <c r="H8867" s="1" t="s">
        <v>298</v>
      </c>
      <c r="I8867" s="1">
        <v>2.2999999999999998</v>
      </c>
      <c r="J8867" s="1">
        <v>2023</v>
      </c>
      <c r="K8867" s="1">
        <v>262420</v>
      </c>
      <c r="L8867" s="1">
        <v>0</v>
      </c>
      <c r="M8867" s="1">
        <f t="array" ref="M8867">SUMPRODUCT(MAX(ISNUMBER(SEARCH('Class Rules'!$B$6:$B$85,$E8867))*ISNUMBER(SEARCH('Class Rules'!$C$6:$C$85,$F8867))*'Class Rules'!$A$6:$A$85))</f>
        <v>40</v>
      </c>
      <c r="N8867" s="1" t="str">
        <f t="array" ref="N8867">IF($M8867=0,'Class Rules'!$D$3,INDEX('Class Rules'!$D$6:$D$85,MATCH($M8867,'Class Rules'!$A$6:$A$85,0)))</f>
        <v>Freight LDV</v>
      </c>
      <c r="O8867" s="1" t="str">
        <f t="array" ref="O8867">IF(SUMPRODUCT(MAX(ISNUMBER(SEARCH(Fuel_Rules!$A$6:$A$30,$E8867))*ISNUMBER(SEARCH(Fuel_Rules!$B$6:$B$30,$F8867))*(Fuel_Rules!$A$6:$A$30&lt;&gt;"")))&gt;0,"Plug-in hybrid",IF($G8867="Diesel","Diesel","Gasoline"))</f>
        <v>Diesel</v>
      </c>
    </row>
    <row r="8868" spans="1:15" ht="15" customHeight="1" x14ac:dyDescent="0.25">
      <c r="A8868" s="1">
        <v>2022</v>
      </c>
      <c r="B8868" s="1" t="s">
        <v>11026</v>
      </c>
      <c r="C8868" s="1" t="s">
        <v>1497</v>
      </c>
      <c r="D8868" s="1" t="s">
        <v>11516</v>
      </c>
      <c r="E8868" s="1" t="s">
        <v>1462</v>
      </c>
      <c r="F8868" s="1" t="s">
        <v>3558</v>
      </c>
      <c r="G8868" s="1" t="s">
        <v>105</v>
      </c>
      <c r="H8868" s="1" t="s">
        <v>298</v>
      </c>
      <c r="I8868" s="1">
        <v>2.2999999999999998</v>
      </c>
      <c r="J8868" s="1">
        <v>2023</v>
      </c>
      <c r="K8868" s="1">
        <v>261005</v>
      </c>
      <c r="L8868" s="1">
        <v>0</v>
      </c>
      <c r="M8868" s="1">
        <f t="array" ref="M8868">SUMPRODUCT(MAX(ISNUMBER(SEARCH('Class Rules'!$B$6:$B$85,$E8868))*ISNUMBER(SEARCH('Class Rules'!$C$6:$C$85,$F8868))*'Class Rules'!$A$6:$A$85))</f>
        <v>40</v>
      </c>
      <c r="N8868" s="1" t="str">
        <f t="array" ref="N8868">IF($M8868=0,'Class Rules'!$D$3,INDEX('Class Rules'!$D$6:$D$85,MATCH($M8868,'Class Rules'!$A$6:$A$85,0)))</f>
        <v>Freight LDV</v>
      </c>
      <c r="O8868" s="1" t="str">
        <f t="array" ref="O8868">IF(SUMPRODUCT(MAX(ISNUMBER(SEARCH(Fuel_Rules!$A$6:$A$30,$E8868))*ISNUMBER(SEARCH(Fuel_Rules!$B$6:$B$30,$F8868))*(Fuel_Rules!$A$6:$A$30&lt;&gt;"")))&gt;0,"Plug-in hybrid",IF($G8868="Diesel","Diesel","Gasoline"))</f>
        <v>Diesel</v>
      </c>
    </row>
    <row r="8869" spans="1:15" ht="15" customHeight="1" x14ac:dyDescent="0.25">
      <c r="A8869" s="1">
        <v>2022</v>
      </c>
      <c r="B8869" s="1" t="s">
        <v>11026</v>
      </c>
      <c r="C8869" s="1" t="s">
        <v>1500</v>
      </c>
      <c r="D8869" s="1" t="s">
        <v>11517</v>
      </c>
      <c r="E8869" s="1" t="s">
        <v>1462</v>
      </c>
      <c r="F8869" s="1" t="s">
        <v>3560</v>
      </c>
      <c r="G8869" s="1" t="s">
        <v>105</v>
      </c>
      <c r="H8869" s="1" t="s">
        <v>298</v>
      </c>
      <c r="I8869" s="1">
        <v>2.2999999999999998</v>
      </c>
      <c r="J8869" s="1">
        <v>2023</v>
      </c>
      <c r="K8869" s="1">
        <v>260967</v>
      </c>
      <c r="L8869" s="1">
        <v>0</v>
      </c>
      <c r="M8869" s="1">
        <f t="array" ref="M8869">SUMPRODUCT(MAX(ISNUMBER(SEARCH('Class Rules'!$B$6:$B$85,$E8869))*ISNUMBER(SEARCH('Class Rules'!$C$6:$C$85,$F8869))*'Class Rules'!$A$6:$A$85))</f>
        <v>40</v>
      </c>
      <c r="N8869" s="1" t="str">
        <f t="array" ref="N8869">IF($M8869=0,'Class Rules'!$D$3,INDEX('Class Rules'!$D$6:$D$85,MATCH($M8869,'Class Rules'!$A$6:$A$85,0)))</f>
        <v>Freight LDV</v>
      </c>
      <c r="O8869" s="1" t="str">
        <f t="array" ref="O8869">IF(SUMPRODUCT(MAX(ISNUMBER(SEARCH(Fuel_Rules!$A$6:$A$30,$E8869))*ISNUMBER(SEARCH(Fuel_Rules!$B$6:$B$30,$F8869))*(Fuel_Rules!$A$6:$A$30&lt;&gt;"")))&gt;0,"Plug-in hybrid",IF($G8869="Diesel","Diesel","Gasoline"))</f>
        <v>Diesel</v>
      </c>
    </row>
    <row r="8870" spans="1:15" ht="15" customHeight="1" x14ac:dyDescent="0.25">
      <c r="A8870" s="1">
        <v>2022</v>
      </c>
      <c r="B8870" s="1" t="s">
        <v>11026</v>
      </c>
      <c r="C8870" s="1" t="s">
        <v>1503</v>
      </c>
      <c r="D8870" s="1" t="s">
        <v>11518</v>
      </c>
      <c r="E8870" s="1" t="s">
        <v>1462</v>
      </c>
      <c r="F8870" s="1" t="s">
        <v>3562</v>
      </c>
      <c r="G8870" s="1" t="s">
        <v>105</v>
      </c>
      <c r="H8870" s="1" t="s">
        <v>298</v>
      </c>
      <c r="I8870" s="1">
        <v>2.2999999999999998</v>
      </c>
      <c r="J8870" s="1">
        <v>2023</v>
      </c>
      <c r="K8870" s="1">
        <v>249843</v>
      </c>
      <c r="L8870" s="1">
        <v>0</v>
      </c>
      <c r="M8870" s="1">
        <f t="array" ref="M8870">SUMPRODUCT(MAX(ISNUMBER(SEARCH('Class Rules'!$B$6:$B$85,$E8870))*ISNUMBER(SEARCH('Class Rules'!$C$6:$C$85,$F8870))*'Class Rules'!$A$6:$A$85))</f>
        <v>40</v>
      </c>
      <c r="N8870" s="1" t="str">
        <f t="array" ref="N8870">IF($M8870=0,'Class Rules'!$D$3,INDEX('Class Rules'!$D$6:$D$85,MATCH($M8870,'Class Rules'!$A$6:$A$85,0)))</f>
        <v>Freight LDV</v>
      </c>
      <c r="O8870" s="1" t="str">
        <f t="array" ref="O8870">IF(SUMPRODUCT(MAX(ISNUMBER(SEARCH(Fuel_Rules!$A$6:$A$30,$E8870))*ISNUMBER(SEARCH(Fuel_Rules!$B$6:$B$30,$F8870))*(Fuel_Rules!$A$6:$A$30&lt;&gt;"")))&gt;0,"Plug-in hybrid",IF($G8870="Diesel","Diesel","Gasoline"))</f>
        <v>Diesel</v>
      </c>
    </row>
    <row r="8871" spans="1:15" ht="15" customHeight="1" x14ac:dyDescent="0.25">
      <c r="A8871" s="1">
        <v>2022</v>
      </c>
      <c r="B8871" s="1" t="s">
        <v>11026</v>
      </c>
      <c r="C8871" s="1" t="s">
        <v>1506</v>
      </c>
      <c r="D8871" s="1" t="s">
        <v>11519</v>
      </c>
      <c r="E8871" s="1" t="s">
        <v>1462</v>
      </c>
      <c r="F8871" s="1" t="s">
        <v>3564</v>
      </c>
      <c r="G8871" s="1" t="s">
        <v>105</v>
      </c>
      <c r="H8871" s="1" t="s">
        <v>298</v>
      </c>
      <c r="I8871" s="1">
        <v>2.2999999999999998</v>
      </c>
      <c r="J8871" s="1">
        <v>2023</v>
      </c>
      <c r="K8871" s="1">
        <v>216869</v>
      </c>
      <c r="L8871" s="1">
        <v>0</v>
      </c>
      <c r="M8871" s="1">
        <f t="array" ref="M8871">SUMPRODUCT(MAX(ISNUMBER(SEARCH('Class Rules'!$B$6:$B$85,$E8871))*ISNUMBER(SEARCH('Class Rules'!$C$6:$C$85,$F8871))*'Class Rules'!$A$6:$A$85))</f>
        <v>40</v>
      </c>
      <c r="N8871" s="1" t="str">
        <f t="array" ref="N8871">IF($M8871=0,'Class Rules'!$D$3,INDEX('Class Rules'!$D$6:$D$85,MATCH($M8871,'Class Rules'!$A$6:$A$85,0)))</f>
        <v>Freight LDV</v>
      </c>
      <c r="O8871" s="1" t="str">
        <f t="array" ref="O8871">IF(SUMPRODUCT(MAX(ISNUMBER(SEARCH(Fuel_Rules!$A$6:$A$30,$E8871))*ISNUMBER(SEARCH(Fuel_Rules!$B$6:$B$30,$F8871))*(Fuel_Rules!$A$6:$A$30&lt;&gt;"")))&gt;0,"Plug-in hybrid",IF($G8871="Diesel","Diesel","Gasoline"))</f>
        <v>Diesel</v>
      </c>
    </row>
    <row r="8872" spans="1:15" ht="15" customHeight="1" x14ac:dyDescent="0.25">
      <c r="A8872" s="1">
        <v>2022</v>
      </c>
      <c r="B8872" s="1" t="s">
        <v>11026</v>
      </c>
      <c r="C8872" s="1" t="s">
        <v>1509</v>
      </c>
      <c r="D8872" s="1" t="s">
        <v>11520</v>
      </c>
      <c r="E8872" s="1" t="s">
        <v>1462</v>
      </c>
      <c r="F8872" s="1" t="s">
        <v>8242</v>
      </c>
      <c r="G8872" s="1" t="s">
        <v>105</v>
      </c>
      <c r="H8872" s="1" t="s">
        <v>298</v>
      </c>
      <c r="I8872" s="1">
        <v>3</v>
      </c>
      <c r="J8872" s="1">
        <v>2023</v>
      </c>
      <c r="K8872" s="1">
        <v>316444</v>
      </c>
      <c r="L8872" s="1">
        <v>0</v>
      </c>
      <c r="M8872" s="1">
        <f t="array" ref="M8872">SUMPRODUCT(MAX(ISNUMBER(SEARCH('Class Rules'!$B$6:$B$85,$E8872))*ISNUMBER(SEARCH('Class Rules'!$C$6:$C$85,$F8872))*'Class Rules'!$A$6:$A$85))</f>
        <v>51</v>
      </c>
      <c r="N8872" s="1" t="str">
        <f t="array" ref="N8872">IF($M8872=0,'Class Rules'!$D$3,INDEX('Class Rules'!$D$6:$D$85,MATCH($M8872,'Class Rules'!$A$6:$A$85,0)))</f>
        <v>Freight HDV</v>
      </c>
      <c r="O8872" s="1" t="str">
        <f t="array" ref="O8872">IF(SUMPRODUCT(MAX(ISNUMBER(SEARCH(Fuel_Rules!$A$6:$A$30,$E8872))*ISNUMBER(SEARCH(Fuel_Rules!$B$6:$B$30,$F8872))*(Fuel_Rules!$A$6:$A$30&lt;&gt;"")))&gt;0,"Plug-in hybrid",IF($G8872="Diesel","Diesel","Gasoline"))</f>
        <v>Diesel</v>
      </c>
    </row>
    <row r="8873" spans="1:15" ht="15" customHeight="1" x14ac:dyDescent="0.25">
      <c r="A8873" s="1">
        <v>2022</v>
      </c>
      <c r="B8873" s="1" t="s">
        <v>11026</v>
      </c>
      <c r="C8873" s="1" t="s">
        <v>1509</v>
      </c>
      <c r="D8873" s="1" t="s">
        <v>11521</v>
      </c>
      <c r="E8873" s="1" t="s">
        <v>1462</v>
      </c>
      <c r="F8873" s="1" t="s">
        <v>8242</v>
      </c>
      <c r="G8873" s="1" t="s">
        <v>105</v>
      </c>
      <c r="H8873" s="1" t="s">
        <v>298</v>
      </c>
      <c r="I8873" s="1">
        <v>3</v>
      </c>
      <c r="J8873" s="1">
        <v>2023</v>
      </c>
      <c r="K8873" s="1">
        <v>252296</v>
      </c>
      <c r="L8873" s="1">
        <v>0</v>
      </c>
      <c r="M8873" s="1">
        <f t="array" ref="M8873">SUMPRODUCT(MAX(ISNUMBER(SEARCH('Class Rules'!$B$6:$B$85,$E8873))*ISNUMBER(SEARCH('Class Rules'!$C$6:$C$85,$F8873))*'Class Rules'!$A$6:$A$85))</f>
        <v>51</v>
      </c>
      <c r="N8873" s="1" t="str">
        <f t="array" ref="N8873">IF($M8873=0,'Class Rules'!$D$3,INDEX('Class Rules'!$D$6:$D$85,MATCH($M8873,'Class Rules'!$A$6:$A$85,0)))</f>
        <v>Freight HDV</v>
      </c>
      <c r="O8873" s="1" t="str">
        <f t="array" ref="O8873">IF(SUMPRODUCT(MAX(ISNUMBER(SEARCH(Fuel_Rules!$A$6:$A$30,$E8873))*ISNUMBER(SEARCH(Fuel_Rules!$B$6:$B$30,$F8873))*(Fuel_Rules!$A$6:$A$30&lt;&gt;"")))&gt;0,"Plug-in hybrid",IF($G8873="Diesel","Diesel","Gasoline"))</f>
        <v>Diesel</v>
      </c>
    </row>
    <row r="8874" spans="1:15" ht="15" customHeight="1" x14ac:dyDescent="0.25">
      <c r="A8874" s="1">
        <v>2022</v>
      </c>
      <c r="B8874" s="1" t="s">
        <v>11026</v>
      </c>
      <c r="C8874" s="1" t="s">
        <v>1512</v>
      </c>
      <c r="D8874" s="1" t="s">
        <v>11522</v>
      </c>
      <c r="E8874" s="1" t="s">
        <v>1462</v>
      </c>
      <c r="F8874" s="1" t="s">
        <v>3568</v>
      </c>
      <c r="G8874" s="1" t="s">
        <v>105</v>
      </c>
      <c r="H8874" s="1" t="s">
        <v>298</v>
      </c>
      <c r="I8874" s="1">
        <v>3</v>
      </c>
      <c r="J8874" s="1">
        <v>2023</v>
      </c>
      <c r="K8874" s="1">
        <v>303500</v>
      </c>
      <c r="L8874" s="1">
        <v>0</v>
      </c>
      <c r="M8874" s="1">
        <f t="array" ref="M8874">SUMPRODUCT(MAX(ISNUMBER(SEARCH('Class Rules'!$B$6:$B$85,$E8874))*ISNUMBER(SEARCH('Class Rules'!$C$6:$C$85,$F8874))*'Class Rules'!$A$6:$A$85))</f>
        <v>53</v>
      </c>
      <c r="N8874" s="1" t="str">
        <f t="array" ref="N8874">IF($M8874=0,'Class Rules'!$D$3,INDEX('Class Rules'!$D$6:$D$85,MATCH($M8874,'Class Rules'!$A$6:$A$85,0)))</f>
        <v>Freight HDV</v>
      </c>
      <c r="O8874" s="1" t="str">
        <f t="array" ref="O8874">IF(SUMPRODUCT(MAX(ISNUMBER(SEARCH(Fuel_Rules!$A$6:$A$30,$E8874))*ISNUMBER(SEARCH(Fuel_Rules!$B$6:$B$30,$F8874))*(Fuel_Rules!$A$6:$A$30&lt;&gt;"")))&gt;0,"Plug-in hybrid",IF($G8874="Diesel","Diesel","Gasoline"))</f>
        <v>Diesel</v>
      </c>
    </row>
    <row r="8875" spans="1:15" ht="15" customHeight="1" x14ac:dyDescent="0.25">
      <c r="A8875" s="1">
        <v>2022</v>
      </c>
      <c r="B8875" s="1" t="s">
        <v>11026</v>
      </c>
      <c r="C8875" s="1" t="s">
        <v>1512</v>
      </c>
      <c r="D8875" s="1" t="s">
        <v>11523</v>
      </c>
      <c r="E8875" s="1" t="s">
        <v>1462</v>
      </c>
      <c r="F8875" s="1" t="s">
        <v>3568</v>
      </c>
      <c r="G8875" s="1" t="s">
        <v>105</v>
      </c>
      <c r="H8875" s="1" t="s">
        <v>298</v>
      </c>
      <c r="I8875" s="1">
        <v>3</v>
      </c>
      <c r="J8875" s="1">
        <v>2023</v>
      </c>
      <c r="K8875" s="1">
        <v>239567</v>
      </c>
      <c r="L8875" s="1">
        <v>0</v>
      </c>
      <c r="M8875" s="1">
        <f t="array" ref="M8875">SUMPRODUCT(MAX(ISNUMBER(SEARCH('Class Rules'!$B$6:$B$85,$E8875))*ISNUMBER(SEARCH('Class Rules'!$C$6:$C$85,$F8875))*'Class Rules'!$A$6:$A$85))</f>
        <v>53</v>
      </c>
      <c r="N8875" s="1" t="str">
        <f t="array" ref="N8875">IF($M8875=0,'Class Rules'!$D$3,INDEX('Class Rules'!$D$6:$D$85,MATCH($M8875,'Class Rules'!$A$6:$A$85,0)))</f>
        <v>Freight HDV</v>
      </c>
      <c r="O8875" s="1" t="str">
        <f t="array" ref="O8875">IF(SUMPRODUCT(MAX(ISNUMBER(SEARCH(Fuel_Rules!$A$6:$A$30,$E8875))*ISNUMBER(SEARCH(Fuel_Rules!$B$6:$B$30,$F8875))*(Fuel_Rules!$A$6:$A$30&lt;&gt;"")))&gt;0,"Plug-in hybrid",IF($G8875="Diesel","Diesel","Gasoline"))</f>
        <v>Diesel</v>
      </c>
    </row>
    <row r="8876" spans="1:15" ht="15" customHeight="1" x14ac:dyDescent="0.25">
      <c r="A8876" s="1">
        <v>2022</v>
      </c>
      <c r="B8876" s="1" t="s">
        <v>11026</v>
      </c>
      <c r="C8876" s="1" t="s">
        <v>3569</v>
      </c>
      <c r="D8876" s="1" t="s">
        <v>11524</v>
      </c>
      <c r="E8876" s="1" t="s">
        <v>1462</v>
      </c>
      <c r="F8876" s="1" t="s">
        <v>3571</v>
      </c>
      <c r="G8876" s="1" t="s">
        <v>105</v>
      </c>
      <c r="H8876" s="1" t="s">
        <v>298</v>
      </c>
      <c r="I8876" s="1">
        <v>3</v>
      </c>
      <c r="J8876" s="1">
        <v>2023</v>
      </c>
      <c r="K8876" s="1">
        <v>279260</v>
      </c>
      <c r="L8876" s="1">
        <v>0</v>
      </c>
      <c r="M8876" s="1">
        <f t="array" ref="M8876">SUMPRODUCT(MAX(ISNUMBER(SEARCH('Class Rules'!$B$6:$B$85,$E8876))*ISNUMBER(SEARCH('Class Rules'!$C$6:$C$85,$F8876))*'Class Rules'!$A$6:$A$85))</f>
        <v>43</v>
      </c>
      <c r="N8876" s="1" t="str">
        <f t="array" ref="N8876">IF($M8876=0,'Class Rules'!$D$3,INDEX('Class Rules'!$D$6:$D$85,MATCH($M8876,'Class Rules'!$A$6:$A$85,0)))</f>
        <v>Freight LDV</v>
      </c>
      <c r="O8876" s="1" t="str">
        <f t="array" ref="O8876">IF(SUMPRODUCT(MAX(ISNUMBER(SEARCH(Fuel_Rules!$A$6:$A$30,$E8876))*ISNUMBER(SEARCH(Fuel_Rules!$B$6:$B$30,$F8876))*(Fuel_Rules!$A$6:$A$30&lt;&gt;"")))&gt;0,"Plug-in hybrid",IF($G8876="Diesel","Diesel","Gasoline"))</f>
        <v>Diesel</v>
      </c>
    </row>
    <row r="8877" spans="1:15" ht="15" customHeight="1" x14ac:dyDescent="0.25">
      <c r="A8877" s="1">
        <v>2022</v>
      </c>
      <c r="B8877" s="1" t="s">
        <v>11026</v>
      </c>
      <c r="C8877" s="1" t="s">
        <v>3569</v>
      </c>
      <c r="D8877" s="1" t="s">
        <v>11525</v>
      </c>
      <c r="E8877" s="1" t="s">
        <v>1462</v>
      </c>
      <c r="F8877" s="1" t="s">
        <v>3571</v>
      </c>
      <c r="G8877" s="1" t="s">
        <v>105</v>
      </c>
      <c r="H8877" s="1" t="s">
        <v>298</v>
      </c>
      <c r="I8877" s="1">
        <v>3</v>
      </c>
      <c r="J8877" s="1">
        <v>2023</v>
      </c>
      <c r="K8877" s="1">
        <v>222025</v>
      </c>
      <c r="L8877" s="1">
        <v>0</v>
      </c>
      <c r="M8877" s="1">
        <f t="array" ref="M8877">SUMPRODUCT(MAX(ISNUMBER(SEARCH('Class Rules'!$B$6:$B$85,$E8877))*ISNUMBER(SEARCH('Class Rules'!$C$6:$C$85,$F8877))*'Class Rules'!$A$6:$A$85))</f>
        <v>43</v>
      </c>
      <c r="N8877" s="1" t="str">
        <f t="array" ref="N8877">IF($M8877=0,'Class Rules'!$D$3,INDEX('Class Rules'!$D$6:$D$85,MATCH($M8877,'Class Rules'!$A$6:$A$85,0)))</f>
        <v>Freight LDV</v>
      </c>
      <c r="O8877" s="1" t="str">
        <f t="array" ref="O8877">IF(SUMPRODUCT(MAX(ISNUMBER(SEARCH(Fuel_Rules!$A$6:$A$30,$E8877))*ISNUMBER(SEARCH(Fuel_Rules!$B$6:$B$30,$F8877))*(Fuel_Rules!$A$6:$A$30&lt;&gt;"")))&gt;0,"Plug-in hybrid",IF($G8877="Diesel","Diesel","Gasoline"))</f>
        <v>Diesel</v>
      </c>
    </row>
    <row r="8878" spans="1:15" ht="15" customHeight="1" x14ac:dyDescent="0.25">
      <c r="A8878" s="1">
        <v>2022</v>
      </c>
      <c r="B8878" s="1" t="s">
        <v>11026</v>
      </c>
      <c r="C8878" s="1" t="s">
        <v>3572</v>
      </c>
      <c r="D8878" s="1" t="s">
        <v>11526</v>
      </c>
      <c r="E8878" s="1" t="s">
        <v>1462</v>
      </c>
      <c r="F8878" s="1" t="s">
        <v>3574</v>
      </c>
      <c r="G8878" s="1" t="s">
        <v>105</v>
      </c>
      <c r="H8878" s="1" t="s">
        <v>298</v>
      </c>
      <c r="I8878" s="1">
        <v>3</v>
      </c>
      <c r="J8878" s="1">
        <v>2023</v>
      </c>
      <c r="K8878" s="1">
        <v>283945</v>
      </c>
      <c r="L8878" s="1">
        <v>0</v>
      </c>
      <c r="M8878" s="1">
        <f t="array" ref="M8878">SUMPRODUCT(MAX(ISNUMBER(SEARCH('Class Rules'!$B$6:$B$85,$E8878))*ISNUMBER(SEARCH('Class Rules'!$C$6:$C$85,$F8878))*'Class Rules'!$A$6:$A$85))</f>
        <v>43</v>
      </c>
      <c r="N8878" s="1" t="str">
        <f t="array" ref="N8878">IF($M8878=0,'Class Rules'!$D$3,INDEX('Class Rules'!$D$6:$D$85,MATCH($M8878,'Class Rules'!$A$6:$A$85,0)))</f>
        <v>Freight LDV</v>
      </c>
      <c r="O8878" s="1" t="str">
        <f t="array" ref="O8878">IF(SUMPRODUCT(MAX(ISNUMBER(SEARCH(Fuel_Rules!$A$6:$A$30,$E8878))*ISNUMBER(SEARCH(Fuel_Rules!$B$6:$B$30,$F8878))*(Fuel_Rules!$A$6:$A$30&lt;&gt;"")))&gt;0,"Plug-in hybrid",IF($G8878="Diesel","Diesel","Gasoline"))</f>
        <v>Diesel</v>
      </c>
    </row>
    <row r="8879" spans="1:15" ht="15" customHeight="1" x14ac:dyDescent="0.25">
      <c r="A8879" s="1">
        <v>2022</v>
      </c>
      <c r="B8879" s="1" t="s">
        <v>11026</v>
      </c>
      <c r="C8879" s="1" t="s">
        <v>3572</v>
      </c>
      <c r="D8879" s="1" t="s">
        <v>11527</v>
      </c>
      <c r="E8879" s="1" t="s">
        <v>1462</v>
      </c>
      <c r="F8879" s="1" t="s">
        <v>3574</v>
      </c>
      <c r="G8879" s="1" t="s">
        <v>105</v>
      </c>
      <c r="H8879" s="1" t="s">
        <v>298</v>
      </c>
      <c r="I8879" s="1">
        <v>3</v>
      </c>
      <c r="J8879" s="1">
        <v>2023</v>
      </c>
      <c r="K8879" s="1">
        <v>218379</v>
      </c>
      <c r="L8879" s="1">
        <v>0</v>
      </c>
      <c r="M8879" s="1">
        <f t="array" ref="M8879">SUMPRODUCT(MAX(ISNUMBER(SEARCH('Class Rules'!$B$6:$B$85,$E8879))*ISNUMBER(SEARCH('Class Rules'!$C$6:$C$85,$F8879))*'Class Rules'!$A$6:$A$85))</f>
        <v>43</v>
      </c>
      <c r="N8879" s="1" t="str">
        <f t="array" ref="N8879">IF($M8879=0,'Class Rules'!$D$3,INDEX('Class Rules'!$D$6:$D$85,MATCH($M8879,'Class Rules'!$A$6:$A$85,0)))</f>
        <v>Freight LDV</v>
      </c>
      <c r="O8879" s="1" t="str">
        <f t="array" ref="O8879">IF(SUMPRODUCT(MAX(ISNUMBER(SEARCH(Fuel_Rules!$A$6:$A$30,$E8879))*ISNUMBER(SEARCH(Fuel_Rules!$B$6:$B$30,$F8879))*(Fuel_Rules!$A$6:$A$30&lt;&gt;"")))&gt;0,"Plug-in hybrid",IF($G8879="Diesel","Diesel","Gasoline"))</f>
        <v>Diesel</v>
      </c>
    </row>
    <row r="8880" spans="1:15" ht="15" customHeight="1" x14ac:dyDescent="0.25">
      <c r="A8880" s="1">
        <v>2022</v>
      </c>
      <c r="B8880" s="1" t="s">
        <v>11026</v>
      </c>
      <c r="C8880" s="1" t="s">
        <v>4585</v>
      </c>
      <c r="D8880" s="1" t="s">
        <v>11528</v>
      </c>
      <c r="E8880" s="1" t="s">
        <v>1462</v>
      </c>
      <c r="F8880" s="1" t="s">
        <v>4587</v>
      </c>
      <c r="G8880" s="1" t="s">
        <v>105</v>
      </c>
      <c r="H8880" s="1" t="s">
        <v>298</v>
      </c>
      <c r="I8880" s="1">
        <v>3</v>
      </c>
      <c r="J8880" s="1">
        <v>2023</v>
      </c>
      <c r="K8880" s="1">
        <v>301000</v>
      </c>
      <c r="L8880" s="1">
        <v>0</v>
      </c>
      <c r="M8880" s="1">
        <f t="array" ref="M8880">SUMPRODUCT(MAX(ISNUMBER(SEARCH('Class Rules'!$B$6:$B$85,$E8880))*ISNUMBER(SEARCH('Class Rules'!$C$6:$C$85,$F8880))*'Class Rules'!$A$6:$A$85))</f>
        <v>70</v>
      </c>
      <c r="N8880" s="1" t="str">
        <f t="array" ref="N8880">IF($M8880=0,'Class Rules'!$D$3,INDEX('Class Rules'!$D$6:$D$85,MATCH($M8880,'Class Rules'!$A$6:$A$85,0)))</f>
        <v>Passenger HDV</v>
      </c>
      <c r="O8880" s="1" t="str">
        <f t="array" ref="O8880">IF(SUMPRODUCT(MAX(ISNUMBER(SEARCH(Fuel_Rules!$A$6:$A$30,$E8880))*ISNUMBER(SEARCH(Fuel_Rules!$B$6:$B$30,$F8880))*(Fuel_Rules!$A$6:$A$30&lt;&gt;"")))&gt;0,"Plug-in hybrid",IF($G8880="Diesel","Diesel","Gasoline"))</f>
        <v>Diesel</v>
      </c>
    </row>
    <row r="8881" spans="1:15" ht="15" customHeight="1" x14ac:dyDescent="0.25">
      <c r="A8881" s="1">
        <v>2022</v>
      </c>
      <c r="B8881" s="1" t="s">
        <v>11026</v>
      </c>
      <c r="C8881" s="1" t="s">
        <v>4585</v>
      </c>
      <c r="D8881" s="1" t="s">
        <v>11529</v>
      </c>
      <c r="E8881" s="1" t="s">
        <v>1462</v>
      </c>
      <c r="F8881" s="1" t="s">
        <v>4587</v>
      </c>
      <c r="G8881" s="1" t="s">
        <v>105</v>
      </c>
      <c r="H8881" s="1" t="s">
        <v>298</v>
      </c>
      <c r="I8881" s="1">
        <v>3</v>
      </c>
      <c r="J8881" s="1">
        <v>2023</v>
      </c>
      <c r="K8881" s="1">
        <v>217658</v>
      </c>
      <c r="L8881" s="1">
        <v>0</v>
      </c>
      <c r="M8881" s="1">
        <f t="array" ref="M8881">SUMPRODUCT(MAX(ISNUMBER(SEARCH('Class Rules'!$B$6:$B$85,$E8881))*ISNUMBER(SEARCH('Class Rules'!$C$6:$C$85,$F8881))*'Class Rules'!$A$6:$A$85))</f>
        <v>70</v>
      </c>
      <c r="N8881" s="1" t="str">
        <f t="array" ref="N8881">IF($M8881=0,'Class Rules'!$D$3,INDEX('Class Rules'!$D$6:$D$85,MATCH($M8881,'Class Rules'!$A$6:$A$85,0)))</f>
        <v>Passenger HDV</v>
      </c>
      <c r="O8881" s="1" t="str">
        <f t="array" ref="O8881">IF(SUMPRODUCT(MAX(ISNUMBER(SEARCH(Fuel_Rules!$A$6:$A$30,$E8881))*ISNUMBER(SEARCH(Fuel_Rules!$B$6:$B$30,$F8881))*(Fuel_Rules!$A$6:$A$30&lt;&gt;"")))&gt;0,"Plug-in hybrid",IF($G8881="Diesel","Diesel","Gasoline"))</f>
        <v>Diesel</v>
      </c>
    </row>
    <row r="8882" spans="1:15" ht="15" customHeight="1" x14ac:dyDescent="0.25">
      <c r="A8882" s="1">
        <v>2022</v>
      </c>
      <c r="B8882" s="1" t="s">
        <v>11026</v>
      </c>
      <c r="C8882" s="1" t="s">
        <v>9263</v>
      </c>
      <c r="D8882" s="1" t="s">
        <v>11530</v>
      </c>
      <c r="E8882" s="1" t="s">
        <v>1462</v>
      </c>
      <c r="F8882" s="1" t="s">
        <v>9265</v>
      </c>
      <c r="G8882" s="1" t="s">
        <v>105</v>
      </c>
      <c r="H8882" s="1" t="s">
        <v>298</v>
      </c>
      <c r="I8882" s="1">
        <v>3</v>
      </c>
      <c r="J8882" s="1">
        <v>2023</v>
      </c>
      <c r="K8882" s="1">
        <v>263422</v>
      </c>
      <c r="L8882" s="1">
        <v>0</v>
      </c>
      <c r="M8882" s="1">
        <f t="array" ref="M8882">SUMPRODUCT(MAX(ISNUMBER(SEARCH('Class Rules'!$B$6:$B$85,$E8882))*ISNUMBER(SEARCH('Class Rules'!$C$6:$C$85,$F8882))*'Class Rules'!$A$6:$A$85))</f>
        <v>41</v>
      </c>
      <c r="N8882" s="1" t="str">
        <f t="array" ref="N8882">IF($M8882=0,'Class Rules'!$D$3,INDEX('Class Rules'!$D$6:$D$85,MATCH($M8882,'Class Rules'!$A$6:$A$85,0)))</f>
        <v>Freight LDV</v>
      </c>
      <c r="O8882" s="1" t="str">
        <f t="array" ref="O8882">IF(SUMPRODUCT(MAX(ISNUMBER(SEARCH(Fuel_Rules!$A$6:$A$30,$E8882))*ISNUMBER(SEARCH(Fuel_Rules!$B$6:$B$30,$F8882))*(Fuel_Rules!$A$6:$A$30&lt;&gt;"")))&gt;0,"Plug-in hybrid",IF($G8882="Diesel","Diesel","Gasoline"))</f>
        <v>Diesel</v>
      </c>
    </row>
    <row r="8883" spans="1:15" ht="15" customHeight="1" x14ac:dyDescent="0.25">
      <c r="A8883" s="1">
        <v>2022</v>
      </c>
      <c r="B8883" s="1" t="s">
        <v>11026</v>
      </c>
      <c r="C8883" s="1" t="s">
        <v>9263</v>
      </c>
      <c r="D8883" s="1" t="s">
        <v>11531</v>
      </c>
      <c r="E8883" s="1" t="s">
        <v>1462</v>
      </c>
      <c r="F8883" s="1" t="s">
        <v>9265</v>
      </c>
      <c r="G8883" s="1" t="s">
        <v>105</v>
      </c>
      <c r="H8883" s="1" t="s">
        <v>298</v>
      </c>
      <c r="I8883" s="1">
        <v>3</v>
      </c>
      <c r="J8883" s="1">
        <v>2023</v>
      </c>
      <c r="K8883" s="1">
        <v>214772</v>
      </c>
      <c r="L8883" s="1">
        <v>0</v>
      </c>
      <c r="M8883" s="1">
        <f t="array" ref="M8883">SUMPRODUCT(MAX(ISNUMBER(SEARCH('Class Rules'!$B$6:$B$85,$E8883))*ISNUMBER(SEARCH('Class Rules'!$C$6:$C$85,$F8883))*'Class Rules'!$A$6:$A$85))</f>
        <v>41</v>
      </c>
      <c r="N8883" s="1" t="str">
        <f t="array" ref="N8883">IF($M8883=0,'Class Rules'!$D$3,INDEX('Class Rules'!$D$6:$D$85,MATCH($M8883,'Class Rules'!$A$6:$A$85,0)))</f>
        <v>Freight LDV</v>
      </c>
      <c r="O8883" s="1" t="str">
        <f t="array" ref="O8883">IF(SUMPRODUCT(MAX(ISNUMBER(SEARCH(Fuel_Rules!$A$6:$A$30,$E8883))*ISNUMBER(SEARCH(Fuel_Rules!$B$6:$B$30,$F8883))*(Fuel_Rules!$A$6:$A$30&lt;&gt;"")))&gt;0,"Plug-in hybrid",IF($G8883="Diesel","Diesel","Gasoline"))</f>
        <v>Diesel</v>
      </c>
    </row>
    <row r="8884" spans="1:15" ht="15" customHeight="1" x14ac:dyDescent="0.25">
      <c r="A8884" s="1">
        <v>2022</v>
      </c>
      <c r="B8884" s="1" t="s">
        <v>11026</v>
      </c>
      <c r="C8884" s="1" t="s">
        <v>1519</v>
      </c>
      <c r="D8884" s="1" t="s">
        <v>11532</v>
      </c>
      <c r="E8884" s="1" t="s">
        <v>1517</v>
      </c>
      <c r="F8884" s="1" t="s">
        <v>1521</v>
      </c>
      <c r="G8884" s="1" t="s">
        <v>105</v>
      </c>
      <c r="H8884" s="1" t="s">
        <v>298</v>
      </c>
      <c r="I8884" s="1">
        <v>2</v>
      </c>
      <c r="J8884" s="1">
        <v>2023</v>
      </c>
      <c r="K8884" s="1">
        <v>147911</v>
      </c>
      <c r="L8884" s="1">
        <v>0</v>
      </c>
      <c r="M8884" s="1">
        <f t="array" ref="M8884">SUMPRODUCT(MAX(ISNUMBER(SEARCH('Class Rules'!$B$6:$B$85,$E8884))*ISNUMBER(SEARCH('Class Rules'!$C$6:$C$85,$F8884))*'Class Rules'!$A$6:$A$85))</f>
        <v>0</v>
      </c>
      <c r="N8884" s="1" t="str">
        <f t="array" ref="N8884">IF($M8884=0,'Class Rules'!$D$3,INDEX('Class Rules'!$D$6:$D$85,MATCH($M8884,'Class Rules'!$A$6:$A$85,0)))</f>
        <v>Passenger LDV</v>
      </c>
      <c r="O8884" s="1" t="str">
        <f t="array" ref="O8884">IF(SUMPRODUCT(MAX(ISNUMBER(SEARCH(Fuel_Rules!$A$6:$A$30,$E8884))*ISNUMBER(SEARCH(Fuel_Rules!$B$6:$B$30,$F8884))*(Fuel_Rules!$A$6:$A$30&lt;&gt;"")))&gt;0,"Plug-in hybrid",IF($G8884="Diesel","Diesel","Gasoline"))</f>
        <v>Diesel</v>
      </c>
    </row>
    <row r="8885" spans="1:15" ht="15" customHeight="1" x14ac:dyDescent="0.25">
      <c r="A8885" s="1">
        <v>2022</v>
      </c>
      <c r="B8885" s="1" t="s">
        <v>11026</v>
      </c>
      <c r="C8885" s="1" t="s">
        <v>1534</v>
      </c>
      <c r="D8885" s="1" t="s">
        <v>11533</v>
      </c>
      <c r="E8885" s="1" t="s">
        <v>1517</v>
      </c>
      <c r="F8885" s="1" t="s">
        <v>1536</v>
      </c>
      <c r="G8885" s="1" t="s">
        <v>103</v>
      </c>
      <c r="H8885" s="1" t="s">
        <v>298</v>
      </c>
      <c r="I8885" s="1">
        <v>1.5</v>
      </c>
      <c r="J8885" s="1">
        <v>2023</v>
      </c>
      <c r="K8885" s="1">
        <v>102720</v>
      </c>
      <c r="L8885" s="1">
        <v>0</v>
      </c>
      <c r="M8885" s="1">
        <f t="array" ref="M8885">SUMPRODUCT(MAX(ISNUMBER(SEARCH('Class Rules'!$B$6:$B$85,$E8885))*ISNUMBER(SEARCH('Class Rules'!$C$6:$C$85,$F8885))*'Class Rules'!$A$6:$A$85))</f>
        <v>0</v>
      </c>
      <c r="N8885" s="1" t="str">
        <f t="array" ref="N8885">IF($M8885=0,'Class Rules'!$D$3,INDEX('Class Rules'!$D$6:$D$85,MATCH($M8885,'Class Rules'!$A$6:$A$85,0)))</f>
        <v>Passenger LDV</v>
      </c>
      <c r="O8885" s="1" t="str">
        <f t="array" ref="O8885">IF(SUMPRODUCT(MAX(ISNUMBER(SEARCH(Fuel_Rules!$A$6:$A$30,$E8885))*ISNUMBER(SEARCH(Fuel_Rules!$B$6:$B$30,$F8885))*(Fuel_Rules!$A$6:$A$30&lt;&gt;"")))&gt;0,"Plug-in hybrid",IF($G8885="Diesel","Diesel","Gasoline"))</f>
        <v>Gasoline</v>
      </c>
    </row>
    <row r="8886" spans="1:15" ht="15" customHeight="1" x14ac:dyDescent="0.25">
      <c r="A8886" s="1">
        <v>2022</v>
      </c>
      <c r="B8886" s="1" t="s">
        <v>11026</v>
      </c>
      <c r="C8886" s="1" t="s">
        <v>1537</v>
      </c>
      <c r="D8886" s="1" t="s">
        <v>11534</v>
      </c>
      <c r="E8886" s="1" t="s">
        <v>1517</v>
      </c>
      <c r="F8886" s="1" t="s">
        <v>1539</v>
      </c>
      <c r="G8886" s="1" t="s">
        <v>103</v>
      </c>
      <c r="H8886" s="1" t="s">
        <v>437</v>
      </c>
      <c r="I8886" s="1">
        <v>1.6</v>
      </c>
      <c r="J8886" s="1">
        <v>2023</v>
      </c>
      <c r="K8886" s="1">
        <v>114211</v>
      </c>
      <c r="L8886" s="1">
        <v>0</v>
      </c>
      <c r="M8886" s="1">
        <f t="array" ref="M8886">SUMPRODUCT(MAX(ISNUMBER(SEARCH('Class Rules'!$B$6:$B$85,$E8886))*ISNUMBER(SEARCH('Class Rules'!$C$6:$C$85,$F8886))*'Class Rules'!$A$6:$A$85))</f>
        <v>0</v>
      </c>
      <c r="N8886" s="1" t="str">
        <f t="array" ref="N8886">IF($M8886=0,'Class Rules'!$D$3,INDEX('Class Rules'!$D$6:$D$85,MATCH($M8886,'Class Rules'!$A$6:$A$85,0)))</f>
        <v>Passenger LDV</v>
      </c>
      <c r="O8886" s="1" t="str">
        <f t="array" ref="O8886">IF(SUMPRODUCT(MAX(ISNUMBER(SEARCH(Fuel_Rules!$A$6:$A$30,$E8886))*ISNUMBER(SEARCH(Fuel_Rules!$B$6:$B$30,$F8886))*(Fuel_Rules!$A$6:$A$30&lt;&gt;"")))&gt;0,"Plug-in hybrid",IF($G8886="Diesel","Diesel","Gasoline"))</f>
        <v>Gasoline</v>
      </c>
    </row>
    <row r="8887" spans="1:15" ht="15" customHeight="1" x14ac:dyDescent="0.25">
      <c r="A8887" s="1">
        <v>2022</v>
      </c>
      <c r="B8887" s="1" t="s">
        <v>11026</v>
      </c>
      <c r="C8887" s="1" t="s">
        <v>1540</v>
      </c>
      <c r="D8887" s="1" t="s">
        <v>11535</v>
      </c>
      <c r="E8887" s="1" t="s">
        <v>1517</v>
      </c>
      <c r="F8887" s="1" t="s">
        <v>1542</v>
      </c>
      <c r="G8887" s="1" t="s">
        <v>103</v>
      </c>
      <c r="H8887" s="1" t="s">
        <v>437</v>
      </c>
      <c r="I8887" s="1">
        <v>1.6</v>
      </c>
      <c r="J8887" s="1">
        <v>2023</v>
      </c>
      <c r="K8887" s="1">
        <v>134006</v>
      </c>
      <c r="L8887" s="1">
        <v>0</v>
      </c>
      <c r="M8887" s="1">
        <f t="array" ref="M8887">SUMPRODUCT(MAX(ISNUMBER(SEARCH('Class Rules'!$B$6:$B$85,$E8887))*ISNUMBER(SEARCH('Class Rules'!$C$6:$C$85,$F8887))*'Class Rules'!$A$6:$A$85))</f>
        <v>0</v>
      </c>
      <c r="N8887" s="1" t="str">
        <f t="array" ref="N8887">IF($M8887=0,'Class Rules'!$D$3,INDEX('Class Rules'!$D$6:$D$85,MATCH($M8887,'Class Rules'!$A$6:$A$85,0)))</f>
        <v>Passenger LDV</v>
      </c>
      <c r="O8887" s="1" t="str">
        <f t="array" ref="O8887">IF(SUMPRODUCT(MAX(ISNUMBER(SEARCH(Fuel_Rules!$A$6:$A$30,$E8887))*ISNUMBER(SEARCH(Fuel_Rules!$B$6:$B$30,$F8887))*(Fuel_Rules!$A$6:$A$30&lt;&gt;"")))&gt;0,"Plug-in hybrid",IF($G8887="Diesel","Diesel","Gasoline"))</f>
        <v>Gasoline</v>
      </c>
    </row>
    <row r="8888" spans="1:15" ht="15" customHeight="1" x14ac:dyDescent="0.25">
      <c r="A8888" s="1">
        <v>2022</v>
      </c>
      <c r="B8888" s="1" t="s">
        <v>11026</v>
      </c>
      <c r="C8888" s="1" t="s">
        <v>1543</v>
      </c>
      <c r="D8888" s="1" t="s">
        <v>11536</v>
      </c>
      <c r="E8888" s="1" t="s">
        <v>1517</v>
      </c>
      <c r="F8888" s="1" t="s">
        <v>1545</v>
      </c>
      <c r="G8888" s="1" t="s">
        <v>103</v>
      </c>
      <c r="H8888" s="1" t="s">
        <v>437</v>
      </c>
      <c r="I8888" s="1">
        <v>1.5</v>
      </c>
      <c r="J8888" s="1">
        <v>2023</v>
      </c>
      <c r="K8888" s="1">
        <v>153475</v>
      </c>
      <c r="L8888" s="1">
        <v>0</v>
      </c>
      <c r="M8888" s="1">
        <f t="array" ref="M8888">SUMPRODUCT(MAX(ISNUMBER(SEARCH('Class Rules'!$B$6:$B$85,$E8888))*ISNUMBER(SEARCH('Class Rules'!$C$6:$C$85,$F8888))*'Class Rules'!$A$6:$A$85))</f>
        <v>0</v>
      </c>
      <c r="N8888" s="1" t="str">
        <f t="array" ref="N8888">IF($M8888=0,'Class Rules'!$D$3,INDEX('Class Rules'!$D$6:$D$85,MATCH($M8888,'Class Rules'!$A$6:$A$85,0)))</f>
        <v>Passenger LDV</v>
      </c>
      <c r="O8888" s="1" t="str">
        <f t="array" ref="O8888">IF(SUMPRODUCT(MAX(ISNUMBER(SEARCH(Fuel_Rules!$A$6:$A$30,$E8888))*ISNUMBER(SEARCH(Fuel_Rules!$B$6:$B$30,$F8888))*(Fuel_Rules!$A$6:$A$30&lt;&gt;"")))&gt;0,"Plug-in hybrid",IF($G8888="Diesel","Diesel","Gasoline"))</f>
        <v>Gasoline</v>
      </c>
    </row>
    <row r="8889" spans="1:15" ht="15" customHeight="1" x14ac:dyDescent="0.25">
      <c r="A8889" s="1">
        <v>2022</v>
      </c>
      <c r="B8889" s="1" t="s">
        <v>11026</v>
      </c>
      <c r="C8889" s="1" t="s">
        <v>1556</v>
      </c>
      <c r="D8889" s="1" t="s">
        <v>11537</v>
      </c>
      <c r="E8889" s="1" t="s">
        <v>1548</v>
      </c>
      <c r="F8889" s="1" t="s">
        <v>1558</v>
      </c>
      <c r="G8889" s="1" t="s">
        <v>103</v>
      </c>
      <c r="H8889" s="1" t="s">
        <v>298</v>
      </c>
      <c r="I8889" s="1">
        <v>2</v>
      </c>
      <c r="J8889" s="1">
        <v>2023</v>
      </c>
      <c r="K8889" s="1">
        <v>402633</v>
      </c>
      <c r="L8889" s="1">
        <v>0</v>
      </c>
      <c r="M8889" s="1">
        <f t="array" ref="M8889">SUMPRODUCT(MAX(ISNUMBER(SEARCH('Class Rules'!$B$6:$B$85,$E8889))*ISNUMBER(SEARCH('Class Rules'!$C$6:$C$85,$F8889))*'Class Rules'!$A$6:$A$85))</f>
        <v>0</v>
      </c>
      <c r="N8889" s="1" t="str">
        <f t="array" ref="N8889">IF($M8889=0,'Class Rules'!$D$3,INDEX('Class Rules'!$D$6:$D$85,MATCH($M8889,'Class Rules'!$A$6:$A$85,0)))</f>
        <v>Passenger LDV</v>
      </c>
      <c r="O8889" s="1" t="str">
        <f t="array" ref="O8889">IF(SUMPRODUCT(MAX(ISNUMBER(SEARCH(Fuel_Rules!$A$6:$A$30,$E8889))*ISNUMBER(SEARCH(Fuel_Rules!$B$6:$B$30,$F8889))*(Fuel_Rules!$A$6:$A$30&lt;&gt;"")))&gt;0,"Plug-in hybrid",IF($G8889="Diesel","Diesel","Gasoline"))</f>
        <v>Gasoline</v>
      </c>
    </row>
    <row r="8890" spans="1:15" ht="15" customHeight="1" x14ac:dyDescent="0.25">
      <c r="A8890" s="1">
        <v>2022</v>
      </c>
      <c r="B8890" s="1" t="s">
        <v>11026</v>
      </c>
      <c r="C8890" s="1" t="s">
        <v>1559</v>
      </c>
      <c r="D8890" s="1" t="s">
        <v>11538</v>
      </c>
      <c r="E8890" s="1" t="s">
        <v>1548</v>
      </c>
      <c r="F8890" s="1" t="s">
        <v>1561</v>
      </c>
      <c r="G8890" s="1" t="s">
        <v>103</v>
      </c>
      <c r="H8890" s="1" t="s">
        <v>437</v>
      </c>
      <c r="I8890" s="1">
        <v>2</v>
      </c>
      <c r="J8890" s="1">
        <v>2023</v>
      </c>
      <c r="K8890" s="1">
        <v>565707</v>
      </c>
      <c r="L8890" s="1">
        <v>0</v>
      </c>
      <c r="M8890" s="1">
        <f t="array" ref="M8890">SUMPRODUCT(MAX(ISNUMBER(SEARCH('Class Rules'!$B$6:$B$85,$E8890))*ISNUMBER(SEARCH('Class Rules'!$C$6:$C$85,$F8890))*'Class Rules'!$A$6:$A$85))</f>
        <v>0</v>
      </c>
      <c r="N8890" s="1" t="str">
        <f t="array" ref="N8890">IF($M8890=0,'Class Rules'!$D$3,INDEX('Class Rules'!$D$6:$D$85,MATCH($M8890,'Class Rules'!$A$6:$A$85,0)))</f>
        <v>Passenger LDV</v>
      </c>
      <c r="O8890" s="1" t="str">
        <f t="array" ref="O8890">IF(SUMPRODUCT(MAX(ISNUMBER(SEARCH(Fuel_Rules!$A$6:$A$30,$E8890))*ISNUMBER(SEARCH(Fuel_Rules!$B$6:$B$30,$F8890))*(Fuel_Rules!$A$6:$A$30&lt;&gt;"")))&gt;0,"Plug-in hybrid",IF($G8890="Diesel","Diesel","Gasoline"))</f>
        <v>Gasoline</v>
      </c>
    </row>
    <row r="8891" spans="1:15" ht="15" customHeight="1" x14ac:dyDescent="0.25">
      <c r="A8891" s="1">
        <v>2022</v>
      </c>
      <c r="B8891" s="1" t="s">
        <v>11026</v>
      </c>
      <c r="C8891" s="1" t="s">
        <v>1559</v>
      </c>
      <c r="D8891" s="1" t="s">
        <v>11539</v>
      </c>
      <c r="E8891" s="1" t="s">
        <v>1548</v>
      </c>
      <c r="F8891" s="1" t="s">
        <v>1561</v>
      </c>
      <c r="G8891" s="1" t="s">
        <v>103</v>
      </c>
      <c r="H8891" s="1" t="s">
        <v>437</v>
      </c>
      <c r="I8891" s="1">
        <v>2</v>
      </c>
      <c r="J8891" s="1">
        <v>2023</v>
      </c>
      <c r="K8891" s="1">
        <v>536293</v>
      </c>
      <c r="L8891" s="1">
        <v>0</v>
      </c>
      <c r="M8891" s="1">
        <f t="array" ref="M8891">SUMPRODUCT(MAX(ISNUMBER(SEARCH('Class Rules'!$B$6:$B$85,$E8891))*ISNUMBER(SEARCH('Class Rules'!$C$6:$C$85,$F8891))*'Class Rules'!$A$6:$A$85))</f>
        <v>0</v>
      </c>
      <c r="N8891" s="1" t="str">
        <f t="array" ref="N8891">IF($M8891=0,'Class Rules'!$D$3,INDEX('Class Rules'!$D$6:$D$85,MATCH($M8891,'Class Rules'!$A$6:$A$85,0)))</f>
        <v>Passenger LDV</v>
      </c>
      <c r="O8891" s="1" t="str">
        <f t="array" ref="O8891">IF(SUMPRODUCT(MAX(ISNUMBER(SEARCH(Fuel_Rules!$A$6:$A$30,$E8891))*ISNUMBER(SEARCH(Fuel_Rules!$B$6:$B$30,$F8891))*(Fuel_Rules!$A$6:$A$30&lt;&gt;"")))&gt;0,"Plug-in hybrid",IF($G8891="Diesel","Diesel","Gasoline"))</f>
        <v>Gasoline</v>
      </c>
    </row>
    <row r="8892" spans="1:15" ht="15" customHeight="1" x14ac:dyDescent="0.25">
      <c r="A8892" s="1">
        <v>2022</v>
      </c>
      <c r="B8892" s="1" t="s">
        <v>11026</v>
      </c>
      <c r="C8892" s="1" t="s">
        <v>1568</v>
      </c>
      <c r="D8892" s="1" t="s">
        <v>11540</v>
      </c>
      <c r="E8892" s="1" t="s">
        <v>1548</v>
      </c>
      <c r="F8892" s="1" t="s">
        <v>1570</v>
      </c>
      <c r="G8892" s="1" t="s">
        <v>103</v>
      </c>
      <c r="H8892" s="1" t="s">
        <v>437</v>
      </c>
      <c r="I8892" s="1">
        <v>2</v>
      </c>
      <c r="J8892" s="1">
        <v>2023</v>
      </c>
      <c r="K8892" s="1">
        <v>569858</v>
      </c>
      <c r="L8892" s="1">
        <v>0</v>
      </c>
      <c r="M8892" s="1">
        <f t="array" ref="M8892">SUMPRODUCT(MAX(ISNUMBER(SEARCH('Class Rules'!$B$6:$B$85,$E8892))*ISNUMBER(SEARCH('Class Rules'!$C$6:$C$85,$F8892))*'Class Rules'!$A$6:$A$85))</f>
        <v>0</v>
      </c>
      <c r="N8892" s="1" t="str">
        <f t="array" ref="N8892">IF($M8892=0,'Class Rules'!$D$3,INDEX('Class Rules'!$D$6:$D$85,MATCH($M8892,'Class Rules'!$A$6:$A$85,0)))</f>
        <v>Passenger LDV</v>
      </c>
      <c r="O8892" s="1" t="str">
        <f t="array" ref="O8892">IF(SUMPRODUCT(MAX(ISNUMBER(SEARCH(Fuel_Rules!$A$6:$A$30,$E8892))*ISNUMBER(SEARCH(Fuel_Rules!$B$6:$B$30,$F8892))*(Fuel_Rules!$A$6:$A$30&lt;&gt;"")))&gt;0,"Plug-in hybrid",IF($G8892="Diesel","Diesel","Gasoline"))</f>
        <v>Gasoline</v>
      </c>
    </row>
    <row r="8893" spans="1:15" ht="15" customHeight="1" x14ac:dyDescent="0.25">
      <c r="A8893" s="1">
        <v>2022</v>
      </c>
      <c r="B8893" s="1" t="s">
        <v>11026</v>
      </c>
      <c r="C8893" s="1" t="s">
        <v>1568</v>
      </c>
      <c r="D8893" s="1" t="s">
        <v>11541</v>
      </c>
      <c r="E8893" s="1" t="s">
        <v>1548</v>
      </c>
      <c r="F8893" s="1" t="s">
        <v>1570</v>
      </c>
      <c r="G8893" s="1" t="s">
        <v>103</v>
      </c>
      <c r="H8893" s="1" t="s">
        <v>437</v>
      </c>
      <c r="I8893" s="1">
        <v>2</v>
      </c>
      <c r="J8893" s="1">
        <v>2023</v>
      </c>
      <c r="K8893" s="1">
        <v>548358</v>
      </c>
      <c r="L8893" s="1">
        <v>0</v>
      </c>
      <c r="M8893" s="1">
        <f t="array" ref="M8893">SUMPRODUCT(MAX(ISNUMBER(SEARCH('Class Rules'!$B$6:$B$85,$E8893))*ISNUMBER(SEARCH('Class Rules'!$C$6:$C$85,$F8893))*'Class Rules'!$A$6:$A$85))</f>
        <v>0</v>
      </c>
      <c r="N8893" s="1" t="str">
        <f t="array" ref="N8893">IF($M8893=0,'Class Rules'!$D$3,INDEX('Class Rules'!$D$6:$D$85,MATCH($M8893,'Class Rules'!$A$6:$A$85,0)))</f>
        <v>Passenger LDV</v>
      </c>
      <c r="O8893" s="1" t="str">
        <f t="array" ref="O8893">IF(SUMPRODUCT(MAX(ISNUMBER(SEARCH(Fuel_Rules!$A$6:$A$30,$E8893))*ISNUMBER(SEARCH(Fuel_Rules!$B$6:$B$30,$F8893))*(Fuel_Rules!$A$6:$A$30&lt;&gt;"")))&gt;0,"Plug-in hybrid",IF($G8893="Diesel","Diesel","Gasoline"))</f>
        <v>Gasoline</v>
      </c>
    </row>
    <row r="8894" spans="1:15" ht="15" customHeight="1" x14ac:dyDescent="0.25">
      <c r="A8894" s="1">
        <v>2022</v>
      </c>
      <c r="B8894" s="1" t="s">
        <v>11026</v>
      </c>
      <c r="C8894" s="1" t="s">
        <v>10387</v>
      </c>
      <c r="D8894" s="1" t="s">
        <v>11542</v>
      </c>
      <c r="E8894" s="1" t="s">
        <v>1548</v>
      </c>
      <c r="F8894" s="1" t="s">
        <v>10389</v>
      </c>
      <c r="G8894" s="1" t="s">
        <v>103</v>
      </c>
      <c r="H8894" s="1" t="s">
        <v>437</v>
      </c>
      <c r="I8894" s="1">
        <v>2</v>
      </c>
      <c r="J8894" s="1">
        <v>2023</v>
      </c>
      <c r="K8894" s="1">
        <v>424482</v>
      </c>
      <c r="L8894" s="1">
        <v>0</v>
      </c>
      <c r="M8894" s="1">
        <f t="array" ref="M8894">SUMPRODUCT(MAX(ISNUMBER(SEARCH('Class Rules'!$B$6:$B$85,$E8894))*ISNUMBER(SEARCH('Class Rules'!$C$6:$C$85,$F8894))*'Class Rules'!$A$6:$A$85))</f>
        <v>0</v>
      </c>
      <c r="N8894" s="1" t="str">
        <f t="array" ref="N8894">IF($M8894=0,'Class Rules'!$D$3,INDEX('Class Rules'!$D$6:$D$85,MATCH($M8894,'Class Rules'!$A$6:$A$85,0)))</f>
        <v>Passenger LDV</v>
      </c>
      <c r="O8894" s="1" t="str">
        <f t="array" ref="O8894">IF(SUMPRODUCT(MAX(ISNUMBER(SEARCH(Fuel_Rules!$A$6:$A$30,$E8894))*ISNUMBER(SEARCH(Fuel_Rules!$B$6:$B$30,$F8894))*(Fuel_Rules!$A$6:$A$30&lt;&gt;"")))&gt;0,"Plug-in hybrid",IF($G8894="Diesel","Diesel","Gasoline"))</f>
        <v>Gasoline</v>
      </c>
    </row>
    <row r="8895" spans="1:15" ht="15" customHeight="1" x14ac:dyDescent="0.25">
      <c r="A8895" s="1">
        <v>2022</v>
      </c>
      <c r="B8895" s="1" t="s">
        <v>11026</v>
      </c>
      <c r="C8895" s="1" t="s">
        <v>10387</v>
      </c>
      <c r="D8895" s="1" t="s">
        <v>11543</v>
      </c>
      <c r="E8895" s="1" t="s">
        <v>1548</v>
      </c>
      <c r="F8895" s="1" t="s">
        <v>10389</v>
      </c>
      <c r="G8895" s="1" t="s">
        <v>103</v>
      </c>
      <c r="H8895" s="1" t="s">
        <v>437</v>
      </c>
      <c r="I8895" s="1">
        <v>2</v>
      </c>
      <c r="J8895" s="1">
        <v>2023</v>
      </c>
      <c r="K8895" s="1">
        <v>401201</v>
      </c>
      <c r="L8895" s="1">
        <v>0</v>
      </c>
      <c r="M8895" s="1">
        <f t="array" ref="M8895">SUMPRODUCT(MAX(ISNUMBER(SEARCH('Class Rules'!$B$6:$B$85,$E8895))*ISNUMBER(SEARCH('Class Rules'!$C$6:$C$85,$F8895))*'Class Rules'!$A$6:$A$85))</f>
        <v>0</v>
      </c>
      <c r="N8895" s="1" t="str">
        <f t="array" ref="N8895">IF($M8895=0,'Class Rules'!$D$3,INDEX('Class Rules'!$D$6:$D$85,MATCH($M8895,'Class Rules'!$A$6:$A$85,0)))</f>
        <v>Passenger LDV</v>
      </c>
      <c r="O8895" s="1" t="str">
        <f t="array" ref="O8895">IF(SUMPRODUCT(MAX(ISNUMBER(SEARCH(Fuel_Rules!$A$6:$A$30,$E8895))*ISNUMBER(SEARCH(Fuel_Rules!$B$6:$B$30,$F8895))*(Fuel_Rules!$A$6:$A$30&lt;&gt;"")))&gt;0,"Plug-in hybrid",IF($G8895="Diesel","Diesel","Gasoline"))</f>
        <v>Gasoline</v>
      </c>
    </row>
    <row r="8896" spans="1:15" ht="15" customHeight="1" x14ac:dyDescent="0.25">
      <c r="A8896" s="1">
        <v>2022</v>
      </c>
      <c r="B8896" s="1" t="s">
        <v>11026</v>
      </c>
      <c r="C8896" s="1" t="s">
        <v>1574</v>
      </c>
      <c r="D8896" s="1" t="s">
        <v>11544</v>
      </c>
      <c r="E8896" s="1" t="s">
        <v>1548</v>
      </c>
      <c r="F8896" s="1" t="s">
        <v>1576</v>
      </c>
      <c r="G8896" s="1" t="s">
        <v>103</v>
      </c>
      <c r="H8896" s="1" t="s">
        <v>437</v>
      </c>
      <c r="I8896" s="1">
        <v>2</v>
      </c>
      <c r="J8896" s="1">
        <v>2023</v>
      </c>
      <c r="K8896" s="1">
        <v>371341</v>
      </c>
      <c r="L8896" s="1">
        <v>0</v>
      </c>
      <c r="M8896" s="1">
        <f t="array" ref="M8896">SUMPRODUCT(MAX(ISNUMBER(SEARCH('Class Rules'!$B$6:$B$85,$E8896))*ISNUMBER(SEARCH('Class Rules'!$C$6:$C$85,$F8896))*'Class Rules'!$A$6:$A$85))</f>
        <v>0</v>
      </c>
      <c r="N8896" s="1" t="str">
        <f t="array" ref="N8896">IF($M8896=0,'Class Rules'!$D$3,INDEX('Class Rules'!$D$6:$D$85,MATCH($M8896,'Class Rules'!$A$6:$A$85,0)))</f>
        <v>Passenger LDV</v>
      </c>
      <c r="O8896" s="1" t="str">
        <f t="array" ref="O8896">IF(SUMPRODUCT(MAX(ISNUMBER(SEARCH(Fuel_Rules!$A$6:$A$30,$E8896))*ISNUMBER(SEARCH(Fuel_Rules!$B$6:$B$30,$F8896))*(Fuel_Rules!$A$6:$A$30&lt;&gt;"")))&gt;0,"Plug-in hybrid",IF($G8896="Diesel","Diesel","Gasoline"))</f>
        <v>Gasoline</v>
      </c>
    </row>
    <row r="8897" spans="1:15" ht="15" customHeight="1" x14ac:dyDescent="0.25">
      <c r="A8897" s="1">
        <v>2022</v>
      </c>
      <c r="B8897" s="1" t="s">
        <v>11026</v>
      </c>
      <c r="C8897" s="1" t="s">
        <v>1577</v>
      </c>
      <c r="D8897" s="1" t="s">
        <v>11545</v>
      </c>
      <c r="E8897" s="1" t="s">
        <v>1548</v>
      </c>
      <c r="F8897" s="1" t="s">
        <v>1579</v>
      </c>
      <c r="G8897" s="1" t="s">
        <v>103</v>
      </c>
      <c r="H8897" s="1" t="s">
        <v>298</v>
      </c>
      <c r="I8897" s="1">
        <v>5</v>
      </c>
      <c r="J8897" s="1">
        <v>2023</v>
      </c>
      <c r="K8897" s="1">
        <v>841021</v>
      </c>
      <c r="L8897" s="1">
        <v>0</v>
      </c>
      <c r="M8897" s="1">
        <f t="array" ref="M8897">SUMPRODUCT(MAX(ISNUMBER(SEARCH('Class Rules'!$B$6:$B$85,$E8897))*ISNUMBER(SEARCH('Class Rules'!$C$6:$C$85,$F8897))*'Class Rules'!$A$6:$A$85))</f>
        <v>0</v>
      </c>
      <c r="N8897" s="1" t="str">
        <f t="array" ref="N8897">IF($M8897=0,'Class Rules'!$D$3,INDEX('Class Rules'!$D$6:$D$85,MATCH($M8897,'Class Rules'!$A$6:$A$85,0)))</f>
        <v>Passenger LDV</v>
      </c>
      <c r="O8897" s="1" t="str">
        <f t="array" ref="O8897">IF(SUMPRODUCT(MAX(ISNUMBER(SEARCH(Fuel_Rules!$A$6:$A$30,$E8897))*ISNUMBER(SEARCH(Fuel_Rules!$B$6:$B$30,$F8897))*(Fuel_Rules!$A$6:$A$30&lt;&gt;"")))&gt;0,"Plug-in hybrid",IF($G8897="Diesel","Diesel","Gasoline"))</f>
        <v>Gasoline</v>
      </c>
    </row>
    <row r="8898" spans="1:15" ht="15" customHeight="1" x14ac:dyDescent="0.25">
      <c r="A8898" s="1">
        <v>2022</v>
      </c>
      <c r="B8898" s="1" t="s">
        <v>11026</v>
      </c>
      <c r="C8898" s="1" t="s">
        <v>1577</v>
      </c>
      <c r="D8898" s="1" t="s">
        <v>11546</v>
      </c>
      <c r="E8898" s="1" t="s">
        <v>1548</v>
      </c>
      <c r="F8898" s="1" t="s">
        <v>1579</v>
      </c>
      <c r="G8898" s="1" t="s">
        <v>103</v>
      </c>
      <c r="H8898" s="1" t="s">
        <v>298</v>
      </c>
      <c r="I8898" s="1">
        <v>5</v>
      </c>
      <c r="J8898" s="1">
        <v>2023</v>
      </c>
      <c r="K8898" s="1">
        <v>783525</v>
      </c>
      <c r="L8898" s="1">
        <v>0</v>
      </c>
      <c r="M8898" s="1">
        <f t="array" ref="M8898">SUMPRODUCT(MAX(ISNUMBER(SEARCH('Class Rules'!$B$6:$B$85,$E8898))*ISNUMBER(SEARCH('Class Rules'!$C$6:$C$85,$F8898))*'Class Rules'!$A$6:$A$85))</f>
        <v>0</v>
      </c>
      <c r="N8898" s="1" t="str">
        <f t="array" ref="N8898">IF($M8898=0,'Class Rules'!$D$3,INDEX('Class Rules'!$D$6:$D$85,MATCH($M8898,'Class Rules'!$A$6:$A$85,0)))</f>
        <v>Passenger LDV</v>
      </c>
      <c r="O8898" s="1" t="str">
        <f t="array" ref="O8898">IF(SUMPRODUCT(MAX(ISNUMBER(SEARCH(Fuel_Rules!$A$6:$A$30,$E8898))*ISNUMBER(SEARCH(Fuel_Rules!$B$6:$B$30,$F8898))*(Fuel_Rules!$A$6:$A$30&lt;&gt;"")))&gt;0,"Plug-in hybrid",IF($G8898="Diesel","Diesel","Gasoline"))</f>
        <v>Gasoline</v>
      </c>
    </row>
    <row r="8899" spans="1:15" ht="15" customHeight="1" x14ac:dyDescent="0.25">
      <c r="A8899" s="1">
        <v>2022</v>
      </c>
      <c r="B8899" s="1" t="s">
        <v>11026</v>
      </c>
      <c r="C8899" s="1" t="s">
        <v>1580</v>
      </c>
      <c r="D8899" s="1" t="s">
        <v>11547</v>
      </c>
      <c r="E8899" s="1" t="s">
        <v>1548</v>
      </c>
      <c r="F8899" s="1" t="s">
        <v>1582</v>
      </c>
      <c r="G8899" s="1" t="s">
        <v>103</v>
      </c>
      <c r="H8899" s="1" t="s">
        <v>437</v>
      </c>
      <c r="I8899" s="1">
        <v>3</v>
      </c>
      <c r="J8899" s="1">
        <v>2023</v>
      </c>
      <c r="K8899" s="1">
        <v>526693</v>
      </c>
      <c r="L8899" s="1">
        <v>0</v>
      </c>
      <c r="M8899" s="1">
        <f t="array" ref="M8899">SUMPRODUCT(MAX(ISNUMBER(SEARCH('Class Rules'!$B$6:$B$85,$E8899))*ISNUMBER(SEARCH('Class Rules'!$C$6:$C$85,$F8899))*'Class Rules'!$A$6:$A$85))</f>
        <v>0</v>
      </c>
      <c r="N8899" s="1" t="str">
        <f t="array" ref="N8899">IF($M8899=0,'Class Rules'!$D$3,INDEX('Class Rules'!$D$6:$D$85,MATCH($M8899,'Class Rules'!$A$6:$A$85,0)))</f>
        <v>Passenger LDV</v>
      </c>
      <c r="O8899" s="1" t="str">
        <f t="array" ref="O8899">IF(SUMPRODUCT(MAX(ISNUMBER(SEARCH(Fuel_Rules!$A$6:$A$30,$E8899))*ISNUMBER(SEARCH(Fuel_Rules!$B$6:$B$30,$F8899))*(Fuel_Rules!$A$6:$A$30&lt;&gt;"")))&gt;0,"Plug-in hybrid",IF($G8899="Diesel","Diesel","Gasoline"))</f>
        <v>Gasoline</v>
      </c>
    </row>
    <row r="8900" spans="1:15" ht="15" customHeight="1" x14ac:dyDescent="0.25">
      <c r="A8900" s="1">
        <v>2022</v>
      </c>
      <c r="B8900" s="1" t="s">
        <v>11026</v>
      </c>
      <c r="C8900" s="1" t="s">
        <v>1583</v>
      </c>
      <c r="D8900" s="1" t="s">
        <v>11548</v>
      </c>
      <c r="E8900" s="1" t="s">
        <v>1548</v>
      </c>
      <c r="F8900" s="1" t="s">
        <v>1585</v>
      </c>
      <c r="G8900" s="1" t="s">
        <v>103</v>
      </c>
      <c r="H8900" s="1" t="s">
        <v>437</v>
      </c>
      <c r="I8900" s="1">
        <v>3</v>
      </c>
      <c r="J8900" s="1">
        <v>2023</v>
      </c>
      <c r="K8900" s="1">
        <v>606550</v>
      </c>
      <c r="L8900" s="1">
        <v>0</v>
      </c>
      <c r="M8900" s="1">
        <f t="array" ref="M8900">SUMPRODUCT(MAX(ISNUMBER(SEARCH('Class Rules'!$B$6:$B$85,$E8900))*ISNUMBER(SEARCH('Class Rules'!$C$6:$C$85,$F8900))*'Class Rules'!$A$6:$A$85))</f>
        <v>0</v>
      </c>
      <c r="N8900" s="1" t="str">
        <f t="array" ref="N8900">IF($M8900=0,'Class Rules'!$D$3,INDEX('Class Rules'!$D$6:$D$85,MATCH($M8900,'Class Rules'!$A$6:$A$85,0)))</f>
        <v>Passenger LDV</v>
      </c>
      <c r="O8900" s="1" t="str">
        <f t="array" ref="O8900">IF(SUMPRODUCT(MAX(ISNUMBER(SEARCH(Fuel_Rules!$A$6:$A$30,$E8900))*ISNUMBER(SEARCH(Fuel_Rules!$B$6:$B$30,$F8900))*(Fuel_Rules!$A$6:$A$30&lt;&gt;"")))&gt;0,"Plug-in hybrid",IF($G8900="Diesel","Diesel","Gasoline"))</f>
        <v>Gasoline</v>
      </c>
    </row>
    <row r="8901" spans="1:15" ht="15" customHeight="1" x14ac:dyDescent="0.25">
      <c r="A8901" s="1">
        <v>2022</v>
      </c>
      <c r="B8901" s="1" t="s">
        <v>11026</v>
      </c>
      <c r="C8901" s="1" t="s">
        <v>1583</v>
      </c>
      <c r="D8901" s="1" t="s">
        <v>11549</v>
      </c>
      <c r="E8901" s="1" t="s">
        <v>1548</v>
      </c>
      <c r="F8901" s="1" t="s">
        <v>1585</v>
      </c>
      <c r="G8901" s="1" t="s">
        <v>103</v>
      </c>
      <c r="H8901" s="1" t="s">
        <v>437</v>
      </c>
      <c r="I8901" s="1">
        <v>3</v>
      </c>
      <c r="J8901" s="1">
        <v>2023</v>
      </c>
      <c r="K8901" s="1">
        <v>563636</v>
      </c>
      <c r="L8901" s="1">
        <v>0</v>
      </c>
      <c r="M8901" s="1">
        <f t="array" ref="M8901">SUMPRODUCT(MAX(ISNUMBER(SEARCH('Class Rules'!$B$6:$B$85,$E8901))*ISNUMBER(SEARCH('Class Rules'!$C$6:$C$85,$F8901))*'Class Rules'!$A$6:$A$85))</f>
        <v>0</v>
      </c>
      <c r="N8901" s="1" t="str">
        <f t="array" ref="N8901">IF($M8901=0,'Class Rules'!$D$3,INDEX('Class Rules'!$D$6:$D$85,MATCH($M8901,'Class Rules'!$A$6:$A$85,0)))</f>
        <v>Passenger LDV</v>
      </c>
      <c r="O8901" s="1" t="str">
        <f t="array" ref="O8901">IF(SUMPRODUCT(MAX(ISNUMBER(SEARCH(Fuel_Rules!$A$6:$A$30,$E8901))*ISNUMBER(SEARCH(Fuel_Rules!$B$6:$B$30,$F8901))*(Fuel_Rules!$A$6:$A$30&lt;&gt;"")))&gt;0,"Plug-in hybrid",IF($G8901="Diesel","Diesel","Gasoline"))</f>
        <v>Gasoline</v>
      </c>
    </row>
    <row r="8902" spans="1:15" ht="15" customHeight="1" x14ac:dyDescent="0.25">
      <c r="A8902" s="1">
        <v>2022</v>
      </c>
      <c r="B8902" s="1" t="s">
        <v>11026</v>
      </c>
      <c r="C8902" s="1" t="s">
        <v>3598</v>
      </c>
      <c r="D8902" s="1" t="s">
        <v>11550</v>
      </c>
      <c r="E8902" s="1" t="s">
        <v>1548</v>
      </c>
      <c r="F8902" s="1" t="s">
        <v>3600</v>
      </c>
      <c r="G8902" s="1" t="s">
        <v>103</v>
      </c>
      <c r="H8902" s="1" t="s">
        <v>437</v>
      </c>
      <c r="I8902" s="1">
        <v>3</v>
      </c>
      <c r="J8902" s="1">
        <v>2023</v>
      </c>
      <c r="K8902" s="1">
        <v>493208</v>
      </c>
      <c r="L8902" s="1">
        <v>0</v>
      </c>
      <c r="M8902" s="1">
        <f t="array" ref="M8902">SUMPRODUCT(MAX(ISNUMBER(SEARCH('Class Rules'!$B$6:$B$85,$E8902))*ISNUMBER(SEARCH('Class Rules'!$C$6:$C$85,$F8902))*'Class Rules'!$A$6:$A$85))</f>
        <v>0</v>
      </c>
      <c r="N8902" s="1" t="str">
        <f t="array" ref="N8902">IF($M8902=0,'Class Rules'!$D$3,INDEX('Class Rules'!$D$6:$D$85,MATCH($M8902,'Class Rules'!$A$6:$A$85,0)))</f>
        <v>Passenger LDV</v>
      </c>
      <c r="O8902" s="1" t="str">
        <f t="array" ref="O8902">IF(SUMPRODUCT(MAX(ISNUMBER(SEARCH(Fuel_Rules!$A$6:$A$30,$E8902))*ISNUMBER(SEARCH(Fuel_Rules!$B$6:$B$30,$F8902))*(Fuel_Rules!$A$6:$A$30&lt;&gt;"")))&gt;0,"Plug-in hybrid",IF($G8902="Diesel","Diesel","Gasoline"))</f>
        <v>Gasoline</v>
      </c>
    </row>
    <row r="8903" spans="1:15" ht="15" customHeight="1" x14ac:dyDescent="0.25">
      <c r="A8903" s="1">
        <v>2022</v>
      </c>
      <c r="B8903" s="1" t="s">
        <v>11026</v>
      </c>
      <c r="C8903" s="1" t="s">
        <v>10397</v>
      </c>
      <c r="D8903" s="1" t="s">
        <v>11551</v>
      </c>
      <c r="E8903" s="1" t="s">
        <v>1548</v>
      </c>
      <c r="F8903" s="1" t="s">
        <v>10399</v>
      </c>
      <c r="G8903" s="1" t="s">
        <v>103</v>
      </c>
      <c r="H8903" s="1" t="s">
        <v>298</v>
      </c>
      <c r="I8903" s="1">
        <v>2</v>
      </c>
      <c r="J8903" s="1">
        <v>2023</v>
      </c>
      <c r="K8903" s="1">
        <v>605525</v>
      </c>
      <c r="L8903" s="1">
        <v>0</v>
      </c>
      <c r="M8903" s="1">
        <f t="array" ref="M8903">SUMPRODUCT(MAX(ISNUMBER(SEARCH('Class Rules'!$B$6:$B$85,$E8903))*ISNUMBER(SEARCH('Class Rules'!$C$6:$C$85,$F8903))*'Class Rules'!$A$6:$A$85))</f>
        <v>0</v>
      </c>
      <c r="N8903" s="1" t="str">
        <f t="array" ref="N8903">IF($M8903=0,'Class Rules'!$D$3,INDEX('Class Rules'!$D$6:$D$85,MATCH($M8903,'Class Rules'!$A$6:$A$85,0)))</f>
        <v>Passenger LDV</v>
      </c>
      <c r="O8903" s="1" t="str">
        <f t="array" ref="O8903">IF(SUMPRODUCT(MAX(ISNUMBER(SEARCH(Fuel_Rules!$A$6:$A$30,$E8903))*ISNUMBER(SEARCH(Fuel_Rules!$B$6:$B$30,$F8903))*(Fuel_Rules!$A$6:$A$30&lt;&gt;"")))&gt;0,"Plug-in hybrid",IF($G8903="Diesel","Diesel","Gasoline"))</f>
        <v>Plug-in hybrid</v>
      </c>
    </row>
    <row r="8904" spans="1:15" ht="15" customHeight="1" x14ac:dyDescent="0.25">
      <c r="A8904" s="1">
        <v>2022</v>
      </c>
      <c r="B8904" s="1" t="s">
        <v>11026</v>
      </c>
      <c r="C8904" s="1" t="s">
        <v>10397</v>
      </c>
      <c r="D8904" s="1" t="s">
        <v>11552</v>
      </c>
      <c r="E8904" s="1" t="s">
        <v>1548</v>
      </c>
      <c r="F8904" s="1" t="s">
        <v>10399</v>
      </c>
      <c r="G8904" s="1" t="s">
        <v>103</v>
      </c>
      <c r="H8904" s="1" t="s">
        <v>298</v>
      </c>
      <c r="I8904" s="1">
        <v>2</v>
      </c>
      <c r="J8904" s="1">
        <v>2023</v>
      </c>
      <c r="K8904" s="1">
        <v>567187</v>
      </c>
      <c r="L8904" s="1">
        <v>0</v>
      </c>
      <c r="M8904" s="1">
        <f t="array" ref="M8904">SUMPRODUCT(MAX(ISNUMBER(SEARCH('Class Rules'!$B$6:$B$85,$E8904))*ISNUMBER(SEARCH('Class Rules'!$C$6:$C$85,$F8904))*'Class Rules'!$A$6:$A$85))</f>
        <v>0</v>
      </c>
      <c r="N8904" s="1" t="str">
        <f t="array" ref="N8904">IF($M8904=0,'Class Rules'!$D$3,INDEX('Class Rules'!$D$6:$D$85,MATCH($M8904,'Class Rules'!$A$6:$A$85,0)))</f>
        <v>Passenger LDV</v>
      </c>
      <c r="O8904" s="1" t="str">
        <f t="array" ref="O8904">IF(SUMPRODUCT(MAX(ISNUMBER(SEARCH(Fuel_Rules!$A$6:$A$30,$E8904))*ISNUMBER(SEARCH(Fuel_Rules!$B$6:$B$30,$F8904))*(Fuel_Rules!$A$6:$A$30&lt;&gt;"")))&gt;0,"Plug-in hybrid",IF($G8904="Diesel","Diesel","Gasoline"))</f>
        <v>Plug-in hybrid</v>
      </c>
    </row>
    <row r="8905" spans="1:15" ht="15" customHeight="1" x14ac:dyDescent="0.25">
      <c r="A8905" s="1">
        <v>2022</v>
      </c>
      <c r="B8905" s="1" t="s">
        <v>11026</v>
      </c>
      <c r="C8905" s="1" t="s">
        <v>1586</v>
      </c>
      <c r="D8905" s="1" t="s">
        <v>11553</v>
      </c>
      <c r="E8905" s="1" t="s">
        <v>1588</v>
      </c>
      <c r="F8905" s="1" t="s">
        <v>1589</v>
      </c>
      <c r="G8905" s="1" t="s">
        <v>105</v>
      </c>
      <c r="H8905" s="1" t="s">
        <v>437</v>
      </c>
      <c r="I8905" s="1">
        <v>3</v>
      </c>
      <c r="J8905" s="1">
        <v>2023</v>
      </c>
      <c r="K8905" s="1">
        <v>495802</v>
      </c>
      <c r="L8905" s="1">
        <v>0</v>
      </c>
      <c r="M8905" s="1">
        <f t="array" ref="M8905">SUMPRODUCT(MAX(ISNUMBER(SEARCH('Class Rules'!$B$6:$B$85,$E8905))*ISNUMBER(SEARCH('Class Rules'!$C$6:$C$85,$F8905))*'Class Rules'!$A$6:$A$85))</f>
        <v>0</v>
      </c>
      <c r="N8905" s="1" t="str">
        <f t="array" ref="N8905">IF($M8905=0,'Class Rules'!$D$3,INDEX('Class Rules'!$D$6:$D$85,MATCH($M8905,'Class Rules'!$A$6:$A$85,0)))</f>
        <v>Passenger LDV</v>
      </c>
      <c r="O8905" s="1" t="str">
        <f t="array" ref="O8905">IF(SUMPRODUCT(MAX(ISNUMBER(SEARCH(Fuel_Rules!$A$6:$A$30,$E8905))*ISNUMBER(SEARCH(Fuel_Rules!$B$6:$B$30,$F8905))*(Fuel_Rules!$A$6:$A$30&lt;&gt;"")))&gt;0,"Plug-in hybrid",IF($G8905="Diesel","Diesel","Gasoline"))</f>
        <v>Diesel</v>
      </c>
    </row>
    <row r="8906" spans="1:15" ht="15" customHeight="1" x14ac:dyDescent="0.25">
      <c r="A8906" s="1">
        <v>2022</v>
      </c>
      <c r="B8906" s="1" t="s">
        <v>11026</v>
      </c>
      <c r="C8906" s="1" t="s">
        <v>1593</v>
      </c>
      <c r="D8906" s="1" t="s">
        <v>11554</v>
      </c>
      <c r="E8906" s="1" t="s">
        <v>1588</v>
      </c>
      <c r="F8906" s="1" t="s">
        <v>1595</v>
      </c>
      <c r="G8906" s="1" t="s">
        <v>103</v>
      </c>
      <c r="H8906" s="1" t="s">
        <v>437</v>
      </c>
      <c r="I8906" s="1">
        <v>1.8</v>
      </c>
      <c r="J8906" s="1">
        <v>2023</v>
      </c>
      <c r="K8906" s="1">
        <v>128308</v>
      </c>
      <c r="L8906" s="1">
        <v>0</v>
      </c>
      <c r="M8906" s="1">
        <f t="array" ref="M8906">SUMPRODUCT(MAX(ISNUMBER(SEARCH('Class Rules'!$B$6:$B$85,$E8906))*ISNUMBER(SEARCH('Class Rules'!$C$6:$C$85,$F8906))*'Class Rules'!$A$6:$A$85))</f>
        <v>0</v>
      </c>
      <c r="N8906" s="1" t="str">
        <f t="array" ref="N8906">IF($M8906=0,'Class Rules'!$D$3,INDEX('Class Rules'!$D$6:$D$85,MATCH($M8906,'Class Rules'!$A$6:$A$85,0)))</f>
        <v>Passenger LDV</v>
      </c>
      <c r="O8906" s="1" t="str">
        <f t="array" ref="O8906">IF(SUMPRODUCT(MAX(ISNUMBER(SEARCH(Fuel_Rules!$A$6:$A$30,$E8906))*ISNUMBER(SEARCH(Fuel_Rules!$B$6:$B$30,$F8906))*(Fuel_Rules!$A$6:$A$30&lt;&gt;"")))&gt;0,"Plug-in hybrid",IF($G8906="Diesel","Diesel","Gasoline"))</f>
        <v>Gasoline</v>
      </c>
    </row>
    <row r="8907" spans="1:15" ht="15" customHeight="1" x14ac:dyDescent="0.25">
      <c r="A8907" s="1">
        <v>2022</v>
      </c>
      <c r="B8907" s="1" t="s">
        <v>11026</v>
      </c>
      <c r="C8907" s="1" t="s">
        <v>1623</v>
      </c>
      <c r="D8907" s="1" t="s">
        <v>11555</v>
      </c>
      <c r="E8907" s="1" t="s">
        <v>1588</v>
      </c>
      <c r="F8907" s="1" t="s">
        <v>1625</v>
      </c>
      <c r="G8907" s="1" t="s">
        <v>103</v>
      </c>
      <c r="H8907" s="1" t="s">
        <v>437</v>
      </c>
      <c r="I8907" s="1">
        <v>2</v>
      </c>
      <c r="J8907" s="1">
        <v>2023</v>
      </c>
      <c r="K8907" s="1">
        <v>404178</v>
      </c>
      <c r="L8907" s="1">
        <v>0</v>
      </c>
      <c r="M8907" s="1">
        <f t="array" ref="M8907">SUMPRODUCT(MAX(ISNUMBER(SEARCH('Class Rules'!$B$6:$B$85,$E8907))*ISNUMBER(SEARCH('Class Rules'!$C$6:$C$85,$F8907))*'Class Rules'!$A$6:$A$85))</f>
        <v>0</v>
      </c>
      <c r="N8907" s="1" t="str">
        <f t="array" ref="N8907">IF($M8907=0,'Class Rules'!$D$3,INDEX('Class Rules'!$D$6:$D$85,MATCH($M8907,'Class Rules'!$A$6:$A$85,0)))</f>
        <v>Passenger LDV</v>
      </c>
      <c r="O8907" s="1" t="str">
        <f t="array" ref="O8907">IF(SUMPRODUCT(MAX(ISNUMBER(SEARCH(Fuel_Rules!$A$6:$A$30,$E8907))*ISNUMBER(SEARCH(Fuel_Rules!$B$6:$B$30,$F8907))*(Fuel_Rules!$A$6:$A$30&lt;&gt;"")))&gt;0,"Plug-in hybrid",IF($G8907="Diesel","Diesel","Gasoline"))</f>
        <v>Gasoline</v>
      </c>
    </row>
    <row r="8908" spans="1:15" ht="15" customHeight="1" x14ac:dyDescent="0.25">
      <c r="A8908" s="1">
        <v>2022</v>
      </c>
      <c r="B8908" s="1" t="s">
        <v>11026</v>
      </c>
      <c r="C8908" s="1" t="s">
        <v>1626</v>
      </c>
      <c r="D8908" s="1" t="s">
        <v>11556</v>
      </c>
      <c r="E8908" s="1" t="s">
        <v>1588</v>
      </c>
      <c r="F8908" s="1" t="s">
        <v>1628</v>
      </c>
      <c r="G8908" s="1" t="s">
        <v>103</v>
      </c>
      <c r="H8908" s="1" t="s">
        <v>437</v>
      </c>
      <c r="I8908" s="1">
        <v>2</v>
      </c>
      <c r="J8908" s="1">
        <v>2023</v>
      </c>
      <c r="K8908" s="1">
        <v>476242</v>
      </c>
      <c r="L8908" s="1">
        <v>0</v>
      </c>
      <c r="M8908" s="1">
        <f t="array" ref="M8908">SUMPRODUCT(MAX(ISNUMBER(SEARCH('Class Rules'!$B$6:$B$85,$E8908))*ISNUMBER(SEARCH('Class Rules'!$C$6:$C$85,$F8908))*'Class Rules'!$A$6:$A$85))</f>
        <v>0</v>
      </c>
      <c r="N8908" s="1" t="str">
        <f t="array" ref="N8908">IF($M8908=0,'Class Rules'!$D$3,INDEX('Class Rules'!$D$6:$D$85,MATCH($M8908,'Class Rules'!$A$6:$A$85,0)))</f>
        <v>Passenger LDV</v>
      </c>
      <c r="O8908" s="1" t="str">
        <f t="array" ref="O8908">IF(SUMPRODUCT(MAX(ISNUMBER(SEARCH(Fuel_Rules!$A$6:$A$30,$E8908))*ISNUMBER(SEARCH(Fuel_Rules!$B$6:$B$30,$F8908))*(Fuel_Rules!$A$6:$A$30&lt;&gt;"")))&gt;0,"Plug-in hybrid",IF($G8908="Diesel","Diesel","Gasoline"))</f>
        <v>Gasoline</v>
      </c>
    </row>
    <row r="8909" spans="1:15" ht="15" customHeight="1" x14ac:dyDescent="0.25">
      <c r="A8909" s="1">
        <v>2022</v>
      </c>
      <c r="B8909" s="1" t="s">
        <v>11026</v>
      </c>
      <c r="C8909" s="1" t="s">
        <v>1635</v>
      </c>
      <c r="D8909" s="1" t="s">
        <v>11557</v>
      </c>
      <c r="E8909" s="1" t="s">
        <v>1588</v>
      </c>
      <c r="F8909" s="1" t="s">
        <v>1637</v>
      </c>
      <c r="G8909" s="1" t="s">
        <v>103</v>
      </c>
      <c r="H8909" s="1" t="s">
        <v>437</v>
      </c>
      <c r="I8909" s="1">
        <v>2</v>
      </c>
      <c r="J8909" s="1">
        <v>2023</v>
      </c>
      <c r="K8909" s="1">
        <v>505727</v>
      </c>
      <c r="L8909" s="1">
        <v>0</v>
      </c>
      <c r="M8909" s="1">
        <f t="array" ref="M8909">SUMPRODUCT(MAX(ISNUMBER(SEARCH('Class Rules'!$B$6:$B$85,$E8909))*ISNUMBER(SEARCH('Class Rules'!$C$6:$C$85,$F8909))*'Class Rules'!$A$6:$A$85))</f>
        <v>0</v>
      </c>
      <c r="N8909" s="1" t="str">
        <f t="array" ref="N8909">IF($M8909=0,'Class Rules'!$D$3,INDEX('Class Rules'!$D$6:$D$85,MATCH($M8909,'Class Rules'!$A$6:$A$85,0)))</f>
        <v>Passenger LDV</v>
      </c>
      <c r="O8909" s="1" t="str">
        <f t="array" ref="O8909">IF(SUMPRODUCT(MAX(ISNUMBER(SEARCH(Fuel_Rules!$A$6:$A$30,$E8909))*ISNUMBER(SEARCH(Fuel_Rules!$B$6:$B$30,$F8909))*(Fuel_Rules!$A$6:$A$30&lt;&gt;"")))&gt;0,"Plug-in hybrid",IF($G8909="Diesel","Diesel","Gasoline"))</f>
        <v>Gasoline</v>
      </c>
    </row>
    <row r="8910" spans="1:15" ht="15" customHeight="1" x14ac:dyDescent="0.25">
      <c r="A8910" s="1">
        <v>2022</v>
      </c>
      <c r="B8910" s="1" t="s">
        <v>11026</v>
      </c>
      <c r="C8910" s="1" t="s">
        <v>1641</v>
      </c>
      <c r="D8910" s="1" t="s">
        <v>11558</v>
      </c>
      <c r="E8910" s="1" t="s">
        <v>1588</v>
      </c>
      <c r="F8910" s="1" t="s">
        <v>1643</v>
      </c>
      <c r="G8910" s="1" t="s">
        <v>103</v>
      </c>
      <c r="H8910" s="1" t="s">
        <v>437</v>
      </c>
      <c r="I8910" s="1">
        <v>1.3</v>
      </c>
      <c r="J8910" s="1">
        <v>2023</v>
      </c>
      <c r="K8910" s="1">
        <v>205704</v>
      </c>
      <c r="L8910" s="1">
        <v>0</v>
      </c>
      <c r="M8910" s="1">
        <f t="array" ref="M8910">SUMPRODUCT(MAX(ISNUMBER(SEARCH('Class Rules'!$B$6:$B$85,$E8910))*ISNUMBER(SEARCH('Class Rules'!$C$6:$C$85,$F8910))*'Class Rules'!$A$6:$A$85))</f>
        <v>0</v>
      </c>
      <c r="N8910" s="1" t="str">
        <f t="array" ref="N8910">IF($M8910=0,'Class Rules'!$D$3,INDEX('Class Rules'!$D$6:$D$85,MATCH($M8910,'Class Rules'!$A$6:$A$85,0)))</f>
        <v>Passenger LDV</v>
      </c>
      <c r="O8910" s="1" t="str">
        <f t="array" ref="O8910">IF(SUMPRODUCT(MAX(ISNUMBER(SEARCH(Fuel_Rules!$A$6:$A$30,$E8910))*ISNUMBER(SEARCH(Fuel_Rules!$B$6:$B$30,$F8910))*(Fuel_Rules!$A$6:$A$30&lt;&gt;"")))&gt;0,"Plug-in hybrid",IF($G8910="Diesel","Diesel","Gasoline"))</f>
        <v>Gasoline</v>
      </c>
    </row>
    <row r="8911" spans="1:15" ht="15" customHeight="1" x14ac:dyDescent="0.25">
      <c r="A8911" s="1">
        <v>2022</v>
      </c>
      <c r="B8911" s="1" t="s">
        <v>11026</v>
      </c>
      <c r="C8911" s="1" t="s">
        <v>1644</v>
      </c>
      <c r="D8911" s="1" t="s">
        <v>11559</v>
      </c>
      <c r="E8911" s="1" t="s">
        <v>1588</v>
      </c>
      <c r="F8911" s="1" t="s">
        <v>1646</v>
      </c>
      <c r="G8911" s="1" t="s">
        <v>103</v>
      </c>
      <c r="H8911" s="1" t="s">
        <v>437</v>
      </c>
      <c r="I8911" s="1">
        <v>1.3</v>
      </c>
      <c r="J8911" s="1">
        <v>2023</v>
      </c>
      <c r="K8911" s="1">
        <v>184796</v>
      </c>
      <c r="L8911" s="1">
        <v>0</v>
      </c>
      <c r="M8911" s="1">
        <f t="array" ref="M8911">SUMPRODUCT(MAX(ISNUMBER(SEARCH('Class Rules'!$B$6:$B$85,$E8911))*ISNUMBER(SEARCH('Class Rules'!$C$6:$C$85,$F8911))*'Class Rules'!$A$6:$A$85))</f>
        <v>0</v>
      </c>
      <c r="N8911" s="1" t="str">
        <f t="array" ref="N8911">IF($M8911=0,'Class Rules'!$D$3,INDEX('Class Rules'!$D$6:$D$85,MATCH($M8911,'Class Rules'!$A$6:$A$85,0)))</f>
        <v>Passenger LDV</v>
      </c>
      <c r="O8911" s="1" t="str">
        <f t="array" ref="O8911">IF(SUMPRODUCT(MAX(ISNUMBER(SEARCH(Fuel_Rules!$A$6:$A$30,$E8911))*ISNUMBER(SEARCH(Fuel_Rules!$B$6:$B$30,$F8911))*(Fuel_Rules!$A$6:$A$30&lt;&gt;"")))&gt;0,"Plug-in hybrid",IF($G8911="Diesel","Diesel","Gasoline"))</f>
        <v>Gasoline</v>
      </c>
    </row>
    <row r="8912" spans="1:15" ht="15" customHeight="1" x14ac:dyDescent="0.25">
      <c r="A8912" s="1">
        <v>2022</v>
      </c>
      <c r="B8912" s="1" t="s">
        <v>11026</v>
      </c>
      <c r="C8912" s="1" t="s">
        <v>1647</v>
      </c>
      <c r="D8912" s="1" t="s">
        <v>11560</v>
      </c>
      <c r="E8912" s="1" t="s">
        <v>1588</v>
      </c>
      <c r="F8912" s="1" t="s">
        <v>1649</v>
      </c>
      <c r="G8912" s="1" t="s">
        <v>103</v>
      </c>
      <c r="H8912" s="1" t="s">
        <v>437</v>
      </c>
      <c r="I8912" s="1">
        <v>1.3</v>
      </c>
      <c r="J8912" s="1">
        <v>2023</v>
      </c>
      <c r="K8912" s="1">
        <v>176173</v>
      </c>
      <c r="L8912" s="1">
        <v>0</v>
      </c>
      <c r="M8912" s="1">
        <f t="array" ref="M8912">SUMPRODUCT(MAX(ISNUMBER(SEARCH('Class Rules'!$B$6:$B$85,$E8912))*ISNUMBER(SEARCH('Class Rules'!$C$6:$C$85,$F8912))*'Class Rules'!$A$6:$A$85))</f>
        <v>0</v>
      </c>
      <c r="N8912" s="1" t="str">
        <f t="array" ref="N8912">IF($M8912=0,'Class Rules'!$D$3,INDEX('Class Rules'!$D$6:$D$85,MATCH($M8912,'Class Rules'!$A$6:$A$85,0)))</f>
        <v>Passenger LDV</v>
      </c>
      <c r="O8912" s="1" t="str">
        <f t="array" ref="O8912">IF(SUMPRODUCT(MAX(ISNUMBER(SEARCH(Fuel_Rules!$A$6:$A$30,$E8912))*ISNUMBER(SEARCH(Fuel_Rules!$B$6:$B$30,$F8912))*(Fuel_Rules!$A$6:$A$30&lt;&gt;"")))&gt;0,"Plug-in hybrid",IF($G8912="Diesel","Diesel","Gasoline"))</f>
        <v>Gasoline</v>
      </c>
    </row>
    <row r="8913" spans="1:15" ht="15" customHeight="1" x14ac:dyDescent="0.25">
      <c r="A8913" s="1">
        <v>2022</v>
      </c>
      <c r="B8913" s="1" t="s">
        <v>11026</v>
      </c>
      <c r="C8913" s="1" t="s">
        <v>1650</v>
      </c>
      <c r="D8913" s="1" t="s">
        <v>11561</v>
      </c>
      <c r="E8913" s="1" t="s">
        <v>1588</v>
      </c>
      <c r="F8913" s="1" t="s">
        <v>1652</v>
      </c>
      <c r="G8913" s="1" t="s">
        <v>103</v>
      </c>
      <c r="H8913" s="1" t="s">
        <v>437</v>
      </c>
      <c r="I8913" s="1">
        <v>1.3</v>
      </c>
      <c r="J8913" s="1">
        <v>2023</v>
      </c>
      <c r="K8913" s="1">
        <v>187504</v>
      </c>
      <c r="L8913" s="1">
        <v>0</v>
      </c>
      <c r="M8913" s="1">
        <f t="array" ref="M8913">SUMPRODUCT(MAX(ISNUMBER(SEARCH('Class Rules'!$B$6:$B$85,$E8913))*ISNUMBER(SEARCH('Class Rules'!$C$6:$C$85,$F8913))*'Class Rules'!$A$6:$A$85))</f>
        <v>0</v>
      </c>
      <c r="N8913" s="1" t="str">
        <f t="array" ref="N8913">IF($M8913=0,'Class Rules'!$D$3,INDEX('Class Rules'!$D$6:$D$85,MATCH($M8913,'Class Rules'!$A$6:$A$85,0)))</f>
        <v>Passenger LDV</v>
      </c>
      <c r="O8913" s="1" t="str">
        <f t="array" ref="O8913">IF(SUMPRODUCT(MAX(ISNUMBER(SEARCH(Fuel_Rules!$A$6:$A$30,$E8913))*ISNUMBER(SEARCH(Fuel_Rules!$B$6:$B$30,$F8913))*(Fuel_Rules!$A$6:$A$30&lt;&gt;"")))&gt;0,"Plug-in hybrid",IF($G8913="Diesel","Diesel","Gasoline"))</f>
        <v>Gasoline</v>
      </c>
    </row>
    <row r="8914" spans="1:15" ht="15" customHeight="1" x14ac:dyDescent="0.25">
      <c r="A8914" s="1">
        <v>2022</v>
      </c>
      <c r="B8914" s="1" t="s">
        <v>11026</v>
      </c>
      <c r="C8914" s="1" t="s">
        <v>1653</v>
      </c>
      <c r="D8914" s="1" t="s">
        <v>11562</v>
      </c>
      <c r="E8914" s="1" t="s">
        <v>1588</v>
      </c>
      <c r="F8914" s="1" t="s">
        <v>1655</v>
      </c>
      <c r="G8914" s="1" t="s">
        <v>103</v>
      </c>
      <c r="H8914" s="1" t="s">
        <v>437</v>
      </c>
      <c r="I8914" s="1">
        <v>1.3</v>
      </c>
      <c r="J8914" s="1">
        <v>2023</v>
      </c>
      <c r="K8914" s="1">
        <v>226046</v>
      </c>
      <c r="L8914" s="1">
        <v>0</v>
      </c>
      <c r="M8914" s="1">
        <f t="array" ref="M8914">SUMPRODUCT(MAX(ISNUMBER(SEARCH('Class Rules'!$B$6:$B$85,$E8914))*ISNUMBER(SEARCH('Class Rules'!$C$6:$C$85,$F8914))*'Class Rules'!$A$6:$A$85))</f>
        <v>0</v>
      </c>
      <c r="N8914" s="1" t="str">
        <f t="array" ref="N8914">IF($M8914=0,'Class Rules'!$D$3,INDEX('Class Rules'!$D$6:$D$85,MATCH($M8914,'Class Rules'!$A$6:$A$85,0)))</f>
        <v>Passenger LDV</v>
      </c>
      <c r="O8914" s="1" t="str">
        <f t="array" ref="O8914">IF(SUMPRODUCT(MAX(ISNUMBER(SEARCH(Fuel_Rules!$A$6:$A$30,$E8914))*ISNUMBER(SEARCH(Fuel_Rules!$B$6:$B$30,$F8914))*(Fuel_Rules!$A$6:$A$30&lt;&gt;"")))&gt;0,"Plug-in hybrid",IF($G8914="Diesel","Diesel","Gasoline"))</f>
        <v>Gasoline</v>
      </c>
    </row>
    <row r="8915" spans="1:15" ht="15" customHeight="1" x14ac:dyDescent="0.25">
      <c r="A8915" s="1">
        <v>2022</v>
      </c>
      <c r="B8915" s="1" t="s">
        <v>11026</v>
      </c>
      <c r="C8915" s="1" t="s">
        <v>1656</v>
      </c>
      <c r="D8915" s="1" t="s">
        <v>11563</v>
      </c>
      <c r="E8915" s="1" t="s">
        <v>1588</v>
      </c>
      <c r="F8915" s="1" t="s">
        <v>1658</v>
      </c>
      <c r="G8915" s="1" t="s">
        <v>105</v>
      </c>
      <c r="H8915" s="1" t="s">
        <v>437</v>
      </c>
      <c r="I8915" s="1">
        <v>2</v>
      </c>
      <c r="J8915" s="1">
        <v>2023</v>
      </c>
      <c r="K8915" s="1">
        <v>229870</v>
      </c>
      <c r="L8915" s="1">
        <v>0</v>
      </c>
      <c r="M8915" s="1">
        <f t="array" ref="M8915">SUMPRODUCT(MAX(ISNUMBER(SEARCH('Class Rules'!$B$6:$B$85,$E8915))*ISNUMBER(SEARCH('Class Rules'!$C$6:$C$85,$F8915))*'Class Rules'!$A$6:$A$85))</f>
        <v>0</v>
      </c>
      <c r="N8915" s="1" t="str">
        <f t="array" ref="N8915">IF($M8915=0,'Class Rules'!$D$3,INDEX('Class Rules'!$D$6:$D$85,MATCH($M8915,'Class Rules'!$A$6:$A$85,0)))</f>
        <v>Passenger LDV</v>
      </c>
      <c r="O8915" s="1" t="str">
        <f t="array" ref="O8915">IF(SUMPRODUCT(MAX(ISNUMBER(SEARCH(Fuel_Rules!$A$6:$A$30,$E8915))*ISNUMBER(SEARCH(Fuel_Rules!$B$6:$B$30,$F8915))*(Fuel_Rules!$A$6:$A$30&lt;&gt;"")))&gt;0,"Plug-in hybrid",IF($G8915="Diesel","Diesel","Gasoline"))</f>
        <v>Diesel</v>
      </c>
    </row>
    <row r="8916" spans="1:15" ht="15" customHeight="1" x14ac:dyDescent="0.25">
      <c r="A8916" s="1">
        <v>2022</v>
      </c>
      <c r="B8916" s="1" t="s">
        <v>11026</v>
      </c>
      <c r="C8916" s="1" t="s">
        <v>1659</v>
      </c>
      <c r="D8916" s="1" t="s">
        <v>11564</v>
      </c>
      <c r="E8916" s="1" t="s">
        <v>1588</v>
      </c>
      <c r="F8916" s="1" t="s">
        <v>1661</v>
      </c>
      <c r="G8916" s="1" t="s">
        <v>105</v>
      </c>
      <c r="H8916" s="1" t="s">
        <v>437</v>
      </c>
      <c r="I8916" s="1">
        <v>2</v>
      </c>
      <c r="J8916" s="1">
        <v>2023</v>
      </c>
      <c r="K8916" s="1">
        <v>234734</v>
      </c>
      <c r="L8916" s="1">
        <v>0</v>
      </c>
      <c r="M8916" s="1">
        <f t="array" ref="M8916">SUMPRODUCT(MAX(ISNUMBER(SEARCH('Class Rules'!$B$6:$B$85,$E8916))*ISNUMBER(SEARCH('Class Rules'!$C$6:$C$85,$F8916))*'Class Rules'!$A$6:$A$85))</f>
        <v>0</v>
      </c>
      <c r="N8916" s="1" t="str">
        <f t="array" ref="N8916">IF($M8916=0,'Class Rules'!$D$3,INDEX('Class Rules'!$D$6:$D$85,MATCH($M8916,'Class Rules'!$A$6:$A$85,0)))</f>
        <v>Passenger LDV</v>
      </c>
      <c r="O8916" s="1" t="str">
        <f t="array" ref="O8916">IF(SUMPRODUCT(MAX(ISNUMBER(SEARCH(Fuel_Rules!$A$6:$A$30,$E8916))*ISNUMBER(SEARCH(Fuel_Rules!$B$6:$B$30,$F8916))*(Fuel_Rules!$A$6:$A$30&lt;&gt;"")))&gt;0,"Plug-in hybrid",IF($G8916="Diesel","Diesel","Gasoline"))</f>
        <v>Diesel</v>
      </c>
    </row>
    <row r="8917" spans="1:15" ht="15" customHeight="1" x14ac:dyDescent="0.25">
      <c r="A8917" s="1">
        <v>2022</v>
      </c>
      <c r="B8917" s="1" t="s">
        <v>11026</v>
      </c>
      <c r="C8917" s="1" t="s">
        <v>1662</v>
      </c>
      <c r="D8917" s="1" t="s">
        <v>11565</v>
      </c>
      <c r="E8917" s="1" t="s">
        <v>1588</v>
      </c>
      <c r="F8917" s="1" t="s">
        <v>1664</v>
      </c>
      <c r="G8917" s="1" t="s">
        <v>105</v>
      </c>
      <c r="H8917" s="1" t="s">
        <v>437</v>
      </c>
      <c r="I8917" s="1">
        <v>2</v>
      </c>
      <c r="J8917" s="1">
        <v>2023</v>
      </c>
      <c r="K8917" s="1">
        <v>250816</v>
      </c>
      <c r="L8917" s="1">
        <v>0</v>
      </c>
      <c r="M8917" s="1">
        <f t="array" ref="M8917">SUMPRODUCT(MAX(ISNUMBER(SEARCH('Class Rules'!$B$6:$B$85,$E8917))*ISNUMBER(SEARCH('Class Rules'!$C$6:$C$85,$F8917))*'Class Rules'!$A$6:$A$85))</f>
        <v>0</v>
      </c>
      <c r="N8917" s="1" t="str">
        <f t="array" ref="N8917">IF($M8917=0,'Class Rules'!$D$3,INDEX('Class Rules'!$D$6:$D$85,MATCH($M8917,'Class Rules'!$A$6:$A$85,0)))</f>
        <v>Passenger LDV</v>
      </c>
      <c r="O8917" s="1" t="str">
        <f t="array" ref="O8917">IF(SUMPRODUCT(MAX(ISNUMBER(SEARCH(Fuel_Rules!$A$6:$A$30,$E8917))*ISNUMBER(SEARCH(Fuel_Rules!$B$6:$B$30,$F8917))*(Fuel_Rules!$A$6:$A$30&lt;&gt;"")))&gt;0,"Plug-in hybrid",IF($G8917="Diesel","Diesel","Gasoline"))</f>
        <v>Diesel</v>
      </c>
    </row>
    <row r="8918" spans="1:15" ht="15" customHeight="1" x14ac:dyDescent="0.25">
      <c r="A8918" s="1">
        <v>2022</v>
      </c>
      <c r="B8918" s="1" t="s">
        <v>11026</v>
      </c>
      <c r="C8918" s="1" t="s">
        <v>1665</v>
      </c>
      <c r="D8918" s="1" t="s">
        <v>11566</v>
      </c>
      <c r="E8918" s="1" t="s">
        <v>1588</v>
      </c>
      <c r="F8918" s="1" t="s">
        <v>1667</v>
      </c>
      <c r="G8918" s="1" t="s">
        <v>105</v>
      </c>
      <c r="H8918" s="1" t="s">
        <v>437</v>
      </c>
      <c r="I8918" s="1">
        <v>2</v>
      </c>
      <c r="J8918" s="1">
        <v>2023</v>
      </c>
      <c r="K8918" s="1">
        <v>250286</v>
      </c>
      <c r="L8918" s="1">
        <v>0</v>
      </c>
      <c r="M8918" s="1">
        <f t="array" ref="M8918">SUMPRODUCT(MAX(ISNUMBER(SEARCH('Class Rules'!$B$6:$B$85,$E8918))*ISNUMBER(SEARCH('Class Rules'!$C$6:$C$85,$F8918))*'Class Rules'!$A$6:$A$85))</f>
        <v>0</v>
      </c>
      <c r="N8918" s="1" t="str">
        <f t="array" ref="N8918">IF($M8918=0,'Class Rules'!$D$3,INDEX('Class Rules'!$D$6:$D$85,MATCH($M8918,'Class Rules'!$A$6:$A$85,0)))</f>
        <v>Passenger LDV</v>
      </c>
      <c r="O8918" s="1" t="str">
        <f t="array" ref="O8918">IF(SUMPRODUCT(MAX(ISNUMBER(SEARCH(Fuel_Rules!$A$6:$A$30,$E8918))*ISNUMBER(SEARCH(Fuel_Rules!$B$6:$B$30,$F8918))*(Fuel_Rules!$A$6:$A$30&lt;&gt;"")))&gt;0,"Plug-in hybrid",IF($G8918="Diesel","Diesel","Gasoline"))</f>
        <v>Diesel</v>
      </c>
    </row>
    <row r="8919" spans="1:15" ht="15" customHeight="1" x14ac:dyDescent="0.25">
      <c r="A8919" s="1">
        <v>2022</v>
      </c>
      <c r="B8919" s="1" t="s">
        <v>11026</v>
      </c>
      <c r="C8919" s="1" t="s">
        <v>1668</v>
      </c>
      <c r="D8919" s="1" t="s">
        <v>11567</v>
      </c>
      <c r="E8919" s="1" t="s">
        <v>1588</v>
      </c>
      <c r="F8919" s="1" t="s">
        <v>1670</v>
      </c>
      <c r="G8919" s="1" t="s">
        <v>103</v>
      </c>
      <c r="H8919" s="1" t="s">
        <v>298</v>
      </c>
      <c r="I8919" s="1">
        <v>2</v>
      </c>
      <c r="J8919" s="1">
        <v>2023</v>
      </c>
      <c r="K8919" s="1">
        <v>411676</v>
      </c>
      <c r="L8919" s="1">
        <v>0</v>
      </c>
      <c r="M8919" s="1">
        <f t="array" ref="M8919">SUMPRODUCT(MAX(ISNUMBER(SEARCH('Class Rules'!$B$6:$B$85,$E8919))*ISNUMBER(SEARCH('Class Rules'!$C$6:$C$85,$F8919))*'Class Rules'!$A$6:$A$85))</f>
        <v>0</v>
      </c>
      <c r="N8919" s="1" t="str">
        <f t="array" ref="N8919">IF($M8919=0,'Class Rules'!$D$3,INDEX('Class Rules'!$D$6:$D$85,MATCH($M8919,'Class Rules'!$A$6:$A$85,0)))</f>
        <v>Passenger LDV</v>
      </c>
      <c r="O8919" s="1" t="str">
        <f t="array" ref="O8919">IF(SUMPRODUCT(MAX(ISNUMBER(SEARCH(Fuel_Rules!$A$6:$A$30,$E8919))*ISNUMBER(SEARCH(Fuel_Rules!$B$6:$B$30,$F8919))*(Fuel_Rules!$A$6:$A$30&lt;&gt;"")))&gt;0,"Plug-in hybrid",IF($G8919="Diesel","Diesel","Gasoline"))</f>
        <v>Gasoline</v>
      </c>
    </row>
    <row r="8920" spans="1:15" ht="15" customHeight="1" x14ac:dyDescent="0.25">
      <c r="A8920" s="1">
        <v>2022</v>
      </c>
      <c r="B8920" s="1" t="s">
        <v>11026</v>
      </c>
      <c r="C8920" s="1" t="s">
        <v>1671</v>
      </c>
      <c r="D8920" s="1" t="s">
        <v>11568</v>
      </c>
      <c r="E8920" s="1" t="s">
        <v>1588</v>
      </c>
      <c r="F8920" s="1" t="s">
        <v>1673</v>
      </c>
      <c r="G8920" s="1" t="s">
        <v>105</v>
      </c>
      <c r="H8920" s="1" t="s">
        <v>437</v>
      </c>
      <c r="I8920" s="1">
        <v>2</v>
      </c>
      <c r="J8920" s="1">
        <v>2023</v>
      </c>
      <c r="K8920" s="1">
        <v>293079</v>
      </c>
      <c r="L8920" s="1">
        <v>0</v>
      </c>
      <c r="M8920" s="1">
        <f t="array" ref="M8920">SUMPRODUCT(MAX(ISNUMBER(SEARCH('Class Rules'!$B$6:$B$85,$E8920))*ISNUMBER(SEARCH('Class Rules'!$C$6:$C$85,$F8920))*'Class Rules'!$A$6:$A$85))</f>
        <v>0</v>
      </c>
      <c r="N8920" s="1" t="str">
        <f t="array" ref="N8920">IF($M8920=0,'Class Rules'!$D$3,INDEX('Class Rules'!$D$6:$D$85,MATCH($M8920,'Class Rules'!$A$6:$A$85,0)))</f>
        <v>Passenger LDV</v>
      </c>
      <c r="O8920" s="1" t="str">
        <f t="array" ref="O8920">IF(SUMPRODUCT(MAX(ISNUMBER(SEARCH(Fuel_Rules!$A$6:$A$30,$E8920))*ISNUMBER(SEARCH(Fuel_Rules!$B$6:$B$30,$F8920))*(Fuel_Rules!$A$6:$A$30&lt;&gt;"")))&gt;0,"Plug-in hybrid",IF($G8920="Diesel","Diesel","Gasoline"))</f>
        <v>Diesel</v>
      </c>
    </row>
    <row r="8921" spans="1:15" ht="15" customHeight="1" x14ac:dyDescent="0.25">
      <c r="A8921" s="1">
        <v>2022</v>
      </c>
      <c r="B8921" s="1" t="s">
        <v>11026</v>
      </c>
      <c r="C8921" s="1" t="s">
        <v>1674</v>
      </c>
      <c r="D8921" s="1" t="s">
        <v>11569</v>
      </c>
      <c r="E8921" s="1" t="s">
        <v>1588</v>
      </c>
      <c r="F8921" s="1" t="s">
        <v>1676</v>
      </c>
      <c r="G8921" s="1" t="s">
        <v>103</v>
      </c>
      <c r="H8921" s="1" t="s">
        <v>437</v>
      </c>
      <c r="I8921" s="1">
        <v>1.3</v>
      </c>
      <c r="J8921" s="1">
        <v>2023</v>
      </c>
      <c r="K8921" s="1">
        <v>237968</v>
      </c>
      <c r="L8921" s="1">
        <v>0</v>
      </c>
      <c r="M8921" s="1">
        <f t="array" ref="M8921">SUMPRODUCT(MAX(ISNUMBER(SEARCH('Class Rules'!$B$6:$B$85,$E8921))*ISNUMBER(SEARCH('Class Rules'!$C$6:$C$85,$F8921))*'Class Rules'!$A$6:$A$85))</f>
        <v>0</v>
      </c>
      <c r="N8921" s="1" t="str">
        <f t="array" ref="N8921">IF($M8921=0,'Class Rules'!$D$3,INDEX('Class Rules'!$D$6:$D$85,MATCH($M8921,'Class Rules'!$A$6:$A$85,0)))</f>
        <v>Passenger LDV</v>
      </c>
      <c r="O8921" s="1" t="str">
        <f t="array" ref="O8921">IF(SUMPRODUCT(MAX(ISNUMBER(SEARCH(Fuel_Rules!$A$6:$A$30,$E8921))*ISNUMBER(SEARCH(Fuel_Rules!$B$6:$B$30,$F8921))*(Fuel_Rules!$A$6:$A$30&lt;&gt;"")))&gt;0,"Plug-in hybrid",IF($G8921="Diesel","Diesel","Gasoline"))</f>
        <v>Gasoline</v>
      </c>
    </row>
    <row r="8922" spans="1:15" ht="15" customHeight="1" x14ac:dyDescent="0.25">
      <c r="A8922" s="1">
        <v>2022</v>
      </c>
      <c r="B8922" s="1" t="s">
        <v>11026</v>
      </c>
      <c r="C8922" s="1" t="s">
        <v>1677</v>
      </c>
      <c r="D8922" s="1" t="s">
        <v>11570</v>
      </c>
      <c r="E8922" s="1" t="s">
        <v>1588</v>
      </c>
      <c r="F8922" s="1" t="s">
        <v>1679</v>
      </c>
      <c r="G8922" s="1" t="s">
        <v>103</v>
      </c>
      <c r="H8922" s="1" t="s">
        <v>437</v>
      </c>
      <c r="I8922" s="1">
        <v>1.3</v>
      </c>
      <c r="J8922" s="1">
        <v>2023</v>
      </c>
      <c r="K8922" s="1">
        <v>263591</v>
      </c>
      <c r="L8922" s="1">
        <v>0</v>
      </c>
      <c r="M8922" s="1">
        <f t="array" ref="M8922">SUMPRODUCT(MAX(ISNUMBER(SEARCH('Class Rules'!$B$6:$B$85,$E8922))*ISNUMBER(SEARCH('Class Rules'!$C$6:$C$85,$F8922))*'Class Rules'!$A$6:$A$85))</f>
        <v>0</v>
      </c>
      <c r="N8922" s="1" t="str">
        <f t="array" ref="N8922">IF($M8922=0,'Class Rules'!$D$3,INDEX('Class Rules'!$D$6:$D$85,MATCH($M8922,'Class Rules'!$A$6:$A$85,0)))</f>
        <v>Passenger LDV</v>
      </c>
      <c r="O8922" s="1" t="str">
        <f t="array" ref="O8922">IF(SUMPRODUCT(MAX(ISNUMBER(SEARCH(Fuel_Rules!$A$6:$A$30,$E8922))*ISNUMBER(SEARCH(Fuel_Rules!$B$6:$B$30,$F8922))*(Fuel_Rules!$A$6:$A$30&lt;&gt;"")))&gt;0,"Plug-in hybrid",IF($G8922="Diesel","Diesel","Gasoline"))</f>
        <v>Gasoline</v>
      </c>
    </row>
    <row r="8923" spans="1:15" ht="15" customHeight="1" x14ac:dyDescent="0.25">
      <c r="A8923" s="1">
        <v>2022</v>
      </c>
      <c r="B8923" s="1" t="s">
        <v>11026</v>
      </c>
      <c r="C8923" s="1" t="s">
        <v>1680</v>
      </c>
      <c r="D8923" s="1" t="s">
        <v>11571</v>
      </c>
      <c r="E8923" s="1" t="s">
        <v>1588</v>
      </c>
      <c r="F8923" s="1" t="s">
        <v>1682</v>
      </c>
      <c r="G8923" s="1" t="s">
        <v>105</v>
      </c>
      <c r="H8923" s="1" t="s">
        <v>437</v>
      </c>
      <c r="I8923" s="1">
        <v>2</v>
      </c>
      <c r="J8923" s="1">
        <v>2023</v>
      </c>
      <c r="K8923" s="1">
        <v>319856</v>
      </c>
      <c r="L8923" s="1">
        <v>0</v>
      </c>
      <c r="M8923" s="1">
        <f t="array" ref="M8923">SUMPRODUCT(MAX(ISNUMBER(SEARCH('Class Rules'!$B$6:$B$85,$E8923))*ISNUMBER(SEARCH('Class Rules'!$C$6:$C$85,$F8923))*'Class Rules'!$A$6:$A$85))</f>
        <v>0</v>
      </c>
      <c r="N8923" s="1" t="str">
        <f t="array" ref="N8923">IF($M8923=0,'Class Rules'!$D$3,INDEX('Class Rules'!$D$6:$D$85,MATCH($M8923,'Class Rules'!$A$6:$A$85,0)))</f>
        <v>Passenger LDV</v>
      </c>
      <c r="O8923" s="1" t="str">
        <f t="array" ref="O8923">IF(SUMPRODUCT(MAX(ISNUMBER(SEARCH(Fuel_Rules!$A$6:$A$30,$E8923))*ISNUMBER(SEARCH(Fuel_Rules!$B$6:$B$30,$F8923))*(Fuel_Rules!$A$6:$A$30&lt;&gt;"")))&gt;0,"Plug-in hybrid",IF($G8923="Diesel","Diesel","Gasoline"))</f>
        <v>Diesel</v>
      </c>
    </row>
    <row r="8924" spans="1:15" ht="15" customHeight="1" x14ac:dyDescent="0.25">
      <c r="A8924" s="1">
        <v>2022</v>
      </c>
      <c r="B8924" s="1" t="s">
        <v>11026</v>
      </c>
      <c r="C8924" s="1" t="s">
        <v>1683</v>
      </c>
      <c r="D8924" s="1" t="s">
        <v>11572</v>
      </c>
      <c r="E8924" s="1" t="s">
        <v>1588</v>
      </c>
      <c r="F8924" s="1" t="s">
        <v>1685</v>
      </c>
      <c r="G8924" s="1" t="s">
        <v>105</v>
      </c>
      <c r="H8924" s="1" t="s">
        <v>437</v>
      </c>
      <c r="I8924" s="1">
        <v>3</v>
      </c>
      <c r="J8924" s="1">
        <v>2023</v>
      </c>
      <c r="K8924" s="1">
        <v>496299</v>
      </c>
      <c r="L8924" s="1">
        <v>0</v>
      </c>
      <c r="M8924" s="1">
        <f t="array" ref="M8924">SUMPRODUCT(MAX(ISNUMBER(SEARCH('Class Rules'!$B$6:$B$85,$E8924))*ISNUMBER(SEARCH('Class Rules'!$C$6:$C$85,$F8924))*'Class Rules'!$A$6:$A$85))</f>
        <v>0</v>
      </c>
      <c r="N8924" s="1" t="str">
        <f t="array" ref="N8924">IF($M8924=0,'Class Rules'!$D$3,INDEX('Class Rules'!$D$6:$D$85,MATCH($M8924,'Class Rules'!$A$6:$A$85,0)))</f>
        <v>Passenger LDV</v>
      </c>
      <c r="O8924" s="1" t="str">
        <f t="array" ref="O8924">IF(SUMPRODUCT(MAX(ISNUMBER(SEARCH(Fuel_Rules!$A$6:$A$30,$E8924))*ISNUMBER(SEARCH(Fuel_Rules!$B$6:$B$30,$F8924))*(Fuel_Rules!$A$6:$A$30&lt;&gt;"")))&gt;0,"Plug-in hybrid",IF($G8924="Diesel","Diesel","Gasoline"))</f>
        <v>Diesel</v>
      </c>
    </row>
    <row r="8925" spans="1:15" ht="15" customHeight="1" x14ac:dyDescent="0.25">
      <c r="A8925" s="1">
        <v>2022</v>
      </c>
      <c r="B8925" s="1" t="s">
        <v>11026</v>
      </c>
      <c r="C8925" s="1" t="s">
        <v>4648</v>
      </c>
      <c r="D8925" s="1" t="s">
        <v>11573</v>
      </c>
      <c r="E8925" s="1" t="s">
        <v>1588</v>
      </c>
      <c r="F8925" s="1" t="s">
        <v>4650</v>
      </c>
      <c r="G8925" s="1" t="s">
        <v>103</v>
      </c>
      <c r="H8925" s="1" t="s">
        <v>437</v>
      </c>
      <c r="I8925" s="1">
        <v>1.3</v>
      </c>
      <c r="J8925" s="1">
        <v>2023</v>
      </c>
      <c r="K8925" s="1">
        <v>136101</v>
      </c>
      <c r="L8925" s="1">
        <v>0</v>
      </c>
      <c r="M8925" s="1">
        <f t="array" ref="M8925">SUMPRODUCT(MAX(ISNUMBER(SEARCH('Class Rules'!$B$6:$B$85,$E8925))*ISNUMBER(SEARCH('Class Rules'!$C$6:$C$85,$F8925))*'Class Rules'!$A$6:$A$85))</f>
        <v>0</v>
      </c>
      <c r="N8925" s="1" t="str">
        <f t="array" ref="N8925">IF($M8925=0,'Class Rules'!$D$3,INDEX('Class Rules'!$D$6:$D$85,MATCH($M8925,'Class Rules'!$A$6:$A$85,0)))</f>
        <v>Passenger LDV</v>
      </c>
      <c r="O8925" s="1" t="str">
        <f t="array" ref="O8925">IF(SUMPRODUCT(MAX(ISNUMBER(SEARCH(Fuel_Rules!$A$6:$A$30,$E8925))*ISNUMBER(SEARCH(Fuel_Rules!$B$6:$B$30,$F8925))*(Fuel_Rules!$A$6:$A$30&lt;&gt;"")))&gt;0,"Plug-in hybrid",IF($G8925="Diesel","Diesel","Gasoline"))</f>
        <v>Gasoline</v>
      </c>
    </row>
    <row r="8926" spans="1:15" ht="15" customHeight="1" x14ac:dyDescent="0.25">
      <c r="A8926" s="1">
        <v>2022</v>
      </c>
      <c r="B8926" s="1" t="s">
        <v>11026</v>
      </c>
      <c r="C8926" s="1" t="s">
        <v>4648</v>
      </c>
      <c r="D8926" s="1" t="s">
        <v>11574</v>
      </c>
      <c r="E8926" s="1" t="s">
        <v>1588</v>
      </c>
      <c r="F8926" s="1" t="s">
        <v>4650</v>
      </c>
      <c r="G8926" s="1" t="s">
        <v>103</v>
      </c>
      <c r="H8926" s="1" t="s">
        <v>437</v>
      </c>
      <c r="I8926" s="1">
        <v>1.3</v>
      </c>
      <c r="J8926" s="1">
        <v>2023</v>
      </c>
      <c r="K8926" s="1">
        <v>129295</v>
      </c>
      <c r="L8926" s="1">
        <v>0</v>
      </c>
      <c r="M8926" s="1">
        <f t="array" ref="M8926">SUMPRODUCT(MAX(ISNUMBER(SEARCH('Class Rules'!$B$6:$B$85,$E8926))*ISNUMBER(SEARCH('Class Rules'!$C$6:$C$85,$F8926))*'Class Rules'!$A$6:$A$85))</f>
        <v>0</v>
      </c>
      <c r="N8926" s="1" t="str">
        <f t="array" ref="N8926">IF($M8926=0,'Class Rules'!$D$3,INDEX('Class Rules'!$D$6:$D$85,MATCH($M8926,'Class Rules'!$A$6:$A$85,0)))</f>
        <v>Passenger LDV</v>
      </c>
      <c r="O8926" s="1" t="str">
        <f t="array" ref="O8926">IF(SUMPRODUCT(MAX(ISNUMBER(SEARCH(Fuel_Rules!$A$6:$A$30,$E8926))*ISNUMBER(SEARCH(Fuel_Rules!$B$6:$B$30,$F8926))*(Fuel_Rules!$A$6:$A$30&lt;&gt;"")))&gt;0,"Plug-in hybrid",IF($G8926="Diesel","Diesel","Gasoline"))</f>
        <v>Gasoline</v>
      </c>
    </row>
    <row r="8927" spans="1:15" ht="15" customHeight="1" x14ac:dyDescent="0.25">
      <c r="A8927" s="1">
        <v>2022</v>
      </c>
      <c r="B8927" s="1" t="s">
        <v>11026</v>
      </c>
      <c r="C8927" s="1" t="s">
        <v>4651</v>
      </c>
      <c r="D8927" s="1" t="s">
        <v>11575</v>
      </c>
      <c r="E8927" s="1" t="s">
        <v>1588</v>
      </c>
      <c r="F8927" s="1" t="s">
        <v>4653</v>
      </c>
      <c r="G8927" s="1" t="s">
        <v>103</v>
      </c>
      <c r="H8927" s="1" t="s">
        <v>437</v>
      </c>
      <c r="I8927" s="1">
        <v>1.3</v>
      </c>
      <c r="J8927" s="1">
        <v>2023</v>
      </c>
      <c r="K8927" s="1">
        <v>176225</v>
      </c>
      <c r="L8927" s="1">
        <v>0</v>
      </c>
      <c r="M8927" s="1">
        <f t="array" ref="M8927">SUMPRODUCT(MAX(ISNUMBER(SEARCH('Class Rules'!$B$6:$B$85,$E8927))*ISNUMBER(SEARCH('Class Rules'!$C$6:$C$85,$F8927))*'Class Rules'!$A$6:$A$85))</f>
        <v>0</v>
      </c>
      <c r="N8927" s="1" t="str">
        <f t="array" ref="N8927">IF($M8927=0,'Class Rules'!$D$3,INDEX('Class Rules'!$D$6:$D$85,MATCH($M8927,'Class Rules'!$A$6:$A$85,0)))</f>
        <v>Passenger LDV</v>
      </c>
      <c r="O8927" s="1" t="str">
        <f t="array" ref="O8927">IF(SUMPRODUCT(MAX(ISNUMBER(SEARCH(Fuel_Rules!$A$6:$A$30,$E8927))*ISNUMBER(SEARCH(Fuel_Rules!$B$6:$B$30,$F8927))*(Fuel_Rules!$A$6:$A$30&lt;&gt;"")))&gt;0,"Plug-in hybrid",IF($G8927="Diesel","Diesel","Gasoline"))</f>
        <v>Gasoline</v>
      </c>
    </row>
    <row r="8928" spans="1:15" ht="15" customHeight="1" x14ac:dyDescent="0.25">
      <c r="A8928" s="1">
        <v>2022</v>
      </c>
      <c r="B8928" s="1" t="s">
        <v>11026</v>
      </c>
      <c r="C8928" s="1" t="s">
        <v>4651</v>
      </c>
      <c r="D8928" s="1" t="s">
        <v>11576</v>
      </c>
      <c r="E8928" s="1" t="s">
        <v>1588</v>
      </c>
      <c r="F8928" s="1" t="s">
        <v>4653</v>
      </c>
      <c r="G8928" s="1" t="s">
        <v>103</v>
      </c>
      <c r="H8928" s="1" t="s">
        <v>437</v>
      </c>
      <c r="I8928" s="1">
        <v>1.3</v>
      </c>
      <c r="J8928" s="1">
        <v>2023</v>
      </c>
      <c r="K8928" s="1">
        <v>169176</v>
      </c>
      <c r="L8928" s="1">
        <v>0</v>
      </c>
      <c r="M8928" s="1">
        <f t="array" ref="M8928">SUMPRODUCT(MAX(ISNUMBER(SEARCH('Class Rules'!$B$6:$B$85,$E8928))*ISNUMBER(SEARCH('Class Rules'!$C$6:$C$85,$F8928))*'Class Rules'!$A$6:$A$85))</f>
        <v>0</v>
      </c>
      <c r="N8928" s="1" t="str">
        <f t="array" ref="N8928">IF($M8928=0,'Class Rules'!$D$3,INDEX('Class Rules'!$D$6:$D$85,MATCH($M8928,'Class Rules'!$A$6:$A$85,0)))</f>
        <v>Passenger LDV</v>
      </c>
      <c r="O8928" s="1" t="str">
        <f t="array" ref="O8928">IF(SUMPRODUCT(MAX(ISNUMBER(SEARCH(Fuel_Rules!$A$6:$A$30,$E8928))*ISNUMBER(SEARCH(Fuel_Rules!$B$6:$B$30,$F8928))*(Fuel_Rules!$A$6:$A$30&lt;&gt;"")))&gt;0,"Plug-in hybrid",IF($G8928="Diesel","Diesel","Gasoline"))</f>
        <v>Gasoline</v>
      </c>
    </row>
    <row r="8929" spans="1:15" ht="15" customHeight="1" x14ac:dyDescent="0.25">
      <c r="A8929" s="1">
        <v>2022</v>
      </c>
      <c r="B8929" s="1" t="s">
        <v>11026</v>
      </c>
      <c r="C8929" s="1" t="s">
        <v>4654</v>
      </c>
      <c r="D8929" s="1" t="s">
        <v>11577</v>
      </c>
      <c r="E8929" s="1" t="s">
        <v>1588</v>
      </c>
      <c r="F8929" s="1" t="s">
        <v>4656</v>
      </c>
      <c r="G8929" s="1" t="s">
        <v>103</v>
      </c>
      <c r="H8929" s="1" t="s">
        <v>437</v>
      </c>
      <c r="I8929" s="1">
        <v>1.3</v>
      </c>
      <c r="J8929" s="1">
        <v>2023</v>
      </c>
      <c r="K8929" s="1">
        <v>176098</v>
      </c>
      <c r="L8929" s="1">
        <v>0</v>
      </c>
      <c r="M8929" s="1">
        <f t="array" ref="M8929">SUMPRODUCT(MAX(ISNUMBER(SEARCH('Class Rules'!$B$6:$B$85,$E8929))*ISNUMBER(SEARCH('Class Rules'!$C$6:$C$85,$F8929))*'Class Rules'!$A$6:$A$85))</f>
        <v>0</v>
      </c>
      <c r="N8929" s="1" t="str">
        <f t="array" ref="N8929">IF($M8929=0,'Class Rules'!$D$3,INDEX('Class Rules'!$D$6:$D$85,MATCH($M8929,'Class Rules'!$A$6:$A$85,0)))</f>
        <v>Passenger LDV</v>
      </c>
      <c r="O8929" s="1" t="str">
        <f t="array" ref="O8929">IF(SUMPRODUCT(MAX(ISNUMBER(SEARCH(Fuel_Rules!$A$6:$A$30,$E8929))*ISNUMBER(SEARCH(Fuel_Rules!$B$6:$B$30,$F8929))*(Fuel_Rules!$A$6:$A$30&lt;&gt;"")))&gt;0,"Plug-in hybrid",IF($G8929="Diesel","Diesel","Gasoline"))</f>
        <v>Gasoline</v>
      </c>
    </row>
    <row r="8930" spans="1:15" ht="15" customHeight="1" x14ac:dyDescent="0.25">
      <c r="A8930" s="1">
        <v>2022</v>
      </c>
      <c r="B8930" s="1" t="s">
        <v>11026</v>
      </c>
      <c r="C8930" s="1" t="s">
        <v>4654</v>
      </c>
      <c r="D8930" s="1" t="s">
        <v>11578</v>
      </c>
      <c r="E8930" s="1" t="s">
        <v>1588</v>
      </c>
      <c r="F8930" s="1" t="s">
        <v>4656</v>
      </c>
      <c r="G8930" s="1" t="s">
        <v>103</v>
      </c>
      <c r="H8930" s="1" t="s">
        <v>437</v>
      </c>
      <c r="I8930" s="1">
        <v>1.3</v>
      </c>
      <c r="J8930" s="1">
        <v>2023</v>
      </c>
      <c r="K8930" s="1">
        <v>167293</v>
      </c>
      <c r="L8930" s="1">
        <v>0</v>
      </c>
      <c r="M8930" s="1">
        <f t="array" ref="M8930">SUMPRODUCT(MAX(ISNUMBER(SEARCH('Class Rules'!$B$6:$B$85,$E8930))*ISNUMBER(SEARCH('Class Rules'!$C$6:$C$85,$F8930))*'Class Rules'!$A$6:$A$85))</f>
        <v>0</v>
      </c>
      <c r="N8930" s="1" t="str">
        <f t="array" ref="N8930">IF($M8930=0,'Class Rules'!$D$3,INDEX('Class Rules'!$D$6:$D$85,MATCH($M8930,'Class Rules'!$A$6:$A$85,0)))</f>
        <v>Passenger LDV</v>
      </c>
      <c r="O8930" s="1" t="str">
        <f t="array" ref="O8930">IF(SUMPRODUCT(MAX(ISNUMBER(SEARCH(Fuel_Rules!$A$6:$A$30,$E8930))*ISNUMBER(SEARCH(Fuel_Rules!$B$6:$B$30,$F8930))*(Fuel_Rules!$A$6:$A$30&lt;&gt;"")))&gt;0,"Plug-in hybrid",IF($G8930="Diesel","Diesel","Gasoline"))</f>
        <v>Gasoline</v>
      </c>
    </row>
    <row r="8931" spans="1:15" ht="15" customHeight="1" x14ac:dyDescent="0.25">
      <c r="A8931" s="1">
        <v>2022</v>
      </c>
      <c r="B8931" s="1" t="s">
        <v>11026</v>
      </c>
      <c r="C8931" s="1" t="s">
        <v>4657</v>
      </c>
      <c r="D8931" s="1" t="s">
        <v>11579</v>
      </c>
      <c r="E8931" s="1" t="s">
        <v>1588</v>
      </c>
      <c r="F8931" s="1" t="s">
        <v>4659</v>
      </c>
      <c r="G8931" s="1" t="s">
        <v>103</v>
      </c>
      <c r="H8931" s="1" t="s">
        <v>437</v>
      </c>
      <c r="I8931" s="1">
        <v>1.3</v>
      </c>
      <c r="J8931" s="1">
        <v>2023</v>
      </c>
      <c r="K8931" s="1">
        <v>150419</v>
      </c>
      <c r="L8931" s="1">
        <v>0</v>
      </c>
      <c r="M8931" s="1">
        <f t="array" ref="M8931">SUMPRODUCT(MAX(ISNUMBER(SEARCH('Class Rules'!$B$6:$B$85,$E8931))*ISNUMBER(SEARCH('Class Rules'!$C$6:$C$85,$F8931))*'Class Rules'!$A$6:$A$85))</f>
        <v>0</v>
      </c>
      <c r="N8931" s="1" t="str">
        <f t="array" ref="N8931">IF($M8931=0,'Class Rules'!$D$3,INDEX('Class Rules'!$D$6:$D$85,MATCH($M8931,'Class Rules'!$A$6:$A$85,0)))</f>
        <v>Passenger LDV</v>
      </c>
      <c r="O8931" s="1" t="str">
        <f t="array" ref="O8931">IF(SUMPRODUCT(MAX(ISNUMBER(SEARCH(Fuel_Rules!$A$6:$A$30,$E8931))*ISNUMBER(SEARCH(Fuel_Rules!$B$6:$B$30,$F8931))*(Fuel_Rules!$A$6:$A$30&lt;&gt;"")))&gt;0,"Plug-in hybrid",IF($G8931="Diesel","Diesel","Gasoline"))</f>
        <v>Gasoline</v>
      </c>
    </row>
    <row r="8932" spans="1:15" ht="15" customHeight="1" x14ac:dyDescent="0.25">
      <c r="A8932" s="1">
        <v>2022</v>
      </c>
      <c r="B8932" s="1" t="s">
        <v>11026</v>
      </c>
      <c r="C8932" s="1" t="s">
        <v>4657</v>
      </c>
      <c r="D8932" s="1" t="s">
        <v>11580</v>
      </c>
      <c r="E8932" s="1" t="s">
        <v>1588</v>
      </c>
      <c r="F8932" s="1" t="s">
        <v>4659</v>
      </c>
      <c r="G8932" s="1" t="s">
        <v>103</v>
      </c>
      <c r="H8932" s="1" t="s">
        <v>437</v>
      </c>
      <c r="I8932" s="1">
        <v>1.3</v>
      </c>
      <c r="J8932" s="1">
        <v>2023</v>
      </c>
      <c r="K8932" s="1">
        <v>144402</v>
      </c>
      <c r="L8932" s="1">
        <v>0</v>
      </c>
      <c r="M8932" s="1">
        <f t="array" ref="M8932">SUMPRODUCT(MAX(ISNUMBER(SEARCH('Class Rules'!$B$6:$B$85,$E8932))*ISNUMBER(SEARCH('Class Rules'!$C$6:$C$85,$F8932))*'Class Rules'!$A$6:$A$85))</f>
        <v>0</v>
      </c>
      <c r="N8932" s="1" t="str">
        <f t="array" ref="N8932">IF($M8932=0,'Class Rules'!$D$3,INDEX('Class Rules'!$D$6:$D$85,MATCH($M8932,'Class Rules'!$A$6:$A$85,0)))</f>
        <v>Passenger LDV</v>
      </c>
      <c r="O8932" s="1" t="str">
        <f t="array" ref="O8932">IF(SUMPRODUCT(MAX(ISNUMBER(SEARCH(Fuel_Rules!$A$6:$A$30,$E8932))*ISNUMBER(SEARCH(Fuel_Rules!$B$6:$B$30,$F8932))*(Fuel_Rules!$A$6:$A$30&lt;&gt;"")))&gt;0,"Plug-in hybrid",IF($G8932="Diesel","Diesel","Gasoline"))</f>
        <v>Gasoline</v>
      </c>
    </row>
    <row r="8933" spans="1:15" ht="15" customHeight="1" x14ac:dyDescent="0.25">
      <c r="A8933" s="1">
        <v>2022</v>
      </c>
      <c r="B8933" s="1" t="s">
        <v>11026</v>
      </c>
      <c r="C8933" s="1" t="s">
        <v>6440</v>
      </c>
      <c r="D8933" s="1" t="s">
        <v>11581</v>
      </c>
      <c r="E8933" s="1" t="s">
        <v>1588</v>
      </c>
      <c r="F8933" s="1" t="s">
        <v>10426</v>
      </c>
      <c r="G8933" s="1" t="s">
        <v>103</v>
      </c>
      <c r="H8933" s="1" t="s">
        <v>437</v>
      </c>
      <c r="I8933" s="1">
        <v>1.3</v>
      </c>
      <c r="J8933" s="1">
        <v>2023</v>
      </c>
      <c r="K8933" s="1">
        <v>351963</v>
      </c>
      <c r="L8933" s="1">
        <v>0</v>
      </c>
      <c r="M8933" s="1">
        <f t="array" ref="M8933">SUMPRODUCT(MAX(ISNUMBER(SEARCH('Class Rules'!$B$6:$B$85,$E8933))*ISNUMBER(SEARCH('Class Rules'!$C$6:$C$85,$F8933))*'Class Rules'!$A$6:$A$85))</f>
        <v>0</v>
      </c>
      <c r="N8933" s="1" t="str">
        <f t="array" ref="N8933">IF($M8933=0,'Class Rules'!$D$3,INDEX('Class Rules'!$D$6:$D$85,MATCH($M8933,'Class Rules'!$A$6:$A$85,0)))</f>
        <v>Passenger LDV</v>
      </c>
      <c r="O8933" s="1" t="str">
        <f t="array" ref="O8933">IF(SUMPRODUCT(MAX(ISNUMBER(SEARCH(Fuel_Rules!$A$6:$A$30,$E8933))*ISNUMBER(SEARCH(Fuel_Rules!$B$6:$B$30,$F8933))*(Fuel_Rules!$A$6:$A$30&lt;&gt;"")))&gt;0,"Plug-in hybrid",IF($G8933="Diesel","Diesel","Gasoline"))</f>
        <v>Plug-in hybrid</v>
      </c>
    </row>
    <row r="8934" spans="1:15" ht="15" customHeight="1" x14ac:dyDescent="0.25">
      <c r="A8934" s="1">
        <v>2022</v>
      </c>
      <c r="B8934" s="1" t="s">
        <v>11026</v>
      </c>
      <c r="C8934" s="1" t="s">
        <v>9313</v>
      </c>
      <c r="D8934" s="1" t="s">
        <v>11582</v>
      </c>
      <c r="E8934" s="1" t="s">
        <v>1588</v>
      </c>
      <c r="F8934" s="1" t="s">
        <v>9315</v>
      </c>
      <c r="G8934" s="1" t="s">
        <v>103</v>
      </c>
      <c r="H8934" s="1" t="s">
        <v>437</v>
      </c>
      <c r="I8934" s="1">
        <v>2</v>
      </c>
      <c r="J8934" s="1">
        <v>2023</v>
      </c>
      <c r="K8934" s="1">
        <v>484466</v>
      </c>
      <c r="L8934" s="1">
        <v>0</v>
      </c>
      <c r="M8934" s="1">
        <f t="array" ref="M8934">SUMPRODUCT(MAX(ISNUMBER(SEARCH('Class Rules'!$B$6:$B$85,$E8934))*ISNUMBER(SEARCH('Class Rules'!$C$6:$C$85,$F8934))*'Class Rules'!$A$6:$A$85))</f>
        <v>0</v>
      </c>
      <c r="N8934" s="1" t="str">
        <f t="array" ref="N8934">IF($M8934=0,'Class Rules'!$D$3,INDEX('Class Rules'!$D$6:$D$85,MATCH($M8934,'Class Rules'!$A$6:$A$85,0)))</f>
        <v>Passenger LDV</v>
      </c>
      <c r="O8934" s="1" t="str">
        <f t="array" ref="O8934">IF(SUMPRODUCT(MAX(ISNUMBER(SEARCH(Fuel_Rules!$A$6:$A$30,$E8934))*ISNUMBER(SEARCH(Fuel_Rules!$B$6:$B$30,$F8934))*(Fuel_Rules!$A$6:$A$30&lt;&gt;"")))&gt;0,"Plug-in hybrid",IF($G8934="Diesel","Diesel","Gasoline"))</f>
        <v>Gasoline</v>
      </c>
    </row>
    <row r="8935" spans="1:15" ht="15" customHeight="1" x14ac:dyDescent="0.25">
      <c r="A8935" s="1">
        <v>2022</v>
      </c>
      <c r="B8935" s="1" t="s">
        <v>11026</v>
      </c>
      <c r="C8935" s="1" t="s">
        <v>10428</v>
      </c>
      <c r="D8935" s="1" t="s">
        <v>11583</v>
      </c>
      <c r="E8935" s="1" t="s">
        <v>1588</v>
      </c>
      <c r="F8935" s="1" t="s">
        <v>10430</v>
      </c>
      <c r="G8935" s="1" t="s">
        <v>103</v>
      </c>
      <c r="H8935" s="1" t="s">
        <v>298</v>
      </c>
      <c r="I8935" s="1">
        <v>3.6</v>
      </c>
      <c r="J8935" s="1">
        <v>2023</v>
      </c>
      <c r="K8935" s="1">
        <v>520081</v>
      </c>
      <c r="L8935" s="1">
        <v>0</v>
      </c>
      <c r="M8935" s="1">
        <f t="array" ref="M8935">SUMPRODUCT(MAX(ISNUMBER(SEARCH('Class Rules'!$B$6:$B$85,$E8935))*ISNUMBER(SEARCH('Class Rules'!$C$6:$C$85,$F8935))*'Class Rules'!$A$6:$A$85))</f>
        <v>46</v>
      </c>
      <c r="N8935" s="1" t="str">
        <f t="array" ref="N8935">IF($M8935=0,'Class Rules'!$D$3,INDEX('Class Rules'!$D$6:$D$85,MATCH($M8935,'Class Rules'!$A$6:$A$85,0)))</f>
        <v>Freight LDV</v>
      </c>
      <c r="O8935" s="1" t="str">
        <f t="array" ref="O8935">IF(SUMPRODUCT(MAX(ISNUMBER(SEARCH(Fuel_Rules!$A$6:$A$30,$E8935))*ISNUMBER(SEARCH(Fuel_Rules!$B$6:$B$30,$F8935))*(Fuel_Rules!$A$6:$A$30&lt;&gt;"")))&gt;0,"Plug-in hybrid",IF($G8935="Diesel","Diesel","Gasoline"))</f>
        <v>Gasoline</v>
      </c>
    </row>
    <row r="8936" spans="1:15" ht="15" customHeight="1" x14ac:dyDescent="0.25">
      <c r="A8936" s="1">
        <v>2022</v>
      </c>
      <c r="B8936" s="1" t="s">
        <v>11026</v>
      </c>
      <c r="C8936" s="1" t="s">
        <v>1686</v>
      </c>
      <c r="D8936" s="1" t="s">
        <v>11584</v>
      </c>
      <c r="E8936" s="1" t="s">
        <v>1688</v>
      </c>
      <c r="F8936" s="1" t="s">
        <v>1689</v>
      </c>
      <c r="G8936" s="1" t="s">
        <v>105</v>
      </c>
      <c r="H8936" s="1" t="s">
        <v>298</v>
      </c>
      <c r="I8936" s="1">
        <v>2.5</v>
      </c>
      <c r="J8936" s="1">
        <v>2023</v>
      </c>
      <c r="K8936" s="1">
        <v>151430</v>
      </c>
      <c r="L8936" s="1">
        <v>0</v>
      </c>
      <c r="M8936" s="1">
        <f t="array" ref="M8936">SUMPRODUCT(MAX(ISNUMBER(SEARCH('Class Rules'!$B$6:$B$85,$E8936))*ISNUMBER(SEARCH('Class Rules'!$C$6:$C$85,$F8936))*'Class Rules'!$A$6:$A$85))</f>
        <v>32</v>
      </c>
      <c r="N8936" s="1" t="str">
        <f t="array" ref="N8936">IF($M8936=0,'Class Rules'!$D$3,INDEX('Class Rules'!$D$6:$D$85,MATCH($M8936,'Class Rules'!$A$6:$A$85,0)))</f>
        <v>Freight LDV</v>
      </c>
      <c r="O8936" s="1" t="str">
        <f t="array" ref="O8936">IF(SUMPRODUCT(MAX(ISNUMBER(SEARCH(Fuel_Rules!$A$6:$A$30,$E8936))*ISNUMBER(SEARCH(Fuel_Rules!$B$6:$B$30,$F8936))*(Fuel_Rules!$A$6:$A$30&lt;&gt;"")))&gt;0,"Plug-in hybrid",IF($G8936="Diesel","Diesel","Gasoline"))</f>
        <v>Diesel</v>
      </c>
    </row>
    <row r="8937" spans="1:15" ht="15" customHeight="1" x14ac:dyDescent="0.25">
      <c r="A8937" s="1">
        <v>2022</v>
      </c>
      <c r="B8937" s="1" t="s">
        <v>11026</v>
      </c>
      <c r="C8937" s="1" t="s">
        <v>1686</v>
      </c>
      <c r="D8937" s="1" t="s">
        <v>11585</v>
      </c>
      <c r="E8937" s="1" t="s">
        <v>1688</v>
      </c>
      <c r="F8937" s="1" t="s">
        <v>1689</v>
      </c>
      <c r="G8937" s="1" t="s">
        <v>105</v>
      </c>
      <c r="H8937" s="1" t="s">
        <v>298</v>
      </c>
      <c r="I8937" s="1">
        <v>2.5</v>
      </c>
      <c r="J8937" s="1">
        <v>2023</v>
      </c>
      <c r="K8937" s="1">
        <v>144940</v>
      </c>
      <c r="L8937" s="1">
        <v>0</v>
      </c>
      <c r="M8937" s="1">
        <f t="array" ref="M8937">SUMPRODUCT(MAX(ISNUMBER(SEARCH('Class Rules'!$B$6:$B$85,$E8937))*ISNUMBER(SEARCH('Class Rules'!$C$6:$C$85,$F8937))*'Class Rules'!$A$6:$A$85))</f>
        <v>32</v>
      </c>
      <c r="N8937" s="1" t="str">
        <f t="array" ref="N8937">IF($M8937=0,'Class Rules'!$D$3,INDEX('Class Rules'!$D$6:$D$85,MATCH($M8937,'Class Rules'!$A$6:$A$85,0)))</f>
        <v>Freight LDV</v>
      </c>
      <c r="O8937" s="1" t="str">
        <f t="array" ref="O8937">IF(SUMPRODUCT(MAX(ISNUMBER(SEARCH(Fuel_Rules!$A$6:$A$30,$E8937))*ISNUMBER(SEARCH(Fuel_Rules!$B$6:$B$30,$F8937))*(Fuel_Rules!$A$6:$A$30&lt;&gt;"")))&gt;0,"Plug-in hybrid",IF($G8937="Diesel","Diesel","Gasoline"))</f>
        <v>Diesel</v>
      </c>
    </row>
    <row r="8938" spans="1:15" ht="15" customHeight="1" x14ac:dyDescent="0.25">
      <c r="A8938" s="1">
        <v>2022</v>
      </c>
      <c r="B8938" s="1" t="s">
        <v>11026</v>
      </c>
      <c r="C8938" s="1" t="s">
        <v>1699</v>
      </c>
      <c r="D8938" s="1" t="s">
        <v>11586</v>
      </c>
      <c r="E8938" s="1" t="s">
        <v>1688</v>
      </c>
      <c r="F8938" s="1" t="s">
        <v>1701</v>
      </c>
      <c r="G8938" s="1" t="s">
        <v>103</v>
      </c>
      <c r="H8938" s="1" t="s">
        <v>437</v>
      </c>
      <c r="I8938" s="1">
        <v>2</v>
      </c>
      <c r="J8938" s="1">
        <v>2023</v>
      </c>
      <c r="K8938" s="1">
        <v>214264</v>
      </c>
      <c r="L8938" s="1">
        <v>0</v>
      </c>
      <c r="M8938" s="1">
        <f t="array" ref="M8938">SUMPRODUCT(MAX(ISNUMBER(SEARCH('Class Rules'!$B$6:$B$85,$E8938))*ISNUMBER(SEARCH('Class Rules'!$C$6:$C$85,$F8938))*'Class Rules'!$A$6:$A$85))</f>
        <v>0</v>
      </c>
      <c r="N8938" s="1" t="str">
        <f t="array" ref="N8938">IF($M8938=0,'Class Rules'!$D$3,INDEX('Class Rules'!$D$6:$D$85,MATCH($M8938,'Class Rules'!$A$6:$A$85,0)))</f>
        <v>Passenger LDV</v>
      </c>
      <c r="O8938" s="1" t="str">
        <f t="array" ref="O8938">IF(SUMPRODUCT(MAX(ISNUMBER(SEARCH(Fuel_Rules!$A$6:$A$30,$E8938))*ISNUMBER(SEARCH(Fuel_Rules!$B$6:$B$30,$F8938))*(Fuel_Rules!$A$6:$A$30&lt;&gt;"")))&gt;0,"Plug-in hybrid",IF($G8938="Diesel","Diesel","Gasoline"))</f>
        <v>Gasoline</v>
      </c>
    </row>
    <row r="8939" spans="1:15" ht="15" customHeight="1" x14ac:dyDescent="0.25">
      <c r="A8939" s="1">
        <v>2022</v>
      </c>
      <c r="B8939" s="1" t="s">
        <v>11026</v>
      </c>
      <c r="C8939" s="1" t="s">
        <v>1702</v>
      </c>
      <c r="D8939" s="1" t="s">
        <v>11587</v>
      </c>
      <c r="E8939" s="1" t="s">
        <v>1688</v>
      </c>
      <c r="F8939" s="1" t="s">
        <v>1704</v>
      </c>
      <c r="G8939" s="1" t="s">
        <v>103</v>
      </c>
      <c r="H8939" s="1" t="s">
        <v>437</v>
      </c>
      <c r="I8939" s="1">
        <v>3.5</v>
      </c>
      <c r="J8939" s="1">
        <v>2023</v>
      </c>
      <c r="K8939" s="1">
        <v>545120</v>
      </c>
      <c r="L8939" s="1">
        <v>0</v>
      </c>
      <c r="M8939" s="1">
        <f t="array" ref="M8939">SUMPRODUCT(MAX(ISNUMBER(SEARCH('Class Rules'!$B$6:$B$85,$E8939))*ISNUMBER(SEARCH('Class Rules'!$C$6:$C$85,$F8939))*'Class Rules'!$A$6:$A$85))</f>
        <v>0</v>
      </c>
      <c r="N8939" s="1" t="str">
        <f t="array" ref="N8939">IF($M8939=0,'Class Rules'!$D$3,INDEX('Class Rules'!$D$6:$D$85,MATCH($M8939,'Class Rules'!$A$6:$A$85,0)))</f>
        <v>Passenger LDV</v>
      </c>
      <c r="O8939" s="1" t="str">
        <f t="array" ref="O8939">IF(SUMPRODUCT(MAX(ISNUMBER(SEARCH(Fuel_Rules!$A$6:$A$30,$E8939))*ISNUMBER(SEARCH(Fuel_Rules!$B$6:$B$30,$F8939))*(Fuel_Rules!$A$6:$A$30&lt;&gt;"")))&gt;0,"Plug-in hybrid",IF($G8939="Diesel","Diesel","Gasoline"))</f>
        <v>Gasoline</v>
      </c>
    </row>
    <row r="8940" spans="1:15" ht="15" customHeight="1" x14ac:dyDescent="0.25">
      <c r="A8940" s="1">
        <v>2022</v>
      </c>
      <c r="B8940" s="1" t="s">
        <v>11026</v>
      </c>
      <c r="C8940" s="1" t="s">
        <v>1711</v>
      </c>
      <c r="D8940" s="1" t="s">
        <v>11588</v>
      </c>
      <c r="E8940" s="1" t="s">
        <v>1688</v>
      </c>
      <c r="F8940" s="1" t="s">
        <v>1713</v>
      </c>
      <c r="G8940" s="1" t="s">
        <v>103</v>
      </c>
      <c r="H8940" s="1" t="s">
        <v>437</v>
      </c>
      <c r="I8940" s="1">
        <v>2</v>
      </c>
      <c r="J8940" s="1">
        <v>2023</v>
      </c>
      <c r="K8940" s="1">
        <v>147005</v>
      </c>
      <c r="L8940" s="1">
        <v>0</v>
      </c>
      <c r="M8940" s="1">
        <f t="array" ref="M8940">SUMPRODUCT(MAX(ISNUMBER(SEARCH('Class Rules'!$B$6:$B$85,$E8940))*ISNUMBER(SEARCH('Class Rules'!$C$6:$C$85,$F8940))*'Class Rules'!$A$6:$A$85))</f>
        <v>0</v>
      </c>
      <c r="N8940" s="1" t="str">
        <f t="array" ref="N8940">IF($M8940=0,'Class Rules'!$D$3,INDEX('Class Rules'!$D$6:$D$85,MATCH($M8940,'Class Rules'!$A$6:$A$85,0)))</f>
        <v>Passenger LDV</v>
      </c>
      <c r="O8940" s="1" t="str">
        <f t="array" ref="O8940">IF(SUMPRODUCT(MAX(ISNUMBER(SEARCH(Fuel_Rules!$A$6:$A$30,$E8940))*ISNUMBER(SEARCH(Fuel_Rules!$B$6:$B$30,$F8940))*(Fuel_Rules!$A$6:$A$30&lt;&gt;"")))&gt;0,"Plug-in hybrid",IF($G8940="Diesel","Diesel","Gasoline"))</f>
        <v>Gasoline</v>
      </c>
    </row>
    <row r="8941" spans="1:15" ht="15" customHeight="1" x14ac:dyDescent="0.25">
      <c r="A8941" s="1">
        <v>2022</v>
      </c>
      <c r="B8941" s="1" t="s">
        <v>11026</v>
      </c>
      <c r="C8941" s="1" t="s">
        <v>1714</v>
      </c>
      <c r="D8941" s="1" t="s">
        <v>11589</v>
      </c>
      <c r="E8941" s="1" t="s">
        <v>1688</v>
      </c>
      <c r="F8941" s="1" t="s">
        <v>1716</v>
      </c>
      <c r="G8941" s="1" t="s">
        <v>103</v>
      </c>
      <c r="H8941" s="1" t="s">
        <v>437</v>
      </c>
      <c r="I8941" s="1">
        <v>2</v>
      </c>
      <c r="J8941" s="1">
        <v>2023</v>
      </c>
      <c r="K8941" s="1">
        <v>130339</v>
      </c>
      <c r="L8941" s="1">
        <v>0</v>
      </c>
      <c r="M8941" s="1">
        <f t="array" ref="M8941">SUMPRODUCT(MAX(ISNUMBER(SEARCH('Class Rules'!$B$6:$B$85,$E8941))*ISNUMBER(SEARCH('Class Rules'!$C$6:$C$85,$F8941))*'Class Rules'!$A$6:$A$85))</f>
        <v>0</v>
      </c>
      <c r="N8941" s="1" t="str">
        <f t="array" ref="N8941">IF($M8941=0,'Class Rules'!$D$3,INDEX('Class Rules'!$D$6:$D$85,MATCH($M8941,'Class Rules'!$A$6:$A$85,0)))</f>
        <v>Passenger LDV</v>
      </c>
      <c r="O8941" s="1" t="str">
        <f t="array" ref="O8941">IF(SUMPRODUCT(MAX(ISNUMBER(SEARCH(Fuel_Rules!$A$6:$A$30,$E8941))*ISNUMBER(SEARCH(Fuel_Rules!$B$6:$B$30,$F8941))*(Fuel_Rules!$A$6:$A$30&lt;&gt;"")))&gt;0,"Plug-in hybrid",IF($G8941="Diesel","Diesel","Gasoline"))</f>
        <v>Gasoline</v>
      </c>
    </row>
    <row r="8942" spans="1:15" ht="15" customHeight="1" x14ac:dyDescent="0.25">
      <c r="A8942" s="1">
        <v>2022</v>
      </c>
      <c r="B8942" s="1" t="s">
        <v>11026</v>
      </c>
      <c r="C8942" s="1" t="s">
        <v>1720</v>
      </c>
      <c r="D8942" s="1" t="s">
        <v>11590</v>
      </c>
      <c r="E8942" s="1" t="s">
        <v>1688</v>
      </c>
      <c r="F8942" s="1" t="s">
        <v>1722</v>
      </c>
      <c r="G8942" s="1" t="s">
        <v>103</v>
      </c>
      <c r="H8942" s="1" t="s">
        <v>437</v>
      </c>
      <c r="I8942" s="1">
        <v>1</v>
      </c>
      <c r="J8942" s="1">
        <v>2023</v>
      </c>
      <c r="K8942" s="1">
        <v>150162</v>
      </c>
      <c r="L8942" s="1">
        <v>0</v>
      </c>
      <c r="M8942" s="1">
        <f t="array" ref="M8942">SUMPRODUCT(MAX(ISNUMBER(SEARCH('Class Rules'!$B$6:$B$85,$E8942))*ISNUMBER(SEARCH('Class Rules'!$C$6:$C$85,$F8942))*'Class Rules'!$A$6:$A$85))</f>
        <v>0</v>
      </c>
      <c r="N8942" s="1" t="str">
        <f t="array" ref="N8942">IF($M8942=0,'Class Rules'!$D$3,INDEX('Class Rules'!$D$6:$D$85,MATCH($M8942,'Class Rules'!$A$6:$A$85,0)))</f>
        <v>Passenger LDV</v>
      </c>
      <c r="O8942" s="1" t="str">
        <f t="array" ref="O8942">IF(SUMPRODUCT(MAX(ISNUMBER(SEARCH(Fuel_Rules!$A$6:$A$30,$E8942))*ISNUMBER(SEARCH(Fuel_Rules!$B$6:$B$30,$F8942))*(Fuel_Rules!$A$6:$A$30&lt;&gt;"")))&gt;0,"Plug-in hybrid",IF($G8942="Diesel","Diesel","Gasoline"))</f>
        <v>Gasoline</v>
      </c>
    </row>
    <row r="8943" spans="1:15" ht="15" customHeight="1" x14ac:dyDescent="0.25">
      <c r="A8943" s="1">
        <v>2022</v>
      </c>
      <c r="B8943" s="1" t="s">
        <v>11026</v>
      </c>
      <c r="C8943" s="1" t="s">
        <v>9325</v>
      </c>
      <c r="D8943" s="1" t="s">
        <v>11591</v>
      </c>
      <c r="E8943" s="1" t="s">
        <v>1688</v>
      </c>
      <c r="F8943" s="1" t="s">
        <v>10440</v>
      </c>
      <c r="G8943" s="1" t="s">
        <v>103</v>
      </c>
      <c r="H8943" s="1" t="s">
        <v>298</v>
      </c>
      <c r="I8943" s="1">
        <v>1.6</v>
      </c>
      <c r="J8943" s="1">
        <v>2023</v>
      </c>
      <c r="K8943" s="1">
        <v>261255</v>
      </c>
      <c r="L8943" s="1">
        <v>0</v>
      </c>
      <c r="M8943" s="1">
        <f t="array" ref="M8943">SUMPRODUCT(MAX(ISNUMBER(SEARCH('Class Rules'!$B$6:$B$85,$E8943))*ISNUMBER(SEARCH('Class Rules'!$C$6:$C$85,$F8943))*'Class Rules'!$A$6:$A$85))</f>
        <v>0</v>
      </c>
      <c r="N8943" s="1" t="str">
        <f t="array" ref="N8943">IF($M8943=0,'Class Rules'!$D$3,INDEX('Class Rules'!$D$6:$D$85,MATCH($M8943,'Class Rules'!$A$6:$A$85,0)))</f>
        <v>Passenger LDV</v>
      </c>
      <c r="O8943" s="1" t="str">
        <f t="array" ref="O8943">IF(SUMPRODUCT(MAX(ISNUMBER(SEARCH(Fuel_Rules!$A$6:$A$30,$E8943))*ISNUMBER(SEARCH(Fuel_Rules!$B$6:$B$30,$F8943))*(Fuel_Rules!$A$6:$A$30&lt;&gt;"")))&gt;0,"Plug-in hybrid",IF($G8943="Diesel","Diesel","Gasoline"))</f>
        <v>Gasoline</v>
      </c>
    </row>
    <row r="8944" spans="1:15" ht="15" customHeight="1" x14ac:dyDescent="0.25">
      <c r="A8944" s="1">
        <v>2022</v>
      </c>
      <c r="B8944" s="1" t="s">
        <v>11026</v>
      </c>
      <c r="C8944" s="1" t="s">
        <v>9325</v>
      </c>
      <c r="D8944" s="1" t="s">
        <v>11592</v>
      </c>
      <c r="E8944" s="1" t="s">
        <v>1688</v>
      </c>
      <c r="F8944" s="1" t="s">
        <v>10440</v>
      </c>
      <c r="G8944" s="1" t="s">
        <v>103</v>
      </c>
      <c r="H8944" s="1" t="s">
        <v>298</v>
      </c>
      <c r="I8944" s="1">
        <v>1.6</v>
      </c>
      <c r="J8944" s="1">
        <v>2023</v>
      </c>
      <c r="K8944" s="1">
        <v>243085</v>
      </c>
      <c r="L8944" s="1">
        <v>0</v>
      </c>
      <c r="M8944" s="1">
        <f t="array" ref="M8944">SUMPRODUCT(MAX(ISNUMBER(SEARCH('Class Rules'!$B$6:$B$85,$E8944))*ISNUMBER(SEARCH('Class Rules'!$C$6:$C$85,$F8944))*'Class Rules'!$A$6:$A$85))</f>
        <v>0</v>
      </c>
      <c r="N8944" s="1" t="str">
        <f t="array" ref="N8944">IF($M8944=0,'Class Rules'!$D$3,INDEX('Class Rules'!$D$6:$D$85,MATCH($M8944,'Class Rules'!$A$6:$A$85,0)))</f>
        <v>Passenger LDV</v>
      </c>
      <c r="O8944" s="1" t="str">
        <f t="array" ref="O8944">IF(SUMPRODUCT(MAX(ISNUMBER(SEARCH(Fuel_Rules!$A$6:$A$30,$E8944))*ISNUMBER(SEARCH(Fuel_Rules!$B$6:$B$30,$F8944))*(Fuel_Rules!$A$6:$A$30&lt;&gt;"")))&gt;0,"Plug-in hybrid",IF($G8944="Diesel","Diesel","Gasoline"))</f>
        <v>Gasoline</v>
      </c>
    </row>
    <row r="8945" spans="1:15" ht="15" customHeight="1" x14ac:dyDescent="0.25">
      <c r="A8945" s="1">
        <v>2022</v>
      </c>
      <c r="B8945" s="1" t="s">
        <v>11026</v>
      </c>
      <c r="C8945" s="1" t="s">
        <v>10442</v>
      </c>
      <c r="D8945" s="1" t="s">
        <v>11593</v>
      </c>
      <c r="E8945" s="1" t="s">
        <v>1688</v>
      </c>
      <c r="F8945" s="1" t="s">
        <v>10444</v>
      </c>
      <c r="G8945" s="1" t="s">
        <v>103</v>
      </c>
      <c r="H8945" s="1" t="s">
        <v>298</v>
      </c>
      <c r="I8945" s="1">
        <v>1.6</v>
      </c>
      <c r="J8945" s="1">
        <v>2023</v>
      </c>
      <c r="K8945" s="1">
        <v>226255</v>
      </c>
      <c r="L8945" s="1">
        <v>0</v>
      </c>
      <c r="M8945" s="1">
        <f t="array" ref="M8945">SUMPRODUCT(MAX(ISNUMBER(SEARCH('Class Rules'!$B$6:$B$85,$E8945))*ISNUMBER(SEARCH('Class Rules'!$C$6:$C$85,$F8945))*'Class Rules'!$A$6:$A$85))</f>
        <v>0</v>
      </c>
      <c r="N8945" s="1" t="str">
        <f t="array" ref="N8945">IF($M8945=0,'Class Rules'!$D$3,INDEX('Class Rules'!$D$6:$D$85,MATCH($M8945,'Class Rules'!$A$6:$A$85,0)))</f>
        <v>Passenger LDV</v>
      </c>
      <c r="O8945" s="1" t="str">
        <f t="array" ref="O8945">IF(SUMPRODUCT(MAX(ISNUMBER(SEARCH(Fuel_Rules!$A$6:$A$30,$E8945))*ISNUMBER(SEARCH(Fuel_Rules!$B$6:$B$30,$F8945))*(Fuel_Rules!$A$6:$A$30&lt;&gt;"")))&gt;0,"Plug-in hybrid",IF($G8945="Diesel","Diesel","Gasoline"))</f>
        <v>Gasoline</v>
      </c>
    </row>
    <row r="8946" spans="1:15" ht="15" customHeight="1" x14ac:dyDescent="0.25">
      <c r="A8946" s="1">
        <v>2022</v>
      </c>
      <c r="B8946" s="1" t="s">
        <v>11026</v>
      </c>
      <c r="C8946" s="1" t="s">
        <v>10442</v>
      </c>
      <c r="D8946" s="1" t="s">
        <v>11594</v>
      </c>
      <c r="E8946" s="1" t="s">
        <v>1688</v>
      </c>
      <c r="F8946" s="1" t="s">
        <v>10444</v>
      </c>
      <c r="G8946" s="1" t="s">
        <v>103</v>
      </c>
      <c r="H8946" s="1" t="s">
        <v>298</v>
      </c>
      <c r="I8946" s="1">
        <v>1.6</v>
      </c>
      <c r="J8946" s="1">
        <v>2023</v>
      </c>
      <c r="K8946" s="1">
        <v>215858</v>
      </c>
      <c r="L8946" s="1">
        <v>0</v>
      </c>
      <c r="M8946" s="1">
        <f t="array" ref="M8946">SUMPRODUCT(MAX(ISNUMBER(SEARCH('Class Rules'!$B$6:$B$85,$E8946))*ISNUMBER(SEARCH('Class Rules'!$C$6:$C$85,$F8946))*'Class Rules'!$A$6:$A$85))</f>
        <v>0</v>
      </c>
      <c r="N8946" s="1" t="str">
        <f t="array" ref="N8946">IF($M8946=0,'Class Rules'!$D$3,INDEX('Class Rules'!$D$6:$D$85,MATCH($M8946,'Class Rules'!$A$6:$A$85,0)))</f>
        <v>Passenger LDV</v>
      </c>
      <c r="O8946" s="1" t="str">
        <f t="array" ref="O8946">IF(SUMPRODUCT(MAX(ISNUMBER(SEARCH(Fuel_Rules!$A$6:$A$30,$E8946))*ISNUMBER(SEARCH(Fuel_Rules!$B$6:$B$30,$F8946))*(Fuel_Rules!$A$6:$A$30&lt;&gt;"")))&gt;0,"Plug-in hybrid",IF($G8946="Diesel","Diesel","Gasoline"))</f>
        <v>Gasoline</v>
      </c>
    </row>
    <row r="8947" spans="1:15" ht="15" customHeight="1" x14ac:dyDescent="0.25">
      <c r="A8947" s="1">
        <v>2022</v>
      </c>
      <c r="B8947" s="1" t="s">
        <v>11026</v>
      </c>
      <c r="C8947" s="1" t="s">
        <v>11595</v>
      </c>
      <c r="D8947" s="1" t="s">
        <v>11596</v>
      </c>
      <c r="E8947" s="1" t="s">
        <v>1688</v>
      </c>
      <c r="F8947" s="1" t="s">
        <v>11597</v>
      </c>
      <c r="G8947" s="1" t="s">
        <v>103</v>
      </c>
      <c r="H8947" s="1" t="s">
        <v>298</v>
      </c>
      <c r="I8947" s="1">
        <v>1.6</v>
      </c>
      <c r="J8947" s="1">
        <v>2023</v>
      </c>
      <c r="K8947" s="1">
        <v>205923</v>
      </c>
      <c r="L8947" s="1">
        <v>0</v>
      </c>
      <c r="M8947" s="1">
        <f t="array" ref="M8947">SUMPRODUCT(MAX(ISNUMBER(SEARCH('Class Rules'!$B$6:$B$85,$E8947))*ISNUMBER(SEARCH('Class Rules'!$C$6:$C$85,$F8947))*'Class Rules'!$A$6:$A$85))</f>
        <v>0</v>
      </c>
      <c r="N8947" s="1" t="str">
        <f t="array" ref="N8947">IF($M8947=0,'Class Rules'!$D$3,INDEX('Class Rules'!$D$6:$D$85,MATCH($M8947,'Class Rules'!$A$6:$A$85,0)))</f>
        <v>Passenger LDV</v>
      </c>
      <c r="O8947" s="1" t="str">
        <f t="array" ref="O8947">IF(SUMPRODUCT(MAX(ISNUMBER(SEARCH(Fuel_Rules!$A$6:$A$30,$E8947))*ISNUMBER(SEARCH(Fuel_Rules!$B$6:$B$30,$F8947))*(Fuel_Rules!$A$6:$A$30&lt;&gt;"")))&gt;0,"Plug-in hybrid",IF($G8947="Diesel","Diesel","Gasoline"))</f>
        <v>Gasoline</v>
      </c>
    </row>
    <row r="8948" spans="1:15" ht="15" customHeight="1" x14ac:dyDescent="0.25">
      <c r="A8948" s="1">
        <v>2022</v>
      </c>
      <c r="B8948" s="1" t="s">
        <v>11026</v>
      </c>
      <c r="C8948" s="1" t="s">
        <v>11595</v>
      </c>
      <c r="D8948" s="1" t="s">
        <v>11598</v>
      </c>
      <c r="E8948" s="1" t="s">
        <v>1688</v>
      </c>
      <c r="F8948" s="1" t="s">
        <v>11597</v>
      </c>
      <c r="G8948" s="1" t="s">
        <v>103</v>
      </c>
      <c r="H8948" s="1" t="s">
        <v>298</v>
      </c>
      <c r="I8948" s="1">
        <v>1.6</v>
      </c>
      <c r="J8948" s="1">
        <v>2023</v>
      </c>
      <c r="K8948" s="1">
        <v>192950</v>
      </c>
      <c r="L8948" s="1">
        <v>0</v>
      </c>
      <c r="M8948" s="1">
        <f t="array" ref="M8948">SUMPRODUCT(MAX(ISNUMBER(SEARCH('Class Rules'!$B$6:$B$85,$E8948))*ISNUMBER(SEARCH('Class Rules'!$C$6:$C$85,$F8948))*'Class Rules'!$A$6:$A$85))</f>
        <v>0</v>
      </c>
      <c r="N8948" s="1" t="str">
        <f t="array" ref="N8948">IF($M8948=0,'Class Rules'!$D$3,INDEX('Class Rules'!$D$6:$D$85,MATCH($M8948,'Class Rules'!$A$6:$A$85,0)))</f>
        <v>Passenger LDV</v>
      </c>
      <c r="O8948" s="1" t="str">
        <f t="array" ref="O8948">IF(SUMPRODUCT(MAX(ISNUMBER(SEARCH(Fuel_Rules!$A$6:$A$30,$E8948))*ISNUMBER(SEARCH(Fuel_Rules!$B$6:$B$30,$F8948))*(Fuel_Rules!$A$6:$A$30&lt;&gt;"")))&gt;0,"Plug-in hybrid",IF($G8948="Diesel","Diesel","Gasoline"))</f>
        <v>Gasoline</v>
      </c>
    </row>
    <row r="8949" spans="1:15" ht="15" customHeight="1" x14ac:dyDescent="0.25">
      <c r="A8949" s="1">
        <v>2022</v>
      </c>
      <c r="B8949" s="1" t="s">
        <v>11026</v>
      </c>
      <c r="C8949" s="1" t="s">
        <v>11599</v>
      </c>
      <c r="D8949" s="1" t="s">
        <v>11600</v>
      </c>
      <c r="E8949" s="1" t="s">
        <v>1688</v>
      </c>
      <c r="F8949" s="1" t="s">
        <v>11601</v>
      </c>
      <c r="G8949" s="1" t="s">
        <v>103</v>
      </c>
      <c r="H8949" s="1" t="s">
        <v>298</v>
      </c>
      <c r="I8949" s="1">
        <v>1.6</v>
      </c>
      <c r="J8949" s="1">
        <v>2023</v>
      </c>
      <c r="K8949" s="1">
        <v>241392</v>
      </c>
      <c r="L8949" s="1">
        <v>0</v>
      </c>
      <c r="M8949" s="1">
        <f t="array" ref="M8949">SUMPRODUCT(MAX(ISNUMBER(SEARCH('Class Rules'!$B$6:$B$85,$E8949))*ISNUMBER(SEARCH('Class Rules'!$C$6:$C$85,$F8949))*'Class Rules'!$A$6:$A$85))</f>
        <v>0</v>
      </c>
      <c r="N8949" s="1" t="str">
        <f t="array" ref="N8949">IF($M8949=0,'Class Rules'!$D$3,INDEX('Class Rules'!$D$6:$D$85,MATCH($M8949,'Class Rules'!$A$6:$A$85,0)))</f>
        <v>Passenger LDV</v>
      </c>
      <c r="O8949" s="1" t="str">
        <f t="array" ref="O8949">IF(SUMPRODUCT(MAX(ISNUMBER(SEARCH(Fuel_Rules!$A$6:$A$30,$E8949))*ISNUMBER(SEARCH(Fuel_Rules!$B$6:$B$30,$F8949))*(Fuel_Rules!$A$6:$A$30&lt;&gt;"")))&gt;0,"Plug-in hybrid",IF($G8949="Diesel","Diesel","Gasoline"))</f>
        <v>Gasoline</v>
      </c>
    </row>
    <row r="8950" spans="1:15" ht="15" customHeight="1" x14ac:dyDescent="0.25">
      <c r="A8950" s="1">
        <v>2022</v>
      </c>
      <c r="B8950" s="1" t="s">
        <v>11026</v>
      </c>
      <c r="C8950" s="1" t="s">
        <v>11599</v>
      </c>
      <c r="D8950" s="1" t="s">
        <v>11602</v>
      </c>
      <c r="E8950" s="1" t="s">
        <v>1688</v>
      </c>
      <c r="F8950" s="1" t="s">
        <v>11601</v>
      </c>
      <c r="G8950" s="1" t="s">
        <v>103</v>
      </c>
      <c r="H8950" s="1" t="s">
        <v>298</v>
      </c>
      <c r="I8950" s="1">
        <v>1.6</v>
      </c>
      <c r="J8950" s="1">
        <v>2023</v>
      </c>
      <c r="K8950" s="1">
        <v>224977</v>
      </c>
      <c r="L8950" s="1">
        <v>0</v>
      </c>
      <c r="M8950" s="1">
        <f t="array" ref="M8950">SUMPRODUCT(MAX(ISNUMBER(SEARCH('Class Rules'!$B$6:$B$85,$E8950))*ISNUMBER(SEARCH('Class Rules'!$C$6:$C$85,$F8950))*'Class Rules'!$A$6:$A$85))</f>
        <v>0</v>
      </c>
      <c r="N8950" s="1" t="str">
        <f t="array" ref="N8950">IF($M8950=0,'Class Rules'!$D$3,INDEX('Class Rules'!$D$6:$D$85,MATCH($M8950,'Class Rules'!$A$6:$A$85,0)))</f>
        <v>Passenger LDV</v>
      </c>
      <c r="O8950" s="1" t="str">
        <f t="array" ref="O8950">IF(SUMPRODUCT(MAX(ISNUMBER(SEARCH(Fuel_Rules!$A$6:$A$30,$E8950))*ISNUMBER(SEARCH(Fuel_Rules!$B$6:$B$30,$F8950))*(Fuel_Rules!$A$6:$A$30&lt;&gt;"")))&gt;0,"Plug-in hybrid",IF($G8950="Diesel","Diesel","Gasoline"))</f>
        <v>Gasoline</v>
      </c>
    </row>
    <row r="8951" spans="1:15" ht="15" customHeight="1" x14ac:dyDescent="0.25">
      <c r="A8951" s="1">
        <v>2022</v>
      </c>
      <c r="B8951" s="1" t="s">
        <v>11026</v>
      </c>
      <c r="C8951" s="1" t="s">
        <v>1739</v>
      </c>
      <c r="D8951" s="1" t="s">
        <v>11603</v>
      </c>
      <c r="E8951" s="1" t="s">
        <v>1725</v>
      </c>
      <c r="F8951" s="1" t="s">
        <v>1741</v>
      </c>
      <c r="G8951" s="1" t="s">
        <v>103</v>
      </c>
      <c r="H8951" s="1" t="s">
        <v>298</v>
      </c>
      <c r="I8951" s="1">
        <v>5</v>
      </c>
      <c r="J8951" s="1">
        <v>2023</v>
      </c>
      <c r="K8951" s="1">
        <v>1018942</v>
      </c>
      <c r="L8951" s="1">
        <v>0</v>
      </c>
      <c r="M8951" s="1">
        <f t="array" ref="M8951">SUMPRODUCT(MAX(ISNUMBER(SEARCH('Class Rules'!$B$6:$B$85,$E8951))*ISNUMBER(SEARCH('Class Rules'!$C$6:$C$85,$F8951))*'Class Rules'!$A$6:$A$85))</f>
        <v>0</v>
      </c>
      <c r="N8951" s="1" t="str">
        <f t="array" ref="N8951">IF($M8951=0,'Class Rules'!$D$3,INDEX('Class Rules'!$D$6:$D$85,MATCH($M8951,'Class Rules'!$A$6:$A$85,0)))</f>
        <v>Passenger LDV</v>
      </c>
      <c r="O8951" s="1" t="str">
        <f t="array" ref="O8951">IF(SUMPRODUCT(MAX(ISNUMBER(SEARCH(Fuel_Rules!$A$6:$A$30,$E8951))*ISNUMBER(SEARCH(Fuel_Rules!$B$6:$B$30,$F8951))*(Fuel_Rules!$A$6:$A$30&lt;&gt;"")))&gt;0,"Plug-in hybrid",IF($G8951="Diesel","Diesel","Gasoline"))</f>
        <v>Gasoline</v>
      </c>
    </row>
    <row r="8952" spans="1:15" ht="15" customHeight="1" x14ac:dyDescent="0.25">
      <c r="A8952" s="1">
        <v>2022</v>
      </c>
      <c r="B8952" s="1" t="s">
        <v>11026</v>
      </c>
      <c r="C8952" s="1" t="s">
        <v>1742</v>
      </c>
      <c r="D8952" s="1" t="s">
        <v>11604</v>
      </c>
      <c r="E8952" s="1" t="s">
        <v>1725</v>
      </c>
      <c r="F8952" s="1" t="s">
        <v>1744</v>
      </c>
      <c r="G8952" s="1" t="s">
        <v>103</v>
      </c>
      <c r="H8952" s="1" t="s">
        <v>437</v>
      </c>
      <c r="I8952" s="1">
        <v>2</v>
      </c>
      <c r="J8952" s="1">
        <v>2023</v>
      </c>
      <c r="K8952" s="1">
        <v>369978</v>
      </c>
      <c r="L8952" s="1">
        <v>0</v>
      </c>
      <c r="M8952" s="1">
        <f t="array" ref="M8952">SUMPRODUCT(MAX(ISNUMBER(SEARCH('Class Rules'!$B$6:$B$85,$E8952))*ISNUMBER(SEARCH('Class Rules'!$C$6:$C$85,$F8952))*'Class Rules'!$A$6:$A$85))</f>
        <v>0</v>
      </c>
      <c r="N8952" s="1" t="str">
        <f t="array" ref="N8952">IF($M8952=0,'Class Rules'!$D$3,INDEX('Class Rules'!$D$6:$D$85,MATCH($M8952,'Class Rules'!$A$6:$A$85,0)))</f>
        <v>Passenger LDV</v>
      </c>
      <c r="O8952" s="1" t="str">
        <f t="array" ref="O8952">IF(SUMPRODUCT(MAX(ISNUMBER(SEARCH(Fuel_Rules!$A$6:$A$30,$E8952))*ISNUMBER(SEARCH(Fuel_Rules!$B$6:$B$30,$F8952))*(Fuel_Rules!$A$6:$A$30&lt;&gt;"")))&gt;0,"Plug-in hybrid",IF($G8952="Diesel","Diesel","Gasoline"))</f>
        <v>Gasoline</v>
      </c>
    </row>
    <row r="8953" spans="1:15" ht="15" customHeight="1" x14ac:dyDescent="0.25">
      <c r="A8953" s="1">
        <v>2022</v>
      </c>
      <c r="B8953" s="1" t="s">
        <v>11026</v>
      </c>
      <c r="C8953" s="1" t="s">
        <v>1742</v>
      </c>
      <c r="D8953" s="1" t="s">
        <v>11605</v>
      </c>
      <c r="E8953" s="1" t="s">
        <v>1725</v>
      </c>
      <c r="F8953" s="1" t="s">
        <v>1744</v>
      </c>
      <c r="G8953" s="1" t="s">
        <v>103</v>
      </c>
      <c r="H8953" s="1" t="s">
        <v>437</v>
      </c>
      <c r="I8953" s="1">
        <v>2</v>
      </c>
      <c r="J8953" s="1">
        <v>2023</v>
      </c>
      <c r="K8953" s="1">
        <v>356158</v>
      </c>
      <c r="L8953" s="1">
        <v>0</v>
      </c>
      <c r="M8953" s="1">
        <f t="array" ref="M8953">SUMPRODUCT(MAX(ISNUMBER(SEARCH('Class Rules'!$B$6:$B$85,$E8953))*ISNUMBER(SEARCH('Class Rules'!$C$6:$C$85,$F8953))*'Class Rules'!$A$6:$A$85))</f>
        <v>0</v>
      </c>
      <c r="N8953" s="1" t="str">
        <f t="array" ref="N8953">IF($M8953=0,'Class Rules'!$D$3,INDEX('Class Rules'!$D$6:$D$85,MATCH($M8953,'Class Rules'!$A$6:$A$85,0)))</f>
        <v>Passenger LDV</v>
      </c>
      <c r="O8953" s="1" t="str">
        <f t="array" ref="O8953">IF(SUMPRODUCT(MAX(ISNUMBER(SEARCH(Fuel_Rules!$A$6:$A$30,$E8953))*ISNUMBER(SEARCH(Fuel_Rules!$B$6:$B$30,$F8953))*(Fuel_Rules!$A$6:$A$30&lt;&gt;"")))&gt;0,"Plug-in hybrid",IF($G8953="Diesel","Diesel","Gasoline"))</f>
        <v>Gasoline</v>
      </c>
    </row>
    <row r="8954" spans="1:15" ht="15" customHeight="1" x14ac:dyDescent="0.25">
      <c r="A8954" s="1">
        <v>2022</v>
      </c>
      <c r="B8954" s="1" t="s">
        <v>11026</v>
      </c>
      <c r="C8954" s="1" t="s">
        <v>1745</v>
      </c>
      <c r="D8954" s="1" t="s">
        <v>11606</v>
      </c>
      <c r="E8954" s="1" t="s">
        <v>1725</v>
      </c>
      <c r="F8954" s="1" t="s">
        <v>1747</v>
      </c>
      <c r="G8954" s="1" t="s">
        <v>103</v>
      </c>
      <c r="H8954" s="1" t="s">
        <v>437</v>
      </c>
      <c r="I8954" s="1">
        <v>2</v>
      </c>
      <c r="J8954" s="1">
        <v>2023</v>
      </c>
      <c r="K8954" s="1">
        <v>405535</v>
      </c>
      <c r="L8954" s="1">
        <v>0</v>
      </c>
      <c r="M8954" s="1">
        <f t="array" ref="M8954">SUMPRODUCT(MAX(ISNUMBER(SEARCH('Class Rules'!$B$6:$B$85,$E8954))*ISNUMBER(SEARCH('Class Rules'!$C$6:$C$85,$F8954))*'Class Rules'!$A$6:$A$85))</f>
        <v>0</v>
      </c>
      <c r="N8954" s="1" t="str">
        <f t="array" ref="N8954">IF($M8954=0,'Class Rules'!$D$3,INDEX('Class Rules'!$D$6:$D$85,MATCH($M8954,'Class Rules'!$A$6:$A$85,0)))</f>
        <v>Passenger LDV</v>
      </c>
      <c r="O8954" s="1" t="str">
        <f t="array" ref="O8954">IF(SUMPRODUCT(MAX(ISNUMBER(SEARCH(Fuel_Rules!$A$6:$A$30,$E8954))*ISNUMBER(SEARCH(Fuel_Rules!$B$6:$B$30,$F8954))*(Fuel_Rules!$A$6:$A$30&lt;&gt;"")))&gt;0,"Plug-in hybrid",IF($G8954="Diesel","Diesel","Gasoline"))</f>
        <v>Gasoline</v>
      </c>
    </row>
    <row r="8955" spans="1:15" ht="15" customHeight="1" x14ac:dyDescent="0.25">
      <c r="A8955" s="1">
        <v>2022</v>
      </c>
      <c r="B8955" s="1" t="s">
        <v>11026</v>
      </c>
      <c r="C8955" s="1" t="s">
        <v>1745</v>
      </c>
      <c r="D8955" s="1" t="s">
        <v>11607</v>
      </c>
      <c r="E8955" s="1" t="s">
        <v>1725</v>
      </c>
      <c r="F8955" s="1" t="s">
        <v>1747</v>
      </c>
      <c r="G8955" s="1" t="s">
        <v>103</v>
      </c>
      <c r="H8955" s="1" t="s">
        <v>437</v>
      </c>
      <c r="I8955" s="1">
        <v>2</v>
      </c>
      <c r="J8955" s="1">
        <v>2023</v>
      </c>
      <c r="K8955" s="1">
        <v>379536</v>
      </c>
      <c r="L8955" s="1">
        <v>0</v>
      </c>
      <c r="M8955" s="1">
        <f t="array" ref="M8955">SUMPRODUCT(MAX(ISNUMBER(SEARCH('Class Rules'!$B$6:$B$85,$E8955))*ISNUMBER(SEARCH('Class Rules'!$C$6:$C$85,$F8955))*'Class Rules'!$A$6:$A$85))</f>
        <v>0</v>
      </c>
      <c r="N8955" s="1" t="str">
        <f t="array" ref="N8955">IF($M8955=0,'Class Rules'!$D$3,INDEX('Class Rules'!$D$6:$D$85,MATCH($M8955,'Class Rules'!$A$6:$A$85,0)))</f>
        <v>Passenger LDV</v>
      </c>
      <c r="O8955" s="1" t="str">
        <f t="array" ref="O8955">IF(SUMPRODUCT(MAX(ISNUMBER(SEARCH(Fuel_Rules!$A$6:$A$30,$E8955))*ISNUMBER(SEARCH(Fuel_Rules!$B$6:$B$30,$F8955))*(Fuel_Rules!$A$6:$A$30&lt;&gt;"")))&gt;0,"Plug-in hybrid",IF($G8955="Diesel","Diesel","Gasoline"))</f>
        <v>Gasoline</v>
      </c>
    </row>
    <row r="8956" spans="1:15" ht="15" customHeight="1" x14ac:dyDescent="0.25">
      <c r="A8956" s="1">
        <v>2022</v>
      </c>
      <c r="B8956" s="1" t="s">
        <v>11026</v>
      </c>
      <c r="C8956" s="1" t="s">
        <v>1748</v>
      </c>
      <c r="D8956" s="1" t="s">
        <v>11608</v>
      </c>
      <c r="E8956" s="1" t="s">
        <v>1725</v>
      </c>
      <c r="F8956" s="1" t="s">
        <v>1750</v>
      </c>
      <c r="G8956" s="1" t="s">
        <v>103</v>
      </c>
      <c r="H8956" s="1" t="s">
        <v>437</v>
      </c>
      <c r="I8956" s="1">
        <v>2</v>
      </c>
      <c r="J8956" s="1">
        <v>2023</v>
      </c>
      <c r="K8956" s="1">
        <v>440836</v>
      </c>
      <c r="L8956" s="1">
        <v>0</v>
      </c>
      <c r="M8956" s="1">
        <f t="array" ref="M8956">SUMPRODUCT(MAX(ISNUMBER(SEARCH('Class Rules'!$B$6:$B$85,$E8956))*ISNUMBER(SEARCH('Class Rules'!$C$6:$C$85,$F8956))*'Class Rules'!$A$6:$A$85))</f>
        <v>0</v>
      </c>
      <c r="N8956" s="1" t="str">
        <f t="array" ref="N8956">IF($M8956=0,'Class Rules'!$D$3,INDEX('Class Rules'!$D$6:$D$85,MATCH($M8956,'Class Rules'!$A$6:$A$85,0)))</f>
        <v>Passenger LDV</v>
      </c>
      <c r="O8956" s="1" t="str">
        <f t="array" ref="O8956">IF(SUMPRODUCT(MAX(ISNUMBER(SEARCH(Fuel_Rules!$A$6:$A$30,$E8956))*ISNUMBER(SEARCH(Fuel_Rules!$B$6:$B$30,$F8956))*(Fuel_Rules!$A$6:$A$30&lt;&gt;"")))&gt;0,"Plug-in hybrid",IF($G8956="Diesel","Diesel","Gasoline"))</f>
        <v>Gasoline</v>
      </c>
    </row>
    <row r="8957" spans="1:15" ht="15" customHeight="1" x14ac:dyDescent="0.25">
      <c r="A8957" s="1">
        <v>2022</v>
      </c>
      <c r="B8957" s="1" t="s">
        <v>11026</v>
      </c>
      <c r="C8957" s="1" t="s">
        <v>1748</v>
      </c>
      <c r="D8957" s="1" t="s">
        <v>11609</v>
      </c>
      <c r="E8957" s="1" t="s">
        <v>1725</v>
      </c>
      <c r="F8957" s="1" t="s">
        <v>1750</v>
      </c>
      <c r="G8957" s="1" t="s">
        <v>103</v>
      </c>
      <c r="H8957" s="1" t="s">
        <v>437</v>
      </c>
      <c r="I8957" s="1">
        <v>2</v>
      </c>
      <c r="J8957" s="1">
        <v>2023</v>
      </c>
      <c r="K8957" s="1">
        <v>414898</v>
      </c>
      <c r="L8957" s="1">
        <v>0</v>
      </c>
      <c r="M8957" s="1">
        <f t="array" ref="M8957">SUMPRODUCT(MAX(ISNUMBER(SEARCH('Class Rules'!$B$6:$B$85,$E8957))*ISNUMBER(SEARCH('Class Rules'!$C$6:$C$85,$F8957))*'Class Rules'!$A$6:$A$85))</f>
        <v>0</v>
      </c>
      <c r="N8957" s="1" t="str">
        <f t="array" ref="N8957">IF($M8957=0,'Class Rules'!$D$3,INDEX('Class Rules'!$D$6:$D$85,MATCH($M8957,'Class Rules'!$A$6:$A$85,0)))</f>
        <v>Passenger LDV</v>
      </c>
      <c r="O8957" s="1" t="str">
        <f t="array" ref="O8957">IF(SUMPRODUCT(MAX(ISNUMBER(SEARCH(Fuel_Rules!$A$6:$A$30,$E8957))*ISNUMBER(SEARCH(Fuel_Rules!$B$6:$B$30,$F8957))*(Fuel_Rules!$A$6:$A$30&lt;&gt;"")))&gt;0,"Plug-in hybrid",IF($G8957="Diesel","Diesel","Gasoline"))</f>
        <v>Gasoline</v>
      </c>
    </row>
    <row r="8958" spans="1:15" ht="15" customHeight="1" x14ac:dyDescent="0.25">
      <c r="A8958" s="1">
        <v>2022</v>
      </c>
      <c r="B8958" s="1" t="s">
        <v>11026</v>
      </c>
      <c r="C8958" s="1" t="s">
        <v>1751</v>
      </c>
      <c r="D8958" s="1" t="s">
        <v>11610</v>
      </c>
      <c r="E8958" s="1" t="s">
        <v>1725</v>
      </c>
      <c r="F8958" s="1" t="s">
        <v>10457</v>
      </c>
      <c r="G8958" s="1" t="s">
        <v>105</v>
      </c>
      <c r="H8958" s="1" t="s">
        <v>437</v>
      </c>
      <c r="I8958" s="1">
        <v>2</v>
      </c>
      <c r="J8958" s="1">
        <v>2023</v>
      </c>
      <c r="K8958" s="1">
        <v>414037</v>
      </c>
      <c r="L8958" s="1">
        <v>0</v>
      </c>
      <c r="M8958" s="1">
        <f t="array" ref="M8958">SUMPRODUCT(MAX(ISNUMBER(SEARCH('Class Rules'!$B$6:$B$85,$E8958))*ISNUMBER(SEARCH('Class Rules'!$C$6:$C$85,$F8958))*'Class Rules'!$A$6:$A$85))</f>
        <v>0</v>
      </c>
      <c r="N8958" s="1" t="str">
        <f t="array" ref="N8958">IF($M8958=0,'Class Rules'!$D$3,INDEX('Class Rules'!$D$6:$D$85,MATCH($M8958,'Class Rules'!$A$6:$A$85,0)))</f>
        <v>Passenger LDV</v>
      </c>
      <c r="O8958" s="1" t="str">
        <f t="array" ref="O8958">IF(SUMPRODUCT(MAX(ISNUMBER(SEARCH(Fuel_Rules!$A$6:$A$30,$E8958))*ISNUMBER(SEARCH(Fuel_Rules!$B$6:$B$30,$F8958))*(Fuel_Rules!$A$6:$A$30&lt;&gt;"")))&gt;0,"Plug-in hybrid",IF($G8958="Diesel","Diesel","Gasoline"))</f>
        <v>Diesel</v>
      </c>
    </row>
    <row r="8959" spans="1:15" ht="15" customHeight="1" x14ac:dyDescent="0.25">
      <c r="A8959" s="1">
        <v>2022</v>
      </c>
      <c r="B8959" s="1" t="s">
        <v>11026</v>
      </c>
      <c r="C8959" s="1" t="s">
        <v>1751</v>
      </c>
      <c r="D8959" s="1" t="s">
        <v>11611</v>
      </c>
      <c r="E8959" s="1" t="s">
        <v>1725</v>
      </c>
      <c r="F8959" s="1" t="s">
        <v>10457</v>
      </c>
      <c r="G8959" s="1" t="s">
        <v>105</v>
      </c>
      <c r="H8959" s="1" t="s">
        <v>437</v>
      </c>
      <c r="I8959" s="1">
        <v>2</v>
      </c>
      <c r="J8959" s="1">
        <v>2023</v>
      </c>
      <c r="K8959" s="1">
        <v>399021</v>
      </c>
      <c r="L8959" s="1">
        <v>0</v>
      </c>
      <c r="M8959" s="1">
        <f t="array" ref="M8959">SUMPRODUCT(MAX(ISNUMBER(SEARCH('Class Rules'!$B$6:$B$85,$E8959))*ISNUMBER(SEARCH('Class Rules'!$C$6:$C$85,$F8959))*'Class Rules'!$A$6:$A$85))</f>
        <v>0</v>
      </c>
      <c r="N8959" s="1" t="str">
        <f t="array" ref="N8959">IF($M8959=0,'Class Rules'!$D$3,INDEX('Class Rules'!$D$6:$D$85,MATCH($M8959,'Class Rules'!$A$6:$A$85,0)))</f>
        <v>Passenger LDV</v>
      </c>
      <c r="O8959" s="1" t="str">
        <f t="array" ref="O8959">IF(SUMPRODUCT(MAX(ISNUMBER(SEARCH(Fuel_Rules!$A$6:$A$30,$E8959))*ISNUMBER(SEARCH(Fuel_Rules!$B$6:$B$30,$F8959))*(Fuel_Rules!$A$6:$A$30&lt;&gt;"")))&gt;0,"Plug-in hybrid",IF($G8959="Diesel","Diesel","Gasoline"))</f>
        <v>Diesel</v>
      </c>
    </row>
    <row r="8960" spans="1:15" ht="15" customHeight="1" x14ac:dyDescent="0.25">
      <c r="A8960" s="1">
        <v>2022</v>
      </c>
      <c r="B8960" s="1" t="s">
        <v>11026</v>
      </c>
      <c r="C8960" s="1" t="s">
        <v>1766</v>
      </c>
      <c r="D8960" s="1" t="s">
        <v>11612</v>
      </c>
      <c r="E8960" s="1" t="s">
        <v>1725</v>
      </c>
      <c r="F8960" s="1" t="s">
        <v>10460</v>
      </c>
      <c r="G8960" s="1" t="s">
        <v>105</v>
      </c>
      <c r="H8960" s="1" t="s">
        <v>298</v>
      </c>
      <c r="I8960" s="1">
        <v>2</v>
      </c>
      <c r="J8960" s="1">
        <v>2023</v>
      </c>
      <c r="K8960" s="1">
        <v>437257</v>
      </c>
      <c r="L8960" s="1">
        <v>0</v>
      </c>
      <c r="M8960" s="1">
        <f t="array" ref="M8960">SUMPRODUCT(MAX(ISNUMBER(SEARCH('Class Rules'!$B$6:$B$85,$E8960))*ISNUMBER(SEARCH('Class Rules'!$C$6:$C$85,$F8960))*'Class Rules'!$A$6:$A$85))</f>
        <v>0</v>
      </c>
      <c r="N8960" s="1" t="str">
        <f t="array" ref="N8960">IF($M8960=0,'Class Rules'!$D$3,INDEX('Class Rules'!$D$6:$D$85,MATCH($M8960,'Class Rules'!$A$6:$A$85,0)))</f>
        <v>Passenger LDV</v>
      </c>
      <c r="O8960" s="1" t="str">
        <f t="array" ref="O8960">IF(SUMPRODUCT(MAX(ISNUMBER(SEARCH(Fuel_Rules!$A$6:$A$30,$E8960))*ISNUMBER(SEARCH(Fuel_Rules!$B$6:$B$30,$F8960))*(Fuel_Rules!$A$6:$A$30&lt;&gt;"")))&gt;0,"Plug-in hybrid",IF($G8960="Diesel","Diesel","Gasoline"))</f>
        <v>Diesel</v>
      </c>
    </row>
    <row r="8961" spans="1:15" ht="15" customHeight="1" x14ac:dyDescent="0.25">
      <c r="A8961" s="1">
        <v>2022</v>
      </c>
      <c r="B8961" s="1" t="s">
        <v>11026</v>
      </c>
      <c r="C8961" s="1" t="s">
        <v>1766</v>
      </c>
      <c r="D8961" s="1" t="s">
        <v>11613</v>
      </c>
      <c r="E8961" s="1" t="s">
        <v>1725</v>
      </c>
      <c r="F8961" s="1" t="s">
        <v>10460</v>
      </c>
      <c r="G8961" s="1" t="s">
        <v>105</v>
      </c>
      <c r="H8961" s="1" t="s">
        <v>298</v>
      </c>
      <c r="I8961" s="1">
        <v>2</v>
      </c>
      <c r="J8961" s="1">
        <v>2023</v>
      </c>
      <c r="K8961" s="1">
        <v>406985</v>
      </c>
      <c r="L8961" s="1">
        <v>0</v>
      </c>
      <c r="M8961" s="1">
        <f t="array" ref="M8961">SUMPRODUCT(MAX(ISNUMBER(SEARCH('Class Rules'!$B$6:$B$85,$E8961))*ISNUMBER(SEARCH('Class Rules'!$C$6:$C$85,$F8961))*'Class Rules'!$A$6:$A$85))</f>
        <v>0</v>
      </c>
      <c r="N8961" s="1" t="str">
        <f t="array" ref="N8961">IF($M8961=0,'Class Rules'!$D$3,INDEX('Class Rules'!$D$6:$D$85,MATCH($M8961,'Class Rules'!$A$6:$A$85,0)))</f>
        <v>Passenger LDV</v>
      </c>
      <c r="O8961" s="1" t="str">
        <f t="array" ref="O8961">IF(SUMPRODUCT(MAX(ISNUMBER(SEARCH(Fuel_Rules!$A$6:$A$30,$E8961))*ISNUMBER(SEARCH(Fuel_Rules!$B$6:$B$30,$F8961))*(Fuel_Rules!$A$6:$A$30&lt;&gt;"")))&gt;0,"Plug-in hybrid",IF($G8961="Diesel","Diesel","Gasoline"))</f>
        <v>Diesel</v>
      </c>
    </row>
    <row r="8962" spans="1:15" ht="15" customHeight="1" x14ac:dyDescent="0.25">
      <c r="A8962" s="1">
        <v>2022</v>
      </c>
      <c r="B8962" s="1" t="s">
        <v>11026</v>
      </c>
      <c r="C8962" s="1" t="s">
        <v>1769</v>
      </c>
      <c r="D8962" s="1" t="s">
        <v>11614</v>
      </c>
      <c r="E8962" s="1" t="s">
        <v>1725</v>
      </c>
      <c r="F8962" s="1" t="s">
        <v>10463</v>
      </c>
      <c r="G8962" s="1" t="s">
        <v>105</v>
      </c>
      <c r="H8962" s="1" t="s">
        <v>437</v>
      </c>
      <c r="I8962" s="1">
        <v>2</v>
      </c>
      <c r="J8962" s="1">
        <v>2023</v>
      </c>
      <c r="K8962" s="1">
        <v>374275</v>
      </c>
      <c r="L8962" s="1">
        <v>0</v>
      </c>
      <c r="M8962" s="1">
        <f t="array" ref="M8962">SUMPRODUCT(MAX(ISNUMBER(SEARCH('Class Rules'!$B$6:$B$85,$E8962))*ISNUMBER(SEARCH('Class Rules'!$C$6:$C$85,$F8962))*'Class Rules'!$A$6:$A$85))</f>
        <v>0</v>
      </c>
      <c r="N8962" s="1" t="str">
        <f t="array" ref="N8962">IF($M8962=0,'Class Rules'!$D$3,INDEX('Class Rules'!$D$6:$D$85,MATCH($M8962,'Class Rules'!$A$6:$A$85,0)))</f>
        <v>Passenger LDV</v>
      </c>
      <c r="O8962" s="1" t="str">
        <f t="array" ref="O8962">IF(SUMPRODUCT(MAX(ISNUMBER(SEARCH(Fuel_Rules!$A$6:$A$30,$E8962))*ISNUMBER(SEARCH(Fuel_Rules!$B$6:$B$30,$F8962))*(Fuel_Rules!$A$6:$A$30&lt;&gt;"")))&gt;0,"Plug-in hybrid",IF($G8962="Diesel","Diesel","Gasoline"))</f>
        <v>Diesel</v>
      </c>
    </row>
    <row r="8963" spans="1:15" ht="15" customHeight="1" x14ac:dyDescent="0.25">
      <c r="A8963" s="1">
        <v>2022</v>
      </c>
      <c r="B8963" s="1" t="s">
        <v>11026</v>
      </c>
      <c r="C8963" s="1" t="s">
        <v>1769</v>
      </c>
      <c r="D8963" s="1" t="s">
        <v>11615</v>
      </c>
      <c r="E8963" s="1" t="s">
        <v>1725</v>
      </c>
      <c r="F8963" s="1" t="s">
        <v>10463</v>
      </c>
      <c r="G8963" s="1" t="s">
        <v>105</v>
      </c>
      <c r="H8963" s="1" t="s">
        <v>437</v>
      </c>
      <c r="I8963" s="1">
        <v>2</v>
      </c>
      <c r="J8963" s="1">
        <v>2023</v>
      </c>
      <c r="K8963" s="1">
        <v>352858</v>
      </c>
      <c r="L8963" s="1">
        <v>0</v>
      </c>
      <c r="M8963" s="1">
        <f t="array" ref="M8963">SUMPRODUCT(MAX(ISNUMBER(SEARCH('Class Rules'!$B$6:$B$85,$E8963))*ISNUMBER(SEARCH('Class Rules'!$C$6:$C$85,$F8963))*'Class Rules'!$A$6:$A$85))</f>
        <v>0</v>
      </c>
      <c r="N8963" s="1" t="str">
        <f t="array" ref="N8963">IF($M8963=0,'Class Rules'!$D$3,INDEX('Class Rules'!$D$6:$D$85,MATCH($M8963,'Class Rules'!$A$6:$A$85,0)))</f>
        <v>Passenger LDV</v>
      </c>
      <c r="O8963" s="1" t="str">
        <f t="array" ref="O8963">IF(SUMPRODUCT(MAX(ISNUMBER(SEARCH(Fuel_Rules!$A$6:$A$30,$E8963))*ISNUMBER(SEARCH(Fuel_Rules!$B$6:$B$30,$F8963))*(Fuel_Rules!$A$6:$A$30&lt;&gt;"")))&gt;0,"Plug-in hybrid",IF($G8963="Diesel","Diesel","Gasoline"))</f>
        <v>Diesel</v>
      </c>
    </row>
    <row r="8964" spans="1:15" ht="15" customHeight="1" x14ac:dyDescent="0.25">
      <c r="A8964" s="1">
        <v>2022</v>
      </c>
      <c r="B8964" s="1" t="s">
        <v>11026</v>
      </c>
      <c r="C8964" s="1" t="s">
        <v>1772</v>
      </c>
      <c r="D8964" s="1" t="s">
        <v>11616</v>
      </c>
      <c r="E8964" s="1" t="s">
        <v>1725</v>
      </c>
      <c r="F8964" s="1" t="s">
        <v>1774</v>
      </c>
      <c r="G8964" s="1" t="s">
        <v>103</v>
      </c>
      <c r="H8964" s="1" t="s">
        <v>298</v>
      </c>
      <c r="I8964" s="1">
        <v>2</v>
      </c>
      <c r="J8964" s="1">
        <v>2023</v>
      </c>
      <c r="K8964" s="1">
        <v>693552</v>
      </c>
      <c r="L8964" s="1">
        <v>0</v>
      </c>
      <c r="M8964" s="1">
        <f t="array" ref="M8964">SUMPRODUCT(MAX(ISNUMBER(SEARCH('Class Rules'!$B$6:$B$85,$E8964))*ISNUMBER(SEARCH('Class Rules'!$C$6:$C$85,$F8964))*'Class Rules'!$A$6:$A$85))</f>
        <v>0</v>
      </c>
      <c r="N8964" s="1" t="str">
        <f t="array" ref="N8964">IF($M8964=0,'Class Rules'!$D$3,INDEX('Class Rules'!$D$6:$D$85,MATCH($M8964,'Class Rules'!$A$6:$A$85,0)))</f>
        <v>Passenger LDV</v>
      </c>
      <c r="O8964" s="1" t="str">
        <f t="array" ref="O8964">IF(SUMPRODUCT(MAX(ISNUMBER(SEARCH(Fuel_Rules!$A$6:$A$30,$E8964))*ISNUMBER(SEARCH(Fuel_Rules!$B$6:$B$30,$F8964))*(Fuel_Rules!$A$6:$A$30&lt;&gt;"")))&gt;0,"Plug-in hybrid",IF($G8964="Diesel","Diesel","Gasoline"))</f>
        <v>Plug-in hybrid</v>
      </c>
    </row>
    <row r="8965" spans="1:15" ht="15" customHeight="1" x14ac:dyDescent="0.25">
      <c r="A8965" s="1">
        <v>2022</v>
      </c>
      <c r="B8965" s="1" t="s">
        <v>11026</v>
      </c>
      <c r="C8965" s="1" t="s">
        <v>1775</v>
      </c>
      <c r="D8965" s="1" t="s">
        <v>11617</v>
      </c>
      <c r="E8965" s="1" t="s">
        <v>1725</v>
      </c>
      <c r="F8965" s="1" t="s">
        <v>1777</v>
      </c>
      <c r="G8965" s="1" t="s">
        <v>103</v>
      </c>
      <c r="H8965" s="1" t="s">
        <v>298</v>
      </c>
      <c r="I8965" s="1">
        <v>2</v>
      </c>
      <c r="J8965" s="1">
        <v>2023</v>
      </c>
      <c r="K8965" s="1">
        <v>391813</v>
      </c>
      <c r="L8965" s="1">
        <v>0</v>
      </c>
      <c r="M8965" s="1">
        <f t="array" ref="M8965">SUMPRODUCT(MAX(ISNUMBER(SEARCH('Class Rules'!$B$6:$B$85,$E8965))*ISNUMBER(SEARCH('Class Rules'!$C$6:$C$85,$F8965))*'Class Rules'!$A$6:$A$85))</f>
        <v>0</v>
      </c>
      <c r="N8965" s="1" t="str">
        <f t="array" ref="N8965">IF($M8965=0,'Class Rules'!$D$3,INDEX('Class Rules'!$D$6:$D$85,MATCH($M8965,'Class Rules'!$A$6:$A$85,0)))</f>
        <v>Passenger LDV</v>
      </c>
      <c r="O8965" s="1" t="str">
        <f t="array" ref="O8965">IF(SUMPRODUCT(MAX(ISNUMBER(SEARCH(Fuel_Rules!$A$6:$A$30,$E8965))*ISNUMBER(SEARCH(Fuel_Rules!$B$6:$B$30,$F8965))*(Fuel_Rules!$A$6:$A$30&lt;&gt;"")))&gt;0,"Plug-in hybrid",IF($G8965="Diesel","Diesel","Gasoline"))</f>
        <v>Gasoline</v>
      </c>
    </row>
    <row r="8966" spans="1:15" ht="15" customHeight="1" x14ac:dyDescent="0.25">
      <c r="A8966" s="1">
        <v>2022</v>
      </c>
      <c r="B8966" s="1" t="s">
        <v>11026</v>
      </c>
      <c r="C8966" s="1" t="s">
        <v>1775</v>
      </c>
      <c r="D8966" s="1" t="s">
        <v>11618</v>
      </c>
      <c r="E8966" s="1" t="s">
        <v>1725</v>
      </c>
      <c r="F8966" s="1" t="s">
        <v>1777</v>
      </c>
      <c r="G8966" s="1" t="s">
        <v>103</v>
      </c>
      <c r="H8966" s="1" t="s">
        <v>298</v>
      </c>
      <c r="I8966" s="1">
        <v>2</v>
      </c>
      <c r="J8966" s="1">
        <v>2023</v>
      </c>
      <c r="K8966" s="1">
        <v>372362</v>
      </c>
      <c r="L8966" s="1">
        <v>0</v>
      </c>
      <c r="M8966" s="1">
        <f t="array" ref="M8966">SUMPRODUCT(MAX(ISNUMBER(SEARCH('Class Rules'!$B$6:$B$85,$E8966))*ISNUMBER(SEARCH('Class Rules'!$C$6:$C$85,$F8966))*'Class Rules'!$A$6:$A$85))</f>
        <v>0</v>
      </c>
      <c r="N8966" s="1" t="str">
        <f t="array" ref="N8966">IF($M8966=0,'Class Rules'!$D$3,INDEX('Class Rules'!$D$6:$D$85,MATCH($M8966,'Class Rules'!$A$6:$A$85,0)))</f>
        <v>Passenger LDV</v>
      </c>
      <c r="O8966" s="1" t="str">
        <f t="array" ref="O8966">IF(SUMPRODUCT(MAX(ISNUMBER(SEARCH(Fuel_Rules!$A$6:$A$30,$E8966))*ISNUMBER(SEARCH(Fuel_Rules!$B$6:$B$30,$F8966))*(Fuel_Rules!$A$6:$A$30&lt;&gt;"")))&gt;0,"Plug-in hybrid",IF($G8966="Diesel","Diesel","Gasoline"))</f>
        <v>Gasoline</v>
      </c>
    </row>
    <row r="8967" spans="1:15" ht="15" customHeight="1" x14ac:dyDescent="0.25">
      <c r="A8967" s="1">
        <v>2022</v>
      </c>
      <c r="B8967" s="1" t="s">
        <v>11026</v>
      </c>
      <c r="C8967" s="1" t="s">
        <v>1778</v>
      </c>
      <c r="D8967" s="1" t="s">
        <v>11619</v>
      </c>
      <c r="E8967" s="1" t="s">
        <v>1725</v>
      </c>
      <c r="F8967" s="1" t="s">
        <v>1780</v>
      </c>
      <c r="G8967" s="1" t="s">
        <v>103</v>
      </c>
      <c r="H8967" s="1" t="s">
        <v>437</v>
      </c>
      <c r="I8967" s="1">
        <v>2</v>
      </c>
      <c r="J8967" s="1">
        <v>2023</v>
      </c>
      <c r="K8967" s="1">
        <v>343755</v>
      </c>
      <c r="L8967" s="1">
        <v>0</v>
      </c>
      <c r="M8967" s="1">
        <f t="array" ref="M8967">SUMPRODUCT(MAX(ISNUMBER(SEARCH('Class Rules'!$B$6:$B$85,$E8967))*ISNUMBER(SEARCH('Class Rules'!$C$6:$C$85,$F8967))*'Class Rules'!$A$6:$A$85))</f>
        <v>0</v>
      </c>
      <c r="N8967" s="1" t="str">
        <f t="array" ref="N8967">IF($M8967=0,'Class Rules'!$D$3,INDEX('Class Rules'!$D$6:$D$85,MATCH($M8967,'Class Rules'!$A$6:$A$85,0)))</f>
        <v>Passenger LDV</v>
      </c>
      <c r="O8967" s="1" t="str">
        <f t="array" ref="O8967">IF(SUMPRODUCT(MAX(ISNUMBER(SEARCH(Fuel_Rules!$A$6:$A$30,$E8967))*ISNUMBER(SEARCH(Fuel_Rules!$B$6:$B$30,$F8967))*(Fuel_Rules!$A$6:$A$30&lt;&gt;"")))&gt;0,"Plug-in hybrid",IF($G8967="Diesel","Diesel","Gasoline"))</f>
        <v>Gasoline</v>
      </c>
    </row>
    <row r="8968" spans="1:15" ht="15" customHeight="1" x14ac:dyDescent="0.25">
      <c r="A8968" s="1">
        <v>2022</v>
      </c>
      <c r="B8968" s="1" t="s">
        <v>11026</v>
      </c>
      <c r="C8968" s="1" t="s">
        <v>1778</v>
      </c>
      <c r="D8968" s="1" t="s">
        <v>11620</v>
      </c>
      <c r="E8968" s="1" t="s">
        <v>1725</v>
      </c>
      <c r="F8968" s="1" t="s">
        <v>1780</v>
      </c>
      <c r="G8968" s="1" t="s">
        <v>103</v>
      </c>
      <c r="H8968" s="1" t="s">
        <v>437</v>
      </c>
      <c r="I8968" s="1">
        <v>2</v>
      </c>
      <c r="J8968" s="1">
        <v>2023</v>
      </c>
      <c r="K8968" s="1">
        <v>331215</v>
      </c>
      <c r="L8968" s="1">
        <v>0</v>
      </c>
      <c r="M8968" s="1">
        <f t="array" ref="M8968">SUMPRODUCT(MAX(ISNUMBER(SEARCH('Class Rules'!$B$6:$B$85,$E8968))*ISNUMBER(SEARCH('Class Rules'!$C$6:$C$85,$F8968))*'Class Rules'!$A$6:$A$85))</f>
        <v>0</v>
      </c>
      <c r="N8968" s="1" t="str">
        <f t="array" ref="N8968">IF($M8968=0,'Class Rules'!$D$3,INDEX('Class Rules'!$D$6:$D$85,MATCH($M8968,'Class Rules'!$A$6:$A$85,0)))</f>
        <v>Passenger LDV</v>
      </c>
      <c r="O8968" s="1" t="str">
        <f t="array" ref="O8968">IF(SUMPRODUCT(MAX(ISNUMBER(SEARCH(Fuel_Rules!$A$6:$A$30,$E8968))*ISNUMBER(SEARCH(Fuel_Rules!$B$6:$B$30,$F8968))*(Fuel_Rules!$A$6:$A$30&lt;&gt;"")))&gt;0,"Plug-in hybrid",IF($G8968="Diesel","Diesel","Gasoline"))</f>
        <v>Gasoline</v>
      </c>
    </row>
    <row r="8969" spans="1:15" ht="15" customHeight="1" x14ac:dyDescent="0.25">
      <c r="A8969" s="1">
        <v>2022</v>
      </c>
      <c r="B8969" s="1" t="s">
        <v>11026</v>
      </c>
      <c r="C8969" s="1" t="s">
        <v>1781</v>
      </c>
      <c r="D8969" s="1" t="s">
        <v>11621</v>
      </c>
      <c r="E8969" s="1" t="s">
        <v>1725</v>
      </c>
      <c r="F8969" s="1" t="s">
        <v>1783</v>
      </c>
      <c r="G8969" s="1" t="s">
        <v>103</v>
      </c>
      <c r="H8969" s="1" t="s">
        <v>437</v>
      </c>
      <c r="I8969" s="1">
        <v>5</v>
      </c>
      <c r="J8969" s="1">
        <v>2023</v>
      </c>
      <c r="K8969" s="1">
        <v>1497858</v>
      </c>
      <c r="L8969" s="1">
        <v>0</v>
      </c>
      <c r="M8969" s="1">
        <f t="array" ref="M8969">SUMPRODUCT(MAX(ISNUMBER(SEARCH('Class Rules'!$B$6:$B$85,$E8969))*ISNUMBER(SEARCH('Class Rules'!$C$6:$C$85,$F8969))*'Class Rules'!$A$6:$A$85))</f>
        <v>0</v>
      </c>
      <c r="N8969" s="1" t="str">
        <f t="array" ref="N8969">IF($M8969=0,'Class Rules'!$D$3,INDEX('Class Rules'!$D$6:$D$85,MATCH($M8969,'Class Rules'!$A$6:$A$85,0)))</f>
        <v>Passenger LDV</v>
      </c>
      <c r="O8969" s="1" t="str">
        <f t="array" ref="O8969">IF(SUMPRODUCT(MAX(ISNUMBER(SEARCH(Fuel_Rules!$A$6:$A$30,$E8969))*ISNUMBER(SEARCH(Fuel_Rules!$B$6:$B$30,$F8969))*(Fuel_Rules!$A$6:$A$30&lt;&gt;"")))&gt;0,"Plug-in hybrid",IF($G8969="Diesel","Diesel","Gasoline"))</f>
        <v>Gasoline</v>
      </c>
    </row>
    <row r="8970" spans="1:15" ht="15" customHeight="1" x14ac:dyDescent="0.25">
      <c r="A8970" s="1">
        <v>2022</v>
      </c>
      <c r="B8970" s="1" t="s">
        <v>11026</v>
      </c>
      <c r="C8970" s="1" t="s">
        <v>1787</v>
      </c>
      <c r="D8970" s="1" t="s">
        <v>11622</v>
      </c>
      <c r="E8970" s="1" t="s">
        <v>1725</v>
      </c>
      <c r="F8970" s="1" t="s">
        <v>1789</v>
      </c>
      <c r="G8970" s="1" t="s">
        <v>103</v>
      </c>
      <c r="H8970" s="1" t="s">
        <v>437</v>
      </c>
      <c r="I8970" s="1">
        <v>2</v>
      </c>
      <c r="J8970" s="1">
        <v>2023</v>
      </c>
      <c r="K8970" s="1">
        <v>666398</v>
      </c>
      <c r="L8970" s="1">
        <v>0</v>
      </c>
      <c r="M8970" s="1">
        <f t="array" ref="M8970">SUMPRODUCT(MAX(ISNUMBER(SEARCH('Class Rules'!$B$6:$B$85,$E8970))*ISNUMBER(SEARCH('Class Rules'!$C$6:$C$85,$F8970))*'Class Rules'!$A$6:$A$85))</f>
        <v>0</v>
      </c>
      <c r="N8970" s="1" t="str">
        <f t="array" ref="N8970">IF($M8970=0,'Class Rules'!$D$3,INDEX('Class Rules'!$D$6:$D$85,MATCH($M8970,'Class Rules'!$A$6:$A$85,0)))</f>
        <v>Passenger LDV</v>
      </c>
      <c r="O8970" s="1" t="str">
        <f t="array" ref="O8970">IF(SUMPRODUCT(MAX(ISNUMBER(SEARCH(Fuel_Rules!$A$6:$A$30,$E8970))*ISNUMBER(SEARCH(Fuel_Rules!$B$6:$B$30,$F8970))*(Fuel_Rules!$A$6:$A$30&lt;&gt;"")))&gt;0,"Plug-in hybrid",IF($G8970="Diesel","Diesel","Gasoline"))</f>
        <v>Gasoline</v>
      </c>
    </row>
    <row r="8971" spans="1:15" ht="15" customHeight="1" x14ac:dyDescent="0.25">
      <c r="A8971" s="1">
        <v>2022</v>
      </c>
      <c r="B8971" s="1" t="s">
        <v>11026</v>
      </c>
      <c r="C8971" s="1" t="s">
        <v>1790</v>
      </c>
      <c r="D8971" s="1" t="s">
        <v>11623</v>
      </c>
      <c r="E8971" s="1" t="s">
        <v>1725</v>
      </c>
      <c r="F8971" s="1" t="s">
        <v>1792</v>
      </c>
      <c r="G8971" s="1" t="s">
        <v>103</v>
      </c>
      <c r="H8971" s="1" t="s">
        <v>437</v>
      </c>
      <c r="I8971" s="1">
        <v>2</v>
      </c>
      <c r="J8971" s="1">
        <v>2023</v>
      </c>
      <c r="K8971" s="1">
        <v>575331</v>
      </c>
      <c r="L8971" s="1">
        <v>0</v>
      </c>
      <c r="M8971" s="1">
        <f t="array" ref="M8971">SUMPRODUCT(MAX(ISNUMBER(SEARCH('Class Rules'!$B$6:$B$85,$E8971))*ISNUMBER(SEARCH('Class Rules'!$C$6:$C$85,$F8971))*'Class Rules'!$A$6:$A$85))</f>
        <v>0</v>
      </c>
      <c r="N8971" s="1" t="str">
        <f t="array" ref="N8971">IF($M8971=0,'Class Rules'!$D$3,INDEX('Class Rules'!$D$6:$D$85,MATCH($M8971,'Class Rules'!$A$6:$A$85,0)))</f>
        <v>Passenger LDV</v>
      </c>
      <c r="O8971" s="1" t="str">
        <f t="array" ref="O8971">IF(SUMPRODUCT(MAX(ISNUMBER(SEARCH(Fuel_Rules!$A$6:$A$30,$E8971))*ISNUMBER(SEARCH(Fuel_Rules!$B$6:$B$30,$F8971))*(Fuel_Rules!$A$6:$A$30&lt;&gt;"")))&gt;0,"Plug-in hybrid",IF($G8971="Diesel","Diesel","Gasoline"))</f>
        <v>Gasoline</v>
      </c>
    </row>
    <row r="8972" spans="1:15" ht="15" customHeight="1" x14ac:dyDescent="0.25">
      <c r="A8972" s="1">
        <v>2022</v>
      </c>
      <c r="B8972" s="1" t="s">
        <v>11026</v>
      </c>
      <c r="C8972" s="1" t="s">
        <v>1793</v>
      </c>
      <c r="D8972" s="1" t="s">
        <v>11624</v>
      </c>
      <c r="E8972" s="1" t="s">
        <v>1725</v>
      </c>
      <c r="F8972" s="1" t="s">
        <v>1795</v>
      </c>
      <c r="G8972" s="1" t="s">
        <v>103</v>
      </c>
      <c r="H8972" s="1" t="s">
        <v>298</v>
      </c>
      <c r="I8972" s="1">
        <v>2</v>
      </c>
      <c r="J8972" s="1">
        <v>2023</v>
      </c>
      <c r="K8972" s="1">
        <v>706300</v>
      </c>
      <c r="L8972" s="1">
        <v>0</v>
      </c>
      <c r="M8972" s="1">
        <f t="array" ref="M8972">SUMPRODUCT(MAX(ISNUMBER(SEARCH('Class Rules'!$B$6:$B$85,$E8972))*ISNUMBER(SEARCH('Class Rules'!$C$6:$C$85,$F8972))*'Class Rules'!$A$6:$A$85))</f>
        <v>0</v>
      </c>
      <c r="N8972" s="1" t="str">
        <f t="array" ref="N8972">IF($M8972=0,'Class Rules'!$D$3,INDEX('Class Rules'!$D$6:$D$85,MATCH($M8972,'Class Rules'!$A$6:$A$85,0)))</f>
        <v>Passenger LDV</v>
      </c>
      <c r="O8972" s="1" t="str">
        <f t="array" ref="O8972">IF(SUMPRODUCT(MAX(ISNUMBER(SEARCH(Fuel_Rules!$A$6:$A$30,$E8972))*ISNUMBER(SEARCH(Fuel_Rules!$B$6:$B$30,$F8972))*(Fuel_Rules!$A$6:$A$30&lt;&gt;"")))&gt;0,"Plug-in hybrid",IF($G8972="Diesel","Diesel","Gasoline"))</f>
        <v>Plug-in hybrid</v>
      </c>
    </row>
    <row r="8973" spans="1:15" ht="15" customHeight="1" x14ac:dyDescent="0.25">
      <c r="A8973" s="1">
        <v>2022</v>
      </c>
      <c r="B8973" s="1" t="s">
        <v>11026</v>
      </c>
      <c r="C8973" s="1" t="s">
        <v>1796</v>
      </c>
      <c r="D8973" s="1" t="s">
        <v>11625</v>
      </c>
      <c r="E8973" s="1" t="s">
        <v>1725</v>
      </c>
      <c r="F8973" s="1" t="s">
        <v>1798</v>
      </c>
      <c r="G8973" s="1" t="s">
        <v>103</v>
      </c>
      <c r="H8973" s="1" t="s">
        <v>437</v>
      </c>
      <c r="I8973" s="1">
        <v>5</v>
      </c>
      <c r="J8973" s="1">
        <v>2023</v>
      </c>
      <c r="K8973" s="1">
        <v>1257060</v>
      </c>
      <c r="L8973" s="1">
        <v>0</v>
      </c>
      <c r="M8973" s="1">
        <f t="array" ref="M8973">SUMPRODUCT(MAX(ISNUMBER(SEARCH('Class Rules'!$B$6:$B$85,$E8973))*ISNUMBER(SEARCH('Class Rules'!$C$6:$C$85,$F8973))*'Class Rules'!$A$6:$A$85))</f>
        <v>0</v>
      </c>
      <c r="N8973" s="1" t="str">
        <f t="array" ref="N8973">IF($M8973=0,'Class Rules'!$D$3,INDEX('Class Rules'!$D$6:$D$85,MATCH($M8973,'Class Rules'!$A$6:$A$85,0)))</f>
        <v>Passenger LDV</v>
      </c>
      <c r="O8973" s="1" t="str">
        <f t="array" ref="O8973">IF(SUMPRODUCT(MAX(ISNUMBER(SEARCH(Fuel_Rules!$A$6:$A$30,$E8973))*ISNUMBER(SEARCH(Fuel_Rules!$B$6:$B$30,$F8973))*(Fuel_Rules!$A$6:$A$30&lt;&gt;"")))&gt;0,"Plug-in hybrid",IF($G8973="Diesel","Diesel","Gasoline"))</f>
        <v>Gasoline</v>
      </c>
    </row>
    <row r="8974" spans="1:15" ht="15" customHeight="1" x14ac:dyDescent="0.25">
      <c r="A8974" s="1">
        <v>2022</v>
      </c>
      <c r="B8974" s="1" t="s">
        <v>11026</v>
      </c>
      <c r="C8974" s="1" t="s">
        <v>1799</v>
      </c>
      <c r="D8974" s="1" t="s">
        <v>11626</v>
      </c>
      <c r="E8974" s="1" t="s">
        <v>1725</v>
      </c>
      <c r="F8974" s="1" t="s">
        <v>11627</v>
      </c>
      <c r="G8974" s="1" t="s">
        <v>103</v>
      </c>
      <c r="H8974" s="1" t="s">
        <v>437</v>
      </c>
      <c r="I8974" s="1">
        <v>3</v>
      </c>
      <c r="J8974" s="1">
        <v>2023</v>
      </c>
      <c r="K8974" s="1">
        <v>627975</v>
      </c>
      <c r="L8974" s="1">
        <v>0</v>
      </c>
      <c r="M8974" s="1">
        <f t="array" ref="M8974">SUMPRODUCT(MAX(ISNUMBER(SEARCH('Class Rules'!$B$6:$B$85,$E8974))*ISNUMBER(SEARCH('Class Rules'!$C$6:$C$85,$F8974))*'Class Rules'!$A$6:$A$85))</f>
        <v>0</v>
      </c>
      <c r="N8974" s="1" t="str">
        <f t="array" ref="N8974">IF($M8974=0,'Class Rules'!$D$3,INDEX('Class Rules'!$D$6:$D$85,MATCH($M8974,'Class Rules'!$A$6:$A$85,0)))</f>
        <v>Passenger LDV</v>
      </c>
      <c r="O8974" s="1" t="str">
        <f t="array" ref="O8974">IF(SUMPRODUCT(MAX(ISNUMBER(SEARCH(Fuel_Rules!$A$6:$A$30,$E8974))*ISNUMBER(SEARCH(Fuel_Rules!$B$6:$B$30,$F8974))*(Fuel_Rules!$A$6:$A$30&lt;&gt;"")))&gt;0,"Plug-in hybrid",IF($G8974="Diesel","Diesel","Gasoline"))</f>
        <v>Gasoline</v>
      </c>
    </row>
    <row r="8975" spans="1:15" ht="15" customHeight="1" x14ac:dyDescent="0.25">
      <c r="A8975" s="1">
        <v>2022</v>
      </c>
      <c r="B8975" s="1" t="s">
        <v>11026</v>
      </c>
      <c r="C8975" s="1" t="s">
        <v>1802</v>
      </c>
      <c r="D8975" s="1" t="s">
        <v>11628</v>
      </c>
      <c r="E8975" s="1" t="s">
        <v>1725</v>
      </c>
      <c r="F8975" s="1" t="s">
        <v>11629</v>
      </c>
      <c r="G8975" s="1" t="s">
        <v>103</v>
      </c>
      <c r="H8975" s="1" t="s">
        <v>437</v>
      </c>
      <c r="I8975" s="1">
        <v>3</v>
      </c>
      <c r="J8975" s="1">
        <v>2023</v>
      </c>
      <c r="K8975" s="1">
        <v>686475</v>
      </c>
      <c r="L8975" s="1">
        <v>0</v>
      </c>
      <c r="M8975" s="1">
        <f t="array" ref="M8975">SUMPRODUCT(MAX(ISNUMBER(SEARCH('Class Rules'!$B$6:$B$85,$E8975))*ISNUMBER(SEARCH('Class Rules'!$C$6:$C$85,$F8975))*'Class Rules'!$A$6:$A$85))</f>
        <v>0</v>
      </c>
      <c r="N8975" s="1" t="str">
        <f t="array" ref="N8975">IF($M8975=0,'Class Rules'!$D$3,INDEX('Class Rules'!$D$6:$D$85,MATCH($M8975,'Class Rules'!$A$6:$A$85,0)))</f>
        <v>Passenger LDV</v>
      </c>
      <c r="O8975" s="1" t="str">
        <f t="array" ref="O8975">IF(SUMPRODUCT(MAX(ISNUMBER(SEARCH(Fuel_Rules!$A$6:$A$30,$E8975))*ISNUMBER(SEARCH(Fuel_Rules!$B$6:$B$30,$F8975))*(Fuel_Rules!$A$6:$A$30&lt;&gt;"")))&gt;0,"Plug-in hybrid",IF($G8975="Diesel","Diesel","Gasoline"))</f>
        <v>Gasoline</v>
      </c>
    </row>
    <row r="8976" spans="1:15" ht="15" customHeight="1" x14ac:dyDescent="0.25">
      <c r="A8976" s="1">
        <v>2022</v>
      </c>
      <c r="B8976" s="1" t="s">
        <v>11026</v>
      </c>
      <c r="C8976" s="1" t="s">
        <v>1802</v>
      </c>
      <c r="D8976" s="1" t="s">
        <v>11630</v>
      </c>
      <c r="E8976" s="1" t="s">
        <v>1725</v>
      </c>
      <c r="F8976" s="1" t="s">
        <v>11629</v>
      </c>
      <c r="G8976" s="1" t="s">
        <v>103</v>
      </c>
      <c r="H8976" s="1" t="s">
        <v>437</v>
      </c>
      <c r="I8976" s="1">
        <v>3</v>
      </c>
      <c r="J8976" s="1">
        <v>2023</v>
      </c>
      <c r="K8976" s="1">
        <v>659016</v>
      </c>
      <c r="L8976" s="1">
        <v>0</v>
      </c>
      <c r="M8976" s="1">
        <f t="array" ref="M8976">SUMPRODUCT(MAX(ISNUMBER(SEARCH('Class Rules'!$B$6:$B$85,$E8976))*ISNUMBER(SEARCH('Class Rules'!$C$6:$C$85,$F8976))*'Class Rules'!$A$6:$A$85))</f>
        <v>0</v>
      </c>
      <c r="N8976" s="1" t="str">
        <f t="array" ref="N8976">IF($M8976=0,'Class Rules'!$D$3,INDEX('Class Rules'!$D$6:$D$85,MATCH($M8976,'Class Rules'!$A$6:$A$85,0)))</f>
        <v>Passenger LDV</v>
      </c>
      <c r="O8976" s="1" t="str">
        <f t="array" ref="O8976">IF(SUMPRODUCT(MAX(ISNUMBER(SEARCH(Fuel_Rules!$A$6:$A$30,$E8976))*ISNUMBER(SEARCH(Fuel_Rules!$B$6:$B$30,$F8976))*(Fuel_Rules!$A$6:$A$30&lt;&gt;"")))&gt;0,"Plug-in hybrid",IF($G8976="Diesel","Diesel","Gasoline"))</f>
        <v>Gasoline</v>
      </c>
    </row>
    <row r="8977" spans="1:15" ht="15" customHeight="1" x14ac:dyDescent="0.25">
      <c r="A8977" s="1">
        <v>2022</v>
      </c>
      <c r="B8977" s="1" t="s">
        <v>11026</v>
      </c>
      <c r="C8977" s="1" t="s">
        <v>1805</v>
      </c>
      <c r="D8977" s="1" t="s">
        <v>11631</v>
      </c>
      <c r="E8977" s="1" t="s">
        <v>1725</v>
      </c>
      <c r="F8977" s="1" t="s">
        <v>10479</v>
      </c>
      <c r="G8977" s="1" t="s">
        <v>105</v>
      </c>
      <c r="H8977" s="1" t="s">
        <v>298</v>
      </c>
      <c r="I8977" s="1">
        <v>3</v>
      </c>
      <c r="J8977" s="1">
        <v>2023</v>
      </c>
      <c r="K8977" s="1">
        <v>692300</v>
      </c>
      <c r="L8977" s="1">
        <v>0</v>
      </c>
      <c r="M8977" s="1">
        <f t="array" ref="M8977">SUMPRODUCT(MAX(ISNUMBER(SEARCH('Class Rules'!$B$6:$B$85,$E8977))*ISNUMBER(SEARCH('Class Rules'!$C$6:$C$85,$F8977))*'Class Rules'!$A$6:$A$85))</f>
        <v>0</v>
      </c>
      <c r="N8977" s="1" t="str">
        <f t="array" ref="N8977">IF($M8977=0,'Class Rules'!$D$3,INDEX('Class Rules'!$D$6:$D$85,MATCH($M8977,'Class Rules'!$A$6:$A$85,0)))</f>
        <v>Passenger LDV</v>
      </c>
      <c r="O8977" s="1" t="str">
        <f t="array" ref="O8977">IF(SUMPRODUCT(MAX(ISNUMBER(SEARCH(Fuel_Rules!$A$6:$A$30,$E8977))*ISNUMBER(SEARCH(Fuel_Rules!$B$6:$B$30,$F8977))*(Fuel_Rules!$A$6:$A$30&lt;&gt;"")))&gt;0,"Plug-in hybrid",IF($G8977="Diesel","Diesel","Gasoline"))</f>
        <v>Diesel</v>
      </c>
    </row>
    <row r="8978" spans="1:15" ht="15" customHeight="1" x14ac:dyDescent="0.25">
      <c r="A8978" s="1">
        <v>2022</v>
      </c>
      <c r="B8978" s="1" t="s">
        <v>11026</v>
      </c>
      <c r="C8978" s="1" t="s">
        <v>1808</v>
      </c>
      <c r="D8978" s="1" t="s">
        <v>11632</v>
      </c>
      <c r="E8978" s="1" t="s">
        <v>1725</v>
      </c>
      <c r="F8978" s="1" t="s">
        <v>10481</v>
      </c>
      <c r="G8978" s="1" t="s">
        <v>105</v>
      </c>
      <c r="H8978" s="1" t="s">
        <v>298</v>
      </c>
      <c r="I8978" s="1">
        <v>3</v>
      </c>
      <c r="J8978" s="1">
        <v>2023</v>
      </c>
      <c r="K8978" s="1">
        <v>625975</v>
      </c>
      <c r="L8978" s="1">
        <v>0</v>
      </c>
      <c r="M8978" s="1">
        <f t="array" ref="M8978">SUMPRODUCT(MAX(ISNUMBER(SEARCH('Class Rules'!$B$6:$B$85,$E8978))*ISNUMBER(SEARCH('Class Rules'!$C$6:$C$85,$F8978))*'Class Rules'!$A$6:$A$85))</f>
        <v>0</v>
      </c>
      <c r="N8978" s="1" t="str">
        <f t="array" ref="N8978">IF($M8978=0,'Class Rules'!$D$3,INDEX('Class Rules'!$D$6:$D$85,MATCH($M8978,'Class Rules'!$A$6:$A$85,0)))</f>
        <v>Passenger LDV</v>
      </c>
      <c r="O8978" s="1" t="str">
        <f t="array" ref="O8978">IF(SUMPRODUCT(MAX(ISNUMBER(SEARCH(Fuel_Rules!$A$6:$A$30,$E8978))*ISNUMBER(SEARCH(Fuel_Rules!$B$6:$B$30,$F8978))*(Fuel_Rules!$A$6:$A$30&lt;&gt;"")))&gt;0,"Plug-in hybrid",IF($G8978="Diesel","Diesel","Gasoline"))</f>
        <v>Diesel</v>
      </c>
    </row>
    <row r="8979" spans="1:15" ht="15" customHeight="1" x14ac:dyDescent="0.25">
      <c r="A8979" s="1">
        <v>2022</v>
      </c>
      <c r="B8979" s="1" t="s">
        <v>11026</v>
      </c>
      <c r="C8979" s="1" t="s">
        <v>1811</v>
      </c>
      <c r="D8979" s="1" t="s">
        <v>11633</v>
      </c>
      <c r="E8979" s="1" t="s">
        <v>1725</v>
      </c>
      <c r="F8979" s="1" t="s">
        <v>1813</v>
      </c>
      <c r="G8979" s="1" t="s">
        <v>105</v>
      </c>
      <c r="H8979" s="1" t="s">
        <v>437</v>
      </c>
      <c r="I8979" s="1">
        <v>3</v>
      </c>
      <c r="J8979" s="1">
        <v>2023</v>
      </c>
      <c r="K8979" s="1">
        <v>640986</v>
      </c>
      <c r="L8979" s="1">
        <v>0</v>
      </c>
      <c r="M8979" s="1">
        <f t="array" ref="M8979">SUMPRODUCT(MAX(ISNUMBER(SEARCH('Class Rules'!$B$6:$B$85,$E8979))*ISNUMBER(SEARCH('Class Rules'!$C$6:$C$85,$F8979))*'Class Rules'!$A$6:$A$85))</f>
        <v>0</v>
      </c>
      <c r="N8979" s="1" t="str">
        <f t="array" ref="N8979">IF($M8979=0,'Class Rules'!$D$3,INDEX('Class Rules'!$D$6:$D$85,MATCH($M8979,'Class Rules'!$A$6:$A$85,0)))</f>
        <v>Passenger LDV</v>
      </c>
      <c r="O8979" s="1" t="str">
        <f t="array" ref="O8979">IF(SUMPRODUCT(MAX(ISNUMBER(SEARCH(Fuel_Rules!$A$6:$A$30,$E8979))*ISNUMBER(SEARCH(Fuel_Rules!$B$6:$B$30,$F8979))*(Fuel_Rules!$A$6:$A$30&lt;&gt;"")))&gt;0,"Plug-in hybrid",IF($G8979="Diesel","Diesel","Gasoline"))</f>
        <v>Diesel</v>
      </c>
    </row>
    <row r="8980" spans="1:15" ht="15" customHeight="1" x14ac:dyDescent="0.25">
      <c r="A8980" s="1">
        <v>2022</v>
      </c>
      <c r="B8980" s="1" t="s">
        <v>11026</v>
      </c>
      <c r="C8980" s="1" t="s">
        <v>1814</v>
      </c>
      <c r="D8980" s="1" t="s">
        <v>11634</v>
      </c>
      <c r="E8980" s="1" t="s">
        <v>1725</v>
      </c>
      <c r="F8980" s="1" t="s">
        <v>1816</v>
      </c>
      <c r="G8980" s="1" t="s">
        <v>105</v>
      </c>
      <c r="H8980" s="1" t="s">
        <v>437</v>
      </c>
      <c r="I8980" s="1">
        <v>3</v>
      </c>
      <c r="J8980" s="1">
        <v>2023</v>
      </c>
      <c r="K8980" s="1">
        <v>768159</v>
      </c>
      <c r="L8980" s="1">
        <v>0</v>
      </c>
      <c r="M8980" s="1">
        <f t="array" ref="M8980">SUMPRODUCT(MAX(ISNUMBER(SEARCH('Class Rules'!$B$6:$B$85,$E8980))*ISNUMBER(SEARCH('Class Rules'!$C$6:$C$85,$F8980))*'Class Rules'!$A$6:$A$85))</f>
        <v>0</v>
      </c>
      <c r="N8980" s="1" t="str">
        <f t="array" ref="N8980">IF($M8980=0,'Class Rules'!$D$3,INDEX('Class Rules'!$D$6:$D$85,MATCH($M8980,'Class Rules'!$A$6:$A$85,0)))</f>
        <v>Passenger LDV</v>
      </c>
      <c r="O8980" s="1" t="str">
        <f t="array" ref="O8980">IF(SUMPRODUCT(MAX(ISNUMBER(SEARCH(Fuel_Rules!$A$6:$A$30,$E8980))*ISNUMBER(SEARCH(Fuel_Rules!$B$6:$B$30,$F8980))*(Fuel_Rules!$A$6:$A$30&lt;&gt;"")))&gt;0,"Plug-in hybrid",IF($G8980="Diesel","Diesel","Gasoline"))</f>
        <v>Diesel</v>
      </c>
    </row>
    <row r="8981" spans="1:15" ht="15" customHeight="1" x14ac:dyDescent="0.25">
      <c r="A8981" s="1">
        <v>2022</v>
      </c>
      <c r="B8981" s="1" t="s">
        <v>11026</v>
      </c>
      <c r="C8981" s="1" t="s">
        <v>1817</v>
      </c>
      <c r="D8981" s="1" t="s">
        <v>11635</v>
      </c>
      <c r="E8981" s="1" t="s">
        <v>1725</v>
      </c>
      <c r="F8981" s="1" t="s">
        <v>10485</v>
      </c>
      <c r="G8981" s="1" t="s">
        <v>105</v>
      </c>
      <c r="H8981" s="1" t="s">
        <v>298</v>
      </c>
      <c r="I8981" s="1">
        <v>3</v>
      </c>
      <c r="J8981" s="1">
        <v>2023</v>
      </c>
      <c r="K8981" s="1">
        <v>735677</v>
      </c>
      <c r="L8981" s="1">
        <v>0</v>
      </c>
      <c r="M8981" s="1">
        <f t="array" ref="M8981">SUMPRODUCT(MAX(ISNUMBER(SEARCH('Class Rules'!$B$6:$B$85,$E8981))*ISNUMBER(SEARCH('Class Rules'!$C$6:$C$85,$F8981))*'Class Rules'!$A$6:$A$85))</f>
        <v>0</v>
      </c>
      <c r="N8981" s="1" t="str">
        <f t="array" ref="N8981">IF($M8981=0,'Class Rules'!$D$3,INDEX('Class Rules'!$D$6:$D$85,MATCH($M8981,'Class Rules'!$A$6:$A$85,0)))</f>
        <v>Passenger LDV</v>
      </c>
      <c r="O8981" s="1" t="str">
        <f t="array" ref="O8981">IF(SUMPRODUCT(MAX(ISNUMBER(SEARCH(Fuel_Rules!$A$6:$A$30,$E8981))*ISNUMBER(SEARCH(Fuel_Rules!$B$6:$B$30,$F8981))*(Fuel_Rules!$A$6:$A$30&lt;&gt;"")))&gt;0,"Plug-in hybrid",IF($G8981="Diesel","Diesel","Gasoline"))</f>
        <v>Diesel</v>
      </c>
    </row>
    <row r="8982" spans="1:15" ht="15" customHeight="1" x14ac:dyDescent="0.25">
      <c r="A8982" s="1">
        <v>2022</v>
      </c>
      <c r="B8982" s="1" t="s">
        <v>11026</v>
      </c>
      <c r="C8982" s="1" t="s">
        <v>1823</v>
      </c>
      <c r="D8982" s="1" t="s">
        <v>11636</v>
      </c>
      <c r="E8982" s="1" t="s">
        <v>1725</v>
      </c>
      <c r="F8982" s="1" t="s">
        <v>1825</v>
      </c>
      <c r="G8982" s="1" t="s">
        <v>103</v>
      </c>
      <c r="H8982" s="1" t="s">
        <v>437</v>
      </c>
      <c r="I8982" s="1">
        <v>5</v>
      </c>
      <c r="J8982" s="1">
        <v>2023</v>
      </c>
      <c r="K8982" s="1">
        <v>1049925</v>
      </c>
      <c r="L8982" s="1">
        <v>0</v>
      </c>
      <c r="M8982" s="1">
        <f t="array" ref="M8982">SUMPRODUCT(MAX(ISNUMBER(SEARCH('Class Rules'!$B$6:$B$85,$E8982))*ISNUMBER(SEARCH('Class Rules'!$C$6:$C$85,$F8982))*'Class Rules'!$A$6:$A$85))</f>
        <v>0</v>
      </c>
      <c r="N8982" s="1" t="str">
        <f t="array" ref="N8982">IF($M8982=0,'Class Rules'!$D$3,INDEX('Class Rules'!$D$6:$D$85,MATCH($M8982,'Class Rules'!$A$6:$A$85,0)))</f>
        <v>Passenger LDV</v>
      </c>
      <c r="O8982" s="1" t="str">
        <f t="array" ref="O8982">IF(SUMPRODUCT(MAX(ISNUMBER(SEARCH(Fuel_Rules!$A$6:$A$30,$E8982))*ISNUMBER(SEARCH(Fuel_Rules!$B$6:$B$30,$F8982))*(Fuel_Rules!$A$6:$A$30&lt;&gt;"")))&gt;0,"Plug-in hybrid",IF($G8982="Diesel","Diesel","Gasoline"))</f>
        <v>Gasoline</v>
      </c>
    </row>
    <row r="8983" spans="1:15" ht="15" customHeight="1" x14ac:dyDescent="0.25">
      <c r="A8983" s="1">
        <v>2022</v>
      </c>
      <c r="B8983" s="1" t="s">
        <v>11026</v>
      </c>
      <c r="C8983" s="1" t="s">
        <v>1826</v>
      </c>
      <c r="D8983" s="1" t="s">
        <v>11637</v>
      </c>
      <c r="E8983" s="1" t="s">
        <v>1725</v>
      </c>
      <c r="F8983" s="1" t="s">
        <v>1828</v>
      </c>
      <c r="G8983" s="1" t="s">
        <v>103</v>
      </c>
      <c r="H8983" s="1" t="s">
        <v>437</v>
      </c>
      <c r="I8983" s="1">
        <v>2</v>
      </c>
      <c r="J8983" s="1">
        <v>2023</v>
      </c>
      <c r="K8983" s="1">
        <v>563655</v>
      </c>
      <c r="L8983" s="1">
        <v>0</v>
      </c>
      <c r="M8983" s="1">
        <f t="array" ref="M8983">SUMPRODUCT(MAX(ISNUMBER(SEARCH('Class Rules'!$B$6:$B$85,$E8983))*ISNUMBER(SEARCH('Class Rules'!$C$6:$C$85,$F8983))*'Class Rules'!$A$6:$A$85))</f>
        <v>0</v>
      </c>
      <c r="N8983" s="1" t="str">
        <f t="array" ref="N8983">IF($M8983=0,'Class Rules'!$D$3,INDEX('Class Rules'!$D$6:$D$85,MATCH($M8983,'Class Rules'!$A$6:$A$85,0)))</f>
        <v>Passenger LDV</v>
      </c>
      <c r="O8983" s="1" t="str">
        <f t="array" ref="O8983">IF(SUMPRODUCT(MAX(ISNUMBER(SEARCH(Fuel_Rules!$A$6:$A$30,$E8983))*ISNUMBER(SEARCH(Fuel_Rules!$B$6:$B$30,$F8983))*(Fuel_Rules!$A$6:$A$30&lt;&gt;"")))&gt;0,"Plug-in hybrid",IF($G8983="Diesel","Diesel","Gasoline"))</f>
        <v>Gasoline</v>
      </c>
    </row>
    <row r="8984" spans="1:15" ht="15" customHeight="1" x14ac:dyDescent="0.25">
      <c r="A8984" s="1">
        <v>2022</v>
      </c>
      <c r="B8984" s="1" t="s">
        <v>11026</v>
      </c>
      <c r="C8984" s="1" t="s">
        <v>9366</v>
      </c>
      <c r="D8984" s="1" t="s">
        <v>11638</v>
      </c>
      <c r="E8984" s="1" t="s">
        <v>1725</v>
      </c>
      <c r="F8984" s="1" t="s">
        <v>10490</v>
      </c>
      <c r="G8984" s="1" t="s">
        <v>105</v>
      </c>
      <c r="H8984" s="1" t="s">
        <v>298</v>
      </c>
      <c r="I8984" s="1">
        <v>3</v>
      </c>
      <c r="J8984" s="1">
        <v>2023</v>
      </c>
      <c r="K8984" s="1">
        <v>757608</v>
      </c>
      <c r="L8984" s="1">
        <v>0</v>
      </c>
      <c r="M8984" s="1">
        <f t="array" ref="M8984">SUMPRODUCT(MAX(ISNUMBER(SEARCH('Class Rules'!$B$6:$B$85,$E8984))*ISNUMBER(SEARCH('Class Rules'!$C$6:$C$85,$F8984))*'Class Rules'!$A$6:$A$85))</f>
        <v>0</v>
      </c>
      <c r="N8984" s="1" t="str">
        <f t="array" ref="N8984">IF($M8984=0,'Class Rules'!$D$3,INDEX('Class Rules'!$D$6:$D$85,MATCH($M8984,'Class Rules'!$A$6:$A$85,0)))</f>
        <v>Passenger LDV</v>
      </c>
      <c r="O8984" s="1" t="str">
        <f t="array" ref="O8984">IF(SUMPRODUCT(MAX(ISNUMBER(SEARCH(Fuel_Rules!$A$6:$A$30,$E8984))*ISNUMBER(SEARCH(Fuel_Rules!$B$6:$B$30,$F8984))*(Fuel_Rules!$A$6:$A$30&lt;&gt;"")))&gt;0,"Plug-in hybrid",IF($G8984="Diesel","Diesel","Gasoline"))</f>
        <v>Diesel</v>
      </c>
    </row>
    <row r="8985" spans="1:15" ht="15" customHeight="1" x14ac:dyDescent="0.25">
      <c r="A8985" s="1">
        <v>2022</v>
      </c>
      <c r="B8985" s="1" t="s">
        <v>11026</v>
      </c>
      <c r="C8985" s="1" t="s">
        <v>9366</v>
      </c>
      <c r="D8985" s="1" t="s">
        <v>11639</v>
      </c>
      <c r="E8985" s="1" t="s">
        <v>1725</v>
      </c>
      <c r="F8985" s="1" t="s">
        <v>10490</v>
      </c>
      <c r="G8985" s="1" t="s">
        <v>105</v>
      </c>
      <c r="H8985" s="1" t="s">
        <v>298</v>
      </c>
      <c r="I8985" s="1">
        <v>3</v>
      </c>
      <c r="J8985" s="1">
        <v>2023</v>
      </c>
      <c r="K8985" s="1">
        <v>714866</v>
      </c>
      <c r="L8985" s="1">
        <v>0</v>
      </c>
      <c r="M8985" s="1">
        <f t="array" ref="M8985">SUMPRODUCT(MAX(ISNUMBER(SEARCH('Class Rules'!$B$6:$B$85,$E8985))*ISNUMBER(SEARCH('Class Rules'!$C$6:$C$85,$F8985))*'Class Rules'!$A$6:$A$85))</f>
        <v>0</v>
      </c>
      <c r="N8985" s="1" t="str">
        <f t="array" ref="N8985">IF($M8985=0,'Class Rules'!$D$3,INDEX('Class Rules'!$D$6:$D$85,MATCH($M8985,'Class Rules'!$A$6:$A$85,0)))</f>
        <v>Passenger LDV</v>
      </c>
      <c r="O8985" s="1" t="str">
        <f t="array" ref="O8985">IF(SUMPRODUCT(MAX(ISNUMBER(SEARCH(Fuel_Rules!$A$6:$A$30,$E8985))*ISNUMBER(SEARCH(Fuel_Rules!$B$6:$B$30,$F8985))*(Fuel_Rules!$A$6:$A$30&lt;&gt;"")))&gt;0,"Plug-in hybrid",IF($G8985="Diesel","Diesel","Gasoline"))</f>
        <v>Diesel</v>
      </c>
    </row>
    <row r="8986" spans="1:15" ht="15" customHeight="1" x14ac:dyDescent="0.25">
      <c r="A8986" s="1">
        <v>2022</v>
      </c>
      <c r="B8986" s="1" t="s">
        <v>11026</v>
      </c>
      <c r="C8986" s="1" t="s">
        <v>1829</v>
      </c>
      <c r="D8986" s="1" t="s">
        <v>11640</v>
      </c>
      <c r="E8986" s="1" t="s">
        <v>1831</v>
      </c>
      <c r="F8986" s="1" t="s">
        <v>10493</v>
      </c>
      <c r="G8986" s="1" t="s">
        <v>103</v>
      </c>
      <c r="H8986" s="1" t="s">
        <v>437</v>
      </c>
      <c r="I8986" s="1">
        <v>3.5</v>
      </c>
      <c r="J8986" s="1">
        <v>2023</v>
      </c>
      <c r="K8986" s="1">
        <v>975297</v>
      </c>
      <c r="L8986" s="1">
        <v>0</v>
      </c>
      <c r="M8986" s="1">
        <f t="array" ref="M8986">SUMPRODUCT(MAX(ISNUMBER(SEARCH('Class Rules'!$B$6:$B$85,$E8986))*ISNUMBER(SEARCH('Class Rules'!$C$6:$C$85,$F8986))*'Class Rules'!$A$6:$A$85))</f>
        <v>0</v>
      </c>
      <c r="N8986" s="1" t="str">
        <f t="array" ref="N8986">IF($M8986=0,'Class Rules'!$D$3,INDEX('Class Rules'!$D$6:$D$85,MATCH($M8986,'Class Rules'!$A$6:$A$85,0)))</f>
        <v>Passenger LDV</v>
      </c>
      <c r="O8986" s="1" t="str">
        <f t="array" ref="O8986">IF(SUMPRODUCT(MAX(ISNUMBER(SEARCH(Fuel_Rules!$A$6:$A$30,$E8986))*ISNUMBER(SEARCH(Fuel_Rules!$B$6:$B$30,$F8986))*(Fuel_Rules!$A$6:$A$30&lt;&gt;"")))&gt;0,"Plug-in hybrid",IF($G8986="Diesel","Diesel","Gasoline"))</f>
        <v>Gasoline</v>
      </c>
    </row>
    <row r="8987" spans="1:15" ht="15" customHeight="1" x14ac:dyDescent="0.25">
      <c r="A8987" s="1">
        <v>2022</v>
      </c>
      <c r="B8987" s="1" t="s">
        <v>11026</v>
      </c>
      <c r="C8987" s="1" t="s">
        <v>1842</v>
      </c>
      <c r="D8987" s="1" t="s">
        <v>11641</v>
      </c>
      <c r="E8987" s="1" t="s">
        <v>1831</v>
      </c>
      <c r="F8987" s="1" t="s">
        <v>10501</v>
      </c>
      <c r="G8987" s="1" t="s">
        <v>103</v>
      </c>
      <c r="H8987" s="1" t="s">
        <v>437</v>
      </c>
      <c r="I8987" s="1">
        <v>2.5</v>
      </c>
      <c r="J8987" s="1">
        <v>2023</v>
      </c>
      <c r="K8987" s="1">
        <v>353253</v>
      </c>
      <c r="L8987" s="1">
        <v>0</v>
      </c>
      <c r="M8987" s="1">
        <f t="array" ref="M8987">SUMPRODUCT(MAX(ISNUMBER(SEARCH('Class Rules'!$B$6:$B$85,$E8987))*ISNUMBER(SEARCH('Class Rules'!$C$6:$C$85,$F8987))*'Class Rules'!$A$6:$A$85))</f>
        <v>0</v>
      </c>
      <c r="N8987" s="1" t="str">
        <f t="array" ref="N8987">IF($M8987=0,'Class Rules'!$D$3,INDEX('Class Rules'!$D$6:$D$85,MATCH($M8987,'Class Rules'!$A$6:$A$85,0)))</f>
        <v>Passenger LDV</v>
      </c>
      <c r="O8987" s="1" t="str">
        <f t="array" ref="O8987">IF(SUMPRODUCT(MAX(ISNUMBER(SEARCH(Fuel_Rules!$A$6:$A$30,$E8987))*ISNUMBER(SEARCH(Fuel_Rules!$B$6:$B$30,$F8987))*(Fuel_Rules!$A$6:$A$30&lt;&gt;"")))&gt;0,"Plug-in hybrid",IF($G8987="Diesel","Diesel","Gasoline"))</f>
        <v>Gasoline</v>
      </c>
    </row>
    <row r="8988" spans="1:15" ht="15" customHeight="1" x14ac:dyDescent="0.25">
      <c r="A8988" s="1">
        <v>2022</v>
      </c>
      <c r="B8988" s="1" t="s">
        <v>11026</v>
      </c>
      <c r="C8988" s="1" t="s">
        <v>1845</v>
      </c>
      <c r="D8988" s="1" t="s">
        <v>11642</v>
      </c>
      <c r="E8988" s="1" t="s">
        <v>1831</v>
      </c>
      <c r="F8988" s="1" t="s">
        <v>10503</v>
      </c>
      <c r="G8988" s="1" t="s">
        <v>103</v>
      </c>
      <c r="H8988" s="1" t="s">
        <v>437</v>
      </c>
      <c r="I8988" s="1">
        <v>2</v>
      </c>
      <c r="J8988" s="1">
        <v>2023</v>
      </c>
      <c r="K8988" s="1">
        <v>306115</v>
      </c>
      <c r="L8988" s="1">
        <v>0</v>
      </c>
      <c r="M8988" s="1">
        <f t="array" ref="M8988">SUMPRODUCT(MAX(ISNUMBER(SEARCH('Class Rules'!$B$6:$B$85,$E8988))*ISNUMBER(SEARCH('Class Rules'!$C$6:$C$85,$F8988))*'Class Rules'!$A$6:$A$85))</f>
        <v>0</v>
      </c>
      <c r="N8988" s="1" t="str">
        <f t="array" ref="N8988">IF($M8988=0,'Class Rules'!$D$3,INDEX('Class Rules'!$D$6:$D$85,MATCH($M8988,'Class Rules'!$A$6:$A$85,0)))</f>
        <v>Passenger LDV</v>
      </c>
      <c r="O8988" s="1" t="str">
        <f t="array" ref="O8988">IF(SUMPRODUCT(MAX(ISNUMBER(SEARCH(Fuel_Rules!$A$6:$A$30,$E8988))*ISNUMBER(SEARCH(Fuel_Rules!$B$6:$B$30,$F8988))*(Fuel_Rules!$A$6:$A$30&lt;&gt;"")))&gt;0,"Plug-in hybrid",IF($G8988="Diesel","Diesel","Gasoline"))</f>
        <v>Gasoline</v>
      </c>
    </row>
    <row r="8989" spans="1:15" ht="15" customHeight="1" x14ac:dyDescent="0.25">
      <c r="A8989" s="1">
        <v>2022</v>
      </c>
      <c r="B8989" s="1" t="s">
        <v>11026</v>
      </c>
      <c r="C8989" s="1" t="s">
        <v>1848</v>
      </c>
      <c r="D8989" s="1" t="s">
        <v>11643</v>
      </c>
      <c r="E8989" s="1" t="s">
        <v>1831</v>
      </c>
      <c r="F8989" s="1" t="s">
        <v>10505</v>
      </c>
      <c r="G8989" s="1" t="s">
        <v>103</v>
      </c>
      <c r="H8989" s="1" t="s">
        <v>437</v>
      </c>
      <c r="I8989" s="1">
        <v>2</v>
      </c>
      <c r="J8989" s="1">
        <v>2023</v>
      </c>
      <c r="K8989" s="1">
        <v>271291</v>
      </c>
      <c r="L8989" s="1">
        <v>0</v>
      </c>
      <c r="M8989" s="1">
        <f t="array" ref="M8989">SUMPRODUCT(MAX(ISNUMBER(SEARCH('Class Rules'!$B$6:$B$85,$E8989))*ISNUMBER(SEARCH('Class Rules'!$C$6:$C$85,$F8989))*'Class Rules'!$A$6:$A$85))</f>
        <v>0</v>
      </c>
      <c r="N8989" s="1" t="str">
        <f t="array" ref="N8989">IF($M8989=0,'Class Rules'!$D$3,INDEX('Class Rules'!$D$6:$D$85,MATCH($M8989,'Class Rules'!$A$6:$A$85,0)))</f>
        <v>Passenger LDV</v>
      </c>
      <c r="O8989" s="1" t="str">
        <f t="array" ref="O8989">IF(SUMPRODUCT(MAX(ISNUMBER(SEARCH(Fuel_Rules!$A$6:$A$30,$E8989))*ISNUMBER(SEARCH(Fuel_Rules!$B$6:$B$30,$F8989))*(Fuel_Rules!$A$6:$A$30&lt;&gt;"")))&gt;0,"Plug-in hybrid",IF($G8989="Diesel","Diesel","Gasoline"))</f>
        <v>Gasoline</v>
      </c>
    </row>
    <row r="8990" spans="1:15" ht="15" customHeight="1" x14ac:dyDescent="0.25">
      <c r="A8990" s="1">
        <v>2022</v>
      </c>
      <c r="B8990" s="1" t="s">
        <v>11026</v>
      </c>
      <c r="C8990" s="1" t="s">
        <v>1851</v>
      </c>
      <c r="D8990" s="1" t="s">
        <v>11644</v>
      </c>
      <c r="E8990" s="1" t="s">
        <v>1831</v>
      </c>
      <c r="F8990" s="1" t="s">
        <v>10507</v>
      </c>
      <c r="G8990" s="1" t="s">
        <v>103</v>
      </c>
      <c r="H8990" s="1" t="s">
        <v>437</v>
      </c>
      <c r="I8990" s="1">
        <v>3.5</v>
      </c>
      <c r="J8990" s="1">
        <v>2023</v>
      </c>
      <c r="K8990" s="1">
        <v>512039</v>
      </c>
      <c r="L8990" s="1">
        <v>0</v>
      </c>
      <c r="M8990" s="1">
        <f t="array" ref="M8990">SUMPRODUCT(MAX(ISNUMBER(SEARCH('Class Rules'!$B$6:$B$85,$E8990))*ISNUMBER(SEARCH('Class Rules'!$C$6:$C$85,$F8990))*'Class Rules'!$A$6:$A$85))</f>
        <v>0</v>
      </c>
      <c r="N8990" s="1" t="str">
        <f t="array" ref="N8990">IF($M8990=0,'Class Rules'!$D$3,INDEX('Class Rules'!$D$6:$D$85,MATCH($M8990,'Class Rules'!$A$6:$A$85,0)))</f>
        <v>Passenger LDV</v>
      </c>
      <c r="O8990" s="1" t="str">
        <f t="array" ref="O8990">IF(SUMPRODUCT(MAX(ISNUMBER(SEARCH(Fuel_Rules!$A$6:$A$30,$E8990))*ISNUMBER(SEARCH(Fuel_Rules!$B$6:$B$30,$F8990))*(Fuel_Rules!$A$6:$A$30&lt;&gt;"")))&gt;0,"Plug-in hybrid",IF($G8990="Diesel","Diesel","Gasoline"))</f>
        <v>Gasoline</v>
      </c>
    </row>
    <row r="8991" spans="1:15" ht="15" customHeight="1" x14ac:dyDescent="0.25">
      <c r="A8991" s="1">
        <v>2022</v>
      </c>
      <c r="B8991" s="1" t="s">
        <v>11026</v>
      </c>
      <c r="C8991" s="1" t="s">
        <v>1854</v>
      </c>
      <c r="D8991" s="1" t="s">
        <v>11645</v>
      </c>
      <c r="E8991" s="1" t="s">
        <v>1831</v>
      </c>
      <c r="F8991" s="1" t="s">
        <v>10509</v>
      </c>
      <c r="G8991" s="1" t="s">
        <v>103</v>
      </c>
      <c r="H8991" s="1" t="s">
        <v>437</v>
      </c>
      <c r="I8991" s="1">
        <v>3.5</v>
      </c>
      <c r="J8991" s="1">
        <v>2023</v>
      </c>
      <c r="K8991" s="1">
        <v>522709</v>
      </c>
      <c r="L8991" s="1">
        <v>0</v>
      </c>
      <c r="M8991" s="1">
        <f t="array" ref="M8991">SUMPRODUCT(MAX(ISNUMBER(SEARCH('Class Rules'!$B$6:$B$85,$E8991))*ISNUMBER(SEARCH('Class Rules'!$C$6:$C$85,$F8991))*'Class Rules'!$A$6:$A$85))</f>
        <v>0</v>
      </c>
      <c r="N8991" s="1" t="str">
        <f t="array" ref="N8991">IF($M8991=0,'Class Rules'!$D$3,INDEX('Class Rules'!$D$6:$D$85,MATCH($M8991,'Class Rules'!$A$6:$A$85,0)))</f>
        <v>Passenger LDV</v>
      </c>
      <c r="O8991" s="1" t="str">
        <f t="array" ref="O8991">IF(SUMPRODUCT(MAX(ISNUMBER(SEARCH(Fuel_Rules!$A$6:$A$30,$E8991))*ISNUMBER(SEARCH(Fuel_Rules!$B$6:$B$30,$F8991))*(Fuel_Rules!$A$6:$A$30&lt;&gt;"")))&gt;0,"Plug-in hybrid",IF($G8991="Diesel","Diesel","Gasoline"))</f>
        <v>Gasoline</v>
      </c>
    </row>
    <row r="8992" spans="1:15" ht="15" customHeight="1" x14ac:dyDescent="0.25">
      <c r="A8992" s="1">
        <v>2022</v>
      </c>
      <c r="B8992" s="1" t="s">
        <v>11026</v>
      </c>
      <c r="C8992" s="1" t="s">
        <v>5627</v>
      </c>
      <c r="D8992" s="1" t="s">
        <v>11646</v>
      </c>
      <c r="E8992" s="1" t="s">
        <v>1831</v>
      </c>
      <c r="F8992" s="1" t="s">
        <v>10511</v>
      </c>
      <c r="G8992" s="1" t="s">
        <v>103</v>
      </c>
      <c r="H8992" s="1" t="s">
        <v>437</v>
      </c>
      <c r="I8992" s="1">
        <v>2.5</v>
      </c>
      <c r="J8992" s="1">
        <v>2023</v>
      </c>
      <c r="K8992" s="1">
        <v>392986</v>
      </c>
      <c r="L8992" s="1">
        <v>0</v>
      </c>
      <c r="M8992" s="1">
        <f t="array" ref="M8992">SUMPRODUCT(MAX(ISNUMBER(SEARCH('Class Rules'!$B$6:$B$85,$E8992))*ISNUMBER(SEARCH('Class Rules'!$C$6:$C$85,$F8992))*'Class Rules'!$A$6:$A$85))</f>
        <v>0</v>
      </c>
      <c r="N8992" s="1" t="str">
        <f t="array" ref="N8992">IF($M8992=0,'Class Rules'!$D$3,INDEX('Class Rules'!$D$6:$D$85,MATCH($M8992,'Class Rules'!$A$6:$A$85,0)))</f>
        <v>Passenger LDV</v>
      </c>
      <c r="O8992" s="1" t="str">
        <f t="array" ref="O8992">IF(SUMPRODUCT(MAX(ISNUMBER(SEARCH(Fuel_Rules!$A$6:$A$30,$E8992))*ISNUMBER(SEARCH(Fuel_Rules!$B$6:$B$30,$F8992))*(Fuel_Rules!$A$6:$A$30&lt;&gt;"")))&gt;0,"Plug-in hybrid",IF($G8992="Diesel","Diesel","Gasoline"))</f>
        <v>Gasoline</v>
      </c>
    </row>
    <row r="8993" spans="1:15" ht="15" customHeight="1" x14ac:dyDescent="0.25">
      <c r="A8993" s="1">
        <v>2022</v>
      </c>
      <c r="B8993" s="1" t="s">
        <v>11026</v>
      </c>
      <c r="C8993" s="1" t="s">
        <v>5630</v>
      </c>
      <c r="D8993" s="1" t="s">
        <v>11647</v>
      </c>
      <c r="E8993" s="1" t="s">
        <v>1831</v>
      </c>
      <c r="F8993" s="1" t="s">
        <v>10513</v>
      </c>
      <c r="G8993" s="1" t="s">
        <v>103</v>
      </c>
      <c r="H8993" s="1" t="s">
        <v>437</v>
      </c>
      <c r="I8993" s="1">
        <v>2.5</v>
      </c>
      <c r="J8993" s="1">
        <v>2023</v>
      </c>
      <c r="K8993" s="1">
        <v>357386</v>
      </c>
      <c r="L8993" s="1">
        <v>0</v>
      </c>
      <c r="M8993" s="1">
        <f t="array" ref="M8993">SUMPRODUCT(MAX(ISNUMBER(SEARCH('Class Rules'!$B$6:$B$85,$E8993))*ISNUMBER(SEARCH('Class Rules'!$C$6:$C$85,$F8993))*'Class Rules'!$A$6:$A$85))</f>
        <v>0</v>
      </c>
      <c r="N8993" s="1" t="str">
        <f t="array" ref="N8993">IF($M8993=0,'Class Rules'!$D$3,INDEX('Class Rules'!$D$6:$D$85,MATCH($M8993,'Class Rules'!$A$6:$A$85,0)))</f>
        <v>Passenger LDV</v>
      </c>
      <c r="O8993" s="1" t="str">
        <f t="array" ref="O8993">IF(SUMPRODUCT(MAX(ISNUMBER(SEARCH(Fuel_Rules!$A$6:$A$30,$E8993))*ISNUMBER(SEARCH(Fuel_Rules!$B$6:$B$30,$F8993))*(Fuel_Rules!$A$6:$A$30&lt;&gt;"")))&gt;0,"Plug-in hybrid",IF($G8993="Diesel","Diesel","Gasoline"))</f>
        <v>Gasoline</v>
      </c>
    </row>
    <row r="8994" spans="1:15" ht="15" customHeight="1" x14ac:dyDescent="0.25">
      <c r="A8994" s="1">
        <v>2022</v>
      </c>
      <c r="B8994" s="1" t="s">
        <v>11026</v>
      </c>
      <c r="C8994" s="1" t="s">
        <v>5633</v>
      </c>
      <c r="D8994" s="1" t="s">
        <v>11648</v>
      </c>
      <c r="E8994" s="1" t="s">
        <v>1831</v>
      </c>
      <c r="F8994" s="1" t="s">
        <v>10515</v>
      </c>
      <c r="G8994" s="1" t="s">
        <v>103</v>
      </c>
      <c r="H8994" s="1" t="s">
        <v>437</v>
      </c>
      <c r="I8994" s="1">
        <v>2.5</v>
      </c>
      <c r="J8994" s="1">
        <v>2023</v>
      </c>
      <c r="K8994" s="1">
        <v>426444</v>
      </c>
      <c r="L8994" s="1">
        <v>0</v>
      </c>
      <c r="M8994" s="1">
        <f t="array" ref="M8994">SUMPRODUCT(MAX(ISNUMBER(SEARCH('Class Rules'!$B$6:$B$85,$E8994))*ISNUMBER(SEARCH('Class Rules'!$C$6:$C$85,$F8994))*'Class Rules'!$A$6:$A$85))</f>
        <v>0</v>
      </c>
      <c r="N8994" s="1" t="str">
        <f t="array" ref="N8994">IF($M8994=0,'Class Rules'!$D$3,INDEX('Class Rules'!$D$6:$D$85,MATCH($M8994,'Class Rules'!$A$6:$A$85,0)))</f>
        <v>Passenger LDV</v>
      </c>
      <c r="O8994" s="1" t="str">
        <f t="array" ref="O8994">IF(SUMPRODUCT(MAX(ISNUMBER(SEARCH(Fuel_Rules!$A$6:$A$30,$E8994))*ISNUMBER(SEARCH(Fuel_Rules!$B$6:$B$30,$F8994))*(Fuel_Rules!$A$6:$A$30&lt;&gt;"")))&gt;0,"Plug-in hybrid",IF($G8994="Diesel","Diesel","Gasoline"))</f>
        <v>Gasoline</v>
      </c>
    </row>
    <row r="8995" spans="1:15" ht="15" customHeight="1" x14ac:dyDescent="0.25">
      <c r="A8995" s="1">
        <v>2022</v>
      </c>
      <c r="B8995" s="1" t="s">
        <v>11026</v>
      </c>
      <c r="C8995" s="1" t="s">
        <v>1857</v>
      </c>
      <c r="D8995" s="1" t="s">
        <v>11649</v>
      </c>
      <c r="E8995" s="1" t="s">
        <v>1859</v>
      </c>
      <c r="F8995" s="1" t="s">
        <v>1860</v>
      </c>
      <c r="G8995" s="1" t="s">
        <v>103</v>
      </c>
      <c r="H8995" s="1" t="s">
        <v>298</v>
      </c>
      <c r="I8995" s="1">
        <v>1.8</v>
      </c>
      <c r="J8995" s="1">
        <v>2023</v>
      </c>
      <c r="K8995" s="1">
        <v>76151</v>
      </c>
      <c r="L8995" s="1">
        <v>0</v>
      </c>
      <c r="M8995" s="1">
        <f t="array" ref="M8995">SUMPRODUCT(MAX(ISNUMBER(SEARCH('Class Rules'!$B$6:$B$85,$E8995))*ISNUMBER(SEARCH('Class Rules'!$C$6:$C$85,$F8995))*'Class Rules'!$A$6:$A$85))</f>
        <v>0</v>
      </c>
      <c r="N8995" s="1" t="str">
        <f t="array" ref="N8995">IF($M8995=0,'Class Rules'!$D$3,INDEX('Class Rules'!$D$6:$D$85,MATCH($M8995,'Class Rules'!$A$6:$A$85,0)))</f>
        <v>Passenger LDV</v>
      </c>
      <c r="O8995" s="1" t="str">
        <f t="array" ref="O8995">IF(SUMPRODUCT(MAX(ISNUMBER(SEARCH(Fuel_Rules!$A$6:$A$30,$E8995))*ISNUMBER(SEARCH(Fuel_Rules!$B$6:$B$30,$F8995))*(Fuel_Rules!$A$6:$A$30&lt;&gt;"")))&gt;0,"Plug-in hybrid",IF($G8995="Diesel","Diesel","Gasoline"))</f>
        <v>Gasoline</v>
      </c>
    </row>
    <row r="8996" spans="1:15" ht="15" customHeight="1" x14ac:dyDescent="0.25">
      <c r="A8996" s="1">
        <v>2022</v>
      </c>
      <c r="B8996" s="1" t="s">
        <v>11026</v>
      </c>
      <c r="C8996" s="1" t="s">
        <v>1867</v>
      </c>
      <c r="D8996" s="1" t="s">
        <v>11650</v>
      </c>
      <c r="E8996" s="1" t="s">
        <v>1859</v>
      </c>
      <c r="F8996" s="1" t="s">
        <v>1869</v>
      </c>
      <c r="G8996" s="1" t="s">
        <v>103</v>
      </c>
      <c r="H8996" s="1" t="s">
        <v>437</v>
      </c>
      <c r="I8996" s="1">
        <v>2</v>
      </c>
      <c r="J8996" s="1">
        <v>2023</v>
      </c>
      <c r="K8996" s="1">
        <v>142990</v>
      </c>
      <c r="L8996" s="1">
        <v>0</v>
      </c>
      <c r="M8996" s="1">
        <f t="array" ref="M8996">SUMPRODUCT(MAX(ISNUMBER(SEARCH('Class Rules'!$B$6:$B$85,$E8996))*ISNUMBER(SEARCH('Class Rules'!$C$6:$C$85,$F8996))*'Class Rules'!$A$6:$A$85))</f>
        <v>0</v>
      </c>
      <c r="N8996" s="1" t="str">
        <f t="array" ref="N8996">IF($M8996=0,'Class Rules'!$D$3,INDEX('Class Rules'!$D$6:$D$85,MATCH($M8996,'Class Rules'!$A$6:$A$85,0)))</f>
        <v>Passenger LDV</v>
      </c>
      <c r="O8996" s="1" t="str">
        <f t="array" ref="O8996">IF(SUMPRODUCT(MAX(ISNUMBER(SEARCH(Fuel_Rules!$A$6:$A$30,$E8996))*ISNUMBER(SEARCH(Fuel_Rules!$B$6:$B$30,$F8996))*(Fuel_Rules!$A$6:$A$30&lt;&gt;"")))&gt;0,"Plug-in hybrid",IF($G8996="Diesel","Diesel","Gasoline"))</f>
        <v>Gasoline</v>
      </c>
    </row>
    <row r="8997" spans="1:15" ht="15" customHeight="1" x14ac:dyDescent="0.25">
      <c r="A8997" s="1">
        <v>2022</v>
      </c>
      <c r="B8997" s="1" t="s">
        <v>11026</v>
      </c>
      <c r="C8997" s="1" t="s">
        <v>1874</v>
      </c>
      <c r="D8997" s="1" t="s">
        <v>11651</v>
      </c>
      <c r="E8997" s="1" t="s">
        <v>1872</v>
      </c>
      <c r="F8997" s="1" t="s">
        <v>1876</v>
      </c>
      <c r="G8997" s="1" t="s">
        <v>103</v>
      </c>
      <c r="H8997" s="1" t="s">
        <v>437</v>
      </c>
      <c r="I8997" s="1">
        <v>3</v>
      </c>
      <c r="J8997" s="1">
        <v>2023</v>
      </c>
      <c r="K8997" s="1">
        <v>990000</v>
      </c>
      <c r="L8997" s="1">
        <v>0</v>
      </c>
      <c r="M8997" s="1">
        <f t="array" ref="M8997">SUMPRODUCT(MAX(ISNUMBER(SEARCH('Class Rules'!$B$6:$B$85,$E8997))*ISNUMBER(SEARCH('Class Rules'!$C$6:$C$85,$F8997))*'Class Rules'!$A$6:$A$85))</f>
        <v>0</v>
      </c>
      <c r="N8997" s="1" t="str">
        <f t="array" ref="N8997">IF($M8997=0,'Class Rules'!$D$3,INDEX('Class Rules'!$D$6:$D$85,MATCH($M8997,'Class Rules'!$A$6:$A$85,0)))</f>
        <v>Passenger LDV</v>
      </c>
      <c r="O8997" s="1" t="str">
        <f t="array" ref="O8997">IF(SUMPRODUCT(MAX(ISNUMBER(SEARCH(Fuel_Rules!$A$6:$A$30,$E8997))*ISNUMBER(SEARCH(Fuel_Rules!$B$6:$B$30,$F8997))*(Fuel_Rules!$A$6:$A$30&lt;&gt;"")))&gt;0,"Plug-in hybrid",IF($G8997="Diesel","Diesel","Gasoline"))</f>
        <v>Gasoline</v>
      </c>
    </row>
    <row r="8998" spans="1:15" ht="15" customHeight="1" x14ac:dyDescent="0.25">
      <c r="A8998" s="1">
        <v>2022</v>
      </c>
      <c r="B8998" s="1" t="s">
        <v>11026</v>
      </c>
      <c r="C8998" s="1" t="s">
        <v>1880</v>
      </c>
      <c r="D8998" s="1" t="s">
        <v>11652</v>
      </c>
      <c r="E8998" s="1" t="s">
        <v>1872</v>
      </c>
      <c r="F8998" s="1" t="s">
        <v>1882</v>
      </c>
      <c r="G8998" s="1" t="s">
        <v>103</v>
      </c>
      <c r="H8998" s="1" t="s">
        <v>437</v>
      </c>
      <c r="I8998" s="1">
        <v>3.8</v>
      </c>
      <c r="J8998" s="1">
        <v>2023</v>
      </c>
      <c r="K8998" s="1">
        <v>2800000</v>
      </c>
      <c r="L8998" s="1">
        <v>0</v>
      </c>
      <c r="M8998" s="1">
        <f t="array" ref="M8998">SUMPRODUCT(MAX(ISNUMBER(SEARCH('Class Rules'!$B$6:$B$85,$E8998))*ISNUMBER(SEARCH('Class Rules'!$C$6:$C$85,$F8998))*'Class Rules'!$A$6:$A$85))</f>
        <v>0</v>
      </c>
      <c r="N8998" s="1" t="str">
        <f t="array" ref="N8998">IF($M8998=0,'Class Rules'!$D$3,INDEX('Class Rules'!$D$6:$D$85,MATCH($M8998,'Class Rules'!$A$6:$A$85,0)))</f>
        <v>Passenger LDV</v>
      </c>
      <c r="O8998" s="1" t="str">
        <f t="array" ref="O8998">IF(SUMPRODUCT(MAX(ISNUMBER(SEARCH(Fuel_Rules!$A$6:$A$30,$E8998))*ISNUMBER(SEARCH(Fuel_Rules!$B$6:$B$30,$F8998))*(Fuel_Rules!$A$6:$A$30&lt;&gt;"")))&gt;0,"Plug-in hybrid",IF($G8998="Diesel","Diesel","Gasoline"))</f>
        <v>Gasoline</v>
      </c>
    </row>
    <row r="8999" spans="1:15" ht="15" customHeight="1" x14ac:dyDescent="0.25">
      <c r="A8999" s="1">
        <v>2022</v>
      </c>
      <c r="B8999" s="1" t="s">
        <v>11026</v>
      </c>
      <c r="C8999" s="1" t="s">
        <v>7422</v>
      </c>
      <c r="D8999" s="1" t="s">
        <v>11653</v>
      </c>
      <c r="E8999" s="1" t="s">
        <v>1872</v>
      </c>
      <c r="F8999" s="1" t="s">
        <v>10522</v>
      </c>
      <c r="G8999" s="1" t="s">
        <v>103</v>
      </c>
      <c r="H8999" s="1" t="s">
        <v>437</v>
      </c>
      <c r="I8999" s="1">
        <v>2</v>
      </c>
      <c r="J8999" s="1">
        <v>2023</v>
      </c>
      <c r="K8999" s="1">
        <v>920000</v>
      </c>
      <c r="L8999" s="1">
        <v>0</v>
      </c>
      <c r="M8999" s="1">
        <f t="array" ref="M8999">SUMPRODUCT(MAX(ISNUMBER(SEARCH('Class Rules'!$B$6:$B$85,$E8999))*ISNUMBER(SEARCH('Class Rules'!$C$6:$C$85,$F8999))*'Class Rules'!$A$6:$A$85))</f>
        <v>0</v>
      </c>
      <c r="N8999" s="1" t="str">
        <f t="array" ref="N8999">IF($M8999=0,'Class Rules'!$D$3,INDEX('Class Rules'!$D$6:$D$85,MATCH($M8999,'Class Rules'!$A$6:$A$85,0)))</f>
        <v>Passenger LDV</v>
      </c>
      <c r="O8999" s="1" t="str">
        <f t="array" ref="O8999">IF(SUMPRODUCT(MAX(ISNUMBER(SEARCH(Fuel_Rules!$A$6:$A$30,$E8999))*ISNUMBER(SEARCH(Fuel_Rules!$B$6:$B$30,$F8999))*(Fuel_Rules!$A$6:$A$30&lt;&gt;"")))&gt;0,"Plug-in hybrid",IF($G8999="Diesel","Diesel","Gasoline"))</f>
        <v>Gasoline</v>
      </c>
    </row>
    <row r="9000" spans="1:15" ht="15" customHeight="1" x14ac:dyDescent="0.25">
      <c r="A9000" s="1">
        <v>2022</v>
      </c>
      <c r="B9000" s="1" t="s">
        <v>11026</v>
      </c>
      <c r="C9000" s="1" t="s">
        <v>1883</v>
      </c>
      <c r="D9000" s="1" t="s">
        <v>11654</v>
      </c>
      <c r="E9000" s="1" t="s">
        <v>1885</v>
      </c>
      <c r="F9000" s="1" t="s">
        <v>1886</v>
      </c>
      <c r="G9000" s="1" t="s">
        <v>103</v>
      </c>
      <c r="H9000" s="1" t="s">
        <v>298</v>
      </c>
      <c r="I9000" s="1">
        <v>4</v>
      </c>
      <c r="J9000" s="1">
        <v>2023</v>
      </c>
      <c r="K9000" s="1">
        <v>4458053</v>
      </c>
      <c r="L9000" s="1">
        <v>0</v>
      </c>
      <c r="M9000" s="1">
        <f t="array" ref="M9000">SUMPRODUCT(MAX(ISNUMBER(SEARCH('Class Rules'!$B$6:$B$85,$E9000))*ISNUMBER(SEARCH('Class Rules'!$C$6:$C$85,$F9000))*'Class Rules'!$A$6:$A$85))</f>
        <v>0</v>
      </c>
      <c r="N9000" s="1" t="str">
        <f t="array" ref="N9000">IF($M9000=0,'Class Rules'!$D$3,INDEX('Class Rules'!$D$6:$D$85,MATCH($M9000,'Class Rules'!$A$6:$A$85,0)))</f>
        <v>Passenger LDV</v>
      </c>
      <c r="O9000" s="1" t="str">
        <f t="array" ref="O9000">IF(SUMPRODUCT(MAX(ISNUMBER(SEARCH(Fuel_Rules!$A$6:$A$30,$E9000))*ISNUMBER(SEARCH(Fuel_Rules!$B$6:$B$30,$F9000))*(Fuel_Rules!$A$6:$A$30&lt;&gt;"")))&gt;0,"Plug-in hybrid",IF($G9000="Diesel","Diesel","Gasoline"))</f>
        <v>Gasoline</v>
      </c>
    </row>
    <row r="9001" spans="1:15" ht="15" customHeight="1" x14ac:dyDescent="0.25">
      <c r="A9001" s="1">
        <v>2022</v>
      </c>
      <c r="B9001" s="1" t="s">
        <v>11026</v>
      </c>
      <c r="C9001" s="1" t="s">
        <v>1887</v>
      </c>
      <c r="D9001" s="1" t="s">
        <v>11655</v>
      </c>
      <c r="E9001" s="1" t="s">
        <v>1885</v>
      </c>
      <c r="F9001" s="1" t="s">
        <v>1889</v>
      </c>
      <c r="G9001" s="1" t="s">
        <v>103</v>
      </c>
      <c r="H9001" s="1" t="s">
        <v>298</v>
      </c>
      <c r="I9001" s="1">
        <v>4</v>
      </c>
      <c r="J9001" s="1">
        <v>2023</v>
      </c>
      <c r="K9001" s="1">
        <v>4600000</v>
      </c>
      <c r="L9001" s="1">
        <v>0</v>
      </c>
      <c r="M9001" s="1">
        <f t="array" ref="M9001">SUMPRODUCT(MAX(ISNUMBER(SEARCH('Class Rules'!$B$6:$B$85,$E9001))*ISNUMBER(SEARCH('Class Rules'!$C$6:$C$85,$F9001))*'Class Rules'!$A$6:$A$85))</f>
        <v>0</v>
      </c>
      <c r="N9001" s="1" t="str">
        <f t="array" ref="N9001">IF($M9001=0,'Class Rules'!$D$3,INDEX('Class Rules'!$D$6:$D$85,MATCH($M9001,'Class Rules'!$A$6:$A$85,0)))</f>
        <v>Passenger LDV</v>
      </c>
      <c r="O9001" s="1" t="str">
        <f t="array" ref="O9001">IF(SUMPRODUCT(MAX(ISNUMBER(SEARCH(Fuel_Rules!$A$6:$A$30,$E9001))*ISNUMBER(SEARCH(Fuel_Rules!$B$6:$B$30,$F9001))*(Fuel_Rules!$A$6:$A$30&lt;&gt;"")))&gt;0,"Plug-in hybrid",IF($G9001="Diesel","Diesel","Gasoline"))</f>
        <v>Gasoline</v>
      </c>
    </row>
    <row r="9002" spans="1:15" ht="15" customHeight="1" x14ac:dyDescent="0.25">
      <c r="A9002" s="1">
        <v>2022</v>
      </c>
      <c r="B9002" s="1" t="s">
        <v>11026</v>
      </c>
      <c r="C9002" s="1" t="s">
        <v>1890</v>
      </c>
      <c r="D9002" s="1" t="s">
        <v>11656</v>
      </c>
      <c r="E9002" s="1" t="s">
        <v>1885</v>
      </c>
      <c r="F9002" s="1" t="s">
        <v>1892</v>
      </c>
      <c r="G9002" s="1" t="s">
        <v>103</v>
      </c>
      <c r="H9002" s="1" t="s">
        <v>298</v>
      </c>
      <c r="I9002" s="1">
        <v>4</v>
      </c>
      <c r="J9002" s="1">
        <v>2023</v>
      </c>
      <c r="K9002" s="1">
        <v>3393829</v>
      </c>
      <c r="L9002" s="1">
        <v>0</v>
      </c>
      <c r="M9002" s="1">
        <f t="array" ref="M9002">SUMPRODUCT(MAX(ISNUMBER(SEARCH('Class Rules'!$B$6:$B$85,$E9002))*ISNUMBER(SEARCH('Class Rules'!$C$6:$C$85,$F9002))*'Class Rules'!$A$6:$A$85))</f>
        <v>0</v>
      </c>
      <c r="N9002" s="1" t="str">
        <f t="array" ref="N9002">IF($M9002=0,'Class Rules'!$D$3,INDEX('Class Rules'!$D$6:$D$85,MATCH($M9002,'Class Rules'!$A$6:$A$85,0)))</f>
        <v>Passenger LDV</v>
      </c>
      <c r="O9002" s="1" t="str">
        <f t="array" ref="O9002">IF(SUMPRODUCT(MAX(ISNUMBER(SEARCH(Fuel_Rules!$A$6:$A$30,$E9002))*ISNUMBER(SEARCH(Fuel_Rules!$B$6:$B$30,$F9002))*(Fuel_Rules!$A$6:$A$30&lt;&gt;"")))&gt;0,"Plug-in hybrid",IF($G9002="Diesel","Diesel","Gasoline"))</f>
        <v>Gasoline</v>
      </c>
    </row>
    <row r="9003" spans="1:15" ht="15" customHeight="1" x14ac:dyDescent="0.25">
      <c r="A9003" s="1">
        <v>2022</v>
      </c>
      <c r="B9003" s="1" t="s">
        <v>11026</v>
      </c>
      <c r="C9003" s="1" t="s">
        <v>1896</v>
      </c>
      <c r="D9003" s="1" t="s">
        <v>11657</v>
      </c>
      <c r="E9003" s="1" t="s">
        <v>1885</v>
      </c>
      <c r="F9003" s="1" t="s">
        <v>1898</v>
      </c>
      <c r="G9003" s="1" t="s">
        <v>103</v>
      </c>
      <c r="H9003" s="1" t="s">
        <v>298</v>
      </c>
      <c r="I9003" s="1">
        <v>3.8</v>
      </c>
      <c r="J9003" s="1">
        <v>2023</v>
      </c>
      <c r="K9003" s="1">
        <v>3208817</v>
      </c>
      <c r="L9003" s="1">
        <v>0</v>
      </c>
      <c r="M9003" s="1">
        <f t="array" ref="M9003">SUMPRODUCT(MAX(ISNUMBER(SEARCH('Class Rules'!$B$6:$B$85,$E9003))*ISNUMBER(SEARCH('Class Rules'!$C$6:$C$85,$F9003))*'Class Rules'!$A$6:$A$85))</f>
        <v>0</v>
      </c>
      <c r="N9003" s="1" t="str">
        <f t="array" ref="N9003">IF($M9003=0,'Class Rules'!$D$3,INDEX('Class Rules'!$D$6:$D$85,MATCH($M9003,'Class Rules'!$A$6:$A$85,0)))</f>
        <v>Passenger LDV</v>
      </c>
      <c r="O9003" s="1" t="str">
        <f t="array" ref="O9003">IF(SUMPRODUCT(MAX(ISNUMBER(SEARCH(Fuel_Rules!$A$6:$A$30,$E9003))*ISNUMBER(SEARCH(Fuel_Rules!$B$6:$B$30,$F9003))*(Fuel_Rules!$A$6:$A$30&lt;&gt;"")))&gt;0,"Plug-in hybrid",IF($G9003="Diesel","Diesel","Gasoline"))</f>
        <v>Gasoline</v>
      </c>
    </row>
    <row r="9004" spans="1:15" ht="15" customHeight="1" x14ac:dyDescent="0.25">
      <c r="A9004" s="1">
        <v>2022</v>
      </c>
      <c r="B9004" s="1" t="s">
        <v>11026</v>
      </c>
      <c r="C9004" s="1" t="s">
        <v>1909</v>
      </c>
      <c r="D9004" s="1" t="s">
        <v>11658</v>
      </c>
      <c r="E9004" s="1" t="s">
        <v>1901</v>
      </c>
      <c r="F9004" s="1" t="s">
        <v>1911</v>
      </c>
      <c r="G9004" s="1" t="s">
        <v>103</v>
      </c>
      <c r="H9004" s="1" t="s">
        <v>437</v>
      </c>
      <c r="I9004" s="1">
        <v>3</v>
      </c>
      <c r="J9004" s="1">
        <v>2023</v>
      </c>
      <c r="K9004" s="1">
        <v>669915</v>
      </c>
      <c r="L9004" s="1">
        <v>0</v>
      </c>
      <c r="M9004" s="1">
        <f t="array" ref="M9004">SUMPRODUCT(MAX(ISNUMBER(SEARCH('Class Rules'!$B$6:$B$85,$E9004))*ISNUMBER(SEARCH('Class Rules'!$C$6:$C$85,$F9004))*'Class Rules'!$A$6:$A$85))</f>
        <v>0</v>
      </c>
      <c r="N9004" s="1" t="str">
        <f t="array" ref="N9004">IF($M9004=0,'Class Rules'!$D$3,INDEX('Class Rules'!$D$6:$D$85,MATCH($M9004,'Class Rules'!$A$6:$A$85,0)))</f>
        <v>Passenger LDV</v>
      </c>
      <c r="O9004" s="1" t="str">
        <f t="array" ref="O9004">IF(SUMPRODUCT(MAX(ISNUMBER(SEARCH(Fuel_Rules!$A$6:$A$30,$E9004))*ISNUMBER(SEARCH(Fuel_Rules!$B$6:$B$30,$F9004))*(Fuel_Rules!$A$6:$A$30&lt;&gt;"")))&gt;0,"Plug-in hybrid",IF($G9004="Diesel","Diesel","Gasoline"))</f>
        <v>Gasoline</v>
      </c>
    </row>
    <row r="9005" spans="1:15" ht="15" customHeight="1" x14ac:dyDescent="0.25">
      <c r="A9005" s="1">
        <v>2022</v>
      </c>
      <c r="B9005" s="1" t="s">
        <v>11026</v>
      </c>
      <c r="C9005" s="1" t="s">
        <v>1921</v>
      </c>
      <c r="D9005" s="1" t="s">
        <v>11659</v>
      </c>
      <c r="E9005" s="1" t="s">
        <v>1901</v>
      </c>
      <c r="F9005" s="1" t="s">
        <v>1923</v>
      </c>
      <c r="G9005" s="1" t="s">
        <v>103</v>
      </c>
      <c r="H9005" s="1" t="s">
        <v>437</v>
      </c>
      <c r="I9005" s="1">
        <v>3</v>
      </c>
      <c r="J9005" s="1">
        <v>2023</v>
      </c>
      <c r="K9005" s="1">
        <v>708851</v>
      </c>
      <c r="L9005" s="1">
        <v>0</v>
      </c>
      <c r="M9005" s="1">
        <f t="array" ref="M9005">SUMPRODUCT(MAX(ISNUMBER(SEARCH('Class Rules'!$B$6:$B$85,$E9005))*ISNUMBER(SEARCH('Class Rules'!$C$6:$C$85,$F9005))*'Class Rules'!$A$6:$A$85))</f>
        <v>0</v>
      </c>
      <c r="N9005" s="1" t="str">
        <f t="array" ref="N9005">IF($M9005=0,'Class Rules'!$D$3,INDEX('Class Rules'!$D$6:$D$85,MATCH($M9005,'Class Rules'!$A$6:$A$85,0)))</f>
        <v>Passenger LDV</v>
      </c>
      <c r="O9005" s="1" t="str">
        <f t="array" ref="O9005">IF(SUMPRODUCT(MAX(ISNUMBER(SEARCH(Fuel_Rules!$A$6:$A$30,$E9005))*ISNUMBER(SEARCH(Fuel_Rules!$B$6:$B$30,$F9005))*(Fuel_Rules!$A$6:$A$30&lt;&gt;"")))&gt;0,"Plug-in hybrid",IF($G9005="Diesel","Diesel","Gasoline"))</f>
        <v>Gasoline</v>
      </c>
    </row>
    <row r="9006" spans="1:15" ht="15" customHeight="1" x14ac:dyDescent="0.25">
      <c r="A9006" s="1">
        <v>2022</v>
      </c>
      <c r="B9006" s="1" t="s">
        <v>11026</v>
      </c>
      <c r="C9006" s="1" t="s">
        <v>1930</v>
      </c>
      <c r="D9006" s="1" t="s">
        <v>11660</v>
      </c>
      <c r="E9006" s="1" t="s">
        <v>1901</v>
      </c>
      <c r="F9006" s="1" t="s">
        <v>1932</v>
      </c>
      <c r="G9006" s="1" t="s">
        <v>103</v>
      </c>
      <c r="H9006" s="1" t="s">
        <v>298</v>
      </c>
      <c r="I9006" s="1">
        <v>4</v>
      </c>
      <c r="J9006" s="1">
        <v>2023</v>
      </c>
      <c r="K9006" s="1">
        <v>878552</v>
      </c>
      <c r="L9006" s="1">
        <v>0</v>
      </c>
      <c r="M9006" s="1">
        <f t="array" ref="M9006">SUMPRODUCT(MAX(ISNUMBER(SEARCH('Class Rules'!$B$6:$B$85,$E9006))*ISNUMBER(SEARCH('Class Rules'!$C$6:$C$85,$F9006))*'Class Rules'!$A$6:$A$85))</f>
        <v>0</v>
      </c>
      <c r="N9006" s="1" t="str">
        <f t="array" ref="N9006">IF($M9006=0,'Class Rules'!$D$3,INDEX('Class Rules'!$D$6:$D$85,MATCH($M9006,'Class Rules'!$A$6:$A$85,0)))</f>
        <v>Passenger LDV</v>
      </c>
      <c r="O9006" s="1" t="str">
        <f t="array" ref="O9006">IF(SUMPRODUCT(MAX(ISNUMBER(SEARCH(Fuel_Rules!$A$6:$A$30,$E9006))*ISNUMBER(SEARCH(Fuel_Rules!$B$6:$B$30,$F9006))*(Fuel_Rules!$A$6:$A$30&lt;&gt;"")))&gt;0,"Plug-in hybrid",IF($G9006="Diesel","Diesel","Gasoline"))</f>
        <v>Gasoline</v>
      </c>
    </row>
    <row r="9007" spans="1:15" ht="15" customHeight="1" x14ac:dyDescent="0.25">
      <c r="A9007" s="1">
        <v>2022</v>
      </c>
      <c r="B9007" s="1" t="s">
        <v>11026</v>
      </c>
      <c r="C9007" s="1" t="s">
        <v>1951</v>
      </c>
      <c r="D9007" s="1" t="s">
        <v>11661</v>
      </c>
      <c r="E9007" s="1" t="s">
        <v>1901</v>
      </c>
      <c r="F9007" s="1" t="s">
        <v>1953</v>
      </c>
      <c r="G9007" s="1" t="s">
        <v>103</v>
      </c>
      <c r="H9007" s="1" t="s">
        <v>437</v>
      </c>
      <c r="I9007" s="1">
        <v>1.3</v>
      </c>
      <c r="J9007" s="1">
        <v>2023</v>
      </c>
      <c r="K9007" s="1">
        <v>300000</v>
      </c>
      <c r="L9007" s="1">
        <v>0</v>
      </c>
      <c r="M9007" s="1">
        <f t="array" ref="M9007">SUMPRODUCT(MAX(ISNUMBER(SEARCH('Class Rules'!$B$6:$B$85,$E9007))*ISNUMBER(SEARCH('Class Rules'!$C$6:$C$85,$F9007))*'Class Rules'!$A$6:$A$85))</f>
        <v>0</v>
      </c>
      <c r="N9007" s="1" t="str">
        <f t="array" ref="N9007">IF($M9007=0,'Class Rules'!$D$3,INDEX('Class Rules'!$D$6:$D$85,MATCH($M9007,'Class Rules'!$A$6:$A$85,0)))</f>
        <v>Passenger LDV</v>
      </c>
      <c r="O9007" s="1" t="str">
        <f t="array" ref="O9007">IF(SUMPRODUCT(MAX(ISNUMBER(SEARCH(Fuel_Rules!$A$6:$A$30,$E9007))*ISNUMBER(SEARCH(Fuel_Rules!$B$6:$B$30,$F9007))*(Fuel_Rules!$A$6:$A$30&lt;&gt;"")))&gt;0,"Plug-in hybrid",IF($G9007="Diesel","Diesel","Gasoline"))</f>
        <v>Gasoline</v>
      </c>
    </row>
    <row r="9008" spans="1:15" ht="15" customHeight="1" x14ac:dyDescent="0.25">
      <c r="A9008" s="1">
        <v>2022</v>
      </c>
      <c r="B9008" s="1" t="s">
        <v>11026</v>
      </c>
      <c r="C9008" s="1" t="s">
        <v>1954</v>
      </c>
      <c r="D9008" s="1" t="s">
        <v>11662</v>
      </c>
      <c r="E9008" s="1" t="s">
        <v>1901</v>
      </c>
      <c r="F9008" s="1" t="s">
        <v>1956</v>
      </c>
      <c r="G9008" s="1" t="s">
        <v>103</v>
      </c>
      <c r="H9008" s="1" t="s">
        <v>437</v>
      </c>
      <c r="I9008" s="1">
        <v>2</v>
      </c>
      <c r="J9008" s="1">
        <v>2023</v>
      </c>
      <c r="K9008" s="1">
        <v>579854</v>
      </c>
      <c r="L9008" s="1">
        <v>0</v>
      </c>
      <c r="M9008" s="1">
        <f t="array" ref="M9008">SUMPRODUCT(MAX(ISNUMBER(SEARCH('Class Rules'!$B$6:$B$85,$E9008))*ISNUMBER(SEARCH('Class Rules'!$C$6:$C$85,$F9008))*'Class Rules'!$A$6:$A$85))</f>
        <v>0</v>
      </c>
      <c r="N9008" s="1" t="str">
        <f t="array" ref="N9008">IF($M9008=0,'Class Rules'!$D$3,INDEX('Class Rules'!$D$6:$D$85,MATCH($M9008,'Class Rules'!$A$6:$A$85,0)))</f>
        <v>Passenger LDV</v>
      </c>
      <c r="O9008" s="1" t="str">
        <f t="array" ref="O9008">IF(SUMPRODUCT(MAX(ISNUMBER(SEARCH(Fuel_Rules!$A$6:$A$30,$E9008))*ISNUMBER(SEARCH(Fuel_Rules!$B$6:$B$30,$F9008))*(Fuel_Rules!$A$6:$A$30&lt;&gt;"")))&gt;0,"Plug-in hybrid",IF($G9008="Diesel","Diesel","Gasoline"))</f>
        <v>Gasoline</v>
      </c>
    </row>
    <row r="9009" spans="1:15" ht="15" customHeight="1" x14ac:dyDescent="0.25">
      <c r="A9009" s="1">
        <v>2022</v>
      </c>
      <c r="B9009" s="1" t="s">
        <v>11026</v>
      </c>
      <c r="C9009" s="1" t="s">
        <v>1960</v>
      </c>
      <c r="D9009" s="1" t="s">
        <v>11663</v>
      </c>
      <c r="E9009" s="1" t="s">
        <v>1901</v>
      </c>
      <c r="F9009" s="1" t="s">
        <v>1962</v>
      </c>
      <c r="G9009" s="1" t="s">
        <v>103</v>
      </c>
      <c r="H9009" s="1" t="s">
        <v>437</v>
      </c>
      <c r="I9009" s="1">
        <v>2</v>
      </c>
      <c r="J9009" s="1">
        <v>2023</v>
      </c>
      <c r="K9009" s="1">
        <v>337971</v>
      </c>
      <c r="L9009" s="1">
        <v>0</v>
      </c>
      <c r="M9009" s="1">
        <f t="array" ref="M9009">SUMPRODUCT(MAX(ISNUMBER(SEARCH('Class Rules'!$B$6:$B$85,$E9009))*ISNUMBER(SEARCH('Class Rules'!$C$6:$C$85,$F9009))*'Class Rules'!$A$6:$A$85))</f>
        <v>0</v>
      </c>
      <c r="N9009" s="1" t="str">
        <f t="array" ref="N9009">IF($M9009=0,'Class Rules'!$D$3,INDEX('Class Rules'!$D$6:$D$85,MATCH($M9009,'Class Rules'!$A$6:$A$85,0)))</f>
        <v>Passenger LDV</v>
      </c>
      <c r="O9009" s="1" t="str">
        <f t="array" ref="O9009">IF(SUMPRODUCT(MAX(ISNUMBER(SEARCH(Fuel_Rules!$A$6:$A$30,$E9009))*ISNUMBER(SEARCH(Fuel_Rules!$B$6:$B$30,$F9009))*(Fuel_Rules!$A$6:$A$30&lt;&gt;"")))&gt;0,"Plug-in hybrid",IF($G9009="Diesel","Diesel","Gasoline"))</f>
        <v>Gasoline</v>
      </c>
    </row>
    <row r="9010" spans="1:15" ht="15" customHeight="1" x14ac:dyDescent="0.25">
      <c r="A9010" s="1">
        <v>2022</v>
      </c>
      <c r="B9010" s="1" t="s">
        <v>11026</v>
      </c>
      <c r="C9010" s="1" t="s">
        <v>1963</v>
      </c>
      <c r="D9010" s="1" t="s">
        <v>11664</v>
      </c>
      <c r="E9010" s="1" t="s">
        <v>1901</v>
      </c>
      <c r="F9010" s="1" t="s">
        <v>1965</v>
      </c>
      <c r="G9010" s="1" t="s">
        <v>105</v>
      </c>
      <c r="H9010" s="1" t="s">
        <v>298</v>
      </c>
      <c r="I9010" s="1">
        <v>2</v>
      </c>
      <c r="J9010" s="1">
        <v>2023</v>
      </c>
      <c r="K9010" s="1">
        <v>468469</v>
      </c>
      <c r="L9010" s="1">
        <v>0</v>
      </c>
      <c r="M9010" s="1">
        <f t="array" ref="M9010">SUMPRODUCT(MAX(ISNUMBER(SEARCH('Class Rules'!$B$6:$B$85,$E9010))*ISNUMBER(SEARCH('Class Rules'!$C$6:$C$85,$F9010))*'Class Rules'!$A$6:$A$85))</f>
        <v>0</v>
      </c>
      <c r="N9010" s="1" t="str">
        <f t="array" ref="N9010">IF($M9010=0,'Class Rules'!$D$3,INDEX('Class Rules'!$D$6:$D$85,MATCH($M9010,'Class Rules'!$A$6:$A$85,0)))</f>
        <v>Passenger LDV</v>
      </c>
      <c r="O9010" s="1" t="str">
        <f t="array" ref="O9010">IF(SUMPRODUCT(MAX(ISNUMBER(SEARCH(Fuel_Rules!$A$6:$A$30,$E9010))*ISNUMBER(SEARCH(Fuel_Rules!$B$6:$B$30,$F9010))*(Fuel_Rules!$A$6:$A$30&lt;&gt;"")))&gt;0,"Plug-in hybrid",IF($G9010="Diesel","Diesel","Gasoline"))</f>
        <v>Diesel</v>
      </c>
    </row>
    <row r="9011" spans="1:15" ht="15" customHeight="1" x14ac:dyDescent="0.25">
      <c r="A9011" s="1">
        <v>2022</v>
      </c>
      <c r="B9011" s="1" t="s">
        <v>11026</v>
      </c>
      <c r="C9011" s="1" t="s">
        <v>1966</v>
      </c>
      <c r="D9011" s="1" t="s">
        <v>11665</v>
      </c>
      <c r="E9011" s="1" t="s">
        <v>1901</v>
      </c>
      <c r="F9011" s="1" t="s">
        <v>1968</v>
      </c>
      <c r="G9011" s="1" t="s">
        <v>105</v>
      </c>
      <c r="H9011" s="1" t="s">
        <v>298</v>
      </c>
      <c r="I9011" s="1">
        <v>2</v>
      </c>
      <c r="J9011" s="1">
        <v>2023</v>
      </c>
      <c r="K9011" s="1">
        <v>521926</v>
      </c>
      <c r="L9011" s="1">
        <v>0</v>
      </c>
      <c r="M9011" s="1">
        <f t="array" ref="M9011">SUMPRODUCT(MAX(ISNUMBER(SEARCH('Class Rules'!$B$6:$B$85,$E9011))*ISNUMBER(SEARCH('Class Rules'!$C$6:$C$85,$F9011))*'Class Rules'!$A$6:$A$85))</f>
        <v>0</v>
      </c>
      <c r="N9011" s="1" t="str">
        <f t="array" ref="N9011">IF($M9011=0,'Class Rules'!$D$3,INDEX('Class Rules'!$D$6:$D$85,MATCH($M9011,'Class Rules'!$A$6:$A$85,0)))</f>
        <v>Passenger LDV</v>
      </c>
      <c r="O9011" s="1" t="str">
        <f t="array" ref="O9011">IF(SUMPRODUCT(MAX(ISNUMBER(SEARCH(Fuel_Rules!$A$6:$A$30,$E9011))*ISNUMBER(SEARCH(Fuel_Rules!$B$6:$B$30,$F9011))*(Fuel_Rules!$A$6:$A$30&lt;&gt;"")))&gt;0,"Plug-in hybrid",IF($G9011="Diesel","Diesel","Gasoline"))</f>
        <v>Diesel</v>
      </c>
    </row>
    <row r="9012" spans="1:15" ht="15" customHeight="1" x14ac:dyDescent="0.25">
      <c r="A9012" s="1">
        <v>2022</v>
      </c>
      <c r="B9012" s="1" t="s">
        <v>11026</v>
      </c>
      <c r="C9012" s="1" t="s">
        <v>1969</v>
      </c>
      <c r="D9012" s="1" t="s">
        <v>11666</v>
      </c>
      <c r="E9012" s="1" t="s">
        <v>1901</v>
      </c>
      <c r="F9012" s="1" t="s">
        <v>1971</v>
      </c>
      <c r="G9012" s="1" t="s">
        <v>105</v>
      </c>
      <c r="H9012" s="1" t="s">
        <v>298</v>
      </c>
      <c r="I9012" s="1">
        <v>2.2000000000000002</v>
      </c>
      <c r="J9012" s="1">
        <v>2023</v>
      </c>
      <c r="K9012" s="1">
        <v>311800</v>
      </c>
      <c r="L9012" s="1">
        <v>0</v>
      </c>
      <c r="M9012" s="1">
        <f t="array" ref="M9012">SUMPRODUCT(MAX(ISNUMBER(SEARCH('Class Rules'!$B$6:$B$85,$E9012))*ISNUMBER(SEARCH('Class Rules'!$C$6:$C$85,$F9012))*'Class Rules'!$A$6:$A$85))</f>
        <v>58</v>
      </c>
      <c r="N9012" s="1" t="str">
        <f t="array" ref="N9012">IF($M9012=0,'Class Rules'!$D$3,INDEX('Class Rules'!$D$6:$D$85,MATCH($M9012,'Class Rules'!$A$6:$A$85,0)))</f>
        <v>Passenger HDV</v>
      </c>
      <c r="O9012" s="1" t="str">
        <f t="array" ref="O9012">IF(SUMPRODUCT(MAX(ISNUMBER(SEARCH(Fuel_Rules!$A$6:$A$30,$E9012))*ISNUMBER(SEARCH(Fuel_Rules!$B$6:$B$30,$F9012))*(Fuel_Rules!$A$6:$A$30&lt;&gt;"")))&gt;0,"Plug-in hybrid",IF($G9012="Diesel","Diesel","Gasoline"))</f>
        <v>Diesel</v>
      </c>
    </row>
    <row r="9013" spans="1:15" ht="15" customHeight="1" x14ac:dyDescent="0.25">
      <c r="A9013" s="1">
        <v>2022</v>
      </c>
      <c r="B9013" s="1" t="s">
        <v>11026</v>
      </c>
      <c r="C9013" s="1" t="s">
        <v>1972</v>
      </c>
      <c r="D9013" s="1" t="s">
        <v>11667</v>
      </c>
      <c r="E9013" s="1" t="s">
        <v>1901</v>
      </c>
      <c r="F9013" s="1" t="s">
        <v>1974</v>
      </c>
      <c r="G9013" s="1" t="s">
        <v>105</v>
      </c>
      <c r="H9013" s="1" t="s">
        <v>298</v>
      </c>
      <c r="I9013" s="1">
        <v>2.2000000000000002</v>
      </c>
      <c r="J9013" s="1">
        <v>2023</v>
      </c>
      <c r="K9013" s="1">
        <v>317455</v>
      </c>
      <c r="L9013" s="1">
        <v>0</v>
      </c>
      <c r="M9013" s="1">
        <f t="array" ref="M9013">SUMPRODUCT(MAX(ISNUMBER(SEARCH('Class Rules'!$B$6:$B$85,$E9013))*ISNUMBER(SEARCH('Class Rules'!$C$6:$C$85,$F9013))*'Class Rules'!$A$6:$A$85))</f>
        <v>58</v>
      </c>
      <c r="N9013" s="1" t="str">
        <f t="array" ref="N9013">IF($M9013=0,'Class Rules'!$D$3,INDEX('Class Rules'!$D$6:$D$85,MATCH($M9013,'Class Rules'!$A$6:$A$85,0)))</f>
        <v>Passenger HDV</v>
      </c>
      <c r="O9013" s="1" t="str">
        <f t="array" ref="O9013">IF(SUMPRODUCT(MAX(ISNUMBER(SEARCH(Fuel_Rules!$A$6:$A$30,$E9013))*ISNUMBER(SEARCH(Fuel_Rules!$B$6:$B$30,$F9013))*(Fuel_Rules!$A$6:$A$30&lt;&gt;"")))&gt;0,"Plug-in hybrid",IF($G9013="Diesel","Diesel","Gasoline"))</f>
        <v>Diesel</v>
      </c>
    </row>
    <row r="9014" spans="1:15" ht="15" customHeight="1" x14ac:dyDescent="0.25">
      <c r="A9014" s="1">
        <v>2022</v>
      </c>
      <c r="B9014" s="1" t="s">
        <v>11026</v>
      </c>
      <c r="C9014" s="1" t="s">
        <v>1975</v>
      </c>
      <c r="D9014" s="1" t="s">
        <v>11668</v>
      </c>
      <c r="E9014" s="1" t="s">
        <v>1901</v>
      </c>
      <c r="F9014" s="1" t="s">
        <v>1977</v>
      </c>
      <c r="G9014" s="1" t="s">
        <v>105</v>
      </c>
      <c r="H9014" s="1" t="s">
        <v>298</v>
      </c>
      <c r="I9014" s="1">
        <v>2.2000000000000002</v>
      </c>
      <c r="J9014" s="1">
        <v>2023</v>
      </c>
      <c r="K9014" s="1">
        <v>334400</v>
      </c>
      <c r="L9014" s="1">
        <v>0</v>
      </c>
      <c r="M9014" s="1">
        <f t="array" ref="M9014">SUMPRODUCT(MAX(ISNUMBER(SEARCH('Class Rules'!$B$6:$B$85,$E9014))*ISNUMBER(SEARCH('Class Rules'!$C$6:$C$85,$F9014))*'Class Rules'!$A$6:$A$85))</f>
        <v>58</v>
      </c>
      <c r="N9014" s="1" t="str">
        <f t="array" ref="N9014">IF($M9014=0,'Class Rules'!$D$3,INDEX('Class Rules'!$D$6:$D$85,MATCH($M9014,'Class Rules'!$A$6:$A$85,0)))</f>
        <v>Passenger HDV</v>
      </c>
      <c r="O9014" s="1" t="str">
        <f t="array" ref="O9014">IF(SUMPRODUCT(MAX(ISNUMBER(SEARCH(Fuel_Rules!$A$6:$A$30,$E9014))*ISNUMBER(SEARCH(Fuel_Rules!$B$6:$B$30,$F9014))*(Fuel_Rules!$A$6:$A$30&lt;&gt;"")))&gt;0,"Plug-in hybrid",IF($G9014="Diesel","Diesel","Gasoline"))</f>
        <v>Diesel</v>
      </c>
    </row>
    <row r="9015" spans="1:15" ht="15" customHeight="1" x14ac:dyDescent="0.25">
      <c r="A9015" s="1">
        <v>2022</v>
      </c>
      <c r="B9015" s="1" t="s">
        <v>11026</v>
      </c>
      <c r="C9015" s="1" t="s">
        <v>1978</v>
      </c>
      <c r="D9015" s="1" t="s">
        <v>11669</v>
      </c>
      <c r="E9015" s="1" t="s">
        <v>1901</v>
      </c>
      <c r="F9015" s="1" t="s">
        <v>1980</v>
      </c>
      <c r="G9015" s="1" t="s">
        <v>105</v>
      </c>
      <c r="H9015" s="1" t="s">
        <v>298</v>
      </c>
      <c r="I9015" s="1">
        <v>2.2000000000000002</v>
      </c>
      <c r="J9015" s="1">
        <v>2023</v>
      </c>
      <c r="K9015" s="1">
        <v>323079</v>
      </c>
      <c r="L9015" s="1">
        <v>0</v>
      </c>
      <c r="M9015" s="1">
        <f t="array" ref="M9015">SUMPRODUCT(MAX(ISNUMBER(SEARCH('Class Rules'!$B$6:$B$85,$E9015))*ISNUMBER(SEARCH('Class Rules'!$C$6:$C$85,$F9015))*'Class Rules'!$A$6:$A$85))</f>
        <v>58</v>
      </c>
      <c r="N9015" s="1" t="str">
        <f t="array" ref="N9015">IF($M9015=0,'Class Rules'!$D$3,INDEX('Class Rules'!$D$6:$D$85,MATCH($M9015,'Class Rules'!$A$6:$A$85,0)))</f>
        <v>Passenger HDV</v>
      </c>
      <c r="O9015" s="1" t="str">
        <f t="array" ref="O9015">IF(SUMPRODUCT(MAX(ISNUMBER(SEARCH(Fuel_Rules!$A$6:$A$30,$E9015))*ISNUMBER(SEARCH(Fuel_Rules!$B$6:$B$30,$F9015))*(Fuel_Rules!$A$6:$A$30&lt;&gt;"")))&gt;0,"Plug-in hybrid",IF($G9015="Diesel","Diesel","Gasoline"))</f>
        <v>Diesel</v>
      </c>
    </row>
    <row r="9016" spans="1:15" ht="15" customHeight="1" x14ac:dyDescent="0.25">
      <c r="A9016" s="1">
        <v>2022</v>
      </c>
      <c r="B9016" s="1" t="s">
        <v>11026</v>
      </c>
      <c r="C9016" s="1" t="s">
        <v>1981</v>
      </c>
      <c r="D9016" s="1" t="s">
        <v>11670</v>
      </c>
      <c r="E9016" s="1" t="s">
        <v>1901</v>
      </c>
      <c r="F9016" s="1" t="s">
        <v>1983</v>
      </c>
      <c r="G9016" s="1" t="s">
        <v>103</v>
      </c>
      <c r="H9016" s="1" t="s">
        <v>437</v>
      </c>
      <c r="I9016" s="1">
        <v>2</v>
      </c>
      <c r="J9016" s="1">
        <v>2023</v>
      </c>
      <c r="K9016" s="1">
        <v>611850</v>
      </c>
      <c r="L9016" s="1">
        <v>0</v>
      </c>
      <c r="M9016" s="1">
        <f t="array" ref="M9016">SUMPRODUCT(MAX(ISNUMBER(SEARCH('Class Rules'!$B$6:$B$85,$E9016))*ISNUMBER(SEARCH('Class Rules'!$C$6:$C$85,$F9016))*'Class Rules'!$A$6:$A$85))</f>
        <v>0</v>
      </c>
      <c r="N9016" s="1" t="str">
        <f t="array" ref="N9016">IF($M9016=0,'Class Rules'!$D$3,INDEX('Class Rules'!$D$6:$D$85,MATCH($M9016,'Class Rules'!$A$6:$A$85,0)))</f>
        <v>Passenger LDV</v>
      </c>
      <c r="O9016" s="1" t="str">
        <f t="array" ref="O9016">IF(SUMPRODUCT(MAX(ISNUMBER(SEARCH(Fuel_Rules!$A$6:$A$30,$E9016))*ISNUMBER(SEARCH(Fuel_Rules!$B$6:$B$30,$F9016))*(Fuel_Rules!$A$6:$A$30&lt;&gt;"")))&gt;0,"Plug-in hybrid",IF($G9016="Diesel","Diesel","Gasoline"))</f>
        <v>Gasoline</v>
      </c>
    </row>
    <row r="9017" spans="1:15" ht="15" customHeight="1" x14ac:dyDescent="0.25">
      <c r="A9017" s="1">
        <v>2022</v>
      </c>
      <c r="B9017" s="1" t="s">
        <v>11026</v>
      </c>
      <c r="C9017" s="1" t="s">
        <v>1981</v>
      </c>
      <c r="D9017" s="1" t="s">
        <v>11671</v>
      </c>
      <c r="E9017" s="1" t="s">
        <v>1901</v>
      </c>
      <c r="F9017" s="1" t="s">
        <v>1983</v>
      </c>
      <c r="G9017" s="1" t="s">
        <v>103</v>
      </c>
      <c r="H9017" s="1" t="s">
        <v>437</v>
      </c>
      <c r="I9017" s="1">
        <v>2</v>
      </c>
      <c r="J9017" s="1">
        <v>2023</v>
      </c>
      <c r="K9017" s="1">
        <v>584900</v>
      </c>
      <c r="L9017" s="1">
        <v>0</v>
      </c>
      <c r="M9017" s="1">
        <f t="array" ref="M9017">SUMPRODUCT(MAX(ISNUMBER(SEARCH('Class Rules'!$B$6:$B$85,$E9017))*ISNUMBER(SEARCH('Class Rules'!$C$6:$C$85,$F9017))*'Class Rules'!$A$6:$A$85))</f>
        <v>0</v>
      </c>
      <c r="N9017" s="1" t="str">
        <f t="array" ref="N9017">IF($M9017=0,'Class Rules'!$D$3,INDEX('Class Rules'!$D$6:$D$85,MATCH($M9017,'Class Rules'!$A$6:$A$85,0)))</f>
        <v>Passenger LDV</v>
      </c>
      <c r="O9017" s="1" t="str">
        <f t="array" ref="O9017">IF(SUMPRODUCT(MAX(ISNUMBER(SEARCH(Fuel_Rules!$A$6:$A$30,$E9017))*ISNUMBER(SEARCH(Fuel_Rules!$B$6:$B$30,$F9017))*(Fuel_Rules!$A$6:$A$30&lt;&gt;"")))&gt;0,"Plug-in hybrid",IF($G9017="Diesel","Diesel","Gasoline"))</f>
        <v>Gasoline</v>
      </c>
    </row>
    <row r="9018" spans="1:15" ht="15" customHeight="1" x14ac:dyDescent="0.25">
      <c r="A9018" s="1">
        <v>2022</v>
      </c>
      <c r="B9018" s="1" t="s">
        <v>11026</v>
      </c>
      <c r="C9018" s="1" t="s">
        <v>1984</v>
      </c>
      <c r="D9018" s="1" t="s">
        <v>11672</v>
      </c>
      <c r="E9018" s="1" t="s">
        <v>1901</v>
      </c>
      <c r="F9018" s="1" t="s">
        <v>1986</v>
      </c>
      <c r="G9018" s="1" t="s">
        <v>105</v>
      </c>
      <c r="H9018" s="1" t="s">
        <v>298</v>
      </c>
      <c r="I9018" s="1">
        <v>2.2000000000000002</v>
      </c>
      <c r="J9018" s="1">
        <v>2023</v>
      </c>
      <c r="K9018" s="1">
        <v>249165</v>
      </c>
      <c r="L9018" s="1">
        <v>0</v>
      </c>
      <c r="M9018" s="1">
        <f t="array" ref="M9018">SUMPRODUCT(MAX(ISNUMBER(SEARCH('Class Rules'!$B$6:$B$85,$E9018))*ISNUMBER(SEARCH('Class Rules'!$C$6:$C$85,$F9018))*'Class Rules'!$A$6:$A$85))</f>
        <v>38</v>
      </c>
      <c r="N9018" s="1" t="str">
        <f t="array" ref="N9018">IF($M9018=0,'Class Rules'!$D$3,INDEX('Class Rules'!$D$6:$D$85,MATCH($M9018,'Class Rules'!$A$6:$A$85,0)))</f>
        <v>Freight LDV</v>
      </c>
      <c r="O9018" s="1" t="str">
        <f t="array" ref="O9018">IF(SUMPRODUCT(MAX(ISNUMBER(SEARCH(Fuel_Rules!$A$6:$A$30,$E9018))*ISNUMBER(SEARCH(Fuel_Rules!$B$6:$B$30,$F9018))*(Fuel_Rules!$A$6:$A$30&lt;&gt;"")))&gt;0,"Plug-in hybrid",IF($G9018="Diesel","Diesel","Gasoline"))</f>
        <v>Diesel</v>
      </c>
    </row>
    <row r="9019" spans="1:15" ht="15" customHeight="1" x14ac:dyDescent="0.25">
      <c r="A9019" s="1">
        <v>2022</v>
      </c>
      <c r="B9019" s="1" t="s">
        <v>11026</v>
      </c>
      <c r="C9019" s="1" t="s">
        <v>1984</v>
      </c>
      <c r="D9019" s="1" t="s">
        <v>11673</v>
      </c>
      <c r="E9019" s="1" t="s">
        <v>1901</v>
      </c>
      <c r="F9019" s="1" t="s">
        <v>1986</v>
      </c>
      <c r="G9019" s="1" t="s">
        <v>105</v>
      </c>
      <c r="H9019" s="1" t="s">
        <v>298</v>
      </c>
      <c r="I9019" s="1">
        <v>2.2000000000000002</v>
      </c>
      <c r="J9019" s="1">
        <v>2023</v>
      </c>
      <c r="K9019" s="1">
        <v>220125</v>
      </c>
      <c r="L9019" s="1">
        <v>0</v>
      </c>
      <c r="M9019" s="1">
        <f t="array" ref="M9019">SUMPRODUCT(MAX(ISNUMBER(SEARCH('Class Rules'!$B$6:$B$85,$E9019))*ISNUMBER(SEARCH('Class Rules'!$C$6:$C$85,$F9019))*'Class Rules'!$A$6:$A$85))</f>
        <v>38</v>
      </c>
      <c r="N9019" s="1" t="str">
        <f t="array" ref="N9019">IF($M9019=0,'Class Rules'!$D$3,INDEX('Class Rules'!$D$6:$D$85,MATCH($M9019,'Class Rules'!$A$6:$A$85,0)))</f>
        <v>Freight LDV</v>
      </c>
      <c r="O9019" s="1" t="str">
        <f t="array" ref="O9019">IF(SUMPRODUCT(MAX(ISNUMBER(SEARCH(Fuel_Rules!$A$6:$A$30,$E9019))*ISNUMBER(SEARCH(Fuel_Rules!$B$6:$B$30,$F9019))*(Fuel_Rules!$A$6:$A$30&lt;&gt;"")))&gt;0,"Plug-in hybrid",IF($G9019="Diesel","Diesel","Gasoline"))</f>
        <v>Diesel</v>
      </c>
    </row>
    <row r="9020" spans="1:15" ht="15" customHeight="1" x14ac:dyDescent="0.25">
      <c r="A9020" s="1">
        <v>2022</v>
      </c>
      <c r="B9020" s="1" t="s">
        <v>11026</v>
      </c>
      <c r="C9020" s="1" t="s">
        <v>1987</v>
      </c>
      <c r="D9020" s="1" t="s">
        <v>11674</v>
      </c>
      <c r="E9020" s="1" t="s">
        <v>1901</v>
      </c>
      <c r="F9020" s="1" t="s">
        <v>1989</v>
      </c>
      <c r="G9020" s="1" t="s">
        <v>105</v>
      </c>
      <c r="H9020" s="1" t="s">
        <v>298</v>
      </c>
      <c r="I9020" s="1">
        <v>2.2000000000000002</v>
      </c>
      <c r="J9020" s="1">
        <v>2023</v>
      </c>
      <c r="K9020" s="1">
        <v>241108</v>
      </c>
      <c r="L9020" s="1">
        <v>0</v>
      </c>
      <c r="M9020" s="1">
        <f t="array" ref="M9020">SUMPRODUCT(MAX(ISNUMBER(SEARCH('Class Rules'!$B$6:$B$85,$E9020))*ISNUMBER(SEARCH('Class Rules'!$C$6:$C$85,$F9020))*'Class Rules'!$A$6:$A$85))</f>
        <v>38</v>
      </c>
      <c r="N9020" s="1" t="str">
        <f t="array" ref="N9020">IF($M9020=0,'Class Rules'!$D$3,INDEX('Class Rules'!$D$6:$D$85,MATCH($M9020,'Class Rules'!$A$6:$A$85,0)))</f>
        <v>Freight LDV</v>
      </c>
      <c r="O9020" s="1" t="str">
        <f t="array" ref="O9020">IF(SUMPRODUCT(MAX(ISNUMBER(SEARCH(Fuel_Rules!$A$6:$A$30,$E9020))*ISNUMBER(SEARCH(Fuel_Rules!$B$6:$B$30,$F9020))*(Fuel_Rules!$A$6:$A$30&lt;&gt;"")))&gt;0,"Plug-in hybrid",IF($G9020="Diesel","Diesel","Gasoline"))</f>
        <v>Diesel</v>
      </c>
    </row>
    <row r="9021" spans="1:15" ht="15" customHeight="1" x14ac:dyDescent="0.25">
      <c r="A9021" s="1">
        <v>2022</v>
      </c>
      <c r="B9021" s="1" t="s">
        <v>11026</v>
      </c>
      <c r="C9021" s="1" t="s">
        <v>1987</v>
      </c>
      <c r="D9021" s="1" t="s">
        <v>11675</v>
      </c>
      <c r="E9021" s="1" t="s">
        <v>1901</v>
      </c>
      <c r="F9021" s="1" t="s">
        <v>1989</v>
      </c>
      <c r="G9021" s="1" t="s">
        <v>105</v>
      </c>
      <c r="H9021" s="1" t="s">
        <v>298</v>
      </c>
      <c r="I9021" s="1">
        <v>2.2000000000000002</v>
      </c>
      <c r="J9021" s="1">
        <v>2023</v>
      </c>
      <c r="K9021" s="1">
        <v>214199</v>
      </c>
      <c r="L9021" s="1">
        <v>0</v>
      </c>
      <c r="M9021" s="1">
        <f t="array" ref="M9021">SUMPRODUCT(MAX(ISNUMBER(SEARCH('Class Rules'!$B$6:$B$85,$E9021))*ISNUMBER(SEARCH('Class Rules'!$C$6:$C$85,$F9021))*'Class Rules'!$A$6:$A$85))</f>
        <v>38</v>
      </c>
      <c r="N9021" s="1" t="str">
        <f t="array" ref="N9021">IF($M9021=0,'Class Rules'!$D$3,INDEX('Class Rules'!$D$6:$D$85,MATCH($M9021,'Class Rules'!$A$6:$A$85,0)))</f>
        <v>Freight LDV</v>
      </c>
      <c r="O9021" s="1" t="str">
        <f t="array" ref="O9021">IF(SUMPRODUCT(MAX(ISNUMBER(SEARCH(Fuel_Rules!$A$6:$A$30,$E9021))*ISNUMBER(SEARCH(Fuel_Rules!$B$6:$B$30,$F9021))*(Fuel_Rules!$A$6:$A$30&lt;&gt;"")))&gt;0,"Plug-in hybrid",IF($G9021="Diesel","Diesel","Gasoline"))</f>
        <v>Diesel</v>
      </c>
    </row>
    <row r="9022" spans="1:15" ht="15" customHeight="1" x14ac:dyDescent="0.25">
      <c r="A9022" s="1">
        <v>2022</v>
      </c>
      <c r="B9022" s="1" t="s">
        <v>11026</v>
      </c>
      <c r="C9022" s="1" t="s">
        <v>1990</v>
      </c>
      <c r="D9022" s="1" t="s">
        <v>11676</v>
      </c>
      <c r="E9022" s="1" t="s">
        <v>1901</v>
      </c>
      <c r="F9022" s="1" t="s">
        <v>1992</v>
      </c>
      <c r="G9022" s="1" t="s">
        <v>105</v>
      </c>
      <c r="H9022" s="1" t="s">
        <v>298</v>
      </c>
      <c r="I9022" s="1">
        <v>2.2000000000000002</v>
      </c>
      <c r="J9022" s="1">
        <v>2023</v>
      </c>
      <c r="K9022" s="1">
        <v>258054</v>
      </c>
      <c r="L9022" s="1">
        <v>0</v>
      </c>
      <c r="M9022" s="1">
        <f t="array" ref="M9022">SUMPRODUCT(MAX(ISNUMBER(SEARCH('Class Rules'!$B$6:$B$85,$E9022))*ISNUMBER(SEARCH('Class Rules'!$C$6:$C$85,$F9022))*'Class Rules'!$A$6:$A$85))</f>
        <v>38</v>
      </c>
      <c r="N9022" s="1" t="str">
        <f t="array" ref="N9022">IF($M9022=0,'Class Rules'!$D$3,INDEX('Class Rules'!$D$6:$D$85,MATCH($M9022,'Class Rules'!$A$6:$A$85,0)))</f>
        <v>Freight LDV</v>
      </c>
      <c r="O9022" s="1" t="str">
        <f t="array" ref="O9022">IF(SUMPRODUCT(MAX(ISNUMBER(SEARCH(Fuel_Rules!$A$6:$A$30,$E9022))*ISNUMBER(SEARCH(Fuel_Rules!$B$6:$B$30,$F9022))*(Fuel_Rules!$A$6:$A$30&lt;&gt;"")))&gt;0,"Plug-in hybrid",IF($G9022="Diesel","Diesel","Gasoline"))</f>
        <v>Diesel</v>
      </c>
    </row>
    <row r="9023" spans="1:15" ht="15" customHeight="1" x14ac:dyDescent="0.25">
      <c r="A9023" s="1">
        <v>2022</v>
      </c>
      <c r="B9023" s="1" t="s">
        <v>11026</v>
      </c>
      <c r="C9023" s="1" t="s">
        <v>1990</v>
      </c>
      <c r="D9023" s="1" t="s">
        <v>11677</v>
      </c>
      <c r="E9023" s="1" t="s">
        <v>1901</v>
      </c>
      <c r="F9023" s="1" t="s">
        <v>1992</v>
      </c>
      <c r="G9023" s="1" t="s">
        <v>105</v>
      </c>
      <c r="H9023" s="1" t="s">
        <v>298</v>
      </c>
      <c r="I9023" s="1">
        <v>2.2000000000000002</v>
      </c>
      <c r="J9023" s="1">
        <v>2023</v>
      </c>
      <c r="K9023" s="1">
        <v>231462</v>
      </c>
      <c r="L9023" s="1">
        <v>0</v>
      </c>
      <c r="M9023" s="1">
        <f t="array" ref="M9023">SUMPRODUCT(MAX(ISNUMBER(SEARCH('Class Rules'!$B$6:$B$85,$E9023))*ISNUMBER(SEARCH('Class Rules'!$C$6:$C$85,$F9023))*'Class Rules'!$A$6:$A$85))</f>
        <v>38</v>
      </c>
      <c r="N9023" s="1" t="str">
        <f t="array" ref="N9023">IF($M9023=0,'Class Rules'!$D$3,INDEX('Class Rules'!$D$6:$D$85,MATCH($M9023,'Class Rules'!$A$6:$A$85,0)))</f>
        <v>Freight LDV</v>
      </c>
      <c r="O9023" s="1" t="str">
        <f t="array" ref="O9023">IF(SUMPRODUCT(MAX(ISNUMBER(SEARCH(Fuel_Rules!$A$6:$A$30,$E9023))*ISNUMBER(SEARCH(Fuel_Rules!$B$6:$B$30,$F9023))*(Fuel_Rules!$A$6:$A$30&lt;&gt;"")))&gt;0,"Plug-in hybrid",IF($G9023="Diesel","Diesel","Gasoline"))</f>
        <v>Diesel</v>
      </c>
    </row>
    <row r="9024" spans="1:15" ht="15" customHeight="1" x14ac:dyDescent="0.25">
      <c r="A9024" s="1">
        <v>2022</v>
      </c>
      <c r="B9024" s="1" t="s">
        <v>11026</v>
      </c>
      <c r="C9024" s="1" t="s">
        <v>1993</v>
      </c>
      <c r="D9024" s="1" t="s">
        <v>11678</v>
      </c>
      <c r="E9024" s="1" t="s">
        <v>1901</v>
      </c>
      <c r="F9024" s="1" t="s">
        <v>1995</v>
      </c>
      <c r="G9024" s="1" t="s">
        <v>105</v>
      </c>
      <c r="H9024" s="1" t="s">
        <v>298</v>
      </c>
      <c r="I9024" s="1">
        <v>2.2000000000000002</v>
      </c>
      <c r="J9024" s="1">
        <v>2023</v>
      </c>
      <c r="K9024" s="1">
        <v>218365</v>
      </c>
      <c r="L9024" s="1">
        <v>0</v>
      </c>
      <c r="M9024" s="1">
        <f t="array" ref="M9024">SUMPRODUCT(MAX(ISNUMBER(SEARCH('Class Rules'!$B$6:$B$85,$E9024))*ISNUMBER(SEARCH('Class Rules'!$C$6:$C$85,$F9024))*'Class Rules'!$A$6:$A$85))</f>
        <v>47</v>
      </c>
      <c r="N9024" s="1" t="str">
        <f t="array" ref="N9024">IF($M9024=0,'Class Rules'!$D$3,INDEX('Class Rules'!$D$6:$D$85,MATCH($M9024,'Class Rules'!$A$6:$A$85,0)))</f>
        <v>Freight HDV</v>
      </c>
      <c r="O9024" s="1" t="str">
        <f t="array" ref="O9024">IF(SUMPRODUCT(MAX(ISNUMBER(SEARCH(Fuel_Rules!$A$6:$A$30,$E9024))*ISNUMBER(SEARCH(Fuel_Rules!$B$6:$B$30,$F9024))*(Fuel_Rules!$A$6:$A$30&lt;&gt;"")))&gt;0,"Plug-in hybrid",IF($G9024="Diesel","Diesel","Gasoline"))</f>
        <v>Diesel</v>
      </c>
    </row>
    <row r="9025" spans="1:15" ht="15" customHeight="1" x14ac:dyDescent="0.25">
      <c r="A9025" s="1">
        <v>2022</v>
      </c>
      <c r="B9025" s="1" t="s">
        <v>11026</v>
      </c>
      <c r="C9025" s="1" t="s">
        <v>1996</v>
      </c>
      <c r="D9025" s="1" t="s">
        <v>11679</v>
      </c>
      <c r="E9025" s="1" t="s">
        <v>1901</v>
      </c>
      <c r="F9025" s="1" t="s">
        <v>1998</v>
      </c>
      <c r="G9025" s="1" t="s">
        <v>105</v>
      </c>
      <c r="H9025" s="1" t="s">
        <v>298</v>
      </c>
      <c r="I9025" s="1">
        <v>2.2000000000000002</v>
      </c>
      <c r="J9025" s="1">
        <v>2023</v>
      </c>
      <c r="K9025" s="1">
        <v>230807</v>
      </c>
      <c r="L9025" s="1">
        <v>0</v>
      </c>
      <c r="M9025" s="1">
        <f t="array" ref="M9025">SUMPRODUCT(MAX(ISNUMBER(SEARCH('Class Rules'!$B$6:$B$85,$E9025))*ISNUMBER(SEARCH('Class Rules'!$C$6:$C$85,$F9025))*'Class Rules'!$A$6:$A$85))</f>
        <v>48</v>
      </c>
      <c r="N9025" s="1" t="str">
        <f t="array" ref="N9025">IF($M9025=0,'Class Rules'!$D$3,INDEX('Class Rules'!$D$6:$D$85,MATCH($M9025,'Class Rules'!$A$6:$A$85,0)))</f>
        <v>Freight HDV</v>
      </c>
      <c r="O9025" s="1" t="str">
        <f t="array" ref="O9025">IF(SUMPRODUCT(MAX(ISNUMBER(SEARCH(Fuel_Rules!$A$6:$A$30,$E9025))*ISNUMBER(SEARCH(Fuel_Rules!$B$6:$B$30,$F9025))*(Fuel_Rules!$A$6:$A$30&lt;&gt;"")))&gt;0,"Plug-in hybrid",IF($G9025="Diesel","Diesel","Gasoline"))</f>
        <v>Diesel</v>
      </c>
    </row>
    <row r="9026" spans="1:15" ht="15" customHeight="1" x14ac:dyDescent="0.25">
      <c r="A9026" s="1">
        <v>2022</v>
      </c>
      <c r="B9026" s="1" t="s">
        <v>11026</v>
      </c>
      <c r="C9026" s="1" t="s">
        <v>1999</v>
      </c>
      <c r="D9026" s="1" t="s">
        <v>11680</v>
      </c>
      <c r="E9026" s="1" t="s">
        <v>1901</v>
      </c>
      <c r="F9026" s="1" t="s">
        <v>2001</v>
      </c>
      <c r="G9026" s="1" t="s">
        <v>105</v>
      </c>
      <c r="H9026" s="1" t="s">
        <v>298</v>
      </c>
      <c r="I9026" s="1">
        <v>2.2000000000000002</v>
      </c>
      <c r="J9026" s="1">
        <v>2023</v>
      </c>
      <c r="K9026" s="1">
        <v>237850</v>
      </c>
      <c r="L9026" s="1">
        <v>0</v>
      </c>
      <c r="M9026" s="1">
        <f t="array" ref="M9026">SUMPRODUCT(MAX(ISNUMBER(SEARCH('Class Rules'!$B$6:$B$85,$E9026))*ISNUMBER(SEARCH('Class Rules'!$C$6:$C$85,$F9026))*'Class Rules'!$A$6:$A$85))</f>
        <v>48</v>
      </c>
      <c r="N9026" s="1" t="str">
        <f t="array" ref="N9026">IF($M9026=0,'Class Rules'!$D$3,INDEX('Class Rules'!$D$6:$D$85,MATCH($M9026,'Class Rules'!$A$6:$A$85,0)))</f>
        <v>Freight HDV</v>
      </c>
      <c r="O9026" s="1" t="str">
        <f t="array" ref="O9026">IF(SUMPRODUCT(MAX(ISNUMBER(SEARCH(Fuel_Rules!$A$6:$A$30,$E9026))*ISNUMBER(SEARCH(Fuel_Rules!$B$6:$B$30,$F9026))*(Fuel_Rules!$A$6:$A$30&lt;&gt;"")))&gt;0,"Plug-in hybrid",IF($G9026="Diesel","Diesel","Gasoline"))</f>
        <v>Diesel</v>
      </c>
    </row>
    <row r="9027" spans="1:15" ht="15" customHeight="1" x14ac:dyDescent="0.25">
      <c r="A9027" s="1">
        <v>2022</v>
      </c>
      <c r="B9027" s="1" t="s">
        <v>11026</v>
      </c>
      <c r="C9027" s="1" t="s">
        <v>2002</v>
      </c>
      <c r="D9027" s="1" t="s">
        <v>11681</v>
      </c>
      <c r="E9027" s="1" t="s">
        <v>1901</v>
      </c>
      <c r="F9027" s="1" t="s">
        <v>2004</v>
      </c>
      <c r="G9027" s="1" t="s">
        <v>105</v>
      </c>
      <c r="H9027" s="1" t="s">
        <v>298</v>
      </c>
      <c r="I9027" s="1">
        <v>2.2000000000000002</v>
      </c>
      <c r="J9027" s="1">
        <v>2023</v>
      </c>
      <c r="K9027" s="1">
        <v>241990</v>
      </c>
      <c r="L9027" s="1">
        <v>0</v>
      </c>
      <c r="M9027" s="1">
        <f t="array" ref="M9027">SUMPRODUCT(MAX(ISNUMBER(SEARCH('Class Rules'!$B$6:$B$85,$E9027))*ISNUMBER(SEARCH('Class Rules'!$C$6:$C$85,$F9027))*'Class Rules'!$A$6:$A$85))</f>
        <v>38</v>
      </c>
      <c r="N9027" s="1" t="str">
        <f t="array" ref="N9027">IF($M9027=0,'Class Rules'!$D$3,INDEX('Class Rules'!$D$6:$D$85,MATCH($M9027,'Class Rules'!$A$6:$A$85,0)))</f>
        <v>Freight LDV</v>
      </c>
      <c r="O9027" s="1" t="str">
        <f t="array" ref="O9027">IF(SUMPRODUCT(MAX(ISNUMBER(SEARCH(Fuel_Rules!$A$6:$A$30,$E9027))*ISNUMBER(SEARCH(Fuel_Rules!$B$6:$B$30,$F9027))*(Fuel_Rules!$A$6:$A$30&lt;&gt;"")))&gt;0,"Plug-in hybrid",IF($G9027="Diesel","Diesel","Gasoline"))</f>
        <v>Diesel</v>
      </c>
    </row>
    <row r="9028" spans="1:15" ht="15" customHeight="1" x14ac:dyDescent="0.25">
      <c r="A9028" s="1">
        <v>2022</v>
      </c>
      <c r="B9028" s="1" t="s">
        <v>11026</v>
      </c>
      <c r="C9028" s="1" t="s">
        <v>2002</v>
      </c>
      <c r="D9028" s="1" t="s">
        <v>11682</v>
      </c>
      <c r="E9028" s="1" t="s">
        <v>1901</v>
      </c>
      <c r="F9028" s="1" t="s">
        <v>2004</v>
      </c>
      <c r="G9028" s="1" t="s">
        <v>105</v>
      </c>
      <c r="H9028" s="1" t="s">
        <v>298</v>
      </c>
      <c r="I9028" s="1">
        <v>2.2000000000000002</v>
      </c>
      <c r="J9028" s="1">
        <v>2023</v>
      </c>
      <c r="K9028" s="1">
        <v>215622</v>
      </c>
      <c r="L9028" s="1">
        <v>0</v>
      </c>
      <c r="M9028" s="1">
        <f t="array" ref="M9028">SUMPRODUCT(MAX(ISNUMBER(SEARCH('Class Rules'!$B$6:$B$85,$E9028))*ISNUMBER(SEARCH('Class Rules'!$C$6:$C$85,$F9028))*'Class Rules'!$A$6:$A$85))</f>
        <v>38</v>
      </c>
      <c r="N9028" s="1" t="str">
        <f t="array" ref="N9028">IF($M9028=0,'Class Rules'!$D$3,INDEX('Class Rules'!$D$6:$D$85,MATCH($M9028,'Class Rules'!$A$6:$A$85,0)))</f>
        <v>Freight LDV</v>
      </c>
      <c r="O9028" s="1" t="str">
        <f t="array" ref="O9028">IF(SUMPRODUCT(MAX(ISNUMBER(SEARCH(Fuel_Rules!$A$6:$A$30,$E9028))*ISNUMBER(SEARCH(Fuel_Rules!$B$6:$B$30,$F9028))*(Fuel_Rules!$A$6:$A$30&lt;&gt;"")))&gt;0,"Plug-in hybrid",IF($G9028="Diesel","Diesel","Gasoline"))</f>
        <v>Diesel</v>
      </c>
    </row>
    <row r="9029" spans="1:15" ht="15" customHeight="1" x14ac:dyDescent="0.25">
      <c r="A9029" s="1">
        <v>2022</v>
      </c>
      <c r="B9029" s="1" t="s">
        <v>11026</v>
      </c>
      <c r="C9029" s="1" t="s">
        <v>2005</v>
      </c>
      <c r="D9029" s="1" t="s">
        <v>11683</v>
      </c>
      <c r="E9029" s="1" t="s">
        <v>1901</v>
      </c>
      <c r="F9029" s="1" t="s">
        <v>2007</v>
      </c>
      <c r="G9029" s="1" t="s">
        <v>105</v>
      </c>
      <c r="H9029" s="1" t="s">
        <v>298</v>
      </c>
      <c r="I9029" s="1">
        <v>2.2000000000000002</v>
      </c>
      <c r="J9029" s="1">
        <v>2023</v>
      </c>
      <c r="K9029" s="1">
        <v>258941</v>
      </c>
      <c r="L9029" s="1">
        <v>0</v>
      </c>
      <c r="M9029" s="1">
        <f t="array" ref="M9029">SUMPRODUCT(MAX(ISNUMBER(SEARCH('Class Rules'!$B$6:$B$85,$E9029))*ISNUMBER(SEARCH('Class Rules'!$C$6:$C$85,$F9029))*'Class Rules'!$A$6:$A$85))</f>
        <v>49</v>
      </c>
      <c r="N9029" s="1" t="str">
        <f t="array" ref="N9029">IF($M9029=0,'Class Rules'!$D$3,INDEX('Class Rules'!$D$6:$D$85,MATCH($M9029,'Class Rules'!$A$6:$A$85,0)))</f>
        <v>Freight HDV</v>
      </c>
      <c r="O9029" s="1" t="str">
        <f t="array" ref="O9029">IF(SUMPRODUCT(MAX(ISNUMBER(SEARCH(Fuel_Rules!$A$6:$A$30,$E9029))*ISNUMBER(SEARCH(Fuel_Rules!$B$6:$B$30,$F9029))*(Fuel_Rules!$A$6:$A$30&lt;&gt;"")))&gt;0,"Plug-in hybrid",IF($G9029="Diesel","Diesel","Gasoline"))</f>
        <v>Diesel</v>
      </c>
    </row>
    <row r="9030" spans="1:15" ht="15" customHeight="1" x14ac:dyDescent="0.25">
      <c r="A9030" s="1">
        <v>2022</v>
      </c>
      <c r="B9030" s="1" t="s">
        <v>11026</v>
      </c>
      <c r="C9030" s="1" t="s">
        <v>2008</v>
      </c>
      <c r="D9030" s="1" t="s">
        <v>11684</v>
      </c>
      <c r="E9030" s="1" t="s">
        <v>1901</v>
      </c>
      <c r="F9030" s="1" t="s">
        <v>2010</v>
      </c>
      <c r="G9030" s="1" t="s">
        <v>105</v>
      </c>
      <c r="H9030" s="1" t="s">
        <v>298</v>
      </c>
      <c r="I9030" s="1">
        <v>2.2000000000000002</v>
      </c>
      <c r="J9030" s="1">
        <v>2023</v>
      </c>
      <c r="K9030" s="1">
        <v>252892</v>
      </c>
      <c r="L9030" s="1">
        <v>0</v>
      </c>
      <c r="M9030" s="1">
        <f t="array" ref="M9030">SUMPRODUCT(MAX(ISNUMBER(SEARCH('Class Rules'!$B$6:$B$85,$E9030))*ISNUMBER(SEARCH('Class Rules'!$C$6:$C$85,$F9030))*'Class Rules'!$A$6:$A$85))</f>
        <v>49</v>
      </c>
      <c r="N9030" s="1" t="str">
        <f t="array" ref="N9030">IF($M9030=0,'Class Rules'!$D$3,INDEX('Class Rules'!$D$6:$D$85,MATCH($M9030,'Class Rules'!$A$6:$A$85,0)))</f>
        <v>Freight HDV</v>
      </c>
      <c r="O9030" s="1" t="str">
        <f t="array" ref="O9030">IF(SUMPRODUCT(MAX(ISNUMBER(SEARCH(Fuel_Rules!$A$6:$A$30,$E9030))*ISNUMBER(SEARCH(Fuel_Rules!$B$6:$B$30,$F9030))*(Fuel_Rules!$A$6:$A$30&lt;&gt;"")))&gt;0,"Plug-in hybrid",IF($G9030="Diesel","Diesel","Gasoline"))</f>
        <v>Diesel</v>
      </c>
    </row>
    <row r="9031" spans="1:15" ht="15" customHeight="1" x14ac:dyDescent="0.25">
      <c r="A9031" s="1">
        <v>2022</v>
      </c>
      <c r="B9031" s="1" t="s">
        <v>11026</v>
      </c>
      <c r="C9031" s="1" t="s">
        <v>2011</v>
      </c>
      <c r="D9031" s="1" t="s">
        <v>11685</v>
      </c>
      <c r="E9031" s="1" t="s">
        <v>1901</v>
      </c>
      <c r="F9031" s="1" t="s">
        <v>2013</v>
      </c>
      <c r="G9031" s="1" t="s">
        <v>105</v>
      </c>
      <c r="H9031" s="1" t="s">
        <v>298</v>
      </c>
      <c r="I9031" s="1">
        <v>2.2000000000000002</v>
      </c>
      <c r="J9031" s="1">
        <v>2023</v>
      </c>
      <c r="K9031" s="1">
        <v>241624</v>
      </c>
      <c r="L9031" s="1">
        <v>0</v>
      </c>
      <c r="M9031" s="1">
        <f t="array" ref="M9031">SUMPRODUCT(MAX(ISNUMBER(SEARCH('Class Rules'!$B$6:$B$85,$E9031))*ISNUMBER(SEARCH('Class Rules'!$C$6:$C$85,$F9031))*'Class Rules'!$A$6:$A$85))</f>
        <v>49</v>
      </c>
      <c r="N9031" s="1" t="str">
        <f t="array" ref="N9031">IF($M9031=0,'Class Rules'!$D$3,INDEX('Class Rules'!$D$6:$D$85,MATCH($M9031,'Class Rules'!$A$6:$A$85,0)))</f>
        <v>Freight HDV</v>
      </c>
      <c r="O9031" s="1" t="str">
        <f t="array" ref="O9031">IF(SUMPRODUCT(MAX(ISNUMBER(SEARCH(Fuel_Rules!$A$6:$A$30,$E9031))*ISNUMBER(SEARCH(Fuel_Rules!$B$6:$B$30,$F9031))*(Fuel_Rules!$A$6:$A$30&lt;&gt;"")))&gt;0,"Plug-in hybrid",IF($G9031="Diesel","Diesel","Gasoline"))</f>
        <v>Diesel</v>
      </c>
    </row>
    <row r="9032" spans="1:15" ht="15" customHeight="1" x14ac:dyDescent="0.25">
      <c r="A9032" s="1">
        <v>2022</v>
      </c>
      <c r="B9032" s="1" t="s">
        <v>11026</v>
      </c>
      <c r="C9032" s="1" t="s">
        <v>2014</v>
      </c>
      <c r="D9032" s="1" t="s">
        <v>11686</v>
      </c>
      <c r="E9032" s="1" t="s">
        <v>1901</v>
      </c>
      <c r="F9032" s="1" t="s">
        <v>2016</v>
      </c>
      <c r="G9032" s="1" t="s">
        <v>105</v>
      </c>
      <c r="H9032" s="1" t="s">
        <v>298</v>
      </c>
      <c r="I9032" s="1">
        <v>2.2000000000000002</v>
      </c>
      <c r="J9032" s="1">
        <v>2023</v>
      </c>
      <c r="K9032" s="1">
        <v>275263</v>
      </c>
      <c r="L9032" s="1">
        <v>0</v>
      </c>
      <c r="M9032" s="1">
        <f t="array" ref="M9032">SUMPRODUCT(MAX(ISNUMBER(SEARCH('Class Rules'!$B$6:$B$85,$E9032))*ISNUMBER(SEARCH('Class Rules'!$C$6:$C$85,$F9032))*'Class Rules'!$A$6:$A$85))</f>
        <v>49</v>
      </c>
      <c r="N9032" s="1" t="str">
        <f t="array" ref="N9032">IF($M9032=0,'Class Rules'!$D$3,INDEX('Class Rules'!$D$6:$D$85,MATCH($M9032,'Class Rules'!$A$6:$A$85,0)))</f>
        <v>Freight HDV</v>
      </c>
      <c r="O9032" s="1" t="str">
        <f t="array" ref="O9032">IF(SUMPRODUCT(MAX(ISNUMBER(SEARCH(Fuel_Rules!$A$6:$A$30,$E9032))*ISNUMBER(SEARCH(Fuel_Rules!$B$6:$B$30,$F9032))*(Fuel_Rules!$A$6:$A$30&lt;&gt;"")))&gt;0,"Plug-in hybrid",IF($G9032="Diesel","Diesel","Gasoline"))</f>
        <v>Diesel</v>
      </c>
    </row>
    <row r="9033" spans="1:15" ht="15" customHeight="1" x14ac:dyDescent="0.25">
      <c r="A9033" s="1">
        <v>2022</v>
      </c>
      <c r="B9033" s="1" t="s">
        <v>11026</v>
      </c>
      <c r="C9033" s="1" t="s">
        <v>2017</v>
      </c>
      <c r="D9033" s="1" t="s">
        <v>11687</v>
      </c>
      <c r="E9033" s="1" t="s">
        <v>1901</v>
      </c>
      <c r="F9033" s="1" t="s">
        <v>2019</v>
      </c>
      <c r="G9033" s="1" t="s">
        <v>105</v>
      </c>
      <c r="H9033" s="1" t="s">
        <v>298</v>
      </c>
      <c r="I9033" s="1">
        <v>2.2000000000000002</v>
      </c>
      <c r="J9033" s="1">
        <v>2023</v>
      </c>
      <c r="K9033" s="1">
        <v>291840</v>
      </c>
      <c r="L9033" s="1">
        <v>0</v>
      </c>
      <c r="M9033" s="1">
        <f t="array" ref="M9033">SUMPRODUCT(MAX(ISNUMBER(SEARCH('Class Rules'!$B$6:$B$85,$E9033))*ISNUMBER(SEARCH('Class Rules'!$C$6:$C$85,$F9033))*'Class Rules'!$A$6:$A$85))</f>
        <v>50</v>
      </c>
      <c r="N9033" s="1" t="str">
        <f t="array" ref="N9033">IF($M9033=0,'Class Rules'!$D$3,INDEX('Class Rules'!$D$6:$D$85,MATCH($M9033,'Class Rules'!$A$6:$A$85,0)))</f>
        <v>Freight HDV</v>
      </c>
      <c r="O9033" s="1" t="str">
        <f t="array" ref="O9033">IF(SUMPRODUCT(MAX(ISNUMBER(SEARCH(Fuel_Rules!$A$6:$A$30,$E9033))*ISNUMBER(SEARCH(Fuel_Rules!$B$6:$B$30,$F9033))*(Fuel_Rules!$A$6:$A$30&lt;&gt;"")))&gt;0,"Plug-in hybrid",IF($G9033="Diesel","Diesel","Gasoline"))</f>
        <v>Diesel</v>
      </c>
    </row>
    <row r="9034" spans="1:15" ht="15" customHeight="1" x14ac:dyDescent="0.25">
      <c r="A9034" s="1">
        <v>2022</v>
      </c>
      <c r="B9034" s="1" t="s">
        <v>11026</v>
      </c>
      <c r="C9034" s="1" t="s">
        <v>2020</v>
      </c>
      <c r="D9034" s="1" t="s">
        <v>11688</v>
      </c>
      <c r="E9034" s="1" t="s">
        <v>1901</v>
      </c>
      <c r="F9034" s="1" t="s">
        <v>2022</v>
      </c>
      <c r="G9034" s="1" t="s">
        <v>105</v>
      </c>
      <c r="H9034" s="1" t="s">
        <v>298</v>
      </c>
      <c r="I9034" s="1">
        <v>2.2000000000000002</v>
      </c>
      <c r="J9034" s="1">
        <v>2023</v>
      </c>
      <c r="K9034" s="1">
        <v>344499</v>
      </c>
      <c r="L9034" s="1">
        <v>0</v>
      </c>
      <c r="M9034" s="1">
        <f t="array" ref="M9034">SUMPRODUCT(MAX(ISNUMBER(SEARCH('Class Rules'!$B$6:$B$85,$E9034))*ISNUMBER(SEARCH('Class Rules'!$C$6:$C$85,$F9034))*'Class Rules'!$A$6:$A$85))</f>
        <v>59</v>
      </c>
      <c r="N9034" s="1" t="str">
        <f t="array" ref="N9034">IF($M9034=0,'Class Rules'!$D$3,INDEX('Class Rules'!$D$6:$D$85,MATCH($M9034,'Class Rules'!$A$6:$A$85,0)))</f>
        <v>Passenger HDV</v>
      </c>
      <c r="O9034" s="1" t="str">
        <f t="array" ref="O9034">IF(SUMPRODUCT(MAX(ISNUMBER(SEARCH(Fuel_Rules!$A$6:$A$30,$E9034))*ISNUMBER(SEARCH(Fuel_Rules!$B$6:$B$30,$F9034))*(Fuel_Rules!$A$6:$A$30&lt;&gt;"")))&gt;0,"Plug-in hybrid",IF($G9034="Diesel","Diesel","Gasoline"))</f>
        <v>Diesel</v>
      </c>
    </row>
    <row r="9035" spans="1:15" ht="15" customHeight="1" x14ac:dyDescent="0.25">
      <c r="A9035" s="1">
        <v>2022</v>
      </c>
      <c r="B9035" s="1" t="s">
        <v>11026</v>
      </c>
      <c r="C9035" s="1" t="s">
        <v>2023</v>
      </c>
      <c r="D9035" s="1" t="s">
        <v>11689</v>
      </c>
      <c r="E9035" s="1" t="s">
        <v>1901</v>
      </c>
      <c r="F9035" s="1" t="s">
        <v>2025</v>
      </c>
      <c r="G9035" s="1" t="s">
        <v>105</v>
      </c>
      <c r="H9035" s="1" t="s">
        <v>298</v>
      </c>
      <c r="I9035" s="1">
        <v>2.2000000000000002</v>
      </c>
      <c r="J9035" s="1">
        <v>2023</v>
      </c>
      <c r="K9035" s="1">
        <v>370107</v>
      </c>
      <c r="L9035" s="1">
        <v>0</v>
      </c>
      <c r="M9035" s="1">
        <f t="array" ref="M9035">SUMPRODUCT(MAX(ISNUMBER(SEARCH('Class Rules'!$B$6:$B$85,$E9035))*ISNUMBER(SEARCH('Class Rules'!$C$6:$C$85,$F9035))*'Class Rules'!$A$6:$A$85))</f>
        <v>59</v>
      </c>
      <c r="N9035" s="1" t="str">
        <f t="array" ref="N9035">IF($M9035=0,'Class Rules'!$D$3,INDEX('Class Rules'!$D$6:$D$85,MATCH($M9035,'Class Rules'!$A$6:$A$85,0)))</f>
        <v>Passenger HDV</v>
      </c>
      <c r="O9035" s="1" t="str">
        <f t="array" ref="O9035">IF(SUMPRODUCT(MAX(ISNUMBER(SEARCH(Fuel_Rules!$A$6:$A$30,$E9035))*ISNUMBER(SEARCH(Fuel_Rules!$B$6:$B$30,$F9035))*(Fuel_Rules!$A$6:$A$30&lt;&gt;"")))&gt;0,"Plug-in hybrid",IF($G9035="Diesel","Diesel","Gasoline"))</f>
        <v>Diesel</v>
      </c>
    </row>
    <row r="9036" spans="1:15" ht="15" customHeight="1" x14ac:dyDescent="0.25">
      <c r="A9036" s="1">
        <v>2022</v>
      </c>
      <c r="B9036" s="1" t="s">
        <v>11026</v>
      </c>
      <c r="C9036" s="1" t="s">
        <v>2026</v>
      </c>
      <c r="D9036" s="1" t="s">
        <v>11690</v>
      </c>
      <c r="E9036" s="1" t="s">
        <v>1901</v>
      </c>
      <c r="F9036" s="1" t="s">
        <v>2028</v>
      </c>
      <c r="G9036" s="1" t="s">
        <v>105</v>
      </c>
      <c r="H9036" s="1" t="s">
        <v>298</v>
      </c>
      <c r="I9036" s="1">
        <v>2.2000000000000002</v>
      </c>
      <c r="J9036" s="1">
        <v>2023</v>
      </c>
      <c r="K9036" s="1">
        <v>224633</v>
      </c>
      <c r="L9036" s="1">
        <v>0</v>
      </c>
      <c r="M9036" s="1">
        <f t="array" ref="M9036">SUMPRODUCT(MAX(ISNUMBER(SEARCH('Class Rules'!$B$6:$B$85,$E9036))*ISNUMBER(SEARCH('Class Rules'!$C$6:$C$85,$F9036))*'Class Rules'!$A$6:$A$85))</f>
        <v>38</v>
      </c>
      <c r="N9036" s="1" t="str">
        <f t="array" ref="N9036">IF($M9036=0,'Class Rules'!$D$3,INDEX('Class Rules'!$D$6:$D$85,MATCH($M9036,'Class Rules'!$A$6:$A$85,0)))</f>
        <v>Freight LDV</v>
      </c>
      <c r="O9036" s="1" t="str">
        <f t="array" ref="O9036">IF(SUMPRODUCT(MAX(ISNUMBER(SEARCH(Fuel_Rules!$A$6:$A$30,$E9036))*ISNUMBER(SEARCH(Fuel_Rules!$B$6:$B$30,$F9036))*(Fuel_Rules!$A$6:$A$30&lt;&gt;"")))&gt;0,"Plug-in hybrid",IF($G9036="Diesel","Diesel","Gasoline"))</f>
        <v>Diesel</v>
      </c>
    </row>
    <row r="9037" spans="1:15" ht="15" customHeight="1" x14ac:dyDescent="0.25">
      <c r="A9037" s="1">
        <v>2022</v>
      </c>
      <c r="B9037" s="1" t="s">
        <v>11026</v>
      </c>
      <c r="C9037" s="1" t="s">
        <v>2029</v>
      </c>
      <c r="D9037" s="1" t="s">
        <v>11691</v>
      </c>
      <c r="E9037" s="1" t="s">
        <v>1901</v>
      </c>
      <c r="F9037" s="1" t="s">
        <v>2031</v>
      </c>
      <c r="G9037" s="1" t="s">
        <v>105</v>
      </c>
      <c r="H9037" s="1" t="s">
        <v>298</v>
      </c>
      <c r="I9037" s="1">
        <v>2.2000000000000002</v>
      </c>
      <c r="J9037" s="1">
        <v>2023</v>
      </c>
      <c r="K9037" s="1">
        <v>227003</v>
      </c>
      <c r="L9037" s="1">
        <v>0</v>
      </c>
      <c r="M9037" s="1">
        <f t="array" ref="M9037">SUMPRODUCT(MAX(ISNUMBER(SEARCH('Class Rules'!$B$6:$B$85,$E9037))*ISNUMBER(SEARCH('Class Rules'!$C$6:$C$85,$F9037))*'Class Rules'!$A$6:$A$85))</f>
        <v>38</v>
      </c>
      <c r="N9037" s="1" t="str">
        <f t="array" ref="N9037">IF($M9037=0,'Class Rules'!$D$3,INDEX('Class Rules'!$D$6:$D$85,MATCH($M9037,'Class Rules'!$A$6:$A$85,0)))</f>
        <v>Freight LDV</v>
      </c>
      <c r="O9037" s="1" t="str">
        <f t="array" ref="O9037">IF(SUMPRODUCT(MAX(ISNUMBER(SEARCH(Fuel_Rules!$A$6:$A$30,$E9037))*ISNUMBER(SEARCH(Fuel_Rules!$B$6:$B$30,$F9037))*(Fuel_Rules!$A$6:$A$30&lt;&gt;"")))&gt;0,"Plug-in hybrid",IF($G9037="Diesel","Diesel","Gasoline"))</f>
        <v>Diesel</v>
      </c>
    </row>
    <row r="9038" spans="1:15" ht="15" customHeight="1" x14ac:dyDescent="0.25">
      <c r="A9038" s="1">
        <v>2022</v>
      </c>
      <c r="B9038" s="1" t="s">
        <v>11026</v>
      </c>
      <c r="C9038" s="1" t="s">
        <v>2032</v>
      </c>
      <c r="D9038" s="1" t="s">
        <v>11692</v>
      </c>
      <c r="E9038" s="1" t="s">
        <v>1901</v>
      </c>
      <c r="F9038" s="1" t="s">
        <v>2034</v>
      </c>
      <c r="G9038" s="1" t="s">
        <v>105</v>
      </c>
      <c r="H9038" s="1" t="s">
        <v>437</v>
      </c>
      <c r="I9038" s="1">
        <v>3</v>
      </c>
      <c r="J9038" s="1">
        <v>2023</v>
      </c>
      <c r="K9038" s="1">
        <v>747112</v>
      </c>
      <c r="L9038" s="1">
        <v>0</v>
      </c>
      <c r="M9038" s="1">
        <f t="array" ref="M9038">SUMPRODUCT(MAX(ISNUMBER(SEARCH('Class Rules'!$B$6:$B$85,$E9038))*ISNUMBER(SEARCH('Class Rules'!$C$6:$C$85,$F9038))*'Class Rules'!$A$6:$A$85))</f>
        <v>0</v>
      </c>
      <c r="N9038" s="1" t="str">
        <f t="array" ref="N9038">IF($M9038=0,'Class Rules'!$D$3,INDEX('Class Rules'!$D$6:$D$85,MATCH($M9038,'Class Rules'!$A$6:$A$85,0)))</f>
        <v>Passenger LDV</v>
      </c>
      <c r="O9038" s="1" t="str">
        <f t="array" ref="O9038">IF(SUMPRODUCT(MAX(ISNUMBER(SEARCH(Fuel_Rules!$A$6:$A$30,$E9038))*ISNUMBER(SEARCH(Fuel_Rules!$B$6:$B$30,$F9038))*(Fuel_Rules!$A$6:$A$30&lt;&gt;"")))&gt;0,"Plug-in hybrid",IF($G9038="Diesel","Diesel","Gasoline"))</f>
        <v>Diesel</v>
      </c>
    </row>
    <row r="9039" spans="1:15" ht="15" customHeight="1" x14ac:dyDescent="0.25">
      <c r="A9039" s="1">
        <v>2022</v>
      </c>
      <c r="B9039" s="1" t="s">
        <v>11026</v>
      </c>
      <c r="C9039" s="1" t="s">
        <v>2035</v>
      </c>
      <c r="D9039" s="1" t="s">
        <v>11693</v>
      </c>
      <c r="E9039" s="1" t="s">
        <v>1901</v>
      </c>
      <c r="F9039" s="1" t="s">
        <v>10563</v>
      </c>
      <c r="G9039" s="1" t="s">
        <v>103</v>
      </c>
      <c r="H9039" s="1" t="s">
        <v>298</v>
      </c>
      <c r="I9039" s="1">
        <v>3</v>
      </c>
      <c r="J9039" s="1">
        <v>2023</v>
      </c>
      <c r="K9039" s="1">
        <v>861490</v>
      </c>
      <c r="L9039" s="1">
        <v>0</v>
      </c>
      <c r="M9039" s="1">
        <f t="array" ref="M9039">SUMPRODUCT(MAX(ISNUMBER(SEARCH('Class Rules'!$B$6:$B$85,$E9039))*ISNUMBER(SEARCH('Class Rules'!$C$6:$C$85,$F9039))*'Class Rules'!$A$6:$A$85))</f>
        <v>0</v>
      </c>
      <c r="N9039" s="1" t="str">
        <f t="array" ref="N9039">IF($M9039=0,'Class Rules'!$D$3,INDEX('Class Rules'!$D$6:$D$85,MATCH($M9039,'Class Rules'!$A$6:$A$85,0)))</f>
        <v>Passenger LDV</v>
      </c>
      <c r="O9039" s="1" t="str">
        <f t="array" ref="O9039">IF(SUMPRODUCT(MAX(ISNUMBER(SEARCH(Fuel_Rules!$A$6:$A$30,$E9039))*ISNUMBER(SEARCH(Fuel_Rules!$B$6:$B$30,$F9039))*(Fuel_Rules!$A$6:$A$30&lt;&gt;"")))&gt;0,"Plug-in hybrid",IF($G9039="Diesel","Diesel","Gasoline"))</f>
        <v>Gasoline</v>
      </c>
    </row>
    <row r="9040" spans="1:15" ht="15" customHeight="1" x14ac:dyDescent="0.25">
      <c r="A9040" s="1">
        <v>2022</v>
      </c>
      <c r="B9040" s="1" t="s">
        <v>11026</v>
      </c>
      <c r="C9040" s="1" t="s">
        <v>2038</v>
      </c>
      <c r="D9040" s="1" t="s">
        <v>11694</v>
      </c>
      <c r="E9040" s="1" t="s">
        <v>1901</v>
      </c>
      <c r="F9040" s="1" t="s">
        <v>2040</v>
      </c>
      <c r="G9040" s="1" t="s">
        <v>105</v>
      </c>
      <c r="H9040" s="1" t="s">
        <v>298</v>
      </c>
      <c r="I9040" s="1">
        <v>2.2000000000000002</v>
      </c>
      <c r="J9040" s="1">
        <v>2023</v>
      </c>
      <c r="K9040" s="1">
        <v>299067</v>
      </c>
      <c r="L9040" s="1">
        <v>0</v>
      </c>
      <c r="M9040" s="1">
        <f t="array" ref="M9040">SUMPRODUCT(MAX(ISNUMBER(SEARCH('Class Rules'!$B$6:$B$85,$E9040))*ISNUMBER(SEARCH('Class Rules'!$C$6:$C$85,$F9040))*'Class Rules'!$A$6:$A$85))</f>
        <v>60</v>
      </c>
      <c r="N9040" s="1" t="str">
        <f t="array" ref="N9040">IF($M9040=0,'Class Rules'!$D$3,INDEX('Class Rules'!$D$6:$D$85,MATCH($M9040,'Class Rules'!$A$6:$A$85,0)))</f>
        <v>Passenger HDV</v>
      </c>
      <c r="O9040" s="1" t="str">
        <f t="array" ref="O9040">IF(SUMPRODUCT(MAX(ISNUMBER(SEARCH(Fuel_Rules!$A$6:$A$30,$E9040))*ISNUMBER(SEARCH(Fuel_Rules!$B$6:$B$30,$F9040))*(Fuel_Rules!$A$6:$A$30&lt;&gt;"")))&gt;0,"Plug-in hybrid",IF($G9040="Diesel","Diesel","Gasoline"))</f>
        <v>Diesel</v>
      </c>
    </row>
    <row r="9041" spans="1:15" ht="15" customHeight="1" x14ac:dyDescent="0.25">
      <c r="A9041" s="1">
        <v>2022</v>
      </c>
      <c r="B9041" s="1" t="s">
        <v>11026</v>
      </c>
      <c r="C9041" s="1" t="s">
        <v>2041</v>
      </c>
      <c r="D9041" s="1" t="s">
        <v>11695</v>
      </c>
      <c r="E9041" s="1" t="s">
        <v>1901</v>
      </c>
      <c r="F9041" s="1" t="s">
        <v>2043</v>
      </c>
      <c r="G9041" s="1" t="s">
        <v>105</v>
      </c>
      <c r="H9041" s="1" t="s">
        <v>298</v>
      </c>
      <c r="I9041" s="1">
        <v>2.2000000000000002</v>
      </c>
      <c r="J9041" s="1">
        <v>2023</v>
      </c>
      <c r="K9041" s="1">
        <v>280263</v>
      </c>
      <c r="L9041" s="1">
        <v>0</v>
      </c>
      <c r="M9041" s="1">
        <f t="array" ref="M9041">SUMPRODUCT(MAX(ISNUMBER(SEARCH('Class Rules'!$B$6:$B$85,$E9041))*ISNUMBER(SEARCH('Class Rules'!$C$6:$C$85,$F9041))*'Class Rules'!$A$6:$A$85))</f>
        <v>60</v>
      </c>
      <c r="N9041" s="1" t="str">
        <f t="array" ref="N9041">IF($M9041=0,'Class Rules'!$D$3,INDEX('Class Rules'!$D$6:$D$85,MATCH($M9041,'Class Rules'!$A$6:$A$85,0)))</f>
        <v>Passenger HDV</v>
      </c>
      <c r="O9041" s="1" t="str">
        <f t="array" ref="O9041">IF(SUMPRODUCT(MAX(ISNUMBER(SEARCH(Fuel_Rules!$A$6:$A$30,$E9041))*ISNUMBER(SEARCH(Fuel_Rules!$B$6:$B$30,$F9041))*(Fuel_Rules!$A$6:$A$30&lt;&gt;"")))&gt;0,"Plug-in hybrid",IF($G9041="Diesel","Diesel","Gasoline"))</f>
        <v>Diesel</v>
      </c>
    </row>
    <row r="9042" spans="1:15" ht="15" customHeight="1" x14ac:dyDescent="0.25">
      <c r="A9042" s="1">
        <v>2022</v>
      </c>
      <c r="B9042" s="1" t="s">
        <v>11026</v>
      </c>
      <c r="C9042" s="1" t="s">
        <v>2044</v>
      </c>
      <c r="D9042" s="1" t="s">
        <v>11696</v>
      </c>
      <c r="E9042" s="1" t="s">
        <v>1901</v>
      </c>
      <c r="F9042" s="1" t="s">
        <v>2046</v>
      </c>
      <c r="G9042" s="1" t="s">
        <v>105</v>
      </c>
      <c r="H9042" s="1" t="s">
        <v>298</v>
      </c>
      <c r="I9042" s="1">
        <v>2.2000000000000002</v>
      </c>
      <c r="J9042" s="1">
        <v>2023</v>
      </c>
      <c r="K9042" s="1">
        <v>313943</v>
      </c>
      <c r="L9042" s="1">
        <v>0</v>
      </c>
      <c r="M9042" s="1">
        <f t="array" ref="M9042">SUMPRODUCT(MAX(ISNUMBER(SEARCH('Class Rules'!$B$6:$B$85,$E9042))*ISNUMBER(SEARCH('Class Rules'!$C$6:$C$85,$F9042))*'Class Rules'!$A$6:$A$85))</f>
        <v>60</v>
      </c>
      <c r="N9042" s="1" t="str">
        <f t="array" ref="N9042">IF($M9042=0,'Class Rules'!$D$3,INDEX('Class Rules'!$D$6:$D$85,MATCH($M9042,'Class Rules'!$A$6:$A$85,0)))</f>
        <v>Passenger HDV</v>
      </c>
      <c r="O9042" s="1" t="str">
        <f t="array" ref="O9042">IF(SUMPRODUCT(MAX(ISNUMBER(SEARCH(Fuel_Rules!$A$6:$A$30,$E9042))*ISNUMBER(SEARCH(Fuel_Rules!$B$6:$B$30,$F9042))*(Fuel_Rules!$A$6:$A$30&lt;&gt;"")))&gt;0,"Plug-in hybrid",IF($G9042="Diesel","Diesel","Gasoline"))</f>
        <v>Diesel</v>
      </c>
    </row>
    <row r="9043" spans="1:15" ht="15" customHeight="1" x14ac:dyDescent="0.25">
      <c r="A9043" s="1">
        <v>2022</v>
      </c>
      <c r="B9043" s="1" t="s">
        <v>11026</v>
      </c>
      <c r="C9043" s="1" t="s">
        <v>2047</v>
      </c>
      <c r="D9043" s="1" t="s">
        <v>11697</v>
      </c>
      <c r="E9043" s="1" t="s">
        <v>1901</v>
      </c>
      <c r="F9043" s="1" t="s">
        <v>2049</v>
      </c>
      <c r="G9043" s="1" t="s">
        <v>103</v>
      </c>
      <c r="H9043" s="1" t="s">
        <v>437</v>
      </c>
      <c r="I9043" s="1">
        <v>2</v>
      </c>
      <c r="J9043" s="1">
        <v>2023</v>
      </c>
      <c r="K9043" s="1">
        <v>437900</v>
      </c>
      <c r="L9043" s="1">
        <v>0</v>
      </c>
      <c r="M9043" s="1">
        <f t="array" ref="M9043">SUMPRODUCT(MAX(ISNUMBER(SEARCH('Class Rules'!$B$6:$B$85,$E9043))*ISNUMBER(SEARCH('Class Rules'!$C$6:$C$85,$F9043))*'Class Rules'!$A$6:$A$85))</f>
        <v>0</v>
      </c>
      <c r="N9043" s="1" t="str">
        <f t="array" ref="N9043">IF($M9043=0,'Class Rules'!$D$3,INDEX('Class Rules'!$D$6:$D$85,MATCH($M9043,'Class Rules'!$A$6:$A$85,0)))</f>
        <v>Passenger LDV</v>
      </c>
      <c r="O9043" s="1" t="str">
        <f t="array" ref="O9043">IF(SUMPRODUCT(MAX(ISNUMBER(SEARCH(Fuel_Rules!$A$6:$A$30,$E9043))*ISNUMBER(SEARCH(Fuel_Rules!$B$6:$B$30,$F9043))*(Fuel_Rules!$A$6:$A$30&lt;&gt;"")))&gt;0,"Plug-in hybrid",IF($G9043="Diesel","Diesel","Gasoline"))</f>
        <v>Gasoline</v>
      </c>
    </row>
    <row r="9044" spans="1:15" ht="15" customHeight="1" x14ac:dyDescent="0.25">
      <c r="A9044" s="1">
        <v>2022</v>
      </c>
      <c r="B9044" s="1" t="s">
        <v>11026</v>
      </c>
      <c r="C9044" s="1" t="s">
        <v>2050</v>
      </c>
      <c r="D9044" s="1" t="s">
        <v>11698</v>
      </c>
      <c r="E9044" s="1" t="s">
        <v>1901</v>
      </c>
      <c r="F9044" s="1" t="s">
        <v>2052</v>
      </c>
      <c r="G9044" s="1" t="s">
        <v>103</v>
      </c>
      <c r="H9044" s="1" t="s">
        <v>437</v>
      </c>
      <c r="I9044" s="1">
        <v>2</v>
      </c>
      <c r="J9044" s="1">
        <v>2023</v>
      </c>
      <c r="K9044" s="1">
        <v>476934</v>
      </c>
      <c r="L9044" s="1">
        <v>0</v>
      </c>
      <c r="M9044" s="1">
        <f t="array" ref="M9044">SUMPRODUCT(MAX(ISNUMBER(SEARCH('Class Rules'!$B$6:$B$85,$E9044))*ISNUMBER(SEARCH('Class Rules'!$C$6:$C$85,$F9044))*'Class Rules'!$A$6:$A$85))</f>
        <v>0</v>
      </c>
      <c r="N9044" s="1" t="str">
        <f t="array" ref="N9044">IF($M9044=0,'Class Rules'!$D$3,INDEX('Class Rules'!$D$6:$D$85,MATCH($M9044,'Class Rules'!$A$6:$A$85,0)))</f>
        <v>Passenger LDV</v>
      </c>
      <c r="O9044" s="1" t="str">
        <f t="array" ref="O9044">IF(SUMPRODUCT(MAX(ISNUMBER(SEARCH(Fuel_Rules!$A$6:$A$30,$E9044))*ISNUMBER(SEARCH(Fuel_Rules!$B$6:$B$30,$F9044))*(Fuel_Rules!$A$6:$A$30&lt;&gt;"")))&gt;0,"Plug-in hybrid",IF($G9044="Diesel","Diesel","Gasoline"))</f>
        <v>Gasoline</v>
      </c>
    </row>
    <row r="9045" spans="1:15" ht="15" customHeight="1" x14ac:dyDescent="0.25">
      <c r="A9045" s="1">
        <v>2022</v>
      </c>
      <c r="B9045" s="1" t="s">
        <v>11026</v>
      </c>
      <c r="C9045" s="1" t="s">
        <v>2056</v>
      </c>
      <c r="D9045" s="1" t="s">
        <v>11699</v>
      </c>
      <c r="E9045" s="1" t="s">
        <v>1901</v>
      </c>
      <c r="F9045" s="1" t="s">
        <v>2058</v>
      </c>
      <c r="G9045" s="1" t="s">
        <v>103</v>
      </c>
      <c r="H9045" s="1" t="s">
        <v>437</v>
      </c>
      <c r="I9045" s="1">
        <v>2</v>
      </c>
      <c r="J9045" s="1">
        <v>2023</v>
      </c>
      <c r="K9045" s="1">
        <v>476999</v>
      </c>
      <c r="L9045" s="1">
        <v>0</v>
      </c>
      <c r="M9045" s="1">
        <f t="array" ref="M9045">SUMPRODUCT(MAX(ISNUMBER(SEARCH('Class Rules'!$B$6:$B$85,$E9045))*ISNUMBER(SEARCH('Class Rules'!$C$6:$C$85,$F9045))*'Class Rules'!$A$6:$A$85))</f>
        <v>0</v>
      </c>
      <c r="N9045" s="1" t="str">
        <f t="array" ref="N9045">IF($M9045=0,'Class Rules'!$D$3,INDEX('Class Rules'!$D$6:$D$85,MATCH($M9045,'Class Rules'!$A$6:$A$85,0)))</f>
        <v>Passenger LDV</v>
      </c>
      <c r="O9045" s="1" t="str">
        <f t="array" ref="O9045">IF(SUMPRODUCT(MAX(ISNUMBER(SEARCH(Fuel_Rules!$A$6:$A$30,$E9045))*ISNUMBER(SEARCH(Fuel_Rules!$B$6:$B$30,$F9045))*(Fuel_Rules!$A$6:$A$30&lt;&gt;"")))&gt;0,"Plug-in hybrid",IF($G9045="Diesel","Diesel","Gasoline"))</f>
        <v>Gasoline</v>
      </c>
    </row>
    <row r="9046" spans="1:15" ht="15" customHeight="1" x14ac:dyDescent="0.25">
      <c r="A9046" s="1">
        <v>2022</v>
      </c>
      <c r="B9046" s="1" t="s">
        <v>11026</v>
      </c>
      <c r="C9046" s="1" t="s">
        <v>2059</v>
      </c>
      <c r="D9046" s="1" t="s">
        <v>11700</v>
      </c>
      <c r="E9046" s="1" t="s">
        <v>1901</v>
      </c>
      <c r="F9046" s="1" t="s">
        <v>2061</v>
      </c>
      <c r="G9046" s="1" t="s">
        <v>103</v>
      </c>
      <c r="H9046" s="1" t="s">
        <v>437</v>
      </c>
      <c r="I9046" s="1">
        <v>2</v>
      </c>
      <c r="J9046" s="1">
        <v>2023</v>
      </c>
      <c r="K9046" s="1">
        <v>592677</v>
      </c>
      <c r="L9046" s="1">
        <v>0</v>
      </c>
      <c r="M9046" s="1">
        <f t="array" ref="M9046">SUMPRODUCT(MAX(ISNUMBER(SEARCH('Class Rules'!$B$6:$B$85,$E9046))*ISNUMBER(SEARCH('Class Rules'!$C$6:$C$85,$F9046))*'Class Rules'!$A$6:$A$85))</f>
        <v>0</v>
      </c>
      <c r="N9046" s="1" t="str">
        <f t="array" ref="N9046">IF($M9046=0,'Class Rules'!$D$3,INDEX('Class Rules'!$D$6:$D$85,MATCH($M9046,'Class Rules'!$A$6:$A$85,0)))</f>
        <v>Passenger LDV</v>
      </c>
      <c r="O9046" s="1" t="str">
        <f t="array" ref="O9046">IF(SUMPRODUCT(MAX(ISNUMBER(SEARCH(Fuel_Rules!$A$6:$A$30,$E9046))*ISNUMBER(SEARCH(Fuel_Rules!$B$6:$B$30,$F9046))*(Fuel_Rules!$A$6:$A$30&lt;&gt;"")))&gt;0,"Plug-in hybrid",IF($G9046="Diesel","Diesel","Gasoline"))</f>
        <v>Gasoline</v>
      </c>
    </row>
    <row r="9047" spans="1:15" ht="15" customHeight="1" x14ac:dyDescent="0.25">
      <c r="A9047" s="1">
        <v>2022</v>
      </c>
      <c r="B9047" s="1" t="s">
        <v>11026</v>
      </c>
      <c r="C9047" s="1" t="s">
        <v>2062</v>
      </c>
      <c r="D9047" s="1" t="s">
        <v>11701</v>
      </c>
      <c r="E9047" s="1" t="s">
        <v>1901</v>
      </c>
      <c r="F9047" s="1" t="s">
        <v>2064</v>
      </c>
      <c r="G9047" s="1" t="s">
        <v>103</v>
      </c>
      <c r="H9047" s="1" t="s">
        <v>437</v>
      </c>
      <c r="I9047" s="1">
        <v>2</v>
      </c>
      <c r="J9047" s="1">
        <v>2023</v>
      </c>
      <c r="K9047" s="1">
        <v>571400</v>
      </c>
      <c r="L9047" s="1">
        <v>0</v>
      </c>
      <c r="M9047" s="1">
        <f t="array" ref="M9047">SUMPRODUCT(MAX(ISNUMBER(SEARCH('Class Rules'!$B$6:$B$85,$E9047))*ISNUMBER(SEARCH('Class Rules'!$C$6:$C$85,$F9047))*'Class Rules'!$A$6:$A$85))</f>
        <v>0</v>
      </c>
      <c r="N9047" s="1" t="str">
        <f t="array" ref="N9047">IF($M9047=0,'Class Rules'!$D$3,INDEX('Class Rules'!$D$6:$D$85,MATCH($M9047,'Class Rules'!$A$6:$A$85,0)))</f>
        <v>Passenger LDV</v>
      </c>
      <c r="O9047" s="1" t="str">
        <f t="array" ref="O9047">IF(SUMPRODUCT(MAX(ISNUMBER(SEARCH(Fuel_Rules!$A$6:$A$30,$E9047))*ISNUMBER(SEARCH(Fuel_Rules!$B$6:$B$30,$F9047))*(Fuel_Rules!$A$6:$A$30&lt;&gt;"")))&gt;0,"Plug-in hybrid",IF($G9047="Diesel","Diesel","Gasoline"))</f>
        <v>Gasoline</v>
      </c>
    </row>
    <row r="9048" spans="1:15" ht="15" customHeight="1" x14ac:dyDescent="0.25">
      <c r="A9048" s="1">
        <v>2022</v>
      </c>
      <c r="B9048" s="1" t="s">
        <v>11026</v>
      </c>
      <c r="C9048" s="1" t="s">
        <v>2065</v>
      </c>
      <c r="D9048" s="1" t="s">
        <v>11702</v>
      </c>
      <c r="E9048" s="1" t="s">
        <v>1901</v>
      </c>
      <c r="F9048" s="1" t="s">
        <v>2067</v>
      </c>
      <c r="G9048" s="1" t="s">
        <v>105</v>
      </c>
      <c r="H9048" s="1" t="s">
        <v>298</v>
      </c>
      <c r="I9048" s="1">
        <v>2.2000000000000002</v>
      </c>
      <c r="J9048" s="1">
        <v>2023</v>
      </c>
      <c r="K9048" s="1">
        <v>364032</v>
      </c>
      <c r="L9048" s="1">
        <v>0</v>
      </c>
      <c r="M9048" s="1">
        <f t="array" ref="M9048">SUMPRODUCT(MAX(ISNUMBER(SEARCH('Class Rules'!$B$6:$B$85,$E9048))*ISNUMBER(SEARCH('Class Rules'!$C$6:$C$85,$F9048))*'Class Rules'!$A$6:$A$85))</f>
        <v>59</v>
      </c>
      <c r="N9048" s="1" t="str">
        <f t="array" ref="N9048">IF($M9048=0,'Class Rules'!$D$3,INDEX('Class Rules'!$D$6:$D$85,MATCH($M9048,'Class Rules'!$A$6:$A$85,0)))</f>
        <v>Passenger HDV</v>
      </c>
      <c r="O9048" s="1" t="str">
        <f t="array" ref="O9048">IF(SUMPRODUCT(MAX(ISNUMBER(SEARCH(Fuel_Rules!$A$6:$A$30,$E9048))*ISNUMBER(SEARCH(Fuel_Rules!$B$6:$B$30,$F9048))*(Fuel_Rules!$A$6:$A$30&lt;&gt;"")))&gt;0,"Plug-in hybrid",IF($G9048="Diesel","Diesel","Gasoline"))</f>
        <v>Diesel</v>
      </c>
    </row>
    <row r="9049" spans="1:15" ht="15" customHeight="1" x14ac:dyDescent="0.25">
      <c r="A9049" s="1">
        <v>2022</v>
      </c>
      <c r="B9049" s="1" t="s">
        <v>11026</v>
      </c>
      <c r="C9049" s="1" t="s">
        <v>2071</v>
      </c>
      <c r="D9049" s="1" t="s">
        <v>11703</v>
      </c>
      <c r="E9049" s="1" t="s">
        <v>1901</v>
      </c>
      <c r="F9049" s="1" t="s">
        <v>2073</v>
      </c>
      <c r="G9049" s="1" t="s">
        <v>105</v>
      </c>
      <c r="H9049" s="1" t="s">
        <v>437</v>
      </c>
      <c r="I9049" s="1">
        <v>3</v>
      </c>
      <c r="J9049" s="1">
        <v>2023</v>
      </c>
      <c r="K9049" s="1">
        <v>798832</v>
      </c>
      <c r="L9049" s="1">
        <v>0</v>
      </c>
      <c r="M9049" s="1">
        <f t="array" ref="M9049">SUMPRODUCT(MAX(ISNUMBER(SEARCH('Class Rules'!$B$6:$B$85,$E9049))*ISNUMBER(SEARCH('Class Rules'!$C$6:$C$85,$F9049))*'Class Rules'!$A$6:$A$85))</f>
        <v>0</v>
      </c>
      <c r="N9049" s="1" t="str">
        <f t="array" ref="N9049">IF($M9049=0,'Class Rules'!$D$3,INDEX('Class Rules'!$D$6:$D$85,MATCH($M9049,'Class Rules'!$A$6:$A$85,0)))</f>
        <v>Passenger LDV</v>
      </c>
      <c r="O9049" s="1" t="str">
        <f t="array" ref="O9049">IF(SUMPRODUCT(MAX(ISNUMBER(SEARCH(Fuel_Rules!$A$6:$A$30,$E9049))*ISNUMBER(SEARCH(Fuel_Rules!$B$6:$B$30,$F9049))*(Fuel_Rules!$A$6:$A$30&lt;&gt;"")))&gt;0,"Plug-in hybrid",IF($G9049="Diesel","Diesel","Gasoline"))</f>
        <v>Diesel</v>
      </c>
    </row>
    <row r="9050" spans="1:15" ht="15" customHeight="1" x14ac:dyDescent="0.25">
      <c r="A9050" s="1">
        <v>2022</v>
      </c>
      <c r="B9050" s="1" t="s">
        <v>11026</v>
      </c>
      <c r="C9050" s="1" t="s">
        <v>2077</v>
      </c>
      <c r="D9050" s="1" t="s">
        <v>11704</v>
      </c>
      <c r="E9050" s="1" t="s">
        <v>1901</v>
      </c>
      <c r="F9050" s="1" t="s">
        <v>2079</v>
      </c>
      <c r="G9050" s="1" t="s">
        <v>103</v>
      </c>
      <c r="H9050" s="1" t="s">
        <v>298</v>
      </c>
      <c r="I9050" s="1">
        <v>2</v>
      </c>
      <c r="J9050" s="1">
        <v>2023</v>
      </c>
      <c r="K9050" s="1">
        <v>346608</v>
      </c>
      <c r="L9050" s="1">
        <v>0</v>
      </c>
      <c r="M9050" s="1">
        <f t="array" ref="M9050">SUMPRODUCT(MAX(ISNUMBER(SEARCH('Class Rules'!$B$6:$B$85,$E9050))*ISNUMBER(SEARCH('Class Rules'!$C$6:$C$85,$F9050))*'Class Rules'!$A$6:$A$85))</f>
        <v>0</v>
      </c>
      <c r="N9050" s="1" t="str">
        <f t="array" ref="N9050">IF($M9050=0,'Class Rules'!$D$3,INDEX('Class Rules'!$D$6:$D$85,MATCH($M9050,'Class Rules'!$A$6:$A$85,0)))</f>
        <v>Passenger LDV</v>
      </c>
      <c r="O9050" s="1" t="str">
        <f t="array" ref="O9050">IF(SUMPRODUCT(MAX(ISNUMBER(SEARCH(Fuel_Rules!$A$6:$A$30,$E9050))*ISNUMBER(SEARCH(Fuel_Rules!$B$6:$B$30,$F9050))*(Fuel_Rules!$A$6:$A$30&lt;&gt;"")))&gt;0,"Plug-in hybrid",IF($G9050="Diesel","Diesel","Gasoline"))</f>
        <v>Gasoline</v>
      </c>
    </row>
    <row r="9051" spans="1:15" ht="15" customHeight="1" x14ac:dyDescent="0.25">
      <c r="A9051" s="1">
        <v>2022</v>
      </c>
      <c r="B9051" s="1" t="s">
        <v>11026</v>
      </c>
      <c r="C9051" s="1" t="s">
        <v>2080</v>
      </c>
      <c r="D9051" s="1" t="s">
        <v>11705</v>
      </c>
      <c r="E9051" s="1" t="s">
        <v>1901</v>
      </c>
      <c r="F9051" s="1" t="s">
        <v>2082</v>
      </c>
      <c r="G9051" s="1" t="s">
        <v>103</v>
      </c>
      <c r="H9051" s="1" t="s">
        <v>437</v>
      </c>
      <c r="I9051" s="1">
        <v>1.3</v>
      </c>
      <c r="J9051" s="1">
        <v>2023</v>
      </c>
      <c r="K9051" s="1">
        <v>356077</v>
      </c>
      <c r="L9051" s="1">
        <v>0</v>
      </c>
      <c r="M9051" s="1">
        <f t="array" ref="M9051">SUMPRODUCT(MAX(ISNUMBER(SEARCH('Class Rules'!$B$6:$B$85,$E9051))*ISNUMBER(SEARCH('Class Rules'!$C$6:$C$85,$F9051))*'Class Rules'!$A$6:$A$85))</f>
        <v>0</v>
      </c>
      <c r="N9051" s="1" t="str">
        <f t="array" ref="N9051">IF($M9051=0,'Class Rules'!$D$3,INDEX('Class Rules'!$D$6:$D$85,MATCH($M9051,'Class Rules'!$A$6:$A$85,0)))</f>
        <v>Passenger LDV</v>
      </c>
      <c r="O9051" s="1" t="str">
        <f t="array" ref="O9051">IF(SUMPRODUCT(MAX(ISNUMBER(SEARCH(Fuel_Rules!$A$6:$A$30,$E9051))*ISNUMBER(SEARCH(Fuel_Rules!$B$6:$B$30,$F9051))*(Fuel_Rules!$A$6:$A$30&lt;&gt;"")))&gt;0,"Plug-in hybrid",IF($G9051="Diesel","Diesel","Gasoline"))</f>
        <v>Gasoline</v>
      </c>
    </row>
    <row r="9052" spans="1:15" ht="15" customHeight="1" x14ac:dyDescent="0.25">
      <c r="A9052" s="1">
        <v>2022</v>
      </c>
      <c r="B9052" s="1" t="s">
        <v>11026</v>
      </c>
      <c r="C9052" s="1" t="s">
        <v>2083</v>
      </c>
      <c r="D9052" s="1" t="s">
        <v>11706</v>
      </c>
      <c r="E9052" s="1" t="s">
        <v>1901</v>
      </c>
      <c r="F9052" s="1" t="s">
        <v>10577</v>
      </c>
      <c r="G9052" s="1" t="s">
        <v>103</v>
      </c>
      <c r="H9052" s="1" t="s">
        <v>437</v>
      </c>
      <c r="I9052" s="1">
        <v>3</v>
      </c>
      <c r="J9052" s="1">
        <v>2023</v>
      </c>
      <c r="K9052" s="1">
        <v>988484</v>
      </c>
      <c r="L9052" s="1">
        <v>0</v>
      </c>
      <c r="M9052" s="1">
        <f t="array" ref="M9052">SUMPRODUCT(MAX(ISNUMBER(SEARCH('Class Rules'!$B$6:$B$85,$E9052))*ISNUMBER(SEARCH('Class Rules'!$C$6:$C$85,$F9052))*'Class Rules'!$A$6:$A$85))</f>
        <v>0</v>
      </c>
      <c r="N9052" s="1" t="str">
        <f t="array" ref="N9052">IF($M9052=0,'Class Rules'!$D$3,INDEX('Class Rules'!$D$6:$D$85,MATCH($M9052,'Class Rules'!$A$6:$A$85,0)))</f>
        <v>Passenger LDV</v>
      </c>
      <c r="O9052" s="1" t="str">
        <f t="array" ref="O9052">IF(SUMPRODUCT(MAX(ISNUMBER(SEARCH(Fuel_Rules!$A$6:$A$30,$E9052))*ISNUMBER(SEARCH(Fuel_Rules!$B$6:$B$30,$F9052))*(Fuel_Rules!$A$6:$A$30&lt;&gt;"")))&gt;0,"Plug-in hybrid",IF($G9052="Diesel","Diesel","Gasoline"))</f>
        <v>Gasoline</v>
      </c>
    </row>
    <row r="9053" spans="1:15" ht="15" customHeight="1" x14ac:dyDescent="0.25">
      <c r="A9053" s="1">
        <v>2022</v>
      </c>
      <c r="B9053" s="1" t="s">
        <v>11026</v>
      </c>
      <c r="C9053" s="1" t="s">
        <v>2089</v>
      </c>
      <c r="D9053" s="1" t="s">
        <v>11707</v>
      </c>
      <c r="E9053" s="1" t="s">
        <v>1901</v>
      </c>
      <c r="F9053" s="1" t="s">
        <v>2091</v>
      </c>
      <c r="G9053" s="1" t="s">
        <v>103</v>
      </c>
      <c r="H9053" s="1" t="s">
        <v>437</v>
      </c>
      <c r="I9053" s="1">
        <v>1.3</v>
      </c>
      <c r="J9053" s="1">
        <v>2023</v>
      </c>
      <c r="K9053" s="1">
        <v>311714</v>
      </c>
      <c r="L9053" s="1">
        <v>0</v>
      </c>
      <c r="M9053" s="1">
        <f t="array" ref="M9053">SUMPRODUCT(MAX(ISNUMBER(SEARCH('Class Rules'!$B$6:$B$85,$E9053))*ISNUMBER(SEARCH('Class Rules'!$C$6:$C$85,$F9053))*'Class Rules'!$A$6:$A$85))</f>
        <v>0</v>
      </c>
      <c r="N9053" s="1" t="str">
        <f t="array" ref="N9053">IF($M9053=0,'Class Rules'!$D$3,INDEX('Class Rules'!$D$6:$D$85,MATCH($M9053,'Class Rules'!$A$6:$A$85,0)))</f>
        <v>Passenger LDV</v>
      </c>
      <c r="O9053" s="1" t="str">
        <f t="array" ref="O9053">IF(SUMPRODUCT(MAX(ISNUMBER(SEARCH(Fuel_Rules!$A$6:$A$30,$E9053))*ISNUMBER(SEARCH(Fuel_Rules!$B$6:$B$30,$F9053))*(Fuel_Rules!$A$6:$A$30&lt;&gt;"")))&gt;0,"Plug-in hybrid",IF($G9053="Diesel","Diesel","Gasoline"))</f>
        <v>Gasoline</v>
      </c>
    </row>
    <row r="9054" spans="1:15" ht="15" customHeight="1" x14ac:dyDescent="0.25">
      <c r="A9054" s="1">
        <v>2022</v>
      </c>
      <c r="B9054" s="1" t="s">
        <v>11026</v>
      </c>
      <c r="C9054" s="1" t="s">
        <v>2092</v>
      </c>
      <c r="D9054" s="1" t="s">
        <v>11708</v>
      </c>
      <c r="E9054" s="1" t="s">
        <v>1901</v>
      </c>
      <c r="F9054" s="1" t="s">
        <v>2094</v>
      </c>
      <c r="G9054" s="1" t="s">
        <v>103</v>
      </c>
      <c r="H9054" s="1" t="s">
        <v>437</v>
      </c>
      <c r="I9054" s="1">
        <v>1.3</v>
      </c>
      <c r="J9054" s="1">
        <v>2023</v>
      </c>
      <c r="K9054" s="1">
        <v>379586</v>
      </c>
      <c r="L9054" s="1">
        <v>0</v>
      </c>
      <c r="M9054" s="1">
        <f t="array" ref="M9054">SUMPRODUCT(MAX(ISNUMBER(SEARCH('Class Rules'!$B$6:$B$85,$E9054))*ISNUMBER(SEARCH('Class Rules'!$C$6:$C$85,$F9054))*'Class Rules'!$A$6:$A$85))</f>
        <v>0</v>
      </c>
      <c r="N9054" s="1" t="str">
        <f t="array" ref="N9054">IF($M9054=0,'Class Rules'!$D$3,INDEX('Class Rules'!$D$6:$D$85,MATCH($M9054,'Class Rules'!$A$6:$A$85,0)))</f>
        <v>Passenger LDV</v>
      </c>
      <c r="O9054" s="1" t="str">
        <f t="array" ref="O9054">IF(SUMPRODUCT(MAX(ISNUMBER(SEARCH(Fuel_Rules!$A$6:$A$30,$E9054))*ISNUMBER(SEARCH(Fuel_Rules!$B$6:$B$30,$F9054))*(Fuel_Rules!$A$6:$A$30&lt;&gt;"")))&gt;0,"Plug-in hybrid",IF($G9054="Diesel","Diesel","Gasoline"))</f>
        <v>Gasoline</v>
      </c>
    </row>
    <row r="9055" spans="1:15" ht="15" customHeight="1" x14ac:dyDescent="0.25">
      <c r="A9055" s="1">
        <v>2022</v>
      </c>
      <c r="B9055" s="1" t="s">
        <v>11026</v>
      </c>
      <c r="C9055" s="1" t="s">
        <v>2098</v>
      </c>
      <c r="D9055" s="1" t="s">
        <v>11709</v>
      </c>
      <c r="E9055" s="1" t="s">
        <v>1901</v>
      </c>
      <c r="F9055" s="1" t="s">
        <v>2100</v>
      </c>
      <c r="G9055" s="1" t="s">
        <v>103</v>
      </c>
      <c r="H9055" s="1" t="s">
        <v>437</v>
      </c>
      <c r="I9055" s="1">
        <v>2</v>
      </c>
      <c r="J9055" s="1">
        <v>2023</v>
      </c>
      <c r="K9055" s="1">
        <v>580400</v>
      </c>
      <c r="L9055" s="1">
        <v>0</v>
      </c>
      <c r="M9055" s="1">
        <f t="array" ref="M9055">SUMPRODUCT(MAX(ISNUMBER(SEARCH('Class Rules'!$B$6:$B$85,$E9055))*ISNUMBER(SEARCH('Class Rules'!$C$6:$C$85,$F9055))*'Class Rules'!$A$6:$A$85))</f>
        <v>0</v>
      </c>
      <c r="N9055" s="1" t="str">
        <f t="array" ref="N9055">IF($M9055=0,'Class Rules'!$D$3,INDEX('Class Rules'!$D$6:$D$85,MATCH($M9055,'Class Rules'!$A$6:$A$85,0)))</f>
        <v>Passenger LDV</v>
      </c>
      <c r="O9055" s="1" t="str">
        <f t="array" ref="O9055">IF(SUMPRODUCT(MAX(ISNUMBER(SEARCH(Fuel_Rules!$A$6:$A$30,$E9055))*ISNUMBER(SEARCH(Fuel_Rules!$B$6:$B$30,$F9055))*(Fuel_Rules!$A$6:$A$30&lt;&gt;"")))&gt;0,"Plug-in hybrid",IF($G9055="Diesel","Diesel","Gasoline"))</f>
        <v>Gasoline</v>
      </c>
    </row>
    <row r="9056" spans="1:15" ht="15" customHeight="1" x14ac:dyDescent="0.25">
      <c r="A9056" s="1">
        <v>2022</v>
      </c>
      <c r="B9056" s="1" t="s">
        <v>11026</v>
      </c>
      <c r="C9056" s="1" t="s">
        <v>3769</v>
      </c>
      <c r="D9056" s="1" t="s">
        <v>11710</v>
      </c>
      <c r="E9056" s="1" t="s">
        <v>1901</v>
      </c>
      <c r="F9056" s="1" t="s">
        <v>10583</v>
      </c>
      <c r="G9056" s="1" t="s">
        <v>103</v>
      </c>
      <c r="H9056" s="1" t="s">
        <v>437</v>
      </c>
      <c r="I9056" s="1">
        <v>2</v>
      </c>
      <c r="J9056" s="1">
        <v>2023</v>
      </c>
      <c r="K9056" s="1">
        <v>421226</v>
      </c>
      <c r="L9056" s="1">
        <v>0</v>
      </c>
      <c r="M9056" s="1">
        <f t="array" ref="M9056">SUMPRODUCT(MAX(ISNUMBER(SEARCH('Class Rules'!$B$6:$B$85,$E9056))*ISNUMBER(SEARCH('Class Rules'!$C$6:$C$85,$F9056))*'Class Rules'!$A$6:$A$85))</f>
        <v>0</v>
      </c>
      <c r="N9056" s="1" t="str">
        <f t="array" ref="N9056">IF($M9056=0,'Class Rules'!$D$3,INDEX('Class Rules'!$D$6:$D$85,MATCH($M9056,'Class Rules'!$A$6:$A$85,0)))</f>
        <v>Passenger LDV</v>
      </c>
      <c r="O9056" s="1" t="str">
        <f t="array" ref="O9056">IF(SUMPRODUCT(MAX(ISNUMBER(SEARCH(Fuel_Rules!$A$6:$A$30,$E9056))*ISNUMBER(SEARCH(Fuel_Rules!$B$6:$B$30,$F9056))*(Fuel_Rules!$A$6:$A$30&lt;&gt;"")))&gt;0,"Plug-in hybrid",IF($G9056="Diesel","Diesel","Gasoline"))</f>
        <v>Gasoline</v>
      </c>
    </row>
    <row r="9057" spans="1:15" ht="15" customHeight="1" x14ac:dyDescent="0.25">
      <c r="A9057" s="1">
        <v>2022</v>
      </c>
      <c r="B9057" s="1" t="s">
        <v>11026</v>
      </c>
      <c r="C9057" s="1" t="s">
        <v>3772</v>
      </c>
      <c r="D9057" s="1" t="s">
        <v>11711</v>
      </c>
      <c r="E9057" s="1" t="s">
        <v>1901</v>
      </c>
      <c r="F9057" s="1" t="s">
        <v>3774</v>
      </c>
      <c r="G9057" s="1" t="s">
        <v>103</v>
      </c>
      <c r="H9057" s="1" t="s">
        <v>437</v>
      </c>
      <c r="I9057" s="1">
        <v>1.5</v>
      </c>
      <c r="J9057" s="1">
        <v>2023</v>
      </c>
      <c r="K9057" s="1">
        <v>383488</v>
      </c>
      <c r="L9057" s="1">
        <v>0</v>
      </c>
      <c r="M9057" s="1">
        <f t="array" ref="M9057">SUMPRODUCT(MAX(ISNUMBER(SEARCH('Class Rules'!$B$6:$B$85,$E9057))*ISNUMBER(SEARCH('Class Rules'!$C$6:$C$85,$F9057))*'Class Rules'!$A$6:$A$85))</f>
        <v>0</v>
      </c>
      <c r="N9057" s="1" t="str">
        <f t="array" ref="N9057">IF($M9057=0,'Class Rules'!$D$3,INDEX('Class Rules'!$D$6:$D$85,MATCH($M9057,'Class Rules'!$A$6:$A$85,0)))</f>
        <v>Passenger LDV</v>
      </c>
      <c r="O9057" s="1" t="str">
        <f t="array" ref="O9057">IF(SUMPRODUCT(MAX(ISNUMBER(SEARCH(Fuel_Rules!$A$6:$A$30,$E9057))*ISNUMBER(SEARCH(Fuel_Rules!$B$6:$B$30,$F9057))*(Fuel_Rules!$A$6:$A$30&lt;&gt;"")))&gt;0,"Plug-in hybrid",IF($G9057="Diesel","Diesel","Gasoline"))</f>
        <v>Gasoline</v>
      </c>
    </row>
    <row r="9058" spans="1:15" ht="15" customHeight="1" x14ac:dyDescent="0.25">
      <c r="A9058" s="1">
        <v>2022</v>
      </c>
      <c r="B9058" s="1" t="s">
        <v>11026</v>
      </c>
      <c r="C9058" s="1" t="s">
        <v>3775</v>
      </c>
      <c r="D9058" s="1" t="s">
        <v>11712</v>
      </c>
      <c r="E9058" s="1" t="s">
        <v>1901</v>
      </c>
      <c r="F9058" s="1" t="s">
        <v>3777</v>
      </c>
      <c r="G9058" s="1" t="s">
        <v>103</v>
      </c>
      <c r="H9058" s="1" t="s">
        <v>437</v>
      </c>
      <c r="I9058" s="1">
        <v>2</v>
      </c>
      <c r="J9058" s="1">
        <v>2023</v>
      </c>
      <c r="K9058" s="1">
        <v>622633</v>
      </c>
      <c r="L9058" s="1">
        <v>0</v>
      </c>
      <c r="M9058" s="1">
        <f t="array" ref="M9058">SUMPRODUCT(MAX(ISNUMBER(SEARCH('Class Rules'!$B$6:$B$85,$E9058))*ISNUMBER(SEARCH('Class Rules'!$C$6:$C$85,$F9058))*'Class Rules'!$A$6:$A$85))</f>
        <v>0</v>
      </c>
      <c r="N9058" s="1" t="str">
        <f t="array" ref="N9058">IF($M9058=0,'Class Rules'!$D$3,INDEX('Class Rules'!$D$6:$D$85,MATCH($M9058,'Class Rules'!$A$6:$A$85,0)))</f>
        <v>Passenger LDV</v>
      </c>
      <c r="O9058" s="1" t="str">
        <f t="array" ref="O9058">IF(SUMPRODUCT(MAX(ISNUMBER(SEARCH(Fuel_Rules!$A$6:$A$30,$E9058))*ISNUMBER(SEARCH(Fuel_Rules!$B$6:$B$30,$F9058))*(Fuel_Rules!$A$6:$A$30&lt;&gt;"")))&gt;0,"Plug-in hybrid",IF($G9058="Diesel","Diesel","Gasoline"))</f>
        <v>Gasoline</v>
      </c>
    </row>
    <row r="9059" spans="1:15" ht="15" customHeight="1" x14ac:dyDescent="0.25">
      <c r="A9059" s="1">
        <v>2022</v>
      </c>
      <c r="B9059" s="1" t="s">
        <v>11026</v>
      </c>
      <c r="C9059" s="1" t="s">
        <v>3775</v>
      </c>
      <c r="D9059" s="1" t="s">
        <v>11713</v>
      </c>
      <c r="E9059" s="1" t="s">
        <v>1901</v>
      </c>
      <c r="F9059" s="1" t="s">
        <v>3777</v>
      </c>
      <c r="G9059" s="1" t="s">
        <v>103</v>
      </c>
      <c r="H9059" s="1" t="s">
        <v>437</v>
      </c>
      <c r="I9059" s="1">
        <v>2</v>
      </c>
      <c r="J9059" s="1">
        <v>2023</v>
      </c>
      <c r="K9059" s="1">
        <v>587765</v>
      </c>
      <c r="L9059" s="1">
        <v>0</v>
      </c>
      <c r="M9059" s="1">
        <f t="array" ref="M9059">SUMPRODUCT(MAX(ISNUMBER(SEARCH('Class Rules'!$B$6:$B$85,$E9059))*ISNUMBER(SEARCH('Class Rules'!$C$6:$C$85,$F9059))*'Class Rules'!$A$6:$A$85))</f>
        <v>0</v>
      </c>
      <c r="N9059" s="1" t="str">
        <f t="array" ref="N9059">IF($M9059=0,'Class Rules'!$D$3,INDEX('Class Rules'!$D$6:$D$85,MATCH($M9059,'Class Rules'!$A$6:$A$85,0)))</f>
        <v>Passenger LDV</v>
      </c>
      <c r="O9059" s="1" t="str">
        <f t="array" ref="O9059">IF(SUMPRODUCT(MAX(ISNUMBER(SEARCH(Fuel_Rules!$A$6:$A$30,$E9059))*ISNUMBER(SEARCH(Fuel_Rules!$B$6:$B$30,$F9059))*(Fuel_Rules!$A$6:$A$30&lt;&gt;"")))&gt;0,"Plug-in hybrid",IF($G9059="Diesel","Diesel","Gasoline"))</f>
        <v>Gasoline</v>
      </c>
    </row>
    <row r="9060" spans="1:15" ht="15" customHeight="1" x14ac:dyDescent="0.25">
      <c r="A9060" s="1">
        <v>2022</v>
      </c>
      <c r="B9060" s="1" t="s">
        <v>11026</v>
      </c>
      <c r="C9060" s="1" t="s">
        <v>4797</v>
      </c>
      <c r="D9060" s="1" t="s">
        <v>11714</v>
      </c>
      <c r="E9060" s="1" t="s">
        <v>1901</v>
      </c>
      <c r="F9060" s="1" t="s">
        <v>4799</v>
      </c>
      <c r="G9060" s="1" t="s">
        <v>103</v>
      </c>
      <c r="H9060" s="1" t="s">
        <v>298</v>
      </c>
      <c r="I9060" s="1">
        <v>4</v>
      </c>
      <c r="J9060" s="1">
        <v>2023</v>
      </c>
      <c r="K9060" s="1">
        <v>5931608</v>
      </c>
      <c r="L9060" s="1">
        <v>0</v>
      </c>
      <c r="M9060" s="1">
        <f t="array" ref="M9060">SUMPRODUCT(MAX(ISNUMBER(SEARCH('Class Rules'!$B$6:$B$85,$E9060))*ISNUMBER(SEARCH('Class Rules'!$C$6:$C$85,$F9060))*'Class Rules'!$A$6:$A$85))</f>
        <v>0</v>
      </c>
      <c r="N9060" s="1" t="str">
        <f t="array" ref="N9060">IF($M9060=0,'Class Rules'!$D$3,INDEX('Class Rules'!$D$6:$D$85,MATCH($M9060,'Class Rules'!$A$6:$A$85,0)))</f>
        <v>Passenger LDV</v>
      </c>
      <c r="O9060" s="1" t="str">
        <f t="array" ref="O9060">IF(SUMPRODUCT(MAX(ISNUMBER(SEARCH(Fuel_Rules!$A$6:$A$30,$E9060))*ISNUMBER(SEARCH(Fuel_Rules!$B$6:$B$30,$F9060))*(Fuel_Rules!$A$6:$A$30&lt;&gt;"")))&gt;0,"Plug-in hybrid",IF($G9060="Diesel","Diesel","Gasoline"))</f>
        <v>Gasoline</v>
      </c>
    </row>
    <row r="9061" spans="1:15" ht="15" customHeight="1" x14ac:dyDescent="0.25">
      <c r="A9061" s="1">
        <v>2022</v>
      </c>
      <c r="B9061" s="1" t="s">
        <v>11026</v>
      </c>
      <c r="C9061" s="1" t="s">
        <v>5710</v>
      </c>
      <c r="D9061" s="1" t="s">
        <v>11715</v>
      </c>
      <c r="E9061" s="1" t="s">
        <v>1901</v>
      </c>
      <c r="F9061" s="1" t="s">
        <v>5712</v>
      </c>
      <c r="G9061" s="1" t="s">
        <v>103</v>
      </c>
      <c r="H9061" s="1" t="s">
        <v>437</v>
      </c>
      <c r="I9061" s="1">
        <v>2</v>
      </c>
      <c r="J9061" s="1">
        <v>2023</v>
      </c>
      <c r="K9061" s="1">
        <v>523208</v>
      </c>
      <c r="L9061" s="1">
        <v>0</v>
      </c>
      <c r="M9061" s="1">
        <f t="array" ref="M9061">SUMPRODUCT(MAX(ISNUMBER(SEARCH('Class Rules'!$B$6:$B$85,$E9061))*ISNUMBER(SEARCH('Class Rules'!$C$6:$C$85,$F9061))*'Class Rules'!$A$6:$A$85))</f>
        <v>0</v>
      </c>
      <c r="N9061" s="1" t="str">
        <f t="array" ref="N9061">IF($M9061=0,'Class Rules'!$D$3,INDEX('Class Rules'!$D$6:$D$85,MATCH($M9061,'Class Rules'!$A$6:$A$85,0)))</f>
        <v>Passenger LDV</v>
      </c>
      <c r="O9061" s="1" t="str">
        <f t="array" ref="O9061">IF(SUMPRODUCT(MAX(ISNUMBER(SEARCH(Fuel_Rules!$A$6:$A$30,$E9061))*ISNUMBER(SEARCH(Fuel_Rules!$B$6:$B$30,$F9061))*(Fuel_Rules!$A$6:$A$30&lt;&gt;"")))&gt;0,"Plug-in hybrid",IF($G9061="Diesel","Diesel","Gasoline"))</f>
        <v>Gasoline</v>
      </c>
    </row>
    <row r="9062" spans="1:15" ht="15" customHeight="1" x14ac:dyDescent="0.25">
      <c r="A9062" s="1">
        <v>2022</v>
      </c>
      <c r="B9062" s="1" t="s">
        <v>11026</v>
      </c>
      <c r="C9062" s="1" t="s">
        <v>5710</v>
      </c>
      <c r="D9062" s="1" t="s">
        <v>11716</v>
      </c>
      <c r="E9062" s="1" t="s">
        <v>1901</v>
      </c>
      <c r="F9062" s="1" t="s">
        <v>5712</v>
      </c>
      <c r="G9062" s="1" t="s">
        <v>103</v>
      </c>
      <c r="H9062" s="1" t="s">
        <v>437</v>
      </c>
      <c r="I9062" s="1">
        <v>2</v>
      </c>
      <c r="J9062" s="1">
        <v>2023</v>
      </c>
      <c r="K9062" s="1">
        <v>499663</v>
      </c>
      <c r="L9062" s="1">
        <v>0</v>
      </c>
      <c r="M9062" s="1">
        <f t="array" ref="M9062">SUMPRODUCT(MAX(ISNUMBER(SEARCH('Class Rules'!$B$6:$B$85,$E9062))*ISNUMBER(SEARCH('Class Rules'!$C$6:$C$85,$F9062))*'Class Rules'!$A$6:$A$85))</f>
        <v>0</v>
      </c>
      <c r="N9062" s="1" t="str">
        <f t="array" ref="N9062">IF($M9062=0,'Class Rules'!$D$3,INDEX('Class Rules'!$D$6:$D$85,MATCH($M9062,'Class Rules'!$A$6:$A$85,0)))</f>
        <v>Passenger LDV</v>
      </c>
      <c r="O9062" s="1" t="str">
        <f t="array" ref="O9062">IF(SUMPRODUCT(MAX(ISNUMBER(SEARCH(Fuel_Rules!$A$6:$A$30,$E9062))*ISNUMBER(SEARCH(Fuel_Rules!$B$6:$B$30,$F9062))*(Fuel_Rules!$A$6:$A$30&lt;&gt;"")))&gt;0,"Plug-in hybrid",IF($G9062="Diesel","Diesel","Gasoline"))</f>
        <v>Gasoline</v>
      </c>
    </row>
    <row r="9063" spans="1:15" ht="15" customHeight="1" x14ac:dyDescent="0.25">
      <c r="A9063" s="1">
        <v>2022</v>
      </c>
      <c r="B9063" s="1" t="s">
        <v>11026</v>
      </c>
      <c r="C9063" s="1" t="s">
        <v>6568</v>
      </c>
      <c r="D9063" s="1" t="s">
        <v>11717</v>
      </c>
      <c r="E9063" s="1" t="s">
        <v>1901</v>
      </c>
      <c r="F9063" s="1" t="s">
        <v>6570</v>
      </c>
      <c r="G9063" s="1" t="s">
        <v>103</v>
      </c>
      <c r="H9063" s="1" t="s">
        <v>437</v>
      </c>
      <c r="I9063" s="1">
        <v>2</v>
      </c>
      <c r="J9063" s="1">
        <v>2023</v>
      </c>
      <c r="K9063" s="1">
        <v>533834</v>
      </c>
      <c r="L9063" s="1">
        <v>0</v>
      </c>
      <c r="M9063" s="1">
        <f t="array" ref="M9063">SUMPRODUCT(MAX(ISNUMBER(SEARCH('Class Rules'!$B$6:$B$85,$E9063))*ISNUMBER(SEARCH('Class Rules'!$C$6:$C$85,$F9063))*'Class Rules'!$A$6:$A$85))</f>
        <v>0</v>
      </c>
      <c r="N9063" s="1" t="str">
        <f t="array" ref="N9063">IF($M9063=0,'Class Rules'!$D$3,INDEX('Class Rules'!$D$6:$D$85,MATCH($M9063,'Class Rules'!$A$6:$A$85,0)))</f>
        <v>Passenger LDV</v>
      </c>
      <c r="O9063" s="1" t="str">
        <f t="array" ref="O9063">IF(SUMPRODUCT(MAX(ISNUMBER(SEARCH(Fuel_Rules!$A$6:$A$30,$E9063))*ISNUMBER(SEARCH(Fuel_Rules!$B$6:$B$30,$F9063))*(Fuel_Rules!$A$6:$A$30&lt;&gt;"")))&gt;0,"Plug-in hybrid",IF($G9063="Diesel","Diesel","Gasoline"))</f>
        <v>Gasoline</v>
      </c>
    </row>
    <row r="9064" spans="1:15" ht="15" customHeight="1" x14ac:dyDescent="0.25">
      <c r="A9064" s="1">
        <v>2022</v>
      </c>
      <c r="B9064" s="1" t="s">
        <v>11026</v>
      </c>
      <c r="C9064" s="1" t="s">
        <v>8423</v>
      </c>
      <c r="D9064" s="1" t="s">
        <v>11718</v>
      </c>
      <c r="E9064" s="1" t="s">
        <v>1901</v>
      </c>
      <c r="F9064" s="1" t="s">
        <v>8425</v>
      </c>
      <c r="G9064" s="1" t="s">
        <v>105</v>
      </c>
      <c r="H9064" s="1" t="s">
        <v>298</v>
      </c>
      <c r="I9064" s="1">
        <v>2.2000000000000002</v>
      </c>
      <c r="J9064" s="1">
        <v>2023</v>
      </c>
      <c r="K9064" s="1">
        <v>263827</v>
      </c>
      <c r="L9064" s="1">
        <v>0</v>
      </c>
      <c r="M9064" s="1">
        <f t="array" ref="M9064">SUMPRODUCT(MAX(ISNUMBER(SEARCH('Class Rules'!$B$6:$B$85,$E9064))*ISNUMBER(SEARCH('Class Rules'!$C$6:$C$85,$F9064))*'Class Rules'!$A$6:$A$85))</f>
        <v>39</v>
      </c>
      <c r="N9064" s="1" t="str">
        <f t="array" ref="N9064">IF($M9064=0,'Class Rules'!$D$3,INDEX('Class Rules'!$D$6:$D$85,MATCH($M9064,'Class Rules'!$A$6:$A$85,0)))</f>
        <v>Freight LDV</v>
      </c>
      <c r="O9064" s="1" t="str">
        <f t="array" ref="O9064">IF(SUMPRODUCT(MAX(ISNUMBER(SEARCH(Fuel_Rules!$A$6:$A$30,$E9064))*ISNUMBER(SEARCH(Fuel_Rules!$B$6:$B$30,$F9064))*(Fuel_Rules!$A$6:$A$30&lt;&gt;"")))&gt;0,"Plug-in hybrid",IF($G9064="Diesel","Diesel","Gasoline"))</f>
        <v>Diesel</v>
      </c>
    </row>
    <row r="9065" spans="1:15" ht="15" customHeight="1" x14ac:dyDescent="0.25">
      <c r="A9065" s="1">
        <v>2022</v>
      </c>
      <c r="B9065" s="1" t="s">
        <v>11026</v>
      </c>
      <c r="C9065" s="1" t="s">
        <v>8423</v>
      </c>
      <c r="D9065" s="1" t="s">
        <v>11719</v>
      </c>
      <c r="E9065" s="1" t="s">
        <v>1901</v>
      </c>
      <c r="F9065" s="1" t="s">
        <v>8425</v>
      </c>
      <c r="G9065" s="1" t="s">
        <v>105</v>
      </c>
      <c r="H9065" s="1" t="s">
        <v>298</v>
      </c>
      <c r="I9065" s="1">
        <v>2.2000000000000002</v>
      </c>
      <c r="J9065" s="1">
        <v>2023</v>
      </c>
      <c r="K9065" s="1">
        <v>230580</v>
      </c>
      <c r="L9065" s="1">
        <v>0</v>
      </c>
      <c r="M9065" s="1">
        <f t="array" ref="M9065">SUMPRODUCT(MAX(ISNUMBER(SEARCH('Class Rules'!$B$6:$B$85,$E9065))*ISNUMBER(SEARCH('Class Rules'!$C$6:$C$85,$F9065))*'Class Rules'!$A$6:$A$85))</f>
        <v>39</v>
      </c>
      <c r="N9065" s="1" t="str">
        <f t="array" ref="N9065">IF($M9065=0,'Class Rules'!$D$3,INDEX('Class Rules'!$D$6:$D$85,MATCH($M9065,'Class Rules'!$A$6:$A$85,0)))</f>
        <v>Freight LDV</v>
      </c>
      <c r="O9065" s="1" t="str">
        <f t="array" ref="O9065">IF(SUMPRODUCT(MAX(ISNUMBER(SEARCH(Fuel_Rules!$A$6:$A$30,$E9065))*ISNUMBER(SEARCH(Fuel_Rules!$B$6:$B$30,$F9065))*(Fuel_Rules!$A$6:$A$30&lt;&gt;"")))&gt;0,"Plug-in hybrid",IF($G9065="Diesel","Diesel","Gasoline"))</f>
        <v>Diesel</v>
      </c>
    </row>
    <row r="9066" spans="1:15" ht="15" customHeight="1" x14ac:dyDescent="0.25">
      <c r="A9066" s="1">
        <v>2022</v>
      </c>
      <c r="B9066" s="1" t="s">
        <v>11026</v>
      </c>
      <c r="C9066" s="1" t="s">
        <v>8427</v>
      </c>
      <c r="D9066" s="1" t="s">
        <v>11720</v>
      </c>
      <c r="E9066" s="1" t="s">
        <v>1901</v>
      </c>
      <c r="F9066" s="1" t="s">
        <v>8429</v>
      </c>
      <c r="G9066" s="1" t="s">
        <v>105</v>
      </c>
      <c r="H9066" s="1" t="s">
        <v>298</v>
      </c>
      <c r="I9066" s="1">
        <v>2.2000000000000002</v>
      </c>
      <c r="J9066" s="1">
        <v>2023</v>
      </c>
      <c r="K9066" s="1">
        <v>249166</v>
      </c>
      <c r="L9066" s="1">
        <v>0</v>
      </c>
      <c r="M9066" s="1">
        <f t="array" ref="M9066">SUMPRODUCT(MAX(ISNUMBER(SEARCH('Class Rules'!$B$6:$B$85,$E9066))*ISNUMBER(SEARCH('Class Rules'!$C$6:$C$85,$F9066))*'Class Rules'!$A$6:$A$85))</f>
        <v>39</v>
      </c>
      <c r="N9066" s="1" t="str">
        <f t="array" ref="N9066">IF($M9066=0,'Class Rules'!$D$3,INDEX('Class Rules'!$D$6:$D$85,MATCH($M9066,'Class Rules'!$A$6:$A$85,0)))</f>
        <v>Freight LDV</v>
      </c>
      <c r="O9066" s="1" t="str">
        <f t="array" ref="O9066">IF(SUMPRODUCT(MAX(ISNUMBER(SEARCH(Fuel_Rules!$A$6:$A$30,$E9066))*ISNUMBER(SEARCH(Fuel_Rules!$B$6:$B$30,$F9066))*(Fuel_Rules!$A$6:$A$30&lt;&gt;"")))&gt;0,"Plug-in hybrid",IF($G9066="Diesel","Diesel","Gasoline"))</f>
        <v>Diesel</v>
      </c>
    </row>
    <row r="9067" spans="1:15" ht="15" customHeight="1" x14ac:dyDescent="0.25">
      <c r="A9067" s="1">
        <v>2022</v>
      </c>
      <c r="B9067" s="1" t="s">
        <v>11026</v>
      </c>
      <c r="C9067" s="1" t="s">
        <v>8427</v>
      </c>
      <c r="D9067" s="1" t="s">
        <v>11721</v>
      </c>
      <c r="E9067" s="1" t="s">
        <v>1901</v>
      </c>
      <c r="F9067" s="1" t="s">
        <v>8429</v>
      </c>
      <c r="G9067" s="1" t="s">
        <v>105</v>
      </c>
      <c r="H9067" s="1" t="s">
        <v>298</v>
      </c>
      <c r="I9067" s="1">
        <v>2.2000000000000002</v>
      </c>
      <c r="J9067" s="1">
        <v>2023</v>
      </c>
      <c r="K9067" s="1">
        <v>212287</v>
      </c>
      <c r="L9067" s="1">
        <v>0</v>
      </c>
      <c r="M9067" s="1">
        <f t="array" ref="M9067">SUMPRODUCT(MAX(ISNUMBER(SEARCH('Class Rules'!$B$6:$B$85,$E9067))*ISNUMBER(SEARCH('Class Rules'!$C$6:$C$85,$F9067))*'Class Rules'!$A$6:$A$85))</f>
        <v>39</v>
      </c>
      <c r="N9067" s="1" t="str">
        <f t="array" ref="N9067">IF($M9067=0,'Class Rules'!$D$3,INDEX('Class Rules'!$D$6:$D$85,MATCH($M9067,'Class Rules'!$A$6:$A$85,0)))</f>
        <v>Freight LDV</v>
      </c>
      <c r="O9067" s="1" t="str">
        <f t="array" ref="O9067">IF(SUMPRODUCT(MAX(ISNUMBER(SEARCH(Fuel_Rules!$A$6:$A$30,$E9067))*ISNUMBER(SEARCH(Fuel_Rules!$B$6:$B$30,$F9067))*(Fuel_Rules!$A$6:$A$30&lt;&gt;"")))&gt;0,"Plug-in hybrid",IF($G9067="Diesel","Diesel","Gasoline"))</f>
        <v>Diesel</v>
      </c>
    </row>
    <row r="9068" spans="1:15" ht="15" customHeight="1" x14ac:dyDescent="0.25">
      <c r="A9068" s="1">
        <v>2022</v>
      </c>
      <c r="B9068" s="1" t="s">
        <v>11026</v>
      </c>
      <c r="C9068" s="1" t="s">
        <v>8431</v>
      </c>
      <c r="D9068" s="1" t="s">
        <v>11722</v>
      </c>
      <c r="E9068" s="1" t="s">
        <v>1901</v>
      </c>
      <c r="F9068" s="1" t="s">
        <v>8433</v>
      </c>
      <c r="G9068" s="1" t="s">
        <v>105</v>
      </c>
      <c r="H9068" s="1" t="s">
        <v>298</v>
      </c>
      <c r="I9068" s="1">
        <v>2.2000000000000002</v>
      </c>
      <c r="J9068" s="1">
        <v>2023</v>
      </c>
      <c r="K9068" s="1">
        <v>249507</v>
      </c>
      <c r="L9068" s="1">
        <v>0</v>
      </c>
      <c r="M9068" s="1">
        <f t="array" ref="M9068">SUMPRODUCT(MAX(ISNUMBER(SEARCH('Class Rules'!$B$6:$B$85,$E9068))*ISNUMBER(SEARCH('Class Rules'!$C$6:$C$85,$F9068))*'Class Rules'!$A$6:$A$85))</f>
        <v>39</v>
      </c>
      <c r="N9068" s="1" t="str">
        <f t="array" ref="N9068">IF($M9068=0,'Class Rules'!$D$3,INDEX('Class Rules'!$D$6:$D$85,MATCH($M9068,'Class Rules'!$A$6:$A$85,0)))</f>
        <v>Freight LDV</v>
      </c>
      <c r="O9068" s="1" t="str">
        <f t="array" ref="O9068">IF(SUMPRODUCT(MAX(ISNUMBER(SEARCH(Fuel_Rules!$A$6:$A$30,$E9068))*ISNUMBER(SEARCH(Fuel_Rules!$B$6:$B$30,$F9068))*(Fuel_Rules!$A$6:$A$30&lt;&gt;"")))&gt;0,"Plug-in hybrid",IF($G9068="Diesel","Diesel","Gasoline"))</f>
        <v>Diesel</v>
      </c>
    </row>
    <row r="9069" spans="1:15" ht="15" customHeight="1" x14ac:dyDescent="0.25">
      <c r="A9069" s="1">
        <v>2022</v>
      </c>
      <c r="B9069" s="1" t="s">
        <v>11026</v>
      </c>
      <c r="C9069" s="1" t="s">
        <v>8431</v>
      </c>
      <c r="D9069" s="1" t="s">
        <v>11723</v>
      </c>
      <c r="E9069" s="1" t="s">
        <v>1901</v>
      </c>
      <c r="F9069" s="1" t="s">
        <v>8433</v>
      </c>
      <c r="G9069" s="1" t="s">
        <v>105</v>
      </c>
      <c r="H9069" s="1" t="s">
        <v>298</v>
      </c>
      <c r="I9069" s="1">
        <v>2.2000000000000002</v>
      </c>
      <c r="J9069" s="1">
        <v>2023</v>
      </c>
      <c r="K9069" s="1">
        <v>213393</v>
      </c>
      <c r="L9069" s="1">
        <v>0</v>
      </c>
      <c r="M9069" s="1">
        <f t="array" ref="M9069">SUMPRODUCT(MAX(ISNUMBER(SEARCH('Class Rules'!$B$6:$B$85,$E9069))*ISNUMBER(SEARCH('Class Rules'!$C$6:$C$85,$F9069))*'Class Rules'!$A$6:$A$85))</f>
        <v>39</v>
      </c>
      <c r="N9069" s="1" t="str">
        <f t="array" ref="N9069">IF($M9069=0,'Class Rules'!$D$3,INDEX('Class Rules'!$D$6:$D$85,MATCH($M9069,'Class Rules'!$A$6:$A$85,0)))</f>
        <v>Freight LDV</v>
      </c>
      <c r="O9069" s="1" t="str">
        <f t="array" ref="O9069">IF(SUMPRODUCT(MAX(ISNUMBER(SEARCH(Fuel_Rules!$A$6:$A$30,$E9069))*ISNUMBER(SEARCH(Fuel_Rules!$B$6:$B$30,$F9069))*(Fuel_Rules!$A$6:$A$30&lt;&gt;"")))&gt;0,"Plug-in hybrid",IF($G9069="Diesel","Diesel","Gasoline"))</f>
        <v>Diesel</v>
      </c>
    </row>
    <row r="9070" spans="1:15" ht="15" customHeight="1" x14ac:dyDescent="0.25">
      <c r="A9070" s="1">
        <v>2022</v>
      </c>
      <c r="B9070" s="1" t="s">
        <v>11026</v>
      </c>
      <c r="C9070" s="1" t="s">
        <v>8435</v>
      </c>
      <c r="D9070" s="1" t="s">
        <v>11724</v>
      </c>
      <c r="E9070" s="1" t="s">
        <v>1901</v>
      </c>
      <c r="F9070" s="1" t="s">
        <v>8437</v>
      </c>
      <c r="G9070" s="1" t="s">
        <v>105</v>
      </c>
      <c r="H9070" s="1" t="s">
        <v>298</v>
      </c>
      <c r="I9070" s="1">
        <v>2.2000000000000002</v>
      </c>
      <c r="J9070" s="1">
        <v>2023</v>
      </c>
      <c r="K9070" s="1">
        <v>257444</v>
      </c>
      <c r="L9070" s="1">
        <v>0</v>
      </c>
      <c r="M9070" s="1">
        <f t="array" ref="M9070">SUMPRODUCT(MAX(ISNUMBER(SEARCH('Class Rules'!$B$6:$B$85,$E9070))*ISNUMBER(SEARCH('Class Rules'!$C$6:$C$85,$F9070))*'Class Rules'!$A$6:$A$85))</f>
        <v>39</v>
      </c>
      <c r="N9070" s="1" t="str">
        <f t="array" ref="N9070">IF($M9070=0,'Class Rules'!$D$3,INDEX('Class Rules'!$D$6:$D$85,MATCH($M9070,'Class Rules'!$A$6:$A$85,0)))</f>
        <v>Freight LDV</v>
      </c>
      <c r="O9070" s="1" t="str">
        <f t="array" ref="O9070">IF(SUMPRODUCT(MAX(ISNUMBER(SEARCH(Fuel_Rules!$A$6:$A$30,$E9070))*ISNUMBER(SEARCH(Fuel_Rules!$B$6:$B$30,$F9070))*(Fuel_Rules!$A$6:$A$30&lt;&gt;"")))&gt;0,"Plug-in hybrid",IF($G9070="Diesel","Diesel","Gasoline"))</f>
        <v>Diesel</v>
      </c>
    </row>
    <row r="9071" spans="1:15" ht="15" customHeight="1" x14ac:dyDescent="0.25">
      <c r="A9071" s="1">
        <v>2022</v>
      </c>
      <c r="B9071" s="1" t="s">
        <v>11026</v>
      </c>
      <c r="C9071" s="1" t="s">
        <v>8435</v>
      </c>
      <c r="D9071" s="1" t="s">
        <v>11725</v>
      </c>
      <c r="E9071" s="1" t="s">
        <v>1901</v>
      </c>
      <c r="F9071" s="1" t="s">
        <v>8437</v>
      </c>
      <c r="G9071" s="1" t="s">
        <v>105</v>
      </c>
      <c r="H9071" s="1" t="s">
        <v>298</v>
      </c>
      <c r="I9071" s="1">
        <v>2.2000000000000002</v>
      </c>
      <c r="J9071" s="1">
        <v>2023</v>
      </c>
      <c r="K9071" s="1">
        <v>219642</v>
      </c>
      <c r="L9071" s="1">
        <v>0</v>
      </c>
      <c r="M9071" s="1">
        <f t="array" ref="M9071">SUMPRODUCT(MAX(ISNUMBER(SEARCH('Class Rules'!$B$6:$B$85,$E9071))*ISNUMBER(SEARCH('Class Rules'!$C$6:$C$85,$F9071))*'Class Rules'!$A$6:$A$85))</f>
        <v>39</v>
      </c>
      <c r="N9071" s="1" t="str">
        <f t="array" ref="N9071">IF($M9071=0,'Class Rules'!$D$3,INDEX('Class Rules'!$D$6:$D$85,MATCH($M9071,'Class Rules'!$A$6:$A$85,0)))</f>
        <v>Freight LDV</v>
      </c>
      <c r="O9071" s="1" t="str">
        <f t="array" ref="O9071">IF(SUMPRODUCT(MAX(ISNUMBER(SEARCH(Fuel_Rules!$A$6:$A$30,$E9071))*ISNUMBER(SEARCH(Fuel_Rules!$B$6:$B$30,$F9071))*(Fuel_Rules!$A$6:$A$30&lt;&gt;"")))&gt;0,"Plug-in hybrid",IF($G9071="Diesel","Diesel","Gasoline"))</f>
        <v>Diesel</v>
      </c>
    </row>
    <row r="9072" spans="1:15" ht="15" customHeight="1" x14ac:dyDescent="0.25">
      <c r="A9072" s="1">
        <v>2022</v>
      </c>
      <c r="B9072" s="1" t="s">
        <v>11026</v>
      </c>
      <c r="C9072" s="1" t="s">
        <v>8439</v>
      </c>
      <c r="D9072" s="1" t="s">
        <v>11726</v>
      </c>
      <c r="E9072" s="1" t="s">
        <v>1901</v>
      </c>
      <c r="F9072" s="1" t="s">
        <v>8441</v>
      </c>
      <c r="G9072" s="1" t="s">
        <v>105</v>
      </c>
      <c r="H9072" s="1" t="s">
        <v>298</v>
      </c>
      <c r="I9072" s="1">
        <v>2.2000000000000002</v>
      </c>
      <c r="J9072" s="1">
        <v>2023</v>
      </c>
      <c r="K9072" s="1">
        <v>247523</v>
      </c>
      <c r="L9072" s="1">
        <v>0</v>
      </c>
      <c r="M9072" s="1">
        <f t="array" ref="M9072">SUMPRODUCT(MAX(ISNUMBER(SEARCH('Class Rules'!$B$6:$B$85,$E9072))*ISNUMBER(SEARCH('Class Rules'!$C$6:$C$85,$F9072))*'Class Rules'!$A$6:$A$85))</f>
        <v>39</v>
      </c>
      <c r="N9072" s="1" t="str">
        <f t="array" ref="N9072">IF($M9072=0,'Class Rules'!$D$3,INDEX('Class Rules'!$D$6:$D$85,MATCH($M9072,'Class Rules'!$A$6:$A$85,0)))</f>
        <v>Freight LDV</v>
      </c>
      <c r="O9072" s="1" t="str">
        <f t="array" ref="O9072">IF(SUMPRODUCT(MAX(ISNUMBER(SEARCH(Fuel_Rules!$A$6:$A$30,$E9072))*ISNUMBER(SEARCH(Fuel_Rules!$B$6:$B$30,$F9072))*(Fuel_Rules!$A$6:$A$30&lt;&gt;"")))&gt;0,"Plug-in hybrid",IF($G9072="Diesel","Diesel","Gasoline"))</f>
        <v>Diesel</v>
      </c>
    </row>
    <row r="9073" spans="1:15" ht="15" customHeight="1" x14ac:dyDescent="0.25">
      <c r="A9073" s="1">
        <v>2022</v>
      </c>
      <c r="B9073" s="1" t="s">
        <v>11026</v>
      </c>
      <c r="C9073" s="1" t="s">
        <v>8439</v>
      </c>
      <c r="D9073" s="1" t="s">
        <v>11727</v>
      </c>
      <c r="E9073" s="1" t="s">
        <v>1901</v>
      </c>
      <c r="F9073" s="1" t="s">
        <v>8441</v>
      </c>
      <c r="G9073" s="1" t="s">
        <v>105</v>
      </c>
      <c r="H9073" s="1" t="s">
        <v>298</v>
      </c>
      <c r="I9073" s="1">
        <v>2.2000000000000002</v>
      </c>
      <c r="J9073" s="1">
        <v>2023</v>
      </c>
      <c r="K9073" s="1">
        <v>211892</v>
      </c>
      <c r="L9073" s="1">
        <v>0</v>
      </c>
      <c r="M9073" s="1">
        <f t="array" ref="M9073">SUMPRODUCT(MAX(ISNUMBER(SEARCH('Class Rules'!$B$6:$B$85,$E9073))*ISNUMBER(SEARCH('Class Rules'!$C$6:$C$85,$F9073))*'Class Rules'!$A$6:$A$85))</f>
        <v>39</v>
      </c>
      <c r="N9073" s="1" t="str">
        <f t="array" ref="N9073">IF($M9073=0,'Class Rules'!$D$3,INDEX('Class Rules'!$D$6:$D$85,MATCH($M9073,'Class Rules'!$A$6:$A$85,0)))</f>
        <v>Freight LDV</v>
      </c>
      <c r="O9073" s="1" t="str">
        <f t="array" ref="O9073">IF(SUMPRODUCT(MAX(ISNUMBER(SEARCH(Fuel_Rules!$A$6:$A$30,$E9073))*ISNUMBER(SEARCH(Fuel_Rules!$B$6:$B$30,$F9073))*(Fuel_Rules!$A$6:$A$30&lt;&gt;"")))&gt;0,"Plug-in hybrid",IF($G9073="Diesel","Diesel","Gasoline"))</f>
        <v>Diesel</v>
      </c>
    </row>
    <row r="9074" spans="1:15" ht="15" customHeight="1" x14ac:dyDescent="0.25">
      <c r="A9074" s="1">
        <v>2022</v>
      </c>
      <c r="B9074" s="1" t="s">
        <v>11026</v>
      </c>
      <c r="C9074" s="1" t="s">
        <v>8443</v>
      </c>
      <c r="D9074" s="1" t="s">
        <v>11728</v>
      </c>
      <c r="E9074" s="1" t="s">
        <v>1901</v>
      </c>
      <c r="F9074" s="1" t="s">
        <v>8445</v>
      </c>
      <c r="G9074" s="1" t="s">
        <v>105</v>
      </c>
      <c r="H9074" s="1" t="s">
        <v>298</v>
      </c>
      <c r="I9074" s="1">
        <v>2.2000000000000002</v>
      </c>
      <c r="J9074" s="1">
        <v>2023</v>
      </c>
      <c r="K9074" s="1">
        <v>243653</v>
      </c>
      <c r="L9074" s="1">
        <v>0</v>
      </c>
      <c r="M9074" s="1">
        <f t="array" ref="M9074">SUMPRODUCT(MAX(ISNUMBER(SEARCH('Class Rules'!$B$6:$B$85,$E9074))*ISNUMBER(SEARCH('Class Rules'!$C$6:$C$85,$F9074))*'Class Rules'!$A$6:$A$85))</f>
        <v>39</v>
      </c>
      <c r="N9074" s="1" t="str">
        <f t="array" ref="N9074">IF($M9074=0,'Class Rules'!$D$3,INDEX('Class Rules'!$D$6:$D$85,MATCH($M9074,'Class Rules'!$A$6:$A$85,0)))</f>
        <v>Freight LDV</v>
      </c>
      <c r="O9074" s="1" t="str">
        <f t="array" ref="O9074">IF(SUMPRODUCT(MAX(ISNUMBER(SEARCH(Fuel_Rules!$A$6:$A$30,$E9074))*ISNUMBER(SEARCH(Fuel_Rules!$B$6:$B$30,$F9074))*(Fuel_Rules!$A$6:$A$30&lt;&gt;"")))&gt;0,"Plug-in hybrid",IF($G9074="Diesel","Diesel","Gasoline"))</f>
        <v>Diesel</v>
      </c>
    </row>
    <row r="9075" spans="1:15" ht="15" customHeight="1" x14ac:dyDescent="0.25">
      <c r="A9075" s="1">
        <v>2022</v>
      </c>
      <c r="B9075" s="1" t="s">
        <v>11026</v>
      </c>
      <c r="C9075" s="1" t="s">
        <v>8443</v>
      </c>
      <c r="D9075" s="1" t="s">
        <v>11729</v>
      </c>
      <c r="E9075" s="1" t="s">
        <v>1901</v>
      </c>
      <c r="F9075" s="1" t="s">
        <v>8445</v>
      </c>
      <c r="G9075" s="1" t="s">
        <v>105</v>
      </c>
      <c r="H9075" s="1" t="s">
        <v>298</v>
      </c>
      <c r="I9075" s="1">
        <v>2.2000000000000002</v>
      </c>
      <c r="J9075" s="1">
        <v>2023</v>
      </c>
      <c r="K9075" s="1">
        <v>210548</v>
      </c>
      <c r="L9075" s="1">
        <v>0</v>
      </c>
      <c r="M9075" s="1">
        <f t="array" ref="M9075">SUMPRODUCT(MAX(ISNUMBER(SEARCH('Class Rules'!$B$6:$B$85,$E9075))*ISNUMBER(SEARCH('Class Rules'!$C$6:$C$85,$F9075))*'Class Rules'!$A$6:$A$85))</f>
        <v>39</v>
      </c>
      <c r="N9075" s="1" t="str">
        <f t="array" ref="N9075">IF($M9075=0,'Class Rules'!$D$3,INDEX('Class Rules'!$D$6:$D$85,MATCH($M9075,'Class Rules'!$A$6:$A$85,0)))</f>
        <v>Freight LDV</v>
      </c>
      <c r="O9075" s="1" t="str">
        <f t="array" ref="O9075">IF(SUMPRODUCT(MAX(ISNUMBER(SEARCH(Fuel_Rules!$A$6:$A$30,$E9075))*ISNUMBER(SEARCH(Fuel_Rules!$B$6:$B$30,$F9075))*(Fuel_Rules!$A$6:$A$30&lt;&gt;"")))&gt;0,"Plug-in hybrid",IF($G9075="Diesel","Diesel","Gasoline"))</f>
        <v>Diesel</v>
      </c>
    </row>
    <row r="9076" spans="1:15" ht="15" customHeight="1" x14ac:dyDescent="0.25">
      <c r="A9076" s="1">
        <v>2022</v>
      </c>
      <c r="B9076" s="1" t="s">
        <v>11026</v>
      </c>
      <c r="C9076" s="1" t="s">
        <v>8447</v>
      </c>
      <c r="D9076" s="1" t="s">
        <v>11730</v>
      </c>
      <c r="E9076" s="1" t="s">
        <v>1901</v>
      </c>
      <c r="F9076" s="1" t="s">
        <v>8449</v>
      </c>
      <c r="G9076" s="1" t="s">
        <v>105</v>
      </c>
      <c r="H9076" s="1" t="s">
        <v>298</v>
      </c>
      <c r="I9076" s="1">
        <v>2.2000000000000002</v>
      </c>
      <c r="J9076" s="1">
        <v>2023</v>
      </c>
      <c r="K9076" s="1">
        <v>228656</v>
      </c>
      <c r="L9076" s="1">
        <v>0</v>
      </c>
      <c r="M9076" s="1">
        <f t="array" ref="M9076">SUMPRODUCT(MAX(ISNUMBER(SEARCH('Class Rules'!$B$6:$B$85,$E9076))*ISNUMBER(SEARCH('Class Rules'!$C$6:$C$85,$F9076))*'Class Rules'!$A$6:$A$85))</f>
        <v>38</v>
      </c>
      <c r="N9076" s="1" t="str">
        <f t="array" ref="N9076">IF($M9076=0,'Class Rules'!$D$3,INDEX('Class Rules'!$D$6:$D$85,MATCH($M9076,'Class Rules'!$A$6:$A$85,0)))</f>
        <v>Freight LDV</v>
      </c>
      <c r="O9076" s="1" t="str">
        <f t="array" ref="O9076">IF(SUMPRODUCT(MAX(ISNUMBER(SEARCH(Fuel_Rules!$A$6:$A$30,$E9076))*ISNUMBER(SEARCH(Fuel_Rules!$B$6:$B$30,$F9076))*(Fuel_Rules!$A$6:$A$30&lt;&gt;"")))&gt;0,"Plug-in hybrid",IF($G9076="Diesel","Diesel","Gasoline"))</f>
        <v>Diesel</v>
      </c>
    </row>
    <row r="9077" spans="1:15" ht="15" customHeight="1" x14ac:dyDescent="0.25">
      <c r="A9077" s="1">
        <v>2022</v>
      </c>
      <c r="B9077" s="1" t="s">
        <v>11026</v>
      </c>
      <c r="C9077" s="1" t="s">
        <v>8447</v>
      </c>
      <c r="D9077" s="1" t="s">
        <v>11731</v>
      </c>
      <c r="E9077" s="1" t="s">
        <v>1901</v>
      </c>
      <c r="F9077" s="1" t="s">
        <v>8449</v>
      </c>
      <c r="G9077" s="1" t="s">
        <v>105</v>
      </c>
      <c r="H9077" s="1" t="s">
        <v>298</v>
      </c>
      <c r="I9077" s="1">
        <v>2.2000000000000002</v>
      </c>
      <c r="J9077" s="1">
        <v>2023</v>
      </c>
      <c r="K9077" s="1">
        <v>209657</v>
      </c>
      <c r="L9077" s="1">
        <v>0</v>
      </c>
      <c r="M9077" s="1">
        <f t="array" ref="M9077">SUMPRODUCT(MAX(ISNUMBER(SEARCH('Class Rules'!$B$6:$B$85,$E9077))*ISNUMBER(SEARCH('Class Rules'!$C$6:$C$85,$F9077))*'Class Rules'!$A$6:$A$85))</f>
        <v>38</v>
      </c>
      <c r="N9077" s="1" t="str">
        <f t="array" ref="N9077">IF($M9077=0,'Class Rules'!$D$3,INDEX('Class Rules'!$D$6:$D$85,MATCH($M9077,'Class Rules'!$A$6:$A$85,0)))</f>
        <v>Freight LDV</v>
      </c>
      <c r="O9077" s="1" t="str">
        <f t="array" ref="O9077">IF(SUMPRODUCT(MAX(ISNUMBER(SEARCH(Fuel_Rules!$A$6:$A$30,$E9077))*ISNUMBER(SEARCH(Fuel_Rules!$B$6:$B$30,$F9077))*(Fuel_Rules!$A$6:$A$30&lt;&gt;"")))&gt;0,"Plug-in hybrid",IF($G9077="Diesel","Diesel","Gasoline"))</f>
        <v>Diesel</v>
      </c>
    </row>
    <row r="9078" spans="1:15" ht="15" customHeight="1" x14ac:dyDescent="0.25">
      <c r="A9078" s="1">
        <v>2022</v>
      </c>
      <c r="B9078" s="1" t="s">
        <v>11026</v>
      </c>
      <c r="C9078" s="1" t="s">
        <v>8451</v>
      </c>
      <c r="D9078" s="1" t="s">
        <v>11732</v>
      </c>
      <c r="E9078" s="1" t="s">
        <v>1901</v>
      </c>
      <c r="F9078" s="1" t="s">
        <v>8453</v>
      </c>
      <c r="G9078" s="1" t="s">
        <v>105</v>
      </c>
      <c r="H9078" s="1" t="s">
        <v>298</v>
      </c>
      <c r="I9078" s="1">
        <v>2.2000000000000002</v>
      </c>
      <c r="J9078" s="1">
        <v>2023</v>
      </c>
      <c r="K9078" s="1">
        <v>230653</v>
      </c>
      <c r="L9078" s="1">
        <v>0</v>
      </c>
      <c r="M9078" s="1">
        <f t="array" ref="M9078">SUMPRODUCT(MAX(ISNUMBER(SEARCH('Class Rules'!$B$6:$B$85,$E9078))*ISNUMBER(SEARCH('Class Rules'!$C$6:$C$85,$F9078))*'Class Rules'!$A$6:$A$85))</f>
        <v>38</v>
      </c>
      <c r="N9078" s="1" t="str">
        <f t="array" ref="N9078">IF($M9078=0,'Class Rules'!$D$3,INDEX('Class Rules'!$D$6:$D$85,MATCH($M9078,'Class Rules'!$A$6:$A$85,0)))</f>
        <v>Freight LDV</v>
      </c>
      <c r="O9078" s="1" t="str">
        <f t="array" ref="O9078">IF(SUMPRODUCT(MAX(ISNUMBER(SEARCH(Fuel_Rules!$A$6:$A$30,$E9078))*ISNUMBER(SEARCH(Fuel_Rules!$B$6:$B$30,$F9078))*(Fuel_Rules!$A$6:$A$30&lt;&gt;"")))&gt;0,"Plug-in hybrid",IF($G9078="Diesel","Diesel","Gasoline"))</f>
        <v>Diesel</v>
      </c>
    </row>
    <row r="9079" spans="1:15" ht="15" customHeight="1" x14ac:dyDescent="0.25">
      <c r="A9079" s="1">
        <v>2022</v>
      </c>
      <c r="B9079" s="1" t="s">
        <v>11026</v>
      </c>
      <c r="C9079" s="1" t="s">
        <v>8451</v>
      </c>
      <c r="D9079" s="1" t="s">
        <v>11733</v>
      </c>
      <c r="E9079" s="1" t="s">
        <v>1901</v>
      </c>
      <c r="F9079" s="1" t="s">
        <v>8453</v>
      </c>
      <c r="G9079" s="1" t="s">
        <v>105</v>
      </c>
      <c r="H9079" s="1" t="s">
        <v>298</v>
      </c>
      <c r="I9079" s="1">
        <v>2.2000000000000002</v>
      </c>
      <c r="J9079" s="1">
        <v>2023</v>
      </c>
      <c r="K9079" s="1">
        <v>211579</v>
      </c>
      <c r="L9079" s="1">
        <v>0</v>
      </c>
      <c r="M9079" s="1">
        <f t="array" ref="M9079">SUMPRODUCT(MAX(ISNUMBER(SEARCH('Class Rules'!$B$6:$B$85,$E9079))*ISNUMBER(SEARCH('Class Rules'!$C$6:$C$85,$F9079))*'Class Rules'!$A$6:$A$85))</f>
        <v>38</v>
      </c>
      <c r="N9079" s="1" t="str">
        <f t="array" ref="N9079">IF($M9079=0,'Class Rules'!$D$3,INDEX('Class Rules'!$D$6:$D$85,MATCH($M9079,'Class Rules'!$A$6:$A$85,0)))</f>
        <v>Freight LDV</v>
      </c>
      <c r="O9079" s="1" t="str">
        <f t="array" ref="O9079">IF(SUMPRODUCT(MAX(ISNUMBER(SEARCH(Fuel_Rules!$A$6:$A$30,$E9079))*ISNUMBER(SEARCH(Fuel_Rules!$B$6:$B$30,$F9079))*(Fuel_Rules!$A$6:$A$30&lt;&gt;"")))&gt;0,"Plug-in hybrid",IF($G9079="Diesel","Diesel","Gasoline"))</f>
        <v>Diesel</v>
      </c>
    </row>
    <row r="9080" spans="1:15" ht="15" customHeight="1" x14ac:dyDescent="0.25">
      <c r="A9080" s="1">
        <v>2022</v>
      </c>
      <c r="B9080" s="1" t="s">
        <v>11026</v>
      </c>
      <c r="C9080" s="1" t="s">
        <v>2108</v>
      </c>
      <c r="D9080" s="1" t="s">
        <v>11734</v>
      </c>
      <c r="E9080" s="1" t="s">
        <v>2106</v>
      </c>
      <c r="F9080" s="1" t="s">
        <v>2110</v>
      </c>
      <c r="G9080" s="1" t="s">
        <v>103</v>
      </c>
      <c r="H9080" s="1" t="s">
        <v>437</v>
      </c>
      <c r="I9080" s="1">
        <v>2</v>
      </c>
      <c r="J9080" s="1">
        <v>2023</v>
      </c>
      <c r="K9080" s="1">
        <v>256279</v>
      </c>
      <c r="L9080" s="1">
        <v>0</v>
      </c>
      <c r="M9080" s="1">
        <f t="array" ref="M9080">SUMPRODUCT(MAX(ISNUMBER(SEARCH('Class Rules'!$B$6:$B$85,$E9080))*ISNUMBER(SEARCH('Class Rules'!$C$6:$C$85,$F9080))*'Class Rules'!$A$6:$A$85))</f>
        <v>0</v>
      </c>
      <c r="N9080" s="1" t="str">
        <f t="array" ref="N9080">IF($M9080=0,'Class Rules'!$D$3,INDEX('Class Rules'!$D$6:$D$85,MATCH($M9080,'Class Rules'!$A$6:$A$85,0)))</f>
        <v>Passenger LDV</v>
      </c>
      <c r="O9080" s="1" t="str">
        <f t="array" ref="O9080">IF(SUMPRODUCT(MAX(ISNUMBER(SEARCH(Fuel_Rules!$A$6:$A$30,$E9080))*ISNUMBER(SEARCH(Fuel_Rules!$B$6:$B$30,$F9080))*(Fuel_Rules!$A$6:$A$30&lt;&gt;"")))&gt;0,"Plug-in hybrid",IF($G9080="Diesel","Diesel","Gasoline"))</f>
        <v>Gasoline</v>
      </c>
    </row>
    <row r="9081" spans="1:15" ht="15" customHeight="1" x14ac:dyDescent="0.25">
      <c r="A9081" s="1">
        <v>2022</v>
      </c>
      <c r="B9081" s="1" t="s">
        <v>11026</v>
      </c>
      <c r="C9081" s="1" t="s">
        <v>2108</v>
      </c>
      <c r="D9081" s="1" t="s">
        <v>11735</v>
      </c>
      <c r="E9081" s="1" t="s">
        <v>2106</v>
      </c>
      <c r="F9081" s="1" t="s">
        <v>2110</v>
      </c>
      <c r="G9081" s="1" t="s">
        <v>103</v>
      </c>
      <c r="H9081" s="1" t="s">
        <v>437</v>
      </c>
      <c r="I9081" s="1">
        <v>2</v>
      </c>
      <c r="J9081" s="1">
        <v>2023</v>
      </c>
      <c r="K9081" s="1">
        <v>237388</v>
      </c>
      <c r="L9081" s="1">
        <v>0</v>
      </c>
      <c r="M9081" s="1">
        <f t="array" ref="M9081">SUMPRODUCT(MAX(ISNUMBER(SEARCH('Class Rules'!$B$6:$B$85,$E9081))*ISNUMBER(SEARCH('Class Rules'!$C$6:$C$85,$F9081))*'Class Rules'!$A$6:$A$85))</f>
        <v>0</v>
      </c>
      <c r="N9081" s="1" t="str">
        <f t="array" ref="N9081">IF($M9081=0,'Class Rules'!$D$3,INDEX('Class Rules'!$D$6:$D$85,MATCH($M9081,'Class Rules'!$A$6:$A$85,0)))</f>
        <v>Passenger LDV</v>
      </c>
      <c r="O9081" s="1" t="str">
        <f t="array" ref="O9081">IF(SUMPRODUCT(MAX(ISNUMBER(SEARCH(Fuel_Rules!$A$6:$A$30,$E9081))*ISNUMBER(SEARCH(Fuel_Rules!$B$6:$B$30,$F9081))*(Fuel_Rules!$A$6:$A$30&lt;&gt;"")))&gt;0,"Plug-in hybrid",IF($G9081="Diesel","Diesel","Gasoline"))</f>
        <v>Gasoline</v>
      </c>
    </row>
    <row r="9082" spans="1:15" ht="15" customHeight="1" x14ac:dyDescent="0.25">
      <c r="A9082" s="1">
        <v>2022</v>
      </c>
      <c r="B9082" s="1" t="s">
        <v>11026</v>
      </c>
      <c r="C9082" s="1" t="s">
        <v>2111</v>
      </c>
      <c r="D9082" s="1" t="s">
        <v>11736</v>
      </c>
      <c r="E9082" s="1" t="s">
        <v>2106</v>
      </c>
      <c r="F9082" s="1" t="s">
        <v>2113</v>
      </c>
      <c r="G9082" s="1" t="s">
        <v>103</v>
      </c>
      <c r="H9082" s="1" t="s">
        <v>437</v>
      </c>
      <c r="I9082" s="1">
        <v>2</v>
      </c>
      <c r="J9082" s="1">
        <v>2023</v>
      </c>
      <c r="K9082" s="1">
        <v>280813</v>
      </c>
      <c r="L9082" s="1">
        <v>0</v>
      </c>
      <c r="M9082" s="1">
        <f t="array" ref="M9082">SUMPRODUCT(MAX(ISNUMBER(SEARCH('Class Rules'!$B$6:$B$85,$E9082))*ISNUMBER(SEARCH('Class Rules'!$C$6:$C$85,$F9082))*'Class Rules'!$A$6:$A$85))</f>
        <v>0</v>
      </c>
      <c r="N9082" s="1" t="str">
        <f t="array" ref="N9082">IF($M9082=0,'Class Rules'!$D$3,INDEX('Class Rules'!$D$6:$D$85,MATCH($M9082,'Class Rules'!$A$6:$A$85,0)))</f>
        <v>Passenger LDV</v>
      </c>
      <c r="O9082" s="1" t="str">
        <f t="array" ref="O9082">IF(SUMPRODUCT(MAX(ISNUMBER(SEARCH(Fuel_Rules!$A$6:$A$30,$E9082))*ISNUMBER(SEARCH(Fuel_Rules!$B$6:$B$30,$F9082))*(Fuel_Rules!$A$6:$A$30&lt;&gt;"")))&gt;0,"Plug-in hybrid",IF($G9082="Diesel","Diesel","Gasoline"))</f>
        <v>Gasoline</v>
      </c>
    </row>
    <row r="9083" spans="1:15" ht="15" customHeight="1" x14ac:dyDescent="0.25">
      <c r="A9083" s="1">
        <v>2022</v>
      </c>
      <c r="B9083" s="1" t="s">
        <v>11026</v>
      </c>
      <c r="C9083" s="1" t="s">
        <v>2111</v>
      </c>
      <c r="D9083" s="1" t="s">
        <v>11737</v>
      </c>
      <c r="E9083" s="1" t="s">
        <v>2106</v>
      </c>
      <c r="F9083" s="1" t="s">
        <v>2113</v>
      </c>
      <c r="G9083" s="1" t="s">
        <v>103</v>
      </c>
      <c r="H9083" s="1" t="s">
        <v>437</v>
      </c>
      <c r="I9083" s="1">
        <v>2</v>
      </c>
      <c r="J9083" s="1">
        <v>2023</v>
      </c>
      <c r="K9083" s="1">
        <v>251564</v>
      </c>
      <c r="L9083" s="1">
        <v>0</v>
      </c>
      <c r="M9083" s="1">
        <f t="array" ref="M9083">SUMPRODUCT(MAX(ISNUMBER(SEARCH('Class Rules'!$B$6:$B$85,$E9083))*ISNUMBER(SEARCH('Class Rules'!$C$6:$C$85,$F9083))*'Class Rules'!$A$6:$A$85))</f>
        <v>0</v>
      </c>
      <c r="N9083" s="1" t="str">
        <f t="array" ref="N9083">IF($M9083=0,'Class Rules'!$D$3,INDEX('Class Rules'!$D$6:$D$85,MATCH($M9083,'Class Rules'!$A$6:$A$85,0)))</f>
        <v>Passenger LDV</v>
      </c>
      <c r="O9083" s="1" t="str">
        <f t="array" ref="O9083">IF(SUMPRODUCT(MAX(ISNUMBER(SEARCH(Fuel_Rules!$A$6:$A$30,$E9083))*ISNUMBER(SEARCH(Fuel_Rules!$B$6:$B$30,$F9083))*(Fuel_Rules!$A$6:$A$30&lt;&gt;"")))&gt;0,"Plug-in hybrid",IF($G9083="Diesel","Diesel","Gasoline"))</f>
        <v>Gasoline</v>
      </c>
    </row>
    <row r="9084" spans="1:15" ht="15" customHeight="1" x14ac:dyDescent="0.25">
      <c r="A9084" s="1">
        <v>2022</v>
      </c>
      <c r="B9084" s="1" t="s">
        <v>11026</v>
      </c>
      <c r="C9084" s="1" t="s">
        <v>2117</v>
      </c>
      <c r="D9084" s="1" t="s">
        <v>11738</v>
      </c>
      <c r="E9084" s="1" t="s">
        <v>2106</v>
      </c>
      <c r="F9084" s="1" t="s">
        <v>2119</v>
      </c>
      <c r="G9084" s="1" t="s">
        <v>103</v>
      </c>
      <c r="H9084" s="1" t="s">
        <v>437</v>
      </c>
      <c r="I9084" s="1">
        <v>2</v>
      </c>
      <c r="J9084" s="1">
        <v>2023</v>
      </c>
      <c r="K9084" s="1">
        <v>298939</v>
      </c>
      <c r="L9084" s="1">
        <v>0</v>
      </c>
      <c r="M9084" s="1">
        <f t="array" ref="M9084">SUMPRODUCT(MAX(ISNUMBER(SEARCH('Class Rules'!$B$6:$B$85,$E9084))*ISNUMBER(SEARCH('Class Rules'!$C$6:$C$85,$F9084))*'Class Rules'!$A$6:$A$85))</f>
        <v>0</v>
      </c>
      <c r="N9084" s="1" t="str">
        <f t="array" ref="N9084">IF($M9084=0,'Class Rules'!$D$3,INDEX('Class Rules'!$D$6:$D$85,MATCH($M9084,'Class Rules'!$A$6:$A$85,0)))</f>
        <v>Passenger LDV</v>
      </c>
      <c r="O9084" s="1" t="str">
        <f t="array" ref="O9084">IF(SUMPRODUCT(MAX(ISNUMBER(SEARCH(Fuel_Rules!$A$6:$A$30,$E9084))*ISNUMBER(SEARCH(Fuel_Rules!$B$6:$B$30,$F9084))*(Fuel_Rules!$A$6:$A$30&lt;&gt;"")))&gt;0,"Plug-in hybrid",IF($G9084="Diesel","Diesel","Gasoline"))</f>
        <v>Gasoline</v>
      </c>
    </row>
    <row r="9085" spans="1:15" ht="15" customHeight="1" x14ac:dyDescent="0.25">
      <c r="A9085" s="1">
        <v>2022</v>
      </c>
      <c r="B9085" s="1" t="s">
        <v>11026</v>
      </c>
      <c r="C9085" s="1" t="s">
        <v>2117</v>
      </c>
      <c r="D9085" s="1" t="s">
        <v>11739</v>
      </c>
      <c r="E9085" s="1" t="s">
        <v>2106</v>
      </c>
      <c r="F9085" s="1" t="s">
        <v>2119</v>
      </c>
      <c r="G9085" s="1" t="s">
        <v>103</v>
      </c>
      <c r="H9085" s="1" t="s">
        <v>437</v>
      </c>
      <c r="I9085" s="1">
        <v>2</v>
      </c>
      <c r="J9085" s="1">
        <v>2023</v>
      </c>
      <c r="K9085" s="1">
        <v>280781</v>
      </c>
      <c r="L9085" s="1">
        <v>0</v>
      </c>
      <c r="M9085" s="1">
        <f t="array" ref="M9085">SUMPRODUCT(MAX(ISNUMBER(SEARCH('Class Rules'!$B$6:$B$85,$E9085))*ISNUMBER(SEARCH('Class Rules'!$C$6:$C$85,$F9085))*'Class Rules'!$A$6:$A$85))</f>
        <v>0</v>
      </c>
      <c r="N9085" s="1" t="str">
        <f t="array" ref="N9085">IF($M9085=0,'Class Rules'!$D$3,INDEX('Class Rules'!$D$6:$D$85,MATCH($M9085,'Class Rules'!$A$6:$A$85,0)))</f>
        <v>Passenger LDV</v>
      </c>
      <c r="O9085" s="1" t="str">
        <f t="array" ref="O9085">IF(SUMPRODUCT(MAX(ISNUMBER(SEARCH(Fuel_Rules!$A$6:$A$30,$E9085))*ISNUMBER(SEARCH(Fuel_Rules!$B$6:$B$30,$F9085))*(Fuel_Rules!$A$6:$A$30&lt;&gt;"")))&gt;0,"Plug-in hybrid",IF($G9085="Diesel","Diesel","Gasoline"))</f>
        <v>Gasoline</v>
      </c>
    </row>
    <row r="9086" spans="1:15" ht="15" customHeight="1" x14ac:dyDescent="0.25">
      <c r="A9086" s="1">
        <v>2022</v>
      </c>
      <c r="B9086" s="1" t="s">
        <v>11026</v>
      </c>
      <c r="C9086" s="1" t="s">
        <v>2126</v>
      </c>
      <c r="D9086" s="1" t="s">
        <v>11740</v>
      </c>
      <c r="E9086" s="1" t="s">
        <v>2106</v>
      </c>
      <c r="F9086" s="1" t="s">
        <v>2128</v>
      </c>
      <c r="G9086" s="1" t="s">
        <v>103</v>
      </c>
      <c r="H9086" s="1" t="s">
        <v>437</v>
      </c>
      <c r="I9086" s="1">
        <v>2</v>
      </c>
      <c r="J9086" s="1">
        <v>2023</v>
      </c>
      <c r="K9086" s="1">
        <v>353546</v>
      </c>
      <c r="L9086" s="1">
        <v>0</v>
      </c>
      <c r="M9086" s="1">
        <f t="array" ref="M9086">SUMPRODUCT(MAX(ISNUMBER(SEARCH('Class Rules'!$B$6:$B$85,$E9086))*ISNUMBER(SEARCH('Class Rules'!$C$6:$C$85,$F9086))*'Class Rules'!$A$6:$A$85))</f>
        <v>0</v>
      </c>
      <c r="N9086" s="1" t="str">
        <f t="array" ref="N9086">IF($M9086=0,'Class Rules'!$D$3,INDEX('Class Rules'!$D$6:$D$85,MATCH($M9086,'Class Rules'!$A$6:$A$85,0)))</f>
        <v>Passenger LDV</v>
      </c>
      <c r="O9086" s="1" t="str">
        <f t="array" ref="O9086">IF(SUMPRODUCT(MAX(ISNUMBER(SEARCH(Fuel_Rules!$A$6:$A$30,$E9086))*ISNUMBER(SEARCH(Fuel_Rules!$B$6:$B$30,$F9086))*(Fuel_Rules!$A$6:$A$30&lt;&gt;"")))&gt;0,"Plug-in hybrid",IF($G9086="Diesel","Diesel","Gasoline"))</f>
        <v>Gasoline</v>
      </c>
    </row>
    <row r="9087" spans="1:15" ht="15" customHeight="1" x14ac:dyDescent="0.25">
      <c r="A9087" s="1">
        <v>2022</v>
      </c>
      <c r="B9087" s="1" t="s">
        <v>11026</v>
      </c>
      <c r="C9087" s="1" t="s">
        <v>2126</v>
      </c>
      <c r="D9087" s="1" t="s">
        <v>11741</v>
      </c>
      <c r="E9087" s="1" t="s">
        <v>2106</v>
      </c>
      <c r="F9087" s="1" t="s">
        <v>2128</v>
      </c>
      <c r="G9087" s="1" t="s">
        <v>103</v>
      </c>
      <c r="H9087" s="1" t="s">
        <v>437</v>
      </c>
      <c r="I9087" s="1">
        <v>2</v>
      </c>
      <c r="J9087" s="1">
        <v>2023</v>
      </c>
      <c r="K9087" s="1">
        <v>328875</v>
      </c>
      <c r="L9087" s="1">
        <v>0</v>
      </c>
      <c r="M9087" s="1">
        <f t="array" ref="M9087">SUMPRODUCT(MAX(ISNUMBER(SEARCH('Class Rules'!$B$6:$B$85,$E9087))*ISNUMBER(SEARCH('Class Rules'!$C$6:$C$85,$F9087))*'Class Rules'!$A$6:$A$85))</f>
        <v>0</v>
      </c>
      <c r="N9087" s="1" t="str">
        <f t="array" ref="N9087">IF($M9087=0,'Class Rules'!$D$3,INDEX('Class Rules'!$D$6:$D$85,MATCH($M9087,'Class Rules'!$A$6:$A$85,0)))</f>
        <v>Passenger LDV</v>
      </c>
      <c r="O9087" s="1" t="str">
        <f t="array" ref="O9087">IF(SUMPRODUCT(MAX(ISNUMBER(SEARCH(Fuel_Rules!$A$6:$A$30,$E9087))*ISNUMBER(SEARCH(Fuel_Rules!$B$6:$B$30,$F9087))*(Fuel_Rules!$A$6:$A$30&lt;&gt;"")))&gt;0,"Plug-in hybrid",IF($G9087="Diesel","Diesel","Gasoline"))</f>
        <v>Gasoline</v>
      </c>
    </row>
    <row r="9088" spans="1:15" ht="15" customHeight="1" x14ac:dyDescent="0.25">
      <c r="A9088" s="1">
        <v>2022</v>
      </c>
      <c r="B9088" s="1" t="s">
        <v>11026</v>
      </c>
      <c r="C9088" s="1" t="s">
        <v>2129</v>
      </c>
      <c r="D9088" s="1" t="s">
        <v>11742</v>
      </c>
      <c r="E9088" s="1" t="s">
        <v>2106</v>
      </c>
      <c r="F9088" s="1" t="s">
        <v>10614</v>
      </c>
      <c r="G9088" s="1" t="s">
        <v>103</v>
      </c>
      <c r="H9088" s="1" t="s">
        <v>298</v>
      </c>
      <c r="I9088" s="1">
        <v>1.5</v>
      </c>
      <c r="J9088" s="1">
        <v>2023</v>
      </c>
      <c r="K9088" s="1">
        <v>308673</v>
      </c>
      <c r="L9088" s="1">
        <v>0</v>
      </c>
      <c r="M9088" s="1">
        <f t="array" ref="M9088">SUMPRODUCT(MAX(ISNUMBER(SEARCH('Class Rules'!$B$6:$B$85,$E9088))*ISNUMBER(SEARCH('Class Rules'!$C$6:$C$85,$F9088))*'Class Rules'!$A$6:$A$85))</f>
        <v>0</v>
      </c>
      <c r="N9088" s="1" t="str">
        <f t="array" ref="N9088">IF($M9088=0,'Class Rules'!$D$3,INDEX('Class Rules'!$D$6:$D$85,MATCH($M9088,'Class Rules'!$A$6:$A$85,0)))</f>
        <v>Passenger LDV</v>
      </c>
      <c r="O9088" s="1" t="str">
        <f t="array" ref="O9088">IF(SUMPRODUCT(MAX(ISNUMBER(SEARCH(Fuel_Rules!$A$6:$A$30,$E9088))*ISNUMBER(SEARCH(Fuel_Rules!$B$6:$B$30,$F9088))*(Fuel_Rules!$A$6:$A$30&lt;&gt;"")))&gt;0,"Plug-in hybrid",IF($G9088="Diesel","Diesel","Gasoline"))</f>
        <v>Gasoline</v>
      </c>
    </row>
    <row r="9089" spans="1:15" ht="15" customHeight="1" x14ac:dyDescent="0.25">
      <c r="A9089" s="1">
        <v>2022</v>
      </c>
      <c r="B9089" s="1" t="s">
        <v>11026</v>
      </c>
      <c r="C9089" s="1" t="s">
        <v>2129</v>
      </c>
      <c r="D9089" s="1" t="s">
        <v>11743</v>
      </c>
      <c r="E9089" s="1" t="s">
        <v>2106</v>
      </c>
      <c r="F9089" s="1" t="s">
        <v>10614</v>
      </c>
      <c r="G9089" s="1" t="s">
        <v>103</v>
      </c>
      <c r="H9089" s="1" t="s">
        <v>298</v>
      </c>
      <c r="I9089" s="1">
        <v>1.5</v>
      </c>
      <c r="J9089" s="1">
        <v>2023</v>
      </c>
      <c r="K9089" s="1">
        <v>283870</v>
      </c>
      <c r="L9089" s="1">
        <v>0</v>
      </c>
      <c r="M9089" s="1">
        <f t="array" ref="M9089">SUMPRODUCT(MAX(ISNUMBER(SEARCH('Class Rules'!$B$6:$B$85,$E9089))*ISNUMBER(SEARCH('Class Rules'!$C$6:$C$85,$F9089))*'Class Rules'!$A$6:$A$85))</f>
        <v>0</v>
      </c>
      <c r="N9089" s="1" t="str">
        <f t="array" ref="N9089">IF($M9089=0,'Class Rules'!$D$3,INDEX('Class Rules'!$D$6:$D$85,MATCH($M9089,'Class Rules'!$A$6:$A$85,0)))</f>
        <v>Passenger LDV</v>
      </c>
      <c r="O9089" s="1" t="str">
        <f t="array" ref="O9089">IF(SUMPRODUCT(MAX(ISNUMBER(SEARCH(Fuel_Rules!$A$6:$A$30,$E9089))*ISNUMBER(SEARCH(Fuel_Rules!$B$6:$B$30,$F9089))*(Fuel_Rules!$A$6:$A$30&lt;&gt;"")))&gt;0,"Plug-in hybrid",IF($G9089="Diesel","Diesel","Gasoline"))</f>
        <v>Gasoline</v>
      </c>
    </row>
    <row r="9090" spans="1:15" ht="15" customHeight="1" x14ac:dyDescent="0.25">
      <c r="A9090" s="1">
        <v>2022</v>
      </c>
      <c r="B9090" s="1" t="s">
        <v>11026</v>
      </c>
      <c r="C9090" s="1" t="s">
        <v>4810</v>
      </c>
      <c r="D9090" s="1" t="s">
        <v>11744</v>
      </c>
      <c r="E9090" s="1" t="s">
        <v>2106</v>
      </c>
      <c r="F9090" s="1" t="s">
        <v>10617</v>
      </c>
      <c r="G9090" s="1" t="s">
        <v>103</v>
      </c>
      <c r="H9090" s="1" t="s">
        <v>298</v>
      </c>
      <c r="I9090" s="1">
        <v>1.5</v>
      </c>
      <c r="J9090" s="1">
        <v>2023</v>
      </c>
      <c r="K9090" s="1">
        <v>311376</v>
      </c>
      <c r="L9090" s="1">
        <v>0</v>
      </c>
      <c r="M9090" s="1">
        <f t="array" ref="M9090">SUMPRODUCT(MAX(ISNUMBER(SEARCH('Class Rules'!$B$6:$B$85,$E9090))*ISNUMBER(SEARCH('Class Rules'!$C$6:$C$85,$F9090))*'Class Rules'!$A$6:$A$85))</f>
        <v>0</v>
      </c>
      <c r="N9090" s="1" t="str">
        <f t="array" ref="N9090">IF($M9090=0,'Class Rules'!$D$3,INDEX('Class Rules'!$D$6:$D$85,MATCH($M9090,'Class Rules'!$A$6:$A$85,0)))</f>
        <v>Passenger LDV</v>
      </c>
      <c r="O9090" s="1" t="str">
        <f t="array" ref="O9090">IF(SUMPRODUCT(MAX(ISNUMBER(SEARCH(Fuel_Rules!$A$6:$A$30,$E9090))*ISNUMBER(SEARCH(Fuel_Rules!$B$6:$B$30,$F9090))*(Fuel_Rules!$A$6:$A$30&lt;&gt;"")))&gt;0,"Plug-in hybrid",IF($G9090="Diesel","Diesel","Gasoline"))</f>
        <v>Gasoline</v>
      </c>
    </row>
    <row r="9091" spans="1:15" ht="15" customHeight="1" x14ac:dyDescent="0.25">
      <c r="A9091" s="1">
        <v>2022</v>
      </c>
      <c r="B9091" s="1" t="s">
        <v>11026</v>
      </c>
      <c r="C9091" s="1" t="s">
        <v>11745</v>
      </c>
      <c r="D9091" s="1" t="s">
        <v>11746</v>
      </c>
      <c r="E9091" s="1" t="s">
        <v>2106</v>
      </c>
      <c r="F9091" s="1" t="s">
        <v>11747</v>
      </c>
      <c r="G9091" s="1" t="s">
        <v>103</v>
      </c>
      <c r="H9091" s="1" t="s">
        <v>437</v>
      </c>
      <c r="I9091" s="1">
        <v>2</v>
      </c>
      <c r="J9091" s="1">
        <v>2023</v>
      </c>
      <c r="K9091" s="1">
        <v>318999</v>
      </c>
      <c r="L9091" s="1">
        <v>0</v>
      </c>
      <c r="M9091" s="1">
        <f t="array" ref="M9091">SUMPRODUCT(MAX(ISNUMBER(SEARCH('Class Rules'!$B$6:$B$85,$E9091))*ISNUMBER(SEARCH('Class Rules'!$C$6:$C$85,$F9091))*'Class Rules'!$A$6:$A$85))</f>
        <v>0</v>
      </c>
      <c r="N9091" s="1" t="str">
        <f t="array" ref="N9091">IF($M9091=0,'Class Rules'!$D$3,INDEX('Class Rules'!$D$6:$D$85,MATCH($M9091,'Class Rules'!$A$6:$A$85,0)))</f>
        <v>Passenger LDV</v>
      </c>
      <c r="O9091" s="1" t="str">
        <f t="array" ref="O9091">IF(SUMPRODUCT(MAX(ISNUMBER(SEARCH(Fuel_Rules!$A$6:$A$30,$E9091))*ISNUMBER(SEARCH(Fuel_Rules!$B$6:$B$30,$F9091))*(Fuel_Rules!$A$6:$A$30&lt;&gt;"")))&gt;0,"Plug-in hybrid",IF($G9091="Diesel","Diesel","Gasoline"))</f>
        <v>Gasoline</v>
      </c>
    </row>
    <row r="9092" spans="1:15" ht="15" customHeight="1" x14ac:dyDescent="0.25">
      <c r="A9092" s="1">
        <v>2022</v>
      </c>
      <c r="B9092" s="1" t="s">
        <v>11026</v>
      </c>
      <c r="C9092" s="1" t="s">
        <v>11745</v>
      </c>
      <c r="D9092" s="1" t="s">
        <v>11748</v>
      </c>
      <c r="E9092" s="1" t="s">
        <v>2106</v>
      </c>
      <c r="F9092" s="1" t="s">
        <v>11747</v>
      </c>
      <c r="G9092" s="1" t="s">
        <v>103</v>
      </c>
      <c r="H9092" s="1" t="s">
        <v>437</v>
      </c>
      <c r="I9092" s="1">
        <v>2</v>
      </c>
      <c r="J9092" s="1">
        <v>2023</v>
      </c>
      <c r="K9092" s="1">
        <v>296669</v>
      </c>
      <c r="L9092" s="1">
        <v>0</v>
      </c>
      <c r="M9092" s="1">
        <f t="array" ref="M9092">SUMPRODUCT(MAX(ISNUMBER(SEARCH('Class Rules'!$B$6:$B$85,$E9092))*ISNUMBER(SEARCH('Class Rules'!$C$6:$C$85,$F9092))*'Class Rules'!$A$6:$A$85))</f>
        <v>0</v>
      </c>
      <c r="N9092" s="1" t="str">
        <f t="array" ref="N9092">IF($M9092=0,'Class Rules'!$D$3,INDEX('Class Rules'!$D$6:$D$85,MATCH($M9092,'Class Rules'!$A$6:$A$85,0)))</f>
        <v>Passenger LDV</v>
      </c>
      <c r="O9092" s="1" t="str">
        <f t="array" ref="O9092">IF(SUMPRODUCT(MAX(ISNUMBER(SEARCH(Fuel_Rules!$A$6:$A$30,$E9092))*ISNUMBER(SEARCH(Fuel_Rules!$B$6:$B$30,$F9092))*(Fuel_Rules!$A$6:$A$30&lt;&gt;"")))&gt;0,"Plug-in hybrid",IF($G9092="Diesel","Diesel","Gasoline"))</f>
        <v>Gasoline</v>
      </c>
    </row>
    <row r="9093" spans="1:15" ht="15" customHeight="1" x14ac:dyDescent="0.25">
      <c r="A9093" s="1">
        <v>2022</v>
      </c>
      <c r="B9093" s="1" t="s">
        <v>11026</v>
      </c>
      <c r="C9093" s="1" t="s">
        <v>2139</v>
      </c>
      <c r="D9093" s="1" t="s">
        <v>11749</v>
      </c>
      <c r="E9093" s="1" t="s">
        <v>2137</v>
      </c>
      <c r="F9093" s="1" t="s">
        <v>2141</v>
      </c>
      <c r="G9093" s="1" t="s">
        <v>105</v>
      </c>
      <c r="H9093" s="1" t="s">
        <v>437</v>
      </c>
      <c r="I9093" s="1">
        <v>2.4</v>
      </c>
      <c r="J9093" s="1">
        <v>2023</v>
      </c>
      <c r="K9093" s="1">
        <v>296023</v>
      </c>
      <c r="L9093" s="1">
        <v>0</v>
      </c>
      <c r="M9093" s="1">
        <f t="array" ref="M9093">SUMPRODUCT(MAX(ISNUMBER(SEARCH('Class Rules'!$B$6:$B$85,$E9093))*ISNUMBER(SEARCH('Class Rules'!$C$6:$C$85,$F9093))*'Class Rules'!$A$6:$A$85))</f>
        <v>16</v>
      </c>
      <c r="N9093" s="1" t="str">
        <f t="array" ref="N9093">IF($M9093=0,'Class Rules'!$D$3,INDEX('Class Rules'!$D$6:$D$85,MATCH($M9093,'Class Rules'!$A$6:$A$85,0)))</f>
        <v>Freight LDV</v>
      </c>
      <c r="O9093" s="1" t="str">
        <f t="array" ref="O9093">IF(SUMPRODUCT(MAX(ISNUMBER(SEARCH(Fuel_Rules!$A$6:$A$30,$E9093))*ISNUMBER(SEARCH(Fuel_Rules!$B$6:$B$30,$F9093))*(Fuel_Rules!$A$6:$A$30&lt;&gt;"")))&gt;0,"Plug-in hybrid",IF($G9093="Diesel","Diesel","Gasoline"))</f>
        <v>Diesel</v>
      </c>
    </row>
    <row r="9094" spans="1:15" ht="15" customHeight="1" x14ac:dyDescent="0.25">
      <c r="A9094" s="1">
        <v>2022</v>
      </c>
      <c r="B9094" s="1" t="s">
        <v>11026</v>
      </c>
      <c r="C9094" s="1" t="s">
        <v>2139</v>
      </c>
      <c r="D9094" s="1" t="s">
        <v>11750</v>
      </c>
      <c r="E9094" s="1" t="s">
        <v>2137</v>
      </c>
      <c r="F9094" s="1" t="s">
        <v>2141</v>
      </c>
      <c r="G9094" s="1" t="s">
        <v>105</v>
      </c>
      <c r="H9094" s="1" t="s">
        <v>437</v>
      </c>
      <c r="I9094" s="1">
        <v>2.4</v>
      </c>
      <c r="J9094" s="1">
        <v>2023</v>
      </c>
      <c r="K9094" s="1">
        <v>280684</v>
      </c>
      <c r="L9094" s="1">
        <v>0</v>
      </c>
      <c r="M9094" s="1">
        <f t="array" ref="M9094">SUMPRODUCT(MAX(ISNUMBER(SEARCH('Class Rules'!$B$6:$B$85,$E9094))*ISNUMBER(SEARCH('Class Rules'!$C$6:$C$85,$F9094))*'Class Rules'!$A$6:$A$85))</f>
        <v>16</v>
      </c>
      <c r="N9094" s="1" t="str">
        <f t="array" ref="N9094">IF($M9094=0,'Class Rules'!$D$3,INDEX('Class Rules'!$D$6:$D$85,MATCH($M9094,'Class Rules'!$A$6:$A$85,0)))</f>
        <v>Freight LDV</v>
      </c>
      <c r="O9094" s="1" t="str">
        <f t="array" ref="O9094">IF(SUMPRODUCT(MAX(ISNUMBER(SEARCH(Fuel_Rules!$A$6:$A$30,$E9094))*ISNUMBER(SEARCH(Fuel_Rules!$B$6:$B$30,$F9094))*(Fuel_Rules!$A$6:$A$30&lt;&gt;"")))&gt;0,"Plug-in hybrid",IF($G9094="Diesel","Diesel","Gasoline"))</f>
        <v>Diesel</v>
      </c>
    </row>
    <row r="9095" spans="1:15" ht="15" customHeight="1" x14ac:dyDescent="0.25">
      <c r="A9095" s="1">
        <v>2022</v>
      </c>
      <c r="B9095" s="1" t="s">
        <v>11026</v>
      </c>
      <c r="C9095" s="1" t="s">
        <v>2142</v>
      </c>
      <c r="D9095" s="1" t="s">
        <v>11751</v>
      </c>
      <c r="E9095" s="1" t="s">
        <v>2137</v>
      </c>
      <c r="F9095" s="1" t="s">
        <v>2144</v>
      </c>
      <c r="G9095" s="1" t="s">
        <v>105</v>
      </c>
      <c r="H9095" s="1" t="s">
        <v>437</v>
      </c>
      <c r="I9095" s="1">
        <v>2.4</v>
      </c>
      <c r="J9095" s="1">
        <v>2023</v>
      </c>
      <c r="K9095" s="1">
        <v>271702</v>
      </c>
      <c r="L9095" s="1">
        <v>0</v>
      </c>
      <c r="M9095" s="1">
        <f t="array" ref="M9095">SUMPRODUCT(MAX(ISNUMBER(SEARCH('Class Rules'!$B$6:$B$85,$E9095))*ISNUMBER(SEARCH('Class Rules'!$C$6:$C$85,$F9095))*'Class Rules'!$A$6:$A$85))</f>
        <v>16</v>
      </c>
      <c r="N9095" s="1" t="str">
        <f t="array" ref="N9095">IF($M9095=0,'Class Rules'!$D$3,INDEX('Class Rules'!$D$6:$D$85,MATCH($M9095,'Class Rules'!$A$6:$A$85,0)))</f>
        <v>Freight LDV</v>
      </c>
      <c r="O9095" s="1" t="str">
        <f t="array" ref="O9095">IF(SUMPRODUCT(MAX(ISNUMBER(SEARCH(Fuel_Rules!$A$6:$A$30,$E9095))*ISNUMBER(SEARCH(Fuel_Rules!$B$6:$B$30,$F9095))*(Fuel_Rules!$A$6:$A$30&lt;&gt;"")))&gt;0,"Plug-in hybrid",IF($G9095="Diesel","Diesel","Gasoline"))</f>
        <v>Diesel</v>
      </c>
    </row>
    <row r="9096" spans="1:15" ht="15" customHeight="1" x14ac:dyDescent="0.25">
      <c r="A9096" s="1">
        <v>2022</v>
      </c>
      <c r="B9096" s="1" t="s">
        <v>11026</v>
      </c>
      <c r="C9096" s="1" t="s">
        <v>2142</v>
      </c>
      <c r="D9096" s="1" t="s">
        <v>11752</v>
      </c>
      <c r="E9096" s="1" t="s">
        <v>2137</v>
      </c>
      <c r="F9096" s="1" t="s">
        <v>2144</v>
      </c>
      <c r="G9096" s="1" t="s">
        <v>105</v>
      </c>
      <c r="H9096" s="1" t="s">
        <v>437</v>
      </c>
      <c r="I9096" s="1">
        <v>2.4</v>
      </c>
      <c r="J9096" s="1">
        <v>2023</v>
      </c>
      <c r="K9096" s="1">
        <v>258013</v>
      </c>
      <c r="L9096" s="1">
        <v>0</v>
      </c>
      <c r="M9096" s="1">
        <f t="array" ref="M9096">SUMPRODUCT(MAX(ISNUMBER(SEARCH('Class Rules'!$B$6:$B$85,$E9096))*ISNUMBER(SEARCH('Class Rules'!$C$6:$C$85,$F9096))*'Class Rules'!$A$6:$A$85))</f>
        <v>16</v>
      </c>
      <c r="N9096" s="1" t="str">
        <f t="array" ref="N9096">IF($M9096=0,'Class Rules'!$D$3,INDEX('Class Rules'!$D$6:$D$85,MATCH($M9096,'Class Rules'!$A$6:$A$85,0)))</f>
        <v>Freight LDV</v>
      </c>
      <c r="O9096" s="1" t="str">
        <f t="array" ref="O9096">IF(SUMPRODUCT(MAX(ISNUMBER(SEARCH(Fuel_Rules!$A$6:$A$30,$E9096))*ISNUMBER(SEARCH(Fuel_Rules!$B$6:$B$30,$F9096))*(Fuel_Rules!$A$6:$A$30&lt;&gt;"")))&gt;0,"Plug-in hybrid",IF($G9096="Diesel","Diesel","Gasoline"))</f>
        <v>Diesel</v>
      </c>
    </row>
    <row r="9097" spans="1:15" ht="15" customHeight="1" x14ac:dyDescent="0.25">
      <c r="A9097" s="1">
        <v>2022</v>
      </c>
      <c r="B9097" s="1" t="s">
        <v>11026</v>
      </c>
      <c r="C9097" s="1" t="s">
        <v>2145</v>
      </c>
      <c r="D9097" s="1" t="s">
        <v>11753</v>
      </c>
      <c r="E9097" s="1" t="s">
        <v>2137</v>
      </c>
      <c r="F9097" s="1" t="s">
        <v>2147</v>
      </c>
      <c r="G9097" s="1" t="s">
        <v>105</v>
      </c>
      <c r="H9097" s="1" t="s">
        <v>437</v>
      </c>
      <c r="I9097" s="1">
        <v>2.4</v>
      </c>
      <c r="J9097" s="1">
        <v>2023</v>
      </c>
      <c r="K9097" s="1">
        <v>326286</v>
      </c>
      <c r="L9097" s="1">
        <v>0</v>
      </c>
      <c r="M9097" s="1">
        <f t="array" ref="M9097">SUMPRODUCT(MAX(ISNUMBER(SEARCH('Class Rules'!$B$6:$B$85,$E9097))*ISNUMBER(SEARCH('Class Rules'!$C$6:$C$85,$F9097))*'Class Rules'!$A$6:$A$85))</f>
        <v>16</v>
      </c>
      <c r="N9097" s="1" t="str">
        <f t="array" ref="N9097">IF($M9097=0,'Class Rules'!$D$3,INDEX('Class Rules'!$D$6:$D$85,MATCH($M9097,'Class Rules'!$A$6:$A$85,0)))</f>
        <v>Freight LDV</v>
      </c>
      <c r="O9097" s="1" t="str">
        <f t="array" ref="O9097">IF(SUMPRODUCT(MAX(ISNUMBER(SEARCH(Fuel_Rules!$A$6:$A$30,$E9097))*ISNUMBER(SEARCH(Fuel_Rules!$B$6:$B$30,$F9097))*(Fuel_Rules!$A$6:$A$30&lt;&gt;"")))&gt;0,"Plug-in hybrid",IF($G9097="Diesel","Diesel","Gasoline"))</f>
        <v>Diesel</v>
      </c>
    </row>
    <row r="9098" spans="1:15" ht="15" customHeight="1" x14ac:dyDescent="0.25">
      <c r="A9098" s="1">
        <v>2022</v>
      </c>
      <c r="B9098" s="1" t="s">
        <v>11026</v>
      </c>
      <c r="C9098" s="1" t="s">
        <v>2145</v>
      </c>
      <c r="D9098" s="1" t="s">
        <v>11754</v>
      </c>
      <c r="E9098" s="1" t="s">
        <v>2137</v>
      </c>
      <c r="F9098" s="1" t="s">
        <v>2147</v>
      </c>
      <c r="G9098" s="1" t="s">
        <v>105</v>
      </c>
      <c r="H9098" s="1" t="s">
        <v>437</v>
      </c>
      <c r="I9098" s="1">
        <v>2.4</v>
      </c>
      <c r="J9098" s="1">
        <v>2023</v>
      </c>
      <c r="K9098" s="1">
        <v>309842</v>
      </c>
      <c r="L9098" s="1">
        <v>0</v>
      </c>
      <c r="M9098" s="1">
        <f t="array" ref="M9098">SUMPRODUCT(MAX(ISNUMBER(SEARCH('Class Rules'!$B$6:$B$85,$E9098))*ISNUMBER(SEARCH('Class Rules'!$C$6:$C$85,$F9098))*'Class Rules'!$A$6:$A$85))</f>
        <v>16</v>
      </c>
      <c r="N9098" s="1" t="str">
        <f t="array" ref="N9098">IF($M9098=0,'Class Rules'!$D$3,INDEX('Class Rules'!$D$6:$D$85,MATCH($M9098,'Class Rules'!$A$6:$A$85,0)))</f>
        <v>Freight LDV</v>
      </c>
      <c r="O9098" s="1" t="str">
        <f t="array" ref="O9098">IF(SUMPRODUCT(MAX(ISNUMBER(SEARCH(Fuel_Rules!$A$6:$A$30,$E9098))*ISNUMBER(SEARCH(Fuel_Rules!$B$6:$B$30,$F9098))*(Fuel_Rules!$A$6:$A$30&lt;&gt;"")))&gt;0,"Plug-in hybrid",IF($G9098="Diesel","Diesel","Gasoline"))</f>
        <v>Diesel</v>
      </c>
    </row>
    <row r="9099" spans="1:15" ht="15" customHeight="1" x14ac:dyDescent="0.25">
      <c r="A9099" s="1">
        <v>2022</v>
      </c>
      <c r="B9099" s="1" t="s">
        <v>11026</v>
      </c>
      <c r="C9099" s="1" t="s">
        <v>2148</v>
      </c>
      <c r="D9099" s="1" t="s">
        <v>11755</v>
      </c>
      <c r="E9099" s="1" t="s">
        <v>2137</v>
      </c>
      <c r="F9099" s="1" t="s">
        <v>2150</v>
      </c>
      <c r="G9099" s="1" t="s">
        <v>103</v>
      </c>
      <c r="H9099" s="1" t="s">
        <v>437</v>
      </c>
      <c r="I9099" s="1">
        <v>1.5</v>
      </c>
      <c r="J9099" s="1">
        <v>2023</v>
      </c>
      <c r="K9099" s="1">
        <v>244438</v>
      </c>
      <c r="L9099" s="1">
        <v>0</v>
      </c>
      <c r="M9099" s="1">
        <f t="array" ref="M9099">SUMPRODUCT(MAX(ISNUMBER(SEARCH('Class Rules'!$B$6:$B$85,$E9099))*ISNUMBER(SEARCH('Class Rules'!$C$6:$C$85,$F9099))*'Class Rules'!$A$6:$A$85))</f>
        <v>0</v>
      </c>
      <c r="N9099" s="1" t="str">
        <f t="array" ref="N9099">IF($M9099=0,'Class Rules'!$D$3,INDEX('Class Rules'!$D$6:$D$85,MATCH($M9099,'Class Rules'!$A$6:$A$85,0)))</f>
        <v>Passenger LDV</v>
      </c>
      <c r="O9099" s="1" t="str">
        <f t="array" ref="O9099">IF(SUMPRODUCT(MAX(ISNUMBER(SEARCH(Fuel_Rules!$A$6:$A$30,$E9099))*ISNUMBER(SEARCH(Fuel_Rules!$B$6:$B$30,$F9099))*(Fuel_Rules!$A$6:$A$30&lt;&gt;"")))&gt;0,"Plug-in hybrid",IF($G9099="Diesel","Diesel","Gasoline"))</f>
        <v>Gasoline</v>
      </c>
    </row>
    <row r="9100" spans="1:15" ht="15" customHeight="1" x14ac:dyDescent="0.25">
      <c r="A9100" s="1">
        <v>2022</v>
      </c>
      <c r="B9100" s="1" t="s">
        <v>11026</v>
      </c>
      <c r="C9100" s="1" t="s">
        <v>2148</v>
      </c>
      <c r="D9100" s="1" t="s">
        <v>11756</v>
      </c>
      <c r="E9100" s="1" t="s">
        <v>2137</v>
      </c>
      <c r="F9100" s="1" t="s">
        <v>2150</v>
      </c>
      <c r="G9100" s="1" t="s">
        <v>103</v>
      </c>
      <c r="H9100" s="1" t="s">
        <v>437</v>
      </c>
      <c r="I9100" s="1">
        <v>1.5</v>
      </c>
      <c r="J9100" s="1">
        <v>2023</v>
      </c>
      <c r="K9100" s="1">
        <v>221343</v>
      </c>
      <c r="L9100" s="1">
        <v>0</v>
      </c>
      <c r="M9100" s="1">
        <f t="array" ref="M9100">SUMPRODUCT(MAX(ISNUMBER(SEARCH('Class Rules'!$B$6:$B$85,$E9100))*ISNUMBER(SEARCH('Class Rules'!$C$6:$C$85,$F9100))*'Class Rules'!$A$6:$A$85))</f>
        <v>0</v>
      </c>
      <c r="N9100" s="1" t="str">
        <f t="array" ref="N9100">IF($M9100=0,'Class Rules'!$D$3,INDEX('Class Rules'!$D$6:$D$85,MATCH($M9100,'Class Rules'!$A$6:$A$85,0)))</f>
        <v>Passenger LDV</v>
      </c>
      <c r="O9100" s="1" t="str">
        <f t="array" ref="O9100">IF(SUMPRODUCT(MAX(ISNUMBER(SEARCH(Fuel_Rules!$A$6:$A$30,$E9100))*ISNUMBER(SEARCH(Fuel_Rules!$B$6:$B$30,$F9100))*(Fuel_Rules!$A$6:$A$30&lt;&gt;"")))&gt;0,"Plug-in hybrid",IF($G9100="Diesel","Diesel","Gasoline"))</f>
        <v>Gasoline</v>
      </c>
    </row>
    <row r="9101" spans="1:15" ht="15" customHeight="1" x14ac:dyDescent="0.25">
      <c r="A9101" s="1">
        <v>2022</v>
      </c>
      <c r="B9101" s="1" t="s">
        <v>11026</v>
      </c>
      <c r="C9101" s="1" t="s">
        <v>2151</v>
      </c>
      <c r="D9101" s="1" t="s">
        <v>11757</v>
      </c>
      <c r="E9101" s="1" t="s">
        <v>2137</v>
      </c>
      <c r="F9101" s="1" t="s">
        <v>2153</v>
      </c>
      <c r="G9101" s="1" t="s">
        <v>103</v>
      </c>
      <c r="H9101" s="1" t="s">
        <v>437</v>
      </c>
      <c r="I9101" s="1">
        <v>1.5</v>
      </c>
      <c r="J9101" s="1">
        <v>2023</v>
      </c>
      <c r="K9101" s="1">
        <v>233171</v>
      </c>
      <c r="L9101" s="1">
        <v>0</v>
      </c>
      <c r="M9101" s="1">
        <f t="array" ref="M9101">SUMPRODUCT(MAX(ISNUMBER(SEARCH('Class Rules'!$B$6:$B$85,$E9101))*ISNUMBER(SEARCH('Class Rules'!$C$6:$C$85,$F9101))*'Class Rules'!$A$6:$A$85))</f>
        <v>0</v>
      </c>
      <c r="N9101" s="1" t="str">
        <f t="array" ref="N9101">IF($M9101=0,'Class Rules'!$D$3,INDEX('Class Rules'!$D$6:$D$85,MATCH($M9101,'Class Rules'!$A$6:$A$85,0)))</f>
        <v>Passenger LDV</v>
      </c>
      <c r="O9101" s="1" t="str">
        <f t="array" ref="O9101">IF(SUMPRODUCT(MAX(ISNUMBER(SEARCH(Fuel_Rules!$A$6:$A$30,$E9101))*ISNUMBER(SEARCH(Fuel_Rules!$B$6:$B$30,$F9101))*(Fuel_Rules!$A$6:$A$30&lt;&gt;"")))&gt;0,"Plug-in hybrid",IF($G9101="Diesel","Diesel","Gasoline"))</f>
        <v>Gasoline</v>
      </c>
    </row>
    <row r="9102" spans="1:15" ht="15" customHeight="1" x14ac:dyDescent="0.25">
      <c r="A9102" s="1">
        <v>2022</v>
      </c>
      <c r="B9102" s="1" t="s">
        <v>11026</v>
      </c>
      <c r="C9102" s="1" t="s">
        <v>2151</v>
      </c>
      <c r="D9102" s="1" t="s">
        <v>11758</v>
      </c>
      <c r="E9102" s="1" t="s">
        <v>2137</v>
      </c>
      <c r="F9102" s="1" t="s">
        <v>2153</v>
      </c>
      <c r="G9102" s="1" t="s">
        <v>103</v>
      </c>
      <c r="H9102" s="1" t="s">
        <v>437</v>
      </c>
      <c r="I9102" s="1">
        <v>1.5</v>
      </c>
      <c r="J9102" s="1">
        <v>2023</v>
      </c>
      <c r="K9102" s="1">
        <v>220940</v>
      </c>
      <c r="L9102" s="1">
        <v>0</v>
      </c>
      <c r="M9102" s="1">
        <f t="array" ref="M9102">SUMPRODUCT(MAX(ISNUMBER(SEARCH('Class Rules'!$B$6:$B$85,$E9102))*ISNUMBER(SEARCH('Class Rules'!$C$6:$C$85,$F9102))*'Class Rules'!$A$6:$A$85))</f>
        <v>0</v>
      </c>
      <c r="N9102" s="1" t="str">
        <f t="array" ref="N9102">IF($M9102=0,'Class Rules'!$D$3,INDEX('Class Rules'!$D$6:$D$85,MATCH($M9102,'Class Rules'!$A$6:$A$85,0)))</f>
        <v>Passenger LDV</v>
      </c>
      <c r="O9102" s="1" t="str">
        <f t="array" ref="O9102">IF(SUMPRODUCT(MAX(ISNUMBER(SEARCH(Fuel_Rules!$A$6:$A$30,$E9102))*ISNUMBER(SEARCH(Fuel_Rules!$B$6:$B$30,$F9102))*(Fuel_Rules!$A$6:$A$30&lt;&gt;"")))&gt;0,"Plug-in hybrid",IF($G9102="Diesel","Diesel","Gasoline"))</f>
        <v>Gasoline</v>
      </c>
    </row>
    <row r="9103" spans="1:15" ht="15" customHeight="1" x14ac:dyDescent="0.25">
      <c r="A9103" s="1">
        <v>2022</v>
      </c>
      <c r="B9103" s="1" t="s">
        <v>11026</v>
      </c>
      <c r="C9103" s="1" t="s">
        <v>2154</v>
      </c>
      <c r="D9103" s="1" t="s">
        <v>11759</v>
      </c>
      <c r="E9103" s="1" t="s">
        <v>2137</v>
      </c>
      <c r="F9103" s="1" t="s">
        <v>2156</v>
      </c>
      <c r="G9103" s="1" t="s">
        <v>103</v>
      </c>
      <c r="H9103" s="1" t="s">
        <v>437</v>
      </c>
      <c r="I9103" s="1">
        <v>2</v>
      </c>
      <c r="J9103" s="1">
        <v>2023</v>
      </c>
      <c r="K9103" s="1">
        <v>235160</v>
      </c>
      <c r="L9103" s="1">
        <v>0</v>
      </c>
      <c r="M9103" s="1">
        <f t="array" ref="M9103">SUMPRODUCT(MAX(ISNUMBER(SEARCH('Class Rules'!$B$6:$B$85,$E9103))*ISNUMBER(SEARCH('Class Rules'!$C$6:$C$85,$F9103))*'Class Rules'!$A$6:$A$85))</f>
        <v>0</v>
      </c>
      <c r="N9103" s="1" t="str">
        <f t="array" ref="N9103">IF($M9103=0,'Class Rules'!$D$3,INDEX('Class Rules'!$D$6:$D$85,MATCH($M9103,'Class Rules'!$A$6:$A$85,0)))</f>
        <v>Passenger LDV</v>
      </c>
      <c r="O9103" s="1" t="str">
        <f t="array" ref="O9103">IF(SUMPRODUCT(MAX(ISNUMBER(SEARCH(Fuel_Rules!$A$6:$A$30,$E9103))*ISNUMBER(SEARCH(Fuel_Rules!$B$6:$B$30,$F9103))*(Fuel_Rules!$A$6:$A$30&lt;&gt;"")))&gt;0,"Plug-in hybrid",IF($G9103="Diesel","Diesel","Gasoline"))</f>
        <v>Gasoline</v>
      </c>
    </row>
    <row r="9104" spans="1:15" ht="15" customHeight="1" x14ac:dyDescent="0.25">
      <c r="A9104" s="1">
        <v>2022</v>
      </c>
      <c r="B9104" s="1" t="s">
        <v>11026</v>
      </c>
      <c r="C9104" s="1" t="s">
        <v>2160</v>
      </c>
      <c r="D9104" s="1" t="s">
        <v>11760</v>
      </c>
      <c r="E9104" s="1" t="s">
        <v>2137</v>
      </c>
      <c r="F9104" s="1" t="s">
        <v>2162</v>
      </c>
      <c r="G9104" s="1" t="s">
        <v>105</v>
      </c>
      <c r="H9104" s="1" t="s">
        <v>437</v>
      </c>
      <c r="I9104" s="1">
        <v>2.2000000000000002</v>
      </c>
      <c r="J9104" s="1">
        <v>2023</v>
      </c>
      <c r="K9104" s="1">
        <v>314894</v>
      </c>
      <c r="L9104" s="1">
        <v>0</v>
      </c>
      <c r="M9104" s="1">
        <f t="array" ref="M9104">SUMPRODUCT(MAX(ISNUMBER(SEARCH('Class Rules'!$B$6:$B$85,$E9104))*ISNUMBER(SEARCH('Class Rules'!$C$6:$C$85,$F9104))*'Class Rules'!$A$6:$A$85))</f>
        <v>0</v>
      </c>
      <c r="N9104" s="1" t="str">
        <f t="array" ref="N9104">IF($M9104=0,'Class Rules'!$D$3,INDEX('Class Rules'!$D$6:$D$85,MATCH($M9104,'Class Rules'!$A$6:$A$85,0)))</f>
        <v>Passenger LDV</v>
      </c>
      <c r="O9104" s="1" t="str">
        <f t="array" ref="O9104">IF(SUMPRODUCT(MAX(ISNUMBER(SEARCH(Fuel_Rules!$A$6:$A$30,$E9104))*ISNUMBER(SEARCH(Fuel_Rules!$B$6:$B$30,$F9104))*(Fuel_Rules!$A$6:$A$30&lt;&gt;"")))&gt;0,"Plug-in hybrid",IF($G9104="Diesel","Diesel","Gasoline"))</f>
        <v>Diesel</v>
      </c>
    </row>
    <row r="9105" spans="1:15" ht="15" customHeight="1" x14ac:dyDescent="0.25">
      <c r="A9105" s="1">
        <v>2022</v>
      </c>
      <c r="B9105" s="1" t="s">
        <v>11026</v>
      </c>
      <c r="C9105" s="1" t="s">
        <v>2166</v>
      </c>
      <c r="D9105" s="1" t="s">
        <v>11761</v>
      </c>
      <c r="E9105" s="1" t="s">
        <v>2137</v>
      </c>
      <c r="F9105" s="1" t="s">
        <v>2168</v>
      </c>
      <c r="G9105" s="1" t="s">
        <v>105</v>
      </c>
      <c r="H9105" s="1" t="s">
        <v>437</v>
      </c>
      <c r="I9105" s="1">
        <v>2.4</v>
      </c>
      <c r="J9105" s="1">
        <v>2023</v>
      </c>
      <c r="K9105" s="1">
        <v>382513</v>
      </c>
      <c r="L9105" s="1">
        <v>0</v>
      </c>
      <c r="M9105" s="1">
        <f t="array" ref="M9105">SUMPRODUCT(MAX(ISNUMBER(SEARCH('Class Rules'!$B$6:$B$85,$E9105))*ISNUMBER(SEARCH('Class Rules'!$C$6:$C$85,$F9105))*'Class Rules'!$A$6:$A$85))</f>
        <v>0</v>
      </c>
      <c r="N9105" s="1" t="str">
        <f t="array" ref="N9105">IF($M9105=0,'Class Rules'!$D$3,INDEX('Class Rules'!$D$6:$D$85,MATCH($M9105,'Class Rules'!$A$6:$A$85,0)))</f>
        <v>Passenger LDV</v>
      </c>
      <c r="O9105" s="1" t="str">
        <f t="array" ref="O9105">IF(SUMPRODUCT(MAX(ISNUMBER(SEARCH(Fuel_Rules!$A$6:$A$30,$E9105))*ISNUMBER(SEARCH(Fuel_Rules!$B$6:$B$30,$F9105))*(Fuel_Rules!$A$6:$A$30&lt;&gt;"")))&gt;0,"Plug-in hybrid",IF($G9105="Diesel","Diesel","Gasoline"))</f>
        <v>Diesel</v>
      </c>
    </row>
    <row r="9106" spans="1:15" ht="15" customHeight="1" x14ac:dyDescent="0.25">
      <c r="A9106" s="1">
        <v>2022</v>
      </c>
      <c r="B9106" s="1" t="s">
        <v>11026</v>
      </c>
      <c r="C9106" s="1" t="s">
        <v>2166</v>
      </c>
      <c r="D9106" s="1" t="s">
        <v>11762</v>
      </c>
      <c r="E9106" s="1" t="s">
        <v>2137</v>
      </c>
      <c r="F9106" s="1" t="s">
        <v>2168</v>
      </c>
      <c r="G9106" s="1" t="s">
        <v>105</v>
      </c>
      <c r="H9106" s="1" t="s">
        <v>437</v>
      </c>
      <c r="I9106" s="1">
        <v>2.4</v>
      </c>
      <c r="J9106" s="1">
        <v>2023</v>
      </c>
      <c r="K9106" s="1">
        <v>363819</v>
      </c>
      <c r="L9106" s="1">
        <v>0</v>
      </c>
      <c r="M9106" s="1">
        <f t="array" ref="M9106">SUMPRODUCT(MAX(ISNUMBER(SEARCH('Class Rules'!$B$6:$B$85,$E9106))*ISNUMBER(SEARCH('Class Rules'!$C$6:$C$85,$F9106))*'Class Rules'!$A$6:$A$85))</f>
        <v>0</v>
      </c>
      <c r="N9106" s="1" t="str">
        <f t="array" ref="N9106">IF($M9106=0,'Class Rules'!$D$3,INDEX('Class Rules'!$D$6:$D$85,MATCH($M9106,'Class Rules'!$A$6:$A$85,0)))</f>
        <v>Passenger LDV</v>
      </c>
      <c r="O9106" s="1" t="str">
        <f t="array" ref="O9106">IF(SUMPRODUCT(MAX(ISNUMBER(SEARCH(Fuel_Rules!$A$6:$A$30,$E9106))*ISNUMBER(SEARCH(Fuel_Rules!$B$6:$B$30,$F9106))*(Fuel_Rules!$A$6:$A$30&lt;&gt;"")))&gt;0,"Plug-in hybrid",IF($G9106="Diesel","Diesel","Gasoline"))</f>
        <v>Diesel</v>
      </c>
    </row>
    <row r="9107" spans="1:15" ht="15" customHeight="1" x14ac:dyDescent="0.25">
      <c r="A9107" s="1">
        <v>2022</v>
      </c>
      <c r="B9107" s="1" t="s">
        <v>11026</v>
      </c>
      <c r="C9107" s="1" t="s">
        <v>2169</v>
      </c>
      <c r="D9107" s="1" t="s">
        <v>11763</v>
      </c>
      <c r="E9107" s="1" t="s">
        <v>2137</v>
      </c>
      <c r="F9107" s="1" t="s">
        <v>2171</v>
      </c>
      <c r="G9107" s="1" t="s">
        <v>103</v>
      </c>
      <c r="H9107" s="1" t="s">
        <v>437</v>
      </c>
      <c r="I9107" s="1">
        <v>1.5</v>
      </c>
      <c r="J9107" s="1">
        <v>2023</v>
      </c>
      <c r="K9107" s="1">
        <v>212100</v>
      </c>
      <c r="L9107" s="1">
        <v>0</v>
      </c>
      <c r="M9107" s="1">
        <f t="array" ref="M9107">SUMPRODUCT(MAX(ISNUMBER(SEARCH('Class Rules'!$B$6:$B$85,$E9107))*ISNUMBER(SEARCH('Class Rules'!$C$6:$C$85,$F9107))*'Class Rules'!$A$6:$A$85))</f>
        <v>0</v>
      </c>
      <c r="N9107" s="1" t="str">
        <f t="array" ref="N9107">IF($M9107=0,'Class Rules'!$D$3,INDEX('Class Rules'!$D$6:$D$85,MATCH($M9107,'Class Rules'!$A$6:$A$85,0)))</f>
        <v>Passenger LDV</v>
      </c>
      <c r="O9107" s="1" t="str">
        <f t="array" ref="O9107">IF(SUMPRODUCT(MAX(ISNUMBER(SEARCH(Fuel_Rules!$A$6:$A$30,$E9107))*ISNUMBER(SEARCH(Fuel_Rules!$B$6:$B$30,$F9107))*(Fuel_Rules!$A$6:$A$30&lt;&gt;"")))&gt;0,"Plug-in hybrid",IF($G9107="Diesel","Diesel","Gasoline"))</f>
        <v>Gasoline</v>
      </c>
    </row>
    <row r="9108" spans="1:15" ht="15" customHeight="1" x14ac:dyDescent="0.25">
      <c r="A9108" s="1">
        <v>2022</v>
      </c>
      <c r="B9108" s="1" t="s">
        <v>11026</v>
      </c>
      <c r="C9108" s="1" t="s">
        <v>2169</v>
      </c>
      <c r="D9108" s="1" t="s">
        <v>11764</v>
      </c>
      <c r="E9108" s="1" t="s">
        <v>2137</v>
      </c>
      <c r="F9108" s="1" t="s">
        <v>2171</v>
      </c>
      <c r="G9108" s="1" t="s">
        <v>103</v>
      </c>
      <c r="H9108" s="1" t="s">
        <v>437</v>
      </c>
      <c r="I9108" s="1">
        <v>1.5</v>
      </c>
      <c r="J9108" s="1">
        <v>2023</v>
      </c>
      <c r="K9108" s="1">
        <v>190816</v>
      </c>
      <c r="L9108" s="1">
        <v>0</v>
      </c>
      <c r="M9108" s="1">
        <f t="array" ref="M9108">SUMPRODUCT(MAX(ISNUMBER(SEARCH('Class Rules'!$B$6:$B$85,$E9108))*ISNUMBER(SEARCH('Class Rules'!$C$6:$C$85,$F9108))*'Class Rules'!$A$6:$A$85))</f>
        <v>0</v>
      </c>
      <c r="N9108" s="1" t="str">
        <f t="array" ref="N9108">IF($M9108=0,'Class Rules'!$D$3,INDEX('Class Rules'!$D$6:$D$85,MATCH($M9108,'Class Rules'!$A$6:$A$85,0)))</f>
        <v>Passenger LDV</v>
      </c>
      <c r="O9108" s="1" t="str">
        <f t="array" ref="O9108">IF(SUMPRODUCT(MAX(ISNUMBER(SEARCH(Fuel_Rules!$A$6:$A$30,$E9108))*ISNUMBER(SEARCH(Fuel_Rules!$B$6:$B$30,$F9108))*(Fuel_Rules!$A$6:$A$30&lt;&gt;"")))&gt;0,"Plug-in hybrid",IF($G9108="Diesel","Diesel","Gasoline"))</f>
        <v>Gasoline</v>
      </c>
    </row>
    <row r="9109" spans="1:15" ht="15" customHeight="1" x14ac:dyDescent="0.25">
      <c r="A9109" s="1">
        <v>2022</v>
      </c>
      <c r="B9109" s="1" t="s">
        <v>11026</v>
      </c>
      <c r="C9109" s="1" t="s">
        <v>2172</v>
      </c>
      <c r="D9109" s="1" t="s">
        <v>11765</v>
      </c>
      <c r="E9109" s="1" t="s">
        <v>2137</v>
      </c>
      <c r="F9109" s="1" t="s">
        <v>2174</v>
      </c>
      <c r="G9109" s="1" t="s">
        <v>103</v>
      </c>
      <c r="H9109" s="1" t="s">
        <v>437</v>
      </c>
      <c r="I9109" s="1">
        <v>1.5</v>
      </c>
      <c r="J9109" s="1">
        <v>2023</v>
      </c>
      <c r="K9109" s="1">
        <v>197084</v>
      </c>
      <c r="L9109" s="1">
        <v>0</v>
      </c>
      <c r="M9109" s="1">
        <f t="array" ref="M9109">SUMPRODUCT(MAX(ISNUMBER(SEARCH('Class Rules'!$B$6:$B$85,$E9109))*ISNUMBER(SEARCH('Class Rules'!$C$6:$C$85,$F9109))*'Class Rules'!$A$6:$A$85))</f>
        <v>0</v>
      </c>
      <c r="N9109" s="1" t="str">
        <f t="array" ref="N9109">IF($M9109=0,'Class Rules'!$D$3,INDEX('Class Rules'!$D$6:$D$85,MATCH($M9109,'Class Rules'!$A$6:$A$85,0)))</f>
        <v>Passenger LDV</v>
      </c>
      <c r="O9109" s="1" t="str">
        <f t="array" ref="O9109">IF(SUMPRODUCT(MAX(ISNUMBER(SEARCH(Fuel_Rules!$A$6:$A$30,$E9109))*ISNUMBER(SEARCH(Fuel_Rules!$B$6:$B$30,$F9109))*(Fuel_Rules!$A$6:$A$30&lt;&gt;"")))&gt;0,"Plug-in hybrid",IF($G9109="Diesel","Diesel","Gasoline"))</f>
        <v>Gasoline</v>
      </c>
    </row>
    <row r="9110" spans="1:15" ht="15" customHeight="1" x14ac:dyDescent="0.25">
      <c r="A9110" s="1">
        <v>2022</v>
      </c>
      <c r="B9110" s="1" t="s">
        <v>11026</v>
      </c>
      <c r="C9110" s="1" t="s">
        <v>2172</v>
      </c>
      <c r="D9110" s="1" t="s">
        <v>11766</v>
      </c>
      <c r="E9110" s="1" t="s">
        <v>2137</v>
      </c>
      <c r="F9110" s="1" t="s">
        <v>2174</v>
      </c>
      <c r="G9110" s="1" t="s">
        <v>103</v>
      </c>
      <c r="H9110" s="1" t="s">
        <v>437</v>
      </c>
      <c r="I9110" s="1">
        <v>1.5</v>
      </c>
      <c r="J9110" s="1">
        <v>2023</v>
      </c>
      <c r="K9110" s="1">
        <v>184456</v>
      </c>
      <c r="L9110" s="1">
        <v>0</v>
      </c>
      <c r="M9110" s="1">
        <f t="array" ref="M9110">SUMPRODUCT(MAX(ISNUMBER(SEARCH('Class Rules'!$B$6:$B$85,$E9110))*ISNUMBER(SEARCH('Class Rules'!$C$6:$C$85,$F9110))*'Class Rules'!$A$6:$A$85))</f>
        <v>0</v>
      </c>
      <c r="N9110" s="1" t="str">
        <f t="array" ref="N9110">IF($M9110=0,'Class Rules'!$D$3,INDEX('Class Rules'!$D$6:$D$85,MATCH($M9110,'Class Rules'!$A$6:$A$85,0)))</f>
        <v>Passenger LDV</v>
      </c>
      <c r="O9110" s="1" t="str">
        <f t="array" ref="O9110">IF(SUMPRODUCT(MAX(ISNUMBER(SEARCH(Fuel_Rules!$A$6:$A$30,$E9110))*ISNUMBER(SEARCH(Fuel_Rules!$B$6:$B$30,$F9110))*(Fuel_Rules!$A$6:$A$30&lt;&gt;"")))&gt;0,"Plug-in hybrid",IF($G9110="Diesel","Diesel","Gasoline"))</f>
        <v>Gasoline</v>
      </c>
    </row>
    <row r="9111" spans="1:15" ht="15" customHeight="1" x14ac:dyDescent="0.25">
      <c r="A9111" s="1">
        <v>2022</v>
      </c>
      <c r="B9111" s="1" t="s">
        <v>11026</v>
      </c>
      <c r="C9111" s="1" t="s">
        <v>2175</v>
      </c>
      <c r="D9111" s="1" t="s">
        <v>11767</v>
      </c>
      <c r="E9111" s="1" t="s">
        <v>2137</v>
      </c>
      <c r="F9111" s="1" t="s">
        <v>2177</v>
      </c>
      <c r="G9111" s="1" t="s">
        <v>105</v>
      </c>
      <c r="H9111" s="1" t="s">
        <v>437</v>
      </c>
      <c r="I9111" s="1">
        <v>2.4</v>
      </c>
      <c r="J9111" s="1">
        <v>2023</v>
      </c>
      <c r="K9111" s="1">
        <v>418131</v>
      </c>
      <c r="L9111" s="1">
        <v>0</v>
      </c>
      <c r="M9111" s="1">
        <f t="array" ref="M9111">SUMPRODUCT(MAX(ISNUMBER(SEARCH('Class Rules'!$B$6:$B$85,$E9111))*ISNUMBER(SEARCH('Class Rules'!$C$6:$C$85,$F9111))*'Class Rules'!$A$6:$A$85))</f>
        <v>0</v>
      </c>
      <c r="N9111" s="1" t="str">
        <f t="array" ref="N9111">IF($M9111=0,'Class Rules'!$D$3,INDEX('Class Rules'!$D$6:$D$85,MATCH($M9111,'Class Rules'!$A$6:$A$85,0)))</f>
        <v>Passenger LDV</v>
      </c>
      <c r="O9111" s="1" t="str">
        <f t="array" ref="O9111">IF(SUMPRODUCT(MAX(ISNUMBER(SEARCH(Fuel_Rules!$A$6:$A$30,$E9111))*ISNUMBER(SEARCH(Fuel_Rules!$B$6:$B$30,$F9111))*(Fuel_Rules!$A$6:$A$30&lt;&gt;"")))&gt;0,"Plug-in hybrid",IF($G9111="Diesel","Diesel","Gasoline"))</f>
        <v>Diesel</v>
      </c>
    </row>
    <row r="9112" spans="1:15" ht="15" customHeight="1" x14ac:dyDescent="0.25">
      <c r="A9112" s="1">
        <v>2022</v>
      </c>
      <c r="B9112" s="1" t="s">
        <v>11026</v>
      </c>
      <c r="C9112" s="1" t="s">
        <v>2175</v>
      </c>
      <c r="D9112" s="1" t="s">
        <v>11768</v>
      </c>
      <c r="E9112" s="1" t="s">
        <v>2137</v>
      </c>
      <c r="F9112" s="1" t="s">
        <v>2177</v>
      </c>
      <c r="G9112" s="1" t="s">
        <v>105</v>
      </c>
      <c r="H9112" s="1" t="s">
        <v>437</v>
      </c>
      <c r="I9112" s="1">
        <v>2.4</v>
      </c>
      <c r="J9112" s="1">
        <v>2023</v>
      </c>
      <c r="K9112" s="1">
        <v>396834</v>
      </c>
      <c r="L9112" s="1">
        <v>0</v>
      </c>
      <c r="M9112" s="1">
        <f t="array" ref="M9112">SUMPRODUCT(MAX(ISNUMBER(SEARCH('Class Rules'!$B$6:$B$85,$E9112))*ISNUMBER(SEARCH('Class Rules'!$C$6:$C$85,$F9112))*'Class Rules'!$A$6:$A$85))</f>
        <v>0</v>
      </c>
      <c r="N9112" s="1" t="str">
        <f t="array" ref="N9112">IF($M9112=0,'Class Rules'!$D$3,INDEX('Class Rules'!$D$6:$D$85,MATCH($M9112,'Class Rules'!$A$6:$A$85,0)))</f>
        <v>Passenger LDV</v>
      </c>
      <c r="O9112" s="1" t="str">
        <f t="array" ref="O9112">IF(SUMPRODUCT(MAX(ISNUMBER(SEARCH(Fuel_Rules!$A$6:$A$30,$E9112))*ISNUMBER(SEARCH(Fuel_Rules!$B$6:$B$30,$F9112))*(Fuel_Rules!$A$6:$A$30&lt;&gt;"")))&gt;0,"Plug-in hybrid",IF($G9112="Diesel","Diesel","Gasoline"))</f>
        <v>Diesel</v>
      </c>
    </row>
    <row r="9113" spans="1:15" ht="15" customHeight="1" x14ac:dyDescent="0.25">
      <c r="A9113" s="1">
        <v>2022</v>
      </c>
      <c r="B9113" s="1" t="s">
        <v>11026</v>
      </c>
      <c r="C9113" s="1" t="s">
        <v>2181</v>
      </c>
      <c r="D9113" s="1" t="s">
        <v>11769</v>
      </c>
      <c r="E9113" s="1" t="s">
        <v>2137</v>
      </c>
      <c r="F9113" s="1" t="s">
        <v>2183</v>
      </c>
      <c r="G9113" s="1" t="s">
        <v>105</v>
      </c>
      <c r="H9113" s="1" t="s">
        <v>437</v>
      </c>
      <c r="I9113" s="1">
        <v>2.4</v>
      </c>
      <c r="J9113" s="1">
        <v>2023</v>
      </c>
      <c r="K9113" s="1">
        <v>255984</v>
      </c>
      <c r="L9113" s="1">
        <v>0</v>
      </c>
      <c r="M9113" s="1">
        <f t="array" ref="M9113">SUMPRODUCT(MAX(ISNUMBER(SEARCH('Class Rules'!$B$6:$B$85,$E9113))*ISNUMBER(SEARCH('Class Rules'!$C$6:$C$85,$F9113))*'Class Rules'!$A$6:$A$85))</f>
        <v>16</v>
      </c>
      <c r="N9113" s="1" t="str">
        <f t="array" ref="N9113">IF($M9113=0,'Class Rules'!$D$3,INDEX('Class Rules'!$D$6:$D$85,MATCH($M9113,'Class Rules'!$A$6:$A$85,0)))</f>
        <v>Freight LDV</v>
      </c>
      <c r="O9113" s="1" t="str">
        <f t="array" ref="O9113">IF(SUMPRODUCT(MAX(ISNUMBER(SEARCH(Fuel_Rules!$A$6:$A$30,$E9113))*ISNUMBER(SEARCH(Fuel_Rules!$B$6:$B$30,$F9113))*(Fuel_Rules!$A$6:$A$30&lt;&gt;"")))&gt;0,"Plug-in hybrid",IF($G9113="Diesel","Diesel","Gasoline"))</f>
        <v>Diesel</v>
      </c>
    </row>
    <row r="9114" spans="1:15" ht="15" customHeight="1" x14ac:dyDescent="0.25">
      <c r="A9114" s="1">
        <v>2022</v>
      </c>
      <c r="B9114" s="1" t="s">
        <v>11026</v>
      </c>
      <c r="C9114" s="1" t="s">
        <v>2181</v>
      </c>
      <c r="D9114" s="1" t="s">
        <v>11770</v>
      </c>
      <c r="E9114" s="1" t="s">
        <v>2137</v>
      </c>
      <c r="F9114" s="1" t="s">
        <v>2183</v>
      </c>
      <c r="G9114" s="1" t="s">
        <v>105</v>
      </c>
      <c r="H9114" s="1" t="s">
        <v>437</v>
      </c>
      <c r="I9114" s="1">
        <v>2.4</v>
      </c>
      <c r="J9114" s="1">
        <v>2023</v>
      </c>
      <c r="K9114" s="1">
        <v>245500</v>
      </c>
      <c r="L9114" s="1">
        <v>0</v>
      </c>
      <c r="M9114" s="1">
        <f t="array" ref="M9114">SUMPRODUCT(MAX(ISNUMBER(SEARCH('Class Rules'!$B$6:$B$85,$E9114))*ISNUMBER(SEARCH('Class Rules'!$C$6:$C$85,$F9114))*'Class Rules'!$A$6:$A$85))</f>
        <v>16</v>
      </c>
      <c r="N9114" s="1" t="str">
        <f t="array" ref="N9114">IF($M9114=0,'Class Rules'!$D$3,INDEX('Class Rules'!$D$6:$D$85,MATCH($M9114,'Class Rules'!$A$6:$A$85,0)))</f>
        <v>Freight LDV</v>
      </c>
      <c r="O9114" s="1" t="str">
        <f t="array" ref="O9114">IF(SUMPRODUCT(MAX(ISNUMBER(SEARCH(Fuel_Rules!$A$6:$A$30,$E9114))*ISNUMBER(SEARCH(Fuel_Rules!$B$6:$B$30,$F9114))*(Fuel_Rules!$A$6:$A$30&lt;&gt;"")))&gt;0,"Plug-in hybrid",IF($G9114="Diesel","Diesel","Gasoline"))</f>
        <v>Diesel</v>
      </c>
    </row>
    <row r="9115" spans="1:15" ht="15" customHeight="1" x14ac:dyDescent="0.25">
      <c r="A9115" s="1">
        <v>2022</v>
      </c>
      <c r="B9115" s="1" t="s">
        <v>11026</v>
      </c>
      <c r="C9115" s="1" t="s">
        <v>2184</v>
      </c>
      <c r="D9115" s="1" t="s">
        <v>11771</v>
      </c>
      <c r="E9115" s="1" t="s">
        <v>2137</v>
      </c>
      <c r="F9115" s="1" t="s">
        <v>2186</v>
      </c>
      <c r="G9115" s="1" t="s">
        <v>105</v>
      </c>
      <c r="H9115" s="1" t="s">
        <v>298</v>
      </c>
      <c r="I9115" s="1">
        <v>2.4</v>
      </c>
      <c r="J9115" s="1">
        <v>2023</v>
      </c>
      <c r="K9115" s="1">
        <v>242161</v>
      </c>
      <c r="L9115" s="1">
        <v>0</v>
      </c>
      <c r="M9115" s="1">
        <f t="array" ref="M9115">SUMPRODUCT(MAX(ISNUMBER(SEARCH('Class Rules'!$B$6:$B$85,$E9115))*ISNUMBER(SEARCH('Class Rules'!$C$6:$C$85,$F9115))*'Class Rules'!$A$6:$A$85))</f>
        <v>16</v>
      </c>
      <c r="N9115" s="1" t="str">
        <f t="array" ref="N9115">IF($M9115=0,'Class Rules'!$D$3,INDEX('Class Rules'!$D$6:$D$85,MATCH($M9115,'Class Rules'!$A$6:$A$85,0)))</f>
        <v>Freight LDV</v>
      </c>
      <c r="O9115" s="1" t="str">
        <f t="array" ref="O9115">IF(SUMPRODUCT(MAX(ISNUMBER(SEARCH(Fuel_Rules!$A$6:$A$30,$E9115))*ISNUMBER(SEARCH(Fuel_Rules!$B$6:$B$30,$F9115))*(Fuel_Rules!$A$6:$A$30&lt;&gt;"")))&gt;0,"Plug-in hybrid",IF($G9115="Diesel","Diesel","Gasoline"))</f>
        <v>Diesel</v>
      </c>
    </row>
    <row r="9116" spans="1:15" ht="15" customHeight="1" x14ac:dyDescent="0.25">
      <c r="A9116" s="1">
        <v>2022</v>
      </c>
      <c r="B9116" s="1" t="s">
        <v>11026</v>
      </c>
      <c r="C9116" s="1" t="s">
        <v>2184</v>
      </c>
      <c r="D9116" s="1" t="s">
        <v>11772</v>
      </c>
      <c r="E9116" s="1" t="s">
        <v>2137</v>
      </c>
      <c r="F9116" s="1" t="s">
        <v>2186</v>
      </c>
      <c r="G9116" s="1" t="s">
        <v>105</v>
      </c>
      <c r="H9116" s="1" t="s">
        <v>298</v>
      </c>
      <c r="I9116" s="1">
        <v>2.4</v>
      </c>
      <c r="J9116" s="1">
        <v>2023</v>
      </c>
      <c r="K9116" s="1">
        <v>229795</v>
      </c>
      <c r="L9116" s="1">
        <v>0</v>
      </c>
      <c r="M9116" s="1">
        <f t="array" ref="M9116">SUMPRODUCT(MAX(ISNUMBER(SEARCH('Class Rules'!$B$6:$B$85,$E9116))*ISNUMBER(SEARCH('Class Rules'!$C$6:$C$85,$F9116))*'Class Rules'!$A$6:$A$85))</f>
        <v>16</v>
      </c>
      <c r="N9116" s="1" t="str">
        <f t="array" ref="N9116">IF($M9116=0,'Class Rules'!$D$3,INDEX('Class Rules'!$D$6:$D$85,MATCH($M9116,'Class Rules'!$A$6:$A$85,0)))</f>
        <v>Freight LDV</v>
      </c>
      <c r="O9116" s="1" t="str">
        <f t="array" ref="O9116">IF(SUMPRODUCT(MAX(ISNUMBER(SEARCH(Fuel_Rules!$A$6:$A$30,$E9116))*ISNUMBER(SEARCH(Fuel_Rules!$B$6:$B$30,$F9116))*(Fuel_Rules!$A$6:$A$30&lt;&gt;"")))&gt;0,"Plug-in hybrid",IF($G9116="Diesel","Diesel","Gasoline"))</f>
        <v>Diesel</v>
      </c>
    </row>
    <row r="9117" spans="1:15" ht="15" customHeight="1" x14ac:dyDescent="0.25">
      <c r="A9117" s="1">
        <v>2022</v>
      </c>
      <c r="B9117" s="1" t="s">
        <v>11026</v>
      </c>
      <c r="C9117" s="1" t="s">
        <v>2190</v>
      </c>
      <c r="D9117" s="1" t="s">
        <v>11773</v>
      </c>
      <c r="E9117" s="1" t="s">
        <v>2137</v>
      </c>
      <c r="F9117" s="1" t="s">
        <v>2192</v>
      </c>
      <c r="G9117" s="1" t="s">
        <v>103</v>
      </c>
      <c r="H9117" s="1" t="s">
        <v>437</v>
      </c>
      <c r="I9117" s="1">
        <v>2</v>
      </c>
      <c r="J9117" s="1">
        <v>2023</v>
      </c>
      <c r="K9117" s="1">
        <v>183849</v>
      </c>
      <c r="L9117" s="1">
        <v>0</v>
      </c>
      <c r="M9117" s="1">
        <f t="array" ref="M9117">SUMPRODUCT(MAX(ISNUMBER(SEARCH('Class Rules'!$B$6:$B$85,$E9117))*ISNUMBER(SEARCH('Class Rules'!$C$6:$C$85,$F9117))*'Class Rules'!$A$6:$A$85))</f>
        <v>0</v>
      </c>
      <c r="N9117" s="1" t="str">
        <f t="array" ref="N9117">IF($M9117=0,'Class Rules'!$D$3,INDEX('Class Rules'!$D$6:$D$85,MATCH($M9117,'Class Rules'!$A$6:$A$85,0)))</f>
        <v>Passenger LDV</v>
      </c>
      <c r="O9117" s="1" t="str">
        <f t="array" ref="O9117">IF(SUMPRODUCT(MAX(ISNUMBER(SEARCH(Fuel_Rules!$A$6:$A$30,$E9117))*ISNUMBER(SEARCH(Fuel_Rules!$B$6:$B$30,$F9117))*(Fuel_Rules!$A$6:$A$30&lt;&gt;"")))&gt;0,"Plug-in hybrid",IF($G9117="Diesel","Diesel","Gasoline"))</f>
        <v>Gasoline</v>
      </c>
    </row>
    <row r="9118" spans="1:15" ht="15" customHeight="1" x14ac:dyDescent="0.25">
      <c r="A9118" s="1">
        <v>2022</v>
      </c>
      <c r="B9118" s="1" t="s">
        <v>11026</v>
      </c>
      <c r="C9118" s="1" t="s">
        <v>2193</v>
      </c>
      <c r="D9118" s="1" t="s">
        <v>11774</v>
      </c>
      <c r="E9118" s="1" t="s">
        <v>2137</v>
      </c>
      <c r="F9118" s="1" t="s">
        <v>2195</v>
      </c>
      <c r="G9118" s="1" t="s">
        <v>103</v>
      </c>
      <c r="H9118" s="1" t="s">
        <v>437</v>
      </c>
      <c r="I9118" s="1">
        <v>2</v>
      </c>
      <c r="J9118" s="1">
        <v>2023</v>
      </c>
      <c r="K9118" s="1">
        <v>176294</v>
      </c>
      <c r="L9118" s="1">
        <v>0</v>
      </c>
      <c r="M9118" s="1">
        <f t="array" ref="M9118">SUMPRODUCT(MAX(ISNUMBER(SEARCH('Class Rules'!$B$6:$B$85,$E9118))*ISNUMBER(SEARCH('Class Rules'!$C$6:$C$85,$F9118))*'Class Rules'!$A$6:$A$85))</f>
        <v>0</v>
      </c>
      <c r="N9118" s="1" t="str">
        <f t="array" ref="N9118">IF($M9118=0,'Class Rules'!$D$3,INDEX('Class Rules'!$D$6:$D$85,MATCH($M9118,'Class Rules'!$A$6:$A$85,0)))</f>
        <v>Passenger LDV</v>
      </c>
      <c r="O9118" s="1" t="str">
        <f t="array" ref="O9118">IF(SUMPRODUCT(MAX(ISNUMBER(SEARCH(Fuel_Rules!$A$6:$A$30,$E9118))*ISNUMBER(SEARCH(Fuel_Rules!$B$6:$B$30,$F9118))*(Fuel_Rules!$A$6:$A$30&lt;&gt;"")))&gt;0,"Plug-in hybrid",IF($G9118="Diesel","Diesel","Gasoline"))</f>
        <v>Gasoline</v>
      </c>
    </row>
    <row r="9119" spans="1:15" ht="15" customHeight="1" x14ac:dyDescent="0.25">
      <c r="A9119" s="1">
        <v>2022</v>
      </c>
      <c r="B9119" s="1" t="s">
        <v>11026</v>
      </c>
      <c r="C9119" s="1" t="s">
        <v>2199</v>
      </c>
      <c r="D9119" s="1" t="s">
        <v>11775</v>
      </c>
      <c r="E9119" s="1" t="s">
        <v>2137</v>
      </c>
      <c r="F9119" s="1" t="s">
        <v>2201</v>
      </c>
      <c r="G9119" s="1" t="s">
        <v>103</v>
      </c>
      <c r="H9119" s="1" t="s">
        <v>437</v>
      </c>
      <c r="I9119" s="1">
        <v>1.5</v>
      </c>
      <c r="J9119" s="1">
        <v>2023</v>
      </c>
      <c r="K9119" s="1">
        <v>225275</v>
      </c>
      <c r="L9119" s="1">
        <v>0</v>
      </c>
      <c r="M9119" s="1">
        <f t="array" ref="M9119">SUMPRODUCT(MAX(ISNUMBER(SEARCH('Class Rules'!$B$6:$B$85,$E9119))*ISNUMBER(SEARCH('Class Rules'!$C$6:$C$85,$F9119))*'Class Rules'!$A$6:$A$85))</f>
        <v>0</v>
      </c>
      <c r="N9119" s="1" t="str">
        <f t="array" ref="N9119">IF($M9119=0,'Class Rules'!$D$3,INDEX('Class Rules'!$D$6:$D$85,MATCH($M9119,'Class Rules'!$A$6:$A$85,0)))</f>
        <v>Passenger LDV</v>
      </c>
      <c r="O9119" s="1" t="str">
        <f t="array" ref="O9119">IF(SUMPRODUCT(MAX(ISNUMBER(SEARCH(Fuel_Rules!$A$6:$A$30,$E9119))*ISNUMBER(SEARCH(Fuel_Rules!$B$6:$B$30,$F9119))*(Fuel_Rules!$A$6:$A$30&lt;&gt;"")))&gt;0,"Plug-in hybrid",IF($G9119="Diesel","Diesel","Gasoline"))</f>
        <v>Gasoline</v>
      </c>
    </row>
    <row r="9120" spans="1:15" ht="15" customHeight="1" x14ac:dyDescent="0.25">
      <c r="A9120" s="1">
        <v>2022</v>
      </c>
      <c r="B9120" s="1" t="s">
        <v>11026</v>
      </c>
      <c r="C9120" s="1" t="s">
        <v>2202</v>
      </c>
      <c r="D9120" s="1" t="s">
        <v>11776</v>
      </c>
      <c r="E9120" s="1" t="s">
        <v>2137</v>
      </c>
      <c r="F9120" s="1" t="s">
        <v>2204</v>
      </c>
      <c r="G9120" s="1" t="s">
        <v>105</v>
      </c>
      <c r="H9120" s="1" t="s">
        <v>437</v>
      </c>
      <c r="I9120" s="1">
        <v>2.4</v>
      </c>
      <c r="J9120" s="1">
        <v>2023</v>
      </c>
      <c r="K9120" s="1">
        <v>260169</v>
      </c>
      <c r="L9120" s="1">
        <v>0</v>
      </c>
      <c r="M9120" s="1">
        <f t="array" ref="M9120">SUMPRODUCT(MAX(ISNUMBER(SEARCH('Class Rules'!$B$6:$B$85,$E9120))*ISNUMBER(SEARCH('Class Rules'!$C$6:$C$85,$F9120))*'Class Rules'!$A$6:$A$85))</f>
        <v>16</v>
      </c>
      <c r="N9120" s="1" t="str">
        <f t="array" ref="N9120">IF($M9120=0,'Class Rules'!$D$3,INDEX('Class Rules'!$D$6:$D$85,MATCH($M9120,'Class Rules'!$A$6:$A$85,0)))</f>
        <v>Freight LDV</v>
      </c>
      <c r="O9120" s="1" t="str">
        <f t="array" ref="O9120">IF(SUMPRODUCT(MAX(ISNUMBER(SEARCH(Fuel_Rules!$A$6:$A$30,$E9120))*ISNUMBER(SEARCH(Fuel_Rules!$B$6:$B$30,$F9120))*(Fuel_Rules!$A$6:$A$30&lt;&gt;"")))&gt;0,"Plug-in hybrid",IF($G9120="Diesel","Diesel","Gasoline"))</f>
        <v>Diesel</v>
      </c>
    </row>
    <row r="9121" spans="1:15" ht="15" customHeight="1" x14ac:dyDescent="0.25">
      <c r="A9121" s="1">
        <v>2022</v>
      </c>
      <c r="B9121" s="1" t="s">
        <v>11026</v>
      </c>
      <c r="C9121" s="1" t="s">
        <v>2202</v>
      </c>
      <c r="D9121" s="1" t="s">
        <v>11777</v>
      </c>
      <c r="E9121" s="1" t="s">
        <v>2137</v>
      </c>
      <c r="F9121" s="1" t="s">
        <v>2204</v>
      </c>
      <c r="G9121" s="1" t="s">
        <v>105</v>
      </c>
      <c r="H9121" s="1" t="s">
        <v>437</v>
      </c>
      <c r="I9121" s="1">
        <v>2.4</v>
      </c>
      <c r="J9121" s="1">
        <v>2023</v>
      </c>
      <c r="K9121" s="1">
        <v>241201</v>
      </c>
      <c r="L9121" s="1">
        <v>0</v>
      </c>
      <c r="M9121" s="1">
        <f t="array" ref="M9121">SUMPRODUCT(MAX(ISNUMBER(SEARCH('Class Rules'!$B$6:$B$85,$E9121))*ISNUMBER(SEARCH('Class Rules'!$C$6:$C$85,$F9121))*'Class Rules'!$A$6:$A$85))</f>
        <v>16</v>
      </c>
      <c r="N9121" s="1" t="str">
        <f t="array" ref="N9121">IF($M9121=0,'Class Rules'!$D$3,INDEX('Class Rules'!$D$6:$D$85,MATCH($M9121,'Class Rules'!$A$6:$A$85,0)))</f>
        <v>Freight LDV</v>
      </c>
      <c r="O9121" s="1" t="str">
        <f t="array" ref="O9121">IF(SUMPRODUCT(MAX(ISNUMBER(SEARCH(Fuel_Rules!$A$6:$A$30,$E9121))*ISNUMBER(SEARCH(Fuel_Rules!$B$6:$B$30,$F9121))*(Fuel_Rules!$A$6:$A$30&lt;&gt;"")))&gt;0,"Plug-in hybrid",IF($G9121="Diesel","Diesel","Gasoline"))</f>
        <v>Diesel</v>
      </c>
    </row>
    <row r="9122" spans="1:15" ht="15" customHeight="1" x14ac:dyDescent="0.25">
      <c r="A9122" s="1">
        <v>2022</v>
      </c>
      <c r="B9122" s="1" t="s">
        <v>11026</v>
      </c>
      <c r="C9122" s="1" t="s">
        <v>2251</v>
      </c>
      <c r="D9122" s="1" t="s">
        <v>11778</v>
      </c>
      <c r="E9122" s="1" t="s">
        <v>2222</v>
      </c>
      <c r="F9122" s="1" t="s">
        <v>2253</v>
      </c>
      <c r="G9122" s="1" t="s">
        <v>105</v>
      </c>
      <c r="H9122" s="1" t="s">
        <v>437</v>
      </c>
      <c r="I9122" s="1">
        <v>2.2999999999999998</v>
      </c>
      <c r="J9122" s="1">
        <v>2023</v>
      </c>
      <c r="K9122" s="1">
        <v>302151</v>
      </c>
      <c r="L9122" s="1">
        <v>0</v>
      </c>
      <c r="M9122" s="1">
        <f t="array" ref="M9122">SUMPRODUCT(MAX(ISNUMBER(SEARCH('Class Rules'!$B$6:$B$85,$E9122))*ISNUMBER(SEARCH('Class Rules'!$C$6:$C$85,$F9122))*'Class Rules'!$A$6:$A$85))</f>
        <v>17</v>
      </c>
      <c r="N9122" s="1" t="str">
        <f t="array" ref="N9122">IF($M9122=0,'Class Rules'!$D$3,INDEX('Class Rules'!$D$6:$D$85,MATCH($M9122,'Class Rules'!$A$6:$A$85,0)))</f>
        <v>Freight LDV</v>
      </c>
      <c r="O9122" s="1" t="str">
        <f t="array" ref="O9122">IF(SUMPRODUCT(MAX(ISNUMBER(SEARCH(Fuel_Rules!$A$6:$A$30,$E9122))*ISNUMBER(SEARCH(Fuel_Rules!$B$6:$B$30,$F9122))*(Fuel_Rules!$A$6:$A$30&lt;&gt;"")))&gt;0,"Plug-in hybrid",IF($G9122="Diesel","Diesel","Gasoline"))</f>
        <v>Diesel</v>
      </c>
    </row>
    <row r="9123" spans="1:15" ht="15" customHeight="1" x14ac:dyDescent="0.25">
      <c r="A9123" s="1">
        <v>2022</v>
      </c>
      <c r="B9123" s="1" t="s">
        <v>11026</v>
      </c>
      <c r="C9123" s="1" t="s">
        <v>11779</v>
      </c>
      <c r="D9123" s="1" t="s">
        <v>11780</v>
      </c>
      <c r="E9123" s="1" t="s">
        <v>2222</v>
      </c>
      <c r="F9123" s="1" t="s">
        <v>11781</v>
      </c>
      <c r="G9123" s="1" t="s">
        <v>105</v>
      </c>
      <c r="H9123" s="1" t="s">
        <v>437</v>
      </c>
      <c r="I9123" s="1">
        <v>2.2999999999999998</v>
      </c>
      <c r="J9123" s="1">
        <v>2023</v>
      </c>
      <c r="K9123" s="1">
        <v>267865</v>
      </c>
      <c r="L9123" s="1">
        <v>0</v>
      </c>
      <c r="M9123" s="1">
        <f t="array" ref="M9123">SUMPRODUCT(MAX(ISNUMBER(SEARCH('Class Rules'!$B$6:$B$85,$E9123))*ISNUMBER(SEARCH('Class Rules'!$C$6:$C$85,$F9123))*'Class Rules'!$A$6:$A$85))</f>
        <v>17</v>
      </c>
      <c r="N9123" s="1" t="str">
        <f t="array" ref="N9123">IF($M9123=0,'Class Rules'!$D$3,INDEX('Class Rules'!$D$6:$D$85,MATCH($M9123,'Class Rules'!$A$6:$A$85,0)))</f>
        <v>Freight LDV</v>
      </c>
      <c r="O9123" s="1" t="str">
        <f t="array" ref="O9123">IF(SUMPRODUCT(MAX(ISNUMBER(SEARCH(Fuel_Rules!$A$6:$A$30,$E9123))*ISNUMBER(SEARCH(Fuel_Rules!$B$6:$B$30,$F9123))*(Fuel_Rules!$A$6:$A$30&lt;&gt;"")))&gt;0,"Plug-in hybrid",IF($G9123="Diesel","Diesel","Gasoline"))</f>
        <v>Diesel</v>
      </c>
    </row>
    <row r="9124" spans="1:15" ht="15" customHeight="1" x14ac:dyDescent="0.25">
      <c r="A9124" s="1">
        <v>2022</v>
      </c>
      <c r="B9124" s="1" t="s">
        <v>11026</v>
      </c>
      <c r="C9124" s="1" t="s">
        <v>11779</v>
      </c>
      <c r="D9124" s="1" t="s">
        <v>11782</v>
      </c>
      <c r="E9124" s="1" t="s">
        <v>2222</v>
      </c>
      <c r="F9124" s="1" t="s">
        <v>11781</v>
      </c>
      <c r="G9124" s="1" t="s">
        <v>105</v>
      </c>
      <c r="H9124" s="1" t="s">
        <v>437</v>
      </c>
      <c r="I9124" s="1">
        <v>2.2999999999999998</v>
      </c>
      <c r="J9124" s="1">
        <v>2023</v>
      </c>
      <c r="K9124" s="1">
        <v>242417</v>
      </c>
      <c r="L9124" s="1">
        <v>0</v>
      </c>
      <c r="M9124" s="1">
        <f t="array" ref="M9124">SUMPRODUCT(MAX(ISNUMBER(SEARCH('Class Rules'!$B$6:$B$85,$E9124))*ISNUMBER(SEARCH('Class Rules'!$C$6:$C$85,$F9124))*'Class Rules'!$A$6:$A$85))</f>
        <v>17</v>
      </c>
      <c r="N9124" s="1" t="str">
        <f t="array" ref="N9124">IF($M9124=0,'Class Rules'!$D$3,INDEX('Class Rules'!$D$6:$D$85,MATCH($M9124,'Class Rules'!$A$6:$A$85,0)))</f>
        <v>Freight LDV</v>
      </c>
      <c r="O9124" s="1" t="str">
        <f t="array" ref="O9124">IF(SUMPRODUCT(MAX(ISNUMBER(SEARCH(Fuel_Rules!$A$6:$A$30,$E9124))*ISNUMBER(SEARCH(Fuel_Rules!$B$6:$B$30,$F9124))*(Fuel_Rules!$A$6:$A$30&lt;&gt;"")))&gt;0,"Plug-in hybrid",IF($G9124="Diesel","Diesel","Gasoline"))</f>
        <v>Diesel</v>
      </c>
    </row>
    <row r="9125" spans="1:15" ht="15" customHeight="1" x14ac:dyDescent="0.25">
      <c r="A9125" s="1">
        <v>2022</v>
      </c>
      <c r="B9125" s="1" t="s">
        <v>11026</v>
      </c>
      <c r="C9125" s="1" t="s">
        <v>2263</v>
      </c>
      <c r="D9125" s="1" t="s">
        <v>11783</v>
      </c>
      <c r="E9125" s="1" t="s">
        <v>2222</v>
      </c>
      <c r="F9125" s="1" t="s">
        <v>2265</v>
      </c>
      <c r="G9125" s="1" t="s">
        <v>105</v>
      </c>
      <c r="H9125" s="1" t="s">
        <v>437</v>
      </c>
      <c r="I9125" s="1">
        <v>2.2999999999999998</v>
      </c>
      <c r="J9125" s="1">
        <v>2023</v>
      </c>
      <c r="K9125" s="1">
        <v>292878</v>
      </c>
      <c r="L9125" s="1">
        <v>0</v>
      </c>
      <c r="M9125" s="1">
        <f t="array" ref="M9125">SUMPRODUCT(MAX(ISNUMBER(SEARCH('Class Rules'!$B$6:$B$85,$E9125))*ISNUMBER(SEARCH('Class Rules'!$C$6:$C$85,$F9125))*'Class Rules'!$A$6:$A$85))</f>
        <v>17</v>
      </c>
      <c r="N9125" s="1" t="str">
        <f t="array" ref="N9125">IF($M9125=0,'Class Rules'!$D$3,INDEX('Class Rules'!$D$6:$D$85,MATCH($M9125,'Class Rules'!$A$6:$A$85,0)))</f>
        <v>Freight LDV</v>
      </c>
      <c r="O9125" s="1" t="str">
        <f t="array" ref="O9125">IF(SUMPRODUCT(MAX(ISNUMBER(SEARCH(Fuel_Rules!$A$6:$A$30,$E9125))*ISNUMBER(SEARCH(Fuel_Rules!$B$6:$B$30,$F9125))*(Fuel_Rules!$A$6:$A$30&lt;&gt;"")))&gt;0,"Plug-in hybrid",IF($G9125="Diesel","Diesel","Gasoline"))</f>
        <v>Diesel</v>
      </c>
    </row>
    <row r="9126" spans="1:15" ht="15" customHeight="1" x14ac:dyDescent="0.25">
      <c r="A9126" s="1">
        <v>2022</v>
      </c>
      <c r="B9126" s="1" t="s">
        <v>11026</v>
      </c>
      <c r="C9126" s="1" t="s">
        <v>2263</v>
      </c>
      <c r="D9126" s="1" t="s">
        <v>11784</v>
      </c>
      <c r="E9126" s="1" t="s">
        <v>2222</v>
      </c>
      <c r="F9126" s="1" t="s">
        <v>2265</v>
      </c>
      <c r="G9126" s="1" t="s">
        <v>105</v>
      </c>
      <c r="H9126" s="1" t="s">
        <v>437</v>
      </c>
      <c r="I9126" s="1">
        <v>2.2999999999999998</v>
      </c>
      <c r="J9126" s="1">
        <v>2023</v>
      </c>
      <c r="K9126" s="1">
        <v>259844</v>
      </c>
      <c r="L9126" s="1">
        <v>0</v>
      </c>
      <c r="M9126" s="1">
        <f t="array" ref="M9126">SUMPRODUCT(MAX(ISNUMBER(SEARCH('Class Rules'!$B$6:$B$85,$E9126))*ISNUMBER(SEARCH('Class Rules'!$C$6:$C$85,$F9126))*'Class Rules'!$A$6:$A$85))</f>
        <v>17</v>
      </c>
      <c r="N9126" s="1" t="str">
        <f t="array" ref="N9126">IF($M9126=0,'Class Rules'!$D$3,INDEX('Class Rules'!$D$6:$D$85,MATCH($M9126,'Class Rules'!$A$6:$A$85,0)))</f>
        <v>Freight LDV</v>
      </c>
      <c r="O9126" s="1" t="str">
        <f t="array" ref="O9126">IF(SUMPRODUCT(MAX(ISNUMBER(SEARCH(Fuel_Rules!$A$6:$A$30,$E9126))*ISNUMBER(SEARCH(Fuel_Rules!$B$6:$B$30,$F9126))*(Fuel_Rules!$A$6:$A$30&lt;&gt;"")))&gt;0,"Plug-in hybrid",IF($G9126="Diesel","Diesel","Gasoline"))</f>
        <v>Diesel</v>
      </c>
    </row>
    <row r="9127" spans="1:15" ht="15" customHeight="1" x14ac:dyDescent="0.25">
      <c r="A9127" s="1">
        <v>2022</v>
      </c>
      <c r="B9127" s="1" t="s">
        <v>11026</v>
      </c>
      <c r="C9127" s="1" t="s">
        <v>2266</v>
      </c>
      <c r="D9127" s="1" t="s">
        <v>11785</v>
      </c>
      <c r="E9127" s="1" t="s">
        <v>2222</v>
      </c>
      <c r="F9127" s="1" t="s">
        <v>2268</v>
      </c>
      <c r="G9127" s="1" t="s">
        <v>105</v>
      </c>
      <c r="H9127" s="1" t="s">
        <v>437</v>
      </c>
      <c r="I9127" s="1">
        <v>2.2999999999999998</v>
      </c>
      <c r="J9127" s="1">
        <v>2023</v>
      </c>
      <c r="K9127" s="1">
        <v>275105</v>
      </c>
      <c r="L9127" s="1">
        <v>0</v>
      </c>
      <c r="M9127" s="1">
        <f t="array" ref="M9127">SUMPRODUCT(MAX(ISNUMBER(SEARCH('Class Rules'!$B$6:$B$85,$E9127))*ISNUMBER(SEARCH('Class Rules'!$C$6:$C$85,$F9127))*'Class Rules'!$A$6:$A$85))</f>
        <v>17</v>
      </c>
      <c r="N9127" s="1" t="str">
        <f t="array" ref="N9127">IF($M9127=0,'Class Rules'!$D$3,INDEX('Class Rules'!$D$6:$D$85,MATCH($M9127,'Class Rules'!$A$6:$A$85,0)))</f>
        <v>Freight LDV</v>
      </c>
      <c r="O9127" s="1" t="str">
        <f t="array" ref="O9127">IF(SUMPRODUCT(MAX(ISNUMBER(SEARCH(Fuel_Rules!$A$6:$A$30,$E9127))*ISNUMBER(SEARCH(Fuel_Rules!$B$6:$B$30,$F9127))*(Fuel_Rules!$A$6:$A$30&lt;&gt;"")))&gt;0,"Plug-in hybrid",IF($G9127="Diesel","Diesel","Gasoline"))</f>
        <v>Diesel</v>
      </c>
    </row>
    <row r="9128" spans="1:15" ht="15" customHeight="1" x14ac:dyDescent="0.25">
      <c r="A9128" s="1">
        <v>2022</v>
      </c>
      <c r="B9128" s="1" t="s">
        <v>11026</v>
      </c>
      <c r="C9128" s="1" t="s">
        <v>2266</v>
      </c>
      <c r="D9128" s="1" t="s">
        <v>11786</v>
      </c>
      <c r="E9128" s="1" t="s">
        <v>2222</v>
      </c>
      <c r="F9128" s="1" t="s">
        <v>2268</v>
      </c>
      <c r="G9128" s="1" t="s">
        <v>105</v>
      </c>
      <c r="H9128" s="1" t="s">
        <v>437</v>
      </c>
      <c r="I9128" s="1">
        <v>2.2999999999999998</v>
      </c>
      <c r="J9128" s="1">
        <v>2023</v>
      </c>
      <c r="K9128" s="1">
        <v>255190</v>
      </c>
      <c r="L9128" s="1">
        <v>0</v>
      </c>
      <c r="M9128" s="1">
        <f t="array" ref="M9128">SUMPRODUCT(MAX(ISNUMBER(SEARCH('Class Rules'!$B$6:$B$85,$E9128))*ISNUMBER(SEARCH('Class Rules'!$C$6:$C$85,$F9128))*'Class Rules'!$A$6:$A$85))</f>
        <v>17</v>
      </c>
      <c r="N9128" s="1" t="str">
        <f t="array" ref="N9128">IF($M9128=0,'Class Rules'!$D$3,INDEX('Class Rules'!$D$6:$D$85,MATCH($M9128,'Class Rules'!$A$6:$A$85,0)))</f>
        <v>Freight LDV</v>
      </c>
      <c r="O9128" s="1" t="str">
        <f t="array" ref="O9128">IF(SUMPRODUCT(MAX(ISNUMBER(SEARCH(Fuel_Rules!$A$6:$A$30,$E9128))*ISNUMBER(SEARCH(Fuel_Rules!$B$6:$B$30,$F9128))*(Fuel_Rules!$A$6:$A$30&lt;&gt;"")))&gt;0,"Plug-in hybrid",IF($G9128="Diesel","Diesel","Gasoline"))</f>
        <v>Diesel</v>
      </c>
    </row>
    <row r="9129" spans="1:15" ht="15" customHeight="1" x14ac:dyDescent="0.25">
      <c r="A9129" s="1">
        <v>2022</v>
      </c>
      <c r="B9129" s="1" t="s">
        <v>11026</v>
      </c>
      <c r="C9129" s="1" t="s">
        <v>2269</v>
      </c>
      <c r="D9129" s="1" t="s">
        <v>11787</v>
      </c>
      <c r="E9129" s="1" t="s">
        <v>2222</v>
      </c>
      <c r="F9129" s="1" t="s">
        <v>2271</v>
      </c>
      <c r="G9129" s="1" t="s">
        <v>105</v>
      </c>
      <c r="H9129" s="1" t="s">
        <v>298</v>
      </c>
      <c r="I9129" s="1">
        <v>2.2999999999999998</v>
      </c>
      <c r="J9129" s="1">
        <v>2023</v>
      </c>
      <c r="K9129" s="1">
        <v>249069</v>
      </c>
      <c r="L9129" s="1">
        <v>0</v>
      </c>
      <c r="M9129" s="1">
        <f t="array" ref="M9129">SUMPRODUCT(MAX(ISNUMBER(SEARCH('Class Rules'!$B$6:$B$85,$E9129))*ISNUMBER(SEARCH('Class Rules'!$C$6:$C$85,$F9129))*'Class Rules'!$A$6:$A$85))</f>
        <v>17</v>
      </c>
      <c r="N9129" s="1" t="str">
        <f t="array" ref="N9129">IF($M9129=0,'Class Rules'!$D$3,INDEX('Class Rules'!$D$6:$D$85,MATCH($M9129,'Class Rules'!$A$6:$A$85,0)))</f>
        <v>Freight LDV</v>
      </c>
      <c r="O9129" s="1" t="str">
        <f t="array" ref="O9129">IF(SUMPRODUCT(MAX(ISNUMBER(SEARCH(Fuel_Rules!$A$6:$A$30,$E9129))*ISNUMBER(SEARCH(Fuel_Rules!$B$6:$B$30,$F9129))*(Fuel_Rules!$A$6:$A$30&lt;&gt;"")))&gt;0,"Plug-in hybrid",IF($G9129="Diesel","Diesel","Gasoline"))</f>
        <v>Diesel</v>
      </c>
    </row>
    <row r="9130" spans="1:15" ht="15" customHeight="1" x14ac:dyDescent="0.25">
      <c r="A9130" s="1">
        <v>2022</v>
      </c>
      <c r="B9130" s="1" t="s">
        <v>11026</v>
      </c>
      <c r="C9130" s="1" t="s">
        <v>2269</v>
      </c>
      <c r="D9130" s="1" t="s">
        <v>11788</v>
      </c>
      <c r="E9130" s="1" t="s">
        <v>2222</v>
      </c>
      <c r="F9130" s="1" t="s">
        <v>2271</v>
      </c>
      <c r="G9130" s="1" t="s">
        <v>105</v>
      </c>
      <c r="H9130" s="1" t="s">
        <v>298</v>
      </c>
      <c r="I9130" s="1">
        <v>2.2999999999999998</v>
      </c>
      <c r="J9130" s="1">
        <v>2023</v>
      </c>
      <c r="K9130" s="1">
        <v>217349</v>
      </c>
      <c r="L9130" s="1">
        <v>0</v>
      </c>
      <c r="M9130" s="1">
        <f t="array" ref="M9130">SUMPRODUCT(MAX(ISNUMBER(SEARCH('Class Rules'!$B$6:$B$85,$E9130))*ISNUMBER(SEARCH('Class Rules'!$C$6:$C$85,$F9130))*'Class Rules'!$A$6:$A$85))</f>
        <v>17</v>
      </c>
      <c r="N9130" s="1" t="str">
        <f t="array" ref="N9130">IF($M9130=0,'Class Rules'!$D$3,INDEX('Class Rules'!$D$6:$D$85,MATCH($M9130,'Class Rules'!$A$6:$A$85,0)))</f>
        <v>Freight LDV</v>
      </c>
      <c r="O9130" s="1" t="str">
        <f t="array" ref="O9130">IF(SUMPRODUCT(MAX(ISNUMBER(SEARCH(Fuel_Rules!$A$6:$A$30,$E9130))*ISNUMBER(SEARCH(Fuel_Rules!$B$6:$B$30,$F9130))*(Fuel_Rules!$A$6:$A$30&lt;&gt;"")))&gt;0,"Plug-in hybrid",IF($G9130="Diesel","Diesel","Gasoline"))</f>
        <v>Diesel</v>
      </c>
    </row>
    <row r="9131" spans="1:15" ht="15" customHeight="1" x14ac:dyDescent="0.25">
      <c r="A9131" s="1">
        <v>2022</v>
      </c>
      <c r="B9131" s="1" t="s">
        <v>11026</v>
      </c>
      <c r="C9131" s="1" t="s">
        <v>2293</v>
      </c>
      <c r="D9131" s="1" t="s">
        <v>11789</v>
      </c>
      <c r="E9131" s="1" t="s">
        <v>2222</v>
      </c>
      <c r="F9131" s="1" t="s">
        <v>2295</v>
      </c>
      <c r="G9131" s="1" t="s">
        <v>103</v>
      </c>
      <c r="H9131" s="1" t="s">
        <v>437</v>
      </c>
      <c r="I9131" s="1">
        <v>1.6</v>
      </c>
      <c r="J9131" s="1">
        <v>2023</v>
      </c>
      <c r="K9131" s="1">
        <v>124564</v>
      </c>
      <c r="L9131" s="1">
        <v>0</v>
      </c>
      <c r="M9131" s="1">
        <f t="array" ref="M9131">SUMPRODUCT(MAX(ISNUMBER(SEARCH('Class Rules'!$B$6:$B$85,$E9131))*ISNUMBER(SEARCH('Class Rules'!$C$6:$C$85,$F9131))*'Class Rules'!$A$6:$A$85))</f>
        <v>0</v>
      </c>
      <c r="N9131" s="1" t="str">
        <f t="array" ref="N9131">IF($M9131=0,'Class Rules'!$D$3,INDEX('Class Rules'!$D$6:$D$85,MATCH($M9131,'Class Rules'!$A$6:$A$85,0)))</f>
        <v>Passenger LDV</v>
      </c>
      <c r="O9131" s="1" t="str">
        <f t="array" ref="O9131">IF(SUMPRODUCT(MAX(ISNUMBER(SEARCH(Fuel_Rules!$A$6:$A$30,$E9131))*ISNUMBER(SEARCH(Fuel_Rules!$B$6:$B$30,$F9131))*(Fuel_Rules!$A$6:$A$30&lt;&gt;"")))&gt;0,"Plug-in hybrid",IF($G9131="Diesel","Diesel","Gasoline"))</f>
        <v>Gasoline</v>
      </c>
    </row>
    <row r="9132" spans="1:15" ht="15" customHeight="1" x14ac:dyDescent="0.25">
      <c r="A9132" s="1">
        <v>2022</v>
      </c>
      <c r="B9132" s="1" t="s">
        <v>11026</v>
      </c>
      <c r="C9132" s="1" t="s">
        <v>2296</v>
      </c>
      <c r="D9132" s="1" t="s">
        <v>11790</v>
      </c>
      <c r="E9132" s="1" t="s">
        <v>2222</v>
      </c>
      <c r="F9132" s="1" t="s">
        <v>2298</v>
      </c>
      <c r="G9132" s="1" t="s">
        <v>103</v>
      </c>
      <c r="H9132" s="1" t="s">
        <v>437</v>
      </c>
      <c r="I9132" s="1">
        <v>1.6</v>
      </c>
      <c r="J9132" s="1">
        <v>2023</v>
      </c>
      <c r="K9132" s="1">
        <v>111737</v>
      </c>
      <c r="L9132" s="1">
        <v>0</v>
      </c>
      <c r="M9132" s="1">
        <f t="array" ref="M9132">SUMPRODUCT(MAX(ISNUMBER(SEARCH('Class Rules'!$B$6:$B$85,$E9132))*ISNUMBER(SEARCH('Class Rules'!$C$6:$C$85,$F9132))*'Class Rules'!$A$6:$A$85))</f>
        <v>0</v>
      </c>
      <c r="N9132" s="1" t="str">
        <f t="array" ref="N9132">IF($M9132=0,'Class Rules'!$D$3,INDEX('Class Rules'!$D$6:$D$85,MATCH($M9132,'Class Rules'!$A$6:$A$85,0)))</f>
        <v>Passenger LDV</v>
      </c>
      <c r="O9132" s="1" t="str">
        <f t="array" ref="O9132">IF(SUMPRODUCT(MAX(ISNUMBER(SEARCH(Fuel_Rules!$A$6:$A$30,$E9132))*ISNUMBER(SEARCH(Fuel_Rules!$B$6:$B$30,$F9132))*(Fuel_Rules!$A$6:$A$30&lt;&gt;"")))&gt;0,"Plug-in hybrid",IF($G9132="Diesel","Diesel","Gasoline"))</f>
        <v>Gasoline</v>
      </c>
    </row>
    <row r="9133" spans="1:15" ht="15" customHeight="1" x14ac:dyDescent="0.25">
      <c r="A9133" s="1">
        <v>2022</v>
      </c>
      <c r="B9133" s="1" t="s">
        <v>11026</v>
      </c>
      <c r="C9133" s="1" t="s">
        <v>2299</v>
      </c>
      <c r="D9133" s="1" t="s">
        <v>11791</v>
      </c>
      <c r="E9133" s="1" t="s">
        <v>2222</v>
      </c>
      <c r="F9133" s="1" t="s">
        <v>2301</v>
      </c>
      <c r="G9133" s="1" t="s">
        <v>103</v>
      </c>
      <c r="H9133" s="1" t="s">
        <v>437</v>
      </c>
      <c r="I9133" s="1">
        <v>1.6</v>
      </c>
      <c r="J9133" s="1">
        <v>2023</v>
      </c>
      <c r="K9133" s="1">
        <v>104242</v>
      </c>
      <c r="L9133" s="1">
        <v>0</v>
      </c>
      <c r="M9133" s="1">
        <f t="array" ref="M9133">SUMPRODUCT(MAX(ISNUMBER(SEARCH('Class Rules'!$B$6:$B$85,$E9133))*ISNUMBER(SEARCH('Class Rules'!$C$6:$C$85,$F9133))*'Class Rules'!$A$6:$A$85))</f>
        <v>0</v>
      </c>
      <c r="N9133" s="1" t="str">
        <f t="array" ref="N9133">IF($M9133=0,'Class Rules'!$D$3,INDEX('Class Rules'!$D$6:$D$85,MATCH($M9133,'Class Rules'!$A$6:$A$85,0)))</f>
        <v>Passenger LDV</v>
      </c>
      <c r="O9133" s="1" t="str">
        <f t="array" ref="O9133">IF(SUMPRODUCT(MAX(ISNUMBER(SEARCH(Fuel_Rules!$A$6:$A$30,$E9133))*ISNUMBER(SEARCH(Fuel_Rules!$B$6:$B$30,$F9133))*(Fuel_Rules!$A$6:$A$30&lt;&gt;"")))&gt;0,"Plug-in hybrid",IF($G9133="Diesel","Diesel","Gasoline"))</f>
        <v>Gasoline</v>
      </c>
    </row>
    <row r="9134" spans="1:15" ht="15" customHeight="1" x14ac:dyDescent="0.25">
      <c r="A9134" s="1">
        <v>2022</v>
      </c>
      <c r="B9134" s="1" t="s">
        <v>11026</v>
      </c>
      <c r="C9134" s="1" t="s">
        <v>2302</v>
      </c>
      <c r="D9134" s="1" t="s">
        <v>11792</v>
      </c>
      <c r="E9134" s="1" t="s">
        <v>2222</v>
      </c>
      <c r="F9134" s="1" t="s">
        <v>2304</v>
      </c>
      <c r="G9134" s="1" t="s">
        <v>103</v>
      </c>
      <c r="H9134" s="1" t="s">
        <v>298</v>
      </c>
      <c r="I9134" s="1">
        <v>1.6</v>
      </c>
      <c r="J9134" s="1">
        <v>2023</v>
      </c>
      <c r="K9134" s="1">
        <v>95378</v>
      </c>
      <c r="L9134" s="1">
        <v>0</v>
      </c>
      <c r="M9134" s="1">
        <f t="array" ref="M9134">SUMPRODUCT(MAX(ISNUMBER(SEARCH('Class Rules'!$B$6:$B$85,$E9134))*ISNUMBER(SEARCH('Class Rules'!$C$6:$C$85,$F9134))*'Class Rules'!$A$6:$A$85))</f>
        <v>0</v>
      </c>
      <c r="N9134" s="1" t="str">
        <f t="array" ref="N9134">IF($M9134=0,'Class Rules'!$D$3,INDEX('Class Rules'!$D$6:$D$85,MATCH($M9134,'Class Rules'!$A$6:$A$85,0)))</f>
        <v>Passenger LDV</v>
      </c>
      <c r="O9134" s="1" t="str">
        <f t="array" ref="O9134">IF(SUMPRODUCT(MAX(ISNUMBER(SEARCH(Fuel_Rules!$A$6:$A$30,$E9134))*ISNUMBER(SEARCH(Fuel_Rules!$B$6:$B$30,$F9134))*(Fuel_Rules!$A$6:$A$30&lt;&gt;"")))&gt;0,"Plug-in hybrid",IF($G9134="Diesel","Diesel","Gasoline"))</f>
        <v>Gasoline</v>
      </c>
    </row>
    <row r="9135" spans="1:15" ht="15" customHeight="1" x14ac:dyDescent="0.25">
      <c r="A9135" s="1">
        <v>2022</v>
      </c>
      <c r="B9135" s="1" t="s">
        <v>11026</v>
      </c>
      <c r="C9135" s="1" t="s">
        <v>2305</v>
      </c>
      <c r="D9135" s="1" t="s">
        <v>11793</v>
      </c>
      <c r="E9135" s="1" t="s">
        <v>2222</v>
      </c>
      <c r="F9135" s="1" t="s">
        <v>2307</v>
      </c>
      <c r="G9135" s="1" t="s">
        <v>103</v>
      </c>
      <c r="H9135" s="1" t="s">
        <v>437</v>
      </c>
      <c r="I9135" s="1">
        <v>1.6</v>
      </c>
      <c r="J9135" s="1">
        <v>2023</v>
      </c>
      <c r="K9135" s="1">
        <v>120849</v>
      </c>
      <c r="L9135" s="1">
        <v>0</v>
      </c>
      <c r="M9135" s="1">
        <f t="array" ref="M9135">SUMPRODUCT(MAX(ISNUMBER(SEARCH('Class Rules'!$B$6:$B$85,$E9135))*ISNUMBER(SEARCH('Class Rules'!$C$6:$C$85,$F9135))*'Class Rules'!$A$6:$A$85))</f>
        <v>0</v>
      </c>
      <c r="N9135" s="1" t="str">
        <f t="array" ref="N9135">IF($M9135=0,'Class Rules'!$D$3,INDEX('Class Rules'!$D$6:$D$85,MATCH($M9135,'Class Rules'!$A$6:$A$85,0)))</f>
        <v>Passenger LDV</v>
      </c>
      <c r="O9135" s="1" t="str">
        <f t="array" ref="O9135">IF(SUMPRODUCT(MAX(ISNUMBER(SEARCH(Fuel_Rules!$A$6:$A$30,$E9135))*ISNUMBER(SEARCH(Fuel_Rules!$B$6:$B$30,$F9135))*(Fuel_Rules!$A$6:$A$30&lt;&gt;"")))&gt;0,"Plug-in hybrid",IF($G9135="Diesel","Diesel","Gasoline"))</f>
        <v>Gasoline</v>
      </c>
    </row>
    <row r="9136" spans="1:15" ht="15" customHeight="1" x14ac:dyDescent="0.25">
      <c r="A9136" s="1">
        <v>2022</v>
      </c>
      <c r="B9136" s="1" t="s">
        <v>11026</v>
      </c>
      <c r="C9136" s="1" t="s">
        <v>2308</v>
      </c>
      <c r="D9136" s="1" t="s">
        <v>11794</v>
      </c>
      <c r="E9136" s="1" t="s">
        <v>2222</v>
      </c>
      <c r="F9136" s="1" t="s">
        <v>2310</v>
      </c>
      <c r="G9136" s="1" t="s">
        <v>103</v>
      </c>
      <c r="H9136" s="1" t="s">
        <v>298</v>
      </c>
      <c r="I9136" s="1">
        <v>1.6</v>
      </c>
      <c r="J9136" s="1">
        <v>2023</v>
      </c>
      <c r="K9136" s="1">
        <v>112348</v>
      </c>
      <c r="L9136" s="1">
        <v>0</v>
      </c>
      <c r="M9136" s="1">
        <f t="array" ref="M9136">SUMPRODUCT(MAX(ISNUMBER(SEARCH('Class Rules'!$B$6:$B$85,$E9136))*ISNUMBER(SEARCH('Class Rules'!$C$6:$C$85,$F9136))*'Class Rules'!$A$6:$A$85))</f>
        <v>0</v>
      </c>
      <c r="N9136" s="1" t="str">
        <f t="array" ref="N9136">IF($M9136=0,'Class Rules'!$D$3,INDEX('Class Rules'!$D$6:$D$85,MATCH($M9136,'Class Rules'!$A$6:$A$85,0)))</f>
        <v>Passenger LDV</v>
      </c>
      <c r="O9136" s="1" t="str">
        <f t="array" ref="O9136">IF(SUMPRODUCT(MAX(ISNUMBER(SEARCH(Fuel_Rules!$A$6:$A$30,$E9136))*ISNUMBER(SEARCH(Fuel_Rules!$B$6:$B$30,$F9136))*(Fuel_Rules!$A$6:$A$30&lt;&gt;"")))&gt;0,"Plug-in hybrid",IF($G9136="Diesel","Diesel","Gasoline"))</f>
        <v>Gasoline</v>
      </c>
    </row>
    <row r="9137" spans="1:15" ht="15" customHeight="1" x14ac:dyDescent="0.25">
      <c r="A9137" s="1">
        <v>2022</v>
      </c>
      <c r="B9137" s="1" t="s">
        <v>11026</v>
      </c>
      <c r="C9137" s="1" t="s">
        <v>2311</v>
      </c>
      <c r="D9137" s="1" t="s">
        <v>11795</v>
      </c>
      <c r="E9137" s="1" t="s">
        <v>2222</v>
      </c>
      <c r="F9137" s="1" t="s">
        <v>2313</v>
      </c>
      <c r="G9137" s="1" t="s">
        <v>103</v>
      </c>
      <c r="H9137" s="1" t="s">
        <v>437</v>
      </c>
      <c r="I9137" s="1">
        <v>1.6</v>
      </c>
      <c r="J9137" s="1">
        <v>2023</v>
      </c>
      <c r="K9137" s="1">
        <v>130176</v>
      </c>
      <c r="L9137" s="1">
        <v>0</v>
      </c>
      <c r="M9137" s="1">
        <f t="array" ref="M9137">SUMPRODUCT(MAX(ISNUMBER(SEARCH('Class Rules'!$B$6:$B$85,$E9137))*ISNUMBER(SEARCH('Class Rules'!$C$6:$C$85,$F9137))*'Class Rules'!$A$6:$A$85))</f>
        <v>0</v>
      </c>
      <c r="N9137" s="1" t="str">
        <f t="array" ref="N9137">IF($M9137=0,'Class Rules'!$D$3,INDEX('Class Rules'!$D$6:$D$85,MATCH($M9137,'Class Rules'!$A$6:$A$85,0)))</f>
        <v>Passenger LDV</v>
      </c>
      <c r="O9137" s="1" t="str">
        <f t="array" ref="O9137">IF(SUMPRODUCT(MAX(ISNUMBER(SEARCH(Fuel_Rules!$A$6:$A$30,$E9137))*ISNUMBER(SEARCH(Fuel_Rules!$B$6:$B$30,$F9137))*(Fuel_Rules!$A$6:$A$30&lt;&gt;"")))&gt;0,"Plug-in hybrid",IF($G9137="Diesel","Diesel","Gasoline"))</f>
        <v>Gasoline</v>
      </c>
    </row>
    <row r="9138" spans="1:15" ht="15" customHeight="1" x14ac:dyDescent="0.25">
      <c r="A9138" s="1">
        <v>2022</v>
      </c>
      <c r="B9138" s="1" t="s">
        <v>11026</v>
      </c>
      <c r="C9138" s="1" t="s">
        <v>2314</v>
      </c>
      <c r="D9138" s="1" t="s">
        <v>11796</v>
      </c>
      <c r="E9138" s="1" t="s">
        <v>2222</v>
      </c>
      <c r="F9138" s="1" t="s">
        <v>2316</v>
      </c>
      <c r="G9138" s="1" t="s">
        <v>103</v>
      </c>
      <c r="H9138" s="1" t="s">
        <v>437</v>
      </c>
      <c r="I9138" s="1">
        <v>1.6</v>
      </c>
      <c r="J9138" s="1">
        <v>2023</v>
      </c>
      <c r="K9138" s="1">
        <v>142960</v>
      </c>
      <c r="L9138" s="1">
        <v>0</v>
      </c>
      <c r="M9138" s="1">
        <f t="array" ref="M9138">SUMPRODUCT(MAX(ISNUMBER(SEARCH('Class Rules'!$B$6:$B$85,$E9138))*ISNUMBER(SEARCH('Class Rules'!$C$6:$C$85,$F9138))*'Class Rules'!$A$6:$A$85))</f>
        <v>0</v>
      </c>
      <c r="N9138" s="1" t="str">
        <f t="array" ref="N9138">IF($M9138=0,'Class Rules'!$D$3,INDEX('Class Rules'!$D$6:$D$85,MATCH($M9138,'Class Rules'!$A$6:$A$85,0)))</f>
        <v>Passenger LDV</v>
      </c>
      <c r="O9138" s="1" t="str">
        <f t="array" ref="O9138">IF(SUMPRODUCT(MAX(ISNUMBER(SEARCH(Fuel_Rules!$A$6:$A$30,$E9138))*ISNUMBER(SEARCH(Fuel_Rules!$B$6:$B$30,$F9138))*(Fuel_Rules!$A$6:$A$30&lt;&gt;"")))&gt;0,"Plug-in hybrid",IF($G9138="Diesel","Diesel","Gasoline"))</f>
        <v>Gasoline</v>
      </c>
    </row>
    <row r="9139" spans="1:15" ht="15" customHeight="1" x14ac:dyDescent="0.25">
      <c r="A9139" s="1">
        <v>2022</v>
      </c>
      <c r="B9139" s="1" t="s">
        <v>11026</v>
      </c>
      <c r="C9139" s="1" t="s">
        <v>2317</v>
      </c>
      <c r="D9139" s="1" t="s">
        <v>11797</v>
      </c>
      <c r="E9139" s="1" t="s">
        <v>2222</v>
      </c>
      <c r="F9139" s="1" t="s">
        <v>2319</v>
      </c>
      <c r="G9139" s="1" t="s">
        <v>103</v>
      </c>
      <c r="H9139" s="1" t="s">
        <v>437</v>
      </c>
      <c r="I9139" s="1">
        <v>1.6</v>
      </c>
      <c r="J9139" s="1">
        <v>2023</v>
      </c>
      <c r="K9139" s="1">
        <v>135790</v>
      </c>
      <c r="L9139" s="1">
        <v>0</v>
      </c>
      <c r="M9139" s="1">
        <f t="array" ref="M9139">SUMPRODUCT(MAX(ISNUMBER(SEARCH('Class Rules'!$B$6:$B$85,$E9139))*ISNUMBER(SEARCH('Class Rules'!$C$6:$C$85,$F9139))*'Class Rules'!$A$6:$A$85))</f>
        <v>0</v>
      </c>
      <c r="N9139" s="1" t="str">
        <f t="array" ref="N9139">IF($M9139=0,'Class Rules'!$D$3,INDEX('Class Rules'!$D$6:$D$85,MATCH($M9139,'Class Rules'!$A$6:$A$85,0)))</f>
        <v>Passenger LDV</v>
      </c>
      <c r="O9139" s="1" t="str">
        <f t="array" ref="O9139">IF(SUMPRODUCT(MAX(ISNUMBER(SEARCH(Fuel_Rules!$A$6:$A$30,$E9139))*ISNUMBER(SEARCH(Fuel_Rules!$B$6:$B$30,$F9139))*(Fuel_Rules!$A$6:$A$30&lt;&gt;"")))&gt;0,"Plug-in hybrid",IF($G9139="Diesel","Diesel","Gasoline"))</f>
        <v>Gasoline</v>
      </c>
    </row>
    <row r="9140" spans="1:15" ht="15" customHeight="1" x14ac:dyDescent="0.25">
      <c r="A9140" s="1">
        <v>2022</v>
      </c>
      <c r="B9140" s="1" t="s">
        <v>11026</v>
      </c>
      <c r="C9140" s="1" t="s">
        <v>2320</v>
      </c>
      <c r="D9140" s="1" t="s">
        <v>11798</v>
      </c>
      <c r="E9140" s="1" t="s">
        <v>2222</v>
      </c>
      <c r="F9140" s="1" t="s">
        <v>2322</v>
      </c>
      <c r="G9140" s="1" t="s">
        <v>105</v>
      </c>
      <c r="H9140" s="1" t="s">
        <v>437</v>
      </c>
      <c r="I9140" s="1">
        <v>2.2999999999999998</v>
      </c>
      <c r="J9140" s="1">
        <v>2023</v>
      </c>
      <c r="K9140" s="1">
        <v>270336</v>
      </c>
      <c r="L9140" s="1">
        <v>0</v>
      </c>
      <c r="M9140" s="1">
        <f t="array" ref="M9140">SUMPRODUCT(MAX(ISNUMBER(SEARCH('Class Rules'!$B$6:$B$85,$E9140))*ISNUMBER(SEARCH('Class Rules'!$C$6:$C$85,$F9140))*'Class Rules'!$A$6:$A$85))</f>
        <v>17</v>
      </c>
      <c r="N9140" s="1" t="str">
        <f t="array" ref="N9140">IF($M9140=0,'Class Rules'!$D$3,INDEX('Class Rules'!$D$6:$D$85,MATCH($M9140,'Class Rules'!$A$6:$A$85,0)))</f>
        <v>Freight LDV</v>
      </c>
      <c r="O9140" s="1" t="str">
        <f t="array" ref="O9140">IF(SUMPRODUCT(MAX(ISNUMBER(SEARCH(Fuel_Rules!$A$6:$A$30,$E9140))*ISNUMBER(SEARCH(Fuel_Rules!$B$6:$B$30,$F9140))*(Fuel_Rules!$A$6:$A$30&lt;&gt;"")))&gt;0,"Plug-in hybrid",IF($G9140="Diesel","Diesel","Gasoline"))</f>
        <v>Diesel</v>
      </c>
    </row>
    <row r="9141" spans="1:15" ht="15" customHeight="1" x14ac:dyDescent="0.25">
      <c r="A9141" s="1">
        <v>2022</v>
      </c>
      <c r="B9141" s="1" t="s">
        <v>11026</v>
      </c>
      <c r="C9141" s="1" t="s">
        <v>6626</v>
      </c>
      <c r="D9141" s="1" t="s">
        <v>11799</v>
      </c>
      <c r="E9141" s="1" t="s">
        <v>2222</v>
      </c>
      <c r="F9141" s="1" t="s">
        <v>6628</v>
      </c>
      <c r="G9141" s="1" t="s">
        <v>105</v>
      </c>
      <c r="H9141" s="1" t="s">
        <v>437</v>
      </c>
      <c r="I9141" s="1">
        <v>2.2999999999999998</v>
      </c>
      <c r="J9141" s="1">
        <v>2023</v>
      </c>
      <c r="K9141" s="1">
        <v>323445</v>
      </c>
      <c r="L9141" s="1">
        <v>0</v>
      </c>
      <c r="M9141" s="1">
        <f t="array" ref="M9141">SUMPRODUCT(MAX(ISNUMBER(SEARCH('Class Rules'!$B$6:$B$85,$E9141))*ISNUMBER(SEARCH('Class Rules'!$C$6:$C$85,$F9141))*'Class Rules'!$A$6:$A$85))</f>
        <v>17</v>
      </c>
      <c r="N9141" s="1" t="str">
        <f t="array" ref="N9141">IF($M9141=0,'Class Rules'!$D$3,INDEX('Class Rules'!$D$6:$D$85,MATCH($M9141,'Class Rules'!$A$6:$A$85,0)))</f>
        <v>Freight LDV</v>
      </c>
      <c r="O9141" s="1" t="str">
        <f t="array" ref="O9141">IF(SUMPRODUCT(MAX(ISNUMBER(SEARCH(Fuel_Rules!$A$6:$A$30,$E9141))*ISNUMBER(SEARCH(Fuel_Rules!$B$6:$B$30,$F9141))*(Fuel_Rules!$A$6:$A$30&lt;&gt;"")))&gt;0,"Plug-in hybrid",IF($G9141="Diesel","Diesel","Gasoline"))</f>
        <v>Diesel</v>
      </c>
    </row>
    <row r="9142" spans="1:15" ht="15" customHeight="1" x14ac:dyDescent="0.25">
      <c r="A9142" s="1">
        <v>2022</v>
      </c>
      <c r="B9142" s="1" t="s">
        <v>11026</v>
      </c>
      <c r="C9142" s="1" t="s">
        <v>6626</v>
      </c>
      <c r="D9142" s="1" t="s">
        <v>11800</v>
      </c>
      <c r="E9142" s="1" t="s">
        <v>2222</v>
      </c>
      <c r="F9142" s="1" t="s">
        <v>6628</v>
      </c>
      <c r="G9142" s="1" t="s">
        <v>105</v>
      </c>
      <c r="H9142" s="1" t="s">
        <v>437</v>
      </c>
      <c r="I9142" s="1">
        <v>2.2999999999999998</v>
      </c>
      <c r="J9142" s="1">
        <v>2023</v>
      </c>
      <c r="K9142" s="1">
        <v>309001</v>
      </c>
      <c r="L9142" s="1">
        <v>0</v>
      </c>
      <c r="M9142" s="1">
        <f t="array" ref="M9142">SUMPRODUCT(MAX(ISNUMBER(SEARCH('Class Rules'!$B$6:$B$85,$E9142))*ISNUMBER(SEARCH('Class Rules'!$C$6:$C$85,$F9142))*'Class Rules'!$A$6:$A$85))</f>
        <v>17</v>
      </c>
      <c r="N9142" s="1" t="str">
        <f t="array" ref="N9142">IF($M9142=0,'Class Rules'!$D$3,INDEX('Class Rules'!$D$6:$D$85,MATCH($M9142,'Class Rules'!$A$6:$A$85,0)))</f>
        <v>Freight LDV</v>
      </c>
      <c r="O9142" s="1" t="str">
        <f t="array" ref="O9142">IF(SUMPRODUCT(MAX(ISNUMBER(SEARCH(Fuel_Rules!$A$6:$A$30,$E9142))*ISNUMBER(SEARCH(Fuel_Rules!$B$6:$B$30,$F9142))*(Fuel_Rules!$A$6:$A$30&lt;&gt;"")))&gt;0,"Plug-in hybrid",IF($G9142="Diesel","Diesel","Gasoline"))</f>
        <v>Diesel</v>
      </c>
    </row>
    <row r="9143" spans="1:15" ht="15" customHeight="1" x14ac:dyDescent="0.25">
      <c r="A9143" s="1">
        <v>2022</v>
      </c>
      <c r="B9143" s="1" t="s">
        <v>11026</v>
      </c>
      <c r="C9143" s="1" t="s">
        <v>7553</v>
      </c>
      <c r="D9143" s="1" t="s">
        <v>11801</v>
      </c>
      <c r="E9143" s="1" t="s">
        <v>2222</v>
      </c>
      <c r="F9143" s="1" t="s">
        <v>7555</v>
      </c>
      <c r="G9143" s="1" t="s">
        <v>105</v>
      </c>
      <c r="H9143" s="1" t="s">
        <v>437</v>
      </c>
      <c r="I9143" s="1">
        <v>2.2999999999999998</v>
      </c>
      <c r="J9143" s="1">
        <v>2023</v>
      </c>
      <c r="K9143" s="1">
        <v>323031</v>
      </c>
      <c r="L9143" s="1">
        <v>0</v>
      </c>
      <c r="M9143" s="1">
        <f t="array" ref="M9143">SUMPRODUCT(MAX(ISNUMBER(SEARCH('Class Rules'!$B$6:$B$85,$E9143))*ISNUMBER(SEARCH('Class Rules'!$C$6:$C$85,$F9143))*'Class Rules'!$A$6:$A$85))</f>
        <v>17</v>
      </c>
      <c r="N9143" s="1" t="str">
        <f t="array" ref="N9143">IF($M9143=0,'Class Rules'!$D$3,INDEX('Class Rules'!$D$6:$D$85,MATCH($M9143,'Class Rules'!$A$6:$A$85,0)))</f>
        <v>Freight LDV</v>
      </c>
      <c r="O9143" s="1" t="str">
        <f t="array" ref="O9143">IF(SUMPRODUCT(MAX(ISNUMBER(SEARCH(Fuel_Rules!$A$6:$A$30,$E9143))*ISNUMBER(SEARCH(Fuel_Rules!$B$6:$B$30,$F9143))*(Fuel_Rules!$A$6:$A$30&lt;&gt;"")))&gt;0,"Plug-in hybrid",IF($G9143="Diesel","Diesel","Gasoline"))</f>
        <v>Diesel</v>
      </c>
    </row>
    <row r="9144" spans="1:15" ht="15" customHeight="1" x14ac:dyDescent="0.25">
      <c r="A9144" s="1">
        <v>2022</v>
      </c>
      <c r="B9144" s="1" t="s">
        <v>11026</v>
      </c>
      <c r="C9144" s="1" t="s">
        <v>7553</v>
      </c>
      <c r="D9144" s="1" t="s">
        <v>11802</v>
      </c>
      <c r="E9144" s="1" t="s">
        <v>2222</v>
      </c>
      <c r="F9144" s="1" t="s">
        <v>7555</v>
      </c>
      <c r="G9144" s="1" t="s">
        <v>105</v>
      </c>
      <c r="H9144" s="1" t="s">
        <v>437</v>
      </c>
      <c r="I9144" s="1">
        <v>2.2999999999999998</v>
      </c>
      <c r="J9144" s="1">
        <v>2023</v>
      </c>
      <c r="K9144" s="1">
        <v>300983</v>
      </c>
      <c r="L9144" s="1">
        <v>0</v>
      </c>
      <c r="M9144" s="1">
        <f t="array" ref="M9144">SUMPRODUCT(MAX(ISNUMBER(SEARCH('Class Rules'!$B$6:$B$85,$E9144))*ISNUMBER(SEARCH('Class Rules'!$C$6:$C$85,$F9144))*'Class Rules'!$A$6:$A$85))</f>
        <v>17</v>
      </c>
      <c r="N9144" s="1" t="str">
        <f t="array" ref="N9144">IF($M9144=0,'Class Rules'!$D$3,INDEX('Class Rules'!$D$6:$D$85,MATCH($M9144,'Class Rules'!$A$6:$A$85,0)))</f>
        <v>Freight LDV</v>
      </c>
      <c r="O9144" s="1" t="str">
        <f t="array" ref="O9144">IF(SUMPRODUCT(MAX(ISNUMBER(SEARCH(Fuel_Rules!$A$6:$A$30,$E9144))*ISNUMBER(SEARCH(Fuel_Rules!$B$6:$B$30,$F9144))*(Fuel_Rules!$A$6:$A$30&lt;&gt;"")))&gt;0,"Plug-in hybrid",IF($G9144="Diesel","Diesel","Gasoline"))</f>
        <v>Diesel</v>
      </c>
    </row>
    <row r="9145" spans="1:15" ht="15" customHeight="1" x14ac:dyDescent="0.25">
      <c r="A9145" s="1">
        <v>2022</v>
      </c>
      <c r="B9145" s="1" t="s">
        <v>11026</v>
      </c>
      <c r="C9145" s="1" t="s">
        <v>2330</v>
      </c>
      <c r="D9145" s="1" t="s">
        <v>11803</v>
      </c>
      <c r="E9145" s="1" t="s">
        <v>2325</v>
      </c>
      <c r="F9145" s="1" t="s">
        <v>2332</v>
      </c>
      <c r="G9145" s="1" t="s">
        <v>103</v>
      </c>
      <c r="H9145" s="1" t="s">
        <v>437</v>
      </c>
      <c r="I9145" s="1">
        <v>1.6</v>
      </c>
      <c r="J9145" s="1">
        <v>2023</v>
      </c>
      <c r="K9145" s="1">
        <v>250492</v>
      </c>
      <c r="L9145" s="1">
        <v>0</v>
      </c>
      <c r="M9145" s="1">
        <f t="array" ref="M9145">SUMPRODUCT(MAX(ISNUMBER(SEARCH('Class Rules'!$B$6:$B$85,$E9145))*ISNUMBER(SEARCH('Class Rules'!$C$6:$C$85,$F9145))*'Class Rules'!$A$6:$A$85))</f>
        <v>0</v>
      </c>
      <c r="N9145" s="1" t="str">
        <f t="array" ref="N9145">IF($M9145=0,'Class Rules'!$D$3,INDEX('Class Rules'!$D$6:$D$85,MATCH($M9145,'Class Rules'!$A$6:$A$85,0)))</f>
        <v>Passenger LDV</v>
      </c>
      <c r="O9145" s="1" t="str">
        <f t="array" ref="O9145">IF(SUMPRODUCT(MAX(ISNUMBER(SEARCH(Fuel_Rules!$A$6:$A$30,$E9145))*ISNUMBER(SEARCH(Fuel_Rules!$B$6:$B$30,$F9145))*(Fuel_Rules!$A$6:$A$30&lt;&gt;"")))&gt;0,"Plug-in hybrid",IF($G9145="Diesel","Diesel","Gasoline"))</f>
        <v>Gasoline</v>
      </c>
    </row>
    <row r="9146" spans="1:15" ht="15" customHeight="1" x14ac:dyDescent="0.25">
      <c r="A9146" s="1">
        <v>2022</v>
      </c>
      <c r="B9146" s="1" t="s">
        <v>11026</v>
      </c>
      <c r="C9146" s="1" t="s">
        <v>2330</v>
      </c>
      <c r="D9146" s="1" t="s">
        <v>11804</v>
      </c>
      <c r="E9146" s="1" t="s">
        <v>2325</v>
      </c>
      <c r="F9146" s="1" t="s">
        <v>2332</v>
      </c>
      <c r="G9146" s="1" t="s">
        <v>103</v>
      </c>
      <c r="H9146" s="1" t="s">
        <v>437</v>
      </c>
      <c r="I9146" s="1">
        <v>1.6</v>
      </c>
      <c r="J9146" s="1">
        <v>2023</v>
      </c>
      <c r="K9146" s="1">
        <v>231114</v>
      </c>
      <c r="L9146" s="1">
        <v>0</v>
      </c>
      <c r="M9146" s="1">
        <f t="array" ref="M9146">SUMPRODUCT(MAX(ISNUMBER(SEARCH('Class Rules'!$B$6:$B$85,$E9146))*ISNUMBER(SEARCH('Class Rules'!$C$6:$C$85,$F9146))*'Class Rules'!$A$6:$A$85))</f>
        <v>0</v>
      </c>
      <c r="N9146" s="1" t="str">
        <f t="array" ref="N9146">IF($M9146=0,'Class Rules'!$D$3,INDEX('Class Rules'!$D$6:$D$85,MATCH($M9146,'Class Rules'!$A$6:$A$85,0)))</f>
        <v>Passenger LDV</v>
      </c>
      <c r="O9146" s="1" t="str">
        <f t="array" ref="O9146">IF(SUMPRODUCT(MAX(ISNUMBER(SEARCH(Fuel_Rules!$A$6:$A$30,$E9146))*ISNUMBER(SEARCH(Fuel_Rules!$B$6:$B$30,$F9146))*(Fuel_Rules!$A$6:$A$30&lt;&gt;"")))&gt;0,"Plug-in hybrid",IF($G9146="Diesel","Diesel","Gasoline"))</f>
        <v>Gasoline</v>
      </c>
    </row>
    <row r="9147" spans="1:15" ht="15" customHeight="1" x14ac:dyDescent="0.25">
      <c r="A9147" s="1">
        <v>2022</v>
      </c>
      <c r="B9147" s="1" t="s">
        <v>11026</v>
      </c>
      <c r="C9147" s="1" t="s">
        <v>2333</v>
      </c>
      <c r="D9147" s="1" t="s">
        <v>11805</v>
      </c>
      <c r="E9147" s="1" t="s">
        <v>2325</v>
      </c>
      <c r="F9147" s="1" t="s">
        <v>2335</v>
      </c>
      <c r="G9147" s="1" t="s">
        <v>103</v>
      </c>
      <c r="H9147" s="1" t="s">
        <v>437</v>
      </c>
      <c r="I9147" s="1">
        <v>1.6</v>
      </c>
      <c r="J9147" s="1">
        <v>2023</v>
      </c>
      <c r="K9147" s="1">
        <v>114820</v>
      </c>
      <c r="L9147" s="1">
        <v>0</v>
      </c>
      <c r="M9147" s="1">
        <f t="array" ref="M9147">SUMPRODUCT(MAX(ISNUMBER(SEARCH('Class Rules'!$B$6:$B$85,$E9147))*ISNUMBER(SEARCH('Class Rules'!$C$6:$C$85,$F9147))*'Class Rules'!$A$6:$A$85))</f>
        <v>0</v>
      </c>
      <c r="N9147" s="1" t="str">
        <f t="array" ref="N9147">IF($M9147=0,'Class Rules'!$D$3,INDEX('Class Rules'!$D$6:$D$85,MATCH($M9147,'Class Rules'!$A$6:$A$85,0)))</f>
        <v>Passenger LDV</v>
      </c>
      <c r="O9147" s="1" t="str">
        <f t="array" ref="O9147">IF(SUMPRODUCT(MAX(ISNUMBER(SEARCH(Fuel_Rules!$A$6:$A$30,$E9147))*ISNUMBER(SEARCH(Fuel_Rules!$B$6:$B$30,$F9147))*(Fuel_Rules!$A$6:$A$30&lt;&gt;"")))&gt;0,"Plug-in hybrid",IF($G9147="Diesel","Diesel","Gasoline"))</f>
        <v>Gasoline</v>
      </c>
    </row>
    <row r="9148" spans="1:15" ht="15" customHeight="1" x14ac:dyDescent="0.25">
      <c r="A9148" s="1">
        <v>2022</v>
      </c>
      <c r="B9148" s="1" t="s">
        <v>11026</v>
      </c>
      <c r="C9148" s="1" t="s">
        <v>2333</v>
      </c>
      <c r="D9148" s="1" t="s">
        <v>11806</v>
      </c>
      <c r="E9148" s="1" t="s">
        <v>2325</v>
      </c>
      <c r="F9148" s="1" t="s">
        <v>2335</v>
      </c>
      <c r="G9148" s="1" t="s">
        <v>103</v>
      </c>
      <c r="H9148" s="1" t="s">
        <v>437</v>
      </c>
      <c r="I9148" s="1">
        <v>1.6</v>
      </c>
      <c r="J9148" s="1">
        <v>2023</v>
      </c>
      <c r="K9148" s="1">
        <v>106056</v>
      </c>
      <c r="L9148" s="1">
        <v>0</v>
      </c>
      <c r="M9148" s="1">
        <f t="array" ref="M9148">SUMPRODUCT(MAX(ISNUMBER(SEARCH('Class Rules'!$B$6:$B$85,$E9148))*ISNUMBER(SEARCH('Class Rules'!$C$6:$C$85,$F9148))*'Class Rules'!$A$6:$A$85))</f>
        <v>0</v>
      </c>
      <c r="N9148" s="1" t="str">
        <f t="array" ref="N9148">IF($M9148=0,'Class Rules'!$D$3,INDEX('Class Rules'!$D$6:$D$85,MATCH($M9148,'Class Rules'!$A$6:$A$85,0)))</f>
        <v>Passenger LDV</v>
      </c>
      <c r="O9148" s="1" t="str">
        <f t="array" ref="O9148">IF(SUMPRODUCT(MAX(ISNUMBER(SEARCH(Fuel_Rules!$A$6:$A$30,$E9148))*ISNUMBER(SEARCH(Fuel_Rules!$B$6:$B$30,$F9148))*(Fuel_Rules!$A$6:$A$30&lt;&gt;"")))&gt;0,"Plug-in hybrid",IF($G9148="Diesel","Diesel","Gasoline"))</f>
        <v>Gasoline</v>
      </c>
    </row>
    <row r="9149" spans="1:15" ht="15" customHeight="1" x14ac:dyDescent="0.25">
      <c r="A9149" s="1">
        <v>2022</v>
      </c>
      <c r="B9149" s="1" t="s">
        <v>11026</v>
      </c>
      <c r="C9149" s="1" t="s">
        <v>2339</v>
      </c>
      <c r="D9149" s="1" t="s">
        <v>11807</v>
      </c>
      <c r="E9149" s="1" t="s">
        <v>2325</v>
      </c>
      <c r="F9149" s="1" t="s">
        <v>2341</v>
      </c>
      <c r="G9149" s="1" t="s">
        <v>103</v>
      </c>
      <c r="H9149" s="1" t="s">
        <v>437</v>
      </c>
      <c r="I9149" s="1">
        <v>1.6</v>
      </c>
      <c r="J9149" s="1">
        <v>2023</v>
      </c>
      <c r="K9149" s="1">
        <v>105019</v>
      </c>
      <c r="L9149" s="1">
        <v>0</v>
      </c>
      <c r="M9149" s="1">
        <f t="array" ref="M9149">SUMPRODUCT(MAX(ISNUMBER(SEARCH('Class Rules'!$B$6:$B$85,$E9149))*ISNUMBER(SEARCH('Class Rules'!$C$6:$C$85,$F9149))*'Class Rules'!$A$6:$A$85))</f>
        <v>0</v>
      </c>
      <c r="N9149" s="1" t="str">
        <f t="array" ref="N9149">IF($M9149=0,'Class Rules'!$D$3,INDEX('Class Rules'!$D$6:$D$85,MATCH($M9149,'Class Rules'!$A$6:$A$85,0)))</f>
        <v>Passenger LDV</v>
      </c>
      <c r="O9149" s="1" t="str">
        <f t="array" ref="O9149">IF(SUMPRODUCT(MAX(ISNUMBER(SEARCH(Fuel_Rules!$A$6:$A$30,$E9149))*ISNUMBER(SEARCH(Fuel_Rules!$B$6:$B$30,$F9149))*(Fuel_Rules!$A$6:$A$30&lt;&gt;"")))&gt;0,"Plug-in hybrid",IF($G9149="Diesel","Diesel","Gasoline"))</f>
        <v>Gasoline</v>
      </c>
    </row>
    <row r="9150" spans="1:15" ht="15" customHeight="1" x14ac:dyDescent="0.25">
      <c r="A9150" s="1">
        <v>2022</v>
      </c>
      <c r="B9150" s="1" t="s">
        <v>11026</v>
      </c>
      <c r="C9150" s="1" t="s">
        <v>2339</v>
      </c>
      <c r="D9150" s="1" t="s">
        <v>11808</v>
      </c>
      <c r="E9150" s="1" t="s">
        <v>2325</v>
      </c>
      <c r="F9150" s="1" t="s">
        <v>2341</v>
      </c>
      <c r="G9150" s="1" t="s">
        <v>103</v>
      </c>
      <c r="H9150" s="1" t="s">
        <v>437</v>
      </c>
      <c r="I9150" s="1">
        <v>1.6</v>
      </c>
      <c r="J9150" s="1">
        <v>2023</v>
      </c>
      <c r="K9150" s="1">
        <v>95763</v>
      </c>
      <c r="L9150" s="1">
        <v>0</v>
      </c>
      <c r="M9150" s="1">
        <f t="array" ref="M9150">SUMPRODUCT(MAX(ISNUMBER(SEARCH('Class Rules'!$B$6:$B$85,$E9150))*ISNUMBER(SEARCH('Class Rules'!$C$6:$C$85,$F9150))*'Class Rules'!$A$6:$A$85))</f>
        <v>0</v>
      </c>
      <c r="N9150" s="1" t="str">
        <f t="array" ref="N9150">IF($M9150=0,'Class Rules'!$D$3,INDEX('Class Rules'!$D$6:$D$85,MATCH($M9150,'Class Rules'!$A$6:$A$85,0)))</f>
        <v>Passenger LDV</v>
      </c>
      <c r="O9150" s="1" t="str">
        <f t="array" ref="O9150">IF(SUMPRODUCT(MAX(ISNUMBER(SEARCH(Fuel_Rules!$A$6:$A$30,$E9150))*ISNUMBER(SEARCH(Fuel_Rules!$B$6:$B$30,$F9150))*(Fuel_Rules!$A$6:$A$30&lt;&gt;"")))&gt;0,"Plug-in hybrid",IF($G9150="Diesel","Diesel","Gasoline"))</f>
        <v>Gasoline</v>
      </c>
    </row>
    <row r="9151" spans="1:15" ht="15" customHeight="1" x14ac:dyDescent="0.25">
      <c r="A9151" s="1">
        <v>2022</v>
      </c>
      <c r="B9151" s="1" t="s">
        <v>11026</v>
      </c>
      <c r="C9151" s="1" t="s">
        <v>2342</v>
      </c>
      <c r="D9151" s="1" t="s">
        <v>11809</v>
      </c>
      <c r="E9151" s="1" t="s">
        <v>2325</v>
      </c>
      <c r="F9151" s="1" t="s">
        <v>2344</v>
      </c>
      <c r="G9151" s="1" t="s">
        <v>103</v>
      </c>
      <c r="H9151" s="1" t="s">
        <v>437</v>
      </c>
      <c r="I9151" s="1">
        <v>1.6</v>
      </c>
      <c r="J9151" s="1">
        <v>2023</v>
      </c>
      <c r="K9151" s="1">
        <v>107488</v>
      </c>
      <c r="L9151" s="1">
        <v>0</v>
      </c>
      <c r="M9151" s="1">
        <f t="array" ref="M9151">SUMPRODUCT(MAX(ISNUMBER(SEARCH('Class Rules'!$B$6:$B$85,$E9151))*ISNUMBER(SEARCH('Class Rules'!$C$6:$C$85,$F9151))*'Class Rules'!$A$6:$A$85))</f>
        <v>0</v>
      </c>
      <c r="N9151" s="1" t="str">
        <f t="array" ref="N9151">IF($M9151=0,'Class Rules'!$D$3,INDEX('Class Rules'!$D$6:$D$85,MATCH($M9151,'Class Rules'!$A$6:$A$85,0)))</f>
        <v>Passenger LDV</v>
      </c>
      <c r="O9151" s="1" t="str">
        <f t="array" ref="O9151">IF(SUMPRODUCT(MAX(ISNUMBER(SEARCH(Fuel_Rules!$A$6:$A$30,$E9151))*ISNUMBER(SEARCH(Fuel_Rules!$B$6:$B$30,$F9151))*(Fuel_Rules!$A$6:$A$30&lt;&gt;"")))&gt;0,"Plug-in hybrid",IF($G9151="Diesel","Diesel","Gasoline"))</f>
        <v>Gasoline</v>
      </c>
    </row>
    <row r="9152" spans="1:15" ht="15" customHeight="1" x14ac:dyDescent="0.25">
      <c r="A9152" s="1">
        <v>2022</v>
      </c>
      <c r="B9152" s="1" t="s">
        <v>11026</v>
      </c>
      <c r="C9152" s="1" t="s">
        <v>2342</v>
      </c>
      <c r="D9152" s="1" t="s">
        <v>11810</v>
      </c>
      <c r="E9152" s="1" t="s">
        <v>2325</v>
      </c>
      <c r="F9152" s="1" t="s">
        <v>2344</v>
      </c>
      <c r="G9152" s="1" t="s">
        <v>103</v>
      </c>
      <c r="H9152" s="1" t="s">
        <v>437</v>
      </c>
      <c r="I9152" s="1">
        <v>1.6</v>
      </c>
      <c r="J9152" s="1">
        <v>2023</v>
      </c>
      <c r="K9152" s="1">
        <v>101995</v>
      </c>
      <c r="L9152" s="1">
        <v>0</v>
      </c>
      <c r="M9152" s="1">
        <f t="array" ref="M9152">SUMPRODUCT(MAX(ISNUMBER(SEARCH('Class Rules'!$B$6:$B$85,$E9152))*ISNUMBER(SEARCH('Class Rules'!$C$6:$C$85,$F9152))*'Class Rules'!$A$6:$A$85))</f>
        <v>0</v>
      </c>
      <c r="N9152" s="1" t="str">
        <f t="array" ref="N9152">IF($M9152=0,'Class Rules'!$D$3,INDEX('Class Rules'!$D$6:$D$85,MATCH($M9152,'Class Rules'!$A$6:$A$85,0)))</f>
        <v>Passenger LDV</v>
      </c>
      <c r="O9152" s="1" t="str">
        <f t="array" ref="O9152">IF(SUMPRODUCT(MAX(ISNUMBER(SEARCH(Fuel_Rules!$A$6:$A$30,$E9152))*ISNUMBER(SEARCH(Fuel_Rules!$B$6:$B$30,$F9152))*(Fuel_Rules!$A$6:$A$30&lt;&gt;"")))&gt;0,"Plug-in hybrid",IF($G9152="Diesel","Diesel","Gasoline"))</f>
        <v>Gasoline</v>
      </c>
    </row>
    <row r="9153" spans="1:15" ht="15" customHeight="1" x14ac:dyDescent="0.25">
      <c r="A9153" s="1">
        <v>2022</v>
      </c>
      <c r="B9153" s="1" t="s">
        <v>11026</v>
      </c>
      <c r="C9153" s="1" t="s">
        <v>10686</v>
      </c>
      <c r="D9153" s="1" t="s">
        <v>11811</v>
      </c>
      <c r="E9153" s="1" t="s">
        <v>2325</v>
      </c>
      <c r="F9153" s="1" t="s">
        <v>10688</v>
      </c>
      <c r="G9153" s="1" t="s">
        <v>103</v>
      </c>
      <c r="H9153" s="1" t="s">
        <v>437</v>
      </c>
      <c r="I9153" s="1">
        <v>1.6</v>
      </c>
      <c r="J9153" s="1">
        <v>2023</v>
      </c>
      <c r="K9153" s="1">
        <v>119961</v>
      </c>
      <c r="L9153" s="1">
        <v>0</v>
      </c>
      <c r="M9153" s="1">
        <f t="array" ref="M9153">SUMPRODUCT(MAX(ISNUMBER(SEARCH('Class Rules'!$B$6:$B$85,$E9153))*ISNUMBER(SEARCH('Class Rules'!$C$6:$C$85,$F9153))*'Class Rules'!$A$6:$A$85))</f>
        <v>0</v>
      </c>
      <c r="N9153" s="1" t="str">
        <f t="array" ref="N9153">IF($M9153=0,'Class Rules'!$D$3,INDEX('Class Rules'!$D$6:$D$85,MATCH($M9153,'Class Rules'!$A$6:$A$85,0)))</f>
        <v>Passenger LDV</v>
      </c>
      <c r="O9153" s="1" t="str">
        <f t="array" ref="O9153">IF(SUMPRODUCT(MAX(ISNUMBER(SEARCH(Fuel_Rules!$A$6:$A$30,$E9153))*ISNUMBER(SEARCH(Fuel_Rules!$B$6:$B$30,$F9153))*(Fuel_Rules!$A$6:$A$30&lt;&gt;"")))&gt;0,"Plug-in hybrid",IF($G9153="Diesel","Diesel","Gasoline"))</f>
        <v>Gasoline</v>
      </c>
    </row>
    <row r="9154" spans="1:15" ht="15" customHeight="1" x14ac:dyDescent="0.25">
      <c r="A9154" s="1">
        <v>2022</v>
      </c>
      <c r="B9154" s="1" t="s">
        <v>11026</v>
      </c>
      <c r="C9154" s="1" t="s">
        <v>10686</v>
      </c>
      <c r="D9154" s="1" t="s">
        <v>11812</v>
      </c>
      <c r="E9154" s="1" t="s">
        <v>2325</v>
      </c>
      <c r="F9154" s="1" t="s">
        <v>10688</v>
      </c>
      <c r="G9154" s="1" t="s">
        <v>103</v>
      </c>
      <c r="H9154" s="1" t="s">
        <v>437</v>
      </c>
      <c r="I9154" s="1">
        <v>1.6</v>
      </c>
      <c r="J9154" s="1">
        <v>2023</v>
      </c>
      <c r="K9154" s="1">
        <v>110813</v>
      </c>
      <c r="L9154" s="1">
        <v>0</v>
      </c>
      <c r="M9154" s="1">
        <f t="array" ref="M9154">SUMPRODUCT(MAX(ISNUMBER(SEARCH('Class Rules'!$B$6:$B$85,$E9154))*ISNUMBER(SEARCH('Class Rules'!$C$6:$C$85,$F9154))*'Class Rules'!$A$6:$A$85))</f>
        <v>0</v>
      </c>
      <c r="N9154" s="1" t="str">
        <f t="array" ref="N9154">IF($M9154=0,'Class Rules'!$D$3,INDEX('Class Rules'!$D$6:$D$85,MATCH($M9154,'Class Rules'!$A$6:$A$85,0)))</f>
        <v>Passenger LDV</v>
      </c>
      <c r="O9154" s="1" t="str">
        <f t="array" ref="O9154">IF(SUMPRODUCT(MAX(ISNUMBER(SEARCH(Fuel_Rules!$A$6:$A$30,$E9154))*ISNUMBER(SEARCH(Fuel_Rules!$B$6:$B$30,$F9154))*(Fuel_Rules!$A$6:$A$30&lt;&gt;"")))&gt;0,"Plug-in hybrid",IF($G9154="Diesel","Diesel","Gasoline"))</f>
        <v>Gasoline</v>
      </c>
    </row>
    <row r="9155" spans="1:15" ht="15" customHeight="1" x14ac:dyDescent="0.25">
      <c r="A9155" s="1">
        <v>2022</v>
      </c>
      <c r="B9155" s="1" t="s">
        <v>11026</v>
      </c>
      <c r="C9155" s="1" t="s">
        <v>2357</v>
      </c>
      <c r="D9155" s="1" t="s">
        <v>11813</v>
      </c>
      <c r="E9155" s="1" t="s">
        <v>2325</v>
      </c>
      <c r="F9155" s="1" t="s">
        <v>2359</v>
      </c>
      <c r="G9155" s="1" t="s">
        <v>105</v>
      </c>
      <c r="H9155" s="1" t="s">
        <v>298</v>
      </c>
      <c r="I9155" s="1">
        <v>1.6</v>
      </c>
      <c r="J9155" s="1">
        <v>2023</v>
      </c>
      <c r="K9155" s="1">
        <v>196181</v>
      </c>
      <c r="L9155" s="1">
        <v>0</v>
      </c>
      <c r="M9155" s="1">
        <f t="array" ref="M9155">SUMPRODUCT(MAX(ISNUMBER(SEARCH('Class Rules'!$B$6:$B$85,$E9155))*ISNUMBER(SEARCH('Class Rules'!$C$6:$C$85,$F9155))*'Class Rules'!$A$6:$A$85))</f>
        <v>0</v>
      </c>
      <c r="N9155" s="1" t="str">
        <f t="array" ref="N9155">IF($M9155=0,'Class Rules'!$D$3,INDEX('Class Rules'!$D$6:$D$85,MATCH($M9155,'Class Rules'!$A$6:$A$85,0)))</f>
        <v>Passenger LDV</v>
      </c>
      <c r="O9155" s="1" t="str">
        <f t="array" ref="O9155">IF(SUMPRODUCT(MAX(ISNUMBER(SEARCH(Fuel_Rules!$A$6:$A$30,$E9155))*ISNUMBER(SEARCH(Fuel_Rules!$B$6:$B$30,$F9155))*(Fuel_Rules!$A$6:$A$30&lt;&gt;"")))&gt;0,"Plug-in hybrid",IF($G9155="Diesel","Diesel","Gasoline"))</f>
        <v>Diesel</v>
      </c>
    </row>
    <row r="9156" spans="1:15" ht="15" customHeight="1" x14ac:dyDescent="0.25">
      <c r="A9156" s="1">
        <v>2022</v>
      </c>
      <c r="B9156" s="1" t="s">
        <v>11026</v>
      </c>
      <c r="C9156" s="1" t="s">
        <v>2360</v>
      </c>
      <c r="D9156" s="1" t="s">
        <v>11814</v>
      </c>
      <c r="E9156" s="1" t="s">
        <v>2325</v>
      </c>
      <c r="F9156" s="1" t="s">
        <v>2362</v>
      </c>
      <c r="G9156" s="1" t="s">
        <v>105</v>
      </c>
      <c r="H9156" s="1" t="s">
        <v>298</v>
      </c>
      <c r="I9156" s="1">
        <v>2</v>
      </c>
      <c r="J9156" s="1">
        <v>2023</v>
      </c>
      <c r="K9156" s="1">
        <v>202836</v>
      </c>
      <c r="L9156" s="1">
        <v>0</v>
      </c>
      <c r="M9156" s="1">
        <f t="array" ref="M9156">SUMPRODUCT(MAX(ISNUMBER(SEARCH('Class Rules'!$B$6:$B$85,$E9156))*ISNUMBER(SEARCH('Class Rules'!$C$6:$C$85,$F9156))*'Class Rules'!$A$6:$A$85))</f>
        <v>27</v>
      </c>
      <c r="N9156" s="1" t="str">
        <f t="array" ref="N9156">IF($M9156=0,'Class Rules'!$D$3,INDEX('Class Rules'!$D$6:$D$85,MATCH($M9156,'Class Rules'!$A$6:$A$85,0)))</f>
        <v>Freight LDV</v>
      </c>
      <c r="O9156" s="1" t="str">
        <f t="array" ref="O9156">IF(SUMPRODUCT(MAX(ISNUMBER(SEARCH(Fuel_Rules!$A$6:$A$30,$E9156))*ISNUMBER(SEARCH(Fuel_Rules!$B$6:$B$30,$F9156))*(Fuel_Rules!$A$6:$A$30&lt;&gt;"")))&gt;0,"Plug-in hybrid",IF($G9156="Diesel","Diesel","Gasoline"))</f>
        <v>Diesel</v>
      </c>
    </row>
    <row r="9157" spans="1:15" ht="15" customHeight="1" x14ac:dyDescent="0.25">
      <c r="A9157" s="1">
        <v>2022</v>
      </c>
      <c r="B9157" s="1" t="s">
        <v>11026</v>
      </c>
      <c r="C9157" s="1" t="s">
        <v>2363</v>
      </c>
      <c r="D9157" s="1" t="s">
        <v>11815</v>
      </c>
      <c r="E9157" s="1" t="s">
        <v>2325</v>
      </c>
      <c r="F9157" s="1" t="s">
        <v>2365</v>
      </c>
      <c r="G9157" s="1" t="s">
        <v>103</v>
      </c>
      <c r="H9157" s="1" t="s">
        <v>437</v>
      </c>
      <c r="I9157" s="1">
        <v>1.6</v>
      </c>
      <c r="J9157" s="1">
        <v>2023</v>
      </c>
      <c r="K9157" s="1">
        <v>114521</v>
      </c>
      <c r="L9157" s="1">
        <v>0</v>
      </c>
      <c r="M9157" s="1">
        <f t="array" ref="M9157">SUMPRODUCT(MAX(ISNUMBER(SEARCH('Class Rules'!$B$6:$B$85,$E9157))*ISNUMBER(SEARCH('Class Rules'!$C$6:$C$85,$F9157))*'Class Rules'!$A$6:$A$85))</f>
        <v>0</v>
      </c>
      <c r="N9157" s="1" t="str">
        <f t="array" ref="N9157">IF($M9157=0,'Class Rules'!$D$3,INDEX('Class Rules'!$D$6:$D$85,MATCH($M9157,'Class Rules'!$A$6:$A$85,0)))</f>
        <v>Passenger LDV</v>
      </c>
      <c r="O9157" s="1" t="str">
        <f t="array" ref="O9157">IF(SUMPRODUCT(MAX(ISNUMBER(SEARCH(Fuel_Rules!$A$6:$A$30,$E9157))*ISNUMBER(SEARCH(Fuel_Rules!$B$6:$B$30,$F9157))*(Fuel_Rules!$A$6:$A$30&lt;&gt;"")))&gt;0,"Plug-in hybrid",IF($G9157="Diesel","Diesel","Gasoline"))</f>
        <v>Gasoline</v>
      </c>
    </row>
    <row r="9158" spans="1:15" ht="15" customHeight="1" x14ac:dyDescent="0.25">
      <c r="A9158" s="1">
        <v>2022</v>
      </c>
      <c r="B9158" s="1" t="s">
        <v>11026</v>
      </c>
      <c r="C9158" s="1" t="s">
        <v>2363</v>
      </c>
      <c r="D9158" s="1" t="s">
        <v>11816</v>
      </c>
      <c r="E9158" s="1" t="s">
        <v>2325</v>
      </c>
      <c r="F9158" s="1" t="s">
        <v>2365</v>
      </c>
      <c r="G9158" s="1" t="s">
        <v>103</v>
      </c>
      <c r="H9158" s="1" t="s">
        <v>437</v>
      </c>
      <c r="I9158" s="1">
        <v>1.6</v>
      </c>
      <c r="J9158" s="1">
        <v>2023</v>
      </c>
      <c r="K9158" s="1">
        <v>99858</v>
      </c>
      <c r="L9158" s="1">
        <v>0</v>
      </c>
      <c r="M9158" s="1">
        <f t="array" ref="M9158">SUMPRODUCT(MAX(ISNUMBER(SEARCH('Class Rules'!$B$6:$B$85,$E9158))*ISNUMBER(SEARCH('Class Rules'!$C$6:$C$85,$F9158))*'Class Rules'!$A$6:$A$85))</f>
        <v>0</v>
      </c>
      <c r="N9158" s="1" t="str">
        <f t="array" ref="N9158">IF($M9158=0,'Class Rules'!$D$3,INDEX('Class Rules'!$D$6:$D$85,MATCH($M9158,'Class Rules'!$A$6:$A$85,0)))</f>
        <v>Passenger LDV</v>
      </c>
      <c r="O9158" s="1" t="str">
        <f t="array" ref="O9158">IF(SUMPRODUCT(MAX(ISNUMBER(SEARCH(Fuel_Rules!$A$6:$A$30,$E9158))*ISNUMBER(SEARCH(Fuel_Rules!$B$6:$B$30,$F9158))*(Fuel_Rules!$A$6:$A$30&lt;&gt;"")))&gt;0,"Plug-in hybrid",IF($G9158="Diesel","Diesel","Gasoline"))</f>
        <v>Gasoline</v>
      </c>
    </row>
    <row r="9159" spans="1:15" ht="15" customHeight="1" x14ac:dyDescent="0.25">
      <c r="A9159" s="1">
        <v>2022</v>
      </c>
      <c r="B9159" s="1" t="s">
        <v>11026</v>
      </c>
      <c r="C9159" s="1" t="s">
        <v>2366</v>
      </c>
      <c r="D9159" s="1" t="s">
        <v>11817</v>
      </c>
      <c r="E9159" s="1" t="s">
        <v>2325</v>
      </c>
      <c r="F9159" s="1" t="s">
        <v>2368</v>
      </c>
      <c r="G9159" s="1" t="s">
        <v>103</v>
      </c>
      <c r="H9159" s="1" t="s">
        <v>437</v>
      </c>
      <c r="I9159" s="1">
        <v>1.6</v>
      </c>
      <c r="J9159" s="1">
        <v>2023</v>
      </c>
      <c r="K9159" s="1">
        <v>131271</v>
      </c>
      <c r="L9159" s="1">
        <v>0</v>
      </c>
      <c r="M9159" s="1">
        <f t="array" ref="M9159">SUMPRODUCT(MAX(ISNUMBER(SEARCH('Class Rules'!$B$6:$B$85,$E9159))*ISNUMBER(SEARCH('Class Rules'!$C$6:$C$85,$F9159))*'Class Rules'!$A$6:$A$85))</f>
        <v>0</v>
      </c>
      <c r="N9159" s="1" t="str">
        <f t="array" ref="N9159">IF($M9159=0,'Class Rules'!$D$3,INDEX('Class Rules'!$D$6:$D$85,MATCH($M9159,'Class Rules'!$A$6:$A$85,0)))</f>
        <v>Passenger LDV</v>
      </c>
      <c r="O9159" s="1" t="str">
        <f t="array" ref="O9159">IF(SUMPRODUCT(MAX(ISNUMBER(SEARCH(Fuel_Rules!$A$6:$A$30,$E9159))*ISNUMBER(SEARCH(Fuel_Rules!$B$6:$B$30,$F9159))*(Fuel_Rules!$A$6:$A$30&lt;&gt;"")))&gt;0,"Plug-in hybrid",IF($G9159="Diesel","Diesel","Gasoline"))</f>
        <v>Gasoline</v>
      </c>
    </row>
    <row r="9160" spans="1:15" ht="15" customHeight="1" x14ac:dyDescent="0.25">
      <c r="A9160" s="1">
        <v>2022</v>
      </c>
      <c r="B9160" s="1" t="s">
        <v>11026</v>
      </c>
      <c r="C9160" s="1" t="s">
        <v>2366</v>
      </c>
      <c r="D9160" s="1" t="s">
        <v>11818</v>
      </c>
      <c r="E9160" s="1" t="s">
        <v>2325</v>
      </c>
      <c r="F9160" s="1" t="s">
        <v>2368</v>
      </c>
      <c r="G9160" s="1" t="s">
        <v>103</v>
      </c>
      <c r="H9160" s="1" t="s">
        <v>437</v>
      </c>
      <c r="I9160" s="1">
        <v>1.6</v>
      </c>
      <c r="J9160" s="1">
        <v>2023</v>
      </c>
      <c r="K9160" s="1">
        <v>117494</v>
      </c>
      <c r="L9160" s="1">
        <v>0</v>
      </c>
      <c r="M9160" s="1">
        <f t="array" ref="M9160">SUMPRODUCT(MAX(ISNUMBER(SEARCH('Class Rules'!$B$6:$B$85,$E9160))*ISNUMBER(SEARCH('Class Rules'!$C$6:$C$85,$F9160))*'Class Rules'!$A$6:$A$85))</f>
        <v>0</v>
      </c>
      <c r="N9160" s="1" t="str">
        <f t="array" ref="N9160">IF($M9160=0,'Class Rules'!$D$3,INDEX('Class Rules'!$D$6:$D$85,MATCH($M9160,'Class Rules'!$A$6:$A$85,0)))</f>
        <v>Passenger LDV</v>
      </c>
      <c r="O9160" s="1" t="str">
        <f t="array" ref="O9160">IF(SUMPRODUCT(MAX(ISNUMBER(SEARCH(Fuel_Rules!$A$6:$A$30,$E9160))*ISNUMBER(SEARCH(Fuel_Rules!$B$6:$B$30,$F9160))*(Fuel_Rules!$A$6:$A$30&lt;&gt;"")))&gt;0,"Plug-in hybrid",IF($G9160="Diesel","Diesel","Gasoline"))</f>
        <v>Gasoline</v>
      </c>
    </row>
    <row r="9161" spans="1:15" ht="15" customHeight="1" x14ac:dyDescent="0.25">
      <c r="A9161" s="1">
        <v>2022</v>
      </c>
      <c r="B9161" s="1" t="s">
        <v>11026</v>
      </c>
      <c r="C9161" s="1" t="s">
        <v>2369</v>
      </c>
      <c r="D9161" s="1" t="s">
        <v>11819</v>
      </c>
      <c r="E9161" s="1" t="s">
        <v>2325</v>
      </c>
      <c r="F9161" s="1" t="s">
        <v>2371</v>
      </c>
      <c r="G9161" s="1" t="s">
        <v>105</v>
      </c>
      <c r="H9161" s="1" t="s">
        <v>298</v>
      </c>
      <c r="I9161" s="1">
        <v>2</v>
      </c>
      <c r="J9161" s="1">
        <v>2023</v>
      </c>
      <c r="K9161" s="1">
        <v>240517</v>
      </c>
      <c r="L9161" s="1">
        <v>0</v>
      </c>
      <c r="M9161" s="1">
        <f t="array" ref="M9161">SUMPRODUCT(MAX(ISNUMBER(SEARCH('Class Rules'!$B$6:$B$85,$E9161))*ISNUMBER(SEARCH('Class Rules'!$C$6:$C$85,$F9161))*'Class Rules'!$A$6:$A$85))</f>
        <v>65</v>
      </c>
      <c r="N9161" s="1" t="str">
        <f t="array" ref="N9161">IF($M9161=0,'Class Rules'!$D$3,INDEX('Class Rules'!$D$6:$D$85,MATCH($M9161,'Class Rules'!$A$6:$A$85,0)))</f>
        <v>Passenger HDV</v>
      </c>
      <c r="O9161" s="1" t="str">
        <f t="array" ref="O9161">IF(SUMPRODUCT(MAX(ISNUMBER(SEARCH(Fuel_Rules!$A$6:$A$30,$E9161))*ISNUMBER(SEARCH(Fuel_Rules!$B$6:$B$30,$F9161))*(Fuel_Rules!$A$6:$A$30&lt;&gt;"")))&gt;0,"Plug-in hybrid",IF($G9161="Diesel","Diesel","Gasoline"))</f>
        <v>Diesel</v>
      </c>
    </row>
    <row r="9162" spans="1:15" ht="15" customHeight="1" x14ac:dyDescent="0.25">
      <c r="A9162" s="1">
        <v>2022</v>
      </c>
      <c r="B9162" s="1" t="s">
        <v>11026</v>
      </c>
      <c r="C9162" s="1" t="s">
        <v>2372</v>
      </c>
      <c r="D9162" s="1" t="s">
        <v>11820</v>
      </c>
      <c r="E9162" s="1" t="s">
        <v>2325</v>
      </c>
      <c r="F9162" s="1" t="s">
        <v>2374</v>
      </c>
      <c r="G9162" s="1" t="s">
        <v>103</v>
      </c>
      <c r="H9162" s="1" t="s">
        <v>437</v>
      </c>
      <c r="I9162" s="1">
        <v>1.6</v>
      </c>
      <c r="J9162" s="1">
        <v>2023</v>
      </c>
      <c r="K9162" s="1">
        <v>102658</v>
      </c>
      <c r="L9162" s="1">
        <v>0</v>
      </c>
      <c r="M9162" s="1">
        <f t="array" ref="M9162">SUMPRODUCT(MAX(ISNUMBER(SEARCH('Class Rules'!$B$6:$B$85,$E9162))*ISNUMBER(SEARCH('Class Rules'!$C$6:$C$85,$F9162))*'Class Rules'!$A$6:$A$85))</f>
        <v>0</v>
      </c>
      <c r="N9162" s="1" t="str">
        <f t="array" ref="N9162">IF($M9162=0,'Class Rules'!$D$3,INDEX('Class Rules'!$D$6:$D$85,MATCH($M9162,'Class Rules'!$A$6:$A$85,0)))</f>
        <v>Passenger LDV</v>
      </c>
      <c r="O9162" s="1" t="str">
        <f t="array" ref="O9162">IF(SUMPRODUCT(MAX(ISNUMBER(SEARCH(Fuel_Rules!$A$6:$A$30,$E9162))*ISNUMBER(SEARCH(Fuel_Rules!$B$6:$B$30,$F9162))*(Fuel_Rules!$A$6:$A$30&lt;&gt;"")))&gt;0,"Plug-in hybrid",IF($G9162="Diesel","Diesel","Gasoline"))</f>
        <v>Gasoline</v>
      </c>
    </row>
    <row r="9163" spans="1:15" ht="15" customHeight="1" x14ac:dyDescent="0.25">
      <c r="A9163" s="1">
        <v>2022</v>
      </c>
      <c r="B9163" s="1" t="s">
        <v>11026</v>
      </c>
      <c r="C9163" s="1" t="s">
        <v>2372</v>
      </c>
      <c r="D9163" s="1" t="s">
        <v>11821</v>
      </c>
      <c r="E9163" s="1" t="s">
        <v>2325</v>
      </c>
      <c r="F9163" s="1" t="s">
        <v>2374</v>
      </c>
      <c r="G9163" s="1" t="s">
        <v>103</v>
      </c>
      <c r="H9163" s="1" t="s">
        <v>437</v>
      </c>
      <c r="I9163" s="1">
        <v>1.6</v>
      </c>
      <c r="J9163" s="1">
        <v>2023</v>
      </c>
      <c r="K9163" s="1">
        <v>98251</v>
      </c>
      <c r="L9163" s="1">
        <v>0</v>
      </c>
      <c r="M9163" s="1">
        <f t="array" ref="M9163">SUMPRODUCT(MAX(ISNUMBER(SEARCH('Class Rules'!$B$6:$B$85,$E9163))*ISNUMBER(SEARCH('Class Rules'!$C$6:$C$85,$F9163))*'Class Rules'!$A$6:$A$85))</f>
        <v>0</v>
      </c>
      <c r="N9163" s="1" t="str">
        <f t="array" ref="N9163">IF($M9163=0,'Class Rules'!$D$3,INDEX('Class Rules'!$D$6:$D$85,MATCH($M9163,'Class Rules'!$A$6:$A$85,0)))</f>
        <v>Passenger LDV</v>
      </c>
      <c r="O9163" s="1" t="str">
        <f t="array" ref="O9163">IF(SUMPRODUCT(MAX(ISNUMBER(SEARCH(Fuel_Rules!$A$6:$A$30,$E9163))*ISNUMBER(SEARCH(Fuel_Rules!$B$6:$B$30,$F9163))*(Fuel_Rules!$A$6:$A$30&lt;&gt;"")))&gt;0,"Plug-in hybrid",IF($G9163="Diesel","Diesel","Gasoline"))</f>
        <v>Gasoline</v>
      </c>
    </row>
    <row r="9164" spans="1:15" ht="15" customHeight="1" x14ac:dyDescent="0.25">
      <c r="A9164" s="1">
        <v>2022</v>
      </c>
      <c r="B9164" s="1" t="s">
        <v>11026</v>
      </c>
      <c r="C9164" s="1" t="s">
        <v>2378</v>
      </c>
      <c r="D9164" s="1" t="s">
        <v>11822</v>
      </c>
      <c r="E9164" s="1" t="s">
        <v>2325</v>
      </c>
      <c r="F9164" s="1" t="s">
        <v>2380</v>
      </c>
      <c r="G9164" s="1" t="s">
        <v>103</v>
      </c>
      <c r="H9164" s="1" t="s">
        <v>298</v>
      </c>
      <c r="I9164" s="1">
        <v>1.6</v>
      </c>
      <c r="J9164" s="1">
        <v>2023</v>
      </c>
      <c r="K9164" s="1">
        <v>82105</v>
      </c>
      <c r="L9164" s="1">
        <v>0</v>
      </c>
      <c r="M9164" s="1">
        <f t="array" ref="M9164">SUMPRODUCT(MAX(ISNUMBER(SEARCH('Class Rules'!$B$6:$B$85,$E9164))*ISNUMBER(SEARCH('Class Rules'!$C$6:$C$85,$F9164))*'Class Rules'!$A$6:$A$85))</f>
        <v>0</v>
      </c>
      <c r="N9164" s="1" t="str">
        <f t="array" ref="N9164">IF($M9164=0,'Class Rules'!$D$3,INDEX('Class Rules'!$D$6:$D$85,MATCH($M9164,'Class Rules'!$A$6:$A$85,0)))</f>
        <v>Passenger LDV</v>
      </c>
      <c r="O9164" s="1" t="str">
        <f t="array" ref="O9164">IF(SUMPRODUCT(MAX(ISNUMBER(SEARCH(Fuel_Rules!$A$6:$A$30,$E9164))*ISNUMBER(SEARCH(Fuel_Rules!$B$6:$B$30,$F9164))*(Fuel_Rules!$A$6:$A$30&lt;&gt;"")))&gt;0,"Plug-in hybrid",IF($G9164="Diesel","Diesel","Gasoline"))</f>
        <v>Gasoline</v>
      </c>
    </row>
    <row r="9165" spans="1:15" ht="15" customHeight="1" x14ac:dyDescent="0.25">
      <c r="A9165" s="1">
        <v>2022</v>
      </c>
      <c r="B9165" s="1" t="s">
        <v>11026</v>
      </c>
      <c r="C9165" s="1" t="s">
        <v>2384</v>
      </c>
      <c r="D9165" s="1" t="s">
        <v>11823</v>
      </c>
      <c r="E9165" s="1" t="s">
        <v>2325</v>
      </c>
      <c r="F9165" s="1" t="s">
        <v>2386</v>
      </c>
      <c r="G9165" s="1" t="s">
        <v>103</v>
      </c>
      <c r="H9165" s="1" t="s">
        <v>437</v>
      </c>
      <c r="I9165" s="1">
        <v>1.6</v>
      </c>
      <c r="J9165" s="1">
        <v>2023</v>
      </c>
      <c r="K9165" s="1">
        <v>265713</v>
      </c>
      <c r="L9165" s="1">
        <v>0</v>
      </c>
      <c r="M9165" s="1">
        <f t="array" ref="M9165">SUMPRODUCT(MAX(ISNUMBER(SEARCH('Class Rules'!$B$6:$B$85,$E9165))*ISNUMBER(SEARCH('Class Rules'!$C$6:$C$85,$F9165))*'Class Rules'!$A$6:$A$85))</f>
        <v>0</v>
      </c>
      <c r="N9165" s="1" t="str">
        <f t="array" ref="N9165">IF($M9165=0,'Class Rules'!$D$3,INDEX('Class Rules'!$D$6:$D$85,MATCH($M9165,'Class Rules'!$A$6:$A$85,0)))</f>
        <v>Passenger LDV</v>
      </c>
      <c r="O9165" s="1" t="str">
        <f t="array" ref="O9165">IF(SUMPRODUCT(MAX(ISNUMBER(SEARCH(Fuel_Rules!$A$6:$A$30,$E9165))*ISNUMBER(SEARCH(Fuel_Rules!$B$6:$B$30,$F9165))*(Fuel_Rules!$A$6:$A$30&lt;&gt;"")))&gt;0,"Plug-in hybrid",IF($G9165="Diesel","Diesel","Gasoline"))</f>
        <v>Gasoline</v>
      </c>
    </row>
    <row r="9166" spans="1:15" ht="15" customHeight="1" x14ac:dyDescent="0.25">
      <c r="A9166" s="1">
        <v>2022</v>
      </c>
      <c r="B9166" s="1" t="s">
        <v>11026</v>
      </c>
      <c r="C9166" s="1" t="s">
        <v>2384</v>
      </c>
      <c r="D9166" s="1" t="s">
        <v>11824</v>
      </c>
      <c r="E9166" s="1" t="s">
        <v>2325</v>
      </c>
      <c r="F9166" s="1" t="s">
        <v>2386</v>
      </c>
      <c r="G9166" s="1" t="s">
        <v>103</v>
      </c>
      <c r="H9166" s="1" t="s">
        <v>437</v>
      </c>
      <c r="I9166" s="1">
        <v>1.6</v>
      </c>
      <c r="J9166" s="1">
        <v>2023</v>
      </c>
      <c r="K9166" s="1">
        <v>249238</v>
      </c>
      <c r="L9166" s="1">
        <v>0</v>
      </c>
      <c r="M9166" s="1">
        <f t="array" ref="M9166">SUMPRODUCT(MAX(ISNUMBER(SEARCH('Class Rules'!$B$6:$B$85,$E9166))*ISNUMBER(SEARCH('Class Rules'!$C$6:$C$85,$F9166))*'Class Rules'!$A$6:$A$85))</f>
        <v>0</v>
      </c>
      <c r="N9166" s="1" t="str">
        <f t="array" ref="N9166">IF($M9166=0,'Class Rules'!$D$3,INDEX('Class Rules'!$D$6:$D$85,MATCH($M9166,'Class Rules'!$A$6:$A$85,0)))</f>
        <v>Passenger LDV</v>
      </c>
      <c r="O9166" s="1" t="str">
        <f t="array" ref="O9166">IF(SUMPRODUCT(MAX(ISNUMBER(SEARCH(Fuel_Rules!$A$6:$A$30,$E9166))*ISNUMBER(SEARCH(Fuel_Rules!$B$6:$B$30,$F9166))*(Fuel_Rules!$A$6:$A$30&lt;&gt;"")))&gt;0,"Plug-in hybrid",IF($G9166="Diesel","Diesel","Gasoline"))</f>
        <v>Gasoline</v>
      </c>
    </row>
    <row r="9167" spans="1:15" ht="15" customHeight="1" x14ac:dyDescent="0.25">
      <c r="A9167" s="1">
        <v>2022</v>
      </c>
      <c r="B9167" s="1" t="s">
        <v>11026</v>
      </c>
      <c r="C9167" s="1" t="s">
        <v>2387</v>
      </c>
      <c r="D9167" s="1" t="s">
        <v>11825</v>
      </c>
      <c r="E9167" s="1" t="s">
        <v>2325</v>
      </c>
      <c r="F9167" s="1" t="s">
        <v>2389</v>
      </c>
      <c r="G9167" s="1" t="s">
        <v>105</v>
      </c>
      <c r="H9167" s="1" t="s">
        <v>298</v>
      </c>
      <c r="I9167" s="1">
        <v>2</v>
      </c>
      <c r="J9167" s="1">
        <v>2023</v>
      </c>
      <c r="K9167" s="1">
        <v>204305</v>
      </c>
      <c r="L9167" s="1">
        <v>0</v>
      </c>
      <c r="M9167" s="1">
        <f t="array" ref="M9167">SUMPRODUCT(MAX(ISNUMBER(SEARCH('Class Rules'!$B$6:$B$85,$E9167))*ISNUMBER(SEARCH('Class Rules'!$C$6:$C$85,$F9167))*'Class Rules'!$A$6:$A$85))</f>
        <v>28</v>
      </c>
      <c r="N9167" s="1" t="str">
        <f t="array" ref="N9167">IF($M9167=0,'Class Rules'!$D$3,INDEX('Class Rules'!$D$6:$D$85,MATCH($M9167,'Class Rules'!$A$6:$A$85,0)))</f>
        <v>Freight LDV</v>
      </c>
      <c r="O9167" s="1" t="str">
        <f t="array" ref="O9167">IF(SUMPRODUCT(MAX(ISNUMBER(SEARCH(Fuel_Rules!$A$6:$A$30,$E9167))*ISNUMBER(SEARCH(Fuel_Rules!$B$6:$B$30,$F9167))*(Fuel_Rules!$A$6:$A$30&lt;&gt;"")))&gt;0,"Plug-in hybrid",IF($G9167="Diesel","Diesel","Gasoline"))</f>
        <v>Diesel</v>
      </c>
    </row>
    <row r="9168" spans="1:15" ht="15" customHeight="1" x14ac:dyDescent="0.25">
      <c r="A9168" s="1">
        <v>2022</v>
      </c>
      <c r="B9168" s="1" t="s">
        <v>11026</v>
      </c>
      <c r="C9168" s="1" t="s">
        <v>2390</v>
      </c>
      <c r="D9168" s="1" t="s">
        <v>11826</v>
      </c>
      <c r="E9168" s="1" t="s">
        <v>2325</v>
      </c>
      <c r="F9168" s="1" t="s">
        <v>2392</v>
      </c>
      <c r="G9168" s="1" t="s">
        <v>103</v>
      </c>
      <c r="H9168" s="1" t="s">
        <v>298</v>
      </c>
      <c r="I9168" s="1">
        <v>1.6</v>
      </c>
      <c r="J9168" s="1">
        <v>2023</v>
      </c>
      <c r="K9168" s="1">
        <v>79937</v>
      </c>
      <c r="L9168" s="1">
        <v>0</v>
      </c>
      <c r="M9168" s="1">
        <f t="array" ref="M9168">SUMPRODUCT(MAX(ISNUMBER(SEARCH('Class Rules'!$B$6:$B$85,$E9168))*ISNUMBER(SEARCH('Class Rules'!$C$6:$C$85,$F9168))*'Class Rules'!$A$6:$A$85))</f>
        <v>0</v>
      </c>
      <c r="N9168" s="1" t="str">
        <f t="array" ref="N9168">IF($M9168=0,'Class Rules'!$D$3,INDEX('Class Rules'!$D$6:$D$85,MATCH($M9168,'Class Rules'!$A$6:$A$85,0)))</f>
        <v>Passenger LDV</v>
      </c>
      <c r="O9168" s="1" t="str">
        <f t="array" ref="O9168">IF(SUMPRODUCT(MAX(ISNUMBER(SEARCH(Fuel_Rules!$A$6:$A$30,$E9168))*ISNUMBER(SEARCH(Fuel_Rules!$B$6:$B$30,$F9168))*(Fuel_Rules!$A$6:$A$30&lt;&gt;"")))&gt;0,"Plug-in hybrid",IF($G9168="Diesel","Diesel","Gasoline"))</f>
        <v>Gasoline</v>
      </c>
    </row>
    <row r="9169" spans="1:15" ht="15" customHeight="1" x14ac:dyDescent="0.25">
      <c r="A9169" s="1">
        <v>2022</v>
      </c>
      <c r="B9169" s="1" t="s">
        <v>11026</v>
      </c>
      <c r="C9169" s="1" t="s">
        <v>5788</v>
      </c>
      <c r="D9169" s="1" t="s">
        <v>11827</v>
      </c>
      <c r="E9169" s="1" t="s">
        <v>2325</v>
      </c>
      <c r="F9169" s="1" t="s">
        <v>5790</v>
      </c>
      <c r="G9169" s="1" t="s">
        <v>105</v>
      </c>
      <c r="H9169" s="1" t="s">
        <v>298</v>
      </c>
      <c r="I9169" s="1">
        <v>1.5</v>
      </c>
      <c r="J9169" s="1">
        <v>2023</v>
      </c>
      <c r="K9169" s="1">
        <v>171690</v>
      </c>
      <c r="L9169" s="1">
        <v>0</v>
      </c>
      <c r="M9169" s="1">
        <f t="array" ref="M9169">SUMPRODUCT(MAX(ISNUMBER(SEARCH('Class Rules'!$B$6:$B$85,$E9169))*ISNUMBER(SEARCH('Class Rules'!$C$6:$C$85,$F9169))*'Class Rules'!$A$6:$A$85))</f>
        <v>0</v>
      </c>
      <c r="N9169" s="1" t="str">
        <f t="array" ref="N9169">IF($M9169=0,'Class Rules'!$D$3,INDEX('Class Rules'!$D$6:$D$85,MATCH($M9169,'Class Rules'!$A$6:$A$85,0)))</f>
        <v>Passenger LDV</v>
      </c>
      <c r="O9169" s="1" t="str">
        <f t="array" ref="O9169">IF(SUMPRODUCT(MAX(ISNUMBER(SEARCH(Fuel_Rules!$A$6:$A$30,$E9169))*ISNUMBER(SEARCH(Fuel_Rules!$B$6:$B$30,$F9169))*(Fuel_Rules!$A$6:$A$30&lt;&gt;"")))&gt;0,"Plug-in hybrid",IF($G9169="Diesel","Diesel","Gasoline"))</f>
        <v>Diesel</v>
      </c>
    </row>
    <row r="9170" spans="1:15" ht="15" customHeight="1" x14ac:dyDescent="0.25">
      <c r="A9170" s="1">
        <v>2022</v>
      </c>
      <c r="B9170" s="1" t="s">
        <v>11026</v>
      </c>
      <c r="C9170" s="1" t="s">
        <v>5788</v>
      </c>
      <c r="D9170" s="1" t="s">
        <v>11828</v>
      </c>
      <c r="E9170" s="1" t="s">
        <v>2325</v>
      </c>
      <c r="F9170" s="1" t="s">
        <v>5790</v>
      </c>
      <c r="G9170" s="1" t="s">
        <v>105</v>
      </c>
      <c r="H9170" s="1" t="s">
        <v>298</v>
      </c>
      <c r="I9170" s="1">
        <v>1.5</v>
      </c>
      <c r="J9170" s="1">
        <v>2023</v>
      </c>
      <c r="K9170" s="1">
        <v>164822</v>
      </c>
      <c r="L9170" s="1">
        <v>0</v>
      </c>
      <c r="M9170" s="1">
        <f t="array" ref="M9170">SUMPRODUCT(MAX(ISNUMBER(SEARCH('Class Rules'!$B$6:$B$85,$E9170))*ISNUMBER(SEARCH('Class Rules'!$C$6:$C$85,$F9170))*'Class Rules'!$A$6:$A$85))</f>
        <v>0</v>
      </c>
      <c r="N9170" s="1" t="str">
        <f t="array" ref="N9170">IF($M9170=0,'Class Rules'!$D$3,INDEX('Class Rules'!$D$6:$D$85,MATCH($M9170,'Class Rules'!$A$6:$A$85,0)))</f>
        <v>Passenger LDV</v>
      </c>
      <c r="O9170" s="1" t="str">
        <f t="array" ref="O9170">IF(SUMPRODUCT(MAX(ISNUMBER(SEARCH(Fuel_Rules!$A$6:$A$30,$E9170))*ISNUMBER(SEARCH(Fuel_Rules!$B$6:$B$30,$F9170))*(Fuel_Rules!$A$6:$A$30&lt;&gt;"")))&gt;0,"Plug-in hybrid",IF($G9170="Diesel","Diesel","Gasoline"))</f>
        <v>Diesel</v>
      </c>
    </row>
    <row r="9171" spans="1:15" ht="15" customHeight="1" x14ac:dyDescent="0.25">
      <c r="A9171" s="1">
        <v>2022</v>
      </c>
      <c r="B9171" s="1" t="s">
        <v>11026</v>
      </c>
      <c r="C9171" s="1" t="s">
        <v>5791</v>
      </c>
      <c r="D9171" s="1" t="s">
        <v>11829</v>
      </c>
      <c r="E9171" s="1" t="s">
        <v>2325</v>
      </c>
      <c r="F9171" s="1" t="s">
        <v>5793</v>
      </c>
      <c r="G9171" s="1" t="s">
        <v>105</v>
      </c>
      <c r="H9171" s="1" t="s">
        <v>298</v>
      </c>
      <c r="I9171" s="1">
        <v>1.5</v>
      </c>
      <c r="J9171" s="1">
        <v>2023</v>
      </c>
      <c r="K9171" s="1">
        <v>166181</v>
      </c>
      <c r="L9171" s="1">
        <v>0</v>
      </c>
      <c r="M9171" s="1">
        <f t="array" ref="M9171">SUMPRODUCT(MAX(ISNUMBER(SEARCH('Class Rules'!$B$6:$B$85,$E9171))*ISNUMBER(SEARCH('Class Rules'!$C$6:$C$85,$F9171))*'Class Rules'!$A$6:$A$85))</f>
        <v>26</v>
      </c>
      <c r="N9171" s="1" t="str">
        <f t="array" ref="N9171">IF($M9171=0,'Class Rules'!$D$3,INDEX('Class Rules'!$D$6:$D$85,MATCH($M9171,'Class Rules'!$A$6:$A$85,0)))</f>
        <v>Freight LDV</v>
      </c>
      <c r="O9171" s="1" t="str">
        <f t="array" ref="O9171">IF(SUMPRODUCT(MAX(ISNUMBER(SEARCH(Fuel_Rules!$A$6:$A$30,$E9171))*ISNUMBER(SEARCH(Fuel_Rules!$B$6:$B$30,$F9171))*(Fuel_Rules!$A$6:$A$30&lt;&gt;"")))&gt;0,"Plug-in hybrid",IF($G9171="Diesel","Diesel","Gasoline"))</f>
        <v>Diesel</v>
      </c>
    </row>
    <row r="9172" spans="1:15" ht="15" customHeight="1" x14ac:dyDescent="0.25">
      <c r="A9172" s="1">
        <v>2022</v>
      </c>
      <c r="B9172" s="1" t="s">
        <v>11026</v>
      </c>
      <c r="C9172" s="1" t="s">
        <v>5791</v>
      </c>
      <c r="D9172" s="1" t="s">
        <v>11830</v>
      </c>
      <c r="E9172" s="1" t="s">
        <v>2325</v>
      </c>
      <c r="F9172" s="1" t="s">
        <v>5793</v>
      </c>
      <c r="G9172" s="1" t="s">
        <v>105</v>
      </c>
      <c r="H9172" s="1" t="s">
        <v>298</v>
      </c>
      <c r="I9172" s="1">
        <v>1.5</v>
      </c>
      <c r="J9172" s="1">
        <v>2023</v>
      </c>
      <c r="K9172" s="1">
        <v>157110</v>
      </c>
      <c r="L9172" s="1">
        <v>0</v>
      </c>
      <c r="M9172" s="1">
        <f t="array" ref="M9172">SUMPRODUCT(MAX(ISNUMBER(SEARCH('Class Rules'!$B$6:$B$85,$E9172))*ISNUMBER(SEARCH('Class Rules'!$C$6:$C$85,$F9172))*'Class Rules'!$A$6:$A$85))</f>
        <v>26</v>
      </c>
      <c r="N9172" s="1" t="str">
        <f t="array" ref="N9172">IF($M9172=0,'Class Rules'!$D$3,INDEX('Class Rules'!$D$6:$D$85,MATCH($M9172,'Class Rules'!$A$6:$A$85,0)))</f>
        <v>Freight LDV</v>
      </c>
      <c r="O9172" s="1" t="str">
        <f t="array" ref="O9172">IF(SUMPRODUCT(MAX(ISNUMBER(SEARCH(Fuel_Rules!$A$6:$A$30,$E9172))*ISNUMBER(SEARCH(Fuel_Rules!$B$6:$B$30,$F9172))*(Fuel_Rules!$A$6:$A$30&lt;&gt;"")))&gt;0,"Plug-in hybrid",IF($G9172="Diesel","Diesel","Gasoline"))</f>
        <v>Diesel</v>
      </c>
    </row>
    <row r="9173" spans="1:15" ht="15" customHeight="1" x14ac:dyDescent="0.25">
      <c r="A9173" s="1">
        <v>2022</v>
      </c>
      <c r="B9173" s="1" t="s">
        <v>11026</v>
      </c>
      <c r="C9173" s="1" t="s">
        <v>5794</v>
      </c>
      <c r="D9173" s="1" t="s">
        <v>11831</v>
      </c>
      <c r="E9173" s="1" t="s">
        <v>2325</v>
      </c>
      <c r="F9173" s="1" t="s">
        <v>5796</v>
      </c>
      <c r="G9173" s="1" t="s">
        <v>105</v>
      </c>
      <c r="H9173" s="1" t="s">
        <v>298</v>
      </c>
      <c r="I9173" s="1">
        <v>2.2000000000000002</v>
      </c>
      <c r="J9173" s="1">
        <v>2023</v>
      </c>
      <c r="K9173" s="1">
        <v>197250</v>
      </c>
      <c r="L9173" s="1">
        <v>0</v>
      </c>
      <c r="M9173" s="1">
        <f t="array" ref="M9173">SUMPRODUCT(MAX(ISNUMBER(SEARCH('Class Rules'!$B$6:$B$85,$E9173))*ISNUMBER(SEARCH('Class Rules'!$C$6:$C$85,$F9173))*'Class Rules'!$A$6:$A$85))</f>
        <v>29</v>
      </c>
      <c r="N9173" s="1" t="str">
        <f t="array" ref="N9173">IF($M9173=0,'Class Rules'!$D$3,INDEX('Class Rules'!$D$6:$D$85,MATCH($M9173,'Class Rules'!$A$6:$A$85,0)))</f>
        <v>Freight LDV</v>
      </c>
      <c r="O9173" s="1" t="str">
        <f t="array" ref="O9173">IF(SUMPRODUCT(MAX(ISNUMBER(SEARCH(Fuel_Rules!$A$6:$A$30,$E9173))*ISNUMBER(SEARCH(Fuel_Rules!$B$6:$B$30,$F9173))*(Fuel_Rules!$A$6:$A$30&lt;&gt;"")))&gt;0,"Plug-in hybrid",IF($G9173="Diesel","Diesel","Gasoline"))</f>
        <v>Diesel</v>
      </c>
    </row>
    <row r="9174" spans="1:15" ht="15" customHeight="1" x14ac:dyDescent="0.25">
      <c r="A9174" s="1">
        <v>2022</v>
      </c>
      <c r="B9174" s="1" t="s">
        <v>11026</v>
      </c>
      <c r="C9174" s="1" t="s">
        <v>5797</v>
      </c>
      <c r="D9174" s="1" t="s">
        <v>11832</v>
      </c>
      <c r="E9174" s="1" t="s">
        <v>2325</v>
      </c>
      <c r="F9174" s="1" t="s">
        <v>5799</v>
      </c>
      <c r="G9174" s="1" t="s">
        <v>105</v>
      </c>
      <c r="H9174" s="1" t="s">
        <v>298</v>
      </c>
      <c r="I9174" s="1">
        <v>2.2000000000000002</v>
      </c>
      <c r="J9174" s="1">
        <v>2023</v>
      </c>
      <c r="K9174" s="1">
        <v>210080</v>
      </c>
      <c r="L9174" s="1">
        <v>0</v>
      </c>
      <c r="M9174" s="1">
        <f t="array" ref="M9174">SUMPRODUCT(MAX(ISNUMBER(SEARCH('Class Rules'!$B$6:$B$85,$E9174))*ISNUMBER(SEARCH('Class Rules'!$C$6:$C$85,$F9174))*'Class Rules'!$A$6:$A$85))</f>
        <v>28</v>
      </c>
      <c r="N9174" s="1" t="str">
        <f t="array" ref="N9174">IF($M9174=0,'Class Rules'!$D$3,INDEX('Class Rules'!$D$6:$D$85,MATCH($M9174,'Class Rules'!$A$6:$A$85,0)))</f>
        <v>Freight LDV</v>
      </c>
      <c r="O9174" s="1" t="str">
        <f t="array" ref="O9174">IF(SUMPRODUCT(MAX(ISNUMBER(SEARCH(Fuel_Rules!$A$6:$A$30,$E9174))*ISNUMBER(SEARCH(Fuel_Rules!$B$6:$B$30,$F9174))*(Fuel_Rules!$A$6:$A$30&lt;&gt;"")))&gt;0,"Plug-in hybrid",IF($G9174="Diesel","Diesel","Gasoline"))</f>
        <v>Diesel</v>
      </c>
    </row>
    <row r="9175" spans="1:15" ht="15" customHeight="1" x14ac:dyDescent="0.25">
      <c r="A9175" s="1">
        <v>2022</v>
      </c>
      <c r="B9175" s="1" t="s">
        <v>11026</v>
      </c>
      <c r="C9175" s="1" t="s">
        <v>7579</v>
      </c>
      <c r="D9175" s="1" t="s">
        <v>11833</v>
      </c>
      <c r="E9175" s="1" t="s">
        <v>2325</v>
      </c>
      <c r="F9175" s="1" t="s">
        <v>7581</v>
      </c>
      <c r="G9175" s="1" t="s">
        <v>103</v>
      </c>
      <c r="H9175" s="1" t="s">
        <v>298</v>
      </c>
      <c r="I9175" s="1">
        <v>1.4</v>
      </c>
      <c r="J9175" s="1">
        <v>2023</v>
      </c>
      <c r="K9175" s="1">
        <v>102749</v>
      </c>
      <c r="L9175" s="1">
        <v>0</v>
      </c>
      <c r="M9175" s="1">
        <f t="array" ref="M9175">SUMPRODUCT(MAX(ISNUMBER(SEARCH('Class Rules'!$B$6:$B$85,$E9175))*ISNUMBER(SEARCH('Class Rules'!$C$6:$C$85,$F9175))*'Class Rules'!$A$6:$A$85))</f>
        <v>24</v>
      </c>
      <c r="N9175" s="1" t="str">
        <f t="array" ref="N9175">IF($M9175=0,'Class Rules'!$D$3,INDEX('Class Rules'!$D$6:$D$85,MATCH($M9175,'Class Rules'!$A$6:$A$85,0)))</f>
        <v>Freight LDV</v>
      </c>
      <c r="O9175" s="1" t="str">
        <f t="array" ref="O9175">IF(SUMPRODUCT(MAX(ISNUMBER(SEARCH(Fuel_Rules!$A$6:$A$30,$E9175))*ISNUMBER(SEARCH(Fuel_Rules!$B$6:$B$30,$F9175))*(Fuel_Rules!$A$6:$A$30&lt;&gt;"")))&gt;0,"Plug-in hybrid",IF($G9175="Diesel","Diesel","Gasoline"))</f>
        <v>Gasoline</v>
      </c>
    </row>
    <row r="9176" spans="1:15" ht="15" customHeight="1" x14ac:dyDescent="0.25">
      <c r="A9176" s="1">
        <v>2022</v>
      </c>
      <c r="B9176" s="1" t="s">
        <v>11026</v>
      </c>
      <c r="C9176" s="1" t="s">
        <v>7579</v>
      </c>
      <c r="D9176" s="1" t="s">
        <v>11834</v>
      </c>
      <c r="E9176" s="1" t="s">
        <v>2325</v>
      </c>
      <c r="F9176" s="1" t="s">
        <v>7581</v>
      </c>
      <c r="G9176" s="1" t="s">
        <v>103</v>
      </c>
      <c r="H9176" s="1" t="s">
        <v>298</v>
      </c>
      <c r="I9176" s="1">
        <v>1.4</v>
      </c>
      <c r="J9176" s="1">
        <v>2023</v>
      </c>
      <c r="K9176" s="1">
        <v>95738</v>
      </c>
      <c r="L9176" s="1">
        <v>0</v>
      </c>
      <c r="M9176" s="1">
        <f t="array" ref="M9176">SUMPRODUCT(MAX(ISNUMBER(SEARCH('Class Rules'!$B$6:$B$85,$E9176))*ISNUMBER(SEARCH('Class Rules'!$C$6:$C$85,$F9176))*'Class Rules'!$A$6:$A$85))</f>
        <v>24</v>
      </c>
      <c r="N9176" s="1" t="str">
        <f t="array" ref="N9176">IF($M9176=0,'Class Rules'!$D$3,INDEX('Class Rules'!$D$6:$D$85,MATCH($M9176,'Class Rules'!$A$6:$A$85,0)))</f>
        <v>Freight LDV</v>
      </c>
      <c r="O9176" s="1" t="str">
        <f t="array" ref="O9176">IF(SUMPRODUCT(MAX(ISNUMBER(SEARCH(Fuel_Rules!$A$6:$A$30,$E9176))*ISNUMBER(SEARCH(Fuel_Rules!$B$6:$B$30,$F9176))*(Fuel_Rules!$A$6:$A$30&lt;&gt;"")))&gt;0,"Plug-in hybrid",IF($G9176="Diesel","Diesel","Gasoline"))</f>
        <v>Gasoline</v>
      </c>
    </row>
    <row r="9177" spans="1:15" ht="15" customHeight="1" x14ac:dyDescent="0.25">
      <c r="A9177" s="1">
        <v>2022</v>
      </c>
      <c r="B9177" s="1" t="s">
        <v>11026</v>
      </c>
      <c r="C9177" s="1" t="s">
        <v>8543</v>
      </c>
      <c r="D9177" s="1" t="s">
        <v>11835</v>
      </c>
      <c r="E9177" s="1" t="s">
        <v>2325</v>
      </c>
      <c r="F9177" s="1" t="s">
        <v>8545</v>
      </c>
      <c r="G9177" s="1" t="s">
        <v>103</v>
      </c>
      <c r="H9177" s="1" t="s">
        <v>298</v>
      </c>
      <c r="I9177" s="1">
        <v>1</v>
      </c>
      <c r="J9177" s="1">
        <v>2023</v>
      </c>
      <c r="K9177" s="1">
        <v>89218</v>
      </c>
      <c r="L9177" s="1">
        <v>0</v>
      </c>
      <c r="M9177" s="1">
        <f t="array" ref="M9177">SUMPRODUCT(MAX(ISNUMBER(SEARCH('Class Rules'!$B$6:$B$85,$E9177))*ISNUMBER(SEARCH('Class Rules'!$C$6:$C$85,$F9177))*'Class Rules'!$A$6:$A$85))</f>
        <v>0</v>
      </c>
      <c r="N9177" s="1" t="str">
        <f t="array" ref="N9177">IF($M9177=0,'Class Rules'!$D$3,INDEX('Class Rules'!$D$6:$D$85,MATCH($M9177,'Class Rules'!$A$6:$A$85,0)))</f>
        <v>Passenger LDV</v>
      </c>
      <c r="O9177" s="1" t="str">
        <f t="array" ref="O9177">IF(SUMPRODUCT(MAX(ISNUMBER(SEARCH(Fuel_Rules!$A$6:$A$30,$E9177))*ISNUMBER(SEARCH(Fuel_Rules!$B$6:$B$30,$F9177))*(Fuel_Rules!$A$6:$A$30&lt;&gt;"")))&gt;0,"Plug-in hybrid",IF($G9177="Diesel","Diesel","Gasoline"))</f>
        <v>Gasoline</v>
      </c>
    </row>
    <row r="9178" spans="1:15" ht="15" customHeight="1" x14ac:dyDescent="0.25">
      <c r="A9178" s="1">
        <v>2022</v>
      </c>
      <c r="B9178" s="1" t="s">
        <v>11026</v>
      </c>
      <c r="C9178" s="1" t="s">
        <v>8543</v>
      </c>
      <c r="D9178" s="1" t="s">
        <v>11836</v>
      </c>
      <c r="E9178" s="1" t="s">
        <v>2325</v>
      </c>
      <c r="F9178" s="1" t="s">
        <v>8545</v>
      </c>
      <c r="G9178" s="1" t="s">
        <v>103</v>
      </c>
      <c r="H9178" s="1" t="s">
        <v>298</v>
      </c>
      <c r="I9178" s="1">
        <v>1</v>
      </c>
      <c r="J9178" s="1">
        <v>2023</v>
      </c>
      <c r="K9178" s="1">
        <v>81328</v>
      </c>
      <c r="L9178" s="1">
        <v>0</v>
      </c>
      <c r="M9178" s="1">
        <f t="array" ref="M9178">SUMPRODUCT(MAX(ISNUMBER(SEARCH('Class Rules'!$B$6:$B$85,$E9178))*ISNUMBER(SEARCH('Class Rules'!$C$6:$C$85,$F9178))*'Class Rules'!$A$6:$A$85))</f>
        <v>0</v>
      </c>
      <c r="N9178" s="1" t="str">
        <f t="array" ref="N9178">IF($M9178=0,'Class Rules'!$D$3,INDEX('Class Rules'!$D$6:$D$85,MATCH($M9178,'Class Rules'!$A$6:$A$85,0)))</f>
        <v>Passenger LDV</v>
      </c>
      <c r="O9178" s="1" t="str">
        <f t="array" ref="O9178">IF(SUMPRODUCT(MAX(ISNUMBER(SEARCH(Fuel_Rules!$A$6:$A$30,$E9178))*ISNUMBER(SEARCH(Fuel_Rules!$B$6:$B$30,$F9178))*(Fuel_Rules!$A$6:$A$30&lt;&gt;"")))&gt;0,"Plug-in hybrid",IF($G9178="Diesel","Diesel","Gasoline"))</f>
        <v>Gasoline</v>
      </c>
    </row>
    <row r="9179" spans="1:15" ht="15" customHeight="1" x14ac:dyDescent="0.25">
      <c r="A9179" s="1">
        <v>2022</v>
      </c>
      <c r="B9179" s="1" t="s">
        <v>11026</v>
      </c>
      <c r="C9179" s="1" t="s">
        <v>8547</v>
      </c>
      <c r="D9179" s="1" t="s">
        <v>11837</v>
      </c>
      <c r="E9179" s="1" t="s">
        <v>2325</v>
      </c>
      <c r="F9179" s="1" t="s">
        <v>8549</v>
      </c>
      <c r="G9179" s="1" t="s">
        <v>103</v>
      </c>
      <c r="H9179" s="1" t="s">
        <v>298</v>
      </c>
      <c r="I9179" s="1">
        <v>1</v>
      </c>
      <c r="J9179" s="1">
        <v>2023</v>
      </c>
      <c r="K9179" s="1">
        <v>96133</v>
      </c>
      <c r="L9179" s="1">
        <v>0</v>
      </c>
      <c r="M9179" s="1">
        <f t="array" ref="M9179">SUMPRODUCT(MAX(ISNUMBER(SEARCH('Class Rules'!$B$6:$B$85,$E9179))*ISNUMBER(SEARCH('Class Rules'!$C$6:$C$85,$F9179))*'Class Rules'!$A$6:$A$85))</f>
        <v>0</v>
      </c>
      <c r="N9179" s="1" t="str">
        <f t="array" ref="N9179">IF($M9179=0,'Class Rules'!$D$3,INDEX('Class Rules'!$D$6:$D$85,MATCH($M9179,'Class Rules'!$A$6:$A$85,0)))</f>
        <v>Passenger LDV</v>
      </c>
      <c r="O9179" s="1" t="str">
        <f t="array" ref="O9179">IF(SUMPRODUCT(MAX(ISNUMBER(SEARCH(Fuel_Rules!$A$6:$A$30,$E9179))*ISNUMBER(SEARCH(Fuel_Rules!$B$6:$B$30,$F9179))*(Fuel_Rules!$A$6:$A$30&lt;&gt;"")))&gt;0,"Plug-in hybrid",IF($G9179="Diesel","Diesel","Gasoline"))</f>
        <v>Gasoline</v>
      </c>
    </row>
    <row r="9180" spans="1:15" ht="15" customHeight="1" x14ac:dyDescent="0.25">
      <c r="A9180" s="1">
        <v>2022</v>
      </c>
      <c r="B9180" s="1" t="s">
        <v>11026</v>
      </c>
      <c r="C9180" s="1" t="s">
        <v>8547</v>
      </c>
      <c r="D9180" s="1" t="s">
        <v>11838</v>
      </c>
      <c r="E9180" s="1" t="s">
        <v>2325</v>
      </c>
      <c r="F9180" s="1" t="s">
        <v>8549</v>
      </c>
      <c r="G9180" s="1" t="s">
        <v>103</v>
      </c>
      <c r="H9180" s="1" t="s">
        <v>298</v>
      </c>
      <c r="I9180" s="1">
        <v>1</v>
      </c>
      <c r="J9180" s="1">
        <v>2023</v>
      </c>
      <c r="K9180" s="1">
        <v>87933</v>
      </c>
      <c r="L9180" s="1">
        <v>0</v>
      </c>
      <c r="M9180" s="1">
        <f t="array" ref="M9180">SUMPRODUCT(MAX(ISNUMBER(SEARCH('Class Rules'!$B$6:$B$85,$E9180))*ISNUMBER(SEARCH('Class Rules'!$C$6:$C$85,$F9180))*'Class Rules'!$A$6:$A$85))</f>
        <v>0</v>
      </c>
      <c r="N9180" s="1" t="str">
        <f t="array" ref="N9180">IF($M9180=0,'Class Rules'!$D$3,INDEX('Class Rules'!$D$6:$D$85,MATCH($M9180,'Class Rules'!$A$6:$A$85,0)))</f>
        <v>Passenger LDV</v>
      </c>
      <c r="O9180" s="1" t="str">
        <f t="array" ref="O9180">IF(SUMPRODUCT(MAX(ISNUMBER(SEARCH(Fuel_Rules!$A$6:$A$30,$E9180))*ISNUMBER(SEARCH(Fuel_Rules!$B$6:$B$30,$F9180))*(Fuel_Rules!$A$6:$A$30&lt;&gt;"")))&gt;0,"Plug-in hybrid",IF($G9180="Diesel","Diesel","Gasoline"))</f>
        <v>Gasoline</v>
      </c>
    </row>
    <row r="9181" spans="1:15" ht="15" customHeight="1" x14ac:dyDescent="0.25">
      <c r="A9181" s="1">
        <v>2022</v>
      </c>
      <c r="B9181" s="1" t="s">
        <v>11026</v>
      </c>
      <c r="C9181" s="1" t="s">
        <v>9566</v>
      </c>
      <c r="D9181" s="1" t="s">
        <v>11839</v>
      </c>
      <c r="E9181" s="1" t="s">
        <v>2325</v>
      </c>
      <c r="F9181" s="1" t="s">
        <v>9568</v>
      </c>
      <c r="G9181" s="1" t="s">
        <v>103</v>
      </c>
      <c r="H9181" s="1" t="s">
        <v>437</v>
      </c>
      <c r="I9181" s="1">
        <v>1.6</v>
      </c>
      <c r="J9181" s="1">
        <v>2023</v>
      </c>
      <c r="K9181" s="1">
        <v>125880</v>
      </c>
      <c r="L9181" s="1">
        <v>0</v>
      </c>
      <c r="M9181" s="1">
        <f t="array" ref="M9181">SUMPRODUCT(MAX(ISNUMBER(SEARCH('Class Rules'!$B$6:$B$85,$E9181))*ISNUMBER(SEARCH('Class Rules'!$C$6:$C$85,$F9181))*'Class Rules'!$A$6:$A$85))</f>
        <v>0</v>
      </c>
      <c r="N9181" s="1" t="str">
        <f t="array" ref="N9181">IF($M9181=0,'Class Rules'!$D$3,INDEX('Class Rules'!$D$6:$D$85,MATCH($M9181,'Class Rules'!$A$6:$A$85,0)))</f>
        <v>Passenger LDV</v>
      </c>
      <c r="O9181" s="1" t="str">
        <f t="array" ref="O9181">IF(SUMPRODUCT(MAX(ISNUMBER(SEARCH(Fuel_Rules!$A$6:$A$30,$E9181))*ISNUMBER(SEARCH(Fuel_Rules!$B$6:$B$30,$F9181))*(Fuel_Rules!$A$6:$A$30&lt;&gt;"")))&gt;0,"Plug-in hybrid",IF($G9181="Diesel","Diesel","Gasoline"))</f>
        <v>Gasoline</v>
      </c>
    </row>
    <row r="9182" spans="1:15" ht="15" customHeight="1" x14ac:dyDescent="0.25">
      <c r="A9182" s="1">
        <v>2022</v>
      </c>
      <c r="B9182" s="1" t="s">
        <v>11026</v>
      </c>
      <c r="C9182" s="1" t="s">
        <v>9566</v>
      </c>
      <c r="D9182" s="1" t="s">
        <v>11840</v>
      </c>
      <c r="E9182" s="1" t="s">
        <v>2325</v>
      </c>
      <c r="F9182" s="1" t="s">
        <v>9568</v>
      </c>
      <c r="G9182" s="1" t="s">
        <v>103</v>
      </c>
      <c r="H9182" s="1" t="s">
        <v>437</v>
      </c>
      <c r="I9182" s="1">
        <v>1.6</v>
      </c>
      <c r="J9182" s="1">
        <v>2023</v>
      </c>
      <c r="K9182" s="1">
        <v>115037</v>
      </c>
      <c r="L9182" s="1">
        <v>0</v>
      </c>
      <c r="M9182" s="1">
        <f t="array" ref="M9182">SUMPRODUCT(MAX(ISNUMBER(SEARCH('Class Rules'!$B$6:$B$85,$E9182))*ISNUMBER(SEARCH('Class Rules'!$C$6:$C$85,$F9182))*'Class Rules'!$A$6:$A$85))</f>
        <v>0</v>
      </c>
      <c r="N9182" s="1" t="str">
        <f t="array" ref="N9182">IF($M9182=0,'Class Rules'!$D$3,INDEX('Class Rules'!$D$6:$D$85,MATCH($M9182,'Class Rules'!$A$6:$A$85,0)))</f>
        <v>Passenger LDV</v>
      </c>
      <c r="O9182" s="1" t="str">
        <f t="array" ref="O9182">IF(SUMPRODUCT(MAX(ISNUMBER(SEARCH(Fuel_Rules!$A$6:$A$30,$E9182))*ISNUMBER(SEARCH(Fuel_Rules!$B$6:$B$30,$F9182))*(Fuel_Rules!$A$6:$A$30&lt;&gt;"")))&gt;0,"Plug-in hybrid",IF($G9182="Diesel","Diesel","Gasoline"))</f>
        <v>Gasoline</v>
      </c>
    </row>
    <row r="9183" spans="1:15" ht="15" customHeight="1" x14ac:dyDescent="0.25">
      <c r="A9183" s="1">
        <v>2022</v>
      </c>
      <c r="B9183" s="1" t="s">
        <v>11026</v>
      </c>
      <c r="C9183" s="1" t="s">
        <v>11841</v>
      </c>
      <c r="D9183" s="1" t="s">
        <v>11842</v>
      </c>
      <c r="E9183" s="1" t="s">
        <v>2325</v>
      </c>
      <c r="F9183" s="1" t="s">
        <v>11843</v>
      </c>
      <c r="G9183" s="1" t="s">
        <v>103</v>
      </c>
      <c r="H9183" s="1" t="s">
        <v>298</v>
      </c>
      <c r="I9183" s="1">
        <v>1.4</v>
      </c>
      <c r="J9183" s="1">
        <v>2023</v>
      </c>
      <c r="K9183" s="1">
        <v>98440</v>
      </c>
      <c r="L9183" s="1">
        <v>0</v>
      </c>
      <c r="M9183" s="1">
        <f t="array" ref="M9183">SUMPRODUCT(MAX(ISNUMBER(SEARCH('Class Rules'!$B$6:$B$85,$E9183))*ISNUMBER(SEARCH('Class Rules'!$C$6:$C$85,$F9183))*'Class Rules'!$A$6:$A$85))</f>
        <v>24</v>
      </c>
      <c r="N9183" s="1" t="str">
        <f t="array" ref="N9183">IF($M9183=0,'Class Rules'!$D$3,INDEX('Class Rules'!$D$6:$D$85,MATCH($M9183,'Class Rules'!$A$6:$A$85,0)))</f>
        <v>Freight LDV</v>
      </c>
      <c r="O9183" s="1" t="str">
        <f t="array" ref="O9183">IF(SUMPRODUCT(MAX(ISNUMBER(SEARCH(Fuel_Rules!$A$6:$A$30,$E9183))*ISNUMBER(SEARCH(Fuel_Rules!$B$6:$B$30,$F9183))*(Fuel_Rules!$A$6:$A$30&lt;&gt;"")))&gt;0,"Plug-in hybrid",IF($G9183="Diesel","Diesel","Gasoline"))</f>
        <v>Gasoline</v>
      </c>
    </row>
    <row r="9184" spans="1:15" ht="15" customHeight="1" x14ac:dyDescent="0.25">
      <c r="A9184" s="1">
        <v>2022</v>
      </c>
      <c r="B9184" s="1" t="s">
        <v>11026</v>
      </c>
      <c r="C9184" s="1" t="s">
        <v>11841</v>
      </c>
      <c r="D9184" s="1" t="s">
        <v>11844</v>
      </c>
      <c r="E9184" s="1" t="s">
        <v>2325</v>
      </c>
      <c r="F9184" s="1" t="s">
        <v>11843</v>
      </c>
      <c r="G9184" s="1" t="s">
        <v>103</v>
      </c>
      <c r="H9184" s="1" t="s">
        <v>298</v>
      </c>
      <c r="I9184" s="1">
        <v>1.4</v>
      </c>
      <c r="J9184" s="1">
        <v>2023</v>
      </c>
      <c r="K9184" s="1">
        <v>91253</v>
      </c>
      <c r="L9184" s="1">
        <v>0</v>
      </c>
      <c r="M9184" s="1">
        <f t="array" ref="M9184">SUMPRODUCT(MAX(ISNUMBER(SEARCH('Class Rules'!$B$6:$B$85,$E9184))*ISNUMBER(SEARCH('Class Rules'!$C$6:$C$85,$F9184))*'Class Rules'!$A$6:$A$85))</f>
        <v>24</v>
      </c>
      <c r="N9184" s="1" t="str">
        <f t="array" ref="N9184">IF($M9184=0,'Class Rules'!$D$3,INDEX('Class Rules'!$D$6:$D$85,MATCH($M9184,'Class Rules'!$A$6:$A$85,0)))</f>
        <v>Freight LDV</v>
      </c>
      <c r="O9184" s="1" t="str">
        <f t="array" ref="O9184">IF(SUMPRODUCT(MAX(ISNUMBER(SEARCH(Fuel_Rules!$A$6:$A$30,$E9184))*ISNUMBER(SEARCH(Fuel_Rules!$B$6:$B$30,$F9184))*(Fuel_Rules!$A$6:$A$30&lt;&gt;"")))&gt;0,"Plug-in hybrid",IF($G9184="Diesel","Diesel","Gasoline"))</f>
        <v>Gasoline</v>
      </c>
    </row>
    <row r="9185" spans="1:15" ht="15" customHeight="1" x14ac:dyDescent="0.25">
      <c r="A9185" s="1">
        <v>2022</v>
      </c>
      <c r="B9185" s="1" t="s">
        <v>11026</v>
      </c>
      <c r="C9185" s="1" t="s">
        <v>2396</v>
      </c>
      <c r="D9185" s="1" t="s">
        <v>11845</v>
      </c>
      <c r="E9185" s="1" t="s">
        <v>2398</v>
      </c>
      <c r="F9185" s="1" t="s">
        <v>2399</v>
      </c>
      <c r="G9185" s="1" t="s">
        <v>103</v>
      </c>
      <c r="H9185" s="1" t="s">
        <v>298</v>
      </c>
      <c r="I9185" s="1">
        <v>3.6</v>
      </c>
      <c r="J9185" s="1">
        <v>2023</v>
      </c>
      <c r="K9185" s="1">
        <v>1562625</v>
      </c>
      <c r="L9185" s="1">
        <v>0</v>
      </c>
      <c r="M9185" s="1">
        <f t="array" ref="M9185">SUMPRODUCT(MAX(ISNUMBER(SEARCH('Class Rules'!$B$6:$B$85,$E9185))*ISNUMBER(SEARCH('Class Rules'!$C$6:$C$85,$F9185))*'Class Rules'!$A$6:$A$85))</f>
        <v>0</v>
      </c>
      <c r="N9185" s="1" t="str">
        <f t="array" ref="N9185">IF($M9185=0,'Class Rules'!$D$3,INDEX('Class Rules'!$D$6:$D$85,MATCH($M9185,'Class Rules'!$A$6:$A$85,0)))</f>
        <v>Passenger LDV</v>
      </c>
      <c r="O9185" s="1" t="str">
        <f t="array" ref="O9185">IF(SUMPRODUCT(MAX(ISNUMBER(SEARCH(Fuel_Rules!$A$6:$A$30,$E9185))*ISNUMBER(SEARCH(Fuel_Rules!$B$6:$B$30,$F9185))*(Fuel_Rules!$A$6:$A$30&lt;&gt;"")))&gt;0,"Plug-in hybrid",IF($G9185="Diesel","Diesel","Gasoline"))</f>
        <v>Gasoline</v>
      </c>
    </row>
    <row r="9186" spans="1:15" ht="15" customHeight="1" x14ac:dyDescent="0.25">
      <c r="A9186" s="1">
        <v>2022</v>
      </c>
      <c r="B9186" s="1" t="s">
        <v>11026</v>
      </c>
      <c r="C9186" s="1" t="s">
        <v>2396</v>
      </c>
      <c r="D9186" s="1" t="s">
        <v>11846</v>
      </c>
      <c r="E9186" s="1" t="s">
        <v>2398</v>
      </c>
      <c r="F9186" s="1" t="s">
        <v>2399</v>
      </c>
      <c r="G9186" s="1" t="s">
        <v>103</v>
      </c>
      <c r="H9186" s="1" t="s">
        <v>298</v>
      </c>
      <c r="I9186" s="1">
        <v>3.6</v>
      </c>
      <c r="J9186" s="1">
        <v>2023</v>
      </c>
      <c r="K9186" s="1">
        <v>1482289</v>
      </c>
      <c r="L9186" s="1">
        <v>0</v>
      </c>
      <c r="M9186" s="1">
        <f t="array" ref="M9186">SUMPRODUCT(MAX(ISNUMBER(SEARCH('Class Rules'!$B$6:$B$85,$E9186))*ISNUMBER(SEARCH('Class Rules'!$C$6:$C$85,$F9186))*'Class Rules'!$A$6:$A$85))</f>
        <v>0</v>
      </c>
      <c r="N9186" s="1" t="str">
        <f t="array" ref="N9186">IF($M9186=0,'Class Rules'!$D$3,INDEX('Class Rules'!$D$6:$D$85,MATCH($M9186,'Class Rules'!$A$6:$A$85,0)))</f>
        <v>Passenger LDV</v>
      </c>
      <c r="O9186" s="1" t="str">
        <f t="array" ref="O9186">IF(SUMPRODUCT(MAX(ISNUMBER(SEARCH(Fuel_Rules!$A$6:$A$30,$E9186))*ISNUMBER(SEARCH(Fuel_Rules!$B$6:$B$30,$F9186))*(Fuel_Rules!$A$6:$A$30&lt;&gt;"")))&gt;0,"Plug-in hybrid",IF($G9186="Diesel","Diesel","Gasoline"))</f>
        <v>Gasoline</v>
      </c>
    </row>
    <row r="9187" spans="1:15" ht="15" customHeight="1" x14ac:dyDescent="0.25">
      <c r="A9187" s="1">
        <v>2022</v>
      </c>
      <c r="B9187" s="1" t="s">
        <v>11026</v>
      </c>
      <c r="C9187" s="1" t="s">
        <v>2400</v>
      </c>
      <c r="D9187" s="1" t="s">
        <v>11847</v>
      </c>
      <c r="E9187" s="1" t="s">
        <v>2398</v>
      </c>
      <c r="F9187" s="1" t="s">
        <v>2402</v>
      </c>
      <c r="G9187" s="1" t="s">
        <v>103</v>
      </c>
      <c r="H9187" s="1" t="s">
        <v>298</v>
      </c>
      <c r="I9187" s="1">
        <v>3.6</v>
      </c>
      <c r="J9187" s="1">
        <v>2023</v>
      </c>
      <c r="K9187" s="1">
        <v>1618875</v>
      </c>
      <c r="L9187" s="1">
        <v>0</v>
      </c>
      <c r="M9187" s="1">
        <f t="array" ref="M9187">SUMPRODUCT(MAX(ISNUMBER(SEARCH('Class Rules'!$B$6:$B$85,$E9187))*ISNUMBER(SEARCH('Class Rules'!$C$6:$C$85,$F9187))*'Class Rules'!$A$6:$A$85))</f>
        <v>0</v>
      </c>
      <c r="N9187" s="1" t="str">
        <f t="array" ref="N9187">IF($M9187=0,'Class Rules'!$D$3,INDEX('Class Rules'!$D$6:$D$85,MATCH($M9187,'Class Rules'!$A$6:$A$85,0)))</f>
        <v>Passenger LDV</v>
      </c>
      <c r="O9187" s="1" t="str">
        <f t="array" ref="O9187">IF(SUMPRODUCT(MAX(ISNUMBER(SEARCH(Fuel_Rules!$A$6:$A$30,$E9187))*ISNUMBER(SEARCH(Fuel_Rules!$B$6:$B$30,$F9187))*(Fuel_Rules!$A$6:$A$30&lt;&gt;"")))&gt;0,"Plug-in hybrid",IF($G9187="Diesel","Diesel","Gasoline"))</f>
        <v>Gasoline</v>
      </c>
    </row>
    <row r="9188" spans="1:15" ht="15" customHeight="1" x14ac:dyDescent="0.25">
      <c r="A9188" s="1">
        <v>2022</v>
      </c>
      <c r="B9188" s="1" t="s">
        <v>11026</v>
      </c>
      <c r="C9188" s="1" t="s">
        <v>2400</v>
      </c>
      <c r="D9188" s="1" t="s">
        <v>11848</v>
      </c>
      <c r="E9188" s="1" t="s">
        <v>2398</v>
      </c>
      <c r="F9188" s="1" t="s">
        <v>2402</v>
      </c>
      <c r="G9188" s="1" t="s">
        <v>103</v>
      </c>
      <c r="H9188" s="1" t="s">
        <v>298</v>
      </c>
      <c r="I9188" s="1">
        <v>3.6</v>
      </c>
      <c r="J9188" s="1">
        <v>2023</v>
      </c>
      <c r="K9188" s="1">
        <v>1511860</v>
      </c>
      <c r="L9188" s="1">
        <v>0</v>
      </c>
      <c r="M9188" s="1">
        <f t="array" ref="M9188">SUMPRODUCT(MAX(ISNUMBER(SEARCH('Class Rules'!$B$6:$B$85,$E9188))*ISNUMBER(SEARCH('Class Rules'!$C$6:$C$85,$F9188))*'Class Rules'!$A$6:$A$85))</f>
        <v>0</v>
      </c>
      <c r="N9188" s="1" t="str">
        <f t="array" ref="N9188">IF($M9188=0,'Class Rules'!$D$3,INDEX('Class Rules'!$D$6:$D$85,MATCH($M9188,'Class Rules'!$A$6:$A$85,0)))</f>
        <v>Passenger LDV</v>
      </c>
      <c r="O9188" s="1" t="str">
        <f t="array" ref="O9188">IF(SUMPRODUCT(MAX(ISNUMBER(SEARCH(Fuel_Rules!$A$6:$A$30,$E9188))*ISNUMBER(SEARCH(Fuel_Rules!$B$6:$B$30,$F9188))*(Fuel_Rules!$A$6:$A$30&lt;&gt;"")))&gt;0,"Plug-in hybrid",IF($G9188="Diesel","Diesel","Gasoline"))</f>
        <v>Gasoline</v>
      </c>
    </row>
    <row r="9189" spans="1:15" ht="15" customHeight="1" x14ac:dyDescent="0.25">
      <c r="A9189" s="1">
        <v>2022</v>
      </c>
      <c r="B9189" s="1" t="s">
        <v>11026</v>
      </c>
      <c r="C9189" s="1" t="s">
        <v>2403</v>
      </c>
      <c r="D9189" s="1" t="s">
        <v>11849</v>
      </c>
      <c r="E9189" s="1" t="s">
        <v>2398</v>
      </c>
      <c r="F9189" s="1" t="s">
        <v>2405</v>
      </c>
      <c r="G9189" s="1" t="s">
        <v>103</v>
      </c>
      <c r="H9189" s="1" t="s">
        <v>298</v>
      </c>
      <c r="I9189" s="1">
        <v>3.6</v>
      </c>
      <c r="J9189" s="1">
        <v>2023</v>
      </c>
      <c r="K9189" s="1">
        <v>1804925</v>
      </c>
      <c r="L9189" s="1">
        <v>0</v>
      </c>
      <c r="M9189" s="1">
        <f t="array" ref="M9189">SUMPRODUCT(MAX(ISNUMBER(SEARCH('Class Rules'!$B$6:$B$85,$E9189))*ISNUMBER(SEARCH('Class Rules'!$C$6:$C$85,$F9189))*'Class Rules'!$A$6:$A$85))</f>
        <v>0</v>
      </c>
      <c r="N9189" s="1" t="str">
        <f t="array" ref="N9189">IF($M9189=0,'Class Rules'!$D$3,INDEX('Class Rules'!$D$6:$D$85,MATCH($M9189,'Class Rules'!$A$6:$A$85,0)))</f>
        <v>Passenger LDV</v>
      </c>
      <c r="O9189" s="1" t="str">
        <f t="array" ref="O9189">IF(SUMPRODUCT(MAX(ISNUMBER(SEARCH(Fuel_Rules!$A$6:$A$30,$E9189))*ISNUMBER(SEARCH(Fuel_Rules!$B$6:$B$30,$F9189))*(Fuel_Rules!$A$6:$A$30&lt;&gt;"")))&gt;0,"Plug-in hybrid",IF($G9189="Diesel","Diesel","Gasoline"))</f>
        <v>Gasoline</v>
      </c>
    </row>
    <row r="9190" spans="1:15" ht="15" customHeight="1" x14ac:dyDescent="0.25">
      <c r="A9190" s="1">
        <v>2022</v>
      </c>
      <c r="B9190" s="1" t="s">
        <v>11026</v>
      </c>
      <c r="C9190" s="1" t="s">
        <v>2403</v>
      </c>
      <c r="D9190" s="1" t="s">
        <v>11850</v>
      </c>
      <c r="E9190" s="1" t="s">
        <v>2398</v>
      </c>
      <c r="F9190" s="1" t="s">
        <v>2405</v>
      </c>
      <c r="G9190" s="1" t="s">
        <v>103</v>
      </c>
      <c r="H9190" s="1" t="s">
        <v>298</v>
      </c>
      <c r="I9190" s="1">
        <v>3.6</v>
      </c>
      <c r="J9190" s="1">
        <v>2023</v>
      </c>
      <c r="K9190" s="1">
        <v>1680030</v>
      </c>
      <c r="L9190" s="1">
        <v>0</v>
      </c>
      <c r="M9190" s="1">
        <f t="array" ref="M9190">SUMPRODUCT(MAX(ISNUMBER(SEARCH('Class Rules'!$B$6:$B$85,$E9190))*ISNUMBER(SEARCH('Class Rules'!$C$6:$C$85,$F9190))*'Class Rules'!$A$6:$A$85))</f>
        <v>0</v>
      </c>
      <c r="N9190" s="1" t="str">
        <f t="array" ref="N9190">IF($M9190=0,'Class Rules'!$D$3,INDEX('Class Rules'!$D$6:$D$85,MATCH($M9190,'Class Rules'!$A$6:$A$85,0)))</f>
        <v>Passenger LDV</v>
      </c>
      <c r="O9190" s="1" t="str">
        <f t="array" ref="O9190">IF(SUMPRODUCT(MAX(ISNUMBER(SEARCH(Fuel_Rules!$A$6:$A$30,$E9190))*ISNUMBER(SEARCH(Fuel_Rules!$B$6:$B$30,$F9190))*(Fuel_Rules!$A$6:$A$30&lt;&gt;"")))&gt;0,"Plug-in hybrid",IF($G9190="Diesel","Diesel","Gasoline"))</f>
        <v>Gasoline</v>
      </c>
    </row>
    <row r="9191" spans="1:15" ht="15" customHeight="1" x14ac:dyDescent="0.25">
      <c r="A9191" s="1">
        <v>2022</v>
      </c>
      <c r="B9191" s="1" t="s">
        <v>11026</v>
      </c>
      <c r="C9191" s="1" t="s">
        <v>2406</v>
      </c>
      <c r="D9191" s="1" t="s">
        <v>11851</v>
      </c>
      <c r="E9191" s="1" t="s">
        <v>2398</v>
      </c>
      <c r="F9191" s="1" t="s">
        <v>2408</v>
      </c>
      <c r="G9191" s="1" t="s">
        <v>103</v>
      </c>
      <c r="H9191" s="1" t="s">
        <v>298</v>
      </c>
      <c r="I9191" s="1">
        <v>3.6</v>
      </c>
      <c r="J9191" s="1">
        <v>2023</v>
      </c>
      <c r="K9191" s="1">
        <v>1858675</v>
      </c>
      <c r="L9191" s="1">
        <v>0</v>
      </c>
      <c r="M9191" s="1">
        <f t="array" ref="M9191">SUMPRODUCT(MAX(ISNUMBER(SEARCH('Class Rules'!$B$6:$B$85,$E9191))*ISNUMBER(SEARCH('Class Rules'!$C$6:$C$85,$F9191))*'Class Rules'!$A$6:$A$85))</f>
        <v>0</v>
      </c>
      <c r="N9191" s="1" t="str">
        <f t="array" ref="N9191">IF($M9191=0,'Class Rules'!$D$3,INDEX('Class Rules'!$D$6:$D$85,MATCH($M9191,'Class Rules'!$A$6:$A$85,0)))</f>
        <v>Passenger LDV</v>
      </c>
      <c r="O9191" s="1" t="str">
        <f t="array" ref="O9191">IF(SUMPRODUCT(MAX(ISNUMBER(SEARCH(Fuel_Rules!$A$6:$A$30,$E9191))*ISNUMBER(SEARCH(Fuel_Rules!$B$6:$B$30,$F9191))*(Fuel_Rules!$A$6:$A$30&lt;&gt;"")))&gt;0,"Plug-in hybrid",IF($G9191="Diesel","Diesel","Gasoline"))</f>
        <v>Gasoline</v>
      </c>
    </row>
    <row r="9192" spans="1:15" ht="15" customHeight="1" x14ac:dyDescent="0.25">
      <c r="A9192" s="1">
        <v>2022</v>
      </c>
      <c r="B9192" s="1" t="s">
        <v>11026</v>
      </c>
      <c r="C9192" s="1" t="s">
        <v>2406</v>
      </c>
      <c r="D9192" s="1" t="s">
        <v>11852</v>
      </c>
      <c r="E9192" s="1" t="s">
        <v>2398</v>
      </c>
      <c r="F9192" s="1" t="s">
        <v>2408</v>
      </c>
      <c r="G9192" s="1" t="s">
        <v>103</v>
      </c>
      <c r="H9192" s="1" t="s">
        <v>298</v>
      </c>
      <c r="I9192" s="1">
        <v>3.6</v>
      </c>
      <c r="J9192" s="1">
        <v>2023</v>
      </c>
      <c r="K9192" s="1">
        <v>1753886</v>
      </c>
      <c r="L9192" s="1">
        <v>0</v>
      </c>
      <c r="M9192" s="1">
        <f t="array" ref="M9192">SUMPRODUCT(MAX(ISNUMBER(SEARCH('Class Rules'!$B$6:$B$85,$E9192))*ISNUMBER(SEARCH('Class Rules'!$C$6:$C$85,$F9192))*'Class Rules'!$A$6:$A$85))</f>
        <v>0</v>
      </c>
      <c r="N9192" s="1" t="str">
        <f t="array" ref="N9192">IF($M9192=0,'Class Rules'!$D$3,INDEX('Class Rules'!$D$6:$D$85,MATCH($M9192,'Class Rules'!$A$6:$A$85,0)))</f>
        <v>Passenger LDV</v>
      </c>
      <c r="O9192" s="1" t="str">
        <f t="array" ref="O9192">IF(SUMPRODUCT(MAX(ISNUMBER(SEARCH(Fuel_Rules!$A$6:$A$30,$E9192))*ISNUMBER(SEARCH(Fuel_Rules!$B$6:$B$30,$F9192))*(Fuel_Rules!$A$6:$A$30&lt;&gt;"")))&gt;0,"Plug-in hybrid",IF($G9192="Diesel","Diesel","Gasoline"))</f>
        <v>Gasoline</v>
      </c>
    </row>
    <row r="9193" spans="1:15" ht="15" customHeight="1" x14ac:dyDescent="0.25">
      <c r="A9193" s="1">
        <v>2022</v>
      </c>
      <c r="B9193" s="1" t="s">
        <v>11026</v>
      </c>
      <c r="C9193" s="1" t="s">
        <v>2409</v>
      </c>
      <c r="D9193" s="1" t="s">
        <v>11853</v>
      </c>
      <c r="E9193" s="1" t="s">
        <v>2398</v>
      </c>
      <c r="F9193" s="1" t="s">
        <v>4900</v>
      </c>
      <c r="G9193" s="1" t="s">
        <v>103</v>
      </c>
      <c r="H9193" s="1" t="s">
        <v>298</v>
      </c>
      <c r="I9193" s="1">
        <v>2.9</v>
      </c>
      <c r="J9193" s="1">
        <v>2023</v>
      </c>
      <c r="K9193" s="1">
        <v>711250</v>
      </c>
      <c r="L9193" s="1">
        <v>0</v>
      </c>
      <c r="M9193" s="1">
        <f t="array" ref="M9193">SUMPRODUCT(MAX(ISNUMBER(SEARCH('Class Rules'!$B$6:$B$85,$E9193))*ISNUMBER(SEARCH('Class Rules'!$C$6:$C$85,$F9193))*'Class Rules'!$A$6:$A$85))</f>
        <v>0</v>
      </c>
      <c r="N9193" s="1" t="str">
        <f t="array" ref="N9193">IF($M9193=0,'Class Rules'!$D$3,INDEX('Class Rules'!$D$6:$D$85,MATCH($M9193,'Class Rules'!$A$6:$A$85,0)))</f>
        <v>Passenger LDV</v>
      </c>
      <c r="O9193" s="1" t="str">
        <f t="array" ref="O9193">IF(SUMPRODUCT(MAX(ISNUMBER(SEARCH(Fuel_Rules!$A$6:$A$30,$E9193))*ISNUMBER(SEARCH(Fuel_Rules!$B$6:$B$30,$F9193))*(Fuel_Rules!$A$6:$A$30&lt;&gt;"")))&gt;0,"Plug-in hybrid",IF($G9193="Diesel","Diesel","Gasoline"))</f>
        <v>Gasoline</v>
      </c>
    </row>
    <row r="9194" spans="1:15" ht="15" customHeight="1" x14ac:dyDescent="0.25">
      <c r="A9194" s="1">
        <v>2022</v>
      </c>
      <c r="B9194" s="1" t="s">
        <v>11026</v>
      </c>
      <c r="C9194" s="1" t="s">
        <v>2409</v>
      </c>
      <c r="D9194" s="1" t="s">
        <v>11854</v>
      </c>
      <c r="E9194" s="1" t="s">
        <v>2398</v>
      </c>
      <c r="F9194" s="1" t="s">
        <v>4900</v>
      </c>
      <c r="G9194" s="1" t="s">
        <v>103</v>
      </c>
      <c r="H9194" s="1" t="s">
        <v>298</v>
      </c>
      <c r="I9194" s="1">
        <v>2.9</v>
      </c>
      <c r="J9194" s="1">
        <v>2023</v>
      </c>
      <c r="K9194" s="1">
        <v>682506</v>
      </c>
      <c r="L9194" s="1">
        <v>0</v>
      </c>
      <c r="M9194" s="1">
        <f t="array" ref="M9194">SUMPRODUCT(MAX(ISNUMBER(SEARCH('Class Rules'!$B$6:$B$85,$E9194))*ISNUMBER(SEARCH('Class Rules'!$C$6:$C$85,$F9194))*'Class Rules'!$A$6:$A$85))</f>
        <v>0</v>
      </c>
      <c r="N9194" s="1" t="str">
        <f t="array" ref="N9194">IF($M9194=0,'Class Rules'!$D$3,INDEX('Class Rules'!$D$6:$D$85,MATCH($M9194,'Class Rules'!$A$6:$A$85,0)))</f>
        <v>Passenger LDV</v>
      </c>
      <c r="O9194" s="1" t="str">
        <f t="array" ref="O9194">IF(SUMPRODUCT(MAX(ISNUMBER(SEARCH(Fuel_Rules!$A$6:$A$30,$E9194))*ISNUMBER(SEARCH(Fuel_Rules!$B$6:$B$30,$F9194))*(Fuel_Rules!$A$6:$A$30&lt;&gt;"")))&gt;0,"Plug-in hybrid",IF($G9194="Diesel","Diesel","Gasoline"))</f>
        <v>Gasoline</v>
      </c>
    </row>
    <row r="9195" spans="1:15" ht="15" customHeight="1" x14ac:dyDescent="0.25">
      <c r="A9195" s="1">
        <v>2022</v>
      </c>
      <c r="B9195" s="1" t="s">
        <v>11026</v>
      </c>
      <c r="C9195" s="1" t="s">
        <v>2412</v>
      </c>
      <c r="D9195" s="1" t="s">
        <v>11855</v>
      </c>
      <c r="E9195" s="1" t="s">
        <v>2398</v>
      </c>
      <c r="F9195" s="1" t="s">
        <v>5806</v>
      </c>
      <c r="G9195" s="1" t="s">
        <v>103</v>
      </c>
      <c r="H9195" s="1" t="s">
        <v>298</v>
      </c>
      <c r="I9195" s="1">
        <v>2</v>
      </c>
      <c r="J9195" s="1">
        <v>2023</v>
      </c>
      <c r="K9195" s="1">
        <v>548750</v>
      </c>
      <c r="L9195" s="1">
        <v>0</v>
      </c>
      <c r="M9195" s="1">
        <f t="array" ref="M9195">SUMPRODUCT(MAX(ISNUMBER(SEARCH('Class Rules'!$B$6:$B$85,$E9195))*ISNUMBER(SEARCH('Class Rules'!$C$6:$C$85,$F9195))*'Class Rules'!$A$6:$A$85))</f>
        <v>0</v>
      </c>
      <c r="N9195" s="1" t="str">
        <f t="array" ref="N9195">IF($M9195=0,'Class Rules'!$D$3,INDEX('Class Rules'!$D$6:$D$85,MATCH($M9195,'Class Rules'!$A$6:$A$85,0)))</f>
        <v>Passenger LDV</v>
      </c>
      <c r="O9195" s="1" t="str">
        <f t="array" ref="O9195">IF(SUMPRODUCT(MAX(ISNUMBER(SEARCH(Fuel_Rules!$A$6:$A$30,$E9195))*ISNUMBER(SEARCH(Fuel_Rules!$B$6:$B$30,$F9195))*(Fuel_Rules!$A$6:$A$30&lt;&gt;"")))&gt;0,"Plug-in hybrid",IF($G9195="Diesel","Diesel","Gasoline"))</f>
        <v>Gasoline</v>
      </c>
    </row>
    <row r="9196" spans="1:15" ht="15" customHeight="1" x14ac:dyDescent="0.25">
      <c r="A9196" s="1">
        <v>2022</v>
      </c>
      <c r="B9196" s="1" t="s">
        <v>11026</v>
      </c>
      <c r="C9196" s="1" t="s">
        <v>2412</v>
      </c>
      <c r="D9196" s="1" t="s">
        <v>11856</v>
      </c>
      <c r="E9196" s="1" t="s">
        <v>2398</v>
      </c>
      <c r="F9196" s="1" t="s">
        <v>5806</v>
      </c>
      <c r="G9196" s="1" t="s">
        <v>103</v>
      </c>
      <c r="H9196" s="1" t="s">
        <v>298</v>
      </c>
      <c r="I9196" s="1">
        <v>2</v>
      </c>
      <c r="J9196" s="1">
        <v>2023</v>
      </c>
      <c r="K9196" s="1">
        <v>528376</v>
      </c>
      <c r="L9196" s="1">
        <v>0</v>
      </c>
      <c r="M9196" s="1">
        <f t="array" ref="M9196">SUMPRODUCT(MAX(ISNUMBER(SEARCH('Class Rules'!$B$6:$B$85,$E9196))*ISNUMBER(SEARCH('Class Rules'!$C$6:$C$85,$F9196))*'Class Rules'!$A$6:$A$85))</f>
        <v>0</v>
      </c>
      <c r="N9196" s="1" t="str">
        <f t="array" ref="N9196">IF($M9196=0,'Class Rules'!$D$3,INDEX('Class Rules'!$D$6:$D$85,MATCH($M9196,'Class Rules'!$A$6:$A$85,0)))</f>
        <v>Passenger LDV</v>
      </c>
      <c r="O9196" s="1" t="str">
        <f t="array" ref="O9196">IF(SUMPRODUCT(MAX(ISNUMBER(SEARCH(Fuel_Rules!$A$6:$A$30,$E9196))*ISNUMBER(SEARCH(Fuel_Rules!$B$6:$B$30,$F9196))*(Fuel_Rules!$A$6:$A$30&lt;&gt;"")))&gt;0,"Plug-in hybrid",IF($G9196="Diesel","Diesel","Gasoline"))</f>
        <v>Gasoline</v>
      </c>
    </row>
    <row r="9197" spans="1:15" ht="15" customHeight="1" x14ac:dyDescent="0.25">
      <c r="A9197" s="1">
        <v>2022</v>
      </c>
      <c r="B9197" s="1" t="s">
        <v>11026</v>
      </c>
      <c r="C9197" s="1" t="s">
        <v>2421</v>
      </c>
      <c r="D9197" s="1" t="s">
        <v>11857</v>
      </c>
      <c r="E9197" s="1" t="s">
        <v>2398</v>
      </c>
      <c r="F9197" s="1" t="s">
        <v>2423</v>
      </c>
      <c r="G9197" s="1" t="s">
        <v>103</v>
      </c>
      <c r="H9197" s="1" t="s">
        <v>298</v>
      </c>
      <c r="I9197" s="1">
        <v>3</v>
      </c>
      <c r="J9197" s="1">
        <v>2023</v>
      </c>
      <c r="K9197" s="1">
        <v>1174800</v>
      </c>
      <c r="L9197" s="1">
        <v>0</v>
      </c>
      <c r="M9197" s="1">
        <f t="array" ref="M9197">SUMPRODUCT(MAX(ISNUMBER(SEARCH('Class Rules'!$B$6:$B$85,$E9197))*ISNUMBER(SEARCH('Class Rules'!$C$6:$C$85,$F9197))*'Class Rules'!$A$6:$A$85))</f>
        <v>0</v>
      </c>
      <c r="N9197" s="1" t="str">
        <f t="array" ref="N9197">IF($M9197=0,'Class Rules'!$D$3,INDEX('Class Rules'!$D$6:$D$85,MATCH($M9197,'Class Rules'!$A$6:$A$85,0)))</f>
        <v>Passenger LDV</v>
      </c>
      <c r="O9197" s="1" t="str">
        <f t="array" ref="O9197">IF(SUMPRODUCT(MAX(ISNUMBER(SEARCH(Fuel_Rules!$A$6:$A$30,$E9197))*ISNUMBER(SEARCH(Fuel_Rules!$B$6:$B$30,$F9197))*(Fuel_Rules!$A$6:$A$30&lt;&gt;"")))&gt;0,"Plug-in hybrid",IF($G9197="Diesel","Diesel","Gasoline"))</f>
        <v>Gasoline</v>
      </c>
    </row>
    <row r="9198" spans="1:15" ht="15" customHeight="1" x14ac:dyDescent="0.25">
      <c r="A9198" s="1">
        <v>2022</v>
      </c>
      <c r="B9198" s="1" t="s">
        <v>11026</v>
      </c>
      <c r="C9198" s="1" t="s">
        <v>2421</v>
      </c>
      <c r="D9198" s="1" t="s">
        <v>11858</v>
      </c>
      <c r="E9198" s="1" t="s">
        <v>2398</v>
      </c>
      <c r="F9198" s="1" t="s">
        <v>2423</v>
      </c>
      <c r="G9198" s="1" t="s">
        <v>103</v>
      </c>
      <c r="H9198" s="1" t="s">
        <v>298</v>
      </c>
      <c r="I9198" s="1">
        <v>3</v>
      </c>
      <c r="J9198" s="1">
        <v>2023</v>
      </c>
      <c r="K9198" s="1">
        <v>1130100</v>
      </c>
      <c r="L9198" s="1">
        <v>0</v>
      </c>
      <c r="M9198" s="1">
        <f t="array" ref="M9198">SUMPRODUCT(MAX(ISNUMBER(SEARCH('Class Rules'!$B$6:$B$85,$E9198))*ISNUMBER(SEARCH('Class Rules'!$C$6:$C$85,$F9198))*'Class Rules'!$A$6:$A$85))</f>
        <v>0</v>
      </c>
      <c r="N9198" s="1" t="str">
        <f t="array" ref="N9198">IF($M9198=0,'Class Rules'!$D$3,INDEX('Class Rules'!$D$6:$D$85,MATCH($M9198,'Class Rules'!$A$6:$A$85,0)))</f>
        <v>Passenger LDV</v>
      </c>
      <c r="O9198" s="1" t="str">
        <f t="array" ref="O9198">IF(SUMPRODUCT(MAX(ISNUMBER(SEARCH(Fuel_Rules!$A$6:$A$30,$E9198))*ISNUMBER(SEARCH(Fuel_Rules!$B$6:$B$30,$F9198))*(Fuel_Rules!$A$6:$A$30&lt;&gt;"")))&gt;0,"Plug-in hybrid",IF($G9198="Diesel","Diesel","Gasoline"))</f>
        <v>Gasoline</v>
      </c>
    </row>
    <row r="9199" spans="1:15" ht="15" customHeight="1" x14ac:dyDescent="0.25">
      <c r="A9199" s="1">
        <v>2022</v>
      </c>
      <c r="B9199" s="1" t="s">
        <v>11026</v>
      </c>
      <c r="C9199" s="1" t="s">
        <v>2424</v>
      </c>
      <c r="D9199" s="1" t="s">
        <v>11859</v>
      </c>
      <c r="E9199" s="1" t="s">
        <v>2398</v>
      </c>
      <c r="F9199" s="1" t="s">
        <v>2426</v>
      </c>
      <c r="G9199" s="1" t="s">
        <v>103</v>
      </c>
      <c r="H9199" s="1" t="s">
        <v>298</v>
      </c>
      <c r="I9199" s="1">
        <v>3</v>
      </c>
      <c r="J9199" s="1">
        <v>2023</v>
      </c>
      <c r="K9199" s="1">
        <v>1023750</v>
      </c>
      <c r="L9199" s="1">
        <v>0</v>
      </c>
      <c r="M9199" s="1">
        <f t="array" ref="M9199">SUMPRODUCT(MAX(ISNUMBER(SEARCH('Class Rules'!$B$6:$B$85,$E9199))*ISNUMBER(SEARCH('Class Rules'!$C$6:$C$85,$F9199))*'Class Rules'!$A$6:$A$85))</f>
        <v>0</v>
      </c>
      <c r="N9199" s="1" t="str">
        <f t="array" ref="N9199">IF($M9199=0,'Class Rules'!$D$3,INDEX('Class Rules'!$D$6:$D$85,MATCH($M9199,'Class Rules'!$A$6:$A$85,0)))</f>
        <v>Passenger LDV</v>
      </c>
      <c r="O9199" s="1" t="str">
        <f t="array" ref="O9199">IF(SUMPRODUCT(MAX(ISNUMBER(SEARCH(Fuel_Rules!$A$6:$A$30,$E9199))*ISNUMBER(SEARCH(Fuel_Rules!$B$6:$B$30,$F9199))*(Fuel_Rules!$A$6:$A$30&lt;&gt;"")))&gt;0,"Plug-in hybrid",IF($G9199="Diesel","Diesel","Gasoline"))</f>
        <v>Gasoline</v>
      </c>
    </row>
    <row r="9200" spans="1:15" ht="15" customHeight="1" x14ac:dyDescent="0.25">
      <c r="A9200" s="1">
        <v>2022</v>
      </c>
      <c r="B9200" s="1" t="s">
        <v>11026</v>
      </c>
      <c r="C9200" s="1" t="s">
        <v>2424</v>
      </c>
      <c r="D9200" s="1" t="s">
        <v>11860</v>
      </c>
      <c r="E9200" s="1" t="s">
        <v>2398</v>
      </c>
      <c r="F9200" s="1" t="s">
        <v>2426</v>
      </c>
      <c r="G9200" s="1" t="s">
        <v>103</v>
      </c>
      <c r="H9200" s="1" t="s">
        <v>298</v>
      </c>
      <c r="I9200" s="1">
        <v>3</v>
      </c>
      <c r="J9200" s="1">
        <v>2023</v>
      </c>
      <c r="K9200" s="1">
        <v>987918</v>
      </c>
      <c r="L9200" s="1">
        <v>0</v>
      </c>
      <c r="M9200" s="1">
        <f t="array" ref="M9200">SUMPRODUCT(MAX(ISNUMBER(SEARCH('Class Rules'!$B$6:$B$85,$E9200))*ISNUMBER(SEARCH('Class Rules'!$C$6:$C$85,$F9200))*'Class Rules'!$A$6:$A$85))</f>
        <v>0</v>
      </c>
      <c r="N9200" s="1" t="str">
        <f t="array" ref="N9200">IF($M9200=0,'Class Rules'!$D$3,INDEX('Class Rules'!$D$6:$D$85,MATCH($M9200,'Class Rules'!$A$6:$A$85,0)))</f>
        <v>Passenger LDV</v>
      </c>
      <c r="O9200" s="1" t="str">
        <f t="array" ref="O9200">IF(SUMPRODUCT(MAX(ISNUMBER(SEARCH(Fuel_Rules!$A$6:$A$30,$E9200))*ISNUMBER(SEARCH(Fuel_Rules!$B$6:$B$30,$F9200))*(Fuel_Rules!$A$6:$A$30&lt;&gt;"")))&gt;0,"Plug-in hybrid",IF($G9200="Diesel","Diesel","Gasoline"))</f>
        <v>Gasoline</v>
      </c>
    </row>
    <row r="9201" spans="1:15" ht="15" customHeight="1" x14ac:dyDescent="0.25">
      <c r="A9201" s="1">
        <v>2022</v>
      </c>
      <c r="B9201" s="1" t="s">
        <v>11026</v>
      </c>
      <c r="C9201" s="1" t="s">
        <v>2427</v>
      </c>
      <c r="D9201" s="1" t="s">
        <v>11861</v>
      </c>
      <c r="E9201" s="1" t="s">
        <v>2398</v>
      </c>
      <c r="F9201" s="1" t="s">
        <v>2429</v>
      </c>
      <c r="G9201" s="1" t="s">
        <v>103</v>
      </c>
      <c r="H9201" s="1" t="s">
        <v>298</v>
      </c>
      <c r="I9201" s="1">
        <v>3</v>
      </c>
      <c r="J9201" s="1">
        <v>2023</v>
      </c>
      <c r="K9201" s="1">
        <v>999700</v>
      </c>
      <c r="L9201" s="1">
        <v>0</v>
      </c>
      <c r="M9201" s="1">
        <f t="array" ref="M9201">SUMPRODUCT(MAX(ISNUMBER(SEARCH('Class Rules'!$B$6:$B$85,$E9201))*ISNUMBER(SEARCH('Class Rules'!$C$6:$C$85,$F9201))*'Class Rules'!$A$6:$A$85))</f>
        <v>0</v>
      </c>
      <c r="N9201" s="1" t="str">
        <f t="array" ref="N9201">IF($M9201=0,'Class Rules'!$D$3,INDEX('Class Rules'!$D$6:$D$85,MATCH($M9201,'Class Rules'!$A$6:$A$85,0)))</f>
        <v>Passenger LDV</v>
      </c>
      <c r="O9201" s="1" t="str">
        <f t="array" ref="O9201">IF(SUMPRODUCT(MAX(ISNUMBER(SEARCH(Fuel_Rules!$A$6:$A$30,$E9201))*ISNUMBER(SEARCH(Fuel_Rules!$B$6:$B$30,$F9201))*(Fuel_Rules!$A$6:$A$30&lt;&gt;"")))&gt;0,"Plug-in hybrid",IF($G9201="Diesel","Diesel","Gasoline"))</f>
        <v>Gasoline</v>
      </c>
    </row>
    <row r="9202" spans="1:15" ht="15" customHeight="1" x14ac:dyDescent="0.25">
      <c r="A9202" s="1">
        <v>2022</v>
      </c>
      <c r="B9202" s="1" t="s">
        <v>11026</v>
      </c>
      <c r="C9202" s="1" t="s">
        <v>2427</v>
      </c>
      <c r="D9202" s="1" t="s">
        <v>11862</v>
      </c>
      <c r="E9202" s="1" t="s">
        <v>2398</v>
      </c>
      <c r="F9202" s="1" t="s">
        <v>2429</v>
      </c>
      <c r="G9202" s="1" t="s">
        <v>103</v>
      </c>
      <c r="H9202" s="1" t="s">
        <v>298</v>
      </c>
      <c r="I9202" s="1">
        <v>3</v>
      </c>
      <c r="J9202" s="1">
        <v>2023</v>
      </c>
      <c r="K9202" s="1">
        <v>965037</v>
      </c>
      <c r="L9202" s="1">
        <v>0</v>
      </c>
      <c r="M9202" s="1">
        <f t="array" ref="M9202">SUMPRODUCT(MAX(ISNUMBER(SEARCH('Class Rules'!$B$6:$B$85,$E9202))*ISNUMBER(SEARCH('Class Rules'!$C$6:$C$85,$F9202))*'Class Rules'!$A$6:$A$85))</f>
        <v>0</v>
      </c>
      <c r="N9202" s="1" t="str">
        <f t="array" ref="N9202">IF($M9202=0,'Class Rules'!$D$3,INDEX('Class Rules'!$D$6:$D$85,MATCH($M9202,'Class Rules'!$A$6:$A$85,0)))</f>
        <v>Passenger LDV</v>
      </c>
      <c r="O9202" s="1" t="str">
        <f t="array" ref="O9202">IF(SUMPRODUCT(MAX(ISNUMBER(SEARCH(Fuel_Rules!$A$6:$A$30,$E9202))*ISNUMBER(SEARCH(Fuel_Rules!$B$6:$B$30,$F9202))*(Fuel_Rules!$A$6:$A$30&lt;&gt;"")))&gt;0,"Plug-in hybrid",IF($G9202="Diesel","Diesel","Gasoline"))</f>
        <v>Gasoline</v>
      </c>
    </row>
    <row r="9203" spans="1:15" ht="15" customHeight="1" x14ac:dyDescent="0.25">
      <c r="A9203" s="1">
        <v>2022</v>
      </c>
      <c r="B9203" s="1" t="s">
        <v>11026</v>
      </c>
      <c r="C9203" s="1" t="s">
        <v>2430</v>
      </c>
      <c r="D9203" s="1" t="s">
        <v>11863</v>
      </c>
      <c r="E9203" s="1" t="s">
        <v>2398</v>
      </c>
      <c r="F9203" s="1" t="s">
        <v>2432</v>
      </c>
      <c r="G9203" s="1" t="s">
        <v>103</v>
      </c>
      <c r="H9203" s="1" t="s">
        <v>298</v>
      </c>
      <c r="I9203" s="1">
        <v>3</v>
      </c>
      <c r="J9203" s="1">
        <v>2023</v>
      </c>
      <c r="K9203" s="1">
        <v>1161250</v>
      </c>
      <c r="L9203" s="1">
        <v>0</v>
      </c>
      <c r="M9203" s="1">
        <f t="array" ref="M9203">SUMPRODUCT(MAX(ISNUMBER(SEARCH('Class Rules'!$B$6:$B$85,$E9203))*ISNUMBER(SEARCH('Class Rules'!$C$6:$C$85,$F9203))*'Class Rules'!$A$6:$A$85))</f>
        <v>0</v>
      </c>
      <c r="N9203" s="1" t="str">
        <f t="array" ref="N9203">IF($M9203=0,'Class Rules'!$D$3,INDEX('Class Rules'!$D$6:$D$85,MATCH($M9203,'Class Rules'!$A$6:$A$85,0)))</f>
        <v>Passenger LDV</v>
      </c>
      <c r="O9203" s="1" t="str">
        <f t="array" ref="O9203">IF(SUMPRODUCT(MAX(ISNUMBER(SEARCH(Fuel_Rules!$A$6:$A$30,$E9203))*ISNUMBER(SEARCH(Fuel_Rules!$B$6:$B$30,$F9203))*(Fuel_Rules!$A$6:$A$30&lt;&gt;"")))&gt;0,"Plug-in hybrid",IF($G9203="Diesel","Diesel","Gasoline"))</f>
        <v>Gasoline</v>
      </c>
    </row>
    <row r="9204" spans="1:15" ht="15" customHeight="1" x14ac:dyDescent="0.25">
      <c r="A9204" s="1">
        <v>2022</v>
      </c>
      <c r="B9204" s="1" t="s">
        <v>11026</v>
      </c>
      <c r="C9204" s="1" t="s">
        <v>2430</v>
      </c>
      <c r="D9204" s="1" t="s">
        <v>11864</v>
      </c>
      <c r="E9204" s="1" t="s">
        <v>2398</v>
      </c>
      <c r="F9204" s="1" t="s">
        <v>2432</v>
      </c>
      <c r="G9204" s="1" t="s">
        <v>103</v>
      </c>
      <c r="H9204" s="1" t="s">
        <v>298</v>
      </c>
      <c r="I9204" s="1">
        <v>3</v>
      </c>
      <c r="J9204" s="1">
        <v>2023</v>
      </c>
      <c r="K9204" s="1">
        <v>1100466</v>
      </c>
      <c r="L9204" s="1">
        <v>0</v>
      </c>
      <c r="M9204" s="1">
        <f t="array" ref="M9204">SUMPRODUCT(MAX(ISNUMBER(SEARCH('Class Rules'!$B$6:$B$85,$E9204))*ISNUMBER(SEARCH('Class Rules'!$C$6:$C$85,$F9204))*'Class Rules'!$A$6:$A$85))</f>
        <v>0</v>
      </c>
      <c r="N9204" s="1" t="str">
        <f t="array" ref="N9204">IF($M9204=0,'Class Rules'!$D$3,INDEX('Class Rules'!$D$6:$D$85,MATCH($M9204,'Class Rules'!$A$6:$A$85,0)))</f>
        <v>Passenger LDV</v>
      </c>
      <c r="O9204" s="1" t="str">
        <f t="array" ref="O9204">IF(SUMPRODUCT(MAX(ISNUMBER(SEARCH(Fuel_Rules!$A$6:$A$30,$E9204))*ISNUMBER(SEARCH(Fuel_Rules!$B$6:$B$30,$F9204))*(Fuel_Rules!$A$6:$A$30&lt;&gt;"")))&gt;0,"Plug-in hybrid",IF($G9204="Diesel","Diesel","Gasoline"))</f>
        <v>Gasoline</v>
      </c>
    </row>
    <row r="9205" spans="1:15" ht="15" customHeight="1" x14ac:dyDescent="0.25">
      <c r="A9205" s="1">
        <v>2022</v>
      </c>
      <c r="B9205" s="1" t="s">
        <v>11026</v>
      </c>
      <c r="C9205" s="1" t="s">
        <v>2436</v>
      </c>
      <c r="D9205" s="1" t="s">
        <v>11865</v>
      </c>
      <c r="E9205" s="1" t="s">
        <v>2398</v>
      </c>
      <c r="F9205" s="1" t="s">
        <v>2438</v>
      </c>
      <c r="G9205" s="1" t="s">
        <v>103</v>
      </c>
      <c r="H9205" s="1" t="s">
        <v>298</v>
      </c>
      <c r="I9205" s="1">
        <v>3</v>
      </c>
      <c r="J9205" s="1">
        <v>2023</v>
      </c>
      <c r="K9205" s="1">
        <v>1209876</v>
      </c>
      <c r="L9205" s="1">
        <v>0</v>
      </c>
      <c r="M9205" s="1">
        <f t="array" ref="M9205">SUMPRODUCT(MAX(ISNUMBER(SEARCH('Class Rules'!$B$6:$B$85,$E9205))*ISNUMBER(SEARCH('Class Rules'!$C$6:$C$85,$F9205))*'Class Rules'!$A$6:$A$85))</f>
        <v>0</v>
      </c>
      <c r="N9205" s="1" t="str">
        <f t="array" ref="N9205">IF($M9205=0,'Class Rules'!$D$3,INDEX('Class Rules'!$D$6:$D$85,MATCH($M9205,'Class Rules'!$A$6:$A$85,0)))</f>
        <v>Passenger LDV</v>
      </c>
      <c r="O9205" s="1" t="str">
        <f t="array" ref="O9205">IF(SUMPRODUCT(MAX(ISNUMBER(SEARCH(Fuel_Rules!$A$6:$A$30,$E9205))*ISNUMBER(SEARCH(Fuel_Rules!$B$6:$B$30,$F9205))*(Fuel_Rules!$A$6:$A$30&lt;&gt;"")))&gt;0,"Plug-in hybrid",IF($G9205="Diesel","Diesel","Gasoline"))</f>
        <v>Gasoline</v>
      </c>
    </row>
    <row r="9206" spans="1:15" ht="15" customHeight="1" x14ac:dyDescent="0.25">
      <c r="A9206" s="1">
        <v>2022</v>
      </c>
      <c r="B9206" s="1" t="s">
        <v>11026</v>
      </c>
      <c r="C9206" s="1" t="s">
        <v>2436</v>
      </c>
      <c r="D9206" s="1" t="s">
        <v>11866</v>
      </c>
      <c r="E9206" s="1" t="s">
        <v>2398</v>
      </c>
      <c r="F9206" s="1" t="s">
        <v>2438</v>
      </c>
      <c r="G9206" s="1" t="s">
        <v>103</v>
      </c>
      <c r="H9206" s="1" t="s">
        <v>298</v>
      </c>
      <c r="I9206" s="1">
        <v>3</v>
      </c>
      <c r="J9206" s="1">
        <v>2023</v>
      </c>
      <c r="K9206" s="1">
        <v>1134150</v>
      </c>
      <c r="L9206" s="1">
        <v>0</v>
      </c>
      <c r="M9206" s="1">
        <f t="array" ref="M9206">SUMPRODUCT(MAX(ISNUMBER(SEARCH('Class Rules'!$B$6:$B$85,$E9206))*ISNUMBER(SEARCH('Class Rules'!$C$6:$C$85,$F9206))*'Class Rules'!$A$6:$A$85))</f>
        <v>0</v>
      </c>
      <c r="N9206" s="1" t="str">
        <f t="array" ref="N9206">IF($M9206=0,'Class Rules'!$D$3,INDEX('Class Rules'!$D$6:$D$85,MATCH($M9206,'Class Rules'!$A$6:$A$85,0)))</f>
        <v>Passenger LDV</v>
      </c>
      <c r="O9206" s="1" t="str">
        <f t="array" ref="O9206">IF(SUMPRODUCT(MAX(ISNUMBER(SEARCH(Fuel_Rules!$A$6:$A$30,$E9206))*ISNUMBER(SEARCH(Fuel_Rules!$B$6:$B$30,$F9206))*(Fuel_Rules!$A$6:$A$30&lt;&gt;"")))&gt;0,"Plug-in hybrid",IF($G9206="Diesel","Diesel","Gasoline"))</f>
        <v>Gasoline</v>
      </c>
    </row>
    <row r="9207" spans="1:15" ht="15" customHeight="1" x14ac:dyDescent="0.25">
      <c r="A9207" s="1">
        <v>2022</v>
      </c>
      <c r="B9207" s="1" t="s">
        <v>11026</v>
      </c>
      <c r="C9207" s="1" t="s">
        <v>2439</v>
      </c>
      <c r="D9207" s="1" t="s">
        <v>11867</v>
      </c>
      <c r="E9207" s="1" t="s">
        <v>2398</v>
      </c>
      <c r="F9207" s="1" t="s">
        <v>2441</v>
      </c>
      <c r="G9207" s="1" t="s">
        <v>103</v>
      </c>
      <c r="H9207" s="1" t="s">
        <v>298</v>
      </c>
      <c r="I9207" s="1">
        <v>3</v>
      </c>
      <c r="J9207" s="1">
        <v>2023</v>
      </c>
      <c r="K9207" s="1">
        <v>1260121</v>
      </c>
      <c r="L9207" s="1">
        <v>0</v>
      </c>
      <c r="M9207" s="1">
        <f t="array" ref="M9207">SUMPRODUCT(MAX(ISNUMBER(SEARCH('Class Rules'!$B$6:$B$85,$E9207))*ISNUMBER(SEARCH('Class Rules'!$C$6:$C$85,$F9207))*'Class Rules'!$A$6:$A$85))</f>
        <v>0</v>
      </c>
      <c r="N9207" s="1" t="str">
        <f t="array" ref="N9207">IF($M9207=0,'Class Rules'!$D$3,INDEX('Class Rules'!$D$6:$D$85,MATCH($M9207,'Class Rules'!$A$6:$A$85,0)))</f>
        <v>Passenger LDV</v>
      </c>
      <c r="O9207" s="1" t="str">
        <f t="array" ref="O9207">IF(SUMPRODUCT(MAX(ISNUMBER(SEARCH(Fuel_Rules!$A$6:$A$30,$E9207))*ISNUMBER(SEARCH(Fuel_Rules!$B$6:$B$30,$F9207))*(Fuel_Rules!$A$6:$A$30&lt;&gt;"")))&gt;0,"Plug-in hybrid",IF($G9207="Diesel","Diesel","Gasoline"))</f>
        <v>Gasoline</v>
      </c>
    </row>
    <row r="9208" spans="1:15" ht="15" customHeight="1" x14ac:dyDescent="0.25">
      <c r="A9208" s="1">
        <v>2022</v>
      </c>
      <c r="B9208" s="1" t="s">
        <v>11026</v>
      </c>
      <c r="C9208" s="1" t="s">
        <v>2439</v>
      </c>
      <c r="D9208" s="1" t="s">
        <v>11868</v>
      </c>
      <c r="E9208" s="1" t="s">
        <v>2398</v>
      </c>
      <c r="F9208" s="1" t="s">
        <v>2441</v>
      </c>
      <c r="G9208" s="1" t="s">
        <v>103</v>
      </c>
      <c r="H9208" s="1" t="s">
        <v>298</v>
      </c>
      <c r="I9208" s="1">
        <v>3</v>
      </c>
      <c r="J9208" s="1">
        <v>2023</v>
      </c>
      <c r="K9208" s="1">
        <v>1170120</v>
      </c>
      <c r="L9208" s="1">
        <v>0</v>
      </c>
      <c r="M9208" s="1">
        <f t="array" ref="M9208">SUMPRODUCT(MAX(ISNUMBER(SEARCH('Class Rules'!$B$6:$B$85,$E9208))*ISNUMBER(SEARCH('Class Rules'!$C$6:$C$85,$F9208))*'Class Rules'!$A$6:$A$85))</f>
        <v>0</v>
      </c>
      <c r="N9208" s="1" t="str">
        <f t="array" ref="N9208">IF($M9208=0,'Class Rules'!$D$3,INDEX('Class Rules'!$D$6:$D$85,MATCH($M9208,'Class Rules'!$A$6:$A$85,0)))</f>
        <v>Passenger LDV</v>
      </c>
      <c r="O9208" s="1" t="str">
        <f t="array" ref="O9208">IF(SUMPRODUCT(MAX(ISNUMBER(SEARCH(Fuel_Rules!$A$6:$A$30,$E9208))*ISNUMBER(SEARCH(Fuel_Rules!$B$6:$B$30,$F9208))*(Fuel_Rules!$A$6:$A$30&lt;&gt;"")))&gt;0,"Plug-in hybrid",IF($G9208="Diesel","Diesel","Gasoline"))</f>
        <v>Gasoline</v>
      </c>
    </row>
    <row r="9209" spans="1:15" ht="15" customHeight="1" x14ac:dyDescent="0.25">
      <c r="A9209" s="1">
        <v>2022</v>
      </c>
      <c r="B9209" s="1" t="s">
        <v>11026</v>
      </c>
      <c r="C9209" s="1" t="s">
        <v>2442</v>
      </c>
      <c r="D9209" s="1" t="s">
        <v>11869</v>
      </c>
      <c r="E9209" s="1" t="s">
        <v>2398</v>
      </c>
      <c r="F9209" s="1" t="s">
        <v>5816</v>
      </c>
      <c r="G9209" s="1" t="s">
        <v>103</v>
      </c>
      <c r="H9209" s="1" t="s">
        <v>298</v>
      </c>
      <c r="I9209" s="1">
        <v>3</v>
      </c>
      <c r="J9209" s="1">
        <v>2023</v>
      </c>
      <c r="K9209" s="1">
        <v>1271043</v>
      </c>
      <c r="L9209" s="1">
        <v>0</v>
      </c>
      <c r="M9209" s="1">
        <f t="array" ref="M9209">SUMPRODUCT(MAX(ISNUMBER(SEARCH('Class Rules'!$B$6:$B$85,$E9209))*ISNUMBER(SEARCH('Class Rules'!$C$6:$C$85,$F9209))*'Class Rules'!$A$6:$A$85))</f>
        <v>0</v>
      </c>
      <c r="N9209" s="1" t="str">
        <f t="array" ref="N9209">IF($M9209=0,'Class Rules'!$D$3,INDEX('Class Rules'!$D$6:$D$85,MATCH($M9209,'Class Rules'!$A$6:$A$85,0)))</f>
        <v>Passenger LDV</v>
      </c>
      <c r="O9209" s="1" t="str">
        <f t="array" ref="O9209">IF(SUMPRODUCT(MAX(ISNUMBER(SEARCH(Fuel_Rules!$A$6:$A$30,$E9209))*ISNUMBER(SEARCH(Fuel_Rules!$B$6:$B$30,$F9209))*(Fuel_Rules!$A$6:$A$30&lt;&gt;"")))&gt;0,"Plug-in hybrid",IF($G9209="Diesel","Diesel","Gasoline"))</f>
        <v>Gasoline</v>
      </c>
    </row>
    <row r="9210" spans="1:15" ht="15" customHeight="1" x14ac:dyDescent="0.25">
      <c r="A9210" s="1">
        <v>2022</v>
      </c>
      <c r="B9210" s="1" t="s">
        <v>11026</v>
      </c>
      <c r="C9210" s="1" t="s">
        <v>2442</v>
      </c>
      <c r="D9210" s="1" t="s">
        <v>11870</v>
      </c>
      <c r="E9210" s="1" t="s">
        <v>2398</v>
      </c>
      <c r="F9210" s="1" t="s">
        <v>5816</v>
      </c>
      <c r="G9210" s="1" t="s">
        <v>103</v>
      </c>
      <c r="H9210" s="1" t="s">
        <v>298</v>
      </c>
      <c r="I9210" s="1">
        <v>3</v>
      </c>
      <c r="J9210" s="1">
        <v>2023</v>
      </c>
      <c r="K9210" s="1">
        <v>1222702</v>
      </c>
      <c r="L9210" s="1">
        <v>0</v>
      </c>
      <c r="M9210" s="1">
        <f t="array" ref="M9210">SUMPRODUCT(MAX(ISNUMBER(SEARCH('Class Rules'!$B$6:$B$85,$E9210))*ISNUMBER(SEARCH('Class Rules'!$C$6:$C$85,$F9210))*'Class Rules'!$A$6:$A$85))</f>
        <v>0</v>
      </c>
      <c r="N9210" s="1" t="str">
        <f t="array" ref="N9210">IF($M9210=0,'Class Rules'!$D$3,INDEX('Class Rules'!$D$6:$D$85,MATCH($M9210,'Class Rules'!$A$6:$A$85,0)))</f>
        <v>Passenger LDV</v>
      </c>
      <c r="O9210" s="1" t="str">
        <f t="array" ref="O9210">IF(SUMPRODUCT(MAX(ISNUMBER(SEARCH(Fuel_Rules!$A$6:$A$30,$E9210))*ISNUMBER(SEARCH(Fuel_Rules!$B$6:$B$30,$F9210))*(Fuel_Rules!$A$6:$A$30&lt;&gt;"")))&gt;0,"Plug-in hybrid",IF($G9210="Diesel","Diesel","Gasoline"))</f>
        <v>Gasoline</v>
      </c>
    </row>
    <row r="9211" spans="1:15" ht="15" customHeight="1" x14ac:dyDescent="0.25">
      <c r="A9211" s="1">
        <v>2022</v>
      </c>
      <c r="B9211" s="1" t="s">
        <v>11026</v>
      </c>
      <c r="C9211" s="1" t="s">
        <v>10741</v>
      </c>
      <c r="D9211" s="1" t="s">
        <v>11871</v>
      </c>
      <c r="E9211" s="1" t="s">
        <v>2398</v>
      </c>
      <c r="F9211" s="1" t="s">
        <v>10743</v>
      </c>
      <c r="G9211" s="1" t="s">
        <v>103</v>
      </c>
      <c r="H9211" s="1" t="s">
        <v>298</v>
      </c>
      <c r="I9211" s="1">
        <v>3</v>
      </c>
      <c r="J9211" s="1">
        <v>2023</v>
      </c>
      <c r="K9211" s="1">
        <v>734890</v>
      </c>
      <c r="L9211" s="1">
        <v>0</v>
      </c>
      <c r="M9211" s="1">
        <f t="array" ref="M9211">SUMPRODUCT(MAX(ISNUMBER(SEARCH('Class Rules'!$B$6:$B$85,$E9211))*ISNUMBER(SEARCH('Class Rules'!$C$6:$C$85,$F9211))*'Class Rules'!$A$6:$A$85))</f>
        <v>0</v>
      </c>
      <c r="N9211" s="1" t="str">
        <f t="array" ref="N9211">IF($M9211=0,'Class Rules'!$D$3,INDEX('Class Rules'!$D$6:$D$85,MATCH($M9211,'Class Rules'!$A$6:$A$85,0)))</f>
        <v>Passenger LDV</v>
      </c>
      <c r="O9211" s="1" t="str">
        <f t="array" ref="O9211">IF(SUMPRODUCT(MAX(ISNUMBER(SEARCH(Fuel_Rules!$A$6:$A$30,$E9211))*ISNUMBER(SEARCH(Fuel_Rules!$B$6:$B$30,$F9211))*(Fuel_Rules!$A$6:$A$30&lt;&gt;"")))&gt;0,"Plug-in hybrid",IF($G9211="Diesel","Diesel","Gasoline"))</f>
        <v>Gasoline</v>
      </c>
    </row>
    <row r="9212" spans="1:15" ht="15" customHeight="1" x14ac:dyDescent="0.25">
      <c r="A9212" s="1">
        <v>2022</v>
      </c>
      <c r="B9212" s="1" t="s">
        <v>11026</v>
      </c>
      <c r="C9212" s="1" t="s">
        <v>10741</v>
      </c>
      <c r="D9212" s="1" t="s">
        <v>11872</v>
      </c>
      <c r="E9212" s="1" t="s">
        <v>2398</v>
      </c>
      <c r="F9212" s="1" t="s">
        <v>10743</v>
      </c>
      <c r="G9212" s="1" t="s">
        <v>103</v>
      </c>
      <c r="H9212" s="1" t="s">
        <v>298</v>
      </c>
      <c r="I9212" s="1">
        <v>3</v>
      </c>
      <c r="J9212" s="1">
        <v>2023</v>
      </c>
      <c r="K9212" s="1">
        <v>701271</v>
      </c>
      <c r="L9212" s="1">
        <v>0</v>
      </c>
      <c r="M9212" s="1">
        <f t="array" ref="M9212">SUMPRODUCT(MAX(ISNUMBER(SEARCH('Class Rules'!$B$6:$B$85,$E9212))*ISNUMBER(SEARCH('Class Rules'!$C$6:$C$85,$F9212))*'Class Rules'!$A$6:$A$85))</f>
        <v>0</v>
      </c>
      <c r="N9212" s="1" t="str">
        <f t="array" ref="N9212">IF($M9212=0,'Class Rules'!$D$3,INDEX('Class Rules'!$D$6:$D$85,MATCH($M9212,'Class Rules'!$A$6:$A$85,0)))</f>
        <v>Passenger LDV</v>
      </c>
      <c r="O9212" s="1" t="str">
        <f t="array" ref="O9212">IF(SUMPRODUCT(MAX(ISNUMBER(SEARCH(Fuel_Rules!$A$6:$A$30,$E9212))*ISNUMBER(SEARCH(Fuel_Rules!$B$6:$B$30,$F9212))*(Fuel_Rules!$A$6:$A$30&lt;&gt;"")))&gt;0,"Plug-in hybrid",IF($G9212="Diesel","Diesel","Gasoline"))</f>
        <v>Gasoline</v>
      </c>
    </row>
    <row r="9213" spans="1:15" ht="15" customHeight="1" x14ac:dyDescent="0.25">
      <c r="A9213" s="1">
        <v>2022</v>
      </c>
      <c r="B9213" s="1" t="s">
        <v>11026</v>
      </c>
      <c r="C9213" s="1" t="s">
        <v>2445</v>
      </c>
      <c r="D9213" s="1" t="s">
        <v>11873</v>
      </c>
      <c r="E9213" s="1" t="s">
        <v>2398</v>
      </c>
      <c r="F9213" s="1" t="s">
        <v>10746</v>
      </c>
      <c r="G9213" s="1" t="s">
        <v>103</v>
      </c>
      <c r="H9213" s="1" t="s">
        <v>298</v>
      </c>
      <c r="I9213" s="1">
        <v>2.9</v>
      </c>
      <c r="J9213" s="1">
        <v>2023</v>
      </c>
      <c r="K9213" s="1">
        <v>809575</v>
      </c>
      <c r="L9213" s="1">
        <v>0</v>
      </c>
      <c r="M9213" s="1">
        <f t="array" ref="M9213">SUMPRODUCT(MAX(ISNUMBER(SEARCH('Class Rules'!$B$6:$B$85,$E9213))*ISNUMBER(SEARCH('Class Rules'!$C$6:$C$85,$F9213))*'Class Rules'!$A$6:$A$85))</f>
        <v>0</v>
      </c>
      <c r="N9213" s="1" t="str">
        <f t="array" ref="N9213">IF($M9213=0,'Class Rules'!$D$3,INDEX('Class Rules'!$D$6:$D$85,MATCH($M9213,'Class Rules'!$A$6:$A$85,0)))</f>
        <v>Passenger LDV</v>
      </c>
      <c r="O9213" s="1" t="str">
        <f t="array" ref="O9213">IF(SUMPRODUCT(MAX(ISNUMBER(SEARCH(Fuel_Rules!$A$6:$A$30,$E9213))*ISNUMBER(SEARCH(Fuel_Rules!$B$6:$B$30,$F9213))*(Fuel_Rules!$A$6:$A$30&lt;&gt;"")))&gt;0,"Plug-in hybrid",IF($G9213="Diesel","Diesel","Gasoline"))</f>
        <v>Gasoline</v>
      </c>
    </row>
    <row r="9214" spans="1:15" ht="15" customHeight="1" x14ac:dyDescent="0.25">
      <c r="A9214" s="1">
        <v>2022</v>
      </c>
      <c r="B9214" s="1" t="s">
        <v>11026</v>
      </c>
      <c r="C9214" s="1" t="s">
        <v>2445</v>
      </c>
      <c r="D9214" s="1" t="s">
        <v>11874</v>
      </c>
      <c r="E9214" s="1" t="s">
        <v>2398</v>
      </c>
      <c r="F9214" s="1" t="s">
        <v>10746</v>
      </c>
      <c r="G9214" s="1" t="s">
        <v>103</v>
      </c>
      <c r="H9214" s="1" t="s">
        <v>298</v>
      </c>
      <c r="I9214" s="1">
        <v>2.9</v>
      </c>
      <c r="J9214" s="1">
        <v>2023</v>
      </c>
      <c r="K9214" s="1">
        <v>778404</v>
      </c>
      <c r="L9214" s="1">
        <v>0</v>
      </c>
      <c r="M9214" s="1">
        <f t="array" ref="M9214">SUMPRODUCT(MAX(ISNUMBER(SEARCH('Class Rules'!$B$6:$B$85,$E9214))*ISNUMBER(SEARCH('Class Rules'!$C$6:$C$85,$F9214))*'Class Rules'!$A$6:$A$85))</f>
        <v>0</v>
      </c>
      <c r="N9214" s="1" t="str">
        <f t="array" ref="N9214">IF($M9214=0,'Class Rules'!$D$3,INDEX('Class Rules'!$D$6:$D$85,MATCH($M9214,'Class Rules'!$A$6:$A$85,0)))</f>
        <v>Passenger LDV</v>
      </c>
      <c r="O9214" s="1" t="str">
        <f t="array" ref="O9214">IF(SUMPRODUCT(MAX(ISNUMBER(SEARCH(Fuel_Rules!$A$6:$A$30,$E9214))*ISNUMBER(SEARCH(Fuel_Rules!$B$6:$B$30,$F9214))*(Fuel_Rules!$A$6:$A$30&lt;&gt;"")))&gt;0,"Plug-in hybrid",IF($G9214="Diesel","Diesel","Gasoline"))</f>
        <v>Gasoline</v>
      </c>
    </row>
    <row r="9215" spans="1:15" ht="15" customHeight="1" x14ac:dyDescent="0.25">
      <c r="A9215" s="1">
        <v>2022</v>
      </c>
      <c r="B9215" s="1" t="s">
        <v>11026</v>
      </c>
      <c r="C9215" s="1" t="s">
        <v>2451</v>
      </c>
      <c r="D9215" s="1" t="s">
        <v>11875</v>
      </c>
      <c r="E9215" s="1" t="s">
        <v>2398</v>
      </c>
      <c r="F9215" s="1" t="s">
        <v>10749</v>
      </c>
      <c r="G9215" s="1" t="s">
        <v>103</v>
      </c>
      <c r="H9215" s="1" t="s">
        <v>298</v>
      </c>
      <c r="I9215" s="1">
        <v>4</v>
      </c>
      <c r="J9215" s="1">
        <v>2023</v>
      </c>
      <c r="K9215" s="1">
        <v>1459350</v>
      </c>
      <c r="L9215" s="1">
        <v>0</v>
      </c>
      <c r="M9215" s="1">
        <f t="array" ref="M9215">SUMPRODUCT(MAX(ISNUMBER(SEARCH('Class Rules'!$B$6:$B$85,$E9215))*ISNUMBER(SEARCH('Class Rules'!$C$6:$C$85,$F9215))*'Class Rules'!$A$6:$A$85))</f>
        <v>0</v>
      </c>
      <c r="N9215" s="1" t="str">
        <f t="array" ref="N9215">IF($M9215=0,'Class Rules'!$D$3,INDEX('Class Rules'!$D$6:$D$85,MATCH($M9215,'Class Rules'!$A$6:$A$85,0)))</f>
        <v>Passenger LDV</v>
      </c>
      <c r="O9215" s="1" t="str">
        <f t="array" ref="O9215">IF(SUMPRODUCT(MAX(ISNUMBER(SEARCH(Fuel_Rules!$A$6:$A$30,$E9215))*ISNUMBER(SEARCH(Fuel_Rules!$B$6:$B$30,$F9215))*(Fuel_Rules!$A$6:$A$30&lt;&gt;"")))&gt;0,"Plug-in hybrid",IF($G9215="Diesel","Diesel","Gasoline"))</f>
        <v>Gasoline</v>
      </c>
    </row>
    <row r="9216" spans="1:15" ht="15" customHeight="1" x14ac:dyDescent="0.25">
      <c r="A9216" s="1">
        <v>2022</v>
      </c>
      <c r="B9216" s="1" t="s">
        <v>11026</v>
      </c>
      <c r="C9216" s="1" t="s">
        <v>2451</v>
      </c>
      <c r="D9216" s="1" t="s">
        <v>11876</v>
      </c>
      <c r="E9216" s="1" t="s">
        <v>2398</v>
      </c>
      <c r="F9216" s="1" t="s">
        <v>10749</v>
      </c>
      <c r="G9216" s="1" t="s">
        <v>103</v>
      </c>
      <c r="H9216" s="1" t="s">
        <v>298</v>
      </c>
      <c r="I9216" s="1">
        <v>4</v>
      </c>
      <c r="J9216" s="1">
        <v>2023</v>
      </c>
      <c r="K9216" s="1">
        <v>1378082</v>
      </c>
      <c r="L9216" s="1">
        <v>0</v>
      </c>
      <c r="M9216" s="1">
        <f t="array" ref="M9216">SUMPRODUCT(MAX(ISNUMBER(SEARCH('Class Rules'!$B$6:$B$85,$E9216))*ISNUMBER(SEARCH('Class Rules'!$C$6:$C$85,$F9216))*'Class Rules'!$A$6:$A$85))</f>
        <v>0</v>
      </c>
      <c r="N9216" s="1" t="str">
        <f t="array" ref="N9216">IF($M9216=0,'Class Rules'!$D$3,INDEX('Class Rules'!$D$6:$D$85,MATCH($M9216,'Class Rules'!$A$6:$A$85,0)))</f>
        <v>Passenger LDV</v>
      </c>
      <c r="O9216" s="1" t="str">
        <f t="array" ref="O9216">IF(SUMPRODUCT(MAX(ISNUMBER(SEARCH(Fuel_Rules!$A$6:$A$30,$E9216))*ISNUMBER(SEARCH(Fuel_Rules!$B$6:$B$30,$F9216))*(Fuel_Rules!$A$6:$A$30&lt;&gt;"")))&gt;0,"Plug-in hybrid",IF($G9216="Diesel","Diesel","Gasoline"))</f>
        <v>Gasoline</v>
      </c>
    </row>
    <row r="9217" spans="1:15" ht="15" customHeight="1" x14ac:dyDescent="0.25">
      <c r="A9217" s="1">
        <v>2022</v>
      </c>
      <c r="B9217" s="1" t="s">
        <v>11026</v>
      </c>
      <c r="C9217" s="1" t="s">
        <v>2454</v>
      </c>
      <c r="D9217" s="1" t="s">
        <v>11877</v>
      </c>
      <c r="E9217" s="1" t="s">
        <v>2398</v>
      </c>
      <c r="F9217" s="1" t="s">
        <v>10752</v>
      </c>
      <c r="G9217" s="1" t="s">
        <v>103</v>
      </c>
      <c r="H9217" s="1" t="s">
        <v>298</v>
      </c>
      <c r="I9217" s="1">
        <v>2.9</v>
      </c>
      <c r="J9217" s="1">
        <v>2023</v>
      </c>
      <c r="K9217" s="1">
        <v>886250</v>
      </c>
      <c r="L9217" s="1">
        <v>0</v>
      </c>
      <c r="M9217" s="1">
        <f t="array" ref="M9217">SUMPRODUCT(MAX(ISNUMBER(SEARCH('Class Rules'!$B$6:$B$85,$E9217))*ISNUMBER(SEARCH('Class Rules'!$C$6:$C$85,$F9217))*'Class Rules'!$A$6:$A$85))</f>
        <v>0</v>
      </c>
      <c r="N9217" s="1" t="str">
        <f t="array" ref="N9217">IF($M9217=0,'Class Rules'!$D$3,INDEX('Class Rules'!$D$6:$D$85,MATCH($M9217,'Class Rules'!$A$6:$A$85,0)))</f>
        <v>Passenger LDV</v>
      </c>
      <c r="O9217" s="1" t="str">
        <f t="array" ref="O9217">IF(SUMPRODUCT(MAX(ISNUMBER(SEARCH(Fuel_Rules!$A$6:$A$30,$E9217))*ISNUMBER(SEARCH(Fuel_Rules!$B$6:$B$30,$F9217))*(Fuel_Rules!$A$6:$A$30&lt;&gt;"")))&gt;0,"Plug-in hybrid",IF($G9217="Diesel","Diesel","Gasoline"))</f>
        <v>Gasoline</v>
      </c>
    </row>
    <row r="9218" spans="1:15" ht="15" customHeight="1" x14ac:dyDescent="0.25">
      <c r="A9218" s="1">
        <v>2022</v>
      </c>
      <c r="B9218" s="1" t="s">
        <v>11026</v>
      </c>
      <c r="C9218" s="1" t="s">
        <v>2454</v>
      </c>
      <c r="D9218" s="1" t="s">
        <v>11878</v>
      </c>
      <c r="E9218" s="1" t="s">
        <v>2398</v>
      </c>
      <c r="F9218" s="1" t="s">
        <v>10752</v>
      </c>
      <c r="G9218" s="1" t="s">
        <v>103</v>
      </c>
      <c r="H9218" s="1" t="s">
        <v>298</v>
      </c>
      <c r="I9218" s="1">
        <v>2.9</v>
      </c>
      <c r="J9218" s="1">
        <v>2023</v>
      </c>
      <c r="K9218" s="1">
        <v>848249</v>
      </c>
      <c r="L9218" s="1">
        <v>0</v>
      </c>
      <c r="M9218" s="1">
        <f t="array" ref="M9218">SUMPRODUCT(MAX(ISNUMBER(SEARCH('Class Rules'!$B$6:$B$85,$E9218))*ISNUMBER(SEARCH('Class Rules'!$C$6:$C$85,$F9218))*'Class Rules'!$A$6:$A$85))</f>
        <v>0</v>
      </c>
      <c r="N9218" s="1" t="str">
        <f t="array" ref="N9218">IF($M9218=0,'Class Rules'!$D$3,INDEX('Class Rules'!$D$6:$D$85,MATCH($M9218,'Class Rules'!$A$6:$A$85,0)))</f>
        <v>Passenger LDV</v>
      </c>
      <c r="O9218" s="1" t="str">
        <f t="array" ref="O9218">IF(SUMPRODUCT(MAX(ISNUMBER(SEARCH(Fuel_Rules!$A$6:$A$30,$E9218))*ISNUMBER(SEARCH(Fuel_Rules!$B$6:$B$30,$F9218))*(Fuel_Rules!$A$6:$A$30&lt;&gt;"")))&gt;0,"Plug-in hybrid",IF($G9218="Diesel","Diesel","Gasoline"))</f>
        <v>Gasoline</v>
      </c>
    </row>
    <row r="9219" spans="1:15" ht="15" customHeight="1" x14ac:dyDescent="0.25">
      <c r="A9219" s="1">
        <v>2022</v>
      </c>
      <c r="B9219" s="1" t="s">
        <v>11026</v>
      </c>
      <c r="C9219" s="1" t="s">
        <v>2457</v>
      </c>
      <c r="D9219" s="1" t="s">
        <v>11879</v>
      </c>
      <c r="E9219" s="1" t="s">
        <v>2398</v>
      </c>
      <c r="F9219" s="1" t="s">
        <v>2459</v>
      </c>
      <c r="G9219" s="1" t="s">
        <v>103</v>
      </c>
      <c r="H9219" s="1" t="s">
        <v>298</v>
      </c>
      <c r="I9219" s="1">
        <v>3</v>
      </c>
      <c r="J9219" s="1">
        <v>2023</v>
      </c>
      <c r="K9219" s="1">
        <v>1319976</v>
      </c>
      <c r="L9219" s="1">
        <v>0</v>
      </c>
      <c r="M9219" s="1">
        <f t="array" ref="M9219">SUMPRODUCT(MAX(ISNUMBER(SEARCH('Class Rules'!$B$6:$B$85,$E9219))*ISNUMBER(SEARCH('Class Rules'!$C$6:$C$85,$F9219))*'Class Rules'!$A$6:$A$85))</f>
        <v>0</v>
      </c>
      <c r="N9219" s="1" t="str">
        <f t="array" ref="N9219">IF($M9219=0,'Class Rules'!$D$3,INDEX('Class Rules'!$D$6:$D$85,MATCH($M9219,'Class Rules'!$A$6:$A$85,0)))</f>
        <v>Passenger LDV</v>
      </c>
      <c r="O9219" s="1" t="str">
        <f t="array" ref="O9219">IF(SUMPRODUCT(MAX(ISNUMBER(SEARCH(Fuel_Rules!$A$6:$A$30,$E9219))*ISNUMBER(SEARCH(Fuel_Rules!$B$6:$B$30,$F9219))*(Fuel_Rules!$A$6:$A$30&lt;&gt;"")))&gt;0,"Plug-in hybrid",IF($G9219="Diesel","Diesel","Gasoline"))</f>
        <v>Gasoline</v>
      </c>
    </row>
    <row r="9220" spans="1:15" ht="15" customHeight="1" x14ac:dyDescent="0.25">
      <c r="A9220" s="1">
        <v>2022</v>
      </c>
      <c r="B9220" s="1" t="s">
        <v>11026</v>
      </c>
      <c r="C9220" s="1" t="s">
        <v>2457</v>
      </c>
      <c r="D9220" s="1" t="s">
        <v>11880</v>
      </c>
      <c r="E9220" s="1" t="s">
        <v>2398</v>
      </c>
      <c r="F9220" s="1" t="s">
        <v>2459</v>
      </c>
      <c r="G9220" s="1" t="s">
        <v>103</v>
      </c>
      <c r="H9220" s="1" t="s">
        <v>298</v>
      </c>
      <c r="I9220" s="1">
        <v>3</v>
      </c>
      <c r="J9220" s="1">
        <v>2023</v>
      </c>
      <c r="K9220" s="1">
        <v>1234777</v>
      </c>
      <c r="L9220" s="1">
        <v>0</v>
      </c>
      <c r="M9220" s="1">
        <f t="array" ref="M9220">SUMPRODUCT(MAX(ISNUMBER(SEARCH('Class Rules'!$B$6:$B$85,$E9220))*ISNUMBER(SEARCH('Class Rules'!$C$6:$C$85,$F9220))*'Class Rules'!$A$6:$A$85))</f>
        <v>0</v>
      </c>
      <c r="N9220" s="1" t="str">
        <f t="array" ref="N9220">IF($M9220=0,'Class Rules'!$D$3,INDEX('Class Rules'!$D$6:$D$85,MATCH($M9220,'Class Rules'!$A$6:$A$85,0)))</f>
        <v>Passenger LDV</v>
      </c>
      <c r="O9220" s="1" t="str">
        <f t="array" ref="O9220">IF(SUMPRODUCT(MAX(ISNUMBER(SEARCH(Fuel_Rules!$A$6:$A$30,$E9220))*ISNUMBER(SEARCH(Fuel_Rules!$B$6:$B$30,$F9220))*(Fuel_Rules!$A$6:$A$30&lt;&gt;"")))&gt;0,"Plug-in hybrid",IF($G9220="Diesel","Diesel","Gasoline"))</f>
        <v>Gasoline</v>
      </c>
    </row>
    <row r="9221" spans="1:15" ht="15" customHeight="1" x14ac:dyDescent="0.25">
      <c r="A9221" s="1">
        <v>2022</v>
      </c>
      <c r="B9221" s="1" t="s">
        <v>11026</v>
      </c>
      <c r="C9221" s="1" t="s">
        <v>2460</v>
      </c>
      <c r="D9221" s="1" t="s">
        <v>11881</v>
      </c>
      <c r="E9221" s="1" t="s">
        <v>2398</v>
      </c>
      <c r="F9221" s="1" t="s">
        <v>2462</v>
      </c>
      <c r="G9221" s="1" t="s">
        <v>103</v>
      </c>
      <c r="H9221" s="1" t="s">
        <v>298</v>
      </c>
      <c r="I9221" s="1">
        <v>4</v>
      </c>
      <c r="J9221" s="1">
        <v>2023</v>
      </c>
      <c r="K9221" s="1">
        <v>1174800</v>
      </c>
      <c r="L9221" s="1">
        <v>0</v>
      </c>
      <c r="M9221" s="1">
        <f t="array" ref="M9221">SUMPRODUCT(MAX(ISNUMBER(SEARCH('Class Rules'!$B$6:$B$85,$E9221))*ISNUMBER(SEARCH('Class Rules'!$C$6:$C$85,$F9221))*'Class Rules'!$A$6:$A$85))</f>
        <v>0</v>
      </c>
      <c r="N9221" s="1" t="str">
        <f t="array" ref="N9221">IF($M9221=0,'Class Rules'!$D$3,INDEX('Class Rules'!$D$6:$D$85,MATCH($M9221,'Class Rules'!$A$6:$A$85,0)))</f>
        <v>Passenger LDV</v>
      </c>
      <c r="O9221" s="1" t="str">
        <f t="array" ref="O9221">IF(SUMPRODUCT(MAX(ISNUMBER(SEARCH(Fuel_Rules!$A$6:$A$30,$E9221))*ISNUMBER(SEARCH(Fuel_Rules!$B$6:$B$30,$F9221))*(Fuel_Rules!$A$6:$A$30&lt;&gt;"")))&gt;0,"Plug-in hybrid",IF($G9221="Diesel","Diesel","Gasoline"))</f>
        <v>Gasoline</v>
      </c>
    </row>
    <row r="9222" spans="1:15" ht="15" customHeight="1" x14ac:dyDescent="0.25">
      <c r="A9222" s="1">
        <v>2022</v>
      </c>
      <c r="B9222" s="1" t="s">
        <v>11026</v>
      </c>
      <c r="C9222" s="1" t="s">
        <v>2460</v>
      </c>
      <c r="D9222" s="1" t="s">
        <v>11882</v>
      </c>
      <c r="E9222" s="1" t="s">
        <v>2398</v>
      </c>
      <c r="F9222" s="1" t="s">
        <v>2462</v>
      </c>
      <c r="G9222" s="1" t="s">
        <v>103</v>
      </c>
      <c r="H9222" s="1" t="s">
        <v>298</v>
      </c>
      <c r="I9222" s="1">
        <v>4</v>
      </c>
      <c r="J9222" s="1">
        <v>2023</v>
      </c>
      <c r="K9222" s="1">
        <v>1106319</v>
      </c>
      <c r="L9222" s="1">
        <v>0</v>
      </c>
      <c r="M9222" s="1">
        <f t="array" ref="M9222">SUMPRODUCT(MAX(ISNUMBER(SEARCH('Class Rules'!$B$6:$B$85,$E9222))*ISNUMBER(SEARCH('Class Rules'!$C$6:$C$85,$F9222))*'Class Rules'!$A$6:$A$85))</f>
        <v>0</v>
      </c>
      <c r="N9222" s="1" t="str">
        <f t="array" ref="N9222">IF($M9222=0,'Class Rules'!$D$3,INDEX('Class Rules'!$D$6:$D$85,MATCH($M9222,'Class Rules'!$A$6:$A$85,0)))</f>
        <v>Passenger LDV</v>
      </c>
      <c r="O9222" s="1" t="str">
        <f t="array" ref="O9222">IF(SUMPRODUCT(MAX(ISNUMBER(SEARCH(Fuel_Rules!$A$6:$A$30,$E9222))*ISNUMBER(SEARCH(Fuel_Rules!$B$6:$B$30,$F9222))*(Fuel_Rules!$A$6:$A$30&lt;&gt;"")))&gt;0,"Plug-in hybrid",IF($G9222="Diesel","Diesel","Gasoline"))</f>
        <v>Gasoline</v>
      </c>
    </row>
    <row r="9223" spans="1:15" ht="15" customHeight="1" x14ac:dyDescent="0.25">
      <c r="A9223" s="1">
        <v>2022</v>
      </c>
      <c r="B9223" s="1" t="s">
        <v>11026</v>
      </c>
      <c r="C9223" s="1" t="s">
        <v>2463</v>
      </c>
      <c r="D9223" s="1" t="s">
        <v>11883</v>
      </c>
      <c r="E9223" s="1" t="s">
        <v>2398</v>
      </c>
      <c r="F9223" s="1" t="s">
        <v>8576</v>
      </c>
      <c r="G9223" s="1" t="s">
        <v>103</v>
      </c>
      <c r="H9223" s="1" t="s">
        <v>298</v>
      </c>
      <c r="I9223" s="1">
        <v>3</v>
      </c>
      <c r="J9223" s="1">
        <v>2023</v>
      </c>
      <c r="K9223" s="1">
        <v>1348750</v>
      </c>
      <c r="L9223" s="1">
        <v>0</v>
      </c>
      <c r="M9223" s="1">
        <f t="array" ref="M9223">SUMPRODUCT(MAX(ISNUMBER(SEARCH('Class Rules'!$B$6:$B$85,$E9223))*ISNUMBER(SEARCH('Class Rules'!$C$6:$C$85,$F9223))*'Class Rules'!$A$6:$A$85))</f>
        <v>0</v>
      </c>
      <c r="N9223" s="1" t="str">
        <f t="array" ref="N9223">IF($M9223=0,'Class Rules'!$D$3,INDEX('Class Rules'!$D$6:$D$85,MATCH($M9223,'Class Rules'!$A$6:$A$85,0)))</f>
        <v>Passenger LDV</v>
      </c>
      <c r="O9223" s="1" t="str">
        <f t="array" ref="O9223">IF(SUMPRODUCT(MAX(ISNUMBER(SEARCH(Fuel_Rules!$A$6:$A$30,$E9223))*ISNUMBER(SEARCH(Fuel_Rules!$B$6:$B$30,$F9223))*(Fuel_Rules!$A$6:$A$30&lt;&gt;"")))&gt;0,"Plug-in hybrid",IF($G9223="Diesel","Diesel","Gasoline"))</f>
        <v>Gasoline</v>
      </c>
    </row>
    <row r="9224" spans="1:15" ht="15" customHeight="1" x14ac:dyDescent="0.25">
      <c r="A9224" s="1">
        <v>2022</v>
      </c>
      <c r="B9224" s="1" t="s">
        <v>11026</v>
      </c>
      <c r="C9224" s="1" t="s">
        <v>2463</v>
      </c>
      <c r="D9224" s="1" t="s">
        <v>11884</v>
      </c>
      <c r="E9224" s="1" t="s">
        <v>2398</v>
      </c>
      <c r="F9224" s="1" t="s">
        <v>8576</v>
      </c>
      <c r="G9224" s="1" t="s">
        <v>103</v>
      </c>
      <c r="H9224" s="1" t="s">
        <v>298</v>
      </c>
      <c r="I9224" s="1">
        <v>3</v>
      </c>
      <c r="J9224" s="1">
        <v>2023</v>
      </c>
      <c r="K9224" s="1">
        <v>1273540</v>
      </c>
      <c r="L9224" s="1">
        <v>0</v>
      </c>
      <c r="M9224" s="1">
        <f t="array" ref="M9224">SUMPRODUCT(MAX(ISNUMBER(SEARCH('Class Rules'!$B$6:$B$85,$E9224))*ISNUMBER(SEARCH('Class Rules'!$C$6:$C$85,$F9224))*'Class Rules'!$A$6:$A$85))</f>
        <v>0</v>
      </c>
      <c r="N9224" s="1" t="str">
        <f t="array" ref="N9224">IF($M9224=0,'Class Rules'!$D$3,INDEX('Class Rules'!$D$6:$D$85,MATCH($M9224,'Class Rules'!$A$6:$A$85,0)))</f>
        <v>Passenger LDV</v>
      </c>
      <c r="O9224" s="1" t="str">
        <f t="array" ref="O9224">IF(SUMPRODUCT(MAX(ISNUMBER(SEARCH(Fuel_Rules!$A$6:$A$30,$E9224))*ISNUMBER(SEARCH(Fuel_Rules!$B$6:$B$30,$F9224))*(Fuel_Rules!$A$6:$A$30&lt;&gt;"")))&gt;0,"Plug-in hybrid",IF($G9224="Diesel","Diesel","Gasoline"))</f>
        <v>Gasoline</v>
      </c>
    </row>
    <row r="9225" spans="1:15" ht="15" customHeight="1" x14ac:dyDescent="0.25">
      <c r="A9225" s="1">
        <v>2022</v>
      </c>
      <c r="B9225" s="1" t="s">
        <v>11026</v>
      </c>
      <c r="C9225" s="1" t="s">
        <v>2466</v>
      </c>
      <c r="D9225" s="1" t="s">
        <v>11885</v>
      </c>
      <c r="E9225" s="1" t="s">
        <v>2398</v>
      </c>
      <c r="F9225" s="1" t="s">
        <v>10761</v>
      </c>
      <c r="G9225" s="1" t="s">
        <v>103</v>
      </c>
      <c r="H9225" s="1" t="s">
        <v>298</v>
      </c>
      <c r="I9225" s="1">
        <v>3</v>
      </c>
      <c r="J9225" s="1">
        <v>2023</v>
      </c>
      <c r="K9225" s="1">
        <v>770525</v>
      </c>
      <c r="L9225" s="1">
        <v>0</v>
      </c>
      <c r="M9225" s="1">
        <f t="array" ref="M9225">SUMPRODUCT(MAX(ISNUMBER(SEARCH('Class Rules'!$B$6:$B$85,$E9225))*ISNUMBER(SEARCH('Class Rules'!$C$6:$C$85,$F9225))*'Class Rules'!$A$6:$A$85))</f>
        <v>0</v>
      </c>
      <c r="N9225" s="1" t="str">
        <f t="array" ref="N9225">IF($M9225=0,'Class Rules'!$D$3,INDEX('Class Rules'!$D$6:$D$85,MATCH($M9225,'Class Rules'!$A$6:$A$85,0)))</f>
        <v>Passenger LDV</v>
      </c>
      <c r="O9225" s="1" t="str">
        <f t="array" ref="O9225">IF(SUMPRODUCT(MAX(ISNUMBER(SEARCH(Fuel_Rules!$A$6:$A$30,$E9225))*ISNUMBER(SEARCH(Fuel_Rules!$B$6:$B$30,$F9225))*(Fuel_Rules!$A$6:$A$30&lt;&gt;"")))&gt;0,"Plug-in hybrid",IF($G9225="Diesel","Diesel","Gasoline"))</f>
        <v>Gasoline</v>
      </c>
    </row>
    <row r="9226" spans="1:15" ht="15" customHeight="1" x14ac:dyDescent="0.25">
      <c r="A9226" s="1">
        <v>2022</v>
      </c>
      <c r="B9226" s="1" t="s">
        <v>11026</v>
      </c>
      <c r="C9226" s="1" t="s">
        <v>2466</v>
      </c>
      <c r="D9226" s="1" t="s">
        <v>11886</v>
      </c>
      <c r="E9226" s="1" t="s">
        <v>2398</v>
      </c>
      <c r="F9226" s="1" t="s">
        <v>10761</v>
      </c>
      <c r="G9226" s="1" t="s">
        <v>103</v>
      </c>
      <c r="H9226" s="1" t="s">
        <v>298</v>
      </c>
      <c r="I9226" s="1">
        <v>3</v>
      </c>
      <c r="J9226" s="1">
        <v>2023</v>
      </c>
      <c r="K9226" s="1">
        <v>737437</v>
      </c>
      <c r="L9226" s="1">
        <v>0</v>
      </c>
      <c r="M9226" s="1">
        <f t="array" ref="M9226">SUMPRODUCT(MAX(ISNUMBER(SEARCH('Class Rules'!$B$6:$B$85,$E9226))*ISNUMBER(SEARCH('Class Rules'!$C$6:$C$85,$F9226))*'Class Rules'!$A$6:$A$85))</f>
        <v>0</v>
      </c>
      <c r="N9226" s="1" t="str">
        <f t="array" ref="N9226">IF($M9226=0,'Class Rules'!$D$3,INDEX('Class Rules'!$D$6:$D$85,MATCH($M9226,'Class Rules'!$A$6:$A$85,0)))</f>
        <v>Passenger LDV</v>
      </c>
      <c r="O9226" s="1" t="str">
        <f t="array" ref="O9226">IF(SUMPRODUCT(MAX(ISNUMBER(SEARCH(Fuel_Rules!$A$6:$A$30,$E9226))*ISNUMBER(SEARCH(Fuel_Rules!$B$6:$B$30,$F9226))*(Fuel_Rules!$A$6:$A$30&lt;&gt;"")))&gt;0,"Plug-in hybrid",IF($G9226="Diesel","Diesel","Gasoline"))</f>
        <v>Gasoline</v>
      </c>
    </row>
    <row r="9227" spans="1:15" ht="15" customHeight="1" x14ac:dyDescent="0.25">
      <c r="A9227" s="1">
        <v>2022</v>
      </c>
      <c r="B9227" s="1" t="s">
        <v>11026</v>
      </c>
      <c r="C9227" s="1" t="s">
        <v>2469</v>
      </c>
      <c r="D9227" s="1" t="s">
        <v>11887</v>
      </c>
      <c r="E9227" s="1" t="s">
        <v>2398</v>
      </c>
      <c r="F9227" s="1" t="s">
        <v>10764</v>
      </c>
      <c r="G9227" s="1" t="s">
        <v>103</v>
      </c>
      <c r="H9227" s="1" t="s">
        <v>298</v>
      </c>
      <c r="I9227" s="1">
        <v>4</v>
      </c>
      <c r="J9227" s="1">
        <v>2023</v>
      </c>
      <c r="K9227" s="1">
        <v>1432025</v>
      </c>
      <c r="L9227" s="1">
        <v>0</v>
      </c>
      <c r="M9227" s="1">
        <f t="array" ref="M9227">SUMPRODUCT(MAX(ISNUMBER(SEARCH('Class Rules'!$B$6:$B$85,$E9227))*ISNUMBER(SEARCH('Class Rules'!$C$6:$C$85,$F9227))*'Class Rules'!$A$6:$A$85))</f>
        <v>0</v>
      </c>
      <c r="N9227" s="1" t="str">
        <f t="array" ref="N9227">IF($M9227=0,'Class Rules'!$D$3,INDEX('Class Rules'!$D$6:$D$85,MATCH($M9227,'Class Rules'!$A$6:$A$85,0)))</f>
        <v>Passenger LDV</v>
      </c>
      <c r="O9227" s="1" t="str">
        <f t="array" ref="O9227">IF(SUMPRODUCT(MAX(ISNUMBER(SEARCH(Fuel_Rules!$A$6:$A$30,$E9227))*ISNUMBER(SEARCH(Fuel_Rules!$B$6:$B$30,$F9227))*(Fuel_Rules!$A$6:$A$30&lt;&gt;"")))&gt;0,"Plug-in hybrid",IF($G9227="Diesel","Diesel","Gasoline"))</f>
        <v>Gasoline</v>
      </c>
    </row>
    <row r="9228" spans="1:15" ht="15" customHeight="1" x14ac:dyDescent="0.25">
      <c r="A9228" s="1">
        <v>2022</v>
      </c>
      <c r="B9228" s="1" t="s">
        <v>11026</v>
      </c>
      <c r="C9228" s="1" t="s">
        <v>2469</v>
      </c>
      <c r="D9228" s="1" t="s">
        <v>11888</v>
      </c>
      <c r="E9228" s="1" t="s">
        <v>2398</v>
      </c>
      <c r="F9228" s="1" t="s">
        <v>10764</v>
      </c>
      <c r="G9228" s="1" t="s">
        <v>103</v>
      </c>
      <c r="H9228" s="1" t="s">
        <v>298</v>
      </c>
      <c r="I9228" s="1">
        <v>4</v>
      </c>
      <c r="J9228" s="1">
        <v>2023</v>
      </c>
      <c r="K9228" s="1">
        <v>1367565</v>
      </c>
      <c r="L9228" s="1">
        <v>0</v>
      </c>
      <c r="M9228" s="1">
        <f t="array" ref="M9228">SUMPRODUCT(MAX(ISNUMBER(SEARCH('Class Rules'!$B$6:$B$85,$E9228))*ISNUMBER(SEARCH('Class Rules'!$C$6:$C$85,$F9228))*'Class Rules'!$A$6:$A$85))</f>
        <v>0</v>
      </c>
      <c r="N9228" s="1" t="str">
        <f t="array" ref="N9228">IF($M9228=0,'Class Rules'!$D$3,INDEX('Class Rules'!$D$6:$D$85,MATCH($M9228,'Class Rules'!$A$6:$A$85,0)))</f>
        <v>Passenger LDV</v>
      </c>
      <c r="O9228" s="1" t="str">
        <f t="array" ref="O9228">IF(SUMPRODUCT(MAX(ISNUMBER(SEARCH(Fuel_Rules!$A$6:$A$30,$E9228))*ISNUMBER(SEARCH(Fuel_Rules!$B$6:$B$30,$F9228))*(Fuel_Rules!$A$6:$A$30&lt;&gt;"")))&gt;0,"Plug-in hybrid",IF($G9228="Diesel","Diesel","Gasoline"))</f>
        <v>Gasoline</v>
      </c>
    </row>
    <row r="9229" spans="1:15" ht="15" customHeight="1" x14ac:dyDescent="0.25">
      <c r="A9229" s="1">
        <v>2022</v>
      </c>
      <c r="B9229" s="1" t="s">
        <v>11026</v>
      </c>
      <c r="C9229" s="1" t="s">
        <v>2472</v>
      </c>
      <c r="D9229" s="1" t="s">
        <v>11889</v>
      </c>
      <c r="E9229" s="1" t="s">
        <v>2398</v>
      </c>
      <c r="F9229" s="1" t="s">
        <v>10767</v>
      </c>
      <c r="G9229" s="1" t="s">
        <v>103</v>
      </c>
      <c r="H9229" s="1" t="s">
        <v>298</v>
      </c>
      <c r="I9229" s="1">
        <v>2.9</v>
      </c>
      <c r="J9229" s="1">
        <v>2023</v>
      </c>
      <c r="K9229" s="1">
        <v>819525</v>
      </c>
      <c r="L9229" s="1">
        <v>0</v>
      </c>
      <c r="M9229" s="1">
        <f t="array" ref="M9229">SUMPRODUCT(MAX(ISNUMBER(SEARCH('Class Rules'!$B$6:$B$85,$E9229))*ISNUMBER(SEARCH('Class Rules'!$C$6:$C$85,$F9229))*'Class Rules'!$A$6:$A$85))</f>
        <v>0</v>
      </c>
      <c r="N9229" s="1" t="str">
        <f t="array" ref="N9229">IF($M9229=0,'Class Rules'!$D$3,INDEX('Class Rules'!$D$6:$D$85,MATCH($M9229,'Class Rules'!$A$6:$A$85,0)))</f>
        <v>Passenger LDV</v>
      </c>
      <c r="O9229" s="1" t="str">
        <f t="array" ref="O9229">IF(SUMPRODUCT(MAX(ISNUMBER(SEARCH(Fuel_Rules!$A$6:$A$30,$E9229))*ISNUMBER(SEARCH(Fuel_Rules!$B$6:$B$30,$F9229))*(Fuel_Rules!$A$6:$A$30&lt;&gt;"")))&gt;0,"Plug-in hybrid",IF($G9229="Diesel","Diesel","Gasoline"))</f>
        <v>Gasoline</v>
      </c>
    </row>
    <row r="9230" spans="1:15" ht="15" customHeight="1" x14ac:dyDescent="0.25">
      <c r="A9230" s="1">
        <v>2022</v>
      </c>
      <c r="B9230" s="1" t="s">
        <v>11026</v>
      </c>
      <c r="C9230" s="1" t="s">
        <v>2472</v>
      </c>
      <c r="D9230" s="1" t="s">
        <v>11890</v>
      </c>
      <c r="E9230" s="1" t="s">
        <v>2398</v>
      </c>
      <c r="F9230" s="1" t="s">
        <v>10767</v>
      </c>
      <c r="G9230" s="1" t="s">
        <v>103</v>
      </c>
      <c r="H9230" s="1" t="s">
        <v>298</v>
      </c>
      <c r="I9230" s="1">
        <v>2.9</v>
      </c>
      <c r="J9230" s="1">
        <v>2023</v>
      </c>
      <c r="K9230" s="1">
        <v>789100</v>
      </c>
      <c r="L9230" s="1">
        <v>0</v>
      </c>
      <c r="M9230" s="1">
        <f t="array" ref="M9230">SUMPRODUCT(MAX(ISNUMBER(SEARCH('Class Rules'!$B$6:$B$85,$E9230))*ISNUMBER(SEARCH('Class Rules'!$C$6:$C$85,$F9230))*'Class Rules'!$A$6:$A$85))</f>
        <v>0</v>
      </c>
      <c r="N9230" s="1" t="str">
        <f t="array" ref="N9230">IF($M9230=0,'Class Rules'!$D$3,INDEX('Class Rules'!$D$6:$D$85,MATCH($M9230,'Class Rules'!$A$6:$A$85,0)))</f>
        <v>Passenger LDV</v>
      </c>
      <c r="O9230" s="1" t="str">
        <f t="array" ref="O9230">IF(SUMPRODUCT(MAX(ISNUMBER(SEARCH(Fuel_Rules!$A$6:$A$30,$E9230))*ISNUMBER(SEARCH(Fuel_Rules!$B$6:$B$30,$F9230))*(Fuel_Rules!$A$6:$A$30&lt;&gt;"")))&gt;0,"Plug-in hybrid",IF($G9230="Diesel","Diesel","Gasoline"))</f>
        <v>Gasoline</v>
      </c>
    </row>
    <row r="9231" spans="1:15" ht="15" customHeight="1" x14ac:dyDescent="0.25">
      <c r="A9231" s="1">
        <v>2022</v>
      </c>
      <c r="B9231" s="1" t="s">
        <v>11026</v>
      </c>
      <c r="C9231" s="1" t="s">
        <v>2481</v>
      </c>
      <c r="D9231" s="1" t="s">
        <v>11891</v>
      </c>
      <c r="E9231" s="1" t="s">
        <v>2398</v>
      </c>
      <c r="F9231" s="1" t="s">
        <v>10770</v>
      </c>
      <c r="G9231" s="1" t="s">
        <v>103</v>
      </c>
      <c r="H9231" s="1" t="s">
        <v>298</v>
      </c>
      <c r="I9231" s="1">
        <v>3</v>
      </c>
      <c r="J9231" s="1">
        <v>2023</v>
      </c>
      <c r="K9231" s="1">
        <v>757850</v>
      </c>
      <c r="L9231" s="1">
        <v>0</v>
      </c>
      <c r="M9231" s="1">
        <f t="array" ref="M9231">SUMPRODUCT(MAX(ISNUMBER(SEARCH('Class Rules'!$B$6:$B$85,$E9231))*ISNUMBER(SEARCH('Class Rules'!$C$6:$C$85,$F9231))*'Class Rules'!$A$6:$A$85))</f>
        <v>0</v>
      </c>
      <c r="N9231" s="1" t="str">
        <f t="array" ref="N9231">IF($M9231=0,'Class Rules'!$D$3,INDEX('Class Rules'!$D$6:$D$85,MATCH($M9231,'Class Rules'!$A$6:$A$85,0)))</f>
        <v>Passenger LDV</v>
      </c>
      <c r="O9231" s="1" t="str">
        <f t="array" ref="O9231">IF(SUMPRODUCT(MAX(ISNUMBER(SEARCH(Fuel_Rules!$A$6:$A$30,$E9231))*ISNUMBER(SEARCH(Fuel_Rules!$B$6:$B$30,$F9231))*(Fuel_Rules!$A$6:$A$30&lt;&gt;"")))&gt;0,"Plug-in hybrid",IF($G9231="Diesel","Diesel","Gasoline"))</f>
        <v>Gasoline</v>
      </c>
    </row>
    <row r="9232" spans="1:15" ht="15" customHeight="1" x14ac:dyDescent="0.25">
      <c r="A9232" s="1">
        <v>2022</v>
      </c>
      <c r="B9232" s="1" t="s">
        <v>11026</v>
      </c>
      <c r="C9232" s="1" t="s">
        <v>2481</v>
      </c>
      <c r="D9232" s="1" t="s">
        <v>11892</v>
      </c>
      <c r="E9232" s="1" t="s">
        <v>2398</v>
      </c>
      <c r="F9232" s="1" t="s">
        <v>10770</v>
      </c>
      <c r="G9232" s="1" t="s">
        <v>103</v>
      </c>
      <c r="H9232" s="1" t="s">
        <v>298</v>
      </c>
      <c r="I9232" s="1">
        <v>3</v>
      </c>
      <c r="J9232" s="1">
        <v>2023</v>
      </c>
      <c r="K9232" s="1">
        <v>725267</v>
      </c>
      <c r="L9232" s="1">
        <v>0</v>
      </c>
      <c r="M9232" s="1">
        <f t="array" ref="M9232">SUMPRODUCT(MAX(ISNUMBER(SEARCH('Class Rules'!$B$6:$B$85,$E9232))*ISNUMBER(SEARCH('Class Rules'!$C$6:$C$85,$F9232))*'Class Rules'!$A$6:$A$85))</f>
        <v>0</v>
      </c>
      <c r="N9232" s="1" t="str">
        <f t="array" ref="N9232">IF($M9232=0,'Class Rules'!$D$3,INDEX('Class Rules'!$D$6:$D$85,MATCH($M9232,'Class Rules'!$A$6:$A$85,0)))</f>
        <v>Passenger LDV</v>
      </c>
      <c r="O9232" s="1" t="str">
        <f t="array" ref="O9232">IF(SUMPRODUCT(MAX(ISNUMBER(SEARCH(Fuel_Rules!$A$6:$A$30,$E9232))*ISNUMBER(SEARCH(Fuel_Rules!$B$6:$B$30,$F9232))*(Fuel_Rules!$A$6:$A$30&lt;&gt;"")))&gt;0,"Plug-in hybrid",IF($G9232="Diesel","Diesel","Gasoline"))</f>
        <v>Gasoline</v>
      </c>
    </row>
    <row r="9233" spans="1:15" ht="15" customHeight="1" x14ac:dyDescent="0.25">
      <c r="A9233" s="1">
        <v>2022</v>
      </c>
      <c r="B9233" s="1" t="s">
        <v>11026</v>
      </c>
      <c r="C9233" s="1" t="s">
        <v>2484</v>
      </c>
      <c r="D9233" s="1" t="s">
        <v>11893</v>
      </c>
      <c r="E9233" s="1" t="s">
        <v>2398</v>
      </c>
      <c r="F9233" s="1" t="s">
        <v>10773</v>
      </c>
      <c r="G9233" s="1" t="s">
        <v>103</v>
      </c>
      <c r="H9233" s="1" t="s">
        <v>298</v>
      </c>
      <c r="I9233" s="1">
        <v>2.9</v>
      </c>
      <c r="J9233" s="1">
        <v>2023</v>
      </c>
      <c r="K9233" s="1">
        <v>918850</v>
      </c>
      <c r="L9233" s="1">
        <v>0</v>
      </c>
      <c r="M9233" s="1">
        <f t="array" ref="M9233">SUMPRODUCT(MAX(ISNUMBER(SEARCH('Class Rules'!$B$6:$B$85,$E9233))*ISNUMBER(SEARCH('Class Rules'!$C$6:$C$85,$F9233))*'Class Rules'!$A$6:$A$85))</f>
        <v>0</v>
      </c>
      <c r="N9233" s="1" t="str">
        <f t="array" ref="N9233">IF($M9233=0,'Class Rules'!$D$3,INDEX('Class Rules'!$D$6:$D$85,MATCH($M9233,'Class Rules'!$A$6:$A$85,0)))</f>
        <v>Passenger LDV</v>
      </c>
      <c r="O9233" s="1" t="str">
        <f t="array" ref="O9233">IF(SUMPRODUCT(MAX(ISNUMBER(SEARCH(Fuel_Rules!$A$6:$A$30,$E9233))*ISNUMBER(SEARCH(Fuel_Rules!$B$6:$B$30,$F9233))*(Fuel_Rules!$A$6:$A$30&lt;&gt;"")))&gt;0,"Plug-in hybrid",IF($G9233="Diesel","Diesel","Gasoline"))</f>
        <v>Gasoline</v>
      </c>
    </row>
    <row r="9234" spans="1:15" ht="15" customHeight="1" x14ac:dyDescent="0.25">
      <c r="A9234" s="1">
        <v>2022</v>
      </c>
      <c r="B9234" s="1" t="s">
        <v>11026</v>
      </c>
      <c r="C9234" s="1" t="s">
        <v>2484</v>
      </c>
      <c r="D9234" s="1" t="s">
        <v>11894</v>
      </c>
      <c r="E9234" s="1" t="s">
        <v>2398</v>
      </c>
      <c r="F9234" s="1" t="s">
        <v>10773</v>
      </c>
      <c r="G9234" s="1" t="s">
        <v>103</v>
      </c>
      <c r="H9234" s="1" t="s">
        <v>298</v>
      </c>
      <c r="I9234" s="1">
        <v>2.9</v>
      </c>
      <c r="J9234" s="1">
        <v>2023</v>
      </c>
      <c r="K9234" s="1">
        <v>873806</v>
      </c>
      <c r="L9234" s="1">
        <v>0</v>
      </c>
      <c r="M9234" s="1">
        <f t="array" ref="M9234">SUMPRODUCT(MAX(ISNUMBER(SEARCH('Class Rules'!$B$6:$B$85,$E9234))*ISNUMBER(SEARCH('Class Rules'!$C$6:$C$85,$F9234))*'Class Rules'!$A$6:$A$85))</f>
        <v>0</v>
      </c>
      <c r="N9234" s="1" t="str">
        <f t="array" ref="N9234">IF($M9234=0,'Class Rules'!$D$3,INDEX('Class Rules'!$D$6:$D$85,MATCH($M9234,'Class Rules'!$A$6:$A$85,0)))</f>
        <v>Passenger LDV</v>
      </c>
      <c r="O9234" s="1" t="str">
        <f t="array" ref="O9234">IF(SUMPRODUCT(MAX(ISNUMBER(SEARCH(Fuel_Rules!$A$6:$A$30,$E9234))*ISNUMBER(SEARCH(Fuel_Rules!$B$6:$B$30,$F9234))*(Fuel_Rules!$A$6:$A$30&lt;&gt;"")))&gt;0,"Plug-in hybrid",IF($G9234="Diesel","Diesel","Gasoline"))</f>
        <v>Gasoline</v>
      </c>
    </row>
    <row r="9235" spans="1:15" ht="15" customHeight="1" x14ac:dyDescent="0.25">
      <c r="A9235" s="1">
        <v>2022</v>
      </c>
      <c r="B9235" s="1" t="s">
        <v>11026</v>
      </c>
      <c r="C9235" s="1" t="s">
        <v>2487</v>
      </c>
      <c r="D9235" s="1" t="s">
        <v>11895</v>
      </c>
      <c r="E9235" s="1" t="s">
        <v>2398</v>
      </c>
      <c r="F9235" s="1" t="s">
        <v>2489</v>
      </c>
      <c r="G9235" s="1" t="s">
        <v>103</v>
      </c>
      <c r="H9235" s="1" t="s">
        <v>298</v>
      </c>
      <c r="I9235" s="1">
        <v>4</v>
      </c>
      <c r="J9235" s="1">
        <v>2023</v>
      </c>
      <c r="K9235" s="1">
        <v>1198800</v>
      </c>
      <c r="L9235" s="1">
        <v>0</v>
      </c>
      <c r="M9235" s="1">
        <f t="array" ref="M9235">SUMPRODUCT(MAX(ISNUMBER(SEARCH('Class Rules'!$B$6:$B$85,$E9235))*ISNUMBER(SEARCH('Class Rules'!$C$6:$C$85,$F9235))*'Class Rules'!$A$6:$A$85))</f>
        <v>0</v>
      </c>
      <c r="N9235" s="1" t="str">
        <f t="array" ref="N9235">IF($M9235=0,'Class Rules'!$D$3,INDEX('Class Rules'!$D$6:$D$85,MATCH($M9235,'Class Rules'!$A$6:$A$85,0)))</f>
        <v>Passenger LDV</v>
      </c>
      <c r="O9235" s="1" t="str">
        <f t="array" ref="O9235">IF(SUMPRODUCT(MAX(ISNUMBER(SEARCH(Fuel_Rules!$A$6:$A$30,$E9235))*ISNUMBER(SEARCH(Fuel_Rules!$B$6:$B$30,$F9235))*(Fuel_Rules!$A$6:$A$30&lt;&gt;"")))&gt;0,"Plug-in hybrid",IF($G9235="Diesel","Diesel","Gasoline"))</f>
        <v>Gasoline</v>
      </c>
    </row>
    <row r="9236" spans="1:15" ht="15" customHeight="1" x14ac:dyDescent="0.25">
      <c r="A9236" s="1">
        <v>2022</v>
      </c>
      <c r="B9236" s="1" t="s">
        <v>11026</v>
      </c>
      <c r="C9236" s="1" t="s">
        <v>2487</v>
      </c>
      <c r="D9236" s="1" t="s">
        <v>11896</v>
      </c>
      <c r="E9236" s="1" t="s">
        <v>2398</v>
      </c>
      <c r="F9236" s="1" t="s">
        <v>2489</v>
      </c>
      <c r="G9236" s="1" t="s">
        <v>103</v>
      </c>
      <c r="H9236" s="1" t="s">
        <v>298</v>
      </c>
      <c r="I9236" s="1">
        <v>4</v>
      </c>
      <c r="J9236" s="1">
        <v>2023</v>
      </c>
      <c r="K9236" s="1">
        <v>1139121</v>
      </c>
      <c r="L9236" s="1">
        <v>0</v>
      </c>
      <c r="M9236" s="1">
        <f t="array" ref="M9236">SUMPRODUCT(MAX(ISNUMBER(SEARCH('Class Rules'!$B$6:$B$85,$E9236))*ISNUMBER(SEARCH('Class Rules'!$C$6:$C$85,$F9236))*'Class Rules'!$A$6:$A$85))</f>
        <v>0</v>
      </c>
      <c r="N9236" s="1" t="str">
        <f t="array" ref="N9236">IF($M9236=0,'Class Rules'!$D$3,INDEX('Class Rules'!$D$6:$D$85,MATCH($M9236,'Class Rules'!$A$6:$A$85,0)))</f>
        <v>Passenger LDV</v>
      </c>
      <c r="O9236" s="1" t="str">
        <f t="array" ref="O9236">IF(SUMPRODUCT(MAX(ISNUMBER(SEARCH(Fuel_Rules!$A$6:$A$30,$E9236))*ISNUMBER(SEARCH(Fuel_Rules!$B$6:$B$30,$F9236))*(Fuel_Rules!$A$6:$A$30&lt;&gt;"")))&gt;0,"Plug-in hybrid",IF($G9236="Diesel","Diesel","Gasoline"))</f>
        <v>Gasoline</v>
      </c>
    </row>
    <row r="9237" spans="1:15" ht="15" customHeight="1" x14ac:dyDescent="0.25">
      <c r="A9237" s="1">
        <v>2022</v>
      </c>
      <c r="B9237" s="1" t="s">
        <v>11026</v>
      </c>
      <c r="C9237" s="1" t="s">
        <v>2493</v>
      </c>
      <c r="D9237" s="1" t="s">
        <v>11897</v>
      </c>
      <c r="E9237" s="1" t="s">
        <v>2398</v>
      </c>
      <c r="F9237" s="1" t="s">
        <v>10778</v>
      </c>
      <c r="G9237" s="1" t="s">
        <v>103</v>
      </c>
      <c r="H9237" s="1" t="s">
        <v>298</v>
      </c>
      <c r="I9237" s="1">
        <v>4</v>
      </c>
      <c r="J9237" s="1">
        <v>2023</v>
      </c>
      <c r="K9237" s="1">
        <v>1321350</v>
      </c>
      <c r="L9237" s="1">
        <v>0</v>
      </c>
      <c r="M9237" s="1">
        <f t="array" ref="M9237">SUMPRODUCT(MAX(ISNUMBER(SEARCH('Class Rules'!$B$6:$B$85,$E9237))*ISNUMBER(SEARCH('Class Rules'!$C$6:$C$85,$F9237))*'Class Rules'!$A$6:$A$85))</f>
        <v>0</v>
      </c>
      <c r="N9237" s="1" t="str">
        <f t="array" ref="N9237">IF($M9237=0,'Class Rules'!$D$3,INDEX('Class Rules'!$D$6:$D$85,MATCH($M9237,'Class Rules'!$A$6:$A$85,0)))</f>
        <v>Passenger LDV</v>
      </c>
      <c r="O9237" s="1" t="str">
        <f t="array" ref="O9237">IF(SUMPRODUCT(MAX(ISNUMBER(SEARCH(Fuel_Rules!$A$6:$A$30,$E9237))*ISNUMBER(SEARCH(Fuel_Rules!$B$6:$B$30,$F9237))*(Fuel_Rules!$A$6:$A$30&lt;&gt;"")))&gt;0,"Plug-in hybrid",IF($G9237="Diesel","Diesel","Gasoline"))</f>
        <v>Gasoline</v>
      </c>
    </row>
    <row r="9238" spans="1:15" ht="15" customHeight="1" x14ac:dyDescent="0.25">
      <c r="A9238" s="1">
        <v>2022</v>
      </c>
      <c r="B9238" s="1" t="s">
        <v>11026</v>
      </c>
      <c r="C9238" s="1" t="s">
        <v>2493</v>
      </c>
      <c r="D9238" s="1" t="s">
        <v>11898</v>
      </c>
      <c r="E9238" s="1" t="s">
        <v>2398</v>
      </c>
      <c r="F9238" s="1" t="s">
        <v>10778</v>
      </c>
      <c r="G9238" s="1" t="s">
        <v>103</v>
      </c>
      <c r="H9238" s="1" t="s">
        <v>298</v>
      </c>
      <c r="I9238" s="1">
        <v>4</v>
      </c>
      <c r="J9238" s="1">
        <v>2023</v>
      </c>
      <c r="K9238" s="1">
        <v>1255160</v>
      </c>
      <c r="L9238" s="1">
        <v>0</v>
      </c>
      <c r="M9238" s="1">
        <f t="array" ref="M9238">SUMPRODUCT(MAX(ISNUMBER(SEARCH('Class Rules'!$B$6:$B$85,$E9238))*ISNUMBER(SEARCH('Class Rules'!$C$6:$C$85,$F9238))*'Class Rules'!$A$6:$A$85))</f>
        <v>0</v>
      </c>
      <c r="N9238" s="1" t="str">
        <f t="array" ref="N9238">IF($M9238=0,'Class Rules'!$D$3,INDEX('Class Rules'!$D$6:$D$85,MATCH($M9238,'Class Rules'!$A$6:$A$85,0)))</f>
        <v>Passenger LDV</v>
      </c>
      <c r="O9238" s="1" t="str">
        <f t="array" ref="O9238">IF(SUMPRODUCT(MAX(ISNUMBER(SEARCH(Fuel_Rules!$A$6:$A$30,$E9238))*ISNUMBER(SEARCH(Fuel_Rules!$B$6:$B$30,$F9238))*(Fuel_Rules!$A$6:$A$30&lt;&gt;"")))&gt;0,"Plug-in hybrid",IF($G9238="Diesel","Diesel","Gasoline"))</f>
        <v>Gasoline</v>
      </c>
    </row>
    <row r="9239" spans="1:15" ht="15" customHeight="1" x14ac:dyDescent="0.25">
      <c r="A9239" s="1">
        <v>2022</v>
      </c>
      <c r="B9239" s="1" t="s">
        <v>11026</v>
      </c>
      <c r="C9239" s="1" t="s">
        <v>2508</v>
      </c>
      <c r="D9239" s="1" t="s">
        <v>11899</v>
      </c>
      <c r="E9239" s="1" t="s">
        <v>2398</v>
      </c>
      <c r="F9239" s="1" t="s">
        <v>2510</v>
      </c>
      <c r="G9239" s="1" t="s">
        <v>103</v>
      </c>
      <c r="H9239" s="1" t="s">
        <v>298</v>
      </c>
      <c r="I9239" s="1">
        <v>4</v>
      </c>
      <c r="J9239" s="1">
        <v>2023</v>
      </c>
      <c r="K9239" s="1">
        <v>1364266</v>
      </c>
      <c r="L9239" s="1">
        <v>0</v>
      </c>
      <c r="M9239" s="1">
        <f t="array" ref="M9239">SUMPRODUCT(MAX(ISNUMBER(SEARCH('Class Rules'!$B$6:$B$85,$E9239))*ISNUMBER(SEARCH('Class Rules'!$C$6:$C$85,$F9239))*'Class Rules'!$A$6:$A$85))</f>
        <v>0</v>
      </c>
      <c r="N9239" s="1" t="str">
        <f t="array" ref="N9239">IF($M9239=0,'Class Rules'!$D$3,INDEX('Class Rules'!$D$6:$D$85,MATCH($M9239,'Class Rules'!$A$6:$A$85,0)))</f>
        <v>Passenger LDV</v>
      </c>
      <c r="O9239" s="1" t="str">
        <f t="array" ref="O9239">IF(SUMPRODUCT(MAX(ISNUMBER(SEARCH(Fuel_Rules!$A$6:$A$30,$E9239))*ISNUMBER(SEARCH(Fuel_Rules!$B$6:$B$30,$F9239))*(Fuel_Rules!$A$6:$A$30&lt;&gt;"")))&gt;0,"Plug-in hybrid",IF($G9239="Diesel","Diesel","Gasoline"))</f>
        <v>Gasoline</v>
      </c>
    </row>
    <row r="9240" spans="1:15" ht="15" customHeight="1" x14ac:dyDescent="0.25">
      <c r="A9240" s="1">
        <v>2022</v>
      </c>
      <c r="B9240" s="1" t="s">
        <v>11026</v>
      </c>
      <c r="C9240" s="1" t="s">
        <v>2508</v>
      </c>
      <c r="D9240" s="1" t="s">
        <v>11900</v>
      </c>
      <c r="E9240" s="1" t="s">
        <v>2398</v>
      </c>
      <c r="F9240" s="1" t="s">
        <v>2510</v>
      </c>
      <c r="G9240" s="1" t="s">
        <v>103</v>
      </c>
      <c r="H9240" s="1" t="s">
        <v>298</v>
      </c>
      <c r="I9240" s="1">
        <v>4</v>
      </c>
      <c r="J9240" s="1">
        <v>2023</v>
      </c>
      <c r="K9240" s="1">
        <v>1299474</v>
      </c>
      <c r="L9240" s="1">
        <v>0</v>
      </c>
      <c r="M9240" s="1">
        <f t="array" ref="M9240">SUMPRODUCT(MAX(ISNUMBER(SEARCH('Class Rules'!$B$6:$B$85,$E9240))*ISNUMBER(SEARCH('Class Rules'!$C$6:$C$85,$F9240))*'Class Rules'!$A$6:$A$85))</f>
        <v>0</v>
      </c>
      <c r="N9240" s="1" t="str">
        <f t="array" ref="N9240">IF($M9240=0,'Class Rules'!$D$3,INDEX('Class Rules'!$D$6:$D$85,MATCH($M9240,'Class Rules'!$A$6:$A$85,0)))</f>
        <v>Passenger LDV</v>
      </c>
      <c r="O9240" s="1" t="str">
        <f t="array" ref="O9240">IF(SUMPRODUCT(MAX(ISNUMBER(SEARCH(Fuel_Rules!$A$6:$A$30,$E9240))*ISNUMBER(SEARCH(Fuel_Rules!$B$6:$B$30,$F9240))*(Fuel_Rules!$A$6:$A$30&lt;&gt;"")))&gt;0,"Plug-in hybrid",IF($G9240="Diesel","Diesel","Gasoline"))</f>
        <v>Gasoline</v>
      </c>
    </row>
    <row r="9241" spans="1:15" ht="15" customHeight="1" x14ac:dyDescent="0.25">
      <c r="A9241" s="1">
        <v>2022</v>
      </c>
      <c r="B9241" s="1" t="s">
        <v>11026</v>
      </c>
      <c r="C9241" s="1" t="s">
        <v>10782</v>
      </c>
      <c r="D9241" s="1" t="s">
        <v>11901</v>
      </c>
      <c r="E9241" s="1" t="s">
        <v>2398</v>
      </c>
      <c r="F9241" s="1" t="s">
        <v>10784</v>
      </c>
      <c r="G9241" s="1" t="s">
        <v>103</v>
      </c>
      <c r="H9241" s="1" t="s">
        <v>298</v>
      </c>
      <c r="I9241" s="1">
        <v>2.9</v>
      </c>
      <c r="J9241" s="1">
        <v>2023</v>
      </c>
      <c r="K9241" s="1">
        <v>792350</v>
      </c>
      <c r="L9241" s="1">
        <v>0</v>
      </c>
      <c r="M9241" s="1">
        <f t="array" ref="M9241">SUMPRODUCT(MAX(ISNUMBER(SEARCH('Class Rules'!$B$6:$B$85,$E9241))*ISNUMBER(SEARCH('Class Rules'!$C$6:$C$85,$F9241))*'Class Rules'!$A$6:$A$85))</f>
        <v>0</v>
      </c>
      <c r="N9241" s="1" t="str">
        <f t="array" ref="N9241">IF($M9241=0,'Class Rules'!$D$3,INDEX('Class Rules'!$D$6:$D$85,MATCH($M9241,'Class Rules'!$A$6:$A$85,0)))</f>
        <v>Passenger LDV</v>
      </c>
      <c r="O9241" s="1" t="str">
        <f t="array" ref="O9241">IF(SUMPRODUCT(MAX(ISNUMBER(SEARCH(Fuel_Rules!$A$6:$A$30,$E9241))*ISNUMBER(SEARCH(Fuel_Rules!$B$6:$B$30,$F9241))*(Fuel_Rules!$A$6:$A$30&lt;&gt;"")))&gt;0,"Plug-in hybrid",IF($G9241="Diesel","Diesel","Gasoline"))</f>
        <v>Gasoline</v>
      </c>
    </row>
    <row r="9242" spans="1:15" ht="15" customHeight="1" x14ac:dyDescent="0.25">
      <c r="A9242" s="1">
        <v>2022</v>
      </c>
      <c r="B9242" s="1" t="s">
        <v>11026</v>
      </c>
      <c r="C9242" s="1" t="s">
        <v>10782</v>
      </c>
      <c r="D9242" s="1" t="s">
        <v>11902</v>
      </c>
      <c r="E9242" s="1" t="s">
        <v>2398</v>
      </c>
      <c r="F9242" s="1" t="s">
        <v>10784</v>
      </c>
      <c r="G9242" s="1" t="s">
        <v>103</v>
      </c>
      <c r="H9242" s="1" t="s">
        <v>298</v>
      </c>
      <c r="I9242" s="1">
        <v>2.9</v>
      </c>
      <c r="J9242" s="1">
        <v>2023</v>
      </c>
      <c r="K9242" s="1">
        <v>754485</v>
      </c>
      <c r="L9242" s="1">
        <v>0</v>
      </c>
      <c r="M9242" s="1">
        <f t="array" ref="M9242">SUMPRODUCT(MAX(ISNUMBER(SEARCH('Class Rules'!$B$6:$B$85,$E9242))*ISNUMBER(SEARCH('Class Rules'!$C$6:$C$85,$F9242))*'Class Rules'!$A$6:$A$85))</f>
        <v>0</v>
      </c>
      <c r="N9242" s="1" t="str">
        <f t="array" ref="N9242">IF($M9242=0,'Class Rules'!$D$3,INDEX('Class Rules'!$D$6:$D$85,MATCH($M9242,'Class Rules'!$A$6:$A$85,0)))</f>
        <v>Passenger LDV</v>
      </c>
      <c r="O9242" s="1" t="str">
        <f t="array" ref="O9242">IF(SUMPRODUCT(MAX(ISNUMBER(SEARCH(Fuel_Rules!$A$6:$A$30,$E9242))*ISNUMBER(SEARCH(Fuel_Rules!$B$6:$B$30,$F9242))*(Fuel_Rules!$A$6:$A$30&lt;&gt;"")))&gt;0,"Plug-in hybrid",IF($G9242="Diesel","Diesel","Gasoline"))</f>
        <v>Gasoline</v>
      </c>
    </row>
    <row r="9243" spans="1:15" ht="15" customHeight="1" x14ac:dyDescent="0.25">
      <c r="A9243" s="1">
        <v>2022</v>
      </c>
      <c r="B9243" s="1" t="s">
        <v>11026</v>
      </c>
      <c r="C9243" s="1" t="s">
        <v>10786</v>
      </c>
      <c r="D9243" s="1" t="s">
        <v>11903</v>
      </c>
      <c r="E9243" s="1" t="s">
        <v>2398</v>
      </c>
      <c r="F9243" s="1" t="s">
        <v>10788</v>
      </c>
      <c r="G9243" s="1" t="s">
        <v>103</v>
      </c>
      <c r="H9243" s="1" t="s">
        <v>298</v>
      </c>
      <c r="I9243" s="1">
        <v>2</v>
      </c>
      <c r="J9243" s="1">
        <v>2023</v>
      </c>
      <c r="K9243" s="1">
        <v>598750</v>
      </c>
      <c r="L9243" s="1">
        <v>0</v>
      </c>
      <c r="M9243" s="1">
        <f t="array" ref="M9243">SUMPRODUCT(MAX(ISNUMBER(SEARCH('Class Rules'!$B$6:$B$85,$E9243))*ISNUMBER(SEARCH('Class Rules'!$C$6:$C$85,$F9243))*'Class Rules'!$A$6:$A$85))</f>
        <v>0</v>
      </c>
      <c r="N9243" s="1" t="str">
        <f t="array" ref="N9243">IF($M9243=0,'Class Rules'!$D$3,INDEX('Class Rules'!$D$6:$D$85,MATCH($M9243,'Class Rules'!$A$6:$A$85,0)))</f>
        <v>Passenger LDV</v>
      </c>
      <c r="O9243" s="1" t="str">
        <f t="array" ref="O9243">IF(SUMPRODUCT(MAX(ISNUMBER(SEARCH(Fuel_Rules!$A$6:$A$30,$E9243))*ISNUMBER(SEARCH(Fuel_Rules!$B$6:$B$30,$F9243))*(Fuel_Rules!$A$6:$A$30&lt;&gt;"")))&gt;0,"Plug-in hybrid",IF($G9243="Diesel","Diesel","Gasoline"))</f>
        <v>Gasoline</v>
      </c>
    </row>
    <row r="9244" spans="1:15" ht="15" customHeight="1" x14ac:dyDescent="0.25">
      <c r="A9244" s="1">
        <v>2022</v>
      </c>
      <c r="B9244" s="1" t="s">
        <v>11026</v>
      </c>
      <c r="C9244" s="1" t="s">
        <v>10786</v>
      </c>
      <c r="D9244" s="1" t="s">
        <v>11904</v>
      </c>
      <c r="E9244" s="1" t="s">
        <v>2398</v>
      </c>
      <c r="F9244" s="1" t="s">
        <v>10788</v>
      </c>
      <c r="G9244" s="1" t="s">
        <v>103</v>
      </c>
      <c r="H9244" s="1" t="s">
        <v>298</v>
      </c>
      <c r="I9244" s="1">
        <v>2</v>
      </c>
      <c r="J9244" s="1">
        <v>2023</v>
      </c>
      <c r="K9244" s="1">
        <v>564363</v>
      </c>
      <c r="L9244" s="1">
        <v>0</v>
      </c>
      <c r="M9244" s="1">
        <f t="array" ref="M9244">SUMPRODUCT(MAX(ISNUMBER(SEARCH('Class Rules'!$B$6:$B$85,$E9244))*ISNUMBER(SEARCH('Class Rules'!$C$6:$C$85,$F9244))*'Class Rules'!$A$6:$A$85))</f>
        <v>0</v>
      </c>
      <c r="N9244" s="1" t="str">
        <f t="array" ref="N9244">IF($M9244=0,'Class Rules'!$D$3,INDEX('Class Rules'!$D$6:$D$85,MATCH($M9244,'Class Rules'!$A$6:$A$85,0)))</f>
        <v>Passenger LDV</v>
      </c>
      <c r="O9244" s="1" t="str">
        <f t="array" ref="O9244">IF(SUMPRODUCT(MAX(ISNUMBER(SEARCH(Fuel_Rules!$A$6:$A$30,$E9244))*ISNUMBER(SEARCH(Fuel_Rules!$B$6:$B$30,$F9244))*(Fuel_Rules!$A$6:$A$30&lt;&gt;"")))&gt;0,"Plug-in hybrid",IF($G9244="Diesel","Diesel","Gasoline"))</f>
        <v>Gasoline</v>
      </c>
    </row>
    <row r="9245" spans="1:15" ht="15" customHeight="1" x14ac:dyDescent="0.25">
      <c r="A9245" s="1">
        <v>2022</v>
      </c>
      <c r="B9245" s="1" t="s">
        <v>11026</v>
      </c>
      <c r="C9245" s="1" t="s">
        <v>10790</v>
      </c>
      <c r="D9245" s="1" t="s">
        <v>11905</v>
      </c>
      <c r="E9245" s="1" t="s">
        <v>2398</v>
      </c>
      <c r="F9245" s="1" t="s">
        <v>10792</v>
      </c>
      <c r="G9245" s="1" t="s">
        <v>103</v>
      </c>
      <c r="H9245" s="1" t="s">
        <v>298</v>
      </c>
      <c r="I9245" s="1">
        <v>3</v>
      </c>
      <c r="J9245" s="1">
        <v>2023</v>
      </c>
      <c r="K9245" s="1">
        <v>769750</v>
      </c>
      <c r="L9245" s="1">
        <v>0</v>
      </c>
      <c r="M9245" s="1">
        <f t="array" ref="M9245">SUMPRODUCT(MAX(ISNUMBER(SEARCH('Class Rules'!$B$6:$B$85,$E9245))*ISNUMBER(SEARCH('Class Rules'!$C$6:$C$85,$F9245))*'Class Rules'!$A$6:$A$85))</f>
        <v>0</v>
      </c>
      <c r="N9245" s="1" t="str">
        <f t="array" ref="N9245">IF($M9245=0,'Class Rules'!$D$3,INDEX('Class Rules'!$D$6:$D$85,MATCH($M9245,'Class Rules'!$A$6:$A$85,0)))</f>
        <v>Passenger LDV</v>
      </c>
      <c r="O9245" s="1" t="str">
        <f t="array" ref="O9245">IF(SUMPRODUCT(MAX(ISNUMBER(SEARCH(Fuel_Rules!$A$6:$A$30,$E9245))*ISNUMBER(SEARCH(Fuel_Rules!$B$6:$B$30,$F9245))*(Fuel_Rules!$A$6:$A$30&lt;&gt;"")))&gt;0,"Plug-in hybrid",IF($G9245="Diesel","Diesel","Gasoline"))</f>
        <v>Gasoline</v>
      </c>
    </row>
    <row r="9246" spans="1:15" ht="15" customHeight="1" x14ac:dyDescent="0.25">
      <c r="A9246" s="1">
        <v>2022</v>
      </c>
      <c r="B9246" s="1" t="s">
        <v>11026</v>
      </c>
      <c r="C9246" s="1" t="s">
        <v>10790</v>
      </c>
      <c r="D9246" s="1" t="s">
        <v>11906</v>
      </c>
      <c r="E9246" s="1" t="s">
        <v>2398</v>
      </c>
      <c r="F9246" s="1" t="s">
        <v>10792</v>
      </c>
      <c r="G9246" s="1" t="s">
        <v>103</v>
      </c>
      <c r="H9246" s="1" t="s">
        <v>298</v>
      </c>
      <c r="I9246" s="1">
        <v>3</v>
      </c>
      <c r="J9246" s="1">
        <v>2023</v>
      </c>
      <c r="K9246" s="1">
        <v>725944</v>
      </c>
      <c r="L9246" s="1">
        <v>0</v>
      </c>
      <c r="M9246" s="1">
        <f t="array" ref="M9246">SUMPRODUCT(MAX(ISNUMBER(SEARCH('Class Rules'!$B$6:$B$85,$E9246))*ISNUMBER(SEARCH('Class Rules'!$C$6:$C$85,$F9246))*'Class Rules'!$A$6:$A$85))</f>
        <v>0</v>
      </c>
      <c r="N9246" s="1" t="str">
        <f t="array" ref="N9246">IF($M9246=0,'Class Rules'!$D$3,INDEX('Class Rules'!$D$6:$D$85,MATCH($M9246,'Class Rules'!$A$6:$A$85,0)))</f>
        <v>Passenger LDV</v>
      </c>
      <c r="O9246" s="1" t="str">
        <f t="array" ref="O9246">IF(SUMPRODUCT(MAX(ISNUMBER(SEARCH(Fuel_Rules!$A$6:$A$30,$E9246))*ISNUMBER(SEARCH(Fuel_Rules!$B$6:$B$30,$F9246))*(Fuel_Rules!$A$6:$A$30&lt;&gt;"")))&gt;0,"Plug-in hybrid",IF($G9246="Diesel","Diesel","Gasoline"))</f>
        <v>Gasoline</v>
      </c>
    </row>
    <row r="9247" spans="1:15" ht="15" customHeight="1" x14ac:dyDescent="0.25">
      <c r="A9247" s="1">
        <v>2022</v>
      </c>
      <c r="B9247" s="1" t="s">
        <v>11026</v>
      </c>
      <c r="C9247" s="1" t="s">
        <v>2511</v>
      </c>
      <c r="D9247" s="1" t="s">
        <v>11907</v>
      </c>
      <c r="E9247" s="1" t="s">
        <v>2513</v>
      </c>
      <c r="F9247" s="1" t="s">
        <v>2514</v>
      </c>
      <c r="G9247" s="1" t="s">
        <v>105</v>
      </c>
      <c r="H9247" s="1" t="s">
        <v>298</v>
      </c>
      <c r="I9247" s="1">
        <v>6.7</v>
      </c>
      <c r="J9247" s="1">
        <v>2023</v>
      </c>
      <c r="K9247" s="1">
        <v>502268</v>
      </c>
      <c r="L9247" s="1">
        <v>0</v>
      </c>
      <c r="M9247" s="1">
        <f t="array" ref="M9247">SUMPRODUCT(MAX(ISNUMBER(SEARCH('Class Rules'!$B$6:$B$85,$E9247))*ISNUMBER(SEARCH('Class Rules'!$C$6:$C$85,$F9247))*'Class Rules'!$A$6:$A$85))</f>
        <v>56</v>
      </c>
      <c r="N9247" s="1" t="str">
        <f t="array" ref="N9247">IF($M9247=0,'Class Rules'!$D$3,INDEX('Class Rules'!$D$6:$D$85,MATCH($M9247,'Class Rules'!$A$6:$A$85,0)))</f>
        <v>Freight HDV</v>
      </c>
      <c r="O9247" s="1" t="str">
        <f t="array" ref="O9247">IF(SUMPRODUCT(MAX(ISNUMBER(SEARCH(Fuel_Rules!$A$6:$A$30,$E9247))*ISNUMBER(SEARCH(Fuel_Rules!$B$6:$B$30,$F9247))*(Fuel_Rules!$A$6:$A$30&lt;&gt;"")))&gt;0,"Plug-in hybrid",IF($G9247="Diesel","Diesel","Gasoline"))</f>
        <v>Diesel</v>
      </c>
    </row>
    <row r="9248" spans="1:15" ht="15" customHeight="1" x14ac:dyDescent="0.25">
      <c r="A9248" s="1">
        <v>2022</v>
      </c>
      <c r="B9248" s="1" t="s">
        <v>11026</v>
      </c>
      <c r="C9248" s="1" t="s">
        <v>2515</v>
      </c>
      <c r="D9248" s="1" t="s">
        <v>11908</v>
      </c>
      <c r="E9248" s="1" t="s">
        <v>2513</v>
      </c>
      <c r="F9248" s="1" t="s">
        <v>2517</v>
      </c>
      <c r="G9248" s="1" t="s">
        <v>105</v>
      </c>
      <c r="H9248" s="1" t="s">
        <v>298</v>
      </c>
      <c r="I9248" s="1">
        <v>6.7</v>
      </c>
      <c r="J9248" s="1">
        <v>2023</v>
      </c>
      <c r="K9248" s="1">
        <v>551908</v>
      </c>
      <c r="L9248" s="1">
        <v>0</v>
      </c>
      <c r="M9248" s="1">
        <f t="array" ref="M9248">SUMPRODUCT(MAX(ISNUMBER(SEARCH('Class Rules'!$B$6:$B$85,$E9248))*ISNUMBER(SEARCH('Class Rules'!$C$6:$C$85,$F9248))*'Class Rules'!$A$6:$A$85))</f>
        <v>56</v>
      </c>
      <c r="N9248" s="1" t="str">
        <f t="array" ref="N9248">IF($M9248=0,'Class Rules'!$D$3,INDEX('Class Rules'!$D$6:$D$85,MATCH($M9248,'Class Rules'!$A$6:$A$85,0)))</f>
        <v>Freight HDV</v>
      </c>
      <c r="O9248" s="1" t="str">
        <f t="array" ref="O9248">IF(SUMPRODUCT(MAX(ISNUMBER(SEARCH(Fuel_Rules!$A$6:$A$30,$E9248))*ISNUMBER(SEARCH(Fuel_Rules!$B$6:$B$30,$F9248))*(Fuel_Rules!$A$6:$A$30&lt;&gt;"")))&gt;0,"Plug-in hybrid",IF($G9248="Diesel","Diesel","Gasoline"))</f>
        <v>Diesel</v>
      </c>
    </row>
    <row r="9249" spans="1:15" ht="15" customHeight="1" x14ac:dyDescent="0.25">
      <c r="A9249" s="1">
        <v>2022</v>
      </c>
      <c r="B9249" s="1" t="s">
        <v>11026</v>
      </c>
      <c r="C9249" s="1" t="s">
        <v>2518</v>
      </c>
      <c r="D9249" s="1" t="s">
        <v>11909</v>
      </c>
      <c r="E9249" s="1" t="s">
        <v>2513</v>
      </c>
      <c r="F9249" s="1" t="s">
        <v>2520</v>
      </c>
      <c r="G9249" s="1" t="s">
        <v>103</v>
      </c>
      <c r="H9249" s="1" t="s">
        <v>437</v>
      </c>
      <c r="I9249" s="1">
        <v>5.7</v>
      </c>
      <c r="J9249" s="1">
        <v>2023</v>
      </c>
      <c r="K9249" s="1">
        <v>484593</v>
      </c>
      <c r="L9249" s="1">
        <v>0</v>
      </c>
      <c r="M9249" s="1">
        <f t="array" ref="M9249">SUMPRODUCT(MAX(ISNUMBER(SEARCH('Class Rules'!$B$6:$B$85,$E9249))*ISNUMBER(SEARCH('Class Rules'!$C$6:$C$85,$F9249))*'Class Rules'!$A$6:$A$85))</f>
        <v>44</v>
      </c>
      <c r="N9249" s="1" t="str">
        <f t="array" ref="N9249">IF($M9249=0,'Class Rules'!$D$3,INDEX('Class Rules'!$D$6:$D$85,MATCH($M9249,'Class Rules'!$A$6:$A$85,0)))</f>
        <v>Freight LDV</v>
      </c>
      <c r="O9249" s="1" t="str">
        <f t="array" ref="O9249">IF(SUMPRODUCT(MAX(ISNUMBER(SEARCH(Fuel_Rules!$A$6:$A$30,$E9249))*ISNUMBER(SEARCH(Fuel_Rules!$B$6:$B$30,$F9249))*(Fuel_Rules!$A$6:$A$30&lt;&gt;"")))&gt;0,"Plug-in hybrid",IF($G9249="Diesel","Diesel","Gasoline"))</f>
        <v>Gasoline</v>
      </c>
    </row>
    <row r="9250" spans="1:15" ht="15" customHeight="1" x14ac:dyDescent="0.25">
      <c r="A9250" s="1">
        <v>2022</v>
      </c>
      <c r="B9250" s="1" t="s">
        <v>11026</v>
      </c>
      <c r="C9250" s="1" t="s">
        <v>3914</v>
      </c>
      <c r="D9250" s="1" t="s">
        <v>11910</v>
      </c>
      <c r="E9250" s="1" t="s">
        <v>2513</v>
      </c>
      <c r="F9250" s="1" t="s">
        <v>3916</v>
      </c>
      <c r="G9250" s="1" t="s">
        <v>105</v>
      </c>
      <c r="H9250" s="1" t="s">
        <v>298</v>
      </c>
      <c r="I9250" s="1">
        <v>6.7</v>
      </c>
      <c r="J9250" s="1">
        <v>2023</v>
      </c>
      <c r="K9250" s="1">
        <v>504739</v>
      </c>
      <c r="L9250" s="1">
        <v>0</v>
      </c>
      <c r="M9250" s="1">
        <f t="array" ref="M9250">SUMPRODUCT(MAX(ISNUMBER(SEARCH('Class Rules'!$B$6:$B$85,$E9250))*ISNUMBER(SEARCH('Class Rules'!$C$6:$C$85,$F9250))*'Class Rules'!$A$6:$A$85))</f>
        <v>56</v>
      </c>
      <c r="N9250" s="1" t="str">
        <f t="array" ref="N9250">IF($M9250=0,'Class Rules'!$D$3,INDEX('Class Rules'!$D$6:$D$85,MATCH($M9250,'Class Rules'!$A$6:$A$85,0)))</f>
        <v>Freight HDV</v>
      </c>
      <c r="O9250" s="1" t="str">
        <f t="array" ref="O9250">IF(SUMPRODUCT(MAX(ISNUMBER(SEARCH(Fuel_Rules!$A$6:$A$30,$E9250))*ISNUMBER(SEARCH(Fuel_Rules!$B$6:$B$30,$F9250))*(Fuel_Rules!$A$6:$A$30&lt;&gt;"")))&gt;0,"Plug-in hybrid",IF($G9250="Diesel","Diesel","Gasoline"))</f>
        <v>Diesel</v>
      </c>
    </row>
    <row r="9251" spans="1:15" ht="15" customHeight="1" x14ac:dyDescent="0.25">
      <c r="A9251" s="1">
        <v>2022</v>
      </c>
      <c r="B9251" s="1" t="s">
        <v>11026</v>
      </c>
      <c r="C9251" s="1" t="s">
        <v>6694</v>
      </c>
      <c r="D9251" s="1" t="s">
        <v>11911</v>
      </c>
      <c r="E9251" s="1" t="s">
        <v>2513</v>
      </c>
      <c r="F9251" s="1" t="s">
        <v>6696</v>
      </c>
      <c r="G9251" s="1" t="s">
        <v>105</v>
      </c>
      <c r="H9251" s="1" t="s">
        <v>298</v>
      </c>
      <c r="I9251" s="1">
        <v>6.7</v>
      </c>
      <c r="J9251" s="1">
        <v>2023</v>
      </c>
      <c r="K9251" s="1">
        <v>490922</v>
      </c>
      <c r="L9251" s="1">
        <v>0</v>
      </c>
      <c r="M9251" s="1">
        <f t="array" ref="M9251">SUMPRODUCT(MAX(ISNUMBER(SEARCH('Class Rules'!$B$6:$B$85,$E9251))*ISNUMBER(SEARCH('Class Rules'!$C$6:$C$85,$F9251))*'Class Rules'!$A$6:$A$85))</f>
        <v>57</v>
      </c>
      <c r="N9251" s="1" t="str">
        <f t="array" ref="N9251">IF($M9251=0,'Class Rules'!$D$3,INDEX('Class Rules'!$D$6:$D$85,MATCH($M9251,'Class Rules'!$A$6:$A$85,0)))</f>
        <v>Freight HDV</v>
      </c>
      <c r="O9251" s="1" t="str">
        <f t="array" ref="O9251">IF(SUMPRODUCT(MAX(ISNUMBER(SEARCH(Fuel_Rules!$A$6:$A$30,$E9251))*ISNUMBER(SEARCH(Fuel_Rules!$B$6:$B$30,$F9251))*(Fuel_Rules!$A$6:$A$30&lt;&gt;"")))&gt;0,"Plug-in hybrid",IF($G9251="Diesel","Diesel","Gasoline"))</f>
        <v>Diesel</v>
      </c>
    </row>
    <row r="9252" spans="1:15" ht="15" customHeight="1" x14ac:dyDescent="0.25">
      <c r="A9252" s="1">
        <v>2022</v>
      </c>
      <c r="B9252" s="1" t="s">
        <v>11026</v>
      </c>
      <c r="C9252" s="1" t="s">
        <v>6697</v>
      </c>
      <c r="D9252" s="1" t="s">
        <v>11912</v>
      </c>
      <c r="E9252" s="1" t="s">
        <v>2513</v>
      </c>
      <c r="F9252" s="1" t="s">
        <v>9617</v>
      </c>
      <c r="G9252" s="1" t="s">
        <v>105</v>
      </c>
      <c r="H9252" s="1" t="s">
        <v>298</v>
      </c>
      <c r="I9252" s="1">
        <v>6.7</v>
      </c>
      <c r="J9252" s="1">
        <v>2023</v>
      </c>
      <c r="K9252" s="1">
        <v>531461</v>
      </c>
      <c r="L9252" s="1">
        <v>0</v>
      </c>
      <c r="M9252" s="1">
        <f t="array" ref="M9252">SUMPRODUCT(MAX(ISNUMBER(SEARCH('Class Rules'!$B$6:$B$85,$E9252))*ISNUMBER(SEARCH('Class Rules'!$C$6:$C$85,$F9252))*'Class Rules'!$A$6:$A$85))</f>
        <v>57</v>
      </c>
      <c r="N9252" s="1" t="str">
        <f t="array" ref="N9252">IF($M9252=0,'Class Rules'!$D$3,INDEX('Class Rules'!$D$6:$D$85,MATCH($M9252,'Class Rules'!$A$6:$A$85,0)))</f>
        <v>Freight HDV</v>
      </c>
      <c r="O9252" s="1" t="str">
        <f t="array" ref="O9252">IF(SUMPRODUCT(MAX(ISNUMBER(SEARCH(Fuel_Rules!$A$6:$A$30,$E9252))*ISNUMBER(SEARCH(Fuel_Rules!$B$6:$B$30,$F9252))*(Fuel_Rules!$A$6:$A$30&lt;&gt;"")))&gt;0,"Plug-in hybrid",IF($G9252="Diesel","Diesel","Gasoline"))</f>
        <v>Diesel</v>
      </c>
    </row>
    <row r="9253" spans="1:15" ht="15" customHeight="1" x14ac:dyDescent="0.25">
      <c r="A9253" s="1">
        <v>2022</v>
      </c>
      <c r="B9253" s="1" t="s">
        <v>11026</v>
      </c>
      <c r="C9253" s="1" t="s">
        <v>10800</v>
      </c>
      <c r="D9253" s="1" t="s">
        <v>11913</v>
      </c>
      <c r="E9253" s="1" t="s">
        <v>2513</v>
      </c>
      <c r="F9253" s="1" t="s">
        <v>10802</v>
      </c>
      <c r="G9253" s="1" t="s">
        <v>105</v>
      </c>
      <c r="H9253" s="1" t="s">
        <v>298</v>
      </c>
      <c r="I9253" s="1">
        <v>6.7</v>
      </c>
      <c r="J9253" s="1">
        <v>2023</v>
      </c>
      <c r="K9253" s="1">
        <v>509754</v>
      </c>
      <c r="L9253" s="1">
        <v>0</v>
      </c>
      <c r="M9253" s="1">
        <f t="array" ref="M9253">SUMPRODUCT(MAX(ISNUMBER(SEARCH('Class Rules'!$B$6:$B$85,$E9253))*ISNUMBER(SEARCH('Class Rules'!$C$6:$C$85,$F9253))*'Class Rules'!$A$6:$A$85))</f>
        <v>57</v>
      </c>
      <c r="N9253" s="1" t="str">
        <f t="array" ref="N9253">IF($M9253=0,'Class Rules'!$D$3,INDEX('Class Rules'!$D$6:$D$85,MATCH($M9253,'Class Rules'!$A$6:$A$85,0)))</f>
        <v>Freight HDV</v>
      </c>
      <c r="O9253" s="1" t="str">
        <f t="array" ref="O9253">IF(SUMPRODUCT(MAX(ISNUMBER(SEARCH(Fuel_Rules!$A$6:$A$30,$E9253))*ISNUMBER(SEARCH(Fuel_Rules!$B$6:$B$30,$F9253))*(Fuel_Rules!$A$6:$A$30&lt;&gt;"")))&gt;0,"Plug-in hybrid",IF($G9253="Diesel","Diesel","Gasoline"))</f>
        <v>Diesel</v>
      </c>
    </row>
    <row r="9254" spans="1:15" ht="15" customHeight="1" x14ac:dyDescent="0.25">
      <c r="A9254" s="1">
        <v>2022</v>
      </c>
      <c r="B9254" s="1" t="s">
        <v>11026</v>
      </c>
      <c r="C9254" s="1" t="s">
        <v>11914</v>
      </c>
      <c r="D9254" s="1" t="s">
        <v>11915</v>
      </c>
      <c r="E9254" s="1" t="s">
        <v>2513</v>
      </c>
      <c r="F9254" s="1" t="s">
        <v>11916</v>
      </c>
      <c r="G9254" s="1" t="s">
        <v>103</v>
      </c>
      <c r="H9254" s="1" t="s">
        <v>437</v>
      </c>
      <c r="I9254" s="1">
        <v>5.7</v>
      </c>
      <c r="J9254" s="1">
        <v>2023</v>
      </c>
      <c r="K9254" s="1">
        <v>349999</v>
      </c>
      <c r="L9254" s="1">
        <v>0</v>
      </c>
      <c r="M9254" s="1">
        <f t="array" ref="M9254">SUMPRODUCT(MAX(ISNUMBER(SEARCH('Class Rules'!$B$6:$B$85,$E9254))*ISNUMBER(SEARCH('Class Rules'!$C$6:$C$85,$F9254))*'Class Rules'!$A$6:$A$85))</f>
        <v>45</v>
      </c>
      <c r="N9254" s="1" t="str">
        <f t="array" ref="N9254">IF($M9254=0,'Class Rules'!$D$3,INDEX('Class Rules'!$D$6:$D$85,MATCH($M9254,'Class Rules'!$A$6:$A$85,0)))</f>
        <v>Freight LDV</v>
      </c>
      <c r="O9254" s="1" t="str">
        <f t="array" ref="O9254">IF(SUMPRODUCT(MAX(ISNUMBER(SEARCH(Fuel_Rules!$A$6:$A$30,$E9254))*ISNUMBER(SEARCH(Fuel_Rules!$B$6:$B$30,$F9254))*(Fuel_Rules!$A$6:$A$30&lt;&gt;"")))&gt;0,"Plug-in hybrid",IF($G9254="Diesel","Diesel","Gasoline"))</f>
        <v>Gasoline</v>
      </c>
    </row>
    <row r="9255" spans="1:15" ht="15" customHeight="1" x14ac:dyDescent="0.25">
      <c r="A9255" s="1">
        <v>2022</v>
      </c>
      <c r="B9255" s="1" t="s">
        <v>11026</v>
      </c>
      <c r="C9255" s="1" t="s">
        <v>11917</v>
      </c>
      <c r="D9255" s="1" t="s">
        <v>11918</v>
      </c>
      <c r="E9255" s="1" t="s">
        <v>2513</v>
      </c>
      <c r="F9255" s="1" t="s">
        <v>11919</v>
      </c>
      <c r="G9255" s="1" t="s">
        <v>103</v>
      </c>
      <c r="H9255" s="1" t="s">
        <v>437</v>
      </c>
      <c r="I9255" s="1">
        <v>5.7</v>
      </c>
      <c r="J9255" s="1">
        <v>2023</v>
      </c>
      <c r="K9255" s="1">
        <v>359999</v>
      </c>
      <c r="L9255" s="1">
        <v>0</v>
      </c>
      <c r="M9255" s="1">
        <f t="array" ref="M9255">SUMPRODUCT(MAX(ISNUMBER(SEARCH('Class Rules'!$B$6:$B$85,$E9255))*ISNUMBER(SEARCH('Class Rules'!$C$6:$C$85,$F9255))*'Class Rules'!$A$6:$A$85))</f>
        <v>45</v>
      </c>
      <c r="N9255" s="1" t="str">
        <f t="array" ref="N9255">IF($M9255=0,'Class Rules'!$D$3,INDEX('Class Rules'!$D$6:$D$85,MATCH($M9255,'Class Rules'!$A$6:$A$85,0)))</f>
        <v>Freight LDV</v>
      </c>
      <c r="O9255" s="1" t="str">
        <f t="array" ref="O9255">IF(SUMPRODUCT(MAX(ISNUMBER(SEARCH(Fuel_Rules!$A$6:$A$30,$E9255))*ISNUMBER(SEARCH(Fuel_Rules!$B$6:$B$30,$F9255))*(Fuel_Rules!$A$6:$A$30&lt;&gt;"")))&gt;0,"Plug-in hybrid",IF($G9255="Diesel","Diesel","Gasoline"))</f>
        <v>Gasoline</v>
      </c>
    </row>
    <row r="9256" spans="1:15" ht="15" customHeight="1" x14ac:dyDescent="0.25">
      <c r="A9256" s="1">
        <v>2022</v>
      </c>
      <c r="B9256" s="1" t="s">
        <v>11026</v>
      </c>
      <c r="C9256" s="1" t="s">
        <v>2524</v>
      </c>
      <c r="D9256" s="1" t="s">
        <v>11920</v>
      </c>
      <c r="E9256" s="1" t="s">
        <v>2526</v>
      </c>
      <c r="F9256" s="1" t="s">
        <v>2527</v>
      </c>
      <c r="G9256" s="1" t="s">
        <v>105</v>
      </c>
      <c r="H9256" s="1" t="s">
        <v>298</v>
      </c>
      <c r="I9256" s="1">
        <v>2.2999999999999998</v>
      </c>
      <c r="J9256" s="1">
        <v>2023</v>
      </c>
      <c r="K9256" s="1">
        <v>192445</v>
      </c>
      <c r="L9256" s="1">
        <v>0</v>
      </c>
      <c r="M9256" s="1">
        <f t="array" ref="M9256">SUMPRODUCT(MAX(ISNUMBER(SEARCH('Class Rules'!$B$6:$B$85,$E9256))*ISNUMBER(SEARCH('Class Rules'!$C$6:$C$85,$F9256))*'Class Rules'!$A$6:$A$85))</f>
        <v>21</v>
      </c>
      <c r="N9256" s="1" t="str">
        <f t="array" ref="N9256">IF($M9256=0,'Class Rules'!$D$3,INDEX('Class Rules'!$D$6:$D$85,MATCH($M9256,'Class Rules'!$A$6:$A$85,0)))</f>
        <v>Freight LDV</v>
      </c>
      <c r="O9256" s="1" t="str">
        <f t="array" ref="O9256">IF(SUMPRODUCT(MAX(ISNUMBER(SEARCH(Fuel_Rules!$A$6:$A$30,$E9256))*ISNUMBER(SEARCH(Fuel_Rules!$B$6:$B$30,$F9256))*(Fuel_Rules!$A$6:$A$30&lt;&gt;"")))&gt;0,"Plug-in hybrid",IF($G9256="Diesel","Diesel","Gasoline"))</f>
        <v>Diesel</v>
      </c>
    </row>
    <row r="9257" spans="1:15" ht="15" customHeight="1" x14ac:dyDescent="0.25">
      <c r="A9257" s="1">
        <v>2022</v>
      </c>
      <c r="B9257" s="1" t="s">
        <v>11026</v>
      </c>
      <c r="C9257" s="1" t="s">
        <v>2524</v>
      </c>
      <c r="D9257" s="1" t="s">
        <v>11921</v>
      </c>
      <c r="E9257" s="1" t="s">
        <v>2526</v>
      </c>
      <c r="F9257" s="1" t="s">
        <v>2527</v>
      </c>
      <c r="G9257" s="1" t="s">
        <v>105</v>
      </c>
      <c r="H9257" s="1" t="s">
        <v>298</v>
      </c>
      <c r="I9257" s="1">
        <v>2.2999999999999998</v>
      </c>
      <c r="J9257" s="1">
        <v>2023</v>
      </c>
      <c r="K9257" s="1">
        <v>173670</v>
      </c>
      <c r="L9257" s="1">
        <v>0</v>
      </c>
      <c r="M9257" s="1">
        <f t="array" ref="M9257">SUMPRODUCT(MAX(ISNUMBER(SEARCH('Class Rules'!$B$6:$B$85,$E9257))*ISNUMBER(SEARCH('Class Rules'!$C$6:$C$85,$F9257))*'Class Rules'!$A$6:$A$85))</f>
        <v>21</v>
      </c>
      <c r="N9257" s="1" t="str">
        <f t="array" ref="N9257">IF($M9257=0,'Class Rules'!$D$3,INDEX('Class Rules'!$D$6:$D$85,MATCH($M9257,'Class Rules'!$A$6:$A$85,0)))</f>
        <v>Freight LDV</v>
      </c>
      <c r="O9257" s="1" t="str">
        <f t="array" ref="O9257">IF(SUMPRODUCT(MAX(ISNUMBER(SEARCH(Fuel_Rules!$A$6:$A$30,$E9257))*ISNUMBER(SEARCH(Fuel_Rules!$B$6:$B$30,$F9257))*(Fuel_Rules!$A$6:$A$30&lt;&gt;"")))&gt;0,"Plug-in hybrid",IF($G9257="Diesel","Diesel","Gasoline"))</f>
        <v>Diesel</v>
      </c>
    </row>
    <row r="9258" spans="1:15" ht="15" customHeight="1" x14ac:dyDescent="0.25">
      <c r="A9258" s="1">
        <v>2022</v>
      </c>
      <c r="B9258" s="1" t="s">
        <v>11026</v>
      </c>
      <c r="C9258" s="1" t="s">
        <v>2528</v>
      </c>
      <c r="D9258" s="1" t="s">
        <v>11922</v>
      </c>
      <c r="E9258" s="1" t="s">
        <v>2526</v>
      </c>
      <c r="F9258" s="1" t="s">
        <v>2530</v>
      </c>
      <c r="G9258" s="1" t="s">
        <v>105</v>
      </c>
      <c r="H9258" s="1" t="s">
        <v>298</v>
      </c>
      <c r="I9258" s="1">
        <v>2.2999999999999998</v>
      </c>
      <c r="J9258" s="1">
        <v>2023</v>
      </c>
      <c r="K9258" s="1">
        <v>212216</v>
      </c>
      <c r="L9258" s="1">
        <v>0</v>
      </c>
      <c r="M9258" s="1">
        <f t="array" ref="M9258">SUMPRODUCT(MAX(ISNUMBER(SEARCH('Class Rules'!$B$6:$B$85,$E9258))*ISNUMBER(SEARCH('Class Rules'!$C$6:$C$85,$F9258))*'Class Rules'!$A$6:$A$85))</f>
        <v>21</v>
      </c>
      <c r="N9258" s="1" t="str">
        <f t="array" ref="N9258">IF($M9258=0,'Class Rules'!$D$3,INDEX('Class Rules'!$D$6:$D$85,MATCH($M9258,'Class Rules'!$A$6:$A$85,0)))</f>
        <v>Freight LDV</v>
      </c>
      <c r="O9258" s="1" t="str">
        <f t="array" ref="O9258">IF(SUMPRODUCT(MAX(ISNUMBER(SEARCH(Fuel_Rules!$A$6:$A$30,$E9258))*ISNUMBER(SEARCH(Fuel_Rules!$B$6:$B$30,$F9258))*(Fuel_Rules!$A$6:$A$30&lt;&gt;"")))&gt;0,"Plug-in hybrid",IF($G9258="Diesel","Diesel","Gasoline"))</f>
        <v>Diesel</v>
      </c>
    </row>
    <row r="9259" spans="1:15" ht="15" customHeight="1" x14ac:dyDescent="0.25">
      <c r="A9259" s="1">
        <v>2022</v>
      </c>
      <c r="B9259" s="1" t="s">
        <v>11026</v>
      </c>
      <c r="C9259" s="1" t="s">
        <v>2528</v>
      </c>
      <c r="D9259" s="1" t="s">
        <v>11923</v>
      </c>
      <c r="E9259" s="1" t="s">
        <v>2526</v>
      </c>
      <c r="F9259" s="1" t="s">
        <v>2530</v>
      </c>
      <c r="G9259" s="1" t="s">
        <v>105</v>
      </c>
      <c r="H9259" s="1" t="s">
        <v>298</v>
      </c>
      <c r="I9259" s="1">
        <v>2.2999999999999998</v>
      </c>
      <c r="J9259" s="1">
        <v>2023</v>
      </c>
      <c r="K9259" s="1">
        <v>187358</v>
      </c>
      <c r="L9259" s="1">
        <v>0</v>
      </c>
      <c r="M9259" s="1">
        <f t="array" ref="M9259">SUMPRODUCT(MAX(ISNUMBER(SEARCH('Class Rules'!$B$6:$B$85,$E9259))*ISNUMBER(SEARCH('Class Rules'!$C$6:$C$85,$F9259))*'Class Rules'!$A$6:$A$85))</f>
        <v>21</v>
      </c>
      <c r="N9259" s="1" t="str">
        <f t="array" ref="N9259">IF($M9259=0,'Class Rules'!$D$3,INDEX('Class Rules'!$D$6:$D$85,MATCH($M9259,'Class Rules'!$A$6:$A$85,0)))</f>
        <v>Freight LDV</v>
      </c>
      <c r="O9259" s="1" t="str">
        <f t="array" ref="O9259">IF(SUMPRODUCT(MAX(ISNUMBER(SEARCH(Fuel_Rules!$A$6:$A$30,$E9259))*ISNUMBER(SEARCH(Fuel_Rules!$B$6:$B$30,$F9259))*(Fuel_Rules!$A$6:$A$30&lt;&gt;"")))&gt;0,"Plug-in hybrid",IF($G9259="Diesel","Diesel","Gasoline"))</f>
        <v>Diesel</v>
      </c>
    </row>
    <row r="9260" spans="1:15" ht="15" customHeight="1" x14ac:dyDescent="0.25">
      <c r="A9260" s="1">
        <v>2022</v>
      </c>
      <c r="B9260" s="1" t="s">
        <v>11026</v>
      </c>
      <c r="C9260" s="1" t="s">
        <v>2531</v>
      </c>
      <c r="D9260" s="1" t="s">
        <v>11924</v>
      </c>
      <c r="E9260" s="1" t="s">
        <v>2526</v>
      </c>
      <c r="F9260" s="1" t="s">
        <v>2533</v>
      </c>
      <c r="G9260" s="1" t="s">
        <v>105</v>
      </c>
      <c r="H9260" s="1" t="s">
        <v>298</v>
      </c>
      <c r="I9260" s="1">
        <v>2.2999999999999998</v>
      </c>
      <c r="J9260" s="1">
        <v>2023</v>
      </c>
      <c r="K9260" s="1">
        <v>214558</v>
      </c>
      <c r="L9260" s="1">
        <v>0</v>
      </c>
      <c r="M9260" s="1">
        <f t="array" ref="M9260">SUMPRODUCT(MAX(ISNUMBER(SEARCH('Class Rules'!$B$6:$B$85,$E9260))*ISNUMBER(SEARCH('Class Rules'!$C$6:$C$85,$F9260))*'Class Rules'!$A$6:$A$85))</f>
        <v>21</v>
      </c>
      <c r="N9260" s="1" t="str">
        <f t="array" ref="N9260">IF($M9260=0,'Class Rules'!$D$3,INDEX('Class Rules'!$D$6:$D$85,MATCH($M9260,'Class Rules'!$A$6:$A$85,0)))</f>
        <v>Freight LDV</v>
      </c>
      <c r="O9260" s="1" t="str">
        <f t="array" ref="O9260">IF(SUMPRODUCT(MAX(ISNUMBER(SEARCH(Fuel_Rules!$A$6:$A$30,$E9260))*ISNUMBER(SEARCH(Fuel_Rules!$B$6:$B$30,$F9260))*(Fuel_Rules!$A$6:$A$30&lt;&gt;"")))&gt;0,"Plug-in hybrid",IF($G9260="Diesel","Diesel","Gasoline"))</f>
        <v>Diesel</v>
      </c>
    </row>
    <row r="9261" spans="1:15" ht="15" customHeight="1" x14ac:dyDescent="0.25">
      <c r="A9261" s="1">
        <v>2022</v>
      </c>
      <c r="B9261" s="1" t="s">
        <v>11026</v>
      </c>
      <c r="C9261" s="1" t="s">
        <v>2531</v>
      </c>
      <c r="D9261" s="1" t="s">
        <v>11925</v>
      </c>
      <c r="E9261" s="1" t="s">
        <v>2526</v>
      </c>
      <c r="F9261" s="1" t="s">
        <v>2533</v>
      </c>
      <c r="G9261" s="1" t="s">
        <v>105</v>
      </c>
      <c r="H9261" s="1" t="s">
        <v>298</v>
      </c>
      <c r="I9261" s="1">
        <v>2.2999999999999998</v>
      </c>
      <c r="J9261" s="1">
        <v>2023</v>
      </c>
      <c r="K9261" s="1">
        <v>192197</v>
      </c>
      <c r="L9261" s="1">
        <v>0</v>
      </c>
      <c r="M9261" s="1">
        <f t="array" ref="M9261">SUMPRODUCT(MAX(ISNUMBER(SEARCH('Class Rules'!$B$6:$B$85,$E9261))*ISNUMBER(SEARCH('Class Rules'!$C$6:$C$85,$F9261))*'Class Rules'!$A$6:$A$85))</f>
        <v>21</v>
      </c>
      <c r="N9261" s="1" t="str">
        <f t="array" ref="N9261">IF($M9261=0,'Class Rules'!$D$3,INDEX('Class Rules'!$D$6:$D$85,MATCH($M9261,'Class Rules'!$A$6:$A$85,0)))</f>
        <v>Freight LDV</v>
      </c>
      <c r="O9261" s="1" t="str">
        <f t="array" ref="O9261">IF(SUMPRODUCT(MAX(ISNUMBER(SEARCH(Fuel_Rules!$A$6:$A$30,$E9261))*ISNUMBER(SEARCH(Fuel_Rules!$B$6:$B$30,$F9261))*(Fuel_Rules!$A$6:$A$30&lt;&gt;"")))&gt;0,"Plug-in hybrid",IF($G9261="Diesel","Diesel","Gasoline"))</f>
        <v>Diesel</v>
      </c>
    </row>
    <row r="9262" spans="1:15" ht="15" customHeight="1" x14ac:dyDescent="0.25">
      <c r="A9262" s="1">
        <v>2022</v>
      </c>
      <c r="B9262" s="1" t="s">
        <v>11026</v>
      </c>
      <c r="C9262" s="1" t="s">
        <v>2534</v>
      </c>
      <c r="D9262" s="1" t="s">
        <v>11926</v>
      </c>
      <c r="E9262" s="1" t="s">
        <v>2526</v>
      </c>
      <c r="F9262" s="1" t="s">
        <v>2536</v>
      </c>
      <c r="G9262" s="1" t="s">
        <v>105</v>
      </c>
      <c r="H9262" s="1" t="s">
        <v>298</v>
      </c>
      <c r="I9262" s="1">
        <v>2.2999999999999998</v>
      </c>
      <c r="J9262" s="1">
        <v>2023</v>
      </c>
      <c r="K9262" s="1">
        <v>227145</v>
      </c>
      <c r="L9262" s="1">
        <v>0</v>
      </c>
      <c r="M9262" s="1">
        <f t="array" ref="M9262">SUMPRODUCT(MAX(ISNUMBER(SEARCH('Class Rules'!$B$6:$B$85,$E9262))*ISNUMBER(SEARCH('Class Rules'!$C$6:$C$85,$F9262))*'Class Rules'!$A$6:$A$85))</f>
        <v>21</v>
      </c>
      <c r="N9262" s="1" t="str">
        <f t="array" ref="N9262">IF($M9262=0,'Class Rules'!$D$3,INDEX('Class Rules'!$D$6:$D$85,MATCH($M9262,'Class Rules'!$A$6:$A$85,0)))</f>
        <v>Freight LDV</v>
      </c>
      <c r="O9262" s="1" t="str">
        <f t="array" ref="O9262">IF(SUMPRODUCT(MAX(ISNUMBER(SEARCH(Fuel_Rules!$A$6:$A$30,$E9262))*ISNUMBER(SEARCH(Fuel_Rules!$B$6:$B$30,$F9262))*(Fuel_Rules!$A$6:$A$30&lt;&gt;"")))&gt;0,"Plug-in hybrid",IF($G9262="Diesel","Diesel","Gasoline"))</f>
        <v>Diesel</v>
      </c>
    </row>
    <row r="9263" spans="1:15" ht="15" customHeight="1" x14ac:dyDescent="0.25">
      <c r="A9263" s="1">
        <v>2022</v>
      </c>
      <c r="B9263" s="1" t="s">
        <v>11026</v>
      </c>
      <c r="C9263" s="1" t="s">
        <v>2534</v>
      </c>
      <c r="D9263" s="1" t="s">
        <v>11927</v>
      </c>
      <c r="E9263" s="1" t="s">
        <v>2526</v>
      </c>
      <c r="F9263" s="1" t="s">
        <v>2536</v>
      </c>
      <c r="G9263" s="1" t="s">
        <v>105</v>
      </c>
      <c r="H9263" s="1" t="s">
        <v>298</v>
      </c>
      <c r="I9263" s="1">
        <v>2.2999999999999998</v>
      </c>
      <c r="J9263" s="1">
        <v>2023</v>
      </c>
      <c r="K9263" s="1">
        <v>196022</v>
      </c>
      <c r="L9263" s="1">
        <v>0</v>
      </c>
      <c r="M9263" s="1">
        <f t="array" ref="M9263">SUMPRODUCT(MAX(ISNUMBER(SEARCH('Class Rules'!$B$6:$B$85,$E9263))*ISNUMBER(SEARCH('Class Rules'!$C$6:$C$85,$F9263))*'Class Rules'!$A$6:$A$85))</f>
        <v>21</v>
      </c>
      <c r="N9263" s="1" t="str">
        <f t="array" ref="N9263">IF($M9263=0,'Class Rules'!$D$3,INDEX('Class Rules'!$D$6:$D$85,MATCH($M9263,'Class Rules'!$A$6:$A$85,0)))</f>
        <v>Freight LDV</v>
      </c>
      <c r="O9263" s="1" t="str">
        <f t="array" ref="O9263">IF(SUMPRODUCT(MAX(ISNUMBER(SEARCH(Fuel_Rules!$A$6:$A$30,$E9263))*ISNUMBER(SEARCH(Fuel_Rules!$B$6:$B$30,$F9263))*(Fuel_Rules!$A$6:$A$30&lt;&gt;"")))&gt;0,"Plug-in hybrid",IF($G9263="Diesel","Diesel","Gasoline"))</f>
        <v>Diesel</v>
      </c>
    </row>
    <row r="9264" spans="1:15" ht="15" customHeight="1" x14ac:dyDescent="0.25">
      <c r="A9264" s="1">
        <v>2022</v>
      </c>
      <c r="B9264" s="1" t="s">
        <v>11026</v>
      </c>
      <c r="C9264" s="1" t="s">
        <v>2540</v>
      </c>
      <c r="D9264" s="1" t="s">
        <v>11928</v>
      </c>
      <c r="E9264" s="1" t="s">
        <v>2526</v>
      </c>
      <c r="F9264" s="1" t="s">
        <v>2542</v>
      </c>
      <c r="G9264" s="1" t="s">
        <v>105</v>
      </c>
      <c r="H9264" s="1" t="s">
        <v>298</v>
      </c>
      <c r="I9264" s="1">
        <v>2.2999999999999998</v>
      </c>
      <c r="J9264" s="1">
        <v>2023</v>
      </c>
      <c r="K9264" s="1">
        <v>233400</v>
      </c>
      <c r="L9264" s="1">
        <v>0</v>
      </c>
      <c r="M9264" s="1">
        <f t="array" ref="M9264">SUMPRODUCT(MAX(ISNUMBER(SEARCH('Class Rules'!$B$6:$B$85,$E9264))*ISNUMBER(SEARCH('Class Rules'!$C$6:$C$85,$F9264))*'Class Rules'!$A$6:$A$85))</f>
        <v>71</v>
      </c>
      <c r="N9264" s="1" t="str">
        <f t="array" ref="N9264">IF($M9264=0,'Class Rules'!$D$3,INDEX('Class Rules'!$D$6:$D$85,MATCH($M9264,'Class Rules'!$A$6:$A$85,0)))</f>
        <v>Passenger LDV</v>
      </c>
      <c r="O9264" s="1" t="str">
        <f t="array" ref="O9264">IF(SUMPRODUCT(MAX(ISNUMBER(SEARCH(Fuel_Rules!$A$6:$A$30,$E9264))*ISNUMBER(SEARCH(Fuel_Rules!$B$6:$B$30,$F9264))*(Fuel_Rules!$A$6:$A$30&lt;&gt;"")))&gt;0,"Plug-in hybrid",IF($G9264="Diesel","Diesel","Gasoline"))</f>
        <v>Diesel</v>
      </c>
    </row>
    <row r="9265" spans="1:15" ht="15" customHeight="1" x14ac:dyDescent="0.25">
      <c r="A9265" s="1">
        <v>2022</v>
      </c>
      <c r="B9265" s="1" t="s">
        <v>11026</v>
      </c>
      <c r="C9265" s="1" t="s">
        <v>2540</v>
      </c>
      <c r="D9265" s="1" t="s">
        <v>11929</v>
      </c>
      <c r="E9265" s="1" t="s">
        <v>2526</v>
      </c>
      <c r="F9265" s="1" t="s">
        <v>2542</v>
      </c>
      <c r="G9265" s="1" t="s">
        <v>105</v>
      </c>
      <c r="H9265" s="1" t="s">
        <v>298</v>
      </c>
      <c r="I9265" s="1">
        <v>2.2999999999999998</v>
      </c>
      <c r="J9265" s="1">
        <v>2023</v>
      </c>
      <c r="K9265" s="1">
        <v>204900</v>
      </c>
      <c r="L9265" s="1">
        <v>0</v>
      </c>
      <c r="M9265" s="1">
        <f t="array" ref="M9265">SUMPRODUCT(MAX(ISNUMBER(SEARCH('Class Rules'!$B$6:$B$85,$E9265))*ISNUMBER(SEARCH('Class Rules'!$C$6:$C$85,$F9265))*'Class Rules'!$A$6:$A$85))</f>
        <v>71</v>
      </c>
      <c r="N9265" s="1" t="str">
        <f t="array" ref="N9265">IF($M9265=0,'Class Rules'!$D$3,INDEX('Class Rules'!$D$6:$D$85,MATCH($M9265,'Class Rules'!$A$6:$A$85,0)))</f>
        <v>Passenger LDV</v>
      </c>
      <c r="O9265" s="1" t="str">
        <f t="array" ref="O9265">IF(SUMPRODUCT(MAX(ISNUMBER(SEARCH(Fuel_Rules!$A$6:$A$30,$E9265))*ISNUMBER(SEARCH(Fuel_Rules!$B$6:$B$30,$F9265))*(Fuel_Rules!$A$6:$A$30&lt;&gt;"")))&gt;0,"Plug-in hybrid",IF($G9265="Diesel","Diesel","Gasoline"))</f>
        <v>Diesel</v>
      </c>
    </row>
    <row r="9266" spans="1:15" ht="15" customHeight="1" x14ac:dyDescent="0.25">
      <c r="A9266" s="1">
        <v>2022</v>
      </c>
      <c r="B9266" s="1" t="s">
        <v>11026</v>
      </c>
      <c r="C9266" s="1" t="s">
        <v>2543</v>
      </c>
      <c r="D9266" s="1" t="s">
        <v>11930</v>
      </c>
      <c r="E9266" s="1" t="s">
        <v>2526</v>
      </c>
      <c r="F9266" s="1" t="s">
        <v>2545</v>
      </c>
      <c r="G9266" s="1" t="s">
        <v>105</v>
      </c>
      <c r="H9266" s="1" t="s">
        <v>298</v>
      </c>
      <c r="I9266" s="1">
        <v>2.2999999999999998</v>
      </c>
      <c r="J9266" s="1">
        <v>2023</v>
      </c>
      <c r="K9266" s="1">
        <v>282155</v>
      </c>
      <c r="L9266" s="1">
        <v>0</v>
      </c>
      <c r="M9266" s="1">
        <f t="array" ref="M9266">SUMPRODUCT(MAX(ISNUMBER(SEARCH('Class Rules'!$B$6:$B$85,$E9266))*ISNUMBER(SEARCH('Class Rules'!$C$6:$C$85,$F9266))*'Class Rules'!$A$6:$A$85))</f>
        <v>67</v>
      </c>
      <c r="N9266" s="1" t="str">
        <f t="array" ref="N9266">IF($M9266=0,'Class Rules'!$D$3,INDEX('Class Rules'!$D$6:$D$85,MATCH($M9266,'Class Rules'!$A$6:$A$85,0)))</f>
        <v>Passenger HDV</v>
      </c>
      <c r="O9266" s="1" t="str">
        <f t="array" ref="O9266">IF(SUMPRODUCT(MAX(ISNUMBER(SEARCH(Fuel_Rules!$A$6:$A$30,$E9266))*ISNUMBER(SEARCH(Fuel_Rules!$B$6:$B$30,$F9266))*(Fuel_Rules!$A$6:$A$30&lt;&gt;"")))&gt;0,"Plug-in hybrid",IF($G9266="Diesel","Diesel","Gasoline"))</f>
        <v>Diesel</v>
      </c>
    </row>
    <row r="9267" spans="1:15" ht="15" customHeight="1" x14ac:dyDescent="0.25">
      <c r="A9267" s="1">
        <v>2022</v>
      </c>
      <c r="B9267" s="1" t="s">
        <v>11026</v>
      </c>
      <c r="C9267" s="1" t="s">
        <v>2543</v>
      </c>
      <c r="D9267" s="1" t="s">
        <v>11931</v>
      </c>
      <c r="E9267" s="1" t="s">
        <v>2526</v>
      </c>
      <c r="F9267" s="1" t="s">
        <v>2545</v>
      </c>
      <c r="G9267" s="1" t="s">
        <v>105</v>
      </c>
      <c r="H9267" s="1" t="s">
        <v>298</v>
      </c>
      <c r="I9267" s="1">
        <v>2.2999999999999998</v>
      </c>
      <c r="J9267" s="1">
        <v>2023</v>
      </c>
      <c r="K9267" s="1">
        <v>241215</v>
      </c>
      <c r="L9267" s="1">
        <v>0</v>
      </c>
      <c r="M9267" s="1">
        <f t="array" ref="M9267">SUMPRODUCT(MAX(ISNUMBER(SEARCH('Class Rules'!$B$6:$B$85,$E9267))*ISNUMBER(SEARCH('Class Rules'!$C$6:$C$85,$F9267))*'Class Rules'!$A$6:$A$85))</f>
        <v>67</v>
      </c>
      <c r="N9267" s="1" t="str">
        <f t="array" ref="N9267">IF($M9267=0,'Class Rules'!$D$3,INDEX('Class Rules'!$D$6:$D$85,MATCH($M9267,'Class Rules'!$A$6:$A$85,0)))</f>
        <v>Passenger HDV</v>
      </c>
      <c r="O9267" s="1" t="str">
        <f t="array" ref="O9267">IF(SUMPRODUCT(MAX(ISNUMBER(SEARCH(Fuel_Rules!$A$6:$A$30,$E9267))*ISNUMBER(SEARCH(Fuel_Rules!$B$6:$B$30,$F9267))*(Fuel_Rules!$A$6:$A$30&lt;&gt;"")))&gt;0,"Plug-in hybrid",IF($G9267="Diesel","Diesel","Gasoline"))</f>
        <v>Diesel</v>
      </c>
    </row>
    <row r="9268" spans="1:15" ht="15" customHeight="1" x14ac:dyDescent="0.25">
      <c r="A9268" s="1">
        <v>2022</v>
      </c>
      <c r="B9268" s="1" t="s">
        <v>11026</v>
      </c>
      <c r="C9268" s="1" t="s">
        <v>2546</v>
      </c>
      <c r="D9268" s="1" t="s">
        <v>11932</v>
      </c>
      <c r="E9268" s="1" t="s">
        <v>2526</v>
      </c>
      <c r="F9268" s="1" t="s">
        <v>2548</v>
      </c>
      <c r="G9268" s="1" t="s">
        <v>103</v>
      </c>
      <c r="H9268" s="1" t="s">
        <v>298</v>
      </c>
      <c r="I9268" s="1">
        <v>2</v>
      </c>
      <c r="J9268" s="1">
        <v>2023</v>
      </c>
      <c r="K9268" s="1">
        <v>99608</v>
      </c>
      <c r="L9268" s="1">
        <v>0</v>
      </c>
      <c r="M9268" s="1">
        <f t="array" ref="M9268">SUMPRODUCT(MAX(ISNUMBER(SEARCH('Class Rules'!$B$6:$B$85,$E9268))*ISNUMBER(SEARCH('Class Rules'!$C$6:$C$85,$F9268))*'Class Rules'!$A$6:$A$85))</f>
        <v>0</v>
      </c>
      <c r="N9268" s="1" t="str">
        <f t="array" ref="N9268">IF($M9268=0,'Class Rules'!$D$3,INDEX('Class Rules'!$D$6:$D$85,MATCH($M9268,'Class Rules'!$A$6:$A$85,0)))</f>
        <v>Passenger LDV</v>
      </c>
      <c r="O9268" s="1" t="str">
        <f t="array" ref="O9268">IF(SUMPRODUCT(MAX(ISNUMBER(SEARCH(Fuel_Rules!$A$6:$A$30,$E9268))*ISNUMBER(SEARCH(Fuel_Rules!$B$6:$B$30,$F9268))*(Fuel_Rules!$A$6:$A$30&lt;&gt;"")))&gt;0,"Plug-in hybrid",IF($G9268="Diesel","Diesel","Gasoline"))</f>
        <v>Gasoline</v>
      </c>
    </row>
    <row r="9269" spans="1:15" ht="15" customHeight="1" x14ac:dyDescent="0.25">
      <c r="A9269" s="1">
        <v>2022</v>
      </c>
      <c r="B9269" s="1" t="s">
        <v>11026</v>
      </c>
      <c r="C9269" s="1" t="s">
        <v>2573</v>
      </c>
      <c r="D9269" s="1" t="s">
        <v>11933</v>
      </c>
      <c r="E9269" s="1" t="s">
        <v>2526</v>
      </c>
      <c r="F9269" s="1" t="s">
        <v>2575</v>
      </c>
      <c r="G9269" s="1" t="s">
        <v>103</v>
      </c>
      <c r="H9269" s="1" t="s">
        <v>298</v>
      </c>
      <c r="I9269" s="1">
        <v>1</v>
      </c>
      <c r="J9269" s="1">
        <v>2023</v>
      </c>
      <c r="K9269" s="1">
        <v>65070</v>
      </c>
      <c r="L9269" s="1">
        <v>0</v>
      </c>
      <c r="M9269" s="1">
        <f t="array" ref="M9269">SUMPRODUCT(MAX(ISNUMBER(SEARCH('Class Rules'!$B$6:$B$85,$E9269))*ISNUMBER(SEARCH('Class Rules'!$C$6:$C$85,$F9269))*'Class Rules'!$A$6:$A$85))</f>
        <v>0</v>
      </c>
      <c r="N9269" s="1" t="str">
        <f t="array" ref="N9269">IF($M9269=0,'Class Rules'!$D$3,INDEX('Class Rules'!$D$6:$D$85,MATCH($M9269,'Class Rules'!$A$6:$A$85,0)))</f>
        <v>Passenger LDV</v>
      </c>
      <c r="O9269" s="1" t="str">
        <f t="array" ref="O9269">IF(SUMPRODUCT(MAX(ISNUMBER(SEARCH(Fuel_Rules!$A$6:$A$30,$E9269))*ISNUMBER(SEARCH(Fuel_Rules!$B$6:$B$30,$F9269))*(Fuel_Rules!$A$6:$A$30&lt;&gt;"")))&gt;0,"Plug-in hybrid",IF($G9269="Diesel","Diesel","Gasoline"))</f>
        <v>Gasoline</v>
      </c>
    </row>
    <row r="9270" spans="1:15" ht="15" customHeight="1" x14ac:dyDescent="0.25">
      <c r="A9270" s="1">
        <v>2022</v>
      </c>
      <c r="B9270" s="1" t="s">
        <v>11026</v>
      </c>
      <c r="C9270" s="1" t="s">
        <v>2573</v>
      </c>
      <c r="D9270" s="1" t="s">
        <v>11934</v>
      </c>
      <c r="E9270" s="1" t="s">
        <v>2526</v>
      </c>
      <c r="F9270" s="1" t="s">
        <v>2575</v>
      </c>
      <c r="G9270" s="1" t="s">
        <v>103</v>
      </c>
      <c r="H9270" s="1" t="s">
        <v>298</v>
      </c>
      <c r="I9270" s="1">
        <v>1</v>
      </c>
      <c r="J9270" s="1">
        <v>2023</v>
      </c>
      <c r="K9270" s="1">
        <v>61126</v>
      </c>
      <c r="L9270" s="1">
        <v>0</v>
      </c>
      <c r="M9270" s="1">
        <f t="array" ref="M9270">SUMPRODUCT(MAX(ISNUMBER(SEARCH('Class Rules'!$B$6:$B$85,$E9270))*ISNUMBER(SEARCH('Class Rules'!$C$6:$C$85,$F9270))*'Class Rules'!$A$6:$A$85))</f>
        <v>0</v>
      </c>
      <c r="N9270" s="1" t="str">
        <f t="array" ref="N9270">IF($M9270=0,'Class Rules'!$D$3,INDEX('Class Rules'!$D$6:$D$85,MATCH($M9270,'Class Rules'!$A$6:$A$85,0)))</f>
        <v>Passenger LDV</v>
      </c>
      <c r="O9270" s="1" t="str">
        <f t="array" ref="O9270">IF(SUMPRODUCT(MAX(ISNUMBER(SEARCH(Fuel_Rules!$A$6:$A$30,$E9270))*ISNUMBER(SEARCH(Fuel_Rules!$B$6:$B$30,$F9270))*(Fuel_Rules!$A$6:$A$30&lt;&gt;"")))&gt;0,"Plug-in hybrid",IF($G9270="Diesel","Diesel","Gasoline"))</f>
        <v>Gasoline</v>
      </c>
    </row>
    <row r="9271" spans="1:15" ht="15" customHeight="1" x14ac:dyDescent="0.25">
      <c r="A9271" s="1">
        <v>2022</v>
      </c>
      <c r="B9271" s="1" t="s">
        <v>11026</v>
      </c>
      <c r="C9271" s="1" t="s">
        <v>2576</v>
      </c>
      <c r="D9271" s="1" t="s">
        <v>11935</v>
      </c>
      <c r="E9271" s="1" t="s">
        <v>2526</v>
      </c>
      <c r="F9271" s="1" t="s">
        <v>2578</v>
      </c>
      <c r="G9271" s="1" t="s">
        <v>103</v>
      </c>
      <c r="H9271" s="1" t="s">
        <v>298</v>
      </c>
      <c r="I9271" s="1">
        <v>1</v>
      </c>
      <c r="J9271" s="1">
        <v>2023</v>
      </c>
      <c r="K9271" s="1">
        <v>68235</v>
      </c>
      <c r="L9271" s="1">
        <v>0</v>
      </c>
      <c r="M9271" s="1">
        <f t="array" ref="M9271">SUMPRODUCT(MAX(ISNUMBER(SEARCH('Class Rules'!$B$6:$B$85,$E9271))*ISNUMBER(SEARCH('Class Rules'!$C$6:$C$85,$F9271))*'Class Rules'!$A$6:$A$85))</f>
        <v>0</v>
      </c>
      <c r="N9271" s="1" t="str">
        <f t="array" ref="N9271">IF($M9271=0,'Class Rules'!$D$3,INDEX('Class Rules'!$D$6:$D$85,MATCH($M9271,'Class Rules'!$A$6:$A$85,0)))</f>
        <v>Passenger LDV</v>
      </c>
      <c r="O9271" s="1" t="str">
        <f t="array" ref="O9271">IF(SUMPRODUCT(MAX(ISNUMBER(SEARCH(Fuel_Rules!$A$6:$A$30,$E9271))*ISNUMBER(SEARCH(Fuel_Rules!$B$6:$B$30,$F9271))*(Fuel_Rules!$A$6:$A$30&lt;&gt;"")))&gt;0,"Plug-in hybrid",IF($G9271="Diesel","Diesel","Gasoline"))</f>
        <v>Gasoline</v>
      </c>
    </row>
    <row r="9272" spans="1:15" ht="15" customHeight="1" x14ac:dyDescent="0.25">
      <c r="A9272" s="1">
        <v>2022</v>
      </c>
      <c r="B9272" s="1" t="s">
        <v>11026</v>
      </c>
      <c r="C9272" s="1" t="s">
        <v>2576</v>
      </c>
      <c r="D9272" s="1" t="s">
        <v>11936</v>
      </c>
      <c r="E9272" s="1" t="s">
        <v>2526</v>
      </c>
      <c r="F9272" s="1" t="s">
        <v>2578</v>
      </c>
      <c r="G9272" s="1" t="s">
        <v>103</v>
      </c>
      <c r="H9272" s="1" t="s">
        <v>298</v>
      </c>
      <c r="I9272" s="1">
        <v>1</v>
      </c>
      <c r="J9272" s="1">
        <v>2023</v>
      </c>
      <c r="K9272" s="1">
        <v>65540</v>
      </c>
      <c r="L9272" s="1">
        <v>0</v>
      </c>
      <c r="M9272" s="1">
        <f t="array" ref="M9272">SUMPRODUCT(MAX(ISNUMBER(SEARCH('Class Rules'!$B$6:$B$85,$E9272))*ISNUMBER(SEARCH('Class Rules'!$C$6:$C$85,$F9272))*'Class Rules'!$A$6:$A$85))</f>
        <v>0</v>
      </c>
      <c r="N9272" s="1" t="str">
        <f t="array" ref="N9272">IF($M9272=0,'Class Rules'!$D$3,INDEX('Class Rules'!$D$6:$D$85,MATCH($M9272,'Class Rules'!$A$6:$A$85,0)))</f>
        <v>Passenger LDV</v>
      </c>
      <c r="O9272" s="1" t="str">
        <f t="array" ref="O9272">IF(SUMPRODUCT(MAX(ISNUMBER(SEARCH(Fuel_Rules!$A$6:$A$30,$E9272))*ISNUMBER(SEARCH(Fuel_Rules!$B$6:$B$30,$F9272))*(Fuel_Rules!$A$6:$A$30&lt;&gt;"")))&gt;0,"Plug-in hybrid",IF($G9272="Diesel","Diesel","Gasoline"))</f>
        <v>Gasoline</v>
      </c>
    </row>
    <row r="9273" spans="1:15" ht="15" customHeight="1" x14ac:dyDescent="0.25">
      <c r="A9273" s="1">
        <v>2022</v>
      </c>
      <c r="B9273" s="1" t="s">
        <v>11026</v>
      </c>
      <c r="C9273" s="1" t="s">
        <v>2579</v>
      </c>
      <c r="D9273" s="1" t="s">
        <v>11937</v>
      </c>
      <c r="E9273" s="1" t="s">
        <v>2526</v>
      </c>
      <c r="F9273" s="1" t="s">
        <v>2581</v>
      </c>
      <c r="G9273" s="1" t="s">
        <v>103</v>
      </c>
      <c r="H9273" s="1" t="s">
        <v>298</v>
      </c>
      <c r="I9273" s="1">
        <v>1</v>
      </c>
      <c r="J9273" s="1">
        <v>2023</v>
      </c>
      <c r="K9273" s="1">
        <v>77976</v>
      </c>
      <c r="L9273" s="1">
        <v>0</v>
      </c>
      <c r="M9273" s="1">
        <f t="array" ref="M9273">SUMPRODUCT(MAX(ISNUMBER(SEARCH('Class Rules'!$B$6:$B$85,$E9273))*ISNUMBER(SEARCH('Class Rules'!$C$6:$C$85,$F9273))*'Class Rules'!$A$6:$A$85))</f>
        <v>0</v>
      </c>
      <c r="N9273" s="1" t="str">
        <f t="array" ref="N9273">IF($M9273=0,'Class Rules'!$D$3,INDEX('Class Rules'!$D$6:$D$85,MATCH($M9273,'Class Rules'!$A$6:$A$85,0)))</f>
        <v>Passenger LDV</v>
      </c>
      <c r="O9273" s="1" t="str">
        <f t="array" ref="O9273">IF(SUMPRODUCT(MAX(ISNUMBER(SEARCH(Fuel_Rules!$A$6:$A$30,$E9273))*ISNUMBER(SEARCH(Fuel_Rules!$B$6:$B$30,$F9273))*(Fuel_Rules!$A$6:$A$30&lt;&gt;"")))&gt;0,"Plug-in hybrid",IF($G9273="Diesel","Diesel","Gasoline"))</f>
        <v>Gasoline</v>
      </c>
    </row>
    <row r="9274" spans="1:15" ht="15" customHeight="1" x14ac:dyDescent="0.25">
      <c r="A9274" s="1">
        <v>2022</v>
      </c>
      <c r="B9274" s="1" t="s">
        <v>11026</v>
      </c>
      <c r="C9274" s="1" t="s">
        <v>2579</v>
      </c>
      <c r="D9274" s="1" t="s">
        <v>11938</v>
      </c>
      <c r="E9274" s="1" t="s">
        <v>2526</v>
      </c>
      <c r="F9274" s="1" t="s">
        <v>2581</v>
      </c>
      <c r="G9274" s="1" t="s">
        <v>103</v>
      </c>
      <c r="H9274" s="1" t="s">
        <v>298</v>
      </c>
      <c r="I9274" s="1">
        <v>1</v>
      </c>
      <c r="J9274" s="1">
        <v>2023</v>
      </c>
      <c r="K9274" s="1">
        <v>73551</v>
      </c>
      <c r="L9274" s="1">
        <v>0</v>
      </c>
      <c r="M9274" s="1">
        <f t="array" ref="M9274">SUMPRODUCT(MAX(ISNUMBER(SEARCH('Class Rules'!$B$6:$B$85,$E9274))*ISNUMBER(SEARCH('Class Rules'!$C$6:$C$85,$F9274))*'Class Rules'!$A$6:$A$85))</f>
        <v>0</v>
      </c>
      <c r="N9274" s="1" t="str">
        <f t="array" ref="N9274">IF($M9274=0,'Class Rules'!$D$3,INDEX('Class Rules'!$D$6:$D$85,MATCH($M9274,'Class Rules'!$A$6:$A$85,0)))</f>
        <v>Passenger LDV</v>
      </c>
      <c r="O9274" s="1" t="str">
        <f t="array" ref="O9274">IF(SUMPRODUCT(MAX(ISNUMBER(SEARCH(Fuel_Rules!$A$6:$A$30,$E9274))*ISNUMBER(SEARCH(Fuel_Rules!$B$6:$B$30,$F9274))*(Fuel_Rules!$A$6:$A$30&lt;&gt;"")))&gt;0,"Plug-in hybrid",IF($G9274="Diesel","Diesel","Gasoline"))</f>
        <v>Gasoline</v>
      </c>
    </row>
    <row r="9275" spans="1:15" ht="15" customHeight="1" x14ac:dyDescent="0.25">
      <c r="A9275" s="1">
        <v>2022</v>
      </c>
      <c r="B9275" s="1" t="s">
        <v>11026</v>
      </c>
      <c r="C9275" s="1" t="s">
        <v>2585</v>
      </c>
      <c r="D9275" s="1" t="s">
        <v>11939</v>
      </c>
      <c r="E9275" s="1" t="s">
        <v>2526</v>
      </c>
      <c r="F9275" s="1" t="s">
        <v>2587</v>
      </c>
      <c r="G9275" s="1" t="s">
        <v>103</v>
      </c>
      <c r="H9275" s="1" t="s">
        <v>298</v>
      </c>
      <c r="I9275" s="1">
        <v>1</v>
      </c>
      <c r="J9275" s="1">
        <v>2023</v>
      </c>
      <c r="K9275" s="1">
        <v>70795</v>
      </c>
      <c r="L9275" s="1">
        <v>0</v>
      </c>
      <c r="M9275" s="1">
        <f t="array" ref="M9275">SUMPRODUCT(MAX(ISNUMBER(SEARCH('Class Rules'!$B$6:$B$85,$E9275))*ISNUMBER(SEARCH('Class Rules'!$C$6:$C$85,$F9275))*'Class Rules'!$A$6:$A$85))</f>
        <v>0</v>
      </c>
      <c r="N9275" s="1" t="str">
        <f t="array" ref="N9275">IF($M9275=0,'Class Rules'!$D$3,INDEX('Class Rules'!$D$6:$D$85,MATCH($M9275,'Class Rules'!$A$6:$A$85,0)))</f>
        <v>Passenger LDV</v>
      </c>
      <c r="O9275" s="1" t="str">
        <f t="array" ref="O9275">IF(SUMPRODUCT(MAX(ISNUMBER(SEARCH(Fuel_Rules!$A$6:$A$30,$E9275))*ISNUMBER(SEARCH(Fuel_Rules!$B$6:$B$30,$F9275))*(Fuel_Rules!$A$6:$A$30&lt;&gt;"")))&gt;0,"Plug-in hybrid",IF($G9275="Diesel","Diesel","Gasoline"))</f>
        <v>Gasoline</v>
      </c>
    </row>
    <row r="9276" spans="1:15" ht="15" customHeight="1" x14ac:dyDescent="0.25">
      <c r="A9276" s="1">
        <v>2022</v>
      </c>
      <c r="B9276" s="1" t="s">
        <v>11026</v>
      </c>
      <c r="C9276" s="1" t="s">
        <v>2585</v>
      </c>
      <c r="D9276" s="1" t="s">
        <v>11940</v>
      </c>
      <c r="E9276" s="1" t="s">
        <v>2526</v>
      </c>
      <c r="F9276" s="1" t="s">
        <v>2587</v>
      </c>
      <c r="G9276" s="1" t="s">
        <v>103</v>
      </c>
      <c r="H9276" s="1" t="s">
        <v>298</v>
      </c>
      <c r="I9276" s="1">
        <v>1</v>
      </c>
      <c r="J9276" s="1">
        <v>2023</v>
      </c>
      <c r="K9276" s="1">
        <v>67336</v>
      </c>
      <c r="L9276" s="1">
        <v>0</v>
      </c>
      <c r="M9276" s="1">
        <f t="array" ref="M9276">SUMPRODUCT(MAX(ISNUMBER(SEARCH('Class Rules'!$B$6:$B$85,$E9276))*ISNUMBER(SEARCH('Class Rules'!$C$6:$C$85,$F9276))*'Class Rules'!$A$6:$A$85))</f>
        <v>0</v>
      </c>
      <c r="N9276" s="1" t="str">
        <f t="array" ref="N9276">IF($M9276=0,'Class Rules'!$D$3,INDEX('Class Rules'!$D$6:$D$85,MATCH($M9276,'Class Rules'!$A$6:$A$85,0)))</f>
        <v>Passenger LDV</v>
      </c>
      <c r="O9276" s="1" t="str">
        <f t="array" ref="O9276">IF(SUMPRODUCT(MAX(ISNUMBER(SEARCH(Fuel_Rules!$A$6:$A$30,$E9276))*ISNUMBER(SEARCH(Fuel_Rules!$B$6:$B$30,$F9276))*(Fuel_Rules!$A$6:$A$30&lt;&gt;"")))&gt;0,"Plug-in hybrid",IF($G9276="Diesel","Diesel","Gasoline"))</f>
        <v>Gasoline</v>
      </c>
    </row>
    <row r="9277" spans="1:15" ht="15" customHeight="1" x14ac:dyDescent="0.25">
      <c r="A9277" s="1">
        <v>2022</v>
      </c>
      <c r="B9277" s="1" t="s">
        <v>11026</v>
      </c>
      <c r="C9277" s="1" t="s">
        <v>2588</v>
      </c>
      <c r="D9277" s="1" t="s">
        <v>11941</v>
      </c>
      <c r="E9277" s="1" t="s">
        <v>2526</v>
      </c>
      <c r="F9277" s="1" t="s">
        <v>2590</v>
      </c>
      <c r="G9277" s="1" t="s">
        <v>103</v>
      </c>
      <c r="H9277" s="1" t="s">
        <v>298</v>
      </c>
      <c r="I9277" s="1">
        <v>1.6</v>
      </c>
      <c r="J9277" s="1">
        <v>2023</v>
      </c>
      <c r="K9277" s="1">
        <v>93842</v>
      </c>
      <c r="L9277" s="1">
        <v>0</v>
      </c>
      <c r="M9277" s="1">
        <f t="array" ref="M9277">SUMPRODUCT(MAX(ISNUMBER(SEARCH('Class Rules'!$B$6:$B$85,$E9277))*ISNUMBER(SEARCH('Class Rules'!$C$6:$C$85,$F9277))*'Class Rules'!$A$6:$A$85))</f>
        <v>0</v>
      </c>
      <c r="N9277" s="1" t="str">
        <f t="array" ref="N9277">IF($M9277=0,'Class Rules'!$D$3,INDEX('Class Rules'!$D$6:$D$85,MATCH($M9277,'Class Rules'!$A$6:$A$85,0)))</f>
        <v>Passenger LDV</v>
      </c>
      <c r="O9277" s="1" t="str">
        <f t="array" ref="O9277">IF(SUMPRODUCT(MAX(ISNUMBER(SEARCH(Fuel_Rules!$A$6:$A$30,$E9277))*ISNUMBER(SEARCH(Fuel_Rules!$B$6:$B$30,$F9277))*(Fuel_Rules!$A$6:$A$30&lt;&gt;"")))&gt;0,"Plug-in hybrid",IF($G9277="Diesel","Diesel","Gasoline"))</f>
        <v>Gasoline</v>
      </c>
    </row>
    <row r="9278" spans="1:15" ht="15" customHeight="1" x14ac:dyDescent="0.25">
      <c r="A9278" s="1">
        <v>2022</v>
      </c>
      <c r="B9278" s="1" t="s">
        <v>11026</v>
      </c>
      <c r="C9278" s="1" t="s">
        <v>2588</v>
      </c>
      <c r="D9278" s="1" t="s">
        <v>11942</v>
      </c>
      <c r="E9278" s="1" t="s">
        <v>2526</v>
      </c>
      <c r="F9278" s="1" t="s">
        <v>2590</v>
      </c>
      <c r="G9278" s="1" t="s">
        <v>103</v>
      </c>
      <c r="H9278" s="1" t="s">
        <v>298</v>
      </c>
      <c r="I9278" s="1">
        <v>1.6</v>
      </c>
      <c r="J9278" s="1">
        <v>2023</v>
      </c>
      <c r="K9278" s="1">
        <v>85826</v>
      </c>
      <c r="L9278" s="1">
        <v>0</v>
      </c>
      <c r="M9278" s="1">
        <f t="array" ref="M9278">SUMPRODUCT(MAX(ISNUMBER(SEARCH('Class Rules'!$B$6:$B$85,$E9278))*ISNUMBER(SEARCH('Class Rules'!$C$6:$C$85,$F9278))*'Class Rules'!$A$6:$A$85))</f>
        <v>0</v>
      </c>
      <c r="N9278" s="1" t="str">
        <f t="array" ref="N9278">IF($M9278=0,'Class Rules'!$D$3,INDEX('Class Rules'!$D$6:$D$85,MATCH($M9278,'Class Rules'!$A$6:$A$85,0)))</f>
        <v>Passenger LDV</v>
      </c>
      <c r="O9278" s="1" t="str">
        <f t="array" ref="O9278">IF(SUMPRODUCT(MAX(ISNUMBER(SEARCH(Fuel_Rules!$A$6:$A$30,$E9278))*ISNUMBER(SEARCH(Fuel_Rules!$B$6:$B$30,$F9278))*(Fuel_Rules!$A$6:$A$30&lt;&gt;"")))&gt;0,"Plug-in hybrid",IF($G9278="Diesel","Diesel","Gasoline"))</f>
        <v>Gasoline</v>
      </c>
    </row>
    <row r="9279" spans="1:15" ht="15" customHeight="1" x14ac:dyDescent="0.25">
      <c r="A9279" s="1">
        <v>2022</v>
      </c>
      <c r="B9279" s="1" t="s">
        <v>11026</v>
      </c>
      <c r="C9279" s="1" t="s">
        <v>2594</v>
      </c>
      <c r="D9279" s="1" t="s">
        <v>11943</v>
      </c>
      <c r="E9279" s="1" t="s">
        <v>2526</v>
      </c>
      <c r="F9279" s="1" t="s">
        <v>2596</v>
      </c>
      <c r="G9279" s="1" t="s">
        <v>103</v>
      </c>
      <c r="H9279" s="1" t="s">
        <v>437</v>
      </c>
      <c r="I9279" s="1">
        <v>1.6</v>
      </c>
      <c r="J9279" s="1">
        <v>2023</v>
      </c>
      <c r="K9279" s="1">
        <v>105542</v>
      </c>
      <c r="L9279" s="1">
        <v>0</v>
      </c>
      <c r="M9279" s="1">
        <f t="array" ref="M9279">SUMPRODUCT(MAX(ISNUMBER(SEARCH('Class Rules'!$B$6:$B$85,$E9279))*ISNUMBER(SEARCH('Class Rules'!$C$6:$C$85,$F9279))*'Class Rules'!$A$6:$A$85))</f>
        <v>0</v>
      </c>
      <c r="N9279" s="1" t="str">
        <f t="array" ref="N9279">IF($M9279=0,'Class Rules'!$D$3,INDEX('Class Rules'!$D$6:$D$85,MATCH($M9279,'Class Rules'!$A$6:$A$85,0)))</f>
        <v>Passenger LDV</v>
      </c>
      <c r="O9279" s="1" t="str">
        <f t="array" ref="O9279">IF(SUMPRODUCT(MAX(ISNUMBER(SEARCH(Fuel_Rules!$A$6:$A$30,$E9279))*ISNUMBER(SEARCH(Fuel_Rules!$B$6:$B$30,$F9279))*(Fuel_Rules!$A$6:$A$30&lt;&gt;"")))&gt;0,"Plug-in hybrid",IF($G9279="Diesel","Diesel","Gasoline"))</f>
        <v>Gasoline</v>
      </c>
    </row>
    <row r="9280" spans="1:15" ht="15" customHeight="1" x14ac:dyDescent="0.25">
      <c r="A9280" s="1">
        <v>2022</v>
      </c>
      <c r="B9280" s="1" t="s">
        <v>11026</v>
      </c>
      <c r="C9280" s="1" t="s">
        <v>2594</v>
      </c>
      <c r="D9280" s="1" t="s">
        <v>11944</v>
      </c>
      <c r="E9280" s="1" t="s">
        <v>2526</v>
      </c>
      <c r="F9280" s="1" t="s">
        <v>2596</v>
      </c>
      <c r="G9280" s="1" t="s">
        <v>103</v>
      </c>
      <c r="H9280" s="1" t="s">
        <v>437</v>
      </c>
      <c r="I9280" s="1">
        <v>1.6</v>
      </c>
      <c r="J9280" s="1">
        <v>2023</v>
      </c>
      <c r="K9280" s="1">
        <v>94108</v>
      </c>
      <c r="L9280" s="1">
        <v>0</v>
      </c>
      <c r="M9280" s="1">
        <f t="array" ref="M9280">SUMPRODUCT(MAX(ISNUMBER(SEARCH('Class Rules'!$B$6:$B$85,$E9280))*ISNUMBER(SEARCH('Class Rules'!$C$6:$C$85,$F9280))*'Class Rules'!$A$6:$A$85))</f>
        <v>0</v>
      </c>
      <c r="N9280" s="1" t="str">
        <f t="array" ref="N9280">IF($M9280=0,'Class Rules'!$D$3,INDEX('Class Rules'!$D$6:$D$85,MATCH($M9280,'Class Rules'!$A$6:$A$85,0)))</f>
        <v>Passenger LDV</v>
      </c>
      <c r="O9280" s="1" t="str">
        <f t="array" ref="O9280">IF(SUMPRODUCT(MAX(ISNUMBER(SEARCH(Fuel_Rules!$A$6:$A$30,$E9280))*ISNUMBER(SEARCH(Fuel_Rules!$B$6:$B$30,$F9280))*(Fuel_Rules!$A$6:$A$30&lt;&gt;"")))&gt;0,"Plug-in hybrid",IF($G9280="Diesel","Diesel","Gasoline"))</f>
        <v>Gasoline</v>
      </c>
    </row>
    <row r="9281" spans="1:15" ht="15" customHeight="1" x14ac:dyDescent="0.25">
      <c r="A9281" s="1">
        <v>2022</v>
      </c>
      <c r="B9281" s="1" t="s">
        <v>11026</v>
      </c>
      <c r="C9281" s="1" t="s">
        <v>2597</v>
      </c>
      <c r="D9281" s="1" t="s">
        <v>11945</v>
      </c>
      <c r="E9281" s="1" t="s">
        <v>2526</v>
      </c>
      <c r="F9281" s="1" t="s">
        <v>2599</v>
      </c>
      <c r="G9281" s="1" t="s">
        <v>103</v>
      </c>
      <c r="H9281" s="1" t="s">
        <v>298</v>
      </c>
      <c r="I9281" s="1">
        <v>1</v>
      </c>
      <c r="J9281" s="1">
        <v>2023</v>
      </c>
      <c r="K9281" s="1">
        <v>68447</v>
      </c>
      <c r="L9281" s="1">
        <v>0</v>
      </c>
      <c r="M9281" s="1">
        <f t="array" ref="M9281">SUMPRODUCT(MAX(ISNUMBER(SEARCH('Class Rules'!$B$6:$B$85,$E9281))*ISNUMBER(SEARCH('Class Rules'!$C$6:$C$85,$F9281))*'Class Rules'!$A$6:$A$85))</f>
        <v>0</v>
      </c>
      <c r="N9281" s="1" t="str">
        <f t="array" ref="N9281">IF($M9281=0,'Class Rules'!$D$3,INDEX('Class Rules'!$D$6:$D$85,MATCH($M9281,'Class Rules'!$A$6:$A$85,0)))</f>
        <v>Passenger LDV</v>
      </c>
      <c r="O9281" s="1" t="str">
        <f t="array" ref="O9281">IF(SUMPRODUCT(MAX(ISNUMBER(SEARCH(Fuel_Rules!$A$6:$A$30,$E9281))*ISNUMBER(SEARCH(Fuel_Rules!$B$6:$B$30,$F9281))*(Fuel_Rules!$A$6:$A$30&lt;&gt;"")))&gt;0,"Plug-in hybrid",IF($G9281="Diesel","Diesel","Gasoline"))</f>
        <v>Gasoline</v>
      </c>
    </row>
    <row r="9282" spans="1:15" ht="15" customHeight="1" x14ac:dyDescent="0.25">
      <c r="A9282" s="1">
        <v>2022</v>
      </c>
      <c r="B9282" s="1" t="s">
        <v>11026</v>
      </c>
      <c r="C9282" s="1" t="s">
        <v>2612</v>
      </c>
      <c r="D9282" s="1" t="s">
        <v>11946</v>
      </c>
      <c r="E9282" s="1" t="s">
        <v>2526</v>
      </c>
      <c r="F9282" s="1" t="s">
        <v>2614</v>
      </c>
      <c r="G9282" s="1" t="s">
        <v>103</v>
      </c>
      <c r="H9282" s="1" t="s">
        <v>298</v>
      </c>
      <c r="I9282" s="1">
        <v>1</v>
      </c>
      <c r="J9282" s="1">
        <v>2023</v>
      </c>
      <c r="K9282" s="1">
        <v>86156</v>
      </c>
      <c r="L9282" s="1">
        <v>0</v>
      </c>
      <c r="M9282" s="1">
        <f t="array" ref="M9282">SUMPRODUCT(MAX(ISNUMBER(SEARCH('Class Rules'!$B$6:$B$85,$E9282))*ISNUMBER(SEARCH('Class Rules'!$C$6:$C$85,$F9282))*'Class Rules'!$A$6:$A$85))</f>
        <v>0</v>
      </c>
      <c r="N9282" s="1" t="str">
        <f t="array" ref="N9282">IF($M9282=0,'Class Rules'!$D$3,INDEX('Class Rules'!$D$6:$D$85,MATCH($M9282,'Class Rules'!$A$6:$A$85,0)))</f>
        <v>Passenger LDV</v>
      </c>
      <c r="O9282" s="1" t="str">
        <f t="array" ref="O9282">IF(SUMPRODUCT(MAX(ISNUMBER(SEARCH(Fuel_Rules!$A$6:$A$30,$E9282))*ISNUMBER(SEARCH(Fuel_Rules!$B$6:$B$30,$F9282))*(Fuel_Rules!$A$6:$A$30&lt;&gt;"")))&gt;0,"Plug-in hybrid",IF($G9282="Diesel","Diesel","Gasoline"))</f>
        <v>Gasoline</v>
      </c>
    </row>
    <row r="9283" spans="1:15" ht="15" customHeight="1" x14ac:dyDescent="0.25">
      <c r="A9283" s="1">
        <v>2022</v>
      </c>
      <c r="B9283" s="1" t="s">
        <v>11026</v>
      </c>
      <c r="C9283" s="1" t="s">
        <v>2612</v>
      </c>
      <c r="D9283" s="1" t="s">
        <v>11947</v>
      </c>
      <c r="E9283" s="1" t="s">
        <v>2526</v>
      </c>
      <c r="F9283" s="1" t="s">
        <v>2614</v>
      </c>
      <c r="G9283" s="1" t="s">
        <v>103</v>
      </c>
      <c r="H9283" s="1" t="s">
        <v>298</v>
      </c>
      <c r="I9283" s="1">
        <v>1</v>
      </c>
      <c r="J9283" s="1">
        <v>2023</v>
      </c>
      <c r="K9283" s="1">
        <v>76160</v>
      </c>
      <c r="L9283" s="1">
        <v>0</v>
      </c>
      <c r="M9283" s="1">
        <f t="array" ref="M9283">SUMPRODUCT(MAX(ISNUMBER(SEARCH('Class Rules'!$B$6:$B$85,$E9283))*ISNUMBER(SEARCH('Class Rules'!$C$6:$C$85,$F9283))*'Class Rules'!$A$6:$A$85))</f>
        <v>0</v>
      </c>
      <c r="N9283" s="1" t="str">
        <f t="array" ref="N9283">IF($M9283=0,'Class Rules'!$D$3,INDEX('Class Rules'!$D$6:$D$85,MATCH($M9283,'Class Rules'!$A$6:$A$85,0)))</f>
        <v>Passenger LDV</v>
      </c>
      <c r="O9283" s="1" t="str">
        <f t="array" ref="O9283">IF(SUMPRODUCT(MAX(ISNUMBER(SEARCH(Fuel_Rules!$A$6:$A$30,$E9283))*ISNUMBER(SEARCH(Fuel_Rules!$B$6:$B$30,$F9283))*(Fuel_Rules!$A$6:$A$30&lt;&gt;"")))&gt;0,"Plug-in hybrid",IF($G9283="Diesel","Diesel","Gasoline"))</f>
        <v>Gasoline</v>
      </c>
    </row>
    <row r="9284" spans="1:15" ht="15" customHeight="1" x14ac:dyDescent="0.25">
      <c r="A9284" s="1">
        <v>2022</v>
      </c>
      <c r="B9284" s="1" t="s">
        <v>11026</v>
      </c>
      <c r="C9284" s="1" t="s">
        <v>2615</v>
      </c>
      <c r="D9284" s="1" t="s">
        <v>11948</v>
      </c>
      <c r="E9284" s="1" t="s">
        <v>2526</v>
      </c>
      <c r="F9284" s="1" t="s">
        <v>2617</v>
      </c>
      <c r="G9284" s="1" t="s">
        <v>103</v>
      </c>
      <c r="H9284" s="1" t="s">
        <v>298</v>
      </c>
      <c r="I9284" s="1">
        <v>1</v>
      </c>
      <c r="J9284" s="1">
        <v>2023</v>
      </c>
      <c r="K9284" s="1">
        <v>87254</v>
      </c>
      <c r="L9284" s="1">
        <v>0</v>
      </c>
      <c r="M9284" s="1">
        <f t="array" ref="M9284">SUMPRODUCT(MAX(ISNUMBER(SEARCH('Class Rules'!$B$6:$B$85,$E9284))*ISNUMBER(SEARCH('Class Rules'!$C$6:$C$85,$F9284))*'Class Rules'!$A$6:$A$85))</f>
        <v>0</v>
      </c>
      <c r="N9284" s="1" t="str">
        <f t="array" ref="N9284">IF($M9284=0,'Class Rules'!$D$3,INDEX('Class Rules'!$D$6:$D$85,MATCH($M9284,'Class Rules'!$A$6:$A$85,0)))</f>
        <v>Passenger LDV</v>
      </c>
      <c r="O9284" s="1" t="str">
        <f t="array" ref="O9284">IF(SUMPRODUCT(MAX(ISNUMBER(SEARCH(Fuel_Rules!$A$6:$A$30,$E9284))*ISNUMBER(SEARCH(Fuel_Rules!$B$6:$B$30,$F9284))*(Fuel_Rules!$A$6:$A$30&lt;&gt;"")))&gt;0,"Plug-in hybrid",IF($G9284="Diesel","Diesel","Gasoline"))</f>
        <v>Gasoline</v>
      </c>
    </row>
    <row r="9285" spans="1:15" ht="15" customHeight="1" x14ac:dyDescent="0.25">
      <c r="A9285" s="1">
        <v>2022</v>
      </c>
      <c r="B9285" s="1" t="s">
        <v>11026</v>
      </c>
      <c r="C9285" s="1" t="s">
        <v>2615</v>
      </c>
      <c r="D9285" s="1" t="s">
        <v>11949</v>
      </c>
      <c r="E9285" s="1" t="s">
        <v>2526</v>
      </c>
      <c r="F9285" s="1" t="s">
        <v>2617</v>
      </c>
      <c r="G9285" s="1" t="s">
        <v>103</v>
      </c>
      <c r="H9285" s="1" t="s">
        <v>298</v>
      </c>
      <c r="I9285" s="1">
        <v>1</v>
      </c>
      <c r="J9285" s="1">
        <v>2023</v>
      </c>
      <c r="K9285" s="1">
        <v>82094</v>
      </c>
      <c r="L9285" s="1">
        <v>0</v>
      </c>
      <c r="M9285" s="1">
        <f t="array" ref="M9285">SUMPRODUCT(MAX(ISNUMBER(SEARCH('Class Rules'!$B$6:$B$85,$E9285))*ISNUMBER(SEARCH('Class Rules'!$C$6:$C$85,$F9285))*'Class Rules'!$A$6:$A$85))</f>
        <v>0</v>
      </c>
      <c r="N9285" s="1" t="str">
        <f t="array" ref="N9285">IF($M9285=0,'Class Rules'!$D$3,INDEX('Class Rules'!$D$6:$D$85,MATCH($M9285,'Class Rules'!$A$6:$A$85,0)))</f>
        <v>Passenger LDV</v>
      </c>
      <c r="O9285" s="1" t="str">
        <f t="array" ref="O9285">IF(SUMPRODUCT(MAX(ISNUMBER(SEARCH(Fuel_Rules!$A$6:$A$30,$E9285))*ISNUMBER(SEARCH(Fuel_Rules!$B$6:$B$30,$F9285))*(Fuel_Rules!$A$6:$A$30&lt;&gt;"")))&gt;0,"Plug-in hybrid",IF($G9285="Diesel","Diesel","Gasoline"))</f>
        <v>Gasoline</v>
      </c>
    </row>
    <row r="9286" spans="1:15" ht="15" customHeight="1" x14ac:dyDescent="0.25">
      <c r="A9286" s="1">
        <v>2022</v>
      </c>
      <c r="B9286" s="1" t="s">
        <v>11026</v>
      </c>
      <c r="C9286" s="1" t="s">
        <v>2636</v>
      </c>
      <c r="D9286" s="1" t="s">
        <v>11950</v>
      </c>
      <c r="E9286" s="1" t="s">
        <v>2526</v>
      </c>
      <c r="F9286" s="1" t="s">
        <v>2638</v>
      </c>
      <c r="G9286" s="1" t="s">
        <v>103</v>
      </c>
      <c r="H9286" s="1" t="s">
        <v>437</v>
      </c>
      <c r="I9286" s="1">
        <v>1.6</v>
      </c>
      <c r="J9286" s="1">
        <v>2023</v>
      </c>
      <c r="K9286" s="1">
        <v>125474</v>
      </c>
      <c r="L9286" s="1">
        <v>0</v>
      </c>
      <c r="M9286" s="1">
        <f t="array" ref="M9286">SUMPRODUCT(MAX(ISNUMBER(SEARCH('Class Rules'!$B$6:$B$85,$E9286))*ISNUMBER(SEARCH('Class Rules'!$C$6:$C$85,$F9286))*'Class Rules'!$A$6:$A$85))</f>
        <v>0</v>
      </c>
      <c r="N9286" s="1" t="str">
        <f t="array" ref="N9286">IF($M9286=0,'Class Rules'!$D$3,INDEX('Class Rules'!$D$6:$D$85,MATCH($M9286,'Class Rules'!$A$6:$A$85,0)))</f>
        <v>Passenger LDV</v>
      </c>
      <c r="O9286" s="1" t="str">
        <f t="array" ref="O9286">IF(SUMPRODUCT(MAX(ISNUMBER(SEARCH(Fuel_Rules!$A$6:$A$30,$E9286))*ISNUMBER(SEARCH(Fuel_Rules!$B$6:$B$30,$F9286))*(Fuel_Rules!$A$6:$A$30&lt;&gt;"")))&gt;0,"Plug-in hybrid",IF($G9286="Diesel","Diesel","Gasoline"))</f>
        <v>Gasoline</v>
      </c>
    </row>
    <row r="9287" spans="1:15" ht="15" customHeight="1" x14ac:dyDescent="0.25">
      <c r="A9287" s="1">
        <v>2022</v>
      </c>
      <c r="B9287" s="1" t="s">
        <v>11026</v>
      </c>
      <c r="C9287" s="1" t="s">
        <v>2636</v>
      </c>
      <c r="D9287" s="1" t="s">
        <v>11951</v>
      </c>
      <c r="E9287" s="1" t="s">
        <v>2526</v>
      </c>
      <c r="F9287" s="1" t="s">
        <v>2638</v>
      </c>
      <c r="G9287" s="1" t="s">
        <v>103</v>
      </c>
      <c r="H9287" s="1" t="s">
        <v>437</v>
      </c>
      <c r="I9287" s="1">
        <v>1.6</v>
      </c>
      <c r="J9287" s="1">
        <v>2023</v>
      </c>
      <c r="K9287" s="1">
        <v>115553</v>
      </c>
      <c r="L9287" s="1">
        <v>0</v>
      </c>
      <c r="M9287" s="1">
        <f t="array" ref="M9287">SUMPRODUCT(MAX(ISNUMBER(SEARCH('Class Rules'!$B$6:$B$85,$E9287))*ISNUMBER(SEARCH('Class Rules'!$C$6:$C$85,$F9287))*'Class Rules'!$A$6:$A$85))</f>
        <v>0</v>
      </c>
      <c r="N9287" s="1" t="str">
        <f t="array" ref="N9287">IF($M9287=0,'Class Rules'!$D$3,INDEX('Class Rules'!$D$6:$D$85,MATCH($M9287,'Class Rules'!$A$6:$A$85,0)))</f>
        <v>Passenger LDV</v>
      </c>
      <c r="O9287" s="1" t="str">
        <f t="array" ref="O9287">IF(SUMPRODUCT(MAX(ISNUMBER(SEARCH(Fuel_Rules!$A$6:$A$30,$E9287))*ISNUMBER(SEARCH(Fuel_Rules!$B$6:$B$30,$F9287))*(Fuel_Rules!$A$6:$A$30&lt;&gt;"")))&gt;0,"Plug-in hybrid",IF($G9287="Diesel","Diesel","Gasoline"))</f>
        <v>Gasoline</v>
      </c>
    </row>
    <row r="9288" spans="1:15" ht="15" customHeight="1" x14ac:dyDescent="0.25">
      <c r="A9288" s="1">
        <v>2022</v>
      </c>
      <c r="B9288" s="1" t="s">
        <v>11026</v>
      </c>
      <c r="C9288" s="1" t="s">
        <v>2639</v>
      </c>
      <c r="D9288" s="1" t="s">
        <v>11952</v>
      </c>
      <c r="E9288" s="1" t="s">
        <v>2526</v>
      </c>
      <c r="F9288" s="1" t="s">
        <v>2641</v>
      </c>
      <c r="G9288" s="1" t="s">
        <v>103</v>
      </c>
      <c r="H9288" s="1" t="s">
        <v>437</v>
      </c>
      <c r="I9288" s="1">
        <v>1.6</v>
      </c>
      <c r="J9288" s="1">
        <v>2023</v>
      </c>
      <c r="K9288" s="1">
        <v>118944</v>
      </c>
      <c r="L9288" s="1">
        <v>0</v>
      </c>
      <c r="M9288" s="1">
        <f t="array" ref="M9288">SUMPRODUCT(MAX(ISNUMBER(SEARCH('Class Rules'!$B$6:$B$85,$E9288))*ISNUMBER(SEARCH('Class Rules'!$C$6:$C$85,$F9288))*'Class Rules'!$A$6:$A$85))</f>
        <v>0</v>
      </c>
      <c r="N9288" s="1" t="str">
        <f t="array" ref="N9288">IF($M9288=0,'Class Rules'!$D$3,INDEX('Class Rules'!$D$6:$D$85,MATCH($M9288,'Class Rules'!$A$6:$A$85,0)))</f>
        <v>Passenger LDV</v>
      </c>
      <c r="O9288" s="1" t="str">
        <f t="array" ref="O9288">IF(SUMPRODUCT(MAX(ISNUMBER(SEARCH(Fuel_Rules!$A$6:$A$30,$E9288))*ISNUMBER(SEARCH(Fuel_Rules!$B$6:$B$30,$F9288))*(Fuel_Rules!$A$6:$A$30&lt;&gt;"")))&gt;0,"Plug-in hybrid",IF($G9288="Diesel","Diesel","Gasoline"))</f>
        <v>Gasoline</v>
      </c>
    </row>
    <row r="9289" spans="1:15" ht="15" customHeight="1" x14ac:dyDescent="0.25">
      <c r="A9289" s="1">
        <v>2022</v>
      </c>
      <c r="B9289" s="1" t="s">
        <v>11026</v>
      </c>
      <c r="C9289" s="1" t="s">
        <v>2639</v>
      </c>
      <c r="D9289" s="1" t="s">
        <v>11953</v>
      </c>
      <c r="E9289" s="1" t="s">
        <v>2526</v>
      </c>
      <c r="F9289" s="1" t="s">
        <v>2641</v>
      </c>
      <c r="G9289" s="1" t="s">
        <v>103</v>
      </c>
      <c r="H9289" s="1" t="s">
        <v>437</v>
      </c>
      <c r="I9289" s="1">
        <v>1.6</v>
      </c>
      <c r="J9289" s="1">
        <v>2023</v>
      </c>
      <c r="K9289" s="1">
        <v>108560</v>
      </c>
      <c r="L9289" s="1">
        <v>0</v>
      </c>
      <c r="M9289" s="1">
        <f t="array" ref="M9289">SUMPRODUCT(MAX(ISNUMBER(SEARCH('Class Rules'!$B$6:$B$85,$E9289))*ISNUMBER(SEARCH('Class Rules'!$C$6:$C$85,$F9289))*'Class Rules'!$A$6:$A$85))</f>
        <v>0</v>
      </c>
      <c r="N9289" s="1" t="str">
        <f t="array" ref="N9289">IF($M9289=0,'Class Rules'!$D$3,INDEX('Class Rules'!$D$6:$D$85,MATCH($M9289,'Class Rules'!$A$6:$A$85,0)))</f>
        <v>Passenger LDV</v>
      </c>
      <c r="O9289" s="1" t="str">
        <f t="array" ref="O9289">IF(SUMPRODUCT(MAX(ISNUMBER(SEARCH(Fuel_Rules!$A$6:$A$30,$E9289))*ISNUMBER(SEARCH(Fuel_Rules!$B$6:$B$30,$F9289))*(Fuel_Rules!$A$6:$A$30&lt;&gt;"")))&gt;0,"Plug-in hybrid",IF($G9289="Diesel","Diesel","Gasoline"))</f>
        <v>Gasoline</v>
      </c>
    </row>
    <row r="9290" spans="1:15" ht="15" customHeight="1" x14ac:dyDescent="0.25">
      <c r="A9290" s="1">
        <v>2022</v>
      </c>
      <c r="B9290" s="1" t="s">
        <v>11026</v>
      </c>
      <c r="C9290" s="1" t="s">
        <v>2642</v>
      </c>
      <c r="D9290" s="1" t="s">
        <v>11954</v>
      </c>
      <c r="E9290" s="1" t="s">
        <v>2526</v>
      </c>
      <c r="F9290" s="1" t="s">
        <v>2644</v>
      </c>
      <c r="G9290" s="1" t="s">
        <v>103</v>
      </c>
      <c r="H9290" s="1" t="s">
        <v>437</v>
      </c>
      <c r="I9290" s="1">
        <v>1.6</v>
      </c>
      <c r="J9290" s="1">
        <v>2023</v>
      </c>
      <c r="K9290" s="1">
        <v>112153</v>
      </c>
      <c r="L9290" s="1">
        <v>0</v>
      </c>
      <c r="M9290" s="1">
        <f t="array" ref="M9290">SUMPRODUCT(MAX(ISNUMBER(SEARCH('Class Rules'!$B$6:$B$85,$E9290))*ISNUMBER(SEARCH('Class Rules'!$C$6:$C$85,$F9290))*'Class Rules'!$A$6:$A$85))</f>
        <v>0</v>
      </c>
      <c r="N9290" s="1" t="str">
        <f t="array" ref="N9290">IF($M9290=0,'Class Rules'!$D$3,INDEX('Class Rules'!$D$6:$D$85,MATCH($M9290,'Class Rules'!$A$6:$A$85,0)))</f>
        <v>Passenger LDV</v>
      </c>
      <c r="O9290" s="1" t="str">
        <f t="array" ref="O9290">IF(SUMPRODUCT(MAX(ISNUMBER(SEARCH(Fuel_Rules!$A$6:$A$30,$E9290))*ISNUMBER(SEARCH(Fuel_Rules!$B$6:$B$30,$F9290))*(Fuel_Rules!$A$6:$A$30&lt;&gt;"")))&gt;0,"Plug-in hybrid",IF($G9290="Diesel","Diesel","Gasoline"))</f>
        <v>Gasoline</v>
      </c>
    </row>
    <row r="9291" spans="1:15" ht="15" customHeight="1" x14ac:dyDescent="0.25">
      <c r="A9291" s="1">
        <v>2022</v>
      </c>
      <c r="B9291" s="1" t="s">
        <v>11026</v>
      </c>
      <c r="C9291" s="1" t="s">
        <v>2642</v>
      </c>
      <c r="D9291" s="1" t="s">
        <v>11955</v>
      </c>
      <c r="E9291" s="1" t="s">
        <v>2526</v>
      </c>
      <c r="F9291" s="1" t="s">
        <v>2644</v>
      </c>
      <c r="G9291" s="1" t="s">
        <v>103</v>
      </c>
      <c r="H9291" s="1" t="s">
        <v>437</v>
      </c>
      <c r="I9291" s="1">
        <v>1.6</v>
      </c>
      <c r="J9291" s="1">
        <v>2023</v>
      </c>
      <c r="K9291" s="1">
        <v>103228</v>
      </c>
      <c r="L9291" s="1">
        <v>0</v>
      </c>
      <c r="M9291" s="1">
        <f t="array" ref="M9291">SUMPRODUCT(MAX(ISNUMBER(SEARCH('Class Rules'!$B$6:$B$85,$E9291))*ISNUMBER(SEARCH('Class Rules'!$C$6:$C$85,$F9291))*'Class Rules'!$A$6:$A$85))</f>
        <v>0</v>
      </c>
      <c r="N9291" s="1" t="str">
        <f t="array" ref="N9291">IF($M9291=0,'Class Rules'!$D$3,INDEX('Class Rules'!$D$6:$D$85,MATCH($M9291,'Class Rules'!$A$6:$A$85,0)))</f>
        <v>Passenger LDV</v>
      </c>
      <c r="O9291" s="1" t="str">
        <f t="array" ref="O9291">IF(SUMPRODUCT(MAX(ISNUMBER(SEARCH(Fuel_Rules!$A$6:$A$30,$E9291))*ISNUMBER(SEARCH(Fuel_Rules!$B$6:$B$30,$F9291))*(Fuel_Rules!$A$6:$A$30&lt;&gt;"")))&gt;0,"Plug-in hybrid",IF($G9291="Diesel","Diesel","Gasoline"))</f>
        <v>Gasoline</v>
      </c>
    </row>
    <row r="9292" spans="1:15" ht="15" customHeight="1" x14ac:dyDescent="0.25">
      <c r="A9292" s="1">
        <v>2022</v>
      </c>
      <c r="B9292" s="1" t="s">
        <v>11026</v>
      </c>
      <c r="C9292" s="1" t="s">
        <v>2645</v>
      </c>
      <c r="D9292" s="1" t="s">
        <v>11956</v>
      </c>
      <c r="E9292" s="1" t="s">
        <v>2526</v>
      </c>
      <c r="F9292" s="1" t="s">
        <v>2647</v>
      </c>
      <c r="G9292" s="1" t="s">
        <v>103</v>
      </c>
      <c r="H9292" s="1" t="s">
        <v>298</v>
      </c>
      <c r="I9292" s="1">
        <v>1.6</v>
      </c>
      <c r="J9292" s="1">
        <v>2023</v>
      </c>
      <c r="K9292" s="1">
        <v>105206</v>
      </c>
      <c r="L9292" s="1">
        <v>0</v>
      </c>
      <c r="M9292" s="1">
        <f t="array" ref="M9292">SUMPRODUCT(MAX(ISNUMBER(SEARCH('Class Rules'!$B$6:$B$85,$E9292))*ISNUMBER(SEARCH('Class Rules'!$C$6:$C$85,$F9292))*'Class Rules'!$A$6:$A$85))</f>
        <v>0</v>
      </c>
      <c r="N9292" s="1" t="str">
        <f t="array" ref="N9292">IF($M9292=0,'Class Rules'!$D$3,INDEX('Class Rules'!$D$6:$D$85,MATCH($M9292,'Class Rules'!$A$6:$A$85,0)))</f>
        <v>Passenger LDV</v>
      </c>
      <c r="O9292" s="1" t="str">
        <f t="array" ref="O9292">IF(SUMPRODUCT(MAX(ISNUMBER(SEARCH(Fuel_Rules!$A$6:$A$30,$E9292))*ISNUMBER(SEARCH(Fuel_Rules!$B$6:$B$30,$F9292))*(Fuel_Rules!$A$6:$A$30&lt;&gt;"")))&gt;0,"Plug-in hybrid",IF($G9292="Diesel","Diesel","Gasoline"))</f>
        <v>Gasoline</v>
      </c>
    </row>
    <row r="9293" spans="1:15" ht="15" customHeight="1" x14ac:dyDescent="0.25">
      <c r="A9293" s="1">
        <v>2022</v>
      </c>
      <c r="B9293" s="1" t="s">
        <v>11026</v>
      </c>
      <c r="C9293" s="1" t="s">
        <v>2645</v>
      </c>
      <c r="D9293" s="1" t="s">
        <v>11957</v>
      </c>
      <c r="E9293" s="1" t="s">
        <v>2526</v>
      </c>
      <c r="F9293" s="1" t="s">
        <v>2647</v>
      </c>
      <c r="G9293" s="1" t="s">
        <v>103</v>
      </c>
      <c r="H9293" s="1" t="s">
        <v>298</v>
      </c>
      <c r="I9293" s="1">
        <v>1.6</v>
      </c>
      <c r="J9293" s="1">
        <v>2023</v>
      </c>
      <c r="K9293" s="1">
        <v>97933</v>
      </c>
      <c r="L9293" s="1">
        <v>0</v>
      </c>
      <c r="M9293" s="1">
        <f t="array" ref="M9293">SUMPRODUCT(MAX(ISNUMBER(SEARCH('Class Rules'!$B$6:$B$85,$E9293))*ISNUMBER(SEARCH('Class Rules'!$C$6:$C$85,$F9293))*'Class Rules'!$A$6:$A$85))</f>
        <v>0</v>
      </c>
      <c r="N9293" s="1" t="str">
        <f t="array" ref="N9293">IF($M9293=0,'Class Rules'!$D$3,INDEX('Class Rules'!$D$6:$D$85,MATCH($M9293,'Class Rules'!$A$6:$A$85,0)))</f>
        <v>Passenger LDV</v>
      </c>
      <c r="O9293" s="1" t="str">
        <f t="array" ref="O9293">IF(SUMPRODUCT(MAX(ISNUMBER(SEARCH(Fuel_Rules!$A$6:$A$30,$E9293))*ISNUMBER(SEARCH(Fuel_Rules!$B$6:$B$30,$F9293))*(Fuel_Rules!$A$6:$A$30&lt;&gt;"")))&gt;0,"Plug-in hybrid",IF($G9293="Diesel","Diesel","Gasoline"))</f>
        <v>Gasoline</v>
      </c>
    </row>
    <row r="9294" spans="1:15" ht="15" customHeight="1" x14ac:dyDescent="0.25">
      <c r="A9294" s="1">
        <v>2022</v>
      </c>
      <c r="B9294" s="1" t="s">
        <v>11026</v>
      </c>
      <c r="C9294" s="1" t="s">
        <v>2651</v>
      </c>
      <c r="D9294" s="1" t="s">
        <v>11958</v>
      </c>
      <c r="E9294" s="1" t="s">
        <v>2526</v>
      </c>
      <c r="F9294" s="1" t="s">
        <v>2653</v>
      </c>
      <c r="G9294" s="1" t="s">
        <v>103</v>
      </c>
      <c r="H9294" s="1" t="s">
        <v>437</v>
      </c>
      <c r="I9294" s="1">
        <v>1.3</v>
      </c>
      <c r="J9294" s="1">
        <v>2023</v>
      </c>
      <c r="K9294" s="1">
        <v>151821</v>
      </c>
      <c r="L9294" s="1">
        <v>0</v>
      </c>
      <c r="M9294" s="1">
        <f t="array" ref="M9294">SUMPRODUCT(MAX(ISNUMBER(SEARCH('Class Rules'!$B$6:$B$85,$E9294))*ISNUMBER(SEARCH('Class Rules'!$C$6:$C$85,$F9294))*'Class Rules'!$A$6:$A$85))</f>
        <v>0</v>
      </c>
      <c r="N9294" s="1" t="str">
        <f t="array" ref="N9294">IF($M9294=0,'Class Rules'!$D$3,INDEX('Class Rules'!$D$6:$D$85,MATCH($M9294,'Class Rules'!$A$6:$A$85,0)))</f>
        <v>Passenger LDV</v>
      </c>
      <c r="O9294" s="1" t="str">
        <f t="array" ref="O9294">IF(SUMPRODUCT(MAX(ISNUMBER(SEARCH(Fuel_Rules!$A$6:$A$30,$E9294))*ISNUMBER(SEARCH(Fuel_Rules!$B$6:$B$30,$F9294))*(Fuel_Rules!$A$6:$A$30&lt;&gt;"")))&gt;0,"Plug-in hybrid",IF($G9294="Diesel","Diesel","Gasoline"))</f>
        <v>Gasoline</v>
      </c>
    </row>
    <row r="9295" spans="1:15" ht="15" customHeight="1" x14ac:dyDescent="0.25">
      <c r="A9295" s="1">
        <v>2022</v>
      </c>
      <c r="B9295" s="1" t="s">
        <v>11026</v>
      </c>
      <c r="C9295" s="1" t="s">
        <v>2651</v>
      </c>
      <c r="D9295" s="1" t="s">
        <v>11959</v>
      </c>
      <c r="E9295" s="1" t="s">
        <v>2526</v>
      </c>
      <c r="F9295" s="1" t="s">
        <v>2653</v>
      </c>
      <c r="G9295" s="1" t="s">
        <v>103</v>
      </c>
      <c r="H9295" s="1" t="s">
        <v>437</v>
      </c>
      <c r="I9295" s="1">
        <v>1.3</v>
      </c>
      <c r="J9295" s="1">
        <v>2023</v>
      </c>
      <c r="K9295" s="1">
        <v>140818</v>
      </c>
      <c r="L9295" s="1">
        <v>0</v>
      </c>
      <c r="M9295" s="1">
        <f t="array" ref="M9295">SUMPRODUCT(MAX(ISNUMBER(SEARCH('Class Rules'!$B$6:$B$85,$E9295))*ISNUMBER(SEARCH('Class Rules'!$C$6:$C$85,$F9295))*'Class Rules'!$A$6:$A$85))</f>
        <v>0</v>
      </c>
      <c r="N9295" s="1" t="str">
        <f t="array" ref="N9295">IF($M9295=0,'Class Rules'!$D$3,INDEX('Class Rules'!$D$6:$D$85,MATCH($M9295,'Class Rules'!$A$6:$A$85,0)))</f>
        <v>Passenger LDV</v>
      </c>
      <c r="O9295" s="1" t="str">
        <f t="array" ref="O9295">IF(SUMPRODUCT(MAX(ISNUMBER(SEARCH(Fuel_Rules!$A$6:$A$30,$E9295))*ISNUMBER(SEARCH(Fuel_Rules!$B$6:$B$30,$F9295))*(Fuel_Rules!$A$6:$A$30&lt;&gt;"")))&gt;0,"Plug-in hybrid",IF($G9295="Diesel","Diesel","Gasoline"))</f>
        <v>Gasoline</v>
      </c>
    </row>
    <row r="9296" spans="1:15" ht="15" customHeight="1" x14ac:dyDescent="0.25">
      <c r="A9296" s="1">
        <v>2022</v>
      </c>
      <c r="B9296" s="1" t="s">
        <v>11026</v>
      </c>
      <c r="C9296" s="1" t="s">
        <v>2654</v>
      </c>
      <c r="D9296" s="1" t="s">
        <v>11960</v>
      </c>
      <c r="E9296" s="1" t="s">
        <v>2526</v>
      </c>
      <c r="F9296" s="1" t="s">
        <v>2656</v>
      </c>
      <c r="G9296" s="1" t="s">
        <v>103</v>
      </c>
      <c r="H9296" s="1" t="s">
        <v>437</v>
      </c>
      <c r="I9296" s="1">
        <v>1.3</v>
      </c>
      <c r="J9296" s="1">
        <v>2023</v>
      </c>
      <c r="K9296" s="1">
        <v>144941</v>
      </c>
      <c r="L9296" s="1">
        <v>0</v>
      </c>
      <c r="M9296" s="1">
        <f t="array" ref="M9296">SUMPRODUCT(MAX(ISNUMBER(SEARCH('Class Rules'!$B$6:$B$85,$E9296))*ISNUMBER(SEARCH('Class Rules'!$C$6:$C$85,$F9296))*'Class Rules'!$A$6:$A$85))</f>
        <v>0</v>
      </c>
      <c r="N9296" s="1" t="str">
        <f t="array" ref="N9296">IF($M9296=0,'Class Rules'!$D$3,INDEX('Class Rules'!$D$6:$D$85,MATCH($M9296,'Class Rules'!$A$6:$A$85,0)))</f>
        <v>Passenger LDV</v>
      </c>
      <c r="O9296" s="1" t="str">
        <f t="array" ref="O9296">IF(SUMPRODUCT(MAX(ISNUMBER(SEARCH(Fuel_Rules!$A$6:$A$30,$E9296))*ISNUMBER(SEARCH(Fuel_Rules!$B$6:$B$30,$F9296))*(Fuel_Rules!$A$6:$A$30&lt;&gt;"")))&gt;0,"Plug-in hybrid",IF($G9296="Diesel","Diesel","Gasoline"))</f>
        <v>Gasoline</v>
      </c>
    </row>
    <row r="9297" spans="1:15" ht="15" customHeight="1" x14ac:dyDescent="0.25">
      <c r="A9297" s="1">
        <v>2022</v>
      </c>
      <c r="B9297" s="1" t="s">
        <v>11026</v>
      </c>
      <c r="C9297" s="1" t="s">
        <v>2654</v>
      </c>
      <c r="D9297" s="1" t="s">
        <v>11961</v>
      </c>
      <c r="E9297" s="1" t="s">
        <v>2526</v>
      </c>
      <c r="F9297" s="1" t="s">
        <v>2656</v>
      </c>
      <c r="G9297" s="1" t="s">
        <v>103</v>
      </c>
      <c r="H9297" s="1" t="s">
        <v>437</v>
      </c>
      <c r="I9297" s="1">
        <v>1.3</v>
      </c>
      <c r="J9297" s="1">
        <v>2023</v>
      </c>
      <c r="K9297" s="1">
        <v>137470</v>
      </c>
      <c r="L9297" s="1">
        <v>0</v>
      </c>
      <c r="M9297" s="1">
        <f t="array" ref="M9297">SUMPRODUCT(MAX(ISNUMBER(SEARCH('Class Rules'!$B$6:$B$85,$E9297))*ISNUMBER(SEARCH('Class Rules'!$C$6:$C$85,$F9297))*'Class Rules'!$A$6:$A$85))</f>
        <v>0</v>
      </c>
      <c r="N9297" s="1" t="str">
        <f t="array" ref="N9297">IF($M9297=0,'Class Rules'!$D$3,INDEX('Class Rules'!$D$6:$D$85,MATCH($M9297,'Class Rules'!$A$6:$A$85,0)))</f>
        <v>Passenger LDV</v>
      </c>
      <c r="O9297" s="1" t="str">
        <f t="array" ref="O9297">IF(SUMPRODUCT(MAX(ISNUMBER(SEARCH(Fuel_Rules!$A$6:$A$30,$E9297))*ISNUMBER(SEARCH(Fuel_Rules!$B$6:$B$30,$F9297))*(Fuel_Rules!$A$6:$A$30&lt;&gt;"")))&gt;0,"Plug-in hybrid",IF($G9297="Diesel","Diesel","Gasoline"))</f>
        <v>Gasoline</v>
      </c>
    </row>
    <row r="9298" spans="1:15" ht="15" customHeight="1" x14ac:dyDescent="0.25">
      <c r="A9298" s="1">
        <v>2022</v>
      </c>
      <c r="B9298" s="1" t="s">
        <v>11026</v>
      </c>
      <c r="C9298" s="1" t="s">
        <v>2657</v>
      </c>
      <c r="D9298" s="1" t="s">
        <v>11962</v>
      </c>
      <c r="E9298" s="1" t="s">
        <v>2526</v>
      </c>
      <c r="F9298" s="1" t="s">
        <v>2659</v>
      </c>
      <c r="G9298" s="1" t="s">
        <v>103</v>
      </c>
      <c r="H9298" s="1" t="s">
        <v>437</v>
      </c>
      <c r="I9298" s="1">
        <v>1.3</v>
      </c>
      <c r="J9298" s="1">
        <v>2023</v>
      </c>
      <c r="K9298" s="1">
        <v>140889</v>
      </c>
      <c r="L9298" s="1">
        <v>0</v>
      </c>
      <c r="M9298" s="1">
        <f t="array" ref="M9298">SUMPRODUCT(MAX(ISNUMBER(SEARCH('Class Rules'!$B$6:$B$85,$E9298))*ISNUMBER(SEARCH('Class Rules'!$C$6:$C$85,$F9298))*'Class Rules'!$A$6:$A$85))</f>
        <v>0</v>
      </c>
      <c r="N9298" s="1" t="str">
        <f t="array" ref="N9298">IF($M9298=0,'Class Rules'!$D$3,INDEX('Class Rules'!$D$6:$D$85,MATCH($M9298,'Class Rules'!$A$6:$A$85,0)))</f>
        <v>Passenger LDV</v>
      </c>
      <c r="O9298" s="1" t="str">
        <f t="array" ref="O9298">IF(SUMPRODUCT(MAX(ISNUMBER(SEARCH(Fuel_Rules!$A$6:$A$30,$E9298))*ISNUMBER(SEARCH(Fuel_Rules!$B$6:$B$30,$F9298))*(Fuel_Rules!$A$6:$A$30&lt;&gt;"")))&gt;0,"Plug-in hybrid",IF($G9298="Diesel","Diesel","Gasoline"))</f>
        <v>Gasoline</v>
      </c>
    </row>
    <row r="9299" spans="1:15" ht="15" customHeight="1" x14ac:dyDescent="0.25">
      <c r="A9299" s="1">
        <v>2022</v>
      </c>
      <c r="B9299" s="1" t="s">
        <v>11026</v>
      </c>
      <c r="C9299" s="1" t="s">
        <v>2657</v>
      </c>
      <c r="D9299" s="1" t="s">
        <v>11963</v>
      </c>
      <c r="E9299" s="1" t="s">
        <v>2526</v>
      </c>
      <c r="F9299" s="1" t="s">
        <v>2659</v>
      </c>
      <c r="G9299" s="1" t="s">
        <v>103</v>
      </c>
      <c r="H9299" s="1" t="s">
        <v>437</v>
      </c>
      <c r="I9299" s="1">
        <v>1.3</v>
      </c>
      <c r="J9299" s="1">
        <v>2023</v>
      </c>
      <c r="K9299" s="1">
        <v>133390</v>
      </c>
      <c r="L9299" s="1">
        <v>0</v>
      </c>
      <c r="M9299" s="1">
        <f t="array" ref="M9299">SUMPRODUCT(MAX(ISNUMBER(SEARCH('Class Rules'!$B$6:$B$85,$E9299))*ISNUMBER(SEARCH('Class Rules'!$C$6:$C$85,$F9299))*'Class Rules'!$A$6:$A$85))</f>
        <v>0</v>
      </c>
      <c r="N9299" s="1" t="str">
        <f t="array" ref="N9299">IF($M9299=0,'Class Rules'!$D$3,INDEX('Class Rules'!$D$6:$D$85,MATCH($M9299,'Class Rules'!$A$6:$A$85,0)))</f>
        <v>Passenger LDV</v>
      </c>
      <c r="O9299" s="1" t="str">
        <f t="array" ref="O9299">IF(SUMPRODUCT(MAX(ISNUMBER(SEARCH(Fuel_Rules!$A$6:$A$30,$E9299))*ISNUMBER(SEARCH(Fuel_Rules!$B$6:$B$30,$F9299))*(Fuel_Rules!$A$6:$A$30&lt;&gt;"")))&gt;0,"Plug-in hybrid",IF($G9299="Diesel","Diesel","Gasoline"))</f>
        <v>Gasoline</v>
      </c>
    </row>
    <row r="9300" spans="1:15" ht="15" customHeight="1" x14ac:dyDescent="0.25">
      <c r="A9300" s="1">
        <v>2022</v>
      </c>
      <c r="B9300" s="1" t="s">
        <v>11026</v>
      </c>
      <c r="C9300" s="1" t="s">
        <v>2660</v>
      </c>
      <c r="D9300" s="1" t="s">
        <v>11964</v>
      </c>
      <c r="E9300" s="1" t="s">
        <v>2526</v>
      </c>
      <c r="F9300" s="1" t="s">
        <v>2662</v>
      </c>
      <c r="G9300" s="1" t="s">
        <v>103</v>
      </c>
      <c r="H9300" s="1" t="s">
        <v>298</v>
      </c>
      <c r="I9300" s="1">
        <v>1</v>
      </c>
      <c r="J9300" s="1">
        <v>2023</v>
      </c>
      <c r="K9300" s="1">
        <v>80918</v>
      </c>
      <c r="L9300" s="1">
        <v>0</v>
      </c>
      <c r="M9300" s="1">
        <f t="array" ref="M9300">SUMPRODUCT(MAX(ISNUMBER(SEARCH('Class Rules'!$B$6:$B$85,$E9300))*ISNUMBER(SEARCH('Class Rules'!$C$6:$C$85,$F9300))*'Class Rules'!$A$6:$A$85))</f>
        <v>0</v>
      </c>
      <c r="N9300" s="1" t="str">
        <f t="array" ref="N9300">IF($M9300=0,'Class Rules'!$D$3,INDEX('Class Rules'!$D$6:$D$85,MATCH($M9300,'Class Rules'!$A$6:$A$85,0)))</f>
        <v>Passenger LDV</v>
      </c>
      <c r="O9300" s="1" t="str">
        <f t="array" ref="O9300">IF(SUMPRODUCT(MAX(ISNUMBER(SEARCH(Fuel_Rules!$A$6:$A$30,$E9300))*ISNUMBER(SEARCH(Fuel_Rules!$B$6:$B$30,$F9300))*(Fuel_Rules!$A$6:$A$30&lt;&gt;"")))&gt;0,"Plug-in hybrid",IF($G9300="Diesel","Diesel","Gasoline"))</f>
        <v>Gasoline</v>
      </c>
    </row>
    <row r="9301" spans="1:15" ht="15" customHeight="1" x14ac:dyDescent="0.25">
      <c r="A9301" s="1">
        <v>2022</v>
      </c>
      <c r="B9301" s="1" t="s">
        <v>11026</v>
      </c>
      <c r="C9301" s="1" t="s">
        <v>2660</v>
      </c>
      <c r="D9301" s="1" t="s">
        <v>11965</v>
      </c>
      <c r="E9301" s="1" t="s">
        <v>2526</v>
      </c>
      <c r="F9301" s="1" t="s">
        <v>2662</v>
      </c>
      <c r="G9301" s="1" t="s">
        <v>103</v>
      </c>
      <c r="H9301" s="1" t="s">
        <v>298</v>
      </c>
      <c r="I9301" s="1">
        <v>1</v>
      </c>
      <c r="J9301" s="1">
        <v>2023</v>
      </c>
      <c r="K9301" s="1">
        <v>75481</v>
      </c>
      <c r="L9301" s="1">
        <v>0</v>
      </c>
      <c r="M9301" s="1">
        <f t="array" ref="M9301">SUMPRODUCT(MAX(ISNUMBER(SEARCH('Class Rules'!$B$6:$B$85,$E9301))*ISNUMBER(SEARCH('Class Rules'!$C$6:$C$85,$F9301))*'Class Rules'!$A$6:$A$85))</f>
        <v>0</v>
      </c>
      <c r="N9301" s="1" t="str">
        <f t="array" ref="N9301">IF($M9301=0,'Class Rules'!$D$3,INDEX('Class Rules'!$D$6:$D$85,MATCH($M9301,'Class Rules'!$A$6:$A$85,0)))</f>
        <v>Passenger LDV</v>
      </c>
      <c r="O9301" s="1" t="str">
        <f t="array" ref="O9301">IF(SUMPRODUCT(MAX(ISNUMBER(SEARCH(Fuel_Rules!$A$6:$A$30,$E9301))*ISNUMBER(SEARCH(Fuel_Rules!$B$6:$B$30,$F9301))*(Fuel_Rules!$A$6:$A$30&lt;&gt;"")))&gt;0,"Plug-in hybrid",IF($G9301="Diesel","Diesel","Gasoline"))</f>
        <v>Gasoline</v>
      </c>
    </row>
    <row r="9302" spans="1:15" ht="15" customHeight="1" x14ac:dyDescent="0.25">
      <c r="A9302" s="1">
        <v>2022</v>
      </c>
      <c r="B9302" s="1" t="s">
        <v>11026</v>
      </c>
      <c r="C9302" s="1" t="s">
        <v>5001</v>
      </c>
      <c r="D9302" s="1" t="s">
        <v>11966</v>
      </c>
      <c r="E9302" s="1" t="s">
        <v>2526</v>
      </c>
      <c r="F9302" s="1" t="s">
        <v>5003</v>
      </c>
      <c r="G9302" s="1" t="s">
        <v>103</v>
      </c>
      <c r="H9302" s="1" t="s">
        <v>437</v>
      </c>
      <c r="I9302" s="1">
        <v>1.3</v>
      </c>
      <c r="J9302" s="1">
        <v>2023</v>
      </c>
      <c r="K9302" s="1">
        <v>138153</v>
      </c>
      <c r="L9302" s="1">
        <v>0</v>
      </c>
      <c r="M9302" s="1">
        <f t="array" ref="M9302">SUMPRODUCT(MAX(ISNUMBER(SEARCH('Class Rules'!$B$6:$B$85,$E9302))*ISNUMBER(SEARCH('Class Rules'!$C$6:$C$85,$F9302))*'Class Rules'!$A$6:$A$85))</f>
        <v>0</v>
      </c>
      <c r="N9302" s="1" t="str">
        <f t="array" ref="N9302">IF($M9302=0,'Class Rules'!$D$3,INDEX('Class Rules'!$D$6:$D$85,MATCH($M9302,'Class Rules'!$A$6:$A$85,0)))</f>
        <v>Passenger LDV</v>
      </c>
      <c r="O9302" s="1" t="str">
        <f t="array" ref="O9302">IF(SUMPRODUCT(MAX(ISNUMBER(SEARCH(Fuel_Rules!$A$6:$A$30,$E9302))*ISNUMBER(SEARCH(Fuel_Rules!$B$6:$B$30,$F9302))*(Fuel_Rules!$A$6:$A$30&lt;&gt;"")))&gt;0,"Plug-in hybrid",IF($G9302="Diesel","Diesel","Gasoline"))</f>
        <v>Gasoline</v>
      </c>
    </row>
    <row r="9303" spans="1:15" ht="15" customHeight="1" x14ac:dyDescent="0.25">
      <c r="A9303" s="1">
        <v>2022</v>
      </c>
      <c r="B9303" s="1" t="s">
        <v>11026</v>
      </c>
      <c r="C9303" s="1" t="s">
        <v>5001</v>
      </c>
      <c r="D9303" s="1" t="s">
        <v>11967</v>
      </c>
      <c r="E9303" s="1" t="s">
        <v>2526</v>
      </c>
      <c r="F9303" s="1" t="s">
        <v>5003</v>
      </c>
      <c r="G9303" s="1" t="s">
        <v>103</v>
      </c>
      <c r="H9303" s="1" t="s">
        <v>437</v>
      </c>
      <c r="I9303" s="1">
        <v>1.3</v>
      </c>
      <c r="J9303" s="1">
        <v>2023</v>
      </c>
      <c r="K9303" s="1">
        <v>132173</v>
      </c>
      <c r="L9303" s="1">
        <v>0</v>
      </c>
      <c r="M9303" s="1">
        <f t="array" ref="M9303">SUMPRODUCT(MAX(ISNUMBER(SEARCH('Class Rules'!$B$6:$B$85,$E9303))*ISNUMBER(SEARCH('Class Rules'!$C$6:$C$85,$F9303))*'Class Rules'!$A$6:$A$85))</f>
        <v>0</v>
      </c>
      <c r="N9303" s="1" t="str">
        <f t="array" ref="N9303">IF($M9303=0,'Class Rules'!$D$3,INDEX('Class Rules'!$D$6:$D$85,MATCH($M9303,'Class Rules'!$A$6:$A$85,0)))</f>
        <v>Passenger LDV</v>
      </c>
      <c r="O9303" s="1" t="str">
        <f t="array" ref="O9303">IF(SUMPRODUCT(MAX(ISNUMBER(SEARCH(Fuel_Rules!$A$6:$A$30,$E9303))*ISNUMBER(SEARCH(Fuel_Rules!$B$6:$B$30,$F9303))*(Fuel_Rules!$A$6:$A$30&lt;&gt;"")))&gt;0,"Plug-in hybrid",IF($G9303="Diesel","Diesel","Gasoline"))</f>
        <v>Gasoline</v>
      </c>
    </row>
    <row r="9304" spans="1:15" ht="15" customHeight="1" x14ac:dyDescent="0.25">
      <c r="A9304" s="1">
        <v>2022</v>
      </c>
      <c r="B9304" s="1" t="s">
        <v>11026</v>
      </c>
      <c r="C9304" s="1" t="s">
        <v>6754</v>
      </c>
      <c r="D9304" s="1" t="s">
        <v>11968</v>
      </c>
      <c r="E9304" s="1" t="s">
        <v>2526</v>
      </c>
      <c r="F9304" s="1" t="s">
        <v>6756</v>
      </c>
      <c r="G9304" s="1" t="s">
        <v>103</v>
      </c>
      <c r="H9304" s="1" t="s">
        <v>437</v>
      </c>
      <c r="I9304" s="1">
        <v>1.3</v>
      </c>
      <c r="J9304" s="1">
        <v>2023</v>
      </c>
      <c r="K9304" s="1">
        <v>141537</v>
      </c>
      <c r="L9304" s="1">
        <v>0</v>
      </c>
      <c r="M9304" s="1">
        <f t="array" ref="M9304">SUMPRODUCT(MAX(ISNUMBER(SEARCH('Class Rules'!$B$6:$B$85,$E9304))*ISNUMBER(SEARCH('Class Rules'!$C$6:$C$85,$F9304))*'Class Rules'!$A$6:$A$85))</f>
        <v>22</v>
      </c>
      <c r="N9304" s="1" t="str">
        <f t="array" ref="N9304">IF($M9304=0,'Class Rules'!$D$3,INDEX('Class Rules'!$D$6:$D$85,MATCH($M9304,'Class Rules'!$A$6:$A$85,0)))</f>
        <v>Freight LDV</v>
      </c>
      <c r="O9304" s="1" t="str">
        <f t="array" ref="O9304">IF(SUMPRODUCT(MAX(ISNUMBER(SEARCH(Fuel_Rules!$A$6:$A$30,$E9304))*ISNUMBER(SEARCH(Fuel_Rules!$B$6:$B$30,$F9304))*(Fuel_Rules!$A$6:$A$30&lt;&gt;"")))&gt;0,"Plug-in hybrid",IF($G9304="Diesel","Diesel","Gasoline"))</f>
        <v>Gasoline</v>
      </c>
    </row>
    <row r="9305" spans="1:15" ht="15" customHeight="1" x14ac:dyDescent="0.25">
      <c r="A9305" s="1">
        <v>2022</v>
      </c>
      <c r="B9305" s="1" t="s">
        <v>11026</v>
      </c>
      <c r="C9305" s="1" t="s">
        <v>6754</v>
      </c>
      <c r="D9305" s="1" t="s">
        <v>11969</v>
      </c>
      <c r="E9305" s="1" t="s">
        <v>2526</v>
      </c>
      <c r="F9305" s="1" t="s">
        <v>6756</v>
      </c>
      <c r="G9305" s="1" t="s">
        <v>103</v>
      </c>
      <c r="H9305" s="1" t="s">
        <v>437</v>
      </c>
      <c r="I9305" s="1">
        <v>1.3</v>
      </c>
      <c r="J9305" s="1">
        <v>2023</v>
      </c>
      <c r="K9305" s="1">
        <v>136583</v>
      </c>
      <c r="L9305" s="1">
        <v>0</v>
      </c>
      <c r="M9305" s="1">
        <f t="array" ref="M9305">SUMPRODUCT(MAX(ISNUMBER(SEARCH('Class Rules'!$B$6:$B$85,$E9305))*ISNUMBER(SEARCH('Class Rules'!$C$6:$C$85,$F9305))*'Class Rules'!$A$6:$A$85))</f>
        <v>22</v>
      </c>
      <c r="N9305" s="1" t="str">
        <f t="array" ref="N9305">IF($M9305=0,'Class Rules'!$D$3,INDEX('Class Rules'!$D$6:$D$85,MATCH($M9305,'Class Rules'!$A$6:$A$85,0)))</f>
        <v>Freight LDV</v>
      </c>
      <c r="O9305" s="1" t="str">
        <f t="array" ref="O9305">IF(SUMPRODUCT(MAX(ISNUMBER(SEARCH(Fuel_Rules!$A$6:$A$30,$E9305))*ISNUMBER(SEARCH(Fuel_Rules!$B$6:$B$30,$F9305))*(Fuel_Rules!$A$6:$A$30&lt;&gt;"")))&gt;0,"Plug-in hybrid",IF($G9305="Diesel","Diesel","Gasoline"))</f>
        <v>Gasoline</v>
      </c>
    </row>
    <row r="9306" spans="1:15" ht="15" customHeight="1" x14ac:dyDescent="0.25">
      <c r="A9306" s="1">
        <v>2022</v>
      </c>
      <c r="B9306" s="1" t="s">
        <v>11026</v>
      </c>
      <c r="C9306" s="1" t="s">
        <v>8655</v>
      </c>
      <c r="D9306" s="1" t="s">
        <v>11970</v>
      </c>
      <c r="E9306" s="1" t="s">
        <v>2526</v>
      </c>
      <c r="F9306" s="1" t="s">
        <v>8657</v>
      </c>
      <c r="G9306" s="1" t="s">
        <v>103</v>
      </c>
      <c r="H9306" s="1" t="s">
        <v>298</v>
      </c>
      <c r="I9306" s="1">
        <v>1.6</v>
      </c>
      <c r="J9306" s="1">
        <v>2023</v>
      </c>
      <c r="K9306" s="1">
        <v>116920</v>
      </c>
      <c r="L9306" s="1">
        <v>0</v>
      </c>
      <c r="M9306" s="1">
        <f t="array" ref="M9306">SUMPRODUCT(MAX(ISNUMBER(SEARCH('Class Rules'!$B$6:$B$85,$E9306))*ISNUMBER(SEARCH('Class Rules'!$C$6:$C$85,$F9306))*'Class Rules'!$A$6:$A$85))</f>
        <v>22</v>
      </c>
      <c r="N9306" s="1" t="str">
        <f t="array" ref="N9306">IF($M9306=0,'Class Rules'!$D$3,INDEX('Class Rules'!$D$6:$D$85,MATCH($M9306,'Class Rules'!$A$6:$A$85,0)))</f>
        <v>Freight LDV</v>
      </c>
      <c r="O9306" s="1" t="str">
        <f t="array" ref="O9306">IF(SUMPRODUCT(MAX(ISNUMBER(SEARCH(Fuel_Rules!$A$6:$A$30,$E9306))*ISNUMBER(SEARCH(Fuel_Rules!$B$6:$B$30,$F9306))*(Fuel_Rules!$A$6:$A$30&lt;&gt;"")))&gt;0,"Plug-in hybrid",IF($G9306="Diesel","Diesel","Gasoline"))</f>
        <v>Gasoline</v>
      </c>
    </row>
    <row r="9307" spans="1:15" ht="15" customHeight="1" x14ac:dyDescent="0.25">
      <c r="A9307" s="1">
        <v>2022</v>
      </c>
      <c r="B9307" s="1" t="s">
        <v>11026</v>
      </c>
      <c r="C9307" s="1" t="s">
        <v>8655</v>
      </c>
      <c r="D9307" s="1" t="s">
        <v>11971</v>
      </c>
      <c r="E9307" s="1" t="s">
        <v>2526</v>
      </c>
      <c r="F9307" s="1" t="s">
        <v>8657</v>
      </c>
      <c r="G9307" s="1" t="s">
        <v>103</v>
      </c>
      <c r="H9307" s="1" t="s">
        <v>298</v>
      </c>
      <c r="I9307" s="1">
        <v>1.6</v>
      </c>
      <c r="J9307" s="1">
        <v>2023</v>
      </c>
      <c r="K9307" s="1">
        <v>106756</v>
      </c>
      <c r="L9307" s="1">
        <v>0</v>
      </c>
      <c r="M9307" s="1">
        <f t="array" ref="M9307">SUMPRODUCT(MAX(ISNUMBER(SEARCH('Class Rules'!$B$6:$B$85,$E9307))*ISNUMBER(SEARCH('Class Rules'!$C$6:$C$85,$F9307))*'Class Rules'!$A$6:$A$85))</f>
        <v>22</v>
      </c>
      <c r="N9307" s="1" t="str">
        <f t="array" ref="N9307">IF($M9307=0,'Class Rules'!$D$3,INDEX('Class Rules'!$D$6:$D$85,MATCH($M9307,'Class Rules'!$A$6:$A$85,0)))</f>
        <v>Freight LDV</v>
      </c>
      <c r="O9307" s="1" t="str">
        <f t="array" ref="O9307">IF(SUMPRODUCT(MAX(ISNUMBER(SEARCH(Fuel_Rules!$A$6:$A$30,$E9307))*ISNUMBER(SEARCH(Fuel_Rules!$B$6:$B$30,$F9307))*(Fuel_Rules!$A$6:$A$30&lt;&gt;"")))&gt;0,"Plug-in hybrid",IF($G9307="Diesel","Diesel","Gasoline"))</f>
        <v>Gasoline</v>
      </c>
    </row>
    <row r="9308" spans="1:15" ht="15" customHeight="1" x14ac:dyDescent="0.25">
      <c r="A9308" s="1">
        <v>2022</v>
      </c>
      <c r="B9308" s="1" t="s">
        <v>11026</v>
      </c>
      <c r="C9308" s="1" t="s">
        <v>8659</v>
      </c>
      <c r="D9308" s="1" t="s">
        <v>11972</v>
      </c>
      <c r="E9308" s="1" t="s">
        <v>2526</v>
      </c>
      <c r="F9308" s="1" t="s">
        <v>8661</v>
      </c>
      <c r="G9308" s="1" t="s">
        <v>103</v>
      </c>
      <c r="H9308" s="1" t="s">
        <v>298</v>
      </c>
      <c r="I9308" s="1">
        <v>1.6</v>
      </c>
      <c r="J9308" s="1">
        <v>2023</v>
      </c>
      <c r="K9308" s="1">
        <v>112071</v>
      </c>
      <c r="L9308" s="1">
        <v>0</v>
      </c>
      <c r="M9308" s="1">
        <f t="array" ref="M9308">SUMPRODUCT(MAX(ISNUMBER(SEARCH('Class Rules'!$B$6:$B$85,$E9308))*ISNUMBER(SEARCH('Class Rules'!$C$6:$C$85,$F9308))*'Class Rules'!$A$6:$A$85))</f>
        <v>22</v>
      </c>
      <c r="N9308" s="1" t="str">
        <f t="array" ref="N9308">IF($M9308=0,'Class Rules'!$D$3,INDEX('Class Rules'!$D$6:$D$85,MATCH($M9308,'Class Rules'!$A$6:$A$85,0)))</f>
        <v>Freight LDV</v>
      </c>
      <c r="O9308" s="1" t="str">
        <f t="array" ref="O9308">IF(SUMPRODUCT(MAX(ISNUMBER(SEARCH(Fuel_Rules!$A$6:$A$30,$E9308))*ISNUMBER(SEARCH(Fuel_Rules!$B$6:$B$30,$F9308))*(Fuel_Rules!$A$6:$A$30&lt;&gt;"")))&gt;0,"Plug-in hybrid",IF($G9308="Diesel","Diesel","Gasoline"))</f>
        <v>Gasoline</v>
      </c>
    </row>
    <row r="9309" spans="1:15" ht="15" customHeight="1" x14ac:dyDescent="0.25">
      <c r="A9309" s="1">
        <v>2022</v>
      </c>
      <c r="B9309" s="1" t="s">
        <v>11026</v>
      </c>
      <c r="C9309" s="1" t="s">
        <v>8659</v>
      </c>
      <c r="D9309" s="1" t="s">
        <v>11973</v>
      </c>
      <c r="E9309" s="1" t="s">
        <v>2526</v>
      </c>
      <c r="F9309" s="1" t="s">
        <v>8661</v>
      </c>
      <c r="G9309" s="1" t="s">
        <v>103</v>
      </c>
      <c r="H9309" s="1" t="s">
        <v>298</v>
      </c>
      <c r="I9309" s="1">
        <v>1.6</v>
      </c>
      <c r="J9309" s="1">
        <v>2023</v>
      </c>
      <c r="K9309" s="1">
        <v>100164</v>
      </c>
      <c r="L9309" s="1">
        <v>0</v>
      </c>
      <c r="M9309" s="1">
        <f t="array" ref="M9309">SUMPRODUCT(MAX(ISNUMBER(SEARCH('Class Rules'!$B$6:$B$85,$E9309))*ISNUMBER(SEARCH('Class Rules'!$C$6:$C$85,$F9309))*'Class Rules'!$A$6:$A$85))</f>
        <v>22</v>
      </c>
      <c r="N9309" s="1" t="str">
        <f t="array" ref="N9309">IF($M9309=0,'Class Rules'!$D$3,INDEX('Class Rules'!$D$6:$D$85,MATCH($M9309,'Class Rules'!$A$6:$A$85,0)))</f>
        <v>Freight LDV</v>
      </c>
      <c r="O9309" s="1" t="str">
        <f t="array" ref="O9309">IF(SUMPRODUCT(MAX(ISNUMBER(SEARCH(Fuel_Rules!$A$6:$A$30,$E9309))*ISNUMBER(SEARCH(Fuel_Rules!$B$6:$B$30,$F9309))*(Fuel_Rules!$A$6:$A$30&lt;&gt;"")))&gt;0,"Plug-in hybrid",IF($G9309="Diesel","Diesel","Gasoline"))</f>
        <v>Gasoline</v>
      </c>
    </row>
    <row r="9310" spans="1:15" ht="15" customHeight="1" x14ac:dyDescent="0.25">
      <c r="A9310" s="1">
        <v>2022</v>
      </c>
      <c r="B9310" s="1" t="s">
        <v>11026</v>
      </c>
      <c r="C9310" s="1" t="s">
        <v>8663</v>
      </c>
      <c r="D9310" s="1" t="s">
        <v>11974</v>
      </c>
      <c r="E9310" s="1" t="s">
        <v>2526</v>
      </c>
      <c r="F9310" s="1" t="s">
        <v>8665</v>
      </c>
      <c r="G9310" s="1" t="s">
        <v>105</v>
      </c>
      <c r="H9310" s="1" t="s">
        <v>298</v>
      </c>
      <c r="I9310" s="1">
        <v>2.2999999999999998</v>
      </c>
      <c r="J9310" s="1">
        <v>2023</v>
      </c>
      <c r="K9310" s="1">
        <v>203000</v>
      </c>
      <c r="L9310" s="1">
        <v>0</v>
      </c>
      <c r="M9310" s="1">
        <f t="array" ref="M9310">SUMPRODUCT(MAX(ISNUMBER(SEARCH('Class Rules'!$B$6:$B$85,$E9310))*ISNUMBER(SEARCH('Class Rules'!$C$6:$C$85,$F9310))*'Class Rules'!$A$6:$A$85))</f>
        <v>21</v>
      </c>
      <c r="N9310" s="1" t="str">
        <f t="array" ref="N9310">IF($M9310=0,'Class Rules'!$D$3,INDEX('Class Rules'!$D$6:$D$85,MATCH($M9310,'Class Rules'!$A$6:$A$85,0)))</f>
        <v>Freight LDV</v>
      </c>
      <c r="O9310" s="1" t="str">
        <f t="array" ref="O9310">IF(SUMPRODUCT(MAX(ISNUMBER(SEARCH(Fuel_Rules!$A$6:$A$30,$E9310))*ISNUMBER(SEARCH(Fuel_Rules!$B$6:$B$30,$F9310))*(Fuel_Rules!$A$6:$A$30&lt;&gt;"")))&gt;0,"Plug-in hybrid",IF($G9310="Diesel","Diesel","Gasoline"))</f>
        <v>Diesel</v>
      </c>
    </row>
    <row r="9311" spans="1:15" ht="15" customHeight="1" x14ac:dyDescent="0.25">
      <c r="A9311" s="1">
        <v>2022</v>
      </c>
      <c r="B9311" s="1" t="s">
        <v>11026</v>
      </c>
      <c r="C9311" s="1" t="s">
        <v>8663</v>
      </c>
      <c r="D9311" s="1" t="s">
        <v>11975</v>
      </c>
      <c r="E9311" s="1" t="s">
        <v>2526</v>
      </c>
      <c r="F9311" s="1" t="s">
        <v>8665</v>
      </c>
      <c r="G9311" s="1" t="s">
        <v>105</v>
      </c>
      <c r="H9311" s="1" t="s">
        <v>298</v>
      </c>
      <c r="I9311" s="1">
        <v>2.2999999999999998</v>
      </c>
      <c r="J9311" s="1">
        <v>2023</v>
      </c>
      <c r="K9311" s="1">
        <v>179693</v>
      </c>
      <c r="L9311" s="1">
        <v>0</v>
      </c>
      <c r="M9311" s="1">
        <f t="array" ref="M9311">SUMPRODUCT(MAX(ISNUMBER(SEARCH('Class Rules'!$B$6:$B$85,$E9311))*ISNUMBER(SEARCH('Class Rules'!$C$6:$C$85,$F9311))*'Class Rules'!$A$6:$A$85))</f>
        <v>21</v>
      </c>
      <c r="N9311" s="1" t="str">
        <f t="array" ref="N9311">IF($M9311=0,'Class Rules'!$D$3,INDEX('Class Rules'!$D$6:$D$85,MATCH($M9311,'Class Rules'!$A$6:$A$85,0)))</f>
        <v>Freight LDV</v>
      </c>
      <c r="O9311" s="1" t="str">
        <f t="array" ref="O9311">IF(SUMPRODUCT(MAX(ISNUMBER(SEARCH(Fuel_Rules!$A$6:$A$30,$E9311))*ISNUMBER(SEARCH(Fuel_Rules!$B$6:$B$30,$F9311))*(Fuel_Rules!$A$6:$A$30&lt;&gt;"")))&gt;0,"Plug-in hybrid",IF($G9311="Diesel","Diesel","Gasoline"))</f>
        <v>Diesel</v>
      </c>
    </row>
    <row r="9312" spans="1:15" ht="15" customHeight="1" x14ac:dyDescent="0.25">
      <c r="A9312" s="1">
        <v>2022</v>
      </c>
      <c r="B9312" s="1" t="s">
        <v>11026</v>
      </c>
      <c r="C9312" s="1" t="s">
        <v>8667</v>
      </c>
      <c r="D9312" s="1" t="s">
        <v>11976</v>
      </c>
      <c r="E9312" s="1" t="s">
        <v>2526</v>
      </c>
      <c r="F9312" s="1" t="s">
        <v>8669</v>
      </c>
      <c r="G9312" s="1" t="s">
        <v>105</v>
      </c>
      <c r="H9312" s="1" t="s">
        <v>298</v>
      </c>
      <c r="I9312" s="1">
        <v>2.2999999999999998</v>
      </c>
      <c r="J9312" s="1">
        <v>2023</v>
      </c>
      <c r="K9312" s="1">
        <v>207050</v>
      </c>
      <c r="L9312" s="1">
        <v>0</v>
      </c>
      <c r="M9312" s="1">
        <f t="array" ref="M9312">SUMPRODUCT(MAX(ISNUMBER(SEARCH('Class Rules'!$B$6:$B$85,$E9312))*ISNUMBER(SEARCH('Class Rules'!$C$6:$C$85,$F9312))*'Class Rules'!$A$6:$A$85))</f>
        <v>21</v>
      </c>
      <c r="N9312" s="1" t="str">
        <f t="array" ref="N9312">IF($M9312=0,'Class Rules'!$D$3,INDEX('Class Rules'!$D$6:$D$85,MATCH($M9312,'Class Rules'!$A$6:$A$85,0)))</f>
        <v>Freight LDV</v>
      </c>
      <c r="O9312" s="1" t="str">
        <f t="array" ref="O9312">IF(SUMPRODUCT(MAX(ISNUMBER(SEARCH(Fuel_Rules!$A$6:$A$30,$E9312))*ISNUMBER(SEARCH(Fuel_Rules!$B$6:$B$30,$F9312))*(Fuel_Rules!$A$6:$A$30&lt;&gt;"")))&gt;0,"Plug-in hybrid",IF($G9312="Diesel","Diesel","Gasoline"))</f>
        <v>Diesel</v>
      </c>
    </row>
    <row r="9313" spans="1:15" ht="15" customHeight="1" x14ac:dyDescent="0.25">
      <c r="A9313" s="1">
        <v>2022</v>
      </c>
      <c r="B9313" s="1" t="s">
        <v>11026</v>
      </c>
      <c r="C9313" s="1" t="s">
        <v>8667</v>
      </c>
      <c r="D9313" s="1" t="s">
        <v>11977</v>
      </c>
      <c r="E9313" s="1" t="s">
        <v>2526</v>
      </c>
      <c r="F9313" s="1" t="s">
        <v>8669</v>
      </c>
      <c r="G9313" s="1" t="s">
        <v>105</v>
      </c>
      <c r="H9313" s="1" t="s">
        <v>298</v>
      </c>
      <c r="I9313" s="1">
        <v>2.2999999999999998</v>
      </c>
      <c r="J9313" s="1">
        <v>2023</v>
      </c>
      <c r="K9313" s="1">
        <v>184423</v>
      </c>
      <c r="L9313" s="1">
        <v>0</v>
      </c>
      <c r="M9313" s="1">
        <f t="array" ref="M9313">SUMPRODUCT(MAX(ISNUMBER(SEARCH('Class Rules'!$B$6:$B$85,$E9313))*ISNUMBER(SEARCH('Class Rules'!$C$6:$C$85,$F9313))*'Class Rules'!$A$6:$A$85))</f>
        <v>21</v>
      </c>
      <c r="N9313" s="1" t="str">
        <f t="array" ref="N9313">IF($M9313=0,'Class Rules'!$D$3,INDEX('Class Rules'!$D$6:$D$85,MATCH($M9313,'Class Rules'!$A$6:$A$85,0)))</f>
        <v>Freight LDV</v>
      </c>
      <c r="O9313" s="1" t="str">
        <f t="array" ref="O9313">IF(SUMPRODUCT(MAX(ISNUMBER(SEARCH(Fuel_Rules!$A$6:$A$30,$E9313))*ISNUMBER(SEARCH(Fuel_Rules!$B$6:$B$30,$F9313))*(Fuel_Rules!$A$6:$A$30&lt;&gt;"")))&gt;0,"Plug-in hybrid",IF($G9313="Diesel","Diesel","Gasoline"))</f>
        <v>Diesel</v>
      </c>
    </row>
    <row r="9314" spans="1:15" ht="15" customHeight="1" x14ac:dyDescent="0.25">
      <c r="A9314" s="1">
        <v>2022</v>
      </c>
      <c r="B9314" s="1" t="s">
        <v>11026</v>
      </c>
      <c r="C9314" s="1" t="s">
        <v>8671</v>
      </c>
      <c r="D9314" s="1" t="s">
        <v>11978</v>
      </c>
      <c r="E9314" s="1" t="s">
        <v>2526</v>
      </c>
      <c r="F9314" s="1" t="s">
        <v>8673</v>
      </c>
      <c r="G9314" s="1" t="s">
        <v>105</v>
      </c>
      <c r="H9314" s="1" t="s">
        <v>298</v>
      </c>
      <c r="I9314" s="1">
        <v>2.2999999999999998</v>
      </c>
      <c r="J9314" s="1">
        <v>2023</v>
      </c>
      <c r="K9314" s="1">
        <v>213733</v>
      </c>
      <c r="L9314" s="1">
        <v>0</v>
      </c>
      <c r="M9314" s="1">
        <f t="array" ref="M9314">SUMPRODUCT(MAX(ISNUMBER(SEARCH('Class Rules'!$B$6:$B$85,$E9314))*ISNUMBER(SEARCH('Class Rules'!$C$6:$C$85,$F9314))*'Class Rules'!$A$6:$A$85))</f>
        <v>21</v>
      </c>
      <c r="N9314" s="1" t="str">
        <f t="array" ref="N9314">IF($M9314=0,'Class Rules'!$D$3,INDEX('Class Rules'!$D$6:$D$85,MATCH($M9314,'Class Rules'!$A$6:$A$85,0)))</f>
        <v>Freight LDV</v>
      </c>
      <c r="O9314" s="1" t="str">
        <f t="array" ref="O9314">IF(SUMPRODUCT(MAX(ISNUMBER(SEARCH(Fuel_Rules!$A$6:$A$30,$E9314))*ISNUMBER(SEARCH(Fuel_Rules!$B$6:$B$30,$F9314))*(Fuel_Rules!$A$6:$A$30&lt;&gt;"")))&gt;0,"Plug-in hybrid",IF($G9314="Diesel","Diesel","Gasoline"))</f>
        <v>Diesel</v>
      </c>
    </row>
    <row r="9315" spans="1:15" ht="15" customHeight="1" x14ac:dyDescent="0.25">
      <c r="A9315" s="1">
        <v>2022</v>
      </c>
      <c r="B9315" s="1" t="s">
        <v>11026</v>
      </c>
      <c r="C9315" s="1" t="s">
        <v>8671</v>
      </c>
      <c r="D9315" s="1" t="s">
        <v>11979</v>
      </c>
      <c r="E9315" s="1" t="s">
        <v>2526</v>
      </c>
      <c r="F9315" s="1" t="s">
        <v>8673</v>
      </c>
      <c r="G9315" s="1" t="s">
        <v>105</v>
      </c>
      <c r="H9315" s="1" t="s">
        <v>298</v>
      </c>
      <c r="I9315" s="1">
        <v>2.2999999999999998</v>
      </c>
      <c r="J9315" s="1">
        <v>2023</v>
      </c>
      <c r="K9315" s="1">
        <v>187827</v>
      </c>
      <c r="L9315" s="1">
        <v>0</v>
      </c>
      <c r="M9315" s="1">
        <f t="array" ref="M9315">SUMPRODUCT(MAX(ISNUMBER(SEARCH('Class Rules'!$B$6:$B$85,$E9315))*ISNUMBER(SEARCH('Class Rules'!$C$6:$C$85,$F9315))*'Class Rules'!$A$6:$A$85))</f>
        <v>21</v>
      </c>
      <c r="N9315" s="1" t="str">
        <f t="array" ref="N9315">IF($M9315=0,'Class Rules'!$D$3,INDEX('Class Rules'!$D$6:$D$85,MATCH($M9315,'Class Rules'!$A$6:$A$85,0)))</f>
        <v>Freight LDV</v>
      </c>
      <c r="O9315" s="1" t="str">
        <f t="array" ref="O9315">IF(SUMPRODUCT(MAX(ISNUMBER(SEARCH(Fuel_Rules!$A$6:$A$30,$E9315))*ISNUMBER(SEARCH(Fuel_Rules!$B$6:$B$30,$F9315))*(Fuel_Rules!$A$6:$A$30&lt;&gt;"")))&gt;0,"Plug-in hybrid",IF($G9315="Diesel","Diesel","Gasoline"))</f>
        <v>Diesel</v>
      </c>
    </row>
    <row r="9316" spans="1:15" ht="15" customHeight="1" x14ac:dyDescent="0.25">
      <c r="A9316" s="1">
        <v>2022</v>
      </c>
      <c r="B9316" s="1" t="s">
        <v>11026</v>
      </c>
      <c r="C9316" s="1" t="s">
        <v>11980</v>
      </c>
      <c r="D9316" s="1" t="s">
        <v>11981</v>
      </c>
      <c r="E9316" s="1" t="s">
        <v>2526</v>
      </c>
      <c r="F9316" s="1" t="s">
        <v>11982</v>
      </c>
      <c r="G9316" s="1" t="s">
        <v>103</v>
      </c>
      <c r="H9316" s="1" t="s">
        <v>298</v>
      </c>
      <c r="I9316" s="1">
        <v>1.6</v>
      </c>
      <c r="J9316" s="1">
        <v>2023</v>
      </c>
      <c r="K9316" s="1">
        <v>110173</v>
      </c>
      <c r="L9316" s="1">
        <v>0</v>
      </c>
      <c r="M9316" s="1">
        <f t="array" ref="M9316">SUMPRODUCT(MAX(ISNUMBER(SEARCH('Class Rules'!$B$6:$B$85,$E9316))*ISNUMBER(SEARCH('Class Rules'!$C$6:$C$85,$F9316))*'Class Rules'!$A$6:$A$85))</f>
        <v>0</v>
      </c>
      <c r="N9316" s="1" t="str">
        <f t="array" ref="N9316">IF($M9316=0,'Class Rules'!$D$3,INDEX('Class Rules'!$D$6:$D$85,MATCH($M9316,'Class Rules'!$A$6:$A$85,0)))</f>
        <v>Passenger LDV</v>
      </c>
      <c r="O9316" s="1" t="str">
        <f t="array" ref="O9316">IF(SUMPRODUCT(MAX(ISNUMBER(SEARCH(Fuel_Rules!$A$6:$A$30,$E9316))*ISNUMBER(SEARCH(Fuel_Rules!$B$6:$B$30,$F9316))*(Fuel_Rules!$A$6:$A$30&lt;&gt;"")))&gt;0,"Plug-in hybrid",IF($G9316="Diesel","Diesel","Gasoline"))</f>
        <v>Gasoline</v>
      </c>
    </row>
    <row r="9317" spans="1:15" ht="15" customHeight="1" x14ac:dyDescent="0.25">
      <c r="A9317" s="1">
        <v>2022</v>
      </c>
      <c r="B9317" s="1" t="s">
        <v>11026</v>
      </c>
      <c r="C9317" s="1" t="s">
        <v>11980</v>
      </c>
      <c r="D9317" s="1" t="s">
        <v>11983</v>
      </c>
      <c r="E9317" s="1" t="s">
        <v>2526</v>
      </c>
      <c r="F9317" s="1" t="s">
        <v>11982</v>
      </c>
      <c r="G9317" s="1" t="s">
        <v>103</v>
      </c>
      <c r="H9317" s="1" t="s">
        <v>298</v>
      </c>
      <c r="I9317" s="1">
        <v>1.6</v>
      </c>
      <c r="J9317" s="1">
        <v>2023</v>
      </c>
      <c r="K9317" s="1">
        <v>103562</v>
      </c>
      <c r="L9317" s="1">
        <v>0</v>
      </c>
      <c r="M9317" s="1">
        <f t="array" ref="M9317">SUMPRODUCT(MAX(ISNUMBER(SEARCH('Class Rules'!$B$6:$B$85,$E9317))*ISNUMBER(SEARCH('Class Rules'!$C$6:$C$85,$F9317))*'Class Rules'!$A$6:$A$85))</f>
        <v>0</v>
      </c>
      <c r="N9317" s="1" t="str">
        <f t="array" ref="N9317">IF($M9317=0,'Class Rules'!$D$3,INDEX('Class Rules'!$D$6:$D$85,MATCH($M9317,'Class Rules'!$A$6:$A$85,0)))</f>
        <v>Passenger LDV</v>
      </c>
      <c r="O9317" s="1" t="str">
        <f t="array" ref="O9317">IF(SUMPRODUCT(MAX(ISNUMBER(SEARCH(Fuel_Rules!$A$6:$A$30,$E9317))*ISNUMBER(SEARCH(Fuel_Rules!$B$6:$B$30,$F9317))*(Fuel_Rules!$A$6:$A$30&lt;&gt;"")))&gt;0,"Plug-in hybrid",IF($G9317="Diesel","Diesel","Gasoline"))</f>
        <v>Gasoline</v>
      </c>
    </row>
    <row r="9318" spans="1:15" ht="15" customHeight="1" x14ac:dyDescent="0.25">
      <c r="A9318" s="1">
        <v>2022</v>
      </c>
      <c r="B9318" s="1" t="s">
        <v>11026</v>
      </c>
      <c r="C9318" s="1" t="s">
        <v>2667</v>
      </c>
      <c r="D9318" s="1" t="s">
        <v>11984</v>
      </c>
      <c r="E9318" s="1" t="s">
        <v>2665</v>
      </c>
      <c r="F9318" s="1" t="s">
        <v>2669</v>
      </c>
      <c r="G9318" s="1" t="s">
        <v>103</v>
      </c>
      <c r="H9318" s="1" t="s">
        <v>437</v>
      </c>
      <c r="I9318" s="1">
        <v>6.7</v>
      </c>
      <c r="J9318" s="1">
        <v>2023</v>
      </c>
      <c r="K9318" s="1">
        <v>7700000</v>
      </c>
      <c r="L9318" s="1">
        <v>0</v>
      </c>
      <c r="M9318" s="1">
        <f t="array" ref="M9318">SUMPRODUCT(MAX(ISNUMBER(SEARCH('Class Rules'!$B$6:$B$85,$E9318))*ISNUMBER(SEARCH('Class Rules'!$C$6:$C$85,$F9318))*'Class Rules'!$A$6:$A$85))</f>
        <v>0</v>
      </c>
      <c r="N9318" s="1" t="str">
        <f t="array" ref="N9318">IF($M9318=0,'Class Rules'!$D$3,INDEX('Class Rules'!$D$6:$D$85,MATCH($M9318,'Class Rules'!$A$6:$A$85,0)))</f>
        <v>Passenger LDV</v>
      </c>
      <c r="O9318" s="1" t="str">
        <f t="array" ref="O9318">IF(SUMPRODUCT(MAX(ISNUMBER(SEARCH(Fuel_Rules!$A$6:$A$30,$E9318))*ISNUMBER(SEARCH(Fuel_Rules!$B$6:$B$30,$F9318))*(Fuel_Rules!$A$6:$A$30&lt;&gt;"")))&gt;0,"Plug-in hybrid",IF($G9318="Diesel","Diesel","Gasoline"))</f>
        <v>Gasoline</v>
      </c>
    </row>
    <row r="9319" spans="1:15" ht="15" customHeight="1" x14ac:dyDescent="0.25">
      <c r="A9319" s="1">
        <v>2022</v>
      </c>
      <c r="B9319" s="1" t="s">
        <v>11026</v>
      </c>
      <c r="C9319" s="1" t="s">
        <v>2670</v>
      </c>
      <c r="D9319" s="1" t="s">
        <v>11985</v>
      </c>
      <c r="E9319" s="1" t="s">
        <v>2665</v>
      </c>
      <c r="F9319" s="1" t="s">
        <v>2672</v>
      </c>
      <c r="G9319" s="1" t="s">
        <v>103</v>
      </c>
      <c r="H9319" s="1" t="s">
        <v>437</v>
      </c>
      <c r="I9319" s="1">
        <v>6.7</v>
      </c>
      <c r="J9319" s="1">
        <v>2023</v>
      </c>
      <c r="K9319" s="1">
        <v>6800000</v>
      </c>
      <c r="L9319" s="1">
        <v>0</v>
      </c>
      <c r="M9319" s="1">
        <f t="array" ref="M9319">SUMPRODUCT(MAX(ISNUMBER(SEARCH('Class Rules'!$B$6:$B$85,$E9319))*ISNUMBER(SEARCH('Class Rules'!$C$6:$C$85,$F9319))*'Class Rules'!$A$6:$A$85))</f>
        <v>0</v>
      </c>
      <c r="N9319" s="1" t="str">
        <f t="array" ref="N9319">IF($M9319=0,'Class Rules'!$D$3,INDEX('Class Rules'!$D$6:$D$85,MATCH($M9319,'Class Rules'!$A$6:$A$85,0)))</f>
        <v>Passenger LDV</v>
      </c>
      <c r="O9319" s="1" t="str">
        <f t="array" ref="O9319">IF(SUMPRODUCT(MAX(ISNUMBER(SEARCH(Fuel_Rules!$A$6:$A$30,$E9319))*ISNUMBER(SEARCH(Fuel_Rules!$B$6:$B$30,$F9319))*(Fuel_Rules!$A$6:$A$30&lt;&gt;"")))&gt;0,"Plug-in hybrid",IF($G9319="Diesel","Diesel","Gasoline"))</f>
        <v>Gasoline</v>
      </c>
    </row>
    <row r="9320" spans="1:15" ht="15" customHeight="1" x14ac:dyDescent="0.25">
      <c r="A9320" s="1">
        <v>2022</v>
      </c>
      <c r="B9320" s="1" t="s">
        <v>11026</v>
      </c>
      <c r="C9320" s="1" t="s">
        <v>2687</v>
      </c>
      <c r="D9320" s="1" t="s">
        <v>11986</v>
      </c>
      <c r="E9320" s="1" t="s">
        <v>2682</v>
      </c>
      <c r="F9320" s="1" t="s">
        <v>2689</v>
      </c>
      <c r="G9320" s="1" t="s">
        <v>103</v>
      </c>
      <c r="H9320" s="1" t="s">
        <v>437</v>
      </c>
      <c r="I9320" s="1">
        <v>2</v>
      </c>
      <c r="J9320" s="1">
        <v>2023</v>
      </c>
      <c r="K9320" s="1">
        <v>184673</v>
      </c>
      <c r="L9320" s="1">
        <v>0</v>
      </c>
      <c r="M9320" s="1">
        <f t="array" ref="M9320">SUMPRODUCT(MAX(ISNUMBER(SEARCH('Class Rules'!$B$6:$B$85,$E9320))*ISNUMBER(SEARCH('Class Rules'!$C$6:$C$85,$F9320))*'Class Rules'!$A$6:$A$85))</f>
        <v>0</v>
      </c>
      <c r="N9320" s="1" t="str">
        <f t="array" ref="N9320">IF($M9320=0,'Class Rules'!$D$3,INDEX('Class Rules'!$D$6:$D$85,MATCH($M9320,'Class Rules'!$A$6:$A$85,0)))</f>
        <v>Passenger LDV</v>
      </c>
      <c r="O9320" s="1" t="str">
        <f t="array" ref="O9320">IF(SUMPRODUCT(MAX(ISNUMBER(SEARCH(Fuel_Rules!$A$6:$A$30,$E9320))*ISNUMBER(SEARCH(Fuel_Rules!$B$6:$B$30,$F9320))*(Fuel_Rules!$A$6:$A$30&lt;&gt;"")))&gt;0,"Plug-in hybrid",IF($G9320="Diesel","Diesel","Gasoline"))</f>
        <v>Gasoline</v>
      </c>
    </row>
    <row r="9321" spans="1:15" ht="15" customHeight="1" x14ac:dyDescent="0.25">
      <c r="A9321" s="1">
        <v>2022</v>
      </c>
      <c r="B9321" s="1" t="s">
        <v>11026</v>
      </c>
      <c r="C9321" s="1" t="s">
        <v>6766</v>
      </c>
      <c r="D9321" s="1" t="s">
        <v>11987</v>
      </c>
      <c r="E9321" s="1" t="s">
        <v>2682</v>
      </c>
      <c r="F9321" s="1" t="s">
        <v>6768</v>
      </c>
      <c r="G9321" s="1" t="s">
        <v>103</v>
      </c>
      <c r="H9321" s="1" t="s">
        <v>437</v>
      </c>
      <c r="I9321" s="1">
        <v>2</v>
      </c>
      <c r="J9321" s="1">
        <v>2023</v>
      </c>
      <c r="K9321" s="1">
        <v>203920</v>
      </c>
      <c r="L9321" s="1">
        <v>0</v>
      </c>
      <c r="M9321" s="1">
        <f t="array" ref="M9321">SUMPRODUCT(MAX(ISNUMBER(SEARCH('Class Rules'!$B$6:$B$85,$E9321))*ISNUMBER(SEARCH('Class Rules'!$C$6:$C$85,$F9321))*'Class Rules'!$A$6:$A$85))</f>
        <v>0</v>
      </c>
      <c r="N9321" s="1" t="str">
        <f t="array" ref="N9321">IF($M9321=0,'Class Rules'!$D$3,INDEX('Class Rules'!$D$6:$D$85,MATCH($M9321,'Class Rules'!$A$6:$A$85,0)))</f>
        <v>Passenger LDV</v>
      </c>
      <c r="O9321" s="1" t="str">
        <f t="array" ref="O9321">IF(SUMPRODUCT(MAX(ISNUMBER(SEARCH(Fuel_Rules!$A$6:$A$30,$E9321))*ISNUMBER(SEARCH(Fuel_Rules!$B$6:$B$30,$F9321))*(Fuel_Rules!$A$6:$A$30&lt;&gt;"")))&gt;0,"Plug-in hybrid",IF($G9321="Diesel","Diesel","Gasoline"))</f>
        <v>Gasoline</v>
      </c>
    </row>
    <row r="9322" spans="1:15" ht="15" customHeight="1" x14ac:dyDescent="0.25">
      <c r="A9322" s="1">
        <v>2022</v>
      </c>
      <c r="B9322" s="1" t="s">
        <v>11026</v>
      </c>
      <c r="C9322" s="1" t="s">
        <v>6769</v>
      </c>
      <c r="D9322" s="1" t="s">
        <v>11988</v>
      </c>
      <c r="E9322" s="1" t="s">
        <v>2682</v>
      </c>
      <c r="F9322" s="1" t="s">
        <v>10874</v>
      </c>
      <c r="G9322" s="1" t="s">
        <v>103</v>
      </c>
      <c r="H9322" s="1" t="s">
        <v>437</v>
      </c>
      <c r="I9322" s="1">
        <v>2</v>
      </c>
      <c r="J9322" s="1">
        <v>2023</v>
      </c>
      <c r="K9322" s="1">
        <v>234450</v>
      </c>
      <c r="L9322" s="1">
        <v>0</v>
      </c>
      <c r="M9322" s="1">
        <f t="array" ref="M9322">SUMPRODUCT(MAX(ISNUMBER(SEARCH('Class Rules'!$B$6:$B$85,$E9322))*ISNUMBER(SEARCH('Class Rules'!$C$6:$C$85,$F9322))*'Class Rules'!$A$6:$A$85))</f>
        <v>0</v>
      </c>
      <c r="N9322" s="1" t="str">
        <f t="array" ref="N9322">IF($M9322=0,'Class Rules'!$D$3,INDEX('Class Rules'!$D$6:$D$85,MATCH($M9322,'Class Rules'!$A$6:$A$85,0)))</f>
        <v>Passenger LDV</v>
      </c>
      <c r="O9322" s="1" t="str">
        <f t="array" ref="O9322">IF(SUMPRODUCT(MAX(ISNUMBER(SEARCH(Fuel_Rules!$A$6:$A$30,$E9322))*ISNUMBER(SEARCH(Fuel_Rules!$B$6:$B$30,$F9322))*(Fuel_Rules!$A$6:$A$30&lt;&gt;"")))&gt;0,"Plug-in hybrid",IF($G9322="Diesel","Diesel","Gasoline"))</f>
        <v>Gasoline</v>
      </c>
    </row>
    <row r="9323" spans="1:15" ht="15" customHeight="1" x14ac:dyDescent="0.25">
      <c r="A9323" s="1">
        <v>2022</v>
      </c>
      <c r="B9323" s="1" t="s">
        <v>11026</v>
      </c>
      <c r="C9323" s="1" t="s">
        <v>2693</v>
      </c>
      <c r="D9323" s="1" t="s">
        <v>11989</v>
      </c>
      <c r="E9323" s="1" t="s">
        <v>2695</v>
      </c>
      <c r="F9323" s="1" t="s">
        <v>2696</v>
      </c>
      <c r="G9323" s="1" t="s">
        <v>103</v>
      </c>
      <c r="H9323" s="1" t="s">
        <v>298</v>
      </c>
      <c r="I9323" s="1">
        <v>1.3</v>
      </c>
      <c r="J9323" s="1">
        <v>2023</v>
      </c>
      <c r="K9323" s="1">
        <v>119477</v>
      </c>
      <c r="L9323" s="1">
        <v>0</v>
      </c>
      <c r="M9323" s="1">
        <f t="array" ref="M9323">SUMPRODUCT(MAX(ISNUMBER(SEARCH('Class Rules'!$B$6:$B$85,$E9323))*ISNUMBER(SEARCH('Class Rules'!$C$6:$C$85,$F9323))*'Class Rules'!$A$6:$A$85))</f>
        <v>0</v>
      </c>
      <c r="N9323" s="1" t="str">
        <f t="array" ref="N9323">IF($M9323=0,'Class Rules'!$D$3,INDEX('Class Rules'!$D$6:$D$85,MATCH($M9323,'Class Rules'!$A$6:$A$85,0)))</f>
        <v>Passenger LDV</v>
      </c>
      <c r="O9323" s="1" t="str">
        <f t="array" ref="O9323">IF(SUMPRODUCT(MAX(ISNUMBER(SEARCH(Fuel_Rules!$A$6:$A$30,$E9323))*ISNUMBER(SEARCH(Fuel_Rules!$B$6:$B$30,$F9323))*(Fuel_Rules!$A$6:$A$30&lt;&gt;"")))&gt;0,"Plug-in hybrid",IF($G9323="Diesel","Diesel","Gasoline"))</f>
        <v>Gasoline</v>
      </c>
    </row>
    <row r="9324" spans="1:15" ht="15" customHeight="1" x14ac:dyDescent="0.25">
      <c r="A9324" s="1">
        <v>2022</v>
      </c>
      <c r="B9324" s="1" t="s">
        <v>11026</v>
      </c>
      <c r="C9324" s="1" t="s">
        <v>2697</v>
      </c>
      <c r="D9324" s="1" t="s">
        <v>11990</v>
      </c>
      <c r="E9324" s="1" t="s">
        <v>2695</v>
      </c>
      <c r="F9324" s="1" t="s">
        <v>2699</v>
      </c>
      <c r="G9324" s="1" t="s">
        <v>103</v>
      </c>
      <c r="H9324" s="1" t="s">
        <v>298</v>
      </c>
      <c r="I9324" s="1">
        <v>1.3</v>
      </c>
      <c r="J9324" s="1">
        <v>2023</v>
      </c>
      <c r="K9324" s="1">
        <v>123075</v>
      </c>
      <c r="L9324" s="1">
        <v>0</v>
      </c>
      <c r="M9324" s="1">
        <f t="array" ref="M9324">SUMPRODUCT(MAX(ISNUMBER(SEARCH('Class Rules'!$B$6:$B$85,$E9324))*ISNUMBER(SEARCH('Class Rules'!$C$6:$C$85,$F9324))*'Class Rules'!$A$6:$A$85))</f>
        <v>0</v>
      </c>
      <c r="N9324" s="1" t="str">
        <f t="array" ref="N9324">IF($M9324=0,'Class Rules'!$D$3,INDEX('Class Rules'!$D$6:$D$85,MATCH($M9324,'Class Rules'!$A$6:$A$85,0)))</f>
        <v>Passenger LDV</v>
      </c>
      <c r="O9324" s="1" t="str">
        <f t="array" ref="O9324">IF(SUMPRODUCT(MAX(ISNUMBER(SEARCH(Fuel_Rules!$A$6:$A$30,$E9324))*ISNUMBER(SEARCH(Fuel_Rules!$B$6:$B$30,$F9324))*(Fuel_Rules!$A$6:$A$30&lt;&gt;"")))&gt;0,"Plug-in hybrid",IF($G9324="Diesel","Diesel","Gasoline"))</f>
        <v>Gasoline</v>
      </c>
    </row>
    <row r="9325" spans="1:15" ht="15" customHeight="1" x14ac:dyDescent="0.25">
      <c r="A9325" s="1">
        <v>2022</v>
      </c>
      <c r="B9325" s="1" t="s">
        <v>11026</v>
      </c>
      <c r="C9325" s="1" t="s">
        <v>2718</v>
      </c>
      <c r="D9325" s="1" t="s">
        <v>11991</v>
      </c>
      <c r="E9325" s="1" t="s">
        <v>2695</v>
      </c>
      <c r="F9325" s="1" t="s">
        <v>2720</v>
      </c>
      <c r="G9325" s="1" t="s">
        <v>103</v>
      </c>
      <c r="H9325" s="1" t="s">
        <v>298</v>
      </c>
      <c r="I9325" s="1">
        <v>1.5</v>
      </c>
      <c r="J9325" s="1">
        <v>2023</v>
      </c>
      <c r="K9325" s="1">
        <v>158813</v>
      </c>
      <c r="L9325" s="1">
        <v>0</v>
      </c>
      <c r="M9325" s="1">
        <f t="array" ref="M9325">SUMPRODUCT(MAX(ISNUMBER(SEARCH('Class Rules'!$B$6:$B$85,$E9325))*ISNUMBER(SEARCH('Class Rules'!$C$6:$C$85,$F9325))*'Class Rules'!$A$6:$A$85))</f>
        <v>0</v>
      </c>
      <c r="N9325" s="1" t="str">
        <f t="array" ref="N9325">IF($M9325=0,'Class Rules'!$D$3,INDEX('Class Rules'!$D$6:$D$85,MATCH($M9325,'Class Rules'!$A$6:$A$85,0)))</f>
        <v>Passenger LDV</v>
      </c>
      <c r="O9325" s="1" t="str">
        <f t="array" ref="O9325">IF(SUMPRODUCT(MAX(ISNUMBER(SEARCH(Fuel_Rules!$A$6:$A$30,$E9325))*ISNUMBER(SEARCH(Fuel_Rules!$B$6:$B$30,$F9325))*(Fuel_Rules!$A$6:$A$30&lt;&gt;"")))&gt;0,"Plug-in hybrid",IF($G9325="Diesel","Diesel","Gasoline"))</f>
        <v>Gasoline</v>
      </c>
    </row>
    <row r="9326" spans="1:15" ht="15" customHeight="1" x14ac:dyDescent="0.25">
      <c r="A9326" s="1">
        <v>2022</v>
      </c>
      <c r="B9326" s="1" t="s">
        <v>11026</v>
      </c>
      <c r="C9326" s="1" t="s">
        <v>2718</v>
      </c>
      <c r="D9326" s="1" t="s">
        <v>11992</v>
      </c>
      <c r="E9326" s="1" t="s">
        <v>2695</v>
      </c>
      <c r="F9326" s="1" t="s">
        <v>2720</v>
      </c>
      <c r="G9326" s="1" t="s">
        <v>103</v>
      </c>
      <c r="H9326" s="1" t="s">
        <v>298</v>
      </c>
      <c r="I9326" s="1">
        <v>1.5</v>
      </c>
      <c r="J9326" s="1">
        <v>2023</v>
      </c>
      <c r="K9326" s="1">
        <v>148636</v>
      </c>
      <c r="L9326" s="1">
        <v>0</v>
      </c>
      <c r="M9326" s="1">
        <f t="array" ref="M9326">SUMPRODUCT(MAX(ISNUMBER(SEARCH('Class Rules'!$B$6:$B$85,$E9326))*ISNUMBER(SEARCH('Class Rules'!$C$6:$C$85,$F9326))*'Class Rules'!$A$6:$A$85))</f>
        <v>0</v>
      </c>
      <c r="N9326" s="1" t="str">
        <f t="array" ref="N9326">IF($M9326=0,'Class Rules'!$D$3,INDEX('Class Rules'!$D$6:$D$85,MATCH($M9326,'Class Rules'!$A$6:$A$85,0)))</f>
        <v>Passenger LDV</v>
      </c>
      <c r="O9326" s="1" t="str">
        <f t="array" ref="O9326">IF(SUMPRODUCT(MAX(ISNUMBER(SEARCH(Fuel_Rules!$A$6:$A$30,$E9326))*ISNUMBER(SEARCH(Fuel_Rules!$B$6:$B$30,$F9326))*(Fuel_Rules!$A$6:$A$30&lt;&gt;"")))&gt;0,"Plug-in hybrid",IF($G9326="Diesel","Diesel","Gasoline"))</f>
        <v>Gasoline</v>
      </c>
    </row>
    <row r="9327" spans="1:15" ht="15" customHeight="1" x14ac:dyDescent="0.25">
      <c r="A9327" s="1">
        <v>2022</v>
      </c>
      <c r="B9327" s="1" t="s">
        <v>11026</v>
      </c>
      <c r="C9327" s="1" t="s">
        <v>2721</v>
      </c>
      <c r="D9327" s="1" t="s">
        <v>11993</v>
      </c>
      <c r="E9327" s="1" t="s">
        <v>2695</v>
      </c>
      <c r="F9327" s="1" t="s">
        <v>2723</v>
      </c>
      <c r="G9327" s="1" t="s">
        <v>103</v>
      </c>
      <c r="H9327" s="1" t="s">
        <v>437</v>
      </c>
      <c r="I9327" s="1">
        <v>1.5</v>
      </c>
      <c r="J9327" s="1">
        <v>2023</v>
      </c>
      <c r="K9327" s="1">
        <v>166859</v>
      </c>
      <c r="L9327" s="1">
        <v>0</v>
      </c>
      <c r="M9327" s="1">
        <f t="array" ref="M9327">SUMPRODUCT(MAX(ISNUMBER(SEARCH('Class Rules'!$B$6:$B$85,$E9327))*ISNUMBER(SEARCH('Class Rules'!$C$6:$C$85,$F9327))*'Class Rules'!$A$6:$A$85))</f>
        <v>0</v>
      </c>
      <c r="N9327" s="1" t="str">
        <f t="array" ref="N9327">IF($M9327=0,'Class Rules'!$D$3,INDEX('Class Rules'!$D$6:$D$85,MATCH($M9327,'Class Rules'!$A$6:$A$85,0)))</f>
        <v>Passenger LDV</v>
      </c>
      <c r="O9327" s="1" t="str">
        <f t="array" ref="O9327">IF(SUMPRODUCT(MAX(ISNUMBER(SEARCH(Fuel_Rules!$A$6:$A$30,$E9327))*ISNUMBER(SEARCH(Fuel_Rules!$B$6:$B$30,$F9327))*(Fuel_Rules!$A$6:$A$30&lt;&gt;"")))&gt;0,"Plug-in hybrid",IF($G9327="Diesel","Diesel","Gasoline"))</f>
        <v>Gasoline</v>
      </c>
    </row>
    <row r="9328" spans="1:15" ht="15" customHeight="1" x14ac:dyDescent="0.25">
      <c r="A9328" s="1">
        <v>2022</v>
      </c>
      <c r="B9328" s="1" t="s">
        <v>11026</v>
      </c>
      <c r="C9328" s="1" t="s">
        <v>2721</v>
      </c>
      <c r="D9328" s="1" t="s">
        <v>11994</v>
      </c>
      <c r="E9328" s="1" t="s">
        <v>2695</v>
      </c>
      <c r="F9328" s="1" t="s">
        <v>2723</v>
      </c>
      <c r="G9328" s="1" t="s">
        <v>103</v>
      </c>
      <c r="H9328" s="1" t="s">
        <v>437</v>
      </c>
      <c r="I9328" s="1">
        <v>1.5</v>
      </c>
      <c r="J9328" s="1">
        <v>2023</v>
      </c>
      <c r="K9328" s="1">
        <v>158283</v>
      </c>
      <c r="L9328" s="1">
        <v>0</v>
      </c>
      <c r="M9328" s="1">
        <f t="array" ref="M9328">SUMPRODUCT(MAX(ISNUMBER(SEARCH('Class Rules'!$B$6:$B$85,$E9328))*ISNUMBER(SEARCH('Class Rules'!$C$6:$C$85,$F9328))*'Class Rules'!$A$6:$A$85))</f>
        <v>0</v>
      </c>
      <c r="N9328" s="1" t="str">
        <f t="array" ref="N9328">IF($M9328=0,'Class Rules'!$D$3,INDEX('Class Rules'!$D$6:$D$85,MATCH($M9328,'Class Rules'!$A$6:$A$85,0)))</f>
        <v>Passenger LDV</v>
      </c>
      <c r="O9328" s="1" t="str">
        <f t="array" ref="O9328">IF(SUMPRODUCT(MAX(ISNUMBER(SEARCH(Fuel_Rules!$A$6:$A$30,$E9328))*ISNUMBER(SEARCH(Fuel_Rules!$B$6:$B$30,$F9328))*(Fuel_Rules!$A$6:$A$30&lt;&gt;"")))&gt;0,"Plug-in hybrid",IF($G9328="Diesel","Diesel","Gasoline"))</f>
        <v>Gasoline</v>
      </c>
    </row>
    <row r="9329" spans="1:15" ht="15" customHeight="1" x14ac:dyDescent="0.25">
      <c r="A9329" s="1">
        <v>2022</v>
      </c>
      <c r="B9329" s="1" t="s">
        <v>11026</v>
      </c>
      <c r="C9329" s="1" t="s">
        <v>2724</v>
      </c>
      <c r="D9329" s="1" t="s">
        <v>11995</v>
      </c>
      <c r="E9329" s="1" t="s">
        <v>2695</v>
      </c>
      <c r="F9329" s="1" t="s">
        <v>2726</v>
      </c>
      <c r="G9329" s="1" t="s">
        <v>103</v>
      </c>
      <c r="H9329" s="1" t="s">
        <v>437</v>
      </c>
      <c r="I9329" s="1">
        <v>1.5</v>
      </c>
      <c r="J9329" s="1">
        <v>2023</v>
      </c>
      <c r="K9329" s="1">
        <v>181740</v>
      </c>
      <c r="L9329" s="1">
        <v>0</v>
      </c>
      <c r="M9329" s="1">
        <f t="array" ref="M9329">SUMPRODUCT(MAX(ISNUMBER(SEARCH('Class Rules'!$B$6:$B$85,$E9329))*ISNUMBER(SEARCH('Class Rules'!$C$6:$C$85,$F9329))*'Class Rules'!$A$6:$A$85))</f>
        <v>0</v>
      </c>
      <c r="N9329" s="1" t="str">
        <f t="array" ref="N9329">IF($M9329=0,'Class Rules'!$D$3,INDEX('Class Rules'!$D$6:$D$85,MATCH($M9329,'Class Rules'!$A$6:$A$85,0)))</f>
        <v>Passenger LDV</v>
      </c>
      <c r="O9329" s="1" t="str">
        <f t="array" ref="O9329">IF(SUMPRODUCT(MAX(ISNUMBER(SEARCH(Fuel_Rules!$A$6:$A$30,$E9329))*ISNUMBER(SEARCH(Fuel_Rules!$B$6:$B$30,$F9329))*(Fuel_Rules!$A$6:$A$30&lt;&gt;"")))&gt;0,"Plug-in hybrid",IF($G9329="Diesel","Diesel","Gasoline"))</f>
        <v>Gasoline</v>
      </c>
    </row>
    <row r="9330" spans="1:15" ht="15" customHeight="1" x14ac:dyDescent="0.25">
      <c r="A9330" s="1">
        <v>2022</v>
      </c>
      <c r="B9330" s="1" t="s">
        <v>11026</v>
      </c>
      <c r="C9330" s="1" t="s">
        <v>2724</v>
      </c>
      <c r="D9330" s="1" t="s">
        <v>11996</v>
      </c>
      <c r="E9330" s="1" t="s">
        <v>2695</v>
      </c>
      <c r="F9330" s="1" t="s">
        <v>2726</v>
      </c>
      <c r="G9330" s="1" t="s">
        <v>103</v>
      </c>
      <c r="H9330" s="1" t="s">
        <v>437</v>
      </c>
      <c r="I9330" s="1">
        <v>1.5</v>
      </c>
      <c r="J9330" s="1">
        <v>2023</v>
      </c>
      <c r="K9330" s="1">
        <v>171753</v>
      </c>
      <c r="L9330" s="1">
        <v>0</v>
      </c>
      <c r="M9330" s="1">
        <f t="array" ref="M9330">SUMPRODUCT(MAX(ISNUMBER(SEARCH('Class Rules'!$B$6:$B$85,$E9330))*ISNUMBER(SEARCH('Class Rules'!$C$6:$C$85,$F9330))*'Class Rules'!$A$6:$A$85))</f>
        <v>0</v>
      </c>
      <c r="N9330" s="1" t="str">
        <f t="array" ref="N9330">IF($M9330=0,'Class Rules'!$D$3,INDEX('Class Rules'!$D$6:$D$85,MATCH($M9330,'Class Rules'!$A$6:$A$85,0)))</f>
        <v>Passenger LDV</v>
      </c>
      <c r="O9330" s="1" t="str">
        <f t="array" ref="O9330">IF(SUMPRODUCT(MAX(ISNUMBER(SEARCH(Fuel_Rules!$A$6:$A$30,$E9330))*ISNUMBER(SEARCH(Fuel_Rules!$B$6:$B$30,$F9330))*(Fuel_Rules!$A$6:$A$30&lt;&gt;"")))&gt;0,"Plug-in hybrid",IF($G9330="Diesel","Diesel","Gasoline"))</f>
        <v>Gasoline</v>
      </c>
    </row>
    <row r="9331" spans="1:15" ht="15" customHeight="1" x14ac:dyDescent="0.25">
      <c r="A9331" s="1">
        <v>2022</v>
      </c>
      <c r="B9331" s="1" t="s">
        <v>11026</v>
      </c>
      <c r="C9331" s="1" t="s">
        <v>2727</v>
      </c>
      <c r="D9331" s="1" t="s">
        <v>11997</v>
      </c>
      <c r="E9331" s="1" t="s">
        <v>2695</v>
      </c>
      <c r="F9331" s="1" t="s">
        <v>2729</v>
      </c>
      <c r="G9331" s="1" t="s">
        <v>103</v>
      </c>
      <c r="H9331" s="1" t="s">
        <v>298</v>
      </c>
      <c r="I9331" s="1">
        <v>1.3</v>
      </c>
      <c r="J9331" s="1">
        <v>2023</v>
      </c>
      <c r="K9331" s="1">
        <v>143045</v>
      </c>
      <c r="L9331" s="1">
        <v>0</v>
      </c>
      <c r="M9331" s="1">
        <f t="array" ref="M9331">SUMPRODUCT(MAX(ISNUMBER(SEARCH('Class Rules'!$B$6:$B$85,$E9331))*ISNUMBER(SEARCH('Class Rules'!$C$6:$C$85,$F9331))*'Class Rules'!$A$6:$A$85))</f>
        <v>0</v>
      </c>
      <c r="N9331" s="1" t="str">
        <f t="array" ref="N9331">IF($M9331=0,'Class Rules'!$D$3,INDEX('Class Rules'!$D$6:$D$85,MATCH($M9331,'Class Rules'!$A$6:$A$85,0)))</f>
        <v>Passenger LDV</v>
      </c>
      <c r="O9331" s="1" t="str">
        <f t="array" ref="O9331">IF(SUMPRODUCT(MAX(ISNUMBER(SEARCH(Fuel_Rules!$A$6:$A$30,$E9331))*ISNUMBER(SEARCH(Fuel_Rules!$B$6:$B$30,$F9331))*(Fuel_Rules!$A$6:$A$30&lt;&gt;"")))&gt;0,"Plug-in hybrid",IF($G9331="Diesel","Diesel","Gasoline"))</f>
        <v>Gasoline</v>
      </c>
    </row>
    <row r="9332" spans="1:15" ht="15" customHeight="1" x14ac:dyDescent="0.25">
      <c r="A9332" s="1">
        <v>2022</v>
      </c>
      <c r="B9332" s="1" t="s">
        <v>11026</v>
      </c>
      <c r="C9332" s="1" t="s">
        <v>10884</v>
      </c>
      <c r="D9332" s="1" t="s">
        <v>11998</v>
      </c>
      <c r="E9332" s="1" t="s">
        <v>2695</v>
      </c>
      <c r="F9332" s="1" t="s">
        <v>10886</v>
      </c>
      <c r="G9332" s="1" t="s">
        <v>103</v>
      </c>
      <c r="H9332" s="1" t="s">
        <v>437</v>
      </c>
      <c r="I9332" s="1">
        <v>1.5</v>
      </c>
      <c r="J9332" s="1">
        <v>2023</v>
      </c>
      <c r="K9332" s="1">
        <v>183945</v>
      </c>
      <c r="L9332" s="1">
        <v>0</v>
      </c>
      <c r="M9332" s="1">
        <f t="array" ref="M9332">SUMPRODUCT(MAX(ISNUMBER(SEARCH('Class Rules'!$B$6:$B$85,$E9332))*ISNUMBER(SEARCH('Class Rules'!$C$6:$C$85,$F9332))*'Class Rules'!$A$6:$A$85))</f>
        <v>0</v>
      </c>
      <c r="N9332" s="1" t="str">
        <f t="array" ref="N9332">IF($M9332=0,'Class Rules'!$D$3,INDEX('Class Rules'!$D$6:$D$85,MATCH($M9332,'Class Rules'!$A$6:$A$85,0)))</f>
        <v>Passenger LDV</v>
      </c>
      <c r="O9332" s="1" t="str">
        <f t="array" ref="O9332">IF(SUMPRODUCT(MAX(ISNUMBER(SEARCH(Fuel_Rules!$A$6:$A$30,$E9332))*ISNUMBER(SEARCH(Fuel_Rules!$B$6:$B$30,$F9332))*(Fuel_Rules!$A$6:$A$30&lt;&gt;"")))&gt;0,"Plug-in hybrid",IF($G9332="Diesel","Diesel","Gasoline"))</f>
        <v>Gasoline</v>
      </c>
    </row>
    <row r="9333" spans="1:15" ht="15" customHeight="1" x14ac:dyDescent="0.25">
      <c r="A9333" s="1">
        <v>2022</v>
      </c>
      <c r="B9333" s="1" t="s">
        <v>11026</v>
      </c>
      <c r="C9333" s="1" t="s">
        <v>10884</v>
      </c>
      <c r="D9333" s="1" t="s">
        <v>11999</v>
      </c>
      <c r="E9333" s="1" t="s">
        <v>2695</v>
      </c>
      <c r="F9333" s="1" t="s">
        <v>10886</v>
      </c>
      <c r="G9333" s="1" t="s">
        <v>103</v>
      </c>
      <c r="H9333" s="1" t="s">
        <v>437</v>
      </c>
      <c r="I9333" s="1">
        <v>1.5</v>
      </c>
      <c r="J9333" s="1">
        <v>2023</v>
      </c>
      <c r="K9333" s="1">
        <v>175383</v>
      </c>
      <c r="L9333" s="1">
        <v>0</v>
      </c>
      <c r="M9333" s="1">
        <f t="array" ref="M9333">SUMPRODUCT(MAX(ISNUMBER(SEARCH('Class Rules'!$B$6:$B$85,$E9333))*ISNUMBER(SEARCH('Class Rules'!$C$6:$C$85,$F9333))*'Class Rules'!$A$6:$A$85))</f>
        <v>0</v>
      </c>
      <c r="N9333" s="1" t="str">
        <f t="array" ref="N9333">IF($M9333=0,'Class Rules'!$D$3,INDEX('Class Rules'!$D$6:$D$85,MATCH($M9333,'Class Rules'!$A$6:$A$85,0)))</f>
        <v>Passenger LDV</v>
      </c>
      <c r="O9333" s="1" t="str">
        <f t="array" ref="O9333">IF(SUMPRODUCT(MAX(ISNUMBER(SEARCH(Fuel_Rules!$A$6:$A$30,$E9333))*ISNUMBER(SEARCH(Fuel_Rules!$B$6:$B$30,$F9333))*(Fuel_Rules!$A$6:$A$30&lt;&gt;"")))&gt;0,"Plug-in hybrid",IF($G9333="Diesel","Diesel","Gasoline"))</f>
        <v>Gasoline</v>
      </c>
    </row>
    <row r="9334" spans="1:15" ht="15" customHeight="1" x14ac:dyDescent="0.25">
      <c r="A9334" s="1">
        <v>2022</v>
      </c>
      <c r="B9334" s="1" t="s">
        <v>11026</v>
      </c>
      <c r="C9334" s="1" t="s">
        <v>2730</v>
      </c>
      <c r="D9334" s="1" t="s">
        <v>12000</v>
      </c>
      <c r="E9334" s="1" t="s">
        <v>2732</v>
      </c>
      <c r="F9334" s="1" t="s">
        <v>2733</v>
      </c>
      <c r="G9334" s="1" t="s">
        <v>105</v>
      </c>
      <c r="H9334" s="1" t="s">
        <v>298</v>
      </c>
      <c r="I9334" s="1">
        <v>2.8</v>
      </c>
      <c r="J9334" s="1">
        <v>2023</v>
      </c>
      <c r="K9334" s="1">
        <v>243036</v>
      </c>
      <c r="L9334" s="1">
        <v>0</v>
      </c>
      <c r="M9334" s="1">
        <f t="array" ref="M9334">SUMPRODUCT(MAX(ISNUMBER(SEARCH('Class Rules'!$B$6:$B$85,$E9334))*ISNUMBER(SEARCH('Class Rules'!$C$6:$C$85,$F9334))*'Class Rules'!$A$6:$A$85))</f>
        <v>12</v>
      </c>
      <c r="N9334" s="1" t="str">
        <f t="array" ref="N9334">IF($M9334=0,'Class Rules'!$D$3,INDEX('Class Rules'!$D$6:$D$85,MATCH($M9334,'Class Rules'!$A$6:$A$85,0)))</f>
        <v>Freight LDV</v>
      </c>
      <c r="O9334" s="1" t="str">
        <f t="array" ref="O9334">IF(SUMPRODUCT(MAX(ISNUMBER(SEARCH(Fuel_Rules!$A$6:$A$30,$E9334))*ISNUMBER(SEARCH(Fuel_Rules!$B$6:$B$30,$F9334))*(Fuel_Rules!$A$6:$A$30&lt;&gt;"")))&gt;0,"Plug-in hybrid",IF($G9334="Diesel","Diesel","Gasoline"))</f>
        <v>Diesel</v>
      </c>
    </row>
    <row r="9335" spans="1:15" ht="15" customHeight="1" x14ac:dyDescent="0.25">
      <c r="A9335" s="1">
        <v>2022</v>
      </c>
      <c r="B9335" s="1" t="s">
        <v>11026</v>
      </c>
      <c r="C9335" s="1" t="s">
        <v>2734</v>
      </c>
      <c r="D9335" s="1" t="s">
        <v>12001</v>
      </c>
      <c r="E9335" s="1" t="s">
        <v>2732</v>
      </c>
      <c r="F9335" s="1" t="s">
        <v>2736</v>
      </c>
      <c r="G9335" s="1" t="s">
        <v>103</v>
      </c>
      <c r="H9335" s="1" t="s">
        <v>437</v>
      </c>
      <c r="I9335" s="1">
        <v>3.5</v>
      </c>
      <c r="J9335" s="1">
        <v>2023</v>
      </c>
      <c r="K9335" s="1">
        <v>299385</v>
      </c>
      <c r="L9335" s="1">
        <v>0</v>
      </c>
      <c r="M9335" s="1">
        <f t="array" ref="M9335">SUMPRODUCT(MAX(ISNUMBER(SEARCH('Class Rules'!$B$6:$B$85,$E9335))*ISNUMBER(SEARCH('Class Rules'!$C$6:$C$85,$F9335))*'Class Rules'!$A$6:$A$85))</f>
        <v>0</v>
      </c>
      <c r="N9335" s="1" t="str">
        <f t="array" ref="N9335">IF($M9335=0,'Class Rules'!$D$3,INDEX('Class Rules'!$D$6:$D$85,MATCH($M9335,'Class Rules'!$A$6:$A$85,0)))</f>
        <v>Passenger LDV</v>
      </c>
      <c r="O9335" s="1" t="str">
        <f t="array" ref="O9335">IF(SUMPRODUCT(MAX(ISNUMBER(SEARCH(Fuel_Rules!$A$6:$A$30,$E9335))*ISNUMBER(SEARCH(Fuel_Rules!$B$6:$B$30,$F9335))*(Fuel_Rules!$A$6:$A$30&lt;&gt;"")))&gt;0,"Plug-in hybrid",IF($G9335="Diesel","Diesel","Gasoline"))</f>
        <v>Gasoline</v>
      </c>
    </row>
    <row r="9336" spans="1:15" ht="15" customHeight="1" x14ac:dyDescent="0.25">
      <c r="A9336" s="1">
        <v>2022</v>
      </c>
      <c r="B9336" s="1" t="s">
        <v>11026</v>
      </c>
      <c r="C9336" s="1" t="s">
        <v>2743</v>
      </c>
      <c r="D9336" s="1" t="s">
        <v>12002</v>
      </c>
      <c r="E9336" s="1" t="s">
        <v>2732</v>
      </c>
      <c r="F9336" s="1" t="s">
        <v>2745</v>
      </c>
      <c r="G9336" s="1" t="s">
        <v>103</v>
      </c>
      <c r="H9336" s="1" t="s">
        <v>437</v>
      </c>
      <c r="I9336" s="1">
        <v>2</v>
      </c>
      <c r="J9336" s="1">
        <v>2023</v>
      </c>
      <c r="K9336" s="1">
        <v>153950</v>
      </c>
      <c r="L9336" s="1">
        <v>0</v>
      </c>
      <c r="M9336" s="1">
        <f t="array" ref="M9336">SUMPRODUCT(MAX(ISNUMBER(SEARCH('Class Rules'!$B$6:$B$85,$E9336))*ISNUMBER(SEARCH('Class Rules'!$C$6:$C$85,$F9336))*'Class Rules'!$A$6:$A$85))</f>
        <v>0</v>
      </c>
      <c r="N9336" s="1" t="str">
        <f t="array" ref="N9336">IF($M9336=0,'Class Rules'!$D$3,INDEX('Class Rules'!$D$6:$D$85,MATCH($M9336,'Class Rules'!$A$6:$A$85,0)))</f>
        <v>Passenger LDV</v>
      </c>
      <c r="O9336" s="1" t="str">
        <f t="array" ref="O9336">IF(SUMPRODUCT(MAX(ISNUMBER(SEARCH(Fuel_Rules!$A$6:$A$30,$E9336))*ISNUMBER(SEARCH(Fuel_Rules!$B$6:$B$30,$F9336))*(Fuel_Rules!$A$6:$A$30&lt;&gt;"")))&gt;0,"Plug-in hybrid",IF($G9336="Diesel","Diesel","Gasoline"))</f>
        <v>Gasoline</v>
      </c>
    </row>
    <row r="9337" spans="1:15" ht="15" customHeight="1" x14ac:dyDescent="0.25">
      <c r="A9337" s="1">
        <v>2022</v>
      </c>
      <c r="B9337" s="1" t="s">
        <v>11026</v>
      </c>
      <c r="C9337" s="1" t="s">
        <v>2743</v>
      </c>
      <c r="D9337" s="1" t="s">
        <v>12003</v>
      </c>
      <c r="E9337" s="1" t="s">
        <v>2732</v>
      </c>
      <c r="F9337" s="1" t="s">
        <v>2745</v>
      </c>
      <c r="G9337" s="1" t="s">
        <v>103</v>
      </c>
      <c r="H9337" s="1" t="s">
        <v>437</v>
      </c>
      <c r="I9337" s="1">
        <v>2</v>
      </c>
      <c r="J9337" s="1">
        <v>2023</v>
      </c>
      <c r="K9337" s="1">
        <v>146004</v>
      </c>
      <c r="L9337" s="1">
        <v>0</v>
      </c>
      <c r="M9337" s="1">
        <f t="array" ref="M9337">SUMPRODUCT(MAX(ISNUMBER(SEARCH('Class Rules'!$B$6:$B$85,$E9337))*ISNUMBER(SEARCH('Class Rules'!$C$6:$C$85,$F9337))*'Class Rules'!$A$6:$A$85))</f>
        <v>0</v>
      </c>
      <c r="N9337" s="1" t="str">
        <f t="array" ref="N9337">IF($M9337=0,'Class Rules'!$D$3,INDEX('Class Rules'!$D$6:$D$85,MATCH($M9337,'Class Rules'!$A$6:$A$85,0)))</f>
        <v>Passenger LDV</v>
      </c>
      <c r="O9337" s="1" t="str">
        <f t="array" ref="O9337">IF(SUMPRODUCT(MAX(ISNUMBER(SEARCH(Fuel_Rules!$A$6:$A$30,$E9337))*ISNUMBER(SEARCH(Fuel_Rules!$B$6:$B$30,$F9337))*(Fuel_Rules!$A$6:$A$30&lt;&gt;"")))&gt;0,"Plug-in hybrid",IF($G9337="Diesel","Diesel","Gasoline"))</f>
        <v>Gasoline</v>
      </c>
    </row>
    <row r="9338" spans="1:15" ht="15" customHeight="1" x14ac:dyDescent="0.25">
      <c r="A9338" s="1">
        <v>2022</v>
      </c>
      <c r="B9338" s="1" t="s">
        <v>11026</v>
      </c>
      <c r="C9338" s="1" t="s">
        <v>2746</v>
      </c>
      <c r="D9338" s="1" t="s">
        <v>12004</v>
      </c>
      <c r="E9338" s="1" t="s">
        <v>2732</v>
      </c>
      <c r="F9338" s="1" t="s">
        <v>2748</v>
      </c>
      <c r="G9338" s="1" t="s">
        <v>103</v>
      </c>
      <c r="H9338" s="1" t="s">
        <v>437</v>
      </c>
      <c r="I9338" s="1">
        <v>2</v>
      </c>
      <c r="J9338" s="1">
        <v>2023</v>
      </c>
      <c r="K9338" s="1">
        <v>175447</v>
      </c>
      <c r="L9338" s="1">
        <v>0</v>
      </c>
      <c r="M9338" s="1">
        <f t="array" ref="M9338">SUMPRODUCT(MAX(ISNUMBER(SEARCH('Class Rules'!$B$6:$B$85,$E9338))*ISNUMBER(SEARCH('Class Rules'!$C$6:$C$85,$F9338))*'Class Rules'!$A$6:$A$85))</f>
        <v>0</v>
      </c>
      <c r="N9338" s="1" t="str">
        <f t="array" ref="N9338">IF($M9338=0,'Class Rules'!$D$3,INDEX('Class Rules'!$D$6:$D$85,MATCH($M9338,'Class Rules'!$A$6:$A$85,0)))</f>
        <v>Passenger LDV</v>
      </c>
      <c r="O9338" s="1" t="str">
        <f t="array" ref="O9338">IF(SUMPRODUCT(MAX(ISNUMBER(SEARCH(Fuel_Rules!$A$6:$A$30,$E9338))*ISNUMBER(SEARCH(Fuel_Rules!$B$6:$B$30,$F9338))*(Fuel_Rules!$A$6:$A$30&lt;&gt;"")))&gt;0,"Plug-in hybrid",IF($G9338="Diesel","Diesel","Gasoline"))</f>
        <v>Gasoline</v>
      </c>
    </row>
    <row r="9339" spans="1:15" ht="15" customHeight="1" x14ac:dyDescent="0.25">
      <c r="A9339" s="1">
        <v>2022</v>
      </c>
      <c r="B9339" s="1" t="s">
        <v>11026</v>
      </c>
      <c r="C9339" s="1" t="s">
        <v>2746</v>
      </c>
      <c r="D9339" s="1" t="s">
        <v>12005</v>
      </c>
      <c r="E9339" s="1" t="s">
        <v>2732</v>
      </c>
      <c r="F9339" s="1" t="s">
        <v>2748</v>
      </c>
      <c r="G9339" s="1" t="s">
        <v>103</v>
      </c>
      <c r="H9339" s="1" t="s">
        <v>437</v>
      </c>
      <c r="I9339" s="1">
        <v>2</v>
      </c>
      <c r="J9339" s="1">
        <v>2023</v>
      </c>
      <c r="K9339" s="1">
        <v>169480</v>
      </c>
      <c r="L9339" s="1">
        <v>0</v>
      </c>
      <c r="M9339" s="1">
        <f t="array" ref="M9339">SUMPRODUCT(MAX(ISNUMBER(SEARCH('Class Rules'!$B$6:$B$85,$E9339))*ISNUMBER(SEARCH('Class Rules'!$C$6:$C$85,$F9339))*'Class Rules'!$A$6:$A$85))</f>
        <v>0</v>
      </c>
      <c r="N9339" s="1" t="str">
        <f t="array" ref="N9339">IF($M9339=0,'Class Rules'!$D$3,INDEX('Class Rules'!$D$6:$D$85,MATCH($M9339,'Class Rules'!$A$6:$A$85,0)))</f>
        <v>Passenger LDV</v>
      </c>
      <c r="O9339" s="1" t="str">
        <f t="array" ref="O9339">IF(SUMPRODUCT(MAX(ISNUMBER(SEARCH(Fuel_Rules!$A$6:$A$30,$E9339))*ISNUMBER(SEARCH(Fuel_Rules!$B$6:$B$30,$F9339))*(Fuel_Rules!$A$6:$A$30&lt;&gt;"")))&gt;0,"Plug-in hybrid",IF($G9339="Diesel","Diesel","Gasoline"))</f>
        <v>Gasoline</v>
      </c>
    </row>
    <row r="9340" spans="1:15" ht="15" customHeight="1" x14ac:dyDescent="0.25">
      <c r="A9340" s="1">
        <v>2022</v>
      </c>
      <c r="B9340" s="1" t="s">
        <v>11026</v>
      </c>
      <c r="C9340" s="1" t="s">
        <v>2758</v>
      </c>
      <c r="D9340" s="1" t="s">
        <v>12006</v>
      </c>
      <c r="E9340" s="1" t="s">
        <v>2732</v>
      </c>
      <c r="F9340" s="1" t="s">
        <v>10895</v>
      </c>
      <c r="G9340" s="1" t="s">
        <v>103</v>
      </c>
      <c r="H9340" s="1" t="s">
        <v>437</v>
      </c>
      <c r="I9340" s="1">
        <v>1.8</v>
      </c>
      <c r="J9340" s="1">
        <v>2023</v>
      </c>
      <c r="K9340" s="1">
        <v>188144</v>
      </c>
      <c r="L9340" s="1">
        <v>0</v>
      </c>
      <c r="M9340" s="1">
        <f t="array" ref="M9340">SUMPRODUCT(MAX(ISNUMBER(SEARCH('Class Rules'!$B$6:$B$85,$E9340))*ISNUMBER(SEARCH('Class Rules'!$C$6:$C$85,$F9340))*'Class Rules'!$A$6:$A$85))</f>
        <v>0</v>
      </c>
      <c r="N9340" s="1" t="str">
        <f t="array" ref="N9340">IF($M9340=0,'Class Rules'!$D$3,INDEX('Class Rules'!$D$6:$D$85,MATCH($M9340,'Class Rules'!$A$6:$A$85,0)))</f>
        <v>Passenger LDV</v>
      </c>
      <c r="O9340" s="1" t="str">
        <f t="array" ref="O9340">IF(SUMPRODUCT(MAX(ISNUMBER(SEARCH(Fuel_Rules!$A$6:$A$30,$E9340))*ISNUMBER(SEARCH(Fuel_Rules!$B$6:$B$30,$F9340))*(Fuel_Rules!$A$6:$A$30&lt;&gt;"")))&gt;0,"Plug-in hybrid",IF($G9340="Diesel","Diesel","Gasoline"))</f>
        <v>Gasoline</v>
      </c>
    </row>
    <row r="9341" spans="1:15" ht="15" customHeight="1" x14ac:dyDescent="0.25">
      <c r="A9341" s="1">
        <v>2022</v>
      </c>
      <c r="B9341" s="1" t="s">
        <v>11026</v>
      </c>
      <c r="C9341" s="1" t="s">
        <v>2764</v>
      </c>
      <c r="D9341" s="1" t="s">
        <v>12007</v>
      </c>
      <c r="E9341" s="1" t="s">
        <v>2732</v>
      </c>
      <c r="F9341" s="1" t="s">
        <v>2766</v>
      </c>
      <c r="G9341" s="1" t="s">
        <v>105</v>
      </c>
      <c r="H9341" s="1" t="s">
        <v>437</v>
      </c>
      <c r="I9341" s="1">
        <v>2.8</v>
      </c>
      <c r="J9341" s="1">
        <v>2023</v>
      </c>
      <c r="K9341" s="1">
        <v>325558</v>
      </c>
      <c r="L9341" s="1">
        <v>0</v>
      </c>
      <c r="M9341" s="1">
        <f t="array" ref="M9341">SUMPRODUCT(MAX(ISNUMBER(SEARCH('Class Rules'!$B$6:$B$85,$E9341))*ISNUMBER(SEARCH('Class Rules'!$C$6:$C$85,$F9341))*'Class Rules'!$A$6:$A$85))</f>
        <v>12</v>
      </c>
      <c r="N9341" s="1" t="str">
        <f t="array" ref="N9341">IF($M9341=0,'Class Rules'!$D$3,INDEX('Class Rules'!$D$6:$D$85,MATCH($M9341,'Class Rules'!$A$6:$A$85,0)))</f>
        <v>Freight LDV</v>
      </c>
      <c r="O9341" s="1" t="str">
        <f t="array" ref="O9341">IF(SUMPRODUCT(MAX(ISNUMBER(SEARCH(Fuel_Rules!$A$6:$A$30,$E9341))*ISNUMBER(SEARCH(Fuel_Rules!$B$6:$B$30,$F9341))*(Fuel_Rules!$A$6:$A$30&lt;&gt;"")))&gt;0,"Plug-in hybrid",IF($G9341="Diesel","Diesel","Gasoline"))</f>
        <v>Diesel</v>
      </c>
    </row>
    <row r="9342" spans="1:15" ht="15" customHeight="1" x14ac:dyDescent="0.25">
      <c r="A9342" s="1">
        <v>2022</v>
      </c>
      <c r="B9342" s="1" t="s">
        <v>11026</v>
      </c>
      <c r="C9342" s="1" t="s">
        <v>2767</v>
      </c>
      <c r="D9342" s="1" t="s">
        <v>12008</v>
      </c>
      <c r="E9342" s="1" t="s">
        <v>2732</v>
      </c>
      <c r="F9342" s="1" t="s">
        <v>2769</v>
      </c>
      <c r="G9342" s="1" t="s">
        <v>105</v>
      </c>
      <c r="H9342" s="1" t="s">
        <v>437</v>
      </c>
      <c r="I9342" s="1">
        <v>2.8</v>
      </c>
      <c r="J9342" s="1">
        <v>2023</v>
      </c>
      <c r="K9342" s="1">
        <v>272615</v>
      </c>
      <c r="L9342" s="1">
        <v>0</v>
      </c>
      <c r="M9342" s="1">
        <f t="array" ref="M9342">SUMPRODUCT(MAX(ISNUMBER(SEARCH('Class Rules'!$B$6:$B$85,$E9342))*ISNUMBER(SEARCH('Class Rules'!$C$6:$C$85,$F9342))*'Class Rules'!$A$6:$A$85))</f>
        <v>12</v>
      </c>
      <c r="N9342" s="1" t="str">
        <f t="array" ref="N9342">IF($M9342=0,'Class Rules'!$D$3,INDEX('Class Rules'!$D$6:$D$85,MATCH($M9342,'Class Rules'!$A$6:$A$85,0)))</f>
        <v>Freight LDV</v>
      </c>
      <c r="O9342" s="1" t="str">
        <f t="array" ref="O9342">IF(SUMPRODUCT(MAX(ISNUMBER(SEARCH(Fuel_Rules!$A$6:$A$30,$E9342))*ISNUMBER(SEARCH(Fuel_Rules!$B$6:$B$30,$F9342))*(Fuel_Rules!$A$6:$A$30&lt;&gt;"")))&gt;0,"Plug-in hybrid",IF($G9342="Diesel","Diesel","Gasoline"))</f>
        <v>Diesel</v>
      </c>
    </row>
    <row r="9343" spans="1:15" ht="15" customHeight="1" x14ac:dyDescent="0.25">
      <c r="A9343" s="1">
        <v>2022</v>
      </c>
      <c r="B9343" s="1" t="s">
        <v>11026</v>
      </c>
      <c r="C9343" s="1" t="s">
        <v>2770</v>
      </c>
      <c r="D9343" s="1" t="s">
        <v>12009</v>
      </c>
      <c r="E9343" s="1" t="s">
        <v>2732</v>
      </c>
      <c r="F9343" s="1" t="s">
        <v>2772</v>
      </c>
      <c r="G9343" s="1" t="s">
        <v>105</v>
      </c>
      <c r="H9343" s="1" t="s">
        <v>437</v>
      </c>
      <c r="I9343" s="1">
        <v>2.8</v>
      </c>
      <c r="J9343" s="1">
        <v>2023</v>
      </c>
      <c r="K9343" s="1">
        <v>290554</v>
      </c>
      <c r="L9343" s="1">
        <v>0</v>
      </c>
      <c r="M9343" s="1">
        <f t="array" ref="M9343">SUMPRODUCT(MAX(ISNUMBER(SEARCH('Class Rules'!$B$6:$B$85,$E9343))*ISNUMBER(SEARCH('Class Rules'!$C$6:$C$85,$F9343))*'Class Rules'!$A$6:$A$85))</f>
        <v>12</v>
      </c>
      <c r="N9343" s="1" t="str">
        <f t="array" ref="N9343">IF($M9343=0,'Class Rules'!$D$3,INDEX('Class Rules'!$D$6:$D$85,MATCH($M9343,'Class Rules'!$A$6:$A$85,0)))</f>
        <v>Freight LDV</v>
      </c>
      <c r="O9343" s="1" t="str">
        <f t="array" ref="O9343">IF(SUMPRODUCT(MAX(ISNUMBER(SEARCH(Fuel_Rules!$A$6:$A$30,$E9343))*ISNUMBER(SEARCH(Fuel_Rules!$B$6:$B$30,$F9343))*(Fuel_Rules!$A$6:$A$30&lt;&gt;"")))&gt;0,"Plug-in hybrid",IF($G9343="Diesel","Diesel","Gasoline"))</f>
        <v>Diesel</v>
      </c>
    </row>
    <row r="9344" spans="1:15" ht="15" customHeight="1" x14ac:dyDescent="0.25">
      <c r="A9344" s="1">
        <v>2022</v>
      </c>
      <c r="B9344" s="1" t="s">
        <v>11026</v>
      </c>
      <c r="C9344" s="1" t="s">
        <v>2773</v>
      </c>
      <c r="D9344" s="1" t="s">
        <v>12010</v>
      </c>
      <c r="E9344" s="1" t="s">
        <v>2732</v>
      </c>
      <c r="F9344" s="1" t="s">
        <v>2775</v>
      </c>
      <c r="G9344" s="1" t="s">
        <v>105</v>
      </c>
      <c r="H9344" s="1" t="s">
        <v>298</v>
      </c>
      <c r="I9344" s="1">
        <v>2.8</v>
      </c>
      <c r="J9344" s="1">
        <v>2023</v>
      </c>
      <c r="K9344" s="1">
        <v>227296</v>
      </c>
      <c r="L9344" s="1">
        <v>0</v>
      </c>
      <c r="M9344" s="1">
        <f t="array" ref="M9344">SUMPRODUCT(MAX(ISNUMBER(SEARCH('Class Rules'!$B$6:$B$85,$E9344))*ISNUMBER(SEARCH('Class Rules'!$C$6:$C$85,$F9344))*'Class Rules'!$A$6:$A$85))</f>
        <v>13</v>
      </c>
      <c r="N9344" s="1" t="str">
        <f t="array" ref="N9344">IF($M9344=0,'Class Rules'!$D$3,INDEX('Class Rules'!$D$6:$D$85,MATCH($M9344,'Class Rules'!$A$6:$A$85,0)))</f>
        <v>Freight LDV</v>
      </c>
      <c r="O9344" s="1" t="str">
        <f t="array" ref="O9344">IF(SUMPRODUCT(MAX(ISNUMBER(SEARCH(Fuel_Rules!$A$6:$A$30,$E9344))*ISNUMBER(SEARCH(Fuel_Rules!$B$6:$B$30,$F9344))*(Fuel_Rules!$A$6:$A$30&lt;&gt;"")))&gt;0,"Plug-in hybrid",IF($G9344="Diesel","Diesel","Gasoline"))</f>
        <v>Diesel</v>
      </c>
    </row>
    <row r="9345" spans="1:15" ht="15" customHeight="1" x14ac:dyDescent="0.25">
      <c r="A9345" s="1">
        <v>2022</v>
      </c>
      <c r="B9345" s="1" t="s">
        <v>11026</v>
      </c>
      <c r="C9345" s="1" t="s">
        <v>2776</v>
      </c>
      <c r="D9345" s="1" t="s">
        <v>12011</v>
      </c>
      <c r="E9345" s="1" t="s">
        <v>2732</v>
      </c>
      <c r="F9345" s="1" t="s">
        <v>2778</v>
      </c>
      <c r="G9345" s="1" t="s">
        <v>105</v>
      </c>
      <c r="H9345" s="1" t="s">
        <v>298</v>
      </c>
      <c r="I9345" s="1">
        <v>2.8</v>
      </c>
      <c r="J9345" s="1">
        <v>2023</v>
      </c>
      <c r="K9345" s="1">
        <v>219478</v>
      </c>
      <c r="L9345" s="1">
        <v>0</v>
      </c>
      <c r="M9345" s="1">
        <f t="array" ref="M9345">SUMPRODUCT(MAX(ISNUMBER(SEARCH('Class Rules'!$B$6:$B$85,$E9345))*ISNUMBER(SEARCH('Class Rules'!$C$6:$C$85,$F9345))*'Class Rules'!$A$6:$A$85))</f>
        <v>14</v>
      </c>
      <c r="N9345" s="1" t="str">
        <f t="array" ref="N9345">IF($M9345=0,'Class Rules'!$D$3,INDEX('Class Rules'!$D$6:$D$85,MATCH($M9345,'Class Rules'!$A$6:$A$85,0)))</f>
        <v>Freight LDV</v>
      </c>
      <c r="O9345" s="1" t="str">
        <f t="array" ref="O9345">IF(SUMPRODUCT(MAX(ISNUMBER(SEARCH(Fuel_Rules!$A$6:$A$30,$E9345))*ISNUMBER(SEARCH(Fuel_Rules!$B$6:$B$30,$F9345))*(Fuel_Rules!$A$6:$A$30&lt;&gt;"")))&gt;0,"Plug-in hybrid",IF($G9345="Diesel","Diesel","Gasoline"))</f>
        <v>Diesel</v>
      </c>
    </row>
    <row r="9346" spans="1:15" ht="15" customHeight="1" x14ac:dyDescent="0.25">
      <c r="A9346" s="1">
        <v>2022</v>
      </c>
      <c r="B9346" s="1" t="s">
        <v>11026</v>
      </c>
      <c r="C9346" s="1" t="s">
        <v>2779</v>
      </c>
      <c r="D9346" s="1" t="s">
        <v>12012</v>
      </c>
      <c r="E9346" s="1" t="s">
        <v>2732</v>
      </c>
      <c r="F9346" s="1" t="s">
        <v>2781</v>
      </c>
      <c r="G9346" s="1" t="s">
        <v>105</v>
      </c>
      <c r="H9346" s="1" t="s">
        <v>437</v>
      </c>
      <c r="I9346" s="1">
        <v>2.8</v>
      </c>
      <c r="J9346" s="1">
        <v>2023</v>
      </c>
      <c r="K9346" s="1">
        <v>384795</v>
      </c>
      <c r="L9346" s="1">
        <v>0</v>
      </c>
      <c r="M9346" s="1">
        <f t="array" ref="M9346">SUMPRODUCT(MAX(ISNUMBER(SEARCH('Class Rules'!$B$6:$B$85,$E9346))*ISNUMBER(SEARCH('Class Rules'!$C$6:$C$85,$F9346))*'Class Rules'!$A$6:$A$85))</f>
        <v>0</v>
      </c>
      <c r="N9346" s="1" t="str">
        <f t="array" ref="N9346">IF($M9346=0,'Class Rules'!$D$3,INDEX('Class Rules'!$D$6:$D$85,MATCH($M9346,'Class Rules'!$A$6:$A$85,0)))</f>
        <v>Passenger LDV</v>
      </c>
      <c r="O9346" s="1" t="str">
        <f t="array" ref="O9346">IF(SUMPRODUCT(MAX(ISNUMBER(SEARCH(Fuel_Rules!$A$6:$A$30,$E9346))*ISNUMBER(SEARCH(Fuel_Rules!$B$6:$B$30,$F9346))*(Fuel_Rules!$A$6:$A$30&lt;&gt;"")))&gt;0,"Plug-in hybrid",IF($G9346="Diesel","Diesel","Gasoline"))</f>
        <v>Diesel</v>
      </c>
    </row>
    <row r="9347" spans="1:15" ht="15" customHeight="1" x14ac:dyDescent="0.25">
      <c r="A9347" s="1">
        <v>2022</v>
      </c>
      <c r="B9347" s="1" t="s">
        <v>11026</v>
      </c>
      <c r="C9347" s="1" t="s">
        <v>4011</v>
      </c>
      <c r="D9347" s="1" t="s">
        <v>12013</v>
      </c>
      <c r="E9347" s="1" t="s">
        <v>2732</v>
      </c>
      <c r="F9347" s="1" t="s">
        <v>4013</v>
      </c>
      <c r="G9347" s="1" t="s">
        <v>103</v>
      </c>
      <c r="H9347" s="1" t="s">
        <v>437</v>
      </c>
      <c r="I9347" s="1">
        <v>1.5</v>
      </c>
      <c r="J9347" s="1">
        <v>2023</v>
      </c>
      <c r="K9347" s="1">
        <v>96341</v>
      </c>
      <c r="L9347" s="1">
        <v>0</v>
      </c>
      <c r="M9347" s="1">
        <f t="array" ref="M9347">SUMPRODUCT(MAX(ISNUMBER(SEARCH('Class Rules'!$B$6:$B$85,$E9347))*ISNUMBER(SEARCH('Class Rules'!$C$6:$C$85,$F9347))*'Class Rules'!$A$6:$A$85))</f>
        <v>0</v>
      </c>
      <c r="N9347" s="1" t="str">
        <f t="array" ref="N9347">IF($M9347=0,'Class Rules'!$D$3,INDEX('Class Rules'!$D$6:$D$85,MATCH($M9347,'Class Rules'!$A$6:$A$85,0)))</f>
        <v>Passenger LDV</v>
      </c>
      <c r="O9347" s="1" t="str">
        <f t="array" ref="O9347">IF(SUMPRODUCT(MAX(ISNUMBER(SEARCH(Fuel_Rules!$A$6:$A$30,$E9347))*ISNUMBER(SEARCH(Fuel_Rules!$B$6:$B$30,$F9347))*(Fuel_Rules!$A$6:$A$30&lt;&gt;"")))&gt;0,"Plug-in hybrid",IF($G9347="Diesel","Diesel","Gasoline"))</f>
        <v>Gasoline</v>
      </c>
    </row>
    <row r="9348" spans="1:15" ht="15" customHeight="1" x14ac:dyDescent="0.25">
      <c r="A9348" s="1">
        <v>2022</v>
      </c>
      <c r="B9348" s="1" t="s">
        <v>11026</v>
      </c>
      <c r="C9348" s="1" t="s">
        <v>4011</v>
      </c>
      <c r="D9348" s="1" t="s">
        <v>12014</v>
      </c>
      <c r="E9348" s="1" t="s">
        <v>2732</v>
      </c>
      <c r="F9348" s="1" t="s">
        <v>4013</v>
      </c>
      <c r="G9348" s="1" t="s">
        <v>103</v>
      </c>
      <c r="H9348" s="1" t="s">
        <v>437</v>
      </c>
      <c r="I9348" s="1">
        <v>1.5</v>
      </c>
      <c r="J9348" s="1">
        <v>2023</v>
      </c>
      <c r="K9348" s="1">
        <v>92852</v>
      </c>
      <c r="L9348" s="1">
        <v>0</v>
      </c>
      <c r="M9348" s="1">
        <f t="array" ref="M9348">SUMPRODUCT(MAX(ISNUMBER(SEARCH('Class Rules'!$B$6:$B$85,$E9348))*ISNUMBER(SEARCH('Class Rules'!$C$6:$C$85,$F9348))*'Class Rules'!$A$6:$A$85))</f>
        <v>0</v>
      </c>
      <c r="N9348" s="1" t="str">
        <f t="array" ref="N9348">IF($M9348=0,'Class Rules'!$D$3,INDEX('Class Rules'!$D$6:$D$85,MATCH($M9348,'Class Rules'!$A$6:$A$85,0)))</f>
        <v>Passenger LDV</v>
      </c>
      <c r="O9348" s="1" t="str">
        <f t="array" ref="O9348">IF(SUMPRODUCT(MAX(ISNUMBER(SEARCH(Fuel_Rules!$A$6:$A$30,$E9348))*ISNUMBER(SEARCH(Fuel_Rules!$B$6:$B$30,$F9348))*(Fuel_Rules!$A$6:$A$30&lt;&gt;"")))&gt;0,"Plug-in hybrid",IF($G9348="Diesel","Diesel","Gasoline"))</f>
        <v>Gasoline</v>
      </c>
    </row>
    <row r="9349" spans="1:15" ht="15" customHeight="1" x14ac:dyDescent="0.25">
      <c r="A9349" s="1">
        <v>2022</v>
      </c>
      <c r="B9349" s="1" t="s">
        <v>11026</v>
      </c>
      <c r="C9349" s="1" t="s">
        <v>4015</v>
      </c>
      <c r="D9349" s="1" t="s">
        <v>12015</v>
      </c>
      <c r="E9349" s="1" t="s">
        <v>2732</v>
      </c>
      <c r="F9349" s="1" t="s">
        <v>4017</v>
      </c>
      <c r="G9349" s="1" t="s">
        <v>103</v>
      </c>
      <c r="H9349" s="1" t="s">
        <v>437</v>
      </c>
      <c r="I9349" s="1">
        <v>1.5</v>
      </c>
      <c r="J9349" s="1">
        <v>2023</v>
      </c>
      <c r="K9349" s="1">
        <v>105957</v>
      </c>
      <c r="L9349" s="1">
        <v>0</v>
      </c>
      <c r="M9349" s="1">
        <f t="array" ref="M9349">SUMPRODUCT(MAX(ISNUMBER(SEARCH('Class Rules'!$B$6:$B$85,$E9349))*ISNUMBER(SEARCH('Class Rules'!$C$6:$C$85,$F9349))*'Class Rules'!$A$6:$A$85))</f>
        <v>0</v>
      </c>
      <c r="N9349" s="1" t="str">
        <f t="array" ref="N9349">IF($M9349=0,'Class Rules'!$D$3,INDEX('Class Rules'!$D$6:$D$85,MATCH($M9349,'Class Rules'!$A$6:$A$85,0)))</f>
        <v>Passenger LDV</v>
      </c>
      <c r="O9349" s="1" t="str">
        <f t="array" ref="O9349">IF(SUMPRODUCT(MAX(ISNUMBER(SEARCH(Fuel_Rules!$A$6:$A$30,$E9349))*ISNUMBER(SEARCH(Fuel_Rules!$B$6:$B$30,$F9349))*(Fuel_Rules!$A$6:$A$30&lt;&gt;"")))&gt;0,"Plug-in hybrid",IF($G9349="Diesel","Diesel","Gasoline"))</f>
        <v>Gasoline</v>
      </c>
    </row>
    <row r="9350" spans="1:15" ht="15" customHeight="1" x14ac:dyDescent="0.25">
      <c r="A9350" s="1">
        <v>2022</v>
      </c>
      <c r="B9350" s="1" t="s">
        <v>11026</v>
      </c>
      <c r="C9350" s="1" t="s">
        <v>4015</v>
      </c>
      <c r="D9350" s="1" t="s">
        <v>12016</v>
      </c>
      <c r="E9350" s="1" t="s">
        <v>2732</v>
      </c>
      <c r="F9350" s="1" t="s">
        <v>4017</v>
      </c>
      <c r="G9350" s="1" t="s">
        <v>103</v>
      </c>
      <c r="H9350" s="1" t="s">
        <v>437</v>
      </c>
      <c r="I9350" s="1">
        <v>1.5</v>
      </c>
      <c r="J9350" s="1">
        <v>2023</v>
      </c>
      <c r="K9350" s="1">
        <v>99182</v>
      </c>
      <c r="L9350" s="1">
        <v>0</v>
      </c>
      <c r="M9350" s="1">
        <f t="array" ref="M9350">SUMPRODUCT(MAX(ISNUMBER(SEARCH('Class Rules'!$B$6:$B$85,$E9350))*ISNUMBER(SEARCH('Class Rules'!$C$6:$C$85,$F9350))*'Class Rules'!$A$6:$A$85))</f>
        <v>0</v>
      </c>
      <c r="N9350" s="1" t="str">
        <f t="array" ref="N9350">IF($M9350=0,'Class Rules'!$D$3,INDEX('Class Rules'!$D$6:$D$85,MATCH($M9350,'Class Rules'!$A$6:$A$85,0)))</f>
        <v>Passenger LDV</v>
      </c>
      <c r="O9350" s="1" t="str">
        <f t="array" ref="O9350">IF(SUMPRODUCT(MAX(ISNUMBER(SEARCH(Fuel_Rules!$A$6:$A$30,$E9350))*ISNUMBER(SEARCH(Fuel_Rules!$B$6:$B$30,$F9350))*(Fuel_Rules!$A$6:$A$30&lt;&gt;"")))&gt;0,"Plug-in hybrid",IF($G9350="Diesel","Diesel","Gasoline"))</f>
        <v>Gasoline</v>
      </c>
    </row>
    <row r="9351" spans="1:15" ht="15" customHeight="1" x14ac:dyDescent="0.25">
      <c r="A9351" s="1">
        <v>2022</v>
      </c>
      <c r="B9351" s="1" t="s">
        <v>11026</v>
      </c>
      <c r="C9351" s="1" t="s">
        <v>4019</v>
      </c>
      <c r="D9351" s="1" t="s">
        <v>12017</v>
      </c>
      <c r="E9351" s="1" t="s">
        <v>2732</v>
      </c>
      <c r="F9351" s="1" t="s">
        <v>4021</v>
      </c>
      <c r="G9351" s="1" t="s">
        <v>103</v>
      </c>
      <c r="H9351" s="1" t="s">
        <v>437</v>
      </c>
      <c r="I9351" s="1">
        <v>1.5</v>
      </c>
      <c r="J9351" s="1">
        <v>2023</v>
      </c>
      <c r="K9351" s="1">
        <v>117973</v>
      </c>
      <c r="L9351" s="1">
        <v>0</v>
      </c>
      <c r="M9351" s="1">
        <f t="array" ref="M9351">SUMPRODUCT(MAX(ISNUMBER(SEARCH('Class Rules'!$B$6:$B$85,$E9351))*ISNUMBER(SEARCH('Class Rules'!$C$6:$C$85,$F9351))*'Class Rules'!$A$6:$A$85))</f>
        <v>0</v>
      </c>
      <c r="N9351" s="1" t="str">
        <f t="array" ref="N9351">IF($M9351=0,'Class Rules'!$D$3,INDEX('Class Rules'!$D$6:$D$85,MATCH($M9351,'Class Rules'!$A$6:$A$85,0)))</f>
        <v>Passenger LDV</v>
      </c>
      <c r="O9351" s="1" t="str">
        <f t="array" ref="O9351">IF(SUMPRODUCT(MAX(ISNUMBER(SEARCH(Fuel_Rules!$A$6:$A$30,$E9351))*ISNUMBER(SEARCH(Fuel_Rules!$B$6:$B$30,$F9351))*(Fuel_Rules!$A$6:$A$30&lt;&gt;"")))&gt;0,"Plug-in hybrid",IF($G9351="Diesel","Diesel","Gasoline"))</f>
        <v>Gasoline</v>
      </c>
    </row>
    <row r="9352" spans="1:15" ht="15" customHeight="1" x14ac:dyDescent="0.25">
      <c r="A9352" s="1">
        <v>2022</v>
      </c>
      <c r="B9352" s="1" t="s">
        <v>11026</v>
      </c>
      <c r="C9352" s="1" t="s">
        <v>4019</v>
      </c>
      <c r="D9352" s="1" t="s">
        <v>12018</v>
      </c>
      <c r="E9352" s="1" t="s">
        <v>2732</v>
      </c>
      <c r="F9352" s="1" t="s">
        <v>4021</v>
      </c>
      <c r="G9352" s="1" t="s">
        <v>103</v>
      </c>
      <c r="H9352" s="1" t="s">
        <v>437</v>
      </c>
      <c r="I9352" s="1">
        <v>1.5</v>
      </c>
      <c r="J9352" s="1">
        <v>2023</v>
      </c>
      <c r="K9352" s="1">
        <v>111760</v>
      </c>
      <c r="L9352" s="1">
        <v>0</v>
      </c>
      <c r="M9352" s="1">
        <f t="array" ref="M9352">SUMPRODUCT(MAX(ISNUMBER(SEARCH('Class Rules'!$B$6:$B$85,$E9352))*ISNUMBER(SEARCH('Class Rules'!$C$6:$C$85,$F9352))*'Class Rules'!$A$6:$A$85))</f>
        <v>0</v>
      </c>
      <c r="N9352" s="1" t="str">
        <f t="array" ref="N9352">IF($M9352=0,'Class Rules'!$D$3,INDEX('Class Rules'!$D$6:$D$85,MATCH($M9352,'Class Rules'!$A$6:$A$85,0)))</f>
        <v>Passenger LDV</v>
      </c>
      <c r="O9352" s="1" t="str">
        <f t="array" ref="O9352">IF(SUMPRODUCT(MAX(ISNUMBER(SEARCH(Fuel_Rules!$A$6:$A$30,$E9352))*ISNUMBER(SEARCH(Fuel_Rules!$B$6:$B$30,$F9352))*(Fuel_Rules!$A$6:$A$30&lt;&gt;"")))&gt;0,"Plug-in hybrid",IF($G9352="Diesel","Diesel","Gasoline"))</f>
        <v>Gasoline</v>
      </c>
    </row>
    <row r="9353" spans="1:15" ht="15" customHeight="1" x14ac:dyDescent="0.25">
      <c r="A9353" s="1">
        <v>2022</v>
      </c>
      <c r="B9353" s="1" t="s">
        <v>11026</v>
      </c>
      <c r="C9353" s="1" t="s">
        <v>4023</v>
      </c>
      <c r="D9353" s="1" t="s">
        <v>12019</v>
      </c>
      <c r="E9353" s="1" t="s">
        <v>2732</v>
      </c>
      <c r="F9353" s="1" t="s">
        <v>4025</v>
      </c>
      <c r="G9353" s="1" t="s">
        <v>103</v>
      </c>
      <c r="H9353" s="1" t="s">
        <v>437</v>
      </c>
      <c r="I9353" s="1">
        <v>1.5</v>
      </c>
      <c r="J9353" s="1">
        <v>2023</v>
      </c>
      <c r="K9353" s="1">
        <v>102399</v>
      </c>
      <c r="L9353" s="1">
        <v>0</v>
      </c>
      <c r="M9353" s="1">
        <f t="array" ref="M9353">SUMPRODUCT(MAX(ISNUMBER(SEARCH('Class Rules'!$B$6:$B$85,$E9353))*ISNUMBER(SEARCH('Class Rules'!$C$6:$C$85,$F9353))*'Class Rules'!$A$6:$A$85))</f>
        <v>0</v>
      </c>
      <c r="N9353" s="1" t="str">
        <f t="array" ref="N9353">IF($M9353=0,'Class Rules'!$D$3,INDEX('Class Rules'!$D$6:$D$85,MATCH($M9353,'Class Rules'!$A$6:$A$85,0)))</f>
        <v>Passenger LDV</v>
      </c>
      <c r="O9353" s="1" t="str">
        <f t="array" ref="O9353">IF(SUMPRODUCT(MAX(ISNUMBER(SEARCH(Fuel_Rules!$A$6:$A$30,$E9353))*ISNUMBER(SEARCH(Fuel_Rules!$B$6:$B$30,$F9353))*(Fuel_Rules!$A$6:$A$30&lt;&gt;"")))&gt;0,"Plug-in hybrid",IF($G9353="Diesel","Diesel","Gasoline"))</f>
        <v>Gasoline</v>
      </c>
    </row>
    <row r="9354" spans="1:15" ht="15" customHeight="1" x14ac:dyDescent="0.25">
      <c r="A9354" s="1">
        <v>2022</v>
      </c>
      <c r="B9354" s="1" t="s">
        <v>11026</v>
      </c>
      <c r="C9354" s="1" t="s">
        <v>4023</v>
      </c>
      <c r="D9354" s="1" t="s">
        <v>12020</v>
      </c>
      <c r="E9354" s="1" t="s">
        <v>2732</v>
      </c>
      <c r="F9354" s="1" t="s">
        <v>4025</v>
      </c>
      <c r="G9354" s="1" t="s">
        <v>103</v>
      </c>
      <c r="H9354" s="1" t="s">
        <v>437</v>
      </c>
      <c r="I9354" s="1">
        <v>1.5</v>
      </c>
      <c r="J9354" s="1">
        <v>2023</v>
      </c>
      <c r="K9354" s="1">
        <v>98684</v>
      </c>
      <c r="L9354" s="1">
        <v>0</v>
      </c>
      <c r="M9354" s="1">
        <f t="array" ref="M9354">SUMPRODUCT(MAX(ISNUMBER(SEARCH('Class Rules'!$B$6:$B$85,$E9354))*ISNUMBER(SEARCH('Class Rules'!$C$6:$C$85,$F9354))*'Class Rules'!$A$6:$A$85))</f>
        <v>0</v>
      </c>
      <c r="N9354" s="1" t="str">
        <f t="array" ref="N9354">IF($M9354=0,'Class Rules'!$D$3,INDEX('Class Rules'!$D$6:$D$85,MATCH($M9354,'Class Rules'!$A$6:$A$85,0)))</f>
        <v>Passenger LDV</v>
      </c>
      <c r="O9354" s="1" t="str">
        <f t="array" ref="O9354">IF(SUMPRODUCT(MAX(ISNUMBER(SEARCH(Fuel_Rules!$A$6:$A$30,$E9354))*ISNUMBER(SEARCH(Fuel_Rules!$B$6:$B$30,$F9354))*(Fuel_Rules!$A$6:$A$30&lt;&gt;"")))&gt;0,"Plug-in hybrid",IF($G9354="Diesel","Diesel","Gasoline"))</f>
        <v>Gasoline</v>
      </c>
    </row>
    <row r="9355" spans="1:15" ht="15" customHeight="1" x14ac:dyDescent="0.25">
      <c r="A9355" s="1">
        <v>2022</v>
      </c>
      <c r="B9355" s="1" t="s">
        <v>11026</v>
      </c>
      <c r="C9355" s="1" t="s">
        <v>4027</v>
      </c>
      <c r="D9355" s="1" t="s">
        <v>12021</v>
      </c>
      <c r="E9355" s="1" t="s">
        <v>2732</v>
      </c>
      <c r="F9355" s="1" t="s">
        <v>4029</v>
      </c>
      <c r="G9355" s="1" t="s">
        <v>103</v>
      </c>
      <c r="H9355" s="1" t="s">
        <v>437</v>
      </c>
      <c r="I9355" s="1">
        <v>1.5</v>
      </c>
      <c r="J9355" s="1">
        <v>2023</v>
      </c>
      <c r="K9355" s="1">
        <v>113717</v>
      </c>
      <c r="L9355" s="1">
        <v>0</v>
      </c>
      <c r="M9355" s="1">
        <f t="array" ref="M9355">SUMPRODUCT(MAX(ISNUMBER(SEARCH('Class Rules'!$B$6:$B$85,$E9355))*ISNUMBER(SEARCH('Class Rules'!$C$6:$C$85,$F9355))*'Class Rules'!$A$6:$A$85))</f>
        <v>0</v>
      </c>
      <c r="N9355" s="1" t="str">
        <f t="array" ref="N9355">IF($M9355=0,'Class Rules'!$D$3,INDEX('Class Rules'!$D$6:$D$85,MATCH($M9355,'Class Rules'!$A$6:$A$85,0)))</f>
        <v>Passenger LDV</v>
      </c>
      <c r="O9355" s="1" t="str">
        <f t="array" ref="O9355">IF(SUMPRODUCT(MAX(ISNUMBER(SEARCH(Fuel_Rules!$A$6:$A$30,$E9355))*ISNUMBER(SEARCH(Fuel_Rules!$B$6:$B$30,$F9355))*(Fuel_Rules!$A$6:$A$30&lt;&gt;"")))&gt;0,"Plug-in hybrid",IF($G9355="Diesel","Diesel","Gasoline"))</f>
        <v>Gasoline</v>
      </c>
    </row>
    <row r="9356" spans="1:15" ht="15" customHeight="1" x14ac:dyDescent="0.25">
      <c r="A9356" s="1">
        <v>2022</v>
      </c>
      <c r="B9356" s="1" t="s">
        <v>11026</v>
      </c>
      <c r="C9356" s="1" t="s">
        <v>4027</v>
      </c>
      <c r="D9356" s="1" t="s">
        <v>12022</v>
      </c>
      <c r="E9356" s="1" t="s">
        <v>2732</v>
      </c>
      <c r="F9356" s="1" t="s">
        <v>4029</v>
      </c>
      <c r="G9356" s="1" t="s">
        <v>103</v>
      </c>
      <c r="H9356" s="1" t="s">
        <v>437</v>
      </c>
      <c r="I9356" s="1">
        <v>1.5</v>
      </c>
      <c r="J9356" s="1">
        <v>2023</v>
      </c>
      <c r="K9356" s="1">
        <v>109736</v>
      </c>
      <c r="L9356" s="1">
        <v>0</v>
      </c>
      <c r="M9356" s="1">
        <f t="array" ref="M9356">SUMPRODUCT(MAX(ISNUMBER(SEARCH('Class Rules'!$B$6:$B$85,$E9356))*ISNUMBER(SEARCH('Class Rules'!$C$6:$C$85,$F9356))*'Class Rules'!$A$6:$A$85))</f>
        <v>0</v>
      </c>
      <c r="N9356" s="1" t="str">
        <f t="array" ref="N9356">IF($M9356=0,'Class Rules'!$D$3,INDEX('Class Rules'!$D$6:$D$85,MATCH($M9356,'Class Rules'!$A$6:$A$85,0)))</f>
        <v>Passenger LDV</v>
      </c>
      <c r="O9356" s="1" t="str">
        <f t="array" ref="O9356">IF(SUMPRODUCT(MAX(ISNUMBER(SEARCH(Fuel_Rules!$A$6:$A$30,$E9356))*ISNUMBER(SEARCH(Fuel_Rules!$B$6:$B$30,$F9356))*(Fuel_Rules!$A$6:$A$30&lt;&gt;"")))&gt;0,"Plug-in hybrid",IF($G9356="Diesel","Diesel","Gasoline"))</f>
        <v>Gasoline</v>
      </c>
    </row>
    <row r="9357" spans="1:15" ht="15" customHeight="1" x14ac:dyDescent="0.25">
      <c r="A9357" s="1">
        <v>2022</v>
      </c>
      <c r="B9357" s="1" t="s">
        <v>11026</v>
      </c>
      <c r="C9357" s="1" t="s">
        <v>6809</v>
      </c>
      <c r="D9357" s="1" t="s">
        <v>12023</v>
      </c>
      <c r="E9357" s="1" t="s">
        <v>2732</v>
      </c>
      <c r="F9357" s="1" t="s">
        <v>6811</v>
      </c>
      <c r="G9357" s="1" t="s">
        <v>105</v>
      </c>
      <c r="H9357" s="1" t="s">
        <v>437</v>
      </c>
      <c r="I9357" s="1">
        <v>2.8</v>
      </c>
      <c r="J9357" s="1">
        <v>2023</v>
      </c>
      <c r="K9357" s="1">
        <v>351643</v>
      </c>
      <c r="L9357" s="1">
        <v>0</v>
      </c>
      <c r="M9357" s="1">
        <f t="array" ref="M9357">SUMPRODUCT(MAX(ISNUMBER(SEARCH('Class Rules'!$B$6:$B$85,$E9357))*ISNUMBER(SEARCH('Class Rules'!$C$6:$C$85,$F9357))*'Class Rules'!$A$6:$A$85))</f>
        <v>12</v>
      </c>
      <c r="N9357" s="1" t="str">
        <f t="array" ref="N9357">IF($M9357=0,'Class Rules'!$D$3,INDEX('Class Rules'!$D$6:$D$85,MATCH($M9357,'Class Rules'!$A$6:$A$85,0)))</f>
        <v>Freight LDV</v>
      </c>
      <c r="O9357" s="1" t="str">
        <f t="array" ref="O9357">IF(SUMPRODUCT(MAX(ISNUMBER(SEARCH(Fuel_Rules!$A$6:$A$30,$E9357))*ISNUMBER(SEARCH(Fuel_Rules!$B$6:$B$30,$F9357))*(Fuel_Rules!$A$6:$A$30&lt;&gt;"")))&gt;0,"Plug-in hybrid",IF($G9357="Diesel","Diesel","Gasoline"))</f>
        <v>Diesel</v>
      </c>
    </row>
    <row r="9358" spans="1:15" ht="15" customHeight="1" x14ac:dyDescent="0.25">
      <c r="A9358" s="1">
        <v>2022</v>
      </c>
      <c r="B9358" s="1" t="s">
        <v>11026</v>
      </c>
      <c r="C9358" s="1" t="s">
        <v>2812</v>
      </c>
      <c r="D9358" s="1" t="s">
        <v>12024</v>
      </c>
      <c r="E9358" s="1" t="s">
        <v>2732</v>
      </c>
      <c r="F9358" s="1" t="s">
        <v>2814</v>
      </c>
      <c r="G9358" s="1" t="s">
        <v>103</v>
      </c>
      <c r="H9358" s="1" t="s">
        <v>437</v>
      </c>
      <c r="I9358" s="1">
        <v>2</v>
      </c>
      <c r="J9358" s="1">
        <v>2023</v>
      </c>
      <c r="K9358" s="1">
        <v>146500</v>
      </c>
      <c r="L9358" s="1">
        <v>0</v>
      </c>
      <c r="M9358" s="1">
        <f t="array" ref="M9358">SUMPRODUCT(MAX(ISNUMBER(SEARCH('Class Rules'!$B$6:$B$85,$E9358))*ISNUMBER(SEARCH('Class Rules'!$C$6:$C$85,$F9358))*'Class Rules'!$A$6:$A$85))</f>
        <v>0</v>
      </c>
      <c r="N9358" s="1" t="str">
        <f t="array" ref="N9358">IF($M9358=0,'Class Rules'!$D$3,INDEX('Class Rules'!$D$6:$D$85,MATCH($M9358,'Class Rules'!$A$6:$A$85,0)))</f>
        <v>Passenger LDV</v>
      </c>
      <c r="O9358" s="1" t="str">
        <f t="array" ref="O9358">IF(SUMPRODUCT(MAX(ISNUMBER(SEARCH(Fuel_Rules!$A$6:$A$30,$E9358))*ISNUMBER(SEARCH(Fuel_Rules!$B$6:$B$30,$F9358))*(Fuel_Rules!$A$6:$A$30&lt;&gt;"")))&gt;0,"Plug-in hybrid",IF($G9358="Diesel","Diesel","Gasoline"))</f>
        <v>Gasoline</v>
      </c>
    </row>
    <row r="9359" spans="1:15" ht="15" customHeight="1" x14ac:dyDescent="0.25">
      <c r="A9359" s="1">
        <v>2022</v>
      </c>
      <c r="B9359" s="1" t="s">
        <v>11026</v>
      </c>
      <c r="C9359" s="1" t="s">
        <v>2812</v>
      </c>
      <c r="D9359" s="1" t="s">
        <v>12025</v>
      </c>
      <c r="E9359" s="1" t="s">
        <v>2732</v>
      </c>
      <c r="F9359" s="1" t="s">
        <v>2814</v>
      </c>
      <c r="G9359" s="1" t="s">
        <v>103</v>
      </c>
      <c r="H9359" s="1" t="s">
        <v>437</v>
      </c>
      <c r="I9359" s="1">
        <v>2</v>
      </c>
      <c r="J9359" s="1">
        <v>2023</v>
      </c>
      <c r="K9359" s="1">
        <v>137469</v>
      </c>
      <c r="L9359" s="1">
        <v>0</v>
      </c>
      <c r="M9359" s="1">
        <f t="array" ref="M9359">SUMPRODUCT(MAX(ISNUMBER(SEARCH('Class Rules'!$B$6:$B$85,$E9359))*ISNUMBER(SEARCH('Class Rules'!$C$6:$C$85,$F9359))*'Class Rules'!$A$6:$A$85))</f>
        <v>0</v>
      </c>
      <c r="N9359" s="1" t="str">
        <f t="array" ref="N9359">IF($M9359=0,'Class Rules'!$D$3,INDEX('Class Rules'!$D$6:$D$85,MATCH($M9359,'Class Rules'!$A$6:$A$85,0)))</f>
        <v>Passenger LDV</v>
      </c>
      <c r="O9359" s="1" t="str">
        <f t="array" ref="O9359">IF(SUMPRODUCT(MAX(ISNUMBER(SEARCH(Fuel_Rules!$A$6:$A$30,$E9359))*ISNUMBER(SEARCH(Fuel_Rules!$B$6:$B$30,$F9359))*(Fuel_Rules!$A$6:$A$30&lt;&gt;"")))&gt;0,"Plug-in hybrid",IF($G9359="Diesel","Diesel","Gasoline"))</f>
        <v>Gasoline</v>
      </c>
    </row>
    <row r="9360" spans="1:15" ht="15" customHeight="1" x14ac:dyDescent="0.25">
      <c r="A9360" s="1">
        <v>2022</v>
      </c>
      <c r="B9360" s="1" t="s">
        <v>11026</v>
      </c>
      <c r="C9360" s="1" t="s">
        <v>2815</v>
      </c>
      <c r="D9360" s="1" t="s">
        <v>12026</v>
      </c>
      <c r="E9360" s="1" t="s">
        <v>2732</v>
      </c>
      <c r="F9360" s="1" t="s">
        <v>10916</v>
      </c>
      <c r="G9360" s="1" t="s">
        <v>103</v>
      </c>
      <c r="H9360" s="1" t="s">
        <v>437</v>
      </c>
      <c r="I9360" s="1">
        <v>1.8</v>
      </c>
      <c r="J9360" s="1">
        <v>2023</v>
      </c>
      <c r="K9360" s="1">
        <v>181695</v>
      </c>
      <c r="L9360" s="1">
        <v>0</v>
      </c>
      <c r="M9360" s="1">
        <f t="array" ref="M9360">SUMPRODUCT(MAX(ISNUMBER(SEARCH('Class Rules'!$B$6:$B$85,$E9360))*ISNUMBER(SEARCH('Class Rules'!$C$6:$C$85,$F9360))*'Class Rules'!$A$6:$A$85))</f>
        <v>0</v>
      </c>
      <c r="N9360" s="1" t="str">
        <f t="array" ref="N9360">IF($M9360=0,'Class Rules'!$D$3,INDEX('Class Rules'!$D$6:$D$85,MATCH($M9360,'Class Rules'!$A$6:$A$85,0)))</f>
        <v>Passenger LDV</v>
      </c>
      <c r="O9360" s="1" t="str">
        <f t="array" ref="O9360">IF(SUMPRODUCT(MAX(ISNUMBER(SEARCH(Fuel_Rules!$A$6:$A$30,$E9360))*ISNUMBER(SEARCH(Fuel_Rules!$B$6:$B$30,$F9360))*(Fuel_Rules!$A$6:$A$30&lt;&gt;"")))&gt;0,"Plug-in hybrid",IF($G9360="Diesel","Diesel","Gasoline"))</f>
        <v>Gasoline</v>
      </c>
    </row>
    <row r="9361" spans="1:15" ht="15" customHeight="1" x14ac:dyDescent="0.25">
      <c r="A9361" s="1">
        <v>2022</v>
      </c>
      <c r="B9361" s="1" t="s">
        <v>11026</v>
      </c>
      <c r="C9361" s="1" t="s">
        <v>2815</v>
      </c>
      <c r="D9361" s="1" t="s">
        <v>12027</v>
      </c>
      <c r="E9361" s="1" t="s">
        <v>2732</v>
      </c>
      <c r="F9361" s="1" t="s">
        <v>10916</v>
      </c>
      <c r="G9361" s="1" t="s">
        <v>103</v>
      </c>
      <c r="H9361" s="1" t="s">
        <v>437</v>
      </c>
      <c r="I9361" s="1">
        <v>1.8</v>
      </c>
      <c r="J9361" s="1">
        <v>2023</v>
      </c>
      <c r="K9361" s="1">
        <v>173926</v>
      </c>
      <c r="L9361" s="1">
        <v>0</v>
      </c>
      <c r="M9361" s="1">
        <f t="array" ref="M9361">SUMPRODUCT(MAX(ISNUMBER(SEARCH('Class Rules'!$B$6:$B$85,$E9361))*ISNUMBER(SEARCH('Class Rules'!$C$6:$C$85,$F9361))*'Class Rules'!$A$6:$A$85))</f>
        <v>0</v>
      </c>
      <c r="N9361" s="1" t="str">
        <f t="array" ref="N9361">IF($M9361=0,'Class Rules'!$D$3,INDEX('Class Rules'!$D$6:$D$85,MATCH($M9361,'Class Rules'!$A$6:$A$85,0)))</f>
        <v>Passenger LDV</v>
      </c>
      <c r="O9361" s="1" t="str">
        <f t="array" ref="O9361">IF(SUMPRODUCT(MAX(ISNUMBER(SEARCH(Fuel_Rules!$A$6:$A$30,$E9361))*ISNUMBER(SEARCH(Fuel_Rules!$B$6:$B$30,$F9361))*(Fuel_Rules!$A$6:$A$30&lt;&gt;"")))&gt;0,"Plug-in hybrid",IF($G9361="Diesel","Diesel","Gasoline"))</f>
        <v>Gasoline</v>
      </c>
    </row>
    <row r="9362" spans="1:15" ht="15" customHeight="1" x14ac:dyDescent="0.25">
      <c r="A9362" s="1">
        <v>2022</v>
      </c>
      <c r="B9362" s="1" t="s">
        <v>11026</v>
      </c>
      <c r="C9362" s="1" t="s">
        <v>2818</v>
      </c>
      <c r="D9362" s="1" t="s">
        <v>12028</v>
      </c>
      <c r="E9362" s="1" t="s">
        <v>2732</v>
      </c>
      <c r="F9362" s="1" t="s">
        <v>10919</v>
      </c>
      <c r="G9362" s="1" t="s">
        <v>103</v>
      </c>
      <c r="H9362" s="1" t="s">
        <v>437</v>
      </c>
      <c r="I9362" s="1">
        <v>1.8</v>
      </c>
      <c r="J9362" s="1">
        <v>2023</v>
      </c>
      <c r="K9362" s="1">
        <v>189857</v>
      </c>
      <c r="L9362" s="1">
        <v>0</v>
      </c>
      <c r="M9362" s="1">
        <f t="array" ref="M9362">SUMPRODUCT(MAX(ISNUMBER(SEARCH('Class Rules'!$B$6:$B$85,$E9362))*ISNUMBER(SEARCH('Class Rules'!$C$6:$C$85,$F9362))*'Class Rules'!$A$6:$A$85))</f>
        <v>0</v>
      </c>
      <c r="N9362" s="1" t="str">
        <f t="array" ref="N9362">IF($M9362=0,'Class Rules'!$D$3,INDEX('Class Rules'!$D$6:$D$85,MATCH($M9362,'Class Rules'!$A$6:$A$85,0)))</f>
        <v>Passenger LDV</v>
      </c>
      <c r="O9362" s="1" t="str">
        <f t="array" ref="O9362">IF(SUMPRODUCT(MAX(ISNUMBER(SEARCH(Fuel_Rules!$A$6:$A$30,$E9362))*ISNUMBER(SEARCH(Fuel_Rules!$B$6:$B$30,$F9362))*(Fuel_Rules!$A$6:$A$30&lt;&gt;"")))&gt;0,"Plug-in hybrid",IF($G9362="Diesel","Diesel","Gasoline"))</f>
        <v>Gasoline</v>
      </c>
    </row>
    <row r="9363" spans="1:15" ht="15" customHeight="1" x14ac:dyDescent="0.25">
      <c r="A9363" s="1">
        <v>2022</v>
      </c>
      <c r="B9363" s="1" t="s">
        <v>11026</v>
      </c>
      <c r="C9363" s="1" t="s">
        <v>2818</v>
      </c>
      <c r="D9363" s="1" t="s">
        <v>12029</v>
      </c>
      <c r="E9363" s="1" t="s">
        <v>2732</v>
      </c>
      <c r="F9363" s="1" t="s">
        <v>10919</v>
      </c>
      <c r="G9363" s="1" t="s">
        <v>103</v>
      </c>
      <c r="H9363" s="1" t="s">
        <v>437</v>
      </c>
      <c r="I9363" s="1">
        <v>1.8</v>
      </c>
      <c r="J9363" s="1">
        <v>2023</v>
      </c>
      <c r="K9363" s="1">
        <v>180288</v>
      </c>
      <c r="L9363" s="1">
        <v>0</v>
      </c>
      <c r="M9363" s="1">
        <f t="array" ref="M9363">SUMPRODUCT(MAX(ISNUMBER(SEARCH('Class Rules'!$B$6:$B$85,$E9363))*ISNUMBER(SEARCH('Class Rules'!$C$6:$C$85,$F9363))*'Class Rules'!$A$6:$A$85))</f>
        <v>0</v>
      </c>
      <c r="N9363" s="1" t="str">
        <f t="array" ref="N9363">IF($M9363=0,'Class Rules'!$D$3,INDEX('Class Rules'!$D$6:$D$85,MATCH($M9363,'Class Rules'!$A$6:$A$85,0)))</f>
        <v>Passenger LDV</v>
      </c>
      <c r="O9363" s="1" t="str">
        <f t="array" ref="O9363">IF(SUMPRODUCT(MAX(ISNUMBER(SEARCH(Fuel_Rules!$A$6:$A$30,$E9363))*ISNUMBER(SEARCH(Fuel_Rules!$B$6:$B$30,$F9363))*(Fuel_Rules!$A$6:$A$30&lt;&gt;"")))&gt;0,"Plug-in hybrid",IF($G9363="Diesel","Diesel","Gasoline"))</f>
        <v>Gasoline</v>
      </c>
    </row>
    <row r="9364" spans="1:15" ht="15" customHeight="1" x14ac:dyDescent="0.25">
      <c r="A9364" s="1">
        <v>2022</v>
      </c>
      <c r="B9364" s="1" t="s">
        <v>11026</v>
      </c>
      <c r="C9364" s="1" t="s">
        <v>2851</v>
      </c>
      <c r="D9364" s="1" t="s">
        <v>12030</v>
      </c>
      <c r="E9364" s="1" t="s">
        <v>2732</v>
      </c>
      <c r="F9364" s="1" t="s">
        <v>10922</v>
      </c>
      <c r="G9364" s="1" t="s">
        <v>103</v>
      </c>
      <c r="H9364" s="1" t="s">
        <v>437</v>
      </c>
      <c r="I9364" s="1">
        <v>2.5</v>
      </c>
      <c r="J9364" s="1">
        <v>2023</v>
      </c>
      <c r="K9364" s="1">
        <v>313043</v>
      </c>
      <c r="L9364" s="1">
        <v>0</v>
      </c>
      <c r="M9364" s="1">
        <f t="array" ref="M9364">SUMPRODUCT(MAX(ISNUMBER(SEARCH('Class Rules'!$B$6:$B$85,$E9364))*ISNUMBER(SEARCH('Class Rules'!$C$6:$C$85,$F9364))*'Class Rules'!$A$6:$A$85))</f>
        <v>0</v>
      </c>
      <c r="N9364" s="1" t="str">
        <f t="array" ref="N9364">IF($M9364=0,'Class Rules'!$D$3,INDEX('Class Rules'!$D$6:$D$85,MATCH($M9364,'Class Rules'!$A$6:$A$85,0)))</f>
        <v>Passenger LDV</v>
      </c>
      <c r="O9364" s="1" t="str">
        <f t="array" ref="O9364">IF(SUMPRODUCT(MAX(ISNUMBER(SEARCH(Fuel_Rules!$A$6:$A$30,$E9364))*ISNUMBER(SEARCH(Fuel_Rules!$B$6:$B$30,$F9364))*(Fuel_Rules!$A$6:$A$30&lt;&gt;"")))&gt;0,"Plug-in hybrid",IF($G9364="Diesel","Diesel","Gasoline"))</f>
        <v>Gasoline</v>
      </c>
    </row>
    <row r="9365" spans="1:15" ht="15" customHeight="1" x14ac:dyDescent="0.25">
      <c r="A9365" s="1">
        <v>2022</v>
      </c>
      <c r="B9365" s="1" t="s">
        <v>11026</v>
      </c>
      <c r="C9365" s="1" t="s">
        <v>2860</v>
      </c>
      <c r="D9365" s="1" t="s">
        <v>12031</v>
      </c>
      <c r="E9365" s="1" t="s">
        <v>2732</v>
      </c>
      <c r="F9365" s="1" t="s">
        <v>2862</v>
      </c>
      <c r="G9365" s="1" t="s">
        <v>103</v>
      </c>
      <c r="H9365" s="1" t="s">
        <v>437</v>
      </c>
      <c r="I9365" s="1">
        <v>2</v>
      </c>
      <c r="J9365" s="1">
        <v>2023</v>
      </c>
      <c r="K9365" s="1">
        <v>174145</v>
      </c>
      <c r="L9365" s="1">
        <v>0</v>
      </c>
      <c r="M9365" s="1">
        <f t="array" ref="M9365">SUMPRODUCT(MAX(ISNUMBER(SEARCH('Class Rules'!$B$6:$B$85,$E9365))*ISNUMBER(SEARCH('Class Rules'!$C$6:$C$85,$F9365))*'Class Rules'!$A$6:$A$85))</f>
        <v>0</v>
      </c>
      <c r="N9365" s="1" t="str">
        <f t="array" ref="N9365">IF($M9365=0,'Class Rules'!$D$3,INDEX('Class Rules'!$D$6:$D$85,MATCH($M9365,'Class Rules'!$A$6:$A$85,0)))</f>
        <v>Passenger LDV</v>
      </c>
      <c r="O9365" s="1" t="str">
        <f t="array" ref="O9365">IF(SUMPRODUCT(MAX(ISNUMBER(SEARCH(Fuel_Rules!$A$6:$A$30,$E9365))*ISNUMBER(SEARCH(Fuel_Rules!$B$6:$B$30,$F9365))*(Fuel_Rules!$A$6:$A$30&lt;&gt;"")))&gt;0,"Plug-in hybrid",IF($G9365="Diesel","Diesel","Gasoline"))</f>
        <v>Gasoline</v>
      </c>
    </row>
    <row r="9366" spans="1:15" ht="15" customHeight="1" x14ac:dyDescent="0.25">
      <c r="A9366" s="1">
        <v>2022</v>
      </c>
      <c r="B9366" s="1" t="s">
        <v>11026</v>
      </c>
      <c r="C9366" s="1" t="s">
        <v>2860</v>
      </c>
      <c r="D9366" s="1" t="s">
        <v>12032</v>
      </c>
      <c r="E9366" s="1" t="s">
        <v>2732</v>
      </c>
      <c r="F9366" s="1" t="s">
        <v>2862</v>
      </c>
      <c r="G9366" s="1" t="s">
        <v>103</v>
      </c>
      <c r="H9366" s="1" t="s">
        <v>437</v>
      </c>
      <c r="I9366" s="1">
        <v>2</v>
      </c>
      <c r="J9366" s="1">
        <v>2023</v>
      </c>
      <c r="K9366" s="1">
        <v>166504</v>
      </c>
      <c r="L9366" s="1">
        <v>0</v>
      </c>
      <c r="M9366" s="1">
        <f t="array" ref="M9366">SUMPRODUCT(MAX(ISNUMBER(SEARCH('Class Rules'!$B$6:$B$85,$E9366))*ISNUMBER(SEARCH('Class Rules'!$C$6:$C$85,$F9366))*'Class Rules'!$A$6:$A$85))</f>
        <v>0</v>
      </c>
      <c r="N9366" s="1" t="str">
        <f t="array" ref="N9366">IF($M9366=0,'Class Rules'!$D$3,INDEX('Class Rules'!$D$6:$D$85,MATCH($M9366,'Class Rules'!$A$6:$A$85,0)))</f>
        <v>Passenger LDV</v>
      </c>
      <c r="O9366" s="1" t="str">
        <f t="array" ref="O9366">IF(SUMPRODUCT(MAX(ISNUMBER(SEARCH(Fuel_Rules!$A$6:$A$30,$E9366))*ISNUMBER(SEARCH(Fuel_Rules!$B$6:$B$30,$F9366))*(Fuel_Rules!$A$6:$A$30&lt;&gt;"")))&gt;0,"Plug-in hybrid",IF($G9366="Diesel","Diesel","Gasoline"))</f>
        <v>Gasoline</v>
      </c>
    </row>
    <row r="9367" spans="1:15" ht="15" customHeight="1" x14ac:dyDescent="0.25">
      <c r="A9367" s="1">
        <v>2022</v>
      </c>
      <c r="B9367" s="1" t="s">
        <v>11026</v>
      </c>
      <c r="C9367" s="1" t="s">
        <v>2863</v>
      </c>
      <c r="D9367" s="1" t="s">
        <v>12033</v>
      </c>
      <c r="E9367" s="1" t="s">
        <v>2732</v>
      </c>
      <c r="F9367" s="1" t="s">
        <v>10926</v>
      </c>
      <c r="G9367" s="1" t="s">
        <v>103</v>
      </c>
      <c r="H9367" s="1" t="s">
        <v>437</v>
      </c>
      <c r="I9367" s="1">
        <v>1.8</v>
      </c>
      <c r="J9367" s="1">
        <v>2023</v>
      </c>
      <c r="K9367" s="1">
        <v>200113</v>
      </c>
      <c r="L9367" s="1">
        <v>0</v>
      </c>
      <c r="M9367" s="1">
        <f t="array" ref="M9367">SUMPRODUCT(MAX(ISNUMBER(SEARCH('Class Rules'!$B$6:$B$85,$E9367))*ISNUMBER(SEARCH('Class Rules'!$C$6:$C$85,$F9367))*'Class Rules'!$A$6:$A$85))</f>
        <v>0</v>
      </c>
      <c r="N9367" s="1" t="str">
        <f t="array" ref="N9367">IF($M9367=0,'Class Rules'!$D$3,INDEX('Class Rules'!$D$6:$D$85,MATCH($M9367,'Class Rules'!$A$6:$A$85,0)))</f>
        <v>Passenger LDV</v>
      </c>
      <c r="O9367" s="1" t="str">
        <f t="array" ref="O9367">IF(SUMPRODUCT(MAX(ISNUMBER(SEARCH(Fuel_Rules!$A$6:$A$30,$E9367))*ISNUMBER(SEARCH(Fuel_Rules!$B$6:$B$30,$F9367))*(Fuel_Rules!$A$6:$A$30&lt;&gt;"")))&gt;0,"Plug-in hybrid",IF($G9367="Diesel","Diesel","Gasoline"))</f>
        <v>Gasoline</v>
      </c>
    </row>
    <row r="9368" spans="1:15" ht="15" customHeight="1" x14ac:dyDescent="0.25">
      <c r="A9368" s="1">
        <v>2022</v>
      </c>
      <c r="B9368" s="1" t="s">
        <v>11026</v>
      </c>
      <c r="C9368" s="1" t="s">
        <v>2863</v>
      </c>
      <c r="D9368" s="1" t="s">
        <v>12034</v>
      </c>
      <c r="E9368" s="1" t="s">
        <v>2732</v>
      </c>
      <c r="F9368" s="1" t="s">
        <v>10926</v>
      </c>
      <c r="G9368" s="1" t="s">
        <v>103</v>
      </c>
      <c r="H9368" s="1" t="s">
        <v>437</v>
      </c>
      <c r="I9368" s="1">
        <v>1.8</v>
      </c>
      <c r="J9368" s="1">
        <v>2023</v>
      </c>
      <c r="K9368" s="1">
        <v>193505</v>
      </c>
      <c r="L9368" s="1">
        <v>0</v>
      </c>
      <c r="M9368" s="1">
        <f t="array" ref="M9368">SUMPRODUCT(MAX(ISNUMBER(SEARCH('Class Rules'!$B$6:$B$85,$E9368))*ISNUMBER(SEARCH('Class Rules'!$C$6:$C$85,$F9368))*'Class Rules'!$A$6:$A$85))</f>
        <v>0</v>
      </c>
      <c r="N9368" s="1" t="str">
        <f t="array" ref="N9368">IF($M9368=0,'Class Rules'!$D$3,INDEX('Class Rules'!$D$6:$D$85,MATCH($M9368,'Class Rules'!$A$6:$A$85,0)))</f>
        <v>Passenger LDV</v>
      </c>
      <c r="O9368" s="1" t="str">
        <f t="array" ref="O9368">IF(SUMPRODUCT(MAX(ISNUMBER(SEARCH(Fuel_Rules!$A$6:$A$30,$E9368))*ISNUMBER(SEARCH(Fuel_Rules!$B$6:$B$30,$F9368))*(Fuel_Rules!$A$6:$A$30&lt;&gt;"")))&gt;0,"Plug-in hybrid",IF($G9368="Diesel","Diesel","Gasoline"))</f>
        <v>Gasoline</v>
      </c>
    </row>
    <row r="9369" spans="1:15" ht="15" customHeight="1" x14ac:dyDescent="0.25">
      <c r="A9369" s="1">
        <v>2022</v>
      </c>
      <c r="B9369" s="1" t="s">
        <v>11026</v>
      </c>
      <c r="C9369" s="1" t="s">
        <v>2866</v>
      </c>
      <c r="D9369" s="1" t="s">
        <v>12035</v>
      </c>
      <c r="E9369" s="1" t="s">
        <v>2732</v>
      </c>
      <c r="F9369" s="1" t="s">
        <v>2868</v>
      </c>
      <c r="G9369" s="1" t="s">
        <v>103</v>
      </c>
      <c r="H9369" s="1" t="s">
        <v>437</v>
      </c>
      <c r="I9369" s="1">
        <v>2</v>
      </c>
      <c r="J9369" s="1">
        <v>2023</v>
      </c>
      <c r="K9369" s="1">
        <v>159292</v>
      </c>
      <c r="L9369" s="1">
        <v>0</v>
      </c>
      <c r="M9369" s="1">
        <f t="array" ref="M9369">SUMPRODUCT(MAX(ISNUMBER(SEARCH('Class Rules'!$B$6:$B$85,$E9369))*ISNUMBER(SEARCH('Class Rules'!$C$6:$C$85,$F9369))*'Class Rules'!$A$6:$A$85))</f>
        <v>0</v>
      </c>
      <c r="N9369" s="1" t="str">
        <f t="array" ref="N9369">IF($M9369=0,'Class Rules'!$D$3,INDEX('Class Rules'!$D$6:$D$85,MATCH($M9369,'Class Rules'!$A$6:$A$85,0)))</f>
        <v>Passenger LDV</v>
      </c>
      <c r="O9369" s="1" t="str">
        <f t="array" ref="O9369">IF(SUMPRODUCT(MAX(ISNUMBER(SEARCH(Fuel_Rules!$A$6:$A$30,$E9369))*ISNUMBER(SEARCH(Fuel_Rules!$B$6:$B$30,$F9369))*(Fuel_Rules!$A$6:$A$30&lt;&gt;"")))&gt;0,"Plug-in hybrid",IF($G9369="Diesel","Diesel","Gasoline"))</f>
        <v>Gasoline</v>
      </c>
    </row>
    <row r="9370" spans="1:15" ht="15" customHeight="1" x14ac:dyDescent="0.25">
      <c r="A9370" s="1">
        <v>2022</v>
      </c>
      <c r="B9370" s="1" t="s">
        <v>11026</v>
      </c>
      <c r="C9370" s="1" t="s">
        <v>2866</v>
      </c>
      <c r="D9370" s="1" t="s">
        <v>12036</v>
      </c>
      <c r="E9370" s="1" t="s">
        <v>2732</v>
      </c>
      <c r="F9370" s="1" t="s">
        <v>2868</v>
      </c>
      <c r="G9370" s="1" t="s">
        <v>103</v>
      </c>
      <c r="H9370" s="1" t="s">
        <v>437</v>
      </c>
      <c r="I9370" s="1">
        <v>2</v>
      </c>
      <c r="J9370" s="1">
        <v>2023</v>
      </c>
      <c r="K9370" s="1">
        <v>154035</v>
      </c>
      <c r="L9370" s="1">
        <v>0</v>
      </c>
      <c r="M9370" s="1">
        <f t="array" ref="M9370">SUMPRODUCT(MAX(ISNUMBER(SEARCH('Class Rules'!$B$6:$B$85,$E9370))*ISNUMBER(SEARCH('Class Rules'!$C$6:$C$85,$F9370))*'Class Rules'!$A$6:$A$85))</f>
        <v>0</v>
      </c>
      <c r="N9370" s="1" t="str">
        <f t="array" ref="N9370">IF($M9370=0,'Class Rules'!$D$3,INDEX('Class Rules'!$D$6:$D$85,MATCH($M9370,'Class Rules'!$A$6:$A$85,0)))</f>
        <v>Passenger LDV</v>
      </c>
      <c r="O9370" s="1" t="str">
        <f t="array" ref="O9370">IF(SUMPRODUCT(MAX(ISNUMBER(SEARCH(Fuel_Rules!$A$6:$A$30,$E9370))*ISNUMBER(SEARCH(Fuel_Rules!$B$6:$B$30,$F9370))*(Fuel_Rules!$A$6:$A$30&lt;&gt;"")))&gt;0,"Plug-in hybrid",IF($G9370="Diesel","Diesel","Gasoline"))</f>
        <v>Gasoline</v>
      </c>
    </row>
    <row r="9371" spans="1:15" ht="15" customHeight="1" x14ac:dyDescent="0.25">
      <c r="A9371" s="1">
        <v>2022</v>
      </c>
      <c r="B9371" s="1" t="s">
        <v>11026</v>
      </c>
      <c r="C9371" s="1" t="s">
        <v>2872</v>
      </c>
      <c r="D9371" s="1" t="s">
        <v>12037</v>
      </c>
      <c r="E9371" s="1" t="s">
        <v>2732</v>
      </c>
      <c r="F9371" s="1" t="s">
        <v>2874</v>
      </c>
      <c r="G9371" s="1" t="s">
        <v>103</v>
      </c>
      <c r="H9371" s="1" t="s">
        <v>437</v>
      </c>
      <c r="I9371" s="1">
        <v>2</v>
      </c>
      <c r="J9371" s="1">
        <v>2023</v>
      </c>
      <c r="K9371" s="1">
        <v>171143</v>
      </c>
      <c r="L9371" s="1">
        <v>0</v>
      </c>
      <c r="M9371" s="1">
        <f t="array" ref="M9371">SUMPRODUCT(MAX(ISNUMBER(SEARCH('Class Rules'!$B$6:$B$85,$E9371))*ISNUMBER(SEARCH('Class Rules'!$C$6:$C$85,$F9371))*'Class Rules'!$A$6:$A$85))</f>
        <v>0</v>
      </c>
      <c r="N9371" s="1" t="str">
        <f t="array" ref="N9371">IF($M9371=0,'Class Rules'!$D$3,INDEX('Class Rules'!$D$6:$D$85,MATCH($M9371,'Class Rules'!$A$6:$A$85,0)))</f>
        <v>Passenger LDV</v>
      </c>
      <c r="O9371" s="1" t="str">
        <f t="array" ref="O9371">IF(SUMPRODUCT(MAX(ISNUMBER(SEARCH(Fuel_Rules!$A$6:$A$30,$E9371))*ISNUMBER(SEARCH(Fuel_Rules!$B$6:$B$30,$F9371))*(Fuel_Rules!$A$6:$A$30&lt;&gt;"")))&gt;0,"Plug-in hybrid",IF($G9371="Diesel","Diesel","Gasoline"))</f>
        <v>Gasoline</v>
      </c>
    </row>
    <row r="9372" spans="1:15" ht="15" customHeight="1" x14ac:dyDescent="0.25">
      <c r="A9372" s="1">
        <v>2022</v>
      </c>
      <c r="B9372" s="1" t="s">
        <v>11026</v>
      </c>
      <c r="C9372" s="1" t="s">
        <v>2872</v>
      </c>
      <c r="D9372" s="1" t="s">
        <v>12038</v>
      </c>
      <c r="E9372" s="1" t="s">
        <v>2732</v>
      </c>
      <c r="F9372" s="1" t="s">
        <v>2874</v>
      </c>
      <c r="G9372" s="1" t="s">
        <v>103</v>
      </c>
      <c r="H9372" s="1" t="s">
        <v>437</v>
      </c>
      <c r="I9372" s="1">
        <v>2</v>
      </c>
      <c r="J9372" s="1">
        <v>2023</v>
      </c>
      <c r="K9372" s="1">
        <v>162108</v>
      </c>
      <c r="L9372" s="1">
        <v>0</v>
      </c>
      <c r="M9372" s="1">
        <f t="array" ref="M9372">SUMPRODUCT(MAX(ISNUMBER(SEARCH('Class Rules'!$B$6:$B$85,$E9372))*ISNUMBER(SEARCH('Class Rules'!$C$6:$C$85,$F9372))*'Class Rules'!$A$6:$A$85))</f>
        <v>0</v>
      </c>
      <c r="N9372" s="1" t="str">
        <f t="array" ref="N9372">IF($M9372=0,'Class Rules'!$D$3,INDEX('Class Rules'!$D$6:$D$85,MATCH($M9372,'Class Rules'!$A$6:$A$85,0)))</f>
        <v>Passenger LDV</v>
      </c>
      <c r="O9372" s="1" t="str">
        <f t="array" ref="O9372">IF(SUMPRODUCT(MAX(ISNUMBER(SEARCH(Fuel_Rules!$A$6:$A$30,$E9372))*ISNUMBER(SEARCH(Fuel_Rules!$B$6:$B$30,$F9372))*(Fuel_Rules!$A$6:$A$30&lt;&gt;"")))&gt;0,"Plug-in hybrid",IF($G9372="Diesel","Diesel","Gasoline"))</f>
        <v>Gasoline</v>
      </c>
    </row>
    <row r="9373" spans="1:15" ht="15" customHeight="1" x14ac:dyDescent="0.25">
      <c r="A9373" s="1">
        <v>2022</v>
      </c>
      <c r="B9373" s="1" t="s">
        <v>11026</v>
      </c>
      <c r="C9373" s="1" t="s">
        <v>2875</v>
      </c>
      <c r="D9373" s="1" t="s">
        <v>12039</v>
      </c>
      <c r="E9373" s="1" t="s">
        <v>2732</v>
      </c>
      <c r="F9373" s="1" t="s">
        <v>10933</v>
      </c>
      <c r="G9373" s="1" t="s">
        <v>103</v>
      </c>
      <c r="H9373" s="1" t="s">
        <v>437</v>
      </c>
      <c r="I9373" s="1">
        <v>1.8</v>
      </c>
      <c r="J9373" s="1">
        <v>2023</v>
      </c>
      <c r="K9373" s="1">
        <v>207965</v>
      </c>
      <c r="L9373" s="1">
        <v>0</v>
      </c>
      <c r="M9373" s="1">
        <f t="array" ref="M9373">SUMPRODUCT(MAX(ISNUMBER(SEARCH('Class Rules'!$B$6:$B$85,$E9373))*ISNUMBER(SEARCH('Class Rules'!$C$6:$C$85,$F9373))*'Class Rules'!$A$6:$A$85))</f>
        <v>0</v>
      </c>
      <c r="N9373" s="1" t="str">
        <f t="array" ref="N9373">IF($M9373=0,'Class Rules'!$D$3,INDEX('Class Rules'!$D$6:$D$85,MATCH($M9373,'Class Rules'!$A$6:$A$85,0)))</f>
        <v>Passenger LDV</v>
      </c>
      <c r="O9373" s="1" t="str">
        <f t="array" ref="O9373">IF(SUMPRODUCT(MAX(ISNUMBER(SEARCH(Fuel_Rules!$A$6:$A$30,$E9373))*ISNUMBER(SEARCH(Fuel_Rules!$B$6:$B$30,$F9373))*(Fuel_Rules!$A$6:$A$30&lt;&gt;"")))&gt;0,"Plug-in hybrid",IF($G9373="Diesel","Diesel","Gasoline"))</f>
        <v>Gasoline</v>
      </c>
    </row>
    <row r="9374" spans="1:15" ht="15" customHeight="1" x14ac:dyDescent="0.25">
      <c r="A9374" s="1">
        <v>2022</v>
      </c>
      <c r="B9374" s="1" t="s">
        <v>11026</v>
      </c>
      <c r="C9374" s="1" t="s">
        <v>2875</v>
      </c>
      <c r="D9374" s="1" t="s">
        <v>12040</v>
      </c>
      <c r="E9374" s="1" t="s">
        <v>2732</v>
      </c>
      <c r="F9374" s="1" t="s">
        <v>10933</v>
      </c>
      <c r="G9374" s="1" t="s">
        <v>103</v>
      </c>
      <c r="H9374" s="1" t="s">
        <v>437</v>
      </c>
      <c r="I9374" s="1">
        <v>1.8</v>
      </c>
      <c r="J9374" s="1">
        <v>2023</v>
      </c>
      <c r="K9374" s="1">
        <v>200749</v>
      </c>
      <c r="L9374" s="1">
        <v>0</v>
      </c>
      <c r="M9374" s="1">
        <f t="array" ref="M9374">SUMPRODUCT(MAX(ISNUMBER(SEARCH('Class Rules'!$B$6:$B$85,$E9374))*ISNUMBER(SEARCH('Class Rules'!$C$6:$C$85,$F9374))*'Class Rules'!$A$6:$A$85))</f>
        <v>0</v>
      </c>
      <c r="N9374" s="1" t="str">
        <f t="array" ref="N9374">IF($M9374=0,'Class Rules'!$D$3,INDEX('Class Rules'!$D$6:$D$85,MATCH($M9374,'Class Rules'!$A$6:$A$85,0)))</f>
        <v>Passenger LDV</v>
      </c>
      <c r="O9374" s="1" t="str">
        <f t="array" ref="O9374">IF(SUMPRODUCT(MAX(ISNUMBER(SEARCH(Fuel_Rules!$A$6:$A$30,$E9374))*ISNUMBER(SEARCH(Fuel_Rules!$B$6:$B$30,$F9374))*(Fuel_Rules!$A$6:$A$30&lt;&gt;"")))&gt;0,"Plug-in hybrid",IF($G9374="Diesel","Diesel","Gasoline"))</f>
        <v>Gasoline</v>
      </c>
    </row>
    <row r="9375" spans="1:15" ht="15" customHeight="1" x14ac:dyDescent="0.25">
      <c r="A9375" s="1">
        <v>2022</v>
      </c>
      <c r="B9375" s="1" t="s">
        <v>11026</v>
      </c>
      <c r="C9375" s="1" t="s">
        <v>2878</v>
      </c>
      <c r="D9375" s="1" t="s">
        <v>12041</v>
      </c>
      <c r="E9375" s="1" t="s">
        <v>2732</v>
      </c>
      <c r="F9375" s="1" t="s">
        <v>2880</v>
      </c>
      <c r="G9375" s="1" t="s">
        <v>105</v>
      </c>
      <c r="H9375" s="1" t="s">
        <v>437</v>
      </c>
      <c r="I9375" s="1">
        <v>2.8</v>
      </c>
      <c r="J9375" s="1">
        <v>2023</v>
      </c>
      <c r="K9375" s="1">
        <v>421773</v>
      </c>
      <c r="L9375" s="1">
        <v>0</v>
      </c>
      <c r="M9375" s="1">
        <f t="array" ref="M9375">SUMPRODUCT(MAX(ISNUMBER(SEARCH('Class Rules'!$B$6:$B$85,$E9375))*ISNUMBER(SEARCH('Class Rules'!$C$6:$C$85,$F9375))*'Class Rules'!$A$6:$A$85))</f>
        <v>0</v>
      </c>
      <c r="N9375" s="1" t="str">
        <f t="array" ref="N9375">IF($M9375=0,'Class Rules'!$D$3,INDEX('Class Rules'!$D$6:$D$85,MATCH($M9375,'Class Rules'!$A$6:$A$85,0)))</f>
        <v>Passenger LDV</v>
      </c>
      <c r="O9375" s="1" t="str">
        <f t="array" ref="O9375">IF(SUMPRODUCT(MAX(ISNUMBER(SEARCH(Fuel_Rules!$A$6:$A$30,$E9375))*ISNUMBER(SEARCH(Fuel_Rules!$B$6:$B$30,$F9375))*(Fuel_Rules!$A$6:$A$30&lt;&gt;"")))&gt;0,"Plug-in hybrid",IF($G9375="Diesel","Diesel","Gasoline"))</f>
        <v>Diesel</v>
      </c>
    </row>
    <row r="9376" spans="1:15" ht="15" customHeight="1" x14ac:dyDescent="0.25">
      <c r="A9376" s="1">
        <v>2022</v>
      </c>
      <c r="B9376" s="1" t="s">
        <v>11026</v>
      </c>
      <c r="C9376" s="1" t="s">
        <v>2881</v>
      </c>
      <c r="D9376" s="1" t="s">
        <v>12042</v>
      </c>
      <c r="E9376" s="1" t="s">
        <v>2732</v>
      </c>
      <c r="F9376" s="1" t="s">
        <v>2883</v>
      </c>
      <c r="G9376" s="1" t="s">
        <v>105</v>
      </c>
      <c r="H9376" s="1" t="s">
        <v>437</v>
      </c>
      <c r="I9376" s="1">
        <v>2.8</v>
      </c>
      <c r="J9376" s="1">
        <v>2023</v>
      </c>
      <c r="K9376" s="1">
        <v>432238</v>
      </c>
      <c r="L9376" s="1">
        <v>0</v>
      </c>
      <c r="M9376" s="1">
        <f t="array" ref="M9376">SUMPRODUCT(MAX(ISNUMBER(SEARCH('Class Rules'!$B$6:$B$85,$E9376))*ISNUMBER(SEARCH('Class Rules'!$C$6:$C$85,$F9376))*'Class Rules'!$A$6:$A$85))</f>
        <v>0</v>
      </c>
      <c r="N9376" s="1" t="str">
        <f t="array" ref="N9376">IF($M9376=0,'Class Rules'!$D$3,INDEX('Class Rules'!$D$6:$D$85,MATCH($M9376,'Class Rules'!$A$6:$A$85,0)))</f>
        <v>Passenger LDV</v>
      </c>
      <c r="O9376" s="1" t="str">
        <f t="array" ref="O9376">IF(SUMPRODUCT(MAX(ISNUMBER(SEARCH(Fuel_Rules!$A$6:$A$30,$E9376))*ISNUMBER(SEARCH(Fuel_Rules!$B$6:$B$30,$F9376))*(Fuel_Rules!$A$6:$A$30&lt;&gt;"")))&gt;0,"Plug-in hybrid",IF($G9376="Diesel","Diesel","Gasoline"))</f>
        <v>Diesel</v>
      </c>
    </row>
    <row r="9377" spans="1:15" ht="15" customHeight="1" x14ac:dyDescent="0.25">
      <c r="A9377" s="1">
        <v>2022</v>
      </c>
      <c r="B9377" s="1" t="s">
        <v>11026</v>
      </c>
      <c r="C9377" s="1" t="s">
        <v>4065</v>
      </c>
      <c r="D9377" s="1" t="s">
        <v>12043</v>
      </c>
      <c r="E9377" s="1" t="s">
        <v>2732</v>
      </c>
      <c r="F9377" s="1" t="s">
        <v>4067</v>
      </c>
      <c r="G9377" s="1" t="s">
        <v>103</v>
      </c>
      <c r="H9377" s="1" t="s">
        <v>437</v>
      </c>
      <c r="I9377" s="1">
        <v>1.5</v>
      </c>
      <c r="J9377" s="1">
        <v>2023</v>
      </c>
      <c r="K9377" s="1">
        <v>93332</v>
      </c>
      <c r="L9377" s="1">
        <v>0</v>
      </c>
      <c r="M9377" s="1">
        <f t="array" ref="M9377">SUMPRODUCT(MAX(ISNUMBER(SEARCH('Class Rules'!$B$6:$B$85,$E9377))*ISNUMBER(SEARCH('Class Rules'!$C$6:$C$85,$F9377))*'Class Rules'!$A$6:$A$85))</f>
        <v>0</v>
      </c>
      <c r="N9377" s="1" t="str">
        <f t="array" ref="N9377">IF($M9377=0,'Class Rules'!$D$3,INDEX('Class Rules'!$D$6:$D$85,MATCH($M9377,'Class Rules'!$A$6:$A$85,0)))</f>
        <v>Passenger LDV</v>
      </c>
      <c r="O9377" s="1" t="str">
        <f t="array" ref="O9377">IF(SUMPRODUCT(MAX(ISNUMBER(SEARCH(Fuel_Rules!$A$6:$A$30,$E9377))*ISNUMBER(SEARCH(Fuel_Rules!$B$6:$B$30,$F9377))*(Fuel_Rules!$A$6:$A$30&lt;&gt;"")))&gt;0,"Plug-in hybrid",IF($G9377="Diesel","Diesel","Gasoline"))</f>
        <v>Gasoline</v>
      </c>
    </row>
    <row r="9378" spans="1:15" ht="15" customHeight="1" x14ac:dyDescent="0.25">
      <c r="A9378" s="1">
        <v>2022</v>
      </c>
      <c r="B9378" s="1" t="s">
        <v>11026</v>
      </c>
      <c r="C9378" s="1" t="s">
        <v>4065</v>
      </c>
      <c r="D9378" s="1" t="s">
        <v>12044</v>
      </c>
      <c r="E9378" s="1" t="s">
        <v>2732</v>
      </c>
      <c r="F9378" s="1" t="s">
        <v>4067</v>
      </c>
      <c r="G9378" s="1" t="s">
        <v>103</v>
      </c>
      <c r="H9378" s="1" t="s">
        <v>437</v>
      </c>
      <c r="I9378" s="1">
        <v>1.5</v>
      </c>
      <c r="J9378" s="1">
        <v>2023</v>
      </c>
      <c r="K9378" s="1">
        <v>90251</v>
      </c>
      <c r="L9378" s="1">
        <v>0</v>
      </c>
      <c r="M9378" s="1">
        <f t="array" ref="M9378">SUMPRODUCT(MAX(ISNUMBER(SEARCH('Class Rules'!$B$6:$B$85,$E9378))*ISNUMBER(SEARCH('Class Rules'!$C$6:$C$85,$F9378))*'Class Rules'!$A$6:$A$85))</f>
        <v>0</v>
      </c>
      <c r="N9378" s="1" t="str">
        <f t="array" ref="N9378">IF($M9378=0,'Class Rules'!$D$3,INDEX('Class Rules'!$D$6:$D$85,MATCH($M9378,'Class Rules'!$A$6:$A$85,0)))</f>
        <v>Passenger LDV</v>
      </c>
      <c r="O9378" s="1" t="str">
        <f t="array" ref="O9378">IF(SUMPRODUCT(MAX(ISNUMBER(SEARCH(Fuel_Rules!$A$6:$A$30,$E9378))*ISNUMBER(SEARCH(Fuel_Rules!$B$6:$B$30,$F9378))*(Fuel_Rules!$A$6:$A$30&lt;&gt;"")))&gt;0,"Plug-in hybrid",IF($G9378="Diesel","Diesel","Gasoline"))</f>
        <v>Gasoline</v>
      </c>
    </row>
    <row r="9379" spans="1:15" ht="15" customHeight="1" x14ac:dyDescent="0.25">
      <c r="A9379" s="1">
        <v>2022</v>
      </c>
      <c r="B9379" s="1" t="s">
        <v>11026</v>
      </c>
      <c r="C9379" s="1" t="s">
        <v>6843</v>
      </c>
      <c r="D9379" s="1" t="s">
        <v>12045</v>
      </c>
      <c r="E9379" s="1" t="s">
        <v>2732</v>
      </c>
      <c r="F9379" s="1" t="s">
        <v>6845</v>
      </c>
      <c r="G9379" s="1" t="s">
        <v>103</v>
      </c>
      <c r="H9379" s="1" t="s">
        <v>437</v>
      </c>
      <c r="I9379" s="1">
        <v>2</v>
      </c>
      <c r="J9379" s="1">
        <v>2023</v>
      </c>
      <c r="K9379" s="1">
        <v>188407</v>
      </c>
      <c r="L9379" s="1">
        <v>0</v>
      </c>
      <c r="M9379" s="1">
        <f t="array" ref="M9379">SUMPRODUCT(MAX(ISNUMBER(SEARCH('Class Rules'!$B$6:$B$85,$E9379))*ISNUMBER(SEARCH('Class Rules'!$C$6:$C$85,$F9379))*'Class Rules'!$A$6:$A$85))</f>
        <v>0</v>
      </c>
      <c r="N9379" s="1" t="str">
        <f t="array" ref="N9379">IF($M9379=0,'Class Rules'!$D$3,INDEX('Class Rules'!$D$6:$D$85,MATCH($M9379,'Class Rules'!$A$6:$A$85,0)))</f>
        <v>Passenger LDV</v>
      </c>
      <c r="O9379" s="1" t="str">
        <f t="array" ref="O9379">IF(SUMPRODUCT(MAX(ISNUMBER(SEARCH(Fuel_Rules!$A$6:$A$30,$E9379))*ISNUMBER(SEARCH(Fuel_Rules!$B$6:$B$30,$F9379))*(Fuel_Rules!$A$6:$A$30&lt;&gt;"")))&gt;0,"Plug-in hybrid",IF($G9379="Diesel","Diesel","Gasoline"))</f>
        <v>Gasoline</v>
      </c>
    </row>
    <row r="9380" spans="1:15" ht="15" customHeight="1" x14ac:dyDescent="0.25">
      <c r="A9380" s="1">
        <v>2022</v>
      </c>
      <c r="B9380" s="1" t="s">
        <v>11026</v>
      </c>
      <c r="C9380" s="1" t="s">
        <v>6843</v>
      </c>
      <c r="D9380" s="1" t="s">
        <v>12046</v>
      </c>
      <c r="E9380" s="1" t="s">
        <v>2732</v>
      </c>
      <c r="F9380" s="1" t="s">
        <v>6845</v>
      </c>
      <c r="G9380" s="1" t="s">
        <v>103</v>
      </c>
      <c r="H9380" s="1" t="s">
        <v>437</v>
      </c>
      <c r="I9380" s="1">
        <v>2</v>
      </c>
      <c r="J9380" s="1">
        <v>2023</v>
      </c>
      <c r="K9380" s="1">
        <v>175775</v>
      </c>
      <c r="L9380" s="1">
        <v>0</v>
      </c>
      <c r="M9380" s="1">
        <f t="array" ref="M9380">SUMPRODUCT(MAX(ISNUMBER(SEARCH('Class Rules'!$B$6:$B$85,$E9380))*ISNUMBER(SEARCH('Class Rules'!$C$6:$C$85,$F9380))*'Class Rules'!$A$6:$A$85))</f>
        <v>0</v>
      </c>
      <c r="N9380" s="1" t="str">
        <f t="array" ref="N9380">IF($M9380=0,'Class Rules'!$D$3,INDEX('Class Rules'!$D$6:$D$85,MATCH($M9380,'Class Rules'!$A$6:$A$85,0)))</f>
        <v>Passenger LDV</v>
      </c>
      <c r="O9380" s="1" t="str">
        <f t="array" ref="O9380">IF(SUMPRODUCT(MAX(ISNUMBER(SEARCH(Fuel_Rules!$A$6:$A$30,$E9380))*ISNUMBER(SEARCH(Fuel_Rules!$B$6:$B$30,$F9380))*(Fuel_Rules!$A$6:$A$30&lt;&gt;"")))&gt;0,"Plug-in hybrid",IF($G9380="Diesel","Diesel","Gasoline"))</f>
        <v>Gasoline</v>
      </c>
    </row>
    <row r="9381" spans="1:15" ht="15" customHeight="1" x14ac:dyDescent="0.25">
      <c r="A9381" s="1">
        <v>2022</v>
      </c>
      <c r="B9381" s="1" t="s">
        <v>11026</v>
      </c>
      <c r="C9381" s="1" t="s">
        <v>7763</v>
      </c>
      <c r="D9381" s="1" t="s">
        <v>12047</v>
      </c>
      <c r="E9381" s="1" t="s">
        <v>2732</v>
      </c>
      <c r="F9381" s="1" t="s">
        <v>10942</v>
      </c>
      <c r="G9381" s="1" t="s">
        <v>103</v>
      </c>
      <c r="H9381" s="1" t="s">
        <v>437</v>
      </c>
      <c r="I9381" s="1">
        <v>2.5</v>
      </c>
      <c r="J9381" s="1">
        <v>2023</v>
      </c>
      <c r="K9381" s="1">
        <v>344017</v>
      </c>
      <c r="L9381" s="1">
        <v>0</v>
      </c>
      <c r="M9381" s="1">
        <f t="array" ref="M9381">SUMPRODUCT(MAX(ISNUMBER(SEARCH('Class Rules'!$B$6:$B$85,$E9381))*ISNUMBER(SEARCH('Class Rules'!$C$6:$C$85,$F9381))*'Class Rules'!$A$6:$A$85))</f>
        <v>0</v>
      </c>
      <c r="N9381" s="1" t="str">
        <f t="array" ref="N9381">IF($M9381=0,'Class Rules'!$D$3,INDEX('Class Rules'!$D$6:$D$85,MATCH($M9381,'Class Rules'!$A$6:$A$85,0)))</f>
        <v>Passenger LDV</v>
      </c>
      <c r="O9381" s="1" t="str">
        <f t="array" ref="O9381">IF(SUMPRODUCT(MAX(ISNUMBER(SEARCH(Fuel_Rules!$A$6:$A$30,$E9381))*ISNUMBER(SEARCH(Fuel_Rules!$B$6:$B$30,$F9381))*(Fuel_Rules!$A$6:$A$30&lt;&gt;"")))&gt;0,"Plug-in hybrid",IF($G9381="Diesel","Diesel","Gasoline"))</f>
        <v>Gasoline</v>
      </c>
    </row>
    <row r="9382" spans="1:15" ht="15" customHeight="1" x14ac:dyDescent="0.25">
      <c r="A9382" s="1">
        <v>2022</v>
      </c>
      <c r="B9382" s="1" t="s">
        <v>11026</v>
      </c>
      <c r="C9382" s="1" t="s">
        <v>7763</v>
      </c>
      <c r="D9382" s="1" t="s">
        <v>12048</v>
      </c>
      <c r="E9382" s="1" t="s">
        <v>2732</v>
      </c>
      <c r="F9382" s="1" t="s">
        <v>10942</v>
      </c>
      <c r="G9382" s="1" t="s">
        <v>103</v>
      </c>
      <c r="H9382" s="1" t="s">
        <v>437</v>
      </c>
      <c r="I9382" s="1">
        <v>2.5</v>
      </c>
      <c r="J9382" s="1">
        <v>2023</v>
      </c>
      <c r="K9382" s="1">
        <v>319765</v>
      </c>
      <c r="L9382" s="1">
        <v>0</v>
      </c>
      <c r="M9382" s="1">
        <f t="array" ref="M9382">SUMPRODUCT(MAX(ISNUMBER(SEARCH('Class Rules'!$B$6:$B$85,$E9382))*ISNUMBER(SEARCH('Class Rules'!$C$6:$C$85,$F9382))*'Class Rules'!$A$6:$A$85))</f>
        <v>0</v>
      </c>
      <c r="N9382" s="1" t="str">
        <f t="array" ref="N9382">IF($M9382=0,'Class Rules'!$D$3,INDEX('Class Rules'!$D$6:$D$85,MATCH($M9382,'Class Rules'!$A$6:$A$85,0)))</f>
        <v>Passenger LDV</v>
      </c>
      <c r="O9382" s="1" t="str">
        <f t="array" ref="O9382">IF(SUMPRODUCT(MAX(ISNUMBER(SEARCH(Fuel_Rules!$A$6:$A$30,$E9382))*ISNUMBER(SEARCH(Fuel_Rules!$B$6:$B$30,$F9382))*(Fuel_Rules!$A$6:$A$30&lt;&gt;"")))&gt;0,"Plug-in hybrid",IF($G9382="Diesel","Diesel","Gasoline"))</f>
        <v>Gasoline</v>
      </c>
    </row>
    <row r="9383" spans="1:15" ht="15" customHeight="1" x14ac:dyDescent="0.25">
      <c r="A9383" s="1">
        <v>2022</v>
      </c>
      <c r="B9383" s="1" t="s">
        <v>11026</v>
      </c>
      <c r="C9383" s="1" t="s">
        <v>2910</v>
      </c>
      <c r="D9383" s="1" t="s">
        <v>12049</v>
      </c>
      <c r="E9383" s="1" t="s">
        <v>2908</v>
      </c>
      <c r="F9383" s="1" t="s">
        <v>2912</v>
      </c>
      <c r="G9383" s="1" t="s">
        <v>105</v>
      </c>
      <c r="H9383" s="1" t="s">
        <v>437</v>
      </c>
      <c r="I9383" s="1">
        <v>2</v>
      </c>
      <c r="J9383" s="1">
        <v>2023</v>
      </c>
      <c r="K9383" s="1">
        <v>314713</v>
      </c>
      <c r="L9383" s="1">
        <v>0</v>
      </c>
      <c r="M9383" s="1">
        <f t="array" ref="M9383">SUMPRODUCT(MAX(ISNUMBER(SEARCH('Class Rules'!$B$6:$B$85,$E9383))*ISNUMBER(SEARCH('Class Rules'!$C$6:$C$85,$F9383))*'Class Rules'!$A$6:$A$85))</f>
        <v>19</v>
      </c>
      <c r="N9383" s="1" t="str">
        <f t="array" ref="N9383">IF($M9383=0,'Class Rules'!$D$3,INDEX('Class Rules'!$D$6:$D$85,MATCH($M9383,'Class Rules'!$A$6:$A$85,0)))</f>
        <v>Freight LDV</v>
      </c>
      <c r="O9383" s="1" t="str">
        <f t="array" ref="O9383">IF(SUMPRODUCT(MAX(ISNUMBER(SEARCH(Fuel_Rules!$A$6:$A$30,$E9383))*ISNUMBER(SEARCH(Fuel_Rules!$B$6:$B$30,$F9383))*(Fuel_Rules!$A$6:$A$30&lt;&gt;"")))&gt;0,"Plug-in hybrid",IF($G9383="Diesel","Diesel","Gasoline"))</f>
        <v>Diesel</v>
      </c>
    </row>
    <row r="9384" spans="1:15" ht="15" customHeight="1" x14ac:dyDescent="0.25">
      <c r="A9384" s="1">
        <v>2022</v>
      </c>
      <c r="B9384" s="1" t="s">
        <v>11026</v>
      </c>
      <c r="C9384" s="1" t="s">
        <v>2913</v>
      </c>
      <c r="D9384" s="1" t="s">
        <v>12050</v>
      </c>
      <c r="E9384" s="1" t="s">
        <v>2908</v>
      </c>
      <c r="F9384" s="1" t="s">
        <v>2915</v>
      </c>
      <c r="G9384" s="1" t="s">
        <v>103</v>
      </c>
      <c r="H9384" s="1" t="s">
        <v>298</v>
      </c>
      <c r="I9384" s="1">
        <v>1.6</v>
      </c>
      <c r="J9384" s="1">
        <v>2023</v>
      </c>
      <c r="K9384" s="1">
        <v>98207</v>
      </c>
      <c r="L9384" s="1">
        <v>0</v>
      </c>
      <c r="M9384" s="1">
        <f t="array" ref="M9384">SUMPRODUCT(MAX(ISNUMBER(SEARCH('Class Rules'!$B$6:$B$85,$E9384))*ISNUMBER(SEARCH('Class Rules'!$C$6:$C$85,$F9384))*'Class Rules'!$A$6:$A$85))</f>
        <v>18</v>
      </c>
      <c r="N9384" s="1" t="str">
        <f t="array" ref="N9384">IF($M9384=0,'Class Rules'!$D$3,INDEX('Class Rules'!$D$6:$D$85,MATCH($M9384,'Class Rules'!$A$6:$A$85,0)))</f>
        <v>Freight LDV</v>
      </c>
      <c r="O9384" s="1" t="str">
        <f t="array" ref="O9384">IF(SUMPRODUCT(MAX(ISNUMBER(SEARCH(Fuel_Rules!$A$6:$A$30,$E9384))*ISNUMBER(SEARCH(Fuel_Rules!$B$6:$B$30,$F9384))*(Fuel_Rules!$A$6:$A$30&lt;&gt;"")))&gt;0,"Plug-in hybrid",IF($G9384="Diesel","Diesel","Gasoline"))</f>
        <v>Gasoline</v>
      </c>
    </row>
    <row r="9385" spans="1:15" ht="15" customHeight="1" x14ac:dyDescent="0.25">
      <c r="A9385" s="1">
        <v>2022</v>
      </c>
      <c r="B9385" s="1" t="s">
        <v>11026</v>
      </c>
      <c r="C9385" s="1" t="s">
        <v>2916</v>
      </c>
      <c r="D9385" s="1" t="s">
        <v>12051</v>
      </c>
      <c r="E9385" s="1" t="s">
        <v>2908</v>
      </c>
      <c r="F9385" s="1" t="s">
        <v>2918</v>
      </c>
      <c r="G9385" s="1" t="s">
        <v>103</v>
      </c>
      <c r="H9385" s="1" t="s">
        <v>298</v>
      </c>
      <c r="I9385" s="1">
        <v>1.6</v>
      </c>
      <c r="J9385" s="1">
        <v>2023</v>
      </c>
      <c r="K9385" s="1">
        <v>121093</v>
      </c>
      <c r="L9385" s="1">
        <v>0</v>
      </c>
      <c r="M9385" s="1">
        <f t="array" ref="M9385">SUMPRODUCT(MAX(ISNUMBER(SEARCH('Class Rules'!$B$6:$B$85,$E9385))*ISNUMBER(SEARCH('Class Rules'!$C$6:$C$85,$F9385))*'Class Rules'!$A$6:$A$85))</f>
        <v>18</v>
      </c>
      <c r="N9385" s="1" t="str">
        <f t="array" ref="N9385">IF($M9385=0,'Class Rules'!$D$3,INDEX('Class Rules'!$D$6:$D$85,MATCH($M9385,'Class Rules'!$A$6:$A$85,0)))</f>
        <v>Freight LDV</v>
      </c>
      <c r="O9385" s="1" t="str">
        <f t="array" ref="O9385">IF(SUMPRODUCT(MAX(ISNUMBER(SEARCH(Fuel_Rules!$A$6:$A$30,$E9385))*ISNUMBER(SEARCH(Fuel_Rules!$B$6:$B$30,$F9385))*(Fuel_Rules!$A$6:$A$30&lt;&gt;"")))&gt;0,"Plug-in hybrid",IF($G9385="Diesel","Diesel","Gasoline"))</f>
        <v>Gasoline</v>
      </c>
    </row>
    <row r="9386" spans="1:15" ht="15" customHeight="1" x14ac:dyDescent="0.25">
      <c r="A9386" s="1">
        <v>2022</v>
      </c>
      <c r="B9386" s="1" t="s">
        <v>11026</v>
      </c>
      <c r="C9386" s="1" t="s">
        <v>2916</v>
      </c>
      <c r="D9386" s="1" t="s">
        <v>12052</v>
      </c>
      <c r="E9386" s="1" t="s">
        <v>2908</v>
      </c>
      <c r="F9386" s="1" t="s">
        <v>2918</v>
      </c>
      <c r="G9386" s="1" t="s">
        <v>103</v>
      </c>
      <c r="H9386" s="1" t="s">
        <v>298</v>
      </c>
      <c r="I9386" s="1">
        <v>1.6</v>
      </c>
      <c r="J9386" s="1">
        <v>2023</v>
      </c>
      <c r="K9386" s="1">
        <v>106824</v>
      </c>
      <c r="L9386" s="1">
        <v>0</v>
      </c>
      <c r="M9386" s="1">
        <f t="array" ref="M9386">SUMPRODUCT(MAX(ISNUMBER(SEARCH('Class Rules'!$B$6:$B$85,$E9386))*ISNUMBER(SEARCH('Class Rules'!$C$6:$C$85,$F9386))*'Class Rules'!$A$6:$A$85))</f>
        <v>18</v>
      </c>
      <c r="N9386" s="1" t="str">
        <f t="array" ref="N9386">IF($M9386=0,'Class Rules'!$D$3,INDEX('Class Rules'!$D$6:$D$85,MATCH($M9386,'Class Rules'!$A$6:$A$85,0)))</f>
        <v>Freight LDV</v>
      </c>
      <c r="O9386" s="1" t="str">
        <f t="array" ref="O9386">IF(SUMPRODUCT(MAX(ISNUMBER(SEARCH(Fuel_Rules!$A$6:$A$30,$E9386))*ISNUMBER(SEARCH(Fuel_Rules!$B$6:$B$30,$F9386))*(Fuel_Rules!$A$6:$A$30&lt;&gt;"")))&gt;0,"Plug-in hybrid",IF($G9386="Diesel","Diesel","Gasoline"))</f>
        <v>Gasoline</v>
      </c>
    </row>
    <row r="9387" spans="1:15" ht="15" customHeight="1" x14ac:dyDescent="0.25">
      <c r="A9387" s="1">
        <v>2022</v>
      </c>
      <c r="B9387" s="1" t="s">
        <v>11026</v>
      </c>
      <c r="C9387" s="1" t="s">
        <v>2919</v>
      </c>
      <c r="D9387" s="1" t="s">
        <v>12053</v>
      </c>
      <c r="E9387" s="1" t="s">
        <v>2908</v>
      </c>
      <c r="F9387" s="1" t="s">
        <v>2921</v>
      </c>
      <c r="G9387" s="1" t="s">
        <v>103</v>
      </c>
      <c r="H9387" s="1" t="s">
        <v>298</v>
      </c>
      <c r="I9387" s="1">
        <v>1.6</v>
      </c>
      <c r="J9387" s="1">
        <v>2023</v>
      </c>
      <c r="K9387" s="1">
        <v>88099</v>
      </c>
      <c r="L9387" s="1">
        <v>0</v>
      </c>
      <c r="M9387" s="1">
        <f t="array" ref="M9387">SUMPRODUCT(MAX(ISNUMBER(SEARCH('Class Rules'!$B$6:$B$85,$E9387))*ISNUMBER(SEARCH('Class Rules'!$C$6:$C$85,$F9387))*'Class Rules'!$A$6:$A$85))</f>
        <v>18</v>
      </c>
      <c r="N9387" s="1" t="str">
        <f t="array" ref="N9387">IF($M9387=0,'Class Rules'!$D$3,INDEX('Class Rules'!$D$6:$D$85,MATCH($M9387,'Class Rules'!$A$6:$A$85,0)))</f>
        <v>Freight LDV</v>
      </c>
      <c r="O9387" s="1" t="str">
        <f t="array" ref="O9387">IF(SUMPRODUCT(MAX(ISNUMBER(SEARCH(Fuel_Rules!$A$6:$A$30,$E9387))*ISNUMBER(SEARCH(Fuel_Rules!$B$6:$B$30,$F9387))*(Fuel_Rules!$A$6:$A$30&lt;&gt;"")))&gt;0,"Plug-in hybrid",IF($G9387="Diesel","Diesel","Gasoline"))</f>
        <v>Gasoline</v>
      </c>
    </row>
    <row r="9388" spans="1:15" ht="15" customHeight="1" x14ac:dyDescent="0.25">
      <c r="A9388" s="1">
        <v>2022</v>
      </c>
      <c r="B9388" s="1" t="s">
        <v>11026</v>
      </c>
      <c r="C9388" s="1" t="s">
        <v>2919</v>
      </c>
      <c r="D9388" s="1" t="s">
        <v>12054</v>
      </c>
      <c r="E9388" s="1" t="s">
        <v>2908</v>
      </c>
      <c r="F9388" s="1" t="s">
        <v>2921</v>
      </c>
      <c r="G9388" s="1" t="s">
        <v>103</v>
      </c>
      <c r="H9388" s="1" t="s">
        <v>298</v>
      </c>
      <c r="I9388" s="1">
        <v>1.6</v>
      </c>
      <c r="J9388" s="1">
        <v>2023</v>
      </c>
      <c r="K9388" s="1">
        <v>85190</v>
      </c>
      <c r="L9388" s="1">
        <v>0</v>
      </c>
      <c r="M9388" s="1">
        <f t="array" ref="M9388">SUMPRODUCT(MAX(ISNUMBER(SEARCH('Class Rules'!$B$6:$B$85,$E9388))*ISNUMBER(SEARCH('Class Rules'!$C$6:$C$85,$F9388))*'Class Rules'!$A$6:$A$85))</f>
        <v>18</v>
      </c>
      <c r="N9388" s="1" t="str">
        <f t="array" ref="N9388">IF($M9388=0,'Class Rules'!$D$3,INDEX('Class Rules'!$D$6:$D$85,MATCH($M9388,'Class Rules'!$A$6:$A$85,0)))</f>
        <v>Freight LDV</v>
      </c>
      <c r="O9388" s="1" t="str">
        <f t="array" ref="O9388">IF(SUMPRODUCT(MAX(ISNUMBER(SEARCH(Fuel_Rules!$A$6:$A$30,$E9388))*ISNUMBER(SEARCH(Fuel_Rules!$B$6:$B$30,$F9388))*(Fuel_Rules!$A$6:$A$30&lt;&gt;"")))&gt;0,"Plug-in hybrid",IF($G9388="Diesel","Diesel","Gasoline"))</f>
        <v>Gasoline</v>
      </c>
    </row>
    <row r="9389" spans="1:15" ht="15" customHeight="1" x14ac:dyDescent="0.25">
      <c r="A9389" s="1">
        <v>2022</v>
      </c>
      <c r="B9389" s="1" t="s">
        <v>11026</v>
      </c>
      <c r="C9389" s="1" t="s">
        <v>2922</v>
      </c>
      <c r="D9389" s="1" t="s">
        <v>12055</v>
      </c>
      <c r="E9389" s="1" t="s">
        <v>2908</v>
      </c>
      <c r="F9389" s="1" t="s">
        <v>2924</v>
      </c>
      <c r="G9389" s="1" t="s">
        <v>103</v>
      </c>
      <c r="H9389" s="1" t="s">
        <v>298</v>
      </c>
      <c r="I9389" s="1">
        <v>1.6</v>
      </c>
      <c r="J9389" s="1">
        <v>2023</v>
      </c>
      <c r="K9389" s="1">
        <v>105148</v>
      </c>
      <c r="L9389" s="1">
        <v>0</v>
      </c>
      <c r="M9389" s="1">
        <f t="array" ref="M9389">SUMPRODUCT(MAX(ISNUMBER(SEARCH('Class Rules'!$B$6:$B$85,$E9389))*ISNUMBER(SEARCH('Class Rules'!$C$6:$C$85,$F9389))*'Class Rules'!$A$6:$A$85))</f>
        <v>18</v>
      </c>
      <c r="N9389" s="1" t="str">
        <f t="array" ref="N9389">IF($M9389=0,'Class Rules'!$D$3,INDEX('Class Rules'!$D$6:$D$85,MATCH($M9389,'Class Rules'!$A$6:$A$85,0)))</f>
        <v>Freight LDV</v>
      </c>
      <c r="O9389" s="1" t="str">
        <f t="array" ref="O9389">IF(SUMPRODUCT(MAX(ISNUMBER(SEARCH(Fuel_Rules!$A$6:$A$30,$E9389))*ISNUMBER(SEARCH(Fuel_Rules!$B$6:$B$30,$F9389))*(Fuel_Rules!$A$6:$A$30&lt;&gt;"")))&gt;0,"Plug-in hybrid",IF($G9389="Diesel","Diesel","Gasoline"))</f>
        <v>Gasoline</v>
      </c>
    </row>
    <row r="9390" spans="1:15" ht="15" customHeight="1" x14ac:dyDescent="0.25">
      <c r="A9390" s="1">
        <v>2022</v>
      </c>
      <c r="B9390" s="1" t="s">
        <v>11026</v>
      </c>
      <c r="C9390" s="1" t="s">
        <v>2922</v>
      </c>
      <c r="D9390" s="1" t="s">
        <v>12056</v>
      </c>
      <c r="E9390" s="1" t="s">
        <v>2908</v>
      </c>
      <c r="F9390" s="1" t="s">
        <v>2924</v>
      </c>
      <c r="G9390" s="1" t="s">
        <v>103</v>
      </c>
      <c r="H9390" s="1" t="s">
        <v>298</v>
      </c>
      <c r="I9390" s="1">
        <v>1.6</v>
      </c>
      <c r="J9390" s="1">
        <v>2023</v>
      </c>
      <c r="K9390" s="1">
        <v>99543</v>
      </c>
      <c r="L9390" s="1">
        <v>0</v>
      </c>
      <c r="M9390" s="1">
        <f t="array" ref="M9390">SUMPRODUCT(MAX(ISNUMBER(SEARCH('Class Rules'!$B$6:$B$85,$E9390))*ISNUMBER(SEARCH('Class Rules'!$C$6:$C$85,$F9390))*'Class Rules'!$A$6:$A$85))</f>
        <v>18</v>
      </c>
      <c r="N9390" s="1" t="str">
        <f t="array" ref="N9390">IF($M9390=0,'Class Rules'!$D$3,INDEX('Class Rules'!$D$6:$D$85,MATCH($M9390,'Class Rules'!$A$6:$A$85,0)))</f>
        <v>Freight LDV</v>
      </c>
      <c r="O9390" s="1" t="str">
        <f t="array" ref="O9390">IF(SUMPRODUCT(MAX(ISNUMBER(SEARCH(Fuel_Rules!$A$6:$A$30,$E9390))*ISNUMBER(SEARCH(Fuel_Rules!$B$6:$B$30,$F9390))*(Fuel_Rules!$A$6:$A$30&lt;&gt;"")))&gt;0,"Plug-in hybrid",IF($G9390="Diesel","Diesel","Gasoline"))</f>
        <v>Gasoline</v>
      </c>
    </row>
    <row r="9391" spans="1:15" ht="15" customHeight="1" x14ac:dyDescent="0.25">
      <c r="A9391" s="1">
        <v>2022</v>
      </c>
      <c r="B9391" s="1" t="s">
        <v>11026</v>
      </c>
      <c r="C9391" s="1" t="s">
        <v>2925</v>
      </c>
      <c r="D9391" s="1" t="s">
        <v>12057</v>
      </c>
      <c r="E9391" s="1" t="s">
        <v>2908</v>
      </c>
      <c r="F9391" s="1" t="s">
        <v>2927</v>
      </c>
      <c r="G9391" s="1" t="s">
        <v>103</v>
      </c>
      <c r="H9391" s="1" t="s">
        <v>437</v>
      </c>
      <c r="I9391" s="1">
        <v>1</v>
      </c>
      <c r="J9391" s="1">
        <v>2023</v>
      </c>
      <c r="K9391" s="1">
        <v>117691</v>
      </c>
      <c r="L9391" s="1">
        <v>0</v>
      </c>
      <c r="M9391" s="1">
        <f t="array" ref="M9391">SUMPRODUCT(MAX(ISNUMBER(SEARCH('Class Rules'!$B$6:$B$85,$E9391))*ISNUMBER(SEARCH('Class Rules'!$C$6:$C$85,$F9391))*'Class Rules'!$A$6:$A$85))</f>
        <v>0</v>
      </c>
      <c r="N9391" s="1" t="str">
        <f t="array" ref="N9391">IF($M9391=0,'Class Rules'!$D$3,INDEX('Class Rules'!$D$6:$D$85,MATCH($M9391,'Class Rules'!$A$6:$A$85,0)))</f>
        <v>Passenger LDV</v>
      </c>
      <c r="O9391" s="1" t="str">
        <f t="array" ref="O9391">IF(SUMPRODUCT(MAX(ISNUMBER(SEARCH(Fuel_Rules!$A$6:$A$30,$E9391))*ISNUMBER(SEARCH(Fuel_Rules!$B$6:$B$30,$F9391))*(Fuel_Rules!$A$6:$A$30&lt;&gt;"")))&gt;0,"Plug-in hybrid",IF($G9391="Diesel","Diesel","Gasoline"))</f>
        <v>Gasoline</v>
      </c>
    </row>
    <row r="9392" spans="1:15" ht="15" customHeight="1" x14ac:dyDescent="0.25">
      <c r="A9392" s="1">
        <v>2022</v>
      </c>
      <c r="B9392" s="1" t="s">
        <v>11026</v>
      </c>
      <c r="C9392" s="1" t="s">
        <v>2928</v>
      </c>
      <c r="D9392" s="1" t="s">
        <v>12058</v>
      </c>
      <c r="E9392" s="1" t="s">
        <v>2908</v>
      </c>
      <c r="F9392" s="1" t="s">
        <v>2930</v>
      </c>
      <c r="G9392" s="1" t="s">
        <v>103</v>
      </c>
      <c r="H9392" s="1" t="s">
        <v>437</v>
      </c>
      <c r="I9392" s="1">
        <v>1</v>
      </c>
      <c r="J9392" s="1">
        <v>2023</v>
      </c>
      <c r="K9392" s="1">
        <v>109542</v>
      </c>
      <c r="L9392" s="1">
        <v>0</v>
      </c>
      <c r="M9392" s="1">
        <f t="array" ref="M9392">SUMPRODUCT(MAX(ISNUMBER(SEARCH('Class Rules'!$B$6:$B$85,$E9392))*ISNUMBER(SEARCH('Class Rules'!$C$6:$C$85,$F9392))*'Class Rules'!$A$6:$A$85))</f>
        <v>0</v>
      </c>
      <c r="N9392" s="1" t="str">
        <f t="array" ref="N9392">IF($M9392=0,'Class Rules'!$D$3,INDEX('Class Rules'!$D$6:$D$85,MATCH($M9392,'Class Rules'!$A$6:$A$85,0)))</f>
        <v>Passenger LDV</v>
      </c>
      <c r="O9392" s="1" t="str">
        <f t="array" ref="O9392">IF(SUMPRODUCT(MAX(ISNUMBER(SEARCH(Fuel_Rules!$A$6:$A$30,$E9392))*ISNUMBER(SEARCH(Fuel_Rules!$B$6:$B$30,$F9392))*(Fuel_Rules!$A$6:$A$30&lt;&gt;"")))&gt;0,"Plug-in hybrid",IF($G9392="Diesel","Diesel","Gasoline"))</f>
        <v>Gasoline</v>
      </c>
    </row>
    <row r="9393" spans="1:15" ht="15" customHeight="1" x14ac:dyDescent="0.25">
      <c r="A9393" s="1">
        <v>2022</v>
      </c>
      <c r="B9393" s="1" t="s">
        <v>11026</v>
      </c>
      <c r="C9393" s="1" t="s">
        <v>2934</v>
      </c>
      <c r="D9393" s="1" t="s">
        <v>12059</v>
      </c>
      <c r="E9393" s="1" t="s">
        <v>2908</v>
      </c>
      <c r="F9393" s="1" t="s">
        <v>2936</v>
      </c>
      <c r="G9393" s="1" t="s">
        <v>103</v>
      </c>
      <c r="H9393" s="1" t="s">
        <v>298</v>
      </c>
      <c r="I9393" s="1">
        <v>1</v>
      </c>
      <c r="J9393" s="1">
        <v>2023</v>
      </c>
      <c r="K9393" s="1">
        <v>82185</v>
      </c>
      <c r="L9393" s="1">
        <v>0</v>
      </c>
      <c r="M9393" s="1">
        <f t="array" ref="M9393">SUMPRODUCT(MAX(ISNUMBER(SEARCH('Class Rules'!$B$6:$B$85,$E9393))*ISNUMBER(SEARCH('Class Rules'!$C$6:$C$85,$F9393))*'Class Rules'!$A$6:$A$85))</f>
        <v>0</v>
      </c>
      <c r="N9393" s="1" t="str">
        <f t="array" ref="N9393">IF($M9393=0,'Class Rules'!$D$3,INDEX('Class Rules'!$D$6:$D$85,MATCH($M9393,'Class Rules'!$A$6:$A$85,0)))</f>
        <v>Passenger LDV</v>
      </c>
      <c r="O9393" s="1" t="str">
        <f t="array" ref="O9393">IF(SUMPRODUCT(MAX(ISNUMBER(SEARCH(Fuel_Rules!$A$6:$A$30,$E9393))*ISNUMBER(SEARCH(Fuel_Rules!$B$6:$B$30,$F9393))*(Fuel_Rules!$A$6:$A$30&lt;&gt;"")))&gt;0,"Plug-in hybrid",IF($G9393="Diesel","Diesel","Gasoline"))</f>
        <v>Gasoline</v>
      </c>
    </row>
    <row r="9394" spans="1:15" ht="15" customHeight="1" x14ac:dyDescent="0.25">
      <c r="A9394" s="1">
        <v>2022</v>
      </c>
      <c r="B9394" s="1" t="s">
        <v>11026</v>
      </c>
      <c r="C9394" s="1" t="s">
        <v>2943</v>
      </c>
      <c r="D9394" s="1" t="s">
        <v>12060</v>
      </c>
      <c r="E9394" s="1" t="s">
        <v>2908</v>
      </c>
      <c r="F9394" s="1" t="s">
        <v>2945</v>
      </c>
      <c r="G9394" s="1" t="s">
        <v>105</v>
      </c>
      <c r="H9394" s="1" t="s">
        <v>437</v>
      </c>
      <c r="I9394" s="1">
        <v>3</v>
      </c>
      <c r="J9394" s="1">
        <v>2023</v>
      </c>
      <c r="K9394" s="1">
        <v>316177</v>
      </c>
      <c r="L9394" s="1">
        <v>0</v>
      </c>
      <c r="M9394" s="1">
        <f t="array" ref="M9394">SUMPRODUCT(MAX(ISNUMBER(SEARCH('Class Rules'!$B$6:$B$85,$E9394))*ISNUMBER(SEARCH('Class Rules'!$C$6:$C$85,$F9394))*'Class Rules'!$A$6:$A$85))</f>
        <v>19</v>
      </c>
      <c r="N9394" s="1" t="str">
        <f t="array" ref="N9394">IF($M9394=0,'Class Rules'!$D$3,INDEX('Class Rules'!$D$6:$D$85,MATCH($M9394,'Class Rules'!$A$6:$A$85,0)))</f>
        <v>Freight LDV</v>
      </c>
      <c r="O9394" s="1" t="str">
        <f t="array" ref="O9394">IF(SUMPRODUCT(MAX(ISNUMBER(SEARCH(Fuel_Rules!$A$6:$A$30,$E9394))*ISNUMBER(SEARCH(Fuel_Rules!$B$6:$B$30,$F9394))*(Fuel_Rules!$A$6:$A$30&lt;&gt;"")))&gt;0,"Plug-in hybrid",IF($G9394="Diesel","Diesel","Gasoline"))</f>
        <v>Diesel</v>
      </c>
    </row>
    <row r="9395" spans="1:15" ht="15" customHeight="1" x14ac:dyDescent="0.25">
      <c r="A9395" s="1">
        <v>2022</v>
      </c>
      <c r="B9395" s="1" t="s">
        <v>11026</v>
      </c>
      <c r="C9395" s="1" t="s">
        <v>2946</v>
      </c>
      <c r="D9395" s="1" t="s">
        <v>12061</v>
      </c>
      <c r="E9395" s="1" t="s">
        <v>2908</v>
      </c>
      <c r="F9395" s="1" t="s">
        <v>2948</v>
      </c>
      <c r="G9395" s="1" t="s">
        <v>103</v>
      </c>
      <c r="H9395" s="1" t="s">
        <v>437</v>
      </c>
      <c r="I9395" s="1">
        <v>1</v>
      </c>
      <c r="J9395" s="1">
        <v>2023</v>
      </c>
      <c r="K9395" s="1">
        <v>130540</v>
      </c>
      <c r="L9395" s="1">
        <v>0</v>
      </c>
      <c r="M9395" s="1">
        <f t="array" ref="M9395">SUMPRODUCT(MAX(ISNUMBER(SEARCH('Class Rules'!$B$6:$B$85,$E9395))*ISNUMBER(SEARCH('Class Rules'!$C$6:$C$85,$F9395))*'Class Rules'!$A$6:$A$85))</f>
        <v>0</v>
      </c>
      <c r="N9395" s="1" t="str">
        <f t="array" ref="N9395">IF($M9395=0,'Class Rules'!$D$3,INDEX('Class Rules'!$D$6:$D$85,MATCH($M9395,'Class Rules'!$A$6:$A$85,0)))</f>
        <v>Passenger LDV</v>
      </c>
      <c r="O9395" s="1" t="str">
        <f t="array" ref="O9395">IF(SUMPRODUCT(MAX(ISNUMBER(SEARCH(Fuel_Rules!$A$6:$A$30,$E9395))*ISNUMBER(SEARCH(Fuel_Rules!$B$6:$B$30,$F9395))*(Fuel_Rules!$A$6:$A$30&lt;&gt;"")))&gt;0,"Plug-in hybrid",IF($G9395="Diesel","Diesel","Gasoline"))</f>
        <v>Gasoline</v>
      </c>
    </row>
    <row r="9396" spans="1:15" ht="15" customHeight="1" x14ac:dyDescent="0.25">
      <c r="A9396" s="1">
        <v>2022</v>
      </c>
      <c r="B9396" s="1" t="s">
        <v>11026</v>
      </c>
      <c r="C9396" s="1" t="s">
        <v>2949</v>
      </c>
      <c r="D9396" s="1" t="s">
        <v>12062</v>
      </c>
      <c r="E9396" s="1" t="s">
        <v>2908</v>
      </c>
      <c r="F9396" s="1" t="s">
        <v>2951</v>
      </c>
      <c r="G9396" s="1" t="s">
        <v>103</v>
      </c>
      <c r="H9396" s="1" t="s">
        <v>437</v>
      </c>
      <c r="I9396" s="1">
        <v>1</v>
      </c>
      <c r="J9396" s="1">
        <v>2023</v>
      </c>
      <c r="K9396" s="1">
        <v>117659</v>
      </c>
      <c r="L9396" s="1">
        <v>0</v>
      </c>
      <c r="M9396" s="1">
        <f t="array" ref="M9396">SUMPRODUCT(MAX(ISNUMBER(SEARCH('Class Rules'!$B$6:$B$85,$E9396))*ISNUMBER(SEARCH('Class Rules'!$C$6:$C$85,$F9396))*'Class Rules'!$A$6:$A$85))</f>
        <v>0</v>
      </c>
      <c r="N9396" s="1" t="str">
        <f t="array" ref="N9396">IF($M9396=0,'Class Rules'!$D$3,INDEX('Class Rules'!$D$6:$D$85,MATCH($M9396,'Class Rules'!$A$6:$A$85,0)))</f>
        <v>Passenger LDV</v>
      </c>
      <c r="O9396" s="1" t="str">
        <f t="array" ref="O9396">IF(SUMPRODUCT(MAX(ISNUMBER(SEARCH(Fuel_Rules!$A$6:$A$30,$E9396))*ISNUMBER(SEARCH(Fuel_Rules!$B$6:$B$30,$F9396))*(Fuel_Rules!$A$6:$A$30&lt;&gt;"")))&gt;0,"Plug-in hybrid",IF($G9396="Diesel","Diesel","Gasoline"))</f>
        <v>Gasoline</v>
      </c>
    </row>
    <row r="9397" spans="1:15" ht="15" customHeight="1" x14ac:dyDescent="0.25">
      <c r="A9397" s="1">
        <v>2022</v>
      </c>
      <c r="B9397" s="1" t="s">
        <v>11026</v>
      </c>
      <c r="C9397" s="1" t="s">
        <v>2961</v>
      </c>
      <c r="D9397" s="1" t="s">
        <v>12063</v>
      </c>
      <c r="E9397" s="1" t="s">
        <v>2908</v>
      </c>
      <c r="F9397" s="1" t="s">
        <v>2963</v>
      </c>
      <c r="G9397" s="1" t="s">
        <v>103</v>
      </c>
      <c r="H9397" s="1" t="s">
        <v>298</v>
      </c>
      <c r="I9397" s="1">
        <v>1</v>
      </c>
      <c r="J9397" s="1">
        <v>2023</v>
      </c>
      <c r="K9397" s="1">
        <v>73429</v>
      </c>
      <c r="L9397" s="1">
        <v>0</v>
      </c>
      <c r="M9397" s="1">
        <f t="array" ref="M9397">SUMPRODUCT(MAX(ISNUMBER(SEARCH('Class Rules'!$B$6:$B$85,$E9397))*ISNUMBER(SEARCH('Class Rules'!$C$6:$C$85,$F9397))*'Class Rules'!$A$6:$A$85))</f>
        <v>0</v>
      </c>
      <c r="N9397" s="1" t="str">
        <f t="array" ref="N9397">IF($M9397=0,'Class Rules'!$D$3,INDEX('Class Rules'!$D$6:$D$85,MATCH($M9397,'Class Rules'!$A$6:$A$85,0)))</f>
        <v>Passenger LDV</v>
      </c>
      <c r="O9397" s="1" t="str">
        <f t="array" ref="O9397">IF(SUMPRODUCT(MAX(ISNUMBER(SEARCH(Fuel_Rules!$A$6:$A$30,$E9397))*ISNUMBER(SEARCH(Fuel_Rules!$B$6:$B$30,$F9397))*(Fuel_Rules!$A$6:$A$30&lt;&gt;"")))&gt;0,"Plug-in hybrid",IF($G9397="Diesel","Diesel","Gasoline"))</f>
        <v>Gasoline</v>
      </c>
    </row>
    <row r="9398" spans="1:15" ht="15" customHeight="1" x14ac:dyDescent="0.25">
      <c r="A9398" s="1">
        <v>2022</v>
      </c>
      <c r="B9398" s="1" t="s">
        <v>11026</v>
      </c>
      <c r="C9398" s="1" t="s">
        <v>2961</v>
      </c>
      <c r="D9398" s="1" t="s">
        <v>12064</v>
      </c>
      <c r="E9398" s="1" t="s">
        <v>2908</v>
      </c>
      <c r="F9398" s="1" t="s">
        <v>2963</v>
      </c>
      <c r="G9398" s="1" t="s">
        <v>103</v>
      </c>
      <c r="H9398" s="1" t="s">
        <v>298</v>
      </c>
      <c r="I9398" s="1">
        <v>1</v>
      </c>
      <c r="J9398" s="1">
        <v>2023</v>
      </c>
      <c r="K9398" s="1">
        <v>68163</v>
      </c>
      <c r="L9398" s="1">
        <v>0</v>
      </c>
      <c r="M9398" s="1">
        <f t="array" ref="M9398">SUMPRODUCT(MAX(ISNUMBER(SEARCH('Class Rules'!$B$6:$B$85,$E9398))*ISNUMBER(SEARCH('Class Rules'!$C$6:$C$85,$F9398))*'Class Rules'!$A$6:$A$85))</f>
        <v>0</v>
      </c>
      <c r="N9398" s="1" t="str">
        <f t="array" ref="N9398">IF($M9398=0,'Class Rules'!$D$3,INDEX('Class Rules'!$D$6:$D$85,MATCH($M9398,'Class Rules'!$A$6:$A$85,0)))</f>
        <v>Passenger LDV</v>
      </c>
      <c r="O9398" s="1" t="str">
        <f t="array" ref="O9398">IF(SUMPRODUCT(MAX(ISNUMBER(SEARCH(Fuel_Rules!$A$6:$A$30,$E9398))*ISNUMBER(SEARCH(Fuel_Rules!$B$6:$B$30,$F9398))*(Fuel_Rules!$A$6:$A$30&lt;&gt;"")))&gt;0,"Plug-in hybrid",IF($G9398="Diesel","Diesel","Gasoline"))</f>
        <v>Gasoline</v>
      </c>
    </row>
    <row r="9399" spans="1:15" ht="15" customHeight="1" x14ac:dyDescent="0.25">
      <c r="A9399" s="1">
        <v>2022</v>
      </c>
      <c r="B9399" s="1" t="s">
        <v>11026</v>
      </c>
      <c r="C9399" s="1" t="s">
        <v>2967</v>
      </c>
      <c r="D9399" s="1" t="s">
        <v>12065</v>
      </c>
      <c r="E9399" s="1" t="s">
        <v>2908</v>
      </c>
      <c r="F9399" s="1" t="s">
        <v>2969</v>
      </c>
      <c r="G9399" s="1" t="s">
        <v>103</v>
      </c>
      <c r="H9399" s="1" t="s">
        <v>298</v>
      </c>
      <c r="I9399" s="1">
        <v>1</v>
      </c>
      <c r="J9399" s="1">
        <v>2023</v>
      </c>
      <c r="K9399" s="1">
        <v>90895</v>
      </c>
      <c r="L9399" s="1">
        <v>0</v>
      </c>
      <c r="M9399" s="1">
        <f t="array" ref="M9399">SUMPRODUCT(MAX(ISNUMBER(SEARCH('Class Rules'!$B$6:$B$85,$E9399))*ISNUMBER(SEARCH('Class Rules'!$C$6:$C$85,$F9399))*'Class Rules'!$A$6:$A$85))</f>
        <v>0</v>
      </c>
      <c r="N9399" s="1" t="str">
        <f t="array" ref="N9399">IF($M9399=0,'Class Rules'!$D$3,INDEX('Class Rules'!$D$6:$D$85,MATCH($M9399,'Class Rules'!$A$6:$A$85,0)))</f>
        <v>Passenger LDV</v>
      </c>
      <c r="O9399" s="1" t="str">
        <f t="array" ref="O9399">IF(SUMPRODUCT(MAX(ISNUMBER(SEARCH(Fuel_Rules!$A$6:$A$30,$E9399))*ISNUMBER(SEARCH(Fuel_Rules!$B$6:$B$30,$F9399))*(Fuel_Rules!$A$6:$A$30&lt;&gt;"")))&gt;0,"Plug-in hybrid",IF($G9399="Diesel","Diesel","Gasoline"))</f>
        <v>Gasoline</v>
      </c>
    </row>
    <row r="9400" spans="1:15" ht="15" customHeight="1" x14ac:dyDescent="0.25">
      <c r="A9400" s="1">
        <v>2022</v>
      </c>
      <c r="B9400" s="1" t="s">
        <v>11026</v>
      </c>
      <c r="C9400" s="1" t="s">
        <v>2967</v>
      </c>
      <c r="D9400" s="1" t="s">
        <v>12066</v>
      </c>
      <c r="E9400" s="1" t="s">
        <v>2908</v>
      </c>
      <c r="F9400" s="1" t="s">
        <v>2969</v>
      </c>
      <c r="G9400" s="1" t="s">
        <v>103</v>
      </c>
      <c r="H9400" s="1" t="s">
        <v>298</v>
      </c>
      <c r="I9400" s="1">
        <v>1</v>
      </c>
      <c r="J9400" s="1">
        <v>2023</v>
      </c>
      <c r="K9400" s="1">
        <v>86317</v>
      </c>
      <c r="L9400" s="1">
        <v>0</v>
      </c>
      <c r="M9400" s="1">
        <f t="array" ref="M9400">SUMPRODUCT(MAX(ISNUMBER(SEARCH('Class Rules'!$B$6:$B$85,$E9400))*ISNUMBER(SEARCH('Class Rules'!$C$6:$C$85,$F9400))*'Class Rules'!$A$6:$A$85))</f>
        <v>0</v>
      </c>
      <c r="N9400" s="1" t="str">
        <f t="array" ref="N9400">IF($M9400=0,'Class Rules'!$D$3,INDEX('Class Rules'!$D$6:$D$85,MATCH($M9400,'Class Rules'!$A$6:$A$85,0)))</f>
        <v>Passenger LDV</v>
      </c>
      <c r="O9400" s="1" t="str">
        <f t="array" ref="O9400">IF(SUMPRODUCT(MAX(ISNUMBER(SEARCH(Fuel_Rules!$A$6:$A$30,$E9400))*ISNUMBER(SEARCH(Fuel_Rules!$B$6:$B$30,$F9400))*(Fuel_Rules!$A$6:$A$30&lt;&gt;"")))&gt;0,"Plug-in hybrid",IF($G9400="Diesel","Diesel","Gasoline"))</f>
        <v>Gasoline</v>
      </c>
    </row>
    <row r="9401" spans="1:15" ht="15" customHeight="1" x14ac:dyDescent="0.25">
      <c r="A9401" s="1">
        <v>2022</v>
      </c>
      <c r="B9401" s="1" t="s">
        <v>11026</v>
      </c>
      <c r="C9401" s="1" t="s">
        <v>2976</v>
      </c>
      <c r="D9401" s="1" t="s">
        <v>12067</v>
      </c>
      <c r="E9401" s="1" t="s">
        <v>2908</v>
      </c>
      <c r="F9401" s="1" t="s">
        <v>2978</v>
      </c>
      <c r="G9401" s="1" t="s">
        <v>103</v>
      </c>
      <c r="H9401" s="1" t="s">
        <v>437</v>
      </c>
      <c r="I9401" s="1">
        <v>1.6</v>
      </c>
      <c r="J9401" s="1">
        <v>2023</v>
      </c>
      <c r="K9401" s="1">
        <v>102260</v>
      </c>
      <c r="L9401" s="1">
        <v>0</v>
      </c>
      <c r="M9401" s="1">
        <f t="array" ref="M9401">SUMPRODUCT(MAX(ISNUMBER(SEARCH('Class Rules'!$B$6:$B$85,$E9401))*ISNUMBER(SEARCH('Class Rules'!$C$6:$C$85,$F9401))*'Class Rules'!$A$6:$A$85))</f>
        <v>0</v>
      </c>
      <c r="N9401" s="1" t="str">
        <f t="array" ref="N9401">IF($M9401=0,'Class Rules'!$D$3,INDEX('Class Rules'!$D$6:$D$85,MATCH($M9401,'Class Rules'!$A$6:$A$85,0)))</f>
        <v>Passenger LDV</v>
      </c>
      <c r="O9401" s="1" t="str">
        <f t="array" ref="O9401">IF(SUMPRODUCT(MAX(ISNUMBER(SEARCH(Fuel_Rules!$A$6:$A$30,$E9401))*ISNUMBER(SEARCH(Fuel_Rules!$B$6:$B$30,$F9401))*(Fuel_Rules!$A$6:$A$30&lt;&gt;"")))&gt;0,"Plug-in hybrid",IF($G9401="Diesel","Diesel","Gasoline"))</f>
        <v>Gasoline</v>
      </c>
    </row>
    <row r="9402" spans="1:15" ht="15" customHeight="1" x14ac:dyDescent="0.25">
      <c r="A9402" s="1">
        <v>2022</v>
      </c>
      <c r="B9402" s="1" t="s">
        <v>11026</v>
      </c>
      <c r="C9402" s="1" t="s">
        <v>2991</v>
      </c>
      <c r="D9402" s="1" t="s">
        <v>12068</v>
      </c>
      <c r="E9402" s="1" t="s">
        <v>2908</v>
      </c>
      <c r="F9402" s="1" t="s">
        <v>2993</v>
      </c>
      <c r="G9402" s="1" t="s">
        <v>105</v>
      </c>
      <c r="H9402" s="1" t="s">
        <v>437</v>
      </c>
      <c r="I9402" s="1">
        <v>2</v>
      </c>
      <c r="J9402" s="1">
        <v>2023</v>
      </c>
      <c r="K9402" s="1">
        <v>279700</v>
      </c>
      <c r="L9402" s="1">
        <v>0</v>
      </c>
      <c r="M9402" s="1">
        <f t="array" ref="M9402">SUMPRODUCT(MAX(ISNUMBER(SEARCH('Class Rules'!$B$6:$B$85,$E9402))*ISNUMBER(SEARCH('Class Rules'!$C$6:$C$85,$F9402))*'Class Rules'!$A$6:$A$85))</f>
        <v>19</v>
      </c>
      <c r="N9402" s="1" t="str">
        <f t="array" ref="N9402">IF($M9402=0,'Class Rules'!$D$3,INDEX('Class Rules'!$D$6:$D$85,MATCH($M9402,'Class Rules'!$A$6:$A$85,0)))</f>
        <v>Freight LDV</v>
      </c>
      <c r="O9402" s="1" t="str">
        <f t="array" ref="O9402">IF(SUMPRODUCT(MAX(ISNUMBER(SEARCH(Fuel_Rules!$A$6:$A$30,$E9402))*ISNUMBER(SEARCH(Fuel_Rules!$B$6:$B$30,$F9402))*(Fuel_Rules!$A$6:$A$30&lt;&gt;"")))&gt;0,"Plug-in hybrid",IF($G9402="Diesel","Diesel","Gasoline"))</f>
        <v>Diesel</v>
      </c>
    </row>
    <row r="9403" spans="1:15" ht="15" customHeight="1" x14ac:dyDescent="0.25">
      <c r="A9403" s="1">
        <v>2022</v>
      </c>
      <c r="B9403" s="1" t="s">
        <v>11026</v>
      </c>
      <c r="C9403" s="1" t="s">
        <v>2994</v>
      </c>
      <c r="D9403" s="1" t="s">
        <v>12069</v>
      </c>
      <c r="E9403" s="1" t="s">
        <v>2908</v>
      </c>
      <c r="F9403" s="1" t="s">
        <v>2996</v>
      </c>
      <c r="G9403" s="1" t="s">
        <v>105</v>
      </c>
      <c r="H9403" s="1" t="s">
        <v>437</v>
      </c>
      <c r="I9403" s="1">
        <v>3</v>
      </c>
      <c r="J9403" s="1">
        <v>2023</v>
      </c>
      <c r="K9403" s="1">
        <v>332427</v>
      </c>
      <c r="L9403" s="1">
        <v>0</v>
      </c>
      <c r="M9403" s="1">
        <f t="array" ref="M9403">SUMPRODUCT(MAX(ISNUMBER(SEARCH('Class Rules'!$B$6:$B$85,$E9403))*ISNUMBER(SEARCH('Class Rules'!$C$6:$C$85,$F9403))*'Class Rules'!$A$6:$A$85))</f>
        <v>19</v>
      </c>
      <c r="N9403" s="1" t="str">
        <f t="array" ref="N9403">IF($M9403=0,'Class Rules'!$D$3,INDEX('Class Rules'!$D$6:$D$85,MATCH($M9403,'Class Rules'!$A$6:$A$85,0)))</f>
        <v>Freight LDV</v>
      </c>
      <c r="O9403" s="1" t="str">
        <f t="array" ref="O9403">IF(SUMPRODUCT(MAX(ISNUMBER(SEARCH(Fuel_Rules!$A$6:$A$30,$E9403))*ISNUMBER(SEARCH(Fuel_Rules!$B$6:$B$30,$F9403))*(Fuel_Rules!$A$6:$A$30&lt;&gt;"")))&gt;0,"Plug-in hybrid",IF($G9403="Diesel","Diesel","Gasoline"))</f>
        <v>Diesel</v>
      </c>
    </row>
    <row r="9404" spans="1:15" ht="15" customHeight="1" x14ac:dyDescent="0.25">
      <c r="A9404" s="1">
        <v>2022</v>
      </c>
      <c r="B9404" s="1" t="s">
        <v>11026</v>
      </c>
      <c r="C9404" s="1" t="s">
        <v>2997</v>
      </c>
      <c r="D9404" s="1" t="s">
        <v>12070</v>
      </c>
      <c r="E9404" s="1" t="s">
        <v>2908</v>
      </c>
      <c r="F9404" s="1" t="s">
        <v>2999</v>
      </c>
      <c r="G9404" s="1" t="s">
        <v>103</v>
      </c>
      <c r="H9404" s="1" t="s">
        <v>437</v>
      </c>
      <c r="I9404" s="1">
        <v>1.4</v>
      </c>
      <c r="J9404" s="1">
        <v>2023</v>
      </c>
      <c r="K9404" s="1">
        <v>164774</v>
      </c>
      <c r="L9404" s="1">
        <v>0</v>
      </c>
      <c r="M9404" s="1">
        <f t="array" ref="M9404">SUMPRODUCT(MAX(ISNUMBER(SEARCH('Class Rules'!$B$6:$B$85,$E9404))*ISNUMBER(SEARCH('Class Rules'!$C$6:$C$85,$F9404))*'Class Rules'!$A$6:$A$85))</f>
        <v>0</v>
      </c>
      <c r="N9404" s="1" t="str">
        <f t="array" ref="N9404">IF($M9404=0,'Class Rules'!$D$3,INDEX('Class Rules'!$D$6:$D$85,MATCH($M9404,'Class Rules'!$A$6:$A$85,0)))</f>
        <v>Passenger LDV</v>
      </c>
      <c r="O9404" s="1" t="str">
        <f t="array" ref="O9404">IF(SUMPRODUCT(MAX(ISNUMBER(SEARCH(Fuel_Rules!$A$6:$A$30,$E9404))*ISNUMBER(SEARCH(Fuel_Rules!$B$6:$B$30,$F9404))*(Fuel_Rules!$A$6:$A$30&lt;&gt;"")))&gt;0,"Plug-in hybrid",IF($G9404="Diesel","Diesel","Gasoline"))</f>
        <v>Gasoline</v>
      </c>
    </row>
    <row r="9405" spans="1:15" ht="15" customHeight="1" x14ac:dyDescent="0.25">
      <c r="A9405" s="1">
        <v>2022</v>
      </c>
      <c r="B9405" s="1" t="s">
        <v>11026</v>
      </c>
      <c r="C9405" s="1" t="s">
        <v>2997</v>
      </c>
      <c r="D9405" s="1" t="s">
        <v>12071</v>
      </c>
      <c r="E9405" s="1" t="s">
        <v>2908</v>
      </c>
      <c r="F9405" s="1" t="s">
        <v>2999</v>
      </c>
      <c r="G9405" s="1" t="s">
        <v>103</v>
      </c>
      <c r="H9405" s="1" t="s">
        <v>437</v>
      </c>
      <c r="I9405" s="1">
        <v>1.4</v>
      </c>
      <c r="J9405" s="1">
        <v>2023</v>
      </c>
      <c r="K9405" s="1">
        <v>155051</v>
      </c>
      <c r="L9405" s="1">
        <v>0</v>
      </c>
      <c r="M9405" s="1">
        <f t="array" ref="M9405">SUMPRODUCT(MAX(ISNUMBER(SEARCH('Class Rules'!$B$6:$B$85,$E9405))*ISNUMBER(SEARCH('Class Rules'!$C$6:$C$85,$F9405))*'Class Rules'!$A$6:$A$85))</f>
        <v>0</v>
      </c>
      <c r="N9405" s="1" t="str">
        <f t="array" ref="N9405">IF($M9405=0,'Class Rules'!$D$3,INDEX('Class Rules'!$D$6:$D$85,MATCH($M9405,'Class Rules'!$A$6:$A$85,0)))</f>
        <v>Passenger LDV</v>
      </c>
      <c r="O9405" s="1" t="str">
        <f t="array" ref="O9405">IF(SUMPRODUCT(MAX(ISNUMBER(SEARCH(Fuel_Rules!$A$6:$A$30,$E9405))*ISNUMBER(SEARCH(Fuel_Rules!$B$6:$B$30,$F9405))*(Fuel_Rules!$A$6:$A$30&lt;&gt;"")))&gt;0,"Plug-in hybrid",IF($G9405="Diesel","Diesel","Gasoline"))</f>
        <v>Gasoline</v>
      </c>
    </row>
    <row r="9406" spans="1:15" ht="15" customHeight="1" x14ac:dyDescent="0.25">
      <c r="A9406" s="1">
        <v>2022</v>
      </c>
      <c r="B9406" s="1" t="s">
        <v>11026</v>
      </c>
      <c r="C9406" s="1" t="s">
        <v>3000</v>
      </c>
      <c r="D9406" s="1" t="s">
        <v>12072</v>
      </c>
      <c r="E9406" s="1" t="s">
        <v>2908</v>
      </c>
      <c r="F9406" s="1" t="s">
        <v>3002</v>
      </c>
      <c r="G9406" s="1" t="s">
        <v>103</v>
      </c>
      <c r="H9406" s="1" t="s">
        <v>437</v>
      </c>
      <c r="I9406" s="1">
        <v>1</v>
      </c>
      <c r="J9406" s="1">
        <v>2023</v>
      </c>
      <c r="K9406" s="1">
        <v>153277</v>
      </c>
      <c r="L9406" s="1">
        <v>0</v>
      </c>
      <c r="M9406" s="1">
        <f t="array" ref="M9406">SUMPRODUCT(MAX(ISNUMBER(SEARCH('Class Rules'!$B$6:$B$85,$E9406))*ISNUMBER(SEARCH('Class Rules'!$C$6:$C$85,$F9406))*'Class Rules'!$A$6:$A$85))</f>
        <v>0</v>
      </c>
      <c r="N9406" s="1" t="str">
        <f t="array" ref="N9406">IF($M9406=0,'Class Rules'!$D$3,INDEX('Class Rules'!$D$6:$D$85,MATCH($M9406,'Class Rules'!$A$6:$A$85,0)))</f>
        <v>Passenger LDV</v>
      </c>
      <c r="O9406" s="1" t="str">
        <f t="array" ref="O9406">IF(SUMPRODUCT(MAX(ISNUMBER(SEARCH(Fuel_Rules!$A$6:$A$30,$E9406))*ISNUMBER(SEARCH(Fuel_Rules!$B$6:$B$30,$F9406))*(Fuel_Rules!$A$6:$A$30&lt;&gt;"")))&gt;0,"Plug-in hybrid",IF($G9406="Diesel","Diesel","Gasoline"))</f>
        <v>Gasoline</v>
      </c>
    </row>
    <row r="9407" spans="1:15" ht="15" customHeight="1" x14ac:dyDescent="0.25">
      <c r="A9407" s="1">
        <v>2022</v>
      </c>
      <c r="B9407" s="1" t="s">
        <v>11026</v>
      </c>
      <c r="C9407" s="1" t="s">
        <v>3000</v>
      </c>
      <c r="D9407" s="1" t="s">
        <v>12073</v>
      </c>
      <c r="E9407" s="1" t="s">
        <v>2908</v>
      </c>
      <c r="F9407" s="1" t="s">
        <v>3002</v>
      </c>
      <c r="G9407" s="1" t="s">
        <v>103</v>
      </c>
      <c r="H9407" s="1" t="s">
        <v>437</v>
      </c>
      <c r="I9407" s="1">
        <v>1</v>
      </c>
      <c r="J9407" s="1">
        <v>2023</v>
      </c>
      <c r="K9407" s="1">
        <v>145179</v>
      </c>
      <c r="L9407" s="1">
        <v>0</v>
      </c>
      <c r="M9407" s="1">
        <f t="array" ref="M9407">SUMPRODUCT(MAX(ISNUMBER(SEARCH('Class Rules'!$B$6:$B$85,$E9407))*ISNUMBER(SEARCH('Class Rules'!$C$6:$C$85,$F9407))*'Class Rules'!$A$6:$A$85))</f>
        <v>0</v>
      </c>
      <c r="N9407" s="1" t="str">
        <f t="array" ref="N9407">IF($M9407=0,'Class Rules'!$D$3,INDEX('Class Rules'!$D$6:$D$85,MATCH($M9407,'Class Rules'!$A$6:$A$85,0)))</f>
        <v>Passenger LDV</v>
      </c>
      <c r="O9407" s="1" t="str">
        <f t="array" ref="O9407">IF(SUMPRODUCT(MAX(ISNUMBER(SEARCH(Fuel_Rules!$A$6:$A$30,$E9407))*ISNUMBER(SEARCH(Fuel_Rules!$B$6:$B$30,$F9407))*(Fuel_Rules!$A$6:$A$30&lt;&gt;"")))&gt;0,"Plug-in hybrid",IF($G9407="Diesel","Diesel","Gasoline"))</f>
        <v>Gasoline</v>
      </c>
    </row>
    <row r="9408" spans="1:15" ht="15" customHeight="1" x14ac:dyDescent="0.25">
      <c r="A9408" s="1">
        <v>2022</v>
      </c>
      <c r="B9408" s="1" t="s">
        <v>11026</v>
      </c>
      <c r="C9408" s="1" t="s">
        <v>3003</v>
      </c>
      <c r="D9408" s="1" t="s">
        <v>12074</v>
      </c>
      <c r="E9408" s="1" t="s">
        <v>2908</v>
      </c>
      <c r="F9408" s="1" t="s">
        <v>3005</v>
      </c>
      <c r="G9408" s="1" t="s">
        <v>103</v>
      </c>
      <c r="H9408" s="1" t="s">
        <v>437</v>
      </c>
      <c r="I9408" s="1">
        <v>1</v>
      </c>
      <c r="J9408" s="1">
        <v>2023</v>
      </c>
      <c r="K9408" s="1">
        <v>133905</v>
      </c>
      <c r="L9408" s="1">
        <v>0</v>
      </c>
      <c r="M9408" s="1">
        <f t="array" ref="M9408">SUMPRODUCT(MAX(ISNUMBER(SEARCH('Class Rules'!$B$6:$B$85,$E9408))*ISNUMBER(SEARCH('Class Rules'!$C$6:$C$85,$F9408))*'Class Rules'!$A$6:$A$85))</f>
        <v>0</v>
      </c>
      <c r="N9408" s="1" t="str">
        <f t="array" ref="N9408">IF($M9408=0,'Class Rules'!$D$3,INDEX('Class Rules'!$D$6:$D$85,MATCH($M9408,'Class Rules'!$A$6:$A$85,0)))</f>
        <v>Passenger LDV</v>
      </c>
      <c r="O9408" s="1" t="str">
        <f t="array" ref="O9408">IF(SUMPRODUCT(MAX(ISNUMBER(SEARCH(Fuel_Rules!$A$6:$A$30,$E9408))*ISNUMBER(SEARCH(Fuel_Rules!$B$6:$B$30,$F9408))*(Fuel_Rules!$A$6:$A$30&lt;&gt;"")))&gt;0,"Plug-in hybrid",IF($G9408="Diesel","Diesel","Gasoline"))</f>
        <v>Gasoline</v>
      </c>
    </row>
    <row r="9409" spans="1:15" ht="15" customHeight="1" x14ac:dyDescent="0.25">
      <c r="A9409" s="1">
        <v>2022</v>
      </c>
      <c r="B9409" s="1" t="s">
        <v>11026</v>
      </c>
      <c r="C9409" s="1" t="s">
        <v>3003</v>
      </c>
      <c r="D9409" s="1" t="s">
        <v>12075</v>
      </c>
      <c r="E9409" s="1" t="s">
        <v>2908</v>
      </c>
      <c r="F9409" s="1" t="s">
        <v>3005</v>
      </c>
      <c r="G9409" s="1" t="s">
        <v>103</v>
      </c>
      <c r="H9409" s="1" t="s">
        <v>437</v>
      </c>
      <c r="I9409" s="1">
        <v>1</v>
      </c>
      <c r="J9409" s="1">
        <v>2023</v>
      </c>
      <c r="K9409" s="1">
        <v>125808</v>
      </c>
      <c r="L9409" s="1">
        <v>0</v>
      </c>
      <c r="M9409" s="1">
        <f t="array" ref="M9409">SUMPRODUCT(MAX(ISNUMBER(SEARCH('Class Rules'!$B$6:$B$85,$E9409))*ISNUMBER(SEARCH('Class Rules'!$C$6:$C$85,$F9409))*'Class Rules'!$A$6:$A$85))</f>
        <v>0</v>
      </c>
      <c r="N9409" s="1" t="str">
        <f t="array" ref="N9409">IF($M9409=0,'Class Rules'!$D$3,INDEX('Class Rules'!$D$6:$D$85,MATCH($M9409,'Class Rules'!$A$6:$A$85,0)))</f>
        <v>Passenger LDV</v>
      </c>
      <c r="O9409" s="1" t="str">
        <f t="array" ref="O9409">IF(SUMPRODUCT(MAX(ISNUMBER(SEARCH(Fuel_Rules!$A$6:$A$30,$E9409))*ISNUMBER(SEARCH(Fuel_Rules!$B$6:$B$30,$F9409))*(Fuel_Rules!$A$6:$A$30&lt;&gt;"")))&gt;0,"Plug-in hybrid",IF($G9409="Diesel","Diesel","Gasoline"))</f>
        <v>Gasoline</v>
      </c>
    </row>
    <row r="9410" spans="1:15" ht="15" customHeight="1" x14ac:dyDescent="0.25">
      <c r="A9410" s="1">
        <v>2022</v>
      </c>
      <c r="B9410" s="1" t="s">
        <v>11026</v>
      </c>
      <c r="C9410" s="1" t="s">
        <v>3018</v>
      </c>
      <c r="D9410" s="1" t="s">
        <v>12076</v>
      </c>
      <c r="E9410" s="1" t="s">
        <v>2908</v>
      </c>
      <c r="F9410" s="1" t="s">
        <v>3020</v>
      </c>
      <c r="G9410" s="1" t="s">
        <v>103</v>
      </c>
      <c r="H9410" s="1" t="s">
        <v>437</v>
      </c>
      <c r="I9410" s="1">
        <v>2</v>
      </c>
      <c r="J9410" s="1">
        <v>2023</v>
      </c>
      <c r="K9410" s="1">
        <v>220310</v>
      </c>
      <c r="L9410" s="1">
        <v>0</v>
      </c>
      <c r="M9410" s="1">
        <f t="array" ref="M9410">SUMPRODUCT(MAX(ISNUMBER(SEARCH('Class Rules'!$B$6:$B$85,$E9410))*ISNUMBER(SEARCH('Class Rules'!$C$6:$C$85,$F9410))*'Class Rules'!$A$6:$A$85))</f>
        <v>0</v>
      </c>
      <c r="N9410" s="1" t="str">
        <f t="array" ref="N9410">IF($M9410=0,'Class Rules'!$D$3,INDEX('Class Rules'!$D$6:$D$85,MATCH($M9410,'Class Rules'!$A$6:$A$85,0)))</f>
        <v>Passenger LDV</v>
      </c>
      <c r="O9410" s="1" t="str">
        <f t="array" ref="O9410">IF(SUMPRODUCT(MAX(ISNUMBER(SEARCH(Fuel_Rules!$A$6:$A$30,$E9410))*ISNUMBER(SEARCH(Fuel_Rules!$B$6:$B$30,$F9410))*(Fuel_Rules!$A$6:$A$30&lt;&gt;"")))&gt;0,"Plug-in hybrid",IF($G9410="Diesel","Diesel","Gasoline"))</f>
        <v>Gasoline</v>
      </c>
    </row>
    <row r="9411" spans="1:15" ht="15" customHeight="1" x14ac:dyDescent="0.25">
      <c r="A9411" s="1">
        <v>2022</v>
      </c>
      <c r="B9411" s="1" t="s">
        <v>11026</v>
      </c>
      <c r="C9411" s="1" t="s">
        <v>3021</v>
      </c>
      <c r="D9411" s="1" t="s">
        <v>12077</v>
      </c>
      <c r="E9411" s="1" t="s">
        <v>2908</v>
      </c>
      <c r="F9411" s="1" t="s">
        <v>3023</v>
      </c>
      <c r="G9411" s="1" t="s">
        <v>103</v>
      </c>
      <c r="H9411" s="1" t="s">
        <v>437</v>
      </c>
      <c r="I9411" s="1">
        <v>1</v>
      </c>
      <c r="J9411" s="1">
        <v>2023</v>
      </c>
      <c r="K9411" s="1">
        <v>112920</v>
      </c>
      <c r="L9411" s="1">
        <v>0</v>
      </c>
      <c r="M9411" s="1">
        <f t="array" ref="M9411">SUMPRODUCT(MAX(ISNUMBER(SEARCH('Class Rules'!$B$6:$B$85,$E9411))*ISNUMBER(SEARCH('Class Rules'!$C$6:$C$85,$F9411))*'Class Rules'!$A$6:$A$85))</f>
        <v>0</v>
      </c>
      <c r="N9411" s="1" t="str">
        <f t="array" ref="N9411">IF($M9411=0,'Class Rules'!$D$3,INDEX('Class Rules'!$D$6:$D$85,MATCH($M9411,'Class Rules'!$A$6:$A$85,0)))</f>
        <v>Passenger LDV</v>
      </c>
      <c r="O9411" s="1" t="str">
        <f t="array" ref="O9411">IF(SUMPRODUCT(MAX(ISNUMBER(SEARCH(Fuel_Rules!$A$6:$A$30,$E9411))*ISNUMBER(SEARCH(Fuel_Rules!$B$6:$B$30,$F9411))*(Fuel_Rules!$A$6:$A$30&lt;&gt;"")))&gt;0,"Plug-in hybrid",IF($G9411="Diesel","Diesel","Gasoline"))</f>
        <v>Gasoline</v>
      </c>
    </row>
    <row r="9412" spans="1:15" ht="15" customHeight="1" x14ac:dyDescent="0.25">
      <c r="A9412" s="1">
        <v>2022</v>
      </c>
      <c r="B9412" s="1" t="s">
        <v>11026</v>
      </c>
      <c r="C9412" s="1" t="s">
        <v>3021</v>
      </c>
      <c r="D9412" s="1" t="s">
        <v>12078</v>
      </c>
      <c r="E9412" s="1" t="s">
        <v>2908</v>
      </c>
      <c r="F9412" s="1" t="s">
        <v>3023</v>
      </c>
      <c r="G9412" s="1" t="s">
        <v>103</v>
      </c>
      <c r="H9412" s="1" t="s">
        <v>437</v>
      </c>
      <c r="I9412" s="1">
        <v>1</v>
      </c>
      <c r="J9412" s="1">
        <v>2023</v>
      </c>
      <c r="K9412" s="1">
        <v>108983</v>
      </c>
      <c r="L9412" s="1">
        <v>0</v>
      </c>
      <c r="M9412" s="1">
        <f t="array" ref="M9412">SUMPRODUCT(MAX(ISNUMBER(SEARCH('Class Rules'!$B$6:$B$85,$E9412))*ISNUMBER(SEARCH('Class Rules'!$C$6:$C$85,$F9412))*'Class Rules'!$A$6:$A$85))</f>
        <v>0</v>
      </c>
      <c r="N9412" s="1" t="str">
        <f t="array" ref="N9412">IF($M9412=0,'Class Rules'!$D$3,INDEX('Class Rules'!$D$6:$D$85,MATCH($M9412,'Class Rules'!$A$6:$A$85,0)))</f>
        <v>Passenger LDV</v>
      </c>
      <c r="O9412" s="1" t="str">
        <f t="array" ref="O9412">IF(SUMPRODUCT(MAX(ISNUMBER(SEARCH(Fuel_Rules!$A$6:$A$30,$E9412))*ISNUMBER(SEARCH(Fuel_Rules!$B$6:$B$30,$F9412))*(Fuel_Rules!$A$6:$A$30&lt;&gt;"")))&gt;0,"Plug-in hybrid",IF($G9412="Diesel","Diesel","Gasoline"))</f>
        <v>Gasoline</v>
      </c>
    </row>
    <row r="9413" spans="1:15" ht="15" customHeight="1" x14ac:dyDescent="0.25">
      <c r="A9413" s="1">
        <v>2022</v>
      </c>
      <c r="B9413" s="1" t="s">
        <v>11026</v>
      </c>
      <c r="C9413" s="1" t="s">
        <v>3024</v>
      </c>
      <c r="D9413" s="1" t="s">
        <v>12079</v>
      </c>
      <c r="E9413" s="1" t="s">
        <v>2908</v>
      </c>
      <c r="F9413" s="1" t="s">
        <v>3026</v>
      </c>
      <c r="G9413" s="1" t="s">
        <v>103</v>
      </c>
      <c r="H9413" s="1" t="s">
        <v>298</v>
      </c>
      <c r="I9413" s="1">
        <v>1.4</v>
      </c>
      <c r="J9413" s="1">
        <v>2023</v>
      </c>
      <c r="K9413" s="1">
        <v>144743</v>
      </c>
      <c r="L9413" s="1">
        <v>0</v>
      </c>
      <c r="M9413" s="1">
        <f t="array" ref="M9413">SUMPRODUCT(MAX(ISNUMBER(SEARCH('Class Rules'!$B$6:$B$85,$E9413))*ISNUMBER(SEARCH('Class Rules'!$C$6:$C$85,$F9413))*'Class Rules'!$A$6:$A$85))</f>
        <v>0</v>
      </c>
      <c r="N9413" s="1" t="str">
        <f t="array" ref="N9413">IF($M9413=0,'Class Rules'!$D$3,INDEX('Class Rules'!$D$6:$D$85,MATCH($M9413,'Class Rules'!$A$6:$A$85,0)))</f>
        <v>Passenger LDV</v>
      </c>
      <c r="O9413" s="1" t="str">
        <f t="array" ref="O9413">IF(SUMPRODUCT(MAX(ISNUMBER(SEARCH(Fuel_Rules!$A$6:$A$30,$E9413))*ISNUMBER(SEARCH(Fuel_Rules!$B$6:$B$30,$F9413))*(Fuel_Rules!$A$6:$A$30&lt;&gt;"")))&gt;0,"Plug-in hybrid",IF($G9413="Diesel","Diesel","Gasoline"))</f>
        <v>Gasoline</v>
      </c>
    </row>
    <row r="9414" spans="1:15" ht="15" customHeight="1" x14ac:dyDescent="0.25">
      <c r="A9414" s="1">
        <v>2022</v>
      </c>
      <c r="B9414" s="1" t="s">
        <v>11026</v>
      </c>
      <c r="C9414" s="1" t="s">
        <v>3027</v>
      </c>
      <c r="D9414" s="1" t="s">
        <v>12080</v>
      </c>
      <c r="E9414" s="1" t="s">
        <v>2908</v>
      </c>
      <c r="F9414" s="1" t="s">
        <v>3029</v>
      </c>
      <c r="G9414" s="1" t="s">
        <v>103</v>
      </c>
      <c r="H9414" s="1" t="s">
        <v>298</v>
      </c>
      <c r="I9414" s="1">
        <v>1.4</v>
      </c>
      <c r="J9414" s="1">
        <v>2023</v>
      </c>
      <c r="K9414" s="1">
        <v>151078</v>
      </c>
      <c r="L9414" s="1">
        <v>0</v>
      </c>
      <c r="M9414" s="1">
        <f t="array" ref="M9414">SUMPRODUCT(MAX(ISNUMBER(SEARCH('Class Rules'!$B$6:$B$85,$E9414))*ISNUMBER(SEARCH('Class Rules'!$C$6:$C$85,$F9414))*'Class Rules'!$A$6:$A$85))</f>
        <v>0</v>
      </c>
      <c r="N9414" s="1" t="str">
        <f t="array" ref="N9414">IF($M9414=0,'Class Rules'!$D$3,INDEX('Class Rules'!$D$6:$D$85,MATCH($M9414,'Class Rules'!$A$6:$A$85,0)))</f>
        <v>Passenger LDV</v>
      </c>
      <c r="O9414" s="1" t="str">
        <f t="array" ref="O9414">IF(SUMPRODUCT(MAX(ISNUMBER(SEARCH(Fuel_Rules!$A$6:$A$30,$E9414))*ISNUMBER(SEARCH(Fuel_Rules!$B$6:$B$30,$F9414))*(Fuel_Rules!$A$6:$A$30&lt;&gt;"")))&gt;0,"Plug-in hybrid",IF($G9414="Diesel","Diesel","Gasoline"))</f>
        <v>Gasoline</v>
      </c>
    </row>
    <row r="9415" spans="1:15" ht="15" customHeight="1" x14ac:dyDescent="0.25">
      <c r="A9415" s="1">
        <v>2022</v>
      </c>
      <c r="B9415" s="1" t="s">
        <v>11026</v>
      </c>
      <c r="C9415" s="1" t="s">
        <v>3030</v>
      </c>
      <c r="D9415" s="1" t="s">
        <v>12081</v>
      </c>
      <c r="E9415" s="1" t="s">
        <v>2908</v>
      </c>
      <c r="F9415" s="1" t="s">
        <v>3032</v>
      </c>
      <c r="G9415" s="1" t="s">
        <v>103</v>
      </c>
      <c r="H9415" s="1" t="s">
        <v>437</v>
      </c>
      <c r="I9415" s="1">
        <v>1</v>
      </c>
      <c r="J9415" s="1">
        <v>2023</v>
      </c>
      <c r="K9415" s="1">
        <v>139562</v>
      </c>
      <c r="L9415" s="1">
        <v>0</v>
      </c>
      <c r="M9415" s="1">
        <f t="array" ref="M9415">SUMPRODUCT(MAX(ISNUMBER(SEARCH('Class Rules'!$B$6:$B$85,$E9415))*ISNUMBER(SEARCH('Class Rules'!$C$6:$C$85,$F9415))*'Class Rules'!$A$6:$A$85))</f>
        <v>0</v>
      </c>
      <c r="N9415" s="1" t="str">
        <f t="array" ref="N9415">IF($M9415=0,'Class Rules'!$D$3,INDEX('Class Rules'!$D$6:$D$85,MATCH($M9415,'Class Rules'!$A$6:$A$85,0)))</f>
        <v>Passenger LDV</v>
      </c>
      <c r="O9415" s="1" t="str">
        <f t="array" ref="O9415">IF(SUMPRODUCT(MAX(ISNUMBER(SEARCH(Fuel_Rules!$A$6:$A$30,$E9415))*ISNUMBER(SEARCH(Fuel_Rules!$B$6:$B$30,$F9415))*(Fuel_Rules!$A$6:$A$30&lt;&gt;"")))&gt;0,"Plug-in hybrid",IF($G9415="Diesel","Diesel","Gasoline"))</f>
        <v>Gasoline</v>
      </c>
    </row>
    <row r="9416" spans="1:15" ht="15" customHeight="1" x14ac:dyDescent="0.25">
      <c r="A9416" s="1">
        <v>2022</v>
      </c>
      <c r="B9416" s="1" t="s">
        <v>11026</v>
      </c>
      <c r="C9416" s="1" t="s">
        <v>3033</v>
      </c>
      <c r="D9416" s="1" t="s">
        <v>12082</v>
      </c>
      <c r="E9416" s="1" t="s">
        <v>2908</v>
      </c>
      <c r="F9416" s="1" t="s">
        <v>3035</v>
      </c>
      <c r="G9416" s="1" t="s">
        <v>103</v>
      </c>
      <c r="H9416" s="1" t="s">
        <v>437</v>
      </c>
      <c r="I9416" s="1">
        <v>1</v>
      </c>
      <c r="J9416" s="1">
        <v>2023</v>
      </c>
      <c r="K9416" s="1">
        <v>123114</v>
      </c>
      <c r="L9416" s="1">
        <v>0</v>
      </c>
      <c r="M9416" s="1">
        <f t="array" ref="M9416">SUMPRODUCT(MAX(ISNUMBER(SEARCH('Class Rules'!$B$6:$B$85,$E9416))*ISNUMBER(SEARCH('Class Rules'!$C$6:$C$85,$F9416))*'Class Rules'!$A$6:$A$85))</f>
        <v>0</v>
      </c>
      <c r="N9416" s="1" t="str">
        <f t="array" ref="N9416">IF($M9416=0,'Class Rules'!$D$3,INDEX('Class Rules'!$D$6:$D$85,MATCH($M9416,'Class Rules'!$A$6:$A$85,0)))</f>
        <v>Passenger LDV</v>
      </c>
      <c r="O9416" s="1" t="str">
        <f t="array" ref="O9416">IF(SUMPRODUCT(MAX(ISNUMBER(SEARCH(Fuel_Rules!$A$6:$A$30,$E9416))*ISNUMBER(SEARCH(Fuel_Rules!$B$6:$B$30,$F9416))*(Fuel_Rules!$A$6:$A$30&lt;&gt;"")))&gt;0,"Plug-in hybrid",IF($G9416="Diesel","Diesel","Gasoline"))</f>
        <v>Gasoline</v>
      </c>
    </row>
    <row r="9417" spans="1:15" ht="15" customHeight="1" x14ac:dyDescent="0.25">
      <c r="A9417" s="1">
        <v>2022</v>
      </c>
      <c r="B9417" s="1" t="s">
        <v>11026</v>
      </c>
      <c r="C9417" s="1" t="s">
        <v>3033</v>
      </c>
      <c r="D9417" s="1" t="s">
        <v>12083</v>
      </c>
      <c r="E9417" s="1" t="s">
        <v>2908</v>
      </c>
      <c r="F9417" s="1" t="s">
        <v>3035</v>
      </c>
      <c r="G9417" s="1" t="s">
        <v>103</v>
      </c>
      <c r="H9417" s="1" t="s">
        <v>437</v>
      </c>
      <c r="I9417" s="1">
        <v>1</v>
      </c>
      <c r="J9417" s="1">
        <v>2023</v>
      </c>
      <c r="K9417" s="1">
        <v>117573</v>
      </c>
      <c r="L9417" s="1">
        <v>0</v>
      </c>
      <c r="M9417" s="1">
        <f t="array" ref="M9417">SUMPRODUCT(MAX(ISNUMBER(SEARCH('Class Rules'!$B$6:$B$85,$E9417))*ISNUMBER(SEARCH('Class Rules'!$C$6:$C$85,$F9417))*'Class Rules'!$A$6:$A$85))</f>
        <v>0</v>
      </c>
      <c r="N9417" s="1" t="str">
        <f t="array" ref="N9417">IF($M9417=0,'Class Rules'!$D$3,INDEX('Class Rules'!$D$6:$D$85,MATCH($M9417,'Class Rules'!$A$6:$A$85,0)))</f>
        <v>Passenger LDV</v>
      </c>
      <c r="O9417" s="1" t="str">
        <f t="array" ref="O9417">IF(SUMPRODUCT(MAX(ISNUMBER(SEARCH(Fuel_Rules!$A$6:$A$30,$E9417))*ISNUMBER(SEARCH(Fuel_Rules!$B$6:$B$30,$F9417))*(Fuel_Rules!$A$6:$A$30&lt;&gt;"")))&gt;0,"Plug-in hybrid",IF($G9417="Diesel","Diesel","Gasoline"))</f>
        <v>Gasoline</v>
      </c>
    </row>
    <row r="9418" spans="1:15" ht="15" customHeight="1" x14ac:dyDescent="0.25">
      <c r="A9418" s="1">
        <v>2022</v>
      </c>
      <c r="B9418" s="1" t="s">
        <v>11026</v>
      </c>
      <c r="C9418" s="1" t="s">
        <v>3036</v>
      </c>
      <c r="D9418" s="1" t="s">
        <v>12084</v>
      </c>
      <c r="E9418" s="1" t="s">
        <v>2908</v>
      </c>
      <c r="F9418" s="1" t="s">
        <v>3038</v>
      </c>
      <c r="G9418" s="1" t="s">
        <v>103</v>
      </c>
      <c r="H9418" s="1" t="s">
        <v>437</v>
      </c>
      <c r="I9418" s="1">
        <v>1</v>
      </c>
      <c r="J9418" s="1">
        <v>2023</v>
      </c>
      <c r="K9418" s="1">
        <v>139095</v>
      </c>
      <c r="L9418" s="1">
        <v>0</v>
      </c>
      <c r="M9418" s="1">
        <f t="array" ref="M9418">SUMPRODUCT(MAX(ISNUMBER(SEARCH('Class Rules'!$B$6:$B$85,$E9418))*ISNUMBER(SEARCH('Class Rules'!$C$6:$C$85,$F9418))*'Class Rules'!$A$6:$A$85))</f>
        <v>0</v>
      </c>
      <c r="N9418" s="1" t="str">
        <f t="array" ref="N9418">IF($M9418=0,'Class Rules'!$D$3,INDEX('Class Rules'!$D$6:$D$85,MATCH($M9418,'Class Rules'!$A$6:$A$85,0)))</f>
        <v>Passenger LDV</v>
      </c>
      <c r="O9418" s="1" t="str">
        <f t="array" ref="O9418">IF(SUMPRODUCT(MAX(ISNUMBER(SEARCH(Fuel_Rules!$A$6:$A$30,$E9418))*ISNUMBER(SEARCH(Fuel_Rules!$B$6:$B$30,$F9418))*(Fuel_Rules!$A$6:$A$30&lt;&gt;"")))&gt;0,"Plug-in hybrid",IF($G9418="Diesel","Diesel","Gasoline"))</f>
        <v>Gasoline</v>
      </c>
    </row>
    <row r="9419" spans="1:15" ht="15" customHeight="1" x14ac:dyDescent="0.25">
      <c r="A9419" s="1">
        <v>2022</v>
      </c>
      <c r="B9419" s="1" t="s">
        <v>11026</v>
      </c>
      <c r="C9419" s="1" t="s">
        <v>3036</v>
      </c>
      <c r="D9419" s="1" t="s">
        <v>12085</v>
      </c>
      <c r="E9419" s="1" t="s">
        <v>2908</v>
      </c>
      <c r="F9419" s="1" t="s">
        <v>3038</v>
      </c>
      <c r="G9419" s="1" t="s">
        <v>103</v>
      </c>
      <c r="H9419" s="1" t="s">
        <v>437</v>
      </c>
      <c r="I9419" s="1">
        <v>1</v>
      </c>
      <c r="J9419" s="1">
        <v>2023</v>
      </c>
      <c r="K9419" s="1">
        <v>133545</v>
      </c>
      <c r="L9419" s="1">
        <v>0</v>
      </c>
      <c r="M9419" s="1">
        <f t="array" ref="M9419">SUMPRODUCT(MAX(ISNUMBER(SEARCH('Class Rules'!$B$6:$B$85,$E9419))*ISNUMBER(SEARCH('Class Rules'!$C$6:$C$85,$F9419))*'Class Rules'!$A$6:$A$85))</f>
        <v>0</v>
      </c>
      <c r="N9419" s="1" t="str">
        <f t="array" ref="N9419">IF($M9419=0,'Class Rules'!$D$3,INDEX('Class Rules'!$D$6:$D$85,MATCH($M9419,'Class Rules'!$A$6:$A$85,0)))</f>
        <v>Passenger LDV</v>
      </c>
      <c r="O9419" s="1" t="str">
        <f t="array" ref="O9419">IF(SUMPRODUCT(MAX(ISNUMBER(SEARCH(Fuel_Rules!$A$6:$A$30,$E9419))*ISNUMBER(SEARCH(Fuel_Rules!$B$6:$B$30,$F9419))*(Fuel_Rules!$A$6:$A$30&lt;&gt;"")))&gt;0,"Plug-in hybrid",IF($G9419="Diesel","Diesel","Gasoline"))</f>
        <v>Gasoline</v>
      </c>
    </row>
    <row r="9420" spans="1:15" ht="15" customHeight="1" x14ac:dyDescent="0.25">
      <c r="A9420" s="1">
        <v>2022</v>
      </c>
      <c r="B9420" s="1" t="s">
        <v>11026</v>
      </c>
      <c r="C9420" s="1" t="s">
        <v>3039</v>
      </c>
      <c r="D9420" s="1" t="s">
        <v>12086</v>
      </c>
      <c r="E9420" s="1" t="s">
        <v>2908</v>
      </c>
      <c r="F9420" s="1" t="s">
        <v>3041</v>
      </c>
      <c r="G9420" s="1" t="s">
        <v>103</v>
      </c>
      <c r="H9420" s="1" t="s">
        <v>437</v>
      </c>
      <c r="I9420" s="1">
        <v>1.4</v>
      </c>
      <c r="J9420" s="1">
        <v>2023</v>
      </c>
      <c r="K9420" s="1">
        <v>175993</v>
      </c>
      <c r="L9420" s="1">
        <v>0</v>
      </c>
      <c r="M9420" s="1">
        <f t="array" ref="M9420">SUMPRODUCT(MAX(ISNUMBER(SEARCH('Class Rules'!$B$6:$B$85,$E9420))*ISNUMBER(SEARCH('Class Rules'!$C$6:$C$85,$F9420))*'Class Rules'!$A$6:$A$85))</f>
        <v>0</v>
      </c>
      <c r="N9420" s="1" t="str">
        <f t="array" ref="N9420">IF($M9420=0,'Class Rules'!$D$3,INDEX('Class Rules'!$D$6:$D$85,MATCH($M9420,'Class Rules'!$A$6:$A$85,0)))</f>
        <v>Passenger LDV</v>
      </c>
      <c r="O9420" s="1" t="str">
        <f t="array" ref="O9420">IF(SUMPRODUCT(MAX(ISNUMBER(SEARCH(Fuel_Rules!$A$6:$A$30,$E9420))*ISNUMBER(SEARCH(Fuel_Rules!$B$6:$B$30,$F9420))*(Fuel_Rules!$A$6:$A$30&lt;&gt;"")))&gt;0,"Plug-in hybrid",IF($G9420="Diesel","Diesel","Gasoline"))</f>
        <v>Gasoline</v>
      </c>
    </row>
    <row r="9421" spans="1:15" ht="15" customHeight="1" x14ac:dyDescent="0.25">
      <c r="A9421" s="1">
        <v>2022</v>
      </c>
      <c r="B9421" s="1" t="s">
        <v>11026</v>
      </c>
      <c r="C9421" s="1" t="s">
        <v>3042</v>
      </c>
      <c r="D9421" s="1" t="s">
        <v>12087</v>
      </c>
      <c r="E9421" s="1" t="s">
        <v>2908</v>
      </c>
      <c r="F9421" s="1" t="s">
        <v>3044</v>
      </c>
      <c r="G9421" s="1" t="s">
        <v>103</v>
      </c>
      <c r="H9421" s="1" t="s">
        <v>437</v>
      </c>
      <c r="I9421" s="1">
        <v>1.4</v>
      </c>
      <c r="J9421" s="1">
        <v>2023</v>
      </c>
      <c r="K9421" s="1">
        <v>208010</v>
      </c>
      <c r="L9421" s="1">
        <v>0</v>
      </c>
      <c r="M9421" s="1">
        <f t="array" ref="M9421">SUMPRODUCT(MAX(ISNUMBER(SEARCH('Class Rules'!$B$6:$B$85,$E9421))*ISNUMBER(SEARCH('Class Rules'!$C$6:$C$85,$F9421))*'Class Rules'!$A$6:$A$85))</f>
        <v>0</v>
      </c>
      <c r="N9421" s="1" t="str">
        <f t="array" ref="N9421">IF($M9421=0,'Class Rules'!$D$3,INDEX('Class Rules'!$D$6:$D$85,MATCH($M9421,'Class Rules'!$A$6:$A$85,0)))</f>
        <v>Passenger LDV</v>
      </c>
      <c r="O9421" s="1" t="str">
        <f t="array" ref="O9421">IF(SUMPRODUCT(MAX(ISNUMBER(SEARCH(Fuel_Rules!$A$6:$A$30,$E9421))*ISNUMBER(SEARCH(Fuel_Rules!$B$6:$B$30,$F9421))*(Fuel_Rules!$A$6:$A$30&lt;&gt;"")))&gt;0,"Plug-in hybrid",IF($G9421="Diesel","Diesel","Gasoline"))</f>
        <v>Gasoline</v>
      </c>
    </row>
    <row r="9422" spans="1:15" ht="15" customHeight="1" x14ac:dyDescent="0.25">
      <c r="A9422" s="1">
        <v>2022</v>
      </c>
      <c r="B9422" s="1" t="s">
        <v>11026</v>
      </c>
      <c r="C9422" s="1" t="s">
        <v>3045</v>
      </c>
      <c r="D9422" s="1" t="s">
        <v>12088</v>
      </c>
      <c r="E9422" s="1" t="s">
        <v>2908</v>
      </c>
      <c r="F9422" s="1" t="s">
        <v>3047</v>
      </c>
      <c r="G9422" s="1" t="s">
        <v>103</v>
      </c>
      <c r="H9422" s="1" t="s">
        <v>437</v>
      </c>
      <c r="I9422" s="1">
        <v>1.4</v>
      </c>
      <c r="J9422" s="1">
        <v>2023</v>
      </c>
      <c r="K9422" s="1">
        <v>212335</v>
      </c>
      <c r="L9422" s="1">
        <v>0</v>
      </c>
      <c r="M9422" s="1">
        <f t="array" ref="M9422">SUMPRODUCT(MAX(ISNUMBER(SEARCH('Class Rules'!$B$6:$B$85,$E9422))*ISNUMBER(SEARCH('Class Rules'!$C$6:$C$85,$F9422))*'Class Rules'!$A$6:$A$85))</f>
        <v>0</v>
      </c>
      <c r="N9422" s="1" t="str">
        <f t="array" ref="N9422">IF($M9422=0,'Class Rules'!$D$3,INDEX('Class Rules'!$D$6:$D$85,MATCH($M9422,'Class Rules'!$A$6:$A$85,0)))</f>
        <v>Passenger LDV</v>
      </c>
      <c r="O9422" s="1" t="str">
        <f t="array" ref="O9422">IF(SUMPRODUCT(MAX(ISNUMBER(SEARCH(Fuel_Rules!$A$6:$A$30,$E9422))*ISNUMBER(SEARCH(Fuel_Rules!$B$6:$B$30,$F9422))*(Fuel_Rules!$A$6:$A$30&lt;&gt;"")))&gt;0,"Plug-in hybrid",IF($G9422="Diesel","Diesel","Gasoline"))</f>
        <v>Gasoline</v>
      </c>
    </row>
    <row r="9423" spans="1:15" ht="15" customHeight="1" x14ac:dyDescent="0.25">
      <c r="A9423" s="1">
        <v>2022</v>
      </c>
      <c r="B9423" s="1" t="s">
        <v>11026</v>
      </c>
      <c r="C9423" s="1" t="s">
        <v>6888</v>
      </c>
      <c r="D9423" s="1" t="s">
        <v>12089</v>
      </c>
      <c r="E9423" s="1" t="s">
        <v>2908</v>
      </c>
      <c r="F9423" s="1" t="s">
        <v>6890</v>
      </c>
      <c r="G9423" s="1" t="s">
        <v>105</v>
      </c>
      <c r="H9423" s="1" t="s">
        <v>298</v>
      </c>
      <c r="I9423" s="1">
        <v>3</v>
      </c>
      <c r="J9423" s="1">
        <v>2023</v>
      </c>
      <c r="K9423" s="1">
        <v>292475</v>
      </c>
      <c r="L9423" s="1">
        <v>0</v>
      </c>
      <c r="M9423" s="1">
        <f t="array" ref="M9423">SUMPRODUCT(MAX(ISNUMBER(SEARCH('Class Rules'!$B$6:$B$85,$E9423))*ISNUMBER(SEARCH('Class Rules'!$C$6:$C$85,$F9423))*'Class Rules'!$A$6:$A$85))</f>
        <v>20</v>
      </c>
      <c r="N9423" s="1" t="str">
        <f t="array" ref="N9423">IF($M9423=0,'Class Rules'!$D$3,INDEX('Class Rules'!$D$6:$D$85,MATCH($M9423,'Class Rules'!$A$6:$A$85,0)))</f>
        <v>Freight LDV</v>
      </c>
      <c r="O9423" s="1" t="str">
        <f t="array" ref="O9423">IF(SUMPRODUCT(MAX(ISNUMBER(SEARCH(Fuel_Rules!$A$6:$A$30,$E9423))*ISNUMBER(SEARCH(Fuel_Rules!$B$6:$B$30,$F9423))*(Fuel_Rules!$A$6:$A$30&lt;&gt;"")))&gt;0,"Plug-in hybrid",IF($G9423="Diesel","Diesel","Gasoline"))</f>
        <v>Diesel</v>
      </c>
    </row>
    <row r="9424" spans="1:15" ht="15" customHeight="1" x14ac:dyDescent="0.25">
      <c r="A9424" s="1">
        <v>2022</v>
      </c>
      <c r="B9424" s="1" t="s">
        <v>11026</v>
      </c>
      <c r="C9424" s="1" t="s">
        <v>6888</v>
      </c>
      <c r="D9424" s="1" t="s">
        <v>12090</v>
      </c>
      <c r="E9424" s="1" t="s">
        <v>2908</v>
      </c>
      <c r="F9424" s="1" t="s">
        <v>6890</v>
      </c>
      <c r="G9424" s="1" t="s">
        <v>105</v>
      </c>
      <c r="H9424" s="1" t="s">
        <v>298</v>
      </c>
      <c r="I9424" s="1">
        <v>3</v>
      </c>
      <c r="J9424" s="1">
        <v>2023</v>
      </c>
      <c r="K9424" s="1">
        <v>256557</v>
      </c>
      <c r="L9424" s="1">
        <v>0</v>
      </c>
      <c r="M9424" s="1">
        <f t="array" ref="M9424">SUMPRODUCT(MAX(ISNUMBER(SEARCH('Class Rules'!$B$6:$B$85,$E9424))*ISNUMBER(SEARCH('Class Rules'!$C$6:$C$85,$F9424))*'Class Rules'!$A$6:$A$85))</f>
        <v>20</v>
      </c>
      <c r="N9424" s="1" t="str">
        <f t="array" ref="N9424">IF($M9424=0,'Class Rules'!$D$3,INDEX('Class Rules'!$D$6:$D$85,MATCH($M9424,'Class Rules'!$A$6:$A$85,0)))</f>
        <v>Freight LDV</v>
      </c>
      <c r="O9424" s="1" t="str">
        <f t="array" ref="O9424">IF(SUMPRODUCT(MAX(ISNUMBER(SEARCH(Fuel_Rules!$A$6:$A$30,$E9424))*ISNUMBER(SEARCH(Fuel_Rules!$B$6:$B$30,$F9424))*(Fuel_Rules!$A$6:$A$30&lt;&gt;"")))&gt;0,"Plug-in hybrid",IF($G9424="Diesel","Diesel","Gasoline"))</f>
        <v>Diesel</v>
      </c>
    </row>
    <row r="9425" spans="1:15" ht="15" customHeight="1" x14ac:dyDescent="0.25">
      <c r="A9425" s="1">
        <v>2022</v>
      </c>
      <c r="B9425" s="1" t="s">
        <v>11026</v>
      </c>
      <c r="C9425" s="1" t="s">
        <v>8784</v>
      </c>
      <c r="D9425" s="1" t="s">
        <v>12091</v>
      </c>
      <c r="E9425" s="1" t="s">
        <v>2908</v>
      </c>
      <c r="F9425" s="1" t="s">
        <v>8786</v>
      </c>
      <c r="G9425" s="1" t="s">
        <v>103</v>
      </c>
      <c r="H9425" s="1" t="s">
        <v>298</v>
      </c>
      <c r="I9425" s="1">
        <v>1.6</v>
      </c>
      <c r="J9425" s="1">
        <v>2023</v>
      </c>
      <c r="K9425" s="1">
        <v>96706</v>
      </c>
      <c r="L9425" s="1">
        <v>0</v>
      </c>
      <c r="M9425" s="1">
        <f t="array" ref="M9425">SUMPRODUCT(MAX(ISNUMBER(SEARCH('Class Rules'!$B$6:$B$85,$E9425))*ISNUMBER(SEARCH('Class Rules'!$C$6:$C$85,$F9425))*'Class Rules'!$A$6:$A$85))</f>
        <v>18</v>
      </c>
      <c r="N9425" s="1" t="str">
        <f t="array" ref="N9425">IF($M9425=0,'Class Rules'!$D$3,INDEX('Class Rules'!$D$6:$D$85,MATCH($M9425,'Class Rules'!$A$6:$A$85,0)))</f>
        <v>Freight LDV</v>
      </c>
      <c r="O9425" s="1" t="str">
        <f t="array" ref="O9425">IF(SUMPRODUCT(MAX(ISNUMBER(SEARCH(Fuel_Rules!$A$6:$A$30,$E9425))*ISNUMBER(SEARCH(Fuel_Rules!$B$6:$B$30,$F9425))*(Fuel_Rules!$A$6:$A$30&lt;&gt;"")))&gt;0,"Plug-in hybrid",IF($G9425="Diesel","Diesel","Gasoline"))</f>
        <v>Gasoline</v>
      </c>
    </row>
    <row r="9426" spans="1:15" ht="15" customHeight="1" x14ac:dyDescent="0.25">
      <c r="A9426" s="1">
        <v>2022</v>
      </c>
      <c r="B9426" s="1" t="s">
        <v>11026</v>
      </c>
      <c r="C9426" s="1" t="s">
        <v>8784</v>
      </c>
      <c r="D9426" s="1" t="s">
        <v>12092</v>
      </c>
      <c r="E9426" s="1" t="s">
        <v>2908</v>
      </c>
      <c r="F9426" s="1" t="s">
        <v>8786</v>
      </c>
      <c r="G9426" s="1" t="s">
        <v>103</v>
      </c>
      <c r="H9426" s="1" t="s">
        <v>298</v>
      </c>
      <c r="I9426" s="1">
        <v>1.6</v>
      </c>
      <c r="J9426" s="1">
        <v>2023</v>
      </c>
      <c r="K9426" s="1">
        <v>90084</v>
      </c>
      <c r="L9426" s="1">
        <v>0</v>
      </c>
      <c r="M9426" s="1">
        <f t="array" ref="M9426">SUMPRODUCT(MAX(ISNUMBER(SEARCH('Class Rules'!$B$6:$B$85,$E9426))*ISNUMBER(SEARCH('Class Rules'!$C$6:$C$85,$F9426))*'Class Rules'!$A$6:$A$85))</f>
        <v>18</v>
      </c>
      <c r="N9426" s="1" t="str">
        <f t="array" ref="N9426">IF($M9426=0,'Class Rules'!$D$3,INDEX('Class Rules'!$D$6:$D$85,MATCH($M9426,'Class Rules'!$A$6:$A$85,0)))</f>
        <v>Freight LDV</v>
      </c>
      <c r="O9426" s="1" t="str">
        <f t="array" ref="O9426">IF(SUMPRODUCT(MAX(ISNUMBER(SEARCH(Fuel_Rules!$A$6:$A$30,$E9426))*ISNUMBER(SEARCH(Fuel_Rules!$B$6:$B$30,$F9426))*(Fuel_Rules!$A$6:$A$30&lt;&gt;"")))&gt;0,"Plug-in hybrid",IF($G9426="Diesel","Diesel","Gasoline"))</f>
        <v>Gasoline</v>
      </c>
    </row>
    <row r="9427" spans="1:15" ht="15" customHeight="1" x14ac:dyDescent="0.25">
      <c r="A9427" s="1">
        <v>2022</v>
      </c>
      <c r="B9427" s="1" t="s">
        <v>11026</v>
      </c>
      <c r="C9427" s="1" t="s">
        <v>9797</v>
      </c>
      <c r="D9427" s="1" t="s">
        <v>12093</v>
      </c>
      <c r="E9427" s="1" t="s">
        <v>2908</v>
      </c>
      <c r="F9427" s="1" t="s">
        <v>9799</v>
      </c>
      <c r="G9427" s="1" t="s">
        <v>105</v>
      </c>
      <c r="H9427" s="1" t="s">
        <v>437</v>
      </c>
      <c r="I9427" s="1">
        <v>3</v>
      </c>
      <c r="J9427" s="1">
        <v>2023</v>
      </c>
      <c r="K9427" s="1">
        <v>300455</v>
      </c>
      <c r="L9427" s="1">
        <v>0</v>
      </c>
      <c r="M9427" s="1">
        <f t="array" ref="M9427">SUMPRODUCT(MAX(ISNUMBER(SEARCH('Class Rules'!$B$6:$B$85,$E9427))*ISNUMBER(SEARCH('Class Rules'!$C$6:$C$85,$F9427))*'Class Rules'!$A$6:$A$85))</f>
        <v>19</v>
      </c>
      <c r="N9427" s="1" t="str">
        <f t="array" ref="N9427">IF($M9427=0,'Class Rules'!$D$3,INDEX('Class Rules'!$D$6:$D$85,MATCH($M9427,'Class Rules'!$A$6:$A$85,0)))</f>
        <v>Freight LDV</v>
      </c>
      <c r="O9427" s="1" t="str">
        <f t="array" ref="O9427">IF(SUMPRODUCT(MAX(ISNUMBER(SEARCH(Fuel_Rules!$A$6:$A$30,$E9427))*ISNUMBER(SEARCH(Fuel_Rules!$B$6:$B$30,$F9427))*(Fuel_Rules!$A$6:$A$30&lt;&gt;"")))&gt;0,"Plug-in hybrid",IF($G9427="Diesel","Diesel","Gasoline"))</f>
        <v>Diesel</v>
      </c>
    </row>
    <row r="9428" spans="1:15" ht="15" customHeight="1" x14ac:dyDescent="0.25">
      <c r="A9428" s="1">
        <v>2022</v>
      </c>
      <c r="B9428" s="1" t="s">
        <v>11026</v>
      </c>
      <c r="C9428" s="1" t="s">
        <v>12094</v>
      </c>
      <c r="D9428" s="1" t="s">
        <v>12095</v>
      </c>
      <c r="E9428" s="1" t="s">
        <v>2908</v>
      </c>
      <c r="F9428" s="1" t="s">
        <v>12096</v>
      </c>
      <c r="G9428" s="1" t="s">
        <v>103</v>
      </c>
      <c r="H9428" s="1" t="s">
        <v>298</v>
      </c>
      <c r="I9428" s="1">
        <v>1</v>
      </c>
      <c r="J9428" s="1">
        <v>2023</v>
      </c>
      <c r="K9428" s="1">
        <v>83840</v>
      </c>
      <c r="L9428" s="1">
        <v>0</v>
      </c>
      <c r="M9428" s="1">
        <f t="array" ref="M9428">SUMPRODUCT(MAX(ISNUMBER(SEARCH('Class Rules'!$B$6:$B$85,$E9428))*ISNUMBER(SEARCH('Class Rules'!$C$6:$C$85,$F9428))*'Class Rules'!$A$6:$A$85))</f>
        <v>0</v>
      </c>
      <c r="N9428" s="1" t="str">
        <f t="array" ref="N9428">IF($M9428=0,'Class Rules'!$D$3,INDEX('Class Rules'!$D$6:$D$85,MATCH($M9428,'Class Rules'!$A$6:$A$85,0)))</f>
        <v>Passenger LDV</v>
      </c>
      <c r="O9428" s="1" t="str">
        <f t="array" ref="O9428">IF(SUMPRODUCT(MAX(ISNUMBER(SEARCH(Fuel_Rules!$A$6:$A$30,$E9428))*ISNUMBER(SEARCH(Fuel_Rules!$B$6:$B$30,$F9428))*(Fuel_Rules!$A$6:$A$30&lt;&gt;"")))&gt;0,"Plug-in hybrid",IF($G9428="Diesel","Diesel","Gasoline"))</f>
        <v>Gasoline</v>
      </c>
    </row>
    <row r="9429" spans="1:15" ht="15" customHeight="1" x14ac:dyDescent="0.25">
      <c r="A9429" s="1">
        <v>2022</v>
      </c>
      <c r="B9429" s="1" t="s">
        <v>11026</v>
      </c>
      <c r="C9429" s="1" t="s">
        <v>12094</v>
      </c>
      <c r="D9429" s="1" t="s">
        <v>12097</v>
      </c>
      <c r="E9429" s="1" t="s">
        <v>2908</v>
      </c>
      <c r="F9429" s="1" t="s">
        <v>12096</v>
      </c>
      <c r="G9429" s="1" t="s">
        <v>103</v>
      </c>
      <c r="H9429" s="1" t="s">
        <v>298</v>
      </c>
      <c r="I9429" s="1">
        <v>1</v>
      </c>
      <c r="J9429" s="1">
        <v>2023</v>
      </c>
      <c r="K9429" s="1">
        <v>76713</v>
      </c>
      <c r="L9429" s="1">
        <v>0</v>
      </c>
      <c r="M9429" s="1">
        <f t="array" ref="M9429">SUMPRODUCT(MAX(ISNUMBER(SEARCH('Class Rules'!$B$6:$B$85,$E9429))*ISNUMBER(SEARCH('Class Rules'!$C$6:$C$85,$F9429))*'Class Rules'!$A$6:$A$85))</f>
        <v>0</v>
      </c>
      <c r="N9429" s="1" t="str">
        <f t="array" ref="N9429">IF($M9429=0,'Class Rules'!$D$3,INDEX('Class Rules'!$D$6:$D$85,MATCH($M9429,'Class Rules'!$A$6:$A$85,0)))</f>
        <v>Passenger LDV</v>
      </c>
      <c r="O9429" s="1" t="str">
        <f t="array" ref="O9429">IF(SUMPRODUCT(MAX(ISNUMBER(SEARCH(Fuel_Rules!$A$6:$A$30,$E9429))*ISNUMBER(SEARCH(Fuel_Rules!$B$6:$B$30,$F9429))*(Fuel_Rules!$A$6:$A$30&lt;&gt;"")))&gt;0,"Plug-in hybrid",IF($G9429="Diesel","Diesel","Gasoline"))</f>
        <v>Gasoline</v>
      </c>
    </row>
    <row r="9430" spans="1:15" ht="15" customHeight="1" x14ac:dyDescent="0.25">
      <c r="A9430" s="1">
        <v>2022</v>
      </c>
      <c r="B9430" s="1" t="s">
        <v>11026</v>
      </c>
      <c r="C9430" s="1" t="s">
        <v>12098</v>
      </c>
      <c r="D9430" s="1" t="s">
        <v>12099</v>
      </c>
      <c r="E9430" s="1" t="s">
        <v>2908</v>
      </c>
      <c r="F9430" s="1" t="s">
        <v>12100</v>
      </c>
      <c r="G9430" s="1" t="s">
        <v>103</v>
      </c>
      <c r="H9430" s="1" t="s">
        <v>298</v>
      </c>
      <c r="I9430" s="1">
        <v>1</v>
      </c>
      <c r="J9430" s="1">
        <v>2023</v>
      </c>
      <c r="K9430" s="1">
        <v>93847</v>
      </c>
      <c r="L9430" s="1">
        <v>0</v>
      </c>
      <c r="M9430" s="1">
        <f t="array" ref="M9430">SUMPRODUCT(MAX(ISNUMBER(SEARCH('Class Rules'!$B$6:$B$85,$E9430))*ISNUMBER(SEARCH('Class Rules'!$C$6:$C$85,$F9430))*'Class Rules'!$A$6:$A$85))</f>
        <v>0</v>
      </c>
      <c r="N9430" s="1" t="str">
        <f t="array" ref="N9430">IF($M9430=0,'Class Rules'!$D$3,INDEX('Class Rules'!$D$6:$D$85,MATCH($M9430,'Class Rules'!$A$6:$A$85,0)))</f>
        <v>Passenger LDV</v>
      </c>
      <c r="O9430" s="1" t="str">
        <f t="array" ref="O9430">IF(SUMPRODUCT(MAX(ISNUMBER(SEARCH(Fuel_Rules!$A$6:$A$30,$E9430))*ISNUMBER(SEARCH(Fuel_Rules!$B$6:$B$30,$F9430))*(Fuel_Rules!$A$6:$A$30&lt;&gt;"")))&gt;0,"Plug-in hybrid",IF($G9430="Diesel","Diesel","Gasoline"))</f>
        <v>Gasoline</v>
      </c>
    </row>
    <row r="9431" spans="1:15" ht="15" customHeight="1" x14ac:dyDescent="0.25">
      <c r="A9431" s="1">
        <v>2022</v>
      </c>
      <c r="B9431" s="1" t="s">
        <v>11026</v>
      </c>
      <c r="C9431" s="1" t="s">
        <v>12098</v>
      </c>
      <c r="D9431" s="1" t="s">
        <v>12101</v>
      </c>
      <c r="E9431" s="1" t="s">
        <v>2908</v>
      </c>
      <c r="F9431" s="1" t="s">
        <v>12100</v>
      </c>
      <c r="G9431" s="1" t="s">
        <v>103</v>
      </c>
      <c r="H9431" s="1" t="s">
        <v>298</v>
      </c>
      <c r="I9431" s="1">
        <v>1</v>
      </c>
      <c r="J9431" s="1">
        <v>2023</v>
      </c>
      <c r="K9431" s="1">
        <v>86151</v>
      </c>
      <c r="L9431" s="1">
        <v>0</v>
      </c>
      <c r="M9431" s="1">
        <f t="array" ref="M9431">SUMPRODUCT(MAX(ISNUMBER(SEARCH('Class Rules'!$B$6:$B$85,$E9431))*ISNUMBER(SEARCH('Class Rules'!$C$6:$C$85,$F9431))*'Class Rules'!$A$6:$A$85))</f>
        <v>0</v>
      </c>
      <c r="N9431" s="1" t="str">
        <f t="array" ref="N9431">IF($M9431=0,'Class Rules'!$D$3,INDEX('Class Rules'!$D$6:$D$85,MATCH($M9431,'Class Rules'!$A$6:$A$85,0)))</f>
        <v>Passenger LDV</v>
      </c>
      <c r="O9431" s="1" t="str">
        <f t="array" ref="O9431">IF(SUMPRODUCT(MAX(ISNUMBER(SEARCH(Fuel_Rules!$A$6:$A$30,$E9431))*ISNUMBER(SEARCH(Fuel_Rules!$B$6:$B$30,$F9431))*(Fuel_Rules!$A$6:$A$30&lt;&gt;"")))&gt;0,"Plug-in hybrid",IF($G9431="Diesel","Diesel","Gasoline"))</f>
        <v>Gasoline</v>
      </c>
    </row>
    <row r="9432" spans="1:15" ht="15" customHeight="1" x14ac:dyDescent="0.25">
      <c r="A9432" s="1">
        <v>2022</v>
      </c>
      <c r="B9432" s="1" t="s">
        <v>11026</v>
      </c>
      <c r="C9432" s="1" t="s">
        <v>12102</v>
      </c>
      <c r="D9432" s="1" t="s">
        <v>12103</v>
      </c>
      <c r="E9432" s="1" t="s">
        <v>2908</v>
      </c>
      <c r="F9432" s="1" t="s">
        <v>12104</v>
      </c>
      <c r="G9432" s="1" t="s">
        <v>103</v>
      </c>
      <c r="H9432" s="1" t="s">
        <v>437</v>
      </c>
      <c r="I9432" s="1">
        <v>1</v>
      </c>
      <c r="J9432" s="1">
        <v>2023</v>
      </c>
      <c r="K9432" s="1">
        <v>103173</v>
      </c>
      <c r="L9432" s="1">
        <v>0</v>
      </c>
      <c r="M9432" s="1">
        <f t="array" ref="M9432">SUMPRODUCT(MAX(ISNUMBER(SEARCH('Class Rules'!$B$6:$B$85,$E9432))*ISNUMBER(SEARCH('Class Rules'!$C$6:$C$85,$F9432))*'Class Rules'!$A$6:$A$85))</f>
        <v>0</v>
      </c>
      <c r="N9432" s="1" t="str">
        <f t="array" ref="N9432">IF($M9432=0,'Class Rules'!$D$3,INDEX('Class Rules'!$D$6:$D$85,MATCH($M9432,'Class Rules'!$A$6:$A$85,0)))</f>
        <v>Passenger LDV</v>
      </c>
      <c r="O9432" s="1" t="str">
        <f t="array" ref="O9432">IF(SUMPRODUCT(MAX(ISNUMBER(SEARCH(Fuel_Rules!$A$6:$A$30,$E9432))*ISNUMBER(SEARCH(Fuel_Rules!$B$6:$B$30,$F9432))*(Fuel_Rules!$A$6:$A$30&lt;&gt;"")))&gt;0,"Plug-in hybrid",IF($G9432="Diesel","Diesel","Gasoline"))</f>
        <v>Gasoline</v>
      </c>
    </row>
    <row r="9433" spans="1:15" ht="15" customHeight="1" x14ac:dyDescent="0.25">
      <c r="A9433" s="1">
        <v>2022</v>
      </c>
      <c r="B9433" s="1" t="s">
        <v>11026</v>
      </c>
      <c r="C9433" s="1" t="s">
        <v>12102</v>
      </c>
      <c r="D9433" s="1" t="s">
        <v>12105</v>
      </c>
      <c r="E9433" s="1" t="s">
        <v>2908</v>
      </c>
      <c r="F9433" s="1" t="s">
        <v>12104</v>
      </c>
      <c r="G9433" s="1" t="s">
        <v>103</v>
      </c>
      <c r="H9433" s="1" t="s">
        <v>437</v>
      </c>
      <c r="I9433" s="1">
        <v>1</v>
      </c>
      <c r="J9433" s="1">
        <v>2023</v>
      </c>
      <c r="K9433" s="1">
        <v>96034</v>
      </c>
      <c r="L9433" s="1">
        <v>0</v>
      </c>
      <c r="M9433" s="1">
        <f t="array" ref="M9433">SUMPRODUCT(MAX(ISNUMBER(SEARCH('Class Rules'!$B$6:$B$85,$E9433))*ISNUMBER(SEARCH('Class Rules'!$C$6:$C$85,$F9433))*'Class Rules'!$A$6:$A$85))</f>
        <v>0</v>
      </c>
      <c r="N9433" s="1" t="str">
        <f t="array" ref="N9433">IF($M9433=0,'Class Rules'!$D$3,INDEX('Class Rules'!$D$6:$D$85,MATCH($M9433,'Class Rules'!$A$6:$A$85,0)))</f>
        <v>Passenger LDV</v>
      </c>
      <c r="O9433" s="1" t="str">
        <f t="array" ref="O9433">IF(SUMPRODUCT(MAX(ISNUMBER(SEARCH(Fuel_Rules!$A$6:$A$30,$E9433))*ISNUMBER(SEARCH(Fuel_Rules!$B$6:$B$30,$F9433))*(Fuel_Rules!$A$6:$A$30&lt;&gt;"")))&gt;0,"Plug-in hybrid",IF($G9433="Diesel","Diesel","Gasoline"))</f>
        <v>Gasoline</v>
      </c>
    </row>
    <row r="9434" spans="1:15" ht="15" customHeight="1" x14ac:dyDescent="0.25">
      <c r="A9434" s="1">
        <v>2022</v>
      </c>
      <c r="B9434" s="1" t="s">
        <v>11026</v>
      </c>
      <c r="C9434" s="1" t="s">
        <v>12106</v>
      </c>
      <c r="D9434" s="1" t="s">
        <v>12107</v>
      </c>
      <c r="E9434" s="1" t="s">
        <v>2908</v>
      </c>
      <c r="F9434" s="1" t="s">
        <v>12108</v>
      </c>
      <c r="G9434" s="1" t="s">
        <v>103</v>
      </c>
      <c r="H9434" s="1" t="s">
        <v>437</v>
      </c>
      <c r="I9434" s="1">
        <v>1</v>
      </c>
      <c r="J9434" s="1">
        <v>2023</v>
      </c>
      <c r="K9434" s="1">
        <v>110845</v>
      </c>
      <c r="L9434" s="1">
        <v>0</v>
      </c>
      <c r="M9434" s="1">
        <f t="array" ref="M9434">SUMPRODUCT(MAX(ISNUMBER(SEARCH('Class Rules'!$B$6:$B$85,$E9434))*ISNUMBER(SEARCH('Class Rules'!$C$6:$C$85,$F9434))*'Class Rules'!$A$6:$A$85))</f>
        <v>0</v>
      </c>
      <c r="N9434" s="1" t="str">
        <f t="array" ref="N9434">IF($M9434=0,'Class Rules'!$D$3,INDEX('Class Rules'!$D$6:$D$85,MATCH($M9434,'Class Rules'!$A$6:$A$85,0)))</f>
        <v>Passenger LDV</v>
      </c>
      <c r="O9434" s="1" t="str">
        <f t="array" ref="O9434">IF(SUMPRODUCT(MAX(ISNUMBER(SEARCH(Fuel_Rules!$A$6:$A$30,$E9434))*ISNUMBER(SEARCH(Fuel_Rules!$B$6:$B$30,$F9434))*(Fuel_Rules!$A$6:$A$30&lt;&gt;"")))&gt;0,"Plug-in hybrid",IF($G9434="Diesel","Diesel","Gasoline"))</f>
        <v>Gasoline</v>
      </c>
    </row>
    <row r="9435" spans="1:15" ht="15" customHeight="1" x14ac:dyDescent="0.25">
      <c r="A9435" s="1">
        <v>2022</v>
      </c>
      <c r="B9435" s="1" t="s">
        <v>11026</v>
      </c>
      <c r="C9435" s="1" t="s">
        <v>12106</v>
      </c>
      <c r="D9435" s="1" t="s">
        <v>12109</v>
      </c>
      <c r="E9435" s="1" t="s">
        <v>2908</v>
      </c>
      <c r="F9435" s="1" t="s">
        <v>12108</v>
      </c>
      <c r="G9435" s="1" t="s">
        <v>103</v>
      </c>
      <c r="H9435" s="1" t="s">
        <v>437</v>
      </c>
      <c r="I9435" s="1">
        <v>1</v>
      </c>
      <c r="J9435" s="1">
        <v>2023</v>
      </c>
      <c r="K9435" s="1">
        <v>102421</v>
      </c>
      <c r="L9435" s="1">
        <v>0</v>
      </c>
      <c r="M9435" s="1">
        <f t="array" ref="M9435">SUMPRODUCT(MAX(ISNUMBER(SEARCH('Class Rules'!$B$6:$B$85,$E9435))*ISNUMBER(SEARCH('Class Rules'!$C$6:$C$85,$F9435))*'Class Rules'!$A$6:$A$85))</f>
        <v>0</v>
      </c>
      <c r="N9435" s="1" t="str">
        <f t="array" ref="N9435">IF($M9435=0,'Class Rules'!$D$3,INDEX('Class Rules'!$D$6:$D$85,MATCH($M9435,'Class Rules'!$A$6:$A$85,0)))</f>
        <v>Passenger LDV</v>
      </c>
      <c r="O9435" s="1" t="str">
        <f t="array" ref="O9435">IF(SUMPRODUCT(MAX(ISNUMBER(SEARCH(Fuel_Rules!$A$6:$A$30,$E9435))*ISNUMBER(SEARCH(Fuel_Rules!$B$6:$B$30,$F9435))*(Fuel_Rules!$A$6:$A$30&lt;&gt;"")))&gt;0,"Plug-in hybrid",IF($G9435="Diesel","Diesel","Gasoline"))</f>
        <v>Gasoline</v>
      </c>
    </row>
    <row r="9436" spans="1:15" ht="15" customHeight="1" x14ac:dyDescent="0.25">
      <c r="A9436" s="1">
        <v>2022</v>
      </c>
      <c r="B9436" s="1" t="s">
        <v>11026</v>
      </c>
      <c r="C9436" s="1" t="s">
        <v>3052</v>
      </c>
      <c r="D9436" s="1" t="s">
        <v>12110</v>
      </c>
      <c r="E9436" s="1" t="s">
        <v>3050</v>
      </c>
      <c r="F9436" s="1" t="s">
        <v>9801</v>
      </c>
      <c r="G9436" s="1" t="s">
        <v>103</v>
      </c>
      <c r="H9436" s="1" t="s">
        <v>298</v>
      </c>
      <c r="I9436" s="1">
        <v>2</v>
      </c>
      <c r="J9436" s="1">
        <v>2023</v>
      </c>
      <c r="K9436" s="1">
        <v>553667</v>
      </c>
      <c r="L9436" s="1">
        <v>0</v>
      </c>
      <c r="M9436" s="1">
        <f t="array" ref="M9436">SUMPRODUCT(MAX(ISNUMBER(SEARCH('Class Rules'!$B$6:$B$85,$E9436))*ISNUMBER(SEARCH('Class Rules'!$C$6:$C$85,$F9436))*'Class Rules'!$A$6:$A$85))</f>
        <v>0</v>
      </c>
      <c r="N9436" s="1" t="str">
        <f t="array" ref="N9436">IF($M9436=0,'Class Rules'!$D$3,INDEX('Class Rules'!$D$6:$D$85,MATCH($M9436,'Class Rules'!$A$6:$A$85,0)))</f>
        <v>Passenger LDV</v>
      </c>
      <c r="O9436" s="1" t="str">
        <f t="array" ref="O9436">IF(SUMPRODUCT(MAX(ISNUMBER(SEARCH(Fuel_Rules!$A$6:$A$30,$E9436))*ISNUMBER(SEARCH(Fuel_Rules!$B$6:$B$30,$F9436))*(Fuel_Rules!$A$6:$A$30&lt;&gt;"")))&gt;0,"Plug-in hybrid",IF($G9436="Diesel","Diesel","Gasoline"))</f>
        <v>Plug-in hybrid</v>
      </c>
    </row>
    <row r="9437" spans="1:15" ht="15" customHeight="1" x14ac:dyDescent="0.25">
      <c r="A9437" s="1">
        <v>2022</v>
      </c>
      <c r="B9437" s="1" t="s">
        <v>11026</v>
      </c>
      <c r="C9437" s="1" t="s">
        <v>3061</v>
      </c>
      <c r="D9437" s="1" t="s">
        <v>12111</v>
      </c>
      <c r="E9437" s="1" t="s">
        <v>3050</v>
      </c>
      <c r="F9437" s="1" t="s">
        <v>9803</v>
      </c>
      <c r="G9437" s="1" t="s">
        <v>103</v>
      </c>
      <c r="H9437" s="1" t="s">
        <v>298</v>
      </c>
      <c r="I9437" s="1">
        <v>2</v>
      </c>
      <c r="J9437" s="1">
        <v>2023</v>
      </c>
      <c r="K9437" s="1">
        <v>451311</v>
      </c>
      <c r="L9437" s="1">
        <v>0</v>
      </c>
      <c r="M9437" s="1">
        <f t="array" ref="M9437">SUMPRODUCT(MAX(ISNUMBER(SEARCH('Class Rules'!$B$6:$B$85,$E9437))*ISNUMBER(SEARCH('Class Rules'!$C$6:$C$85,$F9437))*'Class Rules'!$A$6:$A$85))</f>
        <v>0</v>
      </c>
      <c r="N9437" s="1" t="str">
        <f t="array" ref="N9437">IF($M9437=0,'Class Rules'!$D$3,INDEX('Class Rules'!$D$6:$D$85,MATCH($M9437,'Class Rules'!$A$6:$A$85,0)))</f>
        <v>Passenger LDV</v>
      </c>
      <c r="O9437" s="1" t="str">
        <f t="array" ref="O9437">IF(SUMPRODUCT(MAX(ISNUMBER(SEARCH(Fuel_Rules!$A$6:$A$30,$E9437))*ISNUMBER(SEARCH(Fuel_Rules!$B$6:$B$30,$F9437))*(Fuel_Rules!$A$6:$A$30&lt;&gt;"")))&gt;0,"Plug-in hybrid",IF($G9437="Diesel","Diesel","Gasoline"))</f>
        <v>Plug-in hybrid</v>
      </c>
    </row>
    <row r="9438" spans="1:15" ht="15" customHeight="1" x14ac:dyDescent="0.25">
      <c r="A9438" s="1">
        <v>2022</v>
      </c>
      <c r="B9438" s="1" t="s">
        <v>11026</v>
      </c>
      <c r="C9438" s="1" t="s">
        <v>3067</v>
      </c>
      <c r="D9438" s="1" t="s">
        <v>12112</v>
      </c>
      <c r="E9438" s="1" t="s">
        <v>3050</v>
      </c>
      <c r="F9438" s="1" t="s">
        <v>9807</v>
      </c>
      <c r="G9438" s="1" t="s">
        <v>103</v>
      </c>
      <c r="H9438" s="1" t="s">
        <v>298</v>
      </c>
      <c r="I9438" s="1">
        <v>2</v>
      </c>
      <c r="J9438" s="1">
        <v>2023</v>
      </c>
      <c r="K9438" s="1">
        <v>418543</v>
      </c>
      <c r="L9438" s="1">
        <v>0</v>
      </c>
      <c r="M9438" s="1">
        <f t="array" ref="M9438">SUMPRODUCT(MAX(ISNUMBER(SEARCH('Class Rules'!$B$6:$B$85,$E9438))*ISNUMBER(SEARCH('Class Rules'!$C$6:$C$85,$F9438))*'Class Rules'!$A$6:$A$85))</f>
        <v>0</v>
      </c>
      <c r="N9438" s="1" t="str">
        <f t="array" ref="N9438">IF($M9438=0,'Class Rules'!$D$3,INDEX('Class Rules'!$D$6:$D$85,MATCH($M9438,'Class Rules'!$A$6:$A$85,0)))</f>
        <v>Passenger LDV</v>
      </c>
      <c r="O9438" s="1" t="str">
        <f t="array" ref="O9438">IF(SUMPRODUCT(MAX(ISNUMBER(SEARCH(Fuel_Rules!$A$6:$A$30,$E9438))*ISNUMBER(SEARCH(Fuel_Rules!$B$6:$B$30,$F9438))*(Fuel_Rules!$A$6:$A$30&lt;&gt;"")))&gt;0,"Plug-in hybrid",IF($G9438="Diesel","Diesel","Gasoline"))</f>
        <v>Plug-in hybrid</v>
      </c>
    </row>
    <row r="9439" spans="1:15" ht="15" customHeight="1" x14ac:dyDescent="0.25">
      <c r="A9439" s="1">
        <v>2022</v>
      </c>
      <c r="B9439" s="1" t="s">
        <v>11026</v>
      </c>
      <c r="C9439" s="1" t="s">
        <v>3070</v>
      </c>
      <c r="D9439" s="1" t="s">
        <v>12113</v>
      </c>
      <c r="E9439" s="1" t="s">
        <v>3050</v>
      </c>
      <c r="F9439" s="1" t="s">
        <v>9809</v>
      </c>
      <c r="G9439" s="1" t="s">
        <v>103</v>
      </c>
      <c r="H9439" s="1" t="s">
        <v>298</v>
      </c>
      <c r="I9439" s="1">
        <v>2</v>
      </c>
      <c r="J9439" s="1">
        <v>2023</v>
      </c>
      <c r="K9439" s="1">
        <v>566092</v>
      </c>
      <c r="L9439" s="1">
        <v>0</v>
      </c>
      <c r="M9439" s="1">
        <f t="array" ref="M9439">SUMPRODUCT(MAX(ISNUMBER(SEARCH('Class Rules'!$B$6:$B$85,$E9439))*ISNUMBER(SEARCH('Class Rules'!$C$6:$C$85,$F9439))*'Class Rules'!$A$6:$A$85))</f>
        <v>0</v>
      </c>
      <c r="N9439" s="1" t="str">
        <f t="array" ref="N9439">IF($M9439=0,'Class Rules'!$D$3,INDEX('Class Rules'!$D$6:$D$85,MATCH($M9439,'Class Rules'!$A$6:$A$85,0)))</f>
        <v>Passenger LDV</v>
      </c>
      <c r="O9439" s="1" t="str">
        <f t="array" ref="O9439">IF(SUMPRODUCT(MAX(ISNUMBER(SEARCH(Fuel_Rules!$A$6:$A$30,$E9439))*ISNUMBER(SEARCH(Fuel_Rules!$B$6:$B$30,$F9439))*(Fuel_Rules!$A$6:$A$30&lt;&gt;"")))&gt;0,"Plug-in hybrid",IF($G9439="Diesel","Diesel","Gasoline"))</f>
        <v>Plug-in hybrid</v>
      </c>
    </row>
    <row r="9440" spans="1:15" ht="15" customHeight="1" x14ac:dyDescent="0.25">
      <c r="A9440" s="1">
        <v>2022</v>
      </c>
      <c r="B9440" s="1" t="s">
        <v>11026</v>
      </c>
      <c r="C9440" s="1" t="s">
        <v>3082</v>
      </c>
      <c r="D9440" s="1" t="s">
        <v>12114</v>
      </c>
      <c r="E9440" s="1" t="s">
        <v>3050</v>
      </c>
      <c r="F9440" s="1" t="s">
        <v>9815</v>
      </c>
      <c r="G9440" s="1" t="s">
        <v>103</v>
      </c>
      <c r="H9440" s="1" t="s">
        <v>298</v>
      </c>
      <c r="I9440" s="1">
        <v>2</v>
      </c>
      <c r="J9440" s="1">
        <v>2023</v>
      </c>
      <c r="K9440" s="1">
        <v>460274</v>
      </c>
      <c r="L9440" s="1">
        <v>0</v>
      </c>
      <c r="M9440" s="1">
        <f t="array" ref="M9440">SUMPRODUCT(MAX(ISNUMBER(SEARCH('Class Rules'!$B$6:$B$85,$E9440))*ISNUMBER(SEARCH('Class Rules'!$C$6:$C$85,$F9440))*'Class Rules'!$A$6:$A$85))</f>
        <v>0</v>
      </c>
      <c r="N9440" s="1" t="str">
        <f t="array" ref="N9440">IF($M9440=0,'Class Rules'!$D$3,INDEX('Class Rules'!$D$6:$D$85,MATCH($M9440,'Class Rules'!$A$6:$A$85,0)))</f>
        <v>Passenger LDV</v>
      </c>
      <c r="O9440" s="1" t="str">
        <f t="array" ref="O9440">IF(SUMPRODUCT(MAX(ISNUMBER(SEARCH(Fuel_Rules!$A$6:$A$30,$E9440))*ISNUMBER(SEARCH(Fuel_Rules!$B$6:$B$30,$F9440))*(Fuel_Rules!$A$6:$A$30&lt;&gt;"")))&gt;0,"Plug-in hybrid",IF($G9440="Diesel","Diesel","Gasoline"))</f>
        <v>Plug-in hybrid</v>
      </c>
    </row>
    <row r="9441" spans="1:15" ht="15" customHeight="1" x14ac:dyDescent="0.25">
      <c r="A9441" s="1">
        <v>2022</v>
      </c>
      <c r="B9441" s="1" t="s">
        <v>11026</v>
      </c>
      <c r="C9441" s="1" t="s">
        <v>3109</v>
      </c>
      <c r="D9441" s="1" t="s">
        <v>12115</v>
      </c>
      <c r="E9441" s="1" t="s">
        <v>3050</v>
      </c>
      <c r="F9441" s="1" t="s">
        <v>9817</v>
      </c>
      <c r="G9441" s="1" t="s">
        <v>103</v>
      </c>
      <c r="H9441" s="1" t="s">
        <v>298</v>
      </c>
      <c r="I9441" s="1">
        <v>2</v>
      </c>
      <c r="J9441" s="1">
        <v>2023</v>
      </c>
      <c r="K9441" s="1">
        <v>512933</v>
      </c>
      <c r="L9441" s="1">
        <v>0</v>
      </c>
      <c r="M9441" s="1">
        <f t="array" ref="M9441">SUMPRODUCT(MAX(ISNUMBER(SEARCH('Class Rules'!$B$6:$B$85,$E9441))*ISNUMBER(SEARCH('Class Rules'!$C$6:$C$85,$F9441))*'Class Rules'!$A$6:$A$85))</f>
        <v>0</v>
      </c>
      <c r="N9441" s="1" t="str">
        <f t="array" ref="N9441">IF($M9441=0,'Class Rules'!$D$3,INDEX('Class Rules'!$D$6:$D$85,MATCH($M9441,'Class Rules'!$A$6:$A$85,0)))</f>
        <v>Passenger LDV</v>
      </c>
      <c r="O9441" s="1" t="str">
        <f t="array" ref="O9441">IF(SUMPRODUCT(MAX(ISNUMBER(SEARCH(Fuel_Rules!$A$6:$A$30,$E9441))*ISNUMBER(SEARCH(Fuel_Rules!$B$6:$B$30,$F9441))*(Fuel_Rules!$A$6:$A$30&lt;&gt;"")))&gt;0,"Plug-in hybrid",IF($G9441="Diesel","Diesel","Gasoline"))</f>
        <v>Plug-in hybrid</v>
      </c>
    </row>
    <row r="9442" spans="1:15" ht="15" customHeight="1" x14ac:dyDescent="0.25">
      <c r="A9442" s="1">
        <v>2022</v>
      </c>
      <c r="B9442" s="1" t="s">
        <v>11026</v>
      </c>
      <c r="C9442" s="1" t="s">
        <v>3112</v>
      </c>
      <c r="D9442" s="1" t="s">
        <v>12116</v>
      </c>
      <c r="E9442" s="1" t="s">
        <v>3050</v>
      </c>
      <c r="F9442" s="1" t="s">
        <v>9819</v>
      </c>
      <c r="G9442" s="1" t="s">
        <v>103</v>
      </c>
      <c r="H9442" s="1" t="s">
        <v>298</v>
      </c>
      <c r="I9442" s="1">
        <v>2</v>
      </c>
      <c r="J9442" s="1">
        <v>2023</v>
      </c>
      <c r="K9442" s="1">
        <v>397797</v>
      </c>
      <c r="L9442" s="1">
        <v>0</v>
      </c>
      <c r="M9442" s="1">
        <f t="array" ref="M9442">SUMPRODUCT(MAX(ISNUMBER(SEARCH('Class Rules'!$B$6:$B$85,$E9442))*ISNUMBER(SEARCH('Class Rules'!$C$6:$C$85,$F9442))*'Class Rules'!$A$6:$A$85))</f>
        <v>0</v>
      </c>
      <c r="N9442" s="1" t="str">
        <f t="array" ref="N9442">IF($M9442=0,'Class Rules'!$D$3,INDEX('Class Rules'!$D$6:$D$85,MATCH($M9442,'Class Rules'!$A$6:$A$85,0)))</f>
        <v>Passenger LDV</v>
      </c>
      <c r="O9442" s="1" t="str">
        <f t="array" ref="O9442">IF(SUMPRODUCT(MAX(ISNUMBER(SEARCH(Fuel_Rules!$A$6:$A$30,$E9442))*ISNUMBER(SEARCH(Fuel_Rules!$B$6:$B$30,$F9442))*(Fuel_Rules!$A$6:$A$30&lt;&gt;"")))&gt;0,"Plug-in hybrid",IF($G9442="Diesel","Diesel","Gasoline"))</f>
        <v>Plug-in hybrid</v>
      </c>
    </row>
    <row r="9443" spans="1:15" ht="15" customHeight="1" x14ac:dyDescent="0.25">
      <c r="A9443" s="1">
        <v>2022</v>
      </c>
      <c r="B9443" s="1" t="s">
        <v>11026</v>
      </c>
      <c r="C9443" s="1" t="s">
        <v>9820</v>
      </c>
      <c r="D9443" s="1" t="s">
        <v>12117</v>
      </c>
      <c r="E9443" s="1" t="s">
        <v>3050</v>
      </c>
      <c r="F9443" s="1" t="s">
        <v>9822</v>
      </c>
      <c r="G9443" s="1" t="s">
        <v>103</v>
      </c>
      <c r="H9443" s="1" t="s">
        <v>298</v>
      </c>
      <c r="I9443" s="1">
        <v>2</v>
      </c>
      <c r="J9443" s="1">
        <v>2023</v>
      </c>
      <c r="K9443" s="1">
        <v>579074</v>
      </c>
      <c r="L9443" s="1">
        <v>0</v>
      </c>
      <c r="M9443" s="1">
        <f t="array" ref="M9443">SUMPRODUCT(MAX(ISNUMBER(SEARCH('Class Rules'!$B$6:$B$85,$E9443))*ISNUMBER(SEARCH('Class Rules'!$C$6:$C$85,$F9443))*'Class Rules'!$A$6:$A$85))</f>
        <v>0</v>
      </c>
      <c r="N9443" s="1" t="str">
        <f t="array" ref="N9443">IF($M9443=0,'Class Rules'!$D$3,INDEX('Class Rules'!$D$6:$D$85,MATCH($M9443,'Class Rules'!$A$6:$A$85,0)))</f>
        <v>Passenger LDV</v>
      </c>
      <c r="O9443" s="1" t="str">
        <f t="array" ref="O9443">IF(SUMPRODUCT(MAX(ISNUMBER(SEARCH(Fuel_Rules!$A$6:$A$30,$E9443))*ISNUMBER(SEARCH(Fuel_Rules!$B$6:$B$30,$F9443))*(Fuel_Rules!$A$6:$A$30&lt;&gt;"")))&gt;0,"Plug-in hybrid",IF($G9443="Diesel","Diesel","Gasoline"))</f>
        <v>Plug-in hybrid</v>
      </c>
    </row>
    <row r="9444" spans="1:15" ht="15" customHeight="1" x14ac:dyDescent="0.25">
      <c r="A9444" s="1">
        <v>2022</v>
      </c>
      <c r="B9444" s="1" t="s">
        <v>11026</v>
      </c>
      <c r="C9444" s="1" t="s">
        <v>9820</v>
      </c>
      <c r="D9444" s="1" t="s">
        <v>12118</v>
      </c>
      <c r="E9444" s="1" t="s">
        <v>3050</v>
      </c>
      <c r="F9444" s="1" t="s">
        <v>9822</v>
      </c>
      <c r="G9444" s="1" t="s">
        <v>103</v>
      </c>
      <c r="H9444" s="1" t="s">
        <v>298</v>
      </c>
      <c r="I9444" s="1">
        <v>2</v>
      </c>
      <c r="J9444" s="1">
        <v>2023</v>
      </c>
      <c r="K9444" s="1">
        <v>543325</v>
      </c>
      <c r="L9444" s="1">
        <v>0</v>
      </c>
      <c r="M9444" s="1">
        <f t="array" ref="M9444">SUMPRODUCT(MAX(ISNUMBER(SEARCH('Class Rules'!$B$6:$B$85,$E9444))*ISNUMBER(SEARCH('Class Rules'!$C$6:$C$85,$F9444))*'Class Rules'!$A$6:$A$85))</f>
        <v>0</v>
      </c>
      <c r="N9444" s="1" t="str">
        <f t="array" ref="N9444">IF($M9444=0,'Class Rules'!$D$3,INDEX('Class Rules'!$D$6:$D$85,MATCH($M9444,'Class Rules'!$A$6:$A$85,0)))</f>
        <v>Passenger LDV</v>
      </c>
      <c r="O9444" s="1" t="str">
        <f t="array" ref="O9444">IF(SUMPRODUCT(MAX(ISNUMBER(SEARCH(Fuel_Rules!$A$6:$A$30,$E9444))*ISNUMBER(SEARCH(Fuel_Rules!$B$6:$B$30,$F9444))*(Fuel_Rules!$A$6:$A$30&lt;&gt;"")))&gt;0,"Plug-in hybrid",IF($G9444="Diesel","Diesel","Gasoline"))</f>
        <v>Plug-in hybrid</v>
      </c>
    </row>
    <row r="9445" spans="1:15" ht="15" customHeight="1" x14ac:dyDescent="0.25">
      <c r="A9445" s="1">
        <v>2022</v>
      </c>
      <c r="B9445" s="1" t="s">
        <v>11026</v>
      </c>
      <c r="C9445" s="1" t="s">
        <v>9824</v>
      </c>
      <c r="D9445" s="1" t="s">
        <v>12119</v>
      </c>
      <c r="E9445" s="1" t="s">
        <v>3050</v>
      </c>
      <c r="F9445" s="1" t="s">
        <v>9826</v>
      </c>
      <c r="G9445" s="1" t="s">
        <v>103</v>
      </c>
      <c r="H9445" s="1" t="s">
        <v>298</v>
      </c>
      <c r="I9445" s="1">
        <v>2</v>
      </c>
      <c r="J9445" s="1">
        <v>2023</v>
      </c>
      <c r="K9445" s="1">
        <v>564872</v>
      </c>
      <c r="L9445" s="1">
        <v>0</v>
      </c>
      <c r="M9445" s="1">
        <f t="array" ref="M9445">SUMPRODUCT(MAX(ISNUMBER(SEARCH('Class Rules'!$B$6:$B$85,$E9445))*ISNUMBER(SEARCH('Class Rules'!$C$6:$C$85,$F9445))*'Class Rules'!$A$6:$A$85))</f>
        <v>0</v>
      </c>
      <c r="N9445" s="1" t="str">
        <f t="array" ref="N9445">IF($M9445=0,'Class Rules'!$D$3,INDEX('Class Rules'!$D$6:$D$85,MATCH($M9445,'Class Rules'!$A$6:$A$85,0)))</f>
        <v>Passenger LDV</v>
      </c>
      <c r="O9445" s="1" t="str">
        <f t="array" ref="O9445">IF(SUMPRODUCT(MAX(ISNUMBER(SEARCH(Fuel_Rules!$A$6:$A$30,$E9445))*ISNUMBER(SEARCH(Fuel_Rules!$B$6:$B$30,$F9445))*(Fuel_Rules!$A$6:$A$30&lt;&gt;"")))&gt;0,"Plug-in hybrid",IF($G9445="Diesel","Diesel","Gasoline"))</f>
        <v>Plug-in hybrid</v>
      </c>
    </row>
    <row r="9446" spans="1:15" ht="15" customHeight="1" x14ac:dyDescent="0.25">
      <c r="A9446" s="1">
        <v>2022</v>
      </c>
      <c r="B9446" s="1" t="s">
        <v>11026</v>
      </c>
      <c r="C9446" s="1" t="s">
        <v>9824</v>
      </c>
      <c r="D9446" s="1" t="s">
        <v>12120</v>
      </c>
      <c r="E9446" s="1" t="s">
        <v>3050</v>
      </c>
      <c r="F9446" s="1" t="s">
        <v>9826</v>
      </c>
      <c r="G9446" s="1" t="s">
        <v>103</v>
      </c>
      <c r="H9446" s="1" t="s">
        <v>298</v>
      </c>
      <c r="I9446" s="1">
        <v>2</v>
      </c>
      <c r="J9446" s="1">
        <v>2023</v>
      </c>
      <c r="K9446" s="1">
        <v>534986</v>
      </c>
      <c r="L9446" s="1">
        <v>0</v>
      </c>
      <c r="M9446" s="1">
        <f t="array" ref="M9446">SUMPRODUCT(MAX(ISNUMBER(SEARCH('Class Rules'!$B$6:$B$85,$E9446))*ISNUMBER(SEARCH('Class Rules'!$C$6:$C$85,$F9446))*'Class Rules'!$A$6:$A$85))</f>
        <v>0</v>
      </c>
      <c r="N9446" s="1" t="str">
        <f t="array" ref="N9446">IF($M9446=0,'Class Rules'!$D$3,INDEX('Class Rules'!$D$6:$D$85,MATCH($M9446,'Class Rules'!$A$6:$A$85,0)))</f>
        <v>Passenger LDV</v>
      </c>
      <c r="O9446" s="1" t="str">
        <f t="array" ref="O9446">IF(SUMPRODUCT(MAX(ISNUMBER(SEARCH(Fuel_Rules!$A$6:$A$30,$E9446))*ISNUMBER(SEARCH(Fuel_Rules!$B$6:$B$30,$F9446))*(Fuel_Rules!$A$6:$A$30&lt;&gt;"")))&gt;0,"Plug-in hybrid",IF($G9446="Diesel","Diesel","Gasoline"))</f>
        <v>Plug-in hybrid</v>
      </c>
    </row>
    <row r="9447" spans="1:15" ht="15" customHeight="1" x14ac:dyDescent="0.25">
      <c r="A9447" s="1">
        <v>2022</v>
      </c>
      <c r="B9447" s="1" t="s">
        <v>11026</v>
      </c>
      <c r="C9447" s="1" t="s">
        <v>9828</v>
      </c>
      <c r="D9447" s="1" t="s">
        <v>12121</v>
      </c>
      <c r="E9447" s="1" t="s">
        <v>3050</v>
      </c>
      <c r="F9447" s="1" t="s">
        <v>9830</v>
      </c>
      <c r="G9447" s="1" t="s">
        <v>103</v>
      </c>
      <c r="H9447" s="1" t="s">
        <v>298</v>
      </c>
      <c r="I9447" s="1">
        <v>2</v>
      </c>
      <c r="J9447" s="1">
        <v>2023</v>
      </c>
      <c r="K9447" s="1">
        <v>520975</v>
      </c>
      <c r="L9447" s="1">
        <v>0</v>
      </c>
      <c r="M9447" s="1">
        <f t="array" ref="M9447">SUMPRODUCT(MAX(ISNUMBER(SEARCH('Class Rules'!$B$6:$B$85,$E9447))*ISNUMBER(SEARCH('Class Rules'!$C$6:$C$85,$F9447))*'Class Rules'!$A$6:$A$85))</f>
        <v>0</v>
      </c>
      <c r="N9447" s="1" t="str">
        <f t="array" ref="N9447">IF($M9447=0,'Class Rules'!$D$3,INDEX('Class Rules'!$D$6:$D$85,MATCH($M9447,'Class Rules'!$A$6:$A$85,0)))</f>
        <v>Passenger LDV</v>
      </c>
      <c r="O9447" s="1" t="str">
        <f t="array" ref="O9447">IF(SUMPRODUCT(MAX(ISNUMBER(SEARCH(Fuel_Rules!$A$6:$A$30,$E9447))*ISNUMBER(SEARCH(Fuel_Rules!$B$6:$B$30,$F9447))*(Fuel_Rules!$A$6:$A$30&lt;&gt;"")))&gt;0,"Plug-in hybrid",IF($G9447="Diesel","Diesel","Gasoline"))</f>
        <v>Plug-in hybrid</v>
      </c>
    </row>
    <row r="9448" spans="1:15" ht="15" customHeight="1" x14ac:dyDescent="0.25">
      <c r="A9448" s="1">
        <v>2022</v>
      </c>
      <c r="B9448" s="1" t="s">
        <v>11026</v>
      </c>
      <c r="C9448" s="1" t="s">
        <v>9828</v>
      </c>
      <c r="D9448" s="1" t="s">
        <v>12122</v>
      </c>
      <c r="E9448" s="1" t="s">
        <v>3050</v>
      </c>
      <c r="F9448" s="1" t="s">
        <v>9830</v>
      </c>
      <c r="G9448" s="1" t="s">
        <v>103</v>
      </c>
      <c r="H9448" s="1" t="s">
        <v>298</v>
      </c>
      <c r="I9448" s="1">
        <v>2</v>
      </c>
      <c r="J9448" s="1">
        <v>2023</v>
      </c>
      <c r="K9448" s="1">
        <v>493249</v>
      </c>
      <c r="L9448" s="1">
        <v>0</v>
      </c>
      <c r="M9448" s="1">
        <f t="array" ref="M9448">SUMPRODUCT(MAX(ISNUMBER(SEARCH('Class Rules'!$B$6:$B$85,$E9448))*ISNUMBER(SEARCH('Class Rules'!$C$6:$C$85,$F9448))*'Class Rules'!$A$6:$A$85))</f>
        <v>0</v>
      </c>
      <c r="N9448" s="1" t="str">
        <f t="array" ref="N9448">IF($M9448=0,'Class Rules'!$D$3,INDEX('Class Rules'!$D$6:$D$85,MATCH($M9448,'Class Rules'!$A$6:$A$85,0)))</f>
        <v>Passenger LDV</v>
      </c>
      <c r="O9448" s="1" t="str">
        <f t="array" ref="O9448">IF(SUMPRODUCT(MAX(ISNUMBER(SEARCH(Fuel_Rules!$A$6:$A$30,$E9448))*ISNUMBER(SEARCH(Fuel_Rules!$B$6:$B$30,$F9448))*(Fuel_Rules!$A$6:$A$30&lt;&gt;"")))&gt;0,"Plug-in hybrid",IF($G9448="Diesel","Diesel","Gasoline"))</f>
        <v>Plug-in hybrid</v>
      </c>
    </row>
    <row r="9449" spans="1:15" ht="15" customHeight="1" x14ac:dyDescent="0.25">
      <c r="A9449" s="1">
        <v>2022</v>
      </c>
      <c r="B9449" s="1" t="s">
        <v>11026</v>
      </c>
      <c r="C9449" s="1" t="s">
        <v>9832</v>
      </c>
      <c r="D9449" s="1" t="s">
        <v>12123</v>
      </c>
      <c r="E9449" s="1" t="s">
        <v>3050</v>
      </c>
      <c r="F9449" s="1" t="s">
        <v>9834</v>
      </c>
      <c r="G9449" s="1" t="s">
        <v>103</v>
      </c>
      <c r="H9449" s="1" t="s">
        <v>298</v>
      </c>
      <c r="I9449" s="1">
        <v>2</v>
      </c>
      <c r="J9449" s="1">
        <v>2023</v>
      </c>
      <c r="K9449" s="1">
        <v>468308</v>
      </c>
      <c r="L9449" s="1">
        <v>0</v>
      </c>
      <c r="M9449" s="1">
        <f t="array" ref="M9449">SUMPRODUCT(MAX(ISNUMBER(SEARCH('Class Rules'!$B$6:$B$85,$E9449))*ISNUMBER(SEARCH('Class Rules'!$C$6:$C$85,$F9449))*'Class Rules'!$A$6:$A$85))</f>
        <v>0</v>
      </c>
      <c r="N9449" s="1" t="str">
        <f t="array" ref="N9449">IF($M9449=0,'Class Rules'!$D$3,INDEX('Class Rules'!$D$6:$D$85,MATCH($M9449,'Class Rules'!$A$6:$A$85,0)))</f>
        <v>Passenger LDV</v>
      </c>
      <c r="O9449" s="1" t="str">
        <f t="array" ref="O9449">IF(SUMPRODUCT(MAX(ISNUMBER(SEARCH(Fuel_Rules!$A$6:$A$30,$E9449))*ISNUMBER(SEARCH(Fuel_Rules!$B$6:$B$30,$F9449))*(Fuel_Rules!$A$6:$A$30&lt;&gt;"")))&gt;0,"Plug-in hybrid",IF($G9449="Diesel","Diesel","Gasoline"))</f>
        <v>Plug-in hybrid</v>
      </c>
    </row>
    <row r="9450" spans="1:15" ht="15" customHeight="1" x14ac:dyDescent="0.25">
      <c r="A9450" s="1">
        <v>2022</v>
      </c>
      <c r="B9450" s="1" t="s">
        <v>11026</v>
      </c>
      <c r="C9450" s="1" t="s">
        <v>9832</v>
      </c>
      <c r="D9450" s="1" t="s">
        <v>12124</v>
      </c>
      <c r="E9450" s="1" t="s">
        <v>3050</v>
      </c>
      <c r="F9450" s="1" t="s">
        <v>9834</v>
      </c>
      <c r="G9450" s="1" t="s">
        <v>103</v>
      </c>
      <c r="H9450" s="1" t="s">
        <v>298</v>
      </c>
      <c r="I9450" s="1">
        <v>2</v>
      </c>
      <c r="J9450" s="1">
        <v>2023</v>
      </c>
      <c r="K9450" s="1">
        <v>444352</v>
      </c>
      <c r="L9450" s="1">
        <v>0</v>
      </c>
      <c r="M9450" s="1">
        <f t="array" ref="M9450">SUMPRODUCT(MAX(ISNUMBER(SEARCH('Class Rules'!$B$6:$B$85,$E9450))*ISNUMBER(SEARCH('Class Rules'!$C$6:$C$85,$F9450))*'Class Rules'!$A$6:$A$85))</f>
        <v>0</v>
      </c>
      <c r="N9450" s="1" t="str">
        <f t="array" ref="N9450">IF($M9450=0,'Class Rules'!$D$3,INDEX('Class Rules'!$D$6:$D$85,MATCH($M9450,'Class Rules'!$A$6:$A$85,0)))</f>
        <v>Passenger LDV</v>
      </c>
      <c r="O9450" s="1" t="str">
        <f t="array" ref="O9450">IF(SUMPRODUCT(MAX(ISNUMBER(SEARCH(Fuel_Rules!$A$6:$A$30,$E9450))*ISNUMBER(SEARCH(Fuel_Rules!$B$6:$B$30,$F9450))*(Fuel_Rules!$A$6:$A$30&lt;&gt;"")))&gt;0,"Plug-in hybrid",IF($G9450="Diesel","Diesel","Gasoline"))</f>
        <v>Plug-in hybrid</v>
      </c>
    </row>
    <row r="9451" spans="1:15" ht="15" customHeight="1" x14ac:dyDescent="0.25">
      <c r="A9451" s="1">
        <v>2022</v>
      </c>
      <c r="B9451" s="1" t="s">
        <v>11026</v>
      </c>
      <c r="C9451" s="1" t="s">
        <v>9836</v>
      </c>
      <c r="D9451" s="1" t="s">
        <v>12125</v>
      </c>
      <c r="E9451" s="1" t="s">
        <v>3050</v>
      </c>
      <c r="F9451" s="1" t="s">
        <v>9838</v>
      </c>
      <c r="G9451" s="1" t="s">
        <v>103</v>
      </c>
      <c r="H9451" s="1" t="s">
        <v>298</v>
      </c>
      <c r="I9451" s="1">
        <v>2</v>
      </c>
      <c r="J9451" s="1">
        <v>2023</v>
      </c>
      <c r="K9451" s="1">
        <v>444184</v>
      </c>
      <c r="L9451" s="1">
        <v>0</v>
      </c>
      <c r="M9451" s="1">
        <f t="array" ref="M9451">SUMPRODUCT(MAX(ISNUMBER(SEARCH('Class Rules'!$B$6:$B$85,$E9451))*ISNUMBER(SEARCH('Class Rules'!$C$6:$C$85,$F9451))*'Class Rules'!$A$6:$A$85))</f>
        <v>0</v>
      </c>
      <c r="N9451" s="1" t="str">
        <f t="array" ref="N9451">IF($M9451=0,'Class Rules'!$D$3,INDEX('Class Rules'!$D$6:$D$85,MATCH($M9451,'Class Rules'!$A$6:$A$85,0)))</f>
        <v>Passenger LDV</v>
      </c>
      <c r="O9451" s="1" t="str">
        <f t="array" ref="O9451">IF(SUMPRODUCT(MAX(ISNUMBER(SEARCH(Fuel_Rules!$A$6:$A$30,$E9451))*ISNUMBER(SEARCH(Fuel_Rules!$B$6:$B$30,$F9451))*(Fuel_Rules!$A$6:$A$30&lt;&gt;"")))&gt;0,"Plug-in hybrid",IF($G9451="Diesel","Diesel","Gasoline"))</f>
        <v>Plug-in hybrid</v>
      </c>
    </row>
    <row r="9452" spans="1:15" ht="15" customHeight="1" x14ac:dyDescent="0.25">
      <c r="A9452" s="1">
        <v>2022</v>
      </c>
      <c r="B9452" s="1" t="s">
        <v>11026</v>
      </c>
      <c r="C9452" s="1" t="s">
        <v>9836</v>
      </c>
      <c r="D9452" s="1" t="s">
        <v>12126</v>
      </c>
      <c r="E9452" s="1" t="s">
        <v>3050</v>
      </c>
      <c r="F9452" s="1" t="s">
        <v>9838</v>
      </c>
      <c r="G9452" s="1" t="s">
        <v>103</v>
      </c>
      <c r="H9452" s="1" t="s">
        <v>298</v>
      </c>
      <c r="I9452" s="1">
        <v>2</v>
      </c>
      <c r="J9452" s="1">
        <v>2023</v>
      </c>
      <c r="K9452" s="1">
        <v>417627</v>
      </c>
      <c r="L9452" s="1">
        <v>0</v>
      </c>
      <c r="M9452" s="1">
        <f t="array" ref="M9452">SUMPRODUCT(MAX(ISNUMBER(SEARCH('Class Rules'!$B$6:$B$85,$E9452))*ISNUMBER(SEARCH('Class Rules'!$C$6:$C$85,$F9452))*'Class Rules'!$A$6:$A$85))</f>
        <v>0</v>
      </c>
      <c r="N9452" s="1" t="str">
        <f t="array" ref="N9452">IF($M9452=0,'Class Rules'!$D$3,INDEX('Class Rules'!$D$6:$D$85,MATCH($M9452,'Class Rules'!$A$6:$A$85,0)))</f>
        <v>Passenger LDV</v>
      </c>
      <c r="O9452" s="1" t="str">
        <f t="array" ref="O9452">IF(SUMPRODUCT(MAX(ISNUMBER(SEARCH(Fuel_Rules!$A$6:$A$30,$E9452))*ISNUMBER(SEARCH(Fuel_Rules!$B$6:$B$30,$F9452))*(Fuel_Rules!$A$6:$A$30&lt;&gt;"")))&gt;0,"Plug-in hybrid",IF($G9452="Diesel","Diesel","Gasoline"))</f>
        <v>Plug-in hybrid</v>
      </c>
    </row>
    <row r="9453" spans="1:15" ht="15" customHeight="1" x14ac:dyDescent="0.25">
      <c r="A9453" s="1">
        <v>2022</v>
      </c>
      <c r="B9453" s="1" t="s">
        <v>11026</v>
      </c>
      <c r="C9453" s="1" t="s">
        <v>9840</v>
      </c>
      <c r="D9453" s="1" t="s">
        <v>12127</v>
      </c>
      <c r="E9453" s="1" t="s">
        <v>3050</v>
      </c>
      <c r="F9453" s="1" t="s">
        <v>9842</v>
      </c>
      <c r="G9453" s="1" t="s">
        <v>103</v>
      </c>
      <c r="H9453" s="1" t="s">
        <v>298</v>
      </c>
      <c r="I9453" s="1">
        <v>2</v>
      </c>
      <c r="J9453" s="1">
        <v>2023</v>
      </c>
      <c r="K9453" s="1">
        <v>432072</v>
      </c>
      <c r="L9453" s="1">
        <v>0</v>
      </c>
      <c r="M9453" s="1">
        <f t="array" ref="M9453">SUMPRODUCT(MAX(ISNUMBER(SEARCH('Class Rules'!$B$6:$B$85,$E9453))*ISNUMBER(SEARCH('Class Rules'!$C$6:$C$85,$F9453))*'Class Rules'!$A$6:$A$85))</f>
        <v>0</v>
      </c>
      <c r="N9453" s="1" t="str">
        <f t="array" ref="N9453">IF($M9453=0,'Class Rules'!$D$3,INDEX('Class Rules'!$D$6:$D$85,MATCH($M9453,'Class Rules'!$A$6:$A$85,0)))</f>
        <v>Passenger LDV</v>
      </c>
      <c r="O9453" s="1" t="str">
        <f t="array" ref="O9453">IF(SUMPRODUCT(MAX(ISNUMBER(SEARCH(Fuel_Rules!$A$6:$A$30,$E9453))*ISNUMBER(SEARCH(Fuel_Rules!$B$6:$B$30,$F9453))*(Fuel_Rules!$A$6:$A$30&lt;&gt;"")))&gt;0,"Plug-in hybrid",IF($G9453="Diesel","Diesel","Gasoline"))</f>
        <v>Plug-in hybrid</v>
      </c>
    </row>
    <row r="9454" spans="1:15" ht="15" customHeight="1" x14ac:dyDescent="0.25">
      <c r="A9454" s="1">
        <v>2022</v>
      </c>
      <c r="B9454" s="1" t="s">
        <v>11026</v>
      </c>
      <c r="C9454" s="1" t="s">
        <v>9840</v>
      </c>
      <c r="D9454" s="1" t="s">
        <v>12128</v>
      </c>
      <c r="E9454" s="1" t="s">
        <v>3050</v>
      </c>
      <c r="F9454" s="1" t="s">
        <v>9842</v>
      </c>
      <c r="G9454" s="1" t="s">
        <v>103</v>
      </c>
      <c r="H9454" s="1" t="s">
        <v>298</v>
      </c>
      <c r="I9454" s="1">
        <v>2</v>
      </c>
      <c r="J9454" s="1">
        <v>2023</v>
      </c>
      <c r="K9454" s="1">
        <v>407877</v>
      </c>
      <c r="L9454" s="1">
        <v>0</v>
      </c>
      <c r="M9454" s="1">
        <f t="array" ref="M9454">SUMPRODUCT(MAX(ISNUMBER(SEARCH('Class Rules'!$B$6:$B$85,$E9454))*ISNUMBER(SEARCH('Class Rules'!$C$6:$C$85,$F9454))*'Class Rules'!$A$6:$A$85))</f>
        <v>0</v>
      </c>
      <c r="N9454" s="1" t="str">
        <f t="array" ref="N9454">IF($M9454=0,'Class Rules'!$D$3,INDEX('Class Rules'!$D$6:$D$85,MATCH($M9454,'Class Rules'!$A$6:$A$85,0)))</f>
        <v>Passenger LDV</v>
      </c>
      <c r="O9454" s="1" t="str">
        <f t="array" ref="O9454">IF(SUMPRODUCT(MAX(ISNUMBER(SEARCH(Fuel_Rules!$A$6:$A$30,$E9454))*ISNUMBER(SEARCH(Fuel_Rules!$B$6:$B$30,$F9454))*(Fuel_Rules!$A$6:$A$30&lt;&gt;"")))&gt;0,"Plug-in hybrid",IF($G9454="Diesel","Diesel","Gasoline"))</f>
        <v>Plug-in hybrid</v>
      </c>
    </row>
    <row r="9455" spans="1:15" ht="15" customHeight="1" x14ac:dyDescent="0.25">
      <c r="A9455" s="1">
        <v>2022</v>
      </c>
      <c r="B9455" s="1" t="s">
        <v>11026</v>
      </c>
      <c r="C9455" s="1" t="s">
        <v>9844</v>
      </c>
      <c r="D9455" s="1" t="s">
        <v>12129</v>
      </c>
      <c r="E9455" s="1" t="s">
        <v>3050</v>
      </c>
      <c r="F9455" s="1" t="s">
        <v>9846</v>
      </c>
      <c r="G9455" s="1" t="s">
        <v>103</v>
      </c>
      <c r="H9455" s="1" t="s">
        <v>298</v>
      </c>
      <c r="I9455" s="1">
        <v>2</v>
      </c>
      <c r="J9455" s="1">
        <v>2023</v>
      </c>
      <c r="K9455" s="1">
        <v>402308</v>
      </c>
      <c r="L9455" s="1">
        <v>0</v>
      </c>
      <c r="M9455" s="1">
        <f t="array" ref="M9455">SUMPRODUCT(MAX(ISNUMBER(SEARCH('Class Rules'!$B$6:$B$85,$E9455))*ISNUMBER(SEARCH('Class Rules'!$C$6:$C$85,$F9455))*'Class Rules'!$A$6:$A$85))</f>
        <v>0</v>
      </c>
      <c r="N9455" s="1" t="str">
        <f t="array" ref="N9455">IF($M9455=0,'Class Rules'!$D$3,INDEX('Class Rules'!$D$6:$D$85,MATCH($M9455,'Class Rules'!$A$6:$A$85,0)))</f>
        <v>Passenger LDV</v>
      </c>
      <c r="O9455" s="1" t="str">
        <f t="array" ref="O9455">IF(SUMPRODUCT(MAX(ISNUMBER(SEARCH(Fuel_Rules!$A$6:$A$30,$E9455))*ISNUMBER(SEARCH(Fuel_Rules!$B$6:$B$30,$F9455))*(Fuel_Rules!$A$6:$A$30&lt;&gt;"")))&gt;0,"Plug-in hybrid",IF($G9455="Diesel","Diesel","Gasoline"))</f>
        <v>Plug-in hybrid</v>
      </c>
    </row>
    <row r="9456" spans="1:15" ht="15" customHeight="1" x14ac:dyDescent="0.25">
      <c r="A9456" s="1">
        <v>2022</v>
      </c>
      <c r="B9456" s="1" t="s">
        <v>11026</v>
      </c>
      <c r="C9456" s="1" t="s">
        <v>9844</v>
      </c>
      <c r="D9456" s="1" t="s">
        <v>12130</v>
      </c>
      <c r="E9456" s="1" t="s">
        <v>3050</v>
      </c>
      <c r="F9456" s="1" t="s">
        <v>9846</v>
      </c>
      <c r="G9456" s="1" t="s">
        <v>103</v>
      </c>
      <c r="H9456" s="1" t="s">
        <v>298</v>
      </c>
      <c r="I9456" s="1">
        <v>2</v>
      </c>
      <c r="J9456" s="1">
        <v>2023</v>
      </c>
      <c r="K9456" s="1">
        <v>379420</v>
      </c>
      <c r="L9456" s="1">
        <v>0</v>
      </c>
      <c r="M9456" s="1">
        <f t="array" ref="M9456">SUMPRODUCT(MAX(ISNUMBER(SEARCH('Class Rules'!$B$6:$B$85,$E9456))*ISNUMBER(SEARCH('Class Rules'!$C$6:$C$85,$F9456))*'Class Rules'!$A$6:$A$85))</f>
        <v>0</v>
      </c>
      <c r="N9456" s="1" t="str">
        <f t="array" ref="N9456">IF($M9456=0,'Class Rules'!$D$3,INDEX('Class Rules'!$D$6:$D$85,MATCH($M9456,'Class Rules'!$A$6:$A$85,0)))</f>
        <v>Passenger LDV</v>
      </c>
      <c r="O9456" s="1" t="str">
        <f t="array" ref="O9456">IF(SUMPRODUCT(MAX(ISNUMBER(SEARCH(Fuel_Rules!$A$6:$A$30,$E9456))*ISNUMBER(SEARCH(Fuel_Rules!$B$6:$B$30,$F9456))*(Fuel_Rules!$A$6:$A$30&lt;&gt;"")))&gt;0,"Plug-in hybrid",IF($G9456="Diesel","Diesel","Gasoline"))</f>
        <v>Plug-in hybrid</v>
      </c>
    </row>
    <row r="9457" spans="1:15" ht="15" customHeight="1" x14ac:dyDescent="0.25">
      <c r="A9457" s="1">
        <v>2022</v>
      </c>
      <c r="B9457" s="1" t="s">
        <v>11026</v>
      </c>
      <c r="C9457" s="1" t="s">
        <v>3115</v>
      </c>
      <c r="D9457" s="1" t="s">
        <v>12131</v>
      </c>
      <c r="E9457" s="1" t="s">
        <v>3117</v>
      </c>
      <c r="F9457" s="1" t="s">
        <v>3118</v>
      </c>
      <c r="G9457" s="1" t="s">
        <v>103</v>
      </c>
      <c r="H9457" s="1" t="s">
        <v>298</v>
      </c>
      <c r="I9457" s="1">
        <v>1.6</v>
      </c>
      <c r="J9457" s="1">
        <v>2023</v>
      </c>
      <c r="K9457" s="1">
        <v>79938</v>
      </c>
      <c r="L9457" s="1">
        <v>0</v>
      </c>
      <c r="M9457" s="1">
        <f t="array" ref="M9457">SUMPRODUCT(MAX(ISNUMBER(SEARCH('Class Rules'!$B$6:$B$85,$E9457))*ISNUMBER(SEARCH('Class Rules'!$C$6:$C$85,$F9457))*'Class Rules'!$A$6:$A$85))</f>
        <v>0</v>
      </c>
      <c r="N9457" s="1" t="str">
        <f t="array" ref="N9457">IF($M9457=0,'Class Rules'!$D$3,INDEX('Class Rules'!$D$6:$D$85,MATCH($M9457,'Class Rules'!$A$6:$A$85,0)))</f>
        <v>Passenger LDV</v>
      </c>
      <c r="O9457" s="1" t="str">
        <f t="array" ref="O9457">IF(SUMPRODUCT(MAX(ISNUMBER(SEARCH(Fuel_Rules!$A$6:$A$30,$E9457))*ISNUMBER(SEARCH(Fuel_Rules!$B$6:$B$30,$F9457))*(Fuel_Rules!$A$6:$A$30&lt;&gt;"")))&gt;0,"Plug-in hybrid",IF($G9457="Diesel","Diesel","Gasoline"))</f>
        <v>Gasoline</v>
      </c>
    </row>
    <row r="9458" spans="1:15" ht="15" customHeight="1" x14ac:dyDescent="0.25">
      <c r="A9458" s="1">
        <v>2022</v>
      </c>
      <c r="B9458" s="1" t="s">
        <v>11026</v>
      </c>
      <c r="C9458" s="1" t="s">
        <v>3119</v>
      </c>
      <c r="D9458" s="1" t="s">
        <v>12132</v>
      </c>
      <c r="E9458" s="1" t="s">
        <v>3117</v>
      </c>
      <c r="F9458" s="1" t="s">
        <v>3121</v>
      </c>
      <c r="G9458" s="1" t="s">
        <v>103</v>
      </c>
      <c r="H9458" s="1" t="s">
        <v>298</v>
      </c>
      <c r="I9458" s="1">
        <v>1</v>
      </c>
      <c r="J9458" s="1">
        <v>2023</v>
      </c>
      <c r="K9458" s="1">
        <v>204000</v>
      </c>
      <c r="L9458" s="1">
        <v>0</v>
      </c>
      <c r="M9458" s="1">
        <f t="array" ref="M9458">SUMPRODUCT(MAX(ISNUMBER(SEARCH('Class Rules'!$B$6:$B$85,$E9458))*ISNUMBER(SEARCH('Class Rules'!$C$6:$C$85,$F9458))*'Class Rules'!$A$6:$A$85))</f>
        <v>0</v>
      </c>
      <c r="N9458" s="1" t="str">
        <f t="array" ref="N9458">IF($M9458=0,'Class Rules'!$D$3,INDEX('Class Rules'!$D$6:$D$85,MATCH($M9458,'Class Rules'!$A$6:$A$85,0)))</f>
        <v>Passenger LDV</v>
      </c>
      <c r="O9458" s="1" t="str">
        <f t="array" ref="O9458">IF(SUMPRODUCT(MAX(ISNUMBER(SEARCH(Fuel_Rules!$A$6:$A$30,$E9458))*ISNUMBER(SEARCH(Fuel_Rules!$B$6:$B$30,$F9458))*(Fuel_Rules!$A$6:$A$30&lt;&gt;"")))&gt;0,"Plug-in hybrid",IF($G9458="Diesel","Diesel","Gasoline"))</f>
        <v>Gasoline</v>
      </c>
    </row>
    <row r="9459" spans="1:15" ht="15" customHeight="1" x14ac:dyDescent="0.25">
      <c r="A9459" s="1">
        <v>2022</v>
      </c>
      <c r="B9459" s="1" t="s">
        <v>11026</v>
      </c>
      <c r="C9459" s="1" t="s">
        <v>11022</v>
      </c>
      <c r="D9459" s="1" t="s">
        <v>12133</v>
      </c>
      <c r="E9459" s="1" t="s">
        <v>3117</v>
      </c>
      <c r="F9459" s="1" t="s">
        <v>11024</v>
      </c>
      <c r="G9459" s="1" t="s">
        <v>103</v>
      </c>
      <c r="H9459" s="1" t="s">
        <v>298</v>
      </c>
      <c r="I9459" s="1">
        <v>1</v>
      </c>
      <c r="J9459" s="1">
        <v>2023</v>
      </c>
      <c r="K9459" s="1">
        <v>254000</v>
      </c>
      <c r="L9459" s="1">
        <v>0</v>
      </c>
      <c r="M9459" s="1">
        <f t="array" ref="M9459">SUMPRODUCT(MAX(ISNUMBER(SEARCH('Class Rules'!$B$6:$B$85,$E9459))*ISNUMBER(SEARCH('Class Rules'!$C$6:$C$85,$F9459))*'Class Rules'!$A$6:$A$85))</f>
        <v>0</v>
      </c>
      <c r="N9459" s="1" t="str">
        <f t="array" ref="N9459">IF($M9459=0,'Class Rules'!$D$3,INDEX('Class Rules'!$D$6:$D$85,MATCH($M9459,'Class Rules'!$A$6:$A$85,0)))</f>
        <v>Passenger LDV</v>
      </c>
      <c r="O9459" s="1" t="str">
        <f t="array" ref="O9459">IF(SUMPRODUCT(MAX(ISNUMBER(SEARCH(Fuel_Rules!$A$6:$A$30,$E9459))*ISNUMBER(SEARCH(Fuel_Rules!$B$6:$B$30,$F9459))*(Fuel_Rules!$A$6:$A$30&lt;&gt;"")))&gt;0,"Plug-in hybrid",IF($G9459="Diesel","Diesel","Gasoline"))</f>
        <v>Gasoline</v>
      </c>
    </row>
    <row r="9460" spans="1:15" ht="15" customHeight="1" x14ac:dyDescent="0.25">
      <c r="A9460" s="1">
        <v>2022</v>
      </c>
      <c r="B9460" s="1" t="s">
        <v>11026</v>
      </c>
      <c r="C9460" s="1" t="s">
        <v>3122</v>
      </c>
      <c r="D9460" s="1" t="s">
        <v>12134</v>
      </c>
      <c r="E9460" s="1" t="s">
        <v>3124</v>
      </c>
      <c r="F9460" s="1" t="s">
        <v>3125</v>
      </c>
      <c r="G9460" s="1" t="s">
        <v>103</v>
      </c>
      <c r="H9460" s="1" t="s">
        <v>298</v>
      </c>
      <c r="I9460" s="1">
        <v>1.6</v>
      </c>
      <c r="J9460" s="1">
        <v>2023</v>
      </c>
      <c r="K9460" s="1">
        <v>98000</v>
      </c>
      <c r="L9460" s="1">
        <v>0</v>
      </c>
      <c r="M9460" s="1">
        <f t="array" ref="M9460">SUMPRODUCT(MAX(ISNUMBER(SEARCH('Class Rules'!$B$6:$B$85,$E9460))*ISNUMBER(SEARCH('Class Rules'!$C$6:$C$85,$F9460))*'Class Rules'!$A$6:$A$85))</f>
        <v>0</v>
      </c>
      <c r="N9460" s="1" t="str">
        <f t="array" ref="N9460">IF($M9460=0,'Class Rules'!$D$3,INDEX('Class Rules'!$D$6:$D$85,MATCH($M9460,'Class Rules'!$A$6:$A$85,0)))</f>
        <v>Passenger LDV</v>
      </c>
      <c r="O9460" s="1" t="str">
        <f t="array" ref="O9460">IF(SUMPRODUCT(MAX(ISNUMBER(SEARCH(Fuel_Rules!$A$6:$A$30,$E9460))*ISNUMBER(SEARCH(Fuel_Rules!$B$6:$B$30,$F9460))*(Fuel_Rules!$A$6:$A$30&lt;&gt;"")))&gt;0,"Plug-in hybrid",IF($G9460="Diesel","Diesel","Gasoline"))</f>
        <v>Gasoline</v>
      </c>
    </row>
    <row r="9461" spans="1:15" ht="15" customHeight="1" x14ac:dyDescent="0.25">
      <c r="A9461" s="1">
        <v>2022</v>
      </c>
      <c r="B9461" s="1" t="s">
        <v>12135</v>
      </c>
      <c r="C9461" s="1" t="s">
        <v>294</v>
      </c>
      <c r="D9461" s="1" t="s">
        <v>12136</v>
      </c>
      <c r="E9461" s="1" t="s">
        <v>296</v>
      </c>
      <c r="F9461" s="1" t="s">
        <v>297</v>
      </c>
      <c r="G9461" s="1" t="s">
        <v>105</v>
      </c>
      <c r="H9461" s="1" t="s">
        <v>298</v>
      </c>
      <c r="I9461" s="1">
        <v>2.8</v>
      </c>
      <c r="J9461" s="1">
        <v>2023</v>
      </c>
      <c r="K9461" s="1">
        <v>459300</v>
      </c>
      <c r="L9461" s="1">
        <v>0</v>
      </c>
      <c r="M9461" s="1">
        <f t="array" ref="M9461">SUMPRODUCT(MAX(ISNUMBER(SEARCH('Class Rules'!$B$6:$B$85,$E9461))*ISNUMBER(SEARCH('Class Rules'!$C$6:$C$85,$F9461))*'Class Rules'!$A$6:$A$85))</f>
        <v>36</v>
      </c>
      <c r="N9461" s="1" t="str">
        <f t="array" ref="N9461">IF($M9461=0,'Class Rules'!$D$3,INDEX('Class Rules'!$D$6:$D$85,MATCH($M9461,'Class Rules'!$A$6:$A$85,0)))</f>
        <v>Freight LDV</v>
      </c>
      <c r="O9461" s="1" t="str">
        <f t="array" ref="O9461">IF(SUMPRODUCT(MAX(ISNUMBER(SEARCH(Fuel_Rules!$A$6:$A$30,$E9461))*ISNUMBER(SEARCH(Fuel_Rules!$B$6:$B$30,$F9461))*(Fuel_Rules!$A$6:$A$30&lt;&gt;"")))&gt;0,"Plug-in hybrid",IF($G9461="Diesel","Diesel","Gasoline"))</f>
        <v>Diesel</v>
      </c>
    </row>
    <row r="9462" spans="1:15" ht="15" customHeight="1" x14ac:dyDescent="0.25">
      <c r="A9462" s="1">
        <v>2022</v>
      </c>
      <c r="B9462" s="1" t="s">
        <v>12135</v>
      </c>
      <c r="C9462" s="1" t="s">
        <v>299</v>
      </c>
      <c r="D9462" s="1" t="s">
        <v>12137</v>
      </c>
      <c r="E9462" s="1" t="s">
        <v>296</v>
      </c>
      <c r="F9462" s="1" t="s">
        <v>301</v>
      </c>
      <c r="G9462" s="1" t="s">
        <v>105</v>
      </c>
      <c r="H9462" s="1" t="s">
        <v>298</v>
      </c>
      <c r="I9462" s="1">
        <v>2.8</v>
      </c>
      <c r="J9462" s="1">
        <v>2023</v>
      </c>
      <c r="K9462" s="1">
        <v>489233</v>
      </c>
      <c r="L9462" s="1">
        <v>0</v>
      </c>
      <c r="M9462" s="1">
        <f t="array" ref="M9462">SUMPRODUCT(MAX(ISNUMBER(SEARCH('Class Rules'!$B$6:$B$85,$E9462))*ISNUMBER(SEARCH('Class Rules'!$C$6:$C$85,$F9462))*'Class Rules'!$A$6:$A$85))</f>
        <v>37</v>
      </c>
      <c r="N9462" s="1" t="str">
        <f t="array" ref="N9462">IF($M9462=0,'Class Rules'!$D$3,INDEX('Class Rules'!$D$6:$D$85,MATCH($M9462,'Class Rules'!$A$6:$A$85,0)))</f>
        <v>Freight LDV</v>
      </c>
      <c r="O9462" s="1" t="str">
        <f t="array" ref="O9462">IF(SUMPRODUCT(MAX(ISNUMBER(SEARCH(Fuel_Rules!$A$6:$A$30,$E9462))*ISNUMBER(SEARCH(Fuel_Rules!$B$6:$B$30,$F9462))*(Fuel_Rules!$A$6:$A$30&lt;&gt;"")))&gt;0,"Plug-in hybrid",IF($G9462="Diesel","Diesel","Gasoline"))</f>
        <v>Diesel</v>
      </c>
    </row>
    <row r="9463" spans="1:15" ht="15" customHeight="1" x14ac:dyDescent="0.25">
      <c r="A9463" s="1">
        <v>2022</v>
      </c>
      <c r="B9463" s="1" t="s">
        <v>12135</v>
      </c>
      <c r="C9463" s="1" t="s">
        <v>302</v>
      </c>
      <c r="D9463" s="1" t="s">
        <v>12138</v>
      </c>
      <c r="E9463" s="1" t="s">
        <v>296</v>
      </c>
      <c r="F9463" s="1" t="s">
        <v>304</v>
      </c>
      <c r="G9463" s="1" t="s">
        <v>105</v>
      </c>
      <c r="H9463" s="1" t="s">
        <v>298</v>
      </c>
      <c r="I9463" s="1">
        <v>2.8</v>
      </c>
      <c r="J9463" s="1">
        <v>2023</v>
      </c>
      <c r="K9463" s="1">
        <v>571300</v>
      </c>
      <c r="L9463" s="1">
        <v>0</v>
      </c>
      <c r="M9463" s="1">
        <f t="array" ref="M9463">SUMPRODUCT(MAX(ISNUMBER(SEARCH('Class Rules'!$B$6:$B$85,$E9463))*ISNUMBER(SEARCH('Class Rules'!$C$6:$C$85,$F9463))*'Class Rules'!$A$6:$A$85))</f>
        <v>68</v>
      </c>
      <c r="N9463" s="1" t="str">
        <f t="array" ref="N9463">IF($M9463=0,'Class Rules'!$D$3,INDEX('Class Rules'!$D$6:$D$85,MATCH($M9463,'Class Rules'!$A$6:$A$85,0)))</f>
        <v>Passenger HDV</v>
      </c>
      <c r="O9463" s="1" t="str">
        <f t="array" ref="O9463">IF(SUMPRODUCT(MAX(ISNUMBER(SEARCH(Fuel_Rules!$A$6:$A$30,$E9463))*ISNUMBER(SEARCH(Fuel_Rules!$B$6:$B$30,$F9463))*(Fuel_Rules!$A$6:$A$30&lt;&gt;"")))&gt;0,"Plug-in hybrid",IF($G9463="Diesel","Diesel","Gasoline"))</f>
        <v>Diesel</v>
      </c>
    </row>
    <row r="9464" spans="1:15" ht="15" customHeight="1" x14ac:dyDescent="0.25">
      <c r="A9464" s="1">
        <v>2022</v>
      </c>
      <c r="B9464" s="1" t="s">
        <v>12135</v>
      </c>
      <c r="C9464" s="1" t="s">
        <v>305</v>
      </c>
      <c r="D9464" s="1" t="s">
        <v>12139</v>
      </c>
      <c r="E9464" s="1" t="s">
        <v>296</v>
      </c>
      <c r="F9464" s="1" t="s">
        <v>307</v>
      </c>
      <c r="G9464" s="1" t="s">
        <v>105</v>
      </c>
      <c r="H9464" s="1" t="s">
        <v>298</v>
      </c>
      <c r="I9464" s="1">
        <v>2.8</v>
      </c>
      <c r="J9464" s="1">
        <v>2023</v>
      </c>
      <c r="K9464" s="1">
        <v>571800</v>
      </c>
      <c r="L9464" s="1">
        <v>0</v>
      </c>
      <c r="M9464" s="1">
        <f t="array" ref="M9464">SUMPRODUCT(MAX(ISNUMBER(SEARCH('Class Rules'!$B$6:$B$85,$E9464))*ISNUMBER(SEARCH('Class Rules'!$C$6:$C$85,$F9464))*'Class Rules'!$A$6:$A$85))</f>
        <v>69</v>
      </c>
      <c r="N9464" s="1" t="str">
        <f t="array" ref="N9464">IF($M9464=0,'Class Rules'!$D$3,INDEX('Class Rules'!$D$6:$D$85,MATCH($M9464,'Class Rules'!$A$6:$A$85,0)))</f>
        <v>Passenger HDV</v>
      </c>
      <c r="O9464" s="1" t="str">
        <f t="array" ref="O9464">IF(SUMPRODUCT(MAX(ISNUMBER(SEARCH(Fuel_Rules!$A$6:$A$30,$E9464))*ISNUMBER(SEARCH(Fuel_Rules!$B$6:$B$30,$F9464))*(Fuel_Rules!$A$6:$A$30&lt;&gt;"")))&gt;0,"Plug-in hybrid",IF($G9464="Diesel","Diesel","Gasoline"))</f>
        <v>Diesel</v>
      </c>
    </row>
    <row r="9465" spans="1:15" ht="15" customHeight="1" x14ac:dyDescent="0.25">
      <c r="A9465" s="1">
        <v>2022</v>
      </c>
      <c r="B9465" s="1" t="s">
        <v>12135</v>
      </c>
      <c r="C9465" s="1" t="s">
        <v>312</v>
      </c>
      <c r="D9465" s="1" t="s">
        <v>12140</v>
      </c>
      <c r="E9465" s="1" t="s">
        <v>310</v>
      </c>
      <c r="F9465" s="1" t="s">
        <v>9858</v>
      </c>
      <c r="G9465" s="1" t="s">
        <v>103</v>
      </c>
      <c r="H9465" s="1" t="s">
        <v>298</v>
      </c>
      <c r="I9465" s="1">
        <v>3</v>
      </c>
      <c r="J9465" s="1">
        <v>2023</v>
      </c>
      <c r="K9465" s="1">
        <v>573056</v>
      </c>
      <c r="L9465" s="1">
        <v>0</v>
      </c>
      <c r="M9465" s="1">
        <f t="array" ref="M9465">SUMPRODUCT(MAX(ISNUMBER(SEARCH('Class Rules'!$B$6:$B$85,$E9465))*ISNUMBER(SEARCH('Class Rules'!$C$6:$C$85,$F9465))*'Class Rules'!$A$6:$A$85))</f>
        <v>0</v>
      </c>
      <c r="N9465" s="1" t="str">
        <f t="array" ref="N9465">IF($M9465=0,'Class Rules'!$D$3,INDEX('Class Rules'!$D$6:$D$85,MATCH($M9465,'Class Rules'!$A$6:$A$85,0)))</f>
        <v>Passenger LDV</v>
      </c>
      <c r="O9465" s="1" t="str">
        <f t="array" ref="O9465">IF(SUMPRODUCT(MAX(ISNUMBER(SEARCH(Fuel_Rules!$A$6:$A$30,$E9465))*ISNUMBER(SEARCH(Fuel_Rules!$B$6:$B$30,$F9465))*(Fuel_Rules!$A$6:$A$30&lt;&gt;"")))&gt;0,"Plug-in hybrid",IF($G9465="Diesel","Diesel","Gasoline"))</f>
        <v>Gasoline</v>
      </c>
    </row>
    <row r="9466" spans="1:15" ht="15" customHeight="1" x14ac:dyDescent="0.25">
      <c r="A9466" s="1">
        <v>2022</v>
      </c>
      <c r="B9466" s="1" t="s">
        <v>12135</v>
      </c>
      <c r="C9466" s="1" t="s">
        <v>312</v>
      </c>
      <c r="D9466" s="1" t="s">
        <v>12141</v>
      </c>
      <c r="E9466" s="1" t="s">
        <v>310</v>
      </c>
      <c r="F9466" s="1" t="s">
        <v>9858</v>
      </c>
      <c r="G9466" s="1" t="s">
        <v>103</v>
      </c>
      <c r="H9466" s="1" t="s">
        <v>298</v>
      </c>
      <c r="I9466" s="1">
        <v>3</v>
      </c>
      <c r="J9466" s="1">
        <v>2023</v>
      </c>
      <c r="K9466" s="1">
        <v>550710</v>
      </c>
      <c r="L9466" s="1">
        <v>0</v>
      </c>
      <c r="M9466" s="1">
        <f t="array" ref="M9466">SUMPRODUCT(MAX(ISNUMBER(SEARCH('Class Rules'!$B$6:$B$85,$E9466))*ISNUMBER(SEARCH('Class Rules'!$C$6:$C$85,$F9466))*'Class Rules'!$A$6:$A$85))</f>
        <v>0</v>
      </c>
      <c r="N9466" s="1" t="str">
        <f t="array" ref="N9466">IF($M9466=0,'Class Rules'!$D$3,INDEX('Class Rules'!$D$6:$D$85,MATCH($M9466,'Class Rules'!$A$6:$A$85,0)))</f>
        <v>Passenger LDV</v>
      </c>
      <c r="O9466" s="1" t="str">
        <f t="array" ref="O9466">IF(SUMPRODUCT(MAX(ISNUMBER(SEARCH(Fuel_Rules!$A$6:$A$30,$E9466))*ISNUMBER(SEARCH(Fuel_Rules!$B$6:$B$30,$F9466))*(Fuel_Rules!$A$6:$A$30&lt;&gt;"")))&gt;0,"Plug-in hybrid",IF($G9466="Diesel","Diesel","Gasoline"))</f>
        <v>Gasoline</v>
      </c>
    </row>
    <row r="9467" spans="1:15" ht="15" customHeight="1" x14ac:dyDescent="0.25">
      <c r="A9467" s="1">
        <v>2022</v>
      </c>
      <c r="B9467" s="1" t="s">
        <v>12135</v>
      </c>
      <c r="C9467" s="1" t="s">
        <v>318</v>
      </c>
      <c r="D9467" s="1" t="s">
        <v>12142</v>
      </c>
      <c r="E9467" s="1" t="s">
        <v>310</v>
      </c>
      <c r="F9467" s="1" t="s">
        <v>320</v>
      </c>
      <c r="G9467" s="1" t="s">
        <v>103</v>
      </c>
      <c r="H9467" s="1" t="s">
        <v>298</v>
      </c>
      <c r="I9467" s="1">
        <v>4</v>
      </c>
      <c r="J9467" s="1">
        <v>2023</v>
      </c>
      <c r="K9467" s="1">
        <v>1168685</v>
      </c>
      <c r="L9467" s="1">
        <v>0</v>
      </c>
      <c r="M9467" s="1">
        <f t="array" ref="M9467">SUMPRODUCT(MAX(ISNUMBER(SEARCH('Class Rules'!$B$6:$B$85,$E9467))*ISNUMBER(SEARCH('Class Rules'!$C$6:$C$85,$F9467))*'Class Rules'!$A$6:$A$85))</f>
        <v>0</v>
      </c>
      <c r="N9467" s="1" t="str">
        <f t="array" ref="N9467">IF($M9467=0,'Class Rules'!$D$3,INDEX('Class Rules'!$D$6:$D$85,MATCH($M9467,'Class Rules'!$A$6:$A$85,0)))</f>
        <v>Passenger LDV</v>
      </c>
      <c r="O9467" s="1" t="str">
        <f t="array" ref="O9467">IF(SUMPRODUCT(MAX(ISNUMBER(SEARCH(Fuel_Rules!$A$6:$A$30,$E9467))*ISNUMBER(SEARCH(Fuel_Rules!$B$6:$B$30,$F9467))*(Fuel_Rules!$A$6:$A$30&lt;&gt;"")))&gt;0,"Plug-in hybrid",IF($G9467="Diesel","Diesel","Gasoline"))</f>
        <v>Gasoline</v>
      </c>
    </row>
    <row r="9468" spans="1:15" ht="15" customHeight="1" x14ac:dyDescent="0.25">
      <c r="A9468" s="1">
        <v>2022</v>
      </c>
      <c r="B9468" s="1" t="s">
        <v>12135</v>
      </c>
      <c r="C9468" s="1" t="s">
        <v>318</v>
      </c>
      <c r="D9468" s="1" t="s">
        <v>12143</v>
      </c>
      <c r="E9468" s="1" t="s">
        <v>310</v>
      </c>
      <c r="F9468" s="1" t="s">
        <v>320</v>
      </c>
      <c r="G9468" s="1" t="s">
        <v>103</v>
      </c>
      <c r="H9468" s="1" t="s">
        <v>298</v>
      </c>
      <c r="I9468" s="1">
        <v>4</v>
      </c>
      <c r="J9468" s="1">
        <v>2023</v>
      </c>
      <c r="K9468" s="1">
        <v>1125451</v>
      </c>
      <c r="L9468" s="1">
        <v>0</v>
      </c>
      <c r="M9468" s="1">
        <f t="array" ref="M9468">SUMPRODUCT(MAX(ISNUMBER(SEARCH('Class Rules'!$B$6:$B$85,$E9468))*ISNUMBER(SEARCH('Class Rules'!$C$6:$C$85,$F9468))*'Class Rules'!$A$6:$A$85))</f>
        <v>0</v>
      </c>
      <c r="N9468" s="1" t="str">
        <f t="array" ref="N9468">IF($M9468=0,'Class Rules'!$D$3,INDEX('Class Rules'!$D$6:$D$85,MATCH($M9468,'Class Rules'!$A$6:$A$85,0)))</f>
        <v>Passenger LDV</v>
      </c>
      <c r="O9468" s="1" t="str">
        <f t="array" ref="O9468">IF(SUMPRODUCT(MAX(ISNUMBER(SEARCH(Fuel_Rules!$A$6:$A$30,$E9468))*ISNUMBER(SEARCH(Fuel_Rules!$B$6:$B$30,$F9468))*(Fuel_Rules!$A$6:$A$30&lt;&gt;"")))&gt;0,"Plug-in hybrid",IF($G9468="Diesel","Diesel","Gasoline"))</f>
        <v>Gasoline</v>
      </c>
    </row>
    <row r="9469" spans="1:15" ht="15" customHeight="1" x14ac:dyDescent="0.25">
      <c r="A9469" s="1">
        <v>2022</v>
      </c>
      <c r="B9469" s="1" t="s">
        <v>12135</v>
      </c>
      <c r="C9469" s="1" t="s">
        <v>327</v>
      </c>
      <c r="D9469" s="1" t="s">
        <v>12144</v>
      </c>
      <c r="E9469" s="1" t="s">
        <v>310</v>
      </c>
      <c r="F9469" s="1" t="s">
        <v>329</v>
      </c>
      <c r="G9469" s="1" t="s">
        <v>103</v>
      </c>
      <c r="H9469" s="1" t="s">
        <v>298</v>
      </c>
      <c r="I9469" s="1">
        <v>1.4</v>
      </c>
      <c r="J9469" s="1">
        <v>2023</v>
      </c>
      <c r="K9469" s="1">
        <v>322842</v>
      </c>
      <c r="L9469" s="1">
        <v>0</v>
      </c>
      <c r="M9469" s="1">
        <f t="array" ref="M9469">SUMPRODUCT(MAX(ISNUMBER(SEARCH('Class Rules'!$B$6:$B$85,$E9469))*ISNUMBER(SEARCH('Class Rules'!$C$6:$C$85,$F9469))*'Class Rules'!$A$6:$A$85))</f>
        <v>0</v>
      </c>
      <c r="N9469" s="1" t="str">
        <f t="array" ref="N9469">IF($M9469=0,'Class Rules'!$D$3,INDEX('Class Rules'!$D$6:$D$85,MATCH($M9469,'Class Rules'!$A$6:$A$85,0)))</f>
        <v>Passenger LDV</v>
      </c>
      <c r="O9469" s="1" t="str">
        <f t="array" ref="O9469">IF(SUMPRODUCT(MAX(ISNUMBER(SEARCH(Fuel_Rules!$A$6:$A$30,$E9469))*ISNUMBER(SEARCH(Fuel_Rules!$B$6:$B$30,$F9469))*(Fuel_Rules!$A$6:$A$30&lt;&gt;"")))&gt;0,"Plug-in hybrid",IF($G9469="Diesel","Diesel","Gasoline"))</f>
        <v>Gasoline</v>
      </c>
    </row>
    <row r="9470" spans="1:15" ht="15" customHeight="1" x14ac:dyDescent="0.25">
      <c r="A9470" s="1">
        <v>2022</v>
      </c>
      <c r="B9470" s="1" t="s">
        <v>12135</v>
      </c>
      <c r="C9470" s="1" t="s">
        <v>333</v>
      </c>
      <c r="D9470" s="1" t="s">
        <v>12145</v>
      </c>
      <c r="E9470" s="1" t="s">
        <v>310</v>
      </c>
      <c r="F9470" s="1" t="s">
        <v>335</v>
      </c>
      <c r="G9470" s="1" t="s">
        <v>103</v>
      </c>
      <c r="H9470" s="1" t="s">
        <v>298</v>
      </c>
      <c r="I9470" s="1">
        <v>1.4</v>
      </c>
      <c r="J9470" s="1">
        <v>2023</v>
      </c>
      <c r="K9470" s="1">
        <v>286521</v>
      </c>
      <c r="L9470" s="1">
        <v>0</v>
      </c>
      <c r="M9470" s="1">
        <f t="array" ref="M9470">SUMPRODUCT(MAX(ISNUMBER(SEARCH('Class Rules'!$B$6:$B$85,$E9470))*ISNUMBER(SEARCH('Class Rules'!$C$6:$C$85,$F9470))*'Class Rules'!$A$6:$A$85))</f>
        <v>0</v>
      </c>
      <c r="N9470" s="1" t="str">
        <f t="array" ref="N9470">IF($M9470=0,'Class Rules'!$D$3,INDEX('Class Rules'!$D$6:$D$85,MATCH($M9470,'Class Rules'!$A$6:$A$85,0)))</f>
        <v>Passenger LDV</v>
      </c>
      <c r="O9470" s="1" t="str">
        <f t="array" ref="O9470">IF(SUMPRODUCT(MAX(ISNUMBER(SEARCH(Fuel_Rules!$A$6:$A$30,$E9470))*ISNUMBER(SEARCH(Fuel_Rules!$B$6:$B$30,$F9470))*(Fuel_Rules!$A$6:$A$30&lt;&gt;"")))&gt;0,"Plug-in hybrid",IF($G9470="Diesel","Diesel","Gasoline"))</f>
        <v>Gasoline</v>
      </c>
    </row>
    <row r="9471" spans="1:15" ht="15" customHeight="1" x14ac:dyDescent="0.25">
      <c r="A9471" s="1">
        <v>2022</v>
      </c>
      <c r="B9471" s="1" t="s">
        <v>12135</v>
      </c>
      <c r="C9471" s="1" t="s">
        <v>336</v>
      </c>
      <c r="D9471" s="1" t="s">
        <v>12146</v>
      </c>
      <c r="E9471" s="1" t="s">
        <v>310</v>
      </c>
      <c r="F9471" s="1" t="s">
        <v>338</v>
      </c>
      <c r="G9471" s="1" t="s">
        <v>103</v>
      </c>
      <c r="H9471" s="1" t="s">
        <v>298</v>
      </c>
      <c r="I9471" s="1">
        <v>2</v>
      </c>
      <c r="J9471" s="1">
        <v>2023</v>
      </c>
      <c r="K9471" s="1">
        <v>387172</v>
      </c>
      <c r="L9471" s="1">
        <v>0</v>
      </c>
      <c r="M9471" s="1">
        <f t="array" ref="M9471">SUMPRODUCT(MAX(ISNUMBER(SEARCH('Class Rules'!$B$6:$B$85,$E9471))*ISNUMBER(SEARCH('Class Rules'!$C$6:$C$85,$F9471))*'Class Rules'!$A$6:$A$85))</f>
        <v>0</v>
      </c>
      <c r="N9471" s="1" t="str">
        <f t="array" ref="N9471">IF($M9471=0,'Class Rules'!$D$3,INDEX('Class Rules'!$D$6:$D$85,MATCH($M9471,'Class Rules'!$A$6:$A$85,0)))</f>
        <v>Passenger LDV</v>
      </c>
      <c r="O9471" s="1" t="str">
        <f t="array" ref="O9471">IF(SUMPRODUCT(MAX(ISNUMBER(SEARCH(Fuel_Rules!$A$6:$A$30,$E9471))*ISNUMBER(SEARCH(Fuel_Rules!$B$6:$B$30,$F9471))*(Fuel_Rules!$A$6:$A$30&lt;&gt;"")))&gt;0,"Plug-in hybrid",IF($G9471="Diesel","Diesel","Gasoline"))</f>
        <v>Gasoline</v>
      </c>
    </row>
    <row r="9472" spans="1:15" ht="15" customHeight="1" x14ac:dyDescent="0.25">
      <c r="A9472" s="1">
        <v>2022</v>
      </c>
      <c r="B9472" s="1" t="s">
        <v>12135</v>
      </c>
      <c r="C9472" s="1" t="s">
        <v>339</v>
      </c>
      <c r="D9472" s="1" t="s">
        <v>12147</v>
      </c>
      <c r="E9472" s="1" t="s">
        <v>310</v>
      </c>
      <c r="F9472" s="1" t="s">
        <v>341</v>
      </c>
      <c r="G9472" s="1" t="s">
        <v>103</v>
      </c>
      <c r="H9472" s="1" t="s">
        <v>298</v>
      </c>
      <c r="I9472" s="1">
        <v>2</v>
      </c>
      <c r="J9472" s="1">
        <v>2023</v>
      </c>
      <c r="K9472" s="1">
        <v>334470</v>
      </c>
      <c r="L9472" s="1">
        <v>0</v>
      </c>
      <c r="M9472" s="1">
        <f t="array" ref="M9472">SUMPRODUCT(MAX(ISNUMBER(SEARCH('Class Rules'!$B$6:$B$85,$E9472))*ISNUMBER(SEARCH('Class Rules'!$C$6:$C$85,$F9472))*'Class Rules'!$A$6:$A$85))</f>
        <v>0</v>
      </c>
      <c r="N9472" s="1" t="str">
        <f t="array" ref="N9472">IF($M9472=0,'Class Rules'!$D$3,INDEX('Class Rules'!$D$6:$D$85,MATCH($M9472,'Class Rules'!$A$6:$A$85,0)))</f>
        <v>Passenger LDV</v>
      </c>
      <c r="O9472" s="1" t="str">
        <f t="array" ref="O9472">IF(SUMPRODUCT(MAX(ISNUMBER(SEARCH(Fuel_Rules!$A$6:$A$30,$E9472))*ISNUMBER(SEARCH(Fuel_Rules!$B$6:$B$30,$F9472))*(Fuel_Rules!$A$6:$A$30&lt;&gt;"")))&gt;0,"Plug-in hybrid",IF($G9472="Diesel","Diesel","Gasoline"))</f>
        <v>Gasoline</v>
      </c>
    </row>
    <row r="9473" spans="1:15" ht="15" customHeight="1" x14ac:dyDescent="0.25">
      <c r="A9473" s="1">
        <v>2022</v>
      </c>
      <c r="B9473" s="1" t="s">
        <v>12135</v>
      </c>
      <c r="C9473" s="1" t="s">
        <v>351</v>
      </c>
      <c r="D9473" s="1" t="s">
        <v>12148</v>
      </c>
      <c r="E9473" s="1" t="s">
        <v>310</v>
      </c>
      <c r="F9473" s="1" t="s">
        <v>353</v>
      </c>
      <c r="G9473" s="1" t="s">
        <v>103</v>
      </c>
      <c r="H9473" s="1" t="s">
        <v>298</v>
      </c>
      <c r="I9473" s="1">
        <v>2</v>
      </c>
      <c r="J9473" s="1">
        <v>2023</v>
      </c>
      <c r="K9473" s="1">
        <v>380612</v>
      </c>
      <c r="L9473" s="1">
        <v>0</v>
      </c>
      <c r="M9473" s="1">
        <f t="array" ref="M9473">SUMPRODUCT(MAX(ISNUMBER(SEARCH('Class Rules'!$B$6:$B$85,$E9473))*ISNUMBER(SEARCH('Class Rules'!$C$6:$C$85,$F9473))*'Class Rules'!$A$6:$A$85))</f>
        <v>0</v>
      </c>
      <c r="N9473" s="1" t="str">
        <f t="array" ref="N9473">IF($M9473=0,'Class Rules'!$D$3,INDEX('Class Rules'!$D$6:$D$85,MATCH($M9473,'Class Rules'!$A$6:$A$85,0)))</f>
        <v>Passenger LDV</v>
      </c>
      <c r="O9473" s="1" t="str">
        <f t="array" ref="O9473">IF(SUMPRODUCT(MAX(ISNUMBER(SEARCH(Fuel_Rules!$A$6:$A$30,$E9473))*ISNUMBER(SEARCH(Fuel_Rules!$B$6:$B$30,$F9473))*(Fuel_Rules!$A$6:$A$30&lt;&gt;"")))&gt;0,"Plug-in hybrid",IF($G9473="Diesel","Diesel","Gasoline"))</f>
        <v>Gasoline</v>
      </c>
    </row>
    <row r="9474" spans="1:15" ht="15" customHeight="1" x14ac:dyDescent="0.25">
      <c r="A9474" s="1">
        <v>2022</v>
      </c>
      <c r="B9474" s="1" t="s">
        <v>12135</v>
      </c>
      <c r="C9474" s="1" t="s">
        <v>351</v>
      </c>
      <c r="D9474" s="1" t="s">
        <v>12149</v>
      </c>
      <c r="E9474" s="1" t="s">
        <v>310</v>
      </c>
      <c r="F9474" s="1" t="s">
        <v>353</v>
      </c>
      <c r="G9474" s="1" t="s">
        <v>103</v>
      </c>
      <c r="H9474" s="1" t="s">
        <v>298</v>
      </c>
      <c r="I9474" s="1">
        <v>2</v>
      </c>
      <c r="J9474" s="1">
        <v>2023</v>
      </c>
      <c r="K9474" s="1">
        <v>342152</v>
      </c>
      <c r="L9474" s="1">
        <v>0</v>
      </c>
      <c r="M9474" s="1">
        <f t="array" ref="M9474">SUMPRODUCT(MAX(ISNUMBER(SEARCH('Class Rules'!$B$6:$B$85,$E9474))*ISNUMBER(SEARCH('Class Rules'!$C$6:$C$85,$F9474))*'Class Rules'!$A$6:$A$85))</f>
        <v>0</v>
      </c>
      <c r="N9474" s="1" t="str">
        <f t="array" ref="N9474">IF($M9474=0,'Class Rules'!$D$3,INDEX('Class Rules'!$D$6:$D$85,MATCH($M9474,'Class Rules'!$A$6:$A$85,0)))</f>
        <v>Passenger LDV</v>
      </c>
      <c r="O9474" s="1" t="str">
        <f t="array" ref="O9474">IF(SUMPRODUCT(MAX(ISNUMBER(SEARCH(Fuel_Rules!$A$6:$A$30,$E9474))*ISNUMBER(SEARCH(Fuel_Rules!$B$6:$B$30,$F9474))*(Fuel_Rules!$A$6:$A$30&lt;&gt;"")))&gt;0,"Plug-in hybrid",IF($G9474="Diesel","Diesel","Gasoline"))</f>
        <v>Gasoline</v>
      </c>
    </row>
    <row r="9475" spans="1:15" ht="15" customHeight="1" x14ac:dyDescent="0.25">
      <c r="A9475" s="1">
        <v>2022</v>
      </c>
      <c r="B9475" s="1" t="s">
        <v>12135</v>
      </c>
      <c r="C9475" s="1" t="s">
        <v>8820</v>
      </c>
      <c r="D9475" s="1" t="s">
        <v>12150</v>
      </c>
      <c r="E9475" s="1" t="s">
        <v>310</v>
      </c>
      <c r="F9475" s="1" t="s">
        <v>9871</v>
      </c>
      <c r="G9475" s="1" t="s">
        <v>103</v>
      </c>
      <c r="H9475" s="1" t="s">
        <v>298</v>
      </c>
      <c r="I9475" s="1">
        <v>3</v>
      </c>
      <c r="J9475" s="1">
        <v>2023</v>
      </c>
      <c r="K9475" s="1">
        <v>624270</v>
      </c>
      <c r="L9475" s="1">
        <v>0</v>
      </c>
      <c r="M9475" s="1">
        <f t="array" ref="M9475">SUMPRODUCT(MAX(ISNUMBER(SEARCH('Class Rules'!$B$6:$B$85,$E9475))*ISNUMBER(SEARCH('Class Rules'!$C$6:$C$85,$F9475))*'Class Rules'!$A$6:$A$85))</f>
        <v>0</v>
      </c>
      <c r="N9475" s="1" t="str">
        <f t="array" ref="N9475">IF($M9475=0,'Class Rules'!$D$3,INDEX('Class Rules'!$D$6:$D$85,MATCH($M9475,'Class Rules'!$A$6:$A$85,0)))</f>
        <v>Passenger LDV</v>
      </c>
      <c r="O9475" s="1" t="str">
        <f t="array" ref="O9475">IF(SUMPRODUCT(MAX(ISNUMBER(SEARCH(Fuel_Rules!$A$6:$A$30,$E9475))*ISNUMBER(SEARCH(Fuel_Rules!$B$6:$B$30,$F9475))*(Fuel_Rules!$A$6:$A$30&lt;&gt;"")))&gt;0,"Plug-in hybrid",IF($G9475="Diesel","Diesel","Gasoline"))</f>
        <v>Gasoline</v>
      </c>
    </row>
    <row r="9476" spans="1:15" ht="15" customHeight="1" x14ac:dyDescent="0.25">
      <c r="A9476" s="1">
        <v>2022</v>
      </c>
      <c r="B9476" s="1" t="s">
        <v>12135</v>
      </c>
      <c r="C9476" s="1" t="s">
        <v>8820</v>
      </c>
      <c r="D9476" s="1" t="s">
        <v>12151</v>
      </c>
      <c r="E9476" s="1" t="s">
        <v>310</v>
      </c>
      <c r="F9476" s="1" t="s">
        <v>9871</v>
      </c>
      <c r="G9476" s="1" t="s">
        <v>103</v>
      </c>
      <c r="H9476" s="1" t="s">
        <v>298</v>
      </c>
      <c r="I9476" s="1">
        <v>3</v>
      </c>
      <c r="J9476" s="1">
        <v>2023</v>
      </c>
      <c r="K9476" s="1">
        <v>589652</v>
      </c>
      <c r="L9476" s="1">
        <v>0</v>
      </c>
      <c r="M9476" s="1">
        <f t="array" ref="M9476">SUMPRODUCT(MAX(ISNUMBER(SEARCH('Class Rules'!$B$6:$B$85,$E9476))*ISNUMBER(SEARCH('Class Rules'!$C$6:$C$85,$F9476))*'Class Rules'!$A$6:$A$85))</f>
        <v>0</v>
      </c>
      <c r="N9476" s="1" t="str">
        <f t="array" ref="N9476">IF($M9476=0,'Class Rules'!$D$3,INDEX('Class Rules'!$D$6:$D$85,MATCH($M9476,'Class Rules'!$A$6:$A$85,0)))</f>
        <v>Passenger LDV</v>
      </c>
      <c r="O9476" s="1" t="str">
        <f t="array" ref="O9476">IF(SUMPRODUCT(MAX(ISNUMBER(SEARCH(Fuel_Rules!$A$6:$A$30,$E9476))*ISNUMBER(SEARCH(Fuel_Rules!$B$6:$B$30,$F9476))*(Fuel_Rules!$A$6:$A$30&lt;&gt;"")))&gt;0,"Plug-in hybrid",IF($G9476="Diesel","Diesel","Gasoline"))</f>
        <v>Gasoline</v>
      </c>
    </row>
    <row r="9477" spans="1:15" ht="15" customHeight="1" x14ac:dyDescent="0.25">
      <c r="A9477" s="1">
        <v>2022</v>
      </c>
      <c r="B9477" s="1" t="s">
        <v>12135</v>
      </c>
      <c r="C9477" s="1" t="s">
        <v>357</v>
      </c>
      <c r="D9477" s="1" t="s">
        <v>12152</v>
      </c>
      <c r="E9477" s="1" t="s">
        <v>310</v>
      </c>
      <c r="F9477" s="1" t="s">
        <v>359</v>
      </c>
      <c r="G9477" s="1" t="s">
        <v>103</v>
      </c>
      <c r="H9477" s="1" t="s">
        <v>298</v>
      </c>
      <c r="I9477" s="1">
        <v>2</v>
      </c>
      <c r="J9477" s="1">
        <v>2023</v>
      </c>
      <c r="K9477" s="1">
        <v>311414</v>
      </c>
      <c r="L9477" s="1">
        <v>0</v>
      </c>
      <c r="M9477" s="1">
        <f t="array" ref="M9477">SUMPRODUCT(MAX(ISNUMBER(SEARCH('Class Rules'!$B$6:$B$85,$E9477))*ISNUMBER(SEARCH('Class Rules'!$C$6:$C$85,$F9477))*'Class Rules'!$A$6:$A$85))</f>
        <v>0</v>
      </c>
      <c r="N9477" s="1" t="str">
        <f t="array" ref="N9477">IF($M9477=0,'Class Rules'!$D$3,INDEX('Class Rules'!$D$6:$D$85,MATCH($M9477,'Class Rules'!$A$6:$A$85,0)))</f>
        <v>Passenger LDV</v>
      </c>
      <c r="O9477" s="1" t="str">
        <f t="array" ref="O9477">IF(SUMPRODUCT(MAX(ISNUMBER(SEARCH(Fuel_Rules!$A$6:$A$30,$E9477))*ISNUMBER(SEARCH(Fuel_Rules!$B$6:$B$30,$F9477))*(Fuel_Rules!$A$6:$A$30&lt;&gt;"")))&gt;0,"Plug-in hybrid",IF($G9477="Diesel","Diesel","Gasoline"))</f>
        <v>Gasoline</v>
      </c>
    </row>
    <row r="9478" spans="1:15" ht="15" customHeight="1" x14ac:dyDescent="0.25">
      <c r="A9478" s="1">
        <v>2022</v>
      </c>
      <c r="B9478" s="1" t="s">
        <v>12135</v>
      </c>
      <c r="C9478" s="1" t="s">
        <v>360</v>
      </c>
      <c r="D9478" s="1" t="s">
        <v>12153</v>
      </c>
      <c r="E9478" s="1" t="s">
        <v>310</v>
      </c>
      <c r="F9478" s="1" t="s">
        <v>8825</v>
      </c>
      <c r="G9478" s="1" t="s">
        <v>103</v>
      </c>
      <c r="H9478" s="1" t="s">
        <v>298</v>
      </c>
      <c r="I9478" s="1">
        <v>2</v>
      </c>
      <c r="J9478" s="1">
        <v>2023</v>
      </c>
      <c r="K9478" s="1">
        <v>301215</v>
      </c>
      <c r="L9478" s="1">
        <v>0</v>
      </c>
      <c r="M9478" s="1">
        <f t="array" ref="M9478">SUMPRODUCT(MAX(ISNUMBER(SEARCH('Class Rules'!$B$6:$B$85,$E9478))*ISNUMBER(SEARCH('Class Rules'!$C$6:$C$85,$F9478))*'Class Rules'!$A$6:$A$85))</f>
        <v>0</v>
      </c>
      <c r="N9478" s="1" t="str">
        <f t="array" ref="N9478">IF($M9478=0,'Class Rules'!$D$3,INDEX('Class Rules'!$D$6:$D$85,MATCH($M9478,'Class Rules'!$A$6:$A$85,0)))</f>
        <v>Passenger LDV</v>
      </c>
      <c r="O9478" s="1" t="str">
        <f t="array" ref="O9478">IF(SUMPRODUCT(MAX(ISNUMBER(SEARCH(Fuel_Rules!$A$6:$A$30,$E9478))*ISNUMBER(SEARCH(Fuel_Rules!$B$6:$B$30,$F9478))*(Fuel_Rules!$A$6:$A$30&lt;&gt;"")))&gt;0,"Plug-in hybrid",IF($G9478="Diesel","Diesel","Gasoline"))</f>
        <v>Gasoline</v>
      </c>
    </row>
    <row r="9479" spans="1:15" ht="15" customHeight="1" x14ac:dyDescent="0.25">
      <c r="A9479" s="1">
        <v>2022</v>
      </c>
      <c r="B9479" s="1" t="s">
        <v>12135</v>
      </c>
      <c r="C9479" s="1" t="s">
        <v>360</v>
      </c>
      <c r="D9479" s="1" t="s">
        <v>12154</v>
      </c>
      <c r="E9479" s="1" t="s">
        <v>310</v>
      </c>
      <c r="F9479" s="1" t="s">
        <v>8825</v>
      </c>
      <c r="G9479" s="1" t="s">
        <v>103</v>
      </c>
      <c r="H9479" s="1" t="s">
        <v>298</v>
      </c>
      <c r="I9479" s="1">
        <v>2</v>
      </c>
      <c r="J9479" s="1">
        <v>2023</v>
      </c>
      <c r="K9479" s="1">
        <v>281636</v>
      </c>
      <c r="L9479" s="1">
        <v>0</v>
      </c>
      <c r="M9479" s="1">
        <f t="array" ref="M9479">SUMPRODUCT(MAX(ISNUMBER(SEARCH('Class Rules'!$B$6:$B$85,$E9479))*ISNUMBER(SEARCH('Class Rules'!$C$6:$C$85,$F9479))*'Class Rules'!$A$6:$A$85))</f>
        <v>0</v>
      </c>
      <c r="N9479" s="1" t="str">
        <f t="array" ref="N9479">IF($M9479=0,'Class Rules'!$D$3,INDEX('Class Rules'!$D$6:$D$85,MATCH($M9479,'Class Rules'!$A$6:$A$85,0)))</f>
        <v>Passenger LDV</v>
      </c>
      <c r="O9479" s="1" t="str">
        <f t="array" ref="O9479">IF(SUMPRODUCT(MAX(ISNUMBER(SEARCH(Fuel_Rules!$A$6:$A$30,$E9479))*ISNUMBER(SEARCH(Fuel_Rules!$B$6:$B$30,$F9479))*(Fuel_Rules!$A$6:$A$30&lt;&gt;"")))&gt;0,"Plug-in hybrid",IF($G9479="Diesel","Diesel","Gasoline"))</f>
        <v>Gasoline</v>
      </c>
    </row>
    <row r="9480" spans="1:15" ht="15" customHeight="1" x14ac:dyDescent="0.25">
      <c r="A9480" s="1">
        <v>2022</v>
      </c>
      <c r="B9480" s="1" t="s">
        <v>12135</v>
      </c>
      <c r="C9480" s="1" t="s">
        <v>363</v>
      </c>
      <c r="D9480" s="1" t="s">
        <v>12155</v>
      </c>
      <c r="E9480" s="1" t="s">
        <v>310</v>
      </c>
      <c r="F9480" s="1" t="s">
        <v>365</v>
      </c>
      <c r="G9480" s="1" t="s">
        <v>103</v>
      </c>
      <c r="H9480" s="1" t="s">
        <v>298</v>
      </c>
      <c r="I9480" s="1">
        <v>2</v>
      </c>
      <c r="J9480" s="1">
        <v>2023</v>
      </c>
      <c r="K9480" s="1">
        <v>414233</v>
      </c>
      <c r="L9480" s="1">
        <v>0</v>
      </c>
      <c r="M9480" s="1">
        <f t="array" ref="M9480">SUMPRODUCT(MAX(ISNUMBER(SEARCH('Class Rules'!$B$6:$B$85,$E9480))*ISNUMBER(SEARCH('Class Rules'!$C$6:$C$85,$F9480))*'Class Rules'!$A$6:$A$85))</f>
        <v>0</v>
      </c>
      <c r="N9480" s="1" t="str">
        <f t="array" ref="N9480">IF($M9480=0,'Class Rules'!$D$3,INDEX('Class Rules'!$D$6:$D$85,MATCH($M9480,'Class Rules'!$A$6:$A$85,0)))</f>
        <v>Passenger LDV</v>
      </c>
      <c r="O9480" s="1" t="str">
        <f t="array" ref="O9480">IF(SUMPRODUCT(MAX(ISNUMBER(SEARCH(Fuel_Rules!$A$6:$A$30,$E9480))*ISNUMBER(SEARCH(Fuel_Rules!$B$6:$B$30,$F9480))*(Fuel_Rules!$A$6:$A$30&lt;&gt;"")))&gt;0,"Plug-in hybrid",IF($G9480="Diesel","Diesel","Gasoline"))</f>
        <v>Gasoline</v>
      </c>
    </row>
    <row r="9481" spans="1:15" ht="15" customHeight="1" x14ac:dyDescent="0.25">
      <c r="A9481" s="1">
        <v>2022</v>
      </c>
      <c r="B9481" s="1" t="s">
        <v>12135</v>
      </c>
      <c r="C9481" s="1" t="s">
        <v>363</v>
      </c>
      <c r="D9481" s="1" t="s">
        <v>12156</v>
      </c>
      <c r="E9481" s="1" t="s">
        <v>310</v>
      </c>
      <c r="F9481" s="1" t="s">
        <v>365</v>
      </c>
      <c r="G9481" s="1" t="s">
        <v>103</v>
      </c>
      <c r="H9481" s="1" t="s">
        <v>298</v>
      </c>
      <c r="I9481" s="1">
        <v>2</v>
      </c>
      <c r="J9481" s="1">
        <v>2023</v>
      </c>
      <c r="K9481" s="1">
        <v>387307</v>
      </c>
      <c r="L9481" s="1">
        <v>0</v>
      </c>
      <c r="M9481" s="1">
        <f t="array" ref="M9481">SUMPRODUCT(MAX(ISNUMBER(SEARCH('Class Rules'!$B$6:$B$85,$E9481))*ISNUMBER(SEARCH('Class Rules'!$C$6:$C$85,$F9481))*'Class Rules'!$A$6:$A$85))</f>
        <v>0</v>
      </c>
      <c r="N9481" s="1" t="str">
        <f t="array" ref="N9481">IF($M9481=0,'Class Rules'!$D$3,INDEX('Class Rules'!$D$6:$D$85,MATCH($M9481,'Class Rules'!$A$6:$A$85,0)))</f>
        <v>Passenger LDV</v>
      </c>
      <c r="O9481" s="1" t="str">
        <f t="array" ref="O9481">IF(SUMPRODUCT(MAX(ISNUMBER(SEARCH(Fuel_Rules!$A$6:$A$30,$E9481))*ISNUMBER(SEARCH(Fuel_Rules!$B$6:$B$30,$F9481))*(Fuel_Rules!$A$6:$A$30&lt;&gt;"")))&gt;0,"Plug-in hybrid",IF($G9481="Diesel","Diesel","Gasoline"))</f>
        <v>Gasoline</v>
      </c>
    </row>
    <row r="9482" spans="1:15" ht="15" customHeight="1" x14ac:dyDescent="0.25">
      <c r="A9482" s="1">
        <v>2022</v>
      </c>
      <c r="B9482" s="1" t="s">
        <v>12135</v>
      </c>
      <c r="C9482" s="1" t="s">
        <v>6929</v>
      </c>
      <c r="D9482" s="1" t="s">
        <v>12157</v>
      </c>
      <c r="E9482" s="1" t="s">
        <v>310</v>
      </c>
      <c r="F9482" s="1" t="s">
        <v>6931</v>
      </c>
      <c r="G9482" s="1" t="s">
        <v>103</v>
      </c>
      <c r="H9482" s="1" t="s">
        <v>298</v>
      </c>
      <c r="I9482" s="1">
        <v>2</v>
      </c>
      <c r="J9482" s="1">
        <v>2023</v>
      </c>
      <c r="K9482" s="1">
        <v>358997</v>
      </c>
      <c r="L9482" s="1">
        <v>0</v>
      </c>
      <c r="M9482" s="1">
        <f t="array" ref="M9482">SUMPRODUCT(MAX(ISNUMBER(SEARCH('Class Rules'!$B$6:$B$85,$E9482))*ISNUMBER(SEARCH('Class Rules'!$C$6:$C$85,$F9482))*'Class Rules'!$A$6:$A$85))</f>
        <v>0</v>
      </c>
      <c r="N9482" s="1" t="str">
        <f t="array" ref="N9482">IF($M9482=0,'Class Rules'!$D$3,INDEX('Class Rules'!$D$6:$D$85,MATCH($M9482,'Class Rules'!$A$6:$A$85,0)))</f>
        <v>Passenger LDV</v>
      </c>
      <c r="O9482" s="1" t="str">
        <f t="array" ref="O9482">IF(SUMPRODUCT(MAX(ISNUMBER(SEARCH(Fuel_Rules!$A$6:$A$30,$E9482))*ISNUMBER(SEARCH(Fuel_Rules!$B$6:$B$30,$F9482))*(Fuel_Rules!$A$6:$A$30&lt;&gt;"")))&gt;0,"Plug-in hybrid",IF($G9482="Diesel","Diesel","Gasoline"))</f>
        <v>Gasoline</v>
      </c>
    </row>
    <row r="9483" spans="1:15" ht="15" customHeight="1" x14ac:dyDescent="0.25">
      <c r="A9483" s="1">
        <v>2022</v>
      </c>
      <c r="B9483" s="1" t="s">
        <v>12135</v>
      </c>
      <c r="C9483" s="1" t="s">
        <v>6929</v>
      </c>
      <c r="D9483" s="1" t="s">
        <v>12158</v>
      </c>
      <c r="E9483" s="1" t="s">
        <v>310</v>
      </c>
      <c r="F9483" s="1" t="s">
        <v>6931</v>
      </c>
      <c r="G9483" s="1" t="s">
        <v>103</v>
      </c>
      <c r="H9483" s="1" t="s">
        <v>298</v>
      </c>
      <c r="I9483" s="1">
        <v>2</v>
      </c>
      <c r="J9483" s="1">
        <v>2023</v>
      </c>
      <c r="K9483" s="1">
        <v>346432</v>
      </c>
      <c r="L9483" s="1">
        <v>0</v>
      </c>
      <c r="M9483" s="1">
        <f t="array" ref="M9483">SUMPRODUCT(MAX(ISNUMBER(SEARCH('Class Rules'!$B$6:$B$85,$E9483))*ISNUMBER(SEARCH('Class Rules'!$C$6:$C$85,$F9483))*'Class Rules'!$A$6:$A$85))</f>
        <v>0</v>
      </c>
      <c r="N9483" s="1" t="str">
        <f t="array" ref="N9483">IF($M9483=0,'Class Rules'!$D$3,INDEX('Class Rules'!$D$6:$D$85,MATCH($M9483,'Class Rules'!$A$6:$A$85,0)))</f>
        <v>Passenger LDV</v>
      </c>
      <c r="O9483" s="1" t="str">
        <f t="array" ref="O9483">IF(SUMPRODUCT(MAX(ISNUMBER(SEARCH(Fuel_Rules!$A$6:$A$30,$E9483))*ISNUMBER(SEARCH(Fuel_Rules!$B$6:$B$30,$F9483))*(Fuel_Rules!$A$6:$A$30&lt;&gt;"")))&gt;0,"Plug-in hybrid",IF($G9483="Diesel","Diesel","Gasoline"))</f>
        <v>Gasoline</v>
      </c>
    </row>
    <row r="9484" spans="1:15" ht="15" customHeight="1" x14ac:dyDescent="0.25">
      <c r="A9484" s="1">
        <v>2022</v>
      </c>
      <c r="B9484" s="1" t="s">
        <v>12135</v>
      </c>
      <c r="C9484" s="1" t="s">
        <v>366</v>
      </c>
      <c r="D9484" s="1" t="s">
        <v>12159</v>
      </c>
      <c r="E9484" s="1" t="s">
        <v>310</v>
      </c>
      <c r="F9484" s="1" t="s">
        <v>9877</v>
      </c>
      <c r="G9484" s="1" t="s">
        <v>103</v>
      </c>
      <c r="H9484" s="1" t="s">
        <v>298</v>
      </c>
      <c r="I9484" s="1">
        <v>3</v>
      </c>
      <c r="J9484" s="1">
        <v>2023</v>
      </c>
      <c r="K9484" s="1">
        <v>712720</v>
      </c>
      <c r="L9484" s="1">
        <v>0</v>
      </c>
      <c r="M9484" s="1">
        <f t="array" ref="M9484">SUMPRODUCT(MAX(ISNUMBER(SEARCH('Class Rules'!$B$6:$B$85,$E9484))*ISNUMBER(SEARCH('Class Rules'!$C$6:$C$85,$F9484))*'Class Rules'!$A$6:$A$85))</f>
        <v>0</v>
      </c>
      <c r="N9484" s="1" t="str">
        <f t="array" ref="N9484">IF($M9484=0,'Class Rules'!$D$3,INDEX('Class Rules'!$D$6:$D$85,MATCH($M9484,'Class Rules'!$A$6:$A$85,0)))</f>
        <v>Passenger LDV</v>
      </c>
      <c r="O9484" s="1" t="str">
        <f t="array" ref="O9484">IF(SUMPRODUCT(MAX(ISNUMBER(SEARCH(Fuel_Rules!$A$6:$A$30,$E9484))*ISNUMBER(SEARCH(Fuel_Rules!$B$6:$B$30,$F9484))*(Fuel_Rules!$A$6:$A$30&lt;&gt;"")))&gt;0,"Plug-in hybrid",IF($G9484="Diesel","Diesel","Gasoline"))</f>
        <v>Gasoline</v>
      </c>
    </row>
    <row r="9485" spans="1:15" ht="15" customHeight="1" x14ac:dyDescent="0.25">
      <c r="A9485" s="1">
        <v>2022</v>
      </c>
      <c r="B9485" s="1" t="s">
        <v>12135</v>
      </c>
      <c r="C9485" s="1" t="s">
        <v>366</v>
      </c>
      <c r="D9485" s="1" t="s">
        <v>12160</v>
      </c>
      <c r="E9485" s="1" t="s">
        <v>310</v>
      </c>
      <c r="F9485" s="1" t="s">
        <v>9877</v>
      </c>
      <c r="G9485" s="1" t="s">
        <v>103</v>
      </c>
      <c r="H9485" s="1" t="s">
        <v>298</v>
      </c>
      <c r="I9485" s="1">
        <v>3</v>
      </c>
      <c r="J9485" s="1">
        <v>2023</v>
      </c>
      <c r="K9485" s="1">
        <v>689652</v>
      </c>
      <c r="L9485" s="1">
        <v>0</v>
      </c>
      <c r="M9485" s="1">
        <f t="array" ref="M9485">SUMPRODUCT(MAX(ISNUMBER(SEARCH('Class Rules'!$B$6:$B$85,$E9485))*ISNUMBER(SEARCH('Class Rules'!$C$6:$C$85,$F9485))*'Class Rules'!$A$6:$A$85))</f>
        <v>0</v>
      </c>
      <c r="N9485" s="1" t="str">
        <f t="array" ref="N9485">IF($M9485=0,'Class Rules'!$D$3,INDEX('Class Rules'!$D$6:$D$85,MATCH($M9485,'Class Rules'!$A$6:$A$85,0)))</f>
        <v>Passenger LDV</v>
      </c>
      <c r="O9485" s="1" t="str">
        <f t="array" ref="O9485">IF(SUMPRODUCT(MAX(ISNUMBER(SEARCH(Fuel_Rules!$A$6:$A$30,$E9485))*ISNUMBER(SEARCH(Fuel_Rules!$B$6:$B$30,$F9485))*(Fuel_Rules!$A$6:$A$30&lt;&gt;"")))&gt;0,"Plug-in hybrid",IF($G9485="Diesel","Diesel","Gasoline"))</f>
        <v>Gasoline</v>
      </c>
    </row>
    <row r="9486" spans="1:15" ht="15" customHeight="1" x14ac:dyDescent="0.25">
      <c r="A9486" s="1">
        <v>2022</v>
      </c>
      <c r="B9486" s="1" t="s">
        <v>12135</v>
      </c>
      <c r="C9486" s="1" t="s">
        <v>369</v>
      </c>
      <c r="D9486" s="1" t="s">
        <v>12161</v>
      </c>
      <c r="E9486" s="1" t="s">
        <v>310</v>
      </c>
      <c r="F9486" s="1" t="s">
        <v>9879</v>
      </c>
      <c r="G9486" s="1" t="s">
        <v>103</v>
      </c>
      <c r="H9486" s="1" t="s">
        <v>298</v>
      </c>
      <c r="I9486" s="1">
        <v>3</v>
      </c>
      <c r="J9486" s="1">
        <v>2023</v>
      </c>
      <c r="K9486" s="1">
        <v>668290</v>
      </c>
      <c r="L9486" s="1">
        <v>0</v>
      </c>
      <c r="M9486" s="1">
        <f t="array" ref="M9486">SUMPRODUCT(MAX(ISNUMBER(SEARCH('Class Rules'!$B$6:$B$85,$E9486))*ISNUMBER(SEARCH('Class Rules'!$C$6:$C$85,$F9486))*'Class Rules'!$A$6:$A$85))</f>
        <v>0</v>
      </c>
      <c r="N9486" s="1" t="str">
        <f t="array" ref="N9486">IF($M9486=0,'Class Rules'!$D$3,INDEX('Class Rules'!$D$6:$D$85,MATCH($M9486,'Class Rules'!$A$6:$A$85,0)))</f>
        <v>Passenger LDV</v>
      </c>
      <c r="O9486" s="1" t="str">
        <f t="array" ref="O9486">IF(SUMPRODUCT(MAX(ISNUMBER(SEARCH(Fuel_Rules!$A$6:$A$30,$E9486))*ISNUMBER(SEARCH(Fuel_Rules!$B$6:$B$30,$F9486))*(Fuel_Rules!$A$6:$A$30&lt;&gt;"")))&gt;0,"Plug-in hybrid",IF($G9486="Diesel","Diesel","Gasoline"))</f>
        <v>Gasoline</v>
      </c>
    </row>
    <row r="9487" spans="1:15" ht="15" customHeight="1" x14ac:dyDescent="0.25">
      <c r="A9487" s="1">
        <v>2022</v>
      </c>
      <c r="B9487" s="1" t="s">
        <v>12135</v>
      </c>
      <c r="C9487" s="1" t="s">
        <v>369</v>
      </c>
      <c r="D9487" s="1" t="s">
        <v>12162</v>
      </c>
      <c r="E9487" s="1" t="s">
        <v>310</v>
      </c>
      <c r="F9487" s="1" t="s">
        <v>9879</v>
      </c>
      <c r="G9487" s="1" t="s">
        <v>103</v>
      </c>
      <c r="H9487" s="1" t="s">
        <v>298</v>
      </c>
      <c r="I9487" s="1">
        <v>3</v>
      </c>
      <c r="J9487" s="1">
        <v>2023</v>
      </c>
      <c r="K9487" s="1">
        <v>635562</v>
      </c>
      <c r="L9487" s="1">
        <v>0</v>
      </c>
      <c r="M9487" s="1">
        <f t="array" ref="M9487">SUMPRODUCT(MAX(ISNUMBER(SEARCH('Class Rules'!$B$6:$B$85,$E9487))*ISNUMBER(SEARCH('Class Rules'!$C$6:$C$85,$F9487))*'Class Rules'!$A$6:$A$85))</f>
        <v>0</v>
      </c>
      <c r="N9487" s="1" t="str">
        <f t="array" ref="N9487">IF($M9487=0,'Class Rules'!$D$3,INDEX('Class Rules'!$D$6:$D$85,MATCH($M9487,'Class Rules'!$A$6:$A$85,0)))</f>
        <v>Passenger LDV</v>
      </c>
      <c r="O9487" s="1" t="str">
        <f t="array" ref="O9487">IF(SUMPRODUCT(MAX(ISNUMBER(SEARCH(Fuel_Rules!$A$6:$A$30,$E9487))*ISNUMBER(SEARCH(Fuel_Rules!$B$6:$B$30,$F9487))*(Fuel_Rules!$A$6:$A$30&lt;&gt;"")))&gt;0,"Plug-in hybrid",IF($G9487="Diesel","Diesel","Gasoline"))</f>
        <v>Gasoline</v>
      </c>
    </row>
    <row r="9488" spans="1:15" ht="15" customHeight="1" x14ac:dyDescent="0.25">
      <c r="A9488" s="1">
        <v>2022</v>
      </c>
      <c r="B9488" s="1" t="s">
        <v>12135</v>
      </c>
      <c r="C9488" s="1" t="s">
        <v>378</v>
      </c>
      <c r="D9488" s="1" t="s">
        <v>12163</v>
      </c>
      <c r="E9488" s="1" t="s">
        <v>310</v>
      </c>
      <c r="F9488" s="1" t="s">
        <v>380</v>
      </c>
      <c r="G9488" s="1" t="s">
        <v>103</v>
      </c>
      <c r="H9488" s="1" t="s">
        <v>298</v>
      </c>
      <c r="I9488" s="1">
        <v>2</v>
      </c>
      <c r="J9488" s="1">
        <v>2023</v>
      </c>
      <c r="K9488" s="1">
        <v>291911</v>
      </c>
      <c r="L9488" s="1">
        <v>0</v>
      </c>
      <c r="M9488" s="1">
        <f t="array" ref="M9488">SUMPRODUCT(MAX(ISNUMBER(SEARCH('Class Rules'!$B$6:$B$85,$E9488))*ISNUMBER(SEARCH('Class Rules'!$C$6:$C$85,$F9488))*'Class Rules'!$A$6:$A$85))</f>
        <v>0</v>
      </c>
      <c r="N9488" s="1" t="str">
        <f t="array" ref="N9488">IF($M9488=0,'Class Rules'!$D$3,INDEX('Class Rules'!$D$6:$D$85,MATCH($M9488,'Class Rules'!$A$6:$A$85,0)))</f>
        <v>Passenger LDV</v>
      </c>
      <c r="O9488" s="1" t="str">
        <f t="array" ref="O9488">IF(SUMPRODUCT(MAX(ISNUMBER(SEARCH(Fuel_Rules!$A$6:$A$30,$E9488))*ISNUMBER(SEARCH(Fuel_Rules!$B$6:$B$30,$F9488))*(Fuel_Rules!$A$6:$A$30&lt;&gt;"")))&gt;0,"Plug-in hybrid",IF($G9488="Diesel","Diesel","Gasoline"))</f>
        <v>Gasoline</v>
      </c>
    </row>
    <row r="9489" spans="1:15" ht="15" customHeight="1" x14ac:dyDescent="0.25">
      <c r="A9489" s="1">
        <v>2022</v>
      </c>
      <c r="B9489" s="1" t="s">
        <v>12135</v>
      </c>
      <c r="C9489" s="1" t="s">
        <v>381</v>
      </c>
      <c r="D9489" s="1" t="s">
        <v>12164</v>
      </c>
      <c r="E9489" s="1" t="s">
        <v>310</v>
      </c>
      <c r="F9489" s="1" t="s">
        <v>383</v>
      </c>
      <c r="G9489" s="1" t="s">
        <v>103</v>
      </c>
      <c r="H9489" s="1" t="s">
        <v>298</v>
      </c>
      <c r="I9489" s="1">
        <v>3</v>
      </c>
      <c r="J9489" s="1">
        <v>2023</v>
      </c>
      <c r="K9489" s="1">
        <v>597499</v>
      </c>
      <c r="L9489" s="1">
        <v>0</v>
      </c>
      <c r="M9489" s="1">
        <f t="array" ref="M9489">SUMPRODUCT(MAX(ISNUMBER(SEARCH('Class Rules'!$B$6:$B$85,$E9489))*ISNUMBER(SEARCH('Class Rules'!$C$6:$C$85,$F9489))*'Class Rules'!$A$6:$A$85))</f>
        <v>0</v>
      </c>
      <c r="N9489" s="1" t="str">
        <f t="array" ref="N9489">IF($M9489=0,'Class Rules'!$D$3,INDEX('Class Rules'!$D$6:$D$85,MATCH($M9489,'Class Rules'!$A$6:$A$85,0)))</f>
        <v>Passenger LDV</v>
      </c>
      <c r="O9489" s="1" t="str">
        <f t="array" ref="O9489">IF(SUMPRODUCT(MAX(ISNUMBER(SEARCH(Fuel_Rules!$A$6:$A$30,$E9489))*ISNUMBER(SEARCH(Fuel_Rules!$B$6:$B$30,$F9489))*(Fuel_Rules!$A$6:$A$30&lt;&gt;"")))&gt;0,"Plug-in hybrid",IF($G9489="Diesel","Diesel","Gasoline"))</f>
        <v>Gasoline</v>
      </c>
    </row>
    <row r="9490" spans="1:15" ht="15" customHeight="1" x14ac:dyDescent="0.25">
      <c r="A9490" s="1">
        <v>2022</v>
      </c>
      <c r="B9490" s="1" t="s">
        <v>12135</v>
      </c>
      <c r="C9490" s="1" t="s">
        <v>387</v>
      </c>
      <c r="D9490" s="1" t="s">
        <v>12165</v>
      </c>
      <c r="E9490" s="1" t="s">
        <v>310</v>
      </c>
      <c r="F9490" s="1" t="s">
        <v>389</v>
      </c>
      <c r="G9490" s="1" t="s">
        <v>103</v>
      </c>
      <c r="H9490" s="1" t="s">
        <v>298</v>
      </c>
      <c r="I9490" s="1">
        <v>2.9</v>
      </c>
      <c r="J9490" s="1">
        <v>2023</v>
      </c>
      <c r="K9490" s="1">
        <v>784287</v>
      </c>
      <c r="L9490" s="1">
        <v>0</v>
      </c>
      <c r="M9490" s="1">
        <f t="array" ref="M9490">SUMPRODUCT(MAX(ISNUMBER(SEARCH('Class Rules'!$B$6:$B$85,$E9490))*ISNUMBER(SEARCH('Class Rules'!$C$6:$C$85,$F9490))*'Class Rules'!$A$6:$A$85))</f>
        <v>0</v>
      </c>
      <c r="N9490" s="1" t="str">
        <f t="array" ref="N9490">IF($M9490=0,'Class Rules'!$D$3,INDEX('Class Rules'!$D$6:$D$85,MATCH($M9490,'Class Rules'!$A$6:$A$85,0)))</f>
        <v>Passenger LDV</v>
      </c>
      <c r="O9490" s="1" t="str">
        <f t="array" ref="O9490">IF(SUMPRODUCT(MAX(ISNUMBER(SEARCH(Fuel_Rules!$A$6:$A$30,$E9490))*ISNUMBER(SEARCH(Fuel_Rules!$B$6:$B$30,$F9490))*(Fuel_Rules!$A$6:$A$30&lt;&gt;"")))&gt;0,"Plug-in hybrid",IF($G9490="Diesel","Diesel","Gasoline"))</f>
        <v>Gasoline</v>
      </c>
    </row>
    <row r="9491" spans="1:15" ht="15" customHeight="1" x14ac:dyDescent="0.25">
      <c r="A9491" s="1">
        <v>2022</v>
      </c>
      <c r="B9491" s="1" t="s">
        <v>12135</v>
      </c>
      <c r="C9491" s="1" t="s">
        <v>387</v>
      </c>
      <c r="D9491" s="1" t="s">
        <v>12166</v>
      </c>
      <c r="E9491" s="1" t="s">
        <v>310</v>
      </c>
      <c r="F9491" s="1" t="s">
        <v>389</v>
      </c>
      <c r="G9491" s="1" t="s">
        <v>103</v>
      </c>
      <c r="H9491" s="1" t="s">
        <v>298</v>
      </c>
      <c r="I9491" s="1">
        <v>2.9</v>
      </c>
      <c r="J9491" s="1">
        <v>2023</v>
      </c>
      <c r="K9491" s="1">
        <v>751525</v>
      </c>
      <c r="L9491" s="1">
        <v>0</v>
      </c>
      <c r="M9491" s="1">
        <f t="array" ref="M9491">SUMPRODUCT(MAX(ISNUMBER(SEARCH('Class Rules'!$B$6:$B$85,$E9491))*ISNUMBER(SEARCH('Class Rules'!$C$6:$C$85,$F9491))*'Class Rules'!$A$6:$A$85))</f>
        <v>0</v>
      </c>
      <c r="N9491" s="1" t="str">
        <f t="array" ref="N9491">IF($M9491=0,'Class Rules'!$D$3,INDEX('Class Rules'!$D$6:$D$85,MATCH($M9491,'Class Rules'!$A$6:$A$85,0)))</f>
        <v>Passenger LDV</v>
      </c>
      <c r="O9491" s="1" t="str">
        <f t="array" ref="O9491">IF(SUMPRODUCT(MAX(ISNUMBER(SEARCH(Fuel_Rules!$A$6:$A$30,$E9491))*ISNUMBER(SEARCH(Fuel_Rules!$B$6:$B$30,$F9491))*(Fuel_Rules!$A$6:$A$30&lt;&gt;"")))&gt;0,"Plug-in hybrid",IF($G9491="Diesel","Diesel","Gasoline"))</f>
        <v>Gasoline</v>
      </c>
    </row>
    <row r="9492" spans="1:15" ht="15" customHeight="1" x14ac:dyDescent="0.25">
      <c r="A9492" s="1">
        <v>2022</v>
      </c>
      <c r="B9492" s="1" t="s">
        <v>12135</v>
      </c>
      <c r="C9492" s="1" t="s">
        <v>390</v>
      </c>
      <c r="D9492" s="1" t="s">
        <v>12167</v>
      </c>
      <c r="E9492" s="1" t="s">
        <v>310</v>
      </c>
      <c r="F9492" s="1" t="s">
        <v>392</v>
      </c>
      <c r="G9492" s="1" t="s">
        <v>103</v>
      </c>
      <c r="H9492" s="1" t="s">
        <v>298</v>
      </c>
      <c r="I9492" s="1">
        <v>2</v>
      </c>
      <c r="J9492" s="1">
        <v>2023</v>
      </c>
      <c r="K9492" s="1">
        <v>366867</v>
      </c>
      <c r="L9492" s="1">
        <v>0</v>
      </c>
      <c r="M9492" s="1">
        <f t="array" ref="M9492">SUMPRODUCT(MAX(ISNUMBER(SEARCH('Class Rules'!$B$6:$B$85,$E9492))*ISNUMBER(SEARCH('Class Rules'!$C$6:$C$85,$F9492))*'Class Rules'!$A$6:$A$85))</f>
        <v>0</v>
      </c>
      <c r="N9492" s="1" t="str">
        <f t="array" ref="N9492">IF($M9492=0,'Class Rules'!$D$3,INDEX('Class Rules'!$D$6:$D$85,MATCH($M9492,'Class Rules'!$A$6:$A$85,0)))</f>
        <v>Passenger LDV</v>
      </c>
      <c r="O9492" s="1" t="str">
        <f t="array" ref="O9492">IF(SUMPRODUCT(MAX(ISNUMBER(SEARCH(Fuel_Rules!$A$6:$A$30,$E9492))*ISNUMBER(SEARCH(Fuel_Rules!$B$6:$B$30,$F9492))*(Fuel_Rules!$A$6:$A$30&lt;&gt;"")))&gt;0,"Plug-in hybrid",IF($G9492="Diesel","Diesel","Gasoline"))</f>
        <v>Gasoline</v>
      </c>
    </row>
    <row r="9493" spans="1:15" ht="15" customHeight="1" x14ac:dyDescent="0.25">
      <c r="A9493" s="1">
        <v>2022</v>
      </c>
      <c r="B9493" s="1" t="s">
        <v>12135</v>
      </c>
      <c r="C9493" s="1" t="s">
        <v>393</v>
      </c>
      <c r="D9493" s="1" t="s">
        <v>12168</v>
      </c>
      <c r="E9493" s="1" t="s">
        <v>310</v>
      </c>
      <c r="F9493" s="1" t="s">
        <v>395</v>
      </c>
      <c r="G9493" s="1" t="s">
        <v>103</v>
      </c>
      <c r="H9493" s="1" t="s">
        <v>298</v>
      </c>
      <c r="I9493" s="1">
        <v>2.5</v>
      </c>
      <c r="J9493" s="1">
        <v>2023</v>
      </c>
      <c r="K9493" s="1">
        <v>651295</v>
      </c>
      <c r="L9493" s="1">
        <v>0</v>
      </c>
      <c r="M9493" s="1">
        <f t="array" ref="M9493">SUMPRODUCT(MAX(ISNUMBER(SEARCH('Class Rules'!$B$6:$B$85,$E9493))*ISNUMBER(SEARCH('Class Rules'!$C$6:$C$85,$F9493))*'Class Rules'!$A$6:$A$85))</f>
        <v>0</v>
      </c>
      <c r="N9493" s="1" t="str">
        <f t="array" ref="N9493">IF($M9493=0,'Class Rules'!$D$3,INDEX('Class Rules'!$D$6:$D$85,MATCH($M9493,'Class Rules'!$A$6:$A$85,0)))</f>
        <v>Passenger LDV</v>
      </c>
      <c r="O9493" s="1" t="str">
        <f t="array" ref="O9493">IF(SUMPRODUCT(MAX(ISNUMBER(SEARCH(Fuel_Rules!$A$6:$A$30,$E9493))*ISNUMBER(SEARCH(Fuel_Rules!$B$6:$B$30,$F9493))*(Fuel_Rules!$A$6:$A$30&lt;&gt;"")))&gt;0,"Plug-in hybrid",IF($G9493="Diesel","Diesel","Gasoline"))</f>
        <v>Gasoline</v>
      </c>
    </row>
    <row r="9494" spans="1:15" ht="15" customHeight="1" x14ac:dyDescent="0.25">
      <c r="A9494" s="1">
        <v>2022</v>
      </c>
      <c r="B9494" s="1" t="s">
        <v>12135</v>
      </c>
      <c r="C9494" s="1" t="s">
        <v>396</v>
      </c>
      <c r="D9494" s="1" t="s">
        <v>12169</v>
      </c>
      <c r="E9494" s="1" t="s">
        <v>310</v>
      </c>
      <c r="F9494" s="1" t="s">
        <v>398</v>
      </c>
      <c r="G9494" s="1" t="s">
        <v>103</v>
      </c>
      <c r="H9494" s="1" t="s">
        <v>298</v>
      </c>
      <c r="I9494" s="1">
        <v>3</v>
      </c>
      <c r="J9494" s="1">
        <v>2023</v>
      </c>
      <c r="K9494" s="1">
        <v>553083</v>
      </c>
      <c r="L9494" s="1">
        <v>0</v>
      </c>
      <c r="M9494" s="1">
        <f t="array" ref="M9494">SUMPRODUCT(MAX(ISNUMBER(SEARCH('Class Rules'!$B$6:$B$85,$E9494))*ISNUMBER(SEARCH('Class Rules'!$C$6:$C$85,$F9494))*'Class Rules'!$A$6:$A$85))</f>
        <v>0</v>
      </c>
      <c r="N9494" s="1" t="str">
        <f t="array" ref="N9494">IF($M9494=0,'Class Rules'!$D$3,INDEX('Class Rules'!$D$6:$D$85,MATCH($M9494,'Class Rules'!$A$6:$A$85,0)))</f>
        <v>Passenger LDV</v>
      </c>
      <c r="O9494" s="1" t="str">
        <f t="array" ref="O9494">IF(SUMPRODUCT(MAX(ISNUMBER(SEARCH(Fuel_Rules!$A$6:$A$30,$E9494))*ISNUMBER(SEARCH(Fuel_Rules!$B$6:$B$30,$F9494))*(Fuel_Rules!$A$6:$A$30&lt;&gt;"")))&gt;0,"Plug-in hybrid",IF($G9494="Diesel","Diesel","Gasoline"))</f>
        <v>Gasoline</v>
      </c>
    </row>
    <row r="9495" spans="1:15" ht="15" customHeight="1" x14ac:dyDescent="0.25">
      <c r="A9495" s="1">
        <v>2022</v>
      </c>
      <c r="B9495" s="1" t="s">
        <v>12135</v>
      </c>
      <c r="C9495" s="1" t="s">
        <v>405</v>
      </c>
      <c r="D9495" s="1" t="s">
        <v>12170</v>
      </c>
      <c r="E9495" s="1" t="s">
        <v>310</v>
      </c>
      <c r="F9495" s="1" t="s">
        <v>407</v>
      </c>
      <c r="G9495" s="1" t="s">
        <v>103</v>
      </c>
      <c r="H9495" s="1" t="s">
        <v>298</v>
      </c>
      <c r="I9495" s="1">
        <v>2</v>
      </c>
      <c r="J9495" s="1">
        <v>2023</v>
      </c>
      <c r="K9495" s="1">
        <v>463925</v>
      </c>
      <c r="L9495" s="1">
        <v>0</v>
      </c>
      <c r="M9495" s="1">
        <f t="array" ref="M9495">SUMPRODUCT(MAX(ISNUMBER(SEARCH('Class Rules'!$B$6:$B$85,$E9495))*ISNUMBER(SEARCH('Class Rules'!$C$6:$C$85,$F9495))*'Class Rules'!$A$6:$A$85))</f>
        <v>0</v>
      </c>
      <c r="N9495" s="1" t="str">
        <f t="array" ref="N9495">IF($M9495=0,'Class Rules'!$D$3,INDEX('Class Rules'!$D$6:$D$85,MATCH($M9495,'Class Rules'!$A$6:$A$85,0)))</f>
        <v>Passenger LDV</v>
      </c>
      <c r="O9495" s="1" t="str">
        <f t="array" ref="O9495">IF(SUMPRODUCT(MAX(ISNUMBER(SEARCH(Fuel_Rules!$A$6:$A$30,$E9495))*ISNUMBER(SEARCH(Fuel_Rules!$B$6:$B$30,$F9495))*(Fuel_Rules!$A$6:$A$30&lt;&gt;"")))&gt;0,"Plug-in hybrid",IF($G9495="Diesel","Diesel","Gasoline"))</f>
        <v>Gasoline</v>
      </c>
    </row>
    <row r="9496" spans="1:15" ht="15" customHeight="1" x14ac:dyDescent="0.25">
      <c r="A9496" s="1">
        <v>2022</v>
      </c>
      <c r="B9496" s="1" t="s">
        <v>12135</v>
      </c>
      <c r="C9496" s="1" t="s">
        <v>408</v>
      </c>
      <c r="D9496" s="1" t="s">
        <v>12171</v>
      </c>
      <c r="E9496" s="1" t="s">
        <v>310</v>
      </c>
      <c r="F9496" s="1" t="s">
        <v>410</v>
      </c>
      <c r="G9496" s="1" t="s">
        <v>103</v>
      </c>
      <c r="H9496" s="1" t="s">
        <v>298</v>
      </c>
      <c r="I9496" s="1">
        <v>2</v>
      </c>
      <c r="J9496" s="1">
        <v>2023</v>
      </c>
      <c r="K9496" s="1">
        <v>424610</v>
      </c>
      <c r="L9496" s="1">
        <v>0</v>
      </c>
      <c r="M9496" s="1">
        <f t="array" ref="M9496">SUMPRODUCT(MAX(ISNUMBER(SEARCH('Class Rules'!$B$6:$B$85,$E9496))*ISNUMBER(SEARCH('Class Rules'!$C$6:$C$85,$F9496))*'Class Rules'!$A$6:$A$85))</f>
        <v>0</v>
      </c>
      <c r="N9496" s="1" t="str">
        <f t="array" ref="N9496">IF($M9496=0,'Class Rules'!$D$3,INDEX('Class Rules'!$D$6:$D$85,MATCH($M9496,'Class Rules'!$A$6:$A$85,0)))</f>
        <v>Passenger LDV</v>
      </c>
      <c r="O9496" s="1" t="str">
        <f t="array" ref="O9496">IF(SUMPRODUCT(MAX(ISNUMBER(SEARCH(Fuel_Rules!$A$6:$A$30,$E9496))*ISNUMBER(SEARCH(Fuel_Rules!$B$6:$B$30,$F9496))*(Fuel_Rules!$A$6:$A$30&lt;&gt;"")))&gt;0,"Plug-in hybrid",IF($G9496="Diesel","Diesel","Gasoline"))</f>
        <v>Gasoline</v>
      </c>
    </row>
    <row r="9497" spans="1:15" ht="15" customHeight="1" x14ac:dyDescent="0.25">
      <c r="A9497" s="1">
        <v>2022</v>
      </c>
      <c r="B9497" s="1" t="s">
        <v>12135</v>
      </c>
      <c r="C9497" s="1" t="s">
        <v>408</v>
      </c>
      <c r="D9497" s="1" t="s">
        <v>12172</v>
      </c>
      <c r="E9497" s="1" t="s">
        <v>310</v>
      </c>
      <c r="F9497" s="1" t="s">
        <v>410</v>
      </c>
      <c r="G9497" s="1" t="s">
        <v>103</v>
      </c>
      <c r="H9497" s="1" t="s">
        <v>298</v>
      </c>
      <c r="I9497" s="1">
        <v>2</v>
      </c>
      <c r="J9497" s="1">
        <v>2023</v>
      </c>
      <c r="K9497" s="1">
        <v>401120</v>
      </c>
      <c r="L9497" s="1">
        <v>0</v>
      </c>
      <c r="M9497" s="1">
        <f t="array" ref="M9497">SUMPRODUCT(MAX(ISNUMBER(SEARCH('Class Rules'!$B$6:$B$85,$E9497))*ISNUMBER(SEARCH('Class Rules'!$C$6:$C$85,$F9497))*'Class Rules'!$A$6:$A$85))</f>
        <v>0</v>
      </c>
      <c r="N9497" s="1" t="str">
        <f t="array" ref="N9497">IF($M9497=0,'Class Rules'!$D$3,INDEX('Class Rules'!$D$6:$D$85,MATCH($M9497,'Class Rules'!$A$6:$A$85,0)))</f>
        <v>Passenger LDV</v>
      </c>
      <c r="O9497" s="1" t="str">
        <f t="array" ref="O9497">IF(SUMPRODUCT(MAX(ISNUMBER(SEARCH(Fuel_Rules!$A$6:$A$30,$E9497))*ISNUMBER(SEARCH(Fuel_Rules!$B$6:$B$30,$F9497))*(Fuel_Rules!$A$6:$A$30&lt;&gt;"")))&gt;0,"Plug-in hybrid",IF($G9497="Diesel","Diesel","Gasoline"))</f>
        <v>Gasoline</v>
      </c>
    </row>
    <row r="9498" spans="1:15" ht="15" customHeight="1" x14ac:dyDescent="0.25">
      <c r="A9498" s="1">
        <v>2022</v>
      </c>
      <c r="B9498" s="1" t="s">
        <v>12135</v>
      </c>
      <c r="C9498" s="1" t="s">
        <v>411</v>
      </c>
      <c r="D9498" s="1" t="s">
        <v>12173</v>
      </c>
      <c r="E9498" s="1" t="s">
        <v>310</v>
      </c>
      <c r="F9498" s="1" t="s">
        <v>413</v>
      </c>
      <c r="G9498" s="1" t="s">
        <v>103</v>
      </c>
      <c r="H9498" s="1" t="s">
        <v>298</v>
      </c>
      <c r="I9498" s="1">
        <v>2</v>
      </c>
      <c r="J9498" s="1">
        <v>2023</v>
      </c>
      <c r="K9498" s="1">
        <v>430553</v>
      </c>
      <c r="L9498" s="1">
        <v>0</v>
      </c>
      <c r="M9498" s="1">
        <f t="array" ref="M9498">SUMPRODUCT(MAX(ISNUMBER(SEARCH('Class Rules'!$B$6:$B$85,$E9498))*ISNUMBER(SEARCH('Class Rules'!$C$6:$C$85,$F9498))*'Class Rules'!$A$6:$A$85))</f>
        <v>0</v>
      </c>
      <c r="N9498" s="1" t="str">
        <f t="array" ref="N9498">IF($M9498=0,'Class Rules'!$D$3,INDEX('Class Rules'!$D$6:$D$85,MATCH($M9498,'Class Rules'!$A$6:$A$85,0)))</f>
        <v>Passenger LDV</v>
      </c>
      <c r="O9498" s="1" t="str">
        <f t="array" ref="O9498">IF(SUMPRODUCT(MAX(ISNUMBER(SEARCH(Fuel_Rules!$A$6:$A$30,$E9498))*ISNUMBER(SEARCH(Fuel_Rules!$B$6:$B$30,$F9498))*(Fuel_Rules!$A$6:$A$30&lt;&gt;"")))&gt;0,"Plug-in hybrid",IF($G9498="Diesel","Diesel","Gasoline"))</f>
        <v>Gasoline</v>
      </c>
    </row>
    <row r="9499" spans="1:15" ht="15" customHeight="1" x14ac:dyDescent="0.25">
      <c r="A9499" s="1">
        <v>2022</v>
      </c>
      <c r="B9499" s="1" t="s">
        <v>12135</v>
      </c>
      <c r="C9499" s="1" t="s">
        <v>414</v>
      </c>
      <c r="D9499" s="1" t="s">
        <v>12174</v>
      </c>
      <c r="E9499" s="1" t="s">
        <v>310</v>
      </c>
      <c r="F9499" s="1" t="s">
        <v>416</v>
      </c>
      <c r="G9499" s="1" t="s">
        <v>103</v>
      </c>
      <c r="H9499" s="1" t="s">
        <v>298</v>
      </c>
      <c r="I9499" s="1">
        <v>2</v>
      </c>
      <c r="J9499" s="1">
        <v>2023</v>
      </c>
      <c r="K9499" s="1">
        <v>456574</v>
      </c>
      <c r="L9499" s="1">
        <v>0</v>
      </c>
      <c r="M9499" s="1">
        <f t="array" ref="M9499">SUMPRODUCT(MAX(ISNUMBER(SEARCH('Class Rules'!$B$6:$B$85,$E9499))*ISNUMBER(SEARCH('Class Rules'!$C$6:$C$85,$F9499))*'Class Rules'!$A$6:$A$85))</f>
        <v>0</v>
      </c>
      <c r="N9499" s="1" t="str">
        <f t="array" ref="N9499">IF($M9499=0,'Class Rules'!$D$3,INDEX('Class Rules'!$D$6:$D$85,MATCH($M9499,'Class Rules'!$A$6:$A$85,0)))</f>
        <v>Passenger LDV</v>
      </c>
      <c r="O9499" s="1" t="str">
        <f t="array" ref="O9499">IF(SUMPRODUCT(MAX(ISNUMBER(SEARCH(Fuel_Rules!$A$6:$A$30,$E9499))*ISNUMBER(SEARCH(Fuel_Rules!$B$6:$B$30,$F9499))*(Fuel_Rules!$A$6:$A$30&lt;&gt;"")))&gt;0,"Plug-in hybrid",IF($G9499="Diesel","Diesel","Gasoline"))</f>
        <v>Gasoline</v>
      </c>
    </row>
    <row r="9500" spans="1:15" ht="15" customHeight="1" x14ac:dyDescent="0.25">
      <c r="A9500" s="1">
        <v>2022</v>
      </c>
      <c r="B9500" s="1" t="s">
        <v>12135</v>
      </c>
      <c r="C9500" s="1" t="s">
        <v>417</v>
      </c>
      <c r="D9500" s="1" t="s">
        <v>12175</v>
      </c>
      <c r="E9500" s="1" t="s">
        <v>310</v>
      </c>
      <c r="F9500" s="1" t="s">
        <v>9893</v>
      </c>
      <c r="G9500" s="1" t="s">
        <v>103</v>
      </c>
      <c r="H9500" s="1" t="s">
        <v>298</v>
      </c>
      <c r="I9500" s="1">
        <v>2</v>
      </c>
      <c r="J9500" s="1">
        <v>2023</v>
      </c>
      <c r="K9500" s="1">
        <v>297700</v>
      </c>
      <c r="L9500" s="1">
        <v>0</v>
      </c>
      <c r="M9500" s="1">
        <f t="array" ref="M9500">SUMPRODUCT(MAX(ISNUMBER(SEARCH('Class Rules'!$B$6:$B$85,$E9500))*ISNUMBER(SEARCH('Class Rules'!$C$6:$C$85,$F9500))*'Class Rules'!$A$6:$A$85))</f>
        <v>0</v>
      </c>
      <c r="N9500" s="1" t="str">
        <f t="array" ref="N9500">IF($M9500=0,'Class Rules'!$D$3,INDEX('Class Rules'!$D$6:$D$85,MATCH($M9500,'Class Rules'!$A$6:$A$85,0)))</f>
        <v>Passenger LDV</v>
      </c>
      <c r="O9500" s="1" t="str">
        <f t="array" ref="O9500">IF(SUMPRODUCT(MAX(ISNUMBER(SEARCH(Fuel_Rules!$A$6:$A$30,$E9500))*ISNUMBER(SEARCH(Fuel_Rules!$B$6:$B$30,$F9500))*(Fuel_Rules!$A$6:$A$30&lt;&gt;"")))&gt;0,"Plug-in hybrid",IF($G9500="Diesel","Diesel","Gasoline"))</f>
        <v>Gasoline</v>
      </c>
    </row>
    <row r="9501" spans="1:15" ht="15" customHeight="1" x14ac:dyDescent="0.25">
      <c r="A9501" s="1">
        <v>2022</v>
      </c>
      <c r="B9501" s="1" t="s">
        <v>12135</v>
      </c>
      <c r="C9501" s="1" t="s">
        <v>420</v>
      </c>
      <c r="D9501" s="1" t="s">
        <v>12176</v>
      </c>
      <c r="E9501" s="1" t="s">
        <v>310</v>
      </c>
      <c r="F9501" s="1" t="s">
        <v>422</v>
      </c>
      <c r="G9501" s="1" t="s">
        <v>103</v>
      </c>
      <c r="H9501" s="1" t="s">
        <v>298</v>
      </c>
      <c r="I9501" s="1">
        <v>1.4</v>
      </c>
      <c r="J9501" s="1">
        <v>2023</v>
      </c>
      <c r="K9501" s="1">
        <v>246626</v>
      </c>
      <c r="L9501" s="1">
        <v>0</v>
      </c>
      <c r="M9501" s="1">
        <f t="array" ref="M9501">SUMPRODUCT(MAX(ISNUMBER(SEARCH('Class Rules'!$B$6:$B$85,$E9501))*ISNUMBER(SEARCH('Class Rules'!$C$6:$C$85,$F9501))*'Class Rules'!$A$6:$A$85))</f>
        <v>0</v>
      </c>
      <c r="N9501" s="1" t="str">
        <f t="array" ref="N9501">IF($M9501=0,'Class Rules'!$D$3,INDEX('Class Rules'!$D$6:$D$85,MATCH($M9501,'Class Rules'!$A$6:$A$85,0)))</f>
        <v>Passenger LDV</v>
      </c>
      <c r="O9501" s="1" t="str">
        <f t="array" ref="O9501">IF(SUMPRODUCT(MAX(ISNUMBER(SEARCH(Fuel_Rules!$A$6:$A$30,$E9501))*ISNUMBER(SEARCH(Fuel_Rules!$B$6:$B$30,$F9501))*(Fuel_Rules!$A$6:$A$30&lt;&gt;"")))&gt;0,"Plug-in hybrid",IF($G9501="Diesel","Diesel","Gasoline"))</f>
        <v>Gasoline</v>
      </c>
    </row>
    <row r="9502" spans="1:15" ht="15" customHeight="1" x14ac:dyDescent="0.25">
      <c r="A9502" s="1">
        <v>2022</v>
      </c>
      <c r="B9502" s="1" t="s">
        <v>12135</v>
      </c>
      <c r="C9502" s="1" t="s">
        <v>423</v>
      </c>
      <c r="D9502" s="1" t="s">
        <v>12177</v>
      </c>
      <c r="E9502" s="1" t="s">
        <v>310</v>
      </c>
      <c r="F9502" s="1" t="s">
        <v>425</v>
      </c>
      <c r="G9502" s="1" t="s">
        <v>103</v>
      </c>
      <c r="H9502" s="1" t="s">
        <v>298</v>
      </c>
      <c r="I9502" s="1">
        <v>1.4</v>
      </c>
      <c r="J9502" s="1">
        <v>2023</v>
      </c>
      <c r="K9502" s="1">
        <v>238851</v>
      </c>
      <c r="L9502" s="1">
        <v>0</v>
      </c>
      <c r="M9502" s="1">
        <f t="array" ref="M9502">SUMPRODUCT(MAX(ISNUMBER(SEARCH('Class Rules'!$B$6:$B$85,$E9502))*ISNUMBER(SEARCH('Class Rules'!$C$6:$C$85,$F9502))*'Class Rules'!$A$6:$A$85))</f>
        <v>0</v>
      </c>
      <c r="N9502" s="1" t="str">
        <f t="array" ref="N9502">IF($M9502=0,'Class Rules'!$D$3,INDEX('Class Rules'!$D$6:$D$85,MATCH($M9502,'Class Rules'!$A$6:$A$85,0)))</f>
        <v>Passenger LDV</v>
      </c>
      <c r="O9502" s="1" t="str">
        <f t="array" ref="O9502">IF(SUMPRODUCT(MAX(ISNUMBER(SEARCH(Fuel_Rules!$A$6:$A$30,$E9502))*ISNUMBER(SEARCH(Fuel_Rules!$B$6:$B$30,$F9502))*(Fuel_Rules!$A$6:$A$30&lt;&gt;"")))&gt;0,"Plug-in hybrid",IF($G9502="Diesel","Diesel","Gasoline"))</f>
        <v>Gasoline</v>
      </c>
    </row>
    <row r="9503" spans="1:15" ht="15" customHeight="1" x14ac:dyDescent="0.25">
      <c r="A9503" s="1">
        <v>2022</v>
      </c>
      <c r="B9503" s="1" t="s">
        <v>12135</v>
      </c>
      <c r="C9503" s="1" t="s">
        <v>3170</v>
      </c>
      <c r="D9503" s="1" t="s">
        <v>12178</v>
      </c>
      <c r="E9503" s="1" t="s">
        <v>310</v>
      </c>
      <c r="F9503" s="1" t="s">
        <v>9897</v>
      </c>
      <c r="G9503" s="1" t="s">
        <v>103</v>
      </c>
      <c r="H9503" s="1" t="s">
        <v>298</v>
      </c>
      <c r="I9503" s="1">
        <v>2</v>
      </c>
      <c r="J9503" s="1">
        <v>2023</v>
      </c>
      <c r="K9503" s="1">
        <v>268072</v>
      </c>
      <c r="L9503" s="1">
        <v>0</v>
      </c>
      <c r="M9503" s="1">
        <f t="array" ref="M9503">SUMPRODUCT(MAX(ISNUMBER(SEARCH('Class Rules'!$B$6:$B$85,$E9503))*ISNUMBER(SEARCH('Class Rules'!$C$6:$C$85,$F9503))*'Class Rules'!$A$6:$A$85))</f>
        <v>0</v>
      </c>
      <c r="N9503" s="1" t="str">
        <f t="array" ref="N9503">IF($M9503=0,'Class Rules'!$D$3,INDEX('Class Rules'!$D$6:$D$85,MATCH($M9503,'Class Rules'!$A$6:$A$85,0)))</f>
        <v>Passenger LDV</v>
      </c>
      <c r="O9503" s="1" t="str">
        <f t="array" ref="O9503">IF(SUMPRODUCT(MAX(ISNUMBER(SEARCH(Fuel_Rules!$A$6:$A$30,$E9503))*ISNUMBER(SEARCH(Fuel_Rules!$B$6:$B$30,$F9503))*(Fuel_Rules!$A$6:$A$30&lt;&gt;"")))&gt;0,"Plug-in hybrid",IF($G9503="Diesel","Diesel","Gasoline"))</f>
        <v>Gasoline</v>
      </c>
    </row>
    <row r="9504" spans="1:15" ht="15" customHeight="1" x14ac:dyDescent="0.25">
      <c r="A9504" s="1">
        <v>2022</v>
      </c>
      <c r="B9504" s="1" t="s">
        <v>12135</v>
      </c>
      <c r="C9504" s="1" t="s">
        <v>3173</v>
      </c>
      <c r="D9504" s="1" t="s">
        <v>12179</v>
      </c>
      <c r="E9504" s="1" t="s">
        <v>310</v>
      </c>
      <c r="F9504" s="1" t="s">
        <v>9899</v>
      </c>
      <c r="G9504" s="1" t="s">
        <v>103</v>
      </c>
      <c r="H9504" s="1" t="s">
        <v>298</v>
      </c>
      <c r="I9504" s="1">
        <v>2</v>
      </c>
      <c r="J9504" s="1">
        <v>2023</v>
      </c>
      <c r="K9504" s="1">
        <v>262848</v>
      </c>
      <c r="L9504" s="1">
        <v>0</v>
      </c>
      <c r="M9504" s="1">
        <f t="array" ref="M9504">SUMPRODUCT(MAX(ISNUMBER(SEARCH('Class Rules'!$B$6:$B$85,$E9504))*ISNUMBER(SEARCH('Class Rules'!$C$6:$C$85,$F9504))*'Class Rules'!$A$6:$A$85))</f>
        <v>0</v>
      </c>
      <c r="N9504" s="1" t="str">
        <f t="array" ref="N9504">IF($M9504=0,'Class Rules'!$D$3,INDEX('Class Rules'!$D$6:$D$85,MATCH($M9504,'Class Rules'!$A$6:$A$85,0)))</f>
        <v>Passenger LDV</v>
      </c>
      <c r="O9504" s="1" t="str">
        <f t="array" ref="O9504">IF(SUMPRODUCT(MAX(ISNUMBER(SEARCH(Fuel_Rules!$A$6:$A$30,$E9504))*ISNUMBER(SEARCH(Fuel_Rules!$B$6:$B$30,$F9504))*(Fuel_Rules!$A$6:$A$30&lt;&gt;"")))&gt;0,"Plug-in hybrid",IF($G9504="Diesel","Diesel","Gasoline"))</f>
        <v>Gasoline</v>
      </c>
    </row>
    <row r="9505" spans="1:15" ht="15" customHeight="1" x14ac:dyDescent="0.25">
      <c r="A9505" s="1">
        <v>2022</v>
      </c>
      <c r="B9505" s="1" t="s">
        <v>12135</v>
      </c>
      <c r="C9505" s="1" t="s">
        <v>6075</v>
      </c>
      <c r="D9505" s="1" t="s">
        <v>12180</v>
      </c>
      <c r="E9505" s="1" t="s">
        <v>310</v>
      </c>
      <c r="F9505" s="1" t="s">
        <v>6077</v>
      </c>
      <c r="G9505" s="1" t="s">
        <v>103</v>
      </c>
      <c r="H9505" s="1" t="s">
        <v>298</v>
      </c>
      <c r="I9505" s="1">
        <v>2</v>
      </c>
      <c r="J9505" s="1">
        <v>2023</v>
      </c>
      <c r="K9505" s="1">
        <v>335813</v>
      </c>
      <c r="L9505" s="1">
        <v>0</v>
      </c>
      <c r="M9505" s="1">
        <f t="array" ref="M9505">SUMPRODUCT(MAX(ISNUMBER(SEARCH('Class Rules'!$B$6:$B$85,$E9505))*ISNUMBER(SEARCH('Class Rules'!$C$6:$C$85,$F9505))*'Class Rules'!$A$6:$A$85))</f>
        <v>0</v>
      </c>
      <c r="N9505" s="1" t="str">
        <f t="array" ref="N9505">IF($M9505=0,'Class Rules'!$D$3,INDEX('Class Rules'!$D$6:$D$85,MATCH($M9505,'Class Rules'!$A$6:$A$85,0)))</f>
        <v>Passenger LDV</v>
      </c>
      <c r="O9505" s="1" t="str">
        <f t="array" ref="O9505">IF(SUMPRODUCT(MAX(ISNUMBER(SEARCH(Fuel_Rules!$A$6:$A$30,$E9505))*ISNUMBER(SEARCH(Fuel_Rules!$B$6:$B$30,$F9505))*(Fuel_Rules!$A$6:$A$30&lt;&gt;"")))&gt;0,"Plug-in hybrid",IF($G9505="Diesel","Diesel","Gasoline"))</f>
        <v>Gasoline</v>
      </c>
    </row>
    <row r="9506" spans="1:15" ht="15" customHeight="1" x14ac:dyDescent="0.25">
      <c r="A9506" s="1">
        <v>2022</v>
      </c>
      <c r="B9506" s="1" t="s">
        <v>12135</v>
      </c>
      <c r="C9506" s="1" t="s">
        <v>6075</v>
      </c>
      <c r="D9506" s="1" t="s">
        <v>12181</v>
      </c>
      <c r="E9506" s="1" t="s">
        <v>310</v>
      </c>
      <c r="F9506" s="1" t="s">
        <v>6077</v>
      </c>
      <c r="G9506" s="1" t="s">
        <v>103</v>
      </c>
      <c r="H9506" s="1" t="s">
        <v>298</v>
      </c>
      <c r="I9506" s="1">
        <v>2</v>
      </c>
      <c r="J9506" s="1">
        <v>2023</v>
      </c>
      <c r="K9506" s="1">
        <v>317896</v>
      </c>
      <c r="L9506" s="1">
        <v>0</v>
      </c>
      <c r="M9506" s="1">
        <f t="array" ref="M9506">SUMPRODUCT(MAX(ISNUMBER(SEARCH('Class Rules'!$B$6:$B$85,$E9506))*ISNUMBER(SEARCH('Class Rules'!$C$6:$C$85,$F9506))*'Class Rules'!$A$6:$A$85))</f>
        <v>0</v>
      </c>
      <c r="N9506" s="1" t="str">
        <f t="array" ref="N9506">IF($M9506=0,'Class Rules'!$D$3,INDEX('Class Rules'!$D$6:$D$85,MATCH($M9506,'Class Rules'!$A$6:$A$85,0)))</f>
        <v>Passenger LDV</v>
      </c>
      <c r="O9506" s="1" t="str">
        <f t="array" ref="O9506">IF(SUMPRODUCT(MAX(ISNUMBER(SEARCH(Fuel_Rules!$A$6:$A$30,$E9506))*ISNUMBER(SEARCH(Fuel_Rules!$B$6:$B$30,$F9506))*(Fuel_Rules!$A$6:$A$30&lt;&gt;"")))&gt;0,"Plug-in hybrid",IF($G9506="Diesel","Diesel","Gasoline"))</f>
        <v>Gasoline</v>
      </c>
    </row>
    <row r="9507" spans="1:15" ht="15" customHeight="1" x14ac:dyDescent="0.25">
      <c r="A9507" s="1">
        <v>2022</v>
      </c>
      <c r="B9507" s="1" t="s">
        <v>12135</v>
      </c>
      <c r="C9507" s="1" t="s">
        <v>6953</v>
      </c>
      <c r="D9507" s="1" t="s">
        <v>12182</v>
      </c>
      <c r="E9507" s="1" t="s">
        <v>310</v>
      </c>
      <c r="F9507" s="1" t="s">
        <v>6955</v>
      </c>
      <c r="G9507" s="1" t="s">
        <v>103</v>
      </c>
      <c r="H9507" s="1" t="s">
        <v>298</v>
      </c>
      <c r="I9507" s="1">
        <v>2</v>
      </c>
      <c r="J9507" s="1">
        <v>2023</v>
      </c>
      <c r="K9507" s="1">
        <v>327945</v>
      </c>
      <c r="L9507" s="1">
        <v>0</v>
      </c>
      <c r="M9507" s="1">
        <f t="array" ref="M9507">SUMPRODUCT(MAX(ISNUMBER(SEARCH('Class Rules'!$B$6:$B$85,$E9507))*ISNUMBER(SEARCH('Class Rules'!$C$6:$C$85,$F9507))*'Class Rules'!$A$6:$A$85))</f>
        <v>0</v>
      </c>
      <c r="N9507" s="1" t="str">
        <f t="array" ref="N9507">IF($M9507=0,'Class Rules'!$D$3,INDEX('Class Rules'!$D$6:$D$85,MATCH($M9507,'Class Rules'!$A$6:$A$85,0)))</f>
        <v>Passenger LDV</v>
      </c>
      <c r="O9507" s="1" t="str">
        <f t="array" ref="O9507">IF(SUMPRODUCT(MAX(ISNUMBER(SEARCH(Fuel_Rules!$A$6:$A$30,$E9507))*ISNUMBER(SEARCH(Fuel_Rules!$B$6:$B$30,$F9507))*(Fuel_Rules!$A$6:$A$30&lt;&gt;"")))&gt;0,"Plug-in hybrid",IF($G9507="Diesel","Diesel","Gasoline"))</f>
        <v>Gasoline</v>
      </c>
    </row>
    <row r="9508" spans="1:15" ht="15" customHeight="1" x14ac:dyDescent="0.25">
      <c r="A9508" s="1">
        <v>2022</v>
      </c>
      <c r="B9508" s="1" t="s">
        <v>12135</v>
      </c>
      <c r="C9508" s="1" t="s">
        <v>6953</v>
      </c>
      <c r="D9508" s="1" t="s">
        <v>12183</v>
      </c>
      <c r="E9508" s="1" t="s">
        <v>310</v>
      </c>
      <c r="F9508" s="1" t="s">
        <v>6955</v>
      </c>
      <c r="G9508" s="1" t="s">
        <v>103</v>
      </c>
      <c r="H9508" s="1" t="s">
        <v>298</v>
      </c>
      <c r="I9508" s="1">
        <v>2</v>
      </c>
      <c r="J9508" s="1">
        <v>2023</v>
      </c>
      <c r="K9508" s="1">
        <v>316021</v>
      </c>
      <c r="L9508" s="1">
        <v>0</v>
      </c>
      <c r="M9508" s="1">
        <f t="array" ref="M9508">SUMPRODUCT(MAX(ISNUMBER(SEARCH('Class Rules'!$B$6:$B$85,$E9508))*ISNUMBER(SEARCH('Class Rules'!$C$6:$C$85,$F9508))*'Class Rules'!$A$6:$A$85))</f>
        <v>0</v>
      </c>
      <c r="N9508" s="1" t="str">
        <f t="array" ref="N9508">IF($M9508=0,'Class Rules'!$D$3,INDEX('Class Rules'!$D$6:$D$85,MATCH($M9508,'Class Rules'!$A$6:$A$85,0)))</f>
        <v>Passenger LDV</v>
      </c>
      <c r="O9508" s="1" t="str">
        <f t="array" ref="O9508">IF(SUMPRODUCT(MAX(ISNUMBER(SEARCH(Fuel_Rules!$A$6:$A$30,$E9508))*ISNUMBER(SEARCH(Fuel_Rules!$B$6:$B$30,$F9508))*(Fuel_Rules!$A$6:$A$30&lt;&gt;"")))&gt;0,"Plug-in hybrid",IF($G9508="Diesel","Diesel","Gasoline"))</f>
        <v>Gasoline</v>
      </c>
    </row>
    <row r="9509" spans="1:15" ht="15" customHeight="1" x14ac:dyDescent="0.25">
      <c r="A9509" s="1">
        <v>2022</v>
      </c>
      <c r="B9509" s="1" t="s">
        <v>12135</v>
      </c>
      <c r="C9509" s="1" t="s">
        <v>6956</v>
      </c>
      <c r="D9509" s="1" t="s">
        <v>12184</v>
      </c>
      <c r="E9509" s="1" t="s">
        <v>310</v>
      </c>
      <c r="F9509" s="1" t="s">
        <v>6958</v>
      </c>
      <c r="G9509" s="1" t="s">
        <v>103</v>
      </c>
      <c r="H9509" s="1" t="s">
        <v>298</v>
      </c>
      <c r="I9509" s="1">
        <v>2</v>
      </c>
      <c r="J9509" s="1">
        <v>2023</v>
      </c>
      <c r="K9509" s="1">
        <v>343018</v>
      </c>
      <c r="L9509" s="1">
        <v>0</v>
      </c>
      <c r="M9509" s="1">
        <f t="array" ref="M9509">SUMPRODUCT(MAX(ISNUMBER(SEARCH('Class Rules'!$B$6:$B$85,$E9509))*ISNUMBER(SEARCH('Class Rules'!$C$6:$C$85,$F9509))*'Class Rules'!$A$6:$A$85))</f>
        <v>0</v>
      </c>
      <c r="N9509" s="1" t="str">
        <f t="array" ref="N9509">IF($M9509=0,'Class Rules'!$D$3,INDEX('Class Rules'!$D$6:$D$85,MATCH($M9509,'Class Rules'!$A$6:$A$85,0)))</f>
        <v>Passenger LDV</v>
      </c>
      <c r="O9509" s="1" t="str">
        <f t="array" ref="O9509">IF(SUMPRODUCT(MAX(ISNUMBER(SEARCH(Fuel_Rules!$A$6:$A$30,$E9509))*ISNUMBER(SEARCH(Fuel_Rules!$B$6:$B$30,$F9509))*(Fuel_Rules!$A$6:$A$30&lt;&gt;"")))&gt;0,"Plug-in hybrid",IF($G9509="Diesel","Diesel","Gasoline"))</f>
        <v>Gasoline</v>
      </c>
    </row>
    <row r="9510" spans="1:15" ht="15" customHeight="1" x14ac:dyDescent="0.25">
      <c r="A9510" s="1">
        <v>2022</v>
      </c>
      <c r="B9510" s="1" t="s">
        <v>12135</v>
      </c>
      <c r="C9510" s="1" t="s">
        <v>6956</v>
      </c>
      <c r="D9510" s="1" t="s">
        <v>12185</v>
      </c>
      <c r="E9510" s="1" t="s">
        <v>310</v>
      </c>
      <c r="F9510" s="1" t="s">
        <v>6958</v>
      </c>
      <c r="G9510" s="1" t="s">
        <v>103</v>
      </c>
      <c r="H9510" s="1" t="s">
        <v>298</v>
      </c>
      <c r="I9510" s="1">
        <v>2</v>
      </c>
      <c r="J9510" s="1">
        <v>2023</v>
      </c>
      <c r="K9510" s="1">
        <v>321021</v>
      </c>
      <c r="L9510" s="1">
        <v>0</v>
      </c>
      <c r="M9510" s="1">
        <f t="array" ref="M9510">SUMPRODUCT(MAX(ISNUMBER(SEARCH('Class Rules'!$B$6:$B$85,$E9510))*ISNUMBER(SEARCH('Class Rules'!$C$6:$C$85,$F9510))*'Class Rules'!$A$6:$A$85))</f>
        <v>0</v>
      </c>
      <c r="N9510" s="1" t="str">
        <f t="array" ref="N9510">IF($M9510=0,'Class Rules'!$D$3,INDEX('Class Rules'!$D$6:$D$85,MATCH($M9510,'Class Rules'!$A$6:$A$85,0)))</f>
        <v>Passenger LDV</v>
      </c>
      <c r="O9510" s="1" t="str">
        <f t="array" ref="O9510">IF(SUMPRODUCT(MAX(ISNUMBER(SEARCH(Fuel_Rules!$A$6:$A$30,$E9510))*ISNUMBER(SEARCH(Fuel_Rules!$B$6:$B$30,$F9510))*(Fuel_Rules!$A$6:$A$30&lt;&gt;"")))&gt;0,"Plug-in hybrid",IF($G9510="Diesel","Diesel","Gasoline"))</f>
        <v>Gasoline</v>
      </c>
    </row>
    <row r="9511" spans="1:15" ht="15" customHeight="1" x14ac:dyDescent="0.25">
      <c r="A9511" s="1">
        <v>2022</v>
      </c>
      <c r="B9511" s="1" t="s">
        <v>12135</v>
      </c>
      <c r="C9511" s="1" t="s">
        <v>6959</v>
      </c>
      <c r="D9511" s="1" t="s">
        <v>12186</v>
      </c>
      <c r="E9511" s="1" t="s">
        <v>310</v>
      </c>
      <c r="F9511" s="1" t="s">
        <v>6961</v>
      </c>
      <c r="G9511" s="1" t="s">
        <v>103</v>
      </c>
      <c r="H9511" s="1" t="s">
        <v>298</v>
      </c>
      <c r="I9511" s="1">
        <v>2</v>
      </c>
      <c r="J9511" s="1">
        <v>2023</v>
      </c>
      <c r="K9511" s="1">
        <v>353590</v>
      </c>
      <c r="L9511" s="1">
        <v>0</v>
      </c>
      <c r="M9511" s="1">
        <f t="array" ref="M9511">SUMPRODUCT(MAX(ISNUMBER(SEARCH('Class Rules'!$B$6:$B$85,$E9511))*ISNUMBER(SEARCH('Class Rules'!$C$6:$C$85,$F9511))*'Class Rules'!$A$6:$A$85))</f>
        <v>0</v>
      </c>
      <c r="N9511" s="1" t="str">
        <f t="array" ref="N9511">IF($M9511=0,'Class Rules'!$D$3,INDEX('Class Rules'!$D$6:$D$85,MATCH($M9511,'Class Rules'!$A$6:$A$85,0)))</f>
        <v>Passenger LDV</v>
      </c>
      <c r="O9511" s="1" t="str">
        <f t="array" ref="O9511">IF(SUMPRODUCT(MAX(ISNUMBER(SEARCH(Fuel_Rules!$A$6:$A$30,$E9511))*ISNUMBER(SEARCH(Fuel_Rules!$B$6:$B$30,$F9511))*(Fuel_Rules!$A$6:$A$30&lt;&gt;"")))&gt;0,"Plug-in hybrid",IF($G9511="Diesel","Diesel","Gasoline"))</f>
        <v>Gasoline</v>
      </c>
    </row>
    <row r="9512" spans="1:15" ht="15" customHeight="1" x14ac:dyDescent="0.25">
      <c r="A9512" s="1">
        <v>2022</v>
      </c>
      <c r="B9512" s="1" t="s">
        <v>12135</v>
      </c>
      <c r="C9512" s="1" t="s">
        <v>6959</v>
      </c>
      <c r="D9512" s="1" t="s">
        <v>12187</v>
      </c>
      <c r="E9512" s="1" t="s">
        <v>310</v>
      </c>
      <c r="F9512" s="1" t="s">
        <v>6961</v>
      </c>
      <c r="G9512" s="1" t="s">
        <v>103</v>
      </c>
      <c r="H9512" s="1" t="s">
        <v>298</v>
      </c>
      <c r="I9512" s="1">
        <v>2</v>
      </c>
      <c r="J9512" s="1">
        <v>2023</v>
      </c>
      <c r="K9512" s="1">
        <v>332374</v>
      </c>
      <c r="L9512" s="1">
        <v>0</v>
      </c>
      <c r="M9512" s="1">
        <f t="array" ref="M9512">SUMPRODUCT(MAX(ISNUMBER(SEARCH('Class Rules'!$B$6:$B$85,$E9512))*ISNUMBER(SEARCH('Class Rules'!$C$6:$C$85,$F9512))*'Class Rules'!$A$6:$A$85))</f>
        <v>0</v>
      </c>
      <c r="N9512" s="1" t="str">
        <f t="array" ref="N9512">IF($M9512=0,'Class Rules'!$D$3,INDEX('Class Rules'!$D$6:$D$85,MATCH($M9512,'Class Rules'!$A$6:$A$85,0)))</f>
        <v>Passenger LDV</v>
      </c>
      <c r="O9512" s="1" t="str">
        <f t="array" ref="O9512">IF(SUMPRODUCT(MAX(ISNUMBER(SEARCH(Fuel_Rules!$A$6:$A$30,$E9512))*ISNUMBER(SEARCH(Fuel_Rules!$B$6:$B$30,$F9512))*(Fuel_Rules!$A$6:$A$30&lt;&gt;"")))&gt;0,"Plug-in hybrid",IF($G9512="Diesel","Diesel","Gasoline"))</f>
        <v>Gasoline</v>
      </c>
    </row>
    <row r="9513" spans="1:15" ht="15" customHeight="1" x14ac:dyDescent="0.25">
      <c r="A9513" s="1">
        <v>2022</v>
      </c>
      <c r="B9513" s="1" t="s">
        <v>12135</v>
      </c>
      <c r="C9513" s="1" t="s">
        <v>7876</v>
      </c>
      <c r="D9513" s="1" t="s">
        <v>12188</v>
      </c>
      <c r="E9513" s="1" t="s">
        <v>310</v>
      </c>
      <c r="F9513" s="1" t="s">
        <v>7878</v>
      </c>
      <c r="G9513" s="1" t="s">
        <v>103</v>
      </c>
      <c r="H9513" s="1" t="s">
        <v>298</v>
      </c>
      <c r="I9513" s="1">
        <v>2</v>
      </c>
      <c r="J9513" s="1">
        <v>2023</v>
      </c>
      <c r="K9513" s="1">
        <v>312257</v>
      </c>
      <c r="L9513" s="1">
        <v>0</v>
      </c>
      <c r="M9513" s="1">
        <f t="array" ref="M9513">SUMPRODUCT(MAX(ISNUMBER(SEARCH('Class Rules'!$B$6:$B$85,$E9513))*ISNUMBER(SEARCH('Class Rules'!$C$6:$C$85,$F9513))*'Class Rules'!$A$6:$A$85))</f>
        <v>0</v>
      </c>
      <c r="N9513" s="1" t="str">
        <f t="array" ref="N9513">IF($M9513=0,'Class Rules'!$D$3,INDEX('Class Rules'!$D$6:$D$85,MATCH($M9513,'Class Rules'!$A$6:$A$85,0)))</f>
        <v>Passenger LDV</v>
      </c>
      <c r="O9513" s="1" t="str">
        <f t="array" ref="O9513">IF(SUMPRODUCT(MAX(ISNUMBER(SEARCH(Fuel_Rules!$A$6:$A$30,$E9513))*ISNUMBER(SEARCH(Fuel_Rules!$B$6:$B$30,$F9513))*(Fuel_Rules!$A$6:$A$30&lt;&gt;"")))&gt;0,"Plug-in hybrid",IF($G9513="Diesel","Diesel","Gasoline"))</f>
        <v>Gasoline</v>
      </c>
    </row>
    <row r="9514" spans="1:15" ht="15" customHeight="1" x14ac:dyDescent="0.25">
      <c r="A9514" s="1">
        <v>2022</v>
      </c>
      <c r="B9514" s="1" t="s">
        <v>12135</v>
      </c>
      <c r="C9514" s="1" t="s">
        <v>7876</v>
      </c>
      <c r="D9514" s="1" t="s">
        <v>12189</v>
      </c>
      <c r="E9514" s="1" t="s">
        <v>310</v>
      </c>
      <c r="F9514" s="1" t="s">
        <v>7878</v>
      </c>
      <c r="G9514" s="1" t="s">
        <v>103</v>
      </c>
      <c r="H9514" s="1" t="s">
        <v>298</v>
      </c>
      <c r="I9514" s="1">
        <v>2</v>
      </c>
      <c r="J9514" s="1">
        <v>2023</v>
      </c>
      <c r="K9514" s="1">
        <v>295255</v>
      </c>
      <c r="L9514" s="1">
        <v>0</v>
      </c>
      <c r="M9514" s="1">
        <f t="array" ref="M9514">SUMPRODUCT(MAX(ISNUMBER(SEARCH('Class Rules'!$B$6:$B$85,$E9514))*ISNUMBER(SEARCH('Class Rules'!$C$6:$C$85,$F9514))*'Class Rules'!$A$6:$A$85))</f>
        <v>0</v>
      </c>
      <c r="N9514" s="1" t="str">
        <f t="array" ref="N9514">IF($M9514=0,'Class Rules'!$D$3,INDEX('Class Rules'!$D$6:$D$85,MATCH($M9514,'Class Rules'!$A$6:$A$85,0)))</f>
        <v>Passenger LDV</v>
      </c>
      <c r="O9514" s="1" t="str">
        <f t="array" ref="O9514">IF(SUMPRODUCT(MAX(ISNUMBER(SEARCH(Fuel_Rules!$A$6:$A$30,$E9514))*ISNUMBER(SEARCH(Fuel_Rules!$B$6:$B$30,$F9514))*(Fuel_Rules!$A$6:$A$30&lt;&gt;"")))&gt;0,"Plug-in hybrid",IF($G9514="Diesel","Diesel","Gasoline"))</f>
        <v>Gasoline</v>
      </c>
    </row>
    <row r="9515" spans="1:15" ht="15" customHeight="1" x14ac:dyDescent="0.25">
      <c r="A9515" s="1">
        <v>2022</v>
      </c>
      <c r="B9515" s="1" t="s">
        <v>12135</v>
      </c>
      <c r="C9515" s="1" t="s">
        <v>9905</v>
      </c>
      <c r="D9515" s="1" t="s">
        <v>12190</v>
      </c>
      <c r="E9515" s="1" t="s">
        <v>310</v>
      </c>
      <c r="F9515" s="1" t="s">
        <v>9907</v>
      </c>
      <c r="G9515" s="1" t="s">
        <v>103</v>
      </c>
      <c r="H9515" s="1" t="s">
        <v>298</v>
      </c>
      <c r="I9515" s="1">
        <v>2</v>
      </c>
      <c r="J9515" s="1">
        <v>2023</v>
      </c>
      <c r="K9515" s="1">
        <v>478242</v>
      </c>
      <c r="L9515" s="1">
        <v>0</v>
      </c>
      <c r="M9515" s="1">
        <f t="array" ref="M9515">SUMPRODUCT(MAX(ISNUMBER(SEARCH('Class Rules'!$B$6:$B$85,$E9515))*ISNUMBER(SEARCH('Class Rules'!$C$6:$C$85,$F9515))*'Class Rules'!$A$6:$A$85))</f>
        <v>0</v>
      </c>
      <c r="N9515" s="1" t="str">
        <f t="array" ref="N9515">IF($M9515=0,'Class Rules'!$D$3,INDEX('Class Rules'!$D$6:$D$85,MATCH($M9515,'Class Rules'!$A$6:$A$85,0)))</f>
        <v>Passenger LDV</v>
      </c>
      <c r="O9515" s="1" t="str">
        <f t="array" ref="O9515">IF(SUMPRODUCT(MAX(ISNUMBER(SEARCH(Fuel_Rules!$A$6:$A$30,$E9515))*ISNUMBER(SEARCH(Fuel_Rules!$B$6:$B$30,$F9515))*(Fuel_Rules!$A$6:$A$30&lt;&gt;"")))&gt;0,"Plug-in hybrid",IF($G9515="Diesel","Diesel","Gasoline"))</f>
        <v>Plug-in hybrid</v>
      </c>
    </row>
    <row r="9516" spans="1:15" ht="15" customHeight="1" x14ac:dyDescent="0.25">
      <c r="A9516" s="1">
        <v>2022</v>
      </c>
      <c r="B9516" s="1" t="s">
        <v>12135</v>
      </c>
      <c r="C9516" s="1" t="s">
        <v>9905</v>
      </c>
      <c r="D9516" s="1" t="s">
        <v>12191</v>
      </c>
      <c r="E9516" s="1" t="s">
        <v>310</v>
      </c>
      <c r="F9516" s="1" t="s">
        <v>9907</v>
      </c>
      <c r="G9516" s="1" t="s">
        <v>103</v>
      </c>
      <c r="H9516" s="1" t="s">
        <v>298</v>
      </c>
      <c r="I9516" s="1">
        <v>2</v>
      </c>
      <c r="J9516" s="1">
        <v>2023</v>
      </c>
      <c r="K9516" s="1">
        <v>455521</v>
      </c>
      <c r="L9516" s="1">
        <v>0</v>
      </c>
      <c r="M9516" s="1">
        <f t="array" ref="M9516">SUMPRODUCT(MAX(ISNUMBER(SEARCH('Class Rules'!$B$6:$B$85,$E9516))*ISNUMBER(SEARCH('Class Rules'!$C$6:$C$85,$F9516))*'Class Rules'!$A$6:$A$85))</f>
        <v>0</v>
      </c>
      <c r="N9516" s="1" t="str">
        <f t="array" ref="N9516">IF($M9516=0,'Class Rules'!$D$3,INDEX('Class Rules'!$D$6:$D$85,MATCH($M9516,'Class Rules'!$A$6:$A$85,0)))</f>
        <v>Passenger LDV</v>
      </c>
      <c r="O9516" s="1" t="str">
        <f t="array" ref="O9516">IF(SUMPRODUCT(MAX(ISNUMBER(SEARCH(Fuel_Rules!$A$6:$A$30,$E9516))*ISNUMBER(SEARCH(Fuel_Rules!$B$6:$B$30,$F9516))*(Fuel_Rules!$A$6:$A$30&lt;&gt;"")))&gt;0,"Plug-in hybrid",IF($G9516="Diesel","Diesel","Gasoline"))</f>
        <v>Plug-in hybrid</v>
      </c>
    </row>
    <row r="9517" spans="1:15" ht="15" customHeight="1" x14ac:dyDescent="0.25">
      <c r="A9517" s="1">
        <v>2022</v>
      </c>
      <c r="B9517" s="1" t="s">
        <v>12135</v>
      </c>
      <c r="C9517" s="1" t="s">
        <v>9908</v>
      </c>
      <c r="D9517" s="1" t="s">
        <v>12192</v>
      </c>
      <c r="E9517" s="1" t="s">
        <v>310</v>
      </c>
      <c r="F9517" s="1" t="s">
        <v>9910</v>
      </c>
      <c r="G9517" s="1" t="s">
        <v>103</v>
      </c>
      <c r="H9517" s="1" t="s">
        <v>298</v>
      </c>
      <c r="I9517" s="1">
        <v>2</v>
      </c>
      <c r="J9517" s="1">
        <v>2023</v>
      </c>
      <c r="K9517" s="1">
        <v>467243</v>
      </c>
      <c r="L9517" s="1">
        <v>0</v>
      </c>
      <c r="M9517" s="1">
        <f t="array" ref="M9517">SUMPRODUCT(MAX(ISNUMBER(SEARCH('Class Rules'!$B$6:$B$85,$E9517))*ISNUMBER(SEARCH('Class Rules'!$C$6:$C$85,$F9517))*'Class Rules'!$A$6:$A$85))</f>
        <v>0</v>
      </c>
      <c r="N9517" s="1" t="str">
        <f t="array" ref="N9517">IF($M9517=0,'Class Rules'!$D$3,INDEX('Class Rules'!$D$6:$D$85,MATCH($M9517,'Class Rules'!$A$6:$A$85,0)))</f>
        <v>Passenger LDV</v>
      </c>
      <c r="O9517" s="1" t="str">
        <f t="array" ref="O9517">IF(SUMPRODUCT(MAX(ISNUMBER(SEARCH(Fuel_Rules!$A$6:$A$30,$E9517))*ISNUMBER(SEARCH(Fuel_Rules!$B$6:$B$30,$F9517))*(Fuel_Rules!$A$6:$A$30&lt;&gt;"")))&gt;0,"Plug-in hybrid",IF($G9517="Diesel","Diesel","Gasoline"))</f>
        <v>Plug-in hybrid</v>
      </c>
    </row>
    <row r="9518" spans="1:15" ht="15" customHeight="1" x14ac:dyDescent="0.25">
      <c r="A9518" s="1">
        <v>2022</v>
      </c>
      <c r="B9518" s="1" t="s">
        <v>12135</v>
      </c>
      <c r="C9518" s="1" t="s">
        <v>9908</v>
      </c>
      <c r="D9518" s="1" t="s">
        <v>12193</v>
      </c>
      <c r="E9518" s="1" t="s">
        <v>310</v>
      </c>
      <c r="F9518" s="1" t="s">
        <v>9910</v>
      </c>
      <c r="G9518" s="1" t="s">
        <v>103</v>
      </c>
      <c r="H9518" s="1" t="s">
        <v>298</v>
      </c>
      <c r="I9518" s="1">
        <v>2</v>
      </c>
      <c r="J9518" s="1">
        <v>2023</v>
      </c>
      <c r="K9518" s="1">
        <v>444120</v>
      </c>
      <c r="L9518" s="1">
        <v>0</v>
      </c>
      <c r="M9518" s="1">
        <f t="array" ref="M9518">SUMPRODUCT(MAX(ISNUMBER(SEARCH('Class Rules'!$B$6:$B$85,$E9518))*ISNUMBER(SEARCH('Class Rules'!$C$6:$C$85,$F9518))*'Class Rules'!$A$6:$A$85))</f>
        <v>0</v>
      </c>
      <c r="N9518" s="1" t="str">
        <f t="array" ref="N9518">IF($M9518=0,'Class Rules'!$D$3,INDEX('Class Rules'!$D$6:$D$85,MATCH($M9518,'Class Rules'!$A$6:$A$85,0)))</f>
        <v>Passenger LDV</v>
      </c>
      <c r="O9518" s="1" t="str">
        <f t="array" ref="O9518">IF(SUMPRODUCT(MAX(ISNUMBER(SEARCH(Fuel_Rules!$A$6:$A$30,$E9518))*ISNUMBER(SEARCH(Fuel_Rules!$B$6:$B$30,$F9518))*(Fuel_Rules!$A$6:$A$30&lt;&gt;"")))&gt;0,"Plug-in hybrid",IF($G9518="Diesel","Diesel","Gasoline"))</f>
        <v>Plug-in hybrid</v>
      </c>
    </row>
    <row r="9519" spans="1:15" ht="15" customHeight="1" x14ac:dyDescent="0.25">
      <c r="A9519" s="1">
        <v>2022</v>
      </c>
      <c r="B9519" s="1" t="s">
        <v>12135</v>
      </c>
      <c r="C9519" s="1" t="s">
        <v>9911</v>
      </c>
      <c r="D9519" s="1" t="s">
        <v>12194</v>
      </c>
      <c r="E9519" s="1" t="s">
        <v>310</v>
      </c>
      <c r="F9519" s="1" t="s">
        <v>9913</v>
      </c>
      <c r="G9519" s="1" t="s">
        <v>103</v>
      </c>
      <c r="H9519" s="1" t="s">
        <v>298</v>
      </c>
      <c r="I9519" s="1">
        <v>2</v>
      </c>
      <c r="J9519" s="1">
        <v>2023</v>
      </c>
      <c r="K9519" s="1">
        <v>494910</v>
      </c>
      <c r="L9519" s="1">
        <v>0</v>
      </c>
      <c r="M9519" s="1">
        <f t="array" ref="M9519">SUMPRODUCT(MAX(ISNUMBER(SEARCH('Class Rules'!$B$6:$B$85,$E9519))*ISNUMBER(SEARCH('Class Rules'!$C$6:$C$85,$F9519))*'Class Rules'!$A$6:$A$85))</f>
        <v>0</v>
      </c>
      <c r="N9519" s="1" t="str">
        <f t="array" ref="N9519">IF($M9519=0,'Class Rules'!$D$3,INDEX('Class Rules'!$D$6:$D$85,MATCH($M9519,'Class Rules'!$A$6:$A$85,0)))</f>
        <v>Passenger LDV</v>
      </c>
      <c r="O9519" s="1" t="str">
        <f t="array" ref="O9519">IF(SUMPRODUCT(MAX(ISNUMBER(SEARCH(Fuel_Rules!$A$6:$A$30,$E9519))*ISNUMBER(SEARCH(Fuel_Rules!$B$6:$B$30,$F9519))*(Fuel_Rules!$A$6:$A$30&lt;&gt;"")))&gt;0,"Plug-in hybrid",IF($G9519="Diesel","Diesel","Gasoline"))</f>
        <v>Plug-in hybrid</v>
      </c>
    </row>
    <row r="9520" spans="1:15" ht="15" customHeight="1" x14ac:dyDescent="0.25">
      <c r="A9520" s="1">
        <v>2022</v>
      </c>
      <c r="B9520" s="1" t="s">
        <v>12135</v>
      </c>
      <c r="C9520" s="1" t="s">
        <v>9911</v>
      </c>
      <c r="D9520" s="1" t="s">
        <v>12195</v>
      </c>
      <c r="E9520" s="1" t="s">
        <v>310</v>
      </c>
      <c r="F9520" s="1" t="s">
        <v>9913</v>
      </c>
      <c r="G9520" s="1" t="s">
        <v>103</v>
      </c>
      <c r="H9520" s="1" t="s">
        <v>298</v>
      </c>
      <c r="I9520" s="1">
        <v>2</v>
      </c>
      <c r="J9520" s="1">
        <v>2023</v>
      </c>
      <c r="K9520" s="1">
        <v>471451</v>
      </c>
      <c r="L9520" s="1">
        <v>0</v>
      </c>
      <c r="M9520" s="1">
        <f t="array" ref="M9520">SUMPRODUCT(MAX(ISNUMBER(SEARCH('Class Rules'!$B$6:$B$85,$E9520))*ISNUMBER(SEARCH('Class Rules'!$C$6:$C$85,$F9520))*'Class Rules'!$A$6:$A$85))</f>
        <v>0</v>
      </c>
      <c r="N9520" s="1" t="str">
        <f t="array" ref="N9520">IF($M9520=0,'Class Rules'!$D$3,INDEX('Class Rules'!$D$6:$D$85,MATCH($M9520,'Class Rules'!$A$6:$A$85,0)))</f>
        <v>Passenger LDV</v>
      </c>
      <c r="O9520" s="1" t="str">
        <f t="array" ref="O9520">IF(SUMPRODUCT(MAX(ISNUMBER(SEARCH(Fuel_Rules!$A$6:$A$30,$E9520))*ISNUMBER(SEARCH(Fuel_Rules!$B$6:$B$30,$F9520))*(Fuel_Rules!$A$6:$A$30&lt;&gt;"")))&gt;0,"Plug-in hybrid",IF($G9520="Diesel","Diesel","Gasoline"))</f>
        <v>Plug-in hybrid</v>
      </c>
    </row>
    <row r="9521" spans="1:15" ht="15" customHeight="1" x14ac:dyDescent="0.25">
      <c r="A9521" s="1">
        <v>2022</v>
      </c>
      <c r="B9521" s="1" t="s">
        <v>12135</v>
      </c>
      <c r="C9521" s="1" t="s">
        <v>9914</v>
      </c>
      <c r="D9521" s="1" t="s">
        <v>12196</v>
      </c>
      <c r="E9521" s="1" t="s">
        <v>310</v>
      </c>
      <c r="F9521" s="1" t="s">
        <v>9916</v>
      </c>
      <c r="G9521" s="1" t="s">
        <v>103</v>
      </c>
      <c r="H9521" s="1" t="s">
        <v>298</v>
      </c>
      <c r="I9521" s="1">
        <v>2</v>
      </c>
      <c r="J9521" s="1">
        <v>2023</v>
      </c>
      <c r="K9521" s="1">
        <v>450461</v>
      </c>
      <c r="L9521" s="1">
        <v>0</v>
      </c>
      <c r="M9521" s="1">
        <f t="array" ref="M9521">SUMPRODUCT(MAX(ISNUMBER(SEARCH('Class Rules'!$B$6:$B$85,$E9521))*ISNUMBER(SEARCH('Class Rules'!$C$6:$C$85,$F9521))*'Class Rules'!$A$6:$A$85))</f>
        <v>0</v>
      </c>
      <c r="N9521" s="1" t="str">
        <f t="array" ref="N9521">IF($M9521=0,'Class Rules'!$D$3,INDEX('Class Rules'!$D$6:$D$85,MATCH($M9521,'Class Rules'!$A$6:$A$85,0)))</f>
        <v>Passenger LDV</v>
      </c>
      <c r="O9521" s="1" t="str">
        <f t="array" ref="O9521">IF(SUMPRODUCT(MAX(ISNUMBER(SEARCH(Fuel_Rules!$A$6:$A$30,$E9521))*ISNUMBER(SEARCH(Fuel_Rules!$B$6:$B$30,$F9521))*(Fuel_Rules!$A$6:$A$30&lt;&gt;"")))&gt;0,"Plug-in hybrid",IF($G9521="Diesel","Diesel","Gasoline"))</f>
        <v>Plug-in hybrid</v>
      </c>
    </row>
    <row r="9522" spans="1:15" ht="15" customHeight="1" x14ac:dyDescent="0.25">
      <c r="A9522" s="1">
        <v>2022</v>
      </c>
      <c r="B9522" s="1" t="s">
        <v>12135</v>
      </c>
      <c r="C9522" s="1" t="s">
        <v>9914</v>
      </c>
      <c r="D9522" s="1" t="s">
        <v>12197</v>
      </c>
      <c r="E9522" s="1" t="s">
        <v>310</v>
      </c>
      <c r="F9522" s="1" t="s">
        <v>9916</v>
      </c>
      <c r="G9522" s="1" t="s">
        <v>103</v>
      </c>
      <c r="H9522" s="1" t="s">
        <v>298</v>
      </c>
      <c r="I9522" s="1">
        <v>2</v>
      </c>
      <c r="J9522" s="1">
        <v>2023</v>
      </c>
      <c r="K9522" s="1">
        <v>425562</v>
      </c>
      <c r="L9522" s="1">
        <v>0</v>
      </c>
      <c r="M9522" s="1">
        <f t="array" ref="M9522">SUMPRODUCT(MAX(ISNUMBER(SEARCH('Class Rules'!$B$6:$B$85,$E9522))*ISNUMBER(SEARCH('Class Rules'!$C$6:$C$85,$F9522))*'Class Rules'!$A$6:$A$85))</f>
        <v>0</v>
      </c>
      <c r="N9522" s="1" t="str">
        <f t="array" ref="N9522">IF($M9522=0,'Class Rules'!$D$3,INDEX('Class Rules'!$D$6:$D$85,MATCH($M9522,'Class Rules'!$A$6:$A$85,0)))</f>
        <v>Passenger LDV</v>
      </c>
      <c r="O9522" s="1" t="str">
        <f t="array" ref="O9522">IF(SUMPRODUCT(MAX(ISNUMBER(SEARCH(Fuel_Rules!$A$6:$A$30,$E9522))*ISNUMBER(SEARCH(Fuel_Rules!$B$6:$B$30,$F9522))*(Fuel_Rules!$A$6:$A$30&lt;&gt;"")))&gt;0,"Plug-in hybrid",IF($G9522="Diesel","Diesel","Gasoline"))</f>
        <v>Plug-in hybrid</v>
      </c>
    </row>
    <row r="9523" spans="1:15" ht="15" customHeight="1" x14ac:dyDescent="0.25">
      <c r="A9523" s="1">
        <v>2022</v>
      </c>
      <c r="B9523" s="1" t="s">
        <v>12135</v>
      </c>
      <c r="C9523" s="1" t="s">
        <v>11072</v>
      </c>
      <c r="D9523" s="1" t="s">
        <v>12198</v>
      </c>
      <c r="E9523" s="1" t="s">
        <v>310</v>
      </c>
      <c r="F9523" s="1" t="s">
        <v>11074</v>
      </c>
      <c r="G9523" s="1" t="s">
        <v>103</v>
      </c>
      <c r="H9523" s="1" t="s">
        <v>298</v>
      </c>
      <c r="I9523" s="1">
        <v>2</v>
      </c>
      <c r="J9523" s="1">
        <v>2023</v>
      </c>
      <c r="K9523" s="1">
        <v>282995</v>
      </c>
      <c r="L9523" s="1">
        <v>0</v>
      </c>
      <c r="M9523" s="1">
        <f t="array" ref="M9523">SUMPRODUCT(MAX(ISNUMBER(SEARCH('Class Rules'!$B$6:$B$85,$E9523))*ISNUMBER(SEARCH('Class Rules'!$C$6:$C$85,$F9523))*'Class Rules'!$A$6:$A$85))</f>
        <v>0</v>
      </c>
      <c r="N9523" s="1" t="str">
        <f t="array" ref="N9523">IF($M9523=0,'Class Rules'!$D$3,INDEX('Class Rules'!$D$6:$D$85,MATCH($M9523,'Class Rules'!$A$6:$A$85,0)))</f>
        <v>Passenger LDV</v>
      </c>
      <c r="O9523" s="1" t="str">
        <f t="array" ref="O9523">IF(SUMPRODUCT(MAX(ISNUMBER(SEARCH(Fuel_Rules!$A$6:$A$30,$E9523))*ISNUMBER(SEARCH(Fuel_Rules!$B$6:$B$30,$F9523))*(Fuel_Rules!$A$6:$A$30&lt;&gt;"")))&gt;0,"Plug-in hybrid",IF($G9523="Diesel","Diesel","Gasoline"))</f>
        <v>Gasoline</v>
      </c>
    </row>
    <row r="9524" spans="1:15" ht="15" customHeight="1" x14ac:dyDescent="0.25">
      <c r="A9524" s="1">
        <v>2022</v>
      </c>
      <c r="B9524" s="1" t="s">
        <v>12135</v>
      </c>
      <c r="C9524" s="1" t="s">
        <v>11072</v>
      </c>
      <c r="D9524" s="1" t="s">
        <v>12199</v>
      </c>
      <c r="E9524" s="1" t="s">
        <v>310</v>
      </c>
      <c r="F9524" s="1" t="s">
        <v>11074</v>
      </c>
      <c r="G9524" s="1" t="s">
        <v>103</v>
      </c>
      <c r="H9524" s="1" t="s">
        <v>298</v>
      </c>
      <c r="I9524" s="1">
        <v>2</v>
      </c>
      <c r="J9524" s="1">
        <v>2023</v>
      </c>
      <c r="K9524" s="1">
        <v>268845</v>
      </c>
      <c r="L9524" s="1">
        <v>0</v>
      </c>
      <c r="M9524" s="1">
        <f t="array" ref="M9524">SUMPRODUCT(MAX(ISNUMBER(SEARCH('Class Rules'!$B$6:$B$85,$E9524))*ISNUMBER(SEARCH('Class Rules'!$C$6:$C$85,$F9524))*'Class Rules'!$A$6:$A$85))</f>
        <v>0</v>
      </c>
      <c r="N9524" s="1" t="str">
        <f t="array" ref="N9524">IF($M9524=0,'Class Rules'!$D$3,INDEX('Class Rules'!$D$6:$D$85,MATCH($M9524,'Class Rules'!$A$6:$A$85,0)))</f>
        <v>Passenger LDV</v>
      </c>
      <c r="O9524" s="1" t="str">
        <f t="array" ref="O9524">IF(SUMPRODUCT(MAX(ISNUMBER(SEARCH(Fuel_Rules!$A$6:$A$30,$E9524))*ISNUMBER(SEARCH(Fuel_Rules!$B$6:$B$30,$F9524))*(Fuel_Rules!$A$6:$A$30&lt;&gt;"")))&gt;0,"Plug-in hybrid",IF($G9524="Diesel","Diesel","Gasoline"))</f>
        <v>Gasoline</v>
      </c>
    </row>
    <row r="9525" spans="1:15" ht="15" customHeight="1" x14ac:dyDescent="0.25">
      <c r="A9525" s="1">
        <v>2022</v>
      </c>
      <c r="B9525" s="1" t="s">
        <v>12135</v>
      </c>
      <c r="C9525" s="1" t="s">
        <v>426</v>
      </c>
      <c r="D9525" s="1" t="s">
        <v>12200</v>
      </c>
      <c r="E9525" s="1" t="s">
        <v>428</v>
      </c>
      <c r="F9525" s="1" t="s">
        <v>429</v>
      </c>
      <c r="G9525" s="1" t="s">
        <v>103</v>
      </c>
      <c r="H9525" s="1" t="s">
        <v>298</v>
      </c>
      <c r="I9525" s="1">
        <v>1.6</v>
      </c>
      <c r="J9525" s="1">
        <v>2023</v>
      </c>
      <c r="K9525" s="1">
        <v>52904</v>
      </c>
      <c r="L9525" s="1">
        <v>0</v>
      </c>
      <c r="M9525" s="1">
        <f t="array" ref="M9525">SUMPRODUCT(MAX(ISNUMBER(SEARCH('Class Rules'!$B$6:$B$85,$E9525))*ISNUMBER(SEARCH('Class Rules'!$C$6:$C$85,$F9525))*'Class Rules'!$A$6:$A$85))</f>
        <v>0</v>
      </c>
      <c r="N9525" s="1" t="str">
        <f t="array" ref="N9525">IF($M9525=0,'Class Rules'!$D$3,INDEX('Class Rules'!$D$6:$D$85,MATCH($M9525,'Class Rules'!$A$6:$A$85,0)))</f>
        <v>Passenger LDV</v>
      </c>
      <c r="O9525" s="1" t="str">
        <f t="array" ref="O9525">IF(SUMPRODUCT(MAX(ISNUMBER(SEARCH(Fuel_Rules!$A$6:$A$30,$E9525))*ISNUMBER(SEARCH(Fuel_Rules!$B$6:$B$30,$F9525))*(Fuel_Rules!$A$6:$A$30&lt;&gt;"")))&gt;0,"Plug-in hybrid",IF($G9525="Diesel","Diesel","Gasoline"))</f>
        <v>Gasoline</v>
      </c>
    </row>
    <row r="9526" spans="1:15" ht="15" customHeight="1" x14ac:dyDescent="0.25">
      <c r="A9526" s="1">
        <v>2022</v>
      </c>
      <c r="B9526" s="1" t="s">
        <v>12135</v>
      </c>
      <c r="C9526" s="1" t="s">
        <v>426</v>
      </c>
      <c r="D9526" s="1" t="s">
        <v>12201</v>
      </c>
      <c r="E9526" s="1" t="s">
        <v>428</v>
      </c>
      <c r="F9526" s="1" t="s">
        <v>429</v>
      </c>
      <c r="G9526" s="1" t="s">
        <v>103</v>
      </c>
      <c r="H9526" s="1" t="s">
        <v>298</v>
      </c>
      <c r="I9526" s="1">
        <v>1.6</v>
      </c>
      <c r="J9526" s="1">
        <v>2023</v>
      </c>
      <c r="K9526" s="1">
        <v>46521</v>
      </c>
      <c r="L9526" s="1">
        <v>0</v>
      </c>
      <c r="M9526" s="1">
        <f t="array" ref="M9526">SUMPRODUCT(MAX(ISNUMBER(SEARCH('Class Rules'!$B$6:$B$85,$E9526))*ISNUMBER(SEARCH('Class Rules'!$C$6:$C$85,$F9526))*'Class Rules'!$A$6:$A$85))</f>
        <v>0</v>
      </c>
      <c r="N9526" s="1" t="str">
        <f t="array" ref="N9526">IF($M9526=0,'Class Rules'!$D$3,INDEX('Class Rules'!$D$6:$D$85,MATCH($M9526,'Class Rules'!$A$6:$A$85,0)))</f>
        <v>Passenger LDV</v>
      </c>
      <c r="O9526" s="1" t="str">
        <f t="array" ref="O9526">IF(SUMPRODUCT(MAX(ISNUMBER(SEARCH(Fuel_Rules!$A$6:$A$30,$E9526))*ISNUMBER(SEARCH(Fuel_Rules!$B$6:$B$30,$F9526))*(Fuel_Rules!$A$6:$A$30&lt;&gt;"")))&gt;0,"Plug-in hybrid",IF($G9526="Diesel","Diesel","Gasoline"))</f>
        <v>Gasoline</v>
      </c>
    </row>
    <row r="9527" spans="1:15" ht="15" customHeight="1" x14ac:dyDescent="0.25">
      <c r="A9527" s="1">
        <v>2022</v>
      </c>
      <c r="B9527" s="1" t="s">
        <v>12135</v>
      </c>
      <c r="C9527" s="1" t="s">
        <v>430</v>
      </c>
      <c r="D9527" s="1" t="s">
        <v>12202</v>
      </c>
      <c r="E9527" s="1" t="s">
        <v>428</v>
      </c>
      <c r="F9527" s="1" t="s">
        <v>432</v>
      </c>
      <c r="G9527" s="1" t="s">
        <v>103</v>
      </c>
      <c r="H9527" s="1" t="s">
        <v>298</v>
      </c>
      <c r="I9527" s="1">
        <v>1.8</v>
      </c>
      <c r="J9527" s="1">
        <v>2023</v>
      </c>
      <c r="K9527" s="1">
        <v>69985</v>
      </c>
      <c r="L9527" s="1">
        <v>0</v>
      </c>
      <c r="M9527" s="1">
        <f t="array" ref="M9527">SUMPRODUCT(MAX(ISNUMBER(SEARCH('Class Rules'!$B$6:$B$85,$E9527))*ISNUMBER(SEARCH('Class Rules'!$C$6:$C$85,$F9527))*'Class Rules'!$A$6:$A$85))</f>
        <v>0</v>
      </c>
      <c r="N9527" s="1" t="str">
        <f t="array" ref="N9527">IF($M9527=0,'Class Rules'!$D$3,INDEX('Class Rules'!$D$6:$D$85,MATCH($M9527,'Class Rules'!$A$6:$A$85,0)))</f>
        <v>Passenger LDV</v>
      </c>
      <c r="O9527" s="1" t="str">
        <f t="array" ref="O9527">IF(SUMPRODUCT(MAX(ISNUMBER(SEARCH(Fuel_Rules!$A$6:$A$30,$E9527))*ISNUMBER(SEARCH(Fuel_Rules!$B$6:$B$30,$F9527))*(Fuel_Rules!$A$6:$A$30&lt;&gt;"")))&gt;0,"Plug-in hybrid",IF($G9527="Diesel","Diesel","Gasoline"))</f>
        <v>Gasoline</v>
      </c>
    </row>
    <row r="9528" spans="1:15" ht="15" customHeight="1" x14ac:dyDescent="0.25">
      <c r="A9528" s="1">
        <v>2022</v>
      </c>
      <c r="B9528" s="1" t="s">
        <v>12135</v>
      </c>
      <c r="C9528" s="1" t="s">
        <v>430</v>
      </c>
      <c r="D9528" s="1" t="s">
        <v>12203</v>
      </c>
      <c r="E9528" s="1" t="s">
        <v>428</v>
      </c>
      <c r="F9528" s="1" t="s">
        <v>432</v>
      </c>
      <c r="G9528" s="1" t="s">
        <v>103</v>
      </c>
      <c r="H9528" s="1" t="s">
        <v>298</v>
      </c>
      <c r="I9528" s="1">
        <v>1.8</v>
      </c>
      <c r="J9528" s="1">
        <v>2023</v>
      </c>
      <c r="K9528" s="1">
        <v>59653</v>
      </c>
      <c r="L9528" s="1">
        <v>0</v>
      </c>
      <c r="M9528" s="1">
        <f t="array" ref="M9528">SUMPRODUCT(MAX(ISNUMBER(SEARCH('Class Rules'!$B$6:$B$85,$E9528))*ISNUMBER(SEARCH('Class Rules'!$C$6:$C$85,$F9528))*'Class Rules'!$A$6:$A$85))</f>
        <v>0</v>
      </c>
      <c r="N9528" s="1" t="str">
        <f t="array" ref="N9528">IF($M9528=0,'Class Rules'!$D$3,INDEX('Class Rules'!$D$6:$D$85,MATCH($M9528,'Class Rules'!$A$6:$A$85,0)))</f>
        <v>Passenger LDV</v>
      </c>
      <c r="O9528" s="1" t="str">
        <f t="array" ref="O9528">IF(SUMPRODUCT(MAX(ISNUMBER(SEARCH(Fuel_Rules!$A$6:$A$30,$E9528))*ISNUMBER(SEARCH(Fuel_Rules!$B$6:$B$30,$F9528))*(Fuel_Rules!$A$6:$A$30&lt;&gt;"")))&gt;0,"Plug-in hybrid",IF($G9528="Diesel","Diesel","Gasoline"))</f>
        <v>Gasoline</v>
      </c>
    </row>
    <row r="9529" spans="1:15" ht="15" customHeight="1" x14ac:dyDescent="0.25">
      <c r="A9529" s="1">
        <v>2022</v>
      </c>
      <c r="B9529" s="1" t="s">
        <v>12135</v>
      </c>
      <c r="C9529" s="1" t="s">
        <v>438</v>
      </c>
      <c r="D9529" s="1" t="s">
        <v>12204</v>
      </c>
      <c r="E9529" s="1" t="s">
        <v>435</v>
      </c>
      <c r="F9529" s="1" t="s">
        <v>440</v>
      </c>
      <c r="G9529" s="1" t="s">
        <v>103</v>
      </c>
      <c r="H9529" s="1" t="s">
        <v>298</v>
      </c>
      <c r="I9529" s="1">
        <v>2</v>
      </c>
      <c r="J9529" s="1">
        <v>2023</v>
      </c>
      <c r="K9529" s="1">
        <v>328541</v>
      </c>
      <c r="L9529" s="1">
        <v>0</v>
      </c>
      <c r="M9529" s="1">
        <f t="array" ref="M9529">SUMPRODUCT(MAX(ISNUMBER(SEARCH('Class Rules'!$B$6:$B$85,$E9529))*ISNUMBER(SEARCH('Class Rules'!$C$6:$C$85,$F9529))*'Class Rules'!$A$6:$A$85))</f>
        <v>0</v>
      </c>
      <c r="N9529" s="1" t="str">
        <f t="array" ref="N9529">IF($M9529=0,'Class Rules'!$D$3,INDEX('Class Rules'!$D$6:$D$85,MATCH($M9529,'Class Rules'!$A$6:$A$85,0)))</f>
        <v>Passenger LDV</v>
      </c>
      <c r="O9529" s="1" t="str">
        <f t="array" ref="O9529">IF(SUMPRODUCT(MAX(ISNUMBER(SEARCH(Fuel_Rules!$A$6:$A$30,$E9529))*ISNUMBER(SEARCH(Fuel_Rules!$B$6:$B$30,$F9529))*(Fuel_Rules!$A$6:$A$30&lt;&gt;"")))&gt;0,"Plug-in hybrid",IF($G9529="Diesel","Diesel","Gasoline"))</f>
        <v>Gasoline</v>
      </c>
    </row>
    <row r="9530" spans="1:15" ht="15" customHeight="1" x14ac:dyDescent="0.25">
      <c r="A9530" s="1">
        <v>2022</v>
      </c>
      <c r="B9530" s="1" t="s">
        <v>12135</v>
      </c>
      <c r="C9530" s="1" t="s">
        <v>438</v>
      </c>
      <c r="D9530" s="1" t="s">
        <v>12205</v>
      </c>
      <c r="E9530" s="1" t="s">
        <v>435</v>
      </c>
      <c r="F9530" s="1" t="s">
        <v>440</v>
      </c>
      <c r="G9530" s="1" t="s">
        <v>103</v>
      </c>
      <c r="H9530" s="1" t="s">
        <v>298</v>
      </c>
      <c r="I9530" s="1">
        <v>2</v>
      </c>
      <c r="J9530" s="1">
        <v>2023</v>
      </c>
      <c r="K9530" s="1">
        <v>296672</v>
      </c>
      <c r="L9530" s="1">
        <v>0</v>
      </c>
      <c r="M9530" s="1">
        <f t="array" ref="M9530">SUMPRODUCT(MAX(ISNUMBER(SEARCH('Class Rules'!$B$6:$B$85,$E9530))*ISNUMBER(SEARCH('Class Rules'!$C$6:$C$85,$F9530))*'Class Rules'!$A$6:$A$85))</f>
        <v>0</v>
      </c>
      <c r="N9530" s="1" t="str">
        <f t="array" ref="N9530">IF($M9530=0,'Class Rules'!$D$3,INDEX('Class Rules'!$D$6:$D$85,MATCH($M9530,'Class Rules'!$A$6:$A$85,0)))</f>
        <v>Passenger LDV</v>
      </c>
      <c r="O9530" s="1" t="str">
        <f t="array" ref="O9530">IF(SUMPRODUCT(MAX(ISNUMBER(SEARCH(Fuel_Rules!$A$6:$A$30,$E9530))*ISNUMBER(SEARCH(Fuel_Rules!$B$6:$B$30,$F9530))*(Fuel_Rules!$A$6:$A$30&lt;&gt;"")))&gt;0,"Plug-in hybrid",IF($G9530="Diesel","Diesel","Gasoline"))</f>
        <v>Gasoline</v>
      </c>
    </row>
    <row r="9531" spans="1:15" ht="15" customHeight="1" x14ac:dyDescent="0.25">
      <c r="A9531" s="1">
        <v>2022</v>
      </c>
      <c r="B9531" s="1" t="s">
        <v>12135</v>
      </c>
      <c r="C9531" s="1" t="s">
        <v>441</v>
      </c>
      <c r="D9531" s="1" t="s">
        <v>12206</v>
      </c>
      <c r="E9531" s="1" t="s">
        <v>435</v>
      </c>
      <c r="F9531" s="1" t="s">
        <v>443</v>
      </c>
      <c r="G9531" s="1" t="s">
        <v>103</v>
      </c>
      <c r="H9531" s="1" t="s">
        <v>298</v>
      </c>
      <c r="I9531" s="1">
        <v>2</v>
      </c>
      <c r="J9531" s="1">
        <v>2023</v>
      </c>
      <c r="K9531" s="1">
        <v>329303</v>
      </c>
      <c r="L9531" s="1">
        <v>0</v>
      </c>
      <c r="M9531" s="1">
        <f t="array" ref="M9531">SUMPRODUCT(MAX(ISNUMBER(SEARCH('Class Rules'!$B$6:$B$85,$E9531))*ISNUMBER(SEARCH('Class Rules'!$C$6:$C$85,$F9531))*'Class Rules'!$A$6:$A$85))</f>
        <v>0</v>
      </c>
      <c r="N9531" s="1" t="str">
        <f t="array" ref="N9531">IF($M9531=0,'Class Rules'!$D$3,INDEX('Class Rules'!$D$6:$D$85,MATCH($M9531,'Class Rules'!$A$6:$A$85,0)))</f>
        <v>Passenger LDV</v>
      </c>
      <c r="O9531" s="1" t="str">
        <f t="array" ref="O9531">IF(SUMPRODUCT(MAX(ISNUMBER(SEARCH(Fuel_Rules!$A$6:$A$30,$E9531))*ISNUMBER(SEARCH(Fuel_Rules!$B$6:$B$30,$F9531))*(Fuel_Rules!$A$6:$A$30&lt;&gt;"")))&gt;0,"Plug-in hybrid",IF($G9531="Diesel","Diesel","Gasoline"))</f>
        <v>Gasoline</v>
      </c>
    </row>
    <row r="9532" spans="1:15" ht="15" customHeight="1" x14ac:dyDescent="0.25">
      <c r="A9532" s="1">
        <v>2022</v>
      </c>
      <c r="B9532" s="1" t="s">
        <v>12135</v>
      </c>
      <c r="C9532" s="1" t="s">
        <v>441</v>
      </c>
      <c r="D9532" s="1" t="s">
        <v>12207</v>
      </c>
      <c r="E9532" s="1" t="s">
        <v>435</v>
      </c>
      <c r="F9532" s="1" t="s">
        <v>443</v>
      </c>
      <c r="G9532" s="1" t="s">
        <v>103</v>
      </c>
      <c r="H9532" s="1" t="s">
        <v>298</v>
      </c>
      <c r="I9532" s="1">
        <v>2</v>
      </c>
      <c r="J9532" s="1">
        <v>2023</v>
      </c>
      <c r="K9532" s="1">
        <v>299007</v>
      </c>
      <c r="L9532" s="1">
        <v>0</v>
      </c>
      <c r="M9532" s="1">
        <f t="array" ref="M9532">SUMPRODUCT(MAX(ISNUMBER(SEARCH('Class Rules'!$B$6:$B$85,$E9532))*ISNUMBER(SEARCH('Class Rules'!$C$6:$C$85,$F9532))*'Class Rules'!$A$6:$A$85))</f>
        <v>0</v>
      </c>
      <c r="N9532" s="1" t="str">
        <f t="array" ref="N9532">IF($M9532=0,'Class Rules'!$D$3,INDEX('Class Rules'!$D$6:$D$85,MATCH($M9532,'Class Rules'!$A$6:$A$85,0)))</f>
        <v>Passenger LDV</v>
      </c>
      <c r="O9532" s="1" t="str">
        <f t="array" ref="O9532">IF(SUMPRODUCT(MAX(ISNUMBER(SEARCH(Fuel_Rules!$A$6:$A$30,$E9532))*ISNUMBER(SEARCH(Fuel_Rules!$B$6:$B$30,$F9532))*(Fuel_Rules!$A$6:$A$30&lt;&gt;"")))&gt;0,"Plug-in hybrid",IF($G9532="Diesel","Diesel","Gasoline"))</f>
        <v>Gasoline</v>
      </c>
    </row>
    <row r="9533" spans="1:15" ht="15" customHeight="1" x14ac:dyDescent="0.25">
      <c r="A9533" s="1">
        <v>2022</v>
      </c>
      <c r="B9533" s="1" t="s">
        <v>12135</v>
      </c>
      <c r="C9533" s="1" t="s">
        <v>444</v>
      </c>
      <c r="D9533" s="1" t="s">
        <v>12208</v>
      </c>
      <c r="E9533" s="1" t="s">
        <v>435</v>
      </c>
      <c r="F9533" s="1" t="s">
        <v>446</v>
      </c>
      <c r="G9533" s="1" t="s">
        <v>103</v>
      </c>
      <c r="H9533" s="1" t="s">
        <v>437</v>
      </c>
      <c r="I9533" s="1">
        <v>2</v>
      </c>
      <c r="J9533" s="1">
        <v>2023</v>
      </c>
      <c r="K9533" s="1">
        <v>282865</v>
      </c>
      <c r="L9533" s="1">
        <v>0</v>
      </c>
      <c r="M9533" s="1">
        <f t="array" ref="M9533">SUMPRODUCT(MAX(ISNUMBER(SEARCH('Class Rules'!$B$6:$B$85,$E9533))*ISNUMBER(SEARCH('Class Rules'!$C$6:$C$85,$F9533))*'Class Rules'!$A$6:$A$85))</f>
        <v>0</v>
      </c>
      <c r="N9533" s="1" t="str">
        <f t="array" ref="N9533">IF($M9533=0,'Class Rules'!$D$3,INDEX('Class Rules'!$D$6:$D$85,MATCH($M9533,'Class Rules'!$A$6:$A$85,0)))</f>
        <v>Passenger LDV</v>
      </c>
      <c r="O9533" s="1" t="str">
        <f t="array" ref="O9533">IF(SUMPRODUCT(MAX(ISNUMBER(SEARCH(Fuel_Rules!$A$6:$A$30,$E9533))*ISNUMBER(SEARCH(Fuel_Rules!$B$6:$B$30,$F9533))*(Fuel_Rules!$A$6:$A$30&lt;&gt;"")))&gt;0,"Plug-in hybrid",IF($G9533="Diesel","Diesel","Gasoline"))</f>
        <v>Gasoline</v>
      </c>
    </row>
    <row r="9534" spans="1:15" ht="15" customHeight="1" x14ac:dyDescent="0.25">
      <c r="A9534" s="1">
        <v>2022</v>
      </c>
      <c r="B9534" s="1" t="s">
        <v>12135</v>
      </c>
      <c r="C9534" s="1" t="s">
        <v>450</v>
      </c>
      <c r="D9534" s="1" t="s">
        <v>12209</v>
      </c>
      <c r="E9534" s="1" t="s">
        <v>435</v>
      </c>
      <c r="F9534" s="1" t="s">
        <v>452</v>
      </c>
      <c r="G9534" s="1" t="s">
        <v>103</v>
      </c>
      <c r="H9534" s="1" t="s">
        <v>298</v>
      </c>
      <c r="I9534" s="1">
        <v>2</v>
      </c>
      <c r="J9534" s="1">
        <v>2023</v>
      </c>
      <c r="K9534" s="1">
        <v>347471</v>
      </c>
      <c r="L9534" s="1">
        <v>0</v>
      </c>
      <c r="M9534" s="1">
        <f t="array" ref="M9534">SUMPRODUCT(MAX(ISNUMBER(SEARCH('Class Rules'!$B$6:$B$85,$E9534))*ISNUMBER(SEARCH('Class Rules'!$C$6:$C$85,$F9534))*'Class Rules'!$A$6:$A$85))</f>
        <v>0</v>
      </c>
      <c r="N9534" s="1" t="str">
        <f t="array" ref="N9534">IF($M9534=0,'Class Rules'!$D$3,INDEX('Class Rules'!$D$6:$D$85,MATCH($M9534,'Class Rules'!$A$6:$A$85,0)))</f>
        <v>Passenger LDV</v>
      </c>
      <c r="O9534" s="1" t="str">
        <f t="array" ref="O9534">IF(SUMPRODUCT(MAX(ISNUMBER(SEARCH(Fuel_Rules!$A$6:$A$30,$E9534))*ISNUMBER(SEARCH(Fuel_Rules!$B$6:$B$30,$F9534))*(Fuel_Rules!$A$6:$A$30&lt;&gt;"")))&gt;0,"Plug-in hybrid",IF($G9534="Diesel","Diesel","Gasoline"))</f>
        <v>Gasoline</v>
      </c>
    </row>
    <row r="9535" spans="1:15" ht="15" customHeight="1" x14ac:dyDescent="0.25">
      <c r="A9535" s="1">
        <v>2022</v>
      </c>
      <c r="B9535" s="1" t="s">
        <v>12135</v>
      </c>
      <c r="C9535" s="1" t="s">
        <v>450</v>
      </c>
      <c r="D9535" s="1" t="s">
        <v>12210</v>
      </c>
      <c r="E9535" s="1" t="s">
        <v>435</v>
      </c>
      <c r="F9535" s="1" t="s">
        <v>452</v>
      </c>
      <c r="G9535" s="1" t="s">
        <v>103</v>
      </c>
      <c r="H9535" s="1" t="s">
        <v>298</v>
      </c>
      <c r="I9535" s="1">
        <v>2</v>
      </c>
      <c r="J9535" s="1">
        <v>2023</v>
      </c>
      <c r="K9535" s="1">
        <v>321410</v>
      </c>
      <c r="L9535" s="1">
        <v>0</v>
      </c>
      <c r="M9535" s="1">
        <f t="array" ref="M9535">SUMPRODUCT(MAX(ISNUMBER(SEARCH('Class Rules'!$B$6:$B$85,$E9535))*ISNUMBER(SEARCH('Class Rules'!$C$6:$C$85,$F9535))*'Class Rules'!$A$6:$A$85))</f>
        <v>0</v>
      </c>
      <c r="N9535" s="1" t="str">
        <f t="array" ref="N9535">IF($M9535=0,'Class Rules'!$D$3,INDEX('Class Rules'!$D$6:$D$85,MATCH($M9535,'Class Rules'!$A$6:$A$85,0)))</f>
        <v>Passenger LDV</v>
      </c>
      <c r="O9535" s="1" t="str">
        <f t="array" ref="O9535">IF(SUMPRODUCT(MAX(ISNUMBER(SEARCH(Fuel_Rules!$A$6:$A$30,$E9535))*ISNUMBER(SEARCH(Fuel_Rules!$B$6:$B$30,$F9535))*(Fuel_Rules!$A$6:$A$30&lt;&gt;"")))&gt;0,"Plug-in hybrid",IF($G9535="Diesel","Diesel","Gasoline"))</f>
        <v>Gasoline</v>
      </c>
    </row>
    <row r="9536" spans="1:15" ht="15" customHeight="1" x14ac:dyDescent="0.25">
      <c r="A9536" s="1">
        <v>2022</v>
      </c>
      <c r="B9536" s="1" t="s">
        <v>12135</v>
      </c>
      <c r="C9536" s="1" t="s">
        <v>459</v>
      </c>
      <c r="D9536" s="1" t="s">
        <v>12211</v>
      </c>
      <c r="E9536" s="1" t="s">
        <v>435</v>
      </c>
      <c r="F9536" s="1" t="s">
        <v>6086</v>
      </c>
      <c r="G9536" s="1" t="s">
        <v>103</v>
      </c>
      <c r="H9536" s="1" t="s">
        <v>437</v>
      </c>
      <c r="I9536" s="1">
        <v>3</v>
      </c>
      <c r="J9536" s="1">
        <v>2023</v>
      </c>
      <c r="K9536" s="1">
        <v>590102</v>
      </c>
      <c r="L9536" s="1">
        <v>0</v>
      </c>
      <c r="M9536" s="1">
        <f t="array" ref="M9536">SUMPRODUCT(MAX(ISNUMBER(SEARCH('Class Rules'!$B$6:$B$85,$E9536))*ISNUMBER(SEARCH('Class Rules'!$C$6:$C$85,$F9536))*'Class Rules'!$A$6:$A$85))</f>
        <v>0</v>
      </c>
      <c r="N9536" s="1" t="str">
        <f t="array" ref="N9536">IF($M9536=0,'Class Rules'!$D$3,INDEX('Class Rules'!$D$6:$D$85,MATCH($M9536,'Class Rules'!$A$6:$A$85,0)))</f>
        <v>Passenger LDV</v>
      </c>
      <c r="O9536" s="1" t="str">
        <f t="array" ref="O9536">IF(SUMPRODUCT(MAX(ISNUMBER(SEARCH(Fuel_Rules!$A$6:$A$30,$E9536))*ISNUMBER(SEARCH(Fuel_Rules!$B$6:$B$30,$F9536))*(Fuel_Rules!$A$6:$A$30&lt;&gt;"")))&gt;0,"Plug-in hybrid",IF($G9536="Diesel","Diesel","Gasoline"))</f>
        <v>Gasoline</v>
      </c>
    </row>
    <row r="9537" spans="1:15" ht="15" customHeight="1" x14ac:dyDescent="0.25">
      <c r="A9537" s="1">
        <v>2022</v>
      </c>
      <c r="B9537" s="1" t="s">
        <v>12135</v>
      </c>
      <c r="C9537" s="1" t="s">
        <v>459</v>
      </c>
      <c r="D9537" s="1" t="s">
        <v>12212</v>
      </c>
      <c r="E9537" s="1" t="s">
        <v>435</v>
      </c>
      <c r="F9537" s="1" t="s">
        <v>6086</v>
      </c>
      <c r="G9537" s="1" t="s">
        <v>103</v>
      </c>
      <c r="H9537" s="1" t="s">
        <v>437</v>
      </c>
      <c r="I9537" s="1">
        <v>3</v>
      </c>
      <c r="J9537" s="1">
        <v>2023</v>
      </c>
      <c r="K9537" s="1">
        <v>565075</v>
      </c>
      <c r="L9537" s="1">
        <v>0</v>
      </c>
      <c r="M9537" s="1">
        <f t="array" ref="M9537">SUMPRODUCT(MAX(ISNUMBER(SEARCH('Class Rules'!$B$6:$B$85,$E9537))*ISNUMBER(SEARCH('Class Rules'!$C$6:$C$85,$F9537))*'Class Rules'!$A$6:$A$85))</f>
        <v>0</v>
      </c>
      <c r="N9537" s="1" t="str">
        <f t="array" ref="N9537">IF($M9537=0,'Class Rules'!$D$3,INDEX('Class Rules'!$D$6:$D$85,MATCH($M9537,'Class Rules'!$A$6:$A$85,0)))</f>
        <v>Passenger LDV</v>
      </c>
      <c r="O9537" s="1" t="str">
        <f t="array" ref="O9537">IF(SUMPRODUCT(MAX(ISNUMBER(SEARCH(Fuel_Rules!$A$6:$A$30,$E9537))*ISNUMBER(SEARCH(Fuel_Rules!$B$6:$B$30,$F9537))*(Fuel_Rules!$A$6:$A$30&lt;&gt;"")))&gt;0,"Plug-in hybrid",IF($G9537="Diesel","Diesel","Gasoline"))</f>
        <v>Gasoline</v>
      </c>
    </row>
    <row r="9538" spans="1:15" ht="15" customHeight="1" x14ac:dyDescent="0.25">
      <c r="A9538" s="1">
        <v>2022</v>
      </c>
      <c r="B9538" s="1" t="s">
        <v>12135</v>
      </c>
      <c r="C9538" s="1" t="s">
        <v>477</v>
      </c>
      <c r="D9538" s="1" t="s">
        <v>12213</v>
      </c>
      <c r="E9538" s="1" t="s">
        <v>435</v>
      </c>
      <c r="F9538" s="1" t="s">
        <v>479</v>
      </c>
      <c r="G9538" s="1" t="s">
        <v>103</v>
      </c>
      <c r="H9538" s="1" t="s">
        <v>437</v>
      </c>
      <c r="I9538" s="1">
        <v>2</v>
      </c>
      <c r="J9538" s="1">
        <v>2023</v>
      </c>
      <c r="K9538" s="1">
        <v>478397</v>
      </c>
      <c r="L9538" s="1">
        <v>0</v>
      </c>
      <c r="M9538" s="1">
        <f t="array" ref="M9538">SUMPRODUCT(MAX(ISNUMBER(SEARCH('Class Rules'!$B$6:$B$85,$E9538))*ISNUMBER(SEARCH('Class Rules'!$C$6:$C$85,$F9538))*'Class Rules'!$A$6:$A$85))</f>
        <v>0</v>
      </c>
      <c r="N9538" s="1" t="str">
        <f t="array" ref="N9538">IF($M9538=0,'Class Rules'!$D$3,INDEX('Class Rules'!$D$6:$D$85,MATCH($M9538,'Class Rules'!$A$6:$A$85,0)))</f>
        <v>Passenger LDV</v>
      </c>
      <c r="O9538" s="1" t="str">
        <f t="array" ref="O9538">IF(SUMPRODUCT(MAX(ISNUMBER(SEARCH(Fuel_Rules!$A$6:$A$30,$E9538))*ISNUMBER(SEARCH(Fuel_Rules!$B$6:$B$30,$F9538))*(Fuel_Rules!$A$6:$A$30&lt;&gt;"")))&gt;0,"Plug-in hybrid",IF($G9538="Diesel","Diesel","Gasoline"))</f>
        <v>Gasoline</v>
      </c>
    </row>
    <row r="9539" spans="1:15" ht="15" customHeight="1" x14ac:dyDescent="0.25">
      <c r="A9539" s="1">
        <v>2022</v>
      </c>
      <c r="B9539" s="1" t="s">
        <v>12135</v>
      </c>
      <c r="C9539" s="1" t="s">
        <v>477</v>
      </c>
      <c r="D9539" s="1" t="s">
        <v>12214</v>
      </c>
      <c r="E9539" s="1" t="s">
        <v>435</v>
      </c>
      <c r="F9539" s="1" t="s">
        <v>479</v>
      </c>
      <c r="G9539" s="1" t="s">
        <v>103</v>
      </c>
      <c r="H9539" s="1" t="s">
        <v>437</v>
      </c>
      <c r="I9539" s="1">
        <v>2</v>
      </c>
      <c r="J9539" s="1">
        <v>2023</v>
      </c>
      <c r="K9539" s="1">
        <v>461020</v>
      </c>
      <c r="L9539" s="1">
        <v>0</v>
      </c>
      <c r="M9539" s="1">
        <f t="array" ref="M9539">SUMPRODUCT(MAX(ISNUMBER(SEARCH('Class Rules'!$B$6:$B$85,$E9539))*ISNUMBER(SEARCH('Class Rules'!$C$6:$C$85,$F9539))*'Class Rules'!$A$6:$A$85))</f>
        <v>0</v>
      </c>
      <c r="N9539" s="1" t="str">
        <f t="array" ref="N9539">IF($M9539=0,'Class Rules'!$D$3,INDEX('Class Rules'!$D$6:$D$85,MATCH($M9539,'Class Rules'!$A$6:$A$85,0)))</f>
        <v>Passenger LDV</v>
      </c>
      <c r="O9539" s="1" t="str">
        <f t="array" ref="O9539">IF(SUMPRODUCT(MAX(ISNUMBER(SEARCH(Fuel_Rules!$A$6:$A$30,$E9539))*ISNUMBER(SEARCH(Fuel_Rules!$B$6:$B$30,$F9539))*(Fuel_Rules!$A$6:$A$30&lt;&gt;"")))&gt;0,"Plug-in hybrid",IF($G9539="Diesel","Diesel","Gasoline"))</f>
        <v>Gasoline</v>
      </c>
    </row>
    <row r="9540" spans="1:15" ht="15" customHeight="1" x14ac:dyDescent="0.25">
      <c r="A9540" s="1">
        <v>2022</v>
      </c>
      <c r="B9540" s="1" t="s">
        <v>12135</v>
      </c>
      <c r="C9540" s="1" t="s">
        <v>480</v>
      </c>
      <c r="D9540" s="1" t="s">
        <v>12215</v>
      </c>
      <c r="E9540" s="1" t="s">
        <v>435</v>
      </c>
      <c r="F9540" s="1" t="s">
        <v>8868</v>
      </c>
      <c r="G9540" s="1" t="s">
        <v>103</v>
      </c>
      <c r="H9540" s="1" t="s">
        <v>437</v>
      </c>
      <c r="I9540" s="1">
        <v>3</v>
      </c>
      <c r="J9540" s="1">
        <v>2023</v>
      </c>
      <c r="K9540" s="1">
        <v>613389</v>
      </c>
      <c r="L9540" s="1">
        <v>0</v>
      </c>
      <c r="M9540" s="1">
        <f t="array" ref="M9540">SUMPRODUCT(MAX(ISNUMBER(SEARCH('Class Rules'!$B$6:$B$85,$E9540))*ISNUMBER(SEARCH('Class Rules'!$C$6:$C$85,$F9540))*'Class Rules'!$A$6:$A$85))</f>
        <v>0</v>
      </c>
      <c r="N9540" s="1" t="str">
        <f t="array" ref="N9540">IF($M9540=0,'Class Rules'!$D$3,INDEX('Class Rules'!$D$6:$D$85,MATCH($M9540,'Class Rules'!$A$6:$A$85,0)))</f>
        <v>Passenger LDV</v>
      </c>
      <c r="O9540" s="1" t="str">
        <f t="array" ref="O9540">IF(SUMPRODUCT(MAX(ISNUMBER(SEARCH(Fuel_Rules!$A$6:$A$30,$E9540))*ISNUMBER(SEARCH(Fuel_Rules!$B$6:$B$30,$F9540))*(Fuel_Rules!$A$6:$A$30&lt;&gt;"")))&gt;0,"Plug-in hybrid",IF($G9540="Diesel","Diesel","Gasoline"))</f>
        <v>Gasoline</v>
      </c>
    </row>
    <row r="9541" spans="1:15" ht="15" customHeight="1" x14ac:dyDescent="0.25">
      <c r="A9541" s="1">
        <v>2022</v>
      </c>
      <c r="B9541" s="1" t="s">
        <v>12135</v>
      </c>
      <c r="C9541" s="1" t="s">
        <v>480</v>
      </c>
      <c r="D9541" s="1" t="s">
        <v>12216</v>
      </c>
      <c r="E9541" s="1" t="s">
        <v>435</v>
      </c>
      <c r="F9541" s="1" t="s">
        <v>8868</v>
      </c>
      <c r="G9541" s="1" t="s">
        <v>103</v>
      </c>
      <c r="H9541" s="1" t="s">
        <v>437</v>
      </c>
      <c r="I9541" s="1">
        <v>3</v>
      </c>
      <c r="J9541" s="1">
        <v>2023</v>
      </c>
      <c r="K9541" s="1">
        <v>586941</v>
      </c>
      <c r="L9541" s="1">
        <v>0</v>
      </c>
      <c r="M9541" s="1">
        <f t="array" ref="M9541">SUMPRODUCT(MAX(ISNUMBER(SEARCH('Class Rules'!$B$6:$B$85,$E9541))*ISNUMBER(SEARCH('Class Rules'!$C$6:$C$85,$F9541))*'Class Rules'!$A$6:$A$85))</f>
        <v>0</v>
      </c>
      <c r="N9541" s="1" t="str">
        <f t="array" ref="N9541">IF($M9541=0,'Class Rules'!$D$3,INDEX('Class Rules'!$D$6:$D$85,MATCH($M9541,'Class Rules'!$A$6:$A$85,0)))</f>
        <v>Passenger LDV</v>
      </c>
      <c r="O9541" s="1" t="str">
        <f t="array" ref="O9541">IF(SUMPRODUCT(MAX(ISNUMBER(SEARCH(Fuel_Rules!$A$6:$A$30,$E9541))*ISNUMBER(SEARCH(Fuel_Rules!$B$6:$B$30,$F9541))*(Fuel_Rules!$A$6:$A$30&lt;&gt;"")))&gt;0,"Plug-in hybrid",IF($G9541="Diesel","Diesel","Gasoline"))</f>
        <v>Gasoline</v>
      </c>
    </row>
    <row r="9542" spans="1:15" ht="15" customHeight="1" x14ac:dyDescent="0.25">
      <c r="A9542" s="1">
        <v>2022</v>
      </c>
      <c r="B9542" s="1" t="s">
        <v>12135</v>
      </c>
      <c r="C9542" s="1" t="s">
        <v>483</v>
      </c>
      <c r="D9542" s="1" t="s">
        <v>12217</v>
      </c>
      <c r="E9542" s="1" t="s">
        <v>435</v>
      </c>
      <c r="F9542" s="1" t="s">
        <v>9931</v>
      </c>
      <c r="G9542" s="1" t="s">
        <v>103</v>
      </c>
      <c r="H9542" s="1" t="s">
        <v>437</v>
      </c>
      <c r="I9542" s="1">
        <v>2</v>
      </c>
      <c r="J9542" s="1">
        <v>2023</v>
      </c>
      <c r="K9542" s="1">
        <v>453267</v>
      </c>
      <c r="L9542" s="1">
        <v>0</v>
      </c>
      <c r="M9542" s="1">
        <f t="array" ref="M9542">SUMPRODUCT(MAX(ISNUMBER(SEARCH('Class Rules'!$B$6:$B$85,$E9542))*ISNUMBER(SEARCH('Class Rules'!$C$6:$C$85,$F9542))*'Class Rules'!$A$6:$A$85))</f>
        <v>0</v>
      </c>
      <c r="N9542" s="1" t="str">
        <f t="array" ref="N9542">IF($M9542=0,'Class Rules'!$D$3,INDEX('Class Rules'!$D$6:$D$85,MATCH($M9542,'Class Rules'!$A$6:$A$85,0)))</f>
        <v>Passenger LDV</v>
      </c>
      <c r="O9542" s="1" t="str">
        <f t="array" ref="O9542">IF(SUMPRODUCT(MAX(ISNUMBER(SEARCH(Fuel_Rules!$A$6:$A$30,$E9542))*ISNUMBER(SEARCH(Fuel_Rules!$B$6:$B$30,$F9542))*(Fuel_Rules!$A$6:$A$30&lt;&gt;"")))&gt;0,"Plug-in hybrid",IF($G9542="Diesel","Diesel","Gasoline"))</f>
        <v>Plug-in hybrid</v>
      </c>
    </row>
    <row r="9543" spans="1:15" ht="15" customHeight="1" x14ac:dyDescent="0.25">
      <c r="A9543" s="1">
        <v>2022</v>
      </c>
      <c r="B9543" s="1" t="s">
        <v>12135</v>
      </c>
      <c r="C9543" s="1" t="s">
        <v>483</v>
      </c>
      <c r="D9543" s="1" t="s">
        <v>12218</v>
      </c>
      <c r="E9543" s="1" t="s">
        <v>435</v>
      </c>
      <c r="F9543" s="1" t="s">
        <v>9931</v>
      </c>
      <c r="G9543" s="1" t="s">
        <v>103</v>
      </c>
      <c r="H9543" s="1" t="s">
        <v>437</v>
      </c>
      <c r="I9543" s="1">
        <v>2</v>
      </c>
      <c r="J9543" s="1">
        <v>2023</v>
      </c>
      <c r="K9543" s="1">
        <v>432239</v>
      </c>
      <c r="L9543" s="1">
        <v>0</v>
      </c>
      <c r="M9543" s="1">
        <f t="array" ref="M9543">SUMPRODUCT(MAX(ISNUMBER(SEARCH('Class Rules'!$B$6:$B$85,$E9543))*ISNUMBER(SEARCH('Class Rules'!$C$6:$C$85,$F9543))*'Class Rules'!$A$6:$A$85))</f>
        <v>0</v>
      </c>
      <c r="N9543" s="1" t="str">
        <f t="array" ref="N9543">IF($M9543=0,'Class Rules'!$D$3,INDEX('Class Rules'!$D$6:$D$85,MATCH($M9543,'Class Rules'!$A$6:$A$85,0)))</f>
        <v>Passenger LDV</v>
      </c>
      <c r="O9543" s="1" t="str">
        <f t="array" ref="O9543">IF(SUMPRODUCT(MAX(ISNUMBER(SEARCH(Fuel_Rules!$A$6:$A$30,$E9543))*ISNUMBER(SEARCH(Fuel_Rules!$B$6:$B$30,$F9543))*(Fuel_Rules!$A$6:$A$30&lt;&gt;"")))&gt;0,"Plug-in hybrid",IF($G9543="Diesel","Diesel","Gasoline"))</f>
        <v>Plug-in hybrid</v>
      </c>
    </row>
    <row r="9544" spans="1:15" ht="15" customHeight="1" x14ac:dyDescent="0.25">
      <c r="A9544" s="1">
        <v>2022</v>
      </c>
      <c r="B9544" s="1" t="s">
        <v>12135</v>
      </c>
      <c r="C9544" s="1" t="s">
        <v>486</v>
      </c>
      <c r="D9544" s="1" t="s">
        <v>12219</v>
      </c>
      <c r="E9544" s="1" t="s">
        <v>435</v>
      </c>
      <c r="F9544" s="1" t="s">
        <v>488</v>
      </c>
      <c r="G9544" s="1" t="s">
        <v>103</v>
      </c>
      <c r="H9544" s="1" t="s">
        <v>298</v>
      </c>
      <c r="I9544" s="1">
        <v>2</v>
      </c>
      <c r="J9544" s="1">
        <v>2023</v>
      </c>
      <c r="K9544" s="1">
        <v>303732</v>
      </c>
      <c r="L9544" s="1">
        <v>0</v>
      </c>
      <c r="M9544" s="1">
        <f t="array" ref="M9544">SUMPRODUCT(MAX(ISNUMBER(SEARCH('Class Rules'!$B$6:$B$85,$E9544))*ISNUMBER(SEARCH('Class Rules'!$C$6:$C$85,$F9544))*'Class Rules'!$A$6:$A$85))</f>
        <v>0</v>
      </c>
      <c r="N9544" s="1" t="str">
        <f t="array" ref="N9544">IF($M9544=0,'Class Rules'!$D$3,INDEX('Class Rules'!$D$6:$D$85,MATCH($M9544,'Class Rules'!$A$6:$A$85,0)))</f>
        <v>Passenger LDV</v>
      </c>
      <c r="O9544" s="1" t="str">
        <f t="array" ref="O9544">IF(SUMPRODUCT(MAX(ISNUMBER(SEARCH(Fuel_Rules!$A$6:$A$30,$E9544))*ISNUMBER(SEARCH(Fuel_Rules!$B$6:$B$30,$F9544))*(Fuel_Rules!$A$6:$A$30&lt;&gt;"")))&gt;0,"Plug-in hybrid",IF($G9544="Diesel","Diesel","Gasoline"))</f>
        <v>Gasoline</v>
      </c>
    </row>
    <row r="9545" spans="1:15" ht="15" customHeight="1" x14ac:dyDescent="0.25">
      <c r="A9545" s="1">
        <v>2022</v>
      </c>
      <c r="B9545" s="1" t="s">
        <v>12135</v>
      </c>
      <c r="C9545" s="1" t="s">
        <v>513</v>
      </c>
      <c r="D9545" s="1" t="s">
        <v>12220</v>
      </c>
      <c r="E9545" s="1" t="s">
        <v>435</v>
      </c>
      <c r="F9545" s="1" t="s">
        <v>515</v>
      </c>
      <c r="G9545" s="1" t="s">
        <v>103</v>
      </c>
      <c r="H9545" s="1" t="s">
        <v>437</v>
      </c>
      <c r="I9545" s="1">
        <v>1.5</v>
      </c>
      <c r="J9545" s="1">
        <v>2023</v>
      </c>
      <c r="K9545" s="1">
        <v>292169</v>
      </c>
      <c r="L9545" s="1">
        <v>0</v>
      </c>
      <c r="M9545" s="1">
        <f t="array" ref="M9545">SUMPRODUCT(MAX(ISNUMBER(SEARCH('Class Rules'!$B$6:$B$85,$E9545))*ISNUMBER(SEARCH('Class Rules'!$C$6:$C$85,$F9545))*'Class Rules'!$A$6:$A$85))</f>
        <v>0</v>
      </c>
      <c r="N9545" s="1" t="str">
        <f t="array" ref="N9545">IF($M9545=0,'Class Rules'!$D$3,INDEX('Class Rules'!$D$6:$D$85,MATCH($M9545,'Class Rules'!$A$6:$A$85,0)))</f>
        <v>Passenger LDV</v>
      </c>
      <c r="O9545" s="1" t="str">
        <f t="array" ref="O9545">IF(SUMPRODUCT(MAX(ISNUMBER(SEARCH(Fuel_Rules!$A$6:$A$30,$E9545))*ISNUMBER(SEARCH(Fuel_Rules!$B$6:$B$30,$F9545))*(Fuel_Rules!$A$6:$A$30&lt;&gt;"")))&gt;0,"Plug-in hybrid",IF($G9545="Diesel","Diesel","Gasoline"))</f>
        <v>Gasoline</v>
      </c>
    </row>
    <row r="9546" spans="1:15" ht="15" customHeight="1" x14ac:dyDescent="0.25">
      <c r="A9546" s="1">
        <v>2022</v>
      </c>
      <c r="B9546" s="1" t="s">
        <v>12135</v>
      </c>
      <c r="C9546" s="1" t="s">
        <v>513</v>
      </c>
      <c r="D9546" s="1" t="s">
        <v>12221</v>
      </c>
      <c r="E9546" s="1" t="s">
        <v>435</v>
      </c>
      <c r="F9546" s="1" t="s">
        <v>515</v>
      </c>
      <c r="G9546" s="1" t="s">
        <v>103</v>
      </c>
      <c r="H9546" s="1" t="s">
        <v>437</v>
      </c>
      <c r="I9546" s="1">
        <v>1.5</v>
      </c>
      <c r="J9546" s="1">
        <v>2023</v>
      </c>
      <c r="K9546" s="1">
        <v>264459</v>
      </c>
      <c r="L9546" s="1">
        <v>0</v>
      </c>
      <c r="M9546" s="1">
        <f t="array" ref="M9546">SUMPRODUCT(MAX(ISNUMBER(SEARCH('Class Rules'!$B$6:$B$85,$E9546))*ISNUMBER(SEARCH('Class Rules'!$C$6:$C$85,$F9546))*'Class Rules'!$A$6:$A$85))</f>
        <v>0</v>
      </c>
      <c r="N9546" s="1" t="str">
        <f t="array" ref="N9546">IF($M9546=0,'Class Rules'!$D$3,INDEX('Class Rules'!$D$6:$D$85,MATCH($M9546,'Class Rules'!$A$6:$A$85,0)))</f>
        <v>Passenger LDV</v>
      </c>
      <c r="O9546" s="1" t="str">
        <f t="array" ref="O9546">IF(SUMPRODUCT(MAX(ISNUMBER(SEARCH(Fuel_Rules!$A$6:$A$30,$E9546))*ISNUMBER(SEARCH(Fuel_Rules!$B$6:$B$30,$F9546))*(Fuel_Rules!$A$6:$A$30&lt;&gt;"")))&gt;0,"Plug-in hybrid",IF($G9546="Diesel","Diesel","Gasoline"))</f>
        <v>Gasoline</v>
      </c>
    </row>
    <row r="9547" spans="1:15" ht="15" customHeight="1" x14ac:dyDescent="0.25">
      <c r="A9547" s="1">
        <v>2022</v>
      </c>
      <c r="B9547" s="1" t="s">
        <v>12135</v>
      </c>
      <c r="C9547" s="1" t="s">
        <v>522</v>
      </c>
      <c r="D9547" s="1" t="s">
        <v>12222</v>
      </c>
      <c r="E9547" s="1" t="s">
        <v>435</v>
      </c>
      <c r="F9547" s="1" t="s">
        <v>9942</v>
      </c>
      <c r="G9547" s="1" t="s">
        <v>103</v>
      </c>
      <c r="H9547" s="1" t="s">
        <v>437</v>
      </c>
      <c r="I9547" s="1">
        <v>3</v>
      </c>
      <c r="J9547" s="1">
        <v>2023</v>
      </c>
      <c r="K9547" s="1">
        <v>666812</v>
      </c>
      <c r="L9547" s="1">
        <v>0</v>
      </c>
      <c r="M9547" s="1">
        <f t="array" ref="M9547">SUMPRODUCT(MAX(ISNUMBER(SEARCH('Class Rules'!$B$6:$B$85,$E9547))*ISNUMBER(SEARCH('Class Rules'!$C$6:$C$85,$F9547))*'Class Rules'!$A$6:$A$85))</f>
        <v>0</v>
      </c>
      <c r="N9547" s="1" t="str">
        <f t="array" ref="N9547">IF($M9547=0,'Class Rules'!$D$3,INDEX('Class Rules'!$D$6:$D$85,MATCH($M9547,'Class Rules'!$A$6:$A$85,0)))</f>
        <v>Passenger LDV</v>
      </c>
      <c r="O9547" s="1" t="str">
        <f t="array" ref="O9547">IF(SUMPRODUCT(MAX(ISNUMBER(SEARCH(Fuel_Rules!$A$6:$A$30,$E9547))*ISNUMBER(SEARCH(Fuel_Rules!$B$6:$B$30,$F9547))*(Fuel_Rules!$A$6:$A$30&lt;&gt;"")))&gt;0,"Plug-in hybrid",IF($G9547="Diesel","Diesel","Gasoline"))</f>
        <v>Plug-in hybrid</v>
      </c>
    </row>
    <row r="9548" spans="1:15" ht="15" customHeight="1" x14ac:dyDescent="0.25">
      <c r="A9548" s="1">
        <v>2022</v>
      </c>
      <c r="B9548" s="1" t="s">
        <v>12135</v>
      </c>
      <c r="C9548" s="1" t="s">
        <v>522</v>
      </c>
      <c r="D9548" s="1" t="s">
        <v>12223</v>
      </c>
      <c r="E9548" s="1" t="s">
        <v>435</v>
      </c>
      <c r="F9548" s="1" t="s">
        <v>9942</v>
      </c>
      <c r="G9548" s="1" t="s">
        <v>103</v>
      </c>
      <c r="H9548" s="1" t="s">
        <v>437</v>
      </c>
      <c r="I9548" s="1">
        <v>3</v>
      </c>
      <c r="J9548" s="1">
        <v>2023</v>
      </c>
      <c r="K9548" s="1">
        <v>641955</v>
      </c>
      <c r="L9548" s="1">
        <v>0</v>
      </c>
      <c r="M9548" s="1">
        <f t="array" ref="M9548">SUMPRODUCT(MAX(ISNUMBER(SEARCH('Class Rules'!$B$6:$B$85,$E9548))*ISNUMBER(SEARCH('Class Rules'!$C$6:$C$85,$F9548))*'Class Rules'!$A$6:$A$85))</f>
        <v>0</v>
      </c>
      <c r="N9548" s="1" t="str">
        <f t="array" ref="N9548">IF($M9548=0,'Class Rules'!$D$3,INDEX('Class Rules'!$D$6:$D$85,MATCH($M9548,'Class Rules'!$A$6:$A$85,0)))</f>
        <v>Passenger LDV</v>
      </c>
      <c r="O9548" s="1" t="str">
        <f t="array" ref="O9548">IF(SUMPRODUCT(MAX(ISNUMBER(SEARCH(Fuel_Rules!$A$6:$A$30,$E9548))*ISNUMBER(SEARCH(Fuel_Rules!$B$6:$B$30,$F9548))*(Fuel_Rules!$A$6:$A$30&lt;&gt;"")))&gt;0,"Plug-in hybrid",IF($G9548="Diesel","Diesel","Gasoline"))</f>
        <v>Plug-in hybrid</v>
      </c>
    </row>
    <row r="9549" spans="1:15" ht="15" customHeight="1" x14ac:dyDescent="0.25">
      <c r="A9549" s="1">
        <v>2022</v>
      </c>
      <c r="B9549" s="1" t="s">
        <v>12135</v>
      </c>
      <c r="C9549" s="1" t="s">
        <v>525</v>
      </c>
      <c r="D9549" s="1" t="s">
        <v>12224</v>
      </c>
      <c r="E9549" s="1" t="s">
        <v>435</v>
      </c>
      <c r="F9549" s="1" t="s">
        <v>527</v>
      </c>
      <c r="G9549" s="1" t="s">
        <v>103</v>
      </c>
      <c r="H9549" s="1" t="s">
        <v>298</v>
      </c>
      <c r="I9549" s="1">
        <v>3</v>
      </c>
      <c r="J9549" s="1">
        <v>2023</v>
      </c>
      <c r="K9549" s="1">
        <v>755989</v>
      </c>
      <c r="L9549" s="1">
        <v>0</v>
      </c>
      <c r="M9549" s="1">
        <f t="array" ref="M9549">SUMPRODUCT(MAX(ISNUMBER(SEARCH('Class Rules'!$B$6:$B$85,$E9549))*ISNUMBER(SEARCH('Class Rules'!$C$6:$C$85,$F9549))*'Class Rules'!$A$6:$A$85))</f>
        <v>0</v>
      </c>
      <c r="N9549" s="1" t="str">
        <f t="array" ref="N9549">IF($M9549=0,'Class Rules'!$D$3,INDEX('Class Rules'!$D$6:$D$85,MATCH($M9549,'Class Rules'!$A$6:$A$85,0)))</f>
        <v>Passenger LDV</v>
      </c>
      <c r="O9549" s="1" t="str">
        <f t="array" ref="O9549">IF(SUMPRODUCT(MAX(ISNUMBER(SEARCH(Fuel_Rules!$A$6:$A$30,$E9549))*ISNUMBER(SEARCH(Fuel_Rules!$B$6:$B$30,$F9549))*(Fuel_Rules!$A$6:$A$30&lt;&gt;"")))&gt;0,"Plug-in hybrid",IF($G9549="Diesel","Diesel","Gasoline"))</f>
        <v>Gasoline</v>
      </c>
    </row>
    <row r="9550" spans="1:15" ht="15" customHeight="1" x14ac:dyDescent="0.25">
      <c r="A9550" s="1">
        <v>2022</v>
      </c>
      <c r="B9550" s="1" t="s">
        <v>12135</v>
      </c>
      <c r="C9550" s="1" t="s">
        <v>525</v>
      </c>
      <c r="D9550" s="1" t="s">
        <v>12225</v>
      </c>
      <c r="E9550" s="1" t="s">
        <v>435</v>
      </c>
      <c r="F9550" s="1" t="s">
        <v>527</v>
      </c>
      <c r="G9550" s="1" t="s">
        <v>103</v>
      </c>
      <c r="H9550" s="1" t="s">
        <v>298</v>
      </c>
      <c r="I9550" s="1">
        <v>3</v>
      </c>
      <c r="J9550" s="1">
        <v>2023</v>
      </c>
      <c r="K9550" s="1">
        <v>725454</v>
      </c>
      <c r="L9550" s="1">
        <v>0</v>
      </c>
      <c r="M9550" s="1">
        <f t="array" ref="M9550">SUMPRODUCT(MAX(ISNUMBER(SEARCH('Class Rules'!$B$6:$B$85,$E9550))*ISNUMBER(SEARCH('Class Rules'!$C$6:$C$85,$F9550))*'Class Rules'!$A$6:$A$85))</f>
        <v>0</v>
      </c>
      <c r="N9550" s="1" t="str">
        <f t="array" ref="N9550">IF($M9550=0,'Class Rules'!$D$3,INDEX('Class Rules'!$D$6:$D$85,MATCH($M9550,'Class Rules'!$A$6:$A$85,0)))</f>
        <v>Passenger LDV</v>
      </c>
      <c r="O9550" s="1" t="str">
        <f t="array" ref="O9550">IF(SUMPRODUCT(MAX(ISNUMBER(SEARCH(Fuel_Rules!$A$6:$A$30,$E9550))*ISNUMBER(SEARCH(Fuel_Rules!$B$6:$B$30,$F9550))*(Fuel_Rules!$A$6:$A$30&lt;&gt;"")))&gt;0,"Plug-in hybrid",IF($G9550="Diesel","Diesel","Gasoline"))</f>
        <v>Gasoline</v>
      </c>
    </row>
    <row r="9551" spans="1:15" ht="15" customHeight="1" x14ac:dyDescent="0.25">
      <c r="A9551" s="1">
        <v>2022</v>
      </c>
      <c r="B9551" s="1" t="s">
        <v>12135</v>
      </c>
      <c r="C9551" s="1" t="s">
        <v>528</v>
      </c>
      <c r="D9551" s="1" t="s">
        <v>12226</v>
      </c>
      <c r="E9551" s="1" t="s">
        <v>435</v>
      </c>
      <c r="F9551" s="1" t="s">
        <v>530</v>
      </c>
      <c r="G9551" s="1" t="s">
        <v>103</v>
      </c>
      <c r="H9551" s="1" t="s">
        <v>298</v>
      </c>
      <c r="I9551" s="1">
        <v>1.5</v>
      </c>
      <c r="J9551" s="1">
        <v>2023</v>
      </c>
      <c r="K9551" s="1">
        <v>301208</v>
      </c>
      <c r="L9551" s="1">
        <v>0</v>
      </c>
      <c r="M9551" s="1">
        <f t="array" ref="M9551">SUMPRODUCT(MAX(ISNUMBER(SEARCH('Class Rules'!$B$6:$B$85,$E9551))*ISNUMBER(SEARCH('Class Rules'!$C$6:$C$85,$F9551))*'Class Rules'!$A$6:$A$85))</f>
        <v>0</v>
      </c>
      <c r="N9551" s="1" t="str">
        <f t="array" ref="N9551">IF($M9551=0,'Class Rules'!$D$3,INDEX('Class Rules'!$D$6:$D$85,MATCH($M9551,'Class Rules'!$A$6:$A$85,0)))</f>
        <v>Passenger LDV</v>
      </c>
      <c r="O9551" s="1" t="str">
        <f t="array" ref="O9551">IF(SUMPRODUCT(MAX(ISNUMBER(SEARCH(Fuel_Rules!$A$6:$A$30,$E9551))*ISNUMBER(SEARCH(Fuel_Rules!$B$6:$B$30,$F9551))*(Fuel_Rules!$A$6:$A$30&lt;&gt;"")))&gt;0,"Plug-in hybrid",IF($G9551="Diesel","Diesel","Gasoline"))</f>
        <v>Gasoline</v>
      </c>
    </row>
    <row r="9552" spans="1:15" ht="15" customHeight="1" x14ac:dyDescent="0.25">
      <c r="A9552" s="1">
        <v>2022</v>
      </c>
      <c r="B9552" s="1" t="s">
        <v>12135</v>
      </c>
      <c r="C9552" s="1" t="s">
        <v>528</v>
      </c>
      <c r="D9552" s="1" t="s">
        <v>12227</v>
      </c>
      <c r="E9552" s="1" t="s">
        <v>435</v>
      </c>
      <c r="F9552" s="1" t="s">
        <v>530</v>
      </c>
      <c r="G9552" s="1" t="s">
        <v>103</v>
      </c>
      <c r="H9552" s="1" t="s">
        <v>298</v>
      </c>
      <c r="I9552" s="1">
        <v>1.5</v>
      </c>
      <c r="J9552" s="1">
        <v>2023</v>
      </c>
      <c r="K9552" s="1">
        <v>287161</v>
      </c>
      <c r="L9552" s="1">
        <v>0</v>
      </c>
      <c r="M9552" s="1">
        <f t="array" ref="M9552">SUMPRODUCT(MAX(ISNUMBER(SEARCH('Class Rules'!$B$6:$B$85,$E9552))*ISNUMBER(SEARCH('Class Rules'!$C$6:$C$85,$F9552))*'Class Rules'!$A$6:$A$85))</f>
        <v>0</v>
      </c>
      <c r="N9552" s="1" t="str">
        <f t="array" ref="N9552">IF($M9552=0,'Class Rules'!$D$3,INDEX('Class Rules'!$D$6:$D$85,MATCH($M9552,'Class Rules'!$A$6:$A$85,0)))</f>
        <v>Passenger LDV</v>
      </c>
      <c r="O9552" s="1" t="str">
        <f t="array" ref="O9552">IF(SUMPRODUCT(MAX(ISNUMBER(SEARCH(Fuel_Rules!$A$6:$A$30,$E9552))*ISNUMBER(SEARCH(Fuel_Rules!$B$6:$B$30,$F9552))*(Fuel_Rules!$A$6:$A$30&lt;&gt;"")))&gt;0,"Plug-in hybrid",IF($G9552="Diesel","Diesel","Gasoline"))</f>
        <v>Gasoline</v>
      </c>
    </row>
    <row r="9553" spans="1:15" ht="15" customHeight="1" x14ac:dyDescent="0.25">
      <c r="A9553" s="1">
        <v>2022</v>
      </c>
      <c r="B9553" s="1" t="s">
        <v>12135</v>
      </c>
      <c r="C9553" s="1" t="s">
        <v>534</v>
      </c>
      <c r="D9553" s="1" t="s">
        <v>12228</v>
      </c>
      <c r="E9553" s="1" t="s">
        <v>435</v>
      </c>
      <c r="F9553" s="1" t="s">
        <v>9948</v>
      </c>
      <c r="G9553" s="1" t="s">
        <v>103</v>
      </c>
      <c r="H9553" s="1" t="s">
        <v>437</v>
      </c>
      <c r="I9553" s="1">
        <v>2</v>
      </c>
      <c r="J9553" s="1">
        <v>2023</v>
      </c>
      <c r="K9553" s="1">
        <v>378364</v>
      </c>
      <c r="L9553" s="1">
        <v>0</v>
      </c>
      <c r="M9553" s="1">
        <f t="array" ref="M9553">SUMPRODUCT(MAX(ISNUMBER(SEARCH('Class Rules'!$B$6:$B$85,$E9553))*ISNUMBER(SEARCH('Class Rules'!$C$6:$C$85,$F9553))*'Class Rules'!$A$6:$A$85))</f>
        <v>0</v>
      </c>
      <c r="N9553" s="1" t="str">
        <f t="array" ref="N9553">IF($M9553=0,'Class Rules'!$D$3,INDEX('Class Rules'!$D$6:$D$85,MATCH($M9553,'Class Rules'!$A$6:$A$85,0)))</f>
        <v>Passenger LDV</v>
      </c>
      <c r="O9553" s="1" t="str">
        <f t="array" ref="O9553">IF(SUMPRODUCT(MAX(ISNUMBER(SEARCH(Fuel_Rules!$A$6:$A$30,$E9553))*ISNUMBER(SEARCH(Fuel_Rules!$B$6:$B$30,$F9553))*(Fuel_Rules!$A$6:$A$30&lt;&gt;"")))&gt;0,"Plug-in hybrid",IF($G9553="Diesel","Diesel","Gasoline"))</f>
        <v>Plug-in hybrid</v>
      </c>
    </row>
    <row r="9554" spans="1:15" ht="15" customHeight="1" x14ac:dyDescent="0.25">
      <c r="A9554" s="1">
        <v>2022</v>
      </c>
      <c r="B9554" s="1" t="s">
        <v>12135</v>
      </c>
      <c r="C9554" s="1" t="s">
        <v>537</v>
      </c>
      <c r="D9554" s="1" t="s">
        <v>12229</v>
      </c>
      <c r="E9554" s="1" t="s">
        <v>435</v>
      </c>
      <c r="F9554" s="1" t="s">
        <v>539</v>
      </c>
      <c r="G9554" s="1" t="s">
        <v>103</v>
      </c>
      <c r="H9554" s="1" t="s">
        <v>437</v>
      </c>
      <c r="I9554" s="1">
        <v>3</v>
      </c>
      <c r="J9554" s="1">
        <v>2023</v>
      </c>
      <c r="K9554" s="1">
        <v>574678</v>
      </c>
      <c r="L9554" s="1">
        <v>0</v>
      </c>
      <c r="M9554" s="1">
        <f t="array" ref="M9554">SUMPRODUCT(MAX(ISNUMBER(SEARCH('Class Rules'!$B$6:$B$85,$E9554))*ISNUMBER(SEARCH('Class Rules'!$C$6:$C$85,$F9554))*'Class Rules'!$A$6:$A$85))</f>
        <v>0</v>
      </c>
      <c r="N9554" s="1" t="str">
        <f t="array" ref="N9554">IF($M9554=0,'Class Rules'!$D$3,INDEX('Class Rules'!$D$6:$D$85,MATCH($M9554,'Class Rules'!$A$6:$A$85,0)))</f>
        <v>Passenger LDV</v>
      </c>
      <c r="O9554" s="1" t="str">
        <f t="array" ref="O9554">IF(SUMPRODUCT(MAX(ISNUMBER(SEARCH(Fuel_Rules!$A$6:$A$30,$E9554))*ISNUMBER(SEARCH(Fuel_Rules!$B$6:$B$30,$F9554))*(Fuel_Rules!$A$6:$A$30&lt;&gt;"")))&gt;0,"Plug-in hybrid",IF($G9554="Diesel","Diesel","Gasoline"))</f>
        <v>Gasoline</v>
      </c>
    </row>
    <row r="9555" spans="1:15" ht="15" customHeight="1" x14ac:dyDescent="0.25">
      <c r="A9555" s="1">
        <v>2022</v>
      </c>
      <c r="B9555" s="1" t="s">
        <v>12135</v>
      </c>
      <c r="C9555" s="1" t="s">
        <v>540</v>
      </c>
      <c r="D9555" s="1" t="s">
        <v>12230</v>
      </c>
      <c r="E9555" s="1" t="s">
        <v>435</v>
      </c>
      <c r="F9555" s="1" t="s">
        <v>542</v>
      </c>
      <c r="G9555" s="1" t="s">
        <v>103</v>
      </c>
      <c r="H9555" s="1" t="s">
        <v>437</v>
      </c>
      <c r="I9555" s="1">
        <v>2</v>
      </c>
      <c r="J9555" s="1">
        <v>2023</v>
      </c>
      <c r="K9555" s="1">
        <v>393698</v>
      </c>
      <c r="L9555" s="1">
        <v>0</v>
      </c>
      <c r="M9555" s="1">
        <f t="array" ref="M9555">SUMPRODUCT(MAX(ISNUMBER(SEARCH('Class Rules'!$B$6:$B$85,$E9555))*ISNUMBER(SEARCH('Class Rules'!$C$6:$C$85,$F9555))*'Class Rules'!$A$6:$A$85))</f>
        <v>0</v>
      </c>
      <c r="N9555" s="1" t="str">
        <f t="array" ref="N9555">IF($M9555=0,'Class Rules'!$D$3,INDEX('Class Rules'!$D$6:$D$85,MATCH($M9555,'Class Rules'!$A$6:$A$85,0)))</f>
        <v>Passenger LDV</v>
      </c>
      <c r="O9555" s="1" t="str">
        <f t="array" ref="O9555">IF(SUMPRODUCT(MAX(ISNUMBER(SEARCH(Fuel_Rules!$A$6:$A$30,$E9555))*ISNUMBER(SEARCH(Fuel_Rules!$B$6:$B$30,$F9555))*(Fuel_Rules!$A$6:$A$30&lt;&gt;"")))&gt;0,"Plug-in hybrid",IF($G9555="Diesel","Diesel","Gasoline"))</f>
        <v>Gasoline</v>
      </c>
    </row>
    <row r="9556" spans="1:15" ht="15" customHeight="1" x14ac:dyDescent="0.25">
      <c r="A9556" s="1">
        <v>2022</v>
      </c>
      <c r="B9556" s="1" t="s">
        <v>12135</v>
      </c>
      <c r="C9556" s="1" t="s">
        <v>558</v>
      </c>
      <c r="D9556" s="1" t="s">
        <v>12231</v>
      </c>
      <c r="E9556" s="1" t="s">
        <v>435</v>
      </c>
      <c r="F9556" s="1" t="s">
        <v>560</v>
      </c>
      <c r="G9556" s="1" t="s">
        <v>103</v>
      </c>
      <c r="H9556" s="1" t="s">
        <v>298</v>
      </c>
      <c r="I9556" s="1">
        <v>3</v>
      </c>
      <c r="J9556" s="1">
        <v>2023</v>
      </c>
      <c r="K9556" s="1">
        <v>849490</v>
      </c>
      <c r="L9556" s="1">
        <v>0</v>
      </c>
      <c r="M9556" s="1">
        <f t="array" ref="M9556">SUMPRODUCT(MAX(ISNUMBER(SEARCH('Class Rules'!$B$6:$B$85,$E9556))*ISNUMBER(SEARCH('Class Rules'!$C$6:$C$85,$F9556))*'Class Rules'!$A$6:$A$85))</f>
        <v>0</v>
      </c>
      <c r="N9556" s="1" t="str">
        <f t="array" ref="N9556">IF($M9556=0,'Class Rules'!$D$3,INDEX('Class Rules'!$D$6:$D$85,MATCH($M9556,'Class Rules'!$A$6:$A$85,0)))</f>
        <v>Passenger LDV</v>
      </c>
      <c r="O9556" s="1" t="str">
        <f t="array" ref="O9556">IF(SUMPRODUCT(MAX(ISNUMBER(SEARCH(Fuel_Rules!$A$6:$A$30,$E9556))*ISNUMBER(SEARCH(Fuel_Rules!$B$6:$B$30,$F9556))*(Fuel_Rules!$A$6:$A$30&lt;&gt;"")))&gt;0,"Plug-in hybrid",IF($G9556="Diesel","Diesel","Gasoline"))</f>
        <v>Gasoline</v>
      </c>
    </row>
    <row r="9557" spans="1:15" ht="15" customHeight="1" x14ac:dyDescent="0.25">
      <c r="A9557" s="1">
        <v>2022</v>
      </c>
      <c r="B9557" s="1" t="s">
        <v>12135</v>
      </c>
      <c r="C9557" s="1" t="s">
        <v>558</v>
      </c>
      <c r="D9557" s="1" t="s">
        <v>12232</v>
      </c>
      <c r="E9557" s="1" t="s">
        <v>435</v>
      </c>
      <c r="F9557" s="1" t="s">
        <v>560</v>
      </c>
      <c r="G9557" s="1" t="s">
        <v>103</v>
      </c>
      <c r="H9557" s="1" t="s">
        <v>298</v>
      </c>
      <c r="I9557" s="1">
        <v>3</v>
      </c>
      <c r="J9557" s="1">
        <v>2023</v>
      </c>
      <c r="K9557" s="1">
        <v>819755</v>
      </c>
      <c r="L9557" s="1">
        <v>0</v>
      </c>
      <c r="M9557" s="1">
        <f t="array" ref="M9557">SUMPRODUCT(MAX(ISNUMBER(SEARCH('Class Rules'!$B$6:$B$85,$E9557))*ISNUMBER(SEARCH('Class Rules'!$C$6:$C$85,$F9557))*'Class Rules'!$A$6:$A$85))</f>
        <v>0</v>
      </c>
      <c r="N9557" s="1" t="str">
        <f t="array" ref="N9557">IF($M9557=0,'Class Rules'!$D$3,INDEX('Class Rules'!$D$6:$D$85,MATCH($M9557,'Class Rules'!$A$6:$A$85,0)))</f>
        <v>Passenger LDV</v>
      </c>
      <c r="O9557" s="1" t="str">
        <f t="array" ref="O9557">IF(SUMPRODUCT(MAX(ISNUMBER(SEARCH(Fuel_Rules!$A$6:$A$30,$E9557))*ISNUMBER(SEARCH(Fuel_Rules!$B$6:$B$30,$F9557))*(Fuel_Rules!$A$6:$A$30&lt;&gt;"")))&gt;0,"Plug-in hybrid",IF($G9557="Diesel","Diesel","Gasoline"))</f>
        <v>Gasoline</v>
      </c>
    </row>
    <row r="9558" spans="1:15" ht="15" customHeight="1" x14ac:dyDescent="0.25">
      <c r="A9558" s="1">
        <v>2022</v>
      </c>
      <c r="B9558" s="1" t="s">
        <v>12135</v>
      </c>
      <c r="C9558" s="1" t="s">
        <v>567</v>
      </c>
      <c r="D9558" s="1" t="s">
        <v>12233</v>
      </c>
      <c r="E9558" s="1" t="s">
        <v>435</v>
      </c>
      <c r="F9558" s="1" t="s">
        <v>569</v>
      </c>
      <c r="G9558" s="1" t="s">
        <v>103</v>
      </c>
      <c r="H9558" s="1" t="s">
        <v>298</v>
      </c>
      <c r="I9558" s="1">
        <v>4.4000000000000004</v>
      </c>
      <c r="J9558" s="1">
        <v>2023</v>
      </c>
      <c r="K9558" s="1">
        <v>1304965</v>
      </c>
      <c r="L9558" s="1">
        <v>0</v>
      </c>
      <c r="M9558" s="1">
        <f t="array" ref="M9558">SUMPRODUCT(MAX(ISNUMBER(SEARCH('Class Rules'!$B$6:$B$85,$E9558))*ISNUMBER(SEARCH('Class Rules'!$C$6:$C$85,$F9558))*'Class Rules'!$A$6:$A$85))</f>
        <v>0</v>
      </c>
      <c r="N9558" s="1" t="str">
        <f t="array" ref="N9558">IF($M9558=0,'Class Rules'!$D$3,INDEX('Class Rules'!$D$6:$D$85,MATCH($M9558,'Class Rules'!$A$6:$A$85,0)))</f>
        <v>Passenger LDV</v>
      </c>
      <c r="O9558" s="1" t="str">
        <f t="array" ref="O9558">IF(SUMPRODUCT(MAX(ISNUMBER(SEARCH(Fuel_Rules!$A$6:$A$30,$E9558))*ISNUMBER(SEARCH(Fuel_Rules!$B$6:$B$30,$F9558))*(Fuel_Rules!$A$6:$A$30&lt;&gt;"")))&gt;0,"Plug-in hybrid",IF($G9558="Diesel","Diesel","Gasoline"))</f>
        <v>Gasoline</v>
      </c>
    </row>
    <row r="9559" spans="1:15" ht="15" customHeight="1" x14ac:dyDescent="0.25">
      <c r="A9559" s="1">
        <v>2022</v>
      </c>
      <c r="B9559" s="1" t="s">
        <v>12135</v>
      </c>
      <c r="C9559" s="1" t="s">
        <v>570</v>
      </c>
      <c r="D9559" s="1" t="s">
        <v>12234</v>
      </c>
      <c r="E9559" s="1" t="s">
        <v>435</v>
      </c>
      <c r="F9559" s="1" t="s">
        <v>572</v>
      </c>
      <c r="G9559" s="1" t="s">
        <v>103</v>
      </c>
      <c r="H9559" s="1" t="s">
        <v>437</v>
      </c>
      <c r="I9559" s="1">
        <v>3</v>
      </c>
      <c r="J9559" s="1">
        <v>2023</v>
      </c>
      <c r="K9559" s="1">
        <v>604946</v>
      </c>
      <c r="L9559" s="1">
        <v>0</v>
      </c>
      <c r="M9559" s="1">
        <f t="array" ref="M9559">SUMPRODUCT(MAX(ISNUMBER(SEARCH('Class Rules'!$B$6:$B$85,$E9559))*ISNUMBER(SEARCH('Class Rules'!$C$6:$C$85,$F9559))*'Class Rules'!$A$6:$A$85))</f>
        <v>0</v>
      </c>
      <c r="N9559" s="1" t="str">
        <f t="array" ref="N9559">IF($M9559=0,'Class Rules'!$D$3,INDEX('Class Rules'!$D$6:$D$85,MATCH($M9559,'Class Rules'!$A$6:$A$85,0)))</f>
        <v>Passenger LDV</v>
      </c>
      <c r="O9559" s="1" t="str">
        <f t="array" ref="O9559">IF(SUMPRODUCT(MAX(ISNUMBER(SEARCH(Fuel_Rules!$A$6:$A$30,$E9559))*ISNUMBER(SEARCH(Fuel_Rules!$B$6:$B$30,$F9559))*(Fuel_Rules!$A$6:$A$30&lt;&gt;"")))&gt;0,"Plug-in hybrid",IF($G9559="Diesel","Diesel","Gasoline"))</f>
        <v>Gasoline</v>
      </c>
    </row>
    <row r="9560" spans="1:15" ht="15" customHeight="1" x14ac:dyDescent="0.25">
      <c r="A9560" s="1">
        <v>2022</v>
      </c>
      <c r="B9560" s="1" t="s">
        <v>12135</v>
      </c>
      <c r="C9560" s="1" t="s">
        <v>573</v>
      </c>
      <c r="D9560" s="1" t="s">
        <v>12235</v>
      </c>
      <c r="E9560" s="1" t="s">
        <v>435</v>
      </c>
      <c r="F9560" s="1" t="s">
        <v>575</v>
      </c>
      <c r="G9560" s="1" t="s">
        <v>103</v>
      </c>
      <c r="H9560" s="1" t="s">
        <v>437</v>
      </c>
      <c r="I9560" s="1">
        <v>4.4000000000000004</v>
      </c>
      <c r="J9560" s="1">
        <v>2023</v>
      </c>
      <c r="K9560" s="1">
        <v>1220632</v>
      </c>
      <c r="L9560" s="1">
        <v>0</v>
      </c>
      <c r="M9560" s="1">
        <f t="array" ref="M9560">SUMPRODUCT(MAX(ISNUMBER(SEARCH('Class Rules'!$B$6:$B$85,$E9560))*ISNUMBER(SEARCH('Class Rules'!$C$6:$C$85,$F9560))*'Class Rules'!$A$6:$A$85))</f>
        <v>0</v>
      </c>
      <c r="N9560" s="1" t="str">
        <f t="array" ref="N9560">IF($M9560=0,'Class Rules'!$D$3,INDEX('Class Rules'!$D$6:$D$85,MATCH($M9560,'Class Rules'!$A$6:$A$85,0)))</f>
        <v>Passenger LDV</v>
      </c>
      <c r="O9560" s="1" t="str">
        <f t="array" ref="O9560">IF(SUMPRODUCT(MAX(ISNUMBER(SEARCH(Fuel_Rules!$A$6:$A$30,$E9560))*ISNUMBER(SEARCH(Fuel_Rules!$B$6:$B$30,$F9560))*(Fuel_Rules!$A$6:$A$30&lt;&gt;"")))&gt;0,"Plug-in hybrid",IF($G9560="Diesel","Diesel","Gasoline"))</f>
        <v>Gasoline</v>
      </c>
    </row>
    <row r="9561" spans="1:15" ht="15" customHeight="1" x14ac:dyDescent="0.25">
      <c r="A9561" s="1">
        <v>2022</v>
      </c>
      <c r="B9561" s="1" t="s">
        <v>12135</v>
      </c>
      <c r="C9561" s="1" t="s">
        <v>573</v>
      </c>
      <c r="D9561" s="1" t="s">
        <v>12236</v>
      </c>
      <c r="E9561" s="1" t="s">
        <v>435</v>
      </c>
      <c r="F9561" s="1" t="s">
        <v>575</v>
      </c>
      <c r="G9561" s="1" t="s">
        <v>103</v>
      </c>
      <c r="H9561" s="1" t="s">
        <v>437</v>
      </c>
      <c r="I9561" s="1">
        <v>4.4000000000000004</v>
      </c>
      <c r="J9561" s="1">
        <v>2023</v>
      </c>
      <c r="K9561" s="1">
        <v>1121502</v>
      </c>
      <c r="L9561" s="1">
        <v>0</v>
      </c>
      <c r="M9561" s="1">
        <f t="array" ref="M9561">SUMPRODUCT(MAX(ISNUMBER(SEARCH('Class Rules'!$B$6:$B$85,$E9561))*ISNUMBER(SEARCH('Class Rules'!$C$6:$C$85,$F9561))*'Class Rules'!$A$6:$A$85))</f>
        <v>0</v>
      </c>
      <c r="N9561" s="1" t="str">
        <f t="array" ref="N9561">IF($M9561=0,'Class Rules'!$D$3,INDEX('Class Rules'!$D$6:$D$85,MATCH($M9561,'Class Rules'!$A$6:$A$85,0)))</f>
        <v>Passenger LDV</v>
      </c>
      <c r="O9561" s="1" t="str">
        <f t="array" ref="O9561">IF(SUMPRODUCT(MAX(ISNUMBER(SEARCH(Fuel_Rules!$A$6:$A$30,$E9561))*ISNUMBER(SEARCH(Fuel_Rules!$B$6:$B$30,$F9561))*(Fuel_Rules!$A$6:$A$30&lt;&gt;"")))&gt;0,"Plug-in hybrid",IF($G9561="Diesel","Diesel","Gasoline"))</f>
        <v>Gasoline</v>
      </c>
    </row>
    <row r="9562" spans="1:15" ht="15" customHeight="1" x14ac:dyDescent="0.25">
      <c r="A9562" s="1">
        <v>2022</v>
      </c>
      <c r="B9562" s="1" t="s">
        <v>12135</v>
      </c>
      <c r="C9562" s="1" t="s">
        <v>576</v>
      </c>
      <c r="D9562" s="1" t="s">
        <v>12237</v>
      </c>
      <c r="E9562" s="1" t="s">
        <v>435</v>
      </c>
      <c r="F9562" s="1" t="s">
        <v>578</v>
      </c>
      <c r="G9562" s="1" t="s">
        <v>103</v>
      </c>
      <c r="H9562" s="1" t="s">
        <v>437</v>
      </c>
      <c r="I9562" s="1">
        <v>2</v>
      </c>
      <c r="J9562" s="1">
        <v>2023</v>
      </c>
      <c r="K9562" s="1">
        <v>327302</v>
      </c>
      <c r="L9562" s="1">
        <v>0</v>
      </c>
      <c r="M9562" s="1">
        <f t="array" ref="M9562">SUMPRODUCT(MAX(ISNUMBER(SEARCH('Class Rules'!$B$6:$B$85,$E9562))*ISNUMBER(SEARCH('Class Rules'!$C$6:$C$85,$F9562))*'Class Rules'!$A$6:$A$85))</f>
        <v>0</v>
      </c>
      <c r="N9562" s="1" t="str">
        <f t="array" ref="N9562">IF($M9562=0,'Class Rules'!$D$3,INDEX('Class Rules'!$D$6:$D$85,MATCH($M9562,'Class Rules'!$A$6:$A$85,0)))</f>
        <v>Passenger LDV</v>
      </c>
      <c r="O9562" s="1" t="str">
        <f t="array" ref="O9562">IF(SUMPRODUCT(MAX(ISNUMBER(SEARCH(Fuel_Rules!$A$6:$A$30,$E9562))*ISNUMBER(SEARCH(Fuel_Rules!$B$6:$B$30,$F9562))*(Fuel_Rules!$A$6:$A$30&lt;&gt;"")))&gt;0,"Plug-in hybrid",IF($G9562="Diesel","Diesel","Gasoline"))</f>
        <v>Gasoline</v>
      </c>
    </row>
    <row r="9563" spans="1:15" ht="15" customHeight="1" x14ac:dyDescent="0.25">
      <c r="A9563" s="1">
        <v>2022</v>
      </c>
      <c r="B9563" s="1" t="s">
        <v>12135</v>
      </c>
      <c r="C9563" s="1" t="s">
        <v>6117</v>
      </c>
      <c r="D9563" s="1" t="s">
        <v>12238</v>
      </c>
      <c r="E9563" s="1" t="s">
        <v>435</v>
      </c>
      <c r="F9563" s="1" t="s">
        <v>6119</v>
      </c>
      <c r="G9563" s="1" t="s">
        <v>103</v>
      </c>
      <c r="H9563" s="1" t="s">
        <v>298</v>
      </c>
      <c r="I9563" s="1">
        <v>2</v>
      </c>
      <c r="J9563" s="1">
        <v>2023</v>
      </c>
      <c r="K9563" s="1">
        <v>447468</v>
      </c>
      <c r="L9563" s="1">
        <v>0</v>
      </c>
      <c r="M9563" s="1">
        <f t="array" ref="M9563">SUMPRODUCT(MAX(ISNUMBER(SEARCH('Class Rules'!$B$6:$B$85,$E9563))*ISNUMBER(SEARCH('Class Rules'!$C$6:$C$85,$F9563))*'Class Rules'!$A$6:$A$85))</f>
        <v>0</v>
      </c>
      <c r="N9563" s="1" t="str">
        <f t="array" ref="N9563">IF($M9563=0,'Class Rules'!$D$3,INDEX('Class Rules'!$D$6:$D$85,MATCH($M9563,'Class Rules'!$A$6:$A$85,0)))</f>
        <v>Passenger LDV</v>
      </c>
      <c r="O9563" s="1" t="str">
        <f t="array" ref="O9563">IF(SUMPRODUCT(MAX(ISNUMBER(SEARCH(Fuel_Rules!$A$6:$A$30,$E9563))*ISNUMBER(SEARCH(Fuel_Rules!$B$6:$B$30,$F9563))*(Fuel_Rules!$A$6:$A$30&lt;&gt;"")))&gt;0,"Plug-in hybrid",IF($G9563="Diesel","Diesel","Gasoline"))</f>
        <v>Gasoline</v>
      </c>
    </row>
    <row r="9564" spans="1:15" ht="15" customHeight="1" x14ac:dyDescent="0.25">
      <c r="A9564" s="1">
        <v>2022</v>
      </c>
      <c r="B9564" s="1" t="s">
        <v>12135</v>
      </c>
      <c r="C9564" s="1" t="s">
        <v>6117</v>
      </c>
      <c r="D9564" s="1" t="s">
        <v>12239</v>
      </c>
      <c r="E9564" s="1" t="s">
        <v>435</v>
      </c>
      <c r="F9564" s="1" t="s">
        <v>6119</v>
      </c>
      <c r="G9564" s="1" t="s">
        <v>103</v>
      </c>
      <c r="H9564" s="1" t="s">
        <v>298</v>
      </c>
      <c r="I9564" s="1">
        <v>2</v>
      </c>
      <c r="J9564" s="1">
        <v>2023</v>
      </c>
      <c r="K9564" s="1">
        <v>410513</v>
      </c>
      <c r="L9564" s="1">
        <v>0</v>
      </c>
      <c r="M9564" s="1">
        <f t="array" ref="M9564">SUMPRODUCT(MAX(ISNUMBER(SEARCH('Class Rules'!$B$6:$B$85,$E9564))*ISNUMBER(SEARCH('Class Rules'!$C$6:$C$85,$F9564))*'Class Rules'!$A$6:$A$85))</f>
        <v>0</v>
      </c>
      <c r="N9564" s="1" t="str">
        <f t="array" ref="N9564">IF($M9564=0,'Class Rules'!$D$3,INDEX('Class Rules'!$D$6:$D$85,MATCH($M9564,'Class Rules'!$A$6:$A$85,0)))</f>
        <v>Passenger LDV</v>
      </c>
      <c r="O9564" s="1" t="str">
        <f t="array" ref="O9564">IF(SUMPRODUCT(MAX(ISNUMBER(SEARCH(Fuel_Rules!$A$6:$A$30,$E9564))*ISNUMBER(SEARCH(Fuel_Rules!$B$6:$B$30,$F9564))*(Fuel_Rules!$A$6:$A$30&lt;&gt;"")))&gt;0,"Plug-in hybrid",IF($G9564="Diesel","Diesel","Gasoline"))</f>
        <v>Gasoline</v>
      </c>
    </row>
    <row r="9565" spans="1:15" ht="15" customHeight="1" x14ac:dyDescent="0.25">
      <c r="A9565" s="1">
        <v>2022</v>
      </c>
      <c r="B9565" s="1" t="s">
        <v>12135</v>
      </c>
      <c r="C9565" s="1" t="s">
        <v>7915</v>
      </c>
      <c r="D9565" s="1" t="s">
        <v>12240</v>
      </c>
      <c r="E9565" s="1" t="s">
        <v>435</v>
      </c>
      <c r="F9565" s="1" t="s">
        <v>7917</v>
      </c>
      <c r="G9565" s="1" t="s">
        <v>103</v>
      </c>
      <c r="H9565" s="1" t="s">
        <v>298</v>
      </c>
      <c r="I9565" s="1">
        <v>3</v>
      </c>
      <c r="J9565" s="1">
        <v>2023</v>
      </c>
      <c r="K9565" s="1">
        <v>763362</v>
      </c>
      <c r="L9565" s="1">
        <v>0</v>
      </c>
      <c r="M9565" s="1">
        <f t="array" ref="M9565">SUMPRODUCT(MAX(ISNUMBER(SEARCH('Class Rules'!$B$6:$B$85,$E9565))*ISNUMBER(SEARCH('Class Rules'!$C$6:$C$85,$F9565))*'Class Rules'!$A$6:$A$85))</f>
        <v>0</v>
      </c>
      <c r="N9565" s="1" t="str">
        <f t="array" ref="N9565">IF($M9565=0,'Class Rules'!$D$3,INDEX('Class Rules'!$D$6:$D$85,MATCH($M9565,'Class Rules'!$A$6:$A$85,0)))</f>
        <v>Passenger LDV</v>
      </c>
      <c r="O9565" s="1" t="str">
        <f t="array" ref="O9565">IF(SUMPRODUCT(MAX(ISNUMBER(SEARCH(Fuel_Rules!$A$6:$A$30,$E9565))*ISNUMBER(SEARCH(Fuel_Rules!$B$6:$B$30,$F9565))*(Fuel_Rules!$A$6:$A$30&lt;&gt;"")))&gt;0,"Plug-in hybrid",IF($G9565="Diesel","Diesel","Gasoline"))</f>
        <v>Gasoline</v>
      </c>
    </row>
    <row r="9566" spans="1:15" ht="15" customHeight="1" x14ac:dyDescent="0.25">
      <c r="A9566" s="1">
        <v>2022</v>
      </c>
      <c r="B9566" s="1" t="s">
        <v>12135</v>
      </c>
      <c r="C9566" s="1" t="s">
        <v>7918</v>
      </c>
      <c r="D9566" s="1" t="s">
        <v>12241</v>
      </c>
      <c r="E9566" s="1" t="s">
        <v>435</v>
      </c>
      <c r="F9566" s="1" t="s">
        <v>7920</v>
      </c>
      <c r="G9566" s="1" t="s">
        <v>103</v>
      </c>
      <c r="H9566" s="1" t="s">
        <v>437</v>
      </c>
      <c r="I9566" s="1">
        <v>3</v>
      </c>
      <c r="J9566" s="1">
        <v>2023</v>
      </c>
      <c r="K9566" s="1">
        <v>626900</v>
      </c>
      <c r="L9566" s="1">
        <v>0</v>
      </c>
      <c r="M9566" s="1">
        <f t="array" ref="M9566">SUMPRODUCT(MAX(ISNUMBER(SEARCH('Class Rules'!$B$6:$B$85,$E9566))*ISNUMBER(SEARCH('Class Rules'!$C$6:$C$85,$F9566))*'Class Rules'!$A$6:$A$85))</f>
        <v>0</v>
      </c>
      <c r="N9566" s="1" t="str">
        <f t="array" ref="N9566">IF($M9566=0,'Class Rules'!$D$3,INDEX('Class Rules'!$D$6:$D$85,MATCH($M9566,'Class Rules'!$A$6:$A$85,0)))</f>
        <v>Passenger LDV</v>
      </c>
      <c r="O9566" s="1" t="str">
        <f t="array" ref="O9566">IF(SUMPRODUCT(MAX(ISNUMBER(SEARCH(Fuel_Rules!$A$6:$A$30,$E9566))*ISNUMBER(SEARCH(Fuel_Rules!$B$6:$B$30,$F9566))*(Fuel_Rules!$A$6:$A$30&lt;&gt;"")))&gt;0,"Plug-in hybrid",IF($G9566="Diesel","Diesel","Gasoline"))</f>
        <v>Gasoline</v>
      </c>
    </row>
    <row r="9567" spans="1:15" ht="15" customHeight="1" x14ac:dyDescent="0.25">
      <c r="A9567" s="1">
        <v>2022</v>
      </c>
      <c r="B9567" s="1" t="s">
        <v>12135</v>
      </c>
      <c r="C9567" s="1" t="s">
        <v>7921</v>
      </c>
      <c r="D9567" s="1" t="s">
        <v>12242</v>
      </c>
      <c r="E9567" s="1" t="s">
        <v>435</v>
      </c>
      <c r="F9567" s="1" t="s">
        <v>7923</v>
      </c>
      <c r="G9567" s="1" t="s">
        <v>103</v>
      </c>
      <c r="H9567" s="1" t="s">
        <v>437</v>
      </c>
      <c r="I9567" s="1">
        <v>3</v>
      </c>
      <c r="J9567" s="1">
        <v>2023</v>
      </c>
      <c r="K9567" s="1">
        <v>605587</v>
      </c>
      <c r="L9567" s="1">
        <v>0</v>
      </c>
      <c r="M9567" s="1">
        <f t="array" ref="M9567">SUMPRODUCT(MAX(ISNUMBER(SEARCH('Class Rules'!$B$6:$B$85,$E9567))*ISNUMBER(SEARCH('Class Rules'!$C$6:$C$85,$F9567))*'Class Rules'!$A$6:$A$85))</f>
        <v>0</v>
      </c>
      <c r="N9567" s="1" t="str">
        <f t="array" ref="N9567">IF($M9567=0,'Class Rules'!$D$3,INDEX('Class Rules'!$D$6:$D$85,MATCH($M9567,'Class Rules'!$A$6:$A$85,0)))</f>
        <v>Passenger LDV</v>
      </c>
      <c r="O9567" s="1" t="str">
        <f t="array" ref="O9567">IF(SUMPRODUCT(MAX(ISNUMBER(SEARCH(Fuel_Rules!$A$6:$A$30,$E9567))*ISNUMBER(SEARCH(Fuel_Rules!$B$6:$B$30,$F9567))*(Fuel_Rules!$A$6:$A$30&lt;&gt;"")))&gt;0,"Plug-in hybrid",IF($G9567="Diesel","Diesel","Gasoline"))</f>
        <v>Gasoline</v>
      </c>
    </row>
    <row r="9568" spans="1:15" ht="15" customHeight="1" x14ac:dyDescent="0.25">
      <c r="A9568" s="1">
        <v>2022</v>
      </c>
      <c r="B9568" s="1" t="s">
        <v>12135</v>
      </c>
      <c r="C9568" s="1" t="s">
        <v>9964</v>
      </c>
      <c r="D9568" s="1" t="s">
        <v>12243</v>
      </c>
      <c r="E9568" s="1" t="s">
        <v>435</v>
      </c>
      <c r="F9568" s="1" t="s">
        <v>9966</v>
      </c>
      <c r="G9568" s="1" t="s">
        <v>103</v>
      </c>
      <c r="H9568" s="1" t="s">
        <v>437</v>
      </c>
      <c r="I9568" s="1">
        <v>1.5</v>
      </c>
      <c r="J9568" s="1">
        <v>2023</v>
      </c>
      <c r="K9568" s="1">
        <v>310768</v>
      </c>
      <c r="L9568" s="1">
        <v>0</v>
      </c>
      <c r="M9568" s="1">
        <f t="array" ref="M9568">SUMPRODUCT(MAX(ISNUMBER(SEARCH('Class Rules'!$B$6:$B$85,$E9568))*ISNUMBER(SEARCH('Class Rules'!$C$6:$C$85,$F9568))*'Class Rules'!$A$6:$A$85))</f>
        <v>0</v>
      </c>
      <c r="N9568" s="1" t="str">
        <f t="array" ref="N9568">IF($M9568=0,'Class Rules'!$D$3,INDEX('Class Rules'!$D$6:$D$85,MATCH($M9568,'Class Rules'!$A$6:$A$85,0)))</f>
        <v>Passenger LDV</v>
      </c>
      <c r="O9568" s="1" t="str">
        <f t="array" ref="O9568">IF(SUMPRODUCT(MAX(ISNUMBER(SEARCH(Fuel_Rules!$A$6:$A$30,$E9568))*ISNUMBER(SEARCH(Fuel_Rules!$B$6:$B$30,$F9568))*(Fuel_Rules!$A$6:$A$30&lt;&gt;"")))&gt;0,"Plug-in hybrid",IF($G9568="Diesel","Diesel","Gasoline"))</f>
        <v>Gasoline</v>
      </c>
    </row>
    <row r="9569" spans="1:15" ht="15" customHeight="1" x14ac:dyDescent="0.25">
      <c r="A9569" s="1">
        <v>2022</v>
      </c>
      <c r="B9569" s="1" t="s">
        <v>12135</v>
      </c>
      <c r="C9569" s="1" t="s">
        <v>9964</v>
      </c>
      <c r="D9569" s="1" t="s">
        <v>12244</v>
      </c>
      <c r="E9569" s="1" t="s">
        <v>435</v>
      </c>
      <c r="F9569" s="1" t="s">
        <v>9966</v>
      </c>
      <c r="G9569" s="1" t="s">
        <v>103</v>
      </c>
      <c r="H9569" s="1" t="s">
        <v>437</v>
      </c>
      <c r="I9569" s="1">
        <v>1.5</v>
      </c>
      <c r="J9569" s="1">
        <v>2023</v>
      </c>
      <c r="K9569" s="1">
        <v>295879</v>
      </c>
      <c r="L9569" s="1">
        <v>0</v>
      </c>
      <c r="M9569" s="1">
        <f t="array" ref="M9569">SUMPRODUCT(MAX(ISNUMBER(SEARCH('Class Rules'!$B$6:$B$85,$E9569))*ISNUMBER(SEARCH('Class Rules'!$C$6:$C$85,$F9569))*'Class Rules'!$A$6:$A$85))</f>
        <v>0</v>
      </c>
      <c r="N9569" s="1" t="str">
        <f t="array" ref="N9569">IF($M9569=0,'Class Rules'!$D$3,INDEX('Class Rules'!$D$6:$D$85,MATCH($M9569,'Class Rules'!$A$6:$A$85,0)))</f>
        <v>Passenger LDV</v>
      </c>
      <c r="O9569" s="1" t="str">
        <f t="array" ref="O9569">IF(SUMPRODUCT(MAX(ISNUMBER(SEARCH(Fuel_Rules!$A$6:$A$30,$E9569))*ISNUMBER(SEARCH(Fuel_Rules!$B$6:$B$30,$F9569))*(Fuel_Rules!$A$6:$A$30&lt;&gt;"")))&gt;0,"Plug-in hybrid",IF($G9569="Diesel","Diesel","Gasoline"))</f>
        <v>Gasoline</v>
      </c>
    </row>
    <row r="9570" spans="1:15" ht="15" customHeight="1" x14ac:dyDescent="0.25">
      <c r="A9570" s="1">
        <v>2022</v>
      </c>
      <c r="B9570" s="1" t="s">
        <v>12135</v>
      </c>
      <c r="C9570" s="1" t="s">
        <v>9968</v>
      </c>
      <c r="D9570" s="1" t="s">
        <v>12245</v>
      </c>
      <c r="E9570" s="1" t="s">
        <v>435</v>
      </c>
      <c r="F9570" s="1" t="s">
        <v>9970</v>
      </c>
      <c r="G9570" s="1" t="s">
        <v>103</v>
      </c>
      <c r="H9570" s="1" t="s">
        <v>298</v>
      </c>
      <c r="I9570" s="1">
        <v>2</v>
      </c>
      <c r="J9570" s="1">
        <v>2023</v>
      </c>
      <c r="K9570" s="1">
        <v>462035</v>
      </c>
      <c r="L9570" s="1">
        <v>0</v>
      </c>
      <c r="M9570" s="1">
        <f t="array" ref="M9570">SUMPRODUCT(MAX(ISNUMBER(SEARCH('Class Rules'!$B$6:$B$85,$E9570))*ISNUMBER(SEARCH('Class Rules'!$C$6:$C$85,$F9570))*'Class Rules'!$A$6:$A$85))</f>
        <v>0</v>
      </c>
      <c r="N9570" s="1" t="str">
        <f t="array" ref="N9570">IF($M9570=0,'Class Rules'!$D$3,INDEX('Class Rules'!$D$6:$D$85,MATCH($M9570,'Class Rules'!$A$6:$A$85,0)))</f>
        <v>Passenger LDV</v>
      </c>
      <c r="O9570" s="1" t="str">
        <f t="array" ref="O9570">IF(SUMPRODUCT(MAX(ISNUMBER(SEARCH(Fuel_Rules!$A$6:$A$30,$E9570))*ISNUMBER(SEARCH(Fuel_Rules!$B$6:$B$30,$F9570))*(Fuel_Rules!$A$6:$A$30&lt;&gt;"")))&gt;0,"Plug-in hybrid",IF($G9570="Diesel","Diesel","Gasoline"))</f>
        <v>Plug-in hybrid</v>
      </c>
    </row>
    <row r="9571" spans="1:15" ht="15" customHeight="1" x14ac:dyDescent="0.25">
      <c r="A9571" s="1">
        <v>2022</v>
      </c>
      <c r="B9571" s="1" t="s">
        <v>12135</v>
      </c>
      <c r="C9571" s="1" t="s">
        <v>9968</v>
      </c>
      <c r="D9571" s="1" t="s">
        <v>12246</v>
      </c>
      <c r="E9571" s="1" t="s">
        <v>435</v>
      </c>
      <c r="F9571" s="1" t="s">
        <v>9970</v>
      </c>
      <c r="G9571" s="1" t="s">
        <v>103</v>
      </c>
      <c r="H9571" s="1" t="s">
        <v>298</v>
      </c>
      <c r="I9571" s="1">
        <v>2</v>
      </c>
      <c r="J9571" s="1">
        <v>2023</v>
      </c>
      <c r="K9571" s="1">
        <v>433330</v>
      </c>
      <c r="L9571" s="1">
        <v>0</v>
      </c>
      <c r="M9571" s="1">
        <f t="array" ref="M9571">SUMPRODUCT(MAX(ISNUMBER(SEARCH('Class Rules'!$B$6:$B$85,$E9571))*ISNUMBER(SEARCH('Class Rules'!$C$6:$C$85,$F9571))*'Class Rules'!$A$6:$A$85))</f>
        <v>0</v>
      </c>
      <c r="N9571" s="1" t="str">
        <f t="array" ref="N9571">IF($M9571=0,'Class Rules'!$D$3,INDEX('Class Rules'!$D$6:$D$85,MATCH($M9571,'Class Rules'!$A$6:$A$85,0)))</f>
        <v>Passenger LDV</v>
      </c>
      <c r="O9571" s="1" t="str">
        <f t="array" ref="O9571">IF(SUMPRODUCT(MAX(ISNUMBER(SEARCH(Fuel_Rules!$A$6:$A$30,$E9571))*ISNUMBER(SEARCH(Fuel_Rules!$B$6:$B$30,$F9571))*(Fuel_Rules!$A$6:$A$30&lt;&gt;"")))&gt;0,"Plug-in hybrid",IF($G9571="Diesel","Diesel","Gasoline"))</f>
        <v>Plug-in hybrid</v>
      </c>
    </row>
    <row r="9572" spans="1:15" ht="15" customHeight="1" x14ac:dyDescent="0.25">
      <c r="A9572" s="1">
        <v>2022</v>
      </c>
      <c r="B9572" s="1" t="s">
        <v>12135</v>
      </c>
      <c r="C9572" s="1" t="s">
        <v>11119</v>
      </c>
      <c r="D9572" s="1" t="s">
        <v>12247</v>
      </c>
      <c r="E9572" s="1" t="s">
        <v>435</v>
      </c>
      <c r="F9572" s="1" t="s">
        <v>11121</v>
      </c>
      <c r="G9572" s="1" t="s">
        <v>103</v>
      </c>
      <c r="H9572" s="1" t="s">
        <v>437</v>
      </c>
      <c r="I9572" s="1">
        <v>2</v>
      </c>
      <c r="J9572" s="1">
        <v>2023</v>
      </c>
      <c r="K9572" s="1">
        <v>329721</v>
      </c>
      <c r="L9572" s="1">
        <v>0</v>
      </c>
      <c r="M9572" s="1">
        <f t="array" ref="M9572">SUMPRODUCT(MAX(ISNUMBER(SEARCH('Class Rules'!$B$6:$B$85,$E9572))*ISNUMBER(SEARCH('Class Rules'!$C$6:$C$85,$F9572))*'Class Rules'!$A$6:$A$85))</f>
        <v>0</v>
      </c>
      <c r="N9572" s="1" t="str">
        <f t="array" ref="N9572">IF($M9572=0,'Class Rules'!$D$3,INDEX('Class Rules'!$D$6:$D$85,MATCH($M9572,'Class Rules'!$A$6:$A$85,0)))</f>
        <v>Passenger LDV</v>
      </c>
      <c r="O9572" s="1" t="str">
        <f t="array" ref="O9572">IF(SUMPRODUCT(MAX(ISNUMBER(SEARCH(Fuel_Rules!$A$6:$A$30,$E9572))*ISNUMBER(SEARCH(Fuel_Rules!$B$6:$B$30,$F9572))*(Fuel_Rules!$A$6:$A$30&lt;&gt;"")))&gt;0,"Plug-in hybrid",IF($G9572="Diesel","Diesel","Gasoline"))</f>
        <v>Gasoline</v>
      </c>
    </row>
    <row r="9573" spans="1:15" ht="15" customHeight="1" x14ac:dyDescent="0.25">
      <c r="A9573" s="1">
        <v>2022</v>
      </c>
      <c r="B9573" s="1" t="s">
        <v>12135</v>
      </c>
      <c r="C9573" s="1" t="s">
        <v>579</v>
      </c>
      <c r="D9573" s="1" t="s">
        <v>12248</v>
      </c>
      <c r="E9573" s="1" t="s">
        <v>581</v>
      </c>
      <c r="F9573" s="1" t="s">
        <v>582</v>
      </c>
      <c r="G9573" s="1" t="s">
        <v>103</v>
      </c>
      <c r="H9573" s="1" t="s">
        <v>298</v>
      </c>
      <c r="I9573" s="1">
        <v>1.6</v>
      </c>
      <c r="J9573" s="1">
        <v>2023</v>
      </c>
      <c r="K9573" s="1">
        <v>83043</v>
      </c>
      <c r="L9573" s="1">
        <v>0</v>
      </c>
      <c r="M9573" s="1">
        <f t="array" ref="M9573">SUMPRODUCT(MAX(ISNUMBER(SEARCH('Class Rules'!$B$6:$B$85,$E9573))*ISNUMBER(SEARCH('Class Rules'!$C$6:$C$85,$F9573))*'Class Rules'!$A$6:$A$85))</f>
        <v>0</v>
      </c>
      <c r="N9573" s="1" t="str">
        <f t="array" ref="N9573">IF($M9573=0,'Class Rules'!$D$3,INDEX('Class Rules'!$D$6:$D$85,MATCH($M9573,'Class Rules'!$A$6:$A$85,0)))</f>
        <v>Passenger LDV</v>
      </c>
      <c r="O9573" s="1" t="str">
        <f t="array" ref="O9573">IF(SUMPRODUCT(MAX(ISNUMBER(SEARCH(Fuel_Rules!$A$6:$A$30,$E9573))*ISNUMBER(SEARCH(Fuel_Rules!$B$6:$B$30,$F9573))*(Fuel_Rules!$A$6:$A$30&lt;&gt;"")))&gt;0,"Plug-in hybrid",IF($G9573="Diesel","Diesel","Gasoline"))</f>
        <v>Gasoline</v>
      </c>
    </row>
    <row r="9574" spans="1:15" ht="15" customHeight="1" x14ac:dyDescent="0.25">
      <c r="A9574" s="1">
        <v>2022</v>
      </c>
      <c r="B9574" s="1" t="s">
        <v>12135</v>
      </c>
      <c r="C9574" s="1" t="s">
        <v>586</v>
      </c>
      <c r="D9574" s="1" t="s">
        <v>12249</v>
      </c>
      <c r="E9574" s="1" t="s">
        <v>588</v>
      </c>
      <c r="F9574" s="1" t="s">
        <v>589</v>
      </c>
      <c r="G9574" s="1" t="s">
        <v>105</v>
      </c>
      <c r="H9574" s="1" t="s">
        <v>298</v>
      </c>
      <c r="I9574" s="1">
        <v>2.2999999999999998</v>
      </c>
      <c r="J9574" s="1">
        <v>2023</v>
      </c>
      <c r="K9574" s="1">
        <v>235000</v>
      </c>
      <c r="L9574" s="1">
        <v>0</v>
      </c>
      <c r="M9574" s="1">
        <f t="array" ref="M9574">SUMPRODUCT(MAX(ISNUMBER(SEARCH('Class Rules'!$B$6:$B$85,$E9574))*ISNUMBER(SEARCH('Class Rules'!$C$6:$C$85,$F9574))*'Class Rules'!$A$6:$A$85))</f>
        <v>0</v>
      </c>
      <c r="N9574" s="1" t="str">
        <f t="array" ref="N9574">IF($M9574=0,'Class Rules'!$D$3,INDEX('Class Rules'!$D$6:$D$85,MATCH($M9574,'Class Rules'!$A$6:$A$85,0)))</f>
        <v>Passenger LDV</v>
      </c>
      <c r="O9574" s="1" t="str">
        <f t="array" ref="O9574">IF(SUMPRODUCT(MAX(ISNUMBER(SEARCH(Fuel_Rules!$A$6:$A$30,$E9574))*ISNUMBER(SEARCH(Fuel_Rules!$B$6:$B$30,$F9574))*(Fuel_Rules!$A$6:$A$30&lt;&gt;"")))&gt;0,"Plug-in hybrid",IF($G9574="Diesel","Diesel","Gasoline"))</f>
        <v>Diesel</v>
      </c>
    </row>
    <row r="9575" spans="1:15" ht="15" customHeight="1" x14ac:dyDescent="0.25">
      <c r="A9575" s="1">
        <v>2022</v>
      </c>
      <c r="B9575" s="1" t="s">
        <v>12135</v>
      </c>
      <c r="C9575" s="1" t="s">
        <v>590</v>
      </c>
      <c r="D9575" s="1" t="s">
        <v>12250</v>
      </c>
      <c r="E9575" s="1" t="s">
        <v>588</v>
      </c>
      <c r="F9575" s="1" t="s">
        <v>592</v>
      </c>
      <c r="G9575" s="1" t="s">
        <v>105</v>
      </c>
      <c r="H9575" s="1" t="s">
        <v>298</v>
      </c>
      <c r="I9575" s="1">
        <v>2.2999999999999998</v>
      </c>
      <c r="J9575" s="1">
        <v>2023</v>
      </c>
      <c r="K9575" s="1">
        <v>215998</v>
      </c>
      <c r="L9575" s="1">
        <v>0</v>
      </c>
      <c r="M9575" s="1">
        <f t="array" ref="M9575">SUMPRODUCT(MAX(ISNUMBER(SEARCH('Class Rules'!$B$6:$B$85,$E9575))*ISNUMBER(SEARCH('Class Rules'!$C$6:$C$85,$F9575))*'Class Rules'!$A$6:$A$85))</f>
        <v>0</v>
      </c>
      <c r="N9575" s="1" t="str">
        <f t="array" ref="N9575">IF($M9575=0,'Class Rules'!$D$3,INDEX('Class Rules'!$D$6:$D$85,MATCH($M9575,'Class Rules'!$A$6:$A$85,0)))</f>
        <v>Passenger LDV</v>
      </c>
      <c r="O9575" s="1" t="str">
        <f t="array" ref="O9575">IF(SUMPRODUCT(MAX(ISNUMBER(SEARCH(Fuel_Rules!$A$6:$A$30,$E9575))*ISNUMBER(SEARCH(Fuel_Rules!$B$6:$B$30,$F9575))*(Fuel_Rules!$A$6:$A$30&lt;&gt;"")))&gt;0,"Plug-in hybrid",IF($G9575="Diesel","Diesel","Gasoline"))</f>
        <v>Diesel</v>
      </c>
    </row>
    <row r="9576" spans="1:15" ht="15" customHeight="1" x14ac:dyDescent="0.25">
      <c r="A9576" s="1">
        <v>2022</v>
      </c>
      <c r="B9576" s="1" t="s">
        <v>12135</v>
      </c>
      <c r="C9576" s="1" t="s">
        <v>600</v>
      </c>
      <c r="D9576" s="1" t="s">
        <v>12251</v>
      </c>
      <c r="E9576" s="1" t="s">
        <v>595</v>
      </c>
      <c r="F9576" s="1" t="s">
        <v>602</v>
      </c>
      <c r="G9576" s="1" t="s">
        <v>103</v>
      </c>
      <c r="H9576" s="1" t="s">
        <v>437</v>
      </c>
      <c r="I9576" s="1">
        <v>1.5</v>
      </c>
      <c r="J9576" s="1">
        <v>2023</v>
      </c>
      <c r="K9576" s="1">
        <v>89879</v>
      </c>
      <c r="L9576" s="1">
        <v>0</v>
      </c>
      <c r="M9576" s="1">
        <f t="array" ref="M9576">SUMPRODUCT(MAX(ISNUMBER(SEARCH('Class Rules'!$B$6:$B$85,$E9576))*ISNUMBER(SEARCH('Class Rules'!$C$6:$C$85,$F9576))*'Class Rules'!$A$6:$A$85))</f>
        <v>0</v>
      </c>
      <c r="N9576" s="1" t="str">
        <f t="array" ref="N9576">IF($M9576=0,'Class Rules'!$D$3,INDEX('Class Rules'!$D$6:$D$85,MATCH($M9576,'Class Rules'!$A$6:$A$85,0)))</f>
        <v>Passenger LDV</v>
      </c>
      <c r="O9576" s="1" t="str">
        <f t="array" ref="O9576">IF(SUMPRODUCT(MAX(ISNUMBER(SEARCH(Fuel_Rules!$A$6:$A$30,$E9576))*ISNUMBER(SEARCH(Fuel_Rules!$B$6:$B$30,$F9576))*(Fuel_Rules!$A$6:$A$30&lt;&gt;"")))&gt;0,"Plug-in hybrid",IF($G9576="Diesel","Diesel","Gasoline"))</f>
        <v>Gasoline</v>
      </c>
    </row>
    <row r="9577" spans="1:15" ht="15" customHeight="1" x14ac:dyDescent="0.25">
      <c r="A9577" s="1">
        <v>2022</v>
      </c>
      <c r="B9577" s="1" t="s">
        <v>12135</v>
      </c>
      <c r="C9577" s="1" t="s">
        <v>603</v>
      </c>
      <c r="D9577" s="1" t="s">
        <v>12252</v>
      </c>
      <c r="E9577" s="1" t="s">
        <v>595</v>
      </c>
      <c r="F9577" s="1" t="s">
        <v>605</v>
      </c>
      <c r="G9577" s="1" t="s">
        <v>103</v>
      </c>
      <c r="H9577" s="1" t="s">
        <v>437</v>
      </c>
      <c r="I9577" s="1">
        <v>1.5</v>
      </c>
      <c r="J9577" s="1">
        <v>2023</v>
      </c>
      <c r="K9577" s="1">
        <v>146708</v>
      </c>
      <c r="L9577" s="1">
        <v>0</v>
      </c>
      <c r="M9577" s="1">
        <f t="array" ref="M9577">SUMPRODUCT(MAX(ISNUMBER(SEARCH('Class Rules'!$B$6:$B$85,$E9577))*ISNUMBER(SEARCH('Class Rules'!$C$6:$C$85,$F9577))*'Class Rules'!$A$6:$A$85))</f>
        <v>0</v>
      </c>
      <c r="N9577" s="1" t="str">
        <f t="array" ref="N9577">IF($M9577=0,'Class Rules'!$D$3,INDEX('Class Rules'!$D$6:$D$85,MATCH($M9577,'Class Rules'!$A$6:$A$85,0)))</f>
        <v>Passenger LDV</v>
      </c>
      <c r="O9577" s="1" t="str">
        <f t="array" ref="O9577">IF(SUMPRODUCT(MAX(ISNUMBER(SEARCH(Fuel_Rules!$A$6:$A$30,$E9577))*ISNUMBER(SEARCH(Fuel_Rules!$B$6:$B$30,$F9577))*(Fuel_Rules!$A$6:$A$30&lt;&gt;"")))&gt;0,"Plug-in hybrid",IF($G9577="Diesel","Diesel","Gasoline"))</f>
        <v>Gasoline</v>
      </c>
    </row>
    <row r="9578" spans="1:15" ht="15" customHeight="1" x14ac:dyDescent="0.25">
      <c r="A9578" s="1">
        <v>2022</v>
      </c>
      <c r="B9578" s="1" t="s">
        <v>12135</v>
      </c>
      <c r="C9578" s="1" t="s">
        <v>618</v>
      </c>
      <c r="D9578" s="1" t="s">
        <v>12253</v>
      </c>
      <c r="E9578" s="1" t="s">
        <v>595</v>
      </c>
      <c r="F9578" s="1" t="s">
        <v>620</v>
      </c>
      <c r="G9578" s="1" t="s">
        <v>103</v>
      </c>
      <c r="H9578" s="1" t="s">
        <v>437</v>
      </c>
      <c r="I9578" s="1">
        <v>1.5</v>
      </c>
      <c r="J9578" s="1">
        <v>2023</v>
      </c>
      <c r="K9578" s="1">
        <v>122983</v>
      </c>
      <c r="L9578" s="1">
        <v>0</v>
      </c>
      <c r="M9578" s="1">
        <f t="array" ref="M9578">SUMPRODUCT(MAX(ISNUMBER(SEARCH('Class Rules'!$B$6:$B$85,$E9578))*ISNUMBER(SEARCH('Class Rules'!$C$6:$C$85,$F9578))*'Class Rules'!$A$6:$A$85))</f>
        <v>0</v>
      </c>
      <c r="N9578" s="1" t="str">
        <f t="array" ref="N9578">IF($M9578=0,'Class Rules'!$D$3,INDEX('Class Rules'!$D$6:$D$85,MATCH($M9578,'Class Rules'!$A$6:$A$85,0)))</f>
        <v>Passenger LDV</v>
      </c>
      <c r="O9578" s="1" t="str">
        <f t="array" ref="O9578">IF(SUMPRODUCT(MAX(ISNUMBER(SEARCH(Fuel_Rules!$A$6:$A$30,$E9578))*ISNUMBER(SEARCH(Fuel_Rules!$B$6:$B$30,$F9578))*(Fuel_Rules!$A$6:$A$30&lt;&gt;"")))&gt;0,"Plug-in hybrid",IF($G9578="Diesel","Diesel","Gasoline"))</f>
        <v>Gasoline</v>
      </c>
    </row>
    <row r="9579" spans="1:15" ht="15" customHeight="1" x14ac:dyDescent="0.25">
      <c r="A9579" s="1">
        <v>2022</v>
      </c>
      <c r="B9579" s="1" t="s">
        <v>12135</v>
      </c>
      <c r="C9579" s="1" t="s">
        <v>621</v>
      </c>
      <c r="D9579" s="1" t="s">
        <v>12254</v>
      </c>
      <c r="E9579" s="1" t="s">
        <v>595</v>
      </c>
      <c r="F9579" s="1" t="s">
        <v>623</v>
      </c>
      <c r="G9579" s="1" t="s">
        <v>103</v>
      </c>
      <c r="H9579" s="1" t="s">
        <v>437</v>
      </c>
      <c r="I9579" s="1">
        <v>1.6</v>
      </c>
      <c r="J9579" s="1">
        <v>2023</v>
      </c>
      <c r="K9579" s="1">
        <v>203239</v>
      </c>
      <c r="L9579" s="1">
        <v>0</v>
      </c>
      <c r="M9579" s="1">
        <f t="array" ref="M9579">SUMPRODUCT(MAX(ISNUMBER(SEARCH('Class Rules'!$B$6:$B$85,$E9579))*ISNUMBER(SEARCH('Class Rules'!$C$6:$C$85,$F9579))*'Class Rules'!$A$6:$A$85))</f>
        <v>0</v>
      </c>
      <c r="N9579" s="1" t="str">
        <f t="array" ref="N9579">IF($M9579=0,'Class Rules'!$D$3,INDEX('Class Rules'!$D$6:$D$85,MATCH($M9579,'Class Rules'!$A$6:$A$85,0)))</f>
        <v>Passenger LDV</v>
      </c>
      <c r="O9579" s="1" t="str">
        <f t="array" ref="O9579">IF(SUMPRODUCT(MAX(ISNUMBER(SEARCH(Fuel_Rules!$A$6:$A$30,$E9579))*ISNUMBER(SEARCH(Fuel_Rules!$B$6:$B$30,$F9579))*(Fuel_Rules!$A$6:$A$30&lt;&gt;"")))&gt;0,"Plug-in hybrid",IF($G9579="Diesel","Diesel","Gasoline"))</f>
        <v>Gasoline</v>
      </c>
    </row>
    <row r="9580" spans="1:15" ht="15" customHeight="1" x14ac:dyDescent="0.25">
      <c r="A9580" s="1">
        <v>2022</v>
      </c>
      <c r="B9580" s="1" t="s">
        <v>12135</v>
      </c>
      <c r="C9580" s="1" t="s">
        <v>621</v>
      </c>
      <c r="D9580" s="1" t="s">
        <v>12255</v>
      </c>
      <c r="E9580" s="1" t="s">
        <v>595</v>
      </c>
      <c r="F9580" s="1" t="s">
        <v>623</v>
      </c>
      <c r="G9580" s="1" t="s">
        <v>103</v>
      </c>
      <c r="H9580" s="1" t="s">
        <v>437</v>
      </c>
      <c r="I9580" s="1">
        <v>1.6</v>
      </c>
      <c r="J9580" s="1">
        <v>2023</v>
      </c>
      <c r="K9580" s="1">
        <v>189627</v>
      </c>
      <c r="L9580" s="1">
        <v>0</v>
      </c>
      <c r="M9580" s="1">
        <f t="array" ref="M9580">SUMPRODUCT(MAX(ISNUMBER(SEARCH('Class Rules'!$B$6:$B$85,$E9580))*ISNUMBER(SEARCH('Class Rules'!$C$6:$C$85,$F9580))*'Class Rules'!$A$6:$A$85))</f>
        <v>0</v>
      </c>
      <c r="N9580" s="1" t="str">
        <f t="array" ref="N9580">IF($M9580=0,'Class Rules'!$D$3,INDEX('Class Rules'!$D$6:$D$85,MATCH($M9580,'Class Rules'!$A$6:$A$85,0)))</f>
        <v>Passenger LDV</v>
      </c>
      <c r="O9580" s="1" t="str">
        <f t="array" ref="O9580">IF(SUMPRODUCT(MAX(ISNUMBER(SEARCH(Fuel_Rules!$A$6:$A$30,$E9580))*ISNUMBER(SEARCH(Fuel_Rules!$B$6:$B$30,$F9580))*(Fuel_Rules!$A$6:$A$30&lt;&gt;"")))&gt;0,"Plug-in hybrid",IF($G9580="Diesel","Diesel","Gasoline"))</f>
        <v>Gasoline</v>
      </c>
    </row>
    <row r="9581" spans="1:15" ht="15" customHeight="1" x14ac:dyDescent="0.25">
      <c r="A9581" s="1">
        <v>2022</v>
      </c>
      <c r="B9581" s="1" t="s">
        <v>12135</v>
      </c>
      <c r="C9581" s="1" t="s">
        <v>633</v>
      </c>
      <c r="D9581" s="1" t="s">
        <v>12256</v>
      </c>
      <c r="E9581" s="1" t="s">
        <v>595</v>
      </c>
      <c r="F9581" s="1" t="s">
        <v>635</v>
      </c>
      <c r="G9581" s="1" t="s">
        <v>103</v>
      </c>
      <c r="H9581" s="1" t="s">
        <v>437</v>
      </c>
      <c r="I9581" s="1">
        <v>1</v>
      </c>
      <c r="J9581" s="1">
        <v>2023</v>
      </c>
      <c r="K9581" s="1">
        <v>106423</v>
      </c>
      <c r="L9581" s="1">
        <v>0</v>
      </c>
      <c r="M9581" s="1">
        <f t="array" ref="M9581">SUMPRODUCT(MAX(ISNUMBER(SEARCH('Class Rules'!$B$6:$B$85,$E9581))*ISNUMBER(SEARCH('Class Rules'!$C$6:$C$85,$F9581))*'Class Rules'!$A$6:$A$85))</f>
        <v>0</v>
      </c>
      <c r="N9581" s="1" t="str">
        <f t="array" ref="N9581">IF($M9581=0,'Class Rules'!$D$3,INDEX('Class Rules'!$D$6:$D$85,MATCH($M9581,'Class Rules'!$A$6:$A$85,0)))</f>
        <v>Passenger LDV</v>
      </c>
      <c r="O9581" s="1" t="str">
        <f t="array" ref="O9581">IF(SUMPRODUCT(MAX(ISNUMBER(SEARCH(Fuel_Rules!$A$6:$A$30,$E9581))*ISNUMBER(SEARCH(Fuel_Rules!$B$6:$B$30,$F9581))*(Fuel_Rules!$A$6:$A$30&lt;&gt;"")))&gt;0,"Plug-in hybrid",IF($G9581="Diesel","Diesel","Gasoline"))</f>
        <v>Gasoline</v>
      </c>
    </row>
    <row r="9582" spans="1:15" ht="15" customHeight="1" x14ac:dyDescent="0.25">
      <c r="A9582" s="1">
        <v>2022</v>
      </c>
      <c r="B9582" s="1" t="s">
        <v>12135</v>
      </c>
      <c r="C9582" s="1" t="s">
        <v>633</v>
      </c>
      <c r="D9582" s="1" t="s">
        <v>12257</v>
      </c>
      <c r="E9582" s="1" t="s">
        <v>595</v>
      </c>
      <c r="F9582" s="1" t="s">
        <v>635</v>
      </c>
      <c r="G9582" s="1" t="s">
        <v>103</v>
      </c>
      <c r="H9582" s="1" t="s">
        <v>437</v>
      </c>
      <c r="I9582" s="1">
        <v>1</v>
      </c>
      <c r="J9582" s="1">
        <v>2023</v>
      </c>
      <c r="K9582" s="1">
        <v>98330</v>
      </c>
      <c r="L9582" s="1">
        <v>0</v>
      </c>
      <c r="M9582" s="1">
        <f t="array" ref="M9582">SUMPRODUCT(MAX(ISNUMBER(SEARCH('Class Rules'!$B$6:$B$85,$E9582))*ISNUMBER(SEARCH('Class Rules'!$C$6:$C$85,$F9582))*'Class Rules'!$A$6:$A$85))</f>
        <v>0</v>
      </c>
      <c r="N9582" s="1" t="str">
        <f t="array" ref="N9582">IF($M9582=0,'Class Rules'!$D$3,INDEX('Class Rules'!$D$6:$D$85,MATCH($M9582,'Class Rules'!$A$6:$A$85,0)))</f>
        <v>Passenger LDV</v>
      </c>
      <c r="O9582" s="1" t="str">
        <f t="array" ref="O9582">IF(SUMPRODUCT(MAX(ISNUMBER(SEARCH(Fuel_Rules!$A$6:$A$30,$E9582))*ISNUMBER(SEARCH(Fuel_Rules!$B$6:$B$30,$F9582))*(Fuel_Rules!$A$6:$A$30&lt;&gt;"")))&gt;0,"Plug-in hybrid",IF($G9582="Diesel","Diesel","Gasoline"))</f>
        <v>Gasoline</v>
      </c>
    </row>
    <row r="9583" spans="1:15" ht="15" customHeight="1" x14ac:dyDescent="0.25">
      <c r="A9583" s="1">
        <v>2022</v>
      </c>
      <c r="B9583" s="1" t="s">
        <v>12135</v>
      </c>
      <c r="C9583" s="1" t="s">
        <v>636</v>
      </c>
      <c r="D9583" s="1" t="s">
        <v>12258</v>
      </c>
      <c r="E9583" s="1" t="s">
        <v>595</v>
      </c>
      <c r="F9583" s="1" t="s">
        <v>638</v>
      </c>
      <c r="G9583" s="1" t="s">
        <v>103</v>
      </c>
      <c r="H9583" s="1" t="s">
        <v>437</v>
      </c>
      <c r="I9583" s="1">
        <v>1</v>
      </c>
      <c r="J9583" s="1">
        <v>2023</v>
      </c>
      <c r="K9583" s="1">
        <v>113930</v>
      </c>
      <c r="L9583" s="1">
        <v>0</v>
      </c>
      <c r="M9583" s="1">
        <f t="array" ref="M9583">SUMPRODUCT(MAX(ISNUMBER(SEARCH('Class Rules'!$B$6:$B$85,$E9583))*ISNUMBER(SEARCH('Class Rules'!$C$6:$C$85,$F9583))*'Class Rules'!$A$6:$A$85))</f>
        <v>0</v>
      </c>
      <c r="N9583" s="1" t="str">
        <f t="array" ref="N9583">IF($M9583=0,'Class Rules'!$D$3,INDEX('Class Rules'!$D$6:$D$85,MATCH($M9583,'Class Rules'!$A$6:$A$85,0)))</f>
        <v>Passenger LDV</v>
      </c>
      <c r="O9583" s="1" t="str">
        <f t="array" ref="O9583">IF(SUMPRODUCT(MAX(ISNUMBER(SEARCH(Fuel_Rules!$A$6:$A$30,$E9583))*ISNUMBER(SEARCH(Fuel_Rules!$B$6:$B$30,$F9583))*(Fuel_Rules!$A$6:$A$30&lt;&gt;"")))&gt;0,"Plug-in hybrid",IF($G9583="Diesel","Diesel","Gasoline"))</f>
        <v>Gasoline</v>
      </c>
    </row>
    <row r="9584" spans="1:15" ht="15" customHeight="1" x14ac:dyDescent="0.25">
      <c r="A9584" s="1">
        <v>2022</v>
      </c>
      <c r="B9584" s="1" t="s">
        <v>12135</v>
      </c>
      <c r="C9584" s="1" t="s">
        <v>636</v>
      </c>
      <c r="D9584" s="1" t="s">
        <v>12259</v>
      </c>
      <c r="E9584" s="1" t="s">
        <v>595</v>
      </c>
      <c r="F9584" s="1" t="s">
        <v>638</v>
      </c>
      <c r="G9584" s="1" t="s">
        <v>103</v>
      </c>
      <c r="H9584" s="1" t="s">
        <v>437</v>
      </c>
      <c r="I9584" s="1">
        <v>1</v>
      </c>
      <c r="J9584" s="1">
        <v>2023</v>
      </c>
      <c r="K9584" s="1">
        <v>105822</v>
      </c>
      <c r="L9584" s="1">
        <v>0</v>
      </c>
      <c r="M9584" s="1">
        <f t="array" ref="M9584">SUMPRODUCT(MAX(ISNUMBER(SEARCH('Class Rules'!$B$6:$B$85,$E9584))*ISNUMBER(SEARCH('Class Rules'!$C$6:$C$85,$F9584))*'Class Rules'!$A$6:$A$85))</f>
        <v>0</v>
      </c>
      <c r="N9584" s="1" t="str">
        <f t="array" ref="N9584">IF($M9584=0,'Class Rules'!$D$3,INDEX('Class Rules'!$D$6:$D$85,MATCH($M9584,'Class Rules'!$A$6:$A$85,0)))</f>
        <v>Passenger LDV</v>
      </c>
      <c r="O9584" s="1" t="str">
        <f t="array" ref="O9584">IF(SUMPRODUCT(MAX(ISNUMBER(SEARCH(Fuel_Rules!$A$6:$A$30,$E9584))*ISNUMBER(SEARCH(Fuel_Rules!$B$6:$B$30,$F9584))*(Fuel_Rules!$A$6:$A$30&lt;&gt;"")))&gt;0,"Plug-in hybrid",IF($G9584="Diesel","Diesel","Gasoline"))</f>
        <v>Gasoline</v>
      </c>
    </row>
    <row r="9585" spans="1:15" ht="15" customHeight="1" x14ac:dyDescent="0.25">
      <c r="A9585" s="1">
        <v>2022</v>
      </c>
      <c r="B9585" s="1" t="s">
        <v>12135</v>
      </c>
      <c r="C9585" s="1" t="s">
        <v>639</v>
      </c>
      <c r="D9585" s="1" t="s">
        <v>12260</v>
      </c>
      <c r="E9585" s="1" t="s">
        <v>595</v>
      </c>
      <c r="F9585" s="1" t="s">
        <v>641</v>
      </c>
      <c r="G9585" s="1" t="s">
        <v>103</v>
      </c>
      <c r="H9585" s="1" t="s">
        <v>437</v>
      </c>
      <c r="I9585" s="1">
        <v>1.5</v>
      </c>
      <c r="J9585" s="1">
        <v>2023</v>
      </c>
      <c r="K9585" s="1">
        <v>148238</v>
      </c>
      <c r="L9585" s="1">
        <v>0</v>
      </c>
      <c r="M9585" s="1">
        <f t="array" ref="M9585">SUMPRODUCT(MAX(ISNUMBER(SEARCH('Class Rules'!$B$6:$B$85,$E9585))*ISNUMBER(SEARCH('Class Rules'!$C$6:$C$85,$F9585))*'Class Rules'!$A$6:$A$85))</f>
        <v>0</v>
      </c>
      <c r="N9585" s="1" t="str">
        <f t="array" ref="N9585">IF($M9585=0,'Class Rules'!$D$3,INDEX('Class Rules'!$D$6:$D$85,MATCH($M9585,'Class Rules'!$A$6:$A$85,0)))</f>
        <v>Passenger LDV</v>
      </c>
      <c r="O9585" s="1" t="str">
        <f t="array" ref="O9585">IF(SUMPRODUCT(MAX(ISNUMBER(SEARCH(Fuel_Rules!$A$6:$A$30,$E9585))*ISNUMBER(SEARCH(Fuel_Rules!$B$6:$B$30,$F9585))*(Fuel_Rules!$A$6:$A$30&lt;&gt;"")))&gt;0,"Plug-in hybrid",IF($G9585="Diesel","Diesel","Gasoline"))</f>
        <v>Gasoline</v>
      </c>
    </row>
    <row r="9586" spans="1:15" ht="15" customHeight="1" x14ac:dyDescent="0.25">
      <c r="A9586" s="1">
        <v>2022</v>
      </c>
      <c r="B9586" s="1" t="s">
        <v>12135</v>
      </c>
      <c r="C9586" s="1" t="s">
        <v>639</v>
      </c>
      <c r="D9586" s="1" t="s">
        <v>12261</v>
      </c>
      <c r="E9586" s="1" t="s">
        <v>595</v>
      </c>
      <c r="F9586" s="1" t="s">
        <v>641</v>
      </c>
      <c r="G9586" s="1" t="s">
        <v>103</v>
      </c>
      <c r="H9586" s="1" t="s">
        <v>437</v>
      </c>
      <c r="I9586" s="1">
        <v>1.5</v>
      </c>
      <c r="J9586" s="1">
        <v>2023</v>
      </c>
      <c r="K9586" s="1">
        <v>137719</v>
      </c>
      <c r="L9586" s="1">
        <v>0</v>
      </c>
      <c r="M9586" s="1">
        <f t="array" ref="M9586">SUMPRODUCT(MAX(ISNUMBER(SEARCH('Class Rules'!$B$6:$B$85,$E9586))*ISNUMBER(SEARCH('Class Rules'!$C$6:$C$85,$F9586))*'Class Rules'!$A$6:$A$85))</f>
        <v>0</v>
      </c>
      <c r="N9586" s="1" t="str">
        <f t="array" ref="N9586">IF($M9586=0,'Class Rules'!$D$3,INDEX('Class Rules'!$D$6:$D$85,MATCH($M9586,'Class Rules'!$A$6:$A$85,0)))</f>
        <v>Passenger LDV</v>
      </c>
      <c r="O9586" s="1" t="str">
        <f t="array" ref="O9586">IF(SUMPRODUCT(MAX(ISNUMBER(SEARCH(Fuel_Rules!$A$6:$A$30,$E9586))*ISNUMBER(SEARCH(Fuel_Rules!$B$6:$B$30,$F9586))*(Fuel_Rules!$A$6:$A$30&lt;&gt;"")))&gt;0,"Plug-in hybrid",IF($G9586="Diesel","Diesel","Gasoline"))</f>
        <v>Gasoline</v>
      </c>
    </row>
    <row r="9587" spans="1:15" ht="15" customHeight="1" x14ac:dyDescent="0.25">
      <c r="A9587" s="1">
        <v>2022</v>
      </c>
      <c r="B9587" s="1" t="s">
        <v>12135</v>
      </c>
      <c r="C9587" s="1" t="s">
        <v>642</v>
      </c>
      <c r="D9587" s="1" t="s">
        <v>12262</v>
      </c>
      <c r="E9587" s="1" t="s">
        <v>595</v>
      </c>
      <c r="F9587" s="1" t="s">
        <v>644</v>
      </c>
      <c r="G9587" s="1" t="s">
        <v>103</v>
      </c>
      <c r="H9587" s="1" t="s">
        <v>437</v>
      </c>
      <c r="I9587" s="1">
        <v>1.6</v>
      </c>
      <c r="J9587" s="1">
        <v>2023</v>
      </c>
      <c r="K9587" s="1">
        <v>192632</v>
      </c>
      <c r="L9587" s="1">
        <v>0</v>
      </c>
      <c r="M9587" s="1">
        <f t="array" ref="M9587">SUMPRODUCT(MAX(ISNUMBER(SEARCH('Class Rules'!$B$6:$B$85,$E9587))*ISNUMBER(SEARCH('Class Rules'!$C$6:$C$85,$F9587))*'Class Rules'!$A$6:$A$85))</f>
        <v>0</v>
      </c>
      <c r="N9587" s="1" t="str">
        <f t="array" ref="N9587">IF($M9587=0,'Class Rules'!$D$3,INDEX('Class Rules'!$D$6:$D$85,MATCH($M9587,'Class Rules'!$A$6:$A$85,0)))</f>
        <v>Passenger LDV</v>
      </c>
      <c r="O9587" s="1" t="str">
        <f t="array" ref="O9587">IF(SUMPRODUCT(MAX(ISNUMBER(SEARCH(Fuel_Rules!$A$6:$A$30,$E9587))*ISNUMBER(SEARCH(Fuel_Rules!$B$6:$B$30,$F9587))*(Fuel_Rules!$A$6:$A$30&lt;&gt;"")))&gt;0,"Plug-in hybrid",IF($G9587="Diesel","Diesel","Gasoline"))</f>
        <v>Gasoline</v>
      </c>
    </row>
    <row r="9588" spans="1:15" ht="15" customHeight="1" x14ac:dyDescent="0.25">
      <c r="A9588" s="1">
        <v>2022</v>
      </c>
      <c r="B9588" s="1" t="s">
        <v>12135</v>
      </c>
      <c r="C9588" s="1" t="s">
        <v>642</v>
      </c>
      <c r="D9588" s="1" t="s">
        <v>12263</v>
      </c>
      <c r="E9588" s="1" t="s">
        <v>595</v>
      </c>
      <c r="F9588" s="1" t="s">
        <v>644</v>
      </c>
      <c r="G9588" s="1" t="s">
        <v>103</v>
      </c>
      <c r="H9588" s="1" t="s">
        <v>437</v>
      </c>
      <c r="I9588" s="1">
        <v>1.6</v>
      </c>
      <c r="J9588" s="1">
        <v>2023</v>
      </c>
      <c r="K9588" s="1">
        <v>181428</v>
      </c>
      <c r="L9588" s="1">
        <v>0</v>
      </c>
      <c r="M9588" s="1">
        <f t="array" ref="M9588">SUMPRODUCT(MAX(ISNUMBER(SEARCH('Class Rules'!$B$6:$B$85,$E9588))*ISNUMBER(SEARCH('Class Rules'!$C$6:$C$85,$F9588))*'Class Rules'!$A$6:$A$85))</f>
        <v>0</v>
      </c>
      <c r="N9588" s="1" t="str">
        <f t="array" ref="N9588">IF($M9588=0,'Class Rules'!$D$3,INDEX('Class Rules'!$D$6:$D$85,MATCH($M9588,'Class Rules'!$A$6:$A$85,0)))</f>
        <v>Passenger LDV</v>
      </c>
      <c r="O9588" s="1" t="str">
        <f t="array" ref="O9588">IF(SUMPRODUCT(MAX(ISNUMBER(SEARCH(Fuel_Rules!$A$6:$A$30,$E9588))*ISNUMBER(SEARCH(Fuel_Rules!$B$6:$B$30,$F9588))*(Fuel_Rules!$A$6:$A$30&lt;&gt;"")))&gt;0,"Plug-in hybrid",IF($G9588="Diesel","Diesel","Gasoline"))</f>
        <v>Gasoline</v>
      </c>
    </row>
    <row r="9589" spans="1:15" ht="15" customHeight="1" x14ac:dyDescent="0.25">
      <c r="A9589" s="1">
        <v>2022</v>
      </c>
      <c r="B9589" s="1" t="s">
        <v>12135</v>
      </c>
      <c r="C9589" s="1" t="s">
        <v>4262</v>
      </c>
      <c r="D9589" s="1" t="s">
        <v>12264</v>
      </c>
      <c r="E9589" s="1" t="s">
        <v>595</v>
      </c>
      <c r="F9589" s="1" t="s">
        <v>4264</v>
      </c>
      <c r="G9589" s="1" t="s">
        <v>103</v>
      </c>
      <c r="H9589" s="1" t="s">
        <v>437</v>
      </c>
      <c r="I9589" s="1">
        <v>1.5</v>
      </c>
      <c r="J9589" s="1">
        <v>2023</v>
      </c>
      <c r="K9589" s="1">
        <v>163376</v>
      </c>
      <c r="L9589" s="1">
        <v>0</v>
      </c>
      <c r="M9589" s="1">
        <f t="array" ref="M9589">SUMPRODUCT(MAX(ISNUMBER(SEARCH('Class Rules'!$B$6:$B$85,$E9589))*ISNUMBER(SEARCH('Class Rules'!$C$6:$C$85,$F9589))*'Class Rules'!$A$6:$A$85))</f>
        <v>0</v>
      </c>
      <c r="N9589" s="1" t="str">
        <f t="array" ref="N9589">IF($M9589=0,'Class Rules'!$D$3,INDEX('Class Rules'!$D$6:$D$85,MATCH($M9589,'Class Rules'!$A$6:$A$85,0)))</f>
        <v>Passenger LDV</v>
      </c>
      <c r="O9589" s="1" t="str">
        <f t="array" ref="O9589">IF(SUMPRODUCT(MAX(ISNUMBER(SEARCH(Fuel_Rules!$A$6:$A$30,$E9589))*ISNUMBER(SEARCH(Fuel_Rules!$B$6:$B$30,$F9589))*(Fuel_Rules!$A$6:$A$30&lt;&gt;"")))&gt;0,"Plug-in hybrid",IF($G9589="Diesel","Diesel","Gasoline"))</f>
        <v>Gasoline</v>
      </c>
    </row>
    <row r="9590" spans="1:15" ht="15" customHeight="1" x14ac:dyDescent="0.25">
      <c r="A9590" s="1">
        <v>2022</v>
      </c>
      <c r="B9590" s="1" t="s">
        <v>12135</v>
      </c>
      <c r="C9590" s="1" t="s">
        <v>4262</v>
      </c>
      <c r="D9590" s="1" t="s">
        <v>12265</v>
      </c>
      <c r="E9590" s="1" t="s">
        <v>595</v>
      </c>
      <c r="F9590" s="1" t="s">
        <v>4264</v>
      </c>
      <c r="G9590" s="1" t="s">
        <v>103</v>
      </c>
      <c r="H9590" s="1" t="s">
        <v>437</v>
      </c>
      <c r="I9590" s="1">
        <v>1.5</v>
      </c>
      <c r="J9590" s="1">
        <v>2023</v>
      </c>
      <c r="K9590" s="1">
        <v>148105</v>
      </c>
      <c r="L9590" s="1">
        <v>0</v>
      </c>
      <c r="M9590" s="1">
        <f t="array" ref="M9590">SUMPRODUCT(MAX(ISNUMBER(SEARCH('Class Rules'!$B$6:$B$85,$E9590))*ISNUMBER(SEARCH('Class Rules'!$C$6:$C$85,$F9590))*'Class Rules'!$A$6:$A$85))</f>
        <v>0</v>
      </c>
      <c r="N9590" s="1" t="str">
        <f t="array" ref="N9590">IF($M9590=0,'Class Rules'!$D$3,INDEX('Class Rules'!$D$6:$D$85,MATCH($M9590,'Class Rules'!$A$6:$A$85,0)))</f>
        <v>Passenger LDV</v>
      </c>
      <c r="O9590" s="1" t="str">
        <f t="array" ref="O9590">IF(SUMPRODUCT(MAX(ISNUMBER(SEARCH(Fuel_Rules!$A$6:$A$30,$E9590))*ISNUMBER(SEARCH(Fuel_Rules!$B$6:$B$30,$F9590))*(Fuel_Rules!$A$6:$A$30&lt;&gt;"")))&gt;0,"Plug-in hybrid",IF($G9590="Diesel","Diesel","Gasoline"))</f>
        <v>Gasoline</v>
      </c>
    </row>
    <row r="9591" spans="1:15" ht="15" customHeight="1" x14ac:dyDescent="0.25">
      <c r="A9591" s="1">
        <v>2022</v>
      </c>
      <c r="B9591" s="1" t="s">
        <v>12135</v>
      </c>
      <c r="C9591" s="1" t="s">
        <v>7020</v>
      </c>
      <c r="D9591" s="1" t="s">
        <v>12266</v>
      </c>
      <c r="E9591" s="1" t="s">
        <v>595</v>
      </c>
      <c r="F9591" s="1" t="s">
        <v>8921</v>
      </c>
      <c r="G9591" s="1" t="s">
        <v>103</v>
      </c>
      <c r="H9591" s="1" t="s">
        <v>437</v>
      </c>
      <c r="I9591" s="1">
        <v>1.6</v>
      </c>
      <c r="J9591" s="1">
        <v>2023</v>
      </c>
      <c r="K9591" s="1">
        <v>213466</v>
      </c>
      <c r="L9591" s="1">
        <v>0</v>
      </c>
      <c r="M9591" s="1">
        <f t="array" ref="M9591">SUMPRODUCT(MAX(ISNUMBER(SEARCH('Class Rules'!$B$6:$B$85,$E9591))*ISNUMBER(SEARCH('Class Rules'!$C$6:$C$85,$F9591))*'Class Rules'!$A$6:$A$85))</f>
        <v>0</v>
      </c>
      <c r="N9591" s="1" t="str">
        <f t="array" ref="N9591">IF($M9591=0,'Class Rules'!$D$3,INDEX('Class Rules'!$D$6:$D$85,MATCH($M9591,'Class Rules'!$A$6:$A$85,0)))</f>
        <v>Passenger LDV</v>
      </c>
      <c r="O9591" s="1" t="str">
        <f t="array" ref="O9591">IF(SUMPRODUCT(MAX(ISNUMBER(SEARCH(Fuel_Rules!$A$6:$A$30,$E9591))*ISNUMBER(SEARCH(Fuel_Rules!$B$6:$B$30,$F9591))*(Fuel_Rules!$A$6:$A$30&lt;&gt;"")))&gt;0,"Plug-in hybrid",IF($G9591="Diesel","Diesel","Gasoline"))</f>
        <v>Gasoline</v>
      </c>
    </row>
    <row r="9592" spans="1:15" ht="15" customHeight="1" x14ac:dyDescent="0.25">
      <c r="A9592" s="1">
        <v>2022</v>
      </c>
      <c r="B9592" s="1" t="s">
        <v>12135</v>
      </c>
      <c r="C9592" s="1" t="s">
        <v>7020</v>
      </c>
      <c r="D9592" s="1" t="s">
        <v>12267</v>
      </c>
      <c r="E9592" s="1" t="s">
        <v>595</v>
      </c>
      <c r="F9592" s="1" t="s">
        <v>8921</v>
      </c>
      <c r="G9592" s="1" t="s">
        <v>103</v>
      </c>
      <c r="H9592" s="1" t="s">
        <v>437</v>
      </c>
      <c r="I9592" s="1">
        <v>1.6</v>
      </c>
      <c r="J9592" s="1">
        <v>2023</v>
      </c>
      <c r="K9592" s="1">
        <v>201555</v>
      </c>
      <c r="L9592" s="1">
        <v>0</v>
      </c>
      <c r="M9592" s="1">
        <f t="array" ref="M9592">SUMPRODUCT(MAX(ISNUMBER(SEARCH('Class Rules'!$B$6:$B$85,$E9592))*ISNUMBER(SEARCH('Class Rules'!$C$6:$C$85,$F9592))*'Class Rules'!$A$6:$A$85))</f>
        <v>0</v>
      </c>
      <c r="N9592" s="1" t="str">
        <f t="array" ref="N9592">IF($M9592=0,'Class Rules'!$D$3,INDEX('Class Rules'!$D$6:$D$85,MATCH($M9592,'Class Rules'!$A$6:$A$85,0)))</f>
        <v>Passenger LDV</v>
      </c>
      <c r="O9592" s="1" t="str">
        <f t="array" ref="O9592">IF(SUMPRODUCT(MAX(ISNUMBER(SEARCH(Fuel_Rules!$A$6:$A$30,$E9592))*ISNUMBER(SEARCH(Fuel_Rules!$B$6:$B$30,$F9592))*(Fuel_Rules!$A$6:$A$30&lt;&gt;"")))&gt;0,"Plug-in hybrid",IF($G9592="Diesel","Diesel","Gasoline"))</f>
        <v>Gasoline</v>
      </c>
    </row>
    <row r="9593" spans="1:15" ht="15" customHeight="1" x14ac:dyDescent="0.25">
      <c r="A9593" s="1">
        <v>2022</v>
      </c>
      <c r="B9593" s="1" t="s">
        <v>12135</v>
      </c>
      <c r="C9593" s="1" t="s">
        <v>8923</v>
      </c>
      <c r="D9593" s="1" t="s">
        <v>12268</v>
      </c>
      <c r="E9593" s="1" t="s">
        <v>595</v>
      </c>
      <c r="F9593" s="1" t="s">
        <v>9996</v>
      </c>
      <c r="G9593" s="1" t="s">
        <v>103</v>
      </c>
      <c r="H9593" s="1" t="s">
        <v>298</v>
      </c>
      <c r="I9593" s="1">
        <v>1.5</v>
      </c>
      <c r="J9593" s="1">
        <v>2023</v>
      </c>
      <c r="K9593" s="1">
        <v>170313</v>
      </c>
      <c r="L9593" s="1">
        <v>0</v>
      </c>
      <c r="M9593" s="1">
        <f t="array" ref="M9593">SUMPRODUCT(MAX(ISNUMBER(SEARCH('Class Rules'!$B$6:$B$85,$E9593))*ISNUMBER(SEARCH('Class Rules'!$C$6:$C$85,$F9593))*'Class Rules'!$A$6:$A$85))</f>
        <v>0</v>
      </c>
      <c r="N9593" s="1" t="str">
        <f t="array" ref="N9593">IF($M9593=0,'Class Rules'!$D$3,INDEX('Class Rules'!$D$6:$D$85,MATCH($M9593,'Class Rules'!$A$6:$A$85,0)))</f>
        <v>Passenger LDV</v>
      </c>
      <c r="O9593" s="1" t="str">
        <f t="array" ref="O9593">IF(SUMPRODUCT(MAX(ISNUMBER(SEARCH(Fuel_Rules!$A$6:$A$30,$E9593))*ISNUMBER(SEARCH(Fuel_Rules!$B$6:$B$30,$F9593))*(Fuel_Rules!$A$6:$A$30&lt;&gt;"")))&gt;0,"Plug-in hybrid",IF($G9593="Diesel","Diesel","Gasoline"))</f>
        <v>Gasoline</v>
      </c>
    </row>
    <row r="9594" spans="1:15" ht="15" customHeight="1" x14ac:dyDescent="0.25">
      <c r="A9594" s="1">
        <v>2022</v>
      </c>
      <c r="B9594" s="1" t="s">
        <v>12135</v>
      </c>
      <c r="C9594" s="1" t="s">
        <v>8923</v>
      </c>
      <c r="D9594" s="1" t="s">
        <v>12269</v>
      </c>
      <c r="E9594" s="1" t="s">
        <v>595</v>
      </c>
      <c r="F9594" s="1" t="s">
        <v>9996</v>
      </c>
      <c r="G9594" s="1" t="s">
        <v>103</v>
      </c>
      <c r="H9594" s="1" t="s">
        <v>298</v>
      </c>
      <c r="I9594" s="1">
        <v>1.5</v>
      </c>
      <c r="J9594" s="1">
        <v>2023</v>
      </c>
      <c r="K9594" s="1">
        <v>161090</v>
      </c>
      <c r="L9594" s="1">
        <v>0</v>
      </c>
      <c r="M9594" s="1">
        <f t="array" ref="M9594">SUMPRODUCT(MAX(ISNUMBER(SEARCH('Class Rules'!$B$6:$B$85,$E9594))*ISNUMBER(SEARCH('Class Rules'!$C$6:$C$85,$F9594))*'Class Rules'!$A$6:$A$85))</f>
        <v>0</v>
      </c>
      <c r="N9594" s="1" t="str">
        <f t="array" ref="N9594">IF($M9594=0,'Class Rules'!$D$3,INDEX('Class Rules'!$D$6:$D$85,MATCH($M9594,'Class Rules'!$A$6:$A$85,0)))</f>
        <v>Passenger LDV</v>
      </c>
      <c r="O9594" s="1" t="str">
        <f t="array" ref="O9594">IF(SUMPRODUCT(MAX(ISNUMBER(SEARCH(Fuel_Rules!$A$6:$A$30,$E9594))*ISNUMBER(SEARCH(Fuel_Rules!$B$6:$B$30,$F9594))*(Fuel_Rules!$A$6:$A$30&lt;&gt;"")))&gt;0,"Plug-in hybrid",IF($G9594="Diesel","Diesel","Gasoline"))</f>
        <v>Gasoline</v>
      </c>
    </row>
    <row r="9595" spans="1:15" ht="15" customHeight="1" x14ac:dyDescent="0.25">
      <c r="A9595" s="1">
        <v>2022</v>
      </c>
      <c r="B9595" s="1" t="s">
        <v>12135</v>
      </c>
      <c r="C9595" s="1" t="s">
        <v>8927</v>
      </c>
      <c r="D9595" s="1" t="s">
        <v>12270</v>
      </c>
      <c r="E9595" s="1" t="s">
        <v>595</v>
      </c>
      <c r="F9595" s="1" t="s">
        <v>9999</v>
      </c>
      <c r="G9595" s="1" t="s">
        <v>103</v>
      </c>
      <c r="H9595" s="1" t="s">
        <v>298</v>
      </c>
      <c r="I9595" s="1">
        <v>1.5</v>
      </c>
      <c r="J9595" s="1">
        <v>2023</v>
      </c>
      <c r="K9595" s="1">
        <v>200521</v>
      </c>
      <c r="L9595" s="1">
        <v>0</v>
      </c>
      <c r="M9595" s="1">
        <f t="array" ref="M9595">SUMPRODUCT(MAX(ISNUMBER(SEARCH('Class Rules'!$B$6:$B$85,$E9595))*ISNUMBER(SEARCH('Class Rules'!$C$6:$C$85,$F9595))*'Class Rules'!$A$6:$A$85))</f>
        <v>0</v>
      </c>
      <c r="N9595" s="1" t="str">
        <f t="array" ref="N9595">IF($M9595=0,'Class Rules'!$D$3,INDEX('Class Rules'!$D$6:$D$85,MATCH($M9595,'Class Rules'!$A$6:$A$85,0)))</f>
        <v>Passenger LDV</v>
      </c>
      <c r="O9595" s="1" t="str">
        <f t="array" ref="O9595">IF(SUMPRODUCT(MAX(ISNUMBER(SEARCH(Fuel_Rules!$A$6:$A$30,$E9595))*ISNUMBER(SEARCH(Fuel_Rules!$B$6:$B$30,$F9595))*(Fuel_Rules!$A$6:$A$30&lt;&gt;"")))&gt;0,"Plug-in hybrid",IF($G9595="Diesel","Diesel","Gasoline"))</f>
        <v>Gasoline</v>
      </c>
    </row>
    <row r="9596" spans="1:15" ht="15" customHeight="1" x14ac:dyDescent="0.25">
      <c r="A9596" s="1">
        <v>2022</v>
      </c>
      <c r="B9596" s="1" t="s">
        <v>12135</v>
      </c>
      <c r="C9596" s="1" t="s">
        <v>8927</v>
      </c>
      <c r="D9596" s="1" t="s">
        <v>12271</v>
      </c>
      <c r="E9596" s="1" t="s">
        <v>595</v>
      </c>
      <c r="F9596" s="1" t="s">
        <v>9999</v>
      </c>
      <c r="G9596" s="1" t="s">
        <v>103</v>
      </c>
      <c r="H9596" s="1" t="s">
        <v>298</v>
      </c>
      <c r="I9596" s="1">
        <v>1.5</v>
      </c>
      <c r="J9596" s="1">
        <v>2023</v>
      </c>
      <c r="K9596" s="1">
        <v>189480</v>
      </c>
      <c r="L9596" s="1">
        <v>0</v>
      </c>
      <c r="M9596" s="1">
        <f t="array" ref="M9596">SUMPRODUCT(MAX(ISNUMBER(SEARCH('Class Rules'!$B$6:$B$85,$E9596))*ISNUMBER(SEARCH('Class Rules'!$C$6:$C$85,$F9596))*'Class Rules'!$A$6:$A$85))</f>
        <v>0</v>
      </c>
      <c r="N9596" s="1" t="str">
        <f t="array" ref="N9596">IF($M9596=0,'Class Rules'!$D$3,INDEX('Class Rules'!$D$6:$D$85,MATCH($M9596,'Class Rules'!$A$6:$A$85,0)))</f>
        <v>Passenger LDV</v>
      </c>
      <c r="O9596" s="1" t="str">
        <f t="array" ref="O9596">IF(SUMPRODUCT(MAX(ISNUMBER(SEARCH(Fuel_Rules!$A$6:$A$30,$E9596))*ISNUMBER(SEARCH(Fuel_Rules!$B$6:$B$30,$F9596))*(Fuel_Rules!$A$6:$A$30&lt;&gt;"")))&gt;0,"Plug-in hybrid",IF($G9596="Diesel","Diesel","Gasoline"))</f>
        <v>Gasoline</v>
      </c>
    </row>
    <row r="9597" spans="1:15" ht="15" customHeight="1" x14ac:dyDescent="0.25">
      <c r="A9597" s="1">
        <v>2022</v>
      </c>
      <c r="B9597" s="1" t="s">
        <v>12135</v>
      </c>
      <c r="C9597" s="1" t="s">
        <v>8931</v>
      </c>
      <c r="D9597" s="1" t="s">
        <v>12272</v>
      </c>
      <c r="E9597" s="1" t="s">
        <v>595</v>
      </c>
      <c r="F9597" s="1" t="s">
        <v>8933</v>
      </c>
      <c r="G9597" s="1" t="s">
        <v>103</v>
      </c>
      <c r="H9597" s="1" t="s">
        <v>298</v>
      </c>
      <c r="I9597" s="1">
        <v>1.5</v>
      </c>
      <c r="J9597" s="1">
        <v>2023</v>
      </c>
      <c r="K9597" s="1">
        <v>281490</v>
      </c>
      <c r="L9597" s="1">
        <v>0</v>
      </c>
      <c r="M9597" s="1">
        <f t="array" ref="M9597">SUMPRODUCT(MAX(ISNUMBER(SEARCH('Class Rules'!$B$6:$B$85,$E9597))*ISNUMBER(SEARCH('Class Rules'!$C$6:$C$85,$F9597))*'Class Rules'!$A$6:$A$85))</f>
        <v>0</v>
      </c>
      <c r="N9597" s="1" t="str">
        <f t="array" ref="N9597">IF($M9597=0,'Class Rules'!$D$3,INDEX('Class Rules'!$D$6:$D$85,MATCH($M9597,'Class Rules'!$A$6:$A$85,0)))</f>
        <v>Passenger LDV</v>
      </c>
      <c r="O9597" s="1" t="str">
        <f t="array" ref="O9597">IF(SUMPRODUCT(MAX(ISNUMBER(SEARCH(Fuel_Rules!$A$6:$A$30,$E9597))*ISNUMBER(SEARCH(Fuel_Rules!$B$6:$B$30,$F9597))*(Fuel_Rules!$A$6:$A$30&lt;&gt;"")))&gt;0,"Plug-in hybrid",IF($G9597="Diesel","Diesel","Gasoline"))</f>
        <v>Gasoline</v>
      </c>
    </row>
    <row r="9598" spans="1:15" ht="15" customHeight="1" x14ac:dyDescent="0.25">
      <c r="A9598" s="1">
        <v>2022</v>
      </c>
      <c r="B9598" s="1" t="s">
        <v>12135</v>
      </c>
      <c r="C9598" s="1" t="s">
        <v>8931</v>
      </c>
      <c r="D9598" s="1" t="s">
        <v>12273</v>
      </c>
      <c r="E9598" s="1" t="s">
        <v>595</v>
      </c>
      <c r="F9598" s="1" t="s">
        <v>8933</v>
      </c>
      <c r="G9598" s="1" t="s">
        <v>103</v>
      </c>
      <c r="H9598" s="1" t="s">
        <v>298</v>
      </c>
      <c r="I9598" s="1">
        <v>1.5</v>
      </c>
      <c r="J9598" s="1">
        <v>2023</v>
      </c>
      <c r="K9598" s="1">
        <v>267415</v>
      </c>
      <c r="L9598" s="1">
        <v>0</v>
      </c>
      <c r="M9598" s="1">
        <f t="array" ref="M9598">SUMPRODUCT(MAX(ISNUMBER(SEARCH('Class Rules'!$B$6:$B$85,$E9598))*ISNUMBER(SEARCH('Class Rules'!$C$6:$C$85,$F9598))*'Class Rules'!$A$6:$A$85))</f>
        <v>0</v>
      </c>
      <c r="N9598" s="1" t="str">
        <f t="array" ref="N9598">IF($M9598=0,'Class Rules'!$D$3,INDEX('Class Rules'!$D$6:$D$85,MATCH($M9598,'Class Rules'!$A$6:$A$85,0)))</f>
        <v>Passenger LDV</v>
      </c>
      <c r="O9598" s="1" t="str">
        <f t="array" ref="O9598">IF(SUMPRODUCT(MAX(ISNUMBER(SEARCH(Fuel_Rules!$A$6:$A$30,$E9598))*ISNUMBER(SEARCH(Fuel_Rules!$B$6:$B$30,$F9598))*(Fuel_Rules!$A$6:$A$30&lt;&gt;"")))&gt;0,"Plug-in hybrid",IF($G9598="Diesel","Diesel","Gasoline"))</f>
        <v>Gasoline</v>
      </c>
    </row>
    <row r="9599" spans="1:15" ht="15" customHeight="1" x14ac:dyDescent="0.25">
      <c r="A9599" s="1">
        <v>2022</v>
      </c>
      <c r="B9599" s="1" t="s">
        <v>12135</v>
      </c>
      <c r="C9599" s="1" t="s">
        <v>11148</v>
      </c>
      <c r="D9599" s="1" t="s">
        <v>12274</v>
      </c>
      <c r="E9599" s="1" t="s">
        <v>595</v>
      </c>
      <c r="F9599" s="1" t="s">
        <v>11150</v>
      </c>
      <c r="G9599" s="1" t="s">
        <v>103</v>
      </c>
      <c r="H9599" s="1" t="s">
        <v>437</v>
      </c>
      <c r="I9599" s="1">
        <v>1.6</v>
      </c>
      <c r="J9599" s="1">
        <v>2023</v>
      </c>
      <c r="K9599" s="1">
        <v>200896</v>
      </c>
      <c r="L9599" s="1">
        <v>0</v>
      </c>
      <c r="M9599" s="1">
        <f t="array" ref="M9599">SUMPRODUCT(MAX(ISNUMBER(SEARCH('Class Rules'!$B$6:$B$85,$E9599))*ISNUMBER(SEARCH('Class Rules'!$C$6:$C$85,$F9599))*'Class Rules'!$A$6:$A$85))</f>
        <v>0</v>
      </c>
      <c r="N9599" s="1" t="str">
        <f t="array" ref="N9599">IF($M9599=0,'Class Rules'!$D$3,INDEX('Class Rules'!$D$6:$D$85,MATCH($M9599,'Class Rules'!$A$6:$A$85,0)))</f>
        <v>Passenger LDV</v>
      </c>
      <c r="O9599" s="1" t="str">
        <f t="array" ref="O9599">IF(SUMPRODUCT(MAX(ISNUMBER(SEARCH(Fuel_Rules!$A$6:$A$30,$E9599))*ISNUMBER(SEARCH(Fuel_Rules!$B$6:$B$30,$F9599))*(Fuel_Rules!$A$6:$A$30&lt;&gt;"")))&gt;0,"Plug-in hybrid",IF($G9599="Diesel","Diesel","Gasoline"))</f>
        <v>Gasoline</v>
      </c>
    </row>
    <row r="9600" spans="1:15" ht="15" customHeight="1" x14ac:dyDescent="0.25">
      <c r="A9600" s="1">
        <v>2022</v>
      </c>
      <c r="B9600" s="1" t="s">
        <v>12135</v>
      </c>
      <c r="C9600" s="1" t="s">
        <v>11148</v>
      </c>
      <c r="D9600" s="1" t="s">
        <v>12275</v>
      </c>
      <c r="E9600" s="1" t="s">
        <v>595</v>
      </c>
      <c r="F9600" s="1" t="s">
        <v>11150</v>
      </c>
      <c r="G9600" s="1" t="s">
        <v>103</v>
      </c>
      <c r="H9600" s="1" t="s">
        <v>437</v>
      </c>
      <c r="I9600" s="1">
        <v>1.6</v>
      </c>
      <c r="J9600" s="1">
        <v>2023</v>
      </c>
      <c r="K9600" s="1">
        <v>188239</v>
      </c>
      <c r="L9600" s="1">
        <v>0</v>
      </c>
      <c r="M9600" s="1">
        <f t="array" ref="M9600">SUMPRODUCT(MAX(ISNUMBER(SEARCH('Class Rules'!$B$6:$B$85,$E9600))*ISNUMBER(SEARCH('Class Rules'!$C$6:$C$85,$F9600))*'Class Rules'!$A$6:$A$85))</f>
        <v>0</v>
      </c>
      <c r="N9600" s="1" t="str">
        <f t="array" ref="N9600">IF($M9600=0,'Class Rules'!$D$3,INDEX('Class Rules'!$D$6:$D$85,MATCH($M9600,'Class Rules'!$A$6:$A$85,0)))</f>
        <v>Passenger LDV</v>
      </c>
      <c r="O9600" s="1" t="str">
        <f t="array" ref="O9600">IF(SUMPRODUCT(MAX(ISNUMBER(SEARCH(Fuel_Rules!$A$6:$A$30,$E9600))*ISNUMBER(SEARCH(Fuel_Rules!$B$6:$B$30,$F9600))*(Fuel_Rules!$A$6:$A$30&lt;&gt;"")))&gt;0,"Plug-in hybrid",IF($G9600="Diesel","Diesel","Gasoline"))</f>
        <v>Gasoline</v>
      </c>
    </row>
    <row r="9601" spans="1:15" ht="15" customHeight="1" x14ac:dyDescent="0.25">
      <c r="A9601" s="1">
        <v>2022</v>
      </c>
      <c r="B9601" s="1" t="s">
        <v>12135</v>
      </c>
      <c r="C9601" s="1" t="s">
        <v>649</v>
      </c>
      <c r="D9601" s="1" t="s">
        <v>12276</v>
      </c>
      <c r="E9601" s="1" t="s">
        <v>647</v>
      </c>
      <c r="F9601" s="1" t="s">
        <v>651</v>
      </c>
      <c r="G9601" s="1" t="s">
        <v>103</v>
      </c>
      <c r="H9601" s="1" t="s">
        <v>298</v>
      </c>
      <c r="I9601" s="1">
        <v>6.2</v>
      </c>
      <c r="J9601" s="1">
        <v>2023</v>
      </c>
      <c r="K9601" s="1">
        <v>485899</v>
      </c>
      <c r="L9601" s="1">
        <v>0</v>
      </c>
      <c r="M9601" s="1">
        <f t="array" ref="M9601">SUMPRODUCT(MAX(ISNUMBER(SEARCH('Class Rules'!$B$6:$B$85,$E9601))*ISNUMBER(SEARCH('Class Rules'!$C$6:$C$85,$F9601))*'Class Rules'!$A$6:$A$85))</f>
        <v>0</v>
      </c>
      <c r="N9601" s="1" t="str">
        <f t="array" ref="N9601">IF($M9601=0,'Class Rules'!$D$3,INDEX('Class Rules'!$D$6:$D$85,MATCH($M9601,'Class Rules'!$A$6:$A$85,0)))</f>
        <v>Passenger LDV</v>
      </c>
      <c r="O9601" s="1" t="str">
        <f t="array" ref="O9601">IF(SUMPRODUCT(MAX(ISNUMBER(SEARCH(Fuel_Rules!$A$6:$A$30,$E9601))*ISNUMBER(SEARCH(Fuel_Rules!$B$6:$B$30,$F9601))*(Fuel_Rules!$A$6:$A$30&lt;&gt;"")))&gt;0,"Plug-in hybrid",IF($G9601="Diesel","Diesel","Gasoline"))</f>
        <v>Gasoline</v>
      </c>
    </row>
    <row r="9602" spans="1:15" ht="15" customHeight="1" x14ac:dyDescent="0.25">
      <c r="A9602" s="1">
        <v>2022</v>
      </c>
      <c r="B9602" s="1" t="s">
        <v>12135</v>
      </c>
      <c r="C9602" s="1" t="s">
        <v>652</v>
      </c>
      <c r="D9602" s="1" t="s">
        <v>12277</v>
      </c>
      <c r="E9602" s="1" t="s">
        <v>647</v>
      </c>
      <c r="F9602" s="1" t="s">
        <v>654</v>
      </c>
      <c r="G9602" s="1" t="s">
        <v>105</v>
      </c>
      <c r="H9602" s="1" t="s">
        <v>298</v>
      </c>
      <c r="I9602" s="1">
        <v>2.8</v>
      </c>
      <c r="J9602" s="1">
        <v>2023</v>
      </c>
      <c r="K9602" s="1">
        <v>242715</v>
      </c>
      <c r="L9602" s="1">
        <v>0</v>
      </c>
      <c r="M9602" s="1">
        <f t="array" ref="M9602">SUMPRODUCT(MAX(ISNUMBER(SEARCH('Class Rules'!$B$6:$B$85,$E9602))*ISNUMBER(SEARCH('Class Rules'!$C$6:$C$85,$F9602))*'Class Rules'!$A$6:$A$85))</f>
        <v>15</v>
      </c>
      <c r="N9602" s="1" t="str">
        <f t="array" ref="N9602">IF($M9602=0,'Class Rules'!$D$3,INDEX('Class Rules'!$D$6:$D$85,MATCH($M9602,'Class Rules'!$A$6:$A$85,0)))</f>
        <v>Freight LDV</v>
      </c>
      <c r="O9602" s="1" t="str">
        <f t="array" ref="O9602">IF(SUMPRODUCT(MAX(ISNUMBER(SEARCH(Fuel_Rules!$A$6:$A$30,$E9602))*ISNUMBER(SEARCH(Fuel_Rules!$B$6:$B$30,$F9602))*(Fuel_Rules!$A$6:$A$30&lt;&gt;"")))&gt;0,"Plug-in hybrid",IF($G9602="Diesel","Diesel","Gasoline"))</f>
        <v>Diesel</v>
      </c>
    </row>
    <row r="9603" spans="1:15" ht="15" customHeight="1" x14ac:dyDescent="0.25">
      <c r="A9603" s="1">
        <v>2022</v>
      </c>
      <c r="B9603" s="1" t="s">
        <v>12135</v>
      </c>
      <c r="C9603" s="1" t="s">
        <v>652</v>
      </c>
      <c r="D9603" s="1" t="s">
        <v>12278</v>
      </c>
      <c r="E9603" s="1" t="s">
        <v>647</v>
      </c>
      <c r="F9603" s="1" t="s">
        <v>654</v>
      </c>
      <c r="G9603" s="1" t="s">
        <v>105</v>
      </c>
      <c r="H9603" s="1" t="s">
        <v>298</v>
      </c>
      <c r="I9603" s="1">
        <v>2.8</v>
      </c>
      <c r="J9603" s="1">
        <v>2023</v>
      </c>
      <c r="K9603" s="1">
        <v>227072</v>
      </c>
      <c r="L9603" s="1">
        <v>0</v>
      </c>
      <c r="M9603" s="1">
        <f t="array" ref="M9603">SUMPRODUCT(MAX(ISNUMBER(SEARCH('Class Rules'!$B$6:$B$85,$E9603))*ISNUMBER(SEARCH('Class Rules'!$C$6:$C$85,$F9603))*'Class Rules'!$A$6:$A$85))</f>
        <v>15</v>
      </c>
      <c r="N9603" s="1" t="str">
        <f t="array" ref="N9603">IF($M9603=0,'Class Rules'!$D$3,INDEX('Class Rules'!$D$6:$D$85,MATCH($M9603,'Class Rules'!$A$6:$A$85,0)))</f>
        <v>Freight LDV</v>
      </c>
      <c r="O9603" s="1" t="str">
        <f t="array" ref="O9603">IF(SUMPRODUCT(MAX(ISNUMBER(SEARCH(Fuel_Rules!$A$6:$A$30,$E9603))*ISNUMBER(SEARCH(Fuel_Rules!$B$6:$B$30,$F9603))*(Fuel_Rules!$A$6:$A$30&lt;&gt;"")))&gt;0,"Plug-in hybrid",IF($G9603="Diesel","Diesel","Gasoline"))</f>
        <v>Diesel</v>
      </c>
    </row>
    <row r="9604" spans="1:15" ht="15" customHeight="1" x14ac:dyDescent="0.25">
      <c r="A9604" s="1">
        <v>2022</v>
      </c>
      <c r="B9604" s="1" t="s">
        <v>12135</v>
      </c>
      <c r="C9604" s="1" t="s">
        <v>658</v>
      </c>
      <c r="D9604" s="1" t="s">
        <v>12279</v>
      </c>
      <c r="E9604" s="1" t="s">
        <v>647</v>
      </c>
      <c r="F9604" s="1" t="s">
        <v>660</v>
      </c>
      <c r="G9604" s="1" t="s">
        <v>105</v>
      </c>
      <c r="H9604" s="1" t="s">
        <v>437</v>
      </c>
      <c r="I9604" s="1">
        <v>2.8</v>
      </c>
      <c r="J9604" s="1">
        <v>2023</v>
      </c>
      <c r="K9604" s="1">
        <v>278133</v>
      </c>
      <c r="L9604" s="1">
        <v>0</v>
      </c>
      <c r="M9604" s="1">
        <f t="array" ref="M9604">SUMPRODUCT(MAX(ISNUMBER(SEARCH('Class Rules'!$B$6:$B$85,$E9604))*ISNUMBER(SEARCH('Class Rules'!$C$6:$C$85,$F9604))*'Class Rules'!$A$6:$A$85))</f>
        <v>15</v>
      </c>
      <c r="N9604" s="1" t="str">
        <f t="array" ref="N9604">IF($M9604=0,'Class Rules'!$D$3,INDEX('Class Rules'!$D$6:$D$85,MATCH($M9604,'Class Rules'!$A$6:$A$85,0)))</f>
        <v>Freight LDV</v>
      </c>
      <c r="O9604" s="1" t="str">
        <f t="array" ref="O9604">IF(SUMPRODUCT(MAX(ISNUMBER(SEARCH(Fuel_Rules!$A$6:$A$30,$E9604))*ISNUMBER(SEARCH(Fuel_Rules!$B$6:$B$30,$F9604))*(Fuel_Rules!$A$6:$A$30&lt;&gt;"")))&gt;0,"Plug-in hybrid",IF($G9604="Diesel","Diesel","Gasoline"))</f>
        <v>Diesel</v>
      </c>
    </row>
    <row r="9605" spans="1:15" ht="15" customHeight="1" x14ac:dyDescent="0.25">
      <c r="A9605" s="1">
        <v>2022</v>
      </c>
      <c r="B9605" s="1" t="s">
        <v>12135</v>
      </c>
      <c r="C9605" s="1" t="s">
        <v>658</v>
      </c>
      <c r="D9605" s="1" t="s">
        <v>12280</v>
      </c>
      <c r="E9605" s="1" t="s">
        <v>647</v>
      </c>
      <c r="F9605" s="1" t="s">
        <v>660</v>
      </c>
      <c r="G9605" s="1" t="s">
        <v>105</v>
      </c>
      <c r="H9605" s="1" t="s">
        <v>437</v>
      </c>
      <c r="I9605" s="1">
        <v>2.8</v>
      </c>
      <c r="J9605" s="1">
        <v>2023</v>
      </c>
      <c r="K9605" s="1">
        <v>260581</v>
      </c>
      <c r="L9605" s="1">
        <v>0</v>
      </c>
      <c r="M9605" s="1">
        <f t="array" ref="M9605">SUMPRODUCT(MAX(ISNUMBER(SEARCH('Class Rules'!$B$6:$B$85,$E9605))*ISNUMBER(SEARCH('Class Rules'!$C$6:$C$85,$F9605))*'Class Rules'!$A$6:$A$85))</f>
        <v>15</v>
      </c>
      <c r="N9605" s="1" t="str">
        <f t="array" ref="N9605">IF($M9605=0,'Class Rules'!$D$3,INDEX('Class Rules'!$D$6:$D$85,MATCH($M9605,'Class Rules'!$A$6:$A$85,0)))</f>
        <v>Freight LDV</v>
      </c>
      <c r="O9605" s="1" t="str">
        <f t="array" ref="O9605">IF(SUMPRODUCT(MAX(ISNUMBER(SEARCH(Fuel_Rules!$A$6:$A$30,$E9605))*ISNUMBER(SEARCH(Fuel_Rules!$B$6:$B$30,$F9605))*(Fuel_Rules!$A$6:$A$30&lt;&gt;"")))&gt;0,"Plug-in hybrid",IF($G9605="Diesel","Diesel","Gasoline"))</f>
        <v>Diesel</v>
      </c>
    </row>
    <row r="9606" spans="1:15" ht="15" customHeight="1" x14ac:dyDescent="0.25">
      <c r="A9606" s="1">
        <v>2022</v>
      </c>
      <c r="B9606" s="1" t="s">
        <v>12135</v>
      </c>
      <c r="C9606" s="1" t="s">
        <v>661</v>
      </c>
      <c r="D9606" s="1" t="s">
        <v>12281</v>
      </c>
      <c r="E9606" s="1" t="s">
        <v>647</v>
      </c>
      <c r="F9606" s="1" t="s">
        <v>663</v>
      </c>
      <c r="G9606" s="1" t="s">
        <v>105</v>
      </c>
      <c r="H9606" s="1" t="s">
        <v>437</v>
      </c>
      <c r="I9606" s="1">
        <v>2.8</v>
      </c>
      <c r="J9606" s="1">
        <v>2023</v>
      </c>
      <c r="K9606" s="1">
        <v>302887</v>
      </c>
      <c r="L9606" s="1">
        <v>0</v>
      </c>
      <c r="M9606" s="1">
        <f t="array" ref="M9606">SUMPRODUCT(MAX(ISNUMBER(SEARCH('Class Rules'!$B$6:$B$85,$E9606))*ISNUMBER(SEARCH('Class Rules'!$C$6:$C$85,$F9606))*'Class Rules'!$A$6:$A$85))</f>
        <v>15</v>
      </c>
      <c r="N9606" s="1" t="str">
        <f t="array" ref="N9606">IF($M9606=0,'Class Rules'!$D$3,INDEX('Class Rules'!$D$6:$D$85,MATCH($M9606,'Class Rules'!$A$6:$A$85,0)))</f>
        <v>Freight LDV</v>
      </c>
      <c r="O9606" s="1" t="str">
        <f t="array" ref="O9606">IF(SUMPRODUCT(MAX(ISNUMBER(SEARCH(Fuel_Rules!$A$6:$A$30,$E9606))*ISNUMBER(SEARCH(Fuel_Rules!$B$6:$B$30,$F9606))*(Fuel_Rules!$A$6:$A$30&lt;&gt;"")))&gt;0,"Plug-in hybrid",IF($G9606="Diesel","Diesel","Gasoline"))</f>
        <v>Diesel</v>
      </c>
    </row>
    <row r="9607" spans="1:15" ht="15" customHeight="1" x14ac:dyDescent="0.25">
      <c r="A9607" s="1">
        <v>2022</v>
      </c>
      <c r="B9607" s="1" t="s">
        <v>12135</v>
      </c>
      <c r="C9607" s="1" t="s">
        <v>661</v>
      </c>
      <c r="D9607" s="1" t="s">
        <v>12282</v>
      </c>
      <c r="E9607" s="1" t="s">
        <v>647</v>
      </c>
      <c r="F9607" s="1" t="s">
        <v>663</v>
      </c>
      <c r="G9607" s="1" t="s">
        <v>105</v>
      </c>
      <c r="H9607" s="1" t="s">
        <v>437</v>
      </c>
      <c r="I9607" s="1">
        <v>2.8</v>
      </c>
      <c r="J9607" s="1">
        <v>2023</v>
      </c>
      <c r="K9607" s="1">
        <v>277163</v>
      </c>
      <c r="L9607" s="1">
        <v>0</v>
      </c>
      <c r="M9607" s="1">
        <f t="array" ref="M9607">SUMPRODUCT(MAX(ISNUMBER(SEARCH('Class Rules'!$B$6:$B$85,$E9607))*ISNUMBER(SEARCH('Class Rules'!$C$6:$C$85,$F9607))*'Class Rules'!$A$6:$A$85))</f>
        <v>15</v>
      </c>
      <c r="N9607" s="1" t="str">
        <f t="array" ref="N9607">IF($M9607=0,'Class Rules'!$D$3,INDEX('Class Rules'!$D$6:$D$85,MATCH($M9607,'Class Rules'!$A$6:$A$85,0)))</f>
        <v>Freight LDV</v>
      </c>
      <c r="O9607" s="1" t="str">
        <f t="array" ref="O9607">IF(SUMPRODUCT(MAX(ISNUMBER(SEARCH(Fuel_Rules!$A$6:$A$30,$E9607))*ISNUMBER(SEARCH(Fuel_Rules!$B$6:$B$30,$F9607))*(Fuel_Rules!$A$6:$A$30&lt;&gt;"")))&gt;0,"Plug-in hybrid",IF($G9607="Diesel","Diesel","Gasoline"))</f>
        <v>Diesel</v>
      </c>
    </row>
    <row r="9608" spans="1:15" ht="15" customHeight="1" x14ac:dyDescent="0.25">
      <c r="A9608" s="1">
        <v>2022</v>
      </c>
      <c r="B9608" s="1" t="s">
        <v>12135</v>
      </c>
      <c r="C9608" s="1" t="s">
        <v>664</v>
      </c>
      <c r="D9608" s="1" t="s">
        <v>12283</v>
      </c>
      <c r="E9608" s="1" t="s">
        <v>647</v>
      </c>
      <c r="F9608" s="1" t="s">
        <v>666</v>
      </c>
      <c r="G9608" s="1" t="s">
        <v>105</v>
      </c>
      <c r="H9608" s="1" t="s">
        <v>298</v>
      </c>
      <c r="I9608" s="1">
        <v>2.8</v>
      </c>
      <c r="J9608" s="1">
        <v>2023</v>
      </c>
      <c r="K9608" s="1">
        <v>250770</v>
      </c>
      <c r="L9608" s="1">
        <v>0</v>
      </c>
      <c r="M9608" s="1">
        <f t="array" ref="M9608">SUMPRODUCT(MAX(ISNUMBER(SEARCH('Class Rules'!$B$6:$B$85,$E9608))*ISNUMBER(SEARCH('Class Rules'!$C$6:$C$85,$F9608))*'Class Rules'!$A$6:$A$85))</f>
        <v>15</v>
      </c>
      <c r="N9608" s="1" t="str">
        <f t="array" ref="N9608">IF($M9608=0,'Class Rules'!$D$3,INDEX('Class Rules'!$D$6:$D$85,MATCH($M9608,'Class Rules'!$A$6:$A$85,0)))</f>
        <v>Freight LDV</v>
      </c>
      <c r="O9608" s="1" t="str">
        <f t="array" ref="O9608">IF(SUMPRODUCT(MAX(ISNUMBER(SEARCH(Fuel_Rules!$A$6:$A$30,$E9608))*ISNUMBER(SEARCH(Fuel_Rules!$B$6:$B$30,$F9608))*(Fuel_Rules!$A$6:$A$30&lt;&gt;"")))&gt;0,"Plug-in hybrid",IF($G9608="Diesel","Diesel","Gasoline"))</f>
        <v>Diesel</v>
      </c>
    </row>
    <row r="9609" spans="1:15" ht="15" customHeight="1" x14ac:dyDescent="0.25">
      <c r="A9609" s="1">
        <v>2022</v>
      </c>
      <c r="B9609" s="1" t="s">
        <v>12135</v>
      </c>
      <c r="C9609" s="1" t="s">
        <v>664</v>
      </c>
      <c r="D9609" s="1" t="s">
        <v>12284</v>
      </c>
      <c r="E9609" s="1" t="s">
        <v>647</v>
      </c>
      <c r="F9609" s="1" t="s">
        <v>666</v>
      </c>
      <c r="G9609" s="1" t="s">
        <v>105</v>
      </c>
      <c r="H9609" s="1" t="s">
        <v>298</v>
      </c>
      <c r="I9609" s="1">
        <v>2.8</v>
      </c>
      <c r="J9609" s="1">
        <v>2023</v>
      </c>
      <c r="K9609" s="1">
        <v>231362</v>
      </c>
      <c r="L9609" s="1">
        <v>0</v>
      </c>
      <c r="M9609" s="1">
        <f t="array" ref="M9609">SUMPRODUCT(MAX(ISNUMBER(SEARCH('Class Rules'!$B$6:$B$85,$E9609))*ISNUMBER(SEARCH('Class Rules'!$C$6:$C$85,$F9609))*'Class Rules'!$A$6:$A$85))</f>
        <v>15</v>
      </c>
      <c r="N9609" s="1" t="str">
        <f t="array" ref="N9609">IF($M9609=0,'Class Rules'!$D$3,INDEX('Class Rules'!$D$6:$D$85,MATCH($M9609,'Class Rules'!$A$6:$A$85,0)))</f>
        <v>Freight LDV</v>
      </c>
      <c r="O9609" s="1" t="str">
        <f t="array" ref="O9609">IF(SUMPRODUCT(MAX(ISNUMBER(SEARCH(Fuel_Rules!$A$6:$A$30,$E9609))*ISNUMBER(SEARCH(Fuel_Rules!$B$6:$B$30,$F9609))*(Fuel_Rules!$A$6:$A$30&lt;&gt;"")))&gt;0,"Plug-in hybrid",IF($G9609="Diesel","Diesel","Gasoline"))</f>
        <v>Diesel</v>
      </c>
    </row>
    <row r="9610" spans="1:15" ht="15" customHeight="1" x14ac:dyDescent="0.25">
      <c r="A9610" s="1">
        <v>2022</v>
      </c>
      <c r="B9610" s="1" t="s">
        <v>12135</v>
      </c>
      <c r="C9610" s="1" t="s">
        <v>667</v>
      </c>
      <c r="D9610" s="1" t="s">
        <v>12285</v>
      </c>
      <c r="E9610" s="1" t="s">
        <v>647</v>
      </c>
      <c r="F9610" s="1" t="s">
        <v>669</v>
      </c>
      <c r="G9610" s="1" t="s">
        <v>103</v>
      </c>
      <c r="H9610" s="1" t="s">
        <v>298</v>
      </c>
      <c r="I9610" s="1">
        <v>1.8</v>
      </c>
      <c r="J9610" s="1">
        <v>2023</v>
      </c>
      <c r="K9610" s="1">
        <v>104287</v>
      </c>
      <c r="L9610" s="1">
        <v>0</v>
      </c>
      <c r="M9610" s="1">
        <f t="array" ref="M9610">SUMPRODUCT(MAX(ISNUMBER(SEARCH('Class Rules'!$B$6:$B$85,$E9610))*ISNUMBER(SEARCH('Class Rules'!$C$6:$C$85,$F9610))*'Class Rules'!$A$6:$A$85))</f>
        <v>0</v>
      </c>
      <c r="N9610" s="1" t="str">
        <f t="array" ref="N9610">IF($M9610=0,'Class Rules'!$D$3,INDEX('Class Rules'!$D$6:$D$85,MATCH($M9610,'Class Rules'!$A$6:$A$85,0)))</f>
        <v>Passenger LDV</v>
      </c>
      <c r="O9610" s="1" t="str">
        <f t="array" ref="O9610">IF(SUMPRODUCT(MAX(ISNUMBER(SEARCH(Fuel_Rules!$A$6:$A$30,$E9610))*ISNUMBER(SEARCH(Fuel_Rules!$B$6:$B$30,$F9610))*(Fuel_Rules!$A$6:$A$30&lt;&gt;"")))&gt;0,"Plug-in hybrid",IF($G9610="Diesel","Diesel","Gasoline"))</f>
        <v>Gasoline</v>
      </c>
    </row>
    <row r="9611" spans="1:15" ht="15" customHeight="1" x14ac:dyDescent="0.25">
      <c r="A9611" s="1">
        <v>2022</v>
      </c>
      <c r="B9611" s="1" t="s">
        <v>12135</v>
      </c>
      <c r="C9611" s="1" t="s">
        <v>670</v>
      </c>
      <c r="D9611" s="1" t="s">
        <v>12286</v>
      </c>
      <c r="E9611" s="1" t="s">
        <v>647</v>
      </c>
      <c r="F9611" s="1" t="s">
        <v>672</v>
      </c>
      <c r="G9611" s="1" t="s">
        <v>103</v>
      </c>
      <c r="H9611" s="1" t="s">
        <v>437</v>
      </c>
      <c r="I9611" s="1">
        <v>1.8</v>
      </c>
      <c r="J9611" s="1">
        <v>2023</v>
      </c>
      <c r="K9611" s="1">
        <v>112020</v>
      </c>
      <c r="L9611" s="1">
        <v>0</v>
      </c>
      <c r="M9611" s="1">
        <f t="array" ref="M9611">SUMPRODUCT(MAX(ISNUMBER(SEARCH('Class Rules'!$B$6:$B$85,$E9611))*ISNUMBER(SEARCH('Class Rules'!$C$6:$C$85,$F9611))*'Class Rules'!$A$6:$A$85))</f>
        <v>0</v>
      </c>
      <c r="N9611" s="1" t="str">
        <f t="array" ref="N9611">IF($M9611=0,'Class Rules'!$D$3,INDEX('Class Rules'!$D$6:$D$85,MATCH($M9611,'Class Rules'!$A$6:$A$85,0)))</f>
        <v>Passenger LDV</v>
      </c>
      <c r="O9611" s="1" t="str">
        <f t="array" ref="O9611">IF(SUMPRODUCT(MAX(ISNUMBER(SEARCH(Fuel_Rules!$A$6:$A$30,$E9611))*ISNUMBER(SEARCH(Fuel_Rules!$B$6:$B$30,$F9611))*(Fuel_Rules!$A$6:$A$30&lt;&gt;"")))&gt;0,"Plug-in hybrid",IF($G9611="Diesel","Diesel","Gasoline"))</f>
        <v>Gasoline</v>
      </c>
    </row>
    <row r="9612" spans="1:15" ht="15" customHeight="1" x14ac:dyDescent="0.25">
      <c r="A9612" s="1">
        <v>2022</v>
      </c>
      <c r="B9612" s="1" t="s">
        <v>12135</v>
      </c>
      <c r="C9612" s="1" t="s">
        <v>670</v>
      </c>
      <c r="D9612" s="1" t="s">
        <v>12287</v>
      </c>
      <c r="E9612" s="1" t="s">
        <v>647</v>
      </c>
      <c r="F9612" s="1" t="s">
        <v>672</v>
      </c>
      <c r="G9612" s="1" t="s">
        <v>103</v>
      </c>
      <c r="H9612" s="1" t="s">
        <v>437</v>
      </c>
      <c r="I9612" s="1">
        <v>1.8</v>
      </c>
      <c r="J9612" s="1">
        <v>2023</v>
      </c>
      <c r="K9612" s="1">
        <v>106406</v>
      </c>
      <c r="L9612" s="1">
        <v>0</v>
      </c>
      <c r="M9612" s="1">
        <f t="array" ref="M9612">SUMPRODUCT(MAX(ISNUMBER(SEARCH('Class Rules'!$B$6:$B$85,$E9612))*ISNUMBER(SEARCH('Class Rules'!$C$6:$C$85,$F9612))*'Class Rules'!$A$6:$A$85))</f>
        <v>0</v>
      </c>
      <c r="N9612" s="1" t="str">
        <f t="array" ref="N9612">IF($M9612=0,'Class Rules'!$D$3,INDEX('Class Rules'!$D$6:$D$85,MATCH($M9612,'Class Rules'!$A$6:$A$85,0)))</f>
        <v>Passenger LDV</v>
      </c>
      <c r="O9612" s="1" t="str">
        <f t="array" ref="O9612">IF(SUMPRODUCT(MAX(ISNUMBER(SEARCH(Fuel_Rules!$A$6:$A$30,$E9612))*ISNUMBER(SEARCH(Fuel_Rules!$B$6:$B$30,$F9612))*(Fuel_Rules!$A$6:$A$30&lt;&gt;"")))&gt;0,"Plug-in hybrid",IF($G9612="Diesel","Diesel","Gasoline"))</f>
        <v>Gasoline</v>
      </c>
    </row>
    <row r="9613" spans="1:15" ht="15" customHeight="1" x14ac:dyDescent="0.25">
      <c r="A9613" s="1">
        <v>2022</v>
      </c>
      <c r="B9613" s="1" t="s">
        <v>12135</v>
      </c>
      <c r="C9613" s="1" t="s">
        <v>7034</v>
      </c>
      <c r="D9613" s="1" t="s">
        <v>12288</v>
      </c>
      <c r="E9613" s="1" t="s">
        <v>647</v>
      </c>
      <c r="F9613" s="1" t="s">
        <v>7036</v>
      </c>
      <c r="G9613" s="1" t="s">
        <v>103</v>
      </c>
      <c r="H9613" s="1" t="s">
        <v>437</v>
      </c>
      <c r="I9613" s="1">
        <v>1.8</v>
      </c>
      <c r="J9613" s="1">
        <v>2023</v>
      </c>
      <c r="K9613" s="1">
        <v>113549</v>
      </c>
      <c r="L9613" s="1">
        <v>0</v>
      </c>
      <c r="M9613" s="1">
        <f t="array" ref="M9613">SUMPRODUCT(MAX(ISNUMBER(SEARCH('Class Rules'!$B$6:$B$85,$E9613))*ISNUMBER(SEARCH('Class Rules'!$C$6:$C$85,$F9613))*'Class Rules'!$A$6:$A$85))</f>
        <v>0</v>
      </c>
      <c r="N9613" s="1" t="str">
        <f t="array" ref="N9613">IF($M9613=0,'Class Rules'!$D$3,INDEX('Class Rules'!$D$6:$D$85,MATCH($M9613,'Class Rules'!$A$6:$A$85,0)))</f>
        <v>Passenger LDV</v>
      </c>
      <c r="O9613" s="1" t="str">
        <f t="array" ref="O9613">IF(SUMPRODUCT(MAX(ISNUMBER(SEARCH(Fuel_Rules!$A$6:$A$30,$E9613))*ISNUMBER(SEARCH(Fuel_Rules!$B$6:$B$30,$F9613))*(Fuel_Rules!$A$6:$A$30&lt;&gt;"")))&gt;0,"Plug-in hybrid",IF($G9613="Diesel","Diesel","Gasoline"))</f>
        <v>Gasoline</v>
      </c>
    </row>
    <row r="9614" spans="1:15" ht="15" customHeight="1" x14ac:dyDescent="0.25">
      <c r="A9614" s="1">
        <v>2022</v>
      </c>
      <c r="B9614" s="1" t="s">
        <v>12135</v>
      </c>
      <c r="C9614" s="1" t="s">
        <v>7034</v>
      </c>
      <c r="D9614" s="1" t="s">
        <v>12289</v>
      </c>
      <c r="E9614" s="1" t="s">
        <v>647</v>
      </c>
      <c r="F9614" s="1" t="s">
        <v>7036</v>
      </c>
      <c r="G9614" s="1" t="s">
        <v>103</v>
      </c>
      <c r="H9614" s="1" t="s">
        <v>437</v>
      </c>
      <c r="I9614" s="1">
        <v>1.8</v>
      </c>
      <c r="J9614" s="1">
        <v>2023</v>
      </c>
      <c r="K9614" s="1">
        <v>103914</v>
      </c>
      <c r="L9614" s="1">
        <v>0</v>
      </c>
      <c r="M9614" s="1">
        <f t="array" ref="M9614">SUMPRODUCT(MAX(ISNUMBER(SEARCH('Class Rules'!$B$6:$B$85,$E9614))*ISNUMBER(SEARCH('Class Rules'!$C$6:$C$85,$F9614))*'Class Rules'!$A$6:$A$85))</f>
        <v>0</v>
      </c>
      <c r="N9614" s="1" t="str">
        <f t="array" ref="N9614">IF($M9614=0,'Class Rules'!$D$3,INDEX('Class Rules'!$D$6:$D$85,MATCH($M9614,'Class Rules'!$A$6:$A$85,0)))</f>
        <v>Passenger LDV</v>
      </c>
      <c r="O9614" s="1" t="str">
        <f t="array" ref="O9614">IF(SUMPRODUCT(MAX(ISNUMBER(SEARCH(Fuel_Rules!$A$6:$A$30,$E9614))*ISNUMBER(SEARCH(Fuel_Rules!$B$6:$B$30,$F9614))*(Fuel_Rules!$A$6:$A$30&lt;&gt;"")))&gt;0,"Plug-in hybrid",IF($G9614="Diesel","Diesel","Gasoline"))</f>
        <v>Gasoline</v>
      </c>
    </row>
    <row r="9615" spans="1:15" ht="15" customHeight="1" x14ac:dyDescent="0.25">
      <c r="A9615" s="1">
        <v>2022</v>
      </c>
      <c r="B9615" s="1" t="s">
        <v>12135</v>
      </c>
      <c r="C9615" s="1" t="s">
        <v>673</v>
      </c>
      <c r="D9615" s="1" t="s">
        <v>12290</v>
      </c>
      <c r="E9615" s="1" t="s">
        <v>647</v>
      </c>
      <c r="F9615" s="1" t="s">
        <v>675</v>
      </c>
      <c r="G9615" s="1" t="s">
        <v>103</v>
      </c>
      <c r="H9615" s="1" t="s">
        <v>298</v>
      </c>
      <c r="I9615" s="1">
        <v>1.8</v>
      </c>
      <c r="J9615" s="1">
        <v>2023</v>
      </c>
      <c r="K9615" s="1">
        <v>95400</v>
      </c>
      <c r="L9615" s="1">
        <v>0</v>
      </c>
      <c r="M9615" s="1">
        <f t="array" ref="M9615">SUMPRODUCT(MAX(ISNUMBER(SEARCH('Class Rules'!$B$6:$B$85,$E9615))*ISNUMBER(SEARCH('Class Rules'!$C$6:$C$85,$F9615))*'Class Rules'!$A$6:$A$85))</f>
        <v>0</v>
      </c>
      <c r="N9615" s="1" t="str">
        <f t="array" ref="N9615">IF($M9615=0,'Class Rules'!$D$3,INDEX('Class Rules'!$D$6:$D$85,MATCH($M9615,'Class Rules'!$A$6:$A$85,0)))</f>
        <v>Passenger LDV</v>
      </c>
      <c r="O9615" s="1" t="str">
        <f t="array" ref="O9615">IF(SUMPRODUCT(MAX(ISNUMBER(SEARCH(Fuel_Rules!$A$6:$A$30,$E9615))*ISNUMBER(SEARCH(Fuel_Rules!$B$6:$B$30,$F9615))*(Fuel_Rules!$A$6:$A$30&lt;&gt;"")))&gt;0,"Plug-in hybrid",IF($G9615="Diesel","Diesel","Gasoline"))</f>
        <v>Gasoline</v>
      </c>
    </row>
    <row r="9616" spans="1:15" ht="15" customHeight="1" x14ac:dyDescent="0.25">
      <c r="A9616" s="1">
        <v>2022</v>
      </c>
      <c r="B9616" s="1" t="s">
        <v>12135</v>
      </c>
      <c r="C9616" s="1" t="s">
        <v>676</v>
      </c>
      <c r="D9616" s="1" t="s">
        <v>12291</v>
      </c>
      <c r="E9616" s="1" t="s">
        <v>647</v>
      </c>
      <c r="F9616" s="1" t="s">
        <v>678</v>
      </c>
      <c r="G9616" s="1" t="s">
        <v>103</v>
      </c>
      <c r="H9616" s="1" t="s">
        <v>298</v>
      </c>
      <c r="I9616" s="1">
        <v>6.2</v>
      </c>
      <c r="J9616" s="1">
        <v>2023</v>
      </c>
      <c r="K9616" s="1">
        <v>527845</v>
      </c>
      <c r="L9616" s="1">
        <v>0</v>
      </c>
      <c r="M9616" s="1">
        <f t="array" ref="M9616">SUMPRODUCT(MAX(ISNUMBER(SEARCH('Class Rules'!$B$6:$B$85,$E9616))*ISNUMBER(SEARCH('Class Rules'!$C$6:$C$85,$F9616))*'Class Rules'!$A$6:$A$85))</f>
        <v>0</v>
      </c>
      <c r="N9616" s="1" t="str">
        <f t="array" ref="N9616">IF($M9616=0,'Class Rules'!$D$3,INDEX('Class Rules'!$D$6:$D$85,MATCH($M9616,'Class Rules'!$A$6:$A$85,0)))</f>
        <v>Passenger LDV</v>
      </c>
      <c r="O9616" s="1" t="str">
        <f t="array" ref="O9616">IF(SUMPRODUCT(MAX(ISNUMBER(SEARCH(Fuel_Rules!$A$6:$A$30,$E9616))*ISNUMBER(SEARCH(Fuel_Rules!$B$6:$B$30,$F9616))*(Fuel_Rules!$A$6:$A$30&lt;&gt;"")))&gt;0,"Plug-in hybrid",IF($G9616="Diesel","Diesel","Gasoline"))</f>
        <v>Gasoline</v>
      </c>
    </row>
    <row r="9617" spans="1:15" ht="15" customHeight="1" x14ac:dyDescent="0.25">
      <c r="A9617" s="1">
        <v>2022</v>
      </c>
      <c r="B9617" s="1" t="s">
        <v>12135</v>
      </c>
      <c r="C9617" s="1" t="s">
        <v>679</v>
      </c>
      <c r="D9617" s="1" t="s">
        <v>12292</v>
      </c>
      <c r="E9617" s="1" t="s">
        <v>647</v>
      </c>
      <c r="F9617" s="1" t="s">
        <v>681</v>
      </c>
      <c r="G9617" s="1" t="s">
        <v>103</v>
      </c>
      <c r="H9617" s="1" t="s">
        <v>437</v>
      </c>
      <c r="I9617" s="1">
        <v>1.8</v>
      </c>
      <c r="J9617" s="1">
        <v>2023</v>
      </c>
      <c r="K9617" s="1">
        <v>125302</v>
      </c>
      <c r="L9617" s="1">
        <v>0</v>
      </c>
      <c r="M9617" s="1">
        <f t="array" ref="M9617">SUMPRODUCT(MAX(ISNUMBER(SEARCH('Class Rules'!$B$6:$B$85,$E9617))*ISNUMBER(SEARCH('Class Rules'!$C$6:$C$85,$F9617))*'Class Rules'!$A$6:$A$85))</f>
        <v>0</v>
      </c>
      <c r="N9617" s="1" t="str">
        <f t="array" ref="N9617">IF($M9617=0,'Class Rules'!$D$3,INDEX('Class Rules'!$D$6:$D$85,MATCH($M9617,'Class Rules'!$A$6:$A$85,0)))</f>
        <v>Passenger LDV</v>
      </c>
      <c r="O9617" s="1" t="str">
        <f t="array" ref="O9617">IF(SUMPRODUCT(MAX(ISNUMBER(SEARCH(Fuel_Rules!$A$6:$A$30,$E9617))*ISNUMBER(SEARCH(Fuel_Rules!$B$6:$B$30,$F9617))*(Fuel_Rules!$A$6:$A$30&lt;&gt;"")))&gt;0,"Plug-in hybrid",IF($G9617="Diesel","Diesel","Gasoline"))</f>
        <v>Gasoline</v>
      </c>
    </row>
    <row r="9618" spans="1:15" ht="15" customHeight="1" x14ac:dyDescent="0.25">
      <c r="A9618" s="1">
        <v>2022</v>
      </c>
      <c r="B9618" s="1" t="s">
        <v>12135</v>
      </c>
      <c r="C9618" s="1" t="s">
        <v>679</v>
      </c>
      <c r="D9618" s="1" t="s">
        <v>12293</v>
      </c>
      <c r="E9618" s="1" t="s">
        <v>647</v>
      </c>
      <c r="F9618" s="1" t="s">
        <v>681</v>
      </c>
      <c r="G9618" s="1" t="s">
        <v>103</v>
      </c>
      <c r="H9618" s="1" t="s">
        <v>437</v>
      </c>
      <c r="I9618" s="1">
        <v>1.8</v>
      </c>
      <c r="J9618" s="1">
        <v>2023</v>
      </c>
      <c r="K9618" s="1">
        <v>115415</v>
      </c>
      <c r="L9618" s="1">
        <v>0</v>
      </c>
      <c r="M9618" s="1">
        <f t="array" ref="M9618">SUMPRODUCT(MAX(ISNUMBER(SEARCH('Class Rules'!$B$6:$B$85,$E9618))*ISNUMBER(SEARCH('Class Rules'!$C$6:$C$85,$F9618))*'Class Rules'!$A$6:$A$85))</f>
        <v>0</v>
      </c>
      <c r="N9618" s="1" t="str">
        <f t="array" ref="N9618">IF($M9618=0,'Class Rules'!$D$3,INDEX('Class Rules'!$D$6:$D$85,MATCH($M9618,'Class Rules'!$A$6:$A$85,0)))</f>
        <v>Passenger LDV</v>
      </c>
      <c r="O9618" s="1" t="str">
        <f t="array" ref="O9618">IF(SUMPRODUCT(MAX(ISNUMBER(SEARCH(Fuel_Rules!$A$6:$A$30,$E9618))*ISNUMBER(SEARCH(Fuel_Rules!$B$6:$B$30,$F9618))*(Fuel_Rules!$A$6:$A$30&lt;&gt;"")))&gt;0,"Plug-in hybrid",IF($G9618="Diesel","Diesel","Gasoline"))</f>
        <v>Gasoline</v>
      </c>
    </row>
    <row r="9619" spans="1:15" ht="15" customHeight="1" x14ac:dyDescent="0.25">
      <c r="A9619" s="1">
        <v>2022</v>
      </c>
      <c r="B9619" s="1" t="s">
        <v>12135</v>
      </c>
      <c r="C9619" s="1" t="s">
        <v>682</v>
      </c>
      <c r="D9619" s="1" t="s">
        <v>12294</v>
      </c>
      <c r="E9619" s="1" t="s">
        <v>647</v>
      </c>
      <c r="F9619" s="1" t="s">
        <v>684</v>
      </c>
      <c r="G9619" s="1" t="s">
        <v>105</v>
      </c>
      <c r="H9619" s="1" t="s">
        <v>437</v>
      </c>
      <c r="I9619" s="1">
        <v>2.8</v>
      </c>
      <c r="J9619" s="1">
        <v>2023</v>
      </c>
      <c r="K9619" s="1">
        <v>315094</v>
      </c>
      <c r="L9619" s="1">
        <v>0</v>
      </c>
      <c r="M9619" s="1">
        <f t="array" ref="M9619">SUMPRODUCT(MAX(ISNUMBER(SEARCH('Class Rules'!$B$6:$B$85,$E9619))*ISNUMBER(SEARCH('Class Rules'!$C$6:$C$85,$F9619))*'Class Rules'!$A$6:$A$85))</f>
        <v>15</v>
      </c>
      <c r="N9619" s="1" t="str">
        <f t="array" ref="N9619">IF($M9619=0,'Class Rules'!$D$3,INDEX('Class Rules'!$D$6:$D$85,MATCH($M9619,'Class Rules'!$A$6:$A$85,0)))</f>
        <v>Freight LDV</v>
      </c>
      <c r="O9619" s="1" t="str">
        <f t="array" ref="O9619">IF(SUMPRODUCT(MAX(ISNUMBER(SEARCH(Fuel_Rules!$A$6:$A$30,$E9619))*ISNUMBER(SEARCH(Fuel_Rules!$B$6:$B$30,$F9619))*(Fuel_Rules!$A$6:$A$30&lt;&gt;"")))&gt;0,"Plug-in hybrid",IF($G9619="Diesel","Diesel","Gasoline"))</f>
        <v>Diesel</v>
      </c>
    </row>
    <row r="9620" spans="1:15" ht="15" customHeight="1" x14ac:dyDescent="0.25">
      <c r="A9620" s="1">
        <v>2022</v>
      </c>
      <c r="B9620" s="1" t="s">
        <v>12135</v>
      </c>
      <c r="C9620" s="1" t="s">
        <v>682</v>
      </c>
      <c r="D9620" s="1" t="s">
        <v>12295</v>
      </c>
      <c r="E9620" s="1" t="s">
        <v>647</v>
      </c>
      <c r="F9620" s="1" t="s">
        <v>684</v>
      </c>
      <c r="G9620" s="1" t="s">
        <v>105</v>
      </c>
      <c r="H9620" s="1" t="s">
        <v>437</v>
      </c>
      <c r="I9620" s="1">
        <v>2.8</v>
      </c>
      <c r="J9620" s="1">
        <v>2023</v>
      </c>
      <c r="K9620" s="1">
        <v>299019</v>
      </c>
      <c r="L9620" s="1">
        <v>0</v>
      </c>
      <c r="M9620" s="1">
        <f t="array" ref="M9620">SUMPRODUCT(MAX(ISNUMBER(SEARCH('Class Rules'!$B$6:$B$85,$E9620))*ISNUMBER(SEARCH('Class Rules'!$C$6:$C$85,$F9620))*'Class Rules'!$A$6:$A$85))</f>
        <v>15</v>
      </c>
      <c r="N9620" s="1" t="str">
        <f t="array" ref="N9620">IF($M9620=0,'Class Rules'!$D$3,INDEX('Class Rules'!$D$6:$D$85,MATCH($M9620,'Class Rules'!$A$6:$A$85,0)))</f>
        <v>Freight LDV</v>
      </c>
      <c r="O9620" s="1" t="str">
        <f t="array" ref="O9620">IF(SUMPRODUCT(MAX(ISNUMBER(SEARCH(Fuel_Rules!$A$6:$A$30,$E9620))*ISNUMBER(SEARCH(Fuel_Rules!$B$6:$B$30,$F9620))*(Fuel_Rules!$A$6:$A$30&lt;&gt;"")))&gt;0,"Plug-in hybrid",IF($G9620="Diesel","Diesel","Gasoline"))</f>
        <v>Diesel</v>
      </c>
    </row>
    <row r="9621" spans="1:15" ht="15" customHeight="1" x14ac:dyDescent="0.25">
      <c r="A9621" s="1">
        <v>2022</v>
      </c>
      <c r="B9621" s="1" t="s">
        <v>12135</v>
      </c>
      <c r="C9621" s="1" t="s">
        <v>685</v>
      </c>
      <c r="D9621" s="1" t="s">
        <v>12296</v>
      </c>
      <c r="E9621" s="1" t="s">
        <v>647</v>
      </c>
      <c r="F9621" s="1" t="s">
        <v>687</v>
      </c>
      <c r="G9621" s="1" t="s">
        <v>103</v>
      </c>
      <c r="H9621" s="1" t="s">
        <v>437</v>
      </c>
      <c r="I9621" s="1">
        <v>1.4</v>
      </c>
      <c r="J9621" s="1">
        <v>2023</v>
      </c>
      <c r="K9621" s="1">
        <v>157600</v>
      </c>
      <c r="L9621" s="1">
        <v>0</v>
      </c>
      <c r="M9621" s="1">
        <f t="array" ref="M9621">SUMPRODUCT(MAX(ISNUMBER(SEARCH('Class Rules'!$B$6:$B$85,$E9621))*ISNUMBER(SEARCH('Class Rules'!$C$6:$C$85,$F9621))*'Class Rules'!$A$6:$A$85))</f>
        <v>0</v>
      </c>
      <c r="N9621" s="1" t="str">
        <f t="array" ref="N9621">IF($M9621=0,'Class Rules'!$D$3,INDEX('Class Rules'!$D$6:$D$85,MATCH($M9621,'Class Rules'!$A$6:$A$85,0)))</f>
        <v>Passenger LDV</v>
      </c>
      <c r="O9621" s="1" t="str">
        <f t="array" ref="O9621">IF(SUMPRODUCT(MAX(ISNUMBER(SEARCH(Fuel_Rules!$A$6:$A$30,$E9621))*ISNUMBER(SEARCH(Fuel_Rules!$B$6:$B$30,$F9621))*(Fuel_Rules!$A$6:$A$30&lt;&gt;"")))&gt;0,"Plug-in hybrid",IF($G9621="Diesel","Diesel","Gasoline"))</f>
        <v>Gasoline</v>
      </c>
    </row>
    <row r="9622" spans="1:15" ht="15" customHeight="1" x14ac:dyDescent="0.25">
      <c r="A9622" s="1">
        <v>2022</v>
      </c>
      <c r="B9622" s="1" t="s">
        <v>12135</v>
      </c>
      <c r="C9622" s="1" t="s">
        <v>685</v>
      </c>
      <c r="D9622" s="1" t="s">
        <v>12297</v>
      </c>
      <c r="E9622" s="1" t="s">
        <v>647</v>
      </c>
      <c r="F9622" s="1" t="s">
        <v>687</v>
      </c>
      <c r="G9622" s="1" t="s">
        <v>103</v>
      </c>
      <c r="H9622" s="1" t="s">
        <v>437</v>
      </c>
      <c r="I9622" s="1">
        <v>1.4</v>
      </c>
      <c r="J9622" s="1">
        <v>2023</v>
      </c>
      <c r="K9622" s="1">
        <v>147245</v>
      </c>
      <c r="L9622" s="1">
        <v>0</v>
      </c>
      <c r="M9622" s="1">
        <f t="array" ref="M9622">SUMPRODUCT(MAX(ISNUMBER(SEARCH('Class Rules'!$B$6:$B$85,$E9622))*ISNUMBER(SEARCH('Class Rules'!$C$6:$C$85,$F9622))*'Class Rules'!$A$6:$A$85))</f>
        <v>0</v>
      </c>
      <c r="N9622" s="1" t="str">
        <f t="array" ref="N9622">IF($M9622=0,'Class Rules'!$D$3,INDEX('Class Rules'!$D$6:$D$85,MATCH($M9622,'Class Rules'!$A$6:$A$85,0)))</f>
        <v>Passenger LDV</v>
      </c>
      <c r="O9622" s="1" t="str">
        <f t="array" ref="O9622">IF(SUMPRODUCT(MAX(ISNUMBER(SEARCH(Fuel_Rules!$A$6:$A$30,$E9622))*ISNUMBER(SEARCH(Fuel_Rules!$B$6:$B$30,$F9622))*(Fuel_Rules!$A$6:$A$30&lt;&gt;"")))&gt;0,"Plug-in hybrid",IF($G9622="Diesel","Diesel","Gasoline"))</f>
        <v>Gasoline</v>
      </c>
    </row>
    <row r="9623" spans="1:15" ht="15" customHeight="1" x14ac:dyDescent="0.25">
      <c r="A9623" s="1">
        <v>2022</v>
      </c>
      <c r="B9623" s="1" t="s">
        <v>12135</v>
      </c>
      <c r="C9623" s="1" t="s">
        <v>688</v>
      </c>
      <c r="D9623" s="1" t="s">
        <v>12298</v>
      </c>
      <c r="E9623" s="1" t="s">
        <v>647</v>
      </c>
      <c r="F9623" s="1" t="s">
        <v>690</v>
      </c>
      <c r="G9623" s="1" t="s">
        <v>103</v>
      </c>
      <c r="H9623" s="1" t="s">
        <v>437</v>
      </c>
      <c r="I9623" s="1">
        <v>1.4</v>
      </c>
      <c r="J9623" s="1">
        <v>2023</v>
      </c>
      <c r="K9623" s="1">
        <v>141282</v>
      </c>
      <c r="L9623" s="1">
        <v>0</v>
      </c>
      <c r="M9623" s="1">
        <f t="array" ref="M9623">SUMPRODUCT(MAX(ISNUMBER(SEARCH('Class Rules'!$B$6:$B$85,$E9623))*ISNUMBER(SEARCH('Class Rules'!$C$6:$C$85,$F9623))*'Class Rules'!$A$6:$A$85))</f>
        <v>0</v>
      </c>
      <c r="N9623" s="1" t="str">
        <f t="array" ref="N9623">IF($M9623=0,'Class Rules'!$D$3,INDEX('Class Rules'!$D$6:$D$85,MATCH($M9623,'Class Rules'!$A$6:$A$85,0)))</f>
        <v>Passenger LDV</v>
      </c>
      <c r="O9623" s="1" t="str">
        <f t="array" ref="O9623">IF(SUMPRODUCT(MAX(ISNUMBER(SEARCH(Fuel_Rules!$A$6:$A$30,$E9623))*ISNUMBER(SEARCH(Fuel_Rules!$B$6:$B$30,$F9623))*(Fuel_Rules!$A$6:$A$30&lt;&gt;"")))&gt;0,"Plug-in hybrid",IF($G9623="Diesel","Diesel","Gasoline"))</f>
        <v>Gasoline</v>
      </c>
    </row>
    <row r="9624" spans="1:15" ht="15" customHeight="1" x14ac:dyDescent="0.25">
      <c r="A9624" s="1">
        <v>2022</v>
      </c>
      <c r="B9624" s="1" t="s">
        <v>12135</v>
      </c>
      <c r="C9624" s="1" t="s">
        <v>688</v>
      </c>
      <c r="D9624" s="1" t="s">
        <v>12299</v>
      </c>
      <c r="E9624" s="1" t="s">
        <v>647</v>
      </c>
      <c r="F9624" s="1" t="s">
        <v>690</v>
      </c>
      <c r="G9624" s="1" t="s">
        <v>103</v>
      </c>
      <c r="H9624" s="1" t="s">
        <v>437</v>
      </c>
      <c r="I9624" s="1">
        <v>1.4</v>
      </c>
      <c r="J9624" s="1">
        <v>2023</v>
      </c>
      <c r="K9624" s="1">
        <v>131341</v>
      </c>
      <c r="L9624" s="1">
        <v>0</v>
      </c>
      <c r="M9624" s="1">
        <f t="array" ref="M9624">SUMPRODUCT(MAX(ISNUMBER(SEARCH('Class Rules'!$B$6:$B$85,$E9624))*ISNUMBER(SEARCH('Class Rules'!$C$6:$C$85,$F9624))*'Class Rules'!$A$6:$A$85))</f>
        <v>0</v>
      </c>
      <c r="N9624" s="1" t="str">
        <f t="array" ref="N9624">IF($M9624=0,'Class Rules'!$D$3,INDEX('Class Rules'!$D$6:$D$85,MATCH($M9624,'Class Rules'!$A$6:$A$85,0)))</f>
        <v>Passenger LDV</v>
      </c>
      <c r="O9624" s="1" t="str">
        <f t="array" ref="O9624">IF(SUMPRODUCT(MAX(ISNUMBER(SEARCH(Fuel_Rules!$A$6:$A$30,$E9624))*ISNUMBER(SEARCH(Fuel_Rules!$B$6:$B$30,$F9624))*(Fuel_Rules!$A$6:$A$30&lt;&gt;"")))&gt;0,"Plug-in hybrid",IF($G9624="Diesel","Diesel","Gasoline"))</f>
        <v>Gasoline</v>
      </c>
    </row>
    <row r="9625" spans="1:15" ht="15" customHeight="1" x14ac:dyDescent="0.25">
      <c r="A9625" s="1">
        <v>2022</v>
      </c>
      <c r="B9625" s="1" t="s">
        <v>12135</v>
      </c>
      <c r="C9625" s="1" t="s">
        <v>691</v>
      </c>
      <c r="D9625" s="1" t="s">
        <v>12300</v>
      </c>
      <c r="E9625" s="1" t="s">
        <v>647</v>
      </c>
      <c r="F9625" s="1" t="s">
        <v>693</v>
      </c>
      <c r="G9625" s="1" t="s">
        <v>103</v>
      </c>
      <c r="H9625" s="1" t="s">
        <v>298</v>
      </c>
      <c r="I9625" s="1">
        <v>2.5</v>
      </c>
      <c r="J9625" s="1">
        <v>2023</v>
      </c>
      <c r="K9625" s="1">
        <v>183033</v>
      </c>
      <c r="L9625" s="1">
        <v>0</v>
      </c>
      <c r="M9625" s="1">
        <f t="array" ref="M9625">SUMPRODUCT(MAX(ISNUMBER(SEARCH('Class Rules'!$B$6:$B$85,$E9625))*ISNUMBER(SEARCH('Class Rules'!$C$6:$C$85,$F9625))*'Class Rules'!$A$6:$A$85))</f>
        <v>15</v>
      </c>
      <c r="N9625" s="1" t="str">
        <f t="array" ref="N9625">IF($M9625=0,'Class Rules'!$D$3,INDEX('Class Rules'!$D$6:$D$85,MATCH($M9625,'Class Rules'!$A$6:$A$85,0)))</f>
        <v>Freight LDV</v>
      </c>
      <c r="O9625" s="1" t="str">
        <f t="array" ref="O9625">IF(SUMPRODUCT(MAX(ISNUMBER(SEARCH(Fuel_Rules!$A$6:$A$30,$E9625))*ISNUMBER(SEARCH(Fuel_Rules!$B$6:$B$30,$F9625))*(Fuel_Rules!$A$6:$A$30&lt;&gt;"")))&gt;0,"Plug-in hybrid",IF($G9625="Diesel","Diesel","Gasoline"))</f>
        <v>Gasoline</v>
      </c>
    </row>
    <row r="9626" spans="1:15" ht="15" customHeight="1" x14ac:dyDescent="0.25">
      <c r="A9626" s="1">
        <v>2022</v>
      </c>
      <c r="B9626" s="1" t="s">
        <v>12135</v>
      </c>
      <c r="C9626" s="1" t="s">
        <v>697</v>
      </c>
      <c r="D9626" s="1" t="s">
        <v>12301</v>
      </c>
      <c r="E9626" s="1" t="s">
        <v>647</v>
      </c>
      <c r="F9626" s="1" t="s">
        <v>699</v>
      </c>
      <c r="G9626" s="1" t="s">
        <v>103</v>
      </c>
      <c r="H9626" s="1" t="s">
        <v>437</v>
      </c>
      <c r="I9626" s="1">
        <v>1.4</v>
      </c>
      <c r="J9626" s="1">
        <v>2023</v>
      </c>
      <c r="K9626" s="1">
        <v>136115</v>
      </c>
      <c r="L9626" s="1">
        <v>0</v>
      </c>
      <c r="M9626" s="1">
        <f t="array" ref="M9626">SUMPRODUCT(MAX(ISNUMBER(SEARCH('Class Rules'!$B$6:$B$85,$E9626))*ISNUMBER(SEARCH('Class Rules'!$C$6:$C$85,$F9626))*'Class Rules'!$A$6:$A$85))</f>
        <v>0</v>
      </c>
      <c r="N9626" s="1" t="str">
        <f t="array" ref="N9626">IF($M9626=0,'Class Rules'!$D$3,INDEX('Class Rules'!$D$6:$D$85,MATCH($M9626,'Class Rules'!$A$6:$A$85,0)))</f>
        <v>Passenger LDV</v>
      </c>
      <c r="O9626" s="1" t="str">
        <f t="array" ref="O9626">IF(SUMPRODUCT(MAX(ISNUMBER(SEARCH(Fuel_Rules!$A$6:$A$30,$E9626))*ISNUMBER(SEARCH(Fuel_Rules!$B$6:$B$30,$F9626))*(Fuel_Rules!$A$6:$A$30&lt;&gt;"")))&gt;0,"Plug-in hybrid",IF($G9626="Diesel","Diesel","Gasoline"))</f>
        <v>Gasoline</v>
      </c>
    </row>
    <row r="9627" spans="1:15" ht="15" customHeight="1" x14ac:dyDescent="0.25">
      <c r="A9627" s="1">
        <v>2022</v>
      </c>
      <c r="B9627" s="1" t="s">
        <v>12135</v>
      </c>
      <c r="C9627" s="1" t="s">
        <v>700</v>
      </c>
      <c r="D9627" s="1" t="s">
        <v>12302</v>
      </c>
      <c r="E9627" s="1" t="s">
        <v>647</v>
      </c>
      <c r="F9627" s="1" t="s">
        <v>702</v>
      </c>
      <c r="G9627" s="1" t="s">
        <v>103</v>
      </c>
      <c r="H9627" s="1" t="s">
        <v>437</v>
      </c>
      <c r="I9627" s="1">
        <v>1.4</v>
      </c>
      <c r="J9627" s="1">
        <v>2023</v>
      </c>
      <c r="K9627" s="1">
        <v>158451</v>
      </c>
      <c r="L9627" s="1">
        <v>0</v>
      </c>
      <c r="M9627" s="1">
        <f t="array" ref="M9627">SUMPRODUCT(MAX(ISNUMBER(SEARCH('Class Rules'!$B$6:$B$85,$E9627))*ISNUMBER(SEARCH('Class Rules'!$C$6:$C$85,$F9627))*'Class Rules'!$A$6:$A$85))</f>
        <v>0</v>
      </c>
      <c r="N9627" s="1" t="str">
        <f t="array" ref="N9627">IF($M9627=0,'Class Rules'!$D$3,INDEX('Class Rules'!$D$6:$D$85,MATCH($M9627,'Class Rules'!$A$6:$A$85,0)))</f>
        <v>Passenger LDV</v>
      </c>
      <c r="O9627" s="1" t="str">
        <f t="array" ref="O9627">IF(SUMPRODUCT(MAX(ISNUMBER(SEARCH(Fuel_Rules!$A$6:$A$30,$E9627))*ISNUMBER(SEARCH(Fuel_Rules!$B$6:$B$30,$F9627))*(Fuel_Rules!$A$6:$A$30&lt;&gt;"")))&gt;0,"Plug-in hybrid",IF($G9627="Diesel","Diesel","Gasoline"))</f>
        <v>Gasoline</v>
      </c>
    </row>
    <row r="9628" spans="1:15" ht="15" customHeight="1" x14ac:dyDescent="0.25">
      <c r="A9628" s="1">
        <v>2022</v>
      </c>
      <c r="B9628" s="1" t="s">
        <v>12135</v>
      </c>
      <c r="C9628" s="1" t="s">
        <v>706</v>
      </c>
      <c r="D9628" s="1" t="s">
        <v>12303</v>
      </c>
      <c r="E9628" s="1" t="s">
        <v>647</v>
      </c>
      <c r="F9628" s="1" t="s">
        <v>708</v>
      </c>
      <c r="G9628" s="1" t="s">
        <v>103</v>
      </c>
      <c r="H9628" s="1" t="s">
        <v>437</v>
      </c>
      <c r="I9628" s="1">
        <v>2.5</v>
      </c>
      <c r="J9628" s="1">
        <v>2023</v>
      </c>
      <c r="K9628" s="1">
        <v>226123</v>
      </c>
      <c r="L9628" s="1">
        <v>0</v>
      </c>
      <c r="M9628" s="1">
        <f t="array" ref="M9628">SUMPRODUCT(MAX(ISNUMBER(SEARCH('Class Rules'!$B$6:$B$85,$E9628))*ISNUMBER(SEARCH('Class Rules'!$C$6:$C$85,$F9628))*'Class Rules'!$A$6:$A$85))</f>
        <v>15</v>
      </c>
      <c r="N9628" s="1" t="str">
        <f t="array" ref="N9628">IF($M9628=0,'Class Rules'!$D$3,INDEX('Class Rules'!$D$6:$D$85,MATCH($M9628,'Class Rules'!$A$6:$A$85,0)))</f>
        <v>Freight LDV</v>
      </c>
      <c r="O9628" s="1" t="str">
        <f t="array" ref="O9628">IF(SUMPRODUCT(MAX(ISNUMBER(SEARCH(Fuel_Rules!$A$6:$A$30,$E9628))*ISNUMBER(SEARCH(Fuel_Rules!$B$6:$B$30,$F9628))*(Fuel_Rules!$A$6:$A$30&lt;&gt;"")))&gt;0,"Plug-in hybrid",IF($G9628="Diesel","Diesel","Gasoline"))</f>
        <v>Gasoline</v>
      </c>
    </row>
    <row r="9629" spans="1:15" ht="15" customHeight="1" x14ac:dyDescent="0.25">
      <c r="A9629" s="1">
        <v>2022</v>
      </c>
      <c r="B9629" s="1" t="s">
        <v>12135</v>
      </c>
      <c r="C9629" s="1" t="s">
        <v>715</v>
      </c>
      <c r="D9629" s="1" t="s">
        <v>12304</v>
      </c>
      <c r="E9629" s="1" t="s">
        <v>647</v>
      </c>
      <c r="F9629" s="1" t="s">
        <v>717</v>
      </c>
      <c r="G9629" s="1" t="s">
        <v>103</v>
      </c>
      <c r="H9629" s="1" t="s">
        <v>437</v>
      </c>
      <c r="I9629" s="1">
        <v>1.8</v>
      </c>
      <c r="J9629" s="1">
        <v>2023</v>
      </c>
      <c r="K9629" s="1">
        <v>129778</v>
      </c>
      <c r="L9629" s="1">
        <v>0</v>
      </c>
      <c r="M9629" s="1">
        <f t="array" ref="M9629">SUMPRODUCT(MAX(ISNUMBER(SEARCH('Class Rules'!$B$6:$B$85,$E9629))*ISNUMBER(SEARCH('Class Rules'!$C$6:$C$85,$F9629))*'Class Rules'!$A$6:$A$85))</f>
        <v>0</v>
      </c>
      <c r="N9629" s="1" t="str">
        <f t="array" ref="N9629">IF($M9629=0,'Class Rules'!$D$3,INDEX('Class Rules'!$D$6:$D$85,MATCH($M9629,'Class Rules'!$A$6:$A$85,0)))</f>
        <v>Passenger LDV</v>
      </c>
      <c r="O9629" s="1" t="str">
        <f t="array" ref="O9629">IF(SUMPRODUCT(MAX(ISNUMBER(SEARCH(Fuel_Rules!$A$6:$A$30,$E9629))*ISNUMBER(SEARCH(Fuel_Rules!$B$6:$B$30,$F9629))*(Fuel_Rules!$A$6:$A$30&lt;&gt;"")))&gt;0,"Plug-in hybrid",IF($G9629="Diesel","Diesel","Gasoline"))</f>
        <v>Gasoline</v>
      </c>
    </row>
    <row r="9630" spans="1:15" ht="15" customHeight="1" x14ac:dyDescent="0.25">
      <c r="A9630" s="1">
        <v>2022</v>
      </c>
      <c r="B9630" s="1" t="s">
        <v>12135</v>
      </c>
      <c r="C9630" s="1" t="s">
        <v>715</v>
      </c>
      <c r="D9630" s="1" t="s">
        <v>12305</v>
      </c>
      <c r="E9630" s="1" t="s">
        <v>647</v>
      </c>
      <c r="F9630" s="1" t="s">
        <v>717</v>
      </c>
      <c r="G9630" s="1" t="s">
        <v>103</v>
      </c>
      <c r="H9630" s="1" t="s">
        <v>437</v>
      </c>
      <c r="I9630" s="1">
        <v>1.8</v>
      </c>
      <c r="J9630" s="1">
        <v>2023</v>
      </c>
      <c r="K9630" s="1">
        <v>119365</v>
      </c>
      <c r="L9630" s="1">
        <v>0</v>
      </c>
      <c r="M9630" s="1">
        <f t="array" ref="M9630">SUMPRODUCT(MAX(ISNUMBER(SEARCH('Class Rules'!$B$6:$B$85,$E9630))*ISNUMBER(SEARCH('Class Rules'!$C$6:$C$85,$F9630))*'Class Rules'!$A$6:$A$85))</f>
        <v>0</v>
      </c>
      <c r="N9630" s="1" t="str">
        <f t="array" ref="N9630">IF($M9630=0,'Class Rules'!$D$3,INDEX('Class Rules'!$D$6:$D$85,MATCH($M9630,'Class Rules'!$A$6:$A$85,0)))</f>
        <v>Passenger LDV</v>
      </c>
      <c r="O9630" s="1" t="str">
        <f t="array" ref="O9630">IF(SUMPRODUCT(MAX(ISNUMBER(SEARCH(Fuel_Rules!$A$6:$A$30,$E9630))*ISNUMBER(SEARCH(Fuel_Rules!$B$6:$B$30,$F9630))*(Fuel_Rules!$A$6:$A$30&lt;&gt;"")))&gt;0,"Plug-in hybrid",IF($G9630="Diesel","Diesel","Gasoline"))</f>
        <v>Gasoline</v>
      </c>
    </row>
    <row r="9631" spans="1:15" ht="15" customHeight="1" x14ac:dyDescent="0.25">
      <c r="A9631" s="1">
        <v>2022</v>
      </c>
      <c r="B9631" s="1" t="s">
        <v>12135</v>
      </c>
      <c r="C9631" s="1" t="s">
        <v>718</v>
      </c>
      <c r="D9631" s="1" t="s">
        <v>12306</v>
      </c>
      <c r="E9631" s="1" t="s">
        <v>647</v>
      </c>
      <c r="F9631" s="1" t="s">
        <v>720</v>
      </c>
      <c r="G9631" s="1" t="s">
        <v>103</v>
      </c>
      <c r="H9631" s="1" t="s">
        <v>437</v>
      </c>
      <c r="I9631" s="1">
        <v>1.8</v>
      </c>
      <c r="J9631" s="1">
        <v>2023</v>
      </c>
      <c r="K9631" s="1">
        <v>127220</v>
      </c>
      <c r="L9631" s="1">
        <v>0</v>
      </c>
      <c r="M9631" s="1">
        <f t="array" ref="M9631">SUMPRODUCT(MAX(ISNUMBER(SEARCH('Class Rules'!$B$6:$B$85,$E9631))*ISNUMBER(SEARCH('Class Rules'!$C$6:$C$85,$F9631))*'Class Rules'!$A$6:$A$85))</f>
        <v>0</v>
      </c>
      <c r="N9631" s="1" t="str">
        <f t="array" ref="N9631">IF($M9631=0,'Class Rules'!$D$3,INDEX('Class Rules'!$D$6:$D$85,MATCH($M9631,'Class Rules'!$A$6:$A$85,0)))</f>
        <v>Passenger LDV</v>
      </c>
      <c r="O9631" s="1" t="str">
        <f t="array" ref="O9631">IF(SUMPRODUCT(MAX(ISNUMBER(SEARCH(Fuel_Rules!$A$6:$A$30,$E9631))*ISNUMBER(SEARCH(Fuel_Rules!$B$6:$B$30,$F9631))*(Fuel_Rules!$A$6:$A$30&lt;&gt;"")))&gt;0,"Plug-in hybrid",IF($G9631="Diesel","Diesel","Gasoline"))</f>
        <v>Gasoline</v>
      </c>
    </row>
    <row r="9632" spans="1:15" ht="15" customHeight="1" x14ac:dyDescent="0.25">
      <c r="A9632" s="1">
        <v>2022</v>
      </c>
      <c r="B9632" s="1" t="s">
        <v>12135</v>
      </c>
      <c r="C9632" s="1" t="s">
        <v>718</v>
      </c>
      <c r="D9632" s="1" t="s">
        <v>12307</v>
      </c>
      <c r="E9632" s="1" t="s">
        <v>647</v>
      </c>
      <c r="F9632" s="1" t="s">
        <v>720</v>
      </c>
      <c r="G9632" s="1" t="s">
        <v>103</v>
      </c>
      <c r="H9632" s="1" t="s">
        <v>437</v>
      </c>
      <c r="I9632" s="1">
        <v>1.8</v>
      </c>
      <c r="J9632" s="1">
        <v>2023</v>
      </c>
      <c r="K9632" s="1">
        <v>115774</v>
      </c>
      <c r="L9632" s="1">
        <v>0</v>
      </c>
      <c r="M9632" s="1">
        <f t="array" ref="M9632">SUMPRODUCT(MAX(ISNUMBER(SEARCH('Class Rules'!$B$6:$B$85,$E9632))*ISNUMBER(SEARCH('Class Rules'!$C$6:$C$85,$F9632))*'Class Rules'!$A$6:$A$85))</f>
        <v>0</v>
      </c>
      <c r="N9632" s="1" t="str">
        <f t="array" ref="N9632">IF($M9632=0,'Class Rules'!$D$3,INDEX('Class Rules'!$D$6:$D$85,MATCH($M9632,'Class Rules'!$A$6:$A$85,0)))</f>
        <v>Passenger LDV</v>
      </c>
      <c r="O9632" s="1" t="str">
        <f t="array" ref="O9632">IF(SUMPRODUCT(MAX(ISNUMBER(SEARCH(Fuel_Rules!$A$6:$A$30,$E9632))*ISNUMBER(SEARCH(Fuel_Rules!$B$6:$B$30,$F9632))*(Fuel_Rules!$A$6:$A$30&lt;&gt;"")))&gt;0,"Plug-in hybrid",IF($G9632="Diesel","Diesel","Gasoline"))</f>
        <v>Gasoline</v>
      </c>
    </row>
    <row r="9633" spans="1:15" ht="15" customHeight="1" x14ac:dyDescent="0.25">
      <c r="A9633" s="1">
        <v>2022</v>
      </c>
      <c r="B9633" s="1" t="s">
        <v>12135</v>
      </c>
      <c r="C9633" s="1" t="s">
        <v>721</v>
      </c>
      <c r="D9633" s="1" t="s">
        <v>12308</v>
      </c>
      <c r="E9633" s="1" t="s">
        <v>647</v>
      </c>
      <c r="F9633" s="1" t="s">
        <v>723</v>
      </c>
      <c r="G9633" s="1" t="s">
        <v>103</v>
      </c>
      <c r="H9633" s="1" t="s">
        <v>298</v>
      </c>
      <c r="I9633" s="1">
        <v>1.8</v>
      </c>
      <c r="J9633" s="1">
        <v>2023</v>
      </c>
      <c r="K9633" s="1">
        <v>117765</v>
      </c>
      <c r="L9633" s="1">
        <v>0</v>
      </c>
      <c r="M9633" s="1">
        <f t="array" ref="M9633">SUMPRODUCT(MAX(ISNUMBER(SEARCH('Class Rules'!$B$6:$B$85,$E9633))*ISNUMBER(SEARCH('Class Rules'!$C$6:$C$85,$F9633))*'Class Rules'!$A$6:$A$85))</f>
        <v>0</v>
      </c>
      <c r="N9633" s="1" t="str">
        <f t="array" ref="N9633">IF($M9633=0,'Class Rules'!$D$3,INDEX('Class Rules'!$D$6:$D$85,MATCH($M9633,'Class Rules'!$A$6:$A$85,0)))</f>
        <v>Passenger LDV</v>
      </c>
      <c r="O9633" s="1" t="str">
        <f t="array" ref="O9633">IF(SUMPRODUCT(MAX(ISNUMBER(SEARCH(Fuel_Rules!$A$6:$A$30,$E9633))*ISNUMBER(SEARCH(Fuel_Rules!$B$6:$B$30,$F9633))*(Fuel_Rules!$A$6:$A$30&lt;&gt;"")))&gt;0,"Plug-in hybrid",IF($G9633="Diesel","Diesel","Gasoline"))</f>
        <v>Gasoline</v>
      </c>
    </row>
    <row r="9634" spans="1:15" ht="15" customHeight="1" x14ac:dyDescent="0.25">
      <c r="A9634" s="1">
        <v>2022</v>
      </c>
      <c r="B9634" s="1" t="s">
        <v>12135</v>
      </c>
      <c r="C9634" s="1" t="s">
        <v>724</v>
      </c>
      <c r="D9634" s="1" t="s">
        <v>12309</v>
      </c>
      <c r="E9634" s="1" t="s">
        <v>647</v>
      </c>
      <c r="F9634" s="1" t="s">
        <v>726</v>
      </c>
      <c r="G9634" s="1" t="s">
        <v>105</v>
      </c>
      <c r="H9634" s="1" t="s">
        <v>437</v>
      </c>
      <c r="I9634" s="1">
        <v>2.8</v>
      </c>
      <c r="J9634" s="1">
        <v>2023</v>
      </c>
      <c r="K9634" s="1">
        <v>376893</v>
      </c>
      <c r="L9634" s="1">
        <v>0</v>
      </c>
      <c r="M9634" s="1">
        <f t="array" ref="M9634">SUMPRODUCT(MAX(ISNUMBER(SEARCH('Class Rules'!$B$6:$B$85,$E9634))*ISNUMBER(SEARCH('Class Rules'!$C$6:$C$85,$F9634))*'Class Rules'!$A$6:$A$85))</f>
        <v>0</v>
      </c>
      <c r="N9634" s="1" t="str">
        <f t="array" ref="N9634">IF($M9634=0,'Class Rules'!$D$3,INDEX('Class Rules'!$D$6:$D$85,MATCH($M9634,'Class Rules'!$A$6:$A$85,0)))</f>
        <v>Passenger LDV</v>
      </c>
      <c r="O9634" s="1" t="str">
        <f t="array" ref="O9634">IF(SUMPRODUCT(MAX(ISNUMBER(SEARCH(Fuel_Rules!$A$6:$A$30,$E9634))*ISNUMBER(SEARCH(Fuel_Rules!$B$6:$B$30,$F9634))*(Fuel_Rules!$A$6:$A$30&lt;&gt;"")))&gt;0,"Plug-in hybrid",IF($G9634="Diesel","Diesel","Gasoline"))</f>
        <v>Diesel</v>
      </c>
    </row>
    <row r="9635" spans="1:15" ht="15" customHeight="1" x14ac:dyDescent="0.25">
      <c r="A9635" s="1">
        <v>2022</v>
      </c>
      <c r="B9635" s="1" t="s">
        <v>12135</v>
      </c>
      <c r="C9635" s="1" t="s">
        <v>724</v>
      </c>
      <c r="D9635" s="1" t="s">
        <v>12310</v>
      </c>
      <c r="E9635" s="1" t="s">
        <v>647</v>
      </c>
      <c r="F9635" s="1" t="s">
        <v>726</v>
      </c>
      <c r="G9635" s="1" t="s">
        <v>105</v>
      </c>
      <c r="H9635" s="1" t="s">
        <v>437</v>
      </c>
      <c r="I9635" s="1">
        <v>2.8</v>
      </c>
      <c r="J9635" s="1">
        <v>2023</v>
      </c>
      <c r="K9635" s="1">
        <v>356853</v>
      </c>
      <c r="L9635" s="1">
        <v>0</v>
      </c>
      <c r="M9635" s="1">
        <f t="array" ref="M9635">SUMPRODUCT(MAX(ISNUMBER(SEARCH('Class Rules'!$B$6:$B$85,$E9635))*ISNUMBER(SEARCH('Class Rules'!$C$6:$C$85,$F9635))*'Class Rules'!$A$6:$A$85))</f>
        <v>0</v>
      </c>
      <c r="N9635" s="1" t="str">
        <f t="array" ref="N9635">IF($M9635=0,'Class Rules'!$D$3,INDEX('Class Rules'!$D$6:$D$85,MATCH($M9635,'Class Rules'!$A$6:$A$85,0)))</f>
        <v>Passenger LDV</v>
      </c>
      <c r="O9635" s="1" t="str">
        <f t="array" ref="O9635">IF(SUMPRODUCT(MAX(ISNUMBER(SEARCH(Fuel_Rules!$A$6:$A$30,$E9635))*ISNUMBER(SEARCH(Fuel_Rules!$B$6:$B$30,$F9635))*(Fuel_Rules!$A$6:$A$30&lt;&gt;"")))&gt;0,"Plug-in hybrid",IF($G9635="Diesel","Diesel","Gasoline"))</f>
        <v>Diesel</v>
      </c>
    </row>
    <row r="9636" spans="1:15" ht="15" customHeight="1" x14ac:dyDescent="0.25">
      <c r="A9636" s="1">
        <v>2022</v>
      </c>
      <c r="B9636" s="1" t="s">
        <v>12135</v>
      </c>
      <c r="C9636" s="1" t="s">
        <v>727</v>
      </c>
      <c r="D9636" s="1" t="s">
        <v>12311</v>
      </c>
      <c r="E9636" s="1" t="s">
        <v>647</v>
      </c>
      <c r="F9636" s="1" t="s">
        <v>729</v>
      </c>
      <c r="G9636" s="1" t="s">
        <v>103</v>
      </c>
      <c r="H9636" s="1" t="s">
        <v>437</v>
      </c>
      <c r="I9636" s="1">
        <v>1</v>
      </c>
      <c r="J9636" s="1">
        <v>2023</v>
      </c>
      <c r="K9636" s="1">
        <v>98639</v>
      </c>
      <c r="L9636" s="1">
        <v>0</v>
      </c>
      <c r="M9636" s="1">
        <f t="array" ref="M9636">SUMPRODUCT(MAX(ISNUMBER(SEARCH('Class Rules'!$B$6:$B$85,$E9636))*ISNUMBER(SEARCH('Class Rules'!$C$6:$C$85,$F9636))*'Class Rules'!$A$6:$A$85))</f>
        <v>0</v>
      </c>
      <c r="N9636" s="1" t="str">
        <f t="array" ref="N9636">IF($M9636=0,'Class Rules'!$D$3,INDEX('Class Rules'!$D$6:$D$85,MATCH($M9636,'Class Rules'!$A$6:$A$85,0)))</f>
        <v>Passenger LDV</v>
      </c>
      <c r="O9636" s="1" t="str">
        <f t="array" ref="O9636">IF(SUMPRODUCT(MAX(ISNUMBER(SEARCH(Fuel_Rules!$A$6:$A$30,$E9636))*ISNUMBER(SEARCH(Fuel_Rules!$B$6:$B$30,$F9636))*(Fuel_Rules!$A$6:$A$30&lt;&gt;"")))&gt;0,"Plug-in hybrid",IF($G9636="Diesel","Diesel","Gasoline"))</f>
        <v>Gasoline</v>
      </c>
    </row>
    <row r="9637" spans="1:15" ht="15" customHeight="1" x14ac:dyDescent="0.25">
      <c r="A9637" s="1">
        <v>2022</v>
      </c>
      <c r="B9637" s="1" t="s">
        <v>12135</v>
      </c>
      <c r="C9637" s="1" t="s">
        <v>727</v>
      </c>
      <c r="D9637" s="1" t="s">
        <v>12312</v>
      </c>
      <c r="E9637" s="1" t="s">
        <v>647</v>
      </c>
      <c r="F9637" s="1" t="s">
        <v>729</v>
      </c>
      <c r="G9637" s="1" t="s">
        <v>103</v>
      </c>
      <c r="H9637" s="1" t="s">
        <v>437</v>
      </c>
      <c r="I9637" s="1">
        <v>1</v>
      </c>
      <c r="J9637" s="1">
        <v>2023</v>
      </c>
      <c r="K9637" s="1">
        <v>94326</v>
      </c>
      <c r="L9637" s="1">
        <v>0</v>
      </c>
      <c r="M9637" s="1">
        <f t="array" ref="M9637">SUMPRODUCT(MAX(ISNUMBER(SEARCH('Class Rules'!$B$6:$B$85,$E9637))*ISNUMBER(SEARCH('Class Rules'!$C$6:$C$85,$F9637))*'Class Rules'!$A$6:$A$85))</f>
        <v>0</v>
      </c>
      <c r="N9637" s="1" t="str">
        <f t="array" ref="N9637">IF($M9637=0,'Class Rules'!$D$3,INDEX('Class Rules'!$D$6:$D$85,MATCH($M9637,'Class Rules'!$A$6:$A$85,0)))</f>
        <v>Passenger LDV</v>
      </c>
      <c r="O9637" s="1" t="str">
        <f t="array" ref="O9637">IF(SUMPRODUCT(MAX(ISNUMBER(SEARCH(Fuel_Rules!$A$6:$A$30,$E9637))*ISNUMBER(SEARCH(Fuel_Rules!$B$6:$B$30,$F9637))*(Fuel_Rules!$A$6:$A$30&lt;&gt;"")))&gt;0,"Plug-in hybrid",IF($G9637="Diesel","Diesel","Gasoline"))</f>
        <v>Gasoline</v>
      </c>
    </row>
    <row r="9638" spans="1:15" ht="15" customHeight="1" x14ac:dyDescent="0.25">
      <c r="A9638" s="1">
        <v>2022</v>
      </c>
      <c r="B9638" s="1" t="s">
        <v>12135</v>
      </c>
      <c r="C9638" s="1" t="s">
        <v>730</v>
      </c>
      <c r="D9638" s="1" t="s">
        <v>12313</v>
      </c>
      <c r="E9638" s="1" t="s">
        <v>647</v>
      </c>
      <c r="F9638" s="1" t="s">
        <v>732</v>
      </c>
      <c r="G9638" s="1" t="s">
        <v>103</v>
      </c>
      <c r="H9638" s="1" t="s">
        <v>298</v>
      </c>
      <c r="I9638" s="1">
        <v>1</v>
      </c>
      <c r="J9638" s="1">
        <v>2023</v>
      </c>
      <c r="K9638" s="1">
        <v>95304</v>
      </c>
      <c r="L9638" s="1">
        <v>0</v>
      </c>
      <c r="M9638" s="1">
        <f t="array" ref="M9638">SUMPRODUCT(MAX(ISNUMBER(SEARCH('Class Rules'!$B$6:$B$85,$E9638))*ISNUMBER(SEARCH('Class Rules'!$C$6:$C$85,$F9638))*'Class Rules'!$A$6:$A$85))</f>
        <v>0</v>
      </c>
      <c r="N9638" s="1" t="str">
        <f t="array" ref="N9638">IF($M9638=0,'Class Rules'!$D$3,INDEX('Class Rules'!$D$6:$D$85,MATCH($M9638,'Class Rules'!$A$6:$A$85,0)))</f>
        <v>Passenger LDV</v>
      </c>
      <c r="O9638" s="1" t="str">
        <f t="array" ref="O9638">IF(SUMPRODUCT(MAX(ISNUMBER(SEARCH(Fuel_Rules!$A$6:$A$30,$E9638))*ISNUMBER(SEARCH(Fuel_Rules!$B$6:$B$30,$F9638))*(Fuel_Rules!$A$6:$A$30&lt;&gt;"")))&gt;0,"Plug-in hybrid",IF($G9638="Diesel","Diesel","Gasoline"))</f>
        <v>Gasoline</v>
      </c>
    </row>
    <row r="9639" spans="1:15" ht="15" customHeight="1" x14ac:dyDescent="0.25">
      <c r="A9639" s="1">
        <v>2022</v>
      </c>
      <c r="B9639" s="1" t="s">
        <v>12135</v>
      </c>
      <c r="C9639" s="1" t="s">
        <v>730</v>
      </c>
      <c r="D9639" s="1" t="s">
        <v>12314</v>
      </c>
      <c r="E9639" s="1" t="s">
        <v>647</v>
      </c>
      <c r="F9639" s="1" t="s">
        <v>732</v>
      </c>
      <c r="G9639" s="1" t="s">
        <v>103</v>
      </c>
      <c r="H9639" s="1" t="s">
        <v>298</v>
      </c>
      <c r="I9639" s="1">
        <v>1</v>
      </c>
      <c r="J9639" s="1">
        <v>2023</v>
      </c>
      <c r="K9639" s="1">
        <v>90245</v>
      </c>
      <c r="L9639" s="1">
        <v>0</v>
      </c>
      <c r="M9639" s="1">
        <f t="array" ref="M9639">SUMPRODUCT(MAX(ISNUMBER(SEARCH('Class Rules'!$B$6:$B$85,$E9639))*ISNUMBER(SEARCH('Class Rules'!$C$6:$C$85,$F9639))*'Class Rules'!$A$6:$A$85))</f>
        <v>0</v>
      </c>
      <c r="N9639" s="1" t="str">
        <f t="array" ref="N9639">IF($M9639=0,'Class Rules'!$D$3,INDEX('Class Rules'!$D$6:$D$85,MATCH($M9639,'Class Rules'!$A$6:$A$85,0)))</f>
        <v>Passenger LDV</v>
      </c>
      <c r="O9639" s="1" t="str">
        <f t="array" ref="O9639">IF(SUMPRODUCT(MAX(ISNUMBER(SEARCH(Fuel_Rules!$A$6:$A$30,$E9639))*ISNUMBER(SEARCH(Fuel_Rules!$B$6:$B$30,$F9639))*(Fuel_Rules!$A$6:$A$30&lt;&gt;"")))&gt;0,"Plug-in hybrid",IF($G9639="Diesel","Diesel","Gasoline"))</f>
        <v>Gasoline</v>
      </c>
    </row>
    <row r="9640" spans="1:15" ht="15" customHeight="1" x14ac:dyDescent="0.25">
      <c r="A9640" s="1">
        <v>2022</v>
      </c>
      <c r="B9640" s="1" t="s">
        <v>12135</v>
      </c>
      <c r="C9640" s="1" t="s">
        <v>733</v>
      </c>
      <c r="D9640" s="1" t="s">
        <v>12315</v>
      </c>
      <c r="E9640" s="1" t="s">
        <v>647</v>
      </c>
      <c r="F9640" s="1" t="s">
        <v>735</v>
      </c>
      <c r="G9640" s="1" t="s">
        <v>103</v>
      </c>
      <c r="H9640" s="1" t="s">
        <v>437</v>
      </c>
      <c r="I9640" s="1">
        <v>1</v>
      </c>
      <c r="J9640" s="1">
        <v>2023</v>
      </c>
      <c r="K9640" s="1">
        <v>101996</v>
      </c>
      <c r="L9640" s="1">
        <v>0</v>
      </c>
      <c r="M9640" s="1">
        <f t="array" ref="M9640">SUMPRODUCT(MAX(ISNUMBER(SEARCH('Class Rules'!$B$6:$B$85,$E9640))*ISNUMBER(SEARCH('Class Rules'!$C$6:$C$85,$F9640))*'Class Rules'!$A$6:$A$85))</f>
        <v>0</v>
      </c>
      <c r="N9640" s="1" t="str">
        <f t="array" ref="N9640">IF($M9640=0,'Class Rules'!$D$3,INDEX('Class Rules'!$D$6:$D$85,MATCH($M9640,'Class Rules'!$A$6:$A$85,0)))</f>
        <v>Passenger LDV</v>
      </c>
      <c r="O9640" s="1" t="str">
        <f t="array" ref="O9640">IF(SUMPRODUCT(MAX(ISNUMBER(SEARCH(Fuel_Rules!$A$6:$A$30,$E9640))*ISNUMBER(SEARCH(Fuel_Rules!$B$6:$B$30,$F9640))*(Fuel_Rules!$A$6:$A$30&lt;&gt;"")))&gt;0,"Plug-in hybrid",IF($G9640="Diesel","Diesel","Gasoline"))</f>
        <v>Gasoline</v>
      </c>
    </row>
    <row r="9641" spans="1:15" ht="15" customHeight="1" x14ac:dyDescent="0.25">
      <c r="A9641" s="1">
        <v>2022</v>
      </c>
      <c r="B9641" s="1" t="s">
        <v>12135</v>
      </c>
      <c r="C9641" s="1" t="s">
        <v>733</v>
      </c>
      <c r="D9641" s="1" t="s">
        <v>12316</v>
      </c>
      <c r="E9641" s="1" t="s">
        <v>647</v>
      </c>
      <c r="F9641" s="1" t="s">
        <v>735</v>
      </c>
      <c r="G9641" s="1" t="s">
        <v>103</v>
      </c>
      <c r="H9641" s="1" t="s">
        <v>437</v>
      </c>
      <c r="I9641" s="1">
        <v>1</v>
      </c>
      <c r="J9641" s="1">
        <v>2023</v>
      </c>
      <c r="K9641" s="1">
        <v>95450</v>
      </c>
      <c r="L9641" s="1">
        <v>0</v>
      </c>
      <c r="M9641" s="1">
        <f t="array" ref="M9641">SUMPRODUCT(MAX(ISNUMBER(SEARCH('Class Rules'!$B$6:$B$85,$E9641))*ISNUMBER(SEARCH('Class Rules'!$C$6:$C$85,$F9641))*'Class Rules'!$A$6:$A$85))</f>
        <v>0</v>
      </c>
      <c r="N9641" s="1" t="str">
        <f t="array" ref="N9641">IF($M9641=0,'Class Rules'!$D$3,INDEX('Class Rules'!$D$6:$D$85,MATCH($M9641,'Class Rules'!$A$6:$A$85,0)))</f>
        <v>Passenger LDV</v>
      </c>
      <c r="O9641" s="1" t="str">
        <f t="array" ref="O9641">IF(SUMPRODUCT(MAX(ISNUMBER(SEARCH(Fuel_Rules!$A$6:$A$30,$E9641))*ISNUMBER(SEARCH(Fuel_Rules!$B$6:$B$30,$F9641))*(Fuel_Rules!$A$6:$A$30&lt;&gt;"")))&gt;0,"Plug-in hybrid",IF($G9641="Diesel","Diesel","Gasoline"))</f>
        <v>Gasoline</v>
      </c>
    </row>
    <row r="9642" spans="1:15" ht="15" customHeight="1" x14ac:dyDescent="0.25">
      <c r="A9642" s="1">
        <v>2022</v>
      </c>
      <c r="B9642" s="1" t="s">
        <v>12135</v>
      </c>
      <c r="C9642" s="1" t="s">
        <v>736</v>
      </c>
      <c r="D9642" s="1" t="s">
        <v>12317</v>
      </c>
      <c r="E9642" s="1" t="s">
        <v>647</v>
      </c>
      <c r="F9642" s="1" t="s">
        <v>738</v>
      </c>
      <c r="G9642" s="1" t="s">
        <v>103</v>
      </c>
      <c r="H9642" s="1" t="s">
        <v>437</v>
      </c>
      <c r="I9642" s="1">
        <v>1</v>
      </c>
      <c r="J9642" s="1">
        <v>2023</v>
      </c>
      <c r="K9642" s="1">
        <v>105939</v>
      </c>
      <c r="L9642" s="1">
        <v>0</v>
      </c>
      <c r="M9642" s="1">
        <f t="array" ref="M9642">SUMPRODUCT(MAX(ISNUMBER(SEARCH('Class Rules'!$B$6:$B$85,$E9642))*ISNUMBER(SEARCH('Class Rules'!$C$6:$C$85,$F9642))*'Class Rules'!$A$6:$A$85))</f>
        <v>0</v>
      </c>
      <c r="N9642" s="1" t="str">
        <f t="array" ref="N9642">IF($M9642=0,'Class Rules'!$D$3,INDEX('Class Rules'!$D$6:$D$85,MATCH($M9642,'Class Rules'!$A$6:$A$85,0)))</f>
        <v>Passenger LDV</v>
      </c>
      <c r="O9642" s="1" t="str">
        <f t="array" ref="O9642">IF(SUMPRODUCT(MAX(ISNUMBER(SEARCH(Fuel_Rules!$A$6:$A$30,$E9642))*ISNUMBER(SEARCH(Fuel_Rules!$B$6:$B$30,$F9642))*(Fuel_Rules!$A$6:$A$30&lt;&gt;"")))&gt;0,"Plug-in hybrid",IF($G9642="Diesel","Diesel","Gasoline"))</f>
        <v>Gasoline</v>
      </c>
    </row>
    <row r="9643" spans="1:15" ht="15" customHeight="1" x14ac:dyDescent="0.25">
      <c r="A9643" s="1">
        <v>2022</v>
      </c>
      <c r="B9643" s="1" t="s">
        <v>12135</v>
      </c>
      <c r="C9643" s="1" t="s">
        <v>736</v>
      </c>
      <c r="D9643" s="1" t="s">
        <v>12318</v>
      </c>
      <c r="E9643" s="1" t="s">
        <v>647</v>
      </c>
      <c r="F9643" s="1" t="s">
        <v>738</v>
      </c>
      <c r="G9643" s="1" t="s">
        <v>103</v>
      </c>
      <c r="H9643" s="1" t="s">
        <v>437</v>
      </c>
      <c r="I9643" s="1">
        <v>1</v>
      </c>
      <c r="J9643" s="1">
        <v>2023</v>
      </c>
      <c r="K9643" s="1">
        <v>98366</v>
      </c>
      <c r="L9643" s="1">
        <v>0</v>
      </c>
      <c r="M9643" s="1">
        <f t="array" ref="M9643">SUMPRODUCT(MAX(ISNUMBER(SEARCH('Class Rules'!$B$6:$B$85,$E9643))*ISNUMBER(SEARCH('Class Rules'!$C$6:$C$85,$F9643))*'Class Rules'!$A$6:$A$85))</f>
        <v>0</v>
      </c>
      <c r="N9643" s="1" t="str">
        <f t="array" ref="N9643">IF($M9643=0,'Class Rules'!$D$3,INDEX('Class Rules'!$D$6:$D$85,MATCH($M9643,'Class Rules'!$A$6:$A$85,0)))</f>
        <v>Passenger LDV</v>
      </c>
      <c r="O9643" s="1" t="str">
        <f t="array" ref="O9643">IF(SUMPRODUCT(MAX(ISNUMBER(SEARCH(Fuel_Rules!$A$6:$A$30,$E9643))*ISNUMBER(SEARCH(Fuel_Rules!$B$6:$B$30,$F9643))*(Fuel_Rules!$A$6:$A$30&lt;&gt;"")))&gt;0,"Plug-in hybrid",IF($G9643="Diesel","Diesel","Gasoline"))</f>
        <v>Gasoline</v>
      </c>
    </row>
    <row r="9644" spans="1:15" ht="15" customHeight="1" x14ac:dyDescent="0.25">
      <c r="A9644" s="1">
        <v>2022</v>
      </c>
      <c r="B9644" s="1" t="s">
        <v>12135</v>
      </c>
      <c r="C9644" s="1" t="s">
        <v>739</v>
      </c>
      <c r="D9644" s="1" t="s">
        <v>12319</v>
      </c>
      <c r="E9644" s="1" t="s">
        <v>647</v>
      </c>
      <c r="F9644" s="1" t="s">
        <v>741</v>
      </c>
      <c r="G9644" s="1" t="s">
        <v>103</v>
      </c>
      <c r="H9644" s="1" t="s">
        <v>298</v>
      </c>
      <c r="I9644" s="1">
        <v>1</v>
      </c>
      <c r="J9644" s="1">
        <v>2023</v>
      </c>
      <c r="K9644" s="1">
        <v>99094</v>
      </c>
      <c r="L9644" s="1">
        <v>0</v>
      </c>
      <c r="M9644" s="1">
        <f t="array" ref="M9644">SUMPRODUCT(MAX(ISNUMBER(SEARCH('Class Rules'!$B$6:$B$85,$E9644))*ISNUMBER(SEARCH('Class Rules'!$C$6:$C$85,$F9644))*'Class Rules'!$A$6:$A$85))</f>
        <v>0</v>
      </c>
      <c r="N9644" s="1" t="str">
        <f t="array" ref="N9644">IF($M9644=0,'Class Rules'!$D$3,INDEX('Class Rules'!$D$6:$D$85,MATCH($M9644,'Class Rules'!$A$6:$A$85,0)))</f>
        <v>Passenger LDV</v>
      </c>
      <c r="O9644" s="1" t="str">
        <f t="array" ref="O9644">IF(SUMPRODUCT(MAX(ISNUMBER(SEARCH(Fuel_Rules!$A$6:$A$30,$E9644))*ISNUMBER(SEARCH(Fuel_Rules!$B$6:$B$30,$F9644))*(Fuel_Rules!$A$6:$A$30&lt;&gt;"")))&gt;0,"Plug-in hybrid",IF($G9644="Diesel","Diesel","Gasoline"))</f>
        <v>Gasoline</v>
      </c>
    </row>
    <row r="9645" spans="1:15" ht="15" customHeight="1" x14ac:dyDescent="0.25">
      <c r="A9645" s="1">
        <v>2022</v>
      </c>
      <c r="B9645" s="1" t="s">
        <v>12135</v>
      </c>
      <c r="C9645" s="1" t="s">
        <v>739</v>
      </c>
      <c r="D9645" s="1" t="s">
        <v>12320</v>
      </c>
      <c r="E9645" s="1" t="s">
        <v>647</v>
      </c>
      <c r="F9645" s="1" t="s">
        <v>741</v>
      </c>
      <c r="G9645" s="1" t="s">
        <v>103</v>
      </c>
      <c r="H9645" s="1" t="s">
        <v>298</v>
      </c>
      <c r="I9645" s="1">
        <v>1</v>
      </c>
      <c r="J9645" s="1">
        <v>2023</v>
      </c>
      <c r="K9645" s="1">
        <v>92308</v>
      </c>
      <c r="L9645" s="1">
        <v>0</v>
      </c>
      <c r="M9645" s="1">
        <f t="array" ref="M9645">SUMPRODUCT(MAX(ISNUMBER(SEARCH('Class Rules'!$B$6:$B$85,$E9645))*ISNUMBER(SEARCH('Class Rules'!$C$6:$C$85,$F9645))*'Class Rules'!$A$6:$A$85))</f>
        <v>0</v>
      </c>
      <c r="N9645" s="1" t="str">
        <f t="array" ref="N9645">IF($M9645=0,'Class Rules'!$D$3,INDEX('Class Rules'!$D$6:$D$85,MATCH($M9645,'Class Rules'!$A$6:$A$85,0)))</f>
        <v>Passenger LDV</v>
      </c>
      <c r="O9645" s="1" t="str">
        <f t="array" ref="O9645">IF(SUMPRODUCT(MAX(ISNUMBER(SEARCH(Fuel_Rules!$A$6:$A$30,$E9645))*ISNUMBER(SEARCH(Fuel_Rules!$B$6:$B$30,$F9645))*(Fuel_Rules!$A$6:$A$30&lt;&gt;"")))&gt;0,"Plug-in hybrid",IF($G9645="Diesel","Diesel","Gasoline"))</f>
        <v>Gasoline</v>
      </c>
    </row>
    <row r="9646" spans="1:15" ht="15" customHeight="1" x14ac:dyDescent="0.25">
      <c r="A9646" s="1">
        <v>2022</v>
      </c>
      <c r="B9646" s="1" t="s">
        <v>12135</v>
      </c>
      <c r="C9646" s="1" t="s">
        <v>742</v>
      </c>
      <c r="D9646" s="1" t="s">
        <v>12321</v>
      </c>
      <c r="E9646" s="1" t="s">
        <v>647</v>
      </c>
      <c r="F9646" s="1" t="s">
        <v>744</v>
      </c>
      <c r="G9646" s="1" t="s">
        <v>103</v>
      </c>
      <c r="H9646" s="1" t="s">
        <v>437</v>
      </c>
      <c r="I9646" s="1">
        <v>1</v>
      </c>
      <c r="J9646" s="1">
        <v>2023</v>
      </c>
      <c r="K9646" s="1">
        <v>111956</v>
      </c>
      <c r="L9646" s="1">
        <v>0</v>
      </c>
      <c r="M9646" s="1">
        <f t="array" ref="M9646">SUMPRODUCT(MAX(ISNUMBER(SEARCH('Class Rules'!$B$6:$B$85,$E9646))*ISNUMBER(SEARCH('Class Rules'!$C$6:$C$85,$F9646))*'Class Rules'!$A$6:$A$85))</f>
        <v>0</v>
      </c>
      <c r="N9646" s="1" t="str">
        <f t="array" ref="N9646">IF($M9646=0,'Class Rules'!$D$3,INDEX('Class Rules'!$D$6:$D$85,MATCH($M9646,'Class Rules'!$A$6:$A$85,0)))</f>
        <v>Passenger LDV</v>
      </c>
      <c r="O9646" s="1" t="str">
        <f t="array" ref="O9646">IF(SUMPRODUCT(MAX(ISNUMBER(SEARCH(Fuel_Rules!$A$6:$A$30,$E9646))*ISNUMBER(SEARCH(Fuel_Rules!$B$6:$B$30,$F9646))*(Fuel_Rules!$A$6:$A$30&lt;&gt;"")))&gt;0,"Plug-in hybrid",IF($G9646="Diesel","Diesel","Gasoline"))</f>
        <v>Gasoline</v>
      </c>
    </row>
    <row r="9647" spans="1:15" ht="15" customHeight="1" x14ac:dyDescent="0.25">
      <c r="A9647" s="1">
        <v>2022</v>
      </c>
      <c r="B9647" s="1" t="s">
        <v>12135</v>
      </c>
      <c r="C9647" s="1" t="s">
        <v>742</v>
      </c>
      <c r="D9647" s="1" t="s">
        <v>12322</v>
      </c>
      <c r="E9647" s="1" t="s">
        <v>647</v>
      </c>
      <c r="F9647" s="1" t="s">
        <v>744</v>
      </c>
      <c r="G9647" s="1" t="s">
        <v>103</v>
      </c>
      <c r="H9647" s="1" t="s">
        <v>437</v>
      </c>
      <c r="I9647" s="1">
        <v>1</v>
      </c>
      <c r="J9647" s="1">
        <v>2023</v>
      </c>
      <c r="K9647" s="1">
        <v>103011</v>
      </c>
      <c r="L9647" s="1">
        <v>0</v>
      </c>
      <c r="M9647" s="1">
        <f t="array" ref="M9647">SUMPRODUCT(MAX(ISNUMBER(SEARCH('Class Rules'!$B$6:$B$85,$E9647))*ISNUMBER(SEARCH('Class Rules'!$C$6:$C$85,$F9647))*'Class Rules'!$A$6:$A$85))</f>
        <v>0</v>
      </c>
      <c r="N9647" s="1" t="str">
        <f t="array" ref="N9647">IF($M9647=0,'Class Rules'!$D$3,INDEX('Class Rules'!$D$6:$D$85,MATCH($M9647,'Class Rules'!$A$6:$A$85,0)))</f>
        <v>Passenger LDV</v>
      </c>
      <c r="O9647" s="1" t="str">
        <f t="array" ref="O9647">IF(SUMPRODUCT(MAX(ISNUMBER(SEARCH(Fuel_Rules!$A$6:$A$30,$E9647))*ISNUMBER(SEARCH(Fuel_Rules!$B$6:$B$30,$F9647))*(Fuel_Rules!$A$6:$A$30&lt;&gt;"")))&gt;0,"Plug-in hybrid",IF($G9647="Diesel","Diesel","Gasoline"))</f>
        <v>Gasoline</v>
      </c>
    </row>
    <row r="9648" spans="1:15" ht="15" customHeight="1" x14ac:dyDescent="0.25">
      <c r="A9648" s="1">
        <v>2022</v>
      </c>
      <c r="B9648" s="1" t="s">
        <v>12135</v>
      </c>
      <c r="C9648" s="1" t="s">
        <v>757</v>
      </c>
      <c r="D9648" s="1" t="s">
        <v>12323</v>
      </c>
      <c r="E9648" s="1" t="s">
        <v>647</v>
      </c>
      <c r="F9648" s="1" t="s">
        <v>759</v>
      </c>
      <c r="G9648" s="1" t="s">
        <v>103</v>
      </c>
      <c r="H9648" s="1" t="s">
        <v>437</v>
      </c>
      <c r="I9648" s="1">
        <v>1.4</v>
      </c>
      <c r="J9648" s="1">
        <v>2023</v>
      </c>
      <c r="K9648" s="1">
        <v>169420</v>
      </c>
      <c r="L9648" s="1">
        <v>0</v>
      </c>
      <c r="M9648" s="1">
        <f t="array" ref="M9648">SUMPRODUCT(MAX(ISNUMBER(SEARCH('Class Rules'!$B$6:$B$85,$E9648))*ISNUMBER(SEARCH('Class Rules'!$C$6:$C$85,$F9648))*'Class Rules'!$A$6:$A$85))</f>
        <v>0</v>
      </c>
      <c r="N9648" s="1" t="str">
        <f t="array" ref="N9648">IF($M9648=0,'Class Rules'!$D$3,INDEX('Class Rules'!$D$6:$D$85,MATCH($M9648,'Class Rules'!$A$6:$A$85,0)))</f>
        <v>Passenger LDV</v>
      </c>
      <c r="O9648" s="1" t="str">
        <f t="array" ref="O9648">IF(SUMPRODUCT(MAX(ISNUMBER(SEARCH(Fuel_Rules!$A$6:$A$30,$E9648))*ISNUMBER(SEARCH(Fuel_Rules!$B$6:$B$30,$F9648))*(Fuel_Rules!$A$6:$A$30&lt;&gt;"")))&gt;0,"Plug-in hybrid",IF($G9648="Diesel","Diesel","Gasoline"))</f>
        <v>Gasoline</v>
      </c>
    </row>
    <row r="9649" spans="1:15" ht="15" customHeight="1" x14ac:dyDescent="0.25">
      <c r="A9649" s="1">
        <v>2022</v>
      </c>
      <c r="B9649" s="1" t="s">
        <v>12135</v>
      </c>
      <c r="C9649" s="1" t="s">
        <v>757</v>
      </c>
      <c r="D9649" s="1" t="s">
        <v>12324</v>
      </c>
      <c r="E9649" s="1" t="s">
        <v>647</v>
      </c>
      <c r="F9649" s="1" t="s">
        <v>759</v>
      </c>
      <c r="G9649" s="1" t="s">
        <v>103</v>
      </c>
      <c r="H9649" s="1" t="s">
        <v>437</v>
      </c>
      <c r="I9649" s="1">
        <v>1.4</v>
      </c>
      <c r="J9649" s="1">
        <v>2023</v>
      </c>
      <c r="K9649" s="1">
        <v>151228</v>
      </c>
      <c r="L9649" s="1">
        <v>0</v>
      </c>
      <c r="M9649" s="1">
        <f t="array" ref="M9649">SUMPRODUCT(MAX(ISNUMBER(SEARCH('Class Rules'!$B$6:$B$85,$E9649))*ISNUMBER(SEARCH('Class Rules'!$C$6:$C$85,$F9649))*'Class Rules'!$A$6:$A$85))</f>
        <v>0</v>
      </c>
      <c r="N9649" s="1" t="str">
        <f t="array" ref="N9649">IF($M9649=0,'Class Rules'!$D$3,INDEX('Class Rules'!$D$6:$D$85,MATCH($M9649,'Class Rules'!$A$6:$A$85,0)))</f>
        <v>Passenger LDV</v>
      </c>
      <c r="O9649" s="1" t="str">
        <f t="array" ref="O9649">IF(SUMPRODUCT(MAX(ISNUMBER(SEARCH(Fuel_Rules!$A$6:$A$30,$E9649))*ISNUMBER(SEARCH(Fuel_Rules!$B$6:$B$30,$F9649))*(Fuel_Rules!$A$6:$A$30&lt;&gt;"")))&gt;0,"Plug-in hybrid",IF($G9649="Diesel","Diesel","Gasoline"))</f>
        <v>Gasoline</v>
      </c>
    </row>
    <row r="9650" spans="1:15" ht="15" customHeight="1" x14ac:dyDescent="0.25">
      <c r="A9650" s="1">
        <v>2022</v>
      </c>
      <c r="B9650" s="1" t="s">
        <v>12135</v>
      </c>
      <c r="C9650" s="1" t="s">
        <v>760</v>
      </c>
      <c r="D9650" s="1" t="s">
        <v>12325</v>
      </c>
      <c r="E9650" s="1" t="s">
        <v>647</v>
      </c>
      <c r="F9650" s="1" t="s">
        <v>762</v>
      </c>
      <c r="G9650" s="1" t="s">
        <v>103</v>
      </c>
      <c r="H9650" s="1" t="s">
        <v>437</v>
      </c>
      <c r="I9650" s="1">
        <v>1.4</v>
      </c>
      <c r="J9650" s="1">
        <v>2023</v>
      </c>
      <c r="K9650" s="1">
        <v>170120</v>
      </c>
      <c r="L9650" s="1">
        <v>0</v>
      </c>
      <c r="M9650" s="1">
        <f t="array" ref="M9650">SUMPRODUCT(MAX(ISNUMBER(SEARCH('Class Rules'!$B$6:$B$85,$E9650))*ISNUMBER(SEARCH('Class Rules'!$C$6:$C$85,$F9650))*'Class Rules'!$A$6:$A$85))</f>
        <v>0</v>
      </c>
      <c r="N9650" s="1" t="str">
        <f t="array" ref="N9650">IF($M9650=0,'Class Rules'!$D$3,INDEX('Class Rules'!$D$6:$D$85,MATCH($M9650,'Class Rules'!$A$6:$A$85,0)))</f>
        <v>Passenger LDV</v>
      </c>
      <c r="O9650" s="1" t="str">
        <f t="array" ref="O9650">IF(SUMPRODUCT(MAX(ISNUMBER(SEARCH(Fuel_Rules!$A$6:$A$30,$E9650))*ISNUMBER(SEARCH(Fuel_Rules!$B$6:$B$30,$F9650))*(Fuel_Rules!$A$6:$A$30&lt;&gt;"")))&gt;0,"Plug-in hybrid",IF($G9650="Diesel","Diesel","Gasoline"))</f>
        <v>Gasoline</v>
      </c>
    </row>
    <row r="9651" spans="1:15" ht="15" customHeight="1" x14ac:dyDescent="0.25">
      <c r="A9651" s="1">
        <v>2022</v>
      </c>
      <c r="B9651" s="1" t="s">
        <v>12135</v>
      </c>
      <c r="C9651" s="1" t="s">
        <v>763</v>
      </c>
      <c r="D9651" s="1" t="s">
        <v>12326</v>
      </c>
      <c r="E9651" s="1" t="s">
        <v>647</v>
      </c>
      <c r="F9651" s="1" t="s">
        <v>765</v>
      </c>
      <c r="G9651" s="1" t="s">
        <v>103</v>
      </c>
      <c r="H9651" s="1" t="s">
        <v>437</v>
      </c>
      <c r="I9651" s="1">
        <v>1</v>
      </c>
      <c r="J9651" s="1">
        <v>2023</v>
      </c>
      <c r="K9651" s="1">
        <v>93500</v>
      </c>
      <c r="L9651" s="1">
        <v>0</v>
      </c>
      <c r="M9651" s="1">
        <f t="array" ref="M9651">SUMPRODUCT(MAX(ISNUMBER(SEARCH('Class Rules'!$B$6:$B$85,$E9651))*ISNUMBER(SEARCH('Class Rules'!$C$6:$C$85,$F9651))*'Class Rules'!$A$6:$A$85))</f>
        <v>0</v>
      </c>
      <c r="N9651" s="1" t="str">
        <f t="array" ref="N9651">IF($M9651=0,'Class Rules'!$D$3,INDEX('Class Rules'!$D$6:$D$85,MATCH($M9651,'Class Rules'!$A$6:$A$85,0)))</f>
        <v>Passenger LDV</v>
      </c>
      <c r="O9651" s="1" t="str">
        <f t="array" ref="O9651">IF(SUMPRODUCT(MAX(ISNUMBER(SEARCH(Fuel_Rules!$A$6:$A$30,$E9651))*ISNUMBER(SEARCH(Fuel_Rules!$B$6:$B$30,$F9651))*(Fuel_Rules!$A$6:$A$30&lt;&gt;"")))&gt;0,"Plug-in hybrid",IF($G9651="Diesel","Diesel","Gasoline"))</f>
        <v>Gasoline</v>
      </c>
    </row>
    <row r="9652" spans="1:15" ht="15" customHeight="1" x14ac:dyDescent="0.25">
      <c r="A9652" s="1">
        <v>2022</v>
      </c>
      <c r="B9652" s="1" t="s">
        <v>12135</v>
      </c>
      <c r="C9652" s="1" t="s">
        <v>763</v>
      </c>
      <c r="D9652" s="1" t="s">
        <v>12327</v>
      </c>
      <c r="E9652" s="1" t="s">
        <v>647</v>
      </c>
      <c r="F9652" s="1" t="s">
        <v>765</v>
      </c>
      <c r="G9652" s="1" t="s">
        <v>103</v>
      </c>
      <c r="H9652" s="1" t="s">
        <v>437</v>
      </c>
      <c r="I9652" s="1">
        <v>1</v>
      </c>
      <c r="J9652" s="1">
        <v>2023</v>
      </c>
      <c r="K9652" s="1">
        <v>86971</v>
      </c>
      <c r="L9652" s="1">
        <v>0</v>
      </c>
      <c r="M9652" s="1">
        <f t="array" ref="M9652">SUMPRODUCT(MAX(ISNUMBER(SEARCH('Class Rules'!$B$6:$B$85,$E9652))*ISNUMBER(SEARCH('Class Rules'!$C$6:$C$85,$F9652))*'Class Rules'!$A$6:$A$85))</f>
        <v>0</v>
      </c>
      <c r="N9652" s="1" t="str">
        <f t="array" ref="N9652">IF($M9652=0,'Class Rules'!$D$3,INDEX('Class Rules'!$D$6:$D$85,MATCH($M9652,'Class Rules'!$A$6:$A$85,0)))</f>
        <v>Passenger LDV</v>
      </c>
      <c r="O9652" s="1" t="str">
        <f t="array" ref="O9652">IF(SUMPRODUCT(MAX(ISNUMBER(SEARCH(Fuel_Rules!$A$6:$A$30,$E9652))*ISNUMBER(SEARCH(Fuel_Rules!$B$6:$B$30,$F9652))*(Fuel_Rules!$A$6:$A$30&lt;&gt;"")))&gt;0,"Plug-in hybrid",IF($G9652="Diesel","Diesel","Gasoline"))</f>
        <v>Gasoline</v>
      </c>
    </row>
    <row r="9653" spans="1:15" ht="15" customHeight="1" x14ac:dyDescent="0.25">
      <c r="A9653" s="1">
        <v>2022</v>
      </c>
      <c r="B9653" s="1" t="s">
        <v>12135</v>
      </c>
      <c r="C9653" s="1" t="s">
        <v>766</v>
      </c>
      <c r="D9653" s="1" t="s">
        <v>12328</v>
      </c>
      <c r="E9653" s="1" t="s">
        <v>647</v>
      </c>
      <c r="F9653" s="1" t="s">
        <v>768</v>
      </c>
      <c r="G9653" s="1" t="s">
        <v>103</v>
      </c>
      <c r="H9653" s="1" t="s">
        <v>298</v>
      </c>
      <c r="I9653" s="1">
        <v>1</v>
      </c>
      <c r="J9653" s="1">
        <v>2023</v>
      </c>
      <c r="K9653" s="1">
        <v>90075</v>
      </c>
      <c r="L9653" s="1">
        <v>0</v>
      </c>
      <c r="M9653" s="1">
        <f t="array" ref="M9653">SUMPRODUCT(MAX(ISNUMBER(SEARCH('Class Rules'!$B$6:$B$85,$E9653))*ISNUMBER(SEARCH('Class Rules'!$C$6:$C$85,$F9653))*'Class Rules'!$A$6:$A$85))</f>
        <v>0</v>
      </c>
      <c r="N9653" s="1" t="str">
        <f t="array" ref="N9653">IF($M9653=0,'Class Rules'!$D$3,INDEX('Class Rules'!$D$6:$D$85,MATCH($M9653,'Class Rules'!$A$6:$A$85,0)))</f>
        <v>Passenger LDV</v>
      </c>
      <c r="O9653" s="1" t="str">
        <f t="array" ref="O9653">IF(SUMPRODUCT(MAX(ISNUMBER(SEARCH(Fuel_Rules!$A$6:$A$30,$E9653))*ISNUMBER(SEARCH(Fuel_Rules!$B$6:$B$30,$F9653))*(Fuel_Rules!$A$6:$A$30&lt;&gt;"")))&gt;0,"Plug-in hybrid",IF($G9653="Diesel","Diesel","Gasoline"))</f>
        <v>Gasoline</v>
      </c>
    </row>
    <row r="9654" spans="1:15" ht="15" customHeight="1" x14ac:dyDescent="0.25">
      <c r="A9654" s="1">
        <v>2022</v>
      </c>
      <c r="B9654" s="1" t="s">
        <v>12135</v>
      </c>
      <c r="C9654" s="1" t="s">
        <v>766</v>
      </c>
      <c r="D9654" s="1" t="s">
        <v>12329</v>
      </c>
      <c r="E9654" s="1" t="s">
        <v>647</v>
      </c>
      <c r="F9654" s="1" t="s">
        <v>768</v>
      </c>
      <c r="G9654" s="1" t="s">
        <v>103</v>
      </c>
      <c r="H9654" s="1" t="s">
        <v>298</v>
      </c>
      <c r="I9654" s="1">
        <v>1</v>
      </c>
      <c r="J9654" s="1">
        <v>2023</v>
      </c>
      <c r="K9654" s="1">
        <v>85117</v>
      </c>
      <c r="L9654" s="1">
        <v>0</v>
      </c>
      <c r="M9654" s="1">
        <f t="array" ref="M9654">SUMPRODUCT(MAX(ISNUMBER(SEARCH('Class Rules'!$B$6:$B$85,$E9654))*ISNUMBER(SEARCH('Class Rules'!$C$6:$C$85,$F9654))*'Class Rules'!$A$6:$A$85))</f>
        <v>0</v>
      </c>
      <c r="N9654" s="1" t="str">
        <f t="array" ref="N9654">IF($M9654=0,'Class Rules'!$D$3,INDEX('Class Rules'!$D$6:$D$85,MATCH($M9654,'Class Rules'!$A$6:$A$85,0)))</f>
        <v>Passenger LDV</v>
      </c>
      <c r="O9654" s="1" t="str">
        <f t="array" ref="O9654">IF(SUMPRODUCT(MAX(ISNUMBER(SEARCH(Fuel_Rules!$A$6:$A$30,$E9654))*ISNUMBER(SEARCH(Fuel_Rules!$B$6:$B$30,$F9654))*(Fuel_Rules!$A$6:$A$30&lt;&gt;"")))&gt;0,"Plug-in hybrid",IF($G9654="Diesel","Diesel","Gasoline"))</f>
        <v>Gasoline</v>
      </c>
    </row>
    <row r="9655" spans="1:15" ht="15" customHeight="1" x14ac:dyDescent="0.25">
      <c r="A9655" s="1">
        <v>2022</v>
      </c>
      <c r="B9655" s="1" t="s">
        <v>12135</v>
      </c>
      <c r="C9655" s="1" t="s">
        <v>769</v>
      </c>
      <c r="D9655" s="1" t="s">
        <v>12330</v>
      </c>
      <c r="E9655" s="1" t="s">
        <v>647</v>
      </c>
      <c r="F9655" s="1" t="s">
        <v>771</v>
      </c>
      <c r="G9655" s="1" t="s">
        <v>103</v>
      </c>
      <c r="H9655" s="1" t="s">
        <v>298</v>
      </c>
      <c r="I9655" s="1">
        <v>1</v>
      </c>
      <c r="J9655" s="1">
        <v>2023</v>
      </c>
      <c r="K9655" s="1">
        <v>93385</v>
      </c>
      <c r="L9655" s="1">
        <v>0</v>
      </c>
      <c r="M9655" s="1">
        <f t="array" ref="M9655">SUMPRODUCT(MAX(ISNUMBER(SEARCH('Class Rules'!$B$6:$B$85,$E9655))*ISNUMBER(SEARCH('Class Rules'!$C$6:$C$85,$F9655))*'Class Rules'!$A$6:$A$85))</f>
        <v>0</v>
      </c>
      <c r="N9655" s="1" t="str">
        <f t="array" ref="N9655">IF($M9655=0,'Class Rules'!$D$3,INDEX('Class Rules'!$D$6:$D$85,MATCH($M9655,'Class Rules'!$A$6:$A$85,0)))</f>
        <v>Passenger LDV</v>
      </c>
      <c r="O9655" s="1" t="str">
        <f t="array" ref="O9655">IF(SUMPRODUCT(MAX(ISNUMBER(SEARCH(Fuel_Rules!$A$6:$A$30,$E9655))*ISNUMBER(SEARCH(Fuel_Rules!$B$6:$B$30,$F9655))*(Fuel_Rules!$A$6:$A$30&lt;&gt;"")))&gt;0,"Plug-in hybrid",IF($G9655="Diesel","Diesel","Gasoline"))</f>
        <v>Gasoline</v>
      </c>
    </row>
    <row r="9656" spans="1:15" ht="15" customHeight="1" x14ac:dyDescent="0.25">
      <c r="A9656" s="1">
        <v>2022</v>
      </c>
      <c r="B9656" s="1" t="s">
        <v>12135</v>
      </c>
      <c r="C9656" s="1" t="s">
        <v>769</v>
      </c>
      <c r="D9656" s="1" t="s">
        <v>12331</v>
      </c>
      <c r="E9656" s="1" t="s">
        <v>647</v>
      </c>
      <c r="F9656" s="1" t="s">
        <v>771</v>
      </c>
      <c r="G9656" s="1" t="s">
        <v>103</v>
      </c>
      <c r="H9656" s="1" t="s">
        <v>298</v>
      </c>
      <c r="I9656" s="1">
        <v>1</v>
      </c>
      <c r="J9656" s="1">
        <v>2023</v>
      </c>
      <c r="K9656" s="1">
        <v>89995</v>
      </c>
      <c r="L9656" s="1">
        <v>0</v>
      </c>
      <c r="M9656" s="1">
        <f t="array" ref="M9656">SUMPRODUCT(MAX(ISNUMBER(SEARCH('Class Rules'!$B$6:$B$85,$E9656))*ISNUMBER(SEARCH('Class Rules'!$C$6:$C$85,$F9656))*'Class Rules'!$A$6:$A$85))</f>
        <v>0</v>
      </c>
      <c r="N9656" s="1" t="str">
        <f t="array" ref="N9656">IF($M9656=0,'Class Rules'!$D$3,INDEX('Class Rules'!$D$6:$D$85,MATCH($M9656,'Class Rules'!$A$6:$A$85,0)))</f>
        <v>Passenger LDV</v>
      </c>
      <c r="O9656" s="1" t="str">
        <f t="array" ref="O9656">IF(SUMPRODUCT(MAX(ISNUMBER(SEARCH(Fuel_Rules!$A$6:$A$30,$E9656))*ISNUMBER(SEARCH(Fuel_Rules!$B$6:$B$30,$F9656))*(Fuel_Rules!$A$6:$A$30&lt;&gt;"")))&gt;0,"Plug-in hybrid",IF($G9656="Diesel","Diesel","Gasoline"))</f>
        <v>Gasoline</v>
      </c>
    </row>
    <row r="9657" spans="1:15" ht="15" customHeight="1" x14ac:dyDescent="0.25">
      <c r="A9657" s="1">
        <v>2022</v>
      </c>
      <c r="B9657" s="1" t="s">
        <v>12135</v>
      </c>
      <c r="C9657" s="1" t="s">
        <v>772</v>
      </c>
      <c r="D9657" s="1" t="s">
        <v>12332</v>
      </c>
      <c r="E9657" s="1" t="s">
        <v>647</v>
      </c>
      <c r="F9657" s="1" t="s">
        <v>774</v>
      </c>
      <c r="G9657" s="1" t="s">
        <v>103</v>
      </c>
      <c r="H9657" s="1" t="s">
        <v>437</v>
      </c>
      <c r="I9657" s="1">
        <v>1</v>
      </c>
      <c r="J9657" s="1">
        <v>2023</v>
      </c>
      <c r="K9657" s="1">
        <v>96897</v>
      </c>
      <c r="L9657" s="1">
        <v>0</v>
      </c>
      <c r="M9657" s="1">
        <f t="array" ref="M9657">SUMPRODUCT(MAX(ISNUMBER(SEARCH('Class Rules'!$B$6:$B$85,$E9657))*ISNUMBER(SEARCH('Class Rules'!$C$6:$C$85,$F9657))*'Class Rules'!$A$6:$A$85))</f>
        <v>0</v>
      </c>
      <c r="N9657" s="1" t="str">
        <f t="array" ref="N9657">IF($M9657=0,'Class Rules'!$D$3,INDEX('Class Rules'!$D$6:$D$85,MATCH($M9657,'Class Rules'!$A$6:$A$85,0)))</f>
        <v>Passenger LDV</v>
      </c>
      <c r="O9657" s="1" t="str">
        <f t="array" ref="O9657">IF(SUMPRODUCT(MAX(ISNUMBER(SEARCH(Fuel_Rules!$A$6:$A$30,$E9657))*ISNUMBER(SEARCH(Fuel_Rules!$B$6:$B$30,$F9657))*(Fuel_Rules!$A$6:$A$30&lt;&gt;"")))&gt;0,"Plug-in hybrid",IF($G9657="Diesel","Diesel","Gasoline"))</f>
        <v>Gasoline</v>
      </c>
    </row>
    <row r="9658" spans="1:15" ht="15" customHeight="1" x14ac:dyDescent="0.25">
      <c r="A9658" s="1">
        <v>2022</v>
      </c>
      <c r="B9658" s="1" t="s">
        <v>12135</v>
      </c>
      <c r="C9658" s="1" t="s">
        <v>772</v>
      </c>
      <c r="D9658" s="1" t="s">
        <v>12333</v>
      </c>
      <c r="E9658" s="1" t="s">
        <v>647</v>
      </c>
      <c r="F9658" s="1" t="s">
        <v>774</v>
      </c>
      <c r="G9658" s="1" t="s">
        <v>103</v>
      </c>
      <c r="H9658" s="1" t="s">
        <v>437</v>
      </c>
      <c r="I9658" s="1">
        <v>1</v>
      </c>
      <c r="J9658" s="1">
        <v>2023</v>
      </c>
      <c r="K9658" s="1">
        <v>92537</v>
      </c>
      <c r="L9658" s="1">
        <v>0</v>
      </c>
      <c r="M9658" s="1">
        <f t="array" ref="M9658">SUMPRODUCT(MAX(ISNUMBER(SEARCH('Class Rules'!$B$6:$B$85,$E9658))*ISNUMBER(SEARCH('Class Rules'!$C$6:$C$85,$F9658))*'Class Rules'!$A$6:$A$85))</f>
        <v>0</v>
      </c>
      <c r="N9658" s="1" t="str">
        <f t="array" ref="N9658">IF($M9658=0,'Class Rules'!$D$3,INDEX('Class Rules'!$D$6:$D$85,MATCH($M9658,'Class Rules'!$A$6:$A$85,0)))</f>
        <v>Passenger LDV</v>
      </c>
      <c r="O9658" s="1" t="str">
        <f t="array" ref="O9658">IF(SUMPRODUCT(MAX(ISNUMBER(SEARCH(Fuel_Rules!$A$6:$A$30,$E9658))*ISNUMBER(SEARCH(Fuel_Rules!$B$6:$B$30,$F9658))*(Fuel_Rules!$A$6:$A$30&lt;&gt;"")))&gt;0,"Plug-in hybrid",IF($G9658="Diesel","Diesel","Gasoline"))</f>
        <v>Gasoline</v>
      </c>
    </row>
    <row r="9659" spans="1:15" ht="15" customHeight="1" x14ac:dyDescent="0.25">
      <c r="A9659" s="1">
        <v>2022</v>
      </c>
      <c r="B9659" s="1" t="s">
        <v>12135</v>
      </c>
      <c r="C9659" s="1" t="s">
        <v>775</v>
      </c>
      <c r="D9659" s="1" t="s">
        <v>12334</v>
      </c>
      <c r="E9659" s="1" t="s">
        <v>647</v>
      </c>
      <c r="F9659" s="1" t="s">
        <v>777</v>
      </c>
      <c r="G9659" s="1" t="s">
        <v>103</v>
      </c>
      <c r="H9659" s="1" t="s">
        <v>437</v>
      </c>
      <c r="I9659" s="1">
        <v>1</v>
      </c>
      <c r="J9659" s="1">
        <v>2023</v>
      </c>
      <c r="K9659" s="1">
        <v>100791</v>
      </c>
      <c r="L9659" s="1">
        <v>0</v>
      </c>
      <c r="M9659" s="1">
        <f t="array" ref="M9659">SUMPRODUCT(MAX(ISNUMBER(SEARCH('Class Rules'!$B$6:$B$85,$E9659))*ISNUMBER(SEARCH('Class Rules'!$C$6:$C$85,$F9659))*'Class Rules'!$A$6:$A$85))</f>
        <v>0</v>
      </c>
      <c r="N9659" s="1" t="str">
        <f t="array" ref="N9659">IF($M9659=0,'Class Rules'!$D$3,INDEX('Class Rules'!$D$6:$D$85,MATCH($M9659,'Class Rules'!$A$6:$A$85,0)))</f>
        <v>Passenger LDV</v>
      </c>
      <c r="O9659" s="1" t="str">
        <f t="array" ref="O9659">IF(SUMPRODUCT(MAX(ISNUMBER(SEARCH(Fuel_Rules!$A$6:$A$30,$E9659))*ISNUMBER(SEARCH(Fuel_Rules!$B$6:$B$30,$F9659))*(Fuel_Rules!$A$6:$A$30&lt;&gt;"")))&gt;0,"Plug-in hybrid",IF($G9659="Diesel","Diesel","Gasoline"))</f>
        <v>Gasoline</v>
      </c>
    </row>
    <row r="9660" spans="1:15" ht="15" customHeight="1" x14ac:dyDescent="0.25">
      <c r="A9660" s="1">
        <v>2022</v>
      </c>
      <c r="B9660" s="1" t="s">
        <v>12135</v>
      </c>
      <c r="C9660" s="1" t="s">
        <v>775</v>
      </c>
      <c r="D9660" s="1" t="s">
        <v>12335</v>
      </c>
      <c r="E9660" s="1" t="s">
        <v>647</v>
      </c>
      <c r="F9660" s="1" t="s">
        <v>777</v>
      </c>
      <c r="G9660" s="1" t="s">
        <v>103</v>
      </c>
      <c r="H9660" s="1" t="s">
        <v>437</v>
      </c>
      <c r="I9660" s="1">
        <v>1</v>
      </c>
      <c r="J9660" s="1">
        <v>2023</v>
      </c>
      <c r="K9660" s="1">
        <v>96722</v>
      </c>
      <c r="L9660" s="1">
        <v>0</v>
      </c>
      <c r="M9660" s="1">
        <f t="array" ref="M9660">SUMPRODUCT(MAX(ISNUMBER(SEARCH('Class Rules'!$B$6:$B$85,$E9660))*ISNUMBER(SEARCH('Class Rules'!$C$6:$C$85,$F9660))*'Class Rules'!$A$6:$A$85))</f>
        <v>0</v>
      </c>
      <c r="N9660" s="1" t="str">
        <f t="array" ref="N9660">IF($M9660=0,'Class Rules'!$D$3,INDEX('Class Rules'!$D$6:$D$85,MATCH($M9660,'Class Rules'!$A$6:$A$85,0)))</f>
        <v>Passenger LDV</v>
      </c>
      <c r="O9660" s="1" t="str">
        <f t="array" ref="O9660">IF(SUMPRODUCT(MAX(ISNUMBER(SEARCH(Fuel_Rules!$A$6:$A$30,$E9660))*ISNUMBER(SEARCH(Fuel_Rules!$B$6:$B$30,$F9660))*(Fuel_Rules!$A$6:$A$30&lt;&gt;"")))&gt;0,"Plug-in hybrid",IF($G9660="Diesel","Diesel","Gasoline"))</f>
        <v>Gasoline</v>
      </c>
    </row>
    <row r="9661" spans="1:15" ht="15" customHeight="1" x14ac:dyDescent="0.25">
      <c r="A9661" s="1">
        <v>2022</v>
      </c>
      <c r="B9661" s="1" t="s">
        <v>12135</v>
      </c>
      <c r="C9661" s="1" t="s">
        <v>778</v>
      </c>
      <c r="D9661" s="1" t="s">
        <v>12336</v>
      </c>
      <c r="E9661" s="1" t="s">
        <v>647</v>
      </c>
      <c r="F9661" s="1" t="s">
        <v>780</v>
      </c>
      <c r="G9661" s="1" t="s">
        <v>103</v>
      </c>
      <c r="H9661" s="1" t="s">
        <v>437</v>
      </c>
      <c r="I9661" s="1">
        <v>1</v>
      </c>
      <c r="J9661" s="1">
        <v>2023</v>
      </c>
      <c r="K9661" s="1">
        <v>106536</v>
      </c>
      <c r="L9661" s="1">
        <v>0</v>
      </c>
      <c r="M9661" s="1">
        <f t="array" ref="M9661">SUMPRODUCT(MAX(ISNUMBER(SEARCH('Class Rules'!$B$6:$B$85,$E9661))*ISNUMBER(SEARCH('Class Rules'!$C$6:$C$85,$F9661))*'Class Rules'!$A$6:$A$85))</f>
        <v>0</v>
      </c>
      <c r="N9661" s="1" t="str">
        <f t="array" ref="N9661">IF($M9661=0,'Class Rules'!$D$3,INDEX('Class Rules'!$D$6:$D$85,MATCH($M9661,'Class Rules'!$A$6:$A$85,0)))</f>
        <v>Passenger LDV</v>
      </c>
      <c r="O9661" s="1" t="str">
        <f t="array" ref="O9661">IF(SUMPRODUCT(MAX(ISNUMBER(SEARCH(Fuel_Rules!$A$6:$A$30,$E9661))*ISNUMBER(SEARCH(Fuel_Rules!$B$6:$B$30,$F9661))*(Fuel_Rules!$A$6:$A$30&lt;&gt;"")))&gt;0,"Plug-in hybrid",IF($G9661="Diesel","Diesel","Gasoline"))</f>
        <v>Gasoline</v>
      </c>
    </row>
    <row r="9662" spans="1:15" ht="15" customHeight="1" x14ac:dyDescent="0.25">
      <c r="A9662" s="1">
        <v>2022</v>
      </c>
      <c r="B9662" s="1" t="s">
        <v>12135</v>
      </c>
      <c r="C9662" s="1" t="s">
        <v>778</v>
      </c>
      <c r="D9662" s="1" t="s">
        <v>12337</v>
      </c>
      <c r="E9662" s="1" t="s">
        <v>647</v>
      </c>
      <c r="F9662" s="1" t="s">
        <v>780</v>
      </c>
      <c r="G9662" s="1" t="s">
        <v>103</v>
      </c>
      <c r="H9662" s="1" t="s">
        <v>437</v>
      </c>
      <c r="I9662" s="1">
        <v>1</v>
      </c>
      <c r="J9662" s="1">
        <v>2023</v>
      </c>
      <c r="K9662" s="1">
        <v>100081</v>
      </c>
      <c r="L9662" s="1">
        <v>0</v>
      </c>
      <c r="M9662" s="1">
        <f t="array" ref="M9662">SUMPRODUCT(MAX(ISNUMBER(SEARCH('Class Rules'!$B$6:$B$85,$E9662))*ISNUMBER(SEARCH('Class Rules'!$C$6:$C$85,$F9662))*'Class Rules'!$A$6:$A$85))</f>
        <v>0</v>
      </c>
      <c r="N9662" s="1" t="str">
        <f t="array" ref="N9662">IF($M9662=0,'Class Rules'!$D$3,INDEX('Class Rules'!$D$6:$D$85,MATCH($M9662,'Class Rules'!$A$6:$A$85,0)))</f>
        <v>Passenger LDV</v>
      </c>
      <c r="O9662" s="1" t="str">
        <f t="array" ref="O9662">IF(SUMPRODUCT(MAX(ISNUMBER(SEARCH(Fuel_Rules!$A$6:$A$30,$E9662))*ISNUMBER(SEARCH(Fuel_Rules!$B$6:$B$30,$F9662))*(Fuel_Rules!$A$6:$A$30&lt;&gt;"")))&gt;0,"Plug-in hybrid",IF($G9662="Diesel","Diesel","Gasoline"))</f>
        <v>Gasoline</v>
      </c>
    </row>
    <row r="9663" spans="1:15" ht="15" customHeight="1" x14ac:dyDescent="0.25">
      <c r="A9663" s="1">
        <v>2022</v>
      </c>
      <c r="B9663" s="1" t="s">
        <v>12135</v>
      </c>
      <c r="C9663" s="1" t="s">
        <v>781</v>
      </c>
      <c r="D9663" s="1" t="s">
        <v>12338</v>
      </c>
      <c r="E9663" s="1" t="s">
        <v>647</v>
      </c>
      <c r="F9663" s="1" t="s">
        <v>783</v>
      </c>
      <c r="G9663" s="1" t="s">
        <v>103</v>
      </c>
      <c r="H9663" s="1" t="s">
        <v>298</v>
      </c>
      <c r="I9663" s="1">
        <v>1</v>
      </c>
      <c r="J9663" s="1">
        <v>2023</v>
      </c>
      <c r="K9663" s="1">
        <v>83139</v>
      </c>
      <c r="L9663" s="1">
        <v>0</v>
      </c>
      <c r="M9663" s="1">
        <f t="array" ref="M9663">SUMPRODUCT(MAX(ISNUMBER(SEARCH('Class Rules'!$B$6:$B$85,$E9663))*ISNUMBER(SEARCH('Class Rules'!$C$6:$C$85,$F9663))*'Class Rules'!$A$6:$A$85))</f>
        <v>0</v>
      </c>
      <c r="N9663" s="1" t="str">
        <f t="array" ref="N9663">IF($M9663=0,'Class Rules'!$D$3,INDEX('Class Rules'!$D$6:$D$85,MATCH($M9663,'Class Rules'!$A$6:$A$85,0)))</f>
        <v>Passenger LDV</v>
      </c>
      <c r="O9663" s="1" t="str">
        <f t="array" ref="O9663">IF(SUMPRODUCT(MAX(ISNUMBER(SEARCH(Fuel_Rules!$A$6:$A$30,$E9663))*ISNUMBER(SEARCH(Fuel_Rules!$B$6:$B$30,$F9663))*(Fuel_Rules!$A$6:$A$30&lt;&gt;"")))&gt;0,"Plug-in hybrid",IF($G9663="Diesel","Diesel","Gasoline"))</f>
        <v>Gasoline</v>
      </c>
    </row>
    <row r="9664" spans="1:15" ht="15" customHeight="1" x14ac:dyDescent="0.25">
      <c r="A9664" s="1">
        <v>2022</v>
      </c>
      <c r="B9664" s="1" t="s">
        <v>12135</v>
      </c>
      <c r="C9664" s="1" t="s">
        <v>781</v>
      </c>
      <c r="D9664" s="1" t="s">
        <v>12339</v>
      </c>
      <c r="E9664" s="1" t="s">
        <v>647</v>
      </c>
      <c r="F9664" s="1" t="s">
        <v>783</v>
      </c>
      <c r="G9664" s="1" t="s">
        <v>103</v>
      </c>
      <c r="H9664" s="1" t="s">
        <v>298</v>
      </c>
      <c r="I9664" s="1">
        <v>1</v>
      </c>
      <c r="J9664" s="1">
        <v>2023</v>
      </c>
      <c r="K9664" s="1">
        <v>78485</v>
      </c>
      <c r="L9664" s="1">
        <v>0</v>
      </c>
      <c r="M9664" s="1">
        <f t="array" ref="M9664">SUMPRODUCT(MAX(ISNUMBER(SEARCH('Class Rules'!$B$6:$B$85,$E9664))*ISNUMBER(SEARCH('Class Rules'!$C$6:$C$85,$F9664))*'Class Rules'!$A$6:$A$85))</f>
        <v>0</v>
      </c>
      <c r="N9664" s="1" t="str">
        <f t="array" ref="N9664">IF($M9664=0,'Class Rules'!$D$3,INDEX('Class Rules'!$D$6:$D$85,MATCH($M9664,'Class Rules'!$A$6:$A$85,0)))</f>
        <v>Passenger LDV</v>
      </c>
      <c r="O9664" s="1" t="str">
        <f t="array" ref="O9664">IF(SUMPRODUCT(MAX(ISNUMBER(SEARCH(Fuel_Rules!$A$6:$A$30,$E9664))*ISNUMBER(SEARCH(Fuel_Rules!$B$6:$B$30,$F9664))*(Fuel_Rules!$A$6:$A$30&lt;&gt;"")))&gt;0,"Plug-in hybrid",IF($G9664="Diesel","Diesel","Gasoline"))</f>
        <v>Gasoline</v>
      </c>
    </row>
    <row r="9665" spans="1:15" ht="15" customHeight="1" x14ac:dyDescent="0.25">
      <c r="A9665" s="1">
        <v>2022</v>
      </c>
      <c r="B9665" s="1" t="s">
        <v>12135</v>
      </c>
      <c r="C9665" s="1" t="s">
        <v>784</v>
      </c>
      <c r="D9665" s="1" t="s">
        <v>12340</v>
      </c>
      <c r="E9665" s="1" t="s">
        <v>647</v>
      </c>
      <c r="F9665" s="1" t="s">
        <v>786</v>
      </c>
      <c r="G9665" s="1" t="s">
        <v>103</v>
      </c>
      <c r="H9665" s="1" t="s">
        <v>298</v>
      </c>
      <c r="I9665" s="1">
        <v>1</v>
      </c>
      <c r="J9665" s="1">
        <v>2023</v>
      </c>
      <c r="K9665" s="1">
        <v>88520</v>
      </c>
      <c r="L9665" s="1">
        <v>0</v>
      </c>
      <c r="M9665" s="1">
        <f t="array" ref="M9665">SUMPRODUCT(MAX(ISNUMBER(SEARCH('Class Rules'!$B$6:$B$85,$E9665))*ISNUMBER(SEARCH('Class Rules'!$C$6:$C$85,$F9665))*'Class Rules'!$A$6:$A$85))</f>
        <v>0</v>
      </c>
      <c r="N9665" s="1" t="str">
        <f t="array" ref="N9665">IF($M9665=0,'Class Rules'!$D$3,INDEX('Class Rules'!$D$6:$D$85,MATCH($M9665,'Class Rules'!$A$6:$A$85,0)))</f>
        <v>Passenger LDV</v>
      </c>
      <c r="O9665" s="1" t="str">
        <f t="array" ref="O9665">IF(SUMPRODUCT(MAX(ISNUMBER(SEARCH(Fuel_Rules!$A$6:$A$30,$E9665))*ISNUMBER(SEARCH(Fuel_Rules!$B$6:$B$30,$F9665))*(Fuel_Rules!$A$6:$A$30&lt;&gt;"")))&gt;0,"Plug-in hybrid",IF($G9665="Diesel","Diesel","Gasoline"))</f>
        <v>Gasoline</v>
      </c>
    </row>
    <row r="9666" spans="1:15" ht="15" customHeight="1" x14ac:dyDescent="0.25">
      <c r="A9666" s="1">
        <v>2022</v>
      </c>
      <c r="B9666" s="1" t="s">
        <v>12135</v>
      </c>
      <c r="C9666" s="1" t="s">
        <v>784</v>
      </c>
      <c r="D9666" s="1" t="s">
        <v>12341</v>
      </c>
      <c r="E9666" s="1" t="s">
        <v>647</v>
      </c>
      <c r="F9666" s="1" t="s">
        <v>786</v>
      </c>
      <c r="G9666" s="1" t="s">
        <v>103</v>
      </c>
      <c r="H9666" s="1" t="s">
        <v>298</v>
      </c>
      <c r="I9666" s="1">
        <v>1</v>
      </c>
      <c r="J9666" s="1">
        <v>2023</v>
      </c>
      <c r="K9666" s="1">
        <v>82389</v>
      </c>
      <c r="L9666" s="1">
        <v>0</v>
      </c>
      <c r="M9666" s="1">
        <f t="array" ref="M9666">SUMPRODUCT(MAX(ISNUMBER(SEARCH('Class Rules'!$B$6:$B$85,$E9666))*ISNUMBER(SEARCH('Class Rules'!$C$6:$C$85,$F9666))*'Class Rules'!$A$6:$A$85))</f>
        <v>0</v>
      </c>
      <c r="N9666" s="1" t="str">
        <f t="array" ref="N9666">IF($M9666=0,'Class Rules'!$D$3,INDEX('Class Rules'!$D$6:$D$85,MATCH($M9666,'Class Rules'!$A$6:$A$85,0)))</f>
        <v>Passenger LDV</v>
      </c>
      <c r="O9666" s="1" t="str">
        <f t="array" ref="O9666">IF(SUMPRODUCT(MAX(ISNUMBER(SEARCH(Fuel_Rules!$A$6:$A$30,$E9666))*ISNUMBER(SEARCH(Fuel_Rules!$B$6:$B$30,$F9666))*(Fuel_Rules!$A$6:$A$30&lt;&gt;"")))&gt;0,"Plug-in hybrid",IF($G9666="Diesel","Diesel","Gasoline"))</f>
        <v>Gasoline</v>
      </c>
    </row>
    <row r="9667" spans="1:15" ht="15" customHeight="1" x14ac:dyDescent="0.25">
      <c r="A9667" s="1">
        <v>2022</v>
      </c>
      <c r="B9667" s="1" t="s">
        <v>12135</v>
      </c>
      <c r="C9667" s="1" t="s">
        <v>787</v>
      </c>
      <c r="D9667" s="1" t="s">
        <v>12342</v>
      </c>
      <c r="E9667" s="1" t="s">
        <v>647</v>
      </c>
      <c r="F9667" s="1" t="s">
        <v>789</v>
      </c>
      <c r="G9667" s="1" t="s">
        <v>103</v>
      </c>
      <c r="H9667" s="1" t="s">
        <v>298</v>
      </c>
      <c r="I9667" s="1">
        <v>1</v>
      </c>
      <c r="J9667" s="1">
        <v>2023</v>
      </c>
      <c r="K9667" s="1">
        <v>81166</v>
      </c>
      <c r="L9667" s="1">
        <v>0</v>
      </c>
      <c r="M9667" s="1">
        <f t="array" ref="M9667">SUMPRODUCT(MAX(ISNUMBER(SEARCH('Class Rules'!$B$6:$B$85,$E9667))*ISNUMBER(SEARCH('Class Rules'!$C$6:$C$85,$F9667))*'Class Rules'!$A$6:$A$85))</f>
        <v>0</v>
      </c>
      <c r="N9667" s="1" t="str">
        <f t="array" ref="N9667">IF($M9667=0,'Class Rules'!$D$3,INDEX('Class Rules'!$D$6:$D$85,MATCH($M9667,'Class Rules'!$A$6:$A$85,0)))</f>
        <v>Passenger LDV</v>
      </c>
      <c r="O9667" s="1" t="str">
        <f t="array" ref="O9667">IF(SUMPRODUCT(MAX(ISNUMBER(SEARCH(Fuel_Rules!$A$6:$A$30,$E9667))*ISNUMBER(SEARCH(Fuel_Rules!$B$6:$B$30,$F9667))*(Fuel_Rules!$A$6:$A$30&lt;&gt;"")))&gt;0,"Plug-in hybrid",IF($G9667="Diesel","Diesel","Gasoline"))</f>
        <v>Gasoline</v>
      </c>
    </row>
    <row r="9668" spans="1:15" ht="15" customHeight="1" x14ac:dyDescent="0.25">
      <c r="A9668" s="1">
        <v>2022</v>
      </c>
      <c r="B9668" s="1" t="s">
        <v>12135</v>
      </c>
      <c r="C9668" s="1" t="s">
        <v>787</v>
      </c>
      <c r="D9668" s="1" t="s">
        <v>12343</v>
      </c>
      <c r="E9668" s="1" t="s">
        <v>647</v>
      </c>
      <c r="F9668" s="1" t="s">
        <v>789</v>
      </c>
      <c r="G9668" s="1" t="s">
        <v>103</v>
      </c>
      <c r="H9668" s="1" t="s">
        <v>298</v>
      </c>
      <c r="I9668" s="1">
        <v>1</v>
      </c>
      <c r="J9668" s="1">
        <v>2023</v>
      </c>
      <c r="K9668" s="1">
        <v>77123</v>
      </c>
      <c r="L9668" s="1">
        <v>0</v>
      </c>
      <c r="M9668" s="1">
        <f t="array" ref="M9668">SUMPRODUCT(MAX(ISNUMBER(SEARCH('Class Rules'!$B$6:$B$85,$E9668))*ISNUMBER(SEARCH('Class Rules'!$C$6:$C$85,$F9668))*'Class Rules'!$A$6:$A$85))</f>
        <v>0</v>
      </c>
      <c r="N9668" s="1" t="str">
        <f t="array" ref="N9668">IF($M9668=0,'Class Rules'!$D$3,INDEX('Class Rules'!$D$6:$D$85,MATCH($M9668,'Class Rules'!$A$6:$A$85,0)))</f>
        <v>Passenger LDV</v>
      </c>
      <c r="O9668" s="1" t="str">
        <f t="array" ref="O9668">IF(SUMPRODUCT(MAX(ISNUMBER(SEARCH(Fuel_Rules!$A$6:$A$30,$E9668))*ISNUMBER(SEARCH(Fuel_Rules!$B$6:$B$30,$F9668))*(Fuel_Rules!$A$6:$A$30&lt;&gt;"")))&gt;0,"Plug-in hybrid",IF($G9668="Diesel","Diesel","Gasoline"))</f>
        <v>Gasoline</v>
      </c>
    </row>
    <row r="9669" spans="1:15" ht="15" customHeight="1" x14ac:dyDescent="0.25">
      <c r="A9669" s="1">
        <v>2022</v>
      </c>
      <c r="B9669" s="1" t="s">
        <v>12135</v>
      </c>
      <c r="C9669" s="1" t="s">
        <v>790</v>
      </c>
      <c r="D9669" s="1" t="s">
        <v>12344</v>
      </c>
      <c r="E9669" s="1" t="s">
        <v>647</v>
      </c>
      <c r="F9669" s="1" t="s">
        <v>792</v>
      </c>
      <c r="G9669" s="1" t="s">
        <v>103</v>
      </c>
      <c r="H9669" s="1" t="s">
        <v>298</v>
      </c>
      <c r="I9669" s="1">
        <v>1</v>
      </c>
      <c r="J9669" s="1">
        <v>2023</v>
      </c>
      <c r="K9669" s="1">
        <v>111498</v>
      </c>
      <c r="L9669" s="1">
        <v>0</v>
      </c>
      <c r="M9669" s="1">
        <f t="array" ref="M9669">SUMPRODUCT(MAX(ISNUMBER(SEARCH('Class Rules'!$B$6:$B$85,$E9669))*ISNUMBER(SEARCH('Class Rules'!$C$6:$C$85,$F9669))*'Class Rules'!$A$6:$A$85))</f>
        <v>0</v>
      </c>
      <c r="N9669" s="1" t="str">
        <f t="array" ref="N9669">IF($M9669=0,'Class Rules'!$D$3,INDEX('Class Rules'!$D$6:$D$85,MATCH($M9669,'Class Rules'!$A$6:$A$85,0)))</f>
        <v>Passenger LDV</v>
      </c>
      <c r="O9669" s="1" t="str">
        <f t="array" ref="O9669">IF(SUMPRODUCT(MAX(ISNUMBER(SEARCH(Fuel_Rules!$A$6:$A$30,$E9669))*ISNUMBER(SEARCH(Fuel_Rules!$B$6:$B$30,$F9669))*(Fuel_Rules!$A$6:$A$30&lt;&gt;"")))&gt;0,"Plug-in hybrid",IF($G9669="Diesel","Diesel","Gasoline"))</f>
        <v>Gasoline</v>
      </c>
    </row>
    <row r="9670" spans="1:15" ht="15" customHeight="1" x14ac:dyDescent="0.25">
      <c r="A9670" s="1">
        <v>2022</v>
      </c>
      <c r="B9670" s="1" t="s">
        <v>12135</v>
      </c>
      <c r="C9670" s="1" t="s">
        <v>793</v>
      </c>
      <c r="D9670" s="1" t="s">
        <v>12345</v>
      </c>
      <c r="E9670" s="1" t="s">
        <v>647</v>
      </c>
      <c r="F9670" s="1" t="s">
        <v>795</v>
      </c>
      <c r="G9670" s="1" t="s">
        <v>103</v>
      </c>
      <c r="H9670" s="1" t="s">
        <v>437</v>
      </c>
      <c r="I9670" s="1">
        <v>1</v>
      </c>
      <c r="J9670" s="1">
        <v>2023</v>
      </c>
      <c r="K9670" s="1">
        <v>123766</v>
      </c>
      <c r="L9670" s="1">
        <v>0</v>
      </c>
      <c r="M9670" s="1">
        <f t="array" ref="M9670">SUMPRODUCT(MAX(ISNUMBER(SEARCH('Class Rules'!$B$6:$B$85,$E9670))*ISNUMBER(SEARCH('Class Rules'!$C$6:$C$85,$F9670))*'Class Rules'!$A$6:$A$85))</f>
        <v>0</v>
      </c>
      <c r="N9670" s="1" t="str">
        <f t="array" ref="N9670">IF($M9670=0,'Class Rules'!$D$3,INDEX('Class Rules'!$D$6:$D$85,MATCH($M9670,'Class Rules'!$A$6:$A$85,0)))</f>
        <v>Passenger LDV</v>
      </c>
      <c r="O9670" s="1" t="str">
        <f t="array" ref="O9670">IF(SUMPRODUCT(MAX(ISNUMBER(SEARCH(Fuel_Rules!$A$6:$A$30,$E9670))*ISNUMBER(SEARCH(Fuel_Rules!$B$6:$B$30,$F9670))*(Fuel_Rules!$A$6:$A$30&lt;&gt;"")))&gt;0,"Plug-in hybrid",IF($G9670="Diesel","Diesel","Gasoline"))</f>
        <v>Gasoline</v>
      </c>
    </row>
    <row r="9671" spans="1:15" ht="15" customHeight="1" x14ac:dyDescent="0.25">
      <c r="A9671" s="1">
        <v>2022</v>
      </c>
      <c r="B9671" s="1" t="s">
        <v>12135</v>
      </c>
      <c r="C9671" s="1" t="s">
        <v>793</v>
      </c>
      <c r="D9671" s="1" t="s">
        <v>12346</v>
      </c>
      <c r="E9671" s="1" t="s">
        <v>647</v>
      </c>
      <c r="F9671" s="1" t="s">
        <v>795</v>
      </c>
      <c r="G9671" s="1" t="s">
        <v>103</v>
      </c>
      <c r="H9671" s="1" t="s">
        <v>437</v>
      </c>
      <c r="I9671" s="1">
        <v>1</v>
      </c>
      <c r="J9671" s="1">
        <v>2023</v>
      </c>
      <c r="K9671" s="1">
        <v>117568</v>
      </c>
      <c r="L9671" s="1">
        <v>0</v>
      </c>
      <c r="M9671" s="1">
        <f t="array" ref="M9671">SUMPRODUCT(MAX(ISNUMBER(SEARCH('Class Rules'!$B$6:$B$85,$E9671))*ISNUMBER(SEARCH('Class Rules'!$C$6:$C$85,$F9671))*'Class Rules'!$A$6:$A$85))</f>
        <v>0</v>
      </c>
      <c r="N9671" s="1" t="str">
        <f t="array" ref="N9671">IF($M9671=0,'Class Rules'!$D$3,INDEX('Class Rules'!$D$6:$D$85,MATCH($M9671,'Class Rules'!$A$6:$A$85,0)))</f>
        <v>Passenger LDV</v>
      </c>
      <c r="O9671" s="1" t="str">
        <f t="array" ref="O9671">IF(SUMPRODUCT(MAX(ISNUMBER(SEARCH(Fuel_Rules!$A$6:$A$30,$E9671))*ISNUMBER(SEARCH(Fuel_Rules!$B$6:$B$30,$F9671))*(Fuel_Rules!$A$6:$A$30&lt;&gt;"")))&gt;0,"Plug-in hybrid",IF($G9671="Diesel","Diesel","Gasoline"))</f>
        <v>Gasoline</v>
      </c>
    </row>
    <row r="9672" spans="1:15" ht="15" customHeight="1" x14ac:dyDescent="0.25">
      <c r="A9672" s="1">
        <v>2022</v>
      </c>
      <c r="B9672" s="1" t="s">
        <v>12135</v>
      </c>
      <c r="C9672" s="1" t="s">
        <v>802</v>
      </c>
      <c r="D9672" s="1" t="s">
        <v>12347</v>
      </c>
      <c r="E9672" s="1" t="s">
        <v>647</v>
      </c>
      <c r="F9672" s="1" t="s">
        <v>804</v>
      </c>
      <c r="G9672" s="1" t="s">
        <v>103</v>
      </c>
      <c r="H9672" s="1" t="s">
        <v>437</v>
      </c>
      <c r="I9672" s="1">
        <v>1.2</v>
      </c>
      <c r="J9672" s="1">
        <v>2023</v>
      </c>
      <c r="K9672" s="1">
        <v>153885</v>
      </c>
      <c r="L9672" s="1">
        <v>0</v>
      </c>
      <c r="M9672" s="1">
        <f t="array" ref="M9672">SUMPRODUCT(MAX(ISNUMBER(SEARCH('Class Rules'!$B$6:$B$85,$E9672))*ISNUMBER(SEARCH('Class Rules'!$C$6:$C$85,$F9672))*'Class Rules'!$A$6:$A$85))</f>
        <v>0</v>
      </c>
      <c r="N9672" s="1" t="str">
        <f t="array" ref="N9672">IF($M9672=0,'Class Rules'!$D$3,INDEX('Class Rules'!$D$6:$D$85,MATCH($M9672,'Class Rules'!$A$6:$A$85,0)))</f>
        <v>Passenger LDV</v>
      </c>
      <c r="O9672" s="1" t="str">
        <f t="array" ref="O9672">IF(SUMPRODUCT(MAX(ISNUMBER(SEARCH(Fuel_Rules!$A$6:$A$30,$E9672))*ISNUMBER(SEARCH(Fuel_Rules!$B$6:$B$30,$F9672))*(Fuel_Rules!$A$6:$A$30&lt;&gt;"")))&gt;0,"Plug-in hybrid",IF($G9672="Diesel","Diesel","Gasoline"))</f>
        <v>Gasoline</v>
      </c>
    </row>
    <row r="9673" spans="1:15" ht="15" customHeight="1" x14ac:dyDescent="0.25">
      <c r="A9673" s="1">
        <v>2022</v>
      </c>
      <c r="B9673" s="1" t="s">
        <v>12135</v>
      </c>
      <c r="C9673" s="1" t="s">
        <v>802</v>
      </c>
      <c r="D9673" s="1" t="s">
        <v>12348</v>
      </c>
      <c r="E9673" s="1" t="s">
        <v>647</v>
      </c>
      <c r="F9673" s="1" t="s">
        <v>804</v>
      </c>
      <c r="G9673" s="1" t="s">
        <v>103</v>
      </c>
      <c r="H9673" s="1" t="s">
        <v>437</v>
      </c>
      <c r="I9673" s="1">
        <v>1.2</v>
      </c>
      <c r="J9673" s="1">
        <v>2023</v>
      </c>
      <c r="K9673" s="1">
        <v>144158</v>
      </c>
      <c r="L9673" s="1">
        <v>0</v>
      </c>
      <c r="M9673" s="1">
        <f t="array" ref="M9673">SUMPRODUCT(MAX(ISNUMBER(SEARCH('Class Rules'!$B$6:$B$85,$E9673))*ISNUMBER(SEARCH('Class Rules'!$C$6:$C$85,$F9673))*'Class Rules'!$A$6:$A$85))</f>
        <v>0</v>
      </c>
      <c r="N9673" s="1" t="str">
        <f t="array" ref="N9673">IF($M9673=0,'Class Rules'!$D$3,INDEX('Class Rules'!$D$6:$D$85,MATCH($M9673,'Class Rules'!$A$6:$A$85,0)))</f>
        <v>Passenger LDV</v>
      </c>
      <c r="O9673" s="1" t="str">
        <f t="array" ref="O9673">IF(SUMPRODUCT(MAX(ISNUMBER(SEARCH(Fuel_Rules!$A$6:$A$30,$E9673))*ISNUMBER(SEARCH(Fuel_Rules!$B$6:$B$30,$F9673))*(Fuel_Rules!$A$6:$A$30&lt;&gt;"")))&gt;0,"Plug-in hybrid",IF($G9673="Diesel","Diesel","Gasoline"))</f>
        <v>Gasoline</v>
      </c>
    </row>
    <row r="9674" spans="1:15" ht="15" customHeight="1" x14ac:dyDescent="0.25">
      <c r="A9674" s="1">
        <v>2022</v>
      </c>
      <c r="B9674" s="1" t="s">
        <v>12135</v>
      </c>
      <c r="C9674" s="1" t="s">
        <v>3299</v>
      </c>
      <c r="D9674" s="1" t="s">
        <v>12349</v>
      </c>
      <c r="E9674" s="1" t="s">
        <v>647</v>
      </c>
      <c r="F9674" s="1" t="s">
        <v>3301</v>
      </c>
      <c r="G9674" s="1" t="s">
        <v>103</v>
      </c>
      <c r="H9674" s="1" t="s">
        <v>437</v>
      </c>
      <c r="I9674" s="1">
        <v>1</v>
      </c>
      <c r="J9674" s="1">
        <v>2023</v>
      </c>
      <c r="K9674" s="1">
        <v>119919</v>
      </c>
      <c r="L9674" s="1">
        <v>0</v>
      </c>
      <c r="M9674" s="1">
        <f t="array" ref="M9674">SUMPRODUCT(MAX(ISNUMBER(SEARCH('Class Rules'!$B$6:$B$85,$E9674))*ISNUMBER(SEARCH('Class Rules'!$C$6:$C$85,$F9674))*'Class Rules'!$A$6:$A$85))</f>
        <v>0</v>
      </c>
      <c r="N9674" s="1" t="str">
        <f t="array" ref="N9674">IF($M9674=0,'Class Rules'!$D$3,INDEX('Class Rules'!$D$6:$D$85,MATCH($M9674,'Class Rules'!$A$6:$A$85,0)))</f>
        <v>Passenger LDV</v>
      </c>
      <c r="O9674" s="1" t="str">
        <f t="array" ref="O9674">IF(SUMPRODUCT(MAX(ISNUMBER(SEARCH(Fuel_Rules!$A$6:$A$30,$E9674))*ISNUMBER(SEARCH(Fuel_Rules!$B$6:$B$30,$F9674))*(Fuel_Rules!$A$6:$A$30&lt;&gt;"")))&gt;0,"Plug-in hybrid",IF($G9674="Diesel","Diesel","Gasoline"))</f>
        <v>Gasoline</v>
      </c>
    </row>
    <row r="9675" spans="1:15" ht="15" customHeight="1" x14ac:dyDescent="0.25">
      <c r="A9675" s="1">
        <v>2022</v>
      </c>
      <c r="B9675" s="1" t="s">
        <v>12135</v>
      </c>
      <c r="C9675" s="1" t="s">
        <v>3299</v>
      </c>
      <c r="D9675" s="1" t="s">
        <v>12350</v>
      </c>
      <c r="E9675" s="1" t="s">
        <v>647</v>
      </c>
      <c r="F9675" s="1" t="s">
        <v>3301</v>
      </c>
      <c r="G9675" s="1" t="s">
        <v>103</v>
      </c>
      <c r="H9675" s="1" t="s">
        <v>437</v>
      </c>
      <c r="I9675" s="1">
        <v>1</v>
      </c>
      <c r="J9675" s="1">
        <v>2023</v>
      </c>
      <c r="K9675" s="1">
        <v>113929</v>
      </c>
      <c r="L9675" s="1">
        <v>0</v>
      </c>
      <c r="M9675" s="1">
        <f t="array" ref="M9675">SUMPRODUCT(MAX(ISNUMBER(SEARCH('Class Rules'!$B$6:$B$85,$E9675))*ISNUMBER(SEARCH('Class Rules'!$C$6:$C$85,$F9675))*'Class Rules'!$A$6:$A$85))</f>
        <v>0</v>
      </c>
      <c r="N9675" s="1" t="str">
        <f t="array" ref="N9675">IF($M9675=0,'Class Rules'!$D$3,INDEX('Class Rules'!$D$6:$D$85,MATCH($M9675,'Class Rules'!$A$6:$A$85,0)))</f>
        <v>Passenger LDV</v>
      </c>
      <c r="O9675" s="1" t="str">
        <f t="array" ref="O9675">IF(SUMPRODUCT(MAX(ISNUMBER(SEARCH(Fuel_Rules!$A$6:$A$30,$E9675))*ISNUMBER(SEARCH(Fuel_Rules!$B$6:$B$30,$F9675))*(Fuel_Rules!$A$6:$A$30&lt;&gt;"")))&gt;0,"Plug-in hybrid",IF($G9675="Diesel","Diesel","Gasoline"))</f>
        <v>Gasoline</v>
      </c>
    </row>
    <row r="9676" spans="1:15" ht="15" customHeight="1" x14ac:dyDescent="0.25">
      <c r="A9676" s="1">
        <v>2022</v>
      </c>
      <c r="B9676" s="1" t="s">
        <v>12135</v>
      </c>
      <c r="C9676" s="1" t="s">
        <v>808</v>
      </c>
      <c r="D9676" s="1" t="s">
        <v>12351</v>
      </c>
      <c r="E9676" s="1" t="s">
        <v>647</v>
      </c>
      <c r="F9676" s="1" t="s">
        <v>810</v>
      </c>
      <c r="G9676" s="1" t="s">
        <v>103</v>
      </c>
      <c r="H9676" s="1" t="s">
        <v>437</v>
      </c>
      <c r="I9676" s="1">
        <v>1.5</v>
      </c>
      <c r="J9676" s="1">
        <v>2023</v>
      </c>
      <c r="K9676" s="1">
        <v>228646</v>
      </c>
      <c r="L9676" s="1">
        <v>0</v>
      </c>
      <c r="M9676" s="1">
        <f t="array" ref="M9676">SUMPRODUCT(MAX(ISNUMBER(SEARCH('Class Rules'!$B$6:$B$85,$E9676))*ISNUMBER(SEARCH('Class Rules'!$C$6:$C$85,$F9676))*'Class Rules'!$A$6:$A$85))</f>
        <v>0</v>
      </c>
      <c r="N9676" s="1" t="str">
        <f t="array" ref="N9676">IF($M9676=0,'Class Rules'!$D$3,INDEX('Class Rules'!$D$6:$D$85,MATCH($M9676,'Class Rules'!$A$6:$A$85,0)))</f>
        <v>Passenger LDV</v>
      </c>
      <c r="O9676" s="1" t="str">
        <f t="array" ref="O9676">IF(SUMPRODUCT(MAX(ISNUMBER(SEARCH(Fuel_Rules!$A$6:$A$30,$E9676))*ISNUMBER(SEARCH(Fuel_Rules!$B$6:$B$30,$F9676))*(Fuel_Rules!$A$6:$A$30&lt;&gt;"")))&gt;0,"Plug-in hybrid",IF($G9676="Diesel","Diesel","Gasoline"))</f>
        <v>Gasoline</v>
      </c>
    </row>
    <row r="9677" spans="1:15" ht="15" customHeight="1" x14ac:dyDescent="0.25">
      <c r="A9677" s="1">
        <v>2022</v>
      </c>
      <c r="B9677" s="1" t="s">
        <v>12135</v>
      </c>
      <c r="C9677" s="1" t="s">
        <v>811</v>
      </c>
      <c r="D9677" s="1" t="s">
        <v>12352</v>
      </c>
      <c r="E9677" s="1" t="s">
        <v>647</v>
      </c>
      <c r="F9677" s="1" t="s">
        <v>813</v>
      </c>
      <c r="G9677" s="1" t="s">
        <v>103</v>
      </c>
      <c r="H9677" s="1" t="s">
        <v>437</v>
      </c>
      <c r="I9677" s="1">
        <v>1</v>
      </c>
      <c r="J9677" s="1">
        <v>2023</v>
      </c>
      <c r="K9677" s="1">
        <v>102532</v>
      </c>
      <c r="L9677" s="1">
        <v>0</v>
      </c>
      <c r="M9677" s="1">
        <f t="array" ref="M9677">SUMPRODUCT(MAX(ISNUMBER(SEARCH('Class Rules'!$B$6:$B$85,$E9677))*ISNUMBER(SEARCH('Class Rules'!$C$6:$C$85,$F9677))*'Class Rules'!$A$6:$A$85))</f>
        <v>0</v>
      </c>
      <c r="N9677" s="1" t="str">
        <f t="array" ref="N9677">IF($M9677=0,'Class Rules'!$D$3,INDEX('Class Rules'!$D$6:$D$85,MATCH($M9677,'Class Rules'!$A$6:$A$85,0)))</f>
        <v>Passenger LDV</v>
      </c>
      <c r="O9677" s="1" t="str">
        <f t="array" ref="O9677">IF(SUMPRODUCT(MAX(ISNUMBER(SEARCH(Fuel_Rules!$A$6:$A$30,$E9677))*ISNUMBER(SEARCH(Fuel_Rules!$B$6:$B$30,$F9677))*(Fuel_Rules!$A$6:$A$30&lt;&gt;"")))&gt;0,"Plug-in hybrid",IF($G9677="Diesel","Diesel","Gasoline"))</f>
        <v>Gasoline</v>
      </c>
    </row>
    <row r="9678" spans="1:15" ht="15" customHeight="1" x14ac:dyDescent="0.25">
      <c r="A9678" s="1">
        <v>2022</v>
      </c>
      <c r="B9678" s="1" t="s">
        <v>12135</v>
      </c>
      <c r="C9678" s="1" t="s">
        <v>811</v>
      </c>
      <c r="D9678" s="1" t="s">
        <v>12353</v>
      </c>
      <c r="E9678" s="1" t="s">
        <v>647</v>
      </c>
      <c r="F9678" s="1" t="s">
        <v>813</v>
      </c>
      <c r="G9678" s="1" t="s">
        <v>103</v>
      </c>
      <c r="H9678" s="1" t="s">
        <v>437</v>
      </c>
      <c r="I9678" s="1">
        <v>1</v>
      </c>
      <c r="J9678" s="1">
        <v>2023</v>
      </c>
      <c r="K9678" s="1">
        <v>97218</v>
      </c>
      <c r="L9678" s="1">
        <v>0</v>
      </c>
      <c r="M9678" s="1">
        <f t="array" ref="M9678">SUMPRODUCT(MAX(ISNUMBER(SEARCH('Class Rules'!$B$6:$B$85,$E9678))*ISNUMBER(SEARCH('Class Rules'!$C$6:$C$85,$F9678))*'Class Rules'!$A$6:$A$85))</f>
        <v>0</v>
      </c>
      <c r="N9678" s="1" t="str">
        <f t="array" ref="N9678">IF($M9678=0,'Class Rules'!$D$3,INDEX('Class Rules'!$D$6:$D$85,MATCH($M9678,'Class Rules'!$A$6:$A$85,0)))</f>
        <v>Passenger LDV</v>
      </c>
      <c r="O9678" s="1" t="str">
        <f t="array" ref="O9678">IF(SUMPRODUCT(MAX(ISNUMBER(SEARCH(Fuel_Rules!$A$6:$A$30,$E9678))*ISNUMBER(SEARCH(Fuel_Rules!$B$6:$B$30,$F9678))*(Fuel_Rules!$A$6:$A$30&lt;&gt;"")))&gt;0,"Plug-in hybrid",IF($G9678="Diesel","Diesel","Gasoline"))</f>
        <v>Gasoline</v>
      </c>
    </row>
    <row r="9679" spans="1:15" ht="15" customHeight="1" x14ac:dyDescent="0.25">
      <c r="A9679" s="1">
        <v>2022</v>
      </c>
      <c r="B9679" s="1" t="s">
        <v>12135</v>
      </c>
      <c r="C9679" s="1" t="s">
        <v>814</v>
      </c>
      <c r="D9679" s="1" t="s">
        <v>12354</v>
      </c>
      <c r="E9679" s="1" t="s">
        <v>647</v>
      </c>
      <c r="F9679" s="1" t="s">
        <v>816</v>
      </c>
      <c r="G9679" s="1" t="s">
        <v>103</v>
      </c>
      <c r="H9679" s="1" t="s">
        <v>437</v>
      </c>
      <c r="I9679" s="1">
        <v>1</v>
      </c>
      <c r="J9679" s="1">
        <v>2023</v>
      </c>
      <c r="K9679" s="1">
        <v>104465</v>
      </c>
      <c r="L9679" s="1">
        <v>0</v>
      </c>
      <c r="M9679" s="1">
        <f t="array" ref="M9679">SUMPRODUCT(MAX(ISNUMBER(SEARCH('Class Rules'!$B$6:$B$85,$E9679))*ISNUMBER(SEARCH('Class Rules'!$C$6:$C$85,$F9679))*'Class Rules'!$A$6:$A$85))</f>
        <v>0</v>
      </c>
      <c r="N9679" s="1" t="str">
        <f t="array" ref="N9679">IF($M9679=0,'Class Rules'!$D$3,INDEX('Class Rules'!$D$6:$D$85,MATCH($M9679,'Class Rules'!$A$6:$A$85,0)))</f>
        <v>Passenger LDV</v>
      </c>
      <c r="O9679" s="1" t="str">
        <f t="array" ref="O9679">IF(SUMPRODUCT(MAX(ISNUMBER(SEARCH(Fuel_Rules!$A$6:$A$30,$E9679))*ISNUMBER(SEARCH(Fuel_Rules!$B$6:$B$30,$F9679))*(Fuel_Rules!$A$6:$A$30&lt;&gt;"")))&gt;0,"Plug-in hybrid",IF($G9679="Diesel","Diesel","Gasoline"))</f>
        <v>Gasoline</v>
      </c>
    </row>
    <row r="9680" spans="1:15" ht="15" customHeight="1" x14ac:dyDescent="0.25">
      <c r="A9680" s="1">
        <v>2022</v>
      </c>
      <c r="B9680" s="1" t="s">
        <v>12135</v>
      </c>
      <c r="C9680" s="1" t="s">
        <v>817</v>
      </c>
      <c r="D9680" s="1" t="s">
        <v>12355</v>
      </c>
      <c r="E9680" s="1" t="s">
        <v>647</v>
      </c>
      <c r="F9680" s="1" t="s">
        <v>819</v>
      </c>
      <c r="G9680" s="1" t="s">
        <v>103</v>
      </c>
      <c r="H9680" s="1" t="s">
        <v>437</v>
      </c>
      <c r="I9680" s="1">
        <v>1</v>
      </c>
      <c r="J9680" s="1">
        <v>2023</v>
      </c>
      <c r="K9680" s="1">
        <v>134308</v>
      </c>
      <c r="L9680" s="1">
        <v>0</v>
      </c>
      <c r="M9680" s="1">
        <f t="array" ref="M9680">SUMPRODUCT(MAX(ISNUMBER(SEARCH('Class Rules'!$B$6:$B$85,$E9680))*ISNUMBER(SEARCH('Class Rules'!$C$6:$C$85,$F9680))*'Class Rules'!$A$6:$A$85))</f>
        <v>0</v>
      </c>
      <c r="N9680" s="1" t="str">
        <f t="array" ref="N9680">IF($M9680=0,'Class Rules'!$D$3,INDEX('Class Rules'!$D$6:$D$85,MATCH($M9680,'Class Rules'!$A$6:$A$85,0)))</f>
        <v>Passenger LDV</v>
      </c>
      <c r="O9680" s="1" t="str">
        <f t="array" ref="O9680">IF(SUMPRODUCT(MAX(ISNUMBER(SEARCH(Fuel_Rules!$A$6:$A$30,$E9680))*ISNUMBER(SEARCH(Fuel_Rules!$B$6:$B$30,$F9680))*(Fuel_Rules!$A$6:$A$30&lt;&gt;"")))&gt;0,"Plug-in hybrid",IF($G9680="Diesel","Diesel","Gasoline"))</f>
        <v>Gasoline</v>
      </c>
    </row>
    <row r="9681" spans="1:15" ht="15" customHeight="1" x14ac:dyDescent="0.25">
      <c r="A9681" s="1">
        <v>2022</v>
      </c>
      <c r="B9681" s="1" t="s">
        <v>12135</v>
      </c>
      <c r="C9681" s="1" t="s">
        <v>817</v>
      </c>
      <c r="D9681" s="1" t="s">
        <v>12356</v>
      </c>
      <c r="E9681" s="1" t="s">
        <v>647</v>
      </c>
      <c r="F9681" s="1" t="s">
        <v>819</v>
      </c>
      <c r="G9681" s="1" t="s">
        <v>103</v>
      </c>
      <c r="H9681" s="1" t="s">
        <v>437</v>
      </c>
      <c r="I9681" s="1">
        <v>1</v>
      </c>
      <c r="J9681" s="1">
        <v>2023</v>
      </c>
      <c r="K9681" s="1">
        <v>125788</v>
      </c>
      <c r="L9681" s="1">
        <v>0</v>
      </c>
      <c r="M9681" s="1">
        <f t="array" ref="M9681">SUMPRODUCT(MAX(ISNUMBER(SEARCH('Class Rules'!$B$6:$B$85,$E9681))*ISNUMBER(SEARCH('Class Rules'!$C$6:$C$85,$F9681))*'Class Rules'!$A$6:$A$85))</f>
        <v>0</v>
      </c>
      <c r="N9681" s="1" t="str">
        <f t="array" ref="N9681">IF($M9681=0,'Class Rules'!$D$3,INDEX('Class Rules'!$D$6:$D$85,MATCH($M9681,'Class Rules'!$A$6:$A$85,0)))</f>
        <v>Passenger LDV</v>
      </c>
      <c r="O9681" s="1" t="str">
        <f t="array" ref="O9681">IF(SUMPRODUCT(MAX(ISNUMBER(SEARCH(Fuel_Rules!$A$6:$A$30,$E9681))*ISNUMBER(SEARCH(Fuel_Rules!$B$6:$B$30,$F9681))*(Fuel_Rules!$A$6:$A$30&lt;&gt;"")))&gt;0,"Plug-in hybrid",IF($G9681="Diesel","Diesel","Gasoline"))</f>
        <v>Gasoline</v>
      </c>
    </row>
    <row r="9682" spans="1:15" ht="15" customHeight="1" x14ac:dyDescent="0.25">
      <c r="A9682" s="1">
        <v>2022</v>
      </c>
      <c r="B9682" s="1" t="s">
        <v>12135</v>
      </c>
      <c r="C9682" s="1" t="s">
        <v>820</v>
      </c>
      <c r="D9682" s="1" t="s">
        <v>12357</v>
      </c>
      <c r="E9682" s="1" t="s">
        <v>647</v>
      </c>
      <c r="F9682" s="1" t="s">
        <v>822</v>
      </c>
      <c r="G9682" s="1" t="s">
        <v>103</v>
      </c>
      <c r="H9682" s="1" t="s">
        <v>437</v>
      </c>
      <c r="I9682" s="1">
        <v>1</v>
      </c>
      <c r="J9682" s="1">
        <v>2023</v>
      </c>
      <c r="K9682" s="1">
        <v>145464</v>
      </c>
      <c r="L9682" s="1">
        <v>0</v>
      </c>
      <c r="M9682" s="1">
        <f t="array" ref="M9682">SUMPRODUCT(MAX(ISNUMBER(SEARCH('Class Rules'!$B$6:$B$85,$E9682))*ISNUMBER(SEARCH('Class Rules'!$C$6:$C$85,$F9682))*'Class Rules'!$A$6:$A$85))</f>
        <v>0</v>
      </c>
      <c r="N9682" s="1" t="str">
        <f t="array" ref="N9682">IF($M9682=0,'Class Rules'!$D$3,INDEX('Class Rules'!$D$6:$D$85,MATCH($M9682,'Class Rules'!$A$6:$A$85,0)))</f>
        <v>Passenger LDV</v>
      </c>
      <c r="O9682" s="1" t="str">
        <f t="array" ref="O9682">IF(SUMPRODUCT(MAX(ISNUMBER(SEARCH(Fuel_Rules!$A$6:$A$30,$E9682))*ISNUMBER(SEARCH(Fuel_Rules!$B$6:$B$30,$F9682))*(Fuel_Rules!$A$6:$A$30&lt;&gt;"")))&gt;0,"Plug-in hybrid",IF($G9682="Diesel","Diesel","Gasoline"))</f>
        <v>Gasoline</v>
      </c>
    </row>
    <row r="9683" spans="1:15" ht="15" customHeight="1" x14ac:dyDescent="0.25">
      <c r="A9683" s="1">
        <v>2022</v>
      </c>
      <c r="B9683" s="1" t="s">
        <v>12135</v>
      </c>
      <c r="C9683" s="1" t="s">
        <v>820</v>
      </c>
      <c r="D9683" s="1" t="s">
        <v>12358</v>
      </c>
      <c r="E9683" s="1" t="s">
        <v>647</v>
      </c>
      <c r="F9683" s="1" t="s">
        <v>822</v>
      </c>
      <c r="G9683" s="1" t="s">
        <v>103</v>
      </c>
      <c r="H9683" s="1" t="s">
        <v>437</v>
      </c>
      <c r="I9683" s="1">
        <v>1</v>
      </c>
      <c r="J9683" s="1">
        <v>2023</v>
      </c>
      <c r="K9683" s="1">
        <v>136012</v>
      </c>
      <c r="L9683" s="1">
        <v>0</v>
      </c>
      <c r="M9683" s="1">
        <f t="array" ref="M9683">SUMPRODUCT(MAX(ISNUMBER(SEARCH('Class Rules'!$B$6:$B$85,$E9683))*ISNUMBER(SEARCH('Class Rules'!$C$6:$C$85,$F9683))*'Class Rules'!$A$6:$A$85))</f>
        <v>0</v>
      </c>
      <c r="N9683" s="1" t="str">
        <f t="array" ref="N9683">IF($M9683=0,'Class Rules'!$D$3,INDEX('Class Rules'!$D$6:$D$85,MATCH($M9683,'Class Rules'!$A$6:$A$85,0)))</f>
        <v>Passenger LDV</v>
      </c>
      <c r="O9683" s="1" t="str">
        <f t="array" ref="O9683">IF(SUMPRODUCT(MAX(ISNUMBER(SEARCH(Fuel_Rules!$A$6:$A$30,$E9683))*ISNUMBER(SEARCH(Fuel_Rules!$B$6:$B$30,$F9683))*(Fuel_Rules!$A$6:$A$30&lt;&gt;"")))&gt;0,"Plug-in hybrid",IF($G9683="Diesel","Diesel","Gasoline"))</f>
        <v>Gasoline</v>
      </c>
    </row>
    <row r="9684" spans="1:15" ht="15" customHeight="1" x14ac:dyDescent="0.25">
      <c r="A9684" s="1">
        <v>2022</v>
      </c>
      <c r="B9684" s="1" t="s">
        <v>12135</v>
      </c>
      <c r="C9684" s="1" t="s">
        <v>823</v>
      </c>
      <c r="D9684" s="1" t="s">
        <v>12359</v>
      </c>
      <c r="E9684" s="1" t="s">
        <v>647</v>
      </c>
      <c r="F9684" s="1" t="s">
        <v>825</v>
      </c>
      <c r="G9684" s="1" t="s">
        <v>103</v>
      </c>
      <c r="H9684" s="1" t="s">
        <v>437</v>
      </c>
      <c r="I9684" s="1">
        <v>1.8</v>
      </c>
      <c r="J9684" s="1">
        <v>2023</v>
      </c>
      <c r="K9684" s="1">
        <v>105067</v>
      </c>
      <c r="L9684" s="1">
        <v>0</v>
      </c>
      <c r="M9684" s="1">
        <f t="array" ref="M9684">SUMPRODUCT(MAX(ISNUMBER(SEARCH('Class Rules'!$B$6:$B$85,$E9684))*ISNUMBER(SEARCH('Class Rules'!$C$6:$C$85,$F9684))*'Class Rules'!$A$6:$A$85))</f>
        <v>0</v>
      </c>
      <c r="N9684" s="1" t="str">
        <f t="array" ref="N9684">IF($M9684=0,'Class Rules'!$D$3,INDEX('Class Rules'!$D$6:$D$85,MATCH($M9684,'Class Rules'!$A$6:$A$85,0)))</f>
        <v>Passenger LDV</v>
      </c>
      <c r="O9684" s="1" t="str">
        <f t="array" ref="O9684">IF(SUMPRODUCT(MAX(ISNUMBER(SEARCH(Fuel_Rules!$A$6:$A$30,$E9684))*ISNUMBER(SEARCH(Fuel_Rules!$B$6:$B$30,$F9684))*(Fuel_Rules!$A$6:$A$30&lt;&gt;"")))&gt;0,"Plug-in hybrid",IF($G9684="Diesel","Diesel","Gasoline"))</f>
        <v>Gasoline</v>
      </c>
    </row>
    <row r="9685" spans="1:15" ht="15" customHeight="1" x14ac:dyDescent="0.25">
      <c r="A9685" s="1">
        <v>2022</v>
      </c>
      <c r="B9685" s="1" t="s">
        <v>12135</v>
      </c>
      <c r="C9685" s="1" t="s">
        <v>823</v>
      </c>
      <c r="D9685" s="1" t="s">
        <v>12360</v>
      </c>
      <c r="E9685" s="1" t="s">
        <v>647</v>
      </c>
      <c r="F9685" s="1" t="s">
        <v>825</v>
      </c>
      <c r="G9685" s="1" t="s">
        <v>103</v>
      </c>
      <c r="H9685" s="1" t="s">
        <v>437</v>
      </c>
      <c r="I9685" s="1">
        <v>1.8</v>
      </c>
      <c r="J9685" s="1">
        <v>2023</v>
      </c>
      <c r="K9685" s="1">
        <v>99045</v>
      </c>
      <c r="L9685" s="1">
        <v>0</v>
      </c>
      <c r="M9685" s="1">
        <f t="array" ref="M9685">SUMPRODUCT(MAX(ISNUMBER(SEARCH('Class Rules'!$B$6:$B$85,$E9685))*ISNUMBER(SEARCH('Class Rules'!$C$6:$C$85,$F9685))*'Class Rules'!$A$6:$A$85))</f>
        <v>0</v>
      </c>
      <c r="N9685" s="1" t="str">
        <f t="array" ref="N9685">IF($M9685=0,'Class Rules'!$D$3,INDEX('Class Rules'!$D$6:$D$85,MATCH($M9685,'Class Rules'!$A$6:$A$85,0)))</f>
        <v>Passenger LDV</v>
      </c>
      <c r="O9685" s="1" t="str">
        <f t="array" ref="O9685">IF(SUMPRODUCT(MAX(ISNUMBER(SEARCH(Fuel_Rules!$A$6:$A$30,$E9685))*ISNUMBER(SEARCH(Fuel_Rules!$B$6:$B$30,$F9685))*(Fuel_Rules!$A$6:$A$30&lt;&gt;"")))&gt;0,"Plug-in hybrid",IF($G9685="Diesel","Diesel","Gasoline"))</f>
        <v>Gasoline</v>
      </c>
    </row>
    <row r="9686" spans="1:15" ht="15" customHeight="1" x14ac:dyDescent="0.25">
      <c r="A9686" s="1">
        <v>2022</v>
      </c>
      <c r="B9686" s="1" t="s">
        <v>12135</v>
      </c>
      <c r="C9686" s="1" t="s">
        <v>826</v>
      </c>
      <c r="D9686" s="1" t="s">
        <v>12361</v>
      </c>
      <c r="E9686" s="1" t="s">
        <v>647</v>
      </c>
      <c r="F9686" s="1" t="s">
        <v>828</v>
      </c>
      <c r="G9686" s="1" t="s">
        <v>105</v>
      </c>
      <c r="H9686" s="1" t="s">
        <v>437</v>
      </c>
      <c r="I9686" s="1">
        <v>2.8</v>
      </c>
      <c r="J9686" s="1">
        <v>2023</v>
      </c>
      <c r="K9686" s="1">
        <v>291147</v>
      </c>
      <c r="L9686" s="1">
        <v>0</v>
      </c>
      <c r="M9686" s="1">
        <f t="array" ref="M9686">SUMPRODUCT(MAX(ISNUMBER(SEARCH('Class Rules'!$B$6:$B$85,$E9686))*ISNUMBER(SEARCH('Class Rules'!$C$6:$C$85,$F9686))*'Class Rules'!$A$6:$A$85))</f>
        <v>15</v>
      </c>
      <c r="N9686" s="1" t="str">
        <f t="array" ref="N9686">IF($M9686=0,'Class Rules'!$D$3,INDEX('Class Rules'!$D$6:$D$85,MATCH($M9686,'Class Rules'!$A$6:$A$85,0)))</f>
        <v>Freight LDV</v>
      </c>
      <c r="O9686" s="1" t="str">
        <f t="array" ref="O9686">IF(SUMPRODUCT(MAX(ISNUMBER(SEARCH(Fuel_Rules!$A$6:$A$30,$E9686))*ISNUMBER(SEARCH(Fuel_Rules!$B$6:$B$30,$F9686))*(Fuel_Rules!$A$6:$A$30&lt;&gt;"")))&gt;0,"Plug-in hybrid",IF($G9686="Diesel","Diesel","Gasoline"))</f>
        <v>Diesel</v>
      </c>
    </row>
    <row r="9687" spans="1:15" ht="15" customHeight="1" x14ac:dyDescent="0.25">
      <c r="A9687" s="1">
        <v>2022</v>
      </c>
      <c r="B9687" s="1" t="s">
        <v>12135</v>
      </c>
      <c r="C9687" s="1" t="s">
        <v>826</v>
      </c>
      <c r="D9687" s="1" t="s">
        <v>12362</v>
      </c>
      <c r="E9687" s="1" t="s">
        <v>647</v>
      </c>
      <c r="F9687" s="1" t="s">
        <v>828</v>
      </c>
      <c r="G9687" s="1" t="s">
        <v>105</v>
      </c>
      <c r="H9687" s="1" t="s">
        <v>437</v>
      </c>
      <c r="I9687" s="1">
        <v>2.8</v>
      </c>
      <c r="J9687" s="1">
        <v>2023</v>
      </c>
      <c r="K9687" s="1">
        <v>272257</v>
      </c>
      <c r="L9687" s="1">
        <v>0</v>
      </c>
      <c r="M9687" s="1">
        <f t="array" ref="M9687">SUMPRODUCT(MAX(ISNUMBER(SEARCH('Class Rules'!$B$6:$B$85,$E9687))*ISNUMBER(SEARCH('Class Rules'!$C$6:$C$85,$F9687))*'Class Rules'!$A$6:$A$85))</f>
        <v>15</v>
      </c>
      <c r="N9687" s="1" t="str">
        <f t="array" ref="N9687">IF($M9687=0,'Class Rules'!$D$3,INDEX('Class Rules'!$D$6:$D$85,MATCH($M9687,'Class Rules'!$A$6:$A$85,0)))</f>
        <v>Freight LDV</v>
      </c>
      <c r="O9687" s="1" t="str">
        <f t="array" ref="O9687">IF(SUMPRODUCT(MAX(ISNUMBER(SEARCH(Fuel_Rules!$A$6:$A$30,$E9687))*ISNUMBER(SEARCH(Fuel_Rules!$B$6:$B$30,$F9687))*(Fuel_Rules!$A$6:$A$30&lt;&gt;"")))&gt;0,"Plug-in hybrid",IF($G9687="Diesel","Diesel","Gasoline"))</f>
        <v>Diesel</v>
      </c>
    </row>
    <row r="9688" spans="1:15" ht="15" customHeight="1" x14ac:dyDescent="0.25">
      <c r="A9688" s="1">
        <v>2022</v>
      </c>
      <c r="B9688" s="1" t="s">
        <v>12135</v>
      </c>
      <c r="C9688" s="1" t="s">
        <v>4328</v>
      </c>
      <c r="D9688" s="1" t="s">
        <v>12363</v>
      </c>
      <c r="E9688" s="1" t="s">
        <v>647</v>
      </c>
      <c r="F9688" s="1" t="s">
        <v>4330</v>
      </c>
      <c r="G9688" s="1" t="s">
        <v>103</v>
      </c>
      <c r="H9688" s="1" t="s">
        <v>437</v>
      </c>
      <c r="I9688" s="1">
        <v>1.4</v>
      </c>
      <c r="J9688" s="1">
        <v>2023</v>
      </c>
      <c r="K9688" s="1">
        <v>159981</v>
      </c>
      <c r="L9688" s="1">
        <v>0</v>
      </c>
      <c r="M9688" s="1">
        <f t="array" ref="M9688">SUMPRODUCT(MAX(ISNUMBER(SEARCH('Class Rules'!$B$6:$B$85,$E9688))*ISNUMBER(SEARCH('Class Rules'!$C$6:$C$85,$F9688))*'Class Rules'!$A$6:$A$85))</f>
        <v>0</v>
      </c>
      <c r="N9688" s="1" t="str">
        <f t="array" ref="N9688">IF($M9688=0,'Class Rules'!$D$3,INDEX('Class Rules'!$D$6:$D$85,MATCH($M9688,'Class Rules'!$A$6:$A$85,0)))</f>
        <v>Passenger LDV</v>
      </c>
      <c r="O9688" s="1" t="str">
        <f t="array" ref="O9688">IF(SUMPRODUCT(MAX(ISNUMBER(SEARCH(Fuel_Rules!$A$6:$A$30,$E9688))*ISNUMBER(SEARCH(Fuel_Rules!$B$6:$B$30,$F9688))*(Fuel_Rules!$A$6:$A$30&lt;&gt;"")))&gt;0,"Plug-in hybrid",IF($G9688="Diesel","Diesel","Gasoline"))</f>
        <v>Gasoline</v>
      </c>
    </row>
    <row r="9689" spans="1:15" ht="15" customHeight="1" x14ac:dyDescent="0.25">
      <c r="A9689" s="1">
        <v>2022</v>
      </c>
      <c r="B9689" s="1" t="s">
        <v>12135</v>
      </c>
      <c r="C9689" s="1" t="s">
        <v>4328</v>
      </c>
      <c r="D9689" s="1" t="s">
        <v>12364</v>
      </c>
      <c r="E9689" s="1" t="s">
        <v>647</v>
      </c>
      <c r="F9689" s="1" t="s">
        <v>4330</v>
      </c>
      <c r="G9689" s="1" t="s">
        <v>103</v>
      </c>
      <c r="H9689" s="1" t="s">
        <v>437</v>
      </c>
      <c r="I9689" s="1">
        <v>1.4</v>
      </c>
      <c r="J9689" s="1">
        <v>2023</v>
      </c>
      <c r="K9689" s="1">
        <v>147300</v>
      </c>
      <c r="L9689" s="1">
        <v>0</v>
      </c>
      <c r="M9689" s="1">
        <f t="array" ref="M9689">SUMPRODUCT(MAX(ISNUMBER(SEARCH('Class Rules'!$B$6:$B$85,$E9689))*ISNUMBER(SEARCH('Class Rules'!$C$6:$C$85,$F9689))*'Class Rules'!$A$6:$A$85))</f>
        <v>0</v>
      </c>
      <c r="N9689" s="1" t="str">
        <f t="array" ref="N9689">IF($M9689=0,'Class Rules'!$D$3,INDEX('Class Rules'!$D$6:$D$85,MATCH($M9689,'Class Rules'!$A$6:$A$85,0)))</f>
        <v>Passenger LDV</v>
      </c>
      <c r="O9689" s="1" t="str">
        <f t="array" ref="O9689">IF(SUMPRODUCT(MAX(ISNUMBER(SEARCH(Fuel_Rules!$A$6:$A$30,$E9689))*ISNUMBER(SEARCH(Fuel_Rules!$B$6:$B$30,$F9689))*(Fuel_Rules!$A$6:$A$30&lt;&gt;"")))&gt;0,"Plug-in hybrid",IF($G9689="Diesel","Diesel","Gasoline"))</f>
        <v>Gasoline</v>
      </c>
    </row>
    <row r="9690" spans="1:15" ht="15" customHeight="1" x14ac:dyDescent="0.25">
      <c r="A9690" s="1">
        <v>2022</v>
      </c>
      <c r="B9690" s="1" t="s">
        <v>12135</v>
      </c>
      <c r="C9690" s="1" t="s">
        <v>4331</v>
      </c>
      <c r="D9690" s="1" t="s">
        <v>12365</v>
      </c>
      <c r="E9690" s="1" t="s">
        <v>647</v>
      </c>
      <c r="F9690" s="1" t="s">
        <v>4333</v>
      </c>
      <c r="G9690" s="1" t="s">
        <v>103</v>
      </c>
      <c r="H9690" s="1" t="s">
        <v>437</v>
      </c>
      <c r="I9690" s="1">
        <v>1.4</v>
      </c>
      <c r="J9690" s="1">
        <v>2023</v>
      </c>
      <c r="K9690" s="1">
        <v>144131</v>
      </c>
      <c r="L9690" s="1">
        <v>0</v>
      </c>
      <c r="M9690" s="1">
        <f t="array" ref="M9690">SUMPRODUCT(MAX(ISNUMBER(SEARCH('Class Rules'!$B$6:$B$85,$E9690))*ISNUMBER(SEARCH('Class Rules'!$C$6:$C$85,$F9690))*'Class Rules'!$A$6:$A$85))</f>
        <v>0</v>
      </c>
      <c r="N9690" s="1" t="str">
        <f t="array" ref="N9690">IF($M9690=0,'Class Rules'!$D$3,INDEX('Class Rules'!$D$6:$D$85,MATCH($M9690,'Class Rules'!$A$6:$A$85,0)))</f>
        <v>Passenger LDV</v>
      </c>
      <c r="O9690" s="1" t="str">
        <f t="array" ref="O9690">IF(SUMPRODUCT(MAX(ISNUMBER(SEARCH(Fuel_Rules!$A$6:$A$30,$E9690))*ISNUMBER(SEARCH(Fuel_Rules!$B$6:$B$30,$F9690))*(Fuel_Rules!$A$6:$A$30&lt;&gt;"")))&gt;0,"Plug-in hybrid",IF($G9690="Diesel","Diesel","Gasoline"))</f>
        <v>Gasoline</v>
      </c>
    </row>
    <row r="9691" spans="1:15" ht="15" customHeight="1" x14ac:dyDescent="0.25">
      <c r="A9691" s="1">
        <v>2022</v>
      </c>
      <c r="B9691" s="1" t="s">
        <v>12135</v>
      </c>
      <c r="C9691" s="1" t="s">
        <v>4331</v>
      </c>
      <c r="D9691" s="1" t="s">
        <v>12366</v>
      </c>
      <c r="E9691" s="1" t="s">
        <v>647</v>
      </c>
      <c r="F9691" s="1" t="s">
        <v>4333</v>
      </c>
      <c r="G9691" s="1" t="s">
        <v>103</v>
      </c>
      <c r="H9691" s="1" t="s">
        <v>437</v>
      </c>
      <c r="I9691" s="1">
        <v>1.4</v>
      </c>
      <c r="J9691" s="1">
        <v>2023</v>
      </c>
      <c r="K9691" s="1">
        <v>137425</v>
      </c>
      <c r="L9691" s="1">
        <v>0</v>
      </c>
      <c r="M9691" s="1">
        <f t="array" ref="M9691">SUMPRODUCT(MAX(ISNUMBER(SEARCH('Class Rules'!$B$6:$B$85,$E9691))*ISNUMBER(SEARCH('Class Rules'!$C$6:$C$85,$F9691))*'Class Rules'!$A$6:$A$85))</f>
        <v>0</v>
      </c>
      <c r="N9691" s="1" t="str">
        <f t="array" ref="N9691">IF($M9691=0,'Class Rules'!$D$3,INDEX('Class Rules'!$D$6:$D$85,MATCH($M9691,'Class Rules'!$A$6:$A$85,0)))</f>
        <v>Passenger LDV</v>
      </c>
      <c r="O9691" s="1" t="str">
        <f t="array" ref="O9691">IF(SUMPRODUCT(MAX(ISNUMBER(SEARCH(Fuel_Rules!$A$6:$A$30,$E9691))*ISNUMBER(SEARCH(Fuel_Rules!$B$6:$B$30,$F9691))*(Fuel_Rules!$A$6:$A$30&lt;&gt;"")))&gt;0,"Plug-in hybrid",IF($G9691="Diesel","Diesel","Gasoline"))</f>
        <v>Gasoline</v>
      </c>
    </row>
    <row r="9692" spans="1:15" ht="15" customHeight="1" x14ac:dyDescent="0.25">
      <c r="A9692" s="1">
        <v>2022</v>
      </c>
      <c r="B9692" s="1" t="s">
        <v>12135</v>
      </c>
      <c r="C9692" s="1" t="s">
        <v>8039</v>
      </c>
      <c r="D9692" s="1" t="s">
        <v>12367</v>
      </c>
      <c r="E9692" s="1" t="s">
        <v>647</v>
      </c>
      <c r="F9692" s="1" t="s">
        <v>8041</v>
      </c>
      <c r="G9692" s="1" t="s">
        <v>103</v>
      </c>
      <c r="H9692" s="1" t="s">
        <v>437</v>
      </c>
      <c r="I9692" s="1">
        <v>1.5</v>
      </c>
      <c r="J9692" s="1">
        <v>2023</v>
      </c>
      <c r="K9692" s="1">
        <v>210110</v>
      </c>
      <c r="L9692" s="1">
        <v>0</v>
      </c>
      <c r="M9692" s="1">
        <f t="array" ref="M9692">SUMPRODUCT(MAX(ISNUMBER(SEARCH('Class Rules'!$B$6:$B$85,$E9692))*ISNUMBER(SEARCH('Class Rules'!$C$6:$C$85,$F9692))*'Class Rules'!$A$6:$A$85))</f>
        <v>0</v>
      </c>
      <c r="N9692" s="1" t="str">
        <f t="array" ref="N9692">IF($M9692=0,'Class Rules'!$D$3,INDEX('Class Rules'!$D$6:$D$85,MATCH($M9692,'Class Rules'!$A$6:$A$85,0)))</f>
        <v>Passenger LDV</v>
      </c>
      <c r="O9692" s="1" t="str">
        <f t="array" ref="O9692">IF(SUMPRODUCT(MAX(ISNUMBER(SEARCH(Fuel_Rules!$A$6:$A$30,$E9692))*ISNUMBER(SEARCH(Fuel_Rules!$B$6:$B$30,$F9692))*(Fuel_Rules!$A$6:$A$30&lt;&gt;"")))&gt;0,"Plug-in hybrid",IF($G9692="Diesel","Diesel","Gasoline"))</f>
        <v>Gasoline</v>
      </c>
    </row>
    <row r="9693" spans="1:15" ht="15" customHeight="1" x14ac:dyDescent="0.25">
      <c r="A9693" s="1">
        <v>2022</v>
      </c>
      <c r="B9693" s="1" t="s">
        <v>12135</v>
      </c>
      <c r="C9693" s="1" t="s">
        <v>839</v>
      </c>
      <c r="D9693" s="1" t="s">
        <v>12368</v>
      </c>
      <c r="E9693" s="1" t="s">
        <v>831</v>
      </c>
      <c r="F9693" s="1" t="s">
        <v>841</v>
      </c>
      <c r="G9693" s="1" t="s">
        <v>105</v>
      </c>
      <c r="H9693" s="1" t="s">
        <v>298</v>
      </c>
      <c r="I9693" s="1">
        <v>1.6</v>
      </c>
      <c r="J9693" s="1">
        <v>2023</v>
      </c>
      <c r="K9693" s="1">
        <v>210008</v>
      </c>
      <c r="L9693" s="1">
        <v>0</v>
      </c>
      <c r="M9693" s="1">
        <f t="array" ref="M9693">SUMPRODUCT(MAX(ISNUMBER(SEARCH('Class Rules'!$B$6:$B$85,$E9693))*ISNUMBER(SEARCH('Class Rules'!$C$6:$C$85,$F9693))*'Class Rules'!$A$6:$A$85))</f>
        <v>0</v>
      </c>
      <c r="N9693" s="1" t="str">
        <f t="array" ref="N9693">IF($M9693=0,'Class Rules'!$D$3,INDEX('Class Rules'!$D$6:$D$85,MATCH($M9693,'Class Rules'!$A$6:$A$85,0)))</f>
        <v>Passenger LDV</v>
      </c>
      <c r="O9693" s="1" t="str">
        <f t="array" ref="O9693">IF(SUMPRODUCT(MAX(ISNUMBER(SEARCH(Fuel_Rules!$A$6:$A$30,$E9693))*ISNUMBER(SEARCH(Fuel_Rules!$B$6:$B$30,$F9693))*(Fuel_Rules!$A$6:$A$30&lt;&gt;"")))&gt;0,"Plug-in hybrid",IF($G9693="Diesel","Diesel","Gasoline"))</f>
        <v>Diesel</v>
      </c>
    </row>
    <row r="9694" spans="1:15" ht="15" customHeight="1" x14ac:dyDescent="0.25">
      <c r="A9694" s="1">
        <v>2022</v>
      </c>
      <c r="B9694" s="1" t="s">
        <v>12135</v>
      </c>
      <c r="C9694" s="1" t="s">
        <v>842</v>
      </c>
      <c r="D9694" s="1" t="s">
        <v>12369</v>
      </c>
      <c r="E9694" s="1" t="s">
        <v>831</v>
      </c>
      <c r="F9694" s="1" t="s">
        <v>844</v>
      </c>
      <c r="G9694" s="1" t="s">
        <v>103</v>
      </c>
      <c r="H9694" s="1" t="s">
        <v>437</v>
      </c>
      <c r="I9694" s="1">
        <v>1.6</v>
      </c>
      <c r="J9694" s="1">
        <v>2023</v>
      </c>
      <c r="K9694" s="1">
        <v>143298</v>
      </c>
      <c r="L9694" s="1">
        <v>0</v>
      </c>
      <c r="M9694" s="1">
        <f t="array" ref="M9694">SUMPRODUCT(MAX(ISNUMBER(SEARCH('Class Rules'!$B$6:$B$85,$E9694))*ISNUMBER(SEARCH('Class Rules'!$C$6:$C$85,$F9694))*'Class Rules'!$A$6:$A$85))</f>
        <v>0</v>
      </c>
      <c r="N9694" s="1" t="str">
        <f t="array" ref="N9694">IF($M9694=0,'Class Rules'!$D$3,INDEX('Class Rules'!$D$6:$D$85,MATCH($M9694,'Class Rules'!$A$6:$A$85,0)))</f>
        <v>Passenger LDV</v>
      </c>
      <c r="O9694" s="1" t="str">
        <f t="array" ref="O9694">IF(SUMPRODUCT(MAX(ISNUMBER(SEARCH(Fuel_Rules!$A$6:$A$30,$E9694))*ISNUMBER(SEARCH(Fuel_Rules!$B$6:$B$30,$F9694))*(Fuel_Rules!$A$6:$A$30&lt;&gt;"")))&gt;0,"Plug-in hybrid",IF($G9694="Diesel","Diesel","Gasoline"))</f>
        <v>Gasoline</v>
      </c>
    </row>
    <row r="9695" spans="1:15" ht="15" customHeight="1" x14ac:dyDescent="0.25">
      <c r="A9695" s="1">
        <v>2022</v>
      </c>
      <c r="B9695" s="1" t="s">
        <v>12135</v>
      </c>
      <c r="C9695" s="1" t="s">
        <v>842</v>
      </c>
      <c r="D9695" s="1" t="s">
        <v>12370</v>
      </c>
      <c r="E9695" s="1" t="s">
        <v>831</v>
      </c>
      <c r="F9695" s="1" t="s">
        <v>844</v>
      </c>
      <c r="G9695" s="1" t="s">
        <v>103</v>
      </c>
      <c r="H9695" s="1" t="s">
        <v>437</v>
      </c>
      <c r="I9695" s="1">
        <v>1.6</v>
      </c>
      <c r="J9695" s="1">
        <v>2023</v>
      </c>
      <c r="K9695" s="1">
        <v>136463</v>
      </c>
      <c r="L9695" s="1">
        <v>0</v>
      </c>
      <c r="M9695" s="1">
        <f t="array" ref="M9695">SUMPRODUCT(MAX(ISNUMBER(SEARCH('Class Rules'!$B$6:$B$85,$E9695))*ISNUMBER(SEARCH('Class Rules'!$C$6:$C$85,$F9695))*'Class Rules'!$A$6:$A$85))</f>
        <v>0</v>
      </c>
      <c r="N9695" s="1" t="str">
        <f t="array" ref="N9695">IF($M9695=0,'Class Rules'!$D$3,INDEX('Class Rules'!$D$6:$D$85,MATCH($M9695,'Class Rules'!$A$6:$A$85,0)))</f>
        <v>Passenger LDV</v>
      </c>
      <c r="O9695" s="1" t="str">
        <f t="array" ref="O9695">IF(SUMPRODUCT(MAX(ISNUMBER(SEARCH(Fuel_Rules!$A$6:$A$30,$E9695))*ISNUMBER(SEARCH(Fuel_Rules!$B$6:$B$30,$F9695))*(Fuel_Rules!$A$6:$A$30&lt;&gt;"")))&gt;0,"Plug-in hybrid",IF($G9695="Diesel","Diesel","Gasoline"))</f>
        <v>Gasoline</v>
      </c>
    </row>
    <row r="9696" spans="1:15" ht="15" customHeight="1" x14ac:dyDescent="0.25">
      <c r="A9696" s="1">
        <v>2022</v>
      </c>
      <c r="B9696" s="1" t="s">
        <v>12135</v>
      </c>
      <c r="C9696" s="1" t="s">
        <v>848</v>
      </c>
      <c r="D9696" s="1" t="s">
        <v>12371</v>
      </c>
      <c r="E9696" s="1" t="s">
        <v>831</v>
      </c>
      <c r="F9696" s="1" t="s">
        <v>850</v>
      </c>
      <c r="G9696" s="1" t="s">
        <v>103</v>
      </c>
      <c r="H9696" s="1" t="s">
        <v>437</v>
      </c>
      <c r="I9696" s="1">
        <v>1.6</v>
      </c>
      <c r="J9696" s="1">
        <v>2023</v>
      </c>
      <c r="K9696" s="1">
        <v>130762</v>
      </c>
      <c r="L9696" s="1">
        <v>0</v>
      </c>
      <c r="M9696" s="1">
        <f t="array" ref="M9696">SUMPRODUCT(MAX(ISNUMBER(SEARCH('Class Rules'!$B$6:$B$85,$E9696))*ISNUMBER(SEARCH('Class Rules'!$C$6:$C$85,$F9696))*'Class Rules'!$A$6:$A$85))</f>
        <v>0</v>
      </c>
      <c r="N9696" s="1" t="str">
        <f t="array" ref="N9696">IF($M9696=0,'Class Rules'!$D$3,INDEX('Class Rules'!$D$6:$D$85,MATCH($M9696,'Class Rules'!$A$6:$A$85,0)))</f>
        <v>Passenger LDV</v>
      </c>
      <c r="O9696" s="1" t="str">
        <f t="array" ref="O9696">IF(SUMPRODUCT(MAX(ISNUMBER(SEARCH(Fuel_Rules!$A$6:$A$30,$E9696))*ISNUMBER(SEARCH(Fuel_Rules!$B$6:$B$30,$F9696))*(Fuel_Rules!$A$6:$A$30&lt;&gt;"")))&gt;0,"Plug-in hybrid",IF($G9696="Diesel","Diesel","Gasoline"))</f>
        <v>Gasoline</v>
      </c>
    </row>
    <row r="9697" spans="1:15" ht="15" customHeight="1" x14ac:dyDescent="0.25">
      <c r="A9697" s="1">
        <v>2022</v>
      </c>
      <c r="B9697" s="1" t="s">
        <v>12135</v>
      </c>
      <c r="C9697" s="1" t="s">
        <v>848</v>
      </c>
      <c r="D9697" s="1" t="s">
        <v>12372</v>
      </c>
      <c r="E9697" s="1" t="s">
        <v>831</v>
      </c>
      <c r="F9697" s="1" t="s">
        <v>850</v>
      </c>
      <c r="G9697" s="1" t="s">
        <v>103</v>
      </c>
      <c r="H9697" s="1" t="s">
        <v>437</v>
      </c>
      <c r="I9697" s="1">
        <v>1.6</v>
      </c>
      <c r="J9697" s="1">
        <v>2023</v>
      </c>
      <c r="K9697" s="1">
        <v>122262</v>
      </c>
      <c r="L9697" s="1">
        <v>0</v>
      </c>
      <c r="M9697" s="1">
        <f t="array" ref="M9697">SUMPRODUCT(MAX(ISNUMBER(SEARCH('Class Rules'!$B$6:$B$85,$E9697))*ISNUMBER(SEARCH('Class Rules'!$C$6:$C$85,$F9697))*'Class Rules'!$A$6:$A$85))</f>
        <v>0</v>
      </c>
      <c r="N9697" s="1" t="str">
        <f t="array" ref="N9697">IF($M9697=0,'Class Rules'!$D$3,INDEX('Class Rules'!$D$6:$D$85,MATCH($M9697,'Class Rules'!$A$6:$A$85,0)))</f>
        <v>Passenger LDV</v>
      </c>
      <c r="O9697" s="1" t="str">
        <f t="array" ref="O9697">IF(SUMPRODUCT(MAX(ISNUMBER(SEARCH(Fuel_Rules!$A$6:$A$30,$E9697))*ISNUMBER(SEARCH(Fuel_Rules!$B$6:$B$30,$F9697))*(Fuel_Rules!$A$6:$A$30&lt;&gt;"")))&gt;0,"Plug-in hybrid",IF($G9697="Diesel","Diesel","Gasoline"))</f>
        <v>Gasoline</v>
      </c>
    </row>
    <row r="9698" spans="1:15" ht="15" customHeight="1" x14ac:dyDescent="0.25">
      <c r="A9698" s="1">
        <v>2022</v>
      </c>
      <c r="B9698" s="1" t="s">
        <v>12135</v>
      </c>
      <c r="C9698" s="1" t="s">
        <v>851</v>
      </c>
      <c r="D9698" s="1" t="s">
        <v>12373</v>
      </c>
      <c r="E9698" s="1" t="s">
        <v>831</v>
      </c>
      <c r="F9698" s="1" t="s">
        <v>853</v>
      </c>
      <c r="G9698" s="1" t="s">
        <v>103</v>
      </c>
      <c r="H9698" s="1" t="s">
        <v>437</v>
      </c>
      <c r="I9698" s="1">
        <v>1.6</v>
      </c>
      <c r="J9698" s="1">
        <v>2023</v>
      </c>
      <c r="K9698" s="1">
        <v>116582</v>
      </c>
      <c r="L9698" s="1">
        <v>0</v>
      </c>
      <c r="M9698" s="1">
        <f t="array" ref="M9698">SUMPRODUCT(MAX(ISNUMBER(SEARCH('Class Rules'!$B$6:$B$85,$E9698))*ISNUMBER(SEARCH('Class Rules'!$C$6:$C$85,$F9698))*'Class Rules'!$A$6:$A$85))</f>
        <v>0</v>
      </c>
      <c r="N9698" s="1" t="str">
        <f t="array" ref="N9698">IF($M9698=0,'Class Rules'!$D$3,INDEX('Class Rules'!$D$6:$D$85,MATCH($M9698,'Class Rules'!$A$6:$A$85,0)))</f>
        <v>Passenger LDV</v>
      </c>
      <c r="O9698" s="1" t="str">
        <f t="array" ref="O9698">IF(SUMPRODUCT(MAX(ISNUMBER(SEARCH(Fuel_Rules!$A$6:$A$30,$E9698))*ISNUMBER(SEARCH(Fuel_Rules!$B$6:$B$30,$F9698))*(Fuel_Rules!$A$6:$A$30&lt;&gt;"")))&gt;0,"Plug-in hybrid",IF($G9698="Diesel","Diesel","Gasoline"))</f>
        <v>Gasoline</v>
      </c>
    </row>
    <row r="9699" spans="1:15" ht="15" customHeight="1" x14ac:dyDescent="0.25">
      <c r="A9699" s="1">
        <v>2022</v>
      </c>
      <c r="B9699" s="1" t="s">
        <v>12135</v>
      </c>
      <c r="C9699" s="1" t="s">
        <v>851</v>
      </c>
      <c r="D9699" s="1" t="s">
        <v>12374</v>
      </c>
      <c r="E9699" s="1" t="s">
        <v>831</v>
      </c>
      <c r="F9699" s="1" t="s">
        <v>853</v>
      </c>
      <c r="G9699" s="1" t="s">
        <v>103</v>
      </c>
      <c r="H9699" s="1" t="s">
        <v>437</v>
      </c>
      <c r="I9699" s="1">
        <v>1.6</v>
      </c>
      <c r="J9699" s="1">
        <v>2023</v>
      </c>
      <c r="K9699" s="1">
        <v>108934</v>
      </c>
      <c r="L9699" s="1">
        <v>0</v>
      </c>
      <c r="M9699" s="1">
        <f t="array" ref="M9699">SUMPRODUCT(MAX(ISNUMBER(SEARCH('Class Rules'!$B$6:$B$85,$E9699))*ISNUMBER(SEARCH('Class Rules'!$C$6:$C$85,$F9699))*'Class Rules'!$A$6:$A$85))</f>
        <v>0</v>
      </c>
      <c r="N9699" s="1" t="str">
        <f t="array" ref="N9699">IF($M9699=0,'Class Rules'!$D$3,INDEX('Class Rules'!$D$6:$D$85,MATCH($M9699,'Class Rules'!$A$6:$A$85,0)))</f>
        <v>Passenger LDV</v>
      </c>
      <c r="O9699" s="1" t="str">
        <f t="array" ref="O9699">IF(SUMPRODUCT(MAX(ISNUMBER(SEARCH(Fuel_Rules!$A$6:$A$30,$E9699))*ISNUMBER(SEARCH(Fuel_Rules!$B$6:$B$30,$F9699))*(Fuel_Rules!$A$6:$A$30&lt;&gt;"")))&gt;0,"Plug-in hybrid",IF($G9699="Diesel","Diesel","Gasoline"))</f>
        <v>Gasoline</v>
      </c>
    </row>
    <row r="9700" spans="1:15" ht="15" customHeight="1" x14ac:dyDescent="0.25">
      <c r="A9700" s="1">
        <v>2022</v>
      </c>
      <c r="B9700" s="1" t="s">
        <v>12135</v>
      </c>
      <c r="C9700" s="1" t="s">
        <v>863</v>
      </c>
      <c r="D9700" s="1" t="s">
        <v>12375</v>
      </c>
      <c r="E9700" s="1" t="s">
        <v>831</v>
      </c>
      <c r="F9700" s="1" t="s">
        <v>865</v>
      </c>
      <c r="G9700" s="1" t="s">
        <v>105</v>
      </c>
      <c r="H9700" s="1" t="s">
        <v>298</v>
      </c>
      <c r="I9700" s="1">
        <v>2</v>
      </c>
      <c r="J9700" s="1">
        <v>2023</v>
      </c>
      <c r="K9700" s="1">
        <v>223075</v>
      </c>
      <c r="L9700" s="1">
        <v>0</v>
      </c>
      <c r="M9700" s="1">
        <f t="array" ref="M9700">SUMPRODUCT(MAX(ISNUMBER(SEARCH('Class Rules'!$B$6:$B$85,$E9700))*ISNUMBER(SEARCH('Class Rules'!$C$6:$C$85,$F9700))*'Class Rules'!$A$6:$A$85))</f>
        <v>66</v>
      </c>
      <c r="N9700" s="1" t="str">
        <f t="array" ref="N9700">IF($M9700=0,'Class Rules'!$D$3,INDEX('Class Rules'!$D$6:$D$85,MATCH($M9700,'Class Rules'!$A$6:$A$85,0)))</f>
        <v>Passenger HDV</v>
      </c>
      <c r="O9700" s="1" t="str">
        <f t="array" ref="O9700">IF(SUMPRODUCT(MAX(ISNUMBER(SEARCH(Fuel_Rules!$A$6:$A$30,$E9700))*ISNUMBER(SEARCH(Fuel_Rules!$B$6:$B$30,$F9700))*(Fuel_Rules!$A$6:$A$30&lt;&gt;"")))&gt;0,"Plug-in hybrid",IF($G9700="Diesel","Diesel","Gasoline"))</f>
        <v>Diesel</v>
      </c>
    </row>
    <row r="9701" spans="1:15" ht="15" customHeight="1" x14ac:dyDescent="0.25">
      <c r="A9701" s="1">
        <v>2022</v>
      </c>
      <c r="B9701" s="1" t="s">
        <v>12135</v>
      </c>
      <c r="C9701" s="1" t="s">
        <v>869</v>
      </c>
      <c r="D9701" s="1" t="s">
        <v>12376</v>
      </c>
      <c r="E9701" s="1" t="s">
        <v>831</v>
      </c>
      <c r="F9701" s="1" t="s">
        <v>871</v>
      </c>
      <c r="G9701" s="1" t="s">
        <v>103</v>
      </c>
      <c r="H9701" s="1" t="s">
        <v>437</v>
      </c>
      <c r="I9701" s="1">
        <v>1.6</v>
      </c>
      <c r="J9701" s="1">
        <v>2023</v>
      </c>
      <c r="K9701" s="1">
        <v>108177</v>
      </c>
      <c r="L9701" s="1">
        <v>0</v>
      </c>
      <c r="M9701" s="1">
        <f t="array" ref="M9701">SUMPRODUCT(MAX(ISNUMBER(SEARCH('Class Rules'!$B$6:$B$85,$E9701))*ISNUMBER(SEARCH('Class Rules'!$C$6:$C$85,$F9701))*'Class Rules'!$A$6:$A$85))</f>
        <v>0</v>
      </c>
      <c r="N9701" s="1" t="str">
        <f t="array" ref="N9701">IF($M9701=0,'Class Rules'!$D$3,INDEX('Class Rules'!$D$6:$D$85,MATCH($M9701,'Class Rules'!$A$6:$A$85,0)))</f>
        <v>Passenger LDV</v>
      </c>
      <c r="O9701" s="1" t="str">
        <f t="array" ref="O9701">IF(SUMPRODUCT(MAX(ISNUMBER(SEARCH(Fuel_Rules!$A$6:$A$30,$E9701))*ISNUMBER(SEARCH(Fuel_Rules!$B$6:$B$30,$F9701))*(Fuel_Rules!$A$6:$A$30&lt;&gt;"")))&gt;0,"Plug-in hybrid",IF($G9701="Diesel","Diesel","Gasoline"))</f>
        <v>Gasoline</v>
      </c>
    </row>
    <row r="9702" spans="1:15" ht="15" customHeight="1" x14ac:dyDescent="0.25">
      <c r="A9702" s="1">
        <v>2022</v>
      </c>
      <c r="B9702" s="1" t="s">
        <v>12135</v>
      </c>
      <c r="C9702" s="1" t="s">
        <v>869</v>
      </c>
      <c r="D9702" s="1" t="s">
        <v>12377</v>
      </c>
      <c r="E9702" s="1" t="s">
        <v>831</v>
      </c>
      <c r="F9702" s="1" t="s">
        <v>871</v>
      </c>
      <c r="G9702" s="1" t="s">
        <v>103</v>
      </c>
      <c r="H9702" s="1" t="s">
        <v>437</v>
      </c>
      <c r="I9702" s="1">
        <v>1.6</v>
      </c>
      <c r="J9702" s="1">
        <v>2023</v>
      </c>
      <c r="K9702" s="1">
        <v>100604</v>
      </c>
      <c r="L9702" s="1">
        <v>0</v>
      </c>
      <c r="M9702" s="1">
        <f t="array" ref="M9702">SUMPRODUCT(MAX(ISNUMBER(SEARCH('Class Rules'!$B$6:$B$85,$E9702))*ISNUMBER(SEARCH('Class Rules'!$C$6:$C$85,$F9702))*'Class Rules'!$A$6:$A$85))</f>
        <v>0</v>
      </c>
      <c r="N9702" s="1" t="str">
        <f t="array" ref="N9702">IF($M9702=0,'Class Rules'!$D$3,INDEX('Class Rules'!$D$6:$D$85,MATCH($M9702,'Class Rules'!$A$6:$A$85,0)))</f>
        <v>Passenger LDV</v>
      </c>
      <c r="O9702" s="1" t="str">
        <f t="array" ref="O9702">IF(SUMPRODUCT(MAX(ISNUMBER(SEARCH(Fuel_Rules!$A$6:$A$30,$E9702))*ISNUMBER(SEARCH(Fuel_Rules!$B$6:$B$30,$F9702))*(Fuel_Rules!$A$6:$A$30&lt;&gt;"")))&gt;0,"Plug-in hybrid",IF($G9702="Diesel","Diesel","Gasoline"))</f>
        <v>Gasoline</v>
      </c>
    </row>
    <row r="9703" spans="1:15" ht="15" customHeight="1" x14ac:dyDescent="0.25">
      <c r="A9703" s="1">
        <v>2022</v>
      </c>
      <c r="B9703" s="1" t="s">
        <v>12135</v>
      </c>
      <c r="C9703" s="1" t="s">
        <v>881</v>
      </c>
      <c r="D9703" s="1" t="s">
        <v>12378</v>
      </c>
      <c r="E9703" s="1" t="s">
        <v>831</v>
      </c>
      <c r="F9703" s="1" t="s">
        <v>883</v>
      </c>
      <c r="G9703" s="1" t="s">
        <v>103</v>
      </c>
      <c r="H9703" s="1" t="s">
        <v>437</v>
      </c>
      <c r="I9703" s="1">
        <v>1.6</v>
      </c>
      <c r="J9703" s="1">
        <v>2023</v>
      </c>
      <c r="K9703" s="1">
        <v>114342</v>
      </c>
      <c r="L9703" s="1">
        <v>0</v>
      </c>
      <c r="M9703" s="1">
        <f t="array" ref="M9703">SUMPRODUCT(MAX(ISNUMBER(SEARCH('Class Rules'!$B$6:$B$85,$E9703))*ISNUMBER(SEARCH('Class Rules'!$C$6:$C$85,$F9703))*'Class Rules'!$A$6:$A$85))</f>
        <v>0</v>
      </c>
      <c r="N9703" s="1" t="str">
        <f t="array" ref="N9703">IF($M9703=0,'Class Rules'!$D$3,INDEX('Class Rules'!$D$6:$D$85,MATCH($M9703,'Class Rules'!$A$6:$A$85,0)))</f>
        <v>Passenger LDV</v>
      </c>
      <c r="O9703" s="1" t="str">
        <f t="array" ref="O9703">IF(SUMPRODUCT(MAX(ISNUMBER(SEARCH(Fuel_Rules!$A$6:$A$30,$E9703))*ISNUMBER(SEARCH(Fuel_Rules!$B$6:$B$30,$F9703))*(Fuel_Rules!$A$6:$A$30&lt;&gt;"")))&gt;0,"Plug-in hybrid",IF($G9703="Diesel","Diesel","Gasoline"))</f>
        <v>Gasoline</v>
      </c>
    </row>
    <row r="9704" spans="1:15" ht="15" customHeight="1" x14ac:dyDescent="0.25">
      <c r="A9704" s="1">
        <v>2022</v>
      </c>
      <c r="B9704" s="1" t="s">
        <v>12135</v>
      </c>
      <c r="C9704" s="1" t="s">
        <v>881</v>
      </c>
      <c r="D9704" s="1" t="s">
        <v>12379</v>
      </c>
      <c r="E9704" s="1" t="s">
        <v>831</v>
      </c>
      <c r="F9704" s="1" t="s">
        <v>883</v>
      </c>
      <c r="G9704" s="1" t="s">
        <v>103</v>
      </c>
      <c r="H9704" s="1" t="s">
        <v>437</v>
      </c>
      <c r="I9704" s="1">
        <v>1.6</v>
      </c>
      <c r="J9704" s="1">
        <v>2023</v>
      </c>
      <c r="K9704" s="1">
        <v>105451</v>
      </c>
      <c r="L9704" s="1">
        <v>0</v>
      </c>
      <c r="M9704" s="1">
        <f t="array" ref="M9704">SUMPRODUCT(MAX(ISNUMBER(SEARCH('Class Rules'!$B$6:$B$85,$E9704))*ISNUMBER(SEARCH('Class Rules'!$C$6:$C$85,$F9704))*'Class Rules'!$A$6:$A$85))</f>
        <v>0</v>
      </c>
      <c r="N9704" s="1" t="str">
        <f t="array" ref="N9704">IF($M9704=0,'Class Rules'!$D$3,INDEX('Class Rules'!$D$6:$D$85,MATCH($M9704,'Class Rules'!$A$6:$A$85,0)))</f>
        <v>Passenger LDV</v>
      </c>
      <c r="O9704" s="1" t="str">
        <f t="array" ref="O9704">IF(SUMPRODUCT(MAX(ISNUMBER(SEARCH(Fuel_Rules!$A$6:$A$30,$E9704))*ISNUMBER(SEARCH(Fuel_Rules!$B$6:$B$30,$F9704))*(Fuel_Rules!$A$6:$A$30&lt;&gt;"")))&gt;0,"Plug-in hybrid",IF($G9704="Diesel","Diesel","Gasoline"))</f>
        <v>Gasoline</v>
      </c>
    </row>
    <row r="9705" spans="1:15" ht="15" customHeight="1" x14ac:dyDescent="0.25">
      <c r="A9705" s="1">
        <v>2022</v>
      </c>
      <c r="B9705" s="1" t="s">
        <v>12135</v>
      </c>
      <c r="C9705" s="1" t="s">
        <v>4351</v>
      </c>
      <c r="D9705" s="1" t="s">
        <v>12380</v>
      </c>
      <c r="E9705" s="1" t="s">
        <v>831</v>
      </c>
      <c r="F9705" s="1" t="s">
        <v>4353</v>
      </c>
      <c r="G9705" s="1" t="s">
        <v>105</v>
      </c>
      <c r="H9705" s="1" t="s">
        <v>298</v>
      </c>
      <c r="I9705" s="1">
        <v>1.5</v>
      </c>
      <c r="J9705" s="1">
        <v>2023</v>
      </c>
      <c r="K9705" s="1">
        <v>165850</v>
      </c>
      <c r="L9705" s="1">
        <v>0</v>
      </c>
      <c r="M9705" s="1">
        <f t="array" ref="M9705">SUMPRODUCT(MAX(ISNUMBER(SEARCH('Class Rules'!$B$6:$B$85,$E9705))*ISNUMBER(SEARCH('Class Rules'!$C$6:$C$85,$F9705))*'Class Rules'!$A$6:$A$85))</f>
        <v>31</v>
      </c>
      <c r="N9705" s="1" t="str">
        <f t="array" ref="N9705">IF($M9705=0,'Class Rules'!$D$3,INDEX('Class Rules'!$D$6:$D$85,MATCH($M9705,'Class Rules'!$A$6:$A$85,0)))</f>
        <v>Freight LDV</v>
      </c>
      <c r="O9705" s="1" t="str">
        <f t="array" ref="O9705">IF(SUMPRODUCT(MAX(ISNUMBER(SEARCH(Fuel_Rules!$A$6:$A$30,$E9705))*ISNUMBER(SEARCH(Fuel_Rules!$B$6:$B$30,$F9705))*(Fuel_Rules!$A$6:$A$30&lt;&gt;"")))&gt;0,"Plug-in hybrid",IF($G9705="Diesel","Diesel","Gasoline"))</f>
        <v>Diesel</v>
      </c>
    </row>
    <row r="9706" spans="1:15" ht="15" customHeight="1" x14ac:dyDescent="0.25">
      <c r="A9706" s="1">
        <v>2022</v>
      </c>
      <c r="B9706" s="1" t="s">
        <v>12135</v>
      </c>
      <c r="C9706" s="1" t="s">
        <v>4351</v>
      </c>
      <c r="D9706" s="1" t="s">
        <v>12381</v>
      </c>
      <c r="E9706" s="1" t="s">
        <v>831</v>
      </c>
      <c r="F9706" s="1" t="s">
        <v>4353</v>
      </c>
      <c r="G9706" s="1" t="s">
        <v>105</v>
      </c>
      <c r="H9706" s="1" t="s">
        <v>298</v>
      </c>
      <c r="I9706" s="1">
        <v>1.5</v>
      </c>
      <c r="J9706" s="1">
        <v>2023</v>
      </c>
      <c r="K9706" s="1">
        <v>156827</v>
      </c>
      <c r="L9706" s="1">
        <v>0</v>
      </c>
      <c r="M9706" s="1">
        <f t="array" ref="M9706">SUMPRODUCT(MAX(ISNUMBER(SEARCH('Class Rules'!$B$6:$B$85,$E9706))*ISNUMBER(SEARCH('Class Rules'!$C$6:$C$85,$F9706))*'Class Rules'!$A$6:$A$85))</f>
        <v>31</v>
      </c>
      <c r="N9706" s="1" t="str">
        <f t="array" ref="N9706">IF($M9706=0,'Class Rules'!$D$3,INDEX('Class Rules'!$D$6:$D$85,MATCH($M9706,'Class Rules'!$A$6:$A$85,0)))</f>
        <v>Freight LDV</v>
      </c>
      <c r="O9706" s="1" t="str">
        <f t="array" ref="O9706">IF(SUMPRODUCT(MAX(ISNUMBER(SEARCH(Fuel_Rules!$A$6:$A$30,$E9706))*ISNUMBER(SEARCH(Fuel_Rules!$B$6:$B$30,$F9706))*(Fuel_Rules!$A$6:$A$30&lt;&gt;"")))&gt;0,"Plug-in hybrid",IF($G9706="Diesel","Diesel","Gasoline"))</f>
        <v>Diesel</v>
      </c>
    </row>
    <row r="9707" spans="1:15" ht="15" customHeight="1" x14ac:dyDescent="0.25">
      <c r="A9707" s="1">
        <v>2022</v>
      </c>
      <c r="B9707" s="1" t="s">
        <v>12135</v>
      </c>
      <c r="C9707" s="1" t="s">
        <v>4354</v>
      </c>
      <c r="D9707" s="1" t="s">
        <v>12382</v>
      </c>
      <c r="E9707" s="1" t="s">
        <v>831</v>
      </c>
      <c r="F9707" s="1" t="s">
        <v>4356</v>
      </c>
      <c r="G9707" s="1" t="s">
        <v>105</v>
      </c>
      <c r="H9707" s="1" t="s">
        <v>298</v>
      </c>
      <c r="I9707" s="1">
        <v>1.5</v>
      </c>
      <c r="J9707" s="1">
        <v>2023</v>
      </c>
      <c r="K9707" s="1">
        <v>172387</v>
      </c>
      <c r="L9707" s="1">
        <v>0</v>
      </c>
      <c r="M9707" s="1">
        <f t="array" ref="M9707">SUMPRODUCT(MAX(ISNUMBER(SEARCH('Class Rules'!$B$6:$B$85,$E9707))*ISNUMBER(SEARCH('Class Rules'!$C$6:$C$85,$F9707))*'Class Rules'!$A$6:$A$85))</f>
        <v>0</v>
      </c>
      <c r="N9707" s="1" t="str">
        <f t="array" ref="N9707">IF($M9707=0,'Class Rules'!$D$3,INDEX('Class Rules'!$D$6:$D$85,MATCH($M9707,'Class Rules'!$A$6:$A$85,0)))</f>
        <v>Passenger LDV</v>
      </c>
      <c r="O9707" s="1" t="str">
        <f t="array" ref="O9707">IF(SUMPRODUCT(MAX(ISNUMBER(SEARCH(Fuel_Rules!$A$6:$A$30,$E9707))*ISNUMBER(SEARCH(Fuel_Rules!$B$6:$B$30,$F9707))*(Fuel_Rules!$A$6:$A$30&lt;&gt;"")))&gt;0,"Plug-in hybrid",IF($G9707="Diesel","Diesel","Gasoline"))</f>
        <v>Diesel</v>
      </c>
    </row>
    <row r="9708" spans="1:15" ht="15" customHeight="1" x14ac:dyDescent="0.25">
      <c r="A9708" s="1">
        <v>2022</v>
      </c>
      <c r="B9708" s="1" t="s">
        <v>12135</v>
      </c>
      <c r="C9708" s="1" t="s">
        <v>4354</v>
      </c>
      <c r="D9708" s="1" t="s">
        <v>12383</v>
      </c>
      <c r="E9708" s="1" t="s">
        <v>831</v>
      </c>
      <c r="F9708" s="1" t="s">
        <v>4356</v>
      </c>
      <c r="G9708" s="1" t="s">
        <v>105</v>
      </c>
      <c r="H9708" s="1" t="s">
        <v>298</v>
      </c>
      <c r="I9708" s="1">
        <v>1.5</v>
      </c>
      <c r="J9708" s="1">
        <v>2023</v>
      </c>
      <c r="K9708" s="1">
        <v>164571</v>
      </c>
      <c r="L9708" s="1">
        <v>0</v>
      </c>
      <c r="M9708" s="1">
        <f t="array" ref="M9708">SUMPRODUCT(MAX(ISNUMBER(SEARCH('Class Rules'!$B$6:$B$85,$E9708))*ISNUMBER(SEARCH('Class Rules'!$C$6:$C$85,$F9708))*'Class Rules'!$A$6:$A$85))</f>
        <v>0</v>
      </c>
      <c r="N9708" s="1" t="str">
        <f t="array" ref="N9708">IF($M9708=0,'Class Rules'!$D$3,INDEX('Class Rules'!$D$6:$D$85,MATCH($M9708,'Class Rules'!$A$6:$A$85,0)))</f>
        <v>Passenger LDV</v>
      </c>
      <c r="O9708" s="1" t="str">
        <f t="array" ref="O9708">IF(SUMPRODUCT(MAX(ISNUMBER(SEARCH(Fuel_Rules!$A$6:$A$30,$E9708))*ISNUMBER(SEARCH(Fuel_Rules!$B$6:$B$30,$F9708))*(Fuel_Rules!$A$6:$A$30&lt;&gt;"")))&gt;0,"Plug-in hybrid",IF($G9708="Diesel","Diesel","Gasoline"))</f>
        <v>Diesel</v>
      </c>
    </row>
    <row r="9709" spans="1:15" ht="15" customHeight="1" x14ac:dyDescent="0.25">
      <c r="A9709" s="1">
        <v>2022</v>
      </c>
      <c r="B9709" s="1" t="s">
        <v>12135</v>
      </c>
      <c r="C9709" s="1" t="s">
        <v>5341</v>
      </c>
      <c r="D9709" s="1" t="s">
        <v>12384</v>
      </c>
      <c r="E9709" s="1" t="s">
        <v>831</v>
      </c>
      <c r="F9709" s="1" t="s">
        <v>5343</v>
      </c>
      <c r="G9709" s="1" t="s">
        <v>105</v>
      </c>
      <c r="H9709" s="1" t="s">
        <v>298</v>
      </c>
      <c r="I9709" s="1">
        <v>2.2000000000000002</v>
      </c>
      <c r="J9709" s="1">
        <v>2023</v>
      </c>
      <c r="K9709" s="1">
        <v>213199</v>
      </c>
      <c r="L9709" s="1">
        <v>0</v>
      </c>
      <c r="M9709" s="1">
        <f t="array" ref="M9709">SUMPRODUCT(MAX(ISNUMBER(SEARCH('Class Rules'!$B$6:$B$85,$E9709))*ISNUMBER(SEARCH('Class Rules'!$C$6:$C$85,$F9709))*'Class Rules'!$A$6:$A$85))</f>
        <v>30</v>
      </c>
      <c r="N9709" s="1" t="str">
        <f t="array" ref="N9709">IF($M9709=0,'Class Rules'!$D$3,INDEX('Class Rules'!$D$6:$D$85,MATCH($M9709,'Class Rules'!$A$6:$A$85,0)))</f>
        <v>Freight LDV</v>
      </c>
      <c r="O9709" s="1" t="str">
        <f t="array" ref="O9709">IF(SUMPRODUCT(MAX(ISNUMBER(SEARCH(Fuel_Rules!$A$6:$A$30,$E9709))*ISNUMBER(SEARCH(Fuel_Rules!$B$6:$B$30,$F9709))*(Fuel_Rules!$A$6:$A$30&lt;&gt;"")))&gt;0,"Plug-in hybrid",IF($G9709="Diesel","Diesel","Gasoline"))</f>
        <v>Diesel</v>
      </c>
    </row>
    <row r="9710" spans="1:15" ht="15" customHeight="1" x14ac:dyDescent="0.25">
      <c r="A9710" s="1">
        <v>2022</v>
      </c>
      <c r="B9710" s="1" t="s">
        <v>12135</v>
      </c>
      <c r="C9710" s="1" t="s">
        <v>5341</v>
      </c>
      <c r="D9710" s="1" t="s">
        <v>12385</v>
      </c>
      <c r="E9710" s="1" t="s">
        <v>831</v>
      </c>
      <c r="F9710" s="1" t="s">
        <v>5343</v>
      </c>
      <c r="G9710" s="1" t="s">
        <v>105</v>
      </c>
      <c r="H9710" s="1" t="s">
        <v>298</v>
      </c>
      <c r="I9710" s="1">
        <v>2.2000000000000002</v>
      </c>
      <c r="J9710" s="1">
        <v>2023</v>
      </c>
      <c r="K9710" s="1">
        <v>202539</v>
      </c>
      <c r="L9710" s="1">
        <v>0</v>
      </c>
      <c r="M9710" s="1">
        <f t="array" ref="M9710">SUMPRODUCT(MAX(ISNUMBER(SEARCH('Class Rules'!$B$6:$B$85,$E9710))*ISNUMBER(SEARCH('Class Rules'!$C$6:$C$85,$F9710))*'Class Rules'!$A$6:$A$85))</f>
        <v>30</v>
      </c>
      <c r="N9710" s="1" t="str">
        <f t="array" ref="N9710">IF($M9710=0,'Class Rules'!$D$3,INDEX('Class Rules'!$D$6:$D$85,MATCH($M9710,'Class Rules'!$A$6:$A$85,0)))</f>
        <v>Freight LDV</v>
      </c>
      <c r="O9710" s="1" t="str">
        <f t="array" ref="O9710">IF(SUMPRODUCT(MAX(ISNUMBER(SEARCH(Fuel_Rules!$A$6:$A$30,$E9710))*ISNUMBER(SEARCH(Fuel_Rules!$B$6:$B$30,$F9710))*(Fuel_Rules!$A$6:$A$30&lt;&gt;"")))&gt;0,"Plug-in hybrid",IF($G9710="Diesel","Diesel","Gasoline"))</f>
        <v>Diesel</v>
      </c>
    </row>
    <row r="9711" spans="1:15" ht="15" customHeight="1" x14ac:dyDescent="0.25">
      <c r="A9711" s="1">
        <v>2022</v>
      </c>
      <c r="B9711" s="1" t="s">
        <v>12135</v>
      </c>
      <c r="C9711" s="1" t="s">
        <v>5344</v>
      </c>
      <c r="D9711" s="1" t="s">
        <v>12386</v>
      </c>
      <c r="E9711" s="1" t="s">
        <v>831</v>
      </c>
      <c r="F9711" s="1" t="s">
        <v>5346</v>
      </c>
      <c r="G9711" s="1" t="s">
        <v>105</v>
      </c>
      <c r="H9711" s="1" t="s">
        <v>298</v>
      </c>
      <c r="I9711" s="1">
        <v>2.2000000000000002</v>
      </c>
      <c r="J9711" s="1">
        <v>2023</v>
      </c>
      <c r="K9711" s="1">
        <v>203783</v>
      </c>
      <c r="L9711" s="1">
        <v>0</v>
      </c>
      <c r="M9711" s="1">
        <f t="array" ref="M9711">SUMPRODUCT(MAX(ISNUMBER(SEARCH('Class Rules'!$B$6:$B$85,$E9711))*ISNUMBER(SEARCH('Class Rules'!$C$6:$C$85,$F9711))*'Class Rules'!$A$6:$A$85))</f>
        <v>31</v>
      </c>
      <c r="N9711" s="1" t="str">
        <f t="array" ref="N9711">IF($M9711=0,'Class Rules'!$D$3,INDEX('Class Rules'!$D$6:$D$85,MATCH($M9711,'Class Rules'!$A$6:$A$85,0)))</f>
        <v>Freight LDV</v>
      </c>
      <c r="O9711" s="1" t="str">
        <f t="array" ref="O9711">IF(SUMPRODUCT(MAX(ISNUMBER(SEARCH(Fuel_Rules!$A$6:$A$30,$E9711))*ISNUMBER(SEARCH(Fuel_Rules!$B$6:$B$30,$F9711))*(Fuel_Rules!$A$6:$A$30&lt;&gt;"")))&gt;0,"Plug-in hybrid",IF($G9711="Diesel","Diesel","Gasoline"))</f>
        <v>Diesel</v>
      </c>
    </row>
    <row r="9712" spans="1:15" ht="15" customHeight="1" x14ac:dyDescent="0.25">
      <c r="A9712" s="1">
        <v>2022</v>
      </c>
      <c r="B9712" s="1" t="s">
        <v>12135</v>
      </c>
      <c r="C9712" s="1" t="s">
        <v>5347</v>
      </c>
      <c r="D9712" s="1" t="s">
        <v>12387</v>
      </c>
      <c r="E9712" s="1" t="s">
        <v>831</v>
      </c>
      <c r="F9712" s="1" t="s">
        <v>5349</v>
      </c>
      <c r="G9712" s="1" t="s">
        <v>103</v>
      </c>
      <c r="H9712" s="1" t="s">
        <v>437</v>
      </c>
      <c r="I9712" s="1">
        <v>1.6</v>
      </c>
      <c r="J9712" s="1">
        <v>2023</v>
      </c>
      <c r="K9712" s="1">
        <v>133864</v>
      </c>
      <c r="L9712" s="1">
        <v>0</v>
      </c>
      <c r="M9712" s="1">
        <f t="array" ref="M9712">SUMPRODUCT(MAX(ISNUMBER(SEARCH('Class Rules'!$B$6:$B$85,$E9712))*ISNUMBER(SEARCH('Class Rules'!$C$6:$C$85,$F9712))*'Class Rules'!$A$6:$A$85))</f>
        <v>0</v>
      </c>
      <c r="N9712" s="1" t="str">
        <f t="array" ref="N9712">IF($M9712=0,'Class Rules'!$D$3,INDEX('Class Rules'!$D$6:$D$85,MATCH($M9712,'Class Rules'!$A$6:$A$85,0)))</f>
        <v>Passenger LDV</v>
      </c>
      <c r="O9712" s="1" t="str">
        <f t="array" ref="O9712">IF(SUMPRODUCT(MAX(ISNUMBER(SEARCH(Fuel_Rules!$A$6:$A$30,$E9712))*ISNUMBER(SEARCH(Fuel_Rules!$B$6:$B$30,$F9712))*(Fuel_Rules!$A$6:$A$30&lt;&gt;"")))&gt;0,"Plug-in hybrid",IF($G9712="Diesel","Diesel","Gasoline"))</f>
        <v>Gasoline</v>
      </c>
    </row>
    <row r="9713" spans="1:15" ht="15" customHeight="1" x14ac:dyDescent="0.25">
      <c r="A9713" s="1">
        <v>2022</v>
      </c>
      <c r="B9713" s="1" t="s">
        <v>12135</v>
      </c>
      <c r="C9713" s="1" t="s">
        <v>5347</v>
      </c>
      <c r="D9713" s="1" t="s">
        <v>12388</v>
      </c>
      <c r="E9713" s="1" t="s">
        <v>831</v>
      </c>
      <c r="F9713" s="1" t="s">
        <v>5349</v>
      </c>
      <c r="G9713" s="1" t="s">
        <v>103</v>
      </c>
      <c r="H9713" s="1" t="s">
        <v>437</v>
      </c>
      <c r="I9713" s="1">
        <v>1.6</v>
      </c>
      <c r="J9713" s="1">
        <v>2023</v>
      </c>
      <c r="K9713" s="1">
        <v>125162</v>
      </c>
      <c r="L9713" s="1">
        <v>0</v>
      </c>
      <c r="M9713" s="1">
        <f t="array" ref="M9713">SUMPRODUCT(MAX(ISNUMBER(SEARCH('Class Rules'!$B$6:$B$85,$E9713))*ISNUMBER(SEARCH('Class Rules'!$C$6:$C$85,$F9713))*'Class Rules'!$A$6:$A$85))</f>
        <v>0</v>
      </c>
      <c r="N9713" s="1" t="str">
        <f t="array" ref="N9713">IF($M9713=0,'Class Rules'!$D$3,INDEX('Class Rules'!$D$6:$D$85,MATCH($M9713,'Class Rules'!$A$6:$A$85,0)))</f>
        <v>Passenger LDV</v>
      </c>
      <c r="O9713" s="1" t="str">
        <f t="array" ref="O9713">IF(SUMPRODUCT(MAX(ISNUMBER(SEARCH(Fuel_Rules!$A$6:$A$30,$E9713))*ISNUMBER(SEARCH(Fuel_Rules!$B$6:$B$30,$F9713))*(Fuel_Rules!$A$6:$A$30&lt;&gt;"")))&gt;0,"Plug-in hybrid",IF($G9713="Diesel","Diesel","Gasoline"))</f>
        <v>Gasoline</v>
      </c>
    </row>
    <row r="9714" spans="1:15" ht="15" customHeight="1" x14ac:dyDescent="0.25">
      <c r="A9714" s="1">
        <v>2022</v>
      </c>
      <c r="B9714" s="1" t="s">
        <v>12135</v>
      </c>
      <c r="C9714" s="1" t="s">
        <v>11263</v>
      </c>
      <c r="D9714" s="1" t="s">
        <v>12389</v>
      </c>
      <c r="E9714" s="1" t="s">
        <v>831</v>
      </c>
      <c r="F9714" s="1" t="s">
        <v>11265</v>
      </c>
      <c r="G9714" s="1" t="s">
        <v>103</v>
      </c>
      <c r="H9714" s="1" t="s">
        <v>298</v>
      </c>
      <c r="I9714" s="1">
        <v>1</v>
      </c>
      <c r="J9714" s="1">
        <v>2023</v>
      </c>
      <c r="K9714" s="1">
        <v>70362</v>
      </c>
      <c r="L9714" s="1">
        <v>0</v>
      </c>
      <c r="M9714" s="1">
        <f t="array" ref="M9714">SUMPRODUCT(MAX(ISNUMBER(SEARCH('Class Rules'!$B$6:$B$85,$E9714))*ISNUMBER(SEARCH('Class Rules'!$C$6:$C$85,$F9714))*'Class Rules'!$A$6:$A$85))</f>
        <v>0</v>
      </c>
      <c r="N9714" s="1" t="str">
        <f t="array" ref="N9714">IF($M9714=0,'Class Rules'!$D$3,INDEX('Class Rules'!$D$6:$D$85,MATCH($M9714,'Class Rules'!$A$6:$A$85,0)))</f>
        <v>Passenger LDV</v>
      </c>
      <c r="O9714" s="1" t="str">
        <f t="array" ref="O9714">IF(SUMPRODUCT(MAX(ISNUMBER(SEARCH(Fuel_Rules!$A$6:$A$30,$E9714))*ISNUMBER(SEARCH(Fuel_Rules!$B$6:$B$30,$F9714))*(Fuel_Rules!$A$6:$A$30&lt;&gt;"")))&gt;0,"Plug-in hybrid",IF($G9714="Diesel","Diesel","Gasoline"))</f>
        <v>Gasoline</v>
      </c>
    </row>
    <row r="9715" spans="1:15" ht="15" customHeight="1" x14ac:dyDescent="0.25">
      <c r="A9715" s="1">
        <v>2022</v>
      </c>
      <c r="B9715" s="1" t="s">
        <v>12135</v>
      </c>
      <c r="C9715" s="1" t="s">
        <v>11263</v>
      </c>
      <c r="D9715" s="1" t="s">
        <v>12390</v>
      </c>
      <c r="E9715" s="1" t="s">
        <v>831</v>
      </c>
      <c r="F9715" s="1" t="s">
        <v>11265</v>
      </c>
      <c r="G9715" s="1" t="s">
        <v>103</v>
      </c>
      <c r="H9715" s="1" t="s">
        <v>298</v>
      </c>
      <c r="I9715" s="1">
        <v>1</v>
      </c>
      <c r="J9715" s="1">
        <v>2023</v>
      </c>
      <c r="K9715" s="1">
        <v>65643</v>
      </c>
      <c r="L9715" s="1">
        <v>0</v>
      </c>
      <c r="M9715" s="1">
        <f t="array" ref="M9715">SUMPRODUCT(MAX(ISNUMBER(SEARCH('Class Rules'!$B$6:$B$85,$E9715))*ISNUMBER(SEARCH('Class Rules'!$C$6:$C$85,$F9715))*'Class Rules'!$A$6:$A$85))</f>
        <v>0</v>
      </c>
      <c r="N9715" s="1" t="str">
        <f t="array" ref="N9715">IF($M9715=0,'Class Rules'!$D$3,INDEX('Class Rules'!$D$6:$D$85,MATCH($M9715,'Class Rules'!$A$6:$A$85,0)))</f>
        <v>Passenger LDV</v>
      </c>
      <c r="O9715" s="1" t="str">
        <f t="array" ref="O9715">IF(SUMPRODUCT(MAX(ISNUMBER(SEARCH(Fuel_Rules!$A$6:$A$30,$E9715))*ISNUMBER(SEARCH(Fuel_Rules!$B$6:$B$30,$F9715))*(Fuel_Rules!$A$6:$A$30&lt;&gt;"")))&gt;0,"Plug-in hybrid",IF($G9715="Diesel","Diesel","Gasoline"))</f>
        <v>Gasoline</v>
      </c>
    </row>
    <row r="9716" spans="1:15" ht="15" customHeight="1" x14ac:dyDescent="0.25">
      <c r="A9716" s="1">
        <v>2022</v>
      </c>
      <c r="B9716" s="1" t="s">
        <v>12135</v>
      </c>
      <c r="C9716" s="1" t="s">
        <v>11267</v>
      </c>
      <c r="D9716" s="1" t="s">
        <v>12391</v>
      </c>
      <c r="E9716" s="1" t="s">
        <v>831</v>
      </c>
      <c r="F9716" s="1" t="s">
        <v>11269</v>
      </c>
      <c r="G9716" s="1" t="s">
        <v>103</v>
      </c>
      <c r="H9716" s="1" t="s">
        <v>298</v>
      </c>
      <c r="I9716" s="1">
        <v>1</v>
      </c>
      <c r="J9716" s="1">
        <v>2023</v>
      </c>
      <c r="K9716" s="1">
        <v>75777</v>
      </c>
      <c r="L9716" s="1">
        <v>0</v>
      </c>
      <c r="M9716" s="1">
        <f t="array" ref="M9716">SUMPRODUCT(MAX(ISNUMBER(SEARCH('Class Rules'!$B$6:$B$85,$E9716))*ISNUMBER(SEARCH('Class Rules'!$C$6:$C$85,$F9716))*'Class Rules'!$A$6:$A$85))</f>
        <v>0</v>
      </c>
      <c r="N9716" s="1" t="str">
        <f t="array" ref="N9716">IF($M9716=0,'Class Rules'!$D$3,INDEX('Class Rules'!$D$6:$D$85,MATCH($M9716,'Class Rules'!$A$6:$A$85,0)))</f>
        <v>Passenger LDV</v>
      </c>
      <c r="O9716" s="1" t="str">
        <f t="array" ref="O9716">IF(SUMPRODUCT(MAX(ISNUMBER(SEARCH(Fuel_Rules!$A$6:$A$30,$E9716))*ISNUMBER(SEARCH(Fuel_Rules!$B$6:$B$30,$F9716))*(Fuel_Rules!$A$6:$A$30&lt;&gt;"")))&gt;0,"Plug-in hybrid",IF($G9716="Diesel","Diesel","Gasoline"))</f>
        <v>Gasoline</v>
      </c>
    </row>
    <row r="9717" spans="1:15" ht="15" customHeight="1" x14ac:dyDescent="0.25">
      <c r="A9717" s="1">
        <v>2022</v>
      </c>
      <c r="B9717" s="1" t="s">
        <v>12135</v>
      </c>
      <c r="C9717" s="1" t="s">
        <v>11267</v>
      </c>
      <c r="D9717" s="1" t="s">
        <v>12392</v>
      </c>
      <c r="E9717" s="1" t="s">
        <v>831</v>
      </c>
      <c r="F9717" s="1" t="s">
        <v>11269</v>
      </c>
      <c r="G9717" s="1" t="s">
        <v>103</v>
      </c>
      <c r="H9717" s="1" t="s">
        <v>298</v>
      </c>
      <c r="I9717" s="1">
        <v>1</v>
      </c>
      <c r="J9717" s="1">
        <v>2023</v>
      </c>
      <c r="K9717" s="1">
        <v>71019</v>
      </c>
      <c r="L9717" s="1">
        <v>0</v>
      </c>
      <c r="M9717" s="1">
        <f t="array" ref="M9717">SUMPRODUCT(MAX(ISNUMBER(SEARCH('Class Rules'!$B$6:$B$85,$E9717))*ISNUMBER(SEARCH('Class Rules'!$C$6:$C$85,$F9717))*'Class Rules'!$A$6:$A$85))</f>
        <v>0</v>
      </c>
      <c r="N9717" s="1" t="str">
        <f t="array" ref="N9717">IF($M9717=0,'Class Rules'!$D$3,INDEX('Class Rules'!$D$6:$D$85,MATCH($M9717,'Class Rules'!$A$6:$A$85,0)))</f>
        <v>Passenger LDV</v>
      </c>
      <c r="O9717" s="1" t="str">
        <f t="array" ref="O9717">IF(SUMPRODUCT(MAX(ISNUMBER(SEARCH(Fuel_Rules!$A$6:$A$30,$E9717))*ISNUMBER(SEARCH(Fuel_Rules!$B$6:$B$30,$F9717))*(Fuel_Rules!$A$6:$A$30&lt;&gt;"")))&gt;0,"Plug-in hybrid",IF($G9717="Diesel","Diesel","Gasoline"))</f>
        <v>Gasoline</v>
      </c>
    </row>
    <row r="9718" spans="1:15" ht="15" customHeight="1" x14ac:dyDescent="0.25">
      <c r="A9718" s="1">
        <v>2022</v>
      </c>
      <c r="B9718" s="1" t="s">
        <v>12135</v>
      </c>
      <c r="C9718" s="1" t="s">
        <v>11271</v>
      </c>
      <c r="D9718" s="1" t="s">
        <v>12393</v>
      </c>
      <c r="E9718" s="1" t="s">
        <v>831</v>
      </c>
      <c r="F9718" s="1" t="s">
        <v>11273</v>
      </c>
      <c r="G9718" s="1" t="s">
        <v>103</v>
      </c>
      <c r="H9718" s="1" t="s">
        <v>298</v>
      </c>
      <c r="I9718" s="1">
        <v>1</v>
      </c>
      <c r="J9718" s="1">
        <v>2023</v>
      </c>
      <c r="K9718" s="1">
        <v>80275</v>
      </c>
      <c r="L9718" s="1">
        <v>0</v>
      </c>
      <c r="M9718" s="1">
        <f t="array" ref="M9718">SUMPRODUCT(MAX(ISNUMBER(SEARCH('Class Rules'!$B$6:$B$85,$E9718))*ISNUMBER(SEARCH('Class Rules'!$C$6:$C$85,$F9718))*'Class Rules'!$A$6:$A$85))</f>
        <v>0</v>
      </c>
      <c r="N9718" s="1" t="str">
        <f t="array" ref="N9718">IF($M9718=0,'Class Rules'!$D$3,INDEX('Class Rules'!$D$6:$D$85,MATCH($M9718,'Class Rules'!$A$6:$A$85,0)))</f>
        <v>Passenger LDV</v>
      </c>
      <c r="O9718" s="1" t="str">
        <f t="array" ref="O9718">IF(SUMPRODUCT(MAX(ISNUMBER(SEARCH(Fuel_Rules!$A$6:$A$30,$E9718))*ISNUMBER(SEARCH(Fuel_Rules!$B$6:$B$30,$F9718))*(Fuel_Rules!$A$6:$A$30&lt;&gt;"")))&gt;0,"Plug-in hybrid",IF($G9718="Diesel","Diesel","Gasoline"))</f>
        <v>Gasoline</v>
      </c>
    </row>
    <row r="9719" spans="1:15" ht="15" customHeight="1" x14ac:dyDescent="0.25">
      <c r="A9719" s="1">
        <v>2022</v>
      </c>
      <c r="B9719" s="1" t="s">
        <v>12135</v>
      </c>
      <c r="C9719" s="1" t="s">
        <v>11271</v>
      </c>
      <c r="D9719" s="1" t="s">
        <v>12394</v>
      </c>
      <c r="E9719" s="1" t="s">
        <v>831</v>
      </c>
      <c r="F9719" s="1" t="s">
        <v>11273</v>
      </c>
      <c r="G9719" s="1" t="s">
        <v>103</v>
      </c>
      <c r="H9719" s="1" t="s">
        <v>298</v>
      </c>
      <c r="I9719" s="1">
        <v>1</v>
      </c>
      <c r="J9719" s="1">
        <v>2023</v>
      </c>
      <c r="K9719" s="1">
        <v>74773</v>
      </c>
      <c r="L9719" s="1">
        <v>0</v>
      </c>
      <c r="M9719" s="1">
        <f t="array" ref="M9719">SUMPRODUCT(MAX(ISNUMBER(SEARCH('Class Rules'!$B$6:$B$85,$E9719))*ISNUMBER(SEARCH('Class Rules'!$C$6:$C$85,$F9719))*'Class Rules'!$A$6:$A$85))</f>
        <v>0</v>
      </c>
      <c r="N9719" s="1" t="str">
        <f t="array" ref="N9719">IF($M9719=0,'Class Rules'!$D$3,INDEX('Class Rules'!$D$6:$D$85,MATCH($M9719,'Class Rules'!$A$6:$A$85,0)))</f>
        <v>Passenger LDV</v>
      </c>
      <c r="O9719" s="1" t="str">
        <f t="array" ref="O9719">IF(SUMPRODUCT(MAX(ISNUMBER(SEARCH(Fuel_Rules!$A$6:$A$30,$E9719))*ISNUMBER(SEARCH(Fuel_Rules!$B$6:$B$30,$F9719))*(Fuel_Rules!$A$6:$A$30&lt;&gt;"")))&gt;0,"Plug-in hybrid",IF($G9719="Diesel","Diesel","Gasoline"))</f>
        <v>Gasoline</v>
      </c>
    </row>
    <row r="9720" spans="1:15" ht="15" customHeight="1" x14ac:dyDescent="0.25">
      <c r="A9720" s="1">
        <v>2022</v>
      </c>
      <c r="B9720" s="1" t="s">
        <v>12135</v>
      </c>
      <c r="C9720" s="1" t="s">
        <v>11275</v>
      </c>
      <c r="D9720" s="1" t="s">
        <v>12395</v>
      </c>
      <c r="E9720" s="1" t="s">
        <v>831</v>
      </c>
      <c r="F9720" s="1" t="s">
        <v>11277</v>
      </c>
      <c r="G9720" s="1" t="s">
        <v>103</v>
      </c>
      <c r="H9720" s="1" t="s">
        <v>298</v>
      </c>
      <c r="I9720" s="1">
        <v>1.6</v>
      </c>
      <c r="J9720" s="1">
        <v>2023</v>
      </c>
      <c r="K9720" s="1">
        <v>88544</v>
      </c>
      <c r="L9720" s="1">
        <v>0</v>
      </c>
      <c r="M9720" s="1">
        <f t="array" ref="M9720">SUMPRODUCT(MAX(ISNUMBER(SEARCH('Class Rules'!$B$6:$B$85,$E9720))*ISNUMBER(SEARCH('Class Rules'!$C$6:$C$85,$F9720))*'Class Rules'!$A$6:$A$85))</f>
        <v>0</v>
      </c>
      <c r="N9720" s="1" t="str">
        <f t="array" ref="N9720">IF($M9720=0,'Class Rules'!$D$3,INDEX('Class Rules'!$D$6:$D$85,MATCH($M9720,'Class Rules'!$A$6:$A$85,0)))</f>
        <v>Passenger LDV</v>
      </c>
      <c r="O9720" s="1" t="str">
        <f t="array" ref="O9720">IF(SUMPRODUCT(MAX(ISNUMBER(SEARCH(Fuel_Rules!$A$6:$A$30,$E9720))*ISNUMBER(SEARCH(Fuel_Rules!$B$6:$B$30,$F9720))*(Fuel_Rules!$A$6:$A$30&lt;&gt;"")))&gt;0,"Plug-in hybrid",IF($G9720="Diesel","Diesel","Gasoline"))</f>
        <v>Gasoline</v>
      </c>
    </row>
    <row r="9721" spans="1:15" ht="15" customHeight="1" x14ac:dyDescent="0.25">
      <c r="A9721" s="1">
        <v>2022</v>
      </c>
      <c r="B9721" s="1" t="s">
        <v>12135</v>
      </c>
      <c r="C9721" s="1" t="s">
        <v>11275</v>
      </c>
      <c r="D9721" s="1" t="s">
        <v>12396</v>
      </c>
      <c r="E9721" s="1" t="s">
        <v>831</v>
      </c>
      <c r="F9721" s="1" t="s">
        <v>11277</v>
      </c>
      <c r="G9721" s="1" t="s">
        <v>103</v>
      </c>
      <c r="H9721" s="1" t="s">
        <v>298</v>
      </c>
      <c r="I9721" s="1">
        <v>1.6</v>
      </c>
      <c r="J9721" s="1">
        <v>2023</v>
      </c>
      <c r="K9721" s="1">
        <v>82279</v>
      </c>
      <c r="L9721" s="1">
        <v>0</v>
      </c>
      <c r="M9721" s="1">
        <f t="array" ref="M9721">SUMPRODUCT(MAX(ISNUMBER(SEARCH('Class Rules'!$B$6:$B$85,$E9721))*ISNUMBER(SEARCH('Class Rules'!$C$6:$C$85,$F9721))*'Class Rules'!$A$6:$A$85))</f>
        <v>0</v>
      </c>
      <c r="N9721" s="1" t="str">
        <f t="array" ref="N9721">IF($M9721=0,'Class Rules'!$D$3,INDEX('Class Rules'!$D$6:$D$85,MATCH($M9721,'Class Rules'!$A$6:$A$85,0)))</f>
        <v>Passenger LDV</v>
      </c>
      <c r="O9721" s="1" t="str">
        <f t="array" ref="O9721">IF(SUMPRODUCT(MAX(ISNUMBER(SEARCH(Fuel_Rules!$A$6:$A$30,$E9721))*ISNUMBER(SEARCH(Fuel_Rules!$B$6:$B$30,$F9721))*(Fuel_Rules!$A$6:$A$30&lt;&gt;"")))&gt;0,"Plug-in hybrid",IF($G9721="Diesel","Diesel","Gasoline"))</f>
        <v>Gasoline</v>
      </c>
    </row>
    <row r="9722" spans="1:15" ht="15" customHeight="1" x14ac:dyDescent="0.25">
      <c r="A9722" s="1">
        <v>2022</v>
      </c>
      <c r="B9722" s="1" t="s">
        <v>12135</v>
      </c>
      <c r="C9722" s="1" t="s">
        <v>11279</v>
      </c>
      <c r="D9722" s="1" t="s">
        <v>12397</v>
      </c>
      <c r="E9722" s="1" t="s">
        <v>831</v>
      </c>
      <c r="F9722" s="1" t="s">
        <v>11281</v>
      </c>
      <c r="G9722" s="1" t="s">
        <v>103</v>
      </c>
      <c r="H9722" s="1" t="s">
        <v>437</v>
      </c>
      <c r="I9722" s="1">
        <v>1.6</v>
      </c>
      <c r="J9722" s="1">
        <v>2023</v>
      </c>
      <c r="K9722" s="1">
        <v>95172</v>
      </c>
      <c r="L9722" s="1">
        <v>0</v>
      </c>
      <c r="M9722" s="1">
        <f t="array" ref="M9722">SUMPRODUCT(MAX(ISNUMBER(SEARCH('Class Rules'!$B$6:$B$85,$E9722))*ISNUMBER(SEARCH('Class Rules'!$C$6:$C$85,$F9722))*'Class Rules'!$A$6:$A$85))</f>
        <v>0</v>
      </c>
      <c r="N9722" s="1" t="str">
        <f t="array" ref="N9722">IF($M9722=0,'Class Rules'!$D$3,INDEX('Class Rules'!$D$6:$D$85,MATCH($M9722,'Class Rules'!$A$6:$A$85,0)))</f>
        <v>Passenger LDV</v>
      </c>
      <c r="O9722" s="1" t="str">
        <f t="array" ref="O9722">IF(SUMPRODUCT(MAX(ISNUMBER(SEARCH(Fuel_Rules!$A$6:$A$30,$E9722))*ISNUMBER(SEARCH(Fuel_Rules!$B$6:$B$30,$F9722))*(Fuel_Rules!$A$6:$A$30&lt;&gt;"")))&gt;0,"Plug-in hybrid",IF($G9722="Diesel","Diesel","Gasoline"))</f>
        <v>Gasoline</v>
      </c>
    </row>
    <row r="9723" spans="1:15" ht="15" customHeight="1" x14ac:dyDescent="0.25">
      <c r="A9723" s="1">
        <v>2022</v>
      </c>
      <c r="B9723" s="1" t="s">
        <v>12135</v>
      </c>
      <c r="C9723" s="1" t="s">
        <v>11279</v>
      </c>
      <c r="D9723" s="1" t="s">
        <v>12398</v>
      </c>
      <c r="E9723" s="1" t="s">
        <v>831</v>
      </c>
      <c r="F9723" s="1" t="s">
        <v>11281</v>
      </c>
      <c r="G9723" s="1" t="s">
        <v>103</v>
      </c>
      <c r="H9723" s="1" t="s">
        <v>437</v>
      </c>
      <c r="I9723" s="1">
        <v>1.6</v>
      </c>
      <c r="J9723" s="1">
        <v>2023</v>
      </c>
      <c r="K9723" s="1">
        <v>88847</v>
      </c>
      <c r="L9723" s="1">
        <v>0</v>
      </c>
      <c r="M9723" s="1">
        <f t="array" ref="M9723">SUMPRODUCT(MAX(ISNUMBER(SEARCH('Class Rules'!$B$6:$B$85,$E9723))*ISNUMBER(SEARCH('Class Rules'!$C$6:$C$85,$F9723))*'Class Rules'!$A$6:$A$85))</f>
        <v>0</v>
      </c>
      <c r="N9723" s="1" t="str">
        <f t="array" ref="N9723">IF($M9723=0,'Class Rules'!$D$3,INDEX('Class Rules'!$D$6:$D$85,MATCH($M9723,'Class Rules'!$A$6:$A$85,0)))</f>
        <v>Passenger LDV</v>
      </c>
      <c r="O9723" s="1" t="str">
        <f t="array" ref="O9723">IF(SUMPRODUCT(MAX(ISNUMBER(SEARCH(Fuel_Rules!$A$6:$A$30,$E9723))*ISNUMBER(SEARCH(Fuel_Rules!$B$6:$B$30,$F9723))*(Fuel_Rules!$A$6:$A$30&lt;&gt;"")))&gt;0,"Plug-in hybrid",IF($G9723="Diesel","Diesel","Gasoline"))</f>
        <v>Gasoline</v>
      </c>
    </row>
    <row r="9724" spans="1:15" ht="15" customHeight="1" x14ac:dyDescent="0.25">
      <c r="A9724" s="1">
        <v>2022</v>
      </c>
      <c r="B9724" s="1" t="s">
        <v>12135</v>
      </c>
      <c r="C9724" s="1" t="s">
        <v>11283</v>
      </c>
      <c r="D9724" s="1" t="s">
        <v>12399</v>
      </c>
      <c r="E9724" s="1" t="s">
        <v>831</v>
      </c>
      <c r="F9724" s="1" t="s">
        <v>11285</v>
      </c>
      <c r="G9724" s="1" t="s">
        <v>103</v>
      </c>
      <c r="H9724" s="1" t="s">
        <v>298</v>
      </c>
      <c r="I9724" s="1">
        <v>1</v>
      </c>
      <c r="J9724" s="1">
        <v>2023</v>
      </c>
      <c r="K9724" s="1">
        <v>83755</v>
      </c>
      <c r="L9724" s="1">
        <v>0</v>
      </c>
      <c r="M9724" s="1">
        <f t="array" ref="M9724">SUMPRODUCT(MAX(ISNUMBER(SEARCH('Class Rules'!$B$6:$B$85,$E9724))*ISNUMBER(SEARCH('Class Rules'!$C$6:$C$85,$F9724))*'Class Rules'!$A$6:$A$85))</f>
        <v>0</v>
      </c>
      <c r="N9724" s="1" t="str">
        <f t="array" ref="N9724">IF($M9724=0,'Class Rules'!$D$3,INDEX('Class Rules'!$D$6:$D$85,MATCH($M9724,'Class Rules'!$A$6:$A$85,0)))</f>
        <v>Passenger LDV</v>
      </c>
      <c r="O9724" s="1" t="str">
        <f t="array" ref="O9724">IF(SUMPRODUCT(MAX(ISNUMBER(SEARCH(Fuel_Rules!$A$6:$A$30,$E9724))*ISNUMBER(SEARCH(Fuel_Rules!$B$6:$B$30,$F9724))*(Fuel_Rules!$A$6:$A$30&lt;&gt;"")))&gt;0,"Plug-in hybrid",IF($G9724="Diesel","Diesel","Gasoline"))</f>
        <v>Gasoline</v>
      </c>
    </row>
    <row r="9725" spans="1:15" ht="15" customHeight="1" x14ac:dyDescent="0.25">
      <c r="A9725" s="1">
        <v>2022</v>
      </c>
      <c r="B9725" s="1" t="s">
        <v>12135</v>
      </c>
      <c r="C9725" s="1" t="s">
        <v>11283</v>
      </c>
      <c r="D9725" s="1" t="s">
        <v>12400</v>
      </c>
      <c r="E9725" s="1" t="s">
        <v>831</v>
      </c>
      <c r="F9725" s="1" t="s">
        <v>11285</v>
      </c>
      <c r="G9725" s="1" t="s">
        <v>103</v>
      </c>
      <c r="H9725" s="1" t="s">
        <v>298</v>
      </c>
      <c r="I9725" s="1">
        <v>1</v>
      </c>
      <c r="J9725" s="1">
        <v>2023</v>
      </c>
      <c r="K9725" s="1">
        <v>78816</v>
      </c>
      <c r="L9725" s="1">
        <v>0</v>
      </c>
      <c r="M9725" s="1">
        <f t="array" ref="M9725">SUMPRODUCT(MAX(ISNUMBER(SEARCH('Class Rules'!$B$6:$B$85,$E9725))*ISNUMBER(SEARCH('Class Rules'!$C$6:$C$85,$F9725))*'Class Rules'!$A$6:$A$85))</f>
        <v>0</v>
      </c>
      <c r="N9725" s="1" t="str">
        <f t="array" ref="N9725">IF($M9725=0,'Class Rules'!$D$3,INDEX('Class Rules'!$D$6:$D$85,MATCH($M9725,'Class Rules'!$A$6:$A$85,0)))</f>
        <v>Passenger LDV</v>
      </c>
      <c r="O9725" s="1" t="str">
        <f t="array" ref="O9725">IF(SUMPRODUCT(MAX(ISNUMBER(SEARCH(Fuel_Rules!$A$6:$A$30,$E9725))*ISNUMBER(SEARCH(Fuel_Rules!$B$6:$B$30,$F9725))*(Fuel_Rules!$A$6:$A$30&lt;&gt;"")))&gt;0,"Plug-in hybrid",IF($G9725="Diesel","Diesel","Gasoline"))</f>
        <v>Gasoline</v>
      </c>
    </row>
    <row r="9726" spans="1:15" ht="15" customHeight="1" x14ac:dyDescent="0.25">
      <c r="A9726" s="1">
        <v>2022</v>
      </c>
      <c r="B9726" s="1" t="s">
        <v>12135</v>
      </c>
      <c r="C9726" s="1" t="s">
        <v>11287</v>
      </c>
      <c r="D9726" s="1" t="s">
        <v>12401</v>
      </c>
      <c r="E9726" s="1" t="s">
        <v>831</v>
      </c>
      <c r="F9726" s="1" t="s">
        <v>11289</v>
      </c>
      <c r="G9726" s="1" t="s">
        <v>103</v>
      </c>
      <c r="H9726" s="1" t="s">
        <v>437</v>
      </c>
      <c r="I9726" s="1">
        <v>1.6</v>
      </c>
      <c r="J9726" s="1">
        <v>2023</v>
      </c>
      <c r="K9726" s="1">
        <v>97764</v>
      </c>
      <c r="L9726" s="1">
        <v>0</v>
      </c>
      <c r="M9726" s="1">
        <f t="array" ref="M9726">SUMPRODUCT(MAX(ISNUMBER(SEARCH('Class Rules'!$B$6:$B$85,$E9726))*ISNUMBER(SEARCH('Class Rules'!$C$6:$C$85,$F9726))*'Class Rules'!$A$6:$A$85))</f>
        <v>0</v>
      </c>
      <c r="N9726" s="1" t="str">
        <f t="array" ref="N9726">IF($M9726=0,'Class Rules'!$D$3,INDEX('Class Rules'!$D$6:$D$85,MATCH($M9726,'Class Rules'!$A$6:$A$85,0)))</f>
        <v>Passenger LDV</v>
      </c>
      <c r="O9726" s="1" t="str">
        <f t="array" ref="O9726">IF(SUMPRODUCT(MAX(ISNUMBER(SEARCH(Fuel_Rules!$A$6:$A$30,$E9726))*ISNUMBER(SEARCH(Fuel_Rules!$B$6:$B$30,$F9726))*(Fuel_Rules!$A$6:$A$30&lt;&gt;"")))&gt;0,"Plug-in hybrid",IF($G9726="Diesel","Diesel","Gasoline"))</f>
        <v>Gasoline</v>
      </c>
    </row>
    <row r="9727" spans="1:15" ht="15" customHeight="1" x14ac:dyDescent="0.25">
      <c r="A9727" s="1">
        <v>2022</v>
      </c>
      <c r="B9727" s="1" t="s">
        <v>12135</v>
      </c>
      <c r="C9727" s="1" t="s">
        <v>11287</v>
      </c>
      <c r="D9727" s="1" t="s">
        <v>12402</v>
      </c>
      <c r="E9727" s="1" t="s">
        <v>831</v>
      </c>
      <c r="F9727" s="1" t="s">
        <v>11289</v>
      </c>
      <c r="G9727" s="1" t="s">
        <v>103</v>
      </c>
      <c r="H9727" s="1" t="s">
        <v>437</v>
      </c>
      <c r="I9727" s="1">
        <v>1.6</v>
      </c>
      <c r="J9727" s="1">
        <v>2023</v>
      </c>
      <c r="K9727" s="1">
        <v>91953</v>
      </c>
      <c r="L9727" s="1">
        <v>0</v>
      </c>
      <c r="M9727" s="1">
        <f t="array" ref="M9727">SUMPRODUCT(MAX(ISNUMBER(SEARCH('Class Rules'!$B$6:$B$85,$E9727))*ISNUMBER(SEARCH('Class Rules'!$C$6:$C$85,$F9727))*'Class Rules'!$A$6:$A$85))</f>
        <v>0</v>
      </c>
      <c r="N9727" s="1" t="str">
        <f t="array" ref="N9727">IF($M9727=0,'Class Rules'!$D$3,INDEX('Class Rules'!$D$6:$D$85,MATCH($M9727,'Class Rules'!$A$6:$A$85,0)))</f>
        <v>Passenger LDV</v>
      </c>
      <c r="O9727" s="1" t="str">
        <f t="array" ref="O9727">IF(SUMPRODUCT(MAX(ISNUMBER(SEARCH(Fuel_Rules!$A$6:$A$30,$E9727))*ISNUMBER(SEARCH(Fuel_Rules!$B$6:$B$30,$F9727))*(Fuel_Rules!$A$6:$A$30&lt;&gt;"")))&gt;0,"Plug-in hybrid",IF($G9727="Diesel","Diesel","Gasoline"))</f>
        <v>Gasoline</v>
      </c>
    </row>
    <row r="9728" spans="1:15" ht="15" customHeight="1" x14ac:dyDescent="0.25">
      <c r="A9728" s="1">
        <v>2022</v>
      </c>
      <c r="B9728" s="1" t="s">
        <v>12135</v>
      </c>
      <c r="C9728" s="1" t="s">
        <v>884</v>
      </c>
      <c r="D9728" s="1" t="s">
        <v>12403</v>
      </c>
      <c r="E9728" s="1" t="s">
        <v>886</v>
      </c>
      <c r="F9728" s="1" t="s">
        <v>887</v>
      </c>
      <c r="G9728" s="1" t="s">
        <v>103</v>
      </c>
      <c r="H9728" s="1" t="s">
        <v>298</v>
      </c>
      <c r="I9728" s="1">
        <v>1.3</v>
      </c>
      <c r="J9728" s="1">
        <v>2023</v>
      </c>
      <c r="K9728" s="1">
        <v>81592</v>
      </c>
      <c r="L9728" s="1">
        <v>0</v>
      </c>
      <c r="M9728" s="1">
        <f t="array" ref="M9728">SUMPRODUCT(MAX(ISNUMBER(SEARCH('Class Rules'!$B$6:$B$85,$E9728))*ISNUMBER(SEARCH('Class Rules'!$C$6:$C$85,$F9728))*'Class Rules'!$A$6:$A$85))</f>
        <v>35</v>
      </c>
      <c r="N9728" s="1" t="str">
        <f t="array" ref="N9728">IF($M9728=0,'Class Rules'!$D$3,INDEX('Class Rules'!$D$6:$D$85,MATCH($M9728,'Class Rules'!$A$6:$A$85,0)))</f>
        <v>Freight LDV</v>
      </c>
      <c r="O9728" s="1" t="str">
        <f t="array" ref="O9728">IF(SUMPRODUCT(MAX(ISNUMBER(SEARCH(Fuel_Rules!$A$6:$A$30,$E9728))*ISNUMBER(SEARCH(Fuel_Rules!$B$6:$B$30,$F9728))*(Fuel_Rules!$A$6:$A$30&lt;&gt;"")))&gt;0,"Plug-in hybrid",IF($G9728="Diesel","Diesel","Gasoline"))</f>
        <v>Gasoline</v>
      </c>
    </row>
    <row r="9729" spans="1:15" ht="15" customHeight="1" x14ac:dyDescent="0.25">
      <c r="A9729" s="1">
        <v>2022</v>
      </c>
      <c r="B9729" s="1" t="s">
        <v>12135</v>
      </c>
      <c r="C9729" s="1" t="s">
        <v>888</v>
      </c>
      <c r="D9729" s="1" t="s">
        <v>12404</v>
      </c>
      <c r="E9729" s="1" t="s">
        <v>886</v>
      </c>
      <c r="F9729" s="1" t="s">
        <v>890</v>
      </c>
      <c r="G9729" s="1" t="s">
        <v>103</v>
      </c>
      <c r="H9729" s="1" t="s">
        <v>298</v>
      </c>
      <c r="I9729" s="1">
        <v>1.3</v>
      </c>
      <c r="J9729" s="1">
        <v>2023</v>
      </c>
      <c r="K9729" s="1">
        <v>88934</v>
      </c>
      <c r="L9729" s="1">
        <v>0</v>
      </c>
      <c r="M9729" s="1">
        <f t="array" ref="M9729">SUMPRODUCT(MAX(ISNUMBER(SEARCH('Class Rules'!$B$6:$B$85,$E9729))*ISNUMBER(SEARCH('Class Rules'!$C$6:$C$85,$F9729))*'Class Rules'!$A$6:$A$85))</f>
        <v>35</v>
      </c>
      <c r="N9729" s="1" t="str">
        <f t="array" ref="N9729">IF($M9729=0,'Class Rules'!$D$3,INDEX('Class Rules'!$D$6:$D$85,MATCH($M9729,'Class Rules'!$A$6:$A$85,0)))</f>
        <v>Freight LDV</v>
      </c>
      <c r="O9729" s="1" t="str">
        <f t="array" ref="O9729">IF(SUMPRODUCT(MAX(ISNUMBER(SEARCH(Fuel_Rules!$A$6:$A$30,$E9729))*ISNUMBER(SEARCH(Fuel_Rules!$B$6:$B$30,$F9729))*(Fuel_Rules!$A$6:$A$30&lt;&gt;"")))&gt;0,"Plug-in hybrid",IF($G9729="Diesel","Diesel","Gasoline"))</f>
        <v>Gasoline</v>
      </c>
    </row>
    <row r="9730" spans="1:15" ht="15" customHeight="1" x14ac:dyDescent="0.25">
      <c r="A9730" s="1">
        <v>2022</v>
      </c>
      <c r="B9730" s="1" t="s">
        <v>12135</v>
      </c>
      <c r="C9730" s="1" t="s">
        <v>888</v>
      </c>
      <c r="D9730" s="1" t="s">
        <v>12405</v>
      </c>
      <c r="E9730" s="1" t="s">
        <v>886</v>
      </c>
      <c r="F9730" s="1" t="s">
        <v>890</v>
      </c>
      <c r="G9730" s="1" t="s">
        <v>103</v>
      </c>
      <c r="H9730" s="1" t="s">
        <v>298</v>
      </c>
      <c r="I9730" s="1">
        <v>1.3</v>
      </c>
      <c r="J9730" s="1">
        <v>2023</v>
      </c>
      <c r="K9730" s="1">
        <v>80521</v>
      </c>
      <c r="L9730" s="1">
        <v>0</v>
      </c>
      <c r="M9730" s="1">
        <f t="array" ref="M9730">SUMPRODUCT(MAX(ISNUMBER(SEARCH('Class Rules'!$B$6:$B$85,$E9730))*ISNUMBER(SEARCH('Class Rules'!$C$6:$C$85,$F9730))*'Class Rules'!$A$6:$A$85))</f>
        <v>35</v>
      </c>
      <c r="N9730" s="1" t="str">
        <f t="array" ref="N9730">IF($M9730=0,'Class Rules'!$D$3,INDEX('Class Rules'!$D$6:$D$85,MATCH($M9730,'Class Rules'!$A$6:$A$85,0)))</f>
        <v>Freight LDV</v>
      </c>
      <c r="O9730" s="1" t="str">
        <f t="array" ref="O9730">IF(SUMPRODUCT(MAX(ISNUMBER(SEARCH(Fuel_Rules!$A$6:$A$30,$E9730))*ISNUMBER(SEARCH(Fuel_Rules!$B$6:$B$30,$F9730))*(Fuel_Rules!$A$6:$A$30&lt;&gt;"")))&gt;0,"Plug-in hybrid",IF($G9730="Diesel","Diesel","Gasoline"))</f>
        <v>Gasoline</v>
      </c>
    </row>
    <row r="9731" spans="1:15" ht="15" customHeight="1" x14ac:dyDescent="0.25">
      <c r="A9731" s="1">
        <v>2022</v>
      </c>
      <c r="B9731" s="1" t="s">
        <v>12135</v>
      </c>
      <c r="C9731" s="1" t="s">
        <v>891</v>
      </c>
      <c r="D9731" s="1" t="s">
        <v>12406</v>
      </c>
      <c r="E9731" s="1" t="s">
        <v>886</v>
      </c>
      <c r="F9731" s="1" t="s">
        <v>893</v>
      </c>
      <c r="G9731" s="1" t="s">
        <v>103</v>
      </c>
      <c r="H9731" s="1" t="s">
        <v>298</v>
      </c>
      <c r="I9731" s="1">
        <v>1.3</v>
      </c>
      <c r="J9731" s="1">
        <v>2023</v>
      </c>
      <c r="K9731" s="1">
        <v>92660</v>
      </c>
      <c r="L9731" s="1">
        <v>0</v>
      </c>
      <c r="M9731" s="1">
        <f t="array" ref="M9731">SUMPRODUCT(MAX(ISNUMBER(SEARCH('Class Rules'!$B$6:$B$85,$E9731))*ISNUMBER(SEARCH('Class Rules'!$C$6:$C$85,$F9731))*'Class Rules'!$A$6:$A$85))</f>
        <v>35</v>
      </c>
      <c r="N9731" s="1" t="str">
        <f t="array" ref="N9731">IF($M9731=0,'Class Rules'!$D$3,INDEX('Class Rules'!$D$6:$D$85,MATCH($M9731,'Class Rules'!$A$6:$A$85,0)))</f>
        <v>Freight LDV</v>
      </c>
      <c r="O9731" s="1" t="str">
        <f t="array" ref="O9731">IF(SUMPRODUCT(MAX(ISNUMBER(SEARCH(Fuel_Rules!$A$6:$A$30,$E9731))*ISNUMBER(SEARCH(Fuel_Rules!$B$6:$B$30,$F9731))*(Fuel_Rules!$A$6:$A$30&lt;&gt;"")))&gt;0,"Plug-in hybrid",IF($G9731="Diesel","Diesel","Gasoline"))</f>
        <v>Gasoline</v>
      </c>
    </row>
    <row r="9732" spans="1:15" ht="15" customHeight="1" x14ac:dyDescent="0.25">
      <c r="A9732" s="1">
        <v>2022</v>
      </c>
      <c r="B9732" s="1" t="s">
        <v>12135</v>
      </c>
      <c r="C9732" s="1" t="s">
        <v>891</v>
      </c>
      <c r="D9732" s="1" t="s">
        <v>12407</v>
      </c>
      <c r="E9732" s="1" t="s">
        <v>886</v>
      </c>
      <c r="F9732" s="1" t="s">
        <v>893</v>
      </c>
      <c r="G9732" s="1" t="s">
        <v>103</v>
      </c>
      <c r="H9732" s="1" t="s">
        <v>298</v>
      </c>
      <c r="I9732" s="1">
        <v>1.3</v>
      </c>
      <c r="J9732" s="1">
        <v>2023</v>
      </c>
      <c r="K9732" s="1">
        <v>86521</v>
      </c>
      <c r="L9732" s="1">
        <v>0</v>
      </c>
      <c r="M9732" s="1">
        <f t="array" ref="M9732">SUMPRODUCT(MAX(ISNUMBER(SEARCH('Class Rules'!$B$6:$B$85,$E9732))*ISNUMBER(SEARCH('Class Rules'!$C$6:$C$85,$F9732))*'Class Rules'!$A$6:$A$85))</f>
        <v>35</v>
      </c>
      <c r="N9732" s="1" t="str">
        <f t="array" ref="N9732">IF($M9732=0,'Class Rules'!$D$3,INDEX('Class Rules'!$D$6:$D$85,MATCH($M9732,'Class Rules'!$A$6:$A$85,0)))</f>
        <v>Freight LDV</v>
      </c>
      <c r="O9732" s="1" t="str">
        <f t="array" ref="O9732">IF(SUMPRODUCT(MAX(ISNUMBER(SEARCH(Fuel_Rules!$A$6:$A$30,$E9732))*ISNUMBER(SEARCH(Fuel_Rules!$B$6:$B$30,$F9732))*(Fuel_Rules!$A$6:$A$30&lt;&gt;"")))&gt;0,"Plug-in hybrid",IF($G9732="Diesel","Diesel","Gasoline"))</f>
        <v>Gasoline</v>
      </c>
    </row>
    <row r="9733" spans="1:15" ht="15" customHeight="1" x14ac:dyDescent="0.25">
      <c r="A9733" s="1">
        <v>2022</v>
      </c>
      <c r="B9733" s="1" t="s">
        <v>12135</v>
      </c>
      <c r="C9733" s="1" t="s">
        <v>894</v>
      </c>
      <c r="D9733" s="1" t="s">
        <v>12408</v>
      </c>
      <c r="E9733" s="1" t="s">
        <v>896</v>
      </c>
      <c r="F9733" s="1" t="s">
        <v>897</v>
      </c>
      <c r="G9733" s="1" t="s">
        <v>103</v>
      </c>
      <c r="H9733" s="1" t="s">
        <v>298</v>
      </c>
      <c r="I9733" s="1">
        <v>3.9</v>
      </c>
      <c r="J9733" s="1">
        <v>2023</v>
      </c>
      <c r="K9733" s="1">
        <v>4426050</v>
      </c>
      <c r="L9733" s="1">
        <v>0</v>
      </c>
      <c r="M9733" s="1">
        <f t="array" ref="M9733">SUMPRODUCT(MAX(ISNUMBER(SEARCH('Class Rules'!$B$6:$B$85,$E9733))*ISNUMBER(SEARCH('Class Rules'!$C$6:$C$85,$F9733))*'Class Rules'!$A$6:$A$85))</f>
        <v>0</v>
      </c>
      <c r="N9733" s="1" t="str">
        <f t="array" ref="N9733">IF($M9733=0,'Class Rules'!$D$3,INDEX('Class Rules'!$D$6:$D$85,MATCH($M9733,'Class Rules'!$A$6:$A$85,0)))</f>
        <v>Passenger LDV</v>
      </c>
      <c r="O9733" s="1" t="str">
        <f t="array" ref="O9733">IF(SUMPRODUCT(MAX(ISNUMBER(SEARCH(Fuel_Rules!$A$6:$A$30,$E9733))*ISNUMBER(SEARCH(Fuel_Rules!$B$6:$B$30,$F9733))*(Fuel_Rules!$A$6:$A$30&lt;&gt;"")))&gt;0,"Plug-in hybrid",IF($G9733="Diesel","Diesel","Gasoline"))</f>
        <v>Gasoline</v>
      </c>
    </row>
    <row r="9734" spans="1:15" ht="15" customHeight="1" x14ac:dyDescent="0.25">
      <c r="A9734" s="1">
        <v>2022</v>
      </c>
      <c r="B9734" s="1" t="s">
        <v>12135</v>
      </c>
      <c r="C9734" s="1" t="s">
        <v>898</v>
      </c>
      <c r="D9734" s="1" t="s">
        <v>12409</v>
      </c>
      <c r="E9734" s="1" t="s">
        <v>896</v>
      </c>
      <c r="F9734" s="1" t="s">
        <v>900</v>
      </c>
      <c r="G9734" s="1" t="s">
        <v>103</v>
      </c>
      <c r="H9734" s="1" t="s">
        <v>298</v>
      </c>
      <c r="I9734" s="1">
        <v>3.9</v>
      </c>
      <c r="J9734" s="1">
        <v>2023</v>
      </c>
      <c r="K9734" s="1">
        <v>5294500</v>
      </c>
      <c r="L9734" s="1">
        <v>0</v>
      </c>
      <c r="M9734" s="1">
        <f t="array" ref="M9734">SUMPRODUCT(MAX(ISNUMBER(SEARCH('Class Rules'!$B$6:$B$85,$E9734))*ISNUMBER(SEARCH('Class Rules'!$C$6:$C$85,$F9734))*'Class Rules'!$A$6:$A$85))</f>
        <v>0</v>
      </c>
      <c r="N9734" s="1" t="str">
        <f t="array" ref="N9734">IF($M9734=0,'Class Rules'!$D$3,INDEX('Class Rules'!$D$6:$D$85,MATCH($M9734,'Class Rules'!$A$6:$A$85,0)))</f>
        <v>Passenger LDV</v>
      </c>
      <c r="O9734" s="1" t="str">
        <f t="array" ref="O9734">IF(SUMPRODUCT(MAX(ISNUMBER(SEARCH(Fuel_Rules!$A$6:$A$30,$E9734))*ISNUMBER(SEARCH(Fuel_Rules!$B$6:$B$30,$F9734))*(Fuel_Rules!$A$6:$A$30&lt;&gt;"")))&gt;0,"Plug-in hybrid",IF($G9734="Diesel","Diesel","Gasoline"))</f>
        <v>Gasoline</v>
      </c>
    </row>
    <row r="9735" spans="1:15" ht="15" customHeight="1" x14ac:dyDescent="0.25">
      <c r="A9735" s="1">
        <v>2022</v>
      </c>
      <c r="B9735" s="1" t="s">
        <v>12135</v>
      </c>
      <c r="C9735" s="1" t="s">
        <v>901</v>
      </c>
      <c r="D9735" s="1" t="s">
        <v>12410</v>
      </c>
      <c r="E9735" s="1" t="s">
        <v>896</v>
      </c>
      <c r="F9735" s="1" t="s">
        <v>903</v>
      </c>
      <c r="G9735" s="1" t="s">
        <v>103</v>
      </c>
      <c r="H9735" s="1" t="s">
        <v>298</v>
      </c>
      <c r="I9735" s="1">
        <v>4</v>
      </c>
      <c r="J9735" s="1">
        <v>2023</v>
      </c>
      <c r="K9735" s="1">
        <v>7798854</v>
      </c>
      <c r="L9735" s="1">
        <v>0</v>
      </c>
      <c r="M9735" s="1">
        <f t="array" ref="M9735">SUMPRODUCT(MAX(ISNUMBER(SEARCH('Class Rules'!$B$6:$B$85,$E9735))*ISNUMBER(SEARCH('Class Rules'!$C$6:$C$85,$F9735))*'Class Rules'!$A$6:$A$85))</f>
        <v>0</v>
      </c>
      <c r="N9735" s="1" t="str">
        <f t="array" ref="N9735">IF($M9735=0,'Class Rules'!$D$3,INDEX('Class Rules'!$D$6:$D$85,MATCH($M9735,'Class Rules'!$A$6:$A$85,0)))</f>
        <v>Passenger LDV</v>
      </c>
      <c r="O9735" s="1" t="str">
        <f t="array" ref="O9735">IF(SUMPRODUCT(MAX(ISNUMBER(SEARCH(Fuel_Rules!$A$6:$A$30,$E9735))*ISNUMBER(SEARCH(Fuel_Rules!$B$6:$B$30,$F9735))*(Fuel_Rules!$A$6:$A$30&lt;&gt;"")))&gt;0,"Plug-in hybrid",IF($G9735="Diesel","Diesel","Gasoline"))</f>
        <v>Gasoline</v>
      </c>
    </row>
    <row r="9736" spans="1:15" ht="15" customHeight="1" x14ac:dyDescent="0.25">
      <c r="A9736" s="1">
        <v>2022</v>
      </c>
      <c r="B9736" s="1" t="s">
        <v>12135</v>
      </c>
      <c r="C9736" s="1" t="s">
        <v>901</v>
      </c>
      <c r="D9736" s="1" t="s">
        <v>12411</v>
      </c>
      <c r="E9736" s="1" t="s">
        <v>896</v>
      </c>
      <c r="F9736" s="1" t="s">
        <v>903</v>
      </c>
      <c r="G9736" s="1" t="s">
        <v>103</v>
      </c>
      <c r="H9736" s="1" t="s">
        <v>298</v>
      </c>
      <c r="I9736" s="1">
        <v>4</v>
      </c>
      <c r="J9736" s="1">
        <v>2023</v>
      </c>
      <c r="K9736" s="1">
        <v>7285451</v>
      </c>
      <c r="L9736" s="1">
        <v>0</v>
      </c>
      <c r="M9736" s="1">
        <f t="array" ref="M9736">SUMPRODUCT(MAX(ISNUMBER(SEARCH('Class Rules'!$B$6:$B$85,$E9736))*ISNUMBER(SEARCH('Class Rules'!$C$6:$C$85,$F9736))*'Class Rules'!$A$6:$A$85))</f>
        <v>0</v>
      </c>
      <c r="N9736" s="1" t="str">
        <f t="array" ref="N9736">IF($M9736=0,'Class Rules'!$D$3,INDEX('Class Rules'!$D$6:$D$85,MATCH($M9736,'Class Rules'!$A$6:$A$85,0)))</f>
        <v>Passenger LDV</v>
      </c>
      <c r="O9736" s="1" t="str">
        <f t="array" ref="O9736">IF(SUMPRODUCT(MAX(ISNUMBER(SEARCH(Fuel_Rules!$A$6:$A$30,$E9736))*ISNUMBER(SEARCH(Fuel_Rules!$B$6:$B$30,$F9736))*(Fuel_Rules!$A$6:$A$30&lt;&gt;"")))&gt;0,"Plug-in hybrid",IF($G9736="Diesel","Diesel","Gasoline"))</f>
        <v>Gasoline</v>
      </c>
    </row>
    <row r="9737" spans="1:15" ht="15" customHeight="1" x14ac:dyDescent="0.25">
      <c r="A9737" s="1">
        <v>2022</v>
      </c>
      <c r="B9737" s="1" t="s">
        <v>12135</v>
      </c>
      <c r="C9737" s="1" t="s">
        <v>904</v>
      </c>
      <c r="D9737" s="1" t="s">
        <v>12412</v>
      </c>
      <c r="E9737" s="1" t="s">
        <v>896</v>
      </c>
      <c r="F9737" s="1" t="s">
        <v>906</v>
      </c>
      <c r="G9737" s="1" t="s">
        <v>103</v>
      </c>
      <c r="H9737" s="1" t="s">
        <v>298</v>
      </c>
      <c r="I9737" s="1">
        <v>6.5</v>
      </c>
      <c r="J9737" s="1">
        <v>2023</v>
      </c>
      <c r="K9737" s="1">
        <v>6902120</v>
      </c>
      <c r="L9737" s="1">
        <v>0</v>
      </c>
      <c r="M9737" s="1">
        <f t="array" ref="M9737">SUMPRODUCT(MAX(ISNUMBER(SEARCH('Class Rules'!$B$6:$B$85,$E9737))*ISNUMBER(SEARCH('Class Rules'!$C$6:$C$85,$F9737))*'Class Rules'!$A$6:$A$85))</f>
        <v>0</v>
      </c>
      <c r="N9737" s="1" t="str">
        <f t="array" ref="N9737">IF($M9737=0,'Class Rules'!$D$3,INDEX('Class Rules'!$D$6:$D$85,MATCH($M9737,'Class Rules'!$A$6:$A$85,0)))</f>
        <v>Passenger LDV</v>
      </c>
      <c r="O9737" s="1" t="str">
        <f t="array" ref="O9737">IF(SUMPRODUCT(MAX(ISNUMBER(SEARCH(Fuel_Rules!$A$6:$A$30,$E9737))*ISNUMBER(SEARCH(Fuel_Rules!$B$6:$B$30,$F9737))*(Fuel_Rules!$A$6:$A$30&lt;&gt;"")))&gt;0,"Plug-in hybrid",IF($G9737="Diesel","Diesel","Gasoline"))</f>
        <v>Gasoline</v>
      </c>
    </row>
    <row r="9738" spans="1:15" ht="15" customHeight="1" x14ac:dyDescent="0.25">
      <c r="A9738" s="1">
        <v>2022</v>
      </c>
      <c r="B9738" s="1" t="s">
        <v>12135</v>
      </c>
      <c r="C9738" s="1" t="s">
        <v>904</v>
      </c>
      <c r="D9738" s="1" t="s">
        <v>12413</v>
      </c>
      <c r="E9738" s="1" t="s">
        <v>896</v>
      </c>
      <c r="F9738" s="1" t="s">
        <v>906</v>
      </c>
      <c r="G9738" s="1" t="s">
        <v>103</v>
      </c>
      <c r="H9738" s="1" t="s">
        <v>298</v>
      </c>
      <c r="I9738" s="1">
        <v>6.5</v>
      </c>
      <c r="J9738" s="1">
        <v>2023</v>
      </c>
      <c r="K9738" s="1">
        <v>6652120</v>
      </c>
      <c r="L9738" s="1">
        <v>0</v>
      </c>
      <c r="M9738" s="1">
        <f t="array" ref="M9738">SUMPRODUCT(MAX(ISNUMBER(SEARCH('Class Rules'!$B$6:$B$85,$E9738))*ISNUMBER(SEARCH('Class Rules'!$C$6:$C$85,$F9738))*'Class Rules'!$A$6:$A$85))</f>
        <v>0</v>
      </c>
      <c r="N9738" s="1" t="str">
        <f t="array" ref="N9738">IF($M9738=0,'Class Rules'!$D$3,INDEX('Class Rules'!$D$6:$D$85,MATCH($M9738,'Class Rules'!$A$6:$A$85,0)))</f>
        <v>Passenger LDV</v>
      </c>
      <c r="O9738" s="1" t="str">
        <f t="array" ref="O9738">IF(SUMPRODUCT(MAX(ISNUMBER(SEARCH(Fuel_Rules!$A$6:$A$30,$E9738))*ISNUMBER(SEARCH(Fuel_Rules!$B$6:$B$30,$F9738))*(Fuel_Rules!$A$6:$A$30&lt;&gt;"")))&gt;0,"Plug-in hybrid",IF($G9738="Diesel","Diesel","Gasoline"))</f>
        <v>Gasoline</v>
      </c>
    </row>
    <row r="9739" spans="1:15" ht="15" customHeight="1" x14ac:dyDescent="0.25">
      <c r="A9739" s="1">
        <v>2022</v>
      </c>
      <c r="B9739" s="1" t="s">
        <v>12135</v>
      </c>
      <c r="C9739" s="1" t="s">
        <v>907</v>
      </c>
      <c r="D9739" s="1" t="s">
        <v>12414</v>
      </c>
      <c r="E9739" s="1" t="s">
        <v>896</v>
      </c>
      <c r="F9739" s="1" t="s">
        <v>909</v>
      </c>
      <c r="G9739" s="1" t="s">
        <v>103</v>
      </c>
      <c r="H9739" s="1" t="s">
        <v>298</v>
      </c>
      <c r="I9739" s="1">
        <v>3.9</v>
      </c>
      <c r="J9739" s="1">
        <v>2023</v>
      </c>
      <c r="K9739" s="1">
        <v>3405451</v>
      </c>
      <c r="L9739" s="1">
        <v>0</v>
      </c>
      <c r="M9739" s="1">
        <f t="array" ref="M9739">SUMPRODUCT(MAX(ISNUMBER(SEARCH('Class Rules'!$B$6:$B$85,$E9739))*ISNUMBER(SEARCH('Class Rules'!$C$6:$C$85,$F9739))*'Class Rules'!$A$6:$A$85))</f>
        <v>0</v>
      </c>
      <c r="N9739" s="1" t="str">
        <f t="array" ref="N9739">IF($M9739=0,'Class Rules'!$D$3,INDEX('Class Rules'!$D$6:$D$85,MATCH($M9739,'Class Rules'!$A$6:$A$85,0)))</f>
        <v>Passenger LDV</v>
      </c>
      <c r="O9739" s="1" t="str">
        <f t="array" ref="O9739">IF(SUMPRODUCT(MAX(ISNUMBER(SEARCH(Fuel_Rules!$A$6:$A$30,$E9739))*ISNUMBER(SEARCH(Fuel_Rules!$B$6:$B$30,$F9739))*(Fuel_Rules!$A$6:$A$30&lt;&gt;"")))&gt;0,"Plug-in hybrid",IF($G9739="Diesel","Diesel","Gasoline"))</f>
        <v>Gasoline</v>
      </c>
    </row>
    <row r="9740" spans="1:15" ht="15" customHeight="1" x14ac:dyDescent="0.25">
      <c r="A9740" s="1">
        <v>2022</v>
      </c>
      <c r="B9740" s="1" t="s">
        <v>12135</v>
      </c>
      <c r="C9740" s="1" t="s">
        <v>907</v>
      </c>
      <c r="D9740" s="1" t="s">
        <v>12415</v>
      </c>
      <c r="E9740" s="1" t="s">
        <v>896</v>
      </c>
      <c r="F9740" s="1" t="s">
        <v>909</v>
      </c>
      <c r="G9740" s="1" t="s">
        <v>103</v>
      </c>
      <c r="H9740" s="1" t="s">
        <v>298</v>
      </c>
      <c r="I9740" s="1">
        <v>3.9</v>
      </c>
      <c r="J9740" s="1">
        <v>2023</v>
      </c>
      <c r="K9740" s="1">
        <v>3285451</v>
      </c>
      <c r="L9740" s="1">
        <v>0</v>
      </c>
      <c r="M9740" s="1">
        <f t="array" ref="M9740">SUMPRODUCT(MAX(ISNUMBER(SEARCH('Class Rules'!$B$6:$B$85,$E9740))*ISNUMBER(SEARCH('Class Rules'!$C$6:$C$85,$F9740))*'Class Rules'!$A$6:$A$85))</f>
        <v>0</v>
      </c>
      <c r="N9740" s="1" t="str">
        <f t="array" ref="N9740">IF($M9740=0,'Class Rules'!$D$3,INDEX('Class Rules'!$D$6:$D$85,MATCH($M9740,'Class Rules'!$A$6:$A$85,0)))</f>
        <v>Passenger LDV</v>
      </c>
      <c r="O9740" s="1" t="str">
        <f t="array" ref="O9740">IF(SUMPRODUCT(MAX(ISNUMBER(SEARCH(Fuel_Rules!$A$6:$A$30,$E9740))*ISNUMBER(SEARCH(Fuel_Rules!$B$6:$B$30,$F9740))*(Fuel_Rules!$A$6:$A$30&lt;&gt;"")))&gt;0,"Plug-in hybrid",IF($G9740="Diesel","Diesel","Gasoline"))</f>
        <v>Gasoline</v>
      </c>
    </row>
    <row r="9741" spans="1:15" ht="15" customHeight="1" x14ac:dyDescent="0.25">
      <c r="A9741" s="1">
        <v>2022</v>
      </c>
      <c r="B9741" s="1" t="s">
        <v>12135</v>
      </c>
      <c r="C9741" s="1" t="s">
        <v>910</v>
      </c>
      <c r="D9741" s="1" t="s">
        <v>12416</v>
      </c>
      <c r="E9741" s="1" t="s">
        <v>896</v>
      </c>
      <c r="F9741" s="1" t="s">
        <v>912</v>
      </c>
      <c r="G9741" s="1" t="s">
        <v>103</v>
      </c>
      <c r="H9741" s="1" t="s">
        <v>298</v>
      </c>
      <c r="I9741" s="1">
        <v>3.9</v>
      </c>
      <c r="J9741" s="1">
        <v>2023</v>
      </c>
      <c r="K9741" s="1">
        <v>3501120</v>
      </c>
      <c r="L9741" s="1">
        <v>0</v>
      </c>
      <c r="M9741" s="1">
        <f t="array" ref="M9741">SUMPRODUCT(MAX(ISNUMBER(SEARCH('Class Rules'!$B$6:$B$85,$E9741))*ISNUMBER(SEARCH('Class Rules'!$C$6:$C$85,$F9741))*'Class Rules'!$A$6:$A$85))</f>
        <v>0</v>
      </c>
      <c r="N9741" s="1" t="str">
        <f t="array" ref="N9741">IF($M9741=0,'Class Rules'!$D$3,INDEX('Class Rules'!$D$6:$D$85,MATCH($M9741,'Class Rules'!$A$6:$A$85,0)))</f>
        <v>Passenger LDV</v>
      </c>
      <c r="O9741" s="1" t="str">
        <f t="array" ref="O9741">IF(SUMPRODUCT(MAX(ISNUMBER(SEARCH(Fuel_Rules!$A$6:$A$30,$E9741))*ISNUMBER(SEARCH(Fuel_Rules!$B$6:$B$30,$F9741))*(Fuel_Rules!$A$6:$A$30&lt;&gt;"")))&gt;0,"Plug-in hybrid",IF($G9741="Diesel","Diesel","Gasoline"))</f>
        <v>Gasoline</v>
      </c>
    </row>
    <row r="9742" spans="1:15" ht="15" customHeight="1" x14ac:dyDescent="0.25">
      <c r="A9742" s="1">
        <v>2022</v>
      </c>
      <c r="B9742" s="1" t="s">
        <v>12135</v>
      </c>
      <c r="C9742" s="1" t="s">
        <v>910</v>
      </c>
      <c r="D9742" s="1" t="s">
        <v>12417</v>
      </c>
      <c r="E9742" s="1" t="s">
        <v>896</v>
      </c>
      <c r="F9742" s="1" t="s">
        <v>912</v>
      </c>
      <c r="G9742" s="1" t="s">
        <v>103</v>
      </c>
      <c r="H9742" s="1" t="s">
        <v>298</v>
      </c>
      <c r="I9742" s="1">
        <v>3.9</v>
      </c>
      <c r="J9742" s="1">
        <v>2023</v>
      </c>
      <c r="K9742" s="1">
        <v>3385451</v>
      </c>
      <c r="L9742" s="1">
        <v>0</v>
      </c>
      <c r="M9742" s="1">
        <f t="array" ref="M9742">SUMPRODUCT(MAX(ISNUMBER(SEARCH('Class Rules'!$B$6:$B$85,$E9742))*ISNUMBER(SEARCH('Class Rules'!$C$6:$C$85,$F9742))*'Class Rules'!$A$6:$A$85))</f>
        <v>0</v>
      </c>
      <c r="N9742" s="1" t="str">
        <f t="array" ref="N9742">IF($M9742=0,'Class Rules'!$D$3,INDEX('Class Rules'!$D$6:$D$85,MATCH($M9742,'Class Rules'!$A$6:$A$85,0)))</f>
        <v>Passenger LDV</v>
      </c>
      <c r="O9742" s="1" t="str">
        <f t="array" ref="O9742">IF(SUMPRODUCT(MAX(ISNUMBER(SEARCH(Fuel_Rules!$A$6:$A$30,$E9742))*ISNUMBER(SEARCH(Fuel_Rules!$B$6:$B$30,$F9742))*(Fuel_Rules!$A$6:$A$30&lt;&gt;"")))&gt;0,"Plug-in hybrid",IF($G9742="Diesel","Diesel","Gasoline"))</f>
        <v>Gasoline</v>
      </c>
    </row>
    <row r="9743" spans="1:15" ht="15" customHeight="1" x14ac:dyDescent="0.25">
      <c r="A9743" s="1">
        <v>2022</v>
      </c>
      <c r="B9743" s="1" t="s">
        <v>12135</v>
      </c>
      <c r="C9743" s="1" t="s">
        <v>5359</v>
      </c>
      <c r="D9743" s="1" t="s">
        <v>12418</v>
      </c>
      <c r="E9743" s="1" t="s">
        <v>896</v>
      </c>
      <c r="F9743" s="1" t="s">
        <v>5361</v>
      </c>
      <c r="G9743" s="1" t="s">
        <v>103</v>
      </c>
      <c r="H9743" s="1" t="s">
        <v>298</v>
      </c>
      <c r="I9743" s="1">
        <v>4</v>
      </c>
      <c r="J9743" s="1">
        <v>2023</v>
      </c>
      <c r="K9743" s="1">
        <v>8599965</v>
      </c>
      <c r="L9743" s="1">
        <v>0</v>
      </c>
      <c r="M9743" s="1">
        <f t="array" ref="M9743">SUMPRODUCT(MAX(ISNUMBER(SEARCH('Class Rules'!$B$6:$B$85,$E9743))*ISNUMBER(SEARCH('Class Rules'!$C$6:$C$85,$F9743))*'Class Rules'!$A$6:$A$85))</f>
        <v>0</v>
      </c>
      <c r="N9743" s="1" t="str">
        <f t="array" ref="N9743">IF($M9743=0,'Class Rules'!$D$3,INDEX('Class Rules'!$D$6:$D$85,MATCH($M9743,'Class Rules'!$A$6:$A$85,0)))</f>
        <v>Passenger LDV</v>
      </c>
      <c r="O9743" s="1" t="str">
        <f t="array" ref="O9743">IF(SUMPRODUCT(MAX(ISNUMBER(SEARCH(Fuel_Rules!$A$6:$A$30,$E9743))*ISNUMBER(SEARCH(Fuel_Rules!$B$6:$B$30,$F9743))*(Fuel_Rules!$A$6:$A$30&lt;&gt;"")))&gt;0,"Plug-in hybrid",IF($G9743="Diesel","Diesel","Gasoline"))</f>
        <v>Gasoline</v>
      </c>
    </row>
    <row r="9744" spans="1:15" ht="15" customHeight="1" x14ac:dyDescent="0.25">
      <c r="A9744" s="1">
        <v>2022</v>
      </c>
      <c r="B9744" s="1" t="s">
        <v>12135</v>
      </c>
      <c r="C9744" s="1" t="s">
        <v>5359</v>
      </c>
      <c r="D9744" s="1" t="s">
        <v>12419</v>
      </c>
      <c r="E9744" s="1" t="s">
        <v>896</v>
      </c>
      <c r="F9744" s="1" t="s">
        <v>5361</v>
      </c>
      <c r="G9744" s="1" t="s">
        <v>103</v>
      </c>
      <c r="H9744" s="1" t="s">
        <v>298</v>
      </c>
      <c r="I9744" s="1">
        <v>4</v>
      </c>
      <c r="J9744" s="1">
        <v>2023</v>
      </c>
      <c r="K9744" s="1">
        <v>8296562</v>
      </c>
      <c r="L9744" s="1">
        <v>0</v>
      </c>
      <c r="M9744" s="1">
        <f t="array" ref="M9744">SUMPRODUCT(MAX(ISNUMBER(SEARCH('Class Rules'!$B$6:$B$85,$E9744))*ISNUMBER(SEARCH('Class Rules'!$C$6:$C$85,$F9744))*'Class Rules'!$A$6:$A$85))</f>
        <v>0</v>
      </c>
      <c r="N9744" s="1" t="str">
        <f t="array" ref="N9744">IF($M9744=0,'Class Rules'!$D$3,INDEX('Class Rules'!$D$6:$D$85,MATCH($M9744,'Class Rules'!$A$6:$A$85,0)))</f>
        <v>Passenger LDV</v>
      </c>
      <c r="O9744" s="1" t="str">
        <f t="array" ref="O9744">IF(SUMPRODUCT(MAX(ISNUMBER(SEARCH(Fuel_Rules!$A$6:$A$30,$E9744))*ISNUMBER(SEARCH(Fuel_Rules!$B$6:$B$30,$F9744))*(Fuel_Rules!$A$6:$A$30&lt;&gt;"")))&gt;0,"Plug-in hybrid",IF($G9744="Diesel","Diesel","Gasoline"))</f>
        <v>Gasoline</v>
      </c>
    </row>
    <row r="9745" spans="1:15" ht="15" customHeight="1" x14ac:dyDescent="0.25">
      <c r="A9745" s="1">
        <v>2022</v>
      </c>
      <c r="B9745" s="1" t="s">
        <v>12135</v>
      </c>
      <c r="C9745" s="1" t="s">
        <v>935</v>
      </c>
      <c r="D9745" s="1" t="s">
        <v>12420</v>
      </c>
      <c r="E9745" s="1" t="s">
        <v>915</v>
      </c>
      <c r="F9745" s="1" t="s">
        <v>937</v>
      </c>
      <c r="G9745" s="1" t="s">
        <v>105</v>
      </c>
      <c r="H9745" s="1" t="s">
        <v>437</v>
      </c>
      <c r="I9745" s="1">
        <v>2</v>
      </c>
      <c r="J9745" s="1">
        <v>2023</v>
      </c>
      <c r="K9745" s="1">
        <v>210758</v>
      </c>
      <c r="L9745" s="1">
        <v>0</v>
      </c>
      <c r="M9745" s="1">
        <f t="array" ref="M9745">SUMPRODUCT(MAX(ISNUMBER(SEARCH('Class Rules'!$B$6:$B$85,$E9745))*ISNUMBER(SEARCH('Class Rules'!$C$6:$C$85,$F9745))*'Class Rules'!$A$6:$A$85))</f>
        <v>2</v>
      </c>
      <c r="N9745" s="1" t="str">
        <f t="array" ref="N9745">IF($M9745=0,'Class Rules'!$D$3,INDEX('Class Rules'!$D$6:$D$85,MATCH($M9745,'Class Rules'!$A$6:$A$85,0)))</f>
        <v>Freight LDV</v>
      </c>
      <c r="O9745" s="1" t="str">
        <f t="array" ref="O9745">IF(SUMPRODUCT(MAX(ISNUMBER(SEARCH(Fuel_Rules!$A$6:$A$30,$E9745))*ISNUMBER(SEARCH(Fuel_Rules!$B$6:$B$30,$F9745))*(Fuel_Rules!$A$6:$A$30&lt;&gt;"")))&gt;0,"Plug-in hybrid",IF($G9745="Diesel","Diesel","Gasoline"))</f>
        <v>Diesel</v>
      </c>
    </row>
    <row r="9746" spans="1:15" ht="15" customHeight="1" x14ac:dyDescent="0.25">
      <c r="A9746" s="1">
        <v>2022</v>
      </c>
      <c r="B9746" s="1" t="s">
        <v>12135</v>
      </c>
      <c r="C9746" s="1" t="s">
        <v>935</v>
      </c>
      <c r="D9746" s="1" t="s">
        <v>12421</v>
      </c>
      <c r="E9746" s="1" t="s">
        <v>915</v>
      </c>
      <c r="F9746" s="1" t="s">
        <v>937</v>
      </c>
      <c r="G9746" s="1" t="s">
        <v>105</v>
      </c>
      <c r="H9746" s="1" t="s">
        <v>437</v>
      </c>
      <c r="I9746" s="1">
        <v>2</v>
      </c>
      <c r="J9746" s="1">
        <v>2023</v>
      </c>
      <c r="K9746" s="1">
        <v>189122</v>
      </c>
      <c r="L9746" s="1">
        <v>0</v>
      </c>
      <c r="M9746" s="1">
        <f t="array" ref="M9746">SUMPRODUCT(MAX(ISNUMBER(SEARCH('Class Rules'!$B$6:$B$85,$E9746))*ISNUMBER(SEARCH('Class Rules'!$C$6:$C$85,$F9746))*'Class Rules'!$A$6:$A$85))</f>
        <v>2</v>
      </c>
      <c r="N9746" s="1" t="str">
        <f t="array" ref="N9746">IF($M9746=0,'Class Rules'!$D$3,INDEX('Class Rules'!$D$6:$D$85,MATCH($M9746,'Class Rules'!$A$6:$A$85,0)))</f>
        <v>Freight LDV</v>
      </c>
      <c r="O9746" s="1" t="str">
        <f t="array" ref="O9746">IF(SUMPRODUCT(MAX(ISNUMBER(SEARCH(Fuel_Rules!$A$6:$A$30,$E9746))*ISNUMBER(SEARCH(Fuel_Rules!$B$6:$B$30,$F9746))*(Fuel_Rules!$A$6:$A$30&lt;&gt;"")))&gt;0,"Plug-in hybrid",IF($G9746="Diesel","Diesel","Gasoline"))</f>
        <v>Diesel</v>
      </c>
    </row>
    <row r="9747" spans="1:15" ht="15" customHeight="1" x14ac:dyDescent="0.25">
      <c r="A9747" s="1">
        <v>2022</v>
      </c>
      <c r="B9747" s="1" t="s">
        <v>12135</v>
      </c>
      <c r="C9747" s="1" t="s">
        <v>938</v>
      </c>
      <c r="D9747" s="1" t="s">
        <v>12422</v>
      </c>
      <c r="E9747" s="1" t="s">
        <v>915</v>
      </c>
      <c r="F9747" s="1" t="s">
        <v>940</v>
      </c>
      <c r="G9747" s="1" t="s">
        <v>103</v>
      </c>
      <c r="H9747" s="1" t="s">
        <v>298</v>
      </c>
      <c r="I9747" s="1">
        <v>1</v>
      </c>
      <c r="J9747" s="1">
        <v>2023</v>
      </c>
      <c r="K9747" s="1">
        <v>67633</v>
      </c>
      <c r="L9747" s="1">
        <v>0</v>
      </c>
      <c r="M9747" s="1">
        <f t="array" ref="M9747">SUMPRODUCT(MAX(ISNUMBER(SEARCH('Class Rules'!$B$6:$B$85,$E9747))*ISNUMBER(SEARCH('Class Rules'!$C$6:$C$85,$F9747))*'Class Rules'!$A$6:$A$85))</f>
        <v>0</v>
      </c>
      <c r="N9747" s="1" t="str">
        <f t="array" ref="N9747">IF($M9747=0,'Class Rules'!$D$3,INDEX('Class Rules'!$D$6:$D$85,MATCH($M9747,'Class Rules'!$A$6:$A$85,0)))</f>
        <v>Passenger LDV</v>
      </c>
      <c r="O9747" s="1" t="str">
        <f t="array" ref="O9747">IF(SUMPRODUCT(MAX(ISNUMBER(SEARCH(Fuel_Rules!$A$6:$A$30,$E9747))*ISNUMBER(SEARCH(Fuel_Rules!$B$6:$B$30,$F9747))*(Fuel_Rules!$A$6:$A$30&lt;&gt;"")))&gt;0,"Plug-in hybrid",IF($G9747="Diesel","Diesel","Gasoline"))</f>
        <v>Gasoline</v>
      </c>
    </row>
    <row r="9748" spans="1:15" ht="15" customHeight="1" x14ac:dyDescent="0.25">
      <c r="A9748" s="1">
        <v>2022</v>
      </c>
      <c r="B9748" s="1" t="s">
        <v>12135</v>
      </c>
      <c r="C9748" s="1" t="s">
        <v>938</v>
      </c>
      <c r="D9748" s="1" t="s">
        <v>12423</v>
      </c>
      <c r="E9748" s="1" t="s">
        <v>915</v>
      </c>
      <c r="F9748" s="1" t="s">
        <v>940</v>
      </c>
      <c r="G9748" s="1" t="s">
        <v>103</v>
      </c>
      <c r="H9748" s="1" t="s">
        <v>298</v>
      </c>
      <c r="I9748" s="1">
        <v>1</v>
      </c>
      <c r="J9748" s="1">
        <v>2023</v>
      </c>
      <c r="K9748" s="1">
        <v>62041</v>
      </c>
      <c r="L9748" s="1">
        <v>0</v>
      </c>
      <c r="M9748" s="1">
        <f t="array" ref="M9748">SUMPRODUCT(MAX(ISNUMBER(SEARCH('Class Rules'!$B$6:$B$85,$E9748))*ISNUMBER(SEARCH('Class Rules'!$C$6:$C$85,$F9748))*'Class Rules'!$A$6:$A$85))</f>
        <v>0</v>
      </c>
      <c r="N9748" s="1" t="str">
        <f t="array" ref="N9748">IF($M9748=0,'Class Rules'!$D$3,INDEX('Class Rules'!$D$6:$D$85,MATCH($M9748,'Class Rules'!$A$6:$A$85,0)))</f>
        <v>Passenger LDV</v>
      </c>
      <c r="O9748" s="1" t="str">
        <f t="array" ref="O9748">IF(SUMPRODUCT(MAX(ISNUMBER(SEARCH(Fuel_Rules!$A$6:$A$30,$E9748))*ISNUMBER(SEARCH(Fuel_Rules!$B$6:$B$30,$F9748))*(Fuel_Rules!$A$6:$A$30&lt;&gt;"")))&gt;0,"Plug-in hybrid",IF($G9748="Diesel","Diesel","Gasoline"))</f>
        <v>Gasoline</v>
      </c>
    </row>
    <row r="9749" spans="1:15" ht="15" customHeight="1" x14ac:dyDescent="0.25">
      <c r="A9749" s="1">
        <v>2022</v>
      </c>
      <c r="B9749" s="1" t="s">
        <v>12135</v>
      </c>
      <c r="C9749" s="1" t="s">
        <v>956</v>
      </c>
      <c r="D9749" s="1" t="s">
        <v>12424</v>
      </c>
      <c r="E9749" s="1" t="s">
        <v>915</v>
      </c>
      <c r="F9749" s="1" t="s">
        <v>10127</v>
      </c>
      <c r="G9749" s="1" t="s">
        <v>105</v>
      </c>
      <c r="H9749" s="1" t="s">
        <v>437</v>
      </c>
      <c r="I9749" s="1">
        <v>2</v>
      </c>
      <c r="J9749" s="1">
        <v>2023</v>
      </c>
      <c r="K9749" s="1">
        <v>196520</v>
      </c>
      <c r="L9749" s="1">
        <v>0</v>
      </c>
      <c r="M9749" s="1">
        <f t="array" ref="M9749">SUMPRODUCT(MAX(ISNUMBER(SEARCH('Class Rules'!$B$6:$B$85,$E9749))*ISNUMBER(SEARCH('Class Rules'!$C$6:$C$85,$F9749))*'Class Rules'!$A$6:$A$85))</f>
        <v>2</v>
      </c>
      <c r="N9749" s="1" t="str">
        <f t="array" ref="N9749">IF($M9749=0,'Class Rules'!$D$3,INDEX('Class Rules'!$D$6:$D$85,MATCH($M9749,'Class Rules'!$A$6:$A$85,0)))</f>
        <v>Freight LDV</v>
      </c>
      <c r="O9749" s="1" t="str">
        <f t="array" ref="O9749">IF(SUMPRODUCT(MAX(ISNUMBER(SEARCH(Fuel_Rules!$A$6:$A$30,$E9749))*ISNUMBER(SEARCH(Fuel_Rules!$B$6:$B$30,$F9749))*(Fuel_Rules!$A$6:$A$30&lt;&gt;"")))&gt;0,"Plug-in hybrid",IF($G9749="Diesel","Diesel","Gasoline"))</f>
        <v>Diesel</v>
      </c>
    </row>
    <row r="9750" spans="1:15" ht="15" customHeight="1" x14ac:dyDescent="0.25">
      <c r="A9750" s="1">
        <v>2022</v>
      </c>
      <c r="B9750" s="1" t="s">
        <v>12135</v>
      </c>
      <c r="C9750" s="1" t="s">
        <v>956</v>
      </c>
      <c r="D9750" s="1" t="s">
        <v>12425</v>
      </c>
      <c r="E9750" s="1" t="s">
        <v>915</v>
      </c>
      <c r="F9750" s="1" t="s">
        <v>10127</v>
      </c>
      <c r="G9750" s="1" t="s">
        <v>105</v>
      </c>
      <c r="H9750" s="1" t="s">
        <v>437</v>
      </c>
      <c r="I9750" s="1">
        <v>2</v>
      </c>
      <c r="J9750" s="1">
        <v>2023</v>
      </c>
      <c r="K9750" s="1">
        <v>185659</v>
      </c>
      <c r="L9750" s="1">
        <v>0</v>
      </c>
      <c r="M9750" s="1">
        <f t="array" ref="M9750">SUMPRODUCT(MAX(ISNUMBER(SEARCH('Class Rules'!$B$6:$B$85,$E9750))*ISNUMBER(SEARCH('Class Rules'!$C$6:$C$85,$F9750))*'Class Rules'!$A$6:$A$85))</f>
        <v>2</v>
      </c>
      <c r="N9750" s="1" t="str">
        <f t="array" ref="N9750">IF($M9750=0,'Class Rules'!$D$3,INDEX('Class Rules'!$D$6:$D$85,MATCH($M9750,'Class Rules'!$A$6:$A$85,0)))</f>
        <v>Freight LDV</v>
      </c>
      <c r="O9750" s="1" t="str">
        <f t="array" ref="O9750">IF(SUMPRODUCT(MAX(ISNUMBER(SEARCH(Fuel_Rules!$A$6:$A$30,$E9750))*ISNUMBER(SEARCH(Fuel_Rules!$B$6:$B$30,$F9750))*(Fuel_Rules!$A$6:$A$30&lt;&gt;"")))&gt;0,"Plug-in hybrid",IF($G9750="Diesel","Diesel","Gasoline"))</f>
        <v>Diesel</v>
      </c>
    </row>
    <row r="9751" spans="1:15" ht="15" customHeight="1" x14ac:dyDescent="0.25">
      <c r="A9751" s="1">
        <v>2022</v>
      </c>
      <c r="B9751" s="1" t="s">
        <v>12135</v>
      </c>
      <c r="C9751" s="1" t="s">
        <v>965</v>
      </c>
      <c r="D9751" s="1" t="s">
        <v>12426</v>
      </c>
      <c r="E9751" s="1" t="s">
        <v>915</v>
      </c>
      <c r="F9751" s="1" t="s">
        <v>967</v>
      </c>
      <c r="G9751" s="1" t="s">
        <v>103</v>
      </c>
      <c r="H9751" s="1" t="s">
        <v>298</v>
      </c>
      <c r="I9751" s="1">
        <v>1</v>
      </c>
      <c r="J9751" s="1">
        <v>2023</v>
      </c>
      <c r="K9751" s="1">
        <v>81133</v>
      </c>
      <c r="L9751" s="1">
        <v>0</v>
      </c>
      <c r="M9751" s="1">
        <f t="array" ref="M9751">SUMPRODUCT(MAX(ISNUMBER(SEARCH('Class Rules'!$B$6:$B$85,$E9751))*ISNUMBER(SEARCH('Class Rules'!$C$6:$C$85,$F9751))*'Class Rules'!$A$6:$A$85))</f>
        <v>0</v>
      </c>
      <c r="N9751" s="1" t="str">
        <f t="array" ref="N9751">IF($M9751=0,'Class Rules'!$D$3,INDEX('Class Rules'!$D$6:$D$85,MATCH($M9751,'Class Rules'!$A$6:$A$85,0)))</f>
        <v>Passenger LDV</v>
      </c>
      <c r="O9751" s="1" t="str">
        <f t="array" ref="O9751">IF(SUMPRODUCT(MAX(ISNUMBER(SEARCH(Fuel_Rules!$A$6:$A$30,$E9751))*ISNUMBER(SEARCH(Fuel_Rules!$B$6:$B$30,$F9751))*(Fuel_Rules!$A$6:$A$30&lt;&gt;"")))&gt;0,"Plug-in hybrid",IF($G9751="Diesel","Diesel","Gasoline"))</f>
        <v>Gasoline</v>
      </c>
    </row>
    <row r="9752" spans="1:15" ht="15" customHeight="1" x14ac:dyDescent="0.25">
      <c r="A9752" s="1">
        <v>2022</v>
      </c>
      <c r="B9752" s="1" t="s">
        <v>12135</v>
      </c>
      <c r="C9752" s="1" t="s">
        <v>965</v>
      </c>
      <c r="D9752" s="1" t="s">
        <v>12427</v>
      </c>
      <c r="E9752" s="1" t="s">
        <v>915</v>
      </c>
      <c r="F9752" s="1" t="s">
        <v>967</v>
      </c>
      <c r="G9752" s="1" t="s">
        <v>103</v>
      </c>
      <c r="H9752" s="1" t="s">
        <v>298</v>
      </c>
      <c r="I9752" s="1">
        <v>1</v>
      </c>
      <c r="J9752" s="1">
        <v>2023</v>
      </c>
      <c r="K9752" s="1">
        <v>75515</v>
      </c>
      <c r="L9752" s="1">
        <v>0</v>
      </c>
      <c r="M9752" s="1">
        <f t="array" ref="M9752">SUMPRODUCT(MAX(ISNUMBER(SEARCH('Class Rules'!$B$6:$B$85,$E9752))*ISNUMBER(SEARCH('Class Rules'!$C$6:$C$85,$F9752))*'Class Rules'!$A$6:$A$85))</f>
        <v>0</v>
      </c>
      <c r="N9752" s="1" t="str">
        <f t="array" ref="N9752">IF($M9752=0,'Class Rules'!$D$3,INDEX('Class Rules'!$D$6:$D$85,MATCH($M9752,'Class Rules'!$A$6:$A$85,0)))</f>
        <v>Passenger LDV</v>
      </c>
      <c r="O9752" s="1" t="str">
        <f t="array" ref="O9752">IF(SUMPRODUCT(MAX(ISNUMBER(SEARCH(Fuel_Rules!$A$6:$A$30,$E9752))*ISNUMBER(SEARCH(Fuel_Rules!$B$6:$B$30,$F9752))*(Fuel_Rules!$A$6:$A$30&lt;&gt;"")))&gt;0,"Plug-in hybrid",IF($G9752="Diesel","Diesel","Gasoline"))</f>
        <v>Gasoline</v>
      </c>
    </row>
    <row r="9753" spans="1:15" ht="15" customHeight="1" x14ac:dyDescent="0.25">
      <c r="A9753" s="1">
        <v>2022</v>
      </c>
      <c r="B9753" s="1" t="s">
        <v>12135</v>
      </c>
      <c r="C9753" s="1" t="s">
        <v>968</v>
      </c>
      <c r="D9753" s="1" t="s">
        <v>12428</v>
      </c>
      <c r="E9753" s="1" t="s">
        <v>915</v>
      </c>
      <c r="F9753" s="1" t="s">
        <v>970</v>
      </c>
      <c r="G9753" s="1" t="s">
        <v>105</v>
      </c>
      <c r="H9753" s="1" t="s">
        <v>298</v>
      </c>
      <c r="I9753" s="1">
        <v>2.2999999999999998</v>
      </c>
      <c r="J9753" s="1">
        <v>2023</v>
      </c>
      <c r="K9753" s="1">
        <v>190239</v>
      </c>
      <c r="L9753" s="1">
        <v>0</v>
      </c>
      <c r="M9753" s="1">
        <f t="array" ref="M9753">SUMPRODUCT(MAX(ISNUMBER(SEARCH('Class Rules'!$B$6:$B$85,$E9753))*ISNUMBER(SEARCH('Class Rules'!$C$6:$C$85,$F9753))*'Class Rules'!$A$6:$A$85))</f>
        <v>4</v>
      </c>
      <c r="N9753" s="1" t="str">
        <f t="array" ref="N9753">IF($M9753=0,'Class Rules'!$D$3,INDEX('Class Rules'!$D$6:$D$85,MATCH($M9753,'Class Rules'!$A$6:$A$85,0)))</f>
        <v>Freight LDV</v>
      </c>
      <c r="O9753" s="1" t="str">
        <f t="array" ref="O9753">IF(SUMPRODUCT(MAX(ISNUMBER(SEARCH(Fuel_Rules!$A$6:$A$30,$E9753))*ISNUMBER(SEARCH(Fuel_Rules!$B$6:$B$30,$F9753))*(Fuel_Rules!$A$6:$A$30&lt;&gt;"")))&gt;0,"Plug-in hybrid",IF($G9753="Diesel","Diesel","Gasoline"))</f>
        <v>Diesel</v>
      </c>
    </row>
    <row r="9754" spans="1:15" ht="15" customHeight="1" x14ac:dyDescent="0.25">
      <c r="A9754" s="1">
        <v>2022</v>
      </c>
      <c r="B9754" s="1" t="s">
        <v>12135</v>
      </c>
      <c r="C9754" s="1" t="s">
        <v>971</v>
      </c>
      <c r="D9754" s="1" t="s">
        <v>12429</v>
      </c>
      <c r="E9754" s="1" t="s">
        <v>915</v>
      </c>
      <c r="F9754" s="1" t="s">
        <v>973</v>
      </c>
      <c r="G9754" s="1" t="s">
        <v>105</v>
      </c>
      <c r="H9754" s="1" t="s">
        <v>298</v>
      </c>
      <c r="I9754" s="1">
        <v>2.2999999999999998</v>
      </c>
      <c r="J9754" s="1">
        <v>2023</v>
      </c>
      <c r="K9754" s="1">
        <v>201500</v>
      </c>
      <c r="L9754" s="1">
        <v>0</v>
      </c>
      <c r="M9754" s="1">
        <f t="array" ref="M9754">SUMPRODUCT(MAX(ISNUMBER(SEARCH('Class Rules'!$B$6:$B$85,$E9754))*ISNUMBER(SEARCH('Class Rules'!$C$6:$C$85,$F9754))*'Class Rules'!$A$6:$A$85))</f>
        <v>5</v>
      </c>
      <c r="N9754" s="1" t="str">
        <f t="array" ref="N9754">IF($M9754=0,'Class Rules'!$D$3,INDEX('Class Rules'!$D$6:$D$85,MATCH($M9754,'Class Rules'!$A$6:$A$85,0)))</f>
        <v>Freight LDV</v>
      </c>
      <c r="O9754" s="1" t="str">
        <f t="array" ref="O9754">IF(SUMPRODUCT(MAX(ISNUMBER(SEARCH(Fuel_Rules!$A$6:$A$30,$E9754))*ISNUMBER(SEARCH(Fuel_Rules!$B$6:$B$30,$F9754))*(Fuel_Rules!$A$6:$A$30&lt;&gt;"")))&gt;0,"Plug-in hybrid",IF($G9754="Diesel","Diesel","Gasoline"))</f>
        <v>Diesel</v>
      </c>
    </row>
    <row r="9755" spans="1:15" ht="15" customHeight="1" x14ac:dyDescent="0.25">
      <c r="A9755" s="1">
        <v>2022</v>
      </c>
      <c r="B9755" s="1" t="s">
        <v>12135</v>
      </c>
      <c r="C9755" s="1" t="s">
        <v>974</v>
      </c>
      <c r="D9755" s="1" t="s">
        <v>12430</v>
      </c>
      <c r="E9755" s="1" t="s">
        <v>915</v>
      </c>
      <c r="F9755" s="1" t="s">
        <v>976</v>
      </c>
      <c r="G9755" s="1" t="s">
        <v>105</v>
      </c>
      <c r="H9755" s="1" t="s">
        <v>298</v>
      </c>
      <c r="I9755" s="1">
        <v>2.2999999999999998</v>
      </c>
      <c r="J9755" s="1">
        <v>2023</v>
      </c>
      <c r="K9755" s="1">
        <v>210000</v>
      </c>
      <c r="L9755" s="1">
        <v>0</v>
      </c>
      <c r="M9755" s="1">
        <f t="array" ref="M9755">SUMPRODUCT(MAX(ISNUMBER(SEARCH('Class Rules'!$B$6:$B$85,$E9755))*ISNUMBER(SEARCH('Class Rules'!$C$6:$C$85,$F9755))*'Class Rules'!$A$6:$A$85))</f>
        <v>5</v>
      </c>
      <c r="N9755" s="1" t="str">
        <f t="array" ref="N9755">IF($M9755=0,'Class Rules'!$D$3,INDEX('Class Rules'!$D$6:$D$85,MATCH($M9755,'Class Rules'!$A$6:$A$85,0)))</f>
        <v>Freight LDV</v>
      </c>
      <c r="O9755" s="1" t="str">
        <f t="array" ref="O9755">IF(SUMPRODUCT(MAX(ISNUMBER(SEARCH(Fuel_Rules!$A$6:$A$30,$E9755))*ISNUMBER(SEARCH(Fuel_Rules!$B$6:$B$30,$F9755))*(Fuel_Rules!$A$6:$A$30&lt;&gt;"")))&gt;0,"Plug-in hybrid",IF($G9755="Diesel","Diesel","Gasoline"))</f>
        <v>Diesel</v>
      </c>
    </row>
    <row r="9756" spans="1:15" ht="15" customHeight="1" x14ac:dyDescent="0.25">
      <c r="A9756" s="1">
        <v>2022</v>
      </c>
      <c r="B9756" s="1" t="s">
        <v>12135</v>
      </c>
      <c r="C9756" s="1" t="s">
        <v>977</v>
      </c>
      <c r="D9756" s="1" t="s">
        <v>12431</v>
      </c>
      <c r="E9756" s="1" t="s">
        <v>915</v>
      </c>
      <c r="F9756" s="1" t="s">
        <v>979</v>
      </c>
      <c r="G9756" s="1" t="s">
        <v>105</v>
      </c>
      <c r="H9756" s="1" t="s">
        <v>298</v>
      </c>
      <c r="I9756" s="1">
        <v>2.2999999999999998</v>
      </c>
      <c r="J9756" s="1">
        <v>2023</v>
      </c>
      <c r="K9756" s="1">
        <v>220000</v>
      </c>
      <c r="L9756" s="1">
        <v>0</v>
      </c>
      <c r="M9756" s="1">
        <f t="array" ref="M9756">SUMPRODUCT(MAX(ISNUMBER(SEARCH('Class Rules'!$B$6:$B$85,$E9756))*ISNUMBER(SEARCH('Class Rules'!$C$6:$C$85,$F9756))*'Class Rules'!$A$6:$A$85))</f>
        <v>63</v>
      </c>
      <c r="N9756" s="1" t="str">
        <f t="array" ref="N9756">IF($M9756=0,'Class Rules'!$D$3,INDEX('Class Rules'!$D$6:$D$85,MATCH($M9756,'Class Rules'!$A$6:$A$85,0)))</f>
        <v>Passenger HDV</v>
      </c>
      <c r="O9756" s="1" t="str">
        <f t="array" ref="O9756">IF(SUMPRODUCT(MAX(ISNUMBER(SEARCH(Fuel_Rules!$A$6:$A$30,$E9756))*ISNUMBER(SEARCH(Fuel_Rules!$B$6:$B$30,$F9756))*(Fuel_Rules!$A$6:$A$30&lt;&gt;"")))&gt;0,"Plug-in hybrid",IF($G9756="Diesel","Diesel","Gasoline"))</f>
        <v>Diesel</v>
      </c>
    </row>
    <row r="9757" spans="1:15" ht="15" customHeight="1" x14ac:dyDescent="0.25">
      <c r="A9757" s="1">
        <v>2022</v>
      </c>
      <c r="B9757" s="1" t="s">
        <v>12135</v>
      </c>
      <c r="C9757" s="1" t="s">
        <v>980</v>
      </c>
      <c r="D9757" s="1" t="s">
        <v>12432</v>
      </c>
      <c r="E9757" s="1" t="s">
        <v>915</v>
      </c>
      <c r="F9757" s="1" t="s">
        <v>982</v>
      </c>
      <c r="G9757" s="1" t="s">
        <v>105</v>
      </c>
      <c r="H9757" s="1" t="s">
        <v>298</v>
      </c>
      <c r="I9757" s="1">
        <v>2.2999999999999998</v>
      </c>
      <c r="J9757" s="1">
        <v>2023</v>
      </c>
      <c r="K9757" s="1">
        <v>213950</v>
      </c>
      <c r="L9757" s="1">
        <v>0</v>
      </c>
      <c r="M9757" s="1">
        <f t="array" ref="M9757">SUMPRODUCT(MAX(ISNUMBER(SEARCH('Class Rules'!$B$6:$B$85,$E9757))*ISNUMBER(SEARCH('Class Rules'!$C$6:$C$85,$F9757))*'Class Rules'!$A$6:$A$85))</f>
        <v>6</v>
      </c>
      <c r="N9757" s="1" t="str">
        <f t="array" ref="N9757">IF($M9757=0,'Class Rules'!$D$3,INDEX('Class Rules'!$D$6:$D$85,MATCH($M9757,'Class Rules'!$A$6:$A$85,0)))</f>
        <v>Freight LDV</v>
      </c>
      <c r="O9757" s="1" t="str">
        <f t="array" ref="O9757">IF(SUMPRODUCT(MAX(ISNUMBER(SEARCH(Fuel_Rules!$A$6:$A$30,$E9757))*ISNUMBER(SEARCH(Fuel_Rules!$B$6:$B$30,$F9757))*(Fuel_Rules!$A$6:$A$30&lt;&gt;"")))&gt;0,"Plug-in hybrid",IF($G9757="Diesel","Diesel","Gasoline"))</f>
        <v>Diesel</v>
      </c>
    </row>
    <row r="9758" spans="1:15" ht="15" customHeight="1" x14ac:dyDescent="0.25">
      <c r="A9758" s="1">
        <v>2022</v>
      </c>
      <c r="B9758" s="1" t="s">
        <v>12135</v>
      </c>
      <c r="C9758" s="1" t="s">
        <v>983</v>
      </c>
      <c r="D9758" s="1" t="s">
        <v>12433</v>
      </c>
      <c r="E9758" s="1" t="s">
        <v>915</v>
      </c>
      <c r="F9758" s="1" t="s">
        <v>985</v>
      </c>
      <c r="G9758" s="1" t="s">
        <v>105</v>
      </c>
      <c r="H9758" s="1" t="s">
        <v>298</v>
      </c>
      <c r="I9758" s="1">
        <v>2.2999999999999998</v>
      </c>
      <c r="J9758" s="1">
        <v>2023</v>
      </c>
      <c r="K9758" s="1">
        <v>242100</v>
      </c>
      <c r="L9758" s="1">
        <v>0</v>
      </c>
      <c r="M9758" s="1">
        <f t="array" ref="M9758">SUMPRODUCT(MAX(ISNUMBER(SEARCH('Class Rules'!$B$6:$B$85,$E9758))*ISNUMBER(SEARCH('Class Rules'!$C$6:$C$85,$F9758))*'Class Rules'!$A$6:$A$85))</f>
        <v>64</v>
      </c>
      <c r="N9758" s="1" t="str">
        <f t="array" ref="N9758">IF($M9758=0,'Class Rules'!$D$3,INDEX('Class Rules'!$D$6:$D$85,MATCH($M9758,'Class Rules'!$A$6:$A$85,0)))</f>
        <v>Passenger HDV</v>
      </c>
      <c r="O9758" s="1" t="str">
        <f t="array" ref="O9758">IF(SUMPRODUCT(MAX(ISNUMBER(SEARCH(Fuel_Rules!$A$6:$A$30,$E9758))*ISNUMBER(SEARCH(Fuel_Rules!$B$6:$B$30,$F9758))*(Fuel_Rules!$A$6:$A$30&lt;&gt;"")))&gt;0,"Plug-in hybrid",IF($G9758="Diesel","Diesel","Gasoline"))</f>
        <v>Diesel</v>
      </c>
    </row>
    <row r="9759" spans="1:15" ht="15" customHeight="1" x14ac:dyDescent="0.25">
      <c r="A9759" s="1">
        <v>2022</v>
      </c>
      <c r="B9759" s="1" t="s">
        <v>12135</v>
      </c>
      <c r="C9759" s="1" t="s">
        <v>989</v>
      </c>
      <c r="D9759" s="1" t="s">
        <v>12434</v>
      </c>
      <c r="E9759" s="1" t="s">
        <v>915</v>
      </c>
      <c r="F9759" s="1" t="s">
        <v>991</v>
      </c>
      <c r="G9759" s="1" t="s">
        <v>103</v>
      </c>
      <c r="H9759" s="1" t="s">
        <v>298</v>
      </c>
      <c r="I9759" s="1">
        <v>1.3</v>
      </c>
      <c r="J9759" s="1">
        <v>2023</v>
      </c>
      <c r="K9759" s="1">
        <v>89560</v>
      </c>
      <c r="L9759" s="1">
        <v>0</v>
      </c>
      <c r="M9759" s="1">
        <f t="array" ref="M9759">SUMPRODUCT(MAX(ISNUMBER(SEARCH('Class Rules'!$B$6:$B$85,$E9759))*ISNUMBER(SEARCH('Class Rules'!$C$6:$C$85,$F9759))*'Class Rules'!$A$6:$A$85))</f>
        <v>0</v>
      </c>
      <c r="N9759" s="1" t="str">
        <f t="array" ref="N9759">IF($M9759=0,'Class Rules'!$D$3,INDEX('Class Rules'!$D$6:$D$85,MATCH($M9759,'Class Rules'!$A$6:$A$85,0)))</f>
        <v>Passenger LDV</v>
      </c>
      <c r="O9759" s="1" t="str">
        <f t="array" ref="O9759">IF(SUMPRODUCT(MAX(ISNUMBER(SEARCH(Fuel_Rules!$A$6:$A$30,$E9759))*ISNUMBER(SEARCH(Fuel_Rules!$B$6:$B$30,$F9759))*(Fuel_Rules!$A$6:$A$30&lt;&gt;"")))&gt;0,"Plug-in hybrid",IF($G9759="Diesel","Diesel","Gasoline"))</f>
        <v>Gasoline</v>
      </c>
    </row>
    <row r="9760" spans="1:15" ht="15" customHeight="1" x14ac:dyDescent="0.25">
      <c r="A9760" s="1">
        <v>2022</v>
      </c>
      <c r="B9760" s="1" t="s">
        <v>12135</v>
      </c>
      <c r="C9760" s="1" t="s">
        <v>989</v>
      </c>
      <c r="D9760" s="1" t="s">
        <v>12435</v>
      </c>
      <c r="E9760" s="1" t="s">
        <v>915</v>
      </c>
      <c r="F9760" s="1" t="s">
        <v>991</v>
      </c>
      <c r="G9760" s="1" t="s">
        <v>103</v>
      </c>
      <c r="H9760" s="1" t="s">
        <v>298</v>
      </c>
      <c r="I9760" s="1">
        <v>1.3</v>
      </c>
      <c r="J9760" s="1">
        <v>2023</v>
      </c>
      <c r="K9760" s="1">
        <v>82323</v>
      </c>
      <c r="L9760" s="1">
        <v>0</v>
      </c>
      <c r="M9760" s="1">
        <f t="array" ref="M9760">SUMPRODUCT(MAX(ISNUMBER(SEARCH('Class Rules'!$B$6:$B$85,$E9760))*ISNUMBER(SEARCH('Class Rules'!$C$6:$C$85,$F9760))*'Class Rules'!$A$6:$A$85))</f>
        <v>0</v>
      </c>
      <c r="N9760" s="1" t="str">
        <f t="array" ref="N9760">IF($M9760=0,'Class Rules'!$D$3,INDEX('Class Rules'!$D$6:$D$85,MATCH($M9760,'Class Rules'!$A$6:$A$85,0)))</f>
        <v>Passenger LDV</v>
      </c>
      <c r="O9760" s="1" t="str">
        <f t="array" ref="O9760">IF(SUMPRODUCT(MAX(ISNUMBER(SEARCH(Fuel_Rules!$A$6:$A$30,$E9760))*ISNUMBER(SEARCH(Fuel_Rules!$B$6:$B$30,$F9760))*(Fuel_Rules!$A$6:$A$30&lt;&gt;"")))&gt;0,"Plug-in hybrid",IF($G9760="Diesel","Diesel","Gasoline"))</f>
        <v>Gasoline</v>
      </c>
    </row>
    <row r="9761" spans="1:15" ht="15" customHeight="1" x14ac:dyDescent="0.25">
      <c r="A9761" s="1">
        <v>2022</v>
      </c>
      <c r="B9761" s="1" t="s">
        <v>12135</v>
      </c>
      <c r="C9761" s="1" t="s">
        <v>992</v>
      </c>
      <c r="D9761" s="1" t="s">
        <v>12436</v>
      </c>
      <c r="E9761" s="1" t="s">
        <v>915</v>
      </c>
      <c r="F9761" s="1" t="s">
        <v>994</v>
      </c>
      <c r="G9761" s="1" t="s">
        <v>103</v>
      </c>
      <c r="H9761" s="1" t="s">
        <v>298</v>
      </c>
      <c r="I9761" s="1">
        <v>1.3</v>
      </c>
      <c r="J9761" s="1">
        <v>2023</v>
      </c>
      <c r="K9761" s="1">
        <v>84942</v>
      </c>
      <c r="L9761" s="1">
        <v>0</v>
      </c>
      <c r="M9761" s="1">
        <f t="array" ref="M9761">SUMPRODUCT(MAX(ISNUMBER(SEARCH('Class Rules'!$B$6:$B$85,$E9761))*ISNUMBER(SEARCH('Class Rules'!$C$6:$C$85,$F9761))*'Class Rules'!$A$6:$A$85))</f>
        <v>0</v>
      </c>
      <c r="N9761" s="1" t="str">
        <f t="array" ref="N9761">IF($M9761=0,'Class Rules'!$D$3,INDEX('Class Rules'!$D$6:$D$85,MATCH($M9761,'Class Rules'!$A$6:$A$85,0)))</f>
        <v>Passenger LDV</v>
      </c>
      <c r="O9761" s="1" t="str">
        <f t="array" ref="O9761">IF(SUMPRODUCT(MAX(ISNUMBER(SEARCH(Fuel_Rules!$A$6:$A$30,$E9761))*ISNUMBER(SEARCH(Fuel_Rules!$B$6:$B$30,$F9761))*(Fuel_Rules!$A$6:$A$30&lt;&gt;"")))&gt;0,"Plug-in hybrid",IF($G9761="Diesel","Diesel","Gasoline"))</f>
        <v>Gasoline</v>
      </c>
    </row>
    <row r="9762" spans="1:15" ht="15" customHeight="1" x14ac:dyDescent="0.25">
      <c r="A9762" s="1">
        <v>2022</v>
      </c>
      <c r="B9762" s="1" t="s">
        <v>12135</v>
      </c>
      <c r="C9762" s="1" t="s">
        <v>1001</v>
      </c>
      <c r="D9762" s="1" t="s">
        <v>12437</v>
      </c>
      <c r="E9762" s="1" t="s">
        <v>915</v>
      </c>
      <c r="F9762" s="1" t="s">
        <v>1003</v>
      </c>
      <c r="G9762" s="1" t="s">
        <v>103</v>
      </c>
      <c r="H9762" s="1" t="s">
        <v>298</v>
      </c>
      <c r="I9762" s="1">
        <v>1</v>
      </c>
      <c r="J9762" s="1">
        <v>2023</v>
      </c>
      <c r="K9762" s="1">
        <v>77562</v>
      </c>
      <c r="L9762" s="1">
        <v>0</v>
      </c>
      <c r="M9762" s="1">
        <f t="array" ref="M9762">SUMPRODUCT(MAX(ISNUMBER(SEARCH('Class Rules'!$B$6:$B$85,$E9762))*ISNUMBER(SEARCH('Class Rules'!$C$6:$C$85,$F9762))*'Class Rules'!$A$6:$A$85))</f>
        <v>0</v>
      </c>
      <c r="N9762" s="1" t="str">
        <f t="array" ref="N9762">IF($M9762=0,'Class Rules'!$D$3,INDEX('Class Rules'!$D$6:$D$85,MATCH($M9762,'Class Rules'!$A$6:$A$85,0)))</f>
        <v>Passenger LDV</v>
      </c>
      <c r="O9762" s="1" t="str">
        <f t="array" ref="O9762">IF(SUMPRODUCT(MAX(ISNUMBER(SEARCH(Fuel_Rules!$A$6:$A$30,$E9762))*ISNUMBER(SEARCH(Fuel_Rules!$B$6:$B$30,$F9762))*(Fuel_Rules!$A$6:$A$30&lt;&gt;"")))&gt;0,"Plug-in hybrid",IF($G9762="Diesel","Diesel","Gasoline"))</f>
        <v>Gasoline</v>
      </c>
    </row>
    <row r="9763" spans="1:15" ht="15" customHeight="1" x14ac:dyDescent="0.25">
      <c r="A9763" s="1">
        <v>2022</v>
      </c>
      <c r="B9763" s="1" t="s">
        <v>12135</v>
      </c>
      <c r="C9763" s="1" t="s">
        <v>1001</v>
      </c>
      <c r="D9763" s="1" t="s">
        <v>12438</v>
      </c>
      <c r="E9763" s="1" t="s">
        <v>915</v>
      </c>
      <c r="F9763" s="1" t="s">
        <v>1003</v>
      </c>
      <c r="G9763" s="1" t="s">
        <v>103</v>
      </c>
      <c r="H9763" s="1" t="s">
        <v>298</v>
      </c>
      <c r="I9763" s="1">
        <v>1</v>
      </c>
      <c r="J9763" s="1">
        <v>2023</v>
      </c>
      <c r="K9763" s="1">
        <v>74614</v>
      </c>
      <c r="L9763" s="1">
        <v>0</v>
      </c>
      <c r="M9763" s="1">
        <f t="array" ref="M9763">SUMPRODUCT(MAX(ISNUMBER(SEARCH('Class Rules'!$B$6:$B$85,$E9763))*ISNUMBER(SEARCH('Class Rules'!$C$6:$C$85,$F9763))*'Class Rules'!$A$6:$A$85))</f>
        <v>0</v>
      </c>
      <c r="N9763" s="1" t="str">
        <f t="array" ref="N9763">IF($M9763=0,'Class Rules'!$D$3,INDEX('Class Rules'!$D$6:$D$85,MATCH($M9763,'Class Rules'!$A$6:$A$85,0)))</f>
        <v>Passenger LDV</v>
      </c>
      <c r="O9763" s="1" t="str">
        <f t="array" ref="O9763">IF(SUMPRODUCT(MAX(ISNUMBER(SEARCH(Fuel_Rules!$A$6:$A$30,$E9763))*ISNUMBER(SEARCH(Fuel_Rules!$B$6:$B$30,$F9763))*(Fuel_Rules!$A$6:$A$30&lt;&gt;"")))&gt;0,"Plug-in hybrid",IF($G9763="Diesel","Diesel","Gasoline"))</f>
        <v>Gasoline</v>
      </c>
    </row>
    <row r="9764" spans="1:15" ht="15" customHeight="1" x14ac:dyDescent="0.25">
      <c r="A9764" s="1">
        <v>2022</v>
      </c>
      <c r="B9764" s="1" t="s">
        <v>12135</v>
      </c>
      <c r="C9764" s="1" t="s">
        <v>1004</v>
      </c>
      <c r="D9764" s="1" t="s">
        <v>12439</v>
      </c>
      <c r="E9764" s="1" t="s">
        <v>915</v>
      </c>
      <c r="F9764" s="1" t="s">
        <v>1006</v>
      </c>
      <c r="G9764" s="1" t="s">
        <v>105</v>
      </c>
      <c r="H9764" s="1" t="s">
        <v>298</v>
      </c>
      <c r="I9764" s="1">
        <v>2.2999999999999998</v>
      </c>
      <c r="J9764" s="1">
        <v>2023</v>
      </c>
      <c r="K9764" s="1">
        <v>252115</v>
      </c>
      <c r="L9764" s="1">
        <v>0</v>
      </c>
      <c r="M9764" s="1">
        <f t="array" ref="M9764">SUMPRODUCT(MAX(ISNUMBER(SEARCH('Class Rules'!$B$6:$B$85,$E9764))*ISNUMBER(SEARCH('Class Rules'!$C$6:$C$85,$F9764))*'Class Rules'!$A$6:$A$85))</f>
        <v>0</v>
      </c>
      <c r="N9764" s="1" t="str">
        <f t="array" ref="N9764">IF($M9764=0,'Class Rules'!$D$3,INDEX('Class Rules'!$D$6:$D$85,MATCH($M9764,'Class Rules'!$A$6:$A$85,0)))</f>
        <v>Passenger LDV</v>
      </c>
      <c r="O9764" s="1" t="str">
        <f t="array" ref="O9764">IF(SUMPRODUCT(MAX(ISNUMBER(SEARCH(Fuel_Rules!$A$6:$A$30,$E9764))*ISNUMBER(SEARCH(Fuel_Rules!$B$6:$B$30,$F9764))*(Fuel_Rules!$A$6:$A$30&lt;&gt;"")))&gt;0,"Plug-in hybrid",IF($G9764="Diesel","Diesel","Gasoline"))</f>
        <v>Diesel</v>
      </c>
    </row>
    <row r="9765" spans="1:15" ht="15" customHeight="1" x14ac:dyDescent="0.25">
      <c r="A9765" s="1">
        <v>2022</v>
      </c>
      <c r="B9765" s="1" t="s">
        <v>12135</v>
      </c>
      <c r="C9765" s="1" t="s">
        <v>1007</v>
      </c>
      <c r="D9765" s="1" t="s">
        <v>12440</v>
      </c>
      <c r="E9765" s="1" t="s">
        <v>915</v>
      </c>
      <c r="F9765" s="1" t="s">
        <v>1009</v>
      </c>
      <c r="G9765" s="1" t="s">
        <v>105</v>
      </c>
      <c r="H9765" s="1" t="s">
        <v>298</v>
      </c>
      <c r="I9765" s="1">
        <v>2.2999999999999998</v>
      </c>
      <c r="J9765" s="1">
        <v>2023</v>
      </c>
      <c r="K9765" s="1">
        <v>240200</v>
      </c>
      <c r="L9765" s="1">
        <v>0</v>
      </c>
      <c r="M9765" s="1">
        <f t="array" ref="M9765">SUMPRODUCT(MAX(ISNUMBER(SEARCH('Class Rules'!$B$6:$B$85,$E9765))*ISNUMBER(SEARCH('Class Rules'!$C$6:$C$85,$F9765))*'Class Rules'!$A$6:$A$85))</f>
        <v>62</v>
      </c>
      <c r="N9765" s="1" t="str">
        <f t="array" ref="N9765">IF($M9765=0,'Class Rules'!$D$3,INDEX('Class Rules'!$D$6:$D$85,MATCH($M9765,'Class Rules'!$A$6:$A$85,0)))</f>
        <v>Passenger HDV</v>
      </c>
      <c r="O9765" s="1" t="str">
        <f t="array" ref="O9765">IF(SUMPRODUCT(MAX(ISNUMBER(SEARCH(Fuel_Rules!$A$6:$A$30,$E9765))*ISNUMBER(SEARCH(Fuel_Rules!$B$6:$B$30,$F9765))*(Fuel_Rules!$A$6:$A$30&lt;&gt;"")))&gt;0,"Plug-in hybrid",IF($G9765="Diesel","Diesel","Gasoline"))</f>
        <v>Diesel</v>
      </c>
    </row>
    <row r="9766" spans="1:15" ht="15" customHeight="1" x14ac:dyDescent="0.25">
      <c r="A9766" s="1">
        <v>2022</v>
      </c>
      <c r="B9766" s="1" t="s">
        <v>12135</v>
      </c>
      <c r="C9766" s="1" t="s">
        <v>1010</v>
      </c>
      <c r="D9766" s="1" t="s">
        <v>12441</v>
      </c>
      <c r="E9766" s="1" t="s">
        <v>915</v>
      </c>
      <c r="F9766" s="1" t="s">
        <v>10145</v>
      </c>
      <c r="G9766" s="1" t="s">
        <v>105</v>
      </c>
      <c r="H9766" s="1" t="s">
        <v>437</v>
      </c>
      <c r="I9766" s="1">
        <v>2</v>
      </c>
      <c r="J9766" s="1">
        <v>2023</v>
      </c>
      <c r="K9766" s="1">
        <v>219272</v>
      </c>
      <c r="L9766" s="1">
        <v>0</v>
      </c>
      <c r="M9766" s="1">
        <f t="array" ref="M9766">SUMPRODUCT(MAX(ISNUMBER(SEARCH('Class Rules'!$B$6:$B$85,$E9766))*ISNUMBER(SEARCH('Class Rules'!$C$6:$C$85,$F9766))*'Class Rules'!$A$6:$A$85))</f>
        <v>2</v>
      </c>
      <c r="N9766" s="1" t="str">
        <f t="array" ref="N9766">IF($M9766=0,'Class Rules'!$D$3,INDEX('Class Rules'!$D$6:$D$85,MATCH($M9766,'Class Rules'!$A$6:$A$85,0)))</f>
        <v>Freight LDV</v>
      </c>
      <c r="O9766" s="1" t="str">
        <f t="array" ref="O9766">IF(SUMPRODUCT(MAX(ISNUMBER(SEARCH(Fuel_Rules!$A$6:$A$30,$E9766))*ISNUMBER(SEARCH(Fuel_Rules!$B$6:$B$30,$F9766))*(Fuel_Rules!$A$6:$A$30&lt;&gt;"")))&gt;0,"Plug-in hybrid",IF($G9766="Diesel","Diesel","Gasoline"))</f>
        <v>Diesel</v>
      </c>
    </row>
    <row r="9767" spans="1:15" ht="15" customHeight="1" x14ac:dyDescent="0.25">
      <c r="A9767" s="1">
        <v>2022</v>
      </c>
      <c r="B9767" s="1" t="s">
        <v>12135</v>
      </c>
      <c r="C9767" s="1" t="s">
        <v>1010</v>
      </c>
      <c r="D9767" s="1" t="s">
        <v>12442</v>
      </c>
      <c r="E9767" s="1" t="s">
        <v>915</v>
      </c>
      <c r="F9767" s="1" t="s">
        <v>10145</v>
      </c>
      <c r="G9767" s="1" t="s">
        <v>105</v>
      </c>
      <c r="H9767" s="1" t="s">
        <v>437</v>
      </c>
      <c r="I9767" s="1">
        <v>2</v>
      </c>
      <c r="J9767" s="1">
        <v>2023</v>
      </c>
      <c r="K9767" s="1">
        <v>203062</v>
      </c>
      <c r="L9767" s="1">
        <v>0</v>
      </c>
      <c r="M9767" s="1">
        <f t="array" ref="M9767">SUMPRODUCT(MAX(ISNUMBER(SEARCH('Class Rules'!$B$6:$B$85,$E9767))*ISNUMBER(SEARCH('Class Rules'!$C$6:$C$85,$F9767))*'Class Rules'!$A$6:$A$85))</f>
        <v>2</v>
      </c>
      <c r="N9767" s="1" t="str">
        <f t="array" ref="N9767">IF($M9767=0,'Class Rules'!$D$3,INDEX('Class Rules'!$D$6:$D$85,MATCH($M9767,'Class Rules'!$A$6:$A$85,0)))</f>
        <v>Freight LDV</v>
      </c>
      <c r="O9767" s="1" t="str">
        <f t="array" ref="O9767">IF(SUMPRODUCT(MAX(ISNUMBER(SEARCH(Fuel_Rules!$A$6:$A$30,$E9767))*ISNUMBER(SEARCH(Fuel_Rules!$B$6:$B$30,$F9767))*(Fuel_Rules!$A$6:$A$30&lt;&gt;"")))&gt;0,"Plug-in hybrid",IF($G9767="Diesel","Diesel","Gasoline"))</f>
        <v>Diesel</v>
      </c>
    </row>
    <row r="9768" spans="1:15" ht="15" customHeight="1" x14ac:dyDescent="0.25">
      <c r="A9768" s="1">
        <v>2022</v>
      </c>
      <c r="B9768" s="1" t="s">
        <v>12135</v>
      </c>
      <c r="C9768" s="1" t="s">
        <v>1016</v>
      </c>
      <c r="D9768" s="1" t="s">
        <v>12443</v>
      </c>
      <c r="E9768" s="1" t="s">
        <v>915</v>
      </c>
      <c r="F9768" s="1" t="s">
        <v>1018</v>
      </c>
      <c r="G9768" s="1" t="s">
        <v>103</v>
      </c>
      <c r="H9768" s="1" t="s">
        <v>298</v>
      </c>
      <c r="I9768" s="1">
        <v>1.3</v>
      </c>
      <c r="J9768" s="1">
        <v>2023</v>
      </c>
      <c r="K9768" s="1">
        <v>88486</v>
      </c>
      <c r="L9768" s="1">
        <v>0</v>
      </c>
      <c r="M9768" s="1">
        <f t="array" ref="M9768">SUMPRODUCT(MAX(ISNUMBER(SEARCH('Class Rules'!$B$6:$B$85,$E9768))*ISNUMBER(SEARCH('Class Rules'!$C$6:$C$85,$F9768))*'Class Rules'!$A$6:$A$85))</f>
        <v>0</v>
      </c>
      <c r="N9768" s="1" t="str">
        <f t="array" ref="N9768">IF($M9768=0,'Class Rules'!$D$3,INDEX('Class Rules'!$D$6:$D$85,MATCH($M9768,'Class Rules'!$A$6:$A$85,0)))</f>
        <v>Passenger LDV</v>
      </c>
      <c r="O9768" s="1" t="str">
        <f t="array" ref="O9768">IF(SUMPRODUCT(MAX(ISNUMBER(SEARCH(Fuel_Rules!$A$6:$A$30,$E9768))*ISNUMBER(SEARCH(Fuel_Rules!$B$6:$B$30,$F9768))*(Fuel_Rules!$A$6:$A$30&lt;&gt;"")))&gt;0,"Plug-in hybrid",IF($G9768="Diesel","Diesel","Gasoline"))</f>
        <v>Gasoline</v>
      </c>
    </row>
    <row r="9769" spans="1:15" ht="15" customHeight="1" x14ac:dyDescent="0.25">
      <c r="A9769" s="1">
        <v>2022</v>
      </c>
      <c r="B9769" s="1" t="s">
        <v>12135</v>
      </c>
      <c r="C9769" s="1" t="s">
        <v>1016</v>
      </c>
      <c r="D9769" s="1" t="s">
        <v>12444</v>
      </c>
      <c r="E9769" s="1" t="s">
        <v>915</v>
      </c>
      <c r="F9769" s="1" t="s">
        <v>1018</v>
      </c>
      <c r="G9769" s="1" t="s">
        <v>103</v>
      </c>
      <c r="H9769" s="1" t="s">
        <v>298</v>
      </c>
      <c r="I9769" s="1">
        <v>1.3</v>
      </c>
      <c r="J9769" s="1">
        <v>2023</v>
      </c>
      <c r="K9769" s="1">
        <v>84365</v>
      </c>
      <c r="L9769" s="1">
        <v>0</v>
      </c>
      <c r="M9769" s="1">
        <f t="array" ref="M9769">SUMPRODUCT(MAX(ISNUMBER(SEARCH('Class Rules'!$B$6:$B$85,$E9769))*ISNUMBER(SEARCH('Class Rules'!$C$6:$C$85,$F9769))*'Class Rules'!$A$6:$A$85))</f>
        <v>0</v>
      </c>
      <c r="N9769" s="1" t="str">
        <f t="array" ref="N9769">IF($M9769=0,'Class Rules'!$D$3,INDEX('Class Rules'!$D$6:$D$85,MATCH($M9769,'Class Rules'!$A$6:$A$85,0)))</f>
        <v>Passenger LDV</v>
      </c>
      <c r="O9769" s="1" t="str">
        <f t="array" ref="O9769">IF(SUMPRODUCT(MAX(ISNUMBER(SEARCH(Fuel_Rules!$A$6:$A$30,$E9769))*ISNUMBER(SEARCH(Fuel_Rules!$B$6:$B$30,$F9769))*(Fuel_Rules!$A$6:$A$30&lt;&gt;"")))&gt;0,"Plug-in hybrid",IF($G9769="Diesel","Diesel","Gasoline"))</f>
        <v>Gasoline</v>
      </c>
    </row>
    <row r="9770" spans="1:15" ht="15" customHeight="1" x14ac:dyDescent="0.25">
      <c r="A9770" s="1">
        <v>2022</v>
      </c>
      <c r="B9770" s="1" t="s">
        <v>12135</v>
      </c>
      <c r="C9770" s="1" t="s">
        <v>1031</v>
      </c>
      <c r="D9770" s="1" t="s">
        <v>12445</v>
      </c>
      <c r="E9770" s="1" t="s">
        <v>915</v>
      </c>
      <c r="F9770" s="1" t="s">
        <v>10150</v>
      </c>
      <c r="G9770" s="1" t="s">
        <v>105</v>
      </c>
      <c r="H9770" s="1" t="s">
        <v>437</v>
      </c>
      <c r="I9770" s="1">
        <v>2</v>
      </c>
      <c r="J9770" s="1">
        <v>2023</v>
      </c>
      <c r="K9770" s="1">
        <v>221731</v>
      </c>
      <c r="L9770" s="1">
        <v>0</v>
      </c>
      <c r="M9770" s="1">
        <f t="array" ref="M9770">SUMPRODUCT(MAX(ISNUMBER(SEARCH('Class Rules'!$B$6:$B$85,$E9770))*ISNUMBER(SEARCH('Class Rules'!$C$6:$C$85,$F9770))*'Class Rules'!$A$6:$A$85))</f>
        <v>2</v>
      </c>
      <c r="N9770" s="1" t="str">
        <f t="array" ref="N9770">IF($M9770=0,'Class Rules'!$D$3,INDEX('Class Rules'!$D$6:$D$85,MATCH($M9770,'Class Rules'!$A$6:$A$85,0)))</f>
        <v>Freight LDV</v>
      </c>
      <c r="O9770" s="1" t="str">
        <f t="array" ref="O9770">IF(SUMPRODUCT(MAX(ISNUMBER(SEARCH(Fuel_Rules!$A$6:$A$30,$E9770))*ISNUMBER(SEARCH(Fuel_Rules!$B$6:$B$30,$F9770))*(Fuel_Rules!$A$6:$A$30&lt;&gt;"")))&gt;0,"Plug-in hybrid",IF($G9770="Diesel","Diesel","Gasoline"))</f>
        <v>Diesel</v>
      </c>
    </row>
    <row r="9771" spans="1:15" ht="15" customHeight="1" x14ac:dyDescent="0.25">
      <c r="A9771" s="1">
        <v>2022</v>
      </c>
      <c r="B9771" s="1" t="s">
        <v>12135</v>
      </c>
      <c r="C9771" s="1" t="s">
        <v>1031</v>
      </c>
      <c r="D9771" s="1" t="s">
        <v>12446</v>
      </c>
      <c r="E9771" s="1" t="s">
        <v>915</v>
      </c>
      <c r="F9771" s="1" t="s">
        <v>10150</v>
      </c>
      <c r="G9771" s="1" t="s">
        <v>105</v>
      </c>
      <c r="H9771" s="1" t="s">
        <v>437</v>
      </c>
      <c r="I9771" s="1">
        <v>2</v>
      </c>
      <c r="J9771" s="1">
        <v>2023</v>
      </c>
      <c r="K9771" s="1">
        <v>204980</v>
      </c>
      <c r="L9771" s="1">
        <v>0</v>
      </c>
      <c r="M9771" s="1">
        <f t="array" ref="M9771">SUMPRODUCT(MAX(ISNUMBER(SEARCH('Class Rules'!$B$6:$B$85,$E9771))*ISNUMBER(SEARCH('Class Rules'!$C$6:$C$85,$F9771))*'Class Rules'!$A$6:$A$85))</f>
        <v>2</v>
      </c>
      <c r="N9771" s="1" t="str">
        <f t="array" ref="N9771">IF($M9771=0,'Class Rules'!$D$3,INDEX('Class Rules'!$D$6:$D$85,MATCH($M9771,'Class Rules'!$A$6:$A$85,0)))</f>
        <v>Freight LDV</v>
      </c>
      <c r="O9771" s="1" t="str">
        <f t="array" ref="O9771">IF(SUMPRODUCT(MAX(ISNUMBER(SEARCH(Fuel_Rules!$A$6:$A$30,$E9771))*ISNUMBER(SEARCH(Fuel_Rules!$B$6:$B$30,$F9771))*(Fuel_Rules!$A$6:$A$30&lt;&gt;"")))&gt;0,"Plug-in hybrid",IF($G9771="Diesel","Diesel","Gasoline"))</f>
        <v>Diesel</v>
      </c>
    </row>
    <row r="9772" spans="1:15" ht="15" customHeight="1" x14ac:dyDescent="0.25">
      <c r="A9772" s="1">
        <v>2022</v>
      </c>
      <c r="B9772" s="1" t="s">
        <v>12135</v>
      </c>
      <c r="C9772" s="1" t="s">
        <v>1034</v>
      </c>
      <c r="D9772" s="1" t="s">
        <v>12447</v>
      </c>
      <c r="E9772" s="1" t="s">
        <v>915</v>
      </c>
      <c r="F9772" s="1" t="s">
        <v>1036</v>
      </c>
      <c r="G9772" s="1" t="s">
        <v>103</v>
      </c>
      <c r="H9772" s="1" t="s">
        <v>298</v>
      </c>
      <c r="I9772" s="1">
        <v>1.4</v>
      </c>
      <c r="J9772" s="1">
        <v>2023</v>
      </c>
      <c r="K9772" s="1">
        <v>99696</v>
      </c>
      <c r="L9772" s="1">
        <v>0</v>
      </c>
      <c r="M9772" s="1">
        <f t="array" ref="M9772">SUMPRODUCT(MAX(ISNUMBER(SEARCH('Class Rules'!$B$6:$B$85,$E9772))*ISNUMBER(SEARCH('Class Rules'!$C$6:$C$85,$F9772))*'Class Rules'!$A$6:$A$85))</f>
        <v>1</v>
      </c>
      <c r="N9772" s="1" t="str">
        <f t="array" ref="N9772">IF($M9772=0,'Class Rules'!$D$3,INDEX('Class Rules'!$D$6:$D$85,MATCH($M9772,'Class Rules'!$A$6:$A$85,0)))</f>
        <v>Freight LDV</v>
      </c>
      <c r="O9772" s="1" t="str">
        <f t="array" ref="O9772">IF(SUMPRODUCT(MAX(ISNUMBER(SEARCH(Fuel_Rules!$A$6:$A$30,$E9772))*ISNUMBER(SEARCH(Fuel_Rules!$B$6:$B$30,$F9772))*(Fuel_Rules!$A$6:$A$30&lt;&gt;"")))&gt;0,"Plug-in hybrid",IF($G9772="Diesel","Diesel","Gasoline"))</f>
        <v>Gasoline</v>
      </c>
    </row>
    <row r="9773" spans="1:15" ht="15" customHeight="1" x14ac:dyDescent="0.25">
      <c r="A9773" s="1">
        <v>2022</v>
      </c>
      <c r="B9773" s="1" t="s">
        <v>12135</v>
      </c>
      <c r="C9773" s="1" t="s">
        <v>1034</v>
      </c>
      <c r="D9773" s="1" t="s">
        <v>12448</v>
      </c>
      <c r="E9773" s="1" t="s">
        <v>915</v>
      </c>
      <c r="F9773" s="1" t="s">
        <v>1036</v>
      </c>
      <c r="G9773" s="1" t="s">
        <v>103</v>
      </c>
      <c r="H9773" s="1" t="s">
        <v>298</v>
      </c>
      <c r="I9773" s="1">
        <v>1.4</v>
      </c>
      <c r="J9773" s="1">
        <v>2023</v>
      </c>
      <c r="K9773" s="1">
        <v>94359</v>
      </c>
      <c r="L9773" s="1">
        <v>0</v>
      </c>
      <c r="M9773" s="1">
        <f t="array" ref="M9773">SUMPRODUCT(MAX(ISNUMBER(SEARCH('Class Rules'!$B$6:$B$85,$E9773))*ISNUMBER(SEARCH('Class Rules'!$C$6:$C$85,$F9773))*'Class Rules'!$A$6:$A$85))</f>
        <v>1</v>
      </c>
      <c r="N9773" s="1" t="str">
        <f t="array" ref="N9773">IF($M9773=0,'Class Rules'!$D$3,INDEX('Class Rules'!$D$6:$D$85,MATCH($M9773,'Class Rules'!$A$6:$A$85,0)))</f>
        <v>Freight LDV</v>
      </c>
      <c r="O9773" s="1" t="str">
        <f t="array" ref="O9773">IF(SUMPRODUCT(MAX(ISNUMBER(SEARCH(Fuel_Rules!$A$6:$A$30,$E9773))*ISNUMBER(SEARCH(Fuel_Rules!$B$6:$B$30,$F9773))*(Fuel_Rules!$A$6:$A$30&lt;&gt;"")))&gt;0,"Plug-in hybrid",IF($G9773="Diesel","Diesel","Gasoline"))</f>
        <v>Gasoline</v>
      </c>
    </row>
    <row r="9774" spans="1:15" ht="15" customHeight="1" x14ac:dyDescent="0.25">
      <c r="A9774" s="1">
        <v>2022</v>
      </c>
      <c r="B9774" s="1" t="s">
        <v>12135</v>
      </c>
      <c r="C9774" s="1" t="s">
        <v>1037</v>
      </c>
      <c r="D9774" s="1" t="s">
        <v>12449</v>
      </c>
      <c r="E9774" s="1" t="s">
        <v>915</v>
      </c>
      <c r="F9774" s="1" t="s">
        <v>1039</v>
      </c>
      <c r="G9774" s="1" t="s">
        <v>103</v>
      </c>
      <c r="H9774" s="1" t="s">
        <v>298</v>
      </c>
      <c r="I9774" s="1">
        <v>1.3</v>
      </c>
      <c r="J9774" s="1">
        <v>2023</v>
      </c>
      <c r="K9774" s="1">
        <v>106462</v>
      </c>
      <c r="L9774" s="1">
        <v>0</v>
      </c>
      <c r="M9774" s="1">
        <f t="array" ref="M9774">SUMPRODUCT(MAX(ISNUMBER(SEARCH('Class Rules'!$B$6:$B$85,$E9774))*ISNUMBER(SEARCH('Class Rules'!$C$6:$C$85,$F9774))*'Class Rules'!$A$6:$A$85))</f>
        <v>1</v>
      </c>
      <c r="N9774" s="1" t="str">
        <f t="array" ref="N9774">IF($M9774=0,'Class Rules'!$D$3,INDEX('Class Rules'!$D$6:$D$85,MATCH($M9774,'Class Rules'!$A$6:$A$85,0)))</f>
        <v>Freight LDV</v>
      </c>
      <c r="O9774" s="1" t="str">
        <f t="array" ref="O9774">IF(SUMPRODUCT(MAX(ISNUMBER(SEARCH(Fuel_Rules!$A$6:$A$30,$E9774))*ISNUMBER(SEARCH(Fuel_Rules!$B$6:$B$30,$F9774))*(Fuel_Rules!$A$6:$A$30&lt;&gt;"")))&gt;0,"Plug-in hybrid",IF($G9774="Diesel","Diesel","Gasoline"))</f>
        <v>Gasoline</v>
      </c>
    </row>
    <row r="9775" spans="1:15" ht="15" customHeight="1" x14ac:dyDescent="0.25">
      <c r="A9775" s="1">
        <v>2022</v>
      </c>
      <c r="B9775" s="1" t="s">
        <v>12135</v>
      </c>
      <c r="C9775" s="1" t="s">
        <v>1037</v>
      </c>
      <c r="D9775" s="1" t="s">
        <v>12450</v>
      </c>
      <c r="E9775" s="1" t="s">
        <v>915</v>
      </c>
      <c r="F9775" s="1" t="s">
        <v>1039</v>
      </c>
      <c r="G9775" s="1" t="s">
        <v>103</v>
      </c>
      <c r="H9775" s="1" t="s">
        <v>298</v>
      </c>
      <c r="I9775" s="1">
        <v>1.3</v>
      </c>
      <c r="J9775" s="1">
        <v>2023</v>
      </c>
      <c r="K9775" s="1">
        <v>100164</v>
      </c>
      <c r="L9775" s="1">
        <v>0</v>
      </c>
      <c r="M9775" s="1">
        <f t="array" ref="M9775">SUMPRODUCT(MAX(ISNUMBER(SEARCH('Class Rules'!$B$6:$B$85,$E9775))*ISNUMBER(SEARCH('Class Rules'!$C$6:$C$85,$F9775))*'Class Rules'!$A$6:$A$85))</f>
        <v>1</v>
      </c>
      <c r="N9775" s="1" t="str">
        <f t="array" ref="N9775">IF($M9775=0,'Class Rules'!$D$3,INDEX('Class Rules'!$D$6:$D$85,MATCH($M9775,'Class Rules'!$A$6:$A$85,0)))</f>
        <v>Freight LDV</v>
      </c>
      <c r="O9775" s="1" t="str">
        <f t="array" ref="O9775">IF(SUMPRODUCT(MAX(ISNUMBER(SEARCH(Fuel_Rules!$A$6:$A$30,$E9775))*ISNUMBER(SEARCH(Fuel_Rules!$B$6:$B$30,$F9775))*(Fuel_Rules!$A$6:$A$30&lt;&gt;"")))&gt;0,"Plug-in hybrid",IF($G9775="Diesel","Diesel","Gasoline"))</f>
        <v>Gasoline</v>
      </c>
    </row>
    <row r="9776" spans="1:15" ht="15" customHeight="1" x14ac:dyDescent="0.25">
      <c r="A9776" s="1">
        <v>2022</v>
      </c>
      <c r="B9776" s="1" t="s">
        <v>12135</v>
      </c>
      <c r="C9776" s="1" t="s">
        <v>1040</v>
      </c>
      <c r="D9776" s="1" t="s">
        <v>12451</v>
      </c>
      <c r="E9776" s="1" t="s">
        <v>915</v>
      </c>
      <c r="F9776" s="1" t="s">
        <v>1042</v>
      </c>
      <c r="G9776" s="1" t="s">
        <v>103</v>
      </c>
      <c r="H9776" s="1" t="s">
        <v>298</v>
      </c>
      <c r="I9776" s="1">
        <v>1.3</v>
      </c>
      <c r="J9776" s="1">
        <v>2023</v>
      </c>
      <c r="K9776" s="1">
        <v>116955</v>
      </c>
      <c r="L9776" s="1">
        <v>0</v>
      </c>
      <c r="M9776" s="1">
        <f t="array" ref="M9776">SUMPRODUCT(MAX(ISNUMBER(SEARCH('Class Rules'!$B$6:$B$85,$E9776))*ISNUMBER(SEARCH('Class Rules'!$C$6:$C$85,$F9776))*'Class Rules'!$A$6:$A$85))</f>
        <v>1</v>
      </c>
      <c r="N9776" s="1" t="str">
        <f t="array" ref="N9776">IF($M9776=0,'Class Rules'!$D$3,INDEX('Class Rules'!$D$6:$D$85,MATCH($M9776,'Class Rules'!$A$6:$A$85,0)))</f>
        <v>Freight LDV</v>
      </c>
      <c r="O9776" s="1" t="str">
        <f t="array" ref="O9776">IF(SUMPRODUCT(MAX(ISNUMBER(SEARCH(Fuel_Rules!$A$6:$A$30,$E9776))*ISNUMBER(SEARCH(Fuel_Rules!$B$6:$B$30,$F9776))*(Fuel_Rules!$A$6:$A$30&lt;&gt;"")))&gt;0,"Plug-in hybrid",IF($G9776="Diesel","Diesel","Gasoline"))</f>
        <v>Gasoline</v>
      </c>
    </row>
    <row r="9777" spans="1:15" ht="15" customHeight="1" x14ac:dyDescent="0.25">
      <c r="A9777" s="1">
        <v>2022</v>
      </c>
      <c r="B9777" s="1" t="s">
        <v>12135</v>
      </c>
      <c r="C9777" s="1" t="s">
        <v>1040</v>
      </c>
      <c r="D9777" s="1" t="s">
        <v>12452</v>
      </c>
      <c r="E9777" s="1" t="s">
        <v>915</v>
      </c>
      <c r="F9777" s="1" t="s">
        <v>1042</v>
      </c>
      <c r="G9777" s="1" t="s">
        <v>103</v>
      </c>
      <c r="H9777" s="1" t="s">
        <v>298</v>
      </c>
      <c r="I9777" s="1">
        <v>1.3</v>
      </c>
      <c r="J9777" s="1">
        <v>2023</v>
      </c>
      <c r="K9777" s="1">
        <v>111908</v>
      </c>
      <c r="L9777" s="1">
        <v>0</v>
      </c>
      <c r="M9777" s="1">
        <f t="array" ref="M9777">SUMPRODUCT(MAX(ISNUMBER(SEARCH('Class Rules'!$B$6:$B$85,$E9777))*ISNUMBER(SEARCH('Class Rules'!$C$6:$C$85,$F9777))*'Class Rules'!$A$6:$A$85))</f>
        <v>1</v>
      </c>
      <c r="N9777" s="1" t="str">
        <f t="array" ref="N9777">IF($M9777=0,'Class Rules'!$D$3,INDEX('Class Rules'!$D$6:$D$85,MATCH($M9777,'Class Rules'!$A$6:$A$85,0)))</f>
        <v>Freight LDV</v>
      </c>
      <c r="O9777" s="1" t="str">
        <f t="array" ref="O9777">IF(SUMPRODUCT(MAX(ISNUMBER(SEARCH(Fuel_Rules!$A$6:$A$30,$E9777))*ISNUMBER(SEARCH(Fuel_Rules!$B$6:$B$30,$F9777))*(Fuel_Rules!$A$6:$A$30&lt;&gt;"")))&gt;0,"Plug-in hybrid",IF($G9777="Diesel","Diesel","Gasoline"))</f>
        <v>Gasoline</v>
      </c>
    </row>
    <row r="9778" spans="1:15" ht="15" customHeight="1" x14ac:dyDescent="0.25">
      <c r="A9778" s="1">
        <v>2022</v>
      </c>
      <c r="B9778" s="1" t="s">
        <v>12135</v>
      </c>
      <c r="C9778" s="1" t="s">
        <v>1043</v>
      </c>
      <c r="D9778" s="1" t="s">
        <v>12453</v>
      </c>
      <c r="E9778" s="1" t="s">
        <v>915</v>
      </c>
      <c r="F9778" s="1" t="s">
        <v>1045</v>
      </c>
      <c r="G9778" s="1" t="s">
        <v>103</v>
      </c>
      <c r="H9778" s="1" t="s">
        <v>298</v>
      </c>
      <c r="I9778" s="1">
        <v>1.4</v>
      </c>
      <c r="J9778" s="1">
        <v>2023</v>
      </c>
      <c r="K9778" s="1">
        <v>106090</v>
      </c>
      <c r="L9778" s="1">
        <v>0</v>
      </c>
      <c r="M9778" s="1">
        <f t="array" ref="M9778">SUMPRODUCT(MAX(ISNUMBER(SEARCH('Class Rules'!$B$6:$B$85,$E9778))*ISNUMBER(SEARCH('Class Rules'!$C$6:$C$85,$F9778))*'Class Rules'!$A$6:$A$85))</f>
        <v>1</v>
      </c>
      <c r="N9778" s="1" t="str">
        <f t="array" ref="N9778">IF($M9778=0,'Class Rules'!$D$3,INDEX('Class Rules'!$D$6:$D$85,MATCH($M9778,'Class Rules'!$A$6:$A$85,0)))</f>
        <v>Freight LDV</v>
      </c>
      <c r="O9778" s="1" t="str">
        <f t="array" ref="O9778">IF(SUMPRODUCT(MAX(ISNUMBER(SEARCH(Fuel_Rules!$A$6:$A$30,$E9778))*ISNUMBER(SEARCH(Fuel_Rules!$B$6:$B$30,$F9778))*(Fuel_Rules!$A$6:$A$30&lt;&gt;"")))&gt;0,"Plug-in hybrid",IF($G9778="Diesel","Diesel","Gasoline"))</f>
        <v>Gasoline</v>
      </c>
    </row>
    <row r="9779" spans="1:15" ht="15" customHeight="1" x14ac:dyDescent="0.25">
      <c r="A9779" s="1">
        <v>2022</v>
      </c>
      <c r="B9779" s="1" t="s">
        <v>12135</v>
      </c>
      <c r="C9779" s="1" t="s">
        <v>1046</v>
      </c>
      <c r="D9779" s="1" t="s">
        <v>12454</v>
      </c>
      <c r="E9779" s="1" t="s">
        <v>915</v>
      </c>
      <c r="F9779" s="1" t="s">
        <v>1048</v>
      </c>
      <c r="G9779" s="1" t="s">
        <v>103</v>
      </c>
      <c r="H9779" s="1" t="s">
        <v>298</v>
      </c>
      <c r="I9779" s="1">
        <v>1.3</v>
      </c>
      <c r="J9779" s="1">
        <v>2023</v>
      </c>
      <c r="K9779" s="1">
        <v>112713</v>
      </c>
      <c r="L9779" s="1">
        <v>0</v>
      </c>
      <c r="M9779" s="1">
        <f t="array" ref="M9779">SUMPRODUCT(MAX(ISNUMBER(SEARCH('Class Rules'!$B$6:$B$85,$E9779))*ISNUMBER(SEARCH('Class Rules'!$C$6:$C$85,$F9779))*'Class Rules'!$A$6:$A$85))</f>
        <v>1</v>
      </c>
      <c r="N9779" s="1" t="str">
        <f t="array" ref="N9779">IF($M9779=0,'Class Rules'!$D$3,INDEX('Class Rules'!$D$6:$D$85,MATCH($M9779,'Class Rules'!$A$6:$A$85,0)))</f>
        <v>Freight LDV</v>
      </c>
      <c r="O9779" s="1" t="str">
        <f t="array" ref="O9779">IF(SUMPRODUCT(MAX(ISNUMBER(SEARCH(Fuel_Rules!$A$6:$A$30,$E9779))*ISNUMBER(SEARCH(Fuel_Rules!$B$6:$B$30,$F9779))*(Fuel_Rules!$A$6:$A$30&lt;&gt;"")))&gt;0,"Plug-in hybrid",IF($G9779="Diesel","Diesel","Gasoline"))</f>
        <v>Gasoline</v>
      </c>
    </row>
    <row r="9780" spans="1:15" ht="15" customHeight="1" x14ac:dyDescent="0.25">
      <c r="A9780" s="1">
        <v>2022</v>
      </c>
      <c r="B9780" s="1" t="s">
        <v>12135</v>
      </c>
      <c r="C9780" s="1" t="s">
        <v>1046</v>
      </c>
      <c r="D9780" s="1" t="s">
        <v>12455</v>
      </c>
      <c r="E9780" s="1" t="s">
        <v>915</v>
      </c>
      <c r="F9780" s="1" t="s">
        <v>1048</v>
      </c>
      <c r="G9780" s="1" t="s">
        <v>103</v>
      </c>
      <c r="H9780" s="1" t="s">
        <v>298</v>
      </c>
      <c r="I9780" s="1">
        <v>1.3</v>
      </c>
      <c r="J9780" s="1">
        <v>2023</v>
      </c>
      <c r="K9780" s="1">
        <v>105478</v>
      </c>
      <c r="L9780" s="1">
        <v>0</v>
      </c>
      <c r="M9780" s="1">
        <f t="array" ref="M9780">SUMPRODUCT(MAX(ISNUMBER(SEARCH('Class Rules'!$B$6:$B$85,$E9780))*ISNUMBER(SEARCH('Class Rules'!$C$6:$C$85,$F9780))*'Class Rules'!$A$6:$A$85))</f>
        <v>1</v>
      </c>
      <c r="N9780" s="1" t="str">
        <f t="array" ref="N9780">IF($M9780=0,'Class Rules'!$D$3,INDEX('Class Rules'!$D$6:$D$85,MATCH($M9780,'Class Rules'!$A$6:$A$85,0)))</f>
        <v>Freight LDV</v>
      </c>
      <c r="O9780" s="1" t="str">
        <f t="array" ref="O9780">IF(SUMPRODUCT(MAX(ISNUMBER(SEARCH(Fuel_Rules!$A$6:$A$30,$E9780))*ISNUMBER(SEARCH(Fuel_Rules!$B$6:$B$30,$F9780))*(Fuel_Rules!$A$6:$A$30&lt;&gt;"")))&gt;0,"Plug-in hybrid",IF($G9780="Diesel","Diesel","Gasoline"))</f>
        <v>Gasoline</v>
      </c>
    </row>
    <row r="9781" spans="1:15" ht="15" customHeight="1" x14ac:dyDescent="0.25">
      <c r="A9781" s="1">
        <v>2022</v>
      </c>
      <c r="B9781" s="1" t="s">
        <v>12135</v>
      </c>
      <c r="C9781" s="1" t="s">
        <v>1049</v>
      </c>
      <c r="D9781" s="1" t="s">
        <v>12456</v>
      </c>
      <c r="E9781" s="1" t="s">
        <v>915</v>
      </c>
      <c r="F9781" s="1" t="s">
        <v>1051</v>
      </c>
      <c r="G9781" s="1" t="s">
        <v>103</v>
      </c>
      <c r="H9781" s="1" t="s">
        <v>298</v>
      </c>
      <c r="I9781" s="1">
        <v>1.4</v>
      </c>
      <c r="J9781" s="1">
        <v>2023</v>
      </c>
      <c r="K9781" s="1">
        <v>107331</v>
      </c>
      <c r="L9781" s="1">
        <v>0</v>
      </c>
      <c r="M9781" s="1">
        <f t="array" ref="M9781">SUMPRODUCT(MAX(ISNUMBER(SEARCH('Class Rules'!$B$6:$B$85,$E9781))*ISNUMBER(SEARCH('Class Rules'!$C$6:$C$85,$F9781))*'Class Rules'!$A$6:$A$85))</f>
        <v>3</v>
      </c>
      <c r="N9781" s="1" t="str">
        <f t="array" ref="N9781">IF($M9781=0,'Class Rules'!$D$3,INDEX('Class Rules'!$D$6:$D$85,MATCH($M9781,'Class Rules'!$A$6:$A$85,0)))</f>
        <v>Freight LDV</v>
      </c>
      <c r="O9781" s="1" t="str">
        <f t="array" ref="O9781">IF(SUMPRODUCT(MAX(ISNUMBER(SEARCH(Fuel_Rules!$A$6:$A$30,$E9781))*ISNUMBER(SEARCH(Fuel_Rules!$B$6:$B$30,$F9781))*(Fuel_Rules!$A$6:$A$30&lt;&gt;"")))&gt;0,"Plug-in hybrid",IF($G9781="Diesel","Diesel","Gasoline"))</f>
        <v>Gasoline</v>
      </c>
    </row>
    <row r="9782" spans="1:15" ht="15" customHeight="1" x14ac:dyDescent="0.25">
      <c r="A9782" s="1">
        <v>2022</v>
      </c>
      <c r="B9782" s="1" t="s">
        <v>12135</v>
      </c>
      <c r="C9782" s="1" t="s">
        <v>1049</v>
      </c>
      <c r="D9782" s="1" t="s">
        <v>12457</v>
      </c>
      <c r="E9782" s="1" t="s">
        <v>915</v>
      </c>
      <c r="F9782" s="1" t="s">
        <v>1051</v>
      </c>
      <c r="G9782" s="1" t="s">
        <v>103</v>
      </c>
      <c r="H9782" s="1" t="s">
        <v>298</v>
      </c>
      <c r="I9782" s="1">
        <v>1.4</v>
      </c>
      <c r="J9782" s="1">
        <v>2023</v>
      </c>
      <c r="K9782" s="1">
        <v>98854</v>
      </c>
      <c r="L9782" s="1">
        <v>0</v>
      </c>
      <c r="M9782" s="1">
        <f t="array" ref="M9782">SUMPRODUCT(MAX(ISNUMBER(SEARCH('Class Rules'!$B$6:$B$85,$E9782))*ISNUMBER(SEARCH('Class Rules'!$C$6:$C$85,$F9782))*'Class Rules'!$A$6:$A$85))</f>
        <v>3</v>
      </c>
      <c r="N9782" s="1" t="str">
        <f t="array" ref="N9782">IF($M9782=0,'Class Rules'!$D$3,INDEX('Class Rules'!$D$6:$D$85,MATCH($M9782,'Class Rules'!$A$6:$A$85,0)))</f>
        <v>Freight LDV</v>
      </c>
      <c r="O9782" s="1" t="str">
        <f t="array" ref="O9782">IF(SUMPRODUCT(MAX(ISNUMBER(SEARCH(Fuel_Rules!$A$6:$A$30,$E9782))*ISNUMBER(SEARCH(Fuel_Rules!$B$6:$B$30,$F9782))*(Fuel_Rules!$A$6:$A$30&lt;&gt;"")))&gt;0,"Plug-in hybrid",IF($G9782="Diesel","Diesel","Gasoline"))</f>
        <v>Gasoline</v>
      </c>
    </row>
    <row r="9783" spans="1:15" ht="15" customHeight="1" x14ac:dyDescent="0.25">
      <c r="A9783" s="1">
        <v>2022</v>
      </c>
      <c r="B9783" s="1" t="s">
        <v>12135</v>
      </c>
      <c r="C9783" s="1" t="s">
        <v>1061</v>
      </c>
      <c r="D9783" s="1" t="s">
        <v>12458</v>
      </c>
      <c r="E9783" s="1" t="s">
        <v>915</v>
      </c>
      <c r="F9783" s="1" t="s">
        <v>1063</v>
      </c>
      <c r="G9783" s="1" t="s">
        <v>103</v>
      </c>
      <c r="H9783" s="1" t="s">
        <v>298</v>
      </c>
      <c r="I9783" s="1">
        <v>1</v>
      </c>
      <c r="J9783" s="1">
        <v>2023</v>
      </c>
      <c r="K9783" s="1">
        <v>70173</v>
      </c>
      <c r="L9783" s="1">
        <v>0</v>
      </c>
      <c r="M9783" s="1">
        <f t="array" ref="M9783">SUMPRODUCT(MAX(ISNUMBER(SEARCH('Class Rules'!$B$6:$B$85,$E9783))*ISNUMBER(SEARCH('Class Rules'!$C$6:$C$85,$F9783))*'Class Rules'!$A$6:$A$85))</f>
        <v>0</v>
      </c>
      <c r="N9783" s="1" t="str">
        <f t="array" ref="N9783">IF($M9783=0,'Class Rules'!$D$3,INDEX('Class Rules'!$D$6:$D$85,MATCH($M9783,'Class Rules'!$A$6:$A$85,0)))</f>
        <v>Passenger LDV</v>
      </c>
      <c r="O9783" s="1" t="str">
        <f t="array" ref="O9783">IF(SUMPRODUCT(MAX(ISNUMBER(SEARCH(Fuel_Rules!$A$6:$A$30,$E9783))*ISNUMBER(SEARCH(Fuel_Rules!$B$6:$B$30,$F9783))*(Fuel_Rules!$A$6:$A$30&lt;&gt;"")))&gt;0,"Plug-in hybrid",IF($G9783="Diesel","Diesel","Gasoline"))</f>
        <v>Gasoline</v>
      </c>
    </row>
    <row r="9784" spans="1:15" ht="15" customHeight="1" x14ac:dyDescent="0.25">
      <c r="A9784" s="1">
        <v>2022</v>
      </c>
      <c r="B9784" s="1" t="s">
        <v>12135</v>
      </c>
      <c r="C9784" s="1" t="s">
        <v>1061</v>
      </c>
      <c r="D9784" s="1" t="s">
        <v>12459</v>
      </c>
      <c r="E9784" s="1" t="s">
        <v>915</v>
      </c>
      <c r="F9784" s="1" t="s">
        <v>1063</v>
      </c>
      <c r="G9784" s="1" t="s">
        <v>103</v>
      </c>
      <c r="H9784" s="1" t="s">
        <v>298</v>
      </c>
      <c r="I9784" s="1">
        <v>1</v>
      </c>
      <c r="J9784" s="1">
        <v>2023</v>
      </c>
      <c r="K9784" s="1">
        <v>65695</v>
      </c>
      <c r="L9784" s="1">
        <v>0</v>
      </c>
      <c r="M9784" s="1">
        <f t="array" ref="M9784">SUMPRODUCT(MAX(ISNUMBER(SEARCH('Class Rules'!$B$6:$B$85,$E9784))*ISNUMBER(SEARCH('Class Rules'!$C$6:$C$85,$F9784))*'Class Rules'!$A$6:$A$85))</f>
        <v>0</v>
      </c>
      <c r="N9784" s="1" t="str">
        <f t="array" ref="N9784">IF($M9784=0,'Class Rules'!$D$3,INDEX('Class Rules'!$D$6:$D$85,MATCH($M9784,'Class Rules'!$A$6:$A$85,0)))</f>
        <v>Passenger LDV</v>
      </c>
      <c r="O9784" s="1" t="str">
        <f t="array" ref="O9784">IF(SUMPRODUCT(MAX(ISNUMBER(SEARCH(Fuel_Rules!$A$6:$A$30,$E9784))*ISNUMBER(SEARCH(Fuel_Rules!$B$6:$B$30,$F9784))*(Fuel_Rules!$A$6:$A$30&lt;&gt;"")))&gt;0,"Plug-in hybrid",IF($G9784="Diesel","Diesel","Gasoline"))</f>
        <v>Gasoline</v>
      </c>
    </row>
    <row r="9785" spans="1:15" ht="15" customHeight="1" x14ac:dyDescent="0.25">
      <c r="A9785" s="1">
        <v>2022</v>
      </c>
      <c r="B9785" s="1" t="s">
        <v>12135</v>
      </c>
      <c r="C9785" s="1" t="s">
        <v>1064</v>
      </c>
      <c r="D9785" s="1" t="s">
        <v>12460</v>
      </c>
      <c r="E9785" s="1" t="s">
        <v>915</v>
      </c>
      <c r="F9785" s="1" t="s">
        <v>1066</v>
      </c>
      <c r="G9785" s="1" t="s">
        <v>103</v>
      </c>
      <c r="H9785" s="1" t="s">
        <v>437</v>
      </c>
      <c r="I9785" s="1">
        <v>1.3</v>
      </c>
      <c r="J9785" s="1">
        <v>2023</v>
      </c>
      <c r="K9785" s="1">
        <v>144543</v>
      </c>
      <c r="L9785" s="1">
        <v>0</v>
      </c>
      <c r="M9785" s="1">
        <f t="array" ref="M9785">SUMPRODUCT(MAX(ISNUMBER(SEARCH('Class Rules'!$B$6:$B$85,$E9785))*ISNUMBER(SEARCH('Class Rules'!$C$6:$C$85,$F9785))*'Class Rules'!$A$6:$A$85))</f>
        <v>2</v>
      </c>
      <c r="N9785" s="1" t="str">
        <f t="array" ref="N9785">IF($M9785=0,'Class Rules'!$D$3,INDEX('Class Rules'!$D$6:$D$85,MATCH($M9785,'Class Rules'!$A$6:$A$85,0)))</f>
        <v>Freight LDV</v>
      </c>
      <c r="O9785" s="1" t="str">
        <f t="array" ref="O9785">IF(SUMPRODUCT(MAX(ISNUMBER(SEARCH(Fuel_Rules!$A$6:$A$30,$E9785))*ISNUMBER(SEARCH(Fuel_Rules!$B$6:$B$30,$F9785))*(Fuel_Rules!$A$6:$A$30&lt;&gt;"")))&gt;0,"Plug-in hybrid",IF($G9785="Diesel","Diesel","Gasoline"))</f>
        <v>Gasoline</v>
      </c>
    </row>
    <row r="9786" spans="1:15" ht="15" customHeight="1" x14ac:dyDescent="0.25">
      <c r="A9786" s="1">
        <v>2022</v>
      </c>
      <c r="B9786" s="1" t="s">
        <v>12135</v>
      </c>
      <c r="C9786" s="1" t="s">
        <v>1064</v>
      </c>
      <c r="D9786" s="1" t="s">
        <v>12461</v>
      </c>
      <c r="E9786" s="1" t="s">
        <v>915</v>
      </c>
      <c r="F9786" s="1" t="s">
        <v>1066</v>
      </c>
      <c r="G9786" s="1" t="s">
        <v>103</v>
      </c>
      <c r="H9786" s="1" t="s">
        <v>437</v>
      </c>
      <c r="I9786" s="1">
        <v>1.3</v>
      </c>
      <c r="J9786" s="1">
        <v>2023</v>
      </c>
      <c r="K9786" s="1">
        <v>132681</v>
      </c>
      <c r="L9786" s="1">
        <v>0</v>
      </c>
      <c r="M9786" s="1">
        <f t="array" ref="M9786">SUMPRODUCT(MAX(ISNUMBER(SEARCH('Class Rules'!$B$6:$B$85,$E9786))*ISNUMBER(SEARCH('Class Rules'!$C$6:$C$85,$F9786))*'Class Rules'!$A$6:$A$85))</f>
        <v>2</v>
      </c>
      <c r="N9786" s="1" t="str">
        <f t="array" ref="N9786">IF($M9786=0,'Class Rules'!$D$3,INDEX('Class Rules'!$D$6:$D$85,MATCH($M9786,'Class Rules'!$A$6:$A$85,0)))</f>
        <v>Freight LDV</v>
      </c>
      <c r="O9786" s="1" t="str">
        <f t="array" ref="O9786">IF(SUMPRODUCT(MAX(ISNUMBER(SEARCH(Fuel_Rules!$A$6:$A$30,$E9786))*ISNUMBER(SEARCH(Fuel_Rules!$B$6:$B$30,$F9786))*(Fuel_Rules!$A$6:$A$30&lt;&gt;"")))&gt;0,"Plug-in hybrid",IF($G9786="Diesel","Diesel","Gasoline"))</f>
        <v>Gasoline</v>
      </c>
    </row>
    <row r="9787" spans="1:15" ht="15" customHeight="1" x14ac:dyDescent="0.25">
      <c r="A9787" s="1">
        <v>2022</v>
      </c>
      <c r="B9787" s="1" t="s">
        <v>12135</v>
      </c>
      <c r="C9787" s="1" t="s">
        <v>1067</v>
      </c>
      <c r="D9787" s="1" t="s">
        <v>12462</v>
      </c>
      <c r="E9787" s="1" t="s">
        <v>915</v>
      </c>
      <c r="F9787" s="1" t="s">
        <v>1069</v>
      </c>
      <c r="G9787" s="1" t="s">
        <v>103</v>
      </c>
      <c r="H9787" s="1" t="s">
        <v>437</v>
      </c>
      <c r="I9787" s="1">
        <v>1.3</v>
      </c>
      <c r="J9787" s="1">
        <v>2023</v>
      </c>
      <c r="K9787" s="1">
        <v>156991</v>
      </c>
      <c r="L9787" s="1">
        <v>0</v>
      </c>
      <c r="M9787" s="1">
        <f t="array" ref="M9787">SUMPRODUCT(MAX(ISNUMBER(SEARCH('Class Rules'!$B$6:$B$85,$E9787))*ISNUMBER(SEARCH('Class Rules'!$C$6:$C$85,$F9787))*'Class Rules'!$A$6:$A$85))</f>
        <v>2</v>
      </c>
      <c r="N9787" s="1" t="str">
        <f t="array" ref="N9787">IF($M9787=0,'Class Rules'!$D$3,INDEX('Class Rules'!$D$6:$D$85,MATCH($M9787,'Class Rules'!$A$6:$A$85,0)))</f>
        <v>Freight LDV</v>
      </c>
      <c r="O9787" s="1" t="str">
        <f t="array" ref="O9787">IF(SUMPRODUCT(MAX(ISNUMBER(SEARCH(Fuel_Rules!$A$6:$A$30,$E9787))*ISNUMBER(SEARCH(Fuel_Rules!$B$6:$B$30,$F9787))*(Fuel_Rules!$A$6:$A$30&lt;&gt;"")))&gt;0,"Plug-in hybrid",IF($G9787="Diesel","Diesel","Gasoline"))</f>
        <v>Gasoline</v>
      </c>
    </row>
    <row r="9788" spans="1:15" ht="15" customHeight="1" x14ac:dyDescent="0.25">
      <c r="A9788" s="1">
        <v>2022</v>
      </c>
      <c r="B9788" s="1" t="s">
        <v>12135</v>
      </c>
      <c r="C9788" s="1" t="s">
        <v>1067</v>
      </c>
      <c r="D9788" s="1" t="s">
        <v>12463</v>
      </c>
      <c r="E9788" s="1" t="s">
        <v>915</v>
      </c>
      <c r="F9788" s="1" t="s">
        <v>1069</v>
      </c>
      <c r="G9788" s="1" t="s">
        <v>103</v>
      </c>
      <c r="H9788" s="1" t="s">
        <v>437</v>
      </c>
      <c r="I9788" s="1">
        <v>1.3</v>
      </c>
      <c r="J9788" s="1">
        <v>2023</v>
      </c>
      <c r="K9788" s="1">
        <v>147516</v>
      </c>
      <c r="L9788" s="1">
        <v>0</v>
      </c>
      <c r="M9788" s="1">
        <f t="array" ref="M9788">SUMPRODUCT(MAX(ISNUMBER(SEARCH('Class Rules'!$B$6:$B$85,$E9788))*ISNUMBER(SEARCH('Class Rules'!$C$6:$C$85,$F9788))*'Class Rules'!$A$6:$A$85))</f>
        <v>2</v>
      </c>
      <c r="N9788" s="1" t="str">
        <f t="array" ref="N9788">IF($M9788=0,'Class Rules'!$D$3,INDEX('Class Rules'!$D$6:$D$85,MATCH($M9788,'Class Rules'!$A$6:$A$85,0)))</f>
        <v>Freight LDV</v>
      </c>
      <c r="O9788" s="1" t="str">
        <f t="array" ref="O9788">IF(SUMPRODUCT(MAX(ISNUMBER(SEARCH(Fuel_Rules!$A$6:$A$30,$E9788))*ISNUMBER(SEARCH(Fuel_Rules!$B$6:$B$30,$F9788))*(Fuel_Rules!$A$6:$A$30&lt;&gt;"")))&gt;0,"Plug-in hybrid",IF($G9788="Diesel","Diesel","Gasoline"))</f>
        <v>Gasoline</v>
      </c>
    </row>
    <row r="9789" spans="1:15" ht="15" customHeight="1" x14ac:dyDescent="0.25">
      <c r="A9789" s="1">
        <v>2022</v>
      </c>
      <c r="B9789" s="1" t="s">
        <v>12135</v>
      </c>
      <c r="C9789" s="1" t="s">
        <v>1070</v>
      </c>
      <c r="D9789" s="1" t="s">
        <v>12464</v>
      </c>
      <c r="E9789" s="1" t="s">
        <v>915</v>
      </c>
      <c r="F9789" s="1" t="s">
        <v>1072</v>
      </c>
      <c r="G9789" s="1" t="s">
        <v>103</v>
      </c>
      <c r="H9789" s="1" t="s">
        <v>437</v>
      </c>
      <c r="I9789" s="1">
        <v>1.3</v>
      </c>
      <c r="J9789" s="1">
        <v>2023</v>
      </c>
      <c r="K9789" s="1">
        <v>173010</v>
      </c>
      <c r="L9789" s="1">
        <v>0</v>
      </c>
      <c r="M9789" s="1">
        <f t="array" ref="M9789">SUMPRODUCT(MAX(ISNUMBER(SEARCH('Class Rules'!$B$6:$B$85,$E9789))*ISNUMBER(SEARCH('Class Rules'!$C$6:$C$85,$F9789))*'Class Rules'!$A$6:$A$85))</f>
        <v>2</v>
      </c>
      <c r="N9789" s="1" t="str">
        <f t="array" ref="N9789">IF($M9789=0,'Class Rules'!$D$3,INDEX('Class Rules'!$D$6:$D$85,MATCH($M9789,'Class Rules'!$A$6:$A$85,0)))</f>
        <v>Freight LDV</v>
      </c>
      <c r="O9789" s="1" t="str">
        <f t="array" ref="O9789">IF(SUMPRODUCT(MAX(ISNUMBER(SEARCH(Fuel_Rules!$A$6:$A$30,$E9789))*ISNUMBER(SEARCH(Fuel_Rules!$B$6:$B$30,$F9789))*(Fuel_Rules!$A$6:$A$30&lt;&gt;"")))&gt;0,"Plug-in hybrid",IF($G9789="Diesel","Diesel","Gasoline"))</f>
        <v>Gasoline</v>
      </c>
    </row>
    <row r="9790" spans="1:15" ht="15" customHeight="1" x14ac:dyDescent="0.25">
      <c r="A9790" s="1">
        <v>2022</v>
      </c>
      <c r="B9790" s="1" t="s">
        <v>12135</v>
      </c>
      <c r="C9790" s="1" t="s">
        <v>1070</v>
      </c>
      <c r="D9790" s="1" t="s">
        <v>12465</v>
      </c>
      <c r="E9790" s="1" t="s">
        <v>915</v>
      </c>
      <c r="F9790" s="1" t="s">
        <v>1072</v>
      </c>
      <c r="G9790" s="1" t="s">
        <v>103</v>
      </c>
      <c r="H9790" s="1" t="s">
        <v>437</v>
      </c>
      <c r="I9790" s="1">
        <v>1.3</v>
      </c>
      <c r="J9790" s="1">
        <v>2023</v>
      </c>
      <c r="K9790" s="1">
        <v>164188</v>
      </c>
      <c r="L9790" s="1">
        <v>0</v>
      </c>
      <c r="M9790" s="1">
        <f t="array" ref="M9790">SUMPRODUCT(MAX(ISNUMBER(SEARCH('Class Rules'!$B$6:$B$85,$E9790))*ISNUMBER(SEARCH('Class Rules'!$C$6:$C$85,$F9790))*'Class Rules'!$A$6:$A$85))</f>
        <v>2</v>
      </c>
      <c r="N9790" s="1" t="str">
        <f t="array" ref="N9790">IF($M9790=0,'Class Rules'!$D$3,INDEX('Class Rules'!$D$6:$D$85,MATCH($M9790,'Class Rules'!$A$6:$A$85,0)))</f>
        <v>Freight LDV</v>
      </c>
      <c r="O9790" s="1" t="str">
        <f t="array" ref="O9790">IF(SUMPRODUCT(MAX(ISNUMBER(SEARCH(Fuel_Rules!$A$6:$A$30,$E9790))*ISNUMBER(SEARCH(Fuel_Rules!$B$6:$B$30,$F9790))*(Fuel_Rules!$A$6:$A$30&lt;&gt;"")))&gt;0,"Plug-in hybrid",IF($G9790="Diesel","Diesel","Gasoline"))</f>
        <v>Gasoline</v>
      </c>
    </row>
    <row r="9791" spans="1:15" ht="15" customHeight="1" x14ac:dyDescent="0.25">
      <c r="A9791" s="1">
        <v>2022</v>
      </c>
      <c r="B9791" s="1" t="s">
        <v>12135</v>
      </c>
      <c r="C9791" s="1" t="s">
        <v>1073</v>
      </c>
      <c r="D9791" s="1" t="s">
        <v>12466</v>
      </c>
      <c r="E9791" s="1" t="s">
        <v>915</v>
      </c>
      <c r="F9791" s="1" t="s">
        <v>1075</v>
      </c>
      <c r="G9791" s="1" t="s">
        <v>103</v>
      </c>
      <c r="H9791" s="1" t="s">
        <v>298</v>
      </c>
      <c r="I9791" s="1">
        <v>1.3</v>
      </c>
      <c r="J9791" s="1">
        <v>2023</v>
      </c>
      <c r="K9791" s="1">
        <v>83259</v>
      </c>
      <c r="L9791" s="1">
        <v>0</v>
      </c>
      <c r="M9791" s="1">
        <f t="array" ref="M9791">SUMPRODUCT(MAX(ISNUMBER(SEARCH('Class Rules'!$B$6:$B$85,$E9791))*ISNUMBER(SEARCH('Class Rules'!$C$6:$C$85,$F9791))*'Class Rules'!$A$6:$A$85))</f>
        <v>0</v>
      </c>
      <c r="N9791" s="1" t="str">
        <f t="array" ref="N9791">IF($M9791=0,'Class Rules'!$D$3,INDEX('Class Rules'!$D$6:$D$85,MATCH($M9791,'Class Rules'!$A$6:$A$85,0)))</f>
        <v>Passenger LDV</v>
      </c>
      <c r="O9791" s="1" t="str">
        <f t="array" ref="O9791">IF(SUMPRODUCT(MAX(ISNUMBER(SEARCH(Fuel_Rules!$A$6:$A$30,$E9791))*ISNUMBER(SEARCH(Fuel_Rules!$B$6:$B$30,$F9791))*(Fuel_Rules!$A$6:$A$30&lt;&gt;"")))&gt;0,"Plug-in hybrid",IF($G9791="Diesel","Diesel","Gasoline"))</f>
        <v>Gasoline</v>
      </c>
    </row>
    <row r="9792" spans="1:15" ht="15" customHeight="1" x14ac:dyDescent="0.25">
      <c r="A9792" s="1">
        <v>2022</v>
      </c>
      <c r="B9792" s="1" t="s">
        <v>12135</v>
      </c>
      <c r="C9792" s="1" t="s">
        <v>1076</v>
      </c>
      <c r="D9792" s="1" t="s">
        <v>12467</v>
      </c>
      <c r="E9792" s="1" t="s">
        <v>915</v>
      </c>
      <c r="F9792" s="1" t="s">
        <v>1078</v>
      </c>
      <c r="G9792" s="1" t="s">
        <v>103</v>
      </c>
      <c r="H9792" s="1" t="s">
        <v>437</v>
      </c>
      <c r="I9792" s="1">
        <v>1</v>
      </c>
      <c r="J9792" s="1">
        <v>2023</v>
      </c>
      <c r="K9792" s="1">
        <v>118950</v>
      </c>
      <c r="L9792" s="1">
        <v>0</v>
      </c>
      <c r="M9792" s="1">
        <f t="array" ref="M9792">SUMPRODUCT(MAX(ISNUMBER(SEARCH('Class Rules'!$B$6:$B$85,$E9792))*ISNUMBER(SEARCH('Class Rules'!$C$6:$C$85,$F9792))*'Class Rules'!$A$6:$A$85))</f>
        <v>0</v>
      </c>
      <c r="N9792" s="1" t="str">
        <f t="array" ref="N9792">IF($M9792=0,'Class Rules'!$D$3,INDEX('Class Rules'!$D$6:$D$85,MATCH($M9792,'Class Rules'!$A$6:$A$85,0)))</f>
        <v>Passenger LDV</v>
      </c>
      <c r="O9792" s="1" t="str">
        <f t="array" ref="O9792">IF(SUMPRODUCT(MAX(ISNUMBER(SEARCH(Fuel_Rules!$A$6:$A$30,$E9792))*ISNUMBER(SEARCH(Fuel_Rules!$B$6:$B$30,$F9792))*(Fuel_Rules!$A$6:$A$30&lt;&gt;"")))&gt;0,"Plug-in hybrid",IF($G9792="Diesel","Diesel","Gasoline"))</f>
        <v>Gasoline</v>
      </c>
    </row>
    <row r="9793" spans="1:15" ht="15" customHeight="1" x14ac:dyDescent="0.25">
      <c r="A9793" s="1">
        <v>2022</v>
      </c>
      <c r="B9793" s="1" t="s">
        <v>12135</v>
      </c>
      <c r="C9793" s="1" t="s">
        <v>1076</v>
      </c>
      <c r="D9793" s="1" t="s">
        <v>12468</v>
      </c>
      <c r="E9793" s="1" t="s">
        <v>915</v>
      </c>
      <c r="F9793" s="1" t="s">
        <v>1078</v>
      </c>
      <c r="G9793" s="1" t="s">
        <v>103</v>
      </c>
      <c r="H9793" s="1" t="s">
        <v>437</v>
      </c>
      <c r="I9793" s="1">
        <v>1</v>
      </c>
      <c r="J9793" s="1">
        <v>2023</v>
      </c>
      <c r="K9793" s="1">
        <v>113810</v>
      </c>
      <c r="L9793" s="1">
        <v>0</v>
      </c>
      <c r="M9793" s="1">
        <f t="array" ref="M9793">SUMPRODUCT(MAX(ISNUMBER(SEARCH('Class Rules'!$B$6:$B$85,$E9793))*ISNUMBER(SEARCH('Class Rules'!$C$6:$C$85,$F9793))*'Class Rules'!$A$6:$A$85))</f>
        <v>0</v>
      </c>
      <c r="N9793" s="1" t="str">
        <f t="array" ref="N9793">IF($M9793=0,'Class Rules'!$D$3,INDEX('Class Rules'!$D$6:$D$85,MATCH($M9793,'Class Rules'!$A$6:$A$85,0)))</f>
        <v>Passenger LDV</v>
      </c>
      <c r="O9793" s="1" t="str">
        <f t="array" ref="O9793">IF(SUMPRODUCT(MAX(ISNUMBER(SEARCH(Fuel_Rules!$A$6:$A$30,$E9793))*ISNUMBER(SEARCH(Fuel_Rules!$B$6:$B$30,$F9793))*(Fuel_Rules!$A$6:$A$30&lt;&gt;"")))&gt;0,"Plug-in hybrid",IF($G9793="Diesel","Diesel","Gasoline"))</f>
        <v>Gasoline</v>
      </c>
    </row>
    <row r="9794" spans="1:15" ht="15" customHeight="1" x14ac:dyDescent="0.25">
      <c r="A9794" s="1">
        <v>2022</v>
      </c>
      <c r="B9794" s="1" t="s">
        <v>12135</v>
      </c>
      <c r="C9794" s="1" t="s">
        <v>1079</v>
      </c>
      <c r="D9794" s="1" t="s">
        <v>12469</v>
      </c>
      <c r="E9794" s="1" t="s">
        <v>915</v>
      </c>
      <c r="F9794" s="1" t="s">
        <v>1081</v>
      </c>
      <c r="G9794" s="1" t="s">
        <v>103</v>
      </c>
      <c r="H9794" s="1" t="s">
        <v>437</v>
      </c>
      <c r="I9794" s="1">
        <v>1</v>
      </c>
      <c r="J9794" s="1">
        <v>2023</v>
      </c>
      <c r="K9794" s="1">
        <v>113580</v>
      </c>
      <c r="L9794" s="1">
        <v>0</v>
      </c>
      <c r="M9794" s="1">
        <f t="array" ref="M9794">SUMPRODUCT(MAX(ISNUMBER(SEARCH('Class Rules'!$B$6:$B$85,$E9794))*ISNUMBER(SEARCH('Class Rules'!$C$6:$C$85,$F9794))*'Class Rules'!$A$6:$A$85))</f>
        <v>0</v>
      </c>
      <c r="N9794" s="1" t="str">
        <f t="array" ref="N9794">IF($M9794=0,'Class Rules'!$D$3,INDEX('Class Rules'!$D$6:$D$85,MATCH($M9794,'Class Rules'!$A$6:$A$85,0)))</f>
        <v>Passenger LDV</v>
      </c>
      <c r="O9794" s="1" t="str">
        <f t="array" ref="O9794">IF(SUMPRODUCT(MAX(ISNUMBER(SEARCH(Fuel_Rules!$A$6:$A$30,$E9794))*ISNUMBER(SEARCH(Fuel_Rules!$B$6:$B$30,$F9794))*(Fuel_Rules!$A$6:$A$30&lt;&gt;"")))&gt;0,"Plug-in hybrid",IF($G9794="Diesel","Diesel","Gasoline"))</f>
        <v>Gasoline</v>
      </c>
    </row>
    <row r="9795" spans="1:15" ht="15" customHeight="1" x14ac:dyDescent="0.25">
      <c r="A9795" s="1">
        <v>2022</v>
      </c>
      <c r="B9795" s="1" t="s">
        <v>12135</v>
      </c>
      <c r="C9795" s="1" t="s">
        <v>1079</v>
      </c>
      <c r="D9795" s="1" t="s">
        <v>12470</v>
      </c>
      <c r="E9795" s="1" t="s">
        <v>915</v>
      </c>
      <c r="F9795" s="1" t="s">
        <v>1081</v>
      </c>
      <c r="G9795" s="1" t="s">
        <v>103</v>
      </c>
      <c r="H9795" s="1" t="s">
        <v>437</v>
      </c>
      <c r="I9795" s="1">
        <v>1</v>
      </c>
      <c r="J9795" s="1">
        <v>2023</v>
      </c>
      <c r="K9795" s="1">
        <v>109316</v>
      </c>
      <c r="L9795" s="1">
        <v>0</v>
      </c>
      <c r="M9795" s="1">
        <f t="array" ref="M9795">SUMPRODUCT(MAX(ISNUMBER(SEARCH('Class Rules'!$B$6:$B$85,$E9795))*ISNUMBER(SEARCH('Class Rules'!$C$6:$C$85,$F9795))*'Class Rules'!$A$6:$A$85))</f>
        <v>0</v>
      </c>
      <c r="N9795" s="1" t="str">
        <f t="array" ref="N9795">IF($M9795=0,'Class Rules'!$D$3,INDEX('Class Rules'!$D$6:$D$85,MATCH($M9795,'Class Rules'!$A$6:$A$85,0)))</f>
        <v>Passenger LDV</v>
      </c>
      <c r="O9795" s="1" t="str">
        <f t="array" ref="O9795">IF(SUMPRODUCT(MAX(ISNUMBER(SEARCH(Fuel_Rules!$A$6:$A$30,$E9795))*ISNUMBER(SEARCH(Fuel_Rules!$B$6:$B$30,$F9795))*(Fuel_Rules!$A$6:$A$30&lt;&gt;"")))&gt;0,"Plug-in hybrid",IF($G9795="Diesel","Diesel","Gasoline"))</f>
        <v>Gasoline</v>
      </c>
    </row>
    <row r="9796" spans="1:15" ht="15" customHeight="1" x14ac:dyDescent="0.25">
      <c r="A9796" s="1">
        <v>2022</v>
      </c>
      <c r="B9796" s="1" t="s">
        <v>12135</v>
      </c>
      <c r="C9796" s="1" t="s">
        <v>1082</v>
      </c>
      <c r="D9796" s="1" t="s">
        <v>12471</v>
      </c>
      <c r="E9796" s="1" t="s">
        <v>915</v>
      </c>
      <c r="F9796" s="1" t="s">
        <v>1084</v>
      </c>
      <c r="G9796" s="1" t="s">
        <v>103</v>
      </c>
      <c r="H9796" s="1" t="s">
        <v>437</v>
      </c>
      <c r="I9796" s="1">
        <v>1.3</v>
      </c>
      <c r="J9796" s="1">
        <v>2023</v>
      </c>
      <c r="K9796" s="1">
        <v>105884</v>
      </c>
      <c r="L9796" s="1">
        <v>0</v>
      </c>
      <c r="M9796" s="1">
        <f t="array" ref="M9796">SUMPRODUCT(MAX(ISNUMBER(SEARCH('Class Rules'!$B$6:$B$85,$E9796))*ISNUMBER(SEARCH('Class Rules'!$C$6:$C$85,$F9796))*'Class Rules'!$A$6:$A$85))</f>
        <v>0</v>
      </c>
      <c r="N9796" s="1" t="str">
        <f t="array" ref="N9796">IF($M9796=0,'Class Rules'!$D$3,INDEX('Class Rules'!$D$6:$D$85,MATCH($M9796,'Class Rules'!$A$6:$A$85,0)))</f>
        <v>Passenger LDV</v>
      </c>
      <c r="O9796" s="1" t="str">
        <f t="array" ref="O9796">IF(SUMPRODUCT(MAX(ISNUMBER(SEARCH(Fuel_Rules!$A$6:$A$30,$E9796))*ISNUMBER(SEARCH(Fuel_Rules!$B$6:$B$30,$F9796))*(Fuel_Rules!$A$6:$A$30&lt;&gt;"")))&gt;0,"Plug-in hybrid",IF($G9796="Diesel","Diesel","Gasoline"))</f>
        <v>Gasoline</v>
      </c>
    </row>
    <row r="9797" spans="1:15" ht="15" customHeight="1" x14ac:dyDescent="0.25">
      <c r="A9797" s="1">
        <v>2022</v>
      </c>
      <c r="B9797" s="1" t="s">
        <v>12135</v>
      </c>
      <c r="C9797" s="1" t="s">
        <v>1082</v>
      </c>
      <c r="D9797" s="1" t="s">
        <v>12472</v>
      </c>
      <c r="E9797" s="1" t="s">
        <v>915</v>
      </c>
      <c r="F9797" s="1" t="s">
        <v>1084</v>
      </c>
      <c r="G9797" s="1" t="s">
        <v>103</v>
      </c>
      <c r="H9797" s="1" t="s">
        <v>437</v>
      </c>
      <c r="I9797" s="1">
        <v>1.3</v>
      </c>
      <c r="J9797" s="1">
        <v>2023</v>
      </c>
      <c r="K9797" s="1">
        <v>101454</v>
      </c>
      <c r="L9797" s="1">
        <v>0</v>
      </c>
      <c r="M9797" s="1">
        <f t="array" ref="M9797">SUMPRODUCT(MAX(ISNUMBER(SEARCH('Class Rules'!$B$6:$B$85,$E9797))*ISNUMBER(SEARCH('Class Rules'!$C$6:$C$85,$F9797))*'Class Rules'!$A$6:$A$85))</f>
        <v>0</v>
      </c>
      <c r="N9797" s="1" t="str">
        <f t="array" ref="N9797">IF($M9797=0,'Class Rules'!$D$3,INDEX('Class Rules'!$D$6:$D$85,MATCH($M9797,'Class Rules'!$A$6:$A$85,0)))</f>
        <v>Passenger LDV</v>
      </c>
      <c r="O9797" s="1" t="str">
        <f t="array" ref="O9797">IF(SUMPRODUCT(MAX(ISNUMBER(SEARCH(Fuel_Rules!$A$6:$A$30,$E9797))*ISNUMBER(SEARCH(Fuel_Rules!$B$6:$B$30,$F9797))*(Fuel_Rules!$A$6:$A$30&lt;&gt;"")))&gt;0,"Plug-in hybrid",IF($G9797="Diesel","Diesel","Gasoline"))</f>
        <v>Gasoline</v>
      </c>
    </row>
    <row r="9798" spans="1:15" ht="15" customHeight="1" x14ac:dyDescent="0.25">
      <c r="A9798" s="1">
        <v>2022</v>
      </c>
      <c r="B9798" s="1" t="s">
        <v>12135</v>
      </c>
      <c r="C9798" s="1" t="s">
        <v>1085</v>
      </c>
      <c r="D9798" s="1" t="s">
        <v>12473</v>
      </c>
      <c r="E9798" s="1" t="s">
        <v>915</v>
      </c>
      <c r="F9798" s="1" t="s">
        <v>1087</v>
      </c>
      <c r="G9798" s="1" t="s">
        <v>103</v>
      </c>
      <c r="H9798" s="1" t="s">
        <v>298</v>
      </c>
      <c r="I9798" s="1">
        <v>1.3</v>
      </c>
      <c r="J9798" s="1">
        <v>2023</v>
      </c>
      <c r="K9798" s="1">
        <v>97404</v>
      </c>
      <c r="L9798" s="1">
        <v>0</v>
      </c>
      <c r="M9798" s="1">
        <f t="array" ref="M9798">SUMPRODUCT(MAX(ISNUMBER(SEARCH('Class Rules'!$B$6:$B$85,$E9798))*ISNUMBER(SEARCH('Class Rules'!$C$6:$C$85,$F9798))*'Class Rules'!$A$6:$A$85))</f>
        <v>0</v>
      </c>
      <c r="N9798" s="1" t="str">
        <f t="array" ref="N9798">IF($M9798=0,'Class Rules'!$D$3,INDEX('Class Rules'!$D$6:$D$85,MATCH($M9798,'Class Rules'!$A$6:$A$85,0)))</f>
        <v>Passenger LDV</v>
      </c>
      <c r="O9798" s="1" t="str">
        <f t="array" ref="O9798">IF(SUMPRODUCT(MAX(ISNUMBER(SEARCH(Fuel_Rules!$A$6:$A$30,$E9798))*ISNUMBER(SEARCH(Fuel_Rules!$B$6:$B$30,$F9798))*(Fuel_Rules!$A$6:$A$30&lt;&gt;"")))&gt;0,"Plug-in hybrid",IF($G9798="Diesel","Diesel","Gasoline"))</f>
        <v>Gasoline</v>
      </c>
    </row>
    <row r="9799" spans="1:15" ht="15" customHeight="1" x14ac:dyDescent="0.25">
      <c r="A9799" s="1">
        <v>2022</v>
      </c>
      <c r="B9799" s="1" t="s">
        <v>12135</v>
      </c>
      <c r="C9799" s="1" t="s">
        <v>1085</v>
      </c>
      <c r="D9799" s="1" t="s">
        <v>12474</v>
      </c>
      <c r="E9799" s="1" t="s">
        <v>915</v>
      </c>
      <c r="F9799" s="1" t="s">
        <v>1087</v>
      </c>
      <c r="G9799" s="1" t="s">
        <v>103</v>
      </c>
      <c r="H9799" s="1" t="s">
        <v>298</v>
      </c>
      <c r="I9799" s="1">
        <v>1.3</v>
      </c>
      <c r="J9799" s="1">
        <v>2023</v>
      </c>
      <c r="K9799" s="1">
        <v>93634</v>
      </c>
      <c r="L9799" s="1">
        <v>0</v>
      </c>
      <c r="M9799" s="1">
        <f t="array" ref="M9799">SUMPRODUCT(MAX(ISNUMBER(SEARCH('Class Rules'!$B$6:$B$85,$E9799))*ISNUMBER(SEARCH('Class Rules'!$C$6:$C$85,$F9799))*'Class Rules'!$A$6:$A$85))</f>
        <v>0</v>
      </c>
      <c r="N9799" s="1" t="str">
        <f t="array" ref="N9799">IF($M9799=0,'Class Rules'!$D$3,INDEX('Class Rules'!$D$6:$D$85,MATCH($M9799,'Class Rules'!$A$6:$A$85,0)))</f>
        <v>Passenger LDV</v>
      </c>
      <c r="O9799" s="1" t="str">
        <f t="array" ref="O9799">IF(SUMPRODUCT(MAX(ISNUMBER(SEARCH(Fuel_Rules!$A$6:$A$30,$E9799))*ISNUMBER(SEARCH(Fuel_Rules!$B$6:$B$30,$F9799))*(Fuel_Rules!$A$6:$A$30&lt;&gt;"")))&gt;0,"Plug-in hybrid",IF($G9799="Diesel","Diesel","Gasoline"))</f>
        <v>Gasoline</v>
      </c>
    </row>
    <row r="9800" spans="1:15" ht="15" customHeight="1" x14ac:dyDescent="0.25">
      <c r="A9800" s="1">
        <v>2022</v>
      </c>
      <c r="B9800" s="1" t="s">
        <v>12135</v>
      </c>
      <c r="C9800" s="1" t="s">
        <v>1088</v>
      </c>
      <c r="D9800" s="1" t="s">
        <v>12475</v>
      </c>
      <c r="E9800" s="1" t="s">
        <v>915</v>
      </c>
      <c r="F9800" s="1" t="s">
        <v>1090</v>
      </c>
      <c r="G9800" s="1" t="s">
        <v>103</v>
      </c>
      <c r="H9800" s="1" t="s">
        <v>437</v>
      </c>
      <c r="I9800" s="1">
        <v>1</v>
      </c>
      <c r="J9800" s="1">
        <v>2023</v>
      </c>
      <c r="K9800" s="1">
        <v>130616</v>
      </c>
      <c r="L9800" s="1">
        <v>0</v>
      </c>
      <c r="M9800" s="1">
        <f t="array" ref="M9800">SUMPRODUCT(MAX(ISNUMBER(SEARCH('Class Rules'!$B$6:$B$85,$E9800))*ISNUMBER(SEARCH('Class Rules'!$C$6:$C$85,$F9800))*'Class Rules'!$A$6:$A$85))</f>
        <v>0</v>
      </c>
      <c r="N9800" s="1" t="str">
        <f t="array" ref="N9800">IF($M9800=0,'Class Rules'!$D$3,INDEX('Class Rules'!$D$6:$D$85,MATCH($M9800,'Class Rules'!$A$6:$A$85,0)))</f>
        <v>Passenger LDV</v>
      </c>
      <c r="O9800" s="1" t="str">
        <f t="array" ref="O9800">IF(SUMPRODUCT(MAX(ISNUMBER(SEARCH(Fuel_Rules!$A$6:$A$30,$E9800))*ISNUMBER(SEARCH(Fuel_Rules!$B$6:$B$30,$F9800))*(Fuel_Rules!$A$6:$A$30&lt;&gt;"")))&gt;0,"Plug-in hybrid",IF($G9800="Diesel","Diesel","Gasoline"))</f>
        <v>Gasoline</v>
      </c>
    </row>
    <row r="9801" spans="1:15" ht="15" customHeight="1" x14ac:dyDescent="0.25">
      <c r="A9801" s="1">
        <v>2022</v>
      </c>
      <c r="B9801" s="1" t="s">
        <v>12135</v>
      </c>
      <c r="C9801" s="1" t="s">
        <v>1088</v>
      </c>
      <c r="D9801" s="1" t="s">
        <v>12476</v>
      </c>
      <c r="E9801" s="1" t="s">
        <v>915</v>
      </c>
      <c r="F9801" s="1" t="s">
        <v>1090</v>
      </c>
      <c r="G9801" s="1" t="s">
        <v>103</v>
      </c>
      <c r="H9801" s="1" t="s">
        <v>437</v>
      </c>
      <c r="I9801" s="1">
        <v>1</v>
      </c>
      <c r="J9801" s="1">
        <v>2023</v>
      </c>
      <c r="K9801" s="1">
        <v>125100</v>
      </c>
      <c r="L9801" s="1">
        <v>0</v>
      </c>
      <c r="M9801" s="1">
        <f t="array" ref="M9801">SUMPRODUCT(MAX(ISNUMBER(SEARCH('Class Rules'!$B$6:$B$85,$E9801))*ISNUMBER(SEARCH('Class Rules'!$C$6:$C$85,$F9801))*'Class Rules'!$A$6:$A$85))</f>
        <v>0</v>
      </c>
      <c r="N9801" s="1" t="str">
        <f t="array" ref="N9801">IF($M9801=0,'Class Rules'!$D$3,INDEX('Class Rules'!$D$6:$D$85,MATCH($M9801,'Class Rules'!$A$6:$A$85,0)))</f>
        <v>Passenger LDV</v>
      </c>
      <c r="O9801" s="1" t="str">
        <f t="array" ref="O9801">IF(SUMPRODUCT(MAX(ISNUMBER(SEARCH(Fuel_Rules!$A$6:$A$30,$E9801))*ISNUMBER(SEARCH(Fuel_Rules!$B$6:$B$30,$F9801))*(Fuel_Rules!$A$6:$A$30&lt;&gt;"")))&gt;0,"Plug-in hybrid",IF($G9801="Diesel","Diesel","Gasoline"))</f>
        <v>Gasoline</v>
      </c>
    </row>
    <row r="9802" spans="1:15" ht="15" customHeight="1" x14ac:dyDescent="0.25">
      <c r="A9802" s="1">
        <v>2022</v>
      </c>
      <c r="B9802" s="1" t="s">
        <v>12135</v>
      </c>
      <c r="C9802" s="1" t="s">
        <v>3399</v>
      </c>
      <c r="D9802" s="1" t="s">
        <v>12477</v>
      </c>
      <c r="E9802" s="1" t="s">
        <v>915</v>
      </c>
      <c r="F9802" s="1" t="s">
        <v>3401</v>
      </c>
      <c r="G9802" s="1" t="s">
        <v>103</v>
      </c>
      <c r="H9802" s="1" t="s">
        <v>437</v>
      </c>
      <c r="I9802" s="1">
        <v>1.3</v>
      </c>
      <c r="J9802" s="1">
        <v>2023</v>
      </c>
      <c r="K9802" s="1">
        <v>131500</v>
      </c>
      <c r="L9802" s="1">
        <v>0</v>
      </c>
      <c r="M9802" s="1">
        <f t="array" ref="M9802">SUMPRODUCT(MAX(ISNUMBER(SEARCH('Class Rules'!$B$6:$B$85,$E9802))*ISNUMBER(SEARCH('Class Rules'!$C$6:$C$85,$F9802))*'Class Rules'!$A$6:$A$85))</f>
        <v>1</v>
      </c>
      <c r="N9802" s="1" t="str">
        <f t="array" ref="N9802">IF($M9802=0,'Class Rules'!$D$3,INDEX('Class Rules'!$D$6:$D$85,MATCH($M9802,'Class Rules'!$A$6:$A$85,0)))</f>
        <v>Freight LDV</v>
      </c>
      <c r="O9802" s="1" t="str">
        <f t="array" ref="O9802">IF(SUMPRODUCT(MAX(ISNUMBER(SEARCH(Fuel_Rules!$A$6:$A$30,$E9802))*ISNUMBER(SEARCH(Fuel_Rules!$B$6:$B$30,$F9802))*(Fuel_Rules!$A$6:$A$30&lt;&gt;"")))&gt;0,"Plug-in hybrid",IF($G9802="Diesel","Diesel","Gasoline"))</f>
        <v>Gasoline</v>
      </c>
    </row>
    <row r="9803" spans="1:15" ht="15" customHeight="1" x14ac:dyDescent="0.25">
      <c r="A9803" s="1">
        <v>2022</v>
      </c>
      <c r="B9803" s="1" t="s">
        <v>12135</v>
      </c>
      <c r="C9803" s="1" t="s">
        <v>3399</v>
      </c>
      <c r="D9803" s="1" t="s">
        <v>12478</v>
      </c>
      <c r="E9803" s="1" t="s">
        <v>915</v>
      </c>
      <c r="F9803" s="1" t="s">
        <v>3401</v>
      </c>
      <c r="G9803" s="1" t="s">
        <v>103</v>
      </c>
      <c r="H9803" s="1" t="s">
        <v>437</v>
      </c>
      <c r="I9803" s="1">
        <v>1.3</v>
      </c>
      <c r="J9803" s="1">
        <v>2023</v>
      </c>
      <c r="K9803" s="1">
        <v>124501</v>
      </c>
      <c r="L9803" s="1">
        <v>0</v>
      </c>
      <c r="M9803" s="1">
        <f t="array" ref="M9803">SUMPRODUCT(MAX(ISNUMBER(SEARCH('Class Rules'!$B$6:$B$85,$E9803))*ISNUMBER(SEARCH('Class Rules'!$C$6:$C$85,$F9803))*'Class Rules'!$A$6:$A$85))</f>
        <v>1</v>
      </c>
      <c r="N9803" s="1" t="str">
        <f t="array" ref="N9803">IF($M9803=0,'Class Rules'!$D$3,INDEX('Class Rules'!$D$6:$D$85,MATCH($M9803,'Class Rules'!$A$6:$A$85,0)))</f>
        <v>Freight LDV</v>
      </c>
      <c r="O9803" s="1" t="str">
        <f t="array" ref="O9803">IF(SUMPRODUCT(MAX(ISNUMBER(SEARCH(Fuel_Rules!$A$6:$A$30,$E9803))*ISNUMBER(SEARCH(Fuel_Rules!$B$6:$B$30,$F9803))*(Fuel_Rules!$A$6:$A$30&lt;&gt;"")))&gt;0,"Plug-in hybrid",IF($G9803="Diesel","Diesel","Gasoline"))</f>
        <v>Gasoline</v>
      </c>
    </row>
    <row r="9804" spans="1:15" ht="15" customHeight="1" x14ac:dyDescent="0.25">
      <c r="A9804" s="1">
        <v>2022</v>
      </c>
      <c r="B9804" s="1" t="s">
        <v>12135</v>
      </c>
      <c r="C9804" s="1" t="s">
        <v>3402</v>
      </c>
      <c r="D9804" s="1" t="s">
        <v>12479</v>
      </c>
      <c r="E9804" s="1" t="s">
        <v>915</v>
      </c>
      <c r="F9804" s="1" t="s">
        <v>3404</v>
      </c>
      <c r="G9804" s="1" t="s">
        <v>103</v>
      </c>
      <c r="H9804" s="1" t="s">
        <v>437</v>
      </c>
      <c r="I9804" s="1">
        <v>1.3</v>
      </c>
      <c r="J9804" s="1">
        <v>2023</v>
      </c>
      <c r="K9804" s="1">
        <v>125476</v>
      </c>
      <c r="L9804" s="1">
        <v>0</v>
      </c>
      <c r="M9804" s="1">
        <f t="array" ref="M9804">SUMPRODUCT(MAX(ISNUMBER(SEARCH('Class Rules'!$B$6:$B$85,$E9804))*ISNUMBER(SEARCH('Class Rules'!$C$6:$C$85,$F9804))*'Class Rules'!$A$6:$A$85))</f>
        <v>1</v>
      </c>
      <c r="N9804" s="1" t="str">
        <f t="array" ref="N9804">IF($M9804=0,'Class Rules'!$D$3,INDEX('Class Rules'!$D$6:$D$85,MATCH($M9804,'Class Rules'!$A$6:$A$85,0)))</f>
        <v>Freight LDV</v>
      </c>
      <c r="O9804" s="1" t="str">
        <f t="array" ref="O9804">IF(SUMPRODUCT(MAX(ISNUMBER(SEARCH(Fuel_Rules!$A$6:$A$30,$E9804))*ISNUMBER(SEARCH(Fuel_Rules!$B$6:$B$30,$F9804))*(Fuel_Rules!$A$6:$A$30&lt;&gt;"")))&gt;0,"Plug-in hybrid",IF($G9804="Diesel","Diesel","Gasoline"))</f>
        <v>Gasoline</v>
      </c>
    </row>
    <row r="9805" spans="1:15" ht="15" customHeight="1" x14ac:dyDescent="0.25">
      <c r="A9805" s="1">
        <v>2022</v>
      </c>
      <c r="B9805" s="1" t="s">
        <v>12135</v>
      </c>
      <c r="C9805" s="1" t="s">
        <v>3402</v>
      </c>
      <c r="D9805" s="1" t="s">
        <v>12480</v>
      </c>
      <c r="E9805" s="1" t="s">
        <v>915</v>
      </c>
      <c r="F9805" s="1" t="s">
        <v>3404</v>
      </c>
      <c r="G9805" s="1" t="s">
        <v>103</v>
      </c>
      <c r="H9805" s="1" t="s">
        <v>437</v>
      </c>
      <c r="I9805" s="1">
        <v>1.3</v>
      </c>
      <c r="J9805" s="1">
        <v>2023</v>
      </c>
      <c r="K9805" s="1">
        <v>119855</v>
      </c>
      <c r="L9805" s="1">
        <v>0</v>
      </c>
      <c r="M9805" s="1">
        <f t="array" ref="M9805">SUMPRODUCT(MAX(ISNUMBER(SEARCH('Class Rules'!$B$6:$B$85,$E9805))*ISNUMBER(SEARCH('Class Rules'!$C$6:$C$85,$F9805))*'Class Rules'!$A$6:$A$85))</f>
        <v>1</v>
      </c>
      <c r="N9805" s="1" t="str">
        <f t="array" ref="N9805">IF($M9805=0,'Class Rules'!$D$3,INDEX('Class Rules'!$D$6:$D$85,MATCH($M9805,'Class Rules'!$A$6:$A$85,0)))</f>
        <v>Freight LDV</v>
      </c>
      <c r="O9805" s="1" t="str">
        <f t="array" ref="O9805">IF(SUMPRODUCT(MAX(ISNUMBER(SEARCH(Fuel_Rules!$A$6:$A$30,$E9805))*ISNUMBER(SEARCH(Fuel_Rules!$B$6:$B$30,$F9805))*(Fuel_Rules!$A$6:$A$30&lt;&gt;"")))&gt;0,"Plug-in hybrid",IF($G9805="Diesel","Diesel","Gasoline"))</f>
        <v>Gasoline</v>
      </c>
    </row>
    <row r="9806" spans="1:15" ht="15" customHeight="1" x14ac:dyDescent="0.25">
      <c r="A9806" s="1">
        <v>2022</v>
      </c>
      <c r="B9806" s="1" t="s">
        <v>12135</v>
      </c>
      <c r="C9806" s="1" t="s">
        <v>9093</v>
      </c>
      <c r="D9806" s="1" t="s">
        <v>12481</v>
      </c>
      <c r="E9806" s="1" t="s">
        <v>915</v>
      </c>
      <c r="F9806" s="1" t="s">
        <v>9095</v>
      </c>
      <c r="G9806" s="1" t="s">
        <v>105</v>
      </c>
      <c r="H9806" s="1" t="s">
        <v>298</v>
      </c>
      <c r="I9806" s="1">
        <v>1.5</v>
      </c>
      <c r="J9806" s="1">
        <v>2023</v>
      </c>
      <c r="K9806" s="1">
        <v>188468</v>
      </c>
      <c r="L9806" s="1">
        <v>0</v>
      </c>
      <c r="M9806" s="1">
        <f t="array" ref="M9806">SUMPRODUCT(MAX(ISNUMBER(SEARCH('Class Rules'!$B$6:$B$85,$E9806))*ISNUMBER(SEARCH('Class Rules'!$C$6:$C$85,$F9806))*'Class Rules'!$A$6:$A$85))</f>
        <v>7</v>
      </c>
      <c r="N9806" s="1" t="str">
        <f t="array" ref="N9806">IF($M9806=0,'Class Rules'!$D$3,INDEX('Class Rules'!$D$6:$D$85,MATCH($M9806,'Class Rules'!$A$6:$A$85,0)))</f>
        <v>Freight LDV</v>
      </c>
      <c r="O9806" s="1" t="str">
        <f t="array" ref="O9806">IF(SUMPRODUCT(MAX(ISNUMBER(SEARCH(Fuel_Rules!$A$6:$A$30,$E9806))*ISNUMBER(SEARCH(Fuel_Rules!$B$6:$B$30,$F9806))*(Fuel_Rules!$A$6:$A$30&lt;&gt;"")))&gt;0,"Plug-in hybrid",IF($G9806="Diesel","Diesel","Gasoline"))</f>
        <v>Diesel</v>
      </c>
    </row>
    <row r="9807" spans="1:15" ht="15" customHeight="1" x14ac:dyDescent="0.25">
      <c r="A9807" s="1">
        <v>2022</v>
      </c>
      <c r="B9807" s="1" t="s">
        <v>12135</v>
      </c>
      <c r="C9807" s="1" t="s">
        <v>9093</v>
      </c>
      <c r="D9807" s="1" t="s">
        <v>12482</v>
      </c>
      <c r="E9807" s="1" t="s">
        <v>915</v>
      </c>
      <c r="F9807" s="1" t="s">
        <v>9095</v>
      </c>
      <c r="G9807" s="1" t="s">
        <v>105</v>
      </c>
      <c r="H9807" s="1" t="s">
        <v>298</v>
      </c>
      <c r="I9807" s="1">
        <v>1.5</v>
      </c>
      <c r="J9807" s="1">
        <v>2023</v>
      </c>
      <c r="K9807" s="1">
        <v>179264</v>
      </c>
      <c r="L9807" s="1">
        <v>0</v>
      </c>
      <c r="M9807" s="1">
        <f t="array" ref="M9807">SUMPRODUCT(MAX(ISNUMBER(SEARCH('Class Rules'!$B$6:$B$85,$E9807))*ISNUMBER(SEARCH('Class Rules'!$C$6:$C$85,$F9807))*'Class Rules'!$A$6:$A$85))</f>
        <v>7</v>
      </c>
      <c r="N9807" s="1" t="str">
        <f t="array" ref="N9807">IF($M9807=0,'Class Rules'!$D$3,INDEX('Class Rules'!$D$6:$D$85,MATCH($M9807,'Class Rules'!$A$6:$A$85,0)))</f>
        <v>Freight LDV</v>
      </c>
      <c r="O9807" s="1" t="str">
        <f t="array" ref="O9807">IF(SUMPRODUCT(MAX(ISNUMBER(SEARCH(Fuel_Rules!$A$6:$A$30,$E9807))*ISNUMBER(SEARCH(Fuel_Rules!$B$6:$B$30,$F9807))*(Fuel_Rules!$A$6:$A$30&lt;&gt;"")))&gt;0,"Plug-in hybrid",IF($G9807="Diesel","Diesel","Gasoline"))</f>
        <v>Diesel</v>
      </c>
    </row>
    <row r="9808" spans="1:15" ht="15" customHeight="1" x14ac:dyDescent="0.25">
      <c r="A9808" s="1">
        <v>2022</v>
      </c>
      <c r="B9808" s="1" t="s">
        <v>12135</v>
      </c>
      <c r="C9808" s="1" t="s">
        <v>9097</v>
      </c>
      <c r="D9808" s="1" t="s">
        <v>12483</v>
      </c>
      <c r="E9808" s="1" t="s">
        <v>915</v>
      </c>
      <c r="F9808" s="1" t="s">
        <v>9099</v>
      </c>
      <c r="G9808" s="1" t="s">
        <v>105</v>
      </c>
      <c r="H9808" s="1" t="s">
        <v>298</v>
      </c>
      <c r="I9808" s="1">
        <v>1.5</v>
      </c>
      <c r="J9808" s="1">
        <v>2023</v>
      </c>
      <c r="K9808" s="1">
        <v>195542</v>
      </c>
      <c r="L9808" s="1">
        <v>0</v>
      </c>
      <c r="M9808" s="1">
        <f t="array" ref="M9808">SUMPRODUCT(MAX(ISNUMBER(SEARCH('Class Rules'!$B$6:$B$85,$E9808))*ISNUMBER(SEARCH('Class Rules'!$C$6:$C$85,$F9808))*'Class Rules'!$A$6:$A$85))</f>
        <v>0</v>
      </c>
      <c r="N9808" s="1" t="str">
        <f t="array" ref="N9808">IF($M9808=0,'Class Rules'!$D$3,INDEX('Class Rules'!$D$6:$D$85,MATCH($M9808,'Class Rules'!$A$6:$A$85,0)))</f>
        <v>Passenger LDV</v>
      </c>
      <c r="O9808" s="1" t="str">
        <f t="array" ref="O9808">IF(SUMPRODUCT(MAX(ISNUMBER(SEARCH(Fuel_Rules!$A$6:$A$30,$E9808))*ISNUMBER(SEARCH(Fuel_Rules!$B$6:$B$30,$F9808))*(Fuel_Rules!$A$6:$A$30&lt;&gt;"")))&gt;0,"Plug-in hybrid",IF($G9808="Diesel","Diesel","Gasoline"))</f>
        <v>Diesel</v>
      </c>
    </row>
    <row r="9809" spans="1:15" ht="15" customHeight="1" x14ac:dyDescent="0.25">
      <c r="A9809" s="1">
        <v>2022</v>
      </c>
      <c r="B9809" s="1" t="s">
        <v>12135</v>
      </c>
      <c r="C9809" s="1" t="s">
        <v>9097</v>
      </c>
      <c r="D9809" s="1" t="s">
        <v>12484</v>
      </c>
      <c r="E9809" s="1" t="s">
        <v>915</v>
      </c>
      <c r="F9809" s="1" t="s">
        <v>9099</v>
      </c>
      <c r="G9809" s="1" t="s">
        <v>105</v>
      </c>
      <c r="H9809" s="1" t="s">
        <v>298</v>
      </c>
      <c r="I9809" s="1">
        <v>1.5</v>
      </c>
      <c r="J9809" s="1">
        <v>2023</v>
      </c>
      <c r="K9809" s="1">
        <v>185453</v>
      </c>
      <c r="L9809" s="1">
        <v>0</v>
      </c>
      <c r="M9809" s="1">
        <f t="array" ref="M9809">SUMPRODUCT(MAX(ISNUMBER(SEARCH('Class Rules'!$B$6:$B$85,$E9809))*ISNUMBER(SEARCH('Class Rules'!$C$6:$C$85,$F9809))*'Class Rules'!$A$6:$A$85))</f>
        <v>0</v>
      </c>
      <c r="N9809" s="1" t="str">
        <f t="array" ref="N9809">IF($M9809=0,'Class Rules'!$D$3,INDEX('Class Rules'!$D$6:$D$85,MATCH($M9809,'Class Rules'!$A$6:$A$85,0)))</f>
        <v>Passenger LDV</v>
      </c>
      <c r="O9809" s="1" t="str">
        <f t="array" ref="O9809">IF(SUMPRODUCT(MAX(ISNUMBER(SEARCH(Fuel_Rules!$A$6:$A$30,$E9809))*ISNUMBER(SEARCH(Fuel_Rules!$B$6:$B$30,$F9809))*(Fuel_Rules!$A$6:$A$30&lt;&gt;"")))&gt;0,"Plug-in hybrid",IF($G9809="Diesel","Diesel","Gasoline"))</f>
        <v>Diesel</v>
      </c>
    </row>
    <row r="9810" spans="1:15" ht="15" customHeight="1" x14ac:dyDescent="0.25">
      <c r="A9810" s="1">
        <v>2022</v>
      </c>
      <c r="B9810" s="1" t="s">
        <v>12135</v>
      </c>
      <c r="C9810" s="1" t="s">
        <v>10191</v>
      </c>
      <c r="D9810" s="1" t="s">
        <v>12485</v>
      </c>
      <c r="E9810" s="1" t="s">
        <v>915</v>
      </c>
      <c r="F9810" s="1" t="s">
        <v>10193</v>
      </c>
      <c r="G9810" s="1" t="s">
        <v>103</v>
      </c>
      <c r="H9810" s="1" t="s">
        <v>298</v>
      </c>
      <c r="I9810" s="1">
        <v>1</v>
      </c>
      <c r="J9810" s="1">
        <v>2023</v>
      </c>
      <c r="K9810" s="1">
        <v>78715</v>
      </c>
      <c r="L9810" s="1">
        <v>0</v>
      </c>
      <c r="M9810" s="1">
        <f t="array" ref="M9810">SUMPRODUCT(MAX(ISNUMBER(SEARCH('Class Rules'!$B$6:$B$85,$E9810))*ISNUMBER(SEARCH('Class Rules'!$C$6:$C$85,$F9810))*'Class Rules'!$A$6:$A$85))</f>
        <v>0</v>
      </c>
      <c r="N9810" s="1" t="str">
        <f t="array" ref="N9810">IF($M9810=0,'Class Rules'!$D$3,INDEX('Class Rules'!$D$6:$D$85,MATCH($M9810,'Class Rules'!$A$6:$A$85,0)))</f>
        <v>Passenger LDV</v>
      </c>
      <c r="O9810" s="1" t="str">
        <f t="array" ref="O9810">IF(SUMPRODUCT(MAX(ISNUMBER(SEARCH(Fuel_Rules!$A$6:$A$30,$E9810))*ISNUMBER(SEARCH(Fuel_Rules!$B$6:$B$30,$F9810))*(Fuel_Rules!$A$6:$A$30&lt;&gt;"")))&gt;0,"Plug-in hybrid",IF($G9810="Diesel","Diesel","Gasoline"))</f>
        <v>Gasoline</v>
      </c>
    </row>
    <row r="9811" spans="1:15" ht="15" customHeight="1" x14ac:dyDescent="0.25">
      <c r="A9811" s="1">
        <v>2022</v>
      </c>
      <c r="B9811" s="1" t="s">
        <v>12135</v>
      </c>
      <c r="C9811" s="1" t="s">
        <v>10191</v>
      </c>
      <c r="D9811" s="1" t="s">
        <v>12486</v>
      </c>
      <c r="E9811" s="1" t="s">
        <v>915</v>
      </c>
      <c r="F9811" s="1" t="s">
        <v>10193</v>
      </c>
      <c r="G9811" s="1" t="s">
        <v>103</v>
      </c>
      <c r="H9811" s="1" t="s">
        <v>298</v>
      </c>
      <c r="I9811" s="1">
        <v>1</v>
      </c>
      <c r="J9811" s="1">
        <v>2023</v>
      </c>
      <c r="K9811" s="1">
        <v>71407</v>
      </c>
      <c r="L9811" s="1">
        <v>0</v>
      </c>
      <c r="M9811" s="1">
        <f t="array" ref="M9811">SUMPRODUCT(MAX(ISNUMBER(SEARCH('Class Rules'!$B$6:$B$85,$E9811))*ISNUMBER(SEARCH('Class Rules'!$C$6:$C$85,$F9811))*'Class Rules'!$A$6:$A$85))</f>
        <v>0</v>
      </c>
      <c r="N9811" s="1" t="str">
        <f t="array" ref="N9811">IF($M9811=0,'Class Rules'!$D$3,INDEX('Class Rules'!$D$6:$D$85,MATCH($M9811,'Class Rules'!$A$6:$A$85,0)))</f>
        <v>Passenger LDV</v>
      </c>
      <c r="O9811" s="1" t="str">
        <f t="array" ref="O9811">IF(SUMPRODUCT(MAX(ISNUMBER(SEARCH(Fuel_Rules!$A$6:$A$30,$E9811))*ISNUMBER(SEARCH(Fuel_Rules!$B$6:$B$30,$F9811))*(Fuel_Rules!$A$6:$A$30&lt;&gt;"")))&gt;0,"Plug-in hybrid",IF($G9811="Diesel","Diesel","Gasoline"))</f>
        <v>Gasoline</v>
      </c>
    </row>
    <row r="9812" spans="1:15" ht="15" customHeight="1" x14ac:dyDescent="0.25">
      <c r="A9812" s="1">
        <v>2022</v>
      </c>
      <c r="B9812" s="1" t="s">
        <v>12135</v>
      </c>
      <c r="C9812" s="1" t="s">
        <v>10195</v>
      </c>
      <c r="D9812" s="1" t="s">
        <v>12487</v>
      </c>
      <c r="E9812" s="1" t="s">
        <v>915</v>
      </c>
      <c r="F9812" s="1" t="s">
        <v>10197</v>
      </c>
      <c r="G9812" s="1" t="s">
        <v>103</v>
      </c>
      <c r="H9812" s="1" t="s">
        <v>298</v>
      </c>
      <c r="I9812" s="1">
        <v>1</v>
      </c>
      <c r="J9812" s="1">
        <v>2023</v>
      </c>
      <c r="K9812" s="1">
        <v>84032</v>
      </c>
      <c r="L9812" s="1">
        <v>0</v>
      </c>
      <c r="M9812" s="1">
        <f t="array" ref="M9812">SUMPRODUCT(MAX(ISNUMBER(SEARCH('Class Rules'!$B$6:$B$85,$E9812))*ISNUMBER(SEARCH('Class Rules'!$C$6:$C$85,$F9812))*'Class Rules'!$A$6:$A$85))</f>
        <v>0</v>
      </c>
      <c r="N9812" s="1" t="str">
        <f t="array" ref="N9812">IF($M9812=0,'Class Rules'!$D$3,INDEX('Class Rules'!$D$6:$D$85,MATCH($M9812,'Class Rules'!$A$6:$A$85,0)))</f>
        <v>Passenger LDV</v>
      </c>
      <c r="O9812" s="1" t="str">
        <f t="array" ref="O9812">IF(SUMPRODUCT(MAX(ISNUMBER(SEARCH(Fuel_Rules!$A$6:$A$30,$E9812))*ISNUMBER(SEARCH(Fuel_Rules!$B$6:$B$30,$F9812))*(Fuel_Rules!$A$6:$A$30&lt;&gt;"")))&gt;0,"Plug-in hybrid",IF($G9812="Diesel","Diesel","Gasoline"))</f>
        <v>Gasoline</v>
      </c>
    </row>
    <row r="9813" spans="1:15" ht="15" customHeight="1" x14ac:dyDescent="0.25">
      <c r="A9813" s="1">
        <v>2022</v>
      </c>
      <c r="B9813" s="1" t="s">
        <v>12135</v>
      </c>
      <c r="C9813" s="1" t="s">
        <v>10195</v>
      </c>
      <c r="D9813" s="1" t="s">
        <v>12488</v>
      </c>
      <c r="E9813" s="1" t="s">
        <v>915</v>
      </c>
      <c r="F9813" s="1" t="s">
        <v>10197</v>
      </c>
      <c r="G9813" s="1" t="s">
        <v>103</v>
      </c>
      <c r="H9813" s="1" t="s">
        <v>298</v>
      </c>
      <c r="I9813" s="1">
        <v>1</v>
      </c>
      <c r="J9813" s="1">
        <v>2023</v>
      </c>
      <c r="K9813" s="1">
        <v>74910</v>
      </c>
      <c r="L9813" s="1">
        <v>0</v>
      </c>
      <c r="M9813" s="1">
        <f t="array" ref="M9813">SUMPRODUCT(MAX(ISNUMBER(SEARCH('Class Rules'!$B$6:$B$85,$E9813))*ISNUMBER(SEARCH('Class Rules'!$C$6:$C$85,$F9813))*'Class Rules'!$A$6:$A$85))</f>
        <v>0</v>
      </c>
      <c r="N9813" s="1" t="str">
        <f t="array" ref="N9813">IF($M9813=0,'Class Rules'!$D$3,INDEX('Class Rules'!$D$6:$D$85,MATCH($M9813,'Class Rules'!$A$6:$A$85,0)))</f>
        <v>Passenger LDV</v>
      </c>
      <c r="O9813" s="1" t="str">
        <f t="array" ref="O9813">IF(SUMPRODUCT(MAX(ISNUMBER(SEARCH(Fuel_Rules!$A$6:$A$30,$E9813))*ISNUMBER(SEARCH(Fuel_Rules!$B$6:$B$30,$F9813))*(Fuel_Rules!$A$6:$A$30&lt;&gt;"")))&gt;0,"Plug-in hybrid",IF($G9813="Diesel","Diesel","Gasoline"))</f>
        <v>Gasoline</v>
      </c>
    </row>
    <row r="9814" spans="1:15" ht="15" customHeight="1" x14ac:dyDescent="0.25">
      <c r="A9814" s="1">
        <v>2022</v>
      </c>
      <c r="B9814" s="1" t="s">
        <v>12135</v>
      </c>
      <c r="C9814" s="1" t="s">
        <v>10199</v>
      </c>
      <c r="D9814" s="1" t="s">
        <v>12489</v>
      </c>
      <c r="E9814" s="1" t="s">
        <v>915</v>
      </c>
      <c r="F9814" s="1" t="s">
        <v>10201</v>
      </c>
      <c r="G9814" s="1" t="s">
        <v>103</v>
      </c>
      <c r="H9814" s="1" t="s">
        <v>437</v>
      </c>
      <c r="I9814" s="1">
        <v>1.3</v>
      </c>
      <c r="J9814" s="1">
        <v>2023</v>
      </c>
      <c r="K9814" s="1">
        <v>95011</v>
      </c>
      <c r="L9814" s="1">
        <v>0</v>
      </c>
      <c r="M9814" s="1">
        <f t="array" ref="M9814">SUMPRODUCT(MAX(ISNUMBER(SEARCH('Class Rules'!$B$6:$B$85,$E9814))*ISNUMBER(SEARCH('Class Rules'!$C$6:$C$85,$F9814))*'Class Rules'!$A$6:$A$85))</f>
        <v>0</v>
      </c>
      <c r="N9814" s="1" t="str">
        <f t="array" ref="N9814">IF($M9814=0,'Class Rules'!$D$3,INDEX('Class Rules'!$D$6:$D$85,MATCH($M9814,'Class Rules'!$A$6:$A$85,0)))</f>
        <v>Passenger LDV</v>
      </c>
      <c r="O9814" s="1" t="str">
        <f t="array" ref="O9814">IF(SUMPRODUCT(MAX(ISNUMBER(SEARCH(Fuel_Rules!$A$6:$A$30,$E9814))*ISNUMBER(SEARCH(Fuel_Rules!$B$6:$B$30,$F9814))*(Fuel_Rules!$A$6:$A$30&lt;&gt;"")))&gt;0,"Plug-in hybrid",IF($G9814="Diesel","Diesel","Gasoline"))</f>
        <v>Gasoline</v>
      </c>
    </row>
    <row r="9815" spans="1:15" ht="15" customHeight="1" x14ac:dyDescent="0.25">
      <c r="A9815" s="1">
        <v>2022</v>
      </c>
      <c r="B9815" s="1" t="s">
        <v>12135</v>
      </c>
      <c r="C9815" s="1" t="s">
        <v>10199</v>
      </c>
      <c r="D9815" s="1" t="s">
        <v>12490</v>
      </c>
      <c r="E9815" s="1" t="s">
        <v>915</v>
      </c>
      <c r="F9815" s="1" t="s">
        <v>10201</v>
      </c>
      <c r="G9815" s="1" t="s">
        <v>103</v>
      </c>
      <c r="H9815" s="1" t="s">
        <v>437</v>
      </c>
      <c r="I9815" s="1">
        <v>1.3</v>
      </c>
      <c r="J9815" s="1">
        <v>2023</v>
      </c>
      <c r="K9815" s="1">
        <v>86396</v>
      </c>
      <c r="L9815" s="1">
        <v>0</v>
      </c>
      <c r="M9815" s="1">
        <f t="array" ref="M9815">SUMPRODUCT(MAX(ISNUMBER(SEARCH('Class Rules'!$B$6:$B$85,$E9815))*ISNUMBER(SEARCH('Class Rules'!$C$6:$C$85,$F9815))*'Class Rules'!$A$6:$A$85))</f>
        <v>0</v>
      </c>
      <c r="N9815" s="1" t="str">
        <f t="array" ref="N9815">IF($M9815=0,'Class Rules'!$D$3,INDEX('Class Rules'!$D$6:$D$85,MATCH($M9815,'Class Rules'!$A$6:$A$85,0)))</f>
        <v>Passenger LDV</v>
      </c>
      <c r="O9815" s="1" t="str">
        <f t="array" ref="O9815">IF(SUMPRODUCT(MAX(ISNUMBER(SEARCH(Fuel_Rules!$A$6:$A$30,$E9815))*ISNUMBER(SEARCH(Fuel_Rules!$B$6:$B$30,$F9815))*(Fuel_Rules!$A$6:$A$30&lt;&gt;"")))&gt;0,"Plug-in hybrid",IF($G9815="Diesel","Diesel","Gasoline"))</f>
        <v>Gasoline</v>
      </c>
    </row>
    <row r="9816" spans="1:15" ht="15" customHeight="1" x14ac:dyDescent="0.25">
      <c r="A9816" s="1">
        <v>2022</v>
      </c>
      <c r="B9816" s="1" t="s">
        <v>12135</v>
      </c>
      <c r="C9816" s="1" t="s">
        <v>10203</v>
      </c>
      <c r="D9816" s="1" t="s">
        <v>12491</v>
      </c>
      <c r="E9816" s="1" t="s">
        <v>915</v>
      </c>
      <c r="F9816" s="1" t="s">
        <v>10205</v>
      </c>
      <c r="G9816" s="1" t="s">
        <v>103</v>
      </c>
      <c r="H9816" s="1" t="s">
        <v>437</v>
      </c>
      <c r="I9816" s="1">
        <v>1.3</v>
      </c>
      <c r="J9816" s="1">
        <v>2023</v>
      </c>
      <c r="K9816" s="1">
        <v>95258</v>
      </c>
      <c r="L9816" s="1">
        <v>0</v>
      </c>
      <c r="M9816" s="1">
        <f t="array" ref="M9816">SUMPRODUCT(MAX(ISNUMBER(SEARCH('Class Rules'!$B$6:$B$85,$E9816))*ISNUMBER(SEARCH('Class Rules'!$C$6:$C$85,$F9816))*'Class Rules'!$A$6:$A$85))</f>
        <v>0</v>
      </c>
      <c r="N9816" s="1" t="str">
        <f t="array" ref="N9816">IF($M9816=0,'Class Rules'!$D$3,INDEX('Class Rules'!$D$6:$D$85,MATCH($M9816,'Class Rules'!$A$6:$A$85,0)))</f>
        <v>Passenger LDV</v>
      </c>
      <c r="O9816" s="1" t="str">
        <f t="array" ref="O9816">IF(SUMPRODUCT(MAX(ISNUMBER(SEARCH(Fuel_Rules!$A$6:$A$30,$E9816))*ISNUMBER(SEARCH(Fuel_Rules!$B$6:$B$30,$F9816))*(Fuel_Rules!$A$6:$A$30&lt;&gt;"")))&gt;0,"Plug-in hybrid",IF($G9816="Diesel","Diesel","Gasoline"))</f>
        <v>Gasoline</v>
      </c>
    </row>
    <row r="9817" spans="1:15" ht="15" customHeight="1" x14ac:dyDescent="0.25">
      <c r="A9817" s="1">
        <v>2022</v>
      </c>
      <c r="B9817" s="1" t="s">
        <v>12135</v>
      </c>
      <c r="C9817" s="1" t="s">
        <v>10203</v>
      </c>
      <c r="D9817" s="1" t="s">
        <v>12492</v>
      </c>
      <c r="E9817" s="1" t="s">
        <v>915</v>
      </c>
      <c r="F9817" s="1" t="s">
        <v>10205</v>
      </c>
      <c r="G9817" s="1" t="s">
        <v>103</v>
      </c>
      <c r="H9817" s="1" t="s">
        <v>437</v>
      </c>
      <c r="I9817" s="1">
        <v>1.3</v>
      </c>
      <c r="J9817" s="1">
        <v>2023</v>
      </c>
      <c r="K9817" s="1">
        <v>88868</v>
      </c>
      <c r="L9817" s="1">
        <v>0</v>
      </c>
      <c r="M9817" s="1">
        <f t="array" ref="M9817">SUMPRODUCT(MAX(ISNUMBER(SEARCH('Class Rules'!$B$6:$B$85,$E9817))*ISNUMBER(SEARCH('Class Rules'!$C$6:$C$85,$F9817))*'Class Rules'!$A$6:$A$85))</f>
        <v>0</v>
      </c>
      <c r="N9817" s="1" t="str">
        <f t="array" ref="N9817">IF($M9817=0,'Class Rules'!$D$3,INDEX('Class Rules'!$D$6:$D$85,MATCH($M9817,'Class Rules'!$A$6:$A$85,0)))</f>
        <v>Passenger LDV</v>
      </c>
      <c r="O9817" s="1" t="str">
        <f t="array" ref="O9817">IF(SUMPRODUCT(MAX(ISNUMBER(SEARCH(Fuel_Rules!$A$6:$A$30,$E9817))*ISNUMBER(SEARCH(Fuel_Rules!$B$6:$B$30,$F9817))*(Fuel_Rules!$A$6:$A$30&lt;&gt;"")))&gt;0,"Plug-in hybrid",IF($G9817="Diesel","Diesel","Gasoline"))</f>
        <v>Gasoline</v>
      </c>
    </row>
    <row r="9818" spans="1:15" ht="15" customHeight="1" x14ac:dyDescent="0.25">
      <c r="A9818" s="1">
        <v>2022</v>
      </c>
      <c r="B9818" s="1" t="s">
        <v>12135</v>
      </c>
      <c r="C9818" s="1" t="s">
        <v>11375</v>
      </c>
      <c r="D9818" s="1" t="s">
        <v>12493</v>
      </c>
      <c r="E9818" s="1" t="s">
        <v>915</v>
      </c>
      <c r="F9818" s="1" t="s">
        <v>11377</v>
      </c>
      <c r="G9818" s="1" t="s">
        <v>103</v>
      </c>
      <c r="H9818" s="1" t="s">
        <v>437</v>
      </c>
      <c r="I9818" s="1">
        <v>1.3</v>
      </c>
      <c r="J9818" s="1">
        <v>2023</v>
      </c>
      <c r="K9818" s="1">
        <v>153510</v>
      </c>
      <c r="L9818" s="1">
        <v>0</v>
      </c>
      <c r="M9818" s="1">
        <f t="array" ref="M9818">SUMPRODUCT(MAX(ISNUMBER(SEARCH('Class Rules'!$B$6:$B$85,$E9818))*ISNUMBER(SEARCH('Class Rules'!$C$6:$C$85,$F9818))*'Class Rules'!$A$6:$A$85))</f>
        <v>0</v>
      </c>
      <c r="N9818" s="1" t="str">
        <f t="array" ref="N9818">IF($M9818=0,'Class Rules'!$D$3,INDEX('Class Rules'!$D$6:$D$85,MATCH($M9818,'Class Rules'!$A$6:$A$85,0)))</f>
        <v>Passenger LDV</v>
      </c>
      <c r="O9818" s="1" t="str">
        <f t="array" ref="O9818">IF(SUMPRODUCT(MAX(ISNUMBER(SEARCH(Fuel_Rules!$A$6:$A$30,$E9818))*ISNUMBER(SEARCH(Fuel_Rules!$B$6:$B$30,$F9818))*(Fuel_Rules!$A$6:$A$30&lt;&gt;"")))&gt;0,"Plug-in hybrid",IF($G9818="Diesel","Diesel","Gasoline"))</f>
        <v>Gasoline</v>
      </c>
    </row>
    <row r="9819" spans="1:15" ht="15" customHeight="1" x14ac:dyDescent="0.25">
      <c r="A9819" s="1">
        <v>2022</v>
      </c>
      <c r="B9819" s="1" t="s">
        <v>12135</v>
      </c>
      <c r="C9819" s="1" t="s">
        <v>11375</v>
      </c>
      <c r="D9819" s="1" t="s">
        <v>12494</v>
      </c>
      <c r="E9819" s="1" t="s">
        <v>915</v>
      </c>
      <c r="F9819" s="1" t="s">
        <v>11377</v>
      </c>
      <c r="G9819" s="1" t="s">
        <v>103</v>
      </c>
      <c r="H9819" s="1" t="s">
        <v>437</v>
      </c>
      <c r="I9819" s="1">
        <v>1.3</v>
      </c>
      <c r="J9819" s="1">
        <v>2023</v>
      </c>
      <c r="K9819" s="1">
        <v>145211</v>
      </c>
      <c r="L9819" s="1">
        <v>0</v>
      </c>
      <c r="M9819" s="1">
        <f t="array" ref="M9819">SUMPRODUCT(MAX(ISNUMBER(SEARCH('Class Rules'!$B$6:$B$85,$E9819))*ISNUMBER(SEARCH('Class Rules'!$C$6:$C$85,$F9819))*'Class Rules'!$A$6:$A$85))</f>
        <v>0</v>
      </c>
      <c r="N9819" s="1" t="str">
        <f t="array" ref="N9819">IF($M9819=0,'Class Rules'!$D$3,INDEX('Class Rules'!$D$6:$D$85,MATCH($M9819,'Class Rules'!$A$6:$A$85,0)))</f>
        <v>Passenger LDV</v>
      </c>
      <c r="O9819" s="1" t="str">
        <f t="array" ref="O9819">IF(SUMPRODUCT(MAX(ISNUMBER(SEARCH(Fuel_Rules!$A$6:$A$30,$E9819))*ISNUMBER(SEARCH(Fuel_Rules!$B$6:$B$30,$F9819))*(Fuel_Rules!$A$6:$A$30&lt;&gt;"")))&gt;0,"Plug-in hybrid",IF($G9819="Diesel","Diesel","Gasoline"))</f>
        <v>Gasoline</v>
      </c>
    </row>
    <row r="9820" spans="1:15" ht="15" customHeight="1" x14ac:dyDescent="0.25">
      <c r="A9820" s="1">
        <v>2022</v>
      </c>
      <c r="B9820" s="1" t="s">
        <v>12135</v>
      </c>
      <c r="C9820" s="1" t="s">
        <v>11379</v>
      </c>
      <c r="D9820" s="1" t="s">
        <v>12495</v>
      </c>
      <c r="E9820" s="1" t="s">
        <v>915</v>
      </c>
      <c r="F9820" s="1" t="s">
        <v>11381</v>
      </c>
      <c r="G9820" s="1" t="s">
        <v>103</v>
      </c>
      <c r="H9820" s="1" t="s">
        <v>437</v>
      </c>
      <c r="I9820" s="1">
        <v>1</v>
      </c>
      <c r="J9820" s="1">
        <v>2023</v>
      </c>
      <c r="K9820" s="1">
        <v>143813</v>
      </c>
      <c r="L9820" s="1">
        <v>0</v>
      </c>
      <c r="M9820" s="1">
        <f t="array" ref="M9820">SUMPRODUCT(MAX(ISNUMBER(SEARCH('Class Rules'!$B$6:$B$85,$E9820))*ISNUMBER(SEARCH('Class Rules'!$C$6:$C$85,$F9820))*'Class Rules'!$A$6:$A$85))</f>
        <v>0</v>
      </c>
      <c r="N9820" s="1" t="str">
        <f t="array" ref="N9820">IF($M9820=0,'Class Rules'!$D$3,INDEX('Class Rules'!$D$6:$D$85,MATCH($M9820,'Class Rules'!$A$6:$A$85,0)))</f>
        <v>Passenger LDV</v>
      </c>
      <c r="O9820" s="1" t="str">
        <f t="array" ref="O9820">IF(SUMPRODUCT(MAX(ISNUMBER(SEARCH(Fuel_Rules!$A$6:$A$30,$E9820))*ISNUMBER(SEARCH(Fuel_Rules!$B$6:$B$30,$F9820))*(Fuel_Rules!$A$6:$A$30&lt;&gt;"")))&gt;0,"Plug-in hybrid",IF($G9820="Diesel","Diesel","Gasoline"))</f>
        <v>Gasoline</v>
      </c>
    </row>
    <row r="9821" spans="1:15" ht="15" customHeight="1" x14ac:dyDescent="0.25">
      <c r="A9821" s="1">
        <v>2022</v>
      </c>
      <c r="B9821" s="1" t="s">
        <v>12135</v>
      </c>
      <c r="C9821" s="1" t="s">
        <v>11379</v>
      </c>
      <c r="D9821" s="1" t="s">
        <v>12496</v>
      </c>
      <c r="E9821" s="1" t="s">
        <v>915</v>
      </c>
      <c r="F9821" s="1" t="s">
        <v>11381</v>
      </c>
      <c r="G9821" s="1" t="s">
        <v>103</v>
      </c>
      <c r="H9821" s="1" t="s">
        <v>437</v>
      </c>
      <c r="I9821" s="1">
        <v>1</v>
      </c>
      <c r="J9821" s="1">
        <v>2023</v>
      </c>
      <c r="K9821" s="1">
        <v>136273</v>
      </c>
      <c r="L9821" s="1">
        <v>0</v>
      </c>
      <c r="M9821" s="1">
        <f t="array" ref="M9821">SUMPRODUCT(MAX(ISNUMBER(SEARCH('Class Rules'!$B$6:$B$85,$E9821))*ISNUMBER(SEARCH('Class Rules'!$C$6:$C$85,$F9821))*'Class Rules'!$A$6:$A$85))</f>
        <v>0</v>
      </c>
      <c r="N9821" s="1" t="str">
        <f t="array" ref="N9821">IF($M9821=0,'Class Rules'!$D$3,INDEX('Class Rules'!$D$6:$D$85,MATCH($M9821,'Class Rules'!$A$6:$A$85,0)))</f>
        <v>Passenger LDV</v>
      </c>
      <c r="O9821" s="1" t="str">
        <f t="array" ref="O9821">IF(SUMPRODUCT(MAX(ISNUMBER(SEARCH(Fuel_Rules!$A$6:$A$30,$E9821))*ISNUMBER(SEARCH(Fuel_Rules!$B$6:$B$30,$F9821))*(Fuel_Rules!$A$6:$A$30&lt;&gt;"")))&gt;0,"Plug-in hybrid",IF($G9821="Diesel","Diesel","Gasoline"))</f>
        <v>Gasoline</v>
      </c>
    </row>
    <row r="9822" spans="1:15" ht="15" customHeight="1" x14ac:dyDescent="0.25">
      <c r="A9822" s="1">
        <v>2022</v>
      </c>
      <c r="B9822" s="1" t="s">
        <v>12135</v>
      </c>
      <c r="C9822" s="1" t="s">
        <v>11383</v>
      </c>
      <c r="D9822" s="1" t="s">
        <v>12497</v>
      </c>
      <c r="E9822" s="1" t="s">
        <v>915</v>
      </c>
      <c r="F9822" s="1" t="s">
        <v>11385</v>
      </c>
      <c r="G9822" s="1" t="s">
        <v>103</v>
      </c>
      <c r="H9822" s="1" t="s">
        <v>437</v>
      </c>
      <c r="I9822" s="1">
        <v>1</v>
      </c>
      <c r="J9822" s="1">
        <v>2023</v>
      </c>
      <c r="K9822" s="1">
        <v>134207</v>
      </c>
      <c r="L9822" s="1">
        <v>0</v>
      </c>
      <c r="M9822" s="1">
        <f t="array" ref="M9822">SUMPRODUCT(MAX(ISNUMBER(SEARCH('Class Rules'!$B$6:$B$85,$E9822))*ISNUMBER(SEARCH('Class Rules'!$C$6:$C$85,$F9822))*'Class Rules'!$A$6:$A$85))</f>
        <v>0</v>
      </c>
      <c r="N9822" s="1" t="str">
        <f t="array" ref="N9822">IF($M9822=0,'Class Rules'!$D$3,INDEX('Class Rules'!$D$6:$D$85,MATCH($M9822,'Class Rules'!$A$6:$A$85,0)))</f>
        <v>Passenger LDV</v>
      </c>
      <c r="O9822" s="1" t="str">
        <f t="array" ref="O9822">IF(SUMPRODUCT(MAX(ISNUMBER(SEARCH(Fuel_Rules!$A$6:$A$30,$E9822))*ISNUMBER(SEARCH(Fuel_Rules!$B$6:$B$30,$F9822))*(Fuel_Rules!$A$6:$A$30&lt;&gt;"")))&gt;0,"Plug-in hybrid",IF($G9822="Diesel","Diesel","Gasoline"))</f>
        <v>Gasoline</v>
      </c>
    </row>
    <row r="9823" spans="1:15" ht="15" customHeight="1" x14ac:dyDescent="0.25">
      <c r="A9823" s="1">
        <v>2022</v>
      </c>
      <c r="B9823" s="1" t="s">
        <v>12135</v>
      </c>
      <c r="C9823" s="1" t="s">
        <v>11383</v>
      </c>
      <c r="D9823" s="1" t="s">
        <v>12498</v>
      </c>
      <c r="E9823" s="1" t="s">
        <v>915</v>
      </c>
      <c r="F9823" s="1" t="s">
        <v>11385</v>
      </c>
      <c r="G9823" s="1" t="s">
        <v>103</v>
      </c>
      <c r="H9823" s="1" t="s">
        <v>437</v>
      </c>
      <c r="I9823" s="1">
        <v>1</v>
      </c>
      <c r="J9823" s="1">
        <v>2023</v>
      </c>
      <c r="K9823" s="1">
        <v>126615</v>
      </c>
      <c r="L9823" s="1">
        <v>0</v>
      </c>
      <c r="M9823" s="1">
        <f t="array" ref="M9823">SUMPRODUCT(MAX(ISNUMBER(SEARCH('Class Rules'!$B$6:$B$85,$E9823))*ISNUMBER(SEARCH('Class Rules'!$C$6:$C$85,$F9823))*'Class Rules'!$A$6:$A$85))</f>
        <v>0</v>
      </c>
      <c r="N9823" s="1" t="str">
        <f t="array" ref="N9823">IF($M9823=0,'Class Rules'!$D$3,INDEX('Class Rules'!$D$6:$D$85,MATCH($M9823,'Class Rules'!$A$6:$A$85,0)))</f>
        <v>Passenger LDV</v>
      </c>
      <c r="O9823" s="1" t="str">
        <f t="array" ref="O9823">IF(SUMPRODUCT(MAX(ISNUMBER(SEARCH(Fuel_Rules!$A$6:$A$30,$E9823))*ISNUMBER(SEARCH(Fuel_Rules!$B$6:$B$30,$F9823))*(Fuel_Rules!$A$6:$A$30&lt;&gt;"")))&gt;0,"Plug-in hybrid",IF($G9823="Diesel","Diesel","Gasoline"))</f>
        <v>Gasoline</v>
      </c>
    </row>
    <row r="9824" spans="1:15" ht="15" customHeight="1" x14ac:dyDescent="0.25">
      <c r="A9824" s="1">
        <v>2022</v>
      </c>
      <c r="B9824" s="1" t="s">
        <v>12135</v>
      </c>
      <c r="C9824" s="1" t="s">
        <v>1091</v>
      </c>
      <c r="D9824" s="1" t="s">
        <v>12499</v>
      </c>
      <c r="E9824" s="1" t="s">
        <v>1093</v>
      </c>
      <c r="F9824" s="1" t="s">
        <v>1094</v>
      </c>
      <c r="G9824" s="1" t="s">
        <v>103</v>
      </c>
      <c r="H9824" s="1" t="s">
        <v>298</v>
      </c>
      <c r="I9824" s="1">
        <v>1.6</v>
      </c>
      <c r="J9824" s="1">
        <v>2023</v>
      </c>
      <c r="K9824" s="1">
        <v>81100</v>
      </c>
      <c r="L9824" s="1">
        <v>0</v>
      </c>
      <c r="M9824" s="1">
        <f t="array" ref="M9824">SUMPRODUCT(MAX(ISNUMBER(SEARCH('Class Rules'!$B$6:$B$85,$E9824))*ISNUMBER(SEARCH('Class Rules'!$C$6:$C$85,$F9824))*'Class Rules'!$A$6:$A$85))</f>
        <v>0</v>
      </c>
      <c r="N9824" s="1" t="str">
        <f t="array" ref="N9824">IF($M9824=0,'Class Rules'!$D$3,INDEX('Class Rules'!$D$6:$D$85,MATCH($M9824,'Class Rules'!$A$6:$A$85,0)))</f>
        <v>Passenger LDV</v>
      </c>
      <c r="O9824" s="1" t="str">
        <f t="array" ref="O9824">IF(SUMPRODUCT(MAX(ISNUMBER(SEARCH(Fuel_Rules!$A$6:$A$30,$E9824))*ISNUMBER(SEARCH(Fuel_Rules!$B$6:$B$30,$F9824))*(Fuel_Rules!$A$6:$A$30&lt;&gt;"")))&gt;0,"Plug-in hybrid",IF($G9824="Diesel","Diesel","Gasoline"))</f>
        <v>Gasoline</v>
      </c>
    </row>
    <row r="9825" spans="1:15" ht="15" customHeight="1" x14ac:dyDescent="0.25">
      <c r="A9825" s="1">
        <v>2022</v>
      </c>
      <c r="B9825" s="1" t="s">
        <v>12135</v>
      </c>
      <c r="C9825" s="1" t="s">
        <v>1091</v>
      </c>
      <c r="D9825" s="1" t="s">
        <v>12500</v>
      </c>
      <c r="E9825" s="1" t="s">
        <v>1093</v>
      </c>
      <c r="F9825" s="1" t="s">
        <v>1094</v>
      </c>
      <c r="G9825" s="1" t="s">
        <v>103</v>
      </c>
      <c r="H9825" s="1" t="s">
        <v>298</v>
      </c>
      <c r="I9825" s="1">
        <v>1.6</v>
      </c>
      <c r="J9825" s="1">
        <v>2023</v>
      </c>
      <c r="K9825" s="1">
        <v>73910</v>
      </c>
      <c r="L9825" s="1">
        <v>0</v>
      </c>
      <c r="M9825" s="1">
        <f t="array" ref="M9825">SUMPRODUCT(MAX(ISNUMBER(SEARCH('Class Rules'!$B$6:$B$85,$E9825))*ISNUMBER(SEARCH('Class Rules'!$C$6:$C$85,$F9825))*'Class Rules'!$A$6:$A$85))</f>
        <v>0</v>
      </c>
      <c r="N9825" s="1" t="str">
        <f t="array" ref="N9825">IF($M9825=0,'Class Rules'!$D$3,INDEX('Class Rules'!$D$6:$D$85,MATCH($M9825,'Class Rules'!$A$6:$A$85,0)))</f>
        <v>Passenger LDV</v>
      </c>
      <c r="O9825" s="1" t="str">
        <f t="array" ref="O9825">IF(SUMPRODUCT(MAX(ISNUMBER(SEARCH(Fuel_Rules!$A$6:$A$30,$E9825))*ISNUMBER(SEARCH(Fuel_Rules!$B$6:$B$30,$F9825))*(Fuel_Rules!$A$6:$A$30&lt;&gt;"")))&gt;0,"Plug-in hybrid",IF($G9825="Diesel","Diesel","Gasoline"))</f>
        <v>Gasoline</v>
      </c>
    </row>
    <row r="9826" spans="1:15" ht="15" customHeight="1" x14ac:dyDescent="0.25">
      <c r="A9826" s="1">
        <v>2022</v>
      </c>
      <c r="B9826" s="1" t="s">
        <v>12135</v>
      </c>
      <c r="C9826" s="1" t="s">
        <v>1095</v>
      </c>
      <c r="D9826" s="1" t="s">
        <v>12501</v>
      </c>
      <c r="E9826" s="1" t="s">
        <v>1093</v>
      </c>
      <c r="F9826" s="1" t="s">
        <v>1097</v>
      </c>
      <c r="G9826" s="1" t="s">
        <v>103</v>
      </c>
      <c r="H9826" s="1" t="s">
        <v>298</v>
      </c>
      <c r="I9826" s="1">
        <v>1.8</v>
      </c>
      <c r="J9826" s="1">
        <v>2023</v>
      </c>
      <c r="K9826" s="1">
        <v>94100</v>
      </c>
      <c r="L9826" s="1">
        <v>0</v>
      </c>
      <c r="M9826" s="1">
        <f t="array" ref="M9826">SUMPRODUCT(MAX(ISNUMBER(SEARCH('Class Rules'!$B$6:$B$85,$E9826))*ISNUMBER(SEARCH('Class Rules'!$C$6:$C$85,$F9826))*'Class Rules'!$A$6:$A$85))</f>
        <v>0</v>
      </c>
      <c r="N9826" s="1" t="str">
        <f t="array" ref="N9826">IF($M9826=0,'Class Rules'!$D$3,INDEX('Class Rules'!$D$6:$D$85,MATCH($M9826,'Class Rules'!$A$6:$A$85,0)))</f>
        <v>Passenger LDV</v>
      </c>
      <c r="O9826" s="1" t="str">
        <f t="array" ref="O9826">IF(SUMPRODUCT(MAX(ISNUMBER(SEARCH(Fuel_Rules!$A$6:$A$30,$E9826))*ISNUMBER(SEARCH(Fuel_Rules!$B$6:$B$30,$F9826))*(Fuel_Rules!$A$6:$A$30&lt;&gt;"")))&gt;0,"Plug-in hybrid",IF($G9826="Diesel","Diesel","Gasoline"))</f>
        <v>Gasoline</v>
      </c>
    </row>
    <row r="9827" spans="1:15" ht="15" customHeight="1" x14ac:dyDescent="0.25">
      <c r="A9827" s="1">
        <v>2022</v>
      </c>
      <c r="B9827" s="1" t="s">
        <v>12135</v>
      </c>
      <c r="C9827" s="1" t="s">
        <v>1095</v>
      </c>
      <c r="D9827" s="1" t="s">
        <v>12502</v>
      </c>
      <c r="E9827" s="1" t="s">
        <v>1093</v>
      </c>
      <c r="F9827" s="1" t="s">
        <v>1097</v>
      </c>
      <c r="G9827" s="1" t="s">
        <v>103</v>
      </c>
      <c r="H9827" s="1" t="s">
        <v>298</v>
      </c>
      <c r="I9827" s="1">
        <v>1.8</v>
      </c>
      <c r="J9827" s="1">
        <v>2023</v>
      </c>
      <c r="K9827" s="1">
        <v>85108</v>
      </c>
      <c r="L9827" s="1">
        <v>0</v>
      </c>
      <c r="M9827" s="1">
        <f t="array" ref="M9827">SUMPRODUCT(MAX(ISNUMBER(SEARCH('Class Rules'!$B$6:$B$85,$E9827))*ISNUMBER(SEARCH('Class Rules'!$C$6:$C$85,$F9827))*'Class Rules'!$A$6:$A$85))</f>
        <v>0</v>
      </c>
      <c r="N9827" s="1" t="str">
        <f t="array" ref="N9827">IF($M9827=0,'Class Rules'!$D$3,INDEX('Class Rules'!$D$6:$D$85,MATCH($M9827,'Class Rules'!$A$6:$A$85,0)))</f>
        <v>Passenger LDV</v>
      </c>
      <c r="O9827" s="1" t="str">
        <f t="array" ref="O9827">IF(SUMPRODUCT(MAX(ISNUMBER(SEARCH(Fuel_Rules!$A$6:$A$30,$E9827))*ISNUMBER(SEARCH(Fuel_Rules!$B$6:$B$30,$F9827))*(Fuel_Rules!$A$6:$A$30&lt;&gt;"")))&gt;0,"Plug-in hybrid",IF($G9827="Diesel","Diesel","Gasoline"))</f>
        <v>Gasoline</v>
      </c>
    </row>
    <row r="9828" spans="1:15" ht="15" customHeight="1" x14ac:dyDescent="0.25">
      <c r="A9828" s="1">
        <v>2022</v>
      </c>
      <c r="B9828" s="1" t="s">
        <v>12135</v>
      </c>
      <c r="C9828" s="1" t="s">
        <v>1098</v>
      </c>
      <c r="D9828" s="1" t="s">
        <v>12503</v>
      </c>
      <c r="E9828" s="1" t="s">
        <v>1093</v>
      </c>
      <c r="F9828" s="1" t="s">
        <v>1100</v>
      </c>
      <c r="G9828" s="1" t="s">
        <v>103</v>
      </c>
      <c r="H9828" s="1" t="s">
        <v>298</v>
      </c>
      <c r="I9828" s="1">
        <v>1.8</v>
      </c>
      <c r="J9828" s="1">
        <v>2023</v>
      </c>
      <c r="K9828" s="1">
        <v>98800</v>
      </c>
      <c r="L9828" s="1">
        <v>0</v>
      </c>
      <c r="M9828" s="1">
        <f t="array" ref="M9828">SUMPRODUCT(MAX(ISNUMBER(SEARCH('Class Rules'!$B$6:$B$85,$E9828))*ISNUMBER(SEARCH('Class Rules'!$C$6:$C$85,$F9828))*'Class Rules'!$A$6:$A$85))</f>
        <v>0</v>
      </c>
      <c r="N9828" s="1" t="str">
        <f t="array" ref="N9828">IF($M9828=0,'Class Rules'!$D$3,INDEX('Class Rules'!$D$6:$D$85,MATCH($M9828,'Class Rules'!$A$6:$A$85,0)))</f>
        <v>Passenger LDV</v>
      </c>
      <c r="O9828" s="1" t="str">
        <f t="array" ref="O9828">IF(SUMPRODUCT(MAX(ISNUMBER(SEARCH(Fuel_Rules!$A$6:$A$30,$E9828))*ISNUMBER(SEARCH(Fuel_Rules!$B$6:$B$30,$F9828))*(Fuel_Rules!$A$6:$A$30&lt;&gt;"")))&gt;0,"Plug-in hybrid",IF($G9828="Diesel","Diesel","Gasoline"))</f>
        <v>Gasoline</v>
      </c>
    </row>
    <row r="9829" spans="1:15" ht="15" customHeight="1" x14ac:dyDescent="0.25">
      <c r="A9829" s="1">
        <v>2022</v>
      </c>
      <c r="B9829" s="1" t="s">
        <v>12135</v>
      </c>
      <c r="C9829" s="1" t="s">
        <v>1098</v>
      </c>
      <c r="D9829" s="1" t="s">
        <v>12504</v>
      </c>
      <c r="E9829" s="1" t="s">
        <v>1093</v>
      </c>
      <c r="F9829" s="1" t="s">
        <v>1100</v>
      </c>
      <c r="G9829" s="1" t="s">
        <v>103</v>
      </c>
      <c r="H9829" s="1" t="s">
        <v>298</v>
      </c>
      <c r="I9829" s="1">
        <v>1.8</v>
      </c>
      <c r="J9829" s="1">
        <v>2023</v>
      </c>
      <c r="K9829" s="1">
        <v>90039</v>
      </c>
      <c r="L9829" s="1">
        <v>0</v>
      </c>
      <c r="M9829" s="1">
        <f t="array" ref="M9829">SUMPRODUCT(MAX(ISNUMBER(SEARCH('Class Rules'!$B$6:$B$85,$E9829))*ISNUMBER(SEARCH('Class Rules'!$C$6:$C$85,$F9829))*'Class Rules'!$A$6:$A$85))</f>
        <v>0</v>
      </c>
      <c r="N9829" s="1" t="str">
        <f t="array" ref="N9829">IF($M9829=0,'Class Rules'!$D$3,INDEX('Class Rules'!$D$6:$D$85,MATCH($M9829,'Class Rules'!$A$6:$A$85,0)))</f>
        <v>Passenger LDV</v>
      </c>
      <c r="O9829" s="1" t="str">
        <f t="array" ref="O9829">IF(SUMPRODUCT(MAX(ISNUMBER(SEARCH(Fuel_Rules!$A$6:$A$30,$E9829))*ISNUMBER(SEARCH(Fuel_Rules!$B$6:$B$30,$F9829))*(Fuel_Rules!$A$6:$A$30&lt;&gt;"")))&gt;0,"Plug-in hybrid",IF($G9829="Diesel","Diesel","Gasoline"))</f>
        <v>Gasoline</v>
      </c>
    </row>
    <row r="9830" spans="1:15" ht="15" customHeight="1" x14ac:dyDescent="0.25">
      <c r="A9830" s="1">
        <v>2022</v>
      </c>
      <c r="B9830" s="1" t="s">
        <v>12135</v>
      </c>
      <c r="C9830" s="1" t="s">
        <v>1101</v>
      </c>
      <c r="D9830" s="1" t="s">
        <v>12505</v>
      </c>
      <c r="E9830" s="1" t="s">
        <v>1103</v>
      </c>
      <c r="F9830" s="1" t="s">
        <v>1104</v>
      </c>
      <c r="G9830" s="1" t="s">
        <v>105</v>
      </c>
      <c r="H9830" s="1" t="s">
        <v>437</v>
      </c>
      <c r="I9830" s="1">
        <v>3.2</v>
      </c>
      <c r="J9830" s="1">
        <v>2023</v>
      </c>
      <c r="K9830" s="1">
        <v>285616</v>
      </c>
      <c r="L9830" s="1">
        <v>0</v>
      </c>
      <c r="M9830" s="1">
        <f t="array" ref="M9830">SUMPRODUCT(MAX(ISNUMBER(SEARCH('Class Rules'!$B$6:$B$85,$E9830))*ISNUMBER(SEARCH('Class Rules'!$C$6:$C$85,$F9830))*'Class Rules'!$A$6:$A$85))</f>
        <v>9</v>
      </c>
      <c r="N9830" s="1" t="str">
        <f t="array" ref="N9830">IF($M9830=0,'Class Rules'!$D$3,INDEX('Class Rules'!$D$6:$D$85,MATCH($M9830,'Class Rules'!$A$6:$A$85,0)))</f>
        <v>Freight LDV</v>
      </c>
      <c r="O9830" s="1" t="str">
        <f t="array" ref="O9830">IF(SUMPRODUCT(MAX(ISNUMBER(SEARCH(Fuel_Rules!$A$6:$A$30,$E9830))*ISNUMBER(SEARCH(Fuel_Rules!$B$6:$B$30,$F9830))*(Fuel_Rules!$A$6:$A$30&lt;&gt;"")))&gt;0,"Plug-in hybrid",IF($G9830="Diesel","Diesel","Gasoline"))</f>
        <v>Diesel</v>
      </c>
    </row>
    <row r="9831" spans="1:15" ht="15" customHeight="1" x14ac:dyDescent="0.25">
      <c r="A9831" s="1">
        <v>2022</v>
      </c>
      <c r="B9831" s="1" t="s">
        <v>12135</v>
      </c>
      <c r="C9831" s="1" t="s">
        <v>1101</v>
      </c>
      <c r="D9831" s="1" t="s">
        <v>12506</v>
      </c>
      <c r="E9831" s="1" t="s">
        <v>1103</v>
      </c>
      <c r="F9831" s="1" t="s">
        <v>1104</v>
      </c>
      <c r="G9831" s="1" t="s">
        <v>105</v>
      </c>
      <c r="H9831" s="1" t="s">
        <v>437</v>
      </c>
      <c r="I9831" s="1">
        <v>3.2</v>
      </c>
      <c r="J9831" s="1">
        <v>2023</v>
      </c>
      <c r="K9831" s="1">
        <v>264313</v>
      </c>
      <c r="L9831" s="1">
        <v>0</v>
      </c>
      <c r="M9831" s="1">
        <f t="array" ref="M9831">SUMPRODUCT(MAX(ISNUMBER(SEARCH('Class Rules'!$B$6:$B$85,$E9831))*ISNUMBER(SEARCH('Class Rules'!$C$6:$C$85,$F9831))*'Class Rules'!$A$6:$A$85))</f>
        <v>9</v>
      </c>
      <c r="N9831" s="1" t="str">
        <f t="array" ref="N9831">IF($M9831=0,'Class Rules'!$D$3,INDEX('Class Rules'!$D$6:$D$85,MATCH($M9831,'Class Rules'!$A$6:$A$85,0)))</f>
        <v>Freight LDV</v>
      </c>
      <c r="O9831" s="1" t="str">
        <f t="array" ref="O9831">IF(SUMPRODUCT(MAX(ISNUMBER(SEARCH(Fuel_Rules!$A$6:$A$30,$E9831))*ISNUMBER(SEARCH(Fuel_Rules!$B$6:$B$30,$F9831))*(Fuel_Rules!$A$6:$A$30&lt;&gt;"")))&gt;0,"Plug-in hybrid",IF($G9831="Diesel","Diesel","Gasoline"))</f>
        <v>Diesel</v>
      </c>
    </row>
    <row r="9832" spans="1:15" ht="15" customHeight="1" x14ac:dyDescent="0.25">
      <c r="A9832" s="1">
        <v>2022</v>
      </c>
      <c r="B9832" s="1" t="s">
        <v>12135</v>
      </c>
      <c r="C9832" s="1" t="s">
        <v>1105</v>
      </c>
      <c r="D9832" s="1" t="s">
        <v>12507</v>
      </c>
      <c r="E9832" s="1" t="s">
        <v>1103</v>
      </c>
      <c r="F9832" s="1" t="s">
        <v>1107</v>
      </c>
      <c r="G9832" s="1" t="s">
        <v>105</v>
      </c>
      <c r="H9832" s="1" t="s">
        <v>437</v>
      </c>
      <c r="I9832" s="1">
        <v>3.2</v>
      </c>
      <c r="J9832" s="1">
        <v>2023</v>
      </c>
      <c r="K9832" s="1">
        <v>323594</v>
      </c>
      <c r="L9832" s="1">
        <v>0</v>
      </c>
      <c r="M9832" s="1">
        <f t="array" ref="M9832">SUMPRODUCT(MAX(ISNUMBER(SEARCH('Class Rules'!$B$6:$B$85,$E9832))*ISNUMBER(SEARCH('Class Rules'!$C$6:$C$85,$F9832))*'Class Rules'!$A$6:$A$85))</f>
        <v>9</v>
      </c>
      <c r="N9832" s="1" t="str">
        <f t="array" ref="N9832">IF($M9832=0,'Class Rules'!$D$3,INDEX('Class Rules'!$D$6:$D$85,MATCH($M9832,'Class Rules'!$A$6:$A$85,0)))</f>
        <v>Freight LDV</v>
      </c>
      <c r="O9832" s="1" t="str">
        <f t="array" ref="O9832">IF(SUMPRODUCT(MAX(ISNUMBER(SEARCH(Fuel_Rules!$A$6:$A$30,$E9832))*ISNUMBER(SEARCH(Fuel_Rules!$B$6:$B$30,$F9832))*(Fuel_Rules!$A$6:$A$30&lt;&gt;"")))&gt;0,"Plug-in hybrid",IF($G9832="Diesel","Diesel","Gasoline"))</f>
        <v>Diesel</v>
      </c>
    </row>
    <row r="9833" spans="1:15" ht="15" customHeight="1" x14ac:dyDescent="0.25">
      <c r="A9833" s="1">
        <v>2022</v>
      </c>
      <c r="B9833" s="1" t="s">
        <v>12135</v>
      </c>
      <c r="C9833" s="1" t="s">
        <v>1105</v>
      </c>
      <c r="D9833" s="1" t="s">
        <v>12508</v>
      </c>
      <c r="E9833" s="1" t="s">
        <v>1103</v>
      </c>
      <c r="F9833" s="1" t="s">
        <v>1107</v>
      </c>
      <c r="G9833" s="1" t="s">
        <v>105</v>
      </c>
      <c r="H9833" s="1" t="s">
        <v>437</v>
      </c>
      <c r="I9833" s="1">
        <v>3.2</v>
      </c>
      <c r="J9833" s="1">
        <v>2023</v>
      </c>
      <c r="K9833" s="1">
        <v>300913</v>
      </c>
      <c r="L9833" s="1">
        <v>0</v>
      </c>
      <c r="M9833" s="1">
        <f t="array" ref="M9833">SUMPRODUCT(MAX(ISNUMBER(SEARCH('Class Rules'!$B$6:$B$85,$E9833))*ISNUMBER(SEARCH('Class Rules'!$C$6:$C$85,$F9833))*'Class Rules'!$A$6:$A$85))</f>
        <v>9</v>
      </c>
      <c r="N9833" s="1" t="str">
        <f t="array" ref="N9833">IF($M9833=0,'Class Rules'!$D$3,INDEX('Class Rules'!$D$6:$D$85,MATCH($M9833,'Class Rules'!$A$6:$A$85,0)))</f>
        <v>Freight LDV</v>
      </c>
      <c r="O9833" s="1" t="str">
        <f t="array" ref="O9833">IF(SUMPRODUCT(MAX(ISNUMBER(SEARCH(Fuel_Rules!$A$6:$A$30,$E9833))*ISNUMBER(SEARCH(Fuel_Rules!$B$6:$B$30,$F9833))*(Fuel_Rules!$A$6:$A$30&lt;&gt;"")))&gt;0,"Plug-in hybrid",IF($G9833="Diesel","Diesel","Gasoline"))</f>
        <v>Diesel</v>
      </c>
    </row>
    <row r="9834" spans="1:15" ht="15" customHeight="1" x14ac:dyDescent="0.25">
      <c r="A9834" s="1">
        <v>2022</v>
      </c>
      <c r="B9834" s="1" t="s">
        <v>12135</v>
      </c>
      <c r="C9834" s="1" t="s">
        <v>1114</v>
      </c>
      <c r="D9834" s="1" t="s">
        <v>12509</v>
      </c>
      <c r="E9834" s="1" t="s">
        <v>1103</v>
      </c>
      <c r="F9834" s="1" t="s">
        <v>1116</v>
      </c>
      <c r="G9834" s="1" t="s">
        <v>105</v>
      </c>
      <c r="H9834" s="1" t="s">
        <v>437</v>
      </c>
      <c r="I9834" s="1">
        <v>2.2000000000000002</v>
      </c>
      <c r="J9834" s="1">
        <v>2023</v>
      </c>
      <c r="K9834" s="1">
        <v>248962</v>
      </c>
      <c r="L9834" s="1">
        <v>0</v>
      </c>
      <c r="M9834" s="1">
        <f t="array" ref="M9834">SUMPRODUCT(MAX(ISNUMBER(SEARCH('Class Rules'!$B$6:$B$85,$E9834))*ISNUMBER(SEARCH('Class Rules'!$C$6:$C$85,$F9834))*'Class Rules'!$A$6:$A$85))</f>
        <v>9</v>
      </c>
      <c r="N9834" s="1" t="str">
        <f t="array" ref="N9834">IF($M9834=0,'Class Rules'!$D$3,INDEX('Class Rules'!$D$6:$D$85,MATCH($M9834,'Class Rules'!$A$6:$A$85,0)))</f>
        <v>Freight LDV</v>
      </c>
      <c r="O9834" s="1" t="str">
        <f t="array" ref="O9834">IF(SUMPRODUCT(MAX(ISNUMBER(SEARCH(Fuel_Rules!$A$6:$A$30,$E9834))*ISNUMBER(SEARCH(Fuel_Rules!$B$6:$B$30,$F9834))*(Fuel_Rules!$A$6:$A$30&lt;&gt;"")))&gt;0,"Plug-in hybrid",IF($G9834="Diesel","Diesel","Gasoline"))</f>
        <v>Diesel</v>
      </c>
    </row>
    <row r="9835" spans="1:15" ht="15" customHeight="1" x14ac:dyDescent="0.25">
      <c r="A9835" s="1">
        <v>2022</v>
      </c>
      <c r="B9835" s="1" t="s">
        <v>12135</v>
      </c>
      <c r="C9835" s="1" t="s">
        <v>1114</v>
      </c>
      <c r="D9835" s="1" t="s">
        <v>12510</v>
      </c>
      <c r="E9835" s="1" t="s">
        <v>1103</v>
      </c>
      <c r="F9835" s="1" t="s">
        <v>1116</v>
      </c>
      <c r="G9835" s="1" t="s">
        <v>105</v>
      </c>
      <c r="H9835" s="1" t="s">
        <v>437</v>
      </c>
      <c r="I9835" s="1">
        <v>2.2000000000000002</v>
      </c>
      <c r="J9835" s="1">
        <v>2023</v>
      </c>
      <c r="K9835" s="1">
        <v>235360</v>
      </c>
      <c r="L9835" s="1">
        <v>0</v>
      </c>
      <c r="M9835" s="1">
        <f t="array" ref="M9835">SUMPRODUCT(MAX(ISNUMBER(SEARCH('Class Rules'!$B$6:$B$85,$E9835))*ISNUMBER(SEARCH('Class Rules'!$C$6:$C$85,$F9835))*'Class Rules'!$A$6:$A$85))</f>
        <v>9</v>
      </c>
      <c r="N9835" s="1" t="str">
        <f t="array" ref="N9835">IF($M9835=0,'Class Rules'!$D$3,INDEX('Class Rules'!$D$6:$D$85,MATCH($M9835,'Class Rules'!$A$6:$A$85,0)))</f>
        <v>Freight LDV</v>
      </c>
      <c r="O9835" s="1" t="str">
        <f t="array" ref="O9835">IF(SUMPRODUCT(MAX(ISNUMBER(SEARCH(Fuel_Rules!$A$6:$A$30,$E9835))*ISNUMBER(SEARCH(Fuel_Rules!$B$6:$B$30,$F9835))*(Fuel_Rules!$A$6:$A$30&lt;&gt;"")))&gt;0,"Plug-in hybrid",IF($G9835="Diesel","Diesel","Gasoline"))</f>
        <v>Diesel</v>
      </c>
    </row>
    <row r="9836" spans="1:15" ht="15" customHeight="1" x14ac:dyDescent="0.25">
      <c r="A9836" s="1">
        <v>2022</v>
      </c>
      <c r="B9836" s="1" t="s">
        <v>12135</v>
      </c>
      <c r="C9836" s="1" t="s">
        <v>1117</v>
      </c>
      <c r="D9836" s="1" t="s">
        <v>12511</v>
      </c>
      <c r="E9836" s="1" t="s">
        <v>1103</v>
      </c>
      <c r="F9836" s="1" t="s">
        <v>1119</v>
      </c>
      <c r="G9836" s="1" t="s">
        <v>105</v>
      </c>
      <c r="H9836" s="1" t="s">
        <v>298</v>
      </c>
      <c r="I9836" s="1">
        <v>2.2000000000000002</v>
      </c>
      <c r="J9836" s="1">
        <v>2023</v>
      </c>
      <c r="K9836" s="1">
        <v>234470</v>
      </c>
      <c r="L9836" s="1">
        <v>0</v>
      </c>
      <c r="M9836" s="1">
        <f t="array" ref="M9836">SUMPRODUCT(MAX(ISNUMBER(SEARCH('Class Rules'!$B$6:$B$85,$E9836))*ISNUMBER(SEARCH('Class Rules'!$C$6:$C$85,$F9836))*'Class Rules'!$A$6:$A$85))</f>
        <v>9</v>
      </c>
      <c r="N9836" s="1" t="str">
        <f t="array" ref="N9836">IF($M9836=0,'Class Rules'!$D$3,INDEX('Class Rules'!$D$6:$D$85,MATCH($M9836,'Class Rules'!$A$6:$A$85,0)))</f>
        <v>Freight LDV</v>
      </c>
      <c r="O9836" s="1" t="str">
        <f t="array" ref="O9836">IF(SUMPRODUCT(MAX(ISNUMBER(SEARCH(Fuel_Rules!$A$6:$A$30,$E9836))*ISNUMBER(SEARCH(Fuel_Rules!$B$6:$B$30,$F9836))*(Fuel_Rules!$A$6:$A$30&lt;&gt;"")))&gt;0,"Plug-in hybrid",IF($G9836="Diesel","Diesel","Gasoline"))</f>
        <v>Diesel</v>
      </c>
    </row>
    <row r="9837" spans="1:15" ht="15" customHeight="1" x14ac:dyDescent="0.25">
      <c r="A9837" s="1">
        <v>2022</v>
      </c>
      <c r="B9837" s="1" t="s">
        <v>12135</v>
      </c>
      <c r="C9837" s="1" t="s">
        <v>1117</v>
      </c>
      <c r="D9837" s="1" t="s">
        <v>12512</v>
      </c>
      <c r="E9837" s="1" t="s">
        <v>1103</v>
      </c>
      <c r="F9837" s="1" t="s">
        <v>1119</v>
      </c>
      <c r="G9837" s="1" t="s">
        <v>105</v>
      </c>
      <c r="H9837" s="1" t="s">
        <v>298</v>
      </c>
      <c r="I9837" s="1">
        <v>2.2000000000000002</v>
      </c>
      <c r="J9837" s="1">
        <v>2023</v>
      </c>
      <c r="K9837" s="1">
        <v>212785</v>
      </c>
      <c r="L9837" s="1">
        <v>0</v>
      </c>
      <c r="M9837" s="1">
        <f t="array" ref="M9837">SUMPRODUCT(MAX(ISNUMBER(SEARCH('Class Rules'!$B$6:$B$85,$E9837))*ISNUMBER(SEARCH('Class Rules'!$C$6:$C$85,$F9837))*'Class Rules'!$A$6:$A$85))</f>
        <v>9</v>
      </c>
      <c r="N9837" s="1" t="str">
        <f t="array" ref="N9837">IF($M9837=0,'Class Rules'!$D$3,INDEX('Class Rules'!$D$6:$D$85,MATCH($M9837,'Class Rules'!$A$6:$A$85,0)))</f>
        <v>Freight LDV</v>
      </c>
      <c r="O9837" s="1" t="str">
        <f t="array" ref="O9837">IF(SUMPRODUCT(MAX(ISNUMBER(SEARCH(Fuel_Rules!$A$6:$A$30,$E9837))*ISNUMBER(SEARCH(Fuel_Rules!$B$6:$B$30,$F9837))*(Fuel_Rules!$A$6:$A$30&lt;&gt;"")))&gt;0,"Plug-in hybrid",IF($G9837="Diesel","Diesel","Gasoline"))</f>
        <v>Diesel</v>
      </c>
    </row>
    <row r="9838" spans="1:15" ht="15" customHeight="1" x14ac:dyDescent="0.25">
      <c r="A9838" s="1">
        <v>2022</v>
      </c>
      <c r="B9838" s="1" t="s">
        <v>12135</v>
      </c>
      <c r="C9838" s="1" t="s">
        <v>1120</v>
      </c>
      <c r="D9838" s="1" t="s">
        <v>12513</v>
      </c>
      <c r="E9838" s="1" t="s">
        <v>1103</v>
      </c>
      <c r="F9838" s="1" t="s">
        <v>1122</v>
      </c>
      <c r="G9838" s="1" t="s">
        <v>105</v>
      </c>
      <c r="H9838" s="1" t="s">
        <v>298</v>
      </c>
      <c r="I9838" s="1">
        <v>2.2000000000000002</v>
      </c>
      <c r="J9838" s="1">
        <v>2023</v>
      </c>
      <c r="K9838" s="1">
        <v>224058</v>
      </c>
      <c r="L9838" s="1">
        <v>0</v>
      </c>
      <c r="M9838" s="1">
        <f t="array" ref="M9838">SUMPRODUCT(MAX(ISNUMBER(SEARCH('Class Rules'!$B$6:$B$85,$E9838))*ISNUMBER(SEARCH('Class Rules'!$C$6:$C$85,$F9838))*'Class Rules'!$A$6:$A$85))</f>
        <v>9</v>
      </c>
      <c r="N9838" s="1" t="str">
        <f t="array" ref="N9838">IF($M9838=0,'Class Rules'!$D$3,INDEX('Class Rules'!$D$6:$D$85,MATCH($M9838,'Class Rules'!$A$6:$A$85,0)))</f>
        <v>Freight LDV</v>
      </c>
      <c r="O9838" s="1" t="str">
        <f t="array" ref="O9838">IF(SUMPRODUCT(MAX(ISNUMBER(SEARCH(Fuel_Rules!$A$6:$A$30,$E9838))*ISNUMBER(SEARCH(Fuel_Rules!$B$6:$B$30,$F9838))*(Fuel_Rules!$A$6:$A$30&lt;&gt;"")))&gt;0,"Plug-in hybrid",IF($G9838="Diesel","Diesel","Gasoline"))</f>
        <v>Diesel</v>
      </c>
    </row>
    <row r="9839" spans="1:15" ht="15" customHeight="1" x14ac:dyDescent="0.25">
      <c r="A9839" s="1">
        <v>2022</v>
      </c>
      <c r="B9839" s="1" t="s">
        <v>12135</v>
      </c>
      <c r="C9839" s="1" t="s">
        <v>1120</v>
      </c>
      <c r="D9839" s="1" t="s">
        <v>12514</v>
      </c>
      <c r="E9839" s="1" t="s">
        <v>1103</v>
      </c>
      <c r="F9839" s="1" t="s">
        <v>1122</v>
      </c>
      <c r="G9839" s="1" t="s">
        <v>105</v>
      </c>
      <c r="H9839" s="1" t="s">
        <v>298</v>
      </c>
      <c r="I9839" s="1">
        <v>2.2000000000000002</v>
      </c>
      <c r="J9839" s="1">
        <v>2023</v>
      </c>
      <c r="K9839" s="1">
        <v>203942</v>
      </c>
      <c r="L9839" s="1">
        <v>0</v>
      </c>
      <c r="M9839" s="1">
        <f t="array" ref="M9839">SUMPRODUCT(MAX(ISNUMBER(SEARCH('Class Rules'!$B$6:$B$85,$E9839))*ISNUMBER(SEARCH('Class Rules'!$C$6:$C$85,$F9839))*'Class Rules'!$A$6:$A$85))</f>
        <v>9</v>
      </c>
      <c r="N9839" s="1" t="str">
        <f t="array" ref="N9839">IF($M9839=0,'Class Rules'!$D$3,INDEX('Class Rules'!$D$6:$D$85,MATCH($M9839,'Class Rules'!$A$6:$A$85,0)))</f>
        <v>Freight LDV</v>
      </c>
      <c r="O9839" s="1" t="str">
        <f t="array" ref="O9839">IF(SUMPRODUCT(MAX(ISNUMBER(SEARCH(Fuel_Rules!$A$6:$A$30,$E9839))*ISNUMBER(SEARCH(Fuel_Rules!$B$6:$B$30,$F9839))*(Fuel_Rules!$A$6:$A$30&lt;&gt;"")))&gt;0,"Plug-in hybrid",IF($G9839="Diesel","Diesel","Gasoline"))</f>
        <v>Diesel</v>
      </c>
    </row>
    <row r="9840" spans="1:15" ht="15" customHeight="1" x14ac:dyDescent="0.25">
      <c r="A9840" s="1">
        <v>2022</v>
      </c>
      <c r="B9840" s="1" t="s">
        <v>12135</v>
      </c>
      <c r="C9840" s="1" t="s">
        <v>1141</v>
      </c>
      <c r="D9840" s="1" t="s">
        <v>12515</v>
      </c>
      <c r="E9840" s="1" t="s">
        <v>1103</v>
      </c>
      <c r="F9840" s="1" t="s">
        <v>1143</v>
      </c>
      <c r="G9840" s="1" t="s">
        <v>105</v>
      </c>
      <c r="H9840" s="1" t="s">
        <v>437</v>
      </c>
      <c r="I9840" s="1">
        <v>2.2000000000000002</v>
      </c>
      <c r="J9840" s="1">
        <v>2023</v>
      </c>
      <c r="K9840" s="1">
        <v>223454</v>
      </c>
      <c r="L9840" s="1">
        <v>0</v>
      </c>
      <c r="M9840" s="1">
        <f t="array" ref="M9840">SUMPRODUCT(MAX(ISNUMBER(SEARCH('Class Rules'!$B$6:$B$85,$E9840))*ISNUMBER(SEARCH('Class Rules'!$C$6:$C$85,$F9840))*'Class Rules'!$A$6:$A$85))</f>
        <v>9</v>
      </c>
      <c r="N9840" s="1" t="str">
        <f t="array" ref="N9840">IF($M9840=0,'Class Rules'!$D$3,INDEX('Class Rules'!$D$6:$D$85,MATCH($M9840,'Class Rules'!$A$6:$A$85,0)))</f>
        <v>Freight LDV</v>
      </c>
      <c r="O9840" s="1" t="str">
        <f t="array" ref="O9840">IF(SUMPRODUCT(MAX(ISNUMBER(SEARCH(Fuel_Rules!$A$6:$A$30,$E9840))*ISNUMBER(SEARCH(Fuel_Rules!$B$6:$B$30,$F9840))*(Fuel_Rules!$A$6:$A$30&lt;&gt;"")))&gt;0,"Plug-in hybrid",IF($G9840="Diesel","Diesel","Gasoline"))</f>
        <v>Diesel</v>
      </c>
    </row>
    <row r="9841" spans="1:15" ht="15" customHeight="1" x14ac:dyDescent="0.25">
      <c r="A9841" s="1">
        <v>2022</v>
      </c>
      <c r="B9841" s="1" t="s">
        <v>12135</v>
      </c>
      <c r="C9841" s="1" t="s">
        <v>1141</v>
      </c>
      <c r="D9841" s="1" t="s">
        <v>12516</v>
      </c>
      <c r="E9841" s="1" t="s">
        <v>1103</v>
      </c>
      <c r="F9841" s="1" t="s">
        <v>1143</v>
      </c>
      <c r="G9841" s="1" t="s">
        <v>105</v>
      </c>
      <c r="H9841" s="1" t="s">
        <v>437</v>
      </c>
      <c r="I9841" s="1">
        <v>2.2000000000000002</v>
      </c>
      <c r="J9841" s="1">
        <v>2023</v>
      </c>
      <c r="K9841" s="1">
        <v>212995</v>
      </c>
      <c r="L9841" s="1">
        <v>0</v>
      </c>
      <c r="M9841" s="1">
        <f t="array" ref="M9841">SUMPRODUCT(MAX(ISNUMBER(SEARCH('Class Rules'!$B$6:$B$85,$E9841))*ISNUMBER(SEARCH('Class Rules'!$C$6:$C$85,$F9841))*'Class Rules'!$A$6:$A$85))</f>
        <v>9</v>
      </c>
      <c r="N9841" s="1" t="str">
        <f t="array" ref="N9841">IF($M9841=0,'Class Rules'!$D$3,INDEX('Class Rules'!$D$6:$D$85,MATCH($M9841,'Class Rules'!$A$6:$A$85,0)))</f>
        <v>Freight LDV</v>
      </c>
      <c r="O9841" s="1" t="str">
        <f t="array" ref="O9841">IF(SUMPRODUCT(MAX(ISNUMBER(SEARCH(Fuel_Rules!$A$6:$A$30,$E9841))*ISNUMBER(SEARCH(Fuel_Rules!$B$6:$B$30,$F9841))*(Fuel_Rules!$A$6:$A$30&lt;&gt;"")))&gt;0,"Plug-in hybrid",IF($G9841="Diesel","Diesel","Gasoline"))</f>
        <v>Diesel</v>
      </c>
    </row>
    <row r="9842" spans="1:15" ht="15" customHeight="1" x14ac:dyDescent="0.25">
      <c r="A9842" s="1">
        <v>2022</v>
      </c>
      <c r="B9842" s="1" t="s">
        <v>12135</v>
      </c>
      <c r="C9842" s="1" t="s">
        <v>1180</v>
      </c>
      <c r="D9842" s="1" t="s">
        <v>12517</v>
      </c>
      <c r="E9842" s="1" t="s">
        <v>1103</v>
      </c>
      <c r="F9842" s="1" t="s">
        <v>1182</v>
      </c>
      <c r="G9842" s="1" t="s">
        <v>105</v>
      </c>
      <c r="H9842" s="1" t="s">
        <v>437</v>
      </c>
      <c r="I9842" s="1">
        <v>3.2</v>
      </c>
      <c r="J9842" s="1">
        <v>2023</v>
      </c>
      <c r="K9842" s="1">
        <v>269397</v>
      </c>
      <c r="L9842" s="1">
        <v>0</v>
      </c>
      <c r="M9842" s="1">
        <f t="array" ref="M9842">SUMPRODUCT(MAX(ISNUMBER(SEARCH('Class Rules'!$B$6:$B$85,$E9842))*ISNUMBER(SEARCH('Class Rules'!$C$6:$C$85,$F9842))*'Class Rules'!$A$6:$A$85))</f>
        <v>9</v>
      </c>
      <c r="N9842" s="1" t="str">
        <f t="array" ref="N9842">IF($M9842=0,'Class Rules'!$D$3,INDEX('Class Rules'!$D$6:$D$85,MATCH($M9842,'Class Rules'!$A$6:$A$85,0)))</f>
        <v>Freight LDV</v>
      </c>
      <c r="O9842" s="1" t="str">
        <f t="array" ref="O9842">IF(SUMPRODUCT(MAX(ISNUMBER(SEARCH(Fuel_Rules!$A$6:$A$30,$E9842))*ISNUMBER(SEARCH(Fuel_Rules!$B$6:$B$30,$F9842))*(Fuel_Rules!$A$6:$A$30&lt;&gt;"")))&gt;0,"Plug-in hybrid",IF($G9842="Diesel","Diesel","Gasoline"))</f>
        <v>Diesel</v>
      </c>
    </row>
    <row r="9843" spans="1:15" ht="15" customHeight="1" x14ac:dyDescent="0.25">
      <c r="A9843" s="1">
        <v>2022</v>
      </c>
      <c r="B9843" s="1" t="s">
        <v>12135</v>
      </c>
      <c r="C9843" s="1" t="s">
        <v>1180</v>
      </c>
      <c r="D9843" s="1" t="s">
        <v>12518</v>
      </c>
      <c r="E9843" s="1" t="s">
        <v>1103</v>
      </c>
      <c r="F9843" s="1" t="s">
        <v>1182</v>
      </c>
      <c r="G9843" s="1" t="s">
        <v>105</v>
      </c>
      <c r="H9843" s="1" t="s">
        <v>437</v>
      </c>
      <c r="I9843" s="1">
        <v>3.2</v>
      </c>
      <c r="J9843" s="1">
        <v>2023</v>
      </c>
      <c r="K9843" s="1">
        <v>253786</v>
      </c>
      <c r="L9843" s="1">
        <v>0</v>
      </c>
      <c r="M9843" s="1">
        <f t="array" ref="M9843">SUMPRODUCT(MAX(ISNUMBER(SEARCH('Class Rules'!$B$6:$B$85,$E9843))*ISNUMBER(SEARCH('Class Rules'!$C$6:$C$85,$F9843))*'Class Rules'!$A$6:$A$85))</f>
        <v>9</v>
      </c>
      <c r="N9843" s="1" t="str">
        <f t="array" ref="N9843">IF($M9843=0,'Class Rules'!$D$3,INDEX('Class Rules'!$D$6:$D$85,MATCH($M9843,'Class Rules'!$A$6:$A$85,0)))</f>
        <v>Freight LDV</v>
      </c>
      <c r="O9843" s="1" t="str">
        <f t="array" ref="O9843">IF(SUMPRODUCT(MAX(ISNUMBER(SEARCH(Fuel_Rules!$A$6:$A$30,$E9843))*ISNUMBER(SEARCH(Fuel_Rules!$B$6:$B$30,$F9843))*(Fuel_Rules!$A$6:$A$30&lt;&gt;"")))&gt;0,"Plug-in hybrid",IF($G9843="Diesel","Diesel","Gasoline"))</f>
        <v>Diesel</v>
      </c>
    </row>
    <row r="9844" spans="1:15" ht="15" customHeight="1" x14ac:dyDescent="0.25">
      <c r="A9844" s="1">
        <v>2022</v>
      </c>
      <c r="B9844" s="1" t="s">
        <v>12135</v>
      </c>
      <c r="C9844" s="1" t="s">
        <v>1186</v>
      </c>
      <c r="D9844" s="1" t="s">
        <v>12519</v>
      </c>
      <c r="E9844" s="1" t="s">
        <v>1103</v>
      </c>
      <c r="F9844" s="1" t="s">
        <v>1188</v>
      </c>
      <c r="G9844" s="1" t="s">
        <v>103</v>
      </c>
      <c r="H9844" s="1" t="s">
        <v>437</v>
      </c>
      <c r="I9844" s="1">
        <v>1.5</v>
      </c>
      <c r="J9844" s="1">
        <v>2023</v>
      </c>
      <c r="K9844" s="1">
        <v>218845</v>
      </c>
      <c r="L9844" s="1">
        <v>0</v>
      </c>
      <c r="M9844" s="1">
        <f t="array" ref="M9844">SUMPRODUCT(MAX(ISNUMBER(SEARCH('Class Rules'!$B$6:$B$85,$E9844))*ISNUMBER(SEARCH('Class Rules'!$C$6:$C$85,$F9844))*'Class Rules'!$A$6:$A$85))</f>
        <v>0</v>
      </c>
      <c r="N9844" s="1" t="str">
        <f t="array" ref="N9844">IF($M9844=0,'Class Rules'!$D$3,INDEX('Class Rules'!$D$6:$D$85,MATCH($M9844,'Class Rules'!$A$6:$A$85,0)))</f>
        <v>Passenger LDV</v>
      </c>
      <c r="O9844" s="1" t="str">
        <f t="array" ref="O9844">IF(SUMPRODUCT(MAX(ISNUMBER(SEARCH(Fuel_Rules!$A$6:$A$30,$E9844))*ISNUMBER(SEARCH(Fuel_Rules!$B$6:$B$30,$F9844))*(Fuel_Rules!$A$6:$A$30&lt;&gt;"")))&gt;0,"Plug-in hybrid",IF($G9844="Diesel","Diesel","Gasoline"))</f>
        <v>Gasoline</v>
      </c>
    </row>
    <row r="9845" spans="1:15" ht="15" customHeight="1" x14ac:dyDescent="0.25">
      <c r="A9845" s="1">
        <v>2022</v>
      </c>
      <c r="B9845" s="1" t="s">
        <v>12135</v>
      </c>
      <c r="C9845" s="1" t="s">
        <v>1186</v>
      </c>
      <c r="D9845" s="1" t="s">
        <v>12520</v>
      </c>
      <c r="E9845" s="1" t="s">
        <v>1103</v>
      </c>
      <c r="F9845" s="1" t="s">
        <v>1188</v>
      </c>
      <c r="G9845" s="1" t="s">
        <v>103</v>
      </c>
      <c r="H9845" s="1" t="s">
        <v>437</v>
      </c>
      <c r="I9845" s="1">
        <v>1.5</v>
      </c>
      <c r="J9845" s="1">
        <v>2023</v>
      </c>
      <c r="K9845" s="1">
        <v>206630</v>
      </c>
      <c r="L9845" s="1">
        <v>0</v>
      </c>
      <c r="M9845" s="1">
        <f t="array" ref="M9845">SUMPRODUCT(MAX(ISNUMBER(SEARCH('Class Rules'!$B$6:$B$85,$E9845))*ISNUMBER(SEARCH('Class Rules'!$C$6:$C$85,$F9845))*'Class Rules'!$A$6:$A$85))</f>
        <v>0</v>
      </c>
      <c r="N9845" s="1" t="str">
        <f t="array" ref="N9845">IF($M9845=0,'Class Rules'!$D$3,INDEX('Class Rules'!$D$6:$D$85,MATCH($M9845,'Class Rules'!$A$6:$A$85,0)))</f>
        <v>Passenger LDV</v>
      </c>
      <c r="O9845" s="1" t="str">
        <f t="array" ref="O9845">IF(SUMPRODUCT(MAX(ISNUMBER(SEARCH(Fuel_Rules!$A$6:$A$30,$E9845))*ISNUMBER(SEARCH(Fuel_Rules!$B$6:$B$30,$F9845))*(Fuel_Rules!$A$6:$A$30&lt;&gt;"")))&gt;0,"Plug-in hybrid",IF($G9845="Diesel","Diesel","Gasoline"))</f>
        <v>Gasoline</v>
      </c>
    </row>
    <row r="9846" spans="1:15" ht="15" customHeight="1" x14ac:dyDescent="0.25">
      <c r="A9846" s="1">
        <v>2022</v>
      </c>
      <c r="B9846" s="1" t="s">
        <v>12135</v>
      </c>
      <c r="C9846" s="1" t="s">
        <v>1189</v>
      </c>
      <c r="D9846" s="1" t="s">
        <v>12521</v>
      </c>
      <c r="E9846" s="1" t="s">
        <v>1103</v>
      </c>
      <c r="F9846" s="1" t="s">
        <v>1191</v>
      </c>
      <c r="G9846" s="1" t="s">
        <v>105</v>
      </c>
      <c r="H9846" s="1" t="s">
        <v>437</v>
      </c>
      <c r="I9846" s="1">
        <v>2.2000000000000002</v>
      </c>
      <c r="J9846" s="1">
        <v>2023</v>
      </c>
      <c r="K9846" s="1">
        <v>229455</v>
      </c>
      <c r="L9846" s="1">
        <v>0</v>
      </c>
      <c r="M9846" s="1">
        <f t="array" ref="M9846">SUMPRODUCT(MAX(ISNUMBER(SEARCH('Class Rules'!$B$6:$B$85,$E9846))*ISNUMBER(SEARCH('Class Rules'!$C$6:$C$85,$F9846))*'Class Rules'!$A$6:$A$85))</f>
        <v>9</v>
      </c>
      <c r="N9846" s="1" t="str">
        <f t="array" ref="N9846">IF($M9846=0,'Class Rules'!$D$3,INDEX('Class Rules'!$D$6:$D$85,MATCH($M9846,'Class Rules'!$A$6:$A$85,0)))</f>
        <v>Freight LDV</v>
      </c>
      <c r="O9846" s="1" t="str">
        <f t="array" ref="O9846">IF(SUMPRODUCT(MAX(ISNUMBER(SEARCH(Fuel_Rules!$A$6:$A$30,$E9846))*ISNUMBER(SEARCH(Fuel_Rules!$B$6:$B$30,$F9846))*(Fuel_Rules!$A$6:$A$30&lt;&gt;"")))&gt;0,"Plug-in hybrid",IF($G9846="Diesel","Diesel","Gasoline"))</f>
        <v>Diesel</v>
      </c>
    </row>
    <row r="9847" spans="1:15" ht="15" customHeight="1" x14ac:dyDescent="0.25">
      <c r="A9847" s="1">
        <v>2022</v>
      </c>
      <c r="B9847" s="1" t="s">
        <v>12135</v>
      </c>
      <c r="C9847" s="1" t="s">
        <v>1189</v>
      </c>
      <c r="D9847" s="1" t="s">
        <v>12522</v>
      </c>
      <c r="E9847" s="1" t="s">
        <v>1103</v>
      </c>
      <c r="F9847" s="1" t="s">
        <v>1191</v>
      </c>
      <c r="G9847" s="1" t="s">
        <v>105</v>
      </c>
      <c r="H9847" s="1" t="s">
        <v>437</v>
      </c>
      <c r="I9847" s="1">
        <v>2.2000000000000002</v>
      </c>
      <c r="J9847" s="1">
        <v>2023</v>
      </c>
      <c r="K9847" s="1">
        <v>215946</v>
      </c>
      <c r="L9847" s="1">
        <v>0</v>
      </c>
      <c r="M9847" s="1">
        <f t="array" ref="M9847">SUMPRODUCT(MAX(ISNUMBER(SEARCH('Class Rules'!$B$6:$B$85,$E9847))*ISNUMBER(SEARCH('Class Rules'!$C$6:$C$85,$F9847))*'Class Rules'!$A$6:$A$85))</f>
        <v>9</v>
      </c>
      <c r="N9847" s="1" t="str">
        <f t="array" ref="N9847">IF($M9847=0,'Class Rules'!$D$3,INDEX('Class Rules'!$D$6:$D$85,MATCH($M9847,'Class Rules'!$A$6:$A$85,0)))</f>
        <v>Freight LDV</v>
      </c>
      <c r="O9847" s="1" t="str">
        <f t="array" ref="O9847">IF(SUMPRODUCT(MAX(ISNUMBER(SEARCH(Fuel_Rules!$A$6:$A$30,$E9847))*ISNUMBER(SEARCH(Fuel_Rules!$B$6:$B$30,$F9847))*(Fuel_Rules!$A$6:$A$30&lt;&gt;"")))&gt;0,"Plug-in hybrid",IF($G9847="Diesel","Diesel","Gasoline"))</f>
        <v>Diesel</v>
      </c>
    </row>
    <row r="9848" spans="1:15" ht="15" customHeight="1" x14ac:dyDescent="0.25">
      <c r="A9848" s="1">
        <v>2022</v>
      </c>
      <c r="B9848" s="1" t="s">
        <v>12135</v>
      </c>
      <c r="C9848" s="1" t="s">
        <v>1192</v>
      </c>
      <c r="D9848" s="1" t="s">
        <v>12523</v>
      </c>
      <c r="E9848" s="1" t="s">
        <v>1103</v>
      </c>
      <c r="F9848" s="1" t="s">
        <v>1194</v>
      </c>
      <c r="G9848" s="1" t="s">
        <v>103</v>
      </c>
      <c r="H9848" s="1" t="s">
        <v>298</v>
      </c>
      <c r="I9848" s="1">
        <v>5</v>
      </c>
      <c r="J9848" s="1">
        <v>2023</v>
      </c>
      <c r="K9848" s="1">
        <v>568840</v>
      </c>
      <c r="L9848" s="1">
        <v>0</v>
      </c>
      <c r="M9848" s="1">
        <f t="array" ref="M9848">SUMPRODUCT(MAX(ISNUMBER(SEARCH('Class Rules'!$B$6:$B$85,$E9848))*ISNUMBER(SEARCH('Class Rules'!$C$6:$C$85,$F9848))*'Class Rules'!$A$6:$A$85))</f>
        <v>0</v>
      </c>
      <c r="N9848" s="1" t="str">
        <f t="array" ref="N9848">IF($M9848=0,'Class Rules'!$D$3,INDEX('Class Rules'!$D$6:$D$85,MATCH($M9848,'Class Rules'!$A$6:$A$85,0)))</f>
        <v>Passenger LDV</v>
      </c>
      <c r="O9848" s="1" t="str">
        <f t="array" ref="O9848">IF(SUMPRODUCT(MAX(ISNUMBER(SEARCH(Fuel_Rules!$A$6:$A$30,$E9848))*ISNUMBER(SEARCH(Fuel_Rules!$B$6:$B$30,$F9848))*(Fuel_Rules!$A$6:$A$30&lt;&gt;"")))&gt;0,"Plug-in hybrid",IF($G9848="Diesel","Diesel","Gasoline"))</f>
        <v>Gasoline</v>
      </c>
    </row>
    <row r="9849" spans="1:15" ht="15" customHeight="1" x14ac:dyDescent="0.25">
      <c r="A9849" s="1">
        <v>2022</v>
      </c>
      <c r="B9849" s="1" t="s">
        <v>12135</v>
      </c>
      <c r="C9849" s="1" t="s">
        <v>1195</v>
      </c>
      <c r="D9849" s="1" t="s">
        <v>12524</v>
      </c>
      <c r="E9849" s="1" t="s">
        <v>1103</v>
      </c>
      <c r="F9849" s="1" t="s">
        <v>1197</v>
      </c>
      <c r="G9849" s="1" t="s">
        <v>103</v>
      </c>
      <c r="H9849" s="1" t="s">
        <v>437</v>
      </c>
      <c r="I9849" s="1">
        <v>2</v>
      </c>
      <c r="J9849" s="1">
        <v>2023</v>
      </c>
      <c r="K9849" s="1">
        <v>264923</v>
      </c>
      <c r="L9849" s="1">
        <v>0</v>
      </c>
      <c r="M9849" s="1">
        <f t="array" ref="M9849">SUMPRODUCT(MAX(ISNUMBER(SEARCH('Class Rules'!$B$6:$B$85,$E9849))*ISNUMBER(SEARCH('Class Rules'!$C$6:$C$85,$F9849))*'Class Rules'!$A$6:$A$85))</f>
        <v>0</v>
      </c>
      <c r="N9849" s="1" t="str">
        <f t="array" ref="N9849">IF($M9849=0,'Class Rules'!$D$3,INDEX('Class Rules'!$D$6:$D$85,MATCH($M9849,'Class Rules'!$A$6:$A$85,0)))</f>
        <v>Passenger LDV</v>
      </c>
      <c r="O9849" s="1" t="str">
        <f t="array" ref="O9849">IF(SUMPRODUCT(MAX(ISNUMBER(SEARCH(Fuel_Rules!$A$6:$A$30,$E9849))*ISNUMBER(SEARCH(Fuel_Rules!$B$6:$B$30,$F9849))*(Fuel_Rules!$A$6:$A$30&lt;&gt;"")))&gt;0,"Plug-in hybrid",IF($G9849="Diesel","Diesel","Gasoline"))</f>
        <v>Gasoline</v>
      </c>
    </row>
    <row r="9850" spans="1:15" ht="15" customHeight="1" x14ac:dyDescent="0.25">
      <c r="A9850" s="1">
        <v>2022</v>
      </c>
      <c r="B9850" s="1" t="s">
        <v>12135</v>
      </c>
      <c r="C9850" s="1" t="s">
        <v>1198</v>
      </c>
      <c r="D9850" s="1" t="s">
        <v>12525</v>
      </c>
      <c r="E9850" s="1" t="s">
        <v>1103</v>
      </c>
      <c r="F9850" s="1" t="s">
        <v>1200</v>
      </c>
      <c r="G9850" s="1" t="s">
        <v>105</v>
      </c>
      <c r="H9850" s="1" t="s">
        <v>298</v>
      </c>
      <c r="I9850" s="1">
        <v>2</v>
      </c>
      <c r="J9850" s="1">
        <v>2023</v>
      </c>
      <c r="K9850" s="1">
        <v>252403</v>
      </c>
      <c r="L9850" s="1">
        <v>0</v>
      </c>
      <c r="M9850" s="1">
        <f t="array" ref="M9850">SUMPRODUCT(MAX(ISNUMBER(SEARCH('Class Rules'!$B$6:$B$85,$E9850))*ISNUMBER(SEARCH('Class Rules'!$C$6:$C$85,$F9850))*'Class Rules'!$A$6:$A$85))</f>
        <v>61</v>
      </c>
      <c r="N9850" s="1" t="str">
        <f t="array" ref="N9850">IF($M9850=0,'Class Rules'!$D$3,INDEX('Class Rules'!$D$6:$D$85,MATCH($M9850,'Class Rules'!$A$6:$A$85,0)))</f>
        <v>Passenger HDV</v>
      </c>
      <c r="O9850" s="1" t="str">
        <f t="array" ref="O9850">IF(SUMPRODUCT(MAX(ISNUMBER(SEARCH(Fuel_Rules!$A$6:$A$30,$E9850))*ISNUMBER(SEARCH(Fuel_Rules!$B$6:$B$30,$F9850))*(Fuel_Rules!$A$6:$A$30&lt;&gt;"")))&gt;0,"Plug-in hybrid",IF($G9850="Diesel","Diesel","Gasoline"))</f>
        <v>Diesel</v>
      </c>
    </row>
    <row r="9851" spans="1:15" ht="15" customHeight="1" x14ac:dyDescent="0.25">
      <c r="A9851" s="1">
        <v>2022</v>
      </c>
      <c r="B9851" s="1" t="s">
        <v>12135</v>
      </c>
      <c r="C9851" s="1" t="s">
        <v>1201</v>
      </c>
      <c r="D9851" s="1" t="s">
        <v>12526</v>
      </c>
      <c r="E9851" s="1" t="s">
        <v>1103</v>
      </c>
      <c r="F9851" s="1" t="s">
        <v>1203</v>
      </c>
      <c r="G9851" s="1" t="s">
        <v>105</v>
      </c>
      <c r="H9851" s="1" t="s">
        <v>298</v>
      </c>
      <c r="I9851" s="1">
        <v>2</v>
      </c>
      <c r="J9851" s="1">
        <v>2023</v>
      </c>
      <c r="K9851" s="1">
        <v>278348</v>
      </c>
      <c r="L9851" s="1">
        <v>0</v>
      </c>
      <c r="M9851" s="1">
        <f t="array" ref="M9851">SUMPRODUCT(MAX(ISNUMBER(SEARCH('Class Rules'!$B$6:$B$85,$E9851))*ISNUMBER(SEARCH('Class Rules'!$C$6:$C$85,$F9851))*'Class Rules'!$A$6:$A$85))</f>
        <v>61</v>
      </c>
      <c r="N9851" s="1" t="str">
        <f t="array" ref="N9851">IF($M9851=0,'Class Rules'!$D$3,INDEX('Class Rules'!$D$6:$D$85,MATCH($M9851,'Class Rules'!$A$6:$A$85,0)))</f>
        <v>Passenger HDV</v>
      </c>
      <c r="O9851" s="1" t="str">
        <f t="array" ref="O9851">IF(SUMPRODUCT(MAX(ISNUMBER(SEARCH(Fuel_Rules!$A$6:$A$30,$E9851))*ISNUMBER(SEARCH(Fuel_Rules!$B$6:$B$30,$F9851))*(Fuel_Rules!$A$6:$A$30&lt;&gt;"")))&gt;0,"Plug-in hybrid",IF($G9851="Diesel","Diesel","Gasoline"))</f>
        <v>Diesel</v>
      </c>
    </row>
    <row r="9852" spans="1:15" ht="15" customHeight="1" x14ac:dyDescent="0.25">
      <c r="A9852" s="1">
        <v>2022</v>
      </c>
      <c r="B9852" s="1" t="s">
        <v>12135</v>
      </c>
      <c r="C9852" s="1" t="s">
        <v>1204</v>
      </c>
      <c r="D9852" s="1" t="s">
        <v>12527</v>
      </c>
      <c r="E9852" s="1" t="s">
        <v>1103</v>
      </c>
      <c r="F9852" s="1" t="s">
        <v>1206</v>
      </c>
      <c r="G9852" s="1" t="s">
        <v>105</v>
      </c>
      <c r="H9852" s="1" t="s">
        <v>298</v>
      </c>
      <c r="I9852" s="1">
        <v>2</v>
      </c>
      <c r="J9852" s="1">
        <v>2023</v>
      </c>
      <c r="K9852" s="1">
        <v>300821</v>
      </c>
      <c r="L9852" s="1">
        <v>0</v>
      </c>
      <c r="M9852" s="1">
        <f t="array" ref="M9852">SUMPRODUCT(MAX(ISNUMBER(SEARCH('Class Rules'!$B$6:$B$85,$E9852))*ISNUMBER(SEARCH('Class Rules'!$C$6:$C$85,$F9852))*'Class Rules'!$A$6:$A$85))</f>
        <v>61</v>
      </c>
      <c r="N9852" s="1" t="str">
        <f t="array" ref="N9852">IF($M9852=0,'Class Rules'!$D$3,INDEX('Class Rules'!$D$6:$D$85,MATCH($M9852,'Class Rules'!$A$6:$A$85,0)))</f>
        <v>Passenger HDV</v>
      </c>
      <c r="O9852" s="1" t="str">
        <f t="array" ref="O9852">IF(SUMPRODUCT(MAX(ISNUMBER(SEARCH(Fuel_Rules!$A$6:$A$30,$E9852))*ISNUMBER(SEARCH(Fuel_Rules!$B$6:$B$30,$F9852))*(Fuel_Rules!$A$6:$A$30&lt;&gt;"")))&gt;0,"Plug-in hybrid",IF($G9852="Diesel","Diesel","Gasoline"))</f>
        <v>Diesel</v>
      </c>
    </row>
    <row r="9853" spans="1:15" ht="15" customHeight="1" x14ac:dyDescent="0.25">
      <c r="A9853" s="1">
        <v>2022</v>
      </c>
      <c r="B9853" s="1" t="s">
        <v>12135</v>
      </c>
      <c r="C9853" s="1" t="s">
        <v>4473</v>
      </c>
      <c r="D9853" s="1" t="s">
        <v>12528</v>
      </c>
      <c r="E9853" s="1" t="s">
        <v>1103</v>
      </c>
      <c r="F9853" s="1" t="s">
        <v>4475</v>
      </c>
      <c r="G9853" s="1" t="s">
        <v>103</v>
      </c>
      <c r="H9853" s="1" t="s">
        <v>437</v>
      </c>
      <c r="I9853" s="1">
        <v>2</v>
      </c>
      <c r="J9853" s="1">
        <v>2023</v>
      </c>
      <c r="K9853" s="1">
        <v>240108</v>
      </c>
      <c r="L9853" s="1">
        <v>0</v>
      </c>
      <c r="M9853" s="1">
        <f t="array" ref="M9853">SUMPRODUCT(MAX(ISNUMBER(SEARCH('Class Rules'!$B$6:$B$85,$E9853))*ISNUMBER(SEARCH('Class Rules'!$C$6:$C$85,$F9853))*'Class Rules'!$A$6:$A$85))</f>
        <v>10</v>
      </c>
      <c r="N9853" s="1" t="str">
        <f t="array" ref="N9853">IF($M9853=0,'Class Rules'!$D$3,INDEX('Class Rules'!$D$6:$D$85,MATCH($M9853,'Class Rules'!$A$6:$A$85,0)))</f>
        <v>Freight LDV</v>
      </c>
      <c r="O9853" s="1" t="str">
        <f t="array" ref="O9853">IF(SUMPRODUCT(MAX(ISNUMBER(SEARCH(Fuel_Rules!$A$6:$A$30,$E9853))*ISNUMBER(SEARCH(Fuel_Rules!$B$6:$B$30,$F9853))*(Fuel_Rules!$A$6:$A$30&lt;&gt;"")))&gt;0,"Plug-in hybrid",IF($G9853="Diesel","Diesel","Gasoline"))</f>
        <v>Gasoline</v>
      </c>
    </row>
    <row r="9854" spans="1:15" ht="15" customHeight="1" x14ac:dyDescent="0.25">
      <c r="A9854" s="1">
        <v>2022</v>
      </c>
      <c r="B9854" s="1" t="s">
        <v>12135</v>
      </c>
      <c r="C9854" s="1" t="s">
        <v>5440</v>
      </c>
      <c r="D9854" s="1" t="s">
        <v>12529</v>
      </c>
      <c r="E9854" s="1" t="s">
        <v>1103</v>
      </c>
      <c r="F9854" s="1" t="s">
        <v>5442</v>
      </c>
      <c r="G9854" s="1" t="s">
        <v>105</v>
      </c>
      <c r="H9854" s="1" t="s">
        <v>437</v>
      </c>
      <c r="I9854" s="1">
        <v>3.2</v>
      </c>
      <c r="J9854" s="1">
        <v>2023</v>
      </c>
      <c r="K9854" s="1">
        <v>292045</v>
      </c>
      <c r="L9854" s="1">
        <v>0</v>
      </c>
      <c r="M9854" s="1">
        <f t="array" ref="M9854">SUMPRODUCT(MAX(ISNUMBER(SEARCH('Class Rules'!$B$6:$B$85,$E9854))*ISNUMBER(SEARCH('Class Rules'!$C$6:$C$85,$F9854))*'Class Rules'!$A$6:$A$85))</f>
        <v>9</v>
      </c>
      <c r="N9854" s="1" t="str">
        <f t="array" ref="N9854">IF($M9854=0,'Class Rules'!$D$3,INDEX('Class Rules'!$D$6:$D$85,MATCH($M9854,'Class Rules'!$A$6:$A$85,0)))</f>
        <v>Freight LDV</v>
      </c>
      <c r="O9854" s="1" t="str">
        <f t="array" ref="O9854">IF(SUMPRODUCT(MAX(ISNUMBER(SEARCH(Fuel_Rules!$A$6:$A$30,$E9854))*ISNUMBER(SEARCH(Fuel_Rules!$B$6:$B$30,$F9854))*(Fuel_Rules!$A$6:$A$30&lt;&gt;"")))&gt;0,"Plug-in hybrid",IF($G9854="Diesel","Diesel","Gasoline"))</f>
        <v>Diesel</v>
      </c>
    </row>
    <row r="9855" spans="1:15" ht="15" customHeight="1" x14ac:dyDescent="0.25">
      <c r="A9855" s="1">
        <v>2022</v>
      </c>
      <c r="B9855" s="1" t="s">
        <v>12135</v>
      </c>
      <c r="C9855" s="1" t="s">
        <v>5440</v>
      </c>
      <c r="D9855" s="1" t="s">
        <v>12530</v>
      </c>
      <c r="E9855" s="1" t="s">
        <v>1103</v>
      </c>
      <c r="F9855" s="1" t="s">
        <v>5442</v>
      </c>
      <c r="G9855" s="1" t="s">
        <v>105</v>
      </c>
      <c r="H9855" s="1" t="s">
        <v>437</v>
      </c>
      <c r="I9855" s="1">
        <v>3.2</v>
      </c>
      <c r="J9855" s="1">
        <v>2023</v>
      </c>
      <c r="K9855" s="1">
        <v>277829</v>
      </c>
      <c r="L9855" s="1">
        <v>0</v>
      </c>
      <c r="M9855" s="1">
        <f t="array" ref="M9855">SUMPRODUCT(MAX(ISNUMBER(SEARCH('Class Rules'!$B$6:$B$85,$E9855))*ISNUMBER(SEARCH('Class Rules'!$C$6:$C$85,$F9855))*'Class Rules'!$A$6:$A$85))</f>
        <v>9</v>
      </c>
      <c r="N9855" s="1" t="str">
        <f t="array" ref="N9855">IF($M9855=0,'Class Rules'!$D$3,INDEX('Class Rules'!$D$6:$D$85,MATCH($M9855,'Class Rules'!$A$6:$A$85,0)))</f>
        <v>Freight LDV</v>
      </c>
      <c r="O9855" s="1" t="str">
        <f t="array" ref="O9855">IF(SUMPRODUCT(MAX(ISNUMBER(SEARCH(Fuel_Rules!$A$6:$A$30,$E9855))*ISNUMBER(SEARCH(Fuel_Rules!$B$6:$B$30,$F9855))*(Fuel_Rules!$A$6:$A$30&lt;&gt;"")))&gt;0,"Plug-in hybrid",IF($G9855="Diesel","Diesel","Gasoline"))</f>
        <v>Diesel</v>
      </c>
    </row>
    <row r="9856" spans="1:15" ht="15" customHeight="1" x14ac:dyDescent="0.25">
      <c r="A9856" s="1">
        <v>2022</v>
      </c>
      <c r="B9856" s="1" t="s">
        <v>12135</v>
      </c>
      <c r="C9856" s="1" t="s">
        <v>7221</v>
      </c>
      <c r="D9856" s="1" t="s">
        <v>12531</v>
      </c>
      <c r="E9856" s="1" t="s">
        <v>1103</v>
      </c>
      <c r="F9856" s="1" t="s">
        <v>7223</v>
      </c>
      <c r="G9856" s="1" t="s">
        <v>105</v>
      </c>
      <c r="H9856" s="1" t="s">
        <v>298</v>
      </c>
      <c r="I9856" s="1">
        <v>2</v>
      </c>
      <c r="J9856" s="1">
        <v>2023</v>
      </c>
      <c r="K9856" s="1">
        <v>241732</v>
      </c>
      <c r="L9856" s="1">
        <v>0</v>
      </c>
      <c r="M9856" s="1">
        <f t="array" ref="M9856">SUMPRODUCT(MAX(ISNUMBER(SEARCH('Class Rules'!$B$6:$B$85,$E9856))*ISNUMBER(SEARCH('Class Rules'!$C$6:$C$85,$F9856))*'Class Rules'!$A$6:$A$85))</f>
        <v>11</v>
      </c>
      <c r="N9856" s="1" t="str">
        <f t="array" ref="N9856">IF($M9856=0,'Class Rules'!$D$3,INDEX('Class Rules'!$D$6:$D$85,MATCH($M9856,'Class Rules'!$A$6:$A$85,0)))</f>
        <v>Freight LDV</v>
      </c>
      <c r="O9856" s="1" t="str">
        <f t="array" ref="O9856">IF(SUMPRODUCT(MAX(ISNUMBER(SEARCH(Fuel_Rules!$A$6:$A$30,$E9856))*ISNUMBER(SEARCH(Fuel_Rules!$B$6:$B$30,$F9856))*(Fuel_Rules!$A$6:$A$30&lt;&gt;"")))&gt;0,"Plug-in hybrid",IF($G9856="Diesel","Diesel","Gasoline"))</f>
        <v>Diesel</v>
      </c>
    </row>
    <row r="9857" spans="1:15" ht="15" customHeight="1" x14ac:dyDescent="0.25">
      <c r="A9857" s="1">
        <v>2022</v>
      </c>
      <c r="B9857" s="1" t="s">
        <v>12135</v>
      </c>
      <c r="C9857" s="1" t="s">
        <v>7221</v>
      </c>
      <c r="D9857" s="1" t="s">
        <v>12532</v>
      </c>
      <c r="E9857" s="1" t="s">
        <v>1103</v>
      </c>
      <c r="F9857" s="1" t="s">
        <v>7223</v>
      </c>
      <c r="G9857" s="1" t="s">
        <v>105</v>
      </c>
      <c r="H9857" s="1" t="s">
        <v>298</v>
      </c>
      <c r="I9857" s="1">
        <v>2</v>
      </c>
      <c r="J9857" s="1">
        <v>2023</v>
      </c>
      <c r="K9857" s="1">
        <v>231168</v>
      </c>
      <c r="L9857" s="1">
        <v>0</v>
      </c>
      <c r="M9857" s="1">
        <f t="array" ref="M9857">SUMPRODUCT(MAX(ISNUMBER(SEARCH('Class Rules'!$B$6:$B$85,$E9857))*ISNUMBER(SEARCH('Class Rules'!$C$6:$C$85,$F9857))*'Class Rules'!$A$6:$A$85))</f>
        <v>11</v>
      </c>
      <c r="N9857" s="1" t="str">
        <f t="array" ref="N9857">IF($M9857=0,'Class Rules'!$D$3,INDEX('Class Rules'!$D$6:$D$85,MATCH($M9857,'Class Rules'!$A$6:$A$85,0)))</f>
        <v>Freight LDV</v>
      </c>
      <c r="O9857" s="1" t="str">
        <f t="array" ref="O9857">IF(SUMPRODUCT(MAX(ISNUMBER(SEARCH(Fuel_Rules!$A$6:$A$30,$E9857))*ISNUMBER(SEARCH(Fuel_Rules!$B$6:$B$30,$F9857))*(Fuel_Rules!$A$6:$A$30&lt;&gt;"")))&gt;0,"Plug-in hybrid",IF($G9857="Diesel","Diesel","Gasoline"))</f>
        <v>Diesel</v>
      </c>
    </row>
    <row r="9858" spans="1:15" ht="15" customHeight="1" x14ac:dyDescent="0.25">
      <c r="A9858" s="1">
        <v>2022</v>
      </c>
      <c r="B9858" s="1" t="s">
        <v>12135</v>
      </c>
      <c r="C9858" s="1" t="s">
        <v>7225</v>
      </c>
      <c r="D9858" s="1" t="s">
        <v>12533</v>
      </c>
      <c r="E9858" s="1" t="s">
        <v>1103</v>
      </c>
      <c r="F9858" s="1" t="s">
        <v>7227</v>
      </c>
      <c r="G9858" s="1" t="s">
        <v>105</v>
      </c>
      <c r="H9858" s="1" t="s">
        <v>298</v>
      </c>
      <c r="I9858" s="1">
        <v>2</v>
      </c>
      <c r="J9858" s="1">
        <v>2023</v>
      </c>
      <c r="K9858" s="1">
        <v>242183</v>
      </c>
      <c r="L9858" s="1">
        <v>0</v>
      </c>
      <c r="M9858" s="1">
        <f t="array" ref="M9858">SUMPRODUCT(MAX(ISNUMBER(SEARCH('Class Rules'!$B$6:$B$85,$E9858))*ISNUMBER(SEARCH('Class Rules'!$C$6:$C$85,$F9858))*'Class Rules'!$A$6:$A$85))</f>
        <v>11</v>
      </c>
      <c r="N9858" s="1" t="str">
        <f t="array" ref="N9858">IF($M9858=0,'Class Rules'!$D$3,INDEX('Class Rules'!$D$6:$D$85,MATCH($M9858,'Class Rules'!$A$6:$A$85,0)))</f>
        <v>Freight LDV</v>
      </c>
      <c r="O9858" s="1" t="str">
        <f t="array" ref="O9858">IF(SUMPRODUCT(MAX(ISNUMBER(SEARCH(Fuel_Rules!$A$6:$A$30,$E9858))*ISNUMBER(SEARCH(Fuel_Rules!$B$6:$B$30,$F9858))*(Fuel_Rules!$A$6:$A$30&lt;&gt;"")))&gt;0,"Plug-in hybrid",IF($G9858="Diesel","Diesel","Gasoline"))</f>
        <v>Diesel</v>
      </c>
    </row>
    <row r="9859" spans="1:15" ht="15" customHeight="1" x14ac:dyDescent="0.25">
      <c r="A9859" s="1">
        <v>2022</v>
      </c>
      <c r="B9859" s="1" t="s">
        <v>12135</v>
      </c>
      <c r="C9859" s="1" t="s">
        <v>7225</v>
      </c>
      <c r="D9859" s="1" t="s">
        <v>12534</v>
      </c>
      <c r="E9859" s="1" t="s">
        <v>1103</v>
      </c>
      <c r="F9859" s="1" t="s">
        <v>7227</v>
      </c>
      <c r="G9859" s="1" t="s">
        <v>105</v>
      </c>
      <c r="H9859" s="1" t="s">
        <v>298</v>
      </c>
      <c r="I9859" s="1">
        <v>2</v>
      </c>
      <c r="J9859" s="1">
        <v>2023</v>
      </c>
      <c r="K9859" s="1">
        <v>214887</v>
      </c>
      <c r="L9859" s="1">
        <v>0</v>
      </c>
      <c r="M9859" s="1">
        <f t="array" ref="M9859">SUMPRODUCT(MAX(ISNUMBER(SEARCH('Class Rules'!$B$6:$B$85,$E9859))*ISNUMBER(SEARCH('Class Rules'!$C$6:$C$85,$F9859))*'Class Rules'!$A$6:$A$85))</f>
        <v>11</v>
      </c>
      <c r="N9859" s="1" t="str">
        <f t="array" ref="N9859">IF($M9859=0,'Class Rules'!$D$3,INDEX('Class Rules'!$D$6:$D$85,MATCH($M9859,'Class Rules'!$A$6:$A$85,0)))</f>
        <v>Freight LDV</v>
      </c>
      <c r="O9859" s="1" t="str">
        <f t="array" ref="O9859">IF(SUMPRODUCT(MAX(ISNUMBER(SEARCH(Fuel_Rules!$A$6:$A$30,$E9859))*ISNUMBER(SEARCH(Fuel_Rules!$B$6:$B$30,$F9859))*(Fuel_Rules!$A$6:$A$30&lt;&gt;"")))&gt;0,"Plug-in hybrid",IF($G9859="Diesel","Diesel","Gasoline"))</f>
        <v>Diesel</v>
      </c>
    </row>
    <row r="9860" spans="1:15" ht="15" customHeight="1" x14ac:dyDescent="0.25">
      <c r="A9860" s="1">
        <v>2022</v>
      </c>
      <c r="B9860" s="1" t="s">
        <v>12135</v>
      </c>
      <c r="C9860" s="1" t="s">
        <v>1207</v>
      </c>
      <c r="D9860" s="1" t="s">
        <v>12535</v>
      </c>
      <c r="E9860" s="1" t="s">
        <v>1209</v>
      </c>
      <c r="F9860" s="1" t="s">
        <v>1210</v>
      </c>
      <c r="G9860" s="1" t="s">
        <v>105</v>
      </c>
      <c r="H9860" s="1" t="s">
        <v>298</v>
      </c>
      <c r="I9860" s="1">
        <v>3.5</v>
      </c>
      <c r="J9860" s="1">
        <v>2023</v>
      </c>
      <c r="K9860" s="1">
        <v>194355</v>
      </c>
      <c r="L9860" s="1">
        <v>0</v>
      </c>
      <c r="M9860" s="1">
        <f t="array" ref="M9860">SUMPRODUCT(MAX(ISNUMBER(SEARCH('Class Rules'!$B$6:$B$85,$E9860))*ISNUMBER(SEARCH('Class Rules'!$C$6:$C$85,$F9860))*'Class Rules'!$A$6:$A$85))</f>
        <v>34</v>
      </c>
      <c r="N9860" s="1" t="str">
        <f t="array" ref="N9860">IF($M9860=0,'Class Rules'!$D$3,INDEX('Class Rules'!$D$6:$D$85,MATCH($M9860,'Class Rules'!$A$6:$A$85,0)))</f>
        <v>Freight LDV</v>
      </c>
      <c r="O9860" s="1" t="str">
        <f t="array" ref="O9860">IF(SUMPRODUCT(MAX(ISNUMBER(SEARCH(Fuel_Rules!$A$6:$A$30,$E9860))*ISNUMBER(SEARCH(Fuel_Rules!$B$6:$B$30,$F9860))*(Fuel_Rules!$A$6:$A$30&lt;&gt;"")))&gt;0,"Plug-in hybrid",IF($G9860="Diesel","Diesel","Gasoline"))</f>
        <v>Diesel</v>
      </c>
    </row>
    <row r="9861" spans="1:15" ht="15" customHeight="1" x14ac:dyDescent="0.25">
      <c r="A9861" s="1">
        <v>2022</v>
      </c>
      <c r="B9861" s="1" t="s">
        <v>12135</v>
      </c>
      <c r="C9861" s="1" t="s">
        <v>1211</v>
      </c>
      <c r="D9861" s="1" t="s">
        <v>12536</v>
      </c>
      <c r="E9861" s="1" t="s">
        <v>1209</v>
      </c>
      <c r="F9861" s="1" t="s">
        <v>1213</v>
      </c>
      <c r="G9861" s="1" t="s">
        <v>105</v>
      </c>
      <c r="H9861" s="1" t="s">
        <v>298</v>
      </c>
      <c r="I9861" s="1">
        <v>3.5</v>
      </c>
      <c r="J9861" s="1">
        <v>2023</v>
      </c>
      <c r="K9861" s="1">
        <v>210000</v>
      </c>
      <c r="L9861" s="1">
        <v>0</v>
      </c>
      <c r="M9861" s="1">
        <f t="array" ref="M9861">SUMPRODUCT(MAX(ISNUMBER(SEARCH('Class Rules'!$B$6:$B$85,$E9861))*ISNUMBER(SEARCH('Class Rules'!$C$6:$C$85,$F9861))*'Class Rules'!$A$6:$A$85))</f>
        <v>34</v>
      </c>
      <c r="N9861" s="1" t="str">
        <f t="array" ref="N9861">IF($M9861=0,'Class Rules'!$D$3,INDEX('Class Rules'!$D$6:$D$85,MATCH($M9861,'Class Rules'!$A$6:$A$85,0)))</f>
        <v>Freight LDV</v>
      </c>
      <c r="O9861" s="1" t="str">
        <f t="array" ref="O9861">IF(SUMPRODUCT(MAX(ISNUMBER(SEARCH(Fuel_Rules!$A$6:$A$30,$E9861))*ISNUMBER(SEARCH(Fuel_Rules!$B$6:$B$30,$F9861))*(Fuel_Rules!$A$6:$A$30&lt;&gt;"")))&gt;0,"Plug-in hybrid",IF($G9861="Diesel","Diesel","Gasoline"))</f>
        <v>Diesel</v>
      </c>
    </row>
    <row r="9862" spans="1:15" ht="15" customHeight="1" x14ac:dyDescent="0.25">
      <c r="A9862" s="1">
        <v>2022</v>
      </c>
      <c r="B9862" s="1" t="s">
        <v>12135</v>
      </c>
      <c r="C9862" s="1" t="s">
        <v>1214</v>
      </c>
      <c r="D9862" s="1" t="s">
        <v>12537</v>
      </c>
      <c r="E9862" s="1" t="s">
        <v>1209</v>
      </c>
      <c r="F9862" s="1" t="s">
        <v>1216</v>
      </c>
      <c r="G9862" s="1" t="s">
        <v>105</v>
      </c>
      <c r="H9862" s="1" t="s">
        <v>298</v>
      </c>
      <c r="I9862" s="1">
        <v>3.5</v>
      </c>
      <c r="J9862" s="1">
        <v>2023</v>
      </c>
      <c r="K9862" s="1">
        <v>195000</v>
      </c>
      <c r="L9862" s="1">
        <v>0</v>
      </c>
      <c r="M9862" s="1">
        <f t="array" ref="M9862">SUMPRODUCT(MAX(ISNUMBER(SEARCH('Class Rules'!$B$6:$B$85,$E9862))*ISNUMBER(SEARCH('Class Rules'!$C$6:$C$85,$F9862))*'Class Rules'!$A$6:$A$85))</f>
        <v>34</v>
      </c>
      <c r="N9862" s="1" t="str">
        <f t="array" ref="N9862">IF($M9862=0,'Class Rules'!$D$3,INDEX('Class Rules'!$D$6:$D$85,MATCH($M9862,'Class Rules'!$A$6:$A$85,0)))</f>
        <v>Freight LDV</v>
      </c>
      <c r="O9862" s="1" t="str">
        <f t="array" ref="O9862">IF(SUMPRODUCT(MAX(ISNUMBER(SEARCH(Fuel_Rules!$A$6:$A$30,$E9862))*ISNUMBER(SEARCH(Fuel_Rules!$B$6:$B$30,$F9862))*(Fuel_Rules!$A$6:$A$30&lt;&gt;"")))&gt;0,"Plug-in hybrid",IF($G9862="Diesel","Diesel","Gasoline"))</f>
        <v>Diesel</v>
      </c>
    </row>
    <row r="9863" spans="1:15" ht="15" customHeight="1" x14ac:dyDescent="0.25">
      <c r="A9863" s="1">
        <v>2022</v>
      </c>
      <c r="B9863" s="1" t="s">
        <v>12135</v>
      </c>
      <c r="C9863" s="1" t="s">
        <v>1217</v>
      </c>
      <c r="D9863" s="1" t="s">
        <v>12538</v>
      </c>
      <c r="E9863" s="1" t="s">
        <v>1219</v>
      </c>
      <c r="F9863" s="1" t="s">
        <v>1220</v>
      </c>
      <c r="G9863" s="1" t="s">
        <v>103</v>
      </c>
      <c r="H9863" s="1" t="s">
        <v>298</v>
      </c>
      <c r="I9863" s="1">
        <v>1.8</v>
      </c>
      <c r="J9863" s="1">
        <v>2023</v>
      </c>
      <c r="K9863" s="1">
        <v>85000</v>
      </c>
      <c r="L9863" s="1">
        <v>0</v>
      </c>
      <c r="M9863" s="1">
        <f t="array" ref="M9863">SUMPRODUCT(MAX(ISNUMBER(SEARCH('Class Rules'!$B$6:$B$85,$E9863))*ISNUMBER(SEARCH('Class Rules'!$C$6:$C$85,$F9863))*'Class Rules'!$A$6:$A$85))</f>
        <v>0</v>
      </c>
      <c r="N9863" s="1" t="str">
        <f t="array" ref="N9863">IF($M9863=0,'Class Rules'!$D$3,INDEX('Class Rules'!$D$6:$D$85,MATCH($M9863,'Class Rules'!$A$6:$A$85,0)))</f>
        <v>Passenger LDV</v>
      </c>
      <c r="O9863" s="1" t="str">
        <f t="array" ref="O9863">IF(SUMPRODUCT(MAX(ISNUMBER(SEARCH(Fuel_Rules!$A$6:$A$30,$E9863))*ISNUMBER(SEARCH(Fuel_Rules!$B$6:$B$30,$F9863))*(Fuel_Rules!$A$6:$A$30&lt;&gt;"")))&gt;0,"Plug-in hybrid",IF($G9863="Diesel","Diesel","Gasoline"))</f>
        <v>Gasoline</v>
      </c>
    </row>
    <row r="9864" spans="1:15" ht="15" customHeight="1" x14ac:dyDescent="0.25">
      <c r="A9864" s="1">
        <v>2022</v>
      </c>
      <c r="B9864" s="1" t="s">
        <v>12135</v>
      </c>
      <c r="C9864" s="1" t="s">
        <v>1221</v>
      </c>
      <c r="D9864" s="1" t="s">
        <v>12539</v>
      </c>
      <c r="E9864" s="1" t="s">
        <v>1219</v>
      </c>
      <c r="F9864" s="1" t="s">
        <v>1223</v>
      </c>
      <c r="G9864" s="1" t="s">
        <v>103</v>
      </c>
      <c r="H9864" s="1" t="s">
        <v>298</v>
      </c>
      <c r="I9864" s="1">
        <v>1.6</v>
      </c>
      <c r="J9864" s="1">
        <v>2023</v>
      </c>
      <c r="K9864" s="1">
        <v>77500</v>
      </c>
      <c r="L9864" s="1">
        <v>0</v>
      </c>
      <c r="M9864" s="1">
        <f t="array" ref="M9864">SUMPRODUCT(MAX(ISNUMBER(SEARCH('Class Rules'!$B$6:$B$85,$E9864))*ISNUMBER(SEARCH('Class Rules'!$C$6:$C$85,$F9864))*'Class Rules'!$A$6:$A$85))</f>
        <v>0</v>
      </c>
      <c r="N9864" s="1" t="str">
        <f t="array" ref="N9864">IF($M9864=0,'Class Rules'!$D$3,INDEX('Class Rules'!$D$6:$D$85,MATCH($M9864,'Class Rules'!$A$6:$A$85,0)))</f>
        <v>Passenger LDV</v>
      </c>
      <c r="O9864" s="1" t="str">
        <f t="array" ref="O9864">IF(SUMPRODUCT(MAX(ISNUMBER(SEARCH(Fuel_Rules!$A$6:$A$30,$E9864))*ISNUMBER(SEARCH(Fuel_Rules!$B$6:$B$30,$F9864))*(Fuel_Rules!$A$6:$A$30&lt;&gt;"")))&gt;0,"Plug-in hybrid",IF($G9864="Diesel","Diesel","Gasoline"))</f>
        <v>Gasoline</v>
      </c>
    </row>
    <row r="9865" spans="1:15" ht="15" customHeight="1" x14ac:dyDescent="0.25">
      <c r="A9865" s="1">
        <v>2022</v>
      </c>
      <c r="B9865" s="1" t="s">
        <v>12135</v>
      </c>
      <c r="C9865" s="1" t="s">
        <v>1234</v>
      </c>
      <c r="D9865" s="1" t="s">
        <v>12540</v>
      </c>
      <c r="E9865" s="1" t="s">
        <v>1226</v>
      </c>
      <c r="F9865" s="1" t="s">
        <v>1236</v>
      </c>
      <c r="G9865" s="1" t="s">
        <v>103</v>
      </c>
      <c r="H9865" s="1" t="s">
        <v>437</v>
      </c>
      <c r="I9865" s="1">
        <v>1.5</v>
      </c>
      <c r="J9865" s="1">
        <v>2023</v>
      </c>
      <c r="K9865" s="1">
        <v>114172</v>
      </c>
      <c r="L9865" s="1">
        <v>0</v>
      </c>
      <c r="M9865" s="1">
        <f t="array" ref="M9865">SUMPRODUCT(MAX(ISNUMBER(SEARCH('Class Rules'!$B$6:$B$85,$E9865))*ISNUMBER(SEARCH('Class Rules'!$C$6:$C$85,$F9865))*'Class Rules'!$A$6:$A$85))</f>
        <v>0</v>
      </c>
      <c r="N9865" s="1" t="str">
        <f t="array" ref="N9865">IF($M9865=0,'Class Rules'!$D$3,INDEX('Class Rules'!$D$6:$D$85,MATCH($M9865,'Class Rules'!$A$6:$A$85,0)))</f>
        <v>Passenger LDV</v>
      </c>
      <c r="O9865" s="1" t="str">
        <f t="array" ref="O9865">IF(SUMPRODUCT(MAX(ISNUMBER(SEARCH(Fuel_Rules!$A$6:$A$30,$E9865))*ISNUMBER(SEARCH(Fuel_Rules!$B$6:$B$30,$F9865))*(Fuel_Rules!$A$6:$A$30&lt;&gt;"")))&gt;0,"Plug-in hybrid",IF($G9865="Diesel","Diesel","Gasoline"))</f>
        <v>Gasoline</v>
      </c>
    </row>
    <row r="9866" spans="1:15" ht="15" customHeight="1" x14ac:dyDescent="0.25">
      <c r="A9866" s="1">
        <v>2022</v>
      </c>
      <c r="B9866" s="1" t="s">
        <v>12135</v>
      </c>
      <c r="C9866" s="1" t="s">
        <v>1234</v>
      </c>
      <c r="D9866" s="1" t="s">
        <v>12541</v>
      </c>
      <c r="E9866" s="1" t="s">
        <v>1226</v>
      </c>
      <c r="F9866" s="1" t="s">
        <v>1236</v>
      </c>
      <c r="G9866" s="1" t="s">
        <v>103</v>
      </c>
      <c r="H9866" s="1" t="s">
        <v>437</v>
      </c>
      <c r="I9866" s="1">
        <v>1.5</v>
      </c>
      <c r="J9866" s="1">
        <v>2023</v>
      </c>
      <c r="K9866" s="1">
        <v>110067</v>
      </c>
      <c r="L9866" s="1">
        <v>0</v>
      </c>
      <c r="M9866" s="1">
        <f t="array" ref="M9866">SUMPRODUCT(MAX(ISNUMBER(SEARCH('Class Rules'!$B$6:$B$85,$E9866))*ISNUMBER(SEARCH('Class Rules'!$C$6:$C$85,$F9866))*'Class Rules'!$A$6:$A$85))</f>
        <v>0</v>
      </c>
      <c r="N9866" s="1" t="str">
        <f t="array" ref="N9866">IF($M9866=0,'Class Rules'!$D$3,INDEX('Class Rules'!$D$6:$D$85,MATCH($M9866,'Class Rules'!$A$6:$A$85,0)))</f>
        <v>Passenger LDV</v>
      </c>
      <c r="O9866" s="1" t="str">
        <f t="array" ref="O9866">IF(SUMPRODUCT(MAX(ISNUMBER(SEARCH(Fuel_Rules!$A$6:$A$30,$E9866))*ISNUMBER(SEARCH(Fuel_Rules!$B$6:$B$30,$F9866))*(Fuel_Rules!$A$6:$A$30&lt;&gt;"")))&gt;0,"Plug-in hybrid",IF($G9866="Diesel","Diesel","Gasoline"))</f>
        <v>Gasoline</v>
      </c>
    </row>
    <row r="9867" spans="1:15" ht="15" customHeight="1" x14ac:dyDescent="0.25">
      <c r="A9867" s="1">
        <v>2022</v>
      </c>
      <c r="B9867" s="1" t="s">
        <v>12135</v>
      </c>
      <c r="C9867" s="1" t="s">
        <v>1237</v>
      </c>
      <c r="D9867" s="1" t="s">
        <v>12542</v>
      </c>
      <c r="E9867" s="1" t="s">
        <v>1226</v>
      </c>
      <c r="F9867" s="1" t="s">
        <v>1239</v>
      </c>
      <c r="G9867" s="1" t="s">
        <v>103</v>
      </c>
      <c r="H9867" s="1" t="s">
        <v>437</v>
      </c>
      <c r="I9867" s="1">
        <v>1.5</v>
      </c>
      <c r="J9867" s="1">
        <v>2023</v>
      </c>
      <c r="K9867" s="1">
        <v>122146</v>
      </c>
      <c r="L9867" s="1">
        <v>0</v>
      </c>
      <c r="M9867" s="1">
        <f t="array" ref="M9867">SUMPRODUCT(MAX(ISNUMBER(SEARCH('Class Rules'!$B$6:$B$85,$E9867))*ISNUMBER(SEARCH('Class Rules'!$C$6:$C$85,$F9867))*'Class Rules'!$A$6:$A$85))</f>
        <v>0</v>
      </c>
      <c r="N9867" s="1" t="str">
        <f t="array" ref="N9867">IF($M9867=0,'Class Rules'!$D$3,INDEX('Class Rules'!$D$6:$D$85,MATCH($M9867,'Class Rules'!$A$6:$A$85,0)))</f>
        <v>Passenger LDV</v>
      </c>
      <c r="O9867" s="1" t="str">
        <f t="array" ref="O9867">IF(SUMPRODUCT(MAX(ISNUMBER(SEARCH(Fuel_Rules!$A$6:$A$30,$E9867))*ISNUMBER(SEARCH(Fuel_Rules!$B$6:$B$30,$F9867))*(Fuel_Rules!$A$6:$A$30&lt;&gt;"")))&gt;0,"Plug-in hybrid",IF($G9867="Diesel","Diesel","Gasoline"))</f>
        <v>Gasoline</v>
      </c>
    </row>
    <row r="9868" spans="1:15" ht="15" customHeight="1" x14ac:dyDescent="0.25">
      <c r="A9868" s="1">
        <v>2022</v>
      </c>
      <c r="B9868" s="1" t="s">
        <v>12135</v>
      </c>
      <c r="C9868" s="1" t="s">
        <v>1237</v>
      </c>
      <c r="D9868" s="1" t="s">
        <v>12543</v>
      </c>
      <c r="E9868" s="1" t="s">
        <v>1226</v>
      </c>
      <c r="F9868" s="1" t="s">
        <v>1239</v>
      </c>
      <c r="G9868" s="1" t="s">
        <v>103</v>
      </c>
      <c r="H9868" s="1" t="s">
        <v>437</v>
      </c>
      <c r="I9868" s="1">
        <v>1.5</v>
      </c>
      <c r="J9868" s="1">
        <v>2023</v>
      </c>
      <c r="K9868" s="1">
        <v>117021</v>
      </c>
      <c r="L9868" s="1">
        <v>0</v>
      </c>
      <c r="M9868" s="1">
        <f t="array" ref="M9868">SUMPRODUCT(MAX(ISNUMBER(SEARCH('Class Rules'!$B$6:$B$85,$E9868))*ISNUMBER(SEARCH('Class Rules'!$C$6:$C$85,$F9868))*'Class Rules'!$A$6:$A$85))</f>
        <v>0</v>
      </c>
      <c r="N9868" s="1" t="str">
        <f t="array" ref="N9868">IF($M9868=0,'Class Rules'!$D$3,INDEX('Class Rules'!$D$6:$D$85,MATCH($M9868,'Class Rules'!$A$6:$A$85,0)))</f>
        <v>Passenger LDV</v>
      </c>
      <c r="O9868" s="1" t="str">
        <f t="array" ref="O9868">IF(SUMPRODUCT(MAX(ISNUMBER(SEARCH(Fuel_Rules!$A$6:$A$30,$E9868))*ISNUMBER(SEARCH(Fuel_Rules!$B$6:$B$30,$F9868))*(Fuel_Rules!$A$6:$A$30&lt;&gt;"")))&gt;0,"Plug-in hybrid",IF($G9868="Diesel","Diesel","Gasoline"))</f>
        <v>Gasoline</v>
      </c>
    </row>
    <row r="9869" spans="1:15" ht="15" customHeight="1" x14ac:dyDescent="0.25">
      <c r="A9869" s="1">
        <v>2022</v>
      </c>
      <c r="B9869" s="1" t="s">
        <v>12135</v>
      </c>
      <c r="C9869" s="1" t="s">
        <v>1288</v>
      </c>
      <c r="D9869" s="1" t="s">
        <v>12544</v>
      </c>
      <c r="E9869" s="1" t="s">
        <v>1226</v>
      </c>
      <c r="F9869" s="1" t="s">
        <v>1290</v>
      </c>
      <c r="G9869" s="1" t="s">
        <v>103</v>
      </c>
      <c r="H9869" s="1" t="s">
        <v>437</v>
      </c>
      <c r="I9869" s="1">
        <v>1.5</v>
      </c>
      <c r="J9869" s="1">
        <v>2023</v>
      </c>
      <c r="K9869" s="1">
        <v>187217</v>
      </c>
      <c r="L9869" s="1">
        <v>0</v>
      </c>
      <c r="M9869" s="1">
        <f t="array" ref="M9869">SUMPRODUCT(MAX(ISNUMBER(SEARCH('Class Rules'!$B$6:$B$85,$E9869))*ISNUMBER(SEARCH('Class Rules'!$C$6:$C$85,$F9869))*'Class Rules'!$A$6:$A$85))</f>
        <v>0</v>
      </c>
      <c r="N9869" s="1" t="str">
        <f t="array" ref="N9869">IF($M9869=0,'Class Rules'!$D$3,INDEX('Class Rules'!$D$6:$D$85,MATCH($M9869,'Class Rules'!$A$6:$A$85,0)))</f>
        <v>Passenger LDV</v>
      </c>
      <c r="O9869" s="1" t="str">
        <f t="array" ref="O9869">IF(SUMPRODUCT(MAX(ISNUMBER(SEARCH(Fuel_Rules!$A$6:$A$30,$E9869))*ISNUMBER(SEARCH(Fuel_Rules!$B$6:$B$30,$F9869))*(Fuel_Rules!$A$6:$A$30&lt;&gt;"")))&gt;0,"Plug-in hybrid",IF($G9869="Diesel","Diesel","Gasoline"))</f>
        <v>Gasoline</v>
      </c>
    </row>
    <row r="9870" spans="1:15" ht="15" customHeight="1" x14ac:dyDescent="0.25">
      <c r="A9870" s="1">
        <v>2022</v>
      </c>
      <c r="B9870" s="1" t="s">
        <v>12135</v>
      </c>
      <c r="C9870" s="1" t="s">
        <v>1288</v>
      </c>
      <c r="D9870" s="1" t="s">
        <v>12545</v>
      </c>
      <c r="E9870" s="1" t="s">
        <v>1226</v>
      </c>
      <c r="F9870" s="1" t="s">
        <v>1290</v>
      </c>
      <c r="G9870" s="1" t="s">
        <v>103</v>
      </c>
      <c r="H9870" s="1" t="s">
        <v>437</v>
      </c>
      <c r="I9870" s="1">
        <v>1.5</v>
      </c>
      <c r="J9870" s="1">
        <v>2023</v>
      </c>
      <c r="K9870" s="1">
        <v>178121</v>
      </c>
      <c r="L9870" s="1">
        <v>0</v>
      </c>
      <c r="M9870" s="1">
        <f t="array" ref="M9870">SUMPRODUCT(MAX(ISNUMBER(SEARCH('Class Rules'!$B$6:$B$85,$E9870))*ISNUMBER(SEARCH('Class Rules'!$C$6:$C$85,$F9870))*'Class Rules'!$A$6:$A$85))</f>
        <v>0</v>
      </c>
      <c r="N9870" s="1" t="str">
        <f t="array" ref="N9870">IF($M9870=0,'Class Rules'!$D$3,INDEX('Class Rules'!$D$6:$D$85,MATCH($M9870,'Class Rules'!$A$6:$A$85,0)))</f>
        <v>Passenger LDV</v>
      </c>
      <c r="O9870" s="1" t="str">
        <f t="array" ref="O9870">IF(SUMPRODUCT(MAX(ISNUMBER(SEARCH(Fuel_Rules!$A$6:$A$30,$E9870))*ISNUMBER(SEARCH(Fuel_Rules!$B$6:$B$30,$F9870))*(Fuel_Rules!$A$6:$A$30&lt;&gt;"")))&gt;0,"Plug-in hybrid",IF($G9870="Diesel","Diesel","Gasoline"))</f>
        <v>Gasoline</v>
      </c>
    </row>
    <row r="9871" spans="1:15" ht="15" customHeight="1" x14ac:dyDescent="0.25">
      <c r="A9871" s="1">
        <v>2022</v>
      </c>
      <c r="B9871" s="1" t="s">
        <v>12135</v>
      </c>
      <c r="C9871" s="1" t="s">
        <v>1300</v>
      </c>
      <c r="D9871" s="1" t="s">
        <v>12546</v>
      </c>
      <c r="E9871" s="1" t="s">
        <v>1226</v>
      </c>
      <c r="F9871" s="1" t="s">
        <v>1302</v>
      </c>
      <c r="G9871" s="1" t="s">
        <v>103</v>
      </c>
      <c r="H9871" s="1" t="s">
        <v>437</v>
      </c>
      <c r="I9871" s="1">
        <v>1.5</v>
      </c>
      <c r="J9871" s="1">
        <v>2023</v>
      </c>
      <c r="K9871" s="1">
        <v>131574</v>
      </c>
      <c r="L9871" s="1">
        <v>0</v>
      </c>
      <c r="M9871" s="1">
        <f t="array" ref="M9871">SUMPRODUCT(MAX(ISNUMBER(SEARCH('Class Rules'!$B$6:$B$85,$E9871))*ISNUMBER(SEARCH('Class Rules'!$C$6:$C$85,$F9871))*'Class Rules'!$A$6:$A$85))</f>
        <v>0</v>
      </c>
      <c r="N9871" s="1" t="str">
        <f t="array" ref="N9871">IF($M9871=0,'Class Rules'!$D$3,INDEX('Class Rules'!$D$6:$D$85,MATCH($M9871,'Class Rules'!$A$6:$A$85,0)))</f>
        <v>Passenger LDV</v>
      </c>
      <c r="O9871" s="1" t="str">
        <f t="array" ref="O9871">IF(SUMPRODUCT(MAX(ISNUMBER(SEARCH(Fuel_Rules!$A$6:$A$30,$E9871))*ISNUMBER(SEARCH(Fuel_Rules!$B$6:$B$30,$F9871))*(Fuel_Rules!$A$6:$A$30&lt;&gt;"")))&gt;0,"Plug-in hybrid",IF($G9871="Diesel","Diesel","Gasoline"))</f>
        <v>Gasoline</v>
      </c>
    </row>
    <row r="9872" spans="1:15" ht="15" customHeight="1" x14ac:dyDescent="0.25">
      <c r="A9872" s="1">
        <v>2022</v>
      </c>
      <c r="B9872" s="1" t="s">
        <v>12135</v>
      </c>
      <c r="C9872" s="1" t="s">
        <v>1300</v>
      </c>
      <c r="D9872" s="1" t="s">
        <v>12547</v>
      </c>
      <c r="E9872" s="1" t="s">
        <v>1226</v>
      </c>
      <c r="F9872" s="1" t="s">
        <v>1302</v>
      </c>
      <c r="G9872" s="1" t="s">
        <v>103</v>
      </c>
      <c r="H9872" s="1" t="s">
        <v>437</v>
      </c>
      <c r="I9872" s="1">
        <v>1.5</v>
      </c>
      <c r="J9872" s="1">
        <v>2023</v>
      </c>
      <c r="K9872" s="1">
        <v>126787</v>
      </c>
      <c r="L9872" s="1">
        <v>0</v>
      </c>
      <c r="M9872" s="1">
        <f t="array" ref="M9872">SUMPRODUCT(MAX(ISNUMBER(SEARCH('Class Rules'!$B$6:$B$85,$E9872))*ISNUMBER(SEARCH('Class Rules'!$C$6:$C$85,$F9872))*'Class Rules'!$A$6:$A$85))</f>
        <v>0</v>
      </c>
      <c r="N9872" s="1" t="str">
        <f t="array" ref="N9872">IF($M9872=0,'Class Rules'!$D$3,INDEX('Class Rules'!$D$6:$D$85,MATCH($M9872,'Class Rules'!$A$6:$A$85,0)))</f>
        <v>Passenger LDV</v>
      </c>
      <c r="O9872" s="1" t="str">
        <f t="array" ref="O9872">IF(SUMPRODUCT(MAX(ISNUMBER(SEARCH(Fuel_Rules!$A$6:$A$30,$E9872))*ISNUMBER(SEARCH(Fuel_Rules!$B$6:$B$30,$F9872))*(Fuel_Rules!$A$6:$A$30&lt;&gt;"")))&gt;0,"Plug-in hybrid",IF($G9872="Diesel","Diesel","Gasoline"))</f>
        <v>Gasoline</v>
      </c>
    </row>
    <row r="9873" spans="1:15" ht="15" customHeight="1" x14ac:dyDescent="0.25">
      <c r="A9873" s="1">
        <v>2022</v>
      </c>
      <c r="B9873" s="1" t="s">
        <v>12135</v>
      </c>
      <c r="C9873" s="1" t="s">
        <v>4507</v>
      </c>
      <c r="D9873" s="1" t="s">
        <v>12548</v>
      </c>
      <c r="E9873" s="1" t="s">
        <v>1226</v>
      </c>
      <c r="F9873" s="1" t="s">
        <v>4509</v>
      </c>
      <c r="G9873" s="1" t="s">
        <v>103</v>
      </c>
      <c r="H9873" s="1" t="s">
        <v>437</v>
      </c>
      <c r="I9873" s="1">
        <v>1.5</v>
      </c>
      <c r="J9873" s="1">
        <v>2023</v>
      </c>
      <c r="K9873" s="1">
        <v>130824</v>
      </c>
      <c r="L9873" s="1">
        <v>0</v>
      </c>
      <c r="M9873" s="1">
        <f t="array" ref="M9873">SUMPRODUCT(MAX(ISNUMBER(SEARCH('Class Rules'!$B$6:$B$85,$E9873))*ISNUMBER(SEARCH('Class Rules'!$C$6:$C$85,$F9873))*'Class Rules'!$A$6:$A$85))</f>
        <v>0</v>
      </c>
      <c r="N9873" s="1" t="str">
        <f t="array" ref="N9873">IF($M9873=0,'Class Rules'!$D$3,INDEX('Class Rules'!$D$6:$D$85,MATCH($M9873,'Class Rules'!$A$6:$A$85,0)))</f>
        <v>Passenger LDV</v>
      </c>
      <c r="O9873" s="1" t="str">
        <f t="array" ref="O9873">IF(SUMPRODUCT(MAX(ISNUMBER(SEARCH(Fuel_Rules!$A$6:$A$30,$E9873))*ISNUMBER(SEARCH(Fuel_Rules!$B$6:$B$30,$F9873))*(Fuel_Rules!$A$6:$A$30&lt;&gt;"")))&gt;0,"Plug-in hybrid",IF($G9873="Diesel","Diesel","Gasoline"))</f>
        <v>Gasoline</v>
      </c>
    </row>
    <row r="9874" spans="1:15" ht="15" customHeight="1" x14ac:dyDescent="0.25">
      <c r="A9874" s="1">
        <v>2022</v>
      </c>
      <c r="B9874" s="1" t="s">
        <v>12135</v>
      </c>
      <c r="C9874" s="1" t="s">
        <v>4507</v>
      </c>
      <c r="D9874" s="1" t="s">
        <v>12549</v>
      </c>
      <c r="E9874" s="1" t="s">
        <v>1226</v>
      </c>
      <c r="F9874" s="1" t="s">
        <v>4509</v>
      </c>
      <c r="G9874" s="1" t="s">
        <v>103</v>
      </c>
      <c r="H9874" s="1" t="s">
        <v>437</v>
      </c>
      <c r="I9874" s="1">
        <v>1.5</v>
      </c>
      <c r="J9874" s="1">
        <v>2023</v>
      </c>
      <c r="K9874" s="1">
        <v>126241</v>
      </c>
      <c r="L9874" s="1">
        <v>0</v>
      </c>
      <c r="M9874" s="1">
        <f t="array" ref="M9874">SUMPRODUCT(MAX(ISNUMBER(SEARCH('Class Rules'!$B$6:$B$85,$E9874))*ISNUMBER(SEARCH('Class Rules'!$C$6:$C$85,$F9874))*'Class Rules'!$A$6:$A$85))</f>
        <v>0</v>
      </c>
      <c r="N9874" s="1" t="str">
        <f t="array" ref="N9874">IF($M9874=0,'Class Rules'!$D$3,INDEX('Class Rules'!$D$6:$D$85,MATCH($M9874,'Class Rules'!$A$6:$A$85,0)))</f>
        <v>Passenger LDV</v>
      </c>
      <c r="O9874" s="1" t="str">
        <f t="array" ref="O9874">IF(SUMPRODUCT(MAX(ISNUMBER(SEARCH(Fuel_Rules!$A$6:$A$30,$E9874))*ISNUMBER(SEARCH(Fuel_Rules!$B$6:$B$30,$F9874))*(Fuel_Rules!$A$6:$A$30&lt;&gt;"")))&gt;0,"Plug-in hybrid",IF($G9874="Diesel","Diesel","Gasoline"))</f>
        <v>Gasoline</v>
      </c>
    </row>
    <row r="9875" spans="1:15" ht="15" customHeight="1" x14ac:dyDescent="0.25">
      <c r="A9875" s="1">
        <v>2022</v>
      </c>
      <c r="B9875" s="1" t="s">
        <v>12135</v>
      </c>
      <c r="C9875" s="1" t="s">
        <v>4510</v>
      </c>
      <c r="D9875" s="1" t="s">
        <v>12550</v>
      </c>
      <c r="E9875" s="1" t="s">
        <v>1226</v>
      </c>
      <c r="F9875" s="1" t="s">
        <v>4512</v>
      </c>
      <c r="G9875" s="1" t="s">
        <v>103</v>
      </c>
      <c r="H9875" s="1" t="s">
        <v>437</v>
      </c>
      <c r="I9875" s="1">
        <v>1.5</v>
      </c>
      <c r="J9875" s="1">
        <v>2023</v>
      </c>
      <c r="K9875" s="1">
        <v>121306</v>
      </c>
      <c r="L9875" s="1">
        <v>0</v>
      </c>
      <c r="M9875" s="1">
        <f t="array" ref="M9875">SUMPRODUCT(MAX(ISNUMBER(SEARCH('Class Rules'!$B$6:$B$85,$E9875))*ISNUMBER(SEARCH('Class Rules'!$C$6:$C$85,$F9875))*'Class Rules'!$A$6:$A$85))</f>
        <v>0</v>
      </c>
      <c r="N9875" s="1" t="str">
        <f t="array" ref="N9875">IF($M9875=0,'Class Rules'!$D$3,INDEX('Class Rules'!$D$6:$D$85,MATCH($M9875,'Class Rules'!$A$6:$A$85,0)))</f>
        <v>Passenger LDV</v>
      </c>
      <c r="O9875" s="1" t="str">
        <f t="array" ref="O9875">IF(SUMPRODUCT(MAX(ISNUMBER(SEARCH(Fuel_Rules!$A$6:$A$30,$E9875))*ISNUMBER(SEARCH(Fuel_Rules!$B$6:$B$30,$F9875))*(Fuel_Rules!$A$6:$A$30&lt;&gt;"")))&gt;0,"Plug-in hybrid",IF($G9875="Diesel","Diesel","Gasoline"))</f>
        <v>Gasoline</v>
      </c>
    </row>
    <row r="9876" spans="1:15" ht="15" customHeight="1" x14ac:dyDescent="0.25">
      <c r="A9876" s="1">
        <v>2022</v>
      </c>
      <c r="B9876" s="1" t="s">
        <v>12135</v>
      </c>
      <c r="C9876" s="1" t="s">
        <v>4510</v>
      </c>
      <c r="D9876" s="1" t="s">
        <v>12551</v>
      </c>
      <c r="E9876" s="1" t="s">
        <v>1226</v>
      </c>
      <c r="F9876" s="1" t="s">
        <v>4512</v>
      </c>
      <c r="G9876" s="1" t="s">
        <v>103</v>
      </c>
      <c r="H9876" s="1" t="s">
        <v>437</v>
      </c>
      <c r="I9876" s="1">
        <v>1.5</v>
      </c>
      <c r="J9876" s="1">
        <v>2023</v>
      </c>
      <c r="K9876" s="1">
        <v>117055</v>
      </c>
      <c r="L9876" s="1">
        <v>0</v>
      </c>
      <c r="M9876" s="1">
        <f t="array" ref="M9876">SUMPRODUCT(MAX(ISNUMBER(SEARCH('Class Rules'!$B$6:$B$85,$E9876))*ISNUMBER(SEARCH('Class Rules'!$C$6:$C$85,$F9876))*'Class Rules'!$A$6:$A$85))</f>
        <v>0</v>
      </c>
      <c r="N9876" s="1" t="str">
        <f t="array" ref="N9876">IF($M9876=0,'Class Rules'!$D$3,INDEX('Class Rules'!$D$6:$D$85,MATCH($M9876,'Class Rules'!$A$6:$A$85,0)))</f>
        <v>Passenger LDV</v>
      </c>
      <c r="O9876" s="1" t="str">
        <f t="array" ref="O9876">IF(SUMPRODUCT(MAX(ISNUMBER(SEARCH(Fuel_Rules!$A$6:$A$30,$E9876))*ISNUMBER(SEARCH(Fuel_Rules!$B$6:$B$30,$F9876))*(Fuel_Rules!$A$6:$A$30&lt;&gt;"")))&gt;0,"Plug-in hybrid",IF($G9876="Diesel","Diesel","Gasoline"))</f>
        <v>Gasoline</v>
      </c>
    </row>
    <row r="9877" spans="1:15" ht="15" customHeight="1" x14ac:dyDescent="0.25">
      <c r="A9877" s="1">
        <v>2022</v>
      </c>
      <c r="B9877" s="1" t="s">
        <v>12135</v>
      </c>
      <c r="C9877" s="1" t="s">
        <v>10266</v>
      </c>
      <c r="D9877" s="1" t="s">
        <v>12552</v>
      </c>
      <c r="E9877" s="1" t="s">
        <v>1226</v>
      </c>
      <c r="F9877" s="1" t="s">
        <v>10268</v>
      </c>
      <c r="G9877" s="1" t="s">
        <v>103</v>
      </c>
      <c r="H9877" s="1" t="s">
        <v>437</v>
      </c>
      <c r="I9877" s="1">
        <v>1.5</v>
      </c>
      <c r="J9877" s="1">
        <v>2023</v>
      </c>
      <c r="K9877" s="1">
        <v>143815</v>
      </c>
      <c r="L9877" s="1">
        <v>0</v>
      </c>
      <c r="M9877" s="1">
        <f t="array" ref="M9877">SUMPRODUCT(MAX(ISNUMBER(SEARCH('Class Rules'!$B$6:$B$85,$E9877))*ISNUMBER(SEARCH('Class Rules'!$C$6:$C$85,$F9877))*'Class Rules'!$A$6:$A$85))</f>
        <v>0</v>
      </c>
      <c r="N9877" s="1" t="str">
        <f t="array" ref="N9877">IF($M9877=0,'Class Rules'!$D$3,INDEX('Class Rules'!$D$6:$D$85,MATCH($M9877,'Class Rules'!$A$6:$A$85,0)))</f>
        <v>Passenger LDV</v>
      </c>
      <c r="O9877" s="1" t="str">
        <f t="array" ref="O9877">IF(SUMPRODUCT(MAX(ISNUMBER(SEARCH(Fuel_Rules!$A$6:$A$30,$E9877))*ISNUMBER(SEARCH(Fuel_Rules!$B$6:$B$30,$F9877))*(Fuel_Rules!$A$6:$A$30&lt;&gt;"")))&gt;0,"Plug-in hybrid",IF($G9877="Diesel","Diesel","Gasoline"))</f>
        <v>Gasoline</v>
      </c>
    </row>
    <row r="9878" spans="1:15" ht="15" customHeight="1" x14ac:dyDescent="0.25">
      <c r="A9878" s="1">
        <v>2022</v>
      </c>
      <c r="B9878" s="1" t="s">
        <v>12135</v>
      </c>
      <c r="C9878" s="1" t="s">
        <v>10266</v>
      </c>
      <c r="D9878" s="1" t="s">
        <v>12553</v>
      </c>
      <c r="E9878" s="1" t="s">
        <v>1226</v>
      </c>
      <c r="F9878" s="1" t="s">
        <v>10268</v>
      </c>
      <c r="G9878" s="1" t="s">
        <v>103</v>
      </c>
      <c r="H9878" s="1" t="s">
        <v>437</v>
      </c>
      <c r="I9878" s="1">
        <v>1.5</v>
      </c>
      <c r="J9878" s="1">
        <v>2023</v>
      </c>
      <c r="K9878" s="1">
        <v>136779</v>
      </c>
      <c r="L9878" s="1">
        <v>0</v>
      </c>
      <c r="M9878" s="1">
        <f t="array" ref="M9878">SUMPRODUCT(MAX(ISNUMBER(SEARCH('Class Rules'!$B$6:$B$85,$E9878))*ISNUMBER(SEARCH('Class Rules'!$C$6:$C$85,$F9878))*'Class Rules'!$A$6:$A$85))</f>
        <v>0</v>
      </c>
      <c r="N9878" s="1" t="str">
        <f t="array" ref="N9878">IF($M9878=0,'Class Rules'!$D$3,INDEX('Class Rules'!$D$6:$D$85,MATCH($M9878,'Class Rules'!$A$6:$A$85,0)))</f>
        <v>Passenger LDV</v>
      </c>
      <c r="O9878" s="1" t="str">
        <f t="array" ref="O9878">IF(SUMPRODUCT(MAX(ISNUMBER(SEARCH(Fuel_Rules!$A$6:$A$30,$E9878))*ISNUMBER(SEARCH(Fuel_Rules!$B$6:$B$30,$F9878))*(Fuel_Rules!$A$6:$A$30&lt;&gt;"")))&gt;0,"Plug-in hybrid",IF($G9878="Diesel","Diesel","Gasoline"))</f>
        <v>Gasoline</v>
      </c>
    </row>
    <row r="9879" spans="1:15" ht="15" customHeight="1" x14ac:dyDescent="0.25">
      <c r="A9879" s="1">
        <v>2022</v>
      </c>
      <c r="B9879" s="1" t="s">
        <v>12135</v>
      </c>
      <c r="C9879" s="1" t="s">
        <v>10270</v>
      </c>
      <c r="D9879" s="1" t="s">
        <v>12554</v>
      </c>
      <c r="E9879" s="1" t="s">
        <v>1226</v>
      </c>
      <c r="F9879" s="1" t="s">
        <v>10272</v>
      </c>
      <c r="G9879" s="1" t="s">
        <v>103</v>
      </c>
      <c r="H9879" s="1" t="s">
        <v>437</v>
      </c>
      <c r="I9879" s="1">
        <v>1.5</v>
      </c>
      <c r="J9879" s="1">
        <v>2023</v>
      </c>
      <c r="K9879" s="1">
        <v>151939</v>
      </c>
      <c r="L9879" s="1">
        <v>0</v>
      </c>
      <c r="M9879" s="1">
        <f t="array" ref="M9879">SUMPRODUCT(MAX(ISNUMBER(SEARCH('Class Rules'!$B$6:$B$85,$E9879))*ISNUMBER(SEARCH('Class Rules'!$C$6:$C$85,$F9879))*'Class Rules'!$A$6:$A$85))</f>
        <v>0</v>
      </c>
      <c r="N9879" s="1" t="str">
        <f t="array" ref="N9879">IF($M9879=0,'Class Rules'!$D$3,INDEX('Class Rules'!$D$6:$D$85,MATCH($M9879,'Class Rules'!$A$6:$A$85,0)))</f>
        <v>Passenger LDV</v>
      </c>
      <c r="O9879" s="1" t="str">
        <f t="array" ref="O9879">IF(SUMPRODUCT(MAX(ISNUMBER(SEARCH(Fuel_Rules!$A$6:$A$30,$E9879))*ISNUMBER(SEARCH(Fuel_Rules!$B$6:$B$30,$F9879))*(Fuel_Rules!$A$6:$A$30&lt;&gt;"")))&gt;0,"Plug-in hybrid",IF($G9879="Diesel","Diesel","Gasoline"))</f>
        <v>Gasoline</v>
      </c>
    </row>
    <row r="9880" spans="1:15" ht="15" customHeight="1" x14ac:dyDescent="0.25">
      <c r="A9880" s="1">
        <v>2022</v>
      </c>
      <c r="B9880" s="1" t="s">
        <v>12135</v>
      </c>
      <c r="C9880" s="1" t="s">
        <v>10270</v>
      </c>
      <c r="D9880" s="1" t="s">
        <v>12555</v>
      </c>
      <c r="E9880" s="1" t="s">
        <v>1226</v>
      </c>
      <c r="F9880" s="1" t="s">
        <v>10272</v>
      </c>
      <c r="G9880" s="1" t="s">
        <v>103</v>
      </c>
      <c r="H9880" s="1" t="s">
        <v>437</v>
      </c>
      <c r="I9880" s="1">
        <v>1.5</v>
      </c>
      <c r="J9880" s="1">
        <v>2023</v>
      </c>
      <c r="K9880" s="1">
        <v>143676</v>
      </c>
      <c r="L9880" s="1">
        <v>0</v>
      </c>
      <c r="M9880" s="1">
        <f t="array" ref="M9880">SUMPRODUCT(MAX(ISNUMBER(SEARCH('Class Rules'!$B$6:$B$85,$E9880))*ISNUMBER(SEARCH('Class Rules'!$C$6:$C$85,$F9880))*'Class Rules'!$A$6:$A$85))</f>
        <v>0</v>
      </c>
      <c r="N9880" s="1" t="str">
        <f t="array" ref="N9880">IF($M9880=0,'Class Rules'!$D$3,INDEX('Class Rules'!$D$6:$D$85,MATCH($M9880,'Class Rules'!$A$6:$A$85,0)))</f>
        <v>Passenger LDV</v>
      </c>
      <c r="O9880" s="1" t="str">
        <f t="array" ref="O9880">IF(SUMPRODUCT(MAX(ISNUMBER(SEARCH(Fuel_Rules!$A$6:$A$30,$E9880))*ISNUMBER(SEARCH(Fuel_Rules!$B$6:$B$30,$F9880))*(Fuel_Rules!$A$6:$A$30&lt;&gt;"")))&gt;0,"Plug-in hybrid",IF($G9880="Diesel","Diesel","Gasoline"))</f>
        <v>Gasoline</v>
      </c>
    </row>
    <row r="9881" spans="1:15" ht="15" customHeight="1" x14ac:dyDescent="0.25">
      <c r="A9881" s="1">
        <v>2022</v>
      </c>
      <c r="B9881" s="1" t="s">
        <v>12135</v>
      </c>
      <c r="C9881" s="1" t="s">
        <v>10274</v>
      </c>
      <c r="D9881" s="1" t="s">
        <v>12556</v>
      </c>
      <c r="E9881" s="1" t="s">
        <v>1226</v>
      </c>
      <c r="F9881" s="1" t="s">
        <v>10276</v>
      </c>
      <c r="G9881" s="1" t="s">
        <v>103</v>
      </c>
      <c r="H9881" s="1" t="s">
        <v>437</v>
      </c>
      <c r="I9881" s="1">
        <v>1.5</v>
      </c>
      <c r="J9881" s="1">
        <v>2023</v>
      </c>
      <c r="K9881" s="1">
        <v>178038</v>
      </c>
      <c r="L9881" s="1">
        <v>0</v>
      </c>
      <c r="M9881" s="1">
        <f t="array" ref="M9881">SUMPRODUCT(MAX(ISNUMBER(SEARCH('Class Rules'!$B$6:$B$85,$E9881))*ISNUMBER(SEARCH('Class Rules'!$C$6:$C$85,$F9881))*'Class Rules'!$A$6:$A$85))</f>
        <v>0</v>
      </c>
      <c r="N9881" s="1" t="str">
        <f t="array" ref="N9881">IF($M9881=0,'Class Rules'!$D$3,INDEX('Class Rules'!$D$6:$D$85,MATCH($M9881,'Class Rules'!$A$6:$A$85,0)))</f>
        <v>Passenger LDV</v>
      </c>
      <c r="O9881" s="1" t="str">
        <f t="array" ref="O9881">IF(SUMPRODUCT(MAX(ISNUMBER(SEARCH(Fuel_Rules!$A$6:$A$30,$E9881))*ISNUMBER(SEARCH(Fuel_Rules!$B$6:$B$30,$F9881))*(Fuel_Rules!$A$6:$A$30&lt;&gt;"")))&gt;0,"Plug-in hybrid",IF($G9881="Diesel","Diesel","Gasoline"))</f>
        <v>Gasoline</v>
      </c>
    </row>
    <row r="9882" spans="1:15" ht="15" customHeight="1" x14ac:dyDescent="0.25">
      <c r="A9882" s="1">
        <v>2022</v>
      </c>
      <c r="B9882" s="1" t="s">
        <v>12135</v>
      </c>
      <c r="C9882" s="1" t="s">
        <v>10274</v>
      </c>
      <c r="D9882" s="1" t="s">
        <v>12557</v>
      </c>
      <c r="E9882" s="1" t="s">
        <v>1226</v>
      </c>
      <c r="F9882" s="1" t="s">
        <v>10276</v>
      </c>
      <c r="G9882" s="1" t="s">
        <v>103</v>
      </c>
      <c r="H9882" s="1" t="s">
        <v>437</v>
      </c>
      <c r="I9882" s="1">
        <v>1.5</v>
      </c>
      <c r="J9882" s="1">
        <v>2023</v>
      </c>
      <c r="K9882" s="1">
        <v>170433</v>
      </c>
      <c r="L9882" s="1">
        <v>0</v>
      </c>
      <c r="M9882" s="1">
        <f t="array" ref="M9882">SUMPRODUCT(MAX(ISNUMBER(SEARCH('Class Rules'!$B$6:$B$85,$E9882))*ISNUMBER(SEARCH('Class Rules'!$C$6:$C$85,$F9882))*'Class Rules'!$A$6:$A$85))</f>
        <v>0</v>
      </c>
      <c r="N9882" s="1" t="str">
        <f t="array" ref="N9882">IF($M9882=0,'Class Rules'!$D$3,INDEX('Class Rules'!$D$6:$D$85,MATCH($M9882,'Class Rules'!$A$6:$A$85,0)))</f>
        <v>Passenger LDV</v>
      </c>
      <c r="O9882" s="1" t="str">
        <f t="array" ref="O9882">IF(SUMPRODUCT(MAX(ISNUMBER(SEARCH(Fuel_Rules!$A$6:$A$30,$E9882))*ISNUMBER(SEARCH(Fuel_Rules!$B$6:$B$30,$F9882))*(Fuel_Rules!$A$6:$A$30&lt;&gt;"")))&gt;0,"Plug-in hybrid",IF($G9882="Diesel","Diesel","Gasoline"))</f>
        <v>Gasoline</v>
      </c>
    </row>
    <row r="9883" spans="1:15" ht="15" customHeight="1" x14ac:dyDescent="0.25">
      <c r="A9883" s="1">
        <v>2022</v>
      </c>
      <c r="B9883" s="1" t="s">
        <v>12135</v>
      </c>
      <c r="C9883" s="1" t="s">
        <v>1303</v>
      </c>
      <c r="D9883" s="1" t="s">
        <v>12558</v>
      </c>
      <c r="E9883" s="1" t="s">
        <v>1305</v>
      </c>
      <c r="F9883" s="1" t="s">
        <v>1306</v>
      </c>
      <c r="G9883" s="1" t="s">
        <v>105</v>
      </c>
      <c r="H9883" s="1" t="s">
        <v>298</v>
      </c>
      <c r="I9883" s="1">
        <v>2.5</v>
      </c>
      <c r="J9883" s="1">
        <v>2023</v>
      </c>
      <c r="K9883" s="1">
        <v>161098</v>
      </c>
      <c r="L9883" s="1">
        <v>0</v>
      </c>
      <c r="M9883" s="1">
        <f t="array" ref="M9883">SUMPRODUCT(MAX(ISNUMBER(SEARCH('Class Rules'!$B$6:$B$85,$E9883))*ISNUMBER(SEARCH('Class Rules'!$C$6:$C$85,$F9883))*'Class Rules'!$A$6:$A$85))</f>
        <v>33</v>
      </c>
      <c r="N9883" s="1" t="str">
        <f t="array" ref="N9883">IF($M9883=0,'Class Rules'!$D$3,INDEX('Class Rules'!$D$6:$D$85,MATCH($M9883,'Class Rules'!$A$6:$A$85,0)))</f>
        <v>Freight LDV</v>
      </c>
      <c r="O9883" s="1" t="str">
        <f t="array" ref="O9883">IF(SUMPRODUCT(MAX(ISNUMBER(SEARCH(Fuel_Rules!$A$6:$A$30,$E9883))*ISNUMBER(SEARCH(Fuel_Rules!$B$6:$B$30,$F9883))*(Fuel_Rules!$A$6:$A$30&lt;&gt;"")))&gt;0,"Plug-in hybrid",IF($G9883="Diesel","Diesel","Gasoline"))</f>
        <v>Diesel</v>
      </c>
    </row>
    <row r="9884" spans="1:15" ht="15" customHeight="1" x14ac:dyDescent="0.25">
      <c r="A9884" s="1">
        <v>2022</v>
      </c>
      <c r="B9884" s="1" t="s">
        <v>12135</v>
      </c>
      <c r="C9884" s="1" t="s">
        <v>1307</v>
      </c>
      <c r="D9884" s="1" t="s">
        <v>12559</v>
      </c>
      <c r="E9884" s="1" t="s">
        <v>1305</v>
      </c>
      <c r="F9884" s="1" t="s">
        <v>1309</v>
      </c>
      <c r="G9884" s="1" t="s">
        <v>103</v>
      </c>
      <c r="H9884" s="1" t="s">
        <v>437</v>
      </c>
      <c r="I9884" s="1">
        <v>3</v>
      </c>
      <c r="J9884" s="1">
        <v>2023</v>
      </c>
      <c r="K9884" s="1">
        <v>279868</v>
      </c>
      <c r="L9884" s="1">
        <v>0</v>
      </c>
      <c r="M9884" s="1">
        <f t="array" ref="M9884">SUMPRODUCT(MAX(ISNUMBER(SEARCH('Class Rules'!$B$6:$B$85,$E9884))*ISNUMBER(SEARCH('Class Rules'!$C$6:$C$85,$F9884))*'Class Rules'!$A$6:$A$85))</f>
        <v>0</v>
      </c>
      <c r="N9884" s="1" t="str">
        <f t="array" ref="N9884">IF($M9884=0,'Class Rules'!$D$3,INDEX('Class Rules'!$D$6:$D$85,MATCH($M9884,'Class Rules'!$A$6:$A$85,0)))</f>
        <v>Passenger LDV</v>
      </c>
      <c r="O9884" s="1" t="str">
        <f t="array" ref="O9884">IF(SUMPRODUCT(MAX(ISNUMBER(SEARCH(Fuel_Rules!$A$6:$A$30,$E9884))*ISNUMBER(SEARCH(Fuel_Rules!$B$6:$B$30,$F9884))*(Fuel_Rules!$A$6:$A$30&lt;&gt;"")))&gt;0,"Plug-in hybrid",IF($G9884="Diesel","Diesel","Gasoline"))</f>
        <v>Gasoline</v>
      </c>
    </row>
    <row r="9885" spans="1:15" ht="15" customHeight="1" x14ac:dyDescent="0.25">
      <c r="A9885" s="1">
        <v>2022</v>
      </c>
      <c r="B9885" s="1" t="s">
        <v>12135</v>
      </c>
      <c r="C9885" s="1" t="s">
        <v>1310</v>
      </c>
      <c r="D9885" s="1" t="s">
        <v>12560</v>
      </c>
      <c r="E9885" s="1" t="s">
        <v>1305</v>
      </c>
      <c r="F9885" s="1" t="s">
        <v>1312</v>
      </c>
      <c r="G9885" s="1" t="s">
        <v>103</v>
      </c>
      <c r="H9885" s="1" t="s">
        <v>437</v>
      </c>
      <c r="I9885" s="1">
        <v>1.6</v>
      </c>
      <c r="J9885" s="1">
        <v>2023</v>
      </c>
      <c r="K9885" s="1">
        <v>200364</v>
      </c>
      <c r="L9885" s="1">
        <v>0</v>
      </c>
      <c r="M9885" s="1">
        <f t="array" ref="M9885">SUMPRODUCT(MAX(ISNUMBER(SEARCH('Class Rules'!$B$6:$B$85,$E9885))*ISNUMBER(SEARCH('Class Rules'!$C$6:$C$85,$F9885))*'Class Rules'!$A$6:$A$85))</f>
        <v>0</v>
      </c>
      <c r="N9885" s="1" t="str">
        <f t="array" ref="N9885">IF($M9885=0,'Class Rules'!$D$3,INDEX('Class Rules'!$D$6:$D$85,MATCH($M9885,'Class Rules'!$A$6:$A$85,0)))</f>
        <v>Passenger LDV</v>
      </c>
      <c r="O9885" s="1" t="str">
        <f t="array" ref="O9885">IF(SUMPRODUCT(MAX(ISNUMBER(SEARCH(Fuel_Rules!$A$6:$A$30,$E9885))*ISNUMBER(SEARCH(Fuel_Rules!$B$6:$B$30,$F9885))*(Fuel_Rules!$A$6:$A$30&lt;&gt;"")))&gt;0,"Plug-in hybrid",IF($G9885="Diesel","Diesel","Gasoline"))</f>
        <v>Gasoline</v>
      </c>
    </row>
    <row r="9886" spans="1:15" ht="15" customHeight="1" x14ac:dyDescent="0.25">
      <c r="A9886" s="1">
        <v>2022</v>
      </c>
      <c r="B9886" s="1" t="s">
        <v>12135</v>
      </c>
      <c r="C9886" s="1" t="s">
        <v>1319</v>
      </c>
      <c r="D9886" s="1" t="s">
        <v>12561</v>
      </c>
      <c r="E9886" s="1" t="s">
        <v>1305</v>
      </c>
      <c r="F9886" s="1" t="s">
        <v>1321</v>
      </c>
      <c r="G9886" s="1" t="s">
        <v>103</v>
      </c>
      <c r="H9886" s="1" t="s">
        <v>437</v>
      </c>
      <c r="I9886" s="1">
        <v>2</v>
      </c>
      <c r="J9886" s="1">
        <v>2023</v>
      </c>
      <c r="K9886" s="1">
        <v>155011</v>
      </c>
      <c r="L9886" s="1">
        <v>0</v>
      </c>
      <c r="M9886" s="1">
        <f t="array" ref="M9886">SUMPRODUCT(MAX(ISNUMBER(SEARCH('Class Rules'!$B$6:$B$85,$E9886))*ISNUMBER(SEARCH('Class Rules'!$C$6:$C$85,$F9886))*'Class Rules'!$A$6:$A$85))</f>
        <v>0</v>
      </c>
      <c r="N9886" s="1" t="str">
        <f t="array" ref="N9886">IF($M9886=0,'Class Rules'!$D$3,INDEX('Class Rules'!$D$6:$D$85,MATCH($M9886,'Class Rules'!$A$6:$A$85,0)))</f>
        <v>Passenger LDV</v>
      </c>
      <c r="O9886" s="1" t="str">
        <f t="array" ref="O9886">IF(SUMPRODUCT(MAX(ISNUMBER(SEARCH(Fuel_Rules!$A$6:$A$30,$E9886))*ISNUMBER(SEARCH(Fuel_Rules!$B$6:$B$30,$F9886))*(Fuel_Rules!$A$6:$A$30&lt;&gt;"")))&gt;0,"Plug-in hybrid",IF($G9886="Diesel","Diesel","Gasoline"))</f>
        <v>Gasoline</v>
      </c>
    </row>
    <row r="9887" spans="1:15" ht="15" customHeight="1" x14ac:dyDescent="0.25">
      <c r="A9887" s="1">
        <v>2022</v>
      </c>
      <c r="B9887" s="1" t="s">
        <v>12135</v>
      </c>
      <c r="C9887" s="1" t="s">
        <v>1322</v>
      </c>
      <c r="D9887" s="1" t="s">
        <v>12562</v>
      </c>
      <c r="E9887" s="1" t="s">
        <v>1305</v>
      </c>
      <c r="F9887" s="1" t="s">
        <v>1324</v>
      </c>
      <c r="G9887" s="1" t="s">
        <v>103</v>
      </c>
      <c r="H9887" s="1" t="s">
        <v>437</v>
      </c>
      <c r="I9887" s="1">
        <v>1.6</v>
      </c>
      <c r="J9887" s="1">
        <v>2023</v>
      </c>
      <c r="K9887" s="1">
        <v>224166</v>
      </c>
      <c r="L9887" s="1">
        <v>0</v>
      </c>
      <c r="M9887" s="1">
        <f t="array" ref="M9887">SUMPRODUCT(MAX(ISNUMBER(SEARCH('Class Rules'!$B$6:$B$85,$E9887))*ISNUMBER(SEARCH('Class Rules'!$C$6:$C$85,$F9887))*'Class Rules'!$A$6:$A$85))</f>
        <v>0</v>
      </c>
      <c r="N9887" s="1" t="str">
        <f t="array" ref="N9887">IF($M9887=0,'Class Rules'!$D$3,INDEX('Class Rules'!$D$6:$D$85,MATCH($M9887,'Class Rules'!$A$6:$A$85,0)))</f>
        <v>Passenger LDV</v>
      </c>
      <c r="O9887" s="1" t="str">
        <f t="array" ref="O9887">IF(SUMPRODUCT(MAX(ISNUMBER(SEARCH(Fuel_Rules!$A$6:$A$30,$E9887))*ISNUMBER(SEARCH(Fuel_Rules!$B$6:$B$30,$F9887))*(Fuel_Rules!$A$6:$A$30&lt;&gt;"")))&gt;0,"Plug-in hybrid",IF($G9887="Diesel","Diesel","Gasoline"))</f>
        <v>Gasoline</v>
      </c>
    </row>
    <row r="9888" spans="1:15" ht="15" customHeight="1" x14ac:dyDescent="0.25">
      <c r="A9888" s="1">
        <v>2022</v>
      </c>
      <c r="B9888" s="1" t="s">
        <v>12135</v>
      </c>
      <c r="C9888" s="1" t="s">
        <v>1331</v>
      </c>
      <c r="D9888" s="1" t="s">
        <v>12563</v>
      </c>
      <c r="E9888" s="1" t="s">
        <v>1305</v>
      </c>
      <c r="F9888" s="1" t="s">
        <v>1333</v>
      </c>
      <c r="G9888" s="1" t="s">
        <v>103</v>
      </c>
      <c r="H9888" s="1" t="s">
        <v>298</v>
      </c>
      <c r="I9888" s="1">
        <v>1</v>
      </c>
      <c r="J9888" s="1">
        <v>2023</v>
      </c>
      <c r="K9888" s="1">
        <v>79481</v>
      </c>
      <c r="L9888" s="1">
        <v>0</v>
      </c>
      <c r="M9888" s="1">
        <f t="array" ref="M9888">SUMPRODUCT(MAX(ISNUMBER(SEARCH('Class Rules'!$B$6:$B$85,$E9888))*ISNUMBER(SEARCH('Class Rules'!$C$6:$C$85,$F9888))*'Class Rules'!$A$6:$A$85))</f>
        <v>0</v>
      </c>
      <c r="N9888" s="1" t="str">
        <f t="array" ref="N9888">IF($M9888=0,'Class Rules'!$D$3,INDEX('Class Rules'!$D$6:$D$85,MATCH($M9888,'Class Rules'!$A$6:$A$85,0)))</f>
        <v>Passenger LDV</v>
      </c>
      <c r="O9888" s="1" t="str">
        <f t="array" ref="O9888">IF(SUMPRODUCT(MAX(ISNUMBER(SEARCH(Fuel_Rules!$A$6:$A$30,$E9888))*ISNUMBER(SEARCH(Fuel_Rules!$B$6:$B$30,$F9888))*(Fuel_Rules!$A$6:$A$30&lt;&gt;"")))&gt;0,"Plug-in hybrid",IF($G9888="Diesel","Diesel","Gasoline"))</f>
        <v>Gasoline</v>
      </c>
    </row>
    <row r="9889" spans="1:15" ht="15" customHeight="1" x14ac:dyDescent="0.25">
      <c r="A9889" s="1">
        <v>2022</v>
      </c>
      <c r="B9889" s="1" t="s">
        <v>12135</v>
      </c>
      <c r="C9889" s="1" t="s">
        <v>1331</v>
      </c>
      <c r="D9889" s="1" t="s">
        <v>12564</v>
      </c>
      <c r="E9889" s="1" t="s">
        <v>1305</v>
      </c>
      <c r="F9889" s="1" t="s">
        <v>1333</v>
      </c>
      <c r="G9889" s="1" t="s">
        <v>103</v>
      </c>
      <c r="H9889" s="1" t="s">
        <v>298</v>
      </c>
      <c r="I9889" s="1">
        <v>1</v>
      </c>
      <c r="J9889" s="1">
        <v>2023</v>
      </c>
      <c r="K9889" s="1">
        <v>76460</v>
      </c>
      <c r="L9889" s="1">
        <v>0</v>
      </c>
      <c r="M9889" s="1">
        <f t="array" ref="M9889">SUMPRODUCT(MAX(ISNUMBER(SEARCH('Class Rules'!$B$6:$B$85,$E9889))*ISNUMBER(SEARCH('Class Rules'!$C$6:$C$85,$F9889))*'Class Rules'!$A$6:$A$85))</f>
        <v>0</v>
      </c>
      <c r="N9889" s="1" t="str">
        <f t="array" ref="N9889">IF($M9889=0,'Class Rules'!$D$3,INDEX('Class Rules'!$D$6:$D$85,MATCH($M9889,'Class Rules'!$A$6:$A$85,0)))</f>
        <v>Passenger LDV</v>
      </c>
      <c r="O9889" s="1" t="str">
        <f t="array" ref="O9889">IF(SUMPRODUCT(MAX(ISNUMBER(SEARCH(Fuel_Rules!$A$6:$A$30,$E9889))*ISNUMBER(SEARCH(Fuel_Rules!$B$6:$B$30,$F9889))*(Fuel_Rules!$A$6:$A$30&lt;&gt;"")))&gt;0,"Plug-in hybrid",IF($G9889="Diesel","Diesel","Gasoline"))</f>
        <v>Gasoline</v>
      </c>
    </row>
    <row r="9890" spans="1:15" ht="15" customHeight="1" x14ac:dyDescent="0.25">
      <c r="A9890" s="1">
        <v>2022</v>
      </c>
      <c r="B9890" s="1" t="s">
        <v>12135</v>
      </c>
      <c r="C9890" s="1" t="s">
        <v>1337</v>
      </c>
      <c r="D9890" s="1" t="s">
        <v>12565</v>
      </c>
      <c r="E9890" s="1" t="s">
        <v>1305</v>
      </c>
      <c r="F9890" s="1" t="s">
        <v>1339</v>
      </c>
      <c r="G9890" s="1" t="s">
        <v>103</v>
      </c>
      <c r="H9890" s="1" t="s">
        <v>298</v>
      </c>
      <c r="I9890" s="1">
        <v>1</v>
      </c>
      <c r="J9890" s="1">
        <v>2023</v>
      </c>
      <c r="K9890" s="1">
        <v>79744</v>
      </c>
      <c r="L9890" s="1">
        <v>0</v>
      </c>
      <c r="M9890" s="1">
        <f t="array" ref="M9890">SUMPRODUCT(MAX(ISNUMBER(SEARCH('Class Rules'!$B$6:$B$85,$E9890))*ISNUMBER(SEARCH('Class Rules'!$C$6:$C$85,$F9890))*'Class Rules'!$A$6:$A$85))</f>
        <v>0</v>
      </c>
      <c r="N9890" s="1" t="str">
        <f t="array" ref="N9890">IF($M9890=0,'Class Rules'!$D$3,INDEX('Class Rules'!$D$6:$D$85,MATCH($M9890,'Class Rules'!$A$6:$A$85,0)))</f>
        <v>Passenger LDV</v>
      </c>
      <c r="O9890" s="1" t="str">
        <f t="array" ref="O9890">IF(SUMPRODUCT(MAX(ISNUMBER(SEARCH(Fuel_Rules!$A$6:$A$30,$E9890))*ISNUMBER(SEARCH(Fuel_Rules!$B$6:$B$30,$F9890))*(Fuel_Rules!$A$6:$A$30&lt;&gt;"")))&gt;0,"Plug-in hybrid",IF($G9890="Diesel","Diesel","Gasoline"))</f>
        <v>Gasoline</v>
      </c>
    </row>
    <row r="9891" spans="1:15" ht="15" customHeight="1" x14ac:dyDescent="0.25">
      <c r="A9891" s="1">
        <v>2022</v>
      </c>
      <c r="B9891" s="1" t="s">
        <v>12135</v>
      </c>
      <c r="C9891" s="1" t="s">
        <v>1355</v>
      </c>
      <c r="D9891" s="1" t="s">
        <v>12566</v>
      </c>
      <c r="E9891" s="1" t="s">
        <v>1305</v>
      </c>
      <c r="F9891" s="1" t="s">
        <v>1357</v>
      </c>
      <c r="G9891" s="1" t="s">
        <v>103</v>
      </c>
      <c r="H9891" s="1" t="s">
        <v>298</v>
      </c>
      <c r="I9891" s="1">
        <v>1</v>
      </c>
      <c r="J9891" s="1">
        <v>2023</v>
      </c>
      <c r="K9891" s="1">
        <v>83403</v>
      </c>
      <c r="L9891" s="1">
        <v>0</v>
      </c>
      <c r="M9891" s="1">
        <f t="array" ref="M9891">SUMPRODUCT(MAX(ISNUMBER(SEARCH('Class Rules'!$B$6:$B$85,$E9891))*ISNUMBER(SEARCH('Class Rules'!$C$6:$C$85,$F9891))*'Class Rules'!$A$6:$A$85))</f>
        <v>0</v>
      </c>
      <c r="N9891" s="1" t="str">
        <f t="array" ref="N9891">IF($M9891=0,'Class Rules'!$D$3,INDEX('Class Rules'!$D$6:$D$85,MATCH($M9891,'Class Rules'!$A$6:$A$85,0)))</f>
        <v>Passenger LDV</v>
      </c>
      <c r="O9891" s="1" t="str">
        <f t="array" ref="O9891">IF(SUMPRODUCT(MAX(ISNUMBER(SEARCH(Fuel_Rules!$A$6:$A$30,$E9891))*ISNUMBER(SEARCH(Fuel_Rules!$B$6:$B$30,$F9891))*(Fuel_Rules!$A$6:$A$30&lt;&gt;"")))&gt;0,"Plug-in hybrid",IF($G9891="Diesel","Diesel","Gasoline"))</f>
        <v>Gasoline</v>
      </c>
    </row>
    <row r="9892" spans="1:15" ht="15" customHeight="1" x14ac:dyDescent="0.25">
      <c r="A9892" s="1">
        <v>2022</v>
      </c>
      <c r="B9892" s="1" t="s">
        <v>12135</v>
      </c>
      <c r="C9892" s="1" t="s">
        <v>1391</v>
      </c>
      <c r="D9892" s="1" t="s">
        <v>12567</v>
      </c>
      <c r="E9892" s="1" t="s">
        <v>1305</v>
      </c>
      <c r="F9892" s="1" t="s">
        <v>1393</v>
      </c>
      <c r="G9892" s="1" t="s">
        <v>103</v>
      </c>
      <c r="H9892" s="1" t="s">
        <v>437</v>
      </c>
      <c r="I9892" s="1">
        <v>1</v>
      </c>
      <c r="J9892" s="1">
        <v>2023</v>
      </c>
      <c r="K9892" s="1">
        <v>103671</v>
      </c>
      <c r="L9892" s="1">
        <v>0</v>
      </c>
      <c r="M9892" s="1">
        <f t="array" ref="M9892">SUMPRODUCT(MAX(ISNUMBER(SEARCH('Class Rules'!$B$6:$B$85,$E9892))*ISNUMBER(SEARCH('Class Rules'!$C$6:$C$85,$F9892))*'Class Rules'!$A$6:$A$85))</f>
        <v>0</v>
      </c>
      <c r="N9892" s="1" t="str">
        <f t="array" ref="N9892">IF($M9892=0,'Class Rules'!$D$3,INDEX('Class Rules'!$D$6:$D$85,MATCH($M9892,'Class Rules'!$A$6:$A$85,0)))</f>
        <v>Passenger LDV</v>
      </c>
      <c r="O9892" s="1" t="str">
        <f t="array" ref="O9892">IF(SUMPRODUCT(MAX(ISNUMBER(SEARCH(Fuel_Rules!$A$6:$A$30,$E9892))*ISNUMBER(SEARCH(Fuel_Rules!$B$6:$B$30,$F9892))*(Fuel_Rules!$A$6:$A$30&lt;&gt;"")))&gt;0,"Plug-in hybrid",IF($G9892="Diesel","Diesel","Gasoline"))</f>
        <v>Gasoline</v>
      </c>
    </row>
    <row r="9893" spans="1:15" ht="15" customHeight="1" x14ac:dyDescent="0.25">
      <c r="A9893" s="1">
        <v>2022</v>
      </c>
      <c r="B9893" s="1" t="s">
        <v>12135</v>
      </c>
      <c r="C9893" s="1" t="s">
        <v>1400</v>
      </c>
      <c r="D9893" s="1" t="s">
        <v>12568</v>
      </c>
      <c r="E9893" s="1" t="s">
        <v>1305</v>
      </c>
      <c r="F9893" s="1" t="s">
        <v>1402</v>
      </c>
      <c r="G9893" s="1" t="s">
        <v>103</v>
      </c>
      <c r="H9893" s="1" t="s">
        <v>437</v>
      </c>
      <c r="I9893" s="1">
        <v>1.6</v>
      </c>
      <c r="J9893" s="1">
        <v>2023</v>
      </c>
      <c r="K9893" s="1">
        <v>114657</v>
      </c>
      <c r="L9893" s="1">
        <v>0</v>
      </c>
      <c r="M9893" s="1">
        <f t="array" ref="M9893">SUMPRODUCT(MAX(ISNUMBER(SEARCH('Class Rules'!$B$6:$B$85,$E9893))*ISNUMBER(SEARCH('Class Rules'!$C$6:$C$85,$F9893))*'Class Rules'!$A$6:$A$85))</f>
        <v>0</v>
      </c>
      <c r="N9893" s="1" t="str">
        <f t="array" ref="N9893">IF($M9893=0,'Class Rules'!$D$3,INDEX('Class Rules'!$D$6:$D$85,MATCH($M9893,'Class Rules'!$A$6:$A$85,0)))</f>
        <v>Passenger LDV</v>
      </c>
      <c r="O9893" s="1" t="str">
        <f t="array" ref="O9893">IF(SUMPRODUCT(MAX(ISNUMBER(SEARCH(Fuel_Rules!$A$6:$A$30,$E9893))*ISNUMBER(SEARCH(Fuel_Rules!$B$6:$B$30,$F9893))*(Fuel_Rules!$A$6:$A$30&lt;&gt;"")))&gt;0,"Plug-in hybrid",IF($G9893="Diesel","Diesel","Gasoline"))</f>
        <v>Gasoline</v>
      </c>
    </row>
    <row r="9894" spans="1:15" ht="15" customHeight="1" x14ac:dyDescent="0.25">
      <c r="A9894" s="1">
        <v>2022</v>
      </c>
      <c r="B9894" s="1" t="s">
        <v>12135</v>
      </c>
      <c r="C9894" s="1" t="s">
        <v>1400</v>
      </c>
      <c r="D9894" s="1" t="s">
        <v>12569</v>
      </c>
      <c r="E9894" s="1" t="s">
        <v>1305</v>
      </c>
      <c r="F9894" s="1" t="s">
        <v>1402</v>
      </c>
      <c r="G9894" s="1" t="s">
        <v>103</v>
      </c>
      <c r="H9894" s="1" t="s">
        <v>437</v>
      </c>
      <c r="I9894" s="1">
        <v>1.6</v>
      </c>
      <c r="J9894" s="1">
        <v>2023</v>
      </c>
      <c r="K9894" s="1">
        <v>108006</v>
      </c>
      <c r="L9894" s="1">
        <v>0</v>
      </c>
      <c r="M9894" s="1">
        <f t="array" ref="M9894">SUMPRODUCT(MAX(ISNUMBER(SEARCH('Class Rules'!$B$6:$B$85,$E9894))*ISNUMBER(SEARCH('Class Rules'!$C$6:$C$85,$F9894))*'Class Rules'!$A$6:$A$85))</f>
        <v>0</v>
      </c>
      <c r="N9894" s="1" t="str">
        <f t="array" ref="N9894">IF($M9894=0,'Class Rules'!$D$3,INDEX('Class Rules'!$D$6:$D$85,MATCH($M9894,'Class Rules'!$A$6:$A$85,0)))</f>
        <v>Passenger LDV</v>
      </c>
      <c r="O9894" s="1" t="str">
        <f t="array" ref="O9894">IF(SUMPRODUCT(MAX(ISNUMBER(SEARCH(Fuel_Rules!$A$6:$A$30,$E9894))*ISNUMBER(SEARCH(Fuel_Rules!$B$6:$B$30,$F9894))*(Fuel_Rules!$A$6:$A$30&lt;&gt;"")))&gt;0,"Plug-in hybrid",IF($G9894="Diesel","Diesel","Gasoline"))</f>
        <v>Gasoline</v>
      </c>
    </row>
    <row r="9895" spans="1:15" ht="15" customHeight="1" x14ac:dyDescent="0.25">
      <c r="A9895" s="1">
        <v>2022</v>
      </c>
      <c r="B9895" s="1" t="s">
        <v>12135</v>
      </c>
      <c r="C9895" s="1" t="s">
        <v>1403</v>
      </c>
      <c r="D9895" s="1" t="s">
        <v>12570</v>
      </c>
      <c r="E9895" s="1" t="s">
        <v>1305</v>
      </c>
      <c r="F9895" s="1" t="s">
        <v>1405</v>
      </c>
      <c r="G9895" s="1" t="s">
        <v>103</v>
      </c>
      <c r="H9895" s="1" t="s">
        <v>298</v>
      </c>
      <c r="I9895" s="1">
        <v>1</v>
      </c>
      <c r="J9895" s="1">
        <v>2023</v>
      </c>
      <c r="K9895" s="1">
        <v>80796</v>
      </c>
      <c r="L9895" s="1">
        <v>0</v>
      </c>
      <c r="M9895" s="1">
        <f t="array" ref="M9895">SUMPRODUCT(MAX(ISNUMBER(SEARCH('Class Rules'!$B$6:$B$85,$E9895))*ISNUMBER(SEARCH('Class Rules'!$C$6:$C$85,$F9895))*'Class Rules'!$A$6:$A$85))</f>
        <v>0</v>
      </c>
      <c r="N9895" s="1" t="str">
        <f t="array" ref="N9895">IF($M9895=0,'Class Rules'!$D$3,INDEX('Class Rules'!$D$6:$D$85,MATCH($M9895,'Class Rules'!$A$6:$A$85,0)))</f>
        <v>Passenger LDV</v>
      </c>
      <c r="O9895" s="1" t="str">
        <f t="array" ref="O9895">IF(SUMPRODUCT(MAX(ISNUMBER(SEARCH(Fuel_Rules!$A$6:$A$30,$E9895))*ISNUMBER(SEARCH(Fuel_Rules!$B$6:$B$30,$F9895))*(Fuel_Rules!$A$6:$A$30&lt;&gt;"")))&gt;0,"Plug-in hybrid",IF($G9895="Diesel","Diesel","Gasoline"))</f>
        <v>Gasoline</v>
      </c>
    </row>
    <row r="9896" spans="1:15" ht="15" customHeight="1" x14ac:dyDescent="0.25">
      <c r="A9896" s="1">
        <v>2022</v>
      </c>
      <c r="B9896" s="1" t="s">
        <v>12135</v>
      </c>
      <c r="C9896" s="1" t="s">
        <v>1409</v>
      </c>
      <c r="D9896" s="1" t="s">
        <v>12571</v>
      </c>
      <c r="E9896" s="1" t="s">
        <v>1305</v>
      </c>
      <c r="F9896" s="1" t="s">
        <v>1411</v>
      </c>
      <c r="G9896" s="1" t="s">
        <v>103</v>
      </c>
      <c r="H9896" s="1" t="s">
        <v>298</v>
      </c>
      <c r="I9896" s="1">
        <v>1</v>
      </c>
      <c r="J9896" s="1">
        <v>2023</v>
      </c>
      <c r="K9896" s="1">
        <v>87379</v>
      </c>
      <c r="L9896" s="1">
        <v>0</v>
      </c>
      <c r="M9896" s="1">
        <f t="array" ref="M9896">SUMPRODUCT(MAX(ISNUMBER(SEARCH('Class Rules'!$B$6:$B$85,$E9896))*ISNUMBER(SEARCH('Class Rules'!$C$6:$C$85,$F9896))*'Class Rules'!$A$6:$A$85))</f>
        <v>0</v>
      </c>
      <c r="N9896" s="1" t="str">
        <f t="array" ref="N9896">IF($M9896=0,'Class Rules'!$D$3,INDEX('Class Rules'!$D$6:$D$85,MATCH($M9896,'Class Rules'!$A$6:$A$85,0)))</f>
        <v>Passenger LDV</v>
      </c>
      <c r="O9896" s="1" t="str">
        <f t="array" ref="O9896">IF(SUMPRODUCT(MAX(ISNUMBER(SEARCH(Fuel_Rules!$A$6:$A$30,$E9896))*ISNUMBER(SEARCH(Fuel_Rules!$B$6:$B$30,$F9896))*(Fuel_Rules!$A$6:$A$30&lt;&gt;"")))&gt;0,"Plug-in hybrid",IF($G9896="Diesel","Diesel","Gasoline"))</f>
        <v>Gasoline</v>
      </c>
    </row>
    <row r="9897" spans="1:15" ht="15" customHeight="1" x14ac:dyDescent="0.25">
      <c r="A9897" s="1">
        <v>2022</v>
      </c>
      <c r="B9897" s="1" t="s">
        <v>12135</v>
      </c>
      <c r="C9897" s="1" t="s">
        <v>1430</v>
      </c>
      <c r="D9897" s="1" t="s">
        <v>12572</v>
      </c>
      <c r="E9897" s="1" t="s">
        <v>1305</v>
      </c>
      <c r="F9897" s="1" t="s">
        <v>1432</v>
      </c>
      <c r="G9897" s="1" t="s">
        <v>103</v>
      </c>
      <c r="H9897" s="1" t="s">
        <v>437</v>
      </c>
      <c r="I9897" s="1">
        <v>1</v>
      </c>
      <c r="J9897" s="1">
        <v>2023</v>
      </c>
      <c r="K9897" s="1">
        <v>125822</v>
      </c>
      <c r="L9897" s="1">
        <v>0</v>
      </c>
      <c r="M9897" s="1">
        <f t="array" ref="M9897">SUMPRODUCT(MAX(ISNUMBER(SEARCH('Class Rules'!$B$6:$B$85,$E9897))*ISNUMBER(SEARCH('Class Rules'!$C$6:$C$85,$F9897))*'Class Rules'!$A$6:$A$85))</f>
        <v>0</v>
      </c>
      <c r="N9897" s="1" t="str">
        <f t="array" ref="N9897">IF($M9897=0,'Class Rules'!$D$3,INDEX('Class Rules'!$D$6:$D$85,MATCH($M9897,'Class Rules'!$A$6:$A$85,0)))</f>
        <v>Passenger LDV</v>
      </c>
      <c r="O9897" s="1" t="str">
        <f t="array" ref="O9897">IF(SUMPRODUCT(MAX(ISNUMBER(SEARCH(Fuel_Rules!$A$6:$A$30,$E9897))*ISNUMBER(SEARCH(Fuel_Rules!$B$6:$B$30,$F9897))*(Fuel_Rules!$A$6:$A$30&lt;&gt;"")))&gt;0,"Plug-in hybrid",IF($G9897="Diesel","Diesel","Gasoline"))</f>
        <v>Gasoline</v>
      </c>
    </row>
    <row r="9898" spans="1:15" ht="15" customHeight="1" x14ac:dyDescent="0.25">
      <c r="A9898" s="1">
        <v>2022</v>
      </c>
      <c r="B9898" s="1" t="s">
        <v>12135</v>
      </c>
      <c r="C9898" s="1" t="s">
        <v>1430</v>
      </c>
      <c r="D9898" s="1" t="s">
        <v>12573</v>
      </c>
      <c r="E9898" s="1" t="s">
        <v>1305</v>
      </c>
      <c r="F9898" s="1" t="s">
        <v>1432</v>
      </c>
      <c r="G9898" s="1" t="s">
        <v>103</v>
      </c>
      <c r="H9898" s="1" t="s">
        <v>437</v>
      </c>
      <c r="I9898" s="1">
        <v>1</v>
      </c>
      <c r="J9898" s="1">
        <v>2023</v>
      </c>
      <c r="K9898" s="1">
        <v>120000</v>
      </c>
      <c r="L9898" s="1">
        <v>0</v>
      </c>
      <c r="M9898" s="1">
        <f t="array" ref="M9898">SUMPRODUCT(MAX(ISNUMBER(SEARCH('Class Rules'!$B$6:$B$85,$E9898))*ISNUMBER(SEARCH('Class Rules'!$C$6:$C$85,$F9898))*'Class Rules'!$A$6:$A$85))</f>
        <v>0</v>
      </c>
      <c r="N9898" s="1" t="str">
        <f t="array" ref="N9898">IF($M9898=0,'Class Rules'!$D$3,INDEX('Class Rules'!$D$6:$D$85,MATCH($M9898,'Class Rules'!$A$6:$A$85,0)))</f>
        <v>Passenger LDV</v>
      </c>
      <c r="O9898" s="1" t="str">
        <f t="array" ref="O9898">IF(SUMPRODUCT(MAX(ISNUMBER(SEARCH(Fuel_Rules!$A$6:$A$30,$E9898))*ISNUMBER(SEARCH(Fuel_Rules!$B$6:$B$30,$F9898))*(Fuel_Rules!$A$6:$A$30&lt;&gt;"")))&gt;0,"Plug-in hybrid",IF($G9898="Diesel","Diesel","Gasoline"))</f>
        <v>Gasoline</v>
      </c>
    </row>
    <row r="9899" spans="1:15" ht="15" customHeight="1" x14ac:dyDescent="0.25">
      <c r="A9899" s="1">
        <v>2022</v>
      </c>
      <c r="B9899" s="1" t="s">
        <v>12135</v>
      </c>
      <c r="C9899" s="1" t="s">
        <v>1433</v>
      </c>
      <c r="D9899" s="1" t="s">
        <v>12574</v>
      </c>
      <c r="E9899" s="1" t="s">
        <v>1305</v>
      </c>
      <c r="F9899" s="1" t="s">
        <v>1435</v>
      </c>
      <c r="G9899" s="1" t="s">
        <v>103</v>
      </c>
      <c r="H9899" s="1" t="s">
        <v>437</v>
      </c>
      <c r="I9899" s="1">
        <v>2</v>
      </c>
      <c r="J9899" s="1">
        <v>2023</v>
      </c>
      <c r="K9899" s="1">
        <v>172415</v>
      </c>
      <c r="L9899" s="1">
        <v>0</v>
      </c>
      <c r="M9899" s="1">
        <f t="array" ref="M9899">SUMPRODUCT(MAX(ISNUMBER(SEARCH('Class Rules'!$B$6:$B$85,$E9899))*ISNUMBER(SEARCH('Class Rules'!$C$6:$C$85,$F9899))*'Class Rules'!$A$6:$A$85))</f>
        <v>0</v>
      </c>
      <c r="N9899" s="1" t="str">
        <f t="array" ref="N9899">IF($M9899=0,'Class Rules'!$D$3,INDEX('Class Rules'!$D$6:$D$85,MATCH($M9899,'Class Rules'!$A$6:$A$85,0)))</f>
        <v>Passenger LDV</v>
      </c>
      <c r="O9899" s="1" t="str">
        <f t="array" ref="O9899">IF(SUMPRODUCT(MAX(ISNUMBER(SEARCH(Fuel_Rules!$A$6:$A$30,$E9899))*ISNUMBER(SEARCH(Fuel_Rules!$B$6:$B$30,$F9899))*(Fuel_Rules!$A$6:$A$30&lt;&gt;"")))&gt;0,"Plug-in hybrid",IF($G9899="Diesel","Diesel","Gasoline"))</f>
        <v>Gasoline</v>
      </c>
    </row>
    <row r="9900" spans="1:15" ht="15" customHeight="1" x14ac:dyDescent="0.25">
      <c r="A9900" s="1">
        <v>2022</v>
      </c>
      <c r="B9900" s="1" t="s">
        <v>12135</v>
      </c>
      <c r="C9900" s="1" t="s">
        <v>1433</v>
      </c>
      <c r="D9900" s="1" t="s">
        <v>12575</v>
      </c>
      <c r="E9900" s="1" t="s">
        <v>1305</v>
      </c>
      <c r="F9900" s="1" t="s">
        <v>1435</v>
      </c>
      <c r="G9900" s="1" t="s">
        <v>103</v>
      </c>
      <c r="H9900" s="1" t="s">
        <v>437</v>
      </c>
      <c r="I9900" s="1">
        <v>2</v>
      </c>
      <c r="J9900" s="1">
        <v>2023</v>
      </c>
      <c r="K9900" s="1">
        <v>159228</v>
      </c>
      <c r="L9900" s="1">
        <v>0</v>
      </c>
      <c r="M9900" s="1">
        <f t="array" ref="M9900">SUMPRODUCT(MAX(ISNUMBER(SEARCH('Class Rules'!$B$6:$B$85,$E9900))*ISNUMBER(SEARCH('Class Rules'!$C$6:$C$85,$F9900))*'Class Rules'!$A$6:$A$85))</f>
        <v>0</v>
      </c>
      <c r="N9900" s="1" t="str">
        <f t="array" ref="N9900">IF($M9900=0,'Class Rules'!$D$3,INDEX('Class Rules'!$D$6:$D$85,MATCH($M9900,'Class Rules'!$A$6:$A$85,0)))</f>
        <v>Passenger LDV</v>
      </c>
      <c r="O9900" s="1" t="str">
        <f t="array" ref="O9900">IF(SUMPRODUCT(MAX(ISNUMBER(SEARCH(Fuel_Rules!$A$6:$A$30,$E9900))*ISNUMBER(SEARCH(Fuel_Rules!$B$6:$B$30,$F9900))*(Fuel_Rules!$A$6:$A$30&lt;&gt;"")))&gt;0,"Plug-in hybrid",IF($G9900="Diesel","Diesel","Gasoline"))</f>
        <v>Gasoline</v>
      </c>
    </row>
    <row r="9901" spans="1:15" ht="15" customHeight="1" x14ac:dyDescent="0.25">
      <c r="A9901" s="1">
        <v>2022</v>
      </c>
      <c r="B9901" s="1" t="s">
        <v>12135</v>
      </c>
      <c r="C9901" s="1" t="s">
        <v>1436</v>
      </c>
      <c r="D9901" s="1" t="s">
        <v>12576</v>
      </c>
      <c r="E9901" s="1" t="s">
        <v>1305</v>
      </c>
      <c r="F9901" s="1" t="s">
        <v>1438</v>
      </c>
      <c r="G9901" s="1" t="s">
        <v>103</v>
      </c>
      <c r="H9901" s="1" t="s">
        <v>437</v>
      </c>
      <c r="I9901" s="1">
        <v>1</v>
      </c>
      <c r="J9901" s="1">
        <v>2023</v>
      </c>
      <c r="K9901" s="1">
        <v>153354</v>
      </c>
      <c r="L9901" s="1">
        <v>0</v>
      </c>
      <c r="M9901" s="1">
        <f t="array" ref="M9901">SUMPRODUCT(MAX(ISNUMBER(SEARCH('Class Rules'!$B$6:$B$85,$E9901))*ISNUMBER(SEARCH('Class Rules'!$C$6:$C$85,$F9901))*'Class Rules'!$A$6:$A$85))</f>
        <v>0</v>
      </c>
      <c r="N9901" s="1" t="str">
        <f t="array" ref="N9901">IF($M9901=0,'Class Rules'!$D$3,INDEX('Class Rules'!$D$6:$D$85,MATCH($M9901,'Class Rules'!$A$6:$A$85,0)))</f>
        <v>Passenger LDV</v>
      </c>
      <c r="O9901" s="1" t="str">
        <f t="array" ref="O9901">IF(SUMPRODUCT(MAX(ISNUMBER(SEARCH(Fuel_Rules!$A$6:$A$30,$E9901))*ISNUMBER(SEARCH(Fuel_Rules!$B$6:$B$30,$F9901))*(Fuel_Rules!$A$6:$A$30&lt;&gt;"")))&gt;0,"Plug-in hybrid",IF($G9901="Diesel","Diesel","Gasoline"))</f>
        <v>Gasoline</v>
      </c>
    </row>
    <row r="9902" spans="1:15" ht="15" customHeight="1" x14ac:dyDescent="0.25">
      <c r="A9902" s="1">
        <v>2022</v>
      </c>
      <c r="B9902" s="1" t="s">
        <v>12135</v>
      </c>
      <c r="C9902" s="1" t="s">
        <v>1436</v>
      </c>
      <c r="D9902" s="1" t="s">
        <v>12577</v>
      </c>
      <c r="E9902" s="1" t="s">
        <v>1305</v>
      </c>
      <c r="F9902" s="1" t="s">
        <v>1438</v>
      </c>
      <c r="G9902" s="1" t="s">
        <v>103</v>
      </c>
      <c r="H9902" s="1" t="s">
        <v>437</v>
      </c>
      <c r="I9902" s="1">
        <v>1</v>
      </c>
      <c r="J9902" s="1">
        <v>2023</v>
      </c>
      <c r="K9902" s="1">
        <v>146951</v>
      </c>
      <c r="L9902" s="1">
        <v>0</v>
      </c>
      <c r="M9902" s="1">
        <f t="array" ref="M9902">SUMPRODUCT(MAX(ISNUMBER(SEARCH('Class Rules'!$B$6:$B$85,$E9902))*ISNUMBER(SEARCH('Class Rules'!$C$6:$C$85,$F9902))*'Class Rules'!$A$6:$A$85))</f>
        <v>0</v>
      </c>
      <c r="N9902" s="1" t="str">
        <f t="array" ref="N9902">IF($M9902=0,'Class Rules'!$D$3,INDEX('Class Rules'!$D$6:$D$85,MATCH($M9902,'Class Rules'!$A$6:$A$85,0)))</f>
        <v>Passenger LDV</v>
      </c>
      <c r="O9902" s="1" t="str">
        <f t="array" ref="O9902">IF(SUMPRODUCT(MAX(ISNUMBER(SEARCH(Fuel_Rules!$A$6:$A$30,$E9902))*ISNUMBER(SEARCH(Fuel_Rules!$B$6:$B$30,$F9902))*(Fuel_Rules!$A$6:$A$30&lt;&gt;"")))&gt;0,"Plug-in hybrid",IF($G9902="Diesel","Diesel","Gasoline"))</f>
        <v>Gasoline</v>
      </c>
    </row>
    <row r="9903" spans="1:15" ht="15" customHeight="1" x14ac:dyDescent="0.25">
      <c r="A9903" s="1">
        <v>2022</v>
      </c>
      <c r="B9903" s="1" t="s">
        <v>12135</v>
      </c>
      <c r="C9903" s="1" t="s">
        <v>1439</v>
      </c>
      <c r="D9903" s="1" t="s">
        <v>12578</v>
      </c>
      <c r="E9903" s="1" t="s">
        <v>1305</v>
      </c>
      <c r="F9903" s="1" t="s">
        <v>1441</v>
      </c>
      <c r="G9903" s="1" t="s">
        <v>103</v>
      </c>
      <c r="H9903" s="1" t="s">
        <v>437</v>
      </c>
      <c r="I9903" s="1">
        <v>1</v>
      </c>
      <c r="J9903" s="1">
        <v>2023</v>
      </c>
      <c r="K9903" s="1">
        <v>137211</v>
      </c>
      <c r="L9903" s="1">
        <v>0</v>
      </c>
      <c r="M9903" s="1">
        <f t="array" ref="M9903">SUMPRODUCT(MAX(ISNUMBER(SEARCH('Class Rules'!$B$6:$B$85,$E9903))*ISNUMBER(SEARCH('Class Rules'!$C$6:$C$85,$F9903))*'Class Rules'!$A$6:$A$85))</f>
        <v>0</v>
      </c>
      <c r="N9903" s="1" t="str">
        <f t="array" ref="N9903">IF($M9903=0,'Class Rules'!$D$3,INDEX('Class Rules'!$D$6:$D$85,MATCH($M9903,'Class Rules'!$A$6:$A$85,0)))</f>
        <v>Passenger LDV</v>
      </c>
      <c r="O9903" s="1" t="str">
        <f t="array" ref="O9903">IF(SUMPRODUCT(MAX(ISNUMBER(SEARCH(Fuel_Rules!$A$6:$A$30,$E9903))*ISNUMBER(SEARCH(Fuel_Rules!$B$6:$B$30,$F9903))*(Fuel_Rules!$A$6:$A$30&lt;&gt;"")))&gt;0,"Plug-in hybrid",IF($G9903="Diesel","Diesel","Gasoline"))</f>
        <v>Gasoline</v>
      </c>
    </row>
    <row r="9904" spans="1:15" ht="15" customHeight="1" x14ac:dyDescent="0.25">
      <c r="A9904" s="1">
        <v>2022</v>
      </c>
      <c r="B9904" s="1" t="s">
        <v>12135</v>
      </c>
      <c r="C9904" s="1" t="s">
        <v>1439</v>
      </c>
      <c r="D9904" s="1" t="s">
        <v>12579</v>
      </c>
      <c r="E9904" s="1" t="s">
        <v>1305</v>
      </c>
      <c r="F9904" s="1" t="s">
        <v>1441</v>
      </c>
      <c r="G9904" s="1" t="s">
        <v>103</v>
      </c>
      <c r="H9904" s="1" t="s">
        <v>437</v>
      </c>
      <c r="I9904" s="1">
        <v>1</v>
      </c>
      <c r="J9904" s="1">
        <v>2023</v>
      </c>
      <c r="K9904" s="1">
        <v>130657</v>
      </c>
      <c r="L9904" s="1">
        <v>0</v>
      </c>
      <c r="M9904" s="1">
        <f t="array" ref="M9904">SUMPRODUCT(MAX(ISNUMBER(SEARCH('Class Rules'!$B$6:$B$85,$E9904))*ISNUMBER(SEARCH('Class Rules'!$C$6:$C$85,$F9904))*'Class Rules'!$A$6:$A$85))</f>
        <v>0</v>
      </c>
      <c r="N9904" s="1" t="str">
        <f t="array" ref="N9904">IF($M9904=0,'Class Rules'!$D$3,INDEX('Class Rules'!$D$6:$D$85,MATCH($M9904,'Class Rules'!$A$6:$A$85,0)))</f>
        <v>Passenger LDV</v>
      </c>
      <c r="O9904" s="1" t="str">
        <f t="array" ref="O9904">IF(SUMPRODUCT(MAX(ISNUMBER(SEARCH(Fuel_Rules!$A$6:$A$30,$E9904))*ISNUMBER(SEARCH(Fuel_Rules!$B$6:$B$30,$F9904))*(Fuel_Rules!$A$6:$A$30&lt;&gt;"")))&gt;0,"Plug-in hybrid",IF($G9904="Diesel","Diesel","Gasoline"))</f>
        <v>Gasoline</v>
      </c>
    </row>
    <row r="9905" spans="1:15" ht="15" customHeight="1" x14ac:dyDescent="0.25">
      <c r="A9905" s="1">
        <v>2022</v>
      </c>
      <c r="B9905" s="1" t="s">
        <v>12135</v>
      </c>
      <c r="C9905" s="1" t="s">
        <v>1442</v>
      </c>
      <c r="D9905" s="1" t="s">
        <v>12580</v>
      </c>
      <c r="E9905" s="1" t="s">
        <v>1305</v>
      </c>
      <c r="F9905" s="1" t="s">
        <v>1444</v>
      </c>
      <c r="G9905" s="1" t="s">
        <v>103</v>
      </c>
      <c r="H9905" s="1" t="s">
        <v>298</v>
      </c>
      <c r="I9905" s="1">
        <v>1</v>
      </c>
      <c r="J9905" s="1">
        <v>2023</v>
      </c>
      <c r="K9905" s="1">
        <v>94404</v>
      </c>
      <c r="L9905" s="1">
        <v>0</v>
      </c>
      <c r="M9905" s="1">
        <f t="array" ref="M9905">SUMPRODUCT(MAX(ISNUMBER(SEARCH('Class Rules'!$B$6:$B$85,$E9905))*ISNUMBER(SEARCH('Class Rules'!$C$6:$C$85,$F9905))*'Class Rules'!$A$6:$A$85))</f>
        <v>0</v>
      </c>
      <c r="N9905" s="1" t="str">
        <f t="array" ref="N9905">IF($M9905=0,'Class Rules'!$D$3,INDEX('Class Rules'!$D$6:$D$85,MATCH($M9905,'Class Rules'!$A$6:$A$85,0)))</f>
        <v>Passenger LDV</v>
      </c>
      <c r="O9905" s="1" t="str">
        <f t="array" ref="O9905">IF(SUMPRODUCT(MAX(ISNUMBER(SEARCH(Fuel_Rules!$A$6:$A$30,$E9905))*ISNUMBER(SEARCH(Fuel_Rules!$B$6:$B$30,$F9905))*(Fuel_Rules!$A$6:$A$30&lt;&gt;"")))&gt;0,"Plug-in hybrid",IF($G9905="Diesel","Diesel","Gasoline"))</f>
        <v>Gasoline</v>
      </c>
    </row>
    <row r="9906" spans="1:15" ht="15" customHeight="1" x14ac:dyDescent="0.25">
      <c r="A9906" s="1">
        <v>2022</v>
      </c>
      <c r="B9906" s="1" t="s">
        <v>12135</v>
      </c>
      <c r="C9906" s="1" t="s">
        <v>1445</v>
      </c>
      <c r="D9906" s="1" t="s">
        <v>12581</v>
      </c>
      <c r="E9906" s="1" t="s">
        <v>1305</v>
      </c>
      <c r="F9906" s="1" t="s">
        <v>1447</v>
      </c>
      <c r="G9906" s="1" t="s">
        <v>103</v>
      </c>
      <c r="H9906" s="1" t="s">
        <v>437</v>
      </c>
      <c r="I9906" s="1">
        <v>1</v>
      </c>
      <c r="J9906" s="1">
        <v>2023</v>
      </c>
      <c r="K9906" s="1">
        <v>125049</v>
      </c>
      <c r="L9906" s="1">
        <v>0</v>
      </c>
      <c r="M9906" s="1">
        <f t="array" ref="M9906">SUMPRODUCT(MAX(ISNUMBER(SEARCH('Class Rules'!$B$6:$B$85,$E9906))*ISNUMBER(SEARCH('Class Rules'!$C$6:$C$85,$F9906))*'Class Rules'!$A$6:$A$85))</f>
        <v>0</v>
      </c>
      <c r="N9906" s="1" t="str">
        <f t="array" ref="N9906">IF($M9906=0,'Class Rules'!$D$3,INDEX('Class Rules'!$D$6:$D$85,MATCH($M9906,'Class Rules'!$A$6:$A$85,0)))</f>
        <v>Passenger LDV</v>
      </c>
      <c r="O9906" s="1" t="str">
        <f t="array" ref="O9906">IF(SUMPRODUCT(MAX(ISNUMBER(SEARCH(Fuel_Rules!$A$6:$A$30,$E9906))*ISNUMBER(SEARCH(Fuel_Rules!$B$6:$B$30,$F9906))*(Fuel_Rules!$A$6:$A$30&lt;&gt;"")))&gt;0,"Plug-in hybrid",IF($G9906="Diesel","Diesel","Gasoline"))</f>
        <v>Gasoline</v>
      </c>
    </row>
    <row r="9907" spans="1:15" ht="15" customHeight="1" x14ac:dyDescent="0.25">
      <c r="A9907" s="1">
        <v>2022</v>
      </c>
      <c r="B9907" s="1" t="s">
        <v>12135</v>
      </c>
      <c r="C9907" s="1" t="s">
        <v>1445</v>
      </c>
      <c r="D9907" s="1" t="s">
        <v>12582</v>
      </c>
      <c r="E9907" s="1" t="s">
        <v>1305</v>
      </c>
      <c r="F9907" s="1" t="s">
        <v>1447</v>
      </c>
      <c r="G9907" s="1" t="s">
        <v>103</v>
      </c>
      <c r="H9907" s="1" t="s">
        <v>437</v>
      </c>
      <c r="I9907" s="1">
        <v>1</v>
      </c>
      <c r="J9907" s="1">
        <v>2023</v>
      </c>
      <c r="K9907" s="1">
        <v>118008</v>
      </c>
      <c r="L9907" s="1">
        <v>0</v>
      </c>
      <c r="M9907" s="1">
        <f t="array" ref="M9907">SUMPRODUCT(MAX(ISNUMBER(SEARCH('Class Rules'!$B$6:$B$85,$E9907))*ISNUMBER(SEARCH('Class Rules'!$C$6:$C$85,$F9907))*'Class Rules'!$A$6:$A$85))</f>
        <v>0</v>
      </c>
      <c r="N9907" s="1" t="str">
        <f t="array" ref="N9907">IF($M9907=0,'Class Rules'!$D$3,INDEX('Class Rules'!$D$6:$D$85,MATCH($M9907,'Class Rules'!$A$6:$A$85,0)))</f>
        <v>Passenger LDV</v>
      </c>
      <c r="O9907" s="1" t="str">
        <f t="array" ref="O9907">IF(SUMPRODUCT(MAX(ISNUMBER(SEARCH(Fuel_Rules!$A$6:$A$30,$E9907))*ISNUMBER(SEARCH(Fuel_Rules!$B$6:$B$30,$F9907))*(Fuel_Rules!$A$6:$A$30&lt;&gt;"")))&gt;0,"Plug-in hybrid",IF($G9907="Diesel","Diesel","Gasoline"))</f>
        <v>Gasoline</v>
      </c>
    </row>
    <row r="9908" spans="1:15" ht="15" customHeight="1" x14ac:dyDescent="0.25">
      <c r="A9908" s="1">
        <v>2022</v>
      </c>
      <c r="B9908" s="1" t="s">
        <v>12135</v>
      </c>
      <c r="C9908" s="1" t="s">
        <v>1448</v>
      </c>
      <c r="D9908" s="1" t="s">
        <v>12583</v>
      </c>
      <c r="E9908" s="1" t="s">
        <v>1305</v>
      </c>
      <c r="F9908" s="1" t="s">
        <v>1450</v>
      </c>
      <c r="G9908" s="1" t="s">
        <v>103</v>
      </c>
      <c r="H9908" s="1" t="s">
        <v>437</v>
      </c>
      <c r="I9908" s="1">
        <v>1</v>
      </c>
      <c r="J9908" s="1">
        <v>2023</v>
      </c>
      <c r="K9908" s="1">
        <v>115197</v>
      </c>
      <c r="L9908" s="1">
        <v>0</v>
      </c>
      <c r="M9908" s="1">
        <f t="array" ref="M9908">SUMPRODUCT(MAX(ISNUMBER(SEARCH('Class Rules'!$B$6:$B$85,$E9908))*ISNUMBER(SEARCH('Class Rules'!$C$6:$C$85,$F9908))*'Class Rules'!$A$6:$A$85))</f>
        <v>0</v>
      </c>
      <c r="N9908" s="1" t="str">
        <f t="array" ref="N9908">IF($M9908=0,'Class Rules'!$D$3,INDEX('Class Rules'!$D$6:$D$85,MATCH($M9908,'Class Rules'!$A$6:$A$85,0)))</f>
        <v>Passenger LDV</v>
      </c>
      <c r="O9908" s="1" t="str">
        <f t="array" ref="O9908">IF(SUMPRODUCT(MAX(ISNUMBER(SEARCH(Fuel_Rules!$A$6:$A$30,$E9908))*ISNUMBER(SEARCH(Fuel_Rules!$B$6:$B$30,$F9908))*(Fuel_Rules!$A$6:$A$30&lt;&gt;"")))&gt;0,"Plug-in hybrid",IF($G9908="Diesel","Diesel","Gasoline"))</f>
        <v>Gasoline</v>
      </c>
    </row>
    <row r="9909" spans="1:15" ht="15" customHeight="1" x14ac:dyDescent="0.25">
      <c r="A9909" s="1">
        <v>2022</v>
      </c>
      <c r="B9909" s="1" t="s">
        <v>12135</v>
      </c>
      <c r="C9909" s="1" t="s">
        <v>1448</v>
      </c>
      <c r="D9909" s="1" t="s">
        <v>12584</v>
      </c>
      <c r="E9909" s="1" t="s">
        <v>1305</v>
      </c>
      <c r="F9909" s="1" t="s">
        <v>1450</v>
      </c>
      <c r="G9909" s="1" t="s">
        <v>103</v>
      </c>
      <c r="H9909" s="1" t="s">
        <v>437</v>
      </c>
      <c r="I9909" s="1">
        <v>1</v>
      </c>
      <c r="J9909" s="1">
        <v>2023</v>
      </c>
      <c r="K9909" s="1">
        <v>105387</v>
      </c>
      <c r="L9909" s="1">
        <v>0</v>
      </c>
      <c r="M9909" s="1">
        <f t="array" ref="M9909">SUMPRODUCT(MAX(ISNUMBER(SEARCH('Class Rules'!$B$6:$B$85,$E9909))*ISNUMBER(SEARCH('Class Rules'!$C$6:$C$85,$F9909))*'Class Rules'!$A$6:$A$85))</f>
        <v>0</v>
      </c>
      <c r="N9909" s="1" t="str">
        <f t="array" ref="N9909">IF($M9909=0,'Class Rules'!$D$3,INDEX('Class Rules'!$D$6:$D$85,MATCH($M9909,'Class Rules'!$A$6:$A$85,0)))</f>
        <v>Passenger LDV</v>
      </c>
      <c r="O9909" s="1" t="str">
        <f t="array" ref="O9909">IF(SUMPRODUCT(MAX(ISNUMBER(SEARCH(Fuel_Rules!$A$6:$A$30,$E9909))*ISNUMBER(SEARCH(Fuel_Rules!$B$6:$B$30,$F9909))*(Fuel_Rules!$A$6:$A$30&lt;&gt;"")))&gt;0,"Plug-in hybrid",IF($G9909="Diesel","Diesel","Gasoline"))</f>
        <v>Gasoline</v>
      </c>
    </row>
    <row r="9910" spans="1:15" ht="15" customHeight="1" x14ac:dyDescent="0.25">
      <c r="A9910" s="1">
        <v>2022</v>
      </c>
      <c r="B9910" s="1" t="s">
        <v>12135</v>
      </c>
      <c r="C9910" s="1" t="s">
        <v>1451</v>
      </c>
      <c r="D9910" s="1" t="s">
        <v>12585</v>
      </c>
      <c r="E9910" s="1" t="s">
        <v>1305</v>
      </c>
      <c r="F9910" s="1" t="s">
        <v>1453</v>
      </c>
      <c r="G9910" s="1" t="s">
        <v>103</v>
      </c>
      <c r="H9910" s="1" t="s">
        <v>298</v>
      </c>
      <c r="I9910" s="1">
        <v>1</v>
      </c>
      <c r="J9910" s="1">
        <v>2023</v>
      </c>
      <c r="K9910" s="1">
        <v>100802</v>
      </c>
      <c r="L9910" s="1">
        <v>0</v>
      </c>
      <c r="M9910" s="1">
        <f t="array" ref="M9910">SUMPRODUCT(MAX(ISNUMBER(SEARCH('Class Rules'!$B$6:$B$85,$E9910))*ISNUMBER(SEARCH('Class Rules'!$C$6:$C$85,$F9910))*'Class Rules'!$A$6:$A$85))</f>
        <v>0</v>
      </c>
      <c r="N9910" s="1" t="str">
        <f t="array" ref="N9910">IF($M9910=0,'Class Rules'!$D$3,INDEX('Class Rules'!$D$6:$D$85,MATCH($M9910,'Class Rules'!$A$6:$A$85,0)))</f>
        <v>Passenger LDV</v>
      </c>
      <c r="O9910" s="1" t="str">
        <f t="array" ref="O9910">IF(SUMPRODUCT(MAX(ISNUMBER(SEARCH(Fuel_Rules!$A$6:$A$30,$E9910))*ISNUMBER(SEARCH(Fuel_Rules!$B$6:$B$30,$F9910))*(Fuel_Rules!$A$6:$A$30&lt;&gt;"")))&gt;0,"Plug-in hybrid",IF($G9910="Diesel","Diesel","Gasoline"))</f>
        <v>Gasoline</v>
      </c>
    </row>
    <row r="9911" spans="1:15" ht="15" customHeight="1" x14ac:dyDescent="0.25">
      <c r="A9911" s="1">
        <v>2022</v>
      </c>
      <c r="B9911" s="1" t="s">
        <v>12135</v>
      </c>
      <c r="C9911" s="1" t="s">
        <v>1454</v>
      </c>
      <c r="D9911" s="1" t="s">
        <v>12586</v>
      </c>
      <c r="E9911" s="1" t="s">
        <v>1305</v>
      </c>
      <c r="F9911" s="1" t="s">
        <v>1456</v>
      </c>
      <c r="G9911" s="1" t="s">
        <v>103</v>
      </c>
      <c r="H9911" s="1" t="s">
        <v>437</v>
      </c>
      <c r="I9911" s="1">
        <v>1</v>
      </c>
      <c r="J9911" s="1">
        <v>2023</v>
      </c>
      <c r="K9911" s="1">
        <v>118341</v>
      </c>
      <c r="L9911" s="1">
        <v>0</v>
      </c>
      <c r="M9911" s="1">
        <f t="array" ref="M9911">SUMPRODUCT(MAX(ISNUMBER(SEARCH('Class Rules'!$B$6:$B$85,$E9911))*ISNUMBER(SEARCH('Class Rules'!$C$6:$C$85,$F9911))*'Class Rules'!$A$6:$A$85))</f>
        <v>0</v>
      </c>
      <c r="N9911" s="1" t="str">
        <f t="array" ref="N9911">IF($M9911=0,'Class Rules'!$D$3,INDEX('Class Rules'!$D$6:$D$85,MATCH($M9911,'Class Rules'!$A$6:$A$85,0)))</f>
        <v>Passenger LDV</v>
      </c>
      <c r="O9911" s="1" t="str">
        <f t="array" ref="O9911">IF(SUMPRODUCT(MAX(ISNUMBER(SEARCH(Fuel_Rules!$A$6:$A$30,$E9911))*ISNUMBER(SEARCH(Fuel_Rules!$B$6:$B$30,$F9911))*(Fuel_Rules!$A$6:$A$30&lt;&gt;"")))&gt;0,"Plug-in hybrid",IF($G9911="Diesel","Diesel","Gasoline"))</f>
        <v>Gasoline</v>
      </c>
    </row>
    <row r="9912" spans="1:15" ht="15" customHeight="1" x14ac:dyDescent="0.25">
      <c r="A9912" s="1">
        <v>2022</v>
      </c>
      <c r="B9912" s="1" t="s">
        <v>12135</v>
      </c>
      <c r="C9912" s="1" t="s">
        <v>1454</v>
      </c>
      <c r="D9912" s="1" t="s">
        <v>12587</v>
      </c>
      <c r="E9912" s="1" t="s">
        <v>1305</v>
      </c>
      <c r="F9912" s="1" t="s">
        <v>1456</v>
      </c>
      <c r="G9912" s="1" t="s">
        <v>103</v>
      </c>
      <c r="H9912" s="1" t="s">
        <v>437</v>
      </c>
      <c r="I9912" s="1">
        <v>1</v>
      </c>
      <c r="J9912" s="1">
        <v>2023</v>
      </c>
      <c r="K9912" s="1">
        <v>105711</v>
      </c>
      <c r="L9912" s="1">
        <v>0</v>
      </c>
      <c r="M9912" s="1">
        <f t="array" ref="M9912">SUMPRODUCT(MAX(ISNUMBER(SEARCH('Class Rules'!$B$6:$B$85,$E9912))*ISNUMBER(SEARCH('Class Rules'!$C$6:$C$85,$F9912))*'Class Rules'!$A$6:$A$85))</f>
        <v>0</v>
      </c>
      <c r="N9912" s="1" t="str">
        <f t="array" ref="N9912">IF($M9912=0,'Class Rules'!$D$3,INDEX('Class Rules'!$D$6:$D$85,MATCH($M9912,'Class Rules'!$A$6:$A$85,0)))</f>
        <v>Passenger LDV</v>
      </c>
      <c r="O9912" s="1" t="str">
        <f t="array" ref="O9912">IF(SUMPRODUCT(MAX(ISNUMBER(SEARCH(Fuel_Rules!$A$6:$A$30,$E9912))*ISNUMBER(SEARCH(Fuel_Rules!$B$6:$B$30,$F9912))*(Fuel_Rules!$A$6:$A$30&lt;&gt;"")))&gt;0,"Plug-in hybrid",IF($G9912="Diesel","Diesel","Gasoline"))</f>
        <v>Gasoline</v>
      </c>
    </row>
    <row r="9913" spans="1:15" ht="15" customHeight="1" x14ac:dyDescent="0.25">
      <c r="A9913" s="1">
        <v>2022</v>
      </c>
      <c r="B9913" s="1" t="s">
        <v>12135</v>
      </c>
      <c r="C9913" s="1" t="s">
        <v>1457</v>
      </c>
      <c r="D9913" s="1" t="s">
        <v>12588</v>
      </c>
      <c r="E9913" s="1" t="s">
        <v>1305</v>
      </c>
      <c r="F9913" s="1" t="s">
        <v>1459</v>
      </c>
      <c r="G9913" s="1" t="s">
        <v>103</v>
      </c>
      <c r="H9913" s="1" t="s">
        <v>437</v>
      </c>
      <c r="I9913" s="1">
        <v>1</v>
      </c>
      <c r="J9913" s="1">
        <v>2023</v>
      </c>
      <c r="K9913" s="1">
        <v>107993</v>
      </c>
      <c r="L9913" s="1">
        <v>0</v>
      </c>
      <c r="M9913" s="1">
        <f t="array" ref="M9913">SUMPRODUCT(MAX(ISNUMBER(SEARCH('Class Rules'!$B$6:$B$85,$E9913))*ISNUMBER(SEARCH('Class Rules'!$C$6:$C$85,$F9913))*'Class Rules'!$A$6:$A$85))</f>
        <v>0</v>
      </c>
      <c r="N9913" s="1" t="str">
        <f t="array" ref="N9913">IF($M9913=0,'Class Rules'!$D$3,INDEX('Class Rules'!$D$6:$D$85,MATCH($M9913,'Class Rules'!$A$6:$A$85,0)))</f>
        <v>Passenger LDV</v>
      </c>
      <c r="O9913" s="1" t="str">
        <f t="array" ref="O9913">IF(SUMPRODUCT(MAX(ISNUMBER(SEARCH(Fuel_Rules!$A$6:$A$30,$E9913))*ISNUMBER(SEARCH(Fuel_Rules!$B$6:$B$30,$F9913))*(Fuel_Rules!$A$6:$A$30&lt;&gt;"")))&gt;0,"Plug-in hybrid",IF($G9913="Diesel","Diesel","Gasoline"))</f>
        <v>Gasoline</v>
      </c>
    </row>
    <row r="9914" spans="1:15" ht="15" customHeight="1" x14ac:dyDescent="0.25">
      <c r="A9914" s="1">
        <v>2022</v>
      </c>
      <c r="B9914" s="1" t="s">
        <v>12135</v>
      </c>
      <c r="C9914" s="1" t="s">
        <v>1457</v>
      </c>
      <c r="D9914" s="1" t="s">
        <v>12589</v>
      </c>
      <c r="E9914" s="1" t="s">
        <v>1305</v>
      </c>
      <c r="F9914" s="1" t="s">
        <v>1459</v>
      </c>
      <c r="G9914" s="1" t="s">
        <v>103</v>
      </c>
      <c r="H9914" s="1" t="s">
        <v>437</v>
      </c>
      <c r="I9914" s="1">
        <v>1</v>
      </c>
      <c r="J9914" s="1">
        <v>2023</v>
      </c>
      <c r="K9914" s="1">
        <v>97408</v>
      </c>
      <c r="L9914" s="1">
        <v>0</v>
      </c>
      <c r="M9914" s="1">
        <f t="array" ref="M9914">SUMPRODUCT(MAX(ISNUMBER(SEARCH('Class Rules'!$B$6:$B$85,$E9914))*ISNUMBER(SEARCH('Class Rules'!$C$6:$C$85,$F9914))*'Class Rules'!$A$6:$A$85))</f>
        <v>0</v>
      </c>
      <c r="N9914" s="1" t="str">
        <f t="array" ref="N9914">IF($M9914=0,'Class Rules'!$D$3,INDEX('Class Rules'!$D$6:$D$85,MATCH($M9914,'Class Rules'!$A$6:$A$85,0)))</f>
        <v>Passenger LDV</v>
      </c>
      <c r="O9914" s="1" t="str">
        <f t="array" ref="O9914">IF(SUMPRODUCT(MAX(ISNUMBER(SEARCH(Fuel_Rules!$A$6:$A$30,$E9914))*ISNUMBER(SEARCH(Fuel_Rules!$B$6:$B$30,$F9914))*(Fuel_Rules!$A$6:$A$30&lt;&gt;"")))&gt;0,"Plug-in hybrid",IF($G9914="Diesel","Diesel","Gasoline"))</f>
        <v>Gasoline</v>
      </c>
    </row>
    <row r="9915" spans="1:15" ht="15" customHeight="1" x14ac:dyDescent="0.25">
      <c r="A9915" s="1">
        <v>2022</v>
      </c>
      <c r="B9915" s="1" t="s">
        <v>12135</v>
      </c>
      <c r="C9915" s="1" t="s">
        <v>6366</v>
      </c>
      <c r="D9915" s="1" t="s">
        <v>12590</v>
      </c>
      <c r="E9915" s="1" t="s">
        <v>1305</v>
      </c>
      <c r="F9915" s="1" t="s">
        <v>6368</v>
      </c>
      <c r="G9915" s="1" t="s">
        <v>103</v>
      </c>
      <c r="H9915" s="1" t="s">
        <v>437</v>
      </c>
      <c r="I9915" s="1">
        <v>1</v>
      </c>
      <c r="J9915" s="1">
        <v>2023</v>
      </c>
      <c r="K9915" s="1">
        <v>93967</v>
      </c>
      <c r="L9915" s="1">
        <v>0</v>
      </c>
      <c r="M9915" s="1">
        <f t="array" ref="M9915">SUMPRODUCT(MAX(ISNUMBER(SEARCH('Class Rules'!$B$6:$B$85,$E9915))*ISNUMBER(SEARCH('Class Rules'!$C$6:$C$85,$F9915))*'Class Rules'!$A$6:$A$85))</f>
        <v>0</v>
      </c>
      <c r="N9915" s="1" t="str">
        <f t="array" ref="N9915">IF($M9915=0,'Class Rules'!$D$3,INDEX('Class Rules'!$D$6:$D$85,MATCH($M9915,'Class Rules'!$A$6:$A$85,0)))</f>
        <v>Passenger LDV</v>
      </c>
      <c r="O9915" s="1" t="str">
        <f t="array" ref="O9915">IF(SUMPRODUCT(MAX(ISNUMBER(SEARCH(Fuel_Rules!$A$6:$A$30,$E9915))*ISNUMBER(SEARCH(Fuel_Rules!$B$6:$B$30,$F9915))*(Fuel_Rules!$A$6:$A$30&lt;&gt;"")))&gt;0,"Plug-in hybrid",IF($G9915="Diesel","Diesel","Gasoline"))</f>
        <v>Gasoline</v>
      </c>
    </row>
    <row r="9916" spans="1:15" ht="15" customHeight="1" x14ac:dyDescent="0.25">
      <c r="A9916" s="1">
        <v>2022</v>
      </c>
      <c r="B9916" s="1" t="s">
        <v>12135</v>
      </c>
      <c r="C9916" s="1" t="s">
        <v>6369</v>
      </c>
      <c r="D9916" s="1" t="s">
        <v>12591</v>
      </c>
      <c r="E9916" s="1" t="s">
        <v>1305</v>
      </c>
      <c r="F9916" s="1" t="s">
        <v>6371</v>
      </c>
      <c r="G9916" s="1" t="s">
        <v>103</v>
      </c>
      <c r="H9916" s="1" t="s">
        <v>437</v>
      </c>
      <c r="I9916" s="1">
        <v>1</v>
      </c>
      <c r="J9916" s="1">
        <v>2023</v>
      </c>
      <c r="K9916" s="1">
        <v>99859</v>
      </c>
      <c r="L9916" s="1">
        <v>0</v>
      </c>
      <c r="M9916" s="1">
        <f t="array" ref="M9916">SUMPRODUCT(MAX(ISNUMBER(SEARCH('Class Rules'!$B$6:$B$85,$E9916))*ISNUMBER(SEARCH('Class Rules'!$C$6:$C$85,$F9916))*'Class Rules'!$A$6:$A$85))</f>
        <v>0</v>
      </c>
      <c r="N9916" s="1" t="str">
        <f t="array" ref="N9916">IF($M9916=0,'Class Rules'!$D$3,INDEX('Class Rules'!$D$6:$D$85,MATCH($M9916,'Class Rules'!$A$6:$A$85,0)))</f>
        <v>Passenger LDV</v>
      </c>
      <c r="O9916" s="1" t="str">
        <f t="array" ref="O9916">IF(SUMPRODUCT(MAX(ISNUMBER(SEARCH(Fuel_Rules!$A$6:$A$30,$E9916))*ISNUMBER(SEARCH(Fuel_Rules!$B$6:$B$30,$F9916))*(Fuel_Rules!$A$6:$A$30&lt;&gt;"")))&gt;0,"Plug-in hybrid",IF($G9916="Diesel","Diesel","Gasoline"))</f>
        <v>Gasoline</v>
      </c>
    </row>
    <row r="9917" spans="1:15" ht="15" customHeight="1" x14ac:dyDescent="0.25">
      <c r="A9917" s="1">
        <v>2022</v>
      </c>
      <c r="B9917" s="1" t="s">
        <v>12135</v>
      </c>
      <c r="C9917" s="1" t="s">
        <v>8212</v>
      </c>
      <c r="D9917" s="1" t="s">
        <v>12592</v>
      </c>
      <c r="E9917" s="1" t="s">
        <v>1305</v>
      </c>
      <c r="F9917" s="1" t="s">
        <v>8214</v>
      </c>
      <c r="G9917" s="1" t="s">
        <v>103</v>
      </c>
      <c r="H9917" s="1" t="s">
        <v>437</v>
      </c>
      <c r="I9917" s="1">
        <v>1</v>
      </c>
      <c r="J9917" s="1">
        <v>2023</v>
      </c>
      <c r="K9917" s="1">
        <v>166506</v>
      </c>
      <c r="L9917" s="1">
        <v>0</v>
      </c>
      <c r="M9917" s="1">
        <f t="array" ref="M9917">SUMPRODUCT(MAX(ISNUMBER(SEARCH('Class Rules'!$B$6:$B$85,$E9917))*ISNUMBER(SEARCH('Class Rules'!$C$6:$C$85,$F9917))*'Class Rules'!$A$6:$A$85))</f>
        <v>0</v>
      </c>
      <c r="N9917" s="1" t="str">
        <f t="array" ref="N9917">IF($M9917=0,'Class Rules'!$D$3,INDEX('Class Rules'!$D$6:$D$85,MATCH($M9917,'Class Rules'!$A$6:$A$85,0)))</f>
        <v>Passenger LDV</v>
      </c>
      <c r="O9917" s="1" t="str">
        <f t="array" ref="O9917">IF(SUMPRODUCT(MAX(ISNUMBER(SEARCH(Fuel_Rules!$A$6:$A$30,$E9917))*ISNUMBER(SEARCH(Fuel_Rules!$B$6:$B$30,$F9917))*(Fuel_Rules!$A$6:$A$30&lt;&gt;"")))&gt;0,"Plug-in hybrid",IF($G9917="Diesel","Diesel","Gasoline"))</f>
        <v>Gasoline</v>
      </c>
    </row>
    <row r="9918" spans="1:15" ht="15" customHeight="1" x14ac:dyDescent="0.25">
      <c r="A9918" s="1">
        <v>2022</v>
      </c>
      <c r="B9918" s="1" t="s">
        <v>12135</v>
      </c>
      <c r="C9918" s="1" t="s">
        <v>8212</v>
      </c>
      <c r="D9918" s="1" t="s">
        <v>12593</v>
      </c>
      <c r="E9918" s="1" t="s">
        <v>1305</v>
      </c>
      <c r="F9918" s="1" t="s">
        <v>8214</v>
      </c>
      <c r="G9918" s="1" t="s">
        <v>103</v>
      </c>
      <c r="H9918" s="1" t="s">
        <v>437</v>
      </c>
      <c r="I9918" s="1">
        <v>1</v>
      </c>
      <c r="J9918" s="1">
        <v>2023</v>
      </c>
      <c r="K9918" s="1">
        <v>153111</v>
      </c>
      <c r="L9918" s="1">
        <v>0</v>
      </c>
      <c r="M9918" s="1">
        <f t="array" ref="M9918">SUMPRODUCT(MAX(ISNUMBER(SEARCH('Class Rules'!$B$6:$B$85,$E9918))*ISNUMBER(SEARCH('Class Rules'!$C$6:$C$85,$F9918))*'Class Rules'!$A$6:$A$85))</f>
        <v>0</v>
      </c>
      <c r="N9918" s="1" t="str">
        <f t="array" ref="N9918">IF($M9918=0,'Class Rules'!$D$3,INDEX('Class Rules'!$D$6:$D$85,MATCH($M9918,'Class Rules'!$A$6:$A$85,0)))</f>
        <v>Passenger LDV</v>
      </c>
      <c r="O9918" s="1" t="str">
        <f t="array" ref="O9918">IF(SUMPRODUCT(MAX(ISNUMBER(SEARCH(Fuel_Rules!$A$6:$A$30,$E9918))*ISNUMBER(SEARCH(Fuel_Rules!$B$6:$B$30,$F9918))*(Fuel_Rules!$A$6:$A$30&lt;&gt;"")))&gt;0,"Plug-in hybrid",IF($G9918="Diesel","Diesel","Gasoline"))</f>
        <v>Gasoline</v>
      </c>
    </row>
    <row r="9919" spans="1:15" ht="15" customHeight="1" x14ac:dyDescent="0.25">
      <c r="A9919" s="1">
        <v>2022</v>
      </c>
      <c r="B9919" s="1" t="s">
        <v>12135</v>
      </c>
      <c r="C9919" s="1" t="s">
        <v>9212</v>
      </c>
      <c r="D9919" s="1" t="s">
        <v>12594</v>
      </c>
      <c r="E9919" s="1" t="s">
        <v>1305</v>
      </c>
      <c r="F9919" s="1" t="s">
        <v>9214</v>
      </c>
      <c r="G9919" s="1" t="s">
        <v>103</v>
      </c>
      <c r="H9919" s="1" t="s">
        <v>298</v>
      </c>
      <c r="I9919" s="1">
        <v>1</v>
      </c>
      <c r="J9919" s="1">
        <v>2023</v>
      </c>
      <c r="K9919" s="1">
        <v>88457</v>
      </c>
      <c r="L9919" s="1">
        <v>0</v>
      </c>
      <c r="M9919" s="1">
        <f t="array" ref="M9919">SUMPRODUCT(MAX(ISNUMBER(SEARCH('Class Rules'!$B$6:$B$85,$E9919))*ISNUMBER(SEARCH('Class Rules'!$C$6:$C$85,$F9919))*'Class Rules'!$A$6:$A$85))</f>
        <v>0</v>
      </c>
      <c r="N9919" s="1" t="str">
        <f t="array" ref="N9919">IF($M9919=0,'Class Rules'!$D$3,INDEX('Class Rules'!$D$6:$D$85,MATCH($M9919,'Class Rules'!$A$6:$A$85,0)))</f>
        <v>Passenger LDV</v>
      </c>
      <c r="O9919" s="1" t="str">
        <f t="array" ref="O9919">IF(SUMPRODUCT(MAX(ISNUMBER(SEARCH(Fuel_Rules!$A$6:$A$30,$E9919))*ISNUMBER(SEARCH(Fuel_Rules!$B$6:$B$30,$F9919))*(Fuel_Rules!$A$6:$A$30&lt;&gt;"")))&gt;0,"Plug-in hybrid",IF($G9919="Diesel","Diesel","Gasoline"))</f>
        <v>Gasoline</v>
      </c>
    </row>
    <row r="9920" spans="1:15" ht="15" customHeight="1" x14ac:dyDescent="0.25">
      <c r="A9920" s="1">
        <v>2022</v>
      </c>
      <c r="B9920" s="1" t="s">
        <v>12135</v>
      </c>
      <c r="C9920" s="1" t="s">
        <v>9212</v>
      </c>
      <c r="D9920" s="1" t="s">
        <v>12595</v>
      </c>
      <c r="E9920" s="1" t="s">
        <v>1305</v>
      </c>
      <c r="F9920" s="1" t="s">
        <v>9214</v>
      </c>
      <c r="G9920" s="1" t="s">
        <v>103</v>
      </c>
      <c r="H9920" s="1" t="s">
        <v>298</v>
      </c>
      <c r="I9920" s="1">
        <v>1</v>
      </c>
      <c r="J9920" s="1">
        <v>2023</v>
      </c>
      <c r="K9920" s="1">
        <v>80974</v>
      </c>
      <c r="L9920" s="1">
        <v>0</v>
      </c>
      <c r="M9920" s="1">
        <f t="array" ref="M9920">SUMPRODUCT(MAX(ISNUMBER(SEARCH('Class Rules'!$B$6:$B$85,$E9920))*ISNUMBER(SEARCH('Class Rules'!$C$6:$C$85,$F9920))*'Class Rules'!$A$6:$A$85))</f>
        <v>0</v>
      </c>
      <c r="N9920" s="1" t="str">
        <f t="array" ref="N9920">IF($M9920=0,'Class Rules'!$D$3,INDEX('Class Rules'!$D$6:$D$85,MATCH($M9920,'Class Rules'!$A$6:$A$85,0)))</f>
        <v>Passenger LDV</v>
      </c>
      <c r="O9920" s="1" t="str">
        <f t="array" ref="O9920">IF(SUMPRODUCT(MAX(ISNUMBER(SEARCH(Fuel_Rules!$A$6:$A$30,$E9920))*ISNUMBER(SEARCH(Fuel_Rules!$B$6:$B$30,$F9920))*(Fuel_Rules!$A$6:$A$30&lt;&gt;"")))&gt;0,"Plug-in hybrid",IF($G9920="Diesel","Diesel","Gasoline"))</f>
        <v>Gasoline</v>
      </c>
    </row>
    <row r="9921" spans="1:15" ht="15" customHeight="1" x14ac:dyDescent="0.25">
      <c r="A9921" s="1">
        <v>2022</v>
      </c>
      <c r="B9921" s="1" t="s">
        <v>12135</v>
      </c>
      <c r="C9921" s="1" t="s">
        <v>9216</v>
      </c>
      <c r="D9921" s="1" t="s">
        <v>12596</v>
      </c>
      <c r="E9921" s="1" t="s">
        <v>1305</v>
      </c>
      <c r="F9921" s="1" t="s">
        <v>9218</v>
      </c>
      <c r="G9921" s="1" t="s">
        <v>103</v>
      </c>
      <c r="H9921" s="1" t="s">
        <v>437</v>
      </c>
      <c r="I9921" s="1">
        <v>1</v>
      </c>
      <c r="J9921" s="1">
        <v>2023</v>
      </c>
      <c r="K9921" s="1">
        <v>102678</v>
      </c>
      <c r="L9921" s="1">
        <v>0</v>
      </c>
      <c r="M9921" s="1">
        <f t="array" ref="M9921">SUMPRODUCT(MAX(ISNUMBER(SEARCH('Class Rules'!$B$6:$B$85,$E9921))*ISNUMBER(SEARCH('Class Rules'!$C$6:$C$85,$F9921))*'Class Rules'!$A$6:$A$85))</f>
        <v>0</v>
      </c>
      <c r="N9921" s="1" t="str">
        <f t="array" ref="N9921">IF($M9921=0,'Class Rules'!$D$3,INDEX('Class Rules'!$D$6:$D$85,MATCH($M9921,'Class Rules'!$A$6:$A$85,0)))</f>
        <v>Passenger LDV</v>
      </c>
      <c r="O9921" s="1" t="str">
        <f t="array" ref="O9921">IF(SUMPRODUCT(MAX(ISNUMBER(SEARCH(Fuel_Rules!$A$6:$A$30,$E9921))*ISNUMBER(SEARCH(Fuel_Rules!$B$6:$B$30,$F9921))*(Fuel_Rules!$A$6:$A$30&lt;&gt;"")))&gt;0,"Plug-in hybrid",IF($G9921="Diesel","Diesel","Gasoline"))</f>
        <v>Gasoline</v>
      </c>
    </row>
    <row r="9922" spans="1:15" ht="15" customHeight="1" x14ac:dyDescent="0.25">
      <c r="A9922" s="1">
        <v>2022</v>
      </c>
      <c r="B9922" s="1" t="s">
        <v>12135</v>
      </c>
      <c r="C9922" s="1" t="s">
        <v>9216</v>
      </c>
      <c r="D9922" s="1" t="s">
        <v>12597</v>
      </c>
      <c r="E9922" s="1" t="s">
        <v>1305</v>
      </c>
      <c r="F9922" s="1" t="s">
        <v>9218</v>
      </c>
      <c r="G9922" s="1" t="s">
        <v>103</v>
      </c>
      <c r="H9922" s="1" t="s">
        <v>437</v>
      </c>
      <c r="I9922" s="1">
        <v>1</v>
      </c>
      <c r="J9922" s="1">
        <v>2023</v>
      </c>
      <c r="K9922" s="1">
        <v>94206</v>
      </c>
      <c r="L9922" s="1">
        <v>0</v>
      </c>
      <c r="M9922" s="1">
        <f t="array" ref="M9922">SUMPRODUCT(MAX(ISNUMBER(SEARCH('Class Rules'!$B$6:$B$85,$E9922))*ISNUMBER(SEARCH('Class Rules'!$C$6:$C$85,$F9922))*'Class Rules'!$A$6:$A$85))</f>
        <v>0</v>
      </c>
      <c r="N9922" s="1" t="str">
        <f t="array" ref="N9922">IF($M9922=0,'Class Rules'!$D$3,INDEX('Class Rules'!$D$6:$D$85,MATCH($M9922,'Class Rules'!$A$6:$A$85,0)))</f>
        <v>Passenger LDV</v>
      </c>
      <c r="O9922" s="1" t="str">
        <f t="array" ref="O9922">IF(SUMPRODUCT(MAX(ISNUMBER(SEARCH(Fuel_Rules!$A$6:$A$30,$E9922))*ISNUMBER(SEARCH(Fuel_Rules!$B$6:$B$30,$F9922))*(Fuel_Rules!$A$6:$A$30&lt;&gt;"")))&gt;0,"Plug-in hybrid",IF($G9922="Diesel","Diesel","Gasoline"))</f>
        <v>Gasoline</v>
      </c>
    </row>
    <row r="9923" spans="1:15" ht="15" customHeight="1" x14ac:dyDescent="0.25">
      <c r="A9923" s="1">
        <v>2022</v>
      </c>
      <c r="B9923" s="1" t="s">
        <v>12135</v>
      </c>
      <c r="C9923" s="1" t="s">
        <v>9220</v>
      </c>
      <c r="D9923" s="1" t="s">
        <v>12598</v>
      </c>
      <c r="E9923" s="1" t="s">
        <v>1305</v>
      </c>
      <c r="F9923" s="1" t="s">
        <v>9222</v>
      </c>
      <c r="G9923" s="1" t="s">
        <v>103</v>
      </c>
      <c r="H9923" s="1" t="s">
        <v>298</v>
      </c>
      <c r="I9923" s="1">
        <v>1</v>
      </c>
      <c r="J9923" s="1">
        <v>2023</v>
      </c>
      <c r="K9923" s="1">
        <v>82719</v>
      </c>
      <c r="L9923" s="1">
        <v>0</v>
      </c>
      <c r="M9923" s="1">
        <f t="array" ref="M9923">SUMPRODUCT(MAX(ISNUMBER(SEARCH('Class Rules'!$B$6:$B$85,$E9923))*ISNUMBER(SEARCH('Class Rules'!$C$6:$C$85,$F9923))*'Class Rules'!$A$6:$A$85))</f>
        <v>0</v>
      </c>
      <c r="N9923" s="1" t="str">
        <f t="array" ref="N9923">IF($M9923=0,'Class Rules'!$D$3,INDEX('Class Rules'!$D$6:$D$85,MATCH($M9923,'Class Rules'!$A$6:$A$85,0)))</f>
        <v>Passenger LDV</v>
      </c>
      <c r="O9923" s="1" t="str">
        <f t="array" ref="O9923">IF(SUMPRODUCT(MAX(ISNUMBER(SEARCH(Fuel_Rules!$A$6:$A$30,$E9923))*ISNUMBER(SEARCH(Fuel_Rules!$B$6:$B$30,$F9923))*(Fuel_Rules!$A$6:$A$30&lt;&gt;"")))&gt;0,"Plug-in hybrid",IF($G9923="Diesel","Diesel","Gasoline"))</f>
        <v>Gasoline</v>
      </c>
    </row>
    <row r="9924" spans="1:15" ht="15" customHeight="1" x14ac:dyDescent="0.25">
      <c r="A9924" s="1">
        <v>2022</v>
      </c>
      <c r="B9924" s="1" t="s">
        <v>12135</v>
      </c>
      <c r="C9924" s="1" t="s">
        <v>9220</v>
      </c>
      <c r="D9924" s="1" t="s">
        <v>12599</v>
      </c>
      <c r="E9924" s="1" t="s">
        <v>1305</v>
      </c>
      <c r="F9924" s="1" t="s">
        <v>9222</v>
      </c>
      <c r="G9924" s="1" t="s">
        <v>103</v>
      </c>
      <c r="H9924" s="1" t="s">
        <v>298</v>
      </c>
      <c r="I9924" s="1">
        <v>1</v>
      </c>
      <c r="J9924" s="1">
        <v>2023</v>
      </c>
      <c r="K9924" s="1">
        <v>75784</v>
      </c>
      <c r="L9924" s="1">
        <v>0</v>
      </c>
      <c r="M9924" s="1">
        <f t="array" ref="M9924">SUMPRODUCT(MAX(ISNUMBER(SEARCH('Class Rules'!$B$6:$B$85,$E9924))*ISNUMBER(SEARCH('Class Rules'!$C$6:$C$85,$F9924))*'Class Rules'!$A$6:$A$85))</f>
        <v>0</v>
      </c>
      <c r="N9924" s="1" t="str">
        <f t="array" ref="N9924">IF($M9924=0,'Class Rules'!$D$3,INDEX('Class Rules'!$D$6:$D$85,MATCH($M9924,'Class Rules'!$A$6:$A$85,0)))</f>
        <v>Passenger LDV</v>
      </c>
      <c r="O9924" s="1" t="str">
        <f t="array" ref="O9924">IF(SUMPRODUCT(MAX(ISNUMBER(SEARCH(Fuel_Rules!$A$6:$A$30,$E9924))*ISNUMBER(SEARCH(Fuel_Rules!$B$6:$B$30,$F9924))*(Fuel_Rules!$A$6:$A$30&lt;&gt;"")))&gt;0,"Plug-in hybrid",IF($G9924="Diesel","Diesel","Gasoline"))</f>
        <v>Gasoline</v>
      </c>
    </row>
    <row r="9925" spans="1:15" ht="15" customHeight="1" x14ac:dyDescent="0.25">
      <c r="A9925" s="1">
        <v>2022</v>
      </c>
      <c r="B9925" s="1" t="s">
        <v>12135</v>
      </c>
      <c r="C9925" s="1" t="s">
        <v>9224</v>
      </c>
      <c r="D9925" s="1" t="s">
        <v>12600</v>
      </c>
      <c r="E9925" s="1" t="s">
        <v>1305</v>
      </c>
      <c r="F9925" s="1" t="s">
        <v>9226</v>
      </c>
      <c r="G9925" s="1" t="s">
        <v>103</v>
      </c>
      <c r="H9925" s="1" t="s">
        <v>298</v>
      </c>
      <c r="I9925" s="1">
        <v>1</v>
      </c>
      <c r="J9925" s="1">
        <v>2023</v>
      </c>
      <c r="K9925" s="1">
        <v>97007</v>
      </c>
      <c r="L9925" s="1">
        <v>0</v>
      </c>
      <c r="M9925" s="1">
        <f t="array" ref="M9925">SUMPRODUCT(MAX(ISNUMBER(SEARCH('Class Rules'!$B$6:$B$85,$E9925))*ISNUMBER(SEARCH('Class Rules'!$C$6:$C$85,$F9925))*'Class Rules'!$A$6:$A$85))</f>
        <v>0</v>
      </c>
      <c r="N9925" s="1" t="str">
        <f t="array" ref="N9925">IF($M9925=0,'Class Rules'!$D$3,INDEX('Class Rules'!$D$6:$D$85,MATCH($M9925,'Class Rules'!$A$6:$A$85,0)))</f>
        <v>Passenger LDV</v>
      </c>
      <c r="O9925" s="1" t="str">
        <f t="array" ref="O9925">IF(SUMPRODUCT(MAX(ISNUMBER(SEARCH(Fuel_Rules!$A$6:$A$30,$E9925))*ISNUMBER(SEARCH(Fuel_Rules!$B$6:$B$30,$F9925))*(Fuel_Rules!$A$6:$A$30&lt;&gt;"")))&gt;0,"Plug-in hybrid",IF($G9925="Diesel","Diesel","Gasoline"))</f>
        <v>Gasoline</v>
      </c>
    </row>
    <row r="9926" spans="1:15" ht="15" customHeight="1" x14ac:dyDescent="0.25">
      <c r="A9926" s="1">
        <v>2022</v>
      </c>
      <c r="B9926" s="1" t="s">
        <v>12135</v>
      </c>
      <c r="C9926" s="1" t="s">
        <v>9224</v>
      </c>
      <c r="D9926" s="1" t="s">
        <v>12601</v>
      </c>
      <c r="E9926" s="1" t="s">
        <v>1305</v>
      </c>
      <c r="F9926" s="1" t="s">
        <v>9226</v>
      </c>
      <c r="G9926" s="1" t="s">
        <v>103</v>
      </c>
      <c r="H9926" s="1" t="s">
        <v>298</v>
      </c>
      <c r="I9926" s="1">
        <v>1</v>
      </c>
      <c r="J9926" s="1">
        <v>2023</v>
      </c>
      <c r="K9926" s="1">
        <v>88840</v>
      </c>
      <c r="L9926" s="1">
        <v>0</v>
      </c>
      <c r="M9926" s="1">
        <f t="array" ref="M9926">SUMPRODUCT(MAX(ISNUMBER(SEARCH('Class Rules'!$B$6:$B$85,$E9926))*ISNUMBER(SEARCH('Class Rules'!$C$6:$C$85,$F9926))*'Class Rules'!$A$6:$A$85))</f>
        <v>0</v>
      </c>
      <c r="N9926" s="1" t="str">
        <f t="array" ref="N9926">IF($M9926=0,'Class Rules'!$D$3,INDEX('Class Rules'!$D$6:$D$85,MATCH($M9926,'Class Rules'!$A$6:$A$85,0)))</f>
        <v>Passenger LDV</v>
      </c>
      <c r="O9926" s="1" t="str">
        <f t="array" ref="O9926">IF(SUMPRODUCT(MAX(ISNUMBER(SEARCH(Fuel_Rules!$A$6:$A$30,$E9926))*ISNUMBER(SEARCH(Fuel_Rules!$B$6:$B$30,$F9926))*(Fuel_Rules!$A$6:$A$30&lt;&gt;"")))&gt;0,"Plug-in hybrid",IF($G9926="Diesel","Diesel","Gasoline"))</f>
        <v>Gasoline</v>
      </c>
    </row>
    <row r="9927" spans="1:15" ht="15" customHeight="1" x14ac:dyDescent="0.25">
      <c r="A9927" s="1">
        <v>2022</v>
      </c>
      <c r="B9927" s="1" t="s">
        <v>12135</v>
      </c>
      <c r="C9927" s="1" t="s">
        <v>10327</v>
      </c>
      <c r="D9927" s="1" t="s">
        <v>12602</v>
      </c>
      <c r="E9927" s="1" t="s">
        <v>1305</v>
      </c>
      <c r="F9927" s="1" t="s">
        <v>10329</v>
      </c>
      <c r="G9927" s="1" t="s">
        <v>103</v>
      </c>
      <c r="H9927" s="1" t="s">
        <v>437</v>
      </c>
      <c r="I9927" s="1">
        <v>1</v>
      </c>
      <c r="J9927" s="1">
        <v>2023</v>
      </c>
      <c r="K9927" s="1">
        <v>108443</v>
      </c>
      <c r="L9927" s="1">
        <v>0</v>
      </c>
      <c r="M9927" s="1">
        <f t="array" ref="M9927">SUMPRODUCT(MAX(ISNUMBER(SEARCH('Class Rules'!$B$6:$B$85,$E9927))*ISNUMBER(SEARCH('Class Rules'!$C$6:$C$85,$F9927))*'Class Rules'!$A$6:$A$85))</f>
        <v>0</v>
      </c>
      <c r="N9927" s="1" t="str">
        <f t="array" ref="N9927">IF($M9927=0,'Class Rules'!$D$3,INDEX('Class Rules'!$D$6:$D$85,MATCH($M9927,'Class Rules'!$A$6:$A$85,0)))</f>
        <v>Passenger LDV</v>
      </c>
      <c r="O9927" s="1" t="str">
        <f t="array" ref="O9927">IF(SUMPRODUCT(MAX(ISNUMBER(SEARCH(Fuel_Rules!$A$6:$A$30,$E9927))*ISNUMBER(SEARCH(Fuel_Rules!$B$6:$B$30,$F9927))*(Fuel_Rules!$A$6:$A$30&lt;&gt;"")))&gt;0,"Plug-in hybrid",IF($G9927="Diesel","Diesel","Gasoline"))</f>
        <v>Gasoline</v>
      </c>
    </row>
    <row r="9928" spans="1:15" ht="15" customHeight="1" x14ac:dyDescent="0.25">
      <c r="A9928" s="1">
        <v>2022</v>
      </c>
      <c r="B9928" s="1" t="s">
        <v>12135</v>
      </c>
      <c r="C9928" s="1" t="s">
        <v>10327</v>
      </c>
      <c r="D9928" s="1" t="s">
        <v>12603</v>
      </c>
      <c r="E9928" s="1" t="s">
        <v>1305</v>
      </c>
      <c r="F9928" s="1" t="s">
        <v>10329</v>
      </c>
      <c r="G9928" s="1" t="s">
        <v>103</v>
      </c>
      <c r="H9928" s="1" t="s">
        <v>437</v>
      </c>
      <c r="I9928" s="1">
        <v>1</v>
      </c>
      <c r="J9928" s="1">
        <v>2023</v>
      </c>
      <c r="K9928" s="1">
        <v>102642</v>
      </c>
      <c r="L9928" s="1">
        <v>0</v>
      </c>
      <c r="M9928" s="1">
        <f t="array" ref="M9928">SUMPRODUCT(MAX(ISNUMBER(SEARCH('Class Rules'!$B$6:$B$85,$E9928))*ISNUMBER(SEARCH('Class Rules'!$C$6:$C$85,$F9928))*'Class Rules'!$A$6:$A$85))</f>
        <v>0</v>
      </c>
      <c r="N9928" s="1" t="str">
        <f t="array" ref="N9928">IF($M9928=0,'Class Rules'!$D$3,INDEX('Class Rules'!$D$6:$D$85,MATCH($M9928,'Class Rules'!$A$6:$A$85,0)))</f>
        <v>Passenger LDV</v>
      </c>
      <c r="O9928" s="1" t="str">
        <f t="array" ref="O9928">IF(SUMPRODUCT(MAX(ISNUMBER(SEARCH(Fuel_Rules!$A$6:$A$30,$E9928))*ISNUMBER(SEARCH(Fuel_Rules!$B$6:$B$30,$F9928))*(Fuel_Rules!$A$6:$A$30&lt;&gt;"")))&gt;0,"Plug-in hybrid",IF($G9928="Diesel","Diesel","Gasoline"))</f>
        <v>Gasoline</v>
      </c>
    </row>
    <row r="9929" spans="1:15" ht="15" customHeight="1" x14ac:dyDescent="0.25">
      <c r="A9929" s="1">
        <v>2022</v>
      </c>
      <c r="B9929" s="1" t="s">
        <v>12135</v>
      </c>
      <c r="C9929" s="1" t="s">
        <v>10331</v>
      </c>
      <c r="D9929" s="1" t="s">
        <v>12604</v>
      </c>
      <c r="E9929" s="1" t="s">
        <v>1305</v>
      </c>
      <c r="F9929" s="1" t="s">
        <v>10333</v>
      </c>
      <c r="G9929" s="1" t="s">
        <v>103</v>
      </c>
      <c r="H9929" s="1" t="s">
        <v>298</v>
      </c>
      <c r="I9929" s="1">
        <v>1</v>
      </c>
      <c r="J9929" s="1">
        <v>2023</v>
      </c>
      <c r="K9929" s="1">
        <v>88730</v>
      </c>
      <c r="L9929" s="1">
        <v>0</v>
      </c>
      <c r="M9929" s="1">
        <f t="array" ref="M9929">SUMPRODUCT(MAX(ISNUMBER(SEARCH('Class Rules'!$B$6:$B$85,$E9929))*ISNUMBER(SEARCH('Class Rules'!$C$6:$C$85,$F9929))*'Class Rules'!$A$6:$A$85))</f>
        <v>0</v>
      </c>
      <c r="N9929" s="1" t="str">
        <f t="array" ref="N9929">IF($M9929=0,'Class Rules'!$D$3,INDEX('Class Rules'!$D$6:$D$85,MATCH($M9929,'Class Rules'!$A$6:$A$85,0)))</f>
        <v>Passenger LDV</v>
      </c>
      <c r="O9929" s="1" t="str">
        <f t="array" ref="O9929">IF(SUMPRODUCT(MAX(ISNUMBER(SEARCH(Fuel_Rules!$A$6:$A$30,$E9929))*ISNUMBER(SEARCH(Fuel_Rules!$B$6:$B$30,$F9929))*(Fuel_Rules!$A$6:$A$30&lt;&gt;"")))&gt;0,"Plug-in hybrid",IF($G9929="Diesel","Diesel","Gasoline"))</f>
        <v>Gasoline</v>
      </c>
    </row>
    <row r="9930" spans="1:15" ht="15" customHeight="1" x14ac:dyDescent="0.25">
      <c r="A9930" s="1">
        <v>2022</v>
      </c>
      <c r="B9930" s="1" t="s">
        <v>12135</v>
      </c>
      <c r="C9930" s="1" t="s">
        <v>10331</v>
      </c>
      <c r="D9930" s="1" t="s">
        <v>12605</v>
      </c>
      <c r="E9930" s="1" t="s">
        <v>1305</v>
      </c>
      <c r="F9930" s="1" t="s">
        <v>10333</v>
      </c>
      <c r="G9930" s="1" t="s">
        <v>103</v>
      </c>
      <c r="H9930" s="1" t="s">
        <v>298</v>
      </c>
      <c r="I9930" s="1">
        <v>1</v>
      </c>
      <c r="J9930" s="1">
        <v>2023</v>
      </c>
      <c r="K9930" s="1">
        <v>83810</v>
      </c>
      <c r="L9930" s="1">
        <v>0</v>
      </c>
      <c r="M9930" s="1">
        <f t="array" ref="M9930">SUMPRODUCT(MAX(ISNUMBER(SEARCH('Class Rules'!$B$6:$B$85,$E9930))*ISNUMBER(SEARCH('Class Rules'!$C$6:$C$85,$F9930))*'Class Rules'!$A$6:$A$85))</f>
        <v>0</v>
      </c>
      <c r="N9930" s="1" t="str">
        <f t="array" ref="N9930">IF($M9930=0,'Class Rules'!$D$3,INDEX('Class Rules'!$D$6:$D$85,MATCH($M9930,'Class Rules'!$A$6:$A$85,0)))</f>
        <v>Passenger LDV</v>
      </c>
      <c r="O9930" s="1" t="str">
        <f t="array" ref="O9930">IF(SUMPRODUCT(MAX(ISNUMBER(SEARCH(Fuel_Rules!$A$6:$A$30,$E9930))*ISNUMBER(SEARCH(Fuel_Rules!$B$6:$B$30,$F9930))*(Fuel_Rules!$A$6:$A$30&lt;&gt;"")))&gt;0,"Plug-in hybrid",IF($G9930="Diesel","Diesel","Gasoline"))</f>
        <v>Gasoline</v>
      </c>
    </row>
    <row r="9931" spans="1:15" ht="15" customHeight="1" x14ac:dyDescent="0.25">
      <c r="A9931" s="1">
        <v>2022</v>
      </c>
      <c r="B9931" s="1" t="s">
        <v>12135</v>
      </c>
      <c r="C9931" s="1" t="s">
        <v>10335</v>
      </c>
      <c r="D9931" s="1" t="s">
        <v>12606</v>
      </c>
      <c r="E9931" s="1" t="s">
        <v>1305</v>
      </c>
      <c r="F9931" s="1" t="s">
        <v>10337</v>
      </c>
      <c r="G9931" s="1" t="s">
        <v>103</v>
      </c>
      <c r="H9931" s="1" t="s">
        <v>298</v>
      </c>
      <c r="I9931" s="1">
        <v>1</v>
      </c>
      <c r="J9931" s="1">
        <v>2023</v>
      </c>
      <c r="K9931" s="1">
        <v>94359</v>
      </c>
      <c r="L9931" s="1">
        <v>0</v>
      </c>
      <c r="M9931" s="1">
        <f t="array" ref="M9931">SUMPRODUCT(MAX(ISNUMBER(SEARCH('Class Rules'!$B$6:$B$85,$E9931))*ISNUMBER(SEARCH('Class Rules'!$C$6:$C$85,$F9931))*'Class Rules'!$A$6:$A$85))</f>
        <v>0</v>
      </c>
      <c r="N9931" s="1" t="str">
        <f t="array" ref="N9931">IF($M9931=0,'Class Rules'!$D$3,INDEX('Class Rules'!$D$6:$D$85,MATCH($M9931,'Class Rules'!$A$6:$A$85,0)))</f>
        <v>Passenger LDV</v>
      </c>
      <c r="O9931" s="1" t="str">
        <f t="array" ref="O9931">IF(SUMPRODUCT(MAX(ISNUMBER(SEARCH(Fuel_Rules!$A$6:$A$30,$E9931))*ISNUMBER(SEARCH(Fuel_Rules!$B$6:$B$30,$F9931))*(Fuel_Rules!$A$6:$A$30&lt;&gt;"")))&gt;0,"Plug-in hybrid",IF($G9931="Diesel","Diesel","Gasoline"))</f>
        <v>Gasoline</v>
      </c>
    </row>
    <row r="9932" spans="1:15" ht="15" customHeight="1" x14ac:dyDescent="0.25">
      <c r="A9932" s="1">
        <v>2022</v>
      </c>
      <c r="B9932" s="1" t="s">
        <v>12135</v>
      </c>
      <c r="C9932" s="1" t="s">
        <v>10335</v>
      </c>
      <c r="D9932" s="1" t="s">
        <v>12607</v>
      </c>
      <c r="E9932" s="1" t="s">
        <v>1305</v>
      </c>
      <c r="F9932" s="1" t="s">
        <v>10337</v>
      </c>
      <c r="G9932" s="1" t="s">
        <v>103</v>
      </c>
      <c r="H9932" s="1" t="s">
        <v>298</v>
      </c>
      <c r="I9932" s="1">
        <v>1</v>
      </c>
      <c r="J9932" s="1">
        <v>2023</v>
      </c>
      <c r="K9932" s="1">
        <v>89151</v>
      </c>
      <c r="L9932" s="1">
        <v>0</v>
      </c>
      <c r="M9932" s="1">
        <f t="array" ref="M9932">SUMPRODUCT(MAX(ISNUMBER(SEARCH('Class Rules'!$B$6:$B$85,$E9932))*ISNUMBER(SEARCH('Class Rules'!$C$6:$C$85,$F9932))*'Class Rules'!$A$6:$A$85))</f>
        <v>0</v>
      </c>
      <c r="N9932" s="1" t="str">
        <f t="array" ref="N9932">IF($M9932=0,'Class Rules'!$D$3,INDEX('Class Rules'!$D$6:$D$85,MATCH($M9932,'Class Rules'!$A$6:$A$85,0)))</f>
        <v>Passenger LDV</v>
      </c>
      <c r="O9932" s="1" t="str">
        <f t="array" ref="O9932">IF(SUMPRODUCT(MAX(ISNUMBER(SEARCH(Fuel_Rules!$A$6:$A$30,$E9932))*ISNUMBER(SEARCH(Fuel_Rules!$B$6:$B$30,$F9932))*(Fuel_Rules!$A$6:$A$30&lt;&gt;"")))&gt;0,"Plug-in hybrid",IF($G9932="Diesel","Diesel","Gasoline"))</f>
        <v>Gasoline</v>
      </c>
    </row>
    <row r="9933" spans="1:15" ht="15" customHeight="1" x14ac:dyDescent="0.25">
      <c r="A9933" s="1">
        <v>2022</v>
      </c>
      <c r="B9933" s="1" t="s">
        <v>12135</v>
      </c>
      <c r="C9933" s="1" t="s">
        <v>1460</v>
      </c>
      <c r="D9933" s="1" t="s">
        <v>12608</v>
      </c>
      <c r="E9933" s="1" t="s">
        <v>1462</v>
      </c>
      <c r="F9933" s="1" t="s">
        <v>3534</v>
      </c>
      <c r="G9933" s="1" t="s">
        <v>105</v>
      </c>
      <c r="H9933" s="1" t="s">
        <v>298</v>
      </c>
      <c r="I9933" s="1">
        <v>3</v>
      </c>
      <c r="J9933" s="1">
        <v>2023</v>
      </c>
      <c r="K9933" s="1">
        <v>237842</v>
      </c>
      <c r="L9933" s="1">
        <v>0</v>
      </c>
      <c r="M9933" s="1">
        <f t="array" ref="M9933">SUMPRODUCT(MAX(ISNUMBER(SEARCH('Class Rules'!$B$6:$B$85,$E9933))*ISNUMBER(SEARCH('Class Rules'!$C$6:$C$85,$F9933))*'Class Rules'!$A$6:$A$85))</f>
        <v>42</v>
      </c>
      <c r="N9933" s="1" t="str">
        <f t="array" ref="N9933">IF($M9933=0,'Class Rules'!$D$3,INDEX('Class Rules'!$D$6:$D$85,MATCH($M9933,'Class Rules'!$A$6:$A$85,0)))</f>
        <v>Freight LDV</v>
      </c>
      <c r="O9933" s="1" t="str">
        <f t="array" ref="O9933">IF(SUMPRODUCT(MAX(ISNUMBER(SEARCH(Fuel_Rules!$A$6:$A$30,$E9933))*ISNUMBER(SEARCH(Fuel_Rules!$B$6:$B$30,$F9933))*(Fuel_Rules!$A$6:$A$30&lt;&gt;"")))&gt;0,"Plug-in hybrid",IF($G9933="Diesel","Diesel","Gasoline"))</f>
        <v>Diesel</v>
      </c>
    </row>
    <row r="9934" spans="1:15" ht="15" customHeight="1" x14ac:dyDescent="0.25">
      <c r="A9934" s="1">
        <v>2022</v>
      </c>
      <c r="B9934" s="1" t="s">
        <v>12135</v>
      </c>
      <c r="C9934" s="1" t="s">
        <v>1464</v>
      </c>
      <c r="D9934" s="1" t="s">
        <v>12609</v>
      </c>
      <c r="E9934" s="1" t="s">
        <v>1462</v>
      </c>
      <c r="F9934" s="1" t="s">
        <v>3536</v>
      </c>
      <c r="G9934" s="1" t="s">
        <v>105</v>
      </c>
      <c r="H9934" s="1" t="s">
        <v>298</v>
      </c>
      <c r="I9934" s="1">
        <v>3</v>
      </c>
      <c r="J9934" s="1">
        <v>2023</v>
      </c>
      <c r="K9934" s="1">
        <v>242597</v>
      </c>
      <c r="L9934" s="1">
        <v>0</v>
      </c>
      <c r="M9934" s="1">
        <f t="array" ref="M9934">SUMPRODUCT(MAX(ISNUMBER(SEARCH('Class Rules'!$B$6:$B$85,$E9934))*ISNUMBER(SEARCH('Class Rules'!$C$6:$C$85,$F9934))*'Class Rules'!$A$6:$A$85))</f>
        <v>42</v>
      </c>
      <c r="N9934" s="1" t="str">
        <f t="array" ref="N9934">IF($M9934=0,'Class Rules'!$D$3,INDEX('Class Rules'!$D$6:$D$85,MATCH($M9934,'Class Rules'!$A$6:$A$85,0)))</f>
        <v>Freight LDV</v>
      </c>
      <c r="O9934" s="1" t="str">
        <f t="array" ref="O9934">IF(SUMPRODUCT(MAX(ISNUMBER(SEARCH(Fuel_Rules!$A$6:$A$30,$E9934))*ISNUMBER(SEARCH(Fuel_Rules!$B$6:$B$30,$F9934))*(Fuel_Rules!$A$6:$A$30&lt;&gt;"")))&gt;0,"Plug-in hybrid",IF($G9934="Diesel","Diesel","Gasoline"))</f>
        <v>Diesel</v>
      </c>
    </row>
    <row r="9935" spans="1:15" ht="15" customHeight="1" x14ac:dyDescent="0.25">
      <c r="A9935" s="1">
        <v>2022</v>
      </c>
      <c r="B9935" s="1" t="s">
        <v>12135</v>
      </c>
      <c r="C9935" s="1" t="s">
        <v>1467</v>
      </c>
      <c r="D9935" s="1" t="s">
        <v>12610</v>
      </c>
      <c r="E9935" s="1" t="s">
        <v>1462</v>
      </c>
      <c r="F9935" s="1" t="s">
        <v>3538</v>
      </c>
      <c r="G9935" s="1" t="s">
        <v>105</v>
      </c>
      <c r="H9935" s="1" t="s">
        <v>298</v>
      </c>
      <c r="I9935" s="1">
        <v>3</v>
      </c>
      <c r="J9935" s="1">
        <v>2023</v>
      </c>
      <c r="K9935" s="1">
        <v>299240</v>
      </c>
      <c r="L9935" s="1">
        <v>0</v>
      </c>
      <c r="M9935" s="1">
        <f t="array" ref="M9935">SUMPRODUCT(MAX(ISNUMBER(SEARCH('Class Rules'!$B$6:$B$85,$E9935))*ISNUMBER(SEARCH('Class Rules'!$C$6:$C$85,$F9935))*'Class Rules'!$A$6:$A$85))</f>
        <v>54</v>
      </c>
      <c r="N9935" s="1" t="str">
        <f t="array" ref="N9935">IF($M9935=0,'Class Rules'!$D$3,INDEX('Class Rules'!$D$6:$D$85,MATCH($M9935,'Class Rules'!$A$6:$A$85,0)))</f>
        <v>Freight HDV</v>
      </c>
      <c r="O9935" s="1" t="str">
        <f t="array" ref="O9935">IF(SUMPRODUCT(MAX(ISNUMBER(SEARCH(Fuel_Rules!$A$6:$A$30,$E9935))*ISNUMBER(SEARCH(Fuel_Rules!$B$6:$B$30,$F9935))*(Fuel_Rules!$A$6:$A$30&lt;&gt;"")))&gt;0,"Plug-in hybrid",IF($G9935="Diesel","Diesel","Gasoline"))</f>
        <v>Diesel</v>
      </c>
    </row>
    <row r="9936" spans="1:15" ht="15" customHeight="1" x14ac:dyDescent="0.25">
      <c r="A9936" s="1">
        <v>2022</v>
      </c>
      <c r="B9936" s="1" t="s">
        <v>12135</v>
      </c>
      <c r="C9936" s="1" t="s">
        <v>1467</v>
      </c>
      <c r="D9936" s="1" t="s">
        <v>12611</v>
      </c>
      <c r="E9936" s="1" t="s">
        <v>1462</v>
      </c>
      <c r="F9936" s="1" t="s">
        <v>3538</v>
      </c>
      <c r="G9936" s="1" t="s">
        <v>105</v>
      </c>
      <c r="H9936" s="1" t="s">
        <v>298</v>
      </c>
      <c r="I9936" s="1">
        <v>3</v>
      </c>
      <c r="J9936" s="1">
        <v>2023</v>
      </c>
      <c r="K9936" s="1">
        <v>233171</v>
      </c>
      <c r="L9936" s="1">
        <v>0</v>
      </c>
      <c r="M9936" s="1">
        <f t="array" ref="M9936">SUMPRODUCT(MAX(ISNUMBER(SEARCH('Class Rules'!$B$6:$B$85,$E9936))*ISNUMBER(SEARCH('Class Rules'!$C$6:$C$85,$F9936))*'Class Rules'!$A$6:$A$85))</f>
        <v>54</v>
      </c>
      <c r="N9936" s="1" t="str">
        <f t="array" ref="N9936">IF($M9936=0,'Class Rules'!$D$3,INDEX('Class Rules'!$D$6:$D$85,MATCH($M9936,'Class Rules'!$A$6:$A$85,0)))</f>
        <v>Freight HDV</v>
      </c>
      <c r="O9936" s="1" t="str">
        <f t="array" ref="O9936">IF(SUMPRODUCT(MAX(ISNUMBER(SEARCH(Fuel_Rules!$A$6:$A$30,$E9936))*ISNUMBER(SEARCH(Fuel_Rules!$B$6:$B$30,$F9936))*(Fuel_Rules!$A$6:$A$30&lt;&gt;"")))&gt;0,"Plug-in hybrid",IF($G9936="Diesel","Diesel","Gasoline"))</f>
        <v>Diesel</v>
      </c>
    </row>
    <row r="9937" spans="1:15" ht="15" customHeight="1" x14ac:dyDescent="0.25">
      <c r="A9937" s="1">
        <v>2022</v>
      </c>
      <c r="B9937" s="1" t="s">
        <v>12135</v>
      </c>
      <c r="C9937" s="1" t="s">
        <v>1470</v>
      </c>
      <c r="D9937" s="1" t="s">
        <v>12612</v>
      </c>
      <c r="E9937" s="1" t="s">
        <v>1462</v>
      </c>
      <c r="F9937" s="1" t="s">
        <v>3540</v>
      </c>
      <c r="G9937" s="1" t="s">
        <v>105</v>
      </c>
      <c r="H9937" s="1" t="s">
        <v>298</v>
      </c>
      <c r="I9937" s="1">
        <v>3</v>
      </c>
      <c r="J9937" s="1">
        <v>2023</v>
      </c>
      <c r="K9937" s="1">
        <v>318778</v>
      </c>
      <c r="L9937" s="1">
        <v>0</v>
      </c>
      <c r="M9937" s="1">
        <f t="array" ref="M9937">SUMPRODUCT(MAX(ISNUMBER(SEARCH('Class Rules'!$B$6:$B$85,$E9937))*ISNUMBER(SEARCH('Class Rules'!$C$6:$C$85,$F9937))*'Class Rules'!$A$6:$A$85))</f>
        <v>54</v>
      </c>
      <c r="N9937" s="1" t="str">
        <f t="array" ref="N9937">IF($M9937=0,'Class Rules'!$D$3,INDEX('Class Rules'!$D$6:$D$85,MATCH($M9937,'Class Rules'!$A$6:$A$85,0)))</f>
        <v>Freight HDV</v>
      </c>
      <c r="O9937" s="1" t="str">
        <f t="array" ref="O9937">IF(SUMPRODUCT(MAX(ISNUMBER(SEARCH(Fuel_Rules!$A$6:$A$30,$E9937))*ISNUMBER(SEARCH(Fuel_Rules!$B$6:$B$30,$F9937))*(Fuel_Rules!$A$6:$A$30&lt;&gt;"")))&gt;0,"Plug-in hybrid",IF($G9937="Diesel","Diesel","Gasoline"))</f>
        <v>Diesel</v>
      </c>
    </row>
    <row r="9938" spans="1:15" ht="15" customHeight="1" x14ac:dyDescent="0.25">
      <c r="A9938" s="1">
        <v>2022</v>
      </c>
      <c r="B9938" s="1" t="s">
        <v>12135</v>
      </c>
      <c r="C9938" s="1" t="s">
        <v>1470</v>
      </c>
      <c r="D9938" s="1" t="s">
        <v>12613</v>
      </c>
      <c r="E9938" s="1" t="s">
        <v>1462</v>
      </c>
      <c r="F9938" s="1" t="s">
        <v>3540</v>
      </c>
      <c r="G9938" s="1" t="s">
        <v>105</v>
      </c>
      <c r="H9938" s="1" t="s">
        <v>298</v>
      </c>
      <c r="I9938" s="1">
        <v>3</v>
      </c>
      <c r="J9938" s="1">
        <v>2023</v>
      </c>
      <c r="K9938" s="1">
        <v>233499</v>
      </c>
      <c r="L9938" s="1">
        <v>0</v>
      </c>
      <c r="M9938" s="1">
        <f t="array" ref="M9938">SUMPRODUCT(MAX(ISNUMBER(SEARCH('Class Rules'!$B$6:$B$85,$E9938))*ISNUMBER(SEARCH('Class Rules'!$C$6:$C$85,$F9938))*'Class Rules'!$A$6:$A$85))</f>
        <v>54</v>
      </c>
      <c r="N9938" s="1" t="str">
        <f t="array" ref="N9938">IF($M9938=0,'Class Rules'!$D$3,INDEX('Class Rules'!$D$6:$D$85,MATCH($M9938,'Class Rules'!$A$6:$A$85,0)))</f>
        <v>Freight HDV</v>
      </c>
      <c r="O9938" s="1" t="str">
        <f t="array" ref="O9938">IF(SUMPRODUCT(MAX(ISNUMBER(SEARCH(Fuel_Rules!$A$6:$A$30,$E9938))*ISNUMBER(SEARCH(Fuel_Rules!$B$6:$B$30,$F9938))*(Fuel_Rules!$A$6:$A$30&lt;&gt;"")))&gt;0,"Plug-in hybrid",IF($G9938="Diesel","Diesel","Gasoline"))</f>
        <v>Diesel</v>
      </c>
    </row>
    <row r="9939" spans="1:15" ht="15" customHeight="1" x14ac:dyDescent="0.25">
      <c r="A9939" s="1">
        <v>2022</v>
      </c>
      <c r="B9939" s="1" t="s">
        <v>12135</v>
      </c>
      <c r="C9939" s="1" t="s">
        <v>1473</v>
      </c>
      <c r="D9939" s="1" t="s">
        <v>12614</v>
      </c>
      <c r="E9939" s="1" t="s">
        <v>1462</v>
      </c>
      <c r="F9939" s="1" t="s">
        <v>3542</v>
      </c>
      <c r="G9939" s="1" t="s">
        <v>105</v>
      </c>
      <c r="H9939" s="1" t="s">
        <v>298</v>
      </c>
      <c r="I9939" s="1">
        <v>3</v>
      </c>
      <c r="J9939" s="1">
        <v>2023</v>
      </c>
      <c r="K9939" s="1">
        <v>261485</v>
      </c>
      <c r="L9939" s="1">
        <v>0</v>
      </c>
      <c r="M9939" s="1">
        <f t="array" ref="M9939">SUMPRODUCT(MAX(ISNUMBER(SEARCH('Class Rules'!$B$6:$B$85,$E9939))*ISNUMBER(SEARCH('Class Rules'!$C$6:$C$85,$F9939))*'Class Rules'!$A$6:$A$85))</f>
        <v>51</v>
      </c>
      <c r="N9939" s="1" t="str">
        <f t="array" ref="N9939">IF($M9939=0,'Class Rules'!$D$3,INDEX('Class Rules'!$D$6:$D$85,MATCH($M9939,'Class Rules'!$A$6:$A$85,0)))</f>
        <v>Freight HDV</v>
      </c>
      <c r="O9939" s="1" t="str">
        <f t="array" ref="O9939">IF(SUMPRODUCT(MAX(ISNUMBER(SEARCH(Fuel_Rules!$A$6:$A$30,$E9939))*ISNUMBER(SEARCH(Fuel_Rules!$B$6:$B$30,$F9939))*(Fuel_Rules!$A$6:$A$30&lt;&gt;"")))&gt;0,"Plug-in hybrid",IF($G9939="Diesel","Diesel","Gasoline"))</f>
        <v>Diesel</v>
      </c>
    </row>
    <row r="9940" spans="1:15" ht="15" customHeight="1" x14ac:dyDescent="0.25">
      <c r="A9940" s="1">
        <v>2022</v>
      </c>
      <c r="B9940" s="1" t="s">
        <v>12135</v>
      </c>
      <c r="C9940" s="1" t="s">
        <v>1473</v>
      </c>
      <c r="D9940" s="1" t="s">
        <v>12615</v>
      </c>
      <c r="E9940" s="1" t="s">
        <v>1462</v>
      </c>
      <c r="F9940" s="1" t="s">
        <v>3542</v>
      </c>
      <c r="G9940" s="1" t="s">
        <v>105</v>
      </c>
      <c r="H9940" s="1" t="s">
        <v>298</v>
      </c>
      <c r="I9940" s="1">
        <v>3</v>
      </c>
      <c r="J9940" s="1">
        <v>2023</v>
      </c>
      <c r="K9940" s="1">
        <v>192579</v>
      </c>
      <c r="L9940" s="1">
        <v>0</v>
      </c>
      <c r="M9940" s="1">
        <f t="array" ref="M9940">SUMPRODUCT(MAX(ISNUMBER(SEARCH('Class Rules'!$B$6:$B$85,$E9940))*ISNUMBER(SEARCH('Class Rules'!$C$6:$C$85,$F9940))*'Class Rules'!$A$6:$A$85))</f>
        <v>51</v>
      </c>
      <c r="N9940" s="1" t="str">
        <f t="array" ref="N9940">IF($M9940=0,'Class Rules'!$D$3,INDEX('Class Rules'!$D$6:$D$85,MATCH($M9940,'Class Rules'!$A$6:$A$85,0)))</f>
        <v>Freight HDV</v>
      </c>
      <c r="O9940" s="1" t="str">
        <f t="array" ref="O9940">IF(SUMPRODUCT(MAX(ISNUMBER(SEARCH(Fuel_Rules!$A$6:$A$30,$E9940))*ISNUMBER(SEARCH(Fuel_Rules!$B$6:$B$30,$F9940))*(Fuel_Rules!$A$6:$A$30&lt;&gt;"")))&gt;0,"Plug-in hybrid",IF($G9940="Diesel","Diesel","Gasoline"))</f>
        <v>Diesel</v>
      </c>
    </row>
    <row r="9941" spans="1:15" ht="15" customHeight="1" x14ac:dyDescent="0.25">
      <c r="A9941" s="1">
        <v>2022</v>
      </c>
      <c r="B9941" s="1" t="s">
        <v>12135</v>
      </c>
      <c r="C9941" s="1" t="s">
        <v>1476</v>
      </c>
      <c r="D9941" s="1" t="s">
        <v>12616</v>
      </c>
      <c r="E9941" s="1" t="s">
        <v>1462</v>
      </c>
      <c r="F9941" s="1" t="s">
        <v>3544</v>
      </c>
      <c r="G9941" s="1" t="s">
        <v>105</v>
      </c>
      <c r="H9941" s="1" t="s">
        <v>298</v>
      </c>
      <c r="I9941" s="1">
        <v>3</v>
      </c>
      <c r="J9941" s="1">
        <v>2023</v>
      </c>
      <c r="K9941" s="1">
        <v>268850</v>
      </c>
      <c r="L9941" s="1">
        <v>0</v>
      </c>
      <c r="M9941" s="1">
        <f t="array" ref="M9941">SUMPRODUCT(MAX(ISNUMBER(SEARCH('Class Rules'!$B$6:$B$85,$E9941))*ISNUMBER(SEARCH('Class Rules'!$C$6:$C$85,$F9941))*'Class Rules'!$A$6:$A$85))</f>
        <v>52</v>
      </c>
      <c r="N9941" s="1" t="str">
        <f t="array" ref="N9941">IF($M9941=0,'Class Rules'!$D$3,INDEX('Class Rules'!$D$6:$D$85,MATCH($M9941,'Class Rules'!$A$6:$A$85,0)))</f>
        <v>Freight HDV</v>
      </c>
      <c r="O9941" s="1" t="str">
        <f t="array" ref="O9941">IF(SUMPRODUCT(MAX(ISNUMBER(SEARCH(Fuel_Rules!$A$6:$A$30,$E9941))*ISNUMBER(SEARCH(Fuel_Rules!$B$6:$B$30,$F9941))*(Fuel_Rules!$A$6:$A$30&lt;&gt;"")))&gt;0,"Plug-in hybrid",IF($G9941="Diesel","Diesel","Gasoline"))</f>
        <v>Diesel</v>
      </c>
    </row>
    <row r="9942" spans="1:15" ht="15" customHeight="1" x14ac:dyDescent="0.25">
      <c r="A9942" s="1">
        <v>2022</v>
      </c>
      <c r="B9942" s="1" t="s">
        <v>12135</v>
      </c>
      <c r="C9942" s="1" t="s">
        <v>1476</v>
      </c>
      <c r="D9942" s="1" t="s">
        <v>12617</v>
      </c>
      <c r="E9942" s="1" t="s">
        <v>1462</v>
      </c>
      <c r="F9942" s="1" t="s">
        <v>3544</v>
      </c>
      <c r="G9942" s="1" t="s">
        <v>105</v>
      </c>
      <c r="H9942" s="1" t="s">
        <v>298</v>
      </c>
      <c r="I9942" s="1">
        <v>3</v>
      </c>
      <c r="J9942" s="1">
        <v>2023</v>
      </c>
      <c r="K9942" s="1">
        <v>206682</v>
      </c>
      <c r="L9942" s="1">
        <v>0</v>
      </c>
      <c r="M9942" s="1">
        <f t="array" ref="M9942">SUMPRODUCT(MAX(ISNUMBER(SEARCH('Class Rules'!$B$6:$B$85,$E9942))*ISNUMBER(SEARCH('Class Rules'!$C$6:$C$85,$F9942))*'Class Rules'!$A$6:$A$85))</f>
        <v>52</v>
      </c>
      <c r="N9942" s="1" t="str">
        <f t="array" ref="N9942">IF($M9942=0,'Class Rules'!$D$3,INDEX('Class Rules'!$D$6:$D$85,MATCH($M9942,'Class Rules'!$A$6:$A$85,0)))</f>
        <v>Freight HDV</v>
      </c>
      <c r="O9942" s="1" t="str">
        <f t="array" ref="O9942">IF(SUMPRODUCT(MAX(ISNUMBER(SEARCH(Fuel_Rules!$A$6:$A$30,$E9942))*ISNUMBER(SEARCH(Fuel_Rules!$B$6:$B$30,$F9942))*(Fuel_Rules!$A$6:$A$30&lt;&gt;"")))&gt;0,"Plug-in hybrid",IF($G9942="Diesel","Diesel","Gasoline"))</f>
        <v>Diesel</v>
      </c>
    </row>
    <row r="9943" spans="1:15" ht="15" customHeight="1" x14ac:dyDescent="0.25">
      <c r="A9943" s="1">
        <v>2022</v>
      </c>
      <c r="B9943" s="1" t="s">
        <v>12135</v>
      </c>
      <c r="C9943" s="1" t="s">
        <v>1479</v>
      </c>
      <c r="D9943" s="1" t="s">
        <v>12618</v>
      </c>
      <c r="E9943" s="1" t="s">
        <v>1462</v>
      </c>
      <c r="F9943" s="1" t="s">
        <v>3546</v>
      </c>
      <c r="G9943" s="1" t="s">
        <v>105</v>
      </c>
      <c r="H9943" s="1" t="s">
        <v>298</v>
      </c>
      <c r="I9943" s="1">
        <v>3</v>
      </c>
      <c r="J9943" s="1">
        <v>2023</v>
      </c>
      <c r="K9943" s="1">
        <v>283469</v>
      </c>
      <c r="L9943" s="1">
        <v>0</v>
      </c>
      <c r="M9943" s="1">
        <f t="array" ref="M9943">SUMPRODUCT(MAX(ISNUMBER(SEARCH('Class Rules'!$B$6:$B$85,$E9943))*ISNUMBER(SEARCH('Class Rules'!$C$6:$C$85,$F9943))*'Class Rules'!$A$6:$A$85))</f>
        <v>51</v>
      </c>
      <c r="N9943" s="1" t="str">
        <f t="array" ref="N9943">IF($M9943=0,'Class Rules'!$D$3,INDEX('Class Rules'!$D$6:$D$85,MATCH($M9943,'Class Rules'!$A$6:$A$85,0)))</f>
        <v>Freight HDV</v>
      </c>
      <c r="O9943" s="1" t="str">
        <f t="array" ref="O9943">IF(SUMPRODUCT(MAX(ISNUMBER(SEARCH(Fuel_Rules!$A$6:$A$30,$E9943))*ISNUMBER(SEARCH(Fuel_Rules!$B$6:$B$30,$F9943))*(Fuel_Rules!$A$6:$A$30&lt;&gt;"")))&gt;0,"Plug-in hybrid",IF($G9943="Diesel","Diesel","Gasoline"))</f>
        <v>Diesel</v>
      </c>
    </row>
    <row r="9944" spans="1:15" ht="15" customHeight="1" x14ac:dyDescent="0.25">
      <c r="A9944" s="1">
        <v>2022</v>
      </c>
      <c r="B9944" s="1" t="s">
        <v>12135</v>
      </c>
      <c r="C9944" s="1" t="s">
        <v>1479</v>
      </c>
      <c r="D9944" s="1" t="s">
        <v>12619</v>
      </c>
      <c r="E9944" s="1" t="s">
        <v>1462</v>
      </c>
      <c r="F9944" s="1" t="s">
        <v>3546</v>
      </c>
      <c r="G9944" s="1" t="s">
        <v>105</v>
      </c>
      <c r="H9944" s="1" t="s">
        <v>298</v>
      </c>
      <c r="I9944" s="1">
        <v>3</v>
      </c>
      <c r="J9944" s="1">
        <v>2023</v>
      </c>
      <c r="K9944" s="1">
        <v>216834</v>
      </c>
      <c r="L9944" s="1">
        <v>0</v>
      </c>
      <c r="M9944" s="1">
        <f t="array" ref="M9944">SUMPRODUCT(MAX(ISNUMBER(SEARCH('Class Rules'!$B$6:$B$85,$E9944))*ISNUMBER(SEARCH('Class Rules'!$C$6:$C$85,$F9944))*'Class Rules'!$A$6:$A$85))</f>
        <v>51</v>
      </c>
      <c r="N9944" s="1" t="str">
        <f t="array" ref="N9944">IF($M9944=0,'Class Rules'!$D$3,INDEX('Class Rules'!$D$6:$D$85,MATCH($M9944,'Class Rules'!$A$6:$A$85,0)))</f>
        <v>Freight HDV</v>
      </c>
      <c r="O9944" s="1" t="str">
        <f t="array" ref="O9944">IF(SUMPRODUCT(MAX(ISNUMBER(SEARCH(Fuel_Rules!$A$6:$A$30,$E9944))*ISNUMBER(SEARCH(Fuel_Rules!$B$6:$B$30,$F9944))*(Fuel_Rules!$A$6:$A$30&lt;&gt;"")))&gt;0,"Plug-in hybrid",IF($G9944="Diesel","Diesel","Gasoline"))</f>
        <v>Diesel</v>
      </c>
    </row>
    <row r="9945" spans="1:15" ht="15" customHeight="1" x14ac:dyDescent="0.25">
      <c r="A9945" s="1">
        <v>2022</v>
      </c>
      <c r="B9945" s="1" t="s">
        <v>12135</v>
      </c>
      <c r="C9945" s="1" t="s">
        <v>1482</v>
      </c>
      <c r="D9945" s="1" t="s">
        <v>12620</v>
      </c>
      <c r="E9945" s="1" t="s">
        <v>1462</v>
      </c>
      <c r="F9945" s="1" t="s">
        <v>3548</v>
      </c>
      <c r="G9945" s="1" t="s">
        <v>105</v>
      </c>
      <c r="H9945" s="1" t="s">
        <v>298</v>
      </c>
      <c r="I9945" s="1">
        <v>3</v>
      </c>
      <c r="J9945" s="1">
        <v>2023</v>
      </c>
      <c r="K9945" s="1">
        <v>295746</v>
      </c>
      <c r="L9945" s="1">
        <v>0</v>
      </c>
      <c r="M9945" s="1">
        <f t="array" ref="M9945">SUMPRODUCT(MAX(ISNUMBER(SEARCH('Class Rules'!$B$6:$B$85,$E9945))*ISNUMBER(SEARCH('Class Rules'!$C$6:$C$85,$F9945))*'Class Rules'!$A$6:$A$85))</f>
        <v>52</v>
      </c>
      <c r="N9945" s="1" t="str">
        <f t="array" ref="N9945">IF($M9945=0,'Class Rules'!$D$3,INDEX('Class Rules'!$D$6:$D$85,MATCH($M9945,'Class Rules'!$A$6:$A$85,0)))</f>
        <v>Freight HDV</v>
      </c>
      <c r="O9945" s="1" t="str">
        <f t="array" ref="O9945">IF(SUMPRODUCT(MAX(ISNUMBER(SEARCH(Fuel_Rules!$A$6:$A$30,$E9945))*ISNUMBER(SEARCH(Fuel_Rules!$B$6:$B$30,$F9945))*(Fuel_Rules!$A$6:$A$30&lt;&gt;"")))&gt;0,"Plug-in hybrid",IF($G9945="Diesel","Diesel","Gasoline"))</f>
        <v>Diesel</v>
      </c>
    </row>
    <row r="9946" spans="1:15" ht="15" customHeight="1" x14ac:dyDescent="0.25">
      <c r="A9946" s="1">
        <v>2022</v>
      </c>
      <c r="B9946" s="1" t="s">
        <v>12135</v>
      </c>
      <c r="C9946" s="1" t="s">
        <v>1482</v>
      </c>
      <c r="D9946" s="1" t="s">
        <v>12621</v>
      </c>
      <c r="E9946" s="1" t="s">
        <v>1462</v>
      </c>
      <c r="F9946" s="1" t="s">
        <v>3548</v>
      </c>
      <c r="G9946" s="1" t="s">
        <v>105</v>
      </c>
      <c r="H9946" s="1" t="s">
        <v>298</v>
      </c>
      <c r="I9946" s="1">
        <v>3</v>
      </c>
      <c r="J9946" s="1">
        <v>2023</v>
      </c>
      <c r="K9946" s="1">
        <v>232776</v>
      </c>
      <c r="L9946" s="1">
        <v>0</v>
      </c>
      <c r="M9946" s="1">
        <f t="array" ref="M9946">SUMPRODUCT(MAX(ISNUMBER(SEARCH('Class Rules'!$B$6:$B$85,$E9946))*ISNUMBER(SEARCH('Class Rules'!$C$6:$C$85,$F9946))*'Class Rules'!$A$6:$A$85))</f>
        <v>52</v>
      </c>
      <c r="N9946" s="1" t="str">
        <f t="array" ref="N9946">IF($M9946=0,'Class Rules'!$D$3,INDEX('Class Rules'!$D$6:$D$85,MATCH($M9946,'Class Rules'!$A$6:$A$85,0)))</f>
        <v>Freight HDV</v>
      </c>
      <c r="O9946" s="1" t="str">
        <f t="array" ref="O9946">IF(SUMPRODUCT(MAX(ISNUMBER(SEARCH(Fuel_Rules!$A$6:$A$30,$E9946))*ISNUMBER(SEARCH(Fuel_Rules!$B$6:$B$30,$F9946))*(Fuel_Rules!$A$6:$A$30&lt;&gt;"")))&gt;0,"Plug-in hybrid",IF($G9946="Diesel","Diesel","Gasoline"))</f>
        <v>Diesel</v>
      </c>
    </row>
    <row r="9947" spans="1:15" ht="15" customHeight="1" x14ac:dyDescent="0.25">
      <c r="A9947" s="1">
        <v>2022</v>
      </c>
      <c r="B9947" s="1" t="s">
        <v>12135</v>
      </c>
      <c r="C9947" s="1" t="s">
        <v>1485</v>
      </c>
      <c r="D9947" s="1" t="s">
        <v>12622</v>
      </c>
      <c r="E9947" s="1" t="s">
        <v>1462</v>
      </c>
      <c r="F9947" s="1" t="s">
        <v>3550</v>
      </c>
      <c r="G9947" s="1" t="s">
        <v>105</v>
      </c>
      <c r="H9947" s="1" t="s">
        <v>298</v>
      </c>
      <c r="I9947" s="1">
        <v>3</v>
      </c>
      <c r="J9947" s="1">
        <v>2023</v>
      </c>
      <c r="K9947" s="1">
        <v>311312</v>
      </c>
      <c r="L9947" s="1">
        <v>0</v>
      </c>
      <c r="M9947" s="1">
        <f t="array" ref="M9947">SUMPRODUCT(MAX(ISNUMBER(SEARCH('Class Rules'!$B$6:$B$85,$E9947))*ISNUMBER(SEARCH('Class Rules'!$C$6:$C$85,$F9947))*'Class Rules'!$A$6:$A$85))</f>
        <v>55</v>
      </c>
      <c r="N9947" s="1" t="str">
        <f t="array" ref="N9947">IF($M9947=0,'Class Rules'!$D$3,INDEX('Class Rules'!$D$6:$D$85,MATCH($M9947,'Class Rules'!$A$6:$A$85,0)))</f>
        <v>Freight HDV</v>
      </c>
      <c r="O9947" s="1" t="str">
        <f t="array" ref="O9947">IF(SUMPRODUCT(MAX(ISNUMBER(SEARCH(Fuel_Rules!$A$6:$A$30,$E9947))*ISNUMBER(SEARCH(Fuel_Rules!$B$6:$B$30,$F9947))*(Fuel_Rules!$A$6:$A$30&lt;&gt;"")))&gt;0,"Plug-in hybrid",IF($G9947="Diesel","Diesel","Gasoline"))</f>
        <v>Diesel</v>
      </c>
    </row>
    <row r="9948" spans="1:15" ht="15" customHeight="1" x14ac:dyDescent="0.25">
      <c r="A9948" s="1">
        <v>2022</v>
      </c>
      <c r="B9948" s="1" t="s">
        <v>12135</v>
      </c>
      <c r="C9948" s="1" t="s">
        <v>1485</v>
      </c>
      <c r="D9948" s="1" t="s">
        <v>12623</v>
      </c>
      <c r="E9948" s="1" t="s">
        <v>1462</v>
      </c>
      <c r="F9948" s="1" t="s">
        <v>3550</v>
      </c>
      <c r="G9948" s="1" t="s">
        <v>105</v>
      </c>
      <c r="H9948" s="1" t="s">
        <v>298</v>
      </c>
      <c r="I9948" s="1">
        <v>3</v>
      </c>
      <c r="J9948" s="1">
        <v>2023</v>
      </c>
      <c r="K9948" s="1">
        <v>240290</v>
      </c>
      <c r="L9948" s="1">
        <v>0</v>
      </c>
      <c r="M9948" s="1">
        <f t="array" ref="M9948">SUMPRODUCT(MAX(ISNUMBER(SEARCH('Class Rules'!$B$6:$B$85,$E9948))*ISNUMBER(SEARCH('Class Rules'!$C$6:$C$85,$F9948))*'Class Rules'!$A$6:$A$85))</f>
        <v>55</v>
      </c>
      <c r="N9948" s="1" t="str">
        <f t="array" ref="N9948">IF($M9948=0,'Class Rules'!$D$3,INDEX('Class Rules'!$D$6:$D$85,MATCH($M9948,'Class Rules'!$A$6:$A$85,0)))</f>
        <v>Freight HDV</v>
      </c>
      <c r="O9948" s="1" t="str">
        <f t="array" ref="O9948">IF(SUMPRODUCT(MAX(ISNUMBER(SEARCH(Fuel_Rules!$A$6:$A$30,$E9948))*ISNUMBER(SEARCH(Fuel_Rules!$B$6:$B$30,$F9948))*(Fuel_Rules!$A$6:$A$30&lt;&gt;"")))&gt;0,"Plug-in hybrid",IF($G9948="Diesel","Diesel","Gasoline"))</f>
        <v>Diesel</v>
      </c>
    </row>
    <row r="9949" spans="1:15" ht="15" customHeight="1" x14ac:dyDescent="0.25">
      <c r="A9949" s="1">
        <v>2022</v>
      </c>
      <c r="B9949" s="1" t="s">
        <v>12135</v>
      </c>
      <c r="C9949" s="1" t="s">
        <v>1488</v>
      </c>
      <c r="D9949" s="1" t="s">
        <v>12624</v>
      </c>
      <c r="E9949" s="1" t="s">
        <v>1462</v>
      </c>
      <c r="F9949" s="1" t="s">
        <v>3552</v>
      </c>
      <c r="G9949" s="1" t="s">
        <v>105</v>
      </c>
      <c r="H9949" s="1" t="s">
        <v>298</v>
      </c>
      <c r="I9949" s="1">
        <v>3</v>
      </c>
      <c r="J9949" s="1">
        <v>2023</v>
      </c>
      <c r="K9949" s="1">
        <v>340407</v>
      </c>
      <c r="L9949" s="1">
        <v>0</v>
      </c>
      <c r="M9949" s="1">
        <f t="array" ref="M9949">SUMPRODUCT(MAX(ISNUMBER(SEARCH('Class Rules'!$B$6:$B$85,$E9949))*ISNUMBER(SEARCH('Class Rules'!$C$6:$C$85,$F9949))*'Class Rules'!$A$6:$A$85))</f>
        <v>52</v>
      </c>
      <c r="N9949" s="1" t="str">
        <f t="array" ref="N9949">IF($M9949=0,'Class Rules'!$D$3,INDEX('Class Rules'!$D$6:$D$85,MATCH($M9949,'Class Rules'!$A$6:$A$85,0)))</f>
        <v>Freight HDV</v>
      </c>
      <c r="O9949" s="1" t="str">
        <f t="array" ref="O9949">IF(SUMPRODUCT(MAX(ISNUMBER(SEARCH(Fuel_Rules!$A$6:$A$30,$E9949))*ISNUMBER(SEARCH(Fuel_Rules!$B$6:$B$30,$F9949))*(Fuel_Rules!$A$6:$A$30&lt;&gt;"")))&gt;0,"Plug-in hybrid",IF($G9949="Diesel","Diesel","Gasoline"))</f>
        <v>Diesel</v>
      </c>
    </row>
    <row r="9950" spans="1:15" ht="15" customHeight="1" x14ac:dyDescent="0.25">
      <c r="A9950" s="1">
        <v>2022</v>
      </c>
      <c r="B9950" s="1" t="s">
        <v>12135</v>
      </c>
      <c r="C9950" s="1" t="s">
        <v>1488</v>
      </c>
      <c r="D9950" s="1" t="s">
        <v>12625</v>
      </c>
      <c r="E9950" s="1" t="s">
        <v>1462</v>
      </c>
      <c r="F9950" s="1" t="s">
        <v>3552</v>
      </c>
      <c r="G9950" s="1" t="s">
        <v>105</v>
      </c>
      <c r="H9950" s="1" t="s">
        <v>298</v>
      </c>
      <c r="I9950" s="1">
        <v>3</v>
      </c>
      <c r="J9950" s="1">
        <v>2023</v>
      </c>
      <c r="K9950" s="1">
        <v>244743</v>
      </c>
      <c r="L9950" s="1">
        <v>0</v>
      </c>
      <c r="M9950" s="1">
        <f t="array" ref="M9950">SUMPRODUCT(MAX(ISNUMBER(SEARCH('Class Rules'!$B$6:$B$85,$E9950))*ISNUMBER(SEARCH('Class Rules'!$C$6:$C$85,$F9950))*'Class Rules'!$A$6:$A$85))</f>
        <v>52</v>
      </c>
      <c r="N9950" s="1" t="str">
        <f t="array" ref="N9950">IF($M9950=0,'Class Rules'!$D$3,INDEX('Class Rules'!$D$6:$D$85,MATCH($M9950,'Class Rules'!$A$6:$A$85,0)))</f>
        <v>Freight HDV</v>
      </c>
      <c r="O9950" s="1" t="str">
        <f t="array" ref="O9950">IF(SUMPRODUCT(MAX(ISNUMBER(SEARCH(Fuel_Rules!$A$6:$A$30,$E9950))*ISNUMBER(SEARCH(Fuel_Rules!$B$6:$B$30,$F9950))*(Fuel_Rules!$A$6:$A$30&lt;&gt;"")))&gt;0,"Plug-in hybrid",IF($G9950="Diesel","Diesel","Gasoline"))</f>
        <v>Diesel</v>
      </c>
    </row>
    <row r="9951" spans="1:15" ht="15" customHeight="1" x14ac:dyDescent="0.25">
      <c r="A9951" s="1">
        <v>2022</v>
      </c>
      <c r="B9951" s="1" t="s">
        <v>12135</v>
      </c>
      <c r="C9951" s="1" t="s">
        <v>1491</v>
      </c>
      <c r="D9951" s="1" t="s">
        <v>12626</v>
      </c>
      <c r="E9951" s="1" t="s">
        <v>1462</v>
      </c>
      <c r="F9951" s="1" t="s">
        <v>3554</v>
      </c>
      <c r="G9951" s="1" t="s">
        <v>105</v>
      </c>
      <c r="H9951" s="1" t="s">
        <v>298</v>
      </c>
      <c r="I9951" s="1">
        <v>3</v>
      </c>
      <c r="J9951" s="1">
        <v>2023</v>
      </c>
      <c r="K9951" s="1">
        <v>355292</v>
      </c>
      <c r="L9951" s="1">
        <v>0</v>
      </c>
      <c r="M9951" s="1">
        <f t="array" ref="M9951">SUMPRODUCT(MAX(ISNUMBER(SEARCH('Class Rules'!$B$6:$B$85,$E9951))*ISNUMBER(SEARCH('Class Rules'!$C$6:$C$85,$F9951))*'Class Rules'!$A$6:$A$85))</f>
        <v>52</v>
      </c>
      <c r="N9951" s="1" t="str">
        <f t="array" ref="N9951">IF($M9951=0,'Class Rules'!$D$3,INDEX('Class Rules'!$D$6:$D$85,MATCH($M9951,'Class Rules'!$A$6:$A$85,0)))</f>
        <v>Freight HDV</v>
      </c>
      <c r="O9951" s="1" t="str">
        <f t="array" ref="O9951">IF(SUMPRODUCT(MAX(ISNUMBER(SEARCH(Fuel_Rules!$A$6:$A$30,$E9951))*ISNUMBER(SEARCH(Fuel_Rules!$B$6:$B$30,$F9951))*(Fuel_Rules!$A$6:$A$30&lt;&gt;"")))&gt;0,"Plug-in hybrid",IF($G9951="Diesel","Diesel","Gasoline"))</f>
        <v>Diesel</v>
      </c>
    </row>
    <row r="9952" spans="1:15" ht="15" customHeight="1" x14ac:dyDescent="0.25">
      <c r="A9952" s="1">
        <v>2022</v>
      </c>
      <c r="B9952" s="1" t="s">
        <v>12135</v>
      </c>
      <c r="C9952" s="1" t="s">
        <v>1491</v>
      </c>
      <c r="D9952" s="1" t="s">
        <v>12627</v>
      </c>
      <c r="E9952" s="1" t="s">
        <v>1462</v>
      </c>
      <c r="F9952" s="1" t="s">
        <v>3554</v>
      </c>
      <c r="G9952" s="1" t="s">
        <v>105</v>
      </c>
      <c r="H9952" s="1" t="s">
        <v>298</v>
      </c>
      <c r="I9952" s="1">
        <v>3</v>
      </c>
      <c r="J9952" s="1">
        <v>2023</v>
      </c>
      <c r="K9952" s="1">
        <v>256169</v>
      </c>
      <c r="L9952" s="1">
        <v>0</v>
      </c>
      <c r="M9952" s="1">
        <f t="array" ref="M9952">SUMPRODUCT(MAX(ISNUMBER(SEARCH('Class Rules'!$B$6:$B$85,$E9952))*ISNUMBER(SEARCH('Class Rules'!$C$6:$C$85,$F9952))*'Class Rules'!$A$6:$A$85))</f>
        <v>52</v>
      </c>
      <c r="N9952" s="1" t="str">
        <f t="array" ref="N9952">IF($M9952=0,'Class Rules'!$D$3,INDEX('Class Rules'!$D$6:$D$85,MATCH($M9952,'Class Rules'!$A$6:$A$85,0)))</f>
        <v>Freight HDV</v>
      </c>
      <c r="O9952" s="1" t="str">
        <f t="array" ref="O9952">IF(SUMPRODUCT(MAX(ISNUMBER(SEARCH(Fuel_Rules!$A$6:$A$30,$E9952))*ISNUMBER(SEARCH(Fuel_Rules!$B$6:$B$30,$F9952))*(Fuel_Rules!$A$6:$A$30&lt;&gt;"")))&gt;0,"Plug-in hybrid",IF($G9952="Diesel","Diesel","Gasoline"))</f>
        <v>Diesel</v>
      </c>
    </row>
    <row r="9953" spans="1:15" ht="15" customHeight="1" x14ac:dyDescent="0.25">
      <c r="A9953" s="1">
        <v>2022</v>
      </c>
      <c r="B9953" s="1" t="s">
        <v>12135</v>
      </c>
      <c r="C9953" s="1" t="s">
        <v>1509</v>
      </c>
      <c r="D9953" s="1" t="s">
        <v>12628</v>
      </c>
      <c r="E9953" s="1" t="s">
        <v>1462</v>
      </c>
      <c r="F9953" s="1" t="s">
        <v>8242</v>
      </c>
      <c r="G9953" s="1" t="s">
        <v>105</v>
      </c>
      <c r="H9953" s="1" t="s">
        <v>298</v>
      </c>
      <c r="I9953" s="1">
        <v>3</v>
      </c>
      <c r="J9953" s="1">
        <v>2023</v>
      </c>
      <c r="K9953" s="1">
        <v>316992</v>
      </c>
      <c r="L9953" s="1">
        <v>0</v>
      </c>
      <c r="M9953" s="1">
        <f t="array" ref="M9953">SUMPRODUCT(MAX(ISNUMBER(SEARCH('Class Rules'!$B$6:$B$85,$E9953))*ISNUMBER(SEARCH('Class Rules'!$C$6:$C$85,$F9953))*'Class Rules'!$A$6:$A$85))</f>
        <v>51</v>
      </c>
      <c r="N9953" s="1" t="str">
        <f t="array" ref="N9953">IF($M9953=0,'Class Rules'!$D$3,INDEX('Class Rules'!$D$6:$D$85,MATCH($M9953,'Class Rules'!$A$6:$A$85,0)))</f>
        <v>Freight HDV</v>
      </c>
      <c r="O9953" s="1" t="str">
        <f t="array" ref="O9953">IF(SUMPRODUCT(MAX(ISNUMBER(SEARCH(Fuel_Rules!$A$6:$A$30,$E9953))*ISNUMBER(SEARCH(Fuel_Rules!$B$6:$B$30,$F9953))*(Fuel_Rules!$A$6:$A$30&lt;&gt;"")))&gt;0,"Plug-in hybrid",IF($G9953="Diesel","Diesel","Gasoline"))</f>
        <v>Diesel</v>
      </c>
    </row>
    <row r="9954" spans="1:15" ht="15" customHeight="1" x14ac:dyDescent="0.25">
      <c r="A9954" s="1">
        <v>2022</v>
      </c>
      <c r="B9954" s="1" t="s">
        <v>12135</v>
      </c>
      <c r="C9954" s="1" t="s">
        <v>1509</v>
      </c>
      <c r="D9954" s="1" t="s">
        <v>12629</v>
      </c>
      <c r="E9954" s="1" t="s">
        <v>1462</v>
      </c>
      <c r="F9954" s="1" t="s">
        <v>8242</v>
      </c>
      <c r="G9954" s="1" t="s">
        <v>105</v>
      </c>
      <c r="H9954" s="1" t="s">
        <v>298</v>
      </c>
      <c r="I9954" s="1">
        <v>3</v>
      </c>
      <c r="J9954" s="1">
        <v>2023</v>
      </c>
      <c r="K9954" s="1">
        <v>251841</v>
      </c>
      <c r="L9954" s="1">
        <v>0</v>
      </c>
      <c r="M9954" s="1">
        <f t="array" ref="M9954">SUMPRODUCT(MAX(ISNUMBER(SEARCH('Class Rules'!$B$6:$B$85,$E9954))*ISNUMBER(SEARCH('Class Rules'!$C$6:$C$85,$F9954))*'Class Rules'!$A$6:$A$85))</f>
        <v>51</v>
      </c>
      <c r="N9954" s="1" t="str">
        <f t="array" ref="N9954">IF($M9954=0,'Class Rules'!$D$3,INDEX('Class Rules'!$D$6:$D$85,MATCH($M9954,'Class Rules'!$A$6:$A$85,0)))</f>
        <v>Freight HDV</v>
      </c>
      <c r="O9954" s="1" t="str">
        <f t="array" ref="O9954">IF(SUMPRODUCT(MAX(ISNUMBER(SEARCH(Fuel_Rules!$A$6:$A$30,$E9954))*ISNUMBER(SEARCH(Fuel_Rules!$B$6:$B$30,$F9954))*(Fuel_Rules!$A$6:$A$30&lt;&gt;"")))&gt;0,"Plug-in hybrid",IF($G9954="Diesel","Diesel","Gasoline"))</f>
        <v>Diesel</v>
      </c>
    </row>
    <row r="9955" spans="1:15" ht="15" customHeight="1" x14ac:dyDescent="0.25">
      <c r="A9955" s="1">
        <v>2022</v>
      </c>
      <c r="B9955" s="1" t="s">
        <v>12135</v>
      </c>
      <c r="C9955" s="1" t="s">
        <v>1512</v>
      </c>
      <c r="D9955" s="1" t="s">
        <v>12630</v>
      </c>
      <c r="E9955" s="1" t="s">
        <v>1462</v>
      </c>
      <c r="F9955" s="1" t="s">
        <v>3568</v>
      </c>
      <c r="G9955" s="1" t="s">
        <v>105</v>
      </c>
      <c r="H9955" s="1" t="s">
        <v>298</v>
      </c>
      <c r="I9955" s="1">
        <v>3</v>
      </c>
      <c r="J9955" s="1">
        <v>2023</v>
      </c>
      <c r="K9955" s="1">
        <v>297483</v>
      </c>
      <c r="L9955" s="1">
        <v>0</v>
      </c>
      <c r="M9955" s="1">
        <f t="array" ref="M9955">SUMPRODUCT(MAX(ISNUMBER(SEARCH('Class Rules'!$B$6:$B$85,$E9955))*ISNUMBER(SEARCH('Class Rules'!$C$6:$C$85,$F9955))*'Class Rules'!$A$6:$A$85))</f>
        <v>53</v>
      </c>
      <c r="N9955" s="1" t="str">
        <f t="array" ref="N9955">IF($M9955=0,'Class Rules'!$D$3,INDEX('Class Rules'!$D$6:$D$85,MATCH($M9955,'Class Rules'!$A$6:$A$85,0)))</f>
        <v>Freight HDV</v>
      </c>
      <c r="O9955" s="1" t="str">
        <f t="array" ref="O9955">IF(SUMPRODUCT(MAX(ISNUMBER(SEARCH(Fuel_Rules!$A$6:$A$30,$E9955))*ISNUMBER(SEARCH(Fuel_Rules!$B$6:$B$30,$F9955))*(Fuel_Rules!$A$6:$A$30&lt;&gt;"")))&gt;0,"Plug-in hybrid",IF($G9955="Diesel","Diesel","Gasoline"))</f>
        <v>Diesel</v>
      </c>
    </row>
    <row r="9956" spans="1:15" ht="15" customHeight="1" x14ac:dyDescent="0.25">
      <c r="A9956" s="1">
        <v>2022</v>
      </c>
      <c r="B9956" s="1" t="s">
        <v>12135</v>
      </c>
      <c r="C9956" s="1" t="s">
        <v>1512</v>
      </c>
      <c r="D9956" s="1" t="s">
        <v>12631</v>
      </c>
      <c r="E9956" s="1" t="s">
        <v>1462</v>
      </c>
      <c r="F9956" s="1" t="s">
        <v>3568</v>
      </c>
      <c r="G9956" s="1" t="s">
        <v>105</v>
      </c>
      <c r="H9956" s="1" t="s">
        <v>298</v>
      </c>
      <c r="I9956" s="1">
        <v>3</v>
      </c>
      <c r="J9956" s="1">
        <v>2023</v>
      </c>
      <c r="K9956" s="1">
        <v>239135</v>
      </c>
      <c r="L9956" s="1">
        <v>0</v>
      </c>
      <c r="M9956" s="1">
        <f t="array" ref="M9956">SUMPRODUCT(MAX(ISNUMBER(SEARCH('Class Rules'!$B$6:$B$85,$E9956))*ISNUMBER(SEARCH('Class Rules'!$C$6:$C$85,$F9956))*'Class Rules'!$A$6:$A$85))</f>
        <v>53</v>
      </c>
      <c r="N9956" s="1" t="str">
        <f t="array" ref="N9956">IF($M9956=0,'Class Rules'!$D$3,INDEX('Class Rules'!$D$6:$D$85,MATCH($M9956,'Class Rules'!$A$6:$A$85,0)))</f>
        <v>Freight HDV</v>
      </c>
      <c r="O9956" s="1" t="str">
        <f t="array" ref="O9956">IF(SUMPRODUCT(MAX(ISNUMBER(SEARCH(Fuel_Rules!$A$6:$A$30,$E9956))*ISNUMBER(SEARCH(Fuel_Rules!$B$6:$B$30,$F9956))*(Fuel_Rules!$A$6:$A$30&lt;&gt;"")))&gt;0,"Plug-in hybrid",IF($G9956="Diesel","Diesel","Gasoline"))</f>
        <v>Diesel</v>
      </c>
    </row>
    <row r="9957" spans="1:15" ht="15" customHeight="1" x14ac:dyDescent="0.25">
      <c r="A9957" s="1">
        <v>2022</v>
      </c>
      <c r="B9957" s="1" t="s">
        <v>12135</v>
      </c>
      <c r="C9957" s="1" t="s">
        <v>3569</v>
      </c>
      <c r="D9957" s="1" t="s">
        <v>12632</v>
      </c>
      <c r="E9957" s="1" t="s">
        <v>1462</v>
      </c>
      <c r="F9957" s="1" t="s">
        <v>3571</v>
      </c>
      <c r="G9957" s="1" t="s">
        <v>105</v>
      </c>
      <c r="H9957" s="1" t="s">
        <v>298</v>
      </c>
      <c r="I9957" s="1">
        <v>3</v>
      </c>
      <c r="J9957" s="1">
        <v>2023</v>
      </c>
      <c r="K9957" s="1">
        <v>276608</v>
      </c>
      <c r="L9957" s="1">
        <v>0</v>
      </c>
      <c r="M9957" s="1">
        <f t="array" ref="M9957">SUMPRODUCT(MAX(ISNUMBER(SEARCH('Class Rules'!$B$6:$B$85,$E9957))*ISNUMBER(SEARCH('Class Rules'!$C$6:$C$85,$F9957))*'Class Rules'!$A$6:$A$85))</f>
        <v>43</v>
      </c>
      <c r="N9957" s="1" t="str">
        <f t="array" ref="N9957">IF($M9957=0,'Class Rules'!$D$3,INDEX('Class Rules'!$D$6:$D$85,MATCH($M9957,'Class Rules'!$A$6:$A$85,0)))</f>
        <v>Freight LDV</v>
      </c>
      <c r="O9957" s="1" t="str">
        <f t="array" ref="O9957">IF(SUMPRODUCT(MAX(ISNUMBER(SEARCH(Fuel_Rules!$A$6:$A$30,$E9957))*ISNUMBER(SEARCH(Fuel_Rules!$B$6:$B$30,$F9957))*(Fuel_Rules!$A$6:$A$30&lt;&gt;"")))&gt;0,"Plug-in hybrid",IF($G9957="Diesel","Diesel","Gasoline"))</f>
        <v>Diesel</v>
      </c>
    </row>
    <row r="9958" spans="1:15" ht="15" customHeight="1" x14ac:dyDescent="0.25">
      <c r="A9958" s="1">
        <v>2022</v>
      </c>
      <c r="B9958" s="1" t="s">
        <v>12135</v>
      </c>
      <c r="C9958" s="1" t="s">
        <v>3569</v>
      </c>
      <c r="D9958" s="1" t="s">
        <v>12633</v>
      </c>
      <c r="E9958" s="1" t="s">
        <v>1462</v>
      </c>
      <c r="F9958" s="1" t="s">
        <v>3571</v>
      </c>
      <c r="G9958" s="1" t="s">
        <v>105</v>
      </c>
      <c r="H9958" s="1" t="s">
        <v>298</v>
      </c>
      <c r="I9958" s="1">
        <v>3</v>
      </c>
      <c r="J9958" s="1">
        <v>2023</v>
      </c>
      <c r="K9958" s="1">
        <v>221625</v>
      </c>
      <c r="L9958" s="1">
        <v>0</v>
      </c>
      <c r="M9958" s="1">
        <f t="array" ref="M9958">SUMPRODUCT(MAX(ISNUMBER(SEARCH('Class Rules'!$B$6:$B$85,$E9958))*ISNUMBER(SEARCH('Class Rules'!$C$6:$C$85,$F9958))*'Class Rules'!$A$6:$A$85))</f>
        <v>43</v>
      </c>
      <c r="N9958" s="1" t="str">
        <f t="array" ref="N9958">IF($M9958=0,'Class Rules'!$D$3,INDEX('Class Rules'!$D$6:$D$85,MATCH($M9958,'Class Rules'!$A$6:$A$85,0)))</f>
        <v>Freight LDV</v>
      </c>
      <c r="O9958" s="1" t="str">
        <f t="array" ref="O9958">IF(SUMPRODUCT(MAX(ISNUMBER(SEARCH(Fuel_Rules!$A$6:$A$30,$E9958))*ISNUMBER(SEARCH(Fuel_Rules!$B$6:$B$30,$F9958))*(Fuel_Rules!$A$6:$A$30&lt;&gt;"")))&gt;0,"Plug-in hybrid",IF($G9958="Diesel","Diesel","Gasoline"))</f>
        <v>Diesel</v>
      </c>
    </row>
    <row r="9959" spans="1:15" ht="15" customHeight="1" x14ac:dyDescent="0.25">
      <c r="A9959" s="1">
        <v>2022</v>
      </c>
      <c r="B9959" s="1" t="s">
        <v>12135</v>
      </c>
      <c r="C9959" s="1" t="s">
        <v>3572</v>
      </c>
      <c r="D9959" s="1" t="s">
        <v>12634</v>
      </c>
      <c r="E9959" s="1" t="s">
        <v>1462</v>
      </c>
      <c r="F9959" s="1" t="s">
        <v>3574</v>
      </c>
      <c r="G9959" s="1" t="s">
        <v>105</v>
      </c>
      <c r="H9959" s="1" t="s">
        <v>298</v>
      </c>
      <c r="I9959" s="1">
        <v>3</v>
      </c>
      <c r="J9959" s="1">
        <v>2023</v>
      </c>
      <c r="K9959" s="1">
        <v>282753</v>
      </c>
      <c r="L9959" s="1">
        <v>0</v>
      </c>
      <c r="M9959" s="1">
        <f t="array" ref="M9959">SUMPRODUCT(MAX(ISNUMBER(SEARCH('Class Rules'!$B$6:$B$85,$E9959))*ISNUMBER(SEARCH('Class Rules'!$C$6:$C$85,$F9959))*'Class Rules'!$A$6:$A$85))</f>
        <v>43</v>
      </c>
      <c r="N9959" s="1" t="str">
        <f t="array" ref="N9959">IF($M9959=0,'Class Rules'!$D$3,INDEX('Class Rules'!$D$6:$D$85,MATCH($M9959,'Class Rules'!$A$6:$A$85,0)))</f>
        <v>Freight LDV</v>
      </c>
      <c r="O9959" s="1" t="str">
        <f t="array" ref="O9959">IF(SUMPRODUCT(MAX(ISNUMBER(SEARCH(Fuel_Rules!$A$6:$A$30,$E9959))*ISNUMBER(SEARCH(Fuel_Rules!$B$6:$B$30,$F9959))*(Fuel_Rules!$A$6:$A$30&lt;&gt;"")))&gt;0,"Plug-in hybrid",IF($G9959="Diesel","Diesel","Gasoline"))</f>
        <v>Diesel</v>
      </c>
    </row>
    <row r="9960" spans="1:15" ht="15" customHeight="1" x14ac:dyDescent="0.25">
      <c r="A9960" s="1">
        <v>2022</v>
      </c>
      <c r="B9960" s="1" t="s">
        <v>12135</v>
      </c>
      <c r="C9960" s="1" t="s">
        <v>3572</v>
      </c>
      <c r="D9960" s="1" t="s">
        <v>12635</v>
      </c>
      <c r="E9960" s="1" t="s">
        <v>1462</v>
      </c>
      <c r="F9960" s="1" t="s">
        <v>3574</v>
      </c>
      <c r="G9960" s="1" t="s">
        <v>105</v>
      </c>
      <c r="H9960" s="1" t="s">
        <v>298</v>
      </c>
      <c r="I9960" s="1">
        <v>3</v>
      </c>
      <c r="J9960" s="1">
        <v>2023</v>
      </c>
      <c r="K9960" s="1">
        <v>217985</v>
      </c>
      <c r="L9960" s="1">
        <v>0</v>
      </c>
      <c r="M9960" s="1">
        <f t="array" ref="M9960">SUMPRODUCT(MAX(ISNUMBER(SEARCH('Class Rules'!$B$6:$B$85,$E9960))*ISNUMBER(SEARCH('Class Rules'!$C$6:$C$85,$F9960))*'Class Rules'!$A$6:$A$85))</f>
        <v>43</v>
      </c>
      <c r="N9960" s="1" t="str">
        <f t="array" ref="N9960">IF($M9960=0,'Class Rules'!$D$3,INDEX('Class Rules'!$D$6:$D$85,MATCH($M9960,'Class Rules'!$A$6:$A$85,0)))</f>
        <v>Freight LDV</v>
      </c>
      <c r="O9960" s="1" t="str">
        <f t="array" ref="O9960">IF(SUMPRODUCT(MAX(ISNUMBER(SEARCH(Fuel_Rules!$A$6:$A$30,$E9960))*ISNUMBER(SEARCH(Fuel_Rules!$B$6:$B$30,$F9960))*(Fuel_Rules!$A$6:$A$30&lt;&gt;"")))&gt;0,"Plug-in hybrid",IF($G9960="Diesel","Diesel","Gasoline"))</f>
        <v>Diesel</v>
      </c>
    </row>
    <row r="9961" spans="1:15" ht="15" customHeight="1" x14ac:dyDescent="0.25">
      <c r="A9961" s="1">
        <v>2022</v>
      </c>
      <c r="B9961" s="1" t="s">
        <v>12135</v>
      </c>
      <c r="C9961" s="1" t="s">
        <v>4585</v>
      </c>
      <c r="D9961" s="1" t="s">
        <v>12636</v>
      </c>
      <c r="E9961" s="1" t="s">
        <v>1462</v>
      </c>
      <c r="F9961" s="1" t="s">
        <v>4587</v>
      </c>
      <c r="G9961" s="1" t="s">
        <v>105</v>
      </c>
      <c r="H9961" s="1" t="s">
        <v>298</v>
      </c>
      <c r="I9961" s="1">
        <v>3</v>
      </c>
      <c r="J9961" s="1">
        <v>2023</v>
      </c>
      <c r="K9961" s="1">
        <v>307307</v>
      </c>
      <c r="L9961" s="1">
        <v>0</v>
      </c>
      <c r="M9961" s="1">
        <f t="array" ref="M9961">SUMPRODUCT(MAX(ISNUMBER(SEARCH('Class Rules'!$B$6:$B$85,$E9961))*ISNUMBER(SEARCH('Class Rules'!$C$6:$C$85,$F9961))*'Class Rules'!$A$6:$A$85))</f>
        <v>70</v>
      </c>
      <c r="N9961" s="1" t="str">
        <f t="array" ref="N9961">IF($M9961=0,'Class Rules'!$D$3,INDEX('Class Rules'!$D$6:$D$85,MATCH($M9961,'Class Rules'!$A$6:$A$85,0)))</f>
        <v>Passenger HDV</v>
      </c>
      <c r="O9961" s="1" t="str">
        <f t="array" ref="O9961">IF(SUMPRODUCT(MAX(ISNUMBER(SEARCH(Fuel_Rules!$A$6:$A$30,$E9961))*ISNUMBER(SEARCH(Fuel_Rules!$B$6:$B$30,$F9961))*(Fuel_Rules!$A$6:$A$30&lt;&gt;"")))&gt;0,"Plug-in hybrid",IF($G9961="Diesel","Diesel","Gasoline"))</f>
        <v>Diesel</v>
      </c>
    </row>
    <row r="9962" spans="1:15" ht="15" customHeight="1" x14ac:dyDescent="0.25">
      <c r="A9962" s="1">
        <v>2022</v>
      </c>
      <c r="B9962" s="1" t="s">
        <v>12135</v>
      </c>
      <c r="C9962" s="1" t="s">
        <v>4585</v>
      </c>
      <c r="D9962" s="1" t="s">
        <v>12637</v>
      </c>
      <c r="E9962" s="1" t="s">
        <v>1462</v>
      </c>
      <c r="F9962" s="1" t="s">
        <v>4587</v>
      </c>
      <c r="G9962" s="1" t="s">
        <v>105</v>
      </c>
      <c r="H9962" s="1" t="s">
        <v>298</v>
      </c>
      <c r="I9962" s="1">
        <v>3</v>
      </c>
      <c r="J9962" s="1">
        <v>2023</v>
      </c>
      <c r="K9962" s="1">
        <v>217266</v>
      </c>
      <c r="L9962" s="1">
        <v>0</v>
      </c>
      <c r="M9962" s="1">
        <f t="array" ref="M9962">SUMPRODUCT(MAX(ISNUMBER(SEARCH('Class Rules'!$B$6:$B$85,$E9962))*ISNUMBER(SEARCH('Class Rules'!$C$6:$C$85,$F9962))*'Class Rules'!$A$6:$A$85))</f>
        <v>70</v>
      </c>
      <c r="N9962" s="1" t="str">
        <f t="array" ref="N9962">IF($M9962=0,'Class Rules'!$D$3,INDEX('Class Rules'!$D$6:$D$85,MATCH($M9962,'Class Rules'!$A$6:$A$85,0)))</f>
        <v>Passenger HDV</v>
      </c>
      <c r="O9962" s="1" t="str">
        <f t="array" ref="O9962">IF(SUMPRODUCT(MAX(ISNUMBER(SEARCH(Fuel_Rules!$A$6:$A$30,$E9962))*ISNUMBER(SEARCH(Fuel_Rules!$B$6:$B$30,$F9962))*(Fuel_Rules!$A$6:$A$30&lt;&gt;"")))&gt;0,"Plug-in hybrid",IF($G9962="Diesel","Diesel","Gasoline"))</f>
        <v>Diesel</v>
      </c>
    </row>
    <row r="9963" spans="1:15" ht="15" customHeight="1" x14ac:dyDescent="0.25">
      <c r="A9963" s="1">
        <v>2022</v>
      </c>
      <c r="B9963" s="1" t="s">
        <v>12135</v>
      </c>
      <c r="C9963" s="1" t="s">
        <v>9263</v>
      </c>
      <c r="D9963" s="1" t="s">
        <v>12638</v>
      </c>
      <c r="E9963" s="1" t="s">
        <v>1462</v>
      </c>
      <c r="F9963" s="1" t="s">
        <v>9265</v>
      </c>
      <c r="G9963" s="1" t="s">
        <v>105</v>
      </c>
      <c r="H9963" s="1" t="s">
        <v>298</v>
      </c>
      <c r="I9963" s="1">
        <v>3</v>
      </c>
      <c r="J9963" s="1">
        <v>2023</v>
      </c>
      <c r="K9963" s="1">
        <v>262236</v>
      </c>
      <c r="L9963" s="1">
        <v>0</v>
      </c>
      <c r="M9963" s="1">
        <f t="array" ref="M9963">SUMPRODUCT(MAX(ISNUMBER(SEARCH('Class Rules'!$B$6:$B$85,$E9963))*ISNUMBER(SEARCH('Class Rules'!$C$6:$C$85,$F9963))*'Class Rules'!$A$6:$A$85))</f>
        <v>41</v>
      </c>
      <c r="N9963" s="1" t="str">
        <f t="array" ref="N9963">IF($M9963=0,'Class Rules'!$D$3,INDEX('Class Rules'!$D$6:$D$85,MATCH($M9963,'Class Rules'!$A$6:$A$85,0)))</f>
        <v>Freight LDV</v>
      </c>
      <c r="O9963" s="1" t="str">
        <f t="array" ref="O9963">IF(SUMPRODUCT(MAX(ISNUMBER(SEARCH(Fuel_Rules!$A$6:$A$30,$E9963))*ISNUMBER(SEARCH(Fuel_Rules!$B$6:$B$30,$F9963))*(Fuel_Rules!$A$6:$A$30&lt;&gt;"")))&gt;0,"Plug-in hybrid",IF($G9963="Diesel","Diesel","Gasoline"))</f>
        <v>Diesel</v>
      </c>
    </row>
    <row r="9964" spans="1:15" ht="15" customHeight="1" x14ac:dyDescent="0.25">
      <c r="A9964" s="1">
        <v>2022</v>
      </c>
      <c r="B9964" s="1" t="s">
        <v>12135</v>
      </c>
      <c r="C9964" s="1" t="s">
        <v>9263</v>
      </c>
      <c r="D9964" s="1" t="s">
        <v>12639</v>
      </c>
      <c r="E9964" s="1" t="s">
        <v>1462</v>
      </c>
      <c r="F9964" s="1" t="s">
        <v>9265</v>
      </c>
      <c r="G9964" s="1" t="s">
        <v>105</v>
      </c>
      <c r="H9964" s="1" t="s">
        <v>298</v>
      </c>
      <c r="I9964" s="1">
        <v>3</v>
      </c>
      <c r="J9964" s="1">
        <v>2023</v>
      </c>
      <c r="K9964" s="1">
        <v>214385</v>
      </c>
      <c r="L9964" s="1">
        <v>0</v>
      </c>
      <c r="M9964" s="1">
        <f t="array" ref="M9964">SUMPRODUCT(MAX(ISNUMBER(SEARCH('Class Rules'!$B$6:$B$85,$E9964))*ISNUMBER(SEARCH('Class Rules'!$C$6:$C$85,$F9964))*'Class Rules'!$A$6:$A$85))</f>
        <v>41</v>
      </c>
      <c r="N9964" s="1" t="str">
        <f t="array" ref="N9964">IF($M9964=0,'Class Rules'!$D$3,INDEX('Class Rules'!$D$6:$D$85,MATCH($M9964,'Class Rules'!$A$6:$A$85,0)))</f>
        <v>Freight LDV</v>
      </c>
      <c r="O9964" s="1" t="str">
        <f t="array" ref="O9964">IF(SUMPRODUCT(MAX(ISNUMBER(SEARCH(Fuel_Rules!$A$6:$A$30,$E9964))*ISNUMBER(SEARCH(Fuel_Rules!$B$6:$B$30,$F9964))*(Fuel_Rules!$A$6:$A$30&lt;&gt;"")))&gt;0,"Plug-in hybrid",IF($G9964="Diesel","Diesel","Gasoline"))</f>
        <v>Diesel</v>
      </c>
    </row>
    <row r="9965" spans="1:15" ht="15" customHeight="1" x14ac:dyDescent="0.25">
      <c r="A9965" s="1">
        <v>2022</v>
      </c>
      <c r="B9965" s="1" t="s">
        <v>12135</v>
      </c>
      <c r="C9965" s="1" t="s">
        <v>1519</v>
      </c>
      <c r="D9965" s="1" t="s">
        <v>12640</v>
      </c>
      <c r="E9965" s="1" t="s">
        <v>1517</v>
      </c>
      <c r="F9965" s="1" t="s">
        <v>1521</v>
      </c>
      <c r="G9965" s="1" t="s">
        <v>105</v>
      </c>
      <c r="H9965" s="1" t="s">
        <v>298</v>
      </c>
      <c r="I9965" s="1">
        <v>2</v>
      </c>
      <c r="J9965" s="1">
        <v>2023</v>
      </c>
      <c r="K9965" s="1">
        <v>147921</v>
      </c>
      <c r="L9965" s="1">
        <v>0</v>
      </c>
      <c r="M9965" s="1">
        <f t="array" ref="M9965">SUMPRODUCT(MAX(ISNUMBER(SEARCH('Class Rules'!$B$6:$B$85,$E9965))*ISNUMBER(SEARCH('Class Rules'!$C$6:$C$85,$F9965))*'Class Rules'!$A$6:$A$85))</f>
        <v>0</v>
      </c>
      <c r="N9965" s="1" t="str">
        <f t="array" ref="N9965">IF($M9965=0,'Class Rules'!$D$3,INDEX('Class Rules'!$D$6:$D$85,MATCH($M9965,'Class Rules'!$A$6:$A$85,0)))</f>
        <v>Passenger LDV</v>
      </c>
      <c r="O9965" s="1" t="str">
        <f t="array" ref="O9965">IF(SUMPRODUCT(MAX(ISNUMBER(SEARCH(Fuel_Rules!$A$6:$A$30,$E9965))*ISNUMBER(SEARCH(Fuel_Rules!$B$6:$B$30,$F9965))*(Fuel_Rules!$A$6:$A$30&lt;&gt;"")))&gt;0,"Plug-in hybrid",IF($G9965="Diesel","Diesel","Gasoline"))</f>
        <v>Diesel</v>
      </c>
    </row>
    <row r="9966" spans="1:15" ht="15" customHeight="1" x14ac:dyDescent="0.25">
      <c r="A9966" s="1">
        <v>2022</v>
      </c>
      <c r="B9966" s="1" t="s">
        <v>12135</v>
      </c>
      <c r="C9966" s="1" t="s">
        <v>1534</v>
      </c>
      <c r="D9966" s="1" t="s">
        <v>12641</v>
      </c>
      <c r="E9966" s="1" t="s">
        <v>1517</v>
      </c>
      <c r="F9966" s="1" t="s">
        <v>1536</v>
      </c>
      <c r="G9966" s="1" t="s">
        <v>103</v>
      </c>
      <c r="H9966" s="1" t="s">
        <v>298</v>
      </c>
      <c r="I9966" s="1">
        <v>1.5</v>
      </c>
      <c r="J9966" s="1">
        <v>2023</v>
      </c>
      <c r="K9966" s="1">
        <v>102882</v>
      </c>
      <c r="L9966" s="1">
        <v>0</v>
      </c>
      <c r="M9966" s="1">
        <f t="array" ref="M9966">SUMPRODUCT(MAX(ISNUMBER(SEARCH('Class Rules'!$B$6:$B$85,$E9966))*ISNUMBER(SEARCH('Class Rules'!$C$6:$C$85,$F9966))*'Class Rules'!$A$6:$A$85))</f>
        <v>0</v>
      </c>
      <c r="N9966" s="1" t="str">
        <f t="array" ref="N9966">IF($M9966=0,'Class Rules'!$D$3,INDEX('Class Rules'!$D$6:$D$85,MATCH($M9966,'Class Rules'!$A$6:$A$85,0)))</f>
        <v>Passenger LDV</v>
      </c>
      <c r="O9966" s="1" t="str">
        <f t="array" ref="O9966">IF(SUMPRODUCT(MAX(ISNUMBER(SEARCH(Fuel_Rules!$A$6:$A$30,$E9966))*ISNUMBER(SEARCH(Fuel_Rules!$B$6:$B$30,$F9966))*(Fuel_Rules!$A$6:$A$30&lt;&gt;"")))&gt;0,"Plug-in hybrid",IF($G9966="Diesel","Diesel","Gasoline"))</f>
        <v>Gasoline</v>
      </c>
    </row>
    <row r="9967" spans="1:15" ht="15" customHeight="1" x14ac:dyDescent="0.25">
      <c r="A9967" s="1">
        <v>2022</v>
      </c>
      <c r="B9967" s="1" t="s">
        <v>12135</v>
      </c>
      <c r="C9967" s="1" t="s">
        <v>1537</v>
      </c>
      <c r="D9967" s="1" t="s">
        <v>12642</v>
      </c>
      <c r="E9967" s="1" t="s">
        <v>1517</v>
      </c>
      <c r="F9967" s="1" t="s">
        <v>1539</v>
      </c>
      <c r="G9967" s="1" t="s">
        <v>103</v>
      </c>
      <c r="H9967" s="1" t="s">
        <v>437</v>
      </c>
      <c r="I9967" s="1">
        <v>1.6</v>
      </c>
      <c r="J9967" s="1">
        <v>2023</v>
      </c>
      <c r="K9967" s="1">
        <v>115272</v>
      </c>
      <c r="L9967" s="1">
        <v>0</v>
      </c>
      <c r="M9967" s="1">
        <f t="array" ref="M9967">SUMPRODUCT(MAX(ISNUMBER(SEARCH('Class Rules'!$B$6:$B$85,$E9967))*ISNUMBER(SEARCH('Class Rules'!$C$6:$C$85,$F9967))*'Class Rules'!$A$6:$A$85))</f>
        <v>0</v>
      </c>
      <c r="N9967" s="1" t="str">
        <f t="array" ref="N9967">IF($M9967=0,'Class Rules'!$D$3,INDEX('Class Rules'!$D$6:$D$85,MATCH($M9967,'Class Rules'!$A$6:$A$85,0)))</f>
        <v>Passenger LDV</v>
      </c>
      <c r="O9967" s="1" t="str">
        <f t="array" ref="O9967">IF(SUMPRODUCT(MAX(ISNUMBER(SEARCH(Fuel_Rules!$A$6:$A$30,$E9967))*ISNUMBER(SEARCH(Fuel_Rules!$B$6:$B$30,$F9967))*(Fuel_Rules!$A$6:$A$30&lt;&gt;"")))&gt;0,"Plug-in hybrid",IF($G9967="Diesel","Diesel","Gasoline"))</f>
        <v>Gasoline</v>
      </c>
    </row>
    <row r="9968" spans="1:15" ht="15" customHeight="1" x14ac:dyDescent="0.25">
      <c r="A9968" s="1">
        <v>2022</v>
      </c>
      <c r="B9968" s="1" t="s">
        <v>12135</v>
      </c>
      <c r="C9968" s="1" t="s">
        <v>1540</v>
      </c>
      <c r="D9968" s="1" t="s">
        <v>12643</v>
      </c>
      <c r="E9968" s="1" t="s">
        <v>1517</v>
      </c>
      <c r="F9968" s="1" t="s">
        <v>1542</v>
      </c>
      <c r="G9968" s="1" t="s">
        <v>103</v>
      </c>
      <c r="H9968" s="1" t="s">
        <v>437</v>
      </c>
      <c r="I9968" s="1">
        <v>1.6</v>
      </c>
      <c r="J9968" s="1">
        <v>2023</v>
      </c>
      <c r="K9968" s="1">
        <v>134049</v>
      </c>
      <c r="L9968" s="1">
        <v>0</v>
      </c>
      <c r="M9968" s="1">
        <f t="array" ref="M9968">SUMPRODUCT(MAX(ISNUMBER(SEARCH('Class Rules'!$B$6:$B$85,$E9968))*ISNUMBER(SEARCH('Class Rules'!$C$6:$C$85,$F9968))*'Class Rules'!$A$6:$A$85))</f>
        <v>0</v>
      </c>
      <c r="N9968" s="1" t="str">
        <f t="array" ref="N9968">IF($M9968=0,'Class Rules'!$D$3,INDEX('Class Rules'!$D$6:$D$85,MATCH($M9968,'Class Rules'!$A$6:$A$85,0)))</f>
        <v>Passenger LDV</v>
      </c>
      <c r="O9968" s="1" t="str">
        <f t="array" ref="O9968">IF(SUMPRODUCT(MAX(ISNUMBER(SEARCH(Fuel_Rules!$A$6:$A$30,$E9968))*ISNUMBER(SEARCH(Fuel_Rules!$B$6:$B$30,$F9968))*(Fuel_Rules!$A$6:$A$30&lt;&gt;"")))&gt;0,"Plug-in hybrid",IF($G9968="Diesel","Diesel","Gasoline"))</f>
        <v>Gasoline</v>
      </c>
    </row>
    <row r="9969" spans="1:15" ht="15" customHeight="1" x14ac:dyDescent="0.25">
      <c r="A9969" s="1">
        <v>2022</v>
      </c>
      <c r="B9969" s="1" t="s">
        <v>12135</v>
      </c>
      <c r="C9969" s="1" t="s">
        <v>1543</v>
      </c>
      <c r="D9969" s="1" t="s">
        <v>12644</v>
      </c>
      <c r="E9969" s="1" t="s">
        <v>1517</v>
      </c>
      <c r="F9969" s="1" t="s">
        <v>1545</v>
      </c>
      <c r="G9969" s="1" t="s">
        <v>103</v>
      </c>
      <c r="H9969" s="1" t="s">
        <v>437</v>
      </c>
      <c r="I9969" s="1">
        <v>1.5</v>
      </c>
      <c r="J9969" s="1">
        <v>2023</v>
      </c>
      <c r="K9969" s="1">
        <v>153239</v>
      </c>
      <c r="L9969" s="1">
        <v>0</v>
      </c>
      <c r="M9969" s="1">
        <f t="array" ref="M9969">SUMPRODUCT(MAX(ISNUMBER(SEARCH('Class Rules'!$B$6:$B$85,$E9969))*ISNUMBER(SEARCH('Class Rules'!$C$6:$C$85,$F9969))*'Class Rules'!$A$6:$A$85))</f>
        <v>0</v>
      </c>
      <c r="N9969" s="1" t="str">
        <f t="array" ref="N9969">IF($M9969=0,'Class Rules'!$D$3,INDEX('Class Rules'!$D$6:$D$85,MATCH($M9969,'Class Rules'!$A$6:$A$85,0)))</f>
        <v>Passenger LDV</v>
      </c>
      <c r="O9969" s="1" t="str">
        <f t="array" ref="O9969">IF(SUMPRODUCT(MAX(ISNUMBER(SEARCH(Fuel_Rules!$A$6:$A$30,$E9969))*ISNUMBER(SEARCH(Fuel_Rules!$B$6:$B$30,$F9969))*(Fuel_Rules!$A$6:$A$30&lt;&gt;"")))&gt;0,"Plug-in hybrid",IF($G9969="Diesel","Diesel","Gasoline"))</f>
        <v>Gasoline</v>
      </c>
    </row>
    <row r="9970" spans="1:15" ht="15" customHeight="1" x14ac:dyDescent="0.25">
      <c r="A9970" s="1">
        <v>2022</v>
      </c>
      <c r="B9970" s="1" t="s">
        <v>12135</v>
      </c>
      <c r="C9970" s="1" t="s">
        <v>1556</v>
      </c>
      <c r="D9970" s="1" t="s">
        <v>12645</v>
      </c>
      <c r="E9970" s="1" t="s">
        <v>1548</v>
      </c>
      <c r="F9970" s="1" t="s">
        <v>1558</v>
      </c>
      <c r="G9970" s="1" t="s">
        <v>103</v>
      </c>
      <c r="H9970" s="1" t="s">
        <v>298</v>
      </c>
      <c r="I9970" s="1">
        <v>2</v>
      </c>
      <c r="J9970" s="1">
        <v>2023</v>
      </c>
      <c r="K9970" s="1">
        <v>402950</v>
      </c>
      <c r="L9970" s="1">
        <v>0</v>
      </c>
      <c r="M9970" s="1">
        <f t="array" ref="M9970">SUMPRODUCT(MAX(ISNUMBER(SEARCH('Class Rules'!$B$6:$B$85,$E9970))*ISNUMBER(SEARCH('Class Rules'!$C$6:$C$85,$F9970))*'Class Rules'!$A$6:$A$85))</f>
        <v>0</v>
      </c>
      <c r="N9970" s="1" t="str">
        <f t="array" ref="N9970">IF($M9970=0,'Class Rules'!$D$3,INDEX('Class Rules'!$D$6:$D$85,MATCH($M9970,'Class Rules'!$A$6:$A$85,0)))</f>
        <v>Passenger LDV</v>
      </c>
      <c r="O9970" s="1" t="str">
        <f t="array" ref="O9970">IF(SUMPRODUCT(MAX(ISNUMBER(SEARCH(Fuel_Rules!$A$6:$A$30,$E9970))*ISNUMBER(SEARCH(Fuel_Rules!$B$6:$B$30,$F9970))*(Fuel_Rules!$A$6:$A$30&lt;&gt;"")))&gt;0,"Plug-in hybrid",IF($G9970="Diesel","Diesel","Gasoline"))</f>
        <v>Gasoline</v>
      </c>
    </row>
    <row r="9971" spans="1:15" ht="15" customHeight="1" x14ac:dyDescent="0.25">
      <c r="A9971" s="1">
        <v>2022</v>
      </c>
      <c r="B9971" s="1" t="s">
        <v>12135</v>
      </c>
      <c r="C9971" s="1" t="s">
        <v>1559</v>
      </c>
      <c r="D9971" s="1" t="s">
        <v>12646</v>
      </c>
      <c r="E9971" s="1" t="s">
        <v>1548</v>
      </c>
      <c r="F9971" s="1" t="s">
        <v>1561</v>
      </c>
      <c r="G9971" s="1" t="s">
        <v>103</v>
      </c>
      <c r="H9971" s="1" t="s">
        <v>437</v>
      </c>
      <c r="I9971" s="1">
        <v>2</v>
      </c>
      <c r="J9971" s="1">
        <v>2023</v>
      </c>
      <c r="K9971" s="1">
        <v>567214</v>
      </c>
      <c r="L9971" s="1">
        <v>0</v>
      </c>
      <c r="M9971" s="1">
        <f t="array" ref="M9971">SUMPRODUCT(MAX(ISNUMBER(SEARCH('Class Rules'!$B$6:$B$85,$E9971))*ISNUMBER(SEARCH('Class Rules'!$C$6:$C$85,$F9971))*'Class Rules'!$A$6:$A$85))</f>
        <v>0</v>
      </c>
      <c r="N9971" s="1" t="str">
        <f t="array" ref="N9971">IF($M9971=0,'Class Rules'!$D$3,INDEX('Class Rules'!$D$6:$D$85,MATCH($M9971,'Class Rules'!$A$6:$A$85,0)))</f>
        <v>Passenger LDV</v>
      </c>
      <c r="O9971" s="1" t="str">
        <f t="array" ref="O9971">IF(SUMPRODUCT(MAX(ISNUMBER(SEARCH(Fuel_Rules!$A$6:$A$30,$E9971))*ISNUMBER(SEARCH(Fuel_Rules!$B$6:$B$30,$F9971))*(Fuel_Rules!$A$6:$A$30&lt;&gt;"")))&gt;0,"Plug-in hybrid",IF($G9971="Diesel","Diesel","Gasoline"))</f>
        <v>Gasoline</v>
      </c>
    </row>
    <row r="9972" spans="1:15" ht="15" customHeight="1" x14ac:dyDescent="0.25">
      <c r="A9972" s="1">
        <v>2022</v>
      </c>
      <c r="B9972" s="1" t="s">
        <v>12135</v>
      </c>
      <c r="C9972" s="1" t="s">
        <v>1559</v>
      </c>
      <c r="D9972" s="1" t="s">
        <v>12647</v>
      </c>
      <c r="E9972" s="1" t="s">
        <v>1548</v>
      </c>
      <c r="F9972" s="1" t="s">
        <v>1561</v>
      </c>
      <c r="G9972" s="1" t="s">
        <v>103</v>
      </c>
      <c r="H9972" s="1" t="s">
        <v>437</v>
      </c>
      <c r="I9972" s="1">
        <v>2</v>
      </c>
      <c r="J9972" s="1">
        <v>2023</v>
      </c>
      <c r="K9972" s="1">
        <v>535327</v>
      </c>
      <c r="L9972" s="1">
        <v>0</v>
      </c>
      <c r="M9972" s="1">
        <f t="array" ref="M9972">SUMPRODUCT(MAX(ISNUMBER(SEARCH('Class Rules'!$B$6:$B$85,$E9972))*ISNUMBER(SEARCH('Class Rules'!$C$6:$C$85,$F9972))*'Class Rules'!$A$6:$A$85))</f>
        <v>0</v>
      </c>
      <c r="N9972" s="1" t="str">
        <f t="array" ref="N9972">IF($M9972=0,'Class Rules'!$D$3,INDEX('Class Rules'!$D$6:$D$85,MATCH($M9972,'Class Rules'!$A$6:$A$85,0)))</f>
        <v>Passenger LDV</v>
      </c>
      <c r="O9972" s="1" t="str">
        <f t="array" ref="O9972">IF(SUMPRODUCT(MAX(ISNUMBER(SEARCH(Fuel_Rules!$A$6:$A$30,$E9972))*ISNUMBER(SEARCH(Fuel_Rules!$B$6:$B$30,$F9972))*(Fuel_Rules!$A$6:$A$30&lt;&gt;"")))&gt;0,"Plug-in hybrid",IF($G9972="Diesel","Diesel","Gasoline"))</f>
        <v>Gasoline</v>
      </c>
    </row>
    <row r="9973" spans="1:15" ht="15" customHeight="1" x14ac:dyDescent="0.25">
      <c r="A9973" s="1">
        <v>2022</v>
      </c>
      <c r="B9973" s="1" t="s">
        <v>12135</v>
      </c>
      <c r="C9973" s="1" t="s">
        <v>1568</v>
      </c>
      <c r="D9973" s="1" t="s">
        <v>12648</v>
      </c>
      <c r="E9973" s="1" t="s">
        <v>1548</v>
      </c>
      <c r="F9973" s="1" t="s">
        <v>1570</v>
      </c>
      <c r="G9973" s="1" t="s">
        <v>103</v>
      </c>
      <c r="H9973" s="1" t="s">
        <v>437</v>
      </c>
      <c r="I9973" s="1">
        <v>2</v>
      </c>
      <c r="J9973" s="1">
        <v>2023</v>
      </c>
      <c r="K9973" s="1">
        <v>576527</v>
      </c>
      <c r="L9973" s="1">
        <v>0</v>
      </c>
      <c r="M9973" s="1">
        <f t="array" ref="M9973">SUMPRODUCT(MAX(ISNUMBER(SEARCH('Class Rules'!$B$6:$B$85,$E9973))*ISNUMBER(SEARCH('Class Rules'!$C$6:$C$85,$F9973))*'Class Rules'!$A$6:$A$85))</f>
        <v>0</v>
      </c>
      <c r="N9973" s="1" t="str">
        <f t="array" ref="N9973">IF($M9973=0,'Class Rules'!$D$3,INDEX('Class Rules'!$D$6:$D$85,MATCH($M9973,'Class Rules'!$A$6:$A$85,0)))</f>
        <v>Passenger LDV</v>
      </c>
      <c r="O9973" s="1" t="str">
        <f t="array" ref="O9973">IF(SUMPRODUCT(MAX(ISNUMBER(SEARCH(Fuel_Rules!$A$6:$A$30,$E9973))*ISNUMBER(SEARCH(Fuel_Rules!$B$6:$B$30,$F9973))*(Fuel_Rules!$A$6:$A$30&lt;&gt;"")))&gt;0,"Plug-in hybrid",IF($G9973="Diesel","Diesel","Gasoline"))</f>
        <v>Gasoline</v>
      </c>
    </row>
    <row r="9974" spans="1:15" ht="15" customHeight="1" x14ac:dyDescent="0.25">
      <c r="A9974" s="1">
        <v>2022</v>
      </c>
      <c r="B9974" s="1" t="s">
        <v>12135</v>
      </c>
      <c r="C9974" s="1" t="s">
        <v>1568</v>
      </c>
      <c r="D9974" s="1" t="s">
        <v>12649</v>
      </c>
      <c r="E9974" s="1" t="s">
        <v>1548</v>
      </c>
      <c r="F9974" s="1" t="s">
        <v>1570</v>
      </c>
      <c r="G9974" s="1" t="s">
        <v>103</v>
      </c>
      <c r="H9974" s="1" t="s">
        <v>437</v>
      </c>
      <c r="I9974" s="1">
        <v>2</v>
      </c>
      <c r="J9974" s="1">
        <v>2023</v>
      </c>
      <c r="K9974" s="1">
        <v>547370</v>
      </c>
      <c r="L9974" s="1">
        <v>0</v>
      </c>
      <c r="M9974" s="1">
        <f t="array" ref="M9974">SUMPRODUCT(MAX(ISNUMBER(SEARCH('Class Rules'!$B$6:$B$85,$E9974))*ISNUMBER(SEARCH('Class Rules'!$C$6:$C$85,$F9974))*'Class Rules'!$A$6:$A$85))</f>
        <v>0</v>
      </c>
      <c r="N9974" s="1" t="str">
        <f t="array" ref="N9974">IF($M9974=0,'Class Rules'!$D$3,INDEX('Class Rules'!$D$6:$D$85,MATCH($M9974,'Class Rules'!$A$6:$A$85,0)))</f>
        <v>Passenger LDV</v>
      </c>
      <c r="O9974" s="1" t="str">
        <f t="array" ref="O9974">IF(SUMPRODUCT(MAX(ISNUMBER(SEARCH(Fuel_Rules!$A$6:$A$30,$E9974))*ISNUMBER(SEARCH(Fuel_Rules!$B$6:$B$30,$F9974))*(Fuel_Rules!$A$6:$A$30&lt;&gt;"")))&gt;0,"Plug-in hybrid",IF($G9974="Diesel","Diesel","Gasoline"))</f>
        <v>Gasoline</v>
      </c>
    </row>
    <row r="9975" spans="1:15" ht="15" customHeight="1" x14ac:dyDescent="0.25">
      <c r="A9975" s="1">
        <v>2022</v>
      </c>
      <c r="B9975" s="1" t="s">
        <v>12135</v>
      </c>
      <c r="C9975" s="1" t="s">
        <v>10387</v>
      </c>
      <c r="D9975" s="1" t="s">
        <v>12650</v>
      </c>
      <c r="E9975" s="1" t="s">
        <v>1548</v>
      </c>
      <c r="F9975" s="1" t="s">
        <v>10389</v>
      </c>
      <c r="G9975" s="1" t="s">
        <v>103</v>
      </c>
      <c r="H9975" s="1" t="s">
        <v>437</v>
      </c>
      <c r="I9975" s="1">
        <v>2</v>
      </c>
      <c r="J9975" s="1">
        <v>2023</v>
      </c>
      <c r="K9975" s="1">
        <v>425313</v>
      </c>
      <c r="L9975" s="1">
        <v>0</v>
      </c>
      <c r="M9975" s="1">
        <f t="array" ref="M9975">SUMPRODUCT(MAX(ISNUMBER(SEARCH('Class Rules'!$B$6:$B$85,$E9975))*ISNUMBER(SEARCH('Class Rules'!$C$6:$C$85,$F9975))*'Class Rules'!$A$6:$A$85))</f>
        <v>0</v>
      </c>
      <c r="N9975" s="1" t="str">
        <f t="array" ref="N9975">IF($M9975=0,'Class Rules'!$D$3,INDEX('Class Rules'!$D$6:$D$85,MATCH($M9975,'Class Rules'!$A$6:$A$85,0)))</f>
        <v>Passenger LDV</v>
      </c>
      <c r="O9975" s="1" t="str">
        <f t="array" ref="O9975">IF(SUMPRODUCT(MAX(ISNUMBER(SEARCH(Fuel_Rules!$A$6:$A$30,$E9975))*ISNUMBER(SEARCH(Fuel_Rules!$B$6:$B$30,$F9975))*(Fuel_Rules!$A$6:$A$30&lt;&gt;"")))&gt;0,"Plug-in hybrid",IF($G9975="Diesel","Diesel","Gasoline"))</f>
        <v>Gasoline</v>
      </c>
    </row>
    <row r="9976" spans="1:15" ht="15" customHeight="1" x14ac:dyDescent="0.25">
      <c r="A9976" s="1">
        <v>2022</v>
      </c>
      <c r="B9976" s="1" t="s">
        <v>12135</v>
      </c>
      <c r="C9976" s="1" t="s">
        <v>10387</v>
      </c>
      <c r="D9976" s="1" t="s">
        <v>12651</v>
      </c>
      <c r="E9976" s="1" t="s">
        <v>1548</v>
      </c>
      <c r="F9976" s="1" t="s">
        <v>10389</v>
      </c>
      <c r="G9976" s="1" t="s">
        <v>103</v>
      </c>
      <c r="H9976" s="1" t="s">
        <v>437</v>
      </c>
      <c r="I9976" s="1">
        <v>2</v>
      </c>
      <c r="J9976" s="1">
        <v>2023</v>
      </c>
      <c r="K9976" s="1">
        <v>400478</v>
      </c>
      <c r="L9976" s="1">
        <v>0</v>
      </c>
      <c r="M9976" s="1">
        <f t="array" ref="M9976">SUMPRODUCT(MAX(ISNUMBER(SEARCH('Class Rules'!$B$6:$B$85,$E9976))*ISNUMBER(SEARCH('Class Rules'!$C$6:$C$85,$F9976))*'Class Rules'!$A$6:$A$85))</f>
        <v>0</v>
      </c>
      <c r="N9976" s="1" t="str">
        <f t="array" ref="N9976">IF($M9976=0,'Class Rules'!$D$3,INDEX('Class Rules'!$D$6:$D$85,MATCH($M9976,'Class Rules'!$A$6:$A$85,0)))</f>
        <v>Passenger LDV</v>
      </c>
      <c r="O9976" s="1" t="str">
        <f t="array" ref="O9976">IF(SUMPRODUCT(MAX(ISNUMBER(SEARCH(Fuel_Rules!$A$6:$A$30,$E9976))*ISNUMBER(SEARCH(Fuel_Rules!$B$6:$B$30,$F9976))*(Fuel_Rules!$A$6:$A$30&lt;&gt;"")))&gt;0,"Plug-in hybrid",IF($G9976="Diesel","Diesel","Gasoline"))</f>
        <v>Gasoline</v>
      </c>
    </row>
    <row r="9977" spans="1:15" ht="15" customHeight="1" x14ac:dyDescent="0.25">
      <c r="A9977" s="1">
        <v>2022</v>
      </c>
      <c r="B9977" s="1" t="s">
        <v>12135</v>
      </c>
      <c r="C9977" s="1" t="s">
        <v>1574</v>
      </c>
      <c r="D9977" s="1" t="s">
        <v>12652</v>
      </c>
      <c r="E9977" s="1" t="s">
        <v>1548</v>
      </c>
      <c r="F9977" s="1" t="s">
        <v>1576</v>
      </c>
      <c r="G9977" s="1" t="s">
        <v>103</v>
      </c>
      <c r="H9977" s="1" t="s">
        <v>437</v>
      </c>
      <c r="I9977" s="1">
        <v>2</v>
      </c>
      <c r="J9977" s="1">
        <v>2023</v>
      </c>
      <c r="K9977" s="1">
        <v>370671</v>
      </c>
      <c r="L9977" s="1">
        <v>0</v>
      </c>
      <c r="M9977" s="1">
        <f t="array" ref="M9977">SUMPRODUCT(MAX(ISNUMBER(SEARCH('Class Rules'!$B$6:$B$85,$E9977))*ISNUMBER(SEARCH('Class Rules'!$C$6:$C$85,$F9977))*'Class Rules'!$A$6:$A$85))</f>
        <v>0</v>
      </c>
      <c r="N9977" s="1" t="str">
        <f t="array" ref="N9977">IF($M9977=0,'Class Rules'!$D$3,INDEX('Class Rules'!$D$6:$D$85,MATCH($M9977,'Class Rules'!$A$6:$A$85,0)))</f>
        <v>Passenger LDV</v>
      </c>
      <c r="O9977" s="1" t="str">
        <f t="array" ref="O9977">IF(SUMPRODUCT(MAX(ISNUMBER(SEARCH(Fuel_Rules!$A$6:$A$30,$E9977))*ISNUMBER(SEARCH(Fuel_Rules!$B$6:$B$30,$F9977))*(Fuel_Rules!$A$6:$A$30&lt;&gt;"")))&gt;0,"Plug-in hybrid",IF($G9977="Diesel","Diesel","Gasoline"))</f>
        <v>Gasoline</v>
      </c>
    </row>
    <row r="9978" spans="1:15" ht="15" customHeight="1" x14ac:dyDescent="0.25">
      <c r="A9978" s="1">
        <v>2022</v>
      </c>
      <c r="B9978" s="1" t="s">
        <v>12135</v>
      </c>
      <c r="C9978" s="1" t="s">
        <v>1577</v>
      </c>
      <c r="D9978" s="1" t="s">
        <v>12653</v>
      </c>
      <c r="E9978" s="1" t="s">
        <v>1548</v>
      </c>
      <c r="F9978" s="1" t="s">
        <v>1579</v>
      </c>
      <c r="G9978" s="1" t="s">
        <v>103</v>
      </c>
      <c r="H9978" s="1" t="s">
        <v>298</v>
      </c>
      <c r="I9978" s="1">
        <v>5</v>
      </c>
      <c r="J9978" s="1">
        <v>2023</v>
      </c>
      <c r="K9978" s="1">
        <v>842148</v>
      </c>
      <c r="L9978" s="1">
        <v>0</v>
      </c>
      <c r="M9978" s="1">
        <f t="array" ref="M9978">SUMPRODUCT(MAX(ISNUMBER(SEARCH('Class Rules'!$B$6:$B$85,$E9978))*ISNUMBER(SEARCH('Class Rules'!$C$6:$C$85,$F9978))*'Class Rules'!$A$6:$A$85))</f>
        <v>0</v>
      </c>
      <c r="N9978" s="1" t="str">
        <f t="array" ref="N9978">IF($M9978=0,'Class Rules'!$D$3,INDEX('Class Rules'!$D$6:$D$85,MATCH($M9978,'Class Rules'!$A$6:$A$85,0)))</f>
        <v>Passenger LDV</v>
      </c>
      <c r="O9978" s="1" t="str">
        <f t="array" ref="O9978">IF(SUMPRODUCT(MAX(ISNUMBER(SEARCH(Fuel_Rules!$A$6:$A$30,$E9978))*ISNUMBER(SEARCH(Fuel_Rules!$B$6:$B$30,$F9978))*(Fuel_Rules!$A$6:$A$30&lt;&gt;"")))&gt;0,"Plug-in hybrid",IF($G9978="Diesel","Diesel","Gasoline"))</f>
        <v>Gasoline</v>
      </c>
    </row>
    <row r="9979" spans="1:15" ht="15" customHeight="1" x14ac:dyDescent="0.25">
      <c r="A9979" s="1">
        <v>2022</v>
      </c>
      <c r="B9979" s="1" t="s">
        <v>12135</v>
      </c>
      <c r="C9979" s="1" t="s">
        <v>1577</v>
      </c>
      <c r="D9979" s="1" t="s">
        <v>12654</v>
      </c>
      <c r="E9979" s="1" t="s">
        <v>1548</v>
      </c>
      <c r="F9979" s="1" t="s">
        <v>1579</v>
      </c>
      <c r="G9979" s="1" t="s">
        <v>103</v>
      </c>
      <c r="H9979" s="1" t="s">
        <v>298</v>
      </c>
      <c r="I9979" s="1">
        <v>5</v>
      </c>
      <c r="J9979" s="1">
        <v>2023</v>
      </c>
      <c r="K9979" s="1">
        <v>785215</v>
      </c>
      <c r="L9979" s="1">
        <v>0</v>
      </c>
      <c r="M9979" s="1">
        <f t="array" ref="M9979">SUMPRODUCT(MAX(ISNUMBER(SEARCH('Class Rules'!$B$6:$B$85,$E9979))*ISNUMBER(SEARCH('Class Rules'!$C$6:$C$85,$F9979))*'Class Rules'!$A$6:$A$85))</f>
        <v>0</v>
      </c>
      <c r="N9979" s="1" t="str">
        <f t="array" ref="N9979">IF($M9979=0,'Class Rules'!$D$3,INDEX('Class Rules'!$D$6:$D$85,MATCH($M9979,'Class Rules'!$A$6:$A$85,0)))</f>
        <v>Passenger LDV</v>
      </c>
      <c r="O9979" s="1" t="str">
        <f t="array" ref="O9979">IF(SUMPRODUCT(MAX(ISNUMBER(SEARCH(Fuel_Rules!$A$6:$A$30,$E9979))*ISNUMBER(SEARCH(Fuel_Rules!$B$6:$B$30,$F9979))*(Fuel_Rules!$A$6:$A$30&lt;&gt;"")))&gt;0,"Plug-in hybrid",IF($G9979="Diesel","Diesel","Gasoline"))</f>
        <v>Gasoline</v>
      </c>
    </row>
    <row r="9980" spans="1:15" ht="15" customHeight="1" x14ac:dyDescent="0.25">
      <c r="A9980" s="1">
        <v>2022</v>
      </c>
      <c r="B9980" s="1" t="s">
        <v>12135</v>
      </c>
      <c r="C9980" s="1" t="s">
        <v>1580</v>
      </c>
      <c r="D9980" s="1" t="s">
        <v>12655</v>
      </c>
      <c r="E9980" s="1" t="s">
        <v>1548</v>
      </c>
      <c r="F9980" s="1" t="s">
        <v>1582</v>
      </c>
      <c r="G9980" s="1" t="s">
        <v>103</v>
      </c>
      <c r="H9980" s="1" t="s">
        <v>437</v>
      </c>
      <c r="I9980" s="1">
        <v>3</v>
      </c>
      <c r="J9980" s="1">
        <v>2023</v>
      </c>
      <c r="K9980" s="1">
        <v>530907</v>
      </c>
      <c r="L9980" s="1">
        <v>0</v>
      </c>
      <c r="M9980" s="1">
        <f t="array" ref="M9980">SUMPRODUCT(MAX(ISNUMBER(SEARCH('Class Rules'!$B$6:$B$85,$E9980))*ISNUMBER(SEARCH('Class Rules'!$C$6:$C$85,$F9980))*'Class Rules'!$A$6:$A$85))</f>
        <v>0</v>
      </c>
      <c r="N9980" s="1" t="str">
        <f t="array" ref="N9980">IF($M9980=0,'Class Rules'!$D$3,INDEX('Class Rules'!$D$6:$D$85,MATCH($M9980,'Class Rules'!$A$6:$A$85,0)))</f>
        <v>Passenger LDV</v>
      </c>
      <c r="O9980" s="1" t="str">
        <f t="array" ref="O9980">IF(SUMPRODUCT(MAX(ISNUMBER(SEARCH(Fuel_Rules!$A$6:$A$30,$E9980))*ISNUMBER(SEARCH(Fuel_Rules!$B$6:$B$30,$F9980))*(Fuel_Rules!$A$6:$A$30&lt;&gt;"")))&gt;0,"Plug-in hybrid",IF($G9980="Diesel","Diesel","Gasoline"))</f>
        <v>Gasoline</v>
      </c>
    </row>
    <row r="9981" spans="1:15" ht="15" customHeight="1" x14ac:dyDescent="0.25">
      <c r="A9981" s="1">
        <v>2022</v>
      </c>
      <c r="B9981" s="1" t="s">
        <v>12135</v>
      </c>
      <c r="C9981" s="1" t="s">
        <v>1583</v>
      </c>
      <c r="D9981" s="1" t="s">
        <v>12656</v>
      </c>
      <c r="E9981" s="1" t="s">
        <v>1548</v>
      </c>
      <c r="F9981" s="1" t="s">
        <v>1585</v>
      </c>
      <c r="G9981" s="1" t="s">
        <v>103</v>
      </c>
      <c r="H9981" s="1" t="s">
        <v>437</v>
      </c>
      <c r="I9981" s="1">
        <v>3</v>
      </c>
      <c r="J9981" s="1">
        <v>2023</v>
      </c>
      <c r="K9981" s="1">
        <v>607603</v>
      </c>
      <c r="L9981" s="1">
        <v>0</v>
      </c>
      <c r="M9981" s="1">
        <f t="array" ref="M9981">SUMPRODUCT(MAX(ISNUMBER(SEARCH('Class Rules'!$B$6:$B$85,$E9981))*ISNUMBER(SEARCH('Class Rules'!$C$6:$C$85,$F9981))*'Class Rules'!$A$6:$A$85))</f>
        <v>0</v>
      </c>
      <c r="N9981" s="1" t="str">
        <f t="array" ref="N9981">IF($M9981=0,'Class Rules'!$D$3,INDEX('Class Rules'!$D$6:$D$85,MATCH($M9981,'Class Rules'!$A$6:$A$85,0)))</f>
        <v>Passenger LDV</v>
      </c>
      <c r="O9981" s="1" t="str">
        <f t="array" ref="O9981">IF(SUMPRODUCT(MAX(ISNUMBER(SEARCH(Fuel_Rules!$A$6:$A$30,$E9981))*ISNUMBER(SEARCH(Fuel_Rules!$B$6:$B$30,$F9981))*(Fuel_Rules!$A$6:$A$30&lt;&gt;"")))&gt;0,"Plug-in hybrid",IF($G9981="Diesel","Diesel","Gasoline"))</f>
        <v>Gasoline</v>
      </c>
    </row>
    <row r="9982" spans="1:15" ht="15" customHeight="1" x14ac:dyDescent="0.25">
      <c r="A9982" s="1">
        <v>2022</v>
      </c>
      <c r="B9982" s="1" t="s">
        <v>12135</v>
      </c>
      <c r="C9982" s="1" t="s">
        <v>1583</v>
      </c>
      <c r="D9982" s="1" t="s">
        <v>12657</v>
      </c>
      <c r="E9982" s="1" t="s">
        <v>1548</v>
      </c>
      <c r="F9982" s="1" t="s">
        <v>1585</v>
      </c>
      <c r="G9982" s="1" t="s">
        <v>103</v>
      </c>
      <c r="H9982" s="1" t="s">
        <v>437</v>
      </c>
      <c r="I9982" s="1">
        <v>3</v>
      </c>
      <c r="J9982" s="1">
        <v>2023</v>
      </c>
      <c r="K9982" s="1">
        <v>562621</v>
      </c>
      <c r="L9982" s="1">
        <v>0</v>
      </c>
      <c r="M9982" s="1">
        <f t="array" ref="M9982">SUMPRODUCT(MAX(ISNUMBER(SEARCH('Class Rules'!$B$6:$B$85,$E9982))*ISNUMBER(SEARCH('Class Rules'!$C$6:$C$85,$F9982))*'Class Rules'!$A$6:$A$85))</f>
        <v>0</v>
      </c>
      <c r="N9982" s="1" t="str">
        <f t="array" ref="N9982">IF($M9982=0,'Class Rules'!$D$3,INDEX('Class Rules'!$D$6:$D$85,MATCH($M9982,'Class Rules'!$A$6:$A$85,0)))</f>
        <v>Passenger LDV</v>
      </c>
      <c r="O9982" s="1" t="str">
        <f t="array" ref="O9982">IF(SUMPRODUCT(MAX(ISNUMBER(SEARCH(Fuel_Rules!$A$6:$A$30,$E9982))*ISNUMBER(SEARCH(Fuel_Rules!$B$6:$B$30,$F9982))*(Fuel_Rules!$A$6:$A$30&lt;&gt;"")))&gt;0,"Plug-in hybrid",IF($G9982="Diesel","Diesel","Gasoline"))</f>
        <v>Gasoline</v>
      </c>
    </row>
    <row r="9983" spans="1:15" ht="15" customHeight="1" x14ac:dyDescent="0.25">
      <c r="A9983" s="1">
        <v>2022</v>
      </c>
      <c r="B9983" s="1" t="s">
        <v>12135</v>
      </c>
      <c r="C9983" s="1" t="s">
        <v>3598</v>
      </c>
      <c r="D9983" s="1" t="s">
        <v>12658</v>
      </c>
      <c r="E9983" s="1" t="s">
        <v>1548</v>
      </c>
      <c r="F9983" s="1" t="s">
        <v>3600</v>
      </c>
      <c r="G9983" s="1" t="s">
        <v>103</v>
      </c>
      <c r="H9983" s="1" t="s">
        <v>437</v>
      </c>
      <c r="I9983" s="1">
        <v>3</v>
      </c>
      <c r="J9983" s="1">
        <v>2023</v>
      </c>
      <c r="K9983" s="1">
        <v>492319</v>
      </c>
      <c r="L9983" s="1">
        <v>0</v>
      </c>
      <c r="M9983" s="1">
        <f t="array" ref="M9983">SUMPRODUCT(MAX(ISNUMBER(SEARCH('Class Rules'!$B$6:$B$85,$E9983))*ISNUMBER(SEARCH('Class Rules'!$C$6:$C$85,$F9983))*'Class Rules'!$A$6:$A$85))</f>
        <v>0</v>
      </c>
      <c r="N9983" s="1" t="str">
        <f t="array" ref="N9983">IF($M9983=0,'Class Rules'!$D$3,INDEX('Class Rules'!$D$6:$D$85,MATCH($M9983,'Class Rules'!$A$6:$A$85,0)))</f>
        <v>Passenger LDV</v>
      </c>
      <c r="O9983" s="1" t="str">
        <f t="array" ref="O9983">IF(SUMPRODUCT(MAX(ISNUMBER(SEARCH(Fuel_Rules!$A$6:$A$30,$E9983))*ISNUMBER(SEARCH(Fuel_Rules!$B$6:$B$30,$F9983))*(Fuel_Rules!$A$6:$A$30&lt;&gt;"")))&gt;0,"Plug-in hybrid",IF($G9983="Diesel","Diesel","Gasoline"))</f>
        <v>Gasoline</v>
      </c>
    </row>
    <row r="9984" spans="1:15" ht="15" customHeight="1" x14ac:dyDescent="0.25">
      <c r="A9984" s="1">
        <v>2022</v>
      </c>
      <c r="B9984" s="1" t="s">
        <v>12135</v>
      </c>
      <c r="C9984" s="1" t="s">
        <v>10397</v>
      </c>
      <c r="D9984" s="1" t="s">
        <v>12659</v>
      </c>
      <c r="E9984" s="1" t="s">
        <v>1548</v>
      </c>
      <c r="F9984" s="1" t="s">
        <v>10399</v>
      </c>
      <c r="G9984" s="1" t="s">
        <v>103</v>
      </c>
      <c r="H9984" s="1" t="s">
        <v>298</v>
      </c>
      <c r="I9984" s="1">
        <v>2</v>
      </c>
      <c r="J9984" s="1">
        <v>2023</v>
      </c>
      <c r="K9984" s="1">
        <v>607510</v>
      </c>
      <c r="L9984" s="1">
        <v>0</v>
      </c>
      <c r="M9984" s="1">
        <f t="array" ref="M9984">SUMPRODUCT(MAX(ISNUMBER(SEARCH('Class Rules'!$B$6:$B$85,$E9984))*ISNUMBER(SEARCH('Class Rules'!$C$6:$C$85,$F9984))*'Class Rules'!$A$6:$A$85))</f>
        <v>0</v>
      </c>
      <c r="N9984" s="1" t="str">
        <f t="array" ref="N9984">IF($M9984=0,'Class Rules'!$D$3,INDEX('Class Rules'!$D$6:$D$85,MATCH($M9984,'Class Rules'!$A$6:$A$85,0)))</f>
        <v>Passenger LDV</v>
      </c>
      <c r="O9984" s="1" t="str">
        <f t="array" ref="O9984">IF(SUMPRODUCT(MAX(ISNUMBER(SEARCH(Fuel_Rules!$A$6:$A$30,$E9984))*ISNUMBER(SEARCH(Fuel_Rules!$B$6:$B$30,$F9984))*(Fuel_Rules!$A$6:$A$30&lt;&gt;"")))&gt;0,"Plug-in hybrid",IF($G9984="Diesel","Diesel","Gasoline"))</f>
        <v>Plug-in hybrid</v>
      </c>
    </row>
    <row r="9985" spans="1:15" ht="15" customHeight="1" x14ac:dyDescent="0.25">
      <c r="A9985" s="1">
        <v>2022</v>
      </c>
      <c r="B9985" s="1" t="s">
        <v>12135</v>
      </c>
      <c r="C9985" s="1" t="s">
        <v>10397</v>
      </c>
      <c r="D9985" s="1" t="s">
        <v>12660</v>
      </c>
      <c r="E9985" s="1" t="s">
        <v>1548</v>
      </c>
      <c r="F9985" s="1" t="s">
        <v>10399</v>
      </c>
      <c r="G9985" s="1" t="s">
        <v>103</v>
      </c>
      <c r="H9985" s="1" t="s">
        <v>298</v>
      </c>
      <c r="I9985" s="1">
        <v>2</v>
      </c>
      <c r="J9985" s="1">
        <v>2023</v>
      </c>
      <c r="K9985" s="1">
        <v>566166</v>
      </c>
      <c r="L9985" s="1">
        <v>0</v>
      </c>
      <c r="M9985" s="1">
        <f t="array" ref="M9985">SUMPRODUCT(MAX(ISNUMBER(SEARCH('Class Rules'!$B$6:$B$85,$E9985))*ISNUMBER(SEARCH('Class Rules'!$C$6:$C$85,$F9985))*'Class Rules'!$A$6:$A$85))</f>
        <v>0</v>
      </c>
      <c r="N9985" s="1" t="str">
        <f t="array" ref="N9985">IF($M9985=0,'Class Rules'!$D$3,INDEX('Class Rules'!$D$6:$D$85,MATCH($M9985,'Class Rules'!$A$6:$A$85,0)))</f>
        <v>Passenger LDV</v>
      </c>
      <c r="O9985" s="1" t="str">
        <f t="array" ref="O9985">IF(SUMPRODUCT(MAX(ISNUMBER(SEARCH(Fuel_Rules!$A$6:$A$30,$E9985))*ISNUMBER(SEARCH(Fuel_Rules!$B$6:$B$30,$F9985))*(Fuel_Rules!$A$6:$A$30&lt;&gt;"")))&gt;0,"Plug-in hybrid",IF($G9985="Diesel","Diesel","Gasoline"))</f>
        <v>Plug-in hybrid</v>
      </c>
    </row>
    <row r="9986" spans="1:15" ht="15" customHeight="1" x14ac:dyDescent="0.25">
      <c r="A9986" s="1">
        <v>2022</v>
      </c>
      <c r="B9986" s="1" t="s">
        <v>12135</v>
      </c>
      <c r="C9986" s="1" t="s">
        <v>1586</v>
      </c>
      <c r="D9986" s="1" t="s">
        <v>12661</v>
      </c>
      <c r="E9986" s="1" t="s">
        <v>1588</v>
      </c>
      <c r="F9986" s="1" t="s">
        <v>1589</v>
      </c>
      <c r="G9986" s="1" t="s">
        <v>105</v>
      </c>
      <c r="H9986" s="1" t="s">
        <v>437</v>
      </c>
      <c r="I9986" s="1">
        <v>3</v>
      </c>
      <c r="J9986" s="1">
        <v>2023</v>
      </c>
      <c r="K9986" s="1">
        <v>495800</v>
      </c>
      <c r="L9986" s="1">
        <v>0</v>
      </c>
      <c r="M9986" s="1">
        <f t="array" ref="M9986">SUMPRODUCT(MAX(ISNUMBER(SEARCH('Class Rules'!$B$6:$B$85,$E9986))*ISNUMBER(SEARCH('Class Rules'!$C$6:$C$85,$F9986))*'Class Rules'!$A$6:$A$85))</f>
        <v>0</v>
      </c>
      <c r="N9986" s="1" t="str">
        <f t="array" ref="N9986">IF($M9986=0,'Class Rules'!$D$3,INDEX('Class Rules'!$D$6:$D$85,MATCH($M9986,'Class Rules'!$A$6:$A$85,0)))</f>
        <v>Passenger LDV</v>
      </c>
      <c r="O9986" s="1" t="str">
        <f t="array" ref="O9986">IF(SUMPRODUCT(MAX(ISNUMBER(SEARCH(Fuel_Rules!$A$6:$A$30,$E9986))*ISNUMBER(SEARCH(Fuel_Rules!$B$6:$B$30,$F9986))*(Fuel_Rules!$A$6:$A$30&lt;&gt;"")))&gt;0,"Plug-in hybrid",IF($G9986="Diesel","Diesel","Gasoline"))</f>
        <v>Diesel</v>
      </c>
    </row>
    <row r="9987" spans="1:15" ht="15" customHeight="1" x14ac:dyDescent="0.25">
      <c r="A9987" s="1">
        <v>2022</v>
      </c>
      <c r="B9987" s="1" t="s">
        <v>12135</v>
      </c>
      <c r="C9987" s="1" t="s">
        <v>1623</v>
      </c>
      <c r="D9987" s="1" t="s">
        <v>12662</v>
      </c>
      <c r="E9987" s="1" t="s">
        <v>1588</v>
      </c>
      <c r="F9987" s="1" t="s">
        <v>1625</v>
      </c>
      <c r="G9987" s="1" t="s">
        <v>103</v>
      </c>
      <c r="H9987" s="1" t="s">
        <v>437</v>
      </c>
      <c r="I9987" s="1">
        <v>2</v>
      </c>
      <c r="J9987" s="1">
        <v>2023</v>
      </c>
      <c r="K9987" s="1">
        <v>408496</v>
      </c>
      <c r="L9987" s="1">
        <v>0</v>
      </c>
      <c r="M9987" s="1">
        <f t="array" ref="M9987">SUMPRODUCT(MAX(ISNUMBER(SEARCH('Class Rules'!$B$6:$B$85,$E9987))*ISNUMBER(SEARCH('Class Rules'!$C$6:$C$85,$F9987))*'Class Rules'!$A$6:$A$85))</f>
        <v>0</v>
      </c>
      <c r="N9987" s="1" t="str">
        <f t="array" ref="N9987">IF($M9987=0,'Class Rules'!$D$3,INDEX('Class Rules'!$D$6:$D$85,MATCH($M9987,'Class Rules'!$A$6:$A$85,0)))</f>
        <v>Passenger LDV</v>
      </c>
      <c r="O9987" s="1" t="str">
        <f t="array" ref="O9987">IF(SUMPRODUCT(MAX(ISNUMBER(SEARCH(Fuel_Rules!$A$6:$A$30,$E9987))*ISNUMBER(SEARCH(Fuel_Rules!$B$6:$B$30,$F9987))*(Fuel_Rules!$A$6:$A$30&lt;&gt;"")))&gt;0,"Plug-in hybrid",IF($G9987="Diesel","Diesel","Gasoline"))</f>
        <v>Gasoline</v>
      </c>
    </row>
    <row r="9988" spans="1:15" ht="15" customHeight="1" x14ac:dyDescent="0.25">
      <c r="A9988" s="1">
        <v>2022</v>
      </c>
      <c r="B9988" s="1" t="s">
        <v>12135</v>
      </c>
      <c r="C9988" s="1" t="s">
        <v>1626</v>
      </c>
      <c r="D9988" s="1" t="s">
        <v>12663</v>
      </c>
      <c r="E9988" s="1" t="s">
        <v>1588</v>
      </c>
      <c r="F9988" s="1" t="s">
        <v>1628</v>
      </c>
      <c r="G9988" s="1" t="s">
        <v>103</v>
      </c>
      <c r="H9988" s="1" t="s">
        <v>437</v>
      </c>
      <c r="I9988" s="1">
        <v>2</v>
      </c>
      <c r="J9988" s="1">
        <v>2023</v>
      </c>
      <c r="K9988" s="1">
        <v>475286</v>
      </c>
      <c r="L9988" s="1">
        <v>0</v>
      </c>
      <c r="M9988" s="1">
        <f t="array" ref="M9988">SUMPRODUCT(MAX(ISNUMBER(SEARCH('Class Rules'!$B$6:$B$85,$E9988))*ISNUMBER(SEARCH('Class Rules'!$C$6:$C$85,$F9988))*'Class Rules'!$A$6:$A$85))</f>
        <v>0</v>
      </c>
      <c r="N9988" s="1" t="str">
        <f t="array" ref="N9988">IF($M9988=0,'Class Rules'!$D$3,INDEX('Class Rules'!$D$6:$D$85,MATCH($M9988,'Class Rules'!$A$6:$A$85,0)))</f>
        <v>Passenger LDV</v>
      </c>
      <c r="O9988" s="1" t="str">
        <f t="array" ref="O9988">IF(SUMPRODUCT(MAX(ISNUMBER(SEARCH(Fuel_Rules!$A$6:$A$30,$E9988))*ISNUMBER(SEARCH(Fuel_Rules!$B$6:$B$30,$F9988))*(Fuel_Rules!$A$6:$A$30&lt;&gt;"")))&gt;0,"Plug-in hybrid",IF($G9988="Diesel","Diesel","Gasoline"))</f>
        <v>Gasoline</v>
      </c>
    </row>
    <row r="9989" spans="1:15" ht="15" customHeight="1" x14ac:dyDescent="0.25">
      <c r="A9989" s="1">
        <v>2022</v>
      </c>
      <c r="B9989" s="1" t="s">
        <v>12135</v>
      </c>
      <c r="C9989" s="1" t="s">
        <v>1635</v>
      </c>
      <c r="D9989" s="1" t="s">
        <v>12664</v>
      </c>
      <c r="E9989" s="1" t="s">
        <v>1588</v>
      </c>
      <c r="F9989" s="1" t="s">
        <v>1637</v>
      </c>
      <c r="G9989" s="1" t="s">
        <v>103</v>
      </c>
      <c r="H9989" s="1" t="s">
        <v>437</v>
      </c>
      <c r="I9989" s="1">
        <v>2</v>
      </c>
      <c r="J9989" s="1">
        <v>2023</v>
      </c>
      <c r="K9989" s="1">
        <v>502017</v>
      </c>
      <c r="L9989" s="1">
        <v>0</v>
      </c>
      <c r="M9989" s="1">
        <f t="array" ref="M9989">SUMPRODUCT(MAX(ISNUMBER(SEARCH('Class Rules'!$B$6:$B$85,$E9989))*ISNUMBER(SEARCH('Class Rules'!$C$6:$C$85,$F9989))*'Class Rules'!$A$6:$A$85))</f>
        <v>0</v>
      </c>
      <c r="N9989" s="1" t="str">
        <f t="array" ref="N9989">IF($M9989=0,'Class Rules'!$D$3,INDEX('Class Rules'!$D$6:$D$85,MATCH($M9989,'Class Rules'!$A$6:$A$85,0)))</f>
        <v>Passenger LDV</v>
      </c>
      <c r="O9989" s="1" t="str">
        <f t="array" ref="O9989">IF(SUMPRODUCT(MAX(ISNUMBER(SEARCH(Fuel_Rules!$A$6:$A$30,$E9989))*ISNUMBER(SEARCH(Fuel_Rules!$B$6:$B$30,$F9989))*(Fuel_Rules!$A$6:$A$30&lt;&gt;"")))&gt;0,"Plug-in hybrid",IF($G9989="Diesel","Diesel","Gasoline"))</f>
        <v>Gasoline</v>
      </c>
    </row>
    <row r="9990" spans="1:15" ht="15" customHeight="1" x14ac:dyDescent="0.25">
      <c r="A9990" s="1">
        <v>2022</v>
      </c>
      <c r="B9990" s="1" t="s">
        <v>12135</v>
      </c>
      <c r="C9990" s="1" t="s">
        <v>1641</v>
      </c>
      <c r="D9990" s="1" t="s">
        <v>12665</v>
      </c>
      <c r="E9990" s="1" t="s">
        <v>1588</v>
      </c>
      <c r="F9990" s="1" t="s">
        <v>1643</v>
      </c>
      <c r="G9990" s="1" t="s">
        <v>103</v>
      </c>
      <c r="H9990" s="1" t="s">
        <v>437</v>
      </c>
      <c r="I9990" s="1">
        <v>1.3</v>
      </c>
      <c r="J9990" s="1">
        <v>2023</v>
      </c>
      <c r="K9990" s="1">
        <v>207730</v>
      </c>
      <c r="L9990" s="1">
        <v>0</v>
      </c>
      <c r="M9990" s="1">
        <f t="array" ref="M9990">SUMPRODUCT(MAX(ISNUMBER(SEARCH('Class Rules'!$B$6:$B$85,$E9990))*ISNUMBER(SEARCH('Class Rules'!$C$6:$C$85,$F9990))*'Class Rules'!$A$6:$A$85))</f>
        <v>0</v>
      </c>
      <c r="N9990" s="1" t="str">
        <f t="array" ref="N9990">IF($M9990=0,'Class Rules'!$D$3,INDEX('Class Rules'!$D$6:$D$85,MATCH($M9990,'Class Rules'!$A$6:$A$85,0)))</f>
        <v>Passenger LDV</v>
      </c>
      <c r="O9990" s="1" t="str">
        <f t="array" ref="O9990">IF(SUMPRODUCT(MAX(ISNUMBER(SEARCH(Fuel_Rules!$A$6:$A$30,$E9990))*ISNUMBER(SEARCH(Fuel_Rules!$B$6:$B$30,$F9990))*(Fuel_Rules!$A$6:$A$30&lt;&gt;"")))&gt;0,"Plug-in hybrid",IF($G9990="Diesel","Diesel","Gasoline"))</f>
        <v>Gasoline</v>
      </c>
    </row>
    <row r="9991" spans="1:15" ht="15" customHeight="1" x14ac:dyDescent="0.25">
      <c r="A9991" s="1">
        <v>2022</v>
      </c>
      <c r="B9991" s="1" t="s">
        <v>12135</v>
      </c>
      <c r="C9991" s="1" t="s">
        <v>1641</v>
      </c>
      <c r="D9991" s="1" t="s">
        <v>12666</v>
      </c>
      <c r="E9991" s="1" t="s">
        <v>1588</v>
      </c>
      <c r="F9991" s="1" t="s">
        <v>1643</v>
      </c>
      <c r="G9991" s="1" t="s">
        <v>103</v>
      </c>
      <c r="H9991" s="1" t="s">
        <v>437</v>
      </c>
      <c r="I9991" s="1">
        <v>1.3</v>
      </c>
      <c r="J9991" s="1">
        <v>2023</v>
      </c>
      <c r="K9991" s="1">
        <v>193188</v>
      </c>
      <c r="L9991" s="1">
        <v>0</v>
      </c>
      <c r="M9991" s="1">
        <f t="array" ref="M9991">SUMPRODUCT(MAX(ISNUMBER(SEARCH('Class Rules'!$B$6:$B$85,$E9991))*ISNUMBER(SEARCH('Class Rules'!$C$6:$C$85,$F9991))*'Class Rules'!$A$6:$A$85))</f>
        <v>0</v>
      </c>
      <c r="N9991" s="1" t="str">
        <f t="array" ref="N9991">IF($M9991=0,'Class Rules'!$D$3,INDEX('Class Rules'!$D$6:$D$85,MATCH($M9991,'Class Rules'!$A$6:$A$85,0)))</f>
        <v>Passenger LDV</v>
      </c>
      <c r="O9991" s="1" t="str">
        <f t="array" ref="O9991">IF(SUMPRODUCT(MAX(ISNUMBER(SEARCH(Fuel_Rules!$A$6:$A$30,$E9991))*ISNUMBER(SEARCH(Fuel_Rules!$B$6:$B$30,$F9991))*(Fuel_Rules!$A$6:$A$30&lt;&gt;"")))&gt;0,"Plug-in hybrid",IF($G9991="Diesel","Diesel","Gasoline"))</f>
        <v>Gasoline</v>
      </c>
    </row>
    <row r="9992" spans="1:15" ht="15" customHeight="1" x14ac:dyDescent="0.25">
      <c r="A9992" s="1">
        <v>2022</v>
      </c>
      <c r="B9992" s="1" t="s">
        <v>12135</v>
      </c>
      <c r="C9992" s="1" t="s">
        <v>1644</v>
      </c>
      <c r="D9992" s="1" t="s">
        <v>12667</v>
      </c>
      <c r="E9992" s="1" t="s">
        <v>1588</v>
      </c>
      <c r="F9992" s="1" t="s">
        <v>1646</v>
      </c>
      <c r="G9992" s="1" t="s">
        <v>103</v>
      </c>
      <c r="H9992" s="1" t="s">
        <v>437</v>
      </c>
      <c r="I9992" s="1">
        <v>1.3</v>
      </c>
      <c r="J9992" s="1">
        <v>2023</v>
      </c>
      <c r="K9992" s="1">
        <v>188209</v>
      </c>
      <c r="L9992" s="1">
        <v>0</v>
      </c>
      <c r="M9992" s="1">
        <f t="array" ref="M9992">SUMPRODUCT(MAX(ISNUMBER(SEARCH('Class Rules'!$B$6:$B$85,$E9992))*ISNUMBER(SEARCH('Class Rules'!$C$6:$C$85,$F9992))*'Class Rules'!$A$6:$A$85))</f>
        <v>0</v>
      </c>
      <c r="N9992" s="1" t="str">
        <f t="array" ref="N9992">IF($M9992=0,'Class Rules'!$D$3,INDEX('Class Rules'!$D$6:$D$85,MATCH($M9992,'Class Rules'!$A$6:$A$85,0)))</f>
        <v>Passenger LDV</v>
      </c>
      <c r="O9992" s="1" t="str">
        <f t="array" ref="O9992">IF(SUMPRODUCT(MAX(ISNUMBER(SEARCH(Fuel_Rules!$A$6:$A$30,$E9992))*ISNUMBER(SEARCH(Fuel_Rules!$B$6:$B$30,$F9992))*(Fuel_Rules!$A$6:$A$30&lt;&gt;"")))&gt;0,"Plug-in hybrid",IF($G9992="Diesel","Diesel","Gasoline"))</f>
        <v>Gasoline</v>
      </c>
    </row>
    <row r="9993" spans="1:15" ht="15" customHeight="1" x14ac:dyDescent="0.25">
      <c r="A9993" s="1">
        <v>2022</v>
      </c>
      <c r="B9993" s="1" t="s">
        <v>12135</v>
      </c>
      <c r="C9993" s="1" t="s">
        <v>1644</v>
      </c>
      <c r="D9993" s="1" t="s">
        <v>12668</v>
      </c>
      <c r="E9993" s="1" t="s">
        <v>1588</v>
      </c>
      <c r="F9993" s="1" t="s">
        <v>1646</v>
      </c>
      <c r="G9993" s="1" t="s">
        <v>103</v>
      </c>
      <c r="H9993" s="1" t="s">
        <v>437</v>
      </c>
      <c r="I9993" s="1">
        <v>1.3</v>
      </c>
      <c r="J9993" s="1">
        <v>2023</v>
      </c>
      <c r="K9993" s="1">
        <v>176916</v>
      </c>
      <c r="L9993" s="1">
        <v>0</v>
      </c>
      <c r="M9993" s="1">
        <f t="array" ref="M9993">SUMPRODUCT(MAX(ISNUMBER(SEARCH('Class Rules'!$B$6:$B$85,$E9993))*ISNUMBER(SEARCH('Class Rules'!$C$6:$C$85,$F9993))*'Class Rules'!$A$6:$A$85))</f>
        <v>0</v>
      </c>
      <c r="N9993" s="1" t="str">
        <f t="array" ref="N9993">IF($M9993=0,'Class Rules'!$D$3,INDEX('Class Rules'!$D$6:$D$85,MATCH($M9993,'Class Rules'!$A$6:$A$85,0)))</f>
        <v>Passenger LDV</v>
      </c>
      <c r="O9993" s="1" t="str">
        <f t="array" ref="O9993">IF(SUMPRODUCT(MAX(ISNUMBER(SEARCH(Fuel_Rules!$A$6:$A$30,$E9993))*ISNUMBER(SEARCH(Fuel_Rules!$B$6:$B$30,$F9993))*(Fuel_Rules!$A$6:$A$30&lt;&gt;"")))&gt;0,"Plug-in hybrid",IF($G9993="Diesel","Diesel","Gasoline"))</f>
        <v>Gasoline</v>
      </c>
    </row>
    <row r="9994" spans="1:15" ht="15" customHeight="1" x14ac:dyDescent="0.25">
      <c r="A9994" s="1">
        <v>2022</v>
      </c>
      <c r="B9994" s="1" t="s">
        <v>12135</v>
      </c>
      <c r="C9994" s="1" t="s">
        <v>1647</v>
      </c>
      <c r="D9994" s="1" t="s">
        <v>12669</v>
      </c>
      <c r="E9994" s="1" t="s">
        <v>1588</v>
      </c>
      <c r="F9994" s="1" t="s">
        <v>1649</v>
      </c>
      <c r="G9994" s="1" t="s">
        <v>103</v>
      </c>
      <c r="H9994" s="1" t="s">
        <v>437</v>
      </c>
      <c r="I9994" s="1">
        <v>1.3</v>
      </c>
      <c r="J9994" s="1">
        <v>2023</v>
      </c>
      <c r="K9994" s="1">
        <v>176557</v>
      </c>
      <c r="L9994" s="1">
        <v>0</v>
      </c>
      <c r="M9994" s="1">
        <f t="array" ref="M9994">SUMPRODUCT(MAX(ISNUMBER(SEARCH('Class Rules'!$B$6:$B$85,$E9994))*ISNUMBER(SEARCH('Class Rules'!$C$6:$C$85,$F9994))*'Class Rules'!$A$6:$A$85))</f>
        <v>0</v>
      </c>
      <c r="N9994" s="1" t="str">
        <f t="array" ref="N9994">IF($M9994=0,'Class Rules'!$D$3,INDEX('Class Rules'!$D$6:$D$85,MATCH($M9994,'Class Rules'!$A$6:$A$85,0)))</f>
        <v>Passenger LDV</v>
      </c>
      <c r="O9994" s="1" t="str">
        <f t="array" ref="O9994">IF(SUMPRODUCT(MAX(ISNUMBER(SEARCH(Fuel_Rules!$A$6:$A$30,$E9994))*ISNUMBER(SEARCH(Fuel_Rules!$B$6:$B$30,$F9994))*(Fuel_Rules!$A$6:$A$30&lt;&gt;"")))&gt;0,"Plug-in hybrid",IF($G9994="Diesel","Diesel","Gasoline"))</f>
        <v>Gasoline</v>
      </c>
    </row>
    <row r="9995" spans="1:15" ht="15" customHeight="1" x14ac:dyDescent="0.25">
      <c r="A9995" s="1">
        <v>2022</v>
      </c>
      <c r="B9995" s="1" t="s">
        <v>12135</v>
      </c>
      <c r="C9995" s="1" t="s">
        <v>1647</v>
      </c>
      <c r="D9995" s="1" t="s">
        <v>12670</v>
      </c>
      <c r="E9995" s="1" t="s">
        <v>1588</v>
      </c>
      <c r="F9995" s="1" t="s">
        <v>1649</v>
      </c>
      <c r="G9995" s="1" t="s">
        <v>103</v>
      </c>
      <c r="H9995" s="1" t="s">
        <v>437</v>
      </c>
      <c r="I9995" s="1">
        <v>1.3</v>
      </c>
      <c r="J9995" s="1">
        <v>2023</v>
      </c>
      <c r="K9995" s="1">
        <v>162120</v>
      </c>
      <c r="L9995" s="1">
        <v>0</v>
      </c>
      <c r="M9995" s="1">
        <f t="array" ref="M9995">SUMPRODUCT(MAX(ISNUMBER(SEARCH('Class Rules'!$B$6:$B$85,$E9995))*ISNUMBER(SEARCH('Class Rules'!$C$6:$C$85,$F9995))*'Class Rules'!$A$6:$A$85))</f>
        <v>0</v>
      </c>
      <c r="N9995" s="1" t="str">
        <f t="array" ref="N9995">IF($M9995=0,'Class Rules'!$D$3,INDEX('Class Rules'!$D$6:$D$85,MATCH($M9995,'Class Rules'!$A$6:$A$85,0)))</f>
        <v>Passenger LDV</v>
      </c>
      <c r="O9995" s="1" t="str">
        <f t="array" ref="O9995">IF(SUMPRODUCT(MAX(ISNUMBER(SEARCH(Fuel_Rules!$A$6:$A$30,$E9995))*ISNUMBER(SEARCH(Fuel_Rules!$B$6:$B$30,$F9995))*(Fuel_Rules!$A$6:$A$30&lt;&gt;"")))&gt;0,"Plug-in hybrid",IF($G9995="Diesel","Diesel","Gasoline"))</f>
        <v>Gasoline</v>
      </c>
    </row>
    <row r="9996" spans="1:15" ht="15" customHeight="1" x14ac:dyDescent="0.25">
      <c r="A9996" s="1">
        <v>2022</v>
      </c>
      <c r="B9996" s="1" t="s">
        <v>12135</v>
      </c>
      <c r="C9996" s="1" t="s">
        <v>1650</v>
      </c>
      <c r="D9996" s="1" t="s">
        <v>12671</v>
      </c>
      <c r="E9996" s="1" t="s">
        <v>1588</v>
      </c>
      <c r="F9996" s="1" t="s">
        <v>1652</v>
      </c>
      <c r="G9996" s="1" t="s">
        <v>103</v>
      </c>
      <c r="H9996" s="1" t="s">
        <v>437</v>
      </c>
      <c r="I9996" s="1">
        <v>1.3</v>
      </c>
      <c r="J9996" s="1">
        <v>2023</v>
      </c>
      <c r="K9996" s="1">
        <v>187111</v>
      </c>
      <c r="L9996" s="1">
        <v>0</v>
      </c>
      <c r="M9996" s="1">
        <f t="array" ref="M9996">SUMPRODUCT(MAX(ISNUMBER(SEARCH('Class Rules'!$B$6:$B$85,$E9996))*ISNUMBER(SEARCH('Class Rules'!$C$6:$C$85,$F9996))*'Class Rules'!$A$6:$A$85))</f>
        <v>0</v>
      </c>
      <c r="N9996" s="1" t="str">
        <f t="array" ref="N9996">IF($M9996=0,'Class Rules'!$D$3,INDEX('Class Rules'!$D$6:$D$85,MATCH($M9996,'Class Rules'!$A$6:$A$85,0)))</f>
        <v>Passenger LDV</v>
      </c>
      <c r="O9996" s="1" t="str">
        <f t="array" ref="O9996">IF(SUMPRODUCT(MAX(ISNUMBER(SEARCH(Fuel_Rules!$A$6:$A$30,$E9996))*ISNUMBER(SEARCH(Fuel_Rules!$B$6:$B$30,$F9996))*(Fuel_Rules!$A$6:$A$30&lt;&gt;"")))&gt;0,"Plug-in hybrid",IF($G9996="Diesel","Diesel","Gasoline"))</f>
        <v>Gasoline</v>
      </c>
    </row>
    <row r="9997" spans="1:15" ht="15" customHeight="1" x14ac:dyDescent="0.25">
      <c r="A9997" s="1">
        <v>2022</v>
      </c>
      <c r="B9997" s="1" t="s">
        <v>12135</v>
      </c>
      <c r="C9997" s="1" t="s">
        <v>1653</v>
      </c>
      <c r="D9997" s="1" t="s">
        <v>12672</v>
      </c>
      <c r="E9997" s="1" t="s">
        <v>1588</v>
      </c>
      <c r="F9997" s="1" t="s">
        <v>1655</v>
      </c>
      <c r="G9997" s="1" t="s">
        <v>103</v>
      </c>
      <c r="H9997" s="1" t="s">
        <v>437</v>
      </c>
      <c r="I9997" s="1">
        <v>1.3</v>
      </c>
      <c r="J9997" s="1">
        <v>2023</v>
      </c>
      <c r="K9997" s="1">
        <v>227437</v>
      </c>
      <c r="L9997" s="1">
        <v>0</v>
      </c>
      <c r="M9997" s="1">
        <f t="array" ref="M9997">SUMPRODUCT(MAX(ISNUMBER(SEARCH('Class Rules'!$B$6:$B$85,$E9997))*ISNUMBER(SEARCH('Class Rules'!$C$6:$C$85,$F9997))*'Class Rules'!$A$6:$A$85))</f>
        <v>0</v>
      </c>
      <c r="N9997" s="1" t="str">
        <f t="array" ref="N9997">IF($M9997=0,'Class Rules'!$D$3,INDEX('Class Rules'!$D$6:$D$85,MATCH($M9997,'Class Rules'!$A$6:$A$85,0)))</f>
        <v>Passenger LDV</v>
      </c>
      <c r="O9997" s="1" t="str">
        <f t="array" ref="O9997">IF(SUMPRODUCT(MAX(ISNUMBER(SEARCH(Fuel_Rules!$A$6:$A$30,$E9997))*ISNUMBER(SEARCH(Fuel_Rules!$B$6:$B$30,$F9997))*(Fuel_Rules!$A$6:$A$30&lt;&gt;"")))&gt;0,"Plug-in hybrid",IF($G9997="Diesel","Diesel","Gasoline"))</f>
        <v>Gasoline</v>
      </c>
    </row>
    <row r="9998" spans="1:15" ht="15" customHeight="1" x14ac:dyDescent="0.25">
      <c r="A9998" s="1">
        <v>2022</v>
      </c>
      <c r="B9998" s="1" t="s">
        <v>12135</v>
      </c>
      <c r="C9998" s="1" t="s">
        <v>1653</v>
      </c>
      <c r="D9998" s="1" t="s">
        <v>12673</v>
      </c>
      <c r="E9998" s="1" t="s">
        <v>1588</v>
      </c>
      <c r="F9998" s="1" t="s">
        <v>1655</v>
      </c>
      <c r="G9998" s="1" t="s">
        <v>103</v>
      </c>
      <c r="H9998" s="1" t="s">
        <v>437</v>
      </c>
      <c r="I9998" s="1">
        <v>1.3</v>
      </c>
      <c r="J9998" s="1">
        <v>2023</v>
      </c>
      <c r="K9998" s="1">
        <v>214927</v>
      </c>
      <c r="L9998" s="1">
        <v>0</v>
      </c>
      <c r="M9998" s="1">
        <f t="array" ref="M9998">SUMPRODUCT(MAX(ISNUMBER(SEARCH('Class Rules'!$B$6:$B$85,$E9998))*ISNUMBER(SEARCH('Class Rules'!$C$6:$C$85,$F9998))*'Class Rules'!$A$6:$A$85))</f>
        <v>0</v>
      </c>
      <c r="N9998" s="1" t="str">
        <f t="array" ref="N9998">IF($M9998=0,'Class Rules'!$D$3,INDEX('Class Rules'!$D$6:$D$85,MATCH($M9998,'Class Rules'!$A$6:$A$85,0)))</f>
        <v>Passenger LDV</v>
      </c>
      <c r="O9998" s="1" t="str">
        <f t="array" ref="O9998">IF(SUMPRODUCT(MAX(ISNUMBER(SEARCH(Fuel_Rules!$A$6:$A$30,$E9998))*ISNUMBER(SEARCH(Fuel_Rules!$B$6:$B$30,$F9998))*(Fuel_Rules!$A$6:$A$30&lt;&gt;"")))&gt;0,"Plug-in hybrid",IF($G9998="Diesel","Diesel","Gasoline"))</f>
        <v>Gasoline</v>
      </c>
    </row>
    <row r="9999" spans="1:15" ht="15" customHeight="1" x14ac:dyDescent="0.25">
      <c r="A9999" s="1">
        <v>2022</v>
      </c>
      <c r="B9999" s="1" t="s">
        <v>12135</v>
      </c>
      <c r="C9999" s="1" t="s">
        <v>1656</v>
      </c>
      <c r="D9999" s="1" t="s">
        <v>12674</v>
      </c>
      <c r="E9999" s="1" t="s">
        <v>1588</v>
      </c>
      <c r="F9999" s="1" t="s">
        <v>1658</v>
      </c>
      <c r="G9999" s="1" t="s">
        <v>105</v>
      </c>
      <c r="H9999" s="1" t="s">
        <v>437</v>
      </c>
      <c r="I9999" s="1">
        <v>2</v>
      </c>
      <c r="J9999" s="1">
        <v>2023</v>
      </c>
      <c r="K9999" s="1">
        <v>231910</v>
      </c>
      <c r="L9999" s="1">
        <v>0</v>
      </c>
      <c r="M9999" s="1">
        <f t="array" ref="M9999">SUMPRODUCT(MAX(ISNUMBER(SEARCH('Class Rules'!$B$6:$B$85,$E9999))*ISNUMBER(SEARCH('Class Rules'!$C$6:$C$85,$F9999))*'Class Rules'!$A$6:$A$85))</f>
        <v>0</v>
      </c>
      <c r="N9999" s="1" t="str">
        <f t="array" ref="N9999">IF($M9999=0,'Class Rules'!$D$3,INDEX('Class Rules'!$D$6:$D$85,MATCH($M9999,'Class Rules'!$A$6:$A$85,0)))</f>
        <v>Passenger LDV</v>
      </c>
      <c r="O9999" s="1" t="str">
        <f t="array" ref="O9999">IF(SUMPRODUCT(MAX(ISNUMBER(SEARCH(Fuel_Rules!$A$6:$A$30,$E9999))*ISNUMBER(SEARCH(Fuel_Rules!$B$6:$B$30,$F9999))*(Fuel_Rules!$A$6:$A$30&lt;&gt;"")))&gt;0,"Plug-in hybrid",IF($G9999="Diesel","Diesel","Gasoline"))</f>
        <v>Diesel</v>
      </c>
    </row>
    <row r="10000" spans="1:15" ht="15" customHeight="1" x14ac:dyDescent="0.25">
      <c r="A10000" s="1">
        <v>2022</v>
      </c>
      <c r="B10000" s="1" t="s">
        <v>12135</v>
      </c>
      <c r="C10000" s="1" t="s">
        <v>1656</v>
      </c>
      <c r="D10000" s="1" t="s">
        <v>12675</v>
      </c>
      <c r="E10000" s="1" t="s">
        <v>1588</v>
      </c>
      <c r="F10000" s="1" t="s">
        <v>1658</v>
      </c>
      <c r="G10000" s="1" t="s">
        <v>105</v>
      </c>
      <c r="H10000" s="1" t="s">
        <v>437</v>
      </c>
      <c r="I10000" s="1">
        <v>2</v>
      </c>
      <c r="J10000" s="1">
        <v>2023</v>
      </c>
      <c r="K10000" s="1">
        <v>216835</v>
      </c>
      <c r="L10000" s="1">
        <v>0</v>
      </c>
      <c r="M10000" s="1">
        <f t="array" ref="M10000">SUMPRODUCT(MAX(ISNUMBER(SEARCH('Class Rules'!$B$6:$B$85,$E10000))*ISNUMBER(SEARCH('Class Rules'!$C$6:$C$85,$F10000))*'Class Rules'!$A$6:$A$85))</f>
        <v>0</v>
      </c>
      <c r="N10000" s="1" t="str">
        <f t="array" ref="N10000">IF($M10000=0,'Class Rules'!$D$3,INDEX('Class Rules'!$D$6:$D$85,MATCH($M10000,'Class Rules'!$A$6:$A$85,0)))</f>
        <v>Passenger LDV</v>
      </c>
      <c r="O10000" s="1" t="str">
        <f t="array" ref="O10000">IF(SUMPRODUCT(MAX(ISNUMBER(SEARCH(Fuel_Rules!$A$6:$A$30,$E10000))*ISNUMBER(SEARCH(Fuel_Rules!$B$6:$B$30,$F10000))*(Fuel_Rules!$A$6:$A$30&lt;&gt;"")))&gt;0,"Plug-in hybrid",IF($G10000="Diesel","Diesel","Gasoline"))</f>
        <v>Diesel</v>
      </c>
    </row>
    <row r="10001" spans="1:15" ht="15" customHeight="1" x14ac:dyDescent="0.25">
      <c r="A10001" s="1">
        <v>2022</v>
      </c>
      <c r="B10001" s="1" t="s">
        <v>12135</v>
      </c>
      <c r="C10001" s="1" t="s">
        <v>1659</v>
      </c>
      <c r="D10001" s="1" t="s">
        <v>12676</v>
      </c>
      <c r="E10001" s="1" t="s">
        <v>1588</v>
      </c>
      <c r="F10001" s="1" t="s">
        <v>1661</v>
      </c>
      <c r="G10001" s="1" t="s">
        <v>105</v>
      </c>
      <c r="H10001" s="1" t="s">
        <v>437</v>
      </c>
      <c r="I10001" s="1">
        <v>2</v>
      </c>
      <c r="J10001" s="1">
        <v>2023</v>
      </c>
      <c r="K10001" s="1">
        <v>233760</v>
      </c>
      <c r="L10001" s="1">
        <v>0</v>
      </c>
      <c r="M10001" s="1">
        <f t="array" ref="M10001">SUMPRODUCT(MAX(ISNUMBER(SEARCH('Class Rules'!$B$6:$B$85,$E10001))*ISNUMBER(SEARCH('Class Rules'!$C$6:$C$85,$F10001))*'Class Rules'!$A$6:$A$85))</f>
        <v>0</v>
      </c>
      <c r="N10001" s="1" t="str">
        <f t="array" ref="N10001">IF($M10001=0,'Class Rules'!$D$3,INDEX('Class Rules'!$D$6:$D$85,MATCH($M10001,'Class Rules'!$A$6:$A$85,0)))</f>
        <v>Passenger LDV</v>
      </c>
      <c r="O10001" s="1" t="str">
        <f t="array" ref="O10001">IF(SUMPRODUCT(MAX(ISNUMBER(SEARCH(Fuel_Rules!$A$6:$A$30,$E10001))*ISNUMBER(SEARCH(Fuel_Rules!$B$6:$B$30,$F10001))*(Fuel_Rules!$A$6:$A$30&lt;&gt;"")))&gt;0,"Plug-in hybrid",IF($G10001="Diesel","Diesel","Gasoline"))</f>
        <v>Diesel</v>
      </c>
    </row>
    <row r="10002" spans="1:15" ht="15" customHeight="1" x14ac:dyDescent="0.25">
      <c r="A10002" s="1">
        <v>2022</v>
      </c>
      <c r="B10002" s="1" t="s">
        <v>12135</v>
      </c>
      <c r="C10002" s="1" t="s">
        <v>1662</v>
      </c>
      <c r="D10002" s="1" t="s">
        <v>12677</v>
      </c>
      <c r="E10002" s="1" t="s">
        <v>1588</v>
      </c>
      <c r="F10002" s="1" t="s">
        <v>1664</v>
      </c>
      <c r="G10002" s="1" t="s">
        <v>105</v>
      </c>
      <c r="H10002" s="1" t="s">
        <v>437</v>
      </c>
      <c r="I10002" s="1">
        <v>2</v>
      </c>
      <c r="J10002" s="1">
        <v>2023</v>
      </c>
      <c r="K10002" s="1">
        <v>253030</v>
      </c>
      <c r="L10002" s="1">
        <v>0</v>
      </c>
      <c r="M10002" s="1">
        <f t="array" ref="M10002">SUMPRODUCT(MAX(ISNUMBER(SEARCH('Class Rules'!$B$6:$B$85,$E10002))*ISNUMBER(SEARCH('Class Rules'!$C$6:$C$85,$F10002))*'Class Rules'!$A$6:$A$85))</f>
        <v>0</v>
      </c>
      <c r="N10002" s="1" t="str">
        <f t="array" ref="N10002">IF($M10002=0,'Class Rules'!$D$3,INDEX('Class Rules'!$D$6:$D$85,MATCH($M10002,'Class Rules'!$A$6:$A$85,0)))</f>
        <v>Passenger LDV</v>
      </c>
      <c r="O10002" s="1" t="str">
        <f t="array" ref="O10002">IF(SUMPRODUCT(MAX(ISNUMBER(SEARCH(Fuel_Rules!$A$6:$A$30,$E10002))*ISNUMBER(SEARCH(Fuel_Rules!$B$6:$B$30,$F10002))*(Fuel_Rules!$A$6:$A$30&lt;&gt;"")))&gt;0,"Plug-in hybrid",IF($G10002="Diesel","Diesel","Gasoline"))</f>
        <v>Diesel</v>
      </c>
    </row>
    <row r="10003" spans="1:15" ht="15" customHeight="1" x14ac:dyDescent="0.25">
      <c r="A10003" s="1">
        <v>2022</v>
      </c>
      <c r="B10003" s="1" t="s">
        <v>12135</v>
      </c>
      <c r="C10003" s="1" t="s">
        <v>1662</v>
      </c>
      <c r="D10003" s="1" t="s">
        <v>12678</v>
      </c>
      <c r="E10003" s="1" t="s">
        <v>1588</v>
      </c>
      <c r="F10003" s="1" t="s">
        <v>1664</v>
      </c>
      <c r="G10003" s="1" t="s">
        <v>105</v>
      </c>
      <c r="H10003" s="1" t="s">
        <v>437</v>
      </c>
      <c r="I10003" s="1">
        <v>2</v>
      </c>
      <c r="J10003" s="1">
        <v>2023</v>
      </c>
      <c r="K10003" s="1">
        <v>240378</v>
      </c>
      <c r="L10003" s="1">
        <v>0</v>
      </c>
      <c r="M10003" s="1">
        <f t="array" ref="M10003">SUMPRODUCT(MAX(ISNUMBER(SEARCH('Class Rules'!$B$6:$B$85,$E10003))*ISNUMBER(SEARCH('Class Rules'!$C$6:$C$85,$F10003))*'Class Rules'!$A$6:$A$85))</f>
        <v>0</v>
      </c>
      <c r="N10003" s="1" t="str">
        <f t="array" ref="N10003">IF($M10003=0,'Class Rules'!$D$3,INDEX('Class Rules'!$D$6:$D$85,MATCH($M10003,'Class Rules'!$A$6:$A$85,0)))</f>
        <v>Passenger LDV</v>
      </c>
      <c r="O10003" s="1" t="str">
        <f t="array" ref="O10003">IF(SUMPRODUCT(MAX(ISNUMBER(SEARCH(Fuel_Rules!$A$6:$A$30,$E10003))*ISNUMBER(SEARCH(Fuel_Rules!$B$6:$B$30,$F10003))*(Fuel_Rules!$A$6:$A$30&lt;&gt;"")))&gt;0,"Plug-in hybrid",IF($G10003="Diesel","Diesel","Gasoline"))</f>
        <v>Diesel</v>
      </c>
    </row>
    <row r="10004" spans="1:15" ht="15" customHeight="1" x14ac:dyDescent="0.25">
      <c r="A10004" s="1">
        <v>2022</v>
      </c>
      <c r="B10004" s="1" t="s">
        <v>12135</v>
      </c>
      <c r="C10004" s="1" t="s">
        <v>1665</v>
      </c>
      <c r="D10004" s="1" t="s">
        <v>12679</v>
      </c>
      <c r="E10004" s="1" t="s">
        <v>1588</v>
      </c>
      <c r="F10004" s="1" t="s">
        <v>1667</v>
      </c>
      <c r="G10004" s="1" t="s">
        <v>105</v>
      </c>
      <c r="H10004" s="1" t="s">
        <v>437</v>
      </c>
      <c r="I10004" s="1">
        <v>2</v>
      </c>
      <c r="J10004" s="1">
        <v>2023</v>
      </c>
      <c r="K10004" s="1">
        <v>257976</v>
      </c>
      <c r="L10004" s="1">
        <v>0</v>
      </c>
      <c r="M10004" s="1">
        <f t="array" ref="M10004">SUMPRODUCT(MAX(ISNUMBER(SEARCH('Class Rules'!$B$6:$B$85,$E10004))*ISNUMBER(SEARCH('Class Rules'!$C$6:$C$85,$F10004))*'Class Rules'!$A$6:$A$85))</f>
        <v>0</v>
      </c>
      <c r="N10004" s="1" t="str">
        <f t="array" ref="N10004">IF($M10004=0,'Class Rules'!$D$3,INDEX('Class Rules'!$D$6:$D$85,MATCH($M10004,'Class Rules'!$A$6:$A$85,0)))</f>
        <v>Passenger LDV</v>
      </c>
      <c r="O10004" s="1" t="str">
        <f t="array" ref="O10004">IF(SUMPRODUCT(MAX(ISNUMBER(SEARCH(Fuel_Rules!$A$6:$A$30,$E10004))*ISNUMBER(SEARCH(Fuel_Rules!$B$6:$B$30,$F10004))*(Fuel_Rules!$A$6:$A$30&lt;&gt;"")))&gt;0,"Plug-in hybrid",IF($G10004="Diesel","Diesel","Gasoline"))</f>
        <v>Diesel</v>
      </c>
    </row>
    <row r="10005" spans="1:15" ht="15" customHeight="1" x14ac:dyDescent="0.25">
      <c r="A10005" s="1">
        <v>2022</v>
      </c>
      <c r="B10005" s="1" t="s">
        <v>12135</v>
      </c>
      <c r="C10005" s="1" t="s">
        <v>1665</v>
      </c>
      <c r="D10005" s="1" t="s">
        <v>12680</v>
      </c>
      <c r="E10005" s="1" t="s">
        <v>1588</v>
      </c>
      <c r="F10005" s="1" t="s">
        <v>1667</v>
      </c>
      <c r="G10005" s="1" t="s">
        <v>105</v>
      </c>
      <c r="H10005" s="1" t="s">
        <v>437</v>
      </c>
      <c r="I10005" s="1">
        <v>2</v>
      </c>
      <c r="J10005" s="1">
        <v>2023</v>
      </c>
      <c r="K10005" s="1">
        <v>241207</v>
      </c>
      <c r="L10005" s="1">
        <v>0</v>
      </c>
      <c r="M10005" s="1">
        <f t="array" ref="M10005">SUMPRODUCT(MAX(ISNUMBER(SEARCH('Class Rules'!$B$6:$B$85,$E10005))*ISNUMBER(SEARCH('Class Rules'!$C$6:$C$85,$F10005))*'Class Rules'!$A$6:$A$85))</f>
        <v>0</v>
      </c>
      <c r="N10005" s="1" t="str">
        <f t="array" ref="N10005">IF($M10005=0,'Class Rules'!$D$3,INDEX('Class Rules'!$D$6:$D$85,MATCH($M10005,'Class Rules'!$A$6:$A$85,0)))</f>
        <v>Passenger LDV</v>
      </c>
      <c r="O10005" s="1" t="str">
        <f t="array" ref="O10005">IF(SUMPRODUCT(MAX(ISNUMBER(SEARCH(Fuel_Rules!$A$6:$A$30,$E10005))*ISNUMBER(SEARCH(Fuel_Rules!$B$6:$B$30,$F10005))*(Fuel_Rules!$A$6:$A$30&lt;&gt;"")))&gt;0,"Plug-in hybrid",IF($G10005="Diesel","Diesel","Gasoline"))</f>
        <v>Diesel</v>
      </c>
    </row>
    <row r="10006" spans="1:15" ht="15" customHeight="1" x14ac:dyDescent="0.25">
      <c r="A10006" s="1">
        <v>2022</v>
      </c>
      <c r="B10006" s="1" t="s">
        <v>12135</v>
      </c>
      <c r="C10006" s="1" t="s">
        <v>1668</v>
      </c>
      <c r="D10006" s="1" t="s">
        <v>12681</v>
      </c>
      <c r="E10006" s="1" t="s">
        <v>1588</v>
      </c>
      <c r="F10006" s="1" t="s">
        <v>1670</v>
      </c>
      <c r="G10006" s="1" t="s">
        <v>103</v>
      </c>
      <c r="H10006" s="1" t="s">
        <v>298</v>
      </c>
      <c r="I10006" s="1">
        <v>2</v>
      </c>
      <c r="J10006" s="1">
        <v>2023</v>
      </c>
      <c r="K10006" s="1">
        <v>417167</v>
      </c>
      <c r="L10006" s="1">
        <v>0</v>
      </c>
      <c r="M10006" s="1">
        <f t="array" ref="M10006">SUMPRODUCT(MAX(ISNUMBER(SEARCH('Class Rules'!$B$6:$B$85,$E10006))*ISNUMBER(SEARCH('Class Rules'!$C$6:$C$85,$F10006))*'Class Rules'!$A$6:$A$85))</f>
        <v>0</v>
      </c>
      <c r="N10006" s="1" t="str">
        <f t="array" ref="N10006">IF($M10006=0,'Class Rules'!$D$3,INDEX('Class Rules'!$D$6:$D$85,MATCH($M10006,'Class Rules'!$A$6:$A$85,0)))</f>
        <v>Passenger LDV</v>
      </c>
      <c r="O10006" s="1" t="str">
        <f t="array" ref="O10006">IF(SUMPRODUCT(MAX(ISNUMBER(SEARCH(Fuel_Rules!$A$6:$A$30,$E10006))*ISNUMBER(SEARCH(Fuel_Rules!$B$6:$B$30,$F10006))*(Fuel_Rules!$A$6:$A$30&lt;&gt;"")))&gt;0,"Plug-in hybrid",IF($G10006="Diesel","Diesel","Gasoline"))</f>
        <v>Gasoline</v>
      </c>
    </row>
    <row r="10007" spans="1:15" ht="15" customHeight="1" x14ac:dyDescent="0.25">
      <c r="A10007" s="1">
        <v>2022</v>
      </c>
      <c r="B10007" s="1" t="s">
        <v>12135</v>
      </c>
      <c r="C10007" s="1" t="s">
        <v>1671</v>
      </c>
      <c r="D10007" s="1" t="s">
        <v>12682</v>
      </c>
      <c r="E10007" s="1" t="s">
        <v>1588</v>
      </c>
      <c r="F10007" s="1" t="s">
        <v>1673</v>
      </c>
      <c r="G10007" s="1" t="s">
        <v>105</v>
      </c>
      <c r="H10007" s="1" t="s">
        <v>437</v>
      </c>
      <c r="I10007" s="1">
        <v>2</v>
      </c>
      <c r="J10007" s="1">
        <v>2023</v>
      </c>
      <c r="K10007" s="1">
        <v>299652</v>
      </c>
      <c r="L10007" s="1">
        <v>0</v>
      </c>
      <c r="M10007" s="1">
        <f t="array" ref="M10007">SUMPRODUCT(MAX(ISNUMBER(SEARCH('Class Rules'!$B$6:$B$85,$E10007))*ISNUMBER(SEARCH('Class Rules'!$C$6:$C$85,$F10007))*'Class Rules'!$A$6:$A$85))</f>
        <v>0</v>
      </c>
      <c r="N10007" s="1" t="str">
        <f t="array" ref="N10007">IF($M10007=0,'Class Rules'!$D$3,INDEX('Class Rules'!$D$6:$D$85,MATCH($M10007,'Class Rules'!$A$6:$A$85,0)))</f>
        <v>Passenger LDV</v>
      </c>
      <c r="O10007" s="1" t="str">
        <f t="array" ref="O10007">IF(SUMPRODUCT(MAX(ISNUMBER(SEARCH(Fuel_Rules!$A$6:$A$30,$E10007))*ISNUMBER(SEARCH(Fuel_Rules!$B$6:$B$30,$F10007))*(Fuel_Rules!$A$6:$A$30&lt;&gt;"")))&gt;0,"Plug-in hybrid",IF($G10007="Diesel","Diesel","Gasoline"))</f>
        <v>Diesel</v>
      </c>
    </row>
    <row r="10008" spans="1:15" ht="15" customHeight="1" x14ac:dyDescent="0.25">
      <c r="A10008" s="1">
        <v>2022</v>
      </c>
      <c r="B10008" s="1" t="s">
        <v>12135</v>
      </c>
      <c r="C10008" s="1" t="s">
        <v>1671</v>
      </c>
      <c r="D10008" s="1" t="s">
        <v>12683</v>
      </c>
      <c r="E10008" s="1" t="s">
        <v>1588</v>
      </c>
      <c r="F10008" s="1" t="s">
        <v>1673</v>
      </c>
      <c r="G10008" s="1" t="s">
        <v>105</v>
      </c>
      <c r="H10008" s="1" t="s">
        <v>437</v>
      </c>
      <c r="I10008" s="1">
        <v>2</v>
      </c>
      <c r="J10008" s="1">
        <v>2023</v>
      </c>
      <c r="K10008" s="1">
        <v>280174</v>
      </c>
      <c r="L10008" s="1">
        <v>0</v>
      </c>
      <c r="M10008" s="1">
        <f t="array" ref="M10008">SUMPRODUCT(MAX(ISNUMBER(SEARCH('Class Rules'!$B$6:$B$85,$E10008))*ISNUMBER(SEARCH('Class Rules'!$C$6:$C$85,$F10008))*'Class Rules'!$A$6:$A$85))</f>
        <v>0</v>
      </c>
      <c r="N10008" s="1" t="str">
        <f t="array" ref="N10008">IF($M10008=0,'Class Rules'!$D$3,INDEX('Class Rules'!$D$6:$D$85,MATCH($M10008,'Class Rules'!$A$6:$A$85,0)))</f>
        <v>Passenger LDV</v>
      </c>
      <c r="O10008" s="1" t="str">
        <f t="array" ref="O10008">IF(SUMPRODUCT(MAX(ISNUMBER(SEARCH(Fuel_Rules!$A$6:$A$30,$E10008))*ISNUMBER(SEARCH(Fuel_Rules!$B$6:$B$30,$F10008))*(Fuel_Rules!$A$6:$A$30&lt;&gt;"")))&gt;0,"Plug-in hybrid",IF($G10008="Diesel","Diesel","Gasoline"))</f>
        <v>Diesel</v>
      </c>
    </row>
    <row r="10009" spans="1:15" ht="15" customHeight="1" x14ac:dyDescent="0.25">
      <c r="A10009" s="1">
        <v>2022</v>
      </c>
      <c r="B10009" s="1" t="s">
        <v>12135</v>
      </c>
      <c r="C10009" s="1" t="s">
        <v>1674</v>
      </c>
      <c r="D10009" s="1" t="s">
        <v>12684</v>
      </c>
      <c r="E10009" s="1" t="s">
        <v>1588</v>
      </c>
      <c r="F10009" s="1" t="s">
        <v>1676</v>
      </c>
      <c r="G10009" s="1" t="s">
        <v>103</v>
      </c>
      <c r="H10009" s="1" t="s">
        <v>437</v>
      </c>
      <c r="I10009" s="1">
        <v>1.3</v>
      </c>
      <c r="J10009" s="1">
        <v>2023</v>
      </c>
      <c r="K10009" s="1">
        <v>240198</v>
      </c>
      <c r="L10009" s="1">
        <v>0</v>
      </c>
      <c r="M10009" s="1">
        <f t="array" ref="M10009">SUMPRODUCT(MAX(ISNUMBER(SEARCH('Class Rules'!$B$6:$B$85,$E10009))*ISNUMBER(SEARCH('Class Rules'!$C$6:$C$85,$F10009))*'Class Rules'!$A$6:$A$85))</f>
        <v>0</v>
      </c>
      <c r="N10009" s="1" t="str">
        <f t="array" ref="N10009">IF($M10009=0,'Class Rules'!$D$3,INDEX('Class Rules'!$D$6:$D$85,MATCH($M10009,'Class Rules'!$A$6:$A$85,0)))</f>
        <v>Passenger LDV</v>
      </c>
      <c r="O10009" s="1" t="str">
        <f t="array" ref="O10009">IF(SUMPRODUCT(MAX(ISNUMBER(SEARCH(Fuel_Rules!$A$6:$A$30,$E10009))*ISNUMBER(SEARCH(Fuel_Rules!$B$6:$B$30,$F10009))*(Fuel_Rules!$A$6:$A$30&lt;&gt;"")))&gt;0,"Plug-in hybrid",IF($G10009="Diesel","Diesel","Gasoline"))</f>
        <v>Gasoline</v>
      </c>
    </row>
    <row r="10010" spans="1:15" ht="15" customHeight="1" x14ac:dyDescent="0.25">
      <c r="A10010" s="1">
        <v>2022</v>
      </c>
      <c r="B10010" s="1" t="s">
        <v>12135</v>
      </c>
      <c r="C10010" s="1" t="s">
        <v>1674</v>
      </c>
      <c r="D10010" s="1" t="s">
        <v>12685</v>
      </c>
      <c r="E10010" s="1" t="s">
        <v>1588</v>
      </c>
      <c r="F10010" s="1" t="s">
        <v>1676</v>
      </c>
      <c r="G10010" s="1" t="s">
        <v>103</v>
      </c>
      <c r="H10010" s="1" t="s">
        <v>437</v>
      </c>
      <c r="I10010" s="1">
        <v>1.3</v>
      </c>
      <c r="J10010" s="1">
        <v>2023</v>
      </c>
      <c r="K10010" s="1">
        <v>229102</v>
      </c>
      <c r="L10010" s="1">
        <v>0</v>
      </c>
      <c r="M10010" s="1">
        <f t="array" ref="M10010">SUMPRODUCT(MAX(ISNUMBER(SEARCH('Class Rules'!$B$6:$B$85,$E10010))*ISNUMBER(SEARCH('Class Rules'!$C$6:$C$85,$F10010))*'Class Rules'!$A$6:$A$85))</f>
        <v>0</v>
      </c>
      <c r="N10010" s="1" t="str">
        <f t="array" ref="N10010">IF($M10010=0,'Class Rules'!$D$3,INDEX('Class Rules'!$D$6:$D$85,MATCH($M10010,'Class Rules'!$A$6:$A$85,0)))</f>
        <v>Passenger LDV</v>
      </c>
      <c r="O10010" s="1" t="str">
        <f t="array" ref="O10010">IF(SUMPRODUCT(MAX(ISNUMBER(SEARCH(Fuel_Rules!$A$6:$A$30,$E10010))*ISNUMBER(SEARCH(Fuel_Rules!$B$6:$B$30,$F10010))*(Fuel_Rules!$A$6:$A$30&lt;&gt;"")))&gt;0,"Plug-in hybrid",IF($G10010="Diesel","Diesel","Gasoline"))</f>
        <v>Gasoline</v>
      </c>
    </row>
    <row r="10011" spans="1:15" ht="15" customHeight="1" x14ac:dyDescent="0.25">
      <c r="A10011" s="1">
        <v>2022</v>
      </c>
      <c r="B10011" s="1" t="s">
        <v>12135</v>
      </c>
      <c r="C10011" s="1" t="s">
        <v>1677</v>
      </c>
      <c r="D10011" s="1" t="s">
        <v>12686</v>
      </c>
      <c r="E10011" s="1" t="s">
        <v>1588</v>
      </c>
      <c r="F10011" s="1" t="s">
        <v>1679</v>
      </c>
      <c r="G10011" s="1" t="s">
        <v>103</v>
      </c>
      <c r="H10011" s="1" t="s">
        <v>437</v>
      </c>
      <c r="I10011" s="1">
        <v>1.3</v>
      </c>
      <c r="J10011" s="1">
        <v>2023</v>
      </c>
      <c r="K10011" s="1">
        <v>273614</v>
      </c>
      <c r="L10011" s="1">
        <v>0</v>
      </c>
      <c r="M10011" s="1">
        <f t="array" ref="M10011">SUMPRODUCT(MAX(ISNUMBER(SEARCH('Class Rules'!$B$6:$B$85,$E10011))*ISNUMBER(SEARCH('Class Rules'!$C$6:$C$85,$F10011))*'Class Rules'!$A$6:$A$85))</f>
        <v>0</v>
      </c>
      <c r="N10011" s="1" t="str">
        <f t="array" ref="N10011">IF($M10011=0,'Class Rules'!$D$3,INDEX('Class Rules'!$D$6:$D$85,MATCH($M10011,'Class Rules'!$A$6:$A$85,0)))</f>
        <v>Passenger LDV</v>
      </c>
      <c r="O10011" s="1" t="str">
        <f t="array" ref="O10011">IF(SUMPRODUCT(MAX(ISNUMBER(SEARCH(Fuel_Rules!$A$6:$A$30,$E10011))*ISNUMBER(SEARCH(Fuel_Rules!$B$6:$B$30,$F10011))*(Fuel_Rules!$A$6:$A$30&lt;&gt;"")))&gt;0,"Plug-in hybrid",IF($G10011="Diesel","Diesel","Gasoline"))</f>
        <v>Gasoline</v>
      </c>
    </row>
    <row r="10012" spans="1:15" ht="15" customHeight="1" x14ac:dyDescent="0.25">
      <c r="A10012" s="1">
        <v>2022</v>
      </c>
      <c r="B10012" s="1" t="s">
        <v>12135</v>
      </c>
      <c r="C10012" s="1" t="s">
        <v>1677</v>
      </c>
      <c r="D10012" s="1" t="s">
        <v>12687</v>
      </c>
      <c r="E10012" s="1" t="s">
        <v>1588</v>
      </c>
      <c r="F10012" s="1" t="s">
        <v>1679</v>
      </c>
      <c r="G10012" s="1" t="s">
        <v>103</v>
      </c>
      <c r="H10012" s="1" t="s">
        <v>437</v>
      </c>
      <c r="I10012" s="1">
        <v>1.3</v>
      </c>
      <c r="J10012" s="1">
        <v>2023</v>
      </c>
      <c r="K10012" s="1">
        <v>255829</v>
      </c>
      <c r="L10012" s="1">
        <v>0</v>
      </c>
      <c r="M10012" s="1">
        <f t="array" ref="M10012">SUMPRODUCT(MAX(ISNUMBER(SEARCH('Class Rules'!$B$6:$B$85,$E10012))*ISNUMBER(SEARCH('Class Rules'!$C$6:$C$85,$F10012))*'Class Rules'!$A$6:$A$85))</f>
        <v>0</v>
      </c>
      <c r="N10012" s="1" t="str">
        <f t="array" ref="N10012">IF($M10012=0,'Class Rules'!$D$3,INDEX('Class Rules'!$D$6:$D$85,MATCH($M10012,'Class Rules'!$A$6:$A$85,0)))</f>
        <v>Passenger LDV</v>
      </c>
      <c r="O10012" s="1" t="str">
        <f t="array" ref="O10012">IF(SUMPRODUCT(MAX(ISNUMBER(SEARCH(Fuel_Rules!$A$6:$A$30,$E10012))*ISNUMBER(SEARCH(Fuel_Rules!$B$6:$B$30,$F10012))*(Fuel_Rules!$A$6:$A$30&lt;&gt;"")))&gt;0,"Plug-in hybrid",IF($G10012="Diesel","Diesel","Gasoline"))</f>
        <v>Gasoline</v>
      </c>
    </row>
    <row r="10013" spans="1:15" ht="15" customHeight="1" x14ac:dyDescent="0.25">
      <c r="A10013" s="1">
        <v>2022</v>
      </c>
      <c r="B10013" s="1" t="s">
        <v>12135</v>
      </c>
      <c r="C10013" s="1" t="s">
        <v>1680</v>
      </c>
      <c r="D10013" s="1" t="s">
        <v>12688</v>
      </c>
      <c r="E10013" s="1" t="s">
        <v>1588</v>
      </c>
      <c r="F10013" s="1" t="s">
        <v>1682</v>
      </c>
      <c r="G10013" s="1" t="s">
        <v>105</v>
      </c>
      <c r="H10013" s="1" t="s">
        <v>437</v>
      </c>
      <c r="I10013" s="1">
        <v>2</v>
      </c>
      <c r="J10013" s="1">
        <v>2023</v>
      </c>
      <c r="K10013" s="1">
        <v>321697</v>
      </c>
      <c r="L10013" s="1">
        <v>0</v>
      </c>
      <c r="M10013" s="1">
        <f t="array" ref="M10013">SUMPRODUCT(MAX(ISNUMBER(SEARCH('Class Rules'!$B$6:$B$85,$E10013))*ISNUMBER(SEARCH('Class Rules'!$C$6:$C$85,$F10013))*'Class Rules'!$A$6:$A$85))</f>
        <v>0</v>
      </c>
      <c r="N10013" s="1" t="str">
        <f t="array" ref="N10013">IF($M10013=0,'Class Rules'!$D$3,INDEX('Class Rules'!$D$6:$D$85,MATCH($M10013,'Class Rules'!$A$6:$A$85,0)))</f>
        <v>Passenger LDV</v>
      </c>
      <c r="O10013" s="1" t="str">
        <f t="array" ref="O10013">IF(SUMPRODUCT(MAX(ISNUMBER(SEARCH(Fuel_Rules!$A$6:$A$30,$E10013))*ISNUMBER(SEARCH(Fuel_Rules!$B$6:$B$30,$F10013))*(Fuel_Rules!$A$6:$A$30&lt;&gt;"")))&gt;0,"Plug-in hybrid",IF($G10013="Diesel","Diesel","Gasoline"))</f>
        <v>Diesel</v>
      </c>
    </row>
    <row r="10014" spans="1:15" ht="15" customHeight="1" x14ac:dyDescent="0.25">
      <c r="A10014" s="1">
        <v>2022</v>
      </c>
      <c r="B10014" s="1" t="s">
        <v>12135</v>
      </c>
      <c r="C10014" s="1" t="s">
        <v>1680</v>
      </c>
      <c r="D10014" s="1" t="s">
        <v>12689</v>
      </c>
      <c r="E10014" s="1" t="s">
        <v>1588</v>
      </c>
      <c r="F10014" s="1" t="s">
        <v>1682</v>
      </c>
      <c r="G10014" s="1" t="s">
        <v>105</v>
      </c>
      <c r="H10014" s="1" t="s">
        <v>437</v>
      </c>
      <c r="I10014" s="1">
        <v>2</v>
      </c>
      <c r="J10014" s="1">
        <v>2023</v>
      </c>
      <c r="K10014" s="1">
        <v>300786</v>
      </c>
      <c r="L10014" s="1">
        <v>0</v>
      </c>
      <c r="M10014" s="1">
        <f t="array" ref="M10014">SUMPRODUCT(MAX(ISNUMBER(SEARCH('Class Rules'!$B$6:$B$85,$E10014))*ISNUMBER(SEARCH('Class Rules'!$C$6:$C$85,$F10014))*'Class Rules'!$A$6:$A$85))</f>
        <v>0</v>
      </c>
      <c r="N10014" s="1" t="str">
        <f t="array" ref="N10014">IF($M10014=0,'Class Rules'!$D$3,INDEX('Class Rules'!$D$6:$D$85,MATCH($M10014,'Class Rules'!$A$6:$A$85,0)))</f>
        <v>Passenger LDV</v>
      </c>
      <c r="O10014" s="1" t="str">
        <f t="array" ref="O10014">IF(SUMPRODUCT(MAX(ISNUMBER(SEARCH(Fuel_Rules!$A$6:$A$30,$E10014))*ISNUMBER(SEARCH(Fuel_Rules!$B$6:$B$30,$F10014))*(Fuel_Rules!$A$6:$A$30&lt;&gt;"")))&gt;0,"Plug-in hybrid",IF($G10014="Diesel","Diesel","Gasoline"))</f>
        <v>Diesel</v>
      </c>
    </row>
    <row r="10015" spans="1:15" ht="15" customHeight="1" x14ac:dyDescent="0.25">
      <c r="A10015" s="1">
        <v>2022</v>
      </c>
      <c r="B10015" s="1" t="s">
        <v>12135</v>
      </c>
      <c r="C10015" s="1" t="s">
        <v>1683</v>
      </c>
      <c r="D10015" s="1" t="s">
        <v>12690</v>
      </c>
      <c r="E10015" s="1" t="s">
        <v>1588</v>
      </c>
      <c r="F10015" s="1" t="s">
        <v>1685</v>
      </c>
      <c r="G10015" s="1" t="s">
        <v>105</v>
      </c>
      <c r="H10015" s="1" t="s">
        <v>437</v>
      </c>
      <c r="I10015" s="1">
        <v>3</v>
      </c>
      <c r="J10015" s="1">
        <v>2023</v>
      </c>
      <c r="K10015" s="1">
        <v>495800</v>
      </c>
      <c r="L10015" s="1">
        <v>0</v>
      </c>
      <c r="M10015" s="1">
        <f t="array" ref="M10015">SUMPRODUCT(MAX(ISNUMBER(SEARCH('Class Rules'!$B$6:$B$85,$E10015))*ISNUMBER(SEARCH('Class Rules'!$C$6:$C$85,$F10015))*'Class Rules'!$A$6:$A$85))</f>
        <v>0</v>
      </c>
      <c r="N10015" s="1" t="str">
        <f t="array" ref="N10015">IF($M10015=0,'Class Rules'!$D$3,INDEX('Class Rules'!$D$6:$D$85,MATCH($M10015,'Class Rules'!$A$6:$A$85,0)))</f>
        <v>Passenger LDV</v>
      </c>
      <c r="O10015" s="1" t="str">
        <f t="array" ref="O10015">IF(SUMPRODUCT(MAX(ISNUMBER(SEARCH(Fuel_Rules!$A$6:$A$30,$E10015))*ISNUMBER(SEARCH(Fuel_Rules!$B$6:$B$30,$F10015))*(Fuel_Rules!$A$6:$A$30&lt;&gt;"")))&gt;0,"Plug-in hybrid",IF($G10015="Diesel","Diesel","Gasoline"))</f>
        <v>Diesel</v>
      </c>
    </row>
    <row r="10016" spans="1:15" ht="15" customHeight="1" x14ac:dyDescent="0.25">
      <c r="A10016" s="1">
        <v>2022</v>
      </c>
      <c r="B10016" s="1" t="s">
        <v>12135</v>
      </c>
      <c r="C10016" s="1" t="s">
        <v>4648</v>
      </c>
      <c r="D10016" s="1" t="s">
        <v>12691</v>
      </c>
      <c r="E10016" s="1" t="s">
        <v>1588</v>
      </c>
      <c r="F10016" s="1" t="s">
        <v>4650</v>
      </c>
      <c r="G10016" s="1" t="s">
        <v>103</v>
      </c>
      <c r="H10016" s="1" t="s">
        <v>437</v>
      </c>
      <c r="I10016" s="1">
        <v>1.3</v>
      </c>
      <c r="J10016" s="1">
        <v>2023</v>
      </c>
      <c r="K10016" s="1">
        <v>137841</v>
      </c>
      <c r="L10016" s="1">
        <v>0</v>
      </c>
      <c r="M10016" s="1">
        <f t="array" ref="M10016">SUMPRODUCT(MAX(ISNUMBER(SEARCH('Class Rules'!$B$6:$B$85,$E10016))*ISNUMBER(SEARCH('Class Rules'!$C$6:$C$85,$F10016))*'Class Rules'!$A$6:$A$85))</f>
        <v>0</v>
      </c>
      <c r="N10016" s="1" t="str">
        <f t="array" ref="N10016">IF($M10016=0,'Class Rules'!$D$3,INDEX('Class Rules'!$D$6:$D$85,MATCH($M10016,'Class Rules'!$A$6:$A$85,0)))</f>
        <v>Passenger LDV</v>
      </c>
      <c r="O10016" s="1" t="str">
        <f t="array" ref="O10016">IF(SUMPRODUCT(MAX(ISNUMBER(SEARCH(Fuel_Rules!$A$6:$A$30,$E10016))*ISNUMBER(SEARCH(Fuel_Rules!$B$6:$B$30,$F10016))*(Fuel_Rules!$A$6:$A$30&lt;&gt;"")))&gt;0,"Plug-in hybrid",IF($G10016="Diesel","Diesel","Gasoline"))</f>
        <v>Gasoline</v>
      </c>
    </row>
    <row r="10017" spans="1:15" ht="15" customHeight="1" x14ac:dyDescent="0.25">
      <c r="A10017" s="1">
        <v>2022</v>
      </c>
      <c r="B10017" s="1" t="s">
        <v>12135</v>
      </c>
      <c r="C10017" s="1" t="s">
        <v>4648</v>
      </c>
      <c r="D10017" s="1" t="s">
        <v>12692</v>
      </c>
      <c r="E10017" s="1" t="s">
        <v>1588</v>
      </c>
      <c r="F10017" s="1" t="s">
        <v>4650</v>
      </c>
      <c r="G10017" s="1" t="s">
        <v>103</v>
      </c>
      <c r="H10017" s="1" t="s">
        <v>437</v>
      </c>
      <c r="I10017" s="1">
        <v>1.3</v>
      </c>
      <c r="J10017" s="1">
        <v>2023</v>
      </c>
      <c r="K10017" s="1">
        <v>129174</v>
      </c>
      <c r="L10017" s="1">
        <v>0</v>
      </c>
      <c r="M10017" s="1">
        <f t="array" ref="M10017">SUMPRODUCT(MAX(ISNUMBER(SEARCH('Class Rules'!$B$6:$B$85,$E10017))*ISNUMBER(SEARCH('Class Rules'!$C$6:$C$85,$F10017))*'Class Rules'!$A$6:$A$85))</f>
        <v>0</v>
      </c>
      <c r="N10017" s="1" t="str">
        <f t="array" ref="N10017">IF($M10017=0,'Class Rules'!$D$3,INDEX('Class Rules'!$D$6:$D$85,MATCH($M10017,'Class Rules'!$A$6:$A$85,0)))</f>
        <v>Passenger LDV</v>
      </c>
      <c r="O10017" s="1" t="str">
        <f t="array" ref="O10017">IF(SUMPRODUCT(MAX(ISNUMBER(SEARCH(Fuel_Rules!$A$6:$A$30,$E10017))*ISNUMBER(SEARCH(Fuel_Rules!$B$6:$B$30,$F10017))*(Fuel_Rules!$A$6:$A$30&lt;&gt;"")))&gt;0,"Plug-in hybrid",IF($G10017="Diesel","Diesel","Gasoline"))</f>
        <v>Gasoline</v>
      </c>
    </row>
    <row r="10018" spans="1:15" ht="15" customHeight="1" x14ac:dyDescent="0.25">
      <c r="A10018" s="1">
        <v>2022</v>
      </c>
      <c r="B10018" s="1" t="s">
        <v>12135</v>
      </c>
      <c r="C10018" s="1" t="s">
        <v>4651</v>
      </c>
      <c r="D10018" s="1" t="s">
        <v>12693</v>
      </c>
      <c r="E10018" s="1" t="s">
        <v>1588</v>
      </c>
      <c r="F10018" s="1" t="s">
        <v>4653</v>
      </c>
      <c r="G10018" s="1" t="s">
        <v>103</v>
      </c>
      <c r="H10018" s="1" t="s">
        <v>437</v>
      </c>
      <c r="I10018" s="1">
        <v>1.3</v>
      </c>
      <c r="J10018" s="1">
        <v>2023</v>
      </c>
      <c r="K10018" s="1">
        <v>178085</v>
      </c>
      <c r="L10018" s="1">
        <v>0</v>
      </c>
      <c r="M10018" s="1">
        <f t="array" ref="M10018">SUMPRODUCT(MAX(ISNUMBER(SEARCH('Class Rules'!$B$6:$B$85,$E10018))*ISNUMBER(SEARCH('Class Rules'!$C$6:$C$85,$F10018))*'Class Rules'!$A$6:$A$85))</f>
        <v>0</v>
      </c>
      <c r="N10018" s="1" t="str">
        <f t="array" ref="N10018">IF($M10018=0,'Class Rules'!$D$3,INDEX('Class Rules'!$D$6:$D$85,MATCH($M10018,'Class Rules'!$A$6:$A$85,0)))</f>
        <v>Passenger LDV</v>
      </c>
      <c r="O10018" s="1" t="str">
        <f t="array" ref="O10018">IF(SUMPRODUCT(MAX(ISNUMBER(SEARCH(Fuel_Rules!$A$6:$A$30,$E10018))*ISNUMBER(SEARCH(Fuel_Rules!$B$6:$B$30,$F10018))*(Fuel_Rules!$A$6:$A$30&lt;&gt;"")))&gt;0,"Plug-in hybrid",IF($G10018="Diesel","Diesel","Gasoline"))</f>
        <v>Gasoline</v>
      </c>
    </row>
    <row r="10019" spans="1:15" ht="15" customHeight="1" x14ac:dyDescent="0.25">
      <c r="A10019" s="1">
        <v>2022</v>
      </c>
      <c r="B10019" s="1" t="s">
        <v>12135</v>
      </c>
      <c r="C10019" s="1" t="s">
        <v>4651</v>
      </c>
      <c r="D10019" s="1" t="s">
        <v>12694</v>
      </c>
      <c r="E10019" s="1" t="s">
        <v>1588</v>
      </c>
      <c r="F10019" s="1" t="s">
        <v>4653</v>
      </c>
      <c r="G10019" s="1" t="s">
        <v>103</v>
      </c>
      <c r="H10019" s="1" t="s">
        <v>437</v>
      </c>
      <c r="I10019" s="1">
        <v>1.3</v>
      </c>
      <c r="J10019" s="1">
        <v>2023</v>
      </c>
      <c r="K10019" s="1">
        <v>168845</v>
      </c>
      <c r="L10019" s="1">
        <v>0</v>
      </c>
      <c r="M10019" s="1">
        <f t="array" ref="M10019">SUMPRODUCT(MAX(ISNUMBER(SEARCH('Class Rules'!$B$6:$B$85,$E10019))*ISNUMBER(SEARCH('Class Rules'!$C$6:$C$85,$F10019))*'Class Rules'!$A$6:$A$85))</f>
        <v>0</v>
      </c>
      <c r="N10019" s="1" t="str">
        <f t="array" ref="N10019">IF($M10019=0,'Class Rules'!$D$3,INDEX('Class Rules'!$D$6:$D$85,MATCH($M10019,'Class Rules'!$A$6:$A$85,0)))</f>
        <v>Passenger LDV</v>
      </c>
      <c r="O10019" s="1" t="str">
        <f t="array" ref="O10019">IF(SUMPRODUCT(MAX(ISNUMBER(SEARCH(Fuel_Rules!$A$6:$A$30,$E10019))*ISNUMBER(SEARCH(Fuel_Rules!$B$6:$B$30,$F10019))*(Fuel_Rules!$A$6:$A$30&lt;&gt;"")))&gt;0,"Plug-in hybrid",IF($G10019="Diesel","Diesel","Gasoline"))</f>
        <v>Gasoline</v>
      </c>
    </row>
    <row r="10020" spans="1:15" ht="15" customHeight="1" x14ac:dyDescent="0.25">
      <c r="A10020" s="1">
        <v>2022</v>
      </c>
      <c r="B10020" s="1" t="s">
        <v>12135</v>
      </c>
      <c r="C10020" s="1" t="s">
        <v>4654</v>
      </c>
      <c r="D10020" s="1" t="s">
        <v>12695</v>
      </c>
      <c r="E10020" s="1" t="s">
        <v>1588</v>
      </c>
      <c r="F10020" s="1" t="s">
        <v>4656</v>
      </c>
      <c r="G10020" s="1" t="s">
        <v>103</v>
      </c>
      <c r="H10020" s="1" t="s">
        <v>437</v>
      </c>
      <c r="I10020" s="1">
        <v>1.3</v>
      </c>
      <c r="J10020" s="1">
        <v>2023</v>
      </c>
      <c r="K10020" s="1">
        <v>178020</v>
      </c>
      <c r="L10020" s="1">
        <v>0</v>
      </c>
      <c r="M10020" s="1">
        <f t="array" ref="M10020">SUMPRODUCT(MAX(ISNUMBER(SEARCH('Class Rules'!$B$6:$B$85,$E10020))*ISNUMBER(SEARCH('Class Rules'!$C$6:$C$85,$F10020))*'Class Rules'!$A$6:$A$85))</f>
        <v>0</v>
      </c>
      <c r="N10020" s="1" t="str">
        <f t="array" ref="N10020">IF($M10020=0,'Class Rules'!$D$3,INDEX('Class Rules'!$D$6:$D$85,MATCH($M10020,'Class Rules'!$A$6:$A$85,0)))</f>
        <v>Passenger LDV</v>
      </c>
      <c r="O10020" s="1" t="str">
        <f t="array" ref="O10020">IF(SUMPRODUCT(MAX(ISNUMBER(SEARCH(Fuel_Rules!$A$6:$A$30,$E10020))*ISNUMBER(SEARCH(Fuel_Rules!$B$6:$B$30,$F10020))*(Fuel_Rules!$A$6:$A$30&lt;&gt;"")))&gt;0,"Plug-in hybrid",IF($G10020="Diesel","Diesel","Gasoline"))</f>
        <v>Gasoline</v>
      </c>
    </row>
    <row r="10021" spans="1:15" ht="15" customHeight="1" x14ac:dyDescent="0.25">
      <c r="A10021" s="1">
        <v>2022</v>
      </c>
      <c r="B10021" s="1" t="s">
        <v>12135</v>
      </c>
      <c r="C10021" s="1" t="s">
        <v>4654</v>
      </c>
      <c r="D10021" s="1" t="s">
        <v>12696</v>
      </c>
      <c r="E10021" s="1" t="s">
        <v>1588</v>
      </c>
      <c r="F10021" s="1" t="s">
        <v>4656</v>
      </c>
      <c r="G10021" s="1" t="s">
        <v>103</v>
      </c>
      <c r="H10021" s="1" t="s">
        <v>437</v>
      </c>
      <c r="I10021" s="1">
        <v>1.3</v>
      </c>
      <c r="J10021" s="1">
        <v>2023</v>
      </c>
      <c r="K10021" s="1">
        <v>168522</v>
      </c>
      <c r="L10021" s="1">
        <v>0</v>
      </c>
      <c r="M10021" s="1">
        <f t="array" ref="M10021">SUMPRODUCT(MAX(ISNUMBER(SEARCH('Class Rules'!$B$6:$B$85,$E10021))*ISNUMBER(SEARCH('Class Rules'!$C$6:$C$85,$F10021))*'Class Rules'!$A$6:$A$85))</f>
        <v>0</v>
      </c>
      <c r="N10021" s="1" t="str">
        <f t="array" ref="N10021">IF($M10021=0,'Class Rules'!$D$3,INDEX('Class Rules'!$D$6:$D$85,MATCH($M10021,'Class Rules'!$A$6:$A$85,0)))</f>
        <v>Passenger LDV</v>
      </c>
      <c r="O10021" s="1" t="str">
        <f t="array" ref="O10021">IF(SUMPRODUCT(MAX(ISNUMBER(SEARCH(Fuel_Rules!$A$6:$A$30,$E10021))*ISNUMBER(SEARCH(Fuel_Rules!$B$6:$B$30,$F10021))*(Fuel_Rules!$A$6:$A$30&lt;&gt;"")))&gt;0,"Plug-in hybrid",IF($G10021="Diesel","Diesel","Gasoline"))</f>
        <v>Gasoline</v>
      </c>
    </row>
    <row r="10022" spans="1:15" ht="15" customHeight="1" x14ac:dyDescent="0.25">
      <c r="A10022" s="1">
        <v>2022</v>
      </c>
      <c r="B10022" s="1" t="s">
        <v>12135</v>
      </c>
      <c r="C10022" s="1" t="s">
        <v>4657</v>
      </c>
      <c r="D10022" s="1" t="s">
        <v>12697</v>
      </c>
      <c r="E10022" s="1" t="s">
        <v>1588</v>
      </c>
      <c r="F10022" s="1" t="s">
        <v>4659</v>
      </c>
      <c r="G10022" s="1" t="s">
        <v>103</v>
      </c>
      <c r="H10022" s="1" t="s">
        <v>437</v>
      </c>
      <c r="I10022" s="1">
        <v>1.3</v>
      </c>
      <c r="J10022" s="1">
        <v>2023</v>
      </c>
      <c r="K10022" s="1">
        <v>152126</v>
      </c>
      <c r="L10022" s="1">
        <v>0</v>
      </c>
      <c r="M10022" s="1">
        <f t="array" ref="M10022">SUMPRODUCT(MAX(ISNUMBER(SEARCH('Class Rules'!$B$6:$B$85,$E10022))*ISNUMBER(SEARCH('Class Rules'!$C$6:$C$85,$F10022))*'Class Rules'!$A$6:$A$85))</f>
        <v>0</v>
      </c>
      <c r="N10022" s="1" t="str">
        <f t="array" ref="N10022">IF($M10022=0,'Class Rules'!$D$3,INDEX('Class Rules'!$D$6:$D$85,MATCH($M10022,'Class Rules'!$A$6:$A$85,0)))</f>
        <v>Passenger LDV</v>
      </c>
      <c r="O10022" s="1" t="str">
        <f t="array" ref="O10022">IF(SUMPRODUCT(MAX(ISNUMBER(SEARCH(Fuel_Rules!$A$6:$A$30,$E10022))*ISNUMBER(SEARCH(Fuel_Rules!$B$6:$B$30,$F10022))*(Fuel_Rules!$A$6:$A$30&lt;&gt;"")))&gt;0,"Plug-in hybrid",IF($G10022="Diesel","Diesel","Gasoline"))</f>
        <v>Gasoline</v>
      </c>
    </row>
    <row r="10023" spans="1:15" ht="15" customHeight="1" x14ac:dyDescent="0.25">
      <c r="A10023" s="1">
        <v>2022</v>
      </c>
      <c r="B10023" s="1" t="s">
        <v>12135</v>
      </c>
      <c r="C10023" s="1" t="s">
        <v>4657</v>
      </c>
      <c r="D10023" s="1" t="s">
        <v>12698</v>
      </c>
      <c r="E10023" s="1" t="s">
        <v>1588</v>
      </c>
      <c r="F10023" s="1" t="s">
        <v>4659</v>
      </c>
      <c r="G10023" s="1" t="s">
        <v>103</v>
      </c>
      <c r="H10023" s="1" t="s">
        <v>437</v>
      </c>
      <c r="I10023" s="1">
        <v>1.3</v>
      </c>
      <c r="J10023" s="1">
        <v>2023</v>
      </c>
      <c r="K10023" s="1">
        <v>144005</v>
      </c>
      <c r="L10023" s="1">
        <v>0</v>
      </c>
      <c r="M10023" s="1">
        <f t="array" ref="M10023">SUMPRODUCT(MAX(ISNUMBER(SEARCH('Class Rules'!$B$6:$B$85,$E10023))*ISNUMBER(SEARCH('Class Rules'!$C$6:$C$85,$F10023))*'Class Rules'!$A$6:$A$85))</f>
        <v>0</v>
      </c>
      <c r="N10023" s="1" t="str">
        <f t="array" ref="N10023">IF($M10023=0,'Class Rules'!$D$3,INDEX('Class Rules'!$D$6:$D$85,MATCH($M10023,'Class Rules'!$A$6:$A$85,0)))</f>
        <v>Passenger LDV</v>
      </c>
      <c r="O10023" s="1" t="str">
        <f t="array" ref="O10023">IF(SUMPRODUCT(MAX(ISNUMBER(SEARCH(Fuel_Rules!$A$6:$A$30,$E10023))*ISNUMBER(SEARCH(Fuel_Rules!$B$6:$B$30,$F10023))*(Fuel_Rules!$A$6:$A$30&lt;&gt;"")))&gt;0,"Plug-in hybrid",IF($G10023="Diesel","Diesel","Gasoline"))</f>
        <v>Gasoline</v>
      </c>
    </row>
    <row r="10024" spans="1:15" ht="15" customHeight="1" x14ac:dyDescent="0.25">
      <c r="A10024" s="1">
        <v>2022</v>
      </c>
      <c r="B10024" s="1" t="s">
        <v>12135</v>
      </c>
      <c r="C10024" s="1" t="s">
        <v>6440</v>
      </c>
      <c r="D10024" s="1" t="s">
        <v>12699</v>
      </c>
      <c r="E10024" s="1" t="s">
        <v>1588</v>
      </c>
      <c r="F10024" s="1" t="s">
        <v>10426</v>
      </c>
      <c r="G10024" s="1" t="s">
        <v>103</v>
      </c>
      <c r="H10024" s="1" t="s">
        <v>437</v>
      </c>
      <c r="I10024" s="1">
        <v>1.3</v>
      </c>
      <c r="J10024" s="1">
        <v>2023</v>
      </c>
      <c r="K10024" s="1">
        <v>350390</v>
      </c>
      <c r="L10024" s="1">
        <v>0</v>
      </c>
      <c r="M10024" s="1">
        <f t="array" ref="M10024">SUMPRODUCT(MAX(ISNUMBER(SEARCH('Class Rules'!$B$6:$B$85,$E10024))*ISNUMBER(SEARCH('Class Rules'!$C$6:$C$85,$F10024))*'Class Rules'!$A$6:$A$85))</f>
        <v>0</v>
      </c>
      <c r="N10024" s="1" t="str">
        <f t="array" ref="N10024">IF($M10024=0,'Class Rules'!$D$3,INDEX('Class Rules'!$D$6:$D$85,MATCH($M10024,'Class Rules'!$A$6:$A$85,0)))</f>
        <v>Passenger LDV</v>
      </c>
      <c r="O10024" s="1" t="str">
        <f t="array" ref="O10024">IF(SUMPRODUCT(MAX(ISNUMBER(SEARCH(Fuel_Rules!$A$6:$A$30,$E10024))*ISNUMBER(SEARCH(Fuel_Rules!$B$6:$B$30,$F10024))*(Fuel_Rules!$A$6:$A$30&lt;&gt;"")))&gt;0,"Plug-in hybrid",IF($G10024="Diesel","Diesel","Gasoline"))</f>
        <v>Plug-in hybrid</v>
      </c>
    </row>
    <row r="10025" spans="1:15" ht="15" customHeight="1" x14ac:dyDescent="0.25">
      <c r="A10025" s="1">
        <v>2022</v>
      </c>
      <c r="B10025" s="1" t="s">
        <v>12135</v>
      </c>
      <c r="C10025" s="1" t="s">
        <v>9313</v>
      </c>
      <c r="D10025" s="1" t="s">
        <v>12700</v>
      </c>
      <c r="E10025" s="1" t="s">
        <v>1588</v>
      </c>
      <c r="F10025" s="1" t="s">
        <v>9315</v>
      </c>
      <c r="G10025" s="1" t="s">
        <v>103</v>
      </c>
      <c r="H10025" s="1" t="s">
        <v>437</v>
      </c>
      <c r="I10025" s="1">
        <v>2</v>
      </c>
      <c r="J10025" s="1">
        <v>2023</v>
      </c>
      <c r="K10025" s="1">
        <v>484466</v>
      </c>
      <c r="L10025" s="1">
        <v>0</v>
      </c>
      <c r="M10025" s="1">
        <f t="array" ref="M10025">SUMPRODUCT(MAX(ISNUMBER(SEARCH('Class Rules'!$B$6:$B$85,$E10025))*ISNUMBER(SEARCH('Class Rules'!$C$6:$C$85,$F10025))*'Class Rules'!$A$6:$A$85))</f>
        <v>0</v>
      </c>
      <c r="N10025" s="1" t="str">
        <f t="array" ref="N10025">IF($M10025=0,'Class Rules'!$D$3,INDEX('Class Rules'!$D$6:$D$85,MATCH($M10025,'Class Rules'!$A$6:$A$85,0)))</f>
        <v>Passenger LDV</v>
      </c>
      <c r="O10025" s="1" t="str">
        <f t="array" ref="O10025">IF(SUMPRODUCT(MAX(ISNUMBER(SEARCH(Fuel_Rules!$A$6:$A$30,$E10025))*ISNUMBER(SEARCH(Fuel_Rules!$B$6:$B$30,$F10025))*(Fuel_Rules!$A$6:$A$30&lt;&gt;"")))&gt;0,"Plug-in hybrid",IF($G10025="Diesel","Diesel","Gasoline"))</f>
        <v>Gasoline</v>
      </c>
    </row>
    <row r="10026" spans="1:15" ht="15" customHeight="1" x14ac:dyDescent="0.25">
      <c r="A10026" s="1">
        <v>2022</v>
      </c>
      <c r="B10026" s="1" t="s">
        <v>12135</v>
      </c>
      <c r="C10026" s="1" t="s">
        <v>10428</v>
      </c>
      <c r="D10026" s="1" t="s">
        <v>12701</v>
      </c>
      <c r="E10026" s="1" t="s">
        <v>1588</v>
      </c>
      <c r="F10026" s="1" t="s">
        <v>10430</v>
      </c>
      <c r="G10026" s="1" t="s">
        <v>103</v>
      </c>
      <c r="H10026" s="1" t="s">
        <v>298</v>
      </c>
      <c r="I10026" s="1">
        <v>3.6</v>
      </c>
      <c r="J10026" s="1">
        <v>2023</v>
      </c>
      <c r="K10026" s="1">
        <v>515355</v>
      </c>
      <c r="L10026" s="1">
        <v>0</v>
      </c>
      <c r="M10026" s="1">
        <f t="array" ref="M10026">SUMPRODUCT(MAX(ISNUMBER(SEARCH('Class Rules'!$B$6:$B$85,$E10026))*ISNUMBER(SEARCH('Class Rules'!$C$6:$C$85,$F10026))*'Class Rules'!$A$6:$A$85))</f>
        <v>46</v>
      </c>
      <c r="N10026" s="1" t="str">
        <f t="array" ref="N10026">IF($M10026=0,'Class Rules'!$D$3,INDEX('Class Rules'!$D$6:$D$85,MATCH($M10026,'Class Rules'!$A$6:$A$85,0)))</f>
        <v>Freight LDV</v>
      </c>
      <c r="O10026" s="1" t="str">
        <f t="array" ref="O10026">IF(SUMPRODUCT(MAX(ISNUMBER(SEARCH(Fuel_Rules!$A$6:$A$30,$E10026))*ISNUMBER(SEARCH(Fuel_Rules!$B$6:$B$30,$F10026))*(Fuel_Rules!$A$6:$A$30&lt;&gt;"")))&gt;0,"Plug-in hybrid",IF($G10026="Diesel","Diesel","Gasoline"))</f>
        <v>Gasoline</v>
      </c>
    </row>
    <row r="10027" spans="1:15" ht="15" customHeight="1" x14ac:dyDescent="0.25">
      <c r="A10027" s="1">
        <v>2022</v>
      </c>
      <c r="B10027" s="1" t="s">
        <v>12135</v>
      </c>
      <c r="C10027" s="1" t="s">
        <v>1686</v>
      </c>
      <c r="D10027" s="1" t="s">
        <v>12702</v>
      </c>
      <c r="E10027" s="1" t="s">
        <v>1688</v>
      </c>
      <c r="F10027" s="1" t="s">
        <v>1689</v>
      </c>
      <c r="G10027" s="1" t="s">
        <v>105</v>
      </c>
      <c r="H10027" s="1" t="s">
        <v>298</v>
      </c>
      <c r="I10027" s="1">
        <v>2.5</v>
      </c>
      <c r="J10027" s="1">
        <v>2023</v>
      </c>
      <c r="K10027" s="1">
        <v>153264</v>
      </c>
      <c r="L10027" s="1">
        <v>0</v>
      </c>
      <c r="M10027" s="1">
        <f t="array" ref="M10027">SUMPRODUCT(MAX(ISNUMBER(SEARCH('Class Rules'!$B$6:$B$85,$E10027))*ISNUMBER(SEARCH('Class Rules'!$C$6:$C$85,$F10027))*'Class Rules'!$A$6:$A$85))</f>
        <v>32</v>
      </c>
      <c r="N10027" s="1" t="str">
        <f t="array" ref="N10027">IF($M10027=0,'Class Rules'!$D$3,INDEX('Class Rules'!$D$6:$D$85,MATCH($M10027,'Class Rules'!$A$6:$A$85,0)))</f>
        <v>Freight LDV</v>
      </c>
      <c r="O10027" s="1" t="str">
        <f t="array" ref="O10027">IF(SUMPRODUCT(MAX(ISNUMBER(SEARCH(Fuel_Rules!$A$6:$A$30,$E10027))*ISNUMBER(SEARCH(Fuel_Rules!$B$6:$B$30,$F10027))*(Fuel_Rules!$A$6:$A$30&lt;&gt;"")))&gt;0,"Plug-in hybrid",IF($G10027="Diesel","Diesel","Gasoline"))</f>
        <v>Diesel</v>
      </c>
    </row>
    <row r="10028" spans="1:15" ht="15" customHeight="1" x14ac:dyDescent="0.25">
      <c r="A10028" s="1">
        <v>2022</v>
      </c>
      <c r="B10028" s="1" t="s">
        <v>12135</v>
      </c>
      <c r="C10028" s="1" t="s">
        <v>1686</v>
      </c>
      <c r="D10028" s="1" t="s">
        <v>12703</v>
      </c>
      <c r="E10028" s="1" t="s">
        <v>1688</v>
      </c>
      <c r="F10028" s="1" t="s">
        <v>1689</v>
      </c>
      <c r="G10028" s="1" t="s">
        <v>105</v>
      </c>
      <c r="H10028" s="1" t="s">
        <v>298</v>
      </c>
      <c r="I10028" s="1">
        <v>2.5</v>
      </c>
      <c r="J10028" s="1">
        <v>2023</v>
      </c>
      <c r="K10028" s="1">
        <v>144679</v>
      </c>
      <c r="L10028" s="1">
        <v>0</v>
      </c>
      <c r="M10028" s="1">
        <f t="array" ref="M10028">SUMPRODUCT(MAX(ISNUMBER(SEARCH('Class Rules'!$B$6:$B$85,$E10028))*ISNUMBER(SEARCH('Class Rules'!$C$6:$C$85,$F10028))*'Class Rules'!$A$6:$A$85))</f>
        <v>32</v>
      </c>
      <c r="N10028" s="1" t="str">
        <f t="array" ref="N10028">IF($M10028=0,'Class Rules'!$D$3,INDEX('Class Rules'!$D$6:$D$85,MATCH($M10028,'Class Rules'!$A$6:$A$85,0)))</f>
        <v>Freight LDV</v>
      </c>
      <c r="O10028" s="1" t="str">
        <f t="array" ref="O10028">IF(SUMPRODUCT(MAX(ISNUMBER(SEARCH(Fuel_Rules!$A$6:$A$30,$E10028))*ISNUMBER(SEARCH(Fuel_Rules!$B$6:$B$30,$F10028))*(Fuel_Rules!$A$6:$A$30&lt;&gt;"")))&gt;0,"Plug-in hybrid",IF($G10028="Diesel","Diesel","Gasoline"))</f>
        <v>Diesel</v>
      </c>
    </row>
    <row r="10029" spans="1:15" ht="15" customHeight="1" x14ac:dyDescent="0.25">
      <c r="A10029" s="1">
        <v>2022</v>
      </c>
      <c r="B10029" s="1" t="s">
        <v>12135</v>
      </c>
      <c r="C10029" s="1" t="s">
        <v>1699</v>
      </c>
      <c r="D10029" s="1" t="s">
        <v>12704</v>
      </c>
      <c r="E10029" s="1" t="s">
        <v>1688</v>
      </c>
      <c r="F10029" s="1" t="s">
        <v>1701</v>
      </c>
      <c r="G10029" s="1" t="s">
        <v>103</v>
      </c>
      <c r="H10029" s="1" t="s">
        <v>437</v>
      </c>
      <c r="I10029" s="1">
        <v>2</v>
      </c>
      <c r="J10029" s="1">
        <v>2023</v>
      </c>
      <c r="K10029" s="1">
        <v>215975</v>
      </c>
      <c r="L10029" s="1">
        <v>0</v>
      </c>
      <c r="M10029" s="1">
        <f t="array" ref="M10029">SUMPRODUCT(MAX(ISNUMBER(SEARCH('Class Rules'!$B$6:$B$85,$E10029))*ISNUMBER(SEARCH('Class Rules'!$C$6:$C$85,$F10029))*'Class Rules'!$A$6:$A$85))</f>
        <v>0</v>
      </c>
      <c r="N10029" s="1" t="str">
        <f t="array" ref="N10029">IF($M10029=0,'Class Rules'!$D$3,INDEX('Class Rules'!$D$6:$D$85,MATCH($M10029,'Class Rules'!$A$6:$A$85,0)))</f>
        <v>Passenger LDV</v>
      </c>
      <c r="O10029" s="1" t="str">
        <f t="array" ref="O10029">IF(SUMPRODUCT(MAX(ISNUMBER(SEARCH(Fuel_Rules!$A$6:$A$30,$E10029))*ISNUMBER(SEARCH(Fuel_Rules!$B$6:$B$30,$F10029))*(Fuel_Rules!$A$6:$A$30&lt;&gt;"")))&gt;0,"Plug-in hybrid",IF($G10029="Diesel","Diesel","Gasoline"))</f>
        <v>Gasoline</v>
      </c>
    </row>
    <row r="10030" spans="1:15" ht="15" customHeight="1" x14ac:dyDescent="0.25">
      <c r="A10030" s="1">
        <v>2022</v>
      </c>
      <c r="B10030" s="1" t="s">
        <v>12135</v>
      </c>
      <c r="C10030" s="1" t="s">
        <v>1702</v>
      </c>
      <c r="D10030" s="1" t="s">
        <v>12705</v>
      </c>
      <c r="E10030" s="1" t="s">
        <v>1688</v>
      </c>
      <c r="F10030" s="1" t="s">
        <v>1704</v>
      </c>
      <c r="G10030" s="1" t="s">
        <v>103</v>
      </c>
      <c r="H10030" s="1" t="s">
        <v>437</v>
      </c>
      <c r="I10030" s="1">
        <v>3.5</v>
      </c>
      <c r="J10030" s="1">
        <v>2023</v>
      </c>
      <c r="K10030" s="1">
        <v>546171</v>
      </c>
      <c r="L10030" s="1">
        <v>0</v>
      </c>
      <c r="M10030" s="1">
        <f t="array" ref="M10030">SUMPRODUCT(MAX(ISNUMBER(SEARCH('Class Rules'!$B$6:$B$85,$E10030))*ISNUMBER(SEARCH('Class Rules'!$C$6:$C$85,$F10030))*'Class Rules'!$A$6:$A$85))</f>
        <v>0</v>
      </c>
      <c r="N10030" s="1" t="str">
        <f t="array" ref="N10030">IF($M10030=0,'Class Rules'!$D$3,INDEX('Class Rules'!$D$6:$D$85,MATCH($M10030,'Class Rules'!$A$6:$A$85,0)))</f>
        <v>Passenger LDV</v>
      </c>
      <c r="O10030" s="1" t="str">
        <f t="array" ref="O10030">IF(SUMPRODUCT(MAX(ISNUMBER(SEARCH(Fuel_Rules!$A$6:$A$30,$E10030))*ISNUMBER(SEARCH(Fuel_Rules!$B$6:$B$30,$F10030))*(Fuel_Rules!$A$6:$A$30&lt;&gt;"")))&gt;0,"Plug-in hybrid",IF($G10030="Diesel","Diesel","Gasoline"))</f>
        <v>Gasoline</v>
      </c>
    </row>
    <row r="10031" spans="1:15" ht="15" customHeight="1" x14ac:dyDescent="0.25">
      <c r="A10031" s="1">
        <v>2022</v>
      </c>
      <c r="B10031" s="1" t="s">
        <v>12135</v>
      </c>
      <c r="C10031" s="1" t="s">
        <v>1711</v>
      </c>
      <c r="D10031" s="1" t="s">
        <v>12706</v>
      </c>
      <c r="E10031" s="1" t="s">
        <v>1688</v>
      </c>
      <c r="F10031" s="1" t="s">
        <v>1713</v>
      </c>
      <c r="G10031" s="1" t="s">
        <v>103</v>
      </c>
      <c r="H10031" s="1" t="s">
        <v>437</v>
      </c>
      <c r="I10031" s="1">
        <v>2</v>
      </c>
      <c r="J10031" s="1">
        <v>2023</v>
      </c>
      <c r="K10031" s="1">
        <v>148093</v>
      </c>
      <c r="L10031" s="1">
        <v>0</v>
      </c>
      <c r="M10031" s="1">
        <f t="array" ref="M10031">SUMPRODUCT(MAX(ISNUMBER(SEARCH('Class Rules'!$B$6:$B$85,$E10031))*ISNUMBER(SEARCH('Class Rules'!$C$6:$C$85,$F10031))*'Class Rules'!$A$6:$A$85))</f>
        <v>0</v>
      </c>
      <c r="N10031" s="1" t="str">
        <f t="array" ref="N10031">IF($M10031=0,'Class Rules'!$D$3,INDEX('Class Rules'!$D$6:$D$85,MATCH($M10031,'Class Rules'!$A$6:$A$85,0)))</f>
        <v>Passenger LDV</v>
      </c>
      <c r="O10031" s="1" t="str">
        <f t="array" ref="O10031">IF(SUMPRODUCT(MAX(ISNUMBER(SEARCH(Fuel_Rules!$A$6:$A$30,$E10031))*ISNUMBER(SEARCH(Fuel_Rules!$B$6:$B$30,$F10031))*(Fuel_Rules!$A$6:$A$30&lt;&gt;"")))&gt;0,"Plug-in hybrid",IF($G10031="Diesel","Diesel","Gasoline"))</f>
        <v>Gasoline</v>
      </c>
    </row>
    <row r="10032" spans="1:15" ht="15" customHeight="1" x14ac:dyDescent="0.25">
      <c r="A10032" s="1">
        <v>2022</v>
      </c>
      <c r="B10032" s="1" t="s">
        <v>12135</v>
      </c>
      <c r="C10032" s="1" t="s">
        <v>1714</v>
      </c>
      <c r="D10032" s="1" t="s">
        <v>12707</v>
      </c>
      <c r="E10032" s="1" t="s">
        <v>1688</v>
      </c>
      <c r="F10032" s="1" t="s">
        <v>1716</v>
      </c>
      <c r="G10032" s="1" t="s">
        <v>103</v>
      </c>
      <c r="H10032" s="1" t="s">
        <v>437</v>
      </c>
      <c r="I10032" s="1">
        <v>2</v>
      </c>
      <c r="J10032" s="1">
        <v>2023</v>
      </c>
      <c r="K10032" s="1">
        <v>132001</v>
      </c>
      <c r="L10032" s="1">
        <v>0</v>
      </c>
      <c r="M10032" s="1">
        <f t="array" ref="M10032">SUMPRODUCT(MAX(ISNUMBER(SEARCH('Class Rules'!$B$6:$B$85,$E10032))*ISNUMBER(SEARCH('Class Rules'!$C$6:$C$85,$F10032))*'Class Rules'!$A$6:$A$85))</f>
        <v>0</v>
      </c>
      <c r="N10032" s="1" t="str">
        <f t="array" ref="N10032">IF($M10032=0,'Class Rules'!$D$3,INDEX('Class Rules'!$D$6:$D$85,MATCH($M10032,'Class Rules'!$A$6:$A$85,0)))</f>
        <v>Passenger LDV</v>
      </c>
      <c r="O10032" s="1" t="str">
        <f t="array" ref="O10032">IF(SUMPRODUCT(MAX(ISNUMBER(SEARCH(Fuel_Rules!$A$6:$A$30,$E10032))*ISNUMBER(SEARCH(Fuel_Rules!$B$6:$B$30,$F10032))*(Fuel_Rules!$A$6:$A$30&lt;&gt;"")))&gt;0,"Plug-in hybrid",IF($G10032="Diesel","Diesel","Gasoline"))</f>
        <v>Gasoline</v>
      </c>
    </row>
    <row r="10033" spans="1:15" ht="15" customHeight="1" x14ac:dyDescent="0.25">
      <c r="A10033" s="1">
        <v>2022</v>
      </c>
      <c r="B10033" s="1" t="s">
        <v>12135</v>
      </c>
      <c r="C10033" s="1" t="s">
        <v>1720</v>
      </c>
      <c r="D10033" s="1" t="s">
        <v>12708</v>
      </c>
      <c r="E10033" s="1" t="s">
        <v>1688</v>
      </c>
      <c r="F10033" s="1" t="s">
        <v>1722</v>
      </c>
      <c r="G10033" s="1" t="s">
        <v>103</v>
      </c>
      <c r="H10033" s="1" t="s">
        <v>437</v>
      </c>
      <c r="I10033" s="1">
        <v>1</v>
      </c>
      <c r="J10033" s="1">
        <v>2023</v>
      </c>
      <c r="K10033" s="1">
        <v>149033</v>
      </c>
      <c r="L10033" s="1">
        <v>0</v>
      </c>
      <c r="M10033" s="1">
        <f t="array" ref="M10033">SUMPRODUCT(MAX(ISNUMBER(SEARCH('Class Rules'!$B$6:$B$85,$E10033))*ISNUMBER(SEARCH('Class Rules'!$C$6:$C$85,$F10033))*'Class Rules'!$A$6:$A$85))</f>
        <v>0</v>
      </c>
      <c r="N10033" s="1" t="str">
        <f t="array" ref="N10033">IF($M10033=0,'Class Rules'!$D$3,INDEX('Class Rules'!$D$6:$D$85,MATCH($M10033,'Class Rules'!$A$6:$A$85,0)))</f>
        <v>Passenger LDV</v>
      </c>
      <c r="O10033" s="1" t="str">
        <f t="array" ref="O10033">IF(SUMPRODUCT(MAX(ISNUMBER(SEARCH(Fuel_Rules!$A$6:$A$30,$E10033))*ISNUMBER(SEARCH(Fuel_Rules!$B$6:$B$30,$F10033))*(Fuel_Rules!$A$6:$A$30&lt;&gt;"")))&gt;0,"Plug-in hybrid",IF($G10033="Diesel","Diesel","Gasoline"))</f>
        <v>Gasoline</v>
      </c>
    </row>
    <row r="10034" spans="1:15" ht="15" customHeight="1" x14ac:dyDescent="0.25">
      <c r="A10034" s="1">
        <v>2022</v>
      </c>
      <c r="B10034" s="1" t="s">
        <v>12135</v>
      </c>
      <c r="C10034" s="1" t="s">
        <v>9325</v>
      </c>
      <c r="D10034" s="1" t="s">
        <v>12709</v>
      </c>
      <c r="E10034" s="1" t="s">
        <v>1688</v>
      </c>
      <c r="F10034" s="1" t="s">
        <v>10440</v>
      </c>
      <c r="G10034" s="1" t="s">
        <v>103</v>
      </c>
      <c r="H10034" s="1" t="s">
        <v>298</v>
      </c>
      <c r="I10034" s="1">
        <v>1.6</v>
      </c>
      <c r="J10034" s="1">
        <v>2023</v>
      </c>
      <c r="K10034" s="1">
        <v>268807</v>
      </c>
      <c r="L10034" s="1">
        <v>0</v>
      </c>
      <c r="M10034" s="1">
        <f t="array" ref="M10034">SUMPRODUCT(MAX(ISNUMBER(SEARCH('Class Rules'!$B$6:$B$85,$E10034))*ISNUMBER(SEARCH('Class Rules'!$C$6:$C$85,$F10034))*'Class Rules'!$A$6:$A$85))</f>
        <v>0</v>
      </c>
      <c r="N10034" s="1" t="str">
        <f t="array" ref="N10034">IF($M10034=0,'Class Rules'!$D$3,INDEX('Class Rules'!$D$6:$D$85,MATCH($M10034,'Class Rules'!$A$6:$A$85,0)))</f>
        <v>Passenger LDV</v>
      </c>
      <c r="O10034" s="1" t="str">
        <f t="array" ref="O10034">IF(SUMPRODUCT(MAX(ISNUMBER(SEARCH(Fuel_Rules!$A$6:$A$30,$E10034))*ISNUMBER(SEARCH(Fuel_Rules!$B$6:$B$30,$F10034))*(Fuel_Rules!$A$6:$A$30&lt;&gt;"")))&gt;0,"Plug-in hybrid",IF($G10034="Diesel","Diesel","Gasoline"))</f>
        <v>Gasoline</v>
      </c>
    </row>
    <row r="10035" spans="1:15" ht="15" customHeight="1" x14ac:dyDescent="0.25">
      <c r="A10035" s="1">
        <v>2022</v>
      </c>
      <c r="B10035" s="1" t="s">
        <v>12135</v>
      </c>
      <c r="C10035" s="1" t="s">
        <v>9325</v>
      </c>
      <c r="D10035" s="1" t="s">
        <v>12710</v>
      </c>
      <c r="E10035" s="1" t="s">
        <v>1688</v>
      </c>
      <c r="F10035" s="1" t="s">
        <v>10440</v>
      </c>
      <c r="G10035" s="1" t="s">
        <v>103</v>
      </c>
      <c r="H10035" s="1" t="s">
        <v>298</v>
      </c>
      <c r="I10035" s="1">
        <v>1.6</v>
      </c>
      <c r="J10035" s="1">
        <v>2023</v>
      </c>
      <c r="K10035" s="1">
        <v>242647</v>
      </c>
      <c r="L10035" s="1">
        <v>0</v>
      </c>
      <c r="M10035" s="1">
        <f t="array" ref="M10035">SUMPRODUCT(MAX(ISNUMBER(SEARCH('Class Rules'!$B$6:$B$85,$E10035))*ISNUMBER(SEARCH('Class Rules'!$C$6:$C$85,$F10035))*'Class Rules'!$A$6:$A$85))</f>
        <v>0</v>
      </c>
      <c r="N10035" s="1" t="str">
        <f t="array" ref="N10035">IF($M10035=0,'Class Rules'!$D$3,INDEX('Class Rules'!$D$6:$D$85,MATCH($M10035,'Class Rules'!$A$6:$A$85,0)))</f>
        <v>Passenger LDV</v>
      </c>
      <c r="O10035" s="1" t="str">
        <f t="array" ref="O10035">IF(SUMPRODUCT(MAX(ISNUMBER(SEARCH(Fuel_Rules!$A$6:$A$30,$E10035))*ISNUMBER(SEARCH(Fuel_Rules!$B$6:$B$30,$F10035))*(Fuel_Rules!$A$6:$A$30&lt;&gt;"")))&gt;0,"Plug-in hybrid",IF($G10035="Diesel","Diesel","Gasoline"))</f>
        <v>Gasoline</v>
      </c>
    </row>
    <row r="10036" spans="1:15" ht="15" customHeight="1" x14ac:dyDescent="0.25">
      <c r="A10036" s="1">
        <v>2022</v>
      </c>
      <c r="B10036" s="1" t="s">
        <v>12135</v>
      </c>
      <c r="C10036" s="1" t="s">
        <v>10442</v>
      </c>
      <c r="D10036" s="1" t="s">
        <v>12711</v>
      </c>
      <c r="E10036" s="1" t="s">
        <v>1688</v>
      </c>
      <c r="F10036" s="1" t="s">
        <v>10444</v>
      </c>
      <c r="G10036" s="1" t="s">
        <v>103</v>
      </c>
      <c r="H10036" s="1" t="s">
        <v>298</v>
      </c>
      <c r="I10036" s="1">
        <v>1.6</v>
      </c>
      <c r="J10036" s="1">
        <v>2023</v>
      </c>
      <c r="K10036" s="1">
        <v>227141</v>
      </c>
      <c r="L10036" s="1">
        <v>0</v>
      </c>
      <c r="M10036" s="1">
        <f t="array" ref="M10036">SUMPRODUCT(MAX(ISNUMBER(SEARCH('Class Rules'!$B$6:$B$85,$E10036))*ISNUMBER(SEARCH('Class Rules'!$C$6:$C$85,$F10036))*'Class Rules'!$A$6:$A$85))</f>
        <v>0</v>
      </c>
      <c r="N10036" s="1" t="str">
        <f t="array" ref="N10036">IF($M10036=0,'Class Rules'!$D$3,INDEX('Class Rules'!$D$6:$D$85,MATCH($M10036,'Class Rules'!$A$6:$A$85,0)))</f>
        <v>Passenger LDV</v>
      </c>
      <c r="O10036" s="1" t="str">
        <f t="array" ref="O10036">IF(SUMPRODUCT(MAX(ISNUMBER(SEARCH(Fuel_Rules!$A$6:$A$30,$E10036))*ISNUMBER(SEARCH(Fuel_Rules!$B$6:$B$30,$F10036))*(Fuel_Rules!$A$6:$A$30&lt;&gt;"")))&gt;0,"Plug-in hybrid",IF($G10036="Diesel","Diesel","Gasoline"))</f>
        <v>Gasoline</v>
      </c>
    </row>
    <row r="10037" spans="1:15" ht="15" customHeight="1" x14ac:dyDescent="0.25">
      <c r="A10037" s="1">
        <v>2022</v>
      </c>
      <c r="B10037" s="1" t="s">
        <v>12135</v>
      </c>
      <c r="C10037" s="1" t="s">
        <v>10442</v>
      </c>
      <c r="D10037" s="1" t="s">
        <v>12712</v>
      </c>
      <c r="E10037" s="1" t="s">
        <v>1688</v>
      </c>
      <c r="F10037" s="1" t="s">
        <v>10444</v>
      </c>
      <c r="G10037" s="1" t="s">
        <v>103</v>
      </c>
      <c r="H10037" s="1" t="s">
        <v>298</v>
      </c>
      <c r="I10037" s="1">
        <v>1.6</v>
      </c>
      <c r="J10037" s="1">
        <v>2023</v>
      </c>
      <c r="K10037" s="1">
        <v>215469</v>
      </c>
      <c r="L10037" s="1">
        <v>0</v>
      </c>
      <c r="M10037" s="1">
        <f t="array" ref="M10037">SUMPRODUCT(MAX(ISNUMBER(SEARCH('Class Rules'!$B$6:$B$85,$E10037))*ISNUMBER(SEARCH('Class Rules'!$C$6:$C$85,$F10037))*'Class Rules'!$A$6:$A$85))</f>
        <v>0</v>
      </c>
      <c r="N10037" s="1" t="str">
        <f t="array" ref="N10037">IF($M10037=0,'Class Rules'!$D$3,INDEX('Class Rules'!$D$6:$D$85,MATCH($M10037,'Class Rules'!$A$6:$A$85,0)))</f>
        <v>Passenger LDV</v>
      </c>
      <c r="O10037" s="1" t="str">
        <f t="array" ref="O10037">IF(SUMPRODUCT(MAX(ISNUMBER(SEARCH(Fuel_Rules!$A$6:$A$30,$E10037))*ISNUMBER(SEARCH(Fuel_Rules!$B$6:$B$30,$F10037))*(Fuel_Rules!$A$6:$A$30&lt;&gt;"")))&gt;0,"Plug-in hybrid",IF($G10037="Diesel","Diesel","Gasoline"))</f>
        <v>Gasoline</v>
      </c>
    </row>
    <row r="10038" spans="1:15" ht="15" customHeight="1" x14ac:dyDescent="0.25">
      <c r="A10038" s="1">
        <v>2022</v>
      </c>
      <c r="B10038" s="1" t="s">
        <v>12135</v>
      </c>
      <c r="C10038" s="1" t="s">
        <v>11595</v>
      </c>
      <c r="D10038" s="1" t="s">
        <v>12713</v>
      </c>
      <c r="E10038" s="1" t="s">
        <v>1688</v>
      </c>
      <c r="F10038" s="1" t="s">
        <v>11597</v>
      </c>
      <c r="G10038" s="1" t="s">
        <v>103</v>
      </c>
      <c r="H10038" s="1" t="s">
        <v>298</v>
      </c>
      <c r="I10038" s="1">
        <v>1.6</v>
      </c>
      <c r="J10038" s="1">
        <v>2023</v>
      </c>
      <c r="K10038" s="1">
        <v>205923</v>
      </c>
      <c r="L10038" s="1">
        <v>0</v>
      </c>
      <c r="M10038" s="1">
        <f t="array" ref="M10038">SUMPRODUCT(MAX(ISNUMBER(SEARCH('Class Rules'!$B$6:$B$85,$E10038))*ISNUMBER(SEARCH('Class Rules'!$C$6:$C$85,$F10038))*'Class Rules'!$A$6:$A$85))</f>
        <v>0</v>
      </c>
      <c r="N10038" s="1" t="str">
        <f t="array" ref="N10038">IF($M10038=0,'Class Rules'!$D$3,INDEX('Class Rules'!$D$6:$D$85,MATCH($M10038,'Class Rules'!$A$6:$A$85,0)))</f>
        <v>Passenger LDV</v>
      </c>
      <c r="O10038" s="1" t="str">
        <f t="array" ref="O10038">IF(SUMPRODUCT(MAX(ISNUMBER(SEARCH(Fuel_Rules!$A$6:$A$30,$E10038))*ISNUMBER(SEARCH(Fuel_Rules!$B$6:$B$30,$F10038))*(Fuel_Rules!$A$6:$A$30&lt;&gt;"")))&gt;0,"Plug-in hybrid",IF($G10038="Diesel","Diesel","Gasoline"))</f>
        <v>Gasoline</v>
      </c>
    </row>
    <row r="10039" spans="1:15" ht="15" customHeight="1" x14ac:dyDescent="0.25">
      <c r="A10039" s="1">
        <v>2022</v>
      </c>
      <c r="B10039" s="1" t="s">
        <v>12135</v>
      </c>
      <c r="C10039" s="1" t="s">
        <v>11595</v>
      </c>
      <c r="D10039" s="1" t="s">
        <v>12714</v>
      </c>
      <c r="E10039" s="1" t="s">
        <v>1688</v>
      </c>
      <c r="F10039" s="1" t="s">
        <v>11597</v>
      </c>
      <c r="G10039" s="1" t="s">
        <v>103</v>
      </c>
      <c r="H10039" s="1" t="s">
        <v>298</v>
      </c>
      <c r="I10039" s="1">
        <v>1.6</v>
      </c>
      <c r="J10039" s="1">
        <v>2023</v>
      </c>
      <c r="K10039" s="1">
        <v>192950</v>
      </c>
      <c r="L10039" s="1">
        <v>0</v>
      </c>
      <c r="M10039" s="1">
        <f t="array" ref="M10039">SUMPRODUCT(MAX(ISNUMBER(SEARCH('Class Rules'!$B$6:$B$85,$E10039))*ISNUMBER(SEARCH('Class Rules'!$C$6:$C$85,$F10039))*'Class Rules'!$A$6:$A$85))</f>
        <v>0</v>
      </c>
      <c r="N10039" s="1" t="str">
        <f t="array" ref="N10039">IF($M10039=0,'Class Rules'!$D$3,INDEX('Class Rules'!$D$6:$D$85,MATCH($M10039,'Class Rules'!$A$6:$A$85,0)))</f>
        <v>Passenger LDV</v>
      </c>
      <c r="O10039" s="1" t="str">
        <f t="array" ref="O10039">IF(SUMPRODUCT(MAX(ISNUMBER(SEARCH(Fuel_Rules!$A$6:$A$30,$E10039))*ISNUMBER(SEARCH(Fuel_Rules!$B$6:$B$30,$F10039))*(Fuel_Rules!$A$6:$A$30&lt;&gt;"")))&gt;0,"Plug-in hybrid",IF($G10039="Diesel","Diesel","Gasoline"))</f>
        <v>Gasoline</v>
      </c>
    </row>
    <row r="10040" spans="1:15" ht="15" customHeight="1" x14ac:dyDescent="0.25">
      <c r="A10040" s="1">
        <v>2022</v>
      </c>
      <c r="B10040" s="1" t="s">
        <v>12135</v>
      </c>
      <c r="C10040" s="1" t="s">
        <v>11599</v>
      </c>
      <c r="D10040" s="1" t="s">
        <v>12715</v>
      </c>
      <c r="E10040" s="1" t="s">
        <v>1688</v>
      </c>
      <c r="F10040" s="1" t="s">
        <v>11601</v>
      </c>
      <c r="G10040" s="1" t="s">
        <v>103</v>
      </c>
      <c r="H10040" s="1" t="s">
        <v>298</v>
      </c>
      <c r="I10040" s="1">
        <v>1.6</v>
      </c>
      <c r="J10040" s="1">
        <v>2023</v>
      </c>
      <c r="K10040" s="1">
        <v>241392</v>
      </c>
      <c r="L10040" s="1">
        <v>0</v>
      </c>
      <c r="M10040" s="1">
        <f t="array" ref="M10040">SUMPRODUCT(MAX(ISNUMBER(SEARCH('Class Rules'!$B$6:$B$85,$E10040))*ISNUMBER(SEARCH('Class Rules'!$C$6:$C$85,$F10040))*'Class Rules'!$A$6:$A$85))</f>
        <v>0</v>
      </c>
      <c r="N10040" s="1" t="str">
        <f t="array" ref="N10040">IF($M10040=0,'Class Rules'!$D$3,INDEX('Class Rules'!$D$6:$D$85,MATCH($M10040,'Class Rules'!$A$6:$A$85,0)))</f>
        <v>Passenger LDV</v>
      </c>
      <c r="O10040" s="1" t="str">
        <f t="array" ref="O10040">IF(SUMPRODUCT(MAX(ISNUMBER(SEARCH(Fuel_Rules!$A$6:$A$30,$E10040))*ISNUMBER(SEARCH(Fuel_Rules!$B$6:$B$30,$F10040))*(Fuel_Rules!$A$6:$A$30&lt;&gt;"")))&gt;0,"Plug-in hybrid",IF($G10040="Diesel","Diesel","Gasoline"))</f>
        <v>Gasoline</v>
      </c>
    </row>
    <row r="10041" spans="1:15" ht="15" customHeight="1" x14ac:dyDescent="0.25">
      <c r="A10041" s="1">
        <v>2022</v>
      </c>
      <c r="B10041" s="1" t="s">
        <v>12135</v>
      </c>
      <c r="C10041" s="1" t="s">
        <v>11599</v>
      </c>
      <c r="D10041" s="1" t="s">
        <v>12716</v>
      </c>
      <c r="E10041" s="1" t="s">
        <v>1688</v>
      </c>
      <c r="F10041" s="1" t="s">
        <v>11601</v>
      </c>
      <c r="G10041" s="1" t="s">
        <v>103</v>
      </c>
      <c r="H10041" s="1" t="s">
        <v>298</v>
      </c>
      <c r="I10041" s="1">
        <v>1.6</v>
      </c>
      <c r="J10041" s="1">
        <v>2023</v>
      </c>
      <c r="K10041" s="1">
        <v>224977</v>
      </c>
      <c r="L10041" s="1">
        <v>0</v>
      </c>
      <c r="M10041" s="1">
        <f t="array" ref="M10041">SUMPRODUCT(MAX(ISNUMBER(SEARCH('Class Rules'!$B$6:$B$85,$E10041))*ISNUMBER(SEARCH('Class Rules'!$C$6:$C$85,$F10041))*'Class Rules'!$A$6:$A$85))</f>
        <v>0</v>
      </c>
      <c r="N10041" s="1" t="str">
        <f t="array" ref="N10041">IF($M10041=0,'Class Rules'!$D$3,INDEX('Class Rules'!$D$6:$D$85,MATCH($M10041,'Class Rules'!$A$6:$A$85,0)))</f>
        <v>Passenger LDV</v>
      </c>
      <c r="O10041" s="1" t="str">
        <f t="array" ref="O10041">IF(SUMPRODUCT(MAX(ISNUMBER(SEARCH(Fuel_Rules!$A$6:$A$30,$E10041))*ISNUMBER(SEARCH(Fuel_Rules!$B$6:$B$30,$F10041))*(Fuel_Rules!$A$6:$A$30&lt;&gt;"")))&gt;0,"Plug-in hybrid",IF($G10041="Diesel","Diesel","Gasoline"))</f>
        <v>Gasoline</v>
      </c>
    </row>
    <row r="10042" spans="1:15" ht="15" customHeight="1" x14ac:dyDescent="0.25">
      <c r="A10042" s="1">
        <v>2022</v>
      </c>
      <c r="B10042" s="1" t="s">
        <v>12135</v>
      </c>
      <c r="C10042" s="1" t="s">
        <v>1739</v>
      </c>
      <c r="D10042" s="1" t="s">
        <v>12717</v>
      </c>
      <c r="E10042" s="1" t="s">
        <v>1725</v>
      </c>
      <c r="F10042" s="1" t="s">
        <v>1741</v>
      </c>
      <c r="G10042" s="1" t="s">
        <v>103</v>
      </c>
      <c r="H10042" s="1" t="s">
        <v>298</v>
      </c>
      <c r="I10042" s="1">
        <v>5</v>
      </c>
      <c r="J10042" s="1">
        <v>2023</v>
      </c>
      <c r="K10042" s="1">
        <v>1017925</v>
      </c>
      <c r="L10042" s="1">
        <v>0</v>
      </c>
      <c r="M10042" s="1">
        <f t="array" ref="M10042">SUMPRODUCT(MAX(ISNUMBER(SEARCH('Class Rules'!$B$6:$B$85,$E10042))*ISNUMBER(SEARCH('Class Rules'!$C$6:$C$85,$F10042))*'Class Rules'!$A$6:$A$85))</f>
        <v>0</v>
      </c>
      <c r="N10042" s="1" t="str">
        <f t="array" ref="N10042">IF($M10042=0,'Class Rules'!$D$3,INDEX('Class Rules'!$D$6:$D$85,MATCH($M10042,'Class Rules'!$A$6:$A$85,0)))</f>
        <v>Passenger LDV</v>
      </c>
      <c r="O10042" s="1" t="str">
        <f t="array" ref="O10042">IF(SUMPRODUCT(MAX(ISNUMBER(SEARCH(Fuel_Rules!$A$6:$A$30,$E10042))*ISNUMBER(SEARCH(Fuel_Rules!$B$6:$B$30,$F10042))*(Fuel_Rules!$A$6:$A$30&lt;&gt;"")))&gt;0,"Plug-in hybrid",IF($G10042="Diesel","Diesel","Gasoline"))</f>
        <v>Gasoline</v>
      </c>
    </row>
    <row r="10043" spans="1:15" ht="15" customHeight="1" x14ac:dyDescent="0.25">
      <c r="A10043" s="1">
        <v>2022</v>
      </c>
      <c r="B10043" s="1" t="s">
        <v>12135</v>
      </c>
      <c r="C10043" s="1" t="s">
        <v>1742</v>
      </c>
      <c r="D10043" s="1" t="s">
        <v>12718</v>
      </c>
      <c r="E10043" s="1" t="s">
        <v>1725</v>
      </c>
      <c r="F10043" s="1" t="s">
        <v>1744</v>
      </c>
      <c r="G10043" s="1" t="s">
        <v>103</v>
      </c>
      <c r="H10043" s="1" t="s">
        <v>437</v>
      </c>
      <c r="I10043" s="1">
        <v>2</v>
      </c>
      <c r="J10043" s="1">
        <v>2023</v>
      </c>
      <c r="K10043" s="1">
        <v>369472</v>
      </c>
      <c r="L10043" s="1">
        <v>0</v>
      </c>
      <c r="M10043" s="1">
        <f t="array" ref="M10043">SUMPRODUCT(MAX(ISNUMBER(SEARCH('Class Rules'!$B$6:$B$85,$E10043))*ISNUMBER(SEARCH('Class Rules'!$C$6:$C$85,$F10043))*'Class Rules'!$A$6:$A$85))</f>
        <v>0</v>
      </c>
      <c r="N10043" s="1" t="str">
        <f t="array" ref="N10043">IF($M10043=0,'Class Rules'!$D$3,INDEX('Class Rules'!$D$6:$D$85,MATCH($M10043,'Class Rules'!$A$6:$A$85,0)))</f>
        <v>Passenger LDV</v>
      </c>
      <c r="O10043" s="1" t="str">
        <f t="array" ref="O10043">IF(SUMPRODUCT(MAX(ISNUMBER(SEARCH(Fuel_Rules!$A$6:$A$30,$E10043))*ISNUMBER(SEARCH(Fuel_Rules!$B$6:$B$30,$F10043))*(Fuel_Rules!$A$6:$A$30&lt;&gt;"")))&gt;0,"Plug-in hybrid",IF($G10043="Diesel","Diesel","Gasoline"))</f>
        <v>Gasoline</v>
      </c>
    </row>
    <row r="10044" spans="1:15" ht="15" customHeight="1" x14ac:dyDescent="0.25">
      <c r="A10044" s="1">
        <v>2022</v>
      </c>
      <c r="B10044" s="1" t="s">
        <v>12135</v>
      </c>
      <c r="C10044" s="1" t="s">
        <v>1742</v>
      </c>
      <c r="D10044" s="1" t="s">
        <v>12719</v>
      </c>
      <c r="E10044" s="1" t="s">
        <v>1725</v>
      </c>
      <c r="F10044" s="1" t="s">
        <v>1744</v>
      </c>
      <c r="G10044" s="1" t="s">
        <v>103</v>
      </c>
      <c r="H10044" s="1" t="s">
        <v>437</v>
      </c>
      <c r="I10044" s="1">
        <v>2</v>
      </c>
      <c r="J10044" s="1">
        <v>2023</v>
      </c>
      <c r="K10044" s="1">
        <v>355516</v>
      </c>
      <c r="L10044" s="1">
        <v>0</v>
      </c>
      <c r="M10044" s="1">
        <f t="array" ref="M10044">SUMPRODUCT(MAX(ISNUMBER(SEARCH('Class Rules'!$B$6:$B$85,$E10044))*ISNUMBER(SEARCH('Class Rules'!$C$6:$C$85,$F10044))*'Class Rules'!$A$6:$A$85))</f>
        <v>0</v>
      </c>
      <c r="N10044" s="1" t="str">
        <f t="array" ref="N10044">IF($M10044=0,'Class Rules'!$D$3,INDEX('Class Rules'!$D$6:$D$85,MATCH($M10044,'Class Rules'!$A$6:$A$85,0)))</f>
        <v>Passenger LDV</v>
      </c>
      <c r="O10044" s="1" t="str">
        <f t="array" ref="O10044">IF(SUMPRODUCT(MAX(ISNUMBER(SEARCH(Fuel_Rules!$A$6:$A$30,$E10044))*ISNUMBER(SEARCH(Fuel_Rules!$B$6:$B$30,$F10044))*(Fuel_Rules!$A$6:$A$30&lt;&gt;"")))&gt;0,"Plug-in hybrid",IF($G10044="Diesel","Diesel","Gasoline"))</f>
        <v>Gasoline</v>
      </c>
    </row>
    <row r="10045" spans="1:15" ht="15" customHeight="1" x14ac:dyDescent="0.25">
      <c r="A10045" s="1">
        <v>2022</v>
      </c>
      <c r="B10045" s="1" t="s">
        <v>12135</v>
      </c>
      <c r="C10045" s="1" t="s">
        <v>1745</v>
      </c>
      <c r="D10045" s="1" t="s">
        <v>12720</v>
      </c>
      <c r="E10045" s="1" t="s">
        <v>1725</v>
      </c>
      <c r="F10045" s="1" t="s">
        <v>1747</v>
      </c>
      <c r="G10045" s="1" t="s">
        <v>103</v>
      </c>
      <c r="H10045" s="1" t="s">
        <v>437</v>
      </c>
      <c r="I10045" s="1">
        <v>2</v>
      </c>
      <c r="J10045" s="1">
        <v>2023</v>
      </c>
      <c r="K10045" s="1">
        <v>404489</v>
      </c>
      <c r="L10045" s="1">
        <v>0</v>
      </c>
      <c r="M10045" s="1">
        <f t="array" ref="M10045">SUMPRODUCT(MAX(ISNUMBER(SEARCH('Class Rules'!$B$6:$B$85,$E10045))*ISNUMBER(SEARCH('Class Rules'!$C$6:$C$85,$F10045))*'Class Rules'!$A$6:$A$85))</f>
        <v>0</v>
      </c>
      <c r="N10045" s="1" t="str">
        <f t="array" ref="N10045">IF($M10045=0,'Class Rules'!$D$3,INDEX('Class Rules'!$D$6:$D$85,MATCH($M10045,'Class Rules'!$A$6:$A$85,0)))</f>
        <v>Passenger LDV</v>
      </c>
      <c r="O10045" s="1" t="str">
        <f t="array" ref="O10045">IF(SUMPRODUCT(MAX(ISNUMBER(SEARCH(Fuel_Rules!$A$6:$A$30,$E10045))*ISNUMBER(SEARCH(Fuel_Rules!$B$6:$B$30,$F10045))*(Fuel_Rules!$A$6:$A$30&lt;&gt;"")))&gt;0,"Plug-in hybrid",IF($G10045="Diesel","Diesel","Gasoline"))</f>
        <v>Gasoline</v>
      </c>
    </row>
    <row r="10046" spans="1:15" ht="15" customHeight="1" x14ac:dyDescent="0.25">
      <c r="A10046" s="1">
        <v>2022</v>
      </c>
      <c r="B10046" s="1" t="s">
        <v>12135</v>
      </c>
      <c r="C10046" s="1" t="s">
        <v>1745</v>
      </c>
      <c r="D10046" s="1" t="s">
        <v>12721</v>
      </c>
      <c r="E10046" s="1" t="s">
        <v>1725</v>
      </c>
      <c r="F10046" s="1" t="s">
        <v>1747</v>
      </c>
      <c r="G10046" s="1" t="s">
        <v>103</v>
      </c>
      <c r="H10046" s="1" t="s">
        <v>437</v>
      </c>
      <c r="I10046" s="1">
        <v>2</v>
      </c>
      <c r="J10046" s="1">
        <v>2023</v>
      </c>
      <c r="K10046" s="1">
        <v>378852</v>
      </c>
      <c r="L10046" s="1">
        <v>0</v>
      </c>
      <c r="M10046" s="1">
        <f t="array" ref="M10046">SUMPRODUCT(MAX(ISNUMBER(SEARCH('Class Rules'!$B$6:$B$85,$E10046))*ISNUMBER(SEARCH('Class Rules'!$C$6:$C$85,$F10046))*'Class Rules'!$A$6:$A$85))</f>
        <v>0</v>
      </c>
      <c r="N10046" s="1" t="str">
        <f t="array" ref="N10046">IF($M10046=0,'Class Rules'!$D$3,INDEX('Class Rules'!$D$6:$D$85,MATCH($M10046,'Class Rules'!$A$6:$A$85,0)))</f>
        <v>Passenger LDV</v>
      </c>
      <c r="O10046" s="1" t="str">
        <f t="array" ref="O10046">IF(SUMPRODUCT(MAX(ISNUMBER(SEARCH(Fuel_Rules!$A$6:$A$30,$E10046))*ISNUMBER(SEARCH(Fuel_Rules!$B$6:$B$30,$F10046))*(Fuel_Rules!$A$6:$A$30&lt;&gt;"")))&gt;0,"Plug-in hybrid",IF($G10046="Diesel","Diesel","Gasoline"))</f>
        <v>Gasoline</v>
      </c>
    </row>
    <row r="10047" spans="1:15" ht="15" customHeight="1" x14ac:dyDescent="0.25">
      <c r="A10047" s="1">
        <v>2022</v>
      </c>
      <c r="B10047" s="1" t="s">
        <v>12135</v>
      </c>
      <c r="C10047" s="1" t="s">
        <v>1748</v>
      </c>
      <c r="D10047" s="1" t="s">
        <v>12722</v>
      </c>
      <c r="E10047" s="1" t="s">
        <v>1725</v>
      </c>
      <c r="F10047" s="1" t="s">
        <v>1750</v>
      </c>
      <c r="G10047" s="1" t="s">
        <v>103</v>
      </c>
      <c r="H10047" s="1" t="s">
        <v>437</v>
      </c>
      <c r="I10047" s="1">
        <v>2</v>
      </c>
      <c r="J10047" s="1">
        <v>2023</v>
      </c>
      <c r="K10047" s="1">
        <v>440441</v>
      </c>
      <c r="L10047" s="1">
        <v>0</v>
      </c>
      <c r="M10047" s="1">
        <f t="array" ref="M10047">SUMPRODUCT(MAX(ISNUMBER(SEARCH('Class Rules'!$B$6:$B$85,$E10047))*ISNUMBER(SEARCH('Class Rules'!$C$6:$C$85,$F10047))*'Class Rules'!$A$6:$A$85))</f>
        <v>0</v>
      </c>
      <c r="N10047" s="1" t="str">
        <f t="array" ref="N10047">IF($M10047=0,'Class Rules'!$D$3,INDEX('Class Rules'!$D$6:$D$85,MATCH($M10047,'Class Rules'!$A$6:$A$85,0)))</f>
        <v>Passenger LDV</v>
      </c>
      <c r="O10047" s="1" t="str">
        <f t="array" ref="O10047">IF(SUMPRODUCT(MAX(ISNUMBER(SEARCH(Fuel_Rules!$A$6:$A$30,$E10047))*ISNUMBER(SEARCH(Fuel_Rules!$B$6:$B$30,$F10047))*(Fuel_Rules!$A$6:$A$30&lt;&gt;"")))&gt;0,"Plug-in hybrid",IF($G10047="Diesel","Diesel","Gasoline"))</f>
        <v>Gasoline</v>
      </c>
    </row>
    <row r="10048" spans="1:15" ht="15" customHeight="1" x14ac:dyDescent="0.25">
      <c r="A10048" s="1">
        <v>2022</v>
      </c>
      <c r="B10048" s="1" t="s">
        <v>12135</v>
      </c>
      <c r="C10048" s="1" t="s">
        <v>1748</v>
      </c>
      <c r="D10048" s="1" t="s">
        <v>12723</v>
      </c>
      <c r="E10048" s="1" t="s">
        <v>1725</v>
      </c>
      <c r="F10048" s="1" t="s">
        <v>1750</v>
      </c>
      <c r="G10048" s="1" t="s">
        <v>103</v>
      </c>
      <c r="H10048" s="1" t="s">
        <v>437</v>
      </c>
      <c r="I10048" s="1">
        <v>2</v>
      </c>
      <c r="J10048" s="1">
        <v>2023</v>
      </c>
      <c r="K10048" s="1">
        <v>414151</v>
      </c>
      <c r="L10048" s="1">
        <v>0</v>
      </c>
      <c r="M10048" s="1">
        <f t="array" ref="M10048">SUMPRODUCT(MAX(ISNUMBER(SEARCH('Class Rules'!$B$6:$B$85,$E10048))*ISNUMBER(SEARCH('Class Rules'!$C$6:$C$85,$F10048))*'Class Rules'!$A$6:$A$85))</f>
        <v>0</v>
      </c>
      <c r="N10048" s="1" t="str">
        <f t="array" ref="N10048">IF($M10048=0,'Class Rules'!$D$3,INDEX('Class Rules'!$D$6:$D$85,MATCH($M10048,'Class Rules'!$A$6:$A$85,0)))</f>
        <v>Passenger LDV</v>
      </c>
      <c r="O10048" s="1" t="str">
        <f t="array" ref="O10048">IF(SUMPRODUCT(MAX(ISNUMBER(SEARCH(Fuel_Rules!$A$6:$A$30,$E10048))*ISNUMBER(SEARCH(Fuel_Rules!$B$6:$B$30,$F10048))*(Fuel_Rules!$A$6:$A$30&lt;&gt;"")))&gt;0,"Plug-in hybrid",IF($G10048="Diesel","Diesel","Gasoline"))</f>
        <v>Gasoline</v>
      </c>
    </row>
    <row r="10049" spans="1:15" ht="15" customHeight="1" x14ac:dyDescent="0.25">
      <c r="A10049" s="1">
        <v>2022</v>
      </c>
      <c r="B10049" s="1" t="s">
        <v>12135</v>
      </c>
      <c r="C10049" s="1" t="s">
        <v>1751</v>
      </c>
      <c r="D10049" s="1" t="s">
        <v>12724</v>
      </c>
      <c r="E10049" s="1" t="s">
        <v>1725</v>
      </c>
      <c r="F10049" s="1" t="s">
        <v>10457</v>
      </c>
      <c r="G10049" s="1" t="s">
        <v>105</v>
      </c>
      <c r="H10049" s="1" t="s">
        <v>437</v>
      </c>
      <c r="I10049" s="1">
        <v>2</v>
      </c>
      <c r="J10049" s="1">
        <v>2023</v>
      </c>
      <c r="K10049" s="1">
        <v>413529</v>
      </c>
      <c r="L10049" s="1">
        <v>0</v>
      </c>
      <c r="M10049" s="1">
        <f t="array" ref="M10049">SUMPRODUCT(MAX(ISNUMBER(SEARCH('Class Rules'!$B$6:$B$85,$E10049))*ISNUMBER(SEARCH('Class Rules'!$C$6:$C$85,$F10049))*'Class Rules'!$A$6:$A$85))</f>
        <v>0</v>
      </c>
      <c r="N10049" s="1" t="str">
        <f t="array" ref="N10049">IF($M10049=0,'Class Rules'!$D$3,INDEX('Class Rules'!$D$6:$D$85,MATCH($M10049,'Class Rules'!$A$6:$A$85,0)))</f>
        <v>Passenger LDV</v>
      </c>
      <c r="O10049" s="1" t="str">
        <f t="array" ref="O10049">IF(SUMPRODUCT(MAX(ISNUMBER(SEARCH(Fuel_Rules!$A$6:$A$30,$E10049))*ISNUMBER(SEARCH(Fuel_Rules!$B$6:$B$30,$F10049))*(Fuel_Rules!$A$6:$A$30&lt;&gt;"")))&gt;0,"Plug-in hybrid",IF($G10049="Diesel","Diesel","Gasoline"))</f>
        <v>Diesel</v>
      </c>
    </row>
    <row r="10050" spans="1:15" ht="15" customHeight="1" x14ac:dyDescent="0.25">
      <c r="A10050" s="1">
        <v>2022</v>
      </c>
      <c r="B10050" s="1" t="s">
        <v>12135</v>
      </c>
      <c r="C10050" s="1" t="s">
        <v>1751</v>
      </c>
      <c r="D10050" s="1" t="s">
        <v>12725</v>
      </c>
      <c r="E10050" s="1" t="s">
        <v>1725</v>
      </c>
      <c r="F10050" s="1" t="s">
        <v>10457</v>
      </c>
      <c r="G10050" s="1" t="s">
        <v>105</v>
      </c>
      <c r="H10050" s="1" t="s">
        <v>437</v>
      </c>
      <c r="I10050" s="1">
        <v>2</v>
      </c>
      <c r="J10050" s="1">
        <v>2023</v>
      </c>
      <c r="K10050" s="1">
        <v>398302</v>
      </c>
      <c r="L10050" s="1">
        <v>0</v>
      </c>
      <c r="M10050" s="1">
        <f t="array" ref="M10050">SUMPRODUCT(MAX(ISNUMBER(SEARCH('Class Rules'!$B$6:$B$85,$E10050))*ISNUMBER(SEARCH('Class Rules'!$C$6:$C$85,$F10050))*'Class Rules'!$A$6:$A$85))</f>
        <v>0</v>
      </c>
      <c r="N10050" s="1" t="str">
        <f t="array" ref="N10050">IF($M10050=0,'Class Rules'!$D$3,INDEX('Class Rules'!$D$6:$D$85,MATCH($M10050,'Class Rules'!$A$6:$A$85,0)))</f>
        <v>Passenger LDV</v>
      </c>
      <c r="O10050" s="1" t="str">
        <f t="array" ref="O10050">IF(SUMPRODUCT(MAX(ISNUMBER(SEARCH(Fuel_Rules!$A$6:$A$30,$E10050))*ISNUMBER(SEARCH(Fuel_Rules!$B$6:$B$30,$F10050))*(Fuel_Rules!$A$6:$A$30&lt;&gt;"")))&gt;0,"Plug-in hybrid",IF($G10050="Diesel","Diesel","Gasoline"))</f>
        <v>Diesel</v>
      </c>
    </row>
    <row r="10051" spans="1:15" ht="15" customHeight="1" x14ac:dyDescent="0.25">
      <c r="A10051" s="1">
        <v>2022</v>
      </c>
      <c r="B10051" s="1" t="s">
        <v>12135</v>
      </c>
      <c r="C10051" s="1" t="s">
        <v>1766</v>
      </c>
      <c r="D10051" s="1" t="s">
        <v>12726</v>
      </c>
      <c r="E10051" s="1" t="s">
        <v>1725</v>
      </c>
      <c r="F10051" s="1" t="s">
        <v>10460</v>
      </c>
      <c r="G10051" s="1" t="s">
        <v>105</v>
      </c>
      <c r="H10051" s="1" t="s">
        <v>298</v>
      </c>
      <c r="I10051" s="1">
        <v>2</v>
      </c>
      <c r="J10051" s="1">
        <v>2023</v>
      </c>
      <c r="K10051" s="1">
        <v>435724</v>
      </c>
      <c r="L10051" s="1">
        <v>0</v>
      </c>
      <c r="M10051" s="1">
        <f t="array" ref="M10051">SUMPRODUCT(MAX(ISNUMBER(SEARCH('Class Rules'!$B$6:$B$85,$E10051))*ISNUMBER(SEARCH('Class Rules'!$C$6:$C$85,$F10051))*'Class Rules'!$A$6:$A$85))</f>
        <v>0</v>
      </c>
      <c r="N10051" s="1" t="str">
        <f t="array" ref="N10051">IF($M10051=0,'Class Rules'!$D$3,INDEX('Class Rules'!$D$6:$D$85,MATCH($M10051,'Class Rules'!$A$6:$A$85,0)))</f>
        <v>Passenger LDV</v>
      </c>
      <c r="O10051" s="1" t="str">
        <f t="array" ref="O10051">IF(SUMPRODUCT(MAX(ISNUMBER(SEARCH(Fuel_Rules!$A$6:$A$30,$E10051))*ISNUMBER(SEARCH(Fuel_Rules!$B$6:$B$30,$F10051))*(Fuel_Rules!$A$6:$A$30&lt;&gt;"")))&gt;0,"Plug-in hybrid",IF($G10051="Diesel","Diesel","Gasoline"))</f>
        <v>Diesel</v>
      </c>
    </row>
    <row r="10052" spans="1:15" ht="15" customHeight="1" x14ac:dyDescent="0.25">
      <c r="A10052" s="1">
        <v>2022</v>
      </c>
      <c r="B10052" s="1" t="s">
        <v>12135</v>
      </c>
      <c r="C10052" s="1" t="s">
        <v>1766</v>
      </c>
      <c r="D10052" s="1" t="s">
        <v>12727</v>
      </c>
      <c r="E10052" s="1" t="s">
        <v>1725</v>
      </c>
      <c r="F10052" s="1" t="s">
        <v>10460</v>
      </c>
      <c r="G10052" s="1" t="s">
        <v>105</v>
      </c>
      <c r="H10052" s="1" t="s">
        <v>298</v>
      </c>
      <c r="I10052" s="1">
        <v>2</v>
      </c>
      <c r="J10052" s="1">
        <v>2023</v>
      </c>
      <c r="K10052" s="1">
        <v>420032</v>
      </c>
      <c r="L10052" s="1">
        <v>0</v>
      </c>
      <c r="M10052" s="1">
        <f t="array" ref="M10052">SUMPRODUCT(MAX(ISNUMBER(SEARCH('Class Rules'!$B$6:$B$85,$E10052))*ISNUMBER(SEARCH('Class Rules'!$C$6:$C$85,$F10052))*'Class Rules'!$A$6:$A$85))</f>
        <v>0</v>
      </c>
      <c r="N10052" s="1" t="str">
        <f t="array" ref="N10052">IF($M10052=0,'Class Rules'!$D$3,INDEX('Class Rules'!$D$6:$D$85,MATCH($M10052,'Class Rules'!$A$6:$A$85,0)))</f>
        <v>Passenger LDV</v>
      </c>
      <c r="O10052" s="1" t="str">
        <f t="array" ref="O10052">IF(SUMPRODUCT(MAX(ISNUMBER(SEARCH(Fuel_Rules!$A$6:$A$30,$E10052))*ISNUMBER(SEARCH(Fuel_Rules!$B$6:$B$30,$F10052))*(Fuel_Rules!$A$6:$A$30&lt;&gt;"")))&gt;0,"Plug-in hybrid",IF($G10052="Diesel","Diesel","Gasoline"))</f>
        <v>Diesel</v>
      </c>
    </row>
    <row r="10053" spans="1:15" ht="15" customHeight="1" x14ac:dyDescent="0.25">
      <c r="A10053" s="1">
        <v>2022</v>
      </c>
      <c r="B10053" s="1" t="s">
        <v>12135</v>
      </c>
      <c r="C10053" s="1" t="s">
        <v>1769</v>
      </c>
      <c r="D10053" s="1" t="s">
        <v>12728</v>
      </c>
      <c r="E10053" s="1" t="s">
        <v>1725</v>
      </c>
      <c r="F10053" s="1" t="s">
        <v>10463</v>
      </c>
      <c r="G10053" s="1" t="s">
        <v>105</v>
      </c>
      <c r="H10053" s="1" t="s">
        <v>437</v>
      </c>
      <c r="I10053" s="1">
        <v>2</v>
      </c>
      <c r="J10053" s="1">
        <v>2023</v>
      </c>
      <c r="K10053" s="1">
        <v>376178</v>
      </c>
      <c r="L10053" s="1">
        <v>0</v>
      </c>
      <c r="M10053" s="1">
        <f t="array" ref="M10053">SUMPRODUCT(MAX(ISNUMBER(SEARCH('Class Rules'!$B$6:$B$85,$E10053))*ISNUMBER(SEARCH('Class Rules'!$C$6:$C$85,$F10053))*'Class Rules'!$A$6:$A$85))</f>
        <v>0</v>
      </c>
      <c r="N10053" s="1" t="str">
        <f t="array" ref="N10053">IF($M10053=0,'Class Rules'!$D$3,INDEX('Class Rules'!$D$6:$D$85,MATCH($M10053,'Class Rules'!$A$6:$A$85,0)))</f>
        <v>Passenger LDV</v>
      </c>
      <c r="O10053" s="1" t="str">
        <f t="array" ref="O10053">IF(SUMPRODUCT(MAX(ISNUMBER(SEARCH(Fuel_Rules!$A$6:$A$30,$E10053))*ISNUMBER(SEARCH(Fuel_Rules!$B$6:$B$30,$F10053))*(Fuel_Rules!$A$6:$A$30&lt;&gt;"")))&gt;0,"Plug-in hybrid",IF($G10053="Diesel","Diesel","Gasoline"))</f>
        <v>Diesel</v>
      </c>
    </row>
    <row r="10054" spans="1:15" ht="15" customHeight="1" x14ac:dyDescent="0.25">
      <c r="A10054" s="1">
        <v>2022</v>
      </c>
      <c r="B10054" s="1" t="s">
        <v>12135</v>
      </c>
      <c r="C10054" s="1" t="s">
        <v>1769</v>
      </c>
      <c r="D10054" s="1" t="s">
        <v>12729</v>
      </c>
      <c r="E10054" s="1" t="s">
        <v>1725</v>
      </c>
      <c r="F10054" s="1" t="s">
        <v>10463</v>
      </c>
      <c r="G10054" s="1" t="s">
        <v>105</v>
      </c>
      <c r="H10054" s="1" t="s">
        <v>437</v>
      </c>
      <c r="I10054" s="1">
        <v>2</v>
      </c>
      <c r="J10054" s="1">
        <v>2023</v>
      </c>
      <c r="K10054" s="1">
        <v>354784</v>
      </c>
      <c r="L10054" s="1">
        <v>0</v>
      </c>
      <c r="M10054" s="1">
        <f t="array" ref="M10054">SUMPRODUCT(MAX(ISNUMBER(SEARCH('Class Rules'!$B$6:$B$85,$E10054))*ISNUMBER(SEARCH('Class Rules'!$C$6:$C$85,$F10054))*'Class Rules'!$A$6:$A$85))</f>
        <v>0</v>
      </c>
      <c r="N10054" s="1" t="str">
        <f t="array" ref="N10054">IF($M10054=0,'Class Rules'!$D$3,INDEX('Class Rules'!$D$6:$D$85,MATCH($M10054,'Class Rules'!$A$6:$A$85,0)))</f>
        <v>Passenger LDV</v>
      </c>
      <c r="O10054" s="1" t="str">
        <f t="array" ref="O10054">IF(SUMPRODUCT(MAX(ISNUMBER(SEARCH(Fuel_Rules!$A$6:$A$30,$E10054))*ISNUMBER(SEARCH(Fuel_Rules!$B$6:$B$30,$F10054))*(Fuel_Rules!$A$6:$A$30&lt;&gt;"")))&gt;0,"Plug-in hybrid",IF($G10054="Diesel","Diesel","Gasoline"))</f>
        <v>Diesel</v>
      </c>
    </row>
    <row r="10055" spans="1:15" ht="15" customHeight="1" x14ac:dyDescent="0.25">
      <c r="A10055" s="1">
        <v>2022</v>
      </c>
      <c r="B10055" s="1" t="s">
        <v>12135</v>
      </c>
      <c r="C10055" s="1" t="s">
        <v>1772</v>
      </c>
      <c r="D10055" s="1" t="s">
        <v>12730</v>
      </c>
      <c r="E10055" s="1" t="s">
        <v>1725</v>
      </c>
      <c r="F10055" s="1" t="s">
        <v>1774</v>
      </c>
      <c r="G10055" s="1" t="s">
        <v>103</v>
      </c>
      <c r="H10055" s="1" t="s">
        <v>298</v>
      </c>
      <c r="I10055" s="1">
        <v>2</v>
      </c>
      <c r="J10055" s="1">
        <v>2023</v>
      </c>
      <c r="K10055" s="1">
        <v>688901</v>
      </c>
      <c r="L10055" s="1">
        <v>0</v>
      </c>
      <c r="M10055" s="1">
        <f t="array" ref="M10055">SUMPRODUCT(MAX(ISNUMBER(SEARCH('Class Rules'!$B$6:$B$85,$E10055))*ISNUMBER(SEARCH('Class Rules'!$C$6:$C$85,$F10055))*'Class Rules'!$A$6:$A$85))</f>
        <v>0</v>
      </c>
      <c r="N10055" s="1" t="str">
        <f t="array" ref="N10055">IF($M10055=0,'Class Rules'!$D$3,INDEX('Class Rules'!$D$6:$D$85,MATCH($M10055,'Class Rules'!$A$6:$A$85,0)))</f>
        <v>Passenger LDV</v>
      </c>
      <c r="O10055" s="1" t="str">
        <f t="array" ref="O10055">IF(SUMPRODUCT(MAX(ISNUMBER(SEARCH(Fuel_Rules!$A$6:$A$30,$E10055))*ISNUMBER(SEARCH(Fuel_Rules!$B$6:$B$30,$F10055))*(Fuel_Rules!$A$6:$A$30&lt;&gt;"")))&gt;0,"Plug-in hybrid",IF($G10055="Diesel","Diesel","Gasoline"))</f>
        <v>Plug-in hybrid</v>
      </c>
    </row>
    <row r="10056" spans="1:15" ht="15" customHeight="1" x14ac:dyDescent="0.25">
      <c r="A10056" s="1">
        <v>2022</v>
      </c>
      <c r="B10056" s="1" t="s">
        <v>12135</v>
      </c>
      <c r="C10056" s="1" t="s">
        <v>1775</v>
      </c>
      <c r="D10056" s="1" t="s">
        <v>12731</v>
      </c>
      <c r="E10056" s="1" t="s">
        <v>1725</v>
      </c>
      <c r="F10056" s="1" t="s">
        <v>1777</v>
      </c>
      <c r="G10056" s="1" t="s">
        <v>103</v>
      </c>
      <c r="H10056" s="1" t="s">
        <v>298</v>
      </c>
      <c r="I10056" s="1">
        <v>2</v>
      </c>
      <c r="J10056" s="1">
        <v>2023</v>
      </c>
      <c r="K10056" s="1">
        <v>392621</v>
      </c>
      <c r="L10056" s="1">
        <v>0</v>
      </c>
      <c r="M10056" s="1">
        <f t="array" ref="M10056">SUMPRODUCT(MAX(ISNUMBER(SEARCH('Class Rules'!$B$6:$B$85,$E10056))*ISNUMBER(SEARCH('Class Rules'!$C$6:$C$85,$F10056))*'Class Rules'!$A$6:$A$85))</f>
        <v>0</v>
      </c>
      <c r="N10056" s="1" t="str">
        <f t="array" ref="N10056">IF($M10056=0,'Class Rules'!$D$3,INDEX('Class Rules'!$D$6:$D$85,MATCH($M10056,'Class Rules'!$A$6:$A$85,0)))</f>
        <v>Passenger LDV</v>
      </c>
      <c r="O10056" s="1" t="str">
        <f t="array" ref="O10056">IF(SUMPRODUCT(MAX(ISNUMBER(SEARCH(Fuel_Rules!$A$6:$A$30,$E10056))*ISNUMBER(SEARCH(Fuel_Rules!$B$6:$B$30,$F10056))*(Fuel_Rules!$A$6:$A$30&lt;&gt;"")))&gt;0,"Plug-in hybrid",IF($G10056="Diesel","Diesel","Gasoline"))</f>
        <v>Gasoline</v>
      </c>
    </row>
    <row r="10057" spans="1:15" ht="15" customHeight="1" x14ac:dyDescent="0.25">
      <c r="A10057" s="1">
        <v>2022</v>
      </c>
      <c r="B10057" s="1" t="s">
        <v>12135</v>
      </c>
      <c r="C10057" s="1" t="s">
        <v>1775</v>
      </c>
      <c r="D10057" s="1" t="s">
        <v>12732</v>
      </c>
      <c r="E10057" s="1" t="s">
        <v>1725</v>
      </c>
      <c r="F10057" s="1" t="s">
        <v>1777</v>
      </c>
      <c r="G10057" s="1" t="s">
        <v>103</v>
      </c>
      <c r="H10057" s="1" t="s">
        <v>298</v>
      </c>
      <c r="I10057" s="1">
        <v>2</v>
      </c>
      <c r="J10057" s="1">
        <v>2023</v>
      </c>
      <c r="K10057" s="1">
        <v>371691</v>
      </c>
      <c r="L10057" s="1">
        <v>0</v>
      </c>
      <c r="M10057" s="1">
        <f t="array" ref="M10057">SUMPRODUCT(MAX(ISNUMBER(SEARCH('Class Rules'!$B$6:$B$85,$E10057))*ISNUMBER(SEARCH('Class Rules'!$C$6:$C$85,$F10057))*'Class Rules'!$A$6:$A$85))</f>
        <v>0</v>
      </c>
      <c r="N10057" s="1" t="str">
        <f t="array" ref="N10057">IF($M10057=0,'Class Rules'!$D$3,INDEX('Class Rules'!$D$6:$D$85,MATCH($M10057,'Class Rules'!$A$6:$A$85,0)))</f>
        <v>Passenger LDV</v>
      </c>
      <c r="O10057" s="1" t="str">
        <f t="array" ref="O10057">IF(SUMPRODUCT(MAX(ISNUMBER(SEARCH(Fuel_Rules!$A$6:$A$30,$E10057))*ISNUMBER(SEARCH(Fuel_Rules!$B$6:$B$30,$F10057))*(Fuel_Rules!$A$6:$A$30&lt;&gt;"")))&gt;0,"Plug-in hybrid",IF($G10057="Diesel","Diesel","Gasoline"))</f>
        <v>Gasoline</v>
      </c>
    </row>
    <row r="10058" spans="1:15" ht="15" customHeight="1" x14ac:dyDescent="0.25">
      <c r="A10058" s="1">
        <v>2022</v>
      </c>
      <c r="B10058" s="1" t="s">
        <v>12135</v>
      </c>
      <c r="C10058" s="1" t="s">
        <v>1778</v>
      </c>
      <c r="D10058" s="1" t="s">
        <v>12733</v>
      </c>
      <c r="E10058" s="1" t="s">
        <v>1725</v>
      </c>
      <c r="F10058" s="1" t="s">
        <v>1780</v>
      </c>
      <c r="G10058" s="1" t="s">
        <v>103</v>
      </c>
      <c r="H10058" s="1" t="s">
        <v>437</v>
      </c>
      <c r="I10058" s="1">
        <v>2</v>
      </c>
      <c r="J10058" s="1">
        <v>2023</v>
      </c>
      <c r="K10058" s="1">
        <v>344175</v>
      </c>
      <c r="L10058" s="1">
        <v>0</v>
      </c>
      <c r="M10058" s="1">
        <f t="array" ref="M10058">SUMPRODUCT(MAX(ISNUMBER(SEARCH('Class Rules'!$B$6:$B$85,$E10058))*ISNUMBER(SEARCH('Class Rules'!$C$6:$C$85,$F10058))*'Class Rules'!$A$6:$A$85))</f>
        <v>0</v>
      </c>
      <c r="N10058" s="1" t="str">
        <f t="array" ref="N10058">IF($M10058=0,'Class Rules'!$D$3,INDEX('Class Rules'!$D$6:$D$85,MATCH($M10058,'Class Rules'!$A$6:$A$85,0)))</f>
        <v>Passenger LDV</v>
      </c>
      <c r="O10058" s="1" t="str">
        <f t="array" ref="O10058">IF(SUMPRODUCT(MAX(ISNUMBER(SEARCH(Fuel_Rules!$A$6:$A$30,$E10058))*ISNUMBER(SEARCH(Fuel_Rules!$B$6:$B$30,$F10058))*(Fuel_Rules!$A$6:$A$30&lt;&gt;"")))&gt;0,"Plug-in hybrid",IF($G10058="Diesel","Diesel","Gasoline"))</f>
        <v>Gasoline</v>
      </c>
    </row>
    <row r="10059" spans="1:15" ht="15" customHeight="1" x14ac:dyDescent="0.25">
      <c r="A10059" s="1">
        <v>2022</v>
      </c>
      <c r="B10059" s="1" t="s">
        <v>12135</v>
      </c>
      <c r="C10059" s="1" t="s">
        <v>1778</v>
      </c>
      <c r="D10059" s="1" t="s">
        <v>12734</v>
      </c>
      <c r="E10059" s="1" t="s">
        <v>1725</v>
      </c>
      <c r="F10059" s="1" t="s">
        <v>1780</v>
      </c>
      <c r="G10059" s="1" t="s">
        <v>103</v>
      </c>
      <c r="H10059" s="1" t="s">
        <v>437</v>
      </c>
      <c r="I10059" s="1">
        <v>2</v>
      </c>
      <c r="J10059" s="1">
        <v>2023</v>
      </c>
      <c r="K10059" s="1">
        <v>330618</v>
      </c>
      <c r="L10059" s="1">
        <v>0</v>
      </c>
      <c r="M10059" s="1">
        <f t="array" ref="M10059">SUMPRODUCT(MAX(ISNUMBER(SEARCH('Class Rules'!$B$6:$B$85,$E10059))*ISNUMBER(SEARCH('Class Rules'!$C$6:$C$85,$F10059))*'Class Rules'!$A$6:$A$85))</f>
        <v>0</v>
      </c>
      <c r="N10059" s="1" t="str">
        <f t="array" ref="N10059">IF($M10059=0,'Class Rules'!$D$3,INDEX('Class Rules'!$D$6:$D$85,MATCH($M10059,'Class Rules'!$A$6:$A$85,0)))</f>
        <v>Passenger LDV</v>
      </c>
      <c r="O10059" s="1" t="str">
        <f t="array" ref="O10059">IF(SUMPRODUCT(MAX(ISNUMBER(SEARCH(Fuel_Rules!$A$6:$A$30,$E10059))*ISNUMBER(SEARCH(Fuel_Rules!$B$6:$B$30,$F10059))*(Fuel_Rules!$A$6:$A$30&lt;&gt;"")))&gt;0,"Plug-in hybrid",IF($G10059="Diesel","Diesel","Gasoline"))</f>
        <v>Gasoline</v>
      </c>
    </row>
    <row r="10060" spans="1:15" ht="15" customHeight="1" x14ac:dyDescent="0.25">
      <c r="A10060" s="1">
        <v>2022</v>
      </c>
      <c r="B10060" s="1" t="s">
        <v>12135</v>
      </c>
      <c r="C10060" s="1" t="s">
        <v>1781</v>
      </c>
      <c r="D10060" s="1" t="s">
        <v>12735</v>
      </c>
      <c r="E10060" s="1" t="s">
        <v>1725</v>
      </c>
      <c r="F10060" s="1" t="s">
        <v>1783</v>
      </c>
      <c r="G10060" s="1" t="s">
        <v>103</v>
      </c>
      <c r="H10060" s="1" t="s">
        <v>437</v>
      </c>
      <c r="I10060" s="1">
        <v>5</v>
      </c>
      <c r="J10060" s="1">
        <v>2023</v>
      </c>
      <c r="K10060" s="1">
        <v>1495161</v>
      </c>
      <c r="L10060" s="1">
        <v>0</v>
      </c>
      <c r="M10060" s="1">
        <f t="array" ref="M10060">SUMPRODUCT(MAX(ISNUMBER(SEARCH('Class Rules'!$B$6:$B$85,$E10060))*ISNUMBER(SEARCH('Class Rules'!$C$6:$C$85,$F10060))*'Class Rules'!$A$6:$A$85))</f>
        <v>0</v>
      </c>
      <c r="N10060" s="1" t="str">
        <f t="array" ref="N10060">IF($M10060=0,'Class Rules'!$D$3,INDEX('Class Rules'!$D$6:$D$85,MATCH($M10060,'Class Rules'!$A$6:$A$85,0)))</f>
        <v>Passenger LDV</v>
      </c>
      <c r="O10060" s="1" t="str">
        <f t="array" ref="O10060">IF(SUMPRODUCT(MAX(ISNUMBER(SEARCH(Fuel_Rules!$A$6:$A$30,$E10060))*ISNUMBER(SEARCH(Fuel_Rules!$B$6:$B$30,$F10060))*(Fuel_Rules!$A$6:$A$30&lt;&gt;"")))&gt;0,"Plug-in hybrid",IF($G10060="Diesel","Diesel","Gasoline"))</f>
        <v>Gasoline</v>
      </c>
    </row>
    <row r="10061" spans="1:15" ht="15" customHeight="1" x14ac:dyDescent="0.25">
      <c r="A10061" s="1">
        <v>2022</v>
      </c>
      <c r="B10061" s="1" t="s">
        <v>12135</v>
      </c>
      <c r="C10061" s="1" t="s">
        <v>1787</v>
      </c>
      <c r="D10061" s="1" t="s">
        <v>12736</v>
      </c>
      <c r="E10061" s="1" t="s">
        <v>1725</v>
      </c>
      <c r="F10061" s="1" t="s">
        <v>1789</v>
      </c>
      <c r="G10061" s="1" t="s">
        <v>103</v>
      </c>
      <c r="H10061" s="1" t="s">
        <v>437</v>
      </c>
      <c r="I10061" s="1">
        <v>2</v>
      </c>
      <c r="J10061" s="1">
        <v>2023</v>
      </c>
      <c r="K10061" s="1">
        <v>683277</v>
      </c>
      <c r="L10061" s="1">
        <v>0</v>
      </c>
      <c r="M10061" s="1">
        <f t="array" ref="M10061">SUMPRODUCT(MAX(ISNUMBER(SEARCH('Class Rules'!$B$6:$B$85,$E10061))*ISNUMBER(SEARCH('Class Rules'!$C$6:$C$85,$F10061))*'Class Rules'!$A$6:$A$85))</f>
        <v>0</v>
      </c>
      <c r="N10061" s="1" t="str">
        <f t="array" ref="N10061">IF($M10061=0,'Class Rules'!$D$3,INDEX('Class Rules'!$D$6:$D$85,MATCH($M10061,'Class Rules'!$A$6:$A$85,0)))</f>
        <v>Passenger LDV</v>
      </c>
      <c r="O10061" s="1" t="str">
        <f t="array" ref="O10061">IF(SUMPRODUCT(MAX(ISNUMBER(SEARCH(Fuel_Rules!$A$6:$A$30,$E10061))*ISNUMBER(SEARCH(Fuel_Rules!$B$6:$B$30,$F10061))*(Fuel_Rules!$A$6:$A$30&lt;&gt;"")))&gt;0,"Plug-in hybrid",IF($G10061="Diesel","Diesel","Gasoline"))</f>
        <v>Gasoline</v>
      </c>
    </row>
    <row r="10062" spans="1:15" ht="15" customHeight="1" x14ac:dyDescent="0.25">
      <c r="A10062" s="1">
        <v>2022</v>
      </c>
      <c r="B10062" s="1" t="s">
        <v>12135</v>
      </c>
      <c r="C10062" s="1" t="s">
        <v>1790</v>
      </c>
      <c r="D10062" s="1" t="s">
        <v>12737</v>
      </c>
      <c r="E10062" s="1" t="s">
        <v>1725</v>
      </c>
      <c r="F10062" s="1" t="s">
        <v>1792</v>
      </c>
      <c r="G10062" s="1" t="s">
        <v>103</v>
      </c>
      <c r="H10062" s="1" t="s">
        <v>437</v>
      </c>
      <c r="I10062" s="1">
        <v>2</v>
      </c>
      <c r="J10062" s="1">
        <v>2023</v>
      </c>
      <c r="K10062" s="1">
        <v>568819</v>
      </c>
      <c r="L10062" s="1">
        <v>0</v>
      </c>
      <c r="M10062" s="1">
        <f t="array" ref="M10062">SUMPRODUCT(MAX(ISNUMBER(SEARCH('Class Rules'!$B$6:$B$85,$E10062))*ISNUMBER(SEARCH('Class Rules'!$C$6:$C$85,$F10062))*'Class Rules'!$A$6:$A$85))</f>
        <v>0</v>
      </c>
      <c r="N10062" s="1" t="str">
        <f t="array" ref="N10062">IF($M10062=0,'Class Rules'!$D$3,INDEX('Class Rules'!$D$6:$D$85,MATCH($M10062,'Class Rules'!$A$6:$A$85,0)))</f>
        <v>Passenger LDV</v>
      </c>
      <c r="O10062" s="1" t="str">
        <f t="array" ref="O10062">IF(SUMPRODUCT(MAX(ISNUMBER(SEARCH(Fuel_Rules!$A$6:$A$30,$E10062))*ISNUMBER(SEARCH(Fuel_Rules!$B$6:$B$30,$F10062))*(Fuel_Rules!$A$6:$A$30&lt;&gt;"")))&gt;0,"Plug-in hybrid",IF($G10062="Diesel","Diesel","Gasoline"))</f>
        <v>Gasoline</v>
      </c>
    </row>
    <row r="10063" spans="1:15" ht="15" customHeight="1" x14ac:dyDescent="0.25">
      <c r="A10063" s="1">
        <v>2022</v>
      </c>
      <c r="B10063" s="1" t="s">
        <v>12135</v>
      </c>
      <c r="C10063" s="1" t="s">
        <v>1793</v>
      </c>
      <c r="D10063" s="1" t="s">
        <v>12738</v>
      </c>
      <c r="E10063" s="1" t="s">
        <v>1725</v>
      </c>
      <c r="F10063" s="1" t="s">
        <v>1795</v>
      </c>
      <c r="G10063" s="1" t="s">
        <v>103</v>
      </c>
      <c r="H10063" s="1" t="s">
        <v>298</v>
      </c>
      <c r="I10063" s="1">
        <v>2</v>
      </c>
      <c r="J10063" s="1">
        <v>2023</v>
      </c>
      <c r="K10063" s="1">
        <v>704975</v>
      </c>
      <c r="L10063" s="1">
        <v>0</v>
      </c>
      <c r="M10063" s="1">
        <f t="array" ref="M10063">SUMPRODUCT(MAX(ISNUMBER(SEARCH('Class Rules'!$B$6:$B$85,$E10063))*ISNUMBER(SEARCH('Class Rules'!$C$6:$C$85,$F10063))*'Class Rules'!$A$6:$A$85))</f>
        <v>0</v>
      </c>
      <c r="N10063" s="1" t="str">
        <f t="array" ref="N10063">IF($M10063=0,'Class Rules'!$D$3,INDEX('Class Rules'!$D$6:$D$85,MATCH($M10063,'Class Rules'!$A$6:$A$85,0)))</f>
        <v>Passenger LDV</v>
      </c>
      <c r="O10063" s="1" t="str">
        <f t="array" ref="O10063">IF(SUMPRODUCT(MAX(ISNUMBER(SEARCH(Fuel_Rules!$A$6:$A$30,$E10063))*ISNUMBER(SEARCH(Fuel_Rules!$B$6:$B$30,$F10063))*(Fuel_Rules!$A$6:$A$30&lt;&gt;"")))&gt;0,"Plug-in hybrid",IF($G10063="Diesel","Diesel","Gasoline"))</f>
        <v>Plug-in hybrid</v>
      </c>
    </row>
    <row r="10064" spans="1:15" ht="15" customHeight="1" x14ac:dyDescent="0.25">
      <c r="A10064" s="1">
        <v>2022</v>
      </c>
      <c r="B10064" s="1" t="s">
        <v>12135</v>
      </c>
      <c r="C10064" s="1" t="s">
        <v>1796</v>
      </c>
      <c r="D10064" s="1" t="s">
        <v>12739</v>
      </c>
      <c r="E10064" s="1" t="s">
        <v>1725</v>
      </c>
      <c r="F10064" s="1" t="s">
        <v>1798</v>
      </c>
      <c r="G10064" s="1" t="s">
        <v>103</v>
      </c>
      <c r="H10064" s="1" t="s">
        <v>437</v>
      </c>
      <c r="I10064" s="1">
        <v>5</v>
      </c>
      <c r="J10064" s="1">
        <v>2023</v>
      </c>
      <c r="K10064" s="1">
        <v>1254796</v>
      </c>
      <c r="L10064" s="1">
        <v>0</v>
      </c>
      <c r="M10064" s="1">
        <f t="array" ref="M10064">SUMPRODUCT(MAX(ISNUMBER(SEARCH('Class Rules'!$B$6:$B$85,$E10064))*ISNUMBER(SEARCH('Class Rules'!$C$6:$C$85,$F10064))*'Class Rules'!$A$6:$A$85))</f>
        <v>0</v>
      </c>
      <c r="N10064" s="1" t="str">
        <f t="array" ref="N10064">IF($M10064=0,'Class Rules'!$D$3,INDEX('Class Rules'!$D$6:$D$85,MATCH($M10064,'Class Rules'!$A$6:$A$85,0)))</f>
        <v>Passenger LDV</v>
      </c>
      <c r="O10064" s="1" t="str">
        <f t="array" ref="O10064">IF(SUMPRODUCT(MAX(ISNUMBER(SEARCH(Fuel_Rules!$A$6:$A$30,$E10064))*ISNUMBER(SEARCH(Fuel_Rules!$B$6:$B$30,$F10064))*(Fuel_Rules!$A$6:$A$30&lt;&gt;"")))&gt;0,"Plug-in hybrid",IF($G10064="Diesel","Diesel","Gasoline"))</f>
        <v>Gasoline</v>
      </c>
    </row>
    <row r="10065" spans="1:15" ht="15" customHeight="1" x14ac:dyDescent="0.25">
      <c r="A10065" s="1">
        <v>2022</v>
      </c>
      <c r="B10065" s="1" t="s">
        <v>12135</v>
      </c>
      <c r="C10065" s="1" t="s">
        <v>1799</v>
      </c>
      <c r="D10065" s="1" t="s">
        <v>12740</v>
      </c>
      <c r="E10065" s="1" t="s">
        <v>1725</v>
      </c>
      <c r="F10065" s="1" t="s">
        <v>11627</v>
      </c>
      <c r="G10065" s="1" t="s">
        <v>103</v>
      </c>
      <c r="H10065" s="1" t="s">
        <v>437</v>
      </c>
      <c r="I10065" s="1">
        <v>3</v>
      </c>
      <c r="J10065" s="1">
        <v>2023</v>
      </c>
      <c r="K10065" s="1">
        <v>613900</v>
      </c>
      <c r="L10065" s="1">
        <v>0</v>
      </c>
      <c r="M10065" s="1">
        <f t="array" ref="M10065">SUMPRODUCT(MAX(ISNUMBER(SEARCH('Class Rules'!$B$6:$B$85,$E10065))*ISNUMBER(SEARCH('Class Rules'!$C$6:$C$85,$F10065))*'Class Rules'!$A$6:$A$85))</f>
        <v>0</v>
      </c>
      <c r="N10065" s="1" t="str">
        <f t="array" ref="N10065">IF($M10065=0,'Class Rules'!$D$3,INDEX('Class Rules'!$D$6:$D$85,MATCH($M10065,'Class Rules'!$A$6:$A$85,0)))</f>
        <v>Passenger LDV</v>
      </c>
      <c r="O10065" s="1" t="str">
        <f t="array" ref="O10065">IF(SUMPRODUCT(MAX(ISNUMBER(SEARCH(Fuel_Rules!$A$6:$A$30,$E10065))*ISNUMBER(SEARCH(Fuel_Rules!$B$6:$B$30,$F10065))*(Fuel_Rules!$A$6:$A$30&lt;&gt;"")))&gt;0,"Plug-in hybrid",IF($G10065="Diesel","Diesel","Gasoline"))</f>
        <v>Gasoline</v>
      </c>
    </row>
    <row r="10066" spans="1:15" ht="15" customHeight="1" x14ac:dyDescent="0.25">
      <c r="A10066" s="1">
        <v>2022</v>
      </c>
      <c r="B10066" s="1" t="s">
        <v>12135</v>
      </c>
      <c r="C10066" s="1" t="s">
        <v>1802</v>
      </c>
      <c r="D10066" s="1" t="s">
        <v>12741</v>
      </c>
      <c r="E10066" s="1" t="s">
        <v>1725</v>
      </c>
      <c r="F10066" s="1" t="s">
        <v>11629</v>
      </c>
      <c r="G10066" s="1" t="s">
        <v>103</v>
      </c>
      <c r="H10066" s="1" t="s">
        <v>437</v>
      </c>
      <c r="I10066" s="1">
        <v>3</v>
      </c>
      <c r="J10066" s="1">
        <v>2023</v>
      </c>
      <c r="K10066" s="1">
        <v>687361</v>
      </c>
      <c r="L10066" s="1">
        <v>0</v>
      </c>
      <c r="M10066" s="1">
        <f t="array" ref="M10066">SUMPRODUCT(MAX(ISNUMBER(SEARCH('Class Rules'!$B$6:$B$85,$E10066))*ISNUMBER(SEARCH('Class Rules'!$C$6:$C$85,$F10066))*'Class Rules'!$A$6:$A$85))</f>
        <v>0</v>
      </c>
      <c r="N10066" s="1" t="str">
        <f t="array" ref="N10066">IF($M10066=0,'Class Rules'!$D$3,INDEX('Class Rules'!$D$6:$D$85,MATCH($M10066,'Class Rules'!$A$6:$A$85,0)))</f>
        <v>Passenger LDV</v>
      </c>
      <c r="O10066" s="1" t="str">
        <f t="array" ref="O10066">IF(SUMPRODUCT(MAX(ISNUMBER(SEARCH(Fuel_Rules!$A$6:$A$30,$E10066))*ISNUMBER(SEARCH(Fuel_Rules!$B$6:$B$30,$F10066))*(Fuel_Rules!$A$6:$A$30&lt;&gt;"")))&gt;0,"Plug-in hybrid",IF($G10066="Diesel","Diesel","Gasoline"))</f>
        <v>Gasoline</v>
      </c>
    </row>
    <row r="10067" spans="1:15" ht="15" customHeight="1" x14ac:dyDescent="0.25">
      <c r="A10067" s="1">
        <v>2022</v>
      </c>
      <c r="B10067" s="1" t="s">
        <v>12135</v>
      </c>
      <c r="C10067" s="1" t="s">
        <v>1802</v>
      </c>
      <c r="D10067" s="1" t="s">
        <v>12742</v>
      </c>
      <c r="E10067" s="1" t="s">
        <v>1725</v>
      </c>
      <c r="F10067" s="1" t="s">
        <v>11629</v>
      </c>
      <c r="G10067" s="1" t="s">
        <v>103</v>
      </c>
      <c r="H10067" s="1" t="s">
        <v>437</v>
      </c>
      <c r="I10067" s="1">
        <v>3</v>
      </c>
      <c r="J10067" s="1">
        <v>2023</v>
      </c>
      <c r="K10067" s="1">
        <v>657829</v>
      </c>
      <c r="L10067" s="1">
        <v>0</v>
      </c>
      <c r="M10067" s="1">
        <f t="array" ref="M10067">SUMPRODUCT(MAX(ISNUMBER(SEARCH('Class Rules'!$B$6:$B$85,$E10067))*ISNUMBER(SEARCH('Class Rules'!$C$6:$C$85,$F10067))*'Class Rules'!$A$6:$A$85))</f>
        <v>0</v>
      </c>
      <c r="N10067" s="1" t="str">
        <f t="array" ref="N10067">IF($M10067=0,'Class Rules'!$D$3,INDEX('Class Rules'!$D$6:$D$85,MATCH($M10067,'Class Rules'!$A$6:$A$85,0)))</f>
        <v>Passenger LDV</v>
      </c>
      <c r="O10067" s="1" t="str">
        <f t="array" ref="O10067">IF(SUMPRODUCT(MAX(ISNUMBER(SEARCH(Fuel_Rules!$A$6:$A$30,$E10067))*ISNUMBER(SEARCH(Fuel_Rules!$B$6:$B$30,$F10067))*(Fuel_Rules!$A$6:$A$30&lt;&gt;"")))&gt;0,"Plug-in hybrid",IF($G10067="Diesel","Diesel","Gasoline"))</f>
        <v>Gasoline</v>
      </c>
    </row>
    <row r="10068" spans="1:15" ht="15" customHeight="1" x14ac:dyDescent="0.25">
      <c r="A10068" s="1">
        <v>2022</v>
      </c>
      <c r="B10068" s="1" t="s">
        <v>12135</v>
      </c>
      <c r="C10068" s="1" t="s">
        <v>1805</v>
      </c>
      <c r="D10068" s="1" t="s">
        <v>12743</v>
      </c>
      <c r="E10068" s="1" t="s">
        <v>1725</v>
      </c>
      <c r="F10068" s="1" t="s">
        <v>10479</v>
      </c>
      <c r="G10068" s="1" t="s">
        <v>105</v>
      </c>
      <c r="H10068" s="1" t="s">
        <v>298</v>
      </c>
      <c r="I10068" s="1">
        <v>3</v>
      </c>
      <c r="J10068" s="1">
        <v>2023</v>
      </c>
      <c r="K10068" s="1">
        <v>703009</v>
      </c>
      <c r="L10068" s="1">
        <v>0</v>
      </c>
      <c r="M10068" s="1">
        <f t="array" ref="M10068">SUMPRODUCT(MAX(ISNUMBER(SEARCH('Class Rules'!$B$6:$B$85,$E10068))*ISNUMBER(SEARCH('Class Rules'!$C$6:$C$85,$F10068))*'Class Rules'!$A$6:$A$85))</f>
        <v>0</v>
      </c>
      <c r="N10068" s="1" t="str">
        <f t="array" ref="N10068">IF($M10068=0,'Class Rules'!$D$3,INDEX('Class Rules'!$D$6:$D$85,MATCH($M10068,'Class Rules'!$A$6:$A$85,0)))</f>
        <v>Passenger LDV</v>
      </c>
      <c r="O10068" s="1" t="str">
        <f t="array" ref="O10068">IF(SUMPRODUCT(MAX(ISNUMBER(SEARCH(Fuel_Rules!$A$6:$A$30,$E10068))*ISNUMBER(SEARCH(Fuel_Rules!$B$6:$B$30,$F10068))*(Fuel_Rules!$A$6:$A$30&lt;&gt;"")))&gt;0,"Plug-in hybrid",IF($G10068="Diesel","Diesel","Gasoline"))</f>
        <v>Diesel</v>
      </c>
    </row>
    <row r="10069" spans="1:15" ht="15" customHeight="1" x14ac:dyDescent="0.25">
      <c r="A10069" s="1">
        <v>2022</v>
      </c>
      <c r="B10069" s="1" t="s">
        <v>12135</v>
      </c>
      <c r="C10069" s="1" t="s">
        <v>1808</v>
      </c>
      <c r="D10069" s="1" t="s">
        <v>12744</v>
      </c>
      <c r="E10069" s="1" t="s">
        <v>1725</v>
      </c>
      <c r="F10069" s="1" t="s">
        <v>10481</v>
      </c>
      <c r="G10069" s="1" t="s">
        <v>105</v>
      </c>
      <c r="H10069" s="1" t="s">
        <v>298</v>
      </c>
      <c r="I10069" s="1">
        <v>3</v>
      </c>
      <c r="J10069" s="1">
        <v>2023</v>
      </c>
      <c r="K10069" s="1">
        <v>625975</v>
      </c>
      <c r="L10069" s="1">
        <v>0</v>
      </c>
      <c r="M10069" s="1">
        <f t="array" ref="M10069">SUMPRODUCT(MAX(ISNUMBER(SEARCH('Class Rules'!$B$6:$B$85,$E10069))*ISNUMBER(SEARCH('Class Rules'!$C$6:$C$85,$F10069))*'Class Rules'!$A$6:$A$85))</f>
        <v>0</v>
      </c>
      <c r="N10069" s="1" t="str">
        <f t="array" ref="N10069">IF($M10069=0,'Class Rules'!$D$3,INDEX('Class Rules'!$D$6:$D$85,MATCH($M10069,'Class Rules'!$A$6:$A$85,0)))</f>
        <v>Passenger LDV</v>
      </c>
      <c r="O10069" s="1" t="str">
        <f t="array" ref="O10069">IF(SUMPRODUCT(MAX(ISNUMBER(SEARCH(Fuel_Rules!$A$6:$A$30,$E10069))*ISNUMBER(SEARCH(Fuel_Rules!$B$6:$B$30,$F10069))*(Fuel_Rules!$A$6:$A$30&lt;&gt;"")))&gt;0,"Plug-in hybrid",IF($G10069="Diesel","Diesel","Gasoline"))</f>
        <v>Diesel</v>
      </c>
    </row>
    <row r="10070" spans="1:15" ht="15" customHeight="1" x14ac:dyDescent="0.25">
      <c r="A10070" s="1">
        <v>2022</v>
      </c>
      <c r="B10070" s="1" t="s">
        <v>12135</v>
      </c>
      <c r="C10070" s="1" t="s">
        <v>1811</v>
      </c>
      <c r="D10070" s="1" t="s">
        <v>12745</v>
      </c>
      <c r="E10070" s="1" t="s">
        <v>1725</v>
      </c>
      <c r="F10070" s="1" t="s">
        <v>1813</v>
      </c>
      <c r="G10070" s="1" t="s">
        <v>105</v>
      </c>
      <c r="H10070" s="1" t="s">
        <v>437</v>
      </c>
      <c r="I10070" s="1">
        <v>3</v>
      </c>
      <c r="J10070" s="1">
        <v>2023</v>
      </c>
      <c r="K10070" s="1">
        <v>639831</v>
      </c>
      <c r="L10070" s="1">
        <v>0</v>
      </c>
      <c r="M10070" s="1">
        <f t="array" ref="M10070">SUMPRODUCT(MAX(ISNUMBER(SEARCH('Class Rules'!$B$6:$B$85,$E10070))*ISNUMBER(SEARCH('Class Rules'!$C$6:$C$85,$F10070))*'Class Rules'!$A$6:$A$85))</f>
        <v>0</v>
      </c>
      <c r="N10070" s="1" t="str">
        <f t="array" ref="N10070">IF($M10070=0,'Class Rules'!$D$3,INDEX('Class Rules'!$D$6:$D$85,MATCH($M10070,'Class Rules'!$A$6:$A$85,0)))</f>
        <v>Passenger LDV</v>
      </c>
      <c r="O10070" s="1" t="str">
        <f t="array" ref="O10070">IF(SUMPRODUCT(MAX(ISNUMBER(SEARCH(Fuel_Rules!$A$6:$A$30,$E10070))*ISNUMBER(SEARCH(Fuel_Rules!$B$6:$B$30,$F10070))*(Fuel_Rules!$A$6:$A$30&lt;&gt;"")))&gt;0,"Plug-in hybrid",IF($G10070="Diesel","Diesel","Gasoline"))</f>
        <v>Diesel</v>
      </c>
    </row>
    <row r="10071" spans="1:15" ht="15" customHeight="1" x14ac:dyDescent="0.25">
      <c r="A10071" s="1">
        <v>2022</v>
      </c>
      <c r="B10071" s="1" t="s">
        <v>12135</v>
      </c>
      <c r="C10071" s="1" t="s">
        <v>1814</v>
      </c>
      <c r="D10071" s="1" t="s">
        <v>12746</v>
      </c>
      <c r="E10071" s="1" t="s">
        <v>1725</v>
      </c>
      <c r="F10071" s="1" t="s">
        <v>1816</v>
      </c>
      <c r="G10071" s="1" t="s">
        <v>105</v>
      </c>
      <c r="H10071" s="1" t="s">
        <v>437</v>
      </c>
      <c r="I10071" s="1">
        <v>3</v>
      </c>
      <c r="J10071" s="1">
        <v>2023</v>
      </c>
      <c r="K10071" s="1">
        <v>775834</v>
      </c>
      <c r="L10071" s="1">
        <v>0</v>
      </c>
      <c r="M10071" s="1">
        <f t="array" ref="M10071">SUMPRODUCT(MAX(ISNUMBER(SEARCH('Class Rules'!$B$6:$B$85,$E10071))*ISNUMBER(SEARCH('Class Rules'!$C$6:$C$85,$F10071))*'Class Rules'!$A$6:$A$85))</f>
        <v>0</v>
      </c>
      <c r="N10071" s="1" t="str">
        <f t="array" ref="N10071">IF($M10071=0,'Class Rules'!$D$3,INDEX('Class Rules'!$D$6:$D$85,MATCH($M10071,'Class Rules'!$A$6:$A$85,0)))</f>
        <v>Passenger LDV</v>
      </c>
      <c r="O10071" s="1" t="str">
        <f t="array" ref="O10071">IF(SUMPRODUCT(MAX(ISNUMBER(SEARCH(Fuel_Rules!$A$6:$A$30,$E10071))*ISNUMBER(SEARCH(Fuel_Rules!$B$6:$B$30,$F10071))*(Fuel_Rules!$A$6:$A$30&lt;&gt;"")))&gt;0,"Plug-in hybrid",IF($G10071="Diesel","Diesel","Gasoline"))</f>
        <v>Diesel</v>
      </c>
    </row>
    <row r="10072" spans="1:15" ht="15" customHeight="1" x14ac:dyDescent="0.25">
      <c r="A10072" s="1">
        <v>2022</v>
      </c>
      <c r="B10072" s="1" t="s">
        <v>12135</v>
      </c>
      <c r="C10072" s="1" t="s">
        <v>1817</v>
      </c>
      <c r="D10072" s="1" t="s">
        <v>12747</v>
      </c>
      <c r="E10072" s="1" t="s">
        <v>1725</v>
      </c>
      <c r="F10072" s="1" t="s">
        <v>10485</v>
      </c>
      <c r="G10072" s="1" t="s">
        <v>105</v>
      </c>
      <c r="H10072" s="1" t="s">
        <v>298</v>
      </c>
      <c r="I10072" s="1">
        <v>3</v>
      </c>
      <c r="J10072" s="1">
        <v>2023</v>
      </c>
      <c r="K10072" s="1">
        <v>735500</v>
      </c>
      <c r="L10072" s="1">
        <v>0</v>
      </c>
      <c r="M10072" s="1">
        <f t="array" ref="M10072">SUMPRODUCT(MAX(ISNUMBER(SEARCH('Class Rules'!$B$6:$B$85,$E10072))*ISNUMBER(SEARCH('Class Rules'!$C$6:$C$85,$F10072))*'Class Rules'!$A$6:$A$85))</f>
        <v>0</v>
      </c>
      <c r="N10072" s="1" t="str">
        <f t="array" ref="N10072">IF($M10072=0,'Class Rules'!$D$3,INDEX('Class Rules'!$D$6:$D$85,MATCH($M10072,'Class Rules'!$A$6:$A$85,0)))</f>
        <v>Passenger LDV</v>
      </c>
      <c r="O10072" s="1" t="str">
        <f t="array" ref="O10072">IF(SUMPRODUCT(MAX(ISNUMBER(SEARCH(Fuel_Rules!$A$6:$A$30,$E10072))*ISNUMBER(SEARCH(Fuel_Rules!$B$6:$B$30,$F10072))*(Fuel_Rules!$A$6:$A$30&lt;&gt;"")))&gt;0,"Plug-in hybrid",IF($G10072="Diesel","Diesel","Gasoline"))</f>
        <v>Diesel</v>
      </c>
    </row>
    <row r="10073" spans="1:15" ht="15" customHeight="1" x14ac:dyDescent="0.25">
      <c r="A10073" s="1">
        <v>2022</v>
      </c>
      <c r="B10073" s="1" t="s">
        <v>12135</v>
      </c>
      <c r="C10073" s="1" t="s">
        <v>1823</v>
      </c>
      <c r="D10073" s="1" t="s">
        <v>12748</v>
      </c>
      <c r="E10073" s="1" t="s">
        <v>1725</v>
      </c>
      <c r="F10073" s="1" t="s">
        <v>1825</v>
      </c>
      <c r="G10073" s="1" t="s">
        <v>103</v>
      </c>
      <c r="H10073" s="1" t="s">
        <v>437</v>
      </c>
      <c r="I10073" s="1">
        <v>5</v>
      </c>
      <c r="J10073" s="1">
        <v>2023</v>
      </c>
      <c r="K10073" s="1">
        <v>1049925</v>
      </c>
      <c r="L10073" s="1">
        <v>0</v>
      </c>
      <c r="M10073" s="1">
        <f t="array" ref="M10073">SUMPRODUCT(MAX(ISNUMBER(SEARCH('Class Rules'!$B$6:$B$85,$E10073))*ISNUMBER(SEARCH('Class Rules'!$C$6:$C$85,$F10073))*'Class Rules'!$A$6:$A$85))</f>
        <v>0</v>
      </c>
      <c r="N10073" s="1" t="str">
        <f t="array" ref="N10073">IF($M10073=0,'Class Rules'!$D$3,INDEX('Class Rules'!$D$6:$D$85,MATCH($M10073,'Class Rules'!$A$6:$A$85,0)))</f>
        <v>Passenger LDV</v>
      </c>
      <c r="O10073" s="1" t="str">
        <f t="array" ref="O10073">IF(SUMPRODUCT(MAX(ISNUMBER(SEARCH(Fuel_Rules!$A$6:$A$30,$E10073))*ISNUMBER(SEARCH(Fuel_Rules!$B$6:$B$30,$F10073))*(Fuel_Rules!$A$6:$A$30&lt;&gt;"")))&gt;0,"Plug-in hybrid",IF($G10073="Diesel","Diesel","Gasoline"))</f>
        <v>Gasoline</v>
      </c>
    </row>
    <row r="10074" spans="1:15" ht="15" customHeight="1" x14ac:dyDescent="0.25">
      <c r="A10074" s="1">
        <v>2022</v>
      </c>
      <c r="B10074" s="1" t="s">
        <v>12135</v>
      </c>
      <c r="C10074" s="1" t="s">
        <v>1826</v>
      </c>
      <c r="D10074" s="1" t="s">
        <v>12749</v>
      </c>
      <c r="E10074" s="1" t="s">
        <v>1725</v>
      </c>
      <c r="F10074" s="1" t="s">
        <v>1828</v>
      </c>
      <c r="G10074" s="1" t="s">
        <v>103</v>
      </c>
      <c r="H10074" s="1" t="s">
        <v>437</v>
      </c>
      <c r="I10074" s="1">
        <v>2</v>
      </c>
      <c r="J10074" s="1">
        <v>2023</v>
      </c>
      <c r="K10074" s="1">
        <v>560652</v>
      </c>
      <c r="L10074" s="1">
        <v>0</v>
      </c>
      <c r="M10074" s="1">
        <f t="array" ref="M10074">SUMPRODUCT(MAX(ISNUMBER(SEARCH('Class Rules'!$B$6:$B$85,$E10074))*ISNUMBER(SEARCH('Class Rules'!$C$6:$C$85,$F10074))*'Class Rules'!$A$6:$A$85))</f>
        <v>0</v>
      </c>
      <c r="N10074" s="1" t="str">
        <f t="array" ref="N10074">IF($M10074=0,'Class Rules'!$D$3,INDEX('Class Rules'!$D$6:$D$85,MATCH($M10074,'Class Rules'!$A$6:$A$85,0)))</f>
        <v>Passenger LDV</v>
      </c>
      <c r="O10074" s="1" t="str">
        <f t="array" ref="O10074">IF(SUMPRODUCT(MAX(ISNUMBER(SEARCH(Fuel_Rules!$A$6:$A$30,$E10074))*ISNUMBER(SEARCH(Fuel_Rules!$B$6:$B$30,$F10074))*(Fuel_Rules!$A$6:$A$30&lt;&gt;"")))&gt;0,"Plug-in hybrid",IF($G10074="Diesel","Diesel","Gasoline"))</f>
        <v>Gasoline</v>
      </c>
    </row>
    <row r="10075" spans="1:15" ht="15" customHeight="1" x14ac:dyDescent="0.25">
      <c r="A10075" s="1">
        <v>2022</v>
      </c>
      <c r="B10075" s="1" t="s">
        <v>12135</v>
      </c>
      <c r="C10075" s="1" t="s">
        <v>9366</v>
      </c>
      <c r="D10075" s="1" t="s">
        <v>12750</v>
      </c>
      <c r="E10075" s="1" t="s">
        <v>1725</v>
      </c>
      <c r="F10075" s="1" t="s">
        <v>10490</v>
      </c>
      <c r="G10075" s="1" t="s">
        <v>105</v>
      </c>
      <c r="H10075" s="1" t="s">
        <v>298</v>
      </c>
      <c r="I10075" s="1">
        <v>3</v>
      </c>
      <c r="J10075" s="1">
        <v>2023</v>
      </c>
      <c r="K10075" s="1">
        <v>762934</v>
      </c>
      <c r="L10075" s="1">
        <v>0</v>
      </c>
      <c r="M10075" s="1">
        <f t="array" ref="M10075">SUMPRODUCT(MAX(ISNUMBER(SEARCH('Class Rules'!$B$6:$B$85,$E10075))*ISNUMBER(SEARCH('Class Rules'!$C$6:$C$85,$F10075))*'Class Rules'!$A$6:$A$85))</f>
        <v>0</v>
      </c>
      <c r="N10075" s="1" t="str">
        <f t="array" ref="N10075">IF($M10075=0,'Class Rules'!$D$3,INDEX('Class Rules'!$D$6:$D$85,MATCH($M10075,'Class Rules'!$A$6:$A$85,0)))</f>
        <v>Passenger LDV</v>
      </c>
      <c r="O10075" s="1" t="str">
        <f t="array" ref="O10075">IF(SUMPRODUCT(MAX(ISNUMBER(SEARCH(Fuel_Rules!$A$6:$A$30,$E10075))*ISNUMBER(SEARCH(Fuel_Rules!$B$6:$B$30,$F10075))*(Fuel_Rules!$A$6:$A$30&lt;&gt;"")))&gt;0,"Plug-in hybrid",IF($G10075="Diesel","Diesel","Gasoline"))</f>
        <v>Diesel</v>
      </c>
    </row>
    <row r="10076" spans="1:15" ht="15" customHeight="1" x14ac:dyDescent="0.25">
      <c r="A10076" s="1">
        <v>2022</v>
      </c>
      <c r="B10076" s="1" t="s">
        <v>12135</v>
      </c>
      <c r="C10076" s="1" t="s">
        <v>9366</v>
      </c>
      <c r="D10076" s="1" t="s">
        <v>12751</v>
      </c>
      <c r="E10076" s="1" t="s">
        <v>1725</v>
      </c>
      <c r="F10076" s="1" t="s">
        <v>10490</v>
      </c>
      <c r="G10076" s="1" t="s">
        <v>105</v>
      </c>
      <c r="H10076" s="1" t="s">
        <v>298</v>
      </c>
      <c r="I10076" s="1">
        <v>3</v>
      </c>
      <c r="J10076" s="1">
        <v>2023</v>
      </c>
      <c r="K10076" s="1">
        <v>713579</v>
      </c>
      <c r="L10076" s="1">
        <v>0</v>
      </c>
      <c r="M10076" s="1">
        <f t="array" ref="M10076">SUMPRODUCT(MAX(ISNUMBER(SEARCH('Class Rules'!$B$6:$B$85,$E10076))*ISNUMBER(SEARCH('Class Rules'!$C$6:$C$85,$F10076))*'Class Rules'!$A$6:$A$85))</f>
        <v>0</v>
      </c>
      <c r="N10076" s="1" t="str">
        <f t="array" ref="N10076">IF($M10076=0,'Class Rules'!$D$3,INDEX('Class Rules'!$D$6:$D$85,MATCH($M10076,'Class Rules'!$A$6:$A$85,0)))</f>
        <v>Passenger LDV</v>
      </c>
      <c r="O10076" s="1" t="str">
        <f t="array" ref="O10076">IF(SUMPRODUCT(MAX(ISNUMBER(SEARCH(Fuel_Rules!$A$6:$A$30,$E10076))*ISNUMBER(SEARCH(Fuel_Rules!$B$6:$B$30,$F10076))*(Fuel_Rules!$A$6:$A$30&lt;&gt;"")))&gt;0,"Plug-in hybrid",IF($G10076="Diesel","Diesel","Gasoline"))</f>
        <v>Diesel</v>
      </c>
    </row>
    <row r="10077" spans="1:15" ht="15" customHeight="1" x14ac:dyDescent="0.25">
      <c r="A10077" s="1">
        <v>2022</v>
      </c>
      <c r="B10077" s="1" t="s">
        <v>12135</v>
      </c>
      <c r="C10077" s="1" t="s">
        <v>1842</v>
      </c>
      <c r="D10077" s="1" t="s">
        <v>12752</v>
      </c>
      <c r="E10077" s="1" t="s">
        <v>1831</v>
      </c>
      <c r="F10077" s="1" t="s">
        <v>10501</v>
      </c>
      <c r="G10077" s="1" t="s">
        <v>103</v>
      </c>
      <c r="H10077" s="1" t="s">
        <v>437</v>
      </c>
      <c r="I10077" s="1">
        <v>2.5</v>
      </c>
      <c r="J10077" s="1">
        <v>2023</v>
      </c>
      <c r="K10077" s="1">
        <v>351880</v>
      </c>
      <c r="L10077" s="1">
        <v>0</v>
      </c>
      <c r="M10077" s="1">
        <f t="array" ref="M10077">SUMPRODUCT(MAX(ISNUMBER(SEARCH('Class Rules'!$B$6:$B$85,$E10077))*ISNUMBER(SEARCH('Class Rules'!$C$6:$C$85,$F10077))*'Class Rules'!$A$6:$A$85))</f>
        <v>0</v>
      </c>
      <c r="N10077" s="1" t="str">
        <f t="array" ref="N10077">IF($M10077=0,'Class Rules'!$D$3,INDEX('Class Rules'!$D$6:$D$85,MATCH($M10077,'Class Rules'!$A$6:$A$85,0)))</f>
        <v>Passenger LDV</v>
      </c>
      <c r="O10077" s="1" t="str">
        <f t="array" ref="O10077">IF(SUMPRODUCT(MAX(ISNUMBER(SEARCH(Fuel_Rules!$A$6:$A$30,$E10077))*ISNUMBER(SEARCH(Fuel_Rules!$B$6:$B$30,$F10077))*(Fuel_Rules!$A$6:$A$30&lt;&gt;"")))&gt;0,"Plug-in hybrid",IF($G10077="Diesel","Diesel","Gasoline"))</f>
        <v>Gasoline</v>
      </c>
    </row>
    <row r="10078" spans="1:15" ht="15" customHeight="1" x14ac:dyDescent="0.25">
      <c r="A10078" s="1">
        <v>2022</v>
      </c>
      <c r="B10078" s="1" t="s">
        <v>12135</v>
      </c>
      <c r="C10078" s="1" t="s">
        <v>1845</v>
      </c>
      <c r="D10078" s="1" t="s">
        <v>12753</v>
      </c>
      <c r="E10078" s="1" t="s">
        <v>1831</v>
      </c>
      <c r="F10078" s="1" t="s">
        <v>10503</v>
      </c>
      <c r="G10078" s="1" t="s">
        <v>103</v>
      </c>
      <c r="H10078" s="1" t="s">
        <v>437</v>
      </c>
      <c r="I10078" s="1">
        <v>2</v>
      </c>
      <c r="J10078" s="1">
        <v>2023</v>
      </c>
      <c r="K10078" s="1">
        <v>305629</v>
      </c>
      <c r="L10078" s="1">
        <v>0</v>
      </c>
      <c r="M10078" s="1">
        <f t="array" ref="M10078">SUMPRODUCT(MAX(ISNUMBER(SEARCH('Class Rules'!$B$6:$B$85,$E10078))*ISNUMBER(SEARCH('Class Rules'!$C$6:$C$85,$F10078))*'Class Rules'!$A$6:$A$85))</f>
        <v>0</v>
      </c>
      <c r="N10078" s="1" t="str">
        <f t="array" ref="N10078">IF($M10078=0,'Class Rules'!$D$3,INDEX('Class Rules'!$D$6:$D$85,MATCH($M10078,'Class Rules'!$A$6:$A$85,0)))</f>
        <v>Passenger LDV</v>
      </c>
      <c r="O10078" s="1" t="str">
        <f t="array" ref="O10078">IF(SUMPRODUCT(MAX(ISNUMBER(SEARCH(Fuel_Rules!$A$6:$A$30,$E10078))*ISNUMBER(SEARCH(Fuel_Rules!$B$6:$B$30,$F10078))*(Fuel_Rules!$A$6:$A$30&lt;&gt;"")))&gt;0,"Plug-in hybrid",IF($G10078="Diesel","Diesel","Gasoline"))</f>
        <v>Gasoline</v>
      </c>
    </row>
    <row r="10079" spans="1:15" ht="15" customHeight="1" x14ac:dyDescent="0.25">
      <c r="A10079" s="1">
        <v>2022</v>
      </c>
      <c r="B10079" s="1" t="s">
        <v>12135</v>
      </c>
      <c r="C10079" s="1" t="s">
        <v>1848</v>
      </c>
      <c r="D10079" s="1" t="s">
        <v>12754</v>
      </c>
      <c r="E10079" s="1" t="s">
        <v>1831</v>
      </c>
      <c r="F10079" s="1" t="s">
        <v>10505</v>
      </c>
      <c r="G10079" s="1" t="s">
        <v>103</v>
      </c>
      <c r="H10079" s="1" t="s">
        <v>437</v>
      </c>
      <c r="I10079" s="1">
        <v>2</v>
      </c>
      <c r="J10079" s="1">
        <v>2023</v>
      </c>
      <c r="K10079" s="1">
        <v>269354</v>
      </c>
      <c r="L10079" s="1">
        <v>0</v>
      </c>
      <c r="M10079" s="1">
        <f t="array" ref="M10079">SUMPRODUCT(MAX(ISNUMBER(SEARCH('Class Rules'!$B$6:$B$85,$E10079))*ISNUMBER(SEARCH('Class Rules'!$C$6:$C$85,$F10079))*'Class Rules'!$A$6:$A$85))</f>
        <v>0</v>
      </c>
      <c r="N10079" s="1" t="str">
        <f t="array" ref="N10079">IF($M10079=0,'Class Rules'!$D$3,INDEX('Class Rules'!$D$6:$D$85,MATCH($M10079,'Class Rules'!$A$6:$A$85,0)))</f>
        <v>Passenger LDV</v>
      </c>
      <c r="O10079" s="1" t="str">
        <f t="array" ref="O10079">IF(SUMPRODUCT(MAX(ISNUMBER(SEARCH(Fuel_Rules!$A$6:$A$30,$E10079))*ISNUMBER(SEARCH(Fuel_Rules!$B$6:$B$30,$F10079))*(Fuel_Rules!$A$6:$A$30&lt;&gt;"")))&gt;0,"Plug-in hybrid",IF($G10079="Diesel","Diesel","Gasoline"))</f>
        <v>Gasoline</v>
      </c>
    </row>
    <row r="10080" spans="1:15" ht="15" customHeight="1" x14ac:dyDescent="0.25">
      <c r="A10080" s="1">
        <v>2022</v>
      </c>
      <c r="B10080" s="1" t="s">
        <v>12135</v>
      </c>
      <c r="C10080" s="1" t="s">
        <v>1851</v>
      </c>
      <c r="D10080" s="1" t="s">
        <v>12755</v>
      </c>
      <c r="E10080" s="1" t="s">
        <v>1831</v>
      </c>
      <c r="F10080" s="1" t="s">
        <v>10507</v>
      </c>
      <c r="G10080" s="1" t="s">
        <v>103</v>
      </c>
      <c r="H10080" s="1" t="s">
        <v>437</v>
      </c>
      <c r="I10080" s="1">
        <v>3.5</v>
      </c>
      <c r="J10080" s="1">
        <v>2023</v>
      </c>
      <c r="K10080" s="1">
        <v>513078</v>
      </c>
      <c r="L10080" s="1">
        <v>0</v>
      </c>
      <c r="M10080" s="1">
        <f t="array" ref="M10080">SUMPRODUCT(MAX(ISNUMBER(SEARCH('Class Rules'!$B$6:$B$85,$E10080))*ISNUMBER(SEARCH('Class Rules'!$C$6:$C$85,$F10080))*'Class Rules'!$A$6:$A$85))</f>
        <v>0</v>
      </c>
      <c r="N10080" s="1" t="str">
        <f t="array" ref="N10080">IF($M10080=0,'Class Rules'!$D$3,INDEX('Class Rules'!$D$6:$D$85,MATCH($M10080,'Class Rules'!$A$6:$A$85,0)))</f>
        <v>Passenger LDV</v>
      </c>
      <c r="O10080" s="1" t="str">
        <f t="array" ref="O10080">IF(SUMPRODUCT(MAX(ISNUMBER(SEARCH(Fuel_Rules!$A$6:$A$30,$E10080))*ISNUMBER(SEARCH(Fuel_Rules!$B$6:$B$30,$F10080))*(Fuel_Rules!$A$6:$A$30&lt;&gt;"")))&gt;0,"Plug-in hybrid",IF($G10080="Diesel","Diesel","Gasoline"))</f>
        <v>Gasoline</v>
      </c>
    </row>
    <row r="10081" spans="1:15" ht="15" customHeight="1" x14ac:dyDescent="0.25">
      <c r="A10081" s="1">
        <v>2022</v>
      </c>
      <c r="B10081" s="1" t="s">
        <v>12135</v>
      </c>
      <c r="C10081" s="1" t="s">
        <v>1854</v>
      </c>
      <c r="D10081" s="1" t="s">
        <v>12756</v>
      </c>
      <c r="E10081" s="1" t="s">
        <v>1831</v>
      </c>
      <c r="F10081" s="1" t="s">
        <v>10509</v>
      </c>
      <c r="G10081" s="1" t="s">
        <v>103</v>
      </c>
      <c r="H10081" s="1" t="s">
        <v>437</v>
      </c>
      <c r="I10081" s="1">
        <v>3.5</v>
      </c>
      <c r="J10081" s="1">
        <v>2023</v>
      </c>
      <c r="K10081" s="1">
        <v>523118</v>
      </c>
      <c r="L10081" s="1">
        <v>0</v>
      </c>
      <c r="M10081" s="1">
        <f t="array" ref="M10081">SUMPRODUCT(MAX(ISNUMBER(SEARCH('Class Rules'!$B$6:$B$85,$E10081))*ISNUMBER(SEARCH('Class Rules'!$C$6:$C$85,$F10081))*'Class Rules'!$A$6:$A$85))</f>
        <v>0</v>
      </c>
      <c r="N10081" s="1" t="str">
        <f t="array" ref="N10081">IF($M10081=0,'Class Rules'!$D$3,INDEX('Class Rules'!$D$6:$D$85,MATCH($M10081,'Class Rules'!$A$6:$A$85,0)))</f>
        <v>Passenger LDV</v>
      </c>
      <c r="O10081" s="1" t="str">
        <f t="array" ref="O10081">IF(SUMPRODUCT(MAX(ISNUMBER(SEARCH(Fuel_Rules!$A$6:$A$30,$E10081))*ISNUMBER(SEARCH(Fuel_Rules!$B$6:$B$30,$F10081))*(Fuel_Rules!$A$6:$A$30&lt;&gt;"")))&gt;0,"Plug-in hybrid",IF($G10081="Diesel","Diesel","Gasoline"))</f>
        <v>Gasoline</v>
      </c>
    </row>
    <row r="10082" spans="1:15" ht="15" customHeight="1" x14ac:dyDescent="0.25">
      <c r="A10082" s="1">
        <v>2022</v>
      </c>
      <c r="B10082" s="1" t="s">
        <v>12135</v>
      </c>
      <c r="C10082" s="1" t="s">
        <v>5627</v>
      </c>
      <c r="D10082" s="1" t="s">
        <v>12757</v>
      </c>
      <c r="E10082" s="1" t="s">
        <v>1831</v>
      </c>
      <c r="F10082" s="1" t="s">
        <v>10511</v>
      </c>
      <c r="G10082" s="1" t="s">
        <v>103</v>
      </c>
      <c r="H10082" s="1" t="s">
        <v>437</v>
      </c>
      <c r="I10082" s="1">
        <v>2.5</v>
      </c>
      <c r="J10082" s="1">
        <v>2023</v>
      </c>
      <c r="K10082" s="1">
        <v>392986</v>
      </c>
      <c r="L10082" s="1">
        <v>0</v>
      </c>
      <c r="M10082" s="1">
        <f t="array" ref="M10082">SUMPRODUCT(MAX(ISNUMBER(SEARCH('Class Rules'!$B$6:$B$85,$E10082))*ISNUMBER(SEARCH('Class Rules'!$C$6:$C$85,$F10082))*'Class Rules'!$A$6:$A$85))</f>
        <v>0</v>
      </c>
      <c r="N10082" s="1" t="str">
        <f t="array" ref="N10082">IF($M10082=0,'Class Rules'!$D$3,INDEX('Class Rules'!$D$6:$D$85,MATCH($M10082,'Class Rules'!$A$6:$A$85,0)))</f>
        <v>Passenger LDV</v>
      </c>
      <c r="O10082" s="1" t="str">
        <f t="array" ref="O10082">IF(SUMPRODUCT(MAX(ISNUMBER(SEARCH(Fuel_Rules!$A$6:$A$30,$E10082))*ISNUMBER(SEARCH(Fuel_Rules!$B$6:$B$30,$F10082))*(Fuel_Rules!$A$6:$A$30&lt;&gt;"")))&gt;0,"Plug-in hybrid",IF($G10082="Diesel","Diesel","Gasoline"))</f>
        <v>Gasoline</v>
      </c>
    </row>
    <row r="10083" spans="1:15" ht="15" customHeight="1" x14ac:dyDescent="0.25">
      <c r="A10083" s="1">
        <v>2022</v>
      </c>
      <c r="B10083" s="1" t="s">
        <v>12135</v>
      </c>
      <c r="C10083" s="1" t="s">
        <v>5630</v>
      </c>
      <c r="D10083" s="1" t="s">
        <v>12758</v>
      </c>
      <c r="E10083" s="1" t="s">
        <v>1831</v>
      </c>
      <c r="F10083" s="1" t="s">
        <v>10513</v>
      </c>
      <c r="G10083" s="1" t="s">
        <v>103</v>
      </c>
      <c r="H10083" s="1" t="s">
        <v>437</v>
      </c>
      <c r="I10083" s="1">
        <v>2.5</v>
      </c>
      <c r="J10083" s="1">
        <v>2023</v>
      </c>
      <c r="K10083" s="1">
        <v>357086</v>
      </c>
      <c r="L10083" s="1">
        <v>0</v>
      </c>
      <c r="M10083" s="1">
        <f t="array" ref="M10083">SUMPRODUCT(MAX(ISNUMBER(SEARCH('Class Rules'!$B$6:$B$85,$E10083))*ISNUMBER(SEARCH('Class Rules'!$C$6:$C$85,$F10083))*'Class Rules'!$A$6:$A$85))</f>
        <v>0</v>
      </c>
      <c r="N10083" s="1" t="str">
        <f t="array" ref="N10083">IF($M10083=0,'Class Rules'!$D$3,INDEX('Class Rules'!$D$6:$D$85,MATCH($M10083,'Class Rules'!$A$6:$A$85,0)))</f>
        <v>Passenger LDV</v>
      </c>
      <c r="O10083" s="1" t="str">
        <f t="array" ref="O10083">IF(SUMPRODUCT(MAX(ISNUMBER(SEARCH(Fuel_Rules!$A$6:$A$30,$E10083))*ISNUMBER(SEARCH(Fuel_Rules!$B$6:$B$30,$F10083))*(Fuel_Rules!$A$6:$A$30&lt;&gt;"")))&gt;0,"Plug-in hybrid",IF($G10083="Diesel","Diesel","Gasoline"))</f>
        <v>Gasoline</v>
      </c>
    </row>
    <row r="10084" spans="1:15" ht="15" customHeight="1" x14ac:dyDescent="0.25">
      <c r="A10084" s="1">
        <v>2022</v>
      </c>
      <c r="B10084" s="1" t="s">
        <v>12135</v>
      </c>
      <c r="C10084" s="1" t="s">
        <v>5633</v>
      </c>
      <c r="D10084" s="1" t="s">
        <v>12759</v>
      </c>
      <c r="E10084" s="1" t="s">
        <v>1831</v>
      </c>
      <c r="F10084" s="1" t="s">
        <v>10515</v>
      </c>
      <c r="G10084" s="1" t="s">
        <v>103</v>
      </c>
      <c r="H10084" s="1" t="s">
        <v>437</v>
      </c>
      <c r="I10084" s="1">
        <v>2.5</v>
      </c>
      <c r="J10084" s="1">
        <v>2023</v>
      </c>
      <c r="K10084" s="1">
        <v>426444</v>
      </c>
      <c r="L10084" s="1">
        <v>0</v>
      </c>
      <c r="M10084" s="1">
        <f t="array" ref="M10084">SUMPRODUCT(MAX(ISNUMBER(SEARCH('Class Rules'!$B$6:$B$85,$E10084))*ISNUMBER(SEARCH('Class Rules'!$C$6:$C$85,$F10084))*'Class Rules'!$A$6:$A$85))</f>
        <v>0</v>
      </c>
      <c r="N10084" s="1" t="str">
        <f t="array" ref="N10084">IF($M10084=0,'Class Rules'!$D$3,INDEX('Class Rules'!$D$6:$D$85,MATCH($M10084,'Class Rules'!$A$6:$A$85,0)))</f>
        <v>Passenger LDV</v>
      </c>
      <c r="O10084" s="1" t="str">
        <f t="array" ref="O10084">IF(SUMPRODUCT(MAX(ISNUMBER(SEARCH(Fuel_Rules!$A$6:$A$30,$E10084))*ISNUMBER(SEARCH(Fuel_Rules!$B$6:$B$30,$F10084))*(Fuel_Rules!$A$6:$A$30&lt;&gt;"")))&gt;0,"Plug-in hybrid",IF($G10084="Diesel","Diesel","Gasoline"))</f>
        <v>Gasoline</v>
      </c>
    </row>
    <row r="10085" spans="1:15" ht="15" customHeight="1" x14ac:dyDescent="0.25">
      <c r="A10085" s="1">
        <v>2022</v>
      </c>
      <c r="B10085" s="1" t="s">
        <v>12135</v>
      </c>
      <c r="C10085" s="1" t="s">
        <v>1857</v>
      </c>
      <c r="D10085" s="1" t="s">
        <v>12760</v>
      </c>
      <c r="E10085" s="1" t="s">
        <v>1859</v>
      </c>
      <c r="F10085" s="1" t="s">
        <v>1860</v>
      </c>
      <c r="G10085" s="1" t="s">
        <v>103</v>
      </c>
      <c r="H10085" s="1" t="s">
        <v>298</v>
      </c>
      <c r="I10085" s="1">
        <v>1.8</v>
      </c>
      <c r="J10085" s="1">
        <v>2023</v>
      </c>
      <c r="K10085" s="1">
        <v>74271</v>
      </c>
      <c r="L10085" s="1">
        <v>0</v>
      </c>
      <c r="M10085" s="1">
        <f t="array" ref="M10085">SUMPRODUCT(MAX(ISNUMBER(SEARCH('Class Rules'!$B$6:$B$85,$E10085))*ISNUMBER(SEARCH('Class Rules'!$C$6:$C$85,$F10085))*'Class Rules'!$A$6:$A$85))</f>
        <v>0</v>
      </c>
      <c r="N10085" s="1" t="str">
        <f t="array" ref="N10085">IF($M10085=0,'Class Rules'!$D$3,INDEX('Class Rules'!$D$6:$D$85,MATCH($M10085,'Class Rules'!$A$6:$A$85,0)))</f>
        <v>Passenger LDV</v>
      </c>
      <c r="O10085" s="1" t="str">
        <f t="array" ref="O10085">IF(SUMPRODUCT(MAX(ISNUMBER(SEARCH(Fuel_Rules!$A$6:$A$30,$E10085))*ISNUMBER(SEARCH(Fuel_Rules!$B$6:$B$30,$F10085))*(Fuel_Rules!$A$6:$A$30&lt;&gt;"")))&gt;0,"Plug-in hybrid",IF($G10085="Diesel","Diesel","Gasoline"))</f>
        <v>Gasoline</v>
      </c>
    </row>
    <row r="10086" spans="1:15" ht="15" customHeight="1" x14ac:dyDescent="0.25">
      <c r="A10086" s="1">
        <v>2022</v>
      </c>
      <c r="B10086" s="1" t="s">
        <v>12135</v>
      </c>
      <c r="C10086" s="1" t="s">
        <v>1867</v>
      </c>
      <c r="D10086" s="1" t="s">
        <v>12761</v>
      </c>
      <c r="E10086" s="1" t="s">
        <v>1859</v>
      </c>
      <c r="F10086" s="1" t="s">
        <v>1869</v>
      </c>
      <c r="G10086" s="1" t="s">
        <v>103</v>
      </c>
      <c r="H10086" s="1" t="s">
        <v>437</v>
      </c>
      <c r="I10086" s="1">
        <v>2</v>
      </c>
      <c r="J10086" s="1">
        <v>2023</v>
      </c>
      <c r="K10086" s="1">
        <v>142990</v>
      </c>
      <c r="L10086" s="1">
        <v>0</v>
      </c>
      <c r="M10086" s="1">
        <f t="array" ref="M10086">SUMPRODUCT(MAX(ISNUMBER(SEARCH('Class Rules'!$B$6:$B$85,$E10086))*ISNUMBER(SEARCH('Class Rules'!$C$6:$C$85,$F10086))*'Class Rules'!$A$6:$A$85))</f>
        <v>0</v>
      </c>
      <c r="N10086" s="1" t="str">
        <f t="array" ref="N10086">IF($M10086=0,'Class Rules'!$D$3,INDEX('Class Rules'!$D$6:$D$85,MATCH($M10086,'Class Rules'!$A$6:$A$85,0)))</f>
        <v>Passenger LDV</v>
      </c>
      <c r="O10086" s="1" t="str">
        <f t="array" ref="O10086">IF(SUMPRODUCT(MAX(ISNUMBER(SEARCH(Fuel_Rules!$A$6:$A$30,$E10086))*ISNUMBER(SEARCH(Fuel_Rules!$B$6:$B$30,$F10086))*(Fuel_Rules!$A$6:$A$30&lt;&gt;"")))&gt;0,"Plug-in hybrid",IF($G10086="Diesel","Diesel","Gasoline"))</f>
        <v>Gasoline</v>
      </c>
    </row>
    <row r="10087" spans="1:15" ht="15" customHeight="1" x14ac:dyDescent="0.25">
      <c r="A10087" s="1">
        <v>2022</v>
      </c>
      <c r="B10087" s="1" t="s">
        <v>12135</v>
      </c>
      <c r="C10087" s="1" t="s">
        <v>1874</v>
      </c>
      <c r="D10087" s="1" t="s">
        <v>12762</v>
      </c>
      <c r="E10087" s="1" t="s">
        <v>1872</v>
      </c>
      <c r="F10087" s="1" t="s">
        <v>1876</v>
      </c>
      <c r="G10087" s="1" t="s">
        <v>103</v>
      </c>
      <c r="H10087" s="1" t="s">
        <v>437</v>
      </c>
      <c r="I10087" s="1">
        <v>3</v>
      </c>
      <c r="J10087" s="1">
        <v>2023</v>
      </c>
      <c r="K10087" s="1">
        <v>988217</v>
      </c>
      <c r="L10087" s="1">
        <v>0</v>
      </c>
      <c r="M10087" s="1">
        <f t="array" ref="M10087">SUMPRODUCT(MAX(ISNUMBER(SEARCH('Class Rules'!$B$6:$B$85,$E10087))*ISNUMBER(SEARCH('Class Rules'!$C$6:$C$85,$F10087))*'Class Rules'!$A$6:$A$85))</f>
        <v>0</v>
      </c>
      <c r="N10087" s="1" t="str">
        <f t="array" ref="N10087">IF($M10087=0,'Class Rules'!$D$3,INDEX('Class Rules'!$D$6:$D$85,MATCH($M10087,'Class Rules'!$A$6:$A$85,0)))</f>
        <v>Passenger LDV</v>
      </c>
      <c r="O10087" s="1" t="str">
        <f t="array" ref="O10087">IF(SUMPRODUCT(MAX(ISNUMBER(SEARCH(Fuel_Rules!$A$6:$A$30,$E10087))*ISNUMBER(SEARCH(Fuel_Rules!$B$6:$B$30,$F10087))*(Fuel_Rules!$A$6:$A$30&lt;&gt;"")))&gt;0,"Plug-in hybrid",IF($G10087="Diesel","Diesel","Gasoline"))</f>
        <v>Gasoline</v>
      </c>
    </row>
    <row r="10088" spans="1:15" ht="15" customHeight="1" x14ac:dyDescent="0.25">
      <c r="A10088" s="1">
        <v>2022</v>
      </c>
      <c r="B10088" s="1" t="s">
        <v>12135</v>
      </c>
      <c r="C10088" s="1" t="s">
        <v>1880</v>
      </c>
      <c r="D10088" s="1" t="s">
        <v>12763</v>
      </c>
      <c r="E10088" s="1" t="s">
        <v>1872</v>
      </c>
      <c r="F10088" s="1" t="s">
        <v>1882</v>
      </c>
      <c r="G10088" s="1" t="s">
        <v>103</v>
      </c>
      <c r="H10088" s="1" t="s">
        <v>437</v>
      </c>
      <c r="I10088" s="1">
        <v>3.8</v>
      </c>
      <c r="J10088" s="1">
        <v>2023</v>
      </c>
      <c r="K10088" s="1">
        <v>2794959</v>
      </c>
      <c r="L10088" s="1">
        <v>0</v>
      </c>
      <c r="M10088" s="1">
        <f t="array" ref="M10088">SUMPRODUCT(MAX(ISNUMBER(SEARCH('Class Rules'!$B$6:$B$85,$E10088))*ISNUMBER(SEARCH('Class Rules'!$C$6:$C$85,$F10088))*'Class Rules'!$A$6:$A$85))</f>
        <v>0</v>
      </c>
      <c r="N10088" s="1" t="str">
        <f t="array" ref="N10088">IF($M10088=0,'Class Rules'!$D$3,INDEX('Class Rules'!$D$6:$D$85,MATCH($M10088,'Class Rules'!$A$6:$A$85,0)))</f>
        <v>Passenger LDV</v>
      </c>
      <c r="O10088" s="1" t="str">
        <f t="array" ref="O10088">IF(SUMPRODUCT(MAX(ISNUMBER(SEARCH(Fuel_Rules!$A$6:$A$30,$E10088))*ISNUMBER(SEARCH(Fuel_Rules!$B$6:$B$30,$F10088))*(Fuel_Rules!$A$6:$A$30&lt;&gt;"")))&gt;0,"Plug-in hybrid",IF($G10088="Diesel","Diesel","Gasoline"))</f>
        <v>Gasoline</v>
      </c>
    </row>
    <row r="10089" spans="1:15" ht="15" customHeight="1" x14ac:dyDescent="0.25">
      <c r="A10089" s="1">
        <v>2022</v>
      </c>
      <c r="B10089" s="1" t="s">
        <v>12135</v>
      </c>
      <c r="C10089" s="1" t="s">
        <v>7422</v>
      </c>
      <c r="D10089" s="1" t="s">
        <v>12764</v>
      </c>
      <c r="E10089" s="1" t="s">
        <v>1872</v>
      </c>
      <c r="F10089" s="1" t="s">
        <v>10522</v>
      </c>
      <c r="G10089" s="1" t="s">
        <v>103</v>
      </c>
      <c r="H10089" s="1" t="s">
        <v>437</v>
      </c>
      <c r="I10089" s="1">
        <v>2</v>
      </c>
      <c r="J10089" s="1">
        <v>2023</v>
      </c>
      <c r="K10089" s="1">
        <v>924000</v>
      </c>
      <c r="L10089" s="1">
        <v>0</v>
      </c>
      <c r="M10089" s="1">
        <f t="array" ref="M10089">SUMPRODUCT(MAX(ISNUMBER(SEARCH('Class Rules'!$B$6:$B$85,$E10089))*ISNUMBER(SEARCH('Class Rules'!$C$6:$C$85,$F10089))*'Class Rules'!$A$6:$A$85))</f>
        <v>0</v>
      </c>
      <c r="N10089" s="1" t="str">
        <f t="array" ref="N10089">IF($M10089=0,'Class Rules'!$D$3,INDEX('Class Rules'!$D$6:$D$85,MATCH($M10089,'Class Rules'!$A$6:$A$85,0)))</f>
        <v>Passenger LDV</v>
      </c>
      <c r="O10089" s="1" t="str">
        <f t="array" ref="O10089">IF(SUMPRODUCT(MAX(ISNUMBER(SEARCH(Fuel_Rules!$A$6:$A$30,$E10089))*ISNUMBER(SEARCH(Fuel_Rules!$B$6:$B$30,$F10089))*(Fuel_Rules!$A$6:$A$30&lt;&gt;"")))&gt;0,"Plug-in hybrid",IF($G10089="Diesel","Diesel","Gasoline"))</f>
        <v>Gasoline</v>
      </c>
    </row>
    <row r="10090" spans="1:15" ht="15" customHeight="1" x14ac:dyDescent="0.25">
      <c r="A10090" s="1">
        <v>2022</v>
      </c>
      <c r="B10090" s="1" t="s">
        <v>12135</v>
      </c>
      <c r="C10090" s="1" t="s">
        <v>1883</v>
      </c>
      <c r="D10090" s="1" t="s">
        <v>12765</v>
      </c>
      <c r="E10090" s="1" t="s">
        <v>1885</v>
      </c>
      <c r="F10090" s="1" t="s">
        <v>1886</v>
      </c>
      <c r="G10090" s="1" t="s">
        <v>103</v>
      </c>
      <c r="H10090" s="1" t="s">
        <v>298</v>
      </c>
      <c r="I10090" s="1">
        <v>4</v>
      </c>
      <c r="J10090" s="1">
        <v>2023</v>
      </c>
      <c r="K10090" s="1">
        <v>4450028</v>
      </c>
      <c r="L10090" s="1">
        <v>0</v>
      </c>
      <c r="M10090" s="1">
        <f t="array" ref="M10090">SUMPRODUCT(MAX(ISNUMBER(SEARCH('Class Rules'!$B$6:$B$85,$E10090))*ISNUMBER(SEARCH('Class Rules'!$C$6:$C$85,$F10090))*'Class Rules'!$A$6:$A$85))</f>
        <v>0</v>
      </c>
      <c r="N10090" s="1" t="str">
        <f t="array" ref="N10090">IF($M10090=0,'Class Rules'!$D$3,INDEX('Class Rules'!$D$6:$D$85,MATCH($M10090,'Class Rules'!$A$6:$A$85,0)))</f>
        <v>Passenger LDV</v>
      </c>
      <c r="O10090" s="1" t="str">
        <f t="array" ref="O10090">IF(SUMPRODUCT(MAX(ISNUMBER(SEARCH(Fuel_Rules!$A$6:$A$30,$E10090))*ISNUMBER(SEARCH(Fuel_Rules!$B$6:$B$30,$F10090))*(Fuel_Rules!$A$6:$A$30&lt;&gt;"")))&gt;0,"Plug-in hybrid",IF($G10090="Diesel","Diesel","Gasoline"))</f>
        <v>Gasoline</v>
      </c>
    </row>
    <row r="10091" spans="1:15" ht="15" customHeight="1" x14ac:dyDescent="0.25">
      <c r="A10091" s="1">
        <v>2022</v>
      </c>
      <c r="B10091" s="1" t="s">
        <v>12135</v>
      </c>
      <c r="C10091" s="1" t="s">
        <v>1887</v>
      </c>
      <c r="D10091" s="1" t="s">
        <v>12766</v>
      </c>
      <c r="E10091" s="1" t="s">
        <v>1885</v>
      </c>
      <c r="F10091" s="1" t="s">
        <v>1889</v>
      </c>
      <c r="G10091" s="1" t="s">
        <v>103</v>
      </c>
      <c r="H10091" s="1" t="s">
        <v>298</v>
      </c>
      <c r="I10091" s="1">
        <v>4</v>
      </c>
      <c r="J10091" s="1">
        <v>2023</v>
      </c>
      <c r="K10091" s="1">
        <v>4620000</v>
      </c>
      <c r="L10091" s="1">
        <v>0</v>
      </c>
      <c r="M10091" s="1">
        <f t="array" ref="M10091">SUMPRODUCT(MAX(ISNUMBER(SEARCH('Class Rules'!$B$6:$B$85,$E10091))*ISNUMBER(SEARCH('Class Rules'!$C$6:$C$85,$F10091))*'Class Rules'!$A$6:$A$85))</f>
        <v>0</v>
      </c>
      <c r="N10091" s="1" t="str">
        <f t="array" ref="N10091">IF($M10091=0,'Class Rules'!$D$3,INDEX('Class Rules'!$D$6:$D$85,MATCH($M10091,'Class Rules'!$A$6:$A$85,0)))</f>
        <v>Passenger LDV</v>
      </c>
      <c r="O10091" s="1" t="str">
        <f t="array" ref="O10091">IF(SUMPRODUCT(MAX(ISNUMBER(SEARCH(Fuel_Rules!$A$6:$A$30,$E10091))*ISNUMBER(SEARCH(Fuel_Rules!$B$6:$B$30,$F10091))*(Fuel_Rules!$A$6:$A$30&lt;&gt;"")))&gt;0,"Plug-in hybrid",IF($G10091="Diesel","Diesel","Gasoline"))</f>
        <v>Gasoline</v>
      </c>
    </row>
    <row r="10092" spans="1:15" ht="15" customHeight="1" x14ac:dyDescent="0.25">
      <c r="A10092" s="1">
        <v>2022</v>
      </c>
      <c r="B10092" s="1" t="s">
        <v>12135</v>
      </c>
      <c r="C10092" s="1" t="s">
        <v>1890</v>
      </c>
      <c r="D10092" s="1" t="s">
        <v>12767</v>
      </c>
      <c r="E10092" s="1" t="s">
        <v>1885</v>
      </c>
      <c r="F10092" s="1" t="s">
        <v>1892</v>
      </c>
      <c r="G10092" s="1" t="s">
        <v>103</v>
      </c>
      <c r="H10092" s="1" t="s">
        <v>298</v>
      </c>
      <c r="I10092" s="1">
        <v>4</v>
      </c>
      <c r="J10092" s="1">
        <v>2023</v>
      </c>
      <c r="K10092" s="1">
        <v>3390435</v>
      </c>
      <c r="L10092" s="1">
        <v>0</v>
      </c>
      <c r="M10092" s="1">
        <f t="array" ref="M10092">SUMPRODUCT(MAX(ISNUMBER(SEARCH('Class Rules'!$B$6:$B$85,$E10092))*ISNUMBER(SEARCH('Class Rules'!$C$6:$C$85,$F10092))*'Class Rules'!$A$6:$A$85))</f>
        <v>0</v>
      </c>
      <c r="N10092" s="1" t="str">
        <f t="array" ref="N10092">IF($M10092=0,'Class Rules'!$D$3,INDEX('Class Rules'!$D$6:$D$85,MATCH($M10092,'Class Rules'!$A$6:$A$85,0)))</f>
        <v>Passenger LDV</v>
      </c>
      <c r="O10092" s="1" t="str">
        <f t="array" ref="O10092">IF(SUMPRODUCT(MAX(ISNUMBER(SEARCH(Fuel_Rules!$A$6:$A$30,$E10092))*ISNUMBER(SEARCH(Fuel_Rules!$B$6:$B$30,$F10092))*(Fuel_Rules!$A$6:$A$30&lt;&gt;"")))&gt;0,"Plug-in hybrid",IF($G10092="Diesel","Diesel","Gasoline"))</f>
        <v>Gasoline</v>
      </c>
    </row>
    <row r="10093" spans="1:15" ht="15" customHeight="1" x14ac:dyDescent="0.25">
      <c r="A10093" s="1">
        <v>2022</v>
      </c>
      <c r="B10093" s="1" t="s">
        <v>12135</v>
      </c>
      <c r="C10093" s="1" t="s">
        <v>1896</v>
      </c>
      <c r="D10093" s="1" t="s">
        <v>12768</v>
      </c>
      <c r="E10093" s="1" t="s">
        <v>1885</v>
      </c>
      <c r="F10093" s="1" t="s">
        <v>1898</v>
      </c>
      <c r="G10093" s="1" t="s">
        <v>103</v>
      </c>
      <c r="H10093" s="1" t="s">
        <v>298</v>
      </c>
      <c r="I10093" s="1">
        <v>3.8</v>
      </c>
      <c r="J10093" s="1">
        <v>2023</v>
      </c>
      <c r="K10093" s="1">
        <v>3259750</v>
      </c>
      <c r="L10093" s="1">
        <v>0</v>
      </c>
      <c r="M10093" s="1">
        <f t="array" ref="M10093">SUMPRODUCT(MAX(ISNUMBER(SEARCH('Class Rules'!$B$6:$B$85,$E10093))*ISNUMBER(SEARCH('Class Rules'!$C$6:$C$85,$F10093))*'Class Rules'!$A$6:$A$85))</f>
        <v>0</v>
      </c>
      <c r="N10093" s="1" t="str">
        <f t="array" ref="N10093">IF($M10093=0,'Class Rules'!$D$3,INDEX('Class Rules'!$D$6:$D$85,MATCH($M10093,'Class Rules'!$A$6:$A$85,0)))</f>
        <v>Passenger LDV</v>
      </c>
      <c r="O10093" s="1" t="str">
        <f t="array" ref="O10093">IF(SUMPRODUCT(MAX(ISNUMBER(SEARCH(Fuel_Rules!$A$6:$A$30,$E10093))*ISNUMBER(SEARCH(Fuel_Rules!$B$6:$B$30,$F10093))*(Fuel_Rules!$A$6:$A$30&lt;&gt;"")))&gt;0,"Plug-in hybrid",IF($G10093="Diesel","Diesel","Gasoline"))</f>
        <v>Gasoline</v>
      </c>
    </row>
    <row r="10094" spans="1:15" ht="15" customHeight="1" x14ac:dyDescent="0.25">
      <c r="A10094" s="1">
        <v>2022</v>
      </c>
      <c r="B10094" s="1" t="s">
        <v>12135</v>
      </c>
      <c r="C10094" s="1" t="s">
        <v>1909</v>
      </c>
      <c r="D10094" s="1" t="s">
        <v>12769</v>
      </c>
      <c r="E10094" s="1" t="s">
        <v>1901</v>
      </c>
      <c r="F10094" s="1" t="s">
        <v>1911</v>
      </c>
      <c r="G10094" s="1" t="s">
        <v>103</v>
      </c>
      <c r="H10094" s="1" t="s">
        <v>437</v>
      </c>
      <c r="I10094" s="1">
        <v>3</v>
      </c>
      <c r="J10094" s="1">
        <v>2023</v>
      </c>
      <c r="K10094" s="1">
        <v>667305</v>
      </c>
      <c r="L10094" s="1">
        <v>0</v>
      </c>
      <c r="M10094" s="1">
        <f t="array" ref="M10094">SUMPRODUCT(MAX(ISNUMBER(SEARCH('Class Rules'!$B$6:$B$85,$E10094))*ISNUMBER(SEARCH('Class Rules'!$C$6:$C$85,$F10094))*'Class Rules'!$A$6:$A$85))</f>
        <v>0</v>
      </c>
      <c r="N10094" s="1" t="str">
        <f t="array" ref="N10094">IF($M10094=0,'Class Rules'!$D$3,INDEX('Class Rules'!$D$6:$D$85,MATCH($M10094,'Class Rules'!$A$6:$A$85,0)))</f>
        <v>Passenger LDV</v>
      </c>
      <c r="O10094" s="1" t="str">
        <f t="array" ref="O10094">IF(SUMPRODUCT(MAX(ISNUMBER(SEARCH(Fuel_Rules!$A$6:$A$30,$E10094))*ISNUMBER(SEARCH(Fuel_Rules!$B$6:$B$30,$F10094))*(Fuel_Rules!$A$6:$A$30&lt;&gt;"")))&gt;0,"Plug-in hybrid",IF($G10094="Diesel","Diesel","Gasoline"))</f>
        <v>Gasoline</v>
      </c>
    </row>
    <row r="10095" spans="1:15" ht="15" customHeight="1" x14ac:dyDescent="0.25">
      <c r="A10095" s="1">
        <v>2022</v>
      </c>
      <c r="B10095" s="1" t="s">
        <v>12135</v>
      </c>
      <c r="C10095" s="1" t="s">
        <v>1921</v>
      </c>
      <c r="D10095" s="1" t="s">
        <v>12770</v>
      </c>
      <c r="E10095" s="1" t="s">
        <v>1901</v>
      </c>
      <c r="F10095" s="1" t="s">
        <v>1923</v>
      </c>
      <c r="G10095" s="1" t="s">
        <v>103</v>
      </c>
      <c r="H10095" s="1" t="s">
        <v>437</v>
      </c>
      <c r="I10095" s="1">
        <v>3</v>
      </c>
      <c r="J10095" s="1">
        <v>2023</v>
      </c>
      <c r="K10095" s="1">
        <v>709650</v>
      </c>
      <c r="L10095" s="1">
        <v>0</v>
      </c>
      <c r="M10095" s="1">
        <f t="array" ref="M10095">SUMPRODUCT(MAX(ISNUMBER(SEARCH('Class Rules'!$B$6:$B$85,$E10095))*ISNUMBER(SEARCH('Class Rules'!$C$6:$C$85,$F10095))*'Class Rules'!$A$6:$A$85))</f>
        <v>0</v>
      </c>
      <c r="N10095" s="1" t="str">
        <f t="array" ref="N10095">IF($M10095=0,'Class Rules'!$D$3,INDEX('Class Rules'!$D$6:$D$85,MATCH($M10095,'Class Rules'!$A$6:$A$85,0)))</f>
        <v>Passenger LDV</v>
      </c>
      <c r="O10095" s="1" t="str">
        <f t="array" ref="O10095">IF(SUMPRODUCT(MAX(ISNUMBER(SEARCH(Fuel_Rules!$A$6:$A$30,$E10095))*ISNUMBER(SEARCH(Fuel_Rules!$B$6:$B$30,$F10095))*(Fuel_Rules!$A$6:$A$30&lt;&gt;"")))&gt;0,"Plug-in hybrid",IF($G10095="Diesel","Diesel","Gasoline"))</f>
        <v>Gasoline</v>
      </c>
    </row>
    <row r="10096" spans="1:15" ht="15" customHeight="1" x14ac:dyDescent="0.25">
      <c r="A10096" s="1">
        <v>2022</v>
      </c>
      <c r="B10096" s="1" t="s">
        <v>12135</v>
      </c>
      <c r="C10096" s="1" t="s">
        <v>1930</v>
      </c>
      <c r="D10096" s="1" t="s">
        <v>12771</v>
      </c>
      <c r="E10096" s="1" t="s">
        <v>1901</v>
      </c>
      <c r="F10096" s="1" t="s">
        <v>1932</v>
      </c>
      <c r="G10096" s="1" t="s">
        <v>103</v>
      </c>
      <c r="H10096" s="1" t="s">
        <v>298</v>
      </c>
      <c r="I10096" s="1">
        <v>4</v>
      </c>
      <c r="J10096" s="1">
        <v>2023</v>
      </c>
      <c r="K10096" s="1">
        <v>876969</v>
      </c>
      <c r="L10096" s="1">
        <v>0</v>
      </c>
      <c r="M10096" s="1">
        <f t="array" ref="M10096">SUMPRODUCT(MAX(ISNUMBER(SEARCH('Class Rules'!$B$6:$B$85,$E10096))*ISNUMBER(SEARCH('Class Rules'!$C$6:$C$85,$F10096))*'Class Rules'!$A$6:$A$85))</f>
        <v>0</v>
      </c>
      <c r="N10096" s="1" t="str">
        <f t="array" ref="N10096">IF($M10096=0,'Class Rules'!$D$3,INDEX('Class Rules'!$D$6:$D$85,MATCH($M10096,'Class Rules'!$A$6:$A$85,0)))</f>
        <v>Passenger LDV</v>
      </c>
      <c r="O10096" s="1" t="str">
        <f t="array" ref="O10096">IF(SUMPRODUCT(MAX(ISNUMBER(SEARCH(Fuel_Rules!$A$6:$A$30,$E10096))*ISNUMBER(SEARCH(Fuel_Rules!$B$6:$B$30,$F10096))*(Fuel_Rules!$A$6:$A$30&lt;&gt;"")))&gt;0,"Plug-in hybrid",IF($G10096="Diesel","Diesel","Gasoline"))</f>
        <v>Gasoline</v>
      </c>
    </row>
    <row r="10097" spans="1:15" ht="15" customHeight="1" x14ac:dyDescent="0.25">
      <c r="A10097" s="1">
        <v>2022</v>
      </c>
      <c r="B10097" s="1" t="s">
        <v>12135</v>
      </c>
      <c r="C10097" s="1" t="s">
        <v>1951</v>
      </c>
      <c r="D10097" s="1" t="s">
        <v>12772</v>
      </c>
      <c r="E10097" s="1" t="s">
        <v>1901</v>
      </c>
      <c r="F10097" s="1" t="s">
        <v>1953</v>
      </c>
      <c r="G10097" s="1" t="s">
        <v>103</v>
      </c>
      <c r="H10097" s="1" t="s">
        <v>437</v>
      </c>
      <c r="I10097" s="1">
        <v>1.3</v>
      </c>
      <c r="J10097" s="1">
        <v>2023</v>
      </c>
      <c r="K10097" s="1">
        <v>299990</v>
      </c>
      <c r="L10097" s="1">
        <v>0</v>
      </c>
      <c r="M10097" s="1">
        <f t="array" ref="M10097">SUMPRODUCT(MAX(ISNUMBER(SEARCH('Class Rules'!$B$6:$B$85,$E10097))*ISNUMBER(SEARCH('Class Rules'!$C$6:$C$85,$F10097))*'Class Rules'!$A$6:$A$85))</f>
        <v>0</v>
      </c>
      <c r="N10097" s="1" t="str">
        <f t="array" ref="N10097">IF($M10097=0,'Class Rules'!$D$3,INDEX('Class Rules'!$D$6:$D$85,MATCH($M10097,'Class Rules'!$A$6:$A$85,0)))</f>
        <v>Passenger LDV</v>
      </c>
      <c r="O10097" s="1" t="str">
        <f t="array" ref="O10097">IF(SUMPRODUCT(MAX(ISNUMBER(SEARCH(Fuel_Rules!$A$6:$A$30,$E10097))*ISNUMBER(SEARCH(Fuel_Rules!$B$6:$B$30,$F10097))*(Fuel_Rules!$A$6:$A$30&lt;&gt;"")))&gt;0,"Plug-in hybrid",IF($G10097="Diesel","Diesel","Gasoline"))</f>
        <v>Gasoline</v>
      </c>
    </row>
    <row r="10098" spans="1:15" ht="15" customHeight="1" x14ac:dyDescent="0.25">
      <c r="A10098" s="1">
        <v>2022</v>
      </c>
      <c r="B10098" s="1" t="s">
        <v>12135</v>
      </c>
      <c r="C10098" s="1" t="s">
        <v>1954</v>
      </c>
      <c r="D10098" s="1" t="s">
        <v>12773</v>
      </c>
      <c r="E10098" s="1" t="s">
        <v>1901</v>
      </c>
      <c r="F10098" s="1" t="s">
        <v>1956</v>
      </c>
      <c r="G10098" s="1" t="s">
        <v>103</v>
      </c>
      <c r="H10098" s="1" t="s">
        <v>437</v>
      </c>
      <c r="I10098" s="1">
        <v>2</v>
      </c>
      <c r="J10098" s="1">
        <v>2023</v>
      </c>
      <c r="K10098" s="1">
        <v>592029</v>
      </c>
      <c r="L10098" s="1">
        <v>0</v>
      </c>
      <c r="M10098" s="1">
        <f t="array" ref="M10098">SUMPRODUCT(MAX(ISNUMBER(SEARCH('Class Rules'!$B$6:$B$85,$E10098))*ISNUMBER(SEARCH('Class Rules'!$C$6:$C$85,$F10098))*'Class Rules'!$A$6:$A$85))</f>
        <v>0</v>
      </c>
      <c r="N10098" s="1" t="str">
        <f t="array" ref="N10098">IF($M10098=0,'Class Rules'!$D$3,INDEX('Class Rules'!$D$6:$D$85,MATCH($M10098,'Class Rules'!$A$6:$A$85,0)))</f>
        <v>Passenger LDV</v>
      </c>
      <c r="O10098" s="1" t="str">
        <f t="array" ref="O10098">IF(SUMPRODUCT(MAX(ISNUMBER(SEARCH(Fuel_Rules!$A$6:$A$30,$E10098))*ISNUMBER(SEARCH(Fuel_Rules!$B$6:$B$30,$F10098))*(Fuel_Rules!$A$6:$A$30&lt;&gt;"")))&gt;0,"Plug-in hybrid",IF($G10098="Diesel","Diesel","Gasoline"))</f>
        <v>Gasoline</v>
      </c>
    </row>
    <row r="10099" spans="1:15" ht="15" customHeight="1" x14ac:dyDescent="0.25">
      <c r="A10099" s="1">
        <v>2022</v>
      </c>
      <c r="B10099" s="1" t="s">
        <v>12135</v>
      </c>
      <c r="C10099" s="1" t="s">
        <v>1960</v>
      </c>
      <c r="D10099" s="1" t="s">
        <v>12774</v>
      </c>
      <c r="E10099" s="1" t="s">
        <v>1901</v>
      </c>
      <c r="F10099" s="1" t="s">
        <v>1962</v>
      </c>
      <c r="G10099" s="1" t="s">
        <v>103</v>
      </c>
      <c r="H10099" s="1" t="s">
        <v>437</v>
      </c>
      <c r="I10099" s="1">
        <v>2</v>
      </c>
      <c r="J10099" s="1">
        <v>2023</v>
      </c>
      <c r="K10099" s="1">
        <v>339321</v>
      </c>
      <c r="L10099" s="1">
        <v>0</v>
      </c>
      <c r="M10099" s="1">
        <f t="array" ref="M10099">SUMPRODUCT(MAX(ISNUMBER(SEARCH('Class Rules'!$B$6:$B$85,$E10099))*ISNUMBER(SEARCH('Class Rules'!$C$6:$C$85,$F10099))*'Class Rules'!$A$6:$A$85))</f>
        <v>0</v>
      </c>
      <c r="N10099" s="1" t="str">
        <f t="array" ref="N10099">IF($M10099=0,'Class Rules'!$D$3,INDEX('Class Rules'!$D$6:$D$85,MATCH($M10099,'Class Rules'!$A$6:$A$85,0)))</f>
        <v>Passenger LDV</v>
      </c>
      <c r="O10099" s="1" t="str">
        <f t="array" ref="O10099">IF(SUMPRODUCT(MAX(ISNUMBER(SEARCH(Fuel_Rules!$A$6:$A$30,$E10099))*ISNUMBER(SEARCH(Fuel_Rules!$B$6:$B$30,$F10099))*(Fuel_Rules!$A$6:$A$30&lt;&gt;"")))&gt;0,"Plug-in hybrid",IF($G10099="Diesel","Diesel","Gasoline"))</f>
        <v>Gasoline</v>
      </c>
    </row>
    <row r="10100" spans="1:15" ht="15" customHeight="1" x14ac:dyDescent="0.25">
      <c r="A10100" s="1">
        <v>2022</v>
      </c>
      <c r="B10100" s="1" t="s">
        <v>12135</v>
      </c>
      <c r="C10100" s="1" t="s">
        <v>1963</v>
      </c>
      <c r="D10100" s="1" t="s">
        <v>12775</v>
      </c>
      <c r="E10100" s="1" t="s">
        <v>1901</v>
      </c>
      <c r="F10100" s="1" t="s">
        <v>1965</v>
      </c>
      <c r="G10100" s="1" t="s">
        <v>105</v>
      </c>
      <c r="H10100" s="1" t="s">
        <v>298</v>
      </c>
      <c r="I10100" s="1">
        <v>2</v>
      </c>
      <c r="J10100" s="1">
        <v>2023</v>
      </c>
      <c r="K10100" s="1">
        <v>465311</v>
      </c>
      <c r="L10100" s="1">
        <v>0</v>
      </c>
      <c r="M10100" s="1">
        <f t="array" ref="M10100">SUMPRODUCT(MAX(ISNUMBER(SEARCH('Class Rules'!$B$6:$B$85,$E10100))*ISNUMBER(SEARCH('Class Rules'!$C$6:$C$85,$F10100))*'Class Rules'!$A$6:$A$85))</f>
        <v>0</v>
      </c>
      <c r="N10100" s="1" t="str">
        <f t="array" ref="N10100">IF($M10100=0,'Class Rules'!$D$3,INDEX('Class Rules'!$D$6:$D$85,MATCH($M10100,'Class Rules'!$A$6:$A$85,0)))</f>
        <v>Passenger LDV</v>
      </c>
      <c r="O10100" s="1" t="str">
        <f t="array" ref="O10100">IF(SUMPRODUCT(MAX(ISNUMBER(SEARCH(Fuel_Rules!$A$6:$A$30,$E10100))*ISNUMBER(SEARCH(Fuel_Rules!$B$6:$B$30,$F10100))*(Fuel_Rules!$A$6:$A$30&lt;&gt;"")))&gt;0,"Plug-in hybrid",IF($G10100="Diesel","Diesel","Gasoline"))</f>
        <v>Diesel</v>
      </c>
    </row>
    <row r="10101" spans="1:15" ht="15" customHeight="1" x14ac:dyDescent="0.25">
      <c r="A10101" s="1">
        <v>2022</v>
      </c>
      <c r="B10101" s="1" t="s">
        <v>12135</v>
      </c>
      <c r="C10101" s="1" t="s">
        <v>1966</v>
      </c>
      <c r="D10101" s="1" t="s">
        <v>12776</v>
      </c>
      <c r="E10101" s="1" t="s">
        <v>1901</v>
      </c>
      <c r="F10101" s="1" t="s">
        <v>1968</v>
      </c>
      <c r="G10101" s="1" t="s">
        <v>105</v>
      </c>
      <c r="H10101" s="1" t="s">
        <v>298</v>
      </c>
      <c r="I10101" s="1">
        <v>2</v>
      </c>
      <c r="J10101" s="1">
        <v>2023</v>
      </c>
      <c r="K10101" s="1">
        <v>521136</v>
      </c>
      <c r="L10101" s="1">
        <v>0</v>
      </c>
      <c r="M10101" s="1">
        <f t="array" ref="M10101">SUMPRODUCT(MAX(ISNUMBER(SEARCH('Class Rules'!$B$6:$B$85,$E10101))*ISNUMBER(SEARCH('Class Rules'!$C$6:$C$85,$F10101))*'Class Rules'!$A$6:$A$85))</f>
        <v>0</v>
      </c>
      <c r="N10101" s="1" t="str">
        <f t="array" ref="N10101">IF($M10101=0,'Class Rules'!$D$3,INDEX('Class Rules'!$D$6:$D$85,MATCH($M10101,'Class Rules'!$A$6:$A$85,0)))</f>
        <v>Passenger LDV</v>
      </c>
      <c r="O10101" s="1" t="str">
        <f t="array" ref="O10101">IF(SUMPRODUCT(MAX(ISNUMBER(SEARCH(Fuel_Rules!$A$6:$A$30,$E10101))*ISNUMBER(SEARCH(Fuel_Rules!$B$6:$B$30,$F10101))*(Fuel_Rules!$A$6:$A$30&lt;&gt;"")))&gt;0,"Plug-in hybrid",IF($G10101="Diesel","Diesel","Gasoline"))</f>
        <v>Diesel</v>
      </c>
    </row>
    <row r="10102" spans="1:15" ht="15" customHeight="1" x14ac:dyDescent="0.25">
      <c r="A10102" s="1">
        <v>2022</v>
      </c>
      <c r="B10102" s="1" t="s">
        <v>12135</v>
      </c>
      <c r="C10102" s="1" t="s">
        <v>1969</v>
      </c>
      <c r="D10102" s="1" t="s">
        <v>12777</v>
      </c>
      <c r="E10102" s="1" t="s">
        <v>1901</v>
      </c>
      <c r="F10102" s="1" t="s">
        <v>1971</v>
      </c>
      <c r="G10102" s="1" t="s">
        <v>105</v>
      </c>
      <c r="H10102" s="1" t="s">
        <v>298</v>
      </c>
      <c r="I10102" s="1">
        <v>2.2000000000000002</v>
      </c>
      <c r="J10102" s="1">
        <v>2023</v>
      </c>
      <c r="K10102" s="1">
        <v>312748</v>
      </c>
      <c r="L10102" s="1">
        <v>0</v>
      </c>
      <c r="M10102" s="1">
        <f t="array" ref="M10102">SUMPRODUCT(MAX(ISNUMBER(SEARCH('Class Rules'!$B$6:$B$85,$E10102))*ISNUMBER(SEARCH('Class Rules'!$C$6:$C$85,$F10102))*'Class Rules'!$A$6:$A$85))</f>
        <v>58</v>
      </c>
      <c r="N10102" s="1" t="str">
        <f t="array" ref="N10102">IF($M10102=0,'Class Rules'!$D$3,INDEX('Class Rules'!$D$6:$D$85,MATCH($M10102,'Class Rules'!$A$6:$A$85,0)))</f>
        <v>Passenger HDV</v>
      </c>
      <c r="O10102" s="1" t="str">
        <f t="array" ref="O10102">IF(SUMPRODUCT(MAX(ISNUMBER(SEARCH(Fuel_Rules!$A$6:$A$30,$E10102))*ISNUMBER(SEARCH(Fuel_Rules!$B$6:$B$30,$F10102))*(Fuel_Rules!$A$6:$A$30&lt;&gt;"")))&gt;0,"Plug-in hybrid",IF($G10102="Diesel","Diesel","Gasoline"))</f>
        <v>Diesel</v>
      </c>
    </row>
    <row r="10103" spans="1:15" ht="15" customHeight="1" x14ac:dyDescent="0.25">
      <c r="A10103" s="1">
        <v>2022</v>
      </c>
      <c r="B10103" s="1" t="s">
        <v>12135</v>
      </c>
      <c r="C10103" s="1" t="s">
        <v>1972</v>
      </c>
      <c r="D10103" s="1" t="s">
        <v>12778</v>
      </c>
      <c r="E10103" s="1" t="s">
        <v>1901</v>
      </c>
      <c r="F10103" s="1" t="s">
        <v>1974</v>
      </c>
      <c r="G10103" s="1" t="s">
        <v>105</v>
      </c>
      <c r="H10103" s="1" t="s">
        <v>298</v>
      </c>
      <c r="I10103" s="1">
        <v>2.2000000000000002</v>
      </c>
      <c r="J10103" s="1">
        <v>2023</v>
      </c>
      <c r="K10103" s="1">
        <v>317011</v>
      </c>
      <c r="L10103" s="1">
        <v>0</v>
      </c>
      <c r="M10103" s="1">
        <f t="array" ref="M10103">SUMPRODUCT(MAX(ISNUMBER(SEARCH('Class Rules'!$B$6:$B$85,$E10103))*ISNUMBER(SEARCH('Class Rules'!$C$6:$C$85,$F10103))*'Class Rules'!$A$6:$A$85))</f>
        <v>58</v>
      </c>
      <c r="N10103" s="1" t="str">
        <f t="array" ref="N10103">IF($M10103=0,'Class Rules'!$D$3,INDEX('Class Rules'!$D$6:$D$85,MATCH($M10103,'Class Rules'!$A$6:$A$85,0)))</f>
        <v>Passenger HDV</v>
      </c>
      <c r="O10103" s="1" t="str">
        <f t="array" ref="O10103">IF(SUMPRODUCT(MAX(ISNUMBER(SEARCH(Fuel_Rules!$A$6:$A$30,$E10103))*ISNUMBER(SEARCH(Fuel_Rules!$B$6:$B$30,$F10103))*(Fuel_Rules!$A$6:$A$30&lt;&gt;"")))&gt;0,"Plug-in hybrid",IF($G10103="Diesel","Diesel","Gasoline"))</f>
        <v>Diesel</v>
      </c>
    </row>
    <row r="10104" spans="1:15" ht="15" customHeight="1" x14ac:dyDescent="0.25">
      <c r="A10104" s="1">
        <v>2022</v>
      </c>
      <c r="B10104" s="1" t="s">
        <v>12135</v>
      </c>
      <c r="C10104" s="1" t="s">
        <v>1975</v>
      </c>
      <c r="D10104" s="1" t="s">
        <v>12779</v>
      </c>
      <c r="E10104" s="1" t="s">
        <v>1901</v>
      </c>
      <c r="F10104" s="1" t="s">
        <v>1977</v>
      </c>
      <c r="G10104" s="1" t="s">
        <v>105</v>
      </c>
      <c r="H10104" s="1" t="s">
        <v>298</v>
      </c>
      <c r="I10104" s="1">
        <v>2.2000000000000002</v>
      </c>
      <c r="J10104" s="1">
        <v>2023</v>
      </c>
      <c r="K10104" s="1">
        <v>344666</v>
      </c>
      <c r="L10104" s="1">
        <v>0</v>
      </c>
      <c r="M10104" s="1">
        <f t="array" ref="M10104">SUMPRODUCT(MAX(ISNUMBER(SEARCH('Class Rules'!$B$6:$B$85,$E10104))*ISNUMBER(SEARCH('Class Rules'!$C$6:$C$85,$F10104))*'Class Rules'!$A$6:$A$85))</f>
        <v>58</v>
      </c>
      <c r="N10104" s="1" t="str">
        <f t="array" ref="N10104">IF($M10104=0,'Class Rules'!$D$3,INDEX('Class Rules'!$D$6:$D$85,MATCH($M10104,'Class Rules'!$A$6:$A$85,0)))</f>
        <v>Passenger HDV</v>
      </c>
      <c r="O10104" s="1" t="str">
        <f t="array" ref="O10104">IF(SUMPRODUCT(MAX(ISNUMBER(SEARCH(Fuel_Rules!$A$6:$A$30,$E10104))*ISNUMBER(SEARCH(Fuel_Rules!$B$6:$B$30,$F10104))*(Fuel_Rules!$A$6:$A$30&lt;&gt;"")))&gt;0,"Plug-in hybrid",IF($G10104="Diesel","Diesel","Gasoline"))</f>
        <v>Diesel</v>
      </c>
    </row>
    <row r="10105" spans="1:15" ht="15" customHeight="1" x14ac:dyDescent="0.25">
      <c r="A10105" s="1">
        <v>2022</v>
      </c>
      <c r="B10105" s="1" t="s">
        <v>12135</v>
      </c>
      <c r="C10105" s="1" t="s">
        <v>1978</v>
      </c>
      <c r="D10105" s="1" t="s">
        <v>12780</v>
      </c>
      <c r="E10105" s="1" t="s">
        <v>1901</v>
      </c>
      <c r="F10105" s="1" t="s">
        <v>1980</v>
      </c>
      <c r="G10105" s="1" t="s">
        <v>105</v>
      </c>
      <c r="H10105" s="1" t="s">
        <v>298</v>
      </c>
      <c r="I10105" s="1">
        <v>2.2000000000000002</v>
      </c>
      <c r="J10105" s="1">
        <v>2023</v>
      </c>
      <c r="K10105" s="1">
        <v>322375</v>
      </c>
      <c r="L10105" s="1">
        <v>0</v>
      </c>
      <c r="M10105" s="1">
        <f t="array" ref="M10105">SUMPRODUCT(MAX(ISNUMBER(SEARCH('Class Rules'!$B$6:$B$85,$E10105))*ISNUMBER(SEARCH('Class Rules'!$C$6:$C$85,$F10105))*'Class Rules'!$A$6:$A$85))</f>
        <v>58</v>
      </c>
      <c r="N10105" s="1" t="str">
        <f t="array" ref="N10105">IF($M10105=0,'Class Rules'!$D$3,INDEX('Class Rules'!$D$6:$D$85,MATCH($M10105,'Class Rules'!$A$6:$A$85,0)))</f>
        <v>Passenger HDV</v>
      </c>
      <c r="O10105" s="1" t="str">
        <f t="array" ref="O10105">IF(SUMPRODUCT(MAX(ISNUMBER(SEARCH(Fuel_Rules!$A$6:$A$30,$E10105))*ISNUMBER(SEARCH(Fuel_Rules!$B$6:$B$30,$F10105))*(Fuel_Rules!$A$6:$A$30&lt;&gt;"")))&gt;0,"Plug-in hybrid",IF($G10105="Diesel","Diesel","Gasoline"))</f>
        <v>Diesel</v>
      </c>
    </row>
    <row r="10106" spans="1:15" ht="15" customHeight="1" x14ac:dyDescent="0.25">
      <c r="A10106" s="1">
        <v>2022</v>
      </c>
      <c r="B10106" s="1" t="s">
        <v>12135</v>
      </c>
      <c r="C10106" s="1" t="s">
        <v>1981</v>
      </c>
      <c r="D10106" s="1" t="s">
        <v>12781</v>
      </c>
      <c r="E10106" s="1" t="s">
        <v>1901</v>
      </c>
      <c r="F10106" s="1" t="s">
        <v>1983</v>
      </c>
      <c r="G10106" s="1" t="s">
        <v>103</v>
      </c>
      <c r="H10106" s="1" t="s">
        <v>437</v>
      </c>
      <c r="I10106" s="1">
        <v>2</v>
      </c>
      <c r="J10106" s="1">
        <v>2023</v>
      </c>
      <c r="K10106" s="1">
        <v>610748</v>
      </c>
      <c r="L10106" s="1">
        <v>0</v>
      </c>
      <c r="M10106" s="1">
        <f t="array" ref="M10106">SUMPRODUCT(MAX(ISNUMBER(SEARCH('Class Rules'!$B$6:$B$85,$E10106))*ISNUMBER(SEARCH('Class Rules'!$C$6:$C$85,$F10106))*'Class Rules'!$A$6:$A$85))</f>
        <v>0</v>
      </c>
      <c r="N10106" s="1" t="str">
        <f t="array" ref="N10106">IF($M10106=0,'Class Rules'!$D$3,INDEX('Class Rules'!$D$6:$D$85,MATCH($M10106,'Class Rules'!$A$6:$A$85,0)))</f>
        <v>Passenger LDV</v>
      </c>
      <c r="O10106" s="1" t="str">
        <f t="array" ref="O10106">IF(SUMPRODUCT(MAX(ISNUMBER(SEARCH(Fuel_Rules!$A$6:$A$30,$E10106))*ISNUMBER(SEARCH(Fuel_Rules!$B$6:$B$30,$F10106))*(Fuel_Rules!$A$6:$A$30&lt;&gt;"")))&gt;0,"Plug-in hybrid",IF($G10106="Diesel","Diesel","Gasoline"))</f>
        <v>Gasoline</v>
      </c>
    </row>
    <row r="10107" spans="1:15" ht="15" customHeight="1" x14ac:dyDescent="0.25">
      <c r="A10107" s="1">
        <v>2022</v>
      </c>
      <c r="B10107" s="1" t="s">
        <v>12135</v>
      </c>
      <c r="C10107" s="1" t="s">
        <v>1981</v>
      </c>
      <c r="D10107" s="1" t="s">
        <v>12782</v>
      </c>
      <c r="E10107" s="1" t="s">
        <v>1901</v>
      </c>
      <c r="F10107" s="1" t="s">
        <v>1983</v>
      </c>
      <c r="G10107" s="1" t="s">
        <v>103</v>
      </c>
      <c r="H10107" s="1" t="s">
        <v>437</v>
      </c>
      <c r="I10107" s="1">
        <v>2</v>
      </c>
      <c r="J10107" s="1">
        <v>2023</v>
      </c>
      <c r="K10107" s="1">
        <v>583847</v>
      </c>
      <c r="L10107" s="1">
        <v>0</v>
      </c>
      <c r="M10107" s="1">
        <f t="array" ref="M10107">SUMPRODUCT(MAX(ISNUMBER(SEARCH('Class Rules'!$B$6:$B$85,$E10107))*ISNUMBER(SEARCH('Class Rules'!$C$6:$C$85,$F10107))*'Class Rules'!$A$6:$A$85))</f>
        <v>0</v>
      </c>
      <c r="N10107" s="1" t="str">
        <f t="array" ref="N10107">IF($M10107=0,'Class Rules'!$D$3,INDEX('Class Rules'!$D$6:$D$85,MATCH($M10107,'Class Rules'!$A$6:$A$85,0)))</f>
        <v>Passenger LDV</v>
      </c>
      <c r="O10107" s="1" t="str">
        <f t="array" ref="O10107">IF(SUMPRODUCT(MAX(ISNUMBER(SEARCH(Fuel_Rules!$A$6:$A$30,$E10107))*ISNUMBER(SEARCH(Fuel_Rules!$B$6:$B$30,$F10107))*(Fuel_Rules!$A$6:$A$30&lt;&gt;"")))&gt;0,"Plug-in hybrid",IF($G10107="Diesel","Diesel","Gasoline"))</f>
        <v>Gasoline</v>
      </c>
    </row>
    <row r="10108" spans="1:15" ht="15" customHeight="1" x14ac:dyDescent="0.25">
      <c r="A10108" s="1">
        <v>2022</v>
      </c>
      <c r="B10108" s="1" t="s">
        <v>12135</v>
      </c>
      <c r="C10108" s="1" t="s">
        <v>1984</v>
      </c>
      <c r="D10108" s="1" t="s">
        <v>12783</v>
      </c>
      <c r="E10108" s="1" t="s">
        <v>1901</v>
      </c>
      <c r="F10108" s="1" t="s">
        <v>1986</v>
      </c>
      <c r="G10108" s="1" t="s">
        <v>105</v>
      </c>
      <c r="H10108" s="1" t="s">
        <v>298</v>
      </c>
      <c r="I10108" s="1">
        <v>2.2000000000000002</v>
      </c>
      <c r="J10108" s="1">
        <v>2023</v>
      </c>
      <c r="K10108" s="1">
        <v>248715</v>
      </c>
      <c r="L10108" s="1">
        <v>0</v>
      </c>
      <c r="M10108" s="1">
        <f t="array" ref="M10108">SUMPRODUCT(MAX(ISNUMBER(SEARCH('Class Rules'!$B$6:$B$85,$E10108))*ISNUMBER(SEARCH('Class Rules'!$C$6:$C$85,$F10108))*'Class Rules'!$A$6:$A$85))</f>
        <v>38</v>
      </c>
      <c r="N10108" s="1" t="str">
        <f t="array" ref="N10108">IF($M10108=0,'Class Rules'!$D$3,INDEX('Class Rules'!$D$6:$D$85,MATCH($M10108,'Class Rules'!$A$6:$A$85,0)))</f>
        <v>Freight LDV</v>
      </c>
      <c r="O10108" s="1" t="str">
        <f t="array" ref="O10108">IF(SUMPRODUCT(MAX(ISNUMBER(SEARCH(Fuel_Rules!$A$6:$A$30,$E10108))*ISNUMBER(SEARCH(Fuel_Rules!$B$6:$B$30,$F10108))*(Fuel_Rules!$A$6:$A$30&lt;&gt;"")))&gt;0,"Plug-in hybrid",IF($G10108="Diesel","Diesel","Gasoline"))</f>
        <v>Diesel</v>
      </c>
    </row>
    <row r="10109" spans="1:15" ht="15" customHeight="1" x14ac:dyDescent="0.25">
      <c r="A10109" s="1">
        <v>2022</v>
      </c>
      <c r="B10109" s="1" t="s">
        <v>12135</v>
      </c>
      <c r="C10109" s="1" t="s">
        <v>1984</v>
      </c>
      <c r="D10109" s="1" t="s">
        <v>12784</v>
      </c>
      <c r="E10109" s="1" t="s">
        <v>1901</v>
      </c>
      <c r="F10109" s="1" t="s">
        <v>1986</v>
      </c>
      <c r="G10109" s="1" t="s">
        <v>105</v>
      </c>
      <c r="H10109" s="1" t="s">
        <v>298</v>
      </c>
      <c r="I10109" s="1">
        <v>2.2000000000000002</v>
      </c>
      <c r="J10109" s="1">
        <v>2023</v>
      </c>
      <c r="K10109" s="1">
        <v>221100</v>
      </c>
      <c r="L10109" s="1">
        <v>0</v>
      </c>
      <c r="M10109" s="1">
        <f t="array" ref="M10109">SUMPRODUCT(MAX(ISNUMBER(SEARCH('Class Rules'!$B$6:$B$85,$E10109))*ISNUMBER(SEARCH('Class Rules'!$C$6:$C$85,$F10109))*'Class Rules'!$A$6:$A$85))</f>
        <v>38</v>
      </c>
      <c r="N10109" s="1" t="str">
        <f t="array" ref="N10109">IF($M10109=0,'Class Rules'!$D$3,INDEX('Class Rules'!$D$6:$D$85,MATCH($M10109,'Class Rules'!$A$6:$A$85,0)))</f>
        <v>Freight LDV</v>
      </c>
      <c r="O10109" s="1" t="str">
        <f t="array" ref="O10109">IF(SUMPRODUCT(MAX(ISNUMBER(SEARCH(Fuel_Rules!$A$6:$A$30,$E10109))*ISNUMBER(SEARCH(Fuel_Rules!$B$6:$B$30,$F10109))*(Fuel_Rules!$A$6:$A$30&lt;&gt;"")))&gt;0,"Plug-in hybrid",IF($G10109="Diesel","Diesel","Gasoline"))</f>
        <v>Diesel</v>
      </c>
    </row>
    <row r="10110" spans="1:15" ht="15" customHeight="1" x14ac:dyDescent="0.25">
      <c r="A10110" s="1">
        <v>2022</v>
      </c>
      <c r="B10110" s="1" t="s">
        <v>12135</v>
      </c>
      <c r="C10110" s="1" t="s">
        <v>1987</v>
      </c>
      <c r="D10110" s="1" t="s">
        <v>12785</v>
      </c>
      <c r="E10110" s="1" t="s">
        <v>1901</v>
      </c>
      <c r="F10110" s="1" t="s">
        <v>1989</v>
      </c>
      <c r="G10110" s="1" t="s">
        <v>105</v>
      </c>
      <c r="H10110" s="1" t="s">
        <v>298</v>
      </c>
      <c r="I10110" s="1">
        <v>2.2000000000000002</v>
      </c>
      <c r="J10110" s="1">
        <v>2023</v>
      </c>
      <c r="K10110" s="1">
        <v>240673</v>
      </c>
      <c r="L10110" s="1">
        <v>0</v>
      </c>
      <c r="M10110" s="1">
        <f t="array" ref="M10110">SUMPRODUCT(MAX(ISNUMBER(SEARCH('Class Rules'!$B$6:$B$85,$E10110))*ISNUMBER(SEARCH('Class Rules'!$C$6:$C$85,$F10110))*'Class Rules'!$A$6:$A$85))</f>
        <v>38</v>
      </c>
      <c r="N10110" s="1" t="str">
        <f t="array" ref="N10110">IF($M10110=0,'Class Rules'!$D$3,INDEX('Class Rules'!$D$6:$D$85,MATCH($M10110,'Class Rules'!$A$6:$A$85,0)))</f>
        <v>Freight LDV</v>
      </c>
      <c r="O10110" s="1" t="str">
        <f t="array" ref="O10110">IF(SUMPRODUCT(MAX(ISNUMBER(SEARCH(Fuel_Rules!$A$6:$A$30,$E10110))*ISNUMBER(SEARCH(Fuel_Rules!$B$6:$B$30,$F10110))*(Fuel_Rules!$A$6:$A$30&lt;&gt;"")))&gt;0,"Plug-in hybrid",IF($G10110="Diesel","Diesel","Gasoline"))</f>
        <v>Diesel</v>
      </c>
    </row>
    <row r="10111" spans="1:15" ht="15" customHeight="1" x14ac:dyDescent="0.25">
      <c r="A10111" s="1">
        <v>2022</v>
      </c>
      <c r="B10111" s="1" t="s">
        <v>12135</v>
      </c>
      <c r="C10111" s="1" t="s">
        <v>1987</v>
      </c>
      <c r="D10111" s="1" t="s">
        <v>12786</v>
      </c>
      <c r="E10111" s="1" t="s">
        <v>1901</v>
      </c>
      <c r="F10111" s="1" t="s">
        <v>1989</v>
      </c>
      <c r="G10111" s="1" t="s">
        <v>105</v>
      </c>
      <c r="H10111" s="1" t="s">
        <v>298</v>
      </c>
      <c r="I10111" s="1">
        <v>2.2000000000000002</v>
      </c>
      <c r="J10111" s="1">
        <v>2023</v>
      </c>
      <c r="K10111" s="1">
        <v>213813</v>
      </c>
      <c r="L10111" s="1">
        <v>0</v>
      </c>
      <c r="M10111" s="1">
        <f t="array" ref="M10111">SUMPRODUCT(MAX(ISNUMBER(SEARCH('Class Rules'!$B$6:$B$85,$E10111))*ISNUMBER(SEARCH('Class Rules'!$C$6:$C$85,$F10111))*'Class Rules'!$A$6:$A$85))</f>
        <v>38</v>
      </c>
      <c r="N10111" s="1" t="str">
        <f t="array" ref="N10111">IF($M10111=0,'Class Rules'!$D$3,INDEX('Class Rules'!$D$6:$D$85,MATCH($M10111,'Class Rules'!$A$6:$A$85,0)))</f>
        <v>Freight LDV</v>
      </c>
      <c r="O10111" s="1" t="str">
        <f t="array" ref="O10111">IF(SUMPRODUCT(MAX(ISNUMBER(SEARCH(Fuel_Rules!$A$6:$A$30,$E10111))*ISNUMBER(SEARCH(Fuel_Rules!$B$6:$B$30,$F10111))*(Fuel_Rules!$A$6:$A$30&lt;&gt;"")))&gt;0,"Plug-in hybrid",IF($G10111="Diesel","Diesel","Gasoline"))</f>
        <v>Diesel</v>
      </c>
    </row>
    <row r="10112" spans="1:15" ht="15" customHeight="1" x14ac:dyDescent="0.25">
      <c r="A10112" s="1">
        <v>2022</v>
      </c>
      <c r="B10112" s="1" t="s">
        <v>12135</v>
      </c>
      <c r="C10112" s="1" t="s">
        <v>1990</v>
      </c>
      <c r="D10112" s="1" t="s">
        <v>12787</v>
      </c>
      <c r="E10112" s="1" t="s">
        <v>1901</v>
      </c>
      <c r="F10112" s="1" t="s">
        <v>1992</v>
      </c>
      <c r="G10112" s="1" t="s">
        <v>105</v>
      </c>
      <c r="H10112" s="1" t="s">
        <v>298</v>
      </c>
      <c r="I10112" s="1">
        <v>2.2000000000000002</v>
      </c>
      <c r="J10112" s="1">
        <v>2023</v>
      </c>
      <c r="K10112" s="1">
        <v>257589</v>
      </c>
      <c r="L10112" s="1">
        <v>0</v>
      </c>
      <c r="M10112" s="1">
        <f t="array" ref="M10112">SUMPRODUCT(MAX(ISNUMBER(SEARCH('Class Rules'!$B$6:$B$85,$E10112))*ISNUMBER(SEARCH('Class Rules'!$C$6:$C$85,$F10112))*'Class Rules'!$A$6:$A$85))</f>
        <v>38</v>
      </c>
      <c r="N10112" s="1" t="str">
        <f t="array" ref="N10112">IF($M10112=0,'Class Rules'!$D$3,INDEX('Class Rules'!$D$6:$D$85,MATCH($M10112,'Class Rules'!$A$6:$A$85,0)))</f>
        <v>Freight LDV</v>
      </c>
      <c r="O10112" s="1" t="str">
        <f t="array" ref="O10112">IF(SUMPRODUCT(MAX(ISNUMBER(SEARCH(Fuel_Rules!$A$6:$A$30,$E10112))*ISNUMBER(SEARCH(Fuel_Rules!$B$6:$B$30,$F10112))*(Fuel_Rules!$A$6:$A$30&lt;&gt;"")))&gt;0,"Plug-in hybrid",IF($G10112="Diesel","Diesel","Gasoline"))</f>
        <v>Diesel</v>
      </c>
    </row>
    <row r="10113" spans="1:15" ht="15" customHeight="1" x14ac:dyDescent="0.25">
      <c r="A10113" s="1">
        <v>2022</v>
      </c>
      <c r="B10113" s="1" t="s">
        <v>12135</v>
      </c>
      <c r="C10113" s="1" t="s">
        <v>1990</v>
      </c>
      <c r="D10113" s="1" t="s">
        <v>12788</v>
      </c>
      <c r="E10113" s="1" t="s">
        <v>1901</v>
      </c>
      <c r="F10113" s="1" t="s">
        <v>1992</v>
      </c>
      <c r="G10113" s="1" t="s">
        <v>105</v>
      </c>
      <c r="H10113" s="1" t="s">
        <v>298</v>
      </c>
      <c r="I10113" s="1">
        <v>2.2000000000000002</v>
      </c>
      <c r="J10113" s="1">
        <v>2023</v>
      </c>
      <c r="K10113" s="1">
        <v>231045</v>
      </c>
      <c r="L10113" s="1">
        <v>0</v>
      </c>
      <c r="M10113" s="1">
        <f t="array" ref="M10113">SUMPRODUCT(MAX(ISNUMBER(SEARCH('Class Rules'!$B$6:$B$85,$E10113))*ISNUMBER(SEARCH('Class Rules'!$C$6:$C$85,$F10113))*'Class Rules'!$A$6:$A$85))</f>
        <v>38</v>
      </c>
      <c r="N10113" s="1" t="str">
        <f t="array" ref="N10113">IF($M10113=0,'Class Rules'!$D$3,INDEX('Class Rules'!$D$6:$D$85,MATCH($M10113,'Class Rules'!$A$6:$A$85,0)))</f>
        <v>Freight LDV</v>
      </c>
      <c r="O10113" s="1" t="str">
        <f t="array" ref="O10113">IF(SUMPRODUCT(MAX(ISNUMBER(SEARCH(Fuel_Rules!$A$6:$A$30,$E10113))*ISNUMBER(SEARCH(Fuel_Rules!$B$6:$B$30,$F10113))*(Fuel_Rules!$A$6:$A$30&lt;&gt;"")))&gt;0,"Plug-in hybrid",IF($G10113="Diesel","Diesel","Gasoline"))</f>
        <v>Diesel</v>
      </c>
    </row>
    <row r="10114" spans="1:15" ht="15" customHeight="1" x14ac:dyDescent="0.25">
      <c r="A10114" s="1">
        <v>2022</v>
      </c>
      <c r="B10114" s="1" t="s">
        <v>12135</v>
      </c>
      <c r="C10114" s="1" t="s">
        <v>1993</v>
      </c>
      <c r="D10114" s="1" t="s">
        <v>12789</v>
      </c>
      <c r="E10114" s="1" t="s">
        <v>1901</v>
      </c>
      <c r="F10114" s="1" t="s">
        <v>1995</v>
      </c>
      <c r="G10114" s="1" t="s">
        <v>105</v>
      </c>
      <c r="H10114" s="1" t="s">
        <v>298</v>
      </c>
      <c r="I10114" s="1">
        <v>2.2000000000000002</v>
      </c>
      <c r="J10114" s="1">
        <v>2023</v>
      </c>
      <c r="K10114" s="1">
        <v>218777</v>
      </c>
      <c r="L10114" s="1">
        <v>0</v>
      </c>
      <c r="M10114" s="1">
        <f t="array" ref="M10114">SUMPRODUCT(MAX(ISNUMBER(SEARCH('Class Rules'!$B$6:$B$85,$E10114))*ISNUMBER(SEARCH('Class Rules'!$C$6:$C$85,$F10114))*'Class Rules'!$A$6:$A$85))</f>
        <v>47</v>
      </c>
      <c r="N10114" s="1" t="str">
        <f t="array" ref="N10114">IF($M10114=0,'Class Rules'!$D$3,INDEX('Class Rules'!$D$6:$D$85,MATCH($M10114,'Class Rules'!$A$6:$A$85,0)))</f>
        <v>Freight HDV</v>
      </c>
      <c r="O10114" s="1" t="str">
        <f t="array" ref="O10114">IF(SUMPRODUCT(MAX(ISNUMBER(SEARCH(Fuel_Rules!$A$6:$A$30,$E10114))*ISNUMBER(SEARCH(Fuel_Rules!$B$6:$B$30,$F10114))*(Fuel_Rules!$A$6:$A$30&lt;&gt;"")))&gt;0,"Plug-in hybrid",IF($G10114="Diesel","Diesel","Gasoline"))</f>
        <v>Diesel</v>
      </c>
    </row>
    <row r="10115" spans="1:15" ht="15" customHeight="1" x14ac:dyDescent="0.25">
      <c r="A10115" s="1">
        <v>2022</v>
      </c>
      <c r="B10115" s="1" t="s">
        <v>12135</v>
      </c>
      <c r="C10115" s="1" t="s">
        <v>1996</v>
      </c>
      <c r="D10115" s="1" t="s">
        <v>12790</v>
      </c>
      <c r="E10115" s="1" t="s">
        <v>1901</v>
      </c>
      <c r="F10115" s="1" t="s">
        <v>1998</v>
      </c>
      <c r="G10115" s="1" t="s">
        <v>105</v>
      </c>
      <c r="H10115" s="1" t="s">
        <v>298</v>
      </c>
      <c r="I10115" s="1">
        <v>2.2000000000000002</v>
      </c>
      <c r="J10115" s="1">
        <v>2023</v>
      </c>
      <c r="K10115" s="1">
        <v>233224</v>
      </c>
      <c r="L10115" s="1">
        <v>0</v>
      </c>
      <c r="M10115" s="1">
        <f t="array" ref="M10115">SUMPRODUCT(MAX(ISNUMBER(SEARCH('Class Rules'!$B$6:$B$85,$E10115))*ISNUMBER(SEARCH('Class Rules'!$C$6:$C$85,$F10115))*'Class Rules'!$A$6:$A$85))</f>
        <v>48</v>
      </c>
      <c r="N10115" s="1" t="str">
        <f t="array" ref="N10115">IF($M10115=0,'Class Rules'!$D$3,INDEX('Class Rules'!$D$6:$D$85,MATCH($M10115,'Class Rules'!$A$6:$A$85,0)))</f>
        <v>Freight HDV</v>
      </c>
      <c r="O10115" s="1" t="str">
        <f t="array" ref="O10115">IF(SUMPRODUCT(MAX(ISNUMBER(SEARCH(Fuel_Rules!$A$6:$A$30,$E10115))*ISNUMBER(SEARCH(Fuel_Rules!$B$6:$B$30,$F10115))*(Fuel_Rules!$A$6:$A$30&lt;&gt;"")))&gt;0,"Plug-in hybrid",IF($G10115="Diesel","Diesel","Gasoline"))</f>
        <v>Diesel</v>
      </c>
    </row>
    <row r="10116" spans="1:15" ht="15" customHeight="1" x14ac:dyDescent="0.25">
      <c r="A10116" s="1">
        <v>2022</v>
      </c>
      <c r="B10116" s="1" t="s">
        <v>12135</v>
      </c>
      <c r="C10116" s="1" t="s">
        <v>1999</v>
      </c>
      <c r="D10116" s="1" t="s">
        <v>12791</v>
      </c>
      <c r="E10116" s="1" t="s">
        <v>1901</v>
      </c>
      <c r="F10116" s="1" t="s">
        <v>2001</v>
      </c>
      <c r="G10116" s="1" t="s">
        <v>105</v>
      </c>
      <c r="H10116" s="1" t="s">
        <v>298</v>
      </c>
      <c r="I10116" s="1">
        <v>2.2000000000000002</v>
      </c>
      <c r="J10116" s="1">
        <v>2023</v>
      </c>
      <c r="K10116" s="1">
        <v>237642</v>
      </c>
      <c r="L10116" s="1">
        <v>0</v>
      </c>
      <c r="M10116" s="1">
        <f t="array" ref="M10116">SUMPRODUCT(MAX(ISNUMBER(SEARCH('Class Rules'!$B$6:$B$85,$E10116))*ISNUMBER(SEARCH('Class Rules'!$C$6:$C$85,$F10116))*'Class Rules'!$A$6:$A$85))</f>
        <v>48</v>
      </c>
      <c r="N10116" s="1" t="str">
        <f t="array" ref="N10116">IF($M10116=0,'Class Rules'!$D$3,INDEX('Class Rules'!$D$6:$D$85,MATCH($M10116,'Class Rules'!$A$6:$A$85,0)))</f>
        <v>Freight HDV</v>
      </c>
      <c r="O10116" s="1" t="str">
        <f t="array" ref="O10116">IF(SUMPRODUCT(MAX(ISNUMBER(SEARCH(Fuel_Rules!$A$6:$A$30,$E10116))*ISNUMBER(SEARCH(Fuel_Rules!$B$6:$B$30,$F10116))*(Fuel_Rules!$A$6:$A$30&lt;&gt;"")))&gt;0,"Plug-in hybrid",IF($G10116="Diesel","Diesel","Gasoline"))</f>
        <v>Diesel</v>
      </c>
    </row>
    <row r="10117" spans="1:15" ht="15" customHeight="1" x14ac:dyDescent="0.25">
      <c r="A10117" s="1">
        <v>2022</v>
      </c>
      <c r="B10117" s="1" t="s">
        <v>12135</v>
      </c>
      <c r="C10117" s="1" t="s">
        <v>2002</v>
      </c>
      <c r="D10117" s="1" t="s">
        <v>12792</v>
      </c>
      <c r="E10117" s="1" t="s">
        <v>1901</v>
      </c>
      <c r="F10117" s="1" t="s">
        <v>2004</v>
      </c>
      <c r="G10117" s="1" t="s">
        <v>105</v>
      </c>
      <c r="H10117" s="1" t="s">
        <v>298</v>
      </c>
      <c r="I10117" s="1">
        <v>2.2000000000000002</v>
      </c>
      <c r="J10117" s="1">
        <v>2023</v>
      </c>
      <c r="K10117" s="1">
        <v>241553</v>
      </c>
      <c r="L10117" s="1">
        <v>0</v>
      </c>
      <c r="M10117" s="1">
        <f t="array" ref="M10117">SUMPRODUCT(MAX(ISNUMBER(SEARCH('Class Rules'!$B$6:$B$85,$E10117))*ISNUMBER(SEARCH('Class Rules'!$C$6:$C$85,$F10117))*'Class Rules'!$A$6:$A$85))</f>
        <v>38</v>
      </c>
      <c r="N10117" s="1" t="str">
        <f t="array" ref="N10117">IF($M10117=0,'Class Rules'!$D$3,INDEX('Class Rules'!$D$6:$D$85,MATCH($M10117,'Class Rules'!$A$6:$A$85,0)))</f>
        <v>Freight LDV</v>
      </c>
      <c r="O10117" s="1" t="str">
        <f t="array" ref="O10117">IF(SUMPRODUCT(MAX(ISNUMBER(SEARCH(Fuel_Rules!$A$6:$A$30,$E10117))*ISNUMBER(SEARCH(Fuel_Rules!$B$6:$B$30,$F10117))*(Fuel_Rules!$A$6:$A$30&lt;&gt;"")))&gt;0,"Plug-in hybrid",IF($G10117="Diesel","Diesel","Gasoline"))</f>
        <v>Diesel</v>
      </c>
    </row>
    <row r="10118" spans="1:15" ht="15" customHeight="1" x14ac:dyDescent="0.25">
      <c r="A10118" s="1">
        <v>2022</v>
      </c>
      <c r="B10118" s="1" t="s">
        <v>12135</v>
      </c>
      <c r="C10118" s="1" t="s">
        <v>2002</v>
      </c>
      <c r="D10118" s="1" t="s">
        <v>12793</v>
      </c>
      <c r="E10118" s="1" t="s">
        <v>1901</v>
      </c>
      <c r="F10118" s="1" t="s">
        <v>2004</v>
      </c>
      <c r="G10118" s="1" t="s">
        <v>105</v>
      </c>
      <c r="H10118" s="1" t="s">
        <v>298</v>
      </c>
      <c r="I10118" s="1">
        <v>2.2000000000000002</v>
      </c>
      <c r="J10118" s="1">
        <v>2023</v>
      </c>
      <c r="K10118" s="1">
        <v>215233</v>
      </c>
      <c r="L10118" s="1">
        <v>0</v>
      </c>
      <c r="M10118" s="1">
        <f t="array" ref="M10118">SUMPRODUCT(MAX(ISNUMBER(SEARCH('Class Rules'!$B$6:$B$85,$E10118))*ISNUMBER(SEARCH('Class Rules'!$C$6:$C$85,$F10118))*'Class Rules'!$A$6:$A$85))</f>
        <v>38</v>
      </c>
      <c r="N10118" s="1" t="str">
        <f t="array" ref="N10118">IF($M10118=0,'Class Rules'!$D$3,INDEX('Class Rules'!$D$6:$D$85,MATCH($M10118,'Class Rules'!$A$6:$A$85,0)))</f>
        <v>Freight LDV</v>
      </c>
      <c r="O10118" s="1" t="str">
        <f t="array" ref="O10118">IF(SUMPRODUCT(MAX(ISNUMBER(SEARCH(Fuel_Rules!$A$6:$A$30,$E10118))*ISNUMBER(SEARCH(Fuel_Rules!$B$6:$B$30,$F10118))*(Fuel_Rules!$A$6:$A$30&lt;&gt;"")))&gt;0,"Plug-in hybrid",IF($G10118="Diesel","Diesel","Gasoline"))</f>
        <v>Diesel</v>
      </c>
    </row>
    <row r="10119" spans="1:15" ht="15" customHeight="1" x14ac:dyDescent="0.25">
      <c r="A10119" s="1">
        <v>2022</v>
      </c>
      <c r="B10119" s="1" t="s">
        <v>12135</v>
      </c>
      <c r="C10119" s="1" t="s">
        <v>2005</v>
      </c>
      <c r="D10119" s="1" t="s">
        <v>12794</v>
      </c>
      <c r="E10119" s="1" t="s">
        <v>1901</v>
      </c>
      <c r="F10119" s="1" t="s">
        <v>2007</v>
      </c>
      <c r="G10119" s="1" t="s">
        <v>105</v>
      </c>
      <c r="H10119" s="1" t="s">
        <v>298</v>
      </c>
      <c r="I10119" s="1">
        <v>2.2000000000000002</v>
      </c>
      <c r="J10119" s="1">
        <v>2023</v>
      </c>
      <c r="K10119" s="1">
        <v>259054</v>
      </c>
      <c r="L10119" s="1">
        <v>0</v>
      </c>
      <c r="M10119" s="1">
        <f t="array" ref="M10119">SUMPRODUCT(MAX(ISNUMBER(SEARCH('Class Rules'!$B$6:$B$85,$E10119))*ISNUMBER(SEARCH('Class Rules'!$C$6:$C$85,$F10119))*'Class Rules'!$A$6:$A$85))</f>
        <v>49</v>
      </c>
      <c r="N10119" s="1" t="str">
        <f t="array" ref="N10119">IF($M10119=0,'Class Rules'!$D$3,INDEX('Class Rules'!$D$6:$D$85,MATCH($M10119,'Class Rules'!$A$6:$A$85,0)))</f>
        <v>Freight HDV</v>
      </c>
      <c r="O10119" s="1" t="str">
        <f t="array" ref="O10119">IF(SUMPRODUCT(MAX(ISNUMBER(SEARCH(Fuel_Rules!$A$6:$A$30,$E10119))*ISNUMBER(SEARCH(Fuel_Rules!$B$6:$B$30,$F10119))*(Fuel_Rules!$A$6:$A$30&lt;&gt;"")))&gt;0,"Plug-in hybrid",IF($G10119="Diesel","Diesel","Gasoline"))</f>
        <v>Diesel</v>
      </c>
    </row>
    <row r="10120" spans="1:15" ht="15" customHeight="1" x14ac:dyDescent="0.25">
      <c r="A10120" s="1">
        <v>2022</v>
      </c>
      <c r="B10120" s="1" t="s">
        <v>12135</v>
      </c>
      <c r="C10120" s="1" t="s">
        <v>2008</v>
      </c>
      <c r="D10120" s="1" t="s">
        <v>12795</v>
      </c>
      <c r="E10120" s="1" t="s">
        <v>1901</v>
      </c>
      <c r="F10120" s="1" t="s">
        <v>2010</v>
      </c>
      <c r="G10120" s="1" t="s">
        <v>105</v>
      </c>
      <c r="H10120" s="1" t="s">
        <v>298</v>
      </c>
      <c r="I10120" s="1">
        <v>2.2000000000000002</v>
      </c>
      <c r="J10120" s="1">
        <v>2023</v>
      </c>
      <c r="K10120" s="1">
        <v>253223</v>
      </c>
      <c r="L10120" s="1">
        <v>0</v>
      </c>
      <c r="M10120" s="1">
        <f t="array" ref="M10120">SUMPRODUCT(MAX(ISNUMBER(SEARCH('Class Rules'!$B$6:$B$85,$E10120))*ISNUMBER(SEARCH('Class Rules'!$C$6:$C$85,$F10120))*'Class Rules'!$A$6:$A$85))</f>
        <v>49</v>
      </c>
      <c r="N10120" s="1" t="str">
        <f t="array" ref="N10120">IF($M10120=0,'Class Rules'!$D$3,INDEX('Class Rules'!$D$6:$D$85,MATCH($M10120,'Class Rules'!$A$6:$A$85,0)))</f>
        <v>Freight HDV</v>
      </c>
      <c r="O10120" s="1" t="str">
        <f t="array" ref="O10120">IF(SUMPRODUCT(MAX(ISNUMBER(SEARCH(Fuel_Rules!$A$6:$A$30,$E10120))*ISNUMBER(SEARCH(Fuel_Rules!$B$6:$B$30,$F10120))*(Fuel_Rules!$A$6:$A$30&lt;&gt;"")))&gt;0,"Plug-in hybrid",IF($G10120="Diesel","Diesel","Gasoline"))</f>
        <v>Diesel</v>
      </c>
    </row>
    <row r="10121" spans="1:15" ht="15" customHeight="1" x14ac:dyDescent="0.25">
      <c r="A10121" s="1">
        <v>2022</v>
      </c>
      <c r="B10121" s="1" t="s">
        <v>12135</v>
      </c>
      <c r="C10121" s="1" t="s">
        <v>2011</v>
      </c>
      <c r="D10121" s="1" t="s">
        <v>12796</v>
      </c>
      <c r="E10121" s="1" t="s">
        <v>1901</v>
      </c>
      <c r="F10121" s="1" t="s">
        <v>2013</v>
      </c>
      <c r="G10121" s="1" t="s">
        <v>105</v>
      </c>
      <c r="H10121" s="1" t="s">
        <v>298</v>
      </c>
      <c r="I10121" s="1">
        <v>2.2000000000000002</v>
      </c>
      <c r="J10121" s="1">
        <v>2023</v>
      </c>
      <c r="K10121" s="1">
        <v>242800</v>
      </c>
      <c r="L10121" s="1">
        <v>0</v>
      </c>
      <c r="M10121" s="1">
        <f t="array" ref="M10121">SUMPRODUCT(MAX(ISNUMBER(SEARCH('Class Rules'!$B$6:$B$85,$E10121))*ISNUMBER(SEARCH('Class Rules'!$C$6:$C$85,$F10121))*'Class Rules'!$A$6:$A$85))</f>
        <v>49</v>
      </c>
      <c r="N10121" s="1" t="str">
        <f t="array" ref="N10121">IF($M10121=0,'Class Rules'!$D$3,INDEX('Class Rules'!$D$6:$D$85,MATCH($M10121,'Class Rules'!$A$6:$A$85,0)))</f>
        <v>Freight HDV</v>
      </c>
      <c r="O10121" s="1" t="str">
        <f t="array" ref="O10121">IF(SUMPRODUCT(MAX(ISNUMBER(SEARCH(Fuel_Rules!$A$6:$A$30,$E10121))*ISNUMBER(SEARCH(Fuel_Rules!$B$6:$B$30,$F10121))*(Fuel_Rules!$A$6:$A$30&lt;&gt;"")))&gt;0,"Plug-in hybrid",IF($G10121="Diesel","Diesel","Gasoline"))</f>
        <v>Diesel</v>
      </c>
    </row>
    <row r="10122" spans="1:15" ht="15" customHeight="1" x14ac:dyDescent="0.25">
      <c r="A10122" s="1">
        <v>2022</v>
      </c>
      <c r="B10122" s="1" t="s">
        <v>12135</v>
      </c>
      <c r="C10122" s="1" t="s">
        <v>2014</v>
      </c>
      <c r="D10122" s="1" t="s">
        <v>12797</v>
      </c>
      <c r="E10122" s="1" t="s">
        <v>1901</v>
      </c>
      <c r="F10122" s="1" t="s">
        <v>2016</v>
      </c>
      <c r="G10122" s="1" t="s">
        <v>105</v>
      </c>
      <c r="H10122" s="1" t="s">
        <v>298</v>
      </c>
      <c r="I10122" s="1">
        <v>2.2000000000000002</v>
      </c>
      <c r="J10122" s="1">
        <v>2023</v>
      </c>
      <c r="K10122" s="1">
        <v>276062</v>
      </c>
      <c r="L10122" s="1">
        <v>0</v>
      </c>
      <c r="M10122" s="1">
        <f t="array" ref="M10122">SUMPRODUCT(MAX(ISNUMBER(SEARCH('Class Rules'!$B$6:$B$85,$E10122))*ISNUMBER(SEARCH('Class Rules'!$C$6:$C$85,$F10122))*'Class Rules'!$A$6:$A$85))</f>
        <v>49</v>
      </c>
      <c r="N10122" s="1" t="str">
        <f t="array" ref="N10122">IF($M10122=0,'Class Rules'!$D$3,INDEX('Class Rules'!$D$6:$D$85,MATCH($M10122,'Class Rules'!$A$6:$A$85,0)))</f>
        <v>Freight HDV</v>
      </c>
      <c r="O10122" s="1" t="str">
        <f t="array" ref="O10122">IF(SUMPRODUCT(MAX(ISNUMBER(SEARCH(Fuel_Rules!$A$6:$A$30,$E10122))*ISNUMBER(SEARCH(Fuel_Rules!$B$6:$B$30,$F10122))*(Fuel_Rules!$A$6:$A$30&lt;&gt;"")))&gt;0,"Plug-in hybrid",IF($G10122="Diesel","Diesel","Gasoline"))</f>
        <v>Diesel</v>
      </c>
    </row>
    <row r="10123" spans="1:15" ht="15" customHeight="1" x14ac:dyDescent="0.25">
      <c r="A10123" s="1">
        <v>2022</v>
      </c>
      <c r="B10123" s="1" t="s">
        <v>12135</v>
      </c>
      <c r="C10123" s="1" t="s">
        <v>2017</v>
      </c>
      <c r="D10123" s="1" t="s">
        <v>12798</v>
      </c>
      <c r="E10123" s="1" t="s">
        <v>1901</v>
      </c>
      <c r="F10123" s="1" t="s">
        <v>2019</v>
      </c>
      <c r="G10123" s="1" t="s">
        <v>105</v>
      </c>
      <c r="H10123" s="1" t="s">
        <v>298</v>
      </c>
      <c r="I10123" s="1">
        <v>2.2000000000000002</v>
      </c>
      <c r="J10123" s="1">
        <v>2023</v>
      </c>
      <c r="K10123" s="1">
        <v>293545</v>
      </c>
      <c r="L10123" s="1">
        <v>0</v>
      </c>
      <c r="M10123" s="1">
        <f t="array" ref="M10123">SUMPRODUCT(MAX(ISNUMBER(SEARCH('Class Rules'!$B$6:$B$85,$E10123))*ISNUMBER(SEARCH('Class Rules'!$C$6:$C$85,$F10123))*'Class Rules'!$A$6:$A$85))</f>
        <v>50</v>
      </c>
      <c r="N10123" s="1" t="str">
        <f t="array" ref="N10123">IF($M10123=0,'Class Rules'!$D$3,INDEX('Class Rules'!$D$6:$D$85,MATCH($M10123,'Class Rules'!$A$6:$A$85,0)))</f>
        <v>Freight HDV</v>
      </c>
      <c r="O10123" s="1" t="str">
        <f t="array" ref="O10123">IF(SUMPRODUCT(MAX(ISNUMBER(SEARCH(Fuel_Rules!$A$6:$A$30,$E10123))*ISNUMBER(SEARCH(Fuel_Rules!$B$6:$B$30,$F10123))*(Fuel_Rules!$A$6:$A$30&lt;&gt;"")))&gt;0,"Plug-in hybrid",IF($G10123="Diesel","Diesel","Gasoline"))</f>
        <v>Diesel</v>
      </c>
    </row>
    <row r="10124" spans="1:15" ht="15" customHeight="1" x14ac:dyDescent="0.25">
      <c r="A10124" s="1">
        <v>2022</v>
      </c>
      <c r="B10124" s="1" t="s">
        <v>12135</v>
      </c>
      <c r="C10124" s="1" t="s">
        <v>2020</v>
      </c>
      <c r="D10124" s="1" t="s">
        <v>12799</v>
      </c>
      <c r="E10124" s="1" t="s">
        <v>1901</v>
      </c>
      <c r="F10124" s="1" t="s">
        <v>2022</v>
      </c>
      <c r="G10124" s="1" t="s">
        <v>105</v>
      </c>
      <c r="H10124" s="1" t="s">
        <v>298</v>
      </c>
      <c r="I10124" s="1">
        <v>2.2000000000000002</v>
      </c>
      <c r="J10124" s="1">
        <v>2023</v>
      </c>
      <c r="K10124" s="1">
        <v>346591</v>
      </c>
      <c r="L10124" s="1">
        <v>0</v>
      </c>
      <c r="M10124" s="1">
        <f t="array" ref="M10124">SUMPRODUCT(MAX(ISNUMBER(SEARCH('Class Rules'!$B$6:$B$85,$E10124))*ISNUMBER(SEARCH('Class Rules'!$C$6:$C$85,$F10124))*'Class Rules'!$A$6:$A$85))</f>
        <v>59</v>
      </c>
      <c r="N10124" s="1" t="str">
        <f t="array" ref="N10124">IF($M10124=0,'Class Rules'!$D$3,INDEX('Class Rules'!$D$6:$D$85,MATCH($M10124,'Class Rules'!$A$6:$A$85,0)))</f>
        <v>Passenger HDV</v>
      </c>
      <c r="O10124" s="1" t="str">
        <f t="array" ref="O10124">IF(SUMPRODUCT(MAX(ISNUMBER(SEARCH(Fuel_Rules!$A$6:$A$30,$E10124))*ISNUMBER(SEARCH(Fuel_Rules!$B$6:$B$30,$F10124))*(Fuel_Rules!$A$6:$A$30&lt;&gt;"")))&gt;0,"Plug-in hybrid",IF($G10124="Diesel","Diesel","Gasoline"))</f>
        <v>Diesel</v>
      </c>
    </row>
    <row r="10125" spans="1:15" ht="15" customHeight="1" x14ac:dyDescent="0.25">
      <c r="A10125" s="1">
        <v>2022</v>
      </c>
      <c r="B10125" s="1" t="s">
        <v>12135</v>
      </c>
      <c r="C10125" s="1" t="s">
        <v>2023</v>
      </c>
      <c r="D10125" s="1" t="s">
        <v>12800</v>
      </c>
      <c r="E10125" s="1" t="s">
        <v>1901</v>
      </c>
      <c r="F10125" s="1" t="s">
        <v>2025</v>
      </c>
      <c r="G10125" s="1" t="s">
        <v>105</v>
      </c>
      <c r="H10125" s="1" t="s">
        <v>298</v>
      </c>
      <c r="I10125" s="1">
        <v>2.2000000000000002</v>
      </c>
      <c r="J10125" s="1">
        <v>2023</v>
      </c>
      <c r="K10125" s="1">
        <v>369597</v>
      </c>
      <c r="L10125" s="1">
        <v>0</v>
      </c>
      <c r="M10125" s="1">
        <f t="array" ref="M10125">SUMPRODUCT(MAX(ISNUMBER(SEARCH('Class Rules'!$B$6:$B$85,$E10125))*ISNUMBER(SEARCH('Class Rules'!$C$6:$C$85,$F10125))*'Class Rules'!$A$6:$A$85))</f>
        <v>59</v>
      </c>
      <c r="N10125" s="1" t="str">
        <f t="array" ref="N10125">IF($M10125=0,'Class Rules'!$D$3,INDEX('Class Rules'!$D$6:$D$85,MATCH($M10125,'Class Rules'!$A$6:$A$85,0)))</f>
        <v>Passenger HDV</v>
      </c>
      <c r="O10125" s="1" t="str">
        <f t="array" ref="O10125">IF(SUMPRODUCT(MAX(ISNUMBER(SEARCH(Fuel_Rules!$A$6:$A$30,$E10125))*ISNUMBER(SEARCH(Fuel_Rules!$B$6:$B$30,$F10125))*(Fuel_Rules!$A$6:$A$30&lt;&gt;"")))&gt;0,"Plug-in hybrid",IF($G10125="Diesel","Diesel","Gasoline"))</f>
        <v>Diesel</v>
      </c>
    </row>
    <row r="10126" spans="1:15" ht="15" customHeight="1" x14ac:dyDescent="0.25">
      <c r="A10126" s="1">
        <v>2022</v>
      </c>
      <c r="B10126" s="1" t="s">
        <v>12135</v>
      </c>
      <c r="C10126" s="1" t="s">
        <v>2026</v>
      </c>
      <c r="D10126" s="1" t="s">
        <v>12801</v>
      </c>
      <c r="E10126" s="1" t="s">
        <v>1901</v>
      </c>
      <c r="F10126" s="1" t="s">
        <v>2028</v>
      </c>
      <c r="G10126" s="1" t="s">
        <v>105</v>
      </c>
      <c r="H10126" s="1" t="s">
        <v>298</v>
      </c>
      <c r="I10126" s="1">
        <v>2.2000000000000002</v>
      </c>
      <c r="J10126" s="1">
        <v>2023</v>
      </c>
      <c r="K10126" s="1">
        <v>223339</v>
      </c>
      <c r="L10126" s="1">
        <v>0</v>
      </c>
      <c r="M10126" s="1">
        <f t="array" ref="M10126">SUMPRODUCT(MAX(ISNUMBER(SEARCH('Class Rules'!$B$6:$B$85,$E10126))*ISNUMBER(SEARCH('Class Rules'!$C$6:$C$85,$F10126))*'Class Rules'!$A$6:$A$85))</f>
        <v>38</v>
      </c>
      <c r="N10126" s="1" t="str">
        <f t="array" ref="N10126">IF($M10126=0,'Class Rules'!$D$3,INDEX('Class Rules'!$D$6:$D$85,MATCH($M10126,'Class Rules'!$A$6:$A$85,0)))</f>
        <v>Freight LDV</v>
      </c>
      <c r="O10126" s="1" t="str">
        <f t="array" ref="O10126">IF(SUMPRODUCT(MAX(ISNUMBER(SEARCH(Fuel_Rules!$A$6:$A$30,$E10126))*ISNUMBER(SEARCH(Fuel_Rules!$B$6:$B$30,$F10126))*(Fuel_Rules!$A$6:$A$30&lt;&gt;"")))&gt;0,"Plug-in hybrid",IF($G10126="Diesel","Diesel","Gasoline"))</f>
        <v>Diesel</v>
      </c>
    </row>
    <row r="10127" spans="1:15" ht="15" customHeight="1" x14ac:dyDescent="0.25">
      <c r="A10127" s="1">
        <v>2022</v>
      </c>
      <c r="B10127" s="1" t="s">
        <v>12135</v>
      </c>
      <c r="C10127" s="1" t="s">
        <v>2029</v>
      </c>
      <c r="D10127" s="1" t="s">
        <v>12802</v>
      </c>
      <c r="E10127" s="1" t="s">
        <v>1901</v>
      </c>
      <c r="F10127" s="1" t="s">
        <v>2031</v>
      </c>
      <c r="G10127" s="1" t="s">
        <v>105</v>
      </c>
      <c r="H10127" s="1" t="s">
        <v>298</v>
      </c>
      <c r="I10127" s="1">
        <v>2.2000000000000002</v>
      </c>
      <c r="J10127" s="1">
        <v>2023</v>
      </c>
      <c r="K10127" s="1">
        <v>226889</v>
      </c>
      <c r="L10127" s="1">
        <v>0</v>
      </c>
      <c r="M10127" s="1">
        <f t="array" ref="M10127">SUMPRODUCT(MAX(ISNUMBER(SEARCH('Class Rules'!$B$6:$B$85,$E10127))*ISNUMBER(SEARCH('Class Rules'!$C$6:$C$85,$F10127))*'Class Rules'!$A$6:$A$85))</f>
        <v>38</v>
      </c>
      <c r="N10127" s="1" t="str">
        <f t="array" ref="N10127">IF($M10127=0,'Class Rules'!$D$3,INDEX('Class Rules'!$D$6:$D$85,MATCH($M10127,'Class Rules'!$A$6:$A$85,0)))</f>
        <v>Freight LDV</v>
      </c>
      <c r="O10127" s="1" t="str">
        <f t="array" ref="O10127">IF(SUMPRODUCT(MAX(ISNUMBER(SEARCH(Fuel_Rules!$A$6:$A$30,$E10127))*ISNUMBER(SEARCH(Fuel_Rules!$B$6:$B$30,$F10127))*(Fuel_Rules!$A$6:$A$30&lt;&gt;"")))&gt;0,"Plug-in hybrid",IF($G10127="Diesel","Diesel","Gasoline"))</f>
        <v>Diesel</v>
      </c>
    </row>
    <row r="10128" spans="1:15" ht="15" customHeight="1" x14ac:dyDescent="0.25">
      <c r="A10128" s="1">
        <v>2022</v>
      </c>
      <c r="B10128" s="1" t="s">
        <v>12135</v>
      </c>
      <c r="C10128" s="1" t="s">
        <v>2032</v>
      </c>
      <c r="D10128" s="1" t="s">
        <v>12803</v>
      </c>
      <c r="E10128" s="1" t="s">
        <v>1901</v>
      </c>
      <c r="F10128" s="1" t="s">
        <v>2034</v>
      </c>
      <c r="G10128" s="1" t="s">
        <v>105</v>
      </c>
      <c r="H10128" s="1" t="s">
        <v>437</v>
      </c>
      <c r="I10128" s="1">
        <v>3</v>
      </c>
      <c r="J10128" s="1">
        <v>2023</v>
      </c>
      <c r="K10128" s="1">
        <v>743845</v>
      </c>
      <c r="L10128" s="1">
        <v>0</v>
      </c>
      <c r="M10128" s="1">
        <f t="array" ref="M10128">SUMPRODUCT(MAX(ISNUMBER(SEARCH('Class Rules'!$B$6:$B$85,$E10128))*ISNUMBER(SEARCH('Class Rules'!$C$6:$C$85,$F10128))*'Class Rules'!$A$6:$A$85))</f>
        <v>0</v>
      </c>
      <c r="N10128" s="1" t="str">
        <f t="array" ref="N10128">IF($M10128=0,'Class Rules'!$D$3,INDEX('Class Rules'!$D$6:$D$85,MATCH($M10128,'Class Rules'!$A$6:$A$85,0)))</f>
        <v>Passenger LDV</v>
      </c>
      <c r="O10128" s="1" t="str">
        <f t="array" ref="O10128">IF(SUMPRODUCT(MAX(ISNUMBER(SEARCH(Fuel_Rules!$A$6:$A$30,$E10128))*ISNUMBER(SEARCH(Fuel_Rules!$B$6:$B$30,$F10128))*(Fuel_Rules!$A$6:$A$30&lt;&gt;"")))&gt;0,"Plug-in hybrid",IF($G10128="Diesel","Diesel","Gasoline"))</f>
        <v>Diesel</v>
      </c>
    </row>
    <row r="10129" spans="1:15" ht="15" customHeight="1" x14ac:dyDescent="0.25">
      <c r="A10129" s="1">
        <v>2022</v>
      </c>
      <c r="B10129" s="1" t="s">
        <v>12135</v>
      </c>
      <c r="C10129" s="1" t="s">
        <v>2035</v>
      </c>
      <c r="D10129" s="1" t="s">
        <v>12804</v>
      </c>
      <c r="E10129" s="1" t="s">
        <v>1901</v>
      </c>
      <c r="F10129" s="1" t="s">
        <v>10563</v>
      </c>
      <c r="G10129" s="1" t="s">
        <v>103</v>
      </c>
      <c r="H10129" s="1" t="s">
        <v>298</v>
      </c>
      <c r="I10129" s="1">
        <v>3</v>
      </c>
      <c r="J10129" s="1">
        <v>2023</v>
      </c>
      <c r="K10129" s="1">
        <v>866214</v>
      </c>
      <c r="L10129" s="1">
        <v>0</v>
      </c>
      <c r="M10129" s="1">
        <f t="array" ref="M10129">SUMPRODUCT(MAX(ISNUMBER(SEARCH('Class Rules'!$B$6:$B$85,$E10129))*ISNUMBER(SEARCH('Class Rules'!$C$6:$C$85,$F10129))*'Class Rules'!$A$6:$A$85))</f>
        <v>0</v>
      </c>
      <c r="N10129" s="1" t="str">
        <f t="array" ref="N10129">IF($M10129=0,'Class Rules'!$D$3,INDEX('Class Rules'!$D$6:$D$85,MATCH($M10129,'Class Rules'!$A$6:$A$85,0)))</f>
        <v>Passenger LDV</v>
      </c>
      <c r="O10129" s="1" t="str">
        <f t="array" ref="O10129">IF(SUMPRODUCT(MAX(ISNUMBER(SEARCH(Fuel_Rules!$A$6:$A$30,$E10129))*ISNUMBER(SEARCH(Fuel_Rules!$B$6:$B$30,$F10129))*(Fuel_Rules!$A$6:$A$30&lt;&gt;"")))&gt;0,"Plug-in hybrid",IF($G10129="Diesel","Diesel","Gasoline"))</f>
        <v>Gasoline</v>
      </c>
    </row>
    <row r="10130" spans="1:15" ht="15" customHeight="1" x14ac:dyDescent="0.25">
      <c r="A10130" s="1">
        <v>2022</v>
      </c>
      <c r="B10130" s="1" t="s">
        <v>12135</v>
      </c>
      <c r="C10130" s="1" t="s">
        <v>2038</v>
      </c>
      <c r="D10130" s="1" t="s">
        <v>12805</v>
      </c>
      <c r="E10130" s="1" t="s">
        <v>1901</v>
      </c>
      <c r="F10130" s="1" t="s">
        <v>2040</v>
      </c>
      <c r="G10130" s="1" t="s">
        <v>105</v>
      </c>
      <c r="H10130" s="1" t="s">
        <v>298</v>
      </c>
      <c r="I10130" s="1">
        <v>2.2000000000000002</v>
      </c>
      <c r="J10130" s="1">
        <v>2023</v>
      </c>
      <c r="K10130" s="1">
        <v>297400</v>
      </c>
      <c r="L10130" s="1">
        <v>0</v>
      </c>
      <c r="M10130" s="1">
        <f t="array" ref="M10130">SUMPRODUCT(MAX(ISNUMBER(SEARCH('Class Rules'!$B$6:$B$85,$E10130))*ISNUMBER(SEARCH('Class Rules'!$C$6:$C$85,$F10130))*'Class Rules'!$A$6:$A$85))</f>
        <v>60</v>
      </c>
      <c r="N10130" s="1" t="str">
        <f t="array" ref="N10130">IF($M10130=0,'Class Rules'!$D$3,INDEX('Class Rules'!$D$6:$D$85,MATCH($M10130,'Class Rules'!$A$6:$A$85,0)))</f>
        <v>Passenger HDV</v>
      </c>
      <c r="O10130" s="1" t="str">
        <f t="array" ref="O10130">IF(SUMPRODUCT(MAX(ISNUMBER(SEARCH(Fuel_Rules!$A$6:$A$30,$E10130))*ISNUMBER(SEARCH(Fuel_Rules!$B$6:$B$30,$F10130))*(Fuel_Rules!$A$6:$A$30&lt;&gt;"")))&gt;0,"Plug-in hybrid",IF($G10130="Diesel","Diesel","Gasoline"))</f>
        <v>Diesel</v>
      </c>
    </row>
    <row r="10131" spans="1:15" ht="15" customHeight="1" x14ac:dyDescent="0.25">
      <c r="A10131" s="1">
        <v>2022</v>
      </c>
      <c r="B10131" s="1" t="s">
        <v>12135</v>
      </c>
      <c r="C10131" s="1" t="s">
        <v>2041</v>
      </c>
      <c r="D10131" s="1" t="s">
        <v>12806</v>
      </c>
      <c r="E10131" s="1" t="s">
        <v>1901</v>
      </c>
      <c r="F10131" s="1" t="s">
        <v>2043</v>
      </c>
      <c r="G10131" s="1" t="s">
        <v>105</v>
      </c>
      <c r="H10131" s="1" t="s">
        <v>298</v>
      </c>
      <c r="I10131" s="1">
        <v>2.2000000000000002</v>
      </c>
      <c r="J10131" s="1">
        <v>2023</v>
      </c>
      <c r="K10131" s="1">
        <v>280042</v>
      </c>
      <c r="L10131" s="1">
        <v>0</v>
      </c>
      <c r="M10131" s="1">
        <f t="array" ref="M10131">SUMPRODUCT(MAX(ISNUMBER(SEARCH('Class Rules'!$B$6:$B$85,$E10131))*ISNUMBER(SEARCH('Class Rules'!$C$6:$C$85,$F10131))*'Class Rules'!$A$6:$A$85))</f>
        <v>60</v>
      </c>
      <c r="N10131" s="1" t="str">
        <f t="array" ref="N10131">IF($M10131=0,'Class Rules'!$D$3,INDEX('Class Rules'!$D$6:$D$85,MATCH($M10131,'Class Rules'!$A$6:$A$85,0)))</f>
        <v>Passenger HDV</v>
      </c>
      <c r="O10131" s="1" t="str">
        <f t="array" ref="O10131">IF(SUMPRODUCT(MAX(ISNUMBER(SEARCH(Fuel_Rules!$A$6:$A$30,$E10131))*ISNUMBER(SEARCH(Fuel_Rules!$B$6:$B$30,$F10131))*(Fuel_Rules!$A$6:$A$30&lt;&gt;"")))&gt;0,"Plug-in hybrid",IF($G10131="Diesel","Diesel","Gasoline"))</f>
        <v>Diesel</v>
      </c>
    </row>
    <row r="10132" spans="1:15" ht="15" customHeight="1" x14ac:dyDescent="0.25">
      <c r="A10132" s="1">
        <v>2022</v>
      </c>
      <c r="B10132" s="1" t="s">
        <v>12135</v>
      </c>
      <c r="C10132" s="1" t="s">
        <v>2044</v>
      </c>
      <c r="D10132" s="1" t="s">
        <v>12807</v>
      </c>
      <c r="E10132" s="1" t="s">
        <v>1901</v>
      </c>
      <c r="F10132" s="1" t="s">
        <v>2046</v>
      </c>
      <c r="G10132" s="1" t="s">
        <v>105</v>
      </c>
      <c r="H10132" s="1" t="s">
        <v>298</v>
      </c>
      <c r="I10132" s="1">
        <v>2.2000000000000002</v>
      </c>
      <c r="J10132" s="1">
        <v>2023</v>
      </c>
      <c r="K10132" s="1">
        <v>314009</v>
      </c>
      <c r="L10132" s="1">
        <v>0</v>
      </c>
      <c r="M10132" s="1">
        <f t="array" ref="M10132">SUMPRODUCT(MAX(ISNUMBER(SEARCH('Class Rules'!$B$6:$B$85,$E10132))*ISNUMBER(SEARCH('Class Rules'!$C$6:$C$85,$F10132))*'Class Rules'!$A$6:$A$85))</f>
        <v>60</v>
      </c>
      <c r="N10132" s="1" t="str">
        <f t="array" ref="N10132">IF($M10132=0,'Class Rules'!$D$3,INDEX('Class Rules'!$D$6:$D$85,MATCH($M10132,'Class Rules'!$A$6:$A$85,0)))</f>
        <v>Passenger HDV</v>
      </c>
      <c r="O10132" s="1" t="str">
        <f t="array" ref="O10132">IF(SUMPRODUCT(MAX(ISNUMBER(SEARCH(Fuel_Rules!$A$6:$A$30,$E10132))*ISNUMBER(SEARCH(Fuel_Rules!$B$6:$B$30,$F10132))*(Fuel_Rules!$A$6:$A$30&lt;&gt;"")))&gt;0,"Plug-in hybrid",IF($G10132="Diesel","Diesel","Gasoline"))</f>
        <v>Diesel</v>
      </c>
    </row>
    <row r="10133" spans="1:15" ht="15" customHeight="1" x14ac:dyDescent="0.25">
      <c r="A10133" s="1">
        <v>2022</v>
      </c>
      <c r="B10133" s="1" t="s">
        <v>12135</v>
      </c>
      <c r="C10133" s="1" t="s">
        <v>2047</v>
      </c>
      <c r="D10133" s="1" t="s">
        <v>12808</v>
      </c>
      <c r="E10133" s="1" t="s">
        <v>1901</v>
      </c>
      <c r="F10133" s="1" t="s">
        <v>2049</v>
      </c>
      <c r="G10133" s="1" t="s">
        <v>103</v>
      </c>
      <c r="H10133" s="1" t="s">
        <v>437</v>
      </c>
      <c r="I10133" s="1">
        <v>2</v>
      </c>
      <c r="J10133" s="1">
        <v>2023</v>
      </c>
      <c r="K10133" s="1">
        <v>441800</v>
      </c>
      <c r="L10133" s="1">
        <v>0</v>
      </c>
      <c r="M10133" s="1">
        <f t="array" ref="M10133">SUMPRODUCT(MAX(ISNUMBER(SEARCH('Class Rules'!$B$6:$B$85,$E10133))*ISNUMBER(SEARCH('Class Rules'!$C$6:$C$85,$F10133))*'Class Rules'!$A$6:$A$85))</f>
        <v>0</v>
      </c>
      <c r="N10133" s="1" t="str">
        <f t="array" ref="N10133">IF($M10133=0,'Class Rules'!$D$3,INDEX('Class Rules'!$D$6:$D$85,MATCH($M10133,'Class Rules'!$A$6:$A$85,0)))</f>
        <v>Passenger LDV</v>
      </c>
      <c r="O10133" s="1" t="str">
        <f t="array" ref="O10133">IF(SUMPRODUCT(MAX(ISNUMBER(SEARCH(Fuel_Rules!$A$6:$A$30,$E10133))*ISNUMBER(SEARCH(Fuel_Rules!$B$6:$B$30,$F10133))*(Fuel_Rules!$A$6:$A$30&lt;&gt;"")))&gt;0,"Plug-in hybrid",IF($G10133="Diesel","Diesel","Gasoline"))</f>
        <v>Gasoline</v>
      </c>
    </row>
    <row r="10134" spans="1:15" ht="15" customHeight="1" x14ac:dyDescent="0.25">
      <c r="A10134" s="1">
        <v>2022</v>
      </c>
      <c r="B10134" s="1" t="s">
        <v>12135</v>
      </c>
      <c r="C10134" s="1" t="s">
        <v>2050</v>
      </c>
      <c r="D10134" s="1" t="s">
        <v>12809</v>
      </c>
      <c r="E10134" s="1" t="s">
        <v>1901</v>
      </c>
      <c r="F10134" s="1" t="s">
        <v>2052</v>
      </c>
      <c r="G10134" s="1" t="s">
        <v>103</v>
      </c>
      <c r="H10134" s="1" t="s">
        <v>437</v>
      </c>
      <c r="I10134" s="1">
        <v>2</v>
      </c>
      <c r="J10134" s="1">
        <v>2023</v>
      </c>
      <c r="K10134" s="1">
        <v>481621</v>
      </c>
      <c r="L10134" s="1">
        <v>0</v>
      </c>
      <c r="M10134" s="1">
        <f t="array" ref="M10134">SUMPRODUCT(MAX(ISNUMBER(SEARCH('Class Rules'!$B$6:$B$85,$E10134))*ISNUMBER(SEARCH('Class Rules'!$C$6:$C$85,$F10134))*'Class Rules'!$A$6:$A$85))</f>
        <v>0</v>
      </c>
      <c r="N10134" s="1" t="str">
        <f t="array" ref="N10134">IF($M10134=0,'Class Rules'!$D$3,INDEX('Class Rules'!$D$6:$D$85,MATCH($M10134,'Class Rules'!$A$6:$A$85,0)))</f>
        <v>Passenger LDV</v>
      </c>
      <c r="O10134" s="1" t="str">
        <f t="array" ref="O10134">IF(SUMPRODUCT(MAX(ISNUMBER(SEARCH(Fuel_Rules!$A$6:$A$30,$E10134))*ISNUMBER(SEARCH(Fuel_Rules!$B$6:$B$30,$F10134))*(Fuel_Rules!$A$6:$A$30&lt;&gt;"")))&gt;0,"Plug-in hybrid",IF($G10134="Diesel","Diesel","Gasoline"))</f>
        <v>Gasoline</v>
      </c>
    </row>
    <row r="10135" spans="1:15" ht="15" customHeight="1" x14ac:dyDescent="0.25">
      <c r="A10135" s="1">
        <v>2022</v>
      </c>
      <c r="B10135" s="1" t="s">
        <v>12135</v>
      </c>
      <c r="C10135" s="1" t="s">
        <v>2050</v>
      </c>
      <c r="D10135" s="1" t="s">
        <v>12810</v>
      </c>
      <c r="E10135" s="1" t="s">
        <v>1901</v>
      </c>
      <c r="F10135" s="1" t="s">
        <v>2052</v>
      </c>
      <c r="G10135" s="1" t="s">
        <v>103</v>
      </c>
      <c r="H10135" s="1" t="s">
        <v>437</v>
      </c>
      <c r="I10135" s="1">
        <v>2</v>
      </c>
      <c r="J10135" s="1">
        <v>2023</v>
      </c>
      <c r="K10135" s="1">
        <v>457233</v>
      </c>
      <c r="L10135" s="1">
        <v>0</v>
      </c>
      <c r="M10135" s="1">
        <f t="array" ref="M10135">SUMPRODUCT(MAX(ISNUMBER(SEARCH('Class Rules'!$B$6:$B$85,$E10135))*ISNUMBER(SEARCH('Class Rules'!$C$6:$C$85,$F10135))*'Class Rules'!$A$6:$A$85))</f>
        <v>0</v>
      </c>
      <c r="N10135" s="1" t="str">
        <f t="array" ref="N10135">IF($M10135=0,'Class Rules'!$D$3,INDEX('Class Rules'!$D$6:$D$85,MATCH($M10135,'Class Rules'!$A$6:$A$85,0)))</f>
        <v>Passenger LDV</v>
      </c>
      <c r="O10135" s="1" t="str">
        <f t="array" ref="O10135">IF(SUMPRODUCT(MAX(ISNUMBER(SEARCH(Fuel_Rules!$A$6:$A$30,$E10135))*ISNUMBER(SEARCH(Fuel_Rules!$B$6:$B$30,$F10135))*(Fuel_Rules!$A$6:$A$30&lt;&gt;"")))&gt;0,"Plug-in hybrid",IF($G10135="Diesel","Diesel","Gasoline"))</f>
        <v>Gasoline</v>
      </c>
    </row>
    <row r="10136" spans="1:15" ht="15" customHeight="1" x14ac:dyDescent="0.25">
      <c r="A10136" s="1">
        <v>2022</v>
      </c>
      <c r="B10136" s="1" t="s">
        <v>12135</v>
      </c>
      <c r="C10136" s="1" t="s">
        <v>2056</v>
      </c>
      <c r="D10136" s="1" t="s">
        <v>12811</v>
      </c>
      <c r="E10136" s="1" t="s">
        <v>1901</v>
      </c>
      <c r="F10136" s="1" t="s">
        <v>2058</v>
      </c>
      <c r="G10136" s="1" t="s">
        <v>103</v>
      </c>
      <c r="H10136" s="1" t="s">
        <v>437</v>
      </c>
      <c r="I10136" s="1">
        <v>2</v>
      </c>
      <c r="J10136" s="1">
        <v>2023</v>
      </c>
      <c r="K10136" s="1">
        <v>481721</v>
      </c>
      <c r="L10136" s="1">
        <v>0</v>
      </c>
      <c r="M10136" s="1">
        <f t="array" ref="M10136">SUMPRODUCT(MAX(ISNUMBER(SEARCH('Class Rules'!$B$6:$B$85,$E10136))*ISNUMBER(SEARCH('Class Rules'!$C$6:$C$85,$F10136))*'Class Rules'!$A$6:$A$85))</f>
        <v>0</v>
      </c>
      <c r="N10136" s="1" t="str">
        <f t="array" ref="N10136">IF($M10136=0,'Class Rules'!$D$3,INDEX('Class Rules'!$D$6:$D$85,MATCH($M10136,'Class Rules'!$A$6:$A$85,0)))</f>
        <v>Passenger LDV</v>
      </c>
      <c r="O10136" s="1" t="str">
        <f t="array" ref="O10136">IF(SUMPRODUCT(MAX(ISNUMBER(SEARCH(Fuel_Rules!$A$6:$A$30,$E10136))*ISNUMBER(SEARCH(Fuel_Rules!$B$6:$B$30,$F10136))*(Fuel_Rules!$A$6:$A$30&lt;&gt;"")))&gt;0,"Plug-in hybrid",IF($G10136="Diesel","Diesel","Gasoline"))</f>
        <v>Gasoline</v>
      </c>
    </row>
    <row r="10137" spans="1:15" ht="15" customHeight="1" x14ac:dyDescent="0.25">
      <c r="A10137" s="1">
        <v>2022</v>
      </c>
      <c r="B10137" s="1" t="s">
        <v>12135</v>
      </c>
      <c r="C10137" s="1" t="s">
        <v>2056</v>
      </c>
      <c r="D10137" s="1" t="s">
        <v>12812</v>
      </c>
      <c r="E10137" s="1" t="s">
        <v>1901</v>
      </c>
      <c r="F10137" s="1" t="s">
        <v>2058</v>
      </c>
      <c r="G10137" s="1" t="s">
        <v>103</v>
      </c>
      <c r="H10137" s="1" t="s">
        <v>437</v>
      </c>
      <c r="I10137" s="1">
        <v>2</v>
      </c>
      <c r="J10137" s="1">
        <v>2023</v>
      </c>
      <c r="K10137" s="1">
        <v>457634</v>
      </c>
      <c r="L10137" s="1">
        <v>0</v>
      </c>
      <c r="M10137" s="1">
        <f t="array" ref="M10137">SUMPRODUCT(MAX(ISNUMBER(SEARCH('Class Rules'!$B$6:$B$85,$E10137))*ISNUMBER(SEARCH('Class Rules'!$C$6:$C$85,$F10137))*'Class Rules'!$A$6:$A$85))</f>
        <v>0</v>
      </c>
      <c r="N10137" s="1" t="str">
        <f t="array" ref="N10137">IF($M10137=0,'Class Rules'!$D$3,INDEX('Class Rules'!$D$6:$D$85,MATCH($M10137,'Class Rules'!$A$6:$A$85,0)))</f>
        <v>Passenger LDV</v>
      </c>
      <c r="O10137" s="1" t="str">
        <f t="array" ref="O10137">IF(SUMPRODUCT(MAX(ISNUMBER(SEARCH(Fuel_Rules!$A$6:$A$30,$E10137))*ISNUMBER(SEARCH(Fuel_Rules!$B$6:$B$30,$F10137))*(Fuel_Rules!$A$6:$A$30&lt;&gt;"")))&gt;0,"Plug-in hybrid",IF($G10137="Diesel","Diesel","Gasoline"))</f>
        <v>Gasoline</v>
      </c>
    </row>
    <row r="10138" spans="1:15" ht="15" customHeight="1" x14ac:dyDescent="0.25">
      <c r="A10138" s="1">
        <v>2022</v>
      </c>
      <c r="B10138" s="1" t="s">
        <v>12135</v>
      </c>
      <c r="C10138" s="1" t="s">
        <v>2059</v>
      </c>
      <c r="D10138" s="1" t="s">
        <v>12813</v>
      </c>
      <c r="E10138" s="1" t="s">
        <v>1901</v>
      </c>
      <c r="F10138" s="1" t="s">
        <v>2061</v>
      </c>
      <c r="G10138" s="1" t="s">
        <v>103</v>
      </c>
      <c r="H10138" s="1" t="s">
        <v>437</v>
      </c>
      <c r="I10138" s="1">
        <v>2</v>
      </c>
      <c r="J10138" s="1">
        <v>2023</v>
      </c>
      <c r="K10138" s="1">
        <v>598348</v>
      </c>
      <c r="L10138" s="1">
        <v>0</v>
      </c>
      <c r="M10138" s="1">
        <f t="array" ref="M10138">SUMPRODUCT(MAX(ISNUMBER(SEARCH('Class Rules'!$B$6:$B$85,$E10138))*ISNUMBER(SEARCH('Class Rules'!$C$6:$C$85,$F10138))*'Class Rules'!$A$6:$A$85))</f>
        <v>0</v>
      </c>
      <c r="N10138" s="1" t="str">
        <f t="array" ref="N10138">IF($M10138=0,'Class Rules'!$D$3,INDEX('Class Rules'!$D$6:$D$85,MATCH($M10138,'Class Rules'!$A$6:$A$85,0)))</f>
        <v>Passenger LDV</v>
      </c>
      <c r="O10138" s="1" t="str">
        <f t="array" ref="O10138">IF(SUMPRODUCT(MAX(ISNUMBER(SEARCH(Fuel_Rules!$A$6:$A$30,$E10138))*ISNUMBER(SEARCH(Fuel_Rules!$B$6:$B$30,$F10138))*(Fuel_Rules!$A$6:$A$30&lt;&gt;"")))&gt;0,"Plug-in hybrid",IF($G10138="Diesel","Diesel","Gasoline"))</f>
        <v>Gasoline</v>
      </c>
    </row>
    <row r="10139" spans="1:15" ht="15" customHeight="1" x14ac:dyDescent="0.25">
      <c r="A10139" s="1">
        <v>2022</v>
      </c>
      <c r="B10139" s="1" t="s">
        <v>12135</v>
      </c>
      <c r="C10139" s="1" t="s">
        <v>2059</v>
      </c>
      <c r="D10139" s="1" t="s">
        <v>12814</v>
      </c>
      <c r="E10139" s="1" t="s">
        <v>1901</v>
      </c>
      <c r="F10139" s="1" t="s">
        <v>2061</v>
      </c>
      <c r="G10139" s="1" t="s">
        <v>103</v>
      </c>
      <c r="H10139" s="1" t="s">
        <v>437</v>
      </c>
      <c r="I10139" s="1">
        <v>2</v>
      </c>
      <c r="J10139" s="1">
        <v>2023</v>
      </c>
      <c r="K10139" s="1">
        <v>565521</v>
      </c>
      <c r="L10139" s="1">
        <v>0</v>
      </c>
      <c r="M10139" s="1">
        <f t="array" ref="M10139">SUMPRODUCT(MAX(ISNUMBER(SEARCH('Class Rules'!$B$6:$B$85,$E10139))*ISNUMBER(SEARCH('Class Rules'!$C$6:$C$85,$F10139))*'Class Rules'!$A$6:$A$85))</f>
        <v>0</v>
      </c>
      <c r="N10139" s="1" t="str">
        <f t="array" ref="N10139">IF($M10139=0,'Class Rules'!$D$3,INDEX('Class Rules'!$D$6:$D$85,MATCH($M10139,'Class Rules'!$A$6:$A$85,0)))</f>
        <v>Passenger LDV</v>
      </c>
      <c r="O10139" s="1" t="str">
        <f t="array" ref="O10139">IF(SUMPRODUCT(MAX(ISNUMBER(SEARCH(Fuel_Rules!$A$6:$A$30,$E10139))*ISNUMBER(SEARCH(Fuel_Rules!$B$6:$B$30,$F10139))*(Fuel_Rules!$A$6:$A$30&lt;&gt;"")))&gt;0,"Plug-in hybrid",IF($G10139="Diesel","Diesel","Gasoline"))</f>
        <v>Gasoline</v>
      </c>
    </row>
    <row r="10140" spans="1:15" ht="15" customHeight="1" x14ac:dyDescent="0.25">
      <c r="A10140" s="1">
        <v>2022</v>
      </c>
      <c r="B10140" s="1" t="s">
        <v>12135</v>
      </c>
      <c r="C10140" s="1" t="s">
        <v>2062</v>
      </c>
      <c r="D10140" s="1" t="s">
        <v>12815</v>
      </c>
      <c r="E10140" s="1" t="s">
        <v>1901</v>
      </c>
      <c r="F10140" s="1" t="s">
        <v>2064</v>
      </c>
      <c r="G10140" s="1" t="s">
        <v>103</v>
      </c>
      <c r="H10140" s="1" t="s">
        <v>437</v>
      </c>
      <c r="I10140" s="1">
        <v>2</v>
      </c>
      <c r="J10140" s="1">
        <v>2023</v>
      </c>
      <c r="K10140" s="1">
        <v>580792</v>
      </c>
      <c r="L10140" s="1">
        <v>0</v>
      </c>
      <c r="M10140" s="1">
        <f t="array" ref="M10140">SUMPRODUCT(MAX(ISNUMBER(SEARCH('Class Rules'!$B$6:$B$85,$E10140))*ISNUMBER(SEARCH('Class Rules'!$C$6:$C$85,$F10140))*'Class Rules'!$A$6:$A$85))</f>
        <v>0</v>
      </c>
      <c r="N10140" s="1" t="str">
        <f t="array" ref="N10140">IF($M10140=0,'Class Rules'!$D$3,INDEX('Class Rules'!$D$6:$D$85,MATCH($M10140,'Class Rules'!$A$6:$A$85,0)))</f>
        <v>Passenger LDV</v>
      </c>
      <c r="O10140" s="1" t="str">
        <f t="array" ref="O10140">IF(SUMPRODUCT(MAX(ISNUMBER(SEARCH(Fuel_Rules!$A$6:$A$30,$E10140))*ISNUMBER(SEARCH(Fuel_Rules!$B$6:$B$30,$F10140))*(Fuel_Rules!$A$6:$A$30&lt;&gt;"")))&gt;0,"Plug-in hybrid",IF($G10140="Diesel","Diesel","Gasoline"))</f>
        <v>Gasoline</v>
      </c>
    </row>
    <row r="10141" spans="1:15" ht="15" customHeight="1" x14ac:dyDescent="0.25">
      <c r="A10141" s="1">
        <v>2022</v>
      </c>
      <c r="B10141" s="1" t="s">
        <v>12135</v>
      </c>
      <c r="C10141" s="1" t="s">
        <v>2065</v>
      </c>
      <c r="D10141" s="1" t="s">
        <v>12816</v>
      </c>
      <c r="E10141" s="1" t="s">
        <v>1901</v>
      </c>
      <c r="F10141" s="1" t="s">
        <v>2067</v>
      </c>
      <c r="G10141" s="1" t="s">
        <v>105</v>
      </c>
      <c r="H10141" s="1" t="s">
        <v>298</v>
      </c>
      <c r="I10141" s="1">
        <v>2.2000000000000002</v>
      </c>
      <c r="J10141" s="1">
        <v>2023</v>
      </c>
      <c r="K10141" s="1">
        <v>364746</v>
      </c>
      <c r="L10141" s="1">
        <v>0</v>
      </c>
      <c r="M10141" s="1">
        <f t="array" ref="M10141">SUMPRODUCT(MAX(ISNUMBER(SEARCH('Class Rules'!$B$6:$B$85,$E10141))*ISNUMBER(SEARCH('Class Rules'!$C$6:$C$85,$F10141))*'Class Rules'!$A$6:$A$85))</f>
        <v>59</v>
      </c>
      <c r="N10141" s="1" t="str">
        <f t="array" ref="N10141">IF($M10141=0,'Class Rules'!$D$3,INDEX('Class Rules'!$D$6:$D$85,MATCH($M10141,'Class Rules'!$A$6:$A$85,0)))</f>
        <v>Passenger HDV</v>
      </c>
      <c r="O10141" s="1" t="str">
        <f t="array" ref="O10141">IF(SUMPRODUCT(MAX(ISNUMBER(SEARCH(Fuel_Rules!$A$6:$A$30,$E10141))*ISNUMBER(SEARCH(Fuel_Rules!$B$6:$B$30,$F10141))*(Fuel_Rules!$A$6:$A$30&lt;&gt;"")))&gt;0,"Plug-in hybrid",IF($G10141="Diesel","Diesel","Gasoline"))</f>
        <v>Diesel</v>
      </c>
    </row>
    <row r="10142" spans="1:15" ht="15" customHeight="1" x14ac:dyDescent="0.25">
      <c r="A10142" s="1">
        <v>2022</v>
      </c>
      <c r="B10142" s="1" t="s">
        <v>12135</v>
      </c>
      <c r="C10142" s="1" t="s">
        <v>2071</v>
      </c>
      <c r="D10142" s="1" t="s">
        <v>12817</v>
      </c>
      <c r="E10142" s="1" t="s">
        <v>1901</v>
      </c>
      <c r="F10142" s="1" t="s">
        <v>2073</v>
      </c>
      <c r="G10142" s="1" t="s">
        <v>105</v>
      </c>
      <c r="H10142" s="1" t="s">
        <v>437</v>
      </c>
      <c r="I10142" s="1">
        <v>3</v>
      </c>
      <c r="J10142" s="1">
        <v>2023</v>
      </c>
      <c r="K10142" s="1">
        <v>799902</v>
      </c>
      <c r="L10142" s="1">
        <v>0</v>
      </c>
      <c r="M10142" s="1">
        <f t="array" ref="M10142">SUMPRODUCT(MAX(ISNUMBER(SEARCH('Class Rules'!$B$6:$B$85,$E10142))*ISNUMBER(SEARCH('Class Rules'!$C$6:$C$85,$F10142))*'Class Rules'!$A$6:$A$85))</f>
        <v>0</v>
      </c>
      <c r="N10142" s="1" t="str">
        <f t="array" ref="N10142">IF($M10142=0,'Class Rules'!$D$3,INDEX('Class Rules'!$D$6:$D$85,MATCH($M10142,'Class Rules'!$A$6:$A$85,0)))</f>
        <v>Passenger LDV</v>
      </c>
      <c r="O10142" s="1" t="str">
        <f t="array" ref="O10142">IF(SUMPRODUCT(MAX(ISNUMBER(SEARCH(Fuel_Rules!$A$6:$A$30,$E10142))*ISNUMBER(SEARCH(Fuel_Rules!$B$6:$B$30,$F10142))*(Fuel_Rules!$A$6:$A$30&lt;&gt;"")))&gt;0,"Plug-in hybrid",IF($G10142="Diesel","Diesel","Gasoline"))</f>
        <v>Diesel</v>
      </c>
    </row>
    <row r="10143" spans="1:15" ht="15" customHeight="1" x14ac:dyDescent="0.25">
      <c r="A10143" s="1">
        <v>2022</v>
      </c>
      <c r="B10143" s="1" t="s">
        <v>12135</v>
      </c>
      <c r="C10143" s="1" t="s">
        <v>2077</v>
      </c>
      <c r="D10143" s="1" t="s">
        <v>12818</v>
      </c>
      <c r="E10143" s="1" t="s">
        <v>1901</v>
      </c>
      <c r="F10143" s="1" t="s">
        <v>2079</v>
      </c>
      <c r="G10143" s="1" t="s">
        <v>103</v>
      </c>
      <c r="H10143" s="1" t="s">
        <v>298</v>
      </c>
      <c r="I10143" s="1">
        <v>2</v>
      </c>
      <c r="J10143" s="1">
        <v>2023</v>
      </c>
      <c r="K10143" s="1">
        <v>358781</v>
      </c>
      <c r="L10143" s="1">
        <v>0</v>
      </c>
      <c r="M10143" s="1">
        <f t="array" ref="M10143">SUMPRODUCT(MAX(ISNUMBER(SEARCH('Class Rules'!$B$6:$B$85,$E10143))*ISNUMBER(SEARCH('Class Rules'!$C$6:$C$85,$F10143))*'Class Rules'!$A$6:$A$85))</f>
        <v>0</v>
      </c>
      <c r="N10143" s="1" t="str">
        <f t="array" ref="N10143">IF($M10143=0,'Class Rules'!$D$3,INDEX('Class Rules'!$D$6:$D$85,MATCH($M10143,'Class Rules'!$A$6:$A$85,0)))</f>
        <v>Passenger LDV</v>
      </c>
      <c r="O10143" s="1" t="str">
        <f t="array" ref="O10143">IF(SUMPRODUCT(MAX(ISNUMBER(SEARCH(Fuel_Rules!$A$6:$A$30,$E10143))*ISNUMBER(SEARCH(Fuel_Rules!$B$6:$B$30,$F10143))*(Fuel_Rules!$A$6:$A$30&lt;&gt;"")))&gt;0,"Plug-in hybrid",IF($G10143="Diesel","Diesel","Gasoline"))</f>
        <v>Gasoline</v>
      </c>
    </row>
    <row r="10144" spans="1:15" ht="15" customHeight="1" x14ac:dyDescent="0.25">
      <c r="A10144" s="1">
        <v>2022</v>
      </c>
      <c r="B10144" s="1" t="s">
        <v>12135</v>
      </c>
      <c r="C10144" s="1" t="s">
        <v>2077</v>
      </c>
      <c r="D10144" s="1" t="s">
        <v>12819</v>
      </c>
      <c r="E10144" s="1" t="s">
        <v>1901</v>
      </c>
      <c r="F10144" s="1" t="s">
        <v>2079</v>
      </c>
      <c r="G10144" s="1" t="s">
        <v>103</v>
      </c>
      <c r="H10144" s="1" t="s">
        <v>298</v>
      </c>
      <c r="I10144" s="1">
        <v>2</v>
      </c>
      <c r="J10144" s="1">
        <v>2023</v>
      </c>
      <c r="K10144" s="1">
        <v>335521</v>
      </c>
      <c r="L10144" s="1">
        <v>0</v>
      </c>
      <c r="M10144" s="1">
        <f t="array" ref="M10144">SUMPRODUCT(MAX(ISNUMBER(SEARCH('Class Rules'!$B$6:$B$85,$E10144))*ISNUMBER(SEARCH('Class Rules'!$C$6:$C$85,$F10144))*'Class Rules'!$A$6:$A$85))</f>
        <v>0</v>
      </c>
      <c r="N10144" s="1" t="str">
        <f t="array" ref="N10144">IF($M10144=0,'Class Rules'!$D$3,INDEX('Class Rules'!$D$6:$D$85,MATCH($M10144,'Class Rules'!$A$6:$A$85,0)))</f>
        <v>Passenger LDV</v>
      </c>
      <c r="O10144" s="1" t="str">
        <f t="array" ref="O10144">IF(SUMPRODUCT(MAX(ISNUMBER(SEARCH(Fuel_Rules!$A$6:$A$30,$E10144))*ISNUMBER(SEARCH(Fuel_Rules!$B$6:$B$30,$F10144))*(Fuel_Rules!$A$6:$A$30&lt;&gt;"")))&gt;0,"Plug-in hybrid",IF($G10144="Diesel","Diesel","Gasoline"))</f>
        <v>Gasoline</v>
      </c>
    </row>
    <row r="10145" spans="1:15" ht="15" customHeight="1" x14ac:dyDescent="0.25">
      <c r="A10145" s="1">
        <v>2022</v>
      </c>
      <c r="B10145" s="1" t="s">
        <v>12135</v>
      </c>
      <c r="C10145" s="1" t="s">
        <v>2080</v>
      </c>
      <c r="D10145" s="1" t="s">
        <v>12820</v>
      </c>
      <c r="E10145" s="1" t="s">
        <v>1901</v>
      </c>
      <c r="F10145" s="1" t="s">
        <v>2082</v>
      </c>
      <c r="G10145" s="1" t="s">
        <v>103</v>
      </c>
      <c r="H10145" s="1" t="s">
        <v>437</v>
      </c>
      <c r="I10145" s="1">
        <v>1.3</v>
      </c>
      <c r="J10145" s="1">
        <v>2023</v>
      </c>
      <c r="K10145" s="1">
        <v>363865</v>
      </c>
      <c r="L10145" s="1">
        <v>0</v>
      </c>
      <c r="M10145" s="1">
        <f t="array" ref="M10145">SUMPRODUCT(MAX(ISNUMBER(SEARCH('Class Rules'!$B$6:$B$85,$E10145))*ISNUMBER(SEARCH('Class Rules'!$C$6:$C$85,$F10145))*'Class Rules'!$A$6:$A$85))</f>
        <v>0</v>
      </c>
      <c r="N10145" s="1" t="str">
        <f t="array" ref="N10145">IF($M10145=0,'Class Rules'!$D$3,INDEX('Class Rules'!$D$6:$D$85,MATCH($M10145,'Class Rules'!$A$6:$A$85,0)))</f>
        <v>Passenger LDV</v>
      </c>
      <c r="O10145" s="1" t="str">
        <f t="array" ref="O10145">IF(SUMPRODUCT(MAX(ISNUMBER(SEARCH(Fuel_Rules!$A$6:$A$30,$E10145))*ISNUMBER(SEARCH(Fuel_Rules!$B$6:$B$30,$F10145))*(Fuel_Rules!$A$6:$A$30&lt;&gt;"")))&gt;0,"Plug-in hybrid",IF($G10145="Diesel","Diesel","Gasoline"))</f>
        <v>Gasoline</v>
      </c>
    </row>
    <row r="10146" spans="1:15" ht="15" customHeight="1" x14ac:dyDescent="0.25">
      <c r="A10146" s="1">
        <v>2022</v>
      </c>
      <c r="B10146" s="1" t="s">
        <v>12135</v>
      </c>
      <c r="C10146" s="1" t="s">
        <v>2080</v>
      </c>
      <c r="D10146" s="1" t="s">
        <v>12821</v>
      </c>
      <c r="E10146" s="1" t="s">
        <v>1901</v>
      </c>
      <c r="F10146" s="1" t="s">
        <v>2082</v>
      </c>
      <c r="G10146" s="1" t="s">
        <v>103</v>
      </c>
      <c r="H10146" s="1" t="s">
        <v>437</v>
      </c>
      <c r="I10146" s="1">
        <v>1.3</v>
      </c>
      <c r="J10146" s="1">
        <v>2023</v>
      </c>
      <c r="K10146" s="1">
        <v>332936</v>
      </c>
      <c r="L10146" s="1">
        <v>0</v>
      </c>
      <c r="M10146" s="1">
        <f t="array" ref="M10146">SUMPRODUCT(MAX(ISNUMBER(SEARCH('Class Rules'!$B$6:$B$85,$E10146))*ISNUMBER(SEARCH('Class Rules'!$C$6:$C$85,$F10146))*'Class Rules'!$A$6:$A$85))</f>
        <v>0</v>
      </c>
      <c r="N10146" s="1" t="str">
        <f t="array" ref="N10146">IF($M10146=0,'Class Rules'!$D$3,INDEX('Class Rules'!$D$6:$D$85,MATCH($M10146,'Class Rules'!$A$6:$A$85,0)))</f>
        <v>Passenger LDV</v>
      </c>
      <c r="O10146" s="1" t="str">
        <f t="array" ref="O10146">IF(SUMPRODUCT(MAX(ISNUMBER(SEARCH(Fuel_Rules!$A$6:$A$30,$E10146))*ISNUMBER(SEARCH(Fuel_Rules!$B$6:$B$30,$F10146))*(Fuel_Rules!$A$6:$A$30&lt;&gt;"")))&gt;0,"Plug-in hybrid",IF($G10146="Diesel","Diesel","Gasoline"))</f>
        <v>Gasoline</v>
      </c>
    </row>
    <row r="10147" spans="1:15" ht="15" customHeight="1" x14ac:dyDescent="0.25">
      <c r="A10147" s="1">
        <v>2022</v>
      </c>
      <c r="B10147" s="1" t="s">
        <v>12135</v>
      </c>
      <c r="C10147" s="1" t="s">
        <v>2083</v>
      </c>
      <c r="D10147" s="1" t="s">
        <v>12822</v>
      </c>
      <c r="E10147" s="1" t="s">
        <v>1901</v>
      </c>
      <c r="F10147" s="1" t="s">
        <v>10577</v>
      </c>
      <c r="G10147" s="1" t="s">
        <v>103</v>
      </c>
      <c r="H10147" s="1" t="s">
        <v>437</v>
      </c>
      <c r="I10147" s="1">
        <v>3</v>
      </c>
      <c r="J10147" s="1">
        <v>2023</v>
      </c>
      <c r="K10147" s="1">
        <v>978205</v>
      </c>
      <c r="L10147" s="1">
        <v>0</v>
      </c>
      <c r="M10147" s="1">
        <f t="array" ref="M10147">SUMPRODUCT(MAX(ISNUMBER(SEARCH('Class Rules'!$B$6:$B$85,$E10147))*ISNUMBER(SEARCH('Class Rules'!$C$6:$C$85,$F10147))*'Class Rules'!$A$6:$A$85))</f>
        <v>0</v>
      </c>
      <c r="N10147" s="1" t="str">
        <f t="array" ref="N10147">IF($M10147=0,'Class Rules'!$D$3,INDEX('Class Rules'!$D$6:$D$85,MATCH($M10147,'Class Rules'!$A$6:$A$85,0)))</f>
        <v>Passenger LDV</v>
      </c>
      <c r="O10147" s="1" t="str">
        <f t="array" ref="O10147">IF(SUMPRODUCT(MAX(ISNUMBER(SEARCH(Fuel_Rules!$A$6:$A$30,$E10147))*ISNUMBER(SEARCH(Fuel_Rules!$B$6:$B$30,$F10147))*(Fuel_Rules!$A$6:$A$30&lt;&gt;"")))&gt;0,"Plug-in hybrid",IF($G10147="Diesel","Diesel","Gasoline"))</f>
        <v>Gasoline</v>
      </c>
    </row>
    <row r="10148" spans="1:15" ht="15" customHeight="1" x14ac:dyDescent="0.25">
      <c r="A10148" s="1">
        <v>2022</v>
      </c>
      <c r="B10148" s="1" t="s">
        <v>12135</v>
      </c>
      <c r="C10148" s="1" t="s">
        <v>2089</v>
      </c>
      <c r="D10148" s="1" t="s">
        <v>12823</v>
      </c>
      <c r="E10148" s="1" t="s">
        <v>1901</v>
      </c>
      <c r="F10148" s="1" t="s">
        <v>2091</v>
      </c>
      <c r="G10148" s="1" t="s">
        <v>103</v>
      </c>
      <c r="H10148" s="1" t="s">
        <v>437</v>
      </c>
      <c r="I10148" s="1">
        <v>1.3</v>
      </c>
      <c r="J10148" s="1">
        <v>2023</v>
      </c>
      <c r="K10148" s="1">
        <v>319162</v>
      </c>
      <c r="L10148" s="1">
        <v>0</v>
      </c>
      <c r="M10148" s="1">
        <f t="array" ref="M10148">SUMPRODUCT(MAX(ISNUMBER(SEARCH('Class Rules'!$B$6:$B$85,$E10148))*ISNUMBER(SEARCH('Class Rules'!$C$6:$C$85,$F10148))*'Class Rules'!$A$6:$A$85))</f>
        <v>0</v>
      </c>
      <c r="N10148" s="1" t="str">
        <f t="array" ref="N10148">IF($M10148=0,'Class Rules'!$D$3,INDEX('Class Rules'!$D$6:$D$85,MATCH($M10148,'Class Rules'!$A$6:$A$85,0)))</f>
        <v>Passenger LDV</v>
      </c>
      <c r="O10148" s="1" t="str">
        <f t="array" ref="O10148">IF(SUMPRODUCT(MAX(ISNUMBER(SEARCH(Fuel_Rules!$A$6:$A$30,$E10148))*ISNUMBER(SEARCH(Fuel_Rules!$B$6:$B$30,$F10148))*(Fuel_Rules!$A$6:$A$30&lt;&gt;"")))&gt;0,"Plug-in hybrid",IF($G10148="Diesel","Diesel","Gasoline"))</f>
        <v>Gasoline</v>
      </c>
    </row>
    <row r="10149" spans="1:15" ht="15" customHeight="1" x14ac:dyDescent="0.25">
      <c r="A10149" s="1">
        <v>2022</v>
      </c>
      <c r="B10149" s="1" t="s">
        <v>12135</v>
      </c>
      <c r="C10149" s="1" t="s">
        <v>2092</v>
      </c>
      <c r="D10149" s="1" t="s">
        <v>12824</v>
      </c>
      <c r="E10149" s="1" t="s">
        <v>1901</v>
      </c>
      <c r="F10149" s="1" t="s">
        <v>2094</v>
      </c>
      <c r="G10149" s="1" t="s">
        <v>103</v>
      </c>
      <c r="H10149" s="1" t="s">
        <v>437</v>
      </c>
      <c r="I10149" s="1">
        <v>1.3</v>
      </c>
      <c r="J10149" s="1">
        <v>2023</v>
      </c>
      <c r="K10149" s="1">
        <v>380781</v>
      </c>
      <c r="L10149" s="1">
        <v>0</v>
      </c>
      <c r="M10149" s="1">
        <f t="array" ref="M10149">SUMPRODUCT(MAX(ISNUMBER(SEARCH('Class Rules'!$B$6:$B$85,$E10149))*ISNUMBER(SEARCH('Class Rules'!$C$6:$C$85,$F10149))*'Class Rules'!$A$6:$A$85))</f>
        <v>0</v>
      </c>
      <c r="N10149" s="1" t="str">
        <f t="array" ref="N10149">IF($M10149=0,'Class Rules'!$D$3,INDEX('Class Rules'!$D$6:$D$85,MATCH($M10149,'Class Rules'!$A$6:$A$85,0)))</f>
        <v>Passenger LDV</v>
      </c>
      <c r="O10149" s="1" t="str">
        <f t="array" ref="O10149">IF(SUMPRODUCT(MAX(ISNUMBER(SEARCH(Fuel_Rules!$A$6:$A$30,$E10149))*ISNUMBER(SEARCH(Fuel_Rules!$B$6:$B$30,$F10149))*(Fuel_Rules!$A$6:$A$30&lt;&gt;"")))&gt;0,"Plug-in hybrid",IF($G10149="Diesel","Diesel","Gasoline"))</f>
        <v>Gasoline</v>
      </c>
    </row>
    <row r="10150" spans="1:15" ht="15" customHeight="1" x14ac:dyDescent="0.25">
      <c r="A10150" s="1">
        <v>2022</v>
      </c>
      <c r="B10150" s="1" t="s">
        <v>12135</v>
      </c>
      <c r="C10150" s="1" t="s">
        <v>2098</v>
      </c>
      <c r="D10150" s="1" t="s">
        <v>12825</v>
      </c>
      <c r="E10150" s="1" t="s">
        <v>1901</v>
      </c>
      <c r="F10150" s="1" t="s">
        <v>2100</v>
      </c>
      <c r="G10150" s="1" t="s">
        <v>103</v>
      </c>
      <c r="H10150" s="1" t="s">
        <v>437</v>
      </c>
      <c r="I10150" s="1">
        <v>2</v>
      </c>
      <c r="J10150" s="1">
        <v>2023</v>
      </c>
      <c r="K10150" s="1">
        <v>579354</v>
      </c>
      <c r="L10150" s="1">
        <v>0</v>
      </c>
      <c r="M10150" s="1">
        <f t="array" ref="M10150">SUMPRODUCT(MAX(ISNUMBER(SEARCH('Class Rules'!$B$6:$B$85,$E10150))*ISNUMBER(SEARCH('Class Rules'!$C$6:$C$85,$F10150))*'Class Rules'!$A$6:$A$85))</f>
        <v>0</v>
      </c>
      <c r="N10150" s="1" t="str">
        <f t="array" ref="N10150">IF($M10150=0,'Class Rules'!$D$3,INDEX('Class Rules'!$D$6:$D$85,MATCH($M10150,'Class Rules'!$A$6:$A$85,0)))</f>
        <v>Passenger LDV</v>
      </c>
      <c r="O10150" s="1" t="str">
        <f t="array" ref="O10150">IF(SUMPRODUCT(MAX(ISNUMBER(SEARCH(Fuel_Rules!$A$6:$A$30,$E10150))*ISNUMBER(SEARCH(Fuel_Rules!$B$6:$B$30,$F10150))*(Fuel_Rules!$A$6:$A$30&lt;&gt;"")))&gt;0,"Plug-in hybrid",IF($G10150="Diesel","Diesel","Gasoline"))</f>
        <v>Gasoline</v>
      </c>
    </row>
    <row r="10151" spans="1:15" ht="15" customHeight="1" x14ac:dyDescent="0.25">
      <c r="A10151" s="1">
        <v>2022</v>
      </c>
      <c r="B10151" s="1" t="s">
        <v>12135</v>
      </c>
      <c r="C10151" s="1" t="s">
        <v>3769</v>
      </c>
      <c r="D10151" s="1" t="s">
        <v>12826</v>
      </c>
      <c r="E10151" s="1" t="s">
        <v>1901</v>
      </c>
      <c r="F10151" s="1" t="s">
        <v>10583</v>
      </c>
      <c r="G10151" s="1" t="s">
        <v>103</v>
      </c>
      <c r="H10151" s="1" t="s">
        <v>437</v>
      </c>
      <c r="I10151" s="1">
        <v>2</v>
      </c>
      <c r="J10151" s="1">
        <v>2023</v>
      </c>
      <c r="K10151" s="1">
        <v>427769</v>
      </c>
      <c r="L10151" s="1">
        <v>0</v>
      </c>
      <c r="M10151" s="1">
        <f t="array" ref="M10151">SUMPRODUCT(MAX(ISNUMBER(SEARCH('Class Rules'!$B$6:$B$85,$E10151))*ISNUMBER(SEARCH('Class Rules'!$C$6:$C$85,$F10151))*'Class Rules'!$A$6:$A$85))</f>
        <v>0</v>
      </c>
      <c r="N10151" s="1" t="str">
        <f t="array" ref="N10151">IF($M10151=0,'Class Rules'!$D$3,INDEX('Class Rules'!$D$6:$D$85,MATCH($M10151,'Class Rules'!$A$6:$A$85,0)))</f>
        <v>Passenger LDV</v>
      </c>
      <c r="O10151" s="1" t="str">
        <f t="array" ref="O10151">IF(SUMPRODUCT(MAX(ISNUMBER(SEARCH(Fuel_Rules!$A$6:$A$30,$E10151))*ISNUMBER(SEARCH(Fuel_Rules!$B$6:$B$30,$F10151))*(Fuel_Rules!$A$6:$A$30&lt;&gt;"")))&gt;0,"Plug-in hybrid",IF($G10151="Diesel","Diesel","Gasoline"))</f>
        <v>Gasoline</v>
      </c>
    </row>
    <row r="10152" spans="1:15" ht="15" customHeight="1" x14ac:dyDescent="0.25">
      <c r="A10152" s="1">
        <v>2022</v>
      </c>
      <c r="B10152" s="1" t="s">
        <v>12135</v>
      </c>
      <c r="C10152" s="1" t="s">
        <v>3772</v>
      </c>
      <c r="D10152" s="1" t="s">
        <v>12827</v>
      </c>
      <c r="E10152" s="1" t="s">
        <v>1901</v>
      </c>
      <c r="F10152" s="1" t="s">
        <v>12828</v>
      </c>
      <c r="G10152" s="1" t="s">
        <v>103</v>
      </c>
      <c r="H10152" s="1" t="s">
        <v>298</v>
      </c>
      <c r="I10152" s="1">
        <v>1.5</v>
      </c>
      <c r="J10152" s="1">
        <v>2023</v>
      </c>
      <c r="K10152" s="1">
        <v>379463</v>
      </c>
      <c r="L10152" s="1">
        <v>0</v>
      </c>
      <c r="M10152" s="1">
        <f t="array" ref="M10152">SUMPRODUCT(MAX(ISNUMBER(SEARCH('Class Rules'!$B$6:$B$85,$E10152))*ISNUMBER(SEARCH('Class Rules'!$C$6:$C$85,$F10152))*'Class Rules'!$A$6:$A$85))</f>
        <v>0</v>
      </c>
      <c r="N10152" s="1" t="str">
        <f t="array" ref="N10152">IF($M10152=0,'Class Rules'!$D$3,INDEX('Class Rules'!$D$6:$D$85,MATCH($M10152,'Class Rules'!$A$6:$A$85,0)))</f>
        <v>Passenger LDV</v>
      </c>
      <c r="O10152" s="1" t="str">
        <f t="array" ref="O10152">IF(SUMPRODUCT(MAX(ISNUMBER(SEARCH(Fuel_Rules!$A$6:$A$30,$E10152))*ISNUMBER(SEARCH(Fuel_Rules!$B$6:$B$30,$F10152))*(Fuel_Rules!$A$6:$A$30&lt;&gt;"")))&gt;0,"Plug-in hybrid",IF($G10152="Diesel","Diesel","Gasoline"))</f>
        <v>Gasoline</v>
      </c>
    </row>
    <row r="10153" spans="1:15" ht="15" customHeight="1" x14ac:dyDescent="0.25">
      <c r="A10153" s="1">
        <v>2022</v>
      </c>
      <c r="B10153" s="1" t="s">
        <v>12135</v>
      </c>
      <c r="C10153" s="1" t="s">
        <v>3772</v>
      </c>
      <c r="D10153" s="1" t="s">
        <v>12829</v>
      </c>
      <c r="E10153" s="1" t="s">
        <v>1901</v>
      </c>
      <c r="F10153" s="1" t="s">
        <v>12828</v>
      </c>
      <c r="G10153" s="1" t="s">
        <v>103</v>
      </c>
      <c r="H10153" s="1" t="s">
        <v>298</v>
      </c>
      <c r="I10153" s="1">
        <v>1.5</v>
      </c>
      <c r="J10153" s="1">
        <v>2023</v>
      </c>
      <c r="K10153" s="1">
        <v>364120</v>
      </c>
      <c r="L10153" s="1">
        <v>0</v>
      </c>
      <c r="M10153" s="1">
        <f t="array" ref="M10153">SUMPRODUCT(MAX(ISNUMBER(SEARCH('Class Rules'!$B$6:$B$85,$E10153))*ISNUMBER(SEARCH('Class Rules'!$C$6:$C$85,$F10153))*'Class Rules'!$A$6:$A$85))</f>
        <v>0</v>
      </c>
      <c r="N10153" s="1" t="str">
        <f t="array" ref="N10153">IF($M10153=0,'Class Rules'!$D$3,INDEX('Class Rules'!$D$6:$D$85,MATCH($M10153,'Class Rules'!$A$6:$A$85,0)))</f>
        <v>Passenger LDV</v>
      </c>
      <c r="O10153" s="1" t="str">
        <f t="array" ref="O10153">IF(SUMPRODUCT(MAX(ISNUMBER(SEARCH(Fuel_Rules!$A$6:$A$30,$E10153))*ISNUMBER(SEARCH(Fuel_Rules!$B$6:$B$30,$F10153))*(Fuel_Rules!$A$6:$A$30&lt;&gt;"")))&gt;0,"Plug-in hybrid",IF($G10153="Diesel","Diesel","Gasoline"))</f>
        <v>Gasoline</v>
      </c>
    </row>
    <row r="10154" spans="1:15" ht="15" customHeight="1" x14ac:dyDescent="0.25">
      <c r="A10154" s="1">
        <v>2022</v>
      </c>
      <c r="B10154" s="1" t="s">
        <v>12135</v>
      </c>
      <c r="C10154" s="1" t="s">
        <v>3775</v>
      </c>
      <c r="D10154" s="1" t="s">
        <v>12830</v>
      </c>
      <c r="E10154" s="1" t="s">
        <v>1901</v>
      </c>
      <c r="F10154" s="1" t="s">
        <v>3777</v>
      </c>
      <c r="G10154" s="1" t="s">
        <v>103</v>
      </c>
      <c r="H10154" s="1" t="s">
        <v>437</v>
      </c>
      <c r="I10154" s="1">
        <v>2</v>
      </c>
      <c r="J10154" s="1">
        <v>2023</v>
      </c>
      <c r="K10154" s="1">
        <v>626713</v>
      </c>
      <c r="L10154" s="1">
        <v>0</v>
      </c>
      <c r="M10154" s="1">
        <f t="array" ref="M10154">SUMPRODUCT(MAX(ISNUMBER(SEARCH('Class Rules'!$B$6:$B$85,$E10154))*ISNUMBER(SEARCH('Class Rules'!$C$6:$C$85,$F10154))*'Class Rules'!$A$6:$A$85))</f>
        <v>0</v>
      </c>
      <c r="N10154" s="1" t="str">
        <f t="array" ref="N10154">IF($M10154=0,'Class Rules'!$D$3,INDEX('Class Rules'!$D$6:$D$85,MATCH($M10154,'Class Rules'!$A$6:$A$85,0)))</f>
        <v>Passenger LDV</v>
      </c>
      <c r="O10154" s="1" t="str">
        <f t="array" ref="O10154">IF(SUMPRODUCT(MAX(ISNUMBER(SEARCH(Fuel_Rules!$A$6:$A$30,$E10154))*ISNUMBER(SEARCH(Fuel_Rules!$B$6:$B$30,$F10154))*(Fuel_Rules!$A$6:$A$30&lt;&gt;"")))&gt;0,"Plug-in hybrid",IF($G10154="Diesel","Diesel","Gasoline"))</f>
        <v>Gasoline</v>
      </c>
    </row>
    <row r="10155" spans="1:15" ht="15" customHeight="1" x14ac:dyDescent="0.25">
      <c r="A10155" s="1">
        <v>2022</v>
      </c>
      <c r="B10155" s="1" t="s">
        <v>12135</v>
      </c>
      <c r="C10155" s="1" t="s">
        <v>3775</v>
      </c>
      <c r="D10155" s="1" t="s">
        <v>12831</v>
      </c>
      <c r="E10155" s="1" t="s">
        <v>1901</v>
      </c>
      <c r="F10155" s="1" t="s">
        <v>3777</v>
      </c>
      <c r="G10155" s="1" t="s">
        <v>103</v>
      </c>
      <c r="H10155" s="1" t="s">
        <v>437</v>
      </c>
      <c r="I10155" s="1">
        <v>2</v>
      </c>
      <c r="J10155" s="1">
        <v>2023</v>
      </c>
      <c r="K10155" s="1">
        <v>586707</v>
      </c>
      <c r="L10155" s="1">
        <v>0</v>
      </c>
      <c r="M10155" s="1">
        <f t="array" ref="M10155">SUMPRODUCT(MAX(ISNUMBER(SEARCH('Class Rules'!$B$6:$B$85,$E10155))*ISNUMBER(SEARCH('Class Rules'!$C$6:$C$85,$F10155))*'Class Rules'!$A$6:$A$85))</f>
        <v>0</v>
      </c>
      <c r="N10155" s="1" t="str">
        <f t="array" ref="N10155">IF($M10155=0,'Class Rules'!$D$3,INDEX('Class Rules'!$D$6:$D$85,MATCH($M10155,'Class Rules'!$A$6:$A$85,0)))</f>
        <v>Passenger LDV</v>
      </c>
      <c r="O10155" s="1" t="str">
        <f t="array" ref="O10155">IF(SUMPRODUCT(MAX(ISNUMBER(SEARCH(Fuel_Rules!$A$6:$A$30,$E10155))*ISNUMBER(SEARCH(Fuel_Rules!$B$6:$B$30,$F10155))*(Fuel_Rules!$A$6:$A$30&lt;&gt;"")))&gt;0,"Plug-in hybrid",IF($G10155="Diesel","Diesel","Gasoline"))</f>
        <v>Gasoline</v>
      </c>
    </row>
    <row r="10156" spans="1:15" ht="15" customHeight="1" x14ac:dyDescent="0.25">
      <c r="A10156" s="1">
        <v>2022</v>
      </c>
      <c r="B10156" s="1" t="s">
        <v>12135</v>
      </c>
      <c r="C10156" s="1" t="s">
        <v>5710</v>
      </c>
      <c r="D10156" s="1" t="s">
        <v>12832</v>
      </c>
      <c r="E10156" s="1" t="s">
        <v>1901</v>
      </c>
      <c r="F10156" s="1" t="s">
        <v>5712</v>
      </c>
      <c r="G10156" s="1" t="s">
        <v>103</v>
      </c>
      <c r="H10156" s="1" t="s">
        <v>437</v>
      </c>
      <c r="I10156" s="1">
        <v>2</v>
      </c>
      <c r="J10156" s="1">
        <v>2023</v>
      </c>
      <c r="K10156" s="1">
        <v>525807</v>
      </c>
      <c r="L10156" s="1">
        <v>0</v>
      </c>
      <c r="M10156" s="1">
        <f t="array" ref="M10156">SUMPRODUCT(MAX(ISNUMBER(SEARCH('Class Rules'!$B$6:$B$85,$E10156))*ISNUMBER(SEARCH('Class Rules'!$C$6:$C$85,$F10156))*'Class Rules'!$A$6:$A$85))</f>
        <v>0</v>
      </c>
      <c r="N10156" s="1" t="str">
        <f t="array" ref="N10156">IF($M10156=0,'Class Rules'!$D$3,INDEX('Class Rules'!$D$6:$D$85,MATCH($M10156,'Class Rules'!$A$6:$A$85,0)))</f>
        <v>Passenger LDV</v>
      </c>
      <c r="O10156" s="1" t="str">
        <f t="array" ref="O10156">IF(SUMPRODUCT(MAX(ISNUMBER(SEARCH(Fuel_Rules!$A$6:$A$30,$E10156))*ISNUMBER(SEARCH(Fuel_Rules!$B$6:$B$30,$F10156))*(Fuel_Rules!$A$6:$A$30&lt;&gt;"")))&gt;0,"Plug-in hybrid",IF($G10156="Diesel","Diesel","Gasoline"))</f>
        <v>Gasoline</v>
      </c>
    </row>
    <row r="10157" spans="1:15" ht="15" customHeight="1" x14ac:dyDescent="0.25">
      <c r="A10157" s="1">
        <v>2022</v>
      </c>
      <c r="B10157" s="1" t="s">
        <v>12135</v>
      </c>
      <c r="C10157" s="1" t="s">
        <v>5710</v>
      </c>
      <c r="D10157" s="1" t="s">
        <v>12833</v>
      </c>
      <c r="E10157" s="1" t="s">
        <v>1901</v>
      </c>
      <c r="F10157" s="1" t="s">
        <v>5712</v>
      </c>
      <c r="G10157" s="1" t="s">
        <v>103</v>
      </c>
      <c r="H10157" s="1" t="s">
        <v>437</v>
      </c>
      <c r="I10157" s="1">
        <v>2</v>
      </c>
      <c r="J10157" s="1">
        <v>2023</v>
      </c>
      <c r="K10157" s="1">
        <v>498763</v>
      </c>
      <c r="L10157" s="1">
        <v>0</v>
      </c>
      <c r="M10157" s="1">
        <f t="array" ref="M10157">SUMPRODUCT(MAX(ISNUMBER(SEARCH('Class Rules'!$B$6:$B$85,$E10157))*ISNUMBER(SEARCH('Class Rules'!$C$6:$C$85,$F10157))*'Class Rules'!$A$6:$A$85))</f>
        <v>0</v>
      </c>
      <c r="N10157" s="1" t="str">
        <f t="array" ref="N10157">IF($M10157=0,'Class Rules'!$D$3,INDEX('Class Rules'!$D$6:$D$85,MATCH($M10157,'Class Rules'!$A$6:$A$85,0)))</f>
        <v>Passenger LDV</v>
      </c>
      <c r="O10157" s="1" t="str">
        <f t="array" ref="O10157">IF(SUMPRODUCT(MAX(ISNUMBER(SEARCH(Fuel_Rules!$A$6:$A$30,$E10157))*ISNUMBER(SEARCH(Fuel_Rules!$B$6:$B$30,$F10157))*(Fuel_Rules!$A$6:$A$30&lt;&gt;"")))&gt;0,"Plug-in hybrid",IF($G10157="Diesel","Diesel","Gasoline"))</f>
        <v>Gasoline</v>
      </c>
    </row>
    <row r="10158" spans="1:15" ht="15" customHeight="1" x14ac:dyDescent="0.25">
      <c r="A10158" s="1">
        <v>2022</v>
      </c>
      <c r="B10158" s="1" t="s">
        <v>12135</v>
      </c>
      <c r="C10158" s="1" t="s">
        <v>6568</v>
      </c>
      <c r="D10158" s="1" t="s">
        <v>12834</v>
      </c>
      <c r="E10158" s="1" t="s">
        <v>1901</v>
      </c>
      <c r="F10158" s="1" t="s">
        <v>6570</v>
      </c>
      <c r="G10158" s="1" t="s">
        <v>103</v>
      </c>
      <c r="H10158" s="1" t="s">
        <v>437</v>
      </c>
      <c r="I10158" s="1">
        <v>2</v>
      </c>
      <c r="J10158" s="1">
        <v>2023</v>
      </c>
      <c r="K10158" s="1">
        <v>540741</v>
      </c>
      <c r="L10158" s="1">
        <v>0</v>
      </c>
      <c r="M10158" s="1">
        <f t="array" ref="M10158">SUMPRODUCT(MAX(ISNUMBER(SEARCH('Class Rules'!$B$6:$B$85,$E10158))*ISNUMBER(SEARCH('Class Rules'!$C$6:$C$85,$F10158))*'Class Rules'!$A$6:$A$85))</f>
        <v>0</v>
      </c>
      <c r="N10158" s="1" t="str">
        <f t="array" ref="N10158">IF($M10158=0,'Class Rules'!$D$3,INDEX('Class Rules'!$D$6:$D$85,MATCH($M10158,'Class Rules'!$A$6:$A$85,0)))</f>
        <v>Passenger LDV</v>
      </c>
      <c r="O10158" s="1" t="str">
        <f t="array" ref="O10158">IF(SUMPRODUCT(MAX(ISNUMBER(SEARCH(Fuel_Rules!$A$6:$A$30,$E10158))*ISNUMBER(SEARCH(Fuel_Rules!$B$6:$B$30,$F10158))*(Fuel_Rules!$A$6:$A$30&lt;&gt;"")))&gt;0,"Plug-in hybrid",IF($G10158="Diesel","Diesel","Gasoline"))</f>
        <v>Gasoline</v>
      </c>
    </row>
    <row r="10159" spans="1:15" ht="15" customHeight="1" x14ac:dyDescent="0.25">
      <c r="A10159" s="1">
        <v>2022</v>
      </c>
      <c r="B10159" s="1" t="s">
        <v>12135</v>
      </c>
      <c r="C10159" s="1" t="s">
        <v>8423</v>
      </c>
      <c r="D10159" s="1" t="s">
        <v>12835</v>
      </c>
      <c r="E10159" s="1" t="s">
        <v>1901</v>
      </c>
      <c r="F10159" s="1" t="s">
        <v>8425</v>
      </c>
      <c r="G10159" s="1" t="s">
        <v>105</v>
      </c>
      <c r="H10159" s="1" t="s">
        <v>298</v>
      </c>
      <c r="I10159" s="1">
        <v>2.2000000000000002</v>
      </c>
      <c r="J10159" s="1">
        <v>2023</v>
      </c>
      <c r="K10159" s="1">
        <v>270228</v>
      </c>
      <c r="L10159" s="1">
        <v>0</v>
      </c>
      <c r="M10159" s="1">
        <f t="array" ref="M10159">SUMPRODUCT(MAX(ISNUMBER(SEARCH('Class Rules'!$B$6:$B$85,$E10159))*ISNUMBER(SEARCH('Class Rules'!$C$6:$C$85,$F10159))*'Class Rules'!$A$6:$A$85))</f>
        <v>39</v>
      </c>
      <c r="N10159" s="1" t="str">
        <f t="array" ref="N10159">IF($M10159=0,'Class Rules'!$D$3,INDEX('Class Rules'!$D$6:$D$85,MATCH($M10159,'Class Rules'!$A$6:$A$85,0)))</f>
        <v>Freight LDV</v>
      </c>
      <c r="O10159" s="1" t="str">
        <f t="array" ref="O10159">IF(SUMPRODUCT(MAX(ISNUMBER(SEARCH(Fuel_Rules!$A$6:$A$30,$E10159))*ISNUMBER(SEARCH(Fuel_Rules!$B$6:$B$30,$F10159))*(Fuel_Rules!$A$6:$A$30&lt;&gt;"")))&gt;0,"Plug-in hybrid",IF($G10159="Diesel","Diesel","Gasoline"))</f>
        <v>Diesel</v>
      </c>
    </row>
    <row r="10160" spans="1:15" ht="15" customHeight="1" x14ac:dyDescent="0.25">
      <c r="A10160" s="1">
        <v>2022</v>
      </c>
      <c r="B10160" s="1" t="s">
        <v>12135</v>
      </c>
      <c r="C10160" s="1" t="s">
        <v>8423</v>
      </c>
      <c r="D10160" s="1" t="s">
        <v>12836</v>
      </c>
      <c r="E10160" s="1" t="s">
        <v>1901</v>
      </c>
      <c r="F10160" s="1" t="s">
        <v>8425</v>
      </c>
      <c r="G10160" s="1" t="s">
        <v>105</v>
      </c>
      <c r="H10160" s="1" t="s">
        <v>298</v>
      </c>
      <c r="I10160" s="1">
        <v>2.2000000000000002</v>
      </c>
      <c r="J10160" s="1">
        <v>2023</v>
      </c>
      <c r="K10160" s="1">
        <v>230164</v>
      </c>
      <c r="L10160" s="1">
        <v>0</v>
      </c>
      <c r="M10160" s="1">
        <f t="array" ref="M10160">SUMPRODUCT(MAX(ISNUMBER(SEARCH('Class Rules'!$B$6:$B$85,$E10160))*ISNUMBER(SEARCH('Class Rules'!$C$6:$C$85,$F10160))*'Class Rules'!$A$6:$A$85))</f>
        <v>39</v>
      </c>
      <c r="N10160" s="1" t="str">
        <f t="array" ref="N10160">IF($M10160=0,'Class Rules'!$D$3,INDEX('Class Rules'!$D$6:$D$85,MATCH($M10160,'Class Rules'!$A$6:$A$85,0)))</f>
        <v>Freight LDV</v>
      </c>
      <c r="O10160" s="1" t="str">
        <f t="array" ref="O10160">IF(SUMPRODUCT(MAX(ISNUMBER(SEARCH(Fuel_Rules!$A$6:$A$30,$E10160))*ISNUMBER(SEARCH(Fuel_Rules!$B$6:$B$30,$F10160))*(Fuel_Rules!$A$6:$A$30&lt;&gt;"")))&gt;0,"Plug-in hybrid",IF($G10160="Diesel","Diesel","Gasoline"))</f>
        <v>Diesel</v>
      </c>
    </row>
    <row r="10161" spans="1:15" ht="15" customHeight="1" x14ac:dyDescent="0.25">
      <c r="A10161" s="1">
        <v>2022</v>
      </c>
      <c r="B10161" s="1" t="s">
        <v>12135</v>
      </c>
      <c r="C10161" s="1" t="s">
        <v>8427</v>
      </c>
      <c r="D10161" s="1" t="s">
        <v>12837</v>
      </c>
      <c r="E10161" s="1" t="s">
        <v>1901</v>
      </c>
      <c r="F10161" s="1" t="s">
        <v>8429</v>
      </c>
      <c r="G10161" s="1" t="s">
        <v>105</v>
      </c>
      <c r="H10161" s="1" t="s">
        <v>298</v>
      </c>
      <c r="I10161" s="1">
        <v>2.2000000000000002</v>
      </c>
      <c r="J10161" s="1">
        <v>2023</v>
      </c>
      <c r="K10161" s="1">
        <v>254313</v>
      </c>
      <c r="L10161" s="1">
        <v>0</v>
      </c>
      <c r="M10161" s="1">
        <f t="array" ref="M10161">SUMPRODUCT(MAX(ISNUMBER(SEARCH('Class Rules'!$B$6:$B$85,$E10161))*ISNUMBER(SEARCH('Class Rules'!$C$6:$C$85,$F10161))*'Class Rules'!$A$6:$A$85))</f>
        <v>39</v>
      </c>
      <c r="N10161" s="1" t="str">
        <f t="array" ref="N10161">IF($M10161=0,'Class Rules'!$D$3,INDEX('Class Rules'!$D$6:$D$85,MATCH($M10161,'Class Rules'!$A$6:$A$85,0)))</f>
        <v>Freight LDV</v>
      </c>
      <c r="O10161" s="1" t="str">
        <f t="array" ref="O10161">IF(SUMPRODUCT(MAX(ISNUMBER(SEARCH(Fuel_Rules!$A$6:$A$30,$E10161))*ISNUMBER(SEARCH(Fuel_Rules!$B$6:$B$30,$F10161))*(Fuel_Rules!$A$6:$A$30&lt;&gt;"")))&gt;0,"Plug-in hybrid",IF($G10161="Diesel","Diesel","Gasoline"))</f>
        <v>Diesel</v>
      </c>
    </row>
    <row r="10162" spans="1:15" ht="15" customHeight="1" x14ac:dyDescent="0.25">
      <c r="A10162" s="1">
        <v>2022</v>
      </c>
      <c r="B10162" s="1" t="s">
        <v>12135</v>
      </c>
      <c r="C10162" s="1" t="s">
        <v>8427</v>
      </c>
      <c r="D10162" s="1" t="s">
        <v>12838</v>
      </c>
      <c r="E10162" s="1" t="s">
        <v>1901</v>
      </c>
      <c r="F10162" s="1" t="s">
        <v>8429</v>
      </c>
      <c r="G10162" s="1" t="s">
        <v>105</v>
      </c>
      <c r="H10162" s="1" t="s">
        <v>298</v>
      </c>
      <c r="I10162" s="1">
        <v>2.2000000000000002</v>
      </c>
      <c r="J10162" s="1">
        <v>2023</v>
      </c>
      <c r="K10162" s="1">
        <v>211904</v>
      </c>
      <c r="L10162" s="1">
        <v>0</v>
      </c>
      <c r="M10162" s="1">
        <f t="array" ref="M10162">SUMPRODUCT(MAX(ISNUMBER(SEARCH('Class Rules'!$B$6:$B$85,$E10162))*ISNUMBER(SEARCH('Class Rules'!$C$6:$C$85,$F10162))*'Class Rules'!$A$6:$A$85))</f>
        <v>39</v>
      </c>
      <c r="N10162" s="1" t="str">
        <f t="array" ref="N10162">IF($M10162=0,'Class Rules'!$D$3,INDEX('Class Rules'!$D$6:$D$85,MATCH($M10162,'Class Rules'!$A$6:$A$85,0)))</f>
        <v>Freight LDV</v>
      </c>
      <c r="O10162" s="1" t="str">
        <f t="array" ref="O10162">IF(SUMPRODUCT(MAX(ISNUMBER(SEARCH(Fuel_Rules!$A$6:$A$30,$E10162))*ISNUMBER(SEARCH(Fuel_Rules!$B$6:$B$30,$F10162))*(Fuel_Rules!$A$6:$A$30&lt;&gt;"")))&gt;0,"Plug-in hybrid",IF($G10162="Diesel","Diesel","Gasoline"))</f>
        <v>Diesel</v>
      </c>
    </row>
    <row r="10163" spans="1:15" ht="15" customHeight="1" x14ac:dyDescent="0.25">
      <c r="A10163" s="1">
        <v>2022</v>
      </c>
      <c r="B10163" s="1" t="s">
        <v>12135</v>
      </c>
      <c r="C10163" s="1" t="s">
        <v>8431</v>
      </c>
      <c r="D10163" s="1" t="s">
        <v>12839</v>
      </c>
      <c r="E10163" s="1" t="s">
        <v>1901</v>
      </c>
      <c r="F10163" s="1" t="s">
        <v>8433</v>
      </c>
      <c r="G10163" s="1" t="s">
        <v>105</v>
      </c>
      <c r="H10163" s="1" t="s">
        <v>298</v>
      </c>
      <c r="I10163" s="1">
        <v>2.2000000000000002</v>
      </c>
      <c r="J10163" s="1">
        <v>2023</v>
      </c>
      <c r="K10163" s="1">
        <v>259045</v>
      </c>
      <c r="L10163" s="1">
        <v>0</v>
      </c>
      <c r="M10163" s="1">
        <f t="array" ref="M10163">SUMPRODUCT(MAX(ISNUMBER(SEARCH('Class Rules'!$B$6:$B$85,$E10163))*ISNUMBER(SEARCH('Class Rules'!$C$6:$C$85,$F10163))*'Class Rules'!$A$6:$A$85))</f>
        <v>39</v>
      </c>
      <c r="N10163" s="1" t="str">
        <f t="array" ref="N10163">IF($M10163=0,'Class Rules'!$D$3,INDEX('Class Rules'!$D$6:$D$85,MATCH($M10163,'Class Rules'!$A$6:$A$85,0)))</f>
        <v>Freight LDV</v>
      </c>
      <c r="O10163" s="1" t="str">
        <f t="array" ref="O10163">IF(SUMPRODUCT(MAX(ISNUMBER(SEARCH(Fuel_Rules!$A$6:$A$30,$E10163))*ISNUMBER(SEARCH(Fuel_Rules!$B$6:$B$30,$F10163))*(Fuel_Rules!$A$6:$A$30&lt;&gt;"")))&gt;0,"Plug-in hybrid",IF($G10163="Diesel","Diesel","Gasoline"))</f>
        <v>Diesel</v>
      </c>
    </row>
    <row r="10164" spans="1:15" ht="15" customHeight="1" x14ac:dyDescent="0.25">
      <c r="A10164" s="1">
        <v>2022</v>
      </c>
      <c r="B10164" s="1" t="s">
        <v>12135</v>
      </c>
      <c r="C10164" s="1" t="s">
        <v>8431</v>
      </c>
      <c r="D10164" s="1" t="s">
        <v>12840</v>
      </c>
      <c r="E10164" s="1" t="s">
        <v>1901</v>
      </c>
      <c r="F10164" s="1" t="s">
        <v>8433</v>
      </c>
      <c r="G10164" s="1" t="s">
        <v>105</v>
      </c>
      <c r="H10164" s="1" t="s">
        <v>298</v>
      </c>
      <c r="I10164" s="1">
        <v>2.2000000000000002</v>
      </c>
      <c r="J10164" s="1">
        <v>2023</v>
      </c>
      <c r="K10164" s="1">
        <v>213008</v>
      </c>
      <c r="L10164" s="1">
        <v>0</v>
      </c>
      <c r="M10164" s="1">
        <f t="array" ref="M10164">SUMPRODUCT(MAX(ISNUMBER(SEARCH('Class Rules'!$B$6:$B$85,$E10164))*ISNUMBER(SEARCH('Class Rules'!$C$6:$C$85,$F10164))*'Class Rules'!$A$6:$A$85))</f>
        <v>39</v>
      </c>
      <c r="N10164" s="1" t="str">
        <f t="array" ref="N10164">IF($M10164=0,'Class Rules'!$D$3,INDEX('Class Rules'!$D$6:$D$85,MATCH($M10164,'Class Rules'!$A$6:$A$85,0)))</f>
        <v>Freight LDV</v>
      </c>
      <c r="O10164" s="1" t="str">
        <f t="array" ref="O10164">IF(SUMPRODUCT(MAX(ISNUMBER(SEARCH(Fuel_Rules!$A$6:$A$30,$E10164))*ISNUMBER(SEARCH(Fuel_Rules!$B$6:$B$30,$F10164))*(Fuel_Rules!$A$6:$A$30&lt;&gt;"")))&gt;0,"Plug-in hybrid",IF($G10164="Diesel","Diesel","Gasoline"))</f>
        <v>Diesel</v>
      </c>
    </row>
    <row r="10165" spans="1:15" ht="15" customHeight="1" x14ac:dyDescent="0.25">
      <c r="A10165" s="1">
        <v>2022</v>
      </c>
      <c r="B10165" s="1" t="s">
        <v>12135</v>
      </c>
      <c r="C10165" s="1" t="s">
        <v>8435</v>
      </c>
      <c r="D10165" s="1" t="s">
        <v>12841</v>
      </c>
      <c r="E10165" s="1" t="s">
        <v>1901</v>
      </c>
      <c r="F10165" s="1" t="s">
        <v>8437</v>
      </c>
      <c r="G10165" s="1" t="s">
        <v>105</v>
      </c>
      <c r="H10165" s="1" t="s">
        <v>298</v>
      </c>
      <c r="I10165" s="1">
        <v>2.2000000000000002</v>
      </c>
      <c r="J10165" s="1">
        <v>2023</v>
      </c>
      <c r="K10165" s="1">
        <v>263369</v>
      </c>
      <c r="L10165" s="1">
        <v>0</v>
      </c>
      <c r="M10165" s="1">
        <f t="array" ref="M10165">SUMPRODUCT(MAX(ISNUMBER(SEARCH('Class Rules'!$B$6:$B$85,$E10165))*ISNUMBER(SEARCH('Class Rules'!$C$6:$C$85,$F10165))*'Class Rules'!$A$6:$A$85))</f>
        <v>39</v>
      </c>
      <c r="N10165" s="1" t="str">
        <f t="array" ref="N10165">IF($M10165=0,'Class Rules'!$D$3,INDEX('Class Rules'!$D$6:$D$85,MATCH($M10165,'Class Rules'!$A$6:$A$85,0)))</f>
        <v>Freight LDV</v>
      </c>
      <c r="O10165" s="1" t="str">
        <f t="array" ref="O10165">IF(SUMPRODUCT(MAX(ISNUMBER(SEARCH(Fuel_Rules!$A$6:$A$30,$E10165))*ISNUMBER(SEARCH(Fuel_Rules!$B$6:$B$30,$F10165))*(Fuel_Rules!$A$6:$A$30&lt;&gt;"")))&gt;0,"Plug-in hybrid",IF($G10165="Diesel","Diesel","Gasoline"))</f>
        <v>Diesel</v>
      </c>
    </row>
    <row r="10166" spans="1:15" ht="15" customHeight="1" x14ac:dyDescent="0.25">
      <c r="A10166" s="1">
        <v>2022</v>
      </c>
      <c r="B10166" s="1" t="s">
        <v>12135</v>
      </c>
      <c r="C10166" s="1" t="s">
        <v>8435</v>
      </c>
      <c r="D10166" s="1" t="s">
        <v>12842</v>
      </c>
      <c r="E10166" s="1" t="s">
        <v>1901</v>
      </c>
      <c r="F10166" s="1" t="s">
        <v>8437</v>
      </c>
      <c r="G10166" s="1" t="s">
        <v>105</v>
      </c>
      <c r="H10166" s="1" t="s">
        <v>298</v>
      </c>
      <c r="I10166" s="1">
        <v>2.2000000000000002</v>
      </c>
      <c r="J10166" s="1">
        <v>2023</v>
      </c>
      <c r="K10166" s="1">
        <v>219246</v>
      </c>
      <c r="L10166" s="1">
        <v>0</v>
      </c>
      <c r="M10166" s="1">
        <f t="array" ref="M10166">SUMPRODUCT(MAX(ISNUMBER(SEARCH('Class Rules'!$B$6:$B$85,$E10166))*ISNUMBER(SEARCH('Class Rules'!$C$6:$C$85,$F10166))*'Class Rules'!$A$6:$A$85))</f>
        <v>39</v>
      </c>
      <c r="N10166" s="1" t="str">
        <f t="array" ref="N10166">IF($M10166=0,'Class Rules'!$D$3,INDEX('Class Rules'!$D$6:$D$85,MATCH($M10166,'Class Rules'!$A$6:$A$85,0)))</f>
        <v>Freight LDV</v>
      </c>
      <c r="O10166" s="1" t="str">
        <f t="array" ref="O10166">IF(SUMPRODUCT(MAX(ISNUMBER(SEARCH(Fuel_Rules!$A$6:$A$30,$E10166))*ISNUMBER(SEARCH(Fuel_Rules!$B$6:$B$30,$F10166))*(Fuel_Rules!$A$6:$A$30&lt;&gt;"")))&gt;0,"Plug-in hybrid",IF($G10166="Diesel","Diesel","Gasoline"))</f>
        <v>Diesel</v>
      </c>
    </row>
    <row r="10167" spans="1:15" ht="15" customHeight="1" x14ac:dyDescent="0.25">
      <c r="A10167" s="1">
        <v>2022</v>
      </c>
      <c r="B10167" s="1" t="s">
        <v>12135</v>
      </c>
      <c r="C10167" s="1" t="s">
        <v>8439</v>
      </c>
      <c r="D10167" s="1" t="s">
        <v>12843</v>
      </c>
      <c r="E10167" s="1" t="s">
        <v>1901</v>
      </c>
      <c r="F10167" s="1" t="s">
        <v>8441</v>
      </c>
      <c r="G10167" s="1" t="s">
        <v>105</v>
      </c>
      <c r="H10167" s="1" t="s">
        <v>298</v>
      </c>
      <c r="I10167" s="1">
        <v>2.2000000000000002</v>
      </c>
      <c r="J10167" s="1">
        <v>2023</v>
      </c>
      <c r="K10167" s="1">
        <v>255532</v>
      </c>
      <c r="L10167" s="1">
        <v>0</v>
      </c>
      <c r="M10167" s="1">
        <f t="array" ref="M10167">SUMPRODUCT(MAX(ISNUMBER(SEARCH('Class Rules'!$B$6:$B$85,$E10167))*ISNUMBER(SEARCH('Class Rules'!$C$6:$C$85,$F10167))*'Class Rules'!$A$6:$A$85))</f>
        <v>39</v>
      </c>
      <c r="N10167" s="1" t="str">
        <f t="array" ref="N10167">IF($M10167=0,'Class Rules'!$D$3,INDEX('Class Rules'!$D$6:$D$85,MATCH($M10167,'Class Rules'!$A$6:$A$85,0)))</f>
        <v>Freight LDV</v>
      </c>
      <c r="O10167" s="1" t="str">
        <f t="array" ref="O10167">IF(SUMPRODUCT(MAX(ISNUMBER(SEARCH(Fuel_Rules!$A$6:$A$30,$E10167))*ISNUMBER(SEARCH(Fuel_Rules!$B$6:$B$30,$F10167))*(Fuel_Rules!$A$6:$A$30&lt;&gt;"")))&gt;0,"Plug-in hybrid",IF($G10167="Diesel","Diesel","Gasoline"))</f>
        <v>Diesel</v>
      </c>
    </row>
    <row r="10168" spans="1:15" ht="15" customHeight="1" x14ac:dyDescent="0.25">
      <c r="A10168" s="1">
        <v>2022</v>
      </c>
      <c r="B10168" s="1" t="s">
        <v>12135</v>
      </c>
      <c r="C10168" s="1" t="s">
        <v>8439</v>
      </c>
      <c r="D10168" s="1" t="s">
        <v>12844</v>
      </c>
      <c r="E10168" s="1" t="s">
        <v>1901</v>
      </c>
      <c r="F10168" s="1" t="s">
        <v>8441</v>
      </c>
      <c r="G10168" s="1" t="s">
        <v>105</v>
      </c>
      <c r="H10168" s="1" t="s">
        <v>298</v>
      </c>
      <c r="I10168" s="1">
        <v>2.2000000000000002</v>
      </c>
      <c r="J10168" s="1">
        <v>2023</v>
      </c>
      <c r="K10168" s="1">
        <v>211510</v>
      </c>
      <c r="L10168" s="1">
        <v>0</v>
      </c>
      <c r="M10168" s="1">
        <f t="array" ref="M10168">SUMPRODUCT(MAX(ISNUMBER(SEARCH('Class Rules'!$B$6:$B$85,$E10168))*ISNUMBER(SEARCH('Class Rules'!$C$6:$C$85,$F10168))*'Class Rules'!$A$6:$A$85))</f>
        <v>39</v>
      </c>
      <c r="N10168" s="1" t="str">
        <f t="array" ref="N10168">IF($M10168=0,'Class Rules'!$D$3,INDEX('Class Rules'!$D$6:$D$85,MATCH($M10168,'Class Rules'!$A$6:$A$85,0)))</f>
        <v>Freight LDV</v>
      </c>
      <c r="O10168" s="1" t="str">
        <f t="array" ref="O10168">IF(SUMPRODUCT(MAX(ISNUMBER(SEARCH(Fuel_Rules!$A$6:$A$30,$E10168))*ISNUMBER(SEARCH(Fuel_Rules!$B$6:$B$30,$F10168))*(Fuel_Rules!$A$6:$A$30&lt;&gt;"")))&gt;0,"Plug-in hybrid",IF($G10168="Diesel","Diesel","Gasoline"))</f>
        <v>Diesel</v>
      </c>
    </row>
    <row r="10169" spans="1:15" ht="15" customHeight="1" x14ac:dyDescent="0.25">
      <c r="A10169" s="1">
        <v>2022</v>
      </c>
      <c r="B10169" s="1" t="s">
        <v>12135</v>
      </c>
      <c r="C10169" s="1" t="s">
        <v>8443</v>
      </c>
      <c r="D10169" s="1" t="s">
        <v>12845</v>
      </c>
      <c r="E10169" s="1" t="s">
        <v>1901</v>
      </c>
      <c r="F10169" s="1" t="s">
        <v>8445</v>
      </c>
      <c r="G10169" s="1" t="s">
        <v>105</v>
      </c>
      <c r="H10169" s="1" t="s">
        <v>298</v>
      </c>
      <c r="I10169" s="1">
        <v>2.2000000000000002</v>
      </c>
      <c r="J10169" s="1">
        <v>2023</v>
      </c>
      <c r="K10169" s="1">
        <v>251078</v>
      </c>
      <c r="L10169" s="1">
        <v>0</v>
      </c>
      <c r="M10169" s="1">
        <f t="array" ref="M10169">SUMPRODUCT(MAX(ISNUMBER(SEARCH('Class Rules'!$B$6:$B$85,$E10169))*ISNUMBER(SEARCH('Class Rules'!$C$6:$C$85,$F10169))*'Class Rules'!$A$6:$A$85))</f>
        <v>39</v>
      </c>
      <c r="N10169" s="1" t="str">
        <f t="array" ref="N10169">IF($M10169=0,'Class Rules'!$D$3,INDEX('Class Rules'!$D$6:$D$85,MATCH($M10169,'Class Rules'!$A$6:$A$85,0)))</f>
        <v>Freight LDV</v>
      </c>
      <c r="O10169" s="1" t="str">
        <f t="array" ref="O10169">IF(SUMPRODUCT(MAX(ISNUMBER(SEARCH(Fuel_Rules!$A$6:$A$30,$E10169))*ISNUMBER(SEARCH(Fuel_Rules!$B$6:$B$30,$F10169))*(Fuel_Rules!$A$6:$A$30&lt;&gt;"")))&gt;0,"Plug-in hybrid",IF($G10169="Diesel","Diesel","Gasoline"))</f>
        <v>Diesel</v>
      </c>
    </row>
    <row r="10170" spans="1:15" ht="15" customHeight="1" x14ac:dyDescent="0.25">
      <c r="A10170" s="1">
        <v>2022</v>
      </c>
      <c r="B10170" s="1" t="s">
        <v>12135</v>
      </c>
      <c r="C10170" s="1" t="s">
        <v>8443</v>
      </c>
      <c r="D10170" s="1" t="s">
        <v>12846</v>
      </c>
      <c r="E10170" s="1" t="s">
        <v>1901</v>
      </c>
      <c r="F10170" s="1" t="s">
        <v>8445</v>
      </c>
      <c r="G10170" s="1" t="s">
        <v>105</v>
      </c>
      <c r="H10170" s="1" t="s">
        <v>298</v>
      </c>
      <c r="I10170" s="1">
        <v>2.2000000000000002</v>
      </c>
      <c r="J10170" s="1">
        <v>2023</v>
      </c>
      <c r="K10170" s="1">
        <v>210169</v>
      </c>
      <c r="L10170" s="1">
        <v>0</v>
      </c>
      <c r="M10170" s="1">
        <f t="array" ref="M10170">SUMPRODUCT(MAX(ISNUMBER(SEARCH('Class Rules'!$B$6:$B$85,$E10170))*ISNUMBER(SEARCH('Class Rules'!$C$6:$C$85,$F10170))*'Class Rules'!$A$6:$A$85))</f>
        <v>39</v>
      </c>
      <c r="N10170" s="1" t="str">
        <f t="array" ref="N10170">IF($M10170=0,'Class Rules'!$D$3,INDEX('Class Rules'!$D$6:$D$85,MATCH($M10170,'Class Rules'!$A$6:$A$85,0)))</f>
        <v>Freight LDV</v>
      </c>
      <c r="O10170" s="1" t="str">
        <f t="array" ref="O10170">IF(SUMPRODUCT(MAX(ISNUMBER(SEARCH(Fuel_Rules!$A$6:$A$30,$E10170))*ISNUMBER(SEARCH(Fuel_Rules!$B$6:$B$30,$F10170))*(Fuel_Rules!$A$6:$A$30&lt;&gt;"")))&gt;0,"Plug-in hybrid",IF($G10170="Diesel","Diesel","Gasoline"))</f>
        <v>Diesel</v>
      </c>
    </row>
    <row r="10171" spans="1:15" ht="15" customHeight="1" x14ac:dyDescent="0.25">
      <c r="A10171" s="1">
        <v>2022</v>
      </c>
      <c r="B10171" s="1" t="s">
        <v>12135</v>
      </c>
      <c r="C10171" s="1" t="s">
        <v>8447</v>
      </c>
      <c r="D10171" s="1" t="s">
        <v>12847</v>
      </c>
      <c r="E10171" s="1" t="s">
        <v>1901</v>
      </c>
      <c r="F10171" s="1" t="s">
        <v>8449</v>
      </c>
      <c r="G10171" s="1" t="s">
        <v>105</v>
      </c>
      <c r="H10171" s="1" t="s">
        <v>298</v>
      </c>
      <c r="I10171" s="1">
        <v>2.2000000000000002</v>
      </c>
      <c r="J10171" s="1">
        <v>2023</v>
      </c>
      <c r="K10171" s="1">
        <v>228243</v>
      </c>
      <c r="L10171" s="1">
        <v>0</v>
      </c>
      <c r="M10171" s="1">
        <f t="array" ref="M10171">SUMPRODUCT(MAX(ISNUMBER(SEARCH('Class Rules'!$B$6:$B$85,$E10171))*ISNUMBER(SEARCH('Class Rules'!$C$6:$C$85,$F10171))*'Class Rules'!$A$6:$A$85))</f>
        <v>38</v>
      </c>
      <c r="N10171" s="1" t="str">
        <f t="array" ref="N10171">IF($M10171=0,'Class Rules'!$D$3,INDEX('Class Rules'!$D$6:$D$85,MATCH($M10171,'Class Rules'!$A$6:$A$85,0)))</f>
        <v>Freight LDV</v>
      </c>
      <c r="O10171" s="1" t="str">
        <f t="array" ref="O10171">IF(SUMPRODUCT(MAX(ISNUMBER(SEARCH(Fuel_Rules!$A$6:$A$30,$E10171))*ISNUMBER(SEARCH(Fuel_Rules!$B$6:$B$30,$F10171))*(Fuel_Rules!$A$6:$A$30&lt;&gt;"")))&gt;0,"Plug-in hybrid",IF($G10171="Diesel","Diesel","Gasoline"))</f>
        <v>Diesel</v>
      </c>
    </row>
    <row r="10172" spans="1:15" ht="15" customHeight="1" x14ac:dyDescent="0.25">
      <c r="A10172" s="1">
        <v>2022</v>
      </c>
      <c r="B10172" s="1" t="s">
        <v>12135</v>
      </c>
      <c r="C10172" s="1" t="s">
        <v>8447</v>
      </c>
      <c r="D10172" s="1" t="s">
        <v>12848</v>
      </c>
      <c r="E10172" s="1" t="s">
        <v>1901</v>
      </c>
      <c r="F10172" s="1" t="s">
        <v>8449</v>
      </c>
      <c r="G10172" s="1" t="s">
        <v>105</v>
      </c>
      <c r="H10172" s="1" t="s">
        <v>298</v>
      </c>
      <c r="I10172" s="1">
        <v>2.2000000000000002</v>
      </c>
      <c r="J10172" s="1">
        <v>2023</v>
      </c>
      <c r="K10172" s="1">
        <v>209279</v>
      </c>
      <c r="L10172" s="1">
        <v>0</v>
      </c>
      <c r="M10172" s="1">
        <f t="array" ref="M10172">SUMPRODUCT(MAX(ISNUMBER(SEARCH('Class Rules'!$B$6:$B$85,$E10172))*ISNUMBER(SEARCH('Class Rules'!$C$6:$C$85,$F10172))*'Class Rules'!$A$6:$A$85))</f>
        <v>38</v>
      </c>
      <c r="N10172" s="1" t="str">
        <f t="array" ref="N10172">IF($M10172=0,'Class Rules'!$D$3,INDEX('Class Rules'!$D$6:$D$85,MATCH($M10172,'Class Rules'!$A$6:$A$85,0)))</f>
        <v>Freight LDV</v>
      </c>
      <c r="O10172" s="1" t="str">
        <f t="array" ref="O10172">IF(SUMPRODUCT(MAX(ISNUMBER(SEARCH(Fuel_Rules!$A$6:$A$30,$E10172))*ISNUMBER(SEARCH(Fuel_Rules!$B$6:$B$30,$F10172))*(Fuel_Rules!$A$6:$A$30&lt;&gt;"")))&gt;0,"Plug-in hybrid",IF($G10172="Diesel","Diesel","Gasoline"))</f>
        <v>Diesel</v>
      </c>
    </row>
    <row r="10173" spans="1:15" ht="15" customHeight="1" x14ac:dyDescent="0.25">
      <c r="A10173" s="1">
        <v>2022</v>
      </c>
      <c r="B10173" s="1" t="s">
        <v>12135</v>
      </c>
      <c r="C10173" s="1" t="s">
        <v>8451</v>
      </c>
      <c r="D10173" s="1" t="s">
        <v>12849</v>
      </c>
      <c r="E10173" s="1" t="s">
        <v>1901</v>
      </c>
      <c r="F10173" s="1" t="s">
        <v>8453</v>
      </c>
      <c r="G10173" s="1" t="s">
        <v>105</v>
      </c>
      <c r="H10173" s="1" t="s">
        <v>298</v>
      </c>
      <c r="I10173" s="1">
        <v>2.2000000000000002</v>
      </c>
      <c r="J10173" s="1">
        <v>2023</v>
      </c>
      <c r="K10173" s="1">
        <v>230237</v>
      </c>
      <c r="L10173" s="1">
        <v>0</v>
      </c>
      <c r="M10173" s="1">
        <f t="array" ref="M10173">SUMPRODUCT(MAX(ISNUMBER(SEARCH('Class Rules'!$B$6:$B$85,$E10173))*ISNUMBER(SEARCH('Class Rules'!$C$6:$C$85,$F10173))*'Class Rules'!$A$6:$A$85))</f>
        <v>38</v>
      </c>
      <c r="N10173" s="1" t="str">
        <f t="array" ref="N10173">IF($M10173=0,'Class Rules'!$D$3,INDEX('Class Rules'!$D$6:$D$85,MATCH($M10173,'Class Rules'!$A$6:$A$85,0)))</f>
        <v>Freight LDV</v>
      </c>
      <c r="O10173" s="1" t="str">
        <f t="array" ref="O10173">IF(SUMPRODUCT(MAX(ISNUMBER(SEARCH(Fuel_Rules!$A$6:$A$30,$E10173))*ISNUMBER(SEARCH(Fuel_Rules!$B$6:$B$30,$F10173))*(Fuel_Rules!$A$6:$A$30&lt;&gt;"")))&gt;0,"Plug-in hybrid",IF($G10173="Diesel","Diesel","Gasoline"))</f>
        <v>Diesel</v>
      </c>
    </row>
    <row r="10174" spans="1:15" ht="15" customHeight="1" x14ac:dyDescent="0.25">
      <c r="A10174" s="1">
        <v>2022</v>
      </c>
      <c r="B10174" s="1" t="s">
        <v>12135</v>
      </c>
      <c r="C10174" s="1" t="s">
        <v>8451</v>
      </c>
      <c r="D10174" s="1" t="s">
        <v>12850</v>
      </c>
      <c r="E10174" s="1" t="s">
        <v>1901</v>
      </c>
      <c r="F10174" s="1" t="s">
        <v>8453</v>
      </c>
      <c r="G10174" s="1" t="s">
        <v>105</v>
      </c>
      <c r="H10174" s="1" t="s">
        <v>298</v>
      </c>
      <c r="I10174" s="1">
        <v>2.2000000000000002</v>
      </c>
      <c r="J10174" s="1">
        <v>2023</v>
      </c>
      <c r="K10174" s="1">
        <v>211198</v>
      </c>
      <c r="L10174" s="1">
        <v>0</v>
      </c>
      <c r="M10174" s="1">
        <f t="array" ref="M10174">SUMPRODUCT(MAX(ISNUMBER(SEARCH('Class Rules'!$B$6:$B$85,$E10174))*ISNUMBER(SEARCH('Class Rules'!$C$6:$C$85,$F10174))*'Class Rules'!$A$6:$A$85))</f>
        <v>38</v>
      </c>
      <c r="N10174" s="1" t="str">
        <f t="array" ref="N10174">IF($M10174=0,'Class Rules'!$D$3,INDEX('Class Rules'!$D$6:$D$85,MATCH($M10174,'Class Rules'!$A$6:$A$85,0)))</f>
        <v>Freight LDV</v>
      </c>
      <c r="O10174" s="1" t="str">
        <f t="array" ref="O10174">IF(SUMPRODUCT(MAX(ISNUMBER(SEARCH(Fuel_Rules!$A$6:$A$30,$E10174))*ISNUMBER(SEARCH(Fuel_Rules!$B$6:$B$30,$F10174))*(Fuel_Rules!$A$6:$A$30&lt;&gt;"")))&gt;0,"Plug-in hybrid",IF($G10174="Diesel","Diesel","Gasoline"))</f>
        <v>Diesel</v>
      </c>
    </row>
    <row r="10175" spans="1:15" ht="15" customHeight="1" x14ac:dyDescent="0.25">
      <c r="A10175" s="1">
        <v>2022</v>
      </c>
      <c r="B10175" s="1" t="s">
        <v>12135</v>
      </c>
      <c r="C10175" s="1" t="s">
        <v>2108</v>
      </c>
      <c r="D10175" s="1" t="s">
        <v>12851</v>
      </c>
      <c r="E10175" s="1" t="s">
        <v>2106</v>
      </c>
      <c r="F10175" s="1" t="s">
        <v>2110</v>
      </c>
      <c r="G10175" s="1" t="s">
        <v>103</v>
      </c>
      <c r="H10175" s="1" t="s">
        <v>437</v>
      </c>
      <c r="I10175" s="1">
        <v>2</v>
      </c>
      <c r="J10175" s="1">
        <v>2023</v>
      </c>
      <c r="K10175" s="1">
        <v>255622</v>
      </c>
      <c r="L10175" s="1">
        <v>0</v>
      </c>
      <c r="M10175" s="1">
        <f t="array" ref="M10175">SUMPRODUCT(MAX(ISNUMBER(SEARCH('Class Rules'!$B$6:$B$85,$E10175))*ISNUMBER(SEARCH('Class Rules'!$C$6:$C$85,$F10175))*'Class Rules'!$A$6:$A$85))</f>
        <v>0</v>
      </c>
      <c r="N10175" s="1" t="str">
        <f t="array" ref="N10175">IF($M10175=0,'Class Rules'!$D$3,INDEX('Class Rules'!$D$6:$D$85,MATCH($M10175,'Class Rules'!$A$6:$A$85,0)))</f>
        <v>Passenger LDV</v>
      </c>
      <c r="O10175" s="1" t="str">
        <f t="array" ref="O10175">IF(SUMPRODUCT(MAX(ISNUMBER(SEARCH(Fuel_Rules!$A$6:$A$30,$E10175))*ISNUMBER(SEARCH(Fuel_Rules!$B$6:$B$30,$F10175))*(Fuel_Rules!$A$6:$A$30&lt;&gt;"")))&gt;0,"Plug-in hybrid",IF($G10175="Diesel","Diesel","Gasoline"))</f>
        <v>Gasoline</v>
      </c>
    </row>
    <row r="10176" spans="1:15" ht="15" customHeight="1" x14ac:dyDescent="0.25">
      <c r="A10176" s="1">
        <v>2022</v>
      </c>
      <c r="B10176" s="1" t="s">
        <v>12135</v>
      </c>
      <c r="C10176" s="1" t="s">
        <v>2108</v>
      </c>
      <c r="D10176" s="1" t="s">
        <v>12852</v>
      </c>
      <c r="E10176" s="1" t="s">
        <v>2106</v>
      </c>
      <c r="F10176" s="1" t="s">
        <v>2110</v>
      </c>
      <c r="G10176" s="1" t="s">
        <v>103</v>
      </c>
      <c r="H10176" s="1" t="s">
        <v>437</v>
      </c>
      <c r="I10176" s="1">
        <v>2</v>
      </c>
      <c r="J10176" s="1">
        <v>2023</v>
      </c>
      <c r="K10176" s="1">
        <v>236960</v>
      </c>
      <c r="L10176" s="1">
        <v>0</v>
      </c>
      <c r="M10176" s="1">
        <f t="array" ref="M10176">SUMPRODUCT(MAX(ISNUMBER(SEARCH('Class Rules'!$B$6:$B$85,$E10176))*ISNUMBER(SEARCH('Class Rules'!$C$6:$C$85,$F10176))*'Class Rules'!$A$6:$A$85))</f>
        <v>0</v>
      </c>
      <c r="N10176" s="1" t="str">
        <f t="array" ref="N10176">IF($M10176=0,'Class Rules'!$D$3,INDEX('Class Rules'!$D$6:$D$85,MATCH($M10176,'Class Rules'!$A$6:$A$85,0)))</f>
        <v>Passenger LDV</v>
      </c>
      <c r="O10176" s="1" t="str">
        <f t="array" ref="O10176">IF(SUMPRODUCT(MAX(ISNUMBER(SEARCH(Fuel_Rules!$A$6:$A$30,$E10176))*ISNUMBER(SEARCH(Fuel_Rules!$B$6:$B$30,$F10176))*(Fuel_Rules!$A$6:$A$30&lt;&gt;"")))&gt;0,"Plug-in hybrid",IF($G10176="Diesel","Diesel","Gasoline"))</f>
        <v>Gasoline</v>
      </c>
    </row>
    <row r="10177" spans="1:15" ht="15" customHeight="1" x14ac:dyDescent="0.25">
      <c r="A10177" s="1">
        <v>2022</v>
      </c>
      <c r="B10177" s="1" t="s">
        <v>12135</v>
      </c>
      <c r="C10177" s="1" t="s">
        <v>2111</v>
      </c>
      <c r="D10177" s="1" t="s">
        <v>12853</v>
      </c>
      <c r="E10177" s="1" t="s">
        <v>2106</v>
      </c>
      <c r="F10177" s="1" t="s">
        <v>2113</v>
      </c>
      <c r="G10177" s="1" t="s">
        <v>103</v>
      </c>
      <c r="H10177" s="1" t="s">
        <v>437</v>
      </c>
      <c r="I10177" s="1">
        <v>2</v>
      </c>
      <c r="J10177" s="1">
        <v>2023</v>
      </c>
      <c r="K10177" s="1">
        <v>279345</v>
      </c>
      <c r="L10177" s="1">
        <v>0</v>
      </c>
      <c r="M10177" s="1">
        <f t="array" ref="M10177">SUMPRODUCT(MAX(ISNUMBER(SEARCH('Class Rules'!$B$6:$B$85,$E10177))*ISNUMBER(SEARCH('Class Rules'!$C$6:$C$85,$F10177))*'Class Rules'!$A$6:$A$85))</f>
        <v>0</v>
      </c>
      <c r="N10177" s="1" t="str">
        <f t="array" ref="N10177">IF($M10177=0,'Class Rules'!$D$3,INDEX('Class Rules'!$D$6:$D$85,MATCH($M10177,'Class Rules'!$A$6:$A$85,0)))</f>
        <v>Passenger LDV</v>
      </c>
      <c r="O10177" s="1" t="str">
        <f t="array" ref="O10177">IF(SUMPRODUCT(MAX(ISNUMBER(SEARCH(Fuel_Rules!$A$6:$A$30,$E10177))*ISNUMBER(SEARCH(Fuel_Rules!$B$6:$B$30,$F10177))*(Fuel_Rules!$A$6:$A$30&lt;&gt;"")))&gt;0,"Plug-in hybrid",IF($G10177="Diesel","Diesel","Gasoline"))</f>
        <v>Gasoline</v>
      </c>
    </row>
    <row r="10178" spans="1:15" ht="15" customHeight="1" x14ac:dyDescent="0.25">
      <c r="A10178" s="1">
        <v>2022</v>
      </c>
      <c r="B10178" s="1" t="s">
        <v>12135</v>
      </c>
      <c r="C10178" s="1" t="s">
        <v>2111</v>
      </c>
      <c r="D10178" s="1" t="s">
        <v>12854</v>
      </c>
      <c r="E10178" s="1" t="s">
        <v>2106</v>
      </c>
      <c r="F10178" s="1" t="s">
        <v>2113</v>
      </c>
      <c r="G10178" s="1" t="s">
        <v>103</v>
      </c>
      <c r="H10178" s="1" t="s">
        <v>437</v>
      </c>
      <c r="I10178" s="1">
        <v>2</v>
      </c>
      <c r="J10178" s="1">
        <v>2023</v>
      </c>
      <c r="K10178" s="1">
        <v>260368</v>
      </c>
      <c r="L10178" s="1">
        <v>0</v>
      </c>
      <c r="M10178" s="1">
        <f t="array" ref="M10178">SUMPRODUCT(MAX(ISNUMBER(SEARCH('Class Rules'!$B$6:$B$85,$E10178))*ISNUMBER(SEARCH('Class Rules'!$C$6:$C$85,$F10178))*'Class Rules'!$A$6:$A$85))</f>
        <v>0</v>
      </c>
      <c r="N10178" s="1" t="str">
        <f t="array" ref="N10178">IF($M10178=0,'Class Rules'!$D$3,INDEX('Class Rules'!$D$6:$D$85,MATCH($M10178,'Class Rules'!$A$6:$A$85,0)))</f>
        <v>Passenger LDV</v>
      </c>
      <c r="O10178" s="1" t="str">
        <f t="array" ref="O10178">IF(SUMPRODUCT(MAX(ISNUMBER(SEARCH(Fuel_Rules!$A$6:$A$30,$E10178))*ISNUMBER(SEARCH(Fuel_Rules!$B$6:$B$30,$F10178))*(Fuel_Rules!$A$6:$A$30&lt;&gt;"")))&gt;0,"Plug-in hybrid",IF($G10178="Diesel","Diesel","Gasoline"))</f>
        <v>Gasoline</v>
      </c>
    </row>
    <row r="10179" spans="1:15" ht="15" customHeight="1" x14ac:dyDescent="0.25">
      <c r="A10179" s="1">
        <v>2022</v>
      </c>
      <c r="B10179" s="1" t="s">
        <v>12135</v>
      </c>
      <c r="C10179" s="1" t="s">
        <v>2117</v>
      </c>
      <c r="D10179" s="1" t="s">
        <v>12855</v>
      </c>
      <c r="E10179" s="1" t="s">
        <v>2106</v>
      </c>
      <c r="F10179" s="1" t="s">
        <v>2119</v>
      </c>
      <c r="G10179" s="1" t="s">
        <v>103</v>
      </c>
      <c r="H10179" s="1" t="s">
        <v>437</v>
      </c>
      <c r="I10179" s="1">
        <v>2</v>
      </c>
      <c r="J10179" s="1">
        <v>2023</v>
      </c>
      <c r="K10179" s="1">
        <v>299204</v>
      </c>
      <c r="L10179" s="1">
        <v>0</v>
      </c>
      <c r="M10179" s="1">
        <f t="array" ref="M10179">SUMPRODUCT(MAX(ISNUMBER(SEARCH('Class Rules'!$B$6:$B$85,$E10179))*ISNUMBER(SEARCH('Class Rules'!$C$6:$C$85,$F10179))*'Class Rules'!$A$6:$A$85))</f>
        <v>0</v>
      </c>
      <c r="N10179" s="1" t="str">
        <f t="array" ref="N10179">IF($M10179=0,'Class Rules'!$D$3,INDEX('Class Rules'!$D$6:$D$85,MATCH($M10179,'Class Rules'!$A$6:$A$85,0)))</f>
        <v>Passenger LDV</v>
      </c>
      <c r="O10179" s="1" t="str">
        <f t="array" ref="O10179">IF(SUMPRODUCT(MAX(ISNUMBER(SEARCH(Fuel_Rules!$A$6:$A$30,$E10179))*ISNUMBER(SEARCH(Fuel_Rules!$B$6:$B$30,$F10179))*(Fuel_Rules!$A$6:$A$30&lt;&gt;"")))&gt;0,"Plug-in hybrid",IF($G10179="Diesel","Diesel","Gasoline"))</f>
        <v>Gasoline</v>
      </c>
    </row>
    <row r="10180" spans="1:15" ht="15" customHeight="1" x14ac:dyDescent="0.25">
      <c r="A10180" s="1">
        <v>2022</v>
      </c>
      <c r="B10180" s="1" t="s">
        <v>12135</v>
      </c>
      <c r="C10180" s="1" t="s">
        <v>2117</v>
      </c>
      <c r="D10180" s="1" t="s">
        <v>12856</v>
      </c>
      <c r="E10180" s="1" t="s">
        <v>2106</v>
      </c>
      <c r="F10180" s="1" t="s">
        <v>2119</v>
      </c>
      <c r="G10180" s="1" t="s">
        <v>103</v>
      </c>
      <c r="H10180" s="1" t="s">
        <v>437</v>
      </c>
      <c r="I10180" s="1">
        <v>2</v>
      </c>
      <c r="J10180" s="1">
        <v>2023</v>
      </c>
      <c r="K10180" s="1">
        <v>280275</v>
      </c>
      <c r="L10180" s="1">
        <v>0</v>
      </c>
      <c r="M10180" s="1">
        <f t="array" ref="M10180">SUMPRODUCT(MAX(ISNUMBER(SEARCH('Class Rules'!$B$6:$B$85,$E10180))*ISNUMBER(SEARCH('Class Rules'!$C$6:$C$85,$F10180))*'Class Rules'!$A$6:$A$85))</f>
        <v>0</v>
      </c>
      <c r="N10180" s="1" t="str">
        <f t="array" ref="N10180">IF($M10180=0,'Class Rules'!$D$3,INDEX('Class Rules'!$D$6:$D$85,MATCH($M10180,'Class Rules'!$A$6:$A$85,0)))</f>
        <v>Passenger LDV</v>
      </c>
      <c r="O10180" s="1" t="str">
        <f t="array" ref="O10180">IF(SUMPRODUCT(MAX(ISNUMBER(SEARCH(Fuel_Rules!$A$6:$A$30,$E10180))*ISNUMBER(SEARCH(Fuel_Rules!$B$6:$B$30,$F10180))*(Fuel_Rules!$A$6:$A$30&lt;&gt;"")))&gt;0,"Plug-in hybrid",IF($G10180="Diesel","Diesel","Gasoline"))</f>
        <v>Gasoline</v>
      </c>
    </row>
    <row r="10181" spans="1:15" ht="15" customHeight="1" x14ac:dyDescent="0.25">
      <c r="A10181" s="1">
        <v>2022</v>
      </c>
      <c r="B10181" s="1" t="s">
        <v>12135</v>
      </c>
      <c r="C10181" s="1" t="s">
        <v>2126</v>
      </c>
      <c r="D10181" s="1" t="s">
        <v>12857</v>
      </c>
      <c r="E10181" s="1" t="s">
        <v>2106</v>
      </c>
      <c r="F10181" s="1" t="s">
        <v>2128</v>
      </c>
      <c r="G10181" s="1" t="s">
        <v>103</v>
      </c>
      <c r="H10181" s="1" t="s">
        <v>437</v>
      </c>
      <c r="I10181" s="1">
        <v>2</v>
      </c>
      <c r="J10181" s="1">
        <v>2023</v>
      </c>
      <c r="K10181" s="1">
        <v>352934</v>
      </c>
      <c r="L10181" s="1">
        <v>0</v>
      </c>
      <c r="M10181" s="1">
        <f t="array" ref="M10181">SUMPRODUCT(MAX(ISNUMBER(SEARCH('Class Rules'!$B$6:$B$85,$E10181))*ISNUMBER(SEARCH('Class Rules'!$C$6:$C$85,$F10181))*'Class Rules'!$A$6:$A$85))</f>
        <v>0</v>
      </c>
      <c r="N10181" s="1" t="str">
        <f t="array" ref="N10181">IF($M10181=0,'Class Rules'!$D$3,INDEX('Class Rules'!$D$6:$D$85,MATCH($M10181,'Class Rules'!$A$6:$A$85,0)))</f>
        <v>Passenger LDV</v>
      </c>
      <c r="O10181" s="1" t="str">
        <f t="array" ref="O10181">IF(SUMPRODUCT(MAX(ISNUMBER(SEARCH(Fuel_Rules!$A$6:$A$30,$E10181))*ISNUMBER(SEARCH(Fuel_Rules!$B$6:$B$30,$F10181))*(Fuel_Rules!$A$6:$A$30&lt;&gt;"")))&gt;0,"Plug-in hybrid",IF($G10181="Diesel","Diesel","Gasoline"))</f>
        <v>Gasoline</v>
      </c>
    </row>
    <row r="10182" spans="1:15" ht="15" customHeight="1" x14ac:dyDescent="0.25">
      <c r="A10182" s="1">
        <v>2022</v>
      </c>
      <c r="B10182" s="1" t="s">
        <v>12135</v>
      </c>
      <c r="C10182" s="1" t="s">
        <v>2126</v>
      </c>
      <c r="D10182" s="1" t="s">
        <v>12858</v>
      </c>
      <c r="E10182" s="1" t="s">
        <v>2106</v>
      </c>
      <c r="F10182" s="1" t="s">
        <v>2128</v>
      </c>
      <c r="G10182" s="1" t="s">
        <v>103</v>
      </c>
      <c r="H10182" s="1" t="s">
        <v>437</v>
      </c>
      <c r="I10182" s="1">
        <v>2</v>
      </c>
      <c r="J10182" s="1">
        <v>2023</v>
      </c>
      <c r="K10182" s="1">
        <v>328283</v>
      </c>
      <c r="L10182" s="1">
        <v>0</v>
      </c>
      <c r="M10182" s="1">
        <f t="array" ref="M10182">SUMPRODUCT(MAX(ISNUMBER(SEARCH('Class Rules'!$B$6:$B$85,$E10182))*ISNUMBER(SEARCH('Class Rules'!$C$6:$C$85,$F10182))*'Class Rules'!$A$6:$A$85))</f>
        <v>0</v>
      </c>
      <c r="N10182" s="1" t="str">
        <f t="array" ref="N10182">IF($M10182=0,'Class Rules'!$D$3,INDEX('Class Rules'!$D$6:$D$85,MATCH($M10182,'Class Rules'!$A$6:$A$85,0)))</f>
        <v>Passenger LDV</v>
      </c>
      <c r="O10182" s="1" t="str">
        <f t="array" ref="O10182">IF(SUMPRODUCT(MAX(ISNUMBER(SEARCH(Fuel_Rules!$A$6:$A$30,$E10182))*ISNUMBER(SEARCH(Fuel_Rules!$B$6:$B$30,$F10182))*(Fuel_Rules!$A$6:$A$30&lt;&gt;"")))&gt;0,"Plug-in hybrid",IF($G10182="Diesel","Diesel","Gasoline"))</f>
        <v>Gasoline</v>
      </c>
    </row>
    <row r="10183" spans="1:15" ht="15" customHeight="1" x14ac:dyDescent="0.25">
      <c r="A10183" s="1">
        <v>2022</v>
      </c>
      <c r="B10183" s="1" t="s">
        <v>12135</v>
      </c>
      <c r="C10183" s="1" t="s">
        <v>2129</v>
      </c>
      <c r="D10183" s="1" t="s">
        <v>12859</v>
      </c>
      <c r="E10183" s="1" t="s">
        <v>2106</v>
      </c>
      <c r="F10183" s="1" t="s">
        <v>10614</v>
      </c>
      <c r="G10183" s="1" t="s">
        <v>103</v>
      </c>
      <c r="H10183" s="1" t="s">
        <v>298</v>
      </c>
      <c r="I10183" s="1">
        <v>1.5</v>
      </c>
      <c r="J10183" s="1">
        <v>2023</v>
      </c>
      <c r="K10183" s="1">
        <v>308110</v>
      </c>
      <c r="L10183" s="1">
        <v>0</v>
      </c>
      <c r="M10183" s="1">
        <f t="array" ref="M10183">SUMPRODUCT(MAX(ISNUMBER(SEARCH('Class Rules'!$B$6:$B$85,$E10183))*ISNUMBER(SEARCH('Class Rules'!$C$6:$C$85,$F10183))*'Class Rules'!$A$6:$A$85))</f>
        <v>0</v>
      </c>
      <c r="N10183" s="1" t="str">
        <f t="array" ref="N10183">IF($M10183=0,'Class Rules'!$D$3,INDEX('Class Rules'!$D$6:$D$85,MATCH($M10183,'Class Rules'!$A$6:$A$85,0)))</f>
        <v>Passenger LDV</v>
      </c>
      <c r="O10183" s="1" t="str">
        <f t="array" ref="O10183">IF(SUMPRODUCT(MAX(ISNUMBER(SEARCH(Fuel_Rules!$A$6:$A$30,$E10183))*ISNUMBER(SEARCH(Fuel_Rules!$B$6:$B$30,$F10183))*(Fuel_Rules!$A$6:$A$30&lt;&gt;"")))&gt;0,"Plug-in hybrid",IF($G10183="Diesel","Diesel","Gasoline"))</f>
        <v>Gasoline</v>
      </c>
    </row>
    <row r="10184" spans="1:15" ht="15" customHeight="1" x14ac:dyDescent="0.25">
      <c r="A10184" s="1">
        <v>2022</v>
      </c>
      <c r="B10184" s="1" t="s">
        <v>12135</v>
      </c>
      <c r="C10184" s="1" t="s">
        <v>2129</v>
      </c>
      <c r="D10184" s="1" t="s">
        <v>12860</v>
      </c>
      <c r="E10184" s="1" t="s">
        <v>2106</v>
      </c>
      <c r="F10184" s="1" t="s">
        <v>10614</v>
      </c>
      <c r="G10184" s="1" t="s">
        <v>103</v>
      </c>
      <c r="H10184" s="1" t="s">
        <v>298</v>
      </c>
      <c r="I10184" s="1">
        <v>1.5</v>
      </c>
      <c r="J10184" s="1">
        <v>2023</v>
      </c>
      <c r="K10184" s="1">
        <v>287815</v>
      </c>
      <c r="L10184" s="1">
        <v>0</v>
      </c>
      <c r="M10184" s="1">
        <f t="array" ref="M10184">SUMPRODUCT(MAX(ISNUMBER(SEARCH('Class Rules'!$B$6:$B$85,$E10184))*ISNUMBER(SEARCH('Class Rules'!$C$6:$C$85,$F10184))*'Class Rules'!$A$6:$A$85))</f>
        <v>0</v>
      </c>
      <c r="N10184" s="1" t="str">
        <f t="array" ref="N10184">IF($M10184=0,'Class Rules'!$D$3,INDEX('Class Rules'!$D$6:$D$85,MATCH($M10184,'Class Rules'!$A$6:$A$85,0)))</f>
        <v>Passenger LDV</v>
      </c>
      <c r="O10184" s="1" t="str">
        <f t="array" ref="O10184">IF(SUMPRODUCT(MAX(ISNUMBER(SEARCH(Fuel_Rules!$A$6:$A$30,$E10184))*ISNUMBER(SEARCH(Fuel_Rules!$B$6:$B$30,$F10184))*(Fuel_Rules!$A$6:$A$30&lt;&gt;"")))&gt;0,"Plug-in hybrid",IF($G10184="Diesel","Diesel","Gasoline"))</f>
        <v>Gasoline</v>
      </c>
    </row>
    <row r="10185" spans="1:15" ht="15" customHeight="1" x14ac:dyDescent="0.25">
      <c r="A10185" s="1">
        <v>2022</v>
      </c>
      <c r="B10185" s="1" t="s">
        <v>12135</v>
      </c>
      <c r="C10185" s="1" t="s">
        <v>4810</v>
      </c>
      <c r="D10185" s="1" t="s">
        <v>12861</v>
      </c>
      <c r="E10185" s="1" t="s">
        <v>2106</v>
      </c>
      <c r="F10185" s="1" t="s">
        <v>10617</v>
      </c>
      <c r="G10185" s="1" t="s">
        <v>103</v>
      </c>
      <c r="H10185" s="1" t="s">
        <v>298</v>
      </c>
      <c r="I10185" s="1">
        <v>1.5</v>
      </c>
      <c r="J10185" s="1">
        <v>2023</v>
      </c>
      <c r="K10185" s="1">
        <v>310814</v>
      </c>
      <c r="L10185" s="1">
        <v>0</v>
      </c>
      <c r="M10185" s="1">
        <f t="array" ref="M10185">SUMPRODUCT(MAX(ISNUMBER(SEARCH('Class Rules'!$B$6:$B$85,$E10185))*ISNUMBER(SEARCH('Class Rules'!$C$6:$C$85,$F10185))*'Class Rules'!$A$6:$A$85))</f>
        <v>0</v>
      </c>
      <c r="N10185" s="1" t="str">
        <f t="array" ref="N10185">IF($M10185=0,'Class Rules'!$D$3,INDEX('Class Rules'!$D$6:$D$85,MATCH($M10185,'Class Rules'!$A$6:$A$85,0)))</f>
        <v>Passenger LDV</v>
      </c>
      <c r="O10185" s="1" t="str">
        <f t="array" ref="O10185">IF(SUMPRODUCT(MAX(ISNUMBER(SEARCH(Fuel_Rules!$A$6:$A$30,$E10185))*ISNUMBER(SEARCH(Fuel_Rules!$B$6:$B$30,$F10185))*(Fuel_Rules!$A$6:$A$30&lt;&gt;"")))&gt;0,"Plug-in hybrid",IF($G10185="Diesel","Diesel","Gasoline"))</f>
        <v>Gasoline</v>
      </c>
    </row>
    <row r="10186" spans="1:15" ht="15" customHeight="1" x14ac:dyDescent="0.25">
      <c r="A10186" s="1">
        <v>2022</v>
      </c>
      <c r="B10186" s="1" t="s">
        <v>12135</v>
      </c>
      <c r="C10186" s="1" t="s">
        <v>11745</v>
      </c>
      <c r="D10186" s="1" t="s">
        <v>12862</v>
      </c>
      <c r="E10186" s="1" t="s">
        <v>2106</v>
      </c>
      <c r="F10186" s="1" t="s">
        <v>11747</v>
      </c>
      <c r="G10186" s="1" t="s">
        <v>103</v>
      </c>
      <c r="H10186" s="1" t="s">
        <v>437</v>
      </c>
      <c r="I10186" s="1">
        <v>2</v>
      </c>
      <c r="J10186" s="1">
        <v>2023</v>
      </c>
      <c r="K10186" s="1">
        <v>318999</v>
      </c>
      <c r="L10186" s="1">
        <v>0</v>
      </c>
      <c r="M10186" s="1">
        <f t="array" ref="M10186">SUMPRODUCT(MAX(ISNUMBER(SEARCH('Class Rules'!$B$6:$B$85,$E10186))*ISNUMBER(SEARCH('Class Rules'!$C$6:$C$85,$F10186))*'Class Rules'!$A$6:$A$85))</f>
        <v>0</v>
      </c>
      <c r="N10186" s="1" t="str">
        <f t="array" ref="N10186">IF($M10186=0,'Class Rules'!$D$3,INDEX('Class Rules'!$D$6:$D$85,MATCH($M10186,'Class Rules'!$A$6:$A$85,0)))</f>
        <v>Passenger LDV</v>
      </c>
      <c r="O10186" s="1" t="str">
        <f t="array" ref="O10186">IF(SUMPRODUCT(MAX(ISNUMBER(SEARCH(Fuel_Rules!$A$6:$A$30,$E10186))*ISNUMBER(SEARCH(Fuel_Rules!$B$6:$B$30,$F10186))*(Fuel_Rules!$A$6:$A$30&lt;&gt;"")))&gt;0,"Plug-in hybrid",IF($G10186="Diesel","Diesel","Gasoline"))</f>
        <v>Gasoline</v>
      </c>
    </row>
    <row r="10187" spans="1:15" ht="15" customHeight="1" x14ac:dyDescent="0.25">
      <c r="A10187" s="1">
        <v>2022</v>
      </c>
      <c r="B10187" s="1" t="s">
        <v>12135</v>
      </c>
      <c r="C10187" s="1" t="s">
        <v>11745</v>
      </c>
      <c r="D10187" s="1" t="s">
        <v>12863</v>
      </c>
      <c r="E10187" s="1" t="s">
        <v>2106</v>
      </c>
      <c r="F10187" s="1" t="s">
        <v>11747</v>
      </c>
      <c r="G10187" s="1" t="s">
        <v>103</v>
      </c>
      <c r="H10187" s="1" t="s">
        <v>437</v>
      </c>
      <c r="I10187" s="1">
        <v>2</v>
      </c>
      <c r="J10187" s="1">
        <v>2023</v>
      </c>
      <c r="K10187" s="1">
        <v>296669</v>
      </c>
      <c r="L10187" s="1">
        <v>0</v>
      </c>
      <c r="M10187" s="1">
        <f t="array" ref="M10187">SUMPRODUCT(MAX(ISNUMBER(SEARCH('Class Rules'!$B$6:$B$85,$E10187))*ISNUMBER(SEARCH('Class Rules'!$C$6:$C$85,$F10187))*'Class Rules'!$A$6:$A$85))</f>
        <v>0</v>
      </c>
      <c r="N10187" s="1" t="str">
        <f t="array" ref="N10187">IF($M10187=0,'Class Rules'!$D$3,INDEX('Class Rules'!$D$6:$D$85,MATCH($M10187,'Class Rules'!$A$6:$A$85,0)))</f>
        <v>Passenger LDV</v>
      </c>
      <c r="O10187" s="1" t="str">
        <f t="array" ref="O10187">IF(SUMPRODUCT(MAX(ISNUMBER(SEARCH(Fuel_Rules!$A$6:$A$30,$E10187))*ISNUMBER(SEARCH(Fuel_Rules!$B$6:$B$30,$F10187))*(Fuel_Rules!$A$6:$A$30&lt;&gt;"")))&gt;0,"Plug-in hybrid",IF($G10187="Diesel","Diesel","Gasoline"))</f>
        <v>Gasoline</v>
      </c>
    </row>
    <row r="10188" spans="1:15" ht="15" customHeight="1" x14ac:dyDescent="0.25">
      <c r="A10188" s="1">
        <v>2022</v>
      </c>
      <c r="B10188" s="1" t="s">
        <v>12135</v>
      </c>
      <c r="C10188" s="1" t="s">
        <v>2139</v>
      </c>
      <c r="D10188" s="1" t="s">
        <v>12864</v>
      </c>
      <c r="E10188" s="1" t="s">
        <v>2137</v>
      </c>
      <c r="F10188" s="1" t="s">
        <v>2141</v>
      </c>
      <c r="G10188" s="1" t="s">
        <v>105</v>
      </c>
      <c r="H10188" s="1" t="s">
        <v>437</v>
      </c>
      <c r="I10188" s="1">
        <v>2.4</v>
      </c>
      <c r="J10188" s="1">
        <v>2023</v>
      </c>
      <c r="K10188" s="1">
        <v>297567</v>
      </c>
      <c r="L10188" s="1">
        <v>0</v>
      </c>
      <c r="M10188" s="1">
        <f t="array" ref="M10188">SUMPRODUCT(MAX(ISNUMBER(SEARCH('Class Rules'!$B$6:$B$85,$E10188))*ISNUMBER(SEARCH('Class Rules'!$C$6:$C$85,$F10188))*'Class Rules'!$A$6:$A$85))</f>
        <v>16</v>
      </c>
      <c r="N10188" s="1" t="str">
        <f t="array" ref="N10188">IF($M10188=0,'Class Rules'!$D$3,INDEX('Class Rules'!$D$6:$D$85,MATCH($M10188,'Class Rules'!$A$6:$A$85,0)))</f>
        <v>Freight LDV</v>
      </c>
      <c r="O10188" s="1" t="str">
        <f t="array" ref="O10188">IF(SUMPRODUCT(MAX(ISNUMBER(SEARCH(Fuel_Rules!$A$6:$A$30,$E10188))*ISNUMBER(SEARCH(Fuel_Rules!$B$6:$B$30,$F10188))*(Fuel_Rules!$A$6:$A$30&lt;&gt;"")))&gt;0,"Plug-in hybrid",IF($G10188="Diesel","Diesel","Gasoline"))</f>
        <v>Diesel</v>
      </c>
    </row>
    <row r="10189" spans="1:15" ht="15" customHeight="1" x14ac:dyDescent="0.25">
      <c r="A10189" s="1">
        <v>2022</v>
      </c>
      <c r="B10189" s="1" t="s">
        <v>12135</v>
      </c>
      <c r="C10189" s="1" t="s">
        <v>2139</v>
      </c>
      <c r="D10189" s="1" t="s">
        <v>12865</v>
      </c>
      <c r="E10189" s="1" t="s">
        <v>2137</v>
      </c>
      <c r="F10189" s="1" t="s">
        <v>2141</v>
      </c>
      <c r="G10189" s="1" t="s">
        <v>105</v>
      </c>
      <c r="H10189" s="1" t="s">
        <v>437</v>
      </c>
      <c r="I10189" s="1">
        <v>2.4</v>
      </c>
      <c r="J10189" s="1">
        <v>2023</v>
      </c>
      <c r="K10189" s="1">
        <v>284210</v>
      </c>
      <c r="L10189" s="1">
        <v>0</v>
      </c>
      <c r="M10189" s="1">
        <f t="array" ref="M10189">SUMPRODUCT(MAX(ISNUMBER(SEARCH('Class Rules'!$B$6:$B$85,$E10189))*ISNUMBER(SEARCH('Class Rules'!$C$6:$C$85,$F10189))*'Class Rules'!$A$6:$A$85))</f>
        <v>16</v>
      </c>
      <c r="N10189" s="1" t="str">
        <f t="array" ref="N10189">IF($M10189=0,'Class Rules'!$D$3,INDEX('Class Rules'!$D$6:$D$85,MATCH($M10189,'Class Rules'!$A$6:$A$85,0)))</f>
        <v>Freight LDV</v>
      </c>
      <c r="O10189" s="1" t="str">
        <f t="array" ref="O10189">IF(SUMPRODUCT(MAX(ISNUMBER(SEARCH(Fuel_Rules!$A$6:$A$30,$E10189))*ISNUMBER(SEARCH(Fuel_Rules!$B$6:$B$30,$F10189))*(Fuel_Rules!$A$6:$A$30&lt;&gt;"")))&gt;0,"Plug-in hybrid",IF($G10189="Diesel","Diesel","Gasoline"))</f>
        <v>Diesel</v>
      </c>
    </row>
    <row r="10190" spans="1:15" ht="15" customHeight="1" x14ac:dyDescent="0.25">
      <c r="A10190" s="1">
        <v>2022</v>
      </c>
      <c r="B10190" s="1" t="s">
        <v>12135</v>
      </c>
      <c r="C10190" s="1" t="s">
        <v>2142</v>
      </c>
      <c r="D10190" s="1" t="s">
        <v>12866</v>
      </c>
      <c r="E10190" s="1" t="s">
        <v>2137</v>
      </c>
      <c r="F10190" s="1" t="s">
        <v>2144</v>
      </c>
      <c r="G10190" s="1" t="s">
        <v>105</v>
      </c>
      <c r="H10190" s="1" t="s">
        <v>437</v>
      </c>
      <c r="I10190" s="1">
        <v>2.4</v>
      </c>
      <c r="J10190" s="1">
        <v>2023</v>
      </c>
      <c r="K10190" s="1">
        <v>273155</v>
      </c>
      <c r="L10190" s="1">
        <v>0</v>
      </c>
      <c r="M10190" s="1">
        <f t="array" ref="M10190">SUMPRODUCT(MAX(ISNUMBER(SEARCH('Class Rules'!$B$6:$B$85,$E10190))*ISNUMBER(SEARCH('Class Rules'!$C$6:$C$85,$F10190))*'Class Rules'!$A$6:$A$85))</f>
        <v>16</v>
      </c>
      <c r="N10190" s="1" t="str">
        <f t="array" ref="N10190">IF($M10190=0,'Class Rules'!$D$3,INDEX('Class Rules'!$D$6:$D$85,MATCH($M10190,'Class Rules'!$A$6:$A$85,0)))</f>
        <v>Freight LDV</v>
      </c>
      <c r="O10190" s="1" t="str">
        <f t="array" ref="O10190">IF(SUMPRODUCT(MAX(ISNUMBER(SEARCH(Fuel_Rules!$A$6:$A$30,$E10190))*ISNUMBER(SEARCH(Fuel_Rules!$B$6:$B$30,$F10190))*(Fuel_Rules!$A$6:$A$30&lt;&gt;"")))&gt;0,"Plug-in hybrid",IF($G10190="Diesel","Diesel","Gasoline"))</f>
        <v>Diesel</v>
      </c>
    </row>
    <row r="10191" spans="1:15" ht="15" customHeight="1" x14ac:dyDescent="0.25">
      <c r="A10191" s="1">
        <v>2022</v>
      </c>
      <c r="B10191" s="1" t="s">
        <v>12135</v>
      </c>
      <c r="C10191" s="1" t="s">
        <v>2142</v>
      </c>
      <c r="D10191" s="1" t="s">
        <v>12867</v>
      </c>
      <c r="E10191" s="1" t="s">
        <v>2137</v>
      </c>
      <c r="F10191" s="1" t="s">
        <v>2144</v>
      </c>
      <c r="G10191" s="1" t="s">
        <v>105</v>
      </c>
      <c r="H10191" s="1" t="s">
        <v>437</v>
      </c>
      <c r="I10191" s="1">
        <v>2.4</v>
      </c>
      <c r="J10191" s="1">
        <v>2023</v>
      </c>
      <c r="K10191" s="1">
        <v>261400</v>
      </c>
      <c r="L10191" s="1">
        <v>0</v>
      </c>
      <c r="M10191" s="1">
        <f t="array" ref="M10191">SUMPRODUCT(MAX(ISNUMBER(SEARCH('Class Rules'!$B$6:$B$85,$E10191))*ISNUMBER(SEARCH('Class Rules'!$C$6:$C$85,$F10191))*'Class Rules'!$A$6:$A$85))</f>
        <v>16</v>
      </c>
      <c r="N10191" s="1" t="str">
        <f t="array" ref="N10191">IF($M10191=0,'Class Rules'!$D$3,INDEX('Class Rules'!$D$6:$D$85,MATCH($M10191,'Class Rules'!$A$6:$A$85,0)))</f>
        <v>Freight LDV</v>
      </c>
      <c r="O10191" s="1" t="str">
        <f t="array" ref="O10191">IF(SUMPRODUCT(MAX(ISNUMBER(SEARCH(Fuel_Rules!$A$6:$A$30,$E10191))*ISNUMBER(SEARCH(Fuel_Rules!$B$6:$B$30,$F10191))*(Fuel_Rules!$A$6:$A$30&lt;&gt;"")))&gt;0,"Plug-in hybrid",IF($G10191="Diesel","Diesel","Gasoline"))</f>
        <v>Diesel</v>
      </c>
    </row>
    <row r="10192" spans="1:15" ht="15" customHeight="1" x14ac:dyDescent="0.25">
      <c r="A10192" s="1">
        <v>2022</v>
      </c>
      <c r="B10192" s="1" t="s">
        <v>12135</v>
      </c>
      <c r="C10192" s="1" t="s">
        <v>2145</v>
      </c>
      <c r="D10192" s="1" t="s">
        <v>12868</v>
      </c>
      <c r="E10192" s="1" t="s">
        <v>2137</v>
      </c>
      <c r="F10192" s="1" t="s">
        <v>2147</v>
      </c>
      <c r="G10192" s="1" t="s">
        <v>105</v>
      </c>
      <c r="H10192" s="1" t="s">
        <v>437</v>
      </c>
      <c r="I10192" s="1">
        <v>2.4</v>
      </c>
      <c r="J10192" s="1">
        <v>2023</v>
      </c>
      <c r="K10192" s="1">
        <v>327753</v>
      </c>
      <c r="L10192" s="1">
        <v>0</v>
      </c>
      <c r="M10192" s="1">
        <f t="array" ref="M10192">SUMPRODUCT(MAX(ISNUMBER(SEARCH('Class Rules'!$B$6:$B$85,$E10192))*ISNUMBER(SEARCH('Class Rules'!$C$6:$C$85,$F10192))*'Class Rules'!$A$6:$A$85))</f>
        <v>16</v>
      </c>
      <c r="N10192" s="1" t="str">
        <f t="array" ref="N10192">IF($M10192=0,'Class Rules'!$D$3,INDEX('Class Rules'!$D$6:$D$85,MATCH($M10192,'Class Rules'!$A$6:$A$85,0)))</f>
        <v>Freight LDV</v>
      </c>
      <c r="O10192" s="1" t="str">
        <f t="array" ref="O10192">IF(SUMPRODUCT(MAX(ISNUMBER(SEARCH(Fuel_Rules!$A$6:$A$30,$E10192))*ISNUMBER(SEARCH(Fuel_Rules!$B$6:$B$30,$F10192))*(Fuel_Rules!$A$6:$A$30&lt;&gt;"")))&gt;0,"Plug-in hybrid",IF($G10192="Diesel","Diesel","Gasoline"))</f>
        <v>Diesel</v>
      </c>
    </row>
    <row r="10193" spans="1:15" ht="15" customHeight="1" x14ac:dyDescent="0.25">
      <c r="A10193" s="1">
        <v>2022</v>
      </c>
      <c r="B10193" s="1" t="s">
        <v>12135</v>
      </c>
      <c r="C10193" s="1" t="s">
        <v>2145</v>
      </c>
      <c r="D10193" s="1" t="s">
        <v>12869</v>
      </c>
      <c r="E10193" s="1" t="s">
        <v>2137</v>
      </c>
      <c r="F10193" s="1" t="s">
        <v>2147</v>
      </c>
      <c r="G10193" s="1" t="s">
        <v>105</v>
      </c>
      <c r="H10193" s="1" t="s">
        <v>437</v>
      </c>
      <c r="I10193" s="1">
        <v>2.4</v>
      </c>
      <c r="J10193" s="1">
        <v>2023</v>
      </c>
      <c r="K10193" s="1">
        <v>303799</v>
      </c>
      <c r="L10193" s="1">
        <v>0</v>
      </c>
      <c r="M10193" s="1">
        <f t="array" ref="M10193">SUMPRODUCT(MAX(ISNUMBER(SEARCH('Class Rules'!$B$6:$B$85,$E10193))*ISNUMBER(SEARCH('Class Rules'!$C$6:$C$85,$F10193))*'Class Rules'!$A$6:$A$85))</f>
        <v>16</v>
      </c>
      <c r="N10193" s="1" t="str">
        <f t="array" ref="N10193">IF($M10193=0,'Class Rules'!$D$3,INDEX('Class Rules'!$D$6:$D$85,MATCH($M10193,'Class Rules'!$A$6:$A$85,0)))</f>
        <v>Freight LDV</v>
      </c>
      <c r="O10193" s="1" t="str">
        <f t="array" ref="O10193">IF(SUMPRODUCT(MAX(ISNUMBER(SEARCH(Fuel_Rules!$A$6:$A$30,$E10193))*ISNUMBER(SEARCH(Fuel_Rules!$B$6:$B$30,$F10193))*(Fuel_Rules!$A$6:$A$30&lt;&gt;"")))&gt;0,"Plug-in hybrid",IF($G10193="Diesel","Diesel","Gasoline"))</f>
        <v>Diesel</v>
      </c>
    </row>
    <row r="10194" spans="1:15" ht="15" customHeight="1" x14ac:dyDescent="0.25">
      <c r="A10194" s="1">
        <v>2022</v>
      </c>
      <c r="B10194" s="1" t="s">
        <v>12135</v>
      </c>
      <c r="C10194" s="1" t="s">
        <v>2148</v>
      </c>
      <c r="D10194" s="1" t="s">
        <v>12870</v>
      </c>
      <c r="E10194" s="1" t="s">
        <v>2137</v>
      </c>
      <c r="F10194" s="1" t="s">
        <v>2150</v>
      </c>
      <c r="G10194" s="1" t="s">
        <v>103</v>
      </c>
      <c r="H10194" s="1" t="s">
        <v>437</v>
      </c>
      <c r="I10194" s="1">
        <v>1.5</v>
      </c>
      <c r="J10194" s="1">
        <v>2023</v>
      </c>
      <c r="K10194" s="1">
        <v>245520</v>
      </c>
      <c r="L10194" s="1">
        <v>0</v>
      </c>
      <c r="M10194" s="1">
        <f t="array" ref="M10194">SUMPRODUCT(MAX(ISNUMBER(SEARCH('Class Rules'!$B$6:$B$85,$E10194))*ISNUMBER(SEARCH('Class Rules'!$C$6:$C$85,$F10194))*'Class Rules'!$A$6:$A$85))</f>
        <v>0</v>
      </c>
      <c r="N10194" s="1" t="str">
        <f t="array" ref="N10194">IF($M10194=0,'Class Rules'!$D$3,INDEX('Class Rules'!$D$6:$D$85,MATCH($M10194,'Class Rules'!$A$6:$A$85,0)))</f>
        <v>Passenger LDV</v>
      </c>
      <c r="O10194" s="1" t="str">
        <f t="array" ref="O10194">IF(SUMPRODUCT(MAX(ISNUMBER(SEARCH(Fuel_Rules!$A$6:$A$30,$E10194))*ISNUMBER(SEARCH(Fuel_Rules!$B$6:$B$30,$F10194))*(Fuel_Rules!$A$6:$A$30&lt;&gt;"")))&gt;0,"Plug-in hybrid",IF($G10194="Diesel","Diesel","Gasoline"))</f>
        <v>Gasoline</v>
      </c>
    </row>
    <row r="10195" spans="1:15" ht="15" customHeight="1" x14ac:dyDescent="0.25">
      <c r="A10195" s="1">
        <v>2022</v>
      </c>
      <c r="B10195" s="1" t="s">
        <v>12135</v>
      </c>
      <c r="C10195" s="1" t="s">
        <v>2148</v>
      </c>
      <c r="D10195" s="1" t="s">
        <v>12871</v>
      </c>
      <c r="E10195" s="1" t="s">
        <v>2137</v>
      </c>
      <c r="F10195" s="1" t="s">
        <v>2150</v>
      </c>
      <c r="G10195" s="1" t="s">
        <v>103</v>
      </c>
      <c r="H10195" s="1" t="s">
        <v>437</v>
      </c>
      <c r="I10195" s="1">
        <v>1.5</v>
      </c>
      <c r="J10195" s="1">
        <v>2023</v>
      </c>
      <c r="K10195" s="1">
        <v>226832</v>
      </c>
      <c r="L10195" s="1">
        <v>0</v>
      </c>
      <c r="M10195" s="1">
        <f t="array" ref="M10195">SUMPRODUCT(MAX(ISNUMBER(SEARCH('Class Rules'!$B$6:$B$85,$E10195))*ISNUMBER(SEARCH('Class Rules'!$C$6:$C$85,$F10195))*'Class Rules'!$A$6:$A$85))</f>
        <v>0</v>
      </c>
      <c r="N10195" s="1" t="str">
        <f t="array" ref="N10195">IF($M10195=0,'Class Rules'!$D$3,INDEX('Class Rules'!$D$6:$D$85,MATCH($M10195,'Class Rules'!$A$6:$A$85,0)))</f>
        <v>Passenger LDV</v>
      </c>
      <c r="O10195" s="1" t="str">
        <f t="array" ref="O10195">IF(SUMPRODUCT(MAX(ISNUMBER(SEARCH(Fuel_Rules!$A$6:$A$30,$E10195))*ISNUMBER(SEARCH(Fuel_Rules!$B$6:$B$30,$F10195))*(Fuel_Rules!$A$6:$A$30&lt;&gt;"")))&gt;0,"Plug-in hybrid",IF($G10195="Diesel","Diesel","Gasoline"))</f>
        <v>Gasoline</v>
      </c>
    </row>
    <row r="10196" spans="1:15" ht="15" customHeight="1" x14ac:dyDescent="0.25">
      <c r="A10196" s="1">
        <v>2022</v>
      </c>
      <c r="B10196" s="1" t="s">
        <v>12135</v>
      </c>
      <c r="C10196" s="1" t="s">
        <v>2151</v>
      </c>
      <c r="D10196" s="1" t="s">
        <v>12872</v>
      </c>
      <c r="E10196" s="1" t="s">
        <v>2137</v>
      </c>
      <c r="F10196" s="1" t="s">
        <v>2153</v>
      </c>
      <c r="G10196" s="1" t="s">
        <v>103</v>
      </c>
      <c r="H10196" s="1" t="s">
        <v>437</v>
      </c>
      <c r="I10196" s="1">
        <v>1.5</v>
      </c>
      <c r="J10196" s="1">
        <v>2023</v>
      </c>
      <c r="K10196" s="1">
        <v>234389</v>
      </c>
      <c r="L10196" s="1">
        <v>0</v>
      </c>
      <c r="M10196" s="1">
        <f t="array" ref="M10196">SUMPRODUCT(MAX(ISNUMBER(SEARCH('Class Rules'!$B$6:$B$85,$E10196))*ISNUMBER(SEARCH('Class Rules'!$C$6:$C$85,$F10196))*'Class Rules'!$A$6:$A$85))</f>
        <v>0</v>
      </c>
      <c r="N10196" s="1" t="str">
        <f t="array" ref="N10196">IF($M10196=0,'Class Rules'!$D$3,INDEX('Class Rules'!$D$6:$D$85,MATCH($M10196,'Class Rules'!$A$6:$A$85,0)))</f>
        <v>Passenger LDV</v>
      </c>
      <c r="O10196" s="1" t="str">
        <f t="array" ref="O10196">IF(SUMPRODUCT(MAX(ISNUMBER(SEARCH(Fuel_Rules!$A$6:$A$30,$E10196))*ISNUMBER(SEARCH(Fuel_Rules!$B$6:$B$30,$F10196))*(Fuel_Rules!$A$6:$A$30&lt;&gt;"")))&gt;0,"Plug-in hybrid",IF($G10196="Diesel","Diesel","Gasoline"))</f>
        <v>Gasoline</v>
      </c>
    </row>
    <row r="10197" spans="1:15" ht="15" customHeight="1" x14ac:dyDescent="0.25">
      <c r="A10197" s="1">
        <v>2022</v>
      </c>
      <c r="B10197" s="1" t="s">
        <v>12135</v>
      </c>
      <c r="C10197" s="1" t="s">
        <v>2151</v>
      </c>
      <c r="D10197" s="1" t="s">
        <v>12873</v>
      </c>
      <c r="E10197" s="1" t="s">
        <v>2137</v>
      </c>
      <c r="F10197" s="1" t="s">
        <v>2153</v>
      </c>
      <c r="G10197" s="1" t="s">
        <v>103</v>
      </c>
      <c r="H10197" s="1" t="s">
        <v>437</v>
      </c>
      <c r="I10197" s="1">
        <v>1.5</v>
      </c>
      <c r="J10197" s="1">
        <v>2023</v>
      </c>
      <c r="K10197" s="1">
        <v>221922</v>
      </c>
      <c r="L10197" s="1">
        <v>0</v>
      </c>
      <c r="M10197" s="1">
        <f t="array" ref="M10197">SUMPRODUCT(MAX(ISNUMBER(SEARCH('Class Rules'!$B$6:$B$85,$E10197))*ISNUMBER(SEARCH('Class Rules'!$C$6:$C$85,$F10197))*'Class Rules'!$A$6:$A$85))</f>
        <v>0</v>
      </c>
      <c r="N10197" s="1" t="str">
        <f t="array" ref="N10197">IF($M10197=0,'Class Rules'!$D$3,INDEX('Class Rules'!$D$6:$D$85,MATCH($M10197,'Class Rules'!$A$6:$A$85,0)))</f>
        <v>Passenger LDV</v>
      </c>
      <c r="O10197" s="1" t="str">
        <f t="array" ref="O10197">IF(SUMPRODUCT(MAX(ISNUMBER(SEARCH(Fuel_Rules!$A$6:$A$30,$E10197))*ISNUMBER(SEARCH(Fuel_Rules!$B$6:$B$30,$F10197))*(Fuel_Rules!$A$6:$A$30&lt;&gt;"")))&gt;0,"Plug-in hybrid",IF($G10197="Diesel","Diesel","Gasoline"))</f>
        <v>Gasoline</v>
      </c>
    </row>
    <row r="10198" spans="1:15" ht="15" customHeight="1" x14ac:dyDescent="0.25">
      <c r="A10198" s="1">
        <v>2022</v>
      </c>
      <c r="B10198" s="1" t="s">
        <v>12135</v>
      </c>
      <c r="C10198" s="1" t="s">
        <v>2154</v>
      </c>
      <c r="D10198" s="1" t="s">
        <v>12874</v>
      </c>
      <c r="E10198" s="1" t="s">
        <v>2137</v>
      </c>
      <c r="F10198" s="1" t="s">
        <v>2156</v>
      </c>
      <c r="G10198" s="1" t="s">
        <v>103</v>
      </c>
      <c r="H10198" s="1" t="s">
        <v>437</v>
      </c>
      <c r="I10198" s="1">
        <v>2</v>
      </c>
      <c r="J10198" s="1">
        <v>2023</v>
      </c>
      <c r="K10198" s="1">
        <v>235790</v>
      </c>
      <c r="L10198" s="1">
        <v>0</v>
      </c>
      <c r="M10198" s="1">
        <f t="array" ref="M10198">SUMPRODUCT(MAX(ISNUMBER(SEARCH('Class Rules'!$B$6:$B$85,$E10198))*ISNUMBER(SEARCH('Class Rules'!$C$6:$C$85,$F10198))*'Class Rules'!$A$6:$A$85))</f>
        <v>0</v>
      </c>
      <c r="N10198" s="1" t="str">
        <f t="array" ref="N10198">IF($M10198=0,'Class Rules'!$D$3,INDEX('Class Rules'!$D$6:$D$85,MATCH($M10198,'Class Rules'!$A$6:$A$85,0)))</f>
        <v>Passenger LDV</v>
      </c>
      <c r="O10198" s="1" t="str">
        <f t="array" ref="O10198">IF(SUMPRODUCT(MAX(ISNUMBER(SEARCH(Fuel_Rules!$A$6:$A$30,$E10198))*ISNUMBER(SEARCH(Fuel_Rules!$B$6:$B$30,$F10198))*(Fuel_Rules!$A$6:$A$30&lt;&gt;"")))&gt;0,"Plug-in hybrid",IF($G10198="Diesel","Diesel","Gasoline"))</f>
        <v>Gasoline</v>
      </c>
    </row>
    <row r="10199" spans="1:15" ht="15" customHeight="1" x14ac:dyDescent="0.25">
      <c r="A10199" s="1">
        <v>2022</v>
      </c>
      <c r="B10199" s="1" t="s">
        <v>12135</v>
      </c>
      <c r="C10199" s="1" t="s">
        <v>2166</v>
      </c>
      <c r="D10199" s="1" t="s">
        <v>12875</v>
      </c>
      <c r="E10199" s="1" t="s">
        <v>2137</v>
      </c>
      <c r="F10199" s="1" t="s">
        <v>2168</v>
      </c>
      <c r="G10199" s="1" t="s">
        <v>105</v>
      </c>
      <c r="H10199" s="1" t="s">
        <v>437</v>
      </c>
      <c r="I10199" s="1">
        <v>2.4</v>
      </c>
      <c r="J10199" s="1">
        <v>2023</v>
      </c>
      <c r="K10199" s="1">
        <v>388135</v>
      </c>
      <c r="L10199" s="1">
        <v>0</v>
      </c>
      <c r="M10199" s="1">
        <f t="array" ref="M10199">SUMPRODUCT(MAX(ISNUMBER(SEARCH('Class Rules'!$B$6:$B$85,$E10199))*ISNUMBER(SEARCH('Class Rules'!$C$6:$C$85,$F10199))*'Class Rules'!$A$6:$A$85))</f>
        <v>0</v>
      </c>
      <c r="N10199" s="1" t="str">
        <f t="array" ref="N10199">IF($M10199=0,'Class Rules'!$D$3,INDEX('Class Rules'!$D$6:$D$85,MATCH($M10199,'Class Rules'!$A$6:$A$85,0)))</f>
        <v>Passenger LDV</v>
      </c>
      <c r="O10199" s="1" t="str">
        <f t="array" ref="O10199">IF(SUMPRODUCT(MAX(ISNUMBER(SEARCH(Fuel_Rules!$A$6:$A$30,$E10199))*ISNUMBER(SEARCH(Fuel_Rules!$B$6:$B$30,$F10199))*(Fuel_Rules!$A$6:$A$30&lt;&gt;"")))&gt;0,"Plug-in hybrid",IF($G10199="Diesel","Diesel","Gasoline"))</f>
        <v>Diesel</v>
      </c>
    </row>
    <row r="10200" spans="1:15" ht="15" customHeight="1" x14ac:dyDescent="0.25">
      <c r="A10200" s="1">
        <v>2022</v>
      </c>
      <c r="B10200" s="1" t="s">
        <v>12135</v>
      </c>
      <c r="C10200" s="1" t="s">
        <v>2166</v>
      </c>
      <c r="D10200" s="1" t="s">
        <v>12876</v>
      </c>
      <c r="E10200" s="1" t="s">
        <v>2137</v>
      </c>
      <c r="F10200" s="1" t="s">
        <v>2168</v>
      </c>
      <c r="G10200" s="1" t="s">
        <v>105</v>
      </c>
      <c r="H10200" s="1" t="s">
        <v>437</v>
      </c>
      <c r="I10200" s="1">
        <v>2.4</v>
      </c>
      <c r="J10200" s="1">
        <v>2023</v>
      </c>
      <c r="K10200" s="1">
        <v>361782</v>
      </c>
      <c r="L10200" s="1">
        <v>0</v>
      </c>
      <c r="M10200" s="1">
        <f t="array" ref="M10200">SUMPRODUCT(MAX(ISNUMBER(SEARCH('Class Rules'!$B$6:$B$85,$E10200))*ISNUMBER(SEARCH('Class Rules'!$C$6:$C$85,$F10200))*'Class Rules'!$A$6:$A$85))</f>
        <v>0</v>
      </c>
      <c r="N10200" s="1" t="str">
        <f t="array" ref="N10200">IF($M10200=0,'Class Rules'!$D$3,INDEX('Class Rules'!$D$6:$D$85,MATCH($M10200,'Class Rules'!$A$6:$A$85,0)))</f>
        <v>Passenger LDV</v>
      </c>
      <c r="O10200" s="1" t="str">
        <f t="array" ref="O10200">IF(SUMPRODUCT(MAX(ISNUMBER(SEARCH(Fuel_Rules!$A$6:$A$30,$E10200))*ISNUMBER(SEARCH(Fuel_Rules!$B$6:$B$30,$F10200))*(Fuel_Rules!$A$6:$A$30&lt;&gt;"")))&gt;0,"Plug-in hybrid",IF($G10200="Diesel","Diesel","Gasoline"))</f>
        <v>Diesel</v>
      </c>
    </row>
    <row r="10201" spans="1:15" ht="15" customHeight="1" x14ac:dyDescent="0.25">
      <c r="A10201" s="1">
        <v>2022</v>
      </c>
      <c r="B10201" s="1" t="s">
        <v>12135</v>
      </c>
      <c r="C10201" s="1" t="s">
        <v>2169</v>
      </c>
      <c r="D10201" s="1" t="s">
        <v>12877</v>
      </c>
      <c r="E10201" s="1" t="s">
        <v>2137</v>
      </c>
      <c r="F10201" s="1" t="s">
        <v>2171</v>
      </c>
      <c r="G10201" s="1" t="s">
        <v>103</v>
      </c>
      <c r="H10201" s="1" t="s">
        <v>437</v>
      </c>
      <c r="I10201" s="1">
        <v>1.5</v>
      </c>
      <c r="J10201" s="1">
        <v>2023</v>
      </c>
      <c r="K10201" s="1">
        <v>213030</v>
      </c>
      <c r="L10201" s="1">
        <v>0</v>
      </c>
      <c r="M10201" s="1">
        <f t="array" ref="M10201">SUMPRODUCT(MAX(ISNUMBER(SEARCH('Class Rules'!$B$6:$B$85,$E10201))*ISNUMBER(SEARCH('Class Rules'!$C$6:$C$85,$F10201))*'Class Rules'!$A$6:$A$85))</f>
        <v>0</v>
      </c>
      <c r="N10201" s="1" t="str">
        <f t="array" ref="N10201">IF($M10201=0,'Class Rules'!$D$3,INDEX('Class Rules'!$D$6:$D$85,MATCH($M10201,'Class Rules'!$A$6:$A$85,0)))</f>
        <v>Passenger LDV</v>
      </c>
      <c r="O10201" s="1" t="str">
        <f t="array" ref="O10201">IF(SUMPRODUCT(MAX(ISNUMBER(SEARCH(Fuel_Rules!$A$6:$A$30,$E10201))*ISNUMBER(SEARCH(Fuel_Rules!$B$6:$B$30,$F10201))*(Fuel_Rules!$A$6:$A$30&lt;&gt;"")))&gt;0,"Plug-in hybrid",IF($G10201="Diesel","Diesel","Gasoline"))</f>
        <v>Gasoline</v>
      </c>
    </row>
    <row r="10202" spans="1:15" ht="15" customHeight="1" x14ac:dyDescent="0.25">
      <c r="A10202" s="1">
        <v>2022</v>
      </c>
      <c r="B10202" s="1" t="s">
        <v>12135</v>
      </c>
      <c r="C10202" s="1" t="s">
        <v>2169</v>
      </c>
      <c r="D10202" s="1" t="s">
        <v>12878</v>
      </c>
      <c r="E10202" s="1" t="s">
        <v>2137</v>
      </c>
      <c r="F10202" s="1" t="s">
        <v>2171</v>
      </c>
      <c r="G10202" s="1" t="s">
        <v>103</v>
      </c>
      <c r="H10202" s="1" t="s">
        <v>437</v>
      </c>
      <c r="I10202" s="1">
        <v>1.5</v>
      </c>
      <c r="J10202" s="1">
        <v>2023</v>
      </c>
      <c r="K10202" s="1">
        <v>190472</v>
      </c>
      <c r="L10202" s="1">
        <v>0</v>
      </c>
      <c r="M10202" s="1">
        <f t="array" ref="M10202">SUMPRODUCT(MAX(ISNUMBER(SEARCH('Class Rules'!$B$6:$B$85,$E10202))*ISNUMBER(SEARCH('Class Rules'!$C$6:$C$85,$F10202))*'Class Rules'!$A$6:$A$85))</f>
        <v>0</v>
      </c>
      <c r="N10202" s="1" t="str">
        <f t="array" ref="N10202">IF($M10202=0,'Class Rules'!$D$3,INDEX('Class Rules'!$D$6:$D$85,MATCH($M10202,'Class Rules'!$A$6:$A$85,0)))</f>
        <v>Passenger LDV</v>
      </c>
      <c r="O10202" s="1" t="str">
        <f t="array" ref="O10202">IF(SUMPRODUCT(MAX(ISNUMBER(SEARCH(Fuel_Rules!$A$6:$A$30,$E10202))*ISNUMBER(SEARCH(Fuel_Rules!$B$6:$B$30,$F10202))*(Fuel_Rules!$A$6:$A$30&lt;&gt;"")))&gt;0,"Plug-in hybrid",IF($G10202="Diesel","Diesel","Gasoline"))</f>
        <v>Gasoline</v>
      </c>
    </row>
    <row r="10203" spans="1:15" ht="15" customHeight="1" x14ac:dyDescent="0.25">
      <c r="A10203" s="1">
        <v>2022</v>
      </c>
      <c r="B10203" s="1" t="s">
        <v>12135</v>
      </c>
      <c r="C10203" s="1" t="s">
        <v>2172</v>
      </c>
      <c r="D10203" s="1" t="s">
        <v>12879</v>
      </c>
      <c r="E10203" s="1" t="s">
        <v>2137</v>
      </c>
      <c r="F10203" s="1" t="s">
        <v>2174</v>
      </c>
      <c r="G10203" s="1" t="s">
        <v>103</v>
      </c>
      <c r="H10203" s="1" t="s">
        <v>437</v>
      </c>
      <c r="I10203" s="1">
        <v>1.5</v>
      </c>
      <c r="J10203" s="1">
        <v>2023</v>
      </c>
      <c r="K10203" s="1">
        <v>197651</v>
      </c>
      <c r="L10203" s="1">
        <v>0</v>
      </c>
      <c r="M10203" s="1">
        <f t="array" ref="M10203">SUMPRODUCT(MAX(ISNUMBER(SEARCH('Class Rules'!$B$6:$B$85,$E10203))*ISNUMBER(SEARCH('Class Rules'!$C$6:$C$85,$F10203))*'Class Rules'!$A$6:$A$85))</f>
        <v>0</v>
      </c>
      <c r="N10203" s="1" t="str">
        <f t="array" ref="N10203">IF($M10203=0,'Class Rules'!$D$3,INDEX('Class Rules'!$D$6:$D$85,MATCH($M10203,'Class Rules'!$A$6:$A$85,0)))</f>
        <v>Passenger LDV</v>
      </c>
      <c r="O10203" s="1" t="str">
        <f t="array" ref="O10203">IF(SUMPRODUCT(MAX(ISNUMBER(SEARCH(Fuel_Rules!$A$6:$A$30,$E10203))*ISNUMBER(SEARCH(Fuel_Rules!$B$6:$B$30,$F10203))*(Fuel_Rules!$A$6:$A$30&lt;&gt;"")))&gt;0,"Plug-in hybrid",IF($G10203="Diesel","Diesel","Gasoline"))</f>
        <v>Gasoline</v>
      </c>
    </row>
    <row r="10204" spans="1:15" ht="15" customHeight="1" x14ac:dyDescent="0.25">
      <c r="A10204" s="1">
        <v>2022</v>
      </c>
      <c r="B10204" s="1" t="s">
        <v>12135</v>
      </c>
      <c r="C10204" s="1" t="s">
        <v>2172</v>
      </c>
      <c r="D10204" s="1" t="s">
        <v>12880</v>
      </c>
      <c r="E10204" s="1" t="s">
        <v>2137</v>
      </c>
      <c r="F10204" s="1" t="s">
        <v>2174</v>
      </c>
      <c r="G10204" s="1" t="s">
        <v>103</v>
      </c>
      <c r="H10204" s="1" t="s">
        <v>437</v>
      </c>
      <c r="I10204" s="1">
        <v>1.5</v>
      </c>
      <c r="J10204" s="1">
        <v>2023</v>
      </c>
      <c r="K10204" s="1">
        <v>187552</v>
      </c>
      <c r="L10204" s="1">
        <v>0</v>
      </c>
      <c r="M10204" s="1">
        <f t="array" ref="M10204">SUMPRODUCT(MAX(ISNUMBER(SEARCH('Class Rules'!$B$6:$B$85,$E10204))*ISNUMBER(SEARCH('Class Rules'!$C$6:$C$85,$F10204))*'Class Rules'!$A$6:$A$85))</f>
        <v>0</v>
      </c>
      <c r="N10204" s="1" t="str">
        <f t="array" ref="N10204">IF($M10204=0,'Class Rules'!$D$3,INDEX('Class Rules'!$D$6:$D$85,MATCH($M10204,'Class Rules'!$A$6:$A$85,0)))</f>
        <v>Passenger LDV</v>
      </c>
      <c r="O10204" s="1" t="str">
        <f t="array" ref="O10204">IF(SUMPRODUCT(MAX(ISNUMBER(SEARCH(Fuel_Rules!$A$6:$A$30,$E10204))*ISNUMBER(SEARCH(Fuel_Rules!$B$6:$B$30,$F10204))*(Fuel_Rules!$A$6:$A$30&lt;&gt;"")))&gt;0,"Plug-in hybrid",IF($G10204="Diesel","Diesel","Gasoline"))</f>
        <v>Gasoline</v>
      </c>
    </row>
    <row r="10205" spans="1:15" ht="15" customHeight="1" x14ac:dyDescent="0.25">
      <c r="A10205" s="1">
        <v>2022</v>
      </c>
      <c r="B10205" s="1" t="s">
        <v>12135</v>
      </c>
      <c r="C10205" s="1" t="s">
        <v>2175</v>
      </c>
      <c r="D10205" s="1" t="s">
        <v>12881</v>
      </c>
      <c r="E10205" s="1" t="s">
        <v>2137</v>
      </c>
      <c r="F10205" s="1" t="s">
        <v>2177</v>
      </c>
      <c r="G10205" s="1" t="s">
        <v>105</v>
      </c>
      <c r="H10205" s="1" t="s">
        <v>437</v>
      </c>
      <c r="I10205" s="1">
        <v>2.4</v>
      </c>
      <c r="J10205" s="1">
        <v>2023</v>
      </c>
      <c r="K10205" s="1">
        <v>420938</v>
      </c>
      <c r="L10205" s="1">
        <v>0</v>
      </c>
      <c r="M10205" s="1">
        <f t="array" ref="M10205">SUMPRODUCT(MAX(ISNUMBER(SEARCH('Class Rules'!$B$6:$B$85,$E10205))*ISNUMBER(SEARCH('Class Rules'!$C$6:$C$85,$F10205))*'Class Rules'!$A$6:$A$85))</f>
        <v>0</v>
      </c>
      <c r="N10205" s="1" t="str">
        <f t="array" ref="N10205">IF($M10205=0,'Class Rules'!$D$3,INDEX('Class Rules'!$D$6:$D$85,MATCH($M10205,'Class Rules'!$A$6:$A$85,0)))</f>
        <v>Passenger LDV</v>
      </c>
      <c r="O10205" s="1" t="str">
        <f t="array" ref="O10205">IF(SUMPRODUCT(MAX(ISNUMBER(SEARCH(Fuel_Rules!$A$6:$A$30,$E10205))*ISNUMBER(SEARCH(Fuel_Rules!$B$6:$B$30,$F10205))*(Fuel_Rules!$A$6:$A$30&lt;&gt;"")))&gt;0,"Plug-in hybrid",IF($G10205="Diesel","Diesel","Gasoline"))</f>
        <v>Diesel</v>
      </c>
    </row>
    <row r="10206" spans="1:15" ht="15" customHeight="1" x14ac:dyDescent="0.25">
      <c r="A10206" s="1">
        <v>2022</v>
      </c>
      <c r="B10206" s="1" t="s">
        <v>12135</v>
      </c>
      <c r="C10206" s="1" t="s">
        <v>2175</v>
      </c>
      <c r="D10206" s="1" t="s">
        <v>12882</v>
      </c>
      <c r="E10206" s="1" t="s">
        <v>2137</v>
      </c>
      <c r="F10206" s="1" t="s">
        <v>2177</v>
      </c>
      <c r="G10206" s="1" t="s">
        <v>105</v>
      </c>
      <c r="H10206" s="1" t="s">
        <v>437</v>
      </c>
      <c r="I10206" s="1">
        <v>2.4</v>
      </c>
      <c r="J10206" s="1">
        <v>2023</v>
      </c>
      <c r="K10206" s="1">
        <v>390484</v>
      </c>
      <c r="L10206" s="1">
        <v>0</v>
      </c>
      <c r="M10206" s="1">
        <f t="array" ref="M10206">SUMPRODUCT(MAX(ISNUMBER(SEARCH('Class Rules'!$B$6:$B$85,$E10206))*ISNUMBER(SEARCH('Class Rules'!$C$6:$C$85,$F10206))*'Class Rules'!$A$6:$A$85))</f>
        <v>0</v>
      </c>
      <c r="N10206" s="1" t="str">
        <f t="array" ref="N10206">IF($M10206=0,'Class Rules'!$D$3,INDEX('Class Rules'!$D$6:$D$85,MATCH($M10206,'Class Rules'!$A$6:$A$85,0)))</f>
        <v>Passenger LDV</v>
      </c>
      <c r="O10206" s="1" t="str">
        <f t="array" ref="O10206">IF(SUMPRODUCT(MAX(ISNUMBER(SEARCH(Fuel_Rules!$A$6:$A$30,$E10206))*ISNUMBER(SEARCH(Fuel_Rules!$B$6:$B$30,$F10206))*(Fuel_Rules!$A$6:$A$30&lt;&gt;"")))&gt;0,"Plug-in hybrid",IF($G10206="Diesel","Diesel","Gasoline"))</f>
        <v>Diesel</v>
      </c>
    </row>
    <row r="10207" spans="1:15" ht="15" customHeight="1" x14ac:dyDescent="0.25">
      <c r="A10207" s="1">
        <v>2022</v>
      </c>
      <c r="B10207" s="1" t="s">
        <v>12135</v>
      </c>
      <c r="C10207" s="1" t="s">
        <v>2181</v>
      </c>
      <c r="D10207" s="1" t="s">
        <v>12883</v>
      </c>
      <c r="E10207" s="1" t="s">
        <v>2137</v>
      </c>
      <c r="F10207" s="1" t="s">
        <v>2183</v>
      </c>
      <c r="G10207" s="1" t="s">
        <v>105</v>
      </c>
      <c r="H10207" s="1" t="s">
        <v>437</v>
      </c>
      <c r="I10207" s="1">
        <v>2.4</v>
      </c>
      <c r="J10207" s="1">
        <v>2023</v>
      </c>
      <c r="K10207" s="1">
        <v>257455</v>
      </c>
      <c r="L10207" s="1">
        <v>0</v>
      </c>
      <c r="M10207" s="1">
        <f t="array" ref="M10207">SUMPRODUCT(MAX(ISNUMBER(SEARCH('Class Rules'!$B$6:$B$85,$E10207))*ISNUMBER(SEARCH('Class Rules'!$C$6:$C$85,$F10207))*'Class Rules'!$A$6:$A$85))</f>
        <v>16</v>
      </c>
      <c r="N10207" s="1" t="str">
        <f t="array" ref="N10207">IF($M10207=0,'Class Rules'!$D$3,INDEX('Class Rules'!$D$6:$D$85,MATCH($M10207,'Class Rules'!$A$6:$A$85,0)))</f>
        <v>Freight LDV</v>
      </c>
      <c r="O10207" s="1" t="str">
        <f t="array" ref="O10207">IF(SUMPRODUCT(MAX(ISNUMBER(SEARCH(Fuel_Rules!$A$6:$A$30,$E10207))*ISNUMBER(SEARCH(Fuel_Rules!$B$6:$B$30,$F10207))*(Fuel_Rules!$A$6:$A$30&lt;&gt;"")))&gt;0,"Plug-in hybrid",IF($G10207="Diesel","Diesel","Gasoline"))</f>
        <v>Diesel</v>
      </c>
    </row>
    <row r="10208" spans="1:15" ht="15" customHeight="1" x14ac:dyDescent="0.25">
      <c r="A10208" s="1">
        <v>2022</v>
      </c>
      <c r="B10208" s="1" t="s">
        <v>12135</v>
      </c>
      <c r="C10208" s="1" t="s">
        <v>2181</v>
      </c>
      <c r="D10208" s="1" t="s">
        <v>12884</v>
      </c>
      <c r="E10208" s="1" t="s">
        <v>2137</v>
      </c>
      <c r="F10208" s="1" t="s">
        <v>2183</v>
      </c>
      <c r="G10208" s="1" t="s">
        <v>105</v>
      </c>
      <c r="H10208" s="1" t="s">
        <v>437</v>
      </c>
      <c r="I10208" s="1">
        <v>2.4</v>
      </c>
      <c r="J10208" s="1">
        <v>2023</v>
      </c>
      <c r="K10208" s="1">
        <v>245500</v>
      </c>
      <c r="L10208" s="1">
        <v>0</v>
      </c>
      <c r="M10208" s="1">
        <f t="array" ref="M10208">SUMPRODUCT(MAX(ISNUMBER(SEARCH('Class Rules'!$B$6:$B$85,$E10208))*ISNUMBER(SEARCH('Class Rules'!$C$6:$C$85,$F10208))*'Class Rules'!$A$6:$A$85))</f>
        <v>16</v>
      </c>
      <c r="N10208" s="1" t="str">
        <f t="array" ref="N10208">IF($M10208=0,'Class Rules'!$D$3,INDEX('Class Rules'!$D$6:$D$85,MATCH($M10208,'Class Rules'!$A$6:$A$85,0)))</f>
        <v>Freight LDV</v>
      </c>
      <c r="O10208" s="1" t="str">
        <f t="array" ref="O10208">IF(SUMPRODUCT(MAX(ISNUMBER(SEARCH(Fuel_Rules!$A$6:$A$30,$E10208))*ISNUMBER(SEARCH(Fuel_Rules!$B$6:$B$30,$F10208))*(Fuel_Rules!$A$6:$A$30&lt;&gt;"")))&gt;0,"Plug-in hybrid",IF($G10208="Diesel","Diesel","Gasoline"))</f>
        <v>Diesel</v>
      </c>
    </row>
    <row r="10209" spans="1:15" ht="15" customHeight="1" x14ac:dyDescent="0.25">
      <c r="A10209" s="1">
        <v>2022</v>
      </c>
      <c r="B10209" s="1" t="s">
        <v>12135</v>
      </c>
      <c r="C10209" s="1" t="s">
        <v>2184</v>
      </c>
      <c r="D10209" s="1" t="s">
        <v>12885</v>
      </c>
      <c r="E10209" s="1" t="s">
        <v>2137</v>
      </c>
      <c r="F10209" s="1" t="s">
        <v>2186</v>
      </c>
      <c r="G10209" s="1" t="s">
        <v>105</v>
      </c>
      <c r="H10209" s="1" t="s">
        <v>298</v>
      </c>
      <c r="I10209" s="1">
        <v>2.4</v>
      </c>
      <c r="J10209" s="1">
        <v>2023</v>
      </c>
      <c r="K10209" s="1">
        <v>245395</v>
      </c>
      <c r="L10209" s="1">
        <v>0</v>
      </c>
      <c r="M10209" s="1">
        <f t="array" ref="M10209">SUMPRODUCT(MAX(ISNUMBER(SEARCH('Class Rules'!$B$6:$B$85,$E10209))*ISNUMBER(SEARCH('Class Rules'!$C$6:$C$85,$F10209))*'Class Rules'!$A$6:$A$85))</f>
        <v>16</v>
      </c>
      <c r="N10209" s="1" t="str">
        <f t="array" ref="N10209">IF($M10209=0,'Class Rules'!$D$3,INDEX('Class Rules'!$D$6:$D$85,MATCH($M10209,'Class Rules'!$A$6:$A$85,0)))</f>
        <v>Freight LDV</v>
      </c>
      <c r="O10209" s="1" t="str">
        <f t="array" ref="O10209">IF(SUMPRODUCT(MAX(ISNUMBER(SEARCH(Fuel_Rules!$A$6:$A$30,$E10209))*ISNUMBER(SEARCH(Fuel_Rules!$B$6:$B$30,$F10209))*(Fuel_Rules!$A$6:$A$30&lt;&gt;"")))&gt;0,"Plug-in hybrid",IF($G10209="Diesel","Diesel","Gasoline"))</f>
        <v>Diesel</v>
      </c>
    </row>
    <row r="10210" spans="1:15" ht="15" customHeight="1" x14ac:dyDescent="0.25">
      <c r="A10210" s="1">
        <v>2022</v>
      </c>
      <c r="B10210" s="1" t="s">
        <v>12135</v>
      </c>
      <c r="C10210" s="1" t="s">
        <v>2184</v>
      </c>
      <c r="D10210" s="1" t="s">
        <v>12886</v>
      </c>
      <c r="E10210" s="1" t="s">
        <v>2137</v>
      </c>
      <c r="F10210" s="1" t="s">
        <v>2186</v>
      </c>
      <c r="G10210" s="1" t="s">
        <v>105</v>
      </c>
      <c r="H10210" s="1" t="s">
        <v>298</v>
      </c>
      <c r="I10210" s="1">
        <v>2.4</v>
      </c>
      <c r="J10210" s="1">
        <v>2023</v>
      </c>
      <c r="K10210" s="1">
        <v>229381</v>
      </c>
      <c r="L10210" s="1">
        <v>0</v>
      </c>
      <c r="M10210" s="1">
        <f t="array" ref="M10210">SUMPRODUCT(MAX(ISNUMBER(SEARCH('Class Rules'!$B$6:$B$85,$E10210))*ISNUMBER(SEARCH('Class Rules'!$C$6:$C$85,$F10210))*'Class Rules'!$A$6:$A$85))</f>
        <v>16</v>
      </c>
      <c r="N10210" s="1" t="str">
        <f t="array" ref="N10210">IF($M10210=0,'Class Rules'!$D$3,INDEX('Class Rules'!$D$6:$D$85,MATCH($M10210,'Class Rules'!$A$6:$A$85,0)))</f>
        <v>Freight LDV</v>
      </c>
      <c r="O10210" s="1" t="str">
        <f t="array" ref="O10210">IF(SUMPRODUCT(MAX(ISNUMBER(SEARCH(Fuel_Rules!$A$6:$A$30,$E10210))*ISNUMBER(SEARCH(Fuel_Rules!$B$6:$B$30,$F10210))*(Fuel_Rules!$A$6:$A$30&lt;&gt;"")))&gt;0,"Plug-in hybrid",IF($G10210="Diesel","Diesel","Gasoline"))</f>
        <v>Diesel</v>
      </c>
    </row>
    <row r="10211" spans="1:15" ht="15" customHeight="1" x14ac:dyDescent="0.25">
      <c r="A10211" s="1">
        <v>2022</v>
      </c>
      <c r="B10211" s="1" t="s">
        <v>12135</v>
      </c>
      <c r="C10211" s="1" t="s">
        <v>2190</v>
      </c>
      <c r="D10211" s="1" t="s">
        <v>12887</v>
      </c>
      <c r="E10211" s="1" t="s">
        <v>2137</v>
      </c>
      <c r="F10211" s="1" t="s">
        <v>2192</v>
      </c>
      <c r="G10211" s="1" t="s">
        <v>103</v>
      </c>
      <c r="H10211" s="1" t="s">
        <v>437</v>
      </c>
      <c r="I10211" s="1">
        <v>2</v>
      </c>
      <c r="J10211" s="1">
        <v>2023</v>
      </c>
      <c r="K10211" s="1">
        <v>183009</v>
      </c>
      <c r="L10211" s="1">
        <v>0</v>
      </c>
      <c r="M10211" s="1">
        <f t="array" ref="M10211">SUMPRODUCT(MAX(ISNUMBER(SEARCH('Class Rules'!$B$6:$B$85,$E10211))*ISNUMBER(SEARCH('Class Rules'!$C$6:$C$85,$F10211))*'Class Rules'!$A$6:$A$85))</f>
        <v>0</v>
      </c>
      <c r="N10211" s="1" t="str">
        <f t="array" ref="N10211">IF($M10211=0,'Class Rules'!$D$3,INDEX('Class Rules'!$D$6:$D$85,MATCH($M10211,'Class Rules'!$A$6:$A$85,0)))</f>
        <v>Passenger LDV</v>
      </c>
      <c r="O10211" s="1" t="str">
        <f t="array" ref="O10211">IF(SUMPRODUCT(MAX(ISNUMBER(SEARCH(Fuel_Rules!$A$6:$A$30,$E10211))*ISNUMBER(SEARCH(Fuel_Rules!$B$6:$B$30,$F10211))*(Fuel_Rules!$A$6:$A$30&lt;&gt;"")))&gt;0,"Plug-in hybrid",IF($G10211="Diesel","Diesel","Gasoline"))</f>
        <v>Gasoline</v>
      </c>
    </row>
    <row r="10212" spans="1:15" ht="15" customHeight="1" x14ac:dyDescent="0.25">
      <c r="A10212" s="1">
        <v>2022</v>
      </c>
      <c r="B10212" s="1" t="s">
        <v>12135</v>
      </c>
      <c r="C10212" s="1" t="s">
        <v>2193</v>
      </c>
      <c r="D10212" s="1" t="s">
        <v>12888</v>
      </c>
      <c r="E10212" s="1" t="s">
        <v>2137</v>
      </c>
      <c r="F10212" s="1" t="s">
        <v>2195</v>
      </c>
      <c r="G10212" s="1" t="s">
        <v>103</v>
      </c>
      <c r="H10212" s="1" t="s">
        <v>437</v>
      </c>
      <c r="I10212" s="1">
        <v>2</v>
      </c>
      <c r="J10212" s="1">
        <v>2023</v>
      </c>
      <c r="K10212" s="1">
        <v>178284</v>
      </c>
      <c r="L10212" s="1">
        <v>0</v>
      </c>
      <c r="M10212" s="1">
        <f t="array" ref="M10212">SUMPRODUCT(MAX(ISNUMBER(SEARCH('Class Rules'!$B$6:$B$85,$E10212))*ISNUMBER(SEARCH('Class Rules'!$C$6:$C$85,$F10212))*'Class Rules'!$A$6:$A$85))</f>
        <v>0</v>
      </c>
      <c r="N10212" s="1" t="str">
        <f t="array" ref="N10212">IF($M10212=0,'Class Rules'!$D$3,INDEX('Class Rules'!$D$6:$D$85,MATCH($M10212,'Class Rules'!$A$6:$A$85,0)))</f>
        <v>Passenger LDV</v>
      </c>
      <c r="O10212" s="1" t="str">
        <f t="array" ref="O10212">IF(SUMPRODUCT(MAX(ISNUMBER(SEARCH(Fuel_Rules!$A$6:$A$30,$E10212))*ISNUMBER(SEARCH(Fuel_Rules!$B$6:$B$30,$F10212))*(Fuel_Rules!$A$6:$A$30&lt;&gt;"")))&gt;0,"Plug-in hybrid",IF($G10212="Diesel","Diesel","Gasoline"))</f>
        <v>Gasoline</v>
      </c>
    </row>
    <row r="10213" spans="1:15" ht="15" customHeight="1" x14ac:dyDescent="0.25">
      <c r="A10213" s="1">
        <v>2022</v>
      </c>
      <c r="B10213" s="1" t="s">
        <v>12135</v>
      </c>
      <c r="C10213" s="1" t="s">
        <v>2199</v>
      </c>
      <c r="D10213" s="1" t="s">
        <v>12889</v>
      </c>
      <c r="E10213" s="1" t="s">
        <v>2137</v>
      </c>
      <c r="F10213" s="1" t="s">
        <v>2201</v>
      </c>
      <c r="G10213" s="1" t="s">
        <v>103</v>
      </c>
      <c r="H10213" s="1" t="s">
        <v>437</v>
      </c>
      <c r="I10213" s="1">
        <v>1.5</v>
      </c>
      <c r="J10213" s="1">
        <v>2023</v>
      </c>
      <c r="K10213" s="1">
        <v>232724</v>
      </c>
      <c r="L10213" s="1">
        <v>0</v>
      </c>
      <c r="M10213" s="1">
        <f t="array" ref="M10213">SUMPRODUCT(MAX(ISNUMBER(SEARCH('Class Rules'!$B$6:$B$85,$E10213))*ISNUMBER(SEARCH('Class Rules'!$C$6:$C$85,$F10213))*'Class Rules'!$A$6:$A$85))</f>
        <v>0</v>
      </c>
      <c r="N10213" s="1" t="str">
        <f t="array" ref="N10213">IF($M10213=0,'Class Rules'!$D$3,INDEX('Class Rules'!$D$6:$D$85,MATCH($M10213,'Class Rules'!$A$6:$A$85,0)))</f>
        <v>Passenger LDV</v>
      </c>
      <c r="O10213" s="1" t="str">
        <f t="array" ref="O10213">IF(SUMPRODUCT(MAX(ISNUMBER(SEARCH(Fuel_Rules!$A$6:$A$30,$E10213))*ISNUMBER(SEARCH(Fuel_Rules!$B$6:$B$30,$F10213))*(Fuel_Rules!$A$6:$A$30&lt;&gt;"")))&gt;0,"Plug-in hybrid",IF($G10213="Diesel","Diesel","Gasoline"))</f>
        <v>Gasoline</v>
      </c>
    </row>
    <row r="10214" spans="1:15" ht="15" customHeight="1" x14ac:dyDescent="0.25">
      <c r="A10214" s="1">
        <v>2022</v>
      </c>
      <c r="B10214" s="1" t="s">
        <v>12135</v>
      </c>
      <c r="C10214" s="1" t="s">
        <v>2202</v>
      </c>
      <c r="D10214" s="1" t="s">
        <v>12890</v>
      </c>
      <c r="E10214" s="1" t="s">
        <v>2137</v>
      </c>
      <c r="F10214" s="1" t="s">
        <v>2204</v>
      </c>
      <c r="G10214" s="1" t="s">
        <v>105</v>
      </c>
      <c r="H10214" s="1" t="s">
        <v>437</v>
      </c>
      <c r="I10214" s="1">
        <v>2.4</v>
      </c>
      <c r="J10214" s="1">
        <v>2023</v>
      </c>
      <c r="K10214" s="1">
        <v>262103</v>
      </c>
      <c r="L10214" s="1">
        <v>0</v>
      </c>
      <c r="M10214" s="1">
        <f t="array" ref="M10214">SUMPRODUCT(MAX(ISNUMBER(SEARCH('Class Rules'!$B$6:$B$85,$E10214))*ISNUMBER(SEARCH('Class Rules'!$C$6:$C$85,$F10214))*'Class Rules'!$A$6:$A$85))</f>
        <v>16</v>
      </c>
      <c r="N10214" s="1" t="str">
        <f t="array" ref="N10214">IF($M10214=0,'Class Rules'!$D$3,INDEX('Class Rules'!$D$6:$D$85,MATCH($M10214,'Class Rules'!$A$6:$A$85,0)))</f>
        <v>Freight LDV</v>
      </c>
      <c r="O10214" s="1" t="str">
        <f t="array" ref="O10214">IF(SUMPRODUCT(MAX(ISNUMBER(SEARCH(Fuel_Rules!$A$6:$A$30,$E10214))*ISNUMBER(SEARCH(Fuel_Rules!$B$6:$B$30,$F10214))*(Fuel_Rules!$A$6:$A$30&lt;&gt;"")))&gt;0,"Plug-in hybrid",IF($G10214="Diesel","Diesel","Gasoline"))</f>
        <v>Diesel</v>
      </c>
    </row>
    <row r="10215" spans="1:15" ht="15" customHeight="1" x14ac:dyDescent="0.25">
      <c r="A10215" s="1">
        <v>2022</v>
      </c>
      <c r="B10215" s="1" t="s">
        <v>12135</v>
      </c>
      <c r="C10215" s="1" t="s">
        <v>2202</v>
      </c>
      <c r="D10215" s="1" t="s">
        <v>12891</v>
      </c>
      <c r="E10215" s="1" t="s">
        <v>2137</v>
      </c>
      <c r="F10215" s="1" t="s">
        <v>2204</v>
      </c>
      <c r="G10215" s="1" t="s">
        <v>105</v>
      </c>
      <c r="H10215" s="1" t="s">
        <v>437</v>
      </c>
      <c r="I10215" s="1">
        <v>2.4</v>
      </c>
      <c r="J10215" s="1">
        <v>2023</v>
      </c>
      <c r="K10215" s="1">
        <v>244838</v>
      </c>
      <c r="L10215" s="1">
        <v>0</v>
      </c>
      <c r="M10215" s="1">
        <f t="array" ref="M10215">SUMPRODUCT(MAX(ISNUMBER(SEARCH('Class Rules'!$B$6:$B$85,$E10215))*ISNUMBER(SEARCH('Class Rules'!$C$6:$C$85,$F10215))*'Class Rules'!$A$6:$A$85))</f>
        <v>16</v>
      </c>
      <c r="N10215" s="1" t="str">
        <f t="array" ref="N10215">IF($M10215=0,'Class Rules'!$D$3,INDEX('Class Rules'!$D$6:$D$85,MATCH($M10215,'Class Rules'!$A$6:$A$85,0)))</f>
        <v>Freight LDV</v>
      </c>
      <c r="O10215" s="1" t="str">
        <f t="array" ref="O10215">IF(SUMPRODUCT(MAX(ISNUMBER(SEARCH(Fuel_Rules!$A$6:$A$30,$E10215))*ISNUMBER(SEARCH(Fuel_Rules!$B$6:$B$30,$F10215))*(Fuel_Rules!$A$6:$A$30&lt;&gt;"")))&gt;0,"Plug-in hybrid",IF($G10215="Diesel","Diesel","Gasoline"))</f>
        <v>Diesel</v>
      </c>
    </row>
    <row r="10216" spans="1:15" ht="15" customHeight="1" x14ac:dyDescent="0.25">
      <c r="A10216" s="1">
        <v>2022</v>
      </c>
      <c r="B10216" s="1" t="s">
        <v>12135</v>
      </c>
      <c r="C10216" s="1" t="s">
        <v>2251</v>
      </c>
      <c r="D10216" s="1" t="s">
        <v>12892</v>
      </c>
      <c r="E10216" s="1" t="s">
        <v>2222</v>
      </c>
      <c r="F10216" s="1" t="s">
        <v>2253</v>
      </c>
      <c r="G10216" s="1" t="s">
        <v>105</v>
      </c>
      <c r="H10216" s="1" t="s">
        <v>437</v>
      </c>
      <c r="I10216" s="1">
        <v>2.2999999999999998</v>
      </c>
      <c r="J10216" s="1">
        <v>2023</v>
      </c>
      <c r="K10216" s="1">
        <v>300760</v>
      </c>
      <c r="L10216" s="1">
        <v>0</v>
      </c>
      <c r="M10216" s="1">
        <f t="array" ref="M10216">SUMPRODUCT(MAX(ISNUMBER(SEARCH('Class Rules'!$B$6:$B$85,$E10216))*ISNUMBER(SEARCH('Class Rules'!$C$6:$C$85,$F10216))*'Class Rules'!$A$6:$A$85))</f>
        <v>17</v>
      </c>
      <c r="N10216" s="1" t="str">
        <f t="array" ref="N10216">IF($M10216=0,'Class Rules'!$D$3,INDEX('Class Rules'!$D$6:$D$85,MATCH($M10216,'Class Rules'!$A$6:$A$85,0)))</f>
        <v>Freight LDV</v>
      </c>
      <c r="O10216" s="1" t="str">
        <f t="array" ref="O10216">IF(SUMPRODUCT(MAX(ISNUMBER(SEARCH(Fuel_Rules!$A$6:$A$30,$E10216))*ISNUMBER(SEARCH(Fuel_Rules!$B$6:$B$30,$F10216))*(Fuel_Rules!$A$6:$A$30&lt;&gt;"")))&gt;0,"Plug-in hybrid",IF($G10216="Diesel","Diesel","Gasoline"))</f>
        <v>Diesel</v>
      </c>
    </row>
    <row r="10217" spans="1:15" ht="15" customHeight="1" x14ac:dyDescent="0.25">
      <c r="A10217" s="1">
        <v>2022</v>
      </c>
      <c r="B10217" s="1" t="s">
        <v>12135</v>
      </c>
      <c r="C10217" s="1" t="s">
        <v>11779</v>
      </c>
      <c r="D10217" s="1" t="s">
        <v>12893</v>
      </c>
      <c r="E10217" s="1" t="s">
        <v>2222</v>
      </c>
      <c r="F10217" s="1" t="s">
        <v>11781</v>
      </c>
      <c r="G10217" s="1" t="s">
        <v>105</v>
      </c>
      <c r="H10217" s="1" t="s">
        <v>437</v>
      </c>
      <c r="I10217" s="1">
        <v>2.2999999999999998</v>
      </c>
      <c r="J10217" s="1">
        <v>2023</v>
      </c>
      <c r="K10217" s="1">
        <v>265781</v>
      </c>
      <c r="L10217" s="1">
        <v>0</v>
      </c>
      <c r="M10217" s="1">
        <f t="array" ref="M10217">SUMPRODUCT(MAX(ISNUMBER(SEARCH('Class Rules'!$B$6:$B$85,$E10217))*ISNUMBER(SEARCH('Class Rules'!$C$6:$C$85,$F10217))*'Class Rules'!$A$6:$A$85))</f>
        <v>17</v>
      </c>
      <c r="N10217" s="1" t="str">
        <f t="array" ref="N10217">IF($M10217=0,'Class Rules'!$D$3,INDEX('Class Rules'!$D$6:$D$85,MATCH($M10217,'Class Rules'!$A$6:$A$85,0)))</f>
        <v>Freight LDV</v>
      </c>
      <c r="O10217" s="1" t="str">
        <f t="array" ref="O10217">IF(SUMPRODUCT(MAX(ISNUMBER(SEARCH(Fuel_Rules!$A$6:$A$30,$E10217))*ISNUMBER(SEARCH(Fuel_Rules!$B$6:$B$30,$F10217))*(Fuel_Rules!$A$6:$A$30&lt;&gt;"")))&gt;0,"Plug-in hybrid",IF($G10217="Diesel","Diesel","Gasoline"))</f>
        <v>Diesel</v>
      </c>
    </row>
    <row r="10218" spans="1:15" ht="15" customHeight="1" x14ac:dyDescent="0.25">
      <c r="A10218" s="1">
        <v>2022</v>
      </c>
      <c r="B10218" s="1" t="s">
        <v>12135</v>
      </c>
      <c r="C10218" s="1" t="s">
        <v>11779</v>
      </c>
      <c r="D10218" s="1" t="s">
        <v>12894</v>
      </c>
      <c r="E10218" s="1" t="s">
        <v>2222</v>
      </c>
      <c r="F10218" s="1" t="s">
        <v>11781</v>
      </c>
      <c r="G10218" s="1" t="s">
        <v>105</v>
      </c>
      <c r="H10218" s="1" t="s">
        <v>437</v>
      </c>
      <c r="I10218" s="1">
        <v>2.2999999999999998</v>
      </c>
      <c r="J10218" s="1">
        <v>2023</v>
      </c>
      <c r="K10218" s="1">
        <v>250901</v>
      </c>
      <c r="L10218" s="1">
        <v>0</v>
      </c>
      <c r="M10218" s="1">
        <f t="array" ref="M10218">SUMPRODUCT(MAX(ISNUMBER(SEARCH('Class Rules'!$B$6:$B$85,$E10218))*ISNUMBER(SEARCH('Class Rules'!$C$6:$C$85,$F10218))*'Class Rules'!$A$6:$A$85))</f>
        <v>17</v>
      </c>
      <c r="N10218" s="1" t="str">
        <f t="array" ref="N10218">IF($M10218=0,'Class Rules'!$D$3,INDEX('Class Rules'!$D$6:$D$85,MATCH($M10218,'Class Rules'!$A$6:$A$85,0)))</f>
        <v>Freight LDV</v>
      </c>
      <c r="O10218" s="1" t="str">
        <f t="array" ref="O10218">IF(SUMPRODUCT(MAX(ISNUMBER(SEARCH(Fuel_Rules!$A$6:$A$30,$E10218))*ISNUMBER(SEARCH(Fuel_Rules!$B$6:$B$30,$F10218))*(Fuel_Rules!$A$6:$A$30&lt;&gt;"")))&gt;0,"Plug-in hybrid",IF($G10218="Diesel","Diesel","Gasoline"))</f>
        <v>Diesel</v>
      </c>
    </row>
    <row r="10219" spans="1:15" ht="15" customHeight="1" x14ac:dyDescent="0.25">
      <c r="A10219" s="1">
        <v>2022</v>
      </c>
      <c r="B10219" s="1" t="s">
        <v>12135</v>
      </c>
      <c r="C10219" s="1" t="s">
        <v>2263</v>
      </c>
      <c r="D10219" s="1" t="s">
        <v>12895</v>
      </c>
      <c r="E10219" s="1" t="s">
        <v>2222</v>
      </c>
      <c r="F10219" s="1" t="s">
        <v>2265</v>
      </c>
      <c r="G10219" s="1" t="s">
        <v>105</v>
      </c>
      <c r="H10219" s="1" t="s">
        <v>437</v>
      </c>
      <c r="I10219" s="1">
        <v>2.2999999999999998</v>
      </c>
      <c r="J10219" s="1">
        <v>2023</v>
      </c>
      <c r="K10219" s="1">
        <v>294757</v>
      </c>
      <c r="L10219" s="1">
        <v>0</v>
      </c>
      <c r="M10219" s="1">
        <f t="array" ref="M10219">SUMPRODUCT(MAX(ISNUMBER(SEARCH('Class Rules'!$B$6:$B$85,$E10219))*ISNUMBER(SEARCH('Class Rules'!$C$6:$C$85,$F10219))*'Class Rules'!$A$6:$A$85))</f>
        <v>17</v>
      </c>
      <c r="N10219" s="1" t="str">
        <f t="array" ref="N10219">IF($M10219=0,'Class Rules'!$D$3,INDEX('Class Rules'!$D$6:$D$85,MATCH($M10219,'Class Rules'!$A$6:$A$85,0)))</f>
        <v>Freight LDV</v>
      </c>
      <c r="O10219" s="1" t="str">
        <f t="array" ref="O10219">IF(SUMPRODUCT(MAX(ISNUMBER(SEARCH(Fuel_Rules!$A$6:$A$30,$E10219))*ISNUMBER(SEARCH(Fuel_Rules!$B$6:$B$30,$F10219))*(Fuel_Rules!$A$6:$A$30&lt;&gt;"")))&gt;0,"Plug-in hybrid",IF($G10219="Diesel","Diesel","Gasoline"))</f>
        <v>Diesel</v>
      </c>
    </row>
    <row r="10220" spans="1:15" ht="15" customHeight="1" x14ac:dyDescent="0.25">
      <c r="A10220" s="1">
        <v>2022</v>
      </c>
      <c r="B10220" s="1" t="s">
        <v>12135</v>
      </c>
      <c r="C10220" s="1" t="s">
        <v>2263</v>
      </c>
      <c r="D10220" s="1" t="s">
        <v>12896</v>
      </c>
      <c r="E10220" s="1" t="s">
        <v>2222</v>
      </c>
      <c r="F10220" s="1" t="s">
        <v>2265</v>
      </c>
      <c r="G10220" s="1" t="s">
        <v>105</v>
      </c>
      <c r="H10220" s="1" t="s">
        <v>437</v>
      </c>
      <c r="I10220" s="1">
        <v>2.2999999999999998</v>
      </c>
      <c r="J10220" s="1">
        <v>2023</v>
      </c>
      <c r="K10220" s="1">
        <v>259376</v>
      </c>
      <c r="L10220" s="1">
        <v>0</v>
      </c>
      <c r="M10220" s="1">
        <f t="array" ref="M10220">SUMPRODUCT(MAX(ISNUMBER(SEARCH('Class Rules'!$B$6:$B$85,$E10220))*ISNUMBER(SEARCH('Class Rules'!$C$6:$C$85,$F10220))*'Class Rules'!$A$6:$A$85))</f>
        <v>17</v>
      </c>
      <c r="N10220" s="1" t="str">
        <f t="array" ref="N10220">IF($M10220=0,'Class Rules'!$D$3,INDEX('Class Rules'!$D$6:$D$85,MATCH($M10220,'Class Rules'!$A$6:$A$85,0)))</f>
        <v>Freight LDV</v>
      </c>
      <c r="O10220" s="1" t="str">
        <f t="array" ref="O10220">IF(SUMPRODUCT(MAX(ISNUMBER(SEARCH(Fuel_Rules!$A$6:$A$30,$E10220))*ISNUMBER(SEARCH(Fuel_Rules!$B$6:$B$30,$F10220))*(Fuel_Rules!$A$6:$A$30&lt;&gt;"")))&gt;0,"Plug-in hybrid",IF($G10220="Diesel","Diesel","Gasoline"))</f>
        <v>Diesel</v>
      </c>
    </row>
    <row r="10221" spans="1:15" ht="15" customHeight="1" x14ac:dyDescent="0.25">
      <c r="A10221" s="1">
        <v>2022</v>
      </c>
      <c r="B10221" s="1" t="s">
        <v>12135</v>
      </c>
      <c r="C10221" s="1" t="s">
        <v>2266</v>
      </c>
      <c r="D10221" s="1" t="s">
        <v>12897</v>
      </c>
      <c r="E10221" s="1" t="s">
        <v>2222</v>
      </c>
      <c r="F10221" s="1" t="s">
        <v>2268</v>
      </c>
      <c r="G10221" s="1" t="s">
        <v>105</v>
      </c>
      <c r="H10221" s="1" t="s">
        <v>437</v>
      </c>
      <c r="I10221" s="1">
        <v>2.2999999999999998</v>
      </c>
      <c r="J10221" s="1">
        <v>2023</v>
      </c>
      <c r="K10221" s="1">
        <v>275093</v>
      </c>
      <c r="L10221" s="1">
        <v>0</v>
      </c>
      <c r="M10221" s="1">
        <f t="array" ref="M10221">SUMPRODUCT(MAX(ISNUMBER(SEARCH('Class Rules'!$B$6:$B$85,$E10221))*ISNUMBER(SEARCH('Class Rules'!$C$6:$C$85,$F10221))*'Class Rules'!$A$6:$A$85))</f>
        <v>17</v>
      </c>
      <c r="N10221" s="1" t="str">
        <f t="array" ref="N10221">IF($M10221=0,'Class Rules'!$D$3,INDEX('Class Rules'!$D$6:$D$85,MATCH($M10221,'Class Rules'!$A$6:$A$85,0)))</f>
        <v>Freight LDV</v>
      </c>
      <c r="O10221" s="1" t="str">
        <f t="array" ref="O10221">IF(SUMPRODUCT(MAX(ISNUMBER(SEARCH(Fuel_Rules!$A$6:$A$30,$E10221))*ISNUMBER(SEARCH(Fuel_Rules!$B$6:$B$30,$F10221))*(Fuel_Rules!$A$6:$A$30&lt;&gt;"")))&gt;0,"Plug-in hybrid",IF($G10221="Diesel","Diesel","Gasoline"))</f>
        <v>Diesel</v>
      </c>
    </row>
    <row r="10222" spans="1:15" ht="15" customHeight="1" x14ac:dyDescent="0.25">
      <c r="A10222" s="1">
        <v>2022</v>
      </c>
      <c r="B10222" s="1" t="s">
        <v>12135</v>
      </c>
      <c r="C10222" s="1" t="s">
        <v>2266</v>
      </c>
      <c r="D10222" s="1" t="s">
        <v>12898</v>
      </c>
      <c r="E10222" s="1" t="s">
        <v>2222</v>
      </c>
      <c r="F10222" s="1" t="s">
        <v>2268</v>
      </c>
      <c r="G10222" s="1" t="s">
        <v>105</v>
      </c>
      <c r="H10222" s="1" t="s">
        <v>437</v>
      </c>
      <c r="I10222" s="1">
        <v>2.2999999999999998</v>
      </c>
      <c r="J10222" s="1">
        <v>2023</v>
      </c>
      <c r="K10222" s="1">
        <v>251268</v>
      </c>
      <c r="L10222" s="1">
        <v>0</v>
      </c>
      <c r="M10222" s="1">
        <f t="array" ref="M10222">SUMPRODUCT(MAX(ISNUMBER(SEARCH('Class Rules'!$B$6:$B$85,$E10222))*ISNUMBER(SEARCH('Class Rules'!$C$6:$C$85,$F10222))*'Class Rules'!$A$6:$A$85))</f>
        <v>17</v>
      </c>
      <c r="N10222" s="1" t="str">
        <f t="array" ref="N10222">IF($M10222=0,'Class Rules'!$D$3,INDEX('Class Rules'!$D$6:$D$85,MATCH($M10222,'Class Rules'!$A$6:$A$85,0)))</f>
        <v>Freight LDV</v>
      </c>
      <c r="O10222" s="1" t="str">
        <f t="array" ref="O10222">IF(SUMPRODUCT(MAX(ISNUMBER(SEARCH(Fuel_Rules!$A$6:$A$30,$E10222))*ISNUMBER(SEARCH(Fuel_Rules!$B$6:$B$30,$F10222))*(Fuel_Rules!$A$6:$A$30&lt;&gt;"")))&gt;0,"Plug-in hybrid",IF($G10222="Diesel","Diesel","Gasoline"))</f>
        <v>Diesel</v>
      </c>
    </row>
    <row r="10223" spans="1:15" ht="15" customHeight="1" x14ac:dyDescent="0.25">
      <c r="A10223" s="1">
        <v>2022</v>
      </c>
      <c r="B10223" s="1" t="s">
        <v>12135</v>
      </c>
      <c r="C10223" s="1" t="s">
        <v>2269</v>
      </c>
      <c r="D10223" s="1" t="s">
        <v>12899</v>
      </c>
      <c r="E10223" s="1" t="s">
        <v>2222</v>
      </c>
      <c r="F10223" s="1" t="s">
        <v>2271</v>
      </c>
      <c r="G10223" s="1" t="s">
        <v>105</v>
      </c>
      <c r="H10223" s="1" t="s">
        <v>298</v>
      </c>
      <c r="I10223" s="1">
        <v>2.2999999999999998</v>
      </c>
      <c r="J10223" s="1">
        <v>2023</v>
      </c>
      <c r="K10223" s="1">
        <v>246806</v>
      </c>
      <c r="L10223" s="1">
        <v>0</v>
      </c>
      <c r="M10223" s="1">
        <f t="array" ref="M10223">SUMPRODUCT(MAX(ISNUMBER(SEARCH('Class Rules'!$B$6:$B$85,$E10223))*ISNUMBER(SEARCH('Class Rules'!$C$6:$C$85,$F10223))*'Class Rules'!$A$6:$A$85))</f>
        <v>17</v>
      </c>
      <c r="N10223" s="1" t="str">
        <f t="array" ref="N10223">IF($M10223=0,'Class Rules'!$D$3,INDEX('Class Rules'!$D$6:$D$85,MATCH($M10223,'Class Rules'!$A$6:$A$85,0)))</f>
        <v>Freight LDV</v>
      </c>
      <c r="O10223" s="1" t="str">
        <f t="array" ref="O10223">IF(SUMPRODUCT(MAX(ISNUMBER(SEARCH(Fuel_Rules!$A$6:$A$30,$E10223))*ISNUMBER(SEARCH(Fuel_Rules!$B$6:$B$30,$F10223))*(Fuel_Rules!$A$6:$A$30&lt;&gt;"")))&gt;0,"Plug-in hybrid",IF($G10223="Diesel","Diesel","Gasoline"))</f>
        <v>Diesel</v>
      </c>
    </row>
    <row r="10224" spans="1:15" ht="15" customHeight="1" x14ac:dyDescent="0.25">
      <c r="A10224" s="1">
        <v>2022</v>
      </c>
      <c r="B10224" s="1" t="s">
        <v>12135</v>
      </c>
      <c r="C10224" s="1" t="s">
        <v>2269</v>
      </c>
      <c r="D10224" s="1" t="s">
        <v>12900</v>
      </c>
      <c r="E10224" s="1" t="s">
        <v>2222</v>
      </c>
      <c r="F10224" s="1" t="s">
        <v>2271</v>
      </c>
      <c r="G10224" s="1" t="s">
        <v>105</v>
      </c>
      <c r="H10224" s="1" t="s">
        <v>298</v>
      </c>
      <c r="I10224" s="1">
        <v>2.2999999999999998</v>
      </c>
      <c r="J10224" s="1">
        <v>2023</v>
      </c>
      <c r="K10224" s="1">
        <v>216957</v>
      </c>
      <c r="L10224" s="1">
        <v>0</v>
      </c>
      <c r="M10224" s="1">
        <f t="array" ref="M10224">SUMPRODUCT(MAX(ISNUMBER(SEARCH('Class Rules'!$B$6:$B$85,$E10224))*ISNUMBER(SEARCH('Class Rules'!$C$6:$C$85,$F10224))*'Class Rules'!$A$6:$A$85))</f>
        <v>17</v>
      </c>
      <c r="N10224" s="1" t="str">
        <f t="array" ref="N10224">IF($M10224=0,'Class Rules'!$D$3,INDEX('Class Rules'!$D$6:$D$85,MATCH($M10224,'Class Rules'!$A$6:$A$85,0)))</f>
        <v>Freight LDV</v>
      </c>
      <c r="O10224" s="1" t="str">
        <f t="array" ref="O10224">IF(SUMPRODUCT(MAX(ISNUMBER(SEARCH(Fuel_Rules!$A$6:$A$30,$E10224))*ISNUMBER(SEARCH(Fuel_Rules!$B$6:$B$30,$F10224))*(Fuel_Rules!$A$6:$A$30&lt;&gt;"")))&gt;0,"Plug-in hybrid",IF($G10224="Diesel","Diesel","Gasoline"))</f>
        <v>Diesel</v>
      </c>
    </row>
    <row r="10225" spans="1:15" ht="15" customHeight="1" x14ac:dyDescent="0.25">
      <c r="A10225" s="1">
        <v>2022</v>
      </c>
      <c r="B10225" s="1" t="s">
        <v>12135</v>
      </c>
      <c r="C10225" s="1" t="s">
        <v>2293</v>
      </c>
      <c r="D10225" s="1" t="s">
        <v>12901</v>
      </c>
      <c r="E10225" s="1" t="s">
        <v>2222</v>
      </c>
      <c r="F10225" s="1" t="s">
        <v>2295</v>
      </c>
      <c r="G10225" s="1" t="s">
        <v>103</v>
      </c>
      <c r="H10225" s="1" t="s">
        <v>437</v>
      </c>
      <c r="I10225" s="1">
        <v>1.6</v>
      </c>
      <c r="J10225" s="1">
        <v>2023</v>
      </c>
      <c r="K10225" s="1">
        <v>122626</v>
      </c>
      <c r="L10225" s="1">
        <v>0</v>
      </c>
      <c r="M10225" s="1">
        <f t="array" ref="M10225">SUMPRODUCT(MAX(ISNUMBER(SEARCH('Class Rules'!$B$6:$B$85,$E10225))*ISNUMBER(SEARCH('Class Rules'!$C$6:$C$85,$F10225))*'Class Rules'!$A$6:$A$85))</f>
        <v>0</v>
      </c>
      <c r="N10225" s="1" t="str">
        <f t="array" ref="N10225">IF($M10225=0,'Class Rules'!$D$3,INDEX('Class Rules'!$D$6:$D$85,MATCH($M10225,'Class Rules'!$A$6:$A$85,0)))</f>
        <v>Passenger LDV</v>
      </c>
      <c r="O10225" s="1" t="str">
        <f t="array" ref="O10225">IF(SUMPRODUCT(MAX(ISNUMBER(SEARCH(Fuel_Rules!$A$6:$A$30,$E10225))*ISNUMBER(SEARCH(Fuel_Rules!$B$6:$B$30,$F10225))*(Fuel_Rules!$A$6:$A$30&lt;&gt;"")))&gt;0,"Plug-in hybrid",IF($G10225="Diesel","Diesel","Gasoline"))</f>
        <v>Gasoline</v>
      </c>
    </row>
    <row r="10226" spans="1:15" ht="15" customHeight="1" x14ac:dyDescent="0.25">
      <c r="A10226" s="1">
        <v>2022</v>
      </c>
      <c r="B10226" s="1" t="s">
        <v>12135</v>
      </c>
      <c r="C10226" s="1" t="s">
        <v>2296</v>
      </c>
      <c r="D10226" s="1" t="s">
        <v>12902</v>
      </c>
      <c r="E10226" s="1" t="s">
        <v>2222</v>
      </c>
      <c r="F10226" s="1" t="s">
        <v>2298</v>
      </c>
      <c r="G10226" s="1" t="s">
        <v>103</v>
      </c>
      <c r="H10226" s="1" t="s">
        <v>437</v>
      </c>
      <c r="I10226" s="1">
        <v>1.6</v>
      </c>
      <c r="J10226" s="1">
        <v>2023</v>
      </c>
      <c r="K10226" s="1">
        <v>111738</v>
      </c>
      <c r="L10226" s="1">
        <v>0</v>
      </c>
      <c r="M10226" s="1">
        <f t="array" ref="M10226">SUMPRODUCT(MAX(ISNUMBER(SEARCH('Class Rules'!$B$6:$B$85,$E10226))*ISNUMBER(SEARCH('Class Rules'!$C$6:$C$85,$F10226))*'Class Rules'!$A$6:$A$85))</f>
        <v>0</v>
      </c>
      <c r="N10226" s="1" t="str">
        <f t="array" ref="N10226">IF($M10226=0,'Class Rules'!$D$3,INDEX('Class Rules'!$D$6:$D$85,MATCH($M10226,'Class Rules'!$A$6:$A$85,0)))</f>
        <v>Passenger LDV</v>
      </c>
      <c r="O10226" s="1" t="str">
        <f t="array" ref="O10226">IF(SUMPRODUCT(MAX(ISNUMBER(SEARCH(Fuel_Rules!$A$6:$A$30,$E10226))*ISNUMBER(SEARCH(Fuel_Rules!$B$6:$B$30,$F10226))*(Fuel_Rules!$A$6:$A$30&lt;&gt;"")))&gt;0,"Plug-in hybrid",IF($G10226="Diesel","Diesel","Gasoline"))</f>
        <v>Gasoline</v>
      </c>
    </row>
    <row r="10227" spans="1:15" ht="15" customHeight="1" x14ac:dyDescent="0.25">
      <c r="A10227" s="1">
        <v>2022</v>
      </c>
      <c r="B10227" s="1" t="s">
        <v>12135</v>
      </c>
      <c r="C10227" s="1" t="s">
        <v>2299</v>
      </c>
      <c r="D10227" s="1" t="s">
        <v>12903</v>
      </c>
      <c r="E10227" s="1" t="s">
        <v>2222</v>
      </c>
      <c r="F10227" s="1" t="s">
        <v>2301</v>
      </c>
      <c r="G10227" s="1" t="s">
        <v>103</v>
      </c>
      <c r="H10227" s="1" t="s">
        <v>437</v>
      </c>
      <c r="I10227" s="1">
        <v>1.6</v>
      </c>
      <c r="J10227" s="1">
        <v>2023</v>
      </c>
      <c r="K10227" s="1">
        <v>103323</v>
      </c>
      <c r="L10227" s="1">
        <v>0</v>
      </c>
      <c r="M10227" s="1">
        <f t="array" ref="M10227">SUMPRODUCT(MAX(ISNUMBER(SEARCH('Class Rules'!$B$6:$B$85,$E10227))*ISNUMBER(SEARCH('Class Rules'!$C$6:$C$85,$F10227))*'Class Rules'!$A$6:$A$85))</f>
        <v>0</v>
      </c>
      <c r="N10227" s="1" t="str">
        <f t="array" ref="N10227">IF($M10227=0,'Class Rules'!$D$3,INDEX('Class Rules'!$D$6:$D$85,MATCH($M10227,'Class Rules'!$A$6:$A$85,0)))</f>
        <v>Passenger LDV</v>
      </c>
      <c r="O10227" s="1" t="str">
        <f t="array" ref="O10227">IF(SUMPRODUCT(MAX(ISNUMBER(SEARCH(Fuel_Rules!$A$6:$A$30,$E10227))*ISNUMBER(SEARCH(Fuel_Rules!$B$6:$B$30,$F10227))*(Fuel_Rules!$A$6:$A$30&lt;&gt;"")))&gt;0,"Plug-in hybrid",IF($G10227="Diesel","Diesel","Gasoline"))</f>
        <v>Gasoline</v>
      </c>
    </row>
    <row r="10228" spans="1:15" ht="15" customHeight="1" x14ac:dyDescent="0.25">
      <c r="A10228" s="1">
        <v>2022</v>
      </c>
      <c r="B10228" s="1" t="s">
        <v>12135</v>
      </c>
      <c r="C10228" s="1" t="s">
        <v>2302</v>
      </c>
      <c r="D10228" s="1" t="s">
        <v>12904</v>
      </c>
      <c r="E10228" s="1" t="s">
        <v>2222</v>
      </c>
      <c r="F10228" s="1" t="s">
        <v>2304</v>
      </c>
      <c r="G10228" s="1" t="s">
        <v>103</v>
      </c>
      <c r="H10228" s="1" t="s">
        <v>298</v>
      </c>
      <c r="I10228" s="1">
        <v>1.6</v>
      </c>
      <c r="J10228" s="1">
        <v>2023</v>
      </c>
      <c r="K10228" s="1">
        <v>96985</v>
      </c>
      <c r="L10228" s="1">
        <v>0</v>
      </c>
      <c r="M10228" s="1">
        <f t="array" ref="M10228">SUMPRODUCT(MAX(ISNUMBER(SEARCH('Class Rules'!$B$6:$B$85,$E10228))*ISNUMBER(SEARCH('Class Rules'!$C$6:$C$85,$F10228))*'Class Rules'!$A$6:$A$85))</f>
        <v>0</v>
      </c>
      <c r="N10228" s="1" t="str">
        <f t="array" ref="N10228">IF($M10228=0,'Class Rules'!$D$3,INDEX('Class Rules'!$D$6:$D$85,MATCH($M10228,'Class Rules'!$A$6:$A$85,0)))</f>
        <v>Passenger LDV</v>
      </c>
      <c r="O10228" s="1" t="str">
        <f t="array" ref="O10228">IF(SUMPRODUCT(MAX(ISNUMBER(SEARCH(Fuel_Rules!$A$6:$A$30,$E10228))*ISNUMBER(SEARCH(Fuel_Rules!$B$6:$B$30,$F10228))*(Fuel_Rules!$A$6:$A$30&lt;&gt;"")))&gt;0,"Plug-in hybrid",IF($G10228="Diesel","Diesel","Gasoline"))</f>
        <v>Gasoline</v>
      </c>
    </row>
    <row r="10229" spans="1:15" ht="15" customHeight="1" x14ac:dyDescent="0.25">
      <c r="A10229" s="1">
        <v>2022</v>
      </c>
      <c r="B10229" s="1" t="s">
        <v>12135</v>
      </c>
      <c r="C10229" s="1" t="s">
        <v>2305</v>
      </c>
      <c r="D10229" s="1" t="s">
        <v>12905</v>
      </c>
      <c r="E10229" s="1" t="s">
        <v>2222</v>
      </c>
      <c r="F10229" s="1" t="s">
        <v>2307</v>
      </c>
      <c r="G10229" s="1" t="s">
        <v>103</v>
      </c>
      <c r="H10229" s="1" t="s">
        <v>437</v>
      </c>
      <c r="I10229" s="1">
        <v>1.6</v>
      </c>
      <c r="J10229" s="1">
        <v>2023</v>
      </c>
      <c r="K10229" s="1">
        <v>121840</v>
      </c>
      <c r="L10229" s="1">
        <v>0</v>
      </c>
      <c r="M10229" s="1">
        <f t="array" ref="M10229">SUMPRODUCT(MAX(ISNUMBER(SEARCH('Class Rules'!$B$6:$B$85,$E10229))*ISNUMBER(SEARCH('Class Rules'!$C$6:$C$85,$F10229))*'Class Rules'!$A$6:$A$85))</f>
        <v>0</v>
      </c>
      <c r="N10229" s="1" t="str">
        <f t="array" ref="N10229">IF($M10229=0,'Class Rules'!$D$3,INDEX('Class Rules'!$D$6:$D$85,MATCH($M10229,'Class Rules'!$A$6:$A$85,0)))</f>
        <v>Passenger LDV</v>
      </c>
      <c r="O10229" s="1" t="str">
        <f t="array" ref="O10229">IF(SUMPRODUCT(MAX(ISNUMBER(SEARCH(Fuel_Rules!$A$6:$A$30,$E10229))*ISNUMBER(SEARCH(Fuel_Rules!$B$6:$B$30,$F10229))*(Fuel_Rules!$A$6:$A$30&lt;&gt;"")))&gt;0,"Plug-in hybrid",IF($G10229="Diesel","Diesel","Gasoline"))</f>
        <v>Gasoline</v>
      </c>
    </row>
    <row r="10230" spans="1:15" ht="15" customHeight="1" x14ac:dyDescent="0.25">
      <c r="A10230" s="1">
        <v>2022</v>
      </c>
      <c r="B10230" s="1" t="s">
        <v>12135</v>
      </c>
      <c r="C10230" s="1" t="s">
        <v>2305</v>
      </c>
      <c r="D10230" s="1" t="s">
        <v>12906</v>
      </c>
      <c r="E10230" s="1" t="s">
        <v>2222</v>
      </c>
      <c r="F10230" s="1" t="s">
        <v>2307</v>
      </c>
      <c r="G10230" s="1" t="s">
        <v>103</v>
      </c>
      <c r="H10230" s="1" t="s">
        <v>437</v>
      </c>
      <c r="I10230" s="1">
        <v>1.6</v>
      </c>
      <c r="J10230" s="1">
        <v>2023</v>
      </c>
      <c r="K10230" s="1">
        <v>115748</v>
      </c>
      <c r="L10230" s="1">
        <v>0</v>
      </c>
      <c r="M10230" s="1">
        <f t="array" ref="M10230">SUMPRODUCT(MAX(ISNUMBER(SEARCH('Class Rules'!$B$6:$B$85,$E10230))*ISNUMBER(SEARCH('Class Rules'!$C$6:$C$85,$F10230))*'Class Rules'!$A$6:$A$85))</f>
        <v>0</v>
      </c>
      <c r="N10230" s="1" t="str">
        <f t="array" ref="N10230">IF($M10230=0,'Class Rules'!$D$3,INDEX('Class Rules'!$D$6:$D$85,MATCH($M10230,'Class Rules'!$A$6:$A$85,0)))</f>
        <v>Passenger LDV</v>
      </c>
      <c r="O10230" s="1" t="str">
        <f t="array" ref="O10230">IF(SUMPRODUCT(MAX(ISNUMBER(SEARCH(Fuel_Rules!$A$6:$A$30,$E10230))*ISNUMBER(SEARCH(Fuel_Rules!$B$6:$B$30,$F10230))*(Fuel_Rules!$A$6:$A$30&lt;&gt;"")))&gt;0,"Plug-in hybrid",IF($G10230="Diesel","Diesel","Gasoline"))</f>
        <v>Gasoline</v>
      </c>
    </row>
    <row r="10231" spans="1:15" ht="15" customHeight="1" x14ac:dyDescent="0.25">
      <c r="A10231" s="1">
        <v>2022</v>
      </c>
      <c r="B10231" s="1" t="s">
        <v>12135</v>
      </c>
      <c r="C10231" s="1" t="s">
        <v>2308</v>
      </c>
      <c r="D10231" s="1" t="s">
        <v>12907</v>
      </c>
      <c r="E10231" s="1" t="s">
        <v>2222</v>
      </c>
      <c r="F10231" s="1" t="s">
        <v>2310</v>
      </c>
      <c r="G10231" s="1" t="s">
        <v>103</v>
      </c>
      <c r="H10231" s="1" t="s">
        <v>298</v>
      </c>
      <c r="I10231" s="1">
        <v>1.6</v>
      </c>
      <c r="J10231" s="1">
        <v>2023</v>
      </c>
      <c r="K10231" s="1">
        <v>108599</v>
      </c>
      <c r="L10231" s="1">
        <v>0</v>
      </c>
      <c r="M10231" s="1">
        <f t="array" ref="M10231">SUMPRODUCT(MAX(ISNUMBER(SEARCH('Class Rules'!$B$6:$B$85,$E10231))*ISNUMBER(SEARCH('Class Rules'!$C$6:$C$85,$F10231))*'Class Rules'!$A$6:$A$85))</f>
        <v>0</v>
      </c>
      <c r="N10231" s="1" t="str">
        <f t="array" ref="N10231">IF($M10231=0,'Class Rules'!$D$3,INDEX('Class Rules'!$D$6:$D$85,MATCH($M10231,'Class Rules'!$A$6:$A$85,0)))</f>
        <v>Passenger LDV</v>
      </c>
      <c r="O10231" s="1" t="str">
        <f t="array" ref="O10231">IF(SUMPRODUCT(MAX(ISNUMBER(SEARCH(Fuel_Rules!$A$6:$A$30,$E10231))*ISNUMBER(SEARCH(Fuel_Rules!$B$6:$B$30,$F10231))*(Fuel_Rules!$A$6:$A$30&lt;&gt;"")))&gt;0,"Plug-in hybrid",IF($G10231="Diesel","Diesel","Gasoline"))</f>
        <v>Gasoline</v>
      </c>
    </row>
    <row r="10232" spans="1:15" ht="15" customHeight="1" x14ac:dyDescent="0.25">
      <c r="A10232" s="1">
        <v>2022</v>
      </c>
      <c r="B10232" s="1" t="s">
        <v>12135</v>
      </c>
      <c r="C10232" s="1" t="s">
        <v>2311</v>
      </c>
      <c r="D10232" s="1" t="s">
        <v>12908</v>
      </c>
      <c r="E10232" s="1" t="s">
        <v>2222</v>
      </c>
      <c r="F10232" s="1" t="s">
        <v>2313</v>
      </c>
      <c r="G10232" s="1" t="s">
        <v>103</v>
      </c>
      <c r="H10232" s="1" t="s">
        <v>437</v>
      </c>
      <c r="I10232" s="1">
        <v>1.6</v>
      </c>
      <c r="J10232" s="1">
        <v>2023</v>
      </c>
      <c r="K10232" s="1">
        <v>133890</v>
      </c>
      <c r="L10232" s="1">
        <v>0</v>
      </c>
      <c r="M10232" s="1">
        <f t="array" ref="M10232">SUMPRODUCT(MAX(ISNUMBER(SEARCH('Class Rules'!$B$6:$B$85,$E10232))*ISNUMBER(SEARCH('Class Rules'!$C$6:$C$85,$F10232))*'Class Rules'!$A$6:$A$85))</f>
        <v>0</v>
      </c>
      <c r="N10232" s="1" t="str">
        <f t="array" ref="N10232">IF($M10232=0,'Class Rules'!$D$3,INDEX('Class Rules'!$D$6:$D$85,MATCH($M10232,'Class Rules'!$A$6:$A$85,0)))</f>
        <v>Passenger LDV</v>
      </c>
      <c r="O10232" s="1" t="str">
        <f t="array" ref="O10232">IF(SUMPRODUCT(MAX(ISNUMBER(SEARCH(Fuel_Rules!$A$6:$A$30,$E10232))*ISNUMBER(SEARCH(Fuel_Rules!$B$6:$B$30,$F10232))*(Fuel_Rules!$A$6:$A$30&lt;&gt;"")))&gt;0,"Plug-in hybrid",IF($G10232="Diesel","Diesel","Gasoline"))</f>
        <v>Gasoline</v>
      </c>
    </row>
    <row r="10233" spans="1:15" ht="15" customHeight="1" x14ac:dyDescent="0.25">
      <c r="A10233" s="1">
        <v>2022</v>
      </c>
      <c r="B10233" s="1" t="s">
        <v>12135</v>
      </c>
      <c r="C10233" s="1" t="s">
        <v>2311</v>
      </c>
      <c r="D10233" s="1" t="s">
        <v>12909</v>
      </c>
      <c r="E10233" s="1" t="s">
        <v>2222</v>
      </c>
      <c r="F10233" s="1" t="s">
        <v>2313</v>
      </c>
      <c r="G10233" s="1" t="s">
        <v>103</v>
      </c>
      <c r="H10233" s="1" t="s">
        <v>437</v>
      </c>
      <c r="I10233" s="1">
        <v>1.6</v>
      </c>
      <c r="J10233" s="1">
        <v>2023</v>
      </c>
      <c r="K10233" s="1">
        <v>125187</v>
      </c>
      <c r="L10233" s="1">
        <v>0</v>
      </c>
      <c r="M10233" s="1">
        <f t="array" ref="M10233">SUMPRODUCT(MAX(ISNUMBER(SEARCH('Class Rules'!$B$6:$B$85,$E10233))*ISNUMBER(SEARCH('Class Rules'!$C$6:$C$85,$F10233))*'Class Rules'!$A$6:$A$85))</f>
        <v>0</v>
      </c>
      <c r="N10233" s="1" t="str">
        <f t="array" ref="N10233">IF($M10233=0,'Class Rules'!$D$3,INDEX('Class Rules'!$D$6:$D$85,MATCH($M10233,'Class Rules'!$A$6:$A$85,0)))</f>
        <v>Passenger LDV</v>
      </c>
      <c r="O10233" s="1" t="str">
        <f t="array" ref="O10233">IF(SUMPRODUCT(MAX(ISNUMBER(SEARCH(Fuel_Rules!$A$6:$A$30,$E10233))*ISNUMBER(SEARCH(Fuel_Rules!$B$6:$B$30,$F10233))*(Fuel_Rules!$A$6:$A$30&lt;&gt;"")))&gt;0,"Plug-in hybrid",IF($G10233="Diesel","Diesel","Gasoline"))</f>
        <v>Gasoline</v>
      </c>
    </row>
    <row r="10234" spans="1:15" ht="15" customHeight="1" x14ac:dyDescent="0.25">
      <c r="A10234" s="1">
        <v>2022</v>
      </c>
      <c r="B10234" s="1" t="s">
        <v>12135</v>
      </c>
      <c r="C10234" s="1" t="s">
        <v>2314</v>
      </c>
      <c r="D10234" s="1" t="s">
        <v>12910</v>
      </c>
      <c r="E10234" s="1" t="s">
        <v>2222</v>
      </c>
      <c r="F10234" s="1" t="s">
        <v>2316</v>
      </c>
      <c r="G10234" s="1" t="s">
        <v>103</v>
      </c>
      <c r="H10234" s="1" t="s">
        <v>437</v>
      </c>
      <c r="I10234" s="1">
        <v>1.6</v>
      </c>
      <c r="J10234" s="1">
        <v>2023</v>
      </c>
      <c r="K10234" s="1">
        <v>145773</v>
      </c>
      <c r="L10234" s="1">
        <v>0</v>
      </c>
      <c r="M10234" s="1">
        <f t="array" ref="M10234">SUMPRODUCT(MAX(ISNUMBER(SEARCH('Class Rules'!$B$6:$B$85,$E10234))*ISNUMBER(SEARCH('Class Rules'!$C$6:$C$85,$F10234))*'Class Rules'!$A$6:$A$85))</f>
        <v>0</v>
      </c>
      <c r="N10234" s="1" t="str">
        <f t="array" ref="N10234">IF($M10234=0,'Class Rules'!$D$3,INDEX('Class Rules'!$D$6:$D$85,MATCH($M10234,'Class Rules'!$A$6:$A$85,0)))</f>
        <v>Passenger LDV</v>
      </c>
      <c r="O10234" s="1" t="str">
        <f t="array" ref="O10234">IF(SUMPRODUCT(MAX(ISNUMBER(SEARCH(Fuel_Rules!$A$6:$A$30,$E10234))*ISNUMBER(SEARCH(Fuel_Rules!$B$6:$B$30,$F10234))*(Fuel_Rules!$A$6:$A$30&lt;&gt;"")))&gt;0,"Plug-in hybrid",IF($G10234="Diesel","Diesel","Gasoline"))</f>
        <v>Gasoline</v>
      </c>
    </row>
    <row r="10235" spans="1:15" ht="15" customHeight="1" x14ac:dyDescent="0.25">
      <c r="A10235" s="1">
        <v>2022</v>
      </c>
      <c r="B10235" s="1" t="s">
        <v>12135</v>
      </c>
      <c r="C10235" s="1" t="s">
        <v>2314</v>
      </c>
      <c r="D10235" s="1" t="s">
        <v>12911</v>
      </c>
      <c r="E10235" s="1" t="s">
        <v>2222</v>
      </c>
      <c r="F10235" s="1" t="s">
        <v>2316</v>
      </c>
      <c r="G10235" s="1" t="s">
        <v>103</v>
      </c>
      <c r="H10235" s="1" t="s">
        <v>437</v>
      </c>
      <c r="I10235" s="1">
        <v>1.6</v>
      </c>
      <c r="J10235" s="1">
        <v>2023</v>
      </c>
      <c r="K10235" s="1">
        <v>137026</v>
      </c>
      <c r="L10235" s="1">
        <v>0</v>
      </c>
      <c r="M10235" s="1">
        <f t="array" ref="M10235">SUMPRODUCT(MAX(ISNUMBER(SEARCH('Class Rules'!$B$6:$B$85,$E10235))*ISNUMBER(SEARCH('Class Rules'!$C$6:$C$85,$F10235))*'Class Rules'!$A$6:$A$85))</f>
        <v>0</v>
      </c>
      <c r="N10235" s="1" t="str">
        <f t="array" ref="N10235">IF($M10235=0,'Class Rules'!$D$3,INDEX('Class Rules'!$D$6:$D$85,MATCH($M10235,'Class Rules'!$A$6:$A$85,0)))</f>
        <v>Passenger LDV</v>
      </c>
      <c r="O10235" s="1" t="str">
        <f t="array" ref="O10235">IF(SUMPRODUCT(MAX(ISNUMBER(SEARCH(Fuel_Rules!$A$6:$A$30,$E10235))*ISNUMBER(SEARCH(Fuel_Rules!$B$6:$B$30,$F10235))*(Fuel_Rules!$A$6:$A$30&lt;&gt;"")))&gt;0,"Plug-in hybrid",IF($G10235="Diesel","Diesel","Gasoline"))</f>
        <v>Gasoline</v>
      </c>
    </row>
    <row r="10236" spans="1:15" ht="15" customHeight="1" x14ac:dyDescent="0.25">
      <c r="A10236" s="1">
        <v>2022</v>
      </c>
      <c r="B10236" s="1" t="s">
        <v>12135</v>
      </c>
      <c r="C10236" s="1" t="s">
        <v>6626</v>
      </c>
      <c r="D10236" s="1" t="s">
        <v>12912</v>
      </c>
      <c r="E10236" s="1" t="s">
        <v>2222</v>
      </c>
      <c r="F10236" s="1" t="s">
        <v>6628</v>
      </c>
      <c r="G10236" s="1" t="s">
        <v>105</v>
      </c>
      <c r="H10236" s="1" t="s">
        <v>437</v>
      </c>
      <c r="I10236" s="1">
        <v>2.2999999999999998</v>
      </c>
      <c r="J10236" s="1">
        <v>2023</v>
      </c>
      <c r="K10236" s="1">
        <v>325300</v>
      </c>
      <c r="L10236" s="1">
        <v>0</v>
      </c>
      <c r="M10236" s="1">
        <f t="array" ref="M10236">SUMPRODUCT(MAX(ISNUMBER(SEARCH('Class Rules'!$B$6:$B$85,$E10236))*ISNUMBER(SEARCH('Class Rules'!$C$6:$C$85,$F10236))*'Class Rules'!$A$6:$A$85))</f>
        <v>17</v>
      </c>
      <c r="N10236" s="1" t="str">
        <f t="array" ref="N10236">IF($M10236=0,'Class Rules'!$D$3,INDEX('Class Rules'!$D$6:$D$85,MATCH($M10236,'Class Rules'!$A$6:$A$85,0)))</f>
        <v>Freight LDV</v>
      </c>
      <c r="O10236" s="1" t="str">
        <f t="array" ref="O10236">IF(SUMPRODUCT(MAX(ISNUMBER(SEARCH(Fuel_Rules!$A$6:$A$30,$E10236))*ISNUMBER(SEARCH(Fuel_Rules!$B$6:$B$30,$F10236))*(Fuel_Rules!$A$6:$A$30&lt;&gt;"")))&gt;0,"Plug-in hybrid",IF($G10236="Diesel","Diesel","Gasoline"))</f>
        <v>Diesel</v>
      </c>
    </row>
    <row r="10237" spans="1:15" ht="15" customHeight="1" x14ac:dyDescent="0.25">
      <c r="A10237" s="1">
        <v>2022</v>
      </c>
      <c r="B10237" s="1" t="s">
        <v>12135</v>
      </c>
      <c r="C10237" s="1" t="s">
        <v>6626</v>
      </c>
      <c r="D10237" s="1" t="s">
        <v>12913</v>
      </c>
      <c r="E10237" s="1" t="s">
        <v>2222</v>
      </c>
      <c r="F10237" s="1" t="s">
        <v>6628</v>
      </c>
      <c r="G10237" s="1" t="s">
        <v>105</v>
      </c>
      <c r="H10237" s="1" t="s">
        <v>437</v>
      </c>
      <c r="I10237" s="1">
        <v>2.2999999999999998</v>
      </c>
      <c r="J10237" s="1">
        <v>2023</v>
      </c>
      <c r="K10237" s="1">
        <v>311485</v>
      </c>
      <c r="L10237" s="1">
        <v>0</v>
      </c>
      <c r="M10237" s="1">
        <f t="array" ref="M10237">SUMPRODUCT(MAX(ISNUMBER(SEARCH('Class Rules'!$B$6:$B$85,$E10237))*ISNUMBER(SEARCH('Class Rules'!$C$6:$C$85,$F10237))*'Class Rules'!$A$6:$A$85))</f>
        <v>17</v>
      </c>
      <c r="N10237" s="1" t="str">
        <f t="array" ref="N10237">IF($M10237=0,'Class Rules'!$D$3,INDEX('Class Rules'!$D$6:$D$85,MATCH($M10237,'Class Rules'!$A$6:$A$85,0)))</f>
        <v>Freight LDV</v>
      </c>
      <c r="O10237" s="1" t="str">
        <f t="array" ref="O10237">IF(SUMPRODUCT(MAX(ISNUMBER(SEARCH(Fuel_Rules!$A$6:$A$30,$E10237))*ISNUMBER(SEARCH(Fuel_Rules!$B$6:$B$30,$F10237))*(Fuel_Rules!$A$6:$A$30&lt;&gt;"")))&gt;0,"Plug-in hybrid",IF($G10237="Diesel","Diesel","Gasoline"))</f>
        <v>Diesel</v>
      </c>
    </row>
    <row r="10238" spans="1:15" ht="15" customHeight="1" x14ac:dyDescent="0.25">
      <c r="A10238" s="1">
        <v>2022</v>
      </c>
      <c r="B10238" s="1" t="s">
        <v>12135</v>
      </c>
      <c r="C10238" s="1" t="s">
        <v>7553</v>
      </c>
      <c r="D10238" s="1" t="s">
        <v>12914</v>
      </c>
      <c r="E10238" s="1" t="s">
        <v>2222</v>
      </c>
      <c r="F10238" s="1" t="s">
        <v>7555</v>
      </c>
      <c r="G10238" s="1" t="s">
        <v>105</v>
      </c>
      <c r="H10238" s="1" t="s">
        <v>437</v>
      </c>
      <c r="I10238" s="1">
        <v>2.2999999999999998</v>
      </c>
      <c r="J10238" s="1">
        <v>2023</v>
      </c>
      <c r="K10238" s="1">
        <v>324426</v>
      </c>
      <c r="L10238" s="1">
        <v>0</v>
      </c>
      <c r="M10238" s="1">
        <f t="array" ref="M10238">SUMPRODUCT(MAX(ISNUMBER(SEARCH('Class Rules'!$B$6:$B$85,$E10238))*ISNUMBER(SEARCH('Class Rules'!$C$6:$C$85,$F10238))*'Class Rules'!$A$6:$A$85))</f>
        <v>17</v>
      </c>
      <c r="N10238" s="1" t="str">
        <f t="array" ref="N10238">IF($M10238=0,'Class Rules'!$D$3,INDEX('Class Rules'!$D$6:$D$85,MATCH($M10238,'Class Rules'!$A$6:$A$85,0)))</f>
        <v>Freight LDV</v>
      </c>
      <c r="O10238" s="1" t="str">
        <f t="array" ref="O10238">IF(SUMPRODUCT(MAX(ISNUMBER(SEARCH(Fuel_Rules!$A$6:$A$30,$E10238))*ISNUMBER(SEARCH(Fuel_Rules!$B$6:$B$30,$F10238))*(Fuel_Rules!$A$6:$A$30&lt;&gt;"")))&gt;0,"Plug-in hybrid",IF($G10238="Diesel","Diesel","Gasoline"))</f>
        <v>Diesel</v>
      </c>
    </row>
    <row r="10239" spans="1:15" ht="15" customHeight="1" x14ac:dyDescent="0.25">
      <c r="A10239" s="1">
        <v>2022</v>
      </c>
      <c r="B10239" s="1" t="s">
        <v>12135</v>
      </c>
      <c r="C10239" s="1" t="s">
        <v>7553</v>
      </c>
      <c r="D10239" s="1" t="s">
        <v>12915</v>
      </c>
      <c r="E10239" s="1" t="s">
        <v>2222</v>
      </c>
      <c r="F10239" s="1" t="s">
        <v>7555</v>
      </c>
      <c r="G10239" s="1" t="s">
        <v>105</v>
      </c>
      <c r="H10239" s="1" t="s">
        <v>437</v>
      </c>
      <c r="I10239" s="1">
        <v>2.2999999999999998</v>
      </c>
      <c r="J10239" s="1">
        <v>2023</v>
      </c>
      <c r="K10239" s="1">
        <v>308542</v>
      </c>
      <c r="L10239" s="1">
        <v>0</v>
      </c>
      <c r="M10239" s="1">
        <f t="array" ref="M10239">SUMPRODUCT(MAX(ISNUMBER(SEARCH('Class Rules'!$B$6:$B$85,$E10239))*ISNUMBER(SEARCH('Class Rules'!$C$6:$C$85,$F10239))*'Class Rules'!$A$6:$A$85))</f>
        <v>17</v>
      </c>
      <c r="N10239" s="1" t="str">
        <f t="array" ref="N10239">IF($M10239=0,'Class Rules'!$D$3,INDEX('Class Rules'!$D$6:$D$85,MATCH($M10239,'Class Rules'!$A$6:$A$85,0)))</f>
        <v>Freight LDV</v>
      </c>
      <c r="O10239" s="1" t="str">
        <f t="array" ref="O10239">IF(SUMPRODUCT(MAX(ISNUMBER(SEARCH(Fuel_Rules!$A$6:$A$30,$E10239))*ISNUMBER(SEARCH(Fuel_Rules!$B$6:$B$30,$F10239))*(Fuel_Rules!$A$6:$A$30&lt;&gt;"")))&gt;0,"Plug-in hybrid",IF($G10239="Diesel","Diesel","Gasoline"))</f>
        <v>Diesel</v>
      </c>
    </row>
    <row r="10240" spans="1:15" ht="15" customHeight="1" x14ac:dyDescent="0.25">
      <c r="A10240" s="1">
        <v>2022</v>
      </c>
      <c r="B10240" s="1" t="s">
        <v>12135</v>
      </c>
      <c r="C10240" s="1" t="s">
        <v>2330</v>
      </c>
      <c r="D10240" s="1" t="s">
        <v>12916</v>
      </c>
      <c r="E10240" s="1" t="s">
        <v>2325</v>
      </c>
      <c r="F10240" s="1" t="s">
        <v>2332</v>
      </c>
      <c r="G10240" s="1" t="s">
        <v>103</v>
      </c>
      <c r="H10240" s="1" t="s">
        <v>437</v>
      </c>
      <c r="I10240" s="1">
        <v>1.6</v>
      </c>
      <c r="J10240" s="1">
        <v>2023</v>
      </c>
      <c r="K10240" s="1">
        <v>246912</v>
      </c>
      <c r="L10240" s="1">
        <v>0</v>
      </c>
      <c r="M10240" s="1">
        <f t="array" ref="M10240">SUMPRODUCT(MAX(ISNUMBER(SEARCH('Class Rules'!$B$6:$B$85,$E10240))*ISNUMBER(SEARCH('Class Rules'!$C$6:$C$85,$F10240))*'Class Rules'!$A$6:$A$85))</f>
        <v>0</v>
      </c>
      <c r="N10240" s="1" t="str">
        <f t="array" ref="N10240">IF($M10240=0,'Class Rules'!$D$3,INDEX('Class Rules'!$D$6:$D$85,MATCH($M10240,'Class Rules'!$A$6:$A$85,0)))</f>
        <v>Passenger LDV</v>
      </c>
      <c r="O10240" s="1" t="str">
        <f t="array" ref="O10240">IF(SUMPRODUCT(MAX(ISNUMBER(SEARCH(Fuel_Rules!$A$6:$A$30,$E10240))*ISNUMBER(SEARCH(Fuel_Rules!$B$6:$B$30,$F10240))*(Fuel_Rules!$A$6:$A$30&lt;&gt;"")))&gt;0,"Plug-in hybrid",IF($G10240="Diesel","Diesel","Gasoline"))</f>
        <v>Gasoline</v>
      </c>
    </row>
    <row r="10241" spans="1:15" ht="15" customHeight="1" x14ac:dyDescent="0.25">
      <c r="A10241" s="1">
        <v>2022</v>
      </c>
      <c r="B10241" s="1" t="s">
        <v>12135</v>
      </c>
      <c r="C10241" s="1" t="s">
        <v>2330</v>
      </c>
      <c r="D10241" s="1" t="s">
        <v>12917</v>
      </c>
      <c r="E10241" s="1" t="s">
        <v>2325</v>
      </c>
      <c r="F10241" s="1" t="s">
        <v>2332</v>
      </c>
      <c r="G10241" s="1" t="s">
        <v>103</v>
      </c>
      <c r="H10241" s="1" t="s">
        <v>437</v>
      </c>
      <c r="I10241" s="1">
        <v>1.6</v>
      </c>
      <c r="J10241" s="1">
        <v>2023</v>
      </c>
      <c r="K10241" s="1">
        <v>230697</v>
      </c>
      <c r="L10241" s="1">
        <v>0</v>
      </c>
      <c r="M10241" s="1">
        <f t="array" ref="M10241">SUMPRODUCT(MAX(ISNUMBER(SEARCH('Class Rules'!$B$6:$B$85,$E10241))*ISNUMBER(SEARCH('Class Rules'!$C$6:$C$85,$F10241))*'Class Rules'!$A$6:$A$85))</f>
        <v>0</v>
      </c>
      <c r="N10241" s="1" t="str">
        <f t="array" ref="N10241">IF($M10241=0,'Class Rules'!$D$3,INDEX('Class Rules'!$D$6:$D$85,MATCH($M10241,'Class Rules'!$A$6:$A$85,0)))</f>
        <v>Passenger LDV</v>
      </c>
      <c r="O10241" s="1" t="str">
        <f t="array" ref="O10241">IF(SUMPRODUCT(MAX(ISNUMBER(SEARCH(Fuel_Rules!$A$6:$A$30,$E10241))*ISNUMBER(SEARCH(Fuel_Rules!$B$6:$B$30,$F10241))*(Fuel_Rules!$A$6:$A$30&lt;&gt;"")))&gt;0,"Plug-in hybrid",IF($G10241="Diesel","Diesel","Gasoline"))</f>
        <v>Gasoline</v>
      </c>
    </row>
    <row r="10242" spans="1:15" ht="15" customHeight="1" x14ac:dyDescent="0.25">
      <c r="A10242" s="1">
        <v>2022</v>
      </c>
      <c r="B10242" s="1" t="s">
        <v>12135</v>
      </c>
      <c r="C10242" s="1" t="s">
        <v>2333</v>
      </c>
      <c r="D10242" s="1" t="s">
        <v>12918</v>
      </c>
      <c r="E10242" s="1" t="s">
        <v>2325</v>
      </c>
      <c r="F10242" s="1" t="s">
        <v>2335</v>
      </c>
      <c r="G10242" s="1" t="s">
        <v>103</v>
      </c>
      <c r="H10242" s="1" t="s">
        <v>437</v>
      </c>
      <c r="I10242" s="1">
        <v>1.6</v>
      </c>
      <c r="J10242" s="1">
        <v>2023</v>
      </c>
      <c r="K10242" s="1">
        <v>113511</v>
      </c>
      <c r="L10242" s="1">
        <v>0</v>
      </c>
      <c r="M10242" s="1">
        <f t="array" ref="M10242">SUMPRODUCT(MAX(ISNUMBER(SEARCH('Class Rules'!$B$6:$B$85,$E10242))*ISNUMBER(SEARCH('Class Rules'!$C$6:$C$85,$F10242))*'Class Rules'!$A$6:$A$85))</f>
        <v>0</v>
      </c>
      <c r="N10242" s="1" t="str">
        <f t="array" ref="N10242">IF($M10242=0,'Class Rules'!$D$3,INDEX('Class Rules'!$D$6:$D$85,MATCH($M10242,'Class Rules'!$A$6:$A$85,0)))</f>
        <v>Passenger LDV</v>
      </c>
      <c r="O10242" s="1" t="str">
        <f t="array" ref="O10242">IF(SUMPRODUCT(MAX(ISNUMBER(SEARCH(Fuel_Rules!$A$6:$A$30,$E10242))*ISNUMBER(SEARCH(Fuel_Rules!$B$6:$B$30,$F10242))*(Fuel_Rules!$A$6:$A$30&lt;&gt;"")))&gt;0,"Plug-in hybrid",IF($G10242="Diesel","Diesel","Gasoline"))</f>
        <v>Gasoline</v>
      </c>
    </row>
    <row r="10243" spans="1:15" ht="15" customHeight="1" x14ac:dyDescent="0.25">
      <c r="A10243" s="1">
        <v>2022</v>
      </c>
      <c r="B10243" s="1" t="s">
        <v>12135</v>
      </c>
      <c r="C10243" s="1" t="s">
        <v>2333</v>
      </c>
      <c r="D10243" s="1" t="s">
        <v>12919</v>
      </c>
      <c r="E10243" s="1" t="s">
        <v>2325</v>
      </c>
      <c r="F10243" s="1" t="s">
        <v>2335</v>
      </c>
      <c r="G10243" s="1" t="s">
        <v>103</v>
      </c>
      <c r="H10243" s="1" t="s">
        <v>437</v>
      </c>
      <c r="I10243" s="1">
        <v>1.6</v>
      </c>
      <c r="J10243" s="1">
        <v>2023</v>
      </c>
      <c r="K10243" s="1">
        <v>107921</v>
      </c>
      <c r="L10243" s="1">
        <v>0</v>
      </c>
      <c r="M10243" s="1">
        <f t="array" ref="M10243">SUMPRODUCT(MAX(ISNUMBER(SEARCH('Class Rules'!$B$6:$B$85,$E10243))*ISNUMBER(SEARCH('Class Rules'!$C$6:$C$85,$F10243))*'Class Rules'!$A$6:$A$85))</f>
        <v>0</v>
      </c>
      <c r="N10243" s="1" t="str">
        <f t="array" ref="N10243">IF($M10243=0,'Class Rules'!$D$3,INDEX('Class Rules'!$D$6:$D$85,MATCH($M10243,'Class Rules'!$A$6:$A$85,0)))</f>
        <v>Passenger LDV</v>
      </c>
      <c r="O10243" s="1" t="str">
        <f t="array" ref="O10243">IF(SUMPRODUCT(MAX(ISNUMBER(SEARCH(Fuel_Rules!$A$6:$A$30,$E10243))*ISNUMBER(SEARCH(Fuel_Rules!$B$6:$B$30,$F10243))*(Fuel_Rules!$A$6:$A$30&lt;&gt;"")))&gt;0,"Plug-in hybrid",IF($G10243="Diesel","Diesel","Gasoline"))</f>
        <v>Gasoline</v>
      </c>
    </row>
    <row r="10244" spans="1:15" ht="15" customHeight="1" x14ac:dyDescent="0.25">
      <c r="A10244" s="1">
        <v>2022</v>
      </c>
      <c r="B10244" s="1" t="s">
        <v>12135</v>
      </c>
      <c r="C10244" s="1" t="s">
        <v>2339</v>
      </c>
      <c r="D10244" s="1" t="s">
        <v>12920</v>
      </c>
      <c r="E10244" s="1" t="s">
        <v>2325</v>
      </c>
      <c r="F10244" s="1" t="s">
        <v>2341</v>
      </c>
      <c r="G10244" s="1" t="s">
        <v>103</v>
      </c>
      <c r="H10244" s="1" t="s">
        <v>437</v>
      </c>
      <c r="I10244" s="1">
        <v>1.6</v>
      </c>
      <c r="J10244" s="1">
        <v>2023</v>
      </c>
      <c r="K10244" s="1">
        <v>106336</v>
      </c>
      <c r="L10244" s="1">
        <v>0</v>
      </c>
      <c r="M10244" s="1">
        <f t="array" ref="M10244">SUMPRODUCT(MAX(ISNUMBER(SEARCH('Class Rules'!$B$6:$B$85,$E10244))*ISNUMBER(SEARCH('Class Rules'!$C$6:$C$85,$F10244))*'Class Rules'!$A$6:$A$85))</f>
        <v>0</v>
      </c>
      <c r="N10244" s="1" t="str">
        <f t="array" ref="N10244">IF($M10244=0,'Class Rules'!$D$3,INDEX('Class Rules'!$D$6:$D$85,MATCH($M10244,'Class Rules'!$A$6:$A$85,0)))</f>
        <v>Passenger LDV</v>
      </c>
      <c r="O10244" s="1" t="str">
        <f t="array" ref="O10244">IF(SUMPRODUCT(MAX(ISNUMBER(SEARCH(Fuel_Rules!$A$6:$A$30,$E10244))*ISNUMBER(SEARCH(Fuel_Rules!$B$6:$B$30,$F10244))*(Fuel_Rules!$A$6:$A$30&lt;&gt;"")))&gt;0,"Plug-in hybrid",IF($G10244="Diesel","Diesel","Gasoline"))</f>
        <v>Gasoline</v>
      </c>
    </row>
    <row r="10245" spans="1:15" ht="15" customHeight="1" x14ac:dyDescent="0.25">
      <c r="A10245" s="1">
        <v>2022</v>
      </c>
      <c r="B10245" s="1" t="s">
        <v>12135</v>
      </c>
      <c r="C10245" s="1" t="s">
        <v>2339</v>
      </c>
      <c r="D10245" s="1" t="s">
        <v>12921</v>
      </c>
      <c r="E10245" s="1" t="s">
        <v>2325</v>
      </c>
      <c r="F10245" s="1" t="s">
        <v>2341</v>
      </c>
      <c r="G10245" s="1" t="s">
        <v>103</v>
      </c>
      <c r="H10245" s="1" t="s">
        <v>437</v>
      </c>
      <c r="I10245" s="1">
        <v>1.6</v>
      </c>
      <c r="J10245" s="1">
        <v>2023</v>
      </c>
      <c r="K10245" s="1">
        <v>98190</v>
      </c>
      <c r="L10245" s="1">
        <v>0</v>
      </c>
      <c r="M10245" s="1">
        <f t="array" ref="M10245">SUMPRODUCT(MAX(ISNUMBER(SEARCH('Class Rules'!$B$6:$B$85,$E10245))*ISNUMBER(SEARCH('Class Rules'!$C$6:$C$85,$F10245))*'Class Rules'!$A$6:$A$85))</f>
        <v>0</v>
      </c>
      <c r="N10245" s="1" t="str">
        <f t="array" ref="N10245">IF($M10245=0,'Class Rules'!$D$3,INDEX('Class Rules'!$D$6:$D$85,MATCH($M10245,'Class Rules'!$A$6:$A$85,0)))</f>
        <v>Passenger LDV</v>
      </c>
      <c r="O10245" s="1" t="str">
        <f t="array" ref="O10245">IF(SUMPRODUCT(MAX(ISNUMBER(SEARCH(Fuel_Rules!$A$6:$A$30,$E10245))*ISNUMBER(SEARCH(Fuel_Rules!$B$6:$B$30,$F10245))*(Fuel_Rules!$A$6:$A$30&lt;&gt;"")))&gt;0,"Plug-in hybrid",IF($G10245="Diesel","Diesel","Gasoline"))</f>
        <v>Gasoline</v>
      </c>
    </row>
    <row r="10246" spans="1:15" ht="15" customHeight="1" x14ac:dyDescent="0.25">
      <c r="A10246" s="1">
        <v>2022</v>
      </c>
      <c r="B10246" s="1" t="s">
        <v>12135</v>
      </c>
      <c r="C10246" s="1" t="s">
        <v>2342</v>
      </c>
      <c r="D10246" s="1" t="s">
        <v>12922</v>
      </c>
      <c r="E10246" s="1" t="s">
        <v>2325</v>
      </c>
      <c r="F10246" s="1" t="s">
        <v>2344</v>
      </c>
      <c r="G10246" s="1" t="s">
        <v>103</v>
      </c>
      <c r="H10246" s="1" t="s">
        <v>437</v>
      </c>
      <c r="I10246" s="1">
        <v>1.6</v>
      </c>
      <c r="J10246" s="1">
        <v>2023</v>
      </c>
      <c r="K10246" s="1">
        <v>107774</v>
      </c>
      <c r="L10246" s="1">
        <v>0</v>
      </c>
      <c r="M10246" s="1">
        <f t="array" ref="M10246">SUMPRODUCT(MAX(ISNUMBER(SEARCH('Class Rules'!$B$6:$B$85,$E10246))*ISNUMBER(SEARCH('Class Rules'!$C$6:$C$85,$F10246))*'Class Rules'!$A$6:$A$85))</f>
        <v>0</v>
      </c>
      <c r="N10246" s="1" t="str">
        <f t="array" ref="N10246">IF($M10246=0,'Class Rules'!$D$3,INDEX('Class Rules'!$D$6:$D$85,MATCH($M10246,'Class Rules'!$A$6:$A$85,0)))</f>
        <v>Passenger LDV</v>
      </c>
      <c r="O10246" s="1" t="str">
        <f t="array" ref="O10246">IF(SUMPRODUCT(MAX(ISNUMBER(SEARCH(Fuel_Rules!$A$6:$A$30,$E10246))*ISNUMBER(SEARCH(Fuel_Rules!$B$6:$B$30,$F10246))*(Fuel_Rules!$A$6:$A$30&lt;&gt;"")))&gt;0,"Plug-in hybrid",IF($G10246="Diesel","Diesel","Gasoline"))</f>
        <v>Gasoline</v>
      </c>
    </row>
    <row r="10247" spans="1:15" ht="15" customHeight="1" x14ac:dyDescent="0.25">
      <c r="A10247" s="1">
        <v>2022</v>
      </c>
      <c r="B10247" s="1" t="s">
        <v>12135</v>
      </c>
      <c r="C10247" s="1" t="s">
        <v>2342</v>
      </c>
      <c r="D10247" s="1" t="s">
        <v>12923</v>
      </c>
      <c r="E10247" s="1" t="s">
        <v>2325</v>
      </c>
      <c r="F10247" s="1" t="s">
        <v>2344</v>
      </c>
      <c r="G10247" s="1" t="s">
        <v>103</v>
      </c>
      <c r="H10247" s="1" t="s">
        <v>437</v>
      </c>
      <c r="I10247" s="1">
        <v>1.6</v>
      </c>
      <c r="J10247" s="1">
        <v>2023</v>
      </c>
      <c r="K10247" s="1">
        <v>101811</v>
      </c>
      <c r="L10247" s="1">
        <v>0</v>
      </c>
      <c r="M10247" s="1">
        <f t="array" ref="M10247">SUMPRODUCT(MAX(ISNUMBER(SEARCH('Class Rules'!$B$6:$B$85,$E10247))*ISNUMBER(SEARCH('Class Rules'!$C$6:$C$85,$F10247))*'Class Rules'!$A$6:$A$85))</f>
        <v>0</v>
      </c>
      <c r="N10247" s="1" t="str">
        <f t="array" ref="N10247">IF($M10247=0,'Class Rules'!$D$3,INDEX('Class Rules'!$D$6:$D$85,MATCH($M10247,'Class Rules'!$A$6:$A$85,0)))</f>
        <v>Passenger LDV</v>
      </c>
      <c r="O10247" s="1" t="str">
        <f t="array" ref="O10247">IF(SUMPRODUCT(MAX(ISNUMBER(SEARCH(Fuel_Rules!$A$6:$A$30,$E10247))*ISNUMBER(SEARCH(Fuel_Rules!$B$6:$B$30,$F10247))*(Fuel_Rules!$A$6:$A$30&lt;&gt;"")))&gt;0,"Plug-in hybrid",IF($G10247="Diesel","Diesel","Gasoline"))</f>
        <v>Gasoline</v>
      </c>
    </row>
    <row r="10248" spans="1:15" ht="15" customHeight="1" x14ac:dyDescent="0.25">
      <c r="A10248" s="1">
        <v>2022</v>
      </c>
      <c r="B10248" s="1" t="s">
        <v>12135</v>
      </c>
      <c r="C10248" s="1" t="s">
        <v>10686</v>
      </c>
      <c r="D10248" s="1" t="s">
        <v>12924</v>
      </c>
      <c r="E10248" s="1" t="s">
        <v>2325</v>
      </c>
      <c r="F10248" s="1" t="s">
        <v>10688</v>
      </c>
      <c r="G10248" s="1" t="s">
        <v>103</v>
      </c>
      <c r="H10248" s="1" t="s">
        <v>437</v>
      </c>
      <c r="I10248" s="1">
        <v>1.6</v>
      </c>
      <c r="J10248" s="1">
        <v>2023</v>
      </c>
      <c r="K10248" s="1">
        <v>120631</v>
      </c>
      <c r="L10248" s="1">
        <v>0</v>
      </c>
      <c r="M10248" s="1">
        <f t="array" ref="M10248">SUMPRODUCT(MAX(ISNUMBER(SEARCH('Class Rules'!$B$6:$B$85,$E10248))*ISNUMBER(SEARCH('Class Rules'!$C$6:$C$85,$F10248))*'Class Rules'!$A$6:$A$85))</f>
        <v>0</v>
      </c>
      <c r="N10248" s="1" t="str">
        <f t="array" ref="N10248">IF($M10248=0,'Class Rules'!$D$3,INDEX('Class Rules'!$D$6:$D$85,MATCH($M10248,'Class Rules'!$A$6:$A$85,0)))</f>
        <v>Passenger LDV</v>
      </c>
      <c r="O10248" s="1" t="str">
        <f t="array" ref="O10248">IF(SUMPRODUCT(MAX(ISNUMBER(SEARCH(Fuel_Rules!$A$6:$A$30,$E10248))*ISNUMBER(SEARCH(Fuel_Rules!$B$6:$B$30,$F10248))*(Fuel_Rules!$A$6:$A$30&lt;&gt;"")))&gt;0,"Plug-in hybrid",IF($G10248="Diesel","Diesel","Gasoline"))</f>
        <v>Gasoline</v>
      </c>
    </row>
    <row r="10249" spans="1:15" ht="15" customHeight="1" x14ac:dyDescent="0.25">
      <c r="A10249" s="1">
        <v>2022</v>
      </c>
      <c r="B10249" s="1" t="s">
        <v>12135</v>
      </c>
      <c r="C10249" s="1" t="s">
        <v>10686</v>
      </c>
      <c r="D10249" s="1" t="s">
        <v>12925</v>
      </c>
      <c r="E10249" s="1" t="s">
        <v>2325</v>
      </c>
      <c r="F10249" s="1" t="s">
        <v>10688</v>
      </c>
      <c r="G10249" s="1" t="s">
        <v>103</v>
      </c>
      <c r="H10249" s="1" t="s">
        <v>437</v>
      </c>
      <c r="I10249" s="1">
        <v>1.6</v>
      </c>
      <c r="J10249" s="1">
        <v>2023</v>
      </c>
      <c r="K10249" s="1">
        <v>106983</v>
      </c>
      <c r="L10249" s="1">
        <v>0</v>
      </c>
      <c r="M10249" s="1">
        <f t="array" ref="M10249">SUMPRODUCT(MAX(ISNUMBER(SEARCH('Class Rules'!$B$6:$B$85,$E10249))*ISNUMBER(SEARCH('Class Rules'!$C$6:$C$85,$F10249))*'Class Rules'!$A$6:$A$85))</f>
        <v>0</v>
      </c>
      <c r="N10249" s="1" t="str">
        <f t="array" ref="N10249">IF($M10249=0,'Class Rules'!$D$3,INDEX('Class Rules'!$D$6:$D$85,MATCH($M10249,'Class Rules'!$A$6:$A$85,0)))</f>
        <v>Passenger LDV</v>
      </c>
      <c r="O10249" s="1" t="str">
        <f t="array" ref="O10249">IF(SUMPRODUCT(MAX(ISNUMBER(SEARCH(Fuel_Rules!$A$6:$A$30,$E10249))*ISNUMBER(SEARCH(Fuel_Rules!$B$6:$B$30,$F10249))*(Fuel_Rules!$A$6:$A$30&lt;&gt;"")))&gt;0,"Plug-in hybrid",IF($G10249="Diesel","Diesel","Gasoline"))</f>
        <v>Gasoline</v>
      </c>
    </row>
    <row r="10250" spans="1:15" ht="15" customHeight="1" x14ac:dyDescent="0.25">
      <c r="A10250" s="1">
        <v>2022</v>
      </c>
      <c r="B10250" s="1" t="s">
        <v>12135</v>
      </c>
      <c r="C10250" s="1" t="s">
        <v>2357</v>
      </c>
      <c r="D10250" s="1" t="s">
        <v>12926</v>
      </c>
      <c r="E10250" s="1" t="s">
        <v>2325</v>
      </c>
      <c r="F10250" s="1" t="s">
        <v>2359</v>
      </c>
      <c r="G10250" s="1" t="s">
        <v>105</v>
      </c>
      <c r="H10250" s="1" t="s">
        <v>298</v>
      </c>
      <c r="I10250" s="1">
        <v>1.6</v>
      </c>
      <c r="J10250" s="1">
        <v>2023</v>
      </c>
      <c r="K10250" s="1">
        <v>198202</v>
      </c>
      <c r="L10250" s="1">
        <v>0</v>
      </c>
      <c r="M10250" s="1">
        <f t="array" ref="M10250">SUMPRODUCT(MAX(ISNUMBER(SEARCH('Class Rules'!$B$6:$B$85,$E10250))*ISNUMBER(SEARCH('Class Rules'!$C$6:$C$85,$F10250))*'Class Rules'!$A$6:$A$85))</f>
        <v>0</v>
      </c>
      <c r="N10250" s="1" t="str">
        <f t="array" ref="N10250">IF($M10250=0,'Class Rules'!$D$3,INDEX('Class Rules'!$D$6:$D$85,MATCH($M10250,'Class Rules'!$A$6:$A$85,0)))</f>
        <v>Passenger LDV</v>
      </c>
      <c r="O10250" s="1" t="str">
        <f t="array" ref="O10250">IF(SUMPRODUCT(MAX(ISNUMBER(SEARCH(Fuel_Rules!$A$6:$A$30,$E10250))*ISNUMBER(SEARCH(Fuel_Rules!$B$6:$B$30,$F10250))*(Fuel_Rules!$A$6:$A$30&lt;&gt;"")))&gt;0,"Plug-in hybrid",IF($G10250="Diesel","Diesel","Gasoline"))</f>
        <v>Diesel</v>
      </c>
    </row>
    <row r="10251" spans="1:15" ht="15" customHeight="1" x14ac:dyDescent="0.25">
      <c r="A10251" s="1">
        <v>2022</v>
      </c>
      <c r="B10251" s="1" t="s">
        <v>12135</v>
      </c>
      <c r="C10251" s="1" t="s">
        <v>2360</v>
      </c>
      <c r="D10251" s="1" t="s">
        <v>12927</v>
      </c>
      <c r="E10251" s="1" t="s">
        <v>2325</v>
      </c>
      <c r="F10251" s="1" t="s">
        <v>2362</v>
      </c>
      <c r="G10251" s="1" t="s">
        <v>105</v>
      </c>
      <c r="H10251" s="1" t="s">
        <v>298</v>
      </c>
      <c r="I10251" s="1">
        <v>2</v>
      </c>
      <c r="J10251" s="1">
        <v>2023</v>
      </c>
      <c r="K10251" s="1">
        <v>202562</v>
      </c>
      <c r="L10251" s="1">
        <v>0</v>
      </c>
      <c r="M10251" s="1">
        <f t="array" ref="M10251">SUMPRODUCT(MAX(ISNUMBER(SEARCH('Class Rules'!$B$6:$B$85,$E10251))*ISNUMBER(SEARCH('Class Rules'!$C$6:$C$85,$F10251))*'Class Rules'!$A$6:$A$85))</f>
        <v>27</v>
      </c>
      <c r="N10251" s="1" t="str">
        <f t="array" ref="N10251">IF($M10251=0,'Class Rules'!$D$3,INDEX('Class Rules'!$D$6:$D$85,MATCH($M10251,'Class Rules'!$A$6:$A$85,0)))</f>
        <v>Freight LDV</v>
      </c>
      <c r="O10251" s="1" t="str">
        <f t="array" ref="O10251">IF(SUMPRODUCT(MAX(ISNUMBER(SEARCH(Fuel_Rules!$A$6:$A$30,$E10251))*ISNUMBER(SEARCH(Fuel_Rules!$B$6:$B$30,$F10251))*(Fuel_Rules!$A$6:$A$30&lt;&gt;"")))&gt;0,"Plug-in hybrid",IF($G10251="Diesel","Diesel","Gasoline"))</f>
        <v>Diesel</v>
      </c>
    </row>
    <row r="10252" spans="1:15" ht="15" customHeight="1" x14ac:dyDescent="0.25">
      <c r="A10252" s="1">
        <v>2022</v>
      </c>
      <c r="B10252" s="1" t="s">
        <v>12135</v>
      </c>
      <c r="C10252" s="1" t="s">
        <v>2363</v>
      </c>
      <c r="D10252" s="1" t="s">
        <v>12928</v>
      </c>
      <c r="E10252" s="1" t="s">
        <v>2325</v>
      </c>
      <c r="F10252" s="1" t="s">
        <v>2365</v>
      </c>
      <c r="G10252" s="1" t="s">
        <v>103</v>
      </c>
      <c r="H10252" s="1" t="s">
        <v>437</v>
      </c>
      <c r="I10252" s="1">
        <v>1.6</v>
      </c>
      <c r="J10252" s="1">
        <v>2023</v>
      </c>
      <c r="K10252" s="1">
        <v>114314</v>
      </c>
      <c r="L10252" s="1">
        <v>0</v>
      </c>
      <c r="M10252" s="1">
        <f t="array" ref="M10252">SUMPRODUCT(MAX(ISNUMBER(SEARCH('Class Rules'!$B$6:$B$85,$E10252))*ISNUMBER(SEARCH('Class Rules'!$C$6:$C$85,$F10252))*'Class Rules'!$A$6:$A$85))</f>
        <v>0</v>
      </c>
      <c r="N10252" s="1" t="str">
        <f t="array" ref="N10252">IF($M10252=0,'Class Rules'!$D$3,INDEX('Class Rules'!$D$6:$D$85,MATCH($M10252,'Class Rules'!$A$6:$A$85,0)))</f>
        <v>Passenger LDV</v>
      </c>
      <c r="O10252" s="1" t="str">
        <f t="array" ref="O10252">IF(SUMPRODUCT(MAX(ISNUMBER(SEARCH(Fuel_Rules!$A$6:$A$30,$E10252))*ISNUMBER(SEARCH(Fuel_Rules!$B$6:$B$30,$F10252))*(Fuel_Rules!$A$6:$A$30&lt;&gt;"")))&gt;0,"Plug-in hybrid",IF($G10252="Diesel","Diesel","Gasoline"))</f>
        <v>Gasoline</v>
      </c>
    </row>
    <row r="10253" spans="1:15" ht="15" customHeight="1" x14ac:dyDescent="0.25">
      <c r="A10253" s="1">
        <v>2022</v>
      </c>
      <c r="B10253" s="1" t="s">
        <v>12135</v>
      </c>
      <c r="C10253" s="1" t="s">
        <v>2363</v>
      </c>
      <c r="D10253" s="1" t="s">
        <v>12929</v>
      </c>
      <c r="E10253" s="1" t="s">
        <v>2325</v>
      </c>
      <c r="F10253" s="1" t="s">
        <v>2365</v>
      </c>
      <c r="G10253" s="1" t="s">
        <v>103</v>
      </c>
      <c r="H10253" s="1" t="s">
        <v>437</v>
      </c>
      <c r="I10253" s="1">
        <v>1.6</v>
      </c>
      <c r="J10253" s="1">
        <v>2023</v>
      </c>
      <c r="K10253" s="1">
        <v>99678</v>
      </c>
      <c r="L10253" s="1">
        <v>0</v>
      </c>
      <c r="M10253" s="1">
        <f t="array" ref="M10253">SUMPRODUCT(MAX(ISNUMBER(SEARCH('Class Rules'!$B$6:$B$85,$E10253))*ISNUMBER(SEARCH('Class Rules'!$C$6:$C$85,$F10253))*'Class Rules'!$A$6:$A$85))</f>
        <v>0</v>
      </c>
      <c r="N10253" s="1" t="str">
        <f t="array" ref="N10253">IF($M10253=0,'Class Rules'!$D$3,INDEX('Class Rules'!$D$6:$D$85,MATCH($M10253,'Class Rules'!$A$6:$A$85,0)))</f>
        <v>Passenger LDV</v>
      </c>
      <c r="O10253" s="1" t="str">
        <f t="array" ref="O10253">IF(SUMPRODUCT(MAX(ISNUMBER(SEARCH(Fuel_Rules!$A$6:$A$30,$E10253))*ISNUMBER(SEARCH(Fuel_Rules!$B$6:$B$30,$F10253))*(Fuel_Rules!$A$6:$A$30&lt;&gt;"")))&gt;0,"Plug-in hybrid",IF($G10253="Diesel","Diesel","Gasoline"))</f>
        <v>Gasoline</v>
      </c>
    </row>
    <row r="10254" spans="1:15" ht="15" customHeight="1" x14ac:dyDescent="0.25">
      <c r="A10254" s="1">
        <v>2022</v>
      </c>
      <c r="B10254" s="1" t="s">
        <v>12135</v>
      </c>
      <c r="C10254" s="1" t="s">
        <v>2366</v>
      </c>
      <c r="D10254" s="1" t="s">
        <v>12930</v>
      </c>
      <c r="E10254" s="1" t="s">
        <v>2325</v>
      </c>
      <c r="F10254" s="1" t="s">
        <v>2368</v>
      </c>
      <c r="G10254" s="1" t="s">
        <v>103</v>
      </c>
      <c r="H10254" s="1" t="s">
        <v>437</v>
      </c>
      <c r="I10254" s="1">
        <v>1.6</v>
      </c>
      <c r="J10254" s="1">
        <v>2023</v>
      </c>
      <c r="K10254" s="1">
        <v>130232</v>
      </c>
      <c r="L10254" s="1">
        <v>0</v>
      </c>
      <c r="M10254" s="1">
        <f t="array" ref="M10254">SUMPRODUCT(MAX(ISNUMBER(SEARCH('Class Rules'!$B$6:$B$85,$E10254))*ISNUMBER(SEARCH('Class Rules'!$C$6:$C$85,$F10254))*'Class Rules'!$A$6:$A$85))</f>
        <v>0</v>
      </c>
      <c r="N10254" s="1" t="str">
        <f t="array" ref="N10254">IF($M10254=0,'Class Rules'!$D$3,INDEX('Class Rules'!$D$6:$D$85,MATCH($M10254,'Class Rules'!$A$6:$A$85,0)))</f>
        <v>Passenger LDV</v>
      </c>
      <c r="O10254" s="1" t="str">
        <f t="array" ref="O10254">IF(SUMPRODUCT(MAX(ISNUMBER(SEARCH(Fuel_Rules!$A$6:$A$30,$E10254))*ISNUMBER(SEARCH(Fuel_Rules!$B$6:$B$30,$F10254))*(Fuel_Rules!$A$6:$A$30&lt;&gt;"")))&gt;0,"Plug-in hybrid",IF($G10254="Diesel","Diesel","Gasoline"))</f>
        <v>Gasoline</v>
      </c>
    </row>
    <row r="10255" spans="1:15" ht="15" customHeight="1" x14ac:dyDescent="0.25">
      <c r="A10255" s="1">
        <v>2022</v>
      </c>
      <c r="B10255" s="1" t="s">
        <v>12135</v>
      </c>
      <c r="C10255" s="1" t="s">
        <v>2366</v>
      </c>
      <c r="D10255" s="1" t="s">
        <v>12931</v>
      </c>
      <c r="E10255" s="1" t="s">
        <v>2325</v>
      </c>
      <c r="F10255" s="1" t="s">
        <v>2368</v>
      </c>
      <c r="G10255" s="1" t="s">
        <v>103</v>
      </c>
      <c r="H10255" s="1" t="s">
        <v>437</v>
      </c>
      <c r="I10255" s="1">
        <v>1.6</v>
      </c>
      <c r="J10255" s="1">
        <v>2023</v>
      </c>
      <c r="K10255" s="1">
        <v>117282</v>
      </c>
      <c r="L10255" s="1">
        <v>0</v>
      </c>
      <c r="M10255" s="1">
        <f t="array" ref="M10255">SUMPRODUCT(MAX(ISNUMBER(SEARCH('Class Rules'!$B$6:$B$85,$E10255))*ISNUMBER(SEARCH('Class Rules'!$C$6:$C$85,$F10255))*'Class Rules'!$A$6:$A$85))</f>
        <v>0</v>
      </c>
      <c r="N10255" s="1" t="str">
        <f t="array" ref="N10255">IF($M10255=0,'Class Rules'!$D$3,INDEX('Class Rules'!$D$6:$D$85,MATCH($M10255,'Class Rules'!$A$6:$A$85,0)))</f>
        <v>Passenger LDV</v>
      </c>
      <c r="O10255" s="1" t="str">
        <f t="array" ref="O10255">IF(SUMPRODUCT(MAX(ISNUMBER(SEARCH(Fuel_Rules!$A$6:$A$30,$E10255))*ISNUMBER(SEARCH(Fuel_Rules!$B$6:$B$30,$F10255))*(Fuel_Rules!$A$6:$A$30&lt;&gt;"")))&gt;0,"Plug-in hybrid",IF($G10255="Diesel","Diesel","Gasoline"))</f>
        <v>Gasoline</v>
      </c>
    </row>
    <row r="10256" spans="1:15" ht="15" customHeight="1" x14ac:dyDescent="0.25">
      <c r="A10256" s="1">
        <v>2022</v>
      </c>
      <c r="B10256" s="1" t="s">
        <v>12135</v>
      </c>
      <c r="C10256" s="1" t="s">
        <v>2369</v>
      </c>
      <c r="D10256" s="1" t="s">
        <v>12932</v>
      </c>
      <c r="E10256" s="1" t="s">
        <v>2325</v>
      </c>
      <c r="F10256" s="1" t="s">
        <v>2371</v>
      </c>
      <c r="G10256" s="1" t="s">
        <v>105</v>
      </c>
      <c r="H10256" s="1" t="s">
        <v>298</v>
      </c>
      <c r="I10256" s="1">
        <v>2</v>
      </c>
      <c r="J10256" s="1">
        <v>2023</v>
      </c>
      <c r="K10256" s="1">
        <v>240083</v>
      </c>
      <c r="L10256" s="1">
        <v>0</v>
      </c>
      <c r="M10256" s="1">
        <f t="array" ref="M10256">SUMPRODUCT(MAX(ISNUMBER(SEARCH('Class Rules'!$B$6:$B$85,$E10256))*ISNUMBER(SEARCH('Class Rules'!$C$6:$C$85,$F10256))*'Class Rules'!$A$6:$A$85))</f>
        <v>65</v>
      </c>
      <c r="N10256" s="1" t="str">
        <f t="array" ref="N10256">IF($M10256=0,'Class Rules'!$D$3,INDEX('Class Rules'!$D$6:$D$85,MATCH($M10256,'Class Rules'!$A$6:$A$85,0)))</f>
        <v>Passenger HDV</v>
      </c>
      <c r="O10256" s="1" t="str">
        <f t="array" ref="O10256">IF(SUMPRODUCT(MAX(ISNUMBER(SEARCH(Fuel_Rules!$A$6:$A$30,$E10256))*ISNUMBER(SEARCH(Fuel_Rules!$B$6:$B$30,$F10256))*(Fuel_Rules!$A$6:$A$30&lt;&gt;"")))&gt;0,"Plug-in hybrid",IF($G10256="Diesel","Diesel","Gasoline"))</f>
        <v>Diesel</v>
      </c>
    </row>
    <row r="10257" spans="1:15" ht="15" customHeight="1" x14ac:dyDescent="0.25">
      <c r="A10257" s="1">
        <v>2022</v>
      </c>
      <c r="B10257" s="1" t="s">
        <v>12135</v>
      </c>
      <c r="C10257" s="1" t="s">
        <v>2372</v>
      </c>
      <c r="D10257" s="1" t="s">
        <v>12933</v>
      </c>
      <c r="E10257" s="1" t="s">
        <v>2325</v>
      </c>
      <c r="F10257" s="1" t="s">
        <v>2374</v>
      </c>
      <c r="G10257" s="1" t="s">
        <v>103</v>
      </c>
      <c r="H10257" s="1" t="s">
        <v>437</v>
      </c>
      <c r="I10257" s="1">
        <v>1.6</v>
      </c>
      <c r="J10257" s="1">
        <v>2023</v>
      </c>
      <c r="K10257" s="1">
        <v>102565</v>
      </c>
      <c r="L10257" s="1">
        <v>0</v>
      </c>
      <c r="M10257" s="1">
        <f t="array" ref="M10257">SUMPRODUCT(MAX(ISNUMBER(SEARCH('Class Rules'!$B$6:$B$85,$E10257))*ISNUMBER(SEARCH('Class Rules'!$C$6:$C$85,$F10257))*'Class Rules'!$A$6:$A$85))</f>
        <v>0</v>
      </c>
      <c r="N10257" s="1" t="str">
        <f t="array" ref="N10257">IF($M10257=0,'Class Rules'!$D$3,INDEX('Class Rules'!$D$6:$D$85,MATCH($M10257,'Class Rules'!$A$6:$A$85,0)))</f>
        <v>Passenger LDV</v>
      </c>
      <c r="O10257" s="1" t="str">
        <f t="array" ref="O10257">IF(SUMPRODUCT(MAX(ISNUMBER(SEARCH(Fuel_Rules!$A$6:$A$30,$E10257))*ISNUMBER(SEARCH(Fuel_Rules!$B$6:$B$30,$F10257))*(Fuel_Rules!$A$6:$A$30&lt;&gt;"")))&gt;0,"Plug-in hybrid",IF($G10257="Diesel","Diesel","Gasoline"))</f>
        <v>Gasoline</v>
      </c>
    </row>
    <row r="10258" spans="1:15" ht="15" customHeight="1" x14ac:dyDescent="0.25">
      <c r="A10258" s="1">
        <v>2022</v>
      </c>
      <c r="B10258" s="1" t="s">
        <v>12135</v>
      </c>
      <c r="C10258" s="1" t="s">
        <v>2372</v>
      </c>
      <c r="D10258" s="1" t="s">
        <v>12934</v>
      </c>
      <c r="E10258" s="1" t="s">
        <v>2325</v>
      </c>
      <c r="F10258" s="1" t="s">
        <v>2374</v>
      </c>
      <c r="G10258" s="1" t="s">
        <v>103</v>
      </c>
      <c r="H10258" s="1" t="s">
        <v>437</v>
      </c>
      <c r="I10258" s="1">
        <v>1.6</v>
      </c>
      <c r="J10258" s="1">
        <v>2023</v>
      </c>
      <c r="K10258" s="1">
        <v>98074</v>
      </c>
      <c r="L10258" s="1">
        <v>0</v>
      </c>
      <c r="M10258" s="1">
        <f t="array" ref="M10258">SUMPRODUCT(MAX(ISNUMBER(SEARCH('Class Rules'!$B$6:$B$85,$E10258))*ISNUMBER(SEARCH('Class Rules'!$C$6:$C$85,$F10258))*'Class Rules'!$A$6:$A$85))</f>
        <v>0</v>
      </c>
      <c r="N10258" s="1" t="str">
        <f t="array" ref="N10258">IF($M10258=0,'Class Rules'!$D$3,INDEX('Class Rules'!$D$6:$D$85,MATCH($M10258,'Class Rules'!$A$6:$A$85,0)))</f>
        <v>Passenger LDV</v>
      </c>
      <c r="O10258" s="1" t="str">
        <f t="array" ref="O10258">IF(SUMPRODUCT(MAX(ISNUMBER(SEARCH(Fuel_Rules!$A$6:$A$30,$E10258))*ISNUMBER(SEARCH(Fuel_Rules!$B$6:$B$30,$F10258))*(Fuel_Rules!$A$6:$A$30&lt;&gt;"")))&gt;0,"Plug-in hybrid",IF($G10258="Diesel","Diesel","Gasoline"))</f>
        <v>Gasoline</v>
      </c>
    </row>
    <row r="10259" spans="1:15" ht="15" customHeight="1" x14ac:dyDescent="0.25">
      <c r="A10259" s="1">
        <v>2022</v>
      </c>
      <c r="B10259" s="1" t="s">
        <v>12135</v>
      </c>
      <c r="C10259" s="1" t="s">
        <v>2384</v>
      </c>
      <c r="D10259" s="1" t="s">
        <v>12935</v>
      </c>
      <c r="E10259" s="1" t="s">
        <v>2325</v>
      </c>
      <c r="F10259" s="1" t="s">
        <v>2386</v>
      </c>
      <c r="G10259" s="1" t="s">
        <v>103</v>
      </c>
      <c r="H10259" s="1" t="s">
        <v>437</v>
      </c>
      <c r="I10259" s="1">
        <v>1.6</v>
      </c>
      <c r="J10259" s="1">
        <v>2023</v>
      </c>
      <c r="K10259" s="1">
        <v>267497</v>
      </c>
      <c r="L10259" s="1">
        <v>0</v>
      </c>
      <c r="M10259" s="1">
        <f t="array" ref="M10259">SUMPRODUCT(MAX(ISNUMBER(SEARCH('Class Rules'!$B$6:$B$85,$E10259))*ISNUMBER(SEARCH('Class Rules'!$C$6:$C$85,$F10259))*'Class Rules'!$A$6:$A$85))</f>
        <v>0</v>
      </c>
      <c r="N10259" s="1" t="str">
        <f t="array" ref="N10259">IF($M10259=0,'Class Rules'!$D$3,INDEX('Class Rules'!$D$6:$D$85,MATCH($M10259,'Class Rules'!$A$6:$A$85,0)))</f>
        <v>Passenger LDV</v>
      </c>
      <c r="O10259" s="1" t="str">
        <f t="array" ref="O10259">IF(SUMPRODUCT(MAX(ISNUMBER(SEARCH(Fuel_Rules!$A$6:$A$30,$E10259))*ISNUMBER(SEARCH(Fuel_Rules!$B$6:$B$30,$F10259))*(Fuel_Rules!$A$6:$A$30&lt;&gt;"")))&gt;0,"Plug-in hybrid",IF($G10259="Diesel","Diesel","Gasoline"))</f>
        <v>Gasoline</v>
      </c>
    </row>
    <row r="10260" spans="1:15" ht="15" customHeight="1" x14ac:dyDescent="0.25">
      <c r="A10260" s="1">
        <v>2022</v>
      </c>
      <c r="B10260" s="1" t="s">
        <v>12135</v>
      </c>
      <c r="C10260" s="1" t="s">
        <v>2384</v>
      </c>
      <c r="D10260" s="1" t="s">
        <v>12936</v>
      </c>
      <c r="E10260" s="1" t="s">
        <v>2325</v>
      </c>
      <c r="F10260" s="1" t="s">
        <v>2386</v>
      </c>
      <c r="G10260" s="1" t="s">
        <v>103</v>
      </c>
      <c r="H10260" s="1" t="s">
        <v>437</v>
      </c>
      <c r="I10260" s="1">
        <v>1.6</v>
      </c>
      <c r="J10260" s="1">
        <v>2023</v>
      </c>
      <c r="K10260" s="1">
        <v>245490</v>
      </c>
      <c r="L10260" s="1">
        <v>0</v>
      </c>
      <c r="M10260" s="1">
        <f t="array" ref="M10260">SUMPRODUCT(MAX(ISNUMBER(SEARCH('Class Rules'!$B$6:$B$85,$E10260))*ISNUMBER(SEARCH('Class Rules'!$C$6:$C$85,$F10260))*'Class Rules'!$A$6:$A$85))</f>
        <v>0</v>
      </c>
      <c r="N10260" s="1" t="str">
        <f t="array" ref="N10260">IF($M10260=0,'Class Rules'!$D$3,INDEX('Class Rules'!$D$6:$D$85,MATCH($M10260,'Class Rules'!$A$6:$A$85,0)))</f>
        <v>Passenger LDV</v>
      </c>
      <c r="O10260" s="1" t="str">
        <f t="array" ref="O10260">IF(SUMPRODUCT(MAX(ISNUMBER(SEARCH(Fuel_Rules!$A$6:$A$30,$E10260))*ISNUMBER(SEARCH(Fuel_Rules!$B$6:$B$30,$F10260))*(Fuel_Rules!$A$6:$A$30&lt;&gt;"")))&gt;0,"Plug-in hybrid",IF($G10260="Diesel","Diesel","Gasoline"))</f>
        <v>Gasoline</v>
      </c>
    </row>
    <row r="10261" spans="1:15" ht="15" customHeight="1" x14ac:dyDescent="0.25">
      <c r="A10261" s="1">
        <v>2022</v>
      </c>
      <c r="B10261" s="1" t="s">
        <v>12135</v>
      </c>
      <c r="C10261" s="1" t="s">
        <v>2387</v>
      </c>
      <c r="D10261" s="1" t="s">
        <v>12937</v>
      </c>
      <c r="E10261" s="1" t="s">
        <v>2325</v>
      </c>
      <c r="F10261" s="1" t="s">
        <v>2389</v>
      </c>
      <c r="G10261" s="1" t="s">
        <v>105</v>
      </c>
      <c r="H10261" s="1" t="s">
        <v>298</v>
      </c>
      <c r="I10261" s="1">
        <v>2</v>
      </c>
      <c r="J10261" s="1">
        <v>2023</v>
      </c>
      <c r="K10261" s="1">
        <v>203936</v>
      </c>
      <c r="L10261" s="1">
        <v>0</v>
      </c>
      <c r="M10261" s="1">
        <f t="array" ref="M10261">SUMPRODUCT(MAX(ISNUMBER(SEARCH('Class Rules'!$B$6:$B$85,$E10261))*ISNUMBER(SEARCH('Class Rules'!$C$6:$C$85,$F10261))*'Class Rules'!$A$6:$A$85))</f>
        <v>28</v>
      </c>
      <c r="N10261" s="1" t="str">
        <f t="array" ref="N10261">IF($M10261=0,'Class Rules'!$D$3,INDEX('Class Rules'!$D$6:$D$85,MATCH($M10261,'Class Rules'!$A$6:$A$85,0)))</f>
        <v>Freight LDV</v>
      </c>
      <c r="O10261" s="1" t="str">
        <f t="array" ref="O10261">IF(SUMPRODUCT(MAX(ISNUMBER(SEARCH(Fuel_Rules!$A$6:$A$30,$E10261))*ISNUMBER(SEARCH(Fuel_Rules!$B$6:$B$30,$F10261))*(Fuel_Rules!$A$6:$A$30&lt;&gt;"")))&gt;0,"Plug-in hybrid",IF($G10261="Diesel","Diesel","Gasoline"))</f>
        <v>Diesel</v>
      </c>
    </row>
    <row r="10262" spans="1:15" ht="15" customHeight="1" x14ac:dyDescent="0.25">
      <c r="A10262" s="1">
        <v>2022</v>
      </c>
      <c r="B10262" s="1" t="s">
        <v>12135</v>
      </c>
      <c r="C10262" s="1" t="s">
        <v>2390</v>
      </c>
      <c r="D10262" s="1" t="s">
        <v>12938</v>
      </c>
      <c r="E10262" s="1" t="s">
        <v>2325</v>
      </c>
      <c r="F10262" s="1" t="s">
        <v>2392</v>
      </c>
      <c r="G10262" s="1" t="s">
        <v>103</v>
      </c>
      <c r="H10262" s="1" t="s">
        <v>298</v>
      </c>
      <c r="I10262" s="1">
        <v>1.6</v>
      </c>
      <c r="J10262" s="1">
        <v>2023</v>
      </c>
      <c r="K10262" s="1">
        <v>79792</v>
      </c>
      <c r="L10262" s="1">
        <v>0</v>
      </c>
      <c r="M10262" s="1">
        <f t="array" ref="M10262">SUMPRODUCT(MAX(ISNUMBER(SEARCH('Class Rules'!$B$6:$B$85,$E10262))*ISNUMBER(SEARCH('Class Rules'!$C$6:$C$85,$F10262))*'Class Rules'!$A$6:$A$85))</f>
        <v>0</v>
      </c>
      <c r="N10262" s="1" t="str">
        <f t="array" ref="N10262">IF($M10262=0,'Class Rules'!$D$3,INDEX('Class Rules'!$D$6:$D$85,MATCH($M10262,'Class Rules'!$A$6:$A$85,0)))</f>
        <v>Passenger LDV</v>
      </c>
      <c r="O10262" s="1" t="str">
        <f t="array" ref="O10262">IF(SUMPRODUCT(MAX(ISNUMBER(SEARCH(Fuel_Rules!$A$6:$A$30,$E10262))*ISNUMBER(SEARCH(Fuel_Rules!$B$6:$B$30,$F10262))*(Fuel_Rules!$A$6:$A$30&lt;&gt;"")))&gt;0,"Plug-in hybrid",IF($G10262="Diesel","Diesel","Gasoline"))</f>
        <v>Gasoline</v>
      </c>
    </row>
    <row r="10263" spans="1:15" ht="15" customHeight="1" x14ac:dyDescent="0.25">
      <c r="A10263" s="1">
        <v>2022</v>
      </c>
      <c r="B10263" s="1" t="s">
        <v>12135</v>
      </c>
      <c r="C10263" s="1" t="s">
        <v>5788</v>
      </c>
      <c r="D10263" s="1" t="s">
        <v>12939</v>
      </c>
      <c r="E10263" s="1" t="s">
        <v>2325</v>
      </c>
      <c r="F10263" s="1" t="s">
        <v>5790</v>
      </c>
      <c r="G10263" s="1" t="s">
        <v>105</v>
      </c>
      <c r="H10263" s="1" t="s">
        <v>298</v>
      </c>
      <c r="I10263" s="1">
        <v>1.5</v>
      </c>
      <c r="J10263" s="1">
        <v>2023</v>
      </c>
      <c r="K10263" s="1">
        <v>168937</v>
      </c>
      <c r="L10263" s="1">
        <v>0</v>
      </c>
      <c r="M10263" s="1">
        <f t="array" ref="M10263">SUMPRODUCT(MAX(ISNUMBER(SEARCH('Class Rules'!$B$6:$B$85,$E10263))*ISNUMBER(SEARCH('Class Rules'!$C$6:$C$85,$F10263))*'Class Rules'!$A$6:$A$85))</f>
        <v>0</v>
      </c>
      <c r="N10263" s="1" t="str">
        <f t="array" ref="N10263">IF($M10263=0,'Class Rules'!$D$3,INDEX('Class Rules'!$D$6:$D$85,MATCH($M10263,'Class Rules'!$A$6:$A$85,0)))</f>
        <v>Passenger LDV</v>
      </c>
      <c r="O10263" s="1" t="str">
        <f t="array" ref="O10263">IF(SUMPRODUCT(MAX(ISNUMBER(SEARCH(Fuel_Rules!$A$6:$A$30,$E10263))*ISNUMBER(SEARCH(Fuel_Rules!$B$6:$B$30,$F10263))*(Fuel_Rules!$A$6:$A$30&lt;&gt;"")))&gt;0,"Plug-in hybrid",IF($G10263="Diesel","Diesel","Gasoline"))</f>
        <v>Diesel</v>
      </c>
    </row>
    <row r="10264" spans="1:15" ht="15" customHeight="1" x14ac:dyDescent="0.25">
      <c r="A10264" s="1">
        <v>2022</v>
      </c>
      <c r="B10264" s="1" t="s">
        <v>12135</v>
      </c>
      <c r="C10264" s="1" t="s">
        <v>5788</v>
      </c>
      <c r="D10264" s="1" t="s">
        <v>12940</v>
      </c>
      <c r="E10264" s="1" t="s">
        <v>2325</v>
      </c>
      <c r="F10264" s="1" t="s">
        <v>5790</v>
      </c>
      <c r="G10264" s="1" t="s">
        <v>105</v>
      </c>
      <c r="H10264" s="1" t="s">
        <v>298</v>
      </c>
      <c r="I10264" s="1">
        <v>1.5</v>
      </c>
      <c r="J10264" s="1">
        <v>2023</v>
      </c>
      <c r="K10264" s="1">
        <v>162517</v>
      </c>
      <c r="L10264" s="1">
        <v>0</v>
      </c>
      <c r="M10264" s="1">
        <f t="array" ref="M10264">SUMPRODUCT(MAX(ISNUMBER(SEARCH('Class Rules'!$B$6:$B$85,$E10264))*ISNUMBER(SEARCH('Class Rules'!$C$6:$C$85,$F10264))*'Class Rules'!$A$6:$A$85))</f>
        <v>0</v>
      </c>
      <c r="N10264" s="1" t="str">
        <f t="array" ref="N10264">IF($M10264=0,'Class Rules'!$D$3,INDEX('Class Rules'!$D$6:$D$85,MATCH($M10264,'Class Rules'!$A$6:$A$85,0)))</f>
        <v>Passenger LDV</v>
      </c>
      <c r="O10264" s="1" t="str">
        <f t="array" ref="O10264">IF(SUMPRODUCT(MAX(ISNUMBER(SEARCH(Fuel_Rules!$A$6:$A$30,$E10264))*ISNUMBER(SEARCH(Fuel_Rules!$B$6:$B$30,$F10264))*(Fuel_Rules!$A$6:$A$30&lt;&gt;"")))&gt;0,"Plug-in hybrid",IF($G10264="Diesel","Diesel","Gasoline"))</f>
        <v>Diesel</v>
      </c>
    </row>
    <row r="10265" spans="1:15" ht="15" customHeight="1" x14ac:dyDescent="0.25">
      <c r="A10265" s="1">
        <v>2022</v>
      </c>
      <c r="B10265" s="1" t="s">
        <v>12135</v>
      </c>
      <c r="C10265" s="1" t="s">
        <v>5791</v>
      </c>
      <c r="D10265" s="1" t="s">
        <v>12941</v>
      </c>
      <c r="E10265" s="1" t="s">
        <v>2325</v>
      </c>
      <c r="F10265" s="1" t="s">
        <v>5793</v>
      </c>
      <c r="G10265" s="1" t="s">
        <v>105</v>
      </c>
      <c r="H10265" s="1" t="s">
        <v>298</v>
      </c>
      <c r="I10265" s="1">
        <v>1.5</v>
      </c>
      <c r="J10265" s="1">
        <v>2023</v>
      </c>
      <c r="K10265" s="1">
        <v>164470</v>
      </c>
      <c r="L10265" s="1">
        <v>0</v>
      </c>
      <c r="M10265" s="1">
        <f t="array" ref="M10265">SUMPRODUCT(MAX(ISNUMBER(SEARCH('Class Rules'!$B$6:$B$85,$E10265))*ISNUMBER(SEARCH('Class Rules'!$C$6:$C$85,$F10265))*'Class Rules'!$A$6:$A$85))</f>
        <v>26</v>
      </c>
      <c r="N10265" s="1" t="str">
        <f t="array" ref="N10265">IF($M10265=0,'Class Rules'!$D$3,INDEX('Class Rules'!$D$6:$D$85,MATCH($M10265,'Class Rules'!$A$6:$A$85,0)))</f>
        <v>Freight LDV</v>
      </c>
      <c r="O10265" s="1" t="str">
        <f t="array" ref="O10265">IF(SUMPRODUCT(MAX(ISNUMBER(SEARCH(Fuel_Rules!$A$6:$A$30,$E10265))*ISNUMBER(SEARCH(Fuel_Rules!$B$6:$B$30,$F10265))*(Fuel_Rules!$A$6:$A$30&lt;&gt;"")))&gt;0,"Plug-in hybrid",IF($G10265="Diesel","Diesel","Gasoline"))</f>
        <v>Diesel</v>
      </c>
    </row>
    <row r="10266" spans="1:15" ht="15" customHeight="1" x14ac:dyDescent="0.25">
      <c r="A10266" s="1">
        <v>2022</v>
      </c>
      <c r="B10266" s="1" t="s">
        <v>12135</v>
      </c>
      <c r="C10266" s="1" t="s">
        <v>5791</v>
      </c>
      <c r="D10266" s="1" t="s">
        <v>12942</v>
      </c>
      <c r="E10266" s="1" t="s">
        <v>2325</v>
      </c>
      <c r="F10266" s="1" t="s">
        <v>5793</v>
      </c>
      <c r="G10266" s="1" t="s">
        <v>105</v>
      </c>
      <c r="H10266" s="1" t="s">
        <v>298</v>
      </c>
      <c r="I10266" s="1">
        <v>1.5</v>
      </c>
      <c r="J10266" s="1">
        <v>2023</v>
      </c>
      <c r="K10266" s="1">
        <v>158056</v>
      </c>
      <c r="L10266" s="1">
        <v>0</v>
      </c>
      <c r="M10266" s="1">
        <f t="array" ref="M10266">SUMPRODUCT(MAX(ISNUMBER(SEARCH('Class Rules'!$B$6:$B$85,$E10266))*ISNUMBER(SEARCH('Class Rules'!$C$6:$C$85,$F10266))*'Class Rules'!$A$6:$A$85))</f>
        <v>26</v>
      </c>
      <c r="N10266" s="1" t="str">
        <f t="array" ref="N10266">IF($M10266=0,'Class Rules'!$D$3,INDEX('Class Rules'!$D$6:$D$85,MATCH($M10266,'Class Rules'!$A$6:$A$85,0)))</f>
        <v>Freight LDV</v>
      </c>
      <c r="O10266" s="1" t="str">
        <f t="array" ref="O10266">IF(SUMPRODUCT(MAX(ISNUMBER(SEARCH(Fuel_Rules!$A$6:$A$30,$E10266))*ISNUMBER(SEARCH(Fuel_Rules!$B$6:$B$30,$F10266))*(Fuel_Rules!$A$6:$A$30&lt;&gt;"")))&gt;0,"Plug-in hybrid",IF($G10266="Diesel","Diesel","Gasoline"))</f>
        <v>Diesel</v>
      </c>
    </row>
    <row r="10267" spans="1:15" ht="15" customHeight="1" x14ac:dyDescent="0.25">
      <c r="A10267" s="1">
        <v>2022</v>
      </c>
      <c r="B10267" s="1" t="s">
        <v>12135</v>
      </c>
      <c r="C10267" s="1" t="s">
        <v>5794</v>
      </c>
      <c r="D10267" s="1" t="s">
        <v>12943</v>
      </c>
      <c r="E10267" s="1" t="s">
        <v>2325</v>
      </c>
      <c r="F10267" s="1" t="s">
        <v>5796</v>
      </c>
      <c r="G10267" s="1" t="s">
        <v>105</v>
      </c>
      <c r="H10267" s="1" t="s">
        <v>298</v>
      </c>
      <c r="I10267" s="1">
        <v>2.2000000000000002</v>
      </c>
      <c r="J10267" s="1">
        <v>2023</v>
      </c>
      <c r="K10267" s="1">
        <v>196250</v>
      </c>
      <c r="L10267" s="1">
        <v>0</v>
      </c>
      <c r="M10267" s="1">
        <f t="array" ref="M10267">SUMPRODUCT(MAX(ISNUMBER(SEARCH('Class Rules'!$B$6:$B$85,$E10267))*ISNUMBER(SEARCH('Class Rules'!$C$6:$C$85,$F10267))*'Class Rules'!$A$6:$A$85))</f>
        <v>29</v>
      </c>
      <c r="N10267" s="1" t="str">
        <f t="array" ref="N10267">IF($M10267=0,'Class Rules'!$D$3,INDEX('Class Rules'!$D$6:$D$85,MATCH($M10267,'Class Rules'!$A$6:$A$85,0)))</f>
        <v>Freight LDV</v>
      </c>
      <c r="O10267" s="1" t="str">
        <f t="array" ref="O10267">IF(SUMPRODUCT(MAX(ISNUMBER(SEARCH(Fuel_Rules!$A$6:$A$30,$E10267))*ISNUMBER(SEARCH(Fuel_Rules!$B$6:$B$30,$F10267))*(Fuel_Rules!$A$6:$A$30&lt;&gt;"")))&gt;0,"Plug-in hybrid",IF($G10267="Diesel","Diesel","Gasoline"))</f>
        <v>Diesel</v>
      </c>
    </row>
    <row r="10268" spans="1:15" ht="15" customHeight="1" x14ac:dyDescent="0.25">
      <c r="A10268" s="1">
        <v>2022</v>
      </c>
      <c r="B10268" s="1" t="s">
        <v>12135</v>
      </c>
      <c r="C10268" s="1" t="s">
        <v>5797</v>
      </c>
      <c r="D10268" s="1" t="s">
        <v>12944</v>
      </c>
      <c r="E10268" s="1" t="s">
        <v>2325</v>
      </c>
      <c r="F10268" s="1" t="s">
        <v>5799</v>
      </c>
      <c r="G10268" s="1" t="s">
        <v>105</v>
      </c>
      <c r="H10268" s="1" t="s">
        <v>298</v>
      </c>
      <c r="I10268" s="1">
        <v>2.2000000000000002</v>
      </c>
      <c r="J10268" s="1">
        <v>2023</v>
      </c>
      <c r="K10268" s="1">
        <v>209080</v>
      </c>
      <c r="L10268" s="1">
        <v>0</v>
      </c>
      <c r="M10268" s="1">
        <f t="array" ref="M10268">SUMPRODUCT(MAX(ISNUMBER(SEARCH('Class Rules'!$B$6:$B$85,$E10268))*ISNUMBER(SEARCH('Class Rules'!$C$6:$C$85,$F10268))*'Class Rules'!$A$6:$A$85))</f>
        <v>28</v>
      </c>
      <c r="N10268" s="1" t="str">
        <f t="array" ref="N10268">IF($M10268=0,'Class Rules'!$D$3,INDEX('Class Rules'!$D$6:$D$85,MATCH($M10268,'Class Rules'!$A$6:$A$85,0)))</f>
        <v>Freight LDV</v>
      </c>
      <c r="O10268" s="1" t="str">
        <f t="array" ref="O10268">IF(SUMPRODUCT(MAX(ISNUMBER(SEARCH(Fuel_Rules!$A$6:$A$30,$E10268))*ISNUMBER(SEARCH(Fuel_Rules!$B$6:$B$30,$F10268))*(Fuel_Rules!$A$6:$A$30&lt;&gt;"")))&gt;0,"Plug-in hybrid",IF($G10268="Diesel","Diesel","Gasoline"))</f>
        <v>Diesel</v>
      </c>
    </row>
    <row r="10269" spans="1:15" ht="15" customHeight="1" x14ac:dyDescent="0.25">
      <c r="A10269" s="1">
        <v>2022</v>
      </c>
      <c r="B10269" s="1" t="s">
        <v>12135</v>
      </c>
      <c r="C10269" s="1" t="s">
        <v>7579</v>
      </c>
      <c r="D10269" s="1" t="s">
        <v>12945</v>
      </c>
      <c r="E10269" s="1" t="s">
        <v>2325</v>
      </c>
      <c r="F10269" s="1" t="s">
        <v>7581</v>
      </c>
      <c r="G10269" s="1" t="s">
        <v>103</v>
      </c>
      <c r="H10269" s="1" t="s">
        <v>298</v>
      </c>
      <c r="I10269" s="1">
        <v>1.4</v>
      </c>
      <c r="J10269" s="1">
        <v>2023</v>
      </c>
      <c r="K10269" s="1">
        <v>103204</v>
      </c>
      <c r="L10269" s="1">
        <v>0</v>
      </c>
      <c r="M10269" s="1">
        <f t="array" ref="M10269">SUMPRODUCT(MAX(ISNUMBER(SEARCH('Class Rules'!$B$6:$B$85,$E10269))*ISNUMBER(SEARCH('Class Rules'!$C$6:$C$85,$F10269))*'Class Rules'!$A$6:$A$85))</f>
        <v>24</v>
      </c>
      <c r="N10269" s="1" t="str">
        <f t="array" ref="N10269">IF($M10269=0,'Class Rules'!$D$3,INDEX('Class Rules'!$D$6:$D$85,MATCH($M10269,'Class Rules'!$A$6:$A$85,0)))</f>
        <v>Freight LDV</v>
      </c>
      <c r="O10269" s="1" t="str">
        <f t="array" ref="O10269">IF(SUMPRODUCT(MAX(ISNUMBER(SEARCH(Fuel_Rules!$A$6:$A$30,$E10269))*ISNUMBER(SEARCH(Fuel_Rules!$B$6:$B$30,$F10269))*(Fuel_Rules!$A$6:$A$30&lt;&gt;"")))&gt;0,"Plug-in hybrid",IF($G10269="Diesel","Diesel","Gasoline"))</f>
        <v>Gasoline</v>
      </c>
    </row>
    <row r="10270" spans="1:15" ht="15" customHeight="1" x14ac:dyDescent="0.25">
      <c r="A10270" s="1">
        <v>2022</v>
      </c>
      <c r="B10270" s="1" t="s">
        <v>12135</v>
      </c>
      <c r="C10270" s="1" t="s">
        <v>7579</v>
      </c>
      <c r="D10270" s="1" t="s">
        <v>12946</v>
      </c>
      <c r="E10270" s="1" t="s">
        <v>2325</v>
      </c>
      <c r="F10270" s="1" t="s">
        <v>7581</v>
      </c>
      <c r="G10270" s="1" t="s">
        <v>103</v>
      </c>
      <c r="H10270" s="1" t="s">
        <v>298</v>
      </c>
      <c r="I10270" s="1">
        <v>1.4</v>
      </c>
      <c r="J10270" s="1">
        <v>2023</v>
      </c>
      <c r="K10270" s="1">
        <v>98524</v>
      </c>
      <c r="L10270" s="1">
        <v>0</v>
      </c>
      <c r="M10270" s="1">
        <f t="array" ref="M10270">SUMPRODUCT(MAX(ISNUMBER(SEARCH('Class Rules'!$B$6:$B$85,$E10270))*ISNUMBER(SEARCH('Class Rules'!$C$6:$C$85,$F10270))*'Class Rules'!$A$6:$A$85))</f>
        <v>24</v>
      </c>
      <c r="N10270" s="1" t="str">
        <f t="array" ref="N10270">IF($M10270=0,'Class Rules'!$D$3,INDEX('Class Rules'!$D$6:$D$85,MATCH($M10270,'Class Rules'!$A$6:$A$85,0)))</f>
        <v>Freight LDV</v>
      </c>
      <c r="O10270" s="1" t="str">
        <f t="array" ref="O10270">IF(SUMPRODUCT(MAX(ISNUMBER(SEARCH(Fuel_Rules!$A$6:$A$30,$E10270))*ISNUMBER(SEARCH(Fuel_Rules!$B$6:$B$30,$F10270))*(Fuel_Rules!$A$6:$A$30&lt;&gt;"")))&gt;0,"Plug-in hybrid",IF($G10270="Diesel","Diesel","Gasoline"))</f>
        <v>Gasoline</v>
      </c>
    </row>
    <row r="10271" spans="1:15" ht="15" customHeight="1" x14ac:dyDescent="0.25">
      <c r="A10271" s="1">
        <v>2022</v>
      </c>
      <c r="B10271" s="1" t="s">
        <v>12135</v>
      </c>
      <c r="C10271" s="1" t="s">
        <v>8543</v>
      </c>
      <c r="D10271" s="1" t="s">
        <v>12947</v>
      </c>
      <c r="E10271" s="1" t="s">
        <v>2325</v>
      </c>
      <c r="F10271" s="1" t="s">
        <v>8545</v>
      </c>
      <c r="G10271" s="1" t="s">
        <v>103</v>
      </c>
      <c r="H10271" s="1" t="s">
        <v>298</v>
      </c>
      <c r="I10271" s="1">
        <v>1</v>
      </c>
      <c r="J10271" s="1">
        <v>2023</v>
      </c>
      <c r="K10271" s="1">
        <v>87066</v>
      </c>
      <c r="L10271" s="1">
        <v>0</v>
      </c>
      <c r="M10271" s="1">
        <f t="array" ref="M10271">SUMPRODUCT(MAX(ISNUMBER(SEARCH('Class Rules'!$B$6:$B$85,$E10271))*ISNUMBER(SEARCH('Class Rules'!$C$6:$C$85,$F10271))*'Class Rules'!$A$6:$A$85))</f>
        <v>0</v>
      </c>
      <c r="N10271" s="1" t="str">
        <f t="array" ref="N10271">IF($M10271=0,'Class Rules'!$D$3,INDEX('Class Rules'!$D$6:$D$85,MATCH($M10271,'Class Rules'!$A$6:$A$85,0)))</f>
        <v>Passenger LDV</v>
      </c>
      <c r="O10271" s="1" t="str">
        <f t="array" ref="O10271">IF(SUMPRODUCT(MAX(ISNUMBER(SEARCH(Fuel_Rules!$A$6:$A$30,$E10271))*ISNUMBER(SEARCH(Fuel_Rules!$B$6:$B$30,$F10271))*(Fuel_Rules!$A$6:$A$30&lt;&gt;"")))&gt;0,"Plug-in hybrid",IF($G10271="Diesel","Diesel","Gasoline"))</f>
        <v>Gasoline</v>
      </c>
    </row>
    <row r="10272" spans="1:15" ht="15" customHeight="1" x14ac:dyDescent="0.25">
      <c r="A10272" s="1">
        <v>2022</v>
      </c>
      <c r="B10272" s="1" t="s">
        <v>12135</v>
      </c>
      <c r="C10272" s="1" t="s">
        <v>8543</v>
      </c>
      <c r="D10272" s="1" t="s">
        <v>12948</v>
      </c>
      <c r="E10272" s="1" t="s">
        <v>2325</v>
      </c>
      <c r="F10272" s="1" t="s">
        <v>8545</v>
      </c>
      <c r="G10272" s="1" t="s">
        <v>103</v>
      </c>
      <c r="H10272" s="1" t="s">
        <v>298</v>
      </c>
      <c r="I10272" s="1">
        <v>1</v>
      </c>
      <c r="J10272" s="1">
        <v>2023</v>
      </c>
      <c r="K10272" s="1">
        <v>81181</v>
      </c>
      <c r="L10272" s="1">
        <v>0</v>
      </c>
      <c r="M10272" s="1">
        <f t="array" ref="M10272">SUMPRODUCT(MAX(ISNUMBER(SEARCH('Class Rules'!$B$6:$B$85,$E10272))*ISNUMBER(SEARCH('Class Rules'!$C$6:$C$85,$F10272))*'Class Rules'!$A$6:$A$85))</f>
        <v>0</v>
      </c>
      <c r="N10272" s="1" t="str">
        <f t="array" ref="N10272">IF($M10272=0,'Class Rules'!$D$3,INDEX('Class Rules'!$D$6:$D$85,MATCH($M10272,'Class Rules'!$A$6:$A$85,0)))</f>
        <v>Passenger LDV</v>
      </c>
      <c r="O10272" s="1" t="str">
        <f t="array" ref="O10272">IF(SUMPRODUCT(MAX(ISNUMBER(SEARCH(Fuel_Rules!$A$6:$A$30,$E10272))*ISNUMBER(SEARCH(Fuel_Rules!$B$6:$B$30,$F10272))*(Fuel_Rules!$A$6:$A$30&lt;&gt;"")))&gt;0,"Plug-in hybrid",IF($G10272="Diesel","Diesel","Gasoline"))</f>
        <v>Gasoline</v>
      </c>
    </row>
    <row r="10273" spans="1:15" ht="15" customHeight="1" x14ac:dyDescent="0.25">
      <c r="A10273" s="1">
        <v>2022</v>
      </c>
      <c r="B10273" s="1" t="s">
        <v>12135</v>
      </c>
      <c r="C10273" s="1" t="s">
        <v>8547</v>
      </c>
      <c r="D10273" s="1" t="s">
        <v>12949</v>
      </c>
      <c r="E10273" s="1" t="s">
        <v>2325</v>
      </c>
      <c r="F10273" s="1" t="s">
        <v>8549</v>
      </c>
      <c r="G10273" s="1" t="s">
        <v>103</v>
      </c>
      <c r="H10273" s="1" t="s">
        <v>298</v>
      </c>
      <c r="I10273" s="1">
        <v>1</v>
      </c>
      <c r="J10273" s="1">
        <v>2023</v>
      </c>
      <c r="K10273" s="1">
        <v>96323</v>
      </c>
      <c r="L10273" s="1">
        <v>0</v>
      </c>
      <c r="M10273" s="1">
        <f t="array" ref="M10273">SUMPRODUCT(MAX(ISNUMBER(SEARCH('Class Rules'!$B$6:$B$85,$E10273))*ISNUMBER(SEARCH('Class Rules'!$C$6:$C$85,$F10273))*'Class Rules'!$A$6:$A$85))</f>
        <v>0</v>
      </c>
      <c r="N10273" s="1" t="str">
        <f t="array" ref="N10273">IF($M10273=0,'Class Rules'!$D$3,INDEX('Class Rules'!$D$6:$D$85,MATCH($M10273,'Class Rules'!$A$6:$A$85,0)))</f>
        <v>Passenger LDV</v>
      </c>
      <c r="O10273" s="1" t="str">
        <f t="array" ref="O10273">IF(SUMPRODUCT(MAX(ISNUMBER(SEARCH(Fuel_Rules!$A$6:$A$30,$E10273))*ISNUMBER(SEARCH(Fuel_Rules!$B$6:$B$30,$F10273))*(Fuel_Rules!$A$6:$A$30&lt;&gt;"")))&gt;0,"Plug-in hybrid",IF($G10273="Diesel","Diesel","Gasoline"))</f>
        <v>Gasoline</v>
      </c>
    </row>
    <row r="10274" spans="1:15" ht="15" customHeight="1" x14ac:dyDescent="0.25">
      <c r="A10274" s="1">
        <v>2022</v>
      </c>
      <c r="B10274" s="1" t="s">
        <v>12135</v>
      </c>
      <c r="C10274" s="1" t="s">
        <v>8547</v>
      </c>
      <c r="D10274" s="1" t="s">
        <v>12950</v>
      </c>
      <c r="E10274" s="1" t="s">
        <v>2325</v>
      </c>
      <c r="F10274" s="1" t="s">
        <v>8549</v>
      </c>
      <c r="G10274" s="1" t="s">
        <v>103</v>
      </c>
      <c r="H10274" s="1" t="s">
        <v>298</v>
      </c>
      <c r="I10274" s="1">
        <v>1</v>
      </c>
      <c r="J10274" s="1">
        <v>2023</v>
      </c>
      <c r="K10274" s="1">
        <v>87774</v>
      </c>
      <c r="L10274" s="1">
        <v>0</v>
      </c>
      <c r="M10274" s="1">
        <f t="array" ref="M10274">SUMPRODUCT(MAX(ISNUMBER(SEARCH('Class Rules'!$B$6:$B$85,$E10274))*ISNUMBER(SEARCH('Class Rules'!$C$6:$C$85,$F10274))*'Class Rules'!$A$6:$A$85))</f>
        <v>0</v>
      </c>
      <c r="N10274" s="1" t="str">
        <f t="array" ref="N10274">IF($M10274=0,'Class Rules'!$D$3,INDEX('Class Rules'!$D$6:$D$85,MATCH($M10274,'Class Rules'!$A$6:$A$85,0)))</f>
        <v>Passenger LDV</v>
      </c>
      <c r="O10274" s="1" t="str">
        <f t="array" ref="O10274">IF(SUMPRODUCT(MAX(ISNUMBER(SEARCH(Fuel_Rules!$A$6:$A$30,$E10274))*ISNUMBER(SEARCH(Fuel_Rules!$B$6:$B$30,$F10274))*(Fuel_Rules!$A$6:$A$30&lt;&gt;"")))&gt;0,"Plug-in hybrid",IF($G10274="Diesel","Diesel","Gasoline"))</f>
        <v>Gasoline</v>
      </c>
    </row>
    <row r="10275" spans="1:15" ht="15" customHeight="1" x14ac:dyDescent="0.25">
      <c r="A10275" s="1">
        <v>2022</v>
      </c>
      <c r="B10275" s="1" t="s">
        <v>12135</v>
      </c>
      <c r="C10275" s="1" t="s">
        <v>9566</v>
      </c>
      <c r="D10275" s="1" t="s">
        <v>12951</v>
      </c>
      <c r="E10275" s="1" t="s">
        <v>2325</v>
      </c>
      <c r="F10275" s="1" t="s">
        <v>9568</v>
      </c>
      <c r="G10275" s="1" t="s">
        <v>103</v>
      </c>
      <c r="H10275" s="1" t="s">
        <v>437</v>
      </c>
      <c r="I10275" s="1">
        <v>1.6</v>
      </c>
      <c r="J10275" s="1">
        <v>2023</v>
      </c>
      <c r="K10275" s="1">
        <v>126296</v>
      </c>
      <c r="L10275" s="1">
        <v>0</v>
      </c>
      <c r="M10275" s="1">
        <f t="array" ref="M10275">SUMPRODUCT(MAX(ISNUMBER(SEARCH('Class Rules'!$B$6:$B$85,$E10275))*ISNUMBER(SEARCH('Class Rules'!$C$6:$C$85,$F10275))*'Class Rules'!$A$6:$A$85))</f>
        <v>0</v>
      </c>
      <c r="N10275" s="1" t="str">
        <f t="array" ref="N10275">IF($M10275=0,'Class Rules'!$D$3,INDEX('Class Rules'!$D$6:$D$85,MATCH($M10275,'Class Rules'!$A$6:$A$85,0)))</f>
        <v>Passenger LDV</v>
      </c>
      <c r="O10275" s="1" t="str">
        <f t="array" ref="O10275">IF(SUMPRODUCT(MAX(ISNUMBER(SEARCH(Fuel_Rules!$A$6:$A$30,$E10275))*ISNUMBER(SEARCH(Fuel_Rules!$B$6:$B$30,$F10275))*(Fuel_Rules!$A$6:$A$30&lt;&gt;"")))&gt;0,"Plug-in hybrid",IF($G10275="Diesel","Diesel","Gasoline"))</f>
        <v>Gasoline</v>
      </c>
    </row>
    <row r="10276" spans="1:15" ht="15" customHeight="1" x14ac:dyDescent="0.25">
      <c r="A10276" s="1">
        <v>2022</v>
      </c>
      <c r="B10276" s="1" t="s">
        <v>12135</v>
      </c>
      <c r="C10276" s="1" t="s">
        <v>9566</v>
      </c>
      <c r="D10276" s="1" t="s">
        <v>12952</v>
      </c>
      <c r="E10276" s="1" t="s">
        <v>2325</v>
      </c>
      <c r="F10276" s="1" t="s">
        <v>9568</v>
      </c>
      <c r="G10276" s="1" t="s">
        <v>103</v>
      </c>
      <c r="H10276" s="1" t="s">
        <v>437</v>
      </c>
      <c r="I10276" s="1">
        <v>1.6</v>
      </c>
      <c r="J10276" s="1">
        <v>2023</v>
      </c>
      <c r="K10276" s="1">
        <v>114829</v>
      </c>
      <c r="L10276" s="1">
        <v>0</v>
      </c>
      <c r="M10276" s="1">
        <f t="array" ref="M10276">SUMPRODUCT(MAX(ISNUMBER(SEARCH('Class Rules'!$B$6:$B$85,$E10276))*ISNUMBER(SEARCH('Class Rules'!$C$6:$C$85,$F10276))*'Class Rules'!$A$6:$A$85))</f>
        <v>0</v>
      </c>
      <c r="N10276" s="1" t="str">
        <f t="array" ref="N10276">IF($M10276=0,'Class Rules'!$D$3,INDEX('Class Rules'!$D$6:$D$85,MATCH($M10276,'Class Rules'!$A$6:$A$85,0)))</f>
        <v>Passenger LDV</v>
      </c>
      <c r="O10276" s="1" t="str">
        <f t="array" ref="O10276">IF(SUMPRODUCT(MAX(ISNUMBER(SEARCH(Fuel_Rules!$A$6:$A$30,$E10276))*ISNUMBER(SEARCH(Fuel_Rules!$B$6:$B$30,$F10276))*(Fuel_Rules!$A$6:$A$30&lt;&gt;"")))&gt;0,"Plug-in hybrid",IF($G10276="Diesel","Diesel","Gasoline"))</f>
        <v>Gasoline</v>
      </c>
    </row>
    <row r="10277" spans="1:15" ht="15" customHeight="1" x14ac:dyDescent="0.25">
      <c r="A10277" s="1">
        <v>2022</v>
      </c>
      <c r="B10277" s="1" t="s">
        <v>12135</v>
      </c>
      <c r="C10277" s="1" t="s">
        <v>11841</v>
      </c>
      <c r="D10277" s="1" t="s">
        <v>12953</v>
      </c>
      <c r="E10277" s="1" t="s">
        <v>2325</v>
      </c>
      <c r="F10277" s="1" t="s">
        <v>11843</v>
      </c>
      <c r="G10277" s="1" t="s">
        <v>103</v>
      </c>
      <c r="H10277" s="1" t="s">
        <v>298</v>
      </c>
      <c r="I10277" s="1">
        <v>1.4</v>
      </c>
      <c r="J10277" s="1">
        <v>2023</v>
      </c>
      <c r="K10277" s="1">
        <v>98740</v>
      </c>
      <c r="L10277" s="1">
        <v>0</v>
      </c>
      <c r="M10277" s="1">
        <f t="array" ref="M10277">SUMPRODUCT(MAX(ISNUMBER(SEARCH('Class Rules'!$B$6:$B$85,$E10277))*ISNUMBER(SEARCH('Class Rules'!$C$6:$C$85,$F10277))*'Class Rules'!$A$6:$A$85))</f>
        <v>24</v>
      </c>
      <c r="N10277" s="1" t="str">
        <f t="array" ref="N10277">IF($M10277=0,'Class Rules'!$D$3,INDEX('Class Rules'!$D$6:$D$85,MATCH($M10277,'Class Rules'!$A$6:$A$85,0)))</f>
        <v>Freight LDV</v>
      </c>
      <c r="O10277" s="1" t="str">
        <f t="array" ref="O10277">IF(SUMPRODUCT(MAX(ISNUMBER(SEARCH(Fuel_Rules!$A$6:$A$30,$E10277))*ISNUMBER(SEARCH(Fuel_Rules!$B$6:$B$30,$F10277))*(Fuel_Rules!$A$6:$A$30&lt;&gt;"")))&gt;0,"Plug-in hybrid",IF($G10277="Diesel","Diesel","Gasoline"))</f>
        <v>Gasoline</v>
      </c>
    </row>
    <row r="10278" spans="1:15" ht="15" customHeight="1" x14ac:dyDescent="0.25">
      <c r="A10278" s="1">
        <v>2022</v>
      </c>
      <c r="B10278" s="1" t="s">
        <v>12135</v>
      </c>
      <c r="C10278" s="1" t="s">
        <v>11841</v>
      </c>
      <c r="D10278" s="1" t="s">
        <v>12954</v>
      </c>
      <c r="E10278" s="1" t="s">
        <v>2325</v>
      </c>
      <c r="F10278" s="1" t="s">
        <v>11843</v>
      </c>
      <c r="G10278" s="1" t="s">
        <v>103</v>
      </c>
      <c r="H10278" s="1" t="s">
        <v>298</v>
      </c>
      <c r="I10278" s="1">
        <v>1.4</v>
      </c>
      <c r="J10278" s="1">
        <v>2023</v>
      </c>
      <c r="K10278" s="1">
        <v>93521</v>
      </c>
      <c r="L10278" s="1">
        <v>0</v>
      </c>
      <c r="M10278" s="1">
        <f t="array" ref="M10278">SUMPRODUCT(MAX(ISNUMBER(SEARCH('Class Rules'!$B$6:$B$85,$E10278))*ISNUMBER(SEARCH('Class Rules'!$C$6:$C$85,$F10278))*'Class Rules'!$A$6:$A$85))</f>
        <v>24</v>
      </c>
      <c r="N10278" s="1" t="str">
        <f t="array" ref="N10278">IF($M10278=0,'Class Rules'!$D$3,INDEX('Class Rules'!$D$6:$D$85,MATCH($M10278,'Class Rules'!$A$6:$A$85,0)))</f>
        <v>Freight LDV</v>
      </c>
      <c r="O10278" s="1" t="str">
        <f t="array" ref="O10278">IF(SUMPRODUCT(MAX(ISNUMBER(SEARCH(Fuel_Rules!$A$6:$A$30,$E10278))*ISNUMBER(SEARCH(Fuel_Rules!$B$6:$B$30,$F10278))*(Fuel_Rules!$A$6:$A$30&lt;&gt;"")))&gt;0,"Plug-in hybrid",IF($G10278="Diesel","Diesel","Gasoline"))</f>
        <v>Gasoline</v>
      </c>
    </row>
    <row r="10279" spans="1:15" ht="15" customHeight="1" x14ac:dyDescent="0.25">
      <c r="A10279" s="1">
        <v>2022</v>
      </c>
      <c r="B10279" s="1" t="s">
        <v>12135</v>
      </c>
      <c r="C10279" s="1" t="s">
        <v>2396</v>
      </c>
      <c r="D10279" s="1" t="s">
        <v>12955</v>
      </c>
      <c r="E10279" s="1" t="s">
        <v>2398</v>
      </c>
      <c r="F10279" s="1" t="s">
        <v>2399</v>
      </c>
      <c r="G10279" s="1" t="s">
        <v>103</v>
      </c>
      <c r="H10279" s="1" t="s">
        <v>298</v>
      </c>
      <c r="I10279" s="1">
        <v>3.6</v>
      </c>
      <c r="J10279" s="1">
        <v>2023</v>
      </c>
      <c r="K10279" s="1">
        <v>1562625</v>
      </c>
      <c r="L10279" s="1">
        <v>0</v>
      </c>
      <c r="M10279" s="1">
        <f t="array" ref="M10279">SUMPRODUCT(MAX(ISNUMBER(SEARCH('Class Rules'!$B$6:$B$85,$E10279))*ISNUMBER(SEARCH('Class Rules'!$C$6:$C$85,$F10279))*'Class Rules'!$A$6:$A$85))</f>
        <v>0</v>
      </c>
      <c r="N10279" s="1" t="str">
        <f t="array" ref="N10279">IF($M10279=0,'Class Rules'!$D$3,INDEX('Class Rules'!$D$6:$D$85,MATCH($M10279,'Class Rules'!$A$6:$A$85,0)))</f>
        <v>Passenger LDV</v>
      </c>
      <c r="O10279" s="1" t="str">
        <f t="array" ref="O10279">IF(SUMPRODUCT(MAX(ISNUMBER(SEARCH(Fuel_Rules!$A$6:$A$30,$E10279))*ISNUMBER(SEARCH(Fuel_Rules!$B$6:$B$30,$F10279))*(Fuel_Rules!$A$6:$A$30&lt;&gt;"")))&gt;0,"Plug-in hybrid",IF($G10279="Diesel","Diesel","Gasoline"))</f>
        <v>Gasoline</v>
      </c>
    </row>
    <row r="10280" spans="1:15" ht="15" customHeight="1" x14ac:dyDescent="0.25">
      <c r="A10280" s="1">
        <v>2022</v>
      </c>
      <c r="B10280" s="1" t="s">
        <v>12135</v>
      </c>
      <c r="C10280" s="1" t="s">
        <v>2396</v>
      </c>
      <c r="D10280" s="1" t="s">
        <v>12956</v>
      </c>
      <c r="E10280" s="1" t="s">
        <v>2398</v>
      </c>
      <c r="F10280" s="1" t="s">
        <v>2399</v>
      </c>
      <c r="G10280" s="1" t="s">
        <v>103</v>
      </c>
      <c r="H10280" s="1" t="s">
        <v>298</v>
      </c>
      <c r="I10280" s="1">
        <v>3.6</v>
      </c>
      <c r="J10280" s="1">
        <v>2023</v>
      </c>
      <c r="K10280" s="1">
        <v>1485454</v>
      </c>
      <c r="L10280" s="1">
        <v>0</v>
      </c>
      <c r="M10280" s="1">
        <f t="array" ref="M10280">SUMPRODUCT(MAX(ISNUMBER(SEARCH('Class Rules'!$B$6:$B$85,$E10280))*ISNUMBER(SEARCH('Class Rules'!$C$6:$C$85,$F10280))*'Class Rules'!$A$6:$A$85))</f>
        <v>0</v>
      </c>
      <c r="N10280" s="1" t="str">
        <f t="array" ref="N10280">IF($M10280=0,'Class Rules'!$D$3,INDEX('Class Rules'!$D$6:$D$85,MATCH($M10280,'Class Rules'!$A$6:$A$85,0)))</f>
        <v>Passenger LDV</v>
      </c>
      <c r="O10280" s="1" t="str">
        <f t="array" ref="O10280">IF(SUMPRODUCT(MAX(ISNUMBER(SEARCH(Fuel_Rules!$A$6:$A$30,$E10280))*ISNUMBER(SEARCH(Fuel_Rules!$B$6:$B$30,$F10280))*(Fuel_Rules!$A$6:$A$30&lt;&gt;"")))&gt;0,"Plug-in hybrid",IF($G10280="Diesel","Diesel","Gasoline"))</f>
        <v>Gasoline</v>
      </c>
    </row>
    <row r="10281" spans="1:15" ht="15" customHeight="1" x14ac:dyDescent="0.25">
      <c r="A10281" s="1">
        <v>2022</v>
      </c>
      <c r="B10281" s="1" t="s">
        <v>12135</v>
      </c>
      <c r="C10281" s="1" t="s">
        <v>2400</v>
      </c>
      <c r="D10281" s="1" t="s">
        <v>12957</v>
      </c>
      <c r="E10281" s="1" t="s">
        <v>2398</v>
      </c>
      <c r="F10281" s="1" t="s">
        <v>2402</v>
      </c>
      <c r="G10281" s="1" t="s">
        <v>103</v>
      </c>
      <c r="H10281" s="1" t="s">
        <v>298</v>
      </c>
      <c r="I10281" s="1">
        <v>3.6</v>
      </c>
      <c r="J10281" s="1">
        <v>2023</v>
      </c>
      <c r="K10281" s="1">
        <v>1618875</v>
      </c>
      <c r="L10281" s="1">
        <v>0</v>
      </c>
      <c r="M10281" s="1">
        <f t="array" ref="M10281">SUMPRODUCT(MAX(ISNUMBER(SEARCH('Class Rules'!$B$6:$B$85,$E10281))*ISNUMBER(SEARCH('Class Rules'!$C$6:$C$85,$F10281))*'Class Rules'!$A$6:$A$85))</f>
        <v>0</v>
      </c>
      <c r="N10281" s="1" t="str">
        <f t="array" ref="N10281">IF($M10281=0,'Class Rules'!$D$3,INDEX('Class Rules'!$D$6:$D$85,MATCH($M10281,'Class Rules'!$A$6:$A$85,0)))</f>
        <v>Passenger LDV</v>
      </c>
      <c r="O10281" s="1" t="str">
        <f t="array" ref="O10281">IF(SUMPRODUCT(MAX(ISNUMBER(SEARCH(Fuel_Rules!$A$6:$A$30,$E10281))*ISNUMBER(SEARCH(Fuel_Rules!$B$6:$B$30,$F10281))*(Fuel_Rules!$A$6:$A$30&lt;&gt;"")))&gt;0,"Plug-in hybrid",IF($G10281="Diesel","Diesel","Gasoline"))</f>
        <v>Gasoline</v>
      </c>
    </row>
    <row r="10282" spans="1:15" ht="15" customHeight="1" x14ac:dyDescent="0.25">
      <c r="A10282" s="1">
        <v>2022</v>
      </c>
      <c r="B10282" s="1" t="s">
        <v>12135</v>
      </c>
      <c r="C10282" s="1" t="s">
        <v>2400</v>
      </c>
      <c r="D10282" s="1" t="s">
        <v>12958</v>
      </c>
      <c r="E10282" s="1" t="s">
        <v>2398</v>
      </c>
      <c r="F10282" s="1" t="s">
        <v>2402</v>
      </c>
      <c r="G10282" s="1" t="s">
        <v>103</v>
      </c>
      <c r="H10282" s="1" t="s">
        <v>298</v>
      </c>
      <c r="I10282" s="1">
        <v>3.6</v>
      </c>
      <c r="J10282" s="1">
        <v>2023</v>
      </c>
      <c r="K10282" s="1">
        <v>1536090</v>
      </c>
      <c r="L10282" s="1">
        <v>0</v>
      </c>
      <c r="M10282" s="1">
        <f t="array" ref="M10282">SUMPRODUCT(MAX(ISNUMBER(SEARCH('Class Rules'!$B$6:$B$85,$E10282))*ISNUMBER(SEARCH('Class Rules'!$C$6:$C$85,$F10282))*'Class Rules'!$A$6:$A$85))</f>
        <v>0</v>
      </c>
      <c r="N10282" s="1" t="str">
        <f t="array" ref="N10282">IF($M10282=0,'Class Rules'!$D$3,INDEX('Class Rules'!$D$6:$D$85,MATCH($M10282,'Class Rules'!$A$6:$A$85,0)))</f>
        <v>Passenger LDV</v>
      </c>
      <c r="O10282" s="1" t="str">
        <f t="array" ref="O10282">IF(SUMPRODUCT(MAX(ISNUMBER(SEARCH(Fuel_Rules!$A$6:$A$30,$E10282))*ISNUMBER(SEARCH(Fuel_Rules!$B$6:$B$30,$F10282))*(Fuel_Rules!$A$6:$A$30&lt;&gt;"")))&gt;0,"Plug-in hybrid",IF($G10282="Diesel","Diesel","Gasoline"))</f>
        <v>Gasoline</v>
      </c>
    </row>
    <row r="10283" spans="1:15" ht="15" customHeight="1" x14ac:dyDescent="0.25">
      <c r="A10283" s="1">
        <v>2022</v>
      </c>
      <c r="B10283" s="1" t="s">
        <v>12135</v>
      </c>
      <c r="C10283" s="1" t="s">
        <v>2403</v>
      </c>
      <c r="D10283" s="1" t="s">
        <v>12959</v>
      </c>
      <c r="E10283" s="1" t="s">
        <v>2398</v>
      </c>
      <c r="F10283" s="1" t="s">
        <v>2405</v>
      </c>
      <c r="G10283" s="1" t="s">
        <v>103</v>
      </c>
      <c r="H10283" s="1" t="s">
        <v>298</v>
      </c>
      <c r="I10283" s="1">
        <v>3.6</v>
      </c>
      <c r="J10283" s="1">
        <v>2023</v>
      </c>
      <c r="K10283" s="1">
        <v>1804925</v>
      </c>
      <c r="L10283" s="1">
        <v>0</v>
      </c>
      <c r="M10283" s="1">
        <f t="array" ref="M10283">SUMPRODUCT(MAX(ISNUMBER(SEARCH('Class Rules'!$B$6:$B$85,$E10283))*ISNUMBER(SEARCH('Class Rules'!$C$6:$C$85,$F10283))*'Class Rules'!$A$6:$A$85))</f>
        <v>0</v>
      </c>
      <c r="N10283" s="1" t="str">
        <f t="array" ref="N10283">IF($M10283=0,'Class Rules'!$D$3,INDEX('Class Rules'!$D$6:$D$85,MATCH($M10283,'Class Rules'!$A$6:$A$85,0)))</f>
        <v>Passenger LDV</v>
      </c>
      <c r="O10283" s="1" t="str">
        <f t="array" ref="O10283">IF(SUMPRODUCT(MAX(ISNUMBER(SEARCH(Fuel_Rules!$A$6:$A$30,$E10283))*ISNUMBER(SEARCH(Fuel_Rules!$B$6:$B$30,$F10283))*(Fuel_Rules!$A$6:$A$30&lt;&gt;"")))&gt;0,"Plug-in hybrid",IF($G10283="Diesel","Diesel","Gasoline"))</f>
        <v>Gasoline</v>
      </c>
    </row>
    <row r="10284" spans="1:15" ht="15" customHeight="1" x14ac:dyDescent="0.25">
      <c r="A10284" s="1">
        <v>2022</v>
      </c>
      <c r="B10284" s="1" t="s">
        <v>12135</v>
      </c>
      <c r="C10284" s="1" t="s">
        <v>2403</v>
      </c>
      <c r="D10284" s="1" t="s">
        <v>12960</v>
      </c>
      <c r="E10284" s="1" t="s">
        <v>2398</v>
      </c>
      <c r="F10284" s="1" t="s">
        <v>2405</v>
      </c>
      <c r="G10284" s="1" t="s">
        <v>103</v>
      </c>
      <c r="H10284" s="1" t="s">
        <v>298</v>
      </c>
      <c r="I10284" s="1">
        <v>3.6</v>
      </c>
      <c r="J10284" s="1">
        <v>2023</v>
      </c>
      <c r="K10284" s="1">
        <v>1677005</v>
      </c>
      <c r="L10284" s="1">
        <v>0</v>
      </c>
      <c r="M10284" s="1">
        <f t="array" ref="M10284">SUMPRODUCT(MAX(ISNUMBER(SEARCH('Class Rules'!$B$6:$B$85,$E10284))*ISNUMBER(SEARCH('Class Rules'!$C$6:$C$85,$F10284))*'Class Rules'!$A$6:$A$85))</f>
        <v>0</v>
      </c>
      <c r="N10284" s="1" t="str">
        <f t="array" ref="N10284">IF($M10284=0,'Class Rules'!$D$3,INDEX('Class Rules'!$D$6:$D$85,MATCH($M10284,'Class Rules'!$A$6:$A$85,0)))</f>
        <v>Passenger LDV</v>
      </c>
      <c r="O10284" s="1" t="str">
        <f t="array" ref="O10284">IF(SUMPRODUCT(MAX(ISNUMBER(SEARCH(Fuel_Rules!$A$6:$A$30,$E10284))*ISNUMBER(SEARCH(Fuel_Rules!$B$6:$B$30,$F10284))*(Fuel_Rules!$A$6:$A$30&lt;&gt;"")))&gt;0,"Plug-in hybrid",IF($G10284="Diesel","Diesel","Gasoline"))</f>
        <v>Gasoline</v>
      </c>
    </row>
    <row r="10285" spans="1:15" ht="15" customHeight="1" x14ac:dyDescent="0.25">
      <c r="A10285" s="1">
        <v>2022</v>
      </c>
      <c r="B10285" s="1" t="s">
        <v>12135</v>
      </c>
      <c r="C10285" s="1" t="s">
        <v>2406</v>
      </c>
      <c r="D10285" s="1" t="s">
        <v>12961</v>
      </c>
      <c r="E10285" s="1" t="s">
        <v>2398</v>
      </c>
      <c r="F10285" s="1" t="s">
        <v>2408</v>
      </c>
      <c r="G10285" s="1" t="s">
        <v>103</v>
      </c>
      <c r="H10285" s="1" t="s">
        <v>298</v>
      </c>
      <c r="I10285" s="1">
        <v>3.6</v>
      </c>
      <c r="J10285" s="1">
        <v>2023</v>
      </c>
      <c r="K10285" s="1">
        <v>1858675</v>
      </c>
      <c r="L10285" s="1">
        <v>0</v>
      </c>
      <c r="M10285" s="1">
        <f t="array" ref="M10285">SUMPRODUCT(MAX(ISNUMBER(SEARCH('Class Rules'!$B$6:$B$85,$E10285))*ISNUMBER(SEARCH('Class Rules'!$C$6:$C$85,$F10285))*'Class Rules'!$A$6:$A$85))</f>
        <v>0</v>
      </c>
      <c r="N10285" s="1" t="str">
        <f t="array" ref="N10285">IF($M10285=0,'Class Rules'!$D$3,INDEX('Class Rules'!$D$6:$D$85,MATCH($M10285,'Class Rules'!$A$6:$A$85,0)))</f>
        <v>Passenger LDV</v>
      </c>
      <c r="O10285" s="1" t="str">
        <f t="array" ref="O10285">IF(SUMPRODUCT(MAX(ISNUMBER(SEARCH(Fuel_Rules!$A$6:$A$30,$E10285))*ISNUMBER(SEARCH(Fuel_Rules!$B$6:$B$30,$F10285))*(Fuel_Rules!$A$6:$A$30&lt;&gt;"")))&gt;0,"Plug-in hybrid",IF($G10285="Diesel","Diesel","Gasoline"))</f>
        <v>Gasoline</v>
      </c>
    </row>
    <row r="10286" spans="1:15" ht="15" customHeight="1" x14ac:dyDescent="0.25">
      <c r="A10286" s="1">
        <v>2022</v>
      </c>
      <c r="B10286" s="1" t="s">
        <v>12135</v>
      </c>
      <c r="C10286" s="1" t="s">
        <v>2406</v>
      </c>
      <c r="D10286" s="1" t="s">
        <v>12962</v>
      </c>
      <c r="E10286" s="1" t="s">
        <v>2398</v>
      </c>
      <c r="F10286" s="1" t="s">
        <v>2408</v>
      </c>
      <c r="G10286" s="1" t="s">
        <v>103</v>
      </c>
      <c r="H10286" s="1" t="s">
        <v>298</v>
      </c>
      <c r="I10286" s="1">
        <v>3.6</v>
      </c>
      <c r="J10286" s="1">
        <v>2023</v>
      </c>
      <c r="K10286" s="1">
        <v>1750729</v>
      </c>
      <c r="L10286" s="1">
        <v>0</v>
      </c>
      <c r="M10286" s="1">
        <f t="array" ref="M10286">SUMPRODUCT(MAX(ISNUMBER(SEARCH('Class Rules'!$B$6:$B$85,$E10286))*ISNUMBER(SEARCH('Class Rules'!$C$6:$C$85,$F10286))*'Class Rules'!$A$6:$A$85))</f>
        <v>0</v>
      </c>
      <c r="N10286" s="1" t="str">
        <f t="array" ref="N10286">IF($M10286=0,'Class Rules'!$D$3,INDEX('Class Rules'!$D$6:$D$85,MATCH($M10286,'Class Rules'!$A$6:$A$85,0)))</f>
        <v>Passenger LDV</v>
      </c>
      <c r="O10286" s="1" t="str">
        <f t="array" ref="O10286">IF(SUMPRODUCT(MAX(ISNUMBER(SEARCH(Fuel_Rules!$A$6:$A$30,$E10286))*ISNUMBER(SEARCH(Fuel_Rules!$B$6:$B$30,$F10286))*(Fuel_Rules!$A$6:$A$30&lt;&gt;"")))&gt;0,"Plug-in hybrid",IF($G10286="Diesel","Diesel","Gasoline"))</f>
        <v>Gasoline</v>
      </c>
    </row>
    <row r="10287" spans="1:15" ht="15" customHeight="1" x14ac:dyDescent="0.25">
      <c r="A10287" s="1">
        <v>2022</v>
      </c>
      <c r="B10287" s="1" t="s">
        <v>12135</v>
      </c>
      <c r="C10287" s="1" t="s">
        <v>2409</v>
      </c>
      <c r="D10287" s="1" t="s">
        <v>12963</v>
      </c>
      <c r="E10287" s="1" t="s">
        <v>2398</v>
      </c>
      <c r="F10287" s="1" t="s">
        <v>4900</v>
      </c>
      <c r="G10287" s="1" t="s">
        <v>103</v>
      </c>
      <c r="H10287" s="1" t="s">
        <v>298</v>
      </c>
      <c r="I10287" s="1">
        <v>2.9</v>
      </c>
      <c r="J10287" s="1">
        <v>2023</v>
      </c>
      <c r="K10287" s="1">
        <v>711250</v>
      </c>
      <c r="L10287" s="1">
        <v>0</v>
      </c>
      <c r="M10287" s="1">
        <f t="array" ref="M10287">SUMPRODUCT(MAX(ISNUMBER(SEARCH('Class Rules'!$B$6:$B$85,$E10287))*ISNUMBER(SEARCH('Class Rules'!$C$6:$C$85,$F10287))*'Class Rules'!$A$6:$A$85))</f>
        <v>0</v>
      </c>
      <c r="N10287" s="1" t="str">
        <f t="array" ref="N10287">IF($M10287=0,'Class Rules'!$D$3,INDEX('Class Rules'!$D$6:$D$85,MATCH($M10287,'Class Rules'!$A$6:$A$85,0)))</f>
        <v>Passenger LDV</v>
      </c>
      <c r="O10287" s="1" t="str">
        <f t="array" ref="O10287">IF(SUMPRODUCT(MAX(ISNUMBER(SEARCH(Fuel_Rules!$A$6:$A$30,$E10287))*ISNUMBER(SEARCH(Fuel_Rules!$B$6:$B$30,$F10287))*(Fuel_Rules!$A$6:$A$30&lt;&gt;"")))&gt;0,"Plug-in hybrid",IF($G10287="Diesel","Diesel","Gasoline"))</f>
        <v>Gasoline</v>
      </c>
    </row>
    <row r="10288" spans="1:15" ht="15" customHeight="1" x14ac:dyDescent="0.25">
      <c r="A10288" s="1">
        <v>2022</v>
      </c>
      <c r="B10288" s="1" t="s">
        <v>12135</v>
      </c>
      <c r="C10288" s="1" t="s">
        <v>2409</v>
      </c>
      <c r="D10288" s="1" t="s">
        <v>12964</v>
      </c>
      <c r="E10288" s="1" t="s">
        <v>2398</v>
      </c>
      <c r="F10288" s="1" t="s">
        <v>4900</v>
      </c>
      <c r="G10288" s="1" t="s">
        <v>103</v>
      </c>
      <c r="H10288" s="1" t="s">
        <v>298</v>
      </c>
      <c r="I10288" s="1">
        <v>2.9</v>
      </c>
      <c r="J10288" s="1">
        <v>2023</v>
      </c>
      <c r="K10288" s="1">
        <v>681277</v>
      </c>
      <c r="L10288" s="1">
        <v>0</v>
      </c>
      <c r="M10288" s="1">
        <f t="array" ref="M10288">SUMPRODUCT(MAX(ISNUMBER(SEARCH('Class Rules'!$B$6:$B$85,$E10288))*ISNUMBER(SEARCH('Class Rules'!$C$6:$C$85,$F10288))*'Class Rules'!$A$6:$A$85))</f>
        <v>0</v>
      </c>
      <c r="N10288" s="1" t="str">
        <f t="array" ref="N10288">IF($M10288=0,'Class Rules'!$D$3,INDEX('Class Rules'!$D$6:$D$85,MATCH($M10288,'Class Rules'!$A$6:$A$85,0)))</f>
        <v>Passenger LDV</v>
      </c>
      <c r="O10288" s="1" t="str">
        <f t="array" ref="O10288">IF(SUMPRODUCT(MAX(ISNUMBER(SEARCH(Fuel_Rules!$A$6:$A$30,$E10288))*ISNUMBER(SEARCH(Fuel_Rules!$B$6:$B$30,$F10288))*(Fuel_Rules!$A$6:$A$30&lt;&gt;"")))&gt;0,"Plug-in hybrid",IF($G10288="Diesel","Diesel","Gasoline"))</f>
        <v>Gasoline</v>
      </c>
    </row>
    <row r="10289" spans="1:15" ht="15" customHeight="1" x14ac:dyDescent="0.25">
      <c r="A10289" s="1">
        <v>2022</v>
      </c>
      <c r="B10289" s="1" t="s">
        <v>12135</v>
      </c>
      <c r="C10289" s="1" t="s">
        <v>2412</v>
      </c>
      <c r="D10289" s="1" t="s">
        <v>12965</v>
      </c>
      <c r="E10289" s="1" t="s">
        <v>2398</v>
      </c>
      <c r="F10289" s="1" t="s">
        <v>5806</v>
      </c>
      <c r="G10289" s="1" t="s">
        <v>103</v>
      </c>
      <c r="H10289" s="1" t="s">
        <v>298</v>
      </c>
      <c r="I10289" s="1">
        <v>2</v>
      </c>
      <c r="J10289" s="1">
        <v>2023</v>
      </c>
      <c r="K10289" s="1">
        <v>548750</v>
      </c>
      <c r="L10289" s="1">
        <v>0</v>
      </c>
      <c r="M10289" s="1">
        <f t="array" ref="M10289">SUMPRODUCT(MAX(ISNUMBER(SEARCH('Class Rules'!$B$6:$B$85,$E10289))*ISNUMBER(SEARCH('Class Rules'!$C$6:$C$85,$F10289))*'Class Rules'!$A$6:$A$85))</f>
        <v>0</v>
      </c>
      <c r="N10289" s="1" t="str">
        <f t="array" ref="N10289">IF($M10289=0,'Class Rules'!$D$3,INDEX('Class Rules'!$D$6:$D$85,MATCH($M10289,'Class Rules'!$A$6:$A$85,0)))</f>
        <v>Passenger LDV</v>
      </c>
      <c r="O10289" s="1" t="str">
        <f t="array" ref="O10289">IF(SUMPRODUCT(MAX(ISNUMBER(SEARCH(Fuel_Rules!$A$6:$A$30,$E10289))*ISNUMBER(SEARCH(Fuel_Rules!$B$6:$B$30,$F10289))*(Fuel_Rules!$A$6:$A$30&lt;&gt;"")))&gt;0,"Plug-in hybrid",IF($G10289="Diesel","Diesel","Gasoline"))</f>
        <v>Gasoline</v>
      </c>
    </row>
    <row r="10290" spans="1:15" ht="15" customHeight="1" x14ac:dyDescent="0.25">
      <c r="A10290" s="1">
        <v>2022</v>
      </c>
      <c r="B10290" s="1" t="s">
        <v>12135</v>
      </c>
      <c r="C10290" s="1" t="s">
        <v>2412</v>
      </c>
      <c r="D10290" s="1" t="s">
        <v>12966</v>
      </c>
      <c r="E10290" s="1" t="s">
        <v>2398</v>
      </c>
      <c r="F10290" s="1" t="s">
        <v>5806</v>
      </c>
      <c r="G10290" s="1" t="s">
        <v>103</v>
      </c>
      <c r="H10290" s="1" t="s">
        <v>298</v>
      </c>
      <c r="I10290" s="1">
        <v>2</v>
      </c>
      <c r="J10290" s="1">
        <v>2023</v>
      </c>
      <c r="K10290" s="1">
        <v>527424</v>
      </c>
      <c r="L10290" s="1">
        <v>0</v>
      </c>
      <c r="M10290" s="1">
        <f t="array" ref="M10290">SUMPRODUCT(MAX(ISNUMBER(SEARCH('Class Rules'!$B$6:$B$85,$E10290))*ISNUMBER(SEARCH('Class Rules'!$C$6:$C$85,$F10290))*'Class Rules'!$A$6:$A$85))</f>
        <v>0</v>
      </c>
      <c r="N10290" s="1" t="str">
        <f t="array" ref="N10290">IF($M10290=0,'Class Rules'!$D$3,INDEX('Class Rules'!$D$6:$D$85,MATCH($M10290,'Class Rules'!$A$6:$A$85,0)))</f>
        <v>Passenger LDV</v>
      </c>
      <c r="O10290" s="1" t="str">
        <f t="array" ref="O10290">IF(SUMPRODUCT(MAX(ISNUMBER(SEARCH(Fuel_Rules!$A$6:$A$30,$E10290))*ISNUMBER(SEARCH(Fuel_Rules!$B$6:$B$30,$F10290))*(Fuel_Rules!$A$6:$A$30&lt;&gt;"")))&gt;0,"Plug-in hybrid",IF($G10290="Diesel","Diesel","Gasoline"))</f>
        <v>Gasoline</v>
      </c>
    </row>
    <row r="10291" spans="1:15" ht="15" customHeight="1" x14ac:dyDescent="0.25">
      <c r="A10291" s="1">
        <v>2022</v>
      </c>
      <c r="B10291" s="1" t="s">
        <v>12135</v>
      </c>
      <c r="C10291" s="1" t="s">
        <v>2421</v>
      </c>
      <c r="D10291" s="1" t="s">
        <v>12967</v>
      </c>
      <c r="E10291" s="1" t="s">
        <v>2398</v>
      </c>
      <c r="F10291" s="1" t="s">
        <v>2423</v>
      </c>
      <c r="G10291" s="1" t="s">
        <v>103</v>
      </c>
      <c r="H10291" s="1" t="s">
        <v>298</v>
      </c>
      <c r="I10291" s="1">
        <v>3</v>
      </c>
      <c r="J10291" s="1">
        <v>2023</v>
      </c>
      <c r="K10291" s="1">
        <v>1174800</v>
      </c>
      <c r="L10291" s="1">
        <v>0</v>
      </c>
      <c r="M10291" s="1">
        <f t="array" ref="M10291">SUMPRODUCT(MAX(ISNUMBER(SEARCH('Class Rules'!$B$6:$B$85,$E10291))*ISNUMBER(SEARCH('Class Rules'!$C$6:$C$85,$F10291))*'Class Rules'!$A$6:$A$85))</f>
        <v>0</v>
      </c>
      <c r="N10291" s="1" t="str">
        <f t="array" ref="N10291">IF($M10291=0,'Class Rules'!$D$3,INDEX('Class Rules'!$D$6:$D$85,MATCH($M10291,'Class Rules'!$A$6:$A$85,0)))</f>
        <v>Passenger LDV</v>
      </c>
      <c r="O10291" s="1" t="str">
        <f t="array" ref="O10291">IF(SUMPRODUCT(MAX(ISNUMBER(SEARCH(Fuel_Rules!$A$6:$A$30,$E10291))*ISNUMBER(SEARCH(Fuel_Rules!$B$6:$B$30,$F10291))*(Fuel_Rules!$A$6:$A$30&lt;&gt;"")))&gt;0,"Plug-in hybrid",IF($G10291="Diesel","Diesel","Gasoline"))</f>
        <v>Gasoline</v>
      </c>
    </row>
    <row r="10292" spans="1:15" ht="15" customHeight="1" x14ac:dyDescent="0.25">
      <c r="A10292" s="1">
        <v>2022</v>
      </c>
      <c r="B10292" s="1" t="s">
        <v>12135</v>
      </c>
      <c r="C10292" s="1" t="s">
        <v>2421</v>
      </c>
      <c r="D10292" s="1" t="s">
        <v>12968</v>
      </c>
      <c r="E10292" s="1" t="s">
        <v>2398</v>
      </c>
      <c r="F10292" s="1" t="s">
        <v>2423</v>
      </c>
      <c r="G10292" s="1" t="s">
        <v>103</v>
      </c>
      <c r="H10292" s="1" t="s">
        <v>298</v>
      </c>
      <c r="I10292" s="1">
        <v>3</v>
      </c>
      <c r="J10292" s="1">
        <v>2023</v>
      </c>
      <c r="K10292" s="1">
        <v>1128065</v>
      </c>
      <c r="L10292" s="1">
        <v>0</v>
      </c>
      <c r="M10292" s="1">
        <f t="array" ref="M10292">SUMPRODUCT(MAX(ISNUMBER(SEARCH('Class Rules'!$B$6:$B$85,$E10292))*ISNUMBER(SEARCH('Class Rules'!$C$6:$C$85,$F10292))*'Class Rules'!$A$6:$A$85))</f>
        <v>0</v>
      </c>
      <c r="N10292" s="1" t="str">
        <f t="array" ref="N10292">IF($M10292=0,'Class Rules'!$D$3,INDEX('Class Rules'!$D$6:$D$85,MATCH($M10292,'Class Rules'!$A$6:$A$85,0)))</f>
        <v>Passenger LDV</v>
      </c>
      <c r="O10292" s="1" t="str">
        <f t="array" ref="O10292">IF(SUMPRODUCT(MAX(ISNUMBER(SEARCH(Fuel_Rules!$A$6:$A$30,$E10292))*ISNUMBER(SEARCH(Fuel_Rules!$B$6:$B$30,$F10292))*(Fuel_Rules!$A$6:$A$30&lt;&gt;"")))&gt;0,"Plug-in hybrid",IF($G10292="Diesel","Diesel","Gasoline"))</f>
        <v>Gasoline</v>
      </c>
    </row>
    <row r="10293" spans="1:15" ht="15" customHeight="1" x14ac:dyDescent="0.25">
      <c r="A10293" s="1">
        <v>2022</v>
      </c>
      <c r="B10293" s="1" t="s">
        <v>12135</v>
      </c>
      <c r="C10293" s="1" t="s">
        <v>2424</v>
      </c>
      <c r="D10293" s="1" t="s">
        <v>12969</v>
      </c>
      <c r="E10293" s="1" t="s">
        <v>2398</v>
      </c>
      <c r="F10293" s="1" t="s">
        <v>2426</v>
      </c>
      <c r="G10293" s="1" t="s">
        <v>103</v>
      </c>
      <c r="H10293" s="1" t="s">
        <v>298</v>
      </c>
      <c r="I10293" s="1">
        <v>3</v>
      </c>
      <c r="J10293" s="1">
        <v>2023</v>
      </c>
      <c r="K10293" s="1">
        <v>1023750</v>
      </c>
      <c r="L10293" s="1">
        <v>0</v>
      </c>
      <c r="M10293" s="1">
        <f t="array" ref="M10293">SUMPRODUCT(MAX(ISNUMBER(SEARCH('Class Rules'!$B$6:$B$85,$E10293))*ISNUMBER(SEARCH('Class Rules'!$C$6:$C$85,$F10293))*'Class Rules'!$A$6:$A$85))</f>
        <v>0</v>
      </c>
      <c r="N10293" s="1" t="str">
        <f t="array" ref="N10293">IF($M10293=0,'Class Rules'!$D$3,INDEX('Class Rules'!$D$6:$D$85,MATCH($M10293,'Class Rules'!$A$6:$A$85,0)))</f>
        <v>Passenger LDV</v>
      </c>
      <c r="O10293" s="1" t="str">
        <f t="array" ref="O10293">IF(SUMPRODUCT(MAX(ISNUMBER(SEARCH(Fuel_Rules!$A$6:$A$30,$E10293))*ISNUMBER(SEARCH(Fuel_Rules!$B$6:$B$30,$F10293))*(Fuel_Rules!$A$6:$A$30&lt;&gt;"")))&gt;0,"Plug-in hybrid",IF($G10293="Diesel","Diesel","Gasoline"))</f>
        <v>Gasoline</v>
      </c>
    </row>
    <row r="10294" spans="1:15" ht="15" customHeight="1" x14ac:dyDescent="0.25">
      <c r="A10294" s="1">
        <v>2022</v>
      </c>
      <c r="B10294" s="1" t="s">
        <v>12135</v>
      </c>
      <c r="C10294" s="1" t="s">
        <v>2424</v>
      </c>
      <c r="D10294" s="1" t="s">
        <v>12970</v>
      </c>
      <c r="E10294" s="1" t="s">
        <v>2398</v>
      </c>
      <c r="F10294" s="1" t="s">
        <v>2426</v>
      </c>
      <c r="G10294" s="1" t="s">
        <v>103</v>
      </c>
      <c r="H10294" s="1" t="s">
        <v>298</v>
      </c>
      <c r="I10294" s="1">
        <v>3</v>
      </c>
      <c r="J10294" s="1">
        <v>2023</v>
      </c>
      <c r="K10294" s="1">
        <v>986139</v>
      </c>
      <c r="L10294" s="1">
        <v>0</v>
      </c>
      <c r="M10294" s="1">
        <f t="array" ref="M10294">SUMPRODUCT(MAX(ISNUMBER(SEARCH('Class Rules'!$B$6:$B$85,$E10294))*ISNUMBER(SEARCH('Class Rules'!$C$6:$C$85,$F10294))*'Class Rules'!$A$6:$A$85))</f>
        <v>0</v>
      </c>
      <c r="N10294" s="1" t="str">
        <f t="array" ref="N10294">IF($M10294=0,'Class Rules'!$D$3,INDEX('Class Rules'!$D$6:$D$85,MATCH($M10294,'Class Rules'!$A$6:$A$85,0)))</f>
        <v>Passenger LDV</v>
      </c>
      <c r="O10294" s="1" t="str">
        <f t="array" ref="O10294">IF(SUMPRODUCT(MAX(ISNUMBER(SEARCH(Fuel_Rules!$A$6:$A$30,$E10294))*ISNUMBER(SEARCH(Fuel_Rules!$B$6:$B$30,$F10294))*(Fuel_Rules!$A$6:$A$30&lt;&gt;"")))&gt;0,"Plug-in hybrid",IF($G10294="Diesel","Diesel","Gasoline"))</f>
        <v>Gasoline</v>
      </c>
    </row>
    <row r="10295" spans="1:15" ht="15" customHeight="1" x14ac:dyDescent="0.25">
      <c r="A10295" s="1">
        <v>2022</v>
      </c>
      <c r="B10295" s="1" t="s">
        <v>12135</v>
      </c>
      <c r="C10295" s="1" t="s">
        <v>2427</v>
      </c>
      <c r="D10295" s="1" t="s">
        <v>12971</v>
      </c>
      <c r="E10295" s="1" t="s">
        <v>2398</v>
      </c>
      <c r="F10295" s="1" t="s">
        <v>2429</v>
      </c>
      <c r="G10295" s="1" t="s">
        <v>103</v>
      </c>
      <c r="H10295" s="1" t="s">
        <v>298</v>
      </c>
      <c r="I10295" s="1">
        <v>3</v>
      </c>
      <c r="J10295" s="1">
        <v>2023</v>
      </c>
      <c r="K10295" s="1">
        <v>999700</v>
      </c>
      <c r="L10295" s="1">
        <v>0</v>
      </c>
      <c r="M10295" s="1">
        <f t="array" ref="M10295">SUMPRODUCT(MAX(ISNUMBER(SEARCH('Class Rules'!$B$6:$B$85,$E10295))*ISNUMBER(SEARCH('Class Rules'!$C$6:$C$85,$F10295))*'Class Rules'!$A$6:$A$85))</f>
        <v>0</v>
      </c>
      <c r="N10295" s="1" t="str">
        <f t="array" ref="N10295">IF($M10295=0,'Class Rules'!$D$3,INDEX('Class Rules'!$D$6:$D$85,MATCH($M10295,'Class Rules'!$A$6:$A$85,0)))</f>
        <v>Passenger LDV</v>
      </c>
      <c r="O10295" s="1" t="str">
        <f t="array" ref="O10295">IF(SUMPRODUCT(MAX(ISNUMBER(SEARCH(Fuel_Rules!$A$6:$A$30,$E10295))*ISNUMBER(SEARCH(Fuel_Rules!$B$6:$B$30,$F10295))*(Fuel_Rules!$A$6:$A$30&lt;&gt;"")))&gt;0,"Plug-in hybrid",IF($G10295="Diesel","Diesel","Gasoline"))</f>
        <v>Gasoline</v>
      </c>
    </row>
    <row r="10296" spans="1:15" ht="15" customHeight="1" x14ac:dyDescent="0.25">
      <c r="A10296" s="1">
        <v>2022</v>
      </c>
      <c r="B10296" s="1" t="s">
        <v>12135</v>
      </c>
      <c r="C10296" s="1" t="s">
        <v>2427</v>
      </c>
      <c r="D10296" s="1" t="s">
        <v>12972</v>
      </c>
      <c r="E10296" s="1" t="s">
        <v>2398</v>
      </c>
      <c r="F10296" s="1" t="s">
        <v>2429</v>
      </c>
      <c r="G10296" s="1" t="s">
        <v>103</v>
      </c>
      <c r="H10296" s="1" t="s">
        <v>298</v>
      </c>
      <c r="I10296" s="1">
        <v>3</v>
      </c>
      <c r="J10296" s="1">
        <v>2023</v>
      </c>
      <c r="K10296" s="1">
        <v>963299</v>
      </c>
      <c r="L10296" s="1">
        <v>0</v>
      </c>
      <c r="M10296" s="1">
        <f t="array" ref="M10296">SUMPRODUCT(MAX(ISNUMBER(SEARCH('Class Rules'!$B$6:$B$85,$E10296))*ISNUMBER(SEARCH('Class Rules'!$C$6:$C$85,$F10296))*'Class Rules'!$A$6:$A$85))</f>
        <v>0</v>
      </c>
      <c r="N10296" s="1" t="str">
        <f t="array" ref="N10296">IF($M10296=0,'Class Rules'!$D$3,INDEX('Class Rules'!$D$6:$D$85,MATCH($M10296,'Class Rules'!$A$6:$A$85,0)))</f>
        <v>Passenger LDV</v>
      </c>
      <c r="O10296" s="1" t="str">
        <f t="array" ref="O10296">IF(SUMPRODUCT(MAX(ISNUMBER(SEARCH(Fuel_Rules!$A$6:$A$30,$E10296))*ISNUMBER(SEARCH(Fuel_Rules!$B$6:$B$30,$F10296))*(Fuel_Rules!$A$6:$A$30&lt;&gt;"")))&gt;0,"Plug-in hybrid",IF($G10296="Diesel","Diesel","Gasoline"))</f>
        <v>Gasoline</v>
      </c>
    </row>
    <row r="10297" spans="1:15" ht="15" customHeight="1" x14ac:dyDescent="0.25">
      <c r="A10297" s="1">
        <v>2022</v>
      </c>
      <c r="B10297" s="1" t="s">
        <v>12135</v>
      </c>
      <c r="C10297" s="1" t="s">
        <v>2430</v>
      </c>
      <c r="D10297" s="1" t="s">
        <v>12973</v>
      </c>
      <c r="E10297" s="1" t="s">
        <v>2398</v>
      </c>
      <c r="F10297" s="1" t="s">
        <v>2432</v>
      </c>
      <c r="G10297" s="1" t="s">
        <v>103</v>
      </c>
      <c r="H10297" s="1" t="s">
        <v>298</v>
      </c>
      <c r="I10297" s="1">
        <v>3</v>
      </c>
      <c r="J10297" s="1">
        <v>2023</v>
      </c>
      <c r="K10297" s="1">
        <v>1161250</v>
      </c>
      <c r="L10297" s="1">
        <v>0</v>
      </c>
      <c r="M10297" s="1">
        <f t="array" ref="M10297">SUMPRODUCT(MAX(ISNUMBER(SEARCH('Class Rules'!$B$6:$B$85,$E10297))*ISNUMBER(SEARCH('Class Rules'!$C$6:$C$85,$F10297))*'Class Rules'!$A$6:$A$85))</f>
        <v>0</v>
      </c>
      <c r="N10297" s="1" t="str">
        <f t="array" ref="N10297">IF($M10297=0,'Class Rules'!$D$3,INDEX('Class Rules'!$D$6:$D$85,MATCH($M10297,'Class Rules'!$A$6:$A$85,0)))</f>
        <v>Passenger LDV</v>
      </c>
      <c r="O10297" s="1" t="str">
        <f t="array" ref="O10297">IF(SUMPRODUCT(MAX(ISNUMBER(SEARCH(Fuel_Rules!$A$6:$A$30,$E10297))*ISNUMBER(SEARCH(Fuel_Rules!$B$6:$B$30,$F10297))*(Fuel_Rules!$A$6:$A$30&lt;&gt;"")))&gt;0,"Plug-in hybrid",IF($G10297="Diesel","Diesel","Gasoline"))</f>
        <v>Gasoline</v>
      </c>
    </row>
    <row r="10298" spans="1:15" ht="15" customHeight="1" x14ac:dyDescent="0.25">
      <c r="A10298" s="1">
        <v>2022</v>
      </c>
      <c r="B10298" s="1" t="s">
        <v>12135</v>
      </c>
      <c r="C10298" s="1" t="s">
        <v>2430</v>
      </c>
      <c r="D10298" s="1" t="s">
        <v>12974</v>
      </c>
      <c r="E10298" s="1" t="s">
        <v>2398</v>
      </c>
      <c r="F10298" s="1" t="s">
        <v>2432</v>
      </c>
      <c r="G10298" s="1" t="s">
        <v>103</v>
      </c>
      <c r="H10298" s="1" t="s">
        <v>298</v>
      </c>
      <c r="I10298" s="1">
        <v>3</v>
      </c>
      <c r="J10298" s="1">
        <v>2023</v>
      </c>
      <c r="K10298" s="1">
        <v>1098485</v>
      </c>
      <c r="L10298" s="1">
        <v>0</v>
      </c>
      <c r="M10298" s="1">
        <f t="array" ref="M10298">SUMPRODUCT(MAX(ISNUMBER(SEARCH('Class Rules'!$B$6:$B$85,$E10298))*ISNUMBER(SEARCH('Class Rules'!$C$6:$C$85,$F10298))*'Class Rules'!$A$6:$A$85))</f>
        <v>0</v>
      </c>
      <c r="N10298" s="1" t="str">
        <f t="array" ref="N10298">IF($M10298=0,'Class Rules'!$D$3,INDEX('Class Rules'!$D$6:$D$85,MATCH($M10298,'Class Rules'!$A$6:$A$85,0)))</f>
        <v>Passenger LDV</v>
      </c>
      <c r="O10298" s="1" t="str">
        <f t="array" ref="O10298">IF(SUMPRODUCT(MAX(ISNUMBER(SEARCH(Fuel_Rules!$A$6:$A$30,$E10298))*ISNUMBER(SEARCH(Fuel_Rules!$B$6:$B$30,$F10298))*(Fuel_Rules!$A$6:$A$30&lt;&gt;"")))&gt;0,"Plug-in hybrid",IF($G10298="Diesel","Diesel","Gasoline"))</f>
        <v>Gasoline</v>
      </c>
    </row>
    <row r="10299" spans="1:15" ht="15" customHeight="1" x14ac:dyDescent="0.25">
      <c r="A10299" s="1">
        <v>2022</v>
      </c>
      <c r="B10299" s="1" t="s">
        <v>12135</v>
      </c>
      <c r="C10299" s="1" t="s">
        <v>2436</v>
      </c>
      <c r="D10299" s="1" t="s">
        <v>12975</v>
      </c>
      <c r="E10299" s="1" t="s">
        <v>2398</v>
      </c>
      <c r="F10299" s="1" t="s">
        <v>2438</v>
      </c>
      <c r="G10299" s="1" t="s">
        <v>103</v>
      </c>
      <c r="H10299" s="1" t="s">
        <v>298</v>
      </c>
      <c r="I10299" s="1">
        <v>3</v>
      </c>
      <c r="J10299" s="1">
        <v>2023</v>
      </c>
      <c r="K10299" s="1">
        <v>1209876</v>
      </c>
      <c r="L10299" s="1">
        <v>0</v>
      </c>
      <c r="M10299" s="1">
        <f t="array" ref="M10299">SUMPRODUCT(MAX(ISNUMBER(SEARCH('Class Rules'!$B$6:$B$85,$E10299))*ISNUMBER(SEARCH('Class Rules'!$C$6:$C$85,$F10299))*'Class Rules'!$A$6:$A$85))</f>
        <v>0</v>
      </c>
      <c r="N10299" s="1" t="str">
        <f t="array" ref="N10299">IF($M10299=0,'Class Rules'!$D$3,INDEX('Class Rules'!$D$6:$D$85,MATCH($M10299,'Class Rules'!$A$6:$A$85,0)))</f>
        <v>Passenger LDV</v>
      </c>
      <c r="O10299" s="1" t="str">
        <f t="array" ref="O10299">IF(SUMPRODUCT(MAX(ISNUMBER(SEARCH(Fuel_Rules!$A$6:$A$30,$E10299))*ISNUMBER(SEARCH(Fuel_Rules!$B$6:$B$30,$F10299))*(Fuel_Rules!$A$6:$A$30&lt;&gt;"")))&gt;0,"Plug-in hybrid",IF($G10299="Diesel","Diesel","Gasoline"))</f>
        <v>Gasoline</v>
      </c>
    </row>
    <row r="10300" spans="1:15" ht="15" customHeight="1" x14ac:dyDescent="0.25">
      <c r="A10300" s="1">
        <v>2022</v>
      </c>
      <c r="B10300" s="1" t="s">
        <v>12135</v>
      </c>
      <c r="C10300" s="1" t="s">
        <v>2436</v>
      </c>
      <c r="D10300" s="1" t="s">
        <v>12976</v>
      </c>
      <c r="E10300" s="1" t="s">
        <v>2398</v>
      </c>
      <c r="F10300" s="1" t="s">
        <v>2438</v>
      </c>
      <c r="G10300" s="1" t="s">
        <v>103</v>
      </c>
      <c r="H10300" s="1" t="s">
        <v>298</v>
      </c>
      <c r="I10300" s="1">
        <v>3</v>
      </c>
      <c r="J10300" s="1">
        <v>2023</v>
      </c>
      <c r="K10300" s="1">
        <v>1132108</v>
      </c>
      <c r="L10300" s="1">
        <v>0</v>
      </c>
      <c r="M10300" s="1">
        <f t="array" ref="M10300">SUMPRODUCT(MAX(ISNUMBER(SEARCH('Class Rules'!$B$6:$B$85,$E10300))*ISNUMBER(SEARCH('Class Rules'!$C$6:$C$85,$F10300))*'Class Rules'!$A$6:$A$85))</f>
        <v>0</v>
      </c>
      <c r="N10300" s="1" t="str">
        <f t="array" ref="N10300">IF($M10300=0,'Class Rules'!$D$3,INDEX('Class Rules'!$D$6:$D$85,MATCH($M10300,'Class Rules'!$A$6:$A$85,0)))</f>
        <v>Passenger LDV</v>
      </c>
      <c r="O10300" s="1" t="str">
        <f t="array" ref="O10300">IF(SUMPRODUCT(MAX(ISNUMBER(SEARCH(Fuel_Rules!$A$6:$A$30,$E10300))*ISNUMBER(SEARCH(Fuel_Rules!$B$6:$B$30,$F10300))*(Fuel_Rules!$A$6:$A$30&lt;&gt;"")))&gt;0,"Plug-in hybrid",IF($G10300="Diesel","Diesel","Gasoline"))</f>
        <v>Gasoline</v>
      </c>
    </row>
    <row r="10301" spans="1:15" ht="15" customHeight="1" x14ac:dyDescent="0.25">
      <c r="A10301" s="1">
        <v>2022</v>
      </c>
      <c r="B10301" s="1" t="s">
        <v>12135</v>
      </c>
      <c r="C10301" s="1" t="s">
        <v>2439</v>
      </c>
      <c r="D10301" s="1" t="s">
        <v>12977</v>
      </c>
      <c r="E10301" s="1" t="s">
        <v>2398</v>
      </c>
      <c r="F10301" s="1" t="s">
        <v>2441</v>
      </c>
      <c r="G10301" s="1" t="s">
        <v>103</v>
      </c>
      <c r="H10301" s="1" t="s">
        <v>298</v>
      </c>
      <c r="I10301" s="1">
        <v>3</v>
      </c>
      <c r="J10301" s="1">
        <v>2023</v>
      </c>
      <c r="K10301" s="1">
        <v>1258810</v>
      </c>
      <c r="L10301" s="1">
        <v>0</v>
      </c>
      <c r="M10301" s="1">
        <f t="array" ref="M10301">SUMPRODUCT(MAX(ISNUMBER(SEARCH('Class Rules'!$B$6:$B$85,$E10301))*ISNUMBER(SEARCH('Class Rules'!$C$6:$C$85,$F10301))*'Class Rules'!$A$6:$A$85))</f>
        <v>0</v>
      </c>
      <c r="N10301" s="1" t="str">
        <f t="array" ref="N10301">IF($M10301=0,'Class Rules'!$D$3,INDEX('Class Rules'!$D$6:$D$85,MATCH($M10301,'Class Rules'!$A$6:$A$85,0)))</f>
        <v>Passenger LDV</v>
      </c>
      <c r="O10301" s="1" t="str">
        <f t="array" ref="O10301">IF(SUMPRODUCT(MAX(ISNUMBER(SEARCH(Fuel_Rules!$A$6:$A$30,$E10301))*ISNUMBER(SEARCH(Fuel_Rules!$B$6:$B$30,$F10301))*(Fuel_Rules!$A$6:$A$30&lt;&gt;"")))&gt;0,"Plug-in hybrid",IF($G10301="Diesel","Diesel","Gasoline"))</f>
        <v>Gasoline</v>
      </c>
    </row>
    <row r="10302" spans="1:15" ht="15" customHeight="1" x14ac:dyDescent="0.25">
      <c r="A10302" s="1">
        <v>2022</v>
      </c>
      <c r="B10302" s="1" t="s">
        <v>12135</v>
      </c>
      <c r="C10302" s="1" t="s">
        <v>2439</v>
      </c>
      <c r="D10302" s="1" t="s">
        <v>12978</v>
      </c>
      <c r="E10302" s="1" t="s">
        <v>2398</v>
      </c>
      <c r="F10302" s="1" t="s">
        <v>2441</v>
      </c>
      <c r="G10302" s="1" t="s">
        <v>103</v>
      </c>
      <c r="H10302" s="1" t="s">
        <v>298</v>
      </c>
      <c r="I10302" s="1">
        <v>3</v>
      </c>
      <c r="J10302" s="1">
        <v>2023</v>
      </c>
      <c r="K10302" s="1">
        <v>1168013</v>
      </c>
      <c r="L10302" s="1">
        <v>0</v>
      </c>
      <c r="M10302" s="1">
        <f t="array" ref="M10302">SUMPRODUCT(MAX(ISNUMBER(SEARCH('Class Rules'!$B$6:$B$85,$E10302))*ISNUMBER(SEARCH('Class Rules'!$C$6:$C$85,$F10302))*'Class Rules'!$A$6:$A$85))</f>
        <v>0</v>
      </c>
      <c r="N10302" s="1" t="str">
        <f t="array" ref="N10302">IF($M10302=0,'Class Rules'!$D$3,INDEX('Class Rules'!$D$6:$D$85,MATCH($M10302,'Class Rules'!$A$6:$A$85,0)))</f>
        <v>Passenger LDV</v>
      </c>
      <c r="O10302" s="1" t="str">
        <f t="array" ref="O10302">IF(SUMPRODUCT(MAX(ISNUMBER(SEARCH(Fuel_Rules!$A$6:$A$30,$E10302))*ISNUMBER(SEARCH(Fuel_Rules!$B$6:$B$30,$F10302))*(Fuel_Rules!$A$6:$A$30&lt;&gt;"")))&gt;0,"Plug-in hybrid",IF($G10302="Diesel","Diesel","Gasoline"))</f>
        <v>Gasoline</v>
      </c>
    </row>
    <row r="10303" spans="1:15" ht="15" customHeight="1" x14ac:dyDescent="0.25">
      <c r="A10303" s="1">
        <v>2022</v>
      </c>
      <c r="B10303" s="1" t="s">
        <v>12135</v>
      </c>
      <c r="C10303" s="1" t="s">
        <v>2442</v>
      </c>
      <c r="D10303" s="1" t="s">
        <v>12979</v>
      </c>
      <c r="E10303" s="1" t="s">
        <v>2398</v>
      </c>
      <c r="F10303" s="1" t="s">
        <v>5816</v>
      </c>
      <c r="G10303" s="1" t="s">
        <v>103</v>
      </c>
      <c r="H10303" s="1" t="s">
        <v>298</v>
      </c>
      <c r="I10303" s="1">
        <v>3</v>
      </c>
      <c r="J10303" s="1">
        <v>2023</v>
      </c>
      <c r="K10303" s="1">
        <v>1271043</v>
      </c>
      <c r="L10303" s="1">
        <v>0</v>
      </c>
      <c r="M10303" s="1">
        <f t="array" ref="M10303">SUMPRODUCT(MAX(ISNUMBER(SEARCH('Class Rules'!$B$6:$B$85,$E10303))*ISNUMBER(SEARCH('Class Rules'!$C$6:$C$85,$F10303))*'Class Rules'!$A$6:$A$85))</f>
        <v>0</v>
      </c>
      <c r="N10303" s="1" t="str">
        <f t="array" ref="N10303">IF($M10303=0,'Class Rules'!$D$3,INDEX('Class Rules'!$D$6:$D$85,MATCH($M10303,'Class Rules'!$A$6:$A$85,0)))</f>
        <v>Passenger LDV</v>
      </c>
      <c r="O10303" s="1" t="str">
        <f t="array" ref="O10303">IF(SUMPRODUCT(MAX(ISNUMBER(SEARCH(Fuel_Rules!$A$6:$A$30,$E10303))*ISNUMBER(SEARCH(Fuel_Rules!$B$6:$B$30,$F10303))*(Fuel_Rules!$A$6:$A$30&lt;&gt;"")))&gt;0,"Plug-in hybrid",IF($G10303="Diesel","Diesel","Gasoline"))</f>
        <v>Gasoline</v>
      </c>
    </row>
    <row r="10304" spans="1:15" ht="15" customHeight="1" x14ac:dyDescent="0.25">
      <c r="A10304" s="1">
        <v>2022</v>
      </c>
      <c r="B10304" s="1" t="s">
        <v>12135</v>
      </c>
      <c r="C10304" s="1" t="s">
        <v>2442</v>
      </c>
      <c r="D10304" s="1" t="s">
        <v>12980</v>
      </c>
      <c r="E10304" s="1" t="s">
        <v>2398</v>
      </c>
      <c r="F10304" s="1" t="s">
        <v>5816</v>
      </c>
      <c r="G10304" s="1" t="s">
        <v>103</v>
      </c>
      <c r="H10304" s="1" t="s">
        <v>298</v>
      </c>
      <c r="I10304" s="1">
        <v>3</v>
      </c>
      <c r="J10304" s="1">
        <v>2023</v>
      </c>
      <c r="K10304" s="1">
        <v>1220501</v>
      </c>
      <c r="L10304" s="1">
        <v>0</v>
      </c>
      <c r="M10304" s="1">
        <f t="array" ref="M10304">SUMPRODUCT(MAX(ISNUMBER(SEARCH('Class Rules'!$B$6:$B$85,$E10304))*ISNUMBER(SEARCH('Class Rules'!$C$6:$C$85,$F10304))*'Class Rules'!$A$6:$A$85))</f>
        <v>0</v>
      </c>
      <c r="N10304" s="1" t="str">
        <f t="array" ref="N10304">IF($M10304=0,'Class Rules'!$D$3,INDEX('Class Rules'!$D$6:$D$85,MATCH($M10304,'Class Rules'!$A$6:$A$85,0)))</f>
        <v>Passenger LDV</v>
      </c>
      <c r="O10304" s="1" t="str">
        <f t="array" ref="O10304">IF(SUMPRODUCT(MAX(ISNUMBER(SEARCH(Fuel_Rules!$A$6:$A$30,$E10304))*ISNUMBER(SEARCH(Fuel_Rules!$B$6:$B$30,$F10304))*(Fuel_Rules!$A$6:$A$30&lt;&gt;"")))&gt;0,"Plug-in hybrid",IF($G10304="Diesel","Diesel","Gasoline"))</f>
        <v>Gasoline</v>
      </c>
    </row>
    <row r="10305" spans="1:15" ht="15" customHeight="1" x14ac:dyDescent="0.25">
      <c r="A10305" s="1">
        <v>2022</v>
      </c>
      <c r="B10305" s="1" t="s">
        <v>12135</v>
      </c>
      <c r="C10305" s="1" t="s">
        <v>10741</v>
      </c>
      <c r="D10305" s="1" t="s">
        <v>12981</v>
      </c>
      <c r="E10305" s="1" t="s">
        <v>2398</v>
      </c>
      <c r="F10305" s="1" t="s">
        <v>10743</v>
      </c>
      <c r="G10305" s="1" t="s">
        <v>103</v>
      </c>
      <c r="H10305" s="1" t="s">
        <v>298</v>
      </c>
      <c r="I10305" s="1">
        <v>3</v>
      </c>
      <c r="J10305" s="1">
        <v>2023</v>
      </c>
      <c r="K10305" s="1">
        <v>734850</v>
      </c>
      <c r="L10305" s="1">
        <v>0</v>
      </c>
      <c r="M10305" s="1">
        <f t="array" ref="M10305">SUMPRODUCT(MAX(ISNUMBER(SEARCH('Class Rules'!$B$6:$B$85,$E10305))*ISNUMBER(SEARCH('Class Rules'!$C$6:$C$85,$F10305))*'Class Rules'!$A$6:$A$85))</f>
        <v>0</v>
      </c>
      <c r="N10305" s="1" t="str">
        <f t="array" ref="N10305">IF($M10305=0,'Class Rules'!$D$3,INDEX('Class Rules'!$D$6:$D$85,MATCH($M10305,'Class Rules'!$A$6:$A$85,0)))</f>
        <v>Passenger LDV</v>
      </c>
      <c r="O10305" s="1" t="str">
        <f t="array" ref="O10305">IF(SUMPRODUCT(MAX(ISNUMBER(SEARCH(Fuel_Rules!$A$6:$A$30,$E10305))*ISNUMBER(SEARCH(Fuel_Rules!$B$6:$B$30,$F10305))*(Fuel_Rules!$A$6:$A$30&lt;&gt;"")))&gt;0,"Plug-in hybrid",IF($G10305="Diesel","Diesel","Gasoline"))</f>
        <v>Gasoline</v>
      </c>
    </row>
    <row r="10306" spans="1:15" ht="15" customHeight="1" x14ac:dyDescent="0.25">
      <c r="A10306" s="1">
        <v>2022</v>
      </c>
      <c r="B10306" s="1" t="s">
        <v>12135</v>
      </c>
      <c r="C10306" s="1" t="s">
        <v>10741</v>
      </c>
      <c r="D10306" s="1" t="s">
        <v>12982</v>
      </c>
      <c r="E10306" s="1" t="s">
        <v>2398</v>
      </c>
      <c r="F10306" s="1" t="s">
        <v>10743</v>
      </c>
      <c r="G10306" s="1" t="s">
        <v>103</v>
      </c>
      <c r="H10306" s="1" t="s">
        <v>298</v>
      </c>
      <c r="I10306" s="1">
        <v>3</v>
      </c>
      <c r="J10306" s="1">
        <v>2023</v>
      </c>
      <c r="K10306" s="1">
        <v>700008</v>
      </c>
      <c r="L10306" s="1">
        <v>0</v>
      </c>
      <c r="M10306" s="1">
        <f t="array" ref="M10306">SUMPRODUCT(MAX(ISNUMBER(SEARCH('Class Rules'!$B$6:$B$85,$E10306))*ISNUMBER(SEARCH('Class Rules'!$C$6:$C$85,$F10306))*'Class Rules'!$A$6:$A$85))</f>
        <v>0</v>
      </c>
      <c r="N10306" s="1" t="str">
        <f t="array" ref="N10306">IF($M10306=0,'Class Rules'!$D$3,INDEX('Class Rules'!$D$6:$D$85,MATCH($M10306,'Class Rules'!$A$6:$A$85,0)))</f>
        <v>Passenger LDV</v>
      </c>
      <c r="O10306" s="1" t="str">
        <f t="array" ref="O10306">IF(SUMPRODUCT(MAX(ISNUMBER(SEARCH(Fuel_Rules!$A$6:$A$30,$E10306))*ISNUMBER(SEARCH(Fuel_Rules!$B$6:$B$30,$F10306))*(Fuel_Rules!$A$6:$A$30&lt;&gt;"")))&gt;0,"Plug-in hybrid",IF($G10306="Diesel","Diesel","Gasoline"))</f>
        <v>Gasoline</v>
      </c>
    </row>
    <row r="10307" spans="1:15" ht="15" customHeight="1" x14ac:dyDescent="0.25">
      <c r="A10307" s="1">
        <v>2022</v>
      </c>
      <c r="B10307" s="1" t="s">
        <v>12135</v>
      </c>
      <c r="C10307" s="1" t="s">
        <v>2445</v>
      </c>
      <c r="D10307" s="1" t="s">
        <v>12983</v>
      </c>
      <c r="E10307" s="1" t="s">
        <v>2398</v>
      </c>
      <c r="F10307" s="1" t="s">
        <v>10746</v>
      </c>
      <c r="G10307" s="1" t="s">
        <v>103</v>
      </c>
      <c r="H10307" s="1" t="s">
        <v>298</v>
      </c>
      <c r="I10307" s="1">
        <v>2.9</v>
      </c>
      <c r="J10307" s="1">
        <v>2023</v>
      </c>
      <c r="K10307" s="1">
        <v>809575</v>
      </c>
      <c r="L10307" s="1">
        <v>0</v>
      </c>
      <c r="M10307" s="1">
        <f t="array" ref="M10307">SUMPRODUCT(MAX(ISNUMBER(SEARCH('Class Rules'!$B$6:$B$85,$E10307))*ISNUMBER(SEARCH('Class Rules'!$C$6:$C$85,$F10307))*'Class Rules'!$A$6:$A$85))</f>
        <v>0</v>
      </c>
      <c r="N10307" s="1" t="str">
        <f t="array" ref="N10307">IF($M10307=0,'Class Rules'!$D$3,INDEX('Class Rules'!$D$6:$D$85,MATCH($M10307,'Class Rules'!$A$6:$A$85,0)))</f>
        <v>Passenger LDV</v>
      </c>
      <c r="O10307" s="1" t="str">
        <f t="array" ref="O10307">IF(SUMPRODUCT(MAX(ISNUMBER(SEARCH(Fuel_Rules!$A$6:$A$30,$E10307))*ISNUMBER(SEARCH(Fuel_Rules!$B$6:$B$30,$F10307))*(Fuel_Rules!$A$6:$A$30&lt;&gt;"")))&gt;0,"Plug-in hybrid",IF($G10307="Diesel","Diesel","Gasoline"))</f>
        <v>Gasoline</v>
      </c>
    </row>
    <row r="10308" spans="1:15" ht="15" customHeight="1" x14ac:dyDescent="0.25">
      <c r="A10308" s="1">
        <v>2022</v>
      </c>
      <c r="B10308" s="1" t="s">
        <v>12135</v>
      </c>
      <c r="C10308" s="1" t="s">
        <v>2445</v>
      </c>
      <c r="D10308" s="1" t="s">
        <v>12984</v>
      </c>
      <c r="E10308" s="1" t="s">
        <v>2398</v>
      </c>
      <c r="F10308" s="1" t="s">
        <v>10746</v>
      </c>
      <c r="G10308" s="1" t="s">
        <v>103</v>
      </c>
      <c r="H10308" s="1" t="s">
        <v>298</v>
      </c>
      <c r="I10308" s="1">
        <v>2.9</v>
      </c>
      <c r="J10308" s="1">
        <v>2023</v>
      </c>
      <c r="K10308" s="1">
        <v>777002</v>
      </c>
      <c r="L10308" s="1">
        <v>0</v>
      </c>
      <c r="M10308" s="1">
        <f t="array" ref="M10308">SUMPRODUCT(MAX(ISNUMBER(SEARCH('Class Rules'!$B$6:$B$85,$E10308))*ISNUMBER(SEARCH('Class Rules'!$C$6:$C$85,$F10308))*'Class Rules'!$A$6:$A$85))</f>
        <v>0</v>
      </c>
      <c r="N10308" s="1" t="str">
        <f t="array" ref="N10308">IF($M10308=0,'Class Rules'!$D$3,INDEX('Class Rules'!$D$6:$D$85,MATCH($M10308,'Class Rules'!$A$6:$A$85,0)))</f>
        <v>Passenger LDV</v>
      </c>
      <c r="O10308" s="1" t="str">
        <f t="array" ref="O10308">IF(SUMPRODUCT(MAX(ISNUMBER(SEARCH(Fuel_Rules!$A$6:$A$30,$E10308))*ISNUMBER(SEARCH(Fuel_Rules!$B$6:$B$30,$F10308))*(Fuel_Rules!$A$6:$A$30&lt;&gt;"")))&gt;0,"Plug-in hybrid",IF($G10308="Diesel","Diesel","Gasoline"))</f>
        <v>Gasoline</v>
      </c>
    </row>
    <row r="10309" spans="1:15" ht="15" customHeight="1" x14ac:dyDescent="0.25">
      <c r="A10309" s="1">
        <v>2022</v>
      </c>
      <c r="B10309" s="1" t="s">
        <v>12135</v>
      </c>
      <c r="C10309" s="1" t="s">
        <v>2451</v>
      </c>
      <c r="D10309" s="1" t="s">
        <v>12985</v>
      </c>
      <c r="E10309" s="1" t="s">
        <v>2398</v>
      </c>
      <c r="F10309" s="1" t="s">
        <v>10749</v>
      </c>
      <c r="G10309" s="1" t="s">
        <v>103</v>
      </c>
      <c r="H10309" s="1" t="s">
        <v>298</v>
      </c>
      <c r="I10309" s="1">
        <v>4</v>
      </c>
      <c r="J10309" s="1">
        <v>2023</v>
      </c>
      <c r="K10309" s="1">
        <v>1459350</v>
      </c>
      <c r="L10309" s="1">
        <v>0</v>
      </c>
      <c r="M10309" s="1">
        <f t="array" ref="M10309">SUMPRODUCT(MAX(ISNUMBER(SEARCH('Class Rules'!$B$6:$B$85,$E10309))*ISNUMBER(SEARCH('Class Rules'!$C$6:$C$85,$F10309))*'Class Rules'!$A$6:$A$85))</f>
        <v>0</v>
      </c>
      <c r="N10309" s="1" t="str">
        <f t="array" ref="N10309">IF($M10309=0,'Class Rules'!$D$3,INDEX('Class Rules'!$D$6:$D$85,MATCH($M10309,'Class Rules'!$A$6:$A$85,0)))</f>
        <v>Passenger LDV</v>
      </c>
      <c r="O10309" s="1" t="str">
        <f t="array" ref="O10309">IF(SUMPRODUCT(MAX(ISNUMBER(SEARCH(Fuel_Rules!$A$6:$A$30,$E10309))*ISNUMBER(SEARCH(Fuel_Rules!$B$6:$B$30,$F10309))*(Fuel_Rules!$A$6:$A$30&lt;&gt;"")))&gt;0,"Plug-in hybrid",IF($G10309="Diesel","Diesel","Gasoline"))</f>
        <v>Gasoline</v>
      </c>
    </row>
    <row r="10310" spans="1:15" ht="15" customHeight="1" x14ac:dyDescent="0.25">
      <c r="A10310" s="1">
        <v>2022</v>
      </c>
      <c r="B10310" s="1" t="s">
        <v>12135</v>
      </c>
      <c r="C10310" s="1" t="s">
        <v>2451</v>
      </c>
      <c r="D10310" s="1" t="s">
        <v>12986</v>
      </c>
      <c r="E10310" s="1" t="s">
        <v>2398</v>
      </c>
      <c r="F10310" s="1" t="s">
        <v>10749</v>
      </c>
      <c r="G10310" s="1" t="s">
        <v>103</v>
      </c>
      <c r="H10310" s="1" t="s">
        <v>298</v>
      </c>
      <c r="I10310" s="1">
        <v>4</v>
      </c>
      <c r="J10310" s="1">
        <v>2023</v>
      </c>
      <c r="K10310" s="1">
        <v>1375601</v>
      </c>
      <c r="L10310" s="1">
        <v>0</v>
      </c>
      <c r="M10310" s="1">
        <f t="array" ref="M10310">SUMPRODUCT(MAX(ISNUMBER(SEARCH('Class Rules'!$B$6:$B$85,$E10310))*ISNUMBER(SEARCH('Class Rules'!$C$6:$C$85,$F10310))*'Class Rules'!$A$6:$A$85))</f>
        <v>0</v>
      </c>
      <c r="N10310" s="1" t="str">
        <f t="array" ref="N10310">IF($M10310=0,'Class Rules'!$D$3,INDEX('Class Rules'!$D$6:$D$85,MATCH($M10310,'Class Rules'!$A$6:$A$85,0)))</f>
        <v>Passenger LDV</v>
      </c>
      <c r="O10310" s="1" t="str">
        <f t="array" ref="O10310">IF(SUMPRODUCT(MAX(ISNUMBER(SEARCH(Fuel_Rules!$A$6:$A$30,$E10310))*ISNUMBER(SEARCH(Fuel_Rules!$B$6:$B$30,$F10310))*(Fuel_Rules!$A$6:$A$30&lt;&gt;"")))&gt;0,"Plug-in hybrid",IF($G10310="Diesel","Diesel","Gasoline"))</f>
        <v>Gasoline</v>
      </c>
    </row>
    <row r="10311" spans="1:15" ht="15" customHeight="1" x14ac:dyDescent="0.25">
      <c r="A10311" s="1">
        <v>2022</v>
      </c>
      <c r="B10311" s="1" t="s">
        <v>12135</v>
      </c>
      <c r="C10311" s="1" t="s">
        <v>2454</v>
      </c>
      <c r="D10311" s="1" t="s">
        <v>12987</v>
      </c>
      <c r="E10311" s="1" t="s">
        <v>2398</v>
      </c>
      <c r="F10311" s="1" t="s">
        <v>10752</v>
      </c>
      <c r="G10311" s="1" t="s">
        <v>103</v>
      </c>
      <c r="H10311" s="1" t="s">
        <v>298</v>
      </c>
      <c r="I10311" s="1">
        <v>2.9</v>
      </c>
      <c r="J10311" s="1">
        <v>2023</v>
      </c>
      <c r="K10311" s="1">
        <v>886250</v>
      </c>
      <c r="L10311" s="1">
        <v>0</v>
      </c>
      <c r="M10311" s="1">
        <f t="array" ref="M10311">SUMPRODUCT(MAX(ISNUMBER(SEARCH('Class Rules'!$B$6:$B$85,$E10311))*ISNUMBER(SEARCH('Class Rules'!$C$6:$C$85,$F10311))*'Class Rules'!$A$6:$A$85))</f>
        <v>0</v>
      </c>
      <c r="N10311" s="1" t="str">
        <f t="array" ref="N10311">IF($M10311=0,'Class Rules'!$D$3,INDEX('Class Rules'!$D$6:$D$85,MATCH($M10311,'Class Rules'!$A$6:$A$85,0)))</f>
        <v>Passenger LDV</v>
      </c>
      <c r="O10311" s="1" t="str">
        <f t="array" ref="O10311">IF(SUMPRODUCT(MAX(ISNUMBER(SEARCH(Fuel_Rules!$A$6:$A$30,$E10311))*ISNUMBER(SEARCH(Fuel_Rules!$B$6:$B$30,$F10311))*(Fuel_Rules!$A$6:$A$30&lt;&gt;"")))&gt;0,"Plug-in hybrid",IF($G10311="Diesel","Diesel","Gasoline"))</f>
        <v>Gasoline</v>
      </c>
    </row>
    <row r="10312" spans="1:15" ht="15" customHeight="1" x14ac:dyDescent="0.25">
      <c r="A10312" s="1">
        <v>2022</v>
      </c>
      <c r="B10312" s="1" t="s">
        <v>12135</v>
      </c>
      <c r="C10312" s="1" t="s">
        <v>2454</v>
      </c>
      <c r="D10312" s="1" t="s">
        <v>12988</v>
      </c>
      <c r="E10312" s="1" t="s">
        <v>2398</v>
      </c>
      <c r="F10312" s="1" t="s">
        <v>10752</v>
      </c>
      <c r="G10312" s="1" t="s">
        <v>103</v>
      </c>
      <c r="H10312" s="1" t="s">
        <v>298</v>
      </c>
      <c r="I10312" s="1">
        <v>2.9</v>
      </c>
      <c r="J10312" s="1">
        <v>2023</v>
      </c>
      <c r="K10312" s="1">
        <v>846722</v>
      </c>
      <c r="L10312" s="1">
        <v>0</v>
      </c>
      <c r="M10312" s="1">
        <f t="array" ref="M10312">SUMPRODUCT(MAX(ISNUMBER(SEARCH('Class Rules'!$B$6:$B$85,$E10312))*ISNUMBER(SEARCH('Class Rules'!$C$6:$C$85,$F10312))*'Class Rules'!$A$6:$A$85))</f>
        <v>0</v>
      </c>
      <c r="N10312" s="1" t="str">
        <f t="array" ref="N10312">IF($M10312=0,'Class Rules'!$D$3,INDEX('Class Rules'!$D$6:$D$85,MATCH($M10312,'Class Rules'!$A$6:$A$85,0)))</f>
        <v>Passenger LDV</v>
      </c>
      <c r="O10312" s="1" t="str">
        <f t="array" ref="O10312">IF(SUMPRODUCT(MAX(ISNUMBER(SEARCH(Fuel_Rules!$A$6:$A$30,$E10312))*ISNUMBER(SEARCH(Fuel_Rules!$B$6:$B$30,$F10312))*(Fuel_Rules!$A$6:$A$30&lt;&gt;"")))&gt;0,"Plug-in hybrid",IF($G10312="Diesel","Diesel","Gasoline"))</f>
        <v>Gasoline</v>
      </c>
    </row>
    <row r="10313" spans="1:15" ht="15" customHeight="1" x14ac:dyDescent="0.25">
      <c r="A10313" s="1">
        <v>2022</v>
      </c>
      <c r="B10313" s="1" t="s">
        <v>12135</v>
      </c>
      <c r="C10313" s="1" t="s">
        <v>2457</v>
      </c>
      <c r="D10313" s="1" t="s">
        <v>12989</v>
      </c>
      <c r="E10313" s="1" t="s">
        <v>2398</v>
      </c>
      <c r="F10313" s="1" t="s">
        <v>2459</v>
      </c>
      <c r="G10313" s="1" t="s">
        <v>103</v>
      </c>
      <c r="H10313" s="1" t="s">
        <v>298</v>
      </c>
      <c r="I10313" s="1">
        <v>3</v>
      </c>
      <c r="J10313" s="1">
        <v>2023</v>
      </c>
      <c r="K10313" s="1">
        <v>1319976</v>
      </c>
      <c r="L10313" s="1">
        <v>0</v>
      </c>
      <c r="M10313" s="1">
        <f t="array" ref="M10313">SUMPRODUCT(MAX(ISNUMBER(SEARCH('Class Rules'!$B$6:$B$85,$E10313))*ISNUMBER(SEARCH('Class Rules'!$C$6:$C$85,$F10313))*'Class Rules'!$A$6:$A$85))</f>
        <v>0</v>
      </c>
      <c r="N10313" s="1" t="str">
        <f t="array" ref="N10313">IF($M10313=0,'Class Rules'!$D$3,INDEX('Class Rules'!$D$6:$D$85,MATCH($M10313,'Class Rules'!$A$6:$A$85,0)))</f>
        <v>Passenger LDV</v>
      </c>
      <c r="O10313" s="1" t="str">
        <f t="array" ref="O10313">IF(SUMPRODUCT(MAX(ISNUMBER(SEARCH(Fuel_Rules!$A$6:$A$30,$E10313))*ISNUMBER(SEARCH(Fuel_Rules!$B$6:$B$30,$F10313))*(Fuel_Rules!$A$6:$A$30&lt;&gt;"")))&gt;0,"Plug-in hybrid",IF($G10313="Diesel","Diesel","Gasoline"))</f>
        <v>Gasoline</v>
      </c>
    </row>
    <row r="10314" spans="1:15" ht="15" customHeight="1" x14ac:dyDescent="0.25">
      <c r="A10314" s="1">
        <v>2022</v>
      </c>
      <c r="B10314" s="1" t="s">
        <v>12135</v>
      </c>
      <c r="C10314" s="1" t="s">
        <v>2457</v>
      </c>
      <c r="D10314" s="1" t="s">
        <v>12990</v>
      </c>
      <c r="E10314" s="1" t="s">
        <v>2398</v>
      </c>
      <c r="F10314" s="1" t="s">
        <v>2459</v>
      </c>
      <c r="G10314" s="1" t="s">
        <v>103</v>
      </c>
      <c r="H10314" s="1" t="s">
        <v>298</v>
      </c>
      <c r="I10314" s="1">
        <v>3</v>
      </c>
      <c r="J10314" s="1">
        <v>2023</v>
      </c>
      <c r="K10314" s="1">
        <v>1232554</v>
      </c>
      <c r="L10314" s="1">
        <v>0</v>
      </c>
      <c r="M10314" s="1">
        <f t="array" ref="M10314">SUMPRODUCT(MAX(ISNUMBER(SEARCH('Class Rules'!$B$6:$B$85,$E10314))*ISNUMBER(SEARCH('Class Rules'!$C$6:$C$85,$F10314))*'Class Rules'!$A$6:$A$85))</f>
        <v>0</v>
      </c>
      <c r="N10314" s="1" t="str">
        <f t="array" ref="N10314">IF($M10314=0,'Class Rules'!$D$3,INDEX('Class Rules'!$D$6:$D$85,MATCH($M10314,'Class Rules'!$A$6:$A$85,0)))</f>
        <v>Passenger LDV</v>
      </c>
      <c r="O10314" s="1" t="str">
        <f t="array" ref="O10314">IF(SUMPRODUCT(MAX(ISNUMBER(SEARCH(Fuel_Rules!$A$6:$A$30,$E10314))*ISNUMBER(SEARCH(Fuel_Rules!$B$6:$B$30,$F10314))*(Fuel_Rules!$A$6:$A$30&lt;&gt;"")))&gt;0,"Plug-in hybrid",IF($G10314="Diesel","Diesel","Gasoline"))</f>
        <v>Gasoline</v>
      </c>
    </row>
    <row r="10315" spans="1:15" ht="15" customHeight="1" x14ac:dyDescent="0.25">
      <c r="A10315" s="1">
        <v>2022</v>
      </c>
      <c r="B10315" s="1" t="s">
        <v>12135</v>
      </c>
      <c r="C10315" s="1" t="s">
        <v>2460</v>
      </c>
      <c r="D10315" s="1" t="s">
        <v>12991</v>
      </c>
      <c r="E10315" s="1" t="s">
        <v>2398</v>
      </c>
      <c r="F10315" s="1" t="s">
        <v>2462</v>
      </c>
      <c r="G10315" s="1" t="s">
        <v>103</v>
      </c>
      <c r="H10315" s="1" t="s">
        <v>298</v>
      </c>
      <c r="I10315" s="1">
        <v>4</v>
      </c>
      <c r="J10315" s="1">
        <v>2023</v>
      </c>
      <c r="K10315" s="1">
        <v>1174800</v>
      </c>
      <c r="L10315" s="1">
        <v>0</v>
      </c>
      <c r="M10315" s="1">
        <f t="array" ref="M10315">SUMPRODUCT(MAX(ISNUMBER(SEARCH('Class Rules'!$B$6:$B$85,$E10315))*ISNUMBER(SEARCH('Class Rules'!$C$6:$C$85,$F10315))*'Class Rules'!$A$6:$A$85))</f>
        <v>0</v>
      </c>
      <c r="N10315" s="1" t="str">
        <f t="array" ref="N10315">IF($M10315=0,'Class Rules'!$D$3,INDEX('Class Rules'!$D$6:$D$85,MATCH($M10315,'Class Rules'!$A$6:$A$85,0)))</f>
        <v>Passenger LDV</v>
      </c>
      <c r="O10315" s="1" t="str">
        <f t="array" ref="O10315">IF(SUMPRODUCT(MAX(ISNUMBER(SEARCH(Fuel_Rules!$A$6:$A$30,$E10315))*ISNUMBER(SEARCH(Fuel_Rules!$B$6:$B$30,$F10315))*(Fuel_Rules!$A$6:$A$30&lt;&gt;"")))&gt;0,"Plug-in hybrid",IF($G10315="Diesel","Diesel","Gasoline"))</f>
        <v>Gasoline</v>
      </c>
    </row>
    <row r="10316" spans="1:15" ht="15" customHeight="1" x14ac:dyDescent="0.25">
      <c r="A10316" s="1">
        <v>2022</v>
      </c>
      <c r="B10316" s="1" t="s">
        <v>12135</v>
      </c>
      <c r="C10316" s="1" t="s">
        <v>2460</v>
      </c>
      <c r="D10316" s="1" t="s">
        <v>12992</v>
      </c>
      <c r="E10316" s="1" t="s">
        <v>2398</v>
      </c>
      <c r="F10316" s="1" t="s">
        <v>2462</v>
      </c>
      <c r="G10316" s="1" t="s">
        <v>103</v>
      </c>
      <c r="H10316" s="1" t="s">
        <v>298</v>
      </c>
      <c r="I10316" s="1">
        <v>4</v>
      </c>
      <c r="J10316" s="1">
        <v>2023</v>
      </c>
      <c r="K10316" s="1">
        <v>1104327</v>
      </c>
      <c r="L10316" s="1">
        <v>0</v>
      </c>
      <c r="M10316" s="1">
        <f t="array" ref="M10316">SUMPRODUCT(MAX(ISNUMBER(SEARCH('Class Rules'!$B$6:$B$85,$E10316))*ISNUMBER(SEARCH('Class Rules'!$C$6:$C$85,$F10316))*'Class Rules'!$A$6:$A$85))</f>
        <v>0</v>
      </c>
      <c r="N10316" s="1" t="str">
        <f t="array" ref="N10316">IF($M10316=0,'Class Rules'!$D$3,INDEX('Class Rules'!$D$6:$D$85,MATCH($M10316,'Class Rules'!$A$6:$A$85,0)))</f>
        <v>Passenger LDV</v>
      </c>
      <c r="O10316" s="1" t="str">
        <f t="array" ref="O10316">IF(SUMPRODUCT(MAX(ISNUMBER(SEARCH(Fuel_Rules!$A$6:$A$30,$E10316))*ISNUMBER(SEARCH(Fuel_Rules!$B$6:$B$30,$F10316))*(Fuel_Rules!$A$6:$A$30&lt;&gt;"")))&gt;0,"Plug-in hybrid",IF($G10316="Diesel","Diesel","Gasoline"))</f>
        <v>Gasoline</v>
      </c>
    </row>
    <row r="10317" spans="1:15" ht="15" customHeight="1" x14ac:dyDescent="0.25">
      <c r="A10317" s="1">
        <v>2022</v>
      </c>
      <c r="B10317" s="1" t="s">
        <v>12135</v>
      </c>
      <c r="C10317" s="1" t="s">
        <v>2463</v>
      </c>
      <c r="D10317" s="1" t="s">
        <v>12993</v>
      </c>
      <c r="E10317" s="1" t="s">
        <v>2398</v>
      </c>
      <c r="F10317" s="1" t="s">
        <v>8576</v>
      </c>
      <c r="G10317" s="1" t="s">
        <v>103</v>
      </c>
      <c r="H10317" s="1" t="s">
        <v>298</v>
      </c>
      <c r="I10317" s="1">
        <v>3</v>
      </c>
      <c r="J10317" s="1">
        <v>2023</v>
      </c>
      <c r="K10317" s="1">
        <v>1348750</v>
      </c>
      <c r="L10317" s="1">
        <v>0</v>
      </c>
      <c r="M10317" s="1">
        <f t="array" ref="M10317">SUMPRODUCT(MAX(ISNUMBER(SEARCH('Class Rules'!$B$6:$B$85,$E10317))*ISNUMBER(SEARCH('Class Rules'!$C$6:$C$85,$F10317))*'Class Rules'!$A$6:$A$85))</f>
        <v>0</v>
      </c>
      <c r="N10317" s="1" t="str">
        <f t="array" ref="N10317">IF($M10317=0,'Class Rules'!$D$3,INDEX('Class Rules'!$D$6:$D$85,MATCH($M10317,'Class Rules'!$A$6:$A$85,0)))</f>
        <v>Passenger LDV</v>
      </c>
      <c r="O10317" s="1" t="str">
        <f t="array" ref="O10317">IF(SUMPRODUCT(MAX(ISNUMBER(SEARCH(Fuel_Rules!$A$6:$A$30,$E10317))*ISNUMBER(SEARCH(Fuel_Rules!$B$6:$B$30,$F10317))*(Fuel_Rules!$A$6:$A$30&lt;&gt;"")))&gt;0,"Plug-in hybrid",IF($G10317="Diesel","Diesel","Gasoline"))</f>
        <v>Gasoline</v>
      </c>
    </row>
    <row r="10318" spans="1:15" ht="15" customHeight="1" x14ac:dyDescent="0.25">
      <c r="A10318" s="1">
        <v>2022</v>
      </c>
      <c r="B10318" s="1" t="s">
        <v>12135</v>
      </c>
      <c r="C10318" s="1" t="s">
        <v>2463</v>
      </c>
      <c r="D10318" s="1" t="s">
        <v>12994</v>
      </c>
      <c r="E10318" s="1" t="s">
        <v>2398</v>
      </c>
      <c r="F10318" s="1" t="s">
        <v>8576</v>
      </c>
      <c r="G10318" s="1" t="s">
        <v>103</v>
      </c>
      <c r="H10318" s="1" t="s">
        <v>298</v>
      </c>
      <c r="I10318" s="1">
        <v>3</v>
      </c>
      <c r="J10318" s="1">
        <v>2023</v>
      </c>
      <c r="K10318" s="1">
        <v>1271247</v>
      </c>
      <c r="L10318" s="1">
        <v>0</v>
      </c>
      <c r="M10318" s="1">
        <f t="array" ref="M10318">SUMPRODUCT(MAX(ISNUMBER(SEARCH('Class Rules'!$B$6:$B$85,$E10318))*ISNUMBER(SEARCH('Class Rules'!$C$6:$C$85,$F10318))*'Class Rules'!$A$6:$A$85))</f>
        <v>0</v>
      </c>
      <c r="N10318" s="1" t="str">
        <f t="array" ref="N10318">IF($M10318=0,'Class Rules'!$D$3,INDEX('Class Rules'!$D$6:$D$85,MATCH($M10318,'Class Rules'!$A$6:$A$85,0)))</f>
        <v>Passenger LDV</v>
      </c>
      <c r="O10318" s="1" t="str">
        <f t="array" ref="O10318">IF(SUMPRODUCT(MAX(ISNUMBER(SEARCH(Fuel_Rules!$A$6:$A$30,$E10318))*ISNUMBER(SEARCH(Fuel_Rules!$B$6:$B$30,$F10318))*(Fuel_Rules!$A$6:$A$30&lt;&gt;"")))&gt;0,"Plug-in hybrid",IF($G10318="Diesel","Diesel","Gasoline"))</f>
        <v>Gasoline</v>
      </c>
    </row>
    <row r="10319" spans="1:15" ht="15" customHeight="1" x14ac:dyDescent="0.25">
      <c r="A10319" s="1">
        <v>2022</v>
      </c>
      <c r="B10319" s="1" t="s">
        <v>12135</v>
      </c>
      <c r="C10319" s="1" t="s">
        <v>2466</v>
      </c>
      <c r="D10319" s="1" t="s">
        <v>12995</v>
      </c>
      <c r="E10319" s="1" t="s">
        <v>2398</v>
      </c>
      <c r="F10319" s="1" t="s">
        <v>10761</v>
      </c>
      <c r="G10319" s="1" t="s">
        <v>103</v>
      </c>
      <c r="H10319" s="1" t="s">
        <v>298</v>
      </c>
      <c r="I10319" s="1">
        <v>3</v>
      </c>
      <c r="J10319" s="1">
        <v>2023</v>
      </c>
      <c r="K10319" s="1">
        <v>770525</v>
      </c>
      <c r="L10319" s="1">
        <v>0</v>
      </c>
      <c r="M10319" s="1">
        <f t="array" ref="M10319">SUMPRODUCT(MAX(ISNUMBER(SEARCH('Class Rules'!$B$6:$B$85,$E10319))*ISNUMBER(SEARCH('Class Rules'!$C$6:$C$85,$F10319))*'Class Rules'!$A$6:$A$85))</f>
        <v>0</v>
      </c>
      <c r="N10319" s="1" t="str">
        <f t="array" ref="N10319">IF($M10319=0,'Class Rules'!$D$3,INDEX('Class Rules'!$D$6:$D$85,MATCH($M10319,'Class Rules'!$A$6:$A$85,0)))</f>
        <v>Passenger LDV</v>
      </c>
      <c r="O10319" s="1" t="str">
        <f t="array" ref="O10319">IF(SUMPRODUCT(MAX(ISNUMBER(SEARCH(Fuel_Rules!$A$6:$A$30,$E10319))*ISNUMBER(SEARCH(Fuel_Rules!$B$6:$B$30,$F10319))*(Fuel_Rules!$A$6:$A$30&lt;&gt;"")))&gt;0,"Plug-in hybrid",IF($G10319="Diesel","Diesel","Gasoline"))</f>
        <v>Gasoline</v>
      </c>
    </row>
    <row r="10320" spans="1:15" ht="15" customHeight="1" x14ac:dyDescent="0.25">
      <c r="A10320" s="1">
        <v>2022</v>
      </c>
      <c r="B10320" s="1" t="s">
        <v>12135</v>
      </c>
      <c r="C10320" s="1" t="s">
        <v>2466</v>
      </c>
      <c r="D10320" s="1" t="s">
        <v>12996</v>
      </c>
      <c r="E10320" s="1" t="s">
        <v>2398</v>
      </c>
      <c r="F10320" s="1" t="s">
        <v>10761</v>
      </c>
      <c r="G10320" s="1" t="s">
        <v>103</v>
      </c>
      <c r="H10320" s="1" t="s">
        <v>298</v>
      </c>
      <c r="I10320" s="1">
        <v>3</v>
      </c>
      <c r="J10320" s="1">
        <v>2023</v>
      </c>
      <c r="K10320" s="1">
        <v>736109</v>
      </c>
      <c r="L10320" s="1">
        <v>0</v>
      </c>
      <c r="M10320" s="1">
        <f t="array" ref="M10320">SUMPRODUCT(MAX(ISNUMBER(SEARCH('Class Rules'!$B$6:$B$85,$E10320))*ISNUMBER(SEARCH('Class Rules'!$C$6:$C$85,$F10320))*'Class Rules'!$A$6:$A$85))</f>
        <v>0</v>
      </c>
      <c r="N10320" s="1" t="str">
        <f t="array" ref="N10320">IF($M10320=0,'Class Rules'!$D$3,INDEX('Class Rules'!$D$6:$D$85,MATCH($M10320,'Class Rules'!$A$6:$A$85,0)))</f>
        <v>Passenger LDV</v>
      </c>
      <c r="O10320" s="1" t="str">
        <f t="array" ref="O10320">IF(SUMPRODUCT(MAX(ISNUMBER(SEARCH(Fuel_Rules!$A$6:$A$30,$E10320))*ISNUMBER(SEARCH(Fuel_Rules!$B$6:$B$30,$F10320))*(Fuel_Rules!$A$6:$A$30&lt;&gt;"")))&gt;0,"Plug-in hybrid",IF($G10320="Diesel","Diesel","Gasoline"))</f>
        <v>Gasoline</v>
      </c>
    </row>
    <row r="10321" spans="1:15" ht="15" customHeight="1" x14ac:dyDescent="0.25">
      <c r="A10321" s="1">
        <v>2022</v>
      </c>
      <c r="B10321" s="1" t="s">
        <v>12135</v>
      </c>
      <c r="C10321" s="1" t="s">
        <v>2469</v>
      </c>
      <c r="D10321" s="1" t="s">
        <v>12997</v>
      </c>
      <c r="E10321" s="1" t="s">
        <v>2398</v>
      </c>
      <c r="F10321" s="1" t="s">
        <v>10764</v>
      </c>
      <c r="G10321" s="1" t="s">
        <v>103</v>
      </c>
      <c r="H10321" s="1" t="s">
        <v>298</v>
      </c>
      <c r="I10321" s="1">
        <v>4</v>
      </c>
      <c r="J10321" s="1">
        <v>2023</v>
      </c>
      <c r="K10321" s="1">
        <v>1432025</v>
      </c>
      <c r="L10321" s="1">
        <v>0</v>
      </c>
      <c r="M10321" s="1">
        <f t="array" ref="M10321">SUMPRODUCT(MAX(ISNUMBER(SEARCH('Class Rules'!$B$6:$B$85,$E10321))*ISNUMBER(SEARCH('Class Rules'!$C$6:$C$85,$F10321))*'Class Rules'!$A$6:$A$85))</f>
        <v>0</v>
      </c>
      <c r="N10321" s="1" t="str">
        <f t="array" ref="N10321">IF($M10321=0,'Class Rules'!$D$3,INDEX('Class Rules'!$D$6:$D$85,MATCH($M10321,'Class Rules'!$A$6:$A$85,0)))</f>
        <v>Passenger LDV</v>
      </c>
      <c r="O10321" s="1" t="str">
        <f t="array" ref="O10321">IF(SUMPRODUCT(MAX(ISNUMBER(SEARCH(Fuel_Rules!$A$6:$A$30,$E10321))*ISNUMBER(SEARCH(Fuel_Rules!$B$6:$B$30,$F10321))*(Fuel_Rules!$A$6:$A$30&lt;&gt;"")))&gt;0,"Plug-in hybrid",IF($G10321="Diesel","Diesel","Gasoline"))</f>
        <v>Gasoline</v>
      </c>
    </row>
    <row r="10322" spans="1:15" ht="15" customHeight="1" x14ac:dyDescent="0.25">
      <c r="A10322" s="1">
        <v>2022</v>
      </c>
      <c r="B10322" s="1" t="s">
        <v>12135</v>
      </c>
      <c r="C10322" s="1" t="s">
        <v>2469</v>
      </c>
      <c r="D10322" s="1" t="s">
        <v>12998</v>
      </c>
      <c r="E10322" s="1" t="s">
        <v>2398</v>
      </c>
      <c r="F10322" s="1" t="s">
        <v>10764</v>
      </c>
      <c r="G10322" s="1" t="s">
        <v>103</v>
      </c>
      <c r="H10322" s="1" t="s">
        <v>298</v>
      </c>
      <c r="I10322" s="1">
        <v>4</v>
      </c>
      <c r="J10322" s="1">
        <v>2023</v>
      </c>
      <c r="K10322" s="1">
        <v>1365103</v>
      </c>
      <c r="L10322" s="1">
        <v>0</v>
      </c>
      <c r="M10322" s="1">
        <f t="array" ref="M10322">SUMPRODUCT(MAX(ISNUMBER(SEARCH('Class Rules'!$B$6:$B$85,$E10322))*ISNUMBER(SEARCH('Class Rules'!$C$6:$C$85,$F10322))*'Class Rules'!$A$6:$A$85))</f>
        <v>0</v>
      </c>
      <c r="N10322" s="1" t="str">
        <f t="array" ref="N10322">IF($M10322=0,'Class Rules'!$D$3,INDEX('Class Rules'!$D$6:$D$85,MATCH($M10322,'Class Rules'!$A$6:$A$85,0)))</f>
        <v>Passenger LDV</v>
      </c>
      <c r="O10322" s="1" t="str">
        <f t="array" ref="O10322">IF(SUMPRODUCT(MAX(ISNUMBER(SEARCH(Fuel_Rules!$A$6:$A$30,$E10322))*ISNUMBER(SEARCH(Fuel_Rules!$B$6:$B$30,$F10322))*(Fuel_Rules!$A$6:$A$30&lt;&gt;"")))&gt;0,"Plug-in hybrid",IF($G10322="Diesel","Diesel","Gasoline"))</f>
        <v>Gasoline</v>
      </c>
    </row>
    <row r="10323" spans="1:15" ht="15" customHeight="1" x14ac:dyDescent="0.25">
      <c r="A10323" s="1">
        <v>2022</v>
      </c>
      <c r="B10323" s="1" t="s">
        <v>12135</v>
      </c>
      <c r="C10323" s="1" t="s">
        <v>2472</v>
      </c>
      <c r="D10323" s="1" t="s">
        <v>12999</v>
      </c>
      <c r="E10323" s="1" t="s">
        <v>2398</v>
      </c>
      <c r="F10323" s="1" t="s">
        <v>10767</v>
      </c>
      <c r="G10323" s="1" t="s">
        <v>103</v>
      </c>
      <c r="H10323" s="1" t="s">
        <v>298</v>
      </c>
      <c r="I10323" s="1">
        <v>2.9</v>
      </c>
      <c r="J10323" s="1">
        <v>2023</v>
      </c>
      <c r="K10323" s="1">
        <v>819525</v>
      </c>
      <c r="L10323" s="1">
        <v>0</v>
      </c>
      <c r="M10323" s="1">
        <f t="array" ref="M10323">SUMPRODUCT(MAX(ISNUMBER(SEARCH('Class Rules'!$B$6:$B$85,$E10323))*ISNUMBER(SEARCH('Class Rules'!$C$6:$C$85,$F10323))*'Class Rules'!$A$6:$A$85))</f>
        <v>0</v>
      </c>
      <c r="N10323" s="1" t="str">
        <f t="array" ref="N10323">IF($M10323=0,'Class Rules'!$D$3,INDEX('Class Rules'!$D$6:$D$85,MATCH($M10323,'Class Rules'!$A$6:$A$85,0)))</f>
        <v>Passenger LDV</v>
      </c>
      <c r="O10323" s="1" t="str">
        <f t="array" ref="O10323">IF(SUMPRODUCT(MAX(ISNUMBER(SEARCH(Fuel_Rules!$A$6:$A$30,$E10323))*ISNUMBER(SEARCH(Fuel_Rules!$B$6:$B$30,$F10323))*(Fuel_Rules!$A$6:$A$30&lt;&gt;"")))&gt;0,"Plug-in hybrid",IF($G10323="Diesel","Diesel","Gasoline"))</f>
        <v>Gasoline</v>
      </c>
    </row>
    <row r="10324" spans="1:15" ht="15" customHeight="1" x14ac:dyDescent="0.25">
      <c r="A10324" s="1">
        <v>2022</v>
      </c>
      <c r="B10324" s="1" t="s">
        <v>12135</v>
      </c>
      <c r="C10324" s="1" t="s">
        <v>2472</v>
      </c>
      <c r="D10324" s="1" t="s">
        <v>13000</v>
      </c>
      <c r="E10324" s="1" t="s">
        <v>2398</v>
      </c>
      <c r="F10324" s="1" t="s">
        <v>10767</v>
      </c>
      <c r="G10324" s="1" t="s">
        <v>103</v>
      </c>
      <c r="H10324" s="1" t="s">
        <v>298</v>
      </c>
      <c r="I10324" s="1">
        <v>2.9</v>
      </c>
      <c r="J10324" s="1">
        <v>2023</v>
      </c>
      <c r="K10324" s="1">
        <v>787679</v>
      </c>
      <c r="L10324" s="1">
        <v>0</v>
      </c>
      <c r="M10324" s="1">
        <f t="array" ref="M10324">SUMPRODUCT(MAX(ISNUMBER(SEARCH('Class Rules'!$B$6:$B$85,$E10324))*ISNUMBER(SEARCH('Class Rules'!$C$6:$C$85,$F10324))*'Class Rules'!$A$6:$A$85))</f>
        <v>0</v>
      </c>
      <c r="N10324" s="1" t="str">
        <f t="array" ref="N10324">IF($M10324=0,'Class Rules'!$D$3,INDEX('Class Rules'!$D$6:$D$85,MATCH($M10324,'Class Rules'!$A$6:$A$85,0)))</f>
        <v>Passenger LDV</v>
      </c>
      <c r="O10324" s="1" t="str">
        <f t="array" ref="O10324">IF(SUMPRODUCT(MAX(ISNUMBER(SEARCH(Fuel_Rules!$A$6:$A$30,$E10324))*ISNUMBER(SEARCH(Fuel_Rules!$B$6:$B$30,$F10324))*(Fuel_Rules!$A$6:$A$30&lt;&gt;"")))&gt;0,"Plug-in hybrid",IF($G10324="Diesel","Diesel","Gasoline"))</f>
        <v>Gasoline</v>
      </c>
    </row>
    <row r="10325" spans="1:15" ht="15" customHeight="1" x14ac:dyDescent="0.25">
      <c r="A10325" s="1">
        <v>2022</v>
      </c>
      <c r="B10325" s="1" t="s">
        <v>12135</v>
      </c>
      <c r="C10325" s="1" t="s">
        <v>2481</v>
      </c>
      <c r="D10325" s="1" t="s">
        <v>13001</v>
      </c>
      <c r="E10325" s="1" t="s">
        <v>2398</v>
      </c>
      <c r="F10325" s="1" t="s">
        <v>10770</v>
      </c>
      <c r="G10325" s="1" t="s">
        <v>103</v>
      </c>
      <c r="H10325" s="1" t="s">
        <v>298</v>
      </c>
      <c r="I10325" s="1">
        <v>3</v>
      </c>
      <c r="J10325" s="1">
        <v>2023</v>
      </c>
      <c r="K10325" s="1">
        <v>757850</v>
      </c>
      <c r="L10325" s="1">
        <v>0</v>
      </c>
      <c r="M10325" s="1">
        <f t="array" ref="M10325">SUMPRODUCT(MAX(ISNUMBER(SEARCH('Class Rules'!$B$6:$B$85,$E10325))*ISNUMBER(SEARCH('Class Rules'!$C$6:$C$85,$F10325))*'Class Rules'!$A$6:$A$85))</f>
        <v>0</v>
      </c>
      <c r="N10325" s="1" t="str">
        <f t="array" ref="N10325">IF($M10325=0,'Class Rules'!$D$3,INDEX('Class Rules'!$D$6:$D$85,MATCH($M10325,'Class Rules'!$A$6:$A$85,0)))</f>
        <v>Passenger LDV</v>
      </c>
      <c r="O10325" s="1" t="str">
        <f t="array" ref="O10325">IF(SUMPRODUCT(MAX(ISNUMBER(SEARCH(Fuel_Rules!$A$6:$A$30,$E10325))*ISNUMBER(SEARCH(Fuel_Rules!$B$6:$B$30,$F10325))*(Fuel_Rules!$A$6:$A$30&lt;&gt;"")))&gt;0,"Plug-in hybrid",IF($G10325="Diesel","Diesel","Gasoline"))</f>
        <v>Gasoline</v>
      </c>
    </row>
    <row r="10326" spans="1:15" ht="15" customHeight="1" x14ac:dyDescent="0.25">
      <c r="A10326" s="1">
        <v>2022</v>
      </c>
      <c r="B10326" s="1" t="s">
        <v>12135</v>
      </c>
      <c r="C10326" s="1" t="s">
        <v>2481</v>
      </c>
      <c r="D10326" s="1" t="s">
        <v>13002</v>
      </c>
      <c r="E10326" s="1" t="s">
        <v>2398</v>
      </c>
      <c r="F10326" s="1" t="s">
        <v>10770</v>
      </c>
      <c r="G10326" s="1" t="s">
        <v>103</v>
      </c>
      <c r="H10326" s="1" t="s">
        <v>298</v>
      </c>
      <c r="I10326" s="1">
        <v>3</v>
      </c>
      <c r="J10326" s="1">
        <v>2023</v>
      </c>
      <c r="K10326" s="1">
        <v>723961</v>
      </c>
      <c r="L10326" s="1">
        <v>0</v>
      </c>
      <c r="M10326" s="1">
        <f t="array" ref="M10326">SUMPRODUCT(MAX(ISNUMBER(SEARCH('Class Rules'!$B$6:$B$85,$E10326))*ISNUMBER(SEARCH('Class Rules'!$C$6:$C$85,$F10326))*'Class Rules'!$A$6:$A$85))</f>
        <v>0</v>
      </c>
      <c r="N10326" s="1" t="str">
        <f t="array" ref="N10326">IF($M10326=0,'Class Rules'!$D$3,INDEX('Class Rules'!$D$6:$D$85,MATCH($M10326,'Class Rules'!$A$6:$A$85,0)))</f>
        <v>Passenger LDV</v>
      </c>
      <c r="O10326" s="1" t="str">
        <f t="array" ref="O10326">IF(SUMPRODUCT(MAX(ISNUMBER(SEARCH(Fuel_Rules!$A$6:$A$30,$E10326))*ISNUMBER(SEARCH(Fuel_Rules!$B$6:$B$30,$F10326))*(Fuel_Rules!$A$6:$A$30&lt;&gt;"")))&gt;0,"Plug-in hybrid",IF($G10326="Diesel","Diesel","Gasoline"))</f>
        <v>Gasoline</v>
      </c>
    </row>
    <row r="10327" spans="1:15" ht="15" customHeight="1" x14ac:dyDescent="0.25">
      <c r="A10327" s="1">
        <v>2022</v>
      </c>
      <c r="B10327" s="1" t="s">
        <v>12135</v>
      </c>
      <c r="C10327" s="1" t="s">
        <v>2484</v>
      </c>
      <c r="D10327" s="1" t="s">
        <v>13003</v>
      </c>
      <c r="E10327" s="1" t="s">
        <v>2398</v>
      </c>
      <c r="F10327" s="1" t="s">
        <v>10773</v>
      </c>
      <c r="G10327" s="1" t="s">
        <v>103</v>
      </c>
      <c r="H10327" s="1" t="s">
        <v>298</v>
      </c>
      <c r="I10327" s="1">
        <v>2.9</v>
      </c>
      <c r="J10327" s="1">
        <v>2023</v>
      </c>
      <c r="K10327" s="1">
        <v>918850</v>
      </c>
      <c r="L10327" s="1">
        <v>0</v>
      </c>
      <c r="M10327" s="1">
        <f t="array" ref="M10327">SUMPRODUCT(MAX(ISNUMBER(SEARCH('Class Rules'!$B$6:$B$85,$E10327))*ISNUMBER(SEARCH('Class Rules'!$C$6:$C$85,$F10327))*'Class Rules'!$A$6:$A$85))</f>
        <v>0</v>
      </c>
      <c r="N10327" s="1" t="str">
        <f t="array" ref="N10327">IF($M10327=0,'Class Rules'!$D$3,INDEX('Class Rules'!$D$6:$D$85,MATCH($M10327,'Class Rules'!$A$6:$A$85,0)))</f>
        <v>Passenger LDV</v>
      </c>
      <c r="O10327" s="1" t="str">
        <f t="array" ref="O10327">IF(SUMPRODUCT(MAX(ISNUMBER(SEARCH(Fuel_Rules!$A$6:$A$30,$E10327))*ISNUMBER(SEARCH(Fuel_Rules!$B$6:$B$30,$F10327))*(Fuel_Rules!$A$6:$A$30&lt;&gt;"")))&gt;0,"Plug-in hybrid",IF($G10327="Diesel","Diesel","Gasoline"))</f>
        <v>Gasoline</v>
      </c>
    </row>
    <row r="10328" spans="1:15" ht="15" customHeight="1" x14ac:dyDescent="0.25">
      <c r="A10328" s="1">
        <v>2022</v>
      </c>
      <c r="B10328" s="1" t="s">
        <v>12135</v>
      </c>
      <c r="C10328" s="1" t="s">
        <v>2484</v>
      </c>
      <c r="D10328" s="1" t="s">
        <v>13004</v>
      </c>
      <c r="E10328" s="1" t="s">
        <v>2398</v>
      </c>
      <c r="F10328" s="1" t="s">
        <v>10773</v>
      </c>
      <c r="G10328" s="1" t="s">
        <v>103</v>
      </c>
      <c r="H10328" s="1" t="s">
        <v>298</v>
      </c>
      <c r="I10328" s="1">
        <v>2.9</v>
      </c>
      <c r="J10328" s="1">
        <v>2023</v>
      </c>
      <c r="K10328" s="1">
        <v>872233</v>
      </c>
      <c r="L10328" s="1">
        <v>0</v>
      </c>
      <c r="M10328" s="1">
        <f t="array" ref="M10328">SUMPRODUCT(MAX(ISNUMBER(SEARCH('Class Rules'!$B$6:$B$85,$E10328))*ISNUMBER(SEARCH('Class Rules'!$C$6:$C$85,$F10328))*'Class Rules'!$A$6:$A$85))</f>
        <v>0</v>
      </c>
      <c r="N10328" s="1" t="str">
        <f t="array" ref="N10328">IF($M10328=0,'Class Rules'!$D$3,INDEX('Class Rules'!$D$6:$D$85,MATCH($M10328,'Class Rules'!$A$6:$A$85,0)))</f>
        <v>Passenger LDV</v>
      </c>
      <c r="O10328" s="1" t="str">
        <f t="array" ref="O10328">IF(SUMPRODUCT(MAX(ISNUMBER(SEARCH(Fuel_Rules!$A$6:$A$30,$E10328))*ISNUMBER(SEARCH(Fuel_Rules!$B$6:$B$30,$F10328))*(Fuel_Rules!$A$6:$A$30&lt;&gt;"")))&gt;0,"Plug-in hybrid",IF($G10328="Diesel","Diesel","Gasoline"))</f>
        <v>Gasoline</v>
      </c>
    </row>
    <row r="10329" spans="1:15" ht="15" customHeight="1" x14ac:dyDescent="0.25">
      <c r="A10329" s="1">
        <v>2022</v>
      </c>
      <c r="B10329" s="1" t="s">
        <v>12135</v>
      </c>
      <c r="C10329" s="1" t="s">
        <v>2487</v>
      </c>
      <c r="D10329" s="1" t="s">
        <v>13005</v>
      </c>
      <c r="E10329" s="1" t="s">
        <v>2398</v>
      </c>
      <c r="F10329" s="1" t="s">
        <v>2489</v>
      </c>
      <c r="G10329" s="1" t="s">
        <v>103</v>
      </c>
      <c r="H10329" s="1" t="s">
        <v>298</v>
      </c>
      <c r="I10329" s="1">
        <v>4</v>
      </c>
      <c r="J10329" s="1">
        <v>2023</v>
      </c>
      <c r="K10329" s="1">
        <v>1198800</v>
      </c>
      <c r="L10329" s="1">
        <v>0</v>
      </c>
      <c r="M10329" s="1">
        <f t="array" ref="M10329">SUMPRODUCT(MAX(ISNUMBER(SEARCH('Class Rules'!$B$6:$B$85,$E10329))*ISNUMBER(SEARCH('Class Rules'!$C$6:$C$85,$F10329))*'Class Rules'!$A$6:$A$85))</f>
        <v>0</v>
      </c>
      <c r="N10329" s="1" t="str">
        <f t="array" ref="N10329">IF($M10329=0,'Class Rules'!$D$3,INDEX('Class Rules'!$D$6:$D$85,MATCH($M10329,'Class Rules'!$A$6:$A$85,0)))</f>
        <v>Passenger LDV</v>
      </c>
      <c r="O10329" s="1" t="str">
        <f t="array" ref="O10329">IF(SUMPRODUCT(MAX(ISNUMBER(SEARCH(Fuel_Rules!$A$6:$A$30,$E10329))*ISNUMBER(SEARCH(Fuel_Rules!$B$6:$B$30,$F10329))*(Fuel_Rules!$A$6:$A$30&lt;&gt;"")))&gt;0,"Plug-in hybrid",IF($G10329="Diesel","Diesel","Gasoline"))</f>
        <v>Gasoline</v>
      </c>
    </row>
    <row r="10330" spans="1:15" ht="15" customHeight="1" x14ac:dyDescent="0.25">
      <c r="A10330" s="1">
        <v>2022</v>
      </c>
      <c r="B10330" s="1" t="s">
        <v>12135</v>
      </c>
      <c r="C10330" s="1" t="s">
        <v>2487</v>
      </c>
      <c r="D10330" s="1" t="s">
        <v>13006</v>
      </c>
      <c r="E10330" s="1" t="s">
        <v>2398</v>
      </c>
      <c r="F10330" s="1" t="s">
        <v>2489</v>
      </c>
      <c r="G10330" s="1" t="s">
        <v>103</v>
      </c>
      <c r="H10330" s="1" t="s">
        <v>298</v>
      </c>
      <c r="I10330" s="1">
        <v>4</v>
      </c>
      <c r="J10330" s="1">
        <v>2023</v>
      </c>
      <c r="K10330" s="1">
        <v>1137070</v>
      </c>
      <c r="L10330" s="1">
        <v>0</v>
      </c>
      <c r="M10330" s="1">
        <f t="array" ref="M10330">SUMPRODUCT(MAX(ISNUMBER(SEARCH('Class Rules'!$B$6:$B$85,$E10330))*ISNUMBER(SEARCH('Class Rules'!$C$6:$C$85,$F10330))*'Class Rules'!$A$6:$A$85))</f>
        <v>0</v>
      </c>
      <c r="N10330" s="1" t="str">
        <f t="array" ref="N10330">IF($M10330=0,'Class Rules'!$D$3,INDEX('Class Rules'!$D$6:$D$85,MATCH($M10330,'Class Rules'!$A$6:$A$85,0)))</f>
        <v>Passenger LDV</v>
      </c>
      <c r="O10330" s="1" t="str">
        <f t="array" ref="O10330">IF(SUMPRODUCT(MAX(ISNUMBER(SEARCH(Fuel_Rules!$A$6:$A$30,$E10330))*ISNUMBER(SEARCH(Fuel_Rules!$B$6:$B$30,$F10330))*(Fuel_Rules!$A$6:$A$30&lt;&gt;"")))&gt;0,"Plug-in hybrid",IF($G10330="Diesel","Diesel","Gasoline"))</f>
        <v>Gasoline</v>
      </c>
    </row>
    <row r="10331" spans="1:15" ht="15" customHeight="1" x14ac:dyDescent="0.25">
      <c r="A10331" s="1">
        <v>2022</v>
      </c>
      <c r="B10331" s="1" t="s">
        <v>12135</v>
      </c>
      <c r="C10331" s="1" t="s">
        <v>2493</v>
      </c>
      <c r="D10331" s="1" t="s">
        <v>13007</v>
      </c>
      <c r="E10331" s="1" t="s">
        <v>2398</v>
      </c>
      <c r="F10331" s="1" t="s">
        <v>10778</v>
      </c>
      <c r="G10331" s="1" t="s">
        <v>103</v>
      </c>
      <c r="H10331" s="1" t="s">
        <v>298</v>
      </c>
      <c r="I10331" s="1">
        <v>4</v>
      </c>
      <c r="J10331" s="1">
        <v>2023</v>
      </c>
      <c r="K10331" s="1">
        <v>1321350</v>
      </c>
      <c r="L10331" s="1">
        <v>0</v>
      </c>
      <c r="M10331" s="1">
        <f t="array" ref="M10331">SUMPRODUCT(MAX(ISNUMBER(SEARCH('Class Rules'!$B$6:$B$85,$E10331))*ISNUMBER(SEARCH('Class Rules'!$C$6:$C$85,$F10331))*'Class Rules'!$A$6:$A$85))</f>
        <v>0</v>
      </c>
      <c r="N10331" s="1" t="str">
        <f t="array" ref="N10331">IF($M10331=0,'Class Rules'!$D$3,INDEX('Class Rules'!$D$6:$D$85,MATCH($M10331,'Class Rules'!$A$6:$A$85,0)))</f>
        <v>Passenger LDV</v>
      </c>
      <c r="O10331" s="1" t="str">
        <f t="array" ref="O10331">IF(SUMPRODUCT(MAX(ISNUMBER(SEARCH(Fuel_Rules!$A$6:$A$30,$E10331))*ISNUMBER(SEARCH(Fuel_Rules!$B$6:$B$30,$F10331))*(Fuel_Rules!$A$6:$A$30&lt;&gt;"")))&gt;0,"Plug-in hybrid",IF($G10331="Diesel","Diesel","Gasoline"))</f>
        <v>Gasoline</v>
      </c>
    </row>
    <row r="10332" spans="1:15" ht="15" customHeight="1" x14ac:dyDescent="0.25">
      <c r="A10332" s="1">
        <v>2022</v>
      </c>
      <c r="B10332" s="1" t="s">
        <v>12135</v>
      </c>
      <c r="C10332" s="1" t="s">
        <v>2493</v>
      </c>
      <c r="D10332" s="1" t="s">
        <v>13008</v>
      </c>
      <c r="E10332" s="1" t="s">
        <v>2398</v>
      </c>
      <c r="F10332" s="1" t="s">
        <v>10778</v>
      </c>
      <c r="G10332" s="1" t="s">
        <v>103</v>
      </c>
      <c r="H10332" s="1" t="s">
        <v>298</v>
      </c>
      <c r="I10332" s="1">
        <v>4</v>
      </c>
      <c r="J10332" s="1">
        <v>2023</v>
      </c>
      <c r="K10332" s="1">
        <v>1252900</v>
      </c>
      <c r="L10332" s="1">
        <v>0</v>
      </c>
      <c r="M10332" s="1">
        <f t="array" ref="M10332">SUMPRODUCT(MAX(ISNUMBER(SEARCH('Class Rules'!$B$6:$B$85,$E10332))*ISNUMBER(SEARCH('Class Rules'!$C$6:$C$85,$F10332))*'Class Rules'!$A$6:$A$85))</f>
        <v>0</v>
      </c>
      <c r="N10332" s="1" t="str">
        <f t="array" ref="N10332">IF($M10332=0,'Class Rules'!$D$3,INDEX('Class Rules'!$D$6:$D$85,MATCH($M10332,'Class Rules'!$A$6:$A$85,0)))</f>
        <v>Passenger LDV</v>
      </c>
      <c r="O10332" s="1" t="str">
        <f t="array" ref="O10332">IF(SUMPRODUCT(MAX(ISNUMBER(SEARCH(Fuel_Rules!$A$6:$A$30,$E10332))*ISNUMBER(SEARCH(Fuel_Rules!$B$6:$B$30,$F10332))*(Fuel_Rules!$A$6:$A$30&lt;&gt;"")))&gt;0,"Plug-in hybrid",IF($G10332="Diesel","Diesel","Gasoline"))</f>
        <v>Gasoline</v>
      </c>
    </row>
    <row r="10333" spans="1:15" ht="15" customHeight="1" x14ac:dyDescent="0.25">
      <c r="A10333" s="1">
        <v>2022</v>
      </c>
      <c r="B10333" s="1" t="s">
        <v>12135</v>
      </c>
      <c r="C10333" s="1" t="s">
        <v>2508</v>
      </c>
      <c r="D10333" s="1" t="s">
        <v>13009</v>
      </c>
      <c r="E10333" s="1" t="s">
        <v>2398</v>
      </c>
      <c r="F10333" s="1" t="s">
        <v>2510</v>
      </c>
      <c r="G10333" s="1" t="s">
        <v>103</v>
      </c>
      <c r="H10333" s="1" t="s">
        <v>298</v>
      </c>
      <c r="I10333" s="1">
        <v>4</v>
      </c>
      <c r="J10333" s="1">
        <v>2023</v>
      </c>
      <c r="K10333" s="1">
        <v>1364266</v>
      </c>
      <c r="L10333" s="1">
        <v>0</v>
      </c>
      <c r="M10333" s="1">
        <f t="array" ref="M10333">SUMPRODUCT(MAX(ISNUMBER(SEARCH('Class Rules'!$B$6:$B$85,$E10333))*ISNUMBER(SEARCH('Class Rules'!$C$6:$C$85,$F10333))*'Class Rules'!$A$6:$A$85))</f>
        <v>0</v>
      </c>
      <c r="N10333" s="1" t="str">
        <f t="array" ref="N10333">IF($M10333=0,'Class Rules'!$D$3,INDEX('Class Rules'!$D$6:$D$85,MATCH($M10333,'Class Rules'!$A$6:$A$85,0)))</f>
        <v>Passenger LDV</v>
      </c>
      <c r="O10333" s="1" t="str">
        <f t="array" ref="O10333">IF(SUMPRODUCT(MAX(ISNUMBER(SEARCH(Fuel_Rules!$A$6:$A$30,$E10333))*ISNUMBER(SEARCH(Fuel_Rules!$B$6:$B$30,$F10333))*(Fuel_Rules!$A$6:$A$30&lt;&gt;"")))&gt;0,"Plug-in hybrid",IF($G10333="Diesel","Diesel","Gasoline"))</f>
        <v>Gasoline</v>
      </c>
    </row>
    <row r="10334" spans="1:15" ht="15" customHeight="1" x14ac:dyDescent="0.25">
      <c r="A10334" s="1">
        <v>2022</v>
      </c>
      <c r="B10334" s="1" t="s">
        <v>12135</v>
      </c>
      <c r="C10334" s="1" t="s">
        <v>2508</v>
      </c>
      <c r="D10334" s="1" t="s">
        <v>13010</v>
      </c>
      <c r="E10334" s="1" t="s">
        <v>2398</v>
      </c>
      <c r="F10334" s="1" t="s">
        <v>2510</v>
      </c>
      <c r="G10334" s="1" t="s">
        <v>103</v>
      </c>
      <c r="H10334" s="1" t="s">
        <v>298</v>
      </c>
      <c r="I10334" s="1">
        <v>4</v>
      </c>
      <c r="J10334" s="1">
        <v>2023</v>
      </c>
      <c r="K10334" s="1">
        <v>1297134</v>
      </c>
      <c r="L10334" s="1">
        <v>0</v>
      </c>
      <c r="M10334" s="1">
        <f t="array" ref="M10334">SUMPRODUCT(MAX(ISNUMBER(SEARCH('Class Rules'!$B$6:$B$85,$E10334))*ISNUMBER(SEARCH('Class Rules'!$C$6:$C$85,$F10334))*'Class Rules'!$A$6:$A$85))</f>
        <v>0</v>
      </c>
      <c r="N10334" s="1" t="str">
        <f t="array" ref="N10334">IF($M10334=0,'Class Rules'!$D$3,INDEX('Class Rules'!$D$6:$D$85,MATCH($M10334,'Class Rules'!$A$6:$A$85,0)))</f>
        <v>Passenger LDV</v>
      </c>
      <c r="O10334" s="1" t="str">
        <f t="array" ref="O10334">IF(SUMPRODUCT(MAX(ISNUMBER(SEARCH(Fuel_Rules!$A$6:$A$30,$E10334))*ISNUMBER(SEARCH(Fuel_Rules!$B$6:$B$30,$F10334))*(Fuel_Rules!$A$6:$A$30&lt;&gt;"")))&gt;0,"Plug-in hybrid",IF($G10334="Diesel","Diesel","Gasoline"))</f>
        <v>Gasoline</v>
      </c>
    </row>
    <row r="10335" spans="1:15" ht="15" customHeight="1" x14ac:dyDescent="0.25">
      <c r="A10335" s="1">
        <v>2022</v>
      </c>
      <c r="B10335" s="1" t="s">
        <v>12135</v>
      </c>
      <c r="C10335" s="1" t="s">
        <v>10782</v>
      </c>
      <c r="D10335" s="1" t="s">
        <v>13011</v>
      </c>
      <c r="E10335" s="1" t="s">
        <v>2398</v>
      </c>
      <c r="F10335" s="1" t="s">
        <v>10784</v>
      </c>
      <c r="G10335" s="1" t="s">
        <v>103</v>
      </c>
      <c r="H10335" s="1" t="s">
        <v>298</v>
      </c>
      <c r="I10335" s="1">
        <v>2.9</v>
      </c>
      <c r="J10335" s="1">
        <v>2023</v>
      </c>
      <c r="K10335" s="1">
        <v>794650</v>
      </c>
      <c r="L10335" s="1">
        <v>0</v>
      </c>
      <c r="M10335" s="1">
        <f t="array" ref="M10335">SUMPRODUCT(MAX(ISNUMBER(SEARCH('Class Rules'!$B$6:$B$85,$E10335))*ISNUMBER(SEARCH('Class Rules'!$C$6:$C$85,$F10335))*'Class Rules'!$A$6:$A$85))</f>
        <v>0</v>
      </c>
      <c r="N10335" s="1" t="str">
        <f t="array" ref="N10335">IF($M10335=0,'Class Rules'!$D$3,INDEX('Class Rules'!$D$6:$D$85,MATCH($M10335,'Class Rules'!$A$6:$A$85,0)))</f>
        <v>Passenger LDV</v>
      </c>
      <c r="O10335" s="1" t="str">
        <f t="array" ref="O10335">IF(SUMPRODUCT(MAX(ISNUMBER(SEARCH(Fuel_Rules!$A$6:$A$30,$E10335))*ISNUMBER(SEARCH(Fuel_Rules!$B$6:$B$30,$F10335))*(Fuel_Rules!$A$6:$A$30&lt;&gt;"")))&gt;0,"Plug-in hybrid",IF($G10335="Diesel","Diesel","Gasoline"))</f>
        <v>Gasoline</v>
      </c>
    </row>
    <row r="10336" spans="1:15" ht="15" customHeight="1" x14ac:dyDescent="0.25">
      <c r="A10336" s="1">
        <v>2022</v>
      </c>
      <c r="B10336" s="1" t="s">
        <v>12135</v>
      </c>
      <c r="C10336" s="1" t="s">
        <v>10782</v>
      </c>
      <c r="D10336" s="1" t="s">
        <v>13012</v>
      </c>
      <c r="E10336" s="1" t="s">
        <v>2398</v>
      </c>
      <c r="F10336" s="1" t="s">
        <v>10784</v>
      </c>
      <c r="G10336" s="1" t="s">
        <v>103</v>
      </c>
      <c r="H10336" s="1" t="s">
        <v>298</v>
      </c>
      <c r="I10336" s="1">
        <v>2.9</v>
      </c>
      <c r="J10336" s="1">
        <v>2023</v>
      </c>
      <c r="K10336" s="1">
        <v>753126</v>
      </c>
      <c r="L10336" s="1">
        <v>0</v>
      </c>
      <c r="M10336" s="1">
        <f t="array" ref="M10336">SUMPRODUCT(MAX(ISNUMBER(SEARCH('Class Rules'!$B$6:$B$85,$E10336))*ISNUMBER(SEARCH('Class Rules'!$C$6:$C$85,$F10336))*'Class Rules'!$A$6:$A$85))</f>
        <v>0</v>
      </c>
      <c r="N10336" s="1" t="str">
        <f t="array" ref="N10336">IF($M10336=0,'Class Rules'!$D$3,INDEX('Class Rules'!$D$6:$D$85,MATCH($M10336,'Class Rules'!$A$6:$A$85,0)))</f>
        <v>Passenger LDV</v>
      </c>
      <c r="O10336" s="1" t="str">
        <f t="array" ref="O10336">IF(SUMPRODUCT(MAX(ISNUMBER(SEARCH(Fuel_Rules!$A$6:$A$30,$E10336))*ISNUMBER(SEARCH(Fuel_Rules!$B$6:$B$30,$F10336))*(Fuel_Rules!$A$6:$A$30&lt;&gt;"")))&gt;0,"Plug-in hybrid",IF($G10336="Diesel","Diesel","Gasoline"))</f>
        <v>Gasoline</v>
      </c>
    </row>
    <row r="10337" spans="1:15" ht="15" customHeight="1" x14ac:dyDescent="0.25">
      <c r="A10337" s="1">
        <v>2022</v>
      </c>
      <c r="B10337" s="1" t="s">
        <v>12135</v>
      </c>
      <c r="C10337" s="1" t="s">
        <v>10786</v>
      </c>
      <c r="D10337" s="1" t="s">
        <v>13013</v>
      </c>
      <c r="E10337" s="1" t="s">
        <v>2398</v>
      </c>
      <c r="F10337" s="1" t="s">
        <v>10788</v>
      </c>
      <c r="G10337" s="1" t="s">
        <v>103</v>
      </c>
      <c r="H10337" s="1" t="s">
        <v>298</v>
      </c>
      <c r="I10337" s="1">
        <v>2</v>
      </c>
      <c r="J10337" s="1">
        <v>2023</v>
      </c>
      <c r="K10337" s="1">
        <v>598750</v>
      </c>
      <c r="L10337" s="1">
        <v>0</v>
      </c>
      <c r="M10337" s="1">
        <f t="array" ref="M10337">SUMPRODUCT(MAX(ISNUMBER(SEARCH('Class Rules'!$B$6:$B$85,$E10337))*ISNUMBER(SEARCH('Class Rules'!$C$6:$C$85,$F10337))*'Class Rules'!$A$6:$A$85))</f>
        <v>0</v>
      </c>
      <c r="N10337" s="1" t="str">
        <f t="array" ref="N10337">IF($M10337=0,'Class Rules'!$D$3,INDEX('Class Rules'!$D$6:$D$85,MATCH($M10337,'Class Rules'!$A$6:$A$85,0)))</f>
        <v>Passenger LDV</v>
      </c>
      <c r="O10337" s="1" t="str">
        <f t="array" ref="O10337">IF(SUMPRODUCT(MAX(ISNUMBER(SEARCH(Fuel_Rules!$A$6:$A$30,$E10337))*ISNUMBER(SEARCH(Fuel_Rules!$B$6:$B$30,$F10337))*(Fuel_Rules!$A$6:$A$30&lt;&gt;"")))&gt;0,"Plug-in hybrid",IF($G10337="Diesel","Diesel","Gasoline"))</f>
        <v>Gasoline</v>
      </c>
    </row>
    <row r="10338" spans="1:15" ht="15" customHeight="1" x14ac:dyDescent="0.25">
      <c r="A10338" s="1">
        <v>2022</v>
      </c>
      <c r="B10338" s="1" t="s">
        <v>12135</v>
      </c>
      <c r="C10338" s="1" t="s">
        <v>10786</v>
      </c>
      <c r="D10338" s="1" t="s">
        <v>13014</v>
      </c>
      <c r="E10338" s="1" t="s">
        <v>2398</v>
      </c>
      <c r="F10338" s="1" t="s">
        <v>10788</v>
      </c>
      <c r="G10338" s="1" t="s">
        <v>103</v>
      </c>
      <c r="H10338" s="1" t="s">
        <v>298</v>
      </c>
      <c r="I10338" s="1">
        <v>2</v>
      </c>
      <c r="J10338" s="1">
        <v>2023</v>
      </c>
      <c r="K10338" s="1">
        <v>563347</v>
      </c>
      <c r="L10338" s="1">
        <v>0</v>
      </c>
      <c r="M10338" s="1">
        <f t="array" ref="M10338">SUMPRODUCT(MAX(ISNUMBER(SEARCH('Class Rules'!$B$6:$B$85,$E10338))*ISNUMBER(SEARCH('Class Rules'!$C$6:$C$85,$F10338))*'Class Rules'!$A$6:$A$85))</f>
        <v>0</v>
      </c>
      <c r="N10338" s="1" t="str">
        <f t="array" ref="N10338">IF($M10338=0,'Class Rules'!$D$3,INDEX('Class Rules'!$D$6:$D$85,MATCH($M10338,'Class Rules'!$A$6:$A$85,0)))</f>
        <v>Passenger LDV</v>
      </c>
      <c r="O10338" s="1" t="str">
        <f t="array" ref="O10338">IF(SUMPRODUCT(MAX(ISNUMBER(SEARCH(Fuel_Rules!$A$6:$A$30,$E10338))*ISNUMBER(SEARCH(Fuel_Rules!$B$6:$B$30,$F10338))*(Fuel_Rules!$A$6:$A$30&lt;&gt;"")))&gt;0,"Plug-in hybrid",IF($G10338="Diesel","Diesel","Gasoline"))</f>
        <v>Gasoline</v>
      </c>
    </row>
    <row r="10339" spans="1:15" ht="15" customHeight="1" x14ac:dyDescent="0.25">
      <c r="A10339" s="1">
        <v>2022</v>
      </c>
      <c r="B10339" s="1" t="s">
        <v>12135</v>
      </c>
      <c r="C10339" s="1" t="s">
        <v>10790</v>
      </c>
      <c r="D10339" s="1" t="s">
        <v>13015</v>
      </c>
      <c r="E10339" s="1" t="s">
        <v>2398</v>
      </c>
      <c r="F10339" s="1" t="s">
        <v>10792</v>
      </c>
      <c r="G10339" s="1" t="s">
        <v>103</v>
      </c>
      <c r="H10339" s="1" t="s">
        <v>298</v>
      </c>
      <c r="I10339" s="1">
        <v>3</v>
      </c>
      <c r="J10339" s="1">
        <v>2023</v>
      </c>
      <c r="K10339" s="1">
        <v>769350</v>
      </c>
      <c r="L10339" s="1">
        <v>0</v>
      </c>
      <c r="M10339" s="1">
        <f t="array" ref="M10339">SUMPRODUCT(MAX(ISNUMBER(SEARCH('Class Rules'!$B$6:$B$85,$E10339))*ISNUMBER(SEARCH('Class Rules'!$C$6:$C$85,$F10339))*'Class Rules'!$A$6:$A$85))</f>
        <v>0</v>
      </c>
      <c r="N10339" s="1" t="str">
        <f t="array" ref="N10339">IF($M10339=0,'Class Rules'!$D$3,INDEX('Class Rules'!$D$6:$D$85,MATCH($M10339,'Class Rules'!$A$6:$A$85,0)))</f>
        <v>Passenger LDV</v>
      </c>
      <c r="O10339" s="1" t="str">
        <f t="array" ref="O10339">IF(SUMPRODUCT(MAX(ISNUMBER(SEARCH(Fuel_Rules!$A$6:$A$30,$E10339))*ISNUMBER(SEARCH(Fuel_Rules!$B$6:$B$30,$F10339))*(Fuel_Rules!$A$6:$A$30&lt;&gt;"")))&gt;0,"Plug-in hybrid",IF($G10339="Diesel","Diesel","Gasoline"))</f>
        <v>Gasoline</v>
      </c>
    </row>
    <row r="10340" spans="1:15" ht="15" customHeight="1" x14ac:dyDescent="0.25">
      <c r="A10340" s="1">
        <v>2022</v>
      </c>
      <c r="B10340" s="1" t="s">
        <v>12135</v>
      </c>
      <c r="C10340" s="1" t="s">
        <v>10790</v>
      </c>
      <c r="D10340" s="1" t="s">
        <v>13016</v>
      </c>
      <c r="E10340" s="1" t="s">
        <v>2398</v>
      </c>
      <c r="F10340" s="1" t="s">
        <v>10792</v>
      </c>
      <c r="G10340" s="1" t="s">
        <v>103</v>
      </c>
      <c r="H10340" s="1" t="s">
        <v>298</v>
      </c>
      <c r="I10340" s="1">
        <v>3</v>
      </c>
      <c r="J10340" s="1">
        <v>2023</v>
      </c>
      <c r="K10340" s="1">
        <v>724637</v>
      </c>
      <c r="L10340" s="1">
        <v>0</v>
      </c>
      <c r="M10340" s="1">
        <f t="array" ref="M10340">SUMPRODUCT(MAX(ISNUMBER(SEARCH('Class Rules'!$B$6:$B$85,$E10340))*ISNUMBER(SEARCH('Class Rules'!$C$6:$C$85,$F10340))*'Class Rules'!$A$6:$A$85))</f>
        <v>0</v>
      </c>
      <c r="N10340" s="1" t="str">
        <f t="array" ref="N10340">IF($M10340=0,'Class Rules'!$D$3,INDEX('Class Rules'!$D$6:$D$85,MATCH($M10340,'Class Rules'!$A$6:$A$85,0)))</f>
        <v>Passenger LDV</v>
      </c>
      <c r="O10340" s="1" t="str">
        <f t="array" ref="O10340">IF(SUMPRODUCT(MAX(ISNUMBER(SEARCH(Fuel_Rules!$A$6:$A$30,$E10340))*ISNUMBER(SEARCH(Fuel_Rules!$B$6:$B$30,$F10340))*(Fuel_Rules!$A$6:$A$30&lt;&gt;"")))&gt;0,"Plug-in hybrid",IF($G10340="Diesel","Diesel","Gasoline"))</f>
        <v>Gasoline</v>
      </c>
    </row>
    <row r="10341" spans="1:15" ht="15" customHeight="1" x14ac:dyDescent="0.25">
      <c r="A10341" s="1">
        <v>2022</v>
      </c>
      <c r="B10341" s="1" t="s">
        <v>12135</v>
      </c>
      <c r="C10341" s="1" t="s">
        <v>2511</v>
      </c>
      <c r="D10341" s="1" t="s">
        <v>13017</v>
      </c>
      <c r="E10341" s="1" t="s">
        <v>2513</v>
      </c>
      <c r="F10341" s="1" t="s">
        <v>2514</v>
      </c>
      <c r="G10341" s="1" t="s">
        <v>105</v>
      </c>
      <c r="H10341" s="1" t="s">
        <v>298</v>
      </c>
      <c r="I10341" s="1">
        <v>6.7</v>
      </c>
      <c r="J10341" s="1">
        <v>2023</v>
      </c>
      <c r="K10341" s="1">
        <v>508052</v>
      </c>
      <c r="L10341" s="1">
        <v>0</v>
      </c>
      <c r="M10341" s="1">
        <f t="array" ref="M10341">SUMPRODUCT(MAX(ISNUMBER(SEARCH('Class Rules'!$B$6:$B$85,$E10341))*ISNUMBER(SEARCH('Class Rules'!$C$6:$C$85,$F10341))*'Class Rules'!$A$6:$A$85))</f>
        <v>56</v>
      </c>
      <c r="N10341" s="1" t="str">
        <f t="array" ref="N10341">IF($M10341=0,'Class Rules'!$D$3,INDEX('Class Rules'!$D$6:$D$85,MATCH($M10341,'Class Rules'!$A$6:$A$85,0)))</f>
        <v>Freight HDV</v>
      </c>
      <c r="O10341" s="1" t="str">
        <f t="array" ref="O10341">IF(SUMPRODUCT(MAX(ISNUMBER(SEARCH(Fuel_Rules!$A$6:$A$30,$E10341))*ISNUMBER(SEARCH(Fuel_Rules!$B$6:$B$30,$F10341))*(Fuel_Rules!$A$6:$A$30&lt;&gt;"")))&gt;0,"Plug-in hybrid",IF($G10341="Diesel","Diesel","Gasoline"))</f>
        <v>Diesel</v>
      </c>
    </row>
    <row r="10342" spans="1:15" ht="15" customHeight="1" x14ac:dyDescent="0.25">
      <c r="A10342" s="1">
        <v>2022</v>
      </c>
      <c r="B10342" s="1" t="s">
        <v>12135</v>
      </c>
      <c r="C10342" s="1" t="s">
        <v>2515</v>
      </c>
      <c r="D10342" s="1" t="s">
        <v>13018</v>
      </c>
      <c r="E10342" s="1" t="s">
        <v>2513</v>
      </c>
      <c r="F10342" s="1" t="s">
        <v>2517</v>
      </c>
      <c r="G10342" s="1" t="s">
        <v>105</v>
      </c>
      <c r="H10342" s="1" t="s">
        <v>298</v>
      </c>
      <c r="I10342" s="1">
        <v>6.7</v>
      </c>
      <c r="J10342" s="1">
        <v>2023</v>
      </c>
      <c r="K10342" s="1">
        <v>557590</v>
      </c>
      <c r="L10342" s="1">
        <v>0</v>
      </c>
      <c r="M10342" s="1">
        <f t="array" ref="M10342">SUMPRODUCT(MAX(ISNUMBER(SEARCH('Class Rules'!$B$6:$B$85,$E10342))*ISNUMBER(SEARCH('Class Rules'!$C$6:$C$85,$F10342))*'Class Rules'!$A$6:$A$85))</f>
        <v>56</v>
      </c>
      <c r="N10342" s="1" t="str">
        <f t="array" ref="N10342">IF($M10342=0,'Class Rules'!$D$3,INDEX('Class Rules'!$D$6:$D$85,MATCH($M10342,'Class Rules'!$A$6:$A$85,0)))</f>
        <v>Freight HDV</v>
      </c>
      <c r="O10342" s="1" t="str">
        <f t="array" ref="O10342">IF(SUMPRODUCT(MAX(ISNUMBER(SEARCH(Fuel_Rules!$A$6:$A$30,$E10342))*ISNUMBER(SEARCH(Fuel_Rules!$B$6:$B$30,$F10342))*(Fuel_Rules!$A$6:$A$30&lt;&gt;"")))&gt;0,"Plug-in hybrid",IF($G10342="Diesel","Diesel","Gasoline"))</f>
        <v>Diesel</v>
      </c>
    </row>
    <row r="10343" spans="1:15" ht="15" customHeight="1" x14ac:dyDescent="0.25">
      <c r="A10343" s="1">
        <v>2022</v>
      </c>
      <c r="B10343" s="1" t="s">
        <v>12135</v>
      </c>
      <c r="C10343" s="1" t="s">
        <v>2518</v>
      </c>
      <c r="D10343" s="1" t="s">
        <v>13019</v>
      </c>
      <c r="E10343" s="1" t="s">
        <v>2513</v>
      </c>
      <c r="F10343" s="1" t="s">
        <v>2520</v>
      </c>
      <c r="G10343" s="1" t="s">
        <v>103</v>
      </c>
      <c r="H10343" s="1" t="s">
        <v>437</v>
      </c>
      <c r="I10343" s="1">
        <v>5.7</v>
      </c>
      <c r="J10343" s="1">
        <v>2023</v>
      </c>
      <c r="K10343" s="1">
        <v>481935</v>
      </c>
      <c r="L10343" s="1">
        <v>0</v>
      </c>
      <c r="M10343" s="1">
        <f t="array" ref="M10343">SUMPRODUCT(MAX(ISNUMBER(SEARCH('Class Rules'!$B$6:$B$85,$E10343))*ISNUMBER(SEARCH('Class Rules'!$C$6:$C$85,$F10343))*'Class Rules'!$A$6:$A$85))</f>
        <v>44</v>
      </c>
      <c r="N10343" s="1" t="str">
        <f t="array" ref="N10343">IF($M10343=0,'Class Rules'!$D$3,INDEX('Class Rules'!$D$6:$D$85,MATCH($M10343,'Class Rules'!$A$6:$A$85,0)))</f>
        <v>Freight LDV</v>
      </c>
      <c r="O10343" s="1" t="str">
        <f t="array" ref="O10343">IF(SUMPRODUCT(MAX(ISNUMBER(SEARCH(Fuel_Rules!$A$6:$A$30,$E10343))*ISNUMBER(SEARCH(Fuel_Rules!$B$6:$B$30,$F10343))*(Fuel_Rules!$A$6:$A$30&lt;&gt;"")))&gt;0,"Plug-in hybrid",IF($G10343="Diesel","Diesel","Gasoline"))</f>
        <v>Gasoline</v>
      </c>
    </row>
    <row r="10344" spans="1:15" ht="15" customHeight="1" x14ac:dyDescent="0.25">
      <c r="A10344" s="1">
        <v>2022</v>
      </c>
      <c r="B10344" s="1" t="s">
        <v>12135</v>
      </c>
      <c r="C10344" s="1" t="s">
        <v>3914</v>
      </c>
      <c r="D10344" s="1" t="s">
        <v>13020</v>
      </c>
      <c r="E10344" s="1" t="s">
        <v>2513</v>
      </c>
      <c r="F10344" s="1" t="s">
        <v>3916</v>
      </c>
      <c r="G10344" s="1" t="s">
        <v>105</v>
      </c>
      <c r="H10344" s="1" t="s">
        <v>298</v>
      </c>
      <c r="I10344" s="1">
        <v>6.7</v>
      </c>
      <c r="J10344" s="1">
        <v>2023</v>
      </c>
      <c r="K10344" s="1">
        <v>504764</v>
      </c>
      <c r="L10344" s="1">
        <v>0</v>
      </c>
      <c r="M10344" s="1">
        <f t="array" ref="M10344">SUMPRODUCT(MAX(ISNUMBER(SEARCH('Class Rules'!$B$6:$B$85,$E10344))*ISNUMBER(SEARCH('Class Rules'!$C$6:$C$85,$F10344))*'Class Rules'!$A$6:$A$85))</f>
        <v>56</v>
      </c>
      <c r="N10344" s="1" t="str">
        <f t="array" ref="N10344">IF($M10344=0,'Class Rules'!$D$3,INDEX('Class Rules'!$D$6:$D$85,MATCH($M10344,'Class Rules'!$A$6:$A$85,0)))</f>
        <v>Freight HDV</v>
      </c>
      <c r="O10344" s="1" t="str">
        <f t="array" ref="O10344">IF(SUMPRODUCT(MAX(ISNUMBER(SEARCH(Fuel_Rules!$A$6:$A$30,$E10344))*ISNUMBER(SEARCH(Fuel_Rules!$B$6:$B$30,$F10344))*(Fuel_Rules!$A$6:$A$30&lt;&gt;"")))&gt;0,"Plug-in hybrid",IF($G10344="Diesel","Diesel","Gasoline"))</f>
        <v>Diesel</v>
      </c>
    </row>
    <row r="10345" spans="1:15" ht="15" customHeight="1" x14ac:dyDescent="0.25">
      <c r="A10345" s="1">
        <v>2022</v>
      </c>
      <c r="B10345" s="1" t="s">
        <v>12135</v>
      </c>
      <c r="C10345" s="1" t="s">
        <v>6694</v>
      </c>
      <c r="D10345" s="1" t="s">
        <v>13021</v>
      </c>
      <c r="E10345" s="1" t="s">
        <v>2513</v>
      </c>
      <c r="F10345" s="1" t="s">
        <v>6696</v>
      </c>
      <c r="G10345" s="1" t="s">
        <v>105</v>
      </c>
      <c r="H10345" s="1" t="s">
        <v>298</v>
      </c>
      <c r="I10345" s="1">
        <v>6.7</v>
      </c>
      <c r="J10345" s="1">
        <v>2023</v>
      </c>
      <c r="K10345" s="1">
        <v>490409</v>
      </c>
      <c r="L10345" s="1">
        <v>0</v>
      </c>
      <c r="M10345" s="1">
        <f t="array" ref="M10345">SUMPRODUCT(MAX(ISNUMBER(SEARCH('Class Rules'!$B$6:$B$85,$E10345))*ISNUMBER(SEARCH('Class Rules'!$C$6:$C$85,$F10345))*'Class Rules'!$A$6:$A$85))</f>
        <v>57</v>
      </c>
      <c r="N10345" s="1" t="str">
        <f t="array" ref="N10345">IF($M10345=0,'Class Rules'!$D$3,INDEX('Class Rules'!$D$6:$D$85,MATCH($M10345,'Class Rules'!$A$6:$A$85,0)))</f>
        <v>Freight HDV</v>
      </c>
      <c r="O10345" s="1" t="str">
        <f t="array" ref="O10345">IF(SUMPRODUCT(MAX(ISNUMBER(SEARCH(Fuel_Rules!$A$6:$A$30,$E10345))*ISNUMBER(SEARCH(Fuel_Rules!$B$6:$B$30,$F10345))*(Fuel_Rules!$A$6:$A$30&lt;&gt;"")))&gt;0,"Plug-in hybrid",IF($G10345="Diesel","Diesel","Gasoline"))</f>
        <v>Diesel</v>
      </c>
    </row>
    <row r="10346" spans="1:15" ht="15" customHeight="1" x14ac:dyDescent="0.25">
      <c r="A10346" s="1">
        <v>2022</v>
      </c>
      <c r="B10346" s="1" t="s">
        <v>12135</v>
      </c>
      <c r="C10346" s="1" t="s">
        <v>6697</v>
      </c>
      <c r="D10346" s="1" t="s">
        <v>13022</v>
      </c>
      <c r="E10346" s="1" t="s">
        <v>2513</v>
      </c>
      <c r="F10346" s="1" t="s">
        <v>9617</v>
      </c>
      <c r="G10346" s="1" t="s">
        <v>105</v>
      </c>
      <c r="H10346" s="1" t="s">
        <v>298</v>
      </c>
      <c r="I10346" s="1">
        <v>6.7</v>
      </c>
      <c r="J10346" s="1">
        <v>2023</v>
      </c>
      <c r="K10346" s="1">
        <v>532876</v>
      </c>
      <c r="L10346" s="1">
        <v>0</v>
      </c>
      <c r="M10346" s="1">
        <f t="array" ref="M10346">SUMPRODUCT(MAX(ISNUMBER(SEARCH('Class Rules'!$B$6:$B$85,$E10346))*ISNUMBER(SEARCH('Class Rules'!$C$6:$C$85,$F10346))*'Class Rules'!$A$6:$A$85))</f>
        <v>57</v>
      </c>
      <c r="N10346" s="1" t="str">
        <f t="array" ref="N10346">IF($M10346=0,'Class Rules'!$D$3,INDEX('Class Rules'!$D$6:$D$85,MATCH($M10346,'Class Rules'!$A$6:$A$85,0)))</f>
        <v>Freight HDV</v>
      </c>
      <c r="O10346" s="1" t="str">
        <f t="array" ref="O10346">IF(SUMPRODUCT(MAX(ISNUMBER(SEARCH(Fuel_Rules!$A$6:$A$30,$E10346))*ISNUMBER(SEARCH(Fuel_Rules!$B$6:$B$30,$F10346))*(Fuel_Rules!$A$6:$A$30&lt;&gt;"")))&gt;0,"Plug-in hybrid",IF($G10346="Diesel","Diesel","Gasoline"))</f>
        <v>Diesel</v>
      </c>
    </row>
    <row r="10347" spans="1:15" ht="15" customHeight="1" x14ac:dyDescent="0.25">
      <c r="A10347" s="1">
        <v>2022</v>
      </c>
      <c r="B10347" s="1" t="s">
        <v>12135</v>
      </c>
      <c r="C10347" s="1" t="s">
        <v>10800</v>
      </c>
      <c r="D10347" s="1" t="s">
        <v>13023</v>
      </c>
      <c r="E10347" s="1" t="s">
        <v>2513</v>
      </c>
      <c r="F10347" s="1" t="s">
        <v>10802</v>
      </c>
      <c r="G10347" s="1" t="s">
        <v>105</v>
      </c>
      <c r="H10347" s="1" t="s">
        <v>298</v>
      </c>
      <c r="I10347" s="1">
        <v>6.7</v>
      </c>
      <c r="J10347" s="1">
        <v>2023</v>
      </c>
      <c r="K10347" s="1">
        <v>514626</v>
      </c>
      <c r="L10347" s="1">
        <v>0</v>
      </c>
      <c r="M10347" s="1">
        <f t="array" ref="M10347">SUMPRODUCT(MAX(ISNUMBER(SEARCH('Class Rules'!$B$6:$B$85,$E10347))*ISNUMBER(SEARCH('Class Rules'!$C$6:$C$85,$F10347))*'Class Rules'!$A$6:$A$85))</f>
        <v>57</v>
      </c>
      <c r="N10347" s="1" t="str">
        <f t="array" ref="N10347">IF($M10347=0,'Class Rules'!$D$3,INDEX('Class Rules'!$D$6:$D$85,MATCH($M10347,'Class Rules'!$A$6:$A$85,0)))</f>
        <v>Freight HDV</v>
      </c>
      <c r="O10347" s="1" t="str">
        <f t="array" ref="O10347">IF(SUMPRODUCT(MAX(ISNUMBER(SEARCH(Fuel_Rules!$A$6:$A$30,$E10347))*ISNUMBER(SEARCH(Fuel_Rules!$B$6:$B$30,$F10347))*(Fuel_Rules!$A$6:$A$30&lt;&gt;"")))&gt;0,"Plug-in hybrid",IF($G10347="Diesel","Diesel","Gasoline"))</f>
        <v>Diesel</v>
      </c>
    </row>
    <row r="10348" spans="1:15" ht="15" customHeight="1" x14ac:dyDescent="0.25">
      <c r="A10348" s="1">
        <v>2022</v>
      </c>
      <c r="B10348" s="1" t="s">
        <v>12135</v>
      </c>
      <c r="C10348" s="1" t="s">
        <v>11914</v>
      </c>
      <c r="D10348" s="1" t="s">
        <v>13024</v>
      </c>
      <c r="E10348" s="1" t="s">
        <v>2513</v>
      </c>
      <c r="F10348" s="1" t="s">
        <v>13025</v>
      </c>
      <c r="G10348" s="1" t="s">
        <v>103</v>
      </c>
      <c r="H10348" s="1" t="s">
        <v>437</v>
      </c>
      <c r="I10348" s="1">
        <v>5.7</v>
      </c>
      <c r="J10348" s="1">
        <v>2023</v>
      </c>
      <c r="K10348" s="1">
        <v>349999</v>
      </c>
      <c r="L10348" s="1">
        <v>0</v>
      </c>
      <c r="M10348" s="1">
        <f t="array" ref="M10348">SUMPRODUCT(MAX(ISNUMBER(SEARCH('Class Rules'!$B$6:$B$85,$E10348))*ISNUMBER(SEARCH('Class Rules'!$C$6:$C$85,$F10348))*'Class Rules'!$A$6:$A$85))</f>
        <v>45</v>
      </c>
      <c r="N10348" s="1" t="str">
        <f t="array" ref="N10348">IF($M10348=0,'Class Rules'!$D$3,INDEX('Class Rules'!$D$6:$D$85,MATCH($M10348,'Class Rules'!$A$6:$A$85,0)))</f>
        <v>Freight LDV</v>
      </c>
      <c r="O10348" s="1" t="str">
        <f t="array" ref="O10348">IF(SUMPRODUCT(MAX(ISNUMBER(SEARCH(Fuel_Rules!$A$6:$A$30,$E10348))*ISNUMBER(SEARCH(Fuel_Rules!$B$6:$B$30,$F10348))*(Fuel_Rules!$A$6:$A$30&lt;&gt;"")))&gt;0,"Plug-in hybrid",IF($G10348="Diesel","Diesel","Gasoline"))</f>
        <v>Gasoline</v>
      </c>
    </row>
    <row r="10349" spans="1:15" ht="15" customHeight="1" x14ac:dyDescent="0.25">
      <c r="A10349" s="1">
        <v>2022</v>
      </c>
      <c r="B10349" s="1" t="s">
        <v>12135</v>
      </c>
      <c r="C10349" s="1" t="s">
        <v>11917</v>
      </c>
      <c r="D10349" s="1" t="s">
        <v>13026</v>
      </c>
      <c r="E10349" s="1" t="s">
        <v>2513</v>
      </c>
      <c r="F10349" s="1" t="s">
        <v>13027</v>
      </c>
      <c r="G10349" s="1" t="s">
        <v>103</v>
      </c>
      <c r="H10349" s="1" t="s">
        <v>437</v>
      </c>
      <c r="I10349" s="1">
        <v>5.7</v>
      </c>
      <c r="J10349" s="1">
        <v>2023</v>
      </c>
      <c r="K10349" s="1">
        <v>359999</v>
      </c>
      <c r="L10349" s="1">
        <v>0</v>
      </c>
      <c r="M10349" s="1">
        <f t="array" ref="M10349">SUMPRODUCT(MAX(ISNUMBER(SEARCH('Class Rules'!$B$6:$B$85,$E10349))*ISNUMBER(SEARCH('Class Rules'!$C$6:$C$85,$F10349))*'Class Rules'!$A$6:$A$85))</f>
        <v>45</v>
      </c>
      <c r="N10349" s="1" t="str">
        <f t="array" ref="N10349">IF($M10349=0,'Class Rules'!$D$3,INDEX('Class Rules'!$D$6:$D$85,MATCH($M10349,'Class Rules'!$A$6:$A$85,0)))</f>
        <v>Freight LDV</v>
      </c>
      <c r="O10349" s="1" t="str">
        <f t="array" ref="O10349">IF(SUMPRODUCT(MAX(ISNUMBER(SEARCH(Fuel_Rules!$A$6:$A$30,$E10349))*ISNUMBER(SEARCH(Fuel_Rules!$B$6:$B$30,$F10349))*(Fuel_Rules!$A$6:$A$30&lt;&gt;"")))&gt;0,"Plug-in hybrid",IF($G10349="Diesel","Diesel","Gasoline"))</f>
        <v>Gasoline</v>
      </c>
    </row>
    <row r="10350" spans="1:15" ht="15" customHeight="1" x14ac:dyDescent="0.25">
      <c r="A10350" s="1">
        <v>2022</v>
      </c>
      <c r="B10350" s="1" t="s">
        <v>12135</v>
      </c>
      <c r="C10350" s="1" t="s">
        <v>2524</v>
      </c>
      <c r="D10350" s="1" t="s">
        <v>13028</v>
      </c>
      <c r="E10350" s="1" t="s">
        <v>2526</v>
      </c>
      <c r="F10350" s="1" t="s">
        <v>2527</v>
      </c>
      <c r="G10350" s="1" t="s">
        <v>105</v>
      </c>
      <c r="H10350" s="1" t="s">
        <v>298</v>
      </c>
      <c r="I10350" s="1">
        <v>2.2999999999999998</v>
      </c>
      <c r="J10350" s="1">
        <v>2023</v>
      </c>
      <c r="K10350" s="1">
        <v>185166</v>
      </c>
      <c r="L10350" s="1">
        <v>0</v>
      </c>
      <c r="M10350" s="1">
        <f t="array" ref="M10350">SUMPRODUCT(MAX(ISNUMBER(SEARCH('Class Rules'!$B$6:$B$85,$E10350))*ISNUMBER(SEARCH('Class Rules'!$C$6:$C$85,$F10350))*'Class Rules'!$A$6:$A$85))</f>
        <v>21</v>
      </c>
      <c r="N10350" s="1" t="str">
        <f t="array" ref="N10350">IF($M10350=0,'Class Rules'!$D$3,INDEX('Class Rules'!$D$6:$D$85,MATCH($M10350,'Class Rules'!$A$6:$A$85,0)))</f>
        <v>Freight LDV</v>
      </c>
      <c r="O10350" s="1" t="str">
        <f t="array" ref="O10350">IF(SUMPRODUCT(MAX(ISNUMBER(SEARCH(Fuel_Rules!$A$6:$A$30,$E10350))*ISNUMBER(SEARCH(Fuel_Rules!$B$6:$B$30,$F10350))*(Fuel_Rules!$A$6:$A$30&lt;&gt;"")))&gt;0,"Plug-in hybrid",IF($G10350="Diesel","Diesel","Gasoline"))</f>
        <v>Diesel</v>
      </c>
    </row>
    <row r="10351" spans="1:15" ht="15" customHeight="1" x14ac:dyDescent="0.25">
      <c r="A10351" s="1">
        <v>2022</v>
      </c>
      <c r="B10351" s="1" t="s">
        <v>12135</v>
      </c>
      <c r="C10351" s="1" t="s">
        <v>2524</v>
      </c>
      <c r="D10351" s="1" t="s">
        <v>13029</v>
      </c>
      <c r="E10351" s="1" t="s">
        <v>2526</v>
      </c>
      <c r="F10351" s="1" t="s">
        <v>2527</v>
      </c>
      <c r="G10351" s="1" t="s">
        <v>105</v>
      </c>
      <c r="H10351" s="1" t="s">
        <v>298</v>
      </c>
      <c r="I10351" s="1">
        <v>2.2999999999999998</v>
      </c>
      <c r="J10351" s="1">
        <v>2023</v>
      </c>
      <c r="K10351" s="1">
        <v>177458</v>
      </c>
      <c r="L10351" s="1">
        <v>0</v>
      </c>
      <c r="M10351" s="1">
        <f t="array" ref="M10351">SUMPRODUCT(MAX(ISNUMBER(SEARCH('Class Rules'!$B$6:$B$85,$E10351))*ISNUMBER(SEARCH('Class Rules'!$C$6:$C$85,$F10351))*'Class Rules'!$A$6:$A$85))</f>
        <v>21</v>
      </c>
      <c r="N10351" s="1" t="str">
        <f t="array" ref="N10351">IF($M10351=0,'Class Rules'!$D$3,INDEX('Class Rules'!$D$6:$D$85,MATCH($M10351,'Class Rules'!$A$6:$A$85,0)))</f>
        <v>Freight LDV</v>
      </c>
      <c r="O10351" s="1" t="str">
        <f t="array" ref="O10351">IF(SUMPRODUCT(MAX(ISNUMBER(SEARCH(Fuel_Rules!$A$6:$A$30,$E10351))*ISNUMBER(SEARCH(Fuel_Rules!$B$6:$B$30,$F10351))*(Fuel_Rules!$A$6:$A$30&lt;&gt;"")))&gt;0,"Plug-in hybrid",IF($G10351="Diesel","Diesel","Gasoline"))</f>
        <v>Diesel</v>
      </c>
    </row>
    <row r="10352" spans="1:15" ht="15" customHeight="1" x14ac:dyDescent="0.25">
      <c r="A10352" s="1">
        <v>2022</v>
      </c>
      <c r="B10352" s="1" t="s">
        <v>12135</v>
      </c>
      <c r="C10352" s="1" t="s">
        <v>2528</v>
      </c>
      <c r="D10352" s="1" t="s">
        <v>13030</v>
      </c>
      <c r="E10352" s="1" t="s">
        <v>2526</v>
      </c>
      <c r="F10352" s="1" t="s">
        <v>2530</v>
      </c>
      <c r="G10352" s="1" t="s">
        <v>105</v>
      </c>
      <c r="H10352" s="1" t="s">
        <v>298</v>
      </c>
      <c r="I10352" s="1">
        <v>2.2999999999999998</v>
      </c>
      <c r="J10352" s="1">
        <v>2023</v>
      </c>
      <c r="K10352" s="1">
        <v>204036</v>
      </c>
      <c r="L10352" s="1">
        <v>0</v>
      </c>
      <c r="M10352" s="1">
        <f t="array" ref="M10352">SUMPRODUCT(MAX(ISNUMBER(SEARCH('Class Rules'!$B$6:$B$85,$E10352))*ISNUMBER(SEARCH('Class Rules'!$C$6:$C$85,$F10352))*'Class Rules'!$A$6:$A$85))</f>
        <v>21</v>
      </c>
      <c r="N10352" s="1" t="str">
        <f t="array" ref="N10352">IF($M10352=0,'Class Rules'!$D$3,INDEX('Class Rules'!$D$6:$D$85,MATCH($M10352,'Class Rules'!$A$6:$A$85,0)))</f>
        <v>Freight LDV</v>
      </c>
      <c r="O10352" s="1" t="str">
        <f t="array" ref="O10352">IF(SUMPRODUCT(MAX(ISNUMBER(SEARCH(Fuel_Rules!$A$6:$A$30,$E10352))*ISNUMBER(SEARCH(Fuel_Rules!$B$6:$B$30,$F10352))*(Fuel_Rules!$A$6:$A$30&lt;&gt;"")))&gt;0,"Plug-in hybrid",IF($G10352="Diesel","Diesel","Gasoline"))</f>
        <v>Diesel</v>
      </c>
    </row>
    <row r="10353" spans="1:15" ht="15" customHeight="1" x14ac:dyDescent="0.25">
      <c r="A10353" s="1">
        <v>2022</v>
      </c>
      <c r="B10353" s="1" t="s">
        <v>12135</v>
      </c>
      <c r="C10353" s="1" t="s">
        <v>2528</v>
      </c>
      <c r="D10353" s="1" t="s">
        <v>13031</v>
      </c>
      <c r="E10353" s="1" t="s">
        <v>2526</v>
      </c>
      <c r="F10353" s="1" t="s">
        <v>2530</v>
      </c>
      <c r="G10353" s="1" t="s">
        <v>105</v>
      </c>
      <c r="H10353" s="1" t="s">
        <v>298</v>
      </c>
      <c r="I10353" s="1">
        <v>2.2999999999999998</v>
      </c>
      <c r="J10353" s="1">
        <v>2023</v>
      </c>
      <c r="K10353" s="1">
        <v>188784</v>
      </c>
      <c r="L10353" s="1">
        <v>0</v>
      </c>
      <c r="M10353" s="1">
        <f t="array" ref="M10353">SUMPRODUCT(MAX(ISNUMBER(SEARCH('Class Rules'!$B$6:$B$85,$E10353))*ISNUMBER(SEARCH('Class Rules'!$C$6:$C$85,$F10353))*'Class Rules'!$A$6:$A$85))</f>
        <v>21</v>
      </c>
      <c r="N10353" s="1" t="str">
        <f t="array" ref="N10353">IF($M10353=0,'Class Rules'!$D$3,INDEX('Class Rules'!$D$6:$D$85,MATCH($M10353,'Class Rules'!$A$6:$A$85,0)))</f>
        <v>Freight LDV</v>
      </c>
      <c r="O10353" s="1" t="str">
        <f t="array" ref="O10353">IF(SUMPRODUCT(MAX(ISNUMBER(SEARCH(Fuel_Rules!$A$6:$A$30,$E10353))*ISNUMBER(SEARCH(Fuel_Rules!$B$6:$B$30,$F10353))*(Fuel_Rules!$A$6:$A$30&lt;&gt;"")))&gt;0,"Plug-in hybrid",IF($G10353="Diesel","Diesel","Gasoline"))</f>
        <v>Diesel</v>
      </c>
    </row>
    <row r="10354" spans="1:15" ht="15" customHeight="1" x14ac:dyDescent="0.25">
      <c r="A10354" s="1">
        <v>2022</v>
      </c>
      <c r="B10354" s="1" t="s">
        <v>12135</v>
      </c>
      <c r="C10354" s="1" t="s">
        <v>2531</v>
      </c>
      <c r="D10354" s="1" t="s">
        <v>13032</v>
      </c>
      <c r="E10354" s="1" t="s">
        <v>2526</v>
      </c>
      <c r="F10354" s="1" t="s">
        <v>2533</v>
      </c>
      <c r="G10354" s="1" t="s">
        <v>105</v>
      </c>
      <c r="H10354" s="1" t="s">
        <v>298</v>
      </c>
      <c r="I10354" s="1">
        <v>2.2999999999999998</v>
      </c>
      <c r="J10354" s="1">
        <v>2023</v>
      </c>
      <c r="K10354" s="1">
        <v>208379</v>
      </c>
      <c r="L10354" s="1">
        <v>0</v>
      </c>
      <c r="M10354" s="1">
        <f t="array" ref="M10354">SUMPRODUCT(MAX(ISNUMBER(SEARCH('Class Rules'!$B$6:$B$85,$E10354))*ISNUMBER(SEARCH('Class Rules'!$C$6:$C$85,$F10354))*'Class Rules'!$A$6:$A$85))</f>
        <v>21</v>
      </c>
      <c r="N10354" s="1" t="str">
        <f t="array" ref="N10354">IF($M10354=0,'Class Rules'!$D$3,INDEX('Class Rules'!$D$6:$D$85,MATCH($M10354,'Class Rules'!$A$6:$A$85,0)))</f>
        <v>Freight LDV</v>
      </c>
      <c r="O10354" s="1" t="str">
        <f t="array" ref="O10354">IF(SUMPRODUCT(MAX(ISNUMBER(SEARCH(Fuel_Rules!$A$6:$A$30,$E10354))*ISNUMBER(SEARCH(Fuel_Rules!$B$6:$B$30,$F10354))*(Fuel_Rules!$A$6:$A$30&lt;&gt;"")))&gt;0,"Plug-in hybrid",IF($G10354="Diesel","Diesel","Gasoline"))</f>
        <v>Diesel</v>
      </c>
    </row>
    <row r="10355" spans="1:15" ht="15" customHeight="1" x14ac:dyDescent="0.25">
      <c r="A10355" s="1">
        <v>2022</v>
      </c>
      <c r="B10355" s="1" t="s">
        <v>12135</v>
      </c>
      <c r="C10355" s="1" t="s">
        <v>2531</v>
      </c>
      <c r="D10355" s="1" t="s">
        <v>13033</v>
      </c>
      <c r="E10355" s="1" t="s">
        <v>2526</v>
      </c>
      <c r="F10355" s="1" t="s">
        <v>2533</v>
      </c>
      <c r="G10355" s="1" t="s">
        <v>105</v>
      </c>
      <c r="H10355" s="1" t="s">
        <v>298</v>
      </c>
      <c r="I10355" s="1">
        <v>2.2999999999999998</v>
      </c>
      <c r="J10355" s="1">
        <v>2023</v>
      </c>
      <c r="K10355" s="1">
        <v>191236</v>
      </c>
      <c r="L10355" s="1">
        <v>0</v>
      </c>
      <c r="M10355" s="1">
        <f t="array" ref="M10355">SUMPRODUCT(MAX(ISNUMBER(SEARCH('Class Rules'!$B$6:$B$85,$E10355))*ISNUMBER(SEARCH('Class Rules'!$C$6:$C$85,$F10355))*'Class Rules'!$A$6:$A$85))</f>
        <v>21</v>
      </c>
      <c r="N10355" s="1" t="str">
        <f t="array" ref="N10355">IF($M10355=0,'Class Rules'!$D$3,INDEX('Class Rules'!$D$6:$D$85,MATCH($M10355,'Class Rules'!$A$6:$A$85,0)))</f>
        <v>Freight LDV</v>
      </c>
      <c r="O10355" s="1" t="str">
        <f t="array" ref="O10355">IF(SUMPRODUCT(MAX(ISNUMBER(SEARCH(Fuel_Rules!$A$6:$A$30,$E10355))*ISNUMBER(SEARCH(Fuel_Rules!$B$6:$B$30,$F10355))*(Fuel_Rules!$A$6:$A$30&lt;&gt;"")))&gt;0,"Plug-in hybrid",IF($G10355="Diesel","Diesel","Gasoline"))</f>
        <v>Diesel</v>
      </c>
    </row>
    <row r="10356" spans="1:15" ht="15" customHeight="1" x14ac:dyDescent="0.25">
      <c r="A10356" s="1">
        <v>2022</v>
      </c>
      <c r="B10356" s="1" t="s">
        <v>12135</v>
      </c>
      <c r="C10356" s="1" t="s">
        <v>2534</v>
      </c>
      <c r="D10356" s="1" t="s">
        <v>13034</v>
      </c>
      <c r="E10356" s="1" t="s">
        <v>2526</v>
      </c>
      <c r="F10356" s="1" t="s">
        <v>2536</v>
      </c>
      <c r="G10356" s="1" t="s">
        <v>105</v>
      </c>
      <c r="H10356" s="1" t="s">
        <v>298</v>
      </c>
      <c r="I10356" s="1">
        <v>2.2999999999999998</v>
      </c>
      <c r="J10356" s="1">
        <v>2023</v>
      </c>
      <c r="K10356" s="1">
        <v>218325</v>
      </c>
      <c r="L10356" s="1">
        <v>0</v>
      </c>
      <c r="M10356" s="1">
        <f t="array" ref="M10356">SUMPRODUCT(MAX(ISNUMBER(SEARCH('Class Rules'!$B$6:$B$85,$E10356))*ISNUMBER(SEARCH('Class Rules'!$C$6:$C$85,$F10356))*'Class Rules'!$A$6:$A$85))</f>
        <v>21</v>
      </c>
      <c r="N10356" s="1" t="str">
        <f t="array" ref="N10356">IF($M10356=0,'Class Rules'!$D$3,INDEX('Class Rules'!$D$6:$D$85,MATCH($M10356,'Class Rules'!$A$6:$A$85,0)))</f>
        <v>Freight LDV</v>
      </c>
      <c r="O10356" s="1" t="str">
        <f t="array" ref="O10356">IF(SUMPRODUCT(MAX(ISNUMBER(SEARCH(Fuel_Rules!$A$6:$A$30,$E10356))*ISNUMBER(SEARCH(Fuel_Rules!$B$6:$B$30,$F10356))*(Fuel_Rules!$A$6:$A$30&lt;&gt;"")))&gt;0,"Plug-in hybrid",IF($G10356="Diesel","Diesel","Gasoline"))</f>
        <v>Diesel</v>
      </c>
    </row>
    <row r="10357" spans="1:15" ht="15" customHeight="1" x14ac:dyDescent="0.25">
      <c r="A10357" s="1">
        <v>2022</v>
      </c>
      <c r="B10357" s="1" t="s">
        <v>12135</v>
      </c>
      <c r="C10357" s="1" t="s">
        <v>2534</v>
      </c>
      <c r="D10357" s="1" t="s">
        <v>13035</v>
      </c>
      <c r="E10357" s="1" t="s">
        <v>2526</v>
      </c>
      <c r="F10357" s="1" t="s">
        <v>2536</v>
      </c>
      <c r="G10357" s="1" t="s">
        <v>105</v>
      </c>
      <c r="H10357" s="1" t="s">
        <v>298</v>
      </c>
      <c r="I10357" s="1">
        <v>2.2999999999999998</v>
      </c>
      <c r="J10357" s="1">
        <v>2023</v>
      </c>
      <c r="K10357" s="1">
        <v>202125</v>
      </c>
      <c r="L10357" s="1">
        <v>0</v>
      </c>
      <c r="M10357" s="1">
        <f t="array" ref="M10357">SUMPRODUCT(MAX(ISNUMBER(SEARCH('Class Rules'!$B$6:$B$85,$E10357))*ISNUMBER(SEARCH('Class Rules'!$C$6:$C$85,$F10357))*'Class Rules'!$A$6:$A$85))</f>
        <v>21</v>
      </c>
      <c r="N10357" s="1" t="str">
        <f t="array" ref="N10357">IF($M10357=0,'Class Rules'!$D$3,INDEX('Class Rules'!$D$6:$D$85,MATCH($M10357,'Class Rules'!$A$6:$A$85,0)))</f>
        <v>Freight LDV</v>
      </c>
      <c r="O10357" s="1" t="str">
        <f t="array" ref="O10357">IF(SUMPRODUCT(MAX(ISNUMBER(SEARCH(Fuel_Rules!$A$6:$A$30,$E10357))*ISNUMBER(SEARCH(Fuel_Rules!$B$6:$B$30,$F10357))*(Fuel_Rules!$A$6:$A$30&lt;&gt;"")))&gt;0,"Plug-in hybrid",IF($G10357="Diesel","Diesel","Gasoline"))</f>
        <v>Diesel</v>
      </c>
    </row>
    <row r="10358" spans="1:15" ht="15" customHeight="1" x14ac:dyDescent="0.25">
      <c r="A10358" s="1">
        <v>2022</v>
      </c>
      <c r="B10358" s="1" t="s">
        <v>12135</v>
      </c>
      <c r="C10358" s="1" t="s">
        <v>2540</v>
      </c>
      <c r="D10358" s="1" t="s">
        <v>13036</v>
      </c>
      <c r="E10358" s="1" t="s">
        <v>2526</v>
      </c>
      <c r="F10358" s="1" t="s">
        <v>2542</v>
      </c>
      <c r="G10358" s="1" t="s">
        <v>105</v>
      </c>
      <c r="H10358" s="1" t="s">
        <v>298</v>
      </c>
      <c r="I10358" s="1">
        <v>2.2999999999999998</v>
      </c>
      <c r="J10358" s="1">
        <v>2023</v>
      </c>
      <c r="K10358" s="1">
        <v>224895</v>
      </c>
      <c r="L10358" s="1">
        <v>0</v>
      </c>
      <c r="M10358" s="1">
        <f t="array" ref="M10358">SUMPRODUCT(MAX(ISNUMBER(SEARCH('Class Rules'!$B$6:$B$85,$E10358))*ISNUMBER(SEARCH('Class Rules'!$C$6:$C$85,$F10358))*'Class Rules'!$A$6:$A$85))</f>
        <v>71</v>
      </c>
      <c r="N10358" s="1" t="str">
        <f t="array" ref="N10358">IF($M10358=0,'Class Rules'!$D$3,INDEX('Class Rules'!$D$6:$D$85,MATCH($M10358,'Class Rules'!$A$6:$A$85,0)))</f>
        <v>Passenger LDV</v>
      </c>
      <c r="O10358" s="1" t="str">
        <f t="array" ref="O10358">IF(SUMPRODUCT(MAX(ISNUMBER(SEARCH(Fuel_Rules!$A$6:$A$30,$E10358))*ISNUMBER(SEARCH(Fuel_Rules!$B$6:$B$30,$F10358))*(Fuel_Rules!$A$6:$A$30&lt;&gt;"")))&gt;0,"Plug-in hybrid",IF($G10358="Diesel","Diesel","Gasoline"))</f>
        <v>Diesel</v>
      </c>
    </row>
    <row r="10359" spans="1:15" ht="15" customHeight="1" x14ac:dyDescent="0.25">
      <c r="A10359" s="1">
        <v>2022</v>
      </c>
      <c r="B10359" s="1" t="s">
        <v>12135</v>
      </c>
      <c r="C10359" s="1" t="s">
        <v>2540</v>
      </c>
      <c r="D10359" s="1" t="s">
        <v>13037</v>
      </c>
      <c r="E10359" s="1" t="s">
        <v>2526</v>
      </c>
      <c r="F10359" s="1" t="s">
        <v>2542</v>
      </c>
      <c r="G10359" s="1" t="s">
        <v>105</v>
      </c>
      <c r="H10359" s="1" t="s">
        <v>298</v>
      </c>
      <c r="I10359" s="1">
        <v>2.2999999999999998</v>
      </c>
      <c r="J10359" s="1">
        <v>2023</v>
      </c>
      <c r="K10359" s="1">
        <v>204531</v>
      </c>
      <c r="L10359" s="1">
        <v>0</v>
      </c>
      <c r="M10359" s="1">
        <f t="array" ref="M10359">SUMPRODUCT(MAX(ISNUMBER(SEARCH('Class Rules'!$B$6:$B$85,$E10359))*ISNUMBER(SEARCH('Class Rules'!$C$6:$C$85,$F10359))*'Class Rules'!$A$6:$A$85))</f>
        <v>71</v>
      </c>
      <c r="N10359" s="1" t="str">
        <f t="array" ref="N10359">IF($M10359=0,'Class Rules'!$D$3,INDEX('Class Rules'!$D$6:$D$85,MATCH($M10359,'Class Rules'!$A$6:$A$85,0)))</f>
        <v>Passenger LDV</v>
      </c>
      <c r="O10359" s="1" t="str">
        <f t="array" ref="O10359">IF(SUMPRODUCT(MAX(ISNUMBER(SEARCH(Fuel_Rules!$A$6:$A$30,$E10359))*ISNUMBER(SEARCH(Fuel_Rules!$B$6:$B$30,$F10359))*(Fuel_Rules!$A$6:$A$30&lt;&gt;"")))&gt;0,"Plug-in hybrid",IF($G10359="Diesel","Diesel","Gasoline"))</f>
        <v>Diesel</v>
      </c>
    </row>
    <row r="10360" spans="1:15" ht="15" customHeight="1" x14ac:dyDescent="0.25">
      <c r="A10360" s="1">
        <v>2022</v>
      </c>
      <c r="B10360" s="1" t="s">
        <v>12135</v>
      </c>
      <c r="C10360" s="1" t="s">
        <v>2543</v>
      </c>
      <c r="D10360" s="1" t="s">
        <v>13038</v>
      </c>
      <c r="E10360" s="1" t="s">
        <v>2526</v>
      </c>
      <c r="F10360" s="1" t="s">
        <v>2545</v>
      </c>
      <c r="G10360" s="1" t="s">
        <v>105</v>
      </c>
      <c r="H10360" s="1" t="s">
        <v>298</v>
      </c>
      <c r="I10360" s="1">
        <v>2.2999999999999998</v>
      </c>
      <c r="J10360" s="1">
        <v>2023</v>
      </c>
      <c r="K10360" s="1">
        <v>273266</v>
      </c>
      <c r="L10360" s="1">
        <v>0</v>
      </c>
      <c r="M10360" s="1">
        <f t="array" ref="M10360">SUMPRODUCT(MAX(ISNUMBER(SEARCH('Class Rules'!$B$6:$B$85,$E10360))*ISNUMBER(SEARCH('Class Rules'!$C$6:$C$85,$F10360))*'Class Rules'!$A$6:$A$85))</f>
        <v>67</v>
      </c>
      <c r="N10360" s="1" t="str">
        <f t="array" ref="N10360">IF($M10360=0,'Class Rules'!$D$3,INDEX('Class Rules'!$D$6:$D$85,MATCH($M10360,'Class Rules'!$A$6:$A$85,0)))</f>
        <v>Passenger HDV</v>
      </c>
      <c r="O10360" s="1" t="str">
        <f t="array" ref="O10360">IF(SUMPRODUCT(MAX(ISNUMBER(SEARCH(Fuel_Rules!$A$6:$A$30,$E10360))*ISNUMBER(SEARCH(Fuel_Rules!$B$6:$B$30,$F10360))*(Fuel_Rules!$A$6:$A$30&lt;&gt;"")))&gt;0,"Plug-in hybrid",IF($G10360="Diesel","Diesel","Gasoline"))</f>
        <v>Diesel</v>
      </c>
    </row>
    <row r="10361" spans="1:15" ht="15" customHeight="1" x14ac:dyDescent="0.25">
      <c r="A10361" s="1">
        <v>2022</v>
      </c>
      <c r="B10361" s="1" t="s">
        <v>12135</v>
      </c>
      <c r="C10361" s="1" t="s">
        <v>2543</v>
      </c>
      <c r="D10361" s="1" t="s">
        <v>13039</v>
      </c>
      <c r="E10361" s="1" t="s">
        <v>2526</v>
      </c>
      <c r="F10361" s="1" t="s">
        <v>2545</v>
      </c>
      <c r="G10361" s="1" t="s">
        <v>105</v>
      </c>
      <c r="H10361" s="1" t="s">
        <v>298</v>
      </c>
      <c r="I10361" s="1">
        <v>2.2999999999999998</v>
      </c>
      <c r="J10361" s="1">
        <v>2023</v>
      </c>
      <c r="K10361" s="1">
        <v>249657</v>
      </c>
      <c r="L10361" s="1">
        <v>0</v>
      </c>
      <c r="M10361" s="1">
        <f t="array" ref="M10361">SUMPRODUCT(MAX(ISNUMBER(SEARCH('Class Rules'!$B$6:$B$85,$E10361))*ISNUMBER(SEARCH('Class Rules'!$C$6:$C$85,$F10361))*'Class Rules'!$A$6:$A$85))</f>
        <v>67</v>
      </c>
      <c r="N10361" s="1" t="str">
        <f t="array" ref="N10361">IF($M10361=0,'Class Rules'!$D$3,INDEX('Class Rules'!$D$6:$D$85,MATCH($M10361,'Class Rules'!$A$6:$A$85,0)))</f>
        <v>Passenger HDV</v>
      </c>
      <c r="O10361" s="1" t="str">
        <f t="array" ref="O10361">IF(SUMPRODUCT(MAX(ISNUMBER(SEARCH(Fuel_Rules!$A$6:$A$30,$E10361))*ISNUMBER(SEARCH(Fuel_Rules!$B$6:$B$30,$F10361))*(Fuel_Rules!$A$6:$A$30&lt;&gt;"")))&gt;0,"Plug-in hybrid",IF($G10361="Diesel","Diesel","Gasoline"))</f>
        <v>Diesel</v>
      </c>
    </row>
    <row r="10362" spans="1:15" ht="15" customHeight="1" x14ac:dyDescent="0.25">
      <c r="A10362" s="1">
        <v>2022</v>
      </c>
      <c r="B10362" s="1" t="s">
        <v>12135</v>
      </c>
      <c r="C10362" s="1" t="s">
        <v>2573</v>
      </c>
      <c r="D10362" s="1" t="s">
        <v>13040</v>
      </c>
      <c r="E10362" s="1" t="s">
        <v>2526</v>
      </c>
      <c r="F10362" s="1" t="s">
        <v>2575</v>
      </c>
      <c r="G10362" s="1" t="s">
        <v>103</v>
      </c>
      <c r="H10362" s="1" t="s">
        <v>298</v>
      </c>
      <c r="I10362" s="1">
        <v>1</v>
      </c>
      <c r="J10362" s="1">
        <v>2023</v>
      </c>
      <c r="K10362" s="1">
        <v>65442</v>
      </c>
      <c r="L10362" s="1">
        <v>0</v>
      </c>
      <c r="M10362" s="1">
        <f t="array" ref="M10362">SUMPRODUCT(MAX(ISNUMBER(SEARCH('Class Rules'!$B$6:$B$85,$E10362))*ISNUMBER(SEARCH('Class Rules'!$C$6:$C$85,$F10362))*'Class Rules'!$A$6:$A$85))</f>
        <v>0</v>
      </c>
      <c r="N10362" s="1" t="str">
        <f t="array" ref="N10362">IF($M10362=0,'Class Rules'!$D$3,INDEX('Class Rules'!$D$6:$D$85,MATCH($M10362,'Class Rules'!$A$6:$A$85,0)))</f>
        <v>Passenger LDV</v>
      </c>
      <c r="O10362" s="1" t="str">
        <f t="array" ref="O10362">IF(SUMPRODUCT(MAX(ISNUMBER(SEARCH(Fuel_Rules!$A$6:$A$30,$E10362))*ISNUMBER(SEARCH(Fuel_Rules!$B$6:$B$30,$F10362))*(Fuel_Rules!$A$6:$A$30&lt;&gt;"")))&gt;0,"Plug-in hybrid",IF($G10362="Diesel","Diesel","Gasoline"))</f>
        <v>Gasoline</v>
      </c>
    </row>
    <row r="10363" spans="1:15" ht="15" customHeight="1" x14ac:dyDescent="0.25">
      <c r="A10363" s="1">
        <v>2022</v>
      </c>
      <c r="B10363" s="1" t="s">
        <v>12135</v>
      </c>
      <c r="C10363" s="1" t="s">
        <v>2573</v>
      </c>
      <c r="D10363" s="1" t="s">
        <v>13041</v>
      </c>
      <c r="E10363" s="1" t="s">
        <v>2526</v>
      </c>
      <c r="F10363" s="1" t="s">
        <v>2575</v>
      </c>
      <c r="G10363" s="1" t="s">
        <v>103</v>
      </c>
      <c r="H10363" s="1" t="s">
        <v>298</v>
      </c>
      <c r="I10363" s="1">
        <v>1</v>
      </c>
      <c r="J10363" s="1">
        <v>2023</v>
      </c>
      <c r="K10363" s="1">
        <v>61292</v>
      </c>
      <c r="L10363" s="1">
        <v>0</v>
      </c>
      <c r="M10363" s="1">
        <f t="array" ref="M10363">SUMPRODUCT(MAX(ISNUMBER(SEARCH('Class Rules'!$B$6:$B$85,$E10363))*ISNUMBER(SEARCH('Class Rules'!$C$6:$C$85,$F10363))*'Class Rules'!$A$6:$A$85))</f>
        <v>0</v>
      </c>
      <c r="N10363" s="1" t="str">
        <f t="array" ref="N10363">IF($M10363=0,'Class Rules'!$D$3,INDEX('Class Rules'!$D$6:$D$85,MATCH($M10363,'Class Rules'!$A$6:$A$85,0)))</f>
        <v>Passenger LDV</v>
      </c>
      <c r="O10363" s="1" t="str">
        <f t="array" ref="O10363">IF(SUMPRODUCT(MAX(ISNUMBER(SEARCH(Fuel_Rules!$A$6:$A$30,$E10363))*ISNUMBER(SEARCH(Fuel_Rules!$B$6:$B$30,$F10363))*(Fuel_Rules!$A$6:$A$30&lt;&gt;"")))&gt;0,"Plug-in hybrid",IF($G10363="Diesel","Diesel","Gasoline"))</f>
        <v>Gasoline</v>
      </c>
    </row>
    <row r="10364" spans="1:15" ht="15" customHeight="1" x14ac:dyDescent="0.25">
      <c r="A10364" s="1">
        <v>2022</v>
      </c>
      <c r="B10364" s="1" t="s">
        <v>12135</v>
      </c>
      <c r="C10364" s="1" t="s">
        <v>2576</v>
      </c>
      <c r="D10364" s="1" t="s">
        <v>13042</v>
      </c>
      <c r="E10364" s="1" t="s">
        <v>2526</v>
      </c>
      <c r="F10364" s="1" t="s">
        <v>2578</v>
      </c>
      <c r="G10364" s="1" t="s">
        <v>103</v>
      </c>
      <c r="H10364" s="1" t="s">
        <v>298</v>
      </c>
      <c r="I10364" s="1">
        <v>1</v>
      </c>
      <c r="J10364" s="1">
        <v>2023</v>
      </c>
      <c r="K10364" s="1">
        <v>68782</v>
      </c>
      <c r="L10364" s="1">
        <v>0</v>
      </c>
      <c r="M10364" s="1">
        <f t="array" ref="M10364">SUMPRODUCT(MAX(ISNUMBER(SEARCH('Class Rules'!$B$6:$B$85,$E10364))*ISNUMBER(SEARCH('Class Rules'!$C$6:$C$85,$F10364))*'Class Rules'!$A$6:$A$85))</f>
        <v>0</v>
      </c>
      <c r="N10364" s="1" t="str">
        <f t="array" ref="N10364">IF($M10364=0,'Class Rules'!$D$3,INDEX('Class Rules'!$D$6:$D$85,MATCH($M10364,'Class Rules'!$A$6:$A$85,0)))</f>
        <v>Passenger LDV</v>
      </c>
      <c r="O10364" s="1" t="str">
        <f t="array" ref="O10364">IF(SUMPRODUCT(MAX(ISNUMBER(SEARCH(Fuel_Rules!$A$6:$A$30,$E10364))*ISNUMBER(SEARCH(Fuel_Rules!$B$6:$B$30,$F10364))*(Fuel_Rules!$A$6:$A$30&lt;&gt;"")))&gt;0,"Plug-in hybrid",IF($G10364="Diesel","Diesel","Gasoline"))</f>
        <v>Gasoline</v>
      </c>
    </row>
    <row r="10365" spans="1:15" ht="15" customHeight="1" x14ac:dyDescent="0.25">
      <c r="A10365" s="1">
        <v>2022</v>
      </c>
      <c r="B10365" s="1" t="s">
        <v>12135</v>
      </c>
      <c r="C10365" s="1" t="s">
        <v>2576</v>
      </c>
      <c r="D10365" s="1" t="s">
        <v>13043</v>
      </c>
      <c r="E10365" s="1" t="s">
        <v>2526</v>
      </c>
      <c r="F10365" s="1" t="s">
        <v>2578</v>
      </c>
      <c r="G10365" s="1" t="s">
        <v>103</v>
      </c>
      <c r="H10365" s="1" t="s">
        <v>298</v>
      </c>
      <c r="I10365" s="1">
        <v>1</v>
      </c>
      <c r="J10365" s="1">
        <v>2023</v>
      </c>
      <c r="K10365" s="1">
        <v>64996</v>
      </c>
      <c r="L10365" s="1">
        <v>0</v>
      </c>
      <c r="M10365" s="1">
        <f t="array" ref="M10365">SUMPRODUCT(MAX(ISNUMBER(SEARCH('Class Rules'!$B$6:$B$85,$E10365))*ISNUMBER(SEARCH('Class Rules'!$C$6:$C$85,$F10365))*'Class Rules'!$A$6:$A$85))</f>
        <v>0</v>
      </c>
      <c r="N10365" s="1" t="str">
        <f t="array" ref="N10365">IF($M10365=0,'Class Rules'!$D$3,INDEX('Class Rules'!$D$6:$D$85,MATCH($M10365,'Class Rules'!$A$6:$A$85,0)))</f>
        <v>Passenger LDV</v>
      </c>
      <c r="O10365" s="1" t="str">
        <f t="array" ref="O10365">IF(SUMPRODUCT(MAX(ISNUMBER(SEARCH(Fuel_Rules!$A$6:$A$30,$E10365))*ISNUMBER(SEARCH(Fuel_Rules!$B$6:$B$30,$F10365))*(Fuel_Rules!$A$6:$A$30&lt;&gt;"")))&gt;0,"Plug-in hybrid",IF($G10365="Diesel","Diesel","Gasoline"))</f>
        <v>Gasoline</v>
      </c>
    </row>
    <row r="10366" spans="1:15" ht="15" customHeight="1" x14ac:dyDescent="0.25">
      <c r="A10366" s="1">
        <v>2022</v>
      </c>
      <c r="B10366" s="1" t="s">
        <v>12135</v>
      </c>
      <c r="C10366" s="1" t="s">
        <v>2579</v>
      </c>
      <c r="D10366" s="1" t="s">
        <v>13044</v>
      </c>
      <c r="E10366" s="1" t="s">
        <v>2526</v>
      </c>
      <c r="F10366" s="1" t="s">
        <v>2581</v>
      </c>
      <c r="G10366" s="1" t="s">
        <v>103</v>
      </c>
      <c r="H10366" s="1" t="s">
        <v>298</v>
      </c>
      <c r="I10366" s="1">
        <v>1</v>
      </c>
      <c r="J10366" s="1">
        <v>2023</v>
      </c>
      <c r="K10366" s="1">
        <v>77834</v>
      </c>
      <c r="L10366" s="1">
        <v>0</v>
      </c>
      <c r="M10366" s="1">
        <f t="array" ref="M10366">SUMPRODUCT(MAX(ISNUMBER(SEARCH('Class Rules'!$B$6:$B$85,$E10366))*ISNUMBER(SEARCH('Class Rules'!$C$6:$C$85,$F10366))*'Class Rules'!$A$6:$A$85))</f>
        <v>0</v>
      </c>
      <c r="N10366" s="1" t="str">
        <f t="array" ref="N10366">IF($M10366=0,'Class Rules'!$D$3,INDEX('Class Rules'!$D$6:$D$85,MATCH($M10366,'Class Rules'!$A$6:$A$85,0)))</f>
        <v>Passenger LDV</v>
      </c>
      <c r="O10366" s="1" t="str">
        <f t="array" ref="O10366">IF(SUMPRODUCT(MAX(ISNUMBER(SEARCH(Fuel_Rules!$A$6:$A$30,$E10366))*ISNUMBER(SEARCH(Fuel_Rules!$B$6:$B$30,$F10366))*(Fuel_Rules!$A$6:$A$30&lt;&gt;"")))&gt;0,"Plug-in hybrid",IF($G10366="Diesel","Diesel","Gasoline"))</f>
        <v>Gasoline</v>
      </c>
    </row>
    <row r="10367" spans="1:15" ht="15" customHeight="1" x14ac:dyDescent="0.25">
      <c r="A10367" s="1">
        <v>2022</v>
      </c>
      <c r="B10367" s="1" t="s">
        <v>12135</v>
      </c>
      <c r="C10367" s="1" t="s">
        <v>2579</v>
      </c>
      <c r="D10367" s="1" t="s">
        <v>13045</v>
      </c>
      <c r="E10367" s="1" t="s">
        <v>2526</v>
      </c>
      <c r="F10367" s="1" t="s">
        <v>2581</v>
      </c>
      <c r="G10367" s="1" t="s">
        <v>103</v>
      </c>
      <c r="H10367" s="1" t="s">
        <v>298</v>
      </c>
      <c r="I10367" s="1">
        <v>1</v>
      </c>
      <c r="J10367" s="1">
        <v>2023</v>
      </c>
      <c r="K10367" s="1">
        <v>73418</v>
      </c>
      <c r="L10367" s="1">
        <v>0</v>
      </c>
      <c r="M10367" s="1">
        <f t="array" ref="M10367">SUMPRODUCT(MAX(ISNUMBER(SEARCH('Class Rules'!$B$6:$B$85,$E10367))*ISNUMBER(SEARCH('Class Rules'!$C$6:$C$85,$F10367))*'Class Rules'!$A$6:$A$85))</f>
        <v>0</v>
      </c>
      <c r="N10367" s="1" t="str">
        <f t="array" ref="N10367">IF($M10367=0,'Class Rules'!$D$3,INDEX('Class Rules'!$D$6:$D$85,MATCH($M10367,'Class Rules'!$A$6:$A$85,0)))</f>
        <v>Passenger LDV</v>
      </c>
      <c r="O10367" s="1" t="str">
        <f t="array" ref="O10367">IF(SUMPRODUCT(MAX(ISNUMBER(SEARCH(Fuel_Rules!$A$6:$A$30,$E10367))*ISNUMBER(SEARCH(Fuel_Rules!$B$6:$B$30,$F10367))*(Fuel_Rules!$A$6:$A$30&lt;&gt;"")))&gt;0,"Plug-in hybrid",IF($G10367="Diesel","Diesel","Gasoline"))</f>
        <v>Gasoline</v>
      </c>
    </row>
    <row r="10368" spans="1:15" ht="15" customHeight="1" x14ac:dyDescent="0.25">
      <c r="A10368" s="1">
        <v>2022</v>
      </c>
      <c r="B10368" s="1" t="s">
        <v>12135</v>
      </c>
      <c r="C10368" s="1" t="s">
        <v>2585</v>
      </c>
      <c r="D10368" s="1" t="s">
        <v>13046</v>
      </c>
      <c r="E10368" s="1" t="s">
        <v>2526</v>
      </c>
      <c r="F10368" s="1" t="s">
        <v>2587</v>
      </c>
      <c r="G10368" s="1" t="s">
        <v>103</v>
      </c>
      <c r="H10368" s="1" t="s">
        <v>298</v>
      </c>
      <c r="I10368" s="1">
        <v>1</v>
      </c>
      <c r="J10368" s="1">
        <v>2023</v>
      </c>
      <c r="K10368" s="1">
        <v>71734</v>
      </c>
      <c r="L10368" s="1">
        <v>0</v>
      </c>
      <c r="M10368" s="1">
        <f t="array" ref="M10368">SUMPRODUCT(MAX(ISNUMBER(SEARCH('Class Rules'!$B$6:$B$85,$E10368))*ISNUMBER(SEARCH('Class Rules'!$C$6:$C$85,$F10368))*'Class Rules'!$A$6:$A$85))</f>
        <v>0</v>
      </c>
      <c r="N10368" s="1" t="str">
        <f t="array" ref="N10368">IF($M10368=0,'Class Rules'!$D$3,INDEX('Class Rules'!$D$6:$D$85,MATCH($M10368,'Class Rules'!$A$6:$A$85,0)))</f>
        <v>Passenger LDV</v>
      </c>
      <c r="O10368" s="1" t="str">
        <f t="array" ref="O10368">IF(SUMPRODUCT(MAX(ISNUMBER(SEARCH(Fuel_Rules!$A$6:$A$30,$E10368))*ISNUMBER(SEARCH(Fuel_Rules!$B$6:$B$30,$F10368))*(Fuel_Rules!$A$6:$A$30&lt;&gt;"")))&gt;0,"Plug-in hybrid",IF($G10368="Diesel","Diesel","Gasoline"))</f>
        <v>Gasoline</v>
      </c>
    </row>
    <row r="10369" spans="1:15" ht="15" customHeight="1" x14ac:dyDescent="0.25">
      <c r="A10369" s="1">
        <v>2022</v>
      </c>
      <c r="B10369" s="1" t="s">
        <v>12135</v>
      </c>
      <c r="C10369" s="1" t="s">
        <v>2585</v>
      </c>
      <c r="D10369" s="1" t="s">
        <v>13047</v>
      </c>
      <c r="E10369" s="1" t="s">
        <v>2526</v>
      </c>
      <c r="F10369" s="1" t="s">
        <v>2587</v>
      </c>
      <c r="G10369" s="1" t="s">
        <v>103</v>
      </c>
      <c r="H10369" s="1" t="s">
        <v>298</v>
      </c>
      <c r="I10369" s="1">
        <v>1</v>
      </c>
      <c r="J10369" s="1">
        <v>2023</v>
      </c>
      <c r="K10369" s="1">
        <v>67474</v>
      </c>
      <c r="L10369" s="1">
        <v>0</v>
      </c>
      <c r="M10369" s="1">
        <f t="array" ref="M10369">SUMPRODUCT(MAX(ISNUMBER(SEARCH('Class Rules'!$B$6:$B$85,$E10369))*ISNUMBER(SEARCH('Class Rules'!$C$6:$C$85,$F10369))*'Class Rules'!$A$6:$A$85))</f>
        <v>0</v>
      </c>
      <c r="N10369" s="1" t="str">
        <f t="array" ref="N10369">IF($M10369=0,'Class Rules'!$D$3,INDEX('Class Rules'!$D$6:$D$85,MATCH($M10369,'Class Rules'!$A$6:$A$85,0)))</f>
        <v>Passenger LDV</v>
      </c>
      <c r="O10369" s="1" t="str">
        <f t="array" ref="O10369">IF(SUMPRODUCT(MAX(ISNUMBER(SEARCH(Fuel_Rules!$A$6:$A$30,$E10369))*ISNUMBER(SEARCH(Fuel_Rules!$B$6:$B$30,$F10369))*(Fuel_Rules!$A$6:$A$30&lt;&gt;"")))&gt;0,"Plug-in hybrid",IF($G10369="Diesel","Diesel","Gasoline"))</f>
        <v>Gasoline</v>
      </c>
    </row>
    <row r="10370" spans="1:15" ht="15" customHeight="1" x14ac:dyDescent="0.25">
      <c r="A10370" s="1">
        <v>2022</v>
      </c>
      <c r="B10370" s="1" t="s">
        <v>12135</v>
      </c>
      <c r="C10370" s="1" t="s">
        <v>2588</v>
      </c>
      <c r="D10370" s="1" t="s">
        <v>13048</v>
      </c>
      <c r="E10370" s="1" t="s">
        <v>2526</v>
      </c>
      <c r="F10370" s="1" t="s">
        <v>2590</v>
      </c>
      <c r="G10370" s="1" t="s">
        <v>103</v>
      </c>
      <c r="H10370" s="1" t="s">
        <v>298</v>
      </c>
      <c r="I10370" s="1">
        <v>1.6</v>
      </c>
      <c r="J10370" s="1">
        <v>2023</v>
      </c>
      <c r="K10370" s="1">
        <v>93156</v>
      </c>
      <c r="L10370" s="1">
        <v>0</v>
      </c>
      <c r="M10370" s="1">
        <f t="array" ref="M10370">SUMPRODUCT(MAX(ISNUMBER(SEARCH('Class Rules'!$B$6:$B$85,$E10370))*ISNUMBER(SEARCH('Class Rules'!$C$6:$C$85,$F10370))*'Class Rules'!$A$6:$A$85))</f>
        <v>0</v>
      </c>
      <c r="N10370" s="1" t="str">
        <f t="array" ref="N10370">IF($M10370=0,'Class Rules'!$D$3,INDEX('Class Rules'!$D$6:$D$85,MATCH($M10370,'Class Rules'!$A$6:$A$85,0)))</f>
        <v>Passenger LDV</v>
      </c>
      <c r="O10370" s="1" t="str">
        <f t="array" ref="O10370">IF(SUMPRODUCT(MAX(ISNUMBER(SEARCH(Fuel_Rules!$A$6:$A$30,$E10370))*ISNUMBER(SEARCH(Fuel_Rules!$B$6:$B$30,$F10370))*(Fuel_Rules!$A$6:$A$30&lt;&gt;"")))&gt;0,"Plug-in hybrid",IF($G10370="Diesel","Diesel","Gasoline"))</f>
        <v>Gasoline</v>
      </c>
    </row>
    <row r="10371" spans="1:15" ht="15" customHeight="1" x14ac:dyDescent="0.25">
      <c r="A10371" s="1">
        <v>2022</v>
      </c>
      <c r="B10371" s="1" t="s">
        <v>12135</v>
      </c>
      <c r="C10371" s="1" t="s">
        <v>2588</v>
      </c>
      <c r="D10371" s="1" t="s">
        <v>13049</v>
      </c>
      <c r="E10371" s="1" t="s">
        <v>2526</v>
      </c>
      <c r="F10371" s="1" t="s">
        <v>2590</v>
      </c>
      <c r="G10371" s="1" t="s">
        <v>103</v>
      </c>
      <c r="H10371" s="1" t="s">
        <v>298</v>
      </c>
      <c r="I10371" s="1">
        <v>1.6</v>
      </c>
      <c r="J10371" s="1">
        <v>2023</v>
      </c>
      <c r="K10371" s="1">
        <v>87299</v>
      </c>
      <c r="L10371" s="1">
        <v>0</v>
      </c>
      <c r="M10371" s="1">
        <f t="array" ref="M10371">SUMPRODUCT(MAX(ISNUMBER(SEARCH('Class Rules'!$B$6:$B$85,$E10371))*ISNUMBER(SEARCH('Class Rules'!$C$6:$C$85,$F10371))*'Class Rules'!$A$6:$A$85))</f>
        <v>0</v>
      </c>
      <c r="N10371" s="1" t="str">
        <f t="array" ref="N10371">IF($M10371=0,'Class Rules'!$D$3,INDEX('Class Rules'!$D$6:$D$85,MATCH($M10371,'Class Rules'!$A$6:$A$85,0)))</f>
        <v>Passenger LDV</v>
      </c>
      <c r="O10371" s="1" t="str">
        <f t="array" ref="O10371">IF(SUMPRODUCT(MAX(ISNUMBER(SEARCH(Fuel_Rules!$A$6:$A$30,$E10371))*ISNUMBER(SEARCH(Fuel_Rules!$B$6:$B$30,$F10371))*(Fuel_Rules!$A$6:$A$30&lt;&gt;"")))&gt;0,"Plug-in hybrid",IF($G10371="Diesel","Diesel","Gasoline"))</f>
        <v>Gasoline</v>
      </c>
    </row>
    <row r="10372" spans="1:15" ht="15" customHeight="1" x14ac:dyDescent="0.25">
      <c r="A10372" s="1">
        <v>2022</v>
      </c>
      <c r="B10372" s="1" t="s">
        <v>12135</v>
      </c>
      <c r="C10372" s="1" t="s">
        <v>2594</v>
      </c>
      <c r="D10372" s="1" t="s">
        <v>13050</v>
      </c>
      <c r="E10372" s="1" t="s">
        <v>2526</v>
      </c>
      <c r="F10372" s="1" t="s">
        <v>2596</v>
      </c>
      <c r="G10372" s="1" t="s">
        <v>103</v>
      </c>
      <c r="H10372" s="1" t="s">
        <v>437</v>
      </c>
      <c r="I10372" s="1">
        <v>1.6</v>
      </c>
      <c r="J10372" s="1">
        <v>2023</v>
      </c>
      <c r="K10372" s="1">
        <v>106269</v>
      </c>
      <c r="L10372" s="1">
        <v>0</v>
      </c>
      <c r="M10372" s="1">
        <f t="array" ref="M10372">SUMPRODUCT(MAX(ISNUMBER(SEARCH('Class Rules'!$B$6:$B$85,$E10372))*ISNUMBER(SEARCH('Class Rules'!$C$6:$C$85,$F10372))*'Class Rules'!$A$6:$A$85))</f>
        <v>0</v>
      </c>
      <c r="N10372" s="1" t="str">
        <f t="array" ref="N10372">IF($M10372=0,'Class Rules'!$D$3,INDEX('Class Rules'!$D$6:$D$85,MATCH($M10372,'Class Rules'!$A$6:$A$85,0)))</f>
        <v>Passenger LDV</v>
      </c>
      <c r="O10372" s="1" t="str">
        <f t="array" ref="O10372">IF(SUMPRODUCT(MAX(ISNUMBER(SEARCH(Fuel_Rules!$A$6:$A$30,$E10372))*ISNUMBER(SEARCH(Fuel_Rules!$B$6:$B$30,$F10372))*(Fuel_Rules!$A$6:$A$30&lt;&gt;"")))&gt;0,"Plug-in hybrid",IF($G10372="Diesel","Diesel","Gasoline"))</f>
        <v>Gasoline</v>
      </c>
    </row>
    <row r="10373" spans="1:15" ht="15" customHeight="1" x14ac:dyDescent="0.25">
      <c r="A10373" s="1">
        <v>2022</v>
      </c>
      <c r="B10373" s="1" t="s">
        <v>12135</v>
      </c>
      <c r="C10373" s="1" t="s">
        <v>2594</v>
      </c>
      <c r="D10373" s="1" t="s">
        <v>13051</v>
      </c>
      <c r="E10373" s="1" t="s">
        <v>2526</v>
      </c>
      <c r="F10373" s="1" t="s">
        <v>2596</v>
      </c>
      <c r="G10373" s="1" t="s">
        <v>103</v>
      </c>
      <c r="H10373" s="1" t="s">
        <v>437</v>
      </c>
      <c r="I10373" s="1">
        <v>1.6</v>
      </c>
      <c r="J10373" s="1">
        <v>2023</v>
      </c>
      <c r="K10373" s="1">
        <v>94887</v>
      </c>
      <c r="L10373" s="1">
        <v>0</v>
      </c>
      <c r="M10373" s="1">
        <f t="array" ref="M10373">SUMPRODUCT(MAX(ISNUMBER(SEARCH('Class Rules'!$B$6:$B$85,$E10373))*ISNUMBER(SEARCH('Class Rules'!$C$6:$C$85,$F10373))*'Class Rules'!$A$6:$A$85))</f>
        <v>0</v>
      </c>
      <c r="N10373" s="1" t="str">
        <f t="array" ref="N10373">IF($M10373=0,'Class Rules'!$D$3,INDEX('Class Rules'!$D$6:$D$85,MATCH($M10373,'Class Rules'!$A$6:$A$85,0)))</f>
        <v>Passenger LDV</v>
      </c>
      <c r="O10373" s="1" t="str">
        <f t="array" ref="O10373">IF(SUMPRODUCT(MAX(ISNUMBER(SEARCH(Fuel_Rules!$A$6:$A$30,$E10373))*ISNUMBER(SEARCH(Fuel_Rules!$B$6:$B$30,$F10373))*(Fuel_Rules!$A$6:$A$30&lt;&gt;"")))&gt;0,"Plug-in hybrid",IF($G10373="Diesel","Diesel","Gasoline"))</f>
        <v>Gasoline</v>
      </c>
    </row>
    <row r="10374" spans="1:15" ht="15" customHeight="1" x14ac:dyDescent="0.25">
      <c r="A10374" s="1">
        <v>2022</v>
      </c>
      <c r="B10374" s="1" t="s">
        <v>12135</v>
      </c>
      <c r="C10374" s="1" t="s">
        <v>2597</v>
      </c>
      <c r="D10374" s="1" t="s">
        <v>13052</v>
      </c>
      <c r="E10374" s="1" t="s">
        <v>2526</v>
      </c>
      <c r="F10374" s="1" t="s">
        <v>2599</v>
      </c>
      <c r="G10374" s="1" t="s">
        <v>103</v>
      </c>
      <c r="H10374" s="1" t="s">
        <v>298</v>
      </c>
      <c r="I10374" s="1">
        <v>1</v>
      </c>
      <c r="J10374" s="1">
        <v>2023</v>
      </c>
      <c r="K10374" s="1">
        <v>68323</v>
      </c>
      <c r="L10374" s="1">
        <v>0</v>
      </c>
      <c r="M10374" s="1">
        <f t="array" ref="M10374">SUMPRODUCT(MAX(ISNUMBER(SEARCH('Class Rules'!$B$6:$B$85,$E10374))*ISNUMBER(SEARCH('Class Rules'!$C$6:$C$85,$F10374))*'Class Rules'!$A$6:$A$85))</f>
        <v>0</v>
      </c>
      <c r="N10374" s="1" t="str">
        <f t="array" ref="N10374">IF($M10374=0,'Class Rules'!$D$3,INDEX('Class Rules'!$D$6:$D$85,MATCH($M10374,'Class Rules'!$A$6:$A$85,0)))</f>
        <v>Passenger LDV</v>
      </c>
      <c r="O10374" s="1" t="str">
        <f t="array" ref="O10374">IF(SUMPRODUCT(MAX(ISNUMBER(SEARCH(Fuel_Rules!$A$6:$A$30,$E10374))*ISNUMBER(SEARCH(Fuel_Rules!$B$6:$B$30,$F10374))*(Fuel_Rules!$A$6:$A$30&lt;&gt;"")))&gt;0,"Plug-in hybrid",IF($G10374="Diesel","Diesel","Gasoline"))</f>
        <v>Gasoline</v>
      </c>
    </row>
    <row r="10375" spans="1:15" ht="15" customHeight="1" x14ac:dyDescent="0.25">
      <c r="A10375" s="1">
        <v>2022</v>
      </c>
      <c r="B10375" s="1" t="s">
        <v>12135</v>
      </c>
      <c r="C10375" s="1" t="s">
        <v>2612</v>
      </c>
      <c r="D10375" s="1" t="s">
        <v>13053</v>
      </c>
      <c r="E10375" s="1" t="s">
        <v>2526</v>
      </c>
      <c r="F10375" s="1" t="s">
        <v>2614</v>
      </c>
      <c r="G10375" s="1" t="s">
        <v>103</v>
      </c>
      <c r="H10375" s="1" t="s">
        <v>298</v>
      </c>
      <c r="I10375" s="1">
        <v>1</v>
      </c>
      <c r="J10375" s="1">
        <v>2023</v>
      </c>
      <c r="K10375" s="1">
        <v>86903</v>
      </c>
      <c r="L10375" s="1">
        <v>0</v>
      </c>
      <c r="M10375" s="1">
        <f t="array" ref="M10375">SUMPRODUCT(MAX(ISNUMBER(SEARCH('Class Rules'!$B$6:$B$85,$E10375))*ISNUMBER(SEARCH('Class Rules'!$C$6:$C$85,$F10375))*'Class Rules'!$A$6:$A$85))</f>
        <v>0</v>
      </c>
      <c r="N10375" s="1" t="str">
        <f t="array" ref="N10375">IF($M10375=0,'Class Rules'!$D$3,INDEX('Class Rules'!$D$6:$D$85,MATCH($M10375,'Class Rules'!$A$6:$A$85,0)))</f>
        <v>Passenger LDV</v>
      </c>
      <c r="O10375" s="1" t="str">
        <f t="array" ref="O10375">IF(SUMPRODUCT(MAX(ISNUMBER(SEARCH(Fuel_Rules!$A$6:$A$30,$E10375))*ISNUMBER(SEARCH(Fuel_Rules!$B$6:$B$30,$F10375))*(Fuel_Rules!$A$6:$A$30&lt;&gt;"")))&gt;0,"Plug-in hybrid",IF($G10375="Diesel","Diesel","Gasoline"))</f>
        <v>Gasoline</v>
      </c>
    </row>
    <row r="10376" spans="1:15" ht="15" customHeight="1" x14ac:dyDescent="0.25">
      <c r="A10376" s="1">
        <v>2022</v>
      </c>
      <c r="B10376" s="1" t="s">
        <v>12135</v>
      </c>
      <c r="C10376" s="1" t="s">
        <v>2612</v>
      </c>
      <c r="D10376" s="1" t="s">
        <v>13054</v>
      </c>
      <c r="E10376" s="1" t="s">
        <v>2526</v>
      </c>
      <c r="F10376" s="1" t="s">
        <v>2614</v>
      </c>
      <c r="G10376" s="1" t="s">
        <v>103</v>
      </c>
      <c r="H10376" s="1" t="s">
        <v>298</v>
      </c>
      <c r="I10376" s="1">
        <v>1</v>
      </c>
      <c r="J10376" s="1">
        <v>2023</v>
      </c>
      <c r="K10376" s="1">
        <v>76022</v>
      </c>
      <c r="L10376" s="1">
        <v>0</v>
      </c>
      <c r="M10376" s="1">
        <f t="array" ref="M10376">SUMPRODUCT(MAX(ISNUMBER(SEARCH('Class Rules'!$B$6:$B$85,$E10376))*ISNUMBER(SEARCH('Class Rules'!$C$6:$C$85,$F10376))*'Class Rules'!$A$6:$A$85))</f>
        <v>0</v>
      </c>
      <c r="N10376" s="1" t="str">
        <f t="array" ref="N10376">IF($M10376=0,'Class Rules'!$D$3,INDEX('Class Rules'!$D$6:$D$85,MATCH($M10376,'Class Rules'!$A$6:$A$85,0)))</f>
        <v>Passenger LDV</v>
      </c>
      <c r="O10376" s="1" t="str">
        <f t="array" ref="O10376">IF(SUMPRODUCT(MAX(ISNUMBER(SEARCH(Fuel_Rules!$A$6:$A$30,$E10376))*ISNUMBER(SEARCH(Fuel_Rules!$B$6:$B$30,$F10376))*(Fuel_Rules!$A$6:$A$30&lt;&gt;"")))&gt;0,"Plug-in hybrid",IF($G10376="Diesel","Diesel","Gasoline"))</f>
        <v>Gasoline</v>
      </c>
    </row>
    <row r="10377" spans="1:15" ht="15" customHeight="1" x14ac:dyDescent="0.25">
      <c r="A10377" s="1">
        <v>2022</v>
      </c>
      <c r="B10377" s="1" t="s">
        <v>12135</v>
      </c>
      <c r="C10377" s="1" t="s">
        <v>2615</v>
      </c>
      <c r="D10377" s="1" t="s">
        <v>13055</v>
      </c>
      <c r="E10377" s="1" t="s">
        <v>2526</v>
      </c>
      <c r="F10377" s="1" t="s">
        <v>2617</v>
      </c>
      <c r="G10377" s="1" t="s">
        <v>103</v>
      </c>
      <c r="H10377" s="1" t="s">
        <v>298</v>
      </c>
      <c r="I10377" s="1">
        <v>1</v>
      </c>
      <c r="J10377" s="1">
        <v>2023</v>
      </c>
      <c r="K10377" s="1">
        <v>88607</v>
      </c>
      <c r="L10377" s="1">
        <v>0</v>
      </c>
      <c r="M10377" s="1">
        <f t="array" ref="M10377">SUMPRODUCT(MAX(ISNUMBER(SEARCH('Class Rules'!$B$6:$B$85,$E10377))*ISNUMBER(SEARCH('Class Rules'!$C$6:$C$85,$F10377))*'Class Rules'!$A$6:$A$85))</f>
        <v>0</v>
      </c>
      <c r="N10377" s="1" t="str">
        <f t="array" ref="N10377">IF($M10377=0,'Class Rules'!$D$3,INDEX('Class Rules'!$D$6:$D$85,MATCH($M10377,'Class Rules'!$A$6:$A$85,0)))</f>
        <v>Passenger LDV</v>
      </c>
      <c r="O10377" s="1" t="str">
        <f t="array" ref="O10377">IF(SUMPRODUCT(MAX(ISNUMBER(SEARCH(Fuel_Rules!$A$6:$A$30,$E10377))*ISNUMBER(SEARCH(Fuel_Rules!$B$6:$B$30,$F10377))*(Fuel_Rules!$A$6:$A$30&lt;&gt;"")))&gt;0,"Plug-in hybrid",IF($G10377="Diesel","Diesel","Gasoline"))</f>
        <v>Gasoline</v>
      </c>
    </row>
    <row r="10378" spans="1:15" ht="15" customHeight="1" x14ac:dyDescent="0.25">
      <c r="A10378" s="1">
        <v>2022</v>
      </c>
      <c r="B10378" s="1" t="s">
        <v>12135</v>
      </c>
      <c r="C10378" s="1" t="s">
        <v>2615</v>
      </c>
      <c r="D10378" s="1" t="s">
        <v>13056</v>
      </c>
      <c r="E10378" s="1" t="s">
        <v>2526</v>
      </c>
      <c r="F10378" s="1" t="s">
        <v>2617</v>
      </c>
      <c r="G10378" s="1" t="s">
        <v>103</v>
      </c>
      <c r="H10378" s="1" t="s">
        <v>298</v>
      </c>
      <c r="I10378" s="1">
        <v>1</v>
      </c>
      <c r="J10378" s="1">
        <v>2023</v>
      </c>
      <c r="K10378" s="1">
        <v>81358</v>
      </c>
      <c r="L10378" s="1">
        <v>0</v>
      </c>
      <c r="M10378" s="1">
        <f t="array" ref="M10378">SUMPRODUCT(MAX(ISNUMBER(SEARCH('Class Rules'!$B$6:$B$85,$E10378))*ISNUMBER(SEARCH('Class Rules'!$C$6:$C$85,$F10378))*'Class Rules'!$A$6:$A$85))</f>
        <v>0</v>
      </c>
      <c r="N10378" s="1" t="str">
        <f t="array" ref="N10378">IF($M10378=0,'Class Rules'!$D$3,INDEX('Class Rules'!$D$6:$D$85,MATCH($M10378,'Class Rules'!$A$6:$A$85,0)))</f>
        <v>Passenger LDV</v>
      </c>
      <c r="O10378" s="1" t="str">
        <f t="array" ref="O10378">IF(SUMPRODUCT(MAX(ISNUMBER(SEARCH(Fuel_Rules!$A$6:$A$30,$E10378))*ISNUMBER(SEARCH(Fuel_Rules!$B$6:$B$30,$F10378))*(Fuel_Rules!$A$6:$A$30&lt;&gt;"")))&gt;0,"Plug-in hybrid",IF($G10378="Diesel","Diesel","Gasoline"))</f>
        <v>Gasoline</v>
      </c>
    </row>
    <row r="10379" spans="1:15" ht="15" customHeight="1" x14ac:dyDescent="0.25">
      <c r="A10379" s="1">
        <v>2022</v>
      </c>
      <c r="B10379" s="1" t="s">
        <v>12135</v>
      </c>
      <c r="C10379" s="1" t="s">
        <v>2636</v>
      </c>
      <c r="D10379" s="1" t="s">
        <v>13057</v>
      </c>
      <c r="E10379" s="1" t="s">
        <v>2526</v>
      </c>
      <c r="F10379" s="1" t="s">
        <v>2638</v>
      </c>
      <c r="G10379" s="1" t="s">
        <v>103</v>
      </c>
      <c r="H10379" s="1" t="s">
        <v>437</v>
      </c>
      <c r="I10379" s="1">
        <v>1.6</v>
      </c>
      <c r="J10379" s="1">
        <v>2023</v>
      </c>
      <c r="K10379" s="1">
        <v>126284</v>
      </c>
      <c r="L10379" s="1">
        <v>0</v>
      </c>
      <c r="M10379" s="1">
        <f t="array" ref="M10379">SUMPRODUCT(MAX(ISNUMBER(SEARCH('Class Rules'!$B$6:$B$85,$E10379))*ISNUMBER(SEARCH('Class Rules'!$C$6:$C$85,$F10379))*'Class Rules'!$A$6:$A$85))</f>
        <v>0</v>
      </c>
      <c r="N10379" s="1" t="str">
        <f t="array" ref="N10379">IF($M10379=0,'Class Rules'!$D$3,INDEX('Class Rules'!$D$6:$D$85,MATCH($M10379,'Class Rules'!$A$6:$A$85,0)))</f>
        <v>Passenger LDV</v>
      </c>
      <c r="O10379" s="1" t="str">
        <f t="array" ref="O10379">IF(SUMPRODUCT(MAX(ISNUMBER(SEARCH(Fuel_Rules!$A$6:$A$30,$E10379))*ISNUMBER(SEARCH(Fuel_Rules!$B$6:$B$30,$F10379))*(Fuel_Rules!$A$6:$A$30&lt;&gt;"")))&gt;0,"Plug-in hybrid",IF($G10379="Diesel","Diesel","Gasoline"))</f>
        <v>Gasoline</v>
      </c>
    </row>
    <row r="10380" spans="1:15" ht="15" customHeight="1" x14ac:dyDescent="0.25">
      <c r="A10380" s="1">
        <v>2022</v>
      </c>
      <c r="B10380" s="1" t="s">
        <v>12135</v>
      </c>
      <c r="C10380" s="1" t="s">
        <v>2636</v>
      </c>
      <c r="D10380" s="1" t="s">
        <v>13058</v>
      </c>
      <c r="E10380" s="1" t="s">
        <v>2526</v>
      </c>
      <c r="F10380" s="1" t="s">
        <v>2638</v>
      </c>
      <c r="G10380" s="1" t="s">
        <v>103</v>
      </c>
      <c r="H10380" s="1" t="s">
        <v>437</v>
      </c>
      <c r="I10380" s="1">
        <v>1.6</v>
      </c>
      <c r="J10380" s="1">
        <v>2023</v>
      </c>
      <c r="K10380" s="1">
        <v>113615</v>
      </c>
      <c r="L10380" s="1">
        <v>0</v>
      </c>
      <c r="M10380" s="1">
        <f t="array" ref="M10380">SUMPRODUCT(MAX(ISNUMBER(SEARCH('Class Rules'!$B$6:$B$85,$E10380))*ISNUMBER(SEARCH('Class Rules'!$C$6:$C$85,$F10380))*'Class Rules'!$A$6:$A$85))</f>
        <v>0</v>
      </c>
      <c r="N10380" s="1" t="str">
        <f t="array" ref="N10380">IF($M10380=0,'Class Rules'!$D$3,INDEX('Class Rules'!$D$6:$D$85,MATCH($M10380,'Class Rules'!$A$6:$A$85,0)))</f>
        <v>Passenger LDV</v>
      </c>
      <c r="O10380" s="1" t="str">
        <f t="array" ref="O10380">IF(SUMPRODUCT(MAX(ISNUMBER(SEARCH(Fuel_Rules!$A$6:$A$30,$E10380))*ISNUMBER(SEARCH(Fuel_Rules!$B$6:$B$30,$F10380))*(Fuel_Rules!$A$6:$A$30&lt;&gt;"")))&gt;0,"Plug-in hybrid",IF($G10380="Diesel","Diesel","Gasoline"))</f>
        <v>Gasoline</v>
      </c>
    </row>
    <row r="10381" spans="1:15" ht="15" customHeight="1" x14ac:dyDescent="0.25">
      <c r="A10381" s="1">
        <v>2022</v>
      </c>
      <c r="B10381" s="1" t="s">
        <v>12135</v>
      </c>
      <c r="C10381" s="1" t="s">
        <v>2639</v>
      </c>
      <c r="D10381" s="1" t="s">
        <v>13059</v>
      </c>
      <c r="E10381" s="1" t="s">
        <v>2526</v>
      </c>
      <c r="F10381" s="1" t="s">
        <v>2641</v>
      </c>
      <c r="G10381" s="1" t="s">
        <v>103</v>
      </c>
      <c r="H10381" s="1" t="s">
        <v>437</v>
      </c>
      <c r="I10381" s="1">
        <v>1.6</v>
      </c>
      <c r="J10381" s="1">
        <v>2023</v>
      </c>
      <c r="K10381" s="1">
        <v>119129</v>
      </c>
      <c r="L10381" s="1">
        <v>0</v>
      </c>
      <c r="M10381" s="1">
        <f t="array" ref="M10381">SUMPRODUCT(MAX(ISNUMBER(SEARCH('Class Rules'!$B$6:$B$85,$E10381))*ISNUMBER(SEARCH('Class Rules'!$C$6:$C$85,$F10381))*'Class Rules'!$A$6:$A$85))</f>
        <v>0</v>
      </c>
      <c r="N10381" s="1" t="str">
        <f t="array" ref="N10381">IF($M10381=0,'Class Rules'!$D$3,INDEX('Class Rules'!$D$6:$D$85,MATCH($M10381,'Class Rules'!$A$6:$A$85,0)))</f>
        <v>Passenger LDV</v>
      </c>
      <c r="O10381" s="1" t="str">
        <f t="array" ref="O10381">IF(SUMPRODUCT(MAX(ISNUMBER(SEARCH(Fuel_Rules!$A$6:$A$30,$E10381))*ISNUMBER(SEARCH(Fuel_Rules!$B$6:$B$30,$F10381))*(Fuel_Rules!$A$6:$A$30&lt;&gt;"")))&gt;0,"Plug-in hybrid",IF($G10381="Diesel","Diesel","Gasoline"))</f>
        <v>Gasoline</v>
      </c>
    </row>
    <row r="10382" spans="1:15" ht="15" customHeight="1" x14ac:dyDescent="0.25">
      <c r="A10382" s="1">
        <v>2022</v>
      </c>
      <c r="B10382" s="1" t="s">
        <v>12135</v>
      </c>
      <c r="C10382" s="1" t="s">
        <v>2639</v>
      </c>
      <c r="D10382" s="1" t="s">
        <v>13060</v>
      </c>
      <c r="E10382" s="1" t="s">
        <v>2526</v>
      </c>
      <c r="F10382" s="1" t="s">
        <v>2641</v>
      </c>
      <c r="G10382" s="1" t="s">
        <v>103</v>
      </c>
      <c r="H10382" s="1" t="s">
        <v>437</v>
      </c>
      <c r="I10382" s="1">
        <v>1.6</v>
      </c>
      <c r="J10382" s="1">
        <v>2023</v>
      </c>
      <c r="K10382" s="1">
        <v>104988</v>
      </c>
      <c r="L10382" s="1">
        <v>0</v>
      </c>
      <c r="M10382" s="1">
        <f t="array" ref="M10382">SUMPRODUCT(MAX(ISNUMBER(SEARCH('Class Rules'!$B$6:$B$85,$E10382))*ISNUMBER(SEARCH('Class Rules'!$C$6:$C$85,$F10382))*'Class Rules'!$A$6:$A$85))</f>
        <v>0</v>
      </c>
      <c r="N10382" s="1" t="str">
        <f t="array" ref="N10382">IF($M10382=0,'Class Rules'!$D$3,INDEX('Class Rules'!$D$6:$D$85,MATCH($M10382,'Class Rules'!$A$6:$A$85,0)))</f>
        <v>Passenger LDV</v>
      </c>
      <c r="O10382" s="1" t="str">
        <f t="array" ref="O10382">IF(SUMPRODUCT(MAX(ISNUMBER(SEARCH(Fuel_Rules!$A$6:$A$30,$E10382))*ISNUMBER(SEARCH(Fuel_Rules!$B$6:$B$30,$F10382))*(Fuel_Rules!$A$6:$A$30&lt;&gt;"")))&gt;0,"Plug-in hybrid",IF($G10382="Diesel","Diesel","Gasoline"))</f>
        <v>Gasoline</v>
      </c>
    </row>
    <row r="10383" spans="1:15" ht="15" customHeight="1" x14ac:dyDescent="0.25">
      <c r="A10383" s="1">
        <v>2022</v>
      </c>
      <c r="B10383" s="1" t="s">
        <v>12135</v>
      </c>
      <c r="C10383" s="1" t="s">
        <v>2642</v>
      </c>
      <c r="D10383" s="1" t="s">
        <v>13061</v>
      </c>
      <c r="E10383" s="1" t="s">
        <v>2526</v>
      </c>
      <c r="F10383" s="1" t="s">
        <v>2644</v>
      </c>
      <c r="G10383" s="1" t="s">
        <v>103</v>
      </c>
      <c r="H10383" s="1" t="s">
        <v>437</v>
      </c>
      <c r="I10383" s="1">
        <v>1.6</v>
      </c>
      <c r="J10383" s="1">
        <v>2023</v>
      </c>
      <c r="K10383" s="1">
        <v>110435</v>
      </c>
      <c r="L10383" s="1">
        <v>0</v>
      </c>
      <c r="M10383" s="1">
        <f t="array" ref="M10383">SUMPRODUCT(MAX(ISNUMBER(SEARCH('Class Rules'!$B$6:$B$85,$E10383))*ISNUMBER(SEARCH('Class Rules'!$C$6:$C$85,$F10383))*'Class Rules'!$A$6:$A$85))</f>
        <v>0</v>
      </c>
      <c r="N10383" s="1" t="str">
        <f t="array" ref="N10383">IF($M10383=0,'Class Rules'!$D$3,INDEX('Class Rules'!$D$6:$D$85,MATCH($M10383,'Class Rules'!$A$6:$A$85,0)))</f>
        <v>Passenger LDV</v>
      </c>
      <c r="O10383" s="1" t="str">
        <f t="array" ref="O10383">IF(SUMPRODUCT(MAX(ISNUMBER(SEARCH(Fuel_Rules!$A$6:$A$30,$E10383))*ISNUMBER(SEARCH(Fuel_Rules!$B$6:$B$30,$F10383))*(Fuel_Rules!$A$6:$A$30&lt;&gt;"")))&gt;0,"Plug-in hybrid",IF($G10383="Diesel","Diesel","Gasoline"))</f>
        <v>Gasoline</v>
      </c>
    </row>
    <row r="10384" spans="1:15" ht="15" customHeight="1" x14ac:dyDescent="0.25">
      <c r="A10384" s="1">
        <v>2022</v>
      </c>
      <c r="B10384" s="1" t="s">
        <v>12135</v>
      </c>
      <c r="C10384" s="1" t="s">
        <v>2642</v>
      </c>
      <c r="D10384" s="1" t="s">
        <v>13062</v>
      </c>
      <c r="E10384" s="1" t="s">
        <v>2526</v>
      </c>
      <c r="F10384" s="1" t="s">
        <v>2644</v>
      </c>
      <c r="G10384" s="1" t="s">
        <v>103</v>
      </c>
      <c r="H10384" s="1" t="s">
        <v>437</v>
      </c>
      <c r="I10384" s="1">
        <v>1.6</v>
      </c>
      <c r="J10384" s="1">
        <v>2023</v>
      </c>
      <c r="K10384" s="1">
        <v>103042</v>
      </c>
      <c r="L10384" s="1">
        <v>0</v>
      </c>
      <c r="M10384" s="1">
        <f t="array" ref="M10384">SUMPRODUCT(MAX(ISNUMBER(SEARCH('Class Rules'!$B$6:$B$85,$E10384))*ISNUMBER(SEARCH('Class Rules'!$C$6:$C$85,$F10384))*'Class Rules'!$A$6:$A$85))</f>
        <v>0</v>
      </c>
      <c r="N10384" s="1" t="str">
        <f t="array" ref="N10384">IF($M10384=0,'Class Rules'!$D$3,INDEX('Class Rules'!$D$6:$D$85,MATCH($M10384,'Class Rules'!$A$6:$A$85,0)))</f>
        <v>Passenger LDV</v>
      </c>
      <c r="O10384" s="1" t="str">
        <f t="array" ref="O10384">IF(SUMPRODUCT(MAX(ISNUMBER(SEARCH(Fuel_Rules!$A$6:$A$30,$E10384))*ISNUMBER(SEARCH(Fuel_Rules!$B$6:$B$30,$F10384))*(Fuel_Rules!$A$6:$A$30&lt;&gt;"")))&gt;0,"Plug-in hybrid",IF($G10384="Diesel","Diesel","Gasoline"))</f>
        <v>Gasoline</v>
      </c>
    </row>
    <row r="10385" spans="1:15" ht="15" customHeight="1" x14ac:dyDescent="0.25">
      <c r="A10385" s="1">
        <v>2022</v>
      </c>
      <c r="B10385" s="1" t="s">
        <v>12135</v>
      </c>
      <c r="C10385" s="1" t="s">
        <v>2645</v>
      </c>
      <c r="D10385" s="1" t="s">
        <v>13063</v>
      </c>
      <c r="E10385" s="1" t="s">
        <v>2526</v>
      </c>
      <c r="F10385" s="1" t="s">
        <v>2647</v>
      </c>
      <c r="G10385" s="1" t="s">
        <v>103</v>
      </c>
      <c r="H10385" s="1" t="s">
        <v>298</v>
      </c>
      <c r="I10385" s="1">
        <v>1.6</v>
      </c>
      <c r="J10385" s="1">
        <v>2023</v>
      </c>
      <c r="K10385" s="1">
        <v>105313</v>
      </c>
      <c r="L10385" s="1">
        <v>0</v>
      </c>
      <c r="M10385" s="1">
        <f t="array" ref="M10385">SUMPRODUCT(MAX(ISNUMBER(SEARCH('Class Rules'!$B$6:$B$85,$E10385))*ISNUMBER(SEARCH('Class Rules'!$C$6:$C$85,$F10385))*'Class Rules'!$A$6:$A$85))</f>
        <v>0</v>
      </c>
      <c r="N10385" s="1" t="str">
        <f t="array" ref="N10385">IF($M10385=0,'Class Rules'!$D$3,INDEX('Class Rules'!$D$6:$D$85,MATCH($M10385,'Class Rules'!$A$6:$A$85,0)))</f>
        <v>Passenger LDV</v>
      </c>
      <c r="O10385" s="1" t="str">
        <f t="array" ref="O10385">IF(SUMPRODUCT(MAX(ISNUMBER(SEARCH(Fuel_Rules!$A$6:$A$30,$E10385))*ISNUMBER(SEARCH(Fuel_Rules!$B$6:$B$30,$F10385))*(Fuel_Rules!$A$6:$A$30&lt;&gt;"")))&gt;0,"Plug-in hybrid",IF($G10385="Diesel","Diesel","Gasoline"))</f>
        <v>Gasoline</v>
      </c>
    </row>
    <row r="10386" spans="1:15" ht="15" customHeight="1" x14ac:dyDescent="0.25">
      <c r="A10386" s="1">
        <v>2022</v>
      </c>
      <c r="B10386" s="1" t="s">
        <v>12135</v>
      </c>
      <c r="C10386" s="1" t="s">
        <v>2645</v>
      </c>
      <c r="D10386" s="1" t="s">
        <v>13064</v>
      </c>
      <c r="E10386" s="1" t="s">
        <v>2526</v>
      </c>
      <c r="F10386" s="1" t="s">
        <v>2647</v>
      </c>
      <c r="G10386" s="1" t="s">
        <v>103</v>
      </c>
      <c r="H10386" s="1" t="s">
        <v>298</v>
      </c>
      <c r="I10386" s="1">
        <v>1.6</v>
      </c>
      <c r="J10386" s="1">
        <v>2023</v>
      </c>
      <c r="K10386" s="1">
        <v>100164</v>
      </c>
      <c r="L10386" s="1">
        <v>0</v>
      </c>
      <c r="M10386" s="1">
        <f t="array" ref="M10386">SUMPRODUCT(MAX(ISNUMBER(SEARCH('Class Rules'!$B$6:$B$85,$E10386))*ISNUMBER(SEARCH('Class Rules'!$C$6:$C$85,$F10386))*'Class Rules'!$A$6:$A$85))</f>
        <v>0</v>
      </c>
      <c r="N10386" s="1" t="str">
        <f t="array" ref="N10386">IF($M10386=0,'Class Rules'!$D$3,INDEX('Class Rules'!$D$6:$D$85,MATCH($M10386,'Class Rules'!$A$6:$A$85,0)))</f>
        <v>Passenger LDV</v>
      </c>
      <c r="O10386" s="1" t="str">
        <f t="array" ref="O10386">IF(SUMPRODUCT(MAX(ISNUMBER(SEARCH(Fuel_Rules!$A$6:$A$30,$E10386))*ISNUMBER(SEARCH(Fuel_Rules!$B$6:$B$30,$F10386))*(Fuel_Rules!$A$6:$A$30&lt;&gt;"")))&gt;0,"Plug-in hybrid",IF($G10386="Diesel","Diesel","Gasoline"))</f>
        <v>Gasoline</v>
      </c>
    </row>
    <row r="10387" spans="1:15" ht="15" customHeight="1" x14ac:dyDescent="0.25">
      <c r="A10387" s="1">
        <v>2022</v>
      </c>
      <c r="B10387" s="1" t="s">
        <v>12135</v>
      </c>
      <c r="C10387" s="1" t="s">
        <v>2651</v>
      </c>
      <c r="D10387" s="1" t="s">
        <v>13065</v>
      </c>
      <c r="E10387" s="1" t="s">
        <v>2526</v>
      </c>
      <c r="F10387" s="1" t="s">
        <v>2653</v>
      </c>
      <c r="G10387" s="1" t="s">
        <v>103</v>
      </c>
      <c r="H10387" s="1" t="s">
        <v>437</v>
      </c>
      <c r="I10387" s="1">
        <v>1.3</v>
      </c>
      <c r="J10387" s="1">
        <v>2023</v>
      </c>
      <c r="K10387" s="1">
        <v>155164</v>
      </c>
      <c r="L10387" s="1">
        <v>0</v>
      </c>
      <c r="M10387" s="1">
        <f t="array" ref="M10387">SUMPRODUCT(MAX(ISNUMBER(SEARCH('Class Rules'!$B$6:$B$85,$E10387))*ISNUMBER(SEARCH('Class Rules'!$C$6:$C$85,$F10387))*'Class Rules'!$A$6:$A$85))</f>
        <v>0</v>
      </c>
      <c r="N10387" s="1" t="str">
        <f t="array" ref="N10387">IF($M10387=0,'Class Rules'!$D$3,INDEX('Class Rules'!$D$6:$D$85,MATCH($M10387,'Class Rules'!$A$6:$A$85,0)))</f>
        <v>Passenger LDV</v>
      </c>
      <c r="O10387" s="1" t="str">
        <f t="array" ref="O10387">IF(SUMPRODUCT(MAX(ISNUMBER(SEARCH(Fuel_Rules!$A$6:$A$30,$E10387))*ISNUMBER(SEARCH(Fuel_Rules!$B$6:$B$30,$F10387))*(Fuel_Rules!$A$6:$A$30&lt;&gt;"")))&gt;0,"Plug-in hybrid",IF($G10387="Diesel","Diesel","Gasoline"))</f>
        <v>Gasoline</v>
      </c>
    </row>
    <row r="10388" spans="1:15" ht="15" customHeight="1" x14ac:dyDescent="0.25">
      <c r="A10388" s="1">
        <v>2022</v>
      </c>
      <c r="B10388" s="1" t="s">
        <v>12135</v>
      </c>
      <c r="C10388" s="1" t="s">
        <v>2651</v>
      </c>
      <c r="D10388" s="1" t="s">
        <v>13066</v>
      </c>
      <c r="E10388" s="1" t="s">
        <v>2526</v>
      </c>
      <c r="F10388" s="1" t="s">
        <v>2653</v>
      </c>
      <c r="G10388" s="1" t="s">
        <v>103</v>
      </c>
      <c r="H10388" s="1" t="s">
        <v>437</v>
      </c>
      <c r="I10388" s="1">
        <v>1.3</v>
      </c>
      <c r="J10388" s="1">
        <v>2023</v>
      </c>
      <c r="K10388" s="1">
        <v>137381</v>
      </c>
      <c r="L10388" s="1">
        <v>0</v>
      </c>
      <c r="M10388" s="1">
        <f t="array" ref="M10388">SUMPRODUCT(MAX(ISNUMBER(SEARCH('Class Rules'!$B$6:$B$85,$E10388))*ISNUMBER(SEARCH('Class Rules'!$C$6:$C$85,$F10388))*'Class Rules'!$A$6:$A$85))</f>
        <v>0</v>
      </c>
      <c r="N10388" s="1" t="str">
        <f t="array" ref="N10388">IF($M10388=0,'Class Rules'!$D$3,INDEX('Class Rules'!$D$6:$D$85,MATCH($M10388,'Class Rules'!$A$6:$A$85,0)))</f>
        <v>Passenger LDV</v>
      </c>
      <c r="O10388" s="1" t="str">
        <f t="array" ref="O10388">IF(SUMPRODUCT(MAX(ISNUMBER(SEARCH(Fuel_Rules!$A$6:$A$30,$E10388))*ISNUMBER(SEARCH(Fuel_Rules!$B$6:$B$30,$F10388))*(Fuel_Rules!$A$6:$A$30&lt;&gt;"")))&gt;0,"Plug-in hybrid",IF($G10388="Diesel","Diesel","Gasoline"))</f>
        <v>Gasoline</v>
      </c>
    </row>
    <row r="10389" spans="1:15" ht="15" customHeight="1" x14ac:dyDescent="0.25">
      <c r="A10389" s="1">
        <v>2022</v>
      </c>
      <c r="B10389" s="1" t="s">
        <v>12135</v>
      </c>
      <c r="C10389" s="1" t="s">
        <v>2654</v>
      </c>
      <c r="D10389" s="1" t="s">
        <v>13067</v>
      </c>
      <c r="E10389" s="1" t="s">
        <v>2526</v>
      </c>
      <c r="F10389" s="1" t="s">
        <v>2656</v>
      </c>
      <c r="G10389" s="1" t="s">
        <v>103</v>
      </c>
      <c r="H10389" s="1" t="s">
        <v>437</v>
      </c>
      <c r="I10389" s="1">
        <v>1.3</v>
      </c>
      <c r="J10389" s="1">
        <v>2023</v>
      </c>
      <c r="K10389" s="1">
        <v>147350</v>
      </c>
      <c r="L10389" s="1">
        <v>0</v>
      </c>
      <c r="M10389" s="1">
        <f t="array" ref="M10389">SUMPRODUCT(MAX(ISNUMBER(SEARCH('Class Rules'!$B$6:$B$85,$E10389))*ISNUMBER(SEARCH('Class Rules'!$C$6:$C$85,$F10389))*'Class Rules'!$A$6:$A$85))</f>
        <v>0</v>
      </c>
      <c r="N10389" s="1" t="str">
        <f t="array" ref="N10389">IF($M10389=0,'Class Rules'!$D$3,INDEX('Class Rules'!$D$6:$D$85,MATCH($M10389,'Class Rules'!$A$6:$A$85,0)))</f>
        <v>Passenger LDV</v>
      </c>
      <c r="O10389" s="1" t="str">
        <f t="array" ref="O10389">IF(SUMPRODUCT(MAX(ISNUMBER(SEARCH(Fuel_Rules!$A$6:$A$30,$E10389))*ISNUMBER(SEARCH(Fuel_Rules!$B$6:$B$30,$F10389))*(Fuel_Rules!$A$6:$A$30&lt;&gt;"")))&gt;0,"Plug-in hybrid",IF($G10389="Diesel","Diesel","Gasoline"))</f>
        <v>Gasoline</v>
      </c>
    </row>
    <row r="10390" spans="1:15" ht="15" customHeight="1" x14ac:dyDescent="0.25">
      <c r="A10390" s="1">
        <v>2022</v>
      </c>
      <c r="B10390" s="1" t="s">
        <v>12135</v>
      </c>
      <c r="C10390" s="1" t="s">
        <v>2654</v>
      </c>
      <c r="D10390" s="1" t="s">
        <v>13068</v>
      </c>
      <c r="E10390" s="1" t="s">
        <v>2526</v>
      </c>
      <c r="F10390" s="1" t="s">
        <v>2656</v>
      </c>
      <c r="G10390" s="1" t="s">
        <v>103</v>
      </c>
      <c r="H10390" s="1" t="s">
        <v>437</v>
      </c>
      <c r="I10390" s="1">
        <v>1.3</v>
      </c>
      <c r="J10390" s="1">
        <v>2023</v>
      </c>
      <c r="K10390" s="1">
        <v>135305</v>
      </c>
      <c r="L10390" s="1">
        <v>0</v>
      </c>
      <c r="M10390" s="1">
        <f t="array" ref="M10390">SUMPRODUCT(MAX(ISNUMBER(SEARCH('Class Rules'!$B$6:$B$85,$E10390))*ISNUMBER(SEARCH('Class Rules'!$C$6:$C$85,$F10390))*'Class Rules'!$A$6:$A$85))</f>
        <v>0</v>
      </c>
      <c r="N10390" s="1" t="str">
        <f t="array" ref="N10390">IF($M10390=0,'Class Rules'!$D$3,INDEX('Class Rules'!$D$6:$D$85,MATCH($M10390,'Class Rules'!$A$6:$A$85,0)))</f>
        <v>Passenger LDV</v>
      </c>
      <c r="O10390" s="1" t="str">
        <f t="array" ref="O10390">IF(SUMPRODUCT(MAX(ISNUMBER(SEARCH(Fuel_Rules!$A$6:$A$30,$E10390))*ISNUMBER(SEARCH(Fuel_Rules!$B$6:$B$30,$F10390))*(Fuel_Rules!$A$6:$A$30&lt;&gt;"")))&gt;0,"Plug-in hybrid",IF($G10390="Diesel","Diesel","Gasoline"))</f>
        <v>Gasoline</v>
      </c>
    </row>
    <row r="10391" spans="1:15" ht="15" customHeight="1" x14ac:dyDescent="0.25">
      <c r="A10391" s="1">
        <v>2022</v>
      </c>
      <c r="B10391" s="1" t="s">
        <v>12135</v>
      </c>
      <c r="C10391" s="1" t="s">
        <v>2657</v>
      </c>
      <c r="D10391" s="1" t="s">
        <v>13069</v>
      </c>
      <c r="E10391" s="1" t="s">
        <v>2526</v>
      </c>
      <c r="F10391" s="1" t="s">
        <v>2659</v>
      </c>
      <c r="G10391" s="1" t="s">
        <v>103</v>
      </c>
      <c r="H10391" s="1" t="s">
        <v>437</v>
      </c>
      <c r="I10391" s="1">
        <v>1.3</v>
      </c>
      <c r="J10391" s="1">
        <v>2023</v>
      </c>
      <c r="K10391" s="1">
        <v>141542</v>
      </c>
      <c r="L10391" s="1">
        <v>0</v>
      </c>
      <c r="M10391" s="1">
        <f t="array" ref="M10391">SUMPRODUCT(MAX(ISNUMBER(SEARCH('Class Rules'!$B$6:$B$85,$E10391))*ISNUMBER(SEARCH('Class Rules'!$C$6:$C$85,$F10391))*'Class Rules'!$A$6:$A$85))</f>
        <v>0</v>
      </c>
      <c r="N10391" s="1" t="str">
        <f t="array" ref="N10391">IF($M10391=0,'Class Rules'!$D$3,INDEX('Class Rules'!$D$6:$D$85,MATCH($M10391,'Class Rules'!$A$6:$A$85,0)))</f>
        <v>Passenger LDV</v>
      </c>
      <c r="O10391" s="1" t="str">
        <f t="array" ref="O10391">IF(SUMPRODUCT(MAX(ISNUMBER(SEARCH(Fuel_Rules!$A$6:$A$30,$E10391))*ISNUMBER(SEARCH(Fuel_Rules!$B$6:$B$30,$F10391))*(Fuel_Rules!$A$6:$A$30&lt;&gt;"")))&gt;0,"Plug-in hybrid",IF($G10391="Diesel","Diesel","Gasoline"))</f>
        <v>Gasoline</v>
      </c>
    </row>
    <row r="10392" spans="1:15" ht="15" customHeight="1" x14ac:dyDescent="0.25">
      <c r="A10392" s="1">
        <v>2022</v>
      </c>
      <c r="B10392" s="1" t="s">
        <v>12135</v>
      </c>
      <c r="C10392" s="1" t="s">
        <v>2657</v>
      </c>
      <c r="D10392" s="1" t="s">
        <v>13070</v>
      </c>
      <c r="E10392" s="1" t="s">
        <v>2526</v>
      </c>
      <c r="F10392" s="1" t="s">
        <v>2659</v>
      </c>
      <c r="G10392" s="1" t="s">
        <v>103</v>
      </c>
      <c r="H10392" s="1" t="s">
        <v>437</v>
      </c>
      <c r="I10392" s="1">
        <v>1.3</v>
      </c>
      <c r="J10392" s="1">
        <v>2023</v>
      </c>
      <c r="K10392" s="1">
        <v>133149</v>
      </c>
      <c r="L10392" s="1">
        <v>0</v>
      </c>
      <c r="M10392" s="1">
        <f t="array" ref="M10392">SUMPRODUCT(MAX(ISNUMBER(SEARCH('Class Rules'!$B$6:$B$85,$E10392))*ISNUMBER(SEARCH('Class Rules'!$C$6:$C$85,$F10392))*'Class Rules'!$A$6:$A$85))</f>
        <v>0</v>
      </c>
      <c r="N10392" s="1" t="str">
        <f t="array" ref="N10392">IF($M10392=0,'Class Rules'!$D$3,INDEX('Class Rules'!$D$6:$D$85,MATCH($M10392,'Class Rules'!$A$6:$A$85,0)))</f>
        <v>Passenger LDV</v>
      </c>
      <c r="O10392" s="1" t="str">
        <f t="array" ref="O10392">IF(SUMPRODUCT(MAX(ISNUMBER(SEARCH(Fuel_Rules!$A$6:$A$30,$E10392))*ISNUMBER(SEARCH(Fuel_Rules!$B$6:$B$30,$F10392))*(Fuel_Rules!$A$6:$A$30&lt;&gt;"")))&gt;0,"Plug-in hybrid",IF($G10392="Diesel","Diesel","Gasoline"))</f>
        <v>Gasoline</v>
      </c>
    </row>
    <row r="10393" spans="1:15" ht="15" customHeight="1" x14ac:dyDescent="0.25">
      <c r="A10393" s="1">
        <v>2022</v>
      </c>
      <c r="B10393" s="1" t="s">
        <v>12135</v>
      </c>
      <c r="C10393" s="1" t="s">
        <v>2660</v>
      </c>
      <c r="D10393" s="1" t="s">
        <v>13071</v>
      </c>
      <c r="E10393" s="1" t="s">
        <v>2526</v>
      </c>
      <c r="F10393" s="1" t="s">
        <v>2662</v>
      </c>
      <c r="G10393" s="1" t="s">
        <v>103</v>
      </c>
      <c r="H10393" s="1" t="s">
        <v>298</v>
      </c>
      <c r="I10393" s="1">
        <v>1</v>
      </c>
      <c r="J10393" s="1">
        <v>2023</v>
      </c>
      <c r="K10393" s="1">
        <v>82295</v>
      </c>
      <c r="L10393" s="1">
        <v>0</v>
      </c>
      <c r="M10393" s="1">
        <f t="array" ref="M10393">SUMPRODUCT(MAX(ISNUMBER(SEARCH('Class Rules'!$B$6:$B$85,$E10393))*ISNUMBER(SEARCH('Class Rules'!$C$6:$C$85,$F10393))*'Class Rules'!$A$6:$A$85))</f>
        <v>0</v>
      </c>
      <c r="N10393" s="1" t="str">
        <f t="array" ref="N10393">IF($M10393=0,'Class Rules'!$D$3,INDEX('Class Rules'!$D$6:$D$85,MATCH($M10393,'Class Rules'!$A$6:$A$85,0)))</f>
        <v>Passenger LDV</v>
      </c>
      <c r="O10393" s="1" t="str">
        <f t="array" ref="O10393">IF(SUMPRODUCT(MAX(ISNUMBER(SEARCH(Fuel_Rules!$A$6:$A$30,$E10393))*ISNUMBER(SEARCH(Fuel_Rules!$B$6:$B$30,$F10393))*(Fuel_Rules!$A$6:$A$30&lt;&gt;"")))&gt;0,"Plug-in hybrid",IF($G10393="Diesel","Diesel","Gasoline"))</f>
        <v>Gasoline</v>
      </c>
    </row>
    <row r="10394" spans="1:15" ht="15" customHeight="1" x14ac:dyDescent="0.25">
      <c r="A10394" s="1">
        <v>2022</v>
      </c>
      <c r="B10394" s="1" t="s">
        <v>12135</v>
      </c>
      <c r="C10394" s="1" t="s">
        <v>2660</v>
      </c>
      <c r="D10394" s="1" t="s">
        <v>13072</v>
      </c>
      <c r="E10394" s="1" t="s">
        <v>2526</v>
      </c>
      <c r="F10394" s="1" t="s">
        <v>2662</v>
      </c>
      <c r="G10394" s="1" t="s">
        <v>103</v>
      </c>
      <c r="H10394" s="1" t="s">
        <v>298</v>
      </c>
      <c r="I10394" s="1">
        <v>1</v>
      </c>
      <c r="J10394" s="1">
        <v>2023</v>
      </c>
      <c r="K10394" s="1">
        <v>75515</v>
      </c>
      <c r="L10394" s="1">
        <v>0</v>
      </c>
      <c r="M10394" s="1">
        <f t="array" ref="M10394">SUMPRODUCT(MAX(ISNUMBER(SEARCH('Class Rules'!$B$6:$B$85,$E10394))*ISNUMBER(SEARCH('Class Rules'!$C$6:$C$85,$F10394))*'Class Rules'!$A$6:$A$85))</f>
        <v>0</v>
      </c>
      <c r="N10394" s="1" t="str">
        <f t="array" ref="N10394">IF($M10394=0,'Class Rules'!$D$3,INDEX('Class Rules'!$D$6:$D$85,MATCH($M10394,'Class Rules'!$A$6:$A$85,0)))</f>
        <v>Passenger LDV</v>
      </c>
      <c r="O10394" s="1" t="str">
        <f t="array" ref="O10394">IF(SUMPRODUCT(MAX(ISNUMBER(SEARCH(Fuel_Rules!$A$6:$A$30,$E10394))*ISNUMBER(SEARCH(Fuel_Rules!$B$6:$B$30,$F10394))*(Fuel_Rules!$A$6:$A$30&lt;&gt;"")))&gt;0,"Plug-in hybrid",IF($G10394="Diesel","Diesel","Gasoline"))</f>
        <v>Gasoline</v>
      </c>
    </row>
    <row r="10395" spans="1:15" ht="15" customHeight="1" x14ac:dyDescent="0.25">
      <c r="A10395" s="1">
        <v>2022</v>
      </c>
      <c r="B10395" s="1" t="s">
        <v>12135</v>
      </c>
      <c r="C10395" s="1" t="s">
        <v>5001</v>
      </c>
      <c r="D10395" s="1" t="s">
        <v>13073</v>
      </c>
      <c r="E10395" s="1" t="s">
        <v>2526</v>
      </c>
      <c r="F10395" s="1" t="s">
        <v>5003</v>
      </c>
      <c r="G10395" s="1" t="s">
        <v>103</v>
      </c>
      <c r="H10395" s="1" t="s">
        <v>437</v>
      </c>
      <c r="I10395" s="1">
        <v>1.3</v>
      </c>
      <c r="J10395" s="1">
        <v>2023</v>
      </c>
      <c r="K10395" s="1">
        <v>140832</v>
      </c>
      <c r="L10395" s="1">
        <v>0</v>
      </c>
      <c r="M10395" s="1">
        <f t="array" ref="M10395">SUMPRODUCT(MAX(ISNUMBER(SEARCH('Class Rules'!$B$6:$B$85,$E10395))*ISNUMBER(SEARCH('Class Rules'!$C$6:$C$85,$F10395))*'Class Rules'!$A$6:$A$85))</f>
        <v>0</v>
      </c>
      <c r="N10395" s="1" t="str">
        <f t="array" ref="N10395">IF($M10395=0,'Class Rules'!$D$3,INDEX('Class Rules'!$D$6:$D$85,MATCH($M10395,'Class Rules'!$A$6:$A$85,0)))</f>
        <v>Passenger LDV</v>
      </c>
      <c r="O10395" s="1" t="str">
        <f t="array" ref="O10395">IF(SUMPRODUCT(MAX(ISNUMBER(SEARCH(Fuel_Rules!$A$6:$A$30,$E10395))*ISNUMBER(SEARCH(Fuel_Rules!$B$6:$B$30,$F10395))*(Fuel_Rules!$A$6:$A$30&lt;&gt;"")))&gt;0,"Plug-in hybrid",IF($G10395="Diesel","Diesel","Gasoline"))</f>
        <v>Gasoline</v>
      </c>
    </row>
    <row r="10396" spans="1:15" ht="15" customHeight="1" x14ac:dyDescent="0.25">
      <c r="A10396" s="1">
        <v>2022</v>
      </c>
      <c r="B10396" s="1" t="s">
        <v>12135</v>
      </c>
      <c r="C10396" s="1" t="s">
        <v>5001</v>
      </c>
      <c r="D10396" s="1" t="s">
        <v>13074</v>
      </c>
      <c r="E10396" s="1" t="s">
        <v>2526</v>
      </c>
      <c r="F10396" s="1" t="s">
        <v>5003</v>
      </c>
      <c r="G10396" s="1" t="s">
        <v>103</v>
      </c>
      <c r="H10396" s="1" t="s">
        <v>437</v>
      </c>
      <c r="I10396" s="1">
        <v>1.3</v>
      </c>
      <c r="J10396" s="1">
        <v>2023</v>
      </c>
      <c r="K10396" s="1">
        <v>128101</v>
      </c>
      <c r="L10396" s="1">
        <v>0</v>
      </c>
      <c r="M10396" s="1">
        <f t="array" ref="M10396">SUMPRODUCT(MAX(ISNUMBER(SEARCH('Class Rules'!$B$6:$B$85,$E10396))*ISNUMBER(SEARCH('Class Rules'!$C$6:$C$85,$F10396))*'Class Rules'!$A$6:$A$85))</f>
        <v>0</v>
      </c>
      <c r="N10396" s="1" t="str">
        <f t="array" ref="N10396">IF($M10396=0,'Class Rules'!$D$3,INDEX('Class Rules'!$D$6:$D$85,MATCH($M10396,'Class Rules'!$A$6:$A$85,0)))</f>
        <v>Passenger LDV</v>
      </c>
      <c r="O10396" s="1" t="str">
        <f t="array" ref="O10396">IF(SUMPRODUCT(MAX(ISNUMBER(SEARCH(Fuel_Rules!$A$6:$A$30,$E10396))*ISNUMBER(SEARCH(Fuel_Rules!$B$6:$B$30,$F10396))*(Fuel_Rules!$A$6:$A$30&lt;&gt;"")))&gt;0,"Plug-in hybrid",IF($G10396="Diesel","Diesel","Gasoline"))</f>
        <v>Gasoline</v>
      </c>
    </row>
    <row r="10397" spans="1:15" ht="15" customHeight="1" x14ac:dyDescent="0.25">
      <c r="A10397" s="1">
        <v>2022</v>
      </c>
      <c r="B10397" s="1" t="s">
        <v>12135</v>
      </c>
      <c r="C10397" s="1" t="s">
        <v>6754</v>
      </c>
      <c r="D10397" s="1" t="s">
        <v>13075</v>
      </c>
      <c r="E10397" s="1" t="s">
        <v>2526</v>
      </c>
      <c r="F10397" s="1" t="s">
        <v>6756</v>
      </c>
      <c r="G10397" s="1" t="s">
        <v>103</v>
      </c>
      <c r="H10397" s="1" t="s">
        <v>437</v>
      </c>
      <c r="I10397" s="1">
        <v>1.3</v>
      </c>
      <c r="J10397" s="1">
        <v>2023</v>
      </c>
      <c r="K10397" s="1">
        <v>142020</v>
      </c>
      <c r="L10397" s="1">
        <v>0</v>
      </c>
      <c r="M10397" s="1">
        <f t="array" ref="M10397">SUMPRODUCT(MAX(ISNUMBER(SEARCH('Class Rules'!$B$6:$B$85,$E10397))*ISNUMBER(SEARCH('Class Rules'!$C$6:$C$85,$F10397))*'Class Rules'!$A$6:$A$85))</f>
        <v>22</v>
      </c>
      <c r="N10397" s="1" t="str">
        <f t="array" ref="N10397">IF($M10397=0,'Class Rules'!$D$3,INDEX('Class Rules'!$D$6:$D$85,MATCH($M10397,'Class Rules'!$A$6:$A$85,0)))</f>
        <v>Freight LDV</v>
      </c>
      <c r="O10397" s="1" t="str">
        <f t="array" ref="O10397">IF(SUMPRODUCT(MAX(ISNUMBER(SEARCH(Fuel_Rules!$A$6:$A$30,$E10397))*ISNUMBER(SEARCH(Fuel_Rules!$B$6:$B$30,$F10397))*(Fuel_Rules!$A$6:$A$30&lt;&gt;"")))&gt;0,"Plug-in hybrid",IF($G10397="Diesel","Diesel","Gasoline"))</f>
        <v>Gasoline</v>
      </c>
    </row>
    <row r="10398" spans="1:15" ht="15" customHeight="1" x14ac:dyDescent="0.25">
      <c r="A10398" s="1">
        <v>2022</v>
      </c>
      <c r="B10398" s="1" t="s">
        <v>12135</v>
      </c>
      <c r="C10398" s="1" t="s">
        <v>6754</v>
      </c>
      <c r="D10398" s="1" t="s">
        <v>13076</v>
      </c>
      <c r="E10398" s="1" t="s">
        <v>2526</v>
      </c>
      <c r="F10398" s="1" t="s">
        <v>6756</v>
      </c>
      <c r="G10398" s="1" t="s">
        <v>103</v>
      </c>
      <c r="H10398" s="1" t="s">
        <v>437</v>
      </c>
      <c r="I10398" s="1">
        <v>1.3</v>
      </c>
      <c r="J10398" s="1">
        <v>2023</v>
      </c>
      <c r="K10398" s="1">
        <v>135562</v>
      </c>
      <c r="L10398" s="1">
        <v>0</v>
      </c>
      <c r="M10398" s="1">
        <f t="array" ref="M10398">SUMPRODUCT(MAX(ISNUMBER(SEARCH('Class Rules'!$B$6:$B$85,$E10398))*ISNUMBER(SEARCH('Class Rules'!$C$6:$C$85,$F10398))*'Class Rules'!$A$6:$A$85))</f>
        <v>22</v>
      </c>
      <c r="N10398" s="1" t="str">
        <f t="array" ref="N10398">IF($M10398=0,'Class Rules'!$D$3,INDEX('Class Rules'!$D$6:$D$85,MATCH($M10398,'Class Rules'!$A$6:$A$85,0)))</f>
        <v>Freight LDV</v>
      </c>
      <c r="O10398" s="1" t="str">
        <f t="array" ref="O10398">IF(SUMPRODUCT(MAX(ISNUMBER(SEARCH(Fuel_Rules!$A$6:$A$30,$E10398))*ISNUMBER(SEARCH(Fuel_Rules!$B$6:$B$30,$F10398))*(Fuel_Rules!$A$6:$A$30&lt;&gt;"")))&gt;0,"Plug-in hybrid",IF($G10398="Diesel","Diesel","Gasoline"))</f>
        <v>Gasoline</v>
      </c>
    </row>
    <row r="10399" spans="1:15" ht="15" customHeight="1" x14ac:dyDescent="0.25">
      <c r="A10399" s="1">
        <v>2022</v>
      </c>
      <c r="B10399" s="1" t="s">
        <v>12135</v>
      </c>
      <c r="C10399" s="1" t="s">
        <v>8655</v>
      </c>
      <c r="D10399" s="1" t="s">
        <v>13077</v>
      </c>
      <c r="E10399" s="1" t="s">
        <v>2526</v>
      </c>
      <c r="F10399" s="1" t="s">
        <v>8657</v>
      </c>
      <c r="G10399" s="1" t="s">
        <v>103</v>
      </c>
      <c r="H10399" s="1" t="s">
        <v>298</v>
      </c>
      <c r="I10399" s="1">
        <v>1.6</v>
      </c>
      <c r="J10399" s="1">
        <v>2023</v>
      </c>
      <c r="K10399" s="1">
        <v>114451</v>
      </c>
      <c r="L10399" s="1">
        <v>0</v>
      </c>
      <c r="M10399" s="1">
        <f t="array" ref="M10399">SUMPRODUCT(MAX(ISNUMBER(SEARCH('Class Rules'!$B$6:$B$85,$E10399))*ISNUMBER(SEARCH('Class Rules'!$C$6:$C$85,$F10399))*'Class Rules'!$A$6:$A$85))</f>
        <v>22</v>
      </c>
      <c r="N10399" s="1" t="str">
        <f t="array" ref="N10399">IF($M10399=0,'Class Rules'!$D$3,INDEX('Class Rules'!$D$6:$D$85,MATCH($M10399,'Class Rules'!$A$6:$A$85,0)))</f>
        <v>Freight LDV</v>
      </c>
      <c r="O10399" s="1" t="str">
        <f t="array" ref="O10399">IF(SUMPRODUCT(MAX(ISNUMBER(SEARCH(Fuel_Rules!$A$6:$A$30,$E10399))*ISNUMBER(SEARCH(Fuel_Rules!$B$6:$B$30,$F10399))*(Fuel_Rules!$A$6:$A$30&lt;&gt;"")))&gt;0,"Plug-in hybrid",IF($G10399="Diesel","Diesel","Gasoline"))</f>
        <v>Gasoline</v>
      </c>
    </row>
    <row r="10400" spans="1:15" ht="15" customHeight="1" x14ac:dyDescent="0.25">
      <c r="A10400" s="1">
        <v>2022</v>
      </c>
      <c r="B10400" s="1" t="s">
        <v>12135</v>
      </c>
      <c r="C10400" s="1" t="s">
        <v>8655</v>
      </c>
      <c r="D10400" s="1" t="s">
        <v>13078</v>
      </c>
      <c r="E10400" s="1" t="s">
        <v>2526</v>
      </c>
      <c r="F10400" s="1" t="s">
        <v>8657</v>
      </c>
      <c r="G10400" s="1" t="s">
        <v>103</v>
      </c>
      <c r="H10400" s="1" t="s">
        <v>298</v>
      </c>
      <c r="I10400" s="1">
        <v>1.6</v>
      </c>
      <c r="J10400" s="1">
        <v>2023</v>
      </c>
      <c r="K10400" s="1">
        <v>109900</v>
      </c>
      <c r="L10400" s="1">
        <v>0</v>
      </c>
      <c r="M10400" s="1">
        <f t="array" ref="M10400">SUMPRODUCT(MAX(ISNUMBER(SEARCH('Class Rules'!$B$6:$B$85,$E10400))*ISNUMBER(SEARCH('Class Rules'!$C$6:$C$85,$F10400))*'Class Rules'!$A$6:$A$85))</f>
        <v>22</v>
      </c>
      <c r="N10400" s="1" t="str">
        <f t="array" ref="N10400">IF($M10400=0,'Class Rules'!$D$3,INDEX('Class Rules'!$D$6:$D$85,MATCH($M10400,'Class Rules'!$A$6:$A$85,0)))</f>
        <v>Freight LDV</v>
      </c>
      <c r="O10400" s="1" t="str">
        <f t="array" ref="O10400">IF(SUMPRODUCT(MAX(ISNUMBER(SEARCH(Fuel_Rules!$A$6:$A$30,$E10400))*ISNUMBER(SEARCH(Fuel_Rules!$B$6:$B$30,$F10400))*(Fuel_Rules!$A$6:$A$30&lt;&gt;"")))&gt;0,"Plug-in hybrid",IF($G10400="Diesel","Diesel","Gasoline"))</f>
        <v>Gasoline</v>
      </c>
    </row>
    <row r="10401" spans="1:15" ht="15" customHeight="1" x14ac:dyDescent="0.25">
      <c r="A10401" s="1">
        <v>2022</v>
      </c>
      <c r="B10401" s="1" t="s">
        <v>12135</v>
      </c>
      <c r="C10401" s="1" t="s">
        <v>8659</v>
      </c>
      <c r="D10401" s="1" t="s">
        <v>13079</v>
      </c>
      <c r="E10401" s="1" t="s">
        <v>2526</v>
      </c>
      <c r="F10401" s="1" t="s">
        <v>8661</v>
      </c>
      <c r="G10401" s="1" t="s">
        <v>103</v>
      </c>
      <c r="H10401" s="1" t="s">
        <v>298</v>
      </c>
      <c r="I10401" s="1">
        <v>1.6</v>
      </c>
      <c r="J10401" s="1">
        <v>2023</v>
      </c>
      <c r="K10401" s="1">
        <v>109545</v>
      </c>
      <c r="L10401" s="1">
        <v>0</v>
      </c>
      <c r="M10401" s="1">
        <f t="array" ref="M10401">SUMPRODUCT(MAX(ISNUMBER(SEARCH('Class Rules'!$B$6:$B$85,$E10401))*ISNUMBER(SEARCH('Class Rules'!$C$6:$C$85,$F10401))*'Class Rules'!$A$6:$A$85))</f>
        <v>22</v>
      </c>
      <c r="N10401" s="1" t="str">
        <f t="array" ref="N10401">IF($M10401=0,'Class Rules'!$D$3,INDEX('Class Rules'!$D$6:$D$85,MATCH($M10401,'Class Rules'!$A$6:$A$85,0)))</f>
        <v>Freight LDV</v>
      </c>
      <c r="O10401" s="1" t="str">
        <f t="array" ref="O10401">IF(SUMPRODUCT(MAX(ISNUMBER(SEARCH(Fuel_Rules!$A$6:$A$30,$E10401))*ISNUMBER(SEARCH(Fuel_Rules!$B$6:$B$30,$F10401))*(Fuel_Rules!$A$6:$A$30&lt;&gt;"")))&gt;0,"Plug-in hybrid",IF($G10401="Diesel","Diesel","Gasoline"))</f>
        <v>Gasoline</v>
      </c>
    </row>
    <row r="10402" spans="1:15" ht="15" customHeight="1" x14ac:dyDescent="0.25">
      <c r="A10402" s="1">
        <v>2022</v>
      </c>
      <c r="B10402" s="1" t="s">
        <v>12135</v>
      </c>
      <c r="C10402" s="1" t="s">
        <v>8659</v>
      </c>
      <c r="D10402" s="1" t="s">
        <v>13080</v>
      </c>
      <c r="E10402" s="1" t="s">
        <v>2526</v>
      </c>
      <c r="F10402" s="1" t="s">
        <v>8661</v>
      </c>
      <c r="G10402" s="1" t="s">
        <v>103</v>
      </c>
      <c r="H10402" s="1" t="s">
        <v>298</v>
      </c>
      <c r="I10402" s="1">
        <v>1.6</v>
      </c>
      <c r="J10402" s="1">
        <v>2023</v>
      </c>
      <c r="K10402" s="1">
        <v>102236</v>
      </c>
      <c r="L10402" s="1">
        <v>0</v>
      </c>
      <c r="M10402" s="1">
        <f t="array" ref="M10402">SUMPRODUCT(MAX(ISNUMBER(SEARCH('Class Rules'!$B$6:$B$85,$E10402))*ISNUMBER(SEARCH('Class Rules'!$C$6:$C$85,$F10402))*'Class Rules'!$A$6:$A$85))</f>
        <v>22</v>
      </c>
      <c r="N10402" s="1" t="str">
        <f t="array" ref="N10402">IF($M10402=0,'Class Rules'!$D$3,INDEX('Class Rules'!$D$6:$D$85,MATCH($M10402,'Class Rules'!$A$6:$A$85,0)))</f>
        <v>Freight LDV</v>
      </c>
      <c r="O10402" s="1" t="str">
        <f t="array" ref="O10402">IF(SUMPRODUCT(MAX(ISNUMBER(SEARCH(Fuel_Rules!$A$6:$A$30,$E10402))*ISNUMBER(SEARCH(Fuel_Rules!$B$6:$B$30,$F10402))*(Fuel_Rules!$A$6:$A$30&lt;&gt;"")))&gt;0,"Plug-in hybrid",IF($G10402="Diesel","Diesel","Gasoline"))</f>
        <v>Gasoline</v>
      </c>
    </row>
    <row r="10403" spans="1:15" ht="15" customHeight="1" x14ac:dyDescent="0.25">
      <c r="A10403" s="1">
        <v>2022</v>
      </c>
      <c r="B10403" s="1" t="s">
        <v>12135</v>
      </c>
      <c r="C10403" s="1" t="s">
        <v>8663</v>
      </c>
      <c r="D10403" s="1" t="s">
        <v>13081</v>
      </c>
      <c r="E10403" s="1" t="s">
        <v>2526</v>
      </c>
      <c r="F10403" s="1" t="s">
        <v>8665</v>
      </c>
      <c r="G10403" s="1" t="s">
        <v>105</v>
      </c>
      <c r="H10403" s="1" t="s">
        <v>298</v>
      </c>
      <c r="I10403" s="1">
        <v>2.2999999999999998</v>
      </c>
      <c r="J10403" s="1">
        <v>2023</v>
      </c>
      <c r="K10403" s="1">
        <v>194996</v>
      </c>
      <c r="L10403" s="1">
        <v>0</v>
      </c>
      <c r="M10403" s="1">
        <f t="array" ref="M10403">SUMPRODUCT(MAX(ISNUMBER(SEARCH('Class Rules'!$B$6:$B$85,$E10403))*ISNUMBER(SEARCH('Class Rules'!$C$6:$C$85,$F10403))*'Class Rules'!$A$6:$A$85))</f>
        <v>21</v>
      </c>
      <c r="N10403" s="1" t="str">
        <f t="array" ref="N10403">IF($M10403=0,'Class Rules'!$D$3,INDEX('Class Rules'!$D$6:$D$85,MATCH($M10403,'Class Rules'!$A$6:$A$85,0)))</f>
        <v>Freight LDV</v>
      </c>
      <c r="O10403" s="1" t="str">
        <f t="array" ref="O10403">IF(SUMPRODUCT(MAX(ISNUMBER(SEARCH(Fuel_Rules!$A$6:$A$30,$E10403))*ISNUMBER(SEARCH(Fuel_Rules!$B$6:$B$30,$F10403))*(Fuel_Rules!$A$6:$A$30&lt;&gt;"")))&gt;0,"Plug-in hybrid",IF($G10403="Diesel","Diesel","Gasoline"))</f>
        <v>Diesel</v>
      </c>
    </row>
    <row r="10404" spans="1:15" ht="15" customHeight="1" x14ac:dyDescent="0.25">
      <c r="A10404" s="1">
        <v>2022</v>
      </c>
      <c r="B10404" s="1" t="s">
        <v>12135</v>
      </c>
      <c r="C10404" s="1" t="s">
        <v>8663</v>
      </c>
      <c r="D10404" s="1" t="s">
        <v>13082</v>
      </c>
      <c r="E10404" s="1" t="s">
        <v>2526</v>
      </c>
      <c r="F10404" s="1" t="s">
        <v>8665</v>
      </c>
      <c r="G10404" s="1" t="s">
        <v>105</v>
      </c>
      <c r="H10404" s="1" t="s">
        <v>298</v>
      </c>
      <c r="I10404" s="1">
        <v>2.2999999999999998</v>
      </c>
      <c r="J10404" s="1">
        <v>2023</v>
      </c>
      <c r="K10404" s="1">
        <v>179369</v>
      </c>
      <c r="L10404" s="1">
        <v>0</v>
      </c>
      <c r="M10404" s="1">
        <f t="array" ref="M10404">SUMPRODUCT(MAX(ISNUMBER(SEARCH('Class Rules'!$B$6:$B$85,$E10404))*ISNUMBER(SEARCH('Class Rules'!$C$6:$C$85,$F10404))*'Class Rules'!$A$6:$A$85))</f>
        <v>21</v>
      </c>
      <c r="N10404" s="1" t="str">
        <f t="array" ref="N10404">IF($M10404=0,'Class Rules'!$D$3,INDEX('Class Rules'!$D$6:$D$85,MATCH($M10404,'Class Rules'!$A$6:$A$85,0)))</f>
        <v>Freight LDV</v>
      </c>
      <c r="O10404" s="1" t="str">
        <f t="array" ref="O10404">IF(SUMPRODUCT(MAX(ISNUMBER(SEARCH(Fuel_Rules!$A$6:$A$30,$E10404))*ISNUMBER(SEARCH(Fuel_Rules!$B$6:$B$30,$F10404))*(Fuel_Rules!$A$6:$A$30&lt;&gt;"")))&gt;0,"Plug-in hybrid",IF($G10404="Diesel","Diesel","Gasoline"))</f>
        <v>Diesel</v>
      </c>
    </row>
    <row r="10405" spans="1:15" ht="15" customHeight="1" x14ac:dyDescent="0.25">
      <c r="A10405" s="1">
        <v>2022</v>
      </c>
      <c r="B10405" s="1" t="s">
        <v>12135</v>
      </c>
      <c r="C10405" s="1" t="s">
        <v>8667</v>
      </c>
      <c r="D10405" s="1" t="s">
        <v>13083</v>
      </c>
      <c r="E10405" s="1" t="s">
        <v>2526</v>
      </c>
      <c r="F10405" s="1" t="s">
        <v>8669</v>
      </c>
      <c r="G10405" s="1" t="s">
        <v>105</v>
      </c>
      <c r="H10405" s="1" t="s">
        <v>298</v>
      </c>
      <c r="I10405" s="1">
        <v>2.2999999999999998</v>
      </c>
      <c r="J10405" s="1">
        <v>2023</v>
      </c>
      <c r="K10405" s="1">
        <v>199058</v>
      </c>
      <c r="L10405" s="1">
        <v>0</v>
      </c>
      <c r="M10405" s="1">
        <f t="array" ref="M10405">SUMPRODUCT(MAX(ISNUMBER(SEARCH('Class Rules'!$B$6:$B$85,$E10405))*ISNUMBER(SEARCH('Class Rules'!$C$6:$C$85,$F10405))*'Class Rules'!$A$6:$A$85))</f>
        <v>21</v>
      </c>
      <c r="N10405" s="1" t="str">
        <f t="array" ref="N10405">IF($M10405=0,'Class Rules'!$D$3,INDEX('Class Rules'!$D$6:$D$85,MATCH($M10405,'Class Rules'!$A$6:$A$85,0)))</f>
        <v>Freight LDV</v>
      </c>
      <c r="O10405" s="1" t="str">
        <f t="array" ref="O10405">IF(SUMPRODUCT(MAX(ISNUMBER(SEARCH(Fuel_Rules!$A$6:$A$30,$E10405))*ISNUMBER(SEARCH(Fuel_Rules!$B$6:$B$30,$F10405))*(Fuel_Rules!$A$6:$A$30&lt;&gt;"")))&gt;0,"Plug-in hybrid",IF($G10405="Diesel","Diesel","Gasoline"))</f>
        <v>Diesel</v>
      </c>
    </row>
    <row r="10406" spans="1:15" ht="15" customHeight="1" x14ac:dyDescent="0.25">
      <c r="A10406" s="1">
        <v>2022</v>
      </c>
      <c r="B10406" s="1" t="s">
        <v>12135</v>
      </c>
      <c r="C10406" s="1" t="s">
        <v>8667</v>
      </c>
      <c r="D10406" s="1" t="s">
        <v>13084</v>
      </c>
      <c r="E10406" s="1" t="s">
        <v>2526</v>
      </c>
      <c r="F10406" s="1" t="s">
        <v>8669</v>
      </c>
      <c r="G10406" s="1" t="s">
        <v>105</v>
      </c>
      <c r="H10406" s="1" t="s">
        <v>298</v>
      </c>
      <c r="I10406" s="1">
        <v>2.2999999999999998</v>
      </c>
      <c r="J10406" s="1">
        <v>2023</v>
      </c>
      <c r="K10406" s="1">
        <v>184091</v>
      </c>
      <c r="L10406" s="1">
        <v>0</v>
      </c>
      <c r="M10406" s="1">
        <f t="array" ref="M10406">SUMPRODUCT(MAX(ISNUMBER(SEARCH('Class Rules'!$B$6:$B$85,$E10406))*ISNUMBER(SEARCH('Class Rules'!$C$6:$C$85,$F10406))*'Class Rules'!$A$6:$A$85))</f>
        <v>21</v>
      </c>
      <c r="N10406" s="1" t="str">
        <f t="array" ref="N10406">IF($M10406=0,'Class Rules'!$D$3,INDEX('Class Rules'!$D$6:$D$85,MATCH($M10406,'Class Rules'!$A$6:$A$85,0)))</f>
        <v>Freight LDV</v>
      </c>
      <c r="O10406" s="1" t="str">
        <f t="array" ref="O10406">IF(SUMPRODUCT(MAX(ISNUMBER(SEARCH(Fuel_Rules!$A$6:$A$30,$E10406))*ISNUMBER(SEARCH(Fuel_Rules!$B$6:$B$30,$F10406))*(Fuel_Rules!$A$6:$A$30&lt;&gt;"")))&gt;0,"Plug-in hybrid",IF($G10406="Diesel","Diesel","Gasoline"))</f>
        <v>Diesel</v>
      </c>
    </row>
    <row r="10407" spans="1:15" ht="15" customHeight="1" x14ac:dyDescent="0.25">
      <c r="A10407" s="1">
        <v>2022</v>
      </c>
      <c r="B10407" s="1" t="s">
        <v>12135</v>
      </c>
      <c r="C10407" s="1" t="s">
        <v>8671</v>
      </c>
      <c r="D10407" s="1" t="s">
        <v>13085</v>
      </c>
      <c r="E10407" s="1" t="s">
        <v>2526</v>
      </c>
      <c r="F10407" s="1" t="s">
        <v>8673</v>
      </c>
      <c r="G10407" s="1" t="s">
        <v>105</v>
      </c>
      <c r="H10407" s="1" t="s">
        <v>298</v>
      </c>
      <c r="I10407" s="1">
        <v>2.2999999999999998</v>
      </c>
      <c r="J10407" s="1">
        <v>2023</v>
      </c>
      <c r="K10407" s="1">
        <v>205819</v>
      </c>
      <c r="L10407" s="1">
        <v>0</v>
      </c>
      <c r="M10407" s="1">
        <f t="array" ref="M10407">SUMPRODUCT(MAX(ISNUMBER(SEARCH('Class Rules'!$B$6:$B$85,$E10407))*ISNUMBER(SEARCH('Class Rules'!$C$6:$C$85,$F10407))*'Class Rules'!$A$6:$A$85))</f>
        <v>21</v>
      </c>
      <c r="N10407" s="1" t="str">
        <f t="array" ref="N10407">IF($M10407=0,'Class Rules'!$D$3,INDEX('Class Rules'!$D$6:$D$85,MATCH($M10407,'Class Rules'!$A$6:$A$85,0)))</f>
        <v>Freight LDV</v>
      </c>
      <c r="O10407" s="1" t="str">
        <f t="array" ref="O10407">IF(SUMPRODUCT(MAX(ISNUMBER(SEARCH(Fuel_Rules!$A$6:$A$30,$E10407))*ISNUMBER(SEARCH(Fuel_Rules!$B$6:$B$30,$F10407))*(Fuel_Rules!$A$6:$A$30&lt;&gt;"")))&gt;0,"Plug-in hybrid",IF($G10407="Diesel","Diesel","Gasoline"))</f>
        <v>Diesel</v>
      </c>
    </row>
    <row r="10408" spans="1:15" ht="15" customHeight="1" x14ac:dyDescent="0.25">
      <c r="A10408" s="1">
        <v>2022</v>
      </c>
      <c r="B10408" s="1" t="s">
        <v>12135</v>
      </c>
      <c r="C10408" s="1" t="s">
        <v>8671</v>
      </c>
      <c r="D10408" s="1" t="s">
        <v>13086</v>
      </c>
      <c r="E10408" s="1" t="s">
        <v>2526</v>
      </c>
      <c r="F10408" s="1" t="s">
        <v>8673</v>
      </c>
      <c r="G10408" s="1" t="s">
        <v>105</v>
      </c>
      <c r="H10408" s="1" t="s">
        <v>298</v>
      </c>
      <c r="I10408" s="1">
        <v>2.2999999999999998</v>
      </c>
      <c r="J10408" s="1">
        <v>2023</v>
      </c>
      <c r="K10408" s="1">
        <v>191223</v>
      </c>
      <c r="L10408" s="1">
        <v>0</v>
      </c>
      <c r="M10408" s="1">
        <f t="array" ref="M10408">SUMPRODUCT(MAX(ISNUMBER(SEARCH('Class Rules'!$B$6:$B$85,$E10408))*ISNUMBER(SEARCH('Class Rules'!$C$6:$C$85,$F10408))*'Class Rules'!$A$6:$A$85))</f>
        <v>21</v>
      </c>
      <c r="N10408" s="1" t="str">
        <f t="array" ref="N10408">IF($M10408=0,'Class Rules'!$D$3,INDEX('Class Rules'!$D$6:$D$85,MATCH($M10408,'Class Rules'!$A$6:$A$85,0)))</f>
        <v>Freight LDV</v>
      </c>
      <c r="O10408" s="1" t="str">
        <f t="array" ref="O10408">IF(SUMPRODUCT(MAX(ISNUMBER(SEARCH(Fuel_Rules!$A$6:$A$30,$E10408))*ISNUMBER(SEARCH(Fuel_Rules!$B$6:$B$30,$F10408))*(Fuel_Rules!$A$6:$A$30&lt;&gt;"")))&gt;0,"Plug-in hybrid",IF($G10408="Diesel","Diesel","Gasoline"))</f>
        <v>Diesel</v>
      </c>
    </row>
    <row r="10409" spans="1:15" ht="15" customHeight="1" x14ac:dyDescent="0.25">
      <c r="A10409" s="1">
        <v>2022</v>
      </c>
      <c r="B10409" s="1" t="s">
        <v>12135</v>
      </c>
      <c r="C10409" s="1" t="s">
        <v>11980</v>
      </c>
      <c r="D10409" s="1" t="s">
        <v>13087</v>
      </c>
      <c r="E10409" s="1" t="s">
        <v>2526</v>
      </c>
      <c r="F10409" s="1" t="s">
        <v>11982</v>
      </c>
      <c r="G10409" s="1" t="s">
        <v>103</v>
      </c>
      <c r="H10409" s="1" t="s">
        <v>298</v>
      </c>
      <c r="I10409" s="1">
        <v>1.6</v>
      </c>
      <c r="J10409" s="1">
        <v>2023</v>
      </c>
      <c r="K10409" s="1">
        <v>109768</v>
      </c>
      <c r="L10409" s="1">
        <v>0</v>
      </c>
      <c r="M10409" s="1">
        <f t="array" ref="M10409">SUMPRODUCT(MAX(ISNUMBER(SEARCH('Class Rules'!$B$6:$B$85,$E10409))*ISNUMBER(SEARCH('Class Rules'!$C$6:$C$85,$F10409))*'Class Rules'!$A$6:$A$85))</f>
        <v>0</v>
      </c>
      <c r="N10409" s="1" t="str">
        <f t="array" ref="N10409">IF($M10409=0,'Class Rules'!$D$3,INDEX('Class Rules'!$D$6:$D$85,MATCH($M10409,'Class Rules'!$A$6:$A$85,0)))</f>
        <v>Passenger LDV</v>
      </c>
      <c r="O10409" s="1" t="str">
        <f t="array" ref="O10409">IF(SUMPRODUCT(MAX(ISNUMBER(SEARCH(Fuel_Rules!$A$6:$A$30,$E10409))*ISNUMBER(SEARCH(Fuel_Rules!$B$6:$B$30,$F10409))*(Fuel_Rules!$A$6:$A$30&lt;&gt;"")))&gt;0,"Plug-in hybrid",IF($G10409="Diesel","Diesel","Gasoline"))</f>
        <v>Gasoline</v>
      </c>
    </row>
    <row r="10410" spans="1:15" ht="15" customHeight="1" x14ac:dyDescent="0.25">
      <c r="A10410" s="1">
        <v>2022</v>
      </c>
      <c r="B10410" s="1" t="s">
        <v>12135</v>
      </c>
      <c r="C10410" s="1" t="s">
        <v>11980</v>
      </c>
      <c r="D10410" s="1" t="s">
        <v>13088</v>
      </c>
      <c r="E10410" s="1" t="s">
        <v>2526</v>
      </c>
      <c r="F10410" s="1" t="s">
        <v>11982</v>
      </c>
      <c r="G10410" s="1" t="s">
        <v>103</v>
      </c>
      <c r="H10410" s="1" t="s">
        <v>298</v>
      </c>
      <c r="I10410" s="1">
        <v>1.6</v>
      </c>
      <c r="J10410" s="1">
        <v>2023</v>
      </c>
      <c r="K10410" s="1">
        <v>103375</v>
      </c>
      <c r="L10410" s="1">
        <v>0</v>
      </c>
      <c r="M10410" s="1">
        <f t="array" ref="M10410">SUMPRODUCT(MAX(ISNUMBER(SEARCH('Class Rules'!$B$6:$B$85,$E10410))*ISNUMBER(SEARCH('Class Rules'!$C$6:$C$85,$F10410))*'Class Rules'!$A$6:$A$85))</f>
        <v>0</v>
      </c>
      <c r="N10410" s="1" t="str">
        <f t="array" ref="N10410">IF($M10410=0,'Class Rules'!$D$3,INDEX('Class Rules'!$D$6:$D$85,MATCH($M10410,'Class Rules'!$A$6:$A$85,0)))</f>
        <v>Passenger LDV</v>
      </c>
      <c r="O10410" s="1" t="str">
        <f t="array" ref="O10410">IF(SUMPRODUCT(MAX(ISNUMBER(SEARCH(Fuel_Rules!$A$6:$A$30,$E10410))*ISNUMBER(SEARCH(Fuel_Rules!$B$6:$B$30,$F10410))*(Fuel_Rules!$A$6:$A$30&lt;&gt;"")))&gt;0,"Plug-in hybrid",IF($G10410="Diesel","Diesel","Gasoline"))</f>
        <v>Gasoline</v>
      </c>
    </row>
    <row r="10411" spans="1:15" ht="15" customHeight="1" x14ac:dyDescent="0.25">
      <c r="A10411" s="1">
        <v>2022</v>
      </c>
      <c r="B10411" s="1" t="s">
        <v>12135</v>
      </c>
      <c r="C10411" s="1" t="s">
        <v>2667</v>
      </c>
      <c r="D10411" s="1" t="s">
        <v>13089</v>
      </c>
      <c r="E10411" s="1" t="s">
        <v>2665</v>
      </c>
      <c r="F10411" s="1" t="s">
        <v>2669</v>
      </c>
      <c r="G10411" s="1" t="s">
        <v>103</v>
      </c>
      <c r="H10411" s="1" t="s">
        <v>437</v>
      </c>
      <c r="I10411" s="1">
        <v>6.7</v>
      </c>
      <c r="J10411" s="1">
        <v>2023</v>
      </c>
      <c r="K10411" s="1">
        <v>7700000</v>
      </c>
      <c r="L10411" s="1">
        <v>0</v>
      </c>
      <c r="M10411" s="1">
        <f t="array" ref="M10411">SUMPRODUCT(MAX(ISNUMBER(SEARCH('Class Rules'!$B$6:$B$85,$E10411))*ISNUMBER(SEARCH('Class Rules'!$C$6:$C$85,$F10411))*'Class Rules'!$A$6:$A$85))</f>
        <v>0</v>
      </c>
      <c r="N10411" s="1" t="str">
        <f t="array" ref="N10411">IF($M10411=0,'Class Rules'!$D$3,INDEX('Class Rules'!$D$6:$D$85,MATCH($M10411,'Class Rules'!$A$6:$A$85,0)))</f>
        <v>Passenger LDV</v>
      </c>
      <c r="O10411" s="1" t="str">
        <f t="array" ref="O10411">IF(SUMPRODUCT(MAX(ISNUMBER(SEARCH(Fuel_Rules!$A$6:$A$30,$E10411))*ISNUMBER(SEARCH(Fuel_Rules!$B$6:$B$30,$F10411))*(Fuel_Rules!$A$6:$A$30&lt;&gt;"")))&gt;0,"Plug-in hybrid",IF($G10411="Diesel","Diesel","Gasoline"))</f>
        <v>Gasoline</v>
      </c>
    </row>
    <row r="10412" spans="1:15" ht="15" customHeight="1" x14ac:dyDescent="0.25">
      <c r="A10412" s="1">
        <v>2022</v>
      </c>
      <c r="B10412" s="1" t="s">
        <v>12135</v>
      </c>
      <c r="C10412" s="1" t="s">
        <v>2670</v>
      </c>
      <c r="D10412" s="1" t="s">
        <v>13090</v>
      </c>
      <c r="E10412" s="1" t="s">
        <v>2665</v>
      </c>
      <c r="F10412" s="1" t="s">
        <v>2672</v>
      </c>
      <c r="G10412" s="1" t="s">
        <v>103</v>
      </c>
      <c r="H10412" s="1" t="s">
        <v>437</v>
      </c>
      <c r="I10412" s="1">
        <v>6.7</v>
      </c>
      <c r="J10412" s="1">
        <v>2023</v>
      </c>
      <c r="K10412" s="1">
        <v>6800000</v>
      </c>
      <c r="L10412" s="1">
        <v>0</v>
      </c>
      <c r="M10412" s="1">
        <f t="array" ref="M10412">SUMPRODUCT(MAX(ISNUMBER(SEARCH('Class Rules'!$B$6:$B$85,$E10412))*ISNUMBER(SEARCH('Class Rules'!$C$6:$C$85,$F10412))*'Class Rules'!$A$6:$A$85))</f>
        <v>0</v>
      </c>
      <c r="N10412" s="1" t="str">
        <f t="array" ref="N10412">IF($M10412=0,'Class Rules'!$D$3,INDEX('Class Rules'!$D$6:$D$85,MATCH($M10412,'Class Rules'!$A$6:$A$85,0)))</f>
        <v>Passenger LDV</v>
      </c>
      <c r="O10412" s="1" t="str">
        <f t="array" ref="O10412">IF(SUMPRODUCT(MAX(ISNUMBER(SEARCH(Fuel_Rules!$A$6:$A$30,$E10412))*ISNUMBER(SEARCH(Fuel_Rules!$B$6:$B$30,$F10412))*(Fuel_Rules!$A$6:$A$30&lt;&gt;"")))&gt;0,"Plug-in hybrid",IF($G10412="Diesel","Diesel","Gasoline"))</f>
        <v>Gasoline</v>
      </c>
    </row>
    <row r="10413" spans="1:15" ht="15" customHeight="1" x14ac:dyDescent="0.25">
      <c r="A10413" s="1">
        <v>2022</v>
      </c>
      <c r="B10413" s="1" t="s">
        <v>12135</v>
      </c>
      <c r="C10413" s="1" t="s">
        <v>2687</v>
      </c>
      <c r="D10413" s="1" t="s">
        <v>13091</v>
      </c>
      <c r="E10413" s="1" t="s">
        <v>2682</v>
      </c>
      <c r="F10413" s="1" t="s">
        <v>2689</v>
      </c>
      <c r="G10413" s="1" t="s">
        <v>103</v>
      </c>
      <c r="H10413" s="1" t="s">
        <v>437</v>
      </c>
      <c r="I10413" s="1">
        <v>2</v>
      </c>
      <c r="J10413" s="1">
        <v>2023</v>
      </c>
      <c r="K10413" s="1">
        <v>185205</v>
      </c>
      <c r="L10413" s="1">
        <v>0</v>
      </c>
      <c r="M10413" s="1">
        <f t="array" ref="M10413">SUMPRODUCT(MAX(ISNUMBER(SEARCH('Class Rules'!$B$6:$B$85,$E10413))*ISNUMBER(SEARCH('Class Rules'!$C$6:$C$85,$F10413))*'Class Rules'!$A$6:$A$85))</f>
        <v>0</v>
      </c>
      <c r="N10413" s="1" t="str">
        <f t="array" ref="N10413">IF($M10413=0,'Class Rules'!$D$3,INDEX('Class Rules'!$D$6:$D$85,MATCH($M10413,'Class Rules'!$A$6:$A$85,0)))</f>
        <v>Passenger LDV</v>
      </c>
      <c r="O10413" s="1" t="str">
        <f t="array" ref="O10413">IF(SUMPRODUCT(MAX(ISNUMBER(SEARCH(Fuel_Rules!$A$6:$A$30,$E10413))*ISNUMBER(SEARCH(Fuel_Rules!$B$6:$B$30,$F10413))*(Fuel_Rules!$A$6:$A$30&lt;&gt;"")))&gt;0,"Plug-in hybrid",IF($G10413="Diesel","Diesel","Gasoline"))</f>
        <v>Gasoline</v>
      </c>
    </row>
    <row r="10414" spans="1:15" ht="15" customHeight="1" x14ac:dyDescent="0.25">
      <c r="A10414" s="1">
        <v>2022</v>
      </c>
      <c r="B10414" s="1" t="s">
        <v>12135</v>
      </c>
      <c r="C10414" s="1" t="s">
        <v>6766</v>
      </c>
      <c r="D10414" s="1" t="s">
        <v>13092</v>
      </c>
      <c r="E10414" s="1" t="s">
        <v>2682</v>
      </c>
      <c r="F10414" s="1" t="s">
        <v>6768</v>
      </c>
      <c r="G10414" s="1" t="s">
        <v>103</v>
      </c>
      <c r="H10414" s="1" t="s">
        <v>437</v>
      </c>
      <c r="I10414" s="1">
        <v>2</v>
      </c>
      <c r="J10414" s="1">
        <v>2023</v>
      </c>
      <c r="K10414" s="1">
        <v>208697</v>
      </c>
      <c r="L10414" s="1">
        <v>0</v>
      </c>
      <c r="M10414" s="1">
        <f t="array" ref="M10414">SUMPRODUCT(MAX(ISNUMBER(SEARCH('Class Rules'!$B$6:$B$85,$E10414))*ISNUMBER(SEARCH('Class Rules'!$C$6:$C$85,$F10414))*'Class Rules'!$A$6:$A$85))</f>
        <v>0</v>
      </c>
      <c r="N10414" s="1" t="str">
        <f t="array" ref="N10414">IF($M10414=0,'Class Rules'!$D$3,INDEX('Class Rules'!$D$6:$D$85,MATCH($M10414,'Class Rules'!$A$6:$A$85,0)))</f>
        <v>Passenger LDV</v>
      </c>
      <c r="O10414" s="1" t="str">
        <f t="array" ref="O10414">IF(SUMPRODUCT(MAX(ISNUMBER(SEARCH(Fuel_Rules!$A$6:$A$30,$E10414))*ISNUMBER(SEARCH(Fuel_Rules!$B$6:$B$30,$F10414))*(Fuel_Rules!$A$6:$A$30&lt;&gt;"")))&gt;0,"Plug-in hybrid",IF($G10414="Diesel","Diesel","Gasoline"))</f>
        <v>Gasoline</v>
      </c>
    </row>
    <row r="10415" spans="1:15" ht="15" customHeight="1" x14ac:dyDescent="0.25">
      <c r="A10415" s="1">
        <v>2022</v>
      </c>
      <c r="B10415" s="1" t="s">
        <v>12135</v>
      </c>
      <c r="C10415" s="1" t="s">
        <v>6769</v>
      </c>
      <c r="D10415" s="1" t="s">
        <v>13093</v>
      </c>
      <c r="E10415" s="1" t="s">
        <v>2682</v>
      </c>
      <c r="F10415" s="1" t="s">
        <v>10874</v>
      </c>
      <c r="G10415" s="1" t="s">
        <v>103</v>
      </c>
      <c r="H10415" s="1" t="s">
        <v>437</v>
      </c>
      <c r="I10415" s="1">
        <v>2</v>
      </c>
      <c r="J10415" s="1">
        <v>2023</v>
      </c>
      <c r="K10415" s="1">
        <v>240697</v>
      </c>
      <c r="L10415" s="1">
        <v>0</v>
      </c>
      <c r="M10415" s="1">
        <f t="array" ref="M10415">SUMPRODUCT(MAX(ISNUMBER(SEARCH('Class Rules'!$B$6:$B$85,$E10415))*ISNUMBER(SEARCH('Class Rules'!$C$6:$C$85,$F10415))*'Class Rules'!$A$6:$A$85))</f>
        <v>0</v>
      </c>
      <c r="N10415" s="1" t="str">
        <f t="array" ref="N10415">IF($M10415=0,'Class Rules'!$D$3,INDEX('Class Rules'!$D$6:$D$85,MATCH($M10415,'Class Rules'!$A$6:$A$85,0)))</f>
        <v>Passenger LDV</v>
      </c>
      <c r="O10415" s="1" t="str">
        <f t="array" ref="O10415">IF(SUMPRODUCT(MAX(ISNUMBER(SEARCH(Fuel_Rules!$A$6:$A$30,$E10415))*ISNUMBER(SEARCH(Fuel_Rules!$B$6:$B$30,$F10415))*(Fuel_Rules!$A$6:$A$30&lt;&gt;"")))&gt;0,"Plug-in hybrid",IF($G10415="Diesel","Diesel","Gasoline"))</f>
        <v>Gasoline</v>
      </c>
    </row>
    <row r="10416" spans="1:15" ht="15" customHeight="1" x14ac:dyDescent="0.25">
      <c r="A10416" s="1">
        <v>2022</v>
      </c>
      <c r="B10416" s="1" t="s">
        <v>12135</v>
      </c>
      <c r="C10416" s="1" t="s">
        <v>2693</v>
      </c>
      <c r="D10416" s="1" t="s">
        <v>13094</v>
      </c>
      <c r="E10416" s="1" t="s">
        <v>2695</v>
      </c>
      <c r="F10416" s="1" t="s">
        <v>2696</v>
      </c>
      <c r="G10416" s="1" t="s">
        <v>103</v>
      </c>
      <c r="H10416" s="1" t="s">
        <v>298</v>
      </c>
      <c r="I10416" s="1">
        <v>1.3</v>
      </c>
      <c r="J10416" s="1">
        <v>2023</v>
      </c>
      <c r="K10416" s="1">
        <v>119128</v>
      </c>
      <c r="L10416" s="1">
        <v>0</v>
      </c>
      <c r="M10416" s="1">
        <f t="array" ref="M10416">SUMPRODUCT(MAX(ISNUMBER(SEARCH('Class Rules'!$B$6:$B$85,$E10416))*ISNUMBER(SEARCH('Class Rules'!$C$6:$C$85,$F10416))*'Class Rules'!$A$6:$A$85))</f>
        <v>0</v>
      </c>
      <c r="N10416" s="1" t="str">
        <f t="array" ref="N10416">IF($M10416=0,'Class Rules'!$D$3,INDEX('Class Rules'!$D$6:$D$85,MATCH($M10416,'Class Rules'!$A$6:$A$85,0)))</f>
        <v>Passenger LDV</v>
      </c>
      <c r="O10416" s="1" t="str">
        <f t="array" ref="O10416">IF(SUMPRODUCT(MAX(ISNUMBER(SEARCH(Fuel_Rules!$A$6:$A$30,$E10416))*ISNUMBER(SEARCH(Fuel_Rules!$B$6:$B$30,$F10416))*(Fuel_Rules!$A$6:$A$30&lt;&gt;"")))&gt;0,"Plug-in hybrid",IF($G10416="Diesel","Diesel","Gasoline"))</f>
        <v>Gasoline</v>
      </c>
    </row>
    <row r="10417" spans="1:15" ht="15" customHeight="1" x14ac:dyDescent="0.25">
      <c r="A10417" s="1">
        <v>2022</v>
      </c>
      <c r="B10417" s="1" t="s">
        <v>12135</v>
      </c>
      <c r="C10417" s="1" t="s">
        <v>2697</v>
      </c>
      <c r="D10417" s="1" t="s">
        <v>13095</v>
      </c>
      <c r="E10417" s="1" t="s">
        <v>2695</v>
      </c>
      <c r="F10417" s="1" t="s">
        <v>2699</v>
      </c>
      <c r="G10417" s="1" t="s">
        <v>103</v>
      </c>
      <c r="H10417" s="1" t="s">
        <v>298</v>
      </c>
      <c r="I10417" s="1">
        <v>1.3</v>
      </c>
      <c r="J10417" s="1">
        <v>2023</v>
      </c>
      <c r="K10417" s="1">
        <v>123317</v>
      </c>
      <c r="L10417" s="1">
        <v>0</v>
      </c>
      <c r="M10417" s="1">
        <f t="array" ref="M10417">SUMPRODUCT(MAX(ISNUMBER(SEARCH('Class Rules'!$B$6:$B$85,$E10417))*ISNUMBER(SEARCH('Class Rules'!$C$6:$C$85,$F10417))*'Class Rules'!$A$6:$A$85))</f>
        <v>0</v>
      </c>
      <c r="N10417" s="1" t="str">
        <f t="array" ref="N10417">IF($M10417=0,'Class Rules'!$D$3,INDEX('Class Rules'!$D$6:$D$85,MATCH($M10417,'Class Rules'!$A$6:$A$85,0)))</f>
        <v>Passenger LDV</v>
      </c>
      <c r="O10417" s="1" t="str">
        <f t="array" ref="O10417">IF(SUMPRODUCT(MAX(ISNUMBER(SEARCH(Fuel_Rules!$A$6:$A$30,$E10417))*ISNUMBER(SEARCH(Fuel_Rules!$B$6:$B$30,$F10417))*(Fuel_Rules!$A$6:$A$30&lt;&gt;"")))&gt;0,"Plug-in hybrid",IF($G10417="Diesel","Diesel","Gasoline"))</f>
        <v>Gasoline</v>
      </c>
    </row>
    <row r="10418" spans="1:15" ht="15" customHeight="1" x14ac:dyDescent="0.25">
      <c r="A10418" s="1">
        <v>2022</v>
      </c>
      <c r="B10418" s="1" t="s">
        <v>12135</v>
      </c>
      <c r="C10418" s="1" t="s">
        <v>2718</v>
      </c>
      <c r="D10418" s="1" t="s">
        <v>13096</v>
      </c>
      <c r="E10418" s="1" t="s">
        <v>2695</v>
      </c>
      <c r="F10418" s="1" t="s">
        <v>2720</v>
      </c>
      <c r="G10418" s="1" t="s">
        <v>103</v>
      </c>
      <c r="H10418" s="1" t="s">
        <v>298</v>
      </c>
      <c r="I10418" s="1">
        <v>1.5</v>
      </c>
      <c r="J10418" s="1">
        <v>2023</v>
      </c>
      <c r="K10418" s="1">
        <v>159870</v>
      </c>
      <c r="L10418" s="1">
        <v>0</v>
      </c>
      <c r="M10418" s="1">
        <f t="array" ref="M10418">SUMPRODUCT(MAX(ISNUMBER(SEARCH('Class Rules'!$B$6:$B$85,$E10418))*ISNUMBER(SEARCH('Class Rules'!$C$6:$C$85,$F10418))*'Class Rules'!$A$6:$A$85))</f>
        <v>0</v>
      </c>
      <c r="N10418" s="1" t="str">
        <f t="array" ref="N10418">IF($M10418=0,'Class Rules'!$D$3,INDEX('Class Rules'!$D$6:$D$85,MATCH($M10418,'Class Rules'!$A$6:$A$85,0)))</f>
        <v>Passenger LDV</v>
      </c>
      <c r="O10418" s="1" t="str">
        <f t="array" ref="O10418">IF(SUMPRODUCT(MAX(ISNUMBER(SEARCH(Fuel_Rules!$A$6:$A$30,$E10418))*ISNUMBER(SEARCH(Fuel_Rules!$B$6:$B$30,$F10418))*(Fuel_Rules!$A$6:$A$30&lt;&gt;"")))&gt;0,"Plug-in hybrid",IF($G10418="Diesel","Diesel","Gasoline"))</f>
        <v>Gasoline</v>
      </c>
    </row>
    <row r="10419" spans="1:15" ht="15" customHeight="1" x14ac:dyDescent="0.25">
      <c r="A10419" s="1">
        <v>2022</v>
      </c>
      <c r="B10419" s="1" t="s">
        <v>12135</v>
      </c>
      <c r="C10419" s="1" t="s">
        <v>2718</v>
      </c>
      <c r="D10419" s="1" t="s">
        <v>13097</v>
      </c>
      <c r="E10419" s="1" t="s">
        <v>2695</v>
      </c>
      <c r="F10419" s="1" t="s">
        <v>2720</v>
      </c>
      <c r="G10419" s="1" t="s">
        <v>103</v>
      </c>
      <c r="H10419" s="1" t="s">
        <v>298</v>
      </c>
      <c r="I10419" s="1">
        <v>1.5</v>
      </c>
      <c r="J10419" s="1">
        <v>2023</v>
      </c>
      <c r="K10419" s="1">
        <v>152111</v>
      </c>
      <c r="L10419" s="1">
        <v>0</v>
      </c>
      <c r="M10419" s="1">
        <f t="array" ref="M10419">SUMPRODUCT(MAX(ISNUMBER(SEARCH('Class Rules'!$B$6:$B$85,$E10419))*ISNUMBER(SEARCH('Class Rules'!$C$6:$C$85,$F10419))*'Class Rules'!$A$6:$A$85))</f>
        <v>0</v>
      </c>
      <c r="N10419" s="1" t="str">
        <f t="array" ref="N10419">IF($M10419=0,'Class Rules'!$D$3,INDEX('Class Rules'!$D$6:$D$85,MATCH($M10419,'Class Rules'!$A$6:$A$85,0)))</f>
        <v>Passenger LDV</v>
      </c>
      <c r="O10419" s="1" t="str">
        <f t="array" ref="O10419">IF(SUMPRODUCT(MAX(ISNUMBER(SEARCH(Fuel_Rules!$A$6:$A$30,$E10419))*ISNUMBER(SEARCH(Fuel_Rules!$B$6:$B$30,$F10419))*(Fuel_Rules!$A$6:$A$30&lt;&gt;"")))&gt;0,"Plug-in hybrid",IF($G10419="Diesel","Diesel","Gasoline"))</f>
        <v>Gasoline</v>
      </c>
    </row>
    <row r="10420" spans="1:15" ht="15" customHeight="1" x14ac:dyDescent="0.25">
      <c r="A10420" s="1">
        <v>2022</v>
      </c>
      <c r="B10420" s="1" t="s">
        <v>12135</v>
      </c>
      <c r="C10420" s="1" t="s">
        <v>2721</v>
      </c>
      <c r="D10420" s="1" t="s">
        <v>13098</v>
      </c>
      <c r="E10420" s="1" t="s">
        <v>2695</v>
      </c>
      <c r="F10420" s="1" t="s">
        <v>2723</v>
      </c>
      <c r="G10420" s="1" t="s">
        <v>103</v>
      </c>
      <c r="H10420" s="1" t="s">
        <v>437</v>
      </c>
      <c r="I10420" s="1">
        <v>1.5</v>
      </c>
      <c r="J10420" s="1">
        <v>2023</v>
      </c>
      <c r="K10420" s="1">
        <v>168138</v>
      </c>
      <c r="L10420" s="1">
        <v>0</v>
      </c>
      <c r="M10420" s="1">
        <f t="array" ref="M10420">SUMPRODUCT(MAX(ISNUMBER(SEARCH('Class Rules'!$B$6:$B$85,$E10420))*ISNUMBER(SEARCH('Class Rules'!$C$6:$C$85,$F10420))*'Class Rules'!$A$6:$A$85))</f>
        <v>0</v>
      </c>
      <c r="N10420" s="1" t="str">
        <f t="array" ref="N10420">IF($M10420=0,'Class Rules'!$D$3,INDEX('Class Rules'!$D$6:$D$85,MATCH($M10420,'Class Rules'!$A$6:$A$85,0)))</f>
        <v>Passenger LDV</v>
      </c>
      <c r="O10420" s="1" t="str">
        <f t="array" ref="O10420">IF(SUMPRODUCT(MAX(ISNUMBER(SEARCH(Fuel_Rules!$A$6:$A$30,$E10420))*ISNUMBER(SEARCH(Fuel_Rules!$B$6:$B$30,$F10420))*(Fuel_Rules!$A$6:$A$30&lt;&gt;"")))&gt;0,"Plug-in hybrid",IF($G10420="Diesel","Diesel","Gasoline"))</f>
        <v>Gasoline</v>
      </c>
    </row>
    <row r="10421" spans="1:15" ht="15" customHeight="1" x14ac:dyDescent="0.25">
      <c r="A10421" s="1">
        <v>2022</v>
      </c>
      <c r="B10421" s="1" t="s">
        <v>12135</v>
      </c>
      <c r="C10421" s="1" t="s">
        <v>2721</v>
      </c>
      <c r="D10421" s="1" t="s">
        <v>13099</v>
      </c>
      <c r="E10421" s="1" t="s">
        <v>2695</v>
      </c>
      <c r="F10421" s="1" t="s">
        <v>2723</v>
      </c>
      <c r="G10421" s="1" t="s">
        <v>103</v>
      </c>
      <c r="H10421" s="1" t="s">
        <v>437</v>
      </c>
      <c r="I10421" s="1">
        <v>1.5</v>
      </c>
      <c r="J10421" s="1">
        <v>2023</v>
      </c>
      <c r="K10421" s="1">
        <v>158965</v>
      </c>
      <c r="L10421" s="1">
        <v>0</v>
      </c>
      <c r="M10421" s="1">
        <f t="array" ref="M10421">SUMPRODUCT(MAX(ISNUMBER(SEARCH('Class Rules'!$B$6:$B$85,$E10421))*ISNUMBER(SEARCH('Class Rules'!$C$6:$C$85,$F10421))*'Class Rules'!$A$6:$A$85))</f>
        <v>0</v>
      </c>
      <c r="N10421" s="1" t="str">
        <f t="array" ref="N10421">IF($M10421=0,'Class Rules'!$D$3,INDEX('Class Rules'!$D$6:$D$85,MATCH($M10421,'Class Rules'!$A$6:$A$85,0)))</f>
        <v>Passenger LDV</v>
      </c>
      <c r="O10421" s="1" t="str">
        <f t="array" ref="O10421">IF(SUMPRODUCT(MAX(ISNUMBER(SEARCH(Fuel_Rules!$A$6:$A$30,$E10421))*ISNUMBER(SEARCH(Fuel_Rules!$B$6:$B$30,$F10421))*(Fuel_Rules!$A$6:$A$30&lt;&gt;"")))&gt;0,"Plug-in hybrid",IF($G10421="Diesel","Diesel","Gasoline"))</f>
        <v>Gasoline</v>
      </c>
    </row>
    <row r="10422" spans="1:15" ht="15" customHeight="1" x14ac:dyDescent="0.25">
      <c r="A10422" s="1">
        <v>2022</v>
      </c>
      <c r="B10422" s="1" t="s">
        <v>12135</v>
      </c>
      <c r="C10422" s="1" t="s">
        <v>2724</v>
      </c>
      <c r="D10422" s="1" t="s">
        <v>13100</v>
      </c>
      <c r="E10422" s="1" t="s">
        <v>2695</v>
      </c>
      <c r="F10422" s="1" t="s">
        <v>2726</v>
      </c>
      <c r="G10422" s="1" t="s">
        <v>103</v>
      </c>
      <c r="H10422" s="1" t="s">
        <v>437</v>
      </c>
      <c r="I10422" s="1">
        <v>1.5</v>
      </c>
      <c r="J10422" s="1">
        <v>2023</v>
      </c>
      <c r="K10422" s="1">
        <v>183071</v>
      </c>
      <c r="L10422" s="1">
        <v>0</v>
      </c>
      <c r="M10422" s="1">
        <f t="array" ref="M10422">SUMPRODUCT(MAX(ISNUMBER(SEARCH('Class Rules'!$B$6:$B$85,$E10422))*ISNUMBER(SEARCH('Class Rules'!$C$6:$C$85,$F10422))*'Class Rules'!$A$6:$A$85))</f>
        <v>0</v>
      </c>
      <c r="N10422" s="1" t="str">
        <f t="array" ref="N10422">IF($M10422=0,'Class Rules'!$D$3,INDEX('Class Rules'!$D$6:$D$85,MATCH($M10422,'Class Rules'!$A$6:$A$85,0)))</f>
        <v>Passenger LDV</v>
      </c>
      <c r="O10422" s="1" t="str">
        <f t="array" ref="O10422">IF(SUMPRODUCT(MAX(ISNUMBER(SEARCH(Fuel_Rules!$A$6:$A$30,$E10422))*ISNUMBER(SEARCH(Fuel_Rules!$B$6:$B$30,$F10422))*(Fuel_Rules!$A$6:$A$30&lt;&gt;"")))&gt;0,"Plug-in hybrid",IF($G10422="Diesel","Diesel","Gasoline"))</f>
        <v>Gasoline</v>
      </c>
    </row>
    <row r="10423" spans="1:15" ht="15" customHeight="1" x14ac:dyDescent="0.25">
      <c r="A10423" s="1">
        <v>2022</v>
      </c>
      <c r="B10423" s="1" t="s">
        <v>12135</v>
      </c>
      <c r="C10423" s="1" t="s">
        <v>2724</v>
      </c>
      <c r="D10423" s="1" t="s">
        <v>13101</v>
      </c>
      <c r="E10423" s="1" t="s">
        <v>2695</v>
      </c>
      <c r="F10423" s="1" t="s">
        <v>2726</v>
      </c>
      <c r="G10423" s="1" t="s">
        <v>103</v>
      </c>
      <c r="H10423" s="1" t="s">
        <v>437</v>
      </c>
      <c r="I10423" s="1">
        <v>1.5</v>
      </c>
      <c r="J10423" s="1">
        <v>2023</v>
      </c>
      <c r="K10423" s="1">
        <v>171443</v>
      </c>
      <c r="L10423" s="1">
        <v>0</v>
      </c>
      <c r="M10423" s="1">
        <f t="array" ref="M10423">SUMPRODUCT(MAX(ISNUMBER(SEARCH('Class Rules'!$B$6:$B$85,$E10423))*ISNUMBER(SEARCH('Class Rules'!$C$6:$C$85,$F10423))*'Class Rules'!$A$6:$A$85))</f>
        <v>0</v>
      </c>
      <c r="N10423" s="1" t="str">
        <f t="array" ref="N10423">IF($M10423=0,'Class Rules'!$D$3,INDEX('Class Rules'!$D$6:$D$85,MATCH($M10423,'Class Rules'!$A$6:$A$85,0)))</f>
        <v>Passenger LDV</v>
      </c>
      <c r="O10423" s="1" t="str">
        <f t="array" ref="O10423">IF(SUMPRODUCT(MAX(ISNUMBER(SEARCH(Fuel_Rules!$A$6:$A$30,$E10423))*ISNUMBER(SEARCH(Fuel_Rules!$B$6:$B$30,$F10423))*(Fuel_Rules!$A$6:$A$30&lt;&gt;"")))&gt;0,"Plug-in hybrid",IF($G10423="Diesel","Diesel","Gasoline"))</f>
        <v>Gasoline</v>
      </c>
    </row>
    <row r="10424" spans="1:15" ht="15" customHeight="1" x14ac:dyDescent="0.25">
      <c r="A10424" s="1">
        <v>2022</v>
      </c>
      <c r="B10424" s="1" t="s">
        <v>12135</v>
      </c>
      <c r="C10424" s="1" t="s">
        <v>2727</v>
      </c>
      <c r="D10424" s="1" t="s">
        <v>13102</v>
      </c>
      <c r="E10424" s="1" t="s">
        <v>2695</v>
      </c>
      <c r="F10424" s="1" t="s">
        <v>2729</v>
      </c>
      <c r="G10424" s="1" t="s">
        <v>103</v>
      </c>
      <c r="H10424" s="1" t="s">
        <v>298</v>
      </c>
      <c r="I10424" s="1">
        <v>1.3</v>
      </c>
      <c r="J10424" s="1">
        <v>2023</v>
      </c>
      <c r="K10424" s="1">
        <v>143566</v>
      </c>
      <c r="L10424" s="1">
        <v>0</v>
      </c>
      <c r="M10424" s="1">
        <f t="array" ref="M10424">SUMPRODUCT(MAX(ISNUMBER(SEARCH('Class Rules'!$B$6:$B$85,$E10424))*ISNUMBER(SEARCH('Class Rules'!$C$6:$C$85,$F10424))*'Class Rules'!$A$6:$A$85))</f>
        <v>0</v>
      </c>
      <c r="N10424" s="1" t="str">
        <f t="array" ref="N10424">IF($M10424=0,'Class Rules'!$D$3,INDEX('Class Rules'!$D$6:$D$85,MATCH($M10424,'Class Rules'!$A$6:$A$85,0)))</f>
        <v>Passenger LDV</v>
      </c>
      <c r="O10424" s="1" t="str">
        <f t="array" ref="O10424">IF(SUMPRODUCT(MAX(ISNUMBER(SEARCH(Fuel_Rules!$A$6:$A$30,$E10424))*ISNUMBER(SEARCH(Fuel_Rules!$B$6:$B$30,$F10424))*(Fuel_Rules!$A$6:$A$30&lt;&gt;"")))&gt;0,"Plug-in hybrid",IF($G10424="Diesel","Diesel","Gasoline"))</f>
        <v>Gasoline</v>
      </c>
    </row>
    <row r="10425" spans="1:15" ht="15" customHeight="1" x14ac:dyDescent="0.25">
      <c r="A10425" s="1">
        <v>2022</v>
      </c>
      <c r="B10425" s="1" t="s">
        <v>12135</v>
      </c>
      <c r="C10425" s="1" t="s">
        <v>10884</v>
      </c>
      <c r="D10425" s="1" t="s">
        <v>13103</v>
      </c>
      <c r="E10425" s="1" t="s">
        <v>2695</v>
      </c>
      <c r="F10425" s="1" t="s">
        <v>10886</v>
      </c>
      <c r="G10425" s="1" t="s">
        <v>103</v>
      </c>
      <c r="H10425" s="1" t="s">
        <v>437</v>
      </c>
      <c r="I10425" s="1">
        <v>1.5</v>
      </c>
      <c r="J10425" s="1">
        <v>2023</v>
      </c>
      <c r="K10425" s="1">
        <v>185379</v>
      </c>
      <c r="L10425" s="1">
        <v>0</v>
      </c>
      <c r="M10425" s="1">
        <f t="array" ref="M10425">SUMPRODUCT(MAX(ISNUMBER(SEARCH('Class Rules'!$B$6:$B$85,$E10425))*ISNUMBER(SEARCH('Class Rules'!$C$6:$C$85,$F10425))*'Class Rules'!$A$6:$A$85))</f>
        <v>0</v>
      </c>
      <c r="N10425" s="1" t="str">
        <f t="array" ref="N10425">IF($M10425=0,'Class Rules'!$D$3,INDEX('Class Rules'!$D$6:$D$85,MATCH($M10425,'Class Rules'!$A$6:$A$85,0)))</f>
        <v>Passenger LDV</v>
      </c>
      <c r="O10425" s="1" t="str">
        <f t="array" ref="O10425">IF(SUMPRODUCT(MAX(ISNUMBER(SEARCH(Fuel_Rules!$A$6:$A$30,$E10425))*ISNUMBER(SEARCH(Fuel_Rules!$B$6:$B$30,$F10425))*(Fuel_Rules!$A$6:$A$30&lt;&gt;"")))&gt;0,"Plug-in hybrid",IF($G10425="Diesel","Diesel","Gasoline"))</f>
        <v>Gasoline</v>
      </c>
    </row>
    <row r="10426" spans="1:15" ht="15" customHeight="1" x14ac:dyDescent="0.25">
      <c r="A10426" s="1">
        <v>2022</v>
      </c>
      <c r="B10426" s="1" t="s">
        <v>12135</v>
      </c>
      <c r="C10426" s="1" t="s">
        <v>10884</v>
      </c>
      <c r="D10426" s="1" t="s">
        <v>13104</v>
      </c>
      <c r="E10426" s="1" t="s">
        <v>2695</v>
      </c>
      <c r="F10426" s="1" t="s">
        <v>10886</v>
      </c>
      <c r="G10426" s="1" t="s">
        <v>103</v>
      </c>
      <c r="H10426" s="1" t="s">
        <v>437</v>
      </c>
      <c r="I10426" s="1">
        <v>1.5</v>
      </c>
      <c r="J10426" s="1">
        <v>2023</v>
      </c>
      <c r="K10426" s="1">
        <v>175067</v>
      </c>
      <c r="L10426" s="1">
        <v>0</v>
      </c>
      <c r="M10426" s="1">
        <f t="array" ref="M10426">SUMPRODUCT(MAX(ISNUMBER(SEARCH('Class Rules'!$B$6:$B$85,$E10426))*ISNUMBER(SEARCH('Class Rules'!$C$6:$C$85,$F10426))*'Class Rules'!$A$6:$A$85))</f>
        <v>0</v>
      </c>
      <c r="N10426" s="1" t="str">
        <f t="array" ref="N10426">IF($M10426=0,'Class Rules'!$D$3,INDEX('Class Rules'!$D$6:$D$85,MATCH($M10426,'Class Rules'!$A$6:$A$85,0)))</f>
        <v>Passenger LDV</v>
      </c>
      <c r="O10426" s="1" t="str">
        <f t="array" ref="O10426">IF(SUMPRODUCT(MAX(ISNUMBER(SEARCH(Fuel_Rules!$A$6:$A$30,$E10426))*ISNUMBER(SEARCH(Fuel_Rules!$B$6:$B$30,$F10426))*(Fuel_Rules!$A$6:$A$30&lt;&gt;"")))&gt;0,"Plug-in hybrid",IF($G10426="Diesel","Diesel","Gasoline"))</f>
        <v>Gasoline</v>
      </c>
    </row>
    <row r="10427" spans="1:15" ht="15" customHeight="1" x14ac:dyDescent="0.25">
      <c r="A10427" s="1">
        <v>2022</v>
      </c>
      <c r="B10427" s="1" t="s">
        <v>12135</v>
      </c>
      <c r="C10427" s="1" t="s">
        <v>2730</v>
      </c>
      <c r="D10427" s="1" t="s">
        <v>13105</v>
      </c>
      <c r="E10427" s="1" t="s">
        <v>2732</v>
      </c>
      <c r="F10427" s="1" t="s">
        <v>2733</v>
      </c>
      <c r="G10427" s="1" t="s">
        <v>105</v>
      </c>
      <c r="H10427" s="1" t="s">
        <v>298</v>
      </c>
      <c r="I10427" s="1">
        <v>2.8</v>
      </c>
      <c r="J10427" s="1">
        <v>2023</v>
      </c>
      <c r="K10427" s="1">
        <v>245278</v>
      </c>
      <c r="L10427" s="1">
        <v>0</v>
      </c>
      <c r="M10427" s="1">
        <f t="array" ref="M10427">SUMPRODUCT(MAX(ISNUMBER(SEARCH('Class Rules'!$B$6:$B$85,$E10427))*ISNUMBER(SEARCH('Class Rules'!$C$6:$C$85,$F10427))*'Class Rules'!$A$6:$A$85))</f>
        <v>12</v>
      </c>
      <c r="N10427" s="1" t="str">
        <f t="array" ref="N10427">IF($M10427=0,'Class Rules'!$D$3,INDEX('Class Rules'!$D$6:$D$85,MATCH($M10427,'Class Rules'!$A$6:$A$85,0)))</f>
        <v>Freight LDV</v>
      </c>
      <c r="O10427" s="1" t="str">
        <f t="array" ref="O10427">IF(SUMPRODUCT(MAX(ISNUMBER(SEARCH(Fuel_Rules!$A$6:$A$30,$E10427))*ISNUMBER(SEARCH(Fuel_Rules!$B$6:$B$30,$F10427))*(Fuel_Rules!$A$6:$A$30&lt;&gt;"")))&gt;0,"Plug-in hybrid",IF($G10427="Diesel","Diesel","Gasoline"))</f>
        <v>Diesel</v>
      </c>
    </row>
    <row r="10428" spans="1:15" ht="15" customHeight="1" x14ac:dyDescent="0.25">
      <c r="A10428" s="1">
        <v>2022</v>
      </c>
      <c r="B10428" s="1" t="s">
        <v>12135</v>
      </c>
      <c r="C10428" s="1" t="s">
        <v>2734</v>
      </c>
      <c r="D10428" s="1" t="s">
        <v>13106</v>
      </c>
      <c r="E10428" s="1" t="s">
        <v>2732</v>
      </c>
      <c r="F10428" s="1" t="s">
        <v>2736</v>
      </c>
      <c r="G10428" s="1" t="s">
        <v>103</v>
      </c>
      <c r="H10428" s="1" t="s">
        <v>437</v>
      </c>
      <c r="I10428" s="1">
        <v>3.5</v>
      </c>
      <c r="J10428" s="1">
        <v>2023</v>
      </c>
      <c r="K10428" s="1">
        <v>288906</v>
      </c>
      <c r="L10428" s="1">
        <v>0</v>
      </c>
      <c r="M10428" s="1">
        <f t="array" ref="M10428">SUMPRODUCT(MAX(ISNUMBER(SEARCH('Class Rules'!$B$6:$B$85,$E10428))*ISNUMBER(SEARCH('Class Rules'!$C$6:$C$85,$F10428))*'Class Rules'!$A$6:$A$85))</f>
        <v>0</v>
      </c>
      <c r="N10428" s="1" t="str">
        <f t="array" ref="N10428">IF($M10428=0,'Class Rules'!$D$3,INDEX('Class Rules'!$D$6:$D$85,MATCH($M10428,'Class Rules'!$A$6:$A$85,0)))</f>
        <v>Passenger LDV</v>
      </c>
      <c r="O10428" s="1" t="str">
        <f t="array" ref="O10428">IF(SUMPRODUCT(MAX(ISNUMBER(SEARCH(Fuel_Rules!$A$6:$A$30,$E10428))*ISNUMBER(SEARCH(Fuel_Rules!$B$6:$B$30,$F10428))*(Fuel_Rules!$A$6:$A$30&lt;&gt;"")))&gt;0,"Plug-in hybrid",IF($G10428="Diesel","Diesel","Gasoline"))</f>
        <v>Gasoline</v>
      </c>
    </row>
    <row r="10429" spans="1:15" ht="15" customHeight="1" x14ac:dyDescent="0.25">
      <c r="A10429" s="1">
        <v>2022</v>
      </c>
      <c r="B10429" s="1" t="s">
        <v>12135</v>
      </c>
      <c r="C10429" s="1" t="s">
        <v>2743</v>
      </c>
      <c r="D10429" s="1" t="s">
        <v>13107</v>
      </c>
      <c r="E10429" s="1" t="s">
        <v>2732</v>
      </c>
      <c r="F10429" s="1" t="s">
        <v>2745</v>
      </c>
      <c r="G10429" s="1" t="s">
        <v>103</v>
      </c>
      <c r="H10429" s="1" t="s">
        <v>437</v>
      </c>
      <c r="I10429" s="1">
        <v>2</v>
      </c>
      <c r="J10429" s="1">
        <v>2023</v>
      </c>
      <c r="K10429" s="1">
        <v>152890</v>
      </c>
      <c r="L10429" s="1">
        <v>0</v>
      </c>
      <c r="M10429" s="1">
        <f t="array" ref="M10429">SUMPRODUCT(MAX(ISNUMBER(SEARCH('Class Rules'!$B$6:$B$85,$E10429))*ISNUMBER(SEARCH('Class Rules'!$C$6:$C$85,$F10429))*'Class Rules'!$A$6:$A$85))</f>
        <v>0</v>
      </c>
      <c r="N10429" s="1" t="str">
        <f t="array" ref="N10429">IF($M10429=0,'Class Rules'!$D$3,INDEX('Class Rules'!$D$6:$D$85,MATCH($M10429,'Class Rules'!$A$6:$A$85,0)))</f>
        <v>Passenger LDV</v>
      </c>
      <c r="O10429" s="1" t="str">
        <f t="array" ref="O10429">IF(SUMPRODUCT(MAX(ISNUMBER(SEARCH(Fuel_Rules!$A$6:$A$30,$E10429))*ISNUMBER(SEARCH(Fuel_Rules!$B$6:$B$30,$F10429))*(Fuel_Rules!$A$6:$A$30&lt;&gt;"")))&gt;0,"Plug-in hybrid",IF($G10429="Diesel","Diesel","Gasoline"))</f>
        <v>Gasoline</v>
      </c>
    </row>
    <row r="10430" spans="1:15" ht="15" customHeight="1" x14ac:dyDescent="0.25">
      <c r="A10430" s="1">
        <v>2022</v>
      </c>
      <c r="B10430" s="1" t="s">
        <v>12135</v>
      </c>
      <c r="C10430" s="1" t="s">
        <v>2743</v>
      </c>
      <c r="D10430" s="1" t="s">
        <v>13108</v>
      </c>
      <c r="E10430" s="1" t="s">
        <v>2732</v>
      </c>
      <c r="F10430" s="1" t="s">
        <v>2745</v>
      </c>
      <c r="G10430" s="1" t="s">
        <v>103</v>
      </c>
      <c r="H10430" s="1" t="s">
        <v>437</v>
      </c>
      <c r="I10430" s="1">
        <v>2</v>
      </c>
      <c r="J10430" s="1">
        <v>2023</v>
      </c>
      <c r="K10430" s="1">
        <v>147344</v>
      </c>
      <c r="L10430" s="1">
        <v>0</v>
      </c>
      <c r="M10430" s="1">
        <f t="array" ref="M10430">SUMPRODUCT(MAX(ISNUMBER(SEARCH('Class Rules'!$B$6:$B$85,$E10430))*ISNUMBER(SEARCH('Class Rules'!$C$6:$C$85,$F10430))*'Class Rules'!$A$6:$A$85))</f>
        <v>0</v>
      </c>
      <c r="N10430" s="1" t="str">
        <f t="array" ref="N10430">IF($M10430=0,'Class Rules'!$D$3,INDEX('Class Rules'!$D$6:$D$85,MATCH($M10430,'Class Rules'!$A$6:$A$85,0)))</f>
        <v>Passenger LDV</v>
      </c>
      <c r="O10430" s="1" t="str">
        <f t="array" ref="O10430">IF(SUMPRODUCT(MAX(ISNUMBER(SEARCH(Fuel_Rules!$A$6:$A$30,$E10430))*ISNUMBER(SEARCH(Fuel_Rules!$B$6:$B$30,$F10430))*(Fuel_Rules!$A$6:$A$30&lt;&gt;"")))&gt;0,"Plug-in hybrid",IF($G10430="Diesel","Diesel","Gasoline"))</f>
        <v>Gasoline</v>
      </c>
    </row>
    <row r="10431" spans="1:15" ht="15" customHeight="1" x14ac:dyDescent="0.25">
      <c r="A10431" s="1">
        <v>2022</v>
      </c>
      <c r="B10431" s="1" t="s">
        <v>12135</v>
      </c>
      <c r="C10431" s="1" t="s">
        <v>2746</v>
      </c>
      <c r="D10431" s="1" t="s">
        <v>13109</v>
      </c>
      <c r="E10431" s="1" t="s">
        <v>2732</v>
      </c>
      <c r="F10431" s="1" t="s">
        <v>2748</v>
      </c>
      <c r="G10431" s="1" t="s">
        <v>103</v>
      </c>
      <c r="H10431" s="1" t="s">
        <v>437</v>
      </c>
      <c r="I10431" s="1">
        <v>2</v>
      </c>
      <c r="J10431" s="1">
        <v>2023</v>
      </c>
      <c r="K10431" s="1">
        <v>176515</v>
      </c>
      <c r="L10431" s="1">
        <v>0</v>
      </c>
      <c r="M10431" s="1">
        <f t="array" ref="M10431">SUMPRODUCT(MAX(ISNUMBER(SEARCH('Class Rules'!$B$6:$B$85,$E10431))*ISNUMBER(SEARCH('Class Rules'!$C$6:$C$85,$F10431))*'Class Rules'!$A$6:$A$85))</f>
        <v>0</v>
      </c>
      <c r="N10431" s="1" t="str">
        <f t="array" ref="N10431">IF($M10431=0,'Class Rules'!$D$3,INDEX('Class Rules'!$D$6:$D$85,MATCH($M10431,'Class Rules'!$A$6:$A$85,0)))</f>
        <v>Passenger LDV</v>
      </c>
      <c r="O10431" s="1" t="str">
        <f t="array" ref="O10431">IF(SUMPRODUCT(MAX(ISNUMBER(SEARCH(Fuel_Rules!$A$6:$A$30,$E10431))*ISNUMBER(SEARCH(Fuel_Rules!$B$6:$B$30,$F10431))*(Fuel_Rules!$A$6:$A$30&lt;&gt;"")))&gt;0,"Plug-in hybrid",IF($G10431="Diesel","Diesel","Gasoline"))</f>
        <v>Gasoline</v>
      </c>
    </row>
    <row r="10432" spans="1:15" ht="15" customHeight="1" x14ac:dyDescent="0.25">
      <c r="A10432" s="1">
        <v>2022</v>
      </c>
      <c r="B10432" s="1" t="s">
        <v>12135</v>
      </c>
      <c r="C10432" s="1" t="s">
        <v>2746</v>
      </c>
      <c r="D10432" s="1" t="s">
        <v>13110</v>
      </c>
      <c r="E10432" s="1" t="s">
        <v>2732</v>
      </c>
      <c r="F10432" s="1" t="s">
        <v>2748</v>
      </c>
      <c r="G10432" s="1" t="s">
        <v>103</v>
      </c>
      <c r="H10432" s="1" t="s">
        <v>437</v>
      </c>
      <c r="I10432" s="1">
        <v>2</v>
      </c>
      <c r="J10432" s="1">
        <v>2023</v>
      </c>
      <c r="K10432" s="1">
        <v>166607</v>
      </c>
      <c r="L10432" s="1">
        <v>0</v>
      </c>
      <c r="M10432" s="1">
        <f t="array" ref="M10432">SUMPRODUCT(MAX(ISNUMBER(SEARCH('Class Rules'!$B$6:$B$85,$E10432))*ISNUMBER(SEARCH('Class Rules'!$C$6:$C$85,$F10432))*'Class Rules'!$A$6:$A$85))</f>
        <v>0</v>
      </c>
      <c r="N10432" s="1" t="str">
        <f t="array" ref="N10432">IF($M10432=0,'Class Rules'!$D$3,INDEX('Class Rules'!$D$6:$D$85,MATCH($M10432,'Class Rules'!$A$6:$A$85,0)))</f>
        <v>Passenger LDV</v>
      </c>
      <c r="O10432" s="1" t="str">
        <f t="array" ref="O10432">IF(SUMPRODUCT(MAX(ISNUMBER(SEARCH(Fuel_Rules!$A$6:$A$30,$E10432))*ISNUMBER(SEARCH(Fuel_Rules!$B$6:$B$30,$F10432))*(Fuel_Rules!$A$6:$A$30&lt;&gt;"")))&gt;0,"Plug-in hybrid",IF($G10432="Diesel","Diesel","Gasoline"))</f>
        <v>Gasoline</v>
      </c>
    </row>
    <row r="10433" spans="1:15" ht="15" customHeight="1" x14ac:dyDescent="0.25">
      <c r="A10433" s="1">
        <v>2022</v>
      </c>
      <c r="B10433" s="1" t="s">
        <v>12135</v>
      </c>
      <c r="C10433" s="1" t="s">
        <v>2758</v>
      </c>
      <c r="D10433" s="1" t="s">
        <v>13111</v>
      </c>
      <c r="E10433" s="1" t="s">
        <v>2732</v>
      </c>
      <c r="F10433" s="1" t="s">
        <v>10895</v>
      </c>
      <c r="G10433" s="1" t="s">
        <v>103</v>
      </c>
      <c r="H10433" s="1" t="s">
        <v>437</v>
      </c>
      <c r="I10433" s="1">
        <v>1.8</v>
      </c>
      <c r="J10433" s="1">
        <v>2023</v>
      </c>
      <c r="K10433" s="1">
        <v>187804</v>
      </c>
      <c r="L10433" s="1">
        <v>0</v>
      </c>
      <c r="M10433" s="1">
        <f t="array" ref="M10433">SUMPRODUCT(MAX(ISNUMBER(SEARCH('Class Rules'!$B$6:$B$85,$E10433))*ISNUMBER(SEARCH('Class Rules'!$C$6:$C$85,$F10433))*'Class Rules'!$A$6:$A$85))</f>
        <v>0</v>
      </c>
      <c r="N10433" s="1" t="str">
        <f t="array" ref="N10433">IF($M10433=0,'Class Rules'!$D$3,INDEX('Class Rules'!$D$6:$D$85,MATCH($M10433,'Class Rules'!$A$6:$A$85,0)))</f>
        <v>Passenger LDV</v>
      </c>
      <c r="O10433" s="1" t="str">
        <f t="array" ref="O10433">IF(SUMPRODUCT(MAX(ISNUMBER(SEARCH(Fuel_Rules!$A$6:$A$30,$E10433))*ISNUMBER(SEARCH(Fuel_Rules!$B$6:$B$30,$F10433))*(Fuel_Rules!$A$6:$A$30&lt;&gt;"")))&gt;0,"Plug-in hybrid",IF($G10433="Diesel","Diesel","Gasoline"))</f>
        <v>Gasoline</v>
      </c>
    </row>
    <row r="10434" spans="1:15" ht="15" customHeight="1" x14ac:dyDescent="0.25">
      <c r="A10434" s="1">
        <v>2022</v>
      </c>
      <c r="B10434" s="1" t="s">
        <v>12135</v>
      </c>
      <c r="C10434" s="1" t="s">
        <v>2764</v>
      </c>
      <c r="D10434" s="1" t="s">
        <v>13112</v>
      </c>
      <c r="E10434" s="1" t="s">
        <v>2732</v>
      </c>
      <c r="F10434" s="1" t="s">
        <v>2766</v>
      </c>
      <c r="G10434" s="1" t="s">
        <v>105</v>
      </c>
      <c r="H10434" s="1" t="s">
        <v>437</v>
      </c>
      <c r="I10434" s="1">
        <v>2.8</v>
      </c>
      <c r="J10434" s="1">
        <v>2023</v>
      </c>
      <c r="K10434" s="1">
        <v>324217</v>
      </c>
      <c r="L10434" s="1">
        <v>0</v>
      </c>
      <c r="M10434" s="1">
        <f t="array" ref="M10434">SUMPRODUCT(MAX(ISNUMBER(SEARCH('Class Rules'!$B$6:$B$85,$E10434))*ISNUMBER(SEARCH('Class Rules'!$C$6:$C$85,$F10434))*'Class Rules'!$A$6:$A$85))</f>
        <v>12</v>
      </c>
      <c r="N10434" s="1" t="str">
        <f t="array" ref="N10434">IF($M10434=0,'Class Rules'!$D$3,INDEX('Class Rules'!$D$6:$D$85,MATCH($M10434,'Class Rules'!$A$6:$A$85,0)))</f>
        <v>Freight LDV</v>
      </c>
      <c r="O10434" s="1" t="str">
        <f t="array" ref="O10434">IF(SUMPRODUCT(MAX(ISNUMBER(SEARCH(Fuel_Rules!$A$6:$A$30,$E10434))*ISNUMBER(SEARCH(Fuel_Rules!$B$6:$B$30,$F10434))*(Fuel_Rules!$A$6:$A$30&lt;&gt;"")))&gt;0,"Plug-in hybrid",IF($G10434="Diesel","Diesel","Gasoline"))</f>
        <v>Diesel</v>
      </c>
    </row>
    <row r="10435" spans="1:15" ht="15" customHeight="1" x14ac:dyDescent="0.25">
      <c r="A10435" s="1">
        <v>2022</v>
      </c>
      <c r="B10435" s="1" t="s">
        <v>12135</v>
      </c>
      <c r="C10435" s="1" t="s">
        <v>2767</v>
      </c>
      <c r="D10435" s="1" t="s">
        <v>13113</v>
      </c>
      <c r="E10435" s="1" t="s">
        <v>2732</v>
      </c>
      <c r="F10435" s="1" t="s">
        <v>2769</v>
      </c>
      <c r="G10435" s="1" t="s">
        <v>105</v>
      </c>
      <c r="H10435" s="1" t="s">
        <v>437</v>
      </c>
      <c r="I10435" s="1">
        <v>2.8</v>
      </c>
      <c r="J10435" s="1">
        <v>2023</v>
      </c>
      <c r="K10435" s="1">
        <v>272361</v>
      </c>
      <c r="L10435" s="1">
        <v>0</v>
      </c>
      <c r="M10435" s="1">
        <f t="array" ref="M10435">SUMPRODUCT(MAX(ISNUMBER(SEARCH('Class Rules'!$B$6:$B$85,$E10435))*ISNUMBER(SEARCH('Class Rules'!$C$6:$C$85,$F10435))*'Class Rules'!$A$6:$A$85))</f>
        <v>12</v>
      </c>
      <c r="N10435" s="1" t="str">
        <f t="array" ref="N10435">IF($M10435=0,'Class Rules'!$D$3,INDEX('Class Rules'!$D$6:$D$85,MATCH($M10435,'Class Rules'!$A$6:$A$85,0)))</f>
        <v>Freight LDV</v>
      </c>
      <c r="O10435" s="1" t="str">
        <f t="array" ref="O10435">IF(SUMPRODUCT(MAX(ISNUMBER(SEARCH(Fuel_Rules!$A$6:$A$30,$E10435))*ISNUMBER(SEARCH(Fuel_Rules!$B$6:$B$30,$F10435))*(Fuel_Rules!$A$6:$A$30&lt;&gt;"")))&gt;0,"Plug-in hybrid",IF($G10435="Diesel","Diesel","Gasoline"))</f>
        <v>Diesel</v>
      </c>
    </row>
    <row r="10436" spans="1:15" ht="15" customHeight="1" x14ac:dyDescent="0.25">
      <c r="A10436" s="1">
        <v>2022</v>
      </c>
      <c r="B10436" s="1" t="s">
        <v>12135</v>
      </c>
      <c r="C10436" s="1" t="s">
        <v>2770</v>
      </c>
      <c r="D10436" s="1" t="s">
        <v>13114</v>
      </c>
      <c r="E10436" s="1" t="s">
        <v>2732</v>
      </c>
      <c r="F10436" s="1" t="s">
        <v>2772</v>
      </c>
      <c r="G10436" s="1" t="s">
        <v>105</v>
      </c>
      <c r="H10436" s="1" t="s">
        <v>437</v>
      </c>
      <c r="I10436" s="1">
        <v>2.8</v>
      </c>
      <c r="J10436" s="1">
        <v>2023</v>
      </c>
      <c r="K10436" s="1">
        <v>290371</v>
      </c>
      <c r="L10436" s="1">
        <v>0</v>
      </c>
      <c r="M10436" s="1">
        <f t="array" ref="M10436">SUMPRODUCT(MAX(ISNUMBER(SEARCH('Class Rules'!$B$6:$B$85,$E10436))*ISNUMBER(SEARCH('Class Rules'!$C$6:$C$85,$F10436))*'Class Rules'!$A$6:$A$85))</f>
        <v>12</v>
      </c>
      <c r="N10436" s="1" t="str">
        <f t="array" ref="N10436">IF($M10436=0,'Class Rules'!$D$3,INDEX('Class Rules'!$D$6:$D$85,MATCH($M10436,'Class Rules'!$A$6:$A$85,0)))</f>
        <v>Freight LDV</v>
      </c>
      <c r="O10436" s="1" t="str">
        <f t="array" ref="O10436">IF(SUMPRODUCT(MAX(ISNUMBER(SEARCH(Fuel_Rules!$A$6:$A$30,$E10436))*ISNUMBER(SEARCH(Fuel_Rules!$B$6:$B$30,$F10436))*(Fuel_Rules!$A$6:$A$30&lt;&gt;"")))&gt;0,"Plug-in hybrid",IF($G10436="Diesel","Diesel","Gasoline"))</f>
        <v>Diesel</v>
      </c>
    </row>
    <row r="10437" spans="1:15" ht="15" customHeight="1" x14ac:dyDescent="0.25">
      <c r="A10437" s="1">
        <v>2022</v>
      </c>
      <c r="B10437" s="1" t="s">
        <v>12135</v>
      </c>
      <c r="C10437" s="1" t="s">
        <v>2773</v>
      </c>
      <c r="D10437" s="1" t="s">
        <v>13115</v>
      </c>
      <c r="E10437" s="1" t="s">
        <v>2732</v>
      </c>
      <c r="F10437" s="1" t="s">
        <v>2775</v>
      </c>
      <c r="G10437" s="1" t="s">
        <v>105</v>
      </c>
      <c r="H10437" s="1" t="s">
        <v>298</v>
      </c>
      <c r="I10437" s="1">
        <v>2.8</v>
      </c>
      <c r="J10437" s="1">
        <v>2023</v>
      </c>
      <c r="K10437" s="1">
        <v>229363</v>
      </c>
      <c r="L10437" s="1">
        <v>0</v>
      </c>
      <c r="M10437" s="1">
        <f t="array" ref="M10437">SUMPRODUCT(MAX(ISNUMBER(SEARCH('Class Rules'!$B$6:$B$85,$E10437))*ISNUMBER(SEARCH('Class Rules'!$C$6:$C$85,$F10437))*'Class Rules'!$A$6:$A$85))</f>
        <v>13</v>
      </c>
      <c r="N10437" s="1" t="str">
        <f t="array" ref="N10437">IF($M10437=0,'Class Rules'!$D$3,INDEX('Class Rules'!$D$6:$D$85,MATCH($M10437,'Class Rules'!$A$6:$A$85,0)))</f>
        <v>Freight LDV</v>
      </c>
      <c r="O10437" s="1" t="str">
        <f t="array" ref="O10437">IF(SUMPRODUCT(MAX(ISNUMBER(SEARCH(Fuel_Rules!$A$6:$A$30,$E10437))*ISNUMBER(SEARCH(Fuel_Rules!$B$6:$B$30,$F10437))*(Fuel_Rules!$A$6:$A$30&lt;&gt;"")))&gt;0,"Plug-in hybrid",IF($G10437="Diesel","Diesel","Gasoline"))</f>
        <v>Diesel</v>
      </c>
    </row>
    <row r="10438" spans="1:15" ht="15" customHeight="1" x14ac:dyDescent="0.25">
      <c r="A10438" s="1">
        <v>2022</v>
      </c>
      <c r="B10438" s="1" t="s">
        <v>12135</v>
      </c>
      <c r="C10438" s="1" t="s">
        <v>2776</v>
      </c>
      <c r="D10438" s="1" t="s">
        <v>13116</v>
      </c>
      <c r="E10438" s="1" t="s">
        <v>2732</v>
      </c>
      <c r="F10438" s="1" t="s">
        <v>2778</v>
      </c>
      <c r="G10438" s="1" t="s">
        <v>105</v>
      </c>
      <c r="H10438" s="1" t="s">
        <v>298</v>
      </c>
      <c r="I10438" s="1">
        <v>2.8</v>
      </c>
      <c r="J10438" s="1">
        <v>2023</v>
      </c>
      <c r="K10438" s="1">
        <v>221501</v>
      </c>
      <c r="L10438" s="1">
        <v>0</v>
      </c>
      <c r="M10438" s="1">
        <f t="array" ref="M10438">SUMPRODUCT(MAX(ISNUMBER(SEARCH('Class Rules'!$B$6:$B$85,$E10438))*ISNUMBER(SEARCH('Class Rules'!$C$6:$C$85,$F10438))*'Class Rules'!$A$6:$A$85))</f>
        <v>14</v>
      </c>
      <c r="N10438" s="1" t="str">
        <f t="array" ref="N10438">IF($M10438=0,'Class Rules'!$D$3,INDEX('Class Rules'!$D$6:$D$85,MATCH($M10438,'Class Rules'!$A$6:$A$85,0)))</f>
        <v>Freight LDV</v>
      </c>
      <c r="O10438" s="1" t="str">
        <f t="array" ref="O10438">IF(SUMPRODUCT(MAX(ISNUMBER(SEARCH(Fuel_Rules!$A$6:$A$30,$E10438))*ISNUMBER(SEARCH(Fuel_Rules!$B$6:$B$30,$F10438))*(Fuel_Rules!$A$6:$A$30&lt;&gt;"")))&gt;0,"Plug-in hybrid",IF($G10438="Diesel","Diesel","Gasoline"))</f>
        <v>Diesel</v>
      </c>
    </row>
    <row r="10439" spans="1:15" ht="15" customHeight="1" x14ac:dyDescent="0.25">
      <c r="A10439" s="1">
        <v>2022</v>
      </c>
      <c r="B10439" s="1" t="s">
        <v>12135</v>
      </c>
      <c r="C10439" s="1" t="s">
        <v>2779</v>
      </c>
      <c r="D10439" s="1" t="s">
        <v>13117</v>
      </c>
      <c r="E10439" s="1" t="s">
        <v>2732</v>
      </c>
      <c r="F10439" s="1" t="s">
        <v>2781</v>
      </c>
      <c r="G10439" s="1" t="s">
        <v>105</v>
      </c>
      <c r="H10439" s="1" t="s">
        <v>437</v>
      </c>
      <c r="I10439" s="1">
        <v>2.8</v>
      </c>
      <c r="J10439" s="1">
        <v>2023</v>
      </c>
      <c r="K10439" s="1">
        <v>383015</v>
      </c>
      <c r="L10439" s="1">
        <v>0</v>
      </c>
      <c r="M10439" s="1">
        <f t="array" ref="M10439">SUMPRODUCT(MAX(ISNUMBER(SEARCH('Class Rules'!$B$6:$B$85,$E10439))*ISNUMBER(SEARCH('Class Rules'!$C$6:$C$85,$F10439))*'Class Rules'!$A$6:$A$85))</f>
        <v>0</v>
      </c>
      <c r="N10439" s="1" t="str">
        <f t="array" ref="N10439">IF($M10439=0,'Class Rules'!$D$3,INDEX('Class Rules'!$D$6:$D$85,MATCH($M10439,'Class Rules'!$A$6:$A$85,0)))</f>
        <v>Passenger LDV</v>
      </c>
      <c r="O10439" s="1" t="str">
        <f t="array" ref="O10439">IF(SUMPRODUCT(MAX(ISNUMBER(SEARCH(Fuel_Rules!$A$6:$A$30,$E10439))*ISNUMBER(SEARCH(Fuel_Rules!$B$6:$B$30,$F10439))*(Fuel_Rules!$A$6:$A$30&lt;&gt;"")))&gt;0,"Plug-in hybrid",IF($G10439="Diesel","Diesel","Gasoline"))</f>
        <v>Diesel</v>
      </c>
    </row>
    <row r="10440" spans="1:15" ht="15" customHeight="1" x14ac:dyDescent="0.25">
      <c r="A10440" s="1">
        <v>2022</v>
      </c>
      <c r="B10440" s="1" t="s">
        <v>12135</v>
      </c>
      <c r="C10440" s="1" t="s">
        <v>4011</v>
      </c>
      <c r="D10440" s="1" t="s">
        <v>13118</v>
      </c>
      <c r="E10440" s="1" t="s">
        <v>2732</v>
      </c>
      <c r="F10440" s="1" t="s">
        <v>4013</v>
      </c>
      <c r="G10440" s="1" t="s">
        <v>103</v>
      </c>
      <c r="H10440" s="1" t="s">
        <v>437</v>
      </c>
      <c r="I10440" s="1">
        <v>1.5</v>
      </c>
      <c r="J10440" s="1">
        <v>2023</v>
      </c>
      <c r="K10440" s="1">
        <v>97209</v>
      </c>
      <c r="L10440" s="1">
        <v>0</v>
      </c>
      <c r="M10440" s="1">
        <f t="array" ref="M10440">SUMPRODUCT(MAX(ISNUMBER(SEARCH('Class Rules'!$B$6:$B$85,$E10440))*ISNUMBER(SEARCH('Class Rules'!$C$6:$C$85,$F10440))*'Class Rules'!$A$6:$A$85))</f>
        <v>0</v>
      </c>
      <c r="N10440" s="1" t="str">
        <f t="array" ref="N10440">IF($M10440=0,'Class Rules'!$D$3,INDEX('Class Rules'!$D$6:$D$85,MATCH($M10440,'Class Rules'!$A$6:$A$85,0)))</f>
        <v>Passenger LDV</v>
      </c>
      <c r="O10440" s="1" t="str">
        <f t="array" ref="O10440">IF(SUMPRODUCT(MAX(ISNUMBER(SEARCH(Fuel_Rules!$A$6:$A$30,$E10440))*ISNUMBER(SEARCH(Fuel_Rules!$B$6:$B$30,$F10440))*(Fuel_Rules!$A$6:$A$30&lt;&gt;"")))&gt;0,"Plug-in hybrid",IF($G10440="Diesel","Diesel","Gasoline"))</f>
        <v>Gasoline</v>
      </c>
    </row>
    <row r="10441" spans="1:15" ht="15" customHeight="1" x14ac:dyDescent="0.25">
      <c r="A10441" s="1">
        <v>2022</v>
      </c>
      <c r="B10441" s="1" t="s">
        <v>12135</v>
      </c>
      <c r="C10441" s="1" t="s">
        <v>4011</v>
      </c>
      <c r="D10441" s="1" t="s">
        <v>13119</v>
      </c>
      <c r="E10441" s="1" t="s">
        <v>2732</v>
      </c>
      <c r="F10441" s="1" t="s">
        <v>4013</v>
      </c>
      <c r="G10441" s="1" t="s">
        <v>103</v>
      </c>
      <c r="H10441" s="1" t="s">
        <v>437</v>
      </c>
      <c r="I10441" s="1">
        <v>1.5</v>
      </c>
      <c r="J10441" s="1">
        <v>2023</v>
      </c>
      <c r="K10441" s="1">
        <v>92684</v>
      </c>
      <c r="L10441" s="1">
        <v>0</v>
      </c>
      <c r="M10441" s="1">
        <f t="array" ref="M10441">SUMPRODUCT(MAX(ISNUMBER(SEARCH('Class Rules'!$B$6:$B$85,$E10441))*ISNUMBER(SEARCH('Class Rules'!$C$6:$C$85,$F10441))*'Class Rules'!$A$6:$A$85))</f>
        <v>0</v>
      </c>
      <c r="N10441" s="1" t="str">
        <f t="array" ref="N10441">IF($M10441=0,'Class Rules'!$D$3,INDEX('Class Rules'!$D$6:$D$85,MATCH($M10441,'Class Rules'!$A$6:$A$85,0)))</f>
        <v>Passenger LDV</v>
      </c>
      <c r="O10441" s="1" t="str">
        <f t="array" ref="O10441">IF(SUMPRODUCT(MAX(ISNUMBER(SEARCH(Fuel_Rules!$A$6:$A$30,$E10441))*ISNUMBER(SEARCH(Fuel_Rules!$B$6:$B$30,$F10441))*(Fuel_Rules!$A$6:$A$30&lt;&gt;"")))&gt;0,"Plug-in hybrid",IF($G10441="Diesel","Diesel","Gasoline"))</f>
        <v>Gasoline</v>
      </c>
    </row>
    <row r="10442" spans="1:15" ht="15" customHeight="1" x14ac:dyDescent="0.25">
      <c r="A10442" s="1">
        <v>2022</v>
      </c>
      <c r="B10442" s="1" t="s">
        <v>12135</v>
      </c>
      <c r="C10442" s="1" t="s">
        <v>4015</v>
      </c>
      <c r="D10442" s="1" t="s">
        <v>13120</v>
      </c>
      <c r="E10442" s="1" t="s">
        <v>2732</v>
      </c>
      <c r="F10442" s="1" t="s">
        <v>4017</v>
      </c>
      <c r="G10442" s="1" t="s">
        <v>103</v>
      </c>
      <c r="H10442" s="1" t="s">
        <v>437</v>
      </c>
      <c r="I10442" s="1">
        <v>1.5</v>
      </c>
      <c r="J10442" s="1">
        <v>2023</v>
      </c>
      <c r="K10442" s="1">
        <v>105811</v>
      </c>
      <c r="L10442" s="1">
        <v>0</v>
      </c>
      <c r="M10442" s="1">
        <f t="array" ref="M10442">SUMPRODUCT(MAX(ISNUMBER(SEARCH('Class Rules'!$B$6:$B$85,$E10442))*ISNUMBER(SEARCH('Class Rules'!$C$6:$C$85,$F10442))*'Class Rules'!$A$6:$A$85))</f>
        <v>0</v>
      </c>
      <c r="N10442" s="1" t="str">
        <f t="array" ref="N10442">IF($M10442=0,'Class Rules'!$D$3,INDEX('Class Rules'!$D$6:$D$85,MATCH($M10442,'Class Rules'!$A$6:$A$85,0)))</f>
        <v>Passenger LDV</v>
      </c>
      <c r="O10442" s="1" t="str">
        <f t="array" ref="O10442">IF(SUMPRODUCT(MAX(ISNUMBER(SEARCH(Fuel_Rules!$A$6:$A$30,$E10442))*ISNUMBER(SEARCH(Fuel_Rules!$B$6:$B$30,$F10442))*(Fuel_Rules!$A$6:$A$30&lt;&gt;"")))&gt;0,"Plug-in hybrid",IF($G10442="Diesel","Diesel","Gasoline"))</f>
        <v>Gasoline</v>
      </c>
    </row>
    <row r="10443" spans="1:15" ht="15" customHeight="1" x14ac:dyDescent="0.25">
      <c r="A10443" s="1">
        <v>2022</v>
      </c>
      <c r="B10443" s="1" t="s">
        <v>12135</v>
      </c>
      <c r="C10443" s="1" t="s">
        <v>4015</v>
      </c>
      <c r="D10443" s="1" t="s">
        <v>13121</v>
      </c>
      <c r="E10443" s="1" t="s">
        <v>2732</v>
      </c>
      <c r="F10443" s="1" t="s">
        <v>4017</v>
      </c>
      <c r="G10443" s="1" t="s">
        <v>103</v>
      </c>
      <c r="H10443" s="1" t="s">
        <v>437</v>
      </c>
      <c r="I10443" s="1">
        <v>1.5</v>
      </c>
      <c r="J10443" s="1">
        <v>2023</v>
      </c>
      <c r="K10443" s="1">
        <v>99003</v>
      </c>
      <c r="L10443" s="1">
        <v>0</v>
      </c>
      <c r="M10443" s="1">
        <f t="array" ref="M10443">SUMPRODUCT(MAX(ISNUMBER(SEARCH('Class Rules'!$B$6:$B$85,$E10443))*ISNUMBER(SEARCH('Class Rules'!$C$6:$C$85,$F10443))*'Class Rules'!$A$6:$A$85))</f>
        <v>0</v>
      </c>
      <c r="N10443" s="1" t="str">
        <f t="array" ref="N10443">IF($M10443=0,'Class Rules'!$D$3,INDEX('Class Rules'!$D$6:$D$85,MATCH($M10443,'Class Rules'!$A$6:$A$85,0)))</f>
        <v>Passenger LDV</v>
      </c>
      <c r="O10443" s="1" t="str">
        <f t="array" ref="O10443">IF(SUMPRODUCT(MAX(ISNUMBER(SEARCH(Fuel_Rules!$A$6:$A$30,$E10443))*ISNUMBER(SEARCH(Fuel_Rules!$B$6:$B$30,$F10443))*(Fuel_Rules!$A$6:$A$30&lt;&gt;"")))&gt;0,"Plug-in hybrid",IF($G10443="Diesel","Diesel","Gasoline"))</f>
        <v>Gasoline</v>
      </c>
    </row>
    <row r="10444" spans="1:15" ht="15" customHeight="1" x14ac:dyDescent="0.25">
      <c r="A10444" s="1">
        <v>2022</v>
      </c>
      <c r="B10444" s="1" t="s">
        <v>12135</v>
      </c>
      <c r="C10444" s="1" t="s">
        <v>4019</v>
      </c>
      <c r="D10444" s="1" t="s">
        <v>13122</v>
      </c>
      <c r="E10444" s="1" t="s">
        <v>2732</v>
      </c>
      <c r="F10444" s="1" t="s">
        <v>4021</v>
      </c>
      <c r="G10444" s="1" t="s">
        <v>103</v>
      </c>
      <c r="H10444" s="1" t="s">
        <v>437</v>
      </c>
      <c r="I10444" s="1">
        <v>1.5</v>
      </c>
      <c r="J10444" s="1">
        <v>2023</v>
      </c>
      <c r="K10444" s="1">
        <v>117719</v>
      </c>
      <c r="L10444" s="1">
        <v>0</v>
      </c>
      <c r="M10444" s="1">
        <f t="array" ref="M10444">SUMPRODUCT(MAX(ISNUMBER(SEARCH('Class Rules'!$B$6:$B$85,$E10444))*ISNUMBER(SEARCH('Class Rules'!$C$6:$C$85,$F10444))*'Class Rules'!$A$6:$A$85))</f>
        <v>0</v>
      </c>
      <c r="N10444" s="1" t="str">
        <f t="array" ref="N10444">IF($M10444=0,'Class Rules'!$D$3,INDEX('Class Rules'!$D$6:$D$85,MATCH($M10444,'Class Rules'!$A$6:$A$85,0)))</f>
        <v>Passenger LDV</v>
      </c>
      <c r="O10444" s="1" t="str">
        <f t="array" ref="O10444">IF(SUMPRODUCT(MAX(ISNUMBER(SEARCH(Fuel_Rules!$A$6:$A$30,$E10444))*ISNUMBER(SEARCH(Fuel_Rules!$B$6:$B$30,$F10444))*(Fuel_Rules!$A$6:$A$30&lt;&gt;"")))&gt;0,"Plug-in hybrid",IF($G10444="Diesel","Diesel","Gasoline"))</f>
        <v>Gasoline</v>
      </c>
    </row>
    <row r="10445" spans="1:15" ht="15" customHeight="1" x14ac:dyDescent="0.25">
      <c r="A10445" s="1">
        <v>2022</v>
      </c>
      <c r="B10445" s="1" t="s">
        <v>12135</v>
      </c>
      <c r="C10445" s="1" t="s">
        <v>4019</v>
      </c>
      <c r="D10445" s="1" t="s">
        <v>13123</v>
      </c>
      <c r="E10445" s="1" t="s">
        <v>2732</v>
      </c>
      <c r="F10445" s="1" t="s">
        <v>4021</v>
      </c>
      <c r="G10445" s="1" t="s">
        <v>103</v>
      </c>
      <c r="H10445" s="1" t="s">
        <v>437</v>
      </c>
      <c r="I10445" s="1">
        <v>1.5</v>
      </c>
      <c r="J10445" s="1">
        <v>2023</v>
      </c>
      <c r="K10445" s="1">
        <v>111558</v>
      </c>
      <c r="L10445" s="1">
        <v>0</v>
      </c>
      <c r="M10445" s="1">
        <f t="array" ref="M10445">SUMPRODUCT(MAX(ISNUMBER(SEARCH('Class Rules'!$B$6:$B$85,$E10445))*ISNUMBER(SEARCH('Class Rules'!$C$6:$C$85,$F10445))*'Class Rules'!$A$6:$A$85))</f>
        <v>0</v>
      </c>
      <c r="N10445" s="1" t="str">
        <f t="array" ref="N10445">IF($M10445=0,'Class Rules'!$D$3,INDEX('Class Rules'!$D$6:$D$85,MATCH($M10445,'Class Rules'!$A$6:$A$85,0)))</f>
        <v>Passenger LDV</v>
      </c>
      <c r="O10445" s="1" t="str">
        <f t="array" ref="O10445">IF(SUMPRODUCT(MAX(ISNUMBER(SEARCH(Fuel_Rules!$A$6:$A$30,$E10445))*ISNUMBER(SEARCH(Fuel_Rules!$B$6:$B$30,$F10445))*(Fuel_Rules!$A$6:$A$30&lt;&gt;"")))&gt;0,"Plug-in hybrid",IF($G10445="Diesel","Diesel","Gasoline"))</f>
        <v>Gasoline</v>
      </c>
    </row>
    <row r="10446" spans="1:15" ht="15" customHeight="1" x14ac:dyDescent="0.25">
      <c r="A10446" s="1">
        <v>2022</v>
      </c>
      <c r="B10446" s="1" t="s">
        <v>12135</v>
      </c>
      <c r="C10446" s="1" t="s">
        <v>4023</v>
      </c>
      <c r="D10446" s="1" t="s">
        <v>13124</v>
      </c>
      <c r="E10446" s="1" t="s">
        <v>2732</v>
      </c>
      <c r="F10446" s="1" t="s">
        <v>4025</v>
      </c>
      <c r="G10446" s="1" t="s">
        <v>103</v>
      </c>
      <c r="H10446" s="1" t="s">
        <v>437</v>
      </c>
      <c r="I10446" s="1">
        <v>1.5</v>
      </c>
      <c r="J10446" s="1">
        <v>2023</v>
      </c>
      <c r="K10446" s="1">
        <v>102568</v>
      </c>
      <c r="L10446" s="1">
        <v>0</v>
      </c>
      <c r="M10446" s="1">
        <f t="array" ref="M10446">SUMPRODUCT(MAX(ISNUMBER(SEARCH('Class Rules'!$B$6:$B$85,$E10446))*ISNUMBER(SEARCH('Class Rules'!$C$6:$C$85,$F10446))*'Class Rules'!$A$6:$A$85))</f>
        <v>0</v>
      </c>
      <c r="N10446" s="1" t="str">
        <f t="array" ref="N10446">IF($M10446=0,'Class Rules'!$D$3,INDEX('Class Rules'!$D$6:$D$85,MATCH($M10446,'Class Rules'!$A$6:$A$85,0)))</f>
        <v>Passenger LDV</v>
      </c>
      <c r="O10446" s="1" t="str">
        <f t="array" ref="O10446">IF(SUMPRODUCT(MAX(ISNUMBER(SEARCH(Fuel_Rules!$A$6:$A$30,$E10446))*ISNUMBER(SEARCH(Fuel_Rules!$B$6:$B$30,$F10446))*(Fuel_Rules!$A$6:$A$30&lt;&gt;"")))&gt;0,"Plug-in hybrid",IF($G10446="Diesel","Diesel","Gasoline"))</f>
        <v>Gasoline</v>
      </c>
    </row>
    <row r="10447" spans="1:15" ht="15" customHeight="1" x14ac:dyDescent="0.25">
      <c r="A10447" s="1">
        <v>2022</v>
      </c>
      <c r="B10447" s="1" t="s">
        <v>12135</v>
      </c>
      <c r="C10447" s="1" t="s">
        <v>4023</v>
      </c>
      <c r="D10447" s="1" t="s">
        <v>13125</v>
      </c>
      <c r="E10447" s="1" t="s">
        <v>2732</v>
      </c>
      <c r="F10447" s="1" t="s">
        <v>4025</v>
      </c>
      <c r="G10447" s="1" t="s">
        <v>103</v>
      </c>
      <c r="H10447" s="1" t="s">
        <v>437</v>
      </c>
      <c r="I10447" s="1">
        <v>1.5</v>
      </c>
      <c r="J10447" s="1">
        <v>2023</v>
      </c>
      <c r="K10447" s="1">
        <v>98506</v>
      </c>
      <c r="L10447" s="1">
        <v>0</v>
      </c>
      <c r="M10447" s="1">
        <f t="array" ref="M10447">SUMPRODUCT(MAX(ISNUMBER(SEARCH('Class Rules'!$B$6:$B$85,$E10447))*ISNUMBER(SEARCH('Class Rules'!$C$6:$C$85,$F10447))*'Class Rules'!$A$6:$A$85))</f>
        <v>0</v>
      </c>
      <c r="N10447" s="1" t="str">
        <f t="array" ref="N10447">IF($M10447=0,'Class Rules'!$D$3,INDEX('Class Rules'!$D$6:$D$85,MATCH($M10447,'Class Rules'!$A$6:$A$85,0)))</f>
        <v>Passenger LDV</v>
      </c>
      <c r="O10447" s="1" t="str">
        <f t="array" ref="O10447">IF(SUMPRODUCT(MAX(ISNUMBER(SEARCH(Fuel_Rules!$A$6:$A$30,$E10447))*ISNUMBER(SEARCH(Fuel_Rules!$B$6:$B$30,$F10447))*(Fuel_Rules!$A$6:$A$30&lt;&gt;"")))&gt;0,"Plug-in hybrid",IF($G10447="Diesel","Diesel","Gasoline"))</f>
        <v>Gasoline</v>
      </c>
    </row>
    <row r="10448" spans="1:15" ht="15" customHeight="1" x14ac:dyDescent="0.25">
      <c r="A10448" s="1">
        <v>2022</v>
      </c>
      <c r="B10448" s="1" t="s">
        <v>12135</v>
      </c>
      <c r="C10448" s="1" t="s">
        <v>4027</v>
      </c>
      <c r="D10448" s="1" t="s">
        <v>13126</v>
      </c>
      <c r="E10448" s="1" t="s">
        <v>2732</v>
      </c>
      <c r="F10448" s="1" t="s">
        <v>4029</v>
      </c>
      <c r="G10448" s="1" t="s">
        <v>103</v>
      </c>
      <c r="H10448" s="1" t="s">
        <v>437</v>
      </c>
      <c r="I10448" s="1">
        <v>1.5</v>
      </c>
      <c r="J10448" s="1">
        <v>2023</v>
      </c>
      <c r="K10448" s="1">
        <v>114010</v>
      </c>
      <c r="L10448" s="1">
        <v>0</v>
      </c>
      <c r="M10448" s="1">
        <f t="array" ref="M10448">SUMPRODUCT(MAX(ISNUMBER(SEARCH('Class Rules'!$B$6:$B$85,$E10448))*ISNUMBER(SEARCH('Class Rules'!$C$6:$C$85,$F10448))*'Class Rules'!$A$6:$A$85))</f>
        <v>0</v>
      </c>
      <c r="N10448" s="1" t="str">
        <f t="array" ref="N10448">IF($M10448=0,'Class Rules'!$D$3,INDEX('Class Rules'!$D$6:$D$85,MATCH($M10448,'Class Rules'!$A$6:$A$85,0)))</f>
        <v>Passenger LDV</v>
      </c>
      <c r="O10448" s="1" t="str">
        <f t="array" ref="O10448">IF(SUMPRODUCT(MAX(ISNUMBER(SEARCH(Fuel_Rules!$A$6:$A$30,$E10448))*ISNUMBER(SEARCH(Fuel_Rules!$B$6:$B$30,$F10448))*(Fuel_Rules!$A$6:$A$30&lt;&gt;"")))&gt;0,"Plug-in hybrid",IF($G10448="Diesel","Diesel","Gasoline"))</f>
        <v>Gasoline</v>
      </c>
    </row>
    <row r="10449" spans="1:15" ht="15" customHeight="1" x14ac:dyDescent="0.25">
      <c r="A10449" s="1">
        <v>2022</v>
      </c>
      <c r="B10449" s="1" t="s">
        <v>12135</v>
      </c>
      <c r="C10449" s="1" t="s">
        <v>4027</v>
      </c>
      <c r="D10449" s="1" t="s">
        <v>13127</v>
      </c>
      <c r="E10449" s="1" t="s">
        <v>2732</v>
      </c>
      <c r="F10449" s="1" t="s">
        <v>4029</v>
      </c>
      <c r="G10449" s="1" t="s">
        <v>103</v>
      </c>
      <c r="H10449" s="1" t="s">
        <v>437</v>
      </c>
      <c r="I10449" s="1">
        <v>1.5</v>
      </c>
      <c r="J10449" s="1">
        <v>2023</v>
      </c>
      <c r="K10449" s="1">
        <v>109538</v>
      </c>
      <c r="L10449" s="1">
        <v>0</v>
      </c>
      <c r="M10449" s="1">
        <f t="array" ref="M10449">SUMPRODUCT(MAX(ISNUMBER(SEARCH('Class Rules'!$B$6:$B$85,$E10449))*ISNUMBER(SEARCH('Class Rules'!$C$6:$C$85,$F10449))*'Class Rules'!$A$6:$A$85))</f>
        <v>0</v>
      </c>
      <c r="N10449" s="1" t="str">
        <f t="array" ref="N10449">IF($M10449=0,'Class Rules'!$D$3,INDEX('Class Rules'!$D$6:$D$85,MATCH($M10449,'Class Rules'!$A$6:$A$85,0)))</f>
        <v>Passenger LDV</v>
      </c>
      <c r="O10449" s="1" t="str">
        <f t="array" ref="O10449">IF(SUMPRODUCT(MAX(ISNUMBER(SEARCH(Fuel_Rules!$A$6:$A$30,$E10449))*ISNUMBER(SEARCH(Fuel_Rules!$B$6:$B$30,$F10449))*(Fuel_Rules!$A$6:$A$30&lt;&gt;"")))&gt;0,"Plug-in hybrid",IF($G10449="Diesel","Diesel","Gasoline"))</f>
        <v>Gasoline</v>
      </c>
    </row>
    <row r="10450" spans="1:15" ht="15" customHeight="1" x14ac:dyDescent="0.25">
      <c r="A10450" s="1">
        <v>2022</v>
      </c>
      <c r="B10450" s="1" t="s">
        <v>12135</v>
      </c>
      <c r="C10450" s="1" t="s">
        <v>6809</v>
      </c>
      <c r="D10450" s="1" t="s">
        <v>13128</v>
      </c>
      <c r="E10450" s="1" t="s">
        <v>2732</v>
      </c>
      <c r="F10450" s="1" t="s">
        <v>6811</v>
      </c>
      <c r="G10450" s="1" t="s">
        <v>105</v>
      </c>
      <c r="H10450" s="1" t="s">
        <v>437</v>
      </c>
      <c r="I10450" s="1">
        <v>2.8</v>
      </c>
      <c r="J10450" s="1">
        <v>2023</v>
      </c>
      <c r="K10450" s="1">
        <v>355733</v>
      </c>
      <c r="L10450" s="1">
        <v>0</v>
      </c>
      <c r="M10450" s="1">
        <f t="array" ref="M10450">SUMPRODUCT(MAX(ISNUMBER(SEARCH('Class Rules'!$B$6:$B$85,$E10450))*ISNUMBER(SEARCH('Class Rules'!$C$6:$C$85,$F10450))*'Class Rules'!$A$6:$A$85))</f>
        <v>12</v>
      </c>
      <c r="N10450" s="1" t="str">
        <f t="array" ref="N10450">IF($M10450=0,'Class Rules'!$D$3,INDEX('Class Rules'!$D$6:$D$85,MATCH($M10450,'Class Rules'!$A$6:$A$85,0)))</f>
        <v>Freight LDV</v>
      </c>
      <c r="O10450" s="1" t="str">
        <f t="array" ref="O10450">IF(SUMPRODUCT(MAX(ISNUMBER(SEARCH(Fuel_Rules!$A$6:$A$30,$E10450))*ISNUMBER(SEARCH(Fuel_Rules!$B$6:$B$30,$F10450))*(Fuel_Rules!$A$6:$A$30&lt;&gt;"")))&gt;0,"Plug-in hybrid",IF($G10450="Diesel","Diesel","Gasoline"))</f>
        <v>Diesel</v>
      </c>
    </row>
    <row r="10451" spans="1:15" ht="15" customHeight="1" x14ac:dyDescent="0.25">
      <c r="A10451" s="1">
        <v>2022</v>
      </c>
      <c r="B10451" s="1" t="s">
        <v>12135</v>
      </c>
      <c r="C10451" s="1" t="s">
        <v>2812</v>
      </c>
      <c r="D10451" s="1" t="s">
        <v>13129</v>
      </c>
      <c r="E10451" s="1" t="s">
        <v>2732</v>
      </c>
      <c r="F10451" s="1" t="s">
        <v>2814</v>
      </c>
      <c r="G10451" s="1" t="s">
        <v>103</v>
      </c>
      <c r="H10451" s="1" t="s">
        <v>437</v>
      </c>
      <c r="I10451" s="1">
        <v>2</v>
      </c>
      <c r="J10451" s="1">
        <v>2023</v>
      </c>
      <c r="K10451" s="1">
        <v>146305</v>
      </c>
      <c r="L10451" s="1">
        <v>0</v>
      </c>
      <c r="M10451" s="1">
        <f t="array" ref="M10451">SUMPRODUCT(MAX(ISNUMBER(SEARCH('Class Rules'!$B$6:$B$85,$E10451))*ISNUMBER(SEARCH('Class Rules'!$C$6:$C$85,$F10451))*'Class Rules'!$A$6:$A$85))</f>
        <v>0</v>
      </c>
      <c r="N10451" s="1" t="str">
        <f t="array" ref="N10451">IF($M10451=0,'Class Rules'!$D$3,INDEX('Class Rules'!$D$6:$D$85,MATCH($M10451,'Class Rules'!$A$6:$A$85,0)))</f>
        <v>Passenger LDV</v>
      </c>
      <c r="O10451" s="1" t="str">
        <f t="array" ref="O10451">IF(SUMPRODUCT(MAX(ISNUMBER(SEARCH(Fuel_Rules!$A$6:$A$30,$E10451))*ISNUMBER(SEARCH(Fuel_Rules!$B$6:$B$30,$F10451))*(Fuel_Rules!$A$6:$A$30&lt;&gt;"")))&gt;0,"Plug-in hybrid",IF($G10451="Diesel","Diesel","Gasoline"))</f>
        <v>Gasoline</v>
      </c>
    </row>
    <row r="10452" spans="1:15" ht="15" customHeight="1" x14ac:dyDescent="0.25">
      <c r="A10452" s="1">
        <v>2022</v>
      </c>
      <c r="B10452" s="1" t="s">
        <v>12135</v>
      </c>
      <c r="C10452" s="1" t="s">
        <v>2812</v>
      </c>
      <c r="D10452" s="1" t="s">
        <v>13130</v>
      </c>
      <c r="E10452" s="1" t="s">
        <v>2732</v>
      </c>
      <c r="F10452" s="1" t="s">
        <v>2814</v>
      </c>
      <c r="G10452" s="1" t="s">
        <v>103</v>
      </c>
      <c r="H10452" s="1" t="s">
        <v>437</v>
      </c>
      <c r="I10452" s="1">
        <v>2</v>
      </c>
      <c r="J10452" s="1">
        <v>2023</v>
      </c>
      <c r="K10452" s="1">
        <v>140745</v>
      </c>
      <c r="L10452" s="1">
        <v>0</v>
      </c>
      <c r="M10452" s="1">
        <f t="array" ref="M10452">SUMPRODUCT(MAX(ISNUMBER(SEARCH('Class Rules'!$B$6:$B$85,$E10452))*ISNUMBER(SEARCH('Class Rules'!$C$6:$C$85,$F10452))*'Class Rules'!$A$6:$A$85))</f>
        <v>0</v>
      </c>
      <c r="N10452" s="1" t="str">
        <f t="array" ref="N10452">IF($M10452=0,'Class Rules'!$D$3,INDEX('Class Rules'!$D$6:$D$85,MATCH($M10452,'Class Rules'!$A$6:$A$85,0)))</f>
        <v>Passenger LDV</v>
      </c>
      <c r="O10452" s="1" t="str">
        <f t="array" ref="O10452">IF(SUMPRODUCT(MAX(ISNUMBER(SEARCH(Fuel_Rules!$A$6:$A$30,$E10452))*ISNUMBER(SEARCH(Fuel_Rules!$B$6:$B$30,$F10452))*(Fuel_Rules!$A$6:$A$30&lt;&gt;"")))&gt;0,"Plug-in hybrid",IF($G10452="Diesel","Diesel","Gasoline"))</f>
        <v>Gasoline</v>
      </c>
    </row>
    <row r="10453" spans="1:15" ht="15" customHeight="1" x14ac:dyDescent="0.25">
      <c r="A10453" s="1">
        <v>2022</v>
      </c>
      <c r="B10453" s="1" t="s">
        <v>12135</v>
      </c>
      <c r="C10453" s="1" t="s">
        <v>2815</v>
      </c>
      <c r="D10453" s="1" t="s">
        <v>13131</v>
      </c>
      <c r="E10453" s="1" t="s">
        <v>2732</v>
      </c>
      <c r="F10453" s="1" t="s">
        <v>10916</v>
      </c>
      <c r="G10453" s="1" t="s">
        <v>103</v>
      </c>
      <c r="H10453" s="1" t="s">
        <v>437</v>
      </c>
      <c r="I10453" s="1">
        <v>1.8</v>
      </c>
      <c r="J10453" s="1">
        <v>2023</v>
      </c>
      <c r="K10453" s="1">
        <v>183714</v>
      </c>
      <c r="L10453" s="1">
        <v>0</v>
      </c>
      <c r="M10453" s="1">
        <f t="array" ref="M10453">SUMPRODUCT(MAX(ISNUMBER(SEARCH('Class Rules'!$B$6:$B$85,$E10453))*ISNUMBER(SEARCH('Class Rules'!$C$6:$C$85,$F10453))*'Class Rules'!$A$6:$A$85))</f>
        <v>0</v>
      </c>
      <c r="N10453" s="1" t="str">
        <f t="array" ref="N10453">IF($M10453=0,'Class Rules'!$D$3,INDEX('Class Rules'!$D$6:$D$85,MATCH($M10453,'Class Rules'!$A$6:$A$85,0)))</f>
        <v>Passenger LDV</v>
      </c>
      <c r="O10453" s="1" t="str">
        <f t="array" ref="O10453">IF(SUMPRODUCT(MAX(ISNUMBER(SEARCH(Fuel_Rules!$A$6:$A$30,$E10453))*ISNUMBER(SEARCH(Fuel_Rules!$B$6:$B$30,$F10453))*(Fuel_Rules!$A$6:$A$30&lt;&gt;"")))&gt;0,"Plug-in hybrid",IF($G10453="Diesel","Diesel","Gasoline"))</f>
        <v>Gasoline</v>
      </c>
    </row>
    <row r="10454" spans="1:15" ht="15" customHeight="1" x14ac:dyDescent="0.25">
      <c r="A10454" s="1">
        <v>2022</v>
      </c>
      <c r="B10454" s="1" t="s">
        <v>12135</v>
      </c>
      <c r="C10454" s="1" t="s">
        <v>2815</v>
      </c>
      <c r="D10454" s="1" t="s">
        <v>13132</v>
      </c>
      <c r="E10454" s="1" t="s">
        <v>2732</v>
      </c>
      <c r="F10454" s="1" t="s">
        <v>10916</v>
      </c>
      <c r="G10454" s="1" t="s">
        <v>103</v>
      </c>
      <c r="H10454" s="1" t="s">
        <v>437</v>
      </c>
      <c r="I10454" s="1">
        <v>1.8</v>
      </c>
      <c r="J10454" s="1">
        <v>2023</v>
      </c>
      <c r="K10454" s="1">
        <v>173056</v>
      </c>
      <c r="L10454" s="1">
        <v>0</v>
      </c>
      <c r="M10454" s="1">
        <f t="array" ref="M10454">SUMPRODUCT(MAX(ISNUMBER(SEARCH('Class Rules'!$B$6:$B$85,$E10454))*ISNUMBER(SEARCH('Class Rules'!$C$6:$C$85,$F10454))*'Class Rules'!$A$6:$A$85))</f>
        <v>0</v>
      </c>
      <c r="N10454" s="1" t="str">
        <f t="array" ref="N10454">IF($M10454=0,'Class Rules'!$D$3,INDEX('Class Rules'!$D$6:$D$85,MATCH($M10454,'Class Rules'!$A$6:$A$85,0)))</f>
        <v>Passenger LDV</v>
      </c>
      <c r="O10454" s="1" t="str">
        <f t="array" ref="O10454">IF(SUMPRODUCT(MAX(ISNUMBER(SEARCH(Fuel_Rules!$A$6:$A$30,$E10454))*ISNUMBER(SEARCH(Fuel_Rules!$B$6:$B$30,$F10454))*(Fuel_Rules!$A$6:$A$30&lt;&gt;"")))&gt;0,"Plug-in hybrid",IF($G10454="Diesel","Diesel","Gasoline"))</f>
        <v>Gasoline</v>
      </c>
    </row>
    <row r="10455" spans="1:15" ht="15" customHeight="1" x14ac:dyDescent="0.25">
      <c r="A10455" s="1">
        <v>2022</v>
      </c>
      <c r="B10455" s="1" t="s">
        <v>12135</v>
      </c>
      <c r="C10455" s="1" t="s">
        <v>2818</v>
      </c>
      <c r="D10455" s="1" t="s">
        <v>13133</v>
      </c>
      <c r="E10455" s="1" t="s">
        <v>2732</v>
      </c>
      <c r="F10455" s="1" t="s">
        <v>10919</v>
      </c>
      <c r="G10455" s="1" t="s">
        <v>103</v>
      </c>
      <c r="H10455" s="1" t="s">
        <v>437</v>
      </c>
      <c r="I10455" s="1">
        <v>1.8</v>
      </c>
      <c r="J10455" s="1">
        <v>2023</v>
      </c>
      <c r="K10455" s="1">
        <v>190697</v>
      </c>
      <c r="L10455" s="1">
        <v>0</v>
      </c>
      <c r="M10455" s="1">
        <f t="array" ref="M10455">SUMPRODUCT(MAX(ISNUMBER(SEARCH('Class Rules'!$B$6:$B$85,$E10455))*ISNUMBER(SEARCH('Class Rules'!$C$6:$C$85,$F10455))*'Class Rules'!$A$6:$A$85))</f>
        <v>0</v>
      </c>
      <c r="N10455" s="1" t="str">
        <f t="array" ref="N10455">IF($M10455=0,'Class Rules'!$D$3,INDEX('Class Rules'!$D$6:$D$85,MATCH($M10455,'Class Rules'!$A$6:$A$85,0)))</f>
        <v>Passenger LDV</v>
      </c>
      <c r="O10455" s="1" t="str">
        <f t="array" ref="O10455">IF(SUMPRODUCT(MAX(ISNUMBER(SEARCH(Fuel_Rules!$A$6:$A$30,$E10455))*ISNUMBER(SEARCH(Fuel_Rules!$B$6:$B$30,$F10455))*(Fuel_Rules!$A$6:$A$30&lt;&gt;"")))&gt;0,"Plug-in hybrid",IF($G10455="Diesel","Diesel","Gasoline"))</f>
        <v>Gasoline</v>
      </c>
    </row>
    <row r="10456" spans="1:15" ht="15" customHeight="1" x14ac:dyDescent="0.25">
      <c r="A10456" s="1">
        <v>2022</v>
      </c>
      <c r="B10456" s="1" t="s">
        <v>12135</v>
      </c>
      <c r="C10456" s="1" t="s">
        <v>2818</v>
      </c>
      <c r="D10456" s="1" t="s">
        <v>13134</v>
      </c>
      <c r="E10456" s="1" t="s">
        <v>2732</v>
      </c>
      <c r="F10456" s="1" t="s">
        <v>10919</v>
      </c>
      <c r="G10456" s="1" t="s">
        <v>103</v>
      </c>
      <c r="H10456" s="1" t="s">
        <v>437</v>
      </c>
      <c r="I10456" s="1">
        <v>1.8</v>
      </c>
      <c r="J10456" s="1">
        <v>2023</v>
      </c>
      <c r="K10456" s="1">
        <v>179386</v>
      </c>
      <c r="L10456" s="1">
        <v>0</v>
      </c>
      <c r="M10456" s="1">
        <f t="array" ref="M10456">SUMPRODUCT(MAX(ISNUMBER(SEARCH('Class Rules'!$B$6:$B$85,$E10456))*ISNUMBER(SEARCH('Class Rules'!$C$6:$C$85,$F10456))*'Class Rules'!$A$6:$A$85))</f>
        <v>0</v>
      </c>
      <c r="N10456" s="1" t="str">
        <f t="array" ref="N10456">IF($M10456=0,'Class Rules'!$D$3,INDEX('Class Rules'!$D$6:$D$85,MATCH($M10456,'Class Rules'!$A$6:$A$85,0)))</f>
        <v>Passenger LDV</v>
      </c>
      <c r="O10456" s="1" t="str">
        <f t="array" ref="O10456">IF(SUMPRODUCT(MAX(ISNUMBER(SEARCH(Fuel_Rules!$A$6:$A$30,$E10456))*ISNUMBER(SEARCH(Fuel_Rules!$B$6:$B$30,$F10456))*(Fuel_Rules!$A$6:$A$30&lt;&gt;"")))&gt;0,"Plug-in hybrid",IF($G10456="Diesel","Diesel","Gasoline"))</f>
        <v>Gasoline</v>
      </c>
    </row>
    <row r="10457" spans="1:15" ht="15" customHeight="1" x14ac:dyDescent="0.25">
      <c r="A10457" s="1">
        <v>2022</v>
      </c>
      <c r="B10457" s="1" t="s">
        <v>12135</v>
      </c>
      <c r="C10457" s="1" t="s">
        <v>2851</v>
      </c>
      <c r="D10457" s="1" t="s">
        <v>13135</v>
      </c>
      <c r="E10457" s="1" t="s">
        <v>2732</v>
      </c>
      <c r="F10457" s="1" t="s">
        <v>10922</v>
      </c>
      <c r="G10457" s="1" t="s">
        <v>103</v>
      </c>
      <c r="H10457" s="1" t="s">
        <v>437</v>
      </c>
      <c r="I10457" s="1">
        <v>2.5</v>
      </c>
      <c r="J10457" s="1">
        <v>2023</v>
      </c>
      <c r="K10457" s="1">
        <v>313356</v>
      </c>
      <c r="L10457" s="1">
        <v>0</v>
      </c>
      <c r="M10457" s="1">
        <f t="array" ref="M10457">SUMPRODUCT(MAX(ISNUMBER(SEARCH('Class Rules'!$B$6:$B$85,$E10457))*ISNUMBER(SEARCH('Class Rules'!$C$6:$C$85,$F10457))*'Class Rules'!$A$6:$A$85))</f>
        <v>0</v>
      </c>
      <c r="N10457" s="1" t="str">
        <f t="array" ref="N10457">IF($M10457=0,'Class Rules'!$D$3,INDEX('Class Rules'!$D$6:$D$85,MATCH($M10457,'Class Rules'!$A$6:$A$85,0)))</f>
        <v>Passenger LDV</v>
      </c>
      <c r="O10457" s="1" t="str">
        <f t="array" ref="O10457">IF(SUMPRODUCT(MAX(ISNUMBER(SEARCH(Fuel_Rules!$A$6:$A$30,$E10457))*ISNUMBER(SEARCH(Fuel_Rules!$B$6:$B$30,$F10457))*(Fuel_Rules!$A$6:$A$30&lt;&gt;"")))&gt;0,"Plug-in hybrid",IF($G10457="Diesel","Diesel","Gasoline"))</f>
        <v>Gasoline</v>
      </c>
    </row>
    <row r="10458" spans="1:15" ht="15" customHeight="1" x14ac:dyDescent="0.25">
      <c r="A10458" s="1">
        <v>2022</v>
      </c>
      <c r="B10458" s="1" t="s">
        <v>12135</v>
      </c>
      <c r="C10458" s="1" t="s">
        <v>2860</v>
      </c>
      <c r="D10458" s="1" t="s">
        <v>13136</v>
      </c>
      <c r="E10458" s="1" t="s">
        <v>2732</v>
      </c>
      <c r="F10458" s="1" t="s">
        <v>2862</v>
      </c>
      <c r="G10458" s="1" t="s">
        <v>103</v>
      </c>
      <c r="H10458" s="1" t="s">
        <v>437</v>
      </c>
      <c r="I10458" s="1">
        <v>2</v>
      </c>
      <c r="J10458" s="1">
        <v>2023</v>
      </c>
      <c r="K10458" s="1">
        <v>173774</v>
      </c>
      <c r="L10458" s="1">
        <v>0</v>
      </c>
      <c r="M10458" s="1">
        <f t="array" ref="M10458">SUMPRODUCT(MAX(ISNUMBER(SEARCH('Class Rules'!$B$6:$B$85,$E10458))*ISNUMBER(SEARCH('Class Rules'!$C$6:$C$85,$F10458))*'Class Rules'!$A$6:$A$85))</f>
        <v>0</v>
      </c>
      <c r="N10458" s="1" t="str">
        <f t="array" ref="N10458">IF($M10458=0,'Class Rules'!$D$3,INDEX('Class Rules'!$D$6:$D$85,MATCH($M10458,'Class Rules'!$A$6:$A$85,0)))</f>
        <v>Passenger LDV</v>
      </c>
      <c r="O10458" s="1" t="str">
        <f t="array" ref="O10458">IF(SUMPRODUCT(MAX(ISNUMBER(SEARCH(Fuel_Rules!$A$6:$A$30,$E10458))*ISNUMBER(SEARCH(Fuel_Rules!$B$6:$B$30,$F10458))*(Fuel_Rules!$A$6:$A$30&lt;&gt;"")))&gt;0,"Plug-in hybrid",IF($G10458="Diesel","Diesel","Gasoline"))</f>
        <v>Gasoline</v>
      </c>
    </row>
    <row r="10459" spans="1:15" ht="15" customHeight="1" x14ac:dyDescent="0.25">
      <c r="A10459" s="1">
        <v>2022</v>
      </c>
      <c r="B10459" s="1" t="s">
        <v>12135</v>
      </c>
      <c r="C10459" s="1" t="s">
        <v>2860</v>
      </c>
      <c r="D10459" s="1" t="s">
        <v>13137</v>
      </c>
      <c r="E10459" s="1" t="s">
        <v>2732</v>
      </c>
      <c r="F10459" s="1" t="s">
        <v>2862</v>
      </c>
      <c r="G10459" s="1" t="s">
        <v>103</v>
      </c>
      <c r="H10459" s="1" t="s">
        <v>437</v>
      </c>
      <c r="I10459" s="1">
        <v>2</v>
      </c>
      <c r="J10459" s="1">
        <v>2023</v>
      </c>
      <c r="K10459" s="1">
        <v>161732</v>
      </c>
      <c r="L10459" s="1">
        <v>0</v>
      </c>
      <c r="M10459" s="1">
        <f t="array" ref="M10459">SUMPRODUCT(MAX(ISNUMBER(SEARCH('Class Rules'!$B$6:$B$85,$E10459))*ISNUMBER(SEARCH('Class Rules'!$C$6:$C$85,$F10459))*'Class Rules'!$A$6:$A$85))</f>
        <v>0</v>
      </c>
      <c r="N10459" s="1" t="str">
        <f t="array" ref="N10459">IF($M10459=0,'Class Rules'!$D$3,INDEX('Class Rules'!$D$6:$D$85,MATCH($M10459,'Class Rules'!$A$6:$A$85,0)))</f>
        <v>Passenger LDV</v>
      </c>
      <c r="O10459" s="1" t="str">
        <f t="array" ref="O10459">IF(SUMPRODUCT(MAX(ISNUMBER(SEARCH(Fuel_Rules!$A$6:$A$30,$E10459))*ISNUMBER(SEARCH(Fuel_Rules!$B$6:$B$30,$F10459))*(Fuel_Rules!$A$6:$A$30&lt;&gt;"")))&gt;0,"Plug-in hybrid",IF($G10459="Diesel","Diesel","Gasoline"))</f>
        <v>Gasoline</v>
      </c>
    </row>
    <row r="10460" spans="1:15" ht="15" customHeight="1" x14ac:dyDescent="0.25">
      <c r="A10460" s="1">
        <v>2022</v>
      </c>
      <c r="B10460" s="1" t="s">
        <v>12135</v>
      </c>
      <c r="C10460" s="1" t="s">
        <v>2863</v>
      </c>
      <c r="D10460" s="1" t="s">
        <v>13138</v>
      </c>
      <c r="E10460" s="1" t="s">
        <v>2732</v>
      </c>
      <c r="F10460" s="1" t="s">
        <v>10926</v>
      </c>
      <c r="G10460" s="1" t="s">
        <v>103</v>
      </c>
      <c r="H10460" s="1" t="s">
        <v>437</v>
      </c>
      <c r="I10460" s="1">
        <v>1.8</v>
      </c>
      <c r="J10460" s="1">
        <v>2023</v>
      </c>
      <c r="K10460" s="1">
        <v>201803</v>
      </c>
      <c r="L10460" s="1">
        <v>0</v>
      </c>
      <c r="M10460" s="1">
        <f t="array" ref="M10460">SUMPRODUCT(MAX(ISNUMBER(SEARCH('Class Rules'!$B$6:$B$85,$E10460))*ISNUMBER(SEARCH('Class Rules'!$C$6:$C$85,$F10460))*'Class Rules'!$A$6:$A$85))</f>
        <v>0</v>
      </c>
      <c r="N10460" s="1" t="str">
        <f t="array" ref="N10460">IF($M10460=0,'Class Rules'!$D$3,INDEX('Class Rules'!$D$6:$D$85,MATCH($M10460,'Class Rules'!$A$6:$A$85,0)))</f>
        <v>Passenger LDV</v>
      </c>
      <c r="O10460" s="1" t="str">
        <f t="array" ref="O10460">IF(SUMPRODUCT(MAX(ISNUMBER(SEARCH(Fuel_Rules!$A$6:$A$30,$E10460))*ISNUMBER(SEARCH(Fuel_Rules!$B$6:$B$30,$F10460))*(Fuel_Rules!$A$6:$A$30&lt;&gt;"")))&gt;0,"Plug-in hybrid",IF($G10460="Diesel","Diesel","Gasoline"))</f>
        <v>Gasoline</v>
      </c>
    </row>
    <row r="10461" spans="1:15" ht="15" customHeight="1" x14ac:dyDescent="0.25">
      <c r="A10461" s="1">
        <v>2022</v>
      </c>
      <c r="B10461" s="1" t="s">
        <v>12135</v>
      </c>
      <c r="C10461" s="1" t="s">
        <v>2863</v>
      </c>
      <c r="D10461" s="1" t="s">
        <v>13139</v>
      </c>
      <c r="E10461" s="1" t="s">
        <v>2732</v>
      </c>
      <c r="F10461" s="1" t="s">
        <v>10926</v>
      </c>
      <c r="G10461" s="1" t="s">
        <v>103</v>
      </c>
      <c r="H10461" s="1" t="s">
        <v>437</v>
      </c>
      <c r="I10461" s="1">
        <v>1.8</v>
      </c>
      <c r="J10461" s="1">
        <v>2023</v>
      </c>
      <c r="K10461" s="1">
        <v>194160</v>
      </c>
      <c r="L10461" s="1">
        <v>0</v>
      </c>
      <c r="M10461" s="1">
        <f t="array" ref="M10461">SUMPRODUCT(MAX(ISNUMBER(SEARCH('Class Rules'!$B$6:$B$85,$E10461))*ISNUMBER(SEARCH('Class Rules'!$C$6:$C$85,$F10461))*'Class Rules'!$A$6:$A$85))</f>
        <v>0</v>
      </c>
      <c r="N10461" s="1" t="str">
        <f t="array" ref="N10461">IF($M10461=0,'Class Rules'!$D$3,INDEX('Class Rules'!$D$6:$D$85,MATCH($M10461,'Class Rules'!$A$6:$A$85,0)))</f>
        <v>Passenger LDV</v>
      </c>
      <c r="O10461" s="1" t="str">
        <f t="array" ref="O10461">IF(SUMPRODUCT(MAX(ISNUMBER(SEARCH(Fuel_Rules!$A$6:$A$30,$E10461))*ISNUMBER(SEARCH(Fuel_Rules!$B$6:$B$30,$F10461))*(Fuel_Rules!$A$6:$A$30&lt;&gt;"")))&gt;0,"Plug-in hybrid",IF($G10461="Diesel","Diesel","Gasoline"))</f>
        <v>Gasoline</v>
      </c>
    </row>
    <row r="10462" spans="1:15" ht="15" customHeight="1" x14ac:dyDescent="0.25">
      <c r="A10462" s="1">
        <v>2022</v>
      </c>
      <c r="B10462" s="1" t="s">
        <v>12135</v>
      </c>
      <c r="C10462" s="1" t="s">
        <v>2866</v>
      </c>
      <c r="D10462" s="1" t="s">
        <v>13140</v>
      </c>
      <c r="E10462" s="1" t="s">
        <v>2732</v>
      </c>
      <c r="F10462" s="1" t="s">
        <v>2868</v>
      </c>
      <c r="G10462" s="1" t="s">
        <v>103</v>
      </c>
      <c r="H10462" s="1" t="s">
        <v>437</v>
      </c>
      <c r="I10462" s="1">
        <v>2</v>
      </c>
      <c r="J10462" s="1">
        <v>2023</v>
      </c>
      <c r="K10462" s="1">
        <v>160072</v>
      </c>
      <c r="L10462" s="1">
        <v>0</v>
      </c>
      <c r="M10462" s="1">
        <f t="array" ref="M10462">SUMPRODUCT(MAX(ISNUMBER(SEARCH('Class Rules'!$B$6:$B$85,$E10462))*ISNUMBER(SEARCH('Class Rules'!$C$6:$C$85,$F10462))*'Class Rules'!$A$6:$A$85))</f>
        <v>0</v>
      </c>
      <c r="N10462" s="1" t="str">
        <f t="array" ref="N10462">IF($M10462=0,'Class Rules'!$D$3,INDEX('Class Rules'!$D$6:$D$85,MATCH($M10462,'Class Rules'!$A$6:$A$85,0)))</f>
        <v>Passenger LDV</v>
      </c>
      <c r="O10462" s="1" t="str">
        <f t="array" ref="O10462">IF(SUMPRODUCT(MAX(ISNUMBER(SEARCH(Fuel_Rules!$A$6:$A$30,$E10462))*ISNUMBER(SEARCH(Fuel_Rules!$B$6:$B$30,$F10462))*(Fuel_Rules!$A$6:$A$30&lt;&gt;"")))&gt;0,"Plug-in hybrid",IF($G10462="Diesel","Diesel","Gasoline"))</f>
        <v>Gasoline</v>
      </c>
    </row>
    <row r="10463" spans="1:15" ht="15" customHeight="1" x14ac:dyDescent="0.25">
      <c r="A10463" s="1">
        <v>2022</v>
      </c>
      <c r="B10463" s="1" t="s">
        <v>12135</v>
      </c>
      <c r="C10463" s="1" t="s">
        <v>2866</v>
      </c>
      <c r="D10463" s="1" t="s">
        <v>13141</v>
      </c>
      <c r="E10463" s="1" t="s">
        <v>2732</v>
      </c>
      <c r="F10463" s="1" t="s">
        <v>2868</v>
      </c>
      <c r="G10463" s="1" t="s">
        <v>103</v>
      </c>
      <c r="H10463" s="1" t="s">
        <v>437</v>
      </c>
      <c r="I10463" s="1">
        <v>2</v>
      </c>
      <c r="J10463" s="1">
        <v>2023</v>
      </c>
      <c r="K10463" s="1">
        <v>153989</v>
      </c>
      <c r="L10463" s="1">
        <v>0</v>
      </c>
      <c r="M10463" s="1">
        <f t="array" ref="M10463">SUMPRODUCT(MAX(ISNUMBER(SEARCH('Class Rules'!$B$6:$B$85,$E10463))*ISNUMBER(SEARCH('Class Rules'!$C$6:$C$85,$F10463))*'Class Rules'!$A$6:$A$85))</f>
        <v>0</v>
      </c>
      <c r="N10463" s="1" t="str">
        <f t="array" ref="N10463">IF($M10463=0,'Class Rules'!$D$3,INDEX('Class Rules'!$D$6:$D$85,MATCH($M10463,'Class Rules'!$A$6:$A$85,0)))</f>
        <v>Passenger LDV</v>
      </c>
      <c r="O10463" s="1" t="str">
        <f t="array" ref="O10463">IF(SUMPRODUCT(MAX(ISNUMBER(SEARCH(Fuel_Rules!$A$6:$A$30,$E10463))*ISNUMBER(SEARCH(Fuel_Rules!$B$6:$B$30,$F10463))*(Fuel_Rules!$A$6:$A$30&lt;&gt;"")))&gt;0,"Plug-in hybrid",IF($G10463="Diesel","Diesel","Gasoline"))</f>
        <v>Gasoline</v>
      </c>
    </row>
    <row r="10464" spans="1:15" ht="15" customHeight="1" x14ac:dyDescent="0.25">
      <c r="A10464" s="1">
        <v>2022</v>
      </c>
      <c r="B10464" s="1" t="s">
        <v>12135</v>
      </c>
      <c r="C10464" s="1" t="s">
        <v>2872</v>
      </c>
      <c r="D10464" s="1" t="s">
        <v>13142</v>
      </c>
      <c r="E10464" s="1" t="s">
        <v>2732</v>
      </c>
      <c r="F10464" s="1" t="s">
        <v>2874</v>
      </c>
      <c r="G10464" s="1" t="s">
        <v>103</v>
      </c>
      <c r="H10464" s="1" t="s">
        <v>437</v>
      </c>
      <c r="I10464" s="1">
        <v>2</v>
      </c>
      <c r="J10464" s="1">
        <v>2023</v>
      </c>
      <c r="K10464" s="1">
        <v>172354</v>
      </c>
      <c r="L10464" s="1">
        <v>0</v>
      </c>
      <c r="M10464" s="1">
        <f t="array" ref="M10464">SUMPRODUCT(MAX(ISNUMBER(SEARCH('Class Rules'!$B$6:$B$85,$E10464))*ISNUMBER(SEARCH('Class Rules'!$C$6:$C$85,$F10464))*'Class Rules'!$A$6:$A$85))</f>
        <v>0</v>
      </c>
      <c r="N10464" s="1" t="str">
        <f t="array" ref="N10464">IF($M10464=0,'Class Rules'!$D$3,INDEX('Class Rules'!$D$6:$D$85,MATCH($M10464,'Class Rules'!$A$6:$A$85,0)))</f>
        <v>Passenger LDV</v>
      </c>
      <c r="O10464" s="1" t="str">
        <f t="array" ref="O10464">IF(SUMPRODUCT(MAX(ISNUMBER(SEARCH(Fuel_Rules!$A$6:$A$30,$E10464))*ISNUMBER(SEARCH(Fuel_Rules!$B$6:$B$30,$F10464))*(Fuel_Rules!$A$6:$A$30&lt;&gt;"")))&gt;0,"Plug-in hybrid",IF($G10464="Diesel","Diesel","Gasoline"))</f>
        <v>Gasoline</v>
      </c>
    </row>
    <row r="10465" spans="1:15" ht="15" customHeight="1" x14ac:dyDescent="0.25">
      <c r="A10465" s="1">
        <v>2022</v>
      </c>
      <c r="B10465" s="1" t="s">
        <v>12135</v>
      </c>
      <c r="C10465" s="1" t="s">
        <v>2872</v>
      </c>
      <c r="D10465" s="1" t="s">
        <v>13143</v>
      </c>
      <c r="E10465" s="1" t="s">
        <v>2732</v>
      </c>
      <c r="F10465" s="1" t="s">
        <v>2874</v>
      </c>
      <c r="G10465" s="1" t="s">
        <v>103</v>
      </c>
      <c r="H10465" s="1" t="s">
        <v>437</v>
      </c>
      <c r="I10465" s="1">
        <v>2</v>
      </c>
      <c r="J10465" s="1">
        <v>2023</v>
      </c>
      <c r="K10465" s="1">
        <v>163495</v>
      </c>
      <c r="L10465" s="1">
        <v>0</v>
      </c>
      <c r="M10465" s="1">
        <f t="array" ref="M10465">SUMPRODUCT(MAX(ISNUMBER(SEARCH('Class Rules'!$B$6:$B$85,$E10465))*ISNUMBER(SEARCH('Class Rules'!$C$6:$C$85,$F10465))*'Class Rules'!$A$6:$A$85))</f>
        <v>0</v>
      </c>
      <c r="N10465" s="1" t="str">
        <f t="array" ref="N10465">IF($M10465=0,'Class Rules'!$D$3,INDEX('Class Rules'!$D$6:$D$85,MATCH($M10465,'Class Rules'!$A$6:$A$85,0)))</f>
        <v>Passenger LDV</v>
      </c>
      <c r="O10465" s="1" t="str">
        <f t="array" ref="O10465">IF(SUMPRODUCT(MAX(ISNUMBER(SEARCH(Fuel_Rules!$A$6:$A$30,$E10465))*ISNUMBER(SEARCH(Fuel_Rules!$B$6:$B$30,$F10465))*(Fuel_Rules!$A$6:$A$30&lt;&gt;"")))&gt;0,"Plug-in hybrid",IF($G10465="Diesel","Diesel","Gasoline"))</f>
        <v>Gasoline</v>
      </c>
    </row>
    <row r="10466" spans="1:15" ht="15" customHeight="1" x14ac:dyDescent="0.25">
      <c r="A10466" s="1">
        <v>2022</v>
      </c>
      <c r="B10466" s="1" t="s">
        <v>12135</v>
      </c>
      <c r="C10466" s="1" t="s">
        <v>2875</v>
      </c>
      <c r="D10466" s="1" t="s">
        <v>13144</v>
      </c>
      <c r="E10466" s="1" t="s">
        <v>2732</v>
      </c>
      <c r="F10466" s="1" t="s">
        <v>10933</v>
      </c>
      <c r="G10466" s="1" t="s">
        <v>103</v>
      </c>
      <c r="H10466" s="1" t="s">
        <v>437</v>
      </c>
      <c r="I10466" s="1">
        <v>1.8</v>
      </c>
      <c r="J10466" s="1">
        <v>2023</v>
      </c>
      <c r="K10466" s="1">
        <v>210053</v>
      </c>
      <c r="L10466" s="1">
        <v>0</v>
      </c>
      <c r="M10466" s="1">
        <f t="array" ref="M10466">SUMPRODUCT(MAX(ISNUMBER(SEARCH('Class Rules'!$B$6:$B$85,$E10466))*ISNUMBER(SEARCH('Class Rules'!$C$6:$C$85,$F10466))*'Class Rules'!$A$6:$A$85))</f>
        <v>0</v>
      </c>
      <c r="N10466" s="1" t="str">
        <f t="array" ref="N10466">IF($M10466=0,'Class Rules'!$D$3,INDEX('Class Rules'!$D$6:$D$85,MATCH($M10466,'Class Rules'!$A$6:$A$85,0)))</f>
        <v>Passenger LDV</v>
      </c>
      <c r="O10466" s="1" t="str">
        <f t="array" ref="O10466">IF(SUMPRODUCT(MAX(ISNUMBER(SEARCH(Fuel_Rules!$A$6:$A$30,$E10466))*ISNUMBER(SEARCH(Fuel_Rules!$B$6:$B$30,$F10466))*(Fuel_Rules!$A$6:$A$30&lt;&gt;"")))&gt;0,"Plug-in hybrid",IF($G10466="Diesel","Diesel","Gasoline"))</f>
        <v>Gasoline</v>
      </c>
    </row>
    <row r="10467" spans="1:15" ht="15" customHeight="1" x14ac:dyDescent="0.25">
      <c r="A10467" s="1">
        <v>2022</v>
      </c>
      <c r="B10467" s="1" t="s">
        <v>12135</v>
      </c>
      <c r="C10467" s="1" t="s">
        <v>2875</v>
      </c>
      <c r="D10467" s="1" t="s">
        <v>13145</v>
      </c>
      <c r="E10467" s="1" t="s">
        <v>2732</v>
      </c>
      <c r="F10467" s="1" t="s">
        <v>10933</v>
      </c>
      <c r="G10467" s="1" t="s">
        <v>103</v>
      </c>
      <c r="H10467" s="1" t="s">
        <v>437</v>
      </c>
      <c r="I10467" s="1">
        <v>1.8</v>
      </c>
      <c r="J10467" s="1">
        <v>2023</v>
      </c>
      <c r="K10467" s="1">
        <v>201100</v>
      </c>
      <c r="L10467" s="1">
        <v>0</v>
      </c>
      <c r="M10467" s="1">
        <f t="array" ref="M10467">SUMPRODUCT(MAX(ISNUMBER(SEARCH('Class Rules'!$B$6:$B$85,$E10467))*ISNUMBER(SEARCH('Class Rules'!$C$6:$C$85,$F10467))*'Class Rules'!$A$6:$A$85))</f>
        <v>0</v>
      </c>
      <c r="N10467" s="1" t="str">
        <f t="array" ref="N10467">IF($M10467=0,'Class Rules'!$D$3,INDEX('Class Rules'!$D$6:$D$85,MATCH($M10467,'Class Rules'!$A$6:$A$85,0)))</f>
        <v>Passenger LDV</v>
      </c>
      <c r="O10467" s="1" t="str">
        <f t="array" ref="O10467">IF(SUMPRODUCT(MAX(ISNUMBER(SEARCH(Fuel_Rules!$A$6:$A$30,$E10467))*ISNUMBER(SEARCH(Fuel_Rules!$B$6:$B$30,$F10467))*(Fuel_Rules!$A$6:$A$30&lt;&gt;"")))&gt;0,"Plug-in hybrid",IF($G10467="Diesel","Diesel","Gasoline"))</f>
        <v>Gasoline</v>
      </c>
    </row>
    <row r="10468" spans="1:15" ht="15" customHeight="1" x14ac:dyDescent="0.25">
      <c r="A10468" s="1">
        <v>2022</v>
      </c>
      <c r="B10468" s="1" t="s">
        <v>12135</v>
      </c>
      <c r="C10468" s="1" t="s">
        <v>2878</v>
      </c>
      <c r="D10468" s="1" t="s">
        <v>13146</v>
      </c>
      <c r="E10468" s="1" t="s">
        <v>2732</v>
      </c>
      <c r="F10468" s="1" t="s">
        <v>2880</v>
      </c>
      <c r="G10468" s="1" t="s">
        <v>105</v>
      </c>
      <c r="H10468" s="1" t="s">
        <v>437</v>
      </c>
      <c r="I10468" s="1">
        <v>2.8</v>
      </c>
      <c r="J10468" s="1">
        <v>2023</v>
      </c>
      <c r="K10468" s="1">
        <v>427599</v>
      </c>
      <c r="L10468" s="1">
        <v>0</v>
      </c>
      <c r="M10468" s="1">
        <f t="array" ref="M10468">SUMPRODUCT(MAX(ISNUMBER(SEARCH('Class Rules'!$B$6:$B$85,$E10468))*ISNUMBER(SEARCH('Class Rules'!$C$6:$C$85,$F10468))*'Class Rules'!$A$6:$A$85))</f>
        <v>0</v>
      </c>
      <c r="N10468" s="1" t="str">
        <f t="array" ref="N10468">IF($M10468=0,'Class Rules'!$D$3,INDEX('Class Rules'!$D$6:$D$85,MATCH($M10468,'Class Rules'!$A$6:$A$85,0)))</f>
        <v>Passenger LDV</v>
      </c>
      <c r="O10468" s="1" t="str">
        <f t="array" ref="O10468">IF(SUMPRODUCT(MAX(ISNUMBER(SEARCH(Fuel_Rules!$A$6:$A$30,$E10468))*ISNUMBER(SEARCH(Fuel_Rules!$B$6:$B$30,$F10468))*(Fuel_Rules!$A$6:$A$30&lt;&gt;"")))&gt;0,"Plug-in hybrid",IF($G10468="Diesel","Diesel","Gasoline"))</f>
        <v>Diesel</v>
      </c>
    </row>
    <row r="10469" spans="1:15" ht="15" customHeight="1" x14ac:dyDescent="0.25">
      <c r="A10469" s="1">
        <v>2022</v>
      </c>
      <c r="B10469" s="1" t="s">
        <v>12135</v>
      </c>
      <c r="C10469" s="1" t="s">
        <v>2881</v>
      </c>
      <c r="D10469" s="1" t="s">
        <v>13147</v>
      </c>
      <c r="E10469" s="1" t="s">
        <v>2732</v>
      </c>
      <c r="F10469" s="1" t="s">
        <v>2883</v>
      </c>
      <c r="G10469" s="1" t="s">
        <v>105</v>
      </c>
      <c r="H10469" s="1" t="s">
        <v>437</v>
      </c>
      <c r="I10469" s="1">
        <v>2.8</v>
      </c>
      <c r="J10469" s="1">
        <v>2023</v>
      </c>
      <c r="K10469" s="1">
        <v>436786</v>
      </c>
      <c r="L10469" s="1">
        <v>0</v>
      </c>
      <c r="M10469" s="1">
        <f t="array" ref="M10469">SUMPRODUCT(MAX(ISNUMBER(SEARCH('Class Rules'!$B$6:$B$85,$E10469))*ISNUMBER(SEARCH('Class Rules'!$C$6:$C$85,$F10469))*'Class Rules'!$A$6:$A$85))</f>
        <v>0</v>
      </c>
      <c r="N10469" s="1" t="str">
        <f t="array" ref="N10469">IF($M10469=0,'Class Rules'!$D$3,INDEX('Class Rules'!$D$6:$D$85,MATCH($M10469,'Class Rules'!$A$6:$A$85,0)))</f>
        <v>Passenger LDV</v>
      </c>
      <c r="O10469" s="1" t="str">
        <f t="array" ref="O10469">IF(SUMPRODUCT(MAX(ISNUMBER(SEARCH(Fuel_Rules!$A$6:$A$30,$E10469))*ISNUMBER(SEARCH(Fuel_Rules!$B$6:$B$30,$F10469))*(Fuel_Rules!$A$6:$A$30&lt;&gt;"")))&gt;0,"Plug-in hybrid",IF($G10469="Diesel","Diesel","Gasoline"))</f>
        <v>Diesel</v>
      </c>
    </row>
    <row r="10470" spans="1:15" ht="15" customHeight="1" x14ac:dyDescent="0.25">
      <c r="A10470" s="1">
        <v>2022</v>
      </c>
      <c r="B10470" s="1" t="s">
        <v>12135</v>
      </c>
      <c r="C10470" s="1" t="s">
        <v>4065</v>
      </c>
      <c r="D10470" s="1" t="s">
        <v>13148</v>
      </c>
      <c r="E10470" s="1" t="s">
        <v>2732</v>
      </c>
      <c r="F10470" s="1" t="s">
        <v>4067</v>
      </c>
      <c r="G10470" s="1" t="s">
        <v>103</v>
      </c>
      <c r="H10470" s="1" t="s">
        <v>437</v>
      </c>
      <c r="I10470" s="1">
        <v>1.5</v>
      </c>
      <c r="J10470" s="1">
        <v>2023</v>
      </c>
      <c r="K10470" s="1">
        <v>93236</v>
      </c>
      <c r="L10470" s="1">
        <v>0</v>
      </c>
      <c r="M10470" s="1">
        <f t="array" ref="M10470">SUMPRODUCT(MAX(ISNUMBER(SEARCH('Class Rules'!$B$6:$B$85,$E10470))*ISNUMBER(SEARCH('Class Rules'!$C$6:$C$85,$F10470))*'Class Rules'!$A$6:$A$85))</f>
        <v>0</v>
      </c>
      <c r="N10470" s="1" t="str">
        <f t="array" ref="N10470">IF($M10470=0,'Class Rules'!$D$3,INDEX('Class Rules'!$D$6:$D$85,MATCH($M10470,'Class Rules'!$A$6:$A$85,0)))</f>
        <v>Passenger LDV</v>
      </c>
      <c r="O10470" s="1" t="str">
        <f t="array" ref="O10470">IF(SUMPRODUCT(MAX(ISNUMBER(SEARCH(Fuel_Rules!$A$6:$A$30,$E10470))*ISNUMBER(SEARCH(Fuel_Rules!$B$6:$B$30,$F10470))*(Fuel_Rules!$A$6:$A$30&lt;&gt;"")))&gt;0,"Plug-in hybrid",IF($G10470="Diesel","Diesel","Gasoline"))</f>
        <v>Gasoline</v>
      </c>
    </row>
    <row r="10471" spans="1:15" ht="15" customHeight="1" x14ac:dyDescent="0.25">
      <c r="A10471" s="1">
        <v>2022</v>
      </c>
      <c r="B10471" s="1" t="s">
        <v>12135</v>
      </c>
      <c r="C10471" s="1" t="s">
        <v>4065</v>
      </c>
      <c r="D10471" s="1" t="s">
        <v>13149</v>
      </c>
      <c r="E10471" s="1" t="s">
        <v>2732</v>
      </c>
      <c r="F10471" s="1" t="s">
        <v>4067</v>
      </c>
      <c r="G10471" s="1" t="s">
        <v>103</v>
      </c>
      <c r="H10471" s="1" t="s">
        <v>437</v>
      </c>
      <c r="I10471" s="1">
        <v>1.5</v>
      </c>
      <c r="J10471" s="1">
        <v>2023</v>
      </c>
      <c r="K10471" s="1">
        <v>89695</v>
      </c>
      <c r="L10471" s="1">
        <v>0</v>
      </c>
      <c r="M10471" s="1">
        <f t="array" ref="M10471">SUMPRODUCT(MAX(ISNUMBER(SEARCH('Class Rules'!$B$6:$B$85,$E10471))*ISNUMBER(SEARCH('Class Rules'!$C$6:$C$85,$F10471))*'Class Rules'!$A$6:$A$85))</f>
        <v>0</v>
      </c>
      <c r="N10471" s="1" t="str">
        <f t="array" ref="N10471">IF($M10471=0,'Class Rules'!$D$3,INDEX('Class Rules'!$D$6:$D$85,MATCH($M10471,'Class Rules'!$A$6:$A$85,0)))</f>
        <v>Passenger LDV</v>
      </c>
      <c r="O10471" s="1" t="str">
        <f t="array" ref="O10471">IF(SUMPRODUCT(MAX(ISNUMBER(SEARCH(Fuel_Rules!$A$6:$A$30,$E10471))*ISNUMBER(SEARCH(Fuel_Rules!$B$6:$B$30,$F10471))*(Fuel_Rules!$A$6:$A$30&lt;&gt;"")))&gt;0,"Plug-in hybrid",IF($G10471="Diesel","Diesel","Gasoline"))</f>
        <v>Gasoline</v>
      </c>
    </row>
    <row r="10472" spans="1:15" ht="15" customHeight="1" x14ac:dyDescent="0.25">
      <c r="A10472" s="1">
        <v>2022</v>
      </c>
      <c r="B10472" s="1" t="s">
        <v>12135</v>
      </c>
      <c r="C10472" s="1" t="s">
        <v>6843</v>
      </c>
      <c r="D10472" s="1" t="s">
        <v>13150</v>
      </c>
      <c r="E10472" s="1" t="s">
        <v>2732</v>
      </c>
      <c r="F10472" s="1" t="s">
        <v>6845</v>
      </c>
      <c r="G10472" s="1" t="s">
        <v>103</v>
      </c>
      <c r="H10472" s="1" t="s">
        <v>437</v>
      </c>
      <c r="I10472" s="1">
        <v>2</v>
      </c>
      <c r="J10472" s="1">
        <v>2023</v>
      </c>
      <c r="K10472" s="1">
        <v>190643</v>
      </c>
      <c r="L10472" s="1">
        <v>0</v>
      </c>
      <c r="M10472" s="1">
        <f t="array" ref="M10472">SUMPRODUCT(MAX(ISNUMBER(SEARCH('Class Rules'!$B$6:$B$85,$E10472))*ISNUMBER(SEARCH('Class Rules'!$C$6:$C$85,$F10472))*'Class Rules'!$A$6:$A$85))</f>
        <v>0</v>
      </c>
      <c r="N10472" s="1" t="str">
        <f t="array" ref="N10472">IF($M10472=0,'Class Rules'!$D$3,INDEX('Class Rules'!$D$6:$D$85,MATCH($M10472,'Class Rules'!$A$6:$A$85,0)))</f>
        <v>Passenger LDV</v>
      </c>
      <c r="O10472" s="1" t="str">
        <f t="array" ref="O10472">IF(SUMPRODUCT(MAX(ISNUMBER(SEARCH(Fuel_Rules!$A$6:$A$30,$E10472))*ISNUMBER(SEARCH(Fuel_Rules!$B$6:$B$30,$F10472))*(Fuel_Rules!$A$6:$A$30&lt;&gt;"")))&gt;0,"Plug-in hybrid",IF($G10472="Diesel","Diesel","Gasoline"))</f>
        <v>Gasoline</v>
      </c>
    </row>
    <row r="10473" spans="1:15" ht="15" customHeight="1" x14ac:dyDescent="0.25">
      <c r="A10473" s="1">
        <v>2022</v>
      </c>
      <c r="B10473" s="1" t="s">
        <v>12135</v>
      </c>
      <c r="C10473" s="1" t="s">
        <v>6843</v>
      </c>
      <c r="D10473" s="1" t="s">
        <v>13151</v>
      </c>
      <c r="E10473" s="1" t="s">
        <v>2732</v>
      </c>
      <c r="F10473" s="1" t="s">
        <v>6845</v>
      </c>
      <c r="G10473" s="1" t="s">
        <v>103</v>
      </c>
      <c r="H10473" s="1" t="s">
        <v>437</v>
      </c>
      <c r="I10473" s="1">
        <v>2</v>
      </c>
      <c r="J10473" s="1">
        <v>2023</v>
      </c>
      <c r="K10473" s="1">
        <v>176429</v>
      </c>
      <c r="L10473" s="1">
        <v>0</v>
      </c>
      <c r="M10473" s="1">
        <f t="array" ref="M10473">SUMPRODUCT(MAX(ISNUMBER(SEARCH('Class Rules'!$B$6:$B$85,$E10473))*ISNUMBER(SEARCH('Class Rules'!$C$6:$C$85,$F10473))*'Class Rules'!$A$6:$A$85))</f>
        <v>0</v>
      </c>
      <c r="N10473" s="1" t="str">
        <f t="array" ref="N10473">IF($M10473=0,'Class Rules'!$D$3,INDEX('Class Rules'!$D$6:$D$85,MATCH($M10473,'Class Rules'!$A$6:$A$85,0)))</f>
        <v>Passenger LDV</v>
      </c>
      <c r="O10473" s="1" t="str">
        <f t="array" ref="O10473">IF(SUMPRODUCT(MAX(ISNUMBER(SEARCH(Fuel_Rules!$A$6:$A$30,$E10473))*ISNUMBER(SEARCH(Fuel_Rules!$B$6:$B$30,$F10473))*(Fuel_Rules!$A$6:$A$30&lt;&gt;"")))&gt;0,"Plug-in hybrid",IF($G10473="Diesel","Diesel","Gasoline"))</f>
        <v>Gasoline</v>
      </c>
    </row>
    <row r="10474" spans="1:15" ht="15" customHeight="1" x14ac:dyDescent="0.25">
      <c r="A10474" s="1">
        <v>2022</v>
      </c>
      <c r="B10474" s="1" t="s">
        <v>12135</v>
      </c>
      <c r="C10474" s="1" t="s">
        <v>7763</v>
      </c>
      <c r="D10474" s="1" t="s">
        <v>13152</v>
      </c>
      <c r="E10474" s="1" t="s">
        <v>2732</v>
      </c>
      <c r="F10474" s="1" t="s">
        <v>10942</v>
      </c>
      <c r="G10474" s="1" t="s">
        <v>103</v>
      </c>
      <c r="H10474" s="1" t="s">
        <v>437</v>
      </c>
      <c r="I10474" s="1">
        <v>2.5</v>
      </c>
      <c r="J10474" s="1">
        <v>2023</v>
      </c>
      <c r="K10474" s="1">
        <v>341430</v>
      </c>
      <c r="L10474" s="1">
        <v>0</v>
      </c>
      <c r="M10474" s="1">
        <f t="array" ref="M10474">SUMPRODUCT(MAX(ISNUMBER(SEARCH('Class Rules'!$B$6:$B$85,$E10474))*ISNUMBER(SEARCH('Class Rules'!$C$6:$C$85,$F10474))*'Class Rules'!$A$6:$A$85))</f>
        <v>0</v>
      </c>
      <c r="N10474" s="1" t="str">
        <f t="array" ref="N10474">IF($M10474=0,'Class Rules'!$D$3,INDEX('Class Rules'!$D$6:$D$85,MATCH($M10474,'Class Rules'!$A$6:$A$85,0)))</f>
        <v>Passenger LDV</v>
      </c>
      <c r="O10474" s="1" t="str">
        <f t="array" ref="O10474">IF(SUMPRODUCT(MAX(ISNUMBER(SEARCH(Fuel_Rules!$A$6:$A$30,$E10474))*ISNUMBER(SEARCH(Fuel_Rules!$B$6:$B$30,$F10474))*(Fuel_Rules!$A$6:$A$30&lt;&gt;"")))&gt;0,"Plug-in hybrid",IF($G10474="Diesel","Diesel","Gasoline"))</f>
        <v>Gasoline</v>
      </c>
    </row>
    <row r="10475" spans="1:15" ht="15" customHeight="1" x14ac:dyDescent="0.25">
      <c r="A10475" s="1">
        <v>2022</v>
      </c>
      <c r="B10475" s="1" t="s">
        <v>12135</v>
      </c>
      <c r="C10475" s="1" t="s">
        <v>7763</v>
      </c>
      <c r="D10475" s="1" t="s">
        <v>13153</v>
      </c>
      <c r="E10475" s="1" t="s">
        <v>2732</v>
      </c>
      <c r="F10475" s="1" t="s">
        <v>10942</v>
      </c>
      <c r="G10475" s="1" t="s">
        <v>103</v>
      </c>
      <c r="H10475" s="1" t="s">
        <v>437</v>
      </c>
      <c r="I10475" s="1">
        <v>2.5</v>
      </c>
      <c r="J10475" s="1">
        <v>2023</v>
      </c>
      <c r="K10475" s="1">
        <v>319189</v>
      </c>
      <c r="L10475" s="1">
        <v>0</v>
      </c>
      <c r="M10475" s="1">
        <f t="array" ref="M10475">SUMPRODUCT(MAX(ISNUMBER(SEARCH('Class Rules'!$B$6:$B$85,$E10475))*ISNUMBER(SEARCH('Class Rules'!$C$6:$C$85,$F10475))*'Class Rules'!$A$6:$A$85))</f>
        <v>0</v>
      </c>
      <c r="N10475" s="1" t="str">
        <f t="array" ref="N10475">IF($M10475=0,'Class Rules'!$D$3,INDEX('Class Rules'!$D$6:$D$85,MATCH($M10475,'Class Rules'!$A$6:$A$85,0)))</f>
        <v>Passenger LDV</v>
      </c>
      <c r="O10475" s="1" t="str">
        <f t="array" ref="O10475">IF(SUMPRODUCT(MAX(ISNUMBER(SEARCH(Fuel_Rules!$A$6:$A$30,$E10475))*ISNUMBER(SEARCH(Fuel_Rules!$B$6:$B$30,$F10475))*(Fuel_Rules!$A$6:$A$30&lt;&gt;"")))&gt;0,"Plug-in hybrid",IF($G10475="Diesel","Diesel","Gasoline"))</f>
        <v>Gasoline</v>
      </c>
    </row>
    <row r="10476" spans="1:15" ht="15" customHeight="1" x14ac:dyDescent="0.25">
      <c r="A10476" s="1">
        <v>2022</v>
      </c>
      <c r="B10476" s="1" t="s">
        <v>12135</v>
      </c>
      <c r="C10476" s="1" t="s">
        <v>2916</v>
      </c>
      <c r="D10476" s="1" t="s">
        <v>13154</v>
      </c>
      <c r="E10476" s="1" t="s">
        <v>2908</v>
      </c>
      <c r="F10476" s="1" t="s">
        <v>2918</v>
      </c>
      <c r="G10476" s="1" t="s">
        <v>103</v>
      </c>
      <c r="H10476" s="1" t="s">
        <v>298</v>
      </c>
      <c r="I10476" s="1">
        <v>1.6</v>
      </c>
      <c r="J10476" s="1">
        <v>2023</v>
      </c>
      <c r="K10476" s="1">
        <v>121037</v>
      </c>
      <c r="L10476" s="1">
        <v>0</v>
      </c>
      <c r="M10476" s="1">
        <f t="array" ref="M10476">SUMPRODUCT(MAX(ISNUMBER(SEARCH('Class Rules'!$B$6:$B$85,$E10476))*ISNUMBER(SEARCH('Class Rules'!$C$6:$C$85,$F10476))*'Class Rules'!$A$6:$A$85))</f>
        <v>18</v>
      </c>
      <c r="N10476" s="1" t="str">
        <f t="array" ref="N10476">IF($M10476=0,'Class Rules'!$D$3,INDEX('Class Rules'!$D$6:$D$85,MATCH($M10476,'Class Rules'!$A$6:$A$85,0)))</f>
        <v>Freight LDV</v>
      </c>
      <c r="O10476" s="1" t="str">
        <f t="array" ref="O10476">IF(SUMPRODUCT(MAX(ISNUMBER(SEARCH(Fuel_Rules!$A$6:$A$30,$E10476))*ISNUMBER(SEARCH(Fuel_Rules!$B$6:$B$30,$F10476))*(Fuel_Rules!$A$6:$A$30&lt;&gt;"")))&gt;0,"Plug-in hybrid",IF($G10476="Diesel","Diesel","Gasoline"))</f>
        <v>Gasoline</v>
      </c>
    </row>
    <row r="10477" spans="1:15" ht="15" customHeight="1" x14ac:dyDescent="0.25">
      <c r="A10477" s="1">
        <v>2022</v>
      </c>
      <c r="B10477" s="1" t="s">
        <v>12135</v>
      </c>
      <c r="C10477" s="1" t="s">
        <v>2916</v>
      </c>
      <c r="D10477" s="1" t="s">
        <v>13155</v>
      </c>
      <c r="E10477" s="1" t="s">
        <v>2908</v>
      </c>
      <c r="F10477" s="1" t="s">
        <v>2918</v>
      </c>
      <c r="G10477" s="1" t="s">
        <v>103</v>
      </c>
      <c r="H10477" s="1" t="s">
        <v>298</v>
      </c>
      <c r="I10477" s="1">
        <v>1.6</v>
      </c>
      <c r="J10477" s="1">
        <v>2023</v>
      </c>
      <c r="K10477" s="1">
        <v>107262</v>
      </c>
      <c r="L10477" s="1">
        <v>0</v>
      </c>
      <c r="M10477" s="1">
        <f t="array" ref="M10477">SUMPRODUCT(MAX(ISNUMBER(SEARCH('Class Rules'!$B$6:$B$85,$E10477))*ISNUMBER(SEARCH('Class Rules'!$C$6:$C$85,$F10477))*'Class Rules'!$A$6:$A$85))</f>
        <v>18</v>
      </c>
      <c r="N10477" s="1" t="str">
        <f t="array" ref="N10477">IF($M10477=0,'Class Rules'!$D$3,INDEX('Class Rules'!$D$6:$D$85,MATCH($M10477,'Class Rules'!$A$6:$A$85,0)))</f>
        <v>Freight LDV</v>
      </c>
      <c r="O10477" s="1" t="str">
        <f t="array" ref="O10477">IF(SUMPRODUCT(MAX(ISNUMBER(SEARCH(Fuel_Rules!$A$6:$A$30,$E10477))*ISNUMBER(SEARCH(Fuel_Rules!$B$6:$B$30,$F10477))*(Fuel_Rules!$A$6:$A$30&lt;&gt;"")))&gt;0,"Plug-in hybrid",IF($G10477="Diesel","Diesel","Gasoline"))</f>
        <v>Gasoline</v>
      </c>
    </row>
    <row r="10478" spans="1:15" ht="15" customHeight="1" x14ac:dyDescent="0.25">
      <c r="A10478" s="1">
        <v>2022</v>
      </c>
      <c r="B10478" s="1" t="s">
        <v>12135</v>
      </c>
      <c r="C10478" s="1" t="s">
        <v>2919</v>
      </c>
      <c r="D10478" s="1" t="s">
        <v>13156</v>
      </c>
      <c r="E10478" s="1" t="s">
        <v>2908</v>
      </c>
      <c r="F10478" s="1" t="s">
        <v>2921</v>
      </c>
      <c r="G10478" s="1" t="s">
        <v>103</v>
      </c>
      <c r="H10478" s="1" t="s">
        <v>298</v>
      </c>
      <c r="I10478" s="1">
        <v>1.6</v>
      </c>
      <c r="J10478" s="1">
        <v>2023</v>
      </c>
      <c r="K10478" s="1">
        <v>88234</v>
      </c>
      <c r="L10478" s="1">
        <v>0</v>
      </c>
      <c r="M10478" s="1">
        <f t="array" ref="M10478">SUMPRODUCT(MAX(ISNUMBER(SEARCH('Class Rules'!$B$6:$B$85,$E10478))*ISNUMBER(SEARCH('Class Rules'!$C$6:$C$85,$F10478))*'Class Rules'!$A$6:$A$85))</f>
        <v>18</v>
      </c>
      <c r="N10478" s="1" t="str">
        <f t="array" ref="N10478">IF($M10478=0,'Class Rules'!$D$3,INDEX('Class Rules'!$D$6:$D$85,MATCH($M10478,'Class Rules'!$A$6:$A$85,0)))</f>
        <v>Freight LDV</v>
      </c>
      <c r="O10478" s="1" t="str">
        <f t="array" ref="O10478">IF(SUMPRODUCT(MAX(ISNUMBER(SEARCH(Fuel_Rules!$A$6:$A$30,$E10478))*ISNUMBER(SEARCH(Fuel_Rules!$B$6:$B$30,$F10478))*(Fuel_Rules!$A$6:$A$30&lt;&gt;"")))&gt;0,"Plug-in hybrid",IF($G10478="Diesel","Diesel","Gasoline"))</f>
        <v>Gasoline</v>
      </c>
    </row>
    <row r="10479" spans="1:15" ht="15" customHeight="1" x14ac:dyDescent="0.25">
      <c r="A10479" s="1">
        <v>2022</v>
      </c>
      <c r="B10479" s="1" t="s">
        <v>12135</v>
      </c>
      <c r="C10479" s="1" t="s">
        <v>2919</v>
      </c>
      <c r="D10479" s="1" t="s">
        <v>13157</v>
      </c>
      <c r="E10479" s="1" t="s">
        <v>2908</v>
      </c>
      <c r="F10479" s="1" t="s">
        <v>2921</v>
      </c>
      <c r="G10479" s="1" t="s">
        <v>103</v>
      </c>
      <c r="H10479" s="1" t="s">
        <v>298</v>
      </c>
      <c r="I10479" s="1">
        <v>1.6</v>
      </c>
      <c r="J10479" s="1">
        <v>2023</v>
      </c>
      <c r="K10479" s="1">
        <v>84182</v>
      </c>
      <c r="L10479" s="1">
        <v>0</v>
      </c>
      <c r="M10479" s="1">
        <f t="array" ref="M10479">SUMPRODUCT(MAX(ISNUMBER(SEARCH('Class Rules'!$B$6:$B$85,$E10479))*ISNUMBER(SEARCH('Class Rules'!$C$6:$C$85,$F10479))*'Class Rules'!$A$6:$A$85))</f>
        <v>18</v>
      </c>
      <c r="N10479" s="1" t="str">
        <f t="array" ref="N10479">IF($M10479=0,'Class Rules'!$D$3,INDEX('Class Rules'!$D$6:$D$85,MATCH($M10479,'Class Rules'!$A$6:$A$85,0)))</f>
        <v>Freight LDV</v>
      </c>
      <c r="O10479" s="1" t="str">
        <f t="array" ref="O10479">IF(SUMPRODUCT(MAX(ISNUMBER(SEARCH(Fuel_Rules!$A$6:$A$30,$E10479))*ISNUMBER(SEARCH(Fuel_Rules!$B$6:$B$30,$F10479))*(Fuel_Rules!$A$6:$A$30&lt;&gt;"")))&gt;0,"Plug-in hybrid",IF($G10479="Diesel","Diesel","Gasoline"))</f>
        <v>Gasoline</v>
      </c>
    </row>
    <row r="10480" spans="1:15" ht="15" customHeight="1" x14ac:dyDescent="0.25">
      <c r="A10480" s="1">
        <v>2022</v>
      </c>
      <c r="B10480" s="1" t="s">
        <v>12135</v>
      </c>
      <c r="C10480" s="1" t="s">
        <v>2922</v>
      </c>
      <c r="D10480" s="1" t="s">
        <v>13158</v>
      </c>
      <c r="E10480" s="1" t="s">
        <v>2908</v>
      </c>
      <c r="F10480" s="1" t="s">
        <v>2924</v>
      </c>
      <c r="G10480" s="1" t="s">
        <v>103</v>
      </c>
      <c r="H10480" s="1" t="s">
        <v>298</v>
      </c>
      <c r="I10480" s="1">
        <v>1.6</v>
      </c>
      <c r="J10480" s="1">
        <v>2023</v>
      </c>
      <c r="K10480" s="1">
        <v>105702</v>
      </c>
      <c r="L10480" s="1">
        <v>0</v>
      </c>
      <c r="M10480" s="1">
        <f t="array" ref="M10480">SUMPRODUCT(MAX(ISNUMBER(SEARCH('Class Rules'!$B$6:$B$85,$E10480))*ISNUMBER(SEARCH('Class Rules'!$C$6:$C$85,$F10480))*'Class Rules'!$A$6:$A$85))</f>
        <v>18</v>
      </c>
      <c r="N10480" s="1" t="str">
        <f t="array" ref="N10480">IF($M10480=0,'Class Rules'!$D$3,INDEX('Class Rules'!$D$6:$D$85,MATCH($M10480,'Class Rules'!$A$6:$A$85,0)))</f>
        <v>Freight LDV</v>
      </c>
      <c r="O10480" s="1" t="str">
        <f t="array" ref="O10480">IF(SUMPRODUCT(MAX(ISNUMBER(SEARCH(Fuel_Rules!$A$6:$A$30,$E10480))*ISNUMBER(SEARCH(Fuel_Rules!$B$6:$B$30,$F10480))*(Fuel_Rules!$A$6:$A$30&lt;&gt;"")))&gt;0,"Plug-in hybrid",IF($G10480="Diesel","Diesel","Gasoline"))</f>
        <v>Gasoline</v>
      </c>
    </row>
    <row r="10481" spans="1:15" ht="15" customHeight="1" x14ac:dyDescent="0.25">
      <c r="A10481" s="1">
        <v>2022</v>
      </c>
      <c r="B10481" s="1" t="s">
        <v>12135</v>
      </c>
      <c r="C10481" s="1" t="s">
        <v>2922</v>
      </c>
      <c r="D10481" s="1" t="s">
        <v>13159</v>
      </c>
      <c r="E10481" s="1" t="s">
        <v>2908</v>
      </c>
      <c r="F10481" s="1" t="s">
        <v>2924</v>
      </c>
      <c r="G10481" s="1" t="s">
        <v>103</v>
      </c>
      <c r="H10481" s="1" t="s">
        <v>298</v>
      </c>
      <c r="I10481" s="1">
        <v>1.6</v>
      </c>
      <c r="J10481" s="1">
        <v>2023</v>
      </c>
      <c r="K10481" s="1">
        <v>99363</v>
      </c>
      <c r="L10481" s="1">
        <v>0</v>
      </c>
      <c r="M10481" s="1">
        <f t="array" ref="M10481">SUMPRODUCT(MAX(ISNUMBER(SEARCH('Class Rules'!$B$6:$B$85,$E10481))*ISNUMBER(SEARCH('Class Rules'!$C$6:$C$85,$F10481))*'Class Rules'!$A$6:$A$85))</f>
        <v>18</v>
      </c>
      <c r="N10481" s="1" t="str">
        <f t="array" ref="N10481">IF($M10481=0,'Class Rules'!$D$3,INDEX('Class Rules'!$D$6:$D$85,MATCH($M10481,'Class Rules'!$A$6:$A$85,0)))</f>
        <v>Freight LDV</v>
      </c>
      <c r="O10481" s="1" t="str">
        <f t="array" ref="O10481">IF(SUMPRODUCT(MAX(ISNUMBER(SEARCH(Fuel_Rules!$A$6:$A$30,$E10481))*ISNUMBER(SEARCH(Fuel_Rules!$B$6:$B$30,$F10481))*(Fuel_Rules!$A$6:$A$30&lt;&gt;"")))&gt;0,"Plug-in hybrid",IF($G10481="Diesel","Diesel","Gasoline"))</f>
        <v>Gasoline</v>
      </c>
    </row>
    <row r="10482" spans="1:15" ht="15" customHeight="1" x14ac:dyDescent="0.25">
      <c r="A10482" s="1">
        <v>2022</v>
      </c>
      <c r="B10482" s="1" t="s">
        <v>12135</v>
      </c>
      <c r="C10482" s="1" t="s">
        <v>2925</v>
      </c>
      <c r="D10482" s="1" t="s">
        <v>13160</v>
      </c>
      <c r="E10482" s="1" t="s">
        <v>2908</v>
      </c>
      <c r="F10482" s="1" t="s">
        <v>2927</v>
      </c>
      <c r="G10482" s="1" t="s">
        <v>103</v>
      </c>
      <c r="H10482" s="1" t="s">
        <v>437</v>
      </c>
      <c r="I10482" s="1">
        <v>1</v>
      </c>
      <c r="J10482" s="1">
        <v>2023</v>
      </c>
      <c r="K10482" s="1">
        <v>117999</v>
      </c>
      <c r="L10482" s="1">
        <v>0</v>
      </c>
      <c r="M10482" s="1">
        <f t="array" ref="M10482">SUMPRODUCT(MAX(ISNUMBER(SEARCH('Class Rules'!$B$6:$B$85,$E10482))*ISNUMBER(SEARCH('Class Rules'!$C$6:$C$85,$F10482))*'Class Rules'!$A$6:$A$85))</f>
        <v>0</v>
      </c>
      <c r="N10482" s="1" t="str">
        <f t="array" ref="N10482">IF($M10482=0,'Class Rules'!$D$3,INDEX('Class Rules'!$D$6:$D$85,MATCH($M10482,'Class Rules'!$A$6:$A$85,0)))</f>
        <v>Passenger LDV</v>
      </c>
      <c r="O10482" s="1" t="str">
        <f t="array" ref="O10482">IF(SUMPRODUCT(MAX(ISNUMBER(SEARCH(Fuel_Rules!$A$6:$A$30,$E10482))*ISNUMBER(SEARCH(Fuel_Rules!$B$6:$B$30,$F10482))*(Fuel_Rules!$A$6:$A$30&lt;&gt;"")))&gt;0,"Plug-in hybrid",IF($G10482="Diesel","Diesel","Gasoline"))</f>
        <v>Gasoline</v>
      </c>
    </row>
    <row r="10483" spans="1:15" ht="15" customHeight="1" x14ac:dyDescent="0.25">
      <c r="A10483" s="1">
        <v>2022</v>
      </c>
      <c r="B10483" s="1" t="s">
        <v>12135</v>
      </c>
      <c r="C10483" s="1" t="s">
        <v>2928</v>
      </c>
      <c r="D10483" s="1" t="s">
        <v>13161</v>
      </c>
      <c r="E10483" s="1" t="s">
        <v>2908</v>
      </c>
      <c r="F10483" s="1" t="s">
        <v>2930</v>
      </c>
      <c r="G10483" s="1" t="s">
        <v>103</v>
      </c>
      <c r="H10483" s="1" t="s">
        <v>437</v>
      </c>
      <c r="I10483" s="1">
        <v>1</v>
      </c>
      <c r="J10483" s="1">
        <v>2023</v>
      </c>
      <c r="K10483" s="1">
        <v>109454</v>
      </c>
      <c r="L10483" s="1">
        <v>0</v>
      </c>
      <c r="M10483" s="1">
        <f t="array" ref="M10483">SUMPRODUCT(MAX(ISNUMBER(SEARCH('Class Rules'!$B$6:$B$85,$E10483))*ISNUMBER(SEARCH('Class Rules'!$C$6:$C$85,$F10483))*'Class Rules'!$A$6:$A$85))</f>
        <v>0</v>
      </c>
      <c r="N10483" s="1" t="str">
        <f t="array" ref="N10483">IF($M10483=0,'Class Rules'!$D$3,INDEX('Class Rules'!$D$6:$D$85,MATCH($M10483,'Class Rules'!$A$6:$A$85,0)))</f>
        <v>Passenger LDV</v>
      </c>
      <c r="O10483" s="1" t="str">
        <f t="array" ref="O10483">IF(SUMPRODUCT(MAX(ISNUMBER(SEARCH(Fuel_Rules!$A$6:$A$30,$E10483))*ISNUMBER(SEARCH(Fuel_Rules!$B$6:$B$30,$F10483))*(Fuel_Rules!$A$6:$A$30&lt;&gt;"")))&gt;0,"Plug-in hybrid",IF($G10483="Diesel","Diesel","Gasoline"))</f>
        <v>Gasoline</v>
      </c>
    </row>
    <row r="10484" spans="1:15" ht="15" customHeight="1" x14ac:dyDescent="0.25">
      <c r="A10484" s="1">
        <v>2022</v>
      </c>
      <c r="B10484" s="1" t="s">
        <v>12135</v>
      </c>
      <c r="C10484" s="1" t="s">
        <v>2934</v>
      </c>
      <c r="D10484" s="1" t="s">
        <v>13162</v>
      </c>
      <c r="E10484" s="1" t="s">
        <v>2908</v>
      </c>
      <c r="F10484" s="1" t="s">
        <v>2936</v>
      </c>
      <c r="G10484" s="1" t="s">
        <v>103</v>
      </c>
      <c r="H10484" s="1" t="s">
        <v>298</v>
      </c>
      <c r="I10484" s="1">
        <v>1</v>
      </c>
      <c r="J10484" s="1">
        <v>2023</v>
      </c>
      <c r="K10484" s="1">
        <v>84022</v>
      </c>
      <c r="L10484" s="1">
        <v>0</v>
      </c>
      <c r="M10484" s="1">
        <f t="array" ref="M10484">SUMPRODUCT(MAX(ISNUMBER(SEARCH('Class Rules'!$B$6:$B$85,$E10484))*ISNUMBER(SEARCH('Class Rules'!$C$6:$C$85,$F10484))*'Class Rules'!$A$6:$A$85))</f>
        <v>0</v>
      </c>
      <c r="N10484" s="1" t="str">
        <f t="array" ref="N10484">IF($M10484=0,'Class Rules'!$D$3,INDEX('Class Rules'!$D$6:$D$85,MATCH($M10484,'Class Rules'!$A$6:$A$85,0)))</f>
        <v>Passenger LDV</v>
      </c>
      <c r="O10484" s="1" t="str">
        <f t="array" ref="O10484">IF(SUMPRODUCT(MAX(ISNUMBER(SEARCH(Fuel_Rules!$A$6:$A$30,$E10484))*ISNUMBER(SEARCH(Fuel_Rules!$B$6:$B$30,$F10484))*(Fuel_Rules!$A$6:$A$30&lt;&gt;"")))&gt;0,"Plug-in hybrid",IF($G10484="Diesel","Diesel","Gasoline"))</f>
        <v>Gasoline</v>
      </c>
    </row>
    <row r="10485" spans="1:15" ht="15" customHeight="1" x14ac:dyDescent="0.25">
      <c r="A10485" s="1">
        <v>2022</v>
      </c>
      <c r="B10485" s="1" t="s">
        <v>12135</v>
      </c>
      <c r="C10485" s="1" t="s">
        <v>2943</v>
      </c>
      <c r="D10485" s="1" t="s">
        <v>13163</v>
      </c>
      <c r="E10485" s="1" t="s">
        <v>2908</v>
      </c>
      <c r="F10485" s="1" t="s">
        <v>2945</v>
      </c>
      <c r="G10485" s="1" t="s">
        <v>105</v>
      </c>
      <c r="H10485" s="1" t="s">
        <v>437</v>
      </c>
      <c r="I10485" s="1">
        <v>3</v>
      </c>
      <c r="J10485" s="1">
        <v>2023</v>
      </c>
      <c r="K10485" s="1">
        <v>316107</v>
      </c>
      <c r="L10485" s="1">
        <v>0</v>
      </c>
      <c r="M10485" s="1">
        <f t="array" ref="M10485">SUMPRODUCT(MAX(ISNUMBER(SEARCH('Class Rules'!$B$6:$B$85,$E10485))*ISNUMBER(SEARCH('Class Rules'!$C$6:$C$85,$F10485))*'Class Rules'!$A$6:$A$85))</f>
        <v>19</v>
      </c>
      <c r="N10485" s="1" t="str">
        <f t="array" ref="N10485">IF($M10485=0,'Class Rules'!$D$3,INDEX('Class Rules'!$D$6:$D$85,MATCH($M10485,'Class Rules'!$A$6:$A$85,0)))</f>
        <v>Freight LDV</v>
      </c>
      <c r="O10485" s="1" t="str">
        <f t="array" ref="O10485">IF(SUMPRODUCT(MAX(ISNUMBER(SEARCH(Fuel_Rules!$A$6:$A$30,$E10485))*ISNUMBER(SEARCH(Fuel_Rules!$B$6:$B$30,$F10485))*(Fuel_Rules!$A$6:$A$30&lt;&gt;"")))&gt;0,"Plug-in hybrid",IF($G10485="Diesel","Diesel","Gasoline"))</f>
        <v>Diesel</v>
      </c>
    </row>
    <row r="10486" spans="1:15" ht="15" customHeight="1" x14ac:dyDescent="0.25">
      <c r="A10486" s="1">
        <v>2022</v>
      </c>
      <c r="B10486" s="1" t="s">
        <v>12135</v>
      </c>
      <c r="C10486" s="1" t="s">
        <v>2946</v>
      </c>
      <c r="D10486" s="1" t="s">
        <v>13164</v>
      </c>
      <c r="E10486" s="1" t="s">
        <v>2908</v>
      </c>
      <c r="F10486" s="1" t="s">
        <v>2948</v>
      </c>
      <c r="G10486" s="1" t="s">
        <v>103</v>
      </c>
      <c r="H10486" s="1" t="s">
        <v>437</v>
      </c>
      <c r="I10486" s="1">
        <v>1</v>
      </c>
      <c r="J10486" s="1">
        <v>2023</v>
      </c>
      <c r="K10486" s="1">
        <v>128424</v>
      </c>
      <c r="L10486" s="1">
        <v>0</v>
      </c>
      <c r="M10486" s="1">
        <f t="array" ref="M10486">SUMPRODUCT(MAX(ISNUMBER(SEARCH('Class Rules'!$B$6:$B$85,$E10486))*ISNUMBER(SEARCH('Class Rules'!$C$6:$C$85,$F10486))*'Class Rules'!$A$6:$A$85))</f>
        <v>0</v>
      </c>
      <c r="N10486" s="1" t="str">
        <f t="array" ref="N10486">IF($M10486=0,'Class Rules'!$D$3,INDEX('Class Rules'!$D$6:$D$85,MATCH($M10486,'Class Rules'!$A$6:$A$85,0)))</f>
        <v>Passenger LDV</v>
      </c>
      <c r="O10486" s="1" t="str">
        <f t="array" ref="O10486">IF(SUMPRODUCT(MAX(ISNUMBER(SEARCH(Fuel_Rules!$A$6:$A$30,$E10486))*ISNUMBER(SEARCH(Fuel_Rules!$B$6:$B$30,$F10486))*(Fuel_Rules!$A$6:$A$30&lt;&gt;"")))&gt;0,"Plug-in hybrid",IF($G10486="Diesel","Diesel","Gasoline"))</f>
        <v>Gasoline</v>
      </c>
    </row>
    <row r="10487" spans="1:15" ht="15" customHeight="1" x14ac:dyDescent="0.25">
      <c r="A10487" s="1">
        <v>2022</v>
      </c>
      <c r="B10487" s="1" t="s">
        <v>12135</v>
      </c>
      <c r="C10487" s="1" t="s">
        <v>2949</v>
      </c>
      <c r="D10487" s="1" t="s">
        <v>13165</v>
      </c>
      <c r="E10487" s="1" t="s">
        <v>2908</v>
      </c>
      <c r="F10487" s="1" t="s">
        <v>2951</v>
      </c>
      <c r="G10487" s="1" t="s">
        <v>103</v>
      </c>
      <c r="H10487" s="1" t="s">
        <v>437</v>
      </c>
      <c r="I10487" s="1">
        <v>1</v>
      </c>
      <c r="J10487" s="1">
        <v>2023</v>
      </c>
      <c r="K10487" s="1">
        <v>114323</v>
      </c>
      <c r="L10487" s="1">
        <v>0</v>
      </c>
      <c r="M10487" s="1">
        <f t="array" ref="M10487">SUMPRODUCT(MAX(ISNUMBER(SEARCH('Class Rules'!$B$6:$B$85,$E10487))*ISNUMBER(SEARCH('Class Rules'!$C$6:$C$85,$F10487))*'Class Rules'!$A$6:$A$85))</f>
        <v>0</v>
      </c>
      <c r="N10487" s="1" t="str">
        <f t="array" ref="N10487">IF($M10487=0,'Class Rules'!$D$3,INDEX('Class Rules'!$D$6:$D$85,MATCH($M10487,'Class Rules'!$A$6:$A$85,0)))</f>
        <v>Passenger LDV</v>
      </c>
      <c r="O10487" s="1" t="str">
        <f t="array" ref="O10487">IF(SUMPRODUCT(MAX(ISNUMBER(SEARCH(Fuel_Rules!$A$6:$A$30,$E10487))*ISNUMBER(SEARCH(Fuel_Rules!$B$6:$B$30,$F10487))*(Fuel_Rules!$A$6:$A$30&lt;&gt;"")))&gt;0,"Plug-in hybrid",IF($G10487="Diesel","Diesel","Gasoline"))</f>
        <v>Gasoline</v>
      </c>
    </row>
    <row r="10488" spans="1:15" ht="15" customHeight="1" x14ac:dyDescent="0.25">
      <c r="A10488" s="1">
        <v>2022</v>
      </c>
      <c r="B10488" s="1" t="s">
        <v>12135</v>
      </c>
      <c r="C10488" s="1" t="s">
        <v>2961</v>
      </c>
      <c r="D10488" s="1" t="s">
        <v>13166</v>
      </c>
      <c r="E10488" s="1" t="s">
        <v>2908</v>
      </c>
      <c r="F10488" s="1" t="s">
        <v>2963</v>
      </c>
      <c r="G10488" s="1" t="s">
        <v>103</v>
      </c>
      <c r="H10488" s="1" t="s">
        <v>298</v>
      </c>
      <c r="I10488" s="1">
        <v>1</v>
      </c>
      <c r="J10488" s="1">
        <v>2023</v>
      </c>
      <c r="K10488" s="1">
        <v>74916</v>
      </c>
      <c r="L10488" s="1">
        <v>0</v>
      </c>
      <c r="M10488" s="1">
        <f t="array" ref="M10488">SUMPRODUCT(MAX(ISNUMBER(SEARCH('Class Rules'!$B$6:$B$85,$E10488))*ISNUMBER(SEARCH('Class Rules'!$C$6:$C$85,$F10488))*'Class Rules'!$A$6:$A$85))</f>
        <v>0</v>
      </c>
      <c r="N10488" s="1" t="str">
        <f t="array" ref="N10488">IF($M10488=0,'Class Rules'!$D$3,INDEX('Class Rules'!$D$6:$D$85,MATCH($M10488,'Class Rules'!$A$6:$A$85,0)))</f>
        <v>Passenger LDV</v>
      </c>
      <c r="O10488" s="1" t="str">
        <f t="array" ref="O10488">IF(SUMPRODUCT(MAX(ISNUMBER(SEARCH(Fuel_Rules!$A$6:$A$30,$E10488))*ISNUMBER(SEARCH(Fuel_Rules!$B$6:$B$30,$F10488))*(Fuel_Rules!$A$6:$A$30&lt;&gt;"")))&gt;0,"Plug-in hybrid",IF($G10488="Diesel","Diesel","Gasoline"))</f>
        <v>Gasoline</v>
      </c>
    </row>
    <row r="10489" spans="1:15" ht="15" customHeight="1" x14ac:dyDescent="0.25">
      <c r="A10489" s="1">
        <v>2022</v>
      </c>
      <c r="B10489" s="1" t="s">
        <v>12135</v>
      </c>
      <c r="C10489" s="1" t="s">
        <v>2961</v>
      </c>
      <c r="D10489" s="1" t="s">
        <v>13167</v>
      </c>
      <c r="E10489" s="1" t="s">
        <v>2908</v>
      </c>
      <c r="F10489" s="1" t="s">
        <v>2963</v>
      </c>
      <c r="G10489" s="1" t="s">
        <v>103</v>
      </c>
      <c r="H10489" s="1" t="s">
        <v>298</v>
      </c>
      <c r="I10489" s="1">
        <v>1</v>
      </c>
      <c r="J10489" s="1">
        <v>2023</v>
      </c>
      <c r="K10489" s="1">
        <v>67236</v>
      </c>
      <c r="L10489" s="1">
        <v>0</v>
      </c>
      <c r="M10489" s="1">
        <f t="array" ref="M10489">SUMPRODUCT(MAX(ISNUMBER(SEARCH('Class Rules'!$B$6:$B$85,$E10489))*ISNUMBER(SEARCH('Class Rules'!$C$6:$C$85,$F10489))*'Class Rules'!$A$6:$A$85))</f>
        <v>0</v>
      </c>
      <c r="N10489" s="1" t="str">
        <f t="array" ref="N10489">IF($M10489=0,'Class Rules'!$D$3,INDEX('Class Rules'!$D$6:$D$85,MATCH($M10489,'Class Rules'!$A$6:$A$85,0)))</f>
        <v>Passenger LDV</v>
      </c>
      <c r="O10489" s="1" t="str">
        <f t="array" ref="O10489">IF(SUMPRODUCT(MAX(ISNUMBER(SEARCH(Fuel_Rules!$A$6:$A$30,$E10489))*ISNUMBER(SEARCH(Fuel_Rules!$B$6:$B$30,$F10489))*(Fuel_Rules!$A$6:$A$30&lt;&gt;"")))&gt;0,"Plug-in hybrid",IF($G10489="Diesel","Diesel","Gasoline"))</f>
        <v>Gasoline</v>
      </c>
    </row>
    <row r="10490" spans="1:15" ht="15" customHeight="1" x14ac:dyDescent="0.25">
      <c r="A10490" s="1">
        <v>2022</v>
      </c>
      <c r="B10490" s="1" t="s">
        <v>12135</v>
      </c>
      <c r="C10490" s="1" t="s">
        <v>2967</v>
      </c>
      <c r="D10490" s="1" t="s">
        <v>13168</v>
      </c>
      <c r="E10490" s="1" t="s">
        <v>2908</v>
      </c>
      <c r="F10490" s="1" t="s">
        <v>2969</v>
      </c>
      <c r="G10490" s="1" t="s">
        <v>103</v>
      </c>
      <c r="H10490" s="1" t="s">
        <v>298</v>
      </c>
      <c r="I10490" s="1">
        <v>1</v>
      </c>
      <c r="J10490" s="1">
        <v>2023</v>
      </c>
      <c r="K10490" s="1">
        <v>90991</v>
      </c>
      <c r="L10490" s="1">
        <v>0</v>
      </c>
      <c r="M10490" s="1">
        <f t="array" ref="M10490">SUMPRODUCT(MAX(ISNUMBER(SEARCH('Class Rules'!$B$6:$B$85,$E10490))*ISNUMBER(SEARCH('Class Rules'!$C$6:$C$85,$F10490))*'Class Rules'!$A$6:$A$85))</f>
        <v>0</v>
      </c>
      <c r="N10490" s="1" t="str">
        <f t="array" ref="N10490">IF($M10490=0,'Class Rules'!$D$3,INDEX('Class Rules'!$D$6:$D$85,MATCH($M10490,'Class Rules'!$A$6:$A$85,0)))</f>
        <v>Passenger LDV</v>
      </c>
      <c r="O10490" s="1" t="str">
        <f t="array" ref="O10490">IF(SUMPRODUCT(MAX(ISNUMBER(SEARCH(Fuel_Rules!$A$6:$A$30,$E10490))*ISNUMBER(SEARCH(Fuel_Rules!$B$6:$B$30,$F10490))*(Fuel_Rules!$A$6:$A$30&lt;&gt;"")))&gt;0,"Plug-in hybrid",IF($G10490="Diesel","Diesel","Gasoline"))</f>
        <v>Gasoline</v>
      </c>
    </row>
    <row r="10491" spans="1:15" ht="15" customHeight="1" x14ac:dyDescent="0.25">
      <c r="A10491" s="1">
        <v>2022</v>
      </c>
      <c r="B10491" s="1" t="s">
        <v>12135</v>
      </c>
      <c r="C10491" s="1" t="s">
        <v>2967</v>
      </c>
      <c r="D10491" s="1" t="s">
        <v>13169</v>
      </c>
      <c r="E10491" s="1" t="s">
        <v>2908</v>
      </c>
      <c r="F10491" s="1" t="s">
        <v>2969</v>
      </c>
      <c r="G10491" s="1" t="s">
        <v>103</v>
      </c>
      <c r="H10491" s="1" t="s">
        <v>298</v>
      </c>
      <c r="I10491" s="1">
        <v>1</v>
      </c>
      <c r="J10491" s="1">
        <v>2023</v>
      </c>
      <c r="K10491" s="1">
        <v>83371</v>
      </c>
      <c r="L10491" s="1">
        <v>0</v>
      </c>
      <c r="M10491" s="1">
        <f t="array" ref="M10491">SUMPRODUCT(MAX(ISNUMBER(SEARCH('Class Rules'!$B$6:$B$85,$E10491))*ISNUMBER(SEARCH('Class Rules'!$C$6:$C$85,$F10491))*'Class Rules'!$A$6:$A$85))</f>
        <v>0</v>
      </c>
      <c r="N10491" s="1" t="str">
        <f t="array" ref="N10491">IF($M10491=0,'Class Rules'!$D$3,INDEX('Class Rules'!$D$6:$D$85,MATCH($M10491,'Class Rules'!$A$6:$A$85,0)))</f>
        <v>Passenger LDV</v>
      </c>
      <c r="O10491" s="1" t="str">
        <f t="array" ref="O10491">IF(SUMPRODUCT(MAX(ISNUMBER(SEARCH(Fuel_Rules!$A$6:$A$30,$E10491))*ISNUMBER(SEARCH(Fuel_Rules!$B$6:$B$30,$F10491))*(Fuel_Rules!$A$6:$A$30&lt;&gt;"")))&gt;0,"Plug-in hybrid",IF($G10491="Diesel","Diesel","Gasoline"))</f>
        <v>Gasoline</v>
      </c>
    </row>
    <row r="10492" spans="1:15" ht="15" customHeight="1" x14ac:dyDescent="0.25">
      <c r="A10492" s="1">
        <v>2022</v>
      </c>
      <c r="B10492" s="1" t="s">
        <v>12135</v>
      </c>
      <c r="C10492" s="1" t="s">
        <v>2994</v>
      </c>
      <c r="D10492" s="1" t="s">
        <v>13170</v>
      </c>
      <c r="E10492" s="1" t="s">
        <v>2908</v>
      </c>
      <c r="F10492" s="1" t="s">
        <v>2996</v>
      </c>
      <c r="G10492" s="1" t="s">
        <v>105</v>
      </c>
      <c r="H10492" s="1" t="s">
        <v>437</v>
      </c>
      <c r="I10492" s="1">
        <v>3</v>
      </c>
      <c r="J10492" s="1">
        <v>2023</v>
      </c>
      <c r="K10492" s="1">
        <v>331892</v>
      </c>
      <c r="L10492" s="1">
        <v>0</v>
      </c>
      <c r="M10492" s="1">
        <f t="array" ref="M10492">SUMPRODUCT(MAX(ISNUMBER(SEARCH('Class Rules'!$B$6:$B$85,$E10492))*ISNUMBER(SEARCH('Class Rules'!$C$6:$C$85,$F10492))*'Class Rules'!$A$6:$A$85))</f>
        <v>19</v>
      </c>
      <c r="N10492" s="1" t="str">
        <f t="array" ref="N10492">IF($M10492=0,'Class Rules'!$D$3,INDEX('Class Rules'!$D$6:$D$85,MATCH($M10492,'Class Rules'!$A$6:$A$85,0)))</f>
        <v>Freight LDV</v>
      </c>
      <c r="O10492" s="1" t="str">
        <f t="array" ref="O10492">IF(SUMPRODUCT(MAX(ISNUMBER(SEARCH(Fuel_Rules!$A$6:$A$30,$E10492))*ISNUMBER(SEARCH(Fuel_Rules!$B$6:$B$30,$F10492))*(Fuel_Rules!$A$6:$A$30&lt;&gt;"")))&gt;0,"Plug-in hybrid",IF($G10492="Diesel","Diesel","Gasoline"))</f>
        <v>Diesel</v>
      </c>
    </row>
    <row r="10493" spans="1:15" ht="15" customHeight="1" x14ac:dyDescent="0.25">
      <c r="A10493" s="1">
        <v>2022</v>
      </c>
      <c r="B10493" s="1" t="s">
        <v>12135</v>
      </c>
      <c r="C10493" s="1" t="s">
        <v>2997</v>
      </c>
      <c r="D10493" s="1" t="s">
        <v>13171</v>
      </c>
      <c r="E10493" s="1" t="s">
        <v>2908</v>
      </c>
      <c r="F10493" s="1" t="s">
        <v>2999</v>
      </c>
      <c r="G10493" s="1" t="s">
        <v>103</v>
      </c>
      <c r="H10493" s="1" t="s">
        <v>437</v>
      </c>
      <c r="I10493" s="1">
        <v>1.4</v>
      </c>
      <c r="J10493" s="1">
        <v>2023</v>
      </c>
      <c r="K10493" s="1">
        <v>163039</v>
      </c>
      <c r="L10493" s="1">
        <v>0</v>
      </c>
      <c r="M10493" s="1">
        <f t="array" ref="M10493">SUMPRODUCT(MAX(ISNUMBER(SEARCH('Class Rules'!$B$6:$B$85,$E10493))*ISNUMBER(SEARCH('Class Rules'!$C$6:$C$85,$F10493))*'Class Rules'!$A$6:$A$85))</f>
        <v>0</v>
      </c>
      <c r="N10493" s="1" t="str">
        <f t="array" ref="N10493">IF($M10493=0,'Class Rules'!$D$3,INDEX('Class Rules'!$D$6:$D$85,MATCH($M10493,'Class Rules'!$A$6:$A$85,0)))</f>
        <v>Passenger LDV</v>
      </c>
      <c r="O10493" s="1" t="str">
        <f t="array" ref="O10493">IF(SUMPRODUCT(MAX(ISNUMBER(SEARCH(Fuel_Rules!$A$6:$A$30,$E10493))*ISNUMBER(SEARCH(Fuel_Rules!$B$6:$B$30,$F10493))*(Fuel_Rules!$A$6:$A$30&lt;&gt;"")))&gt;0,"Plug-in hybrid",IF($G10493="Diesel","Diesel","Gasoline"))</f>
        <v>Gasoline</v>
      </c>
    </row>
    <row r="10494" spans="1:15" ht="15" customHeight="1" x14ac:dyDescent="0.25">
      <c r="A10494" s="1">
        <v>2022</v>
      </c>
      <c r="B10494" s="1" t="s">
        <v>12135</v>
      </c>
      <c r="C10494" s="1" t="s">
        <v>2997</v>
      </c>
      <c r="D10494" s="1" t="s">
        <v>13172</v>
      </c>
      <c r="E10494" s="1" t="s">
        <v>2908</v>
      </c>
      <c r="F10494" s="1" t="s">
        <v>2999</v>
      </c>
      <c r="G10494" s="1" t="s">
        <v>103</v>
      </c>
      <c r="H10494" s="1" t="s">
        <v>437</v>
      </c>
      <c r="I10494" s="1">
        <v>1.4</v>
      </c>
      <c r="J10494" s="1">
        <v>2023</v>
      </c>
      <c r="K10494" s="1">
        <v>149624</v>
      </c>
      <c r="L10494" s="1">
        <v>0</v>
      </c>
      <c r="M10494" s="1">
        <f t="array" ref="M10494">SUMPRODUCT(MAX(ISNUMBER(SEARCH('Class Rules'!$B$6:$B$85,$E10494))*ISNUMBER(SEARCH('Class Rules'!$C$6:$C$85,$F10494))*'Class Rules'!$A$6:$A$85))</f>
        <v>0</v>
      </c>
      <c r="N10494" s="1" t="str">
        <f t="array" ref="N10494">IF($M10494=0,'Class Rules'!$D$3,INDEX('Class Rules'!$D$6:$D$85,MATCH($M10494,'Class Rules'!$A$6:$A$85,0)))</f>
        <v>Passenger LDV</v>
      </c>
      <c r="O10494" s="1" t="str">
        <f t="array" ref="O10494">IF(SUMPRODUCT(MAX(ISNUMBER(SEARCH(Fuel_Rules!$A$6:$A$30,$E10494))*ISNUMBER(SEARCH(Fuel_Rules!$B$6:$B$30,$F10494))*(Fuel_Rules!$A$6:$A$30&lt;&gt;"")))&gt;0,"Plug-in hybrid",IF($G10494="Diesel","Diesel","Gasoline"))</f>
        <v>Gasoline</v>
      </c>
    </row>
    <row r="10495" spans="1:15" ht="15" customHeight="1" x14ac:dyDescent="0.25">
      <c r="A10495" s="1">
        <v>2022</v>
      </c>
      <c r="B10495" s="1" t="s">
        <v>12135</v>
      </c>
      <c r="C10495" s="1" t="s">
        <v>3000</v>
      </c>
      <c r="D10495" s="1" t="s">
        <v>13173</v>
      </c>
      <c r="E10495" s="1" t="s">
        <v>2908</v>
      </c>
      <c r="F10495" s="1" t="s">
        <v>3002</v>
      </c>
      <c r="G10495" s="1" t="s">
        <v>103</v>
      </c>
      <c r="H10495" s="1" t="s">
        <v>437</v>
      </c>
      <c r="I10495" s="1">
        <v>1</v>
      </c>
      <c r="J10495" s="1">
        <v>2023</v>
      </c>
      <c r="K10495" s="1">
        <v>151479</v>
      </c>
      <c r="L10495" s="1">
        <v>0</v>
      </c>
      <c r="M10495" s="1">
        <f t="array" ref="M10495">SUMPRODUCT(MAX(ISNUMBER(SEARCH('Class Rules'!$B$6:$B$85,$E10495))*ISNUMBER(SEARCH('Class Rules'!$C$6:$C$85,$F10495))*'Class Rules'!$A$6:$A$85))</f>
        <v>0</v>
      </c>
      <c r="N10495" s="1" t="str">
        <f t="array" ref="N10495">IF($M10495=0,'Class Rules'!$D$3,INDEX('Class Rules'!$D$6:$D$85,MATCH($M10495,'Class Rules'!$A$6:$A$85,0)))</f>
        <v>Passenger LDV</v>
      </c>
      <c r="O10495" s="1" t="str">
        <f t="array" ref="O10495">IF(SUMPRODUCT(MAX(ISNUMBER(SEARCH(Fuel_Rules!$A$6:$A$30,$E10495))*ISNUMBER(SEARCH(Fuel_Rules!$B$6:$B$30,$F10495))*(Fuel_Rules!$A$6:$A$30&lt;&gt;"")))&gt;0,"Plug-in hybrid",IF($G10495="Diesel","Diesel","Gasoline"))</f>
        <v>Gasoline</v>
      </c>
    </row>
    <row r="10496" spans="1:15" ht="15" customHeight="1" x14ac:dyDescent="0.25">
      <c r="A10496" s="1">
        <v>2022</v>
      </c>
      <c r="B10496" s="1" t="s">
        <v>12135</v>
      </c>
      <c r="C10496" s="1" t="s">
        <v>3000</v>
      </c>
      <c r="D10496" s="1" t="s">
        <v>13174</v>
      </c>
      <c r="E10496" s="1" t="s">
        <v>2908</v>
      </c>
      <c r="F10496" s="1" t="s">
        <v>3002</v>
      </c>
      <c r="G10496" s="1" t="s">
        <v>103</v>
      </c>
      <c r="H10496" s="1" t="s">
        <v>437</v>
      </c>
      <c r="I10496" s="1">
        <v>1</v>
      </c>
      <c r="J10496" s="1">
        <v>2023</v>
      </c>
      <c r="K10496" s="1">
        <v>144917</v>
      </c>
      <c r="L10496" s="1">
        <v>0</v>
      </c>
      <c r="M10496" s="1">
        <f t="array" ref="M10496">SUMPRODUCT(MAX(ISNUMBER(SEARCH('Class Rules'!$B$6:$B$85,$E10496))*ISNUMBER(SEARCH('Class Rules'!$C$6:$C$85,$F10496))*'Class Rules'!$A$6:$A$85))</f>
        <v>0</v>
      </c>
      <c r="N10496" s="1" t="str">
        <f t="array" ref="N10496">IF($M10496=0,'Class Rules'!$D$3,INDEX('Class Rules'!$D$6:$D$85,MATCH($M10496,'Class Rules'!$A$6:$A$85,0)))</f>
        <v>Passenger LDV</v>
      </c>
      <c r="O10496" s="1" t="str">
        <f t="array" ref="O10496">IF(SUMPRODUCT(MAX(ISNUMBER(SEARCH(Fuel_Rules!$A$6:$A$30,$E10496))*ISNUMBER(SEARCH(Fuel_Rules!$B$6:$B$30,$F10496))*(Fuel_Rules!$A$6:$A$30&lt;&gt;"")))&gt;0,"Plug-in hybrid",IF($G10496="Diesel","Diesel","Gasoline"))</f>
        <v>Gasoline</v>
      </c>
    </row>
    <row r="10497" spans="1:15" ht="15" customHeight="1" x14ac:dyDescent="0.25">
      <c r="A10497" s="1">
        <v>2022</v>
      </c>
      <c r="B10497" s="1" t="s">
        <v>12135</v>
      </c>
      <c r="C10497" s="1" t="s">
        <v>3003</v>
      </c>
      <c r="D10497" s="1" t="s">
        <v>13175</v>
      </c>
      <c r="E10497" s="1" t="s">
        <v>2908</v>
      </c>
      <c r="F10497" s="1" t="s">
        <v>3005</v>
      </c>
      <c r="G10497" s="1" t="s">
        <v>103</v>
      </c>
      <c r="H10497" s="1" t="s">
        <v>437</v>
      </c>
      <c r="I10497" s="1">
        <v>1</v>
      </c>
      <c r="J10497" s="1">
        <v>2023</v>
      </c>
      <c r="K10497" s="1">
        <v>133565</v>
      </c>
      <c r="L10497" s="1">
        <v>0</v>
      </c>
      <c r="M10497" s="1">
        <f t="array" ref="M10497">SUMPRODUCT(MAX(ISNUMBER(SEARCH('Class Rules'!$B$6:$B$85,$E10497))*ISNUMBER(SEARCH('Class Rules'!$C$6:$C$85,$F10497))*'Class Rules'!$A$6:$A$85))</f>
        <v>0</v>
      </c>
      <c r="N10497" s="1" t="str">
        <f t="array" ref="N10497">IF($M10497=0,'Class Rules'!$D$3,INDEX('Class Rules'!$D$6:$D$85,MATCH($M10497,'Class Rules'!$A$6:$A$85,0)))</f>
        <v>Passenger LDV</v>
      </c>
      <c r="O10497" s="1" t="str">
        <f t="array" ref="O10497">IF(SUMPRODUCT(MAX(ISNUMBER(SEARCH(Fuel_Rules!$A$6:$A$30,$E10497))*ISNUMBER(SEARCH(Fuel_Rules!$B$6:$B$30,$F10497))*(Fuel_Rules!$A$6:$A$30&lt;&gt;"")))&gt;0,"Plug-in hybrid",IF($G10497="Diesel","Diesel","Gasoline"))</f>
        <v>Gasoline</v>
      </c>
    </row>
    <row r="10498" spans="1:15" ht="15" customHeight="1" x14ac:dyDescent="0.25">
      <c r="A10498" s="1">
        <v>2022</v>
      </c>
      <c r="B10498" s="1" t="s">
        <v>12135</v>
      </c>
      <c r="C10498" s="1" t="s">
        <v>3003</v>
      </c>
      <c r="D10498" s="1" t="s">
        <v>13176</v>
      </c>
      <c r="E10498" s="1" t="s">
        <v>2908</v>
      </c>
      <c r="F10498" s="1" t="s">
        <v>3005</v>
      </c>
      <c r="G10498" s="1" t="s">
        <v>103</v>
      </c>
      <c r="H10498" s="1" t="s">
        <v>437</v>
      </c>
      <c r="I10498" s="1">
        <v>1</v>
      </c>
      <c r="J10498" s="1">
        <v>2023</v>
      </c>
      <c r="K10498" s="1">
        <v>127821</v>
      </c>
      <c r="L10498" s="1">
        <v>0</v>
      </c>
      <c r="M10498" s="1">
        <f t="array" ref="M10498">SUMPRODUCT(MAX(ISNUMBER(SEARCH('Class Rules'!$B$6:$B$85,$E10498))*ISNUMBER(SEARCH('Class Rules'!$C$6:$C$85,$F10498))*'Class Rules'!$A$6:$A$85))</f>
        <v>0</v>
      </c>
      <c r="N10498" s="1" t="str">
        <f t="array" ref="N10498">IF($M10498=0,'Class Rules'!$D$3,INDEX('Class Rules'!$D$6:$D$85,MATCH($M10498,'Class Rules'!$A$6:$A$85,0)))</f>
        <v>Passenger LDV</v>
      </c>
      <c r="O10498" s="1" t="str">
        <f t="array" ref="O10498">IF(SUMPRODUCT(MAX(ISNUMBER(SEARCH(Fuel_Rules!$A$6:$A$30,$E10498))*ISNUMBER(SEARCH(Fuel_Rules!$B$6:$B$30,$F10498))*(Fuel_Rules!$A$6:$A$30&lt;&gt;"")))&gt;0,"Plug-in hybrid",IF($G10498="Diesel","Diesel","Gasoline"))</f>
        <v>Gasoline</v>
      </c>
    </row>
    <row r="10499" spans="1:15" ht="15" customHeight="1" x14ac:dyDescent="0.25">
      <c r="A10499" s="1">
        <v>2022</v>
      </c>
      <c r="B10499" s="1" t="s">
        <v>12135</v>
      </c>
      <c r="C10499" s="1" t="s">
        <v>3018</v>
      </c>
      <c r="D10499" s="1" t="s">
        <v>13177</v>
      </c>
      <c r="E10499" s="1" t="s">
        <v>2908</v>
      </c>
      <c r="F10499" s="1" t="s">
        <v>3020</v>
      </c>
      <c r="G10499" s="1" t="s">
        <v>103</v>
      </c>
      <c r="H10499" s="1" t="s">
        <v>437</v>
      </c>
      <c r="I10499" s="1">
        <v>2</v>
      </c>
      <c r="J10499" s="1">
        <v>2023</v>
      </c>
      <c r="K10499" s="1">
        <v>219513</v>
      </c>
      <c r="L10499" s="1">
        <v>0</v>
      </c>
      <c r="M10499" s="1">
        <f t="array" ref="M10499">SUMPRODUCT(MAX(ISNUMBER(SEARCH('Class Rules'!$B$6:$B$85,$E10499))*ISNUMBER(SEARCH('Class Rules'!$C$6:$C$85,$F10499))*'Class Rules'!$A$6:$A$85))</f>
        <v>0</v>
      </c>
      <c r="N10499" s="1" t="str">
        <f t="array" ref="N10499">IF($M10499=0,'Class Rules'!$D$3,INDEX('Class Rules'!$D$6:$D$85,MATCH($M10499,'Class Rules'!$A$6:$A$85,0)))</f>
        <v>Passenger LDV</v>
      </c>
      <c r="O10499" s="1" t="str">
        <f t="array" ref="O10499">IF(SUMPRODUCT(MAX(ISNUMBER(SEARCH(Fuel_Rules!$A$6:$A$30,$E10499))*ISNUMBER(SEARCH(Fuel_Rules!$B$6:$B$30,$F10499))*(Fuel_Rules!$A$6:$A$30&lt;&gt;"")))&gt;0,"Plug-in hybrid",IF($G10499="Diesel","Diesel","Gasoline"))</f>
        <v>Gasoline</v>
      </c>
    </row>
    <row r="10500" spans="1:15" ht="15" customHeight="1" x14ac:dyDescent="0.25">
      <c r="A10500" s="1">
        <v>2022</v>
      </c>
      <c r="B10500" s="1" t="s">
        <v>12135</v>
      </c>
      <c r="C10500" s="1" t="s">
        <v>3021</v>
      </c>
      <c r="D10500" s="1" t="s">
        <v>13178</v>
      </c>
      <c r="E10500" s="1" t="s">
        <v>2908</v>
      </c>
      <c r="F10500" s="1" t="s">
        <v>3023</v>
      </c>
      <c r="G10500" s="1" t="s">
        <v>103</v>
      </c>
      <c r="H10500" s="1" t="s">
        <v>437</v>
      </c>
      <c r="I10500" s="1">
        <v>1</v>
      </c>
      <c r="J10500" s="1">
        <v>2023</v>
      </c>
      <c r="K10500" s="1">
        <v>111896</v>
      </c>
      <c r="L10500" s="1">
        <v>0</v>
      </c>
      <c r="M10500" s="1">
        <f t="array" ref="M10500">SUMPRODUCT(MAX(ISNUMBER(SEARCH('Class Rules'!$B$6:$B$85,$E10500))*ISNUMBER(SEARCH('Class Rules'!$C$6:$C$85,$F10500))*'Class Rules'!$A$6:$A$85))</f>
        <v>0</v>
      </c>
      <c r="N10500" s="1" t="str">
        <f t="array" ref="N10500">IF($M10500=0,'Class Rules'!$D$3,INDEX('Class Rules'!$D$6:$D$85,MATCH($M10500,'Class Rules'!$A$6:$A$85,0)))</f>
        <v>Passenger LDV</v>
      </c>
      <c r="O10500" s="1" t="str">
        <f t="array" ref="O10500">IF(SUMPRODUCT(MAX(ISNUMBER(SEARCH(Fuel_Rules!$A$6:$A$30,$E10500))*ISNUMBER(SEARCH(Fuel_Rules!$B$6:$B$30,$F10500))*(Fuel_Rules!$A$6:$A$30&lt;&gt;"")))&gt;0,"Plug-in hybrid",IF($G10500="Diesel","Diesel","Gasoline"))</f>
        <v>Gasoline</v>
      </c>
    </row>
    <row r="10501" spans="1:15" ht="15" customHeight="1" x14ac:dyDescent="0.25">
      <c r="A10501" s="1">
        <v>2022</v>
      </c>
      <c r="B10501" s="1" t="s">
        <v>12135</v>
      </c>
      <c r="C10501" s="1" t="s">
        <v>3021</v>
      </c>
      <c r="D10501" s="1" t="s">
        <v>13179</v>
      </c>
      <c r="E10501" s="1" t="s">
        <v>2908</v>
      </c>
      <c r="F10501" s="1" t="s">
        <v>3023</v>
      </c>
      <c r="G10501" s="1" t="s">
        <v>103</v>
      </c>
      <c r="H10501" s="1" t="s">
        <v>437</v>
      </c>
      <c r="I10501" s="1">
        <v>1</v>
      </c>
      <c r="J10501" s="1">
        <v>2023</v>
      </c>
      <c r="K10501" s="1">
        <v>107867</v>
      </c>
      <c r="L10501" s="1">
        <v>0</v>
      </c>
      <c r="M10501" s="1">
        <f t="array" ref="M10501">SUMPRODUCT(MAX(ISNUMBER(SEARCH('Class Rules'!$B$6:$B$85,$E10501))*ISNUMBER(SEARCH('Class Rules'!$C$6:$C$85,$F10501))*'Class Rules'!$A$6:$A$85))</f>
        <v>0</v>
      </c>
      <c r="N10501" s="1" t="str">
        <f t="array" ref="N10501">IF($M10501=0,'Class Rules'!$D$3,INDEX('Class Rules'!$D$6:$D$85,MATCH($M10501,'Class Rules'!$A$6:$A$85,0)))</f>
        <v>Passenger LDV</v>
      </c>
      <c r="O10501" s="1" t="str">
        <f t="array" ref="O10501">IF(SUMPRODUCT(MAX(ISNUMBER(SEARCH(Fuel_Rules!$A$6:$A$30,$E10501))*ISNUMBER(SEARCH(Fuel_Rules!$B$6:$B$30,$F10501))*(Fuel_Rules!$A$6:$A$30&lt;&gt;"")))&gt;0,"Plug-in hybrid",IF($G10501="Diesel","Diesel","Gasoline"))</f>
        <v>Gasoline</v>
      </c>
    </row>
    <row r="10502" spans="1:15" ht="15" customHeight="1" x14ac:dyDescent="0.25">
      <c r="A10502" s="1">
        <v>2022</v>
      </c>
      <c r="B10502" s="1" t="s">
        <v>12135</v>
      </c>
      <c r="C10502" s="1" t="s">
        <v>3024</v>
      </c>
      <c r="D10502" s="1" t="s">
        <v>13180</v>
      </c>
      <c r="E10502" s="1" t="s">
        <v>2908</v>
      </c>
      <c r="F10502" s="1" t="s">
        <v>3026</v>
      </c>
      <c r="G10502" s="1" t="s">
        <v>103</v>
      </c>
      <c r="H10502" s="1" t="s">
        <v>298</v>
      </c>
      <c r="I10502" s="1">
        <v>1.4</v>
      </c>
      <c r="J10502" s="1">
        <v>2023</v>
      </c>
      <c r="K10502" s="1">
        <v>145489</v>
      </c>
      <c r="L10502" s="1">
        <v>0</v>
      </c>
      <c r="M10502" s="1">
        <f t="array" ref="M10502">SUMPRODUCT(MAX(ISNUMBER(SEARCH('Class Rules'!$B$6:$B$85,$E10502))*ISNUMBER(SEARCH('Class Rules'!$C$6:$C$85,$F10502))*'Class Rules'!$A$6:$A$85))</f>
        <v>0</v>
      </c>
      <c r="N10502" s="1" t="str">
        <f t="array" ref="N10502">IF($M10502=0,'Class Rules'!$D$3,INDEX('Class Rules'!$D$6:$D$85,MATCH($M10502,'Class Rules'!$A$6:$A$85,0)))</f>
        <v>Passenger LDV</v>
      </c>
      <c r="O10502" s="1" t="str">
        <f t="array" ref="O10502">IF(SUMPRODUCT(MAX(ISNUMBER(SEARCH(Fuel_Rules!$A$6:$A$30,$E10502))*ISNUMBER(SEARCH(Fuel_Rules!$B$6:$B$30,$F10502))*(Fuel_Rules!$A$6:$A$30&lt;&gt;"")))&gt;0,"Plug-in hybrid",IF($G10502="Diesel","Diesel","Gasoline"))</f>
        <v>Gasoline</v>
      </c>
    </row>
    <row r="10503" spans="1:15" ht="15" customHeight="1" x14ac:dyDescent="0.25">
      <c r="A10503" s="1">
        <v>2022</v>
      </c>
      <c r="B10503" s="1" t="s">
        <v>12135</v>
      </c>
      <c r="C10503" s="1" t="s">
        <v>3027</v>
      </c>
      <c r="D10503" s="1" t="s">
        <v>13181</v>
      </c>
      <c r="E10503" s="1" t="s">
        <v>2908</v>
      </c>
      <c r="F10503" s="1" t="s">
        <v>3029</v>
      </c>
      <c r="G10503" s="1" t="s">
        <v>103</v>
      </c>
      <c r="H10503" s="1" t="s">
        <v>298</v>
      </c>
      <c r="I10503" s="1">
        <v>1.4</v>
      </c>
      <c r="J10503" s="1">
        <v>2023</v>
      </c>
      <c r="K10503" s="1">
        <v>147699</v>
      </c>
      <c r="L10503" s="1">
        <v>0</v>
      </c>
      <c r="M10503" s="1">
        <f t="array" ref="M10503">SUMPRODUCT(MAX(ISNUMBER(SEARCH('Class Rules'!$B$6:$B$85,$E10503))*ISNUMBER(SEARCH('Class Rules'!$C$6:$C$85,$F10503))*'Class Rules'!$A$6:$A$85))</f>
        <v>0</v>
      </c>
      <c r="N10503" s="1" t="str">
        <f t="array" ref="N10503">IF($M10503=0,'Class Rules'!$D$3,INDEX('Class Rules'!$D$6:$D$85,MATCH($M10503,'Class Rules'!$A$6:$A$85,0)))</f>
        <v>Passenger LDV</v>
      </c>
      <c r="O10503" s="1" t="str">
        <f t="array" ref="O10503">IF(SUMPRODUCT(MAX(ISNUMBER(SEARCH(Fuel_Rules!$A$6:$A$30,$E10503))*ISNUMBER(SEARCH(Fuel_Rules!$B$6:$B$30,$F10503))*(Fuel_Rules!$A$6:$A$30&lt;&gt;"")))&gt;0,"Plug-in hybrid",IF($G10503="Diesel","Diesel","Gasoline"))</f>
        <v>Gasoline</v>
      </c>
    </row>
    <row r="10504" spans="1:15" ht="15" customHeight="1" x14ac:dyDescent="0.25">
      <c r="A10504" s="1">
        <v>2022</v>
      </c>
      <c r="B10504" s="1" t="s">
        <v>12135</v>
      </c>
      <c r="C10504" s="1" t="s">
        <v>3030</v>
      </c>
      <c r="D10504" s="1" t="s">
        <v>13182</v>
      </c>
      <c r="E10504" s="1" t="s">
        <v>2908</v>
      </c>
      <c r="F10504" s="1" t="s">
        <v>3032</v>
      </c>
      <c r="G10504" s="1" t="s">
        <v>103</v>
      </c>
      <c r="H10504" s="1" t="s">
        <v>437</v>
      </c>
      <c r="I10504" s="1">
        <v>1</v>
      </c>
      <c r="J10504" s="1">
        <v>2023</v>
      </c>
      <c r="K10504" s="1">
        <v>139555</v>
      </c>
      <c r="L10504" s="1">
        <v>0</v>
      </c>
      <c r="M10504" s="1">
        <f t="array" ref="M10504">SUMPRODUCT(MAX(ISNUMBER(SEARCH('Class Rules'!$B$6:$B$85,$E10504))*ISNUMBER(SEARCH('Class Rules'!$C$6:$C$85,$F10504))*'Class Rules'!$A$6:$A$85))</f>
        <v>0</v>
      </c>
      <c r="N10504" s="1" t="str">
        <f t="array" ref="N10504">IF($M10504=0,'Class Rules'!$D$3,INDEX('Class Rules'!$D$6:$D$85,MATCH($M10504,'Class Rules'!$A$6:$A$85,0)))</f>
        <v>Passenger LDV</v>
      </c>
      <c r="O10504" s="1" t="str">
        <f t="array" ref="O10504">IF(SUMPRODUCT(MAX(ISNUMBER(SEARCH(Fuel_Rules!$A$6:$A$30,$E10504))*ISNUMBER(SEARCH(Fuel_Rules!$B$6:$B$30,$F10504))*(Fuel_Rules!$A$6:$A$30&lt;&gt;"")))&gt;0,"Plug-in hybrid",IF($G10504="Diesel","Diesel","Gasoline"))</f>
        <v>Gasoline</v>
      </c>
    </row>
    <row r="10505" spans="1:15" ht="15" customHeight="1" x14ac:dyDescent="0.25">
      <c r="A10505" s="1">
        <v>2022</v>
      </c>
      <c r="B10505" s="1" t="s">
        <v>12135</v>
      </c>
      <c r="C10505" s="1" t="s">
        <v>3033</v>
      </c>
      <c r="D10505" s="1" t="s">
        <v>13183</v>
      </c>
      <c r="E10505" s="1" t="s">
        <v>2908</v>
      </c>
      <c r="F10505" s="1" t="s">
        <v>3035</v>
      </c>
      <c r="G10505" s="1" t="s">
        <v>103</v>
      </c>
      <c r="H10505" s="1" t="s">
        <v>437</v>
      </c>
      <c r="I10505" s="1">
        <v>1</v>
      </c>
      <c r="J10505" s="1">
        <v>2023</v>
      </c>
      <c r="K10505" s="1">
        <v>121285</v>
      </c>
      <c r="L10505" s="1">
        <v>0</v>
      </c>
      <c r="M10505" s="1">
        <f t="array" ref="M10505">SUMPRODUCT(MAX(ISNUMBER(SEARCH('Class Rules'!$B$6:$B$85,$E10505))*ISNUMBER(SEARCH('Class Rules'!$C$6:$C$85,$F10505))*'Class Rules'!$A$6:$A$85))</f>
        <v>0</v>
      </c>
      <c r="N10505" s="1" t="str">
        <f t="array" ref="N10505">IF($M10505=0,'Class Rules'!$D$3,INDEX('Class Rules'!$D$6:$D$85,MATCH($M10505,'Class Rules'!$A$6:$A$85,0)))</f>
        <v>Passenger LDV</v>
      </c>
      <c r="O10505" s="1" t="str">
        <f t="array" ref="O10505">IF(SUMPRODUCT(MAX(ISNUMBER(SEARCH(Fuel_Rules!$A$6:$A$30,$E10505))*ISNUMBER(SEARCH(Fuel_Rules!$B$6:$B$30,$F10505))*(Fuel_Rules!$A$6:$A$30&lt;&gt;"")))&gt;0,"Plug-in hybrid",IF($G10505="Diesel","Diesel","Gasoline"))</f>
        <v>Gasoline</v>
      </c>
    </row>
    <row r="10506" spans="1:15" ht="15" customHeight="1" x14ac:dyDescent="0.25">
      <c r="A10506" s="1">
        <v>2022</v>
      </c>
      <c r="B10506" s="1" t="s">
        <v>12135</v>
      </c>
      <c r="C10506" s="1" t="s">
        <v>3033</v>
      </c>
      <c r="D10506" s="1" t="s">
        <v>13184</v>
      </c>
      <c r="E10506" s="1" t="s">
        <v>2908</v>
      </c>
      <c r="F10506" s="1" t="s">
        <v>3035</v>
      </c>
      <c r="G10506" s="1" t="s">
        <v>103</v>
      </c>
      <c r="H10506" s="1" t="s">
        <v>437</v>
      </c>
      <c r="I10506" s="1">
        <v>1</v>
      </c>
      <c r="J10506" s="1">
        <v>2023</v>
      </c>
      <c r="K10506" s="1">
        <v>116676</v>
      </c>
      <c r="L10506" s="1">
        <v>0</v>
      </c>
      <c r="M10506" s="1">
        <f t="array" ref="M10506">SUMPRODUCT(MAX(ISNUMBER(SEARCH('Class Rules'!$B$6:$B$85,$E10506))*ISNUMBER(SEARCH('Class Rules'!$C$6:$C$85,$F10506))*'Class Rules'!$A$6:$A$85))</f>
        <v>0</v>
      </c>
      <c r="N10506" s="1" t="str">
        <f t="array" ref="N10506">IF($M10506=0,'Class Rules'!$D$3,INDEX('Class Rules'!$D$6:$D$85,MATCH($M10506,'Class Rules'!$A$6:$A$85,0)))</f>
        <v>Passenger LDV</v>
      </c>
      <c r="O10506" s="1" t="str">
        <f t="array" ref="O10506">IF(SUMPRODUCT(MAX(ISNUMBER(SEARCH(Fuel_Rules!$A$6:$A$30,$E10506))*ISNUMBER(SEARCH(Fuel_Rules!$B$6:$B$30,$F10506))*(Fuel_Rules!$A$6:$A$30&lt;&gt;"")))&gt;0,"Plug-in hybrid",IF($G10506="Diesel","Diesel","Gasoline"))</f>
        <v>Gasoline</v>
      </c>
    </row>
    <row r="10507" spans="1:15" ht="15" customHeight="1" x14ac:dyDescent="0.25">
      <c r="A10507" s="1">
        <v>2022</v>
      </c>
      <c r="B10507" s="1" t="s">
        <v>12135</v>
      </c>
      <c r="C10507" s="1" t="s">
        <v>3036</v>
      </c>
      <c r="D10507" s="1" t="s">
        <v>13185</v>
      </c>
      <c r="E10507" s="1" t="s">
        <v>2908</v>
      </c>
      <c r="F10507" s="1" t="s">
        <v>3038</v>
      </c>
      <c r="G10507" s="1" t="s">
        <v>103</v>
      </c>
      <c r="H10507" s="1" t="s">
        <v>437</v>
      </c>
      <c r="I10507" s="1">
        <v>1</v>
      </c>
      <c r="J10507" s="1">
        <v>2023</v>
      </c>
      <c r="K10507" s="1">
        <v>139437</v>
      </c>
      <c r="L10507" s="1">
        <v>0</v>
      </c>
      <c r="M10507" s="1">
        <f t="array" ref="M10507">SUMPRODUCT(MAX(ISNUMBER(SEARCH('Class Rules'!$B$6:$B$85,$E10507))*ISNUMBER(SEARCH('Class Rules'!$C$6:$C$85,$F10507))*'Class Rules'!$A$6:$A$85))</f>
        <v>0</v>
      </c>
      <c r="N10507" s="1" t="str">
        <f t="array" ref="N10507">IF($M10507=0,'Class Rules'!$D$3,INDEX('Class Rules'!$D$6:$D$85,MATCH($M10507,'Class Rules'!$A$6:$A$85,0)))</f>
        <v>Passenger LDV</v>
      </c>
      <c r="O10507" s="1" t="str">
        <f t="array" ref="O10507">IF(SUMPRODUCT(MAX(ISNUMBER(SEARCH(Fuel_Rules!$A$6:$A$30,$E10507))*ISNUMBER(SEARCH(Fuel_Rules!$B$6:$B$30,$F10507))*(Fuel_Rules!$A$6:$A$30&lt;&gt;"")))&gt;0,"Plug-in hybrid",IF($G10507="Diesel","Diesel","Gasoline"))</f>
        <v>Gasoline</v>
      </c>
    </row>
    <row r="10508" spans="1:15" ht="15" customHeight="1" x14ac:dyDescent="0.25">
      <c r="A10508" s="1">
        <v>2022</v>
      </c>
      <c r="B10508" s="1" t="s">
        <v>12135</v>
      </c>
      <c r="C10508" s="1" t="s">
        <v>3036</v>
      </c>
      <c r="D10508" s="1" t="s">
        <v>13186</v>
      </c>
      <c r="E10508" s="1" t="s">
        <v>2908</v>
      </c>
      <c r="F10508" s="1" t="s">
        <v>3038</v>
      </c>
      <c r="G10508" s="1" t="s">
        <v>103</v>
      </c>
      <c r="H10508" s="1" t="s">
        <v>437</v>
      </c>
      <c r="I10508" s="1">
        <v>1</v>
      </c>
      <c r="J10508" s="1">
        <v>2023</v>
      </c>
      <c r="K10508" s="1">
        <v>130201</v>
      </c>
      <c r="L10508" s="1">
        <v>0</v>
      </c>
      <c r="M10508" s="1">
        <f t="array" ref="M10508">SUMPRODUCT(MAX(ISNUMBER(SEARCH('Class Rules'!$B$6:$B$85,$E10508))*ISNUMBER(SEARCH('Class Rules'!$C$6:$C$85,$F10508))*'Class Rules'!$A$6:$A$85))</f>
        <v>0</v>
      </c>
      <c r="N10508" s="1" t="str">
        <f t="array" ref="N10508">IF($M10508=0,'Class Rules'!$D$3,INDEX('Class Rules'!$D$6:$D$85,MATCH($M10508,'Class Rules'!$A$6:$A$85,0)))</f>
        <v>Passenger LDV</v>
      </c>
      <c r="O10508" s="1" t="str">
        <f t="array" ref="O10508">IF(SUMPRODUCT(MAX(ISNUMBER(SEARCH(Fuel_Rules!$A$6:$A$30,$E10508))*ISNUMBER(SEARCH(Fuel_Rules!$B$6:$B$30,$F10508))*(Fuel_Rules!$A$6:$A$30&lt;&gt;"")))&gt;0,"Plug-in hybrid",IF($G10508="Diesel","Diesel","Gasoline"))</f>
        <v>Gasoline</v>
      </c>
    </row>
    <row r="10509" spans="1:15" ht="15" customHeight="1" x14ac:dyDescent="0.25">
      <c r="A10509" s="1">
        <v>2022</v>
      </c>
      <c r="B10509" s="1" t="s">
        <v>12135</v>
      </c>
      <c r="C10509" s="1" t="s">
        <v>3039</v>
      </c>
      <c r="D10509" s="1" t="s">
        <v>13187</v>
      </c>
      <c r="E10509" s="1" t="s">
        <v>2908</v>
      </c>
      <c r="F10509" s="1" t="s">
        <v>3041</v>
      </c>
      <c r="G10509" s="1" t="s">
        <v>103</v>
      </c>
      <c r="H10509" s="1" t="s">
        <v>437</v>
      </c>
      <c r="I10509" s="1">
        <v>1.4</v>
      </c>
      <c r="J10509" s="1">
        <v>2023</v>
      </c>
      <c r="K10509" s="1">
        <v>177243</v>
      </c>
      <c r="L10509" s="1">
        <v>0</v>
      </c>
      <c r="M10509" s="1">
        <f t="array" ref="M10509">SUMPRODUCT(MAX(ISNUMBER(SEARCH('Class Rules'!$B$6:$B$85,$E10509))*ISNUMBER(SEARCH('Class Rules'!$C$6:$C$85,$F10509))*'Class Rules'!$A$6:$A$85))</f>
        <v>0</v>
      </c>
      <c r="N10509" s="1" t="str">
        <f t="array" ref="N10509">IF($M10509=0,'Class Rules'!$D$3,INDEX('Class Rules'!$D$6:$D$85,MATCH($M10509,'Class Rules'!$A$6:$A$85,0)))</f>
        <v>Passenger LDV</v>
      </c>
      <c r="O10509" s="1" t="str">
        <f t="array" ref="O10509">IF(SUMPRODUCT(MAX(ISNUMBER(SEARCH(Fuel_Rules!$A$6:$A$30,$E10509))*ISNUMBER(SEARCH(Fuel_Rules!$B$6:$B$30,$F10509))*(Fuel_Rules!$A$6:$A$30&lt;&gt;"")))&gt;0,"Plug-in hybrid",IF($G10509="Diesel","Diesel","Gasoline"))</f>
        <v>Gasoline</v>
      </c>
    </row>
    <row r="10510" spans="1:15" ht="15" customHeight="1" x14ac:dyDescent="0.25">
      <c r="A10510" s="1">
        <v>2022</v>
      </c>
      <c r="B10510" s="1" t="s">
        <v>12135</v>
      </c>
      <c r="C10510" s="1" t="s">
        <v>3042</v>
      </c>
      <c r="D10510" s="1" t="s">
        <v>13188</v>
      </c>
      <c r="E10510" s="1" t="s">
        <v>2908</v>
      </c>
      <c r="F10510" s="1" t="s">
        <v>3044</v>
      </c>
      <c r="G10510" s="1" t="s">
        <v>103</v>
      </c>
      <c r="H10510" s="1" t="s">
        <v>437</v>
      </c>
      <c r="I10510" s="1">
        <v>1.4</v>
      </c>
      <c r="J10510" s="1">
        <v>2023</v>
      </c>
      <c r="K10510" s="1">
        <v>206729</v>
      </c>
      <c r="L10510" s="1">
        <v>0</v>
      </c>
      <c r="M10510" s="1">
        <f t="array" ref="M10510">SUMPRODUCT(MAX(ISNUMBER(SEARCH('Class Rules'!$B$6:$B$85,$E10510))*ISNUMBER(SEARCH('Class Rules'!$C$6:$C$85,$F10510))*'Class Rules'!$A$6:$A$85))</f>
        <v>0</v>
      </c>
      <c r="N10510" s="1" t="str">
        <f t="array" ref="N10510">IF($M10510=0,'Class Rules'!$D$3,INDEX('Class Rules'!$D$6:$D$85,MATCH($M10510,'Class Rules'!$A$6:$A$85,0)))</f>
        <v>Passenger LDV</v>
      </c>
      <c r="O10510" s="1" t="str">
        <f t="array" ref="O10510">IF(SUMPRODUCT(MAX(ISNUMBER(SEARCH(Fuel_Rules!$A$6:$A$30,$E10510))*ISNUMBER(SEARCH(Fuel_Rules!$B$6:$B$30,$F10510))*(Fuel_Rules!$A$6:$A$30&lt;&gt;"")))&gt;0,"Plug-in hybrid",IF($G10510="Diesel","Diesel","Gasoline"))</f>
        <v>Gasoline</v>
      </c>
    </row>
    <row r="10511" spans="1:15" ht="15" customHeight="1" x14ac:dyDescent="0.25">
      <c r="A10511" s="1">
        <v>2022</v>
      </c>
      <c r="B10511" s="1" t="s">
        <v>12135</v>
      </c>
      <c r="C10511" s="1" t="s">
        <v>3045</v>
      </c>
      <c r="D10511" s="1" t="s">
        <v>13189</v>
      </c>
      <c r="E10511" s="1" t="s">
        <v>2908</v>
      </c>
      <c r="F10511" s="1" t="s">
        <v>3047</v>
      </c>
      <c r="G10511" s="1" t="s">
        <v>103</v>
      </c>
      <c r="H10511" s="1" t="s">
        <v>437</v>
      </c>
      <c r="I10511" s="1">
        <v>1.4</v>
      </c>
      <c r="J10511" s="1">
        <v>2023</v>
      </c>
      <c r="K10511" s="1">
        <v>215057</v>
      </c>
      <c r="L10511" s="1">
        <v>0</v>
      </c>
      <c r="M10511" s="1">
        <f t="array" ref="M10511">SUMPRODUCT(MAX(ISNUMBER(SEARCH('Class Rules'!$B$6:$B$85,$E10511))*ISNUMBER(SEARCH('Class Rules'!$C$6:$C$85,$F10511))*'Class Rules'!$A$6:$A$85))</f>
        <v>0</v>
      </c>
      <c r="N10511" s="1" t="str">
        <f t="array" ref="N10511">IF($M10511=0,'Class Rules'!$D$3,INDEX('Class Rules'!$D$6:$D$85,MATCH($M10511,'Class Rules'!$A$6:$A$85,0)))</f>
        <v>Passenger LDV</v>
      </c>
      <c r="O10511" s="1" t="str">
        <f t="array" ref="O10511">IF(SUMPRODUCT(MAX(ISNUMBER(SEARCH(Fuel_Rules!$A$6:$A$30,$E10511))*ISNUMBER(SEARCH(Fuel_Rules!$B$6:$B$30,$F10511))*(Fuel_Rules!$A$6:$A$30&lt;&gt;"")))&gt;0,"Plug-in hybrid",IF($G10511="Diesel","Diesel","Gasoline"))</f>
        <v>Gasoline</v>
      </c>
    </row>
    <row r="10512" spans="1:15" ht="15" customHeight="1" x14ac:dyDescent="0.25">
      <c r="A10512" s="1">
        <v>2022</v>
      </c>
      <c r="B10512" s="1" t="s">
        <v>12135</v>
      </c>
      <c r="C10512" s="1" t="s">
        <v>8784</v>
      </c>
      <c r="D10512" s="1" t="s">
        <v>13190</v>
      </c>
      <c r="E10512" s="1" t="s">
        <v>2908</v>
      </c>
      <c r="F10512" s="1" t="s">
        <v>8786</v>
      </c>
      <c r="G10512" s="1" t="s">
        <v>103</v>
      </c>
      <c r="H10512" s="1" t="s">
        <v>298</v>
      </c>
      <c r="I10512" s="1">
        <v>1.6</v>
      </c>
      <c r="J10512" s="1">
        <v>2023</v>
      </c>
      <c r="K10512" s="1">
        <v>97037</v>
      </c>
      <c r="L10512" s="1">
        <v>0</v>
      </c>
      <c r="M10512" s="1">
        <f t="array" ref="M10512">SUMPRODUCT(MAX(ISNUMBER(SEARCH('Class Rules'!$B$6:$B$85,$E10512))*ISNUMBER(SEARCH('Class Rules'!$C$6:$C$85,$F10512))*'Class Rules'!$A$6:$A$85))</f>
        <v>18</v>
      </c>
      <c r="N10512" s="1" t="str">
        <f t="array" ref="N10512">IF($M10512=0,'Class Rules'!$D$3,INDEX('Class Rules'!$D$6:$D$85,MATCH($M10512,'Class Rules'!$A$6:$A$85,0)))</f>
        <v>Freight LDV</v>
      </c>
      <c r="O10512" s="1" t="str">
        <f t="array" ref="O10512">IF(SUMPRODUCT(MAX(ISNUMBER(SEARCH(Fuel_Rules!$A$6:$A$30,$E10512))*ISNUMBER(SEARCH(Fuel_Rules!$B$6:$B$30,$F10512))*(Fuel_Rules!$A$6:$A$30&lt;&gt;"")))&gt;0,"Plug-in hybrid",IF($G10512="Diesel","Diesel","Gasoline"))</f>
        <v>Gasoline</v>
      </c>
    </row>
    <row r="10513" spans="1:15" ht="15" customHeight="1" x14ac:dyDescent="0.25">
      <c r="A10513" s="1">
        <v>2022</v>
      </c>
      <c r="B10513" s="1" t="s">
        <v>12135</v>
      </c>
      <c r="C10513" s="1" t="s">
        <v>8784</v>
      </c>
      <c r="D10513" s="1" t="s">
        <v>13191</v>
      </c>
      <c r="E10513" s="1" t="s">
        <v>2908</v>
      </c>
      <c r="F10513" s="1" t="s">
        <v>8786</v>
      </c>
      <c r="G10513" s="1" t="s">
        <v>103</v>
      </c>
      <c r="H10513" s="1" t="s">
        <v>298</v>
      </c>
      <c r="I10513" s="1">
        <v>1.6</v>
      </c>
      <c r="J10513" s="1">
        <v>2023</v>
      </c>
      <c r="K10513" s="1">
        <v>89921</v>
      </c>
      <c r="L10513" s="1">
        <v>0</v>
      </c>
      <c r="M10513" s="1">
        <f t="array" ref="M10513">SUMPRODUCT(MAX(ISNUMBER(SEARCH('Class Rules'!$B$6:$B$85,$E10513))*ISNUMBER(SEARCH('Class Rules'!$C$6:$C$85,$F10513))*'Class Rules'!$A$6:$A$85))</f>
        <v>18</v>
      </c>
      <c r="N10513" s="1" t="str">
        <f t="array" ref="N10513">IF($M10513=0,'Class Rules'!$D$3,INDEX('Class Rules'!$D$6:$D$85,MATCH($M10513,'Class Rules'!$A$6:$A$85,0)))</f>
        <v>Freight LDV</v>
      </c>
      <c r="O10513" s="1" t="str">
        <f t="array" ref="O10513">IF(SUMPRODUCT(MAX(ISNUMBER(SEARCH(Fuel_Rules!$A$6:$A$30,$E10513))*ISNUMBER(SEARCH(Fuel_Rules!$B$6:$B$30,$F10513))*(Fuel_Rules!$A$6:$A$30&lt;&gt;"")))&gt;0,"Plug-in hybrid",IF($G10513="Diesel","Diesel","Gasoline"))</f>
        <v>Gasoline</v>
      </c>
    </row>
    <row r="10514" spans="1:15" ht="15" customHeight="1" x14ac:dyDescent="0.25">
      <c r="A10514" s="1">
        <v>2022</v>
      </c>
      <c r="B10514" s="1" t="s">
        <v>12135</v>
      </c>
      <c r="C10514" s="1" t="s">
        <v>9797</v>
      </c>
      <c r="D10514" s="1" t="s">
        <v>13192</v>
      </c>
      <c r="E10514" s="1" t="s">
        <v>2908</v>
      </c>
      <c r="F10514" s="1" t="s">
        <v>9799</v>
      </c>
      <c r="G10514" s="1" t="s">
        <v>105</v>
      </c>
      <c r="H10514" s="1" t="s">
        <v>437</v>
      </c>
      <c r="I10514" s="1">
        <v>3</v>
      </c>
      <c r="J10514" s="1">
        <v>2023</v>
      </c>
      <c r="K10514" s="1">
        <v>298437</v>
      </c>
      <c r="L10514" s="1">
        <v>0</v>
      </c>
      <c r="M10514" s="1">
        <f t="array" ref="M10514">SUMPRODUCT(MAX(ISNUMBER(SEARCH('Class Rules'!$B$6:$B$85,$E10514))*ISNUMBER(SEARCH('Class Rules'!$C$6:$C$85,$F10514))*'Class Rules'!$A$6:$A$85))</f>
        <v>19</v>
      </c>
      <c r="N10514" s="1" t="str">
        <f t="array" ref="N10514">IF($M10514=0,'Class Rules'!$D$3,INDEX('Class Rules'!$D$6:$D$85,MATCH($M10514,'Class Rules'!$A$6:$A$85,0)))</f>
        <v>Freight LDV</v>
      </c>
      <c r="O10514" s="1" t="str">
        <f t="array" ref="O10514">IF(SUMPRODUCT(MAX(ISNUMBER(SEARCH(Fuel_Rules!$A$6:$A$30,$E10514))*ISNUMBER(SEARCH(Fuel_Rules!$B$6:$B$30,$F10514))*(Fuel_Rules!$A$6:$A$30&lt;&gt;"")))&gt;0,"Plug-in hybrid",IF($G10514="Diesel","Diesel","Gasoline"))</f>
        <v>Diesel</v>
      </c>
    </row>
    <row r="10515" spans="1:15" ht="15" customHeight="1" x14ac:dyDescent="0.25">
      <c r="A10515" s="1">
        <v>2022</v>
      </c>
      <c r="B10515" s="1" t="s">
        <v>12135</v>
      </c>
      <c r="C10515" s="1" t="s">
        <v>12094</v>
      </c>
      <c r="D10515" s="1" t="s">
        <v>13193</v>
      </c>
      <c r="E10515" s="1" t="s">
        <v>2908</v>
      </c>
      <c r="F10515" s="1" t="s">
        <v>12096</v>
      </c>
      <c r="G10515" s="1" t="s">
        <v>103</v>
      </c>
      <c r="H10515" s="1" t="s">
        <v>298</v>
      </c>
      <c r="I10515" s="1">
        <v>1</v>
      </c>
      <c r="J10515" s="1">
        <v>2023</v>
      </c>
      <c r="K10515" s="1">
        <v>83840</v>
      </c>
      <c r="L10515" s="1">
        <v>0</v>
      </c>
      <c r="M10515" s="1">
        <f t="array" ref="M10515">SUMPRODUCT(MAX(ISNUMBER(SEARCH('Class Rules'!$B$6:$B$85,$E10515))*ISNUMBER(SEARCH('Class Rules'!$C$6:$C$85,$F10515))*'Class Rules'!$A$6:$A$85))</f>
        <v>0</v>
      </c>
      <c r="N10515" s="1" t="str">
        <f t="array" ref="N10515">IF($M10515=0,'Class Rules'!$D$3,INDEX('Class Rules'!$D$6:$D$85,MATCH($M10515,'Class Rules'!$A$6:$A$85,0)))</f>
        <v>Passenger LDV</v>
      </c>
      <c r="O10515" s="1" t="str">
        <f t="array" ref="O10515">IF(SUMPRODUCT(MAX(ISNUMBER(SEARCH(Fuel_Rules!$A$6:$A$30,$E10515))*ISNUMBER(SEARCH(Fuel_Rules!$B$6:$B$30,$F10515))*(Fuel_Rules!$A$6:$A$30&lt;&gt;"")))&gt;0,"Plug-in hybrid",IF($G10515="Diesel","Diesel","Gasoline"))</f>
        <v>Gasoline</v>
      </c>
    </row>
    <row r="10516" spans="1:15" ht="15" customHeight="1" x14ac:dyDescent="0.25">
      <c r="A10516" s="1">
        <v>2022</v>
      </c>
      <c r="B10516" s="1" t="s">
        <v>12135</v>
      </c>
      <c r="C10516" s="1" t="s">
        <v>12094</v>
      </c>
      <c r="D10516" s="1" t="s">
        <v>13194</v>
      </c>
      <c r="E10516" s="1" t="s">
        <v>2908</v>
      </c>
      <c r="F10516" s="1" t="s">
        <v>12096</v>
      </c>
      <c r="G10516" s="1" t="s">
        <v>103</v>
      </c>
      <c r="H10516" s="1" t="s">
        <v>298</v>
      </c>
      <c r="I10516" s="1">
        <v>1</v>
      </c>
      <c r="J10516" s="1">
        <v>2023</v>
      </c>
      <c r="K10516" s="1">
        <v>76713</v>
      </c>
      <c r="L10516" s="1">
        <v>0</v>
      </c>
      <c r="M10516" s="1">
        <f t="array" ref="M10516">SUMPRODUCT(MAX(ISNUMBER(SEARCH('Class Rules'!$B$6:$B$85,$E10516))*ISNUMBER(SEARCH('Class Rules'!$C$6:$C$85,$F10516))*'Class Rules'!$A$6:$A$85))</f>
        <v>0</v>
      </c>
      <c r="N10516" s="1" t="str">
        <f t="array" ref="N10516">IF($M10516=0,'Class Rules'!$D$3,INDEX('Class Rules'!$D$6:$D$85,MATCH($M10516,'Class Rules'!$A$6:$A$85,0)))</f>
        <v>Passenger LDV</v>
      </c>
      <c r="O10516" s="1" t="str">
        <f t="array" ref="O10516">IF(SUMPRODUCT(MAX(ISNUMBER(SEARCH(Fuel_Rules!$A$6:$A$30,$E10516))*ISNUMBER(SEARCH(Fuel_Rules!$B$6:$B$30,$F10516))*(Fuel_Rules!$A$6:$A$30&lt;&gt;"")))&gt;0,"Plug-in hybrid",IF($G10516="Diesel","Diesel","Gasoline"))</f>
        <v>Gasoline</v>
      </c>
    </row>
    <row r="10517" spans="1:15" ht="15" customHeight="1" x14ac:dyDescent="0.25">
      <c r="A10517" s="1">
        <v>2022</v>
      </c>
      <c r="B10517" s="1" t="s">
        <v>12135</v>
      </c>
      <c r="C10517" s="1" t="s">
        <v>12098</v>
      </c>
      <c r="D10517" s="1" t="s">
        <v>13195</v>
      </c>
      <c r="E10517" s="1" t="s">
        <v>2908</v>
      </c>
      <c r="F10517" s="1" t="s">
        <v>12100</v>
      </c>
      <c r="G10517" s="1" t="s">
        <v>103</v>
      </c>
      <c r="H10517" s="1" t="s">
        <v>298</v>
      </c>
      <c r="I10517" s="1">
        <v>1</v>
      </c>
      <c r="J10517" s="1">
        <v>2023</v>
      </c>
      <c r="K10517" s="1">
        <v>93847</v>
      </c>
      <c r="L10517" s="1">
        <v>0</v>
      </c>
      <c r="M10517" s="1">
        <f t="array" ref="M10517">SUMPRODUCT(MAX(ISNUMBER(SEARCH('Class Rules'!$B$6:$B$85,$E10517))*ISNUMBER(SEARCH('Class Rules'!$C$6:$C$85,$F10517))*'Class Rules'!$A$6:$A$85))</f>
        <v>0</v>
      </c>
      <c r="N10517" s="1" t="str">
        <f t="array" ref="N10517">IF($M10517=0,'Class Rules'!$D$3,INDEX('Class Rules'!$D$6:$D$85,MATCH($M10517,'Class Rules'!$A$6:$A$85,0)))</f>
        <v>Passenger LDV</v>
      </c>
      <c r="O10517" s="1" t="str">
        <f t="array" ref="O10517">IF(SUMPRODUCT(MAX(ISNUMBER(SEARCH(Fuel_Rules!$A$6:$A$30,$E10517))*ISNUMBER(SEARCH(Fuel_Rules!$B$6:$B$30,$F10517))*(Fuel_Rules!$A$6:$A$30&lt;&gt;"")))&gt;0,"Plug-in hybrid",IF($G10517="Diesel","Diesel","Gasoline"))</f>
        <v>Gasoline</v>
      </c>
    </row>
    <row r="10518" spans="1:15" ht="15" customHeight="1" x14ac:dyDescent="0.25">
      <c r="A10518" s="1">
        <v>2022</v>
      </c>
      <c r="B10518" s="1" t="s">
        <v>12135</v>
      </c>
      <c r="C10518" s="1" t="s">
        <v>12098</v>
      </c>
      <c r="D10518" s="1" t="s">
        <v>13196</v>
      </c>
      <c r="E10518" s="1" t="s">
        <v>2908</v>
      </c>
      <c r="F10518" s="1" t="s">
        <v>12100</v>
      </c>
      <c r="G10518" s="1" t="s">
        <v>103</v>
      </c>
      <c r="H10518" s="1" t="s">
        <v>298</v>
      </c>
      <c r="I10518" s="1">
        <v>1</v>
      </c>
      <c r="J10518" s="1">
        <v>2023</v>
      </c>
      <c r="K10518" s="1">
        <v>86151</v>
      </c>
      <c r="L10518" s="1">
        <v>0</v>
      </c>
      <c r="M10518" s="1">
        <f t="array" ref="M10518">SUMPRODUCT(MAX(ISNUMBER(SEARCH('Class Rules'!$B$6:$B$85,$E10518))*ISNUMBER(SEARCH('Class Rules'!$C$6:$C$85,$F10518))*'Class Rules'!$A$6:$A$85))</f>
        <v>0</v>
      </c>
      <c r="N10518" s="1" t="str">
        <f t="array" ref="N10518">IF($M10518=0,'Class Rules'!$D$3,INDEX('Class Rules'!$D$6:$D$85,MATCH($M10518,'Class Rules'!$A$6:$A$85,0)))</f>
        <v>Passenger LDV</v>
      </c>
      <c r="O10518" s="1" t="str">
        <f t="array" ref="O10518">IF(SUMPRODUCT(MAX(ISNUMBER(SEARCH(Fuel_Rules!$A$6:$A$30,$E10518))*ISNUMBER(SEARCH(Fuel_Rules!$B$6:$B$30,$F10518))*(Fuel_Rules!$A$6:$A$30&lt;&gt;"")))&gt;0,"Plug-in hybrid",IF($G10518="Diesel","Diesel","Gasoline"))</f>
        <v>Gasoline</v>
      </c>
    </row>
    <row r="10519" spans="1:15" ht="15" customHeight="1" x14ac:dyDescent="0.25">
      <c r="A10519" s="1">
        <v>2022</v>
      </c>
      <c r="B10519" s="1" t="s">
        <v>12135</v>
      </c>
      <c r="C10519" s="1" t="s">
        <v>12102</v>
      </c>
      <c r="D10519" s="1" t="s">
        <v>13197</v>
      </c>
      <c r="E10519" s="1" t="s">
        <v>2908</v>
      </c>
      <c r="F10519" s="1" t="s">
        <v>12104</v>
      </c>
      <c r="G10519" s="1" t="s">
        <v>103</v>
      </c>
      <c r="H10519" s="1" t="s">
        <v>437</v>
      </c>
      <c r="I10519" s="1">
        <v>1</v>
      </c>
      <c r="J10519" s="1">
        <v>2023</v>
      </c>
      <c r="K10519" s="1">
        <v>103173</v>
      </c>
      <c r="L10519" s="1">
        <v>0</v>
      </c>
      <c r="M10519" s="1">
        <f t="array" ref="M10519">SUMPRODUCT(MAX(ISNUMBER(SEARCH('Class Rules'!$B$6:$B$85,$E10519))*ISNUMBER(SEARCH('Class Rules'!$C$6:$C$85,$F10519))*'Class Rules'!$A$6:$A$85))</f>
        <v>0</v>
      </c>
      <c r="N10519" s="1" t="str">
        <f t="array" ref="N10519">IF($M10519=0,'Class Rules'!$D$3,INDEX('Class Rules'!$D$6:$D$85,MATCH($M10519,'Class Rules'!$A$6:$A$85,0)))</f>
        <v>Passenger LDV</v>
      </c>
      <c r="O10519" s="1" t="str">
        <f t="array" ref="O10519">IF(SUMPRODUCT(MAX(ISNUMBER(SEARCH(Fuel_Rules!$A$6:$A$30,$E10519))*ISNUMBER(SEARCH(Fuel_Rules!$B$6:$B$30,$F10519))*(Fuel_Rules!$A$6:$A$30&lt;&gt;"")))&gt;0,"Plug-in hybrid",IF($G10519="Diesel","Diesel","Gasoline"))</f>
        <v>Gasoline</v>
      </c>
    </row>
    <row r="10520" spans="1:15" ht="15" customHeight="1" x14ac:dyDescent="0.25">
      <c r="A10520" s="1">
        <v>2022</v>
      </c>
      <c r="B10520" s="1" t="s">
        <v>12135</v>
      </c>
      <c r="C10520" s="1" t="s">
        <v>12102</v>
      </c>
      <c r="D10520" s="1" t="s">
        <v>13198</v>
      </c>
      <c r="E10520" s="1" t="s">
        <v>2908</v>
      </c>
      <c r="F10520" s="1" t="s">
        <v>12104</v>
      </c>
      <c r="G10520" s="1" t="s">
        <v>103</v>
      </c>
      <c r="H10520" s="1" t="s">
        <v>437</v>
      </c>
      <c r="I10520" s="1">
        <v>1</v>
      </c>
      <c r="J10520" s="1">
        <v>2023</v>
      </c>
      <c r="K10520" s="1">
        <v>96034</v>
      </c>
      <c r="L10520" s="1">
        <v>0</v>
      </c>
      <c r="M10520" s="1">
        <f t="array" ref="M10520">SUMPRODUCT(MAX(ISNUMBER(SEARCH('Class Rules'!$B$6:$B$85,$E10520))*ISNUMBER(SEARCH('Class Rules'!$C$6:$C$85,$F10520))*'Class Rules'!$A$6:$A$85))</f>
        <v>0</v>
      </c>
      <c r="N10520" s="1" t="str">
        <f t="array" ref="N10520">IF($M10520=0,'Class Rules'!$D$3,INDEX('Class Rules'!$D$6:$D$85,MATCH($M10520,'Class Rules'!$A$6:$A$85,0)))</f>
        <v>Passenger LDV</v>
      </c>
      <c r="O10520" s="1" t="str">
        <f t="array" ref="O10520">IF(SUMPRODUCT(MAX(ISNUMBER(SEARCH(Fuel_Rules!$A$6:$A$30,$E10520))*ISNUMBER(SEARCH(Fuel_Rules!$B$6:$B$30,$F10520))*(Fuel_Rules!$A$6:$A$30&lt;&gt;"")))&gt;0,"Plug-in hybrid",IF($G10520="Diesel","Diesel","Gasoline"))</f>
        <v>Gasoline</v>
      </c>
    </row>
    <row r="10521" spans="1:15" ht="15" customHeight="1" x14ac:dyDescent="0.25">
      <c r="A10521" s="1">
        <v>2022</v>
      </c>
      <c r="B10521" s="1" t="s">
        <v>12135</v>
      </c>
      <c r="C10521" s="1" t="s">
        <v>12106</v>
      </c>
      <c r="D10521" s="1" t="s">
        <v>13199</v>
      </c>
      <c r="E10521" s="1" t="s">
        <v>2908</v>
      </c>
      <c r="F10521" s="1" t="s">
        <v>12108</v>
      </c>
      <c r="G10521" s="1" t="s">
        <v>103</v>
      </c>
      <c r="H10521" s="1" t="s">
        <v>437</v>
      </c>
      <c r="I10521" s="1">
        <v>1</v>
      </c>
      <c r="J10521" s="1">
        <v>2023</v>
      </c>
      <c r="K10521" s="1">
        <v>110845</v>
      </c>
      <c r="L10521" s="1">
        <v>0</v>
      </c>
      <c r="M10521" s="1">
        <f t="array" ref="M10521">SUMPRODUCT(MAX(ISNUMBER(SEARCH('Class Rules'!$B$6:$B$85,$E10521))*ISNUMBER(SEARCH('Class Rules'!$C$6:$C$85,$F10521))*'Class Rules'!$A$6:$A$85))</f>
        <v>0</v>
      </c>
      <c r="N10521" s="1" t="str">
        <f t="array" ref="N10521">IF($M10521=0,'Class Rules'!$D$3,INDEX('Class Rules'!$D$6:$D$85,MATCH($M10521,'Class Rules'!$A$6:$A$85,0)))</f>
        <v>Passenger LDV</v>
      </c>
      <c r="O10521" s="1" t="str">
        <f t="array" ref="O10521">IF(SUMPRODUCT(MAX(ISNUMBER(SEARCH(Fuel_Rules!$A$6:$A$30,$E10521))*ISNUMBER(SEARCH(Fuel_Rules!$B$6:$B$30,$F10521))*(Fuel_Rules!$A$6:$A$30&lt;&gt;"")))&gt;0,"Plug-in hybrid",IF($G10521="Diesel","Diesel","Gasoline"))</f>
        <v>Gasoline</v>
      </c>
    </row>
    <row r="10522" spans="1:15" ht="15" customHeight="1" x14ac:dyDescent="0.25">
      <c r="A10522" s="1">
        <v>2022</v>
      </c>
      <c r="B10522" s="1" t="s">
        <v>12135</v>
      </c>
      <c r="C10522" s="1" t="s">
        <v>12106</v>
      </c>
      <c r="D10522" s="1" t="s">
        <v>13200</v>
      </c>
      <c r="E10522" s="1" t="s">
        <v>2908</v>
      </c>
      <c r="F10522" s="1" t="s">
        <v>12108</v>
      </c>
      <c r="G10522" s="1" t="s">
        <v>103</v>
      </c>
      <c r="H10522" s="1" t="s">
        <v>437</v>
      </c>
      <c r="I10522" s="1">
        <v>1</v>
      </c>
      <c r="J10522" s="1">
        <v>2023</v>
      </c>
      <c r="K10522" s="1">
        <v>102421</v>
      </c>
      <c r="L10522" s="1">
        <v>0</v>
      </c>
      <c r="M10522" s="1">
        <f t="array" ref="M10522">SUMPRODUCT(MAX(ISNUMBER(SEARCH('Class Rules'!$B$6:$B$85,$E10522))*ISNUMBER(SEARCH('Class Rules'!$C$6:$C$85,$F10522))*'Class Rules'!$A$6:$A$85))</f>
        <v>0</v>
      </c>
      <c r="N10522" s="1" t="str">
        <f t="array" ref="N10522">IF($M10522=0,'Class Rules'!$D$3,INDEX('Class Rules'!$D$6:$D$85,MATCH($M10522,'Class Rules'!$A$6:$A$85,0)))</f>
        <v>Passenger LDV</v>
      </c>
      <c r="O10522" s="1" t="str">
        <f t="array" ref="O10522">IF(SUMPRODUCT(MAX(ISNUMBER(SEARCH(Fuel_Rules!$A$6:$A$30,$E10522))*ISNUMBER(SEARCH(Fuel_Rules!$B$6:$B$30,$F10522))*(Fuel_Rules!$A$6:$A$30&lt;&gt;"")))&gt;0,"Plug-in hybrid",IF($G10522="Diesel","Diesel","Gasoline"))</f>
        <v>Gasoline</v>
      </c>
    </row>
    <row r="10523" spans="1:15" ht="15" customHeight="1" x14ac:dyDescent="0.25">
      <c r="A10523" s="1">
        <v>2022</v>
      </c>
      <c r="B10523" s="1" t="s">
        <v>12135</v>
      </c>
      <c r="C10523" s="1" t="s">
        <v>3052</v>
      </c>
      <c r="D10523" s="1" t="s">
        <v>13201</v>
      </c>
      <c r="E10523" s="1" t="s">
        <v>3050</v>
      </c>
      <c r="F10523" s="1" t="s">
        <v>9801</v>
      </c>
      <c r="G10523" s="1" t="s">
        <v>103</v>
      </c>
      <c r="H10523" s="1" t="s">
        <v>298</v>
      </c>
      <c r="I10523" s="1">
        <v>2</v>
      </c>
      <c r="J10523" s="1">
        <v>2023</v>
      </c>
      <c r="K10523" s="1">
        <v>553144</v>
      </c>
      <c r="L10523" s="1">
        <v>0</v>
      </c>
      <c r="M10523" s="1">
        <f t="array" ref="M10523">SUMPRODUCT(MAX(ISNUMBER(SEARCH('Class Rules'!$B$6:$B$85,$E10523))*ISNUMBER(SEARCH('Class Rules'!$C$6:$C$85,$F10523))*'Class Rules'!$A$6:$A$85))</f>
        <v>0</v>
      </c>
      <c r="N10523" s="1" t="str">
        <f t="array" ref="N10523">IF($M10523=0,'Class Rules'!$D$3,INDEX('Class Rules'!$D$6:$D$85,MATCH($M10523,'Class Rules'!$A$6:$A$85,0)))</f>
        <v>Passenger LDV</v>
      </c>
      <c r="O10523" s="1" t="str">
        <f t="array" ref="O10523">IF(SUMPRODUCT(MAX(ISNUMBER(SEARCH(Fuel_Rules!$A$6:$A$30,$E10523))*ISNUMBER(SEARCH(Fuel_Rules!$B$6:$B$30,$F10523))*(Fuel_Rules!$A$6:$A$30&lt;&gt;"")))&gt;0,"Plug-in hybrid",IF($G10523="Diesel","Diesel","Gasoline"))</f>
        <v>Plug-in hybrid</v>
      </c>
    </row>
    <row r="10524" spans="1:15" ht="15" customHeight="1" x14ac:dyDescent="0.25">
      <c r="A10524" s="1">
        <v>2022</v>
      </c>
      <c r="B10524" s="1" t="s">
        <v>12135</v>
      </c>
      <c r="C10524" s="1" t="s">
        <v>3061</v>
      </c>
      <c r="D10524" s="1" t="s">
        <v>13202</v>
      </c>
      <c r="E10524" s="1" t="s">
        <v>3050</v>
      </c>
      <c r="F10524" s="1" t="s">
        <v>9803</v>
      </c>
      <c r="G10524" s="1" t="s">
        <v>103</v>
      </c>
      <c r="H10524" s="1" t="s">
        <v>298</v>
      </c>
      <c r="I10524" s="1">
        <v>2</v>
      </c>
      <c r="J10524" s="1">
        <v>2023</v>
      </c>
      <c r="K10524" s="1">
        <v>452847</v>
      </c>
      <c r="L10524" s="1">
        <v>0</v>
      </c>
      <c r="M10524" s="1">
        <f t="array" ref="M10524">SUMPRODUCT(MAX(ISNUMBER(SEARCH('Class Rules'!$B$6:$B$85,$E10524))*ISNUMBER(SEARCH('Class Rules'!$C$6:$C$85,$F10524))*'Class Rules'!$A$6:$A$85))</f>
        <v>0</v>
      </c>
      <c r="N10524" s="1" t="str">
        <f t="array" ref="N10524">IF($M10524=0,'Class Rules'!$D$3,INDEX('Class Rules'!$D$6:$D$85,MATCH($M10524,'Class Rules'!$A$6:$A$85,0)))</f>
        <v>Passenger LDV</v>
      </c>
      <c r="O10524" s="1" t="str">
        <f t="array" ref="O10524">IF(SUMPRODUCT(MAX(ISNUMBER(SEARCH(Fuel_Rules!$A$6:$A$30,$E10524))*ISNUMBER(SEARCH(Fuel_Rules!$B$6:$B$30,$F10524))*(Fuel_Rules!$A$6:$A$30&lt;&gt;"")))&gt;0,"Plug-in hybrid",IF($G10524="Diesel","Diesel","Gasoline"))</f>
        <v>Plug-in hybrid</v>
      </c>
    </row>
    <row r="10525" spans="1:15" ht="15" customHeight="1" x14ac:dyDescent="0.25">
      <c r="A10525" s="1">
        <v>2022</v>
      </c>
      <c r="B10525" s="1" t="s">
        <v>12135</v>
      </c>
      <c r="C10525" s="1" t="s">
        <v>3067</v>
      </c>
      <c r="D10525" s="1" t="s">
        <v>13203</v>
      </c>
      <c r="E10525" s="1" t="s">
        <v>3050</v>
      </c>
      <c r="F10525" s="1" t="s">
        <v>9807</v>
      </c>
      <c r="G10525" s="1" t="s">
        <v>103</v>
      </c>
      <c r="H10525" s="1" t="s">
        <v>298</v>
      </c>
      <c r="I10525" s="1">
        <v>2</v>
      </c>
      <c r="J10525" s="1">
        <v>2023</v>
      </c>
      <c r="K10525" s="1">
        <v>421895</v>
      </c>
      <c r="L10525" s="1">
        <v>0</v>
      </c>
      <c r="M10525" s="1">
        <f t="array" ref="M10525">SUMPRODUCT(MAX(ISNUMBER(SEARCH('Class Rules'!$B$6:$B$85,$E10525))*ISNUMBER(SEARCH('Class Rules'!$C$6:$C$85,$F10525))*'Class Rules'!$A$6:$A$85))</f>
        <v>0</v>
      </c>
      <c r="N10525" s="1" t="str">
        <f t="array" ref="N10525">IF($M10525=0,'Class Rules'!$D$3,INDEX('Class Rules'!$D$6:$D$85,MATCH($M10525,'Class Rules'!$A$6:$A$85,0)))</f>
        <v>Passenger LDV</v>
      </c>
      <c r="O10525" s="1" t="str">
        <f t="array" ref="O10525">IF(SUMPRODUCT(MAX(ISNUMBER(SEARCH(Fuel_Rules!$A$6:$A$30,$E10525))*ISNUMBER(SEARCH(Fuel_Rules!$B$6:$B$30,$F10525))*(Fuel_Rules!$A$6:$A$30&lt;&gt;"")))&gt;0,"Plug-in hybrid",IF($G10525="Diesel","Diesel","Gasoline"))</f>
        <v>Plug-in hybrid</v>
      </c>
    </row>
    <row r="10526" spans="1:15" ht="15" customHeight="1" x14ac:dyDescent="0.25">
      <c r="A10526" s="1">
        <v>2022</v>
      </c>
      <c r="B10526" s="1" t="s">
        <v>12135</v>
      </c>
      <c r="C10526" s="1" t="s">
        <v>3070</v>
      </c>
      <c r="D10526" s="1" t="s">
        <v>13204</v>
      </c>
      <c r="E10526" s="1" t="s">
        <v>3050</v>
      </c>
      <c r="F10526" s="1" t="s">
        <v>9809</v>
      </c>
      <c r="G10526" s="1" t="s">
        <v>103</v>
      </c>
      <c r="H10526" s="1" t="s">
        <v>298</v>
      </c>
      <c r="I10526" s="1">
        <v>2</v>
      </c>
      <c r="J10526" s="1">
        <v>2023</v>
      </c>
      <c r="K10526" s="1">
        <v>566239</v>
      </c>
      <c r="L10526" s="1">
        <v>0</v>
      </c>
      <c r="M10526" s="1">
        <f t="array" ref="M10526">SUMPRODUCT(MAX(ISNUMBER(SEARCH('Class Rules'!$B$6:$B$85,$E10526))*ISNUMBER(SEARCH('Class Rules'!$C$6:$C$85,$F10526))*'Class Rules'!$A$6:$A$85))</f>
        <v>0</v>
      </c>
      <c r="N10526" s="1" t="str">
        <f t="array" ref="N10526">IF($M10526=0,'Class Rules'!$D$3,INDEX('Class Rules'!$D$6:$D$85,MATCH($M10526,'Class Rules'!$A$6:$A$85,0)))</f>
        <v>Passenger LDV</v>
      </c>
      <c r="O10526" s="1" t="str">
        <f t="array" ref="O10526">IF(SUMPRODUCT(MAX(ISNUMBER(SEARCH(Fuel_Rules!$A$6:$A$30,$E10526))*ISNUMBER(SEARCH(Fuel_Rules!$B$6:$B$30,$F10526))*(Fuel_Rules!$A$6:$A$30&lt;&gt;"")))&gt;0,"Plug-in hybrid",IF($G10526="Diesel","Diesel","Gasoline"))</f>
        <v>Plug-in hybrid</v>
      </c>
    </row>
    <row r="10527" spans="1:15" ht="15" customHeight="1" x14ac:dyDescent="0.25">
      <c r="A10527" s="1">
        <v>2022</v>
      </c>
      <c r="B10527" s="1" t="s">
        <v>12135</v>
      </c>
      <c r="C10527" s="1" t="s">
        <v>3082</v>
      </c>
      <c r="D10527" s="1" t="s">
        <v>13205</v>
      </c>
      <c r="E10527" s="1" t="s">
        <v>3050</v>
      </c>
      <c r="F10527" s="1" t="s">
        <v>9815</v>
      </c>
      <c r="G10527" s="1" t="s">
        <v>103</v>
      </c>
      <c r="H10527" s="1" t="s">
        <v>298</v>
      </c>
      <c r="I10527" s="1">
        <v>2</v>
      </c>
      <c r="J10527" s="1">
        <v>2023</v>
      </c>
      <c r="K10527" s="1">
        <v>459445</v>
      </c>
      <c r="L10527" s="1">
        <v>0</v>
      </c>
      <c r="M10527" s="1">
        <f t="array" ref="M10527">SUMPRODUCT(MAX(ISNUMBER(SEARCH('Class Rules'!$B$6:$B$85,$E10527))*ISNUMBER(SEARCH('Class Rules'!$C$6:$C$85,$F10527))*'Class Rules'!$A$6:$A$85))</f>
        <v>0</v>
      </c>
      <c r="N10527" s="1" t="str">
        <f t="array" ref="N10527">IF($M10527=0,'Class Rules'!$D$3,INDEX('Class Rules'!$D$6:$D$85,MATCH($M10527,'Class Rules'!$A$6:$A$85,0)))</f>
        <v>Passenger LDV</v>
      </c>
      <c r="O10527" s="1" t="str">
        <f t="array" ref="O10527">IF(SUMPRODUCT(MAX(ISNUMBER(SEARCH(Fuel_Rules!$A$6:$A$30,$E10527))*ISNUMBER(SEARCH(Fuel_Rules!$B$6:$B$30,$F10527))*(Fuel_Rules!$A$6:$A$30&lt;&gt;"")))&gt;0,"Plug-in hybrid",IF($G10527="Diesel","Diesel","Gasoline"))</f>
        <v>Plug-in hybrid</v>
      </c>
    </row>
    <row r="10528" spans="1:15" ht="15" customHeight="1" x14ac:dyDescent="0.25">
      <c r="A10528" s="1">
        <v>2022</v>
      </c>
      <c r="B10528" s="1" t="s">
        <v>12135</v>
      </c>
      <c r="C10528" s="1" t="s">
        <v>3109</v>
      </c>
      <c r="D10528" s="1" t="s">
        <v>13206</v>
      </c>
      <c r="E10528" s="1" t="s">
        <v>3050</v>
      </c>
      <c r="F10528" s="1" t="s">
        <v>9817</v>
      </c>
      <c r="G10528" s="1" t="s">
        <v>103</v>
      </c>
      <c r="H10528" s="1" t="s">
        <v>298</v>
      </c>
      <c r="I10528" s="1">
        <v>2</v>
      </c>
      <c r="J10528" s="1">
        <v>2023</v>
      </c>
      <c r="K10528" s="1">
        <v>512183</v>
      </c>
      <c r="L10528" s="1">
        <v>0</v>
      </c>
      <c r="M10528" s="1">
        <f t="array" ref="M10528">SUMPRODUCT(MAX(ISNUMBER(SEARCH('Class Rules'!$B$6:$B$85,$E10528))*ISNUMBER(SEARCH('Class Rules'!$C$6:$C$85,$F10528))*'Class Rules'!$A$6:$A$85))</f>
        <v>0</v>
      </c>
      <c r="N10528" s="1" t="str">
        <f t="array" ref="N10528">IF($M10528=0,'Class Rules'!$D$3,INDEX('Class Rules'!$D$6:$D$85,MATCH($M10528,'Class Rules'!$A$6:$A$85,0)))</f>
        <v>Passenger LDV</v>
      </c>
      <c r="O10528" s="1" t="str">
        <f t="array" ref="O10528">IF(SUMPRODUCT(MAX(ISNUMBER(SEARCH(Fuel_Rules!$A$6:$A$30,$E10528))*ISNUMBER(SEARCH(Fuel_Rules!$B$6:$B$30,$F10528))*(Fuel_Rules!$A$6:$A$30&lt;&gt;"")))&gt;0,"Plug-in hybrid",IF($G10528="Diesel","Diesel","Gasoline"))</f>
        <v>Plug-in hybrid</v>
      </c>
    </row>
    <row r="10529" spans="1:15" ht="15" customHeight="1" x14ac:dyDescent="0.25">
      <c r="A10529" s="1">
        <v>2022</v>
      </c>
      <c r="B10529" s="1" t="s">
        <v>12135</v>
      </c>
      <c r="C10529" s="1" t="s">
        <v>3112</v>
      </c>
      <c r="D10529" s="1" t="s">
        <v>13207</v>
      </c>
      <c r="E10529" s="1" t="s">
        <v>3050</v>
      </c>
      <c r="F10529" s="1" t="s">
        <v>9819</v>
      </c>
      <c r="G10529" s="1" t="s">
        <v>103</v>
      </c>
      <c r="H10529" s="1" t="s">
        <v>298</v>
      </c>
      <c r="I10529" s="1">
        <v>2</v>
      </c>
      <c r="J10529" s="1">
        <v>2023</v>
      </c>
      <c r="K10529" s="1">
        <v>401939</v>
      </c>
      <c r="L10529" s="1">
        <v>0</v>
      </c>
      <c r="M10529" s="1">
        <f t="array" ref="M10529">SUMPRODUCT(MAX(ISNUMBER(SEARCH('Class Rules'!$B$6:$B$85,$E10529))*ISNUMBER(SEARCH('Class Rules'!$C$6:$C$85,$F10529))*'Class Rules'!$A$6:$A$85))</f>
        <v>0</v>
      </c>
      <c r="N10529" s="1" t="str">
        <f t="array" ref="N10529">IF($M10529=0,'Class Rules'!$D$3,INDEX('Class Rules'!$D$6:$D$85,MATCH($M10529,'Class Rules'!$A$6:$A$85,0)))</f>
        <v>Passenger LDV</v>
      </c>
      <c r="O10529" s="1" t="str">
        <f t="array" ref="O10529">IF(SUMPRODUCT(MAX(ISNUMBER(SEARCH(Fuel_Rules!$A$6:$A$30,$E10529))*ISNUMBER(SEARCH(Fuel_Rules!$B$6:$B$30,$F10529))*(Fuel_Rules!$A$6:$A$30&lt;&gt;"")))&gt;0,"Plug-in hybrid",IF($G10529="Diesel","Diesel","Gasoline"))</f>
        <v>Plug-in hybrid</v>
      </c>
    </row>
    <row r="10530" spans="1:15" ht="15" customHeight="1" x14ac:dyDescent="0.25">
      <c r="A10530" s="1">
        <v>2022</v>
      </c>
      <c r="B10530" s="1" t="s">
        <v>12135</v>
      </c>
      <c r="C10530" s="1" t="s">
        <v>9820</v>
      </c>
      <c r="D10530" s="1" t="s">
        <v>13208</v>
      </c>
      <c r="E10530" s="1" t="s">
        <v>3050</v>
      </c>
      <c r="F10530" s="1" t="s">
        <v>9822</v>
      </c>
      <c r="G10530" s="1" t="s">
        <v>103</v>
      </c>
      <c r="H10530" s="1" t="s">
        <v>298</v>
      </c>
      <c r="I10530" s="1">
        <v>2</v>
      </c>
      <c r="J10530" s="1">
        <v>2023</v>
      </c>
      <c r="K10530" s="1">
        <v>574442</v>
      </c>
      <c r="L10530" s="1">
        <v>0</v>
      </c>
      <c r="M10530" s="1">
        <f t="array" ref="M10530">SUMPRODUCT(MAX(ISNUMBER(SEARCH('Class Rules'!$B$6:$B$85,$E10530))*ISNUMBER(SEARCH('Class Rules'!$C$6:$C$85,$F10530))*'Class Rules'!$A$6:$A$85))</f>
        <v>0</v>
      </c>
      <c r="N10530" s="1" t="str">
        <f t="array" ref="N10530">IF($M10530=0,'Class Rules'!$D$3,INDEX('Class Rules'!$D$6:$D$85,MATCH($M10530,'Class Rules'!$A$6:$A$85,0)))</f>
        <v>Passenger LDV</v>
      </c>
      <c r="O10530" s="1" t="str">
        <f t="array" ref="O10530">IF(SUMPRODUCT(MAX(ISNUMBER(SEARCH(Fuel_Rules!$A$6:$A$30,$E10530))*ISNUMBER(SEARCH(Fuel_Rules!$B$6:$B$30,$F10530))*(Fuel_Rules!$A$6:$A$30&lt;&gt;"")))&gt;0,"Plug-in hybrid",IF($G10530="Diesel","Diesel","Gasoline"))</f>
        <v>Plug-in hybrid</v>
      </c>
    </row>
    <row r="10531" spans="1:15" ht="15" customHeight="1" x14ac:dyDescent="0.25">
      <c r="A10531" s="1">
        <v>2022</v>
      </c>
      <c r="B10531" s="1" t="s">
        <v>12135</v>
      </c>
      <c r="C10531" s="1" t="s">
        <v>9820</v>
      </c>
      <c r="D10531" s="1" t="s">
        <v>13209</v>
      </c>
      <c r="E10531" s="1" t="s">
        <v>3050</v>
      </c>
      <c r="F10531" s="1" t="s">
        <v>9822</v>
      </c>
      <c r="G10531" s="1" t="s">
        <v>103</v>
      </c>
      <c r="H10531" s="1" t="s">
        <v>298</v>
      </c>
      <c r="I10531" s="1">
        <v>2</v>
      </c>
      <c r="J10531" s="1">
        <v>2023</v>
      </c>
      <c r="K10531" s="1">
        <v>542347</v>
      </c>
      <c r="L10531" s="1">
        <v>0</v>
      </c>
      <c r="M10531" s="1">
        <f t="array" ref="M10531">SUMPRODUCT(MAX(ISNUMBER(SEARCH('Class Rules'!$B$6:$B$85,$E10531))*ISNUMBER(SEARCH('Class Rules'!$C$6:$C$85,$F10531))*'Class Rules'!$A$6:$A$85))</f>
        <v>0</v>
      </c>
      <c r="N10531" s="1" t="str">
        <f t="array" ref="N10531">IF($M10531=0,'Class Rules'!$D$3,INDEX('Class Rules'!$D$6:$D$85,MATCH($M10531,'Class Rules'!$A$6:$A$85,0)))</f>
        <v>Passenger LDV</v>
      </c>
      <c r="O10531" s="1" t="str">
        <f t="array" ref="O10531">IF(SUMPRODUCT(MAX(ISNUMBER(SEARCH(Fuel_Rules!$A$6:$A$30,$E10531))*ISNUMBER(SEARCH(Fuel_Rules!$B$6:$B$30,$F10531))*(Fuel_Rules!$A$6:$A$30&lt;&gt;"")))&gt;0,"Plug-in hybrid",IF($G10531="Diesel","Diesel","Gasoline"))</f>
        <v>Plug-in hybrid</v>
      </c>
    </row>
    <row r="10532" spans="1:15" ht="15" customHeight="1" x14ac:dyDescent="0.25">
      <c r="A10532" s="1">
        <v>2022</v>
      </c>
      <c r="B10532" s="1" t="s">
        <v>12135</v>
      </c>
      <c r="C10532" s="1" t="s">
        <v>9824</v>
      </c>
      <c r="D10532" s="1" t="s">
        <v>13210</v>
      </c>
      <c r="E10532" s="1" t="s">
        <v>3050</v>
      </c>
      <c r="F10532" s="1" t="s">
        <v>9826</v>
      </c>
      <c r="G10532" s="1" t="s">
        <v>103</v>
      </c>
      <c r="H10532" s="1" t="s">
        <v>298</v>
      </c>
      <c r="I10532" s="1">
        <v>2</v>
      </c>
      <c r="J10532" s="1">
        <v>2023</v>
      </c>
      <c r="K10532" s="1">
        <v>564534</v>
      </c>
      <c r="L10532" s="1">
        <v>0</v>
      </c>
      <c r="M10532" s="1">
        <f t="array" ref="M10532">SUMPRODUCT(MAX(ISNUMBER(SEARCH('Class Rules'!$B$6:$B$85,$E10532))*ISNUMBER(SEARCH('Class Rules'!$C$6:$C$85,$F10532))*'Class Rules'!$A$6:$A$85))</f>
        <v>0</v>
      </c>
      <c r="N10532" s="1" t="str">
        <f t="array" ref="N10532">IF($M10532=0,'Class Rules'!$D$3,INDEX('Class Rules'!$D$6:$D$85,MATCH($M10532,'Class Rules'!$A$6:$A$85,0)))</f>
        <v>Passenger LDV</v>
      </c>
      <c r="O10532" s="1" t="str">
        <f t="array" ref="O10532">IF(SUMPRODUCT(MAX(ISNUMBER(SEARCH(Fuel_Rules!$A$6:$A$30,$E10532))*ISNUMBER(SEARCH(Fuel_Rules!$B$6:$B$30,$F10532))*(Fuel_Rules!$A$6:$A$30&lt;&gt;"")))&gt;0,"Plug-in hybrid",IF($G10532="Diesel","Diesel","Gasoline"))</f>
        <v>Plug-in hybrid</v>
      </c>
    </row>
    <row r="10533" spans="1:15" ht="15" customHeight="1" x14ac:dyDescent="0.25">
      <c r="A10533" s="1">
        <v>2022</v>
      </c>
      <c r="B10533" s="1" t="s">
        <v>12135</v>
      </c>
      <c r="C10533" s="1" t="s">
        <v>9824</v>
      </c>
      <c r="D10533" s="1" t="s">
        <v>13211</v>
      </c>
      <c r="E10533" s="1" t="s">
        <v>3050</v>
      </c>
      <c r="F10533" s="1" t="s">
        <v>9826</v>
      </c>
      <c r="G10533" s="1" t="s">
        <v>103</v>
      </c>
      <c r="H10533" s="1" t="s">
        <v>298</v>
      </c>
      <c r="I10533" s="1">
        <v>2</v>
      </c>
      <c r="J10533" s="1">
        <v>2023</v>
      </c>
      <c r="K10533" s="1">
        <v>534023</v>
      </c>
      <c r="L10533" s="1">
        <v>0</v>
      </c>
      <c r="M10533" s="1">
        <f t="array" ref="M10533">SUMPRODUCT(MAX(ISNUMBER(SEARCH('Class Rules'!$B$6:$B$85,$E10533))*ISNUMBER(SEARCH('Class Rules'!$C$6:$C$85,$F10533))*'Class Rules'!$A$6:$A$85))</f>
        <v>0</v>
      </c>
      <c r="N10533" s="1" t="str">
        <f t="array" ref="N10533">IF($M10533=0,'Class Rules'!$D$3,INDEX('Class Rules'!$D$6:$D$85,MATCH($M10533,'Class Rules'!$A$6:$A$85,0)))</f>
        <v>Passenger LDV</v>
      </c>
      <c r="O10533" s="1" t="str">
        <f t="array" ref="O10533">IF(SUMPRODUCT(MAX(ISNUMBER(SEARCH(Fuel_Rules!$A$6:$A$30,$E10533))*ISNUMBER(SEARCH(Fuel_Rules!$B$6:$B$30,$F10533))*(Fuel_Rules!$A$6:$A$30&lt;&gt;"")))&gt;0,"Plug-in hybrid",IF($G10533="Diesel","Diesel","Gasoline"))</f>
        <v>Plug-in hybrid</v>
      </c>
    </row>
    <row r="10534" spans="1:15" ht="15" customHeight="1" x14ac:dyDescent="0.25">
      <c r="A10534" s="1">
        <v>2022</v>
      </c>
      <c r="B10534" s="1" t="s">
        <v>12135</v>
      </c>
      <c r="C10534" s="1" t="s">
        <v>9828</v>
      </c>
      <c r="D10534" s="1" t="s">
        <v>13212</v>
      </c>
      <c r="E10534" s="1" t="s">
        <v>3050</v>
      </c>
      <c r="F10534" s="1" t="s">
        <v>9830</v>
      </c>
      <c r="G10534" s="1" t="s">
        <v>103</v>
      </c>
      <c r="H10534" s="1" t="s">
        <v>298</v>
      </c>
      <c r="I10534" s="1">
        <v>2</v>
      </c>
      <c r="J10534" s="1">
        <v>2023</v>
      </c>
      <c r="K10534" s="1">
        <v>520468</v>
      </c>
      <c r="L10534" s="1">
        <v>0</v>
      </c>
      <c r="M10534" s="1">
        <f t="array" ref="M10534">SUMPRODUCT(MAX(ISNUMBER(SEARCH('Class Rules'!$B$6:$B$85,$E10534))*ISNUMBER(SEARCH('Class Rules'!$C$6:$C$85,$F10534))*'Class Rules'!$A$6:$A$85))</f>
        <v>0</v>
      </c>
      <c r="N10534" s="1" t="str">
        <f t="array" ref="N10534">IF($M10534=0,'Class Rules'!$D$3,INDEX('Class Rules'!$D$6:$D$85,MATCH($M10534,'Class Rules'!$A$6:$A$85,0)))</f>
        <v>Passenger LDV</v>
      </c>
      <c r="O10534" s="1" t="str">
        <f t="array" ref="O10534">IF(SUMPRODUCT(MAX(ISNUMBER(SEARCH(Fuel_Rules!$A$6:$A$30,$E10534))*ISNUMBER(SEARCH(Fuel_Rules!$B$6:$B$30,$F10534))*(Fuel_Rules!$A$6:$A$30&lt;&gt;"")))&gt;0,"Plug-in hybrid",IF($G10534="Diesel","Diesel","Gasoline"))</f>
        <v>Plug-in hybrid</v>
      </c>
    </row>
    <row r="10535" spans="1:15" ht="15" customHeight="1" x14ac:dyDescent="0.25">
      <c r="A10535" s="1">
        <v>2022</v>
      </c>
      <c r="B10535" s="1" t="s">
        <v>12135</v>
      </c>
      <c r="C10535" s="1" t="s">
        <v>9828</v>
      </c>
      <c r="D10535" s="1" t="s">
        <v>13213</v>
      </c>
      <c r="E10535" s="1" t="s">
        <v>3050</v>
      </c>
      <c r="F10535" s="1" t="s">
        <v>9830</v>
      </c>
      <c r="G10535" s="1" t="s">
        <v>103</v>
      </c>
      <c r="H10535" s="1" t="s">
        <v>298</v>
      </c>
      <c r="I10535" s="1">
        <v>2</v>
      </c>
      <c r="J10535" s="1">
        <v>2023</v>
      </c>
      <c r="K10535" s="1">
        <v>492361</v>
      </c>
      <c r="L10535" s="1">
        <v>0</v>
      </c>
      <c r="M10535" s="1">
        <f t="array" ref="M10535">SUMPRODUCT(MAX(ISNUMBER(SEARCH('Class Rules'!$B$6:$B$85,$E10535))*ISNUMBER(SEARCH('Class Rules'!$C$6:$C$85,$F10535))*'Class Rules'!$A$6:$A$85))</f>
        <v>0</v>
      </c>
      <c r="N10535" s="1" t="str">
        <f t="array" ref="N10535">IF($M10535=0,'Class Rules'!$D$3,INDEX('Class Rules'!$D$6:$D$85,MATCH($M10535,'Class Rules'!$A$6:$A$85,0)))</f>
        <v>Passenger LDV</v>
      </c>
      <c r="O10535" s="1" t="str">
        <f t="array" ref="O10535">IF(SUMPRODUCT(MAX(ISNUMBER(SEARCH(Fuel_Rules!$A$6:$A$30,$E10535))*ISNUMBER(SEARCH(Fuel_Rules!$B$6:$B$30,$F10535))*(Fuel_Rules!$A$6:$A$30&lt;&gt;"")))&gt;0,"Plug-in hybrid",IF($G10535="Diesel","Diesel","Gasoline"))</f>
        <v>Plug-in hybrid</v>
      </c>
    </row>
    <row r="10536" spans="1:15" ht="15" customHeight="1" x14ac:dyDescent="0.25">
      <c r="A10536" s="1">
        <v>2022</v>
      </c>
      <c r="B10536" s="1" t="s">
        <v>12135</v>
      </c>
      <c r="C10536" s="1" t="s">
        <v>9832</v>
      </c>
      <c r="D10536" s="1" t="s">
        <v>13214</v>
      </c>
      <c r="E10536" s="1" t="s">
        <v>3050</v>
      </c>
      <c r="F10536" s="1" t="s">
        <v>9834</v>
      </c>
      <c r="G10536" s="1" t="s">
        <v>103</v>
      </c>
      <c r="H10536" s="1" t="s">
        <v>298</v>
      </c>
      <c r="I10536" s="1">
        <v>2</v>
      </c>
      <c r="J10536" s="1">
        <v>2023</v>
      </c>
      <c r="K10536" s="1">
        <v>469276</v>
      </c>
      <c r="L10536" s="1">
        <v>0</v>
      </c>
      <c r="M10536" s="1">
        <f t="array" ref="M10536">SUMPRODUCT(MAX(ISNUMBER(SEARCH('Class Rules'!$B$6:$B$85,$E10536))*ISNUMBER(SEARCH('Class Rules'!$C$6:$C$85,$F10536))*'Class Rules'!$A$6:$A$85))</f>
        <v>0</v>
      </c>
      <c r="N10536" s="1" t="str">
        <f t="array" ref="N10536">IF($M10536=0,'Class Rules'!$D$3,INDEX('Class Rules'!$D$6:$D$85,MATCH($M10536,'Class Rules'!$A$6:$A$85,0)))</f>
        <v>Passenger LDV</v>
      </c>
      <c r="O10536" s="1" t="str">
        <f t="array" ref="O10536">IF(SUMPRODUCT(MAX(ISNUMBER(SEARCH(Fuel_Rules!$A$6:$A$30,$E10536))*ISNUMBER(SEARCH(Fuel_Rules!$B$6:$B$30,$F10536))*(Fuel_Rules!$A$6:$A$30&lt;&gt;"")))&gt;0,"Plug-in hybrid",IF($G10536="Diesel","Diesel","Gasoline"))</f>
        <v>Plug-in hybrid</v>
      </c>
    </row>
    <row r="10537" spans="1:15" ht="15" customHeight="1" x14ac:dyDescent="0.25">
      <c r="A10537" s="1">
        <v>2022</v>
      </c>
      <c r="B10537" s="1" t="s">
        <v>12135</v>
      </c>
      <c r="C10537" s="1" t="s">
        <v>9832</v>
      </c>
      <c r="D10537" s="1" t="s">
        <v>13215</v>
      </c>
      <c r="E10537" s="1" t="s">
        <v>3050</v>
      </c>
      <c r="F10537" s="1" t="s">
        <v>9834</v>
      </c>
      <c r="G10537" s="1" t="s">
        <v>103</v>
      </c>
      <c r="H10537" s="1" t="s">
        <v>298</v>
      </c>
      <c r="I10537" s="1">
        <v>2</v>
      </c>
      <c r="J10537" s="1">
        <v>2023</v>
      </c>
      <c r="K10537" s="1">
        <v>443552</v>
      </c>
      <c r="L10537" s="1">
        <v>0</v>
      </c>
      <c r="M10537" s="1">
        <f t="array" ref="M10537">SUMPRODUCT(MAX(ISNUMBER(SEARCH('Class Rules'!$B$6:$B$85,$E10537))*ISNUMBER(SEARCH('Class Rules'!$C$6:$C$85,$F10537))*'Class Rules'!$A$6:$A$85))</f>
        <v>0</v>
      </c>
      <c r="N10537" s="1" t="str">
        <f t="array" ref="N10537">IF($M10537=0,'Class Rules'!$D$3,INDEX('Class Rules'!$D$6:$D$85,MATCH($M10537,'Class Rules'!$A$6:$A$85,0)))</f>
        <v>Passenger LDV</v>
      </c>
      <c r="O10537" s="1" t="str">
        <f t="array" ref="O10537">IF(SUMPRODUCT(MAX(ISNUMBER(SEARCH(Fuel_Rules!$A$6:$A$30,$E10537))*ISNUMBER(SEARCH(Fuel_Rules!$B$6:$B$30,$F10537))*(Fuel_Rules!$A$6:$A$30&lt;&gt;"")))&gt;0,"Plug-in hybrid",IF($G10537="Diesel","Diesel","Gasoline"))</f>
        <v>Plug-in hybrid</v>
      </c>
    </row>
    <row r="10538" spans="1:15" ht="15" customHeight="1" x14ac:dyDescent="0.25">
      <c r="A10538" s="1">
        <v>2022</v>
      </c>
      <c r="B10538" s="1" t="s">
        <v>12135</v>
      </c>
      <c r="C10538" s="1" t="s">
        <v>9836</v>
      </c>
      <c r="D10538" s="1" t="s">
        <v>13216</v>
      </c>
      <c r="E10538" s="1" t="s">
        <v>3050</v>
      </c>
      <c r="F10538" s="1" t="s">
        <v>9838</v>
      </c>
      <c r="G10538" s="1" t="s">
        <v>103</v>
      </c>
      <c r="H10538" s="1" t="s">
        <v>298</v>
      </c>
      <c r="I10538" s="1">
        <v>2</v>
      </c>
      <c r="J10538" s="1">
        <v>2023</v>
      </c>
      <c r="K10538" s="1">
        <v>443153</v>
      </c>
      <c r="L10538" s="1">
        <v>0</v>
      </c>
      <c r="M10538" s="1">
        <f t="array" ref="M10538">SUMPRODUCT(MAX(ISNUMBER(SEARCH('Class Rules'!$B$6:$B$85,$E10538))*ISNUMBER(SEARCH('Class Rules'!$C$6:$C$85,$F10538))*'Class Rules'!$A$6:$A$85))</f>
        <v>0</v>
      </c>
      <c r="N10538" s="1" t="str">
        <f t="array" ref="N10538">IF($M10538=0,'Class Rules'!$D$3,INDEX('Class Rules'!$D$6:$D$85,MATCH($M10538,'Class Rules'!$A$6:$A$85,0)))</f>
        <v>Passenger LDV</v>
      </c>
      <c r="O10538" s="1" t="str">
        <f t="array" ref="O10538">IF(SUMPRODUCT(MAX(ISNUMBER(SEARCH(Fuel_Rules!$A$6:$A$30,$E10538))*ISNUMBER(SEARCH(Fuel_Rules!$B$6:$B$30,$F10538))*(Fuel_Rules!$A$6:$A$30&lt;&gt;"")))&gt;0,"Plug-in hybrid",IF($G10538="Diesel","Diesel","Gasoline"))</f>
        <v>Plug-in hybrid</v>
      </c>
    </row>
    <row r="10539" spans="1:15" ht="15" customHeight="1" x14ac:dyDescent="0.25">
      <c r="A10539" s="1">
        <v>2022</v>
      </c>
      <c r="B10539" s="1" t="s">
        <v>12135</v>
      </c>
      <c r="C10539" s="1" t="s">
        <v>9836</v>
      </c>
      <c r="D10539" s="1" t="s">
        <v>13217</v>
      </c>
      <c r="E10539" s="1" t="s">
        <v>3050</v>
      </c>
      <c r="F10539" s="1" t="s">
        <v>9838</v>
      </c>
      <c r="G10539" s="1" t="s">
        <v>103</v>
      </c>
      <c r="H10539" s="1" t="s">
        <v>298</v>
      </c>
      <c r="I10539" s="1">
        <v>2</v>
      </c>
      <c r="J10539" s="1">
        <v>2023</v>
      </c>
      <c r="K10539" s="1">
        <v>416875</v>
      </c>
      <c r="L10539" s="1">
        <v>0</v>
      </c>
      <c r="M10539" s="1">
        <f t="array" ref="M10539">SUMPRODUCT(MAX(ISNUMBER(SEARCH('Class Rules'!$B$6:$B$85,$E10539))*ISNUMBER(SEARCH('Class Rules'!$C$6:$C$85,$F10539))*'Class Rules'!$A$6:$A$85))</f>
        <v>0</v>
      </c>
      <c r="N10539" s="1" t="str">
        <f t="array" ref="N10539">IF($M10539=0,'Class Rules'!$D$3,INDEX('Class Rules'!$D$6:$D$85,MATCH($M10539,'Class Rules'!$A$6:$A$85,0)))</f>
        <v>Passenger LDV</v>
      </c>
      <c r="O10539" s="1" t="str">
        <f t="array" ref="O10539">IF(SUMPRODUCT(MAX(ISNUMBER(SEARCH(Fuel_Rules!$A$6:$A$30,$E10539))*ISNUMBER(SEARCH(Fuel_Rules!$B$6:$B$30,$F10539))*(Fuel_Rules!$A$6:$A$30&lt;&gt;"")))&gt;0,"Plug-in hybrid",IF($G10539="Diesel","Diesel","Gasoline"))</f>
        <v>Plug-in hybrid</v>
      </c>
    </row>
    <row r="10540" spans="1:15" ht="15" customHeight="1" x14ac:dyDescent="0.25">
      <c r="A10540" s="1">
        <v>2022</v>
      </c>
      <c r="B10540" s="1" t="s">
        <v>12135</v>
      </c>
      <c r="C10540" s="1" t="s">
        <v>9840</v>
      </c>
      <c r="D10540" s="1" t="s">
        <v>13218</v>
      </c>
      <c r="E10540" s="1" t="s">
        <v>3050</v>
      </c>
      <c r="F10540" s="1" t="s">
        <v>9842</v>
      </c>
      <c r="G10540" s="1" t="s">
        <v>103</v>
      </c>
      <c r="H10540" s="1" t="s">
        <v>298</v>
      </c>
      <c r="I10540" s="1">
        <v>2</v>
      </c>
      <c r="J10540" s="1">
        <v>2023</v>
      </c>
      <c r="K10540" s="1">
        <v>431928</v>
      </c>
      <c r="L10540" s="1">
        <v>0</v>
      </c>
      <c r="M10540" s="1">
        <f t="array" ref="M10540">SUMPRODUCT(MAX(ISNUMBER(SEARCH('Class Rules'!$B$6:$B$85,$E10540))*ISNUMBER(SEARCH('Class Rules'!$C$6:$C$85,$F10540))*'Class Rules'!$A$6:$A$85))</f>
        <v>0</v>
      </c>
      <c r="N10540" s="1" t="str">
        <f t="array" ref="N10540">IF($M10540=0,'Class Rules'!$D$3,INDEX('Class Rules'!$D$6:$D$85,MATCH($M10540,'Class Rules'!$A$6:$A$85,0)))</f>
        <v>Passenger LDV</v>
      </c>
      <c r="O10540" s="1" t="str">
        <f t="array" ref="O10540">IF(SUMPRODUCT(MAX(ISNUMBER(SEARCH(Fuel_Rules!$A$6:$A$30,$E10540))*ISNUMBER(SEARCH(Fuel_Rules!$B$6:$B$30,$F10540))*(Fuel_Rules!$A$6:$A$30&lt;&gt;"")))&gt;0,"Plug-in hybrid",IF($G10540="Diesel","Diesel","Gasoline"))</f>
        <v>Plug-in hybrid</v>
      </c>
    </row>
    <row r="10541" spans="1:15" ht="15" customHeight="1" x14ac:dyDescent="0.25">
      <c r="A10541" s="1">
        <v>2022</v>
      </c>
      <c r="B10541" s="1" t="s">
        <v>12135</v>
      </c>
      <c r="C10541" s="1" t="s">
        <v>9840</v>
      </c>
      <c r="D10541" s="1" t="s">
        <v>13219</v>
      </c>
      <c r="E10541" s="1" t="s">
        <v>3050</v>
      </c>
      <c r="F10541" s="1" t="s">
        <v>9842</v>
      </c>
      <c r="G10541" s="1" t="s">
        <v>103</v>
      </c>
      <c r="H10541" s="1" t="s">
        <v>298</v>
      </c>
      <c r="I10541" s="1">
        <v>2</v>
      </c>
      <c r="J10541" s="1">
        <v>2023</v>
      </c>
      <c r="K10541" s="1">
        <v>407142</v>
      </c>
      <c r="L10541" s="1">
        <v>0</v>
      </c>
      <c r="M10541" s="1">
        <f t="array" ref="M10541">SUMPRODUCT(MAX(ISNUMBER(SEARCH('Class Rules'!$B$6:$B$85,$E10541))*ISNUMBER(SEARCH('Class Rules'!$C$6:$C$85,$F10541))*'Class Rules'!$A$6:$A$85))</f>
        <v>0</v>
      </c>
      <c r="N10541" s="1" t="str">
        <f t="array" ref="N10541">IF($M10541=0,'Class Rules'!$D$3,INDEX('Class Rules'!$D$6:$D$85,MATCH($M10541,'Class Rules'!$A$6:$A$85,0)))</f>
        <v>Passenger LDV</v>
      </c>
      <c r="O10541" s="1" t="str">
        <f t="array" ref="O10541">IF(SUMPRODUCT(MAX(ISNUMBER(SEARCH(Fuel_Rules!$A$6:$A$30,$E10541))*ISNUMBER(SEARCH(Fuel_Rules!$B$6:$B$30,$F10541))*(Fuel_Rules!$A$6:$A$30&lt;&gt;"")))&gt;0,"Plug-in hybrid",IF($G10541="Diesel","Diesel","Gasoline"))</f>
        <v>Plug-in hybrid</v>
      </c>
    </row>
    <row r="10542" spans="1:15" ht="15" customHeight="1" x14ac:dyDescent="0.25">
      <c r="A10542" s="1">
        <v>2022</v>
      </c>
      <c r="B10542" s="1" t="s">
        <v>12135</v>
      </c>
      <c r="C10542" s="1" t="s">
        <v>9844</v>
      </c>
      <c r="D10542" s="1" t="s">
        <v>13220</v>
      </c>
      <c r="E10542" s="1" t="s">
        <v>3050</v>
      </c>
      <c r="F10542" s="1" t="s">
        <v>9846</v>
      </c>
      <c r="G10542" s="1" t="s">
        <v>103</v>
      </c>
      <c r="H10542" s="1" t="s">
        <v>298</v>
      </c>
      <c r="I10542" s="1">
        <v>2</v>
      </c>
      <c r="J10542" s="1">
        <v>2023</v>
      </c>
      <c r="K10542" s="1">
        <v>403329</v>
      </c>
      <c r="L10542" s="1">
        <v>0</v>
      </c>
      <c r="M10542" s="1">
        <f t="array" ref="M10542">SUMPRODUCT(MAX(ISNUMBER(SEARCH('Class Rules'!$B$6:$B$85,$E10542))*ISNUMBER(SEARCH('Class Rules'!$C$6:$C$85,$F10542))*'Class Rules'!$A$6:$A$85))</f>
        <v>0</v>
      </c>
      <c r="N10542" s="1" t="str">
        <f t="array" ref="N10542">IF($M10542=0,'Class Rules'!$D$3,INDEX('Class Rules'!$D$6:$D$85,MATCH($M10542,'Class Rules'!$A$6:$A$85,0)))</f>
        <v>Passenger LDV</v>
      </c>
      <c r="O10542" s="1" t="str">
        <f t="array" ref="O10542">IF(SUMPRODUCT(MAX(ISNUMBER(SEARCH(Fuel_Rules!$A$6:$A$30,$E10542))*ISNUMBER(SEARCH(Fuel_Rules!$B$6:$B$30,$F10542))*(Fuel_Rules!$A$6:$A$30&lt;&gt;"")))&gt;0,"Plug-in hybrid",IF($G10542="Diesel","Diesel","Gasoline"))</f>
        <v>Plug-in hybrid</v>
      </c>
    </row>
    <row r="10543" spans="1:15" ht="15" customHeight="1" x14ac:dyDescent="0.25">
      <c r="A10543" s="1">
        <v>2022</v>
      </c>
      <c r="B10543" s="1" t="s">
        <v>12135</v>
      </c>
      <c r="C10543" s="1" t="s">
        <v>9844</v>
      </c>
      <c r="D10543" s="1" t="s">
        <v>13221</v>
      </c>
      <c r="E10543" s="1" t="s">
        <v>3050</v>
      </c>
      <c r="F10543" s="1" t="s">
        <v>9846</v>
      </c>
      <c r="G10543" s="1" t="s">
        <v>103</v>
      </c>
      <c r="H10543" s="1" t="s">
        <v>298</v>
      </c>
      <c r="I10543" s="1">
        <v>2</v>
      </c>
      <c r="J10543" s="1">
        <v>2023</v>
      </c>
      <c r="K10543" s="1">
        <v>378737</v>
      </c>
      <c r="L10543" s="1">
        <v>0</v>
      </c>
      <c r="M10543" s="1">
        <f t="array" ref="M10543">SUMPRODUCT(MAX(ISNUMBER(SEARCH('Class Rules'!$B$6:$B$85,$E10543))*ISNUMBER(SEARCH('Class Rules'!$C$6:$C$85,$F10543))*'Class Rules'!$A$6:$A$85))</f>
        <v>0</v>
      </c>
      <c r="N10543" s="1" t="str">
        <f t="array" ref="N10543">IF($M10543=0,'Class Rules'!$D$3,INDEX('Class Rules'!$D$6:$D$85,MATCH($M10543,'Class Rules'!$A$6:$A$85,0)))</f>
        <v>Passenger LDV</v>
      </c>
      <c r="O10543" s="1" t="str">
        <f t="array" ref="O10543">IF(SUMPRODUCT(MAX(ISNUMBER(SEARCH(Fuel_Rules!$A$6:$A$30,$E10543))*ISNUMBER(SEARCH(Fuel_Rules!$B$6:$B$30,$F10543))*(Fuel_Rules!$A$6:$A$30&lt;&gt;"")))&gt;0,"Plug-in hybrid",IF($G10543="Diesel","Diesel","Gasoline"))</f>
        <v>Plug-in hybrid</v>
      </c>
    </row>
    <row r="10544" spans="1:15" ht="15" customHeight="1" x14ac:dyDescent="0.25">
      <c r="A10544" s="1">
        <v>2022</v>
      </c>
      <c r="B10544" s="1" t="s">
        <v>12135</v>
      </c>
      <c r="C10544" s="1" t="s">
        <v>3115</v>
      </c>
      <c r="D10544" s="1" t="s">
        <v>13222</v>
      </c>
      <c r="E10544" s="1" t="s">
        <v>3117</v>
      </c>
      <c r="F10544" s="1" t="s">
        <v>3118</v>
      </c>
      <c r="G10544" s="1" t="s">
        <v>103</v>
      </c>
      <c r="H10544" s="1" t="s">
        <v>298</v>
      </c>
      <c r="I10544" s="1">
        <v>1.6</v>
      </c>
      <c r="J10544" s="1">
        <v>2023</v>
      </c>
      <c r="K10544" s="1">
        <v>79793</v>
      </c>
      <c r="L10544" s="1">
        <v>0</v>
      </c>
      <c r="M10544" s="1">
        <f t="array" ref="M10544">SUMPRODUCT(MAX(ISNUMBER(SEARCH('Class Rules'!$B$6:$B$85,$E10544))*ISNUMBER(SEARCH('Class Rules'!$C$6:$C$85,$F10544))*'Class Rules'!$A$6:$A$85))</f>
        <v>0</v>
      </c>
      <c r="N10544" s="1" t="str">
        <f t="array" ref="N10544">IF($M10544=0,'Class Rules'!$D$3,INDEX('Class Rules'!$D$6:$D$85,MATCH($M10544,'Class Rules'!$A$6:$A$85,0)))</f>
        <v>Passenger LDV</v>
      </c>
      <c r="O10544" s="1" t="str">
        <f t="array" ref="O10544">IF(SUMPRODUCT(MAX(ISNUMBER(SEARCH(Fuel_Rules!$A$6:$A$30,$E10544))*ISNUMBER(SEARCH(Fuel_Rules!$B$6:$B$30,$F10544))*(Fuel_Rules!$A$6:$A$30&lt;&gt;"")))&gt;0,"Plug-in hybrid",IF($G10544="Diesel","Diesel","Gasoline"))</f>
        <v>Gasoline</v>
      </c>
    </row>
    <row r="10545" spans="1:15" ht="15" customHeight="1" x14ac:dyDescent="0.25">
      <c r="A10545" s="1">
        <v>2022</v>
      </c>
      <c r="B10545" s="1" t="s">
        <v>12135</v>
      </c>
      <c r="C10545" s="1" t="s">
        <v>3119</v>
      </c>
      <c r="D10545" s="1" t="s">
        <v>13223</v>
      </c>
      <c r="E10545" s="1" t="s">
        <v>3117</v>
      </c>
      <c r="F10545" s="1" t="s">
        <v>3121</v>
      </c>
      <c r="G10545" s="1" t="s">
        <v>103</v>
      </c>
      <c r="H10545" s="1" t="s">
        <v>298</v>
      </c>
      <c r="I10545" s="1">
        <v>1</v>
      </c>
      <c r="J10545" s="1">
        <v>2023</v>
      </c>
      <c r="K10545" s="1">
        <v>204000</v>
      </c>
      <c r="L10545" s="1">
        <v>0</v>
      </c>
      <c r="M10545" s="1">
        <f t="array" ref="M10545">SUMPRODUCT(MAX(ISNUMBER(SEARCH('Class Rules'!$B$6:$B$85,$E10545))*ISNUMBER(SEARCH('Class Rules'!$C$6:$C$85,$F10545))*'Class Rules'!$A$6:$A$85))</f>
        <v>0</v>
      </c>
      <c r="N10545" s="1" t="str">
        <f t="array" ref="N10545">IF($M10545=0,'Class Rules'!$D$3,INDEX('Class Rules'!$D$6:$D$85,MATCH($M10545,'Class Rules'!$A$6:$A$85,0)))</f>
        <v>Passenger LDV</v>
      </c>
      <c r="O10545" s="1" t="str">
        <f t="array" ref="O10545">IF(SUMPRODUCT(MAX(ISNUMBER(SEARCH(Fuel_Rules!$A$6:$A$30,$E10545))*ISNUMBER(SEARCH(Fuel_Rules!$B$6:$B$30,$F10545))*(Fuel_Rules!$A$6:$A$30&lt;&gt;"")))&gt;0,"Plug-in hybrid",IF($G10545="Diesel","Diesel","Gasoline"))</f>
        <v>Gasoline</v>
      </c>
    </row>
    <row r="10546" spans="1:15" ht="15" customHeight="1" x14ac:dyDescent="0.25">
      <c r="A10546" s="1">
        <v>2022</v>
      </c>
      <c r="B10546" s="1" t="s">
        <v>12135</v>
      </c>
      <c r="C10546" s="1" t="s">
        <v>11022</v>
      </c>
      <c r="D10546" s="1" t="s">
        <v>13224</v>
      </c>
      <c r="E10546" s="1" t="s">
        <v>3117</v>
      </c>
      <c r="F10546" s="1" t="s">
        <v>11024</v>
      </c>
      <c r="G10546" s="1" t="s">
        <v>103</v>
      </c>
      <c r="H10546" s="1" t="s">
        <v>298</v>
      </c>
      <c r="I10546" s="1">
        <v>1</v>
      </c>
      <c r="J10546" s="1">
        <v>2023</v>
      </c>
      <c r="K10546" s="1">
        <v>254000</v>
      </c>
      <c r="L10546" s="1">
        <v>0</v>
      </c>
      <c r="M10546" s="1">
        <f t="array" ref="M10546">SUMPRODUCT(MAX(ISNUMBER(SEARCH('Class Rules'!$B$6:$B$85,$E10546))*ISNUMBER(SEARCH('Class Rules'!$C$6:$C$85,$F10546))*'Class Rules'!$A$6:$A$85))</f>
        <v>0</v>
      </c>
      <c r="N10546" s="1" t="str">
        <f t="array" ref="N10546">IF($M10546=0,'Class Rules'!$D$3,INDEX('Class Rules'!$D$6:$D$85,MATCH($M10546,'Class Rules'!$A$6:$A$85,0)))</f>
        <v>Passenger LDV</v>
      </c>
      <c r="O10546" s="1" t="str">
        <f t="array" ref="O10546">IF(SUMPRODUCT(MAX(ISNUMBER(SEARCH(Fuel_Rules!$A$6:$A$30,$E10546))*ISNUMBER(SEARCH(Fuel_Rules!$B$6:$B$30,$F10546))*(Fuel_Rules!$A$6:$A$30&lt;&gt;"")))&gt;0,"Plug-in hybrid",IF($G10546="Diesel","Diesel","Gasoline"))</f>
        <v>Gasoline</v>
      </c>
    </row>
    <row r="10547" spans="1:15" ht="15" customHeight="1" x14ac:dyDescent="0.25">
      <c r="A10547" s="1">
        <v>2022</v>
      </c>
      <c r="B10547" s="1" t="s">
        <v>12135</v>
      </c>
      <c r="C10547" s="1" t="s">
        <v>3122</v>
      </c>
      <c r="D10547" s="1" t="s">
        <v>13225</v>
      </c>
      <c r="E10547" s="1" t="s">
        <v>3124</v>
      </c>
      <c r="F10547" s="1" t="s">
        <v>3125</v>
      </c>
      <c r="G10547" s="1" t="s">
        <v>103</v>
      </c>
      <c r="H10547" s="1" t="s">
        <v>298</v>
      </c>
      <c r="I10547" s="1">
        <v>1.6</v>
      </c>
      <c r="J10547" s="1">
        <v>2023</v>
      </c>
      <c r="K10547" s="1">
        <v>105985</v>
      </c>
      <c r="L10547" s="1">
        <v>0</v>
      </c>
      <c r="M10547" s="1">
        <f t="array" ref="M10547">SUMPRODUCT(MAX(ISNUMBER(SEARCH('Class Rules'!$B$6:$B$85,$E10547))*ISNUMBER(SEARCH('Class Rules'!$C$6:$C$85,$F10547))*'Class Rules'!$A$6:$A$85))</f>
        <v>0</v>
      </c>
      <c r="N10547" s="1" t="str">
        <f t="array" ref="N10547">IF($M10547=0,'Class Rules'!$D$3,INDEX('Class Rules'!$D$6:$D$85,MATCH($M10547,'Class Rules'!$A$6:$A$85,0)))</f>
        <v>Passenger LDV</v>
      </c>
      <c r="O10547" s="1" t="str">
        <f t="array" ref="O10547">IF(SUMPRODUCT(MAX(ISNUMBER(SEARCH(Fuel_Rules!$A$6:$A$30,$E10547))*ISNUMBER(SEARCH(Fuel_Rules!$B$6:$B$30,$F10547))*(Fuel_Rules!$A$6:$A$30&lt;&gt;"")))&gt;0,"Plug-in hybrid",IF($G10547="Diesel","Diesel","Gasoline"))</f>
        <v>Gasoline</v>
      </c>
    </row>
    <row r="10548" spans="1:15" ht="15" customHeight="1" x14ac:dyDescent="0.25">
      <c r="A10548" s="1">
        <v>2022</v>
      </c>
      <c r="B10548" s="1" t="s">
        <v>12135</v>
      </c>
      <c r="C10548" s="1" t="s">
        <v>3122</v>
      </c>
      <c r="D10548" s="1" t="s">
        <v>13226</v>
      </c>
      <c r="E10548" s="1" t="s">
        <v>3124</v>
      </c>
      <c r="F10548" s="1" t="s">
        <v>3125</v>
      </c>
      <c r="G10548" s="1" t="s">
        <v>103</v>
      </c>
      <c r="H10548" s="1" t="s">
        <v>298</v>
      </c>
      <c r="I10548" s="1">
        <v>1.6</v>
      </c>
      <c r="J10548" s="1">
        <v>2023</v>
      </c>
      <c r="K10548" s="1">
        <v>89895</v>
      </c>
      <c r="L10548" s="1">
        <v>0</v>
      </c>
      <c r="M10548" s="1">
        <f t="array" ref="M10548">SUMPRODUCT(MAX(ISNUMBER(SEARCH('Class Rules'!$B$6:$B$85,$E10548))*ISNUMBER(SEARCH('Class Rules'!$C$6:$C$85,$F10548))*'Class Rules'!$A$6:$A$85))</f>
        <v>0</v>
      </c>
      <c r="N10548" s="1" t="str">
        <f t="array" ref="N10548">IF($M10548=0,'Class Rules'!$D$3,INDEX('Class Rules'!$D$6:$D$85,MATCH($M10548,'Class Rules'!$A$6:$A$85,0)))</f>
        <v>Passenger LDV</v>
      </c>
      <c r="O10548" s="1" t="str">
        <f t="array" ref="O10548">IF(SUMPRODUCT(MAX(ISNUMBER(SEARCH(Fuel_Rules!$A$6:$A$30,$E10548))*ISNUMBER(SEARCH(Fuel_Rules!$B$6:$B$30,$F10548))*(Fuel_Rules!$A$6:$A$30&lt;&gt;"")))&gt;0,"Plug-in hybrid",IF($G10548="Diesel","Diesel","Gasoline"))</f>
        <v>Gasoline</v>
      </c>
    </row>
    <row r="10549" spans="1:15" ht="15" customHeight="1" x14ac:dyDescent="0.25">
      <c r="A10549" s="1">
        <v>2022</v>
      </c>
      <c r="B10549" s="1" t="s">
        <v>13227</v>
      </c>
      <c r="C10549" s="1" t="s">
        <v>294</v>
      </c>
      <c r="D10549" s="1" t="s">
        <v>13228</v>
      </c>
      <c r="E10549" s="1" t="s">
        <v>296</v>
      </c>
      <c r="F10549" s="1" t="s">
        <v>297</v>
      </c>
      <c r="G10549" s="1" t="s">
        <v>105</v>
      </c>
      <c r="H10549" s="1" t="s">
        <v>298</v>
      </c>
      <c r="I10549" s="1">
        <v>2.8</v>
      </c>
      <c r="J10549" s="1">
        <v>2023</v>
      </c>
      <c r="K10549" s="1">
        <v>465985</v>
      </c>
      <c r="L10549" s="1">
        <v>0</v>
      </c>
      <c r="M10549" s="1">
        <f t="array" ref="M10549">SUMPRODUCT(MAX(ISNUMBER(SEARCH('Class Rules'!$B$6:$B$85,$E10549))*ISNUMBER(SEARCH('Class Rules'!$C$6:$C$85,$F10549))*'Class Rules'!$A$6:$A$85))</f>
        <v>36</v>
      </c>
      <c r="N10549" s="1" t="str">
        <f t="array" ref="N10549">IF($M10549=0,'Class Rules'!$D$3,INDEX('Class Rules'!$D$6:$D$85,MATCH($M10549,'Class Rules'!$A$6:$A$85,0)))</f>
        <v>Freight LDV</v>
      </c>
      <c r="O10549" s="1" t="str">
        <f t="array" ref="O10549">IF(SUMPRODUCT(MAX(ISNUMBER(SEARCH(Fuel_Rules!$A$6:$A$30,$E10549))*ISNUMBER(SEARCH(Fuel_Rules!$B$6:$B$30,$F10549))*(Fuel_Rules!$A$6:$A$30&lt;&gt;"")))&gt;0,"Plug-in hybrid",IF($G10549="Diesel","Diesel","Gasoline"))</f>
        <v>Diesel</v>
      </c>
    </row>
    <row r="10550" spans="1:15" ht="15" customHeight="1" x14ac:dyDescent="0.25">
      <c r="A10550" s="1">
        <v>2022</v>
      </c>
      <c r="B10550" s="1" t="s">
        <v>13227</v>
      </c>
      <c r="C10550" s="1" t="s">
        <v>299</v>
      </c>
      <c r="D10550" s="1" t="s">
        <v>13229</v>
      </c>
      <c r="E10550" s="1" t="s">
        <v>296</v>
      </c>
      <c r="F10550" s="1" t="s">
        <v>301</v>
      </c>
      <c r="G10550" s="1" t="s">
        <v>105</v>
      </c>
      <c r="H10550" s="1" t="s">
        <v>298</v>
      </c>
      <c r="I10550" s="1">
        <v>2.8</v>
      </c>
      <c r="J10550" s="1">
        <v>2023</v>
      </c>
      <c r="K10550" s="1">
        <v>495665</v>
      </c>
      <c r="L10550" s="1">
        <v>0</v>
      </c>
      <c r="M10550" s="1">
        <f t="array" ref="M10550">SUMPRODUCT(MAX(ISNUMBER(SEARCH('Class Rules'!$B$6:$B$85,$E10550))*ISNUMBER(SEARCH('Class Rules'!$C$6:$C$85,$F10550))*'Class Rules'!$A$6:$A$85))</f>
        <v>37</v>
      </c>
      <c r="N10550" s="1" t="str">
        <f t="array" ref="N10550">IF($M10550=0,'Class Rules'!$D$3,INDEX('Class Rules'!$D$6:$D$85,MATCH($M10550,'Class Rules'!$A$6:$A$85,0)))</f>
        <v>Freight LDV</v>
      </c>
      <c r="O10550" s="1" t="str">
        <f t="array" ref="O10550">IF(SUMPRODUCT(MAX(ISNUMBER(SEARCH(Fuel_Rules!$A$6:$A$30,$E10550))*ISNUMBER(SEARCH(Fuel_Rules!$B$6:$B$30,$F10550))*(Fuel_Rules!$A$6:$A$30&lt;&gt;"")))&gt;0,"Plug-in hybrid",IF($G10550="Diesel","Diesel","Gasoline"))</f>
        <v>Diesel</v>
      </c>
    </row>
    <row r="10551" spans="1:15" ht="15" customHeight="1" x14ac:dyDescent="0.25">
      <c r="A10551" s="1">
        <v>2022</v>
      </c>
      <c r="B10551" s="1" t="s">
        <v>13227</v>
      </c>
      <c r="C10551" s="1" t="s">
        <v>302</v>
      </c>
      <c r="D10551" s="1" t="s">
        <v>13230</v>
      </c>
      <c r="E10551" s="1" t="s">
        <v>296</v>
      </c>
      <c r="F10551" s="1" t="s">
        <v>304</v>
      </c>
      <c r="G10551" s="1" t="s">
        <v>105</v>
      </c>
      <c r="H10551" s="1" t="s">
        <v>298</v>
      </c>
      <c r="I10551" s="1">
        <v>2.8</v>
      </c>
      <c r="J10551" s="1">
        <v>2023</v>
      </c>
      <c r="K10551" s="1">
        <v>582115</v>
      </c>
      <c r="L10551" s="1">
        <v>0</v>
      </c>
      <c r="M10551" s="1">
        <f t="array" ref="M10551">SUMPRODUCT(MAX(ISNUMBER(SEARCH('Class Rules'!$B$6:$B$85,$E10551))*ISNUMBER(SEARCH('Class Rules'!$C$6:$C$85,$F10551))*'Class Rules'!$A$6:$A$85))</f>
        <v>68</v>
      </c>
      <c r="N10551" s="1" t="str">
        <f t="array" ref="N10551">IF($M10551=0,'Class Rules'!$D$3,INDEX('Class Rules'!$D$6:$D$85,MATCH($M10551,'Class Rules'!$A$6:$A$85,0)))</f>
        <v>Passenger HDV</v>
      </c>
      <c r="O10551" s="1" t="str">
        <f t="array" ref="O10551">IF(SUMPRODUCT(MAX(ISNUMBER(SEARCH(Fuel_Rules!$A$6:$A$30,$E10551))*ISNUMBER(SEARCH(Fuel_Rules!$B$6:$B$30,$F10551))*(Fuel_Rules!$A$6:$A$30&lt;&gt;"")))&gt;0,"Plug-in hybrid",IF($G10551="Diesel","Diesel","Gasoline"))</f>
        <v>Diesel</v>
      </c>
    </row>
    <row r="10552" spans="1:15" ht="15" customHeight="1" x14ac:dyDescent="0.25">
      <c r="A10552" s="1">
        <v>2022</v>
      </c>
      <c r="B10552" s="1" t="s">
        <v>13227</v>
      </c>
      <c r="C10552" s="1" t="s">
        <v>305</v>
      </c>
      <c r="D10552" s="1" t="s">
        <v>13231</v>
      </c>
      <c r="E10552" s="1" t="s">
        <v>296</v>
      </c>
      <c r="F10552" s="1" t="s">
        <v>307</v>
      </c>
      <c r="G10552" s="1" t="s">
        <v>105</v>
      </c>
      <c r="H10552" s="1" t="s">
        <v>298</v>
      </c>
      <c r="I10552" s="1">
        <v>2.8</v>
      </c>
      <c r="J10552" s="1">
        <v>2023</v>
      </c>
      <c r="K10552" s="1">
        <v>585000</v>
      </c>
      <c r="L10552" s="1">
        <v>0</v>
      </c>
      <c r="M10552" s="1">
        <f t="array" ref="M10552">SUMPRODUCT(MAX(ISNUMBER(SEARCH('Class Rules'!$B$6:$B$85,$E10552))*ISNUMBER(SEARCH('Class Rules'!$C$6:$C$85,$F10552))*'Class Rules'!$A$6:$A$85))</f>
        <v>69</v>
      </c>
      <c r="N10552" s="1" t="str">
        <f t="array" ref="N10552">IF($M10552=0,'Class Rules'!$D$3,INDEX('Class Rules'!$D$6:$D$85,MATCH($M10552,'Class Rules'!$A$6:$A$85,0)))</f>
        <v>Passenger HDV</v>
      </c>
      <c r="O10552" s="1" t="str">
        <f t="array" ref="O10552">IF(SUMPRODUCT(MAX(ISNUMBER(SEARCH(Fuel_Rules!$A$6:$A$30,$E10552))*ISNUMBER(SEARCH(Fuel_Rules!$B$6:$B$30,$F10552))*(Fuel_Rules!$A$6:$A$30&lt;&gt;"")))&gt;0,"Plug-in hybrid",IF($G10552="Diesel","Diesel","Gasoline"))</f>
        <v>Diesel</v>
      </c>
    </row>
    <row r="10553" spans="1:15" ht="15" customHeight="1" x14ac:dyDescent="0.25">
      <c r="A10553" s="1">
        <v>2022</v>
      </c>
      <c r="B10553" s="1" t="s">
        <v>13227</v>
      </c>
      <c r="C10553" s="1" t="s">
        <v>312</v>
      </c>
      <c r="D10553" s="1" t="s">
        <v>13232</v>
      </c>
      <c r="E10553" s="1" t="s">
        <v>310</v>
      </c>
      <c r="F10553" s="1" t="s">
        <v>9858</v>
      </c>
      <c r="G10553" s="1" t="s">
        <v>103</v>
      </c>
      <c r="H10553" s="1" t="s">
        <v>298</v>
      </c>
      <c r="I10553" s="1">
        <v>3</v>
      </c>
      <c r="J10553" s="1">
        <v>2023</v>
      </c>
      <c r="K10553" s="1">
        <v>569733</v>
      </c>
      <c r="L10553" s="1">
        <v>0</v>
      </c>
      <c r="M10553" s="1">
        <f t="array" ref="M10553">SUMPRODUCT(MAX(ISNUMBER(SEARCH('Class Rules'!$B$6:$B$85,$E10553))*ISNUMBER(SEARCH('Class Rules'!$C$6:$C$85,$F10553))*'Class Rules'!$A$6:$A$85))</f>
        <v>0</v>
      </c>
      <c r="N10553" s="1" t="str">
        <f t="array" ref="N10553">IF($M10553=0,'Class Rules'!$D$3,INDEX('Class Rules'!$D$6:$D$85,MATCH($M10553,'Class Rules'!$A$6:$A$85,0)))</f>
        <v>Passenger LDV</v>
      </c>
      <c r="O10553" s="1" t="str">
        <f t="array" ref="O10553">IF(SUMPRODUCT(MAX(ISNUMBER(SEARCH(Fuel_Rules!$A$6:$A$30,$E10553))*ISNUMBER(SEARCH(Fuel_Rules!$B$6:$B$30,$F10553))*(Fuel_Rules!$A$6:$A$30&lt;&gt;"")))&gt;0,"Plug-in hybrid",IF($G10553="Diesel","Diesel","Gasoline"))</f>
        <v>Gasoline</v>
      </c>
    </row>
    <row r="10554" spans="1:15" ht="15" customHeight="1" x14ac:dyDescent="0.25">
      <c r="A10554" s="1">
        <v>2022</v>
      </c>
      <c r="B10554" s="1" t="s">
        <v>13227</v>
      </c>
      <c r="C10554" s="1" t="s">
        <v>312</v>
      </c>
      <c r="D10554" s="1" t="s">
        <v>13233</v>
      </c>
      <c r="E10554" s="1" t="s">
        <v>310</v>
      </c>
      <c r="F10554" s="1" t="s">
        <v>9858</v>
      </c>
      <c r="G10554" s="1" t="s">
        <v>103</v>
      </c>
      <c r="H10554" s="1" t="s">
        <v>298</v>
      </c>
      <c r="I10554" s="1">
        <v>3</v>
      </c>
      <c r="J10554" s="1">
        <v>2023</v>
      </c>
      <c r="K10554" s="1">
        <v>549718</v>
      </c>
      <c r="L10554" s="1">
        <v>0</v>
      </c>
      <c r="M10554" s="1">
        <f t="array" ref="M10554">SUMPRODUCT(MAX(ISNUMBER(SEARCH('Class Rules'!$B$6:$B$85,$E10554))*ISNUMBER(SEARCH('Class Rules'!$C$6:$C$85,$F10554))*'Class Rules'!$A$6:$A$85))</f>
        <v>0</v>
      </c>
      <c r="N10554" s="1" t="str">
        <f t="array" ref="N10554">IF($M10554=0,'Class Rules'!$D$3,INDEX('Class Rules'!$D$6:$D$85,MATCH($M10554,'Class Rules'!$A$6:$A$85,0)))</f>
        <v>Passenger LDV</v>
      </c>
      <c r="O10554" s="1" t="str">
        <f t="array" ref="O10554">IF(SUMPRODUCT(MAX(ISNUMBER(SEARCH(Fuel_Rules!$A$6:$A$30,$E10554))*ISNUMBER(SEARCH(Fuel_Rules!$B$6:$B$30,$F10554))*(Fuel_Rules!$A$6:$A$30&lt;&gt;"")))&gt;0,"Plug-in hybrid",IF($G10554="Diesel","Diesel","Gasoline"))</f>
        <v>Gasoline</v>
      </c>
    </row>
    <row r="10555" spans="1:15" ht="15" customHeight="1" x14ac:dyDescent="0.25">
      <c r="A10555" s="1">
        <v>2022</v>
      </c>
      <c r="B10555" s="1" t="s">
        <v>13227</v>
      </c>
      <c r="C10555" s="1" t="s">
        <v>318</v>
      </c>
      <c r="D10555" s="1" t="s">
        <v>13234</v>
      </c>
      <c r="E10555" s="1" t="s">
        <v>310</v>
      </c>
      <c r="F10555" s="1" t="s">
        <v>320</v>
      </c>
      <c r="G10555" s="1" t="s">
        <v>103</v>
      </c>
      <c r="H10555" s="1" t="s">
        <v>298</v>
      </c>
      <c r="I10555" s="1">
        <v>4</v>
      </c>
      <c r="J10555" s="1">
        <v>2023</v>
      </c>
      <c r="K10555" s="1">
        <v>1201747</v>
      </c>
      <c r="L10555" s="1">
        <v>0</v>
      </c>
      <c r="M10555" s="1">
        <f t="array" ref="M10555">SUMPRODUCT(MAX(ISNUMBER(SEARCH('Class Rules'!$B$6:$B$85,$E10555))*ISNUMBER(SEARCH('Class Rules'!$C$6:$C$85,$F10555))*'Class Rules'!$A$6:$A$85))</f>
        <v>0</v>
      </c>
      <c r="N10555" s="1" t="str">
        <f t="array" ref="N10555">IF($M10555=0,'Class Rules'!$D$3,INDEX('Class Rules'!$D$6:$D$85,MATCH($M10555,'Class Rules'!$A$6:$A$85,0)))</f>
        <v>Passenger LDV</v>
      </c>
      <c r="O10555" s="1" t="str">
        <f t="array" ref="O10555">IF(SUMPRODUCT(MAX(ISNUMBER(SEARCH(Fuel_Rules!$A$6:$A$30,$E10555))*ISNUMBER(SEARCH(Fuel_Rules!$B$6:$B$30,$F10555))*(Fuel_Rules!$A$6:$A$30&lt;&gt;"")))&gt;0,"Plug-in hybrid",IF($G10555="Diesel","Diesel","Gasoline"))</f>
        <v>Gasoline</v>
      </c>
    </row>
    <row r="10556" spans="1:15" ht="15" customHeight="1" x14ac:dyDescent="0.25">
      <c r="A10556" s="1">
        <v>2022</v>
      </c>
      <c r="B10556" s="1" t="s">
        <v>13227</v>
      </c>
      <c r="C10556" s="1" t="s">
        <v>318</v>
      </c>
      <c r="D10556" s="1" t="s">
        <v>13235</v>
      </c>
      <c r="E10556" s="1" t="s">
        <v>310</v>
      </c>
      <c r="F10556" s="1" t="s">
        <v>320</v>
      </c>
      <c r="G10556" s="1" t="s">
        <v>103</v>
      </c>
      <c r="H10556" s="1" t="s">
        <v>298</v>
      </c>
      <c r="I10556" s="1">
        <v>4</v>
      </c>
      <c r="J10556" s="1">
        <v>2023</v>
      </c>
      <c r="K10556" s="1">
        <v>1123425</v>
      </c>
      <c r="L10556" s="1">
        <v>0</v>
      </c>
      <c r="M10556" s="1">
        <f t="array" ref="M10556">SUMPRODUCT(MAX(ISNUMBER(SEARCH('Class Rules'!$B$6:$B$85,$E10556))*ISNUMBER(SEARCH('Class Rules'!$C$6:$C$85,$F10556))*'Class Rules'!$A$6:$A$85))</f>
        <v>0</v>
      </c>
      <c r="N10556" s="1" t="str">
        <f t="array" ref="N10556">IF($M10556=0,'Class Rules'!$D$3,INDEX('Class Rules'!$D$6:$D$85,MATCH($M10556,'Class Rules'!$A$6:$A$85,0)))</f>
        <v>Passenger LDV</v>
      </c>
      <c r="O10556" s="1" t="str">
        <f t="array" ref="O10556">IF(SUMPRODUCT(MAX(ISNUMBER(SEARCH(Fuel_Rules!$A$6:$A$30,$E10556))*ISNUMBER(SEARCH(Fuel_Rules!$B$6:$B$30,$F10556))*(Fuel_Rules!$A$6:$A$30&lt;&gt;"")))&gt;0,"Plug-in hybrid",IF($G10556="Diesel","Diesel","Gasoline"))</f>
        <v>Gasoline</v>
      </c>
    </row>
    <row r="10557" spans="1:15" ht="15" customHeight="1" x14ac:dyDescent="0.25">
      <c r="A10557" s="1">
        <v>2022</v>
      </c>
      <c r="B10557" s="1" t="s">
        <v>13227</v>
      </c>
      <c r="C10557" s="1" t="s">
        <v>333</v>
      </c>
      <c r="D10557" s="1" t="s">
        <v>13236</v>
      </c>
      <c r="E10557" s="1" t="s">
        <v>310</v>
      </c>
      <c r="F10557" s="1" t="s">
        <v>335</v>
      </c>
      <c r="G10557" s="1" t="s">
        <v>103</v>
      </c>
      <c r="H10557" s="1" t="s">
        <v>298</v>
      </c>
      <c r="I10557" s="1">
        <v>1.4</v>
      </c>
      <c r="J10557" s="1">
        <v>2023</v>
      </c>
      <c r="K10557" s="1">
        <v>296549</v>
      </c>
      <c r="L10557" s="1">
        <v>0</v>
      </c>
      <c r="M10557" s="1">
        <f t="array" ref="M10557">SUMPRODUCT(MAX(ISNUMBER(SEARCH('Class Rules'!$B$6:$B$85,$E10557))*ISNUMBER(SEARCH('Class Rules'!$C$6:$C$85,$F10557))*'Class Rules'!$A$6:$A$85))</f>
        <v>0</v>
      </c>
      <c r="N10557" s="1" t="str">
        <f t="array" ref="N10557">IF($M10557=0,'Class Rules'!$D$3,INDEX('Class Rules'!$D$6:$D$85,MATCH($M10557,'Class Rules'!$A$6:$A$85,0)))</f>
        <v>Passenger LDV</v>
      </c>
      <c r="O10557" s="1" t="str">
        <f t="array" ref="O10557">IF(SUMPRODUCT(MAX(ISNUMBER(SEARCH(Fuel_Rules!$A$6:$A$30,$E10557))*ISNUMBER(SEARCH(Fuel_Rules!$B$6:$B$30,$F10557))*(Fuel_Rules!$A$6:$A$30&lt;&gt;"")))&gt;0,"Plug-in hybrid",IF($G10557="Diesel","Diesel","Gasoline"))</f>
        <v>Gasoline</v>
      </c>
    </row>
    <row r="10558" spans="1:15" ht="15" customHeight="1" x14ac:dyDescent="0.25">
      <c r="A10558" s="1">
        <v>2022</v>
      </c>
      <c r="B10558" s="1" t="s">
        <v>13227</v>
      </c>
      <c r="C10558" s="1" t="s">
        <v>336</v>
      </c>
      <c r="D10558" s="1" t="s">
        <v>13237</v>
      </c>
      <c r="E10558" s="1" t="s">
        <v>310</v>
      </c>
      <c r="F10558" s="1" t="s">
        <v>338</v>
      </c>
      <c r="G10558" s="1" t="s">
        <v>103</v>
      </c>
      <c r="H10558" s="1" t="s">
        <v>298</v>
      </c>
      <c r="I10558" s="1">
        <v>2</v>
      </c>
      <c r="J10558" s="1">
        <v>2023</v>
      </c>
      <c r="K10558" s="1">
        <v>386474</v>
      </c>
      <c r="L10558" s="1">
        <v>0</v>
      </c>
      <c r="M10558" s="1">
        <f t="array" ref="M10558">SUMPRODUCT(MAX(ISNUMBER(SEARCH('Class Rules'!$B$6:$B$85,$E10558))*ISNUMBER(SEARCH('Class Rules'!$C$6:$C$85,$F10558))*'Class Rules'!$A$6:$A$85))</f>
        <v>0</v>
      </c>
      <c r="N10558" s="1" t="str">
        <f t="array" ref="N10558">IF($M10558=0,'Class Rules'!$D$3,INDEX('Class Rules'!$D$6:$D$85,MATCH($M10558,'Class Rules'!$A$6:$A$85,0)))</f>
        <v>Passenger LDV</v>
      </c>
      <c r="O10558" s="1" t="str">
        <f t="array" ref="O10558">IF(SUMPRODUCT(MAX(ISNUMBER(SEARCH(Fuel_Rules!$A$6:$A$30,$E10558))*ISNUMBER(SEARCH(Fuel_Rules!$B$6:$B$30,$F10558))*(Fuel_Rules!$A$6:$A$30&lt;&gt;"")))&gt;0,"Plug-in hybrid",IF($G10558="Diesel","Diesel","Gasoline"))</f>
        <v>Gasoline</v>
      </c>
    </row>
    <row r="10559" spans="1:15" ht="15" customHeight="1" x14ac:dyDescent="0.25">
      <c r="A10559" s="1">
        <v>2022</v>
      </c>
      <c r="B10559" s="1" t="s">
        <v>13227</v>
      </c>
      <c r="C10559" s="1" t="s">
        <v>339</v>
      </c>
      <c r="D10559" s="1" t="s">
        <v>13238</v>
      </c>
      <c r="E10559" s="1" t="s">
        <v>310</v>
      </c>
      <c r="F10559" s="1" t="s">
        <v>341</v>
      </c>
      <c r="G10559" s="1" t="s">
        <v>103</v>
      </c>
      <c r="H10559" s="1" t="s">
        <v>298</v>
      </c>
      <c r="I10559" s="1">
        <v>2</v>
      </c>
      <c r="J10559" s="1">
        <v>2023</v>
      </c>
      <c r="K10559" s="1">
        <v>334163</v>
      </c>
      <c r="L10559" s="1">
        <v>0</v>
      </c>
      <c r="M10559" s="1">
        <f t="array" ref="M10559">SUMPRODUCT(MAX(ISNUMBER(SEARCH('Class Rules'!$B$6:$B$85,$E10559))*ISNUMBER(SEARCH('Class Rules'!$C$6:$C$85,$F10559))*'Class Rules'!$A$6:$A$85))</f>
        <v>0</v>
      </c>
      <c r="N10559" s="1" t="str">
        <f t="array" ref="N10559">IF($M10559=0,'Class Rules'!$D$3,INDEX('Class Rules'!$D$6:$D$85,MATCH($M10559,'Class Rules'!$A$6:$A$85,0)))</f>
        <v>Passenger LDV</v>
      </c>
      <c r="O10559" s="1" t="str">
        <f t="array" ref="O10559">IF(SUMPRODUCT(MAX(ISNUMBER(SEARCH(Fuel_Rules!$A$6:$A$30,$E10559))*ISNUMBER(SEARCH(Fuel_Rules!$B$6:$B$30,$F10559))*(Fuel_Rules!$A$6:$A$30&lt;&gt;"")))&gt;0,"Plug-in hybrid",IF($G10559="Diesel","Diesel","Gasoline"))</f>
        <v>Gasoline</v>
      </c>
    </row>
    <row r="10560" spans="1:15" ht="15" customHeight="1" x14ac:dyDescent="0.25">
      <c r="A10560" s="1">
        <v>2022</v>
      </c>
      <c r="B10560" s="1" t="s">
        <v>13227</v>
      </c>
      <c r="C10560" s="1" t="s">
        <v>351</v>
      </c>
      <c r="D10560" s="1" t="s">
        <v>13239</v>
      </c>
      <c r="E10560" s="1" t="s">
        <v>310</v>
      </c>
      <c r="F10560" s="1" t="s">
        <v>353</v>
      </c>
      <c r="G10560" s="1" t="s">
        <v>103</v>
      </c>
      <c r="H10560" s="1" t="s">
        <v>298</v>
      </c>
      <c r="I10560" s="1">
        <v>2</v>
      </c>
      <c r="J10560" s="1">
        <v>2023</v>
      </c>
      <c r="K10560" s="1">
        <v>380422</v>
      </c>
      <c r="L10560" s="1">
        <v>0</v>
      </c>
      <c r="M10560" s="1">
        <f t="array" ref="M10560">SUMPRODUCT(MAX(ISNUMBER(SEARCH('Class Rules'!$B$6:$B$85,$E10560))*ISNUMBER(SEARCH('Class Rules'!$C$6:$C$85,$F10560))*'Class Rules'!$A$6:$A$85))</f>
        <v>0</v>
      </c>
      <c r="N10560" s="1" t="str">
        <f t="array" ref="N10560">IF($M10560=0,'Class Rules'!$D$3,INDEX('Class Rules'!$D$6:$D$85,MATCH($M10560,'Class Rules'!$A$6:$A$85,0)))</f>
        <v>Passenger LDV</v>
      </c>
      <c r="O10560" s="1" t="str">
        <f t="array" ref="O10560">IF(SUMPRODUCT(MAX(ISNUMBER(SEARCH(Fuel_Rules!$A$6:$A$30,$E10560))*ISNUMBER(SEARCH(Fuel_Rules!$B$6:$B$30,$F10560))*(Fuel_Rules!$A$6:$A$30&lt;&gt;"")))&gt;0,"Plug-in hybrid",IF($G10560="Diesel","Diesel","Gasoline"))</f>
        <v>Gasoline</v>
      </c>
    </row>
    <row r="10561" spans="1:15" ht="15" customHeight="1" x14ac:dyDescent="0.25">
      <c r="A10561" s="1">
        <v>2022</v>
      </c>
      <c r="B10561" s="1" t="s">
        <v>13227</v>
      </c>
      <c r="C10561" s="1" t="s">
        <v>351</v>
      </c>
      <c r="D10561" s="1" t="s">
        <v>13240</v>
      </c>
      <c r="E10561" s="1" t="s">
        <v>310</v>
      </c>
      <c r="F10561" s="1" t="s">
        <v>353</v>
      </c>
      <c r="G10561" s="1" t="s">
        <v>103</v>
      </c>
      <c r="H10561" s="1" t="s">
        <v>298</v>
      </c>
      <c r="I10561" s="1">
        <v>2</v>
      </c>
      <c r="J10561" s="1">
        <v>2023</v>
      </c>
      <c r="K10561" s="1">
        <v>341536</v>
      </c>
      <c r="L10561" s="1">
        <v>0</v>
      </c>
      <c r="M10561" s="1">
        <f t="array" ref="M10561">SUMPRODUCT(MAX(ISNUMBER(SEARCH('Class Rules'!$B$6:$B$85,$E10561))*ISNUMBER(SEARCH('Class Rules'!$C$6:$C$85,$F10561))*'Class Rules'!$A$6:$A$85))</f>
        <v>0</v>
      </c>
      <c r="N10561" s="1" t="str">
        <f t="array" ref="N10561">IF($M10561=0,'Class Rules'!$D$3,INDEX('Class Rules'!$D$6:$D$85,MATCH($M10561,'Class Rules'!$A$6:$A$85,0)))</f>
        <v>Passenger LDV</v>
      </c>
      <c r="O10561" s="1" t="str">
        <f t="array" ref="O10561">IF(SUMPRODUCT(MAX(ISNUMBER(SEARCH(Fuel_Rules!$A$6:$A$30,$E10561))*ISNUMBER(SEARCH(Fuel_Rules!$B$6:$B$30,$F10561))*(Fuel_Rules!$A$6:$A$30&lt;&gt;"")))&gt;0,"Plug-in hybrid",IF($G10561="Diesel","Diesel","Gasoline"))</f>
        <v>Gasoline</v>
      </c>
    </row>
    <row r="10562" spans="1:15" ht="15" customHeight="1" x14ac:dyDescent="0.25">
      <c r="A10562" s="1">
        <v>2022</v>
      </c>
      <c r="B10562" s="1" t="s">
        <v>13227</v>
      </c>
      <c r="C10562" s="1" t="s">
        <v>8820</v>
      </c>
      <c r="D10562" s="1" t="s">
        <v>13241</v>
      </c>
      <c r="E10562" s="1" t="s">
        <v>310</v>
      </c>
      <c r="F10562" s="1" t="s">
        <v>9871</v>
      </c>
      <c r="G10562" s="1" t="s">
        <v>103</v>
      </c>
      <c r="H10562" s="1" t="s">
        <v>298</v>
      </c>
      <c r="I10562" s="1">
        <v>3</v>
      </c>
      <c r="J10562" s="1">
        <v>2023</v>
      </c>
      <c r="K10562" s="1">
        <v>627491</v>
      </c>
      <c r="L10562" s="1">
        <v>0</v>
      </c>
      <c r="M10562" s="1">
        <f t="array" ref="M10562">SUMPRODUCT(MAX(ISNUMBER(SEARCH('Class Rules'!$B$6:$B$85,$E10562))*ISNUMBER(SEARCH('Class Rules'!$C$6:$C$85,$F10562))*'Class Rules'!$A$6:$A$85))</f>
        <v>0</v>
      </c>
      <c r="N10562" s="1" t="str">
        <f t="array" ref="N10562">IF($M10562=0,'Class Rules'!$D$3,INDEX('Class Rules'!$D$6:$D$85,MATCH($M10562,'Class Rules'!$A$6:$A$85,0)))</f>
        <v>Passenger LDV</v>
      </c>
      <c r="O10562" s="1" t="str">
        <f t="array" ref="O10562">IF(SUMPRODUCT(MAX(ISNUMBER(SEARCH(Fuel_Rules!$A$6:$A$30,$E10562))*ISNUMBER(SEARCH(Fuel_Rules!$B$6:$B$30,$F10562))*(Fuel_Rules!$A$6:$A$30&lt;&gt;"")))&gt;0,"Plug-in hybrid",IF($G10562="Diesel","Diesel","Gasoline"))</f>
        <v>Gasoline</v>
      </c>
    </row>
    <row r="10563" spans="1:15" ht="15" customHeight="1" x14ac:dyDescent="0.25">
      <c r="A10563" s="1">
        <v>2022</v>
      </c>
      <c r="B10563" s="1" t="s">
        <v>13227</v>
      </c>
      <c r="C10563" s="1" t="s">
        <v>8820</v>
      </c>
      <c r="D10563" s="1" t="s">
        <v>13242</v>
      </c>
      <c r="E10563" s="1" t="s">
        <v>310</v>
      </c>
      <c r="F10563" s="1" t="s">
        <v>9871</v>
      </c>
      <c r="G10563" s="1" t="s">
        <v>103</v>
      </c>
      <c r="H10563" s="1" t="s">
        <v>298</v>
      </c>
      <c r="I10563" s="1">
        <v>3</v>
      </c>
      <c r="J10563" s="1">
        <v>2023</v>
      </c>
      <c r="K10563" s="1">
        <v>588590</v>
      </c>
      <c r="L10563" s="1">
        <v>0</v>
      </c>
      <c r="M10563" s="1">
        <f t="array" ref="M10563">SUMPRODUCT(MAX(ISNUMBER(SEARCH('Class Rules'!$B$6:$B$85,$E10563))*ISNUMBER(SEARCH('Class Rules'!$C$6:$C$85,$F10563))*'Class Rules'!$A$6:$A$85))</f>
        <v>0</v>
      </c>
      <c r="N10563" s="1" t="str">
        <f t="array" ref="N10563">IF($M10563=0,'Class Rules'!$D$3,INDEX('Class Rules'!$D$6:$D$85,MATCH($M10563,'Class Rules'!$A$6:$A$85,0)))</f>
        <v>Passenger LDV</v>
      </c>
      <c r="O10563" s="1" t="str">
        <f t="array" ref="O10563">IF(SUMPRODUCT(MAX(ISNUMBER(SEARCH(Fuel_Rules!$A$6:$A$30,$E10563))*ISNUMBER(SEARCH(Fuel_Rules!$B$6:$B$30,$F10563))*(Fuel_Rules!$A$6:$A$30&lt;&gt;"")))&gt;0,"Plug-in hybrid",IF($G10563="Diesel","Diesel","Gasoline"))</f>
        <v>Gasoline</v>
      </c>
    </row>
    <row r="10564" spans="1:15" ht="15" customHeight="1" x14ac:dyDescent="0.25">
      <c r="A10564" s="1">
        <v>2022</v>
      </c>
      <c r="B10564" s="1" t="s">
        <v>13227</v>
      </c>
      <c r="C10564" s="1" t="s">
        <v>357</v>
      </c>
      <c r="D10564" s="1" t="s">
        <v>13243</v>
      </c>
      <c r="E10564" s="1" t="s">
        <v>310</v>
      </c>
      <c r="F10564" s="1" t="s">
        <v>359</v>
      </c>
      <c r="G10564" s="1" t="s">
        <v>103</v>
      </c>
      <c r="H10564" s="1" t="s">
        <v>298</v>
      </c>
      <c r="I10564" s="1">
        <v>2</v>
      </c>
      <c r="J10564" s="1">
        <v>2023</v>
      </c>
      <c r="K10564" s="1">
        <v>314647</v>
      </c>
      <c r="L10564" s="1">
        <v>0</v>
      </c>
      <c r="M10564" s="1">
        <f t="array" ref="M10564">SUMPRODUCT(MAX(ISNUMBER(SEARCH('Class Rules'!$B$6:$B$85,$E10564))*ISNUMBER(SEARCH('Class Rules'!$C$6:$C$85,$F10564))*'Class Rules'!$A$6:$A$85))</f>
        <v>0</v>
      </c>
      <c r="N10564" s="1" t="str">
        <f t="array" ref="N10564">IF($M10564=0,'Class Rules'!$D$3,INDEX('Class Rules'!$D$6:$D$85,MATCH($M10564,'Class Rules'!$A$6:$A$85,0)))</f>
        <v>Passenger LDV</v>
      </c>
      <c r="O10564" s="1" t="str">
        <f t="array" ref="O10564">IF(SUMPRODUCT(MAX(ISNUMBER(SEARCH(Fuel_Rules!$A$6:$A$30,$E10564))*ISNUMBER(SEARCH(Fuel_Rules!$B$6:$B$30,$F10564))*(Fuel_Rules!$A$6:$A$30&lt;&gt;"")))&gt;0,"Plug-in hybrid",IF($G10564="Diesel","Diesel","Gasoline"))</f>
        <v>Gasoline</v>
      </c>
    </row>
    <row r="10565" spans="1:15" ht="15" customHeight="1" x14ac:dyDescent="0.25">
      <c r="A10565" s="1">
        <v>2022</v>
      </c>
      <c r="B10565" s="1" t="s">
        <v>13227</v>
      </c>
      <c r="C10565" s="1" t="s">
        <v>360</v>
      </c>
      <c r="D10565" s="1" t="s">
        <v>13244</v>
      </c>
      <c r="E10565" s="1" t="s">
        <v>310</v>
      </c>
      <c r="F10565" s="1" t="s">
        <v>8825</v>
      </c>
      <c r="G10565" s="1" t="s">
        <v>103</v>
      </c>
      <c r="H10565" s="1" t="s">
        <v>298</v>
      </c>
      <c r="I10565" s="1">
        <v>2</v>
      </c>
      <c r="J10565" s="1">
        <v>2023</v>
      </c>
      <c r="K10565" s="1">
        <v>304004</v>
      </c>
      <c r="L10565" s="1">
        <v>0</v>
      </c>
      <c r="M10565" s="1">
        <f t="array" ref="M10565">SUMPRODUCT(MAX(ISNUMBER(SEARCH('Class Rules'!$B$6:$B$85,$E10565))*ISNUMBER(SEARCH('Class Rules'!$C$6:$C$85,$F10565))*'Class Rules'!$A$6:$A$85))</f>
        <v>0</v>
      </c>
      <c r="N10565" s="1" t="str">
        <f t="array" ref="N10565">IF($M10565=0,'Class Rules'!$D$3,INDEX('Class Rules'!$D$6:$D$85,MATCH($M10565,'Class Rules'!$A$6:$A$85,0)))</f>
        <v>Passenger LDV</v>
      </c>
      <c r="O10565" s="1" t="str">
        <f t="array" ref="O10565">IF(SUMPRODUCT(MAX(ISNUMBER(SEARCH(Fuel_Rules!$A$6:$A$30,$E10565))*ISNUMBER(SEARCH(Fuel_Rules!$B$6:$B$30,$F10565))*(Fuel_Rules!$A$6:$A$30&lt;&gt;"")))&gt;0,"Plug-in hybrid",IF($G10565="Diesel","Diesel","Gasoline"))</f>
        <v>Gasoline</v>
      </c>
    </row>
    <row r="10566" spans="1:15" ht="15" customHeight="1" x14ac:dyDescent="0.25">
      <c r="A10566" s="1">
        <v>2022</v>
      </c>
      <c r="B10566" s="1" t="s">
        <v>13227</v>
      </c>
      <c r="C10566" s="1" t="s">
        <v>360</v>
      </c>
      <c r="D10566" s="1" t="s">
        <v>13245</v>
      </c>
      <c r="E10566" s="1" t="s">
        <v>310</v>
      </c>
      <c r="F10566" s="1" t="s">
        <v>8825</v>
      </c>
      <c r="G10566" s="1" t="s">
        <v>103</v>
      </c>
      <c r="H10566" s="1" t="s">
        <v>298</v>
      </c>
      <c r="I10566" s="1">
        <v>2</v>
      </c>
      <c r="J10566" s="1">
        <v>2023</v>
      </c>
      <c r="K10566" s="1">
        <v>281129</v>
      </c>
      <c r="L10566" s="1">
        <v>0</v>
      </c>
      <c r="M10566" s="1">
        <f t="array" ref="M10566">SUMPRODUCT(MAX(ISNUMBER(SEARCH('Class Rules'!$B$6:$B$85,$E10566))*ISNUMBER(SEARCH('Class Rules'!$C$6:$C$85,$F10566))*'Class Rules'!$A$6:$A$85))</f>
        <v>0</v>
      </c>
      <c r="N10566" s="1" t="str">
        <f t="array" ref="N10566">IF($M10566=0,'Class Rules'!$D$3,INDEX('Class Rules'!$D$6:$D$85,MATCH($M10566,'Class Rules'!$A$6:$A$85,0)))</f>
        <v>Passenger LDV</v>
      </c>
      <c r="O10566" s="1" t="str">
        <f t="array" ref="O10566">IF(SUMPRODUCT(MAX(ISNUMBER(SEARCH(Fuel_Rules!$A$6:$A$30,$E10566))*ISNUMBER(SEARCH(Fuel_Rules!$B$6:$B$30,$F10566))*(Fuel_Rules!$A$6:$A$30&lt;&gt;"")))&gt;0,"Plug-in hybrid",IF($G10566="Diesel","Diesel","Gasoline"))</f>
        <v>Gasoline</v>
      </c>
    </row>
    <row r="10567" spans="1:15" ht="15" customHeight="1" x14ac:dyDescent="0.25">
      <c r="A10567" s="1">
        <v>2022</v>
      </c>
      <c r="B10567" s="1" t="s">
        <v>13227</v>
      </c>
      <c r="C10567" s="1" t="s">
        <v>363</v>
      </c>
      <c r="D10567" s="1" t="s">
        <v>13246</v>
      </c>
      <c r="E10567" s="1" t="s">
        <v>310</v>
      </c>
      <c r="F10567" s="1" t="s">
        <v>365</v>
      </c>
      <c r="G10567" s="1" t="s">
        <v>103</v>
      </c>
      <c r="H10567" s="1" t="s">
        <v>298</v>
      </c>
      <c r="I10567" s="1">
        <v>2</v>
      </c>
      <c r="J10567" s="1">
        <v>2023</v>
      </c>
      <c r="K10567" s="1">
        <v>400809</v>
      </c>
      <c r="L10567" s="1">
        <v>0</v>
      </c>
      <c r="M10567" s="1">
        <f t="array" ref="M10567">SUMPRODUCT(MAX(ISNUMBER(SEARCH('Class Rules'!$B$6:$B$85,$E10567))*ISNUMBER(SEARCH('Class Rules'!$C$6:$C$85,$F10567))*'Class Rules'!$A$6:$A$85))</f>
        <v>0</v>
      </c>
      <c r="N10567" s="1" t="str">
        <f t="array" ref="N10567">IF($M10567=0,'Class Rules'!$D$3,INDEX('Class Rules'!$D$6:$D$85,MATCH($M10567,'Class Rules'!$A$6:$A$85,0)))</f>
        <v>Passenger LDV</v>
      </c>
      <c r="O10567" s="1" t="str">
        <f t="array" ref="O10567">IF(SUMPRODUCT(MAX(ISNUMBER(SEARCH(Fuel_Rules!$A$6:$A$30,$E10567))*ISNUMBER(SEARCH(Fuel_Rules!$B$6:$B$30,$F10567))*(Fuel_Rules!$A$6:$A$30&lt;&gt;"")))&gt;0,"Plug-in hybrid",IF($G10567="Diesel","Diesel","Gasoline"))</f>
        <v>Gasoline</v>
      </c>
    </row>
    <row r="10568" spans="1:15" ht="15" customHeight="1" x14ac:dyDescent="0.25">
      <c r="A10568" s="1">
        <v>2022</v>
      </c>
      <c r="B10568" s="1" t="s">
        <v>13227</v>
      </c>
      <c r="C10568" s="1" t="s">
        <v>363</v>
      </c>
      <c r="D10568" s="1" t="s">
        <v>13247</v>
      </c>
      <c r="E10568" s="1" t="s">
        <v>310</v>
      </c>
      <c r="F10568" s="1" t="s">
        <v>365</v>
      </c>
      <c r="G10568" s="1" t="s">
        <v>103</v>
      </c>
      <c r="H10568" s="1" t="s">
        <v>298</v>
      </c>
      <c r="I10568" s="1">
        <v>2</v>
      </c>
      <c r="J10568" s="1">
        <v>2023</v>
      </c>
      <c r="K10568" s="1">
        <v>386609</v>
      </c>
      <c r="L10568" s="1">
        <v>0</v>
      </c>
      <c r="M10568" s="1">
        <f t="array" ref="M10568">SUMPRODUCT(MAX(ISNUMBER(SEARCH('Class Rules'!$B$6:$B$85,$E10568))*ISNUMBER(SEARCH('Class Rules'!$C$6:$C$85,$F10568))*'Class Rules'!$A$6:$A$85))</f>
        <v>0</v>
      </c>
      <c r="N10568" s="1" t="str">
        <f t="array" ref="N10568">IF($M10568=0,'Class Rules'!$D$3,INDEX('Class Rules'!$D$6:$D$85,MATCH($M10568,'Class Rules'!$A$6:$A$85,0)))</f>
        <v>Passenger LDV</v>
      </c>
      <c r="O10568" s="1" t="str">
        <f t="array" ref="O10568">IF(SUMPRODUCT(MAX(ISNUMBER(SEARCH(Fuel_Rules!$A$6:$A$30,$E10568))*ISNUMBER(SEARCH(Fuel_Rules!$B$6:$B$30,$F10568))*(Fuel_Rules!$A$6:$A$30&lt;&gt;"")))&gt;0,"Plug-in hybrid",IF($G10568="Diesel","Diesel","Gasoline"))</f>
        <v>Gasoline</v>
      </c>
    </row>
    <row r="10569" spans="1:15" ht="15" customHeight="1" x14ac:dyDescent="0.25">
      <c r="A10569" s="1">
        <v>2022</v>
      </c>
      <c r="B10569" s="1" t="s">
        <v>13227</v>
      </c>
      <c r="C10569" s="1" t="s">
        <v>6929</v>
      </c>
      <c r="D10569" s="1" t="s">
        <v>13248</v>
      </c>
      <c r="E10569" s="1" t="s">
        <v>310</v>
      </c>
      <c r="F10569" s="1" t="s">
        <v>6931</v>
      </c>
      <c r="G10569" s="1" t="s">
        <v>103</v>
      </c>
      <c r="H10569" s="1" t="s">
        <v>298</v>
      </c>
      <c r="I10569" s="1">
        <v>2</v>
      </c>
      <c r="J10569" s="1">
        <v>2023</v>
      </c>
      <c r="K10569" s="1">
        <v>360461</v>
      </c>
      <c r="L10569" s="1">
        <v>0</v>
      </c>
      <c r="M10569" s="1">
        <f t="array" ref="M10569">SUMPRODUCT(MAX(ISNUMBER(SEARCH('Class Rules'!$B$6:$B$85,$E10569))*ISNUMBER(SEARCH('Class Rules'!$C$6:$C$85,$F10569))*'Class Rules'!$A$6:$A$85))</f>
        <v>0</v>
      </c>
      <c r="N10569" s="1" t="str">
        <f t="array" ref="N10569">IF($M10569=0,'Class Rules'!$D$3,INDEX('Class Rules'!$D$6:$D$85,MATCH($M10569,'Class Rules'!$A$6:$A$85,0)))</f>
        <v>Passenger LDV</v>
      </c>
      <c r="O10569" s="1" t="str">
        <f t="array" ref="O10569">IF(SUMPRODUCT(MAX(ISNUMBER(SEARCH(Fuel_Rules!$A$6:$A$30,$E10569))*ISNUMBER(SEARCH(Fuel_Rules!$B$6:$B$30,$F10569))*(Fuel_Rules!$A$6:$A$30&lt;&gt;"")))&gt;0,"Plug-in hybrid",IF($G10569="Diesel","Diesel","Gasoline"))</f>
        <v>Gasoline</v>
      </c>
    </row>
    <row r="10570" spans="1:15" ht="15" customHeight="1" x14ac:dyDescent="0.25">
      <c r="A10570" s="1">
        <v>2022</v>
      </c>
      <c r="B10570" s="1" t="s">
        <v>13227</v>
      </c>
      <c r="C10570" s="1" t="s">
        <v>6929</v>
      </c>
      <c r="D10570" s="1" t="s">
        <v>13249</v>
      </c>
      <c r="E10570" s="1" t="s">
        <v>310</v>
      </c>
      <c r="F10570" s="1" t="s">
        <v>6931</v>
      </c>
      <c r="G10570" s="1" t="s">
        <v>103</v>
      </c>
      <c r="H10570" s="1" t="s">
        <v>298</v>
      </c>
      <c r="I10570" s="1">
        <v>2</v>
      </c>
      <c r="J10570" s="1">
        <v>2023</v>
      </c>
      <c r="K10570" s="1">
        <v>345808</v>
      </c>
      <c r="L10570" s="1">
        <v>0</v>
      </c>
      <c r="M10570" s="1">
        <f t="array" ref="M10570">SUMPRODUCT(MAX(ISNUMBER(SEARCH('Class Rules'!$B$6:$B$85,$E10570))*ISNUMBER(SEARCH('Class Rules'!$C$6:$C$85,$F10570))*'Class Rules'!$A$6:$A$85))</f>
        <v>0</v>
      </c>
      <c r="N10570" s="1" t="str">
        <f t="array" ref="N10570">IF($M10570=0,'Class Rules'!$D$3,INDEX('Class Rules'!$D$6:$D$85,MATCH($M10570,'Class Rules'!$A$6:$A$85,0)))</f>
        <v>Passenger LDV</v>
      </c>
      <c r="O10570" s="1" t="str">
        <f t="array" ref="O10570">IF(SUMPRODUCT(MAX(ISNUMBER(SEARCH(Fuel_Rules!$A$6:$A$30,$E10570))*ISNUMBER(SEARCH(Fuel_Rules!$B$6:$B$30,$F10570))*(Fuel_Rules!$A$6:$A$30&lt;&gt;"")))&gt;0,"Plug-in hybrid",IF($G10570="Diesel","Diesel","Gasoline"))</f>
        <v>Gasoline</v>
      </c>
    </row>
    <row r="10571" spans="1:15" ht="15" customHeight="1" x14ac:dyDescent="0.25">
      <c r="A10571" s="1">
        <v>2022</v>
      </c>
      <c r="B10571" s="1" t="s">
        <v>13227</v>
      </c>
      <c r="C10571" s="1" t="s">
        <v>366</v>
      </c>
      <c r="D10571" s="1" t="s">
        <v>13250</v>
      </c>
      <c r="E10571" s="1" t="s">
        <v>310</v>
      </c>
      <c r="F10571" s="1" t="s">
        <v>9877</v>
      </c>
      <c r="G10571" s="1" t="s">
        <v>103</v>
      </c>
      <c r="H10571" s="1" t="s">
        <v>298</v>
      </c>
      <c r="I10571" s="1">
        <v>3</v>
      </c>
      <c r="J10571" s="1">
        <v>2023</v>
      </c>
      <c r="K10571" s="1">
        <v>712746</v>
      </c>
      <c r="L10571" s="1">
        <v>0</v>
      </c>
      <c r="M10571" s="1">
        <f t="array" ref="M10571">SUMPRODUCT(MAX(ISNUMBER(SEARCH('Class Rules'!$B$6:$B$85,$E10571))*ISNUMBER(SEARCH('Class Rules'!$C$6:$C$85,$F10571))*'Class Rules'!$A$6:$A$85))</f>
        <v>0</v>
      </c>
      <c r="N10571" s="1" t="str">
        <f t="array" ref="N10571">IF($M10571=0,'Class Rules'!$D$3,INDEX('Class Rules'!$D$6:$D$85,MATCH($M10571,'Class Rules'!$A$6:$A$85,0)))</f>
        <v>Passenger LDV</v>
      </c>
      <c r="O10571" s="1" t="str">
        <f t="array" ref="O10571">IF(SUMPRODUCT(MAX(ISNUMBER(SEARCH(Fuel_Rules!$A$6:$A$30,$E10571))*ISNUMBER(SEARCH(Fuel_Rules!$B$6:$B$30,$F10571))*(Fuel_Rules!$A$6:$A$30&lt;&gt;"")))&gt;0,"Plug-in hybrid",IF($G10571="Diesel","Diesel","Gasoline"))</f>
        <v>Gasoline</v>
      </c>
    </row>
    <row r="10572" spans="1:15" ht="15" customHeight="1" x14ac:dyDescent="0.25">
      <c r="A10572" s="1">
        <v>2022</v>
      </c>
      <c r="B10572" s="1" t="s">
        <v>13227</v>
      </c>
      <c r="C10572" s="1" t="s">
        <v>366</v>
      </c>
      <c r="D10572" s="1" t="s">
        <v>13251</v>
      </c>
      <c r="E10572" s="1" t="s">
        <v>310</v>
      </c>
      <c r="F10572" s="1" t="s">
        <v>9877</v>
      </c>
      <c r="G10572" s="1" t="s">
        <v>103</v>
      </c>
      <c r="H10572" s="1" t="s">
        <v>298</v>
      </c>
      <c r="I10572" s="1">
        <v>3</v>
      </c>
      <c r="J10572" s="1">
        <v>2023</v>
      </c>
      <c r="K10572" s="1">
        <v>687145</v>
      </c>
      <c r="L10572" s="1">
        <v>0</v>
      </c>
      <c r="M10572" s="1">
        <f t="array" ref="M10572">SUMPRODUCT(MAX(ISNUMBER(SEARCH('Class Rules'!$B$6:$B$85,$E10572))*ISNUMBER(SEARCH('Class Rules'!$C$6:$C$85,$F10572))*'Class Rules'!$A$6:$A$85))</f>
        <v>0</v>
      </c>
      <c r="N10572" s="1" t="str">
        <f t="array" ref="N10572">IF($M10572=0,'Class Rules'!$D$3,INDEX('Class Rules'!$D$6:$D$85,MATCH($M10572,'Class Rules'!$A$6:$A$85,0)))</f>
        <v>Passenger LDV</v>
      </c>
      <c r="O10572" s="1" t="str">
        <f t="array" ref="O10572">IF(SUMPRODUCT(MAX(ISNUMBER(SEARCH(Fuel_Rules!$A$6:$A$30,$E10572))*ISNUMBER(SEARCH(Fuel_Rules!$B$6:$B$30,$F10572))*(Fuel_Rules!$A$6:$A$30&lt;&gt;"")))&gt;0,"Plug-in hybrid",IF($G10572="Diesel","Diesel","Gasoline"))</f>
        <v>Gasoline</v>
      </c>
    </row>
    <row r="10573" spans="1:15" ht="15" customHeight="1" x14ac:dyDescent="0.25">
      <c r="A10573" s="1">
        <v>2022</v>
      </c>
      <c r="B10573" s="1" t="s">
        <v>13227</v>
      </c>
      <c r="C10573" s="1" t="s">
        <v>369</v>
      </c>
      <c r="D10573" s="1" t="s">
        <v>13252</v>
      </c>
      <c r="E10573" s="1" t="s">
        <v>310</v>
      </c>
      <c r="F10573" s="1" t="s">
        <v>9879</v>
      </c>
      <c r="G10573" s="1" t="s">
        <v>103</v>
      </c>
      <c r="H10573" s="1" t="s">
        <v>298</v>
      </c>
      <c r="I10573" s="1">
        <v>3</v>
      </c>
      <c r="J10573" s="1">
        <v>2023</v>
      </c>
      <c r="K10573" s="1">
        <v>668732</v>
      </c>
      <c r="L10573" s="1">
        <v>0</v>
      </c>
      <c r="M10573" s="1">
        <f t="array" ref="M10573">SUMPRODUCT(MAX(ISNUMBER(SEARCH('Class Rules'!$B$6:$B$85,$E10573))*ISNUMBER(SEARCH('Class Rules'!$C$6:$C$85,$F10573))*'Class Rules'!$A$6:$A$85))</f>
        <v>0</v>
      </c>
      <c r="N10573" s="1" t="str">
        <f t="array" ref="N10573">IF($M10573=0,'Class Rules'!$D$3,INDEX('Class Rules'!$D$6:$D$85,MATCH($M10573,'Class Rules'!$A$6:$A$85,0)))</f>
        <v>Passenger LDV</v>
      </c>
      <c r="O10573" s="1" t="str">
        <f t="array" ref="O10573">IF(SUMPRODUCT(MAX(ISNUMBER(SEARCH(Fuel_Rules!$A$6:$A$30,$E10573))*ISNUMBER(SEARCH(Fuel_Rules!$B$6:$B$30,$F10573))*(Fuel_Rules!$A$6:$A$30&lt;&gt;"")))&gt;0,"Plug-in hybrid",IF($G10573="Diesel","Diesel","Gasoline"))</f>
        <v>Gasoline</v>
      </c>
    </row>
    <row r="10574" spans="1:15" ht="15" customHeight="1" x14ac:dyDescent="0.25">
      <c r="A10574" s="1">
        <v>2022</v>
      </c>
      <c r="B10574" s="1" t="s">
        <v>13227</v>
      </c>
      <c r="C10574" s="1" t="s">
        <v>369</v>
      </c>
      <c r="D10574" s="1" t="s">
        <v>13253</v>
      </c>
      <c r="E10574" s="1" t="s">
        <v>310</v>
      </c>
      <c r="F10574" s="1" t="s">
        <v>9879</v>
      </c>
      <c r="G10574" s="1" t="s">
        <v>103</v>
      </c>
      <c r="H10574" s="1" t="s">
        <v>298</v>
      </c>
      <c r="I10574" s="1">
        <v>3</v>
      </c>
      <c r="J10574" s="1">
        <v>2023</v>
      </c>
      <c r="K10574" s="1">
        <v>634417</v>
      </c>
      <c r="L10574" s="1">
        <v>0</v>
      </c>
      <c r="M10574" s="1">
        <f t="array" ref="M10574">SUMPRODUCT(MAX(ISNUMBER(SEARCH('Class Rules'!$B$6:$B$85,$E10574))*ISNUMBER(SEARCH('Class Rules'!$C$6:$C$85,$F10574))*'Class Rules'!$A$6:$A$85))</f>
        <v>0</v>
      </c>
      <c r="N10574" s="1" t="str">
        <f t="array" ref="N10574">IF($M10574=0,'Class Rules'!$D$3,INDEX('Class Rules'!$D$6:$D$85,MATCH($M10574,'Class Rules'!$A$6:$A$85,0)))</f>
        <v>Passenger LDV</v>
      </c>
      <c r="O10574" s="1" t="str">
        <f t="array" ref="O10574">IF(SUMPRODUCT(MAX(ISNUMBER(SEARCH(Fuel_Rules!$A$6:$A$30,$E10574))*ISNUMBER(SEARCH(Fuel_Rules!$B$6:$B$30,$F10574))*(Fuel_Rules!$A$6:$A$30&lt;&gt;"")))&gt;0,"Plug-in hybrid",IF($G10574="Diesel","Diesel","Gasoline"))</f>
        <v>Gasoline</v>
      </c>
    </row>
    <row r="10575" spans="1:15" ht="15" customHeight="1" x14ac:dyDescent="0.25">
      <c r="A10575" s="1">
        <v>2022</v>
      </c>
      <c r="B10575" s="1" t="s">
        <v>13227</v>
      </c>
      <c r="C10575" s="1" t="s">
        <v>378</v>
      </c>
      <c r="D10575" s="1" t="s">
        <v>13254</v>
      </c>
      <c r="E10575" s="1" t="s">
        <v>310</v>
      </c>
      <c r="F10575" s="1" t="s">
        <v>380</v>
      </c>
      <c r="G10575" s="1" t="s">
        <v>103</v>
      </c>
      <c r="H10575" s="1" t="s">
        <v>298</v>
      </c>
      <c r="I10575" s="1">
        <v>2</v>
      </c>
      <c r="J10575" s="1">
        <v>2023</v>
      </c>
      <c r="K10575" s="1">
        <v>284132</v>
      </c>
      <c r="L10575" s="1">
        <v>0</v>
      </c>
      <c r="M10575" s="1">
        <f t="array" ref="M10575">SUMPRODUCT(MAX(ISNUMBER(SEARCH('Class Rules'!$B$6:$B$85,$E10575))*ISNUMBER(SEARCH('Class Rules'!$C$6:$C$85,$F10575))*'Class Rules'!$A$6:$A$85))</f>
        <v>0</v>
      </c>
      <c r="N10575" s="1" t="str">
        <f t="array" ref="N10575">IF($M10575=0,'Class Rules'!$D$3,INDEX('Class Rules'!$D$6:$D$85,MATCH($M10575,'Class Rules'!$A$6:$A$85,0)))</f>
        <v>Passenger LDV</v>
      </c>
      <c r="O10575" s="1" t="str">
        <f t="array" ref="O10575">IF(SUMPRODUCT(MAX(ISNUMBER(SEARCH(Fuel_Rules!$A$6:$A$30,$E10575))*ISNUMBER(SEARCH(Fuel_Rules!$B$6:$B$30,$F10575))*(Fuel_Rules!$A$6:$A$30&lt;&gt;"")))&gt;0,"Plug-in hybrid",IF($G10575="Diesel","Diesel","Gasoline"))</f>
        <v>Gasoline</v>
      </c>
    </row>
    <row r="10576" spans="1:15" ht="15" customHeight="1" x14ac:dyDescent="0.25">
      <c r="A10576" s="1">
        <v>2022</v>
      </c>
      <c r="B10576" s="1" t="s">
        <v>13227</v>
      </c>
      <c r="C10576" s="1" t="s">
        <v>381</v>
      </c>
      <c r="D10576" s="1" t="s">
        <v>13255</v>
      </c>
      <c r="E10576" s="1" t="s">
        <v>310</v>
      </c>
      <c r="F10576" s="1" t="s">
        <v>383</v>
      </c>
      <c r="G10576" s="1" t="s">
        <v>103</v>
      </c>
      <c r="H10576" s="1" t="s">
        <v>298</v>
      </c>
      <c r="I10576" s="1">
        <v>3</v>
      </c>
      <c r="J10576" s="1">
        <v>2023</v>
      </c>
      <c r="K10576" s="1">
        <v>605049</v>
      </c>
      <c r="L10576" s="1">
        <v>0</v>
      </c>
      <c r="M10576" s="1">
        <f t="array" ref="M10576">SUMPRODUCT(MAX(ISNUMBER(SEARCH('Class Rules'!$B$6:$B$85,$E10576))*ISNUMBER(SEARCH('Class Rules'!$C$6:$C$85,$F10576))*'Class Rules'!$A$6:$A$85))</f>
        <v>0</v>
      </c>
      <c r="N10576" s="1" t="str">
        <f t="array" ref="N10576">IF($M10576=0,'Class Rules'!$D$3,INDEX('Class Rules'!$D$6:$D$85,MATCH($M10576,'Class Rules'!$A$6:$A$85,0)))</f>
        <v>Passenger LDV</v>
      </c>
      <c r="O10576" s="1" t="str">
        <f t="array" ref="O10576">IF(SUMPRODUCT(MAX(ISNUMBER(SEARCH(Fuel_Rules!$A$6:$A$30,$E10576))*ISNUMBER(SEARCH(Fuel_Rules!$B$6:$B$30,$F10576))*(Fuel_Rules!$A$6:$A$30&lt;&gt;"")))&gt;0,"Plug-in hybrid",IF($G10576="Diesel","Diesel","Gasoline"))</f>
        <v>Gasoline</v>
      </c>
    </row>
    <row r="10577" spans="1:15" ht="15" customHeight="1" x14ac:dyDescent="0.25">
      <c r="A10577" s="1">
        <v>2022</v>
      </c>
      <c r="B10577" s="1" t="s">
        <v>13227</v>
      </c>
      <c r="C10577" s="1" t="s">
        <v>387</v>
      </c>
      <c r="D10577" s="1" t="s">
        <v>13256</v>
      </c>
      <c r="E10577" s="1" t="s">
        <v>310</v>
      </c>
      <c r="F10577" s="1" t="s">
        <v>389</v>
      </c>
      <c r="G10577" s="1" t="s">
        <v>103</v>
      </c>
      <c r="H10577" s="1" t="s">
        <v>298</v>
      </c>
      <c r="I10577" s="1">
        <v>2.9</v>
      </c>
      <c r="J10577" s="1">
        <v>2023</v>
      </c>
      <c r="K10577" s="1">
        <v>786467</v>
      </c>
      <c r="L10577" s="1">
        <v>0</v>
      </c>
      <c r="M10577" s="1">
        <f t="array" ref="M10577">SUMPRODUCT(MAX(ISNUMBER(SEARCH('Class Rules'!$B$6:$B$85,$E10577))*ISNUMBER(SEARCH('Class Rules'!$C$6:$C$85,$F10577))*'Class Rules'!$A$6:$A$85))</f>
        <v>0</v>
      </c>
      <c r="N10577" s="1" t="str">
        <f t="array" ref="N10577">IF($M10577=0,'Class Rules'!$D$3,INDEX('Class Rules'!$D$6:$D$85,MATCH($M10577,'Class Rules'!$A$6:$A$85,0)))</f>
        <v>Passenger LDV</v>
      </c>
      <c r="O10577" s="1" t="str">
        <f t="array" ref="O10577">IF(SUMPRODUCT(MAX(ISNUMBER(SEARCH(Fuel_Rules!$A$6:$A$30,$E10577))*ISNUMBER(SEARCH(Fuel_Rules!$B$6:$B$30,$F10577))*(Fuel_Rules!$A$6:$A$30&lt;&gt;"")))&gt;0,"Plug-in hybrid",IF($G10577="Diesel","Diesel","Gasoline"))</f>
        <v>Gasoline</v>
      </c>
    </row>
    <row r="10578" spans="1:15" ht="15" customHeight="1" x14ac:dyDescent="0.25">
      <c r="A10578" s="1">
        <v>2022</v>
      </c>
      <c r="B10578" s="1" t="s">
        <v>13227</v>
      </c>
      <c r="C10578" s="1" t="s">
        <v>387</v>
      </c>
      <c r="D10578" s="1" t="s">
        <v>13257</v>
      </c>
      <c r="E10578" s="1" t="s">
        <v>310</v>
      </c>
      <c r="F10578" s="1" t="s">
        <v>389</v>
      </c>
      <c r="G10578" s="1" t="s">
        <v>103</v>
      </c>
      <c r="H10578" s="1" t="s">
        <v>298</v>
      </c>
      <c r="I10578" s="1">
        <v>2.9</v>
      </c>
      <c r="J10578" s="1">
        <v>2023</v>
      </c>
      <c r="K10578" s="1">
        <v>750172</v>
      </c>
      <c r="L10578" s="1">
        <v>0</v>
      </c>
      <c r="M10578" s="1">
        <f t="array" ref="M10578">SUMPRODUCT(MAX(ISNUMBER(SEARCH('Class Rules'!$B$6:$B$85,$E10578))*ISNUMBER(SEARCH('Class Rules'!$C$6:$C$85,$F10578))*'Class Rules'!$A$6:$A$85))</f>
        <v>0</v>
      </c>
      <c r="N10578" s="1" t="str">
        <f t="array" ref="N10578">IF($M10578=0,'Class Rules'!$D$3,INDEX('Class Rules'!$D$6:$D$85,MATCH($M10578,'Class Rules'!$A$6:$A$85,0)))</f>
        <v>Passenger LDV</v>
      </c>
      <c r="O10578" s="1" t="str">
        <f t="array" ref="O10578">IF(SUMPRODUCT(MAX(ISNUMBER(SEARCH(Fuel_Rules!$A$6:$A$30,$E10578))*ISNUMBER(SEARCH(Fuel_Rules!$B$6:$B$30,$F10578))*(Fuel_Rules!$A$6:$A$30&lt;&gt;"")))&gt;0,"Plug-in hybrid",IF($G10578="Diesel","Diesel","Gasoline"))</f>
        <v>Gasoline</v>
      </c>
    </row>
    <row r="10579" spans="1:15" ht="15" customHeight="1" x14ac:dyDescent="0.25">
      <c r="A10579" s="1">
        <v>2022</v>
      </c>
      <c r="B10579" s="1" t="s">
        <v>13227</v>
      </c>
      <c r="C10579" s="1" t="s">
        <v>390</v>
      </c>
      <c r="D10579" s="1" t="s">
        <v>13258</v>
      </c>
      <c r="E10579" s="1" t="s">
        <v>310</v>
      </c>
      <c r="F10579" s="1" t="s">
        <v>392</v>
      </c>
      <c r="G10579" s="1" t="s">
        <v>103</v>
      </c>
      <c r="H10579" s="1" t="s">
        <v>298</v>
      </c>
      <c r="I10579" s="1">
        <v>2</v>
      </c>
      <c r="J10579" s="1">
        <v>2023</v>
      </c>
      <c r="K10579" s="1">
        <v>375875</v>
      </c>
      <c r="L10579" s="1">
        <v>0</v>
      </c>
      <c r="M10579" s="1">
        <f t="array" ref="M10579">SUMPRODUCT(MAX(ISNUMBER(SEARCH('Class Rules'!$B$6:$B$85,$E10579))*ISNUMBER(SEARCH('Class Rules'!$C$6:$C$85,$F10579))*'Class Rules'!$A$6:$A$85))</f>
        <v>0</v>
      </c>
      <c r="N10579" s="1" t="str">
        <f t="array" ref="N10579">IF($M10579=0,'Class Rules'!$D$3,INDEX('Class Rules'!$D$6:$D$85,MATCH($M10579,'Class Rules'!$A$6:$A$85,0)))</f>
        <v>Passenger LDV</v>
      </c>
      <c r="O10579" s="1" t="str">
        <f t="array" ref="O10579">IF(SUMPRODUCT(MAX(ISNUMBER(SEARCH(Fuel_Rules!$A$6:$A$30,$E10579))*ISNUMBER(SEARCH(Fuel_Rules!$B$6:$B$30,$F10579))*(Fuel_Rules!$A$6:$A$30&lt;&gt;"")))&gt;0,"Plug-in hybrid",IF($G10579="Diesel","Diesel","Gasoline"))</f>
        <v>Gasoline</v>
      </c>
    </row>
    <row r="10580" spans="1:15" ht="15" customHeight="1" x14ac:dyDescent="0.25">
      <c r="A10580" s="1">
        <v>2022</v>
      </c>
      <c r="B10580" s="1" t="s">
        <v>13227</v>
      </c>
      <c r="C10580" s="1" t="s">
        <v>405</v>
      </c>
      <c r="D10580" s="1" t="s">
        <v>13259</v>
      </c>
      <c r="E10580" s="1" t="s">
        <v>310</v>
      </c>
      <c r="F10580" s="1" t="s">
        <v>407</v>
      </c>
      <c r="G10580" s="1" t="s">
        <v>103</v>
      </c>
      <c r="H10580" s="1" t="s">
        <v>298</v>
      </c>
      <c r="I10580" s="1">
        <v>2</v>
      </c>
      <c r="J10580" s="1">
        <v>2023</v>
      </c>
      <c r="K10580" s="1">
        <v>463089</v>
      </c>
      <c r="L10580" s="1">
        <v>0</v>
      </c>
      <c r="M10580" s="1">
        <f t="array" ref="M10580">SUMPRODUCT(MAX(ISNUMBER(SEARCH('Class Rules'!$B$6:$B$85,$E10580))*ISNUMBER(SEARCH('Class Rules'!$C$6:$C$85,$F10580))*'Class Rules'!$A$6:$A$85))</f>
        <v>0</v>
      </c>
      <c r="N10580" s="1" t="str">
        <f t="array" ref="N10580">IF($M10580=0,'Class Rules'!$D$3,INDEX('Class Rules'!$D$6:$D$85,MATCH($M10580,'Class Rules'!$A$6:$A$85,0)))</f>
        <v>Passenger LDV</v>
      </c>
      <c r="O10580" s="1" t="str">
        <f t="array" ref="O10580">IF(SUMPRODUCT(MAX(ISNUMBER(SEARCH(Fuel_Rules!$A$6:$A$30,$E10580))*ISNUMBER(SEARCH(Fuel_Rules!$B$6:$B$30,$F10580))*(Fuel_Rules!$A$6:$A$30&lt;&gt;"")))&gt;0,"Plug-in hybrid",IF($G10580="Diesel","Diesel","Gasoline"))</f>
        <v>Gasoline</v>
      </c>
    </row>
    <row r="10581" spans="1:15" ht="15" customHeight="1" x14ac:dyDescent="0.25">
      <c r="A10581" s="1">
        <v>2022</v>
      </c>
      <c r="B10581" s="1" t="s">
        <v>13227</v>
      </c>
      <c r="C10581" s="1" t="s">
        <v>408</v>
      </c>
      <c r="D10581" s="1" t="s">
        <v>13260</v>
      </c>
      <c r="E10581" s="1" t="s">
        <v>310</v>
      </c>
      <c r="F10581" s="1" t="s">
        <v>410</v>
      </c>
      <c r="G10581" s="1" t="s">
        <v>103</v>
      </c>
      <c r="H10581" s="1" t="s">
        <v>298</v>
      </c>
      <c r="I10581" s="1">
        <v>2</v>
      </c>
      <c r="J10581" s="1">
        <v>2023</v>
      </c>
      <c r="K10581" s="1">
        <v>426125</v>
      </c>
      <c r="L10581" s="1">
        <v>0</v>
      </c>
      <c r="M10581" s="1">
        <f t="array" ref="M10581">SUMPRODUCT(MAX(ISNUMBER(SEARCH('Class Rules'!$B$6:$B$85,$E10581))*ISNUMBER(SEARCH('Class Rules'!$C$6:$C$85,$F10581))*'Class Rules'!$A$6:$A$85))</f>
        <v>0</v>
      </c>
      <c r="N10581" s="1" t="str">
        <f t="array" ref="N10581">IF($M10581=0,'Class Rules'!$D$3,INDEX('Class Rules'!$D$6:$D$85,MATCH($M10581,'Class Rules'!$A$6:$A$85,0)))</f>
        <v>Passenger LDV</v>
      </c>
      <c r="O10581" s="1" t="str">
        <f t="array" ref="O10581">IF(SUMPRODUCT(MAX(ISNUMBER(SEARCH(Fuel_Rules!$A$6:$A$30,$E10581))*ISNUMBER(SEARCH(Fuel_Rules!$B$6:$B$30,$F10581))*(Fuel_Rules!$A$6:$A$30&lt;&gt;"")))&gt;0,"Plug-in hybrid",IF($G10581="Diesel","Diesel","Gasoline"))</f>
        <v>Gasoline</v>
      </c>
    </row>
    <row r="10582" spans="1:15" ht="15" customHeight="1" x14ac:dyDescent="0.25">
      <c r="A10582" s="1">
        <v>2022</v>
      </c>
      <c r="B10582" s="1" t="s">
        <v>13227</v>
      </c>
      <c r="C10582" s="1" t="s">
        <v>408</v>
      </c>
      <c r="D10582" s="1" t="s">
        <v>13261</v>
      </c>
      <c r="E10582" s="1" t="s">
        <v>310</v>
      </c>
      <c r="F10582" s="1" t="s">
        <v>410</v>
      </c>
      <c r="G10582" s="1" t="s">
        <v>103</v>
      </c>
      <c r="H10582" s="1" t="s">
        <v>298</v>
      </c>
      <c r="I10582" s="1">
        <v>2</v>
      </c>
      <c r="J10582" s="1">
        <v>2023</v>
      </c>
      <c r="K10582" s="1">
        <v>400397</v>
      </c>
      <c r="L10582" s="1">
        <v>0</v>
      </c>
      <c r="M10582" s="1">
        <f t="array" ref="M10582">SUMPRODUCT(MAX(ISNUMBER(SEARCH('Class Rules'!$B$6:$B$85,$E10582))*ISNUMBER(SEARCH('Class Rules'!$C$6:$C$85,$F10582))*'Class Rules'!$A$6:$A$85))</f>
        <v>0</v>
      </c>
      <c r="N10582" s="1" t="str">
        <f t="array" ref="N10582">IF($M10582=0,'Class Rules'!$D$3,INDEX('Class Rules'!$D$6:$D$85,MATCH($M10582,'Class Rules'!$A$6:$A$85,0)))</f>
        <v>Passenger LDV</v>
      </c>
      <c r="O10582" s="1" t="str">
        <f t="array" ref="O10582">IF(SUMPRODUCT(MAX(ISNUMBER(SEARCH(Fuel_Rules!$A$6:$A$30,$E10582))*ISNUMBER(SEARCH(Fuel_Rules!$B$6:$B$30,$F10582))*(Fuel_Rules!$A$6:$A$30&lt;&gt;"")))&gt;0,"Plug-in hybrid",IF($G10582="Diesel","Diesel","Gasoline"))</f>
        <v>Gasoline</v>
      </c>
    </row>
    <row r="10583" spans="1:15" ht="15" customHeight="1" x14ac:dyDescent="0.25">
      <c r="A10583" s="1">
        <v>2022</v>
      </c>
      <c r="B10583" s="1" t="s">
        <v>13227</v>
      </c>
      <c r="C10583" s="1" t="s">
        <v>411</v>
      </c>
      <c r="D10583" s="1" t="s">
        <v>13262</v>
      </c>
      <c r="E10583" s="1" t="s">
        <v>310</v>
      </c>
      <c r="F10583" s="1" t="s">
        <v>413</v>
      </c>
      <c r="G10583" s="1" t="s">
        <v>103</v>
      </c>
      <c r="H10583" s="1" t="s">
        <v>298</v>
      </c>
      <c r="I10583" s="1">
        <v>2</v>
      </c>
      <c r="J10583" s="1">
        <v>2023</v>
      </c>
      <c r="K10583" s="1">
        <v>436359</v>
      </c>
      <c r="L10583" s="1">
        <v>0</v>
      </c>
      <c r="M10583" s="1">
        <f t="array" ref="M10583">SUMPRODUCT(MAX(ISNUMBER(SEARCH('Class Rules'!$B$6:$B$85,$E10583))*ISNUMBER(SEARCH('Class Rules'!$C$6:$C$85,$F10583))*'Class Rules'!$A$6:$A$85))</f>
        <v>0</v>
      </c>
      <c r="N10583" s="1" t="str">
        <f t="array" ref="N10583">IF($M10583=0,'Class Rules'!$D$3,INDEX('Class Rules'!$D$6:$D$85,MATCH($M10583,'Class Rules'!$A$6:$A$85,0)))</f>
        <v>Passenger LDV</v>
      </c>
      <c r="O10583" s="1" t="str">
        <f t="array" ref="O10583">IF(SUMPRODUCT(MAX(ISNUMBER(SEARCH(Fuel_Rules!$A$6:$A$30,$E10583))*ISNUMBER(SEARCH(Fuel_Rules!$B$6:$B$30,$F10583))*(Fuel_Rules!$A$6:$A$30&lt;&gt;"")))&gt;0,"Plug-in hybrid",IF($G10583="Diesel","Diesel","Gasoline"))</f>
        <v>Gasoline</v>
      </c>
    </row>
    <row r="10584" spans="1:15" ht="15" customHeight="1" x14ac:dyDescent="0.25">
      <c r="A10584" s="1">
        <v>2022</v>
      </c>
      <c r="B10584" s="1" t="s">
        <v>13227</v>
      </c>
      <c r="C10584" s="1" t="s">
        <v>414</v>
      </c>
      <c r="D10584" s="1" t="s">
        <v>13263</v>
      </c>
      <c r="E10584" s="1" t="s">
        <v>310</v>
      </c>
      <c r="F10584" s="1" t="s">
        <v>416</v>
      </c>
      <c r="G10584" s="1" t="s">
        <v>103</v>
      </c>
      <c r="H10584" s="1" t="s">
        <v>298</v>
      </c>
      <c r="I10584" s="1">
        <v>2</v>
      </c>
      <c r="J10584" s="1">
        <v>2023</v>
      </c>
      <c r="K10584" s="1">
        <v>463241</v>
      </c>
      <c r="L10584" s="1">
        <v>0</v>
      </c>
      <c r="M10584" s="1">
        <f t="array" ref="M10584">SUMPRODUCT(MAX(ISNUMBER(SEARCH('Class Rules'!$B$6:$B$85,$E10584))*ISNUMBER(SEARCH('Class Rules'!$C$6:$C$85,$F10584))*'Class Rules'!$A$6:$A$85))</f>
        <v>0</v>
      </c>
      <c r="N10584" s="1" t="str">
        <f t="array" ref="N10584">IF($M10584=0,'Class Rules'!$D$3,INDEX('Class Rules'!$D$6:$D$85,MATCH($M10584,'Class Rules'!$A$6:$A$85,0)))</f>
        <v>Passenger LDV</v>
      </c>
      <c r="O10584" s="1" t="str">
        <f t="array" ref="O10584">IF(SUMPRODUCT(MAX(ISNUMBER(SEARCH(Fuel_Rules!$A$6:$A$30,$E10584))*ISNUMBER(SEARCH(Fuel_Rules!$B$6:$B$30,$F10584))*(Fuel_Rules!$A$6:$A$30&lt;&gt;"")))&gt;0,"Plug-in hybrid",IF($G10584="Diesel","Diesel","Gasoline"))</f>
        <v>Gasoline</v>
      </c>
    </row>
    <row r="10585" spans="1:15" ht="15" customHeight="1" x14ac:dyDescent="0.25">
      <c r="A10585" s="1">
        <v>2022</v>
      </c>
      <c r="B10585" s="1" t="s">
        <v>13227</v>
      </c>
      <c r="C10585" s="1" t="s">
        <v>417</v>
      </c>
      <c r="D10585" s="1" t="s">
        <v>13264</v>
      </c>
      <c r="E10585" s="1" t="s">
        <v>310</v>
      </c>
      <c r="F10585" s="1" t="s">
        <v>9893</v>
      </c>
      <c r="G10585" s="1" t="s">
        <v>103</v>
      </c>
      <c r="H10585" s="1" t="s">
        <v>298</v>
      </c>
      <c r="I10585" s="1">
        <v>2</v>
      </c>
      <c r="J10585" s="1">
        <v>2023</v>
      </c>
      <c r="K10585" s="1">
        <v>294573</v>
      </c>
      <c r="L10585" s="1">
        <v>0</v>
      </c>
      <c r="M10585" s="1">
        <f t="array" ref="M10585">SUMPRODUCT(MAX(ISNUMBER(SEARCH('Class Rules'!$B$6:$B$85,$E10585))*ISNUMBER(SEARCH('Class Rules'!$C$6:$C$85,$F10585))*'Class Rules'!$A$6:$A$85))</f>
        <v>0</v>
      </c>
      <c r="N10585" s="1" t="str">
        <f t="array" ref="N10585">IF($M10585=0,'Class Rules'!$D$3,INDEX('Class Rules'!$D$6:$D$85,MATCH($M10585,'Class Rules'!$A$6:$A$85,0)))</f>
        <v>Passenger LDV</v>
      </c>
      <c r="O10585" s="1" t="str">
        <f t="array" ref="O10585">IF(SUMPRODUCT(MAX(ISNUMBER(SEARCH(Fuel_Rules!$A$6:$A$30,$E10585))*ISNUMBER(SEARCH(Fuel_Rules!$B$6:$B$30,$F10585))*(Fuel_Rules!$A$6:$A$30&lt;&gt;"")))&gt;0,"Plug-in hybrid",IF($G10585="Diesel","Diesel","Gasoline"))</f>
        <v>Gasoline</v>
      </c>
    </row>
    <row r="10586" spans="1:15" ht="15" customHeight="1" x14ac:dyDescent="0.25">
      <c r="A10586" s="1">
        <v>2022</v>
      </c>
      <c r="B10586" s="1" t="s">
        <v>13227</v>
      </c>
      <c r="C10586" s="1" t="s">
        <v>420</v>
      </c>
      <c r="D10586" s="1" t="s">
        <v>13265</v>
      </c>
      <c r="E10586" s="1" t="s">
        <v>310</v>
      </c>
      <c r="F10586" s="1" t="s">
        <v>422</v>
      </c>
      <c r="G10586" s="1" t="s">
        <v>103</v>
      </c>
      <c r="H10586" s="1" t="s">
        <v>298</v>
      </c>
      <c r="I10586" s="1">
        <v>1.4</v>
      </c>
      <c r="J10586" s="1">
        <v>2023</v>
      </c>
      <c r="K10586" s="1">
        <v>245855</v>
      </c>
      <c r="L10586" s="1">
        <v>0</v>
      </c>
      <c r="M10586" s="1">
        <f t="array" ref="M10586">SUMPRODUCT(MAX(ISNUMBER(SEARCH('Class Rules'!$B$6:$B$85,$E10586))*ISNUMBER(SEARCH('Class Rules'!$C$6:$C$85,$F10586))*'Class Rules'!$A$6:$A$85))</f>
        <v>0</v>
      </c>
      <c r="N10586" s="1" t="str">
        <f t="array" ref="N10586">IF($M10586=0,'Class Rules'!$D$3,INDEX('Class Rules'!$D$6:$D$85,MATCH($M10586,'Class Rules'!$A$6:$A$85,0)))</f>
        <v>Passenger LDV</v>
      </c>
      <c r="O10586" s="1" t="str">
        <f t="array" ref="O10586">IF(SUMPRODUCT(MAX(ISNUMBER(SEARCH(Fuel_Rules!$A$6:$A$30,$E10586))*ISNUMBER(SEARCH(Fuel_Rules!$B$6:$B$30,$F10586))*(Fuel_Rules!$A$6:$A$30&lt;&gt;"")))&gt;0,"Plug-in hybrid",IF($G10586="Diesel","Diesel","Gasoline"))</f>
        <v>Gasoline</v>
      </c>
    </row>
    <row r="10587" spans="1:15" ht="15" customHeight="1" x14ac:dyDescent="0.25">
      <c r="A10587" s="1">
        <v>2022</v>
      </c>
      <c r="B10587" s="1" t="s">
        <v>13227</v>
      </c>
      <c r="C10587" s="1" t="s">
        <v>423</v>
      </c>
      <c r="D10587" s="1" t="s">
        <v>13266</v>
      </c>
      <c r="E10587" s="1" t="s">
        <v>310</v>
      </c>
      <c r="F10587" s="1" t="s">
        <v>425</v>
      </c>
      <c r="G10587" s="1" t="s">
        <v>103</v>
      </c>
      <c r="H10587" s="1" t="s">
        <v>298</v>
      </c>
      <c r="I10587" s="1">
        <v>1.4</v>
      </c>
      <c r="J10587" s="1">
        <v>2023</v>
      </c>
      <c r="K10587" s="1">
        <v>239756</v>
      </c>
      <c r="L10587" s="1">
        <v>0</v>
      </c>
      <c r="M10587" s="1">
        <f t="array" ref="M10587">SUMPRODUCT(MAX(ISNUMBER(SEARCH('Class Rules'!$B$6:$B$85,$E10587))*ISNUMBER(SEARCH('Class Rules'!$C$6:$C$85,$F10587))*'Class Rules'!$A$6:$A$85))</f>
        <v>0</v>
      </c>
      <c r="N10587" s="1" t="str">
        <f t="array" ref="N10587">IF($M10587=0,'Class Rules'!$D$3,INDEX('Class Rules'!$D$6:$D$85,MATCH($M10587,'Class Rules'!$A$6:$A$85,0)))</f>
        <v>Passenger LDV</v>
      </c>
      <c r="O10587" s="1" t="str">
        <f t="array" ref="O10587">IF(SUMPRODUCT(MAX(ISNUMBER(SEARCH(Fuel_Rules!$A$6:$A$30,$E10587))*ISNUMBER(SEARCH(Fuel_Rules!$B$6:$B$30,$F10587))*(Fuel_Rules!$A$6:$A$30&lt;&gt;"")))&gt;0,"Plug-in hybrid",IF($G10587="Diesel","Diesel","Gasoline"))</f>
        <v>Gasoline</v>
      </c>
    </row>
    <row r="10588" spans="1:15" ht="15" customHeight="1" x14ac:dyDescent="0.25">
      <c r="A10588" s="1">
        <v>2022</v>
      </c>
      <c r="B10588" s="1" t="s">
        <v>13227</v>
      </c>
      <c r="C10588" s="1" t="s">
        <v>3170</v>
      </c>
      <c r="D10588" s="1" t="s">
        <v>13267</v>
      </c>
      <c r="E10588" s="1" t="s">
        <v>310</v>
      </c>
      <c r="F10588" s="1" t="s">
        <v>9897</v>
      </c>
      <c r="G10588" s="1" t="s">
        <v>103</v>
      </c>
      <c r="H10588" s="1" t="s">
        <v>298</v>
      </c>
      <c r="I10588" s="1">
        <v>2</v>
      </c>
      <c r="J10588" s="1">
        <v>2023</v>
      </c>
      <c r="K10588" s="1">
        <v>264705</v>
      </c>
      <c r="L10588" s="1">
        <v>0</v>
      </c>
      <c r="M10588" s="1">
        <f t="array" ref="M10588">SUMPRODUCT(MAX(ISNUMBER(SEARCH('Class Rules'!$B$6:$B$85,$E10588))*ISNUMBER(SEARCH('Class Rules'!$C$6:$C$85,$F10588))*'Class Rules'!$A$6:$A$85))</f>
        <v>0</v>
      </c>
      <c r="N10588" s="1" t="str">
        <f t="array" ref="N10588">IF($M10588=0,'Class Rules'!$D$3,INDEX('Class Rules'!$D$6:$D$85,MATCH($M10588,'Class Rules'!$A$6:$A$85,0)))</f>
        <v>Passenger LDV</v>
      </c>
      <c r="O10588" s="1" t="str">
        <f t="array" ref="O10588">IF(SUMPRODUCT(MAX(ISNUMBER(SEARCH(Fuel_Rules!$A$6:$A$30,$E10588))*ISNUMBER(SEARCH(Fuel_Rules!$B$6:$B$30,$F10588))*(Fuel_Rules!$A$6:$A$30&lt;&gt;"")))&gt;0,"Plug-in hybrid",IF($G10588="Diesel","Diesel","Gasoline"))</f>
        <v>Gasoline</v>
      </c>
    </row>
    <row r="10589" spans="1:15" ht="15" customHeight="1" x14ac:dyDescent="0.25">
      <c r="A10589" s="1">
        <v>2022</v>
      </c>
      <c r="B10589" s="1" t="s">
        <v>13227</v>
      </c>
      <c r="C10589" s="1" t="s">
        <v>3173</v>
      </c>
      <c r="D10589" s="1" t="s">
        <v>13268</v>
      </c>
      <c r="E10589" s="1" t="s">
        <v>310</v>
      </c>
      <c r="F10589" s="1" t="s">
        <v>9899</v>
      </c>
      <c r="G10589" s="1" t="s">
        <v>103</v>
      </c>
      <c r="H10589" s="1" t="s">
        <v>298</v>
      </c>
      <c r="I10589" s="1">
        <v>2</v>
      </c>
      <c r="J10589" s="1">
        <v>2023</v>
      </c>
      <c r="K10589" s="1">
        <v>263625</v>
      </c>
      <c r="L10589" s="1">
        <v>0</v>
      </c>
      <c r="M10589" s="1">
        <f t="array" ref="M10589">SUMPRODUCT(MAX(ISNUMBER(SEARCH('Class Rules'!$B$6:$B$85,$E10589))*ISNUMBER(SEARCH('Class Rules'!$C$6:$C$85,$F10589))*'Class Rules'!$A$6:$A$85))</f>
        <v>0</v>
      </c>
      <c r="N10589" s="1" t="str">
        <f t="array" ref="N10589">IF($M10589=0,'Class Rules'!$D$3,INDEX('Class Rules'!$D$6:$D$85,MATCH($M10589,'Class Rules'!$A$6:$A$85,0)))</f>
        <v>Passenger LDV</v>
      </c>
      <c r="O10589" s="1" t="str">
        <f t="array" ref="O10589">IF(SUMPRODUCT(MAX(ISNUMBER(SEARCH(Fuel_Rules!$A$6:$A$30,$E10589))*ISNUMBER(SEARCH(Fuel_Rules!$B$6:$B$30,$F10589))*(Fuel_Rules!$A$6:$A$30&lt;&gt;"")))&gt;0,"Plug-in hybrid",IF($G10589="Diesel","Diesel","Gasoline"))</f>
        <v>Gasoline</v>
      </c>
    </row>
    <row r="10590" spans="1:15" ht="15" customHeight="1" x14ac:dyDescent="0.25">
      <c r="A10590" s="1">
        <v>2022</v>
      </c>
      <c r="B10590" s="1" t="s">
        <v>13227</v>
      </c>
      <c r="C10590" s="1" t="s">
        <v>6075</v>
      </c>
      <c r="D10590" s="1" t="s">
        <v>13269</v>
      </c>
      <c r="E10590" s="1" t="s">
        <v>310</v>
      </c>
      <c r="F10590" s="1" t="s">
        <v>6077</v>
      </c>
      <c r="G10590" s="1" t="s">
        <v>103</v>
      </c>
      <c r="H10590" s="1" t="s">
        <v>298</v>
      </c>
      <c r="I10590" s="1">
        <v>2</v>
      </c>
      <c r="J10590" s="1">
        <v>2023</v>
      </c>
      <c r="K10590" s="1">
        <v>333068</v>
      </c>
      <c r="L10590" s="1">
        <v>0</v>
      </c>
      <c r="M10590" s="1">
        <f t="array" ref="M10590">SUMPRODUCT(MAX(ISNUMBER(SEARCH('Class Rules'!$B$6:$B$85,$E10590))*ISNUMBER(SEARCH('Class Rules'!$C$6:$C$85,$F10590))*'Class Rules'!$A$6:$A$85))</f>
        <v>0</v>
      </c>
      <c r="N10590" s="1" t="str">
        <f t="array" ref="N10590">IF($M10590=0,'Class Rules'!$D$3,INDEX('Class Rules'!$D$6:$D$85,MATCH($M10590,'Class Rules'!$A$6:$A$85,0)))</f>
        <v>Passenger LDV</v>
      </c>
      <c r="O10590" s="1" t="str">
        <f t="array" ref="O10590">IF(SUMPRODUCT(MAX(ISNUMBER(SEARCH(Fuel_Rules!$A$6:$A$30,$E10590))*ISNUMBER(SEARCH(Fuel_Rules!$B$6:$B$30,$F10590))*(Fuel_Rules!$A$6:$A$30&lt;&gt;"")))&gt;0,"Plug-in hybrid",IF($G10590="Diesel","Diesel","Gasoline"))</f>
        <v>Gasoline</v>
      </c>
    </row>
    <row r="10591" spans="1:15" ht="15" customHeight="1" x14ac:dyDescent="0.25">
      <c r="A10591" s="1">
        <v>2022</v>
      </c>
      <c r="B10591" s="1" t="s">
        <v>13227</v>
      </c>
      <c r="C10591" s="1" t="s">
        <v>6075</v>
      </c>
      <c r="D10591" s="1" t="s">
        <v>13270</v>
      </c>
      <c r="E10591" s="1" t="s">
        <v>310</v>
      </c>
      <c r="F10591" s="1" t="s">
        <v>6077</v>
      </c>
      <c r="G10591" s="1" t="s">
        <v>103</v>
      </c>
      <c r="H10591" s="1" t="s">
        <v>298</v>
      </c>
      <c r="I10591" s="1">
        <v>2</v>
      </c>
      <c r="J10591" s="1">
        <v>2023</v>
      </c>
      <c r="K10591" s="1">
        <v>317323</v>
      </c>
      <c r="L10591" s="1">
        <v>0</v>
      </c>
      <c r="M10591" s="1">
        <f t="array" ref="M10591">SUMPRODUCT(MAX(ISNUMBER(SEARCH('Class Rules'!$B$6:$B$85,$E10591))*ISNUMBER(SEARCH('Class Rules'!$C$6:$C$85,$F10591))*'Class Rules'!$A$6:$A$85))</f>
        <v>0</v>
      </c>
      <c r="N10591" s="1" t="str">
        <f t="array" ref="N10591">IF($M10591=0,'Class Rules'!$D$3,INDEX('Class Rules'!$D$6:$D$85,MATCH($M10591,'Class Rules'!$A$6:$A$85,0)))</f>
        <v>Passenger LDV</v>
      </c>
      <c r="O10591" s="1" t="str">
        <f t="array" ref="O10591">IF(SUMPRODUCT(MAX(ISNUMBER(SEARCH(Fuel_Rules!$A$6:$A$30,$E10591))*ISNUMBER(SEARCH(Fuel_Rules!$B$6:$B$30,$F10591))*(Fuel_Rules!$A$6:$A$30&lt;&gt;"")))&gt;0,"Plug-in hybrid",IF($G10591="Diesel","Diesel","Gasoline"))</f>
        <v>Gasoline</v>
      </c>
    </row>
    <row r="10592" spans="1:15" ht="15" customHeight="1" x14ac:dyDescent="0.25">
      <c r="A10592" s="1">
        <v>2022</v>
      </c>
      <c r="B10592" s="1" t="s">
        <v>13227</v>
      </c>
      <c r="C10592" s="1" t="s">
        <v>6953</v>
      </c>
      <c r="D10592" s="1" t="s">
        <v>13271</v>
      </c>
      <c r="E10592" s="1" t="s">
        <v>310</v>
      </c>
      <c r="F10592" s="1" t="s">
        <v>6955</v>
      </c>
      <c r="G10592" s="1" t="s">
        <v>103</v>
      </c>
      <c r="H10592" s="1" t="s">
        <v>298</v>
      </c>
      <c r="I10592" s="1">
        <v>2</v>
      </c>
      <c r="J10592" s="1">
        <v>2023</v>
      </c>
      <c r="K10592" s="1">
        <v>326921</v>
      </c>
      <c r="L10592" s="1">
        <v>0</v>
      </c>
      <c r="M10592" s="1">
        <f t="array" ref="M10592">SUMPRODUCT(MAX(ISNUMBER(SEARCH('Class Rules'!$B$6:$B$85,$E10592))*ISNUMBER(SEARCH('Class Rules'!$C$6:$C$85,$F10592))*'Class Rules'!$A$6:$A$85))</f>
        <v>0</v>
      </c>
      <c r="N10592" s="1" t="str">
        <f t="array" ref="N10592">IF($M10592=0,'Class Rules'!$D$3,INDEX('Class Rules'!$D$6:$D$85,MATCH($M10592,'Class Rules'!$A$6:$A$85,0)))</f>
        <v>Passenger LDV</v>
      </c>
      <c r="O10592" s="1" t="str">
        <f t="array" ref="O10592">IF(SUMPRODUCT(MAX(ISNUMBER(SEARCH(Fuel_Rules!$A$6:$A$30,$E10592))*ISNUMBER(SEARCH(Fuel_Rules!$B$6:$B$30,$F10592))*(Fuel_Rules!$A$6:$A$30&lt;&gt;"")))&gt;0,"Plug-in hybrid",IF($G10592="Diesel","Diesel","Gasoline"))</f>
        <v>Gasoline</v>
      </c>
    </row>
    <row r="10593" spans="1:15" ht="15" customHeight="1" x14ac:dyDescent="0.25">
      <c r="A10593" s="1">
        <v>2022</v>
      </c>
      <c r="B10593" s="1" t="s">
        <v>13227</v>
      </c>
      <c r="C10593" s="1" t="s">
        <v>6953</v>
      </c>
      <c r="D10593" s="1" t="s">
        <v>13272</v>
      </c>
      <c r="E10593" s="1" t="s">
        <v>310</v>
      </c>
      <c r="F10593" s="1" t="s">
        <v>6955</v>
      </c>
      <c r="G10593" s="1" t="s">
        <v>103</v>
      </c>
      <c r="H10593" s="1" t="s">
        <v>298</v>
      </c>
      <c r="I10593" s="1">
        <v>2</v>
      </c>
      <c r="J10593" s="1">
        <v>2023</v>
      </c>
      <c r="K10593" s="1">
        <v>315289</v>
      </c>
      <c r="L10593" s="1">
        <v>0</v>
      </c>
      <c r="M10593" s="1">
        <f t="array" ref="M10593">SUMPRODUCT(MAX(ISNUMBER(SEARCH('Class Rules'!$B$6:$B$85,$E10593))*ISNUMBER(SEARCH('Class Rules'!$C$6:$C$85,$F10593))*'Class Rules'!$A$6:$A$85))</f>
        <v>0</v>
      </c>
      <c r="N10593" s="1" t="str">
        <f t="array" ref="N10593">IF($M10593=0,'Class Rules'!$D$3,INDEX('Class Rules'!$D$6:$D$85,MATCH($M10593,'Class Rules'!$A$6:$A$85,0)))</f>
        <v>Passenger LDV</v>
      </c>
      <c r="O10593" s="1" t="str">
        <f t="array" ref="O10593">IF(SUMPRODUCT(MAX(ISNUMBER(SEARCH(Fuel_Rules!$A$6:$A$30,$E10593))*ISNUMBER(SEARCH(Fuel_Rules!$B$6:$B$30,$F10593))*(Fuel_Rules!$A$6:$A$30&lt;&gt;"")))&gt;0,"Plug-in hybrid",IF($G10593="Diesel","Diesel","Gasoline"))</f>
        <v>Gasoline</v>
      </c>
    </row>
    <row r="10594" spans="1:15" ht="15" customHeight="1" x14ac:dyDescent="0.25">
      <c r="A10594" s="1">
        <v>2022</v>
      </c>
      <c r="B10594" s="1" t="s">
        <v>13227</v>
      </c>
      <c r="C10594" s="1" t="s">
        <v>6956</v>
      </c>
      <c r="D10594" s="1" t="s">
        <v>13273</v>
      </c>
      <c r="E10594" s="1" t="s">
        <v>310</v>
      </c>
      <c r="F10594" s="1" t="s">
        <v>6958</v>
      </c>
      <c r="G10594" s="1" t="s">
        <v>103</v>
      </c>
      <c r="H10594" s="1" t="s">
        <v>298</v>
      </c>
      <c r="I10594" s="1">
        <v>2</v>
      </c>
      <c r="J10594" s="1">
        <v>2023</v>
      </c>
      <c r="K10594" s="1">
        <v>333327</v>
      </c>
      <c r="L10594" s="1">
        <v>0</v>
      </c>
      <c r="M10594" s="1">
        <f t="array" ref="M10594">SUMPRODUCT(MAX(ISNUMBER(SEARCH('Class Rules'!$B$6:$B$85,$E10594))*ISNUMBER(SEARCH('Class Rules'!$C$6:$C$85,$F10594))*'Class Rules'!$A$6:$A$85))</f>
        <v>0</v>
      </c>
      <c r="N10594" s="1" t="str">
        <f t="array" ref="N10594">IF($M10594=0,'Class Rules'!$D$3,INDEX('Class Rules'!$D$6:$D$85,MATCH($M10594,'Class Rules'!$A$6:$A$85,0)))</f>
        <v>Passenger LDV</v>
      </c>
      <c r="O10594" s="1" t="str">
        <f t="array" ref="O10594">IF(SUMPRODUCT(MAX(ISNUMBER(SEARCH(Fuel_Rules!$A$6:$A$30,$E10594))*ISNUMBER(SEARCH(Fuel_Rules!$B$6:$B$30,$F10594))*(Fuel_Rules!$A$6:$A$30&lt;&gt;"")))&gt;0,"Plug-in hybrid",IF($G10594="Diesel","Diesel","Gasoline"))</f>
        <v>Gasoline</v>
      </c>
    </row>
    <row r="10595" spans="1:15" ht="15" customHeight="1" x14ac:dyDescent="0.25">
      <c r="A10595" s="1">
        <v>2022</v>
      </c>
      <c r="B10595" s="1" t="s">
        <v>13227</v>
      </c>
      <c r="C10595" s="1" t="s">
        <v>6956</v>
      </c>
      <c r="D10595" s="1" t="s">
        <v>13274</v>
      </c>
      <c r="E10595" s="1" t="s">
        <v>310</v>
      </c>
      <c r="F10595" s="1" t="s">
        <v>6958</v>
      </c>
      <c r="G10595" s="1" t="s">
        <v>103</v>
      </c>
      <c r="H10595" s="1" t="s">
        <v>298</v>
      </c>
      <c r="I10595" s="1">
        <v>2</v>
      </c>
      <c r="J10595" s="1">
        <v>2023</v>
      </c>
      <c r="K10595" s="1">
        <v>320443</v>
      </c>
      <c r="L10595" s="1">
        <v>0</v>
      </c>
      <c r="M10595" s="1">
        <f t="array" ref="M10595">SUMPRODUCT(MAX(ISNUMBER(SEARCH('Class Rules'!$B$6:$B$85,$E10595))*ISNUMBER(SEARCH('Class Rules'!$C$6:$C$85,$F10595))*'Class Rules'!$A$6:$A$85))</f>
        <v>0</v>
      </c>
      <c r="N10595" s="1" t="str">
        <f t="array" ref="N10595">IF($M10595=0,'Class Rules'!$D$3,INDEX('Class Rules'!$D$6:$D$85,MATCH($M10595,'Class Rules'!$A$6:$A$85,0)))</f>
        <v>Passenger LDV</v>
      </c>
      <c r="O10595" s="1" t="str">
        <f t="array" ref="O10595">IF(SUMPRODUCT(MAX(ISNUMBER(SEARCH(Fuel_Rules!$A$6:$A$30,$E10595))*ISNUMBER(SEARCH(Fuel_Rules!$B$6:$B$30,$F10595))*(Fuel_Rules!$A$6:$A$30&lt;&gt;"")))&gt;0,"Plug-in hybrid",IF($G10595="Diesel","Diesel","Gasoline"))</f>
        <v>Gasoline</v>
      </c>
    </row>
    <row r="10596" spans="1:15" ht="15" customHeight="1" x14ac:dyDescent="0.25">
      <c r="A10596" s="1">
        <v>2022</v>
      </c>
      <c r="B10596" s="1" t="s">
        <v>13227</v>
      </c>
      <c r="C10596" s="1" t="s">
        <v>6959</v>
      </c>
      <c r="D10596" s="1" t="s">
        <v>13275</v>
      </c>
      <c r="E10596" s="1" t="s">
        <v>310</v>
      </c>
      <c r="F10596" s="1" t="s">
        <v>6961</v>
      </c>
      <c r="G10596" s="1" t="s">
        <v>103</v>
      </c>
      <c r="H10596" s="1" t="s">
        <v>298</v>
      </c>
      <c r="I10596" s="1">
        <v>2</v>
      </c>
      <c r="J10596" s="1">
        <v>2023</v>
      </c>
      <c r="K10596" s="1">
        <v>356270</v>
      </c>
      <c r="L10596" s="1">
        <v>0</v>
      </c>
      <c r="M10596" s="1">
        <f t="array" ref="M10596">SUMPRODUCT(MAX(ISNUMBER(SEARCH('Class Rules'!$B$6:$B$85,$E10596))*ISNUMBER(SEARCH('Class Rules'!$C$6:$C$85,$F10596))*'Class Rules'!$A$6:$A$85))</f>
        <v>0</v>
      </c>
      <c r="N10596" s="1" t="str">
        <f t="array" ref="N10596">IF($M10596=0,'Class Rules'!$D$3,INDEX('Class Rules'!$D$6:$D$85,MATCH($M10596,'Class Rules'!$A$6:$A$85,0)))</f>
        <v>Passenger LDV</v>
      </c>
      <c r="O10596" s="1" t="str">
        <f t="array" ref="O10596">IF(SUMPRODUCT(MAX(ISNUMBER(SEARCH(Fuel_Rules!$A$6:$A$30,$E10596))*ISNUMBER(SEARCH(Fuel_Rules!$B$6:$B$30,$F10596))*(Fuel_Rules!$A$6:$A$30&lt;&gt;"")))&gt;0,"Plug-in hybrid",IF($G10596="Diesel","Diesel","Gasoline"))</f>
        <v>Gasoline</v>
      </c>
    </row>
    <row r="10597" spans="1:15" ht="15" customHeight="1" x14ac:dyDescent="0.25">
      <c r="A10597" s="1">
        <v>2022</v>
      </c>
      <c r="B10597" s="1" t="s">
        <v>13227</v>
      </c>
      <c r="C10597" s="1" t="s">
        <v>6959</v>
      </c>
      <c r="D10597" s="1" t="s">
        <v>13276</v>
      </c>
      <c r="E10597" s="1" t="s">
        <v>310</v>
      </c>
      <c r="F10597" s="1" t="s">
        <v>6961</v>
      </c>
      <c r="G10597" s="1" t="s">
        <v>103</v>
      </c>
      <c r="H10597" s="1" t="s">
        <v>298</v>
      </c>
      <c r="I10597" s="1">
        <v>2</v>
      </c>
      <c r="J10597" s="1">
        <v>2023</v>
      </c>
      <c r="K10597" s="1">
        <v>320740</v>
      </c>
      <c r="L10597" s="1">
        <v>0</v>
      </c>
      <c r="M10597" s="1">
        <f t="array" ref="M10597">SUMPRODUCT(MAX(ISNUMBER(SEARCH('Class Rules'!$B$6:$B$85,$E10597))*ISNUMBER(SEARCH('Class Rules'!$C$6:$C$85,$F10597))*'Class Rules'!$A$6:$A$85))</f>
        <v>0</v>
      </c>
      <c r="N10597" s="1" t="str">
        <f t="array" ref="N10597">IF($M10597=0,'Class Rules'!$D$3,INDEX('Class Rules'!$D$6:$D$85,MATCH($M10597,'Class Rules'!$A$6:$A$85,0)))</f>
        <v>Passenger LDV</v>
      </c>
      <c r="O10597" s="1" t="str">
        <f t="array" ref="O10597">IF(SUMPRODUCT(MAX(ISNUMBER(SEARCH(Fuel_Rules!$A$6:$A$30,$E10597))*ISNUMBER(SEARCH(Fuel_Rules!$B$6:$B$30,$F10597))*(Fuel_Rules!$A$6:$A$30&lt;&gt;"")))&gt;0,"Plug-in hybrid",IF($G10597="Diesel","Diesel","Gasoline"))</f>
        <v>Gasoline</v>
      </c>
    </row>
    <row r="10598" spans="1:15" ht="15" customHeight="1" x14ac:dyDescent="0.25">
      <c r="A10598" s="1">
        <v>2022</v>
      </c>
      <c r="B10598" s="1" t="s">
        <v>13227</v>
      </c>
      <c r="C10598" s="1" t="s">
        <v>7876</v>
      </c>
      <c r="D10598" s="1" t="s">
        <v>13277</v>
      </c>
      <c r="E10598" s="1" t="s">
        <v>310</v>
      </c>
      <c r="F10598" s="1" t="s">
        <v>7878</v>
      </c>
      <c r="G10598" s="1" t="s">
        <v>103</v>
      </c>
      <c r="H10598" s="1" t="s">
        <v>298</v>
      </c>
      <c r="I10598" s="1">
        <v>2</v>
      </c>
      <c r="J10598" s="1">
        <v>2023</v>
      </c>
      <c r="K10598" s="1">
        <v>311569</v>
      </c>
      <c r="L10598" s="1">
        <v>0</v>
      </c>
      <c r="M10598" s="1">
        <f t="array" ref="M10598">SUMPRODUCT(MAX(ISNUMBER(SEARCH('Class Rules'!$B$6:$B$85,$E10598))*ISNUMBER(SEARCH('Class Rules'!$C$6:$C$85,$F10598))*'Class Rules'!$A$6:$A$85))</f>
        <v>0</v>
      </c>
      <c r="N10598" s="1" t="str">
        <f t="array" ref="N10598">IF($M10598=0,'Class Rules'!$D$3,INDEX('Class Rules'!$D$6:$D$85,MATCH($M10598,'Class Rules'!$A$6:$A$85,0)))</f>
        <v>Passenger LDV</v>
      </c>
      <c r="O10598" s="1" t="str">
        <f t="array" ref="O10598">IF(SUMPRODUCT(MAX(ISNUMBER(SEARCH(Fuel_Rules!$A$6:$A$30,$E10598))*ISNUMBER(SEARCH(Fuel_Rules!$B$6:$B$30,$F10598))*(Fuel_Rules!$A$6:$A$30&lt;&gt;"")))&gt;0,"Plug-in hybrid",IF($G10598="Diesel","Diesel","Gasoline"))</f>
        <v>Gasoline</v>
      </c>
    </row>
    <row r="10599" spans="1:15" ht="15" customHeight="1" x14ac:dyDescent="0.25">
      <c r="A10599" s="1">
        <v>2022</v>
      </c>
      <c r="B10599" s="1" t="s">
        <v>13227</v>
      </c>
      <c r="C10599" s="1" t="s">
        <v>7876</v>
      </c>
      <c r="D10599" s="1" t="s">
        <v>13278</v>
      </c>
      <c r="E10599" s="1" t="s">
        <v>310</v>
      </c>
      <c r="F10599" s="1" t="s">
        <v>7878</v>
      </c>
      <c r="G10599" s="1" t="s">
        <v>103</v>
      </c>
      <c r="H10599" s="1" t="s">
        <v>298</v>
      </c>
      <c r="I10599" s="1">
        <v>2</v>
      </c>
      <c r="J10599" s="1">
        <v>2023</v>
      </c>
      <c r="K10599" s="1">
        <v>294723</v>
      </c>
      <c r="L10599" s="1">
        <v>0</v>
      </c>
      <c r="M10599" s="1">
        <f t="array" ref="M10599">SUMPRODUCT(MAX(ISNUMBER(SEARCH('Class Rules'!$B$6:$B$85,$E10599))*ISNUMBER(SEARCH('Class Rules'!$C$6:$C$85,$F10599))*'Class Rules'!$A$6:$A$85))</f>
        <v>0</v>
      </c>
      <c r="N10599" s="1" t="str">
        <f t="array" ref="N10599">IF($M10599=0,'Class Rules'!$D$3,INDEX('Class Rules'!$D$6:$D$85,MATCH($M10599,'Class Rules'!$A$6:$A$85,0)))</f>
        <v>Passenger LDV</v>
      </c>
      <c r="O10599" s="1" t="str">
        <f t="array" ref="O10599">IF(SUMPRODUCT(MAX(ISNUMBER(SEARCH(Fuel_Rules!$A$6:$A$30,$E10599))*ISNUMBER(SEARCH(Fuel_Rules!$B$6:$B$30,$F10599))*(Fuel_Rules!$A$6:$A$30&lt;&gt;"")))&gt;0,"Plug-in hybrid",IF($G10599="Diesel","Diesel","Gasoline"))</f>
        <v>Gasoline</v>
      </c>
    </row>
    <row r="10600" spans="1:15" ht="15" customHeight="1" x14ac:dyDescent="0.25">
      <c r="A10600" s="1">
        <v>2022</v>
      </c>
      <c r="B10600" s="1" t="s">
        <v>13227</v>
      </c>
      <c r="C10600" s="1" t="s">
        <v>9905</v>
      </c>
      <c r="D10600" s="1" t="s">
        <v>13279</v>
      </c>
      <c r="E10600" s="1" t="s">
        <v>310</v>
      </c>
      <c r="F10600" s="1" t="s">
        <v>9907</v>
      </c>
      <c r="G10600" s="1" t="s">
        <v>103</v>
      </c>
      <c r="H10600" s="1" t="s">
        <v>298</v>
      </c>
      <c r="I10600" s="1">
        <v>2</v>
      </c>
      <c r="J10600" s="1">
        <v>2023</v>
      </c>
      <c r="K10600" s="1">
        <v>477151</v>
      </c>
      <c r="L10600" s="1">
        <v>0</v>
      </c>
      <c r="M10600" s="1">
        <f t="array" ref="M10600">SUMPRODUCT(MAX(ISNUMBER(SEARCH('Class Rules'!$B$6:$B$85,$E10600))*ISNUMBER(SEARCH('Class Rules'!$C$6:$C$85,$F10600))*'Class Rules'!$A$6:$A$85))</f>
        <v>0</v>
      </c>
      <c r="N10600" s="1" t="str">
        <f t="array" ref="N10600">IF($M10600=0,'Class Rules'!$D$3,INDEX('Class Rules'!$D$6:$D$85,MATCH($M10600,'Class Rules'!$A$6:$A$85,0)))</f>
        <v>Passenger LDV</v>
      </c>
      <c r="O10600" s="1" t="str">
        <f t="array" ref="O10600">IF(SUMPRODUCT(MAX(ISNUMBER(SEARCH(Fuel_Rules!$A$6:$A$30,$E10600))*ISNUMBER(SEARCH(Fuel_Rules!$B$6:$B$30,$F10600))*(Fuel_Rules!$A$6:$A$30&lt;&gt;"")))&gt;0,"Plug-in hybrid",IF($G10600="Diesel","Diesel","Gasoline"))</f>
        <v>Plug-in hybrid</v>
      </c>
    </row>
    <row r="10601" spans="1:15" ht="15" customHeight="1" x14ac:dyDescent="0.25">
      <c r="A10601" s="1">
        <v>2022</v>
      </c>
      <c r="B10601" s="1" t="s">
        <v>13227</v>
      </c>
      <c r="C10601" s="1" t="s">
        <v>9905</v>
      </c>
      <c r="D10601" s="1" t="s">
        <v>13280</v>
      </c>
      <c r="E10601" s="1" t="s">
        <v>310</v>
      </c>
      <c r="F10601" s="1" t="s">
        <v>9907</v>
      </c>
      <c r="G10601" s="1" t="s">
        <v>103</v>
      </c>
      <c r="H10601" s="1" t="s">
        <v>298</v>
      </c>
      <c r="I10601" s="1">
        <v>2</v>
      </c>
      <c r="J10601" s="1">
        <v>2023</v>
      </c>
      <c r="K10601" s="1">
        <v>454701</v>
      </c>
      <c r="L10601" s="1">
        <v>0</v>
      </c>
      <c r="M10601" s="1">
        <f t="array" ref="M10601">SUMPRODUCT(MAX(ISNUMBER(SEARCH('Class Rules'!$B$6:$B$85,$E10601))*ISNUMBER(SEARCH('Class Rules'!$C$6:$C$85,$F10601))*'Class Rules'!$A$6:$A$85))</f>
        <v>0</v>
      </c>
      <c r="N10601" s="1" t="str">
        <f t="array" ref="N10601">IF($M10601=0,'Class Rules'!$D$3,INDEX('Class Rules'!$D$6:$D$85,MATCH($M10601,'Class Rules'!$A$6:$A$85,0)))</f>
        <v>Passenger LDV</v>
      </c>
      <c r="O10601" s="1" t="str">
        <f t="array" ref="O10601">IF(SUMPRODUCT(MAX(ISNUMBER(SEARCH(Fuel_Rules!$A$6:$A$30,$E10601))*ISNUMBER(SEARCH(Fuel_Rules!$B$6:$B$30,$F10601))*(Fuel_Rules!$A$6:$A$30&lt;&gt;"")))&gt;0,"Plug-in hybrid",IF($G10601="Diesel","Diesel","Gasoline"))</f>
        <v>Plug-in hybrid</v>
      </c>
    </row>
    <row r="10602" spans="1:15" ht="15" customHeight="1" x14ac:dyDescent="0.25">
      <c r="A10602" s="1">
        <v>2022</v>
      </c>
      <c r="B10602" s="1" t="s">
        <v>13227</v>
      </c>
      <c r="C10602" s="1" t="s">
        <v>9908</v>
      </c>
      <c r="D10602" s="1" t="s">
        <v>13281</v>
      </c>
      <c r="E10602" s="1" t="s">
        <v>310</v>
      </c>
      <c r="F10602" s="1" t="s">
        <v>9910</v>
      </c>
      <c r="G10602" s="1" t="s">
        <v>103</v>
      </c>
      <c r="H10602" s="1" t="s">
        <v>298</v>
      </c>
      <c r="I10602" s="1">
        <v>2</v>
      </c>
      <c r="J10602" s="1">
        <v>2023</v>
      </c>
      <c r="K10602" s="1">
        <v>465335</v>
      </c>
      <c r="L10602" s="1">
        <v>0</v>
      </c>
      <c r="M10602" s="1">
        <f t="array" ref="M10602">SUMPRODUCT(MAX(ISNUMBER(SEARCH('Class Rules'!$B$6:$B$85,$E10602))*ISNUMBER(SEARCH('Class Rules'!$C$6:$C$85,$F10602))*'Class Rules'!$A$6:$A$85))</f>
        <v>0</v>
      </c>
      <c r="N10602" s="1" t="str">
        <f t="array" ref="N10602">IF($M10602=0,'Class Rules'!$D$3,INDEX('Class Rules'!$D$6:$D$85,MATCH($M10602,'Class Rules'!$A$6:$A$85,0)))</f>
        <v>Passenger LDV</v>
      </c>
      <c r="O10602" s="1" t="str">
        <f t="array" ref="O10602">IF(SUMPRODUCT(MAX(ISNUMBER(SEARCH(Fuel_Rules!$A$6:$A$30,$E10602))*ISNUMBER(SEARCH(Fuel_Rules!$B$6:$B$30,$F10602))*(Fuel_Rules!$A$6:$A$30&lt;&gt;"")))&gt;0,"Plug-in hybrid",IF($G10602="Diesel","Diesel","Gasoline"))</f>
        <v>Plug-in hybrid</v>
      </c>
    </row>
    <row r="10603" spans="1:15" ht="15" customHeight="1" x14ac:dyDescent="0.25">
      <c r="A10603" s="1">
        <v>2022</v>
      </c>
      <c r="B10603" s="1" t="s">
        <v>13227</v>
      </c>
      <c r="C10603" s="1" t="s">
        <v>9908</v>
      </c>
      <c r="D10603" s="1" t="s">
        <v>13282</v>
      </c>
      <c r="E10603" s="1" t="s">
        <v>310</v>
      </c>
      <c r="F10603" s="1" t="s">
        <v>9910</v>
      </c>
      <c r="G10603" s="1" t="s">
        <v>103</v>
      </c>
      <c r="H10603" s="1" t="s">
        <v>298</v>
      </c>
      <c r="I10603" s="1">
        <v>2</v>
      </c>
      <c r="J10603" s="1">
        <v>2023</v>
      </c>
      <c r="K10603" s="1">
        <v>443320</v>
      </c>
      <c r="L10603" s="1">
        <v>0</v>
      </c>
      <c r="M10603" s="1">
        <f t="array" ref="M10603">SUMPRODUCT(MAX(ISNUMBER(SEARCH('Class Rules'!$B$6:$B$85,$E10603))*ISNUMBER(SEARCH('Class Rules'!$C$6:$C$85,$F10603))*'Class Rules'!$A$6:$A$85))</f>
        <v>0</v>
      </c>
      <c r="N10603" s="1" t="str">
        <f t="array" ref="N10603">IF($M10603=0,'Class Rules'!$D$3,INDEX('Class Rules'!$D$6:$D$85,MATCH($M10603,'Class Rules'!$A$6:$A$85,0)))</f>
        <v>Passenger LDV</v>
      </c>
      <c r="O10603" s="1" t="str">
        <f t="array" ref="O10603">IF(SUMPRODUCT(MAX(ISNUMBER(SEARCH(Fuel_Rules!$A$6:$A$30,$E10603))*ISNUMBER(SEARCH(Fuel_Rules!$B$6:$B$30,$F10603))*(Fuel_Rules!$A$6:$A$30&lt;&gt;"")))&gt;0,"Plug-in hybrid",IF($G10603="Diesel","Diesel","Gasoline"))</f>
        <v>Plug-in hybrid</v>
      </c>
    </row>
    <row r="10604" spans="1:15" ht="15" customHeight="1" x14ac:dyDescent="0.25">
      <c r="A10604" s="1">
        <v>2022</v>
      </c>
      <c r="B10604" s="1" t="s">
        <v>13227</v>
      </c>
      <c r="C10604" s="1" t="s">
        <v>9911</v>
      </c>
      <c r="D10604" s="1" t="s">
        <v>13283</v>
      </c>
      <c r="E10604" s="1" t="s">
        <v>310</v>
      </c>
      <c r="F10604" s="1" t="s">
        <v>9913</v>
      </c>
      <c r="G10604" s="1" t="s">
        <v>103</v>
      </c>
      <c r="H10604" s="1" t="s">
        <v>298</v>
      </c>
      <c r="I10604" s="1">
        <v>2</v>
      </c>
      <c r="J10604" s="1">
        <v>2023</v>
      </c>
      <c r="K10604" s="1">
        <v>490862</v>
      </c>
      <c r="L10604" s="1">
        <v>0</v>
      </c>
      <c r="M10604" s="1">
        <f t="array" ref="M10604">SUMPRODUCT(MAX(ISNUMBER(SEARCH('Class Rules'!$B$6:$B$85,$E10604))*ISNUMBER(SEARCH('Class Rules'!$C$6:$C$85,$F10604))*'Class Rules'!$A$6:$A$85))</f>
        <v>0</v>
      </c>
      <c r="N10604" s="1" t="str">
        <f t="array" ref="N10604">IF($M10604=0,'Class Rules'!$D$3,INDEX('Class Rules'!$D$6:$D$85,MATCH($M10604,'Class Rules'!$A$6:$A$85,0)))</f>
        <v>Passenger LDV</v>
      </c>
      <c r="O10604" s="1" t="str">
        <f t="array" ref="O10604">IF(SUMPRODUCT(MAX(ISNUMBER(SEARCH(Fuel_Rules!$A$6:$A$30,$E10604))*ISNUMBER(SEARCH(Fuel_Rules!$B$6:$B$30,$F10604))*(Fuel_Rules!$A$6:$A$30&lt;&gt;"")))&gt;0,"Plug-in hybrid",IF($G10604="Diesel","Diesel","Gasoline"))</f>
        <v>Plug-in hybrid</v>
      </c>
    </row>
    <row r="10605" spans="1:15" ht="15" customHeight="1" x14ac:dyDescent="0.25">
      <c r="A10605" s="1">
        <v>2022</v>
      </c>
      <c r="B10605" s="1" t="s">
        <v>13227</v>
      </c>
      <c r="C10605" s="1" t="s">
        <v>9911</v>
      </c>
      <c r="D10605" s="1" t="s">
        <v>13284</v>
      </c>
      <c r="E10605" s="1" t="s">
        <v>310</v>
      </c>
      <c r="F10605" s="1" t="s">
        <v>9913</v>
      </c>
      <c r="G10605" s="1" t="s">
        <v>103</v>
      </c>
      <c r="H10605" s="1" t="s">
        <v>298</v>
      </c>
      <c r="I10605" s="1">
        <v>2</v>
      </c>
      <c r="J10605" s="1">
        <v>2023</v>
      </c>
      <c r="K10605" s="1">
        <v>470602</v>
      </c>
      <c r="L10605" s="1">
        <v>0</v>
      </c>
      <c r="M10605" s="1">
        <f t="array" ref="M10605">SUMPRODUCT(MAX(ISNUMBER(SEARCH('Class Rules'!$B$6:$B$85,$E10605))*ISNUMBER(SEARCH('Class Rules'!$C$6:$C$85,$F10605))*'Class Rules'!$A$6:$A$85))</f>
        <v>0</v>
      </c>
      <c r="N10605" s="1" t="str">
        <f t="array" ref="N10605">IF($M10605=0,'Class Rules'!$D$3,INDEX('Class Rules'!$D$6:$D$85,MATCH($M10605,'Class Rules'!$A$6:$A$85,0)))</f>
        <v>Passenger LDV</v>
      </c>
      <c r="O10605" s="1" t="str">
        <f t="array" ref="O10605">IF(SUMPRODUCT(MAX(ISNUMBER(SEARCH(Fuel_Rules!$A$6:$A$30,$E10605))*ISNUMBER(SEARCH(Fuel_Rules!$B$6:$B$30,$F10605))*(Fuel_Rules!$A$6:$A$30&lt;&gt;"")))&gt;0,"Plug-in hybrid",IF($G10605="Diesel","Diesel","Gasoline"))</f>
        <v>Plug-in hybrid</v>
      </c>
    </row>
    <row r="10606" spans="1:15" ht="15" customHeight="1" x14ac:dyDescent="0.25">
      <c r="A10606" s="1">
        <v>2022</v>
      </c>
      <c r="B10606" s="1" t="s">
        <v>13227</v>
      </c>
      <c r="C10606" s="1" t="s">
        <v>9914</v>
      </c>
      <c r="D10606" s="1" t="s">
        <v>13285</v>
      </c>
      <c r="E10606" s="1" t="s">
        <v>310</v>
      </c>
      <c r="F10606" s="1" t="s">
        <v>9916</v>
      </c>
      <c r="G10606" s="1" t="s">
        <v>103</v>
      </c>
      <c r="H10606" s="1" t="s">
        <v>298</v>
      </c>
      <c r="I10606" s="1">
        <v>2</v>
      </c>
      <c r="J10606" s="1">
        <v>2023</v>
      </c>
      <c r="K10606" s="1">
        <v>451363</v>
      </c>
      <c r="L10606" s="1">
        <v>0</v>
      </c>
      <c r="M10606" s="1">
        <f t="array" ref="M10606">SUMPRODUCT(MAX(ISNUMBER(SEARCH('Class Rules'!$B$6:$B$85,$E10606))*ISNUMBER(SEARCH('Class Rules'!$C$6:$C$85,$F10606))*'Class Rules'!$A$6:$A$85))</f>
        <v>0</v>
      </c>
      <c r="N10606" s="1" t="str">
        <f t="array" ref="N10606">IF($M10606=0,'Class Rules'!$D$3,INDEX('Class Rules'!$D$6:$D$85,MATCH($M10606,'Class Rules'!$A$6:$A$85,0)))</f>
        <v>Passenger LDV</v>
      </c>
      <c r="O10606" s="1" t="str">
        <f t="array" ref="O10606">IF(SUMPRODUCT(MAX(ISNUMBER(SEARCH(Fuel_Rules!$A$6:$A$30,$E10606))*ISNUMBER(SEARCH(Fuel_Rules!$B$6:$B$30,$F10606))*(Fuel_Rules!$A$6:$A$30&lt;&gt;"")))&gt;0,"Plug-in hybrid",IF($G10606="Diesel","Diesel","Gasoline"))</f>
        <v>Plug-in hybrid</v>
      </c>
    </row>
    <row r="10607" spans="1:15" ht="15" customHeight="1" x14ac:dyDescent="0.25">
      <c r="A10607" s="1">
        <v>2022</v>
      </c>
      <c r="B10607" s="1" t="s">
        <v>13227</v>
      </c>
      <c r="C10607" s="1" t="s">
        <v>9914</v>
      </c>
      <c r="D10607" s="1" t="s">
        <v>13286</v>
      </c>
      <c r="E10607" s="1" t="s">
        <v>310</v>
      </c>
      <c r="F10607" s="1" t="s">
        <v>9916</v>
      </c>
      <c r="G10607" s="1" t="s">
        <v>103</v>
      </c>
      <c r="H10607" s="1" t="s">
        <v>298</v>
      </c>
      <c r="I10607" s="1">
        <v>2</v>
      </c>
      <c r="J10607" s="1">
        <v>2023</v>
      </c>
      <c r="K10607" s="1">
        <v>424795</v>
      </c>
      <c r="L10607" s="1">
        <v>0</v>
      </c>
      <c r="M10607" s="1">
        <f t="array" ref="M10607">SUMPRODUCT(MAX(ISNUMBER(SEARCH('Class Rules'!$B$6:$B$85,$E10607))*ISNUMBER(SEARCH('Class Rules'!$C$6:$C$85,$F10607))*'Class Rules'!$A$6:$A$85))</f>
        <v>0</v>
      </c>
      <c r="N10607" s="1" t="str">
        <f t="array" ref="N10607">IF($M10607=0,'Class Rules'!$D$3,INDEX('Class Rules'!$D$6:$D$85,MATCH($M10607,'Class Rules'!$A$6:$A$85,0)))</f>
        <v>Passenger LDV</v>
      </c>
      <c r="O10607" s="1" t="str">
        <f t="array" ref="O10607">IF(SUMPRODUCT(MAX(ISNUMBER(SEARCH(Fuel_Rules!$A$6:$A$30,$E10607))*ISNUMBER(SEARCH(Fuel_Rules!$B$6:$B$30,$F10607))*(Fuel_Rules!$A$6:$A$30&lt;&gt;"")))&gt;0,"Plug-in hybrid",IF($G10607="Diesel","Diesel","Gasoline"))</f>
        <v>Plug-in hybrid</v>
      </c>
    </row>
    <row r="10608" spans="1:15" ht="15" customHeight="1" x14ac:dyDescent="0.25">
      <c r="A10608" s="1">
        <v>2022</v>
      </c>
      <c r="B10608" s="1" t="s">
        <v>13227</v>
      </c>
      <c r="C10608" s="1" t="s">
        <v>11072</v>
      </c>
      <c r="D10608" s="1" t="s">
        <v>13287</v>
      </c>
      <c r="E10608" s="1" t="s">
        <v>310</v>
      </c>
      <c r="F10608" s="1" t="s">
        <v>11074</v>
      </c>
      <c r="G10608" s="1" t="s">
        <v>103</v>
      </c>
      <c r="H10608" s="1" t="s">
        <v>298</v>
      </c>
      <c r="I10608" s="1">
        <v>2</v>
      </c>
      <c r="J10608" s="1">
        <v>2023</v>
      </c>
      <c r="K10608" s="1">
        <v>287028</v>
      </c>
      <c r="L10608" s="1">
        <v>0</v>
      </c>
      <c r="M10608" s="1">
        <f t="array" ref="M10608">SUMPRODUCT(MAX(ISNUMBER(SEARCH('Class Rules'!$B$6:$B$85,$E10608))*ISNUMBER(SEARCH('Class Rules'!$C$6:$C$85,$F10608))*'Class Rules'!$A$6:$A$85))</f>
        <v>0</v>
      </c>
      <c r="N10608" s="1" t="str">
        <f t="array" ref="N10608">IF($M10608=0,'Class Rules'!$D$3,INDEX('Class Rules'!$D$6:$D$85,MATCH($M10608,'Class Rules'!$A$6:$A$85,0)))</f>
        <v>Passenger LDV</v>
      </c>
      <c r="O10608" s="1" t="str">
        <f t="array" ref="O10608">IF(SUMPRODUCT(MAX(ISNUMBER(SEARCH(Fuel_Rules!$A$6:$A$30,$E10608))*ISNUMBER(SEARCH(Fuel_Rules!$B$6:$B$30,$F10608))*(Fuel_Rules!$A$6:$A$30&lt;&gt;"")))&gt;0,"Plug-in hybrid",IF($G10608="Diesel","Diesel","Gasoline"))</f>
        <v>Gasoline</v>
      </c>
    </row>
    <row r="10609" spans="1:15" ht="15" customHeight="1" x14ac:dyDescent="0.25">
      <c r="A10609" s="1">
        <v>2022</v>
      </c>
      <c r="B10609" s="1" t="s">
        <v>13227</v>
      </c>
      <c r="C10609" s="1" t="s">
        <v>11072</v>
      </c>
      <c r="D10609" s="1" t="s">
        <v>13288</v>
      </c>
      <c r="E10609" s="1" t="s">
        <v>310</v>
      </c>
      <c r="F10609" s="1" t="s">
        <v>11074</v>
      </c>
      <c r="G10609" s="1" t="s">
        <v>103</v>
      </c>
      <c r="H10609" s="1" t="s">
        <v>298</v>
      </c>
      <c r="I10609" s="1">
        <v>2</v>
      </c>
      <c r="J10609" s="1">
        <v>2023</v>
      </c>
      <c r="K10609" s="1">
        <v>268361</v>
      </c>
      <c r="L10609" s="1">
        <v>0</v>
      </c>
      <c r="M10609" s="1">
        <f t="array" ref="M10609">SUMPRODUCT(MAX(ISNUMBER(SEARCH('Class Rules'!$B$6:$B$85,$E10609))*ISNUMBER(SEARCH('Class Rules'!$C$6:$C$85,$F10609))*'Class Rules'!$A$6:$A$85))</f>
        <v>0</v>
      </c>
      <c r="N10609" s="1" t="str">
        <f t="array" ref="N10609">IF($M10609=0,'Class Rules'!$D$3,INDEX('Class Rules'!$D$6:$D$85,MATCH($M10609,'Class Rules'!$A$6:$A$85,0)))</f>
        <v>Passenger LDV</v>
      </c>
      <c r="O10609" s="1" t="str">
        <f t="array" ref="O10609">IF(SUMPRODUCT(MAX(ISNUMBER(SEARCH(Fuel_Rules!$A$6:$A$30,$E10609))*ISNUMBER(SEARCH(Fuel_Rules!$B$6:$B$30,$F10609))*(Fuel_Rules!$A$6:$A$30&lt;&gt;"")))&gt;0,"Plug-in hybrid",IF($G10609="Diesel","Diesel","Gasoline"))</f>
        <v>Gasoline</v>
      </c>
    </row>
    <row r="10610" spans="1:15" ht="15" customHeight="1" x14ac:dyDescent="0.25">
      <c r="A10610" s="1">
        <v>2022</v>
      </c>
      <c r="B10610" s="1" t="s">
        <v>13227</v>
      </c>
      <c r="C10610" s="1" t="s">
        <v>426</v>
      </c>
      <c r="D10610" s="1" t="s">
        <v>13289</v>
      </c>
      <c r="E10610" s="1" t="s">
        <v>428</v>
      </c>
      <c r="F10610" s="1" t="s">
        <v>429</v>
      </c>
      <c r="G10610" s="1" t="s">
        <v>103</v>
      </c>
      <c r="H10610" s="1" t="s">
        <v>298</v>
      </c>
      <c r="I10610" s="1">
        <v>1.6</v>
      </c>
      <c r="J10610" s="1">
        <v>2023</v>
      </c>
      <c r="K10610" s="1">
        <v>53000</v>
      </c>
      <c r="L10610" s="1">
        <v>0</v>
      </c>
      <c r="M10610" s="1">
        <f t="array" ref="M10610">SUMPRODUCT(MAX(ISNUMBER(SEARCH('Class Rules'!$B$6:$B$85,$E10610))*ISNUMBER(SEARCH('Class Rules'!$C$6:$C$85,$F10610))*'Class Rules'!$A$6:$A$85))</f>
        <v>0</v>
      </c>
      <c r="N10610" s="1" t="str">
        <f t="array" ref="N10610">IF($M10610=0,'Class Rules'!$D$3,INDEX('Class Rules'!$D$6:$D$85,MATCH($M10610,'Class Rules'!$A$6:$A$85,0)))</f>
        <v>Passenger LDV</v>
      </c>
      <c r="O10610" s="1" t="str">
        <f t="array" ref="O10610">IF(SUMPRODUCT(MAX(ISNUMBER(SEARCH(Fuel_Rules!$A$6:$A$30,$E10610))*ISNUMBER(SEARCH(Fuel_Rules!$B$6:$B$30,$F10610))*(Fuel_Rules!$A$6:$A$30&lt;&gt;"")))&gt;0,"Plug-in hybrid",IF($G10610="Diesel","Diesel","Gasoline"))</f>
        <v>Gasoline</v>
      </c>
    </row>
    <row r="10611" spans="1:15" ht="15" customHeight="1" x14ac:dyDescent="0.25">
      <c r="A10611" s="1">
        <v>2022</v>
      </c>
      <c r="B10611" s="1" t="s">
        <v>13227</v>
      </c>
      <c r="C10611" s="1" t="s">
        <v>426</v>
      </c>
      <c r="D10611" s="1" t="s">
        <v>13290</v>
      </c>
      <c r="E10611" s="1" t="s">
        <v>428</v>
      </c>
      <c r="F10611" s="1" t="s">
        <v>429</v>
      </c>
      <c r="G10611" s="1" t="s">
        <v>103</v>
      </c>
      <c r="H10611" s="1" t="s">
        <v>298</v>
      </c>
      <c r="I10611" s="1">
        <v>1.6</v>
      </c>
      <c r="J10611" s="1">
        <v>2023</v>
      </c>
      <c r="K10611" s="1">
        <v>46437</v>
      </c>
      <c r="L10611" s="1">
        <v>0</v>
      </c>
      <c r="M10611" s="1">
        <f t="array" ref="M10611">SUMPRODUCT(MAX(ISNUMBER(SEARCH('Class Rules'!$B$6:$B$85,$E10611))*ISNUMBER(SEARCH('Class Rules'!$C$6:$C$85,$F10611))*'Class Rules'!$A$6:$A$85))</f>
        <v>0</v>
      </c>
      <c r="N10611" s="1" t="str">
        <f t="array" ref="N10611">IF($M10611=0,'Class Rules'!$D$3,INDEX('Class Rules'!$D$6:$D$85,MATCH($M10611,'Class Rules'!$A$6:$A$85,0)))</f>
        <v>Passenger LDV</v>
      </c>
      <c r="O10611" s="1" t="str">
        <f t="array" ref="O10611">IF(SUMPRODUCT(MAX(ISNUMBER(SEARCH(Fuel_Rules!$A$6:$A$30,$E10611))*ISNUMBER(SEARCH(Fuel_Rules!$B$6:$B$30,$F10611))*(Fuel_Rules!$A$6:$A$30&lt;&gt;"")))&gt;0,"Plug-in hybrid",IF($G10611="Diesel","Diesel","Gasoline"))</f>
        <v>Gasoline</v>
      </c>
    </row>
    <row r="10612" spans="1:15" ht="15" customHeight="1" x14ac:dyDescent="0.25">
      <c r="A10612" s="1">
        <v>2022</v>
      </c>
      <c r="B10612" s="1" t="s">
        <v>13227</v>
      </c>
      <c r="C10612" s="1" t="s">
        <v>430</v>
      </c>
      <c r="D10612" s="1" t="s">
        <v>13291</v>
      </c>
      <c r="E10612" s="1" t="s">
        <v>428</v>
      </c>
      <c r="F10612" s="1" t="s">
        <v>432</v>
      </c>
      <c r="G10612" s="1" t="s">
        <v>103</v>
      </c>
      <c r="H10612" s="1" t="s">
        <v>298</v>
      </c>
      <c r="I10612" s="1">
        <v>1.8</v>
      </c>
      <c r="J10612" s="1">
        <v>2023</v>
      </c>
      <c r="K10612" s="1">
        <v>70000</v>
      </c>
      <c r="L10612" s="1">
        <v>0</v>
      </c>
      <c r="M10612" s="1">
        <f t="array" ref="M10612">SUMPRODUCT(MAX(ISNUMBER(SEARCH('Class Rules'!$B$6:$B$85,$E10612))*ISNUMBER(SEARCH('Class Rules'!$C$6:$C$85,$F10612))*'Class Rules'!$A$6:$A$85))</f>
        <v>0</v>
      </c>
      <c r="N10612" s="1" t="str">
        <f t="array" ref="N10612">IF($M10612=0,'Class Rules'!$D$3,INDEX('Class Rules'!$D$6:$D$85,MATCH($M10612,'Class Rules'!$A$6:$A$85,0)))</f>
        <v>Passenger LDV</v>
      </c>
      <c r="O10612" s="1" t="str">
        <f t="array" ref="O10612">IF(SUMPRODUCT(MAX(ISNUMBER(SEARCH(Fuel_Rules!$A$6:$A$30,$E10612))*ISNUMBER(SEARCH(Fuel_Rules!$B$6:$B$30,$F10612))*(Fuel_Rules!$A$6:$A$30&lt;&gt;"")))&gt;0,"Plug-in hybrid",IF($G10612="Diesel","Diesel","Gasoline"))</f>
        <v>Gasoline</v>
      </c>
    </row>
    <row r="10613" spans="1:15" ht="15" customHeight="1" x14ac:dyDescent="0.25">
      <c r="A10613" s="1">
        <v>2022</v>
      </c>
      <c r="B10613" s="1" t="s">
        <v>13227</v>
      </c>
      <c r="C10613" s="1" t="s">
        <v>430</v>
      </c>
      <c r="D10613" s="1" t="s">
        <v>13292</v>
      </c>
      <c r="E10613" s="1" t="s">
        <v>428</v>
      </c>
      <c r="F10613" s="1" t="s">
        <v>432</v>
      </c>
      <c r="G10613" s="1" t="s">
        <v>103</v>
      </c>
      <c r="H10613" s="1" t="s">
        <v>298</v>
      </c>
      <c r="I10613" s="1">
        <v>1.8</v>
      </c>
      <c r="J10613" s="1">
        <v>2023</v>
      </c>
      <c r="K10613" s="1">
        <v>59545</v>
      </c>
      <c r="L10613" s="1">
        <v>0</v>
      </c>
      <c r="M10613" s="1">
        <f t="array" ref="M10613">SUMPRODUCT(MAX(ISNUMBER(SEARCH('Class Rules'!$B$6:$B$85,$E10613))*ISNUMBER(SEARCH('Class Rules'!$C$6:$C$85,$F10613))*'Class Rules'!$A$6:$A$85))</f>
        <v>0</v>
      </c>
      <c r="N10613" s="1" t="str">
        <f t="array" ref="N10613">IF($M10613=0,'Class Rules'!$D$3,INDEX('Class Rules'!$D$6:$D$85,MATCH($M10613,'Class Rules'!$A$6:$A$85,0)))</f>
        <v>Passenger LDV</v>
      </c>
      <c r="O10613" s="1" t="str">
        <f t="array" ref="O10613">IF(SUMPRODUCT(MAX(ISNUMBER(SEARCH(Fuel_Rules!$A$6:$A$30,$E10613))*ISNUMBER(SEARCH(Fuel_Rules!$B$6:$B$30,$F10613))*(Fuel_Rules!$A$6:$A$30&lt;&gt;"")))&gt;0,"Plug-in hybrid",IF($G10613="Diesel","Diesel","Gasoline"))</f>
        <v>Gasoline</v>
      </c>
    </row>
    <row r="10614" spans="1:15" ht="15" customHeight="1" x14ac:dyDescent="0.25">
      <c r="A10614" s="1">
        <v>2022</v>
      </c>
      <c r="B10614" s="1" t="s">
        <v>13227</v>
      </c>
      <c r="C10614" s="1" t="s">
        <v>438</v>
      </c>
      <c r="D10614" s="1" t="s">
        <v>13293</v>
      </c>
      <c r="E10614" s="1" t="s">
        <v>435</v>
      </c>
      <c r="F10614" s="1" t="s">
        <v>440</v>
      </c>
      <c r="G10614" s="1" t="s">
        <v>103</v>
      </c>
      <c r="H10614" s="1" t="s">
        <v>298</v>
      </c>
      <c r="I10614" s="1">
        <v>2</v>
      </c>
      <c r="J10614" s="1">
        <v>2023</v>
      </c>
      <c r="K10614" s="1">
        <v>310500</v>
      </c>
      <c r="L10614" s="1">
        <v>0</v>
      </c>
      <c r="M10614" s="1">
        <f t="array" ref="M10614">SUMPRODUCT(MAX(ISNUMBER(SEARCH('Class Rules'!$B$6:$B$85,$E10614))*ISNUMBER(SEARCH('Class Rules'!$C$6:$C$85,$F10614))*'Class Rules'!$A$6:$A$85))</f>
        <v>0</v>
      </c>
      <c r="N10614" s="1" t="str">
        <f t="array" ref="N10614">IF($M10614=0,'Class Rules'!$D$3,INDEX('Class Rules'!$D$6:$D$85,MATCH($M10614,'Class Rules'!$A$6:$A$85,0)))</f>
        <v>Passenger LDV</v>
      </c>
      <c r="O10614" s="1" t="str">
        <f t="array" ref="O10614">IF(SUMPRODUCT(MAX(ISNUMBER(SEARCH(Fuel_Rules!$A$6:$A$30,$E10614))*ISNUMBER(SEARCH(Fuel_Rules!$B$6:$B$30,$F10614))*(Fuel_Rules!$A$6:$A$30&lt;&gt;"")))&gt;0,"Plug-in hybrid",IF($G10614="Diesel","Diesel","Gasoline"))</f>
        <v>Gasoline</v>
      </c>
    </row>
    <row r="10615" spans="1:15" ht="15" customHeight="1" x14ac:dyDescent="0.25">
      <c r="A10615" s="1">
        <v>2022</v>
      </c>
      <c r="B10615" s="1" t="s">
        <v>13227</v>
      </c>
      <c r="C10615" s="1" t="s">
        <v>438</v>
      </c>
      <c r="D10615" s="1" t="s">
        <v>13294</v>
      </c>
      <c r="E10615" s="1" t="s">
        <v>435</v>
      </c>
      <c r="F10615" s="1" t="s">
        <v>440</v>
      </c>
      <c r="G10615" s="1" t="s">
        <v>103</v>
      </c>
      <c r="H10615" s="1" t="s">
        <v>298</v>
      </c>
      <c r="I10615" s="1">
        <v>2</v>
      </c>
      <c r="J10615" s="1">
        <v>2023</v>
      </c>
      <c r="K10615" s="1">
        <v>296137</v>
      </c>
      <c r="L10615" s="1">
        <v>0</v>
      </c>
      <c r="M10615" s="1">
        <f t="array" ref="M10615">SUMPRODUCT(MAX(ISNUMBER(SEARCH('Class Rules'!$B$6:$B$85,$E10615))*ISNUMBER(SEARCH('Class Rules'!$C$6:$C$85,$F10615))*'Class Rules'!$A$6:$A$85))</f>
        <v>0</v>
      </c>
      <c r="N10615" s="1" t="str">
        <f t="array" ref="N10615">IF($M10615=0,'Class Rules'!$D$3,INDEX('Class Rules'!$D$6:$D$85,MATCH($M10615,'Class Rules'!$A$6:$A$85,0)))</f>
        <v>Passenger LDV</v>
      </c>
      <c r="O10615" s="1" t="str">
        <f t="array" ref="O10615">IF(SUMPRODUCT(MAX(ISNUMBER(SEARCH(Fuel_Rules!$A$6:$A$30,$E10615))*ISNUMBER(SEARCH(Fuel_Rules!$B$6:$B$30,$F10615))*(Fuel_Rules!$A$6:$A$30&lt;&gt;"")))&gt;0,"Plug-in hybrid",IF($G10615="Diesel","Diesel","Gasoline"))</f>
        <v>Gasoline</v>
      </c>
    </row>
    <row r="10616" spans="1:15" ht="15" customHeight="1" x14ac:dyDescent="0.25">
      <c r="A10616" s="1">
        <v>2022</v>
      </c>
      <c r="B10616" s="1" t="s">
        <v>13227</v>
      </c>
      <c r="C10616" s="1" t="s">
        <v>441</v>
      </c>
      <c r="D10616" s="1" t="s">
        <v>13295</v>
      </c>
      <c r="E10616" s="1" t="s">
        <v>435</v>
      </c>
      <c r="F10616" s="1" t="s">
        <v>443</v>
      </c>
      <c r="G10616" s="1" t="s">
        <v>103</v>
      </c>
      <c r="H10616" s="1" t="s">
        <v>298</v>
      </c>
      <c r="I10616" s="1">
        <v>2</v>
      </c>
      <c r="J10616" s="1">
        <v>2023</v>
      </c>
      <c r="K10616" s="1">
        <v>329303</v>
      </c>
      <c r="L10616" s="1">
        <v>0</v>
      </c>
      <c r="M10616" s="1">
        <f t="array" ref="M10616">SUMPRODUCT(MAX(ISNUMBER(SEARCH('Class Rules'!$B$6:$B$85,$E10616))*ISNUMBER(SEARCH('Class Rules'!$C$6:$C$85,$F10616))*'Class Rules'!$A$6:$A$85))</f>
        <v>0</v>
      </c>
      <c r="N10616" s="1" t="str">
        <f t="array" ref="N10616">IF($M10616=0,'Class Rules'!$D$3,INDEX('Class Rules'!$D$6:$D$85,MATCH($M10616,'Class Rules'!$A$6:$A$85,0)))</f>
        <v>Passenger LDV</v>
      </c>
      <c r="O10616" s="1" t="str">
        <f t="array" ref="O10616">IF(SUMPRODUCT(MAX(ISNUMBER(SEARCH(Fuel_Rules!$A$6:$A$30,$E10616))*ISNUMBER(SEARCH(Fuel_Rules!$B$6:$B$30,$F10616))*(Fuel_Rules!$A$6:$A$30&lt;&gt;"")))&gt;0,"Plug-in hybrid",IF($G10616="Diesel","Diesel","Gasoline"))</f>
        <v>Gasoline</v>
      </c>
    </row>
    <row r="10617" spans="1:15" ht="15" customHeight="1" x14ac:dyDescent="0.25">
      <c r="A10617" s="1">
        <v>2022</v>
      </c>
      <c r="B10617" s="1" t="s">
        <v>13227</v>
      </c>
      <c r="C10617" s="1" t="s">
        <v>441</v>
      </c>
      <c r="D10617" s="1" t="s">
        <v>13296</v>
      </c>
      <c r="E10617" s="1" t="s">
        <v>435</v>
      </c>
      <c r="F10617" s="1" t="s">
        <v>443</v>
      </c>
      <c r="G10617" s="1" t="s">
        <v>103</v>
      </c>
      <c r="H10617" s="1" t="s">
        <v>298</v>
      </c>
      <c r="I10617" s="1">
        <v>2</v>
      </c>
      <c r="J10617" s="1">
        <v>2023</v>
      </c>
      <c r="K10617" s="1">
        <v>299007</v>
      </c>
      <c r="L10617" s="1">
        <v>0</v>
      </c>
      <c r="M10617" s="1">
        <f t="array" ref="M10617">SUMPRODUCT(MAX(ISNUMBER(SEARCH('Class Rules'!$B$6:$B$85,$E10617))*ISNUMBER(SEARCH('Class Rules'!$C$6:$C$85,$F10617))*'Class Rules'!$A$6:$A$85))</f>
        <v>0</v>
      </c>
      <c r="N10617" s="1" t="str">
        <f t="array" ref="N10617">IF($M10617=0,'Class Rules'!$D$3,INDEX('Class Rules'!$D$6:$D$85,MATCH($M10617,'Class Rules'!$A$6:$A$85,0)))</f>
        <v>Passenger LDV</v>
      </c>
      <c r="O10617" s="1" t="str">
        <f t="array" ref="O10617">IF(SUMPRODUCT(MAX(ISNUMBER(SEARCH(Fuel_Rules!$A$6:$A$30,$E10617))*ISNUMBER(SEARCH(Fuel_Rules!$B$6:$B$30,$F10617))*(Fuel_Rules!$A$6:$A$30&lt;&gt;"")))&gt;0,"Plug-in hybrid",IF($G10617="Diesel","Diesel","Gasoline"))</f>
        <v>Gasoline</v>
      </c>
    </row>
    <row r="10618" spans="1:15" ht="15" customHeight="1" x14ac:dyDescent="0.25">
      <c r="A10618" s="1">
        <v>2022</v>
      </c>
      <c r="B10618" s="1" t="s">
        <v>13227</v>
      </c>
      <c r="C10618" s="1" t="s">
        <v>444</v>
      </c>
      <c r="D10618" s="1" t="s">
        <v>13297</v>
      </c>
      <c r="E10618" s="1" t="s">
        <v>435</v>
      </c>
      <c r="F10618" s="1" t="s">
        <v>446</v>
      </c>
      <c r="G10618" s="1" t="s">
        <v>103</v>
      </c>
      <c r="H10618" s="1" t="s">
        <v>437</v>
      </c>
      <c r="I10618" s="1">
        <v>2</v>
      </c>
      <c r="J10618" s="1">
        <v>2023</v>
      </c>
      <c r="K10618" s="1">
        <v>284474</v>
      </c>
      <c r="L10618" s="1">
        <v>0</v>
      </c>
      <c r="M10618" s="1">
        <f t="array" ref="M10618">SUMPRODUCT(MAX(ISNUMBER(SEARCH('Class Rules'!$B$6:$B$85,$E10618))*ISNUMBER(SEARCH('Class Rules'!$C$6:$C$85,$F10618))*'Class Rules'!$A$6:$A$85))</f>
        <v>0</v>
      </c>
      <c r="N10618" s="1" t="str">
        <f t="array" ref="N10618">IF($M10618=0,'Class Rules'!$D$3,INDEX('Class Rules'!$D$6:$D$85,MATCH($M10618,'Class Rules'!$A$6:$A$85,0)))</f>
        <v>Passenger LDV</v>
      </c>
      <c r="O10618" s="1" t="str">
        <f t="array" ref="O10618">IF(SUMPRODUCT(MAX(ISNUMBER(SEARCH(Fuel_Rules!$A$6:$A$30,$E10618))*ISNUMBER(SEARCH(Fuel_Rules!$B$6:$B$30,$F10618))*(Fuel_Rules!$A$6:$A$30&lt;&gt;"")))&gt;0,"Plug-in hybrid",IF($G10618="Diesel","Diesel","Gasoline"))</f>
        <v>Gasoline</v>
      </c>
    </row>
    <row r="10619" spans="1:15" ht="15" customHeight="1" x14ac:dyDescent="0.25">
      <c r="A10619" s="1">
        <v>2022</v>
      </c>
      <c r="B10619" s="1" t="s">
        <v>13227</v>
      </c>
      <c r="C10619" s="1" t="s">
        <v>450</v>
      </c>
      <c r="D10619" s="1" t="s">
        <v>13298</v>
      </c>
      <c r="E10619" s="1" t="s">
        <v>435</v>
      </c>
      <c r="F10619" s="1" t="s">
        <v>452</v>
      </c>
      <c r="G10619" s="1" t="s">
        <v>103</v>
      </c>
      <c r="H10619" s="1" t="s">
        <v>298</v>
      </c>
      <c r="I10619" s="1">
        <v>2</v>
      </c>
      <c r="J10619" s="1">
        <v>2023</v>
      </c>
      <c r="K10619" s="1">
        <v>348824</v>
      </c>
      <c r="L10619" s="1">
        <v>0</v>
      </c>
      <c r="M10619" s="1">
        <f t="array" ref="M10619">SUMPRODUCT(MAX(ISNUMBER(SEARCH('Class Rules'!$B$6:$B$85,$E10619))*ISNUMBER(SEARCH('Class Rules'!$C$6:$C$85,$F10619))*'Class Rules'!$A$6:$A$85))</f>
        <v>0</v>
      </c>
      <c r="N10619" s="1" t="str">
        <f t="array" ref="N10619">IF($M10619=0,'Class Rules'!$D$3,INDEX('Class Rules'!$D$6:$D$85,MATCH($M10619,'Class Rules'!$A$6:$A$85,0)))</f>
        <v>Passenger LDV</v>
      </c>
      <c r="O10619" s="1" t="str">
        <f t="array" ref="O10619">IF(SUMPRODUCT(MAX(ISNUMBER(SEARCH(Fuel_Rules!$A$6:$A$30,$E10619))*ISNUMBER(SEARCH(Fuel_Rules!$B$6:$B$30,$F10619))*(Fuel_Rules!$A$6:$A$30&lt;&gt;"")))&gt;0,"Plug-in hybrid",IF($G10619="Diesel","Diesel","Gasoline"))</f>
        <v>Gasoline</v>
      </c>
    </row>
    <row r="10620" spans="1:15" ht="15" customHeight="1" x14ac:dyDescent="0.25">
      <c r="A10620" s="1">
        <v>2022</v>
      </c>
      <c r="B10620" s="1" t="s">
        <v>13227</v>
      </c>
      <c r="C10620" s="1" t="s">
        <v>450</v>
      </c>
      <c r="D10620" s="1" t="s">
        <v>13299</v>
      </c>
      <c r="E10620" s="1" t="s">
        <v>435</v>
      </c>
      <c r="F10620" s="1" t="s">
        <v>452</v>
      </c>
      <c r="G10620" s="1" t="s">
        <v>103</v>
      </c>
      <c r="H10620" s="1" t="s">
        <v>298</v>
      </c>
      <c r="I10620" s="1">
        <v>2</v>
      </c>
      <c r="J10620" s="1">
        <v>2023</v>
      </c>
      <c r="K10620" s="1">
        <v>320831</v>
      </c>
      <c r="L10620" s="1">
        <v>0</v>
      </c>
      <c r="M10620" s="1">
        <f t="array" ref="M10620">SUMPRODUCT(MAX(ISNUMBER(SEARCH('Class Rules'!$B$6:$B$85,$E10620))*ISNUMBER(SEARCH('Class Rules'!$C$6:$C$85,$F10620))*'Class Rules'!$A$6:$A$85))</f>
        <v>0</v>
      </c>
      <c r="N10620" s="1" t="str">
        <f t="array" ref="N10620">IF($M10620=0,'Class Rules'!$D$3,INDEX('Class Rules'!$D$6:$D$85,MATCH($M10620,'Class Rules'!$A$6:$A$85,0)))</f>
        <v>Passenger LDV</v>
      </c>
      <c r="O10620" s="1" t="str">
        <f t="array" ref="O10620">IF(SUMPRODUCT(MAX(ISNUMBER(SEARCH(Fuel_Rules!$A$6:$A$30,$E10620))*ISNUMBER(SEARCH(Fuel_Rules!$B$6:$B$30,$F10620))*(Fuel_Rules!$A$6:$A$30&lt;&gt;"")))&gt;0,"Plug-in hybrid",IF($G10620="Diesel","Diesel","Gasoline"))</f>
        <v>Gasoline</v>
      </c>
    </row>
    <row r="10621" spans="1:15" ht="15" customHeight="1" x14ac:dyDescent="0.25">
      <c r="A10621" s="1">
        <v>2022</v>
      </c>
      <c r="B10621" s="1" t="s">
        <v>13227</v>
      </c>
      <c r="C10621" s="1" t="s">
        <v>459</v>
      </c>
      <c r="D10621" s="1" t="s">
        <v>13300</v>
      </c>
      <c r="E10621" s="1" t="s">
        <v>435</v>
      </c>
      <c r="F10621" s="1" t="s">
        <v>6086</v>
      </c>
      <c r="G10621" s="1" t="s">
        <v>103</v>
      </c>
      <c r="H10621" s="1" t="s">
        <v>437</v>
      </c>
      <c r="I10621" s="1">
        <v>3</v>
      </c>
      <c r="J10621" s="1">
        <v>2023</v>
      </c>
      <c r="K10621" s="1">
        <v>585725</v>
      </c>
      <c r="L10621" s="1">
        <v>0</v>
      </c>
      <c r="M10621" s="1">
        <f t="array" ref="M10621">SUMPRODUCT(MAX(ISNUMBER(SEARCH('Class Rules'!$B$6:$B$85,$E10621))*ISNUMBER(SEARCH('Class Rules'!$C$6:$C$85,$F10621))*'Class Rules'!$A$6:$A$85))</f>
        <v>0</v>
      </c>
      <c r="N10621" s="1" t="str">
        <f t="array" ref="N10621">IF($M10621=0,'Class Rules'!$D$3,INDEX('Class Rules'!$D$6:$D$85,MATCH($M10621,'Class Rules'!$A$6:$A$85,0)))</f>
        <v>Passenger LDV</v>
      </c>
      <c r="O10621" s="1" t="str">
        <f t="array" ref="O10621">IF(SUMPRODUCT(MAX(ISNUMBER(SEARCH(Fuel_Rules!$A$6:$A$30,$E10621))*ISNUMBER(SEARCH(Fuel_Rules!$B$6:$B$30,$F10621))*(Fuel_Rules!$A$6:$A$30&lt;&gt;"")))&gt;0,"Plug-in hybrid",IF($G10621="Diesel","Diesel","Gasoline"))</f>
        <v>Gasoline</v>
      </c>
    </row>
    <row r="10622" spans="1:15" ht="15" customHeight="1" x14ac:dyDescent="0.25">
      <c r="A10622" s="1">
        <v>2022</v>
      </c>
      <c r="B10622" s="1" t="s">
        <v>13227</v>
      </c>
      <c r="C10622" s="1" t="s">
        <v>459</v>
      </c>
      <c r="D10622" s="1" t="s">
        <v>13301</v>
      </c>
      <c r="E10622" s="1" t="s">
        <v>435</v>
      </c>
      <c r="F10622" s="1" t="s">
        <v>6086</v>
      </c>
      <c r="G10622" s="1" t="s">
        <v>103</v>
      </c>
      <c r="H10622" s="1" t="s">
        <v>437</v>
      </c>
      <c r="I10622" s="1">
        <v>3</v>
      </c>
      <c r="J10622" s="1">
        <v>2023</v>
      </c>
      <c r="K10622" s="1">
        <v>564057</v>
      </c>
      <c r="L10622" s="1">
        <v>0</v>
      </c>
      <c r="M10622" s="1">
        <f t="array" ref="M10622">SUMPRODUCT(MAX(ISNUMBER(SEARCH('Class Rules'!$B$6:$B$85,$E10622))*ISNUMBER(SEARCH('Class Rules'!$C$6:$C$85,$F10622))*'Class Rules'!$A$6:$A$85))</f>
        <v>0</v>
      </c>
      <c r="N10622" s="1" t="str">
        <f t="array" ref="N10622">IF($M10622=0,'Class Rules'!$D$3,INDEX('Class Rules'!$D$6:$D$85,MATCH($M10622,'Class Rules'!$A$6:$A$85,0)))</f>
        <v>Passenger LDV</v>
      </c>
      <c r="O10622" s="1" t="str">
        <f t="array" ref="O10622">IF(SUMPRODUCT(MAX(ISNUMBER(SEARCH(Fuel_Rules!$A$6:$A$30,$E10622))*ISNUMBER(SEARCH(Fuel_Rules!$B$6:$B$30,$F10622))*(Fuel_Rules!$A$6:$A$30&lt;&gt;"")))&gt;0,"Plug-in hybrid",IF($G10622="Diesel","Diesel","Gasoline"))</f>
        <v>Gasoline</v>
      </c>
    </row>
    <row r="10623" spans="1:15" ht="15" customHeight="1" x14ac:dyDescent="0.25">
      <c r="A10623" s="1">
        <v>2022</v>
      </c>
      <c r="B10623" s="1" t="s">
        <v>13227</v>
      </c>
      <c r="C10623" s="1" t="s">
        <v>477</v>
      </c>
      <c r="D10623" s="1" t="s">
        <v>13302</v>
      </c>
      <c r="E10623" s="1" t="s">
        <v>435</v>
      </c>
      <c r="F10623" s="1" t="s">
        <v>479</v>
      </c>
      <c r="G10623" s="1" t="s">
        <v>103</v>
      </c>
      <c r="H10623" s="1" t="s">
        <v>437</v>
      </c>
      <c r="I10623" s="1">
        <v>2</v>
      </c>
      <c r="J10623" s="1">
        <v>2023</v>
      </c>
      <c r="K10623" s="1">
        <v>473100</v>
      </c>
      <c r="L10623" s="1">
        <v>0</v>
      </c>
      <c r="M10623" s="1">
        <f t="array" ref="M10623">SUMPRODUCT(MAX(ISNUMBER(SEARCH('Class Rules'!$B$6:$B$85,$E10623))*ISNUMBER(SEARCH('Class Rules'!$C$6:$C$85,$F10623))*'Class Rules'!$A$6:$A$85))</f>
        <v>0</v>
      </c>
      <c r="N10623" s="1" t="str">
        <f t="array" ref="N10623">IF($M10623=0,'Class Rules'!$D$3,INDEX('Class Rules'!$D$6:$D$85,MATCH($M10623,'Class Rules'!$A$6:$A$85,0)))</f>
        <v>Passenger LDV</v>
      </c>
      <c r="O10623" s="1" t="str">
        <f t="array" ref="O10623">IF(SUMPRODUCT(MAX(ISNUMBER(SEARCH(Fuel_Rules!$A$6:$A$30,$E10623))*ISNUMBER(SEARCH(Fuel_Rules!$B$6:$B$30,$F10623))*(Fuel_Rules!$A$6:$A$30&lt;&gt;"")))&gt;0,"Plug-in hybrid",IF($G10623="Diesel","Diesel","Gasoline"))</f>
        <v>Gasoline</v>
      </c>
    </row>
    <row r="10624" spans="1:15" ht="15" customHeight="1" x14ac:dyDescent="0.25">
      <c r="A10624" s="1">
        <v>2022</v>
      </c>
      <c r="B10624" s="1" t="s">
        <v>13227</v>
      </c>
      <c r="C10624" s="1" t="s">
        <v>477</v>
      </c>
      <c r="D10624" s="1" t="s">
        <v>13303</v>
      </c>
      <c r="E10624" s="1" t="s">
        <v>435</v>
      </c>
      <c r="F10624" s="1" t="s">
        <v>479</v>
      </c>
      <c r="G10624" s="1" t="s">
        <v>103</v>
      </c>
      <c r="H10624" s="1" t="s">
        <v>437</v>
      </c>
      <c r="I10624" s="1">
        <v>2</v>
      </c>
      <c r="J10624" s="1">
        <v>2023</v>
      </c>
      <c r="K10624" s="1">
        <v>456541</v>
      </c>
      <c r="L10624" s="1">
        <v>0</v>
      </c>
      <c r="M10624" s="1">
        <f t="array" ref="M10624">SUMPRODUCT(MAX(ISNUMBER(SEARCH('Class Rules'!$B$6:$B$85,$E10624))*ISNUMBER(SEARCH('Class Rules'!$C$6:$C$85,$F10624))*'Class Rules'!$A$6:$A$85))</f>
        <v>0</v>
      </c>
      <c r="N10624" s="1" t="str">
        <f t="array" ref="N10624">IF($M10624=0,'Class Rules'!$D$3,INDEX('Class Rules'!$D$6:$D$85,MATCH($M10624,'Class Rules'!$A$6:$A$85,0)))</f>
        <v>Passenger LDV</v>
      </c>
      <c r="O10624" s="1" t="str">
        <f t="array" ref="O10624">IF(SUMPRODUCT(MAX(ISNUMBER(SEARCH(Fuel_Rules!$A$6:$A$30,$E10624))*ISNUMBER(SEARCH(Fuel_Rules!$B$6:$B$30,$F10624))*(Fuel_Rules!$A$6:$A$30&lt;&gt;"")))&gt;0,"Plug-in hybrid",IF($G10624="Diesel","Diesel","Gasoline"))</f>
        <v>Gasoline</v>
      </c>
    </row>
    <row r="10625" spans="1:15" ht="15" customHeight="1" x14ac:dyDescent="0.25">
      <c r="A10625" s="1">
        <v>2022</v>
      </c>
      <c r="B10625" s="1" t="s">
        <v>13227</v>
      </c>
      <c r="C10625" s="1" t="s">
        <v>480</v>
      </c>
      <c r="D10625" s="1" t="s">
        <v>13304</v>
      </c>
      <c r="E10625" s="1" t="s">
        <v>435</v>
      </c>
      <c r="F10625" s="1" t="s">
        <v>8868</v>
      </c>
      <c r="G10625" s="1" t="s">
        <v>103</v>
      </c>
      <c r="H10625" s="1" t="s">
        <v>437</v>
      </c>
      <c r="I10625" s="1">
        <v>3</v>
      </c>
      <c r="J10625" s="1">
        <v>2023</v>
      </c>
      <c r="K10625" s="1">
        <v>609700</v>
      </c>
      <c r="L10625" s="1">
        <v>0</v>
      </c>
      <c r="M10625" s="1">
        <f t="array" ref="M10625">SUMPRODUCT(MAX(ISNUMBER(SEARCH('Class Rules'!$B$6:$B$85,$E10625))*ISNUMBER(SEARCH('Class Rules'!$C$6:$C$85,$F10625))*'Class Rules'!$A$6:$A$85))</f>
        <v>0</v>
      </c>
      <c r="N10625" s="1" t="str">
        <f t="array" ref="N10625">IF($M10625=0,'Class Rules'!$D$3,INDEX('Class Rules'!$D$6:$D$85,MATCH($M10625,'Class Rules'!$A$6:$A$85,0)))</f>
        <v>Passenger LDV</v>
      </c>
      <c r="O10625" s="1" t="str">
        <f t="array" ref="O10625">IF(SUMPRODUCT(MAX(ISNUMBER(SEARCH(Fuel_Rules!$A$6:$A$30,$E10625))*ISNUMBER(SEARCH(Fuel_Rules!$B$6:$B$30,$F10625))*(Fuel_Rules!$A$6:$A$30&lt;&gt;"")))&gt;0,"Plug-in hybrid",IF($G10625="Diesel","Diesel","Gasoline"))</f>
        <v>Gasoline</v>
      </c>
    </row>
    <row r="10626" spans="1:15" ht="15" customHeight="1" x14ac:dyDescent="0.25">
      <c r="A10626" s="1">
        <v>2022</v>
      </c>
      <c r="B10626" s="1" t="s">
        <v>13227</v>
      </c>
      <c r="C10626" s="1" t="s">
        <v>480</v>
      </c>
      <c r="D10626" s="1" t="s">
        <v>13305</v>
      </c>
      <c r="E10626" s="1" t="s">
        <v>435</v>
      </c>
      <c r="F10626" s="1" t="s">
        <v>8868</v>
      </c>
      <c r="G10626" s="1" t="s">
        <v>103</v>
      </c>
      <c r="H10626" s="1" t="s">
        <v>437</v>
      </c>
      <c r="I10626" s="1">
        <v>3</v>
      </c>
      <c r="J10626" s="1">
        <v>2023</v>
      </c>
      <c r="K10626" s="1">
        <v>585884</v>
      </c>
      <c r="L10626" s="1">
        <v>0</v>
      </c>
      <c r="M10626" s="1">
        <f t="array" ref="M10626">SUMPRODUCT(MAX(ISNUMBER(SEARCH('Class Rules'!$B$6:$B$85,$E10626))*ISNUMBER(SEARCH('Class Rules'!$C$6:$C$85,$F10626))*'Class Rules'!$A$6:$A$85))</f>
        <v>0</v>
      </c>
      <c r="N10626" s="1" t="str">
        <f t="array" ref="N10626">IF($M10626=0,'Class Rules'!$D$3,INDEX('Class Rules'!$D$6:$D$85,MATCH($M10626,'Class Rules'!$A$6:$A$85,0)))</f>
        <v>Passenger LDV</v>
      </c>
      <c r="O10626" s="1" t="str">
        <f t="array" ref="O10626">IF(SUMPRODUCT(MAX(ISNUMBER(SEARCH(Fuel_Rules!$A$6:$A$30,$E10626))*ISNUMBER(SEARCH(Fuel_Rules!$B$6:$B$30,$F10626))*(Fuel_Rules!$A$6:$A$30&lt;&gt;"")))&gt;0,"Plug-in hybrid",IF($G10626="Diesel","Diesel","Gasoline"))</f>
        <v>Gasoline</v>
      </c>
    </row>
    <row r="10627" spans="1:15" ht="15" customHeight="1" x14ac:dyDescent="0.25">
      <c r="A10627" s="1">
        <v>2022</v>
      </c>
      <c r="B10627" s="1" t="s">
        <v>13227</v>
      </c>
      <c r="C10627" s="1" t="s">
        <v>483</v>
      </c>
      <c r="D10627" s="1" t="s">
        <v>13306</v>
      </c>
      <c r="E10627" s="1" t="s">
        <v>435</v>
      </c>
      <c r="F10627" s="1" t="s">
        <v>9931</v>
      </c>
      <c r="G10627" s="1" t="s">
        <v>103</v>
      </c>
      <c r="H10627" s="1" t="s">
        <v>437</v>
      </c>
      <c r="I10627" s="1">
        <v>2</v>
      </c>
      <c r="J10627" s="1">
        <v>2023</v>
      </c>
      <c r="K10627" s="1">
        <v>452742</v>
      </c>
      <c r="L10627" s="1">
        <v>0</v>
      </c>
      <c r="M10627" s="1">
        <f t="array" ref="M10627">SUMPRODUCT(MAX(ISNUMBER(SEARCH('Class Rules'!$B$6:$B$85,$E10627))*ISNUMBER(SEARCH('Class Rules'!$C$6:$C$85,$F10627))*'Class Rules'!$A$6:$A$85))</f>
        <v>0</v>
      </c>
      <c r="N10627" s="1" t="str">
        <f t="array" ref="N10627">IF($M10627=0,'Class Rules'!$D$3,INDEX('Class Rules'!$D$6:$D$85,MATCH($M10627,'Class Rules'!$A$6:$A$85,0)))</f>
        <v>Passenger LDV</v>
      </c>
      <c r="O10627" s="1" t="str">
        <f t="array" ref="O10627">IF(SUMPRODUCT(MAX(ISNUMBER(SEARCH(Fuel_Rules!$A$6:$A$30,$E10627))*ISNUMBER(SEARCH(Fuel_Rules!$B$6:$B$30,$F10627))*(Fuel_Rules!$A$6:$A$30&lt;&gt;"")))&gt;0,"Plug-in hybrid",IF($G10627="Diesel","Diesel","Gasoline"))</f>
        <v>Plug-in hybrid</v>
      </c>
    </row>
    <row r="10628" spans="1:15" ht="15" customHeight="1" x14ac:dyDescent="0.25">
      <c r="A10628" s="1">
        <v>2022</v>
      </c>
      <c r="B10628" s="1" t="s">
        <v>13227</v>
      </c>
      <c r="C10628" s="1" t="s">
        <v>483</v>
      </c>
      <c r="D10628" s="1" t="s">
        <v>13307</v>
      </c>
      <c r="E10628" s="1" t="s">
        <v>435</v>
      </c>
      <c r="F10628" s="1" t="s">
        <v>9931</v>
      </c>
      <c r="G10628" s="1" t="s">
        <v>103</v>
      </c>
      <c r="H10628" s="1" t="s">
        <v>437</v>
      </c>
      <c r="I10628" s="1">
        <v>2</v>
      </c>
      <c r="J10628" s="1">
        <v>2023</v>
      </c>
      <c r="K10628" s="1">
        <v>435632</v>
      </c>
      <c r="L10628" s="1">
        <v>0</v>
      </c>
      <c r="M10628" s="1">
        <f t="array" ref="M10628">SUMPRODUCT(MAX(ISNUMBER(SEARCH('Class Rules'!$B$6:$B$85,$E10628))*ISNUMBER(SEARCH('Class Rules'!$C$6:$C$85,$F10628))*'Class Rules'!$A$6:$A$85))</f>
        <v>0</v>
      </c>
      <c r="N10628" s="1" t="str">
        <f t="array" ref="N10628">IF($M10628=0,'Class Rules'!$D$3,INDEX('Class Rules'!$D$6:$D$85,MATCH($M10628,'Class Rules'!$A$6:$A$85,0)))</f>
        <v>Passenger LDV</v>
      </c>
      <c r="O10628" s="1" t="str">
        <f t="array" ref="O10628">IF(SUMPRODUCT(MAX(ISNUMBER(SEARCH(Fuel_Rules!$A$6:$A$30,$E10628))*ISNUMBER(SEARCH(Fuel_Rules!$B$6:$B$30,$F10628))*(Fuel_Rules!$A$6:$A$30&lt;&gt;"")))&gt;0,"Plug-in hybrid",IF($G10628="Diesel","Diesel","Gasoline"))</f>
        <v>Plug-in hybrid</v>
      </c>
    </row>
    <row r="10629" spans="1:15" ht="15" customHeight="1" x14ac:dyDescent="0.25">
      <c r="A10629" s="1">
        <v>2022</v>
      </c>
      <c r="B10629" s="1" t="s">
        <v>13227</v>
      </c>
      <c r="C10629" s="1" t="s">
        <v>486</v>
      </c>
      <c r="D10629" s="1" t="s">
        <v>13308</v>
      </c>
      <c r="E10629" s="1" t="s">
        <v>435</v>
      </c>
      <c r="F10629" s="1" t="s">
        <v>488</v>
      </c>
      <c r="G10629" s="1" t="s">
        <v>103</v>
      </c>
      <c r="H10629" s="1" t="s">
        <v>298</v>
      </c>
      <c r="I10629" s="1">
        <v>2</v>
      </c>
      <c r="J10629" s="1">
        <v>2023</v>
      </c>
      <c r="K10629" s="1">
        <v>301835</v>
      </c>
      <c r="L10629" s="1">
        <v>0</v>
      </c>
      <c r="M10629" s="1">
        <f t="array" ref="M10629">SUMPRODUCT(MAX(ISNUMBER(SEARCH('Class Rules'!$B$6:$B$85,$E10629))*ISNUMBER(SEARCH('Class Rules'!$C$6:$C$85,$F10629))*'Class Rules'!$A$6:$A$85))</f>
        <v>0</v>
      </c>
      <c r="N10629" s="1" t="str">
        <f t="array" ref="N10629">IF($M10629=0,'Class Rules'!$D$3,INDEX('Class Rules'!$D$6:$D$85,MATCH($M10629,'Class Rules'!$A$6:$A$85,0)))</f>
        <v>Passenger LDV</v>
      </c>
      <c r="O10629" s="1" t="str">
        <f t="array" ref="O10629">IF(SUMPRODUCT(MAX(ISNUMBER(SEARCH(Fuel_Rules!$A$6:$A$30,$E10629))*ISNUMBER(SEARCH(Fuel_Rules!$B$6:$B$30,$F10629))*(Fuel_Rules!$A$6:$A$30&lt;&gt;"")))&gt;0,"Plug-in hybrid",IF($G10629="Diesel","Diesel","Gasoline"))</f>
        <v>Gasoline</v>
      </c>
    </row>
    <row r="10630" spans="1:15" ht="15" customHeight="1" x14ac:dyDescent="0.25">
      <c r="A10630" s="1">
        <v>2022</v>
      </c>
      <c r="B10630" s="1" t="s">
        <v>13227</v>
      </c>
      <c r="C10630" s="1" t="s">
        <v>513</v>
      </c>
      <c r="D10630" s="1" t="s">
        <v>13309</v>
      </c>
      <c r="E10630" s="1" t="s">
        <v>435</v>
      </c>
      <c r="F10630" s="1" t="s">
        <v>515</v>
      </c>
      <c r="G10630" s="1" t="s">
        <v>103</v>
      </c>
      <c r="H10630" s="1" t="s">
        <v>437</v>
      </c>
      <c r="I10630" s="1">
        <v>1.5</v>
      </c>
      <c r="J10630" s="1">
        <v>2023</v>
      </c>
      <c r="K10630" s="1">
        <v>293269</v>
      </c>
      <c r="L10630" s="1">
        <v>0</v>
      </c>
      <c r="M10630" s="1">
        <f t="array" ref="M10630">SUMPRODUCT(MAX(ISNUMBER(SEARCH('Class Rules'!$B$6:$B$85,$E10630))*ISNUMBER(SEARCH('Class Rules'!$C$6:$C$85,$F10630))*'Class Rules'!$A$6:$A$85))</f>
        <v>0</v>
      </c>
      <c r="N10630" s="1" t="str">
        <f t="array" ref="N10630">IF($M10630=0,'Class Rules'!$D$3,INDEX('Class Rules'!$D$6:$D$85,MATCH($M10630,'Class Rules'!$A$6:$A$85,0)))</f>
        <v>Passenger LDV</v>
      </c>
      <c r="O10630" s="1" t="str">
        <f t="array" ref="O10630">IF(SUMPRODUCT(MAX(ISNUMBER(SEARCH(Fuel_Rules!$A$6:$A$30,$E10630))*ISNUMBER(SEARCH(Fuel_Rules!$B$6:$B$30,$F10630))*(Fuel_Rules!$A$6:$A$30&lt;&gt;"")))&gt;0,"Plug-in hybrid",IF($G10630="Diesel","Diesel","Gasoline"))</f>
        <v>Gasoline</v>
      </c>
    </row>
    <row r="10631" spans="1:15" ht="15" customHeight="1" x14ac:dyDescent="0.25">
      <c r="A10631" s="1">
        <v>2022</v>
      </c>
      <c r="B10631" s="1" t="s">
        <v>13227</v>
      </c>
      <c r="C10631" s="1" t="s">
        <v>513</v>
      </c>
      <c r="D10631" s="1" t="s">
        <v>13310</v>
      </c>
      <c r="E10631" s="1" t="s">
        <v>435</v>
      </c>
      <c r="F10631" s="1" t="s">
        <v>515</v>
      </c>
      <c r="G10631" s="1" t="s">
        <v>103</v>
      </c>
      <c r="H10631" s="1" t="s">
        <v>437</v>
      </c>
      <c r="I10631" s="1">
        <v>1.5</v>
      </c>
      <c r="J10631" s="1">
        <v>2023</v>
      </c>
      <c r="K10631" s="1">
        <v>263982</v>
      </c>
      <c r="L10631" s="1">
        <v>0</v>
      </c>
      <c r="M10631" s="1">
        <f t="array" ref="M10631">SUMPRODUCT(MAX(ISNUMBER(SEARCH('Class Rules'!$B$6:$B$85,$E10631))*ISNUMBER(SEARCH('Class Rules'!$C$6:$C$85,$F10631))*'Class Rules'!$A$6:$A$85))</f>
        <v>0</v>
      </c>
      <c r="N10631" s="1" t="str">
        <f t="array" ref="N10631">IF($M10631=0,'Class Rules'!$D$3,INDEX('Class Rules'!$D$6:$D$85,MATCH($M10631,'Class Rules'!$A$6:$A$85,0)))</f>
        <v>Passenger LDV</v>
      </c>
      <c r="O10631" s="1" t="str">
        <f t="array" ref="O10631">IF(SUMPRODUCT(MAX(ISNUMBER(SEARCH(Fuel_Rules!$A$6:$A$30,$E10631))*ISNUMBER(SEARCH(Fuel_Rules!$B$6:$B$30,$F10631))*(Fuel_Rules!$A$6:$A$30&lt;&gt;"")))&gt;0,"Plug-in hybrid",IF($G10631="Diesel","Diesel","Gasoline"))</f>
        <v>Gasoline</v>
      </c>
    </row>
    <row r="10632" spans="1:15" ht="15" customHeight="1" x14ac:dyDescent="0.25">
      <c r="A10632" s="1">
        <v>2022</v>
      </c>
      <c r="B10632" s="1" t="s">
        <v>13227</v>
      </c>
      <c r="C10632" s="1" t="s">
        <v>522</v>
      </c>
      <c r="D10632" s="1" t="s">
        <v>13311</v>
      </c>
      <c r="E10632" s="1" t="s">
        <v>435</v>
      </c>
      <c r="F10632" s="1" t="s">
        <v>9942</v>
      </c>
      <c r="G10632" s="1" t="s">
        <v>103</v>
      </c>
      <c r="H10632" s="1" t="s">
        <v>437</v>
      </c>
      <c r="I10632" s="1">
        <v>3</v>
      </c>
      <c r="J10632" s="1">
        <v>2023</v>
      </c>
      <c r="K10632" s="1">
        <v>648215</v>
      </c>
      <c r="L10632" s="1">
        <v>0</v>
      </c>
      <c r="M10632" s="1">
        <f t="array" ref="M10632">SUMPRODUCT(MAX(ISNUMBER(SEARCH('Class Rules'!$B$6:$B$85,$E10632))*ISNUMBER(SEARCH('Class Rules'!$C$6:$C$85,$F10632))*'Class Rules'!$A$6:$A$85))</f>
        <v>0</v>
      </c>
      <c r="N10632" s="1" t="str">
        <f t="array" ref="N10632">IF($M10632=0,'Class Rules'!$D$3,INDEX('Class Rules'!$D$6:$D$85,MATCH($M10632,'Class Rules'!$A$6:$A$85,0)))</f>
        <v>Passenger LDV</v>
      </c>
      <c r="O10632" s="1" t="str">
        <f t="array" ref="O10632">IF(SUMPRODUCT(MAX(ISNUMBER(SEARCH(Fuel_Rules!$A$6:$A$30,$E10632))*ISNUMBER(SEARCH(Fuel_Rules!$B$6:$B$30,$F10632))*(Fuel_Rules!$A$6:$A$30&lt;&gt;"")))&gt;0,"Plug-in hybrid",IF($G10632="Diesel","Diesel","Gasoline"))</f>
        <v>Plug-in hybrid</v>
      </c>
    </row>
    <row r="10633" spans="1:15" ht="15" customHeight="1" x14ac:dyDescent="0.25">
      <c r="A10633" s="1">
        <v>2022</v>
      </c>
      <c r="B10633" s="1" t="s">
        <v>13227</v>
      </c>
      <c r="C10633" s="1" t="s">
        <v>522</v>
      </c>
      <c r="D10633" s="1" t="s">
        <v>13312</v>
      </c>
      <c r="E10633" s="1" t="s">
        <v>435</v>
      </c>
      <c r="F10633" s="1" t="s">
        <v>9942</v>
      </c>
      <c r="G10633" s="1" t="s">
        <v>103</v>
      </c>
      <c r="H10633" s="1" t="s">
        <v>437</v>
      </c>
      <c r="I10633" s="1">
        <v>3</v>
      </c>
      <c r="J10633" s="1">
        <v>2023</v>
      </c>
      <c r="K10633" s="1">
        <v>625527</v>
      </c>
      <c r="L10633" s="1">
        <v>0</v>
      </c>
      <c r="M10633" s="1">
        <f t="array" ref="M10633">SUMPRODUCT(MAX(ISNUMBER(SEARCH('Class Rules'!$B$6:$B$85,$E10633))*ISNUMBER(SEARCH('Class Rules'!$C$6:$C$85,$F10633))*'Class Rules'!$A$6:$A$85))</f>
        <v>0</v>
      </c>
      <c r="N10633" s="1" t="str">
        <f t="array" ref="N10633">IF($M10633=0,'Class Rules'!$D$3,INDEX('Class Rules'!$D$6:$D$85,MATCH($M10633,'Class Rules'!$A$6:$A$85,0)))</f>
        <v>Passenger LDV</v>
      </c>
      <c r="O10633" s="1" t="str">
        <f t="array" ref="O10633">IF(SUMPRODUCT(MAX(ISNUMBER(SEARCH(Fuel_Rules!$A$6:$A$30,$E10633))*ISNUMBER(SEARCH(Fuel_Rules!$B$6:$B$30,$F10633))*(Fuel_Rules!$A$6:$A$30&lt;&gt;"")))&gt;0,"Plug-in hybrid",IF($G10633="Diesel","Diesel","Gasoline"))</f>
        <v>Plug-in hybrid</v>
      </c>
    </row>
    <row r="10634" spans="1:15" ht="15" customHeight="1" x14ac:dyDescent="0.25">
      <c r="A10634" s="1">
        <v>2022</v>
      </c>
      <c r="B10634" s="1" t="s">
        <v>13227</v>
      </c>
      <c r="C10634" s="1" t="s">
        <v>525</v>
      </c>
      <c r="D10634" s="1" t="s">
        <v>13313</v>
      </c>
      <c r="E10634" s="1" t="s">
        <v>435</v>
      </c>
      <c r="F10634" s="1" t="s">
        <v>527</v>
      </c>
      <c r="G10634" s="1" t="s">
        <v>103</v>
      </c>
      <c r="H10634" s="1" t="s">
        <v>298</v>
      </c>
      <c r="I10634" s="1">
        <v>3</v>
      </c>
      <c r="J10634" s="1">
        <v>2023</v>
      </c>
      <c r="K10634" s="1">
        <v>749950</v>
      </c>
      <c r="L10634" s="1">
        <v>0</v>
      </c>
      <c r="M10634" s="1">
        <f t="array" ref="M10634">SUMPRODUCT(MAX(ISNUMBER(SEARCH('Class Rules'!$B$6:$B$85,$E10634))*ISNUMBER(SEARCH('Class Rules'!$C$6:$C$85,$F10634))*'Class Rules'!$A$6:$A$85))</f>
        <v>0</v>
      </c>
      <c r="N10634" s="1" t="str">
        <f t="array" ref="N10634">IF($M10634=0,'Class Rules'!$D$3,INDEX('Class Rules'!$D$6:$D$85,MATCH($M10634,'Class Rules'!$A$6:$A$85,0)))</f>
        <v>Passenger LDV</v>
      </c>
      <c r="O10634" s="1" t="str">
        <f t="array" ref="O10634">IF(SUMPRODUCT(MAX(ISNUMBER(SEARCH(Fuel_Rules!$A$6:$A$30,$E10634))*ISNUMBER(SEARCH(Fuel_Rules!$B$6:$B$30,$F10634))*(Fuel_Rules!$A$6:$A$30&lt;&gt;"")))&gt;0,"Plug-in hybrid",IF($G10634="Diesel","Diesel","Gasoline"))</f>
        <v>Gasoline</v>
      </c>
    </row>
    <row r="10635" spans="1:15" ht="15" customHeight="1" x14ac:dyDescent="0.25">
      <c r="A10635" s="1">
        <v>2022</v>
      </c>
      <c r="B10635" s="1" t="s">
        <v>13227</v>
      </c>
      <c r="C10635" s="1" t="s">
        <v>525</v>
      </c>
      <c r="D10635" s="1" t="s">
        <v>13314</v>
      </c>
      <c r="E10635" s="1" t="s">
        <v>435</v>
      </c>
      <c r="F10635" s="1" t="s">
        <v>527</v>
      </c>
      <c r="G10635" s="1" t="s">
        <v>103</v>
      </c>
      <c r="H10635" s="1" t="s">
        <v>298</v>
      </c>
      <c r="I10635" s="1">
        <v>3</v>
      </c>
      <c r="J10635" s="1">
        <v>2023</v>
      </c>
      <c r="K10635" s="1">
        <v>723701</v>
      </c>
      <c r="L10635" s="1">
        <v>0</v>
      </c>
      <c r="M10635" s="1">
        <f t="array" ref="M10635">SUMPRODUCT(MAX(ISNUMBER(SEARCH('Class Rules'!$B$6:$B$85,$E10635))*ISNUMBER(SEARCH('Class Rules'!$C$6:$C$85,$F10635))*'Class Rules'!$A$6:$A$85))</f>
        <v>0</v>
      </c>
      <c r="N10635" s="1" t="str">
        <f t="array" ref="N10635">IF($M10635=0,'Class Rules'!$D$3,INDEX('Class Rules'!$D$6:$D$85,MATCH($M10635,'Class Rules'!$A$6:$A$85,0)))</f>
        <v>Passenger LDV</v>
      </c>
      <c r="O10635" s="1" t="str">
        <f t="array" ref="O10635">IF(SUMPRODUCT(MAX(ISNUMBER(SEARCH(Fuel_Rules!$A$6:$A$30,$E10635))*ISNUMBER(SEARCH(Fuel_Rules!$B$6:$B$30,$F10635))*(Fuel_Rules!$A$6:$A$30&lt;&gt;"")))&gt;0,"Plug-in hybrid",IF($G10635="Diesel","Diesel","Gasoline"))</f>
        <v>Gasoline</v>
      </c>
    </row>
    <row r="10636" spans="1:15" ht="15" customHeight="1" x14ac:dyDescent="0.25">
      <c r="A10636" s="1">
        <v>2022</v>
      </c>
      <c r="B10636" s="1" t="s">
        <v>13227</v>
      </c>
      <c r="C10636" s="1" t="s">
        <v>528</v>
      </c>
      <c r="D10636" s="1" t="s">
        <v>13315</v>
      </c>
      <c r="E10636" s="1" t="s">
        <v>435</v>
      </c>
      <c r="F10636" s="1" t="s">
        <v>530</v>
      </c>
      <c r="G10636" s="1" t="s">
        <v>103</v>
      </c>
      <c r="H10636" s="1" t="s">
        <v>298</v>
      </c>
      <c r="I10636" s="1">
        <v>1.5</v>
      </c>
      <c r="J10636" s="1">
        <v>2023</v>
      </c>
      <c r="K10636" s="1">
        <v>300937</v>
      </c>
      <c r="L10636" s="1">
        <v>0</v>
      </c>
      <c r="M10636" s="1">
        <f t="array" ref="M10636">SUMPRODUCT(MAX(ISNUMBER(SEARCH('Class Rules'!$B$6:$B$85,$E10636))*ISNUMBER(SEARCH('Class Rules'!$C$6:$C$85,$F10636))*'Class Rules'!$A$6:$A$85))</f>
        <v>0</v>
      </c>
      <c r="N10636" s="1" t="str">
        <f t="array" ref="N10636">IF($M10636=0,'Class Rules'!$D$3,INDEX('Class Rules'!$D$6:$D$85,MATCH($M10636,'Class Rules'!$A$6:$A$85,0)))</f>
        <v>Passenger LDV</v>
      </c>
      <c r="O10636" s="1" t="str">
        <f t="array" ref="O10636">IF(SUMPRODUCT(MAX(ISNUMBER(SEARCH(Fuel_Rules!$A$6:$A$30,$E10636))*ISNUMBER(SEARCH(Fuel_Rules!$B$6:$B$30,$F10636))*(Fuel_Rules!$A$6:$A$30&lt;&gt;"")))&gt;0,"Plug-in hybrid",IF($G10636="Diesel","Diesel","Gasoline"))</f>
        <v>Gasoline</v>
      </c>
    </row>
    <row r="10637" spans="1:15" ht="15" customHeight="1" x14ac:dyDescent="0.25">
      <c r="A10637" s="1">
        <v>2022</v>
      </c>
      <c r="B10637" s="1" t="s">
        <v>13227</v>
      </c>
      <c r="C10637" s="1" t="s">
        <v>528</v>
      </c>
      <c r="D10637" s="1" t="s">
        <v>13316</v>
      </c>
      <c r="E10637" s="1" t="s">
        <v>435</v>
      </c>
      <c r="F10637" s="1" t="s">
        <v>530</v>
      </c>
      <c r="G10637" s="1" t="s">
        <v>103</v>
      </c>
      <c r="H10637" s="1" t="s">
        <v>298</v>
      </c>
      <c r="I10637" s="1">
        <v>1.5</v>
      </c>
      <c r="J10637" s="1">
        <v>2023</v>
      </c>
      <c r="K10637" s="1">
        <v>285074</v>
      </c>
      <c r="L10637" s="1">
        <v>0</v>
      </c>
      <c r="M10637" s="1">
        <f t="array" ref="M10637">SUMPRODUCT(MAX(ISNUMBER(SEARCH('Class Rules'!$B$6:$B$85,$E10637))*ISNUMBER(SEARCH('Class Rules'!$C$6:$C$85,$F10637))*'Class Rules'!$A$6:$A$85))</f>
        <v>0</v>
      </c>
      <c r="N10637" s="1" t="str">
        <f t="array" ref="N10637">IF($M10637=0,'Class Rules'!$D$3,INDEX('Class Rules'!$D$6:$D$85,MATCH($M10637,'Class Rules'!$A$6:$A$85,0)))</f>
        <v>Passenger LDV</v>
      </c>
      <c r="O10637" s="1" t="str">
        <f t="array" ref="O10637">IF(SUMPRODUCT(MAX(ISNUMBER(SEARCH(Fuel_Rules!$A$6:$A$30,$E10637))*ISNUMBER(SEARCH(Fuel_Rules!$B$6:$B$30,$F10637))*(Fuel_Rules!$A$6:$A$30&lt;&gt;"")))&gt;0,"Plug-in hybrid",IF($G10637="Diesel","Diesel","Gasoline"))</f>
        <v>Gasoline</v>
      </c>
    </row>
    <row r="10638" spans="1:15" ht="15" customHeight="1" x14ac:dyDescent="0.25">
      <c r="A10638" s="1">
        <v>2022</v>
      </c>
      <c r="B10638" s="1" t="s">
        <v>13227</v>
      </c>
      <c r="C10638" s="1" t="s">
        <v>534</v>
      </c>
      <c r="D10638" s="1" t="s">
        <v>13317</v>
      </c>
      <c r="E10638" s="1" t="s">
        <v>435</v>
      </c>
      <c r="F10638" s="1" t="s">
        <v>9948</v>
      </c>
      <c r="G10638" s="1" t="s">
        <v>103</v>
      </c>
      <c r="H10638" s="1" t="s">
        <v>437</v>
      </c>
      <c r="I10638" s="1">
        <v>2</v>
      </c>
      <c r="J10638" s="1">
        <v>2023</v>
      </c>
      <c r="K10638" s="1">
        <v>379023</v>
      </c>
      <c r="L10638" s="1">
        <v>0</v>
      </c>
      <c r="M10638" s="1">
        <f t="array" ref="M10638">SUMPRODUCT(MAX(ISNUMBER(SEARCH('Class Rules'!$B$6:$B$85,$E10638))*ISNUMBER(SEARCH('Class Rules'!$C$6:$C$85,$F10638))*'Class Rules'!$A$6:$A$85))</f>
        <v>0</v>
      </c>
      <c r="N10638" s="1" t="str">
        <f t="array" ref="N10638">IF($M10638=0,'Class Rules'!$D$3,INDEX('Class Rules'!$D$6:$D$85,MATCH($M10638,'Class Rules'!$A$6:$A$85,0)))</f>
        <v>Passenger LDV</v>
      </c>
      <c r="O10638" s="1" t="str">
        <f t="array" ref="O10638">IF(SUMPRODUCT(MAX(ISNUMBER(SEARCH(Fuel_Rules!$A$6:$A$30,$E10638))*ISNUMBER(SEARCH(Fuel_Rules!$B$6:$B$30,$F10638))*(Fuel_Rules!$A$6:$A$30&lt;&gt;"")))&gt;0,"Plug-in hybrid",IF($G10638="Diesel","Diesel","Gasoline"))</f>
        <v>Plug-in hybrid</v>
      </c>
    </row>
    <row r="10639" spans="1:15" ht="15" customHeight="1" x14ac:dyDescent="0.25">
      <c r="A10639" s="1">
        <v>2022</v>
      </c>
      <c r="B10639" s="1" t="s">
        <v>13227</v>
      </c>
      <c r="C10639" s="1" t="s">
        <v>537</v>
      </c>
      <c r="D10639" s="1" t="s">
        <v>13318</v>
      </c>
      <c r="E10639" s="1" t="s">
        <v>435</v>
      </c>
      <c r="F10639" s="1" t="s">
        <v>539</v>
      </c>
      <c r="G10639" s="1" t="s">
        <v>103</v>
      </c>
      <c r="H10639" s="1" t="s">
        <v>437</v>
      </c>
      <c r="I10639" s="1">
        <v>3</v>
      </c>
      <c r="J10639" s="1">
        <v>2023</v>
      </c>
      <c r="K10639" s="1">
        <v>569900</v>
      </c>
      <c r="L10639" s="1">
        <v>0</v>
      </c>
      <c r="M10639" s="1">
        <f t="array" ref="M10639">SUMPRODUCT(MAX(ISNUMBER(SEARCH('Class Rules'!$B$6:$B$85,$E10639))*ISNUMBER(SEARCH('Class Rules'!$C$6:$C$85,$F10639))*'Class Rules'!$A$6:$A$85))</f>
        <v>0</v>
      </c>
      <c r="N10639" s="1" t="str">
        <f t="array" ref="N10639">IF($M10639=0,'Class Rules'!$D$3,INDEX('Class Rules'!$D$6:$D$85,MATCH($M10639,'Class Rules'!$A$6:$A$85,0)))</f>
        <v>Passenger LDV</v>
      </c>
      <c r="O10639" s="1" t="str">
        <f t="array" ref="O10639">IF(SUMPRODUCT(MAX(ISNUMBER(SEARCH(Fuel_Rules!$A$6:$A$30,$E10639))*ISNUMBER(SEARCH(Fuel_Rules!$B$6:$B$30,$F10639))*(Fuel_Rules!$A$6:$A$30&lt;&gt;"")))&gt;0,"Plug-in hybrid",IF($G10639="Diesel","Diesel","Gasoline"))</f>
        <v>Gasoline</v>
      </c>
    </row>
    <row r="10640" spans="1:15" ht="15" customHeight="1" x14ac:dyDescent="0.25">
      <c r="A10640" s="1">
        <v>2022</v>
      </c>
      <c r="B10640" s="1" t="s">
        <v>13227</v>
      </c>
      <c r="C10640" s="1" t="s">
        <v>558</v>
      </c>
      <c r="D10640" s="1" t="s">
        <v>13319</v>
      </c>
      <c r="E10640" s="1" t="s">
        <v>435</v>
      </c>
      <c r="F10640" s="1" t="s">
        <v>560</v>
      </c>
      <c r="G10640" s="1" t="s">
        <v>103</v>
      </c>
      <c r="H10640" s="1" t="s">
        <v>298</v>
      </c>
      <c r="I10640" s="1">
        <v>3</v>
      </c>
      <c r="J10640" s="1">
        <v>2023</v>
      </c>
      <c r="K10640" s="1">
        <v>848792</v>
      </c>
      <c r="L10640" s="1">
        <v>0</v>
      </c>
      <c r="M10640" s="1">
        <f t="array" ref="M10640">SUMPRODUCT(MAX(ISNUMBER(SEARCH('Class Rules'!$B$6:$B$85,$E10640))*ISNUMBER(SEARCH('Class Rules'!$C$6:$C$85,$F10640))*'Class Rules'!$A$6:$A$85))</f>
        <v>0</v>
      </c>
      <c r="N10640" s="1" t="str">
        <f t="array" ref="N10640">IF($M10640=0,'Class Rules'!$D$3,INDEX('Class Rules'!$D$6:$D$85,MATCH($M10640,'Class Rules'!$A$6:$A$85,0)))</f>
        <v>Passenger LDV</v>
      </c>
      <c r="O10640" s="1" t="str">
        <f t="array" ref="O10640">IF(SUMPRODUCT(MAX(ISNUMBER(SEARCH(Fuel_Rules!$A$6:$A$30,$E10640))*ISNUMBER(SEARCH(Fuel_Rules!$B$6:$B$30,$F10640))*(Fuel_Rules!$A$6:$A$30&lt;&gt;"")))&gt;0,"Plug-in hybrid",IF($G10640="Diesel","Diesel","Gasoline"))</f>
        <v>Gasoline</v>
      </c>
    </row>
    <row r="10641" spans="1:15" ht="15" customHeight="1" x14ac:dyDescent="0.25">
      <c r="A10641" s="1">
        <v>2022</v>
      </c>
      <c r="B10641" s="1" t="s">
        <v>13227</v>
      </c>
      <c r="C10641" s="1" t="s">
        <v>558</v>
      </c>
      <c r="D10641" s="1" t="s">
        <v>13320</v>
      </c>
      <c r="E10641" s="1" t="s">
        <v>435</v>
      </c>
      <c r="F10641" s="1" t="s">
        <v>560</v>
      </c>
      <c r="G10641" s="1" t="s">
        <v>103</v>
      </c>
      <c r="H10641" s="1" t="s">
        <v>298</v>
      </c>
      <c r="I10641" s="1">
        <v>3</v>
      </c>
      <c r="J10641" s="1">
        <v>2023</v>
      </c>
      <c r="K10641" s="1">
        <v>818279</v>
      </c>
      <c r="L10641" s="1">
        <v>0</v>
      </c>
      <c r="M10641" s="1">
        <f t="array" ref="M10641">SUMPRODUCT(MAX(ISNUMBER(SEARCH('Class Rules'!$B$6:$B$85,$E10641))*ISNUMBER(SEARCH('Class Rules'!$C$6:$C$85,$F10641))*'Class Rules'!$A$6:$A$85))</f>
        <v>0</v>
      </c>
      <c r="N10641" s="1" t="str">
        <f t="array" ref="N10641">IF($M10641=0,'Class Rules'!$D$3,INDEX('Class Rules'!$D$6:$D$85,MATCH($M10641,'Class Rules'!$A$6:$A$85,0)))</f>
        <v>Passenger LDV</v>
      </c>
      <c r="O10641" s="1" t="str">
        <f t="array" ref="O10641">IF(SUMPRODUCT(MAX(ISNUMBER(SEARCH(Fuel_Rules!$A$6:$A$30,$E10641))*ISNUMBER(SEARCH(Fuel_Rules!$B$6:$B$30,$F10641))*(Fuel_Rules!$A$6:$A$30&lt;&gt;"")))&gt;0,"Plug-in hybrid",IF($G10641="Diesel","Diesel","Gasoline"))</f>
        <v>Gasoline</v>
      </c>
    </row>
    <row r="10642" spans="1:15" ht="15" customHeight="1" x14ac:dyDescent="0.25">
      <c r="A10642" s="1">
        <v>2022</v>
      </c>
      <c r="B10642" s="1" t="s">
        <v>13227</v>
      </c>
      <c r="C10642" s="1" t="s">
        <v>567</v>
      </c>
      <c r="D10642" s="1" t="s">
        <v>13321</v>
      </c>
      <c r="E10642" s="1" t="s">
        <v>435</v>
      </c>
      <c r="F10642" s="1" t="s">
        <v>569</v>
      </c>
      <c r="G10642" s="1" t="s">
        <v>103</v>
      </c>
      <c r="H10642" s="1" t="s">
        <v>298</v>
      </c>
      <c r="I10642" s="1">
        <v>4.4000000000000004</v>
      </c>
      <c r="J10642" s="1">
        <v>2023</v>
      </c>
      <c r="K10642" s="1">
        <v>1302615</v>
      </c>
      <c r="L10642" s="1">
        <v>0</v>
      </c>
      <c r="M10642" s="1">
        <f t="array" ref="M10642">SUMPRODUCT(MAX(ISNUMBER(SEARCH('Class Rules'!$B$6:$B$85,$E10642))*ISNUMBER(SEARCH('Class Rules'!$C$6:$C$85,$F10642))*'Class Rules'!$A$6:$A$85))</f>
        <v>0</v>
      </c>
      <c r="N10642" s="1" t="str">
        <f t="array" ref="N10642">IF($M10642=0,'Class Rules'!$D$3,INDEX('Class Rules'!$D$6:$D$85,MATCH($M10642,'Class Rules'!$A$6:$A$85,0)))</f>
        <v>Passenger LDV</v>
      </c>
      <c r="O10642" s="1" t="str">
        <f t="array" ref="O10642">IF(SUMPRODUCT(MAX(ISNUMBER(SEARCH(Fuel_Rules!$A$6:$A$30,$E10642))*ISNUMBER(SEARCH(Fuel_Rules!$B$6:$B$30,$F10642))*(Fuel_Rules!$A$6:$A$30&lt;&gt;"")))&gt;0,"Plug-in hybrid",IF($G10642="Diesel","Diesel","Gasoline"))</f>
        <v>Gasoline</v>
      </c>
    </row>
    <row r="10643" spans="1:15" ht="15" customHeight="1" x14ac:dyDescent="0.25">
      <c r="A10643" s="1">
        <v>2022</v>
      </c>
      <c r="B10643" s="1" t="s">
        <v>13227</v>
      </c>
      <c r="C10643" s="1" t="s">
        <v>570</v>
      </c>
      <c r="D10643" s="1" t="s">
        <v>13322</v>
      </c>
      <c r="E10643" s="1" t="s">
        <v>435</v>
      </c>
      <c r="F10643" s="1" t="s">
        <v>572</v>
      </c>
      <c r="G10643" s="1" t="s">
        <v>103</v>
      </c>
      <c r="H10643" s="1" t="s">
        <v>437</v>
      </c>
      <c r="I10643" s="1">
        <v>3</v>
      </c>
      <c r="J10643" s="1">
        <v>2023</v>
      </c>
      <c r="K10643" s="1">
        <v>617226</v>
      </c>
      <c r="L10643" s="1">
        <v>0</v>
      </c>
      <c r="M10643" s="1">
        <f t="array" ref="M10643">SUMPRODUCT(MAX(ISNUMBER(SEARCH('Class Rules'!$B$6:$B$85,$E10643))*ISNUMBER(SEARCH('Class Rules'!$C$6:$C$85,$F10643))*'Class Rules'!$A$6:$A$85))</f>
        <v>0</v>
      </c>
      <c r="N10643" s="1" t="str">
        <f t="array" ref="N10643">IF($M10643=0,'Class Rules'!$D$3,INDEX('Class Rules'!$D$6:$D$85,MATCH($M10643,'Class Rules'!$A$6:$A$85,0)))</f>
        <v>Passenger LDV</v>
      </c>
      <c r="O10643" s="1" t="str">
        <f t="array" ref="O10643">IF(SUMPRODUCT(MAX(ISNUMBER(SEARCH(Fuel_Rules!$A$6:$A$30,$E10643))*ISNUMBER(SEARCH(Fuel_Rules!$B$6:$B$30,$F10643))*(Fuel_Rules!$A$6:$A$30&lt;&gt;"")))&gt;0,"Plug-in hybrid",IF($G10643="Diesel","Diesel","Gasoline"))</f>
        <v>Gasoline</v>
      </c>
    </row>
    <row r="10644" spans="1:15" ht="15" customHeight="1" x14ac:dyDescent="0.25">
      <c r="A10644" s="1">
        <v>2022</v>
      </c>
      <c r="B10644" s="1" t="s">
        <v>13227</v>
      </c>
      <c r="C10644" s="1" t="s">
        <v>573</v>
      </c>
      <c r="D10644" s="1" t="s">
        <v>13323</v>
      </c>
      <c r="E10644" s="1" t="s">
        <v>435</v>
      </c>
      <c r="F10644" s="1" t="s">
        <v>575</v>
      </c>
      <c r="G10644" s="1" t="s">
        <v>103</v>
      </c>
      <c r="H10644" s="1" t="s">
        <v>437</v>
      </c>
      <c r="I10644" s="1">
        <v>4.4000000000000004</v>
      </c>
      <c r="J10644" s="1">
        <v>2023</v>
      </c>
      <c r="K10644" s="1">
        <v>1081950</v>
      </c>
      <c r="L10644" s="1">
        <v>0</v>
      </c>
      <c r="M10644" s="1">
        <f t="array" ref="M10644">SUMPRODUCT(MAX(ISNUMBER(SEARCH('Class Rules'!$B$6:$B$85,$E10644))*ISNUMBER(SEARCH('Class Rules'!$C$6:$C$85,$F10644))*'Class Rules'!$A$6:$A$85))</f>
        <v>0</v>
      </c>
      <c r="N10644" s="1" t="str">
        <f t="array" ref="N10644">IF($M10644=0,'Class Rules'!$D$3,INDEX('Class Rules'!$D$6:$D$85,MATCH($M10644,'Class Rules'!$A$6:$A$85,0)))</f>
        <v>Passenger LDV</v>
      </c>
      <c r="O10644" s="1" t="str">
        <f t="array" ref="O10644">IF(SUMPRODUCT(MAX(ISNUMBER(SEARCH(Fuel_Rules!$A$6:$A$30,$E10644))*ISNUMBER(SEARCH(Fuel_Rules!$B$6:$B$30,$F10644))*(Fuel_Rules!$A$6:$A$30&lt;&gt;"")))&gt;0,"Plug-in hybrid",IF($G10644="Diesel","Diesel","Gasoline"))</f>
        <v>Gasoline</v>
      </c>
    </row>
    <row r="10645" spans="1:15" ht="15" customHeight="1" x14ac:dyDescent="0.25">
      <c r="A10645" s="1">
        <v>2022</v>
      </c>
      <c r="B10645" s="1" t="s">
        <v>13227</v>
      </c>
      <c r="C10645" s="1" t="s">
        <v>573</v>
      </c>
      <c r="D10645" s="1" t="s">
        <v>13324</v>
      </c>
      <c r="E10645" s="1" t="s">
        <v>435</v>
      </c>
      <c r="F10645" s="1" t="s">
        <v>575</v>
      </c>
      <c r="G10645" s="1" t="s">
        <v>103</v>
      </c>
      <c r="H10645" s="1" t="s">
        <v>437</v>
      </c>
      <c r="I10645" s="1">
        <v>4.4000000000000004</v>
      </c>
      <c r="J10645" s="1">
        <v>2023</v>
      </c>
      <c r="K10645" s="1">
        <v>1035845</v>
      </c>
      <c r="L10645" s="1">
        <v>0</v>
      </c>
      <c r="M10645" s="1">
        <f t="array" ref="M10645">SUMPRODUCT(MAX(ISNUMBER(SEARCH('Class Rules'!$B$6:$B$85,$E10645))*ISNUMBER(SEARCH('Class Rules'!$C$6:$C$85,$F10645))*'Class Rules'!$A$6:$A$85))</f>
        <v>0</v>
      </c>
      <c r="N10645" s="1" t="str">
        <f t="array" ref="N10645">IF($M10645=0,'Class Rules'!$D$3,INDEX('Class Rules'!$D$6:$D$85,MATCH($M10645,'Class Rules'!$A$6:$A$85,0)))</f>
        <v>Passenger LDV</v>
      </c>
      <c r="O10645" s="1" t="str">
        <f t="array" ref="O10645">IF(SUMPRODUCT(MAX(ISNUMBER(SEARCH(Fuel_Rules!$A$6:$A$30,$E10645))*ISNUMBER(SEARCH(Fuel_Rules!$B$6:$B$30,$F10645))*(Fuel_Rules!$A$6:$A$30&lt;&gt;"")))&gt;0,"Plug-in hybrid",IF($G10645="Diesel","Diesel","Gasoline"))</f>
        <v>Gasoline</v>
      </c>
    </row>
    <row r="10646" spans="1:15" ht="15" customHeight="1" x14ac:dyDescent="0.25">
      <c r="A10646" s="1">
        <v>2022</v>
      </c>
      <c r="B10646" s="1" t="s">
        <v>13227</v>
      </c>
      <c r="C10646" s="1" t="s">
        <v>576</v>
      </c>
      <c r="D10646" s="1" t="s">
        <v>13325</v>
      </c>
      <c r="E10646" s="1" t="s">
        <v>435</v>
      </c>
      <c r="F10646" s="1" t="s">
        <v>578</v>
      </c>
      <c r="G10646" s="1" t="s">
        <v>103</v>
      </c>
      <c r="H10646" s="1" t="s">
        <v>437</v>
      </c>
      <c r="I10646" s="1">
        <v>2</v>
      </c>
      <c r="J10646" s="1">
        <v>2023</v>
      </c>
      <c r="K10646" s="1">
        <v>324165</v>
      </c>
      <c r="L10646" s="1">
        <v>0</v>
      </c>
      <c r="M10646" s="1">
        <f t="array" ref="M10646">SUMPRODUCT(MAX(ISNUMBER(SEARCH('Class Rules'!$B$6:$B$85,$E10646))*ISNUMBER(SEARCH('Class Rules'!$C$6:$C$85,$F10646))*'Class Rules'!$A$6:$A$85))</f>
        <v>0</v>
      </c>
      <c r="N10646" s="1" t="str">
        <f t="array" ref="N10646">IF($M10646=0,'Class Rules'!$D$3,INDEX('Class Rules'!$D$6:$D$85,MATCH($M10646,'Class Rules'!$A$6:$A$85,0)))</f>
        <v>Passenger LDV</v>
      </c>
      <c r="O10646" s="1" t="str">
        <f t="array" ref="O10646">IF(SUMPRODUCT(MAX(ISNUMBER(SEARCH(Fuel_Rules!$A$6:$A$30,$E10646))*ISNUMBER(SEARCH(Fuel_Rules!$B$6:$B$30,$F10646))*(Fuel_Rules!$A$6:$A$30&lt;&gt;"")))&gt;0,"Plug-in hybrid",IF($G10646="Diesel","Diesel","Gasoline"))</f>
        <v>Gasoline</v>
      </c>
    </row>
    <row r="10647" spans="1:15" ht="15" customHeight="1" x14ac:dyDescent="0.25">
      <c r="A10647" s="1">
        <v>2022</v>
      </c>
      <c r="B10647" s="1" t="s">
        <v>13227</v>
      </c>
      <c r="C10647" s="1" t="s">
        <v>6117</v>
      </c>
      <c r="D10647" s="1" t="s">
        <v>13326</v>
      </c>
      <c r="E10647" s="1" t="s">
        <v>435</v>
      </c>
      <c r="F10647" s="1" t="s">
        <v>6119</v>
      </c>
      <c r="G10647" s="1" t="s">
        <v>103</v>
      </c>
      <c r="H10647" s="1" t="s">
        <v>298</v>
      </c>
      <c r="I10647" s="1">
        <v>2</v>
      </c>
      <c r="J10647" s="1">
        <v>2023</v>
      </c>
      <c r="K10647" s="1">
        <v>456106</v>
      </c>
      <c r="L10647" s="1">
        <v>0</v>
      </c>
      <c r="M10647" s="1">
        <f t="array" ref="M10647">SUMPRODUCT(MAX(ISNUMBER(SEARCH('Class Rules'!$B$6:$B$85,$E10647))*ISNUMBER(SEARCH('Class Rules'!$C$6:$C$85,$F10647))*'Class Rules'!$A$6:$A$85))</f>
        <v>0</v>
      </c>
      <c r="N10647" s="1" t="str">
        <f t="array" ref="N10647">IF($M10647=0,'Class Rules'!$D$3,INDEX('Class Rules'!$D$6:$D$85,MATCH($M10647,'Class Rules'!$A$6:$A$85,0)))</f>
        <v>Passenger LDV</v>
      </c>
      <c r="O10647" s="1" t="str">
        <f t="array" ref="O10647">IF(SUMPRODUCT(MAX(ISNUMBER(SEARCH(Fuel_Rules!$A$6:$A$30,$E10647))*ISNUMBER(SEARCH(Fuel_Rules!$B$6:$B$30,$F10647))*(Fuel_Rules!$A$6:$A$30&lt;&gt;"")))&gt;0,"Plug-in hybrid",IF($G10647="Diesel","Diesel","Gasoline"))</f>
        <v>Gasoline</v>
      </c>
    </row>
    <row r="10648" spans="1:15" ht="15" customHeight="1" x14ac:dyDescent="0.25">
      <c r="A10648" s="1">
        <v>2022</v>
      </c>
      <c r="B10648" s="1" t="s">
        <v>13227</v>
      </c>
      <c r="C10648" s="1" t="s">
        <v>6117</v>
      </c>
      <c r="D10648" s="1" t="s">
        <v>13327</v>
      </c>
      <c r="E10648" s="1" t="s">
        <v>435</v>
      </c>
      <c r="F10648" s="1" t="s">
        <v>6119</v>
      </c>
      <c r="G10648" s="1" t="s">
        <v>103</v>
      </c>
      <c r="H10648" s="1" t="s">
        <v>298</v>
      </c>
      <c r="I10648" s="1">
        <v>2</v>
      </c>
      <c r="J10648" s="1">
        <v>2023</v>
      </c>
      <c r="K10648" s="1">
        <v>409774</v>
      </c>
      <c r="L10648" s="1">
        <v>0</v>
      </c>
      <c r="M10648" s="1">
        <f t="array" ref="M10648">SUMPRODUCT(MAX(ISNUMBER(SEARCH('Class Rules'!$B$6:$B$85,$E10648))*ISNUMBER(SEARCH('Class Rules'!$C$6:$C$85,$F10648))*'Class Rules'!$A$6:$A$85))</f>
        <v>0</v>
      </c>
      <c r="N10648" s="1" t="str">
        <f t="array" ref="N10648">IF($M10648=0,'Class Rules'!$D$3,INDEX('Class Rules'!$D$6:$D$85,MATCH($M10648,'Class Rules'!$A$6:$A$85,0)))</f>
        <v>Passenger LDV</v>
      </c>
      <c r="O10648" s="1" t="str">
        <f t="array" ref="O10648">IF(SUMPRODUCT(MAX(ISNUMBER(SEARCH(Fuel_Rules!$A$6:$A$30,$E10648))*ISNUMBER(SEARCH(Fuel_Rules!$B$6:$B$30,$F10648))*(Fuel_Rules!$A$6:$A$30&lt;&gt;"")))&gt;0,"Plug-in hybrid",IF($G10648="Diesel","Diesel","Gasoline"))</f>
        <v>Gasoline</v>
      </c>
    </row>
    <row r="10649" spans="1:15" ht="15" customHeight="1" x14ac:dyDescent="0.25">
      <c r="A10649" s="1">
        <v>2022</v>
      </c>
      <c r="B10649" s="1" t="s">
        <v>13227</v>
      </c>
      <c r="C10649" s="1" t="s">
        <v>7915</v>
      </c>
      <c r="D10649" s="1" t="s">
        <v>13328</v>
      </c>
      <c r="E10649" s="1" t="s">
        <v>435</v>
      </c>
      <c r="F10649" s="1" t="s">
        <v>7917</v>
      </c>
      <c r="G10649" s="1" t="s">
        <v>103</v>
      </c>
      <c r="H10649" s="1" t="s">
        <v>298</v>
      </c>
      <c r="I10649" s="1">
        <v>3</v>
      </c>
      <c r="J10649" s="1">
        <v>2023</v>
      </c>
      <c r="K10649" s="1">
        <v>761987</v>
      </c>
      <c r="L10649" s="1">
        <v>0</v>
      </c>
      <c r="M10649" s="1">
        <f t="array" ref="M10649">SUMPRODUCT(MAX(ISNUMBER(SEARCH('Class Rules'!$B$6:$B$85,$E10649))*ISNUMBER(SEARCH('Class Rules'!$C$6:$C$85,$F10649))*'Class Rules'!$A$6:$A$85))</f>
        <v>0</v>
      </c>
      <c r="N10649" s="1" t="str">
        <f t="array" ref="N10649">IF($M10649=0,'Class Rules'!$D$3,INDEX('Class Rules'!$D$6:$D$85,MATCH($M10649,'Class Rules'!$A$6:$A$85,0)))</f>
        <v>Passenger LDV</v>
      </c>
      <c r="O10649" s="1" t="str">
        <f t="array" ref="O10649">IF(SUMPRODUCT(MAX(ISNUMBER(SEARCH(Fuel_Rules!$A$6:$A$30,$E10649))*ISNUMBER(SEARCH(Fuel_Rules!$B$6:$B$30,$F10649))*(Fuel_Rules!$A$6:$A$30&lt;&gt;"")))&gt;0,"Plug-in hybrid",IF($G10649="Diesel","Diesel","Gasoline"))</f>
        <v>Gasoline</v>
      </c>
    </row>
    <row r="10650" spans="1:15" ht="15" customHeight="1" x14ac:dyDescent="0.25">
      <c r="A10650" s="1">
        <v>2022</v>
      </c>
      <c r="B10650" s="1" t="s">
        <v>13227</v>
      </c>
      <c r="C10650" s="1" t="s">
        <v>7918</v>
      </c>
      <c r="D10650" s="1" t="s">
        <v>13329</v>
      </c>
      <c r="E10650" s="1" t="s">
        <v>435</v>
      </c>
      <c r="F10650" s="1" t="s">
        <v>7920</v>
      </c>
      <c r="G10650" s="1" t="s">
        <v>103</v>
      </c>
      <c r="H10650" s="1" t="s">
        <v>437</v>
      </c>
      <c r="I10650" s="1">
        <v>3</v>
      </c>
      <c r="J10650" s="1">
        <v>2023</v>
      </c>
      <c r="K10650" s="1">
        <v>626900</v>
      </c>
      <c r="L10650" s="1">
        <v>0</v>
      </c>
      <c r="M10650" s="1">
        <f t="array" ref="M10650">SUMPRODUCT(MAX(ISNUMBER(SEARCH('Class Rules'!$B$6:$B$85,$E10650))*ISNUMBER(SEARCH('Class Rules'!$C$6:$C$85,$F10650))*'Class Rules'!$A$6:$A$85))</f>
        <v>0</v>
      </c>
      <c r="N10650" s="1" t="str">
        <f t="array" ref="N10650">IF($M10650=0,'Class Rules'!$D$3,INDEX('Class Rules'!$D$6:$D$85,MATCH($M10650,'Class Rules'!$A$6:$A$85,0)))</f>
        <v>Passenger LDV</v>
      </c>
      <c r="O10650" s="1" t="str">
        <f t="array" ref="O10650">IF(SUMPRODUCT(MAX(ISNUMBER(SEARCH(Fuel_Rules!$A$6:$A$30,$E10650))*ISNUMBER(SEARCH(Fuel_Rules!$B$6:$B$30,$F10650))*(Fuel_Rules!$A$6:$A$30&lt;&gt;"")))&gt;0,"Plug-in hybrid",IF($G10650="Diesel","Diesel","Gasoline"))</f>
        <v>Gasoline</v>
      </c>
    </row>
    <row r="10651" spans="1:15" ht="15" customHeight="1" x14ac:dyDescent="0.25">
      <c r="A10651" s="1">
        <v>2022</v>
      </c>
      <c r="B10651" s="1" t="s">
        <v>13227</v>
      </c>
      <c r="C10651" s="1" t="s">
        <v>7921</v>
      </c>
      <c r="D10651" s="1" t="s">
        <v>13330</v>
      </c>
      <c r="E10651" s="1" t="s">
        <v>435</v>
      </c>
      <c r="F10651" s="1" t="s">
        <v>7923</v>
      </c>
      <c r="G10651" s="1" t="s">
        <v>103</v>
      </c>
      <c r="H10651" s="1" t="s">
        <v>437</v>
      </c>
      <c r="I10651" s="1">
        <v>3</v>
      </c>
      <c r="J10651" s="1">
        <v>2023</v>
      </c>
      <c r="K10651" s="1">
        <v>603900</v>
      </c>
      <c r="L10651" s="1">
        <v>0</v>
      </c>
      <c r="M10651" s="1">
        <f t="array" ref="M10651">SUMPRODUCT(MAX(ISNUMBER(SEARCH('Class Rules'!$B$6:$B$85,$E10651))*ISNUMBER(SEARCH('Class Rules'!$C$6:$C$85,$F10651))*'Class Rules'!$A$6:$A$85))</f>
        <v>0</v>
      </c>
      <c r="N10651" s="1" t="str">
        <f t="array" ref="N10651">IF($M10651=0,'Class Rules'!$D$3,INDEX('Class Rules'!$D$6:$D$85,MATCH($M10651,'Class Rules'!$A$6:$A$85,0)))</f>
        <v>Passenger LDV</v>
      </c>
      <c r="O10651" s="1" t="str">
        <f t="array" ref="O10651">IF(SUMPRODUCT(MAX(ISNUMBER(SEARCH(Fuel_Rules!$A$6:$A$30,$E10651))*ISNUMBER(SEARCH(Fuel_Rules!$B$6:$B$30,$F10651))*(Fuel_Rules!$A$6:$A$30&lt;&gt;"")))&gt;0,"Plug-in hybrid",IF($G10651="Diesel","Diesel","Gasoline"))</f>
        <v>Gasoline</v>
      </c>
    </row>
    <row r="10652" spans="1:15" ht="15" customHeight="1" x14ac:dyDescent="0.25">
      <c r="A10652" s="1">
        <v>2022</v>
      </c>
      <c r="B10652" s="1" t="s">
        <v>13227</v>
      </c>
      <c r="C10652" s="1" t="s">
        <v>9964</v>
      </c>
      <c r="D10652" s="1" t="s">
        <v>13331</v>
      </c>
      <c r="E10652" s="1" t="s">
        <v>435</v>
      </c>
      <c r="F10652" s="1" t="s">
        <v>9966</v>
      </c>
      <c r="G10652" s="1" t="s">
        <v>103</v>
      </c>
      <c r="H10652" s="1" t="s">
        <v>437</v>
      </c>
      <c r="I10652" s="1">
        <v>1.5</v>
      </c>
      <c r="J10652" s="1">
        <v>2023</v>
      </c>
      <c r="K10652" s="1">
        <v>311400</v>
      </c>
      <c r="L10652" s="1">
        <v>0</v>
      </c>
      <c r="M10652" s="1">
        <f t="array" ref="M10652">SUMPRODUCT(MAX(ISNUMBER(SEARCH('Class Rules'!$B$6:$B$85,$E10652))*ISNUMBER(SEARCH('Class Rules'!$C$6:$C$85,$F10652))*'Class Rules'!$A$6:$A$85))</f>
        <v>0</v>
      </c>
      <c r="N10652" s="1" t="str">
        <f t="array" ref="N10652">IF($M10652=0,'Class Rules'!$D$3,INDEX('Class Rules'!$D$6:$D$85,MATCH($M10652,'Class Rules'!$A$6:$A$85,0)))</f>
        <v>Passenger LDV</v>
      </c>
      <c r="O10652" s="1" t="str">
        <f t="array" ref="O10652">IF(SUMPRODUCT(MAX(ISNUMBER(SEARCH(Fuel_Rules!$A$6:$A$30,$E10652))*ISNUMBER(SEARCH(Fuel_Rules!$B$6:$B$30,$F10652))*(Fuel_Rules!$A$6:$A$30&lt;&gt;"")))&gt;0,"Plug-in hybrid",IF($G10652="Diesel","Diesel","Gasoline"))</f>
        <v>Gasoline</v>
      </c>
    </row>
    <row r="10653" spans="1:15" ht="15" customHeight="1" x14ac:dyDescent="0.25">
      <c r="A10653" s="1">
        <v>2022</v>
      </c>
      <c r="B10653" s="1" t="s">
        <v>13227</v>
      </c>
      <c r="C10653" s="1" t="s">
        <v>9964</v>
      </c>
      <c r="D10653" s="1" t="s">
        <v>13332</v>
      </c>
      <c r="E10653" s="1" t="s">
        <v>435</v>
      </c>
      <c r="F10653" s="1" t="s">
        <v>9966</v>
      </c>
      <c r="G10653" s="1" t="s">
        <v>103</v>
      </c>
      <c r="H10653" s="1" t="s">
        <v>437</v>
      </c>
      <c r="I10653" s="1">
        <v>1.5</v>
      </c>
      <c r="J10653" s="1">
        <v>2023</v>
      </c>
      <c r="K10653" s="1">
        <v>295346</v>
      </c>
      <c r="L10653" s="1">
        <v>0</v>
      </c>
      <c r="M10653" s="1">
        <f t="array" ref="M10653">SUMPRODUCT(MAX(ISNUMBER(SEARCH('Class Rules'!$B$6:$B$85,$E10653))*ISNUMBER(SEARCH('Class Rules'!$C$6:$C$85,$F10653))*'Class Rules'!$A$6:$A$85))</f>
        <v>0</v>
      </c>
      <c r="N10653" s="1" t="str">
        <f t="array" ref="N10653">IF($M10653=0,'Class Rules'!$D$3,INDEX('Class Rules'!$D$6:$D$85,MATCH($M10653,'Class Rules'!$A$6:$A$85,0)))</f>
        <v>Passenger LDV</v>
      </c>
      <c r="O10653" s="1" t="str">
        <f t="array" ref="O10653">IF(SUMPRODUCT(MAX(ISNUMBER(SEARCH(Fuel_Rules!$A$6:$A$30,$E10653))*ISNUMBER(SEARCH(Fuel_Rules!$B$6:$B$30,$F10653))*(Fuel_Rules!$A$6:$A$30&lt;&gt;"")))&gt;0,"Plug-in hybrid",IF($G10653="Diesel","Diesel","Gasoline"))</f>
        <v>Gasoline</v>
      </c>
    </row>
    <row r="10654" spans="1:15" ht="15" customHeight="1" x14ac:dyDescent="0.25">
      <c r="A10654" s="1">
        <v>2022</v>
      </c>
      <c r="B10654" s="1" t="s">
        <v>13227</v>
      </c>
      <c r="C10654" s="1" t="s">
        <v>9968</v>
      </c>
      <c r="D10654" s="1" t="s">
        <v>13333</v>
      </c>
      <c r="E10654" s="1" t="s">
        <v>435</v>
      </c>
      <c r="F10654" s="1" t="s">
        <v>9970</v>
      </c>
      <c r="G10654" s="1" t="s">
        <v>103</v>
      </c>
      <c r="H10654" s="1" t="s">
        <v>298</v>
      </c>
      <c r="I10654" s="1">
        <v>2</v>
      </c>
      <c r="J10654" s="1">
        <v>2023</v>
      </c>
      <c r="K10654" s="1">
        <v>462329</v>
      </c>
      <c r="L10654" s="1">
        <v>0</v>
      </c>
      <c r="M10654" s="1">
        <f t="array" ref="M10654">SUMPRODUCT(MAX(ISNUMBER(SEARCH('Class Rules'!$B$6:$B$85,$E10654))*ISNUMBER(SEARCH('Class Rules'!$C$6:$C$85,$F10654))*'Class Rules'!$A$6:$A$85))</f>
        <v>0</v>
      </c>
      <c r="N10654" s="1" t="str">
        <f t="array" ref="N10654">IF($M10654=0,'Class Rules'!$D$3,INDEX('Class Rules'!$D$6:$D$85,MATCH($M10654,'Class Rules'!$A$6:$A$85,0)))</f>
        <v>Passenger LDV</v>
      </c>
      <c r="O10654" s="1" t="str">
        <f t="array" ref="O10654">IF(SUMPRODUCT(MAX(ISNUMBER(SEARCH(Fuel_Rules!$A$6:$A$30,$E10654))*ISNUMBER(SEARCH(Fuel_Rules!$B$6:$B$30,$F10654))*(Fuel_Rules!$A$6:$A$30&lt;&gt;"")))&gt;0,"Plug-in hybrid",IF($G10654="Diesel","Diesel","Gasoline"))</f>
        <v>Plug-in hybrid</v>
      </c>
    </row>
    <row r="10655" spans="1:15" ht="15" customHeight="1" x14ac:dyDescent="0.25">
      <c r="A10655" s="1">
        <v>2022</v>
      </c>
      <c r="B10655" s="1" t="s">
        <v>13227</v>
      </c>
      <c r="C10655" s="1" t="s">
        <v>9968</v>
      </c>
      <c r="D10655" s="1" t="s">
        <v>13334</v>
      </c>
      <c r="E10655" s="1" t="s">
        <v>435</v>
      </c>
      <c r="F10655" s="1" t="s">
        <v>9970</v>
      </c>
      <c r="G10655" s="1" t="s">
        <v>103</v>
      </c>
      <c r="H10655" s="1" t="s">
        <v>298</v>
      </c>
      <c r="I10655" s="1">
        <v>2</v>
      </c>
      <c r="J10655" s="1">
        <v>2023</v>
      </c>
      <c r="K10655" s="1">
        <v>439854</v>
      </c>
      <c r="L10655" s="1">
        <v>0</v>
      </c>
      <c r="M10655" s="1">
        <f t="array" ref="M10655">SUMPRODUCT(MAX(ISNUMBER(SEARCH('Class Rules'!$B$6:$B$85,$E10655))*ISNUMBER(SEARCH('Class Rules'!$C$6:$C$85,$F10655))*'Class Rules'!$A$6:$A$85))</f>
        <v>0</v>
      </c>
      <c r="N10655" s="1" t="str">
        <f t="array" ref="N10655">IF($M10655=0,'Class Rules'!$D$3,INDEX('Class Rules'!$D$6:$D$85,MATCH($M10655,'Class Rules'!$A$6:$A$85,0)))</f>
        <v>Passenger LDV</v>
      </c>
      <c r="O10655" s="1" t="str">
        <f t="array" ref="O10655">IF(SUMPRODUCT(MAX(ISNUMBER(SEARCH(Fuel_Rules!$A$6:$A$30,$E10655))*ISNUMBER(SEARCH(Fuel_Rules!$B$6:$B$30,$F10655))*(Fuel_Rules!$A$6:$A$30&lt;&gt;"")))&gt;0,"Plug-in hybrid",IF($G10655="Diesel","Diesel","Gasoline"))</f>
        <v>Plug-in hybrid</v>
      </c>
    </row>
    <row r="10656" spans="1:15" ht="15" customHeight="1" x14ac:dyDescent="0.25">
      <c r="A10656" s="1">
        <v>2022</v>
      </c>
      <c r="B10656" s="1" t="s">
        <v>13227</v>
      </c>
      <c r="C10656" s="1" t="s">
        <v>11119</v>
      </c>
      <c r="D10656" s="1" t="s">
        <v>13335</v>
      </c>
      <c r="E10656" s="1" t="s">
        <v>435</v>
      </c>
      <c r="F10656" s="1" t="s">
        <v>11121</v>
      </c>
      <c r="G10656" s="1" t="s">
        <v>103</v>
      </c>
      <c r="H10656" s="1" t="s">
        <v>437</v>
      </c>
      <c r="I10656" s="1">
        <v>2</v>
      </c>
      <c r="J10656" s="1">
        <v>2023</v>
      </c>
      <c r="K10656" s="1">
        <v>329337</v>
      </c>
      <c r="L10656" s="1">
        <v>0</v>
      </c>
      <c r="M10656" s="1">
        <f t="array" ref="M10656">SUMPRODUCT(MAX(ISNUMBER(SEARCH('Class Rules'!$B$6:$B$85,$E10656))*ISNUMBER(SEARCH('Class Rules'!$C$6:$C$85,$F10656))*'Class Rules'!$A$6:$A$85))</f>
        <v>0</v>
      </c>
      <c r="N10656" s="1" t="str">
        <f t="array" ref="N10656">IF($M10656=0,'Class Rules'!$D$3,INDEX('Class Rules'!$D$6:$D$85,MATCH($M10656,'Class Rules'!$A$6:$A$85,0)))</f>
        <v>Passenger LDV</v>
      </c>
      <c r="O10656" s="1" t="str">
        <f t="array" ref="O10656">IF(SUMPRODUCT(MAX(ISNUMBER(SEARCH(Fuel_Rules!$A$6:$A$30,$E10656))*ISNUMBER(SEARCH(Fuel_Rules!$B$6:$B$30,$F10656))*(Fuel_Rules!$A$6:$A$30&lt;&gt;"")))&gt;0,"Plug-in hybrid",IF($G10656="Diesel","Diesel","Gasoline"))</f>
        <v>Gasoline</v>
      </c>
    </row>
    <row r="10657" spans="1:15" ht="15" customHeight="1" x14ac:dyDescent="0.25">
      <c r="A10657" s="1">
        <v>2022</v>
      </c>
      <c r="B10657" s="1" t="s">
        <v>13227</v>
      </c>
      <c r="C10657" s="1" t="s">
        <v>579</v>
      </c>
      <c r="D10657" s="1" t="s">
        <v>13336</v>
      </c>
      <c r="E10657" s="1" t="s">
        <v>581</v>
      </c>
      <c r="F10657" s="1" t="s">
        <v>582</v>
      </c>
      <c r="G10657" s="1" t="s">
        <v>103</v>
      </c>
      <c r="H10657" s="1" t="s">
        <v>298</v>
      </c>
      <c r="I10657" s="1">
        <v>1.6</v>
      </c>
      <c r="J10657" s="1">
        <v>2023</v>
      </c>
      <c r="K10657" s="1">
        <v>82893</v>
      </c>
      <c r="L10657" s="1">
        <v>0</v>
      </c>
      <c r="M10657" s="1">
        <f t="array" ref="M10657">SUMPRODUCT(MAX(ISNUMBER(SEARCH('Class Rules'!$B$6:$B$85,$E10657))*ISNUMBER(SEARCH('Class Rules'!$C$6:$C$85,$F10657))*'Class Rules'!$A$6:$A$85))</f>
        <v>0</v>
      </c>
      <c r="N10657" s="1" t="str">
        <f t="array" ref="N10657">IF($M10657=0,'Class Rules'!$D$3,INDEX('Class Rules'!$D$6:$D$85,MATCH($M10657,'Class Rules'!$A$6:$A$85,0)))</f>
        <v>Passenger LDV</v>
      </c>
      <c r="O10657" s="1" t="str">
        <f t="array" ref="O10657">IF(SUMPRODUCT(MAX(ISNUMBER(SEARCH(Fuel_Rules!$A$6:$A$30,$E10657))*ISNUMBER(SEARCH(Fuel_Rules!$B$6:$B$30,$F10657))*(Fuel_Rules!$A$6:$A$30&lt;&gt;"")))&gt;0,"Plug-in hybrid",IF($G10657="Diesel","Diesel","Gasoline"))</f>
        <v>Gasoline</v>
      </c>
    </row>
    <row r="10658" spans="1:15" ht="15" customHeight="1" x14ac:dyDescent="0.25">
      <c r="A10658" s="1">
        <v>2022</v>
      </c>
      <c r="B10658" s="1" t="s">
        <v>13227</v>
      </c>
      <c r="C10658" s="1" t="s">
        <v>586</v>
      </c>
      <c r="D10658" s="1" t="s">
        <v>13337</v>
      </c>
      <c r="E10658" s="1" t="s">
        <v>588</v>
      </c>
      <c r="F10658" s="1" t="s">
        <v>589</v>
      </c>
      <c r="G10658" s="1" t="s">
        <v>105</v>
      </c>
      <c r="H10658" s="1" t="s">
        <v>298</v>
      </c>
      <c r="I10658" s="1">
        <v>2.2999999999999998</v>
      </c>
      <c r="J10658" s="1">
        <v>2023</v>
      </c>
      <c r="K10658" s="1">
        <v>235000</v>
      </c>
      <c r="L10658" s="1">
        <v>0</v>
      </c>
      <c r="M10658" s="1">
        <f t="array" ref="M10658">SUMPRODUCT(MAX(ISNUMBER(SEARCH('Class Rules'!$B$6:$B$85,$E10658))*ISNUMBER(SEARCH('Class Rules'!$C$6:$C$85,$F10658))*'Class Rules'!$A$6:$A$85))</f>
        <v>0</v>
      </c>
      <c r="N10658" s="1" t="str">
        <f t="array" ref="N10658">IF($M10658=0,'Class Rules'!$D$3,INDEX('Class Rules'!$D$6:$D$85,MATCH($M10658,'Class Rules'!$A$6:$A$85,0)))</f>
        <v>Passenger LDV</v>
      </c>
      <c r="O10658" s="1" t="str">
        <f t="array" ref="O10658">IF(SUMPRODUCT(MAX(ISNUMBER(SEARCH(Fuel_Rules!$A$6:$A$30,$E10658))*ISNUMBER(SEARCH(Fuel_Rules!$B$6:$B$30,$F10658))*(Fuel_Rules!$A$6:$A$30&lt;&gt;"")))&gt;0,"Plug-in hybrid",IF($G10658="Diesel","Diesel","Gasoline"))</f>
        <v>Diesel</v>
      </c>
    </row>
    <row r="10659" spans="1:15" ht="15" customHeight="1" x14ac:dyDescent="0.25">
      <c r="A10659" s="1">
        <v>2022</v>
      </c>
      <c r="B10659" s="1" t="s">
        <v>13227</v>
      </c>
      <c r="C10659" s="1" t="s">
        <v>621</v>
      </c>
      <c r="D10659" s="1" t="s">
        <v>13338</v>
      </c>
      <c r="E10659" s="1" t="s">
        <v>595</v>
      </c>
      <c r="F10659" s="1" t="s">
        <v>623</v>
      </c>
      <c r="G10659" s="1" t="s">
        <v>103</v>
      </c>
      <c r="H10659" s="1" t="s">
        <v>437</v>
      </c>
      <c r="I10659" s="1">
        <v>1.6</v>
      </c>
      <c r="J10659" s="1">
        <v>2023</v>
      </c>
      <c r="K10659" s="1">
        <v>202170</v>
      </c>
      <c r="L10659" s="1">
        <v>0</v>
      </c>
      <c r="M10659" s="1">
        <f t="array" ref="M10659">SUMPRODUCT(MAX(ISNUMBER(SEARCH('Class Rules'!$B$6:$B$85,$E10659))*ISNUMBER(SEARCH('Class Rules'!$C$6:$C$85,$F10659))*'Class Rules'!$A$6:$A$85))</f>
        <v>0</v>
      </c>
      <c r="N10659" s="1" t="str">
        <f t="array" ref="N10659">IF($M10659=0,'Class Rules'!$D$3,INDEX('Class Rules'!$D$6:$D$85,MATCH($M10659,'Class Rules'!$A$6:$A$85,0)))</f>
        <v>Passenger LDV</v>
      </c>
      <c r="O10659" s="1" t="str">
        <f t="array" ref="O10659">IF(SUMPRODUCT(MAX(ISNUMBER(SEARCH(Fuel_Rules!$A$6:$A$30,$E10659))*ISNUMBER(SEARCH(Fuel_Rules!$B$6:$B$30,$F10659))*(Fuel_Rules!$A$6:$A$30&lt;&gt;"")))&gt;0,"Plug-in hybrid",IF($G10659="Diesel","Diesel","Gasoline"))</f>
        <v>Gasoline</v>
      </c>
    </row>
    <row r="10660" spans="1:15" ht="15" customHeight="1" x14ac:dyDescent="0.25">
      <c r="A10660" s="1">
        <v>2022</v>
      </c>
      <c r="B10660" s="1" t="s">
        <v>13227</v>
      </c>
      <c r="C10660" s="1" t="s">
        <v>621</v>
      </c>
      <c r="D10660" s="1" t="s">
        <v>13339</v>
      </c>
      <c r="E10660" s="1" t="s">
        <v>595</v>
      </c>
      <c r="F10660" s="1" t="s">
        <v>623</v>
      </c>
      <c r="G10660" s="1" t="s">
        <v>103</v>
      </c>
      <c r="H10660" s="1" t="s">
        <v>437</v>
      </c>
      <c r="I10660" s="1">
        <v>1.6</v>
      </c>
      <c r="J10660" s="1">
        <v>2023</v>
      </c>
      <c r="K10660" s="1">
        <v>189285</v>
      </c>
      <c r="L10660" s="1">
        <v>0</v>
      </c>
      <c r="M10660" s="1">
        <f t="array" ref="M10660">SUMPRODUCT(MAX(ISNUMBER(SEARCH('Class Rules'!$B$6:$B$85,$E10660))*ISNUMBER(SEARCH('Class Rules'!$C$6:$C$85,$F10660))*'Class Rules'!$A$6:$A$85))</f>
        <v>0</v>
      </c>
      <c r="N10660" s="1" t="str">
        <f t="array" ref="N10660">IF($M10660=0,'Class Rules'!$D$3,INDEX('Class Rules'!$D$6:$D$85,MATCH($M10660,'Class Rules'!$A$6:$A$85,0)))</f>
        <v>Passenger LDV</v>
      </c>
      <c r="O10660" s="1" t="str">
        <f t="array" ref="O10660">IF(SUMPRODUCT(MAX(ISNUMBER(SEARCH(Fuel_Rules!$A$6:$A$30,$E10660))*ISNUMBER(SEARCH(Fuel_Rules!$B$6:$B$30,$F10660))*(Fuel_Rules!$A$6:$A$30&lt;&gt;"")))&gt;0,"Plug-in hybrid",IF($G10660="Diesel","Diesel","Gasoline"))</f>
        <v>Gasoline</v>
      </c>
    </row>
    <row r="10661" spans="1:15" ht="15" customHeight="1" x14ac:dyDescent="0.25">
      <c r="A10661" s="1">
        <v>2022</v>
      </c>
      <c r="B10661" s="1" t="s">
        <v>13227</v>
      </c>
      <c r="C10661" s="1" t="s">
        <v>633</v>
      </c>
      <c r="D10661" s="1" t="s">
        <v>13340</v>
      </c>
      <c r="E10661" s="1" t="s">
        <v>595</v>
      </c>
      <c r="F10661" s="1" t="s">
        <v>635</v>
      </c>
      <c r="G10661" s="1" t="s">
        <v>103</v>
      </c>
      <c r="H10661" s="1" t="s">
        <v>437</v>
      </c>
      <c r="I10661" s="1">
        <v>1</v>
      </c>
      <c r="J10661" s="1">
        <v>2023</v>
      </c>
      <c r="K10661" s="1">
        <v>106231</v>
      </c>
      <c r="L10661" s="1">
        <v>0</v>
      </c>
      <c r="M10661" s="1">
        <f t="array" ref="M10661">SUMPRODUCT(MAX(ISNUMBER(SEARCH('Class Rules'!$B$6:$B$85,$E10661))*ISNUMBER(SEARCH('Class Rules'!$C$6:$C$85,$F10661))*'Class Rules'!$A$6:$A$85))</f>
        <v>0</v>
      </c>
      <c r="N10661" s="1" t="str">
        <f t="array" ref="N10661">IF($M10661=0,'Class Rules'!$D$3,INDEX('Class Rules'!$D$6:$D$85,MATCH($M10661,'Class Rules'!$A$6:$A$85,0)))</f>
        <v>Passenger LDV</v>
      </c>
      <c r="O10661" s="1" t="str">
        <f t="array" ref="O10661">IF(SUMPRODUCT(MAX(ISNUMBER(SEARCH(Fuel_Rules!$A$6:$A$30,$E10661))*ISNUMBER(SEARCH(Fuel_Rules!$B$6:$B$30,$F10661))*(Fuel_Rules!$A$6:$A$30&lt;&gt;"")))&gt;0,"Plug-in hybrid",IF($G10661="Diesel","Diesel","Gasoline"))</f>
        <v>Gasoline</v>
      </c>
    </row>
    <row r="10662" spans="1:15" ht="15" customHeight="1" x14ac:dyDescent="0.25">
      <c r="A10662" s="1">
        <v>2022</v>
      </c>
      <c r="B10662" s="1" t="s">
        <v>13227</v>
      </c>
      <c r="C10662" s="1" t="s">
        <v>633</v>
      </c>
      <c r="D10662" s="1" t="s">
        <v>13341</v>
      </c>
      <c r="E10662" s="1" t="s">
        <v>595</v>
      </c>
      <c r="F10662" s="1" t="s">
        <v>635</v>
      </c>
      <c r="G10662" s="1" t="s">
        <v>103</v>
      </c>
      <c r="H10662" s="1" t="s">
        <v>437</v>
      </c>
      <c r="I10662" s="1">
        <v>1</v>
      </c>
      <c r="J10662" s="1">
        <v>2023</v>
      </c>
      <c r="K10662" s="1">
        <v>98153</v>
      </c>
      <c r="L10662" s="1">
        <v>0</v>
      </c>
      <c r="M10662" s="1">
        <f t="array" ref="M10662">SUMPRODUCT(MAX(ISNUMBER(SEARCH('Class Rules'!$B$6:$B$85,$E10662))*ISNUMBER(SEARCH('Class Rules'!$C$6:$C$85,$F10662))*'Class Rules'!$A$6:$A$85))</f>
        <v>0</v>
      </c>
      <c r="N10662" s="1" t="str">
        <f t="array" ref="N10662">IF($M10662=0,'Class Rules'!$D$3,INDEX('Class Rules'!$D$6:$D$85,MATCH($M10662,'Class Rules'!$A$6:$A$85,0)))</f>
        <v>Passenger LDV</v>
      </c>
      <c r="O10662" s="1" t="str">
        <f t="array" ref="O10662">IF(SUMPRODUCT(MAX(ISNUMBER(SEARCH(Fuel_Rules!$A$6:$A$30,$E10662))*ISNUMBER(SEARCH(Fuel_Rules!$B$6:$B$30,$F10662))*(Fuel_Rules!$A$6:$A$30&lt;&gt;"")))&gt;0,"Plug-in hybrid",IF($G10662="Diesel","Diesel","Gasoline"))</f>
        <v>Gasoline</v>
      </c>
    </row>
    <row r="10663" spans="1:15" ht="15" customHeight="1" x14ac:dyDescent="0.25">
      <c r="A10663" s="1">
        <v>2022</v>
      </c>
      <c r="B10663" s="1" t="s">
        <v>13227</v>
      </c>
      <c r="C10663" s="1" t="s">
        <v>636</v>
      </c>
      <c r="D10663" s="1" t="s">
        <v>13342</v>
      </c>
      <c r="E10663" s="1" t="s">
        <v>595</v>
      </c>
      <c r="F10663" s="1" t="s">
        <v>638</v>
      </c>
      <c r="G10663" s="1" t="s">
        <v>103</v>
      </c>
      <c r="H10663" s="1" t="s">
        <v>437</v>
      </c>
      <c r="I10663" s="1">
        <v>1</v>
      </c>
      <c r="J10663" s="1">
        <v>2023</v>
      </c>
      <c r="K10663" s="1">
        <v>114275</v>
      </c>
      <c r="L10663" s="1">
        <v>0</v>
      </c>
      <c r="M10663" s="1">
        <f t="array" ref="M10663">SUMPRODUCT(MAX(ISNUMBER(SEARCH('Class Rules'!$B$6:$B$85,$E10663))*ISNUMBER(SEARCH('Class Rules'!$C$6:$C$85,$F10663))*'Class Rules'!$A$6:$A$85))</f>
        <v>0</v>
      </c>
      <c r="N10663" s="1" t="str">
        <f t="array" ref="N10663">IF($M10663=0,'Class Rules'!$D$3,INDEX('Class Rules'!$D$6:$D$85,MATCH($M10663,'Class Rules'!$A$6:$A$85,0)))</f>
        <v>Passenger LDV</v>
      </c>
      <c r="O10663" s="1" t="str">
        <f t="array" ref="O10663">IF(SUMPRODUCT(MAX(ISNUMBER(SEARCH(Fuel_Rules!$A$6:$A$30,$E10663))*ISNUMBER(SEARCH(Fuel_Rules!$B$6:$B$30,$F10663))*(Fuel_Rules!$A$6:$A$30&lt;&gt;"")))&gt;0,"Plug-in hybrid",IF($G10663="Diesel","Diesel","Gasoline"))</f>
        <v>Gasoline</v>
      </c>
    </row>
    <row r="10664" spans="1:15" ht="15" customHeight="1" x14ac:dyDescent="0.25">
      <c r="A10664" s="1">
        <v>2022</v>
      </c>
      <c r="B10664" s="1" t="s">
        <v>13227</v>
      </c>
      <c r="C10664" s="1" t="s">
        <v>636</v>
      </c>
      <c r="D10664" s="1" t="s">
        <v>13343</v>
      </c>
      <c r="E10664" s="1" t="s">
        <v>595</v>
      </c>
      <c r="F10664" s="1" t="s">
        <v>638</v>
      </c>
      <c r="G10664" s="1" t="s">
        <v>103</v>
      </c>
      <c r="H10664" s="1" t="s">
        <v>437</v>
      </c>
      <c r="I10664" s="1">
        <v>1</v>
      </c>
      <c r="J10664" s="1">
        <v>2023</v>
      </c>
      <c r="K10664" s="1">
        <v>107296</v>
      </c>
      <c r="L10664" s="1">
        <v>0</v>
      </c>
      <c r="M10664" s="1">
        <f t="array" ref="M10664">SUMPRODUCT(MAX(ISNUMBER(SEARCH('Class Rules'!$B$6:$B$85,$E10664))*ISNUMBER(SEARCH('Class Rules'!$C$6:$C$85,$F10664))*'Class Rules'!$A$6:$A$85))</f>
        <v>0</v>
      </c>
      <c r="N10664" s="1" t="str">
        <f t="array" ref="N10664">IF($M10664=0,'Class Rules'!$D$3,INDEX('Class Rules'!$D$6:$D$85,MATCH($M10664,'Class Rules'!$A$6:$A$85,0)))</f>
        <v>Passenger LDV</v>
      </c>
      <c r="O10664" s="1" t="str">
        <f t="array" ref="O10664">IF(SUMPRODUCT(MAX(ISNUMBER(SEARCH(Fuel_Rules!$A$6:$A$30,$E10664))*ISNUMBER(SEARCH(Fuel_Rules!$B$6:$B$30,$F10664))*(Fuel_Rules!$A$6:$A$30&lt;&gt;"")))&gt;0,"Plug-in hybrid",IF($G10664="Diesel","Diesel","Gasoline"))</f>
        <v>Gasoline</v>
      </c>
    </row>
    <row r="10665" spans="1:15" ht="15" customHeight="1" x14ac:dyDescent="0.25">
      <c r="A10665" s="1">
        <v>2022</v>
      </c>
      <c r="B10665" s="1" t="s">
        <v>13227</v>
      </c>
      <c r="C10665" s="1" t="s">
        <v>639</v>
      </c>
      <c r="D10665" s="1" t="s">
        <v>13344</v>
      </c>
      <c r="E10665" s="1" t="s">
        <v>595</v>
      </c>
      <c r="F10665" s="1" t="s">
        <v>641</v>
      </c>
      <c r="G10665" s="1" t="s">
        <v>103</v>
      </c>
      <c r="H10665" s="1" t="s">
        <v>437</v>
      </c>
      <c r="I10665" s="1">
        <v>1.5</v>
      </c>
      <c r="J10665" s="1">
        <v>2023</v>
      </c>
      <c r="K10665" s="1">
        <v>147881</v>
      </c>
      <c r="L10665" s="1">
        <v>0</v>
      </c>
      <c r="M10665" s="1">
        <f t="array" ref="M10665">SUMPRODUCT(MAX(ISNUMBER(SEARCH('Class Rules'!$B$6:$B$85,$E10665))*ISNUMBER(SEARCH('Class Rules'!$C$6:$C$85,$F10665))*'Class Rules'!$A$6:$A$85))</f>
        <v>0</v>
      </c>
      <c r="N10665" s="1" t="str">
        <f t="array" ref="N10665">IF($M10665=0,'Class Rules'!$D$3,INDEX('Class Rules'!$D$6:$D$85,MATCH($M10665,'Class Rules'!$A$6:$A$85,0)))</f>
        <v>Passenger LDV</v>
      </c>
      <c r="O10665" s="1" t="str">
        <f t="array" ref="O10665">IF(SUMPRODUCT(MAX(ISNUMBER(SEARCH(Fuel_Rules!$A$6:$A$30,$E10665))*ISNUMBER(SEARCH(Fuel_Rules!$B$6:$B$30,$F10665))*(Fuel_Rules!$A$6:$A$30&lt;&gt;"")))&gt;0,"Plug-in hybrid",IF($G10665="Diesel","Diesel","Gasoline"))</f>
        <v>Gasoline</v>
      </c>
    </row>
    <row r="10666" spans="1:15" ht="15" customHeight="1" x14ac:dyDescent="0.25">
      <c r="A10666" s="1">
        <v>2022</v>
      </c>
      <c r="B10666" s="1" t="s">
        <v>13227</v>
      </c>
      <c r="C10666" s="1" t="s">
        <v>639</v>
      </c>
      <c r="D10666" s="1" t="s">
        <v>13345</v>
      </c>
      <c r="E10666" s="1" t="s">
        <v>595</v>
      </c>
      <c r="F10666" s="1" t="s">
        <v>641</v>
      </c>
      <c r="G10666" s="1" t="s">
        <v>103</v>
      </c>
      <c r="H10666" s="1" t="s">
        <v>437</v>
      </c>
      <c r="I10666" s="1">
        <v>1.5</v>
      </c>
      <c r="J10666" s="1">
        <v>2023</v>
      </c>
      <c r="K10666" s="1">
        <v>132898</v>
      </c>
      <c r="L10666" s="1">
        <v>0</v>
      </c>
      <c r="M10666" s="1">
        <f t="array" ref="M10666">SUMPRODUCT(MAX(ISNUMBER(SEARCH('Class Rules'!$B$6:$B$85,$E10666))*ISNUMBER(SEARCH('Class Rules'!$C$6:$C$85,$F10666))*'Class Rules'!$A$6:$A$85))</f>
        <v>0</v>
      </c>
      <c r="N10666" s="1" t="str">
        <f t="array" ref="N10666">IF($M10666=0,'Class Rules'!$D$3,INDEX('Class Rules'!$D$6:$D$85,MATCH($M10666,'Class Rules'!$A$6:$A$85,0)))</f>
        <v>Passenger LDV</v>
      </c>
      <c r="O10666" s="1" t="str">
        <f t="array" ref="O10666">IF(SUMPRODUCT(MAX(ISNUMBER(SEARCH(Fuel_Rules!$A$6:$A$30,$E10666))*ISNUMBER(SEARCH(Fuel_Rules!$B$6:$B$30,$F10666))*(Fuel_Rules!$A$6:$A$30&lt;&gt;"")))&gt;0,"Plug-in hybrid",IF($G10666="Diesel","Diesel","Gasoline"))</f>
        <v>Gasoline</v>
      </c>
    </row>
    <row r="10667" spans="1:15" ht="15" customHeight="1" x14ac:dyDescent="0.25">
      <c r="A10667" s="1">
        <v>2022</v>
      </c>
      <c r="B10667" s="1" t="s">
        <v>13227</v>
      </c>
      <c r="C10667" s="1" t="s">
        <v>642</v>
      </c>
      <c r="D10667" s="1" t="s">
        <v>13346</v>
      </c>
      <c r="E10667" s="1" t="s">
        <v>595</v>
      </c>
      <c r="F10667" s="1" t="s">
        <v>644</v>
      </c>
      <c r="G10667" s="1" t="s">
        <v>103</v>
      </c>
      <c r="H10667" s="1" t="s">
        <v>437</v>
      </c>
      <c r="I10667" s="1">
        <v>1.6</v>
      </c>
      <c r="J10667" s="1">
        <v>2023</v>
      </c>
      <c r="K10667" s="1">
        <v>192574</v>
      </c>
      <c r="L10667" s="1">
        <v>0</v>
      </c>
      <c r="M10667" s="1">
        <f t="array" ref="M10667">SUMPRODUCT(MAX(ISNUMBER(SEARCH('Class Rules'!$B$6:$B$85,$E10667))*ISNUMBER(SEARCH('Class Rules'!$C$6:$C$85,$F10667))*'Class Rules'!$A$6:$A$85))</f>
        <v>0</v>
      </c>
      <c r="N10667" s="1" t="str">
        <f t="array" ref="N10667">IF($M10667=0,'Class Rules'!$D$3,INDEX('Class Rules'!$D$6:$D$85,MATCH($M10667,'Class Rules'!$A$6:$A$85,0)))</f>
        <v>Passenger LDV</v>
      </c>
      <c r="O10667" s="1" t="str">
        <f t="array" ref="O10667">IF(SUMPRODUCT(MAX(ISNUMBER(SEARCH(Fuel_Rules!$A$6:$A$30,$E10667))*ISNUMBER(SEARCH(Fuel_Rules!$B$6:$B$30,$F10667))*(Fuel_Rules!$A$6:$A$30&lt;&gt;"")))&gt;0,"Plug-in hybrid",IF($G10667="Diesel","Diesel","Gasoline"))</f>
        <v>Gasoline</v>
      </c>
    </row>
    <row r="10668" spans="1:15" ht="15" customHeight="1" x14ac:dyDescent="0.25">
      <c r="A10668" s="1">
        <v>2022</v>
      </c>
      <c r="B10668" s="1" t="s">
        <v>13227</v>
      </c>
      <c r="C10668" s="1" t="s">
        <v>642</v>
      </c>
      <c r="D10668" s="1" t="s">
        <v>13347</v>
      </c>
      <c r="E10668" s="1" t="s">
        <v>595</v>
      </c>
      <c r="F10668" s="1" t="s">
        <v>644</v>
      </c>
      <c r="G10668" s="1" t="s">
        <v>103</v>
      </c>
      <c r="H10668" s="1" t="s">
        <v>437</v>
      </c>
      <c r="I10668" s="1">
        <v>1.6</v>
      </c>
      <c r="J10668" s="1">
        <v>2023</v>
      </c>
      <c r="K10668" s="1">
        <v>181277</v>
      </c>
      <c r="L10668" s="1">
        <v>0</v>
      </c>
      <c r="M10668" s="1">
        <f t="array" ref="M10668">SUMPRODUCT(MAX(ISNUMBER(SEARCH('Class Rules'!$B$6:$B$85,$E10668))*ISNUMBER(SEARCH('Class Rules'!$C$6:$C$85,$F10668))*'Class Rules'!$A$6:$A$85))</f>
        <v>0</v>
      </c>
      <c r="N10668" s="1" t="str">
        <f t="array" ref="N10668">IF($M10668=0,'Class Rules'!$D$3,INDEX('Class Rules'!$D$6:$D$85,MATCH($M10668,'Class Rules'!$A$6:$A$85,0)))</f>
        <v>Passenger LDV</v>
      </c>
      <c r="O10668" s="1" t="str">
        <f t="array" ref="O10668">IF(SUMPRODUCT(MAX(ISNUMBER(SEARCH(Fuel_Rules!$A$6:$A$30,$E10668))*ISNUMBER(SEARCH(Fuel_Rules!$B$6:$B$30,$F10668))*(Fuel_Rules!$A$6:$A$30&lt;&gt;"")))&gt;0,"Plug-in hybrid",IF($G10668="Diesel","Diesel","Gasoline"))</f>
        <v>Gasoline</v>
      </c>
    </row>
    <row r="10669" spans="1:15" ht="15" customHeight="1" x14ac:dyDescent="0.25">
      <c r="A10669" s="1">
        <v>2022</v>
      </c>
      <c r="B10669" s="1" t="s">
        <v>13227</v>
      </c>
      <c r="C10669" s="1" t="s">
        <v>4262</v>
      </c>
      <c r="D10669" s="1" t="s">
        <v>13348</v>
      </c>
      <c r="E10669" s="1" t="s">
        <v>595</v>
      </c>
      <c r="F10669" s="1" t="s">
        <v>4264</v>
      </c>
      <c r="G10669" s="1" t="s">
        <v>103</v>
      </c>
      <c r="H10669" s="1" t="s">
        <v>437</v>
      </c>
      <c r="I10669" s="1">
        <v>1.5</v>
      </c>
      <c r="J10669" s="1">
        <v>2023</v>
      </c>
      <c r="K10669" s="1">
        <v>164955</v>
      </c>
      <c r="L10669" s="1">
        <v>0</v>
      </c>
      <c r="M10669" s="1">
        <f t="array" ref="M10669">SUMPRODUCT(MAX(ISNUMBER(SEARCH('Class Rules'!$B$6:$B$85,$E10669))*ISNUMBER(SEARCH('Class Rules'!$C$6:$C$85,$F10669))*'Class Rules'!$A$6:$A$85))</f>
        <v>0</v>
      </c>
      <c r="N10669" s="1" t="str">
        <f t="array" ref="N10669">IF($M10669=0,'Class Rules'!$D$3,INDEX('Class Rules'!$D$6:$D$85,MATCH($M10669,'Class Rules'!$A$6:$A$85,0)))</f>
        <v>Passenger LDV</v>
      </c>
      <c r="O10669" s="1" t="str">
        <f t="array" ref="O10669">IF(SUMPRODUCT(MAX(ISNUMBER(SEARCH(Fuel_Rules!$A$6:$A$30,$E10669))*ISNUMBER(SEARCH(Fuel_Rules!$B$6:$B$30,$F10669))*(Fuel_Rules!$A$6:$A$30&lt;&gt;"")))&gt;0,"Plug-in hybrid",IF($G10669="Diesel","Diesel","Gasoline"))</f>
        <v>Gasoline</v>
      </c>
    </row>
    <row r="10670" spans="1:15" ht="15" customHeight="1" x14ac:dyDescent="0.25">
      <c r="A10670" s="1">
        <v>2022</v>
      </c>
      <c r="B10670" s="1" t="s">
        <v>13227</v>
      </c>
      <c r="C10670" s="1" t="s">
        <v>4262</v>
      </c>
      <c r="D10670" s="1" t="s">
        <v>13349</v>
      </c>
      <c r="E10670" s="1" t="s">
        <v>595</v>
      </c>
      <c r="F10670" s="1" t="s">
        <v>4264</v>
      </c>
      <c r="G10670" s="1" t="s">
        <v>103</v>
      </c>
      <c r="H10670" s="1" t="s">
        <v>437</v>
      </c>
      <c r="I10670" s="1">
        <v>1.5</v>
      </c>
      <c r="J10670" s="1">
        <v>2023</v>
      </c>
      <c r="K10670" s="1">
        <v>148618</v>
      </c>
      <c r="L10670" s="1">
        <v>0</v>
      </c>
      <c r="M10670" s="1">
        <f t="array" ref="M10670">SUMPRODUCT(MAX(ISNUMBER(SEARCH('Class Rules'!$B$6:$B$85,$E10670))*ISNUMBER(SEARCH('Class Rules'!$C$6:$C$85,$F10670))*'Class Rules'!$A$6:$A$85))</f>
        <v>0</v>
      </c>
      <c r="N10670" s="1" t="str">
        <f t="array" ref="N10670">IF($M10670=0,'Class Rules'!$D$3,INDEX('Class Rules'!$D$6:$D$85,MATCH($M10670,'Class Rules'!$A$6:$A$85,0)))</f>
        <v>Passenger LDV</v>
      </c>
      <c r="O10670" s="1" t="str">
        <f t="array" ref="O10670">IF(SUMPRODUCT(MAX(ISNUMBER(SEARCH(Fuel_Rules!$A$6:$A$30,$E10670))*ISNUMBER(SEARCH(Fuel_Rules!$B$6:$B$30,$F10670))*(Fuel_Rules!$A$6:$A$30&lt;&gt;"")))&gt;0,"Plug-in hybrid",IF($G10670="Diesel","Diesel","Gasoline"))</f>
        <v>Gasoline</v>
      </c>
    </row>
    <row r="10671" spans="1:15" ht="15" customHeight="1" x14ac:dyDescent="0.25">
      <c r="A10671" s="1">
        <v>2022</v>
      </c>
      <c r="B10671" s="1" t="s">
        <v>13227</v>
      </c>
      <c r="C10671" s="1" t="s">
        <v>7020</v>
      </c>
      <c r="D10671" s="1" t="s">
        <v>13350</v>
      </c>
      <c r="E10671" s="1" t="s">
        <v>595</v>
      </c>
      <c r="F10671" s="1" t="s">
        <v>8921</v>
      </c>
      <c r="G10671" s="1" t="s">
        <v>103</v>
      </c>
      <c r="H10671" s="1" t="s">
        <v>437</v>
      </c>
      <c r="I10671" s="1">
        <v>1.6</v>
      </c>
      <c r="J10671" s="1">
        <v>2023</v>
      </c>
      <c r="K10671" s="1">
        <v>213538</v>
      </c>
      <c r="L10671" s="1">
        <v>0</v>
      </c>
      <c r="M10671" s="1">
        <f t="array" ref="M10671">SUMPRODUCT(MAX(ISNUMBER(SEARCH('Class Rules'!$B$6:$B$85,$E10671))*ISNUMBER(SEARCH('Class Rules'!$C$6:$C$85,$F10671))*'Class Rules'!$A$6:$A$85))</f>
        <v>0</v>
      </c>
      <c r="N10671" s="1" t="str">
        <f t="array" ref="N10671">IF($M10671=0,'Class Rules'!$D$3,INDEX('Class Rules'!$D$6:$D$85,MATCH($M10671,'Class Rules'!$A$6:$A$85,0)))</f>
        <v>Passenger LDV</v>
      </c>
      <c r="O10671" s="1" t="str">
        <f t="array" ref="O10671">IF(SUMPRODUCT(MAX(ISNUMBER(SEARCH(Fuel_Rules!$A$6:$A$30,$E10671))*ISNUMBER(SEARCH(Fuel_Rules!$B$6:$B$30,$F10671))*(Fuel_Rules!$A$6:$A$30&lt;&gt;"")))&gt;0,"Plug-in hybrid",IF($G10671="Diesel","Diesel","Gasoline"))</f>
        <v>Gasoline</v>
      </c>
    </row>
    <row r="10672" spans="1:15" ht="15" customHeight="1" x14ac:dyDescent="0.25">
      <c r="A10672" s="1">
        <v>2022</v>
      </c>
      <c r="B10672" s="1" t="s">
        <v>13227</v>
      </c>
      <c r="C10672" s="1" t="s">
        <v>7020</v>
      </c>
      <c r="D10672" s="1" t="s">
        <v>13351</v>
      </c>
      <c r="E10672" s="1" t="s">
        <v>595</v>
      </c>
      <c r="F10672" s="1" t="s">
        <v>8921</v>
      </c>
      <c r="G10672" s="1" t="s">
        <v>103</v>
      </c>
      <c r="H10672" s="1" t="s">
        <v>437</v>
      </c>
      <c r="I10672" s="1">
        <v>1.6</v>
      </c>
      <c r="J10672" s="1">
        <v>2023</v>
      </c>
      <c r="K10672" s="1">
        <v>201192</v>
      </c>
      <c r="L10672" s="1">
        <v>0</v>
      </c>
      <c r="M10672" s="1">
        <f t="array" ref="M10672">SUMPRODUCT(MAX(ISNUMBER(SEARCH('Class Rules'!$B$6:$B$85,$E10672))*ISNUMBER(SEARCH('Class Rules'!$C$6:$C$85,$F10672))*'Class Rules'!$A$6:$A$85))</f>
        <v>0</v>
      </c>
      <c r="N10672" s="1" t="str">
        <f t="array" ref="N10672">IF($M10672=0,'Class Rules'!$D$3,INDEX('Class Rules'!$D$6:$D$85,MATCH($M10672,'Class Rules'!$A$6:$A$85,0)))</f>
        <v>Passenger LDV</v>
      </c>
      <c r="O10672" s="1" t="str">
        <f t="array" ref="O10672">IF(SUMPRODUCT(MAX(ISNUMBER(SEARCH(Fuel_Rules!$A$6:$A$30,$E10672))*ISNUMBER(SEARCH(Fuel_Rules!$B$6:$B$30,$F10672))*(Fuel_Rules!$A$6:$A$30&lt;&gt;"")))&gt;0,"Plug-in hybrid",IF($G10672="Diesel","Diesel","Gasoline"))</f>
        <v>Gasoline</v>
      </c>
    </row>
    <row r="10673" spans="1:15" ht="15" customHeight="1" x14ac:dyDescent="0.25">
      <c r="A10673" s="1">
        <v>2022</v>
      </c>
      <c r="B10673" s="1" t="s">
        <v>13227</v>
      </c>
      <c r="C10673" s="1" t="s">
        <v>8923</v>
      </c>
      <c r="D10673" s="1" t="s">
        <v>13352</v>
      </c>
      <c r="E10673" s="1" t="s">
        <v>595</v>
      </c>
      <c r="F10673" s="1" t="s">
        <v>9996</v>
      </c>
      <c r="G10673" s="1" t="s">
        <v>103</v>
      </c>
      <c r="H10673" s="1" t="s">
        <v>298</v>
      </c>
      <c r="I10673" s="1">
        <v>1.5</v>
      </c>
      <c r="J10673" s="1">
        <v>2023</v>
      </c>
      <c r="K10673" s="1">
        <v>170379</v>
      </c>
      <c r="L10673" s="1">
        <v>0</v>
      </c>
      <c r="M10673" s="1">
        <f t="array" ref="M10673">SUMPRODUCT(MAX(ISNUMBER(SEARCH('Class Rules'!$B$6:$B$85,$E10673))*ISNUMBER(SEARCH('Class Rules'!$C$6:$C$85,$F10673))*'Class Rules'!$A$6:$A$85))</f>
        <v>0</v>
      </c>
      <c r="N10673" s="1" t="str">
        <f t="array" ref="N10673">IF($M10673=0,'Class Rules'!$D$3,INDEX('Class Rules'!$D$6:$D$85,MATCH($M10673,'Class Rules'!$A$6:$A$85,0)))</f>
        <v>Passenger LDV</v>
      </c>
      <c r="O10673" s="1" t="str">
        <f t="array" ref="O10673">IF(SUMPRODUCT(MAX(ISNUMBER(SEARCH(Fuel_Rules!$A$6:$A$30,$E10673))*ISNUMBER(SEARCH(Fuel_Rules!$B$6:$B$30,$F10673))*(Fuel_Rules!$A$6:$A$30&lt;&gt;"")))&gt;0,"Plug-in hybrid",IF($G10673="Diesel","Diesel","Gasoline"))</f>
        <v>Gasoline</v>
      </c>
    </row>
    <row r="10674" spans="1:15" ht="15" customHeight="1" x14ac:dyDescent="0.25">
      <c r="A10674" s="1">
        <v>2022</v>
      </c>
      <c r="B10674" s="1" t="s">
        <v>13227</v>
      </c>
      <c r="C10674" s="1" t="s">
        <v>8923</v>
      </c>
      <c r="D10674" s="1" t="s">
        <v>13353</v>
      </c>
      <c r="E10674" s="1" t="s">
        <v>595</v>
      </c>
      <c r="F10674" s="1" t="s">
        <v>9996</v>
      </c>
      <c r="G10674" s="1" t="s">
        <v>103</v>
      </c>
      <c r="H10674" s="1" t="s">
        <v>298</v>
      </c>
      <c r="I10674" s="1">
        <v>1.5</v>
      </c>
      <c r="J10674" s="1">
        <v>2023</v>
      </c>
      <c r="K10674" s="1">
        <v>162913</v>
      </c>
      <c r="L10674" s="1">
        <v>0</v>
      </c>
      <c r="M10674" s="1">
        <f t="array" ref="M10674">SUMPRODUCT(MAX(ISNUMBER(SEARCH('Class Rules'!$B$6:$B$85,$E10674))*ISNUMBER(SEARCH('Class Rules'!$C$6:$C$85,$F10674))*'Class Rules'!$A$6:$A$85))</f>
        <v>0</v>
      </c>
      <c r="N10674" s="1" t="str">
        <f t="array" ref="N10674">IF($M10674=0,'Class Rules'!$D$3,INDEX('Class Rules'!$D$6:$D$85,MATCH($M10674,'Class Rules'!$A$6:$A$85,0)))</f>
        <v>Passenger LDV</v>
      </c>
      <c r="O10674" s="1" t="str">
        <f t="array" ref="O10674">IF(SUMPRODUCT(MAX(ISNUMBER(SEARCH(Fuel_Rules!$A$6:$A$30,$E10674))*ISNUMBER(SEARCH(Fuel_Rules!$B$6:$B$30,$F10674))*(Fuel_Rules!$A$6:$A$30&lt;&gt;"")))&gt;0,"Plug-in hybrid",IF($G10674="Diesel","Diesel","Gasoline"))</f>
        <v>Gasoline</v>
      </c>
    </row>
    <row r="10675" spans="1:15" ht="15" customHeight="1" x14ac:dyDescent="0.25">
      <c r="A10675" s="1">
        <v>2022</v>
      </c>
      <c r="B10675" s="1" t="s">
        <v>13227</v>
      </c>
      <c r="C10675" s="1" t="s">
        <v>8927</v>
      </c>
      <c r="D10675" s="1" t="s">
        <v>13354</v>
      </c>
      <c r="E10675" s="1" t="s">
        <v>595</v>
      </c>
      <c r="F10675" s="1" t="s">
        <v>9999</v>
      </c>
      <c r="G10675" s="1" t="s">
        <v>103</v>
      </c>
      <c r="H10675" s="1" t="s">
        <v>298</v>
      </c>
      <c r="I10675" s="1">
        <v>1.5</v>
      </c>
      <c r="J10675" s="1">
        <v>2023</v>
      </c>
      <c r="K10675" s="1">
        <v>200173</v>
      </c>
      <c r="L10675" s="1">
        <v>0</v>
      </c>
      <c r="M10675" s="1">
        <f t="array" ref="M10675">SUMPRODUCT(MAX(ISNUMBER(SEARCH('Class Rules'!$B$6:$B$85,$E10675))*ISNUMBER(SEARCH('Class Rules'!$C$6:$C$85,$F10675))*'Class Rules'!$A$6:$A$85))</f>
        <v>0</v>
      </c>
      <c r="N10675" s="1" t="str">
        <f t="array" ref="N10675">IF($M10675=0,'Class Rules'!$D$3,INDEX('Class Rules'!$D$6:$D$85,MATCH($M10675,'Class Rules'!$A$6:$A$85,0)))</f>
        <v>Passenger LDV</v>
      </c>
      <c r="O10675" s="1" t="str">
        <f t="array" ref="O10675">IF(SUMPRODUCT(MAX(ISNUMBER(SEARCH(Fuel_Rules!$A$6:$A$30,$E10675))*ISNUMBER(SEARCH(Fuel_Rules!$B$6:$B$30,$F10675))*(Fuel_Rules!$A$6:$A$30&lt;&gt;"")))&gt;0,"Plug-in hybrid",IF($G10675="Diesel","Diesel","Gasoline"))</f>
        <v>Gasoline</v>
      </c>
    </row>
    <row r="10676" spans="1:15" ht="15" customHeight="1" x14ac:dyDescent="0.25">
      <c r="A10676" s="1">
        <v>2022</v>
      </c>
      <c r="B10676" s="1" t="s">
        <v>13227</v>
      </c>
      <c r="C10676" s="1" t="s">
        <v>8927</v>
      </c>
      <c r="D10676" s="1" t="s">
        <v>13355</v>
      </c>
      <c r="E10676" s="1" t="s">
        <v>595</v>
      </c>
      <c r="F10676" s="1" t="s">
        <v>9999</v>
      </c>
      <c r="G10676" s="1" t="s">
        <v>103</v>
      </c>
      <c r="H10676" s="1" t="s">
        <v>298</v>
      </c>
      <c r="I10676" s="1">
        <v>1.5</v>
      </c>
      <c r="J10676" s="1">
        <v>2023</v>
      </c>
      <c r="K10676" s="1">
        <v>189138</v>
      </c>
      <c r="L10676" s="1">
        <v>0</v>
      </c>
      <c r="M10676" s="1">
        <f t="array" ref="M10676">SUMPRODUCT(MAX(ISNUMBER(SEARCH('Class Rules'!$B$6:$B$85,$E10676))*ISNUMBER(SEARCH('Class Rules'!$C$6:$C$85,$F10676))*'Class Rules'!$A$6:$A$85))</f>
        <v>0</v>
      </c>
      <c r="N10676" s="1" t="str">
        <f t="array" ref="N10676">IF($M10676=0,'Class Rules'!$D$3,INDEX('Class Rules'!$D$6:$D$85,MATCH($M10676,'Class Rules'!$A$6:$A$85,0)))</f>
        <v>Passenger LDV</v>
      </c>
      <c r="O10676" s="1" t="str">
        <f t="array" ref="O10676">IF(SUMPRODUCT(MAX(ISNUMBER(SEARCH(Fuel_Rules!$A$6:$A$30,$E10676))*ISNUMBER(SEARCH(Fuel_Rules!$B$6:$B$30,$F10676))*(Fuel_Rules!$A$6:$A$30&lt;&gt;"")))&gt;0,"Plug-in hybrid",IF($G10676="Diesel","Diesel","Gasoline"))</f>
        <v>Gasoline</v>
      </c>
    </row>
    <row r="10677" spans="1:15" ht="15" customHeight="1" x14ac:dyDescent="0.25">
      <c r="A10677" s="1">
        <v>2022</v>
      </c>
      <c r="B10677" s="1" t="s">
        <v>13227</v>
      </c>
      <c r="C10677" s="1" t="s">
        <v>8931</v>
      </c>
      <c r="D10677" s="1" t="s">
        <v>13356</v>
      </c>
      <c r="E10677" s="1" t="s">
        <v>595</v>
      </c>
      <c r="F10677" s="1" t="s">
        <v>8933</v>
      </c>
      <c r="G10677" s="1" t="s">
        <v>103</v>
      </c>
      <c r="H10677" s="1" t="s">
        <v>298</v>
      </c>
      <c r="I10677" s="1">
        <v>1.5</v>
      </c>
      <c r="J10677" s="1">
        <v>2023</v>
      </c>
      <c r="K10677" s="1">
        <v>279942</v>
      </c>
      <c r="L10677" s="1">
        <v>0</v>
      </c>
      <c r="M10677" s="1">
        <f t="array" ref="M10677">SUMPRODUCT(MAX(ISNUMBER(SEARCH('Class Rules'!$B$6:$B$85,$E10677))*ISNUMBER(SEARCH('Class Rules'!$C$6:$C$85,$F10677))*'Class Rules'!$A$6:$A$85))</f>
        <v>0</v>
      </c>
      <c r="N10677" s="1" t="str">
        <f t="array" ref="N10677">IF($M10677=0,'Class Rules'!$D$3,INDEX('Class Rules'!$D$6:$D$85,MATCH($M10677,'Class Rules'!$A$6:$A$85,0)))</f>
        <v>Passenger LDV</v>
      </c>
      <c r="O10677" s="1" t="str">
        <f t="array" ref="O10677">IF(SUMPRODUCT(MAX(ISNUMBER(SEARCH(Fuel_Rules!$A$6:$A$30,$E10677))*ISNUMBER(SEARCH(Fuel_Rules!$B$6:$B$30,$F10677))*(Fuel_Rules!$A$6:$A$30&lt;&gt;"")))&gt;0,"Plug-in hybrid",IF($G10677="Diesel","Diesel","Gasoline"))</f>
        <v>Gasoline</v>
      </c>
    </row>
    <row r="10678" spans="1:15" ht="15" customHeight="1" x14ac:dyDescent="0.25">
      <c r="A10678" s="1">
        <v>2022</v>
      </c>
      <c r="B10678" s="1" t="s">
        <v>13227</v>
      </c>
      <c r="C10678" s="1" t="s">
        <v>8931</v>
      </c>
      <c r="D10678" s="1" t="s">
        <v>13357</v>
      </c>
      <c r="E10678" s="1" t="s">
        <v>595</v>
      </c>
      <c r="F10678" s="1" t="s">
        <v>8933</v>
      </c>
      <c r="G10678" s="1" t="s">
        <v>103</v>
      </c>
      <c r="H10678" s="1" t="s">
        <v>298</v>
      </c>
      <c r="I10678" s="1">
        <v>1.5</v>
      </c>
      <c r="J10678" s="1">
        <v>2023</v>
      </c>
      <c r="K10678" s="1">
        <v>266933</v>
      </c>
      <c r="L10678" s="1">
        <v>0</v>
      </c>
      <c r="M10678" s="1">
        <f t="array" ref="M10678">SUMPRODUCT(MAX(ISNUMBER(SEARCH('Class Rules'!$B$6:$B$85,$E10678))*ISNUMBER(SEARCH('Class Rules'!$C$6:$C$85,$F10678))*'Class Rules'!$A$6:$A$85))</f>
        <v>0</v>
      </c>
      <c r="N10678" s="1" t="str">
        <f t="array" ref="N10678">IF($M10678=0,'Class Rules'!$D$3,INDEX('Class Rules'!$D$6:$D$85,MATCH($M10678,'Class Rules'!$A$6:$A$85,0)))</f>
        <v>Passenger LDV</v>
      </c>
      <c r="O10678" s="1" t="str">
        <f t="array" ref="O10678">IF(SUMPRODUCT(MAX(ISNUMBER(SEARCH(Fuel_Rules!$A$6:$A$30,$E10678))*ISNUMBER(SEARCH(Fuel_Rules!$B$6:$B$30,$F10678))*(Fuel_Rules!$A$6:$A$30&lt;&gt;"")))&gt;0,"Plug-in hybrid",IF($G10678="Diesel","Diesel","Gasoline"))</f>
        <v>Gasoline</v>
      </c>
    </row>
    <row r="10679" spans="1:15" ht="15" customHeight="1" x14ac:dyDescent="0.25">
      <c r="A10679" s="1">
        <v>2022</v>
      </c>
      <c r="B10679" s="1" t="s">
        <v>13227</v>
      </c>
      <c r="C10679" s="1" t="s">
        <v>11148</v>
      </c>
      <c r="D10679" s="1" t="s">
        <v>13358</v>
      </c>
      <c r="E10679" s="1" t="s">
        <v>595</v>
      </c>
      <c r="F10679" s="1" t="s">
        <v>11150</v>
      </c>
      <c r="G10679" s="1" t="s">
        <v>103</v>
      </c>
      <c r="H10679" s="1" t="s">
        <v>437</v>
      </c>
      <c r="I10679" s="1">
        <v>1.6</v>
      </c>
      <c r="J10679" s="1">
        <v>2023</v>
      </c>
      <c r="K10679" s="1">
        <v>200089</v>
      </c>
      <c r="L10679" s="1">
        <v>0</v>
      </c>
      <c r="M10679" s="1">
        <f t="array" ref="M10679">SUMPRODUCT(MAX(ISNUMBER(SEARCH('Class Rules'!$B$6:$B$85,$E10679))*ISNUMBER(SEARCH('Class Rules'!$C$6:$C$85,$F10679))*'Class Rules'!$A$6:$A$85))</f>
        <v>0</v>
      </c>
      <c r="N10679" s="1" t="str">
        <f t="array" ref="N10679">IF($M10679=0,'Class Rules'!$D$3,INDEX('Class Rules'!$D$6:$D$85,MATCH($M10679,'Class Rules'!$A$6:$A$85,0)))</f>
        <v>Passenger LDV</v>
      </c>
      <c r="O10679" s="1" t="str">
        <f t="array" ref="O10679">IF(SUMPRODUCT(MAX(ISNUMBER(SEARCH(Fuel_Rules!$A$6:$A$30,$E10679))*ISNUMBER(SEARCH(Fuel_Rules!$B$6:$B$30,$F10679))*(Fuel_Rules!$A$6:$A$30&lt;&gt;"")))&gt;0,"Plug-in hybrid",IF($G10679="Diesel","Diesel","Gasoline"))</f>
        <v>Gasoline</v>
      </c>
    </row>
    <row r="10680" spans="1:15" ht="15" customHeight="1" x14ac:dyDescent="0.25">
      <c r="A10680" s="1">
        <v>2022</v>
      </c>
      <c r="B10680" s="1" t="s">
        <v>13227</v>
      </c>
      <c r="C10680" s="1" t="s">
        <v>11148</v>
      </c>
      <c r="D10680" s="1" t="s">
        <v>13359</v>
      </c>
      <c r="E10680" s="1" t="s">
        <v>595</v>
      </c>
      <c r="F10680" s="1" t="s">
        <v>11150</v>
      </c>
      <c r="G10680" s="1" t="s">
        <v>103</v>
      </c>
      <c r="H10680" s="1" t="s">
        <v>437</v>
      </c>
      <c r="I10680" s="1">
        <v>1.6</v>
      </c>
      <c r="J10680" s="1">
        <v>2023</v>
      </c>
      <c r="K10680" s="1">
        <v>187900</v>
      </c>
      <c r="L10680" s="1">
        <v>0</v>
      </c>
      <c r="M10680" s="1">
        <f t="array" ref="M10680">SUMPRODUCT(MAX(ISNUMBER(SEARCH('Class Rules'!$B$6:$B$85,$E10680))*ISNUMBER(SEARCH('Class Rules'!$C$6:$C$85,$F10680))*'Class Rules'!$A$6:$A$85))</f>
        <v>0</v>
      </c>
      <c r="N10680" s="1" t="str">
        <f t="array" ref="N10680">IF($M10680=0,'Class Rules'!$D$3,INDEX('Class Rules'!$D$6:$D$85,MATCH($M10680,'Class Rules'!$A$6:$A$85,0)))</f>
        <v>Passenger LDV</v>
      </c>
      <c r="O10680" s="1" t="str">
        <f t="array" ref="O10680">IF(SUMPRODUCT(MAX(ISNUMBER(SEARCH(Fuel_Rules!$A$6:$A$30,$E10680))*ISNUMBER(SEARCH(Fuel_Rules!$B$6:$B$30,$F10680))*(Fuel_Rules!$A$6:$A$30&lt;&gt;"")))&gt;0,"Plug-in hybrid",IF($G10680="Diesel","Diesel","Gasoline"))</f>
        <v>Gasoline</v>
      </c>
    </row>
    <row r="10681" spans="1:15" ht="15" customHeight="1" x14ac:dyDescent="0.25">
      <c r="A10681" s="1">
        <v>2022</v>
      </c>
      <c r="B10681" s="1" t="s">
        <v>13227</v>
      </c>
      <c r="C10681" s="1" t="s">
        <v>649</v>
      </c>
      <c r="D10681" s="1" t="s">
        <v>13360</v>
      </c>
      <c r="E10681" s="1" t="s">
        <v>647</v>
      </c>
      <c r="F10681" s="1" t="s">
        <v>651</v>
      </c>
      <c r="G10681" s="1" t="s">
        <v>103</v>
      </c>
      <c r="H10681" s="1" t="s">
        <v>298</v>
      </c>
      <c r="I10681" s="1">
        <v>6.2</v>
      </c>
      <c r="J10681" s="1">
        <v>2023</v>
      </c>
      <c r="K10681" s="1">
        <v>482229</v>
      </c>
      <c r="L10681" s="1">
        <v>0</v>
      </c>
      <c r="M10681" s="1">
        <f t="array" ref="M10681">SUMPRODUCT(MAX(ISNUMBER(SEARCH('Class Rules'!$B$6:$B$85,$E10681))*ISNUMBER(SEARCH('Class Rules'!$C$6:$C$85,$F10681))*'Class Rules'!$A$6:$A$85))</f>
        <v>0</v>
      </c>
      <c r="N10681" s="1" t="str">
        <f t="array" ref="N10681">IF($M10681=0,'Class Rules'!$D$3,INDEX('Class Rules'!$D$6:$D$85,MATCH($M10681,'Class Rules'!$A$6:$A$85,0)))</f>
        <v>Passenger LDV</v>
      </c>
      <c r="O10681" s="1" t="str">
        <f t="array" ref="O10681">IF(SUMPRODUCT(MAX(ISNUMBER(SEARCH(Fuel_Rules!$A$6:$A$30,$E10681))*ISNUMBER(SEARCH(Fuel_Rules!$B$6:$B$30,$F10681))*(Fuel_Rules!$A$6:$A$30&lt;&gt;"")))&gt;0,"Plug-in hybrid",IF($G10681="Diesel","Diesel","Gasoline"))</f>
        <v>Gasoline</v>
      </c>
    </row>
    <row r="10682" spans="1:15" ht="15" customHeight="1" x14ac:dyDescent="0.25">
      <c r="A10682" s="1">
        <v>2022</v>
      </c>
      <c r="B10682" s="1" t="s">
        <v>13227</v>
      </c>
      <c r="C10682" s="1" t="s">
        <v>652</v>
      </c>
      <c r="D10682" s="1" t="s">
        <v>13361</v>
      </c>
      <c r="E10682" s="1" t="s">
        <v>647</v>
      </c>
      <c r="F10682" s="1" t="s">
        <v>654</v>
      </c>
      <c r="G10682" s="1" t="s">
        <v>105</v>
      </c>
      <c r="H10682" s="1" t="s">
        <v>298</v>
      </c>
      <c r="I10682" s="1">
        <v>2.8</v>
      </c>
      <c r="J10682" s="1">
        <v>2023</v>
      </c>
      <c r="K10682" s="1">
        <v>244233</v>
      </c>
      <c r="L10682" s="1">
        <v>0</v>
      </c>
      <c r="M10682" s="1">
        <f t="array" ref="M10682">SUMPRODUCT(MAX(ISNUMBER(SEARCH('Class Rules'!$B$6:$B$85,$E10682))*ISNUMBER(SEARCH('Class Rules'!$C$6:$C$85,$F10682))*'Class Rules'!$A$6:$A$85))</f>
        <v>15</v>
      </c>
      <c r="N10682" s="1" t="str">
        <f t="array" ref="N10682">IF($M10682=0,'Class Rules'!$D$3,INDEX('Class Rules'!$D$6:$D$85,MATCH($M10682,'Class Rules'!$A$6:$A$85,0)))</f>
        <v>Freight LDV</v>
      </c>
      <c r="O10682" s="1" t="str">
        <f t="array" ref="O10682">IF(SUMPRODUCT(MAX(ISNUMBER(SEARCH(Fuel_Rules!$A$6:$A$30,$E10682))*ISNUMBER(SEARCH(Fuel_Rules!$B$6:$B$30,$F10682))*(Fuel_Rules!$A$6:$A$30&lt;&gt;"")))&gt;0,"Plug-in hybrid",IF($G10682="Diesel","Diesel","Gasoline"))</f>
        <v>Diesel</v>
      </c>
    </row>
    <row r="10683" spans="1:15" ht="15" customHeight="1" x14ac:dyDescent="0.25">
      <c r="A10683" s="1">
        <v>2022</v>
      </c>
      <c r="B10683" s="1" t="s">
        <v>13227</v>
      </c>
      <c r="C10683" s="1" t="s">
        <v>652</v>
      </c>
      <c r="D10683" s="1" t="s">
        <v>13362</v>
      </c>
      <c r="E10683" s="1" t="s">
        <v>647</v>
      </c>
      <c r="F10683" s="1" t="s">
        <v>654</v>
      </c>
      <c r="G10683" s="1" t="s">
        <v>105</v>
      </c>
      <c r="H10683" s="1" t="s">
        <v>298</v>
      </c>
      <c r="I10683" s="1">
        <v>2.8</v>
      </c>
      <c r="J10683" s="1">
        <v>2023</v>
      </c>
      <c r="K10683" s="1">
        <v>226663</v>
      </c>
      <c r="L10683" s="1">
        <v>0</v>
      </c>
      <c r="M10683" s="1">
        <f t="array" ref="M10683">SUMPRODUCT(MAX(ISNUMBER(SEARCH('Class Rules'!$B$6:$B$85,$E10683))*ISNUMBER(SEARCH('Class Rules'!$C$6:$C$85,$F10683))*'Class Rules'!$A$6:$A$85))</f>
        <v>15</v>
      </c>
      <c r="N10683" s="1" t="str">
        <f t="array" ref="N10683">IF($M10683=0,'Class Rules'!$D$3,INDEX('Class Rules'!$D$6:$D$85,MATCH($M10683,'Class Rules'!$A$6:$A$85,0)))</f>
        <v>Freight LDV</v>
      </c>
      <c r="O10683" s="1" t="str">
        <f t="array" ref="O10683">IF(SUMPRODUCT(MAX(ISNUMBER(SEARCH(Fuel_Rules!$A$6:$A$30,$E10683))*ISNUMBER(SEARCH(Fuel_Rules!$B$6:$B$30,$F10683))*(Fuel_Rules!$A$6:$A$30&lt;&gt;"")))&gt;0,"Plug-in hybrid",IF($G10683="Diesel","Diesel","Gasoline"))</f>
        <v>Diesel</v>
      </c>
    </row>
    <row r="10684" spans="1:15" ht="15" customHeight="1" x14ac:dyDescent="0.25">
      <c r="A10684" s="1">
        <v>2022</v>
      </c>
      <c r="B10684" s="1" t="s">
        <v>13227</v>
      </c>
      <c r="C10684" s="1" t="s">
        <v>658</v>
      </c>
      <c r="D10684" s="1" t="s">
        <v>13363</v>
      </c>
      <c r="E10684" s="1" t="s">
        <v>647</v>
      </c>
      <c r="F10684" s="1" t="s">
        <v>660</v>
      </c>
      <c r="G10684" s="1" t="s">
        <v>105</v>
      </c>
      <c r="H10684" s="1" t="s">
        <v>437</v>
      </c>
      <c r="I10684" s="1">
        <v>2.8</v>
      </c>
      <c r="J10684" s="1">
        <v>2023</v>
      </c>
      <c r="K10684" s="1">
        <v>282062</v>
      </c>
      <c r="L10684" s="1">
        <v>0</v>
      </c>
      <c r="M10684" s="1">
        <f t="array" ref="M10684">SUMPRODUCT(MAX(ISNUMBER(SEARCH('Class Rules'!$B$6:$B$85,$E10684))*ISNUMBER(SEARCH('Class Rules'!$C$6:$C$85,$F10684))*'Class Rules'!$A$6:$A$85))</f>
        <v>15</v>
      </c>
      <c r="N10684" s="1" t="str">
        <f t="array" ref="N10684">IF($M10684=0,'Class Rules'!$D$3,INDEX('Class Rules'!$D$6:$D$85,MATCH($M10684,'Class Rules'!$A$6:$A$85,0)))</f>
        <v>Freight LDV</v>
      </c>
      <c r="O10684" s="1" t="str">
        <f t="array" ref="O10684">IF(SUMPRODUCT(MAX(ISNUMBER(SEARCH(Fuel_Rules!$A$6:$A$30,$E10684))*ISNUMBER(SEARCH(Fuel_Rules!$B$6:$B$30,$F10684))*(Fuel_Rules!$A$6:$A$30&lt;&gt;"")))&gt;0,"Plug-in hybrid",IF($G10684="Diesel","Diesel","Gasoline"))</f>
        <v>Diesel</v>
      </c>
    </row>
    <row r="10685" spans="1:15" ht="15" customHeight="1" x14ac:dyDescent="0.25">
      <c r="A10685" s="1">
        <v>2022</v>
      </c>
      <c r="B10685" s="1" t="s">
        <v>13227</v>
      </c>
      <c r="C10685" s="1" t="s">
        <v>658</v>
      </c>
      <c r="D10685" s="1" t="s">
        <v>13364</v>
      </c>
      <c r="E10685" s="1" t="s">
        <v>647</v>
      </c>
      <c r="F10685" s="1" t="s">
        <v>660</v>
      </c>
      <c r="G10685" s="1" t="s">
        <v>105</v>
      </c>
      <c r="H10685" s="1" t="s">
        <v>437</v>
      </c>
      <c r="I10685" s="1">
        <v>2.8</v>
      </c>
      <c r="J10685" s="1">
        <v>2023</v>
      </c>
      <c r="K10685" s="1">
        <v>256761</v>
      </c>
      <c r="L10685" s="1">
        <v>0</v>
      </c>
      <c r="M10685" s="1">
        <f t="array" ref="M10685">SUMPRODUCT(MAX(ISNUMBER(SEARCH('Class Rules'!$B$6:$B$85,$E10685))*ISNUMBER(SEARCH('Class Rules'!$C$6:$C$85,$F10685))*'Class Rules'!$A$6:$A$85))</f>
        <v>15</v>
      </c>
      <c r="N10685" s="1" t="str">
        <f t="array" ref="N10685">IF($M10685=0,'Class Rules'!$D$3,INDEX('Class Rules'!$D$6:$D$85,MATCH($M10685,'Class Rules'!$A$6:$A$85,0)))</f>
        <v>Freight LDV</v>
      </c>
      <c r="O10685" s="1" t="str">
        <f t="array" ref="O10685">IF(SUMPRODUCT(MAX(ISNUMBER(SEARCH(Fuel_Rules!$A$6:$A$30,$E10685))*ISNUMBER(SEARCH(Fuel_Rules!$B$6:$B$30,$F10685))*(Fuel_Rules!$A$6:$A$30&lt;&gt;"")))&gt;0,"Plug-in hybrid",IF($G10685="Diesel","Diesel","Gasoline"))</f>
        <v>Diesel</v>
      </c>
    </row>
    <row r="10686" spans="1:15" ht="15" customHeight="1" x14ac:dyDescent="0.25">
      <c r="A10686" s="1">
        <v>2022</v>
      </c>
      <c r="B10686" s="1" t="s">
        <v>13227</v>
      </c>
      <c r="C10686" s="1" t="s">
        <v>661</v>
      </c>
      <c r="D10686" s="1" t="s">
        <v>13365</v>
      </c>
      <c r="E10686" s="1" t="s">
        <v>647</v>
      </c>
      <c r="F10686" s="1" t="s">
        <v>663</v>
      </c>
      <c r="G10686" s="1" t="s">
        <v>105</v>
      </c>
      <c r="H10686" s="1" t="s">
        <v>437</v>
      </c>
      <c r="I10686" s="1">
        <v>2.8</v>
      </c>
      <c r="J10686" s="1">
        <v>2023</v>
      </c>
      <c r="K10686" s="1">
        <v>305111</v>
      </c>
      <c r="L10686" s="1">
        <v>0</v>
      </c>
      <c r="M10686" s="1">
        <f t="array" ref="M10686">SUMPRODUCT(MAX(ISNUMBER(SEARCH('Class Rules'!$B$6:$B$85,$E10686))*ISNUMBER(SEARCH('Class Rules'!$C$6:$C$85,$F10686))*'Class Rules'!$A$6:$A$85))</f>
        <v>15</v>
      </c>
      <c r="N10686" s="1" t="str">
        <f t="array" ref="N10686">IF($M10686=0,'Class Rules'!$D$3,INDEX('Class Rules'!$D$6:$D$85,MATCH($M10686,'Class Rules'!$A$6:$A$85,0)))</f>
        <v>Freight LDV</v>
      </c>
      <c r="O10686" s="1" t="str">
        <f t="array" ref="O10686">IF(SUMPRODUCT(MAX(ISNUMBER(SEARCH(Fuel_Rules!$A$6:$A$30,$E10686))*ISNUMBER(SEARCH(Fuel_Rules!$B$6:$B$30,$F10686))*(Fuel_Rules!$A$6:$A$30&lt;&gt;"")))&gt;0,"Plug-in hybrid",IF($G10686="Diesel","Diesel","Gasoline"))</f>
        <v>Diesel</v>
      </c>
    </row>
    <row r="10687" spans="1:15" ht="15" customHeight="1" x14ac:dyDescent="0.25">
      <c r="A10687" s="1">
        <v>2022</v>
      </c>
      <c r="B10687" s="1" t="s">
        <v>13227</v>
      </c>
      <c r="C10687" s="1" t="s">
        <v>661</v>
      </c>
      <c r="D10687" s="1" t="s">
        <v>13366</v>
      </c>
      <c r="E10687" s="1" t="s">
        <v>647</v>
      </c>
      <c r="F10687" s="1" t="s">
        <v>663</v>
      </c>
      <c r="G10687" s="1" t="s">
        <v>105</v>
      </c>
      <c r="H10687" s="1" t="s">
        <v>437</v>
      </c>
      <c r="I10687" s="1">
        <v>2.8</v>
      </c>
      <c r="J10687" s="1">
        <v>2023</v>
      </c>
      <c r="K10687" s="1">
        <v>275451</v>
      </c>
      <c r="L10687" s="1">
        <v>0</v>
      </c>
      <c r="M10687" s="1">
        <f t="array" ref="M10687">SUMPRODUCT(MAX(ISNUMBER(SEARCH('Class Rules'!$B$6:$B$85,$E10687))*ISNUMBER(SEARCH('Class Rules'!$C$6:$C$85,$F10687))*'Class Rules'!$A$6:$A$85))</f>
        <v>15</v>
      </c>
      <c r="N10687" s="1" t="str">
        <f t="array" ref="N10687">IF($M10687=0,'Class Rules'!$D$3,INDEX('Class Rules'!$D$6:$D$85,MATCH($M10687,'Class Rules'!$A$6:$A$85,0)))</f>
        <v>Freight LDV</v>
      </c>
      <c r="O10687" s="1" t="str">
        <f t="array" ref="O10687">IF(SUMPRODUCT(MAX(ISNUMBER(SEARCH(Fuel_Rules!$A$6:$A$30,$E10687))*ISNUMBER(SEARCH(Fuel_Rules!$B$6:$B$30,$F10687))*(Fuel_Rules!$A$6:$A$30&lt;&gt;"")))&gt;0,"Plug-in hybrid",IF($G10687="Diesel","Diesel","Gasoline"))</f>
        <v>Diesel</v>
      </c>
    </row>
    <row r="10688" spans="1:15" ht="15" customHeight="1" x14ac:dyDescent="0.25">
      <c r="A10688" s="1">
        <v>2022</v>
      </c>
      <c r="B10688" s="1" t="s">
        <v>13227</v>
      </c>
      <c r="C10688" s="1" t="s">
        <v>664</v>
      </c>
      <c r="D10688" s="1" t="s">
        <v>13367</v>
      </c>
      <c r="E10688" s="1" t="s">
        <v>647</v>
      </c>
      <c r="F10688" s="1" t="s">
        <v>666</v>
      </c>
      <c r="G10688" s="1" t="s">
        <v>105</v>
      </c>
      <c r="H10688" s="1" t="s">
        <v>298</v>
      </c>
      <c r="I10688" s="1">
        <v>2.8</v>
      </c>
      <c r="J10688" s="1">
        <v>2023</v>
      </c>
      <c r="K10688" s="1">
        <v>251512</v>
      </c>
      <c r="L10688" s="1">
        <v>0</v>
      </c>
      <c r="M10688" s="1">
        <f t="array" ref="M10688">SUMPRODUCT(MAX(ISNUMBER(SEARCH('Class Rules'!$B$6:$B$85,$E10688))*ISNUMBER(SEARCH('Class Rules'!$C$6:$C$85,$F10688))*'Class Rules'!$A$6:$A$85))</f>
        <v>15</v>
      </c>
      <c r="N10688" s="1" t="str">
        <f t="array" ref="N10688">IF($M10688=0,'Class Rules'!$D$3,INDEX('Class Rules'!$D$6:$D$85,MATCH($M10688,'Class Rules'!$A$6:$A$85,0)))</f>
        <v>Freight LDV</v>
      </c>
      <c r="O10688" s="1" t="str">
        <f t="array" ref="O10688">IF(SUMPRODUCT(MAX(ISNUMBER(SEARCH(Fuel_Rules!$A$6:$A$30,$E10688))*ISNUMBER(SEARCH(Fuel_Rules!$B$6:$B$30,$F10688))*(Fuel_Rules!$A$6:$A$30&lt;&gt;"")))&gt;0,"Plug-in hybrid",IF($G10688="Diesel","Diesel","Gasoline"))</f>
        <v>Diesel</v>
      </c>
    </row>
    <row r="10689" spans="1:15" ht="15" customHeight="1" x14ac:dyDescent="0.25">
      <c r="A10689" s="1">
        <v>2022</v>
      </c>
      <c r="B10689" s="1" t="s">
        <v>13227</v>
      </c>
      <c r="C10689" s="1" t="s">
        <v>664</v>
      </c>
      <c r="D10689" s="1" t="s">
        <v>13368</v>
      </c>
      <c r="E10689" s="1" t="s">
        <v>647</v>
      </c>
      <c r="F10689" s="1" t="s">
        <v>666</v>
      </c>
      <c r="G10689" s="1" t="s">
        <v>105</v>
      </c>
      <c r="H10689" s="1" t="s">
        <v>298</v>
      </c>
      <c r="I10689" s="1">
        <v>2.8</v>
      </c>
      <c r="J10689" s="1">
        <v>2023</v>
      </c>
      <c r="K10689" s="1">
        <v>230945</v>
      </c>
      <c r="L10689" s="1">
        <v>0</v>
      </c>
      <c r="M10689" s="1">
        <f t="array" ref="M10689">SUMPRODUCT(MAX(ISNUMBER(SEARCH('Class Rules'!$B$6:$B$85,$E10689))*ISNUMBER(SEARCH('Class Rules'!$C$6:$C$85,$F10689))*'Class Rules'!$A$6:$A$85))</f>
        <v>15</v>
      </c>
      <c r="N10689" s="1" t="str">
        <f t="array" ref="N10689">IF($M10689=0,'Class Rules'!$D$3,INDEX('Class Rules'!$D$6:$D$85,MATCH($M10689,'Class Rules'!$A$6:$A$85,0)))</f>
        <v>Freight LDV</v>
      </c>
      <c r="O10689" s="1" t="str">
        <f t="array" ref="O10689">IF(SUMPRODUCT(MAX(ISNUMBER(SEARCH(Fuel_Rules!$A$6:$A$30,$E10689))*ISNUMBER(SEARCH(Fuel_Rules!$B$6:$B$30,$F10689))*(Fuel_Rules!$A$6:$A$30&lt;&gt;"")))&gt;0,"Plug-in hybrid",IF($G10689="Diesel","Diesel","Gasoline"))</f>
        <v>Diesel</v>
      </c>
    </row>
    <row r="10690" spans="1:15" ht="15" customHeight="1" x14ac:dyDescent="0.25">
      <c r="A10690" s="1">
        <v>2022</v>
      </c>
      <c r="B10690" s="1" t="s">
        <v>13227</v>
      </c>
      <c r="C10690" s="1" t="s">
        <v>667</v>
      </c>
      <c r="D10690" s="1" t="s">
        <v>13369</v>
      </c>
      <c r="E10690" s="1" t="s">
        <v>647</v>
      </c>
      <c r="F10690" s="1" t="s">
        <v>669</v>
      </c>
      <c r="G10690" s="1" t="s">
        <v>103</v>
      </c>
      <c r="H10690" s="1" t="s">
        <v>298</v>
      </c>
      <c r="I10690" s="1">
        <v>1.8</v>
      </c>
      <c r="J10690" s="1">
        <v>2023</v>
      </c>
      <c r="K10690" s="1">
        <v>101080</v>
      </c>
      <c r="L10690" s="1">
        <v>0</v>
      </c>
      <c r="M10690" s="1">
        <f t="array" ref="M10690">SUMPRODUCT(MAX(ISNUMBER(SEARCH('Class Rules'!$B$6:$B$85,$E10690))*ISNUMBER(SEARCH('Class Rules'!$C$6:$C$85,$F10690))*'Class Rules'!$A$6:$A$85))</f>
        <v>0</v>
      </c>
      <c r="N10690" s="1" t="str">
        <f t="array" ref="N10690">IF($M10690=0,'Class Rules'!$D$3,INDEX('Class Rules'!$D$6:$D$85,MATCH($M10690,'Class Rules'!$A$6:$A$85,0)))</f>
        <v>Passenger LDV</v>
      </c>
      <c r="O10690" s="1" t="str">
        <f t="array" ref="O10690">IF(SUMPRODUCT(MAX(ISNUMBER(SEARCH(Fuel_Rules!$A$6:$A$30,$E10690))*ISNUMBER(SEARCH(Fuel_Rules!$B$6:$B$30,$F10690))*(Fuel_Rules!$A$6:$A$30&lt;&gt;"")))&gt;0,"Plug-in hybrid",IF($G10690="Diesel","Diesel","Gasoline"))</f>
        <v>Gasoline</v>
      </c>
    </row>
    <row r="10691" spans="1:15" ht="15" customHeight="1" x14ac:dyDescent="0.25">
      <c r="A10691" s="1">
        <v>2022</v>
      </c>
      <c r="B10691" s="1" t="s">
        <v>13227</v>
      </c>
      <c r="C10691" s="1" t="s">
        <v>670</v>
      </c>
      <c r="D10691" s="1" t="s">
        <v>13370</v>
      </c>
      <c r="E10691" s="1" t="s">
        <v>647</v>
      </c>
      <c r="F10691" s="1" t="s">
        <v>672</v>
      </c>
      <c r="G10691" s="1" t="s">
        <v>103</v>
      </c>
      <c r="H10691" s="1" t="s">
        <v>437</v>
      </c>
      <c r="I10691" s="1">
        <v>1.8</v>
      </c>
      <c r="J10691" s="1">
        <v>2023</v>
      </c>
      <c r="K10691" s="1">
        <v>112733</v>
      </c>
      <c r="L10691" s="1">
        <v>0</v>
      </c>
      <c r="M10691" s="1">
        <f t="array" ref="M10691">SUMPRODUCT(MAX(ISNUMBER(SEARCH('Class Rules'!$B$6:$B$85,$E10691))*ISNUMBER(SEARCH('Class Rules'!$C$6:$C$85,$F10691))*'Class Rules'!$A$6:$A$85))</f>
        <v>0</v>
      </c>
      <c r="N10691" s="1" t="str">
        <f t="array" ref="N10691">IF($M10691=0,'Class Rules'!$D$3,INDEX('Class Rules'!$D$6:$D$85,MATCH($M10691,'Class Rules'!$A$6:$A$85,0)))</f>
        <v>Passenger LDV</v>
      </c>
      <c r="O10691" s="1" t="str">
        <f t="array" ref="O10691">IF(SUMPRODUCT(MAX(ISNUMBER(SEARCH(Fuel_Rules!$A$6:$A$30,$E10691))*ISNUMBER(SEARCH(Fuel_Rules!$B$6:$B$30,$F10691))*(Fuel_Rules!$A$6:$A$30&lt;&gt;"")))&gt;0,"Plug-in hybrid",IF($G10691="Diesel","Diesel","Gasoline"))</f>
        <v>Gasoline</v>
      </c>
    </row>
    <row r="10692" spans="1:15" ht="15" customHeight="1" x14ac:dyDescent="0.25">
      <c r="A10692" s="1">
        <v>2022</v>
      </c>
      <c r="B10692" s="1" t="s">
        <v>13227</v>
      </c>
      <c r="C10692" s="1" t="s">
        <v>670</v>
      </c>
      <c r="D10692" s="1" t="s">
        <v>13371</v>
      </c>
      <c r="E10692" s="1" t="s">
        <v>647</v>
      </c>
      <c r="F10692" s="1" t="s">
        <v>672</v>
      </c>
      <c r="G10692" s="1" t="s">
        <v>103</v>
      </c>
      <c r="H10692" s="1" t="s">
        <v>437</v>
      </c>
      <c r="I10692" s="1">
        <v>1.8</v>
      </c>
      <c r="J10692" s="1">
        <v>2023</v>
      </c>
      <c r="K10692" s="1">
        <v>106855</v>
      </c>
      <c r="L10692" s="1">
        <v>0</v>
      </c>
      <c r="M10692" s="1">
        <f t="array" ref="M10692">SUMPRODUCT(MAX(ISNUMBER(SEARCH('Class Rules'!$B$6:$B$85,$E10692))*ISNUMBER(SEARCH('Class Rules'!$C$6:$C$85,$F10692))*'Class Rules'!$A$6:$A$85))</f>
        <v>0</v>
      </c>
      <c r="N10692" s="1" t="str">
        <f t="array" ref="N10692">IF($M10692=0,'Class Rules'!$D$3,INDEX('Class Rules'!$D$6:$D$85,MATCH($M10692,'Class Rules'!$A$6:$A$85,0)))</f>
        <v>Passenger LDV</v>
      </c>
      <c r="O10692" s="1" t="str">
        <f t="array" ref="O10692">IF(SUMPRODUCT(MAX(ISNUMBER(SEARCH(Fuel_Rules!$A$6:$A$30,$E10692))*ISNUMBER(SEARCH(Fuel_Rules!$B$6:$B$30,$F10692))*(Fuel_Rules!$A$6:$A$30&lt;&gt;"")))&gt;0,"Plug-in hybrid",IF($G10692="Diesel","Diesel","Gasoline"))</f>
        <v>Gasoline</v>
      </c>
    </row>
    <row r="10693" spans="1:15" ht="15" customHeight="1" x14ac:dyDescent="0.25">
      <c r="A10693" s="1">
        <v>2022</v>
      </c>
      <c r="B10693" s="1" t="s">
        <v>13227</v>
      </c>
      <c r="C10693" s="1" t="s">
        <v>7034</v>
      </c>
      <c r="D10693" s="1" t="s">
        <v>13372</v>
      </c>
      <c r="E10693" s="1" t="s">
        <v>647</v>
      </c>
      <c r="F10693" s="1" t="s">
        <v>7036</v>
      </c>
      <c r="G10693" s="1" t="s">
        <v>103</v>
      </c>
      <c r="H10693" s="1" t="s">
        <v>437</v>
      </c>
      <c r="I10693" s="1">
        <v>1.8</v>
      </c>
      <c r="J10693" s="1">
        <v>2023</v>
      </c>
      <c r="K10693" s="1">
        <v>113817</v>
      </c>
      <c r="L10693" s="1">
        <v>0</v>
      </c>
      <c r="M10693" s="1">
        <f t="array" ref="M10693">SUMPRODUCT(MAX(ISNUMBER(SEARCH('Class Rules'!$B$6:$B$85,$E10693))*ISNUMBER(SEARCH('Class Rules'!$C$6:$C$85,$F10693))*'Class Rules'!$A$6:$A$85))</f>
        <v>0</v>
      </c>
      <c r="N10693" s="1" t="str">
        <f t="array" ref="N10693">IF($M10693=0,'Class Rules'!$D$3,INDEX('Class Rules'!$D$6:$D$85,MATCH($M10693,'Class Rules'!$A$6:$A$85,0)))</f>
        <v>Passenger LDV</v>
      </c>
      <c r="O10693" s="1" t="str">
        <f t="array" ref="O10693">IF(SUMPRODUCT(MAX(ISNUMBER(SEARCH(Fuel_Rules!$A$6:$A$30,$E10693))*ISNUMBER(SEARCH(Fuel_Rules!$B$6:$B$30,$F10693))*(Fuel_Rules!$A$6:$A$30&lt;&gt;"")))&gt;0,"Plug-in hybrid",IF($G10693="Diesel","Diesel","Gasoline"))</f>
        <v>Gasoline</v>
      </c>
    </row>
    <row r="10694" spans="1:15" ht="15" customHeight="1" x14ac:dyDescent="0.25">
      <c r="A10694" s="1">
        <v>2022</v>
      </c>
      <c r="B10694" s="1" t="s">
        <v>13227</v>
      </c>
      <c r="C10694" s="1" t="s">
        <v>7034</v>
      </c>
      <c r="D10694" s="1" t="s">
        <v>13373</v>
      </c>
      <c r="E10694" s="1" t="s">
        <v>647</v>
      </c>
      <c r="F10694" s="1" t="s">
        <v>7036</v>
      </c>
      <c r="G10694" s="1" t="s">
        <v>103</v>
      </c>
      <c r="H10694" s="1" t="s">
        <v>437</v>
      </c>
      <c r="I10694" s="1">
        <v>1.8</v>
      </c>
      <c r="J10694" s="1">
        <v>2023</v>
      </c>
      <c r="K10694" s="1">
        <v>106173</v>
      </c>
      <c r="L10694" s="1">
        <v>0</v>
      </c>
      <c r="M10694" s="1">
        <f t="array" ref="M10694">SUMPRODUCT(MAX(ISNUMBER(SEARCH('Class Rules'!$B$6:$B$85,$E10694))*ISNUMBER(SEARCH('Class Rules'!$C$6:$C$85,$F10694))*'Class Rules'!$A$6:$A$85))</f>
        <v>0</v>
      </c>
      <c r="N10694" s="1" t="str">
        <f t="array" ref="N10694">IF($M10694=0,'Class Rules'!$D$3,INDEX('Class Rules'!$D$6:$D$85,MATCH($M10694,'Class Rules'!$A$6:$A$85,0)))</f>
        <v>Passenger LDV</v>
      </c>
      <c r="O10694" s="1" t="str">
        <f t="array" ref="O10694">IF(SUMPRODUCT(MAX(ISNUMBER(SEARCH(Fuel_Rules!$A$6:$A$30,$E10694))*ISNUMBER(SEARCH(Fuel_Rules!$B$6:$B$30,$F10694))*(Fuel_Rules!$A$6:$A$30&lt;&gt;"")))&gt;0,"Plug-in hybrid",IF($G10694="Diesel","Diesel","Gasoline"))</f>
        <v>Gasoline</v>
      </c>
    </row>
    <row r="10695" spans="1:15" ht="15" customHeight="1" x14ac:dyDescent="0.25">
      <c r="A10695" s="1">
        <v>2022</v>
      </c>
      <c r="B10695" s="1" t="s">
        <v>13227</v>
      </c>
      <c r="C10695" s="1" t="s">
        <v>673</v>
      </c>
      <c r="D10695" s="1" t="s">
        <v>13374</v>
      </c>
      <c r="E10695" s="1" t="s">
        <v>647</v>
      </c>
      <c r="F10695" s="1" t="s">
        <v>675</v>
      </c>
      <c r="G10695" s="1" t="s">
        <v>103</v>
      </c>
      <c r="H10695" s="1" t="s">
        <v>298</v>
      </c>
      <c r="I10695" s="1">
        <v>1.8</v>
      </c>
      <c r="J10695" s="1">
        <v>2023</v>
      </c>
      <c r="K10695" s="1">
        <v>93900</v>
      </c>
      <c r="L10695" s="1">
        <v>0</v>
      </c>
      <c r="M10695" s="1">
        <f t="array" ref="M10695">SUMPRODUCT(MAX(ISNUMBER(SEARCH('Class Rules'!$B$6:$B$85,$E10695))*ISNUMBER(SEARCH('Class Rules'!$C$6:$C$85,$F10695))*'Class Rules'!$A$6:$A$85))</f>
        <v>0</v>
      </c>
      <c r="N10695" s="1" t="str">
        <f t="array" ref="N10695">IF($M10695=0,'Class Rules'!$D$3,INDEX('Class Rules'!$D$6:$D$85,MATCH($M10695,'Class Rules'!$A$6:$A$85,0)))</f>
        <v>Passenger LDV</v>
      </c>
      <c r="O10695" s="1" t="str">
        <f t="array" ref="O10695">IF(SUMPRODUCT(MAX(ISNUMBER(SEARCH(Fuel_Rules!$A$6:$A$30,$E10695))*ISNUMBER(SEARCH(Fuel_Rules!$B$6:$B$30,$F10695))*(Fuel_Rules!$A$6:$A$30&lt;&gt;"")))&gt;0,"Plug-in hybrid",IF($G10695="Diesel","Diesel","Gasoline"))</f>
        <v>Gasoline</v>
      </c>
    </row>
    <row r="10696" spans="1:15" ht="15" customHeight="1" x14ac:dyDescent="0.25">
      <c r="A10696" s="1">
        <v>2022</v>
      </c>
      <c r="B10696" s="1" t="s">
        <v>13227</v>
      </c>
      <c r="C10696" s="1" t="s">
        <v>676</v>
      </c>
      <c r="D10696" s="1" t="s">
        <v>13375</v>
      </c>
      <c r="E10696" s="1" t="s">
        <v>647</v>
      </c>
      <c r="F10696" s="1" t="s">
        <v>678</v>
      </c>
      <c r="G10696" s="1" t="s">
        <v>103</v>
      </c>
      <c r="H10696" s="1" t="s">
        <v>298</v>
      </c>
      <c r="I10696" s="1">
        <v>6.2</v>
      </c>
      <c r="J10696" s="1">
        <v>2023</v>
      </c>
      <c r="K10696" s="1">
        <v>526091</v>
      </c>
      <c r="L10696" s="1">
        <v>0</v>
      </c>
      <c r="M10696" s="1">
        <f t="array" ref="M10696">SUMPRODUCT(MAX(ISNUMBER(SEARCH('Class Rules'!$B$6:$B$85,$E10696))*ISNUMBER(SEARCH('Class Rules'!$C$6:$C$85,$F10696))*'Class Rules'!$A$6:$A$85))</f>
        <v>0</v>
      </c>
      <c r="N10696" s="1" t="str">
        <f t="array" ref="N10696">IF($M10696=0,'Class Rules'!$D$3,INDEX('Class Rules'!$D$6:$D$85,MATCH($M10696,'Class Rules'!$A$6:$A$85,0)))</f>
        <v>Passenger LDV</v>
      </c>
      <c r="O10696" s="1" t="str">
        <f t="array" ref="O10696">IF(SUMPRODUCT(MAX(ISNUMBER(SEARCH(Fuel_Rules!$A$6:$A$30,$E10696))*ISNUMBER(SEARCH(Fuel_Rules!$B$6:$B$30,$F10696))*(Fuel_Rules!$A$6:$A$30&lt;&gt;"")))&gt;0,"Plug-in hybrid",IF($G10696="Diesel","Diesel","Gasoline"))</f>
        <v>Gasoline</v>
      </c>
    </row>
    <row r="10697" spans="1:15" ht="15" customHeight="1" x14ac:dyDescent="0.25">
      <c r="A10697" s="1">
        <v>2022</v>
      </c>
      <c r="B10697" s="1" t="s">
        <v>13227</v>
      </c>
      <c r="C10697" s="1" t="s">
        <v>679</v>
      </c>
      <c r="D10697" s="1" t="s">
        <v>13376</v>
      </c>
      <c r="E10697" s="1" t="s">
        <v>647</v>
      </c>
      <c r="F10697" s="1" t="s">
        <v>681</v>
      </c>
      <c r="G10697" s="1" t="s">
        <v>103</v>
      </c>
      <c r="H10697" s="1" t="s">
        <v>437</v>
      </c>
      <c r="I10697" s="1">
        <v>1.8</v>
      </c>
      <c r="J10697" s="1">
        <v>2023</v>
      </c>
      <c r="K10697" s="1">
        <v>125557</v>
      </c>
      <c r="L10697" s="1">
        <v>0</v>
      </c>
      <c r="M10697" s="1">
        <f t="array" ref="M10697">SUMPRODUCT(MAX(ISNUMBER(SEARCH('Class Rules'!$B$6:$B$85,$E10697))*ISNUMBER(SEARCH('Class Rules'!$C$6:$C$85,$F10697))*'Class Rules'!$A$6:$A$85))</f>
        <v>0</v>
      </c>
      <c r="N10697" s="1" t="str">
        <f t="array" ref="N10697">IF($M10697=0,'Class Rules'!$D$3,INDEX('Class Rules'!$D$6:$D$85,MATCH($M10697,'Class Rules'!$A$6:$A$85,0)))</f>
        <v>Passenger LDV</v>
      </c>
      <c r="O10697" s="1" t="str">
        <f t="array" ref="O10697">IF(SUMPRODUCT(MAX(ISNUMBER(SEARCH(Fuel_Rules!$A$6:$A$30,$E10697))*ISNUMBER(SEARCH(Fuel_Rules!$B$6:$B$30,$F10697))*(Fuel_Rules!$A$6:$A$30&lt;&gt;"")))&gt;0,"Plug-in hybrid",IF($G10697="Diesel","Diesel","Gasoline"))</f>
        <v>Gasoline</v>
      </c>
    </row>
    <row r="10698" spans="1:15" ht="15" customHeight="1" x14ac:dyDescent="0.25">
      <c r="A10698" s="1">
        <v>2022</v>
      </c>
      <c r="B10698" s="1" t="s">
        <v>13227</v>
      </c>
      <c r="C10698" s="1" t="s">
        <v>679</v>
      </c>
      <c r="D10698" s="1" t="s">
        <v>13377</v>
      </c>
      <c r="E10698" s="1" t="s">
        <v>647</v>
      </c>
      <c r="F10698" s="1" t="s">
        <v>681</v>
      </c>
      <c r="G10698" s="1" t="s">
        <v>103</v>
      </c>
      <c r="H10698" s="1" t="s">
        <v>437</v>
      </c>
      <c r="I10698" s="1">
        <v>1.8</v>
      </c>
      <c r="J10698" s="1">
        <v>2023</v>
      </c>
      <c r="K10698" s="1">
        <v>112925</v>
      </c>
      <c r="L10698" s="1">
        <v>0</v>
      </c>
      <c r="M10698" s="1">
        <f t="array" ref="M10698">SUMPRODUCT(MAX(ISNUMBER(SEARCH('Class Rules'!$B$6:$B$85,$E10698))*ISNUMBER(SEARCH('Class Rules'!$C$6:$C$85,$F10698))*'Class Rules'!$A$6:$A$85))</f>
        <v>0</v>
      </c>
      <c r="N10698" s="1" t="str">
        <f t="array" ref="N10698">IF($M10698=0,'Class Rules'!$D$3,INDEX('Class Rules'!$D$6:$D$85,MATCH($M10698,'Class Rules'!$A$6:$A$85,0)))</f>
        <v>Passenger LDV</v>
      </c>
      <c r="O10698" s="1" t="str">
        <f t="array" ref="O10698">IF(SUMPRODUCT(MAX(ISNUMBER(SEARCH(Fuel_Rules!$A$6:$A$30,$E10698))*ISNUMBER(SEARCH(Fuel_Rules!$B$6:$B$30,$F10698))*(Fuel_Rules!$A$6:$A$30&lt;&gt;"")))&gt;0,"Plug-in hybrid",IF($G10698="Diesel","Diesel","Gasoline"))</f>
        <v>Gasoline</v>
      </c>
    </row>
    <row r="10699" spans="1:15" ht="15" customHeight="1" x14ac:dyDescent="0.25">
      <c r="A10699" s="1">
        <v>2022</v>
      </c>
      <c r="B10699" s="1" t="s">
        <v>13227</v>
      </c>
      <c r="C10699" s="1" t="s">
        <v>682</v>
      </c>
      <c r="D10699" s="1" t="s">
        <v>13378</v>
      </c>
      <c r="E10699" s="1" t="s">
        <v>647</v>
      </c>
      <c r="F10699" s="1" t="s">
        <v>684</v>
      </c>
      <c r="G10699" s="1" t="s">
        <v>105</v>
      </c>
      <c r="H10699" s="1" t="s">
        <v>437</v>
      </c>
      <c r="I10699" s="1">
        <v>2.8</v>
      </c>
      <c r="J10699" s="1">
        <v>2023</v>
      </c>
      <c r="K10699" s="1">
        <v>316928</v>
      </c>
      <c r="L10699" s="1">
        <v>0</v>
      </c>
      <c r="M10699" s="1">
        <f t="array" ref="M10699">SUMPRODUCT(MAX(ISNUMBER(SEARCH('Class Rules'!$B$6:$B$85,$E10699))*ISNUMBER(SEARCH('Class Rules'!$C$6:$C$85,$F10699))*'Class Rules'!$A$6:$A$85))</f>
        <v>15</v>
      </c>
      <c r="N10699" s="1" t="str">
        <f t="array" ref="N10699">IF($M10699=0,'Class Rules'!$D$3,INDEX('Class Rules'!$D$6:$D$85,MATCH($M10699,'Class Rules'!$A$6:$A$85,0)))</f>
        <v>Freight LDV</v>
      </c>
      <c r="O10699" s="1" t="str">
        <f t="array" ref="O10699">IF(SUMPRODUCT(MAX(ISNUMBER(SEARCH(Fuel_Rules!$A$6:$A$30,$E10699))*ISNUMBER(SEARCH(Fuel_Rules!$B$6:$B$30,$F10699))*(Fuel_Rules!$A$6:$A$30&lt;&gt;"")))&gt;0,"Plug-in hybrid",IF($G10699="Diesel","Diesel","Gasoline"))</f>
        <v>Diesel</v>
      </c>
    </row>
    <row r="10700" spans="1:15" ht="15" customHeight="1" x14ac:dyDescent="0.25">
      <c r="A10700" s="1">
        <v>2022</v>
      </c>
      <c r="B10700" s="1" t="s">
        <v>13227</v>
      </c>
      <c r="C10700" s="1" t="s">
        <v>682</v>
      </c>
      <c r="D10700" s="1" t="s">
        <v>13379</v>
      </c>
      <c r="E10700" s="1" t="s">
        <v>647</v>
      </c>
      <c r="F10700" s="1" t="s">
        <v>684</v>
      </c>
      <c r="G10700" s="1" t="s">
        <v>105</v>
      </c>
      <c r="H10700" s="1" t="s">
        <v>437</v>
      </c>
      <c r="I10700" s="1">
        <v>2.8</v>
      </c>
      <c r="J10700" s="1">
        <v>2023</v>
      </c>
      <c r="K10700" s="1">
        <v>294631</v>
      </c>
      <c r="L10700" s="1">
        <v>0</v>
      </c>
      <c r="M10700" s="1">
        <f t="array" ref="M10700">SUMPRODUCT(MAX(ISNUMBER(SEARCH('Class Rules'!$B$6:$B$85,$E10700))*ISNUMBER(SEARCH('Class Rules'!$C$6:$C$85,$F10700))*'Class Rules'!$A$6:$A$85))</f>
        <v>15</v>
      </c>
      <c r="N10700" s="1" t="str">
        <f t="array" ref="N10700">IF($M10700=0,'Class Rules'!$D$3,INDEX('Class Rules'!$D$6:$D$85,MATCH($M10700,'Class Rules'!$A$6:$A$85,0)))</f>
        <v>Freight LDV</v>
      </c>
      <c r="O10700" s="1" t="str">
        <f t="array" ref="O10700">IF(SUMPRODUCT(MAX(ISNUMBER(SEARCH(Fuel_Rules!$A$6:$A$30,$E10700))*ISNUMBER(SEARCH(Fuel_Rules!$B$6:$B$30,$F10700))*(Fuel_Rules!$A$6:$A$30&lt;&gt;"")))&gt;0,"Plug-in hybrid",IF($G10700="Diesel","Diesel","Gasoline"))</f>
        <v>Diesel</v>
      </c>
    </row>
    <row r="10701" spans="1:15" ht="15" customHeight="1" x14ac:dyDescent="0.25">
      <c r="A10701" s="1">
        <v>2022</v>
      </c>
      <c r="B10701" s="1" t="s">
        <v>13227</v>
      </c>
      <c r="C10701" s="1" t="s">
        <v>685</v>
      </c>
      <c r="D10701" s="1" t="s">
        <v>13380</v>
      </c>
      <c r="E10701" s="1" t="s">
        <v>647</v>
      </c>
      <c r="F10701" s="1" t="s">
        <v>687</v>
      </c>
      <c r="G10701" s="1" t="s">
        <v>103</v>
      </c>
      <c r="H10701" s="1" t="s">
        <v>437</v>
      </c>
      <c r="I10701" s="1">
        <v>1.4</v>
      </c>
      <c r="J10701" s="1">
        <v>2023</v>
      </c>
      <c r="K10701" s="1">
        <v>157984</v>
      </c>
      <c r="L10701" s="1">
        <v>0</v>
      </c>
      <c r="M10701" s="1">
        <f t="array" ref="M10701">SUMPRODUCT(MAX(ISNUMBER(SEARCH('Class Rules'!$B$6:$B$85,$E10701))*ISNUMBER(SEARCH('Class Rules'!$C$6:$C$85,$F10701))*'Class Rules'!$A$6:$A$85))</f>
        <v>0</v>
      </c>
      <c r="N10701" s="1" t="str">
        <f t="array" ref="N10701">IF($M10701=0,'Class Rules'!$D$3,INDEX('Class Rules'!$D$6:$D$85,MATCH($M10701,'Class Rules'!$A$6:$A$85,0)))</f>
        <v>Passenger LDV</v>
      </c>
      <c r="O10701" s="1" t="str">
        <f t="array" ref="O10701">IF(SUMPRODUCT(MAX(ISNUMBER(SEARCH(Fuel_Rules!$A$6:$A$30,$E10701))*ISNUMBER(SEARCH(Fuel_Rules!$B$6:$B$30,$F10701))*(Fuel_Rules!$A$6:$A$30&lt;&gt;"")))&gt;0,"Plug-in hybrid",IF($G10701="Diesel","Diesel","Gasoline"))</f>
        <v>Gasoline</v>
      </c>
    </row>
    <row r="10702" spans="1:15" ht="15" customHeight="1" x14ac:dyDescent="0.25">
      <c r="A10702" s="1">
        <v>2022</v>
      </c>
      <c r="B10702" s="1" t="s">
        <v>13227</v>
      </c>
      <c r="C10702" s="1" t="s">
        <v>685</v>
      </c>
      <c r="D10702" s="1" t="s">
        <v>13381</v>
      </c>
      <c r="E10702" s="1" t="s">
        <v>647</v>
      </c>
      <c r="F10702" s="1" t="s">
        <v>687</v>
      </c>
      <c r="G10702" s="1" t="s">
        <v>103</v>
      </c>
      <c r="H10702" s="1" t="s">
        <v>437</v>
      </c>
      <c r="I10702" s="1">
        <v>1.4</v>
      </c>
      <c r="J10702" s="1">
        <v>2023</v>
      </c>
      <c r="K10702" s="1">
        <v>147509</v>
      </c>
      <c r="L10702" s="1">
        <v>0</v>
      </c>
      <c r="M10702" s="1">
        <f t="array" ref="M10702">SUMPRODUCT(MAX(ISNUMBER(SEARCH('Class Rules'!$B$6:$B$85,$E10702))*ISNUMBER(SEARCH('Class Rules'!$C$6:$C$85,$F10702))*'Class Rules'!$A$6:$A$85))</f>
        <v>0</v>
      </c>
      <c r="N10702" s="1" t="str">
        <f t="array" ref="N10702">IF($M10702=0,'Class Rules'!$D$3,INDEX('Class Rules'!$D$6:$D$85,MATCH($M10702,'Class Rules'!$A$6:$A$85,0)))</f>
        <v>Passenger LDV</v>
      </c>
      <c r="O10702" s="1" t="str">
        <f t="array" ref="O10702">IF(SUMPRODUCT(MAX(ISNUMBER(SEARCH(Fuel_Rules!$A$6:$A$30,$E10702))*ISNUMBER(SEARCH(Fuel_Rules!$B$6:$B$30,$F10702))*(Fuel_Rules!$A$6:$A$30&lt;&gt;"")))&gt;0,"Plug-in hybrid",IF($G10702="Diesel","Diesel","Gasoline"))</f>
        <v>Gasoline</v>
      </c>
    </row>
    <row r="10703" spans="1:15" ht="15" customHeight="1" x14ac:dyDescent="0.25">
      <c r="A10703" s="1">
        <v>2022</v>
      </c>
      <c r="B10703" s="1" t="s">
        <v>13227</v>
      </c>
      <c r="C10703" s="1" t="s">
        <v>688</v>
      </c>
      <c r="D10703" s="1" t="s">
        <v>13382</v>
      </c>
      <c r="E10703" s="1" t="s">
        <v>647</v>
      </c>
      <c r="F10703" s="1" t="s">
        <v>690</v>
      </c>
      <c r="G10703" s="1" t="s">
        <v>103</v>
      </c>
      <c r="H10703" s="1" t="s">
        <v>437</v>
      </c>
      <c r="I10703" s="1">
        <v>1.4</v>
      </c>
      <c r="J10703" s="1">
        <v>2023</v>
      </c>
      <c r="K10703" s="1">
        <v>142665</v>
      </c>
      <c r="L10703" s="1">
        <v>0</v>
      </c>
      <c r="M10703" s="1">
        <f t="array" ref="M10703">SUMPRODUCT(MAX(ISNUMBER(SEARCH('Class Rules'!$B$6:$B$85,$E10703))*ISNUMBER(SEARCH('Class Rules'!$C$6:$C$85,$F10703))*'Class Rules'!$A$6:$A$85))</f>
        <v>0</v>
      </c>
      <c r="N10703" s="1" t="str">
        <f t="array" ref="N10703">IF($M10703=0,'Class Rules'!$D$3,INDEX('Class Rules'!$D$6:$D$85,MATCH($M10703,'Class Rules'!$A$6:$A$85,0)))</f>
        <v>Passenger LDV</v>
      </c>
      <c r="O10703" s="1" t="str">
        <f t="array" ref="O10703">IF(SUMPRODUCT(MAX(ISNUMBER(SEARCH(Fuel_Rules!$A$6:$A$30,$E10703))*ISNUMBER(SEARCH(Fuel_Rules!$B$6:$B$30,$F10703))*(Fuel_Rules!$A$6:$A$30&lt;&gt;"")))&gt;0,"Plug-in hybrid",IF($G10703="Diesel","Diesel","Gasoline"))</f>
        <v>Gasoline</v>
      </c>
    </row>
    <row r="10704" spans="1:15" ht="15" customHeight="1" x14ac:dyDescent="0.25">
      <c r="A10704" s="1">
        <v>2022</v>
      </c>
      <c r="B10704" s="1" t="s">
        <v>13227</v>
      </c>
      <c r="C10704" s="1" t="s">
        <v>688</v>
      </c>
      <c r="D10704" s="1" t="s">
        <v>13383</v>
      </c>
      <c r="E10704" s="1" t="s">
        <v>647</v>
      </c>
      <c r="F10704" s="1" t="s">
        <v>690</v>
      </c>
      <c r="G10704" s="1" t="s">
        <v>103</v>
      </c>
      <c r="H10704" s="1" t="s">
        <v>437</v>
      </c>
      <c r="I10704" s="1">
        <v>1.4</v>
      </c>
      <c r="J10704" s="1">
        <v>2023</v>
      </c>
      <c r="K10704" s="1">
        <v>133542</v>
      </c>
      <c r="L10704" s="1">
        <v>0</v>
      </c>
      <c r="M10704" s="1">
        <f t="array" ref="M10704">SUMPRODUCT(MAX(ISNUMBER(SEARCH('Class Rules'!$B$6:$B$85,$E10704))*ISNUMBER(SEARCH('Class Rules'!$C$6:$C$85,$F10704))*'Class Rules'!$A$6:$A$85))</f>
        <v>0</v>
      </c>
      <c r="N10704" s="1" t="str">
        <f t="array" ref="N10704">IF($M10704=0,'Class Rules'!$D$3,INDEX('Class Rules'!$D$6:$D$85,MATCH($M10704,'Class Rules'!$A$6:$A$85,0)))</f>
        <v>Passenger LDV</v>
      </c>
      <c r="O10704" s="1" t="str">
        <f t="array" ref="O10704">IF(SUMPRODUCT(MAX(ISNUMBER(SEARCH(Fuel_Rules!$A$6:$A$30,$E10704))*ISNUMBER(SEARCH(Fuel_Rules!$B$6:$B$30,$F10704))*(Fuel_Rules!$A$6:$A$30&lt;&gt;"")))&gt;0,"Plug-in hybrid",IF($G10704="Diesel","Diesel","Gasoline"))</f>
        <v>Gasoline</v>
      </c>
    </row>
    <row r="10705" spans="1:15" ht="15" customHeight="1" x14ac:dyDescent="0.25">
      <c r="A10705" s="1">
        <v>2022</v>
      </c>
      <c r="B10705" s="1" t="s">
        <v>13227</v>
      </c>
      <c r="C10705" s="1" t="s">
        <v>691</v>
      </c>
      <c r="D10705" s="1" t="s">
        <v>13384</v>
      </c>
      <c r="E10705" s="1" t="s">
        <v>647</v>
      </c>
      <c r="F10705" s="1" t="s">
        <v>693</v>
      </c>
      <c r="G10705" s="1" t="s">
        <v>103</v>
      </c>
      <c r="H10705" s="1" t="s">
        <v>298</v>
      </c>
      <c r="I10705" s="1">
        <v>2.5</v>
      </c>
      <c r="J10705" s="1">
        <v>2023</v>
      </c>
      <c r="K10705" s="1">
        <v>183652</v>
      </c>
      <c r="L10705" s="1">
        <v>0</v>
      </c>
      <c r="M10705" s="1">
        <f t="array" ref="M10705">SUMPRODUCT(MAX(ISNUMBER(SEARCH('Class Rules'!$B$6:$B$85,$E10705))*ISNUMBER(SEARCH('Class Rules'!$C$6:$C$85,$F10705))*'Class Rules'!$A$6:$A$85))</f>
        <v>15</v>
      </c>
      <c r="N10705" s="1" t="str">
        <f t="array" ref="N10705">IF($M10705=0,'Class Rules'!$D$3,INDEX('Class Rules'!$D$6:$D$85,MATCH($M10705,'Class Rules'!$A$6:$A$85,0)))</f>
        <v>Freight LDV</v>
      </c>
      <c r="O10705" s="1" t="str">
        <f t="array" ref="O10705">IF(SUMPRODUCT(MAX(ISNUMBER(SEARCH(Fuel_Rules!$A$6:$A$30,$E10705))*ISNUMBER(SEARCH(Fuel_Rules!$B$6:$B$30,$F10705))*(Fuel_Rules!$A$6:$A$30&lt;&gt;"")))&gt;0,"Plug-in hybrid",IF($G10705="Diesel","Diesel","Gasoline"))</f>
        <v>Gasoline</v>
      </c>
    </row>
    <row r="10706" spans="1:15" ht="15" customHeight="1" x14ac:dyDescent="0.25">
      <c r="A10706" s="1">
        <v>2022</v>
      </c>
      <c r="B10706" s="1" t="s">
        <v>13227</v>
      </c>
      <c r="C10706" s="1" t="s">
        <v>697</v>
      </c>
      <c r="D10706" s="1" t="s">
        <v>13385</v>
      </c>
      <c r="E10706" s="1" t="s">
        <v>647</v>
      </c>
      <c r="F10706" s="1" t="s">
        <v>699</v>
      </c>
      <c r="G10706" s="1" t="s">
        <v>103</v>
      </c>
      <c r="H10706" s="1" t="s">
        <v>437</v>
      </c>
      <c r="I10706" s="1">
        <v>1.4</v>
      </c>
      <c r="J10706" s="1">
        <v>2023</v>
      </c>
      <c r="K10706" s="1">
        <v>134131</v>
      </c>
      <c r="L10706" s="1">
        <v>0</v>
      </c>
      <c r="M10706" s="1">
        <f t="array" ref="M10706">SUMPRODUCT(MAX(ISNUMBER(SEARCH('Class Rules'!$B$6:$B$85,$E10706))*ISNUMBER(SEARCH('Class Rules'!$C$6:$C$85,$F10706))*'Class Rules'!$A$6:$A$85))</f>
        <v>0</v>
      </c>
      <c r="N10706" s="1" t="str">
        <f t="array" ref="N10706">IF($M10706=0,'Class Rules'!$D$3,INDEX('Class Rules'!$D$6:$D$85,MATCH($M10706,'Class Rules'!$A$6:$A$85,0)))</f>
        <v>Passenger LDV</v>
      </c>
      <c r="O10706" s="1" t="str">
        <f t="array" ref="O10706">IF(SUMPRODUCT(MAX(ISNUMBER(SEARCH(Fuel_Rules!$A$6:$A$30,$E10706))*ISNUMBER(SEARCH(Fuel_Rules!$B$6:$B$30,$F10706))*(Fuel_Rules!$A$6:$A$30&lt;&gt;"")))&gt;0,"Plug-in hybrid",IF($G10706="Diesel","Diesel","Gasoline"))</f>
        <v>Gasoline</v>
      </c>
    </row>
    <row r="10707" spans="1:15" ht="15" customHeight="1" x14ac:dyDescent="0.25">
      <c r="A10707" s="1">
        <v>2022</v>
      </c>
      <c r="B10707" s="1" t="s">
        <v>13227</v>
      </c>
      <c r="C10707" s="1" t="s">
        <v>700</v>
      </c>
      <c r="D10707" s="1" t="s">
        <v>13386</v>
      </c>
      <c r="E10707" s="1" t="s">
        <v>647</v>
      </c>
      <c r="F10707" s="1" t="s">
        <v>702</v>
      </c>
      <c r="G10707" s="1" t="s">
        <v>103</v>
      </c>
      <c r="H10707" s="1" t="s">
        <v>437</v>
      </c>
      <c r="I10707" s="1">
        <v>1.4</v>
      </c>
      <c r="J10707" s="1">
        <v>2023</v>
      </c>
      <c r="K10707" s="1">
        <v>158200</v>
      </c>
      <c r="L10707" s="1">
        <v>0</v>
      </c>
      <c r="M10707" s="1">
        <f t="array" ref="M10707">SUMPRODUCT(MAX(ISNUMBER(SEARCH('Class Rules'!$B$6:$B$85,$E10707))*ISNUMBER(SEARCH('Class Rules'!$C$6:$C$85,$F10707))*'Class Rules'!$A$6:$A$85))</f>
        <v>0</v>
      </c>
      <c r="N10707" s="1" t="str">
        <f t="array" ref="N10707">IF($M10707=0,'Class Rules'!$D$3,INDEX('Class Rules'!$D$6:$D$85,MATCH($M10707,'Class Rules'!$A$6:$A$85,0)))</f>
        <v>Passenger LDV</v>
      </c>
      <c r="O10707" s="1" t="str">
        <f t="array" ref="O10707">IF(SUMPRODUCT(MAX(ISNUMBER(SEARCH(Fuel_Rules!$A$6:$A$30,$E10707))*ISNUMBER(SEARCH(Fuel_Rules!$B$6:$B$30,$F10707))*(Fuel_Rules!$A$6:$A$30&lt;&gt;"")))&gt;0,"Plug-in hybrid",IF($G10707="Diesel","Diesel","Gasoline"))</f>
        <v>Gasoline</v>
      </c>
    </row>
    <row r="10708" spans="1:15" ht="15" customHeight="1" x14ac:dyDescent="0.25">
      <c r="A10708" s="1">
        <v>2022</v>
      </c>
      <c r="B10708" s="1" t="s">
        <v>13227</v>
      </c>
      <c r="C10708" s="1" t="s">
        <v>706</v>
      </c>
      <c r="D10708" s="1" t="s">
        <v>13387</v>
      </c>
      <c r="E10708" s="1" t="s">
        <v>647</v>
      </c>
      <c r="F10708" s="1" t="s">
        <v>708</v>
      </c>
      <c r="G10708" s="1" t="s">
        <v>103</v>
      </c>
      <c r="H10708" s="1" t="s">
        <v>437</v>
      </c>
      <c r="I10708" s="1">
        <v>2.5</v>
      </c>
      <c r="J10708" s="1">
        <v>2023</v>
      </c>
      <c r="K10708" s="1">
        <v>224362</v>
      </c>
      <c r="L10708" s="1">
        <v>0</v>
      </c>
      <c r="M10708" s="1">
        <f t="array" ref="M10708">SUMPRODUCT(MAX(ISNUMBER(SEARCH('Class Rules'!$B$6:$B$85,$E10708))*ISNUMBER(SEARCH('Class Rules'!$C$6:$C$85,$F10708))*'Class Rules'!$A$6:$A$85))</f>
        <v>15</v>
      </c>
      <c r="N10708" s="1" t="str">
        <f t="array" ref="N10708">IF($M10708=0,'Class Rules'!$D$3,INDEX('Class Rules'!$D$6:$D$85,MATCH($M10708,'Class Rules'!$A$6:$A$85,0)))</f>
        <v>Freight LDV</v>
      </c>
      <c r="O10708" s="1" t="str">
        <f t="array" ref="O10708">IF(SUMPRODUCT(MAX(ISNUMBER(SEARCH(Fuel_Rules!$A$6:$A$30,$E10708))*ISNUMBER(SEARCH(Fuel_Rules!$B$6:$B$30,$F10708))*(Fuel_Rules!$A$6:$A$30&lt;&gt;"")))&gt;0,"Plug-in hybrid",IF($G10708="Diesel","Diesel","Gasoline"))</f>
        <v>Gasoline</v>
      </c>
    </row>
    <row r="10709" spans="1:15" ht="15" customHeight="1" x14ac:dyDescent="0.25">
      <c r="A10709" s="1">
        <v>2022</v>
      </c>
      <c r="B10709" s="1" t="s">
        <v>13227</v>
      </c>
      <c r="C10709" s="1" t="s">
        <v>715</v>
      </c>
      <c r="D10709" s="1" t="s">
        <v>13388</v>
      </c>
      <c r="E10709" s="1" t="s">
        <v>647</v>
      </c>
      <c r="F10709" s="1" t="s">
        <v>717</v>
      </c>
      <c r="G10709" s="1" t="s">
        <v>103</v>
      </c>
      <c r="H10709" s="1" t="s">
        <v>437</v>
      </c>
      <c r="I10709" s="1">
        <v>1.8</v>
      </c>
      <c r="J10709" s="1">
        <v>2023</v>
      </c>
      <c r="K10709" s="1">
        <v>130132</v>
      </c>
      <c r="L10709" s="1">
        <v>0</v>
      </c>
      <c r="M10709" s="1">
        <f t="array" ref="M10709">SUMPRODUCT(MAX(ISNUMBER(SEARCH('Class Rules'!$B$6:$B$85,$E10709))*ISNUMBER(SEARCH('Class Rules'!$C$6:$C$85,$F10709))*'Class Rules'!$A$6:$A$85))</f>
        <v>0</v>
      </c>
      <c r="N10709" s="1" t="str">
        <f t="array" ref="N10709">IF($M10709=0,'Class Rules'!$D$3,INDEX('Class Rules'!$D$6:$D$85,MATCH($M10709,'Class Rules'!$A$6:$A$85,0)))</f>
        <v>Passenger LDV</v>
      </c>
      <c r="O10709" s="1" t="str">
        <f t="array" ref="O10709">IF(SUMPRODUCT(MAX(ISNUMBER(SEARCH(Fuel_Rules!$A$6:$A$30,$E10709))*ISNUMBER(SEARCH(Fuel_Rules!$B$6:$B$30,$F10709))*(Fuel_Rules!$A$6:$A$30&lt;&gt;"")))&gt;0,"Plug-in hybrid",IF($G10709="Diesel","Diesel","Gasoline"))</f>
        <v>Gasoline</v>
      </c>
    </row>
    <row r="10710" spans="1:15" ht="15" customHeight="1" x14ac:dyDescent="0.25">
      <c r="A10710" s="1">
        <v>2022</v>
      </c>
      <c r="B10710" s="1" t="s">
        <v>13227</v>
      </c>
      <c r="C10710" s="1" t="s">
        <v>715</v>
      </c>
      <c r="D10710" s="1" t="s">
        <v>13389</v>
      </c>
      <c r="E10710" s="1" t="s">
        <v>647</v>
      </c>
      <c r="F10710" s="1" t="s">
        <v>717</v>
      </c>
      <c r="G10710" s="1" t="s">
        <v>103</v>
      </c>
      <c r="H10710" s="1" t="s">
        <v>437</v>
      </c>
      <c r="I10710" s="1">
        <v>1.8</v>
      </c>
      <c r="J10710" s="1">
        <v>2023</v>
      </c>
      <c r="K10710" s="1">
        <v>121597</v>
      </c>
      <c r="L10710" s="1">
        <v>0</v>
      </c>
      <c r="M10710" s="1">
        <f t="array" ref="M10710">SUMPRODUCT(MAX(ISNUMBER(SEARCH('Class Rules'!$B$6:$B$85,$E10710))*ISNUMBER(SEARCH('Class Rules'!$C$6:$C$85,$F10710))*'Class Rules'!$A$6:$A$85))</f>
        <v>0</v>
      </c>
      <c r="N10710" s="1" t="str">
        <f t="array" ref="N10710">IF($M10710=0,'Class Rules'!$D$3,INDEX('Class Rules'!$D$6:$D$85,MATCH($M10710,'Class Rules'!$A$6:$A$85,0)))</f>
        <v>Passenger LDV</v>
      </c>
      <c r="O10710" s="1" t="str">
        <f t="array" ref="O10710">IF(SUMPRODUCT(MAX(ISNUMBER(SEARCH(Fuel_Rules!$A$6:$A$30,$E10710))*ISNUMBER(SEARCH(Fuel_Rules!$B$6:$B$30,$F10710))*(Fuel_Rules!$A$6:$A$30&lt;&gt;"")))&gt;0,"Plug-in hybrid",IF($G10710="Diesel","Diesel","Gasoline"))</f>
        <v>Gasoline</v>
      </c>
    </row>
    <row r="10711" spans="1:15" ht="15" customHeight="1" x14ac:dyDescent="0.25">
      <c r="A10711" s="1">
        <v>2022</v>
      </c>
      <c r="B10711" s="1" t="s">
        <v>13227</v>
      </c>
      <c r="C10711" s="1" t="s">
        <v>718</v>
      </c>
      <c r="D10711" s="1" t="s">
        <v>13390</v>
      </c>
      <c r="E10711" s="1" t="s">
        <v>647</v>
      </c>
      <c r="F10711" s="1" t="s">
        <v>720</v>
      </c>
      <c r="G10711" s="1" t="s">
        <v>103</v>
      </c>
      <c r="H10711" s="1" t="s">
        <v>437</v>
      </c>
      <c r="I10711" s="1">
        <v>1.8</v>
      </c>
      <c r="J10711" s="1">
        <v>2023</v>
      </c>
      <c r="K10711" s="1">
        <v>127776</v>
      </c>
      <c r="L10711" s="1">
        <v>0</v>
      </c>
      <c r="M10711" s="1">
        <f t="array" ref="M10711">SUMPRODUCT(MAX(ISNUMBER(SEARCH('Class Rules'!$B$6:$B$85,$E10711))*ISNUMBER(SEARCH('Class Rules'!$C$6:$C$85,$F10711))*'Class Rules'!$A$6:$A$85))</f>
        <v>0</v>
      </c>
      <c r="N10711" s="1" t="str">
        <f t="array" ref="N10711">IF($M10711=0,'Class Rules'!$D$3,INDEX('Class Rules'!$D$6:$D$85,MATCH($M10711,'Class Rules'!$A$6:$A$85,0)))</f>
        <v>Passenger LDV</v>
      </c>
      <c r="O10711" s="1" t="str">
        <f t="array" ref="O10711">IF(SUMPRODUCT(MAX(ISNUMBER(SEARCH(Fuel_Rules!$A$6:$A$30,$E10711))*ISNUMBER(SEARCH(Fuel_Rules!$B$6:$B$30,$F10711))*(Fuel_Rules!$A$6:$A$30&lt;&gt;"")))&gt;0,"Plug-in hybrid",IF($G10711="Diesel","Diesel","Gasoline"))</f>
        <v>Gasoline</v>
      </c>
    </row>
    <row r="10712" spans="1:15" ht="15" customHeight="1" x14ac:dyDescent="0.25">
      <c r="A10712" s="1">
        <v>2022</v>
      </c>
      <c r="B10712" s="1" t="s">
        <v>13227</v>
      </c>
      <c r="C10712" s="1" t="s">
        <v>718</v>
      </c>
      <c r="D10712" s="1" t="s">
        <v>13391</v>
      </c>
      <c r="E10712" s="1" t="s">
        <v>647</v>
      </c>
      <c r="F10712" s="1" t="s">
        <v>720</v>
      </c>
      <c r="G10712" s="1" t="s">
        <v>103</v>
      </c>
      <c r="H10712" s="1" t="s">
        <v>437</v>
      </c>
      <c r="I10712" s="1">
        <v>1.8</v>
      </c>
      <c r="J10712" s="1">
        <v>2023</v>
      </c>
      <c r="K10712" s="1">
        <v>116117</v>
      </c>
      <c r="L10712" s="1">
        <v>0</v>
      </c>
      <c r="M10712" s="1">
        <f t="array" ref="M10712">SUMPRODUCT(MAX(ISNUMBER(SEARCH('Class Rules'!$B$6:$B$85,$E10712))*ISNUMBER(SEARCH('Class Rules'!$C$6:$C$85,$F10712))*'Class Rules'!$A$6:$A$85))</f>
        <v>0</v>
      </c>
      <c r="N10712" s="1" t="str">
        <f t="array" ref="N10712">IF($M10712=0,'Class Rules'!$D$3,INDEX('Class Rules'!$D$6:$D$85,MATCH($M10712,'Class Rules'!$A$6:$A$85,0)))</f>
        <v>Passenger LDV</v>
      </c>
      <c r="O10712" s="1" t="str">
        <f t="array" ref="O10712">IF(SUMPRODUCT(MAX(ISNUMBER(SEARCH(Fuel_Rules!$A$6:$A$30,$E10712))*ISNUMBER(SEARCH(Fuel_Rules!$B$6:$B$30,$F10712))*(Fuel_Rules!$A$6:$A$30&lt;&gt;"")))&gt;0,"Plug-in hybrid",IF($G10712="Diesel","Diesel","Gasoline"))</f>
        <v>Gasoline</v>
      </c>
    </row>
    <row r="10713" spans="1:15" ht="15" customHeight="1" x14ac:dyDescent="0.25">
      <c r="A10713" s="1">
        <v>2022</v>
      </c>
      <c r="B10713" s="1" t="s">
        <v>13227</v>
      </c>
      <c r="C10713" s="1" t="s">
        <v>721</v>
      </c>
      <c r="D10713" s="1" t="s">
        <v>13392</v>
      </c>
      <c r="E10713" s="1" t="s">
        <v>647</v>
      </c>
      <c r="F10713" s="1" t="s">
        <v>723</v>
      </c>
      <c r="G10713" s="1" t="s">
        <v>103</v>
      </c>
      <c r="H10713" s="1" t="s">
        <v>298</v>
      </c>
      <c r="I10713" s="1">
        <v>1.8</v>
      </c>
      <c r="J10713" s="1">
        <v>2023</v>
      </c>
      <c r="K10713" s="1">
        <v>115215</v>
      </c>
      <c r="L10713" s="1">
        <v>0</v>
      </c>
      <c r="M10713" s="1">
        <f t="array" ref="M10713">SUMPRODUCT(MAX(ISNUMBER(SEARCH('Class Rules'!$B$6:$B$85,$E10713))*ISNUMBER(SEARCH('Class Rules'!$C$6:$C$85,$F10713))*'Class Rules'!$A$6:$A$85))</f>
        <v>0</v>
      </c>
      <c r="N10713" s="1" t="str">
        <f t="array" ref="N10713">IF($M10713=0,'Class Rules'!$D$3,INDEX('Class Rules'!$D$6:$D$85,MATCH($M10713,'Class Rules'!$A$6:$A$85,0)))</f>
        <v>Passenger LDV</v>
      </c>
      <c r="O10713" s="1" t="str">
        <f t="array" ref="O10713">IF(SUMPRODUCT(MAX(ISNUMBER(SEARCH(Fuel_Rules!$A$6:$A$30,$E10713))*ISNUMBER(SEARCH(Fuel_Rules!$B$6:$B$30,$F10713))*(Fuel_Rules!$A$6:$A$30&lt;&gt;"")))&gt;0,"Plug-in hybrid",IF($G10713="Diesel","Diesel","Gasoline"))</f>
        <v>Gasoline</v>
      </c>
    </row>
    <row r="10714" spans="1:15" ht="15" customHeight="1" x14ac:dyDescent="0.25">
      <c r="A10714" s="1">
        <v>2022</v>
      </c>
      <c r="B10714" s="1" t="s">
        <v>13227</v>
      </c>
      <c r="C10714" s="1" t="s">
        <v>724</v>
      </c>
      <c r="D10714" s="1" t="s">
        <v>13393</v>
      </c>
      <c r="E10714" s="1" t="s">
        <v>647</v>
      </c>
      <c r="F10714" s="1" t="s">
        <v>726</v>
      </c>
      <c r="G10714" s="1" t="s">
        <v>105</v>
      </c>
      <c r="H10714" s="1" t="s">
        <v>437</v>
      </c>
      <c r="I10714" s="1">
        <v>2.8</v>
      </c>
      <c r="J10714" s="1">
        <v>2023</v>
      </c>
      <c r="K10714" s="1">
        <v>377365</v>
      </c>
      <c r="L10714" s="1">
        <v>0</v>
      </c>
      <c r="M10714" s="1">
        <f t="array" ref="M10714">SUMPRODUCT(MAX(ISNUMBER(SEARCH('Class Rules'!$B$6:$B$85,$E10714))*ISNUMBER(SEARCH('Class Rules'!$C$6:$C$85,$F10714))*'Class Rules'!$A$6:$A$85))</f>
        <v>0</v>
      </c>
      <c r="N10714" s="1" t="str">
        <f t="array" ref="N10714">IF($M10714=0,'Class Rules'!$D$3,INDEX('Class Rules'!$D$6:$D$85,MATCH($M10714,'Class Rules'!$A$6:$A$85,0)))</f>
        <v>Passenger LDV</v>
      </c>
      <c r="O10714" s="1" t="str">
        <f t="array" ref="O10714">IF(SUMPRODUCT(MAX(ISNUMBER(SEARCH(Fuel_Rules!$A$6:$A$30,$E10714))*ISNUMBER(SEARCH(Fuel_Rules!$B$6:$B$30,$F10714))*(Fuel_Rules!$A$6:$A$30&lt;&gt;"")))&gt;0,"Plug-in hybrid",IF($G10714="Diesel","Diesel","Gasoline"))</f>
        <v>Diesel</v>
      </c>
    </row>
    <row r="10715" spans="1:15" ht="15" customHeight="1" x14ac:dyDescent="0.25">
      <c r="A10715" s="1">
        <v>2022</v>
      </c>
      <c r="B10715" s="1" t="s">
        <v>13227</v>
      </c>
      <c r="C10715" s="1" t="s">
        <v>724</v>
      </c>
      <c r="D10715" s="1" t="s">
        <v>13394</v>
      </c>
      <c r="E10715" s="1" t="s">
        <v>647</v>
      </c>
      <c r="F10715" s="1" t="s">
        <v>726</v>
      </c>
      <c r="G10715" s="1" t="s">
        <v>105</v>
      </c>
      <c r="H10715" s="1" t="s">
        <v>437</v>
      </c>
      <c r="I10715" s="1">
        <v>2.8</v>
      </c>
      <c r="J10715" s="1">
        <v>2023</v>
      </c>
      <c r="K10715" s="1">
        <v>361255</v>
      </c>
      <c r="L10715" s="1">
        <v>0</v>
      </c>
      <c r="M10715" s="1">
        <f t="array" ref="M10715">SUMPRODUCT(MAX(ISNUMBER(SEARCH('Class Rules'!$B$6:$B$85,$E10715))*ISNUMBER(SEARCH('Class Rules'!$C$6:$C$85,$F10715))*'Class Rules'!$A$6:$A$85))</f>
        <v>0</v>
      </c>
      <c r="N10715" s="1" t="str">
        <f t="array" ref="N10715">IF($M10715=0,'Class Rules'!$D$3,INDEX('Class Rules'!$D$6:$D$85,MATCH($M10715,'Class Rules'!$A$6:$A$85,0)))</f>
        <v>Passenger LDV</v>
      </c>
      <c r="O10715" s="1" t="str">
        <f t="array" ref="O10715">IF(SUMPRODUCT(MAX(ISNUMBER(SEARCH(Fuel_Rules!$A$6:$A$30,$E10715))*ISNUMBER(SEARCH(Fuel_Rules!$B$6:$B$30,$F10715))*(Fuel_Rules!$A$6:$A$30&lt;&gt;"")))&gt;0,"Plug-in hybrid",IF($G10715="Diesel","Diesel","Gasoline"))</f>
        <v>Diesel</v>
      </c>
    </row>
    <row r="10716" spans="1:15" ht="15" customHeight="1" x14ac:dyDescent="0.25">
      <c r="A10716" s="1">
        <v>2022</v>
      </c>
      <c r="B10716" s="1" t="s">
        <v>13227</v>
      </c>
      <c r="C10716" s="1" t="s">
        <v>727</v>
      </c>
      <c r="D10716" s="1" t="s">
        <v>13395</v>
      </c>
      <c r="E10716" s="1" t="s">
        <v>647</v>
      </c>
      <c r="F10716" s="1" t="s">
        <v>729</v>
      </c>
      <c r="G10716" s="1" t="s">
        <v>103</v>
      </c>
      <c r="H10716" s="1" t="s">
        <v>437</v>
      </c>
      <c r="I10716" s="1">
        <v>1</v>
      </c>
      <c r="J10716" s="1">
        <v>2023</v>
      </c>
      <c r="K10716" s="1">
        <v>98859</v>
      </c>
      <c r="L10716" s="1">
        <v>0</v>
      </c>
      <c r="M10716" s="1">
        <f t="array" ref="M10716">SUMPRODUCT(MAX(ISNUMBER(SEARCH('Class Rules'!$B$6:$B$85,$E10716))*ISNUMBER(SEARCH('Class Rules'!$C$6:$C$85,$F10716))*'Class Rules'!$A$6:$A$85))</f>
        <v>0</v>
      </c>
      <c r="N10716" s="1" t="str">
        <f t="array" ref="N10716">IF($M10716=0,'Class Rules'!$D$3,INDEX('Class Rules'!$D$6:$D$85,MATCH($M10716,'Class Rules'!$A$6:$A$85,0)))</f>
        <v>Passenger LDV</v>
      </c>
      <c r="O10716" s="1" t="str">
        <f t="array" ref="O10716">IF(SUMPRODUCT(MAX(ISNUMBER(SEARCH(Fuel_Rules!$A$6:$A$30,$E10716))*ISNUMBER(SEARCH(Fuel_Rules!$B$6:$B$30,$F10716))*(Fuel_Rules!$A$6:$A$30&lt;&gt;"")))&gt;0,"Plug-in hybrid",IF($G10716="Diesel","Diesel","Gasoline"))</f>
        <v>Gasoline</v>
      </c>
    </row>
    <row r="10717" spans="1:15" ht="15" customHeight="1" x14ac:dyDescent="0.25">
      <c r="A10717" s="1">
        <v>2022</v>
      </c>
      <c r="B10717" s="1" t="s">
        <v>13227</v>
      </c>
      <c r="C10717" s="1" t="s">
        <v>727</v>
      </c>
      <c r="D10717" s="1" t="s">
        <v>13396</v>
      </c>
      <c r="E10717" s="1" t="s">
        <v>647</v>
      </c>
      <c r="F10717" s="1" t="s">
        <v>729</v>
      </c>
      <c r="G10717" s="1" t="s">
        <v>103</v>
      </c>
      <c r="H10717" s="1" t="s">
        <v>437</v>
      </c>
      <c r="I10717" s="1">
        <v>1</v>
      </c>
      <c r="J10717" s="1">
        <v>2023</v>
      </c>
      <c r="K10717" s="1">
        <v>94900</v>
      </c>
      <c r="L10717" s="1">
        <v>0</v>
      </c>
      <c r="M10717" s="1">
        <f t="array" ref="M10717">SUMPRODUCT(MAX(ISNUMBER(SEARCH('Class Rules'!$B$6:$B$85,$E10717))*ISNUMBER(SEARCH('Class Rules'!$C$6:$C$85,$F10717))*'Class Rules'!$A$6:$A$85))</f>
        <v>0</v>
      </c>
      <c r="N10717" s="1" t="str">
        <f t="array" ref="N10717">IF($M10717=0,'Class Rules'!$D$3,INDEX('Class Rules'!$D$6:$D$85,MATCH($M10717,'Class Rules'!$A$6:$A$85,0)))</f>
        <v>Passenger LDV</v>
      </c>
      <c r="O10717" s="1" t="str">
        <f t="array" ref="O10717">IF(SUMPRODUCT(MAX(ISNUMBER(SEARCH(Fuel_Rules!$A$6:$A$30,$E10717))*ISNUMBER(SEARCH(Fuel_Rules!$B$6:$B$30,$F10717))*(Fuel_Rules!$A$6:$A$30&lt;&gt;"")))&gt;0,"Plug-in hybrid",IF($G10717="Diesel","Diesel","Gasoline"))</f>
        <v>Gasoline</v>
      </c>
    </row>
    <row r="10718" spans="1:15" ht="15" customHeight="1" x14ac:dyDescent="0.25">
      <c r="A10718" s="1">
        <v>2022</v>
      </c>
      <c r="B10718" s="1" t="s">
        <v>13227</v>
      </c>
      <c r="C10718" s="1" t="s">
        <v>730</v>
      </c>
      <c r="D10718" s="1" t="s">
        <v>13397</v>
      </c>
      <c r="E10718" s="1" t="s">
        <v>647</v>
      </c>
      <c r="F10718" s="1" t="s">
        <v>732</v>
      </c>
      <c r="G10718" s="1" t="s">
        <v>103</v>
      </c>
      <c r="H10718" s="1" t="s">
        <v>298</v>
      </c>
      <c r="I10718" s="1">
        <v>1</v>
      </c>
      <c r="J10718" s="1">
        <v>2023</v>
      </c>
      <c r="K10718" s="1">
        <v>95433</v>
      </c>
      <c r="L10718" s="1">
        <v>0</v>
      </c>
      <c r="M10718" s="1">
        <f t="array" ref="M10718">SUMPRODUCT(MAX(ISNUMBER(SEARCH('Class Rules'!$B$6:$B$85,$E10718))*ISNUMBER(SEARCH('Class Rules'!$C$6:$C$85,$F10718))*'Class Rules'!$A$6:$A$85))</f>
        <v>0</v>
      </c>
      <c r="N10718" s="1" t="str">
        <f t="array" ref="N10718">IF($M10718=0,'Class Rules'!$D$3,INDEX('Class Rules'!$D$6:$D$85,MATCH($M10718,'Class Rules'!$A$6:$A$85,0)))</f>
        <v>Passenger LDV</v>
      </c>
      <c r="O10718" s="1" t="str">
        <f t="array" ref="O10718">IF(SUMPRODUCT(MAX(ISNUMBER(SEARCH(Fuel_Rules!$A$6:$A$30,$E10718))*ISNUMBER(SEARCH(Fuel_Rules!$B$6:$B$30,$F10718))*(Fuel_Rules!$A$6:$A$30&lt;&gt;"")))&gt;0,"Plug-in hybrid",IF($G10718="Diesel","Diesel","Gasoline"))</f>
        <v>Gasoline</v>
      </c>
    </row>
    <row r="10719" spans="1:15" ht="15" customHeight="1" x14ac:dyDescent="0.25">
      <c r="A10719" s="1">
        <v>2022</v>
      </c>
      <c r="B10719" s="1" t="s">
        <v>13227</v>
      </c>
      <c r="C10719" s="1" t="s">
        <v>730</v>
      </c>
      <c r="D10719" s="1" t="s">
        <v>13398</v>
      </c>
      <c r="E10719" s="1" t="s">
        <v>647</v>
      </c>
      <c r="F10719" s="1" t="s">
        <v>732</v>
      </c>
      <c r="G10719" s="1" t="s">
        <v>103</v>
      </c>
      <c r="H10719" s="1" t="s">
        <v>298</v>
      </c>
      <c r="I10719" s="1">
        <v>1</v>
      </c>
      <c r="J10719" s="1">
        <v>2023</v>
      </c>
      <c r="K10719" s="1">
        <v>87086</v>
      </c>
      <c r="L10719" s="1">
        <v>0</v>
      </c>
      <c r="M10719" s="1">
        <f t="array" ref="M10719">SUMPRODUCT(MAX(ISNUMBER(SEARCH('Class Rules'!$B$6:$B$85,$E10719))*ISNUMBER(SEARCH('Class Rules'!$C$6:$C$85,$F10719))*'Class Rules'!$A$6:$A$85))</f>
        <v>0</v>
      </c>
      <c r="N10719" s="1" t="str">
        <f t="array" ref="N10719">IF($M10719=0,'Class Rules'!$D$3,INDEX('Class Rules'!$D$6:$D$85,MATCH($M10719,'Class Rules'!$A$6:$A$85,0)))</f>
        <v>Passenger LDV</v>
      </c>
      <c r="O10719" s="1" t="str">
        <f t="array" ref="O10719">IF(SUMPRODUCT(MAX(ISNUMBER(SEARCH(Fuel_Rules!$A$6:$A$30,$E10719))*ISNUMBER(SEARCH(Fuel_Rules!$B$6:$B$30,$F10719))*(Fuel_Rules!$A$6:$A$30&lt;&gt;"")))&gt;0,"Plug-in hybrid",IF($G10719="Diesel","Diesel","Gasoline"))</f>
        <v>Gasoline</v>
      </c>
    </row>
    <row r="10720" spans="1:15" ht="15" customHeight="1" x14ac:dyDescent="0.25">
      <c r="A10720" s="1">
        <v>2022</v>
      </c>
      <c r="B10720" s="1" t="s">
        <v>13227</v>
      </c>
      <c r="C10720" s="1" t="s">
        <v>733</v>
      </c>
      <c r="D10720" s="1" t="s">
        <v>13399</v>
      </c>
      <c r="E10720" s="1" t="s">
        <v>647</v>
      </c>
      <c r="F10720" s="1" t="s">
        <v>735</v>
      </c>
      <c r="G10720" s="1" t="s">
        <v>103</v>
      </c>
      <c r="H10720" s="1" t="s">
        <v>437</v>
      </c>
      <c r="I10720" s="1">
        <v>1</v>
      </c>
      <c r="J10720" s="1">
        <v>2023</v>
      </c>
      <c r="K10720" s="1">
        <v>102525</v>
      </c>
      <c r="L10720" s="1">
        <v>0</v>
      </c>
      <c r="M10720" s="1">
        <f t="array" ref="M10720">SUMPRODUCT(MAX(ISNUMBER(SEARCH('Class Rules'!$B$6:$B$85,$E10720))*ISNUMBER(SEARCH('Class Rules'!$C$6:$C$85,$F10720))*'Class Rules'!$A$6:$A$85))</f>
        <v>0</v>
      </c>
      <c r="N10720" s="1" t="str">
        <f t="array" ref="N10720">IF($M10720=0,'Class Rules'!$D$3,INDEX('Class Rules'!$D$6:$D$85,MATCH($M10720,'Class Rules'!$A$6:$A$85,0)))</f>
        <v>Passenger LDV</v>
      </c>
      <c r="O10720" s="1" t="str">
        <f t="array" ref="O10720">IF(SUMPRODUCT(MAX(ISNUMBER(SEARCH(Fuel_Rules!$A$6:$A$30,$E10720))*ISNUMBER(SEARCH(Fuel_Rules!$B$6:$B$30,$F10720))*(Fuel_Rules!$A$6:$A$30&lt;&gt;"")))&gt;0,"Plug-in hybrid",IF($G10720="Diesel","Diesel","Gasoline"))</f>
        <v>Gasoline</v>
      </c>
    </row>
    <row r="10721" spans="1:15" ht="15" customHeight="1" x14ac:dyDescent="0.25">
      <c r="A10721" s="1">
        <v>2022</v>
      </c>
      <c r="B10721" s="1" t="s">
        <v>13227</v>
      </c>
      <c r="C10721" s="1" t="s">
        <v>733</v>
      </c>
      <c r="D10721" s="1" t="s">
        <v>13400</v>
      </c>
      <c r="E10721" s="1" t="s">
        <v>647</v>
      </c>
      <c r="F10721" s="1" t="s">
        <v>735</v>
      </c>
      <c r="G10721" s="1" t="s">
        <v>103</v>
      </c>
      <c r="H10721" s="1" t="s">
        <v>437</v>
      </c>
      <c r="I10721" s="1">
        <v>1</v>
      </c>
      <c r="J10721" s="1">
        <v>2023</v>
      </c>
      <c r="K10721" s="1">
        <v>95128</v>
      </c>
      <c r="L10721" s="1">
        <v>0</v>
      </c>
      <c r="M10721" s="1">
        <f t="array" ref="M10721">SUMPRODUCT(MAX(ISNUMBER(SEARCH('Class Rules'!$B$6:$B$85,$E10721))*ISNUMBER(SEARCH('Class Rules'!$C$6:$C$85,$F10721))*'Class Rules'!$A$6:$A$85))</f>
        <v>0</v>
      </c>
      <c r="N10721" s="1" t="str">
        <f t="array" ref="N10721">IF($M10721=0,'Class Rules'!$D$3,INDEX('Class Rules'!$D$6:$D$85,MATCH($M10721,'Class Rules'!$A$6:$A$85,0)))</f>
        <v>Passenger LDV</v>
      </c>
      <c r="O10721" s="1" t="str">
        <f t="array" ref="O10721">IF(SUMPRODUCT(MAX(ISNUMBER(SEARCH(Fuel_Rules!$A$6:$A$30,$E10721))*ISNUMBER(SEARCH(Fuel_Rules!$B$6:$B$30,$F10721))*(Fuel_Rules!$A$6:$A$30&lt;&gt;"")))&gt;0,"Plug-in hybrid",IF($G10721="Diesel","Diesel","Gasoline"))</f>
        <v>Gasoline</v>
      </c>
    </row>
    <row r="10722" spans="1:15" ht="15" customHeight="1" x14ac:dyDescent="0.25">
      <c r="A10722" s="1">
        <v>2022</v>
      </c>
      <c r="B10722" s="1" t="s">
        <v>13227</v>
      </c>
      <c r="C10722" s="1" t="s">
        <v>736</v>
      </c>
      <c r="D10722" s="1" t="s">
        <v>13401</v>
      </c>
      <c r="E10722" s="1" t="s">
        <v>647</v>
      </c>
      <c r="F10722" s="1" t="s">
        <v>738</v>
      </c>
      <c r="G10722" s="1" t="s">
        <v>103</v>
      </c>
      <c r="H10722" s="1" t="s">
        <v>437</v>
      </c>
      <c r="I10722" s="1">
        <v>1</v>
      </c>
      <c r="J10722" s="1">
        <v>2023</v>
      </c>
      <c r="K10722" s="1">
        <v>106022</v>
      </c>
      <c r="L10722" s="1">
        <v>0</v>
      </c>
      <c r="M10722" s="1">
        <f t="array" ref="M10722">SUMPRODUCT(MAX(ISNUMBER(SEARCH('Class Rules'!$B$6:$B$85,$E10722))*ISNUMBER(SEARCH('Class Rules'!$C$6:$C$85,$F10722))*'Class Rules'!$A$6:$A$85))</f>
        <v>0</v>
      </c>
      <c r="N10722" s="1" t="str">
        <f t="array" ref="N10722">IF($M10722=0,'Class Rules'!$D$3,INDEX('Class Rules'!$D$6:$D$85,MATCH($M10722,'Class Rules'!$A$6:$A$85,0)))</f>
        <v>Passenger LDV</v>
      </c>
      <c r="O10722" s="1" t="str">
        <f t="array" ref="O10722">IF(SUMPRODUCT(MAX(ISNUMBER(SEARCH(Fuel_Rules!$A$6:$A$30,$E10722))*ISNUMBER(SEARCH(Fuel_Rules!$B$6:$B$30,$F10722))*(Fuel_Rules!$A$6:$A$30&lt;&gt;"")))&gt;0,"Plug-in hybrid",IF($G10722="Diesel","Diesel","Gasoline"))</f>
        <v>Gasoline</v>
      </c>
    </row>
    <row r="10723" spans="1:15" ht="15" customHeight="1" x14ac:dyDescent="0.25">
      <c r="A10723" s="1">
        <v>2022</v>
      </c>
      <c r="B10723" s="1" t="s">
        <v>13227</v>
      </c>
      <c r="C10723" s="1" t="s">
        <v>736</v>
      </c>
      <c r="D10723" s="1" t="s">
        <v>13402</v>
      </c>
      <c r="E10723" s="1" t="s">
        <v>647</v>
      </c>
      <c r="F10723" s="1" t="s">
        <v>738</v>
      </c>
      <c r="G10723" s="1" t="s">
        <v>103</v>
      </c>
      <c r="H10723" s="1" t="s">
        <v>437</v>
      </c>
      <c r="I10723" s="1">
        <v>1</v>
      </c>
      <c r="J10723" s="1">
        <v>2023</v>
      </c>
      <c r="K10723" s="1">
        <v>99824</v>
      </c>
      <c r="L10723" s="1">
        <v>0</v>
      </c>
      <c r="M10723" s="1">
        <f t="array" ref="M10723">SUMPRODUCT(MAX(ISNUMBER(SEARCH('Class Rules'!$B$6:$B$85,$E10723))*ISNUMBER(SEARCH('Class Rules'!$C$6:$C$85,$F10723))*'Class Rules'!$A$6:$A$85))</f>
        <v>0</v>
      </c>
      <c r="N10723" s="1" t="str">
        <f t="array" ref="N10723">IF($M10723=0,'Class Rules'!$D$3,INDEX('Class Rules'!$D$6:$D$85,MATCH($M10723,'Class Rules'!$A$6:$A$85,0)))</f>
        <v>Passenger LDV</v>
      </c>
      <c r="O10723" s="1" t="str">
        <f t="array" ref="O10723">IF(SUMPRODUCT(MAX(ISNUMBER(SEARCH(Fuel_Rules!$A$6:$A$30,$E10723))*ISNUMBER(SEARCH(Fuel_Rules!$B$6:$B$30,$F10723))*(Fuel_Rules!$A$6:$A$30&lt;&gt;"")))&gt;0,"Plug-in hybrid",IF($G10723="Diesel","Diesel","Gasoline"))</f>
        <v>Gasoline</v>
      </c>
    </row>
    <row r="10724" spans="1:15" ht="15" customHeight="1" x14ac:dyDescent="0.25">
      <c r="A10724" s="1">
        <v>2022</v>
      </c>
      <c r="B10724" s="1" t="s">
        <v>13227</v>
      </c>
      <c r="C10724" s="1" t="s">
        <v>739</v>
      </c>
      <c r="D10724" s="1" t="s">
        <v>13403</v>
      </c>
      <c r="E10724" s="1" t="s">
        <v>647</v>
      </c>
      <c r="F10724" s="1" t="s">
        <v>741</v>
      </c>
      <c r="G10724" s="1" t="s">
        <v>103</v>
      </c>
      <c r="H10724" s="1" t="s">
        <v>298</v>
      </c>
      <c r="I10724" s="1">
        <v>1</v>
      </c>
      <c r="J10724" s="1">
        <v>2023</v>
      </c>
      <c r="K10724" s="1">
        <v>98735</v>
      </c>
      <c r="L10724" s="1">
        <v>0</v>
      </c>
      <c r="M10724" s="1">
        <f t="array" ref="M10724">SUMPRODUCT(MAX(ISNUMBER(SEARCH('Class Rules'!$B$6:$B$85,$E10724))*ISNUMBER(SEARCH('Class Rules'!$C$6:$C$85,$F10724))*'Class Rules'!$A$6:$A$85))</f>
        <v>0</v>
      </c>
      <c r="N10724" s="1" t="str">
        <f t="array" ref="N10724">IF($M10724=0,'Class Rules'!$D$3,INDEX('Class Rules'!$D$6:$D$85,MATCH($M10724,'Class Rules'!$A$6:$A$85,0)))</f>
        <v>Passenger LDV</v>
      </c>
      <c r="O10724" s="1" t="str">
        <f t="array" ref="O10724">IF(SUMPRODUCT(MAX(ISNUMBER(SEARCH(Fuel_Rules!$A$6:$A$30,$E10724))*ISNUMBER(SEARCH(Fuel_Rules!$B$6:$B$30,$F10724))*(Fuel_Rules!$A$6:$A$30&lt;&gt;"")))&gt;0,"Plug-in hybrid",IF($G10724="Diesel","Diesel","Gasoline"))</f>
        <v>Gasoline</v>
      </c>
    </row>
    <row r="10725" spans="1:15" ht="15" customHeight="1" x14ac:dyDescent="0.25">
      <c r="A10725" s="1">
        <v>2022</v>
      </c>
      <c r="B10725" s="1" t="s">
        <v>13227</v>
      </c>
      <c r="C10725" s="1" t="s">
        <v>739</v>
      </c>
      <c r="D10725" s="1" t="s">
        <v>13404</v>
      </c>
      <c r="E10725" s="1" t="s">
        <v>647</v>
      </c>
      <c r="F10725" s="1" t="s">
        <v>741</v>
      </c>
      <c r="G10725" s="1" t="s">
        <v>103</v>
      </c>
      <c r="H10725" s="1" t="s">
        <v>298</v>
      </c>
      <c r="I10725" s="1">
        <v>1</v>
      </c>
      <c r="J10725" s="1">
        <v>2023</v>
      </c>
      <c r="K10725" s="1">
        <v>93788</v>
      </c>
      <c r="L10725" s="1">
        <v>0</v>
      </c>
      <c r="M10725" s="1">
        <f t="array" ref="M10725">SUMPRODUCT(MAX(ISNUMBER(SEARCH('Class Rules'!$B$6:$B$85,$E10725))*ISNUMBER(SEARCH('Class Rules'!$C$6:$C$85,$F10725))*'Class Rules'!$A$6:$A$85))</f>
        <v>0</v>
      </c>
      <c r="N10725" s="1" t="str">
        <f t="array" ref="N10725">IF($M10725=0,'Class Rules'!$D$3,INDEX('Class Rules'!$D$6:$D$85,MATCH($M10725,'Class Rules'!$A$6:$A$85,0)))</f>
        <v>Passenger LDV</v>
      </c>
      <c r="O10725" s="1" t="str">
        <f t="array" ref="O10725">IF(SUMPRODUCT(MAX(ISNUMBER(SEARCH(Fuel_Rules!$A$6:$A$30,$E10725))*ISNUMBER(SEARCH(Fuel_Rules!$B$6:$B$30,$F10725))*(Fuel_Rules!$A$6:$A$30&lt;&gt;"")))&gt;0,"Plug-in hybrid",IF($G10725="Diesel","Diesel","Gasoline"))</f>
        <v>Gasoline</v>
      </c>
    </row>
    <row r="10726" spans="1:15" ht="15" customHeight="1" x14ac:dyDescent="0.25">
      <c r="A10726" s="1">
        <v>2022</v>
      </c>
      <c r="B10726" s="1" t="s">
        <v>13227</v>
      </c>
      <c r="C10726" s="1" t="s">
        <v>742</v>
      </c>
      <c r="D10726" s="1" t="s">
        <v>13405</v>
      </c>
      <c r="E10726" s="1" t="s">
        <v>647</v>
      </c>
      <c r="F10726" s="1" t="s">
        <v>744</v>
      </c>
      <c r="G10726" s="1" t="s">
        <v>103</v>
      </c>
      <c r="H10726" s="1" t="s">
        <v>437</v>
      </c>
      <c r="I10726" s="1">
        <v>1</v>
      </c>
      <c r="J10726" s="1">
        <v>2023</v>
      </c>
      <c r="K10726" s="1">
        <v>112093</v>
      </c>
      <c r="L10726" s="1">
        <v>0</v>
      </c>
      <c r="M10726" s="1">
        <f t="array" ref="M10726">SUMPRODUCT(MAX(ISNUMBER(SEARCH('Class Rules'!$B$6:$B$85,$E10726))*ISNUMBER(SEARCH('Class Rules'!$C$6:$C$85,$F10726))*'Class Rules'!$A$6:$A$85))</f>
        <v>0</v>
      </c>
      <c r="N10726" s="1" t="str">
        <f t="array" ref="N10726">IF($M10726=0,'Class Rules'!$D$3,INDEX('Class Rules'!$D$6:$D$85,MATCH($M10726,'Class Rules'!$A$6:$A$85,0)))</f>
        <v>Passenger LDV</v>
      </c>
      <c r="O10726" s="1" t="str">
        <f t="array" ref="O10726">IF(SUMPRODUCT(MAX(ISNUMBER(SEARCH(Fuel_Rules!$A$6:$A$30,$E10726))*ISNUMBER(SEARCH(Fuel_Rules!$B$6:$B$30,$F10726))*(Fuel_Rules!$A$6:$A$30&lt;&gt;"")))&gt;0,"Plug-in hybrid",IF($G10726="Diesel","Diesel","Gasoline"))</f>
        <v>Gasoline</v>
      </c>
    </row>
    <row r="10727" spans="1:15" ht="15" customHeight="1" x14ac:dyDescent="0.25">
      <c r="A10727" s="1">
        <v>2022</v>
      </c>
      <c r="B10727" s="1" t="s">
        <v>13227</v>
      </c>
      <c r="C10727" s="1" t="s">
        <v>742</v>
      </c>
      <c r="D10727" s="1" t="s">
        <v>13406</v>
      </c>
      <c r="E10727" s="1" t="s">
        <v>647</v>
      </c>
      <c r="F10727" s="1" t="s">
        <v>744</v>
      </c>
      <c r="G10727" s="1" t="s">
        <v>103</v>
      </c>
      <c r="H10727" s="1" t="s">
        <v>437</v>
      </c>
      <c r="I10727" s="1">
        <v>1</v>
      </c>
      <c r="J10727" s="1">
        <v>2023</v>
      </c>
      <c r="K10727" s="1">
        <v>102712</v>
      </c>
      <c r="L10727" s="1">
        <v>0</v>
      </c>
      <c r="M10727" s="1">
        <f t="array" ref="M10727">SUMPRODUCT(MAX(ISNUMBER(SEARCH('Class Rules'!$B$6:$B$85,$E10727))*ISNUMBER(SEARCH('Class Rules'!$C$6:$C$85,$F10727))*'Class Rules'!$A$6:$A$85))</f>
        <v>0</v>
      </c>
      <c r="N10727" s="1" t="str">
        <f t="array" ref="N10727">IF($M10727=0,'Class Rules'!$D$3,INDEX('Class Rules'!$D$6:$D$85,MATCH($M10727,'Class Rules'!$A$6:$A$85,0)))</f>
        <v>Passenger LDV</v>
      </c>
      <c r="O10727" s="1" t="str">
        <f t="array" ref="O10727">IF(SUMPRODUCT(MAX(ISNUMBER(SEARCH(Fuel_Rules!$A$6:$A$30,$E10727))*ISNUMBER(SEARCH(Fuel_Rules!$B$6:$B$30,$F10727))*(Fuel_Rules!$A$6:$A$30&lt;&gt;"")))&gt;0,"Plug-in hybrid",IF($G10727="Diesel","Diesel","Gasoline"))</f>
        <v>Gasoline</v>
      </c>
    </row>
    <row r="10728" spans="1:15" ht="15" customHeight="1" x14ac:dyDescent="0.25">
      <c r="A10728" s="1">
        <v>2022</v>
      </c>
      <c r="B10728" s="1" t="s">
        <v>13227</v>
      </c>
      <c r="C10728" s="1" t="s">
        <v>757</v>
      </c>
      <c r="D10728" s="1" t="s">
        <v>13407</v>
      </c>
      <c r="E10728" s="1" t="s">
        <v>647</v>
      </c>
      <c r="F10728" s="1" t="s">
        <v>759</v>
      </c>
      <c r="G10728" s="1" t="s">
        <v>103</v>
      </c>
      <c r="H10728" s="1" t="s">
        <v>437</v>
      </c>
      <c r="I10728" s="1">
        <v>1.4</v>
      </c>
      <c r="J10728" s="1">
        <v>2023</v>
      </c>
      <c r="K10728" s="1">
        <v>170768</v>
      </c>
      <c r="L10728" s="1">
        <v>0</v>
      </c>
      <c r="M10728" s="1">
        <f t="array" ref="M10728">SUMPRODUCT(MAX(ISNUMBER(SEARCH('Class Rules'!$B$6:$B$85,$E10728))*ISNUMBER(SEARCH('Class Rules'!$C$6:$C$85,$F10728))*'Class Rules'!$A$6:$A$85))</f>
        <v>0</v>
      </c>
      <c r="N10728" s="1" t="str">
        <f t="array" ref="N10728">IF($M10728=0,'Class Rules'!$D$3,INDEX('Class Rules'!$D$6:$D$85,MATCH($M10728,'Class Rules'!$A$6:$A$85,0)))</f>
        <v>Passenger LDV</v>
      </c>
      <c r="O10728" s="1" t="str">
        <f t="array" ref="O10728">IF(SUMPRODUCT(MAX(ISNUMBER(SEARCH(Fuel_Rules!$A$6:$A$30,$E10728))*ISNUMBER(SEARCH(Fuel_Rules!$B$6:$B$30,$F10728))*(Fuel_Rules!$A$6:$A$30&lt;&gt;"")))&gt;0,"Plug-in hybrid",IF($G10728="Diesel","Diesel","Gasoline"))</f>
        <v>Gasoline</v>
      </c>
    </row>
    <row r="10729" spans="1:15" ht="15" customHeight="1" x14ac:dyDescent="0.25">
      <c r="A10729" s="1">
        <v>2022</v>
      </c>
      <c r="B10729" s="1" t="s">
        <v>13227</v>
      </c>
      <c r="C10729" s="1" t="s">
        <v>757</v>
      </c>
      <c r="D10729" s="1" t="s">
        <v>13408</v>
      </c>
      <c r="E10729" s="1" t="s">
        <v>647</v>
      </c>
      <c r="F10729" s="1" t="s">
        <v>759</v>
      </c>
      <c r="G10729" s="1" t="s">
        <v>103</v>
      </c>
      <c r="H10729" s="1" t="s">
        <v>437</v>
      </c>
      <c r="I10729" s="1">
        <v>1.4</v>
      </c>
      <c r="J10729" s="1">
        <v>2023</v>
      </c>
      <c r="K10729" s="1">
        <v>151644</v>
      </c>
      <c r="L10729" s="1">
        <v>0</v>
      </c>
      <c r="M10729" s="1">
        <f t="array" ref="M10729">SUMPRODUCT(MAX(ISNUMBER(SEARCH('Class Rules'!$B$6:$B$85,$E10729))*ISNUMBER(SEARCH('Class Rules'!$C$6:$C$85,$F10729))*'Class Rules'!$A$6:$A$85))</f>
        <v>0</v>
      </c>
      <c r="N10729" s="1" t="str">
        <f t="array" ref="N10729">IF($M10729=0,'Class Rules'!$D$3,INDEX('Class Rules'!$D$6:$D$85,MATCH($M10729,'Class Rules'!$A$6:$A$85,0)))</f>
        <v>Passenger LDV</v>
      </c>
      <c r="O10729" s="1" t="str">
        <f t="array" ref="O10729">IF(SUMPRODUCT(MAX(ISNUMBER(SEARCH(Fuel_Rules!$A$6:$A$30,$E10729))*ISNUMBER(SEARCH(Fuel_Rules!$B$6:$B$30,$F10729))*(Fuel_Rules!$A$6:$A$30&lt;&gt;"")))&gt;0,"Plug-in hybrid",IF($G10729="Diesel","Diesel","Gasoline"))</f>
        <v>Gasoline</v>
      </c>
    </row>
    <row r="10730" spans="1:15" ht="15" customHeight="1" x14ac:dyDescent="0.25">
      <c r="A10730" s="1">
        <v>2022</v>
      </c>
      <c r="B10730" s="1" t="s">
        <v>13227</v>
      </c>
      <c r="C10730" s="1" t="s">
        <v>760</v>
      </c>
      <c r="D10730" s="1" t="s">
        <v>13409</v>
      </c>
      <c r="E10730" s="1" t="s">
        <v>647</v>
      </c>
      <c r="F10730" s="1" t="s">
        <v>762</v>
      </c>
      <c r="G10730" s="1" t="s">
        <v>103</v>
      </c>
      <c r="H10730" s="1" t="s">
        <v>437</v>
      </c>
      <c r="I10730" s="1">
        <v>1.4</v>
      </c>
      <c r="J10730" s="1">
        <v>2023</v>
      </c>
      <c r="K10730" s="1">
        <v>171120</v>
      </c>
      <c r="L10730" s="1">
        <v>0</v>
      </c>
      <c r="M10730" s="1">
        <f t="array" ref="M10730">SUMPRODUCT(MAX(ISNUMBER(SEARCH('Class Rules'!$B$6:$B$85,$E10730))*ISNUMBER(SEARCH('Class Rules'!$C$6:$C$85,$F10730))*'Class Rules'!$A$6:$A$85))</f>
        <v>0</v>
      </c>
      <c r="N10730" s="1" t="str">
        <f t="array" ref="N10730">IF($M10730=0,'Class Rules'!$D$3,INDEX('Class Rules'!$D$6:$D$85,MATCH($M10730,'Class Rules'!$A$6:$A$85,0)))</f>
        <v>Passenger LDV</v>
      </c>
      <c r="O10730" s="1" t="str">
        <f t="array" ref="O10730">IF(SUMPRODUCT(MAX(ISNUMBER(SEARCH(Fuel_Rules!$A$6:$A$30,$E10730))*ISNUMBER(SEARCH(Fuel_Rules!$B$6:$B$30,$F10730))*(Fuel_Rules!$A$6:$A$30&lt;&gt;"")))&gt;0,"Plug-in hybrid",IF($G10730="Diesel","Diesel","Gasoline"))</f>
        <v>Gasoline</v>
      </c>
    </row>
    <row r="10731" spans="1:15" ht="15" customHeight="1" x14ac:dyDescent="0.25">
      <c r="A10731" s="1">
        <v>2022</v>
      </c>
      <c r="B10731" s="1" t="s">
        <v>13227</v>
      </c>
      <c r="C10731" s="1" t="s">
        <v>763</v>
      </c>
      <c r="D10731" s="1" t="s">
        <v>13410</v>
      </c>
      <c r="E10731" s="1" t="s">
        <v>647</v>
      </c>
      <c r="F10731" s="1" t="s">
        <v>765</v>
      </c>
      <c r="G10731" s="1" t="s">
        <v>103</v>
      </c>
      <c r="H10731" s="1" t="s">
        <v>437</v>
      </c>
      <c r="I10731" s="1">
        <v>1</v>
      </c>
      <c r="J10731" s="1">
        <v>2023</v>
      </c>
      <c r="K10731" s="1">
        <v>93669</v>
      </c>
      <c r="L10731" s="1">
        <v>0</v>
      </c>
      <c r="M10731" s="1">
        <f t="array" ref="M10731">SUMPRODUCT(MAX(ISNUMBER(SEARCH('Class Rules'!$B$6:$B$85,$E10731))*ISNUMBER(SEARCH('Class Rules'!$C$6:$C$85,$F10731))*'Class Rules'!$A$6:$A$85))</f>
        <v>0</v>
      </c>
      <c r="N10731" s="1" t="str">
        <f t="array" ref="N10731">IF($M10731=0,'Class Rules'!$D$3,INDEX('Class Rules'!$D$6:$D$85,MATCH($M10731,'Class Rules'!$A$6:$A$85,0)))</f>
        <v>Passenger LDV</v>
      </c>
      <c r="O10731" s="1" t="str">
        <f t="array" ref="O10731">IF(SUMPRODUCT(MAX(ISNUMBER(SEARCH(Fuel_Rules!$A$6:$A$30,$E10731))*ISNUMBER(SEARCH(Fuel_Rules!$B$6:$B$30,$F10731))*(Fuel_Rules!$A$6:$A$30&lt;&gt;"")))&gt;0,"Plug-in hybrid",IF($G10731="Diesel","Diesel","Gasoline"))</f>
        <v>Gasoline</v>
      </c>
    </row>
    <row r="10732" spans="1:15" ht="15" customHeight="1" x14ac:dyDescent="0.25">
      <c r="A10732" s="1">
        <v>2022</v>
      </c>
      <c r="B10732" s="1" t="s">
        <v>13227</v>
      </c>
      <c r="C10732" s="1" t="s">
        <v>763</v>
      </c>
      <c r="D10732" s="1" t="s">
        <v>13411</v>
      </c>
      <c r="E10732" s="1" t="s">
        <v>647</v>
      </c>
      <c r="F10732" s="1" t="s">
        <v>765</v>
      </c>
      <c r="G10732" s="1" t="s">
        <v>103</v>
      </c>
      <c r="H10732" s="1" t="s">
        <v>437</v>
      </c>
      <c r="I10732" s="1">
        <v>1</v>
      </c>
      <c r="J10732" s="1">
        <v>2023</v>
      </c>
      <c r="K10732" s="1">
        <v>85259</v>
      </c>
      <c r="L10732" s="1">
        <v>0</v>
      </c>
      <c r="M10732" s="1">
        <f t="array" ref="M10732">SUMPRODUCT(MAX(ISNUMBER(SEARCH('Class Rules'!$B$6:$B$85,$E10732))*ISNUMBER(SEARCH('Class Rules'!$C$6:$C$85,$F10732))*'Class Rules'!$A$6:$A$85))</f>
        <v>0</v>
      </c>
      <c r="N10732" s="1" t="str">
        <f t="array" ref="N10732">IF($M10732=0,'Class Rules'!$D$3,INDEX('Class Rules'!$D$6:$D$85,MATCH($M10732,'Class Rules'!$A$6:$A$85,0)))</f>
        <v>Passenger LDV</v>
      </c>
      <c r="O10732" s="1" t="str">
        <f t="array" ref="O10732">IF(SUMPRODUCT(MAX(ISNUMBER(SEARCH(Fuel_Rules!$A$6:$A$30,$E10732))*ISNUMBER(SEARCH(Fuel_Rules!$B$6:$B$30,$F10732))*(Fuel_Rules!$A$6:$A$30&lt;&gt;"")))&gt;0,"Plug-in hybrid",IF($G10732="Diesel","Diesel","Gasoline"))</f>
        <v>Gasoline</v>
      </c>
    </row>
    <row r="10733" spans="1:15" ht="15" customHeight="1" x14ac:dyDescent="0.25">
      <c r="A10733" s="1">
        <v>2022</v>
      </c>
      <c r="B10733" s="1" t="s">
        <v>13227</v>
      </c>
      <c r="C10733" s="1" t="s">
        <v>766</v>
      </c>
      <c r="D10733" s="1" t="s">
        <v>13412</v>
      </c>
      <c r="E10733" s="1" t="s">
        <v>647</v>
      </c>
      <c r="F10733" s="1" t="s">
        <v>768</v>
      </c>
      <c r="G10733" s="1" t="s">
        <v>103</v>
      </c>
      <c r="H10733" s="1" t="s">
        <v>298</v>
      </c>
      <c r="I10733" s="1">
        <v>1</v>
      </c>
      <c r="J10733" s="1">
        <v>2023</v>
      </c>
      <c r="K10733" s="1">
        <v>91037</v>
      </c>
      <c r="L10733" s="1">
        <v>0</v>
      </c>
      <c r="M10733" s="1">
        <f t="array" ref="M10733">SUMPRODUCT(MAX(ISNUMBER(SEARCH('Class Rules'!$B$6:$B$85,$E10733))*ISNUMBER(SEARCH('Class Rules'!$C$6:$C$85,$F10733))*'Class Rules'!$A$6:$A$85))</f>
        <v>0</v>
      </c>
      <c r="N10733" s="1" t="str">
        <f t="array" ref="N10733">IF($M10733=0,'Class Rules'!$D$3,INDEX('Class Rules'!$D$6:$D$85,MATCH($M10733,'Class Rules'!$A$6:$A$85,0)))</f>
        <v>Passenger LDV</v>
      </c>
      <c r="O10733" s="1" t="str">
        <f t="array" ref="O10733">IF(SUMPRODUCT(MAX(ISNUMBER(SEARCH(Fuel_Rules!$A$6:$A$30,$E10733))*ISNUMBER(SEARCH(Fuel_Rules!$B$6:$B$30,$F10733))*(Fuel_Rules!$A$6:$A$30&lt;&gt;"")))&gt;0,"Plug-in hybrid",IF($G10733="Diesel","Diesel","Gasoline"))</f>
        <v>Gasoline</v>
      </c>
    </row>
    <row r="10734" spans="1:15" ht="15" customHeight="1" x14ac:dyDescent="0.25">
      <c r="A10734" s="1">
        <v>2022</v>
      </c>
      <c r="B10734" s="1" t="s">
        <v>13227</v>
      </c>
      <c r="C10734" s="1" t="s">
        <v>766</v>
      </c>
      <c r="D10734" s="1" t="s">
        <v>13413</v>
      </c>
      <c r="E10734" s="1" t="s">
        <v>647</v>
      </c>
      <c r="F10734" s="1" t="s">
        <v>768</v>
      </c>
      <c r="G10734" s="1" t="s">
        <v>103</v>
      </c>
      <c r="H10734" s="1" t="s">
        <v>298</v>
      </c>
      <c r="I10734" s="1">
        <v>1</v>
      </c>
      <c r="J10734" s="1">
        <v>2023</v>
      </c>
      <c r="K10734" s="1">
        <v>82311</v>
      </c>
      <c r="L10734" s="1">
        <v>0</v>
      </c>
      <c r="M10734" s="1">
        <f t="array" ref="M10734">SUMPRODUCT(MAX(ISNUMBER(SEARCH('Class Rules'!$B$6:$B$85,$E10734))*ISNUMBER(SEARCH('Class Rules'!$C$6:$C$85,$F10734))*'Class Rules'!$A$6:$A$85))</f>
        <v>0</v>
      </c>
      <c r="N10734" s="1" t="str">
        <f t="array" ref="N10734">IF($M10734=0,'Class Rules'!$D$3,INDEX('Class Rules'!$D$6:$D$85,MATCH($M10734,'Class Rules'!$A$6:$A$85,0)))</f>
        <v>Passenger LDV</v>
      </c>
      <c r="O10734" s="1" t="str">
        <f t="array" ref="O10734">IF(SUMPRODUCT(MAX(ISNUMBER(SEARCH(Fuel_Rules!$A$6:$A$30,$E10734))*ISNUMBER(SEARCH(Fuel_Rules!$B$6:$B$30,$F10734))*(Fuel_Rules!$A$6:$A$30&lt;&gt;"")))&gt;0,"Plug-in hybrid",IF($G10734="Diesel","Diesel","Gasoline"))</f>
        <v>Gasoline</v>
      </c>
    </row>
    <row r="10735" spans="1:15" ht="15" customHeight="1" x14ac:dyDescent="0.25">
      <c r="A10735" s="1">
        <v>2022</v>
      </c>
      <c r="B10735" s="1" t="s">
        <v>13227</v>
      </c>
      <c r="C10735" s="1" t="s">
        <v>769</v>
      </c>
      <c r="D10735" s="1" t="s">
        <v>13414</v>
      </c>
      <c r="E10735" s="1" t="s">
        <v>647</v>
      </c>
      <c r="F10735" s="1" t="s">
        <v>771</v>
      </c>
      <c r="G10735" s="1" t="s">
        <v>103</v>
      </c>
      <c r="H10735" s="1" t="s">
        <v>298</v>
      </c>
      <c r="I10735" s="1">
        <v>1</v>
      </c>
      <c r="J10735" s="1">
        <v>2023</v>
      </c>
      <c r="K10735" s="1">
        <v>93899</v>
      </c>
      <c r="L10735" s="1">
        <v>0</v>
      </c>
      <c r="M10735" s="1">
        <f t="array" ref="M10735">SUMPRODUCT(MAX(ISNUMBER(SEARCH('Class Rules'!$B$6:$B$85,$E10735))*ISNUMBER(SEARCH('Class Rules'!$C$6:$C$85,$F10735))*'Class Rules'!$A$6:$A$85))</f>
        <v>0</v>
      </c>
      <c r="N10735" s="1" t="str">
        <f t="array" ref="N10735">IF($M10735=0,'Class Rules'!$D$3,INDEX('Class Rules'!$D$6:$D$85,MATCH($M10735,'Class Rules'!$A$6:$A$85,0)))</f>
        <v>Passenger LDV</v>
      </c>
      <c r="O10735" s="1" t="str">
        <f t="array" ref="O10735">IF(SUMPRODUCT(MAX(ISNUMBER(SEARCH(Fuel_Rules!$A$6:$A$30,$E10735))*ISNUMBER(SEARCH(Fuel_Rules!$B$6:$B$30,$F10735))*(Fuel_Rules!$A$6:$A$30&lt;&gt;"")))&gt;0,"Plug-in hybrid",IF($G10735="Diesel","Diesel","Gasoline"))</f>
        <v>Gasoline</v>
      </c>
    </row>
    <row r="10736" spans="1:15" ht="15" customHeight="1" x14ac:dyDescent="0.25">
      <c r="A10736" s="1">
        <v>2022</v>
      </c>
      <c r="B10736" s="1" t="s">
        <v>13227</v>
      </c>
      <c r="C10736" s="1" t="s">
        <v>769</v>
      </c>
      <c r="D10736" s="1" t="s">
        <v>13415</v>
      </c>
      <c r="E10736" s="1" t="s">
        <v>647</v>
      </c>
      <c r="F10736" s="1" t="s">
        <v>771</v>
      </c>
      <c r="G10736" s="1" t="s">
        <v>103</v>
      </c>
      <c r="H10736" s="1" t="s">
        <v>298</v>
      </c>
      <c r="I10736" s="1">
        <v>1</v>
      </c>
      <c r="J10736" s="1">
        <v>2023</v>
      </c>
      <c r="K10736" s="1">
        <v>86845</v>
      </c>
      <c r="L10736" s="1">
        <v>0</v>
      </c>
      <c r="M10736" s="1">
        <f t="array" ref="M10736">SUMPRODUCT(MAX(ISNUMBER(SEARCH('Class Rules'!$B$6:$B$85,$E10736))*ISNUMBER(SEARCH('Class Rules'!$C$6:$C$85,$F10736))*'Class Rules'!$A$6:$A$85))</f>
        <v>0</v>
      </c>
      <c r="N10736" s="1" t="str">
        <f t="array" ref="N10736">IF($M10736=0,'Class Rules'!$D$3,INDEX('Class Rules'!$D$6:$D$85,MATCH($M10736,'Class Rules'!$A$6:$A$85,0)))</f>
        <v>Passenger LDV</v>
      </c>
      <c r="O10736" s="1" t="str">
        <f t="array" ref="O10736">IF(SUMPRODUCT(MAX(ISNUMBER(SEARCH(Fuel_Rules!$A$6:$A$30,$E10736))*ISNUMBER(SEARCH(Fuel_Rules!$B$6:$B$30,$F10736))*(Fuel_Rules!$A$6:$A$30&lt;&gt;"")))&gt;0,"Plug-in hybrid",IF($G10736="Diesel","Diesel","Gasoline"))</f>
        <v>Gasoline</v>
      </c>
    </row>
    <row r="10737" spans="1:15" ht="15" customHeight="1" x14ac:dyDescent="0.25">
      <c r="A10737" s="1">
        <v>2022</v>
      </c>
      <c r="B10737" s="1" t="s">
        <v>13227</v>
      </c>
      <c r="C10737" s="1" t="s">
        <v>772</v>
      </c>
      <c r="D10737" s="1" t="s">
        <v>13416</v>
      </c>
      <c r="E10737" s="1" t="s">
        <v>647</v>
      </c>
      <c r="F10737" s="1" t="s">
        <v>774</v>
      </c>
      <c r="G10737" s="1" t="s">
        <v>103</v>
      </c>
      <c r="H10737" s="1" t="s">
        <v>437</v>
      </c>
      <c r="I10737" s="1">
        <v>1</v>
      </c>
      <c r="J10737" s="1">
        <v>2023</v>
      </c>
      <c r="K10737" s="1">
        <v>97200</v>
      </c>
      <c r="L10737" s="1">
        <v>0</v>
      </c>
      <c r="M10737" s="1">
        <f t="array" ref="M10737">SUMPRODUCT(MAX(ISNUMBER(SEARCH('Class Rules'!$B$6:$B$85,$E10737))*ISNUMBER(SEARCH('Class Rules'!$C$6:$C$85,$F10737))*'Class Rules'!$A$6:$A$85))</f>
        <v>0</v>
      </c>
      <c r="N10737" s="1" t="str">
        <f t="array" ref="N10737">IF($M10737=0,'Class Rules'!$D$3,INDEX('Class Rules'!$D$6:$D$85,MATCH($M10737,'Class Rules'!$A$6:$A$85,0)))</f>
        <v>Passenger LDV</v>
      </c>
      <c r="O10737" s="1" t="str">
        <f t="array" ref="O10737">IF(SUMPRODUCT(MAX(ISNUMBER(SEARCH(Fuel_Rules!$A$6:$A$30,$E10737))*ISNUMBER(SEARCH(Fuel_Rules!$B$6:$B$30,$F10737))*(Fuel_Rules!$A$6:$A$30&lt;&gt;"")))&gt;0,"Plug-in hybrid",IF($G10737="Diesel","Diesel","Gasoline"))</f>
        <v>Gasoline</v>
      </c>
    </row>
    <row r="10738" spans="1:15" ht="15" customHeight="1" x14ac:dyDescent="0.25">
      <c r="A10738" s="1">
        <v>2022</v>
      </c>
      <c r="B10738" s="1" t="s">
        <v>13227</v>
      </c>
      <c r="C10738" s="1" t="s">
        <v>772</v>
      </c>
      <c r="D10738" s="1" t="s">
        <v>13417</v>
      </c>
      <c r="E10738" s="1" t="s">
        <v>647</v>
      </c>
      <c r="F10738" s="1" t="s">
        <v>774</v>
      </c>
      <c r="G10738" s="1" t="s">
        <v>103</v>
      </c>
      <c r="H10738" s="1" t="s">
        <v>437</v>
      </c>
      <c r="I10738" s="1">
        <v>1</v>
      </c>
      <c r="J10738" s="1">
        <v>2023</v>
      </c>
      <c r="K10738" s="1">
        <v>90812</v>
      </c>
      <c r="L10738" s="1">
        <v>0</v>
      </c>
      <c r="M10738" s="1">
        <f t="array" ref="M10738">SUMPRODUCT(MAX(ISNUMBER(SEARCH('Class Rules'!$B$6:$B$85,$E10738))*ISNUMBER(SEARCH('Class Rules'!$C$6:$C$85,$F10738))*'Class Rules'!$A$6:$A$85))</f>
        <v>0</v>
      </c>
      <c r="N10738" s="1" t="str">
        <f t="array" ref="N10738">IF($M10738=0,'Class Rules'!$D$3,INDEX('Class Rules'!$D$6:$D$85,MATCH($M10738,'Class Rules'!$A$6:$A$85,0)))</f>
        <v>Passenger LDV</v>
      </c>
      <c r="O10738" s="1" t="str">
        <f t="array" ref="O10738">IF(SUMPRODUCT(MAX(ISNUMBER(SEARCH(Fuel_Rules!$A$6:$A$30,$E10738))*ISNUMBER(SEARCH(Fuel_Rules!$B$6:$B$30,$F10738))*(Fuel_Rules!$A$6:$A$30&lt;&gt;"")))&gt;0,"Plug-in hybrid",IF($G10738="Diesel","Diesel","Gasoline"))</f>
        <v>Gasoline</v>
      </c>
    </row>
    <row r="10739" spans="1:15" ht="15" customHeight="1" x14ac:dyDescent="0.25">
      <c r="A10739" s="1">
        <v>2022</v>
      </c>
      <c r="B10739" s="1" t="s">
        <v>13227</v>
      </c>
      <c r="C10739" s="1" t="s">
        <v>775</v>
      </c>
      <c r="D10739" s="1" t="s">
        <v>13418</v>
      </c>
      <c r="E10739" s="1" t="s">
        <v>647</v>
      </c>
      <c r="F10739" s="1" t="s">
        <v>777</v>
      </c>
      <c r="G10739" s="1" t="s">
        <v>103</v>
      </c>
      <c r="H10739" s="1" t="s">
        <v>437</v>
      </c>
      <c r="I10739" s="1">
        <v>1</v>
      </c>
      <c r="J10739" s="1">
        <v>2023</v>
      </c>
      <c r="K10739" s="1">
        <v>100933</v>
      </c>
      <c r="L10739" s="1">
        <v>0</v>
      </c>
      <c r="M10739" s="1">
        <f t="array" ref="M10739">SUMPRODUCT(MAX(ISNUMBER(SEARCH('Class Rules'!$B$6:$B$85,$E10739))*ISNUMBER(SEARCH('Class Rules'!$C$6:$C$85,$F10739))*'Class Rules'!$A$6:$A$85))</f>
        <v>0</v>
      </c>
      <c r="N10739" s="1" t="str">
        <f t="array" ref="N10739">IF($M10739=0,'Class Rules'!$D$3,INDEX('Class Rules'!$D$6:$D$85,MATCH($M10739,'Class Rules'!$A$6:$A$85,0)))</f>
        <v>Passenger LDV</v>
      </c>
      <c r="O10739" s="1" t="str">
        <f t="array" ref="O10739">IF(SUMPRODUCT(MAX(ISNUMBER(SEARCH(Fuel_Rules!$A$6:$A$30,$E10739))*ISNUMBER(SEARCH(Fuel_Rules!$B$6:$B$30,$F10739))*(Fuel_Rules!$A$6:$A$30&lt;&gt;"")))&gt;0,"Plug-in hybrid",IF($G10739="Diesel","Diesel","Gasoline"))</f>
        <v>Gasoline</v>
      </c>
    </row>
    <row r="10740" spans="1:15" ht="15" customHeight="1" x14ac:dyDescent="0.25">
      <c r="A10740" s="1">
        <v>2022</v>
      </c>
      <c r="B10740" s="1" t="s">
        <v>13227</v>
      </c>
      <c r="C10740" s="1" t="s">
        <v>775</v>
      </c>
      <c r="D10740" s="1" t="s">
        <v>13419</v>
      </c>
      <c r="E10740" s="1" t="s">
        <v>647</v>
      </c>
      <c r="F10740" s="1" t="s">
        <v>777</v>
      </c>
      <c r="G10740" s="1" t="s">
        <v>103</v>
      </c>
      <c r="H10740" s="1" t="s">
        <v>437</v>
      </c>
      <c r="I10740" s="1">
        <v>1</v>
      </c>
      <c r="J10740" s="1">
        <v>2023</v>
      </c>
      <c r="K10740" s="1">
        <v>96665</v>
      </c>
      <c r="L10740" s="1">
        <v>0</v>
      </c>
      <c r="M10740" s="1">
        <f t="array" ref="M10740">SUMPRODUCT(MAX(ISNUMBER(SEARCH('Class Rules'!$B$6:$B$85,$E10740))*ISNUMBER(SEARCH('Class Rules'!$C$6:$C$85,$F10740))*'Class Rules'!$A$6:$A$85))</f>
        <v>0</v>
      </c>
      <c r="N10740" s="1" t="str">
        <f t="array" ref="N10740">IF($M10740=0,'Class Rules'!$D$3,INDEX('Class Rules'!$D$6:$D$85,MATCH($M10740,'Class Rules'!$A$6:$A$85,0)))</f>
        <v>Passenger LDV</v>
      </c>
      <c r="O10740" s="1" t="str">
        <f t="array" ref="O10740">IF(SUMPRODUCT(MAX(ISNUMBER(SEARCH(Fuel_Rules!$A$6:$A$30,$E10740))*ISNUMBER(SEARCH(Fuel_Rules!$B$6:$B$30,$F10740))*(Fuel_Rules!$A$6:$A$30&lt;&gt;"")))&gt;0,"Plug-in hybrid",IF($G10740="Diesel","Diesel","Gasoline"))</f>
        <v>Gasoline</v>
      </c>
    </row>
    <row r="10741" spans="1:15" ht="15" customHeight="1" x14ac:dyDescent="0.25">
      <c r="A10741" s="1">
        <v>2022</v>
      </c>
      <c r="B10741" s="1" t="s">
        <v>13227</v>
      </c>
      <c r="C10741" s="1" t="s">
        <v>778</v>
      </c>
      <c r="D10741" s="1" t="s">
        <v>13420</v>
      </c>
      <c r="E10741" s="1" t="s">
        <v>647</v>
      </c>
      <c r="F10741" s="1" t="s">
        <v>780</v>
      </c>
      <c r="G10741" s="1" t="s">
        <v>103</v>
      </c>
      <c r="H10741" s="1" t="s">
        <v>437</v>
      </c>
      <c r="I10741" s="1">
        <v>1</v>
      </c>
      <c r="J10741" s="1">
        <v>2023</v>
      </c>
      <c r="K10741" s="1">
        <v>106629</v>
      </c>
      <c r="L10741" s="1">
        <v>0</v>
      </c>
      <c r="M10741" s="1">
        <f t="array" ref="M10741">SUMPRODUCT(MAX(ISNUMBER(SEARCH('Class Rules'!$B$6:$B$85,$E10741))*ISNUMBER(SEARCH('Class Rules'!$C$6:$C$85,$F10741))*'Class Rules'!$A$6:$A$85))</f>
        <v>0</v>
      </c>
      <c r="N10741" s="1" t="str">
        <f t="array" ref="N10741">IF($M10741=0,'Class Rules'!$D$3,INDEX('Class Rules'!$D$6:$D$85,MATCH($M10741,'Class Rules'!$A$6:$A$85,0)))</f>
        <v>Passenger LDV</v>
      </c>
      <c r="O10741" s="1" t="str">
        <f t="array" ref="O10741">IF(SUMPRODUCT(MAX(ISNUMBER(SEARCH(Fuel_Rules!$A$6:$A$30,$E10741))*ISNUMBER(SEARCH(Fuel_Rules!$B$6:$B$30,$F10741))*(Fuel_Rules!$A$6:$A$30&lt;&gt;"")))&gt;0,"Plug-in hybrid",IF($G10741="Diesel","Diesel","Gasoline"))</f>
        <v>Gasoline</v>
      </c>
    </row>
    <row r="10742" spans="1:15" ht="15" customHeight="1" x14ac:dyDescent="0.25">
      <c r="A10742" s="1">
        <v>2022</v>
      </c>
      <c r="B10742" s="1" t="s">
        <v>13227</v>
      </c>
      <c r="C10742" s="1" t="s">
        <v>778</v>
      </c>
      <c r="D10742" s="1" t="s">
        <v>13421</v>
      </c>
      <c r="E10742" s="1" t="s">
        <v>647</v>
      </c>
      <c r="F10742" s="1" t="s">
        <v>780</v>
      </c>
      <c r="G10742" s="1" t="s">
        <v>103</v>
      </c>
      <c r="H10742" s="1" t="s">
        <v>437</v>
      </c>
      <c r="I10742" s="1">
        <v>1</v>
      </c>
      <c r="J10742" s="1">
        <v>2023</v>
      </c>
      <c r="K10742" s="1">
        <v>99791</v>
      </c>
      <c r="L10742" s="1">
        <v>0</v>
      </c>
      <c r="M10742" s="1">
        <f t="array" ref="M10742">SUMPRODUCT(MAX(ISNUMBER(SEARCH('Class Rules'!$B$6:$B$85,$E10742))*ISNUMBER(SEARCH('Class Rules'!$C$6:$C$85,$F10742))*'Class Rules'!$A$6:$A$85))</f>
        <v>0</v>
      </c>
      <c r="N10742" s="1" t="str">
        <f t="array" ref="N10742">IF($M10742=0,'Class Rules'!$D$3,INDEX('Class Rules'!$D$6:$D$85,MATCH($M10742,'Class Rules'!$A$6:$A$85,0)))</f>
        <v>Passenger LDV</v>
      </c>
      <c r="O10742" s="1" t="str">
        <f t="array" ref="O10742">IF(SUMPRODUCT(MAX(ISNUMBER(SEARCH(Fuel_Rules!$A$6:$A$30,$E10742))*ISNUMBER(SEARCH(Fuel_Rules!$B$6:$B$30,$F10742))*(Fuel_Rules!$A$6:$A$30&lt;&gt;"")))&gt;0,"Plug-in hybrid",IF($G10742="Diesel","Diesel","Gasoline"))</f>
        <v>Gasoline</v>
      </c>
    </row>
    <row r="10743" spans="1:15" ht="15" customHeight="1" x14ac:dyDescent="0.25">
      <c r="A10743" s="1">
        <v>2022</v>
      </c>
      <c r="B10743" s="1" t="s">
        <v>13227</v>
      </c>
      <c r="C10743" s="1" t="s">
        <v>781</v>
      </c>
      <c r="D10743" s="1" t="s">
        <v>13422</v>
      </c>
      <c r="E10743" s="1" t="s">
        <v>647</v>
      </c>
      <c r="F10743" s="1" t="s">
        <v>783</v>
      </c>
      <c r="G10743" s="1" t="s">
        <v>103</v>
      </c>
      <c r="H10743" s="1" t="s">
        <v>298</v>
      </c>
      <c r="I10743" s="1">
        <v>1</v>
      </c>
      <c r="J10743" s="1">
        <v>2023</v>
      </c>
      <c r="K10743" s="1">
        <v>83155</v>
      </c>
      <c r="L10743" s="1">
        <v>0</v>
      </c>
      <c r="M10743" s="1">
        <f t="array" ref="M10743">SUMPRODUCT(MAX(ISNUMBER(SEARCH('Class Rules'!$B$6:$B$85,$E10743))*ISNUMBER(SEARCH('Class Rules'!$C$6:$C$85,$F10743))*'Class Rules'!$A$6:$A$85))</f>
        <v>0</v>
      </c>
      <c r="N10743" s="1" t="str">
        <f t="array" ref="N10743">IF($M10743=0,'Class Rules'!$D$3,INDEX('Class Rules'!$D$6:$D$85,MATCH($M10743,'Class Rules'!$A$6:$A$85,0)))</f>
        <v>Passenger LDV</v>
      </c>
      <c r="O10743" s="1" t="str">
        <f t="array" ref="O10743">IF(SUMPRODUCT(MAX(ISNUMBER(SEARCH(Fuel_Rules!$A$6:$A$30,$E10743))*ISNUMBER(SEARCH(Fuel_Rules!$B$6:$B$30,$F10743))*(Fuel_Rules!$A$6:$A$30&lt;&gt;"")))&gt;0,"Plug-in hybrid",IF($G10743="Diesel","Diesel","Gasoline"))</f>
        <v>Gasoline</v>
      </c>
    </row>
    <row r="10744" spans="1:15" ht="15" customHeight="1" x14ac:dyDescent="0.25">
      <c r="A10744" s="1">
        <v>2022</v>
      </c>
      <c r="B10744" s="1" t="s">
        <v>13227</v>
      </c>
      <c r="C10744" s="1" t="s">
        <v>781</v>
      </c>
      <c r="D10744" s="1" t="s">
        <v>13423</v>
      </c>
      <c r="E10744" s="1" t="s">
        <v>647</v>
      </c>
      <c r="F10744" s="1" t="s">
        <v>783</v>
      </c>
      <c r="G10744" s="1" t="s">
        <v>103</v>
      </c>
      <c r="H10744" s="1" t="s">
        <v>298</v>
      </c>
      <c r="I10744" s="1">
        <v>1</v>
      </c>
      <c r="J10744" s="1">
        <v>2023</v>
      </c>
      <c r="K10744" s="1">
        <v>77854</v>
      </c>
      <c r="L10744" s="1">
        <v>0</v>
      </c>
      <c r="M10744" s="1">
        <f t="array" ref="M10744">SUMPRODUCT(MAX(ISNUMBER(SEARCH('Class Rules'!$B$6:$B$85,$E10744))*ISNUMBER(SEARCH('Class Rules'!$C$6:$C$85,$F10744))*'Class Rules'!$A$6:$A$85))</f>
        <v>0</v>
      </c>
      <c r="N10744" s="1" t="str">
        <f t="array" ref="N10744">IF($M10744=0,'Class Rules'!$D$3,INDEX('Class Rules'!$D$6:$D$85,MATCH($M10744,'Class Rules'!$A$6:$A$85,0)))</f>
        <v>Passenger LDV</v>
      </c>
      <c r="O10744" s="1" t="str">
        <f t="array" ref="O10744">IF(SUMPRODUCT(MAX(ISNUMBER(SEARCH(Fuel_Rules!$A$6:$A$30,$E10744))*ISNUMBER(SEARCH(Fuel_Rules!$B$6:$B$30,$F10744))*(Fuel_Rules!$A$6:$A$30&lt;&gt;"")))&gt;0,"Plug-in hybrid",IF($G10744="Diesel","Diesel","Gasoline"))</f>
        <v>Gasoline</v>
      </c>
    </row>
    <row r="10745" spans="1:15" ht="15" customHeight="1" x14ac:dyDescent="0.25">
      <c r="A10745" s="1">
        <v>2022</v>
      </c>
      <c r="B10745" s="1" t="s">
        <v>13227</v>
      </c>
      <c r="C10745" s="1" t="s">
        <v>784</v>
      </c>
      <c r="D10745" s="1" t="s">
        <v>13424</v>
      </c>
      <c r="E10745" s="1" t="s">
        <v>647</v>
      </c>
      <c r="F10745" s="1" t="s">
        <v>786</v>
      </c>
      <c r="G10745" s="1" t="s">
        <v>103</v>
      </c>
      <c r="H10745" s="1" t="s">
        <v>298</v>
      </c>
      <c r="I10745" s="1">
        <v>1</v>
      </c>
      <c r="J10745" s="1">
        <v>2023</v>
      </c>
      <c r="K10745" s="1">
        <v>87886</v>
      </c>
      <c r="L10745" s="1">
        <v>0</v>
      </c>
      <c r="M10745" s="1">
        <f t="array" ref="M10745">SUMPRODUCT(MAX(ISNUMBER(SEARCH('Class Rules'!$B$6:$B$85,$E10745))*ISNUMBER(SEARCH('Class Rules'!$C$6:$C$85,$F10745))*'Class Rules'!$A$6:$A$85))</f>
        <v>0</v>
      </c>
      <c r="N10745" s="1" t="str">
        <f t="array" ref="N10745">IF($M10745=0,'Class Rules'!$D$3,INDEX('Class Rules'!$D$6:$D$85,MATCH($M10745,'Class Rules'!$A$6:$A$85,0)))</f>
        <v>Passenger LDV</v>
      </c>
      <c r="O10745" s="1" t="str">
        <f t="array" ref="O10745">IF(SUMPRODUCT(MAX(ISNUMBER(SEARCH(Fuel_Rules!$A$6:$A$30,$E10745))*ISNUMBER(SEARCH(Fuel_Rules!$B$6:$B$30,$F10745))*(Fuel_Rules!$A$6:$A$30&lt;&gt;"")))&gt;0,"Plug-in hybrid",IF($G10745="Diesel","Diesel","Gasoline"))</f>
        <v>Gasoline</v>
      </c>
    </row>
    <row r="10746" spans="1:15" ht="15" customHeight="1" x14ac:dyDescent="0.25">
      <c r="A10746" s="1">
        <v>2022</v>
      </c>
      <c r="B10746" s="1" t="s">
        <v>13227</v>
      </c>
      <c r="C10746" s="1" t="s">
        <v>784</v>
      </c>
      <c r="D10746" s="1" t="s">
        <v>13425</v>
      </c>
      <c r="E10746" s="1" t="s">
        <v>647</v>
      </c>
      <c r="F10746" s="1" t="s">
        <v>786</v>
      </c>
      <c r="G10746" s="1" t="s">
        <v>103</v>
      </c>
      <c r="H10746" s="1" t="s">
        <v>298</v>
      </c>
      <c r="I10746" s="1">
        <v>1</v>
      </c>
      <c r="J10746" s="1">
        <v>2023</v>
      </c>
      <c r="K10746" s="1">
        <v>84326</v>
      </c>
      <c r="L10746" s="1">
        <v>0</v>
      </c>
      <c r="M10746" s="1">
        <f t="array" ref="M10746">SUMPRODUCT(MAX(ISNUMBER(SEARCH('Class Rules'!$B$6:$B$85,$E10746))*ISNUMBER(SEARCH('Class Rules'!$C$6:$C$85,$F10746))*'Class Rules'!$A$6:$A$85))</f>
        <v>0</v>
      </c>
      <c r="N10746" s="1" t="str">
        <f t="array" ref="N10746">IF($M10746=0,'Class Rules'!$D$3,INDEX('Class Rules'!$D$6:$D$85,MATCH($M10746,'Class Rules'!$A$6:$A$85,0)))</f>
        <v>Passenger LDV</v>
      </c>
      <c r="O10746" s="1" t="str">
        <f t="array" ref="O10746">IF(SUMPRODUCT(MAX(ISNUMBER(SEARCH(Fuel_Rules!$A$6:$A$30,$E10746))*ISNUMBER(SEARCH(Fuel_Rules!$B$6:$B$30,$F10746))*(Fuel_Rules!$A$6:$A$30&lt;&gt;"")))&gt;0,"Plug-in hybrid",IF($G10746="Diesel","Diesel","Gasoline"))</f>
        <v>Gasoline</v>
      </c>
    </row>
    <row r="10747" spans="1:15" ht="15" customHeight="1" x14ac:dyDescent="0.25">
      <c r="A10747" s="1">
        <v>2022</v>
      </c>
      <c r="B10747" s="1" t="s">
        <v>13227</v>
      </c>
      <c r="C10747" s="1" t="s">
        <v>787</v>
      </c>
      <c r="D10747" s="1" t="s">
        <v>13426</v>
      </c>
      <c r="E10747" s="1" t="s">
        <v>647</v>
      </c>
      <c r="F10747" s="1" t="s">
        <v>789</v>
      </c>
      <c r="G10747" s="1" t="s">
        <v>103</v>
      </c>
      <c r="H10747" s="1" t="s">
        <v>298</v>
      </c>
      <c r="I10747" s="1">
        <v>1</v>
      </c>
      <c r="J10747" s="1">
        <v>2023</v>
      </c>
      <c r="K10747" s="1">
        <v>81405</v>
      </c>
      <c r="L10747" s="1">
        <v>0</v>
      </c>
      <c r="M10747" s="1">
        <f t="array" ref="M10747">SUMPRODUCT(MAX(ISNUMBER(SEARCH('Class Rules'!$B$6:$B$85,$E10747))*ISNUMBER(SEARCH('Class Rules'!$C$6:$C$85,$F10747))*'Class Rules'!$A$6:$A$85))</f>
        <v>0</v>
      </c>
      <c r="N10747" s="1" t="str">
        <f t="array" ref="N10747">IF($M10747=0,'Class Rules'!$D$3,INDEX('Class Rules'!$D$6:$D$85,MATCH($M10747,'Class Rules'!$A$6:$A$85,0)))</f>
        <v>Passenger LDV</v>
      </c>
      <c r="O10747" s="1" t="str">
        <f t="array" ref="O10747">IF(SUMPRODUCT(MAX(ISNUMBER(SEARCH(Fuel_Rules!$A$6:$A$30,$E10747))*ISNUMBER(SEARCH(Fuel_Rules!$B$6:$B$30,$F10747))*(Fuel_Rules!$A$6:$A$30&lt;&gt;"")))&gt;0,"Plug-in hybrid",IF($G10747="Diesel","Diesel","Gasoline"))</f>
        <v>Gasoline</v>
      </c>
    </row>
    <row r="10748" spans="1:15" ht="15" customHeight="1" x14ac:dyDescent="0.25">
      <c r="A10748" s="1">
        <v>2022</v>
      </c>
      <c r="B10748" s="1" t="s">
        <v>13227</v>
      </c>
      <c r="C10748" s="1" t="s">
        <v>787</v>
      </c>
      <c r="D10748" s="1" t="s">
        <v>13427</v>
      </c>
      <c r="E10748" s="1" t="s">
        <v>647</v>
      </c>
      <c r="F10748" s="1" t="s">
        <v>789</v>
      </c>
      <c r="G10748" s="1" t="s">
        <v>103</v>
      </c>
      <c r="H10748" s="1" t="s">
        <v>298</v>
      </c>
      <c r="I10748" s="1">
        <v>1</v>
      </c>
      <c r="J10748" s="1">
        <v>2023</v>
      </c>
      <c r="K10748" s="1">
        <v>75851</v>
      </c>
      <c r="L10748" s="1">
        <v>0</v>
      </c>
      <c r="M10748" s="1">
        <f t="array" ref="M10748">SUMPRODUCT(MAX(ISNUMBER(SEARCH('Class Rules'!$B$6:$B$85,$E10748))*ISNUMBER(SEARCH('Class Rules'!$C$6:$C$85,$F10748))*'Class Rules'!$A$6:$A$85))</f>
        <v>0</v>
      </c>
      <c r="N10748" s="1" t="str">
        <f t="array" ref="N10748">IF($M10748=0,'Class Rules'!$D$3,INDEX('Class Rules'!$D$6:$D$85,MATCH($M10748,'Class Rules'!$A$6:$A$85,0)))</f>
        <v>Passenger LDV</v>
      </c>
      <c r="O10748" s="1" t="str">
        <f t="array" ref="O10748">IF(SUMPRODUCT(MAX(ISNUMBER(SEARCH(Fuel_Rules!$A$6:$A$30,$E10748))*ISNUMBER(SEARCH(Fuel_Rules!$B$6:$B$30,$F10748))*(Fuel_Rules!$A$6:$A$30&lt;&gt;"")))&gt;0,"Plug-in hybrid",IF($G10748="Diesel","Diesel","Gasoline"))</f>
        <v>Gasoline</v>
      </c>
    </row>
    <row r="10749" spans="1:15" ht="15" customHeight="1" x14ac:dyDescent="0.25">
      <c r="A10749" s="1">
        <v>2022</v>
      </c>
      <c r="B10749" s="1" t="s">
        <v>13227</v>
      </c>
      <c r="C10749" s="1" t="s">
        <v>790</v>
      </c>
      <c r="D10749" s="1" t="s">
        <v>13428</v>
      </c>
      <c r="E10749" s="1" t="s">
        <v>647</v>
      </c>
      <c r="F10749" s="1" t="s">
        <v>792</v>
      </c>
      <c r="G10749" s="1" t="s">
        <v>103</v>
      </c>
      <c r="H10749" s="1" t="s">
        <v>298</v>
      </c>
      <c r="I10749" s="1">
        <v>1</v>
      </c>
      <c r="J10749" s="1">
        <v>2023</v>
      </c>
      <c r="K10749" s="1">
        <v>111135</v>
      </c>
      <c r="L10749" s="1">
        <v>0</v>
      </c>
      <c r="M10749" s="1">
        <f t="array" ref="M10749">SUMPRODUCT(MAX(ISNUMBER(SEARCH('Class Rules'!$B$6:$B$85,$E10749))*ISNUMBER(SEARCH('Class Rules'!$C$6:$C$85,$F10749))*'Class Rules'!$A$6:$A$85))</f>
        <v>0</v>
      </c>
      <c r="N10749" s="1" t="str">
        <f t="array" ref="N10749">IF($M10749=0,'Class Rules'!$D$3,INDEX('Class Rules'!$D$6:$D$85,MATCH($M10749,'Class Rules'!$A$6:$A$85,0)))</f>
        <v>Passenger LDV</v>
      </c>
      <c r="O10749" s="1" t="str">
        <f t="array" ref="O10749">IF(SUMPRODUCT(MAX(ISNUMBER(SEARCH(Fuel_Rules!$A$6:$A$30,$E10749))*ISNUMBER(SEARCH(Fuel_Rules!$B$6:$B$30,$F10749))*(Fuel_Rules!$A$6:$A$30&lt;&gt;"")))&gt;0,"Plug-in hybrid",IF($G10749="Diesel","Diesel","Gasoline"))</f>
        <v>Gasoline</v>
      </c>
    </row>
    <row r="10750" spans="1:15" ht="15" customHeight="1" x14ac:dyDescent="0.25">
      <c r="A10750" s="1">
        <v>2022</v>
      </c>
      <c r="B10750" s="1" t="s">
        <v>13227</v>
      </c>
      <c r="C10750" s="1" t="s">
        <v>793</v>
      </c>
      <c r="D10750" s="1" t="s">
        <v>13429</v>
      </c>
      <c r="E10750" s="1" t="s">
        <v>647</v>
      </c>
      <c r="F10750" s="1" t="s">
        <v>795</v>
      </c>
      <c r="G10750" s="1" t="s">
        <v>103</v>
      </c>
      <c r="H10750" s="1" t="s">
        <v>437</v>
      </c>
      <c r="I10750" s="1">
        <v>1</v>
      </c>
      <c r="J10750" s="1">
        <v>2023</v>
      </c>
      <c r="K10750" s="1">
        <v>124480</v>
      </c>
      <c r="L10750" s="1">
        <v>0</v>
      </c>
      <c r="M10750" s="1">
        <f t="array" ref="M10750">SUMPRODUCT(MAX(ISNUMBER(SEARCH('Class Rules'!$B$6:$B$85,$E10750))*ISNUMBER(SEARCH('Class Rules'!$C$6:$C$85,$F10750))*'Class Rules'!$A$6:$A$85))</f>
        <v>0</v>
      </c>
      <c r="N10750" s="1" t="str">
        <f t="array" ref="N10750">IF($M10750=0,'Class Rules'!$D$3,INDEX('Class Rules'!$D$6:$D$85,MATCH($M10750,'Class Rules'!$A$6:$A$85,0)))</f>
        <v>Passenger LDV</v>
      </c>
      <c r="O10750" s="1" t="str">
        <f t="array" ref="O10750">IF(SUMPRODUCT(MAX(ISNUMBER(SEARCH(Fuel_Rules!$A$6:$A$30,$E10750))*ISNUMBER(SEARCH(Fuel_Rules!$B$6:$B$30,$F10750))*(Fuel_Rules!$A$6:$A$30&lt;&gt;"")))&gt;0,"Plug-in hybrid",IF($G10750="Diesel","Diesel","Gasoline"))</f>
        <v>Gasoline</v>
      </c>
    </row>
    <row r="10751" spans="1:15" ht="15" customHeight="1" x14ac:dyDescent="0.25">
      <c r="A10751" s="1">
        <v>2022</v>
      </c>
      <c r="B10751" s="1" t="s">
        <v>13227</v>
      </c>
      <c r="C10751" s="1" t="s">
        <v>793</v>
      </c>
      <c r="D10751" s="1" t="s">
        <v>13430</v>
      </c>
      <c r="E10751" s="1" t="s">
        <v>647</v>
      </c>
      <c r="F10751" s="1" t="s">
        <v>795</v>
      </c>
      <c r="G10751" s="1" t="s">
        <v>103</v>
      </c>
      <c r="H10751" s="1" t="s">
        <v>437</v>
      </c>
      <c r="I10751" s="1">
        <v>1</v>
      </c>
      <c r="J10751" s="1">
        <v>2023</v>
      </c>
      <c r="K10751" s="1">
        <v>117585</v>
      </c>
      <c r="L10751" s="1">
        <v>0</v>
      </c>
      <c r="M10751" s="1">
        <f t="array" ref="M10751">SUMPRODUCT(MAX(ISNUMBER(SEARCH('Class Rules'!$B$6:$B$85,$E10751))*ISNUMBER(SEARCH('Class Rules'!$C$6:$C$85,$F10751))*'Class Rules'!$A$6:$A$85))</f>
        <v>0</v>
      </c>
      <c r="N10751" s="1" t="str">
        <f t="array" ref="N10751">IF($M10751=0,'Class Rules'!$D$3,INDEX('Class Rules'!$D$6:$D$85,MATCH($M10751,'Class Rules'!$A$6:$A$85,0)))</f>
        <v>Passenger LDV</v>
      </c>
      <c r="O10751" s="1" t="str">
        <f t="array" ref="O10751">IF(SUMPRODUCT(MAX(ISNUMBER(SEARCH(Fuel_Rules!$A$6:$A$30,$E10751))*ISNUMBER(SEARCH(Fuel_Rules!$B$6:$B$30,$F10751))*(Fuel_Rules!$A$6:$A$30&lt;&gt;"")))&gt;0,"Plug-in hybrid",IF($G10751="Diesel","Diesel","Gasoline"))</f>
        <v>Gasoline</v>
      </c>
    </row>
    <row r="10752" spans="1:15" ht="15" customHeight="1" x14ac:dyDescent="0.25">
      <c r="A10752" s="1">
        <v>2022</v>
      </c>
      <c r="B10752" s="1" t="s">
        <v>13227</v>
      </c>
      <c r="C10752" s="1" t="s">
        <v>802</v>
      </c>
      <c r="D10752" s="1" t="s">
        <v>13431</v>
      </c>
      <c r="E10752" s="1" t="s">
        <v>647</v>
      </c>
      <c r="F10752" s="1" t="s">
        <v>804</v>
      </c>
      <c r="G10752" s="1" t="s">
        <v>103</v>
      </c>
      <c r="H10752" s="1" t="s">
        <v>437</v>
      </c>
      <c r="I10752" s="1">
        <v>1.2</v>
      </c>
      <c r="J10752" s="1">
        <v>2023</v>
      </c>
      <c r="K10752" s="1">
        <v>154407</v>
      </c>
      <c r="L10752" s="1">
        <v>0</v>
      </c>
      <c r="M10752" s="1">
        <f t="array" ref="M10752">SUMPRODUCT(MAX(ISNUMBER(SEARCH('Class Rules'!$B$6:$B$85,$E10752))*ISNUMBER(SEARCH('Class Rules'!$C$6:$C$85,$F10752))*'Class Rules'!$A$6:$A$85))</f>
        <v>0</v>
      </c>
      <c r="N10752" s="1" t="str">
        <f t="array" ref="N10752">IF($M10752=0,'Class Rules'!$D$3,INDEX('Class Rules'!$D$6:$D$85,MATCH($M10752,'Class Rules'!$A$6:$A$85,0)))</f>
        <v>Passenger LDV</v>
      </c>
      <c r="O10752" s="1" t="str">
        <f t="array" ref="O10752">IF(SUMPRODUCT(MAX(ISNUMBER(SEARCH(Fuel_Rules!$A$6:$A$30,$E10752))*ISNUMBER(SEARCH(Fuel_Rules!$B$6:$B$30,$F10752))*(Fuel_Rules!$A$6:$A$30&lt;&gt;"")))&gt;0,"Plug-in hybrid",IF($G10752="Diesel","Diesel","Gasoline"))</f>
        <v>Gasoline</v>
      </c>
    </row>
    <row r="10753" spans="1:15" ht="15" customHeight="1" x14ac:dyDescent="0.25">
      <c r="A10753" s="1">
        <v>2022</v>
      </c>
      <c r="B10753" s="1" t="s">
        <v>13227</v>
      </c>
      <c r="C10753" s="1" t="s">
        <v>802</v>
      </c>
      <c r="D10753" s="1" t="s">
        <v>13432</v>
      </c>
      <c r="E10753" s="1" t="s">
        <v>647</v>
      </c>
      <c r="F10753" s="1" t="s">
        <v>804</v>
      </c>
      <c r="G10753" s="1" t="s">
        <v>103</v>
      </c>
      <c r="H10753" s="1" t="s">
        <v>437</v>
      </c>
      <c r="I10753" s="1">
        <v>1.2</v>
      </c>
      <c r="J10753" s="1">
        <v>2023</v>
      </c>
      <c r="K10753" s="1">
        <v>144647</v>
      </c>
      <c r="L10753" s="1">
        <v>0</v>
      </c>
      <c r="M10753" s="1">
        <f t="array" ref="M10753">SUMPRODUCT(MAX(ISNUMBER(SEARCH('Class Rules'!$B$6:$B$85,$E10753))*ISNUMBER(SEARCH('Class Rules'!$C$6:$C$85,$F10753))*'Class Rules'!$A$6:$A$85))</f>
        <v>0</v>
      </c>
      <c r="N10753" s="1" t="str">
        <f t="array" ref="N10753">IF($M10753=0,'Class Rules'!$D$3,INDEX('Class Rules'!$D$6:$D$85,MATCH($M10753,'Class Rules'!$A$6:$A$85,0)))</f>
        <v>Passenger LDV</v>
      </c>
      <c r="O10753" s="1" t="str">
        <f t="array" ref="O10753">IF(SUMPRODUCT(MAX(ISNUMBER(SEARCH(Fuel_Rules!$A$6:$A$30,$E10753))*ISNUMBER(SEARCH(Fuel_Rules!$B$6:$B$30,$F10753))*(Fuel_Rules!$A$6:$A$30&lt;&gt;"")))&gt;0,"Plug-in hybrid",IF($G10753="Diesel","Diesel","Gasoline"))</f>
        <v>Gasoline</v>
      </c>
    </row>
    <row r="10754" spans="1:15" ht="15" customHeight="1" x14ac:dyDescent="0.25">
      <c r="A10754" s="1">
        <v>2022</v>
      </c>
      <c r="B10754" s="1" t="s">
        <v>13227</v>
      </c>
      <c r="C10754" s="1" t="s">
        <v>3299</v>
      </c>
      <c r="D10754" s="1" t="s">
        <v>13433</v>
      </c>
      <c r="E10754" s="1" t="s">
        <v>647</v>
      </c>
      <c r="F10754" s="1" t="s">
        <v>3301</v>
      </c>
      <c r="G10754" s="1" t="s">
        <v>103</v>
      </c>
      <c r="H10754" s="1" t="s">
        <v>437</v>
      </c>
      <c r="I10754" s="1">
        <v>1</v>
      </c>
      <c r="J10754" s="1">
        <v>2023</v>
      </c>
      <c r="K10754" s="1">
        <v>119893</v>
      </c>
      <c r="L10754" s="1">
        <v>0</v>
      </c>
      <c r="M10754" s="1">
        <f t="array" ref="M10754">SUMPRODUCT(MAX(ISNUMBER(SEARCH('Class Rules'!$B$6:$B$85,$E10754))*ISNUMBER(SEARCH('Class Rules'!$C$6:$C$85,$F10754))*'Class Rules'!$A$6:$A$85))</f>
        <v>0</v>
      </c>
      <c r="N10754" s="1" t="str">
        <f t="array" ref="N10754">IF($M10754=0,'Class Rules'!$D$3,INDEX('Class Rules'!$D$6:$D$85,MATCH($M10754,'Class Rules'!$A$6:$A$85,0)))</f>
        <v>Passenger LDV</v>
      </c>
      <c r="O10754" s="1" t="str">
        <f t="array" ref="O10754">IF(SUMPRODUCT(MAX(ISNUMBER(SEARCH(Fuel_Rules!$A$6:$A$30,$E10754))*ISNUMBER(SEARCH(Fuel_Rules!$B$6:$B$30,$F10754))*(Fuel_Rules!$A$6:$A$30&lt;&gt;"")))&gt;0,"Plug-in hybrid",IF($G10754="Diesel","Diesel","Gasoline"))</f>
        <v>Gasoline</v>
      </c>
    </row>
    <row r="10755" spans="1:15" ht="15" customHeight="1" x14ac:dyDescent="0.25">
      <c r="A10755" s="1">
        <v>2022</v>
      </c>
      <c r="B10755" s="1" t="s">
        <v>13227</v>
      </c>
      <c r="C10755" s="1" t="s">
        <v>3299</v>
      </c>
      <c r="D10755" s="1" t="s">
        <v>13434</v>
      </c>
      <c r="E10755" s="1" t="s">
        <v>647</v>
      </c>
      <c r="F10755" s="1" t="s">
        <v>3301</v>
      </c>
      <c r="G10755" s="1" t="s">
        <v>103</v>
      </c>
      <c r="H10755" s="1" t="s">
        <v>437</v>
      </c>
      <c r="I10755" s="1">
        <v>1</v>
      </c>
      <c r="J10755" s="1">
        <v>2023</v>
      </c>
      <c r="K10755" s="1">
        <v>112439</v>
      </c>
      <c r="L10755" s="1">
        <v>0</v>
      </c>
      <c r="M10755" s="1">
        <f t="array" ref="M10755">SUMPRODUCT(MAX(ISNUMBER(SEARCH('Class Rules'!$B$6:$B$85,$E10755))*ISNUMBER(SEARCH('Class Rules'!$C$6:$C$85,$F10755))*'Class Rules'!$A$6:$A$85))</f>
        <v>0</v>
      </c>
      <c r="N10755" s="1" t="str">
        <f t="array" ref="N10755">IF($M10755=0,'Class Rules'!$D$3,INDEX('Class Rules'!$D$6:$D$85,MATCH($M10755,'Class Rules'!$A$6:$A$85,0)))</f>
        <v>Passenger LDV</v>
      </c>
      <c r="O10755" s="1" t="str">
        <f t="array" ref="O10755">IF(SUMPRODUCT(MAX(ISNUMBER(SEARCH(Fuel_Rules!$A$6:$A$30,$E10755))*ISNUMBER(SEARCH(Fuel_Rules!$B$6:$B$30,$F10755))*(Fuel_Rules!$A$6:$A$30&lt;&gt;"")))&gt;0,"Plug-in hybrid",IF($G10755="Diesel","Diesel","Gasoline"))</f>
        <v>Gasoline</v>
      </c>
    </row>
    <row r="10756" spans="1:15" ht="15" customHeight="1" x14ac:dyDescent="0.25">
      <c r="A10756" s="1">
        <v>2022</v>
      </c>
      <c r="B10756" s="1" t="s">
        <v>13227</v>
      </c>
      <c r="C10756" s="1" t="s">
        <v>808</v>
      </c>
      <c r="D10756" s="1" t="s">
        <v>13435</v>
      </c>
      <c r="E10756" s="1" t="s">
        <v>647</v>
      </c>
      <c r="F10756" s="1" t="s">
        <v>810</v>
      </c>
      <c r="G10756" s="1" t="s">
        <v>103</v>
      </c>
      <c r="H10756" s="1" t="s">
        <v>437</v>
      </c>
      <c r="I10756" s="1">
        <v>1.5</v>
      </c>
      <c r="J10756" s="1">
        <v>2023</v>
      </c>
      <c r="K10756" s="1">
        <v>228209</v>
      </c>
      <c r="L10756" s="1">
        <v>0</v>
      </c>
      <c r="M10756" s="1">
        <f t="array" ref="M10756">SUMPRODUCT(MAX(ISNUMBER(SEARCH('Class Rules'!$B$6:$B$85,$E10756))*ISNUMBER(SEARCH('Class Rules'!$C$6:$C$85,$F10756))*'Class Rules'!$A$6:$A$85))</f>
        <v>0</v>
      </c>
      <c r="N10756" s="1" t="str">
        <f t="array" ref="N10756">IF($M10756=0,'Class Rules'!$D$3,INDEX('Class Rules'!$D$6:$D$85,MATCH($M10756,'Class Rules'!$A$6:$A$85,0)))</f>
        <v>Passenger LDV</v>
      </c>
      <c r="O10756" s="1" t="str">
        <f t="array" ref="O10756">IF(SUMPRODUCT(MAX(ISNUMBER(SEARCH(Fuel_Rules!$A$6:$A$30,$E10756))*ISNUMBER(SEARCH(Fuel_Rules!$B$6:$B$30,$F10756))*(Fuel_Rules!$A$6:$A$30&lt;&gt;"")))&gt;0,"Plug-in hybrid",IF($G10756="Diesel","Diesel","Gasoline"))</f>
        <v>Gasoline</v>
      </c>
    </row>
    <row r="10757" spans="1:15" ht="15" customHeight="1" x14ac:dyDescent="0.25">
      <c r="A10757" s="1">
        <v>2022</v>
      </c>
      <c r="B10757" s="1" t="s">
        <v>13227</v>
      </c>
      <c r="C10757" s="1" t="s">
        <v>811</v>
      </c>
      <c r="D10757" s="1" t="s">
        <v>13436</v>
      </c>
      <c r="E10757" s="1" t="s">
        <v>647</v>
      </c>
      <c r="F10757" s="1" t="s">
        <v>813</v>
      </c>
      <c r="G10757" s="1" t="s">
        <v>103</v>
      </c>
      <c r="H10757" s="1" t="s">
        <v>437</v>
      </c>
      <c r="I10757" s="1">
        <v>1</v>
      </c>
      <c r="J10757" s="1">
        <v>2023</v>
      </c>
      <c r="K10757" s="1">
        <v>103083</v>
      </c>
      <c r="L10757" s="1">
        <v>0</v>
      </c>
      <c r="M10757" s="1">
        <f t="array" ref="M10757">SUMPRODUCT(MAX(ISNUMBER(SEARCH('Class Rules'!$B$6:$B$85,$E10757))*ISNUMBER(SEARCH('Class Rules'!$C$6:$C$85,$F10757))*'Class Rules'!$A$6:$A$85))</f>
        <v>0</v>
      </c>
      <c r="N10757" s="1" t="str">
        <f t="array" ref="N10757">IF($M10757=0,'Class Rules'!$D$3,INDEX('Class Rules'!$D$6:$D$85,MATCH($M10757,'Class Rules'!$A$6:$A$85,0)))</f>
        <v>Passenger LDV</v>
      </c>
      <c r="O10757" s="1" t="str">
        <f t="array" ref="O10757">IF(SUMPRODUCT(MAX(ISNUMBER(SEARCH(Fuel_Rules!$A$6:$A$30,$E10757))*ISNUMBER(SEARCH(Fuel_Rules!$B$6:$B$30,$F10757))*(Fuel_Rules!$A$6:$A$30&lt;&gt;"")))&gt;0,"Plug-in hybrid",IF($G10757="Diesel","Diesel","Gasoline"))</f>
        <v>Gasoline</v>
      </c>
    </row>
    <row r="10758" spans="1:15" ht="15" customHeight="1" x14ac:dyDescent="0.25">
      <c r="A10758" s="1">
        <v>2022</v>
      </c>
      <c r="B10758" s="1" t="s">
        <v>13227</v>
      </c>
      <c r="C10758" s="1" t="s">
        <v>811</v>
      </c>
      <c r="D10758" s="1" t="s">
        <v>13437</v>
      </c>
      <c r="E10758" s="1" t="s">
        <v>647</v>
      </c>
      <c r="F10758" s="1" t="s">
        <v>813</v>
      </c>
      <c r="G10758" s="1" t="s">
        <v>103</v>
      </c>
      <c r="H10758" s="1" t="s">
        <v>437</v>
      </c>
      <c r="I10758" s="1">
        <v>1</v>
      </c>
      <c r="J10758" s="1">
        <v>2023</v>
      </c>
      <c r="K10758" s="1">
        <v>95854</v>
      </c>
      <c r="L10758" s="1">
        <v>0</v>
      </c>
      <c r="M10758" s="1">
        <f t="array" ref="M10758">SUMPRODUCT(MAX(ISNUMBER(SEARCH('Class Rules'!$B$6:$B$85,$E10758))*ISNUMBER(SEARCH('Class Rules'!$C$6:$C$85,$F10758))*'Class Rules'!$A$6:$A$85))</f>
        <v>0</v>
      </c>
      <c r="N10758" s="1" t="str">
        <f t="array" ref="N10758">IF($M10758=0,'Class Rules'!$D$3,INDEX('Class Rules'!$D$6:$D$85,MATCH($M10758,'Class Rules'!$A$6:$A$85,0)))</f>
        <v>Passenger LDV</v>
      </c>
      <c r="O10758" s="1" t="str">
        <f t="array" ref="O10758">IF(SUMPRODUCT(MAX(ISNUMBER(SEARCH(Fuel_Rules!$A$6:$A$30,$E10758))*ISNUMBER(SEARCH(Fuel_Rules!$B$6:$B$30,$F10758))*(Fuel_Rules!$A$6:$A$30&lt;&gt;"")))&gt;0,"Plug-in hybrid",IF($G10758="Diesel","Diesel","Gasoline"))</f>
        <v>Gasoline</v>
      </c>
    </row>
    <row r="10759" spans="1:15" ht="15" customHeight="1" x14ac:dyDescent="0.25">
      <c r="A10759" s="1">
        <v>2022</v>
      </c>
      <c r="B10759" s="1" t="s">
        <v>13227</v>
      </c>
      <c r="C10759" s="1" t="s">
        <v>814</v>
      </c>
      <c r="D10759" s="1" t="s">
        <v>13438</v>
      </c>
      <c r="E10759" s="1" t="s">
        <v>647</v>
      </c>
      <c r="F10759" s="1" t="s">
        <v>816</v>
      </c>
      <c r="G10759" s="1" t="s">
        <v>103</v>
      </c>
      <c r="H10759" s="1" t="s">
        <v>437</v>
      </c>
      <c r="I10759" s="1">
        <v>1</v>
      </c>
      <c r="J10759" s="1">
        <v>2023</v>
      </c>
      <c r="K10759" s="1">
        <v>103718</v>
      </c>
      <c r="L10759" s="1">
        <v>0</v>
      </c>
      <c r="M10759" s="1">
        <f t="array" ref="M10759">SUMPRODUCT(MAX(ISNUMBER(SEARCH('Class Rules'!$B$6:$B$85,$E10759))*ISNUMBER(SEARCH('Class Rules'!$C$6:$C$85,$F10759))*'Class Rules'!$A$6:$A$85))</f>
        <v>0</v>
      </c>
      <c r="N10759" s="1" t="str">
        <f t="array" ref="N10759">IF($M10759=0,'Class Rules'!$D$3,INDEX('Class Rules'!$D$6:$D$85,MATCH($M10759,'Class Rules'!$A$6:$A$85,0)))</f>
        <v>Passenger LDV</v>
      </c>
      <c r="O10759" s="1" t="str">
        <f t="array" ref="O10759">IF(SUMPRODUCT(MAX(ISNUMBER(SEARCH(Fuel_Rules!$A$6:$A$30,$E10759))*ISNUMBER(SEARCH(Fuel_Rules!$B$6:$B$30,$F10759))*(Fuel_Rules!$A$6:$A$30&lt;&gt;"")))&gt;0,"Plug-in hybrid",IF($G10759="Diesel","Diesel","Gasoline"))</f>
        <v>Gasoline</v>
      </c>
    </row>
    <row r="10760" spans="1:15" ht="15" customHeight="1" x14ac:dyDescent="0.25">
      <c r="A10760" s="1">
        <v>2022</v>
      </c>
      <c r="B10760" s="1" t="s">
        <v>13227</v>
      </c>
      <c r="C10760" s="1" t="s">
        <v>817</v>
      </c>
      <c r="D10760" s="1" t="s">
        <v>13439</v>
      </c>
      <c r="E10760" s="1" t="s">
        <v>647</v>
      </c>
      <c r="F10760" s="1" t="s">
        <v>819</v>
      </c>
      <c r="G10760" s="1" t="s">
        <v>103</v>
      </c>
      <c r="H10760" s="1" t="s">
        <v>437</v>
      </c>
      <c r="I10760" s="1">
        <v>1</v>
      </c>
      <c r="J10760" s="1">
        <v>2023</v>
      </c>
      <c r="K10760" s="1">
        <v>135076</v>
      </c>
      <c r="L10760" s="1">
        <v>0</v>
      </c>
      <c r="M10760" s="1">
        <f t="array" ref="M10760">SUMPRODUCT(MAX(ISNUMBER(SEARCH('Class Rules'!$B$6:$B$85,$E10760))*ISNUMBER(SEARCH('Class Rules'!$C$6:$C$85,$F10760))*'Class Rules'!$A$6:$A$85))</f>
        <v>0</v>
      </c>
      <c r="N10760" s="1" t="str">
        <f t="array" ref="N10760">IF($M10760=0,'Class Rules'!$D$3,INDEX('Class Rules'!$D$6:$D$85,MATCH($M10760,'Class Rules'!$A$6:$A$85,0)))</f>
        <v>Passenger LDV</v>
      </c>
      <c r="O10760" s="1" t="str">
        <f t="array" ref="O10760">IF(SUMPRODUCT(MAX(ISNUMBER(SEARCH(Fuel_Rules!$A$6:$A$30,$E10760))*ISNUMBER(SEARCH(Fuel_Rules!$B$6:$B$30,$F10760))*(Fuel_Rules!$A$6:$A$30&lt;&gt;"")))&gt;0,"Plug-in hybrid",IF($G10760="Diesel","Diesel","Gasoline"))</f>
        <v>Gasoline</v>
      </c>
    </row>
    <row r="10761" spans="1:15" ht="15" customHeight="1" x14ac:dyDescent="0.25">
      <c r="A10761" s="1">
        <v>2022</v>
      </c>
      <c r="B10761" s="1" t="s">
        <v>13227</v>
      </c>
      <c r="C10761" s="1" t="s">
        <v>817</v>
      </c>
      <c r="D10761" s="1" t="s">
        <v>13440</v>
      </c>
      <c r="E10761" s="1" t="s">
        <v>647</v>
      </c>
      <c r="F10761" s="1" t="s">
        <v>819</v>
      </c>
      <c r="G10761" s="1" t="s">
        <v>103</v>
      </c>
      <c r="H10761" s="1" t="s">
        <v>437</v>
      </c>
      <c r="I10761" s="1">
        <v>1</v>
      </c>
      <c r="J10761" s="1">
        <v>2023</v>
      </c>
      <c r="K10761" s="1">
        <v>124842</v>
      </c>
      <c r="L10761" s="1">
        <v>0</v>
      </c>
      <c r="M10761" s="1">
        <f t="array" ref="M10761">SUMPRODUCT(MAX(ISNUMBER(SEARCH('Class Rules'!$B$6:$B$85,$E10761))*ISNUMBER(SEARCH('Class Rules'!$C$6:$C$85,$F10761))*'Class Rules'!$A$6:$A$85))</f>
        <v>0</v>
      </c>
      <c r="N10761" s="1" t="str">
        <f t="array" ref="N10761">IF($M10761=0,'Class Rules'!$D$3,INDEX('Class Rules'!$D$6:$D$85,MATCH($M10761,'Class Rules'!$A$6:$A$85,0)))</f>
        <v>Passenger LDV</v>
      </c>
      <c r="O10761" s="1" t="str">
        <f t="array" ref="O10761">IF(SUMPRODUCT(MAX(ISNUMBER(SEARCH(Fuel_Rules!$A$6:$A$30,$E10761))*ISNUMBER(SEARCH(Fuel_Rules!$B$6:$B$30,$F10761))*(Fuel_Rules!$A$6:$A$30&lt;&gt;"")))&gt;0,"Plug-in hybrid",IF($G10761="Diesel","Diesel","Gasoline"))</f>
        <v>Gasoline</v>
      </c>
    </row>
    <row r="10762" spans="1:15" ht="15" customHeight="1" x14ac:dyDescent="0.25">
      <c r="A10762" s="1">
        <v>2022</v>
      </c>
      <c r="B10762" s="1" t="s">
        <v>13227</v>
      </c>
      <c r="C10762" s="1" t="s">
        <v>820</v>
      </c>
      <c r="D10762" s="1" t="s">
        <v>13441</v>
      </c>
      <c r="E10762" s="1" t="s">
        <v>647</v>
      </c>
      <c r="F10762" s="1" t="s">
        <v>822</v>
      </c>
      <c r="G10762" s="1" t="s">
        <v>103</v>
      </c>
      <c r="H10762" s="1" t="s">
        <v>437</v>
      </c>
      <c r="I10762" s="1">
        <v>1</v>
      </c>
      <c r="J10762" s="1">
        <v>2023</v>
      </c>
      <c r="K10762" s="1">
        <v>145512</v>
      </c>
      <c r="L10762" s="1">
        <v>0</v>
      </c>
      <c r="M10762" s="1">
        <f t="array" ref="M10762">SUMPRODUCT(MAX(ISNUMBER(SEARCH('Class Rules'!$B$6:$B$85,$E10762))*ISNUMBER(SEARCH('Class Rules'!$C$6:$C$85,$F10762))*'Class Rules'!$A$6:$A$85))</f>
        <v>0</v>
      </c>
      <c r="N10762" s="1" t="str">
        <f t="array" ref="N10762">IF($M10762=0,'Class Rules'!$D$3,INDEX('Class Rules'!$D$6:$D$85,MATCH($M10762,'Class Rules'!$A$6:$A$85,0)))</f>
        <v>Passenger LDV</v>
      </c>
      <c r="O10762" s="1" t="str">
        <f t="array" ref="O10762">IF(SUMPRODUCT(MAX(ISNUMBER(SEARCH(Fuel_Rules!$A$6:$A$30,$E10762))*ISNUMBER(SEARCH(Fuel_Rules!$B$6:$B$30,$F10762))*(Fuel_Rules!$A$6:$A$30&lt;&gt;"")))&gt;0,"Plug-in hybrid",IF($G10762="Diesel","Diesel","Gasoline"))</f>
        <v>Gasoline</v>
      </c>
    </row>
    <row r="10763" spans="1:15" ht="15" customHeight="1" x14ac:dyDescent="0.25">
      <c r="A10763" s="1">
        <v>2022</v>
      </c>
      <c r="B10763" s="1" t="s">
        <v>13227</v>
      </c>
      <c r="C10763" s="1" t="s">
        <v>820</v>
      </c>
      <c r="D10763" s="1" t="s">
        <v>13442</v>
      </c>
      <c r="E10763" s="1" t="s">
        <v>647</v>
      </c>
      <c r="F10763" s="1" t="s">
        <v>822</v>
      </c>
      <c r="G10763" s="1" t="s">
        <v>103</v>
      </c>
      <c r="H10763" s="1" t="s">
        <v>437</v>
      </c>
      <c r="I10763" s="1">
        <v>1</v>
      </c>
      <c r="J10763" s="1">
        <v>2023</v>
      </c>
      <c r="K10763" s="1">
        <v>140408</v>
      </c>
      <c r="L10763" s="1">
        <v>0</v>
      </c>
      <c r="M10763" s="1">
        <f t="array" ref="M10763">SUMPRODUCT(MAX(ISNUMBER(SEARCH('Class Rules'!$B$6:$B$85,$E10763))*ISNUMBER(SEARCH('Class Rules'!$C$6:$C$85,$F10763))*'Class Rules'!$A$6:$A$85))</f>
        <v>0</v>
      </c>
      <c r="N10763" s="1" t="str">
        <f t="array" ref="N10763">IF($M10763=0,'Class Rules'!$D$3,INDEX('Class Rules'!$D$6:$D$85,MATCH($M10763,'Class Rules'!$A$6:$A$85,0)))</f>
        <v>Passenger LDV</v>
      </c>
      <c r="O10763" s="1" t="str">
        <f t="array" ref="O10763">IF(SUMPRODUCT(MAX(ISNUMBER(SEARCH(Fuel_Rules!$A$6:$A$30,$E10763))*ISNUMBER(SEARCH(Fuel_Rules!$B$6:$B$30,$F10763))*(Fuel_Rules!$A$6:$A$30&lt;&gt;"")))&gt;0,"Plug-in hybrid",IF($G10763="Diesel","Diesel","Gasoline"))</f>
        <v>Gasoline</v>
      </c>
    </row>
    <row r="10764" spans="1:15" ht="15" customHeight="1" x14ac:dyDescent="0.25">
      <c r="A10764" s="1">
        <v>2022</v>
      </c>
      <c r="B10764" s="1" t="s">
        <v>13227</v>
      </c>
      <c r="C10764" s="1" t="s">
        <v>823</v>
      </c>
      <c r="D10764" s="1" t="s">
        <v>13443</v>
      </c>
      <c r="E10764" s="1" t="s">
        <v>647</v>
      </c>
      <c r="F10764" s="1" t="s">
        <v>825</v>
      </c>
      <c r="G10764" s="1" t="s">
        <v>103</v>
      </c>
      <c r="H10764" s="1" t="s">
        <v>437</v>
      </c>
      <c r="I10764" s="1">
        <v>1.8</v>
      </c>
      <c r="J10764" s="1">
        <v>2023</v>
      </c>
      <c r="K10764" s="1">
        <v>105557</v>
      </c>
      <c r="L10764" s="1">
        <v>0</v>
      </c>
      <c r="M10764" s="1">
        <f t="array" ref="M10764">SUMPRODUCT(MAX(ISNUMBER(SEARCH('Class Rules'!$B$6:$B$85,$E10764))*ISNUMBER(SEARCH('Class Rules'!$C$6:$C$85,$F10764))*'Class Rules'!$A$6:$A$85))</f>
        <v>0</v>
      </c>
      <c r="N10764" s="1" t="str">
        <f t="array" ref="N10764">IF($M10764=0,'Class Rules'!$D$3,INDEX('Class Rules'!$D$6:$D$85,MATCH($M10764,'Class Rules'!$A$6:$A$85,0)))</f>
        <v>Passenger LDV</v>
      </c>
      <c r="O10764" s="1" t="str">
        <f t="array" ref="O10764">IF(SUMPRODUCT(MAX(ISNUMBER(SEARCH(Fuel_Rules!$A$6:$A$30,$E10764))*ISNUMBER(SEARCH(Fuel_Rules!$B$6:$B$30,$F10764))*(Fuel_Rules!$A$6:$A$30&lt;&gt;"")))&gt;0,"Plug-in hybrid",IF($G10764="Diesel","Diesel","Gasoline"))</f>
        <v>Gasoline</v>
      </c>
    </row>
    <row r="10765" spans="1:15" ht="15" customHeight="1" x14ac:dyDescent="0.25">
      <c r="A10765" s="1">
        <v>2022</v>
      </c>
      <c r="B10765" s="1" t="s">
        <v>13227</v>
      </c>
      <c r="C10765" s="1" t="s">
        <v>823</v>
      </c>
      <c r="D10765" s="1" t="s">
        <v>13444</v>
      </c>
      <c r="E10765" s="1" t="s">
        <v>647</v>
      </c>
      <c r="F10765" s="1" t="s">
        <v>825</v>
      </c>
      <c r="G10765" s="1" t="s">
        <v>103</v>
      </c>
      <c r="H10765" s="1" t="s">
        <v>437</v>
      </c>
      <c r="I10765" s="1">
        <v>1.8</v>
      </c>
      <c r="J10765" s="1">
        <v>2023</v>
      </c>
      <c r="K10765" s="1">
        <v>98866</v>
      </c>
      <c r="L10765" s="1">
        <v>0</v>
      </c>
      <c r="M10765" s="1">
        <f t="array" ref="M10765">SUMPRODUCT(MAX(ISNUMBER(SEARCH('Class Rules'!$B$6:$B$85,$E10765))*ISNUMBER(SEARCH('Class Rules'!$C$6:$C$85,$F10765))*'Class Rules'!$A$6:$A$85))</f>
        <v>0</v>
      </c>
      <c r="N10765" s="1" t="str">
        <f t="array" ref="N10765">IF($M10765=0,'Class Rules'!$D$3,INDEX('Class Rules'!$D$6:$D$85,MATCH($M10765,'Class Rules'!$A$6:$A$85,0)))</f>
        <v>Passenger LDV</v>
      </c>
      <c r="O10765" s="1" t="str">
        <f t="array" ref="O10765">IF(SUMPRODUCT(MAX(ISNUMBER(SEARCH(Fuel_Rules!$A$6:$A$30,$E10765))*ISNUMBER(SEARCH(Fuel_Rules!$B$6:$B$30,$F10765))*(Fuel_Rules!$A$6:$A$30&lt;&gt;"")))&gt;0,"Plug-in hybrid",IF($G10765="Diesel","Diesel","Gasoline"))</f>
        <v>Gasoline</v>
      </c>
    </row>
    <row r="10766" spans="1:15" ht="15" customHeight="1" x14ac:dyDescent="0.25">
      <c r="A10766" s="1">
        <v>2022</v>
      </c>
      <c r="B10766" s="1" t="s">
        <v>13227</v>
      </c>
      <c r="C10766" s="1" t="s">
        <v>826</v>
      </c>
      <c r="D10766" s="1" t="s">
        <v>13445</v>
      </c>
      <c r="E10766" s="1" t="s">
        <v>647</v>
      </c>
      <c r="F10766" s="1" t="s">
        <v>828</v>
      </c>
      <c r="G10766" s="1" t="s">
        <v>105</v>
      </c>
      <c r="H10766" s="1" t="s">
        <v>437</v>
      </c>
      <c r="I10766" s="1">
        <v>2.8</v>
      </c>
      <c r="J10766" s="1">
        <v>2023</v>
      </c>
      <c r="K10766" s="1">
        <v>293258</v>
      </c>
      <c r="L10766" s="1">
        <v>0</v>
      </c>
      <c r="M10766" s="1">
        <f t="array" ref="M10766">SUMPRODUCT(MAX(ISNUMBER(SEARCH('Class Rules'!$B$6:$B$85,$E10766))*ISNUMBER(SEARCH('Class Rules'!$C$6:$C$85,$F10766))*'Class Rules'!$A$6:$A$85))</f>
        <v>15</v>
      </c>
      <c r="N10766" s="1" t="str">
        <f t="array" ref="N10766">IF($M10766=0,'Class Rules'!$D$3,INDEX('Class Rules'!$D$6:$D$85,MATCH($M10766,'Class Rules'!$A$6:$A$85,0)))</f>
        <v>Freight LDV</v>
      </c>
      <c r="O10766" s="1" t="str">
        <f t="array" ref="O10766">IF(SUMPRODUCT(MAX(ISNUMBER(SEARCH(Fuel_Rules!$A$6:$A$30,$E10766))*ISNUMBER(SEARCH(Fuel_Rules!$B$6:$B$30,$F10766))*(Fuel_Rules!$A$6:$A$30&lt;&gt;"")))&gt;0,"Plug-in hybrid",IF($G10766="Diesel","Diesel","Gasoline"))</f>
        <v>Diesel</v>
      </c>
    </row>
    <row r="10767" spans="1:15" ht="15" customHeight="1" x14ac:dyDescent="0.25">
      <c r="A10767" s="1">
        <v>2022</v>
      </c>
      <c r="B10767" s="1" t="s">
        <v>13227</v>
      </c>
      <c r="C10767" s="1" t="s">
        <v>826</v>
      </c>
      <c r="D10767" s="1" t="s">
        <v>13446</v>
      </c>
      <c r="E10767" s="1" t="s">
        <v>647</v>
      </c>
      <c r="F10767" s="1" t="s">
        <v>828</v>
      </c>
      <c r="G10767" s="1" t="s">
        <v>105</v>
      </c>
      <c r="H10767" s="1" t="s">
        <v>437</v>
      </c>
      <c r="I10767" s="1">
        <v>2.8</v>
      </c>
      <c r="J10767" s="1">
        <v>2023</v>
      </c>
      <c r="K10767" s="1">
        <v>263254</v>
      </c>
      <c r="L10767" s="1">
        <v>0</v>
      </c>
      <c r="M10767" s="1">
        <f t="array" ref="M10767">SUMPRODUCT(MAX(ISNUMBER(SEARCH('Class Rules'!$B$6:$B$85,$E10767))*ISNUMBER(SEARCH('Class Rules'!$C$6:$C$85,$F10767))*'Class Rules'!$A$6:$A$85))</f>
        <v>15</v>
      </c>
      <c r="N10767" s="1" t="str">
        <f t="array" ref="N10767">IF($M10767=0,'Class Rules'!$D$3,INDEX('Class Rules'!$D$6:$D$85,MATCH($M10767,'Class Rules'!$A$6:$A$85,0)))</f>
        <v>Freight LDV</v>
      </c>
      <c r="O10767" s="1" t="str">
        <f t="array" ref="O10767">IF(SUMPRODUCT(MAX(ISNUMBER(SEARCH(Fuel_Rules!$A$6:$A$30,$E10767))*ISNUMBER(SEARCH(Fuel_Rules!$B$6:$B$30,$F10767))*(Fuel_Rules!$A$6:$A$30&lt;&gt;"")))&gt;0,"Plug-in hybrid",IF($G10767="Diesel","Diesel","Gasoline"))</f>
        <v>Diesel</v>
      </c>
    </row>
    <row r="10768" spans="1:15" ht="15" customHeight="1" x14ac:dyDescent="0.25">
      <c r="A10768" s="1">
        <v>2022</v>
      </c>
      <c r="B10768" s="1" t="s">
        <v>13227</v>
      </c>
      <c r="C10768" s="1" t="s">
        <v>4328</v>
      </c>
      <c r="D10768" s="1" t="s">
        <v>13447</v>
      </c>
      <c r="E10768" s="1" t="s">
        <v>647</v>
      </c>
      <c r="F10768" s="1" t="s">
        <v>4330</v>
      </c>
      <c r="G10768" s="1" t="s">
        <v>103</v>
      </c>
      <c r="H10768" s="1" t="s">
        <v>437</v>
      </c>
      <c r="I10768" s="1">
        <v>1.4</v>
      </c>
      <c r="J10768" s="1">
        <v>2023</v>
      </c>
      <c r="K10768" s="1">
        <v>161034</v>
      </c>
      <c r="L10768" s="1">
        <v>0</v>
      </c>
      <c r="M10768" s="1">
        <f t="array" ref="M10768">SUMPRODUCT(MAX(ISNUMBER(SEARCH('Class Rules'!$B$6:$B$85,$E10768))*ISNUMBER(SEARCH('Class Rules'!$C$6:$C$85,$F10768))*'Class Rules'!$A$6:$A$85))</f>
        <v>0</v>
      </c>
      <c r="N10768" s="1" t="str">
        <f t="array" ref="N10768">IF($M10768=0,'Class Rules'!$D$3,INDEX('Class Rules'!$D$6:$D$85,MATCH($M10768,'Class Rules'!$A$6:$A$85,0)))</f>
        <v>Passenger LDV</v>
      </c>
      <c r="O10768" s="1" t="str">
        <f t="array" ref="O10768">IF(SUMPRODUCT(MAX(ISNUMBER(SEARCH(Fuel_Rules!$A$6:$A$30,$E10768))*ISNUMBER(SEARCH(Fuel_Rules!$B$6:$B$30,$F10768))*(Fuel_Rules!$A$6:$A$30&lt;&gt;"")))&gt;0,"Plug-in hybrid",IF($G10768="Diesel","Diesel","Gasoline"))</f>
        <v>Gasoline</v>
      </c>
    </row>
    <row r="10769" spans="1:15" ht="15" customHeight="1" x14ac:dyDescent="0.25">
      <c r="A10769" s="1">
        <v>2022</v>
      </c>
      <c r="B10769" s="1" t="s">
        <v>13227</v>
      </c>
      <c r="C10769" s="1" t="s">
        <v>4328</v>
      </c>
      <c r="D10769" s="1" t="s">
        <v>13448</v>
      </c>
      <c r="E10769" s="1" t="s">
        <v>647</v>
      </c>
      <c r="F10769" s="1" t="s">
        <v>4330</v>
      </c>
      <c r="G10769" s="1" t="s">
        <v>103</v>
      </c>
      <c r="H10769" s="1" t="s">
        <v>437</v>
      </c>
      <c r="I10769" s="1">
        <v>1.4</v>
      </c>
      <c r="J10769" s="1">
        <v>2023</v>
      </c>
      <c r="K10769" s="1">
        <v>145525</v>
      </c>
      <c r="L10769" s="1">
        <v>0</v>
      </c>
      <c r="M10769" s="1">
        <f t="array" ref="M10769">SUMPRODUCT(MAX(ISNUMBER(SEARCH('Class Rules'!$B$6:$B$85,$E10769))*ISNUMBER(SEARCH('Class Rules'!$C$6:$C$85,$F10769))*'Class Rules'!$A$6:$A$85))</f>
        <v>0</v>
      </c>
      <c r="N10769" s="1" t="str">
        <f t="array" ref="N10769">IF($M10769=0,'Class Rules'!$D$3,INDEX('Class Rules'!$D$6:$D$85,MATCH($M10769,'Class Rules'!$A$6:$A$85,0)))</f>
        <v>Passenger LDV</v>
      </c>
      <c r="O10769" s="1" t="str">
        <f t="array" ref="O10769">IF(SUMPRODUCT(MAX(ISNUMBER(SEARCH(Fuel_Rules!$A$6:$A$30,$E10769))*ISNUMBER(SEARCH(Fuel_Rules!$B$6:$B$30,$F10769))*(Fuel_Rules!$A$6:$A$30&lt;&gt;"")))&gt;0,"Plug-in hybrid",IF($G10769="Diesel","Diesel","Gasoline"))</f>
        <v>Gasoline</v>
      </c>
    </row>
    <row r="10770" spans="1:15" ht="15" customHeight="1" x14ac:dyDescent="0.25">
      <c r="A10770" s="1">
        <v>2022</v>
      </c>
      <c r="B10770" s="1" t="s">
        <v>13227</v>
      </c>
      <c r="C10770" s="1" t="s">
        <v>4331</v>
      </c>
      <c r="D10770" s="1" t="s">
        <v>13449</v>
      </c>
      <c r="E10770" s="1" t="s">
        <v>647</v>
      </c>
      <c r="F10770" s="1" t="s">
        <v>4333</v>
      </c>
      <c r="G10770" s="1" t="s">
        <v>103</v>
      </c>
      <c r="H10770" s="1" t="s">
        <v>437</v>
      </c>
      <c r="I10770" s="1">
        <v>1.4</v>
      </c>
      <c r="J10770" s="1">
        <v>2023</v>
      </c>
      <c r="K10770" s="1">
        <v>145624</v>
      </c>
      <c r="L10770" s="1">
        <v>0</v>
      </c>
      <c r="M10770" s="1">
        <f t="array" ref="M10770">SUMPRODUCT(MAX(ISNUMBER(SEARCH('Class Rules'!$B$6:$B$85,$E10770))*ISNUMBER(SEARCH('Class Rules'!$C$6:$C$85,$F10770))*'Class Rules'!$A$6:$A$85))</f>
        <v>0</v>
      </c>
      <c r="N10770" s="1" t="str">
        <f t="array" ref="N10770">IF($M10770=0,'Class Rules'!$D$3,INDEX('Class Rules'!$D$6:$D$85,MATCH($M10770,'Class Rules'!$A$6:$A$85,0)))</f>
        <v>Passenger LDV</v>
      </c>
      <c r="O10770" s="1" t="str">
        <f t="array" ref="O10770">IF(SUMPRODUCT(MAX(ISNUMBER(SEARCH(Fuel_Rules!$A$6:$A$30,$E10770))*ISNUMBER(SEARCH(Fuel_Rules!$B$6:$B$30,$F10770))*(Fuel_Rules!$A$6:$A$30&lt;&gt;"")))&gt;0,"Plug-in hybrid",IF($G10770="Diesel","Diesel","Gasoline"))</f>
        <v>Gasoline</v>
      </c>
    </row>
    <row r="10771" spans="1:15" ht="15" customHeight="1" x14ac:dyDescent="0.25">
      <c r="A10771" s="1">
        <v>2022</v>
      </c>
      <c r="B10771" s="1" t="s">
        <v>13227</v>
      </c>
      <c r="C10771" s="1" t="s">
        <v>4331</v>
      </c>
      <c r="D10771" s="1" t="s">
        <v>13450</v>
      </c>
      <c r="E10771" s="1" t="s">
        <v>647</v>
      </c>
      <c r="F10771" s="1" t="s">
        <v>4333</v>
      </c>
      <c r="G10771" s="1" t="s">
        <v>103</v>
      </c>
      <c r="H10771" s="1" t="s">
        <v>437</v>
      </c>
      <c r="I10771" s="1">
        <v>1.4</v>
      </c>
      <c r="J10771" s="1">
        <v>2023</v>
      </c>
      <c r="K10771" s="1">
        <v>134733</v>
      </c>
      <c r="L10771" s="1">
        <v>0</v>
      </c>
      <c r="M10771" s="1">
        <f t="array" ref="M10771">SUMPRODUCT(MAX(ISNUMBER(SEARCH('Class Rules'!$B$6:$B$85,$E10771))*ISNUMBER(SEARCH('Class Rules'!$C$6:$C$85,$F10771))*'Class Rules'!$A$6:$A$85))</f>
        <v>0</v>
      </c>
      <c r="N10771" s="1" t="str">
        <f t="array" ref="N10771">IF($M10771=0,'Class Rules'!$D$3,INDEX('Class Rules'!$D$6:$D$85,MATCH($M10771,'Class Rules'!$A$6:$A$85,0)))</f>
        <v>Passenger LDV</v>
      </c>
      <c r="O10771" s="1" t="str">
        <f t="array" ref="O10771">IF(SUMPRODUCT(MAX(ISNUMBER(SEARCH(Fuel_Rules!$A$6:$A$30,$E10771))*ISNUMBER(SEARCH(Fuel_Rules!$B$6:$B$30,$F10771))*(Fuel_Rules!$A$6:$A$30&lt;&gt;"")))&gt;0,"Plug-in hybrid",IF($G10771="Diesel","Diesel","Gasoline"))</f>
        <v>Gasoline</v>
      </c>
    </row>
    <row r="10772" spans="1:15" ht="15" customHeight="1" x14ac:dyDescent="0.25">
      <c r="A10772" s="1">
        <v>2022</v>
      </c>
      <c r="B10772" s="1" t="s">
        <v>13227</v>
      </c>
      <c r="C10772" s="1" t="s">
        <v>8039</v>
      </c>
      <c r="D10772" s="1" t="s">
        <v>13451</v>
      </c>
      <c r="E10772" s="1" t="s">
        <v>647</v>
      </c>
      <c r="F10772" s="1" t="s">
        <v>8041</v>
      </c>
      <c r="G10772" s="1" t="s">
        <v>103</v>
      </c>
      <c r="H10772" s="1" t="s">
        <v>437</v>
      </c>
      <c r="I10772" s="1">
        <v>1.5</v>
      </c>
      <c r="J10772" s="1">
        <v>2023</v>
      </c>
      <c r="K10772" s="1">
        <v>210944</v>
      </c>
      <c r="L10772" s="1">
        <v>0</v>
      </c>
      <c r="M10772" s="1">
        <f t="array" ref="M10772">SUMPRODUCT(MAX(ISNUMBER(SEARCH('Class Rules'!$B$6:$B$85,$E10772))*ISNUMBER(SEARCH('Class Rules'!$C$6:$C$85,$F10772))*'Class Rules'!$A$6:$A$85))</f>
        <v>0</v>
      </c>
      <c r="N10772" s="1" t="str">
        <f t="array" ref="N10772">IF($M10772=0,'Class Rules'!$D$3,INDEX('Class Rules'!$D$6:$D$85,MATCH($M10772,'Class Rules'!$A$6:$A$85,0)))</f>
        <v>Passenger LDV</v>
      </c>
      <c r="O10772" s="1" t="str">
        <f t="array" ref="O10772">IF(SUMPRODUCT(MAX(ISNUMBER(SEARCH(Fuel_Rules!$A$6:$A$30,$E10772))*ISNUMBER(SEARCH(Fuel_Rules!$B$6:$B$30,$F10772))*(Fuel_Rules!$A$6:$A$30&lt;&gt;"")))&gt;0,"Plug-in hybrid",IF($G10772="Diesel","Diesel","Gasoline"))</f>
        <v>Gasoline</v>
      </c>
    </row>
    <row r="10773" spans="1:15" ht="15" customHeight="1" x14ac:dyDescent="0.25">
      <c r="A10773" s="1">
        <v>2022</v>
      </c>
      <c r="B10773" s="1" t="s">
        <v>13227</v>
      </c>
      <c r="C10773" s="1" t="s">
        <v>842</v>
      </c>
      <c r="D10773" s="1" t="s">
        <v>13452</v>
      </c>
      <c r="E10773" s="1" t="s">
        <v>831</v>
      </c>
      <c r="F10773" s="1" t="s">
        <v>844</v>
      </c>
      <c r="G10773" s="1" t="s">
        <v>103</v>
      </c>
      <c r="H10773" s="1" t="s">
        <v>437</v>
      </c>
      <c r="I10773" s="1">
        <v>1.6</v>
      </c>
      <c r="J10773" s="1">
        <v>2023</v>
      </c>
      <c r="K10773" s="1">
        <v>145547</v>
      </c>
      <c r="L10773" s="1">
        <v>0</v>
      </c>
      <c r="M10773" s="1">
        <f t="array" ref="M10773">SUMPRODUCT(MAX(ISNUMBER(SEARCH('Class Rules'!$B$6:$B$85,$E10773))*ISNUMBER(SEARCH('Class Rules'!$C$6:$C$85,$F10773))*'Class Rules'!$A$6:$A$85))</f>
        <v>0</v>
      </c>
      <c r="N10773" s="1" t="str">
        <f t="array" ref="N10773">IF($M10773=0,'Class Rules'!$D$3,INDEX('Class Rules'!$D$6:$D$85,MATCH($M10773,'Class Rules'!$A$6:$A$85,0)))</f>
        <v>Passenger LDV</v>
      </c>
      <c r="O10773" s="1" t="str">
        <f t="array" ref="O10773">IF(SUMPRODUCT(MAX(ISNUMBER(SEARCH(Fuel_Rules!$A$6:$A$30,$E10773))*ISNUMBER(SEARCH(Fuel_Rules!$B$6:$B$30,$F10773))*(Fuel_Rules!$A$6:$A$30&lt;&gt;"")))&gt;0,"Plug-in hybrid",IF($G10773="Diesel","Diesel","Gasoline"))</f>
        <v>Gasoline</v>
      </c>
    </row>
    <row r="10774" spans="1:15" ht="15" customHeight="1" x14ac:dyDescent="0.25">
      <c r="A10774" s="1">
        <v>2022</v>
      </c>
      <c r="B10774" s="1" t="s">
        <v>13227</v>
      </c>
      <c r="C10774" s="1" t="s">
        <v>842</v>
      </c>
      <c r="D10774" s="1" t="s">
        <v>13453</v>
      </c>
      <c r="E10774" s="1" t="s">
        <v>831</v>
      </c>
      <c r="F10774" s="1" t="s">
        <v>844</v>
      </c>
      <c r="G10774" s="1" t="s">
        <v>103</v>
      </c>
      <c r="H10774" s="1" t="s">
        <v>437</v>
      </c>
      <c r="I10774" s="1">
        <v>1.6</v>
      </c>
      <c r="J10774" s="1">
        <v>2023</v>
      </c>
      <c r="K10774" s="1">
        <v>136217</v>
      </c>
      <c r="L10774" s="1">
        <v>0</v>
      </c>
      <c r="M10774" s="1">
        <f t="array" ref="M10774">SUMPRODUCT(MAX(ISNUMBER(SEARCH('Class Rules'!$B$6:$B$85,$E10774))*ISNUMBER(SEARCH('Class Rules'!$C$6:$C$85,$F10774))*'Class Rules'!$A$6:$A$85))</f>
        <v>0</v>
      </c>
      <c r="N10774" s="1" t="str">
        <f t="array" ref="N10774">IF($M10774=0,'Class Rules'!$D$3,INDEX('Class Rules'!$D$6:$D$85,MATCH($M10774,'Class Rules'!$A$6:$A$85,0)))</f>
        <v>Passenger LDV</v>
      </c>
      <c r="O10774" s="1" t="str">
        <f t="array" ref="O10774">IF(SUMPRODUCT(MAX(ISNUMBER(SEARCH(Fuel_Rules!$A$6:$A$30,$E10774))*ISNUMBER(SEARCH(Fuel_Rules!$B$6:$B$30,$F10774))*(Fuel_Rules!$A$6:$A$30&lt;&gt;"")))&gt;0,"Plug-in hybrid",IF($G10774="Diesel","Diesel","Gasoline"))</f>
        <v>Gasoline</v>
      </c>
    </row>
    <row r="10775" spans="1:15" ht="15" customHeight="1" x14ac:dyDescent="0.25">
      <c r="A10775" s="1">
        <v>2022</v>
      </c>
      <c r="B10775" s="1" t="s">
        <v>13227</v>
      </c>
      <c r="C10775" s="1" t="s">
        <v>848</v>
      </c>
      <c r="D10775" s="1" t="s">
        <v>13454</v>
      </c>
      <c r="E10775" s="1" t="s">
        <v>831</v>
      </c>
      <c r="F10775" s="1" t="s">
        <v>850</v>
      </c>
      <c r="G10775" s="1" t="s">
        <v>103</v>
      </c>
      <c r="H10775" s="1" t="s">
        <v>437</v>
      </c>
      <c r="I10775" s="1">
        <v>1.6</v>
      </c>
      <c r="J10775" s="1">
        <v>2023</v>
      </c>
      <c r="K10775" s="1">
        <v>129865</v>
      </c>
      <c r="L10775" s="1">
        <v>0</v>
      </c>
      <c r="M10775" s="1">
        <f t="array" ref="M10775">SUMPRODUCT(MAX(ISNUMBER(SEARCH('Class Rules'!$B$6:$B$85,$E10775))*ISNUMBER(SEARCH('Class Rules'!$C$6:$C$85,$F10775))*'Class Rules'!$A$6:$A$85))</f>
        <v>0</v>
      </c>
      <c r="N10775" s="1" t="str">
        <f t="array" ref="N10775">IF($M10775=0,'Class Rules'!$D$3,INDEX('Class Rules'!$D$6:$D$85,MATCH($M10775,'Class Rules'!$A$6:$A$85,0)))</f>
        <v>Passenger LDV</v>
      </c>
      <c r="O10775" s="1" t="str">
        <f t="array" ref="O10775">IF(SUMPRODUCT(MAX(ISNUMBER(SEARCH(Fuel_Rules!$A$6:$A$30,$E10775))*ISNUMBER(SEARCH(Fuel_Rules!$B$6:$B$30,$F10775))*(Fuel_Rules!$A$6:$A$30&lt;&gt;"")))&gt;0,"Plug-in hybrid",IF($G10775="Diesel","Diesel","Gasoline"))</f>
        <v>Gasoline</v>
      </c>
    </row>
    <row r="10776" spans="1:15" ht="15" customHeight="1" x14ac:dyDescent="0.25">
      <c r="A10776" s="1">
        <v>2022</v>
      </c>
      <c r="B10776" s="1" t="s">
        <v>13227</v>
      </c>
      <c r="C10776" s="1" t="s">
        <v>848</v>
      </c>
      <c r="D10776" s="1" t="s">
        <v>13455</v>
      </c>
      <c r="E10776" s="1" t="s">
        <v>831</v>
      </c>
      <c r="F10776" s="1" t="s">
        <v>850</v>
      </c>
      <c r="G10776" s="1" t="s">
        <v>103</v>
      </c>
      <c r="H10776" s="1" t="s">
        <v>437</v>
      </c>
      <c r="I10776" s="1">
        <v>1.6</v>
      </c>
      <c r="J10776" s="1">
        <v>2023</v>
      </c>
      <c r="K10776" s="1">
        <v>122041</v>
      </c>
      <c r="L10776" s="1">
        <v>0</v>
      </c>
      <c r="M10776" s="1">
        <f t="array" ref="M10776">SUMPRODUCT(MAX(ISNUMBER(SEARCH('Class Rules'!$B$6:$B$85,$E10776))*ISNUMBER(SEARCH('Class Rules'!$C$6:$C$85,$F10776))*'Class Rules'!$A$6:$A$85))</f>
        <v>0</v>
      </c>
      <c r="N10776" s="1" t="str">
        <f t="array" ref="N10776">IF($M10776=0,'Class Rules'!$D$3,INDEX('Class Rules'!$D$6:$D$85,MATCH($M10776,'Class Rules'!$A$6:$A$85,0)))</f>
        <v>Passenger LDV</v>
      </c>
      <c r="O10776" s="1" t="str">
        <f t="array" ref="O10776">IF(SUMPRODUCT(MAX(ISNUMBER(SEARCH(Fuel_Rules!$A$6:$A$30,$E10776))*ISNUMBER(SEARCH(Fuel_Rules!$B$6:$B$30,$F10776))*(Fuel_Rules!$A$6:$A$30&lt;&gt;"")))&gt;0,"Plug-in hybrid",IF($G10776="Diesel","Diesel","Gasoline"))</f>
        <v>Gasoline</v>
      </c>
    </row>
    <row r="10777" spans="1:15" ht="15" customHeight="1" x14ac:dyDescent="0.25">
      <c r="A10777" s="1">
        <v>2022</v>
      </c>
      <c r="B10777" s="1" t="s">
        <v>13227</v>
      </c>
      <c r="C10777" s="1" t="s">
        <v>851</v>
      </c>
      <c r="D10777" s="1" t="s">
        <v>13456</v>
      </c>
      <c r="E10777" s="1" t="s">
        <v>831</v>
      </c>
      <c r="F10777" s="1" t="s">
        <v>853</v>
      </c>
      <c r="G10777" s="1" t="s">
        <v>103</v>
      </c>
      <c r="H10777" s="1" t="s">
        <v>437</v>
      </c>
      <c r="I10777" s="1">
        <v>1.6</v>
      </c>
      <c r="J10777" s="1">
        <v>2023</v>
      </c>
      <c r="K10777" s="1">
        <v>121105</v>
      </c>
      <c r="L10777" s="1">
        <v>0</v>
      </c>
      <c r="M10777" s="1">
        <f t="array" ref="M10777">SUMPRODUCT(MAX(ISNUMBER(SEARCH('Class Rules'!$B$6:$B$85,$E10777))*ISNUMBER(SEARCH('Class Rules'!$C$6:$C$85,$F10777))*'Class Rules'!$A$6:$A$85))</f>
        <v>0</v>
      </c>
      <c r="N10777" s="1" t="str">
        <f t="array" ref="N10777">IF($M10777=0,'Class Rules'!$D$3,INDEX('Class Rules'!$D$6:$D$85,MATCH($M10777,'Class Rules'!$A$6:$A$85,0)))</f>
        <v>Passenger LDV</v>
      </c>
      <c r="O10777" s="1" t="str">
        <f t="array" ref="O10777">IF(SUMPRODUCT(MAX(ISNUMBER(SEARCH(Fuel_Rules!$A$6:$A$30,$E10777))*ISNUMBER(SEARCH(Fuel_Rules!$B$6:$B$30,$F10777))*(Fuel_Rules!$A$6:$A$30&lt;&gt;"")))&gt;0,"Plug-in hybrid",IF($G10777="Diesel","Diesel","Gasoline"))</f>
        <v>Gasoline</v>
      </c>
    </row>
    <row r="10778" spans="1:15" ht="15" customHeight="1" x14ac:dyDescent="0.25">
      <c r="A10778" s="1">
        <v>2022</v>
      </c>
      <c r="B10778" s="1" t="s">
        <v>13227</v>
      </c>
      <c r="C10778" s="1" t="s">
        <v>851</v>
      </c>
      <c r="D10778" s="1" t="s">
        <v>13457</v>
      </c>
      <c r="E10778" s="1" t="s">
        <v>831</v>
      </c>
      <c r="F10778" s="1" t="s">
        <v>853</v>
      </c>
      <c r="G10778" s="1" t="s">
        <v>103</v>
      </c>
      <c r="H10778" s="1" t="s">
        <v>437</v>
      </c>
      <c r="I10778" s="1">
        <v>1.6</v>
      </c>
      <c r="J10778" s="1">
        <v>2023</v>
      </c>
      <c r="K10778" s="1">
        <v>108737</v>
      </c>
      <c r="L10778" s="1">
        <v>0</v>
      </c>
      <c r="M10778" s="1">
        <f t="array" ref="M10778">SUMPRODUCT(MAX(ISNUMBER(SEARCH('Class Rules'!$B$6:$B$85,$E10778))*ISNUMBER(SEARCH('Class Rules'!$C$6:$C$85,$F10778))*'Class Rules'!$A$6:$A$85))</f>
        <v>0</v>
      </c>
      <c r="N10778" s="1" t="str">
        <f t="array" ref="N10778">IF($M10778=0,'Class Rules'!$D$3,INDEX('Class Rules'!$D$6:$D$85,MATCH($M10778,'Class Rules'!$A$6:$A$85,0)))</f>
        <v>Passenger LDV</v>
      </c>
      <c r="O10778" s="1" t="str">
        <f t="array" ref="O10778">IF(SUMPRODUCT(MAX(ISNUMBER(SEARCH(Fuel_Rules!$A$6:$A$30,$E10778))*ISNUMBER(SEARCH(Fuel_Rules!$B$6:$B$30,$F10778))*(Fuel_Rules!$A$6:$A$30&lt;&gt;"")))&gt;0,"Plug-in hybrid",IF($G10778="Diesel","Diesel","Gasoline"))</f>
        <v>Gasoline</v>
      </c>
    </row>
    <row r="10779" spans="1:15" ht="15" customHeight="1" x14ac:dyDescent="0.25">
      <c r="A10779" s="1">
        <v>2022</v>
      </c>
      <c r="B10779" s="1" t="s">
        <v>13227</v>
      </c>
      <c r="C10779" s="1" t="s">
        <v>869</v>
      </c>
      <c r="D10779" s="1" t="s">
        <v>13458</v>
      </c>
      <c r="E10779" s="1" t="s">
        <v>831</v>
      </c>
      <c r="F10779" s="1" t="s">
        <v>871</v>
      </c>
      <c r="G10779" s="1" t="s">
        <v>103</v>
      </c>
      <c r="H10779" s="1" t="s">
        <v>437</v>
      </c>
      <c r="I10779" s="1">
        <v>1.6</v>
      </c>
      <c r="J10779" s="1">
        <v>2023</v>
      </c>
      <c r="K10779" s="1">
        <v>107211</v>
      </c>
      <c r="L10779" s="1">
        <v>0</v>
      </c>
      <c r="M10779" s="1">
        <f t="array" ref="M10779">SUMPRODUCT(MAX(ISNUMBER(SEARCH('Class Rules'!$B$6:$B$85,$E10779))*ISNUMBER(SEARCH('Class Rules'!$C$6:$C$85,$F10779))*'Class Rules'!$A$6:$A$85))</f>
        <v>0</v>
      </c>
      <c r="N10779" s="1" t="str">
        <f t="array" ref="N10779">IF($M10779=0,'Class Rules'!$D$3,INDEX('Class Rules'!$D$6:$D$85,MATCH($M10779,'Class Rules'!$A$6:$A$85,0)))</f>
        <v>Passenger LDV</v>
      </c>
      <c r="O10779" s="1" t="str">
        <f t="array" ref="O10779">IF(SUMPRODUCT(MAX(ISNUMBER(SEARCH(Fuel_Rules!$A$6:$A$30,$E10779))*ISNUMBER(SEARCH(Fuel_Rules!$B$6:$B$30,$F10779))*(Fuel_Rules!$A$6:$A$30&lt;&gt;"")))&gt;0,"Plug-in hybrid",IF($G10779="Diesel","Diesel","Gasoline"))</f>
        <v>Gasoline</v>
      </c>
    </row>
    <row r="10780" spans="1:15" ht="15" customHeight="1" x14ac:dyDescent="0.25">
      <c r="A10780" s="1">
        <v>2022</v>
      </c>
      <c r="B10780" s="1" t="s">
        <v>13227</v>
      </c>
      <c r="C10780" s="1" t="s">
        <v>869</v>
      </c>
      <c r="D10780" s="1" t="s">
        <v>13459</v>
      </c>
      <c r="E10780" s="1" t="s">
        <v>831</v>
      </c>
      <c r="F10780" s="1" t="s">
        <v>871</v>
      </c>
      <c r="G10780" s="1" t="s">
        <v>103</v>
      </c>
      <c r="H10780" s="1" t="s">
        <v>437</v>
      </c>
      <c r="I10780" s="1">
        <v>1.6</v>
      </c>
      <c r="J10780" s="1">
        <v>2023</v>
      </c>
      <c r="K10780" s="1">
        <v>97082</v>
      </c>
      <c r="L10780" s="1">
        <v>0</v>
      </c>
      <c r="M10780" s="1">
        <f t="array" ref="M10780">SUMPRODUCT(MAX(ISNUMBER(SEARCH('Class Rules'!$B$6:$B$85,$E10780))*ISNUMBER(SEARCH('Class Rules'!$C$6:$C$85,$F10780))*'Class Rules'!$A$6:$A$85))</f>
        <v>0</v>
      </c>
      <c r="N10780" s="1" t="str">
        <f t="array" ref="N10780">IF($M10780=0,'Class Rules'!$D$3,INDEX('Class Rules'!$D$6:$D$85,MATCH($M10780,'Class Rules'!$A$6:$A$85,0)))</f>
        <v>Passenger LDV</v>
      </c>
      <c r="O10780" s="1" t="str">
        <f t="array" ref="O10780">IF(SUMPRODUCT(MAX(ISNUMBER(SEARCH(Fuel_Rules!$A$6:$A$30,$E10780))*ISNUMBER(SEARCH(Fuel_Rules!$B$6:$B$30,$F10780))*(Fuel_Rules!$A$6:$A$30&lt;&gt;"")))&gt;0,"Plug-in hybrid",IF($G10780="Diesel","Diesel","Gasoline"))</f>
        <v>Gasoline</v>
      </c>
    </row>
    <row r="10781" spans="1:15" ht="15" customHeight="1" x14ac:dyDescent="0.25">
      <c r="A10781" s="1">
        <v>2022</v>
      </c>
      <c r="B10781" s="1" t="s">
        <v>13227</v>
      </c>
      <c r="C10781" s="1" t="s">
        <v>881</v>
      </c>
      <c r="D10781" s="1" t="s">
        <v>13460</v>
      </c>
      <c r="E10781" s="1" t="s">
        <v>831</v>
      </c>
      <c r="F10781" s="1" t="s">
        <v>883</v>
      </c>
      <c r="G10781" s="1" t="s">
        <v>103</v>
      </c>
      <c r="H10781" s="1" t="s">
        <v>437</v>
      </c>
      <c r="I10781" s="1">
        <v>1.6</v>
      </c>
      <c r="J10781" s="1">
        <v>2023</v>
      </c>
      <c r="K10781" s="1">
        <v>117054</v>
      </c>
      <c r="L10781" s="1">
        <v>0</v>
      </c>
      <c r="M10781" s="1">
        <f t="array" ref="M10781">SUMPRODUCT(MAX(ISNUMBER(SEARCH('Class Rules'!$B$6:$B$85,$E10781))*ISNUMBER(SEARCH('Class Rules'!$C$6:$C$85,$F10781))*'Class Rules'!$A$6:$A$85))</f>
        <v>0</v>
      </c>
      <c r="N10781" s="1" t="str">
        <f t="array" ref="N10781">IF($M10781=0,'Class Rules'!$D$3,INDEX('Class Rules'!$D$6:$D$85,MATCH($M10781,'Class Rules'!$A$6:$A$85,0)))</f>
        <v>Passenger LDV</v>
      </c>
      <c r="O10781" s="1" t="str">
        <f t="array" ref="O10781">IF(SUMPRODUCT(MAX(ISNUMBER(SEARCH(Fuel_Rules!$A$6:$A$30,$E10781))*ISNUMBER(SEARCH(Fuel_Rules!$B$6:$B$30,$F10781))*(Fuel_Rules!$A$6:$A$30&lt;&gt;"")))&gt;0,"Plug-in hybrid",IF($G10781="Diesel","Diesel","Gasoline"))</f>
        <v>Gasoline</v>
      </c>
    </row>
    <row r="10782" spans="1:15" ht="15" customHeight="1" x14ac:dyDescent="0.25">
      <c r="A10782" s="1">
        <v>2022</v>
      </c>
      <c r="B10782" s="1" t="s">
        <v>13227</v>
      </c>
      <c r="C10782" s="1" t="s">
        <v>881</v>
      </c>
      <c r="D10782" s="1" t="s">
        <v>13461</v>
      </c>
      <c r="E10782" s="1" t="s">
        <v>831</v>
      </c>
      <c r="F10782" s="1" t="s">
        <v>883</v>
      </c>
      <c r="G10782" s="1" t="s">
        <v>103</v>
      </c>
      <c r="H10782" s="1" t="s">
        <v>437</v>
      </c>
      <c r="I10782" s="1">
        <v>1.6</v>
      </c>
      <c r="J10782" s="1">
        <v>2023</v>
      </c>
      <c r="K10782" s="1">
        <v>105261</v>
      </c>
      <c r="L10782" s="1">
        <v>0</v>
      </c>
      <c r="M10782" s="1">
        <f t="array" ref="M10782">SUMPRODUCT(MAX(ISNUMBER(SEARCH('Class Rules'!$B$6:$B$85,$E10782))*ISNUMBER(SEARCH('Class Rules'!$C$6:$C$85,$F10782))*'Class Rules'!$A$6:$A$85))</f>
        <v>0</v>
      </c>
      <c r="N10782" s="1" t="str">
        <f t="array" ref="N10782">IF($M10782=0,'Class Rules'!$D$3,INDEX('Class Rules'!$D$6:$D$85,MATCH($M10782,'Class Rules'!$A$6:$A$85,0)))</f>
        <v>Passenger LDV</v>
      </c>
      <c r="O10782" s="1" t="str">
        <f t="array" ref="O10782">IF(SUMPRODUCT(MAX(ISNUMBER(SEARCH(Fuel_Rules!$A$6:$A$30,$E10782))*ISNUMBER(SEARCH(Fuel_Rules!$B$6:$B$30,$F10782))*(Fuel_Rules!$A$6:$A$30&lt;&gt;"")))&gt;0,"Plug-in hybrid",IF($G10782="Diesel","Diesel","Gasoline"))</f>
        <v>Gasoline</v>
      </c>
    </row>
    <row r="10783" spans="1:15" ht="15" customHeight="1" x14ac:dyDescent="0.25">
      <c r="A10783" s="1">
        <v>2022</v>
      </c>
      <c r="B10783" s="1" t="s">
        <v>13227</v>
      </c>
      <c r="C10783" s="1" t="s">
        <v>4351</v>
      </c>
      <c r="D10783" s="1" t="s">
        <v>13462</v>
      </c>
      <c r="E10783" s="1" t="s">
        <v>831</v>
      </c>
      <c r="F10783" s="1" t="s">
        <v>4353</v>
      </c>
      <c r="G10783" s="1" t="s">
        <v>105</v>
      </c>
      <c r="H10783" s="1" t="s">
        <v>298</v>
      </c>
      <c r="I10783" s="1">
        <v>1.5</v>
      </c>
      <c r="J10783" s="1">
        <v>2023</v>
      </c>
      <c r="K10783" s="1">
        <v>168275</v>
      </c>
      <c r="L10783" s="1">
        <v>0</v>
      </c>
      <c r="M10783" s="1">
        <f t="array" ref="M10783">SUMPRODUCT(MAX(ISNUMBER(SEARCH('Class Rules'!$B$6:$B$85,$E10783))*ISNUMBER(SEARCH('Class Rules'!$C$6:$C$85,$F10783))*'Class Rules'!$A$6:$A$85))</f>
        <v>31</v>
      </c>
      <c r="N10783" s="1" t="str">
        <f t="array" ref="N10783">IF($M10783=0,'Class Rules'!$D$3,INDEX('Class Rules'!$D$6:$D$85,MATCH($M10783,'Class Rules'!$A$6:$A$85,0)))</f>
        <v>Freight LDV</v>
      </c>
      <c r="O10783" s="1" t="str">
        <f t="array" ref="O10783">IF(SUMPRODUCT(MAX(ISNUMBER(SEARCH(Fuel_Rules!$A$6:$A$30,$E10783))*ISNUMBER(SEARCH(Fuel_Rules!$B$6:$B$30,$F10783))*(Fuel_Rules!$A$6:$A$30&lt;&gt;"")))&gt;0,"Plug-in hybrid",IF($G10783="Diesel","Diesel","Gasoline"))</f>
        <v>Diesel</v>
      </c>
    </row>
    <row r="10784" spans="1:15" ht="15" customHeight="1" x14ac:dyDescent="0.25">
      <c r="A10784" s="1">
        <v>2022</v>
      </c>
      <c r="B10784" s="1" t="s">
        <v>13227</v>
      </c>
      <c r="C10784" s="1" t="s">
        <v>4351</v>
      </c>
      <c r="D10784" s="1" t="s">
        <v>13463</v>
      </c>
      <c r="E10784" s="1" t="s">
        <v>831</v>
      </c>
      <c r="F10784" s="1" t="s">
        <v>4353</v>
      </c>
      <c r="G10784" s="1" t="s">
        <v>105</v>
      </c>
      <c r="H10784" s="1" t="s">
        <v>298</v>
      </c>
      <c r="I10784" s="1">
        <v>1.5</v>
      </c>
      <c r="J10784" s="1">
        <v>2023</v>
      </c>
      <c r="K10784" s="1">
        <v>153824</v>
      </c>
      <c r="L10784" s="1">
        <v>0</v>
      </c>
      <c r="M10784" s="1">
        <f t="array" ref="M10784">SUMPRODUCT(MAX(ISNUMBER(SEARCH('Class Rules'!$B$6:$B$85,$E10784))*ISNUMBER(SEARCH('Class Rules'!$C$6:$C$85,$F10784))*'Class Rules'!$A$6:$A$85))</f>
        <v>31</v>
      </c>
      <c r="N10784" s="1" t="str">
        <f t="array" ref="N10784">IF($M10784=0,'Class Rules'!$D$3,INDEX('Class Rules'!$D$6:$D$85,MATCH($M10784,'Class Rules'!$A$6:$A$85,0)))</f>
        <v>Freight LDV</v>
      </c>
      <c r="O10784" s="1" t="str">
        <f t="array" ref="O10784">IF(SUMPRODUCT(MAX(ISNUMBER(SEARCH(Fuel_Rules!$A$6:$A$30,$E10784))*ISNUMBER(SEARCH(Fuel_Rules!$B$6:$B$30,$F10784))*(Fuel_Rules!$A$6:$A$30&lt;&gt;"")))&gt;0,"Plug-in hybrid",IF($G10784="Diesel","Diesel","Gasoline"))</f>
        <v>Diesel</v>
      </c>
    </row>
    <row r="10785" spans="1:15" ht="15" customHeight="1" x14ac:dyDescent="0.25">
      <c r="A10785" s="1">
        <v>2022</v>
      </c>
      <c r="B10785" s="1" t="s">
        <v>13227</v>
      </c>
      <c r="C10785" s="1" t="s">
        <v>4354</v>
      </c>
      <c r="D10785" s="1" t="s">
        <v>13464</v>
      </c>
      <c r="E10785" s="1" t="s">
        <v>831</v>
      </c>
      <c r="F10785" s="1" t="s">
        <v>4356</v>
      </c>
      <c r="G10785" s="1" t="s">
        <v>105</v>
      </c>
      <c r="H10785" s="1" t="s">
        <v>298</v>
      </c>
      <c r="I10785" s="1">
        <v>1.5</v>
      </c>
      <c r="J10785" s="1">
        <v>2023</v>
      </c>
      <c r="K10785" s="1">
        <v>175161</v>
      </c>
      <c r="L10785" s="1">
        <v>0</v>
      </c>
      <c r="M10785" s="1">
        <f t="array" ref="M10785">SUMPRODUCT(MAX(ISNUMBER(SEARCH('Class Rules'!$B$6:$B$85,$E10785))*ISNUMBER(SEARCH('Class Rules'!$C$6:$C$85,$F10785))*'Class Rules'!$A$6:$A$85))</f>
        <v>0</v>
      </c>
      <c r="N10785" s="1" t="str">
        <f t="array" ref="N10785">IF($M10785=0,'Class Rules'!$D$3,INDEX('Class Rules'!$D$6:$D$85,MATCH($M10785,'Class Rules'!$A$6:$A$85,0)))</f>
        <v>Passenger LDV</v>
      </c>
      <c r="O10785" s="1" t="str">
        <f t="array" ref="O10785">IF(SUMPRODUCT(MAX(ISNUMBER(SEARCH(Fuel_Rules!$A$6:$A$30,$E10785))*ISNUMBER(SEARCH(Fuel_Rules!$B$6:$B$30,$F10785))*(Fuel_Rules!$A$6:$A$30&lt;&gt;"")))&gt;0,"Plug-in hybrid",IF($G10785="Diesel","Diesel","Gasoline"))</f>
        <v>Diesel</v>
      </c>
    </row>
    <row r="10786" spans="1:15" ht="15" customHeight="1" x14ac:dyDescent="0.25">
      <c r="A10786" s="1">
        <v>2022</v>
      </c>
      <c r="B10786" s="1" t="s">
        <v>13227</v>
      </c>
      <c r="C10786" s="1" t="s">
        <v>4354</v>
      </c>
      <c r="D10786" s="1" t="s">
        <v>13465</v>
      </c>
      <c r="E10786" s="1" t="s">
        <v>831</v>
      </c>
      <c r="F10786" s="1" t="s">
        <v>4356</v>
      </c>
      <c r="G10786" s="1" t="s">
        <v>105</v>
      </c>
      <c r="H10786" s="1" t="s">
        <v>298</v>
      </c>
      <c r="I10786" s="1">
        <v>1.5</v>
      </c>
      <c r="J10786" s="1">
        <v>2023</v>
      </c>
      <c r="K10786" s="1">
        <v>164274</v>
      </c>
      <c r="L10786" s="1">
        <v>0</v>
      </c>
      <c r="M10786" s="1">
        <f t="array" ref="M10786">SUMPRODUCT(MAX(ISNUMBER(SEARCH('Class Rules'!$B$6:$B$85,$E10786))*ISNUMBER(SEARCH('Class Rules'!$C$6:$C$85,$F10786))*'Class Rules'!$A$6:$A$85))</f>
        <v>0</v>
      </c>
      <c r="N10786" s="1" t="str">
        <f t="array" ref="N10786">IF($M10786=0,'Class Rules'!$D$3,INDEX('Class Rules'!$D$6:$D$85,MATCH($M10786,'Class Rules'!$A$6:$A$85,0)))</f>
        <v>Passenger LDV</v>
      </c>
      <c r="O10786" s="1" t="str">
        <f t="array" ref="O10786">IF(SUMPRODUCT(MAX(ISNUMBER(SEARCH(Fuel_Rules!$A$6:$A$30,$E10786))*ISNUMBER(SEARCH(Fuel_Rules!$B$6:$B$30,$F10786))*(Fuel_Rules!$A$6:$A$30&lt;&gt;"")))&gt;0,"Plug-in hybrid",IF($G10786="Diesel","Diesel","Gasoline"))</f>
        <v>Diesel</v>
      </c>
    </row>
    <row r="10787" spans="1:15" ht="15" customHeight="1" x14ac:dyDescent="0.25">
      <c r="A10787" s="1">
        <v>2022</v>
      </c>
      <c r="B10787" s="1" t="s">
        <v>13227</v>
      </c>
      <c r="C10787" s="1" t="s">
        <v>5341</v>
      </c>
      <c r="D10787" s="1" t="s">
        <v>13466</v>
      </c>
      <c r="E10787" s="1" t="s">
        <v>831</v>
      </c>
      <c r="F10787" s="1" t="s">
        <v>5343</v>
      </c>
      <c r="G10787" s="1" t="s">
        <v>105</v>
      </c>
      <c r="H10787" s="1" t="s">
        <v>298</v>
      </c>
      <c r="I10787" s="1">
        <v>2.2000000000000002</v>
      </c>
      <c r="J10787" s="1">
        <v>2023</v>
      </c>
      <c r="K10787" s="1">
        <v>212814</v>
      </c>
      <c r="L10787" s="1">
        <v>0</v>
      </c>
      <c r="M10787" s="1">
        <f t="array" ref="M10787">SUMPRODUCT(MAX(ISNUMBER(SEARCH('Class Rules'!$B$6:$B$85,$E10787))*ISNUMBER(SEARCH('Class Rules'!$C$6:$C$85,$F10787))*'Class Rules'!$A$6:$A$85))</f>
        <v>30</v>
      </c>
      <c r="N10787" s="1" t="str">
        <f t="array" ref="N10787">IF($M10787=0,'Class Rules'!$D$3,INDEX('Class Rules'!$D$6:$D$85,MATCH($M10787,'Class Rules'!$A$6:$A$85,0)))</f>
        <v>Freight LDV</v>
      </c>
      <c r="O10787" s="1" t="str">
        <f t="array" ref="O10787">IF(SUMPRODUCT(MAX(ISNUMBER(SEARCH(Fuel_Rules!$A$6:$A$30,$E10787))*ISNUMBER(SEARCH(Fuel_Rules!$B$6:$B$30,$F10787))*(Fuel_Rules!$A$6:$A$30&lt;&gt;"")))&gt;0,"Plug-in hybrid",IF($G10787="Diesel","Diesel","Gasoline"))</f>
        <v>Diesel</v>
      </c>
    </row>
    <row r="10788" spans="1:15" ht="15" customHeight="1" x14ac:dyDescent="0.25">
      <c r="A10788" s="1">
        <v>2022</v>
      </c>
      <c r="B10788" s="1" t="s">
        <v>13227</v>
      </c>
      <c r="C10788" s="1" t="s">
        <v>5341</v>
      </c>
      <c r="D10788" s="1" t="s">
        <v>13467</v>
      </c>
      <c r="E10788" s="1" t="s">
        <v>831</v>
      </c>
      <c r="F10788" s="1" t="s">
        <v>5343</v>
      </c>
      <c r="G10788" s="1" t="s">
        <v>105</v>
      </c>
      <c r="H10788" s="1" t="s">
        <v>298</v>
      </c>
      <c r="I10788" s="1">
        <v>2.2000000000000002</v>
      </c>
      <c r="J10788" s="1">
        <v>2023</v>
      </c>
      <c r="K10788" s="1">
        <v>202174</v>
      </c>
      <c r="L10788" s="1">
        <v>0</v>
      </c>
      <c r="M10788" s="1">
        <f t="array" ref="M10788">SUMPRODUCT(MAX(ISNUMBER(SEARCH('Class Rules'!$B$6:$B$85,$E10788))*ISNUMBER(SEARCH('Class Rules'!$C$6:$C$85,$F10788))*'Class Rules'!$A$6:$A$85))</f>
        <v>30</v>
      </c>
      <c r="N10788" s="1" t="str">
        <f t="array" ref="N10788">IF($M10788=0,'Class Rules'!$D$3,INDEX('Class Rules'!$D$6:$D$85,MATCH($M10788,'Class Rules'!$A$6:$A$85,0)))</f>
        <v>Freight LDV</v>
      </c>
      <c r="O10788" s="1" t="str">
        <f t="array" ref="O10788">IF(SUMPRODUCT(MAX(ISNUMBER(SEARCH(Fuel_Rules!$A$6:$A$30,$E10788))*ISNUMBER(SEARCH(Fuel_Rules!$B$6:$B$30,$F10788))*(Fuel_Rules!$A$6:$A$30&lt;&gt;"")))&gt;0,"Plug-in hybrid",IF($G10788="Diesel","Diesel","Gasoline"))</f>
        <v>Diesel</v>
      </c>
    </row>
    <row r="10789" spans="1:15" ht="15" customHeight="1" x14ac:dyDescent="0.25">
      <c r="A10789" s="1">
        <v>2022</v>
      </c>
      <c r="B10789" s="1" t="s">
        <v>13227</v>
      </c>
      <c r="C10789" s="1" t="s">
        <v>5344</v>
      </c>
      <c r="D10789" s="1" t="s">
        <v>13468</v>
      </c>
      <c r="E10789" s="1" t="s">
        <v>831</v>
      </c>
      <c r="F10789" s="1" t="s">
        <v>5346</v>
      </c>
      <c r="G10789" s="1" t="s">
        <v>105</v>
      </c>
      <c r="H10789" s="1" t="s">
        <v>298</v>
      </c>
      <c r="I10789" s="1">
        <v>2.2000000000000002</v>
      </c>
      <c r="J10789" s="1">
        <v>2023</v>
      </c>
      <c r="K10789" s="1">
        <v>203416</v>
      </c>
      <c r="L10789" s="1">
        <v>0</v>
      </c>
      <c r="M10789" s="1">
        <f t="array" ref="M10789">SUMPRODUCT(MAX(ISNUMBER(SEARCH('Class Rules'!$B$6:$B$85,$E10789))*ISNUMBER(SEARCH('Class Rules'!$C$6:$C$85,$F10789))*'Class Rules'!$A$6:$A$85))</f>
        <v>31</v>
      </c>
      <c r="N10789" s="1" t="str">
        <f t="array" ref="N10789">IF($M10789=0,'Class Rules'!$D$3,INDEX('Class Rules'!$D$6:$D$85,MATCH($M10789,'Class Rules'!$A$6:$A$85,0)))</f>
        <v>Freight LDV</v>
      </c>
      <c r="O10789" s="1" t="str">
        <f t="array" ref="O10789">IF(SUMPRODUCT(MAX(ISNUMBER(SEARCH(Fuel_Rules!$A$6:$A$30,$E10789))*ISNUMBER(SEARCH(Fuel_Rules!$B$6:$B$30,$F10789))*(Fuel_Rules!$A$6:$A$30&lt;&gt;"")))&gt;0,"Plug-in hybrid",IF($G10789="Diesel","Diesel","Gasoline"))</f>
        <v>Diesel</v>
      </c>
    </row>
    <row r="10790" spans="1:15" ht="15" customHeight="1" x14ac:dyDescent="0.25">
      <c r="A10790" s="1">
        <v>2022</v>
      </c>
      <c r="B10790" s="1" t="s">
        <v>13227</v>
      </c>
      <c r="C10790" s="1" t="s">
        <v>5347</v>
      </c>
      <c r="D10790" s="1" t="s">
        <v>13469</v>
      </c>
      <c r="E10790" s="1" t="s">
        <v>831</v>
      </c>
      <c r="F10790" s="1" t="s">
        <v>5349</v>
      </c>
      <c r="G10790" s="1" t="s">
        <v>103</v>
      </c>
      <c r="H10790" s="1" t="s">
        <v>437</v>
      </c>
      <c r="I10790" s="1">
        <v>1.6</v>
      </c>
      <c r="J10790" s="1">
        <v>2023</v>
      </c>
      <c r="K10790" s="1">
        <v>132988</v>
      </c>
      <c r="L10790" s="1">
        <v>0</v>
      </c>
      <c r="M10790" s="1">
        <f t="array" ref="M10790">SUMPRODUCT(MAX(ISNUMBER(SEARCH('Class Rules'!$B$6:$B$85,$E10790))*ISNUMBER(SEARCH('Class Rules'!$C$6:$C$85,$F10790))*'Class Rules'!$A$6:$A$85))</f>
        <v>0</v>
      </c>
      <c r="N10790" s="1" t="str">
        <f t="array" ref="N10790">IF($M10790=0,'Class Rules'!$D$3,INDEX('Class Rules'!$D$6:$D$85,MATCH($M10790,'Class Rules'!$A$6:$A$85,0)))</f>
        <v>Passenger LDV</v>
      </c>
      <c r="O10790" s="1" t="str">
        <f t="array" ref="O10790">IF(SUMPRODUCT(MAX(ISNUMBER(SEARCH(Fuel_Rules!$A$6:$A$30,$E10790))*ISNUMBER(SEARCH(Fuel_Rules!$B$6:$B$30,$F10790))*(Fuel_Rules!$A$6:$A$30&lt;&gt;"")))&gt;0,"Plug-in hybrid",IF($G10790="Diesel","Diesel","Gasoline"))</f>
        <v>Gasoline</v>
      </c>
    </row>
    <row r="10791" spans="1:15" ht="15" customHeight="1" x14ac:dyDescent="0.25">
      <c r="A10791" s="1">
        <v>2022</v>
      </c>
      <c r="B10791" s="1" t="s">
        <v>13227</v>
      </c>
      <c r="C10791" s="1" t="s">
        <v>5347</v>
      </c>
      <c r="D10791" s="1" t="s">
        <v>13470</v>
      </c>
      <c r="E10791" s="1" t="s">
        <v>831</v>
      </c>
      <c r="F10791" s="1" t="s">
        <v>5349</v>
      </c>
      <c r="G10791" s="1" t="s">
        <v>103</v>
      </c>
      <c r="H10791" s="1" t="s">
        <v>437</v>
      </c>
      <c r="I10791" s="1">
        <v>1.6</v>
      </c>
      <c r="J10791" s="1">
        <v>2023</v>
      </c>
      <c r="K10791" s="1">
        <v>124936</v>
      </c>
      <c r="L10791" s="1">
        <v>0</v>
      </c>
      <c r="M10791" s="1">
        <f t="array" ref="M10791">SUMPRODUCT(MAX(ISNUMBER(SEARCH('Class Rules'!$B$6:$B$85,$E10791))*ISNUMBER(SEARCH('Class Rules'!$C$6:$C$85,$F10791))*'Class Rules'!$A$6:$A$85))</f>
        <v>0</v>
      </c>
      <c r="N10791" s="1" t="str">
        <f t="array" ref="N10791">IF($M10791=0,'Class Rules'!$D$3,INDEX('Class Rules'!$D$6:$D$85,MATCH($M10791,'Class Rules'!$A$6:$A$85,0)))</f>
        <v>Passenger LDV</v>
      </c>
      <c r="O10791" s="1" t="str">
        <f t="array" ref="O10791">IF(SUMPRODUCT(MAX(ISNUMBER(SEARCH(Fuel_Rules!$A$6:$A$30,$E10791))*ISNUMBER(SEARCH(Fuel_Rules!$B$6:$B$30,$F10791))*(Fuel_Rules!$A$6:$A$30&lt;&gt;"")))&gt;0,"Plug-in hybrid",IF($G10791="Diesel","Diesel","Gasoline"))</f>
        <v>Gasoline</v>
      </c>
    </row>
    <row r="10792" spans="1:15" ht="15" customHeight="1" x14ac:dyDescent="0.25">
      <c r="A10792" s="1">
        <v>2022</v>
      </c>
      <c r="B10792" s="1" t="s">
        <v>13227</v>
      </c>
      <c r="C10792" s="1" t="s">
        <v>11263</v>
      </c>
      <c r="D10792" s="1" t="s">
        <v>13471</v>
      </c>
      <c r="E10792" s="1" t="s">
        <v>831</v>
      </c>
      <c r="F10792" s="1" t="s">
        <v>11265</v>
      </c>
      <c r="G10792" s="1" t="s">
        <v>103</v>
      </c>
      <c r="H10792" s="1" t="s">
        <v>298</v>
      </c>
      <c r="I10792" s="1">
        <v>1</v>
      </c>
      <c r="J10792" s="1">
        <v>2023</v>
      </c>
      <c r="K10792" s="1">
        <v>69957</v>
      </c>
      <c r="L10792" s="1">
        <v>0</v>
      </c>
      <c r="M10792" s="1">
        <f t="array" ref="M10792">SUMPRODUCT(MAX(ISNUMBER(SEARCH('Class Rules'!$B$6:$B$85,$E10792))*ISNUMBER(SEARCH('Class Rules'!$C$6:$C$85,$F10792))*'Class Rules'!$A$6:$A$85))</f>
        <v>0</v>
      </c>
      <c r="N10792" s="1" t="str">
        <f t="array" ref="N10792">IF($M10792=0,'Class Rules'!$D$3,INDEX('Class Rules'!$D$6:$D$85,MATCH($M10792,'Class Rules'!$A$6:$A$85,0)))</f>
        <v>Passenger LDV</v>
      </c>
      <c r="O10792" s="1" t="str">
        <f t="array" ref="O10792">IF(SUMPRODUCT(MAX(ISNUMBER(SEARCH(Fuel_Rules!$A$6:$A$30,$E10792))*ISNUMBER(SEARCH(Fuel_Rules!$B$6:$B$30,$F10792))*(Fuel_Rules!$A$6:$A$30&lt;&gt;"")))&gt;0,"Plug-in hybrid",IF($G10792="Diesel","Diesel","Gasoline"))</f>
        <v>Gasoline</v>
      </c>
    </row>
    <row r="10793" spans="1:15" ht="15" customHeight="1" x14ac:dyDescent="0.25">
      <c r="A10793" s="1">
        <v>2022</v>
      </c>
      <c r="B10793" s="1" t="s">
        <v>13227</v>
      </c>
      <c r="C10793" s="1" t="s">
        <v>11263</v>
      </c>
      <c r="D10793" s="1" t="s">
        <v>13472</v>
      </c>
      <c r="E10793" s="1" t="s">
        <v>831</v>
      </c>
      <c r="F10793" s="1" t="s">
        <v>11265</v>
      </c>
      <c r="G10793" s="1" t="s">
        <v>103</v>
      </c>
      <c r="H10793" s="1" t="s">
        <v>298</v>
      </c>
      <c r="I10793" s="1">
        <v>1</v>
      </c>
      <c r="J10793" s="1">
        <v>2023</v>
      </c>
      <c r="K10793" s="1">
        <v>65524</v>
      </c>
      <c r="L10793" s="1">
        <v>0</v>
      </c>
      <c r="M10793" s="1">
        <f t="array" ref="M10793">SUMPRODUCT(MAX(ISNUMBER(SEARCH('Class Rules'!$B$6:$B$85,$E10793))*ISNUMBER(SEARCH('Class Rules'!$C$6:$C$85,$F10793))*'Class Rules'!$A$6:$A$85))</f>
        <v>0</v>
      </c>
      <c r="N10793" s="1" t="str">
        <f t="array" ref="N10793">IF($M10793=0,'Class Rules'!$D$3,INDEX('Class Rules'!$D$6:$D$85,MATCH($M10793,'Class Rules'!$A$6:$A$85,0)))</f>
        <v>Passenger LDV</v>
      </c>
      <c r="O10793" s="1" t="str">
        <f t="array" ref="O10793">IF(SUMPRODUCT(MAX(ISNUMBER(SEARCH(Fuel_Rules!$A$6:$A$30,$E10793))*ISNUMBER(SEARCH(Fuel_Rules!$B$6:$B$30,$F10793))*(Fuel_Rules!$A$6:$A$30&lt;&gt;"")))&gt;0,"Plug-in hybrid",IF($G10793="Diesel","Diesel","Gasoline"))</f>
        <v>Gasoline</v>
      </c>
    </row>
    <row r="10794" spans="1:15" ht="15" customHeight="1" x14ac:dyDescent="0.25">
      <c r="A10794" s="1">
        <v>2022</v>
      </c>
      <c r="B10794" s="1" t="s">
        <v>13227</v>
      </c>
      <c r="C10794" s="1" t="s">
        <v>11267</v>
      </c>
      <c r="D10794" s="1" t="s">
        <v>13473</v>
      </c>
      <c r="E10794" s="1" t="s">
        <v>831</v>
      </c>
      <c r="F10794" s="1" t="s">
        <v>11269</v>
      </c>
      <c r="G10794" s="1" t="s">
        <v>103</v>
      </c>
      <c r="H10794" s="1" t="s">
        <v>298</v>
      </c>
      <c r="I10794" s="1">
        <v>1</v>
      </c>
      <c r="J10794" s="1">
        <v>2023</v>
      </c>
      <c r="K10794" s="1">
        <v>76273</v>
      </c>
      <c r="L10794" s="1">
        <v>0</v>
      </c>
      <c r="M10794" s="1">
        <f t="array" ref="M10794">SUMPRODUCT(MAX(ISNUMBER(SEARCH('Class Rules'!$B$6:$B$85,$E10794))*ISNUMBER(SEARCH('Class Rules'!$C$6:$C$85,$F10794))*'Class Rules'!$A$6:$A$85))</f>
        <v>0</v>
      </c>
      <c r="N10794" s="1" t="str">
        <f t="array" ref="N10794">IF($M10794=0,'Class Rules'!$D$3,INDEX('Class Rules'!$D$6:$D$85,MATCH($M10794,'Class Rules'!$A$6:$A$85,0)))</f>
        <v>Passenger LDV</v>
      </c>
      <c r="O10794" s="1" t="str">
        <f t="array" ref="O10794">IF(SUMPRODUCT(MAX(ISNUMBER(SEARCH(Fuel_Rules!$A$6:$A$30,$E10794))*ISNUMBER(SEARCH(Fuel_Rules!$B$6:$B$30,$F10794))*(Fuel_Rules!$A$6:$A$30&lt;&gt;"")))&gt;0,"Plug-in hybrid",IF($G10794="Diesel","Diesel","Gasoline"))</f>
        <v>Gasoline</v>
      </c>
    </row>
    <row r="10795" spans="1:15" ht="15" customHeight="1" x14ac:dyDescent="0.25">
      <c r="A10795" s="1">
        <v>2022</v>
      </c>
      <c r="B10795" s="1" t="s">
        <v>13227</v>
      </c>
      <c r="C10795" s="1" t="s">
        <v>11267</v>
      </c>
      <c r="D10795" s="1" t="s">
        <v>13474</v>
      </c>
      <c r="E10795" s="1" t="s">
        <v>831</v>
      </c>
      <c r="F10795" s="1" t="s">
        <v>11269</v>
      </c>
      <c r="G10795" s="1" t="s">
        <v>103</v>
      </c>
      <c r="H10795" s="1" t="s">
        <v>298</v>
      </c>
      <c r="I10795" s="1">
        <v>1</v>
      </c>
      <c r="J10795" s="1">
        <v>2023</v>
      </c>
      <c r="K10795" s="1">
        <v>70891</v>
      </c>
      <c r="L10795" s="1">
        <v>0</v>
      </c>
      <c r="M10795" s="1">
        <f t="array" ref="M10795">SUMPRODUCT(MAX(ISNUMBER(SEARCH('Class Rules'!$B$6:$B$85,$E10795))*ISNUMBER(SEARCH('Class Rules'!$C$6:$C$85,$F10795))*'Class Rules'!$A$6:$A$85))</f>
        <v>0</v>
      </c>
      <c r="N10795" s="1" t="str">
        <f t="array" ref="N10795">IF($M10795=0,'Class Rules'!$D$3,INDEX('Class Rules'!$D$6:$D$85,MATCH($M10795,'Class Rules'!$A$6:$A$85,0)))</f>
        <v>Passenger LDV</v>
      </c>
      <c r="O10795" s="1" t="str">
        <f t="array" ref="O10795">IF(SUMPRODUCT(MAX(ISNUMBER(SEARCH(Fuel_Rules!$A$6:$A$30,$E10795))*ISNUMBER(SEARCH(Fuel_Rules!$B$6:$B$30,$F10795))*(Fuel_Rules!$A$6:$A$30&lt;&gt;"")))&gt;0,"Plug-in hybrid",IF($G10795="Diesel","Diesel","Gasoline"))</f>
        <v>Gasoline</v>
      </c>
    </row>
    <row r="10796" spans="1:15" ht="15" customHeight="1" x14ac:dyDescent="0.25">
      <c r="A10796" s="1">
        <v>2022</v>
      </c>
      <c r="B10796" s="1" t="s">
        <v>13227</v>
      </c>
      <c r="C10796" s="1" t="s">
        <v>11271</v>
      </c>
      <c r="D10796" s="1" t="s">
        <v>13475</v>
      </c>
      <c r="E10796" s="1" t="s">
        <v>831</v>
      </c>
      <c r="F10796" s="1" t="s">
        <v>11273</v>
      </c>
      <c r="G10796" s="1" t="s">
        <v>103</v>
      </c>
      <c r="H10796" s="1" t="s">
        <v>298</v>
      </c>
      <c r="I10796" s="1">
        <v>1</v>
      </c>
      <c r="J10796" s="1">
        <v>2023</v>
      </c>
      <c r="K10796" s="1">
        <v>79941</v>
      </c>
      <c r="L10796" s="1">
        <v>0</v>
      </c>
      <c r="M10796" s="1">
        <f t="array" ref="M10796">SUMPRODUCT(MAX(ISNUMBER(SEARCH('Class Rules'!$B$6:$B$85,$E10796))*ISNUMBER(SEARCH('Class Rules'!$C$6:$C$85,$F10796))*'Class Rules'!$A$6:$A$85))</f>
        <v>0</v>
      </c>
      <c r="N10796" s="1" t="str">
        <f t="array" ref="N10796">IF($M10796=0,'Class Rules'!$D$3,INDEX('Class Rules'!$D$6:$D$85,MATCH($M10796,'Class Rules'!$A$6:$A$85,0)))</f>
        <v>Passenger LDV</v>
      </c>
      <c r="O10796" s="1" t="str">
        <f t="array" ref="O10796">IF(SUMPRODUCT(MAX(ISNUMBER(SEARCH(Fuel_Rules!$A$6:$A$30,$E10796))*ISNUMBER(SEARCH(Fuel_Rules!$B$6:$B$30,$F10796))*(Fuel_Rules!$A$6:$A$30&lt;&gt;"")))&gt;0,"Plug-in hybrid",IF($G10796="Diesel","Diesel","Gasoline"))</f>
        <v>Gasoline</v>
      </c>
    </row>
    <row r="10797" spans="1:15" ht="15" customHeight="1" x14ac:dyDescent="0.25">
      <c r="A10797" s="1">
        <v>2022</v>
      </c>
      <c r="B10797" s="1" t="s">
        <v>13227</v>
      </c>
      <c r="C10797" s="1" t="s">
        <v>11271</v>
      </c>
      <c r="D10797" s="1" t="s">
        <v>13476</v>
      </c>
      <c r="E10797" s="1" t="s">
        <v>831</v>
      </c>
      <c r="F10797" s="1" t="s">
        <v>11273</v>
      </c>
      <c r="G10797" s="1" t="s">
        <v>103</v>
      </c>
      <c r="H10797" s="1" t="s">
        <v>298</v>
      </c>
      <c r="I10797" s="1">
        <v>1</v>
      </c>
      <c r="J10797" s="1">
        <v>2023</v>
      </c>
      <c r="K10797" s="1">
        <v>74638</v>
      </c>
      <c r="L10797" s="1">
        <v>0</v>
      </c>
      <c r="M10797" s="1">
        <f t="array" ref="M10797">SUMPRODUCT(MAX(ISNUMBER(SEARCH('Class Rules'!$B$6:$B$85,$E10797))*ISNUMBER(SEARCH('Class Rules'!$C$6:$C$85,$F10797))*'Class Rules'!$A$6:$A$85))</f>
        <v>0</v>
      </c>
      <c r="N10797" s="1" t="str">
        <f t="array" ref="N10797">IF($M10797=0,'Class Rules'!$D$3,INDEX('Class Rules'!$D$6:$D$85,MATCH($M10797,'Class Rules'!$A$6:$A$85,0)))</f>
        <v>Passenger LDV</v>
      </c>
      <c r="O10797" s="1" t="str">
        <f t="array" ref="O10797">IF(SUMPRODUCT(MAX(ISNUMBER(SEARCH(Fuel_Rules!$A$6:$A$30,$E10797))*ISNUMBER(SEARCH(Fuel_Rules!$B$6:$B$30,$F10797))*(Fuel_Rules!$A$6:$A$30&lt;&gt;"")))&gt;0,"Plug-in hybrid",IF($G10797="Diesel","Diesel","Gasoline"))</f>
        <v>Gasoline</v>
      </c>
    </row>
    <row r="10798" spans="1:15" ht="15" customHeight="1" x14ac:dyDescent="0.25">
      <c r="A10798" s="1">
        <v>2022</v>
      </c>
      <c r="B10798" s="1" t="s">
        <v>13227</v>
      </c>
      <c r="C10798" s="1" t="s">
        <v>11275</v>
      </c>
      <c r="D10798" s="1" t="s">
        <v>13477</v>
      </c>
      <c r="E10798" s="1" t="s">
        <v>831</v>
      </c>
      <c r="F10798" s="1" t="s">
        <v>11277</v>
      </c>
      <c r="G10798" s="1" t="s">
        <v>103</v>
      </c>
      <c r="H10798" s="1" t="s">
        <v>298</v>
      </c>
      <c r="I10798" s="1">
        <v>1.6</v>
      </c>
      <c r="J10798" s="1">
        <v>2023</v>
      </c>
      <c r="K10798" s="1">
        <v>88688</v>
      </c>
      <c r="L10798" s="1">
        <v>0</v>
      </c>
      <c r="M10798" s="1">
        <f t="array" ref="M10798">SUMPRODUCT(MAX(ISNUMBER(SEARCH('Class Rules'!$B$6:$B$85,$E10798))*ISNUMBER(SEARCH('Class Rules'!$C$6:$C$85,$F10798))*'Class Rules'!$A$6:$A$85))</f>
        <v>0</v>
      </c>
      <c r="N10798" s="1" t="str">
        <f t="array" ref="N10798">IF($M10798=0,'Class Rules'!$D$3,INDEX('Class Rules'!$D$6:$D$85,MATCH($M10798,'Class Rules'!$A$6:$A$85,0)))</f>
        <v>Passenger LDV</v>
      </c>
      <c r="O10798" s="1" t="str">
        <f t="array" ref="O10798">IF(SUMPRODUCT(MAX(ISNUMBER(SEARCH(Fuel_Rules!$A$6:$A$30,$E10798))*ISNUMBER(SEARCH(Fuel_Rules!$B$6:$B$30,$F10798))*(Fuel_Rules!$A$6:$A$30&lt;&gt;"")))&gt;0,"Plug-in hybrid",IF($G10798="Diesel","Diesel","Gasoline"))</f>
        <v>Gasoline</v>
      </c>
    </row>
    <row r="10799" spans="1:15" ht="15" customHeight="1" x14ac:dyDescent="0.25">
      <c r="A10799" s="1">
        <v>2022</v>
      </c>
      <c r="B10799" s="1" t="s">
        <v>13227</v>
      </c>
      <c r="C10799" s="1" t="s">
        <v>11275</v>
      </c>
      <c r="D10799" s="1" t="s">
        <v>13478</v>
      </c>
      <c r="E10799" s="1" t="s">
        <v>831</v>
      </c>
      <c r="F10799" s="1" t="s">
        <v>11277</v>
      </c>
      <c r="G10799" s="1" t="s">
        <v>103</v>
      </c>
      <c r="H10799" s="1" t="s">
        <v>298</v>
      </c>
      <c r="I10799" s="1">
        <v>1.6</v>
      </c>
      <c r="J10799" s="1">
        <v>2023</v>
      </c>
      <c r="K10799" s="1">
        <v>82130</v>
      </c>
      <c r="L10799" s="1">
        <v>0</v>
      </c>
      <c r="M10799" s="1">
        <f t="array" ref="M10799">SUMPRODUCT(MAX(ISNUMBER(SEARCH('Class Rules'!$B$6:$B$85,$E10799))*ISNUMBER(SEARCH('Class Rules'!$C$6:$C$85,$F10799))*'Class Rules'!$A$6:$A$85))</f>
        <v>0</v>
      </c>
      <c r="N10799" s="1" t="str">
        <f t="array" ref="N10799">IF($M10799=0,'Class Rules'!$D$3,INDEX('Class Rules'!$D$6:$D$85,MATCH($M10799,'Class Rules'!$A$6:$A$85,0)))</f>
        <v>Passenger LDV</v>
      </c>
      <c r="O10799" s="1" t="str">
        <f t="array" ref="O10799">IF(SUMPRODUCT(MAX(ISNUMBER(SEARCH(Fuel_Rules!$A$6:$A$30,$E10799))*ISNUMBER(SEARCH(Fuel_Rules!$B$6:$B$30,$F10799))*(Fuel_Rules!$A$6:$A$30&lt;&gt;"")))&gt;0,"Plug-in hybrid",IF($G10799="Diesel","Diesel","Gasoline"))</f>
        <v>Gasoline</v>
      </c>
    </row>
    <row r="10800" spans="1:15" ht="15" customHeight="1" x14ac:dyDescent="0.25">
      <c r="A10800" s="1">
        <v>2022</v>
      </c>
      <c r="B10800" s="1" t="s">
        <v>13227</v>
      </c>
      <c r="C10800" s="1" t="s">
        <v>11279</v>
      </c>
      <c r="D10800" s="1" t="s">
        <v>13479</v>
      </c>
      <c r="E10800" s="1" t="s">
        <v>831</v>
      </c>
      <c r="F10800" s="1" t="s">
        <v>11281</v>
      </c>
      <c r="G10800" s="1" t="s">
        <v>103</v>
      </c>
      <c r="H10800" s="1" t="s">
        <v>437</v>
      </c>
      <c r="I10800" s="1">
        <v>1.6</v>
      </c>
      <c r="J10800" s="1">
        <v>2023</v>
      </c>
      <c r="K10800" s="1">
        <v>95462</v>
      </c>
      <c r="L10800" s="1">
        <v>0</v>
      </c>
      <c r="M10800" s="1">
        <f t="array" ref="M10800">SUMPRODUCT(MAX(ISNUMBER(SEARCH('Class Rules'!$B$6:$B$85,$E10800))*ISNUMBER(SEARCH('Class Rules'!$C$6:$C$85,$F10800))*'Class Rules'!$A$6:$A$85))</f>
        <v>0</v>
      </c>
      <c r="N10800" s="1" t="str">
        <f t="array" ref="N10800">IF($M10800=0,'Class Rules'!$D$3,INDEX('Class Rules'!$D$6:$D$85,MATCH($M10800,'Class Rules'!$A$6:$A$85,0)))</f>
        <v>Passenger LDV</v>
      </c>
      <c r="O10800" s="1" t="str">
        <f t="array" ref="O10800">IF(SUMPRODUCT(MAX(ISNUMBER(SEARCH(Fuel_Rules!$A$6:$A$30,$E10800))*ISNUMBER(SEARCH(Fuel_Rules!$B$6:$B$30,$F10800))*(Fuel_Rules!$A$6:$A$30&lt;&gt;"")))&gt;0,"Plug-in hybrid",IF($G10800="Diesel","Diesel","Gasoline"))</f>
        <v>Gasoline</v>
      </c>
    </row>
    <row r="10801" spans="1:15" ht="15" customHeight="1" x14ac:dyDescent="0.25">
      <c r="A10801" s="1">
        <v>2022</v>
      </c>
      <c r="B10801" s="1" t="s">
        <v>13227</v>
      </c>
      <c r="C10801" s="1" t="s">
        <v>11279</v>
      </c>
      <c r="D10801" s="1" t="s">
        <v>13480</v>
      </c>
      <c r="E10801" s="1" t="s">
        <v>831</v>
      </c>
      <c r="F10801" s="1" t="s">
        <v>11281</v>
      </c>
      <c r="G10801" s="1" t="s">
        <v>103</v>
      </c>
      <c r="H10801" s="1" t="s">
        <v>437</v>
      </c>
      <c r="I10801" s="1">
        <v>1.6</v>
      </c>
      <c r="J10801" s="1">
        <v>2023</v>
      </c>
      <c r="K10801" s="1">
        <v>88687</v>
      </c>
      <c r="L10801" s="1">
        <v>0</v>
      </c>
      <c r="M10801" s="1">
        <f t="array" ref="M10801">SUMPRODUCT(MAX(ISNUMBER(SEARCH('Class Rules'!$B$6:$B$85,$E10801))*ISNUMBER(SEARCH('Class Rules'!$C$6:$C$85,$F10801))*'Class Rules'!$A$6:$A$85))</f>
        <v>0</v>
      </c>
      <c r="N10801" s="1" t="str">
        <f t="array" ref="N10801">IF($M10801=0,'Class Rules'!$D$3,INDEX('Class Rules'!$D$6:$D$85,MATCH($M10801,'Class Rules'!$A$6:$A$85,0)))</f>
        <v>Passenger LDV</v>
      </c>
      <c r="O10801" s="1" t="str">
        <f t="array" ref="O10801">IF(SUMPRODUCT(MAX(ISNUMBER(SEARCH(Fuel_Rules!$A$6:$A$30,$E10801))*ISNUMBER(SEARCH(Fuel_Rules!$B$6:$B$30,$F10801))*(Fuel_Rules!$A$6:$A$30&lt;&gt;"")))&gt;0,"Plug-in hybrid",IF($G10801="Diesel","Diesel","Gasoline"))</f>
        <v>Gasoline</v>
      </c>
    </row>
    <row r="10802" spans="1:15" ht="15" customHeight="1" x14ac:dyDescent="0.25">
      <c r="A10802" s="1">
        <v>2022</v>
      </c>
      <c r="B10802" s="1" t="s">
        <v>13227</v>
      </c>
      <c r="C10802" s="1" t="s">
        <v>11283</v>
      </c>
      <c r="D10802" s="1" t="s">
        <v>13481</v>
      </c>
      <c r="E10802" s="1" t="s">
        <v>831</v>
      </c>
      <c r="F10802" s="1" t="s">
        <v>11285</v>
      </c>
      <c r="G10802" s="1" t="s">
        <v>103</v>
      </c>
      <c r="H10802" s="1" t="s">
        <v>298</v>
      </c>
      <c r="I10802" s="1">
        <v>1</v>
      </c>
      <c r="J10802" s="1">
        <v>2023</v>
      </c>
      <c r="K10802" s="1">
        <v>84038</v>
      </c>
      <c r="L10802" s="1">
        <v>0</v>
      </c>
      <c r="M10802" s="1">
        <f t="array" ref="M10802">SUMPRODUCT(MAX(ISNUMBER(SEARCH('Class Rules'!$B$6:$B$85,$E10802))*ISNUMBER(SEARCH('Class Rules'!$C$6:$C$85,$F10802))*'Class Rules'!$A$6:$A$85))</f>
        <v>0</v>
      </c>
      <c r="N10802" s="1" t="str">
        <f t="array" ref="N10802">IF($M10802=0,'Class Rules'!$D$3,INDEX('Class Rules'!$D$6:$D$85,MATCH($M10802,'Class Rules'!$A$6:$A$85,0)))</f>
        <v>Passenger LDV</v>
      </c>
      <c r="O10802" s="1" t="str">
        <f t="array" ref="O10802">IF(SUMPRODUCT(MAX(ISNUMBER(SEARCH(Fuel_Rules!$A$6:$A$30,$E10802))*ISNUMBER(SEARCH(Fuel_Rules!$B$6:$B$30,$F10802))*(Fuel_Rules!$A$6:$A$30&lt;&gt;"")))&gt;0,"Plug-in hybrid",IF($G10802="Diesel","Diesel","Gasoline"))</f>
        <v>Gasoline</v>
      </c>
    </row>
    <row r="10803" spans="1:15" ht="15" customHeight="1" x14ac:dyDescent="0.25">
      <c r="A10803" s="1">
        <v>2022</v>
      </c>
      <c r="B10803" s="1" t="s">
        <v>13227</v>
      </c>
      <c r="C10803" s="1" t="s">
        <v>11283</v>
      </c>
      <c r="D10803" s="1" t="s">
        <v>13482</v>
      </c>
      <c r="E10803" s="1" t="s">
        <v>831</v>
      </c>
      <c r="F10803" s="1" t="s">
        <v>11285</v>
      </c>
      <c r="G10803" s="1" t="s">
        <v>103</v>
      </c>
      <c r="H10803" s="1" t="s">
        <v>298</v>
      </c>
      <c r="I10803" s="1">
        <v>1</v>
      </c>
      <c r="J10803" s="1">
        <v>2023</v>
      </c>
      <c r="K10803" s="1">
        <v>78674</v>
      </c>
      <c r="L10803" s="1">
        <v>0</v>
      </c>
      <c r="M10803" s="1">
        <f t="array" ref="M10803">SUMPRODUCT(MAX(ISNUMBER(SEARCH('Class Rules'!$B$6:$B$85,$E10803))*ISNUMBER(SEARCH('Class Rules'!$C$6:$C$85,$F10803))*'Class Rules'!$A$6:$A$85))</f>
        <v>0</v>
      </c>
      <c r="N10803" s="1" t="str">
        <f t="array" ref="N10803">IF($M10803=0,'Class Rules'!$D$3,INDEX('Class Rules'!$D$6:$D$85,MATCH($M10803,'Class Rules'!$A$6:$A$85,0)))</f>
        <v>Passenger LDV</v>
      </c>
      <c r="O10803" s="1" t="str">
        <f t="array" ref="O10803">IF(SUMPRODUCT(MAX(ISNUMBER(SEARCH(Fuel_Rules!$A$6:$A$30,$E10803))*ISNUMBER(SEARCH(Fuel_Rules!$B$6:$B$30,$F10803))*(Fuel_Rules!$A$6:$A$30&lt;&gt;"")))&gt;0,"Plug-in hybrid",IF($G10803="Diesel","Diesel","Gasoline"))</f>
        <v>Gasoline</v>
      </c>
    </row>
    <row r="10804" spans="1:15" ht="15" customHeight="1" x14ac:dyDescent="0.25">
      <c r="A10804" s="1">
        <v>2022</v>
      </c>
      <c r="B10804" s="1" t="s">
        <v>13227</v>
      </c>
      <c r="C10804" s="1" t="s">
        <v>11287</v>
      </c>
      <c r="D10804" s="1" t="s">
        <v>13483</v>
      </c>
      <c r="E10804" s="1" t="s">
        <v>831</v>
      </c>
      <c r="F10804" s="1" t="s">
        <v>11289</v>
      </c>
      <c r="G10804" s="1" t="s">
        <v>103</v>
      </c>
      <c r="H10804" s="1" t="s">
        <v>437</v>
      </c>
      <c r="I10804" s="1">
        <v>1.6</v>
      </c>
      <c r="J10804" s="1">
        <v>2023</v>
      </c>
      <c r="K10804" s="1">
        <v>98038</v>
      </c>
      <c r="L10804" s="1">
        <v>0</v>
      </c>
      <c r="M10804" s="1">
        <f t="array" ref="M10804">SUMPRODUCT(MAX(ISNUMBER(SEARCH('Class Rules'!$B$6:$B$85,$E10804))*ISNUMBER(SEARCH('Class Rules'!$C$6:$C$85,$F10804))*'Class Rules'!$A$6:$A$85))</f>
        <v>0</v>
      </c>
      <c r="N10804" s="1" t="str">
        <f t="array" ref="N10804">IF($M10804=0,'Class Rules'!$D$3,INDEX('Class Rules'!$D$6:$D$85,MATCH($M10804,'Class Rules'!$A$6:$A$85,0)))</f>
        <v>Passenger LDV</v>
      </c>
      <c r="O10804" s="1" t="str">
        <f t="array" ref="O10804">IF(SUMPRODUCT(MAX(ISNUMBER(SEARCH(Fuel_Rules!$A$6:$A$30,$E10804))*ISNUMBER(SEARCH(Fuel_Rules!$B$6:$B$30,$F10804))*(Fuel_Rules!$A$6:$A$30&lt;&gt;"")))&gt;0,"Plug-in hybrid",IF($G10804="Diesel","Diesel","Gasoline"))</f>
        <v>Gasoline</v>
      </c>
    </row>
    <row r="10805" spans="1:15" ht="15" customHeight="1" x14ac:dyDescent="0.25">
      <c r="A10805" s="1">
        <v>2022</v>
      </c>
      <c r="B10805" s="1" t="s">
        <v>13227</v>
      </c>
      <c r="C10805" s="1" t="s">
        <v>11287</v>
      </c>
      <c r="D10805" s="1" t="s">
        <v>13484</v>
      </c>
      <c r="E10805" s="1" t="s">
        <v>831</v>
      </c>
      <c r="F10805" s="1" t="s">
        <v>11289</v>
      </c>
      <c r="G10805" s="1" t="s">
        <v>103</v>
      </c>
      <c r="H10805" s="1" t="s">
        <v>437</v>
      </c>
      <c r="I10805" s="1">
        <v>1.6</v>
      </c>
      <c r="J10805" s="1">
        <v>2023</v>
      </c>
      <c r="K10805" s="1">
        <v>91787</v>
      </c>
      <c r="L10805" s="1">
        <v>0</v>
      </c>
      <c r="M10805" s="1">
        <f t="array" ref="M10805">SUMPRODUCT(MAX(ISNUMBER(SEARCH('Class Rules'!$B$6:$B$85,$E10805))*ISNUMBER(SEARCH('Class Rules'!$C$6:$C$85,$F10805))*'Class Rules'!$A$6:$A$85))</f>
        <v>0</v>
      </c>
      <c r="N10805" s="1" t="str">
        <f t="array" ref="N10805">IF($M10805=0,'Class Rules'!$D$3,INDEX('Class Rules'!$D$6:$D$85,MATCH($M10805,'Class Rules'!$A$6:$A$85,0)))</f>
        <v>Passenger LDV</v>
      </c>
      <c r="O10805" s="1" t="str">
        <f t="array" ref="O10805">IF(SUMPRODUCT(MAX(ISNUMBER(SEARCH(Fuel_Rules!$A$6:$A$30,$E10805))*ISNUMBER(SEARCH(Fuel_Rules!$B$6:$B$30,$F10805))*(Fuel_Rules!$A$6:$A$30&lt;&gt;"")))&gt;0,"Plug-in hybrid",IF($G10805="Diesel","Diesel","Gasoline"))</f>
        <v>Gasoline</v>
      </c>
    </row>
    <row r="10806" spans="1:15" ht="15" customHeight="1" x14ac:dyDescent="0.25">
      <c r="A10806" s="1">
        <v>2022</v>
      </c>
      <c r="B10806" s="1" t="s">
        <v>13227</v>
      </c>
      <c r="C10806" s="1" t="s">
        <v>884</v>
      </c>
      <c r="D10806" s="1" t="s">
        <v>13485</v>
      </c>
      <c r="E10806" s="1" t="s">
        <v>886</v>
      </c>
      <c r="F10806" s="1" t="s">
        <v>887</v>
      </c>
      <c r="G10806" s="1" t="s">
        <v>103</v>
      </c>
      <c r="H10806" s="1" t="s">
        <v>298</v>
      </c>
      <c r="I10806" s="1">
        <v>1.3</v>
      </c>
      <c r="J10806" s="1">
        <v>2023</v>
      </c>
      <c r="K10806" s="1">
        <v>81184</v>
      </c>
      <c r="L10806" s="1">
        <v>0</v>
      </c>
      <c r="M10806" s="1">
        <f t="array" ref="M10806">SUMPRODUCT(MAX(ISNUMBER(SEARCH('Class Rules'!$B$6:$B$85,$E10806))*ISNUMBER(SEARCH('Class Rules'!$C$6:$C$85,$F10806))*'Class Rules'!$A$6:$A$85))</f>
        <v>35</v>
      </c>
      <c r="N10806" s="1" t="str">
        <f t="array" ref="N10806">IF($M10806=0,'Class Rules'!$D$3,INDEX('Class Rules'!$D$6:$D$85,MATCH($M10806,'Class Rules'!$A$6:$A$85,0)))</f>
        <v>Freight LDV</v>
      </c>
      <c r="O10806" s="1" t="str">
        <f t="array" ref="O10806">IF(SUMPRODUCT(MAX(ISNUMBER(SEARCH(Fuel_Rules!$A$6:$A$30,$E10806))*ISNUMBER(SEARCH(Fuel_Rules!$B$6:$B$30,$F10806))*(Fuel_Rules!$A$6:$A$30&lt;&gt;"")))&gt;0,"Plug-in hybrid",IF($G10806="Diesel","Diesel","Gasoline"))</f>
        <v>Gasoline</v>
      </c>
    </row>
    <row r="10807" spans="1:15" ht="15" customHeight="1" x14ac:dyDescent="0.25">
      <c r="A10807" s="1">
        <v>2022</v>
      </c>
      <c r="B10807" s="1" t="s">
        <v>13227</v>
      </c>
      <c r="C10807" s="1" t="s">
        <v>888</v>
      </c>
      <c r="D10807" s="1" t="s">
        <v>13486</v>
      </c>
      <c r="E10807" s="1" t="s">
        <v>886</v>
      </c>
      <c r="F10807" s="1" t="s">
        <v>890</v>
      </c>
      <c r="G10807" s="1" t="s">
        <v>103</v>
      </c>
      <c r="H10807" s="1" t="s">
        <v>298</v>
      </c>
      <c r="I10807" s="1">
        <v>1.3</v>
      </c>
      <c r="J10807" s="1">
        <v>2023</v>
      </c>
      <c r="K10807" s="1">
        <v>89141</v>
      </c>
      <c r="L10807" s="1">
        <v>0</v>
      </c>
      <c r="M10807" s="1">
        <f t="array" ref="M10807">SUMPRODUCT(MAX(ISNUMBER(SEARCH('Class Rules'!$B$6:$B$85,$E10807))*ISNUMBER(SEARCH('Class Rules'!$C$6:$C$85,$F10807))*'Class Rules'!$A$6:$A$85))</f>
        <v>35</v>
      </c>
      <c r="N10807" s="1" t="str">
        <f t="array" ref="N10807">IF($M10807=0,'Class Rules'!$D$3,INDEX('Class Rules'!$D$6:$D$85,MATCH($M10807,'Class Rules'!$A$6:$A$85,0)))</f>
        <v>Freight LDV</v>
      </c>
      <c r="O10807" s="1" t="str">
        <f t="array" ref="O10807">IF(SUMPRODUCT(MAX(ISNUMBER(SEARCH(Fuel_Rules!$A$6:$A$30,$E10807))*ISNUMBER(SEARCH(Fuel_Rules!$B$6:$B$30,$F10807))*(Fuel_Rules!$A$6:$A$30&lt;&gt;"")))&gt;0,"Plug-in hybrid",IF($G10807="Diesel","Diesel","Gasoline"))</f>
        <v>Gasoline</v>
      </c>
    </row>
    <row r="10808" spans="1:15" ht="15" customHeight="1" x14ac:dyDescent="0.25">
      <c r="A10808" s="1">
        <v>2022</v>
      </c>
      <c r="B10808" s="1" t="s">
        <v>13227</v>
      </c>
      <c r="C10808" s="1" t="s">
        <v>888</v>
      </c>
      <c r="D10808" s="1" t="s">
        <v>13487</v>
      </c>
      <c r="E10808" s="1" t="s">
        <v>886</v>
      </c>
      <c r="F10808" s="1" t="s">
        <v>890</v>
      </c>
      <c r="G10808" s="1" t="s">
        <v>103</v>
      </c>
      <c r="H10808" s="1" t="s">
        <v>298</v>
      </c>
      <c r="I10808" s="1">
        <v>1.3</v>
      </c>
      <c r="J10808" s="1">
        <v>2023</v>
      </c>
      <c r="K10808" s="1">
        <v>80376</v>
      </c>
      <c r="L10808" s="1">
        <v>0</v>
      </c>
      <c r="M10808" s="1">
        <f t="array" ref="M10808">SUMPRODUCT(MAX(ISNUMBER(SEARCH('Class Rules'!$B$6:$B$85,$E10808))*ISNUMBER(SEARCH('Class Rules'!$C$6:$C$85,$F10808))*'Class Rules'!$A$6:$A$85))</f>
        <v>35</v>
      </c>
      <c r="N10808" s="1" t="str">
        <f t="array" ref="N10808">IF($M10808=0,'Class Rules'!$D$3,INDEX('Class Rules'!$D$6:$D$85,MATCH($M10808,'Class Rules'!$A$6:$A$85,0)))</f>
        <v>Freight LDV</v>
      </c>
      <c r="O10808" s="1" t="str">
        <f t="array" ref="O10808">IF(SUMPRODUCT(MAX(ISNUMBER(SEARCH(Fuel_Rules!$A$6:$A$30,$E10808))*ISNUMBER(SEARCH(Fuel_Rules!$B$6:$B$30,$F10808))*(Fuel_Rules!$A$6:$A$30&lt;&gt;"")))&gt;0,"Plug-in hybrid",IF($G10808="Diesel","Diesel","Gasoline"))</f>
        <v>Gasoline</v>
      </c>
    </row>
    <row r="10809" spans="1:15" ht="15" customHeight="1" x14ac:dyDescent="0.25">
      <c r="A10809" s="1">
        <v>2022</v>
      </c>
      <c r="B10809" s="1" t="s">
        <v>13227</v>
      </c>
      <c r="C10809" s="1" t="s">
        <v>891</v>
      </c>
      <c r="D10809" s="1" t="s">
        <v>13488</v>
      </c>
      <c r="E10809" s="1" t="s">
        <v>886</v>
      </c>
      <c r="F10809" s="1" t="s">
        <v>893</v>
      </c>
      <c r="G10809" s="1" t="s">
        <v>103</v>
      </c>
      <c r="H10809" s="1" t="s">
        <v>298</v>
      </c>
      <c r="I10809" s="1">
        <v>1.3</v>
      </c>
      <c r="J10809" s="1">
        <v>2023</v>
      </c>
      <c r="K10809" s="1">
        <v>92660</v>
      </c>
      <c r="L10809" s="1">
        <v>0</v>
      </c>
      <c r="M10809" s="1">
        <f t="array" ref="M10809">SUMPRODUCT(MAX(ISNUMBER(SEARCH('Class Rules'!$B$6:$B$85,$E10809))*ISNUMBER(SEARCH('Class Rules'!$C$6:$C$85,$F10809))*'Class Rules'!$A$6:$A$85))</f>
        <v>35</v>
      </c>
      <c r="N10809" s="1" t="str">
        <f t="array" ref="N10809">IF($M10809=0,'Class Rules'!$D$3,INDEX('Class Rules'!$D$6:$D$85,MATCH($M10809,'Class Rules'!$A$6:$A$85,0)))</f>
        <v>Freight LDV</v>
      </c>
      <c r="O10809" s="1" t="str">
        <f t="array" ref="O10809">IF(SUMPRODUCT(MAX(ISNUMBER(SEARCH(Fuel_Rules!$A$6:$A$30,$E10809))*ISNUMBER(SEARCH(Fuel_Rules!$B$6:$B$30,$F10809))*(Fuel_Rules!$A$6:$A$30&lt;&gt;"")))&gt;0,"Plug-in hybrid",IF($G10809="Diesel","Diesel","Gasoline"))</f>
        <v>Gasoline</v>
      </c>
    </row>
    <row r="10810" spans="1:15" ht="15" customHeight="1" x14ac:dyDescent="0.25">
      <c r="A10810" s="1">
        <v>2022</v>
      </c>
      <c r="B10810" s="1" t="s">
        <v>13227</v>
      </c>
      <c r="C10810" s="1" t="s">
        <v>891</v>
      </c>
      <c r="D10810" s="1" t="s">
        <v>13489</v>
      </c>
      <c r="E10810" s="1" t="s">
        <v>886</v>
      </c>
      <c r="F10810" s="1" t="s">
        <v>893</v>
      </c>
      <c r="G10810" s="1" t="s">
        <v>103</v>
      </c>
      <c r="H10810" s="1" t="s">
        <v>298</v>
      </c>
      <c r="I10810" s="1">
        <v>1.3</v>
      </c>
      <c r="J10810" s="1">
        <v>2023</v>
      </c>
      <c r="K10810" s="1">
        <v>86521</v>
      </c>
      <c r="L10810" s="1">
        <v>0</v>
      </c>
      <c r="M10810" s="1">
        <f t="array" ref="M10810">SUMPRODUCT(MAX(ISNUMBER(SEARCH('Class Rules'!$B$6:$B$85,$E10810))*ISNUMBER(SEARCH('Class Rules'!$C$6:$C$85,$F10810))*'Class Rules'!$A$6:$A$85))</f>
        <v>35</v>
      </c>
      <c r="N10810" s="1" t="str">
        <f t="array" ref="N10810">IF($M10810=0,'Class Rules'!$D$3,INDEX('Class Rules'!$D$6:$D$85,MATCH($M10810,'Class Rules'!$A$6:$A$85,0)))</f>
        <v>Freight LDV</v>
      </c>
      <c r="O10810" s="1" t="str">
        <f t="array" ref="O10810">IF(SUMPRODUCT(MAX(ISNUMBER(SEARCH(Fuel_Rules!$A$6:$A$30,$E10810))*ISNUMBER(SEARCH(Fuel_Rules!$B$6:$B$30,$F10810))*(Fuel_Rules!$A$6:$A$30&lt;&gt;"")))&gt;0,"Plug-in hybrid",IF($G10810="Diesel","Diesel","Gasoline"))</f>
        <v>Gasoline</v>
      </c>
    </row>
    <row r="10811" spans="1:15" ht="15" customHeight="1" x14ac:dyDescent="0.25">
      <c r="A10811" s="1">
        <v>2022</v>
      </c>
      <c r="B10811" s="1" t="s">
        <v>13227</v>
      </c>
      <c r="C10811" s="1" t="s">
        <v>894</v>
      </c>
      <c r="D10811" s="1" t="s">
        <v>13490</v>
      </c>
      <c r="E10811" s="1" t="s">
        <v>896</v>
      </c>
      <c r="F10811" s="1" t="s">
        <v>897</v>
      </c>
      <c r="G10811" s="1" t="s">
        <v>103</v>
      </c>
      <c r="H10811" s="1" t="s">
        <v>298</v>
      </c>
      <c r="I10811" s="1">
        <v>3.9</v>
      </c>
      <c r="J10811" s="1">
        <v>2023</v>
      </c>
      <c r="K10811" s="1">
        <v>4418082</v>
      </c>
      <c r="L10811" s="1">
        <v>0</v>
      </c>
      <c r="M10811" s="1">
        <f t="array" ref="M10811">SUMPRODUCT(MAX(ISNUMBER(SEARCH('Class Rules'!$B$6:$B$85,$E10811))*ISNUMBER(SEARCH('Class Rules'!$C$6:$C$85,$F10811))*'Class Rules'!$A$6:$A$85))</f>
        <v>0</v>
      </c>
      <c r="N10811" s="1" t="str">
        <f t="array" ref="N10811">IF($M10811=0,'Class Rules'!$D$3,INDEX('Class Rules'!$D$6:$D$85,MATCH($M10811,'Class Rules'!$A$6:$A$85,0)))</f>
        <v>Passenger LDV</v>
      </c>
      <c r="O10811" s="1" t="str">
        <f t="array" ref="O10811">IF(SUMPRODUCT(MAX(ISNUMBER(SEARCH(Fuel_Rules!$A$6:$A$30,$E10811))*ISNUMBER(SEARCH(Fuel_Rules!$B$6:$B$30,$F10811))*(Fuel_Rules!$A$6:$A$30&lt;&gt;"")))&gt;0,"Plug-in hybrid",IF($G10811="Diesel","Diesel","Gasoline"))</f>
        <v>Gasoline</v>
      </c>
    </row>
    <row r="10812" spans="1:15" ht="15" customHeight="1" x14ac:dyDescent="0.25">
      <c r="A10812" s="1">
        <v>2022</v>
      </c>
      <c r="B10812" s="1" t="s">
        <v>13227</v>
      </c>
      <c r="C10812" s="1" t="s">
        <v>898</v>
      </c>
      <c r="D10812" s="1" t="s">
        <v>13491</v>
      </c>
      <c r="E10812" s="1" t="s">
        <v>896</v>
      </c>
      <c r="F10812" s="1" t="s">
        <v>900</v>
      </c>
      <c r="G10812" s="1" t="s">
        <v>103</v>
      </c>
      <c r="H10812" s="1" t="s">
        <v>298</v>
      </c>
      <c r="I10812" s="1">
        <v>3.9</v>
      </c>
      <c r="J10812" s="1">
        <v>2023</v>
      </c>
      <c r="K10812" s="1">
        <v>5295499</v>
      </c>
      <c r="L10812" s="1">
        <v>0</v>
      </c>
      <c r="M10812" s="1">
        <f t="array" ref="M10812">SUMPRODUCT(MAX(ISNUMBER(SEARCH('Class Rules'!$B$6:$B$85,$E10812))*ISNUMBER(SEARCH('Class Rules'!$C$6:$C$85,$F10812))*'Class Rules'!$A$6:$A$85))</f>
        <v>0</v>
      </c>
      <c r="N10812" s="1" t="str">
        <f t="array" ref="N10812">IF($M10812=0,'Class Rules'!$D$3,INDEX('Class Rules'!$D$6:$D$85,MATCH($M10812,'Class Rules'!$A$6:$A$85,0)))</f>
        <v>Passenger LDV</v>
      </c>
      <c r="O10812" s="1" t="str">
        <f t="array" ref="O10812">IF(SUMPRODUCT(MAX(ISNUMBER(SEARCH(Fuel_Rules!$A$6:$A$30,$E10812))*ISNUMBER(SEARCH(Fuel_Rules!$B$6:$B$30,$F10812))*(Fuel_Rules!$A$6:$A$30&lt;&gt;"")))&gt;0,"Plug-in hybrid",IF($G10812="Diesel","Diesel","Gasoline"))</f>
        <v>Gasoline</v>
      </c>
    </row>
    <row r="10813" spans="1:15" ht="15" customHeight="1" x14ac:dyDescent="0.25">
      <c r="A10813" s="1">
        <v>2022</v>
      </c>
      <c r="B10813" s="1" t="s">
        <v>13227</v>
      </c>
      <c r="C10813" s="1" t="s">
        <v>901</v>
      </c>
      <c r="D10813" s="1" t="s">
        <v>13492</v>
      </c>
      <c r="E10813" s="1" t="s">
        <v>896</v>
      </c>
      <c r="F10813" s="1" t="s">
        <v>903</v>
      </c>
      <c r="G10813" s="1" t="s">
        <v>103</v>
      </c>
      <c r="H10813" s="1" t="s">
        <v>298</v>
      </c>
      <c r="I10813" s="1">
        <v>4</v>
      </c>
      <c r="J10813" s="1">
        <v>2023</v>
      </c>
      <c r="K10813" s="1">
        <v>7800000</v>
      </c>
      <c r="L10813" s="1">
        <v>0</v>
      </c>
      <c r="M10813" s="1">
        <f t="array" ref="M10813">SUMPRODUCT(MAX(ISNUMBER(SEARCH('Class Rules'!$B$6:$B$85,$E10813))*ISNUMBER(SEARCH('Class Rules'!$C$6:$C$85,$F10813))*'Class Rules'!$A$6:$A$85))</f>
        <v>0</v>
      </c>
      <c r="N10813" s="1" t="str">
        <f t="array" ref="N10813">IF($M10813=0,'Class Rules'!$D$3,INDEX('Class Rules'!$D$6:$D$85,MATCH($M10813,'Class Rules'!$A$6:$A$85,0)))</f>
        <v>Passenger LDV</v>
      </c>
      <c r="O10813" s="1" t="str">
        <f t="array" ref="O10813">IF(SUMPRODUCT(MAX(ISNUMBER(SEARCH(Fuel_Rules!$A$6:$A$30,$E10813))*ISNUMBER(SEARCH(Fuel_Rules!$B$6:$B$30,$F10813))*(Fuel_Rules!$A$6:$A$30&lt;&gt;"")))&gt;0,"Plug-in hybrid",IF($G10813="Diesel","Diesel","Gasoline"))</f>
        <v>Gasoline</v>
      </c>
    </row>
    <row r="10814" spans="1:15" ht="15" customHeight="1" x14ac:dyDescent="0.25">
      <c r="A10814" s="1">
        <v>2022</v>
      </c>
      <c r="B10814" s="1" t="s">
        <v>13227</v>
      </c>
      <c r="C10814" s="1" t="s">
        <v>901</v>
      </c>
      <c r="D10814" s="1" t="s">
        <v>13493</v>
      </c>
      <c r="E10814" s="1" t="s">
        <v>896</v>
      </c>
      <c r="F10814" s="1" t="s">
        <v>903</v>
      </c>
      <c r="G10814" s="1" t="s">
        <v>103</v>
      </c>
      <c r="H10814" s="1" t="s">
        <v>298</v>
      </c>
      <c r="I10814" s="1">
        <v>4</v>
      </c>
      <c r="J10814" s="1">
        <v>2023</v>
      </c>
      <c r="K10814" s="1">
        <v>7272337</v>
      </c>
      <c r="L10814" s="1">
        <v>0</v>
      </c>
      <c r="M10814" s="1">
        <f t="array" ref="M10814">SUMPRODUCT(MAX(ISNUMBER(SEARCH('Class Rules'!$B$6:$B$85,$E10814))*ISNUMBER(SEARCH('Class Rules'!$C$6:$C$85,$F10814))*'Class Rules'!$A$6:$A$85))</f>
        <v>0</v>
      </c>
      <c r="N10814" s="1" t="str">
        <f t="array" ref="N10814">IF($M10814=0,'Class Rules'!$D$3,INDEX('Class Rules'!$D$6:$D$85,MATCH($M10814,'Class Rules'!$A$6:$A$85,0)))</f>
        <v>Passenger LDV</v>
      </c>
      <c r="O10814" s="1" t="str">
        <f t="array" ref="O10814">IF(SUMPRODUCT(MAX(ISNUMBER(SEARCH(Fuel_Rules!$A$6:$A$30,$E10814))*ISNUMBER(SEARCH(Fuel_Rules!$B$6:$B$30,$F10814))*(Fuel_Rules!$A$6:$A$30&lt;&gt;"")))&gt;0,"Plug-in hybrid",IF($G10814="Diesel","Diesel","Gasoline"))</f>
        <v>Gasoline</v>
      </c>
    </row>
    <row r="10815" spans="1:15" ht="15" customHeight="1" x14ac:dyDescent="0.25">
      <c r="A10815" s="1">
        <v>2022</v>
      </c>
      <c r="B10815" s="1" t="s">
        <v>13227</v>
      </c>
      <c r="C10815" s="1" t="s">
        <v>904</v>
      </c>
      <c r="D10815" s="1" t="s">
        <v>13494</v>
      </c>
      <c r="E10815" s="1" t="s">
        <v>896</v>
      </c>
      <c r="F10815" s="1" t="s">
        <v>906</v>
      </c>
      <c r="G10815" s="1" t="s">
        <v>103</v>
      </c>
      <c r="H10815" s="1" t="s">
        <v>298</v>
      </c>
      <c r="I10815" s="1">
        <v>6.5</v>
      </c>
      <c r="J10815" s="1">
        <v>2023</v>
      </c>
      <c r="K10815" s="1">
        <v>6902120</v>
      </c>
      <c r="L10815" s="1">
        <v>0</v>
      </c>
      <c r="M10815" s="1">
        <f t="array" ref="M10815">SUMPRODUCT(MAX(ISNUMBER(SEARCH('Class Rules'!$B$6:$B$85,$E10815))*ISNUMBER(SEARCH('Class Rules'!$C$6:$C$85,$F10815))*'Class Rules'!$A$6:$A$85))</f>
        <v>0</v>
      </c>
      <c r="N10815" s="1" t="str">
        <f t="array" ref="N10815">IF($M10815=0,'Class Rules'!$D$3,INDEX('Class Rules'!$D$6:$D$85,MATCH($M10815,'Class Rules'!$A$6:$A$85,0)))</f>
        <v>Passenger LDV</v>
      </c>
      <c r="O10815" s="1" t="str">
        <f t="array" ref="O10815">IF(SUMPRODUCT(MAX(ISNUMBER(SEARCH(Fuel_Rules!$A$6:$A$30,$E10815))*ISNUMBER(SEARCH(Fuel_Rules!$B$6:$B$30,$F10815))*(Fuel_Rules!$A$6:$A$30&lt;&gt;"")))&gt;0,"Plug-in hybrid",IF($G10815="Diesel","Diesel","Gasoline"))</f>
        <v>Gasoline</v>
      </c>
    </row>
    <row r="10816" spans="1:15" ht="15" customHeight="1" x14ac:dyDescent="0.25">
      <c r="A10816" s="1">
        <v>2022</v>
      </c>
      <c r="B10816" s="1" t="s">
        <v>13227</v>
      </c>
      <c r="C10816" s="1" t="s">
        <v>904</v>
      </c>
      <c r="D10816" s="1" t="s">
        <v>13495</v>
      </c>
      <c r="E10816" s="1" t="s">
        <v>896</v>
      </c>
      <c r="F10816" s="1" t="s">
        <v>906</v>
      </c>
      <c r="G10816" s="1" t="s">
        <v>103</v>
      </c>
      <c r="H10816" s="1" t="s">
        <v>298</v>
      </c>
      <c r="I10816" s="1">
        <v>6.5</v>
      </c>
      <c r="J10816" s="1">
        <v>2023</v>
      </c>
      <c r="K10816" s="1">
        <v>6652120</v>
      </c>
      <c r="L10816" s="1">
        <v>0</v>
      </c>
      <c r="M10816" s="1">
        <f t="array" ref="M10816">SUMPRODUCT(MAX(ISNUMBER(SEARCH('Class Rules'!$B$6:$B$85,$E10816))*ISNUMBER(SEARCH('Class Rules'!$C$6:$C$85,$F10816))*'Class Rules'!$A$6:$A$85))</f>
        <v>0</v>
      </c>
      <c r="N10816" s="1" t="str">
        <f t="array" ref="N10816">IF($M10816=0,'Class Rules'!$D$3,INDEX('Class Rules'!$D$6:$D$85,MATCH($M10816,'Class Rules'!$A$6:$A$85,0)))</f>
        <v>Passenger LDV</v>
      </c>
      <c r="O10816" s="1" t="str">
        <f t="array" ref="O10816">IF(SUMPRODUCT(MAX(ISNUMBER(SEARCH(Fuel_Rules!$A$6:$A$30,$E10816))*ISNUMBER(SEARCH(Fuel_Rules!$B$6:$B$30,$F10816))*(Fuel_Rules!$A$6:$A$30&lt;&gt;"")))&gt;0,"Plug-in hybrid",IF($G10816="Diesel","Diesel","Gasoline"))</f>
        <v>Gasoline</v>
      </c>
    </row>
    <row r="10817" spans="1:15" ht="15" customHeight="1" x14ac:dyDescent="0.25">
      <c r="A10817" s="1">
        <v>2022</v>
      </c>
      <c r="B10817" s="1" t="s">
        <v>13227</v>
      </c>
      <c r="C10817" s="1" t="s">
        <v>907</v>
      </c>
      <c r="D10817" s="1" t="s">
        <v>13496</v>
      </c>
      <c r="E10817" s="1" t="s">
        <v>896</v>
      </c>
      <c r="F10817" s="1" t="s">
        <v>909</v>
      </c>
      <c r="G10817" s="1" t="s">
        <v>103</v>
      </c>
      <c r="H10817" s="1" t="s">
        <v>298</v>
      </c>
      <c r="I10817" s="1">
        <v>3.9</v>
      </c>
      <c r="J10817" s="1">
        <v>2023</v>
      </c>
      <c r="K10817" s="1">
        <v>3400000</v>
      </c>
      <c r="L10817" s="1">
        <v>0</v>
      </c>
      <c r="M10817" s="1">
        <f t="array" ref="M10817">SUMPRODUCT(MAX(ISNUMBER(SEARCH('Class Rules'!$B$6:$B$85,$E10817))*ISNUMBER(SEARCH('Class Rules'!$C$6:$C$85,$F10817))*'Class Rules'!$A$6:$A$85))</f>
        <v>0</v>
      </c>
      <c r="N10817" s="1" t="str">
        <f t="array" ref="N10817">IF($M10817=0,'Class Rules'!$D$3,INDEX('Class Rules'!$D$6:$D$85,MATCH($M10817,'Class Rules'!$A$6:$A$85,0)))</f>
        <v>Passenger LDV</v>
      </c>
      <c r="O10817" s="1" t="str">
        <f t="array" ref="O10817">IF(SUMPRODUCT(MAX(ISNUMBER(SEARCH(Fuel_Rules!$A$6:$A$30,$E10817))*ISNUMBER(SEARCH(Fuel_Rules!$B$6:$B$30,$F10817))*(Fuel_Rules!$A$6:$A$30&lt;&gt;"")))&gt;0,"Plug-in hybrid",IF($G10817="Diesel","Diesel","Gasoline"))</f>
        <v>Gasoline</v>
      </c>
    </row>
    <row r="10818" spans="1:15" ht="15" customHeight="1" x14ac:dyDescent="0.25">
      <c r="A10818" s="1">
        <v>2022</v>
      </c>
      <c r="B10818" s="1" t="s">
        <v>13227</v>
      </c>
      <c r="C10818" s="1" t="s">
        <v>907</v>
      </c>
      <c r="D10818" s="1" t="s">
        <v>13497</v>
      </c>
      <c r="E10818" s="1" t="s">
        <v>896</v>
      </c>
      <c r="F10818" s="1" t="s">
        <v>909</v>
      </c>
      <c r="G10818" s="1" t="s">
        <v>103</v>
      </c>
      <c r="H10818" s="1" t="s">
        <v>298</v>
      </c>
      <c r="I10818" s="1">
        <v>3.9</v>
      </c>
      <c r="J10818" s="1">
        <v>2023</v>
      </c>
      <c r="K10818" s="1">
        <v>3279537</v>
      </c>
      <c r="L10818" s="1">
        <v>0</v>
      </c>
      <c r="M10818" s="1">
        <f t="array" ref="M10818">SUMPRODUCT(MAX(ISNUMBER(SEARCH('Class Rules'!$B$6:$B$85,$E10818))*ISNUMBER(SEARCH('Class Rules'!$C$6:$C$85,$F10818))*'Class Rules'!$A$6:$A$85))</f>
        <v>0</v>
      </c>
      <c r="N10818" s="1" t="str">
        <f t="array" ref="N10818">IF($M10818=0,'Class Rules'!$D$3,INDEX('Class Rules'!$D$6:$D$85,MATCH($M10818,'Class Rules'!$A$6:$A$85,0)))</f>
        <v>Passenger LDV</v>
      </c>
      <c r="O10818" s="1" t="str">
        <f t="array" ref="O10818">IF(SUMPRODUCT(MAX(ISNUMBER(SEARCH(Fuel_Rules!$A$6:$A$30,$E10818))*ISNUMBER(SEARCH(Fuel_Rules!$B$6:$B$30,$F10818))*(Fuel_Rules!$A$6:$A$30&lt;&gt;"")))&gt;0,"Plug-in hybrid",IF($G10818="Diesel","Diesel","Gasoline"))</f>
        <v>Gasoline</v>
      </c>
    </row>
    <row r="10819" spans="1:15" ht="15" customHeight="1" x14ac:dyDescent="0.25">
      <c r="A10819" s="1">
        <v>2022</v>
      </c>
      <c r="B10819" s="1" t="s">
        <v>13227</v>
      </c>
      <c r="C10819" s="1" t="s">
        <v>910</v>
      </c>
      <c r="D10819" s="1" t="s">
        <v>13498</v>
      </c>
      <c r="E10819" s="1" t="s">
        <v>896</v>
      </c>
      <c r="F10819" s="1" t="s">
        <v>912</v>
      </c>
      <c r="G10819" s="1" t="s">
        <v>103</v>
      </c>
      <c r="H10819" s="1" t="s">
        <v>298</v>
      </c>
      <c r="I10819" s="1">
        <v>3.9</v>
      </c>
      <c r="J10819" s="1">
        <v>2023</v>
      </c>
      <c r="K10819" s="1">
        <v>3500000</v>
      </c>
      <c r="L10819" s="1">
        <v>0</v>
      </c>
      <c r="M10819" s="1">
        <f t="array" ref="M10819">SUMPRODUCT(MAX(ISNUMBER(SEARCH('Class Rules'!$B$6:$B$85,$E10819))*ISNUMBER(SEARCH('Class Rules'!$C$6:$C$85,$F10819))*'Class Rules'!$A$6:$A$85))</f>
        <v>0</v>
      </c>
      <c r="N10819" s="1" t="str">
        <f t="array" ref="N10819">IF($M10819=0,'Class Rules'!$D$3,INDEX('Class Rules'!$D$6:$D$85,MATCH($M10819,'Class Rules'!$A$6:$A$85,0)))</f>
        <v>Passenger LDV</v>
      </c>
      <c r="O10819" s="1" t="str">
        <f t="array" ref="O10819">IF(SUMPRODUCT(MAX(ISNUMBER(SEARCH(Fuel_Rules!$A$6:$A$30,$E10819))*ISNUMBER(SEARCH(Fuel_Rules!$B$6:$B$30,$F10819))*(Fuel_Rules!$A$6:$A$30&lt;&gt;"")))&gt;0,"Plug-in hybrid",IF($G10819="Diesel","Diesel","Gasoline"))</f>
        <v>Gasoline</v>
      </c>
    </row>
    <row r="10820" spans="1:15" ht="15" customHeight="1" x14ac:dyDescent="0.25">
      <c r="A10820" s="1">
        <v>2022</v>
      </c>
      <c r="B10820" s="1" t="s">
        <v>13227</v>
      </c>
      <c r="C10820" s="1" t="s">
        <v>910</v>
      </c>
      <c r="D10820" s="1" t="s">
        <v>13499</v>
      </c>
      <c r="E10820" s="1" t="s">
        <v>896</v>
      </c>
      <c r="F10820" s="1" t="s">
        <v>912</v>
      </c>
      <c r="G10820" s="1" t="s">
        <v>103</v>
      </c>
      <c r="H10820" s="1" t="s">
        <v>298</v>
      </c>
      <c r="I10820" s="1">
        <v>3.9</v>
      </c>
      <c r="J10820" s="1">
        <v>2023</v>
      </c>
      <c r="K10820" s="1">
        <v>3365845</v>
      </c>
      <c r="L10820" s="1">
        <v>0</v>
      </c>
      <c r="M10820" s="1">
        <f t="array" ref="M10820">SUMPRODUCT(MAX(ISNUMBER(SEARCH('Class Rules'!$B$6:$B$85,$E10820))*ISNUMBER(SEARCH('Class Rules'!$C$6:$C$85,$F10820))*'Class Rules'!$A$6:$A$85))</f>
        <v>0</v>
      </c>
      <c r="N10820" s="1" t="str">
        <f t="array" ref="N10820">IF($M10820=0,'Class Rules'!$D$3,INDEX('Class Rules'!$D$6:$D$85,MATCH($M10820,'Class Rules'!$A$6:$A$85,0)))</f>
        <v>Passenger LDV</v>
      </c>
      <c r="O10820" s="1" t="str">
        <f t="array" ref="O10820">IF(SUMPRODUCT(MAX(ISNUMBER(SEARCH(Fuel_Rules!$A$6:$A$30,$E10820))*ISNUMBER(SEARCH(Fuel_Rules!$B$6:$B$30,$F10820))*(Fuel_Rules!$A$6:$A$30&lt;&gt;"")))&gt;0,"Plug-in hybrid",IF($G10820="Diesel","Diesel","Gasoline"))</f>
        <v>Gasoline</v>
      </c>
    </row>
    <row r="10821" spans="1:15" ht="15" customHeight="1" x14ac:dyDescent="0.25">
      <c r="A10821" s="1">
        <v>2022</v>
      </c>
      <c r="B10821" s="1" t="s">
        <v>13227</v>
      </c>
      <c r="C10821" s="1" t="s">
        <v>5359</v>
      </c>
      <c r="D10821" s="1" t="s">
        <v>13500</v>
      </c>
      <c r="E10821" s="1" t="s">
        <v>896</v>
      </c>
      <c r="F10821" s="1" t="s">
        <v>5361</v>
      </c>
      <c r="G10821" s="1" t="s">
        <v>103</v>
      </c>
      <c r="H10821" s="1" t="s">
        <v>298</v>
      </c>
      <c r="I10821" s="1">
        <v>4</v>
      </c>
      <c r="J10821" s="1">
        <v>2023</v>
      </c>
      <c r="K10821" s="1">
        <v>8600000</v>
      </c>
      <c r="L10821" s="1">
        <v>0</v>
      </c>
      <c r="M10821" s="1">
        <f t="array" ref="M10821">SUMPRODUCT(MAX(ISNUMBER(SEARCH('Class Rules'!$B$6:$B$85,$E10821))*ISNUMBER(SEARCH('Class Rules'!$C$6:$C$85,$F10821))*'Class Rules'!$A$6:$A$85))</f>
        <v>0</v>
      </c>
      <c r="N10821" s="1" t="str">
        <f t="array" ref="N10821">IF($M10821=0,'Class Rules'!$D$3,INDEX('Class Rules'!$D$6:$D$85,MATCH($M10821,'Class Rules'!$A$6:$A$85,0)))</f>
        <v>Passenger LDV</v>
      </c>
      <c r="O10821" s="1" t="str">
        <f t="array" ref="O10821">IF(SUMPRODUCT(MAX(ISNUMBER(SEARCH(Fuel_Rules!$A$6:$A$30,$E10821))*ISNUMBER(SEARCH(Fuel_Rules!$B$6:$B$30,$F10821))*(Fuel_Rules!$A$6:$A$30&lt;&gt;"")))&gt;0,"Plug-in hybrid",IF($G10821="Diesel","Diesel","Gasoline"))</f>
        <v>Gasoline</v>
      </c>
    </row>
    <row r="10822" spans="1:15" ht="15" customHeight="1" x14ac:dyDescent="0.25">
      <c r="A10822" s="1">
        <v>2022</v>
      </c>
      <c r="B10822" s="1" t="s">
        <v>13227</v>
      </c>
      <c r="C10822" s="1" t="s">
        <v>5359</v>
      </c>
      <c r="D10822" s="1" t="s">
        <v>13501</v>
      </c>
      <c r="E10822" s="1" t="s">
        <v>896</v>
      </c>
      <c r="F10822" s="1" t="s">
        <v>5361</v>
      </c>
      <c r="G10822" s="1" t="s">
        <v>103</v>
      </c>
      <c r="H10822" s="1" t="s">
        <v>298</v>
      </c>
      <c r="I10822" s="1">
        <v>4</v>
      </c>
      <c r="J10822" s="1">
        <v>2023</v>
      </c>
      <c r="K10822" s="1">
        <v>8281628</v>
      </c>
      <c r="L10822" s="1">
        <v>0</v>
      </c>
      <c r="M10822" s="1">
        <f t="array" ref="M10822">SUMPRODUCT(MAX(ISNUMBER(SEARCH('Class Rules'!$B$6:$B$85,$E10822))*ISNUMBER(SEARCH('Class Rules'!$C$6:$C$85,$F10822))*'Class Rules'!$A$6:$A$85))</f>
        <v>0</v>
      </c>
      <c r="N10822" s="1" t="str">
        <f t="array" ref="N10822">IF($M10822=0,'Class Rules'!$D$3,INDEX('Class Rules'!$D$6:$D$85,MATCH($M10822,'Class Rules'!$A$6:$A$85,0)))</f>
        <v>Passenger LDV</v>
      </c>
      <c r="O10822" s="1" t="str">
        <f t="array" ref="O10822">IF(SUMPRODUCT(MAX(ISNUMBER(SEARCH(Fuel_Rules!$A$6:$A$30,$E10822))*ISNUMBER(SEARCH(Fuel_Rules!$B$6:$B$30,$F10822))*(Fuel_Rules!$A$6:$A$30&lt;&gt;"")))&gt;0,"Plug-in hybrid",IF($G10822="Diesel","Diesel","Gasoline"))</f>
        <v>Gasoline</v>
      </c>
    </row>
    <row r="10823" spans="1:15" ht="15" customHeight="1" x14ac:dyDescent="0.25">
      <c r="A10823" s="1">
        <v>2022</v>
      </c>
      <c r="B10823" s="1" t="s">
        <v>13227</v>
      </c>
      <c r="C10823" s="1" t="s">
        <v>935</v>
      </c>
      <c r="D10823" s="1" t="s">
        <v>13502</v>
      </c>
      <c r="E10823" s="1" t="s">
        <v>915</v>
      </c>
      <c r="F10823" s="1" t="s">
        <v>937</v>
      </c>
      <c r="G10823" s="1" t="s">
        <v>105</v>
      </c>
      <c r="H10823" s="1" t="s">
        <v>437</v>
      </c>
      <c r="I10823" s="1">
        <v>2</v>
      </c>
      <c r="J10823" s="1">
        <v>2023</v>
      </c>
      <c r="K10823" s="1">
        <v>208122</v>
      </c>
      <c r="L10823" s="1">
        <v>0</v>
      </c>
      <c r="M10823" s="1">
        <f t="array" ref="M10823">SUMPRODUCT(MAX(ISNUMBER(SEARCH('Class Rules'!$B$6:$B$85,$E10823))*ISNUMBER(SEARCH('Class Rules'!$C$6:$C$85,$F10823))*'Class Rules'!$A$6:$A$85))</f>
        <v>2</v>
      </c>
      <c r="N10823" s="1" t="str">
        <f t="array" ref="N10823">IF($M10823=0,'Class Rules'!$D$3,INDEX('Class Rules'!$D$6:$D$85,MATCH($M10823,'Class Rules'!$A$6:$A$85,0)))</f>
        <v>Freight LDV</v>
      </c>
      <c r="O10823" s="1" t="str">
        <f t="array" ref="O10823">IF(SUMPRODUCT(MAX(ISNUMBER(SEARCH(Fuel_Rules!$A$6:$A$30,$E10823))*ISNUMBER(SEARCH(Fuel_Rules!$B$6:$B$30,$F10823))*(Fuel_Rules!$A$6:$A$30&lt;&gt;"")))&gt;0,"Plug-in hybrid",IF($G10823="Diesel","Diesel","Gasoline"))</f>
        <v>Diesel</v>
      </c>
    </row>
    <row r="10824" spans="1:15" ht="15" customHeight="1" x14ac:dyDescent="0.25">
      <c r="A10824" s="1">
        <v>2022</v>
      </c>
      <c r="B10824" s="1" t="s">
        <v>13227</v>
      </c>
      <c r="C10824" s="1" t="s">
        <v>935</v>
      </c>
      <c r="D10824" s="1" t="s">
        <v>13503</v>
      </c>
      <c r="E10824" s="1" t="s">
        <v>915</v>
      </c>
      <c r="F10824" s="1" t="s">
        <v>937</v>
      </c>
      <c r="G10824" s="1" t="s">
        <v>105</v>
      </c>
      <c r="H10824" s="1" t="s">
        <v>437</v>
      </c>
      <c r="I10824" s="1">
        <v>2</v>
      </c>
      <c r="J10824" s="1">
        <v>2023</v>
      </c>
      <c r="K10824" s="1">
        <v>186900</v>
      </c>
      <c r="L10824" s="1">
        <v>0</v>
      </c>
      <c r="M10824" s="1">
        <f t="array" ref="M10824">SUMPRODUCT(MAX(ISNUMBER(SEARCH('Class Rules'!$B$6:$B$85,$E10824))*ISNUMBER(SEARCH('Class Rules'!$C$6:$C$85,$F10824))*'Class Rules'!$A$6:$A$85))</f>
        <v>2</v>
      </c>
      <c r="N10824" s="1" t="str">
        <f t="array" ref="N10824">IF($M10824=0,'Class Rules'!$D$3,INDEX('Class Rules'!$D$6:$D$85,MATCH($M10824,'Class Rules'!$A$6:$A$85,0)))</f>
        <v>Freight LDV</v>
      </c>
      <c r="O10824" s="1" t="str">
        <f t="array" ref="O10824">IF(SUMPRODUCT(MAX(ISNUMBER(SEARCH(Fuel_Rules!$A$6:$A$30,$E10824))*ISNUMBER(SEARCH(Fuel_Rules!$B$6:$B$30,$F10824))*(Fuel_Rules!$A$6:$A$30&lt;&gt;"")))&gt;0,"Plug-in hybrid",IF($G10824="Diesel","Diesel","Gasoline"))</f>
        <v>Diesel</v>
      </c>
    </row>
    <row r="10825" spans="1:15" ht="15" customHeight="1" x14ac:dyDescent="0.25">
      <c r="A10825" s="1">
        <v>2022</v>
      </c>
      <c r="B10825" s="1" t="s">
        <v>13227</v>
      </c>
      <c r="C10825" s="1" t="s">
        <v>938</v>
      </c>
      <c r="D10825" s="1" t="s">
        <v>13504</v>
      </c>
      <c r="E10825" s="1" t="s">
        <v>915</v>
      </c>
      <c r="F10825" s="1" t="s">
        <v>940</v>
      </c>
      <c r="G10825" s="1" t="s">
        <v>103</v>
      </c>
      <c r="H10825" s="1" t="s">
        <v>298</v>
      </c>
      <c r="I10825" s="1">
        <v>1</v>
      </c>
      <c r="J10825" s="1">
        <v>2023</v>
      </c>
      <c r="K10825" s="1">
        <v>68055</v>
      </c>
      <c r="L10825" s="1">
        <v>0</v>
      </c>
      <c r="M10825" s="1">
        <f t="array" ref="M10825">SUMPRODUCT(MAX(ISNUMBER(SEARCH('Class Rules'!$B$6:$B$85,$E10825))*ISNUMBER(SEARCH('Class Rules'!$C$6:$C$85,$F10825))*'Class Rules'!$A$6:$A$85))</f>
        <v>0</v>
      </c>
      <c r="N10825" s="1" t="str">
        <f t="array" ref="N10825">IF($M10825=0,'Class Rules'!$D$3,INDEX('Class Rules'!$D$6:$D$85,MATCH($M10825,'Class Rules'!$A$6:$A$85,0)))</f>
        <v>Passenger LDV</v>
      </c>
      <c r="O10825" s="1" t="str">
        <f t="array" ref="O10825">IF(SUMPRODUCT(MAX(ISNUMBER(SEARCH(Fuel_Rules!$A$6:$A$30,$E10825))*ISNUMBER(SEARCH(Fuel_Rules!$B$6:$B$30,$F10825))*(Fuel_Rules!$A$6:$A$30&lt;&gt;"")))&gt;0,"Plug-in hybrid",IF($G10825="Diesel","Diesel","Gasoline"))</f>
        <v>Gasoline</v>
      </c>
    </row>
    <row r="10826" spans="1:15" ht="15" customHeight="1" x14ac:dyDescent="0.25">
      <c r="A10826" s="1">
        <v>2022</v>
      </c>
      <c r="B10826" s="1" t="s">
        <v>13227</v>
      </c>
      <c r="C10826" s="1" t="s">
        <v>938</v>
      </c>
      <c r="D10826" s="1" t="s">
        <v>13505</v>
      </c>
      <c r="E10826" s="1" t="s">
        <v>915</v>
      </c>
      <c r="F10826" s="1" t="s">
        <v>940</v>
      </c>
      <c r="G10826" s="1" t="s">
        <v>103</v>
      </c>
      <c r="H10826" s="1" t="s">
        <v>298</v>
      </c>
      <c r="I10826" s="1">
        <v>1</v>
      </c>
      <c r="J10826" s="1">
        <v>2023</v>
      </c>
      <c r="K10826" s="1">
        <v>62785</v>
      </c>
      <c r="L10826" s="1">
        <v>0</v>
      </c>
      <c r="M10826" s="1">
        <f t="array" ref="M10826">SUMPRODUCT(MAX(ISNUMBER(SEARCH('Class Rules'!$B$6:$B$85,$E10826))*ISNUMBER(SEARCH('Class Rules'!$C$6:$C$85,$F10826))*'Class Rules'!$A$6:$A$85))</f>
        <v>0</v>
      </c>
      <c r="N10826" s="1" t="str">
        <f t="array" ref="N10826">IF($M10826=0,'Class Rules'!$D$3,INDEX('Class Rules'!$D$6:$D$85,MATCH($M10826,'Class Rules'!$A$6:$A$85,0)))</f>
        <v>Passenger LDV</v>
      </c>
      <c r="O10826" s="1" t="str">
        <f t="array" ref="O10826">IF(SUMPRODUCT(MAX(ISNUMBER(SEARCH(Fuel_Rules!$A$6:$A$30,$E10826))*ISNUMBER(SEARCH(Fuel_Rules!$B$6:$B$30,$F10826))*(Fuel_Rules!$A$6:$A$30&lt;&gt;"")))&gt;0,"Plug-in hybrid",IF($G10826="Diesel","Diesel","Gasoline"))</f>
        <v>Gasoline</v>
      </c>
    </row>
    <row r="10827" spans="1:15" ht="15" customHeight="1" x14ac:dyDescent="0.25">
      <c r="A10827" s="1">
        <v>2022</v>
      </c>
      <c r="B10827" s="1" t="s">
        <v>13227</v>
      </c>
      <c r="C10827" s="1" t="s">
        <v>956</v>
      </c>
      <c r="D10827" s="1" t="s">
        <v>13506</v>
      </c>
      <c r="E10827" s="1" t="s">
        <v>915</v>
      </c>
      <c r="F10827" s="1" t="s">
        <v>10127</v>
      </c>
      <c r="G10827" s="1" t="s">
        <v>105</v>
      </c>
      <c r="H10827" s="1" t="s">
        <v>437</v>
      </c>
      <c r="I10827" s="1">
        <v>2</v>
      </c>
      <c r="J10827" s="1">
        <v>2023</v>
      </c>
      <c r="K10827" s="1">
        <v>194645</v>
      </c>
      <c r="L10827" s="1">
        <v>0</v>
      </c>
      <c r="M10827" s="1">
        <f t="array" ref="M10827">SUMPRODUCT(MAX(ISNUMBER(SEARCH('Class Rules'!$B$6:$B$85,$E10827))*ISNUMBER(SEARCH('Class Rules'!$C$6:$C$85,$F10827))*'Class Rules'!$A$6:$A$85))</f>
        <v>2</v>
      </c>
      <c r="N10827" s="1" t="str">
        <f t="array" ref="N10827">IF($M10827=0,'Class Rules'!$D$3,INDEX('Class Rules'!$D$6:$D$85,MATCH($M10827,'Class Rules'!$A$6:$A$85,0)))</f>
        <v>Freight LDV</v>
      </c>
      <c r="O10827" s="1" t="str">
        <f t="array" ref="O10827">IF(SUMPRODUCT(MAX(ISNUMBER(SEARCH(Fuel_Rules!$A$6:$A$30,$E10827))*ISNUMBER(SEARCH(Fuel_Rules!$B$6:$B$30,$F10827))*(Fuel_Rules!$A$6:$A$30&lt;&gt;"")))&gt;0,"Plug-in hybrid",IF($G10827="Diesel","Diesel","Gasoline"))</f>
        <v>Diesel</v>
      </c>
    </row>
    <row r="10828" spans="1:15" ht="15" customHeight="1" x14ac:dyDescent="0.25">
      <c r="A10828" s="1">
        <v>2022</v>
      </c>
      <c r="B10828" s="1" t="s">
        <v>13227</v>
      </c>
      <c r="C10828" s="1" t="s">
        <v>956</v>
      </c>
      <c r="D10828" s="1" t="s">
        <v>13507</v>
      </c>
      <c r="E10828" s="1" t="s">
        <v>915</v>
      </c>
      <c r="F10828" s="1" t="s">
        <v>10127</v>
      </c>
      <c r="G10828" s="1" t="s">
        <v>105</v>
      </c>
      <c r="H10828" s="1" t="s">
        <v>437</v>
      </c>
      <c r="I10828" s="1">
        <v>2</v>
      </c>
      <c r="J10828" s="1">
        <v>2023</v>
      </c>
      <c r="K10828" s="1">
        <v>186481</v>
      </c>
      <c r="L10828" s="1">
        <v>0</v>
      </c>
      <c r="M10828" s="1">
        <f t="array" ref="M10828">SUMPRODUCT(MAX(ISNUMBER(SEARCH('Class Rules'!$B$6:$B$85,$E10828))*ISNUMBER(SEARCH('Class Rules'!$C$6:$C$85,$F10828))*'Class Rules'!$A$6:$A$85))</f>
        <v>2</v>
      </c>
      <c r="N10828" s="1" t="str">
        <f t="array" ref="N10828">IF($M10828=0,'Class Rules'!$D$3,INDEX('Class Rules'!$D$6:$D$85,MATCH($M10828,'Class Rules'!$A$6:$A$85,0)))</f>
        <v>Freight LDV</v>
      </c>
      <c r="O10828" s="1" t="str">
        <f t="array" ref="O10828">IF(SUMPRODUCT(MAX(ISNUMBER(SEARCH(Fuel_Rules!$A$6:$A$30,$E10828))*ISNUMBER(SEARCH(Fuel_Rules!$B$6:$B$30,$F10828))*(Fuel_Rules!$A$6:$A$30&lt;&gt;"")))&gt;0,"Plug-in hybrid",IF($G10828="Diesel","Diesel","Gasoline"))</f>
        <v>Diesel</v>
      </c>
    </row>
    <row r="10829" spans="1:15" ht="15" customHeight="1" x14ac:dyDescent="0.25">
      <c r="A10829" s="1">
        <v>2022</v>
      </c>
      <c r="B10829" s="1" t="s">
        <v>13227</v>
      </c>
      <c r="C10829" s="1" t="s">
        <v>965</v>
      </c>
      <c r="D10829" s="1" t="s">
        <v>13508</v>
      </c>
      <c r="E10829" s="1" t="s">
        <v>915</v>
      </c>
      <c r="F10829" s="1" t="s">
        <v>967</v>
      </c>
      <c r="G10829" s="1" t="s">
        <v>103</v>
      </c>
      <c r="H10829" s="1" t="s">
        <v>298</v>
      </c>
      <c r="I10829" s="1">
        <v>1</v>
      </c>
      <c r="J10829" s="1">
        <v>2023</v>
      </c>
      <c r="K10829" s="1">
        <v>81819</v>
      </c>
      <c r="L10829" s="1">
        <v>0</v>
      </c>
      <c r="M10829" s="1">
        <f t="array" ref="M10829">SUMPRODUCT(MAX(ISNUMBER(SEARCH('Class Rules'!$B$6:$B$85,$E10829))*ISNUMBER(SEARCH('Class Rules'!$C$6:$C$85,$F10829))*'Class Rules'!$A$6:$A$85))</f>
        <v>0</v>
      </c>
      <c r="N10829" s="1" t="str">
        <f t="array" ref="N10829">IF($M10829=0,'Class Rules'!$D$3,INDEX('Class Rules'!$D$6:$D$85,MATCH($M10829,'Class Rules'!$A$6:$A$85,0)))</f>
        <v>Passenger LDV</v>
      </c>
      <c r="O10829" s="1" t="str">
        <f t="array" ref="O10829">IF(SUMPRODUCT(MAX(ISNUMBER(SEARCH(Fuel_Rules!$A$6:$A$30,$E10829))*ISNUMBER(SEARCH(Fuel_Rules!$B$6:$B$30,$F10829))*(Fuel_Rules!$A$6:$A$30&lt;&gt;"")))&gt;0,"Plug-in hybrid",IF($G10829="Diesel","Diesel","Gasoline"))</f>
        <v>Gasoline</v>
      </c>
    </row>
    <row r="10830" spans="1:15" ht="15" customHeight="1" x14ac:dyDescent="0.25">
      <c r="A10830" s="1">
        <v>2022</v>
      </c>
      <c r="B10830" s="1" t="s">
        <v>13227</v>
      </c>
      <c r="C10830" s="1" t="s">
        <v>965</v>
      </c>
      <c r="D10830" s="1" t="s">
        <v>13509</v>
      </c>
      <c r="E10830" s="1" t="s">
        <v>915</v>
      </c>
      <c r="F10830" s="1" t="s">
        <v>967</v>
      </c>
      <c r="G10830" s="1" t="s">
        <v>103</v>
      </c>
      <c r="H10830" s="1" t="s">
        <v>298</v>
      </c>
      <c r="I10830" s="1">
        <v>1</v>
      </c>
      <c r="J10830" s="1">
        <v>2023</v>
      </c>
      <c r="K10830" s="1">
        <v>75379</v>
      </c>
      <c r="L10830" s="1">
        <v>0</v>
      </c>
      <c r="M10830" s="1">
        <f t="array" ref="M10830">SUMPRODUCT(MAX(ISNUMBER(SEARCH('Class Rules'!$B$6:$B$85,$E10830))*ISNUMBER(SEARCH('Class Rules'!$C$6:$C$85,$F10830))*'Class Rules'!$A$6:$A$85))</f>
        <v>0</v>
      </c>
      <c r="N10830" s="1" t="str">
        <f t="array" ref="N10830">IF($M10830=0,'Class Rules'!$D$3,INDEX('Class Rules'!$D$6:$D$85,MATCH($M10830,'Class Rules'!$A$6:$A$85,0)))</f>
        <v>Passenger LDV</v>
      </c>
      <c r="O10830" s="1" t="str">
        <f t="array" ref="O10830">IF(SUMPRODUCT(MAX(ISNUMBER(SEARCH(Fuel_Rules!$A$6:$A$30,$E10830))*ISNUMBER(SEARCH(Fuel_Rules!$B$6:$B$30,$F10830))*(Fuel_Rules!$A$6:$A$30&lt;&gt;"")))&gt;0,"Plug-in hybrid",IF($G10830="Diesel","Diesel","Gasoline"))</f>
        <v>Gasoline</v>
      </c>
    </row>
    <row r="10831" spans="1:15" ht="15" customHeight="1" x14ac:dyDescent="0.25">
      <c r="A10831" s="1">
        <v>2022</v>
      </c>
      <c r="B10831" s="1" t="s">
        <v>13227</v>
      </c>
      <c r="C10831" s="1" t="s">
        <v>968</v>
      </c>
      <c r="D10831" s="1" t="s">
        <v>13510</v>
      </c>
      <c r="E10831" s="1" t="s">
        <v>915</v>
      </c>
      <c r="F10831" s="1" t="s">
        <v>970</v>
      </c>
      <c r="G10831" s="1" t="s">
        <v>105</v>
      </c>
      <c r="H10831" s="1" t="s">
        <v>298</v>
      </c>
      <c r="I10831" s="1">
        <v>2.2999999999999998</v>
      </c>
      <c r="J10831" s="1">
        <v>2023</v>
      </c>
      <c r="K10831" s="1">
        <v>185952</v>
      </c>
      <c r="L10831" s="1">
        <v>0</v>
      </c>
      <c r="M10831" s="1">
        <f t="array" ref="M10831">SUMPRODUCT(MAX(ISNUMBER(SEARCH('Class Rules'!$B$6:$B$85,$E10831))*ISNUMBER(SEARCH('Class Rules'!$C$6:$C$85,$F10831))*'Class Rules'!$A$6:$A$85))</f>
        <v>4</v>
      </c>
      <c r="N10831" s="1" t="str">
        <f t="array" ref="N10831">IF($M10831=0,'Class Rules'!$D$3,INDEX('Class Rules'!$D$6:$D$85,MATCH($M10831,'Class Rules'!$A$6:$A$85,0)))</f>
        <v>Freight LDV</v>
      </c>
      <c r="O10831" s="1" t="str">
        <f t="array" ref="O10831">IF(SUMPRODUCT(MAX(ISNUMBER(SEARCH(Fuel_Rules!$A$6:$A$30,$E10831))*ISNUMBER(SEARCH(Fuel_Rules!$B$6:$B$30,$F10831))*(Fuel_Rules!$A$6:$A$30&lt;&gt;"")))&gt;0,"Plug-in hybrid",IF($G10831="Diesel","Diesel","Gasoline"))</f>
        <v>Diesel</v>
      </c>
    </row>
    <row r="10832" spans="1:15" ht="15" customHeight="1" x14ac:dyDescent="0.25">
      <c r="A10832" s="1">
        <v>2022</v>
      </c>
      <c r="B10832" s="1" t="s">
        <v>13227</v>
      </c>
      <c r="C10832" s="1" t="s">
        <v>971</v>
      </c>
      <c r="D10832" s="1" t="s">
        <v>13511</v>
      </c>
      <c r="E10832" s="1" t="s">
        <v>915</v>
      </c>
      <c r="F10832" s="1" t="s">
        <v>973</v>
      </c>
      <c r="G10832" s="1" t="s">
        <v>105</v>
      </c>
      <c r="H10832" s="1" t="s">
        <v>298</v>
      </c>
      <c r="I10832" s="1">
        <v>2.2999999999999998</v>
      </c>
      <c r="J10832" s="1">
        <v>2023</v>
      </c>
      <c r="K10832" s="1">
        <v>200000</v>
      </c>
      <c r="L10832" s="1">
        <v>0</v>
      </c>
      <c r="M10832" s="1">
        <f t="array" ref="M10832">SUMPRODUCT(MAX(ISNUMBER(SEARCH('Class Rules'!$B$6:$B$85,$E10832))*ISNUMBER(SEARCH('Class Rules'!$C$6:$C$85,$F10832))*'Class Rules'!$A$6:$A$85))</f>
        <v>5</v>
      </c>
      <c r="N10832" s="1" t="str">
        <f t="array" ref="N10832">IF($M10832=0,'Class Rules'!$D$3,INDEX('Class Rules'!$D$6:$D$85,MATCH($M10832,'Class Rules'!$A$6:$A$85,0)))</f>
        <v>Freight LDV</v>
      </c>
      <c r="O10832" s="1" t="str">
        <f t="array" ref="O10832">IF(SUMPRODUCT(MAX(ISNUMBER(SEARCH(Fuel_Rules!$A$6:$A$30,$E10832))*ISNUMBER(SEARCH(Fuel_Rules!$B$6:$B$30,$F10832))*(Fuel_Rules!$A$6:$A$30&lt;&gt;"")))&gt;0,"Plug-in hybrid",IF($G10832="Diesel","Diesel","Gasoline"))</f>
        <v>Diesel</v>
      </c>
    </row>
    <row r="10833" spans="1:15" ht="15" customHeight="1" x14ac:dyDescent="0.25">
      <c r="A10833" s="1">
        <v>2022</v>
      </c>
      <c r="B10833" s="1" t="s">
        <v>13227</v>
      </c>
      <c r="C10833" s="1" t="s">
        <v>974</v>
      </c>
      <c r="D10833" s="1" t="s">
        <v>13512</v>
      </c>
      <c r="E10833" s="1" t="s">
        <v>915</v>
      </c>
      <c r="F10833" s="1" t="s">
        <v>976</v>
      </c>
      <c r="G10833" s="1" t="s">
        <v>105</v>
      </c>
      <c r="H10833" s="1" t="s">
        <v>298</v>
      </c>
      <c r="I10833" s="1">
        <v>2.2999999999999998</v>
      </c>
      <c r="J10833" s="1">
        <v>2023</v>
      </c>
      <c r="K10833" s="1">
        <v>210000</v>
      </c>
      <c r="L10833" s="1">
        <v>0</v>
      </c>
      <c r="M10833" s="1">
        <f t="array" ref="M10833">SUMPRODUCT(MAX(ISNUMBER(SEARCH('Class Rules'!$B$6:$B$85,$E10833))*ISNUMBER(SEARCH('Class Rules'!$C$6:$C$85,$F10833))*'Class Rules'!$A$6:$A$85))</f>
        <v>5</v>
      </c>
      <c r="N10833" s="1" t="str">
        <f t="array" ref="N10833">IF($M10833=0,'Class Rules'!$D$3,INDEX('Class Rules'!$D$6:$D$85,MATCH($M10833,'Class Rules'!$A$6:$A$85,0)))</f>
        <v>Freight LDV</v>
      </c>
      <c r="O10833" s="1" t="str">
        <f t="array" ref="O10833">IF(SUMPRODUCT(MAX(ISNUMBER(SEARCH(Fuel_Rules!$A$6:$A$30,$E10833))*ISNUMBER(SEARCH(Fuel_Rules!$B$6:$B$30,$F10833))*(Fuel_Rules!$A$6:$A$30&lt;&gt;"")))&gt;0,"Plug-in hybrid",IF($G10833="Diesel","Diesel","Gasoline"))</f>
        <v>Diesel</v>
      </c>
    </row>
    <row r="10834" spans="1:15" ht="15" customHeight="1" x14ac:dyDescent="0.25">
      <c r="A10834" s="1">
        <v>2022</v>
      </c>
      <c r="B10834" s="1" t="s">
        <v>13227</v>
      </c>
      <c r="C10834" s="1" t="s">
        <v>977</v>
      </c>
      <c r="D10834" s="1" t="s">
        <v>13513</v>
      </c>
      <c r="E10834" s="1" t="s">
        <v>915</v>
      </c>
      <c r="F10834" s="1" t="s">
        <v>979</v>
      </c>
      <c r="G10834" s="1" t="s">
        <v>105</v>
      </c>
      <c r="H10834" s="1" t="s">
        <v>298</v>
      </c>
      <c r="I10834" s="1">
        <v>2.2999999999999998</v>
      </c>
      <c r="J10834" s="1">
        <v>2023</v>
      </c>
      <c r="K10834" s="1">
        <v>220900</v>
      </c>
      <c r="L10834" s="1">
        <v>0</v>
      </c>
      <c r="M10834" s="1">
        <f t="array" ref="M10834">SUMPRODUCT(MAX(ISNUMBER(SEARCH('Class Rules'!$B$6:$B$85,$E10834))*ISNUMBER(SEARCH('Class Rules'!$C$6:$C$85,$F10834))*'Class Rules'!$A$6:$A$85))</f>
        <v>63</v>
      </c>
      <c r="N10834" s="1" t="str">
        <f t="array" ref="N10834">IF($M10834=0,'Class Rules'!$D$3,INDEX('Class Rules'!$D$6:$D$85,MATCH($M10834,'Class Rules'!$A$6:$A$85,0)))</f>
        <v>Passenger HDV</v>
      </c>
      <c r="O10834" s="1" t="str">
        <f t="array" ref="O10834">IF(SUMPRODUCT(MAX(ISNUMBER(SEARCH(Fuel_Rules!$A$6:$A$30,$E10834))*ISNUMBER(SEARCH(Fuel_Rules!$B$6:$B$30,$F10834))*(Fuel_Rules!$A$6:$A$30&lt;&gt;"")))&gt;0,"Plug-in hybrid",IF($G10834="Diesel","Diesel","Gasoline"))</f>
        <v>Diesel</v>
      </c>
    </row>
    <row r="10835" spans="1:15" ht="15" customHeight="1" x14ac:dyDescent="0.25">
      <c r="A10835" s="1">
        <v>2022</v>
      </c>
      <c r="B10835" s="1" t="s">
        <v>13227</v>
      </c>
      <c r="C10835" s="1" t="s">
        <v>980</v>
      </c>
      <c r="D10835" s="1" t="s">
        <v>13514</v>
      </c>
      <c r="E10835" s="1" t="s">
        <v>915</v>
      </c>
      <c r="F10835" s="1" t="s">
        <v>982</v>
      </c>
      <c r="G10835" s="1" t="s">
        <v>105</v>
      </c>
      <c r="H10835" s="1" t="s">
        <v>298</v>
      </c>
      <c r="I10835" s="1">
        <v>2.2999999999999998</v>
      </c>
      <c r="J10835" s="1">
        <v>2023</v>
      </c>
      <c r="K10835" s="1">
        <v>208900</v>
      </c>
      <c r="L10835" s="1">
        <v>0</v>
      </c>
      <c r="M10835" s="1">
        <f t="array" ref="M10835">SUMPRODUCT(MAX(ISNUMBER(SEARCH('Class Rules'!$B$6:$B$85,$E10835))*ISNUMBER(SEARCH('Class Rules'!$C$6:$C$85,$F10835))*'Class Rules'!$A$6:$A$85))</f>
        <v>6</v>
      </c>
      <c r="N10835" s="1" t="str">
        <f t="array" ref="N10835">IF($M10835=0,'Class Rules'!$D$3,INDEX('Class Rules'!$D$6:$D$85,MATCH($M10835,'Class Rules'!$A$6:$A$85,0)))</f>
        <v>Freight LDV</v>
      </c>
      <c r="O10835" s="1" t="str">
        <f t="array" ref="O10835">IF(SUMPRODUCT(MAX(ISNUMBER(SEARCH(Fuel_Rules!$A$6:$A$30,$E10835))*ISNUMBER(SEARCH(Fuel_Rules!$B$6:$B$30,$F10835))*(Fuel_Rules!$A$6:$A$30&lt;&gt;"")))&gt;0,"Plug-in hybrid",IF($G10835="Diesel","Diesel","Gasoline"))</f>
        <v>Diesel</v>
      </c>
    </row>
    <row r="10836" spans="1:15" ht="15" customHeight="1" x14ac:dyDescent="0.25">
      <c r="A10836" s="1">
        <v>2022</v>
      </c>
      <c r="B10836" s="1" t="s">
        <v>13227</v>
      </c>
      <c r="C10836" s="1" t="s">
        <v>983</v>
      </c>
      <c r="D10836" s="1" t="s">
        <v>13515</v>
      </c>
      <c r="E10836" s="1" t="s">
        <v>915</v>
      </c>
      <c r="F10836" s="1" t="s">
        <v>985</v>
      </c>
      <c r="G10836" s="1" t="s">
        <v>105</v>
      </c>
      <c r="H10836" s="1" t="s">
        <v>298</v>
      </c>
      <c r="I10836" s="1">
        <v>2.2999999999999998</v>
      </c>
      <c r="J10836" s="1">
        <v>2023</v>
      </c>
      <c r="K10836" s="1">
        <v>240000</v>
      </c>
      <c r="L10836" s="1">
        <v>0</v>
      </c>
      <c r="M10836" s="1">
        <f t="array" ref="M10836">SUMPRODUCT(MAX(ISNUMBER(SEARCH('Class Rules'!$B$6:$B$85,$E10836))*ISNUMBER(SEARCH('Class Rules'!$C$6:$C$85,$F10836))*'Class Rules'!$A$6:$A$85))</f>
        <v>64</v>
      </c>
      <c r="N10836" s="1" t="str">
        <f t="array" ref="N10836">IF($M10836=0,'Class Rules'!$D$3,INDEX('Class Rules'!$D$6:$D$85,MATCH($M10836,'Class Rules'!$A$6:$A$85,0)))</f>
        <v>Passenger HDV</v>
      </c>
      <c r="O10836" s="1" t="str">
        <f t="array" ref="O10836">IF(SUMPRODUCT(MAX(ISNUMBER(SEARCH(Fuel_Rules!$A$6:$A$30,$E10836))*ISNUMBER(SEARCH(Fuel_Rules!$B$6:$B$30,$F10836))*(Fuel_Rules!$A$6:$A$30&lt;&gt;"")))&gt;0,"Plug-in hybrid",IF($G10836="Diesel","Diesel","Gasoline"))</f>
        <v>Diesel</v>
      </c>
    </row>
    <row r="10837" spans="1:15" ht="15" customHeight="1" x14ac:dyDescent="0.25">
      <c r="A10837" s="1">
        <v>2022</v>
      </c>
      <c r="B10837" s="1" t="s">
        <v>13227</v>
      </c>
      <c r="C10837" s="1" t="s">
        <v>989</v>
      </c>
      <c r="D10837" s="1" t="s">
        <v>13516</v>
      </c>
      <c r="E10837" s="1" t="s">
        <v>915</v>
      </c>
      <c r="F10837" s="1" t="s">
        <v>991</v>
      </c>
      <c r="G10837" s="1" t="s">
        <v>103</v>
      </c>
      <c r="H10837" s="1" t="s">
        <v>298</v>
      </c>
      <c r="I10837" s="1">
        <v>1.3</v>
      </c>
      <c r="J10837" s="1">
        <v>2023</v>
      </c>
      <c r="K10837" s="1">
        <v>90264</v>
      </c>
      <c r="L10837" s="1">
        <v>0</v>
      </c>
      <c r="M10837" s="1">
        <f t="array" ref="M10837">SUMPRODUCT(MAX(ISNUMBER(SEARCH('Class Rules'!$B$6:$B$85,$E10837))*ISNUMBER(SEARCH('Class Rules'!$C$6:$C$85,$F10837))*'Class Rules'!$A$6:$A$85))</f>
        <v>0</v>
      </c>
      <c r="N10837" s="1" t="str">
        <f t="array" ref="N10837">IF($M10837=0,'Class Rules'!$D$3,INDEX('Class Rules'!$D$6:$D$85,MATCH($M10837,'Class Rules'!$A$6:$A$85,0)))</f>
        <v>Passenger LDV</v>
      </c>
      <c r="O10837" s="1" t="str">
        <f t="array" ref="O10837">IF(SUMPRODUCT(MAX(ISNUMBER(SEARCH(Fuel_Rules!$A$6:$A$30,$E10837))*ISNUMBER(SEARCH(Fuel_Rules!$B$6:$B$30,$F10837))*(Fuel_Rules!$A$6:$A$30&lt;&gt;"")))&gt;0,"Plug-in hybrid",IF($G10837="Diesel","Diesel","Gasoline"))</f>
        <v>Gasoline</v>
      </c>
    </row>
    <row r="10838" spans="1:15" ht="15" customHeight="1" x14ac:dyDescent="0.25">
      <c r="A10838" s="1">
        <v>2022</v>
      </c>
      <c r="B10838" s="1" t="s">
        <v>13227</v>
      </c>
      <c r="C10838" s="1" t="s">
        <v>989</v>
      </c>
      <c r="D10838" s="1" t="s">
        <v>13517</v>
      </c>
      <c r="E10838" s="1" t="s">
        <v>915</v>
      </c>
      <c r="F10838" s="1" t="s">
        <v>991</v>
      </c>
      <c r="G10838" s="1" t="s">
        <v>103</v>
      </c>
      <c r="H10838" s="1" t="s">
        <v>298</v>
      </c>
      <c r="I10838" s="1">
        <v>1.3</v>
      </c>
      <c r="J10838" s="1">
        <v>2023</v>
      </c>
      <c r="K10838" s="1">
        <v>85204</v>
      </c>
      <c r="L10838" s="1">
        <v>0</v>
      </c>
      <c r="M10838" s="1">
        <f t="array" ref="M10838">SUMPRODUCT(MAX(ISNUMBER(SEARCH('Class Rules'!$B$6:$B$85,$E10838))*ISNUMBER(SEARCH('Class Rules'!$C$6:$C$85,$F10838))*'Class Rules'!$A$6:$A$85))</f>
        <v>0</v>
      </c>
      <c r="N10838" s="1" t="str">
        <f t="array" ref="N10838">IF($M10838=0,'Class Rules'!$D$3,INDEX('Class Rules'!$D$6:$D$85,MATCH($M10838,'Class Rules'!$A$6:$A$85,0)))</f>
        <v>Passenger LDV</v>
      </c>
      <c r="O10838" s="1" t="str">
        <f t="array" ref="O10838">IF(SUMPRODUCT(MAX(ISNUMBER(SEARCH(Fuel_Rules!$A$6:$A$30,$E10838))*ISNUMBER(SEARCH(Fuel_Rules!$B$6:$B$30,$F10838))*(Fuel_Rules!$A$6:$A$30&lt;&gt;"")))&gt;0,"Plug-in hybrid",IF($G10838="Diesel","Diesel","Gasoline"))</f>
        <v>Gasoline</v>
      </c>
    </row>
    <row r="10839" spans="1:15" ht="15" customHeight="1" x14ac:dyDescent="0.25">
      <c r="A10839" s="1">
        <v>2022</v>
      </c>
      <c r="B10839" s="1" t="s">
        <v>13227</v>
      </c>
      <c r="C10839" s="1" t="s">
        <v>992</v>
      </c>
      <c r="D10839" s="1" t="s">
        <v>13518</v>
      </c>
      <c r="E10839" s="1" t="s">
        <v>915</v>
      </c>
      <c r="F10839" s="1" t="s">
        <v>994</v>
      </c>
      <c r="G10839" s="1" t="s">
        <v>103</v>
      </c>
      <c r="H10839" s="1" t="s">
        <v>298</v>
      </c>
      <c r="I10839" s="1">
        <v>1.3</v>
      </c>
      <c r="J10839" s="1">
        <v>2023</v>
      </c>
      <c r="K10839" s="1">
        <v>84754</v>
      </c>
      <c r="L10839" s="1">
        <v>0</v>
      </c>
      <c r="M10839" s="1">
        <f t="array" ref="M10839">SUMPRODUCT(MAX(ISNUMBER(SEARCH('Class Rules'!$B$6:$B$85,$E10839))*ISNUMBER(SEARCH('Class Rules'!$C$6:$C$85,$F10839))*'Class Rules'!$A$6:$A$85))</f>
        <v>0</v>
      </c>
      <c r="N10839" s="1" t="str">
        <f t="array" ref="N10839">IF($M10839=0,'Class Rules'!$D$3,INDEX('Class Rules'!$D$6:$D$85,MATCH($M10839,'Class Rules'!$A$6:$A$85,0)))</f>
        <v>Passenger LDV</v>
      </c>
      <c r="O10839" s="1" t="str">
        <f t="array" ref="O10839">IF(SUMPRODUCT(MAX(ISNUMBER(SEARCH(Fuel_Rules!$A$6:$A$30,$E10839))*ISNUMBER(SEARCH(Fuel_Rules!$B$6:$B$30,$F10839))*(Fuel_Rules!$A$6:$A$30&lt;&gt;"")))&gt;0,"Plug-in hybrid",IF($G10839="Diesel","Diesel","Gasoline"))</f>
        <v>Gasoline</v>
      </c>
    </row>
    <row r="10840" spans="1:15" ht="15" customHeight="1" x14ac:dyDescent="0.25">
      <c r="A10840" s="1">
        <v>2022</v>
      </c>
      <c r="B10840" s="1" t="s">
        <v>13227</v>
      </c>
      <c r="C10840" s="1" t="s">
        <v>1001</v>
      </c>
      <c r="D10840" s="1" t="s">
        <v>13519</v>
      </c>
      <c r="E10840" s="1" t="s">
        <v>915</v>
      </c>
      <c r="F10840" s="1" t="s">
        <v>1003</v>
      </c>
      <c r="G10840" s="1" t="s">
        <v>103</v>
      </c>
      <c r="H10840" s="1" t="s">
        <v>298</v>
      </c>
      <c r="I10840" s="1">
        <v>1</v>
      </c>
      <c r="J10840" s="1">
        <v>2023</v>
      </c>
      <c r="K10840" s="1">
        <v>77695</v>
      </c>
      <c r="L10840" s="1">
        <v>0</v>
      </c>
      <c r="M10840" s="1">
        <f t="array" ref="M10840">SUMPRODUCT(MAX(ISNUMBER(SEARCH('Class Rules'!$B$6:$B$85,$E10840))*ISNUMBER(SEARCH('Class Rules'!$C$6:$C$85,$F10840))*'Class Rules'!$A$6:$A$85))</f>
        <v>0</v>
      </c>
      <c r="N10840" s="1" t="str">
        <f t="array" ref="N10840">IF($M10840=0,'Class Rules'!$D$3,INDEX('Class Rules'!$D$6:$D$85,MATCH($M10840,'Class Rules'!$A$6:$A$85,0)))</f>
        <v>Passenger LDV</v>
      </c>
      <c r="O10840" s="1" t="str">
        <f t="array" ref="O10840">IF(SUMPRODUCT(MAX(ISNUMBER(SEARCH(Fuel_Rules!$A$6:$A$30,$E10840))*ISNUMBER(SEARCH(Fuel_Rules!$B$6:$B$30,$F10840))*(Fuel_Rules!$A$6:$A$30&lt;&gt;"")))&gt;0,"Plug-in hybrid",IF($G10840="Diesel","Diesel","Gasoline"))</f>
        <v>Gasoline</v>
      </c>
    </row>
    <row r="10841" spans="1:15" ht="15" customHeight="1" x14ac:dyDescent="0.25">
      <c r="A10841" s="1">
        <v>2022</v>
      </c>
      <c r="B10841" s="1" t="s">
        <v>13227</v>
      </c>
      <c r="C10841" s="1" t="s">
        <v>1001</v>
      </c>
      <c r="D10841" s="1" t="s">
        <v>13520</v>
      </c>
      <c r="E10841" s="1" t="s">
        <v>915</v>
      </c>
      <c r="F10841" s="1" t="s">
        <v>1003</v>
      </c>
      <c r="G10841" s="1" t="s">
        <v>103</v>
      </c>
      <c r="H10841" s="1" t="s">
        <v>298</v>
      </c>
      <c r="I10841" s="1">
        <v>1</v>
      </c>
      <c r="J10841" s="1">
        <v>2023</v>
      </c>
      <c r="K10841" s="1">
        <v>72002</v>
      </c>
      <c r="L10841" s="1">
        <v>0</v>
      </c>
      <c r="M10841" s="1">
        <f t="array" ref="M10841">SUMPRODUCT(MAX(ISNUMBER(SEARCH('Class Rules'!$B$6:$B$85,$E10841))*ISNUMBER(SEARCH('Class Rules'!$C$6:$C$85,$F10841))*'Class Rules'!$A$6:$A$85))</f>
        <v>0</v>
      </c>
      <c r="N10841" s="1" t="str">
        <f t="array" ref="N10841">IF($M10841=0,'Class Rules'!$D$3,INDEX('Class Rules'!$D$6:$D$85,MATCH($M10841,'Class Rules'!$A$6:$A$85,0)))</f>
        <v>Passenger LDV</v>
      </c>
      <c r="O10841" s="1" t="str">
        <f t="array" ref="O10841">IF(SUMPRODUCT(MAX(ISNUMBER(SEARCH(Fuel_Rules!$A$6:$A$30,$E10841))*ISNUMBER(SEARCH(Fuel_Rules!$B$6:$B$30,$F10841))*(Fuel_Rules!$A$6:$A$30&lt;&gt;"")))&gt;0,"Plug-in hybrid",IF($G10841="Diesel","Diesel","Gasoline"))</f>
        <v>Gasoline</v>
      </c>
    </row>
    <row r="10842" spans="1:15" ht="15" customHeight="1" x14ac:dyDescent="0.25">
      <c r="A10842" s="1">
        <v>2022</v>
      </c>
      <c r="B10842" s="1" t="s">
        <v>13227</v>
      </c>
      <c r="C10842" s="1" t="s">
        <v>1004</v>
      </c>
      <c r="D10842" s="1" t="s">
        <v>13521</v>
      </c>
      <c r="E10842" s="1" t="s">
        <v>915</v>
      </c>
      <c r="F10842" s="1" t="s">
        <v>1006</v>
      </c>
      <c r="G10842" s="1" t="s">
        <v>105</v>
      </c>
      <c r="H10842" s="1" t="s">
        <v>298</v>
      </c>
      <c r="I10842" s="1">
        <v>2.2999999999999998</v>
      </c>
      <c r="J10842" s="1">
        <v>2023</v>
      </c>
      <c r="K10842" s="1">
        <v>261450</v>
      </c>
      <c r="L10842" s="1">
        <v>0</v>
      </c>
      <c r="M10842" s="1">
        <f t="array" ref="M10842">SUMPRODUCT(MAX(ISNUMBER(SEARCH('Class Rules'!$B$6:$B$85,$E10842))*ISNUMBER(SEARCH('Class Rules'!$C$6:$C$85,$F10842))*'Class Rules'!$A$6:$A$85))</f>
        <v>0</v>
      </c>
      <c r="N10842" s="1" t="str">
        <f t="array" ref="N10842">IF($M10842=0,'Class Rules'!$D$3,INDEX('Class Rules'!$D$6:$D$85,MATCH($M10842,'Class Rules'!$A$6:$A$85,0)))</f>
        <v>Passenger LDV</v>
      </c>
      <c r="O10842" s="1" t="str">
        <f t="array" ref="O10842">IF(SUMPRODUCT(MAX(ISNUMBER(SEARCH(Fuel_Rules!$A$6:$A$30,$E10842))*ISNUMBER(SEARCH(Fuel_Rules!$B$6:$B$30,$F10842))*(Fuel_Rules!$A$6:$A$30&lt;&gt;"")))&gt;0,"Plug-in hybrid",IF($G10842="Diesel","Diesel","Gasoline"))</f>
        <v>Diesel</v>
      </c>
    </row>
    <row r="10843" spans="1:15" ht="15" customHeight="1" x14ac:dyDescent="0.25">
      <c r="A10843" s="1">
        <v>2022</v>
      </c>
      <c r="B10843" s="1" t="s">
        <v>13227</v>
      </c>
      <c r="C10843" s="1" t="s">
        <v>1007</v>
      </c>
      <c r="D10843" s="1" t="s">
        <v>13522</v>
      </c>
      <c r="E10843" s="1" t="s">
        <v>915</v>
      </c>
      <c r="F10843" s="1" t="s">
        <v>1009</v>
      </c>
      <c r="G10843" s="1" t="s">
        <v>105</v>
      </c>
      <c r="H10843" s="1" t="s">
        <v>298</v>
      </c>
      <c r="I10843" s="1">
        <v>2.2999999999999998</v>
      </c>
      <c r="J10843" s="1">
        <v>2023</v>
      </c>
      <c r="K10843" s="1">
        <v>240000</v>
      </c>
      <c r="L10843" s="1">
        <v>0</v>
      </c>
      <c r="M10843" s="1">
        <f t="array" ref="M10843">SUMPRODUCT(MAX(ISNUMBER(SEARCH('Class Rules'!$B$6:$B$85,$E10843))*ISNUMBER(SEARCH('Class Rules'!$C$6:$C$85,$F10843))*'Class Rules'!$A$6:$A$85))</f>
        <v>62</v>
      </c>
      <c r="N10843" s="1" t="str">
        <f t="array" ref="N10843">IF($M10843=0,'Class Rules'!$D$3,INDEX('Class Rules'!$D$6:$D$85,MATCH($M10843,'Class Rules'!$A$6:$A$85,0)))</f>
        <v>Passenger HDV</v>
      </c>
      <c r="O10843" s="1" t="str">
        <f t="array" ref="O10843">IF(SUMPRODUCT(MAX(ISNUMBER(SEARCH(Fuel_Rules!$A$6:$A$30,$E10843))*ISNUMBER(SEARCH(Fuel_Rules!$B$6:$B$30,$F10843))*(Fuel_Rules!$A$6:$A$30&lt;&gt;"")))&gt;0,"Plug-in hybrid",IF($G10843="Diesel","Diesel","Gasoline"))</f>
        <v>Diesel</v>
      </c>
    </row>
    <row r="10844" spans="1:15" ht="15" customHeight="1" x14ac:dyDescent="0.25">
      <c r="A10844" s="1">
        <v>2022</v>
      </c>
      <c r="B10844" s="1" t="s">
        <v>13227</v>
      </c>
      <c r="C10844" s="1" t="s">
        <v>1010</v>
      </c>
      <c r="D10844" s="1" t="s">
        <v>13523</v>
      </c>
      <c r="E10844" s="1" t="s">
        <v>915</v>
      </c>
      <c r="F10844" s="1" t="s">
        <v>10145</v>
      </c>
      <c r="G10844" s="1" t="s">
        <v>105</v>
      </c>
      <c r="H10844" s="1" t="s">
        <v>437</v>
      </c>
      <c r="I10844" s="1">
        <v>2</v>
      </c>
      <c r="J10844" s="1">
        <v>2023</v>
      </c>
      <c r="K10844" s="1">
        <v>216165</v>
      </c>
      <c r="L10844" s="1">
        <v>0</v>
      </c>
      <c r="M10844" s="1">
        <f t="array" ref="M10844">SUMPRODUCT(MAX(ISNUMBER(SEARCH('Class Rules'!$B$6:$B$85,$E10844))*ISNUMBER(SEARCH('Class Rules'!$C$6:$C$85,$F10844))*'Class Rules'!$A$6:$A$85))</f>
        <v>2</v>
      </c>
      <c r="N10844" s="1" t="str">
        <f t="array" ref="N10844">IF($M10844=0,'Class Rules'!$D$3,INDEX('Class Rules'!$D$6:$D$85,MATCH($M10844,'Class Rules'!$A$6:$A$85,0)))</f>
        <v>Freight LDV</v>
      </c>
      <c r="O10844" s="1" t="str">
        <f t="array" ref="O10844">IF(SUMPRODUCT(MAX(ISNUMBER(SEARCH(Fuel_Rules!$A$6:$A$30,$E10844))*ISNUMBER(SEARCH(Fuel_Rules!$B$6:$B$30,$F10844))*(Fuel_Rules!$A$6:$A$30&lt;&gt;"")))&gt;0,"Plug-in hybrid",IF($G10844="Diesel","Diesel","Gasoline"))</f>
        <v>Diesel</v>
      </c>
    </row>
    <row r="10845" spans="1:15" ht="15" customHeight="1" x14ac:dyDescent="0.25">
      <c r="A10845" s="1">
        <v>2022</v>
      </c>
      <c r="B10845" s="1" t="s">
        <v>13227</v>
      </c>
      <c r="C10845" s="1" t="s">
        <v>1010</v>
      </c>
      <c r="D10845" s="1" t="s">
        <v>13524</v>
      </c>
      <c r="E10845" s="1" t="s">
        <v>915</v>
      </c>
      <c r="F10845" s="1" t="s">
        <v>10145</v>
      </c>
      <c r="G10845" s="1" t="s">
        <v>105</v>
      </c>
      <c r="H10845" s="1" t="s">
        <v>437</v>
      </c>
      <c r="I10845" s="1">
        <v>2</v>
      </c>
      <c r="J10845" s="1">
        <v>2023</v>
      </c>
      <c r="K10845" s="1">
        <v>200427</v>
      </c>
      <c r="L10845" s="1">
        <v>0</v>
      </c>
      <c r="M10845" s="1">
        <f t="array" ref="M10845">SUMPRODUCT(MAX(ISNUMBER(SEARCH('Class Rules'!$B$6:$B$85,$E10845))*ISNUMBER(SEARCH('Class Rules'!$C$6:$C$85,$F10845))*'Class Rules'!$A$6:$A$85))</f>
        <v>2</v>
      </c>
      <c r="N10845" s="1" t="str">
        <f t="array" ref="N10845">IF($M10845=0,'Class Rules'!$D$3,INDEX('Class Rules'!$D$6:$D$85,MATCH($M10845,'Class Rules'!$A$6:$A$85,0)))</f>
        <v>Freight LDV</v>
      </c>
      <c r="O10845" s="1" t="str">
        <f t="array" ref="O10845">IF(SUMPRODUCT(MAX(ISNUMBER(SEARCH(Fuel_Rules!$A$6:$A$30,$E10845))*ISNUMBER(SEARCH(Fuel_Rules!$B$6:$B$30,$F10845))*(Fuel_Rules!$A$6:$A$30&lt;&gt;"")))&gt;0,"Plug-in hybrid",IF($G10845="Diesel","Diesel","Gasoline"))</f>
        <v>Diesel</v>
      </c>
    </row>
    <row r="10846" spans="1:15" ht="15" customHeight="1" x14ac:dyDescent="0.25">
      <c r="A10846" s="1">
        <v>2022</v>
      </c>
      <c r="B10846" s="1" t="s">
        <v>13227</v>
      </c>
      <c r="C10846" s="1" t="s">
        <v>1016</v>
      </c>
      <c r="D10846" s="1" t="s">
        <v>13525</v>
      </c>
      <c r="E10846" s="1" t="s">
        <v>915</v>
      </c>
      <c r="F10846" s="1" t="s">
        <v>1018</v>
      </c>
      <c r="G10846" s="1" t="s">
        <v>103</v>
      </c>
      <c r="H10846" s="1" t="s">
        <v>298</v>
      </c>
      <c r="I10846" s="1">
        <v>1.3</v>
      </c>
      <c r="J10846" s="1">
        <v>2023</v>
      </c>
      <c r="K10846" s="1">
        <v>89647</v>
      </c>
      <c r="L10846" s="1">
        <v>0</v>
      </c>
      <c r="M10846" s="1">
        <f t="array" ref="M10846">SUMPRODUCT(MAX(ISNUMBER(SEARCH('Class Rules'!$B$6:$B$85,$E10846))*ISNUMBER(SEARCH('Class Rules'!$C$6:$C$85,$F10846))*'Class Rules'!$A$6:$A$85))</f>
        <v>0</v>
      </c>
      <c r="N10846" s="1" t="str">
        <f t="array" ref="N10846">IF($M10846=0,'Class Rules'!$D$3,INDEX('Class Rules'!$D$6:$D$85,MATCH($M10846,'Class Rules'!$A$6:$A$85,0)))</f>
        <v>Passenger LDV</v>
      </c>
      <c r="O10846" s="1" t="str">
        <f t="array" ref="O10846">IF(SUMPRODUCT(MAX(ISNUMBER(SEARCH(Fuel_Rules!$A$6:$A$30,$E10846))*ISNUMBER(SEARCH(Fuel_Rules!$B$6:$B$30,$F10846))*(Fuel_Rules!$A$6:$A$30&lt;&gt;"")))&gt;0,"Plug-in hybrid",IF($G10846="Diesel","Diesel","Gasoline"))</f>
        <v>Gasoline</v>
      </c>
    </row>
    <row r="10847" spans="1:15" ht="15" customHeight="1" x14ac:dyDescent="0.25">
      <c r="A10847" s="1">
        <v>2022</v>
      </c>
      <c r="B10847" s="1" t="s">
        <v>13227</v>
      </c>
      <c r="C10847" s="1" t="s">
        <v>1016</v>
      </c>
      <c r="D10847" s="1" t="s">
        <v>13526</v>
      </c>
      <c r="E10847" s="1" t="s">
        <v>915</v>
      </c>
      <c r="F10847" s="1" t="s">
        <v>1018</v>
      </c>
      <c r="G10847" s="1" t="s">
        <v>103</v>
      </c>
      <c r="H10847" s="1" t="s">
        <v>298</v>
      </c>
      <c r="I10847" s="1">
        <v>1.3</v>
      </c>
      <c r="J10847" s="1">
        <v>2023</v>
      </c>
      <c r="K10847" s="1">
        <v>86175</v>
      </c>
      <c r="L10847" s="1">
        <v>0</v>
      </c>
      <c r="M10847" s="1">
        <f t="array" ref="M10847">SUMPRODUCT(MAX(ISNUMBER(SEARCH('Class Rules'!$B$6:$B$85,$E10847))*ISNUMBER(SEARCH('Class Rules'!$C$6:$C$85,$F10847))*'Class Rules'!$A$6:$A$85))</f>
        <v>0</v>
      </c>
      <c r="N10847" s="1" t="str">
        <f t="array" ref="N10847">IF($M10847=0,'Class Rules'!$D$3,INDEX('Class Rules'!$D$6:$D$85,MATCH($M10847,'Class Rules'!$A$6:$A$85,0)))</f>
        <v>Passenger LDV</v>
      </c>
      <c r="O10847" s="1" t="str">
        <f t="array" ref="O10847">IF(SUMPRODUCT(MAX(ISNUMBER(SEARCH(Fuel_Rules!$A$6:$A$30,$E10847))*ISNUMBER(SEARCH(Fuel_Rules!$B$6:$B$30,$F10847))*(Fuel_Rules!$A$6:$A$30&lt;&gt;"")))&gt;0,"Plug-in hybrid",IF($G10847="Diesel","Diesel","Gasoline"))</f>
        <v>Gasoline</v>
      </c>
    </row>
    <row r="10848" spans="1:15" ht="15" customHeight="1" x14ac:dyDescent="0.25">
      <c r="A10848" s="1">
        <v>2022</v>
      </c>
      <c r="B10848" s="1" t="s">
        <v>13227</v>
      </c>
      <c r="C10848" s="1" t="s">
        <v>1031</v>
      </c>
      <c r="D10848" s="1" t="s">
        <v>13527</v>
      </c>
      <c r="E10848" s="1" t="s">
        <v>915</v>
      </c>
      <c r="F10848" s="1" t="s">
        <v>10150</v>
      </c>
      <c r="G10848" s="1" t="s">
        <v>105</v>
      </c>
      <c r="H10848" s="1" t="s">
        <v>437</v>
      </c>
      <c r="I10848" s="1">
        <v>2</v>
      </c>
      <c r="J10848" s="1">
        <v>2023</v>
      </c>
      <c r="K10848" s="1">
        <v>218258</v>
      </c>
      <c r="L10848" s="1">
        <v>0</v>
      </c>
      <c r="M10848" s="1">
        <f t="array" ref="M10848">SUMPRODUCT(MAX(ISNUMBER(SEARCH('Class Rules'!$B$6:$B$85,$E10848))*ISNUMBER(SEARCH('Class Rules'!$C$6:$C$85,$F10848))*'Class Rules'!$A$6:$A$85))</f>
        <v>2</v>
      </c>
      <c r="N10848" s="1" t="str">
        <f t="array" ref="N10848">IF($M10848=0,'Class Rules'!$D$3,INDEX('Class Rules'!$D$6:$D$85,MATCH($M10848,'Class Rules'!$A$6:$A$85,0)))</f>
        <v>Freight LDV</v>
      </c>
      <c r="O10848" s="1" t="str">
        <f t="array" ref="O10848">IF(SUMPRODUCT(MAX(ISNUMBER(SEARCH(Fuel_Rules!$A$6:$A$30,$E10848))*ISNUMBER(SEARCH(Fuel_Rules!$B$6:$B$30,$F10848))*(Fuel_Rules!$A$6:$A$30&lt;&gt;"")))&gt;0,"Plug-in hybrid",IF($G10848="Diesel","Diesel","Gasoline"))</f>
        <v>Diesel</v>
      </c>
    </row>
    <row r="10849" spans="1:15" ht="15" customHeight="1" x14ac:dyDescent="0.25">
      <c r="A10849" s="1">
        <v>2022</v>
      </c>
      <c r="B10849" s="1" t="s">
        <v>13227</v>
      </c>
      <c r="C10849" s="1" t="s">
        <v>1031</v>
      </c>
      <c r="D10849" s="1" t="s">
        <v>13528</v>
      </c>
      <c r="E10849" s="1" t="s">
        <v>915</v>
      </c>
      <c r="F10849" s="1" t="s">
        <v>10150</v>
      </c>
      <c r="G10849" s="1" t="s">
        <v>105</v>
      </c>
      <c r="H10849" s="1" t="s">
        <v>437</v>
      </c>
      <c r="I10849" s="1">
        <v>2</v>
      </c>
      <c r="J10849" s="1">
        <v>2023</v>
      </c>
      <c r="K10849" s="1">
        <v>202320</v>
      </c>
      <c r="L10849" s="1">
        <v>0</v>
      </c>
      <c r="M10849" s="1">
        <f t="array" ref="M10849">SUMPRODUCT(MAX(ISNUMBER(SEARCH('Class Rules'!$B$6:$B$85,$E10849))*ISNUMBER(SEARCH('Class Rules'!$C$6:$C$85,$F10849))*'Class Rules'!$A$6:$A$85))</f>
        <v>2</v>
      </c>
      <c r="N10849" s="1" t="str">
        <f t="array" ref="N10849">IF($M10849=0,'Class Rules'!$D$3,INDEX('Class Rules'!$D$6:$D$85,MATCH($M10849,'Class Rules'!$A$6:$A$85,0)))</f>
        <v>Freight LDV</v>
      </c>
      <c r="O10849" s="1" t="str">
        <f t="array" ref="O10849">IF(SUMPRODUCT(MAX(ISNUMBER(SEARCH(Fuel_Rules!$A$6:$A$30,$E10849))*ISNUMBER(SEARCH(Fuel_Rules!$B$6:$B$30,$F10849))*(Fuel_Rules!$A$6:$A$30&lt;&gt;"")))&gt;0,"Plug-in hybrid",IF($G10849="Diesel","Diesel","Gasoline"))</f>
        <v>Diesel</v>
      </c>
    </row>
    <row r="10850" spans="1:15" ht="15" customHeight="1" x14ac:dyDescent="0.25">
      <c r="A10850" s="1">
        <v>2022</v>
      </c>
      <c r="B10850" s="1" t="s">
        <v>13227</v>
      </c>
      <c r="C10850" s="1" t="s">
        <v>1034</v>
      </c>
      <c r="D10850" s="1" t="s">
        <v>13529</v>
      </c>
      <c r="E10850" s="1" t="s">
        <v>915</v>
      </c>
      <c r="F10850" s="1" t="s">
        <v>1036</v>
      </c>
      <c r="G10850" s="1" t="s">
        <v>103</v>
      </c>
      <c r="H10850" s="1" t="s">
        <v>298</v>
      </c>
      <c r="I10850" s="1">
        <v>1.4</v>
      </c>
      <c r="J10850" s="1">
        <v>2023</v>
      </c>
      <c r="K10850" s="1">
        <v>98926</v>
      </c>
      <c r="L10850" s="1">
        <v>0</v>
      </c>
      <c r="M10850" s="1">
        <f t="array" ref="M10850">SUMPRODUCT(MAX(ISNUMBER(SEARCH('Class Rules'!$B$6:$B$85,$E10850))*ISNUMBER(SEARCH('Class Rules'!$C$6:$C$85,$F10850))*'Class Rules'!$A$6:$A$85))</f>
        <v>1</v>
      </c>
      <c r="N10850" s="1" t="str">
        <f t="array" ref="N10850">IF($M10850=0,'Class Rules'!$D$3,INDEX('Class Rules'!$D$6:$D$85,MATCH($M10850,'Class Rules'!$A$6:$A$85,0)))</f>
        <v>Freight LDV</v>
      </c>
      <c r="O10850" s="1" t="str">
        <f t="array" ref="O10850">IF(SUMPRODUCT(MAX(ISNUMBER(SEARCH(Fuel_Rules!$A$6:$A$30,$E10850))*ISNUMBER(SEARCH(Fuel_Rules!$B$6:$B$30,$F10850))*(Fuel_Rules!$A$6:$A$30&lt;&gt;"")))&gt;0,"Plug-in hybrid",IF($G10850="Diesel","Diesel","Gasoline"))</f>
        <v>Gasoline</v>
      </c>
    </row>
    <row r="10851" spans="1:15" ht="15" customHeight="1" x14ac:dyDescent="0.25">
      <c r="A10851" s="1">
        <v>2022</v>
      </c>
      <c r="B10851" s="1" t="s">
        <v>13227</v>
      </c>
      <c r="C10851" s="1" t="s">
        <v>1034</v>
      </c>
      <c r="D10851" s="1" t="s">
        <v>13530</v>
      </c>
      <c r="E10851" s="1" t="s">
        <v>915</v>
      </c>
      <c r="F10851" s="1" t="s">
        <v>1036</v>
      </c>
      <c r="G10851" s="1" t="s">
        <v>103</v>
      </c>
      <c r="H10851" s="1" t="s">
        <v>298</v>
      </c>
      <c r="I10851" s="1">
        <v>1.4</v>
      </c>
      <c r="J10851" s="1">
        <v>2023</v>
      </c>
      <c r="K10851" s="1">
        <v>92395</v>
      </c>
      <c r="L10851" s="1">
        <v>0</v>
      </c>
      <c r="M10851" s="1">
        <f t="array" ref="M10851">SUMPRODUCT(MAX(ISNUMBER(SEARCH('Class Rules'!$B$6:$B$85,$E10851))*ISNUMBER(SEARCH('Class Rules'!$C$6:$C$85,$F10851))*'Class Rules'!$A$6:$A$85))</f>
        <v>1</v>
      </c>
      <c r="N10851" s="1" t="str">
        <f t="array" ref="N10851">IF($M10851=0,'Class Rules'!$D$3,INDEX('Class Rules'!$D$6:$D$85,MATCH($M10851,'Class Rules'!$A$6:$A$85,0)))</f>
        <v>Freight LDV</v>
      </c>
      <c r="O10851" s="1" t="str">
        <f t="array" ref="O10851">IF(SUMPRODUCT(MAX(ISNUMBER(SEARCH(Fuel_Rules!$A$6:$A$30,$E10851))*ISNUMBER(SEARCH(Fuel_Rules!$B$6:$B$30,$F10851))*(Fuel_Rules!$A$6:$A$30&lt;&gt;"")))&gt;0,"Plug-in hybrid",IF($G10851="Diesel","Diesel","Gasoline"))</f>
        <v>Gasoline</v>
      </c>
    </row>
    <row r="10852" spans="1:15" ht="15" customHeight="1" x14ac:dyDescent="0.25">
      <c r="A10852" s="1">
        <v>2022</v>
      </c>
      <c r="B10852" s="1" t="s">
        <v>13227</v>
      </c>
      <c r="C10852" s="1" t="s">
        <v>1037</v>
      </c>
      <c r="D10852" s="1" t="s">
        <v>13531</v>
      </c>
      <c r="E10852" s="1" t="s">
        <v>915</v>
      </c>
      <c r="F10852" s="1" t="s">
        <v>1039</v>
      </c>
      <c r="G10852" s="1" t="s">
        <v>103</v>
      </c>
      <c r="H10852" s="1" t="s">
        <v>298</v>
      </c>
      <c r="I10852" s="1">
        <v>1.3</v>
      </c>
      <c r="J10852" s="1">
        <v>2023</v>
      </c>
      <c r="K10852" s="1">
        <v>105969</v>
      </c>
      <c r="L10852" s="1">
        <v>0</v>
      </c>
      <c r="M10852" s="1">
        <f t="array" ref="M10852">SUMPRODUCT(MAX(ISNUMBER(SEARCH('Class Rules'!$B$6:$B$85,$E10852))*ISNUMBER(SEARCH('Class Rules'!$C$6:$C$85,$F10852))*'Class Rules'!$A$6:$A$85))</f>
        <v>1</v>
      </c>
      <c r="N10852" s="1" t="str">
        <f t="array" ref="N10852">IF($M10852=0,'Class Rules'!$D$3,INDEX('Class Rules'!$D$6:$D$85,MATCH($M10852,'Class Rules'!$A$6:$A$85,0)))</f>
        <v>Freight LDV</v>
      </c>
      <c r="O10852" s="1" t="str">
        <f t="array" ref="O10852">IF(SUMPRODUCT(MAX(ISNUMBER(SEARCH(Fuel_Rules!$A$6:$A$30,$E10852))*ISNUMBER(SEARCH(Fuel_Rules!$B$6:$B$30,$F10852))*(Fuel_Rules!$A$6:$A$30&lt;&gt;"")))&gt;0,"Plug-in hybrid",IF($G10852="Diesel","Diesel","Gasoline"))</f>
        <v>Gasoline</v>
      </c>
    </row>
    <row r="10853" spans="1:15" ht="15" customHeight="1" x14ac:dyDescent="0.25">
      <c r="A10853" s="1">
        <v>2022</v>
      </c>
      <c r="B10853" s="1" t="s">
        <v>13227</v>
      </c>
      <c r="C10853" s="1" t="s">
        <v>1037</v>
      </c>
      <c r="D10853" s="1" t="s">
        <v>13532</v>
      </c>
      <c r="E10853" s="1" t="s">
        <v>915</v>
      </c>
      <c r="F10853" s="1" t="s">
        <v>1039</v>
      </c>
      <c r="G10853" s="1" t="s">
        <v>103</v>
      </c>
      <c r="H10853" s="1" t="s">
        <v>298</v>
      </c>
      <c r="I10853" s="1">
        <v>1.3</v>
      </c>
      <c r="J10853" s="1">
        <v>2023</v>
      </c>
      <c r="K10853" s="1">
        <v>101915</v>
      </c>
      <c r="L10853" s="1">
        <v>0</v>
      </c>
      <c r="M10853" s="1">
        <f t="array" ref="M10853">SUMPRODUCT(MAX(ISNUMBER(SEARCH('Class Rules'!$B$6:$B$85,$E10853))*ISNUMBER(SEARCH('Class Rules'!$C$6:$C$85,$F10853))*'Class Rules'!$A$6:$A$85))</f>
        <v>1</v>
      </c>
      <c r="N10853" s="1" t="str">
        <f t="array" ref="N10853">IF($M10853=0,'Class Rules'!$D$3,INDEX('Class Rules'!$D$6:$D$85,MATCH($M10853,'Class Rules'!$A$6:$A$85,0)))</f>
        <v>Freight LDV</v>
      </c>
      <c r="O10853" s="1" t="str">
        <f t="array" ref="O10853">IF(SUMPRODUCT(MAX(ISNUMBER(SEARCH(Fuel_Rules!$A$6:$A$30,$E10853))*ISNUMBER(SEARCH(Fuel_Rules!$B$6:$B$30,$F10853))*(Fuel_Rules!$A$6:$A$30&lt;&gt;"")))&gt;0,"Plug-in hybrid",IF($G10853="Diesel","Diesel","Gasoline"))</f>
        <v>Gasoline</v>
      </c>
    </row>
    <row r="10854" spans="1:15" ht="15" customHeight="1" x14ac:dyDescent="0.25">
      <c r="A10854" s="1">
        <v>2022</v>
      </c>
      <c r="B10854" s="1" t="s">
        <v>13227</v>
      </c>
      <c r="C10854" s="1" t="s">
        <v>1040</v>
      </c>
      <c r="D10854" s="1" t="s">
        <v>13533</v>
      </c>
      <c r="E10854" s="1" t="s">
        <v>915</v>
      </c>
      <c r="F10854" s="1" t="s">
        <v>1042</v>
      </c>
      <c r="G10854" s="1" t="s">
        <v>103</v>
      </c>
      <c r="H10854" s="1" t="s">
        <v>298</v>
      </c>
      <c r="I10854" s="1">
        <v>1.3</v>
      </c>
      <c r="J10854" s="1">
        <v>2023</v>
      </c>
      <c r="K10854" s="1">
        <v>118230</v>
      </c>
      <c r="L10854" s="1">
        <v>0</v>
      </c>
      <c r="M10854" s="1">
        <f t="array" ref="M10854">SUMPRODUCT(MAX(ISNUMBER(SEARCH('Class Rules'!$B$6:$B$85,$E10854))*ISNUMBER(SEARCH('Class Rules'!$C$6:$C$85,$F10854))*'Class Rules'!$A$6:$A$85))</f>
        <v>1</v>
      </c>
      <c r="N10854" s="1" t="str">
        <f t="array" ref="N10854">IF($M10854=0,'Class Rules'!$D$3,INDEX('Class Rules'!$D$6:$D$85,MATCH($M10854,'Class Rules'!$A$6:$A$85,0)))</f>
        <v>Freight LDV</v>
      </c>
      <c r="O10854" s="1" t="str">
        <f t="array" ref="O10854">IF(SUMPRODUCT(MAX(ISNUMBER(SEARCH(Fuel_Rules!$A$6:$A$30,$E10854))*ISNUMBER(SEARCH(Fuel_Rules!$B$6:$B$30,$F10854))*(Fuel_Rules!$A$6:$A$30&lt;&gt;"")))&gt;0,"Plug-in hybrid",IF($G10854="Diesel","Diesel","Gasoline"))</f>
        <v>Gasoline</v>
      </c>
    </row>
    <row r="10855" spans="1:15" ht="15" customHeight="1" x14ac:dyDescent="0.25">
      <c r="A10855" s="1">
        <v>2022</v>
      </c>
      <c r="B10855" s="1" t="s">
        <v>13227</v>
      </c>
      <c r="C10855" s="1" t="s">
        <v>1040</v>
      </c>
      <c r="D10855" s="1" t="s">
        <v>13534</v>
      </c>
      <c r="E10855" s="1" t="s">
        <v>915</v>
      </c>
      <c r="F10855" s="1" t="s">
        <v>1042</v>
      </c>
      <c r="G10855" s="1" t="s">
        <v>103</v>
      </c>
      <c r="H10855" s="1" t="s">
        <v>298</v>
      </c>
      <c r="I10855" s="1">
        <v>1.3</v>
      </c>
      <c r="J10855" s="1">
        <v>2023</v>
      </c>
      <c r="K10855" s="1">
        <v>113638</v>
      </c>
      <c r="L10855" s="1">
        <v>0</v>
      </c>
      <c r="M10855" s="1">
        <f t="array" ref="M10855">SUMPRODUCT(MAX(ISNUMBER(SEARCH('Class Rules'!$B$6:$B$85,$E10855))*ISNUMBER(SEARCH('Class Rules'!$C$6:$C$85,$F10855))*'Class Rules'!$A$6:$A$85))</f>
        <v>1</v>
      </c>
      <c r="N10855" s="1" t="str">
        <f t="array" ref="N10855">IF($M10855=0,'Class Rules'!$D$3,INDEX('Class Rules'!$D$6:$D$85,MATCH($M10855,'Class Rules'!$A$6:$A$85,0)))</f>
        <v>Freight LDV</v>
      </c>
      <c r="O10855" s="1" t="str">
        <f t="array" ref="O10855">IF(SUMPRODUCT(MAX(ISNUMBER(SEARCH(Fuel_Rules!$A$6:$A$30,$E10855))*ISNUMBER(SEARCH(Fuel_Rules!$B$6:$B$30,$F10855))*(Fuel_Rules!$A$6:$A$30&lt;&gt;"")))&gt;0,"Plug-in hybrid",IF($G10855="Diesel","Diesel","Gasoline"))</f>
        <v>Gasoline</v>
      </c>
    </row>
    <row r="10856" spans="1:15" ht="15" customHeight="1" x14ac:dyDescent="0.25">
      <c r="A10856" s="1">
        <v>2022</v>
      </c>
      <c r="B10856" s="1" t="s">
        <v>13227</v>
      </c>
      <c r="C10856" s="1" t="s">
        <v>1046</v>
      </c>
      <c r="D10856" s="1" t="s">
        <v>13535</v>
      </c>
      <c r="E10856" s="1" t="s">
        <v>915</v>
      </c>
      <c r="F10856" s="1" t="s">
        <v>1048</v>
      </c>
      <c r="G10856" s="1" t="s">
        <v>103</v>
      </c>
      <c r="H10856" s="1" t="s">
        <v>298</v>
      </c>
      <c r="I10856" s="1">
        <v>1.3</v>
      </c>
      <c r="J10856" s="1">
        <v>2023</v>
      </c>
      <c r="K10856" s="1">
        <v>113464</v>
      </c>
      <c r="L10856" s="1">
        <v>0</v>
      </c>
      <c r="M10856" s="1">
        <f t="array" ref="M10856">SUMPRODUCT(MAX(ISNUMBER(SEARCH('Class Rules'!$B$6:$B$85,$E10856))*ISNUMBER(SEARCH('Class Rules'!$C$6:$C$85,$F10856))*'Class Rules'!$A$6:$A$85))</f>
        <v>1</v>
      </c>
      <c r="N10856" s="1" t="str">
        <f t="array" ref="N10856">IF($M10856=0,'Class Rules'!$D$3,INDEX('Class Rules'!$D$6:$D$85,MATCH($M10856,'Class Rules'!$A$6:$A$85,0)))</f>
        <v>Freight LDV</v>
      </c>
      <c r="O10856" s="1" t="str">
        <f t="array" ref="O10856">IF(SUMPRODUCT(MAX(ISNUMBER(SEARCH(Fuel_Rules!$A$6:$A$30,$E10856))*ISNUMBER(SEARCH(Fuel_Rules!$B$6:$B$30,$F10856))*(Fuel_Rules!$A$6:$A$30&lt;&gt;"")))&gt;0,"Plug-in hybrid",IF($G10856="Diesel","Diesel","Gasoline"))</f>
        <v>Gasoline</v>
      </c>
    </row>
    <row r="10857" spans="1:15" ht="15" customHeight="1" x14ac:dyDescent="0.25">
      <c r="A10857" s="1">
        <v>2022</v>
      </c>
      <c r="B10857" s="1" t="s">
        <v>13227</v>
      </c>
      <c r="C10857" s="1" t="s">
        <v>1046</v>
      </c>
      <c r="D10857" s="1" t="s">
        <v>13536</v>
      </c>
      <c r="E10857" s="1" t="s">
        <v>915</v>
      </c>
      <c r="F10857" s="1" t="s">
        <v>1048</v>
      </c>
      <c r="G10857" s="1" t="s">
        <v>103</v>
      </c>
      <c r="H10857" s="1" t="s">
        <v>298</v>
      </c>
      <c r="I10857" s="1">
        <v>1.3</v>
      </c>
      <c r="J10857" s="1">
        <v>2023</v>
      </c>
      <c r="K10857" s="1">
        <v>105698</v>
      </c>
      <c r="L10857" s="1">
        <v>0</v>
      </c>
      <c r="M10857" s="1">
        <f t="array" ref="M10857">SUMPRODUCT(MAX(ISNUMBER(SEARCH('Class Rules'!$B$6:$B$85,$E10857))*ISNUMBER(SEARCH('Class Rules'!$C$6:$C$85,$F10857))*'Class Rules'!$A$6:$A$85))</f>
        <v>1</v>
      </c>
      <c r="N10857" s="1" t="str">
        <f t="array" ref="N10857">IF($M10857=0,'Class Rules'!$D$3,INDEX('Class Rules'!$D$6:$D$85,MATCH($M10857,'Class Rules'!$A$6:$A$85,0)))</f>
        <v>Freight LDV</v>
      </c>
      <c r="O10857" s="1" t="str">
        <f t="array" ref="O10857">IF(SUMPRODUCT(MAX(ISNUMBER(SEARCH(Fuel_Rules!$A$6:$A$30,$E10857))*ISNUMBER(SEARCH(Fuel_Rules!$B$6:$B$30,$F10857))*(Fuel_Rules!$A$6:$A$30&lt;&gt;"")))&gt;0,"Plug-in hybrid",IF($G10857="Diesel","Diesel","Gasoline"))</f>
        <v>Gasoline</v>
      </c>
    </row>
    <row r="10858" spans="1:15" ht="15" customHeight="1" x14ac:dyDescent="0.25">
      <c r="A10858" s="1">
        <v>2022</v>
      </c>
      <c r="B10858" s="1" t="s">
        <v>13227</v>
      </c>
      <c r="C10858" s="1" t="s">
        <v>1049</v>
      </c>
      <c r="D10858" s="1" t="s">
        <v>13537</v>
      </c>
      <c r="E10858" s="1" t="s">
        <v>915</v>
      </c>
      <c r="F10858" s="1" t="s">
        <v>1051</v>
      </c>
      <c r="G10858" s="1" t="s">
        <v>103</v>
      </c>
      <c r="H10858" s="1" t="s">
        <v>298</v>
      </c>
      <c r="I10858" s="1">
        <v>1.4</v>
      </c>
      <c r="J10858" s="1">
        <v>2023</v>
      </c>
      <c r="K10858" s="1">
        <v>107660</v>
      </c>
      <c r="L10858" s="1">
        <v>0</v>
      </c>
      <c r="M10858" s="1">
        <f t="array" ref="M10858">SUMPRODUCT(MAX(ISNUMBER(SEARCH('Class Rules'!$B$6:$B$85,$E10858))*ISNUMBER(SEARCH('Class Rules'!$C$6:$C$85,$F10858))*'Class Rules'!$A$6:$A$85))</f>
        <v>3</v>
      </c>
      <c r="N10858" s="1" t="str">
        <f t="array" ref="N10858">IF($M10858=0,'Class Rules'!$D$3,INDEX('Class Rules'!$D$6:$D$85,MATCH($M10858,'Class Rules'!$A$6:$A$85,0)))</f>
        <v>Freight LDV</v>
      </c>
      <c r="O10858" s="1" t="str">
        <f t="array" ref="O10858">IF(SUMPRODUCT(MAX(ISNUMBER(SEARCH(Fuel_Rules!$A$6:$A$30,$E10858))*ISNUMBER(SEARCH(Fuel_Rules!$B$6:$B$30,$F10858))*(Fuel_Rules!$A$6:$A$30&lt;&gt;"")))&gt;0,"Plug-in hybrid",IF($G10858="Diesel","Diesel","Gasoline"))</f>
        <v>Gasoline</v>
      </c>
    </row>
    <row r="10859" spans="1:15" ht="15" customHeight="1" x14ac:dyDescent="0.25">
      <c r="A10859" s="1">
        <v>2022</v>
      </c>
      <c r="B10859" s="1" t="s">
        <v>13227</v>
      </c>
      <c r="C10859" s="1" t="s">
        <v>1049</v>
      </c>
      <c r="D10859" s="1" t="s">
        <v>13538</v>
      </c>
      <c r="E10859" s="1" t="s">
        <v>915</v>
      </c>
      <c r="F10859" s="1" t="s">
        <v>1051</v>
      </c>
      <c r="G10859" s="1" t="s">
        <v>103</v>
      </c>
      <c r="H10859" s="1" t="s">
        <v>298</v>
      </c>
      <c r="I10859" s="1">
        <v>1.4</v>
      </c>
      <c r="J10859" s="1">
        <v>2023</v>
      </c>
      <c r="K10859" s="1">
        <v>96685</v>
      </c>
      <c r="L10859" s="1">
        <v>0</v>
      </c>
      <c r="M10859" s="1">
        <f t="array" ref="M10859">SUMPRODUCT(MAX(ISNUMBER(SEARCH('Class Rules'!$B$6:$B$85,$E10859))*ISNUMBER(SEARCH('Class Rules'!$C$6:$C$85,$F10859))*'Class Rules'!$A$6:$A$85))</f>
        <v>3</v>
      </c>
      <c r="N10859" s="1" t="str">
        <f t="array" ref="N10859">IF($M10859=0,'Class Rules'!$D$3,INDEX('Class Rules'!$D$6:$D$85,MATCH($M10859,'Class Rules'!$A$6:$A$85,0)))</f>
        <v>Freight LDV</v>
      </c>
      <c r="O10859" s="1" t="str">
        <f t="array" ref="O10859">IF(SUMPRODUCT(MAX(ISNUMBER(SEARCH(Fuel_Rules!$A$6:$A$30,$E10859))*ISNUMBER(SEARCH(Fuel_Rules!$B$6:$B$30,$F10859))*(Fuel_Rules!$A$6:$A$30&lt;&gt;"")))&gt;0,"Plug-in hybrid",IF($G10859="Diesel","Diesel","Gasoline"))</f>
        <v>Gasoline</v>
      </c>
    </row>
    <row r="10860" spans="1:15" ht="15" customHeight="1" x14ac:dyDescent="0.25">
      <c r="A10860" s="1">
        <v>2022</v>
      </c>
      <c r="B10860" s="1" t="s">
        <v>13227</v>
      </c>
      <c r="C10860" s="1" t="s">
        <v>1061</v>
      </c>
      <c r="D10860" s="1" t="s">
        <v>13539</v>
      </c>
      <c r="E10860" s="1" t="s">
        <v>915</v>
      </c>
      <c r="F10860" s="1" t="s">
        <v>1063</v>
      </c>
      <c r="G10860" s="1" t="s">
        <v>103</v>
      </c>
      <c r="H10860" s="1" t="s">
        <v>298</v>
      </c>
      <c r="I10860" s="1">
        <v>1</v>
      </c>
      <c r="J10860" s="1">
        <v>2023</v>
      </c>
      <c r="K10860" s="1">
        <v>71932</v>
      </c>
      <c r="L10860" s="1">
        <v>0</v>
      </c>
      <c r="M10860" s="1">
        <f t="array" ref="M10860">SUMPRODUCT(MAX(ISNUMBER(SEARCH('Class Rules'!$B$6:$B$85,$E10860))*ISNUMBER(SEARCH('Class Rules'!$C$6:$C$85,$F10860))*'Class Rules'!$A$6:$A$85))</f>
        <v>0</v>
      </c>
      <c r="N10860" s="1" t="str">
        <f t="array" ref="N10860">IF($M10860=0,'Class Rules'!$D$3,INDEX('Class Rules'!$D$6:$D$85,MATCH($M10860,'Class Rules'!$A$6:$A$85,0)))</f>
        <v>Passenger LDV</v>
      </c>
      <c r="O10860" s="1" t="str">
        <f t="array" ref="O10860">IF(SUMPRODUCT(MAX(ISNUMBER(SEARCH(Fuel_Rules!$A$6:$A$30,$E10860))*ISNUMBER(SEARCH(Fuel_Rules!$B$6:$B$30,$F10860))*(Fuel_Rules!$A$6:$A$30&lt;&gt;"")))&gt;0,"Plug-in hybrid",IF($G10860="Diesel","Diesel","Gasoline"))</f>
        <v>Gasoline</v>
      </c>
    </row>
    <row r="10861" spans="1:15" ht="15" customHeight="1" x14ac:dyDescent="0.25">
      <c r="A10861" s="1">
        <v>2022</v>
      </c>
      <c r="B10861" s="1" t="s">
        <v>13227</v>
      </c>
      <c r="C10861" s="1" t="s">
        <v>1061</v>
      </c>
      <c r="D10861" s="1" t="s">
        <v>13540</v>
      </c>
      <c r="E10861" s="1" t="s">
        <v>915</v>
      </c>
      <c r="F10861" s="1" t="s">
        <v>1063</v>
      </c>
      <c r="G10861" s="1" t="s">
        <v>103</v>
      </c>
      <c r="H10861" s="1" t="s">
        <v>298</v>
      </c>
      <c r="I10861" s="1">
        <v>1</v>
      </c>
      <c r="J10861" s="1">
        <v>2023</v>
      </c>
      <c r="K10861" s="1">
        <v>67124</v>
      </c>
      <c r="L10861" s="1">
        <v>0</v>
      </c>
      <c r="M10861" s="1">
        <f t="array" ref="M10861">SUMPRODUCT(MAX(ISNUMBER(SEARCH('Class Rules'!$B$6:$B$85,$E10861))*ISNUMBER(SEARCH('Class Rules'!$C$6:$C$85,$F10861))*'Class Rules'!$A$6:$A$85))</f>
        <v>0</v>
      </c>
      <c r="N10861" s="1" t="str">
        <f t="array" ref="N10861">IF($M10861=0,'Class Rules'!$D$3,INDEX('Class Rules'!$D$6:$D$85,MATCH($M10861,'Class Rules'!$A$6:$A$85,0)))</f>
        <v>Passenger LDV</v>
      </c>
      <c r="O10861" s="1" t="str">
        <f t="array" ref="O10861">IF(SUMPRODUCT(MAX(ISNUMBER(SEARCH(Fuel_Rules!$A$6:$A$30,$E10861))*ISNUMBER(SEARCH(Fuel_Rules!$B$6:$B$30,$F10861))*(Fuel_Rules!$A$6:$A$30&lt;&gt;"")))&gt;0,"Plug-in hybrid",IF($G10861="Diesel","Diesel","Gasoline"))</f>
        <v>Gasoline</v>
      </c>
    </row>
    <row r="10862" spans="1:15" ht="15" customHeight="1" x14ac:dyDescent="0.25">
      <c r="A10862" s="1">
        <v>2022</v>
      </c>
      <c r="B10862" s="1" t="s">
        <v>13227</v>
      </c>
      <c r="C10862" s="1" t="s">
        <v>1064</v>
      </c>
      <c r="D10862" s="1" t="s">
        <v>13541</v>
      </c>
      <c r="E10862" s="1" t="s">
        <v>915</v>
      </c>
      <c r="F10862" s="1" t="s">
        <v>1066</v>
      </c>
      <c r="G10862" s="1" t="s">
        <v>103</v>
      </c>
      <c r="H10862" s="1" t="s">
        <v>437</v>
      </c>
      <c r="I10862" s="1">
        <v>1.3</v>
      </c>
      <c r="J10862" s="1">
        <v>2023</v>
      </c>
      <c r="K10862" s="1">
        <v>143624</v>
      </c>
      <c r="L10862" s="1">
        <v>0</v>
      </c>
      <c r="M10862" s="1">
        <f t="array" ref="M10862">SUMPRODUCT(MAX(ISNUMBER(SEARCH('Class Rules'!$B$6:$B$85,$E10862))*ISNUMBER(SEARCH('Class Rules'!$C$6:$C$85,$F10862))*'Class Rules'!$A$6:$A$85))</f>
        <v>2</v>
      </c>
      <c r="N10862" s="1" t="str">
        <f t="array" ref="N10862">IF($M10862=0,'Class Rules'!$D$3,INDEX('Class Rules'!$D$6:$D$85,MATCH($M10862,'Class Rules'!$A$6:$A$85,0)))</f>
        <v>Freight LDV</v>
      </c>
      <c r="O10862" s="1" t="str">
        <f t="array" ref="O10862">IF(SUMPRODUCT(MAX(ISNUMBER(SEARCH(Fuel_Rules!$A$6:$A$30,$E10862))*ISNUMBER(SEARCH(Fuel_Rules!$B$6:$B$30,$F10862))*(Fuel_Rules!$A$6:$A$30&lt;&gt;"")))&gt;0,"Plug-in hybrid",IF($G10862="Diesel","Diesel","Gasoline"))</f>
        <v>Gasoline</v>
      </c>
    </row>
    <row r="10863" spans="1:15" ht="15" customHeight="1" x14ac:dyDescent="0.25">
      <c r="A10863" s="1">
        <v>2022</v>
      </c>
      <c r="B10863" s="1" t="s">
        <v>13227</v>
      </c>
      <c r="C10863" s="1" t="s">
        <v>1064</v>
      </c>
      <c r="D10863" s="1" t="s">
        <v>13542</v>
      </c>
      <c r="E10863" s="1" t="s">
        <v>915</v>
      </c>
      <c r="F10863" s="1" t="s">
        <v>1066</v>
      </c>
      <c r="G10863" s="1" t="s">
        <v>103</v>
      </c>
      <c r="H10863" s="1" t="s">
        <v>437</v>
      </c>
      <c r="I10863" s="1">
        <v>1.3</v>
      </c>
      <c r="J10863" s="1">
        <v>2023</v>
      </c>
      <c r="K10863" s="1">
        <v>135511</v>
      </c>
      <c r="L10863" s="1">
        <v>0</v>
      </c>
      <c r="M10863" s="1">
        <f t="array" ref="M10863">SUMPRODUCT(MAX(ISNUMBER(SEARCH('Class Rules'!$B$6:$B$85,$E10863))*ISNUMBER(SEARCH('Class Rules'!$C$6:$C$85,$F10863))*'Class Rules'!$A$6:$A$85))</f>
        <v>2</v>
      </c>
      <c r="N10863" s="1" t="str">
        <f t="array" ref="N10863">IF($M10863=0,'Class Rules'!$D$3,INDEX('Class Rules'!$D$6:$D$85,MATCH($M10863,'Class Rules'!$A$6:$A$85,0)))</f>
        <v>Freight LDV</v>
      </c>
      <c r="O10863" s="1" t="str">
        <f t="array" ref="O10863">IF(SUMPRODUCT(MAX(ISNUMBER(SEARCH(Fuel_Rules!$A$6:$A$30,$E10863))*ISNUMBER(SEARCH(Fuel_Rules!$B$6:$B$30,$F10863))*(Fuel_Rules!$A$6:$A$30&lt;&gt;"")))&gt;0,"Plug-in hybrid",IF($G10863="Diesel","Diesel","Gasoline"))</f>
        <v>Gasoline</v>
      </c>
    </row>
    <row r="10864" spans="1:15" ht="15" customHeight="1" x14ac:dyDescent="0.25">
      <c r="A10864" s="1">
        <v>2022</v>
      </c>
      <c r="B10864" s="1" t="s">
        <v>13227</v>
      </c>
      <c r="C10864" s="1" t="s">
        <v>1067</v>
      </c>
      <c r="D10864" s="1" t="s">
        <v>13543</v>
      </c>
      <c r="E10864" s="1" t="s">
        <v>915</v>
      </c>
      <c r="F10864" s="1" t="s">
        <v>1069</v>
      </c>
      <c r="G10864" s="1" t="s">
        <v>103</v>
      </c>
      <c r="H10864" s="1" t="s">
        <v>437</v>
      </c>
      <c r="I10864" s="1">
        <v>1.3</v>
      </c>
      <c r="J10864" s="1">
        <v>2023</v>
      </c>
      <c r="K10864" s="1">
        <v>156058</v>
      </c>
      <c r="L10864" s="1">
        <v>0</v>
      </c>
      <c r="M10864" s="1">
        <f t="array" ref="M10864">SUMPRODUCT(MAX(ISNUMBER(SEARCH('Class Rules'!$B$6:$B$85,$E10864))*ISNUMBER(SEARCH('Class Rules'!$C$6:$C$85,$F10864))*'Class Rules'!$A$6:$A$85))</f>
        <v>2</v>
      </c>
      <c r="N10864" s="1" t="str">
        <f t="array" ref="N10864">IF($M10864=0,'Class Rules'!$D$3,INDEX('Class Rules'!$D$6:$D$85,MATCH($M10864,'Class Rules'!$A$6:$A$85,0)))</f>
        <v>Freight LDV</v>
      </c>
      <c r="O10864" s="1" t="str">
        <f t="array" ref="O10864">IF(SUMPRODUCT(MAX(ISNUMBER(SEARCH(Fuel_Rules!$A$6:$A$30,$E10864))*ISNUMBER(SEARCH(Fuel_Rules!$B$6:$B$30,$F10864))*(Fuel_Rules!$A$6:$A$30&lt;&gt;"")))&gt;0,"Plug-in hybrid",IF($G10864="Diesel","Diesel","Gasoline"))</f>
        <v>Gasoline</v>
      </c>
    </row>
    <row r="10865" spans="1:15" ht="15" customHeight="1" x14ac:dyDescent="0.25">
      <c r="A10865" s="1">
        <v>2022</v>
      </c>
      <c r="B10865" s="1" t="s">
        <v>13227</v>
      </c>
      <c r="C10865" s="1" t="s">
        <v>1067</v>
      </c>
      <c r="D10865" s="1" t="s">
        <v>13544</v>
      </c>
      <c r="E10865" s="1" t="s">
        <v>915</v>
      </c>
      <c r="F10865" s="1" t="s">
        <v>1069</v>
      </c>
      <c r="G10865" s="1" t="s">
        <v>103</v>
      </c>
      <c r="H10865" s="1" t="s">
        <v>437</v>
      </c>
      <c r="I10865" s="1">
        <v>1.3</v>
      </c>
      <c r="J10865" s="1">
        <v>2023</v>
      </c>
      <c r="K10865" s="1">
        <v>149399</v>
      </c>
      <c r="L10865" s="1">
        <v>0</v>
      </c>
      <c r="M10865" s="1">
        <f t="array" ref="M10865">SUMPRODUCT(MAX(ISNUMBER(SEARCH('Class Rules'!$B$6:$B$85,$E10865))*ISNUMBER(SEARCH('Class Rules'!$C$6:$C$85,$F10865))*'Class Rules'!$A$6:$A$85))</f>
        <v>2</v>
      </c>
      <c r="N10865" s="1" t="str">
        <f t="array" ref="N10865">IF($M10865=0,'Class Rules'!$D$3,INDEX('Class Rules'!$D$6:$D$85,MATCH($M10865,'Class Rules'!$A$6:$A$85,0)))</f>
        <v>Freight LDV</v>
      </c>
      <c r="O10865" s="1" t="str">
        <f t="array" ref="O10865">IF(SUMPRODUCT(MAX(ISNUMBER(SEARCH(Fuel_Rules!$A$6:$A$30,$E10865))*ISNUMBER(SEARCH(Fuel_Rules!$B$6:$B$30,$F10865))*(Fuel_Rules!$A$6:$A$30&lt;&gt;"")))&gt;0,"Plug-in hybrid",IF($G10865="Diesel","Diesel","Gasoline"))</f>
        <v>Gasoline</v>
      </c>
    </row>
    <row r="10866" spans="1:15" ht="15" customHeight="1" x14ac:dyDescent="0.25">
      <c r="A10866" s="1">
        <v>2022</v>
      </c>
      <c r="B10866" s="1" t="s">
        <v>13227</v>
      </c>
      <c r="C10866" s="1" t="s">
        <v>1070</v>
      </c>
      <c r="D10866" s="1" t="s">
        <v>13545</v>
      </c>
      <c r="E10866" s="1" t="s">
        <v>915</v>
      </c>
      <c r="F10866" s="1" t="s">
        <v>1072</v>
      </c>
      <c r="G10866" s="1" t="s">
        <v>103</v>
      </c>
      <c r="H10866" s="1" t="s">
        <v>437</v>
      </c>
      <c r="I10866" s="1">
        <v>1.3</v>
      </c>
      <c r="J10866" s="1">
        <v>2023</v>
      </c>
      <c r="K10866" s="1">
        <v>173279</v>
      </c>
      <c r="L10866" s="1">
        <v>0</v>
      </c>
      <c r="M10866" s="1">
        <f t="array" ref="M10866">SUMPRODUCT(MAX(ISNUMBER(SEARCH('Class Rules'!$B$6:$B$85,$E10866))*ISNUMBER(SEARCH('Class Rules'!$C$6:$C$85,$F10866))*'Class Rules'!$A$6:$A$85))</f>
        <v>2</v>
      </c>
      <c r="N10866" s="1" t="str">
        <f t="array" ref="N10866">IF($M10866=0,'Class Rules'!$D$3,INDEX('Class Rules'!$D$6:$D$85,MATCH($M10866,'Class Rules'!$A$6:$A$85,0)))</f>
        <v>Freight LDV</v>
      </c>
      <c r="O10866" s="1" t="str">
        <f t="array" ref="O10866">IF(SUMPRODUCT(MAX(ISNUMBER(SEARCH(Fuel_Rules!$A$6:$A$30,$E10866))*ISNUMBER(SEARCH(Fuel_Rules!$B$6:$B$30,$F10866))*(Fuel_Rules!$A$6:$A$30&lt;&gt;"")))&gt;0,"Plug-in hybrid",IF($G10866="Diesel","Diesel","Gasoline"))</f>
        <v>Gasoline</v>
      </c>
    </row>
    <row r="10867" spans="1:15" ht="15" customHeight="1" x14ac:dyDescent="0.25">
      <c r="A10867" s="1">
        <v>2022</v>
      </c>
      <c r="B10867" s="1" t="s">
        <v>13227</v>
      </c>
      <c r="C10867" s="1" t="s">
        <v>1070</v>
      </c>
      <c r="D10867" s="1" t="s">
        <v>13546</v>
      </c>
      <c r="E10867" s="1" t="s">
        <v>915</v>
      </c>
      <c r="F10867" s="1" t="s">
        <v>1072</v>
      </c>
      <c r="G10867" s="1" t="s">
        <v>103</v>
      </c>
      <c r="H10867" s="1" t="s">
        <v>437</v>
      </c>
      <c r="I10867" s="1">
        <v>1.3</v>
      </c>
      <c r="J10867" s="1">
        <v>2023</v>
      </c>
      <c r="K10867" s="1">
        <v>160873</v>
      </c>
      <c r="L10867" s="1">
        <v>0</v>
      </c>
      <c r="M10867" s="1">
        <f t="array" ref="M10867">SUMPRODUCT(MAX(ISNUMBER(SEARCH('Class Rules'!$B$6:$B$85,$E10867))*ISNUMBER(SEARCH('Class Rules'!$C$6:$C$85,$F10867))*'Class Rules'!$A$6:$A$85))</f>
        <v>2</v>
      </c>
      <c r="N10867" s="1" t="str">
        <f t="array" ref="N10867">IF($M10867=0,'Class Rules'!$D$3,INDEX('Class Rules'!$D$6:$D$85,MATCH($M10867,'Class Rules'!$A$6:$A$85,0)))</f>
        <v>Freight LDV</v>
      </c>
      <c r="O10867" s="1" t="str">
        <f t="array" ref="O10867">IF(SUMPRODUCT(MAX(ISNUMBER(SEARCH(Fuel_Rules!$A$6:$A$30,$E10867))*ISNUMBER(SEARCH(Fuel_Rules!$B$6:$B$30,$F10867))*(Fuel_Rules!$A$6:$A$30&lt;&gt;"")))&gt;0,"Plug-in hybrid",IF($G10867="Diesel","Diesel","Gasoline"))</f>
        <v>Gasoline</v>
      </c>
    </row>
    <row r="10868" spans="1:15" ht="15" customHeight="1" x14ac:dyDescent="0.25">
      <c r="A10868" s="1">
        <v>2022</v>
      </c>
      <c r="B10868" s="1" t="s">
        <v>13227</v>
      </c>
      <c r="C10868" s="1" t="s">
        <v>1073</v>
      </c>
      <c r="D10868" s="1" t="s">
        <v>13547</v>
      </c>
      <c r="E10868" s="1" t="s">
        <v>915</v>
      </c>
      <c r="F10868" s="1" t="s">
        <v>1075</v>
      </c>
      <c r="G10868" s="1" t="s">
        <v>103</v>
      </c>
      <c r="H10868" s="1" t="s">
        <v>298</v>
      </c>
      <c r="I10868" s="1">
        <v>1.3</v>
      </c>
      <c r="J10868" s="1">
        <v>2023</v>
      </c>
      <c r="K10868" s="1">
        <v>83462</v>
      </c>
      <c r="L10868" s="1">
        <v>0</v>
      </c>
      <c r="M10868" s="1">
        <f t="array" ref="M10868">SUMPRODUCT(MAX(ISNUMBER(SEARCH('Class Rules'!$B$6:$B$85,$E10868))*ISNUMBER(SEARCH('Class Rules'!$C$6:$C$85,$F10868))*'Class Rules'!$A$6:$A$85))</f>
        <v>0</v>
      </c>
      <c r="N10868" s="1" t="str">
        <f t="array" ref="N10868">IF($M10868=0,'Class Rules'!$D$3,INDEX('Class Rules'!$D$6:$D$85,MATCH($M10868,'Class Rules'!$A$6:$A$85,0)))</f>
        <v>Passenger LDV</v>
      </c>
      <c r="O10868" s="1" t="str">
        <f t="array" ref="O10868">IF(SUMPRODUCT(MAX(ISNUMBER(SEARCH(Fuel_Rules!$A$6:$A$30,$E10868))*ISNUMBER(SEARCH(Fuel_Rules!$B$6:$B$30,$F10868))*(Fuel_Rules!$A$6:$A$30&lt;&gt;"")))&gt;0,"Plug-in hybrid",IF($G10868="Diesel","Diesel","Gasoline"))</f>
        <v>Gasoline</v>
      </c>
    </row>
    <row r="10869" spans="1:15" ht="15" customHeight="1" x14ac:dyDescent="0.25">
      <c r="A10869" s="1">
        <v>2022</v>
      </c>
      <c r="B10869" s="1" t="s">
        <v>13227</v>
      </c>
      <c r="C10869" s="1" t="s">
        <v>1076</v>
      </c>
      <c r="D10869" s="1" t="s">
        <v>13548</v>
      </c>
      <c r="E10869" s="1" t="s">
        <v>915</v>
      </c>
      <c r="F10869" s="1" t="s">
        <v>1078</v>
      </c>
      <c r="G10869" s="1" t="s">
        <v>103</v>
      </c>
      <c r="H10869" s="1" t="s">
        <v>437</v>
      </c>
      <c r="I10869" s="1">
        <v>1</v>
      </c>
      <c r="J10869" s="1">
        <v>2023</v>
      </c>
      <c r="K10869" s="1">
        <v>119246</v>
      </c>
      <c r="L10869" s="1">
        <v>0</v>
      </c>
      <c r="M10869" s="1">
        <f t="array" ref="M10869">SUMPRODUCT(MAX(ISNUMBER(SEARCH('Class Rules'!$B$6:$B$85,$E10869))*ISNUMBER(SEARCH('Class Rules'!$C$6:$C$85,$F10869))*'Class Rules'!$A$6:$A$85))</f>
        <v>0</v>
      </c>
      <c r="N10869" s="1" t="str">
        <f t="array" ref="N10869">IF($M10869=0,'Class Rules'!$D$3,INDEX('Class Rules'!$D$6:$D$85,MATCH($M10869,'Class Rules'!$A$6:$A$85,0)))</f>
        <v>Passenger LDV</v>
      </c>
      <c r="O10869" s="1" t="str">
        <f t="array" ref="O10869">IF(SUMPRODUCT(MAX(ISNUMBER(SEARCH(Fuel_Rules!$A$6:$A$30,$E10869))*ISNUMBER(SEARCH(Fuel_Rules!$B$6:$B$30,$F10869))*(Fuel_Rules!$A$6:$A$30&lt;&gt;"")))&gt;0,"Plug-in hybrid",IF($G10869="Diesel","Diesel","Gasoline"))</f>
        <v>Gasoline</v>
      </c>
    </row>
    <row r="10870" spans="1:15" ht="15" customHeight="1" x14ac:dyDescent="0.25">
      <c r="A10870" s="1">
        <v>2022</v>
      </c>
      <c r="B10870" s="1" t="s">
        <v>13227</v>
      </c>
      <c r="C10870" s="1" t="s">
        <v>1076</v>
      </c>
      <c r="D10870" s="1" t="s">
        <v>13549</v>
      </c>
      <c r="E10870" s="1" t="s">
        <v>915</v>
      </c>
      <c r="F10870" s="1" t="s">
        <v>1078</v>
      </c>
      <c r="G10870" s="1" t="s">
        <v>103</v>
      </c>
      <c r="H10870" s="1" t="s">
        <v>437</v>
      </c>
      <c r="I10870" s="1">
        <v>1</v>
      </c>
      <c r="J10870" s="1">
        <v>2023</v>
      </c>
      <c r="K10870" s="1">
        <v>112120</v>
      </c>
      <c r="L10870" s="1">
        <v>0</v>
      </c>
      <c r="M10870" s="1">
        <f t="array" ref="M10870">SUMPRODUCT(MAX(ISNUMBER(SEARCH('Class Rules'!$B$6:$B$85,$E10870))*ISNUMBER(SEARCH('Class Rules'!$C$6:$C$85,$F10870))*'Class Rules'!$A$6:$A$85))</f>
        <v>0</v>
      </c>
      <c r="N10870" s="1" t="str">
        <f t="array" ref="N10870">IF($M10870=0,'Class Rules'!$D$3,INDEX('Class Rules'!$D$6:$D$85,MATCH($M10870,'Class Rules'!$A$6:$A$85,0)))</f>
        <v>Passenger LDV</v>
      </c>
      <c r="O10870" s="1" t="str">
        <f t="array" ref="O10870">IF(SUMPRODUCT(MAX(ISNUMBER(SEARCH(Fuel_Rules!$A$6:$A$30,$E10870))*ISNUMBER(SEARCH(Fuel_Rules!$B$6:$B$30,$F10870))*(Fuel_Rules!$A$6:$A$30&lt;&gt;"")))&gt;0,"Plug-in hybrid",IF($G10870="Diesel","Diesel","Gasoline"))</f>
        <v>Gasoline</v>
      </c>
    </row>
    <row r="10871" spans="1:15" ht="15" customHeight="1" x14ac:dyDescent="0.25">
      <c r="A10871" s="1">
        <v>2022</v>
      </c>
      <c r="B10871" s="1" t="s">
        <v>13227</v>
      </c>
      <c r="C10871" s="1" t="s">
        <v>1079</v>
      </c>
      <c r="D10871" s="1" t="s">
        <v>13550</v>
      </c>
      <c r="E10871" s="1" t="s">
        <v>915</v>
      </c>
      <c r="F10871" s="1" t="s">
        <v>1081</v>
      </c>
      <c r="G10871" s="1" t="s">
        <v>103</v>
      </c>
      <c r="H10871" s="1" t="s">
        <v>437</v>
      </c>
      <c r="I10871" s="1">
        <v>1</v>
      </c>
      <c r="J10871" s="1">
        <v>2023</v>
      </c>
      <c r="K10871" s="1">
        <v>112925</v>
      </c>
      <c r="L10871" s="1">
        <v>0</v>
      </c>
      <c r="M10871" s="1">
        <f t="array" ref="M10871">SUMPRODUCT(MAX(ISNUMBER(SEARCH('Class Rules'!$B$6:$B$85,$E10871))*ISNUMBER(SEARCH('Class Rules'!$C$6:$C$85,$F10871))*'Class Rules'!$A$6:$A$85))</f>
        <v>0</v>
      </c>
      <c r="N10871" s="1" t="str">
        <f t="array" ref="N10871">IF($M10871=0,'Class Rules'!$D$3,INDEX('Class Rules'!$D$6:$D$85,MATCH($M10871,'Class Rules'!$A$6:$A$85,0)))</f>
        <v>Passenger LDV</v>
      </c>
      <c r="O10871" s="1" t="str">
        <f t="array" ref="O10871">IF(SUMPRODUCT(MAX(ISNUMBER(SEARCH(Fuel_Rules!$A$6:$A$30,$E10871))*ISNUMBER(SEARCH(Fuel_Rules!$B$6:$B$30,$F10871))*(Fuel_Rules!$A$6:$A$30&lt;&gt;"")))&gt;0,"Plug-in hybrid",IF($G10871="Diesel","Diesel","Gasoline"))</f>
        <v>Gasoline</v>
      </c>
    </row>
    <row r="10872" spans="1:15" ht="15" customHeight="1" x14ac:dyDescent="0.25">
      <c r="A10872" s="1">
        <v>2022</v>
      </c>
      <c r="B10872" s="1" t="s">
        <v>13227</v>
      </c>
      <c r="C10872" s="1" t="s">
        <v>1079</v>
      </c>
      <c r="D10872" s="1" t="s">
        <v>13551</v>
      </c>
      <c r="E10872" s="1" t="s">
        <v>915</v>
      </c>
      <c r="F10872" s="1" t="s">
        <v>1081</v>
      </c>
      <c r="G10872" s="1" t="s">
        <v>103</v>
      </c>
      <c r="H10872" s="1" t="s">
        <v>437</v>
      </c>
      <c r="I10872" s="1">
        <v>1</v>
      </c>
      <c r="J10872" s="1">
        <v>2023</v>
      </c>
      <c r="K10872" s="1">
        <v>107854</v>
      </c>
      <c r="L10872" s="1">
        <v>0</v>
      </c>
      <c r="M10872" s="1">
        <f t="array" ref="M10872">SUMPRODUCT(MAX(ISNUMBER(SEARCH('Class Rules'!$B$6:$B$85,$E10872))*ISNUMBER(SEARCH('Class Rules'!$C$6:$C$85,$F10872))*'Class Rules'!$A$6:$A$85))</f>
        <v>0</v>
      </c>
      <c r="N10872" s="1" t="str">
        <f t="array" ref="N10872">IF($M10872=0,'Class Rules'!$D$3,INDEX('Class Rules'!$D$6:$D$85,MATCH($M10872,'Class Rules'!$A$6:$A$85,0)))</f>
        <v>Passenger LDV</v>
      </c>
      <c r="O10872" s="1" t="str">
        <f t="array" ref="O10872">IF(SUMPRODUCT(MAX(ISNUMBER(SEARCH(Fuel_Rules!$A$6:$A$30,$E10872))*ISNUMBER(SEARCH(Fuel_Rules!$B$6:$B$30,$F10872))*(Fuel_Rules!$A$6:$A$30&lt;&gt;"")))&gt;0,"Plug-in hybrid",IF($G10872="Diesel","Diesel","Gasoline"))</f>
        <v>Gasoline</v>
      </c>
    </row>
    <row r="10873" spans="1:15" ht="15" customHeight="1" x14ac:dyDescent="0.25">
      <c r="A10873" s="1">
        <v>2022</v>
      </c>
      <c r="B10873" s="1" t="s">
        <v>13227</v>
      </c>
      <c r="C10873" s="1" t="s">
        <v>1082</v>
      </c>
      <c r="D10873" s="1" t="s">
        <v>13552</v>
      </c>
      <c r="E10873" s="1" t="s">
        <v>915</v>
      </c>
      <c r="F10873" s="1" t="s">
        <v>1084</v>
      </c>
      <c r="G10873" s="1" t="s">
        <v>103</v>
      </c>
      <c r="H10873" s="1" t="s">
        <v>437</v>
      </c>
      <c r="I10873" s="1">
        <v>1.3</v>
      </c>
      <c r="J10873" s="1">
        <v>2023</v>
      </c>
      <c r="K10873" s="1">
        <v>106040</v>
      </c>
      <c r="L10873" s="1">
        <v>0</v>
      </c>
      <c r="M10873" s="1">
        <f t="array" ref="M10873">SUMPRODUCT(MAX(ISNUMBER(SEARCH('Class Rules'!$B$6:$B$85,$E10873))*ISNUMBER(SEARCH('Class Rules'!$C$6:$C$85,$F10873))*'Class Rules'!$A$6:$A$85))</f>
        <v>0</v>
      </c>
      <c r="N10873" s="1" t="str">
        <f t="array" ref="N10873">IF($M10873=0,'Class Rules'!$D$3,INDEX('Class Rules'!$D$6:$D$85,MATCH($M10873,'Class Rules'!$A$6:$A$85,0)))</f>
        <v>Passenger LDV</v>
      </c>
      <c r="O10873" s="1" t="str">
        <f t="array" ref="O10873">IF(SUMPRODUCT(MAX(ISNUMBER(SEARCH(Fuel_Rules!$A$6:$A$30,$E10873))*ISNUMBER(SEARCH(Fuel_Rules!$B$6:$B$30,$F10873))*(Fuel_Rules!$A$6:$A$30&lt;&gt;"")))&gt;0,"Plug-in hybrid",IF($G10873="Diesel","Diesel","Gasoline"))</f>
        <v>Gasoline</v>
      </c>
    </row>
    <row r="10874" spans="1:15" ht="15" customHeight="1" x14ac:dyDescent="0.25">
      <c r="A10874" s="1">
        <v>2022</v>
      </c>
      <c r="B10874" s="1" t="s">
        <v>13227</v>
      </c>
      <c r="C10874" s="1" t="s">
        <v>1082</v>
      </c>
      <c r="D10874" s="1" t="s">
        <v>13553</v>
      </c>
      <c r="E10874" s="1" t="s">
        <v>915</v>
      </c>
      <c r="F10874" s="1" t="s">
        <v>1084</v>
      </c>
      <c r="G10874" s="1" t="s">
        <v>103</v>
      </c>
      <c r="H10874" s="1" t="s">
        <v>437</v>
      </c>
      <c r="I10874" s="1">
        <v>1.3</v>
      </c>
      <c r="J10874" s="1">
        <v>2023</v>
      </c>
      <c r="K10874" s="1">
        <v>102320</v>
      </c>
      <c r="L10874" s="1">
        <v>0</v>
      </c>
      <c r="M10874" s="1">
        <f t="array" ref="M10874">SUMPRODUCT(MAX(ISNUMBER(SEARCH('Class Rules'!$B$6:$B$85,$E10874))*ISNUMBER(SEARCH('Class Rules'!$C$6:$C$85,$F10874))*'Class Rules'!$A$6:$A$85))</f>
        <v>0</v>
      </c>
      <c r="N10874" s="1" t="str">
        <f t="array" ref="N10874">IF($M10874=0,'Class Rules'!$D$3,INDEX('Class Rules'!$D$6:$D$85,MATCH($M10874,'Class Rules'!$A$6:$A$85,0)))</f>
        <v>Passenger LDV</v>
      </c>
      <c r="O10874" s="1" t="str">
        <f t="array" ref="O10874">IF(SUMPRODUCT(MAX(ISNUMBER(SEARCH(Fuel_Rules!$A$6:$A$30,$E10874))*ISNUMBER(SEARCH(Fuel_Rules!$B$6:$B$30,$F10874))*(Fuel_Rules!$A$6:$A$30&lt;&gt;"")))&gt;0,"Plug-in hybrid",IF($G10874="Diesel","Diesel","Gasoline"))</f>
        <v>Gasoline</v>
      </c>
    </row>
    <row r="10875" spans="1:15" ht="15" customHeight="1" x14ac:dyDescent="0.25">
      <c r="A10875" s="1">
        <v>2022</v>
      </c>
      <c r="B10875" s="1" t="s">
        <v>13227</v>
      </c>
      <c r="C10875" s="1" t="s">
        <v>1085</v>
      </c>
      <c r="D10875" s="1" t="s">
        <v>13554</v>
      </c>
      <c r="E10875" s="1" t="s">
        <v>915</v>
      </c>
      <c r="F10875" s="1" t="s">
        <v>1087</v>
      </c>
      <c r="G10875" s="1" t="s">
        <v>103</v>
      </c>
      <c r="H10875" s="1" t="s">
        <v>298</v>
      </c>
      <c r="I10875" s="1">
        <v>1.3</v>
      </c>
      <c r="J10875" s="1">
        <v>2023</v>
      </c>
      <c r="K10875" s="1">
        <v>98018</v>
      </c>
      <c r="L10875" s="1">
        <v>0</v>
      </c>
      <c r="M10875" s="1">
        <f t="array" ref="M10875">SUMPRODUCT(MAX(ISNUMBER(SEARCH('Class Rules'!$B$6:$B$85,$E10875))*ISNUMBER(SEARCH('Class Rules'!$C$6:$C$85,$F10875))*'Class Rules'!$A$6:$A$85))</f>
        <v>0</v>
      </c>
      <c r="N10875" s="1" t="str">
        <f t="array" ref="N10875">IF($M10875=0,'Class Rules'!$D$3,INDEX('Class Rules'!$D$6:$D$85,MATCH($M10875,'Class Rules'!$A$6:$A$85,0)))</f>
        <v>Passenger LDV</v>
      </c>
      <c r="O10875" s="1" t="str">
        <f t="array" ref="O10875">IF(SUMPRODUCT(MAX(ISNUMBER(SEARCH(Fuel_Rules!$A$6:$A$30,$E10875))*ISNUMBER(SEARCH(Fuel_Rules!$B$6:$B$30,$F10875))*(Fuel_Rules!$A$6:$A$30&lt;&gt;"")))&gt;0,"Plug-in hybrid",IF($G10875="Diesel","Diesel","Gasoline"))</f>
        <v>Gasoline</v>
      </c>
    </row>
    <row r="10876" spans="1:15" ht="15" customHeight="1" x14ac:dyDescent="0.25">
      <c r="A10876" s="1">
        <v>2022</v>
      </c>
      <c r="B10876" s="1" t="s">
        <v>13227</v>
      </c>
      <c r="C10876" s="1" t="s">
        <v>1085</v>
      </c>
      <c r="D10876" s="1" t="s">
        <v>13555</v>
      </c>
      <c r="E10876" s="1" t="s">
        <v>915</v>
      </c>
      <c r="F10876" s="1" t="s">
        <v>1087</v>
      </c>
      <c r="G10876" s="1" t="s">
        <v>103</v>
      </c>
      <c r="H10876" s="1" t="s">
        <v>298</v>
      </c>
      <c r="I10876" s="1">
        <v>1.3</v>
      </c>
      <c r="J10876" s="1">
        <v>2023</v>
      </c>
      <c r="K10876" s="1">
        <v>94525</v>
      </c>
      <c r="L10876" s="1">
        <v>0</v>
      </c>
      <c r="M10876" s="1">
        <f t="array" ref="M10876">SUMPRODUCT(MAX(ISNUMBER(SEARCH('Class Rules'!$B$6:$B$85,$E10876))*ISNUMBER(SEARCH('Class Rules'!$C$6:$C$85,$F10876))*'Class Rules'!$A$6:$A$85))</f>
        <v>0</v>
      </c>
      <c r="N10876" s="1" t="str">
        <f t="array" ref="N10876">IF($M10876=0,'Class Rules'!$D$3,INDEX('Class Rules'!$D$6:$D$85,MATCH($M10876,'Class Rules'!$A$6:$A$85,0)))</f>
        <v>Passenger LDV</v>
      </c>
      <c r="O10876" s="1" t="str">
        <f t="array" ref="O10876">IF(SUMPRODUCT(MAX(ISNUMBER(SEARCH(Fuel_Rules!$A$6:$A$30,$E10876))*ISNUMBER(SEARCH(Fuel_Rules!$B$6:$B$30,$F10876))*(Fuel_Rules!$A$6:$A$30&lt;&gt;"")))&gt;0,"Plug-in hybrid",IF($G10876="Diesel","Diesel","Gasoline"))</f>
        <v>Gasoline</v>
      </c>
    </row>
    <row r="10877" spans="1:15" ht="15" customHeight="1" x14ac:dyDescent="0.25">
      <c r="A10877" s="1">
        <v>2022</v>
      </c>
      <c r="B10877" s="1" t="s">
        <v>13227</v>
      </c>
      <c r="C10877" s="1" t="s">
        <v>1088</v>
      </c>
      <c r="D10877" s="1" t="s">
        <v>13556</v>
      </c>
      <c r="E10877" s="1" t="s">
        <v>915</v>
      </c>
      <c r="F10877" s="1" t="s">
        <v>1090</v>
      </c>
      <c r="G10877" s="1" t="s">
        <v>103</v>
      </c>
      <c r="H10877" s="1" t="s">
        <v>437</v>
      </c>
      <c r="I10877" s="1">
        <v>1</v>
      </c>
      <c r="J10877" s="1">
        <v>2023</v>
      </c>
      <c r="K10877" s="1">
        <v>132345</v>
      </c>
      <c r="L10877" s="1">
        <v>0</v>
      </c>
      <c r="M10877" s="1">
        <f t="array" ref="M10877">SUMPRODUCT(MAX(ISNUMBER(SEARCH('Class Rules'!$B$6:$B$85,$E10877))*ISNUMBER(SEARCH('Class Rules'!$C$6:$C$85,$F10877))*'Class Rules'!$A$6:$A$85))</f>
        <v>0</v>
      </c>
      <c r="N10877" s="1" t="str">
        <f t="array" ref="N10877">IF($M10877=0,'Class Rules'!$D$3,INDEX('Class Rules'!$D$6:$D$85,MATCH($M10877,'Class Rules'!$A$6:$A$85,0)))</f>
        <v>Passenger LDV</v>
      </c>
      <c r="O10877" s="1" t="str">
        <f t="array" ref="O10877">IF(SUMPRODUCT(MAX(ISNUMBER(SEARCH(Fuel_Rules!$A$6:$A$30,$E10877))*ISNUMBER(SEARCH(Fuel_Rules!$B$6:$B$30,$F10877))*(Fuel_Rules!$A$6:$A$30&lt;&gt;"")))&gt;0,"Plug-in hybrid",IF($G10877="Diesel","Diesel","Gasoline"))</f>
        <v>Gasoline</v>
      </c>
    </row>
    <row r="10878" spans="1:15" ht="15" customHeight="1" x14ac:dyDescent="0.25">
      <c r="A10878" s="1">
        <v>2022</v>
      </c>
      <c r="B10878" s="1" t="s">
        <v>13227</v>
      </c>
      <c r="C10878" s="1" t="s">
        <v>1088</v>
      </c>
      <c r="D10878" s="1" t="s">
        <v>13557</v>
      </c>
      <c r="E10878" s="1" t="s">
        <v>915</v>
      </c>
      <c r="F10878" s="1" t="s">
        <v>1090</v>
      </c>
      <c r="G10878" s="1" t="s">
        <v>103</v>
      </c>
      <c r="H10878" s="1" t="s">
        <v>437</v>
      </c>
      <c r="I10878" s="1">
        <v>1</v>
      </c>
      <c r="J10878" s="1">
        <v>2023</v>
      </c>
      <c r="K10878" s="1">
        <v>126195</v>
      </c>
      <c r="L10878" s="1">
        <v>0</v>
      </c>
      <c r="M10878" s="1">
        <f t="array" ref="M10878">SUMPRODUCT(MAX(ISNUMBER(SEARCH('Class Rules'!$B$6:$B$85,$E10878))*ISNUMBER(SEARCH('Class Rules'!$C$6:$C$85,$F10878))*'Class Rules'!$A$6:$A$85))</f>
        <v>0</v>
      </c>
      <c r="N10878" s="1" t="str">
        <f t="array" ref="N10878">IF($M10878=0,'Class Rules'!$D$3,INDEX('Class Rules'!$D$6:$D$85,MATCH($M10878,'Class Rules'!$A$6:$A$85,0)))</f>
        <v>Passenger LDV</v>
      </c>
      <c r="O10878" s="1" t="str">
        <f t="array" ref="O10878">IF(SUMPRODUCT(MAX(ISNUMBER(SEARCH(Fuel_Rules!$A$6:$A$30,$E10878))*ISNUMBER(SEARCH(Fuel_Rules!$B$6:$B$30,$F10878))*(Fuel_Rules!$A$6:$A$30&lt;&gt;"")))&gt;0,"Plug-in hybrid",IF($G10878="Diesel","Diesel","Gasoline"))</f>
        <v>Gasoline</v>
      </c>
    </row>
    <row r="10879" spans="1:15" ht="15" customHeight="1" x14ac:dyDescent="0.25">
      <c r="A10879" s="1">
        <v>2022</v>
      </c>
      <c r="B10879" s="1" t="s">
        <v>13227</v>
      </c>
      <c r="C10879" s="1" t="s">
        <v>3399</v>
      </c>
      <c r="D10879" s="1" t="s">
        <v>13558</v>
      </c>
      <c r="E10879" s="1" t="s">
        <v>915</v>
      </c>
      <c r="F10879" s="1" t="s">
        <v>3401</v>
      </c>
      <c r="G10879" s="1" t="s">
        <v>103</v>
      </c>
      <c r="H10879" s="1" t="s">
        <v>437</v>
      </c>
      <c r="I10879" s="1">
        <v>1.3</v>
      </c>
      <c r="J10879" s="1">
        <v>2023</v>
      </c>
      <c r="K10879" s="1">
        <v>133051</v>
      </c>
      <c r="L10879" s="1">
        <v>0</v>
      </c>
      <c r="M10879" s="1">
        <f t="array" ref="M10879">SUMPRODUCT(MAX(ISNUMBER(SEARCH('Class Rules'!$B$6:$B$85,$E10879))*ISNUMBER(SEARCH('Class Rules'!$C$6:$C$85,$F10879))*'Class Rules'!$A$6:$A$85))</f>
        <v>1</v>
      </c>
      <c r="N10879" s="1" t="str">
        <f t="array" ref="N10879">IF($M10879=0,'Class Rules'!$D$3,INDEX('Class Rules'!$D$6:$D$85,MATCH($M10879,'Class Rules'!$A$6:$A$85,0)))</f>
        <v>Freight LDV</v>
      </c>
      <c r="O10879" s="1" t="str">
        <f t="array" ref="O10879">IF(SUMPRODUCT(MAX(ISNUMBER(SEARCH(Fuel_Rules!$A$6:$A$30,$E10879))*ISNUMBER(SEARCH(Fuel_Rules!$B$6:$B$30,$F10879))*(Fuel_Rules!$A$6:$A$30&lt;&gt;"")))&gt;0,"Plug-in hybrid",IF($G10879="Diesel","Diesel","Gasoline"))</f>
        <v>Gasoline</v>
      </c>
    </row>
    <row r="10880" spans="1:15" ht="15" customHeight="1" x14ac:dyDescent="0.25">
      <c r="A10880" s="1">
        <v>2022</v>
      </c>
      <c r="B10880" s="1" t="s">
        <v>13227</v>
      </c>
      <c r="C10880" s="1" t="s">
        <v>3399</v>
      </c>
      <c r="D10880" s="1" t="s">
        <v>13559</v>
      </c>
      <c r="E10880" s="1" t="s">
        <v>915</v>
      </c>
      <c r="F10880" s="1" t="s">
        <v>3401</v>
      </c>
      <c r="G10880" s="1" t="s">
        <v>103</v>
      </c>
      <c r="H10880" s="1" t="s">
        <v>437</v>
      </c>
      <c r="I10880" s="1">
        <v>1.3</v>
      </c>
      <c r="J10880" s="1">
        <v>2023</v>
      </c>
      <c r="K10880" s="1">
        <v>127757</v>
      </c>
      <c r="L10880" s="1">
        <v>0</v>
      </c>
      <c r="M10880" s="1">
        <f t="array" ref="M10880">SUMPRODUCT(MAX(ISNUMBER(SEARCH('Class Rules'!$B$6:$B$85,$E10880))*ISNUMBER(SEARCH('Class Rules'!$C$6:$C$85,$F10880))*'Class Rules'!$A$6:$A$85))</f>
        <v>1</v>
      </c>
      <c r="N10880" s="1" t="str">
        <f t="array" ref="N10880">IF($M10880=0,'Class Rules'!$D$3,INDEX('Class Rules'!$D$6:$D$85,MATCH($M10880,'Class Rules'!$A$6:$A$85,0)))</f>
        <v>Freight LDV</v>
      </c>
      <c r="O10880" s="1" t="str">
        <f t="array" ref="O10880">IF(SUMPRODUCT(MAX(ISNUMBER(SEARCH(Fuel_Rules!$A$6:$A$30,$E10880))*ISNUMBER(SEARCH(Fuel_Rules!$B$6:$B$30,$F10880))*(Fuel_Rules!$A$6:$A$30&lt;&gt;"")))&gt;0,"Plug-in hybrid",IF($G10880="Diesel","Diesel","Gasoline"))</f>
        <v>Gasoline</v>
      </c>
    </row>
    <row r="10881" spans="1:15" ht="15" customHeight="1" x14ac:dyDescent="0.25">
      <c r="A10881" s="1">
        <v>2022</v>
      </c>
      <c r="B10881" s="1" t="s">
        <v>13227</v>
      </c>
      <c r="C10881" s="1" t="s">
        <v>3402</v>
      </c>
      <c r="D10881" s="1" t="s">
        <v>13560</v>
      </c>
      <c r="E10881" s="1" t="s">
        <v>915</v>
      </c>
      <c r="F10881" s="1" t="s">
        <v>3404</v>
      </c>
      <c r="G10881" s="1" t="s">
        <v>103</v>
      </c>
      <c r="H10881" s="1" t="s">
        <v>437</v>
      </c>
      <c r="I10881" s="1">
        <v>1.3</v>
      </c>
      <c r="J10881" s="1">
        <v>2023</v>
      </c>
      <c r="K10881" s="1">
        <v>127701</v>
      </c>
      <c r="L10881" s="1">
        <v>0</v>
      </c>
      <c r="M10881" s="1">
        <f t="array" ref="M10881">SUMPRODUCT(MAX(ISNUMBER(SEARCH('Class Rules'!$B$6:$B$85,$E10881))*ISNUMBER(SEARCH('Class Rules'!$C$6:$C$85,$F10881))*'Class Rules'!$A$6:$A$85))</f>
        <v>1</v>
      </c>
      <c r="N10881" s="1" t="str">
        <f t="array" ref="N10881">IF($M10881=0,'Class Rules'!$D$3,INDEX('Class Rules'!$D$6:$D$85,MATCH($M10881,'Class Rules'!$A$6:$A$85,0)))</f>
        <v>Freight LDV</v>
      </c>
      <c r="O10881" s="1" t="str">
        <f t="array" ref="O10881">IF(SUMPRODUCT(MAX(ISNUMBER(SEARCH(Fuel_Rules!$A$6:$A$30,$E10881))*ISNUMBER(SEARCH(Fuel_Rules!$B$6:$B$30,$F10881))*(Fuel_Rules!$A$6:$A$30&lt;&gt;"")))&gt;0,"Plug-in hybrid",IF($G10881="Diesel","Diesel","Gasoline"))</f>
        <v>Gasoline</v>
      </c>
    </row>
    <row r="10882" spans="1:15" ht="15" customHeight="1" x14ac:dyDescent="0.25">
      <c r="A10882" s="1">
        <v>2022</v>
      </c>
      <c r="B10882" s="1" t="s">
        <v>13227</v>
      </c>
      <c r="C10882" s="1" t="s">
        <v>3402</v>
      </c>
      <c r="D10882" s="1" t="s">
        <v>13561</v>
      </c>
      <c r="E10882" s="1" t="s">
        <v>915</v>
      </c>
      <c r="F10882" s="1" t="s">
        <v>3404</v>
      </c>
      <c r="G10882" s="1" t="s">
        <v>103</v>
      </c>
      <c r="H10882" s="1" t="s">
        <v>437</v>
      </c>
      <c r="I10882" s="1">
        <v>1.3</v>
      </c>
      <c r="J10882" s="1">
        <v>2023</v>
      </c>
      <c r="K10882" s="1">
        <v>121768</v>
      </c>
      <c r="L10882" s="1">
        <v>0</v>
      </c>
      <c r="M10882" s="1">
        <f t="array" ref="M10882">SUMPRODUCT(MAX(ISNUMBER(SEARCH('Class Rules'!$B$6:$B$85,$E10882))*ISNUMBER(SEARCH('Class Rules'!$C$6:$C$85,$F10882))*'Class Rules'!$A$6:$A$85))</f>
        <v>1</v>
      </c>
      <c r="N10882" s="1" t="str">
        <f t="array" ref="N10882">IF($M10882=0,'Class Rules'!$D$3,INDEX('Class Rules'!$D$6:$D$85,MATCH($M10882,'Class Rules'!$A$6:$A$85,0)))</f>
        <v>Freight LDV</v>
      </c>
      <c r="O10882" s="1" t="str">
        <f t="array" ref="O10882">IF(SUMPRODUCT(MAX(ISNUMBER(SEARCH(Fuel_Rules!$A$6:$A$30,$E10882))*ISNUMBER(SEARCH(Fuel_Rules!$B$6:$B$30,$F10882))*(Fuel_Rules!$A$6:$A$30&lt;&gt;"")))&gt;0,"Plug-in hybrid",IF($G10882="Diesel","Diesel","Gasoline"))</f>
        <v>Gasoline</v>
      </c>
    </row>
    <row r="10883" spans="1:15" ht="15" customHeight="1" x14ac:dyDescent="0.25">
      <c r="A10883" s="1">
        <v>2022</v>
      </c>
      <c r="B10883" s="1" t="s">
        <v>13227</v>
      </c>
      <c r="C10883" s="1" t="s">
        <v>9093</v>
      </c>
      <c r="D10883" s="1" t="s">
        <v>13562</v>
      </c>
      <c r="E10883" s="1" t="s">
        <v>915</v>
      </c>
      <c r="F10883" s="1" t="s">
        <v>9095</v>
      </c>
      <c r="G10883" s="1" t="s">
        <v>105</v>
      </c>
      <c r="H10883" s="1" t="s">
        <v>298</v>
      </c>
      <c r="I10883" s="1">
        <v>1.5</v>
      </c>
      <c r="J10883" s="1">
        <v>2023</v>
      </c>
      <c r="K10883" s="1">
        <v>190478</v>
      </c>
      <c r="L10883" s="1">
        <v>0</v>
      </c>
      <c r="M10883" s="1">
        <f t="array" ref="M10883">SUMPRODUCT(MAX(ISNUMBER(SEARCH('Class Rules'!$B$6:$B$85,$E10883))*ISNUMBER(SEARCH('Class Rules'!$C$6:$C$85,$F10883))*'Class Rules'!$A$6:$A$85))</f>
        <v>7</v>
      </c>
      <c r="N10883" s="1" t="str">
        <f t="array" ref="N10883">IF($M10883=0,'Class Rules'!$D$3,INDEX('Class Rules'!$D$6:$D$85,MATCH($M10883,'Class Rules'!$A$6:$A$85,0)))</f>
        <v>Freight LDV</v>
      </c>
      <c r="O10883" s="1" t="str">
        <f t="array" ref="O10883">IF(SUMPRODUCT(MAX(ISNUMBER(SEARCH(Fuel_Rules!$A$6:$A$30,$E10883))*ISNUMBER(SEARCH(Fuel_Rules!$B$6:$B$30,$F10883))*(Fuel_Rules!$A$6:$A$30&lt;&gt;"")))&gt;0,"Plug-in hybrid",IF($G10883="Diesel","Diesel","Gasoline"))</f>
        <v>Diesel</v>
      </c>
    </row>
    <row r="10884" spans="1:15" ht="15" customHeight="1" x14ac:dyDescent="0.25">
      <c r="A10884" s="1">
        <v>2022</v>
      </c>
      <c r="B10884" s="1" t="s">
        <v>13227</v>
      </c>
      <c r="C10884" s="1" t="s">
        <v>9093</v>
      </c>
      <c r="D10884" s="1" t="s">
        <v>13563</v>
      </c>
      <c r="E10884" s="1" t="s">
        <v>915</v>
      </c>
      <c r="F10884" s="1" t="s">
        <v>9095</v>
      </c>
      <c r="G10884" s="1" t="s">
        <v>105</v>
      </c>
      <c r="H10884" s="1" t="s">
        <v>298</v>
      </c>
      <c r="I10884" s="1">
        <v>1.5</v>
      </c>
      <c r="J10884" s="1">
        <v>2023</v>
      </c>
      <c r="K10884" s="1">
        <v>178941</v>
      </c>
      <c r="L10884" s="1">
        <v>0</v>
      </c>
      <c r="M10884" s="1">
        <f t="array" ref="M10884">SUMPRODUCT(MAX(ISNUMBER(SEARCH('Class Rules'!$B$6:$B$85,$E10884))*ISNUMBER(SEARCH('Class Rules'!$C$6:$C$85,$F10884))*'Class Rules'!$A$6:$A$85))</f>
        <v>7</v>
      </c>
      <c r="N10884" s="1" t="str">
        <f t="array" ref="N10884">IF($M10884=0,'Class Rules'!$D$3,INDEX('Class Rules'!$D$6:$D$85,MATCH($M10884,'Class Rules'!$A$6:$A$85,0)))</f>
        <v>Freight LDV</v>
      </c>
      <c r="O10884" s="1" t="str">
        <f t="array" ref="O10884">IF(SUMPRODUCT(MAX(ISNUMBER(SEARCH(Fuel_Rules!$A$6:$A$30,$E10884))*ISNUMBER(SEARCH(Fuel_Rules!$B$6:$B$30,$F10884))*(Fuel_Rules!$A$6:$A$30&lt;&gt;"")))&gt;0,"Plug-in hybrid",IF($G10884="Diesel","Diesel","Gasoline"))</f>
        <v>Diesel</v>
      </c>
    </row>
    <row r="10885" spans="1:15" ht="15" customHeight="1" x14ac:dyDescent="0.25">
      <c r="A10885" s="1">
        <v>2022</v>
      </c>
      <c r="B10885" s="1" t="s">
        <v>13227</v>
      </c>
      <c r="C10885" s="1" t="s">
        <v>9097</v>
      </c>
      <c r="D10885" s="1" t="s">
        <v>13564</v>
      </c>
      <c r="E10885" s="1" t="s">
        <v>915</v>
      </c>
      <c r="F10885" s="1" t="s">
        <v>9099</v>
      </c>
      <c r="G10885" s="1" t="s">
        <v>105</v>
      </c>
      <c r="H10885" s="1" t="s">
        <v>298</v>
      </c>
      <c r="I10885" s="1">
        <v>1.5</v>
      </c>
      <c r="J10885" s="1">
        <v>2023</v>
      </c>
      <c r="K10885" s="1">
        <v>195511</v>
      </c>
      <c r="L10885" s="1">
        <v>0</v>
      </c>
      <c r="M10885" s="1">
        <f t="array" ref="M10885">SUMPRODUCT(MAX(ISNUMBER(SEARCH('Class Rules'!$B$6:$B$85,$E10885))*ISNUMBER(SEARCH('Class Rules'!$C$6:$C$85,$F10885))*'Class Rules'!$A$6:$A$85))</f>
        <v>0</v>
      </c>
      <c r="N10885" s="1" t="str">
        <f t="array" ref="N10885">IF($M10885=0,'Class Rules'!$D$3,INDEX('Class Rules'!$D$6:$D$85,MATCH($M10885,'Class Rules'!$A$6:$A$85,0)))</f>
        <v>Passenger LDV</v>
      </c>
      <c r="O10885" s="1" t="str">
        <f t="array" ref="O10885">IF(SUMPRODUCT(MAX(ISNUMBER(SEARCH(Fuel_Rules!$A$6:$A$30,$E10885))*ISNUMBER(SEARCH(Fuel_Rules!$B$6:$B$30,$F10885))*(Fuel_Rules!$A$6:$A$30&lt;&gt;"")))&gt;0,"Plug-in hybrid",IF($G10885="Diesel","Diesel","Gasoline"))</f>
        <v>Diesel</v>
      </c>
    </row>
    <row r="10886" spans="1:15" ht="15" customHeight="1" x14ac:dyDescent="0.25">
      <c r="A10886" s="1">
        <v>2022</v>
      </c>
      <c r="B10886" s="1" t="s">
        <v>13227</v>
      </c>
      <c r="C10886" s="1" t="s">
        <v>9097</v>
      </c>
      <c r="D10886" s="1" t="s">
        <v>13565</v>
      </c>
      <c r="E10886" s="1" t="s">
        <v>915</v>
      </c>
      <c r="F10886" s="1" t="s">
        <v>9099</v>
      </c>
      <c r="G10886" s="1" t="s">
        <v>105</v>
      </c>
      <c r="H10886" s="1" t="s">
        <v>298</v>
      </c>
      <c r="I10886" s="1">
        <v>1.5</v>
      </c>
      <c r="J10886" s="1">
        <v>2023</v>
      </c>
      <c r="K10886" s="1">
        <v>185119</v>
      </c>
      <c r="L10886" s="1">
        <v>0</v>
      </c>
      <c r="M10886" s="1">
        <f t="array" ref="M10886">SUMPRODUCT(MAX(ISNUMBER(SEARCH('Class Rules'!$B$6:$B$85,$E10886))*ISNUMBER(SEARCH('Class Rules'!$C$6:$C$85,$F10886))*'Class Rules'!$A$6:$A$85))</f>
        <v>0</v>
      </c>
      <c r="N10886" s="1" t="str">
        <f t="array" ref="N10886">IF($M10886=0,'Class Rules'!$D$3,INDEX('Class Rules'!$D$6:$D$85,MATCH($M10886,'Class Rules'!$A$6:$A$85,0)))</f>
        <v>Passenger LDV</v>
      </c>
      <c r="O10886" s="1" t="str">
        <f t="array" ref="O10886">IF(SUMPRODUCT(MAX(ISNUMBER(SEARCH(Fuel_Rules!$A$6:$A$30,$E10886))*ISNUMBER(SEARCH(Fuel_Rules!$B$6:$B$30,$F10886))*(Fuel_Rules!$A$6:$A$30&lt;&gt;"")))&gt;0,"Plug-in hybrid",IF($G10886="Diesel","Diesel","Gasoline"))</f>
        <v>Diesel</v>
      </c>
    </row>
    <row r="10887" spans="1:15" ht="15" customHeight="1" x14ac:dyDescent="0.25">
      <c r="A10887" s="1">
        <v>2022</v>
      </c>
      <c r="B10887" s="1" t="s">
        <v>13227</v>
      </c>
      <c r="C10887" s="1" t="s">
        <v>10191</v>
      </c>
      <c r="D10887" s="1" t="s">
        <v>13566</v>
      </c>
      <c r="E10887" s="1" t="s">
        <v>915</v>
      </c>
      <c r="F10887" s="1" t="s">
        <v>10193</v>
      </c>
      <c r="G10887" s="1" t="s">
        <v>103</v>
      </c>
      <c r="H10887" s="1" t="s">
        <v>298</v>
      </c>
      <c r="I10887" s="1">
        <v>1</v>
      </c>
      <c r="J10887" s="1">
        <v>2023</v>
      </c>
      <c r="K10887" s="1">
        <v>81428</v>
      </c>
      <c r="L10887" s="1">
        <v>0</v>
      </c>
      <c r="M10887" s="1">
        <f t="array" ref="M10887">SUMPRODUCT(MAX(ISNUMBER(SEARCH('Class Rules'!$B$6:$B$85,$E10887))*ISNUMBER(SEARCH('Class Rules'!$C$6:$C$85,$F10887))*'Class Rules'!$A$6:$A$85))</f>
        <v>0</v>
      </c>
      <c r="N10887" s="1" t="str">
        <f t="array" ref="N10887">IF($M10887=0,'Class Rules'!$D$3,INDEX('Class Rules'!$D$6:$D$85,MATCH($M10887,'Class Rules'!$A$6:$A$85,0)))</f>
        <v>Passenger LDV</v>
      </c>
      <c r="O10887" s="1" t="str">
        <f t="array" ref="O10887">IF(SUMPRODUCT(MAX(ISNUMBER(SEARCH(Fuel_Rules!$A$6:$A$30,$E10887))*ISNUMBER(SEARCH(Fuel_Rules!$B$6:$B$30,$F10887))*(Fuel_Rules!$A$6:$A$30&lt;&gt;"")))&gt;0,"Plug-in hybrid",IF($G10887="Diesel","Diesel","Gasoline"))</f>
        <v>Gasoline</v>
      </c>
    </row>
    <row r="10888" spans="1:15" ht="15" customHeight="1" x14ac:dyDescent="0.25">
      <c r="A10888" s="1">
        <v>2022</v>
      </c>
      <c r="B10888" s="1" t="s">
        <v>13227</v>
      </c>
      <c r="C10888" s="1" t="s">
        <v>10191</v>
      </c>
      <c r="D10888" s="1" t="s">
        <v>13567</v>
      </c>
      <c r="E10888" s="1" t="s">
        <v>915</v>
      </c>
      <c r="F10888" s="1" t="s">
        <v>10193</v>
      </c>
      <c r="G10888" s="1" t="s">
        <v>103</v>
      </c>
      <c r="H10888" s="1" t="s">
        <v>298</v>
      </c>
      <c r="I10888" s="1">
        <v>1</v>
      </c>
      <c r="J10888" s="1">
        <v>2023</v>
      </c>
      <c r="K10888" s="1">
        <v>71278</v>
      </c>
      <c r="L10888" s="1">
        <v>0</v>
      </c>
      <c r="M10888" s="1">
        <f t="array" ref="M10888">SUMPRODUCT(MAX(ISNUMBER(SEARCH('Class Rules'!$B$6:$B$85,$E10888))*ISNUMBER(SEARCH('Class Rules'!$C$6:$C$85,$F10888))*'Class Rules'!$A$6:$A$85))</f>
        <v>0</v>
      </c>
      <c r="N10888" s="1" t="str">
        <f t="array" ref="N10888">IF($M10888=0,'Class Rules'!$D$3,INDEX('Class Rules'!$D$6:$D$85,MATCH($M10888,'Class Rules'!$A$6:$A$85,0)))</f>
        <v>Passenger LDV</v>
      </c>
      <c r="O10888" s="1" t="str">
        <f t="array" ref="O10888">IF(SUMPRODUCT(MAX(ISNUMBER(SEARCH(Fuel_Rules!$A$6:$A$30,$E10888))*ISNUMBER(SEARCH(Fuel_Rules!$B$6:$B$30,$F10888))*(Fuel_Rules!$A$6:$A$30&lt;&gt;"")))&gt;0,"Plug-in hybrid",IF($G10888="Diesel","Diesel","Gasoline"))</f>
        <v>Gasoline</v>
      </c>
    </row>
    <row r="10889" spans="1:15" ht="15" customHeight="1" x14ac:dyDescent="0.25">
      <c r="A10889" s="1">
        <v>2022</v>
      </c>
      <c r="B10889" s="1" t="s">
        <v>13227</v>
      </c>
      <c r="C10889" s="1" t="s">
        <v>10195</v>
      </c>
      <c r="D10889" s="1" t="s">
        <v>13568</v>
      </c>
      <c r="E10889" s="1" t="s">
        <v>915</v>
      </c>
      <c r="F10889" s="1" t="s">
        <v>10197</v>
      </c>
      <c r="G10889" s="1" t="s">
        <v>103</v>
      </c>
      <c r="H10889" s="1" t="s">
        <v>298</v>
      </c>
      <c r="I10889" s="1">
        <v>1</v>
      </c>
      <c r="J10889" s="1">
        <v>2023</v>
      </c>
      <c r="K10889" s="1">
        <v>85638</v>
      </c>
      <c r="L10889" s="1">
        <v>0</v>
      </c>
      <c r="M10889" s="1">
        <f t="array" ref="M10889">SUMPRODUCT(MAX(ISNUMBER(SEARCH('Class Rules'!$B$6:$B$85,$E10889))*ISNUMBER(SEARCH('Class Rules'!$C$6:$C$85,$F10889))*'Class Rules'!$A$6:$A$85))</f>
        <v>0</v>
      </c>
      <c r="N10889" s="1" t="str">
        <f t="array" ref="N10889">IF($M10889=0,'Class Rules'!$D$3,INDEX('Class Rules'!$D$6:$D$85,MATCH($M10889,'Class Rules'!$A$6:$A$85,0)))</f>
        <v>Passenger LDV</v>
      </c>
      <c r="O10889" s="1" t="str">
        <f t="array" ref="O10889">IF(SUMPRODUCT(MAX(ISNUMBER(SEARCH(Fuel_Rules!$A$6:$A$30,$E10889))*ISNUMBER(SEARCH(Fuel_Rules!$B$6:$B$30,$F10889))*(Fuel_Rules!$A$6:$A$30&lt;&gt;"")))&gt;0,"Plug-in hybrid",IF($G10889="Diesel","Diesel","Gasoline"))</f>
        <v>Gasoline</v>
      </c>
    </row>
    <row r="10890" spans="1:15" ht="15" customHeight="1" x14ac:dyDescent="0.25">
      <c r="A10890" s="1">
        <v>2022</v>
      </c>
      <c r="B10890" s="1" t="s">
        <v>13227</v>
      </c>
      <c r="C10890" s="1" t="s">
        <v>10195</v>
      </c>
      <c r="D10890" s="1" t="s">
        <v>13569</v>
      </c>
      <c r="E10890" s="1" t="s">
        <v>915</v>
      </c>
      <c r="F10890" s="1" t="s">
        <v>10197</v>
      </c>
      <c r="G10890" s="1" t="s">
        <v>103</v>
      </c>
      <c r="H10890" s="1" t="s">
        <v>298</v>
      </c>
      <c r="I10890" s="1">
        <v>1</v>
      </c>
      <c r="J10890" s="1">
        <v>2023</v>
      </c>
      <c r="K10890" s="1">
        <v>74775</v>
      </c>
      <c r="L10890" s="1">
        <v>0</v>
      </c>
      <c r="M10890" s="1">
        <f t="array" ref="M10890">SUMPRODUCT(MAX(ISNUMBER(SEARCH('Class Rules'!$B$6:$B$85,$E10890))*ISNUMBER(SEARCH('Class Rules'!$C$6:$C$85,$F10890))*'Class Rules'!$A$6:$A$85))</f>
        <v>0</v>
      </c>
      <c r="N10890" s="1" t="str">
        <f t="array" ref="N10890">IF($M10890=0,'Class Rules'!$D$3,INDEX('Class Rules'!$D$6:$D$85,MATCH($M10890,'Class Rules'!$A$6:$A$85,0)))</f>
        <v>Passenger LDV</v>
      </c>
      <c r="O10890" s="1" t="str">
        <f t="array" ref="O10890">IF(SUMPRODUCT(MAX(ISNUMBER(SEARCH(Fuel_Rules!$A$6:$A$30,$E10890))*ISNUMBER(SEARCH(Fuel_Rules!$B$6:$B$30,$F10890))*(Fuel_Rules!$A$6:$A$30&lt;&gt;"")))&gt;0,"Plug-in hybrid",IF($G10890="Diesel","Diesel","Gasoline"))</f>
        <v>Gasoline</v>
      </c>
    </row>
    <row r="10891" spans="1:15" ht="15" customHeight="1" x14ac:dyDescent="0.25">
      <c r="A10891" s="1">
        <v>2022</v>
      </c>
      <c r="B10891" s="1" t="s">
        <v>13227</v>
      </c>
      <c r="C10891" s="1" t="s">
        <v>10199</v>
      </c>
      <c r="D10891" s="1" t="s">
        <v>13570</v>
      </c>
      <c r="E10891" s="1" t="s">
        <v>915</v>
      </c>
      <c r="F10891" s="1" t="s">
        <v>10201</v>
      </c>
      <c r="G10891" s="1" t="s">
        <v>103</v>
      </c>
      <c r="H10891" s="1" t="s">
        <v>437</v>
      </c>
      <c r="I10891" s="1">
        <v>1.3</v>
      </c>
      <c r="J10891" s="1">
        <v>2023</v>
      </c>
      <c r="K10891" s="1">
        <v>96178</v>
      </c>
      <c r="L10891" s="1">
        <v>0</v>
      </c>
      <c r="M10891" s="1">
        <f t="array" ref="M10891">SUMPRODUCT(MAX(ISNUMBER(SEARCH('Class Rules'!$B$6:$B$85,$E10891))*ISNUMBER(SEARCH('Class Rules'!$C$6:$C$85,$F10891))*'Class Rules'!$A$6:$A$85))</f>
        <v>0</v>
      </c>
      <c r="N10891" s="1" t="str">
        <f t="array" ref="N10891">IF($M10891=0,'Class Rules'!$D$3,INDEX('Class Rules'!$D$6:$D$85,MATCH($M10891,'Class Rules'!$A$6:$A$85,0)))</f>
        <v>Passenger LDV</v>
      </c>
      <c r="O10891" s="1" t="str">
        <f t="array" ref="O10891">IF(SUMPRODUCT(MAX(ISNUMBER(SEARCH(Fuel_Rules!$A$6:$A$30,$E10891))*ISNUMBER(SEARCH(Fuel_Rules!$B$6:$B$30,$F10891))*(Fuel_Rules!$A$6:$A$30&lt;&gt;"")))&gt;0,"Plug-in hybrid",IF($G10891="Diesel","Diesel","Gasoline"))</f>
        <v>Gasoline</v>
      </c>
    </row>
    <row r="10892" spans="1:15" ht="15" customHeight="1" x14ac:dyDescent="0.25">
      <c r="A10892" s="1">
        <v>2022</v>
      </c>
      <c r="B10892" s="1" t="s">
        <v>13227</v>
      </c>
      <c r="C10892" s="1" t="s">
        <v>10199</v>
      </c>
      <c r="D10892" s="1" t="s">
        <v>13571</v>
      </c>
      <c r="E10892" s="1" t="s">
        <v>915</v>
      </c>
      <c r="F10892" s="1" t="s">
        <v>10201</v>
      </c>
      <c r="G10892" s="1" t="s">
        <v>103</v>
      </c>
      <c r="H10892" s="1" t="s">
        <v>437</v>
      </c>
      <c r="I10892" s="1">
        <v>1.3</v>
      </c>
      <c r="J10892" s="1">
        <v>2023</v>
      </c>
      <c r="K10892" s="1">
        <v>86240</v>
      </c>
      <c r="L10892" s="1">
        <v>0</v>
      </c>
      <c r="M10892" s="1">
        <f t="array" ref="M10892">SUMPRODUCT(MAX(ISNUMBER(SEARCH('Class Rules'!$B$6:$B$85,$E10892))*ISNUMBER(SEARCH('Class Rules'!$C$6:$C$85,$F10892))*'Class Rules'!$A$6:$A$85))</f>
        <v>0</v>
      </c>
      <c r="N10892" s="1" t="str">
        <f t="array" ref="N10892">IF($M10892=0,'Class Rules'!$D$3,INDEX('Class Rules'!$D$6:$D$85,MATCH($M10892,'Class Rules'!$A$6:$A$85,0)))</f>
        <v>Passenger LDV</v>
      </c>
      <c r="O10892" s="1" t="str">
        <f t="array" ref="O10892">IF(SUMPRODUCT(MAX(ISNUMBER(SEARCH(Fuel_Rules!$A$6:$A$30,$E10892))*ISNUMBER(SEARCH(Fuel_Rules!$B$6:$B$30,$F10892))*(Fuel_Rules!$A$6:$A$30&lt;&gt;"")))&gt;0,"Plug-in hybrid",IF($G10892="Diesel","Diesel","Gasoline"))</f>
        <v>Gasoline</v>
      </c>
    </row>
    <row r="10893" spans="1:15" ht="15" customHeight="1" x14ac:dyDescent="0.25">
      <c r="A10893" s="1">
        <v>2022</v>
      </c>
      <c r="B10893" s="1" t="s">
        <v>13227</v>
      </c>
      <c r="C10893" s="1" t="s">
        <v>10203</v>
      </c>
      <c r="D10893" s="1" t="s">
        <v>13572</v>
      </c>
      <c r="E10893" s="1" t="s">
        <v>915</v>
      </c>
      <c r="F10893" s="1" t="s">
        <v>10205</v>
      </c>
      <c r="G10893" s="1" t="s">
        <v>103</v>
      </c>
      <c r="H10893" s="1" t="s">
        <v>437</v>
      </c>
      <c r="I10893" s="1">
        <v>1.3</v>
      </c>
      <c r="J10893" s="1">
        <v>2023</v>
      </c>
      <c r="K10893" s="1">
        <v>98750</v>
      </c>
      <c r="L10893" s="1">
        <v>0</v>
      </c>
      <c r="M10893" s="1">
        <f t="array" ref="M10893">SUMPRODUCT(MAX(ISNUMBER(SEARCH('Class Rules'!$B$6:$B$85,$E10893))*ISNUMBER(SEARCH('Class Rules'!$C$6:$C$85,$F10893))*'Class Rules'!$A$6:$A$85))</f>
        <v>0</v>
      </c>
      <c r="N10893" s="1" t="str">
        <f t="array" ref="N10893">IF($M10893=0,'Class Rules'!$D$3,INDEX('Class Rules'!$D$6:$D$85,MATCH($M10893,'Class Rules'!$A$6:$A$85,0)))</f>
        <v>Passenger LDV</v>
      </c>
      <c r="O10893" s="1" t="str">
        <f t="array" ref="O10893">IF(SUMPRODUCT(MAX(ISNUMBER(SEARCH(Fuel_Rules!$A$6:$A$30,$E10893))*ISNUMBER(SEARCH(Fuel_Rules!$B$6:$B$30,$F10893))*(Fuel_Rules!$A$6:$A$30&lt;&gt;"")))&gt;0,"Plug-in hybrid",IF($G10893="Diesel","Diesel","Gasoline"))</f>
        <v>Gasoline</v>
      </c>
    </row>
    <row r="10894" spans="1:15" ht="15" customHeight="1" x14ac:dyDescent="0.25">
      <c r="A10894" s="1">
        <v>2022</v>
      </c>
      <c r="B10894" s="1" t="s">
        <v>13227</v>
      </c>
      <c r="C10894" s="1" t="s">
        <v>10203</v>
      </c>
      <c r="D10894" s="1" t="s">
        <v>13573</v>
      </c>
      <c r="E10894" s="1" t="s">
        <v>915</v>
      </c>
      <c r="F10894" s="1" t="s">
        <v>10205</v>
      </c>
      <c r="G10894" s="1" t="s">
        <v>103</v>
      </c>
      <c r="H10894" s="1" t="s">
        <v>437</v>
      </c>
      <c r="I10894" s="1">
        <v>1.3</v>
      </c>
      <c r="J10894" s="1">
        <v>2023</v>
      </c>
      <c r="K10894" s="1">
        <v>88708</v>
      </c>
      <c r="L10894" s="1">
        <v>0</v>
      </c>
      <c r="M10894" s="1">
        <f t="array" ref="M10894">SUMPRODUCT(MAX(ISNUMBER(SEARCH('Class Rules'!$B$6:$B$85,$E10894))*ISNUMBER(SEARCH('Class Rules'!$C$6:$C$85,$F10894))*'Class Rules'!$A$6:$A$85))</f>
        <v>0</v>
      </c>
      <c r="N10894" s="1" t="str">
        <f t="array" ref="N10894">IF($M10894=0,'Class Rules'!$D$3,INDEX('Class Rules'!$D$6:$D$85,MATCH($M10894,'Class Rules'!$A$6:$A$85,0)))</f>
        <v>Passenger LDV</v>
      </c>
      <c r="O10894" s="1" t="str">
        <f t="array" ref="O10894">IF(SUMPRODUCT(MAX(ISNUMBER(SEARCH(Fuel_Rules!$A$6:$A$30,$E10894))*ISNUMBER(SEARCH(Fuel_Rules!$B$6:$B$30,$F10894))*(Fuel_Rules!$A$6:$A$30&lt;&gt;"")))&gt;0,"Plug-in hybrid",IF($G10894="Diesel","Diesel","Gasoline"))</f>
        <v>Gasoline</v>
      </c>
    </row>
    <row r="10895" spans="1:15" ht="15" customHeight="1" x14ac:dyDescent="0.25">
      <c r="A10895" s="1">
        <v>2022</v>
      </c>
      <c r="B10895" s="1" t="s">
        <v>13227</v>
      </c>
      <c r="C10895" s="1" t="s">
        <v>11375</v>
      </c>
      <c r="D10895" s="1" t="s">
        <v>13574</v>
      </c>
      <c r="E10895" s="1" t="s">
        <v>915</v>
      </c>
      <c r="F10895" s="1" t="s">
        <v>11377</v>
      </c>
      <c r="G10895" s="1" t="s">
        <v>103</v>
      </c>
      <c r="H10895" s="1" t="s">
        <v>437</v>
      </c>
      <c r="I10895" s="1">
        <v>1.3</v>
      </c>
      <c r="J10895" s="1">
        <v>2023</v>
      </c>
      <c r="K10895" s="1">
        <v>157884</v>
      </c>
      <c r="L10895" s="1">
        <v>0</v>
      </c>
      <c r="M10895" s="1">
        <f t="array" ref="M10895">SUMPRODUCT(MAX(ISNUMBER(SEARCH('Class Rules'!$B$6:$B$85,$E10895))*ISNUMBER(SEARCH('Class Rules'!$C$6:$C$85,$F10895))*'Class Rules'!$A$6:$A$85))</f>
        <v>0</v>
      </c>
      <c r="N10895" s="1" t="str">
        <f t="array" ref="N10895">IF($M10895=0,'Class Rules'!$D$3,INDEX('Class Rules'!$D$6:$D$85,MATCH($M10895,'Class Rules'!$A$6:$A$85,0)))</f>
        <v>Passenger LDV</v>
      </c>
      <c r="O10895" s="1" t="str">
        <f t="array" ref="O10895">IF(SUMPRODUCT(MAX(ISNUMBER(SEARCH(Fuel_Rules!$A$6:$A$30,$E10895))*ISNUMBER(SEARCH(Fuel_Rules!$B$6:$B$30,$F10895))*(Fuel_Rules!$A$6:$A$30&lt;&gt;"")))&gt;0,"Plug-in hybrid",IF($G10895="Diesel","Diesel","Gasoline"))</f>
        <v>Gasoline</v>
      </c>
    </row>
    <row r="10896" spans="1:15" ht="15" customHeight="1" x14ac:dyDescent="0.25">
      <c r="A10896" s="1">
        <v>2022</v>
      </c>
      <c r="B10896" s="1" t="s">
        <v>13227</v>
      </c>
      <c r="C10896" s="1" t="s">
        <v>11375</v>
      </c>
      <c r="D10896" s="1" t="s">
        <v>13575</v>
      </c>
      <c r="E10896" s="1" t="s">
        <v>915</v>
      </c>
      <c r="F10896" s="1" t="s">
        <v>11377</v>
      </c>
      <c r="G10896" s="1" t="s">
        <v>103</v>
      </c>
      <c r="H10896" s="1" t="s">
        <v>437</v>
      </c>
      <c r="I10896" s="1">
        <v>1.3</v>
      </c>
      <c r="J10896" s="1">
        <v>2023</v>
      </c>
      <c r="K10896" s="1">
        <v>150293</v>
      </c>
      <c r="L10896" s="1">
        <v>0</v>
      </c>
      <c r="M10896" s="1">
        <f t="array" ref="M10896">SUMPRODUCT(MAX(ISNUMBER(SEARCH('Class Rules'!$B$6:$B$85,$E10896))*ISNUMBER(SEARCH('Class Rules'!$C$6:$C$85,$F10896))*'Class Rules'!$A$6:$A$85))</f>
        <v>0</v>
      </c>
      <c r="N10896" s="1" t="str">
        <f t="array" ref="N10896">IF($M10896=0,'Class Rules'!$D$3,INDEX('Class Rules'!$D$6:$D$85,MATCH($M10896,'Class Rules'!$A$6:$A$85,0)))</f>
        <v>Passenger LDV</v>
      </c>
      <c r="O10896" s="1" t="str">
        <f t="array" ref="O10896">IF(SUMPRODUCT(MAX(ISNUMBER(SEARCH(Fuel_Rules!$A$6:$A$30,$E10896))*ISNUMBER(SEARCH(Fuel_Rules!$B$6:$B$30,$F10896))*(Fuel_Rules!$A$6:$A$30&lt;&gt;"")))&gt;0,"Plug-in hybrid",IF($G10896="Diesel","Diesel","Gasoline"))</f>
        <v>Gasoline</v>
      </c>
    </row>
    <row r="10897" spans="1:15" ht="15" customHeight="1" x14ac:dyDescent="0.25">
      <c r="A10897" s="1">
        <v>2022</v>
      </c>
      <c r="B10897" s="1" t="s">
        <v>13227</v>
      </c>
      <c r="C10897" s="1" t="s">
        <v>11379</v>
      </c>
      <c r="D10897" s="1" t="s">
        <v>13576</v>
      </c>
      <c r="E10897" s="1" t="s">
        <v>915</v>
      </c>
      <c r="F10897" s="1" t="s">
        <v>11381</v>
      </c>
      <c r="G10897" s="1" t="s">
        <v>103</v>
      </c>
      <c r="H10897" s="1" t="s">
        <v>437</v>
      </c>
      <c r="I10897" s="1">
        <v>1</v>
      </c>
      <c r="J10897" s="1">
        <v>2023</v>
      </c>
      <c r="K10897" s="1">
        <v>146085</v>
      </c>
      <c r="L10897" s="1">
        <v>0</v>
      </c>
      <c r="M10897" s="1">
        <f t="array" ref="M10897">SUMPRODUCT(MAX(ISNUMBER(SEARCH('Class Rules'!$B$6:$B$85,$E10897))*ISNUMBER(SEARCH('Class Rules'!$C$6:$C$85,$F10897))*'Class Rules'!$A$6:$A$85))</f>
        <v>0</v>
      </c>
      <c r="N10897" s="1" t="str">
        <f t="array" ref="N10897">IF($M10897=0,'Class Rules'!$D$3,INDEX('Class Rules'!$D$6:$D$85,MATCH($M10897,'Class Rules'!$A$6:$A$85,0)))</f>
        <v>Passenger LDV</v>
      </c>
      <c r="O10897" s="1" t="str">
        <f t="array" ref="O10897">IF(SUMPRODUCT(MAX(ISNUMBER(SEARCH(Fuel_Rules!$A$6:$A$30,$E10897))*ISNUMBER(SEARCH(Fuel_Rules!$B$6:$B$30,$F10897))*(Fuel_Rules!$A$6:$A$30&lt;&gt;"")))&gt;0,"Plug-in hybrid",IF($G10897="Diesel","Diesel","Gasoline"))</f>
        <v>Gasoline</v>
      </c>
    </row>
    <row r="10898" spans="1:15" ht="15" customHeight="1" x14ac:dyDescent="0.25">
      <c r="A10898" s="1">
        <v>2022</v>
      </c>
      <c r="B10898" s="1" t="s">
        <v>13227</v>
      </c>
      <c r="C10898" s="1" t="s">
        <v>11379</v>
      </c>
      <c r="D10898" s="1" t="s">
        <v>13577</v>
      </c>
      <c r="E10898" s="1" t="s">
        <v>915</v>
      </c>
      <c r="F10898" s="1" t="s">
        <v>11381</v>
      </c>
      <c r="G10898" s="1" t="s">
        <v>103</v>
      </c>
      <c r="H10898" s="1" t="s">
        <v>437</v>
      </c>
      <c r="I10898" s="1">
        <v>1</v>
      </c>
      <c r="J10898" s="1">
        <v>2023</v>
      </c>
      <c r="K10898" s="1">
        <v>136027</v>
      </c>
      <c r="L10898" s="1">
        <v>0</v>
      </c>
      <c r="M10898" s="1">
        <f t="array" ref="M10898">SUMPRODUCT(MAX(ISNUMBER(SEARCH('Class Rules'!$B$6:$B$85,$E10898))*ISNUMBER(SEARCH('Class Rules'!$C$6:$C$85,$F10898))*'Class Rules'!$A$6:$A$85))</f>
        <v>0</v>
      </c>
      <c r="N10898" s="1" t="str">
        <f t="array" ref="N10898">IF($M10898=0,'Class Rules'!$D$3,INDEX('Class Rules'!$D$6:$D$85,MATCH($M10898,'Class Rules'!$A$6:$A$85,0)))</f>
        <v>Passenger LDV</v>
      </c>
      <c r="O10898" s="1" t="str">
        <f t="array" ref="O10898">IF(SUMPRODUCT(MAX(ISNUMBER(SEARCH(Fuel_Rules!$A$6:$A$30,$E10898))*ISNUMBER(SEARCH(Fuel_Rules!$B$6:$B$30,$F10898))*(Fuel_Rules!$A$6:$A$30&lt;&gt;"")))&gt;0,"Plug-in hybrid",IF($G10898="Diesel","Diesel","Gasoline"))</f>
        <v>Gasoline</v>
      </c>
    </row>
    <row r="10899" spans="1:15" ht="15" customHeight="1" x14ac:dyDescent="0.25">
      <c r="A10899" s="1">
        <v>2022</v>
      </c>
      <c r="B10899" s="1" t="s">
        <v>13227</v>
      </c>
      <c r="C10899" s="1" t="s">
        <v>11383</v>
      </c>
      <c r="D10899" s="1" t="s">
        <v>13578</v>
      </c>
      <c r="E10899" s="1" t="s">
        <v>915</v>
      </c>
      <c r="F10899" s="1" t="s">
        <v>11385</v>
      </c>
      <c r="G10899" s="1" t="s">
        <v>103</v>
      </c>
      <c r="H10899" s="1" t="s">
        <v>437</v>
      </c>
      <c r="I10899" s="1">
        <v>1</v>
      </c>
      <c r="J10899" s="1">
        <v>2023</v>
      </c>
      <c r="K10899" s="1">
        <v>135828</v>
      </c>
      <c r="L10899" s="1">
        <v>0</v>
      </c>
      <c r="M10899" s="1">
        <f t="array" ref="M10899">SUMPRODUCT(MAX(ISNUMBER(SEARCH('Class Rules'!$B$6:$B$85,$E10899))*ISNUMBER(SEARCH('Class Rules'!$C$6:$C$85,$F10899))*'Class Rules'!$A$6:$A$85))</f>
        <v>0</v>
      </c>
      <c r="N10899" s="1" t="str">
        <f t="array" ref="N10899">IF($M10899=0,'Class Rules'!$D$3,INDEX('Class Rules'!$D$6:$D$85,MATCH($M10899,'Class Rules'!$A$6:$A$85,0)))</f>
        <v>Passenger LDV</v>
      </c>
      <c r="O10899" s="1" t="str">
        <f t="array" ref="O10899">IF(SUMPRODUCT(MAX(ISNUMBER(SEARCH(Fuel_Rules!$A$6:$A$30,$E10899))*ISNUMBER(SEARCH(Fuel_Rules!$B$6:$B$30,$F10899))*(Fuel_Rules!$A$6:$A$30&lt;&gt;"")))&gt;0,"Plug-in hybrid",IF($G10899="Diesel","Diesel","Gasoline"))</f>
        <v>Gasoline</v>
      </c>
    </row>
    <row r="10900" spans="1:15" ht="15" customHeight="1" x14ac:dyDescent="0.25">
      <c r="A10900" s="1">
        <v>2022</v>
      </c>
      <c r="B10900" s="1" t="s">
        <v>13227</v>
      </c>
      <c r="C10900" s="1" t="s">
        <v>11383</v>
      </c>
      <c r="D10900" s="1" t="s">
        <v>13579</v>
      </c>
      <c r="E10900" s="1" t="s">
        <v>915</v>
      </c>
      <c r="F10900" s="1" t="s">
        <v>11385</v>
      </c>
      <c r="G10900" s="1" t="s">
        <v>103</v>
      </c>
      <c r="H10900" s="1" t="s">
        <v>437</v>
      </c>
      <c r="I10900" s="1">
        <v>1</v>
      </c>
      <c r="J10900" s="1">
        <v>2023</v>
      </c>
      <c r="K10900" s="1">
        <v>126387</v>
      </c>
      <c r="L10900" s="1">
        <v>0</v>
      </c>
      <c r="M10900" s="1">
        <f t="array" ref="M10900">SUMPRODUCT(MAX(ISNUMBER(SEARCH('Class Rules'!$B$6:$B$85,$E10900))*ISNUMBER(SEARCH('Class Rules'!$C$6:$C$85,$F10900))*'Class Rules'!$A$6:$A$85))</f>
        <v>0</v>
      </c>
      <c r="N10900" s="1" t="str">
        <f t="array" ref="N10900">IF($M10900=0,'Class Rules'!$D$3,INDEX('Class Rules'!$D$6:$D$85,MATCH($M10900,'Class Rules'!$A$6:$A$85,0)))</f>
        <v>Passenger LDV</v>
      </c>
      <c r="O10900" s="1" t="str">
        <f t="array" ref="O10900">IF(SUMPRODUCT(MAX(ISNUMBER(SEARCH(Fuel_Rules!$A$6:$A$30,$E10900))*ISNUMBER(SEARCH(Fuel_Rules!$B$6:$B$30,$F10900))*(Fuel_Rules!$A$6:$A$30&lt;&gt;"")))&gt;0,"Plug-in hybrid",IF($G10900="Diesel","Diesel","Gasoline"))</f>
        <v>Gasoline</v>
      </c>
    </row>
    <row r="10901" spans="1:15" ht="15" customHeight="1" x14ac:dyDescent="0.25">
      <c r="A10901" s="1">
        <v>2022</v>
      </c>
      <c r="B10901" s="1" t="s">
        <v>13227</v>
      </c>
      <c r="C10901" s="1" t="s">
        <v>1091</v>
      </c>
      <c r="D10901" s="1" t="s">
        <v>13580</v>
      </c>
      <c r="E10901" s="1" t="s">
        <v>1093</v>
      </c>
      <c r="F10901" s="1" t="s">
        <v>1094</v>
      </c>
      <c r="G10901" s="1" t="s">
        <v>103</v>
      </c>
      <c r="H10901" s="1" t="s">
        <v>298</v>
      </c>
      <c r="I10901" s="1">
        <v>1.6</v>
      </c>
      <c r="J10901" s="1">
        <v>2023</v>
      </c>
      <c r="K10901" s="1">
        <v>81100</v>
      </c>
      <c r="L10901" s="1">
        <v>0</v>
      </c>
      <c r="M10901" s="1">
        <f t="array" ref="M10901">SUMPRODUCT(MAX(ISNUMBER(SEARCH('Class Rules'!$B$6:$B$85,$E10901))*ISNUMBER(SEARCH('Class Rules'!$C$6:$C$85,$F10901))*'Class Rules'!$A$6:$A$85))</f>
        <v>0</v>
      </c>
      <c r="N10901" s="1" t="str">
        <f t="array" ref="N10901">IF($M10901=0,'Class Rules'!$D$3,INDEX('Class Rules'!$D$6:$D$85,MATCH($M10901,'Class Rules'!$A$6:$A$85,0)))</f>
        <v>Passenger LDV</v>
      </c>
      <c r="O10901" s="1" t="str">
        <f t="array" ref="O10901">IF(SUMPRODUCT(MAX(ISNUMBER(SEARCH(Fuel_Rules!$A$6:$A$30,$E10901))*ISNUMBER(SEARCH(Fuel_Rules!$B$6:$B$30,$F10901))*(Fuel_Rules!$A$6:$A$30&lt;&gt;"")))&gt;0,"Plug-in hybrid",IF($G10901="Diesel","Diesel","Gasoline"))</f>
        <v>Gasoline</v>
      </c>
    </row>
    <row r="10902" spans="1:15" ht="15" customHeight="1" x14ac:dyDescent="0.25">
      <c r="A10902" s="1">
        <v>2022</v>
      </c>
      <c r="B10902" s="1" t="s">
        <v>13227</v>
      </c>
      <c r="C10902" s="1" t="s">
        <v>1091</v>
      </c>
      <c r="D10902" s="1" t="s">
        <v>13581</v>
      </c>
      <c r="E10902" s="1" t="s">
        <v>1093</v>
      </c>
      <c r="F10902" s="1" t="s">
        <v>1094</v>
      </c>
      <c r="G10902" s="1" t="s">
        <v>103</v>
      </c>
      <c r="H10902" s="1" t="s">
        <v>298</v>
      </c>
      <c r="I10902" s="1">
        <v>1.6</v>
      </c>
      <c r="J10902" s="1">
        <v>2023</v>
      </c>
      <c r="K10902" s="1">
        <v>73776</v>
      </c>
      <c r="L10902" s="1">
        <v>0</v>
      </c>
      <c r="M10902" s="1">
        <f t="array" ref="M10902">SUMPRODUCT(MAX(ISNUMBER(SEARCH('Class Rules'!$B$6:$B$85,$E10902))*ISNUMBER(SEARCH('Class Rules'!$C$6:$C$85,$F10902))*'Class Rules'!$A$6:$A$85))</f>
        <v>0</v>
      </c>
      <c r="N10902" s="1" t="str">
        <f t="array" ref="N10902">IF($M10902=0,'Class Rules'!$D$3,INDEX('Class Rules'!$D$6:$D$85,MATCH($M10902,'Class Rules'!$A$6:$A$85,0)))</f>
        <v>Passenger LDV</v>
      </c>
      <c r="O10902" s="1" t="str">
        <f t="array" ref="O10902">IF(SUMPRODUCT(MAX(ISNUMBER(SEARCH(Fuel_Rules!$A$6:$A$30,$E10902))*ISNUMBER(SEARCH(Fuel_Rules!$B$6:$B$30,$F10902))*(Fuel_Rules!$A$6:$A$30&lt;&gt;"")))&gt;0,"Plug-in hybrid",IF($G10902="Diesel","Diesel","Gasoline"))</f>
        <v>Gasoline</v>
      </c>
    </row>
    <row r="10903" spans="1:15" ht="15" customHeight="1" x14ac:dyDescent="0.25">
      <c r="A10903" s="1">
        <v>2022</v>
      </c>
      <c r="B10903" s="1" t="s">
        <v>13227</v>
      </c>
      <c r="C10903" s="1" t="s">
        <v>1095</v>
      </c>
      <c r="D10903" s="1" t="s">
        <v>13582</v>
      </c>
      <c r="E10903" s="1" t="s">
        <v>1093</v>
      </c>
      <c r="F10903" s="1" t="s">
        <v>1097</v>
      </c>
      <c r="G10903" s="1" t="s">
        <v>103</v>
      </c>
      <c r="H10903" s="1" t="s">
        <v>298</v>
      </c>
      <c r="I10903" s="1">
        <v>1.8</v>
      </c>
      <c r="J10903" s="1">
        <v>2023</v>
      </c>
      <c r="K10903" s="1">
        <v>94100</v>
      </c>
      <c r="L10903" s="1">
        <v>0</v>
      </c>
      <c r="M10903" s="1">
        <f t="array" ref="M10903">SUMPRODUCT(MAX(ISNUMBER(SEARCH('Class Rules'!$B$6:$B$85,$E10903))*ISNUMBER(SEARCH('Class Rules'!$C$6:$C$85,$F10903))*'Class Rules'!$A$6:$A$85))</f>
        <v>0</v>
      </c>
      <c r="N10903" s="1" t="str">
        <f t="array" ref="N10903">IF($M10903=0,'Class Rules'!$D$3,INDEX('Class Rules'!$D$6:$D$85,MATCH($M10903,'Class Rules'!$A$6:$A$85,0)))</f>
        <v>Passenger LDV</v>
      </c>
      <c r="O10903" s="1" t="str">
        <f t="array" ref="O10903">IF(SUMPRODUCT(MAX(ISNUMBER(SEARCH(Fuel_Rules!$A$6:$A$30,$E10903))*ISNUMBER(SEARCH(Fuel_Rules!$B$6:$B$30,$F10903))*(Fuel_Rules!$A$6:$A$30&lt;&gt;"")))&gt;0,"Plug-in hybrid",IF($G10903="Diesel","Diesel","Gasoline"))</f>
        <v>Gasoline</v>
      </c>
    </row>
    <row r="10904" spans="1:15" ht="15" customHeight="1" x14ac:dyDescent="0.25">
      <c r="A10904" s="1">
        <v>2022</v>
      </c>
      <c r="B10904" s="1" t="s">
        <v>13227</v>
      </c>
      <c r="C10904" s="1" t="s">
        <v>1095</v>
      </c>
      <c r="D10904" s="1" t="s">
        <v>13583</v>
      </c>
      <c r="E10904" s="1" t="s">
        <v>1093</v>
      </c>
      <c r="F10904" s="1" t="s">
        <v>1097</v>
      </c>
      <c r="G10904" s="1" t="s">
        <v>103</v>
      </c>
      <c r="H10904" s="1" t="s">
        <v>298</v>
      </c>
      <c r="I10904" s="1">
        <v>1.8</v>
      </c>
      <c r="J10904" s="1">
        <v>2023</v>
      </c>
      <c r="K10904" s="1">
        <v>84954</v>
      </c>
      <c r="L10904" s="1">
        <v>0</v>
      </c>
      <c r="M10904" s="1">
        <f t="array" ref="M10904">SUMPRODUCT(MAX(ISNUMBER(SEARCH('Class Rules'!$B$6:$B$85,$E10904))*ISNUMBER(SEARCH('Class Rules'!$C$6:$C$85,$F10904))*'Class Rules'!$A$6:$A$85))</f>
        <v>0</v>
      </c>
      <c r="N10904" s="1" t="str">
        <f t="array" ref="N10904">IF($M10904=0,'Class Rules'!$D$3,INDEX('Class Rules'!$D$6:$D$85,MATCH($M10904,'Class Rules'!$A$6:$A$85,0)))</f>
        <v>Passenger LDV</v>
      </c>
      <c r="O10904" s="1" t="str">
        <f t="array" ref="O10904">IF(SUMPRODUCT(MAX(ISNUMBER(SEARCH(Fuel_Rules!$A$6:$A$30,$E10904))*ISNUMBER(SEARCH(Fuel_Rules!$B$6:$B$30,$F10904))*(Fuel_Rules!$A$6:$A$30&lt;&gt;"")))&gt;0,"Plug-in hybrid",IF($G10904="Diesel","Diesel","Gasoline"))</f>
        <v>Gasoline</v>
      </c>
    </row>
    <row r="10905" spans="1:15" ht="15" customHeight="1" x14ac:dyDescent="0.25">
      <c r="A10905" s="1">
        <v>2022</v>
      </c>
      <c r="B10905" s="1" t="s">
        <v>13227</v>
      </c>
      <c r="C10905" s="1" t="s">
        <v>1098</v>
      </c>
      <c r="D10905" s="1" t="s">
        <v>13584</v>
      </c>
      <c r="E10905" s="1" t="s">
        <v>1093</v>
      </c>
      <c r="F10905" s="1" t="s">
        <v>1100</v>
      </c>
      <c r="G10905" s="1" t="s">
        <v>103</v>
      </c>
      <c r="H10905" s="1" t="s">
        <v>298</v>
      </c>
      <c r="I10905" s="1">
        <v>1.8</v>
      </c>
      <c r="J10905" s="1">
        <v>2023</v>
      </c>
      <c r="K10905" s="1">
        <v>98800</v>
      </c>
      <c r="L10905" s="1">
        <v>0</v>
      </c>
      <c r="M10905" s="1">
        <f t="array" ref="M10905">SUMPRODUCT(MAX(ISNUMBER(SEARCH('Class Rules'!$B$6:$B$85,$E10905))*ISNUMBER(SEARCH('Class Rules'!$C$6:$C$85,$F10905))*'Class Rules'!$A$6:$A$85))</f>
        <v>0</v>
      </c>
      <c r="N10905" s="1" t="str">
        <f t="array" ref="N10905">IF($M10905=0,'Class Rules'!$D$3,INDEX('Class Rules'!$D$6:$D$85,MATCH($M10905,'Class Rules'!$A$6:$A$85,0)))</f>
        <v>Passenger LDV</v>
      </c>
      <c r="O10905" s="1" t="str">
        <f t="array" ref="O10905">IF(SUMPRODUCT(MAX(ISNUMBER(SEARCH(Fuel_Rules!$A$6:$A$30,$E10905))*ISNUMBER(SEARCH(Fuel_Rules!$B$6:$B$30,$F10905))*(Fuel_Rules!$A$6:$A$30&lt;&gt;"")))&gt;0,"Plug-in hybrid",IF($G10905="Diesel","Diesel","Gasoline"))</f>
        <v>Gasoline</v>
      </c>
    </row>
    <row r="10906" spans="1:15" ht="15" customHeight="1" x14ac:dyDescent="0.25">
      <c r="A10906" s="1">
        <v>2022</v>
      </c>
      <c r="B10906" s="1" t="s">
        <v>13227</v>
      </c>
      <c r="C10906" s="1" t="s">
        <v>1098</v>
      </c>
      <c r="D10906" s="1" t="s">
        <v>13585</v>
      </c>
      <c r="E10906" s="1" t="s">
        <v>1093</v>
      </c>
      <c r="F10906" s="1" t="s">
        <v>1100</v>
      </c>
      <c r="G10906" s="1" t="s">
        <v>103</v>
      </c>
      <c r="H10906" s="1" t="s">
        <v>298</v>
      </c>
      <c r="I10906" s="1">
        <v>1.8</v>
      </c>
      <c r="J10906" s="1">
        <v>2023</v>
      </c>
      <c r="K10906" s="1">
        <v>89876</v>
      </c>
      <c r="L10906" s="1">
        <v>0</v>
      </c>
      <c r="M10906" s="1">
        <f t="array" ref="M10906">SUMPRODUCT(MAX(ISNUMBER(SEARCH('Class Rules'!$B$6:$B$85,$E10906))*ISNUMBER(SEARCH('Class Rules'!$C$6:$C$85,$F10906))*'Class Rules'!$A$6:$A$85))</f>
        <v>0</v>
      </c>
      <c r="N10906" s="1" t="str">
        <f t="array" ref="N10906">IF($M10906=0,'Class Rules'!$D$3,INDEX('Class Rules'!$D$6:$D$85,MATCH($M10906,'Class Rules'!$A$6:$A$85,0)))</f>
        <v>Passenger LDV</v>
      </c>
      <c r="O10906" s="1" t="str">
        <f t="array" ref="O10906">IF(SUMPRODUCT(MAX(ISNUMBER(SEARCH(Fuel_Rules!$A$6:$A$30,$E10906))*ISNUMBER(SEARCH(Fuel_Rules!$B$6:$B$30,$F10906))*(Fuel_Rules!$A$6:$A$30&lt;&gt;"")))&gt;0,"Plug-in hybrid",IF($G10906="Diesel","Diesel","Gasoline"))</f>
        <v>Gasoline</v>
      </c>
    </row>
    <row r="10907" spans="1:15" ht="15" customHeight="1" x14ac:dyDescent="0.25">
      <c r="A10907" s="1">
        <v>2022</v>
      </c>
      <c r="B10907" s="1" t="s">
        <v>13227</v>
      </c>
      <c r="C10907" s="1" t="s">
        <v>1101</v>
      </c>
      <c r="D10907" s="1" t="s">
        <v>13586</v>
      </c>
      <c r="E10907" s="1" t="s">
        <v>1103</v>
      </c>
      <c r="F10907" s="1" t="s">
        <v>1104</v>
      </c>
      <c r="G10907" s="1" t="s">
        <v>105</v>
      </c>
      <c r="H10907" s="1" t="s">
        <v>437</v>
      </c>
      <c r="I10907" s="1">
        <v>3.2</v>
      </c>
      <c r="J10907" s="1">
        <v>2023</v>
      </c>
      <c r="K10907" s="1">
        <v>281622</v>
      </c>
      <c r="L10907" s="1">
        <v>0</v>
      </c>
      <c r="M10907" s="1">
        <f t="array" ref="M10907">SUMPRODUCT(MAX(ISNUMBER(SEARCH('Class Rules'!$B$6:$B$85,$E10907))*ISNUMBER(SEARCH('Class Rules'!$C$6:$C$85,$F10907))*'Class Rules'!$A$6:$A$85))</f>
        <v>9</v>
      </c>
      <c r="N10907" s="1" t="str">
        <f t="array" ref="N10907">IF($M10907=0,'Class Rules'!$D$3,INDEX('Class Rules'!$D$6:$D$85,MATCH($M10907,'Class Rules'!$A$6:$A$85,0)))</f>
        <v>Freight LDV</v>
      </c>
      <c r="O10907" s="1" t="str">
        <f t="array" ref="O10907">IF(SUMPRODUCT(MAX(ISNUMBER(SEARCH(Fuel_Rules!$A$6:$A$30,$E10907))*ISNUMBER(SEARCH(Fuel_Rules!$B$6:$B$30,$F10907))*(Fuel_Rules!$A$6:$A$30&lt;&gt;"")))&gt;0,"Plug-in hybrid",IF($G10907="Diesel","Diesel","Gasoline"))</f>
        <v>Diesel</v>
      </c>
    </row>
    <row r="10908" spans="1:15" ht="15" customHeight="1" x14ac:dyDescent="0.25">
      <c r="A10908" s="1">
        <v>2022</v>
      </c>
      <c r="B10908" s="1" t="s">
        <v>13227</v>
      </c>
      <c r="C10908" s="1" t="s">
        <v>1101</v>
      </c>
      <c r="D10908" s="1" t="s">
        <v>13587</v>
      </c>
      <c r="E10908" s="1" t="s">
        <v>1103</v>
      </c>
      <c r="F10908" s="1" t="s">
        <v>1104</v>
      </c>
      <c r="G10908" s="1" t="s">
        <v>105</v>
      </c>
      <c r="H10908" s="1" t="s">
        <v>437</v>
      </c>
      <c r="I10908" s="1">
        <v>3.2</v>
      </c>
      <c r="J10908" s="1">
        <v>2023</v>
      </c>
      <c r="K10908" s="1">
        <v>263509</v>
      </c>
      <c r="L10908" s="1">
        <v>0</v>
      </c>
      <c r="M10908" s="1">
        <f t="array" ref="M10908">SUMPRODUCT(MAX(ISNUMBER(SEARCH('Class Rules'!$B$6:$B$85,$E10908))*ISNUMBER(SEARCH('Class Rules'!$C$6:$C$85,$F10908))*'Class Rules'!$A$6:$A$85))</f>
        <v>9</v>
      </c>
      <c r="N10908" s="1" t="str">
        <f t="array" ref="N10908">IF($M10908=0,'Class Rules'!$D$3,INDEX('Class Rules'!$D$6:$D$85,MATCH($M10908,'Class Rules'!$A$6:$A$85,0)))</f>
        <v>Freight LDV</v>
      </c>
      <c r="O10908" s="1" t="str">
        <f t="array" ref="O10908">IF(SUMPRODUCT(MAX(ISNUMBER(SEARCH(Fuel_Rules!$A$6:$A$30,$E10908))*ISNUMBER(SEARCH(Fuel_Rules!$B$6:$B$30,$F10908))*(Fuel_Rules!$A$6:$A$30&lt;&gt;"")))&gt;0,"Plug-in hybrid",IF($G10908="Diesel","Diesel","Gasoline"))</f>
        <v>Diesel</v>
      </c>
    </row>
    <row r="10909" spans="1:15" ht="15" customHeight="1" x14ac:dyDescent="0.25">
      <c r="A10909" s="1">
        <v>2022</v>
      </c>
      <c r="B10909" s="1" t="s">
        <v>13227</v>
      </c>
      <c r="C10909" s="1" t="s">
        <v>1105</v>
      </c>
      <c r="D10909" s="1" t="s">
        <v>13588</v>
      </c>
      <c r="E10909" s="1" t="s">
        <v>1103</v>
      </c>
      <c r="F10909" s="1" t="s">
        <v>1107</v>
      </c>
      <c r="G10909" s="1" t="s">
        <v>105</v>
      </c>
      <c r="H10909" s="1" t="s">
        <v>437</v>
      </c>
      <c r="I10909" s="1">
        <v>3.2</v>
      </c>
      <c r="J10909" s="1">
        <v>2023</v>
      </c>
      <c r="K10909" s="1">
        <v>324756</v>
      </c>
      <c r="L10909" s="1">
        <v>0</v>
      </c>
      <c r="M10909" s="1">
        <f t="array" ref="M10909">SUMPRODUCT(MAX(ISNUMBER(SEARCH('Class Rules'!$B$6:$B$85,$E10909))*ISNUMBER(SEARCH('Class Rules'!$C$6:$C$85,$F10909))*'Class Rules'!$A$6:$A$85))</f>
        <v>9</v>
      </c>
      <c r="N10909" s="1" t="str">
        <f t="array" ref="N10909">IF($M10909=0,'Class Rules'!$D$3,INDEX('Class Rules'!$D$6:$D$85,MATCH($M10909,'Class Rules'!$A$6:$A$85,0)))</f>
        <v>Freight LDV</v>
      </c>
      <c r="O10909" s="1" t="str">
        <f t="array" ref="O10909">IF(SUMPRODUCT(MAX(ISNUMBER(SEARCH(Fuel_Rules!$A$6:$A$30,$E10909))*ISNUMBER(SEARCH(Fuel_Rules!$B$6:$B$30,$F10909))*(Fuel_Rules!$A$6:$A$30&lt;&gt;"")))&gt;0,"Plug-in hybrid",IF($G10909="Diesel","Diesel","Gasoline"))</f>
        <v>Diesel</v>
      </c>
    </row>
    <row r="10910" spans="1:15" ht="15" customHeight="1" x14ac:dyDescent="0.25">
      <c r="A10910" s="1">
        <v>2022</v>
      </c>
      <c r="B10910" s="1" t="s">
        <v>13227</v>
      </c>
      <c r="C10910" s="1" t="s">
        <v>1105</v>
      </c>
      <c r="D10910" s="1" t="s">
        <v>13589</v>
      </c>
      <c r="E10910" s="1" t="s">
        <v>1103</v>
      </c>
      <c r="F10910" s="1" t="s">
        <v>1107</v>
      </c>
      <c r="G10910" s="1" t="s">
        <v>105</v>
      </c>
      <c r="H10910" s="1" t="s">
        <v>437</v>
      </c>
      <c r="I10910" s="1">
        <v>3.2</v>
      </c>
      <c r="J10910" s="1">
        <v>2023</v>
      </c>
      <c r="K10910" s="1">
        <v>298007</v>
      </c>
      <c r="L10910" s="1">
        <v>0</v>
      </c>
      <c r="M10910" s="1">
        <f t="array" ref="M10910">SUMPRODUCT(MAX(ISNUMBER(SEARCH('Class Rules'!$B$6:$B$85,$E10910))*ISNUMBER(SEARCH('Class Rules'!$C$6:$C$85,$F10910))*'Class Rules'!$A$6:$A$85))</f>
        <v>9</v>
      </c>
      <c r="N10910" s="1" t="str">
        <f t="array" ref="N10910">IF($M10910=0,'Class Rules'!$D$3,INDEX('Class Rules'!$D$6:$D$85,MATCH($M10910,'Class Rules'!$A$6:$A$85,0)))</f>
        <v>Freight LDV</v>
      </c>
      <c r="O10910" s="1" t="str">
        <f t="array" ref="O10910">IF(SUMPRODUCT(MAX(ISNUMBER(SEARCH(Fuel_Rules!$A$6:$A$30,$E10910))*ISNUMBER(SEARCH(Fuel_Rules!$B$6:$B$30,$F10910))*(Fuel_Rules!$A$6:$A$30&lt;&gt;"")))&gt;0,"Plug-in hybrid",IF($G10910="Diesel","Diesel","Gasoline"))</f>
        <v>Diesel</v>
      </c>
    </row>
    <row r="10911" spans="1:15" ht="15" customHeight="1" x14ac:dyDescent="0.25">
      <c r="A10911" s="1">
        <v>2022</v>
      </c>
      <c r="B10911" s="1" t="s">
        <v>13227</v>
      </c>
      <c r="C10911" s="1" t="s">
        <v>1114</v>
      </c>
      <c r="D10911" s="1" t="s">
        <v>13590</v>
      </c>
      <c r="E10911" s="1" t="s">
        <v>1103</v>
      </c>
      <c r="F10911" s="1" t="s">
        <v>1116</v>
      </c>
      <c r="G10911" s="1" t="s">
        <v>105</v>
      </c>
      <c r="H10911" s="1" t="s">
        <v>437</v>
      </c>
      <c r="I10911" s="1">
        <v>2.2000000000000002</v>
      </c>
      <c r="J10911" s="1">
        <v>2023</v>
      </c>
      <c r="K10911" s="1">
        <v>246141</v>
      </c>
      <c r="L10911" s="1">
        <v>0</v>
      </c>
      <c r="M10911" s="1">
        <f t="array" ref="M10911">SUMPRODUCT(MAX(ISNUMBER(SEARCH('Class Rules'!$B$6:$B$85,$E10911))*ISNUMBER(SEARCH('Class Rules'!$C$6:$C$85,$F10911))*'Class Rules'!$A$6:$A$85))</f>
        <v>9</v>
      </c>
      <c r="N10911" s="1" t="str">
        <f t="array" ref="N10911">IF($M10911=0,'Class Rules'!$D$3,INDEX('Class Rules'!$D$6:$D$85,MATCH($M10911,'Class Rules'!$A$6:$A$85,0)))</f>
        <v>Freight LDV</v>
      </c>
      <c r="O10911" s="1" t="str">
        <f t="array" ref="O10911">IF(SUMPRODUCT(MAX(ISNUMBER(SEARCH(Fuel_Rules!$A$6:$A$30,$E10911))*ISNUMBER(SEARCH(Fuel_Rules!$B$6:$B$30,$F10911))*(Fuel_Rules!$A$6:$A$30&lt;&gt;"")))&gt;0,"Plug-in hybrid",IF($G10911="Diesel","Diesel","Gasoline"))</f>
        <v>Diesel</v>
      </c>
    </row>
    <row r="10912" spans="1:15" ht="15" customHeight="1" x14ac:dyDescent="0.25">
      <c r="A10912" s="1">
        <v>2022</v>
      </c>
      <c r="B10912" s="1" t="s">
        <v>13227</v>
      </c>
      <c r="C10912" s="1" t="s">
        <v>1114</v>
      </c>
      <c r="D10912" s="1" t="s">
        <v>13591</v>
      </c>
      <c r="E10912" s="1" t="s">
        <v>1103</v>
      </c>
      <c r="F10912" s="1" t="s">
        <v>1116</v>
      </c>
      <c r="G10912" s="1" t="s">
        <v>105</v>
      </c>
      <c r="H10912" s="1" t="s">
        <v>437</v>
      </c>
      <c r="I10912" s="1">
        <v>2.2000000000000002</v>
      </c>
      <c r="J10912" s="1">
        <v>2023</v>
      </c>
      <c r="K10912" s="1">
        <v>227772</v>
      </c>
      <c r="L10912" s="1">
        <v>0</v>
      </c>
      <c r="M10912" s="1">
        <f t="array" ref="M10912">SUMPRODUCT(MAX(ISNUMBER(SEARCH('Class Rules'!$B$6:$B$85,$E10912))*ISNUMBER(SEARCH('Class Rules'!$C$6:$C$85,$F10912))*'Class Rules'!$A$6:$A$85))</f>
        <v>9</v>
      </c>
      <c r="N10912" s="1" t="str">
        <f t="array" ref="N10912">IF($M10912=0,'Class Rules'!$D$3,INDEX('Class Rules'!$D$6:$D$85,MATCH($M10912,'Class Rules'!$A$6:$A$85,0)))</f>
        <v>Freight LDV</v>
      </c>
      <c r="O10912" s="1" t="str">
        <f t="array" ref="O10912">IF(SUMPRODUCT(MAX(ISNUMBER(SEARCH(Fuel_Rules!$A$6:$A$30,$E10912))*ISNUMBER(SEARCH(Fuel_Rules!$B$6:$B$30,$F10912))*(Fuel_Rules!$A$6:$A$30&lt;&gt;"")))&gt;0,"Plug-in hybrid",IF($G10912="Diesel","Diesel","Gasoline"))</f>
        <v>Diesel</v>
      </c>
    </row>
    <row r="10913" spans="1:15" ht="15" customHeight="1" x14ac:dyDescent="0.25">
      <c r="A10913" s="1">
        <v>2022</v>
      </c>
      <c r="B10913" s="1" t="s">
        <v>13227</v>
      </c>
      <c r="C10913" s="1" t="s">
        <v>1117</v>
      </c>
      <c r="D10913" s="1" t="s">
        <v>13592</v>
      </c>
      <c r="E10913" s="1" t="s">
        <v>1103</v>
      </c>
      <c r="F10913" s="1" t="s">
        <v>1119</v>
      </c>
      <c r="G10913" s="1" t="s">
        <v>105</v>
      </c>
      <c r="H10913" s="1" t="s">
        <v>298</v>
      </c>
      <c r="I10913" s="1">
        <v>2.2000000000000002</v>
      </c>
      <c r="J10913" s="1">
        <v>2023</v>
      </c>
      <c r="K10913" s="1">
        <v>241870</v>
      </c>
      <c r="L10913" s="1">
        <v>0</v>
      </c>
      <c r="M10913" s="1">
        <f t="array" ref="M10913">SUMPRODUCT(MAX(ISNUMBER(SEARCH('Class Rules'!$B$6:$B$85,$E10913))*ISNUMBER(SEARCH('Class Rules'!$C$6:$C$85,$F10913))*'Class Rules'!$A$6:$A$85))</f>
        <v>9</v>
      </c>
      <c r="N10913" s="1" t="str">
        <f t="array" ref="N10913">IF($M10913=0,'Class Rules'!$D$3,INDEX('Class Rules'!$D$6:$D$85,MATCH($M10913,'Class Rules'!$A$6:$A$85,0)))</f>
        <v>Freight LDV</v>
      </c>
      <c r="O10913" s="1" t="str">
        <f t="array" ref="O10913">IF(SUMPRODUCT(MAX(ISNUMBER(SEARCH(Fuel_Rules!$A$6:$A$30,$E10913))*ISNUMBER(SEARCH(Fuel_Rules!$B$6:$B$30,$F10913))*(Fuel_Rules!$A$6:$A$30&lt;&gt;"")))&gt;0,"Plug-in hybrid",IF($G10913="Diesel","Diesel","Gasoline"))</f>
        <v>Diesel</v>
      </c>
    </row>
    <row r="10914" spans="1:15" ht="15" customHeight="1" x14ac:dyDescent="0.25">
      <c r="A10914" s="1">
        <v>2022</v>
      </c>
      <c r="B10914" s="1" t="s">
        <v>13227</v>
      </c>
      <c r="C10914" s="1" t="s">
        <v>1117</v>
      </c>
      <c r="D10914" s="1" t="s">
        <v>13593</v>
      </c>
      <c r="E10914" s="1" t="s">
        <v>1103</v>
      </c>
      <c r="F10914" s="1" t="s">
        <v>1119</v>
      </c>
      <c r="G10914" s="1" t="s">
        <v>105</v>
      </c>
      <c r="H10914" s="1" t="s">
        <v>298</v>
      </c>
      <c r="I10914" s="1">
        <v>2.2000000000000002</v>
      </c>
      <c r="J10914" s="1">
        <v>2023</v>
      </c>
      <c r="K10914" s="1">
        <v>215451</v>
      </c>
      <c r="L10914" s="1">
        <v>0</v>
      </c>
      <c r="M10914" s="1">
        <f t="array" ref="M10914">SUMPRODUCT(MAX(ISNUMBER(SEARCH('Class Rules'!$B$6:$B$85,$E10914))*ISNUMBER(SEARCH('Class Rules'!$C$6:$C$85,$F10914))*'Class Rules'!$A$6:$A$85))</f>
        <v>9</v>
      </c>
      <c r="N10914" s="1" t="str">
        <f t="array" ref="N10914">IF($M10914=0,'Class Rules'!$D$3,INDEX('Class Rules'!$D$6:$D$85,MATCH($M10914,'Class Rules'!$A$6:$A$85,0)))</f>
        <v>Freight LDV</v>
      </c>
      <c r="O10914" s="1" t="str">
        <f t="array" ref="O10914">IF(SUMPRODUCT(MAX(ISNUMBER(SEARCH(Fuel_Rules!$A$6:$A$30,$E10914))*ISNUMBER(SEARCH(Fuel_Rules!$B$6:$B$30,$F10914))*(Fuel_Rules!$A$6:$A$30&lt;&gt;"")))&gt;0,"Plug-in hybrid",IF($G10914="Diesel","Diesel","Gasoline"))</f>
        <v>Diesel</v>
      </c>
    </row>
    <row r="10915" spans="1:15" ht="15" customHeight="1" x14ac:dyDescent="0.25">
      <c r="A10915" s="1">
        <v>2022</v>
      </c>
      <c r="B10915" s="1" t="s">
        <v>13227</v>
      </c>
      <c r="C10915" s="1" t="s">
        <v>1120</v>
      </c>
      <c r="D10915" s="1" t="s">
        <v>13594</v>
      </c>
      <c r="E10915" s="1" t="s">
        <v>1103</v>
      </c>
      <c r="F10915" s="1" t="s">
        <v>1122</v>
      </c>
      <c r="G10915" s="1" t="s">
        <v>105</v>
      </c>
      <c r="H10915" s="1" t="s">
        <v>298</v>
      </c>
      <c r="I10915" s="1">
        <v>2.2000000000000002</v>
      </c>
      <c r="J10915" s="1">
        <v>2023</v>
      </c>
      <c r="K10915" s="1">
        <v>229098</v>
      </c>
      <c r="L10915" s="1">
        <v>0</v>
      </c>
      <c r="M10915" s="1">
        <f t="array" ref="M10915">SUMPRODUCT(MAX(ISNUMBER(SEARCH('Class Rules'!$B$6:$B$85,$E10915))*ISNUMBER(SEARCH('Class Rules'!$C$6:$C$85,$F10915))*'Class Rules'!$A$6:$A$85))</f>
        <v>9</v>
      </c>
      <c r="N10915" s="1" t="str">
        <f t="array" ref="N10915">IF($M10915=0,'Class Rules'!$D$3,INDEX('Class Rules'!$D$6:$D$85,MATCH($M10915,'Class Rules'!$A$6:$A$85,0)))</f>
        <v>Freight LDV</v>
      </c>
      <c r="O10915" s="1" t="str">
        <f t="array" ref="O10915">IF(SUMPRODUCT(MAX(ISNUMBER(SEARCH(Fuel_Rules!$A$6:$A$30,$E10915))*ISNUMBER(SEARCH(Fuel_Rules!$B$6:$B$30,$F10915))*(Fuel_Rules!$A$6:$A$30&lt;&gt;"")))&gt;0,"Plug-in hybrid",IF($G10915="Diesel","Diesel","Gasoline"))</f>
        <v>Diesel</v>
      </c>
    </row>
    <row r="10916" spans="1:15" ht="15" customHeight="1" x14ac:dyDescent="0.25">
      <c r="A10916" s="1">
        <v>2022</v>
      </c>
      <c r="B10916" s="1" t="s">
        <v>13227</v>
      </c>
      <c r="C10916" s="1" t="s">
        <v>1120</v>
      </c>
      <c r="D10916" s="1" t="s">
        <v>13595</v>
      </c>
      <c r="E10916" s="1" t="s">
        <v>1103</v>
      </c>
      <c r="F10916" s="1" t="s">
        <v>1122</v>
      </c>
      <c r="G10916" s="1" t="s">
        <v>105</v>
      </c>
      <c r="H10916" s="1" t="s">
        <v>298</v>
      </c>
      <c r="I10916" s="1">
        <v>2.2000000000000002</v>
      </c>
      <c r="J10916" s="1">
        <v>2023</v>
      </c>
      <c r="K10916" s="1">
        <v>203574</v>
      </c>
      <c r="L10916" s="1">
        <v>0</v>
      </c>
      <c r="M10916" s="1">
        <f t="array" ref="M10916">SUMPRODUCT(MAX(ISNUMBER(SEARCH('Class Rules'!$B$6:$B$85,$E10916))*ISNUMBER(SEARCH('Class Rules'!$C$6:$C$85,$F10916))*'Class Rules'!$A$6:$A$85))</f>
        <v>9</v>
      </c>
      <c r="N10916" s="1" t="str">
        <f t="array" ref="N10916">IF($M10916=0,'Class Rules'!$D$3,INDEX('Class Rules'!$D$6:$D$85,MATCH($M10916,'Class Rules'!$A$6:$A$85,0)))</f>
        <v>Freight LDV</v>
      </c>
      <c r="O10916" s="1" t="str">
        <f t="array" ref="O10916">IF(SUMPRODUCT(MAX(ISNUMBER(SEARCH(Fuel_Rules!$A$6:$A$30,$E10916))*ISNUMBER(SEARCH(Fuel_Rules!$B$6:$B$30,$F10916))*(Fuel_Rules!$A$6:$A$30&lt;&gt;"")))&gt;0,"Plug-in hybrid",IF($G10916="Diesel","Diesel","Gasoline"))</f>
        <v>Diesel</v>
      </c>
    </row>
    <row r="10917" spans="1:15" ht="15" customHeight="1" x14ac:dyDescent="0.25">
      <c r="A10917" s="1">
        <v>2022</v>
      </c>
      <c r="B10917" s="1" t="s">
        <v>13227</v>
      </c>
      <c r="C10917" s="1" t="s">
        <v>1141</v>
      </c>
      <c r="D10917" s="1" t="s">
        <v>13596</v>
      </c>
      <c r="E10917" s="1" t="s">
        <v>1103</v>
      </c>
      <c r="F10917" s="1" t="s">
        <v>1143</v>
      </c>
      <c r="G10917" s="1" t="s">
        <v>105</v>
      </c>
      <c r="H10917" s="1" t="s">
        <v>437</v>
      </c>
      <c r="I10917" s="1">
        <v>2.2000000000000002</v>
      </c>
      <c r="J10917" s="1">
        <v>2023</v>
      </c>
      <c r="K10917" s="1">
        <v>227128</v>
      </c>
      <c r="L10917" s="1">
        <v>0</v>
      </c>
      <c r="M10917" s="1">
        <f t="array" ref="M10917">SUMPRODUCT(MAX(ISNUMBER(SEARCH('Class Rules'!$B$6:$B$85,$E10917))*ISNUMBER(SEARCH('Class Rules'!$C$6:$C$85,$F10917))*'Class Rules'!$A$6:$A$85))</f>
        <v>9</v>
      </c>
      <c r="N10917" s="1" t="str">
        <f t="array" ref="N10917">IF($M10917=0,'Class Rules'!$D$3,INDEX('Class Rules'!$D$6:$D$85,MATCH($M10917,'Class Rules'!$A$6:$A$85,0)))</f>
        <v>Freight LDV</v>
      </c>
      <c r="O10917" s="1" t="str">
        <f t="array" ref="O10917">IF(SUMPRODUCT(MAX(ISNUMBER(SEARCH(Fuel_Rules!$A$6:$A$30,$E10917))*ISNUMBER(SEARCH(Fuel_Rules!$B$6:$B$30,$F10917))*(Fuel_Rules!$A$6:$A$30&lt;&gt;"")))&gt;0,"Plug-in hybrid",IF($G10917="Diesel","Diesel","Gasoline"))</f>
        <v>Diesel</v>
      </c>
    </row>
    <row r="10918" spans="1:15" ht="15" customHeight="1" x14ac:dyDescent="0.25">
      <c r="A10918" s="1">
        <v>2022</v>
      </c>
      <c r="B10918" s="1" t="s">
        <v>13227</v>
      </c>
      <c r="C10918" s="1" t="s">
        <v>1141</v>
      </c>
      <c r="D10918" s="1" t="s">
        <v>13597</v>
      </c>
      <c r="E10918" s="1" t="s">
        <v>1103</v>
      </c>
      <c r="F10918" s="1" t="s">
        <v>1143</v>
      </c>
      <c r="G10918" s="1" t="s">
        <v>105</v>
      </c>
      <c r="H10918" s="1" t="s">
        <v>437</v>
      </c>
      <c r="I10918" s="1">
        <v>2.2000000000000002</v>
      </c>
      <c r="J10918" s="1">
        <v>2023</v>
      </c>
      <c r="K10918" s="1">
        <v>214382</v>
      </c>
      <c r="L10918" s="1">
        <v>0</v>
      </c>
      <c r="M10918" s="1">
        <f t="array" ref="M10918">SUMPRODUCT(MAX(ISNUMBER(SEARCH('Class Rules'!$B$6:$B$85,$E10918))*ISNUMBER(SEARCH('Class Rules'!$C$6:$C$85,$F10918))*'Class Rules'!$A$6:$A$85))</f>
        <v>9</v>
      </c>
      <c r="N10918" s="1" t="str">
        <f t="array" ref="N10918">IF($M10918=0,'Class Rules'!$D$3,INDEX('Class Rules'!$D$6:$D$85,MATCH($M10918,'Class Rules'!$A$6:$A$85,0)))</f>
        <v>Freight LDV</v>
      </c>
      <c r="O10918" s="1" t="str">
        <f t="array" ref="O10918">IF(SUMPRODUCT(MAX(ISNUMBER(SEARCH(Fuel_Rules!$A$6:$A$30,$E10918))*ISNUMBER(SEARCH(Fuel_Rules!$B$6:$B$30,$F10918))*(Fuel_Rules!$A$6:$A$30&lt;&gt;"")))&gt;0,"Plug-in hybrid",IF($G10918="Diesel","Diesel","Gasoline"))</f>
        <v>Diesel</v>
      </c>
    </row>
    <row r="10919" spans="1:15" ht="15" customHeight="1" x14ac:dyDescent="0.25">
      <c r="A10919" s="1">
        <v>2022</v>
      </c>
      <c r="B10919" s="1" t="s">
        <v>13227</v>
      </c>
      <c r="C10919" s="1" t="s">
        <v>1180</v>
      </c>
      <c r="D10919" s="1" t="s">
        <v>13598</v>
      </c>
      <c r="E10919" s="1" t="s">
        <v>1103</v>
      </c>
      <c r="F10919" s="1" t="s">
        <v>1182</v>
      </c>
      <c r="G10919" s="1" t="s">
        <v>105</v>
      </c>
      <c r="H10919" s="1" t="s">
        <v>437</v>
      </c>
      <c r="I10919" s="1">
        <v>3.2</v>
      </c>
      <c r="J10919" s="1">
        <v>2023</v>
      </c>
      <c r="K10919" s="1">
        <v>270939</v>
      </c>
      <c r="L10919" s="1">
        <v>0</v>
      </c>
      <c r="M10919" s="1">
        <f t="array" ref="M10919">SUMPRODUCT(MAX(ISNUMBER(SEARCH('Class Rules'!$B$6:$B$85,$E10919))*ISNUMBER(SEARCH('Class Rules'!$C$6:$C$85,$F10919))*'Class Rules'!$A$6:$A$85))</f>
        <v>9</v>
      </c>
      <c r="N10919" s="1" t="str">
        <f t="array" ref="N10919">IF($M10919=0,'Class Rules'!$D$3,INDEX('Class Rules'!$D$6:$D$85,MATCH($M10919,'Class Rules'!$A$6:$A$85,0)))</f>
        <v>Freight LDV</v>
      </c>
      <c r="O10919" s="1" t="str">
        <f t="array" ref="O10919">IF(SUMPRODUCT(MAX(ISNUMBER(SEARCH(Fuel_Rules!$A$6:$A$30,$E10919))*ISNUMBER(SEARCH(Fuel_Rules!$B$6:$B$30,$F10919))*(Fuel_Rules!$A$6:$A$30&lt;&gt;"")))&gt;0,"Plug-in hybrid",IF($G10919="Diesel","Diesel","Gasoline"))</f>
        <v>Diesel</v>
      </c>
    </row>
    <row r="10920" spans="1:15" ht="15" customHeight="1" x14ac:dyDescent="0.25">
      <c r="A10920" s="1">
        <v>2022</v>
      </c>
      <c r="B10920" s="1" t="s">
        <v>13227</v>
      </c>
      <c r="C10920" s="1" t="s">
        <v>1180</v>
      </c>
      <c r="D10920" s="1" t="s">
        <v>13599</v>
      </c>
      <c r="E10920" s="1" t="s">
        <v>1103</v>
      </c>
      <c r="F10920" s="1" t="s">
        <v>1182</v>
      </c>
      <c r="G10920" s="1" t="s">
        <v>105</v>
      </c>
      <c r="H10920" s="1" t="s">
        <v>437</v>
      </c>
      <c r="I10920" s="1">
        <v>3.2</v>
      </c>
      <c r="J10920" s="1">
        <v>2023</v>
      </c>
      <c r="K10920" s="1">
        <v>257512</v>
      </c>
      <c r="L10920" s="1">
        <v>0</v>
      </c>
      <c r="M10920" s="1">
        <f t="array" ref="M10920">SUMPRODUCT(MAX(ISNUMBER(SEARCH('Class Rules'!$B$6:$B$85,$E10920))*ISNUMBER(SEARCH('Class Rules'!$C$6:$C$85,$F10920))*'Class Rules'!$A$6:$A$85))</f>
        <v>9</v>
      </c>
      <c r="N10920" s="1" t="str">
        <f t="array" ref="N10920">IF($M10920=0,'Class Rules'!$D$3,INDEX('Class Rules'!$D$6:$D$85,MATCH($M10920,'Class Rules'!$A$6:$A$85,0)))</f>
        <v>Freight LDV</v>
      </c>
      <c r="O10920" s="1" t="str">
        <f t="array" ref="O10920">IF(SUMPRODUCT(MAX(ISNUMBER(SEARCH(Fuel_Rules!$A$6:$A$30,$E10920))*ISNUMBER(SEARCH(Fuel_Rules!$B$6:$B$30,$F10920))*(Fuel_Rules!$A$6:$A$30&lt;&gt;"")))&gt;0,"Plug-in hybrid",IF($G10920="Diesel","Diesel","Gasoline"))</f>
        <v>Diesel</v>
      </c>
    </row>
    <row r="10921" spans="1:15" ht="15" customHeight="1" x14ac:dyDescent="0.25">
      <c r="A10921" s="1">
        <v>2022</v>
      </c>
      <c r="B10921" s="1" t="s">
        <v>13227</v>
      </c>
      <c r="C10921" s="1" t="s">
        <v>1186</v>
      </c>
      <c r="D10921" s="1" t="s">
        <v>13600</v>
      </c>
      <c r="E10921" s="1" t="s">
        <v>1103</v>
      </c>
      <c r="F10921" s="1" t="s">
        <v>1188</v>
      </c>
      <c r="G10921" s="1" t="s">
        <v>103</v>
      </c>
      <c r="H10921" s="1" t="s">
        <v>437</v>
      </c>
      <c r="I10921" s="1">
        <v>1.5</v>
      </c>
      <c r="J10921" s="1">
        <v>2023</v>
      </c>
      <c r="K10921" s="1">
        <v>218230</v>
      </c>
      <c r="L10921" s="1">
        <v>0</v>
      </c>
      <c r="M10921" s="1">
        <f t="array" ref="M10921">SUMPRODUCT(MAX(ISNUMBER(SEARCH('Class Rules'!$B$6:$B$85,$E10921))*ISNUMBER(SEARCH('Class Rules'!$C$6:$C$85,$F10921))*'Class Rules'!$A$6:$A$85))</f>
        <v>0</v>
      </c>
      <c r="N10921" s="1" t="str">
        <f t="array" ref="N10921">IF($M10921=0,'Class Rules'!$D$3,INDEX('Class Rules'!$D$6:$D$85,MATCH($M10921,'Class Rules'!$A$6:$A$85,0)))</f>
        <v>Passenger LDV</v>
      </c>
      <c r="O10921" s="1" t="str">
        <f t="array" ref="O10921">IF(SUMPRODUCT(MAX(ISNUMBER(SEARCH(Fuel_Rules!$A$6:$A$30,$E10921))*ISNUMBER(SEARCH(Fuel_Rules!$B$6:$B$30,$F10921))*(Fuel_Rules!$A$6:$A$30&lt;&gt;"")))&gt;0,"Plug-in hybrid",IF($G10921="Diesel","Diesel","Gasoline"))</f>
        <v>Gasoline</v>
      </c>
    </row>
    <row r="10922" spans="1:15" ht="15" customHeight="1" x14ac:dyDescent="0.25">
      <c r="A10922" s="1">
        <v>2022</v>
      </c>
      <c r="B10922" s="1" t="s">
        <v>13227</v>
      </c>
      <c r="C10922" s="1" t="s">
        <v>1186</v>
      </c>
      <c r="D10922" s="1" t="s">
        <v>13601</v>
      </c>
      <c r="E10922" s="1" t="s">
        <v>1103</v>
      </c>
      <c r="F10922" s="1" t="s">
        <v>1188</v>
      </c>
      <c r="G10922" s="1" t="s">
        <v>103</v>
      </c>
      <c r="H10922" s="1" t="s">
        <v>437</v>
      </c>
      <c r="I10922" s="1">
        <v>1.5</v>
      </c>
      <c r="J10922" s="1">
        <v>2023</v>
      </c>
      <c r="K10922" s="1">
        <v>206258</v>
      </c>
      <c r="L10922" s="1">
        <v>0</v>
      </c>
      <c r="M10922" s="1">
        <f t="array" ref="M10922">SUMPRODUCT(MAX(ISNUMBER(SEARCH('Class Rules'!$B$6:$B$85,$E10922))*ISNUMBER(SEARCH('Class Rules'!$C$6:$C$85,$F10922))*'Class Rules'!$A$6:$A$85))</f>
        <v>0</v>
      </c>
      <c r="N10922" s="1" t="str">
        <f t="array" ref="N10922">IF($M10922=0,'Class Rules'!$D$3,INDEX('Class Rules'!$D$6:$D$85,MATCH($M10922,'Class Rules'!$A$6:$A$85,0)))</f>
        <v>Passenger LDV</v>
      </c>
      <c r="O10922" s="1" t="str">
        <f t="array" ref="O10922">IF(SUMPRODUCT(MAX(ISNUMBER(SEARCH(Fuel_Rules!$A$6:$A$30,$E10922))*ISNUMBER(SEARCH(Fuel_Rules!$B$6:$B$30,$F10922))*(Fuel_Rules!$A$6:$A$30&lt;&gt;"")))&gt;0,"Plug-in hybrid",IF($G10922="Diesel","Diesel","Gasoline"))</f>
        <v>Gasoline</v>
      </c>
    </row>
    <row r="10923" spans="1:15" ht="15" customHeight="1" x14ac:dyDescent="0.25">
      <c r="A10923" s="1">
        <v>2022</v>
      </c>
      <c r="B10923" s="1" t="s">
        <v>13227</v>
      </c>
      <c r="C10923" s="1" t="s">
        <v>1189</v>
      </c>
      <c r="D10923" s="1" t="s">
        <v>13602</v>
      </c>
      <c r="E10923" s="1" t="s">
        <v>1103</v>
      </c>
      <c r="F10923" s="1" t="s">
        <v>1191</v>
      </c>
      <c r="G10923" s="1" t="s">
        <v>105</v>
      </c>
      <c r="H10923" s="1" t="s">
        <v>437</v>
      </c>
      <c r="I10923" s="1">
        <v>2.2000000000000002</v>
      </c>
      <c r="J10923" s="1">
        <v>2023</v>
      </c>
      <c r="K10923" s="1">
        <v>234526</v>
      </c>
      <c r="L10923" s="1">
        <v>0</v>
      </c>
      <c r="M10923" s="1">
        <f t="array" ref="M10923">SUMPRODUCT(MAX(ISNUMBER(SEARCH('Class Rules'!$B$6:$B$85,$E10923))*ISNUMBER(SEARCH('Class Rules'!$C$6:$C$85,$F10923))*'Class Rules'!$A$6:$A$85))</f>
        <v>9</v>
      </c>
      <c r="N10923" s="1" t="str">
        <f t="array" ref="N10923">IF($M10923=0,'Class Rules'!$D$3,INDEX('Class Rules'!$D$6:$D$85,MATCH($M10923,'Class Rules'!$A$6:$A$85,0)))</f>
        <v>Freight LDV</v>
      </c>
      <c r="O10923" s="1" t="str">
        <f t="array" ref="O10923">IF(SUMPRODUCT(MAX(ISNUMBER(SEARCH(Fuel_Rules!$A$6:$A$30,$E10923))*ISNUMBER(SEARCH(Fuel_Rules!$B$6:$B$30,$F10923))*(Fuel_Rules!$A$6:$A$30&lt;&gt;"")))&gt;0,"Plug-in hybrid",IF($G10923="Diesel","Diesel","Gasoline"))</f>
        <v>Diesel</v>
      </c>
    </row>
    <row r="10924" spans="1:15" ht="15" customHeight="1" x14ac:dyDescent="0.25">
      <c r="A10924" s="1">
        <v>2022</v>
      </c>
      <c r="B10924" s="1" t="s">
        <v>13227</v>
      </c>
      <c r="C10924" s="1" t="s">
        <v>1189</v>
      </c>
      <c r="D10924" s="1" t="s">
        <v>13603</v>
      </c>
      <c r="E10924" s="1" t="s">
        <v>1103</v>
      </c>
      <c r="F10924" s="1" t="s">
        <v>1191</v>
      </c>
      <c r="G10924" s="1" t="s">
        <v>105</v>
      </c>
      <c r="H10924" s="1" t="s">
        <v>437</v>
      </c>
      <c r="I10924" s="1">
        <v>2.2000000000000002</v>
      </c>
      <c r="J10924" s="1">
        <v>2023</v>
      </c>
      <c r="K10924" s="1">
        <v>215743</v>
      </c>
      <c r="L10924" s="1">
        <v>0</v>
      </c>
      <c r="M10924" s="1">
        <f t="array" ref="M10924">SUMPRODUCT(MAX(ISNUMBER(SEARCH('Class Rules'!$B$6:$B$85,$E10924))*ISNUMBER(SEARCH('Class Rules'!$C$6:$C$85,$F10924))*'Class Rules'!$A$6:$A$85))</f>
        <v>9</v>
      </c>
      <c r="N10924" s="1" t="str">
        <f t="array" ref="N10924">IF($M10924=0,'Class Rules'!$D$3,INDEX('Class Rules'!$D$6:$D$85,MATCH($M10924,'Class Rules'!$A$6:$A$85,0)))</f>
        <v>Freight LDV</v>
      </c>
      <c r="O10924" s="1" t="str">
        <f t="array" ref="O10924">IF(SUMPRODUCT(MAX(ISNUMBER(SEARCH(Fuel_Rules!$A$6:$A$30,$E10924))*ISNUMBER(SEARCH(Fuel_Rules!$B$6:$B$30,$F10924))*(Fuel_Rules!$A$6:$A$30&lt;&gt;"")))&gt;0,"Plug-in hybrid",IF($G10924="Diesel","Diesel","Gasoline"))</f>
        <v>Diesel</v>
      </c>
    </row>
    <row r="10925" spans="1:15" ht="15" customHeight="1" x14ac:dyDescent="0.25">
      <c r="A10925" s="1">
        <v>2022</v>
      </c>
      <c r="B10925" s="1" t="s">
        <v>13227</v>
      </c>
      <c r="C10925" s="1" t="s">
        <v>1192</v>
      </c>
      <c r="D10925" s="1" t="s">
        <v>13604</v>
      </c>
      <c r="E10925" s="1" t="s">
        <v>1103</v>
      </c>
      <c r="F10925" s="1" t="s">
        <v>1194</v>
      </c>
      <c r="G10925" s="1" t="s">
        <v>103</v>
      </c>
      <c r="H10925" s="1" t="s">
        <v>298</v>
      </c>
      <c r="I10925" s="1">
        <v>5</v>
      </c>
      <c r="J10925" s="1">
        <v>2023</v>
      </c>
      <c r="K10925" s="1">
        <v>572295</v>
      </c>
      <c r="L10925" s="1">
        <v>0</v>
      </c>
      <c r="M10925" s="1">
        <f t="array" ref="M10925">SUMPRODUCT(MAX(ISNUMBER(SEARCH('Class Rules'!$B$6:$B$85,$E10925))*ISNUMBER(SEARCH('Class Rules'!$C$6:$C$85,$F10925))*'Class Rules'!$A$6:$A$85))</f>
        <v>0</v>
      </c>
      <c r="N10925" s="1" t="str">
        <f t="array" ref="N10925">IF($M10925=0,'Class Rules'!$D$3,INDEX('Class Rules'!$D$6:$D$85,MATCH($M10925,'Class Rules'!$A$6:$A$85,0)))</f>
        <v>Passenger LDV</v>
      </c>
      <c r="O10925" s="1" t="str">
        <f t="array" ref="O10925">IF(SUMPRODUCT(MAX(ISNUMBER(SEARCH(Fuel_Rules!$A$6:$A$30,$E10925))*ISNUMBER(SEARCH(Fuel_Rules!$B$6:$B$30,$F10925))*(Fuel_Rules!$A$6:$A$30&lt;&gt;"")))&gt;0,"Plug-in hybrid",IF($G10925="Diesel","Diesel","Gasoline"))</f>
        <v>Gasoline</v>
      </c>
    </row>
    <row r="10926" spans="1:15" ht="15" customHeight="1" x14ac:dyDescent="0.25">
      <c r="A10926" s="1">
        <v>2022</v>
      </c>
      <c r="B10926" s="1" t="s">
        <v>13227</v>
      </c>
      <c r="C10926" s="1" t="s">
        <v>1195</v>
      </c>
      <c r="D10926" s="1" t="s">
        <v>13605</v>
      </c>
      <c r="E10926" s="1" t="s">
        <v>1103</v>
      </c>
      <c r="F10926" s="1" t="s">
        <v>1197</v>
      </c>
      <c r="G10926" s="1" t="s">
        <v>103</v>
      </c>
      <c r="H10926" s="1" t="s">
        <v>437</v>
      </c>
      <c r="I10926" s="1">
        <v>2</v>
      </c>
      <c r="J10926" s="1">
        <v>2023</v>
      </c>
      <c r="K10926" s="1">
        <v>265776</v>
      </c>
      <c r="L10926" s="1">
        <v>0</v>
      </c>
      <c r="M10926" s="1">
        <f t="array" ref="M10926">SUMPRODUCT(MAX(ISNUMBER(SEARCH('Class Rules'!$B$6:$B$85,$E10926))*ISNUMBER(SEARCH('Class Rules'!$C$6:$C$85,$F10926))*'Class Rules'!$A$6:$A$85))</f>
        <v>0</v>
      </c>
      <c r="N10926" s="1" t="str">
        <f t="array" ref="N10926">IF($M10926=0,'Class Rules'!$D$3,INDEX('Class Rules'!$D$6:$D$85,MATCH($M10926,'Class Rules'!$A$6:$A$85,0)))</f>
        <v>Passenger LDV</v>
      </c>
      <c r="O10926" s="1" t="str">
        <f t="array" ref="O10926">IF(SUMPRODUCT(MAX(ISNUMBER(SEARCH(Fuel_Rules!$A$6:$A$30,$E10926))*ISNUMBER(SEARCH(Fuel_Rules!$B$6:$B$30,$F10926))*(Fuel_Rules!$A$6:$A$30&lt;&gt;"")))&gt;0,"Plug-in hybrid",IF($G10926="Diesel","Diesel","Gasoline"))</f>
        <v>Gasoline</v>
      </c>
    </row>
    <row r="10927" spans="1:15" ht="15" customHeight="1" x14ac:dyDescent="0.25">
      <c r="A10927" s="1">
        <v>2022</v>
      </c>
      <c r="B10927" s="1" t="s">
        <v>13227</v>
      </c>
      <c r="C10927" s="1" t="s">
        <v>1198</v>
      </c>
      <c r="D10927" s="1" t="s">
        <v>13606</v>
      </c>
      <c r="E10927" s="1" t="s">
        <v>1103</v>
      </c>
      <c r="F10927" s="1" t="s">
        <v>1200</v>
      </c>
      <c r="G10927" s="1" t="s">
        <v>105</v>
      </c>
      <c r="H10927" s="1" t="s">
        <v>298</v>
      </c>
      <c r="I10927" s="1">
        <v>2</v>
      </c>
      <c r="J10927" s="1">
        <v>2023</v>
      </c>
      <c r="K10927" s="1">
        <v>255266</v>
      </c>
      <c r="L10927" s="1">
        <v>0</v>
      </c>
      <c r="M10927" s="1">
        <f t="array" ref="M10927">SUMPRODUCT(MAX(ISNUMBER(SEARCH('Class Rules'!$B$6:$B$85,$E10927))*ISNUMBER(SEARCH('Class Rules'!$C$6:$C$85,$F10927))*'Class Rules'!$A$6:$A$85))</f>
        <v>61</v>
      </c>
      <c r="N10927" s="1" t="str">
        <f t="array" ref="N10927">IF($M10927=0,'Class Rules'!$D$3,INDEX('Class Rules'!$D$6:$D$85,MATCH($M10927,'Class Rules'!$A$6:$A$85,0)))</f>
        <v>Passenger HDV</v>
      </c>
      <c r="O10927" s="1" t="str">
        <f t="array" ref="O10927">IF(SUMPRODUCT(MAX(ISNUMBER(SEARCH(Fuel_Rules!$A$6:$A$30,$E10927))*ISNUMBER(SEARCH(Fuel_Rules!$B$6:$B$30,$F10927))*(Fuel_Rules!$A$6:$A$30&lt;&gt;"")))&gt;0,"Plug-in hybrid",IF($G10927="Diesel","Diesel","Gasoline"))</f>
        <v>Diesel</v>
      </c>
    </row>
    <row r="10928" spans="1:15" ht="15" customHeight="1" x14ac:dyDescent="0.25">
      <c r="A10928" s="1">
        <v>2022</v>
      </c>
      <c r="B10928" s="1" t="s">
        <v>13227</v>
      </c>
      <c r="C10928" s="1" t="s">
        <v>1201</v>
      </c>
      <c r="D10928" s="1" t="s">
        <v>13607</v>
      </c>
      <c r="E10928" s="1" t="s">
        <v>1103</v>
      </c>
      <c r="F10928" s="1" t="s">
        <v>1203</v>
      </c>
      <c r="G10928" s="1" t="s">
        <v>105</v>
      </c>
      <c r="H10928" s="1" t="s">
        <v>298</v>
      </c>
      <c r="I10928" s="1">
        <v>2</v>
      </c>
      <c r="J10928" s="1">
        <v>2023</v>
      </c>
      <c r="K10928" s="1">
        <v>281260</v>
      </c>
      <c r="L10928" s="1">
        <v>0</v>
      </c>
      <c r="M10928" s="1">
        <f t="array" ref="M10928">SUMPRODUCT(MAX(ISNUMBER(SEARCH('Class Rules'!$B$6:$B$85,$E10928))*ISNUMBER(SEARCH('Class Rules'!$C$6:$C$85,$F10928))*'Class Rules'!$A$6:$A$85))</f>
        <v>61</v>
      </c>
      <c r="N10928" s="1" t="str">
        <f t="array" ref="N10928">IF($M10928=0,'Class Rules'!$D$3,INDEX('Class Rules'!$D$6:$D$85,MATCH($M10928,'Class Rules'!$A$6:$A$85,0)))</f>
        <v>Passenger HDV</v>
      </c>
      <c r="O10928" s="1" t="str">
        <f t="array" ref="O10928">IF(SUMPRODUCT(MAX(ISNUMBER(SEARCH(Fuel_Rules!$A$6:$A$30,$E10928))*ISNUMBER(SEARCH(Fuel_Rules!$B$6:$B$30,$F10928))*(Fuel_Rules!$A$6:$A$30&lt;&gt;"")))&gt;0,"Plug-in hybrid",IF($G10928="Diesel","Diesel","Gasoline"))</f>
        <v>Diesel</v>
      </c>
    </row>
    <row r="10929" spans="1:15" ht="15" customHeight="1" x14ac:dyDescent="0.25">
      <c r="A10929" s="1">
        <v>2022</v>
      </c>
      <c r="B10929" s="1" t="s">
        <v>13227</v>
      </c>
      <c r="C10929" s="1" t="s">
        <v>1204</v>
      </c>
      <c r="D10929" s="1" t="s">
        <v>13608</v>
      </c>
      <c r="E10929" s="1" t="s">
        <v>1103</v>
      </c>
      <c r="F10929" s="1" t="s">
        <v>1206</v>
      </c>
      <c r="G10929" s="1" t="s">
        <v>105</v>
      </c>
      <c r="H10929" s="1" t="s">
        <v>298</v>
      </c>
      <c r="I10929" s="1">
        <v>2</v>
      </c>
      <c r="J10929" s="1">
        <v>2023</v>
      </c>
      <c r="K10929" s="1">
        <v>304282</v>
      </c>
      <c r="L10929" s="1">
        <v>0</v>
      </c>
      <c r="M10929" s="1">
        <f t="array" ref="M10929">SUMPRODUCT(MAX(ISNUMBER(SEARCH('Class Rules'!$B$6:$B$85,$E10929))*ISNUMBER(SEARCH('Class Rules'!$C$6:$C$85,$F10929))*'Class Rules'!$A$6:$A$85))</f>
        <v>61</v>
      </c>
      <c r="N10929" s="1" t="str">
        <f t="array" ref="N10929">IF($M10929=0,'Class Rules'!$D$3,INDEX('Class Rules'!$D$6:$D$85,MATCH($M10929,'Class Rules'!$A$6:$A$85,0)))</f>
        <v>Passenger HDV</v>
      </c>
      <c r="O10929" s="1" t="str">
        <f t="array" ref="O10929">IF(SUMPRODUCT(MAX(ISNUMBER(SEARCH(Fuel_Rules!$A$6:$A$30,$E10929))*ISNUMBER(SEARCH(Fuel_Rules!$B$6:$B$30,$F10929))*(Fuel_Rules!$A$6:$A$30&lt;&gt;"")))&gt;0,"Plug-in hybrid",IF($G10929="Diesel","Diesel","Gasoline"))</f>
        <v>Diesel</v>
      </c>
    </row>
    <row r="10930" spans="1:15" ht="15" customHeight="1" x14ac:dyDescent="0.25">
      <c r="A10930" s="1">
        <v>2022</v>
      </c>
      <c r="B10930" s="1" t="s">
        <v>13227</v>
      </c>
      <c r="C10930" s="1" t="s">
        <v>4473</v>
      </c>
      <c r="D10930" s="1" t="s">
        <v>13609</v>
      </c>
      <c r="E10930" s="1" t="s">
        <v>1103</v>
      </c>
      <c r="F10930" s="1" t="s">
        <v>4475</v>
      </c>
      <c r="G10930" s="1" t="s">
        <v>103</v>
      </c>
      <c r="H10930" s="1" t="s">
        <v>437</v>
      </c>
      <c r="I10930" s="1">
        <v>2</v>
      </c>
      <c r="J10930" s="1">
        <v>2023</v>
      </c>
      <c r="K10930" s="1">
        <v>240164</v>
      </c>
      <c r="L10930" s="1">
        <v>0</v>
      </c>
      <c r="M10930" s="1">
        <f t="array" ref="M10930">SUMPRODUCT(MAX(ISNUMBER(SEARCH('Class Rules'!$B$6:$B$85,$E10930))*ISNUMBER(SEARCH('Class Rules'!$C$6:$C$85,$F10930))*'Class Rules'!$A$6:$A$85))</f>
        <v>10</v>
      </c>
      <c r="N10930" s="1" t="str">
        <f t="array" ref="N10930">IF($M10930=0,'Class Rules'!$D$3,INDEX('Class Rules'!$D$6:$D$85,MATCH($M10930,'Class Rules'!$A$6:$A$85,0)))</f>
        <v>Freight LDV</v>
      </c>
      <c r="O10930" s="1" t="str">
        <f t="array" ref="O10930">IF(SUMPRODUCT(MAX(ISNUMBER(SEARCH(Fuel_Rules!$A$6:$A$30,$E10930))*ISNUMBER(SEARCH(Fuel_Rules!$B$6:$B$30,$F10930))*(Fuel_Rules!$A$6:$A$30&lt;&gt;"")))&gt;0,"Plug-in hybrid",IF($G10930="Diesel","Diesel","Gasoline"))</f>
        <v>Gasoline</v>
      </c>
    </row>
    <row r="10931" spans="1:15" ht="15" customHeight="1" x14ac:dyDescent="0.25">
      <c r="A10931" s="1">
        <v>2022</v>
      </c>
      <c r="B10931" s="1" t="s">
        <v>13227</v>
      </c>
      <c r="C10931" s="1" t="s">
        <v>5440</v>
      </c>
      <c r="D10931" s="1" t="s">
        <v>13610</v>
      </c>
      <c r="E10931" s="1" t="s">
        <v>1103</v>
      </c>
      <c r="F10931" s="1" t="s">
        <v>5442</v>
      </c>
      <c r="G10931" s="1" t="s">
        <v>105</v>
      </c>
      <c r="H10931" s="1" t="s">
        <v>437</v>
      </c>
      <c r="I10931" s="1">
        <v>3.2</v>
      </c>
      <c r="J10931" s="1">
        <v>2023</v>
      </c>
      <c r="K10931" s="1">
        <v>291363</v>
      </c>
      <c r="L10931" s="1">
        <v>0</v>
      </c>
      <c r="M10931" s="1">
        <f t="array" ref="M10931">SUMPRODUCT(MAX(ISNUMBER(SEARCH('Class Rules'!$B$6:$B$85,$E10931))*ISNUMBER(SEARCH('Class Rules'!$C$6:$C$85,$F10931))*'Class Rules'!$A$6:$A$85))</f>
        <v>9</v>
      </c>
      <c r="N10931" s="1" t="str">
        <f t="array" ref="N10931">IF($M10931=0,'Class Rules'!$D$3,INDEX('Class Rules'!$D$6:$D$85,MATCH($M10931,'Class Rules'!$A$6:$A$85,0)))</f>
        <v>Freight LDV</v>
      </c>
      <c r="O10931" s="1" t="str">
        <f t="array" ref="O10931">IF(SUMPRODUCT(MAX(ISNUMBER(SEARCH(Fuel_Rules!$A$6:$A$30,$E10931))*ISNUMBER(SEARCH(Fuel_Rules!$B$6:$B$30,$F10931))*(Fuel_Rules!$A$6:$A$30&lt;&gt;"")))&gt;0,"Plug-in hybrid",IF($G10931="Diesel","Diesel","Gasoline"))</f>
        <v>Diesel</v>
      </c>
    </row>
    <row r="10932" spans="1:15" ht="15" customHeight="1" x14ac:dyDescent="0.25">
      <c r="A10932" s="1">
        <v>2022</v>
      </c>
      <c r="B10932" s="1" t="s">
        <v>13227</v>
      </c>
      <c r="C10932" s="1" t="s">
        <v>5440</v>
      </c>
      <c r="D10932" s="1" t="s">
        <v>13611</v>
      </c>
      <c r="E10932" s="1" t="s">
        <v>1103</v>
      </c>
      <c r="F10932" s="1" t="s">
        <v>5442</v>
      </c>
      <c r="G10932" s="1" t="s">
        <v>105</v>
      </c>
      <c r="H10932" s="1" t="s">
        <v>437</v>
      </c>
      <c r="I10932" s="1">
        <v>3.2</v>
      </c>
      <c r="J10932" s="1">
        <v>2023</v>
      </c>
      <c r="K10932" s="1">
        <v>276943</v>
      </c>
      <c r="L10932" s="1">
        <v>0</v>
      </c>
      <c r="M10932" s="1">
        <f t="array" ref="M10932">SUMPRODUCT(MAX(ISNUMBER(SEARCH('Class Rules'!$B$6:$B$85,$E10932))*ISNUMBER(SEARCH('Class Rules'!$C$6:$C$85,$F10932))*'Class Rules'!$A$6:$A$85))</f>
        <v>9</v>
      </c>
      <c r="N10932" s="1" t="str">
        <f t="array" ref="N10932">IF($M10932=0,'Class Rules'!$D$3,INDEX('Class Rules'!$D$6:$D$85,MATCH($M10932,'Class Rules'!$A$6:$A$85,0)))</f>
        <v>Freight LDV</v>
      </c>
      <c r="O10932" s="1" t="str">
        <f t="array" ref="O10932">IF(SUMPRODUCT(MAX(ISNUMBER(SEARCH(Fuel_Rules!$A$6:$A$30,$E10932))*ISNUMBER(SEARCH(Fuel_Rules!$B$6:$B$30,$F10932))*(Fuel_Rules!$A$6:$A$30&lt;&gt;"")))&gt;0,"Plug-in hybrid",IF($G10932="Diesel","Diesel","Gasoline"))</f>
        <v>Diesel</v>
      </c>
    </row>
    <row r="10933" spans="1:15" ht="15" customHeight="1" x14ac:dyDescent="0.25">
      <c r="A10933" s="1">
        <v>2022</v>
      </c>
      <c r="B10933" s="1" t="s">
        <v>13227</v>
      </c>
      <c r="C10933" s="1" t="s">
        <v>7221</v>
      </c>
      <c r="D10933" s="1" t="s">
        <v>13612</v>
      </c>
      <c r="E10933" s="1" t="s">
        <v>1103</v>
      </c>
      <c r="F10933" s="1" t="s">
        <v>7223</v>
      </c>
      <c r="G10933" s="1" t="s">
        <v>105</v>
      </c>
      <c r="H10933" s="1" t="s">
        <v>298</v>
      </c>
      <c r="I10933" s="1">
        <v>2</v>
      </c>
      <c r="J10933" s="1">
        <v>2023</v>
      </c>
      <c r="K10933" s="1">
        <v>243550</v>
      </c>
      <c r="L10933" s="1">
        <v>0</v>
      </c>
      <c r="M10933" s="1">
        <f t="array" ref="M10933">SUMPRODUCT(MAX(ISNUMBER(SEARCH('Class Rules'!$B$6:$B$85,$E10933))*ISNUMBER(SEARCH('Class Rules'!$C$6:$C$85,$F10933))*'Class Rules'!$A$6:$A$85))</f>
        <v>11</v>
      </c>
      <c r="N10933" s="1" t="str">
        <f t="array" ref="N10933">IF($M10933=0,'Class Rules'!$D$3,INDEX('Class Rules'!$D$6:$D$85,MATCH($M10933,'Class Rules'!$A$6:$A$85,0)))</f>
        <v>Freight LDV</v>
      </c>
      <c r="O10933" s="1" t="str">
        <f t="array" ref="O10933">IF(SUMPRODUCT(MAX(ISNUMBER(SEARCH(Fuel_Rules!$A$6:$A$30,$E10933))*ISNUMBER(SEARCH(Fuel_Rules!$B$6:$B$30,$F10933))*(Fuel_Rules!$A$6:$A$30&lt;&gt;"")))&gt;0,"Plug-in hybrid",IF($G10933="Diesel","Diesel","Gasoline"))</f>
        <v>Diesel</v>
      </c>
    </row>
    <row r="10934" spans="1:15" ht="15" customHeight="1" x14ac:dyDescent="0.25">
      <c r="A10934" s="1">
        <v>2022</v>
      </c>
      <c r="B10934" s="1" t="s">
        <v>13227</v>
      </c>
      <c r="C10934" s="1" t="s">
        <v>7221</v>
      </c>
      <c r="D10934" s="1" t="s">
        <v>13613</v>
      </c>
      <c r="E10934" s="1" t="s">
        <v>1103</v>
      </c>
      <c r="F10934" s="1" t="s">
        <v>7223</v>
      </c>
      <c r="G10934" s="1" t="s">
        <v>105</v>
      </c>
      <c r="H10934" s="1" t="s">
        <v>298</v>
      </c>
      <c r="I10934" s="1">
        <v>2</v>
      </c>
      <c r="J10934" s="1">
        <v>2023</v>
      </c>
      <c r="K10934" s="1">
        <v>234643</v>
      </c>
      <c r="L10934" s="1">
        <v>0</v>
      </c>
      <c r="M10934" s="1">
        <f t="array" ref="M10934">SUMPRODUCT(MAX(ISNUMBER(SEARCH('Class Rules'!$B$6:$B$85,$E10934))*ISNUMBER(SEARCH('Class Rules'!$C$6:$C$85,$F10934))*'Class Rules'!$A$6:$A$85))</f>
        <v>11</v>
      </c>
      <c r="N10934" s="1" t="str">
        <f t="array" ref="N10934">IF($M10934=0,'Class Rules'!$D$3,INDEX('Class Rules'!$D$6:$D$85,MATCH($M10934,'Class Rules'!$A$6:$A$85,0)))</f>
        <v>Freight LDV</v>
      </c>
      <c r="O10934" s="1" t="str">
        <f t="array" ref="O10934">IF(SUMPRODUCT(MAX(ISNUMBER(SEARCH(Fuel_Rules!$A$6:$A$30,$E10934))*ISNUMBER(SEARCH(Fuel_Rules!$B$6:$B$30,$F10934))*(Fuel_Rules!$A$6:$A$30&lt;&gt;"")))&gt;0,"Plug-in hybrid",IF($G10934="Diesel","Diesel","Gasoline"))</f>
        <v>Diesel</v>
      </c>
    </row>
    <row r="10935" spans="1:15" ht="15" customHeight="1" x14ac:dyDescent="0.25">
      <c r="A10935" s="1">
        <v>2022</v>
      </c>
      <c r="B10935" s="1" t="s">
        <v>13227</v>
      </c>
      <c r="C10935" s="1" t="s">
        <v>7225</v>
      </c>
      <c r="D10935" s="1" t="s">
        <v>13614</v>
      </c>
      <c r="E10935" s="1" t="s">
        <v>1103</v>
      </c>
      <c r="F10935" s="1" t="s">
        <v>7227</v>
      </c>
      <c r="G10935" s="1" t="s">
        <v>105</v>
      </c>
      <c r="H10935" s="1" t="s">
        <v>298</v>
      </c>
      <c r="I10935" s="1">
        <v>2</v>
      </c>
      <c r="J10935" s="1">
        <v>2023</v>
      </c>
      <c r="K10935" s="1">
        <v>243944</v>
      </c>
      <c r="L10935" s="1">
        <v>0</v>
      </c>
      <c r="M10935" s="1">
        <f t="array" ref="M10935">SUMPRODUCT(MAX(ISNUMBER(SEARCH('Class Rules'!$B$6:$B$85,$E10935))*ISNUMBER(SEARCH('Class Rules'!$C$6:$C$85,$F10935))*'Class Rules'!$A$6:$A$85))</f>
        <v>11</v>
      </c>
      <c r="N10935" s="1" t="str">
        <f t="array" ref="N10935">IF($M10935=0,'Class Rules'!$D$3,INDEX('Class Rules'!$D$6:$D$85,MATCH($M10935,'Class Rules'!$A$6:$A$85,0)))</f>
        <v>Freight LDV</v>
      </c>
      <c r="O10935" s="1" t="str">
        <f t="array" ref="O10935">IF(SUMPRODUCT(MAX(ISNUMBER(SEARCH(Fuel_Rules!$A$6:$A$30,$E10935))*ISNUMBER(SEARCH(Fuel_Rules!$B$6:$B$30,$F10935))*(Fuel_Rules!$A$6:$A$30&lt;&gt;"")))&gt;0,"Plug-in hybrid",IF($G10935="Diesel","Diesel","Gasoline"))</f>
        <v>Diesel</v>
      </c>
    </row>
    <row r="10936" spans="1:15" ht="15" customHeight="1" x14ac:dyDescent="0.25">
      <c r="A10936" s="1">
        <v>2022</v>
      </c>
      <c r="B10936" s="1" t="s">
        <v>13227</v>
      </c>
      <c r="C10936" s="1" t="s">
        <v>7225</v>
      </c>
      <c r="D10936" s="1" t="s">
        <v>13615</v>
      </c>
      <c r="E10936" s="1" t="s">
        <v>1103</v>
      </c>
      <c r="F10936" s="1" t="s">
        <v>7227</v>
      </c>
      <c r="G10936" s="1" t="s">
        <v>105</v>
      </c>
      <c r="H10936" s="1" t="s">
        <v>298</v>
      </c>
      <c r="I10936" s="1">
        <v>2</v>
      </c>
      <c r="J10936" s="1">
        <v>2023</v>
      </c>
      <c r="K10936" s="1">
        <v>214500</v>
      </c>
      <c r="L10936" s="1">
        <v>0</v>
      </c>
      <c r="M10936" s="1">
        <f t="array" ref="M10936">SUMPRODUCT(MAX(ISNUMBER(SEARCH('Class Rules'!$B$6:$B$85,$E10936))*ISNUMBER(SEARCH('Class Rules'!$C$6:$C$85,$F10936))*'Class Rules'!$A$6:$A$85))</f>
        <v>11</v>
      </c>
      <c r="N10936" s="1" t="str">
        <f t="array" ref="N10936">IF($M10936=0,'Class Rules'!$D$3,INDEX('Class Rules'!$D$6:$D$85,MATCH($M10936,'Class Rules'!$A$6:$A$85,0)))</f>
        <v>Freight LDV</v>
      </c>
      <c r="O10936" s="1" t="str">
        <f t="array" ref="O10936">IF(SUMPRODUCT(MAX(ISNUMBER(SEARCH(Fuel_Rules!$A$6:$A$30,$E10936))*ISNUMBER(SEARCH(Fuel_Rules!$B$6:$B$30,$F10936))*(Fuel_Rules!$A$6:$A$30&lt;&gt;"")))&gt;0,"Plug-in hybrid",IF($G10936="Diesel","Diesel","Gasoline"))</f>
        <v>Diesel</v>
      </c>
    </row>
    <row r="10937" spans="1:15" ht="15" customHeight="1" x14ac:dyDescent="0.25">
      <c r="A10937" s="1">
        <v>2022</v>
      </c>
      <c r="B10937" s="1" t="s">
        <v>13227</v>
      </c>
      <c r="C10937" s="1" t="s">
        <v>1207</v>
      </c>
      <c r="D10937" s="1" t="s">
        <v>13616</v>
      </c>
      <c r="E10937" s="1" t="s">
        <v>1209</v>
      </c>
      <c r="F10937" s="1" t="s">
        <v>1210</v>
      </c>
      <c r="G10937" s="1" t="s">
        <v>105</v>
      </c>
      <c r="H10937" s="1" t="s">
        <v>298</v>
      </c>
      <c r="I10937" s="1">
        <v>3.5</v>
      </c>
      <c r="J10937" s="1">
        <v>2023</v>
      </c>
      <c r="K10937" s="1">
        <v>194005</v>
      </c>
      <c r="L10937" s="1">
        <v>0</v>
      </c>
      <c r="M10937" s="1">
        <f t="array" ref="M10937">SUMPRODUCT(MAX(ISNUMBER(SEARCH('Class Rules'!$B$6:$B$85,$E10937))*ISNUMBER(SEARCH('Class Rules'!$C$6:$C$85,$F10937))*'Class Rules'!$A$6:$A$85))</f>
        <v>34</v>
      </c>
      <c r="N10937" s="1" t="str">
        <f t="array" ref="N10937">IF($M10937=0,'Class Rules'!$D$3,INDEX('Class Rules'!$D$6:$D$85,MATCH($M10937,'Class Rules'!$A$6:$A$85,0)))</f>
        <v>Freight LDV</v>
      </c>
      <c r="O10937" s="1" t="str">
        <f t="array" ref="O10937">IF(SUMPRODUCT(MAX(ISNUMBER(SEARCH(Fuel_Rules!$A$6:$A$30,$E10937))*ISNUMBER(SEARCH(Fuel_Rules!$B$6:$B$30,$F10937))*(Fuel_Rules!$A$6:$A$30&lt;&gt;"")))&gt;0,"Plug-in hybrid",IF($G10937="Diesel","Diesel","Gasoline"))</f>
        <v>Diesel</v>
      </c>
    </row>
    <row r="10938" spans="1:15" ht="15" customHeight="1" x14ac:dyDescent="0.25">
      <c r="A10938" s="1">
        <v>2022</v>
      </c>
      <c r="B10938" s="1" t="s">
        <v>13227</v>
      </c>
      <c r="C10938" s="1" t="s">
        <v>1211</v>
      </c>
      <c r="D10938" s="1" t="s">
        <v>13617</v>
      </c>
      <c r="E10938" s="1" t="s">
        <v>1209</v>
      </c>
      <c r="F10938" s="1" t="s">
        <v>1213</v>
      </c>
      <c r="G10938" s="1" t="s">
        <v>105</v>
      </c>
      <c r="H10938" s="1" t="s">
        <v>298</v>
      </c>
      <c r="I10938" s="1">
        <v>3.5</v>
      </c>
      <c r="J10938" s="1">
        <v>2023</v>
      </c>
      <c r="K10938" s="1">
        <v>209620</v>
      </c>
      <c r="L10938" s="1">
        <v>0</v>
      </c>
      <c r="M10938" s="1">
        <f t="array" ref="M10938">SUMPRODUCT(MAX(ISNUMBER(SEARCH('Class Rules'!$B$6:$B$85,$E10938))*ISNUMBER(SEARCH('Class Rules'!$C$6:$C$85,$F10938))*'Class Rules'!$A$6:$A$85))</f>
        <v>34</v>
      </c>
      <c r="N10938" s="1" t="str">
        <f t="array" ref="N10938">IF($M10938=0,'Class Rules'!$D$3,INDEX('Class Rules'!$D$6:$D$85,MATCH($M10938,'Class Rules'!$A$6:$A$85,0)))</f>
        <v>Freight LDV</v>
      </c>
      <c r="O10938" s="1" t="str">
        <f t="array" ref="O10938">IF(SUMPRODUCT(MAX(ISNUMBER(SEARCH(Fuel_Rules!$A$6:$A$30,$E10938))*ISNUMBER(SEARCH(Fuel_Rules!$B$6:$B$30,$F10938))*(Fuel_Rules!$A$6:$A$30&lt;&gt;"")))&gt;0,"Plug-in hybrid",IF($G10938="Diesel","Diesel","Gasoline"))</f>
        <v>Diesel</v>
      </c>
    </row>
    <row r="10939" spans="1:15" ht="15" customHeight="1" x14ac:dyDescent="0.25">
      <c r="A10939" s="1">
        <v>2022</v>
      </c>
      <c r="B10939" s="1" t="s">
        <v>13227</v>
      </c>
      <c r="C10939" s="1" t="s">
        <v>1214</v>
      </c>
      <c r="D10939" s="1" t="s">
        <v>13618</v>
      </c>
      <c r="E10939" s="1" t="s">
        <v>1209</v>
      </c>
      <c r="F10939" s="1" t="s">
        <v>1216</v>
      </c>
      <c r="G10939" s="1" t="s">
        <v>105</v>
      </c>
      <c r="H10939" s="1" t="s">
        <v>298</v>
      </c>
      <c r="I10939" s="1">
        <v>3.5</v>
      </c>
      <c r="J10939" s="1">
        <v>2023</v>
      </c>
      <c r="K10939" s="1">
        <v>194648</v>
      </c>
      <c r="L10939" s="1">
        <v>0</v>
      </c>
      <c r="M10939" s="1">
        <f t="array" ref="M10939">SUMPRODUCT(MAX(ISNUMBER(SEARCH('Class Rules'!$B$6:$B$85,$E10939))*ISNUMBER(SEARCH('Class Rules'!$C$6:$C$85,$F10939))*'Class Rules'!$A$6:$A$85))</f>
        <v>34</v>
      </c>
      <c r="N10939" s="1" t="str">
        <f t="array" ref="N10939">IF($M10939=0,'Class Rules'!$D$3,INDEX('Class Rules'!$D$6:$D$85,MATCH($M10939,'Class Rules'!$A$6:$A$85,0)))</f>
        <v>Freight LDV</v>
      </c>
      <c r="O10939" s="1" t="str">
        <f t="array" ref="O10939">IF(SUMPRODUCT(MAX(ISNUMBER(SEARCH(Fuel_Rules!$A$6:$A$30,$E10939))*ISNUMBER(SEARCH(Fuel_Rules!$B$6:$B$30,$F10939))*(Fuel_Rules!$A$6:$A$30&lt;&gt;"")))&gt;0,"Plug-in hybrid",IF($G10939="Diesel","Diesel","Gasoline"))</f>
        <v>Diesel</v>
      </c>
    </row>
    <row r="10940" spans="1:15" ht="15" customHeight="1" x14ac:dyDescent="0.25">
      <c r="A10940" s="1">
        <v>2022</v>
      </c>
      <c r="B10940" s="1" t="s">
        <v>13227</v>
      </c>
      <c r="C10940" s="1" t="s">
        <v>1217</v>
      </c>
      <c r="D10940" s="1" t="s">
        <v>13619</v>
      </c>
      <c r="E10940" s="1" t="s">
        <v>1219</v>
      </c>
      <c r="F10940" s="1" t="s">
        <v>1220</v>
      </c>
      <c r="G10940" s="1" t="s">
        <v>103</v>
      </c>
      <c r="H10940" s="1" t="s">
        <v>298</v>
      </c>
      <c r="I10940" s="1">
        <v>1.8</v>
      </c>
      <c r="J10940" s="1">
        <v>2023</v>
      </c>
      <c r="K10940" s="1">
        <v>87000</v>
      </c>
      <c r="L10940" s="1">
        <v>0</v>
      </c>
      <c r="M10940" s="1">
        <f t="array" ref="M10940">SUMPRODUCT(MAX(ISNUMBER(SEARCH('Class Rules'!$B$6:$B$85,$E10940))*ISNUMBER(SEARCH('Class Rules'!$C$6:$C$85,$F10940))*'Class Rules'!$A$6:$A$85))</f>
        <v>0</v>
      </c>
      <c r="N10940" s="1" t="str">
        <f t="array" ref="N10940">IF($M10940=0,'Class Rules'!$D$3,INDEX('Class Rules'!$D$6:$D$85,MATCH($M10940,'Class Rules'!$A$6:$A$85,0)))</f>
        <v>Passenger LDV</v>
      </c>
      <c r="O10940" s="1" t="str">
        <f t="array" ref="O10940">IF(SUMPRODUCT(MAX(ISNUMBER(SEARCH(Fuel_Rules!$A$6:$A$30,$E10940))*ISNUMBER(SEARCH(Fuel_Rules!$B$6:$B$30,$F10940))*(Fuel_Rules!$A$6:$A$30&lt;&gt;"")))&gt;0,"Plug-in hybrid",IF($G10940="Diesel","Diesel","Gasoline"))</f>
        <v>Gasoline</v>
      </c>
    </row>
    <row r="10941" spans="1:15" ht="15" customHeight="1" x14ac:dyDescent="0.25">
      <c r="A10941" s="1">
        <v>2022</v>
      </c>
      <c r="B10941" s="1" t="s">
        <v>13227</v>
      </c>
      <c r="C10941" s="1" t="s">
        <v>1221</v>
      </c>
      <c r="D10941" s="1" t="s">
        <v>13620</v>
      </c>
      <c r="E10941" s="1" t="s">
        <v>1219</v>
      </c>
      <c r="F10941" s="1" t="s">
        <v>1223</v>
      </c>
      <c r="G10941" s="1" t="s">
        <v>103</v>
      </c>
      <c r="H10941" s="1" t="s">
        <v>298</v>
      </c>
      <c r="I10941" s="1">
        <v>1.6</v>
      </c>
      <c r="J10941" s="1">
        <v>2023</v>
      </c>
      <c r="K10941" s="1">
        <v>77450</v>
      </c>
      <c r="L10941" s="1">
        <v>0</v>
      </c>
      <c r="M10941" s="1">
        <f t="array" ref="M10941">SUMPRODUCT(MAX(ISNUMBER(SEARCH('Class Rules'!$B$6:$B$85,$E10941))*ISNUMBER(SEARCH('Class Rules'!$C$6:$C$85,$F10941))*'Class Rules'!$A$6:$A$85))</f>
        <v>0</v>
      </c>
      <c r="N10941" s="1" t="str">
        <f t="array" ref="N10941">IF($M10941=0,'Class Rules'!$D$3,INDEX('Class Rules'!$D$6:$D$85,MATCH($M10941,'Class Rules'!$A$6:$A$85,0)))</f>
        <v>Passenger LDV</v>
      </c>
      <c r="O10941" s="1" t="str">
        <f t="array" ref="O10941">IF(SUMPRODUCT(MAX(ISNUMBER(SEARCH(Fuel_Rules!$A$6:$A$30,$E10941))*ISNUMBER(SEARCH(Fuel_Rules!$B$6:$B$30,$F10941))*(Fuel_Rules!$A$6:$A$30&lt;&gt;"")))&gt;0,"Plug-in hybrid",IF($G10941="Diesel","Diesel","Gasoline"))</f>
        <v>Gasoline</v>
      </c>
    </row>
    <row r="10942" spans="1:15" ht="15" customHeight="1" x14ac:dyDescent="0.25">
      <c r="A10942" s="1">
        <v>2022</v>
      </c>
      <c r="B10942" s="1" t="s">
        <v>13227</v>
      </c>
      <c r="C10942" s="1" t="s">
        <v>1234</v>
      </c>
      <c r="D10942" s="1" t="s">
        <v>13621</v>
      </c>
      <c r="E10942" s="1" t="s">
        <v>1226</v>
      </c>
      <c r="F10942" s="1" t="s">
        <v>1236</v>
      </c>
      <c r="G10942" s="1" t="s">
        <v>103</v>
      </c>
      <c r="H10942" s="1" t="s">
        <v>437</v>
      </c>
      <c r="I10942" s="1">
        <v>1.5</v>
      </c>
      <c r="J10942" s="1">
        <v>2023</v>
      </c>
      <c r="K10942" s="1">
        <v>114706</v>
      </c>
      <c r="L10942" s="1">
        <v>0</v>
      </c>
      <c r="M10942" s="1">
        <f t="array" ref="M10942">SUMPRODUCT(MAX(ISNUMBER(SEARCH('Class Rules'!$B$6:$B$85,$E10942))*ISNUMBER(SEARCH('Class Rules'!$C$6:$C$85,$F10942))*'Class Rules'!$A$6:$A$85))</f>
        <v>0</v>
      </c>
      <c r="N10942" s="1" t="str">
        <f t="array" ref="N10942">IF($M10942=0,'Class Rules'!$D$3,INDEX('Class Rules'!$D$6:$D$85,MATCH($M10942,'Class Rules'!$A$6:$A$85,0)))</f>
        <v>Passenger LDV</v>
      </c>
      <c r="O10942" s="1" t="str">
        <f t="array" ref="O10942">IF(SUMPRODUCT(MAX(ISNUMBER(SEARCH(Fuel_Rules!$A$6:$A$30,$E10942))*ISNUMBER(SEARCH(Fuel_Rules!$B$6:$B$30,$F10942))*(Fuel_Rules!$A$6:$A$30&lt;&gt;"")))&gt;0,"Plug-in hybrid",IF($G10942="Diesel","Diesel","Gasoline"))</f>
        <v>Gasoline</v>
      </c>
    </row>
    <row r="10943" spans="1:15" ht="15" customHeight="1" x14ac:dyDescent="0.25">
      <c r="A10943" s="1">
        <v>2022</v>
      </c>
      <c r="B10943" s="1" t="s">
        <v>13227</v>
      </c>
      <c r="C10943" s="1" t="s">
        <v>1234</v>
      </c>
      <c r="D10943" s="1" t="s">
        <v>13622</v>
      </c>
      <c r="E10943" s="1" t="s">
        <v>1226</v>
      </c>
      <c r="F10943" s="1" t="s">
        <v>1236</v>
      </c>
      <c r="G10943" s="1" t="s">
        <v>103</v>
      </c>
      <c r="H10943" s="1" t="s">
        <v>437</v>
      </c>
      <c r="I10943" s="1">
        <v>1.5</v>
      </c>
      <c r="J10943" s="1">
        <v>2023</v>
      </c>
      <c r="K10943" s="1">
        <v>109122</v>
      </c>
      <c r="L10943" s="1">
        <v>0</v>
      </c>
      <c r="M10943" s="1">
        <f t="array" ref="M10943">SUMPRODUCT(MAX(ISNUMBER(SEARCH('Class Rules'!$B$6:$B$85,$E10943))*ISNUMBER(SEARCH('Class Rules'!$C$6:$C$85,$F10943))*'Class Rules'!$A$6:$A$85))</f>
        <v>0</v>
      </c>
      <c r="N10943" s="1" t="str">
        <f t="array" ref="N10943">IF($M10943=0,'Class Rules'!$D$3,INDEX('Class Rules'!$D$6:$D$85,MATCH($M10943,'Class Rules'!$A$6:$A$85,0)))</f>
        <v>Passenger LDV</v>
      </c>
      <c r="O10943" s="1" t="str">
        <f t="array" ref="O10943">IF(SUMPRODUCT(MAX(ISNUMBER(SEARCH(Fuel_Rules!$A$6:$A$30,$E10943))*ISNUMBER(SEARCH(Fuel_Rules!$B$6:$B$30,$F10943))*(Fuel_Rules!$A$6:$A$30&lt;&gt;"")))&gt;0,"Plug-in hybrid",IF($G10943="Diesel","Diesel","Gasoline"))</f>
        <v>Gasoline</v>
      </c>
    </row>
    <row r="10944" spans="1:15" ht="15" customHeight="1" x14ac:dyDescent="0.25">
      <c r="A10944" s="1">
        <v>2022</v>
      </c>
      <c r="B10944" s="1" t="s">
        <v>13227</v>
      </c>
      <c r="C10944" s="1" t="s">
        <v>1237</v>
      </c>
      <c r="D10944" s="1" t="s">
        <v>13623</v>
      </c>
      <c r="E10944" s="1" t="s">
        <v>1226</v>
      </c>
      <c r="F10944" s="1" t="s">
        <v>1239</v>
      </c>
      <c r="G10944" s="1" t="s">
        <v>103</v>
      </c>
      <c r="H10944" s="1" t="s">
        <v>437</v>
      </c>
      <c r="I10944" s="1">
        <v>1.5</v>
      </c>
      <c r="J10944" s="1">
        <v>2023</v>
      </c>
      <c r="K10944" s="1">
        <v>122564</v>
      </c>
      <c r="L10944" s="1">
        <v>0</v>
      </c>
      <c r="M10944" s="1">
        <f t="array" ref="M10944">SUMPRODUCT(MAX(ISNUMBER(SEARCH('Class Rules'!$B$6:$B$85,$E10944))*ISNUMBER(SEARCH('Class Rules'!$C$6:$C$85,$F10944))*'Class Rules'!$A$6:$A$85))</f>
        <v>0</v>
      </c>
      <c r="N10944" s="1" t="str">
        <f t="array" ref="N10944">IF($M10944=0,'Class Rules'!$D$3,INDEX('Class Rules'!$D$6:$D$85,MATCH($M10944,'Class Rules'!$A$6:$A$85,0)))</f>
        <v>Passenger LDV</v>
      </c>
      <c r="O10944" s="1" t="str">
        <f t="array" ref="O10944">IF(SUMPRODUCT(MAX(ISNUMBER(SEARCH(Fuel_Rules!$A$6:$A$30,$E10944))*ISNUMBER(SEARCH(Fuel_Rules!$B$6:$B$30,$F10944))*(Fuel_Rules!$A$6:$A$30&lt;&gt;"")))&gt;0,"Plug-in hybrid",IF($G10944="Diesel","Diesel","Gasoline"))</f>
        <v>Gasoline</v>
      </c>
    </row>
    <row r="10945" spans="1:15" ht="15" customHeight="1" x14ac:dyDescent="0.25">
      <c r="A10945" s="1">
        <v>2022</v>
      </c>
      <c r="B10945" s="1" t="s">
        <v>13227</v>
      </c>
      <c r="C10945" s="1" t="s">
        <v>1237</v>
      </c>
      <c r="D10945" s="1" t="s">
        <v>13624</v>
      </c>
      <c r="E10945" s="1" t="s">
        <v>1226</v>
      </c>
      <c r="F10945" s="1" t="s">
        <v>1239</v>
      </c>
      <c r="G10945" s="1" t="s">
        <v>103</v>
      </c>
      <c r="H10945" s="1" t="s">
        <v>437</v>
      </c>
      <c r="I10945" s="1">
        <v>1.5</v>
      </c>
      <c r="J10945" s="1">
        <v>2023</v>
      </c>
      <c r="K10945" s="1">
        <v>117835</v>
      </c>
      <c r="L10945" s="1">
        <v>0</v>
      </c>
      <c r="M10945" s="1">
        <f t="array" ref="M10945">SUMPRODUCT(MAX(ISNUMBER(SEARCH('Class Rules'!$B$6:$B$85,$E10945))*ISNUMBER(SEARCH('Class Rules'!$C$6:$C$85,$F10945))*'Class Rules'!$A$6:$A$85))</f>
        <v>0</v>
      </c>
      <c r="N10945" s="1" t="str">
        <f t="array" ref="N10945">IF($M10945=0,'Class Rules'!$D$3,INDEX('Class Rules'!$D$6:$D$85,MATCH($M10945,'Class Rules'!$A$6:$A$85,0)))</f>
        <v>Passenger LDV</v>
      </c>
      <c r="O10945" s="1" t="str">
        <f t="array" ref="O10945">IF(SUMPRODUCT(MAX(ISNUMBER(SEARCH(Fuel_Rules!$A$6:$A$30,$E10945))*ISNUMBER(SEARCH(Fuel_Rules!$B$6:$B$30,$F10945))*(Fuel_Rules!$A$6:$A$30&lt;&gt;"")))&gt;0,"Plug-in hybrid",IF($G10945="Diesel","Diesel","Gasoline"))</f>
        <v>Gasoline</v>
      </c>
    </row>
    <row r="10946" spans="1:15" ht="15" customHeight="1" x14ac:dyDescent="0.25">
      <c r="A10946" s="1">
        <v>2022</v>
      </c>
      <c r="B10946" s="1" t="s">
        <v>13227</v>
      </c>
      <c r="C10946" s="1" t="s">
        <v>1288</v>
      </c>
      <c r="D10946" s="1" t="s">
        <v>13625</v>
      </c>
      <c r="E10946" s="1" t="s">
        <v>1226</v>
      </c>
      <c r="F10946" s="1" t="s">
        <v>1290</v>
      </c>
      <c r="G10946" s="1" t="s">
        <v>103</v>
      </c>
      <c r="H10946" s="1" t="s">
        <v>437</v>
      </c>
      <c r="I10946" s="1">
        <v>1.5</v>
      </c>
      <c r="J10946" s="1">
        <v>2023</v>
      </c>
      <c r="K10946" s="1">
        <v>190819</v>
      </c>
      <c r="L10946" s="1">
        <v>0</v>
      </c>
      <c r="M10946" s="1">
        <f t="array" ref="M10946">SUMPRODUCT(MAX(ISNUMBER(SEARCH('Class Rules'!$B$6:$B$85,$E10946))*ISNUMBER(SEARCH('Class Rules'!$C$6:$C$85,$F10946))*'Class Rules'!$A$6:$A$85))</f>
        <v>0</v>
      </c>
      <c r="N10946" s="1" t="str">
        <f t="array" ref="N10946">IF($M10946=0,'Class Rules'!$D$3,INDEX('Class Rules'!$D$6:$D$85,MATCH($M10946,'Class Rules'!$A$6:$A$85,0)))</f>
        <v>Passenger LDV</v>
      </c>
      <c r="O10946" s="1" t="str">
        <f t="array" ref="O10946">IF(SUMPRODUCT(MAX(ISNUMBER(SEARCH(Fuel_Rules!$A$6:$A$30,$E10946))*ISNUMBER(SEARCH(Fuel_Rules!$B$6:$B$30,$F10946))*(Fuel_Rules!$A$6:$A$30&lt;&gt;"")))&gt;0,"Plug-in hybrid",IF($G10946="Diesel","Diesel","Gasoline"))</f>
        <v>Gasoline</v>
      </c>
    </row>
    <row r="10947" spans="1:15" ht="15" customHeight="1" x14ac:dyDescent="0.25">
      <c r="A10947" s="1">
        <v>2022</v>
      </c>
      <c r="B10947" s="1" t="s">
        <v>13227</v>
      </c>
      <c r="C10947" s="1" t="s">
        <v>1288</v>
      </c>
      <c r="D10947" s="1" t="s">
        <v>13626</v>
      </c>
      <c r="E10947" s="1" t="s">
        <v>1226</v>
      </c>
      <c r="F10947" s="1" t="s">
        <v>1290</v>
      </c>
      <c r="G10947" s="1" t="s">
        <v>103</v>
      </c>
      <c r="H10947" s="1" t="s">
        <v>437</v>
      </c>
      <c r="I10947" s="1">
        <v>1.5</v>
      </c>
      <c r="J10947" s="1">
        <v>2023</v>
      </c>
      <c r="K10947" s="1">
        <v>177800</v>
      </c>
      <c r="L10947" s="1">
        <v>0</v>
      </c>
      <c r="M10947" s="1">
        <f t="array" ref="M10947">SUMPRODUCT(MAX(ISNUMBER(SEARCH('Class Rules'!$B$6:$B$85,$E10947))*ISNUMBER(SEARCH('Class Rules'!$C$6:$C$85,$F10947))*'Class Rules'!$A$6:$A$85))</f>
        <v>0</v>
      </c>
      <c r="N10947" s="1" t="str">
        <f t="array" ref="N10947">IF($M10947=0,'Class Rules'!$D$3,INDEX('Class Rules'!$D$6:$D$85,MATCH($M10947,'Class Rules'!$A$6:$A$85,0)))</f>
        <v>Passenger LDV</v>
      </c>
      <c r="O10947" s="1" t="str">
        <f t="array" ref="O10947">IF(SUMPRODUCT(MAX(ISNUMBER(SEARCH(Fuel_Rules!$A$6:$A$30,$E10947))*ISNUMBER(SEARCH(Fuel_Rules!$B$6:$B$30,$F10947))*(Fuel_Rules!$A$6:$A$30&lt;&gt;"")))&gt;0,"Plug-in hybrid",IF($G10947="Diesel","Diesel","Gasoline"))</f>
        <v>Gasoline</v>
      </c>
    </row>
    <row r="10948" spans="1:15" ht="15" customHeight="1" x14ac:dyDescent="0.25">
      <c r="A10948" s="1">
        <v>2022</v>
      </c>
      <c r="B10948" s="1" t="s">
        <v>13227</v>
      </c>
      <c r="C10948" s="1" t="s">
        <v>1300</v>
      </c>
      <c r="D10948" s="1" t="s">
        <v>13627</v>
      </c>
      <c r="E10948" s="1" t="s">
        <v>1226</v>
      </c>
      <c r="F10948" s="1" t="s">
        <v>1302</v>
      </c>
      <c r="G10948" s="1" t="s">
        <v>103</v>
      </c>
      <c r="H10948" s="1" t="s">
        <v>437</v>
      </c>
      <c r="I10948" s="1">
        <v>1.5</v>
      </c>
      <c r="J10948" s="1">
        <v>2023</v>
      </c>
      <c r="K10948" s="1">
        <v>132407</v>
      </c>
      <c r="L10948" s="1">
        <v>0</v>
      </c>
      <c r="M10948" s="1">
        <f t="array" ref="M10948">SUMPRODUCT(MAX(ISNUMBER(SEARCH('Class Rules'!$B$6:$B$85,$E10948))*ISNUMBER(SEARCH('Class Rules'!$C$6:$C$85,$F10948))*'Class Rules'!$A$6:$A$85))</f>
        <v>0</v>
      </c>
      <c r="N10948" s="1" t="str">
        <f t="array" ref="N10948">IF($M10948=0,'Class Rules'!$D$3,INDEX('Class Rules'!$D$6:$D$85,MATCH($M10948,'Class Rules'!$A$6:$A$85,0)))</f>
        <v>Passenger LDV</v>
      </c>
      <c r="O10948" s="1" t="str">
        <f t="array" ref="O10948">IF(SUMPRODUCT(MAX(ISNUMBER(SEARCH(Fuel_Rules!$A$6:$A$30,$E10948))*ISNUMBER(SEARCH(Fuel_Rules!$B$6:$B$30,$F10948))*(Fuel_Rules!$A$6:$A$30&lt;&gt;"")))&gt;0,"Plug-in hybrid",IF($G10948="Diesel","Diesel","Gasoline"))</f>
        <v>Gasoline</v>
      </c>
    </row>
    <row r="10949" spans="1:15" ht="15" customHeight="1" x14ac:dyDescent="0.25">
      <c r="A10949" s="1">
        <v>2022</v>
      </c>
      <c r="B10949" s="1" t="s">
        <v>13227</v>
      </c>
      <c r="C10949" s="1" t="s">
        <v>1300</v>
      </c>
      <c r="D10949" s="1" t="s">
        <v>13628</v>
      </c>
      <c r="E10949" s="1" t="s">
        <v>1226</v>
      </c>
      <c r="F10949" s="1" t="s">
        <v>1302</v>
      </c>
      <c r="G10949" s="1" t="s">
        <v>103</v>
      </c>
      <c r="H10949" s="1" t="s">
        <v>437</v>
      </c>
      <c r="I10949" s="1">
        <v>1.5</v>
      </c>
      <c r="J10949" s="1">
        <v>2023</v>
      </c>
      <c r="K10949" s="1">
        <v>127660</v>
      </c>
      <c r="L10949" s="1">
        <v>0</v>
      </c>
      <c r="M10949" s="1">
        <f t="array" ref="M10949">SUMPRODUCT(MAX(ISNUMBER(SEARCH('Class Rules'!$B$6:$B$85,$E10949))*ISNUMBER(SEARCH('Class Rules'!$C$6:$C$85,$F10949))*'Class Rules'!$A$6:$A$85))</f>
        <v>0</v>
      </c>
      <c r="N10949" s="1" t="str">
        <f t="array" ref="N10949">IF($M10949=0,'Class Rules'!$D$3,INDEX('Class Rules'!$D$6:$D$85,MATCH($M10949,'Class Rules'!$A$6:$A$85,0)))</f>
        <v>Passenger LDV</v>
      </c>
      <c r="O10949" s="1" t="str">
        <f t="array" ref="O10949">IF(SUMPRODUCT(MAX(ISNUMBER(SEARCH(Fuel_Rules!$A$6:$A$30,$E10949))*ISNUMBER(SEARCH(Fuel_Rules!$B$6:$B$30,$F10949))*(Fuel_Rules!$A$6:$A$30&lt;&gt;"")))&gt;0,"Plug-in hybrid",IF($G10949="Diesel","Diesel","Gasoline"))</f>
        <v>Gasoline</v>
      </c>
    </row>
    <row r="10950" spans="1:15" ht="15" customHeight="1" x14ac:dyDescent="0.25">
      <c r="A10950" s="1">
        <v>2022</v>
      </c>
      <c r="B10950" s="1" t="s">
        <v>13227</v>
      </c>
      <c r="C10950" s="1" t="s">
        <v>4507</v>
      </c>
      <c r="D10950" s="1" t="s">
        <v>13629</v>
      </c>
      <c r="E10950" s="1" t="s">
        <v>1226</v>
      </c>
      <c r="F10950" s="1" t="s">
        <v>4509</v>
      </c>
      <c r="G10950" s="1" t="s">
        <v>103</v>
      </c>
      <c r="H10950" s="1" t="s">
        <v>437</v>
      </c>
      <c r="I10950" s="1">
        <v>1.5</v>
      </c>
      <c r="J10950" s="1">
        <v>2023</v>
      </c>
      <c r="K10950" s="1">
        <v>130516</v>
      </c>
      <c r="L10950" s="1">
        <v>0</v>
      </c>
      <c r="M10950" s="1">
        <f t="array" ref="M10950">SUMPRODUCT(MAX(ISNUMBER(SEARCH('Class Rules'!$B$6:$B$85,$E10950))*ISNUMBER(SEARCH('Class Rules'!$C$6:$C$85,$F10950))*'Class Rules'!$A$6:$A$85))</f>
        <v>0</v>
      </c>
      <c r="N10950" s="1" t="str">
        <f t="array" ref="N10950">IF($M10950=0,'Class Rules'!$D$3,INDEX('Class Rules'!$D$6:$D$85,MATCH($M10950,'Class Rules'!$A$6:$A$85,0)))</f>
        <v>Passenger LDV</v>
      </c>
      <c r="O10950" s="1" t="str">
        <f t="array" ref="O10950">IF(SUMPRODUCT(MAX(ISNUMBER(SEARCH(Fuel_Rules!$A$6:$A$30,$E10950))*ISNUMBER(SEARCH(Fuel_Rules!$B$6:$B$30,$F10950))*(Fuel_Rules!$A$6:$A$30&lt;&gt;"")))&gt;0,"Plug-in hybrid",IF($G10950="Diesel","Diesel","Gasoline"))</f>
        <v>Gasoline</v>
      </c>
    </row>
    <row r="10951" spans="1:15" ht="15" customHeight="1" x14ac:dyDescent="0.25">
      <c r="A10951" s="1">
        <v>2022</v>
      </c>
      <c r="B10951" s="1" t="s">
        <v>13227</v>
      </c>
      <c r="C10951" s="1" t="s">
        <v>4507</v>
      </c>
      <c r="D10951" s="1" t="s">
        <v>13630</v>
      </c>
      <c r="E10951" s="1" t="s">
        <v>1226</v>
      </c>
      <c r="F10951" s="1" t="s">
        <v>4509</v>
      </c>
      <c r="G10951" s="1" t="s">
        <v>103</v>
      </c>
      <c r="H10951" s="1" t="s">
        <v>437</v>
      </c>
      <c r="I10951" s="1">
        <v>1.5</v>
      </c>
      <c r="J10951" s="1">
        <v>2023</v>
      </c>
      <c r="K10951" s="1">
        <v>123554</v>
      </c>
      <c r="L10951" s="1">
        <v>0</v>
      </c>
      <c r="M10951" s="1">
        <f t="array" ref="M10951">SUMPRODUCT(MAX(ISNUMBER(SEARCH('Class Rules'!$B$6:$B$85,$E10951))*ISNUMBER(SEARCH('Class Rules'!$C$6:$C$85,$F10951))*'Class Rules'!$A$6:$A$85))</f>
        <v>0</v>
      </c>
      <c r="N10951" s="1" t="str">
        <f t="array" ref="N10951">IF($M10951=0,'Class Rules'!$D$3,INDEX('Class Rules'!$D$6:$D$85,MATCH($M10951,'Class Rules'!$A$6:$A$85,0)))</f>
        <v>Passenger LDV</v>
      </c>
      <c r="O10951" s="1" t="str">
        <f t="array" ref="O10951">IF(SUMPRODUCT(MAX(ISNUMBER(SEARCH(Fuel_Rules!$A$6:$A$30,$E10951))*ISNUMBER(SEARCH(Fuel_Rules!$B$6:$B$30,$F10951))*(Fuel_Rules!$A$6:$A$30&lt;&gt;"")))&gt;0,"Plug-in hybrid",IF($G10951="Diesel","Diesel","Gasoline"))</f>
        <v>Gasoline</v>
      </c>
    </row>
    <row r="10952" spans="1:15" ht="15" customHeight="1" x14ac:dyDescent="0.25">
      <c r="A10952" s="1">
        <v>2022</v>
      </c>
      <c r="B10952" s="1" t="s">
        <v>13227</v>
      </c>
      <c r="C10952" s="1" t="s">
        <v>4510</v>
      </c>
      <c r="D10952" s="1" t="s">
        <v>13631</v>
      </c>
      <c r="E10952" s="1" t="s">
        <v>1226</v>
      </c>
      <c r="F10952" s="1" t="s">
        <v>4512</v>
      </c>
      <c r="G10952" s="1" t="s">
        <v>103</v>
      </c>
      <c r="H10952" s="1" t="s">
        <v>437</v>
      </c>
      <c r="I10952" s="1">
        <v>1.5</v>
      </c>
      <c r="J10952" s="1">
        <v>2023</v>
      </c>
      <c r="K10952" s="1">
        <v>121160</v>
      </c>
      <c r="L10952" s="1">
        <v>0</v>
      </c>
      <c r="M10952" s="1">
        <f t="array" ref="M10952">SUMPRODUCT(MAX(ISNUMBER(SEARCH('Class Rules'!$B$6:$B$85,$E10952))*ISNUMBER(SEARCH('Class Rules'!$C$6:$C$85,$F10952))*'Class Rules'!$A$6:$A$85))</f>
        <v>0</v>
      </c>
      <c r="N10952" s="1" t="str">
        <f t="array" ref="N10952">IF($M10952=0,'Class Rules'!$D$3,INDEX('Class Rules'!$D$6:$D$85,MATCH($M10952,'Class Rules'!$A$6:$A$85,0)))</f>
        <v>Passenger LDV</v>
      </c>
      <c r="O10952" s="1" t="str">
        <f t="array" ref="O10952">IF(SUMPRODUCT(MAX(ISNUMBER(SEARCH(Fuel_Rules!$A$6:$A$30,$E10952))*ISNUMBER(SEARCH(Fuel_Rules!$B$6:$B$30,$F10952))*(Fuel_Rules!$A$6:$A$30&lt;&gt;"")))&gt;0,"Plug-in hybrid",IF($G10952="Diesel","Diesel","Gasoline"))</f>
        <v>Gasoline</v>
      </c>
    </row>
    <row r="10953" spans="1:15" ht="15" customHeight="1" x14ac:dyDescent="0.25">
      <c r="A10953" s="1">
        <v>2022</v>
      </c>
      <c r="B10953" s="1" t="s">
        <v>13227</v>
      </c>
      <c r="C10953" s="1" t="s">
        <v>4510</v>
      </c>
      <c r="D10953" s="1" t="s">
        <v>13632</v>
      </c>
      <c r="E10953" s="1" t="s">
        <v>1226</v>
      </c>
      <c r="F10953" s="1" t="s">
        <v>4512</v>
      </c>
      <c r="G10953" s="1" t="s">
        <v>103</v>
      </c>
      <c r="H10953" s="1" t="s">
        <v>437</v>
      </c>
      <c r="I10953" s="1">
        <v>1.5</v>
      </c>
      <c r="J10953" s="1">
        <v>2023</v>
      </c>
      <c r="K10953" s="1">
        <v>115866</v>
      </c>
      <c r="L10953" s="1">
        <v>0</v>
      </c>
      <c r="M10953" s="1">
        <f t="array" ref="M10953">SUMPRODUCT(MAX(ISNUMBER(SEARCH('Class Rules'!$B$6:$B$85,$E10953))*ISNUMBER(SEARCH('Class Rules'!$C$6:$C$85,$F10953))*'Class Rules'!$A$6:$A$85))</f>
        <v>0</v>
      </c>
      <c r="N10953" s="1" t="str">
        <f t="array" ref="N10953">IF($M10953=0,'Class Rules'!$D$3,INDEX('Class Rules'!$D$6:$D$85,MATCH($M10953,'Class Rules'!$A$6:$A$85,0)))</f>
        <v>Passenger LDV</v>
      </c>
      <c r="O10953" s="1" t="str">
        <f t="array" ref="O10953">IF(SUMPRODUCT(MAX(ISNUMBER(SEARCH(Fuel_Rules!$A$6:$A$30,$E10953))*ISNUMBER(SEARCH(Fuel_Rules!$B$6:$B$30,$F10953))*(Fuel_Rules!$A$6:$A$30&lt;&gt;"")))&gt;0,"Plug-in hybrid",IF($G10953="Diesel","Diesel","Gasoline"))</f>
        <v>Gasoline</v>
      </c>
    </row>
    <row r="10954" spans="1:15" ht="15" customHeight="1" x14ac:dyDescent="0.25">
      <c r="A10954" s="1">
        <v>2022</v>
      </c>
      <c r="B10954" s="1" t="s">
        <v>13227</v>
      </c>
      <c r="C10954" s="1" t="s">
        <v>10266</v>
      </c>
      <c r="D10954" s="1" t="s">
        <v>13633</v>
      </c>
      <c r="E10954" s="1" t="s">
        <v>1226</v>
      </c>
      <c r="F10954" s="1" t="s">
        <v>10268</v>
      </c>
      <c r="G10954" s="1" t="s">
        <v>103</v>
      </c>
      <c r="H10954" s="1" t="s">
        <v>437</v>
      </c>
      <c r="I10954" s="1">
        <v>1.5</v>
      </c>
      <c r="J10954" s="1">
        <v>2023</v>
      </c>
      <c r="K10954" s="1">
        <v>145792</v>
      </c>
      <c r="L10954" s="1">
        <v>0</v>
      </c>
      <c r="M10954" s="1">
        <f t="array" ref="M10954">SUMPRODUCT(MAX(ISNUMBER(SEARCH('Class Rules'!$B$6:$B$85,$E10954))*ISNUMBER(SEARCH('Class Rules'!$C$6:$C$85,$F10954))*'Class Rules'!$A$6:$A$85))</f>
        <v>0</v>
      </c>
      <c r="N10954" s="1" t="str">
        <f t="array" ref="N10954">IF($M10954=0,'Class Rules'!$D$3,INDEX('Class Rules'!$D$6:$D$85,MATCH($M10954,'Class Rules'!$A$6:$A$85,0)))</f>
        <v>Passenger LDV</v>
      </c>
      <c r="O10954" s="1" t="str">
        <f t="array" ref="O10954">IF(SUMPRODUCT(MAX(ISNUMBER(SEARCH(Fuel_Rules!$A$6:$A$30,$E10954))*ISNUMBER(SEARCH(Fuel_Rules!$B$6:$B$30,$F10954))*(Fuel_Rules!$A$6:$A$30&lt;&gt;"")))&gt;0,"Plug-in hybrid",IF($G10954="Diesel","Diesel","Gasoline"))</f>
        <v>Gasoline</v>
      </c>
    </row>
    <row r="10955" spans="1:15" ht="15" customHeight="1" x14ac:dyDescent="0.25">
      <c r="A10955" s="1">
        <v>2022</v>
      </c>
      <c r="B10955" s="1" t="s">
        <v>13227</v>
      </c>
      <c r="C10955" s="1" t="s">
        <v>10266</v>
      </c>
      <c r="D10955" s="1" t="s">
        <v>13634</v>
      </c>
      <c r="E10955" s="1" t="s">
        <v>1226</v>
      </c>
      <c r="F10955" s="1" t="s">
        <v>10268</v>
      </c>
      <c r="G10955" s="1" t="s">
        <v>103</v>
      </c>
      <c r="H10955" s="1" t="s">
        <v>437</v>
      </c>
      <c r="I10955" s="1">
        <v>1.5</v>
      </c>
      <c r="J10955" s="1">
        <v>2023</v>
      </c>
      <c r="K10955" s="1">
        <v>136532</v>
      </c>
      <c r="L10955" s="1">
        <v>0</v>
      </c>
      <c r="M10955" s="1">
        <f t="array" ref="M10955">SUMPRODUCT(MAX(ISNUMBER(SEARCH('Class Rules'!$B$6:$B$85,$E10955))*ISNUMBER(SEARCH('Class Rules'!$C$6:$C$85,$F10955))*'Class Rules'!$A$6:$A$85))</f>
        <v>0</v>
      </c>
      <c r="N10955" s="1" t="str">
        <f t="array" ref="N10955">IF($M10955=0,'Class Rules'!$D$3,INDEX('Class Rules'!$D$6:$D$85,MATCH($M10955,'Class Rules'!$A$6:$A$85,0)))</f>
        <v>Passenger LDV</v>
      </c>
      <c r="O10955" s="1" t="str">
        <f t="array" ref="O10955">IF(SUMPRODUCT(MAX(ISNUMBER(SEARCH(Fuel_Rules!$A$6:$A$30,$E10955))*ISNUMBER(SEARCH(Fuel_Rules!$B$6:$B$30,$F10955))*(Fuel_Rules!$A$6:$A$30&lt;&gt;"")))&gt;0,"Plug-in hybrid",IF($G10955="Diesel","Diesel","Gasoline"))</f>
        <v>Gasoline</v>
      </c>
    </row>
    <row r="10956" spans="1:15" ht="15" customHeight="1" x14ac:dyDescent="0.25">
      <c r="A10956" s="1">
        <v>2022</v>
      </c>
      <c r="B10956" s="1" t="s">
        <v>13227</v>
      </c>
      <c r="C10956" s="1" t="s">
        <v>10270</v>
      </c>
      <c r="D10956" s="1" t="s">
        <v>13635</v>
      </c>
      <c r="E10956" s="1" t="s">
        <v>1226</v>
      </c>
      <c r="F10956" s="1" t="s">
        <v>10272</v>
      </c>
      <c r="G10956" s="1" t="s">
        <v>103</v>
      </c>
      <c r="H10956" s="1" t="s">
        <v>437</v>
      </c>
      <c r="I10956" s="1">
        <v>1.5</v>
      </c>
      <c r="J10956" s="1">
        <v>2023</v>
      </c>
      <c r="K10956" s="1">
        <v>154076</v>
      </c>
      <c r="L10956" s="1">
        <v>0</v>
      </c>
      <c r="M10956" s="1">
        <f t="array" ref="M10956">SUMPRODUCT(MAX(ISNUMBER(SEARCH('Class Rules'!$B$6:$B$85,$E10956))*ISNUMBER(SEARCH('Class Rules'!$C$6:$C$85,$F10956))*'Class Rules'!$A$6:$A$85))</f>
        <v>0</v>
      </c>
      <c r="N10956" s="1" t="str">
        <f t="array" ref="N10956">IF($M10956=0,'Class Rules'!$D$3,INDEX('Class Rules'!$D$6:$D$85,MATCH($M10956,'Class Rules'!$A$6:$A$85,0)))</f>
        <v>Passenger LDV</v>
      </c>
      <c r="O10956" s="1" t="str">
        <f t="array" ref="O10956">IF(SUMPRODUCT(MAX(ISNUMBER(SEARCH(Fuel_Rules!$A$6:$A$30,$E10956))*ISNUMBER(SEARCH(Fuel_Rules!$B$6:$B$30,$F10956))*(Fuel_Rules!$A$6:$A$30&lt;&gt;"")))&gt;0,"Plug-in hybrid",IF($G10956="Diesel","Diesel","Gasoline"))</f>
        <v>Gasoline</v>
      </c>
    </row>
    <row r="10957" spans="1:15" ht="15" customHeight="1" x14ac:dyDescent="0.25">
      <c r="A10957" s="1">
        <v>2022</v>
      </c>
      <c r="B10957" s="1" t="s">
        <v>13227</v>
      </c>
      <c r="C10957" s="1" t="s">
        <v>10270</v>
      </c>
      <c r="D10957" s="1" t="s">
        <v>13636</v>
      </c>
      <c r="E10957" s="1" t="s">
        <v>1226</v>
      </c>
      <c r="F10957" s="1" t="s">
        <v>10272</v>
      </c>
      <c r="G10957" s="1" t="s">
        <v>103</v>
      </c>
      <c r="H10957" s="1" t="s">
        <v>437</v>
      </c>
      <c r="I10957" s="1">
        <v>1.5</v>
      </c>
      <c r="J10957" s="1">
        <v>2023</v>
      </c>
      <c r="K10957" s="1">
        <v>143417</v>
      </c>
      <c r="L10957" s="1">
        <v>0</v>
      </c>
      <c r="M10957" s="1">
        <f t="array" ref="M10957">SUMPRODUCT(MAX(ISNUMBER(SEARCH('Class Rules'!$B$6:$B$85,$E10957))*ISNUMBER(SEARCH('Class Rules'!$C$6:$C$85,$F10957))*'Class Rules'!$A$6:$A$85))</f>
        <v>0</v>
      </c>
      <c r="N10957" s="1" t="str">
        <f t="array" ref="N10957">IF($M10957=0,'Class Rules'!$D$3,INDEX('Class Rules'!$D$6:$D$85,MATCH($M10957,'Class Rules'!$A$6:$A$85,0)))</f>
        <v>Passenger LDV</v>
      </c>
      <c r="O10957" s="1" t="str">
        <f t="array" ref="O10957">IF(SUMPRODUCT(MAX(ISNUMBER(SEARCH(Fuel_Rules!$A$6:$A$30,$E10957))*ISNUMBER(SEARCH(Fuel_Rules!$B$6:$B$30,$F10957))*(Fuel_Rules!$A$6:$A$30&lt;&gt;"")))&gt;0,"Plug-in hybrid",IF($G10957="Diesel","Diesel","Gasoline"))</f>
        <v>Gasoline</v>
      </c>
    </row>
    <row r="10958" spans="1:15" ht="15" customHeight="1" x14ac:dyDescent="0.25">
      <c r="A10958" s="1">
        <v>2022</v>
      </c>
      <c r="B10958" s="1" t="s">
        <v>13227</v>
      </c>
      <c r="C10958" s="1" t="s">
        <v>10274</v>
      </c>
      <c r="D10958" s="1" t="s">
        <v>13637</v>
      </c>
      <c r="E10958" s="1" t="s">
        <v>1226</v>
      </c>
      <c r="F10958" s="1" t="s">
        <v>10276</v>
      </c>
      <c r="G10958" s="1" t="s">
        <v>103</v>
      </c>
      <c r="H10958" s="1" t="s">
        <v>437</v>
      </c>
      <c r="I10958" s="1">
        <v>1.5</v>
      </c>
      <c r="J10958" s="1">
        <v>2023</v>
      </c>
      <c r="K10958" s="1">
        <v>178830</v>
      </c>
      <c r="L10958" s="1">
        <v>0</v>
      </c>
      <c r="M10958" s="1">
        <f t="array" ref="M10958">SUMPRODUCT(MAX(ISNUMBER(SEARCH('Class Rules'!$B$6:$B$85,$E10958))*ISNUMBER(SEARCH('Class Rules'!$C$6:$C$85,$F10958))*'Class Rules'!$A$6:$A$85))</f>
        <v>0</v>
      </c>
      <c r="N10958" s="1" t="str">
        <f t="array" ref="N10958">IF($M10958=0,'Class Rules'!$D$3,INDEX('Class Rules'!$D$6:$D$85,MATCH($M10958,'Class Rules'!$A$6:$A$85,0)))</f>
        <v>Passenger LDV</v>
      </c>
      <c r="O10958" s="1" t="str">
        <f t="array" ref="O10958">IF(SUMPRODUCT(MAX(ISNUMBER(SEARCH(Fuel_Rules!$A$6:$A$30,$E10958))*ISNUMBER(SEARCH(Fuel_Rules!$B$6:$B$30,$F10958))*(Fuel_Rules!$A$6:$A$30&lt;&gt;"")))&gt;0,"Plug-in hybrid",IF($G10958="Diesel","Diesel","Gasoline"))</f>
        <v>Gasoline</v>
      </c>
    </row>
    <row r="10959" spans="1:15" ht="15" customHeight="1" x14ac:dyDescent="0.25">
      <c r="A10959" s="1">
        <v>2022</v>
      </c>
      <c r="B10959" s="1" t="s">
        <v>13227</v>
      </c>
      <c r="C10959" s="1" t="s">
        <v>10274</v>
      </c>
      <c r="D10959" s="1" t="s">
        <v>13638</v>
      </c>
      <c r="E10959" s="1" t="s">
        <v>1226</v>
      </c>
      <c r="F10959" s="1" t="s">
        <v>10276</v>
      </c>
      <c r="G10959" s="1" t="s">
        <v>103</v>
      </c>
      <c r="H10959" s="1" t="s">
        <v>437</v>
      </c>
      <c r="I10959" s="1">
        <v>1.5</v>
      </c>
      <c r="J10959" s="1">
        <v>2023</v>
      </c>
      <c r="K10959" s="1">
        <v>170126</v>
      </c>
      <c r="L10959" s="1">
        <v>0</v>
      </c>
      <c r="M10959" s="1">
        <f t="array" ref="M10959">SUMPRODUCT(MAX(ISNUMBER(SEARCH('Class Rules'!$B$6:$B$85,$E10959))*ISNUMBER(SEARCH('Class Rules'!$C$6:$C$85,$F10959))*'Class Rules'!$A$6:$A$85))</f>
        <v>0</v>
      </c>
      <c r="N10959" s="1" t="str">
        <f t="array" ref="N10959">IF($M10959=0,'Class Rules'!$D$3,INDEX('Class Rules'!$D$6:$D$85,MATCH($M10959,'Class Rules'!$A$6:$A$85,0)))</f>
        <v>Passenger LDV</v>
      </c>
      <c r="O10959" s="1" t="str">
        <f t="array" ref="O10959">IF(SUMPRODUCT(MAX(ISNUMBER(SEARCH(Fuel_Rules!$A$6:$A$30,$E10959))*ISNUMBER(SEARCH(Fuel_Rules!$B$6:$B$30,$F10959))*(Fuel_Rules!$A$6:$A$30&lt;&gt;"")))&gt;0,"Plug-in hybrid",IF($G10959="Diesel","Diesel","Gasoline"))</f>
        <v>Gasoline</v>
      </c>
    </row>
    <row r="10960" spans="1:15" ht="15" customHeight="1" x14ac:dyDescent="0.25">
      <c r="A10960" s="1">
        <v>2022</v>
      </c>
      <c r="B10960" s="1" t="s">
        <v>13227</v>
      </c>
      <c r="C10960" s="1" t="s">
        <v>1303</v>
      </c>
      <c r="D10960" s="1" t="s">
        <v>13639</v>
      </c>
      <c r="E10960" s="1" t="s">
        <v>1305</v>
      </c>
      <c r="F10960" s="1" t="s">
        <v>1306</v>
      </c>
      <c r="G10960" s="1" t="s">
        <v>105</v>
      </c>
      <c r="H10960" s="1" t="s">
        <v>298</v>
      </c>
      <c r="I10960" s="1">
        <v>2.5</v>
      </c>
      <c r="J10960" s="1">
        <v>2023</v>
      </c>
      <c r="K10960" s="1">
        <v>160809</v>
      </c>
      <c r="L10960" s="1">
        <v>0</v>
      </c>
      <c r="M10960" s="1">
        <f t="array" ref="M10960">SUMPRODUCT(MAX(ISNUMBER(SEARCH('Class Rules'!$B$6:$B$85,$E10960))*ISNUMBER(SEARCH('Class Rules'!$C$6:$C$85,$F10960))*'Class Rules'!$A$6:$A$85))</f>
        <v>33</v>
      </c>
      <c r="N10960" s="1" t="str">
        <f t="array" ref="N10960">IF($M10960=0,'Class Rules'!$D$3,INDEX('Class Rules'!$D$6:$D$85,MATCH($M10960,'Class Rules'!$A$6:$A$85,0)))</f>
        <v>Freight LDV</v>
      </c>
      <c r="O10960" s="1" t="str">
        <f t="array" ref="O10960">IF(SUMPRODUCT(MAX(ISNUMBER(SEARCH(Fuel_Rules!$A$6:$A$30,$E10960))*ISNUMBER(SEARCH(Fuel_Rules!$B$6:$B$30,$F10960))*(Fuel_Rules!$A$6:$A$30&lt;&gt;"")))&gt;0,"Plug-in hybrid",IF($G10960="Diesel","Diesel","Gasoline"))</f>
        <v>Diesel</v>
      </c>
    </row>
    <row r="10961" spans="1:15" ht="15" customHeight="1" x14ac:dyDescent="0.25">
      <c r="A10961" s="1">
        <v>2022</v>
      </c>
      <c r="B10961" s="1" t="s">
        <v>13227</v>
      </c>
      <c r="C10961" s="1" t="s">
        <v>1307</v>
      </c>
      <c r="D10961" s="1" t="s">
        <v>13640</v>
      </c>
      <c r="E10961" s="1" t="s">
        <v>1305</v>
      </c>
      <c r="F10961" s="1" t="s">
        <v>1309</v>
      </c>
      <c r="G10961" s="1" t="s">
        <v>103</v>
      </c>
      <c r="H10961" s="1" t="s">
        <v>437</v>
      </c>
      <c r="I10961" s="1">
        <v>3</v>
      </c>
      <c r="J10961" s="1">
        <v>2023</v>
      </c>
      <c r="K10961" s="1">
        <v>270072</v>
      </c>
      <c r="L10961" s="1">
        <v>0</v>
      </c>
      <c r="M10961" s="1">
        <f t="array" ref="M10961">SUMPRODUCT(MAX(ISNUMBER(SEARCH('Class Rules'!$B$6:$B$85,$E10961))*ISNUMBER(SEARCH('Class Rules'!$C$6:$C$85,$F10961))*'Class Rules'!$A$6:$A$85))</f>
        <v>0</v>
      </c>
      <c r="N10961" s="1" t="str">
        <f t="array" ref="N10961">IF($M10961=0,'Class Rules'!$D$3,INDEX('Class Rules'!$D$6:$D$85,MATCH($M10961,'Class Rules'!$A$6:$A$85,0)))</f>
        <v>Passenger LDV</v>
      </c>
      <c r="O10961" s="1" t="str">
        <f t="array" ref="O10961">IF(SUMPRODUCT(MAX(ISNUMBER(SEARCH(Fuel_Rules!$A$6:$A$30,$E10961))*ISNUMBER(SEARCH(Fuel_Rules!$B$6:$B$30,$F10961))*(Fuel_Rules!$A$6:$A$30&lt;&gt;"")))&gt;0,"Plug-in hybrid",IF($G10961="Diesel","Diesel","Gasoline"))</f>
        <v>Gasoline</v>
      </c>
    </row>
    <row r="10962" spans="1:15" ht="15" customHeight="1" x14ac:dyDescent="0.25">
      <c r="A10962" s="1">
        <v>2022</v>
      </c>
      <c r="B10962" s="1" t="s">
        <v>13227</v>
      </c>
      <c r="C10962" s="1" t="s">
        <v>1310</v>
      </c>
      <c r="D10962" s="1" t="s">
        <v>13641</v>
      </c>
      <c r="E10962" s="1" t="s">
        <v>1305</v>
      </c>
      <c r="F10962" s="1" t="s">
        <v>1312</v>
      </c>
      <c r="G10962" s="1" t="s">
        <v>103</v>
      </c>
      <c r="H10962" s="1" t="s">
        <v>437</v>
      </c>
      <c r="I10962" s="1">
        <v>1.6</v>
      </c>
      <c r="J10962" s="1">
        <v>2023</v>
      </c>
      <c r="K10962" s="1">
        <v>196766</v>
      </c>
      <c r="L10962" s="1">
        <v>0</v>
      </c>
      <c r="M10962" s="1">
        <f t="array" ref="M10962">SUMPRODUCT(MAX(ISNUMBER(SEARCH('Class Rules'!$B$6:$B$85,$E10962))*ISNUMBER(SEARCH('Class Rules'!$C$6:$C$85,$F10962))*'Class Rules'!$A$6:$A$85))</f>
        <v>0</v>
      </c>
      <c r="N10962" s="1" t="str">
        <f t="array" ref="N10962">IF($M10962=0,'Class Rules'!$D$3,INDEX('Class Rules'!$D$6:$D$85,MATCH($M10962,'Class Rules'!$A$6:$A$85,0)))</f>
        <v>Passenger LDV</v>
      </c>
      <c r="O10962" s="1" t="str">
        <f t="array" ref="O10962">IF(SUMPRODUCT(MAX(ISNUMBER(SEARCH(Fuel_Rules!$A$6:$A$30,$E10962))*ISNUMBER(SEARCH(Fuel_Rules!$B$6:$B$30,$F10962))*(Fuel_Rules!$A$6:$A$30&lt;&gt;"")))&gt;0,"Plug-in hybrid",IF($G10962="Diesel","Diesel","Gasoline"))</f>
        <v>Gasoline</v>
      </c>
    </row>
    <row r="10963" spans="1:15" ht="15" customHeight="1" x14ac:dyDescent="0.25">
      <c r="A10963" s="1">
        <v>2022</v>
      </c>
      <c r="B10963" s="1" t="s">
        <v>13227</v>
      </c>
      <c r="C10963" s="1" t="s">
        <v>1319</v>
      </c>
      <c r="D10963" s="1" t="s">
        <v>13642</v>
      </c>
      <c r="E10963" s="1" t="s">
        <v>1305</v>
      </c>
      <c r="F10963" s="1" t="s">
        <v>1321</v>
      </c>
      <c r="G10963" s="1" t="s">
        <v>103</v>
      </c>
      <c r="H10963" s="1" t="s">
        <v>437</v>
      </c>
      <c r="I10963" s="1">
        <v>2</v>
      </c>
      <c r="J10963" s="1">
        <v>2023</v>
      </c>
      <c r="K10963" s="1">
        <v>153314</v>
      </c>
      <c r="L10963" s="1">
        <v>0</v>
      </c>
      <c r="M10963" s="1">
        <f t="array" ref="M10963">SUMPRODUCT(MAX(ISNUMBER(SEARCH('Class Rules'!$B$6:$B$85,$E10963))*ISNUMBER(SEARCH('Class Rules'!$C$6:$C$85,$F10963))*'Class Rules'!$A$6:$A$85))</f>
        <v>0</v>
      </c>
      <c r="N10963" s="1" t="str">
        <f t="array" ref="N10963">IF($M10963=0,'Class Rules'!$D$3,INDEX('Class Rules'!$D$6:$D$85,MATCH($M10963,'Class Rules'!$A$6:$A$85,0)))</f>
        <v>Passenger LDV</v>
      </c>
      <c r="O10963" s="1" t="str">
        <f t="array" ref="O10963">IF(SUMPRODUCT(MAX(ISNUMBER(SEARCH(Fuel_Rules!$A$6:$A$30,$E10963))*ISNUMBER(SEARCH(Fuel_Rules!$B$6:$B$30,$F10963))*(Fuel_Rules!$A$6:$A$30&lt;&gt;"")))&gt;0,"Plug-in hybrid",IF($G10963="Diesel","Diesel","Gasoline"))</f>
        <v>Gasoline</v>
      </c>
    </row>
    <row r="10964" spans="1:15" ht="15" customHeight="1" x14ac:dyDescent="0.25">
      <c r="A10964" s="1">
        <v>2022</v>
      </c>
      <c r="B10964" s="1" t="s">
        <v>13227</v>
      </c>
      <c r="C10964" s="1" t="s">
        <v>1322</v>
      </c>
      <c r="D10964" s="1" t="s">
        <v>13643</v>
      </c>
      <c r="E10964" s="1" t="s">
        <v>1305</v>
      </c>
      <c r="F10964" s="1" t="s">
        <v>1324</v>
      </c>
      <c r="G10964" s="1" t="s">
        <v>103</v>
      </c>
      <c r="H10964" s="1" t="s">
        <v>437</v>
      </c>
      <c r="I10964" s="1">
        <v>1.6</v>
      </c>
      <c r="J10964" s="1">
        <v>2023</v>
      </c>
      <c r="K10964" s="1">
        <v>221477</v>
      </c>
      <c r="L10964" s="1">
        <v>0</v>
      </c>
      <c r="M10964" s="1">
        <f t="array" ref="M10964">SUMPRODUCT(MAX(ISNUMBER(SEARCH('Class Rules'!$B$6:$B$85,$E10964))*ISNUMBER(SEARCH('Class Rules'!$C$6:$C$85,$F10964))*'Class Rules'!$A$6:$A$85))</f>
        <v>0</v>
      </c>
      <c r="N10964" s="1" t="str">
        <f t="array" ref="N10964">IF($M10964=0,'Class Rules'!$D$3,INDEX('Class Rules'!$D$6:$D$85,MATCH($M10964,'Class Rules'!$A$6:$A$85,0)))</f>
        <v>Passenger LDV</v>
      </c>
      <c r="O10964" s="1" t="str">
        <f t="array" ref="O10964">IF(SUMPRODUCT(MAX(ISNUMBER(SEARCH(Fuel_Rules!$A$6:$A$30,$E10964))*ISNUMBER(SEARCH(Fuel_Rules!$B$6:$B$30,$F10964))*(Fuel_Rules!$A$6:$A$30&lt;&gt;"")))&gt;0,"Plug-in hybrid",IF($G10964="Diesel","Diesel","Gasoline"))</f>
        <v>Gasoline</v>
      </c>
    </row>
    <row r="10965" spans="1:15" ht="15" customHeight="1" x14ac:dyDescent="0.25">
      <c r="A10965" s="1">
        <v>2022</v>
      </c>
      <c r="B10965" s="1" t="s">
        <v>13227</v>
      </c>
      <c r="C10965" s="1" t="s">
        <v>1331</v>
      </c>
      <c r="D10965" s="1" t="s">
        <v>13644</v>
      </c>
      <c r="E10965" s="1" t="s">
        <v>1305</v>
      </c>
      <c r="F10965" s="1" t="s">
        <v>1333</v>
      </c>
      <c r="G10965" s="1" t="s">
        <v>103</v>
      </c>
      <c r="H10965" s="1" t="s">
        <v>298</v>
      </c>
      <c r="I10965" s="1">
        <v>1</v>
      </c>
      <c r="J10965" s="1">
        <v>2023</v>
      </c>
      <c r="K10965" s="1">
        <v>79800</v>
      </c>
      <c r="L10965" s="1">
        <v>0</v>
      </c>
      <c r="M10965" s="1">
        <f t="array" ref="M10965">SUMPRODUCT(MAX(ISNUMBER(SEARCH('Class Rules'!$B$6:$B$85,$E10965))*ISNUMBER(SEARCH('Class Rules'!$C$6:$C$85,$F10965))*'Class Rules'!$A$6:$A$85))</f>
        <v>0</v>
      </c>
      <c r="N10965" s="1" t="str">
        <f t="array" ref="N10965">IF($M10965=0,'Class Rules'!$D$3,INDEX('Class Rules'!$D$6:$D$85,MATCH($M10965,'Class Rules'!$A$6:$A$85,0)))</f>
        <v>Passenger LDV</v>
      </c>
      <c r="O10965" s="1" t="str">
        <f t="array" ref="O10965">IF(SUMPRODUCT(MAX(ISNUMBER(SEARCH(Fuel_Rules!$A$6:$A$30,$E10965))*ISNUMBER(SEARCH(Fuel_Rules!$B$6:$B$30,$F10965))*(Fuel_Rules!$A$6:$A$30&lt;&gt;"")))&gt;0,"Plug-in hybrid",IF($G10965="Diesel","Diesel","Gasoline"))</f>
        <v>Gasoline</v>
      </c>
    </row>
    <row r="10966" spans="1:15" ht="15" customHeight="1" x14ac:dyDescent="0.25">
      <c r="A10966" s="1">
        <v>2022</v>
      </c>
      <c r="B10966" s="1" t="s">
        <v>13227</v>
      </c>
      <c r="C10966" s="1" t="s">
        <v>1331</v>
      </c>
      <c r="D10966" s="1" t="s">
        <v>13645</v>
      </c>
      <c r="E10966" s="1" t="s">
        <v>1305</v>
      </c>
      <c r="F10966" s="1" t="s">
        <v>1333</v>
      </c>
      <c r="G10966" s="1" t="s">
        <v>103</v>
      </c>
      <c r="H10966" s="1" t="s">
        <v>298</v>
      </c>
      <c r="I10966" s="1">
        <v>1</v>
      </c>
      <c r="J10966" s="1">
        <v>2023</v>
      </c>
      <c r="K10966" s="1">
        <v>76705</v>
      </c>
      <c r="L10966" s="1">
        <v>0</v>
      </c>
      <c r="M10966" s="1">
        <f t="array" ref="M10966">SUMPRODUCT(MAX(ISNUMBER(SEARCH('Class Rules'!$B$6:$B$85,$E10966))*ISNUMBER(SEARCH('Class Rules'!$C$6:$C$85,$F10966))*'Class Rules'!$A$6:$A$85))</f>
        <v>0</v>
      </c>
      <c r="N10966" s="1" t="str">
        <f t="array" ref="N10966">IF($M10966=0,'Class Rules'!$D$3,INDEX('Class Rules'!$D$6:$D$85,MATCH($M10966,'Class Rules'!$A$6:$A$85,0)))</f>
        <v>Passenger LDV</v>
      </c>
      <c r="O10966" s="1" t="str">
        <f t="array" ref="O10966">IF(SUMPRODUCT(MAX(ISNUMBER(SEARCH(Fuel_Rules!$A$6:$A$30,$E10966))*ISNUMBER(SEARCH(Fuel_Rules!$B$6:$B$30,$F10966))*(Fuel_Rules!$A$6:$A$30&lt;&gt;"")))&gt;0,"Plug-in hybrid",IF($G10966="Diesel","Diesel","Gasoline"))</f>
        <v>Gasoline</v>
      </c>
    </row>
    <row r="10967" spans="1:15" ht="15" customHeight="1" x14ac:dyDescent="0.25">
      <c r="A10967" s="1">
        <v>2022</v>
      </c>
      <c r="B10967" s="1" t="s">
        <v>13227</v>
      </c>
      <c r="C10967" s="1" t="s">
        <v>1337</v>
      </c>
      <c r="D10967" s="1" t="s">
        <v>13646</v>
      </c>
      <c r="E10967" s="1" t="s">
        <v>1305</v>
      </c>
      <c r="F10967" s="1" t="s">
        <v>1339</v>
      </c>
      <c r="G10967" s="1" t="s">
        <v>103</v>
      </c>
      <c r="H10967" s="1" t="s">
        <v>298</v>
      </c>
      <c r="I10967" s="1">
        <v>1</v>
      </c>
      <c r="J10967" s="1">
        <v>2023</v>
      </c>
      <c r="K10967" s="1">
        <v>80521</v>
      </c>
      <c r="L10967" s="1">
        <v>0</v>
      </c>
      <c r="M10967" s="1">
        <f t="array" ref="M10967">SUMPRODUCT(MAX(ISNUMBER(SEARCH('Class Rules'!$B$6:$B$85,$E10967))*ISNUMBER(SEARCH('Class Rules'!$C$6:$C$85,$F10967))*'Class Rules'!$A$6:$A$85))</f>
        <v>0</v>
      </c>
      <c r="N10967" s="1" t="str">
        <f t="array" ref="N10967">IF($M10967=0,'Class Rules'!$D$3,INDEX('Class Rules'!$D$6:$D$85,MATCH($M10967,'Class Rules'!$A$6:$A$85,0)))</f>
        <v>Passenger LDV</v>
      </c>
      <c r="O10967" s="1" t="str">
        <f t="array" ref="O10967">IF(SUMPRODUCT(MAX(ISNUMBER(SEARCH(Fuel_Rules!$A$6:$A$30,$E10967))*ISNUMBER(SEARCH(Fuel_Rules!$B$6:$B$30,$F10967))*(Fuel_Rules!$A$6:$A$30&lt;&gt;"")))&gt;0,"Plug-in hybrid",IF($G10967="Diesel","Diesel","Gasoline"))</f>
        <v>Gasoline</v>
      </c>
    </row>
    <row r="10968" spans="1:15" ht="15" customHeight="1" x14ac:dyDescent="0.25">
      <c r="A10968" s="1">
        <v>2022</v>
      </c>
      <c r="B10968" s="1" t="s">
        <v>13227</v>
      </c>
      <c r="C10968" s="1" t="s">
        <v>1355</v>
      </c>
      <c r="D10968" s="1" t="s">
        <v>13647</v>
      </c>
      <c r="E10968" s="1" t="s">
        <v>1305</v>
      </c>
      <c r="F10968" s="1" t="s">
        <v>1357</v>
      </c>
      <c r="G10968" s="1" t="s">
        <v>103</v>
      </c>
      <c r="H10968" s="1" t="s">
        <v>298</v>
      </c>
      <c r="I10968" s="1">
        <v>1</v>
      </c>
      <c r="J10968" s="1">
        <v>2023</v>
      </c>
      <c r="K10968" s="1">
        <v>83583</v>
      </c>
      <c r="L10968" s="1">
        <v>0</v>
      </c>
      <c r="M10968" s="1">
        <f t="array" ref="M10968">SUMPRODUCT(MAX(ISNUMBER(SEARCH('Class Rules'!$B$6:$B$85,$E10968))*ISNUMBER(SEARCH('Class Rules'!$C$6:$C$85,$F10968))*'Class Rules'!$A$6:$A$85))</f>
        <v>0</v>
      </c>
      <c r="N10968" s="1" t="str">
        <f t="array" ref="N10968">IF($M10968=0,'Class Rules'!$D$3,INDEX('Class Rules'!$D$6:$D$85,MATCH($M10968,'Class Rules'!$A$6:$A$85,0)))</f>
        <v>Passenger LDV</v>
      </c>
      <c r="O10968" s="1" t="str">
        <f t="array" ref="O10968">IF(SUMPRODUCT(MAX(ISNUMBER(SEARCH(Fuel_Rules!$A$6:$A$30,$E10968))*ISNUMBER(SEARCH(Fuel_Rules!$B$6:$B$30,$F10968))*(Fuel_Rules!$A$6:$A$30&lt;&gt;"")))&gt;0,"Plug-in hybrid",IF($G10968="Diesel","Diesel","Gasoline"))</f>
        <v>Gasoline</v>
      </c>
    </row>
    <row r="10969" spans="1:15" ht="15" customHeight="1" x14ac:dyDescent="0.25">
      <c r="A10969" s="1">
        <v>2022</v>
      </c>
      <c r="B10969" s="1" t="s">
        <v>13227</v>
      </c>
      <c r="C10969" s="1" t="s">
        <v>1391</v>
      </c>
      <c r="D10969" s="1" t="s">
        <v>13648</v>
      </c>
      <c r="E10969" s="1" t="s">
        <v>1305</v>
      </c>
      <c r="F10969" s="1" t="s">
        <v>1393</v>
      </c>
      <c r="G10969" s="1" t="s">
        <v>103</v>
      </c>
      <c r="H10969" s="1" t="s">
        <v>437</v>
      </c>
      <c r="I10969" s="1">
        <v>1</v>
      </c>
      <c r="J10969" s="1">
        <v>2023</v>
      </c>
      <c r="K10969" s="1">
        <v>103689</v>
      </c>
      <c r="L10969" s="1">
        <v>0</v>
      </c>
      <c r="M10969" s="1">
        <f t="array" ref="M10969">SUMPRODUCT(MAX(ISNUMBER(SEARCH('Class Rules'!$B$6:$B$85,$E10969))*ISNUMBER(SEARCH('Class Rules'!$C$6:$C$85,$F10969))*'Class Rules'!$A$6:$A$85))</f>
        <v>0</v>
      </c>
      <c r="N10969" s="1" t="str">
        <f t="array" ref="N10969">IF($M10969=0,'Class Rules'!$D$3,INDEX('Class Rules'!$D$6:$D$85,MATCH($M10969,'Class Rules'!$A$6:$A$85,0)))</f>
        <v>Passenger LDV</v>
      </c>
      <c r="O10969" s="1" t="str">
        <f t="array" ref="O10969">IF(SUMPRODUCT(MAX(ISNUMBER(SEARCH(Fuel_Rules!$A$6:$A$30,$E10969))*ISNUMBER(SEARCH(Fuel_Rules!$B$6:$B$30,$F10969))*(Fuel_Rules!$A$6:$A$30&lt;&gt;"")))&gt;0,"Plug-in hybrid",IF($G10969="Diesel","Diesel","Gasoline"))</f>
        <v>Gasoline</v>
      </c>
    </row>
    <row r="10970" spans="1:15" ht="15" customHeight="1" x14ac:dyDescent="0.25">
      <c r="A10970" s="1">
        <v>2022</v>
      </c>
      <c r="B10970" s="1" t="s">
        <v>13227</v>
      </c>
      <c r="C10970" s="1" t="s">
        <v>1400</v>
      </c>
      <c r="D10970" s="1" t="s">
        <v>13649</v>
      </c>
      <c r="E10970" s="1" t="s">
        <v>1305</v>
      </c>
      <c r="F10970" s="1" t="s">
        <v>1402</v>
      </c>
      <c r="G10970" s="1" t="s">
        <v>103</v>
      </c>
      <c r="H10970" s="1" t="s">
        <v>437</v>
      </c>
      <c r="I10970" s="1">
        <v>1.6</v>
      </c>
      <c r="J10970" s="1">
        <v>2023</v>
      </c>
      <c r="K10970" s="1">
        <v>113314</v>
      </c>
      <c r="L10970" s="1">
        <v>0</v>
      </c>
      <c r="M10970" s="1">
        <f t="array" ref="M10970">SUMPRODUCT(MAX(ISNUMBER(SEARCH('Class Rules'!$B$6:$B$85,$E10970))*ISNUMBER(SEARCH('Class Rules'!$C$6:$C$85,$F10970))*'Class Rules'!$A$6:$A$85))</f>
        <v>0</v>
      </c>
      <c r="N10970" s="1" t="str">
        <f t="array" ref="N10970">IF($M10970=0,'Class Rules'!$D$3,INDEX('Class Rules'!$D$6:$D$85,MATCH($M10970,'Class Rules'!$A$6:$A$85,0)))</f>
        <v>Passenger LDV</v>
      </c>
      <c r="O10970" s="1" t="str">
        <f t="array" ref="O10970">IF(SUMPRODUCT(MAX(ISNUMBER(SEARCH(Fuel_Rules!$A$6:$A$30,$E10970))*ISNUMBER(SEARCH(Fuel_Rules!$B$6:$B$30,$F10970))*(Fuel_Rules!$A$6:$A$30&lt;&gt;"")))&gt;0,"Plug-in hybrid",IF($G10970="Diesel","Diesel","Gasoline"))</f>
        <v>Gasoline</v>
      </c>
    </row>
    <row r="10971" spans="1:15" ht="15" customHeight="1" x14ac:dyDescent="0.25">
      <c r="A10971" s="1">
        <v>2022</v>
      </c>
      <c r="B10971" s="1" t="s">
        <v>13227</v>
      </c>
      <c r="C10971" s="1" t="s">
        <v>1400</v>
      </c>
      <c r="D10971" s="1" t="s">
        <v>13650</v>
      </c>
      <c r="E10971" s="1" t="s">
        <v>1305</v>
      </c>
      <c r="F10971" s="1" t="s">
        <v>1402</v>
      </c>
      <c r="G10971" s="1" t="s">
        <v>103</v>
      </c>
      <c r="H10971" s="1" t="s">
        <v>437</v>
      </c>
      <c r="I10971" s="1">
        <v>1.6</v>
      </c>
      <c r="J10971" s="1">
        <v>2023</v>
      </c>
      <c r="K10971" s="1">
        <v>107811</v>
      </c>
      <c r="L10971" s="1">
        <v>0</v>
      </c>
      <c r="M10971" s="1">
        <f t="array" ref="M10971">SUMPRODUCT(MAX(ISNUMBER(SEARCH('Class Rules'!$B$6:$B$85,$E10971))*ISNUMBER(SEARCH('Class Rules'!$C$6:$C$85,$F10971))*'Class Rules'!$A$6:$A$85))</f>
        <v>0</v>
      </c>
      <c r="N10971" s="1" t="str">
        <f t="array" ref="N10971">IF($M10971=0,'Class Rules'!$D$3,INDEX('Class Rules'!$D$6:$D$85,MATCH($M10971,'Class Rules'!$A$6:$A$85,0)))</f>
        <v>Passenger LDV</v>
      </c>
      <c r="O10971" s="1" t="str">
        <f t="array" ref="O10971">IF(SUMPRODUCT(MAX(ISNUMBER(SEARCH(Fuel_Rules!$A$6:$A$30,$E10971))*ISNUMBER(SEARCH(Fuel_Rules!$B$6:$B$30,$F10971))*(Fuel_Rules!$A$6:$A$30&lt;&gt;"")))&gt;0,"Plug-in hybrid",IF($G10971="Diesel","Diesel","Gasoline"))</f>
        <v>Gasoline</v>
      </c>
    </row>
    <row r="10972" spans="1:15" ht="15" customHeight="1" x14ac:dyDescent="0.25">
      <c r="A10972" s="1">
        <v>2022</v>
      </c>
      <c r="B10972" s="1" t="s">
        <v>13227</v>
      </c>
      <c r="C10972" s="1" t="s">
        <v>1403</v>
      </c>
      <c r="D10972" s="1" t="s">
        <v>13651</v>
      </c>
      <c r="E10972" s="1" t="s">
        <v>1305</v>
      </c>
      <c r="F10972" s="1" t="s">
        <v>1405</v>
      </c>
      <c r="G10972" s="1" t="s">
        <v>103</v>
      </c>
      <c r="H10972" s="1" t="s">
        <v>298</v>
      </c>
      <c r="I10972" s="1">
        <v>1</v>
      </c>
      <c r="J10972" s="1">
        <v>2023</v>
      </c>
      <c r="K10972" s="1">
        <v>80866</v>
      </c>
      <c r="L10972" s="1">
        <v>0</v>
      </c>
      <c r="M10972" s="1">
        <f t="array" ref="M10972">SUMPRODUCT(MAX(ISNUMBER(SEARCH('Class Rules'!$B$6:$B$85,$E10972))*ISNUMBER(SEARCH('Class Rules'!$C$6:$C$85,$F10972))*'Class Rules'!$A$6:$A$85))</f>
        <v>0</v>
      </c>
      <c r="N10972" s="1" t="str">
        <f t="array" ref="N10972">IF($M10972=0,'Class Rules'!$D$3,INDEX('Class Rules'!$D$6:$D$85,MATCH($M10972,'Class Rules'!$A$6:$A$85,0)))</f>
        <v>Passenger LDV</v>
      </c>
      <c r="O10972" s="1" t="str">
        <f t="array" ref="O10972">IF(SUMPRODUCT(MAX(ISNUMBER(SEARCH(Fuel_Rules!$A$6:$A$30,$E10972))*ISNUMBER(SEARCH(Fuel_Rules!$B$6:$B$30,$F10972))*(Fuel_Rules!$A$6:$A$30&lt;&gt;"")))&gt;0,"Plug-in hybrid",IF($G10972="Diesel","Diesel","Gasoline"))</f>
        <v>Gasoline</v>
      </c>
    </row>
    <row r="10973" spans="1:15" ht="15" customHeight="1" x14ac:dyDescent="0.25">
      <c r="A10973" s="1">
        <v>2022</v>
      </c>
      <c r="B10973" s="1" t="s">
        <v>13227</v>
      </c>
      <c r="C10973" s="1" t="s">
        <v>1409</v>
      </c>
      <c r="D10973" s="1" t="s">
        <v>13652</v>
      </c>
      <c r="E10973" s="1" t="s">
        <v>1305</v>
      </c>
      <c r="F10973" s="1" t="s">
        <v>1411</v>
      </c>
      <c r="G10973" s="1" t="s">
        <v>103</v>
      </c>
      <c r="H10973" s="1" t="s">
        <v>298</v>
      </c>
      <c r="I10973" s="1">
        <v>1</v>
      </c>
      <c r="J10973" s="1">
        <v>2023</v>
      </c>
      <c r="K10973" s="1">
        <v>86812</v>
      </c>
      <c r="L10973" s="1">
        <v>0</v>
      </c>
      <c r="M10973" s="1">
        <f t="array" ref="M10973">SUMPRODUCT(MAX(ISNUMBER(SEARCH('Class Rules'!$B$6:$B$85,$E10973))*ISNUMBER(SEARCH('Class Rules'!$C$6:$C$85,$F10973))*'Class Rules'!$A$6:$A$85))</f>
        <v>0</v>
      </c>
      <c r="N10973" s="1" t="str">
        <f t="array" ref="N10973">IF($M10973=0,'Class Rules'!$D$3,INDEX('Class Rules'!$D$6:$D$85,MATCH($M10973,'Class Rules'!$A$6:$A$85,0)))</f>
        <v>Passenger LDV</v>
      </c>
      <c r="O10973" s="1" t="str">
        <f t="array" ref="O10973">IF(SUMPRODUCT(MAX(ISNUMBER(SEARCH(Fuel_Rules!$A$6:$A$30,$E10973))*ISNUMBER(SEARCH(Fuel_Rules!$B$6:$B$30,$F10973))*(Fuel_Rules!$A$6:$A$30&lt;&gt;"")))&gt;0,"Plug-in hybrid",IF($G10973="Diesel","Diesel","Gasoline"))</f>
        <v>Gasoline</v>
      </c>
    </row>
    <row r="10974" spans="1:15" ht="15" customHeight="1" x14ac:dyDescent="0.25">
      <c r="A10974" s="1">
        <v>2022</v>
      </c>
      <c r="B10974" s="1" t="s">
        <v>13227</v>
      </c>
      <c r="C10974" s="1" t="s">
        <v>1430</v>
      </c>
      <c r="D10974" s="1" t="s">
        <v>13653</v>
      </c>
      <c r="E10974" s="1" t="s">
        <v>1305</v>
      </c>
      <c r="F10974" s="1" t="s">
        <v>1432</v>
      </c>
      <c r="G10974" s="1" t="s">
        <v>103</v>
      </c>
      <c r="H10974" s="1" t="s">
        <v>437</v>
      </c>
      <c r="I10974" s="1">
        <v>1</v>
      </c>
      <c r="J10974" s="1">
        <v>2023</v>
      </c>
      <c r="K10974" s="1">
        <v>127395</v>
      </c>
      <c r="L10974" s="1">
        <v>0</v>
      </c>
      <c r="M10974" s="1">
        <f t="array" ref="M10974">SUMPRODUCT(MAX(ISNUMBER(SEARCH('Class Rules'!$B$6:$B$85,$E10974))*ISNUMBER(SEARCH('Class Rules'!$C$6:$C$85,$F10974))*'Class Rules'!$A$6:$A$85))</f>
        <v>0</v>
      </c>
      <c r="N10974" s="1" t="str">
        <f t="array" ref="N10974">IF($M10974=0,'Class Rules'!$D$3,INDEX('Class Rules'!$D$6:$D$85,MATCH($M10974,'Class Rules'!$A$6:$A$85,0)))</f>
        <v>Passenger LDV</v>
      </c>
      <c r="O10974" s="1" t="str">
        <f t="array" ref="O10974">IF(SUMPRODUCT(MAX(ISNUMBER(SEARCH(Fuel_Rules!$A$6:$A$30,$E10974))*ISNUMBER(SEARCH(Fuel_Rules!$B$6:$B$30,$F10974))*(Fuel_Rules!$A$6:$A$30&lt;&gt;"")))&gt;0,"Plug-in hybrid",IF($G10974="Diesel","Diesel","Gasoline"))</f>
        <v>Gasoline</v>
      </c>
    </row>
    <row r="10975" spans="1:15" ht="15" customHeight="1" x14ac:dyDescent="0.25">
      <c r="A10975" s="1">
        <v>2022</v>
      </c>
      <c r="B10975" s="1" t="s">
        <v>13227</v>
      </c>
      <c r="C10975" s="1" t="s">
        <v>1430</v>
      </c>
      <c r="D10975" s="1" t="s">
        <v>13654</v>
      </c>
      <c r="E10975" s="1" t="s">
        <v>1305</v>
      </c>
      <c r="F10975" s="1" t="s">
        <v>1432</v>
      </c>
      <c r="G10975" s="1" t="s">
        <v>103</v>
      </c>
      <c r="H10975" s="1" t="s">
        <v>437</v>
      </c>
      <c r="I10975" s="1">
        <v>1</v>
      </c>
      <c r="J10975" s="1">
        <v>2023</v>
      </c>
      <c r="K10975" s="1">
        <v>120583</v>
      </c>
      <c r="L10975" s="1">
        <v>0</v>
      </c>
      <c r="M10975" s="1">
        <f t="array" ref="M10975">SUMPRODUCT(MAX(ISNUMBER(SEARCH('Class Rules'!$B$6:$B$85,$E10975))*ISNUMBER(SEARCH('Class Rules'!$C$6:$C$85,$F10975))*'Class Rules'!$A$6:$A$85))</f>
        <v>0</v>
      </c>
      <c r="N10975" s="1" t="str">
        <f t="array" ref="N10975">IF($M10975=0,'Class Rules'!$D$3,INDEX('Class Rules'!$D$6:$D$85,MATCH($M10975,'Class Rules'!$A$6:$A$85,0)))</f>
        <v>Passenger LDV</v>
      </c>
      <c r="O10975" s="1" t="str">
        <f t="array" ref="O10975">IF(SUMPRODUCT(MAX(ISNUMBER(SEARCH(Fuel_Rules!$A$6:$A$30,$E10975))*ISNUMBER(SEARCH(Fuel_Rules!$B$6:$B$30,$F10975))*(Fuel_Rules!$A$6:$A$30&lt;&gt;"")))&gt;0,"Plug-in hybrid",IF($G10975="Diesel","Diesel","Gasoline"))</f>
        <v>Gasoline</v>
      </c>
    </row>
    <row r="10976" spans="1:15" ht="15" customHeight="1" x14ac:dyDescent="0.25">
      <c r="A10976" s="1">
        <v>2022</v>
      </c>
      <c r="B10976" s="1" t="s">
        <v>13227</v>
      </c>
      <c r="C10976" s="1" t="s">
        <v>1433</v>
      </c>
      <c r="D10976" s="1" t="s">
        <v>13655</v>
      </c>
      <c r="E10976" s="1" t="s">
        <v>1305</v>
      </c>
      <c r="F10976" s="1" t="s">
        <v>1435</v>
      </c>
      <c r="G10976" s="1" t="s">
        <v>103</v>
      </c>
      <c r="H10976" s="1" t="s">
        <v>437</v>
      </c>
      <c r="I10976" s="1">
        <v>2</v>
      </c>
      <c r="J10976" s="1">
        <v>2023</v>
      </c>
      <c r="K10976" s="1">
        <v>173358</v>
      </c>
      <c r="L10976" s="1">
        <v>0</v>
      </c>
      <c r="M10976" s="1">
        <f t="array" ref="M10976">SUMPRODUCT(MAX(ISNUMBER(SEARCH('Class Rules'!$B$6:$B$85,$E10976))*ISNUMBER(SEARCH('Class Rules'!$C$6:$C$85,$F10976))*'Class Rules'!$A$6:$A$85))</f>
        <v>0</v>
      </c>
      <c r="N10976" s="1" t="str">
        <f t="array" ref="N10976">IF($M10976=0,'Class Rules'!$D$3,INDEX('Class Rules'!$D$6:$D$85,MATCH($M10976,'Class Rules'!$A$6:$A$85,0)))</f>
        <v>Passenger LDV</v>
      </c>
      <c r="O10976" s="1" t="str">
        <f t="array" ref="O10976">IF(SUMPRODUCT(MAX(ISNUMBER(SEARCH(Fuel_Rules!$A$6:$A$30,$E10976))*ISNUMBER(SEARCH(Fuel_Rules!$B$6:$B$30,$F10976))*(Fuel_Rules!$A$6:$A$30&lt;&gt;"")))&gt;0,"Plug-in hybrid",IF($G10976="Diesel","Diesel","Gasoline"))</f>
        <v>Gasoline</v>
      </c>
    </row>
    <row r="10977" spans="1:15" ht="15" customHeight="1" x14ac:dyDescent="0.25">
      <c r="A10977" s="1">
        <v>2022</v>
      </c>
      <c r="B10977" s="1" t="s">
        <v>13227</v>
      </c>
      <c r="C10977" s="1" t="s">
        <v>1433</v>
      </c>
      <c r="D10977" s="1" t="s">
        <v>13656</v>
      </c>
      <c r="E10977" s="1" t="s">
        <v>1305</v>
      </c>
      <c r="F10977" s="1" t="s">
        <v>1435</v>
      </c>
      <c r="G10977" s="1" t="s">
        <v>103</v>
      </c>
      <c r="H10977" s="1" t="s">
        <v>437</v>
      </c>
      <c r="I10977" s="1">
        <v>2</v>
      </c>
      <c r="J10977" s="1">
        <v>2023</v>
      </c>
      <c r="K10977" s="1">
        <v>160264</v>
      </c>
      <c r="L10977" s="1">
        <v>0</v>
      </c>
      <c r="M10977" s="1">
        <f t="array" ref="M10977">SUMPRODUCT(MAX(ISNUMBER(SEARCH('Class Rules'!$B$6:$B$85,$E10977))*ISNUMBER(SEARCH('Class Rules'!$C$6:$C$85,$F10977))*'Class Rules'!$A$6:$A$85))</f>
        <v>0</v>
      </c>
      <c r="N10977" s="1" t="str">
        <f t="array" ref="N10977">IF($M10977=0,'Class Rules'!$D$3,INDEX('Class Rules'!$D$6:$D$85,MATCH($M10977,'Class Rules'!$A$6:$A$85,0)))</f>
        <v>Passenger LDV</v>
      </c>
      <c r="O10977" s="1" t="str">
        <f t="array" ref="O10977">IF(SUMPRODUCT(MAX(ISNUMBER(SEARCH(Fuel_Rules!$A$6:$A$30,$E10977))*ISNUMBER(SEARCH(Fuel_Rules!$B$6:$B$30,$F10977))*(Fuel_Rules!$A$6:$A$30&lt;&gt;"")))&gt;0,"Plug-in hybrid",IF($G10977="Diesel","Diesel","Gasoline"))</f>
        <v>Gasoline</v>
      </c>
    </row>
    <row r="10978" spans="1:15" ht="15" customHeight="1" x14ac:dyDescent="0.25">
      <c r="A10978" s="1">
        <v>2022</v>
      </c>
      <c r="B10978" s="1" t="s">
        <v>13227</v>
      </c>
      <c r="C10978" s="1" t="s">
        <v>1436</v>
      </c>
      <c r="D10978" s="1" t="s">
        <v>13657</v>
      </c>
      <c r="E10978" s="1" t="s">
        <v>1305</v>
      </c>
      <c r="F10978" s="1" t="s">
        <v>1438</v>
      </c>
      <c r="G10978" s="1" t="s">
        <v>103</v>
      </c>
      <c r="H10978" s="1" t="s">
        <v>437</v>
      </c>
      <c r="I10978" s="1">
        <v>1</v>
      </c>
      <c r="J10978" s="1">
        <v>2023</v>
      </c>
      <c r="K10978" s="1">
        <v>153258</v>
      </c>
      <c r="L10978" s="1">
        <v>0</v>
      </c>
      <c r="M10978" s="1">
        <f t="array" ref="M10978">SUMPRODUCT(MAX(ISNUMBER(SEARCH('Class Rules'!$B$6:$B$85,$E10978))*ISNUMBER(SEARCH('Class Rules'!$C$6:$C$85,$F10978))*'Class Rules'!$A$6:$A$85))</f>
        <v>0</v>
      </c>
      <c r="N10978" s="1" t="str">
        <f t="array" ref="N10978">IF($M10978=0,'Class Rules'!$D$3,INDEX('Class Rules'!$D$6:$D$85,MATCH($M10978,'Class Rules'!$A$6:$A$85,0)))</f>
        <v>Passenger LDV</v>
      </c>
      <c r="O10978" s="1" t="str">
        <f t="array" ref="O10978">IF(SUMPRODUCT(MAX(ISNUMBER(SEARCH(Fuel_Rules!$A$6:$A$30,$E10978))*ISNUMBER(SEARCH(Fuel_Rules!$B$6:$B$30,$F10978))*(Fuel_Rules!$A$6:$A$30&lt;&gt;"")))&gt;0,"Plug-in hybrid",IF($G10978="Diesel","Diesel","Gasoline"))</f>
        <v>Gasoline</v>
      </c>
    </row>
    <row r="10979" spans="1:15" ht="15" customHeight="1" x14ac:dyDescent="0.25">
      <c r="A10979" s="1">
        <v>2022</v>
      </c>
      <c r="B10979" s="1" t="s">
        <v>13227</v>
      </c>
      <c r="C10979" s="1" t="s">
        <v>1436</v>
      </c>
      <c r="D10979" s="1" t="s">
        <v>13658</v>
      </c>
      <c r="E10979" s="1" t="s">
        <v>1305</v>
      </c>
      <c r="F10979" s="1" t="s">
        <v>1438</v>
      </c>
      <c r="G10979" s="1" t="s">
        <v>103</v>
      </c>
      <c r="H10979" s="1" t="s">
        <v>437</v>
      </c>
      <c r="I10979" s="1">
        <v>1</v>
      </c>
      <c r="J10979" s="1">
        <v>2023</v>
      </c>
      <c r="K10979" s="1">
        <v>147820</v>
      </c>
      <c r="L10979" s="1">
        <v>0</v>
      </c>
      <c r="M10979" s="1">
        <f t="array" ref="M10979">SUMPRODUCT(MAX(ISNUMBER(SEARCH('Class Rules'!$B$6:$B$85,$E10979))*ISNUMBER(SEARCH('Class Rules'!$C$6:$C$85,$F10979))*'Class Rules'!$A$6:$A$85))</f>
        <v>0</v>
      </c>
      <c r="N10979" s="1" t="str">
        <f t="array" ref="N10979">IF($M10979=0,'Class Rules'!$D$3,INDEX('Class Rules'!$D$6:$D$85,MATCH($M10979,'Class Rules'!$A$6:$A$85,0)))</f>
        <v>Passenger LDV</v>
      </c>
      <c r="O10979" s="1" t="str">
        <f t="array" ref="O10979">IF(SUMPRODUCT(MAX(ISNUMBER(SEARCH(Fuel_Rules!$A$6:$A$30,$E10979))*ISNUMBER(SEARCH(Fuel_Rules!$B$6:$B$30,$F10979))*(Fuel_Rules!$A$6:$A$30&lt;&gt;"")))&gt;0,"Plug-in hybrid",IF($G10979="Diesel","Diesel","Gasoline"))</f>
        <v>Gasoline</v>
      </c>
    </row>
    <row r="10980" spans="1:15" ht="15" customHeight="1" x14ac:dyDescent="0.25">
      <c r="A10980" s="1">
        <v>2022</v>
      </c>
      <c r="B10980" s="1" t="s">
        <v>13227</v>
      </c>
      <c r="C10980" s="1" t="s">
        <v>1439</v>
      </c>
      <c r="D10980" s="1" t="s">
        <v>13659</v>
      </c>
      <c r="E10980" s="1" t="s">
        <v>1305</v>
      </c>
      <c r="F10980" s="1" t="s">
        <v>1441</v>
      </c>
      <c r="G10980" s="1" t="s">
        <v>103</v>
      </c>
      <c r="H10980" s="1" t="s">
        <v>437</v>
      </c>
      <c r="I10980" s="1">
        <v>1</v>
      </c>
      <c r="J10980" s="1">
        <v>2023</v>
      </c>
      <c r="K10980" s="1">
        <v>138569</v>
      </c>
      <c r="L10980" s="1">
        <v>0</v>
      </c>
      <c r="M10980" s="1">
        <f t="array" ref="M10980">SUMPRODUCT(MAX(ISNUMBER(SEARCH('Class Rules'!$B$6:$B$85,$E10980))*ISNUMBER(SEARCH('Class Rules'!$C$6:$C$85,$F10980))*'Class Rules'!$A$6:$A$85))</f>
        <v>0</v>
      </c>
      <c r="N10980" s="1" t="str">
        <f t="array" ref="N10980">IF($M10980=0,'Class Rules'!$D$3,INDEX('Class Rules'!$D$6:$D$85,MATCH($M10980,'Class Rules'!$A$6:$A$85,0)))</f>
        <v>Passenger LDV</v>
      </c>
      <c r="O10980" s="1" t="str">
        <f t="array" ref="O10980">IF(SUMPRODUCT(MAX(ISNUMBER(SEARCH(Fuel_Rules!$A$6:$A$30,$E10980))*ISNUMBER(SEARCH(Fuel_Rules!$B$6:$B$30,$F10980))*(Fuel_Rules!$A$6:$A$30&lt;&gt;"")))&gt;0,"Plug-in hybrid",IF($G10980="Diesel","Diesel","Gasoline"))</f>
        <v>Gasoline</v>
      </c>
    </row>
    <row r="10981" spans="1:15" ht="15" customHeight="1" x14ac:dyDescent="0.25">
      <c r="A10981" s="1">
        <v>2022</v>
      </c>
      <c r="B10981" s="1" t="s">
        <v>13227</v>
      </c>
      <c r="C10981" s="1" t="s">
        <v>1439</v>
      </c>
      <c r="D10981" s="1" t="s">
        <v>13660</v>
      </c>
      <c r="E10981" s="1" t="s">
        <v>1305</v>
      </c>
      <c r="F10981" s="1" t="s">
        <v>1441</v>
      </c>
      <c r="G10981" s="1" t="s">
        <v>103</v>
      </c>
      <c r="H10981" s="1" t="s">
        <v>437</v>
      </c>
      <c r="I10981" s="1">
        <v>1</v>
      </c>
      <c r="J10981" s="1">
        <v>2023</v>
      </c>
      <c r="K10981" s="1">
        <v>129828</v>
      </c>
      <c r="L10981" s="1">
        <v>0</v>
      </c>
      <c r="M10981" s="1">
        <f t="array" ref="M10981">SUMPRODUCT(MAX(ISNUMBER(SEARCH('Class Rules'!$B$6:$B$85,$E10981))*ISNUMBER(SEARCH('Class Rules'!$C$6:$C$85,$F10981))*'Class Rules'!$A$6:$A$85))</f>
        <v>0</v>
      </c>
      <c r="N10981" s="1" t="str">
        <f t="array" ref="N10981">IF($M10981=0,'Class Rules'!$D$3,INDEX('Class Rules'!$D$6:$D$85,MATCH($M10981,'Class Rules'!$A$6:$A$85,0)))</f>
        <v>Passenger LDV</v>
      </c>
      <c r="O10981" s="1" t="str">
        <f t="array" ref="O10981">IF(SUMPRODUCT(MAX(ISNUMBER(SEARCH(Fuel_Rules!$A$6:$A$30,$E10981))*ISNUMBER(SEARCH(Fuel_Rules!$B$6:$B$30,$F10981))*(Fuel_Rules!$A$6:$A$30&lt;&gt;"")))&gt;0,"Plug-in hybrid",IF($G10981="Diesel","Diesel","Gasoline"))</f>
        <v>Gasoline</v>
      </c>
    </row>
    <row r="10982" spans="1:15" ht="15" customHeight="1" x14ac:dyDescent="0.25">
      <c r="A10982" s="1">
        <v>2022</v>
      </c>
      <c r="B10982" s="1" t="s">
        <v>13227</v>
      </c>
      <c r="C10982" s="1" t="s">
        <v>1442</v>
      </c>
      <c r="D10982" s="1" t="s">
        <v>13661</v>
      </c>
      <c r="E10982" s="1" t="s">
        <v>1305</v>
      </c>
      <c r="F10982" s="1" t="s">
        <v>1444</v>
      </c>
      <c r="G10982" s="1" t="s">
        <v>103</v>
      </c>
      <c r="H10982" s="1" t="s">
        <v>298</v>
      </c>
      <c r="I10982" s="1">
        <v>1</v>
      </c>
      <c r="J10982" s="1">
        <v>2023</v>
      </c>
      <c r="K10982" s="1">
        <v>94603</v>
      </c>
      <c r="L10982" s="1">
        <v>0</v>
      </c>
      <c r="M10982" s="1">
        <f t="array" ref="M10982">SUMPRODUCT(MAX(ISNUMBER(SEARCH('Class Rules'!$B$6:$B$85,$E10982))*ISNUMBER(SEARCH('Class Rules'!$C$6:$C$85,$F10982))*'Class Rules'!$A$6:$A$85))</f>
        <v>0</v>
      </c>
      <c r="N10982" s="1" t="str">
        <f t="array" ref="N10982">IF($M10982=0,'Class Rules'!$D$3,INDEX('Class Rules'!$D$6:$D$85,MATCH($M10982,'Class Rules'!$A$6:$A$85,0)))</f>
        <v>Passenger LDV</v>
      </c>
      <c r="O10982" s="1" t="str">
        <f t="array" ref="O10982">IF(SUMPRODUCT(MAX(ISNUMBER(SEARCH(Fuel_Rules!$A$6:$A$30,$E10982))*ISNUMBER(SEARCH(Fuel_Rules!$B$6:$B$30,$F10982))*(Fuel_Rules!$A$6:$A$30&lt;&gt;"")))&gt;0,"Plug-in hybrid",IF($G10982="Diesel","Diesel","Gasoline"))</f>
        <v>Gasoline</v>
      </c>
    </row>
    <row r="10983" spans="1:15" ht="15" customHeight="1" x14ac:dyDescent="0.25">
      <c r="A10983" s="1">
        <v>2022</v>
      </c>
      <c r="B10983" s="1" t="s">
        <v>13227</v>
      </c>
      <c r="C10983" s="1" t="s">
        <v>1445</v>
      </c>
      <c r="D10983" s="1" t="s">
        <v>13662</v>
      </c>
      <c r="E10983" s="1" t="s">
        <v>1305</v>
      </c>
      <c r="F10983" s="1" t="s">
        <v>1447</v>
      </c>
      <c r="G10983" s="1" t="s">
        <v>103</v>
      </c>
      <c r="H10983" s="1" t="s">
        <v>437</v>
      </c>
      <c r="I10983" s="1">
        <v>1</v>
      </c>
      <c r="J10983" s="1">
        <v>2023</v>
      </c>
      <c r="K10983" s="1">
        <v>125365</v>
      </c>
      <c r="L10983" s="1">
        <v>0</v>
      </c>
      <c r="M10983" s="1">
        <f t="array" ref="M10983">SUMPRODUCT(MAX(ISNUMBER(SEARCH('Class Rules'!$B$6:$B$85,$E10983))*ISNUMBER(SEARCH('Class Rules'!$C$6:$C$85,$F10983))*'Class Rules'!$A$6:$A$85))</f>
        <v>0</v>
      </c>
      <c r="N10983" s="1" t="str">
        <f t="array" ref="N10983">IF($M10983=0,'Class Rules'!$D$3,INDEX('Class Rules'!$D$6:$D$85,MATCH($M10983,'Class Rules'!$A$6:$A$85,0)))</f>
        <v>Passenger LDV</v>
      </c>
      <c r="O10983" s="1" t="str">
        <f t="array" ref="O10983">IF(SUMPRODUCT(MAX(ISNUMBER(SEARCH(Fuel_Rules!$A$6:$A$30,$E10983))*ISNUMBER(SEARCH(Fuel_Rules!$B$6:$B$30,$F10983))*(Fuel_Rules!$A$6:$A$30&lt;&gt;"")))&gt;0,"Plug-in hybrid",IF($G10983="Diesel","Diesel","Gasoline"))</f>
        <v>Gasoline</v>
      </c>
    </row>
    <row r="10984" spans="1:15" ht="15" customHeight="1" x14ac:dyDescent="0.25">
      <c r="A10984" s="1">
        <v>2022</v>
      </c>
      <c r="B10984" s="1" t="s">
        <v>13227</v>
      </c>
      <c r="C10984" s="1" t="s">
        <v>1445</v>
      </c>
      <c r="D10984" s="1" t="s">
        <v>13663</v>
      </c>
      <c r="E10984" s="1" t="s">
        <v>1305</v>
      </c>
      <c r="F10984" s="1" t="s">
        <v>1447</v>
      </c>
      <c r="G10984" s="1" t="s">
        <v>103</v>
      </c>
      <c r="H10984" s="1" t="s">
        <v>437</v>
      </c>
      <c r="I10984" s="1">
        <v>1</v>
      </c>
      <c r="J10984" s="1">
        <v>2023</v>
      </c>
      <c r="K10984" s="1">
        <v>117795</v>
      </c>
      <c r="L10984" s="1">
        <v>0</v>
      </c>
      <c r="M10984" s="1">
        <f t="array" ref="M10984">SUMPRODUCT(MAX(ISNUMBER(SEARCH('Class Rules'!$B$6:$B$85,$E10984))*ISNUMBER(SEARCH('Class Rules'!$C$6:$C$85,$F10984))*'Class Rules'!$A$6:$A$85))</f>
        <v>0</v>
      </c>
      <c r="N10984" s="1" t="str">
        <f t="array" ref="N10984">IF($M10984=0,'Class Rules'!$D$3,INDEX('Class Rules'!$D$6:$D$85,MATCH($M10984,'Class Rules'!$A$6:$A$85,0)))</f>
        <v>Passenger LDV</v>
      </c>
      <c r="O10984" s="1" t="str">
        <f t="array" ref="O10984">IF(SUMPRODUCT(MAX(ISNUMBER(SEARCH(Fuel_Rules!$A$6:$A$30,$E10984))*ISNUMBER(SEARCH(Fuel_Rules!$B$6:$B$30,$F10984))*(Fuel_Rules!$A$6:$A$30&lt;&gt;"")))&gt;0,"Plug-in hybrid",IF($G10984="Diesel","Diesel","Gasoline"))</f>
        <v>Gasoline</v>
      </c>
    </row>
    <row r="10985" spans="1:15" ht="15" customHeight="1" x14ac:dyDescent="0.25">
      <c r="A10985" s="1">
        <v>2022</v>
      </c>
      <c r="B10985" s="1" t="s">
        <v>13227</v>
      </c>
      <c r="C10985" s="1" t="s">
        <v>1448</v>
      </c>
      <c r="D10985" s="1" t="s">
        <v>13664</v>
      </c>
      <c r="E10985" s="1" t="s">
        <v>1305</v>
      </c>
      <c r="F10985" s="1" t="s">
        <v>1450</v>
      </c>
      <c r="G10985" s="1" t="s">
        <v>103</v>
      </c>
      <c r="H10985" s="1" t="s">
        <v>437</v>
      </c>
      <c r="I10985" s="1">
        <v>1</v>
      </c>
      <c r="J10985" s="1">
        <v>2023</v>
      </c>
      <c r="K10985" s="1">
        <v>115822</v>
      </c>
      <c r="L10985" s="1">
        <v>0</v>
      </c>
      <c r="M10985" s="1">
        <f t="array" ref="M10985">SUMPRODUCT(MAX(ISNUMBER(SEARCH('Class Rules'!$B$6:$B$85,$E10985))*ISNUMBER(SEARCH('Class Rules'!$C$6:$C$85,$F10985))*'Class Rules'!$A$6:$A$85))</f>
        <v>0</v>
      </c>
      <c r="N10985" s="1" t="str">
        <f t="array" ref="N10985">IF($M10985=0,'Class Rules'!$D$3,INDEX('Class Rules'!$D$6:$D$85,MATCH($M10985,'Class Rules'!$A$6:$A$85,0)))</f>
        <v>Passenger LDV</v>
      </c>
      <c r="O10985" s="1" t="str">
        <f t="array" ref="O10985">IF(SUMPRODUCT(MAX(ISNUMBER(SEARCH(Fuel_Rules!$A$6:$A$30,$E10985))*ISNUMBER(SEARCH(Fuel_Rules!$B$6:$B$30,$F10985))*(Fuel_Rules!$A$6:$A$30&lt;&gt;"")))&gt;0,"Plug-in hybrid",IF($G10985="Diesel","Diesel","Gasoline"))</f>
        <v>Gasoline</v>
      </c>
    </row>
    <row r="10986" spans="1:15" ht="15" customHeight="1" x14ac:dyDescent="0.25">
      <c r="A10986" s="1">
        <v>2022</v>
      </c>
      <c r="B10986" s="1" t="s">
        <v>13227</v>
      </c>
      <c r="C10986" s="1" t="s">
        <v>1448</v>
      </c>
      <c r="D10986" s="1" t="s">
        <v>13665</v>
      </c>
      <c r="E10986" s="1" t="s">
        <v>1305</v>
      </c>
      <c r="F10986" s="1" t="s">
        <v>1450</v>
      </c>
      <c r="G10986" s="1" t="s">
        <v>103</v>
      </c>
      <c r="H10986" s="1" t="s">
        <v>437</v>
      </c>
      <c r="I10986" s="1">
        <v>1</v>
      </c>
      <c r="J10986" s="1">
        <v>2023</v>
      </c>
      <c r="K10986" s="1">
        <v>109075</v>
      </c>
      <c r="L10986" s="1">
        <v>0</v>
      </c>
      <c r="M10986" s="1">
        <f t="array" ref="M10986">SUMPRODUCT(MAX(ISNUMBER(SEARCH('Class Rules'!$B$6:$B$85,$E10986))*ISNUMBER(SEARCH('Class Rules'!$C$6:$C$85,$F10986))*'Class Rules'!$A$6:$A$85))</f>
        <v>0</v>
      </c>
      <c r="N10986" s="1" t="str">
        <f t="array" ref="N10986">IF($M10986=0,'Class Rules'!$D$3,INDEX('Class Rules'!$D$6:$D$85,MATCH($M10986,'Class Rules'!$A$6:$A$85,0)))</f>
        <v>Passenger LDV</v>
      </c>
      <c r="O10986" s="1" t="str">
        <f t="array" ref="O10986">IF(SUMPRODUCT(MAX(ISNUMBER(SEARCH(Fuel_Rules!$A$6:$A$30,$E10986))*ISNUMBER(SEARCH(Fuel_Rules!$B$6:$B$30,$F10986))*(Fuel_Rules!$A$6:$A$30&lt;&gt;"")))&gt;0,"Plug-in hybrid",IF($G10986="Diesel","Diesel","Gasoline"))</f>
        <v>Gasoline</v>
      </c>
    </row>
    <row r="10987" spans="1:15" ht="15" customHeight="1" x14ac:dyDescent="0.25">
      <c r="A10987" s="1">
        <v>2022</v>
      </c>
      <c r="B10987" s="1" t="s">
        <v>13227</v>
      </c>
      <c r="C10987" s="1" t="s">
        <v>1451</v>
      </c>
      <c r="D10987" s="1" t="s">
        <v>13666</v>
      </c>
      <c r="E10987" s="1" t="s">
        <v>1305</v>
      </c>
      <c r="F10987" s="1" t="s">
        <v>1453</v>
      </c>
      <c r="G10987" s="1" t="s">
        <v>103</v>
      </c>
      <c r="H10987" s="1" t="s">
        <v>298</v>
      </c>
      <c r="I10987" s="1">
        <v>1</v>
      </c>
      <c r="J10987" s="1">
        <v>2023</v>
      </c>
      <c r="K10987" s="1">
        <v>100621</v>
      </c>
      <c r="L10987" s="1">
        <v>0</v>
      </c>
      <c r="M10987" s="1">
        <f t="array" ref="M10987">SUMPRODUCT(MAX(ISNUMBER(SEARCH('Class Rules'!$B$6:$B$85,$E10987))*ISNUMBER(SEARCH('Class Rules'!$C$6:$C$85,$F10987))*'Class Rules'!$A$6:$A$85))</f>
        <v>0</v>
      </c>
      <c r="N10987" s="1" t="str">
        <f t="array" ref="N10987">IF($M10987=0,'Class Rules'!$D$3,INDEX('Class Rules'!$D$6:$D$85,MATCH($M10987,'Class Rules'!$A$6:$A$85,0)))</f>
        <v>Passenger LDV</v>
      </c>
      <c r="O10987" s="1" t="str">
        <f t="array" ref="O10987">IF(SUMPRODUCT(MAX(ISNUMBER(SEARCH(Fuel_Rules!$A$6:$A$30,$E10987))*ISNUMBER(SEARCH(Fuel_Rules!$B$6:$B$30,$F10987))*(Fuel_Rules!$A$6:$A$30&lt;&gt;"")))&gt;0,"Plug-in hybrid",IF($G10987="Diesel","Diesel","Gasoline"))</f>
        <v>Gasoline</v>
      </c>
    </row>
    <row r="10988" spans="1:15" ht="15" customHeight="1" x14ac:dyDescent="0.25">
      <c r="A10988" s="1">
        <v>2022</v>
      </c>
      <c r="B10988" s="1" t="s">
        <v>13227</v>
      </c>
      <c r="C10988" s="1" t="s">
        <v>1454</v>
      </c>
      <c r="D10988" s="1" t="s">
        <v>13667</v>
      </c>
      <c r="E10988" s="1" t="s">
        <v>1305</v>
      </c>
      <c r="F10988" s="1" t="s">
        <v>1456</v>
      </c>
      <c r="G10988" s="1" t="s">
        <v>103</v>
      </c>
      <c r="H10988" s="1" t="s">
        <v>437</v>
      </c>
      <c r="I10988" s="1">
        <v>1</v>
      </c>
      <c r="J10988" s="1">
        <v>2023</v>
      </c>
      <c r="K10988" s="1">
        <v>118363</v>
      </c>
      <c r="L10988" s="1">
        <v>0</v>
      </c>
      <c r="M10988" s="1">
        <f t="array" ref="M10988">SUMPRODUCT(MAX(ISNUMBER(SEARCH('Class Rules'!$B$6:$B$85,$E10988))*ISNUMBER(SEARCH('Class Rules'!$C$6:$C$85,$F10988))*'Class Rules'!$A$6:$A$85))</f>
        <v>0</v>
      </c>
      <c r="N10988" s="1" t="str">
        <f t="array" ref="N10988">IF($M10988=0,'Class Rules'!$D$3,INDEX('Class Rules'!$D$6:$D$85,MATCH($M10988,'Class Rules'!$A$6:$A$85,0)))</f>
        <v>Passenger LDV</v>
      </c>
      <c r="O10988" s="1" t="str">
        <f t="array" ref="O10988">IF(SUMPRODUCT(MAX(ISNUMBER(SEARCH(Fuel_Rules!$A$6:$A$30,$E10988))*ISNUMBER(SEARCH(Fuel_Rules!$B$6:$B$30,$F10988))*(Fuel_Rules!$A$6:$A$30&lt;&gt;"")))&gt;0,"Plug-in hybrid",IF($G10988="Diesel","Diesel","Gasoline"))</f>
        <v>Gasoline</v>
      </c>
    </row>
    <row r="10989" spans="1:15" ht="15" customHeight="1" x14ac:dyDescent="0.25">
      <c r="A10989" s="1">
        <v>2022</v>
      </c>
      <c r="B10989" s="1" t="s">
        <v>13227</v>
      </c>
      <c r="C10989" s="1" t="s">
        <v>1454</v>
      </c>
      <c r="D10989" s="1" t="s">
        <v>13668</v>
      </c>
      <c r="E10989" s="1" t="s">
        <v>1305</v>
      </c>
      <c r="F10989" s="1" t="s">
        <v>1456</v>
      </c>
      <c r="G10989" s="1" t="s">
        <v>103</v>
      </c>
      <c r="H10989" s="1" t="s">
        <v>437</v>
      </c>
      <c r="I10989" s="1">
        <v>1</v>
      </c>
      <c r="J10989" s="1">
        <v>2023</v>
      </c>
      <c r="K10989" s="1">
        <v>102011</v>
      </c>
      <c r="L10989" s="1">
        <v>0</v>
      </c>
      <c r="M10989" s="1">
        <f t="array" ref="M10989">SUMPRODUCT(MAX(ISNUMBER(SEARCH('Class Rules'!$B$6:$B$85,$E10989))*ISNUMBER(SEARCH('Class Rules'!$C$6:$C$85,$F10989))*'Class Rules'!$A$6:$A$85))</f>
        <v>0</v>
      </c>
      <c r="N10989" s="1" t="str">
        <f t="array" ref="N10989">IF($M10989=0,'Class Rules'!$D$3,INDEX('Class Rules'!$D$6:$D$85,MATCH($M10989,'Class Rules'!$A$6:$A$85,0)))</f>
        <v>Passenger LDV</v>
      </c>
      <c r="O10989" s="1" t="str">
        <f t="array" ref="O10989">IF(SUMPRODUCT(MAX(ISNUMBER(SEARCH(Fuel_Rules!$A$6:$A$30,$E10989))*ISNUMBER(SEARCH(Fuel_Rules!$B$6:$B$30,$F10989))*(Fuel_Rules!$A$6:$A$30&lt;&gt;"")))&gt;0,"Plug-in hybrid",IF($G10989="Diesel","Diesel","Gasoline"))</f>
        <v>Gasoline</v>
      </c>
    </row>
    <row r="10990" spans="1:15" ht="15" customHeight="1" x14ac:dyDescent="0.25">
      <c r="A10990" s="1">
        <v>2022</v>
      </c>
      <c r="B10990" s="1" t="s">
        <v>13227</v>
      </c>
      <c r="C10990" s="1" t="s">
        <v>1457</v>
      </c>
      <c r="D10990" s="1" t="s">
        <v>13669</v>
      </c>
      <c r="E10990" s="1" t="s">
        <v>1305</v>
      </c>
      <c r="F10990" s="1" t="s">
        <v>1459</v>
      </c>
      <c r="G10990" s="1" t="s">
        <v>103</v>
      </c>
      <c r="H10990" s="1" t="s">
        <v>437</v>
      </c>
      <c r="I10990" s="1">
        <v>1</v>
      </c>
      <c r="J10990" s="1">
        <v>2023</v>
      </c>
      <c r="K10990" s="1">
        <v>109628</v>
      </c>
      <c r="L10990" s="1">
        <v>0</v>
      </c>
      <c r="M10990" s="1">
        <f t="array" ref="M10990">SUMPRODUCT(MAX(ISNUMBER(SEARCH('Class Rules'!$B$6:$B$85,$E10990))*ISNUMBER(SEARCH('Class Rules'!$C$6:$C$85,$F10990))*'Class Rules'!$A$6:$A$85))</f>
        <v>0</v>
      </c>
      <c r="N10990" s="1" t="str">
        <f t="array" ref="N10990">IF($M10990=0,'Class Rules'!$D$3,INDEX('Class Rules'!$D$6:$D$85,MATCH($M10990,'Class Rules'!$A$6:$A$85,0)))</f>
        <v>Passenger LDV</v>
      </c>
      <c r="O10990" s="1" t="str">
        <f t="array" ref="O10990">IF(SUMPRODUCT(MAX(ISNUMBER(SEARCH(Fuel_Rules!$A$6:$A$30,$E10990))*ISNUMBER(SEARCH(Fuel_Rules!$B$6:$B$30,$F10990))*(Fuel_Rules!$A$6:$A$30&lt;&gt;"")))&gt;0,"Plug-in hybrid",IF($G10990="Diesel","Diesel","Gasoline"))</f>
        <v>Gasoline</v>
      </c>
    </row>
    <row r="10991" spans="1:15" ht="15" customHeight="1" x14ac:dyDescent="0.25">
      <c r="A10991" s="1">
        <v>2022</v>
      </c>
      <c r="B10991" s="1" t="s">
        <v>13227</v>
      </c>
      <c r="C10991" s="1" t="s">
        <v>1457</v>
      </c>
      <c r="D10991" s="1" t="s">
        <v>13670</v>
      </c>
      <c r="E10991" s="1" t="s">
        <v>1305</v>
      </c>
      <c r="F10991" s="1" t="s">
        <v>1459</v>
      </c>
      <c r="G10991" s="1" t="s">
        <v>103</v>
      </c>
      <c r="H10991" s="1" t="s">
        <v>437</v>
      </c>
      <c r="I10991" s="1">
        <v>1</v>
      </c>
      <c r="J10991" s="1">
        <v>2023</v>
      </c>
      <c r="K10991" s="1">
        <v>99866</v>
      </c>
      <c r="L10991" s="1">
        <v>0</v>
      </c>
      <c r="M10991" s="1">
        <f t="array" ref="M10991">SUMPRODUCT(MAX(ISNUMBER(SEARCH('Class Rules'!$B$6:$B$85,$E10991))*ISNUMBER(SEARCH('Class Rules'!$C$6:$C$85,$F10991))*'Class Rules'!$A$6:$A$85))</f>
        <v>0</v>
      </c>
      <c r="N10991" s="1" t="str">
        <f t="array" ref="N10991">IF($M10991=0,'Class Rules'!$D$3,INDEX('Class Rules'!$D$6:$D$85,MATCH($M10991,'Class Rules'!$A$6:$A$85,0)))</f>
        <v>Passenger LDV</v>
      </c>
      <c r="O10991" s="1" t="str">
        <f t="array" ref="O10991">IF(SUMPRODUCT(MAX(ISNUMBER(SEARCH(Fuel_Rules!$A$6:$A$30,$E10991))*ISNUMBER(SEARCH(Fuel_Rules!$B$6:$B$30,$F10991))*(Fuel_Rules!$A$6:$A$30&lt;&gt;"")))&gt;0,"Plug-in hybrid",IF($G10991="Diesel","Diesel","Gasoline"))</f>
        <v>Gasoline</v>
      </c>
    </row>
    <row r="10992" spans="1:15" ht="15" customHeight="1" x14ac:dyDescent="0.25">
      <c r="A10992" s="1">
        <v>2022</v>
      </c>
      <c r="B10992" s="1" t="s">
        <v>13227</v>
      </c>
      <c r="C10992" s="1" t="s">
        <v>6366</v>
      </c>
      <c r="D10992" s="1" t="s">
        <v>13671</v>
      </c>
      <c r="E10992" s="1" t="s">
        <v>1305</v>
      </c>
      <c r="F10992" s="1" t="s">
        <v>6368</v>
      </c>
      <c r="G10992" s="1" t="s">
        <v>103</v>
      </c>
      <c r="H10992" s="1" t="s">
        <v>437</v>
      </c>
      <c r="I10992" s="1">
        <v>1</v>
      </c>
      <c r="J10992" s="1">
        <v>2023</v>
      </c>
      <c r="K10992" s="1">
        <v>94969</v>
      </c>
      <c r="L10992" s="1">
        <v>0</v>
      </c>
      <c r="M10992" s="1">
        <f t="array" ref="M10992">SUMPRODUCT(MAX(ISNUMBER(SEARCH('Class Rules'!$B$6:$B$85,$E10992))*ISNUMBER(SEARCH('Class Rules'!$C$6:$C$85,$F10992))*'Class Rules'!$A$6:$A$85))</f>
        <v>0</v>
      </c>
      <c r="N10992" s="1" t="str">
        <f t="array" ref="N10992">IF($M10992=0,'Class Rules'!$D$3,INDEX('Class Rules'!$D$6:$D$85,MATCH($M10992,'Class Rules'!$A$6:$A$85,0)))</f>
        <v>Passenger LDV</v>
      </c>
      <c r="O10992" s="1" t="str">
        <f t="array" ref="O10992">IF(SUMPRODUCT(MAX(ISNUMBER(SEARCH(Fuel_Rules!$A$6:$A$30,$E10992))*ISNUMBER(SEARCH(Fuel_Rules!$B$6:$B$30,$F10992))*(Fuel_Rules!$A$6:$A$30&lt;&gt;"")))&gt;0,"Plug-in hybrid",IF($G10992="Diesel","Diesel","Gasoline"))</f>
        <v>Gasoline</v>
      </c>
    </row>
    <row r="10993" spans="1:15" ht="15" customHeight="1" x14ac:dyDescent="0.25">
      <c r="A10993" s="1">
        <v>2022</v>
      </c>
      <c r="B10993" s="1" t="s">
        <v>13227</v>
      </c>
      <c r="C10993" s="1" t="s">
        <v>6369</v>
      </c>
      <c r="D10993" s="1" t="s">
        <v>13672</v>
      </c>
      <c r="E10993" s="1" t="s">
        <v>1305</v>
      </c>
      <c r="F10993" s="1" t="s">
        <v>6371</v>
      </c>
      <c r="G10993" s="1" t="s">
        <v>103</v>
      </c>
      <c r="H10993" s="1" t="s">
        <v>437</v>
      </c>
      <c r="I10993" s="1">
        <v>1</v>
      </c>
      <c r="J10993" s="1">
        <v>2023</v>
      </c>
      <c r="K10993" s="1">
        <v>99172</v>
      </c>
      <c r="L10993" s="1">
        <v>0</v>
      </c>
      <c r="M10993" s="1">
        <f t="array" ref="M10993">SUMPRODUCT(MAX(ISNUMBER(SEARCH('Class Rules'!$B$6:$B$85,$E10993))*ISNUMBER(SEARCH('Class Rules'!$C$6:$C$85,$F10993))*'Class Rules'!$A$6:$A$85))</f>
        <v>0</v>
      </c>
      <c r="N10993" s="1" t="str">
        <f t="array" ref="N10993">IF($M10993=0,'Class Rules'!$D$3,INDEX('Class Rules'!$D$6:$D$85,MATCH($M10993,'Class Rules'!$A$6:$A$85,0)))</f>
        <v>Passenger LDV</v>
      </c>
      <c r="O10993" s="1" t="str">
        <f t="array" ref="O10993">IF(SUMPRODUCT(MAX(ISNUMBER(SEARCH(Fuel_Rules!$A$6:$A$30,$E10993))*ISNUMBER(SEARCH(Fuel_Rules!$B$6:$B$30,$F10993))*(Fuel_Rules!$A$6:$A$30&lt;&gt;"")))&gt;0,"Plug-in hybrid",IF($G10993="Diesel","Diesel","Gasoline"))</f>
        <v>Gasoline</v>
      </c>
    </row>
    <row r="10994" spans="1:15" ht="15" customHeight="1" x14ac:dyDescent="0.25">
      <c r="A10994" s="1">
        <v>2022</v>
      </c>
      <c r="B10994" s="1" t="s">
        <v>13227</v>
      </c>
      <c r="C10994" s="1" t="s">
        <v>8212</v>
      </c>
      <c r="D10994" s="1" t="s">
        <v>13673</v>
      </c>
      <c r="E10994" s="1" t="s">
        <v>1305</v>
      </c>
      <c r="F10994" s="1" t="s">
        <v>8214</v>
      </c>
      <c r="G10994" s="1" t="s">
        <v>103</v>
      </c>
      <c r="H10994" s="1" t="s">
        <v>437</v>
      </c>
      <c r="I10994" s="1">
        <v>1</v>
      </c>
      <c r="J10994" s="1">
        <v>2023</v>
      </c>
      <c r="K10994" s="1">
        <v>168058</v>
      </c>
      <c r="L10994" s="1">
        <v>0</v>
      </c>
      <c r="M10994" s="1">
        <f t="array" ref="M10994">SUMPRODUCT(MAX(ISNUMBER(SEARCH('Class Rules'!$B$6:$B$85,$E10994))*ISNUMBER(SEARCH('Class Rules'!$C$6:$C$85,$F10994))*'Class Rules'!$A$6:$A$85))</f>
        <v>0</v>
      </c>
      <c r="N10994" s="1" t="str">
        <f t="array" ref="N10994">IF($M10994=0,'Class Rules'!$D$3,INDEX('Class Rules'!$D$6:$D$85,MATCH($M10994,'Class Rules'!$A$6:$A$85,0)))</f>
        <v>Passenger LDV</v>
      </c>
      <c r="O10994" s="1" t="str">
        <f t="array" ref="O10994">IF(SUMPRODUCT(MAX(ISNUMBER(SEARCH(Fuel_Rules!$A$6:$A$30,$E10994))*ISNUMBER(SEARCH(Fuel_Rules!$B$6:$B$30,$F10994))*(Fuel_Rules!$A$6:$A$30&lt;&gt;"")))&gt;0,"Plug-in hybrid",IF($G10994="Diesel","Diesel","Gasoline"))</f>
        <v>Gasoline</v>
      </c>
    </row>
    <row r="10995" spans="1:15" ht="15" customHeight="1" x14ac:dyDescent="0.25">
      <c r="A10995" s="1">
        <v>2022</v>
      </c>
      <c r="B10995" s="1" t="s">
        <v>13227</v>
      </c>
      <c r="C10995" s="1" t="s">
        <v>8212</v>
      </c>
      <c r="D10995" s="1" t="s">
        <v>13674</v>
      </c>
      <c r="E10995" s="1" t="s">
        <v>1305</v>
      </c>
      <c r="F10995" s="1" t="s">
        <v>8214</v>
      </c>
      <c r="G10995" s="1" t="s">
        <v>103</v>
      </c>
      <c r="H10995" s="1" t="s">
        <v>437</v>
      </c>
      <c r="I10995" s="1">
        <v>1</v>
      </c>
      <c r="J10995" s="1">
        <v>2023</v>
      </c>
      <c r="K10995" s="1">
        <v>152835</v>
      </c>
      <c r="L10995" s="1">
        <v>0</v>
      </c>
      <c r="M10995" s="1">
        <f t="array" ref="M10995">SUMPRODUCT(MAX(ISNUMBER(SEARCH('Class Rules'!$B$6:$B$85,$E10995))*ISNUMBER(SEARCH('Class Rules'!$C$6:$C$85,$F10995))*'Class Rules'!$A$6:$A$85))</f>
        <v>0</v>
      </c>
      <c r="N10995" s="1" t="str">
        <f t="array" ref="N10995">IF($M10995=0,'Class Rules'!$D$3,INDEX('Class Rules'!$D$6:$D$85,MATCH($M10995,'Class Rules'!$A$6:$A$85,0)))</f>
        <v>Passenger LDV</v>
      </c>
      <c r="O10995" s="1" t="str">
        <f t="array" ref="O10995">IF(SUMPRODUCT(MAX(ISNUMBER(SEARCH(Fuel_Rules!$A$6:$A$30,$E10995))*ISNUMBER(SEARCH(Fuel_Rules!$B$6:$B$30,$F10995))*(Fuel_Rules!$A$6:$A$30&lt;&gt;"")))&gt;0,"Plug-in hybrid",IF($G10995="Diesel","Diesel","Gasoline"))</f>
        <v>Gasoline</v>
      </c>
    </row>
    <row r="10996" spans="1:15" ht="15" customHeight="1" x14ac:dyDescent="0.25">
      <c r="A10996" s="1">
        <v>2022</v>
      </c>
      <c r="B10996" s="1" t="s">
        <v>13227</v>
      </c>
      <c r="C10996" s="1" t="s">
        <v>9212</v>
      </c>
      <c r="D10996" s="1" t="s">
        <v>13675</v>
      </c>
      <c r="E10996" s="1" t="s">
        <v>1305</v>
      </c>
      <c r="F10996" s="1" t="s">
        <v>9214</v>
      </c>
      <c r="G10996" s="1" t="s">
        <v>103</v>
      </c>
      <c r="H10996" s="1" t="s">
        <v>298</v>
      </c>
      <c r="I10996" s="1">
        <v>1</v>
      </c>
      <c r="J10996" s="1">
        <v>2023</v>
      </c>
      <c r="K10996" s="1">
        <v>88768</v>
      </c>
      <c r="L10996" s="1">
        <v>0</v>
      </c>
      <c r="M10996" s="1">
        <f t="array" ref="M10996">SUMPRODUCT(MAX(ISNUMBER(SEARCH('Class Rules'!$B$6:$B$85,$E10996))*ISNUMBER(SEARCH('Class Rules'!$C$6:$C$85,$F10996))*'Class Rules'!$A$6:$A$85))</f>
        <v>0</v>
      </c>
      <c r="N10996" s="1" t="str">
        <f t="array" ref="N10996">IF($M10996=0,'Class Rules'!$D$3,INDEX('Class Rules'!$D$6:$D$85,MATCH($M10996,'Class Rules'!$A$6:$A$85,0)))</f>
        <v>Passenger LDV</v>
      </c>
      <c r="O10996" s="1" t="str">
        <f t="array" ref="O10996">IF(SUMPRODUCT(MAX(ISNUMBER(SEARCH(Fuel_Rules!$A$6:$A$30,$E10996))*ISNUMBER(SEARCH(Fuel_Rules!$B$6:$B$30,$F10996))*(Fuel_Rules!$A$6:$A$30&lt;&gt;"")))&gt;0,"Plug-in hybrid",IF($G10996="Diesel","Diesel","Gasoline"))</f>
        <v>Gasoline</v>
      </c>
    </row>
    <row r="10997" spans="1:15" ht="15" customHeight="1" x14ac:dyDescent="0.25">
      <c r="A10997" s="1">
        <v>2022</v>
      </c>
      <c r="B10997" s="1" t="s">
        <v>13227</v>
      </c>
      <c r="C10997" s="1" t="s">
        <v>9212</v>
      </c>
      <c r="D10997" s="1" t="s">
        <v>13676</v>
      </c>
      <c r="E10997" s="1" t="s">
        <v>1305</v>
      </c>
      <c r="F10997" s="1" t="s">
        <v>9214</v>
      </c>
      <c r="G10997" s="1" t="s">
        <v>103</v>
      </c>
      <c r="H10997" s="1" t="s">
        <v>298</v>
      </c>
      <c r="I10997" s="1">
        <v>1</v>
      </c>
      <c r="J10997" s="1">
        <v>2023</v>
      </c>
      <c r="K10997" s="1">
        <v>82812</v>
      </c>
      <c r="L10997" s="1">
        <v>0</v>
      </c>
      <c r="M10997" s="1">
        <f t="array" ref="M10997">SUMPRODUCT(MAX(ISNUMBER(SEARCH('Class Rules'!$B$6:$B$85,$E10997))*ISNUMBER(SEARCH('Class Rules'!$C$6:$C$85,$F10997))*'Class Rules'!$A$6:$A$85))</f>
        <v>0</v>
      </c>
      <c r="N10997" s="1" t="str">
        <f t="array" ref="N10997">IF($M10997=0,'Class Rules'!$D$3,INDEX('Class Rules'!$D$6:$D$85,MATCH($M10997,'Class Rules'!$A$6:$A$85,0)))</f>
        <v>Passenger LDV</v>
      </c>
      <c r="O10997" s="1" t="str">
        <f t="array" ref="O10997">IF(SUMPRODUCT(MAX(ISNUMBER(SEARCH(Fuel_Rules!$A$6:$A$30,$E10997))*ISNUMBER(SEARCH(Fuel_Rules!$B$6:$B$30,$F10997))*(Fuel_Rules!$A$6:$A$30&lt;&gt;"")))&gt;0,"Plug-in hybrid",IF($G10997="Diesel","Diesel","Gasoline"))</f>
        <v>Gasoline</v>
      </c>
    </row>
    <row r="10998" spans="1:15" ht="15" customHeight="1" x14ac:dyDescent="0.25">
      <c r="A10998" s="1">
        <v>2022</v>
      </c>
      <c r="B10998" s="1" t="s">
        <v>13227</v>
      </c>
      <c r="C10998" s="1" t="s">
        <v>9216</v>
      </c>
      <c r="D10998" s="1" t="s">
        <v>13677</v>
      </c>
      <c r="E10998" s="1" t="s">
        <v>1305</v>
      </c>
      <c r="F10998" s="1" t="s">
        <v>9218</v>
      </c>
      <c r="G10998" s="1" t="s">
        <v>103</v>
      </c>
      <c r="H10998" s="1" t="s">
        <v>437</v>
      </c>
      <c r="I10998" s="1">
        <v>1</v>
      </c>
      <c r="J10998" s="1">
        <v>2023</v>
      </c>
      <c r="K10998" s="1">
        <v>103645</v>
      </c>
      <c r="L10998" s="1">
        <v>0</v>
      </c>
      <c r="M10998" s="1">
        <f t="array" ref="M10998">SUMPRODUCT(MAX(ISNUMBER(SEARCH('Class Rules'!$B$6:$B$85,$E10998))*ISNUMBER(SEARCH('Class Rules'!$C$6:$C$85,$F10998))*'Class Rules'!$A$6:$A$85))</f>
        <v>0</v>
      </c>
      <c r="N10998" s="1" t="str">
        <f t="array" ref="N10998">IF($M10998=0,'Class Rules'!$D$3,INDEX('Class Rules'!$D$6:$D$85,MATCH($M10998,'Class Rules'!$A$6:$A$85,0)))</f>
        <v>Passenger LDV</v>
      </c>
      <c r="O10998" s="1" t="str">
        <f t="array" ref="O10998">IF(SUMPRODUCT(MAX(ISNUMBER(SEARCH(Fuel_Rules!$A$6:$A$30,$E10998))*ISNUMBER(SEARCH(Fuel_Rules!$B$6:$B$30,$F10998))*(Fuel_Rules!$A$6:$A$30&lt;&gt;"")))&gt;0,"Plug-in hybrid",IF($G10998="Diesel","Diesel","Gasoline"))</f>
        <v>Gasoline</v>
      </c>
    </row>
    <row r="10999" spans="1:15" ht="15" customHeight="1" x14ac:dyDescent="0.25">
      <c r="A10999" s="1">
        <v>2022</v>
      </c>
      <c r="B10999" s="1" t="s">
        <v>13227</v>
      </c>
      <c r="C10999" s="1" t="s">
        <v>9216</v>
      </c>
      <c r="D10999" s="1" t="s">
        <v>13678</v>
      </c>
      <c r="E10999" s="1" t="s">
        <v>1305</v>
      </c>
      <c r="F10999" s="1" t="s">
        <v>9218</v>
      </c>
      <c r="G10999" s="1" t="s">
        <v>103</v>
      </c>
      <c r="H10999" s="1" t="s">
        <v>437</v>
      </c>
      <c r="I10999" s="1">
        <v>1</v>
      </c>
      <c r="J10999" s="1">
        <v>2023</v>
      </c>
      <c r="K10999" s="1">
        <v>91026</v>
      </c>
      <c r="L10999" s="1">
        <v>0</v>
      </c>
      <c r="M10999" s="1">
        <f t="array" ref="M10999">SUMPRODUCT(MAX(ISNUMBER(SEARCH('Class Rules'!$B$6:$B$85,$E10999))*ISNUMBER(SEARCH('Class Rules'!$C$6:$C$85,$F10999))*'Class Rules'!$A$6:$A$85))</f>
        <v>0</v>
      </c>
      <c r="N10999" s="1" t="str">
        <f t="array" ref="N10999">IF($M10999=0,'Class Rules'!$D$3,INDEX('Class Rules'!$D$6:$D$85,MATCH($M10999,'Class Rules'!$A$6:$A$85,0)))</f>
        <v>Passenger LDV</v>
      </c>
      <c r="O10999" s="1" t="str">
        <f t="array" ref="O10999">IF(SUMPRODUCT(MAX(ISNUMBER(SEARCH(Fuel_Rules!$A$6:$A$30,$E10999))*ISNUMBER(SEARCH(Fuel_Rules!$B$6:$B$30,$F10999))*(Fuel_Rules!$A$6:$A$30&lt;&gt;"")))&gt;0,"Plug-in hybrid",IF($G10999="Diesel","Diesel","Gasoline"))</f>
        <v>Gasoline</v>
      </c>
    </row>
    <row r="11000" spans="1:15" ht="15" customHeight="1" x14ac:dyDescent="0.25">
      <c r="A11000" s="1">
        <v>2022</v>
      </c>
      <c r="B11000" s="1" t="s">
        <v>13227</v>
      </c>
      <c r="C11000" s="1" t="s">
        <v>9220</v>
      </c>
      <c r="D11000" s="1" t="s">
        <v>13679</v>
      </c>
      <c r="E11000" s="1" t="s">
        <v>1305</v>
      </c>
      <c r="F11000" s="1" t="s">
        <v>9222</v>
      </c>
      <c r="G11000" s="1" t="s">
        <v>103</v>
      </c>
      <c r="H11000" s="1" t="s">
        <v>298</v>
      </c>
      <c r="I11000" s="1">
        <v>1</v>
      </c>
      <c r="J11000" s="1">
        <v>2023</v>
      </c>
      <c r="K11000" s="1">
        <v>83023</v>
      </c>
      <c r="L11000" s="1">
        <v>0</v>
      </c>
      <c r="M11000" s="1">
        <f t="array" ref="M11000">SUMPRODUCT(MAX(ISNUMBER(SEARCH('Class Rules'!$B$6:$B$85,$E11000))*ISNUMBER(SEARCH('Class Rules'!$C$6:$C$85,$F11000))*'Class Rules'!$A$6:$A$85))</f>
        <v>0</v>
      </c>
      <c r="N11000" s="1" t="str">
        <f t="array" ref="N11000">IF($M11000=0,'Class Rules'!$D$3,INDEX('Class Rules'!$D$6:$D$85,MATCH($M11000,'Class Rules'!$A$6:$A$85,0)))</f>
        <v>Passenger LDV</v>
      </c>
      <c r="O11000" s="1" t="str">
        <f t="array" ref="O11000">IF(SUMPRODUCT(MAX(ISNUMBER(SEARCH(Fuel_Rules!$A$6:$A$30,$E11000))*ISNUMBER(SEARCH(Fuel_Rules!$B$6:$B$30,$F11000))*(Fuel_Rules!$A$6:$A$30&lt;&gt;"")))&gt;0,"Plug-in hybrid",IF($G11000="Diesel","Diesel","Gasoline"))</f>
        <v>Gasoline</v>
      </c>
    </row>
    <row r="11001" spans="1:15" ht="15" customHeight="1" x14ac:dyDescent="0.25">
      <c r="A11001" s="1">
        <v>2022</v>
      </c>
      <c r="B11001" s="1" t="s">
        <v>13227</v>
      </c>
      <c r="C11001" s="1" t="s">
        <v>9220</v>
      </c>
      <c r="D11001" s="1" t="s">
        <v>13680</v>
      </c>
      <c r="E11001" s="1" t="s">
        <v>1305</v>
      </c>
      <c r="F11001" s="1" t="s">
        <v>9222</v>
      </c>
      <c r="G11001" s="1" t="s">
        <v>103</v>
      </c>
      <c r="H11001" s="1" t="s">
        <v>298</v>
      </c>
      <c r="I11001" s="1">
        <v>1</v>
      </c>
      <c r="J11001" s="1">
        <v>2023</v>
      </c>
      <c r="K11001" s="1">
        <v>78436</v>
      </c>
      <c r="L11001" s="1">
        <v>0</v>
      </c>
      <c r="M11001" s="1">
        <f t="array" ref="M11001">SUMPRODUCT(MAX(ISNUMBER(SEARCH('Class Rules'!$B$6:$B$85,$E11001))*ISNUMBER(SEARCH('Class Rules'!$C$6:$C$85,$F11001))*'Class Rules'!$A$6:$A$85))</f>
        <v>0</v>
      </c>
      <c r="N11001" s="1" t="str">
        <f t="array" ref="N11001">IF($M11001=0,'Class Rules'!$D$3,INDEX('Class Rules'!$D$6:$D$85,MATCH($M11001,'Class Rules'!$A$6:$A$85,0)))</f>
        <v>Passenger LDV</v>
      </c>
      <c r="O11001" s="1" t="str">
        <f t="array" ref="O11001">IF(SUMPRODUCT(MAX(ISNUMBER(SEARCH(Fuel_Rules!$A$6:$A$30,$E11001))*ISNUMBER(SEARCH(Fuel_Rules!$B$6:$B$30,$F11001))*(Fuel_Rules!$A$6:$A$30&lt;&gt;"")))&gt;0,"Plug-in hybrid",IF($G11001="Diesel","Diesel","Gasoline"))</f>
        <v>Gasoline</v>
      </c>
    </row>
    <row r="11002" spans="1:15" ht="15" customHeight="1" x14ac:dyDescent="0.25">
      <c r="A11002" s="1">
        <v>2022</v>
      </c>
      <c r="B11002" s="1" t="s">
        <v>13227</v>
      </c>
      <c r="C11002" s="1" t="s">
        <v>9224</v>
      </c>
      <c r="D11002" s="1" t="s">
        <v>13681</v>
      </c>
      <c r="E11002" s="1" t="s">
        <v>1305</v>
      </c>
      <c r="F11002" s="1" t="s">
        <v>9226</v>
      </c>
      <c r="G11002" s="1" t="s">
        <v>103</v>
      </c>
      <c r="H11002" s="1" t="s">
        <v>298</v>
      </c>
      <c r="I11002" s="1">
        <v>1</v>
      </c>
      <c r="J11002" s="1">
        <v>2023</v>
      </c>
      <c r="K11002" s="1">
        <v>95819</v>
      </c>
      <c r="L11002" s="1">
        <v>0</v>
      </c>
      <c r="M11002" s="1">
        <f t="array" ref="M11002">SUMPRODUCT(MAX(ISNUMBER(SEARCH('Class Rules'!$B$6:$B$85,$E11002))*ISNUMBER(SEARCH('Class Rules'!$C$6:$C$85,$F11002))*'Class Rules'!$A$6:$A$85))</f>
        <v>0</v>
      </c>
      <c r="N11002" s="1" t="str">
        <f t="array" ref="N11002">IF($M11002=0,'Class Rules'!$D$3,INDEX('Class Rules'!$D$6:$D$85,MATCH($M11002,'Class Rules'!$A$6:$A$85,0)))</f>
        <v>Passenger LDV</v>
      </c>
      <c r="O11002" s="1" t="str">
        <f t="array" ref="O11002">IF(SUMPRODUCT(MAX(ISNUMBER(SEARCH(Fuel_Rules!$A$6:$A$30,$E11002))*ISNUMBER(SEARCH(Fuel_Rules!$B$6:$B$30,$F11002))*(Fuel_Rules!$A$6:$A$30&lt;&gt;"")))&gt;0,"Plug-in hybrid",IF($G11002="Diesel","Diesel","Gasoline"))</f>
        <v>Gasoline</v>
      </c>
    </row>
    <row r="11003" spans="1:15" ht="15" customHeight="1" x14ac:dyDescent="0.25">
      <c r="A11003" s="1">
        <v>2022</v>
      </c>
      <c r="B11003" s="1" t="s">
        <v>13227</v>
      </c>
      <c r="C11003" s="1" t="s">
        <v>9224</v>
      </c>
      <c r="D11003" s="1" t="s">
        <v>13682</v>
      </c>
      <c r="E11003" s="1" t="s">
        <v>1305</v>
      </c>
      <c r="F11003" s="1" t="s">
        <v>9226</v>
      </c>
      <c r="G11003" s="1" t="s">
        <v>103</v>
      </c>
      <c r="H11003" s="1" t="s">
        <v>298</v>
      </c>
      <c r="I11003" s="1">
        <v>1</v>
      </c>
      <c r="J11003" s="1">
        <v>2023</v>
      </c>
      <c r="K11003" s="1">
        <v>88680</v>
      </c>
      <c r="L11003" s="1">
        <v>0</v>
      </c>
      <c r="M11003" s="1">
        <f t="array" ref="M11003">SUMPRODUCT(MAX(ISNUMBER(SEARCH('Class Rules'!$B$6:$B$85,$E11003))*ISNUMBER(SEARCH('Class Rules'!$C$6:$C$85,$F11003))*'Class Rules'!$A$6:$A$85))</f>
        <v>0</v>
      </c>
      <c r="N11003" s="1" t="str">
        <f t="array" ref="N11003">IF($M11003=0,'Class Rules'!$D$3,INDEX('Class Rules'!$D$6:$D$85,MATCH($M11003,'Class Rules'!$A$6:$A$85,0)))</f>
        <v>Passenger LDV</v>
      </c>
      <c r="O11003" s="1" t="str">
        <f t="array" ref="O11003">IF(SUMPRODUCT(MAX(ISNUMBER(SEARCH(Fuel_Rules!$A$6:$A$30,$E11003))*ISNUMBER(SEARCH(Fuel_Rules!$B$6:$B$30,$F11003))*(Fuel_Rules!$A$6:$A$30&lt;&gt;"")))&gt;0,"Plug-in hybrid",IF($G11003="Diesel","Diesel","Gasoline"))</f>
        <v>Gasoline</v>
      </c>
    </row>
    <row r="11004" spans="1:15" ht="15" customHeight="1" x14ac:dyDescent="0.25">
      <c r="A11004" s="1">
        <v>2022</v>
      </c>
      <c r="B11004" s="1" t="s">
        <v>13227</v>
      </c>
      <c r="C11004" s="1" t="s">
        <v>10327</v>
      </c>
      <c r="D11004" s="1" t="s">
        <v>13683</v>
      </c>
      <c r="E11004" s="1" t="s">
        <v>1305</v>
      </c>
      <c r="F11004" s="1" t="s">
        <v>10329</v>
      </c>
      <c r="G11004" s="1" t="s">
        <v>103</v>
      </c>
      <c r="H11004" s="1" t="s">
        <v>437</v>
      </c>
      <c r="I11004" s="1">
        <v>1</v>
      </c>
      <c r="J11004" s="1">
        <v>2023</v>
      </c>
      <c r="K11004" s="1">
        <v>109920</v>
      </c>
      <c r="L11004" s="1">
        <v>0</v>
      </c>
      <c r="M11004" s="1">
        <f t="array" ref="M11004">SUMPRODUCT(MAX(ISNUMBER(SEARCH('Class Rules'!$B$6:$B$85,$E11004))*ISNUMBER(SEARCH('Class Rules'!$C$6:$C$85,$F11004))*'Class Rules'!$A$6:$A$85))</f>
        <v>0</v>
      </c>
      <c r="N11004" s="1" t="str">
        <f t="array" ref="N11004">IF($M11004=0,'Class Rules'!$D$3,INDEX('Class Rules'!$D$6:$D$85,MATCH($M11004,'Class Rules'!$A$6:$A$85,0)))</f>
        <v>Passenger LDV</v>
      </c>
      <c r="O11004" s="1" t="str">
        <f t="array" ref="O11004">IF(SUMPRODUCT(MAX(ISNUMBER(SEARCH(Fuel_Rules!$A$6:$A$30,$E11004))*ISNUMBER(SEARCH(Fuel_Rules!$B$6:$B$30,$F11004))*(Fuel_Rules!$A$6:$A$30&lt;&gt;"")))&gt;0,"Plug-in hybrid",IF($G11004="Diesel","Diesel","Gasoline"))</f>
        <v>Gasoline</v>
      </c>
    </row>
    <row r="11005" spans="1:15" ht="15" customHeight="1" x14ac:dyDescent="0.25">
      <c r="A11005" s="1">
        <v>2022</v>
      </c>
      <c r="B11005" s="1" t="s">
        <v>13227</v>
      </c>
      <c r="C11005" s="1" t="s">
        <v>10327</v>
      </c>
      <c r="D11005" s="1" t="s">
        <v>13684</v>
      </c>
      <c r="E11005" s="1" t="s">
        <v>1305</v>
      </c>
      <c r="F11005" s="1" t="s">
        <v>10329</v>
      </c>
      <c r="G11005" s="1" t="s">
        <v>103</v>
      </c>
      <c r="H11005" s="1" t="s">
        <v>437</v>
      </c>
      <c r="I11005" s="1">
        <v>1</v>
      </c>
      <c r="J11005" s="1">
        <v>2023</v>
      </c>
      <c r="K11005" s="1">
        <v>102457</v>
      </c>
      <c r="L11005" s="1">
        <v>0</v>
      </c>
      <c r="M11005" s="1">
        <f t="array" ref="M11005">SUMPRODUCT(MAX(ISNUMBER(SEARCH('Class Rules'!$B$6:$B$85,$E11005))*ISNUMBER(SEARCH('Class Rules'!$C$6:$C$85,$F11005))*'Class Rules'!$A$6:$A$85))</f>
        <v>0</v>
      </c>
      <c r="N11005" s="1" t="str">
        <f t="array" ref="N11005">IF($M11005=0,'Class Rules'!$D$3,INDEX('Class Rules'!$D$6:$D$85,MATCH($M11005,'Class Rules'!$A$6:$A$85,0)))</f>
        <v>Passenger LDV</v>
      </c>
      <c r="O11005" s="1" t="str">
        <f t="array" ref="O11005">IF(SUMPRODUCT(MAX(ISNUMBER(SEARCH(Fuel_Rules!$A$6:$A$30,$E11005))*ISNUMBER(SEARCH(Fuel_Rules!$B$6:$B$30,$F11005))*(Fuel_Rules!$A$6:$A$30&lt;&gt;"")))&gt;0,"Plug-in hybrid",IF($G11005="Diesel","Diesel","Gasoline"))</f>
        <v>Gasoline</v>
      </c>
    </row>
    <row r="11006" spans="1:15" ht="15" customHeight="1" x14ac:dyDescent="0.25">
      <c r="A11006" s="1">
        <v>2022</v>
      </c>
      <c r="B11006" s="1" t="s">
        <v>13227</v>
      </c>
      <c r="C11006" s="1" t="s">
        <v>10331</v>
      </c>
      <c r="D11006" s="1" t="s">
        <v>13685</v>
      </c>
      <c r="E11006" s="1" t="s">
        <v>1305</v>
      </c>
      <c r="F11006" s="1" t="s">
        <v>10333</v>
      </c>
      <c r="G11006" s="1" t="s">
        <v>103</v>
      </c>
      <c r="H11006" s="1" t="s">
        <v>298</v>
      </c>
      <c r="I11006" s="1">
        <v>1</v>
      </c>
      <c r="J11006" s="1">
        <v>2023</v>
      </c>
      <c r="K11006" s="1">
        <v>89834</v>
      </c>
      <c r="L11006" s="1">
        <v>0</v>
      </c>
      <c r="M11006" s="1">
        <f t="array" ref="M11006">SUMPRODUCT(MAX(ISNUMBER(SEARCH('Class Rules'!$B$6:$B$85,$E11006))*ISNUMBER(SEARCH('Class Rules'!$C$6:$C$85,$F11006))*'Class Rules'!$A$6:$A$85))</f>
        <v>0</v>
      </c>
      <c r="N11006" s="1" t="str">
        <f t="array" ref="N11006">IF($M11006=0,'Class Rules'!$D$3,INDEX('Class Rules'!$D$6:$D$85,MATCH($M11006,'Class Rules'!$A$6:$A$85,0)))</f>
        <v>Passenger LDV</v>
      </c>
      <c r="O11006" s="1" t="str">
        <f t="array" ref="O11006">IF(SUMPRODUCT(MAX(ISNUMBER(SEARCH(Fuel_Rules!$A$6:$A$30,$E11006))*ISNUMBER(SEARCH(Fuel_Rules!$B$6:$B$30,$F11006))*(Fuel_Rules!$A$6:$A$30&lt;&gt;"")))&gt;0,"Plug-in hybrid",IF($G11006="Diesel","Diesel","Gasoline"))</f>
        <v>Gasoline</v>
      </c>
    </row>
    <row r="11007" spans="1:15" ht="15" customHeight="1" x14ac:dyDescent="0.25">
      <c r="A11007" s="1">
        <v>2022</v>
      </c>
      <c r="B11007" s="1" t="s">
        <v>13227</v>
      </c>
      <c r="C11007" s="1" t="s">
        <v>10331</v>
      </c>
      <c r="D11007" s="1" t="s">
        <v>13686</v>
      </c>
      <c r="E11007" s="1" t="s">
        <v>1305</v>
      </c>
      <c r="F11007" s="1" t="s">
        <v>10333</v>
      </c>
      <c r="G11007" s="1" t="s">
        <v>103</v>
      </c>
      <c r="H11007" s="1" t="s">
        <v>298</v>
      </c>
      <c r="I11007" s="1">
        <v>1</v>
      </c>
      <c r="J11007" s="1">
        <v>2023</v>
      </c>
      <c r="K11007" s="1">
        <v>83659</v>
      </c>
      <c r="L11007" s="1">
        <v>0</v>
      </c>
      <c r="M11007" s="1">
        <f t="array" ref="M11007">SUMPRODUCT(MAX(ISNUMBER(SEARCH('Class Rules'!$B$6:$B$85,$E11007))*ISNUMBER(SEARCH('Class Rules'!$C$6:$C$85,$F11007))*'Class Rules'!$A$6:$A$85))</f>
        <v>0</v>
      </c>
      <c r="N11007" s="1" t="str">
        <f t="array" ref="N11007">IF($M11007=0,'Class Rules'!$D$3,INDEX('Class Rules'!$D$6:$D$85,MATCH($M11007,'Class Rules'!$A$6:$A$85,0)))</f>
        <v>Passenger LDV</v>
      </c>
      <c r="O11007" s="1" t="str">
        <f t="array" ref="O11007">IF(SUMPRODUCT(MAX(ISNUMBER(SEARCH(Fuel_Rules!$A$6:$A$30,$E11007))*ISNUMBER(SEARCH(Fuel_Rules!$B$6:$B$30,$F11007))*(Fuel_Rules!$A$6:$A$30&lt;&gt;"")))&gt;0,"Plug-in hybrid",IF($G11007="Diesel","Diesel","Gasoline"))</f>
        <v>Gasoline</v>
      </c>
    </row>
    <row r="11008" spans="1:15" ht="15" customHeight="1" x14ac:dyDescent="0.25">
      <c r="A11008" s="1">
        <v>2022</v>
      </c>
      <c r="B11008" s="1" t="s">
        <v>13227</v>
      </c>
      <c r="C11008" s="1" t="s">
        <v>10335</v>
      </c>
      <c r="D11008" s="1" t="s">
        <v>13687</v>
      </c>
      <c r="E11008" s="1" t="s">
        <v>1305</v>
      </c>
      <c r="F11008" s="1" t="s">
        <v>10337</v>
      </c>
      <c r="G11008" s="1" t="s">
        <v>103</v>
      </c>
      <c r="H11008" s="1" t="s">
        <v>298</v>
      </c>
      <c r="I11008" s="1">
        <v>1</v>
      </c>
      <c r="J11008" s="1">
        <v>2023</v>
      </c>
      <c r="K11008" s="1">
        <v>95014</v>
      </c>
      <c r="L11008" s="1">
        <v>0</v>
      </c>
      <c r="M11008" s="1">
        <f t="array" ref="M11008">SUMPRODUCT(MAX(ISNUMBER(SEARCH('Class Rules'!$B$6:$B$85,$E11008))*ISNUMBER(SEARCH('Class Rules'!$C$6:$C$85,$F11008))*'Class Rules'!$A$6:$A$85))</f>
        <v>0</v>
      </c>
      <c r="N11008" s="1" t="str">
        <f t="array" ref="N11008">IF($M11008=0,'Class Rules'!$D$3,INDEX('Class Rules'!$D$6:$D$85,MATCH($M11008,'Class Rules'!$A$6:$A$85,0)))</f>
        <v>Passenger LDV</v>
      </c>
      <c r="O11008" s="1" t="str">
        <f t="array" ref="O11008">IF(SUMPRODUCT(MAX(ISNUMBER(SEARCH(Fuel_Rules!$A$6:$A$30,$E11008))*ISNUMBER(SEARCH(Fuel_Rules!$B$6:$B$30,$F11008))*(Fuel_Rules!$A$6:$A$30&lt;&gt;"")))&gt;0,"Plug-in hybrid",IF($G11008="Diesel","Diesel","Gasoline"))</f>
        <v>Gasoline</v>
      </c>
    </row>
    <row r="11009" spans="1:15" ht="15" customHeight="1" x14ac:dyDescent="0.25">
      <c r="A11009" s="1">
        <v>2022</v>
      </c>
      <c r="B11009" s="1" t="s">
        <v>13227</v>
      </c>
      <c r="C11009" s="1" t="s">
        <v>10335</v>
      </c>
      <c r="D11009" s="1" t="s">
        <v>13688</v>
      </c>
      <c r="E11009" s="1" t="s">
        <v>1305</v>
      </c>
      <c r="F11009" s="1" t="s">
        <v>10337</v>
      </c>
      <c r="G11009" s="1" t="s">
        <v>103</v>
      </c>
      <c r="H11009" s="1" t="s">
        <v>298</v>
      </c>
      <c r="I11009" s="1">
        <v>1</v>
      </c>
      <c r="J11009" s="1">
        <v>2023</v>
      </c>
      <c r="K11009" s="1">
        <v>88990</v>
      </c>
      <c r="L11009" s="1">
        <v>0</v>
      </c>
      <c r="M11009" s="1">
        <f t="array" ref="M11009">SUMPRODUCT(MAX(ISNUMBER(SEARCH('Class Rules'!$B$6:$B$85,$E11009))*ISNUMBER(SEARCH('Class Rules'!$C$6:$C$85,$F11009))*'Class Rules'!$A$6:$A$85))</f>
        <v>0</v>
      </c>
      <c r="N11009" s="1" t="str">
        <f t="array" ref="N11009">IF($M11009=0,'Class Rules'!$D$3,INDEX('Class Rules'!$D$6:$D$85,MATCH($M11009,'Class Rules'!$A$6:$A$85,0)))</f>
        <v>Passenger LDV</v>
      </c>
      <c r="O11009" s="1" t="str">
        <f t="array" ref="O11009">IF(SUMPRODUCT(MAX(ISNUMBER(SEARCH(Fuel_Rules!$A$6:$A$30,$E11009))*ISNUMBER(SEARCH(Fuel_Rules!$B$6:$B$30,$F11009))*(Fuel_Rules!$A$6:$A$30&lt;&gt;"")))&gt;0,"Plug-in hybrid",IF($G11009="Diesel","Diesel","Gasoline"))</f>
        <v>Gasoline</v>
      </c>
    </row>
    <row r="11010" spans="1:15" ht="15" customHeight="1" x14ac:dyDescent="0.25">
      <c r="A11010" s="1">
        <v>2022</v>
      </c>
      <c r="B11010" s="1" t="s">
        <v>13227</v>
      </c>
      <c r="C11010" s="1" t="s">
        <v>1467</v>
      </c>
      <c r="D11010" s="1" t="s">
        <v>13689</v>
      </c>
      <c r="E11010" s="1" t="s">
        <v>1462</v>
      </c>
      <c r="F11010" s="1" t="s">
        <v>3538</v>
      </c>
      <c r="G11010" s="1" t="s">
        <v>105</v>
      </c>
      <c r="H11010" s="1" t="s">
        <v>298</v>
      </c>
      <c r="I11010" s="1">
        <v>3</v>
      </c>
      <c r="J11010" s="1">
        <v>2023</v>
      </c>
      <c r="K11010" s="1">
        <v>294363</v>
      </c>
      <c r="L11010" s="1">
        <v>0</v>
      </c>
      <c r="M11010" s="1">
        <f t="array" ref="M11010">SUMPRODUCT(MAX(ISNUMBER(SEARCH('Class Rules'!$B$6:$B$85,$E11010))*ISNUMBER(SEARCH('Class Rules'!$C$6:$C$85,$F11010))*'Class Rules'!$A$6:$A$85))</f>
        <v>54</v>
      </c>
      <c r="N11010" s="1" t="str">
        <f t="array" ref="N11010">IF($M11010=0,'Class Rules'!$D$3,INDEX('Class Rules'!$D$6:$D$85,MATCH($M11010,'Class Rules'!$A$6:$A$85,0)))</f>
        <v>Freight HDV</v>
      </c>
      <c r="O11010" s="1" t="str">
        <f t="array" ref="O11010">IF(SUMPRODUCT(MAX(ISNUMBER(SEARCH(Fuel_Rules!$A$6:$A$30,$E11010))*ISNUMBER(SEARCH(Fuel_Rules!$B$6:$B$30,$F11010))*(Fuel_Rules!$A$6:$A$30&lt;&gt;"")))&gt;0,"Plug-in hybrid",IF($G11010="Diesel","Diesel","Gasoline"))</f>
        <v>Diesel</v>
      </c>
    </row>
    <row r="11011" spans="1:15" ht="15" customHeight="1" x14ac:dyDescent="0.25">
      <c r="A11011" s="1">
        <v>2022</v>
      </c>
      <c r="B11011" s="1" t="s">
        <v>13227</v>
      </c>
      <c r="C11011" s="1" t="s">
        <v>1467</v>
      </c>
      <c r="D11011" s="1" t="s">
        <v>13690</v>
      </c>
      <c r="E11011" s="1" t="s">
        <v>1462</v>
      </c>
      <c r="F11011" s="1" t="s">
        <v>3538</v>
      </c>
      <c r="G11011" s="1" t="s">
        <v>105</v>
      </c>
      <c r="H11011" s="1" t="s">
        <v>298</v>
      </c>
      <c r="I11011" s="1">
        <v>3</v>
      </c>
      <c r="J11011" s="1">
        <v>2023</v>
      </c>
      <c r="K11011" s="1">
        <v>232751</v>
      </c>
      <c r="L11011" s="1">
        <v>0</v>
      </c>
      <c r="M11011" s="1">
        <f t="array" ref="M11011">SUMPRODUCT(MAX(ISNUMBER(SEARCH('Class Rules'!$B$6:$B$85,$E11011))*ISNUMBER(SEARCH('Class Rules'!$C$6:$C$85,$F11011))*'Class Rules'!$A$6:$A$85))</f>
        <v>54</v>
      </c>
      <c r="N11011" s="1" t="str">
        <f t="array" ref="N11011">IF($M11011=0,'Class Rules'!$D$3,INDEX('Class Rules'!$D$6:$D$85,MATCH($M11011,'Class Rules'!$A$6:$A$85,0)))</f>
        <v>Freight HDV</v>
      </c>
      <c r="O11011" s="1" t="str">
        <f t="array" ref="O11011">IF(SUMPRODUCT(MAX(ISNUMBER(SEARCH(Fuel_Rules!$A$6:$A$30,$E11011))*ISNUMBER(SEARCH(Fuel_Rules!$B$6:$B$30,$F11011))*(Fuel_Rules!$A$6:$A$30&lt;&gt;"")))&gt;0,"Plug-in hybrid",IF($G11011="Diesel","Diesel","Gasoline"))</f>
        <v>Diesel</v>
      </c>
    </row>
    <row r="11012" spans="1:15" ht="15" customHeight="1" x14ac:dyDescent="0.25">
      <c r="A11012" s="1">
        <v>2022</v>
      </c>
      <c r="B11012" s="1" t="s">
        <v>13227</v>
      </c>
      <c r="C11012" s="1" t="s">
        <v>1470</v>
      </c>
      <c r="D11012" s="1" t="s">
        <v>13691</v>
      </c>
      <c r="E11012" s="1" t="s">
        <v>1462</v>
      </c>
      <c r="F11012" s="1" t="s">
        <v>3540</v>
      </c>
      <c r="G11012" s="1" t="s">
        <v>105</v>
      </c>
      <c r="H11012" s="1" t="s">
        <v>298</v>
      </c>
      <c r="I11012" s="1">
        <v>3</v>
      </c>
      <c r="J11012" s="1">
        <v>2023</v>
      </c>
      <c r="K11012" s="1">
        <v>318784</v>
      </c>
      <c r="L11012" s="1">
        <v>0</v>
      </c>
      <c r="M11012" s="1">
        <f t="array" ref="M11012">SUMPRODUCT(MAX(ISNUMBER(SEARCH('Class Rules'!$B$6:$B$85,$E11012))*ISNUMBER(SEARCH('Class Rules'!$C$6:$C$85,$F11012))*'Class Rules'!$A$6:$A$85))</f>
        <v>54</v>
      </c>
      <c r="N11012" s="1" t="str">
        <f t="array" ref="N11012">IF($M11012=0,'Class Rules'!$D$3,INDEX('Class Rules'!$D$6:$D$85,MATCH($M11012,'Class Rules'!$A$6:$A$85,0)))</f>
        <v>Freight HDV</v>
      </c>
      <c r="O11012" s="1" t="str">
        <f t="array" ref="O11012">IF(SUMPRODUCT(MAX(ISNUMBER(SEARCH(Fuel_Rules!$A$6:$A$30,$E11012))*ISNUMBER(SEARCH(Fuel_Rules!$B$6:$B$30,$F11012))*(Fuel_Rules!$A$6:$A$30&lt;&gt;"")))&gt;0,"Plug-in hybrid",IF($G11012="Diesel","Diesel","Gasoline"))</f>
        <v>Diesel</v>
      </c>
    </row>
    <row r="11013" spans="1:15" ht="15" customHeight="1" x14ac:dyDescent="0.25">
      <c r="A11013" s="1">
        <v>2022</v>
      </c>
      <c r="B11013" s="1" t="s">
        <v>13227</v>
      </c>
      <c r="C11013" s="1" t="s">
        <v>1470</v>
      </c>
      <c r="D11013" s="1" t="s">
        <v>13692</v>
      </c>
      <c r="E11013" s="1" t="s">
        <v>1462</v>
      </c>
      <c r="F11013" s="1" t="s">
        <v>3540</v>
      </c>
      <c r="G11013" s="1" t="s">
        <v>105</v>
      </c>
      <c r="H11013" s="1" t="s">
        <v>298</v>
      </c>
      <c r="I11013" s="1">
        <v>3</v>
      </c>
      <c r="J11013" s="1">
        <v>2023</v>
      </c>
      <c r="K11013" s="1">
        <v>233078</v>
      </c>
      <c r="L11013" s="1">
        <v>0</v>
      </c>
      <c r="M11013" s="1">
        <f t="array" ref="M11013">SUMPRODUCT(MAX(ISNUMBER(SEARCH('Class Rules'!$B$6:$B$85,$E11013))*ISNUMBER(SEARCH('Class Rules'!$C$6:$C$85,$F11013))*'Class Rules'!$A$6:$A$85))</f>
        <v>54</v>
      </c>
      <c r="N11013" s="1" t="str">
        <f t="array" ref="N11013">IF($M11013=0,'Class Rules'!$D$3,INDEX('Class Rules'!$D$6:$D$85,MATCH($M11013,'Class Rules'!$A$6:$A$85,0)))</f>
        <v>Freight HDV</v>
      </c>
      <c r="O11013" s="1" t="str">
        <f t="array" ref="O11013">IF(SUMPRODUCT(MAX(ISNUMBER(SEARCH(Fuel_Rules!$A$6:$A$30,$E11013))*ISNUMBER(SEARCH(Fuel_Rules!$B$6:$B$30,$F11013))*(Fuel_Rules!$A$6:$A$30&lt;&gt;"")))&gt;0,"Plug-in hybrid",IF($G11013="Diesel","Diesel","Gasoline"))</f>
        <v>Diesel</v>
      </c>
    </row>
    <row r="11014" spans="1:15" ht="15" customHeight="1" x14ac:dyDescent="0.25">
      <c r="A11014" s="1">
        <v>2022</v>
      </c>
      <c r="B11014" s="1" t="s">
        <v>13227</v>
      </c>
      <c r="C11014" s="1" t="s">
        <v>1473</v>
      </c>
      <c r="D11014" s="1" t="s">
        <v>13693</v>
      </c>
      <c r="E11014" s="1" t="s">
        <v>1462</v>
      </c>
      <c r="F11014" s="1" t="s">
        <v>3542</v>
      </c>
      <c r="G11014" s="1" t="s">
        <v>105</v>
      </c>
      <c r="H11014" s="1" t="s">
        <v>298</v>
      </c>
      <c r="I11014" s="1">
        <v>3</v>
      </c>
      <c r="J11014" s="1">
        <v>2023</v>
      </c>
      <c r="K11014" s="1">
        <v>257538</v>
      </c>
      <c r="L11014" s="1">
        <v>0</v>
      </c>
      <c r="M11014" s="1">
        <f t="array" ref="M11014">SUMPRODUCT(MAX(ISNUMBER(SEARCH('Class Rules'!$B$6:$B$85,$E11014))*ISNUMBER(SEARCH('Class Rules'!$C$6:$C$85,$F11014))*'Class Rules'!$A$6:$A$85))</f>
        <v>51</v>
      </c>
      <c r="N11014" s="1" t="str">
        <f t="array" ref="N11014">IF($M11014=0,'Class Rules'!$D$3,INDEX('Class Rules'!$D$6:$D$85,MATCH($M11014,'Class Rules'!$A$6:$A$85,0)))</f>
        <v>Freight HDV</v>
      </c>
      <c r="O11014" s="1" t="str">
        <f t="array" ref="O11014">IF(SUMPRODUCT(MAX(ISNUMBER(SEARCH(Fuel_Rules!$A$6:$A$30,$E11014))*ISNUMBER(SEARCH(Fuel_Rules!$B$6:$B$30,$F11014))*(Fuel_Rules!$A$6:$A$30&lt;&gt;"")))&gt;0,"Plug-in hybrid",IF($G11014="Diesel","Diesel","Gasoline"))</f>
        <v>Diesel</v>
      </c>
    </row>
    <row r="11015" spans="1:15" ht="15" customHeight="1" x14ac:dyDescent="0.25">
      <c r="A11015" s="1">
        <v>2022</v>
      </c>
      <c r="B11015" s="1" t="s">
        <v>13227</v>
      </c>
      <c r="C11015" s="1" t="s">
        <v>1473</v>
      </c>
      <c r="D11015" s="1" t="s">
        <v>13694</v>
      </c>
      <c r="E11015" s="1" t="s">
        <v>1462</v>
      </c>
      <c r="F11015" s="1" t="s">
        <v>3542</v>
      </c>
      <c r="G11015" s="1" t="s">
        <v>105</v>
      </c>
      <c r="H11015" s="1" t="s">
        <v>298</v>
      </c>
      <c r="I11015" s="1">
        <v>3</v>
      </c>
      <c r="J11015" s="1">
        <v>2023</v>
      </c>
      <c r="K11015" s="1">
        <v>192232</v>
      </c>
      <c r="L11015" s="1">
        <v>0</v>
      </c>
      <c r="M11015" s="1">
        <f t="array" ref="M11015">SUMPRODUCT(MAX(ISNUMBER(SEARCH('Class Rules'!$B$6:$B$85,$E11015))*ISNUMBER(SEARCH('Class Rules'!$C$6:$C$85,$F11015))*'Class Rules'!$A$6:$A$85))</f>
        <v>51</v>
      </c>
      <c r="N11015" s="1" t="str">
        <f t="array" ref="N11015">IF($M11015=0,'Class Rules'!$D$3,INDEX('Class Rules'!$D$6:$D$85,MATCH($M11015,'Class Rules'!$A$6:$A$85,0)))</f>
        <v>Freight HDV</v>
      </c>
      <c r="O11015" s="1" t="str">
        <f t="array" ref="O11015">IF(SUMPRODUCT(MAX(ISNUMBER(SEARCH(Fuel_Rules!$A$6:$A$30,$E11015))*ISNUMBER(SEARCH(Fuel_Rules!$B$6:$B$30,$F11015))*(Fuel_Rules!$A$6:$A$30&lt;&gt;"")))&gt;0,"Plug-in hybrid",IF($G11015="Diesel","Diesel","Gasoline"))</f>
        <v>Diesel</v>
      </c>
    </row>
    <row r="11016" spans="1:15" ht="15" customHeight="1" x14ac:dyDescent="0.25">
      <c r="A11016" s="1">
        <v>2022</v>
      </c>
      <c r="B11016" s="1" t="s">
        <v>13227</v>
      </c>
      <c r="C11016" s="1" t="s">
        <v>1476</v>
      </c>
      <c r="D11016" s="1" t="s">
        <v>13695</v>
      </c>
      <c r="E11016" s="1" t="s">
        <v>1462</v>
      </c>
      <c r="F11016" s="1" t="s">
        <v>3544</v>
      </c>
      <c r="G11016" s="1" t="s">
        <v>105</v>
      </c>
      <c r="H11016" s="1" t="s">
        <v>298</v>
      </c>
      <c r="I11016" s="1">
        <v>3</v>
      </c>
      <c r="J11016" s="1">
        <v>2023</v>
      </c>
      <c r="K11016" s="1">
        <v>266045</v>
      </c>
      <c r="L11016" s="1">
        <v>0</v>
      </c>
      <c r="M11016" s="1">
        <f t="array" ref="M11016">SUMPRODUCT(MAX(ISNUMBER(SEARCH('Class Rules'!$B$6:$B$85,$E11016))*ISNUMBER(SEARCH('Class Rules'!$C$6:$C$85,$F11016))*'Class Rules'!$A$6:$A$85))</f>
        <v>52</v>
      </c>
      <c r="N11016" s="1" t="str">
        <f t="array" ref="N11016">IF($M11016=0,'Class Rules'!$D$3,INDEX('Class Rules'!$D$6:$D$85,MATCH($M11016,'Class Rules'!$A$6:$A$85,0)))</f>
        <v>Freight HDV</v>
      </c>
      <c r="O11016" s="1" t="str">
        <f t="array" ref="O11016">IF(SUMPRODUCT(MAX(ISNUMBER(SEARCH(Fuel_Rules!$A$6:$A$30,$E11016))*ISNUMBER(SEARCH(Fuel_Rules!$B$6:$B$30,$F11016))*(Fuel_Rules!$A$6:$A$30&lt;&gt;"")))&gt;0,"Plug-in hybrid",IF($G11016="Diesel","Diesel","Gasoline"))</f>
        <v>Diesel</v>
      </c>
    </row>
    <row r="11017" spans="1:15" ht="15" customHeight="1" x14ac:dyDescent="0.25">
      <c r="A11017" s="1">
        <v>2022</v>
      </c>
      <c r="B11017" s="1" t="s">
        <v>13227</v>
      </c>
      <c r="C11017" s="1" t="s">
        <v>1476</v>
      </c>
      <c r="D11017" s="1" t="s">
        <v>13696</v>
      </c>
      <c r="E11017" s="1" t="s">
        <v>1462</v>
      </c>
      <c r="F11017" s="1" t="s">
        <v>3544</v>
      </c>
      <c r="G11017" s="1" t="s">
        <v>105</v>
      </c>
      <c r="H11017" s="1" t="s">
        <v>298</v>
      </c>
      <c r="I11017" s="1">
        <v>3</v>
      </c>
      <c r="J11017" s="1">
        <v>2023</v>
      </c>
      <c r="K11017" s="1">
        <v>206309</v>
      </c>
      <c r="L11017" s="1">
        <v>0</v>
      </c>
      <c r="M11017" s="1">
        <f t="array" ref="M11017">SUMPRODUCT(MAX(ISNUMBER(SEARCH('Class Rules'!$B$6:$B$85,$E11017))*ISNUMBER(SEARCH('Class Rules'!$C$6:$C$85,$F11017))*'Class Rules'!$A$6:$A$85))</f>
        <v>52</v>
      </c>
      <c r="N11017" s="1" t="str">
        <f t="array" ref="N11017">IF($M11017=0,'Class Rules'!$D$3,INDEX('Class Rules'!$D$6:$D$85,MATCH($M11017,'Class Rules'!$A$6:$A$85,0)))</f>
        <v>Freight HDV</v>
      </c>
      <c r="O11017" s="1" t="str">
        <f t="array" ref="O11017">IF(SUMPRODUCT(MAX(ISNUMBER(SEARCH(Fuel_Rules!$A$6:$A$30,$E11017))*ISNUMBER(SEARCH(Fuel_Rules!$B$6:$B$30,$F11017))*(Fuel_Rules!$A$6:$A$30&lt;&gt;"")))&gt;0,"Plug-in hybrid",IF($G11017="Diesel","Diesel","Gasoline"))</f>
        <v>Diesel</v>
      </c>
    </row>
    <row r="11018" spans="1:15" ht="15" customHeight="1" x14ac:dyDescent="0.25">
      <c r="A11018" s="1">
        <v>2022</v>
      </c>
      <c r="B11018" s="1" t="s">
        <v>13227</v>
      </c>
      <c r="C11018" s="1" t="s">
        <v>1479</v>
      </c>
      <c r="D11018" s="1" t="s">
        <v>13697</v>
      </c>
      <c r="E11018" s="1" t="s">
        <v>1462</v>
      </c>
      <c r="F11018" s="1" t="s">
        <v>3546</v>
      </c>
      <c r="G11018" s="1" t="s">
        <v>105</v>
      </c>
      <c r="H11018" s="1" t="s">
        <v>298</v>
      </c>
      <c r="I11018" s="1">
        <v>3</v>
      </c>
      <c r="J11018" s="1">
        <v>2023</v>
      </c>
      <c r="K11018" s="1">
        <v>283023</v>
      </c>
      <c r="L11018" s="1">
        <v>0</v>
      </c>
      <c r="M11018" s="1">
        <f t="array" ref="M11018">SUMPRODUCT(MAX(ISNUMBER(SEARCH('Class Rules'!$B$6:$B$85,$E11018))*ISNUMBER(SEARCH('Class Rules'!$C$6:$C$85,$F11018))*'Class Rules'!$A$6:$A$85))</f>
        <v>51</v>
      </c>
      <c r="N11018" s="1" t="str">
        <f t="array" ref="N11018">IF($M11018=0,'Class Rules'!$D$3,INDEX('Class Rules'!$D$6:$D$85,MATCH($M11018,'Class Rules'!$A$6:$A$85,0)))</f>
        <v>Freight HDV</v>
      </c>
      <c r="O11018" s="1" t="str">
        <f t="array" ref="O11018">IF(SUMPRODUCT(MAX(ISNUMBER(SEARCH(Fuel_Rules!$A$6:$A$30,$E11018))*ISNUMBER(SEARCH(Fuel_Rules!$B$6:$B$30,$F11018))*(Fuel_Rules!$A$6:$A$30&lt;&gt;"")))&gt;0,"Plug-in hybrid",IF($G11018="Diesel","Diesel","Gasoline"))</f>
        <v>Diesel</v>
      </c>
    </row>
    <row r="11019" spans="1:15" ht="15" customHeight="1" x14ac:dyDescent="0.25">
      <c r="A11019" s="1">
        <v>2022</v>
      </c>
      <c r="B11019" s="1" t="s">
        <v>13227</v>
      </c>
      <c r="C11019" s="1" t="s">
        <v>1479</v>
      </c>
      <c r="D11019" s="1" t="s">
        <v>13698</v>
      </c>
      <c r="E11019" s="1" t="s">
        <v>1462</v>
      </c>
      <c r="F11019" s="1" t="s">
        <v>3546</v>
      </c>
      <c r="G11019" s="1" t="s">
        <v>105</v>
      </c>
      <c r="H11019" s="1" t="s">
        <v>298</v>
      </c>
      <c r="I11019" s="1">
        <v>3</v>
      </c>
      <c r="J11019" s="1">
        <v>2023</v>
      </c>
      <c r="K11019" s="1">
        <v>216443</v>
      </c>
      <c r="L11019" s="1">
        <v>0</v>
      </c>
      <c r="M11019" s="1">
        <f t="array" ref="M11019">SUMPRODUCT(MAX(ISNUMBER(SEARCH('Class Rules'!$B$6:$B$85,$E11019))*ISNUMBER(SEARCH('Class Rules'!$C$6:$C$85,$F11019))*'Class Rules'!$A$6:$A$85))</f>
        <v>51</v>
      </c>
      <c r="N11019" s="1" t="str">
        <f t="array" ref="N11019">IF($M11019=0,'Class Rules'!$D$3,INDEX('Class Rules'!$D$6:$D$85,MATCH($M11019,'Class Rules'!$A$6:$A$85,0)))</f>
        <v>Freight HDV</v>
      </c>
      <c r="O11019" s="1" t="str">
        <f t="array" ref="O11019">IF(SUMPRODUCT(MAX(ISNUMBER(SEARCH(Fuel_Rules!$A$6:$A$30,$E11019))*ISNUMBER(SEARCH(Fuel_Rules!$B$6:$B$30,$F11019))*(Fuel_Rules!$A$6:$A$30&lt;&gt;"")))&gt;0,"Plug-in hybrid",IF($G11019="Diesel","Diesel","Gasoline"))</f>
        <v>Diesel</v>
      </c>
    </row>
    <row r="11020" spans="1:15" ht="15" customHeight="1" x14ac:dyDescent="0.25">
      <c r="A11020" s="1">
        <v>2022</v>
      </c>
      <c r="B11020" s="1" t="s">
        <v>13227</v>
      </c>
      <c r="C11020" s="1" t="s">
        <v>1482</v>
      </c>
      <c r="D11020" s="1" t="s">
        <v>13699</v>
      </c>
      <c r="E11020" s="1" t="s">
        <v>1462</v>
      </c>
      <c r="F11020" s="1" t="s">
        <v>3548</v>
      </c>
      <c r="G11020" s="1" t="s">
        <v>105</v>
      </c>
      <c r="H11020" s="1" t="s">
        <v>298</v>
      </c>
      <c r="I11020" s="1">
        <v>3</v>
      </c>
      <c r="J11020" s="1">
        <v>2023</v>
      </c>
      <c r="K11020" s="1">
        <v>295076</v>
      </c>
      <c r="L11020" s="1">
        <v>0</v>
      </c>
      <c r="M11020" s="1">
        <f t="array" ref="M11020">SUMPRODUCT(MAX(ISNUMBER(SEARCH('Class Rules'!$B$6:$B$85,$E11020))*ISNUMBER(SEARCH('Class Rules'!$C$6:$C$85,$F11020))*'Class Rules'!$A$6:$A$85))</f>
        <v>52</v>
      </c>
      <c r="N11020" s="1" t="str">
        <f t="array" ref="N11020">IF($M11020=0,'Class Rules'!$D$3,INDEX('Class Rules'!$D$6:$D$85,MATCH($M11020,'Class Rules'!$A$6:$A$85,0)))</f>
        <v>Freight HDV</v>
      </c>
      <c r="O11020" s="1" t="str">
        <f t="array" ref="O11020">IF(SUMPRODUCT(MAX(ISNUMBER(SEARCH(Fuel_Rules!$A$6:$A$30,$E11020))*ISNUMBER(SEARCH(Fuel_Rules!$B$6:$B$30,$F11020))*(Fuel_Rules!$A$6:$A$30&lt;&gt;"")))&gt;0,"Plug-in hybrid",IF($G11020="Diesel","Diesel","Gasoline"))</f>
        <v>Diesel</v>
      </c>
    </row>
    <row r="11021" spans="1:15" ht="15" customHeight="1" x14ac:dyDescent="0.25">
      <c r="A11021" s="1">
        <v>2022</v>
      </c>
      <c r="B11021" s="1" t="s">
        <v>13227</v>
      </c>
      <c r="C11021" s="1" t="s">
        <v>1482</v>
      </c>
      <c r="D11021" s="1" t="s">
        <v>13700</v>
      </c>
      <c r="E11021" s="1" t="s">
        <v>1462</v>
      </c>
      <c r="F11021" s="1" t="s">
        <v>3548</v>
      </c>
      <c r="G11021" s="1" t="s">
        <v>105</v>
      </c>
      <c r="H11021" s="1" t="s">
        <v>298</v>
      </c>
      <c r="I11021" s="1">
        <v>3</v>
      </c>
      <c r="J11021" s="1">
        <v>2023</v>
      </c>
      <c r="K11021" s="1">
        <v>232357</v>
      </c>
      <c r="L11021" s="1">
        <v>0</v>
      </c>
      <c r="M11021" s="1">
        <f t="array" ref="M11021">SUMPRODUCT(MAX(ISNUMBER(SEARCH('Class Rules'!$B$6:$B$85,$E11021))*ISNUMBER(SEARCH('Class Rules'!$C$6:$C$85,$F11021))*'Class Rules'!$A$6:$A$85))</f>
        <v>52</v>
      </c>
      <c r="N11021" s="1" t="str">
        <f t="array" ref="N11021">IF($M11021=0,'Class Rules'!$D$3,INDEX('Class Rules'!$D$6:$D$85,MATCH($M11021,'Class Rules'!$A$6:$A$85,0)))</f>
        <v>Freight HDV</v>
      </c>
      <c r="O11021" s="1" t="str">
        <f t="array" ref="O11021">IF(SUMPRODUCT(MAX(ISNUMBER(SEARCH(Fuel_Rules!$A$6:$A$30,$E11021))*ISNUMBER(SEARCH(Fuel_Rules!$B$6:$B$30,$F11021))*(Fuel_Rules!$A$6:$A$30&lt;&gt;"")))&gt;0,"Plug-in hybrid",IF($G11021="Diesel","Diesel","Gasoline"))</f>
        <v>Diesel</v>
      </c>
    </row>
    <row r="11022" spans="1:15" ht="15" customHeight="1" x14ac:dyDescent="0.25">
      <c r="A11022" s="1">
        <v>2022</v>
      </c>
      <c r="B11022" s="1" t="s">
        <v>13227</v>
      </c>
      <c r="C11022" s="1" t="s">
        <v>1485</v>
      </c>
      <c r="D11022" s="1" t="s">
        <v>13701</v>
      </c>
      <c r="E11022" s="1" t="s">
        <v>1462</v>
      </c>
      <c r="F11022" s="1" t="s">
        <v>3550</v>
      </c>
      <c r="G11022" s="1" t="s">
        <v>105</v>
      </c>
      <c r="H11022" s="1" t="s">
        <v>298</v>
      </c>
      <c r="I11022" s="1">
        <v>3</v>
      </c>
      <c r="J11022" s="1">
        <v>2023</v>
      </c>
      <c r="K11022" s="1">
        <v>310672</v>
      </c>
      <c r="L11022" s="1">
        <v>0</v>
      </c>
      <c r="M11022" s="1">
        <f t="array" ref="M11022">SUMPRODUCT(MAX(ISNUMBER(SEARCH('Class Rules'!$B$6:$B$85,$E11022))*ISNUMBER(SEARCH('Class Rules'!$C$6:$C$85,$F11022))*'Class Rules'!$A$6:$A$85))</f>
        <v>55</v>
      </c>
      <c r="N11022" s="1" t="str">
        <f t="array" ref="N11022">IF($M11022=0,'Class Rules'!$D$3,INDEX('Class Rules'!$D$6:$D$85,MATCH($M11022,'Class Rules'!$A$6:$A$85,0)))</f>
        <v>Freight HDV</v>
      </c>
      <c r="O11022" s="1" t="str">
        <f t="array" ref="O11022">IF(SUMPRODUCT(MAX(ISNUMBER(SEARCH(Fuel_Rules!$A$6:$A$30,$E11022))*ISNUMBER(SEARCH(Fuel_Rules!$B$6:$B$30,$F11022))*(Fuel_Rules!$A$6:$A$30&lt;&gt;"")))&gt;0,"Plug-in hybrid",IF($G11022="Diesel","Diesel","Gasoline"))</f>
        <v>Diesel</v>
      </c>
    </row>
    <row r="11023" spans="1:15" ht="15" customHeight="1" x14ac:dyDescent="0.25">
      <c r="A11023" s="1">
        <v>2022</v>
      </c>
      <c r="B11023" s="1" t="s">
        <v>13227</v>
      </c>
      <c r="C11023" s="1" t="s">
        <v>1485</v>
      </c>
      <c r="D11023" s="1" t="s">
        <v>13702</v>
      </c>
      <c r="E11023" s="1" t="s">
        <v>1462</v>
      </c>
      <c r="F11023" s="1" t="s">
        <v>3550</v>
      </c>
      <c r="G11023" s="1" t="s">
        <v>105</v>
      </c>
      <c r="H11023" s="1" t="s">
        <v>298</v>
      </c>
      <c r="I11023" s="1">
        <v>3</v>
      </c>
      <c r="J11023" s="1">
        <v>2023</v>
      </c>
      <c r="K11023" s="1">
        <v>239857</v>
      </c>
      <c r="L11023" s="1">
        <v>0</v>
      </c>
      <c r="M11023" s="1">
        <f t="array" ref="M11023">SUMPRODUCT(MAX(ISNUMBER(SEARCH('Class Rules'!$B$6:$B$85,$E11023))*ISNUMBER(SEARCH('Class Rules'!$C$6:$C$85,$F11023))*'Class Rules'!$A$6:$A$85))</f>
        <v>55</v>
      </c>
      <c r="N11023" s="1" t="str">
        <f t="array" ref="N11023">IF($M11023=0,'Class Rules'!$D$3,INDEX('Class Rules'!$D$6:$D$85,MATCH($M11023,'Class Rules'!$A$6:$A$85,0)))</f>
        <v>Freight HDV</v>
      </c>
      <c r="O11023" s="1" t="str">
        <f t="array" ref="O11023">IF(SUMPRODUCT(MAX(ISNUMBER(SEARCH(Fuel_Rules!$A$6:$A$30,$E11023))*ISNUMBER(SEARCH(Fuel_Rules!$B$6:$B$30,$F11023))*(Fuel_Rules!$A$6:$A$30&lt;&gt;"")))&gt;0,"Plug-in hybrid",IF($G11023="Diesel","Diesel","Gasoline"))</f>
        <v>Diesel</v>
      </c>
    </row>
    <row r="11024" spans="1:15" ht="15" customHeight="1" x14ac:dyDescent="0.25">
      <c r="A11024" s="1">
        <v>2022</v>
      </c>
      <c r="B11024" s="1" t="s">
        <v>13227</v>
      </c>
      <c r="C11024" s="1" t="s">
        <v>1488</v>
      </c>
      <c r="D11024" s="1" t="s">
        <v>13703</v>
      </c>
      <c r="E11024" s="1" t="s">
        <v>1462</v>
      </c>
      <c r="F11024" s="1" t="s">
        <v>3552</v>
      </c>
      <c r="G11024" s="1" t="s">
        <v>105</v>
      </c>
      <c r="H11024" s="1" t="s">
        <v>298</v>
      </c>
      <c r="I11024" s="1">
        <v>3</v>
      </c>
      <c r="J11024" s="1">
        <v>2023</v>
      </c>
      <c r="K11024" s="1">
        <v>335942</v>
      </c>
      <c r="L11024" s="1">
        <v>0</v>
      </c>
      <c r="M11024" s="1">
        <f t="array" ref="M11024">SUMPRODUCT(MAX(ISNUMBER(SEARCH('Class Rules'!$B$6:$B$85,$E11024))*ISNUMBER(SEARCH('Class Rules'!$C$6:$C$85,$F11024))*'Class Rules'!$A$6:$A$85))</f>
        <v>52</v>
      </c>
      <c r="N11024" s="1" t="str">
        <f t="array" ref="N11024">IF($M11024=0,'Class Rules'!$D$3,INDEX('Class Rules'!$D$6:$D$85,MATCH($M11024,'Class Rules'!$A$6:$A$85,0)))</f>
        <v>Freight HDV</v>
      </c>
      <c r="O11024" s="1" t="str">
        <f t="array" ref="O11024">IF(SUMPRODUCT(MAX(ISNUMBER(SEARCH(Fuel_Rules!$A$6:$A$30,$E11024))*ISNUMBER(SEARCH(Fuel_Rules!$B$6:$B$30,$F11024))*(Fuel_Rules!$A$6:$A$30&lt;&gt;"")))&gt;0,"Plug-in hybrid",IF($G11024="Diesel","Diesel","Gasoline"))</f>
        <v>Diesel</v>
      </c>
    </row>
    <row r="11025" spans="1:15" ht="15" customHeight="1" x14ac:dyDescent="0.25">
      <c r="A11025" s="1">
        <v>2022</v>
      </c>
      <c r="B11025" s="1" t="s">
        <v>13227</v>
      </c>
      <c r="C11025" s="1" t="s">
        <v>1488</v>
      </c>
      <c r="D11025" s="1" t="s">
        <v>13704</v>
      </c>
      <c r="E11025" s="1" t="s">
        <v>1462</v>
      </c>
      <c r="F11025" s="1" t="s">
        <v>3552</v>
      </c>
      <c r="G11025" s="1" t="s">
        <v>105</v>
      </c>
      <c r="H11025" s="1" t="s">
        <v>298</v>
      </c>
      <c r="I11025" s="1">
        <v>3</v>
      </c>
      <c r="J11025" s="1">
        <v>2023</v>
      </c>
      <c r="K11025" s="1">
        <v>244302</v>
      </c>
      <c r="L11025" s="1">
        <v>0</v>
      </c>
      <c r="M11025" s="1">
        <f t="array" ref="M11025">SUMPRODUCT(MAX(ISNUMBER(SEARCH('Class Rules'!$B$6:$B$85,$E11025))*ISNUMBER(SEARCH('Class Rules'!$C$6:$C$85,$F11025))*'Class Rules'!$A$6:$A$85))</f>
        <v>52</v>
      </c>
      <c r="N11025" s="1" t="str">
        <f t="array" ref="N11025">IF($M11025=0,'Class Rules'!$D$3,INDEX('Class Rules'!$D$6:$D$85,MATCH($M11025,'Class Rules'!$A$6:$A$85,0)))</f>
        <v>Freight HDV</v>
      </c>
      <c r="O11025" s="1" t="str">
        <f t="array" ref="O11025">IF(SUMPRODUCT(MAX(ISNUMBER(SEARCH(Fuel_Rules!$A$6:$A$30,$E11025))*ISNUMBER(SEARCH(Fuel_Rules!$B$6:$B$30,$F11025))*(Fuel_Rules!$A$6:$A$30&lt;&gt;"")))&gt;0,"Plug-in hybrid",IF($G11025="Diesel","Diesel","Gasoline"))</f>
        <v>Diesel</v>
      </c>
    </row>
    <row r="11026" spans="1:15" ht="15" customHeight="1" x14ac:dyDescent="0.25">
      <c r="A11026" s="1">
        <v>2022</v>
      </c>
      <c r="B11026" s="1" t="s">
        <v>13227</v>
      </c>
      <c r="C11026" s="1" t="s">
        <v>1491</v>
      </c>
      <c r="D11026" s="1" t="s">
        <v>13705</v>
      </c>
      <c r="E11026" s="1" t="s">
        <v>1462</v>
      </c>
      <c r="F11026" s="1" t="s">
        <v>3554</v>
      </c>
      <c r="G11026" s="1" t="s">
        <v>105</v>
      </c>
      <c r="H11026" s="1" t="s">
        <v>298</v>
      </c>
      <c r="I11026" s="1">
        <v>3</v>
      </c>
      <c r="J11026" s="1">
        <v>2023</v>
      </c>
      <c r="K11026" s="1">
        <v>348433</v>
      </c>
      <c r="L11026" s="1">
        <v>0</v>
      </c>
      <c r="M11026" s="1">
        <f t="array" ref="M11026">SUMPRODUCT(MAX(ISNUMBER(SEARCH('Class Rules'!$B$6:$B$85,$E11026))*ISNUMBER(SEARCH('Class Rules'!$C$6:$C$85,$F11026))*'Class Rules'!$A$6:$A$85))</f>
        <v>52</v>
      </c>
      <c r="N11026" s="1" t="str">
        <f t="array" ref="N11026">IF($M11026=0,'Class Rules'!$D$3,INDEX('Class Rules'!$D$6:$D$85,MATCH($M11026,'Class Rules'!$A$6:$A$85,0)))</f>
        <v>Freight HDV</v>
      </c>
      <c r="O11026" s="1" t="str">
        <f t="array" ref="O11026">IF(SUMPRODUCT(MAX(ISNUMBER(SEARCH(Fuel_Rules!$A$6:$A$30,$E11026))*ISNUMBER(SEARCH(Fuel_Rules!$B$6:$B$30,$F11026))*(Fuel_Rules!$A$6:$A$30&lt;&gt;"")))&gt;0,"Plug-in hybrid",IF($G11026="Diesel","Diesel","Gasoline"))</f>
        <v>Diesel</v>
      </c>
    </row>
    <row r="11027" spans="1:15" ht="15" customHeight="1" x14ac:dyDescent="0.25">
      <c r="A11027" s="1">
        <v>2022</v>
      </c>
      <c r="B11027" s="1" t="s">
        <v>13227</v>
      </c>
      <c r="C11027" s="1" t="s">
        <v>1491</v>
      </c>
      <c r="D11027" s="1" t="s">
        <v>13706</v>
      </c>
      <c r="E11027" s="1" t="s">
        <v>1462</v>
      </c>
      <c r="F11027" s="1" t="s">
        <v>3554</v>
      </c>
      <c r="G11027" s="1" t="s">
        <v>105</v>
      </c>
      <c r="H11027" s="1" t="s">
        <v>298</v>
      </c>
      <c r="I11027" s="1">
        <v>3</v>
      </c>
      <c r="J11027" s="1">
        <v>2023</v>
      </c>
      <c r="K11027" s="1">
        <v>255707</v>
      </c>
      <c r="L11027" s="1">
        <v>0</v>
      </c>
      <c r="M11027" s="1">
        <f t="array" ref="M11027">SUMPRODUCT(MAX(ISNUMBER(SEARCH('Class Rules'!$B$6:$B$85,$E11027))*ISNUMBER(SEARCH('Class Rules'!$C$6:$C$85,$F11027))*'Class Rules'!$A$6:$A$85))</f>
        <v>52</v>
      </c>
      <c r="N11027" s="1" t="str">
        <f t="array" ref="N11027">IF($M11027=0,'Class Rules'!$D$3,INDEX('Class Rules'!$D$6:$D$85,MATCH($M11027,'Class Rules'!$A$6:$A$85,0)))</f>
        <v>Freight HDV</v>
      </c>
      <c r="O11027" s="1" t="str">
        <f t="array" ref="O11027">IF(SUMPRODUCT(MAX(ISNUMBER(SEARCH(Fuel_Rules!$A$6:$A$30,$E11027))*ISNUMBER(SEARCH(Fuel_Rules!$B$6:$B$30,$F11027))*(Fuel_Rules!$A$6:$A$30&lt;&gt;"")))&gt;0,"Plug-in hybrid",IF($G11027="Diesel","Diesel","Gasoline"))</f>
        <v>Diesel</v>
      </c>
    </row>
    <row r="11028" spans="1:15" ht="15" customHeight="1" x14ac:dyDescent="0.25">
      <c r="A11028" s="1">
        <v>2022</v>
      </c>
      <c r="B11028" s="1" t="s">
        <v>13227</v>
      </c>
      <c r="C11028" s="1" t="s">
        <v>1509</v>
      </c>
      <c r="D11028" s="1" t="s">
        <v>13707</v>
      </c>
      <c r="E11028" s="1" t="s">
        <v>1462</v>
      </c>
      <c r="F11028" s="1" t="s">
        <v>8242</v>
      </c>
      <c r="G11028" s="1" t="s">
        <v>105</v>
      </c>
      <c r="H11028" s="1" t="s">
        <v>298</v>
      </c>
      <c r="I11028" s="1">
        <v>3</v>
      </c>
      <c r="J11028" s="1">
        <v>2023</v>
      </c>
      <c r="K11028" s="1">
        <v>311393</v>
      </c>
      <c r="L11028" s="1">
        <v>0</v>
      </c>
      <c r="M11028" s="1">
        <f t="array" ref="M11028">SUMPRODUCT(MAX(ISNUMBER(SEARCH('Class Rules'!$B$6:$B$85,$E11028))*ISNUMBER(SEARCH('Class Rules'!$C$6:$C$85,$F11028))*'Class Rules'!$A$6:$A$85))</f>
        <v>51</v>
      </c>
      <c r="N11028" s="1" t="str">
        <f t="array" ref="N11028">IF($M11028=0,'Class Rules'!$D$3,INDEX('Class Rules'!$D$6:$D$85,MATCH($M11028,'Class Rules'!$A$6:$A$85,0)))</f>
        <v>Freight HDV</v>
      </c>
      <c r="O11028" s="1" t="str">
        <f t="array" ref="O11028">IF(SUMPRODUCT(MAX(ISNUMBER(SEARCH(Fuel_Rules!$A$6:$A$30,$E11028))*ISNUMBER(SEARCH(Fuel_Rules!$B$6:$B$30,$F11028))*(Fuel_Rules!$A$6:$A$30&lt;&gt;"")))&gt;0,"Plug-in hybrid",IF($G11028="Diesel","Diesel","Gasoline"))</f>
        <v>Diesel</v>
      </c>
    </row>
    <row r="11029" spans="1:15" ht="15" customHeight="1" x14ac:dyDescent="0.25">
      <c r="A11029" s="1">
        <v>2022</v>
      </c>
      <c r="B11029" s="1" t="s">
        <v>13227</v>
      </c>
      <c r="C11029" s="1" t="s">
        <v>1509</v>
      </c>
      <c r="D11029" s="1" t="s">
        <v>13708</v>
      </c>
      <c r="E11029" s="1" t="s">
        <v>1462</v>
      </c>
      <c r="F11029" s="1" t="s">
        <v>8242</v>
      </c>
      <c r="G11029" s="1" t="s">
        <v>105</v>
      </c>
      <c r="H11029" s="1" t="s">
        <v>298</v>
      </c>
      <c r="I11029" s="1">
        <v>3</v>
      </c>
      <c r="J11029" s="1">
        <v>2023</v>
      </c>
      <c r="K11029" s="1">
        <v>251387</v>
      </c>
      <c r="L11029" s="1">
        <v>0</v>
      </c>
      <c r="M11029" s="1">
        <f t="array" ref="M11029">SUMPRODUCT(MAX(ISNUMBER(SEARCH('Class Rules'!$B$6:$B$85,$E11029))*ISNUMBER(SEARCH('Class Rules'!$C$6:$C$85,$F11029))*'Class Rules'!$A$6:$A$85))</f>
        <v>51</v>
      </c>
      <c r="N11029" s="1" t="str">
        <f t="array" ref="N11029">IF($M11029=0,'Class Rules'!$D$3,INDEX('Class Rules'!$D$6:$D$85,MATCH($M11029,'Class Rules'!$A$6:$A$85,0)))</f>
        <v>Freight HDV</v>
      </c>
      <c r="O11029" s="1" t="str">
        <f t="array" ref="O11029">IF(SUMPRODUCT(MAX(ISNUMBER(SEARCH(Fuel_Rules!$A$6:$A$30,$E11029))*ISNUMBER(SEARCH(Fuel_Rules!$B$6:$B$30,$F11029))*(Fuel_Rules!$A$6:$A$30&lt;&gt;"")))&gt;0,"Plug-in hybrid",IF($G11029="Diesel","Diesel","Gasoline"))</f>
        <v>Diesel</v>
      </c>
    </row>
    <row r="11030" spans="1:15" ht="15" customHeight="1" x14ac:dyDescent="0.25">
      <c r="A11030" s="1">
        <v>2022</v>
      </c>
      <c r="B11030" s="1" t="s">
        <v>13227</v>
      </c>
      <c r="C11030" s="1" t="s">
        <v>1512</v>
      </c>
      <c r="D11030" s="1" t="s">
        <v>13709</v>
      </c>
      <c r="E11030" s="1" t="s">
        <v>1462</v>
      </c>
      <c r="F11030" s="1" t="s">
        <v>3568</v>
      </c>
      <c r="G11030" s="1" t="s">
        <v>105</v>
      </c>
      <c r="H11030" s="1" t="s">
        <v>298</v>
      </c>
      <c r="I11030" s="1">
        <v>3</v>
      </c>
      <c r="J11030" s="1">
        <v>2023</v>
      </c>
      <c r="K11030" s="1">
        <v>298614</v>
      </c>
      <c r="L11030" s="1">
        <v>0</v>
      </c>
      <c r="M11030" s="1">
        <f t="array" ref="M11030">SUMPRODUCT(MAX(ISNUMBER(SEARCH('Class Rules'!$B$6:$B$85,$E11030))*ISNUMBER(SEARCH('Class Rules'!$C$6:$C$85,$F11030))*'Class Rules'!$A$6:$A$85))</f>
        <v>53</v>
      </c>
      <c r="N11030" s="1" t="str">
        <f t="array" ref="N11030">IF($M11030=0,'Class Rules'!$D$3,INDEX('Class Rules'!$D$6:$D$85,MATCH($M11030,'Class Rules'!$A$6:$A$85,0)))</f>
        <v>Freight HDV</v>
      </c>
      <c r="O11030" s="1" t="str">
        <f t="array" ref="O11030">IF(SUMPRODUCT(MAX(ISNUMBER(SEARCH(Fuel_Rules!$A$6:$A$30,$E11030))*ISNUMBER(SEARCH(Fuel_Rules!$B$6:$B$30,$F11030))*(Fuel_Rules!$A$6:$A$30&lt;&gt;"")))&gt;0,"Plug-in hybrid",IF($G11030="Diesel","Diesel","Gasoline"))</f>
        <v>Diesel</v>
      </c>
    </row>
    <row r="11031" spans="1:15" ht="15" customHeight="1" x14ac:dyDescent="0.25">
      <c r="A11031" s="1">
        <v>2022</v>
      </c>
      <c r="B11031" s="1" t="s">
        <v>13227</v>
      </c>
      <c r="C11031" s="1" t="s">
        <v>1512</v>
      </c>
      <c r="D11031" s="1" t="s">
        <v>13710</v>
      </c>
      <c r="E11031" s="1" t="s">
        <v>1462</v>
      </c>
      <c r="F11031" s="1" t="s">
        <v>3568</v>
      </c>
      <c r="G11031" s="1" t="s">
        <v>105</v>
      </c>
      <c r="H11031" s="1" t="s">
        <v>298</v>
      </c>
      <c r="I11031" s="1">
        <v>3</v>
      </c>
      <c r="J11031" s="1">
        <v>2023</v>
      </c>
      <c r="K11031" s="1">
        <v>238704</v>
      </c>
      <c r="L11031" s="1">
        <v>0</v>
      </c>
      <c r="M11031" s="1">
        <f t="array" ref="M11031">SUMPRODUCT(MAX(ISNUMBER(SEARCH('Class Rules'!$B$6:$B$85,$E11031))*ISNUMBER(SEARCH('Class Rules'!$C$6:$C$85,$F11031))*'Class Rules'!$A$6:$A$85))</f>
        <v>53</v>
      </c>
      <c r="N11031" s="1" t="str">
        <f t="array" ref="N11031">IF($M11031=0,'Class Rules'!$D$3,INDEX('Class Rules'!$D$6:$D$85,MATCH($M11031,'Class Rules'!$A$6:$A$85,0)))</f>
        <v>Freight HDV</v>
      </c>
      <c r="O11031" s="1" t="str">
        <f t="array" ref="O11031">IF(SUMPRODUCT(MAX(ISNUMBER(SEARCH(Fuel_Rules!$A$6:$A$30,$E11031))*ISNUMBER(SEARCH(Fuel_Rules!$B$6:$B$30,$F11031))*(Fuel_Rules!$A$6:$A$30&lt;&gt;"")))&gt;0,"Plug-in hybrid",IF($G11031="Diesel","Diesel","Gasoline"))</f>
        <v>Diesel</v>
      </c>
    </row>
    <row r="11032" spans="1:15" ht="15" customHeight="1" x14ac:dyDescent="0.25">
      <c r="A11032" s="1">
        <v>2022</v>
      </c>
      <c r="B11032" s="1" t="s">
        <v>13227</v>
      </c>
      <c r="C11032" s="1" t="s">
        <v>3569</v>
      </c>
      <c r="D11032" s="1" t="s">
        <v>13711</v>
      </c>
      <c r="E11032" s="1" t="s">
        <v>1462</v>
      </c>
      <c r="F11032" s="1" t="s">
        <v>3571</v>
      </c>
      <c r="G11032" s="1" t="s">
        <v>105</v>
      </c>
      <c r="H11032" s="1" t="s">
        <v>298</v>
      </c>
      <c r="I11032" s="1">
        <v>3</v>
      </c>
      <c r="J11032" s="1">
        <v>2023</v>
      </c>
      <c r="K11032" s="1">
        <v>279961</v>
      </c>
      <c r="L11032" s="1">
        <v>0</v>
      </c>
      <c r="M11032" s="1">
        <f t="array" ref="M11032">SUMPRODUCT(MAX(ISNUMBER(SEARCH('Class Rules'!$B$6:$B$85,$E11032))*ISNUMBER(SEARCH('Class Rules'!$C$6:$C$85,$F11032))*'Class Rules'!$A$6:$A$85))</f>
        <v>43</v>
      </c>
      <c r="N11032" s="1" t="str">
        <f t="array" ref="N11032">IF($M11032=0,'Class Rules'!$D$3,INDEX('Class Rules'!$D$6:$D$85,MATCH($M11032,'Class Rules'!$A$6:$A$85,0)))</f>
        <v>Freight LDV</v>
      </c>
      <c r="O11032" s="1" t="str">
        <f t="array" ref="O11032">IF(SUMPRODUCT(MAX(ISNUMBER(SEARCH(Fuel_Rules!$A$6:$A$30,$E11032))*ISNUMBER(SEARCH(Fuel_Rules!$B$6:$B$30,$F11032))*(Fuel_Rules!$A$6:$A$30&lt;&gt;"")))&gt;0,"Plug-in hybrid",IF($G11032="Diesel","Diesel","Gasoline"))</f>
        <v>Diesel</v>
      </c>
    </row>
    <row r="11033" spans="1:15" ht="15" customHeight="1" x14ac:dyDescent="0.25">
      <c r="A11033" s="1">
        <v>2022</v>
      </c>
      <c r="B11033" s="1" t="s">
        <v>13227</v>
      </c>
      <c r="C11033" s="1" t="s">
        <v>3569</v>
      </c>
      <c r="D11033" s="1" t="s">
        <v>13712</v>
      </c>
      <c r="E11033" s="1" t="s">
        <v>1462</v>
      </c>
      <c r="F11033" s="1" t="s">
        <v>3571</v>
      </c>
      <c r="G11033" s="1" t="s">
        <v>105</v>
      </c>
      <c r="H11033" s="1" t="s">
        <v>298</v>
      </c>
      <c r="I11033" s="1">
        <v>3</v>
      </c>
      <c r="J11033" s="1">
        <v>2023</v>
      </c>
      <c r="K11033" s="1">
        <v>221226</v>
      </c>
      <c r="L11033" s="1">
        <v>0</v>
      </c>
      <c r="M11033" s="1">
        <f t="array" ref="M11033">SUMPRODUCT(MAX(ISNUMBER(SEARCH('Class Rules'!$B$6:$B$85,$E11033))*ISNUMBER(SEARCH('Class Rules'!$C$6:$C$85,$F11033))*'Class Rules'!$A$6:$A$85))</f>
        <v>43</v>
      </c>
      <c r="N11033" s="1" t="str">
        <f t="array" ref="N11033">IF($M11033=0,'Class Rules'!$D$3,INDEX('Class Rules'!$D$6:$D$85,MATCH($M11033,'Class Rules'!$A$6:$A$85,0)))</f>
        <v>Freight LDV</v>
      </c>
      <c r="O11033" s="1" t="str">
        <f t="array" ref="O11033">IF(SUMPRODUCT(MAX(ISNUMBER(SEARCH(Fuel_Rules!$A$6:$A$30,$E11033))*ISNUMBER(SEARCH(Fuel_Rules!$B$6:$B$30,$F11033))*(Fuel_Rules!$A$6:$A$30&lt;&gt;"")))&gt;0,"Plug-in hybrid",IF($G11033="Diesel","Diesel","Gasoline"))</f>
        <v>Diesel</v>
      </c>
    </row>
    <row r="11034" spans="1:15" ht="15" customHeight="1" x14ac:dyDescent="0.25">
      <c r="A11034" s="1">
        <v>2022</v>
      </c>
      <c r="B11034" s="1" t="s">
        <v>13227</v>
      </c>
      <c r="C11034" s="1" t="s">
        <v>3572</v>
      </c>
      <c r="D11034" s="1" t="s">
        <v>13713</v>
      </c>
      <c r="E11034" s="1" t="s">
        <v>1462</v>
      </c>
      <c r="F11034" s="1" t="s">
        <v>3574</v>
      </c>
      <c r="G11034" s="1" t="s">
        <v>105</v>
      </c>
      <c r="H11034" s="1" t="s">
        <v>298</v>
      </c>
      <c r="I11034" s="1">
        <v>3</v>
      </c>
      <c r="J11034" s="1">
        <v>2023</v>
      </c>
      <c r="K11034" s="1">
        <v>283282</v>
      </c>
      <c r="L11034" s="1">
        <v>0</v>
      </c>
      <c r="M11034" s="1">
        <f t="array" ref="M11034">SUMPRODUCT(MAX(ISNUMBER(SEARCH('Class Rules'!$B$6:$B$85,$E11034))*ISNUMBER(SEARCH('Class Rules'!$C$6:$C$85,$F11034))*'Class Rules'!$A$6:$A$85))</f>
        <v>43</v>
      </c>
      <c r="N11034" s="1" t="str">
        <f t="array" ref="N11034">IF($M11034=0,'Class Rules'!$D$3,INDEX('Class Rules'!$D$6:$D$85,MATCH($M11034,'Class Rules'!$A$6:$A$85,0)))</f>
        <v>Freight LDV</v>
      </c>
      <c r="O11034" s="1" t="str">
        <f t="array" ref="O11034">IF(SUMPRODUCT(MAX(ISNUMBER(SEARCH(Fuel_Rules!$A$6:$A$30,$E11034))*ISNUMBER(SEARCH(Fuel_Rules!$B$6:$B$30,$F11034))*(Fuel_Rules!$A$6:$A$30&lt;&gt;"")))&gt;0,"Plug-in hybrid",IF($G11034="Diesel","Diesel","Gasoline"))</f>
        <v>Diesel</v>
      </c>
    </row>
    <row r="11035" spans="1:15" ht="15" customHeight="1" x14ac:dyDescent="0.25">
      <c r="A11035" s="1">
        <v>2022</v>
      </c>
      <c r="B11035" s="1" t="s">
        <v>13227</v>
      </c>
      <c r="C11035" s="1" t="s">
        <v>3572</v>
      </c>
      <c r="D11035" s="1" t="s">
        <v>13714</v>
      </c>
      <c r="E11035" s="1" t="s">
        <v>1462</v>
      </c>
      <c r="F11035" s="1" t="s">
        <v>3574</v>
      </c>
      <c r="G11035" s="1" t="s">
        <v>105</v>
      </c>
      <c r="H11035" s="1" t="s">
        <v>298</v>
      </c>
      <c r="I11035" s="1">
        <v>3</v>
      </c>
      <c r="J11035" s="1">
        <v>2023</v>
      </c>
      <c r="K11035" s="1">
        <v>217592</v>
      </c>
      <c r="L11035" s="1">
        <v>0</v>
      </c>
      <c r="M11035" s="1">
        <f t="array" ref="M11035">SUMPRODUCT(MAX(ISNUMBER(SEARCH('Class Rules'!$B$6:$B$85,$E11035))*ISNUMBER(SEARCH('Class Rules'!$C$6:$C$85,$F11035))*'Class Rules'!$A$6:$A$85))</f>
        <v>43</v>
      </c>
      <c r="N11035" s="1" t="str">
        <f t="array" ref="N11035">IF($M11035=0,'Class Rules'!$D$3,INDEX('Class Rules'!$D$6:$D$85,MATCH($M11035,'Class Rules'!$A$6:$A$85,0)))</f>
        <v>Freight LDV</v>
      </c>
      <c r="O11035" s="1" t="str">
        <f t="array" ref="O11035">IF(SUMPRODUCT(MAX(ISNUMBER(SEARCH(Fuel_Rules!$A$6:$A$30,$E11035))*ISNUMBER(SEARCH(Fuel_Rules!$B$6:$B$30,$F11035))*(Fuel_Rules!$A$6:$A$30&lt;&gt;"")))&gt;0,"Plug-in hybrid",IF($G11035="Diesel","Diesel","Gasoline"))</f>
        <v>Diesel</v>
      </c>
    </row>
    <row r="11036" spans="1:15" ht="15" customHeight="1" x14ac:dyDescent="0.25">
      <c r="A11036" s="1">
        <v>2022</v>
      </c>
      <c r="B11036" s="1" t="s">
        <v>13227</v>
      </c>
      <c r="C11036" s="1" t="s">
        <v>4585</v>
      </c>
      <c r="D11036" s="1" t="s">
        <v>13715</v>
      </c>
      <c r="E11036" s="1" t="s">
        <v>1462</v>
      </c>
      <c r="F11036" s="1" t="s">
        <v>4587</v>
      </c>
      <c r="G11036" s="1" t="s">
        <v>105</v>
      </c>
      <c r="H11036" s="1" t="s">
        <v>298</v>
      </c>
      <c r="I11036" s="1">
        <v>3</v>
      </c>
      <c r="J11036" s="1">
        <v>2023</v>
      </c>
      <c r="K11036" s="1">
        <v>300129</v>
      </c>
      <c r="L11036" s="1">
        <v>0</v>
      </c>
      <c r="M11036" s="1">
        <f t="array" ref="M11036">SUMPRODUCT(MAX(ISNUMBER(SEARCH('Class Rules'!$B$6:$B$85,$E11036))*ISNUMBER(SEARCH('Class Rules'!$C$6:$C$85,$F11036))*'Class Rules'!$A$6:$A$85))</f>
        <v>70</v>
      </c>
      <c r="N11036" s="1" t="str">
        <f t="array" ref="N11036">IF($M11036=0,'Class Rules'!$D$3,INDEX('Class Rules'!$D$6:$D$85,MATCH($M11036,'Class Rules'!$A$6:$A$85,0)))</f>
        <v>Passenger HDV</v>
      </c>
      <c r="O11036" s="1" t="str">
        <f t="array" ref="O11036">IF(SUMPRODUCT(MAX(ISNUMBER(SEARCH(Fuel_Rules!$A$6:$A$30,$E11036))*ISNUMBER(SEARCH(Fuel_Rules!$B$6:$B$30,$F11036))*(Fuel_Rules!$A$6:$A$30&lt;&gt;"")))&gt;0,"Plug-in hybrid",IF($G11036="Diesel","Diesel","Gasoline"))</f>
        <v>Diesel</v>
      </c>
    </row>
    <row r="11037" spans="1:15" ht="15" customHeight="1" x14ac:dyDescent="0.25">
      <c r="A11037" s="1">
        <v>2022</v>
      </c>
      <c r="B11037" s="1" t="s">
        <v>13227</v>
      </c>
      <c r="C11037" s="1" t="s">
        <v>4585</v>
      </c>
      <c r="D11037" s="1" t="s">
        <v>13716</v>
      </c>
      <c r="E11037" s="1" t="s">
        <v>1462</v>
      </c>
      <c r="F11037" s="1" t="s">
        <v>4587</v>
      </c>
      <c r="G11037" s="1" t="s">
        <v>105</v>
      </c>
      <c r="H11037" s="1" t="s">
        <v>298</v>
      </c>
      <c r="I11037" s="1">
        <v>3</v>
      </c>
      <c r="J11037" s="1">
        <v>2023</v>
      </c>
      <c r="K11037" s="1">
        <v>216874</v>
      </c>
      <c r="L11037" s="1">
        <v>0</v>
      </c>
      <c r="M11037" s="1">
        <f t="array" ref="M11037">SUMPRODUCT(MAX(ISNUMBER(SEARCH('Class Rules'!$B$6:$B$85,$E11037))*ISNUMBER(SEARCH('Class Rules'!$C$6:$C$85,$F11037))*'Class Rules'!$A$6:$A$85))</f>
        <v>70</v>
      </c>
      <c r="N11037" s="1" t="str">
        <f t="array" ref="N11037">IF($M11037=0,'Class Rules'!$D$3,INDEX('Class Rules'!$D$6:$D$85,MATCH($M11037,'Class Rules'!$A$6:$A$85,0)))</f>
        <v>Passenger HDV</v>
      </c>
      <c r="O11037" s="1" t="str">
        <f t="array" ref="O11037">IF(SUMPRODUCT(MAX(ISNUMBER(SEARCH(Fuel_Rules!$A$6:$A$30,$E11037))*ISNUMBER(SEARCH(Fuel_Rules!$B$6:$B$30,$F11037))*(Fuel_Rules!$A$6:$A$30&lt;&gt;"")))&gt;0,"Plug-in hybrid",IF($G11037="Diesel","Diesel","Gasoline"))</f>
        <v>Diesel</v>
      </c>
    </row>
    <row r="11038" spans="1:15" ht="15" customHeight="1" x14ac:dyDescent="0.25">
      <c r="A11038" s="1">
        <v>2022</v>
      </c>
      <c r="B11038" s="1" t="s">
        <v>13227</v>
      </c>
      <c r="C11038" s="1" t="s">
        <v>9263</v>
      </c>
      <c r="D11038" s="1" t="s">
        <v>13717</v>
      </c>
      <c r="E11038" s="1" t="s">
        <v>1462</v>
      </c>
      <c r="F11038" s="1" t="s">
        <v>9265</v>
      </c>
      <c r="G11038" s="1" t="s">
        <v>105</v>
      </c>
      <c r="H11038" s="1" t="s">
        <v>298</v>
      </c>
      <c r="I11038" s="1">
        <v>3</v>
      </c>
      <c r="J11038" s="1">
        <v>2023</v>
      </c>
      <c r="K11038" s="1">
        <v>262816</v>
      </c>
      <c r="L11038" s="1">
        <v>0</v>
      </c>
      <c r="M11038" s="1">
        <f t="array" ref="M11038">SUMPRODUCT(MAX(ISNUMBER(SEARCH('Class Rules'!$B$6:$B$85,$E11038))*ISNUMBER(SEARCH('Class Rules'!$C$6:$C$85,$F11038))*'Class Rules'!$A$6:$A$85))</f>
        <v>41</v>
      </c>
      <c r="N11038" s="1" t="str">
        <f t="array" ref="N11038">IF($M11038=0,'Class Rules'!$D$3,INDEX('Class Rules'!$D$6:$D$85,MATCH($M11038,'Class Rules'!$A$6:$A$85,0)))</f>
        <v>Freight LDV</v>
      </c>
      <c r="O11038" s="1" t="str">
        <f t="array" ref="O11038">IF(SUMPRODUCT(MAX(ISNUMBER(SEARCH(Fuel_Rules!$A$6:$A$30,$E11038))*ISNUMBER(SEARCH(Fuel_Rules!$B$6:$B$30,$F11038))*(Fuel_Rules!$A$6:$A$30&lt;&gt;"")))&gt;0,"Plug-in hybrid",IF($G11038="Diesel","Diesel","Gasoline"))</f>
        <v>Diesel</v>
      </c>
    </row>
    <row r="11039" spans="1:15" ht="15" customHeight="1" x14ac:dyDescent="0.25">
      <c r="A11039" s="1">
        <v>2022</v>
      </c>
      <c r="B11039" s="1" t="s">
        <v>13227</v>
      </c>
      <c r="C11039" s="1" t="s">
        <v>9263</v>
      </c>
      <c r="D11039" s="1" t="s">
        <v>13718</v>
      </c>
      <c r="E11039" s="1" t="s">
        <v>1462</v>
      </c>
      <c r="F11039" s="1" t="s">
        <v>9265</v>
      </c>
      <c r="G11039" s="1" t="s">
        <v>105</v>
      </c>
      <c r="H11039" s="1" t="s">
        <v>298</v>
      </c>
      <c r="I11039" s="1">
        <v>3</v>
      </c>
      <c r="J11039" s="1">
        <v>2023</v>
      </c>
      <c r="K11039" s="1">
        <v>213999</v>
      </c>
      <c r="L11039" s="1">
        <v>0</v>
      </c>
      <c r="M11039" s="1">
        <f t="array" ref="M11039">SUMPRODUCT(MAX(ISNUMBER(SEARCH('Class Rules'!$B$6:$B$85,$E11039))*ISNUMBER(SEARCH('Class Rules'!$C$6:$C$85,$F11039))*'Class Rules'!$A$6:$A$85))</f>
        <v>41</v>
      </c>
      <c r="N11039" s="1" t="str">
        <f t="array" ref="N11039">IF($M11039=0,'Class Rules'!$D$3,INDEX('Class Rules'!$D$6:$D$85,MATCH($M11039,'Class Rules'!$A$6:$A$85,0)))</f>
        <v>Freight LDV</v>
      </c>
      <c r="O11039" s="1" t="str">
        <f t="array" ref="O11039">IF(SUMPRODUCT(MAX(ISNUMBER(SEARCH(Fuel_Rules!$A$6:$A$30,$E11039))*ISNUMBER(SEARCH(Fuel_Rules!$B$6:$B$30,$F11039))*(Fuel_Rules!$A$6:$A$30&lt;&gt;"")))&gt;0,"Plug-in hybrid",IF($G11039="Diesel","Diesel","Gasoline"))</f>
        <v>Diesel</v>
      </c>
    </row>
    <row r="11040" spans="1:15" ht="15" customHeight="1" x14ac:dyDescent="0.25">
      <c r="A11040" s="1">
        <v>2022</v>
      </c>
      <c r="B11040" s="1" t="s">
        <v>13227</v>
      </c>
      <c r="C11040" s="1" t="s">
        <v>1519</v>
      </c>
      <c r="D11040" s="1" t="s">
        <v>13719</v>
      </c>
      <c r="E11040" s="1" t="s">
        <v>1517</v>
      </c>
      <c r="F11040" s="1" t="s">
        <v>1521</v>
      </c>
      <c r="G11040" s="1" t="s">
        <v>105</v>
      </c>
      <c r="H11040" s="1" t="s">
        <v>298</v>
      </c>
      <c r="I11040" s="1">
        <v>2</v>
      </c>
      <c r="J11040" s="1">
        <v>2023</v>
      </c>
      <c r="K11040" s="1">
        <v>148050</v>
      </c>
      <c r="L11040" s="1">
        <v>0</v>
      </c>
      <c r="M11040" s="1">
        <f t="array" ref="M11040">SUMPRODUCT(MAX(ISNUMBER(SEARCH('Class Rules'!$B$6:$B$85,$E11040))*ISNUMBER(SEARCH('Class Rules'!$C$6:$C$85,$F11040))*'Class Rules'!$A$6:$A$85))</f>
        <v>0</v>
      </c>
      <c r="N11040" s="1" t="str">
        <f t="array" ref="N11040">IF($M11040=0,'Class Rules'!$D$3,INDEX('Class Rules'!$D$6:$D$85,MATCH($M11040,'Class Rules'!$A$6:$A$85,0)))</f>
        <v>Passenger LDV</v>
      </c>
      <c r="O11040" s="1" t="str">
        <f t="array" ref="O11040">IF(SUMPRODUCT(MAX(ISNUMBER(SEARCH(Fuel_Rules!$A$6:$A$30,$E11040))*ISNUMBER(SEARCH(Fuel_Rules!$B$6:$B$30,$F11040))*(Fuel_Rules!$A$6:$A$30&lt;&gt;"")))&gt;0,"Plug-in hybrid",IF($G11040="Diesel","Diesel","Gasoline"))</f>
        <v>Diesel</v>
      </c>
    </row>
    <row r="11041" spans="1:15" ht="15" customHeight="1" x14ac:dyDescent="0.25">
      <c r="A11041" s="1">
        <v>2022</v>
      </c>
      <c r="B11041" s="1" t="s">
        <v>13227</v>
      </c>
      <c r="C11041" s="1" t="s">
        <v>1534</v>
      </c>
      <c r="D11041" s="1" t="s">
        <v>13720</v>
      </c>
      <c r="E11041" s="1" t="s">
        <v>1517</v>
      </c>
      <c r="F11041" s="1" t="s">
        <v>1536</v>
      </c>
      <c r="G11041" s="1" t="s">
        <v>103</v>
      </c>
      <c r="H11041" s="1" t="s">
        <v>298</v>
      </c>
      <c r="I11041" s="1">
        <v>1.5</v>
      </c>
      <c r="J11041" s="1">
        <v>2023</v>
      </c>
      <c r="K11041" s="1">
        <v>102782</v>
      </c>
      <c r="L11041" s="1">
        <v>0</v>
      </c>
      <c r="M11041" s="1">
        <f t="array" ref="M11041">SUMPRODUCT(MAX(ISNUMBER(SEARCH('Class Rules'!$B$6:$B$85,$E11041))*ISNUMBER(SEARCH('Class Rules'!$C$6:$C$85,$F11041))*'Class Rules'!$A$6:$A$85))</f>
        <v>0</v>
      </c>
      <c r="N11041" s="1" t="str">
        <f t="array" ref="N11041">IF($M11041=0,'Class Rules'!$D$3,INDEX('Class Rules'!$D$6:$D$85,MATCH($M11041,'Class Rules'!$A$6:$A$85,0)))</f>
        <v>Passenger LDV</v>
      </c>
      <c r="O11041" s="1" t="str">
        <f t="array" ref="O11041">IF(SUMPRODUCT(MAX(ISNUMBER(SEARCH(Fuel_Rules!$A$6:$A$30,$E11041))*ISNUMBER(SEARCH(Fuel_Rules!$B$6:$B$30,$F11041))*(Fuel_Rules!$A$6:$A$30&lt;&gt;"")))&gt;0,"Plug-in hybrid",IF($G11041="Diesel","Diesel","Gasoline"))</f>
        <v>Gasoline</v>
      </c>
    </row>
    <row r="11042" spans="1:15" ht="15" customHeight="1" x14ac:dyDescent="0.25">
      <c r="A11042" s="1">
        <v>2022</v>
      </c>
      <c r="B11042" s="1" t="s">
        <v>13227</v>
      </c>
      <c r="C11042" s="1" t="s">
        <v>1537</v>
      </c>
      <c r="D11042" s="1" t="s">
        <v>13721</v>
      </c>
      <c r="E11042" s="1" t="s">
        <v>1517</v>
      </c>
      <c r="F11042" s="1" t="s">
        <v>1539</v>
      </c>
      <c r="G11042" s="1" t="s">
        <v>103</v>
      </c>
      <c r="H11042" s="1" t="s">
        <v>437</v>
      </c>
      <c r="I11042" s="1">
        <v>1.6</v>
      </c>
      <c r="J11042" s="1">
        <v>2023</v>
      </c>
      <c r="K11042" s="1">
        <v>115397</v>
      </c>
      <c r="L11042" s="1">
        <v>0</v>
      </c>
      <c r="M11042" s="1">
        <f t="array" ref="M11042">SUMPRODUCT(MAX(ISNUMBER(SEARCH('Class Rules'!$B$6:$B$85,$E11042))*ISNUMBER(SEARCH('Class Rules'!$C$6:$C$85,$F11042))*'Class Rules'!$A$6:$A$85))</f>
        <v>0</v>
      </c>
      <c r="N11042" s="1" t="str">
        <f t="array" ref="N11042">IF($M11042=0,'Class Rules'!$D$3,INDEX('Class Rules'!$D$6:$D$85,MATCH($M11042,'Class Rules'!$A$6:$A$85,0)))</f>
        <v>Passenger LDV</v>
      </c>
      <c r="O11042" s="1" t="str">
        <f t="array" ref="O11042">IF(SUMPRODUCT(MAX(ISNUMBER(SEARCH(Fuel_Rules!$A$6:$A$30,$E11042))*ISNUMBER(SEARCH(Fuel_Rules!$B$6:$B$30,$F11042))*(Fuel_Rules!$A$6:$A$30&lt;&gt;"")))&gt;0,"Plug-in hybrid",IF($G11042="Diesel","Diesel","Gasoline"))</f>
        <v>Gasoline</v>
      </c>
    </row>
    <row r="11043" spans="1:15" ht="15" customHeight="1" x14ac:dyDescent="0.25">
      <c r="A11043" s="1">
        <v>2022</v>
      </c>
      <c r="B11043" s="1" t="s">
        <v>13227</v>
      </c>
      <c r="C11043" s="1" t="s">
        <v>1540</v>
      </c>
      <c r="D11043" s="1" t="s">
        <v>13722</v>
      </c>
      <c r="E11043" s="1" t="s">
        <v>1517</v>
      </c>
      <c r="F11043" s="1" t="s">
        <v>1542</v>
      </c>
      <c r="G11043" s="1" t="s">
        <v>103</v>
      </c>
      <c r="H11043" s="1" t="s">
        <v>437</v>
      </c>
      <c r="I11043" s="1">
        <v>1.6</v>
      </c>
      <c r="J11043" s="1">
        <v>2023</v>
      </c>
      <c r="K11043" s="1">
        <v>133949</v>
      </c>
      <c r="L11043" s="1">
        <v>0</v>
      </c>
      <c r="M11043" s="1">
        <f t="array" ref="M11043">SUMPRODUCT(MAX(ISNUMBER(SEARCH('Class Rules'!$B$6:$B$85,$E11043))*ISNUMBER(SEARCH('Class Rules'!$C$6:$C$85,$F11043))*'Class Rules'!$A$6:$A$85))</f>
        <v>0</v>
      </c>
      <c r="N11043" s="1" t="str">
        <f t="array" ref="N11043">IF($M11043=0,'Class Rules'!$D$3,INDEX('Class Rules'!$D$6:$D$85,MATCH($M11043,'Class Rules'!$A$6:$A$85,0)))</f>
        <v>Passenger LDV</v>
      </c>
      <c r="O11043" s="1" t="str">
        <f t="array" ref="O11043">IF(SUMPRODUCT(MAX(ISNUMBER(SEARCH(Fuel_Rules!$A$6:$A$30,$E11043))*ISNUMBER(SEARCH(Fuel_Rules!$B$6:$B$30,$F11043))*(Fuel_Rules!$A$6:$A$30&lt;&gt;"")))&gt;0,"Plug-in hybrid",IF($G11043="Diesel","Diesel","Gasoline"))</f>
        <v>Gasoline</v>
      </c>
    </row>
    <row r="11044" spans="1:15" ht="15" customHeight="1" x14ac:dyDescent="0.25">
      <c r="A11044" s="1">
        <v>2022</v>
      </c>
      <c r="B11044" s="1" t="s">
        <v>13227</v>
      </c>
      <c r="C11044" s="1" t="s">
        <v>1543</v>
      </c>
      <c r="D11044" s="1" t="s">
        <v>13723</v>
      </c>
      <c r="E11044" s="1" t="s">
        <v>1517</v>
      </c>
      <c r="F11044" s="1" t="s">
        <v>1545</v>
      </c>
      <c r="G11044" s="1" t="s">
        <v>103</v>
      </c>
      <c r="H11044" s="1" t="s">
        <v>437</v>
      </c>
      <c r="I11044" s="1">
        <v>1.5</v>
      </c>
      <c r="J11044" s="1">
        <v>2023</v>
      </c>
      <c r="K11044" s="1">
        <v>153216</v>
      </c>
      <c r="L11044" s="1">
        <v>0</v>
      </c>
      <c r="M11044" s="1">
        <f t="array" ref="M11044">SUMPRODUCT(MAX(ISNUMBER(SEARCH('Class Rules'!$B$6:$B$85,$E11044))*ISNUMBER(SEARCH('Class Rules'!$C$6:$C$85,$F11044))*'Class Rules'!$A$6:$A$85))</f>
        <v>0</v>
      </c>
      <c r="N11044" s="1" t="str">
        <f t="array" ref="N11044">IF($M11044=0,'Class Rules'!$D$3,INDEX('Class Rules'!$D$6:$D$85,MATCH($M11044,'Class Rules'!$A$6:$A$85,0)))</f>
        <v>Passenger LDV</v>
      </c>
      <c r="O11044" s="1" t="str">
        <f t="array" ref="O11044">IF(SUMPRODUCT(MAX(ISNUMBER(SEARCH(Fuel_Rules!$A$6:$A$30,$E11044))*ISNUMBER(SEARCH(Fuel_Rules!$B$6:$B$30,$F11044))*(Fuel_Rules!$A$6:$A$30&lt;&gt;"")))&gt;0,"Plug-in hybrid",IF($G11044="Diesel","Diesel","Gasoline"))</f>
        <v>Gasoline</v>
      </c>
    </row>
    <row r="11045" spans="1:15" ht="15" customHeight="1" x14ac:dyDescent="0.25">
      <c r="A11045" s="1">
        <v>2022</v>
      </c>
      <c r="B11045" s="1" t="s">
        <v>13227</v>
      </c>
      <c r="C11045" s="1" t="s">
        <v>1556</v>
      </c>
      <c r="D11045" s="1" t="s">
        <v>13724</v>
      </c>
      <c r="E11045" s="1" t="s">
        <v>1548</v>
      </c>
      <c r="F11045" s="1" t="s">
        <v>1558</v>
      </c>
      <c r="G11045" s="1" t="s">
        <v>103</v>
      </c>
      <c r="H11045" s="1" t="s">
        <v>298</v>
      </c>
      <c r="I11045" s="1">
        <v>2</v>
      </c>
      <c r="J11045" s="1">
        <v>2023</v>
      </c>
      <c r="K11045" s="1">
        <v>402450</v>
      </c>
      <c r="L11045" s="1">
        <v>0</v>
      </c>
      <c r="M11045" s="1">
        <f t="array" ref="M11045">SUMPRODUCT(MAX(ISNUMBER(SEARCH('Class Rules'!$B$6:$B$85,$E11045))*ISNUMBER(SEARCH('Class Rules'!$C$6:$C$85,$F11045))*'Class Rules'!$A$6:$A$85))</f>
        <v>0</v>
      </c>
      <c r="N11045" s="1" t="str">
        <f t="array" ref="N11045">IF($M11045=0,'Class Rules'!$D$3,INDEX('Class Rules'!$D$6:$D$85,MATCH($M11045,'Class Rules'!$A$6:$A$85,0)))</f>
        <v>Passenger LDV</v>
      </c>
      <c r="O11045" s="1" t="str">
        <f t="array" ref="O11045">IF(SUMPRODUCT(MAX(ISNUMBER(SEARCH(Fuel_Rules!$A$6:$A$30,$E11045))*ISNUMBER(SEARCH(Fuel_Rules!$B$6:$B$30,$F11045))*(Fuel_Rules!$A$6:$A$30&lt;&gt;"")))&gt;0,"Plug-in hybrid",IF($G11045="Diesel","Diesel","Gasoline"))</f>
        <v>Gasoline</v>
      </c>
    </row>
    <row r="11046" spans="1:15" ht="15" customHeight="1" x14ac:dyDescent="0.25">
      <c r="A11046" s="1">
        <v>2022</v>
      </c>
      <c r="B11046" s="1" t="s">
        <v>13227</v>
      </c>
      <c r="C11046" s="1" t="s">
        <v>1559</v>
      </c>
      <c r="D11046" s="1" t="s">
        <v>13725</v>
      </c>
      <c r="E11046" s="1" t="s">
        <v>1548</v>
      </c>
      <c r="F11046" s="1" t="s">
        <v>1561</v>
      </c>
      <c r="G11046" s="1" t="s">
        <v>103</v>
      </c>
      <c r="H11046" s="1" t="s">
        <v>437</v>
      </c>
      <c r="I11046" s="1">
        <v>2</v>
      </c>
      <c r="J11046" s="1">
        <v>2023</v>
      </c>
      <c r="K11046" s="1">
        <v>573509</v>
      </c>
      <c r="L11046" s="1">
        <v>0</v>
      </c>
      <c r="M11046" s="1">
        <f t="array" ref="M11046">SUMPRODUCT(MAX(ISNUMBER(SEARCH('Class Rules'!$B$6:$B$85,$E11046))*ISNUMBER(SEARCH('Class Rules'!$C$6:$C$85,$F11046))*'Class Rules'!$A$6:$A$85))</f>
        <v>0</v>
      </c>
      <c r="N11046" s="1" t="str">
        <f t="array" ref="N11046">IF($M11046=0,'Class Rules'!$D$3,INDEX('Class Rules'!$D$6:$D$85,MATCH($M11046,'Class Rules'!$A$6:$A$85,0)))</f>
        <v>Passenger LDV</v>
      </c>
      <c r="O11046" s="1" t="str">
        <f t="array" ref="O11046">IF(SUMPRODUCT(MAX(ISNUMBER(SEARCH(Fuel_Rules!$A$6:$A$30,$E11046))*ISNUMBER(SEARCH(Fuel_Rules!$B$6:$B$30,$F11046))*(Fuel_Rules!$A$6:$A$30&lt;&gt;"")))&gt;0,"Plug-in hybrid",IF($G11046="Diesel","Diesel","Gasoline"))</f>
        <v>Gasoline</v>
      </c>
    </row>
    <row r="11047" spans="1:15" ht="15" customHeight="1" x14ac:dyDescent="0.25">
      <c r="A11047" s="1">
        <v>2022</v>
      </c>
      <c r="B11047" s="1" t="s">
        <v>13227</v>
      </c>
      <c r="C11047" s="1" t="s">
        <v>1559</v>
      </c>
      <c r="D11047" s="1" t="s">
        <v>13726</v>
      </c>
      <c r="E11047" s="1" t="s">
        <v>1548</v>
      </c>
      <c r="F11047" s="1" t="s">
        <v>1561</v>
      </c>
      <c r="G11047" s="1" t="s">
        <v>103</v>
      </c>
      <c r="H11047" s="1" t="s">
        <v>437</v>
      </c>
      <c r="I11047" s="1">
        <v>2</v>
      </c>
      <c r="J11047" s="1">
        <v>2023</v>
      </c>
      <c r="K11047" s="1">
        <v>534363</v>
      </c>
      <c r="L11047" s="1">
        <v>0</v>
      </c>
      <c r="M11047" s="1">
        <f t="array" ref="M11047">SUMPRODUCT(MAX(ISNUMBER(SEARCH('Class Rules'!$B$6:$B$85,$E11047))*ISNUMBER(SEARCH('Class Rules'!$C$6:$C$85,$F11047))*'Class Rules'!$A$6:$A$85))</f>
        <v>0</v>
      </c>
      <c r="N11047" s="1" t="str">
        <f t="array" ref="N11047">IF($M11047=0,'Class Rules'!$D$3,INDEX('Class Rules'!$D$6:$D$85,MATCH($M11047,'Class Rules'!$A$6:$A$85,0)))</f>
        <v>Passenger LDV</v>
      </c>
      <c r="O11047" s="1" t="str">
        <f t="array" ref="O11047">IF(SUMPRODUCT(MAX(ISNUMBER(SEARCH(Fuel_Rules!$A$6:$A$30,$E11047))*ISNUMBER(SEARCH(Fuel_Rules!$B$6:$B$30,$F11047))*(Fuel_Rules!$A$6:$A$30&lt;&gt;"")))&gt;0,"Plug-in hybrid",IF($G11047="Diesel","Diesel","Gasoline"))</f>
        <v>Gasoline</v>
      </c>
    </row>
    <row r="11048" spans="1:15" ht="15" customHeight="1" x14ac:dyDescent="0.25">
      <c r="A11048" s="1">
        <v>2022</v>
      </c>
      <c r="B11048" s="1" t="s">
        <v>13227</v>
      </c>
      <c r="C11048" s="1" t="s">
        <v>1568</v>
      </c>
      <c r="D11048" s="1" t="s">
        <v>13727</v>
      </c>
      <c r="E11048" s="1" t="s">
        <v>1548</v>
      </c>
      <c r="F11048" s="1" t="s">
        <v>1570</v>
      </c>
      <c r="G11048" s="1" t="s">
        <v>103</v>
      </c>
      <c r="H11048" s="1" t="s">
        <v>437</v>
      </c>
      <c r="I11048" s="1">
        <v>2</v>
      </c>
      <c r="J11048" s="1">
        <v>2023</v>
      </c>
      <c r="K11048" s="1">
        <v>574462</v>
      </c>
      <c r="L11048" s="1">
        <v>0</v>
      </c>
      <c r="M11048" s="1">
        <f t="array" ref="M11048">SUMPRODUCT(MAX(ISNUMBER(SEARCH('Class Rules'!$B$6:$B$85,$E11048))*ISNUMBER(SEARCH('Class Rules'!$C$6:$C$85,$F11048))*'Class Rules'!$A$6:$A$85))</f>
        <v>0</v>
      </c>
      <c r="N11048" s="1" t="str">
        <f t="array" ref="N11048">IF($M11048=0,'Class Rules'!$D$3,INDEX('Class Rules'!$D$6:$D$85,MATCH($M11048,'Class Rules'!$A$6:$A$85,0)))</f>
        <v>Passenger LDV</v>
      </c>
      <c r="O11048" s="1" t="str">
        <f t="array" ref="O11048">IF(SUMPRODUCT(MAX(ISNUMBER(SEARCH(Fuel_Rules!$A$6:$A$30,$E11048))*ISNUMBER(SEARCH(Fuel_Rules!$B$6:$B$30,$F11048))*(Fuel_Rules!$A$6:$A$30&lt;&gt;"")))&gt;0,"Plug-in hybrid",IF($G11048="Diesel","Diesel","Gasoline"))</f>
        <v>Gasoline</v>
      </c>
    </row>
    <row r="11049" spans="1:15" ht="15" customHeight="1" x14ac:dyDescent="0.25">
      <c r="A11049" s="1">
        <v>2022</v>
      </c>
      <c r="B11049" s="1" t="s">
        <v>13227</v>
      </c>
      <c r="C11049" s="1" t="s">
        <v>1568</v>
      </c>
      <c r="D11049" s="1" t="s">
        <v>13728</v>
      </c>
      <c r="E11049" s="1" t="s">
        <v>1548</v>
      </c>
      <c r="F11049" s="1" t="s">
        <v>1570</v>
      </c>
      <c r="G11049" s="1" t="s">
        <v>103</v>
      </c>
      <c r="H11049" s="1" t="s">
        <v>437</v>
      </c>
      <c r="I11049" s="1">
        <v>2</v>
      </c>
      <c r="J11049" s="1">
        <v>2023</v>
      </c>
      <c r="K11049" s="1">
        <v>546384</v>
      </c>
      <c r="L11049" s="1">
        <v>0</v>
      </c>
      <c r="M11049" s="1">
        <f t="array" ref="M11049">SUMPRODUCT(MAX(ISNUMBER(SEARCH('Class Rules'!$B$6:$B$85,$E11049))*ISNUMBER(SEARCH('Class Rules'!$C$6:$C$85,$F11049))*'Class Rules'!$A$6:$A$85))</f>
        <v>0</v>
      </c>
      <c r="N11049" s="1" t="str">
        <f t="array" ref="N11049">IF($M11049=0,'Class Rules'!$D$3,INDEX('Class Rules'!$D$6:$D$85,MATCH($M11049,'Class Rules'!$A$6:$A$85,0)))</f>
        <v>Passenger LDV</v>
      </c>
      <c r="O11049" s="1" t="str">
        <f t="array" ref="O11049">IF(SUMPRODUCT(MAX(ISNUMBER(SEARCH(Fuel_Rules!$A$6:$A$30,$E11049))*ISNUMBER(SEARCH(Fuel_Rules!$B$6:$B$30,$F11049))*(Fuel_Rules!$A$6:$A$30&lt;&gt;"")))&gt;0,"Plug-in hybrid",IF($G11049="Diesel","Diesel","Gasoline"))</f>
        <v>Gasoline</v>
      </c>
    </row>
    <row r="11050" spans="1:15" ht="15" customHeight="1" x14ac:dyDescent="0.25">
      <c r="A11050" s="1">
        <v>2022</v>
      </c>
      <c r="B11050" s="1" t="s">
        <v>13227</v>
      </c>
      <c r="C11050" s="1" t="s">
        <v>10387</v>
      </c>
      <c r="D11050" s="1" t="s">
        <v>13729</v>
      </c>
      <c r="E11050" s="1" t="s">
        <v>1548</v>
      </c>
      <c r="F11050" s="1" t="s">
        <v>10389</v>
      </c>
      <c r="G11050" s="1" t="s">
        <v>103</v>
      </c>
      <c r="H11050" s="1" t="s">
        <v>437</v>
      </c>
      <c r="I11050" s="1">
        <v>2</v>
      </c>
      <c r="J11050" s="1">
        <v>2023</v>
      </c>
      <c r="K11050" s="1">
        <v>431922</v>
      </c>
      <c r="L11050" s="1">
        <v>0</v>
      </c>
      <c r="M11050" s="1">
        <f t="array" ref="M11050">SUMPRODUCT(MAX(ISNUMBER(SEARCH('Class Rules'!$B$6:$B$85,$E11050))*ISNUMBER(SEARCH('Class Rules'!$C$6:$C$85,$F11050))*'Class Rules'!$A$6:$A$85))</f>
        <v>0</v>
      </c>
      <c r="N11050" s="1" t="str">
        <f t="array" ref="N11050">IF($M11050=0,'Class Rules'!$D$3,INDEX('Class Rules'!$D$6:$D$85,MATCH($M11050,'Class Rules'!$A$6:$A$85,0)))</f>
        <v>Passenger LDV</v>
      </c>
      <c r="O11050" s="1" t="str">
        <f t="array" ref="O11050">IF(SUMPRODUCT(MAX(ISNUMBER(SEARCH(Fuel_Rules!$A$6:$A$30,$E11050))*ISNUMBER(SEARCH(Fuel_Rules!$B$6:$B$30,$F11050))*(Fuel_Rules!$A$6:$A$30&lt;&gt;"")))&gt;0,"Plug-in hybrid",IF($G11050="Diesel","Diesel","Gasoline"))</f>
        <v>Gasoline</v>
      </c>
    </row>
    <row r="11051" spans="1:15" ht="15" customHeight="1" x14ac:dyDescent="0.25">
      <c r="A11051" s="1">
        <v>2022</v>
      </c>
      <c r="B11051" s="1" t="s">
        <v>13227</v>
      </c>
      <c r="C11051" s="1" t="s">
        <v>10387</v>
      </c>
      <c r="D11051" s="1" t="s">
        <v>13730</v>
      </c>
      <c r="E11051" s="1" t="s">
        <v>1548</v>
      </c>
      <c r="F11051" s="1" t="s">
        <v>10389</v>
      </c>
      <c r="G11051" s="1" t="s">
        <v>103</v>
      </c>
      <c r="H11051" s="1" t="s">
        <v>437</v>
      </c>
      <c r="I11051" s="1">
        <v>2</v>
      </c>
      <c r="J11051" s="1">
        <v>2023</v>
      </c>
      <c r="K11051" s="1">
        <v>399757</v>
      </c>
      <c r="L11051" s="1">
        <v>0</v>
      </c>
      <c r="M11051" s="1">
        <f t="array" ref="M11051">SUMPRODUCT(MAX(ISNUMBER(SEARCH('Class Rules'!$B$6:$B$85,$E11051))*ISNUMBER(SEARCH('Class Rules'!$C$6:$C$85,$F11051))*'Class Rules'!$A$6:$A$85))</f>
        <v>0</v>
      </c>
      <c r="N11051" s="1" t="str">
        <f t="array" ref="N11051">IF($M11051=0,'Class Rules'!$D$3,INDEX('Class Rules'!$D$6:$D$85,MATCH($M11051,'Class Rules'!$A$6:$A$85,0)))</f>
        <v>Passenger LDV</v>
      </c>
      <c r="O11051" s="1" t="str">
        <f t="array" ref="O11051">IF(SUMPRODUCT(MAX(ISNUMBER(SEARCH(Fuel_Rules!$A$6:$A$30,$E11051))*ISNUMBER(SEARCH(Fuel_Rules!$B$6:$B$30,$F11051))*(Fuel_Rules!$A$6:$A$30&lt;&gt;"")))&gt;0,"Plug-in hybrid",IF($G11051="Diesel","Diesel","Gasoline"))</f>
        <v>Gasoline</v>
      </c>
    </row>
    <row r="11052" spans="1:15" ht="15" customHeight="1" x14ac:dyDescent="0.25">
      <c r="A11052" s="1">
        <v>2022</v>
      </c>
      <c r="B11052" s="1" t="s">
        <v>13227</v>
      </c>
      <c r="C11052" s="1" t="s">
        <v>1574</v>
      </c>
      <c r="D11052" s="1" t="s">
        <v>13731</v>
      </c>
      <c r="E11052" s="1" t="s">
        <v>1548</v>
      </c>
      <c r="F11052" s="1" t="s">
        <v>1576</v>
      </c>
      <c r="G11052" s="1" t="s">
        <v>103</v>
      </c>
      <c r="H11052" s="1" t="s">
        <v>437</v>
      </c>
      <c r="I11052" s="1">
        <v>2</v>
      </c>
      <c r="J11052" s="1">
        <v>2023</v>
      </c>
      <c r="K11052" s="1">
        <v>370003</v>
      </c>
      <c r="L11052" s="1">
        <v>0</v>
      </c>
      <c r="M11052" s="1">
        <f t="array" ref="M11052">SUMPRODUCT(MAX(ISNUMBER(SEARCH('Class Rules'!$B$6:$B$85,$E11052))*ISNUMBER(SEARCH('Class Rules'!$C$6:$C$85,$F11052))*'Class Rules'!$A$6:$A$85))</f>
        <v>0</v>
      </c>
      <c r="N11052" s="1" t="str">
        <f t="array" ref="N11052">IF($M11052=0,'Class Rules'!$D$3,INDEX('Class Rules'!$D$6:$D$85,MATCH($M11052,'Class Rules'!$A$6:$A$85,0)))</f>
        <v>Passenger LDV</v>
      </c>
      <c r="O11052" s="1" t="str">
        <f t="array" ref="O11052">IF(SUMPRODUCT(MAX(ISNUMBER(SEARCH(Fuel_Rules!$A$6:$A$30,$E11052))*ISNUMBER(SEARCH(Fuel_Rules!$B$6:$B$30,$F11052))*(Fuel_Rules!$A$6:$A$30&lt;&gt;"")))&gt;0,"Plug-in hybrid",IF($G11052="Diesel","Diesel","Gasoline"))</f>
        <v>Gasoline</v>
      </c>
    </row>
    <row r="11053" spans="1:15" ht="15" customHeight="1" x14ac:dyDescent="0.25">
      <c r="A11053" s="1">
        <v>2022</v>
      </c>
      <c r="B11053" s="1" t="s">
        <v>13227</v>
      </c>
      <c r="C11053" s="1" t="s">
        <v>1577</v>
      </c>
      <c r="D11053" s="1" t="s">
        <v>13732</v>
      </c>
      <c r="E11053" s="1" t="s">
        <v>1548</v>
      </c>
      <c r="F11053" s="1" t="s">
        <v>1579</v>
      </c>
      <c r="G11053" s="1" t="s">
        <v>103</v>
      </c>
      <c r="H11053" s="1" t="s">
        <v>298</v>
      </c>
      <c r="I11053" s="1">
        <v>5</v>
      </c>
      <c r="J11053" s="1">
        <v>2023</v>
      </c>
      <c r="K11053" s="1">
        <v>841100</v>
      </c>
      <c r="L11053" s="1">
        <v>0</v>
      </c>
      <c r="M11053" s="1">
        <f t="array" ref="M11053">SUMPRODUCT(MAX(ISNUMBER(SEARCH('Class Rules'!$B$6:$B$85,$E11053))*ISNUMBER(SEARCH('Class Rules'!$C$6:$C$85,$F11053))*'Class Rules'!$A$6:$A$85))</f>
        <v>0</v>
      </c>
      <c r="N11053" s="1" t="str">
        <f t="array" ref="N11053">IF($M11053=0,'Class Rules'!$D$3,INDEX('Class Rules'!$D$6:$D$85,MATCH($M11053,'Class Rules'!$A$6:$A$85,0)))</f>
        <v>Passenger LDV</v>
      </c>
      <c r="O11053" s="1" t="str">
        <f t="array" ref="O11053">IF(SUMPRODUCT(MAX(ISNUMBER(SEARCH(Fuel_Rules!$A$6:$A$30,$E11053))*ISNUMBER(SEARCH(Fuel_Rules!$B$6:$B$30,$F11053))*(Fuel_Rules!$A$6:$A$30&lt;&gt;"")))&gt;0,"Plug-in hybrid",IF($G11053="Diesel","Diesel","Gasoline"))</f>
        <v>Gasoline</v>
      </c>
    </row>
    <row r="11054" spans="1:15" ht="15" customHeight="1" x14ac:dyDescent="0.25">
      <c r="A11054" s="1">
        <v>2022</v>
      </c>
      <c r="B11054" s="1" t="s">
        <v>13227</v>
      </c>
      <c r="C11054" s="1" t="s">
        <v>1577</v>
      </c>
      <c r="D11054" s="1" t="s">
        <v>13733</v>
      </c>
      <c r="E11054" s="1" t="s">
        <v>1548</v>
      </c>
      <c r="F11054" s="1" t="s">
        <v>1579</v>
      </c>
      <c r="G11054" s="1" t="s">
        <v>103</v>
      </c>
      <c r="H11054" s="1" t="s">
        <v>298</v>
      </c>
      <c r="I11054" s="1">
        <v>5</v>
      </c>
      <c r="J11054" s="1">
        <v>2023</v>
      </c>
      <c r="K11054" s="1">
        <v>786112</v>
      </c>
      <c r="L11054" s="1">
        <v>0</v>
      </c>
      <c r="M11054" s="1">
        <f t="array" ref="M11054">SUMPRODUCT(MAX(ISNUMBER(SEARCH('Class Rules'!$B$6:$B$85,$E11054))*ISNUMBER(SEARCH('Class Rules'!$C$6:$C$85,$F11054))*'Class Rules'!$A$6:$A$85))</f>
        <v>0</v>
      </c>
      <c r="N11054" s="1" t="str">
        <f t="array" ref="N11054">IF($M11054=0,'Class Rules'!$D$3,INDEX('Class Rules'!$D$6:$D$85,MATCH($M11054,'Class Rules'!$A$6:$A$85,0)))</f>
        <v>Passenger LDV</v>
      </c>
      <c r="O11054" s="1" t="str">
        <f t="array" ref="O11054">IF(SUMPRODUCT(MAX(ISNUMBER(SEARCH(Fuel_Rules!$A$6:$A$30,$E11054))*ISNUMBER(SEARCH(Fuel_Rules!$B$6:$B$30,$F11054))*(Fuel_Rules!$A$6:$A$30&lt;&gt;"")))&gt;0,"Plug-in hybrid",IF($G11054="Diesel","Diesel","Gasoline"))</f>
        <v>Gasoline</v>
      </c>
    </row>
    <row r="11055" spans="1:15" ht="15" customHeight="1" x14ac:dyDescent="0.25">
      <c r="A11055" s="1">
        <v>2022</v>
      </c>
      <c r="B11055" s="1" t="s">
        <v>13227</v>
      </c>
      <c r="C11055" s="1" t="s">
        <v>1580</v>
      </c>
      <c r="D11055" s="1" t="s">
        <v>13734</v>
      </c>
      <c r="E11055" s="1" t="s">
        <v>1548</v>
      </c>
      <c r="F11055" s="1" t="s">
        <v>1582</v>
      </c>
      <c r="G11055" s="1" t="s">
        <v>103</v>
      </c>
      <c r="H11055" s="1" t="s">
        <v>437</v>
      </c>
      <c r="I11055" s="1">
        <v>3</v>
      </c>
      <c r="J11055" s="1">
        <v>2023</v>
      </c>
      <c r="K11055" s="1">
        <v>517549</v>
      </c>
      <c r="L11055" s="1">
        <v>0</v>
      </c>
      <c r="M11055" s="1">
        <f t="array" ref="M11055">SUMPRODUCT(MAX(ISNUMBER(SEARCH('Class Rules'!$B$6:$B$85,$E11055))*ISNUMBER(SEARCH('Class Rules'!$C$6:$C$85,$F11055))*'Class Rules'!$A$6:$A$85))</f>
        <v>0</v>
      </c>
      <c r="N11055" s="1" t="str">
        <f t="array" ref="N11055">IF($M11055=0,'Class Rules'!$D$3,INDEX('Class Rules'!$D$6:$D$85,MATCH($M11055,'Class Rules'!$A$6:$A$85,0)))</f>
        <v>Passenger LDV</v>
      </c>
      <c r="O11055" s="1" t="str">
        <f t="array" ref="O11055">IF(SUMPRODUCT(MAX(ISNUMBER(SEARCH(Fuel_Rules!$A$6:$A$30,$E11055))*ISNUMBER(SEARCH(Fuel_Rules!$B$6:$B$30,$F11055))*(Fuel_Rules!$A$6:$A$30&lt;&gt;"")))&gt;0,"Plug-in hybrid",IF($G11055="Diesel","Diesel","Gasoline"))</f>
        <v>Gasoline</v>
      </c>
    </row>
    <row r="11056" spans="1:15" ht="15" customHeight="1" x14ac:dyDescent="0.25">
      <c r="A11056" s="1">
        <v>2022</v>
      </c>
      <c r="B11056" s="1" t="s">
        <v>13227</v>
      </c>
      <c r="C11056" s="1" t="s">
        <v>1583</v>
      </c>
      <c r="D11056" s="1" t="s">
        <v>13735</v>
      </c>
      <c r="E11056" s="1" t="s">
        <v>1548</v>
      </c>
      <c r="F11056" s="1" t="s">
        <v>1585</v>
      </c>
      <c r="G11056" s="1" t="s">
        <v>103</v>
      </c>
      <c r="H11056" s="1" t="s">
        <v>437</v>
      </c>
      <c r="I11056" s="1">
        <v>3</v>
      </c>
      <c r="J11056" s="1">
        <v>2023</v>
      </c>
      <c r="K11056" s="1">
        <v>606704</v>
      </c>
      <c r="L11056" s="1">
        <v>0</v>
      </c>
      <c r="M11056" s="1">
        <f t="array" ref="M11056">SUMPRODUCT(MAX(ISNUMBER(SEARCH('Class Rules'!$B$6:$B$85,$E11056))*ISNUMBER(SEARCH('Class Rules'!$C$6:$C$85,$F11056))*'Class Rules'!$A$6:$A$85))</f>
        <v>0</v>
      </c>
      <c r="N11056" s="1" t="str">
        <f t="array" ref="N11056">IF($M11056=0,'Class Rules'!$D$3,INDEX('Class Rules'!$D$6:$D$85,MATCH($M11056,'Class Rules'!$A$6:$A$85,0)))</f>
        <v>Passenger LDV</v>
      </c>
      <c r="O11056" s="1" t="str">
        <f t="array" ref="O11056">IF(SUMPRODUCT(MAX(ISNUMBER(SEARCH(Fuel_Rules!$A$6:$A$30,$E11056))*ISNUMBER(SEARCH(Fuel_Rules!$B$6:$B$30,$F11056))*(Fuel_Rules!$A$6:$A$30&lt;&gt;"")))&gt;0,"Plug-in hybrid",IF($G11056="Diesel","Diesel","Gasoline"))</f>
        <v>Gasoline</v>
      </c>
    </row>
    <row r="11057" spans="1:15" ht="15" customHeight="1" x14ac:dyDescent="0.25">
      <c r="A11057" s="1">
        <v>2022</v>
      </c>
      <c r="B11057" s="1" t="s">
        <v>13227</v>
      </c>
      <c r="C11057" s="1" t="s">
        <v>1583</v>
      </c>
      <c r="D11057" s="1" t="s">
        <v>13736</v>
      </c>
      <c r="E11057" s="1" t="s">
        <v>1548</v>
      </c>
      <c r="F11057" s="1" t="s">
        <v>1585</v>
      </c>
      <c r="G11057" s="1" t="s">
        <v>103</v>
      </c>
      <c r="H11057" s="1" t="s">
        <v>437</v>
      </c>
      <c r="I11057" s="1">
        <v>3</v>
      </c>
      <c r="J11057" s="1">
        <v>2023</v>
      </c>
      <c r="K11057" s="1">
        <v>561608</v>
      </c>
      <c r="L11057" s="1">
        <v>0</v>
      </c>
      <c r="M11057" s="1">
        <f t="array" ref="M11057">SUMPRODUCT(MAX(ISNUMBER(SEARCH('Class Rules'!$B$6:$B$85,$E11057))*ISNUMBER(SEARCH('Class Rules'!$C$6:$C$85,$F11057))*'Class Rules'!$A$6:$A$85))</f>
        <v>0</v>
      </c>
      <c r="N11057" s="1" t="str">
        <f t="array" ref="N11057">IF($M11057=0,'Class Rules'!$D$3,INDEX('Class Rules'!$D$6:$D$85,MATCH($M11057,'Class Rules'!$A$6:$A$85,0)))</f>
        <v>Passenger LDV</v>
      </c>
      <c r="O11057" s="1" t="str">
        <f t="array" ref="O11057">IF(SUMPRODUCT(MAX(ISNUMBER(SEARCH(Fuel_Rules!$A$6:$A$30,$E11057))*ISNUMBER(SEARCH(Fuel_Rules!$B$6:$B$30,$F11057))*(Fuel_Rules!$A$6:$A$30&lt;&gt;"")))&gt;0,"Plug-in hybrid",IF($G11057="Diesel","Diesel","Gasoline"))</f>
        <v>Gasoline</v>
      </c>
    </row>
    <row r="11058" spans="1:15" ht="15" customHeight="1" x14ac:dyDescent="0.25">
      <c r="A11058" s="1">
        <v>2022</v>
      </c>
      <c r="B11058" s="1" t="s">
        <v>13227</v>
      </c>
      <c r="C11058" s="1" t="s">
        <v>3598</v>
      </c>
      <c r="D11058" s="1" t="s">
        <v>13737</v>
      </c>
      <c r="E11058" s="1" t="s">
        <v>1548</v>
      </c>
      <c r="F11058" s="1" t="s">
        <v>3600</v>
      </c>
      <c r="G11058" s="1" t="s">
        <v>103</v>
      </c>
      <c r="H11058" s="1" t="s">
        <v>437</v>
      </c>
      <c r="I11058" s="1">
        <v>3</v>
      </c>
      <c r="J11058" s="1">
        <v>2023</v>
      </c>
      <c r="K11058" s="1">
        <v>491432</v>
      </c>
      <c r="L11058" s="1">
        <v>0</v>
      </c>
      <c r="M11058" s="1">
        <f t="array" ref="M11058">SUMPRODUCT(MAX(ISNUMBER(SEARCH('Class Rules'!$B$6:$B$85,$E11058))*ISNUMBER(SEARCH('Class Rules'!$C$6:$C$85,$F11058))*'Class Rules'!$A$6:$A$85))</f>
        <v>0</v>
      </c>
      <c r="N11058" s="1" t="str">
        <f t="array" ref="N11058">IF($M11058=0,'Class Rules'!$D$3,INDEX('Class Rules'!$D$6:$D$85,MATCH($M11058,'Class Rules'!$A$6:$A$85,0)))</f>
        <v>Passenger LDV</v>
      </c>
      <c r="O11058" s="1" t="str">
        <f t="array" ref="O11058">IF(SUMPRODUCT(MAX(ISNUMBER(SEARCH(Fuel_Rules!$A$6:$A$30,$E11058))*ISNUMBER(SEARCH(Fuel_Rules!$B$6:$B$30,$F11058))*(Fuel_Rules!$A$6:$A$30&lt;&gt;"")))&gt;0,"Plug-in hybrid",IF($G11058="Diesel","Diesel","Gasoline"))</f>
        <v>Gasoline</v>
      </c>
    </row>
    <row r="11059" spans="1:15" ht="15" customHeight="1" x14ac:dyDescent="0.25">
      <c r="A11059" s="1">
        <v>2022</v>
      </c>
      <c r="B11059" s="1" t="s">
        <v>13227</v>
      </c>
      <c r="C11059" s="1" t="s">
        <v>10397</v>
      </c>
      <c r="D11059" s="1" t="s">
        <v>13738</v>
      </c>
      <c r="E11059" s="1" t="s">
        <v>1548</v>
      </c>
      <c r="F11059" s="1" t="s">
        <v>10399</v>
      </c>
      <c r="G11059" s="1" t="s">
        <v>103</v>
      </c>
      <c r="H11059" s="1" t="s">
        <v>298</v>
      </c>
      <c r="I11059" s="1">
        <v>2</v>
      </c>
      <c r="J11059" s="1">
        <v>2023</v>
      </c>
      <c r="K11059" s="1">
        <v>604050</v>
      </c>
      <c r="L11059" s="1">
        <v>0</v>
      </c>
      <c r="M11059" s="1">
        <f t="array" ref="M11059">SUMPRODUCT(MAX(ISNUMBER(SEARCH('Class Rules'!$B$6:$B$85,$E11059))*ISNUMBER(SEARCH('Class Rules'!$C$6:$C$85,$F11059))*'Class Rules'!$A$6:$A$85))</f>
        <v>0</v>
      </c>
      <c r="N11059" s="1" t="str">
        <f t="array" ref="N11059">IF($M11059=0,'Class Rules'!$D$3,INDEX('Class Rules'!$D$6:$D$85,MATCH($M11059,'Class Rules'!$A$6:$A$85,0)))</f>
        <v>Passenger LDV</v>
      </c>
      <c r="O11059" s="1" t="str">
        <f t="array" ref="O11059">IF(SUMPRODUCT(MAX(ISNUMBER(SEARCH(Fuel_Rules!$A$6:$A$30,$E11059))*ISNUMBER(SEARCH(Fuel_Rules!$B$6:$B$30,$F11059))*(Fuel_Rules!$A$6:$A$30&lt;&gt;"")))&gt;0,"Plug-in hybrid",IF($G11059="Diesel","Diesel","Gasoline"))</f>
        <v>Plug-in hybrid</v>
      </c>
    </row>
    <row r="11060" spans="1:15" ht="15" customHeight="1" x14ac:dyDescent="0.25">
      <c r="A11060" s="1">
        <v>2022</v>
      </c>
      <c r="B11060" s="1" t="s">
        <v>13227</v>
      </c>
      <c r="C11060" s="1" t="s">
        <v>10397</v>
      </c>
      <c r="D11060" s="1" t="s">
        <v>13739</v>
      </c>
      <c r="E11060" s="1" t="s">
        <v>1548</v>
      </c>
      <c r="F11060" s="1" t="s">
        <v>10399</v>
      </c>
      <c r="G11060" s="1" t="s">
        <v>103</v>
      </c>
      <c r="H11060" s="1" t="s">
        <v>298</v>
      </c>
      <c r="I11060" s="1">
        <v>2</v>
      </c>
      <c r="J11060" s="1">
        <v>2023</v>
      </c>
      <c r="K11060" s="1">
        <v>565146</v>
      </c>
      <c r="L11060" s="1">
        <v>0</v>
      </c>
      <c r="M11060" s="1">
        <f t="array" ref="M11060">SUMPRODUCT(MAX(ISNUMBER(SEARCH('Class Rules'!$B$6:$B$85,$E11060))*ISNUMBER(SEARCH('Class Rules'!$C$6:$C$85,$F11060))*'Class Rules'!$A$6:$A$85))</f>
        <v>0</v>
      </c>
      <c r="N11060" s="1" t="str">
        <f t="array" ref="N11060">IF($M11060=0,'Class Rules'!$D$3,INDEX('Class Rules'!$D$6:$D$85,MATCH($M11060,'Class Rules'!$A$6:$A$85,0)))</f>
        <v>Passenger LDV</v>
      </c>
      <c r="O11060" s="1" t="str">
        <f t="array" ref="O11060">IF(SUMPRODUCT(MAX(ISNUMBER(SEARCH(Fuel_Rules!$A$6:$A$30,$E11060))*ISNUMBER(SEARCH(Fuel_Rules!$B$6:$B$30,$F11060))*(Fuel_Rules!$A$6:$A$30&lt;&gt;"")))&gt;0,"Plug-in hybrid",IF($G11060="Diesel","Diesel","Gasoline"))</f>
        <v>Plug-in hybrid</v>
      </c>
    </row>
    <row r="11061" spans="1:15" ht="15" customHeight="1" x14ac:dyDescent="0.25">
      <c r="A11061" s="1">
        <v>2022</v>
      </c>
      <c r="B11061" s="1" t="s">
        <v>13227</v>
      </c>
      <c r="C11061" s="1" t="s">
        <v>1586</v>
      </c>
      <c r="D11061" s="1" t="s">
        <v>13740</v>
      </c>
      <c r="E11061" s="1" t="s">
        <v>1588</v>
      </c>
      <c r="F11061" s="1" t="s">
        <v>1589</v>
      </c>
      <c r="G11061" s="1" t="s">
        <v>105</v>
      </c>
      <c r="H11061" s="1" t="s">
        <v>437</v>
      </c>
      <c r="I11061" s="1">
        <v>3</v>
      </c>
      <c r="J11061" s="1">
        <v>2023</v>
      </c>
      <c r="K11061" s="1">
        <v>513152</v>
      </c>
      <c r="L11061" s="1">
        <v>0</v>
      </c>
      <c r="M11061" s="1">
        <f t="array" ref="M11061">SUMPRODUCT(MAX(ISNUMBER(SEARCH('Class Rules'!$B$6:$B$85,$E11061))*ISNUMBER(SEARCH('Class Rules'!$C$6:$C$85,$F11061))*'Class Rules'!$A$6:$A$85))</f>
        <v>0</v>
      </c>
      <c r="N11061" s="1" t="str">
        <f t="array" ref="N11061">IF($M11061=0,'Class Rules'!$D$3,INDEX('Class Rules'!$D$6:$D$85,MATCH($M11061,'Class Rules'!$A$6:$A$85,0)))</f>
        <v>Passenger LDV</v>
      </c>
      <c r="O11061" s="1" t="str">
        <f t="array" ref="O11061">IF(SUMPRODUCT(MAX(ISNUMBER(SEARCH(Fuel_Rules!$A$6:$A$30,$E11061))*ISNUMBER(SEARCH(Fuel_Rules!$B$6:$B$30,$F11061))*(Fuel_Rules!$A$6:$A$30&lt;&gt;"")))&gt;0,"Plug-in hybrid",IF($G11061="Diesel","Diesel","Gasoline"))</f>
        <v>Diesel</v>
      </c>
    </row>
    <row r="11062" spans="1:15" ht="15" customHeight="1" x14ac:dyDescent="0.25">
      <c r="A11062" s="1">
        <v>2022</v>
      </c>
      <c r="B11062" s="1" t="s">
        <v>13227</v>
      </c>
      <c r="C11062" s="1" t="s">
        <v>1623</v>
      </c>
      <c r="D11062" s="1" t="s">
        <v>13741</v>
      </c>
      <c r="E11062" s="1" t="s">
        <v>1588</v>
      </c>
      <c r="F11062" s="1" t="s">
        <v>1625</v>
      </c>
      <c r="G11062" s="1" t="s">
        <v>103</v>
      </c>
      <c r="H11062" s="1" t="s">
        <v>437</v>
      </c>
      <c r="I11062" s="1">
        <v>2</v>
      </c>
      <c r="J11062" s="1">
        <v>2023</v>
      </c>
      <c r="K11062" s="1">
        <v>413009</v>
      </c>
      <c r="L11062" s="1">
        <v>0</v>
      </c>
      <c r="M11062" s="1">
        <f t="array" ref="M11062">SUMPRODUCT(MAX(ISNUMBER(SEARCH('Class Rules'!$B$6:$B$85,$E11062))*ISNUMBER(SEARCH('Class Rules'!$C$6:$C$85,$F11062))*'Class Rules'!$A$6:$A$85))</f>
        <v>0</v>
      </c>
      <c r="N11062" s="1" t="str">
        <f t="array" ref="N11062">IF($M11062=0,'Class Rules'!$D$3,INDEX('Class Rules'!$D$6:$D$85,MATCH($M11062,'Class Rules'!$A$6:$A$85,0)))</f>
        <v>Passenger LDV</v>
      </c>
      <c r="O11062" s="1" t="str">
        <f t="array" ref="O11062">IF(SUMPRODUCT(MAX(ISNUMBER(SEARCH(Fuel_Rules!$A$6:$A$30,$E11062))*ISNUMBER(SEARCH(Fuel_Rules!$B$6:$B$30,$F11062))*(Fuel_Rules!$A$6:$A$30&lt;&gt;"")))&gt;0,"Plug-in hybrid",IF($G11062="Diesel","Diesel","Gasoline"))</f>
        <v>Gasoline</v>
      </c>
    </row>
    <row r="11063" spans="1:15" ht="15" customHeight="1" x14ac:dyDescent="0.25">
      <c r="A11063" s="1">
        <v>2022</v>
      </c>
      <c r="B11063" s="1" t="s">
        <v>13227</v>
      </c>
      <c r="C11063" s="1" t="s">
        <v>1626</v>
      </c>
      <c r="D11063" s="1" t="s">
        <v>13742</v>
      </c>
      <c r="E11063" s="1" t="s">
        <v>1588</v>
      </c>
      <c r="F11063" s="1" t="s">
        <v>1628</v>
      </c>
      <c r="G11063" s="1" t="s">
        <v>103</v>
      </c>
      <c r="H11063" s="1" t="s">
        <v>437</v>
      </c>
      <c r="I11063" s="1">
        <v>2</v>
      </c>
      <c r="J11063" s="1">
        <v>2023</v>
      </c>
      <c r="K11063" s="1">
        <v>471678</v>
      </c>
      <c r="L11063" s="1">
        <v>0</v>
      </c>
      <c r="M11063" s="1">
        <f t="array" ref="M11063">SUMPRODUCT(MAX(ISNUMBER(SEARCH('Class Rules'!$B$6:$B$85,$E11063))*ISNUMBER(SEARCH('Class Rules'!$C$6:$C$85,$F11063))*'Class Rules'!$A$6:$A$85))</f>
        <v>0</v>
      </c>
      <c r="N11063" s="1" t="str">
        <f t="array" ref="N11063">IF($M11063=0,'Class Rules'!$D$3,INDEX('Class Rules'!$D$6:$D$85,MATCH($M11063,'Class Rules'!$A$6:$A$85,0)))</f>
        <v>Passenger LDV</v>
      </c>
      <c r="O11063" s="1" t="str">
        <f t="array" ref="O11063">IF(SUMPRODUCT(MAX(ISNUMBER(SEARCH(Fuel_Rules!$A$6:$A$30,$E11063))*ISNUMBER(SEARCH(Fuel_Rules!$B$6:$B$30,$F11063))*(Fuel_Rules!$A$6:$A$30&lt;&gt;"")))&gt;0,"Plug-in hybrid",IF($G11063="Diesel","Diesel","Gasoline"))</f>
        <v>Gasoline</v>
      </c>
    </row>
    <row r="11064" spans="1:15" ht="15" customHeight="1" x14ac:dyDescent="0.25">
      <c r="A11064" s="1">
        <v>2022</v>
      </c>
      <c r="B11064" s="1" t="s">
        <v>13227</v>
      </c>
      <c r="C11064" s="1" t="s">
        <v>1635</v>
      </c>
      <c r="D11064" s="1" t="s">
        <v>13743</v>
      </c>
      <c r="E11064" s="1" t="s">
        <v>1588</v>
      </c>
      <c r="F11064" s="1" t="s">
        <v>1637</v>
      </c>
      <c r="G11064" s="1" t="s">
        <v>103</v>
      </c>
      <c r="H11064" s="1" t="s">
        <v>437</v>
      </c>
      <c r="I11064" s="1">
        <v>2</v>
      </c>
      <c r="J11064" s="1">
        <v>2023</v>
      </c>
      <c r="K11064" s="1">
        <v>505894</v>
      </c>
      <c r="L11064" s="1">
        <v>0</v>
      </c>
      <c r="M11064" s="1">
        <f t="array" ref="M11064">SUMPRODUCT(MAX(ISNUMBER(SEARCH('Class Rules'!$B$6:$B$85,$E11064))*ISNUMBER(SEARCH('Class Rules'!$C$6:$C$85,$F11064))*'Class Rules'!$A$6:$A$85))</f>
        <v>0</v>
      </c>
      <c r="N11064" s="1" t="str">
        <f t="array" ref="N11064">IF($M11064=0,'Class Rules'!$D$3,INDEX('Class Rules'!$D$6:$D$85,MATCH($M11064,'Class Rules'!$A$6:$A$85,0)))</f>
        <v>Passenger LDV</v>
      </c>
      <c r="O11064" s="1" t="str">
        <f t="array" ref="O11064">IF(SUMPRODUCT(MAX(ISNUMBER(SEARCH(Fuel_Rules!$A$6:$A$30,$E11064))*ISNUMBER(SEARCH(Fuel_Rules!$B$6:$B$30,$F11064))*(Fuel_Rules!$A$6:$A$30&lt;&gt;"")))&gt;0,"Plug-in hybrid",IF($G11064="Diesel","Diesel","Gasoline"))</f>
        <v>Gasoline</v>
      </c>
    </row>
    <row r="11065" spans="1:15" ht="15" customHeight="1" x14ac:dyDescent="0.25">
      <c r="A11065" s="1">
        <v>2022</v>
      </c>
      <c r="B11065" s="1" t="s">
        <v>13227</v>
      </c>
      <c r="C11065" s="1" t="s">
        <v>1641</v>
      </c>
      <c r="D11065" s="1" t="s">
        <v>13744</v>
      </c>
      <c r="E11065" s="1" t="s">
        <v>1588</v>
      </c>
      <c r="F11065" s="1" t="s">
        <v>1643</v>
      </c>
      <c r="G11065" s="1" t="s">
        <v>103</v>
      </c>
      <c r="H11065" s="1" t="s">
        <v>437</v>
      </c>
      <c r="I11065" s="1">
        <v>1.3</v>
      </c>
      <c r="J11065" s="1">
        <v>2023</v>
      </c>
      <c r="K11065" s="1">
        <v>208786</v>
      </c>
      <c r="L11065" s="1">
        <v>0</v>
      </c>
      <c r="M11065" s="1">
        <f t="array" ref="M11065">SUMPRODUCT(MAX(ISNUMBER(SEARCH('Class Rules'!$B$6:$B$85,$E11065))*ISNUMBER(SEARCH('Class Rules'!$C$6:$C$85,$F11065))*'Class Rules'!$A$6:$A$85))</f>
        <v>0</v>
      </c>
      <c r="N11065" s="1" t="str">
        <f t="array" ref="N11065">IF($M11065=0,'Class Rules'!$D$3,INDEX('Class Rules'!$D$6:$D$85,MATCH($M11065,'Class Rules'!$A$6:$A$85,0)))</f>
        <v>Passenger LDV</v>
      </c>
      <c r="O11065" s="1" t="str">
        <f t="array" ref="O11065">IF(SUMPRODUCT(MAX(ISNUMBER(SEARCH(Fuel_Rules!$A$6:$A$30,$E11065))*ISNUMBER(SEARCH(Fuel_Rules!$B$6:$B$30,$F11065))*(Fuel_Rules!$A$6:$A$30&lt;&gt;"")))&gt;0,"Plug-in hybrid",IF($G11065="Diesel","Diesel","Gasoline"))</f>
        <v>Gasoline</v>
      </c>
    </row>
    <row r="11066" spans="1:15" ht="15" customHeight="1" x14ac:dyDescent="0.25">
      <c r="A11066" s="1">
        <v>2022</v>
      </c>
      <c r="B11066" s="1" t="s">
        <v>13227</v>
      </c>
      <c r="C11066" s="1" t="s">
        <v>1641</v>
      </c>
      <c r="D11066" s="1" t="s">
        <v>13745</v>
      </c>
      <c r="E11066" s="1" t="s">
        <v>1588</v>
      </c>
      <c r="F11066" s="1" t="s">
        <v>1643</v>
      </c>
      <c r="G11066" s="1" t="s">
        <v>103</v>
      </c>
      <c r="H11066" s="1" t="s">
        <v>437</v>
      </c>
      <c r="I11066" s="1">
        <v>1.3</v>
      </c>
      <c r="J11066" s="1">
        <v>2023</v>
      </c>
      <c r="K11066" s="1">
        <v>189486</v>
      </c>
      <c r="L11066" s="1">
        <v>0</v>
      </c>
      <c r="M11066" s="1">
        <f t="array" ref="M11066">SUMPRODUCT(MAX(ISNUMBER(SEARCH('Class Rules'!$B$6:$B$85,$E11066))*ISNUMBER(SEARCH('Class Rules'!$C$6:$C$85,$F11066))*'Class Rules'!$A$6:$A$85))</f>
        <v>0</v>
      </c>
      <c r="N11066" s="1" t="str">
        <f t="array" ref="N11066">IF($M11066=0,'Class Rules'!$D$3,INDEX('Class Rules'!$D$6:$D$85,MATCH($M11066,'Class Rules'!$A$6:$A$85,0)))</f>
        <v>Passenger LDV</v>
      </c>
      <c r="O11066" s="1" t="str">
        <f t="array" ref="O11066">IF(SUMPRODUCT(MAX(ISNUMBER(SEARCH(Fuel_Rules!$A$6:$A$30,$E11066))*ISNUMBER(SEARCH(Fuel_Rules!$B$6:$B$30,$F11066))*(Fuel_Rules!$A$6:$A$30&lt;&gt;"")))&gt;0,"Plug-in hybrid",IF($G11066="Diesel","Diesel","Gasoline"))</f>
        <v>Gasoline</v>
      </c>
    </row>
    <row r="11067" spans="1:15" ht="15" customHeight="1" x14ac:dyDescent="0.25">
      <c r="A11067" s="1">
        <v>2022</v>
      </c>
      <c r="B11067" s="1" t="s">
        <v>13227</v>
      </c>
      <c r="C11067" s="1" t="s">
        <v>1644</v>
      </c>
      <c r="D11067" s="1" t="s">
        <v>13746</v>
      </c>
      <c r="E11067" s="1" t="s">
        <v>1588</v>
      </c>
      <c r="F11067" s="1" t="s">
        <v>1646</v>
      </c>
      <c r="G11067" s="1" t="s">
        <v>103</v>
      </c>
      <c r="H11067" s="1" t="s">
        <v>437</v>
      </c>
      <c r="I11067" s="1">
        <v>1.3</v>
      </c>
      <c r="J11067" s="1">
        <v>2023</v>
      </c>
      <c r="K11067" s="1">
        <v>185817</v>
      </c>
      <c r="L11067" s="1">
        <v>0</v>
      </c>
      <c r="M11067" s="1">
        <f t="array" ref="M11067">SUMPRODUCT(MAX(ISNUMBER(SEARCH('Class Rules'!$B$6:$B$85,$E11067))*ISNUMBER(SEARCH('Class Rules'!$C$6:$C$85,$F11067))*'Class Rules'!$A$6:$A$85))</f>
        <v>0</v>
      </c>
      <c r="N11067" s="1" t="str">
        <f t="array" ref="N11067">IF($M11067=0,'Class Rules'!$D$3,INDEX('Class Rules'!$D$6:$D$85,MATCH($M11067,'Class Rules'!$A$6:$A$85,0)))</f>
        <v>Passenger LDV</v>
      </c>
      <c r="O11067" s="1" t="str">
        <f t="array" ref="O11067">IF(SUMPRODUCT(MAX(ISNUMBER(SEARCH(Fuel_Rules!$A$6:$A$30,$E11067))*ISNUMBER(SEARCH(Fuel_Rules!$B$6:$B$30,$F11067))*(Fuel_Rules!$A$6:$A$30&lt;&gt;"")))&gt;0,"Plug-in hybrid",IF($G11067="Diesel","Diesel","Gasoline"))</f>
        <v>Gasoline</v>
      </c>
    </row>
    <row r="11068" spans="1:15" ht="15" customHeight="1" x14ac:dyDescent="0.25">
      <c r="A11068" s="1">
        <v>2022</v>
      </c>
      <c r="B11068" s="1" t="s">
        <v>13227</v>
      </c>
      <c r="C11068" s="1" t="s">
        <v>1644</v>
      </c>
      <c r="D11068" s="1" t="s">
        <v>13747</v>
      </c>
      <c r="E11068" s="1" t="s">
        <v>1588</v>
      </c>
      <c r="F11068" s="1" t="s">
        <v>1646</v>
      </c>
      <c r="G11068" s="1" t="s">
        <v>103</v>
      </c>
      <c r="H11068" s="1" t="s">
        <v>437</v>
      </c>
      <c r="I11068" s="1">
        <v>1.3</v>
      </c>
      <c r="J11068" s="1">
        <v>2023</v>
      </c>
      <c r="K11068" s="1">
        <v>175507</v>
      </c>
      <c r="L11068" s="1">
        <v>0</v>
      </c>
      <c r="M11068" s="1">
        <f t="array" ref="M11068">SUMPRODUCT(MAX(ISNUMBER(SEARCH('Class Rules'!$B$6:$B$85,$E11068))*ISNUMBER(SEARCH('Class Rules'!$C$6:$C$85,$F11068))*'Class Rules'!$A$6:$A$85))</f>
        <v>0</v>
      </c>
      <c r="N11068" s="1" t="str">
        <f t="array" ref="N11068">IF($M11068=0,'Class Rules'!$D$3,INDEX('Class Rules'!$D$6:$D$85,MATCH($M11068,'Class Rules'!$A$6:$A$85,0)))</f>
        <v>Passenger LDV</v>
      </c>
      <c r="O11068" s="1" t="str">
        <f t="array" ref="O11068">IF(SUMPRODUCT(MAX(ISNUMBER(SEARCH(Fuel_Rules!$A$6:$A$30,$E11068))*ISNUMBER(SEARCH(Fuel_Rules!$B$6:$B$30,$F11068))*(Fuel_Rules!$A$6:$A$30&lt;&gt;"")))&gt;0,"Plug-in hybrid",IF($G11068="Diesel","Diesel","Gasoline"))</f>
        <v>Gasoline</v>
      </c>
    </row>
    <row r="11069" spans="1:15" ht="15" customHeight="1" x14ac:dyDescent="0.25">
      <c r="A11069" s="1">
        <v>2022</v>
      </c>
      <c r="B11069" s="1" t="s">
        <v>13227</v>
      </c>
      <c r="C11069" s="1" t="s">
        <v>1647</v>
      </c>
      <c r="D11069" s="1" t="s">
        <v>13748</v>
      </c>
      <c r="E11069" s="1" t="s">
        <v>1588</v>
      </c>
      <c r="F11069" s="1" t="s">
        <v>1649</v>
      </c>
      <c r="G11069" s="1" t="s">
        <v>103</v>
      </c>
      <c r="H11069" s="1" t="s">
        <v>437</v>
      </c>
      <c r="I11069" s="1">
        <v>1.3</v>
      </c>
      <c r="J11069" s="1">
        <v>2023</v>
      </c>
      <c r="K11069" s="1">
        <v>176564</v>
      </c>
      <c r="L11069" s="1">
        <v>0</v>
      </c>
      <c r="M11069" s="1">
        <f t="array" ref="M11069">SUMPRODUCT(MAX(ISNUMBER(SEARCH('Class Rules'!$B$6:$B$85,$E11069))*ISNUMBER(SEARCH('Class Rules'!$C$6:$C$85,$F11069))*'Class Rules'!$A$6:$A$85))</f>
        <v>0</v>
      </c>
      <c r="N11069" s="1" t="str">
        <f t="array" ref="N11069">IF($M11069=0,'Class Rules'!$D$3,INDEX('Class Rules'!$D$6:$D$85,MATCH($M11069,'Class Rules'!$A$6:$A$85,0)))</f>
        <v>Passenger LDV</v>
      </c>
      <c r="O11069" s="1" t="str">
        <f t="array" ref="O11069">IF(SUMPRODUCT(MAX(ISNUMBER(SEARCH(Fuel_Rules!$A$6:$A$30,$E11069))*ISNUMBER(SEARCH(Fuel_Rules!$B$6:$B$30,$F11069))*(Fuel_Rules!$A$6:$A$30&lt;&gt;"")))&gt;0,"Plug-in hybrid",IF($G11069="Diesel","Diesel","Gasoline"))</f>
        <v>Gasoline</v>
      </c>
    </row>
    <row r="11070" spans="1:15" ht="15" customHeight="1" x14ac:dyDescent="0.25">
      <c r="A11070" s="1">
        <v>2022</v>
      </c>
      <c r="B11070" s="1" t="s">
        <v>13227</v>
      </c>
      <c r="C11070" s="1" t="s">
        <v>1647</v>
      </c>
      <c r="D11070" s="1" t="s">
        <v>13749</v>
      </c>
      <c r="E11070" s="1" t="s">
        <v>1588</v>
      </c>
      <c r="F11070" s="1" t="s">
        <v>1649</v>
      </c>
      <c r="G11070" s="1" t="s">
        <v>103</v>
      </c>
      <c r="H11070" s="1" t="s">
        <v>437</v>
      </c>
      <c r="I11070" s="1">
        <v>1.3</v>
      </c>
      <c r="J11070" s="1">
        <v>2023</v>
      </c>
      <c r="K11070" s="1">
        <v>161828</v>
      </c>
      <c r="L11070" s="1">
        <v>0</v>
      </c>
      <c r="M11070" s="1">
        <f t="array" ref="M11070">SUMPRODUCT(MAX(ISNUMBER(SEARCH('Class Rules'!$B$6:$B$85,$E11070))*ISNUMBER(SEARCH('Class Rules'!$C$6:$C$85,$F11070))*'Class Rules'!$A$6:$A$85))</f>
        <v>0</v>
      </c>
      <c r="N11070" s="1" t="str">
        <f t="array" ref="N11070">IF($M11070=0,'Class Rules'!$D$3,INDEX('Class Rules'!$D$6:$D$85,MATCH($M11070,'Class Rules'!$A$6:$A$85,0)))</f>
        <v>Passenger LDV</v>
      </c>
      <c r="O11070" s="1" t="str">
        <f t="array" ref="O11070">IF(SUMPRODUCT(MAX(ISNUMBER(SEARCH(Fuel_Rules!$A$6:$A$30,$E11070))*ISNUMBER(SEARCH(Fuel_Rules!$B$6:$B$30,$F11070))*(Fuel_Rules!$A$6:$A$30&lt;&gt;"")))&gt;0,"Plug-in hybrid",IF($G11070="Diesel","Diesel","Gasoline"))</f>
        <v>Gasoline</v>
      </c>
    </row>
    <row r="11071" spans="1:15" ht="15" customHeight="1" x14ac:dyDescent="0.25">
      <c r="A11071" s="1">
        <v>2022</v>
      </c>
      <c r="B11071" s="1" t="s">
        <v>13227</v>
      </c>
      <c r="C11071" s="1" t="s">
        <v>1650</v>
      </c>
      <c r="D11071" s="1" t="s">
        <v>13750</v>
      </c>
      <c r="E11071" s="1" t="s">
        <v>1588</v>
      </c>
      <c r="F11071" s="1" t="s">
        <v>1652</v>
      </c>
      <c r="G11071" s="1" t="s">
        <v>103</v>
      </c>
      <c r="H11071" s="1" t="s">
        <v>437</v>
      </c>
      <c r="I11071" s="1">
        <v>1.3</v>
      </c>
      <c r="J11071" s="1">
        <v>2023</v>
      </c>
      <c r="K11071" s="1">
        <v>186783</v>
      </c>
      <c r="L11071" s="1">
        <v>0</v>
      </c>
      <c r="M11071" s="1">
        <f t="array" ref="M11071">SUMPRODUCT(MAX(ISNUMBER(SEARCH('Class Rules'!$B$6:$B$85,$E11071))*ISNUMBER(SEARCH('Class Rules'!$C$6:$C$85,$F11071))*'Class Rules'!$A$6:$A$85))</f>
        <v>0</v>
      </c>
      <c r="N11071" s="1" t="str">
        <f t="array" ref="N11071">IF($M11071=0,'Class Rules'!$D$3,INDEX('Class Rules'!$D$6:$D$85,MATCH($M11071,'Class Rules'!$A$6:$A$85,0)))</f>
        <v>Passenger LDV</v>
      </c>
      <c r="O11071" s="1" t="str">
        <f t="array" ref="O11071">IF(SUMPRODUCT(MAX(ISNUMBER(SEARCH(Fuel_Rules!$A$6:$A$30,$E11071))*ISNUMBER(SEARCH(Fuel_Rules!$B$6:$B$30,$F11071))*(Fuel_Rules!$A$6:$A$30&lt;&gt;"")))&gt;0,"Plug-in hybrid",IF($G11071="Diesel","Diesel","Gasoline"))</f>
        <v>Gasoline</v>
      </c>
    </row>
    <row r="11072" spans="1:15" ht="15" customHeight="1" x14ac:dyDescent="0.25">
      <c r="A11072" s="1">
        <v>2022</v>
      </c>
      <c r="B11072" s="1" t="s">
        <v>13227</v>
      </c>
      <c r="C11072" s="1" t="s">
        <v>1653</v>
      </c>
      <c r="D11072" s="1" t="s">
        <v>13751</v>
      </c>
      <c r="E11072" s="1" t="s">
        <v>1588</v>
      </c>
      <c r="F11072" s="1" t="s">
        <v>1655</v>
      </c>
      <c r="G11072" s="1" t="s">
        <v>103</v>
      </c>
      <c r="H11072" s="1" t="s">
        <v>437</v>
      </c>
      <c r="I11072" s="1">
        <v>1.3</v>
      </c>
      <c r="J11072" s="1">
        <v>2023</v>
      </c>
      <c r="K11072" s="1">
        <v>230533</v>
      </c>
      <c r="L11072" s="1">
        <v>0</v>
      </c>
      <c r="M11072" s="1">
        <f t="array" ref="M11072">SUMPRODUCT(MAX(ISNUMBER(SEARCH('Class Rules'!$B$6:$B$85,$E11072))*ISNUMBER(SEARCH('Class Rules'!$C$6:$C$85,$F11072))*'Class Rules'!$A$6:$A$85))</f>
        <v>0</v>
      </c>
      <c r="N11072" s="1" t="str">
        <f t="array" ref="N11072">IF($M11072=0,'Class Rules'!$D$3,INDEX('Class Rules'!$D$6:$D$85,MATCH($M11072,'Class Rules'!$A$6:$A$85,0)))</f>
        <v>Passenger LDV</v>
      </c>
      <c r="O11072" s="1" t="str">
        <f t="array" ref="O11072">IF(SUMPRODUCT(MAX(ISNUMBER(SEARCH(Fuel_Rules!$A$6:$A$30,$E11072))*ISNUMBER(SEARCH(Fuel_Rules!$B$6:$B$30,$F11072))*(Fuel_Rules!$A$6:$A$30&lt;&gt;"")))&gt;0,"Plug-in hybrid",IF($G11072="Diesel","Diesel","Gasoline"))</f>
        <v>Gasoline</v>
      </c>
    </row>
    <row r="11073" spans="1:15" ht="15" customHeight="1" x14ac:dyDescent="0.25">
      <c r="A11073" s="1">
        <v>2022</v>
      </c>
      <c r="B11073" s="1" t="s">
        <v>13227</v>
      </c>
      <c r="C11073" s="1" t="s">
        <v>1653</v>
      </c>
      <c r="D11073" s="1" t="s">
        <v>13752</v>
      </c>
      <c r="E11073" s="1" t="s">
        <v>1588</v>
      </c>
      <c r="F11073" s="1" t="s">
        <v>1655</v>
      </c>
      <c r="G11073" s="1" t="s">
        <v>103</v>
      </c>
      <c r="H11073" s="1" t="s">
        <v>437</v>
      </c>
      <c r="I11073" s="1">
        <v>1.3</v>
      </c>
      <c r="J11073" s="1">
        <v>2023</v>
      </c>
      <c r="K11073" s="1">
        <v>210381</v>
      </c>
      <c r="L11073" s="1">
        <v>0</v>
      </c>
      <c r="M11073" s="1">
        <f t="array" ref="M11073">SUMPRODUCT(MAX(ISNUMBER(SEARCH('Class Rules'!$B$6:$B$85,$E11073))*ISNUMBER(SEARCH('Class Rules'!$C$6:$C$85,$F11073))*'Class Rules'!$A$6:$A$85))</f>
        <v>0</v>
      </c>
      <c r="N11073" s="1" t="str">
        <f t="array" ref="N11073">IF($M11073=0,'Class Rules'!$D$3,INDEX('Class Rules'!$D$6:$D$85,MATCH($M11073,'Class Rules'!$A$6:$A$85,0)))</f>
        <v>Passenger LDV</v>
      </c>
      <c r="O11073" s="1" t="str">
        <f t="array" ref="O11073">IF(SUMPRODUCT(MAX(ISNUMBER(SEARCH(Fuel_Rules!$A$6:$A$30,$E11073))*ISNUMBER(SEARCH(Fuel_Rules!$B$6:$B$30,$F11073))*(Fuel_Rules!$A$6:$A$30&lt;&gt;"")))&gt;0,"Plug-in hybrid",IF($G11073="Diesel","Diesel","Gasoline"))</f>
        <v>Gasoline</v>
      </c>
    </row>
    <row r="11074" spans="1:15" ht="15" customHeight="1" x14ac:dyDescent="0.25">
      <c r="A11074" s="1">
        <v>2022</v>
      </c>
      <c r="B11074" s="1" t="s">
        <v>13227</v>
      </c>
      <c r="C11074" s="1" t="s">
        <v>1656</v>
      </c>
      <c r="D11074" s="1" t="s">
        <v>13753</v>
      </c>
      <c r="E11074" s="1" t="s">
        <v>1588</v>
      </c>
      <c r="F11074" s="1" t="s">
        <v>1658</v>
      </c>
      <c r="G11074" s="1" t="s">
        <v>105</v>
      </c>
      <c r="H11074" s="1" t="s">
        <v>437</v>
      </c>
      <c r="I11074" s="1">
        <v>2</v>
      </c>
      <c r="J11074" s="1">
        <v>2023</v>
      </c>
      <c r="K11074" s="1">
        <v>234784</v>
      </c>
      <c r="L11074" s="1">
        <v>0</v>
      </c>
      <c r="M11074" s="1">
        <f t="array" ref="M11074">SUMPRODUCT(MAX(ISNUMBER(SEARCH('Class Rules'!$B$6:$B$85,$E11074))*ISNUMBER(SEARCH('Class Rules'!$C$6:$C$85,$F11074))*'Class Rules'!$A$6:$A$85))</f>
        <v>0</v>
      </c>
      <c r="N11074" s="1" t="str">
        <f t="array" ref="N11074">IF($M11074=0,'Class Rules'!$D$3,INDEX('Class Rules'!$D$6:$D$85,MATCH($M11074,'Class Rules'!$A$6:$A$85,0)))</f>
        <v>Passenger LDV</v>
      </c>
      <c r="O11074" s="1" t="str">
        <f t="array" ref="O11074">IF(SUMPRODUCT(MAX(ISNUMBER(SEARCH(Fuel_Rules!$A$6:$A$30,$E11074))*ISNUMBER(SEARCH(Fuel_Rules!$B$6:$B$30,$F11074))*(Fuel_Rules!$A$6:$A$30&lt;&gt;"")))&gt;0,"Plug-in hybrid",IF($G11074="Diesel","Diesel","Gasoline"))</f>
        <v>Diesel</v>
      </c>
    </row>
    <row r="11075" spans="1:15" ht="15" customHeight="1" x14ac:dyDescent="0.25">
      <c r="A11075" s="1">
        <v>2022</v>
      </c>
      <c r="B11075" s="1" t="s">
        <v>13227</v>
      </c>
      <c r="C11075" s="1" t="s">
        <v>1656</v>
      </c>
      <c r="D11075" s="1" t="s">
        <v>13754</v>
      </c>
      <c r="E11075" s="1" t="s">
        <v>1588</v>
      </c>
      <c r="F11075" s="1" t="s">
        <v>1658</v>
      </c>
      <c r="G11075" s="1" t="s">
        <v>105</v>
      </c>
      <c r="H11075" s="1" t="s">
        <v>437</v>
      </c>
      <c r="I11075" s="1">
        <v>2</v>
      </c>
      <c r="J11075" s="1">
        <v>2023</v>
      </c>
      <c r="K11075" s="1">
        <v>212447</v>
      </c>
      <c r="L11075" s="1">
        <v>0</v>
      </c>
      <c r="M11075" s="1">
        <f t="array" ref="M11075">SUMPRODUCT(MAX(ISNUMBER(SEARCH('Class Rules'!$B$6:$B$85,$E11075))*ISNUMBER(SEARCH('Class Rules'!$C$6:$C$85,$F11075))*'Class Rules'!$A$6:$A$85))</f>
        <v>0</v>
      </c>
      <c r="N11075" s="1" t="str">
        <f t="array" ref="N11075">IF($M11075=0,'Class Rules'!$D$3,INDEX('Class Rules'!$D$6:$D$85,MATCH($M11075,'Class Rules'!$A$6:$A$85,0)))</f>
        <v>Passenger LDV</v>
      </c>
      <c r="O11075" s="1" t="str">
        <f t="array" ref="O11075">IF(SUMPRODUCT(MAX(ISNUMBER(SEARCH(Fuel_Rules!$A$6:$A$30,$E11075))*ISNUMBER(SEARCH(Fuel_Rules!$B$6:$B$30,$F11075))*(Fuel_Rules!$A$6:$A$30&lt;&gt;"")))&gt;0,"Plug-in hybrid",IF($G11075="Diesel","Diesel","Gasoline"))</f>
        <v>Diesel</v>
      </c>
    </row>
    <row r="11076" spans="1:15" ht="15" customHeight="1" x14ac:dyDescent="0.25">
      <c r="A11076" s="1">
        <v>2022</v>
      </c>
      <c r="B11076" s="1" t="s">
        <v>13227</v>
      </c>
      <c r="C11076" s="1" t="s">
        <v>1659</v>
      </c>
      <c r="D11076" s="1" t="s">
        <v>13755</v>
      </c>
      <c r="E11076" s="1" t="s">
        <v>1588</v>
      </c>
      <c r="F11076" s="1" t="s">
        <v>1661</v>
      </c>
      <c r="G11076" s="1" t="s">
        <v>105</v>
      </c>
      <c r="H11076" s="1" t="s">
        <v>437</v>
      </c>
      <c r="I11076" s="1">
        <v>2</v>
      </c>
      <c r="J11076" s="1">
        <v>2023</v>
      </c>
      <c r="K11076" s="1">
        <v>235632</v>
      </c>
      <c r="L11076" s="1">
        <v>0</v>
      </c>
      <c r="M11076" s="1">
        <f t="array" ref="M11076">SUMPRODUCT(MAX(ISNUMBER(SEARCH('Class Rules'!$B$6:$B$85,$E11076))*ISNUMBER(SEARCH('Class Rules'!$C$6:$C$85,$F11076))*'Class Rules'!$A$6:$A$85))</f>
        <v>0</v>
      </c>
      <c r="N11076" s="1" t="str">
        <f t="array" ref="N11076">IF($M11076=0,'Class Rules'!$D$3,INDEX('Class Rules'!$D$6:$D$85,MATCH($M11076,'Class Rules'!$A$6:$A$85,0)))</f>
        <v>Passenger LDV</v>
      </c>
      <c r="O11076" s="1" t="str">
        <f t="array" ref="O11076">IF(SUMPRODUCT(MAX(ISNUMBER(SEARCH(Fuel_Rules!$A$6:$A$30,$E11076))*ISNUMBER(SEARCH(Fuel_Rules!$B$6:$B$30,$F11076))*(Fuel_Rules!$A$6:$A$30&lt;&gt;"")))&gt;0,"Plug-in hybrid",IF($G11076="Diesel","Diesel","Gasoline"))</f>
        <v>Diesel</v>
      </c>
    </row>
    <row r="11077" spans="1:15" ht="15" customHeight="1" x14ac:dyDescent="0.25">
      <c r="A11077" s="1">
        <v>2022</v>
      </c>
      <c r="B11077" s="1" t="s">
        <v>13227</v>
      </c>
      <c r="C11077" s="1" t="s">
        <v>1662</v>
      </c>
      <c r="D11077" s="1" t="s">
        <v>13756</v>
      </c>
      <c r="E11077" s="1" t="s">
        <v>1588</v>
      </c>
      <c r="F11077" s="1" t="s">
        <v>1664</v>
      </c>
      <c r="G11077" s="1" t="s">
        <v>105</v>
      </c>
      <c r="H11077" s="1" t="s">
        <v>437</v>
      </c>
      <c r="I11077" s="1">
        <v>2</v>
      </c>
      <c r="J11077" s="1">
        <v>2023</v>
      </c>
      <c r="K11077" s="1">
        <v>255968</v>
      </c>
      <c r="L11077" s="1">
        <v>0</v>
      </c>
      <c r="M11077" s="1">
        <f t="array" ref="M11077">SUMPRODUCT(MAX(ISNUMBER(SEARCH('Class Rules'!$B$6:$B$85,$E11077))*ISNUMBER(SEARCH('Class Rules'!$C$6:$C$85,$F11077))*'Class Rules'!$A$6:$A$85))</f>
        <v>0</v>
      </c>
      <c r="N11077" s="1" t="str">
        <f t="array" ref="N11077">IF($M11077=0,'Class Rules'!$D$3,INDEX('Class Rules'!$D$6:$D$85,MATCH($M11077,'Class Rules'!$A$6:$A$85,0)))</f>
        <v>Passenger LDV</v>
      </c>
      <c r="O11077" s="1" t="str">
        <f t="array" ref="O11077">IF(SUMPRODUCT(MAX(ISNUMBER(SEARCH(Fuel_Rules!$A$6:$A$30,$E11077))*ISNUMBER(SEARCH(Fuel_Rules!$B$6:$B$30,$F11077))*(Fuel_Rules!$A$6:$A$30&lt;&gt;"")))&gt;0,"Plug-in hybrid",IF($G11077="Diesel","Diesel","Gasoline"))</f>
        <v>Diesel</v>
      </c>
    </row>
    <row r="11078" spans="1:15" ht="15" customHeight="1" x14ac:dyDescent="0.25">
      <c r="A11078" s="1">
        <v>2022</v>
      </c>
      <c r="B11078" s="1" t="s">
        <v>13227</v>
      </c>
      <c r="C11078" s="1" t="s">
        <v>1662</v>
      </c>
      <c r="D11078" s="1" t="s">
        <v>13757</v>
      </c>
      <c r="E11078" s="1" t="s">
        <v>1588</v>
      </c>
      <c r="F11078" s="1" t="s">
        <v>1664</v>
      </c>
      <c r="G11078" s="1" t="s">
        <v>105</v>
      </c>
      <c r="H11078" s="1" t="s">
        <v>437</v>
      </c>
      <c r="I11078" s="1">
        <v>2</v>
      </c>
      <c r="J11078" s="1">
        <v>2023</v>
      </c>
      <c r="K11078" s="1">
        <v>239945</v>
      </c>
      <c r="L11078" s="1">
        <v>0</v>
      </c>
      <c r="M11078" s="1">
        <f t="array" ref="M11078">SUMPRODUCT(MAX(ISNUMBER(SEARCH('Class Rules'!$B$6:$B$85,$E11078))*ISNUMBER(SEARCH('Class Rules'!$C$6:$C$85,$F11078))*'Class Rules'!$A$6:$A$85))</f>
        <v>0</v>
      </c>
      <c r="N11078" s="1" t="str">
        <f t="array" ref="N11078">IF($M11078=0,'Class Rules'!$D$3,INDEX('Class Rules'!$D$6:$D$85,MATCH($M11078,'Class Rules'!$A$6:$A$85,0)))</f>
        <v>Passenger LDV</v>
      </c>
      <c r="O11078" s="1" t="str">
        <f t="array" ref="O11078">IF(SUMPRODUCT(MAX(ISNUMBER(SEARCH(Fuel_Rules!$A$6:$A$30,$E11078))*ISNUMBER(SEARCH(Fuel_Rules!$B$6:$B$30,$F11078))*(Fuel_Rules!$A$6:$A$30&lt;&gt;"")))&gt;0,"Plug-in hybrid",IF($G11078="Diesel","Diesel","Gasoline"))</f>
        <v>Diesel</v>
      </c>
    </row>
    <row r="11079" spans="1:15" ht="15" customHeight="1" x14ac:dyDescent="0.25">
      <c r="A11079" s="1">
        <v>2022</v>
      </c>
      <c r="B11079" s="1" t="s">
        <v>13227</v>
      </c>
      <c r="C11079" s="1" t="s">
        <v>1665</v>
      </c>
      <c r="D11079" s="1" t="s">
        <v>13758</v>
      </c>
      <c r="E11079" s="1" t="s">
        <v>1588</v>
      </c>
      <c r="F11079" s="1" t="s">
        <v>1667</v>
      </c>
      <c r="G11079" s="1" t="s">
        <v>105</v>
      </c>
      <c r="H11079" s="1" t="s">
        <v>437</v>
      </c>
      <c r="I11079" s="1">
        <v>2</v>
      </c>
      <c r="J11079" s="1">
        <v>2023</v>
      </c>
      <c r="K11079" s="1">
        <v>255649</v>
      </c>
      <c r="L11079" s="1">
        <v>0</v>
      </c>
      <c r="M11079" s="1">
        <f t="array" ref="M11079">SUMPRODUCT(MAX(ISNUMBER(SEARCH('Class Rules'!$B$6:$B$85,$E11079))*ISNUMBER(SEARCH('Class Rules'!$C$6:$C$85,$F11079))*'Class Rules'!$A$6:$A$85))</f>
        <v>0</v>
      </c>
      <c r="N11079" s="1" t="str">
        <f t="array" ref="N11079">IF($M11079=0,'Class Rules'!$D$3,INDEX('Class Rules'!$D$6:$D$85,MATCH($M11079,'Class Rules'!$A$6:$A$85,0)))</f>
        <v>Passenger LDV</v>
      </c>
      <c r="O11079" s="1" t="str">
        <f t="array" ref="O11079">IF(SUMPRODUCT(MAX(ISNUMBER(SEARCH(Fuel_Rules!$A$6:$A$30,$E11079))*ISNUMBER(SEARCH(Fuel_Rules!$B$6:$B$30,$F11079))*(Fuel_Rules!$A$6:$A$30&lt;&gt;"")))&gt;0,"Plug-in hybrid",IF($G11079="Diesel","Diesel","Gasoline"))</f>
        <v>Diesel</v>
      </c>
    </row>
    <row r="11080" spans="1:15" ht="15" customHeight="1" x14ac:dyDescent="0.25">
      <c r="A11080" s="1">
        <v>2022</v>
      </c>
      <c r="B11080" s="1" t="s">
        <v>13227</v>
      </c>
      <c r="C11080" s="1" t="s">
        <v>1665</v>
      </c>
      <c r="D11080" s="1" t="s">
        <v>13759</v>
      </c>
      <c r="E11080" s="1" t="s">
        <v>1588</v>
      </c>
      <c r="F11080" s="1" t="s">
        <v>1667</v>
      </c>
      <c r="G11080" s="1" t="s">
        <v>105</v>
      </c>
      <c r="H11080" s="1" t="s">
        <v>437</v>
      </c>
      <c r="I11080" s="1">
        <v>2</v>
      </c>
      <c r="J11080" s="1">
        <v>2023</v>
      </c>
      <c r="K11080" s="1">
        <v>240772</v>
      </c>
      <c r="L11080" s="1">
        <v>0</v>
      </c>
      <c r="M11080" s="1">
        <f t="array" ref="M11080">SUMPRODUCT(MAX(ISNUMBER(SEARCH('Class Rules'!$B$6:$B$85,$E11080))*ISNUMBER(SEARCH('Class Rules'!$C$6:$C$85,$F11080))*'Class Rules'!$A$6:$A$85))</f>
        <v>0</v>
      </c>
      <c r="N11080" s="1" t="str">
        <f t="array" ref="N11080">IF($M11080=0,'Class Rules'!$D$3,INDEX('Class Rules'!$D$6:$D$85,MATCH($M11080,'Class Rules'!$A$6:$A$85,0)))</f>
        <v>Passenger LDV</v>
      </c>
      <c r="O11080" s="1" t="str">
        <f t="array" ref="O11080">IF(SUMPRODUCT(MAX(ISNUMBER(SEARCH(Fuel_Rules!$A$6:$A$30,$E11080))*ISNUMBER(SEARCH(Fuel_Rules!$B$6:$B$30,$F11080))*(Fuel_Rules!$A$6:$A$30&lt;&gt;"")))&gt;0,"Plug-in hybrid",IF($G11080="Diesel","Diesel","Gasoline"))</f>
        <v>Diesel</v>
      </c>
    </row>
    <row r="11081" spans="1:15" ht="15" customHeight="1" x14ac:dyDescent="0.25">
      <c r="A11081" s="1">
        <v>2022</v>
      </c>
      <c r="B11081" s="1" t="s">
        <v>13227</v>
      </c>
      <c r="C11081" s="1" t="s">
        <v>1668</v>
      </c>
      <c r="D11081" s="1" t="s">
        <v>13760</v>
      </c>
      <c r="E11081" s="1" t="s">
        <v>1588</v>
      </c>
      <c r="F11081" s="1" t="s">
        <v>1670</v>
      </c>
      <c r="G11081" s="1" t="s">
        <v>103</v>
      </c>
      <c r="H11081" s="1" t="s">
        <v>298</v>
      </c>
      <c r="I11081" s="1">
        <v>2</v>
      </c>
      <c r="J11081" s="1">
        <v>2023</v>
      </c>
      <c r="K11081" s="1">
        <v>423831</v>
      </c>
      <c r="L11081" s="1">
        <v>0</v>
      </c>
      <c r="M11081" s="1">
        <f t="array" ref="M11081">SUMPRODUCT(MAX(ISNUMBER(SEARCH('Class Rules'!$B$6:$B$85,$E11081))*ISNUMBER(SEARCH('Class Rules'!$C$6:$C$85,$F11081))*'Class Rules'!$A$6:$A$85))</f>
        <v>0</v>
      </c>
      <c r="N11081" s="1" t="str">
        <f t="array" ref="N11081">IF($M11081=0,'Class Rules'!$D$3,INDEX('Class Rules'!$D$6:$D$85,MATCH($M11081,'Class Rules'!$A$6:$A$85,0)))</f>
        <v>Passenger LDV</v>
      </c>
      <c r="O11081" s="1" t="str">
        <f t="array" ref="O11081">IF(SUMPRODUCT(MAX(ISNUMBER(SEARCH(Fuel_Rules!$A$6:$A$30,$E11081))*ISNUMBER(SEARCH(Fuel_Rules!$B$6:$B$30,$F11081))*(Fuel_Rules!$A$6:$A$30&lt;&gt;"")))&gt;0,"Plug-in hybrid",IF($G11081="Diesel","Diesel","Gasoline"))</f>
        <v>Gasoline</v>
      </c>
    </row>
    <row r="11082" spans="1:15" ht="15" customHeight="1" x14ac:dyDescent="0.25">
      <c r="A11082" s="1">
        <v>2022</v>
      </c>
      <c r="B11082" s="1" t="s">
        <v>13227</v>
      </c>
      <c r="C11082" s="1" t="s">
        <v>1671</v>
      </c>
      <c r="D11082" s="1" t="s">
        <v>13761</v>
      </c>
      <c r="E11082" s="1" t="s">
        <v>1588</v>
      </c>
      <c r="F11082" s="1" t="s">
        <v>1673</v>
      </c>
      <c r="G11082" s="1" t="s">
        <v>105</v>
      </c>
      <c r="H11082" s="1" t="s">
        <v>437</v>
      </c>
      <c r="I11082" s="1">
        <v>2</v>
      </c>
      <c r="J11082" s="1">
        <v>2023</v>
      </c>
      <c r="K11082" s="1">
        <v>295878</v>
      </c>
      <c r="L11082" s="1">
        <v>0</v>
      </c>
      <c r="M11082" s="1">
        <f t="array" ref="M11082">SUMPRODUCT(MAX(ISNUMBER(SEARCH('Class Rules'!$B$6:$B$85,$E11082))*ISNUMBER(SEARCH('Class Rules'!$C$6:$C$85,$F11082))*'Class Rules'!$A$6:$A$85))</f>
        <v>0</v>
      </c>
      <c r="N11082" s="1" t="str">
        <f t="array" ref="N11082">IF($M11082=0,'Class Rules'!$D$3,INDEX('Class Rules'!$D$6:$D$85,MATCH($M11082,'Class Rules'!$A$6:$A$85,0)))</f>
        <v>Passenger LDV</v>
      </c>
      <c r="O11082" s="1" t="str">
        <f t="array" ref="O11082">IF(SUMPRODUCT(MAX(ISNUMBER(SEARCH(Fuel_Rules!$A$6:$A$30,$E11082))*ISNUMBER(SEARCH(Fuel_Rules!$B$6:$B$30,$F11082))*(Fuel_Rules!$A$6:$A$30&lt;&gt;"")))&gt;0,"Plug-in hybrid",IF($G11082="Diesel","Diesel","Gasoline"))</f>
        <v>Diesel</v>
      </c>
    </row>
    <row r="11083" spans="1:15" ht="15" customHeight="1" x14ac:dyDescent="0.25">
      <c r="A11083" s="1">
        <v>2022</v>
      </c>
      <c r="B11083" s="1" t="s">
        <v>13227</v>
      </c>
      <c r="C11083" s="1" t="s">
        <v>1671</v>
      </c>
      <c r="D11083" s="1" t="s">
        <v>13762</v>
      </c>
      <c r="E11083" s="1" t="s">
        <v>1588</v>
      </c>
      <c r="F11083" s="1" t="s">
        <v>1673</v>
      </c>
      <c r="G11083" s="1" t="s">
        <v>105</v>
      </c>
      <c r="H11083" s="1" t="s">
        <v>437</v>
      </c>
      <c r="I11083" s="1">
        <v>2</v>
      </c>
      <c r="J11083" s="1">
        <v>2023</v>
      </c>
      <c r="K11083" s="1">
        <v>279669</v>
      </c>
      <c r="L11083" s="1">
        <v>0</v>
      </c>
      <c r="M11083" s="1">
        <f t="array" ref="M11083">SUMPRODUCT(MAX(ISNUMBER(SEARCH('Class Rules'!$B$6:$B$85,$E11083))*ISNUMBER(SEARCH('Class Rules'!$C$6:$C$85,$F11083))*'Class Rules'!$A$6:$A$85))</f>
        <v>0</v>
      </c>
      <c r="N11083" s="1" t="str">
        <f t="array" ref="N11083">IF($M11083=0,'Class Rules'!$D$3,INDEX('Class Rules'!$D$6:$D$85,MATCH($M11083,'Class Rules'!$A$6:$A$85,0)))</f>
        <v>Passenger LDV</v>
      </c>
      <c r="O11083" s="1" t="str">
        <f t="array" ref="O11083">IF(SUMPRODUCT(MAX(ISNUMBER(SEARCH(Fuel_Rules!$A$6:$A$30,$E11083))*ISNUMBER(SEARCH(Fuel_Rules!$B$6:$B$30,$F11083))*(Fuel_Rules!$A$6:$A$30&lt;&gt;"")))&gt;0,"Plug-in hybrid",IF($G11083="Diesel","Diesel","Gasoline"))</f>
        <v>Diesel</v>
      </c>
    </row>
    <row r="11084" spans="1:15" ht="15" customHeight="1" x14ac:dyDescent="0.25">
      <c r="A11084" s="1">
        <v>2022</v>
      </c>
      <c r="B11084" s="1" t="s">
        <v>13227</v>
      </c>
      <c r="C11084" s="1" t="s">
        <v>1674</v>
      </c>
      <c r="D11084" s="1" t="s">
        <v>13763</v>
      </c>
      <c r="E11084" s="1" t="s">
        <v>1588</v>
      </c>
      <c r="F11084" s="1" t="s">
        <v>1676</v>
      </c>
      <c r="G11084" s="1" t="s">
        <v>103</v>
      </c>
      <c r="H11084" s="1" t="s">
        <v>437</v>
      </c>
      <c r="I11084" s="1">
        <v>1.3</v>
      </c>
      <c r="J11084" s="1">
        <v>2023</v>
      </c>
      <c r="K11084" s="1">
        <v>242281</v>
      </c>
      <c r="L11084" s="1">
        <v>0</v>
      </c>
      <c r="M11084" s="1">
        <f t="array" ref="M11084">SUMPRODUCT(MAX(ISNUMBER(SEARCH('Class Rules'!$B$6:$B$85,$E11084))*ISNUMBER(SEARCH('Class Rules'!$C$6:$C$85,$F11084))*'Class Rules'!$A$6:$A$85))</f>
        <v>0</v>
      </c>
      <c r="N11084" s="1" t="str">
        <f t="array" ref="N11084">IF($M11084=0,'Class Rules'!$D$3,INDEX('Class Rules'!$D$6:$D$85,MATCH($M11084,'Class Rules'!$A$6:$A$85,0)))</f>
        <v>Passenger LDV</v>
      </c>
      <c r="O11084" s="1" t="str">
        <f t="array" ref="O11084">IF(SUMPRODUCT(MAX(ISNUMBER(SEARCH(Fuel_Rules!$A$6:$A$30,$E11084))*ISNUMBER(SEARCH(Fuel_Rules!$B$6:$B$30,$F11084))*(Fuel_Rules!$A$6:$A$30&lt;&gt;"")))&gt;0,"Plug-in hybrid",IF($G11084="Diesel","Diesel","Gasoline"))</f>
        <v>Gasoline</v>
      </c>
    </row>
    <row r="11085" spans="1:15" ht="15" customHeight="1" x14ac:dyDescent="0.25">
      <c r="A11085" s="1">
        <v>2022</v>
      </c>
      <c r="B11085" s="1" t="s">
        <v>13227</v>
      </c>
      <c r="C11085" s="1" t="s">
        <v>1674</v>
      </c>
      <c r="D11085" s="1" t="s">
        <v>13764</v>
      </c>
      <c r="E11085" s="1" t="s">
        <v>1588</v>
      </c>
      <c r="F11085" s="1" t="s">
        <v>1676</v>
      </c>
      <c r="G11085" s="1" t="s">
        <v>103</v>
      </c>
      <c r="H11085" s="1" t="s">
        <v>437</v>
      </c>
      <c r="I11085" s="1">
        <v>1.3</v>
      </c>
      <c r="J11085" s="1">
        <v>2023</v>
      </c>
      <c r="K11085" s="1">
        <v>231159</v>
      </c>
      <c r="L11085" s="1">
        <v>0</v>
      </c>
      <c r="M11085" s="1">
        <f t="array" ref="M11085">SUMPRODUCT(MAX(ISNUMBER(SEARCH('Class Rules'!$B$6:$B$85,$E11085))*ISNUMBER(SEARCH('Class Rules'!$C$6:$C$85,$F11085))*'Class Rules'!$A$6:$A$85))</f>
        <v>0</v>
      </c>
      <c r="N11085" s="1" t="str">
        <f t="array" ref="N11085">IF($M11085=0,'Class Rules'!$D$3,INDEX('Class Rules'!$D$6:$D$85,MATCH($M11085,'Class Rules'!$A$6:$A$85,0)))</f>
        <v>Passenger LDV</v>
      </c>
      <c r="O11085" s="1" t="str">
        <f t="array" ref="O11085">IF(SUMPRODUCT(MAX(ISNUMBER(SEARCH(Fuel_Rules!$A$6:$A$30,$E11085))*ISNUMBER(SEARCH(Fuel_Rules!$B$6:$B$30,$F11085))*(Fuel_Rules!$A$6:$A$30&lt;&gt;"")))&gt;0,"Plug-in hybrid",IF($G11085="Diesel","Diesel","Gasoline"))</f>
        <v>Gasoline</v>
      </c>
    </row>
    <row r="11086" spans="1:15" ht="15" customHeight="1" x14ac:dyDescent="0.25">
      <c r="A11086" s="1">
        <v>2022</v>
      </c>
      <c r="B11086" s="1" t="s">
        <v>13227</v>
      </c>
      <c r="C11086" s="1" t="s">
        <v>1677</v>
      </c>
      <c r="D11086" s="1" t="s">
        <v>13765</v>
      </c>
      <c r="E11086" s="1" t="s">
        <v>1588</v>
      </c>
      <c r="F11086" s="1" t="s">
        <v>1679</v>
      </c>
      <c r="G11086" s="1" t="s">
        <v>103</v>
      </c>
      <c r="H11086" s="1" t="s">
        <v>437</v>
      </c>
      <c r="I11086" s="1">
        <v>1.3</v>
      </c>
      <c r="J11086" s="1">
        <v>2023</v>
      </c>
      <c r="K11086" s="1">
        <v>268511</v>
      </c>
      <c r="L11086" s="1">
        <v>0</v>
      </c>
      <c r="M11086" s="1">
        <f t="array" ref="M11086">SUMPRODUCT(MAX(ISNUMBER(SEARCH('Class Rules'!$B$6:$B$85,$E11086))*ISNUMBER(SEARCH('Class Rules'!$C$6:$C$85,$F11086))*'Class Rules'!$A$6:$A$85))</f>
        <v>0</v>
      </c>
      <c r="N11086" s="1" t="str">
        <f t="array" ref="N11086">IF($M11086=0,'Class Rules'!$D$3,INDEX('Class Rules'!$D$6:$D$85,MATCH($M11086,'Class Rules'!$A$6:$A$85,0)))</f>
        <v>Passenger LDV</v>
      </c>
      <c r="O11086" s="1" t="str">
        <f t="array" ref="O11086">IF(SUMPRODUCT(MAX(ISNUMBER(SEARCH(Fuel_Rules!$A$6:$A$30,$E11086))*ISNUMBER(SEARCH(Fuel_Rules!$B$6:$B$30,$F11086))*(Fuel_Rules!$A$6:$A$30&lt;&gt;"")))&gt;0,"Plug-in hybrid",IF($G11086="Diesel","Diesel","Gasoline"))</f>
        <v>Gasoline</v>
      </c>
    </row>
    <row r="11087" spans="1:15" ht="15" customHeight="1" x14ac:dyDescent="0.25">
      <c r="A11087" s="1">
        <v>2022</v>
      </c>
      <c r="B11087" s="1" t="s">
        <v>13227</v>
      </c>
      <c r="C11087" s="1" t="s">
        <v>1677</v>
      </c>
      <c r="D11087" s="1" t="s">
        <v>13766</v>
      </c>
      <c r="E11087" s="1" t="s">
        <v>1588</v>
      </c>
      <c r="F11087" s="1" t="s">
        <v>1679</v>
      </c>
      <c r="G11087" s="1" t="s">
        <v>103</v>
      </c>
      <c r="H11087" s="1" t="s">
        <v>437</v>
      </c>
      <c r="I11087" s="1">
        <v>1.3</v>
      </c>
      <c r="J11087" s="1">
        <v>2023</v>
      </c>
      <c r="K11087" s="1">
        <v>254268</v>
      </c>
      <c r="L11087" s="1">
        <v>0</v>
      </c>
      <c r="M11087" s="1">
        <f t="array" ref="M11087">SUMPRODUCT(MAX(ISNUMBER(SEARCH('Class Rules'!$B$6:$B$85,$E11087))*ISNUMBER(SEARCH('Class Rules'!$C$6:$C$85,$F11087))*'Class Rules'!$A$6:$A$85))</f>
        <v>0</v>
      </c>
      <c r="N11087" s="1" t="str">
        <f t="array" ref="N11087">IF($M11087=0,'Class Rules'!$D$3,INDEX('Class Rules'!$D$6:$D$85,MATCH($M11087,'Class Rules'!$A$6:$A$85,0)))</f>
        <v>Passenger LDV</v>
      </c>
      <c r="O11087" s="1" t="str">
        <f t="array" ref="O11087">IF(SUMPRODUCT(MAX(ISNUMBER(SEARCH(Fuel_Rules!$A$6:$A$30,$E11087))*ISNUMBER(SEARCH(Fuel_Rules!$B$6:$B$30,$F11087))*(Fuel_Rules!$A$6:$A$30&lt;&gt;"")))&gt;0,"Plug-in hybrid",IF($G11087="Diesel","Diesel","Gasoline"))</f>
        <v>Gasoline</v>
      </c>
    </row>
    <row r="11088" spans="1:15" ht="15" customHeight="1" x14ac:dyDescent="0.25">
      <c r="A11088" s="1">
        <v>2022</v>
      </c>
      <c r="B11088" s="1" t="s">
        <v>13227</v>
      </c>
      <c r="C11088" s="1" t="s">
        <v>1680</v>
      </c>
      <c r="D11088" s="1" t="s">
        <v>13767</v>
      </c>
      <c r="E11088" s="1" t="s">
        <v>1588</v>
      </c>
      <c r="F11088" s="1" t="s">
        <v>1682</v>
      </c>
      <c r="G11088" s="1" t="s">
        <v>105</v>
      </c>
      <c r="H11088" s="1" t="s">
        <v>437</v>
      </c>
      <c r="I11088" s="1">
        <v>2</v>
      </c>
      <c r="J11088" s="1">
        <v>2023</v>
      </c>
      <c r="K11088" s="1">
        <v>322428</v>
      </c>
      <c r="L11088" s="1">
        <v>0</v>
      </c>
      <c r="M11088" s="1">
        <f t="array" ref="M11088">SUMPRODUCT(MAX(ISNUMBER(SEARCH('Class Rules'!$B$6:$B$85,$E11088))*ISNUMBER(SEARCH('Class Rules'!$C$6:$C$85,$F11088))*'Class Rules'!$A$6:$A$85))</f>
        <v>0</v>
      </c>
      <c r="N11088" s="1" t="str">
        <f t="array" ref="N11088">IF($M11088=0,'Class Rules'!$D$3,INDEX('Class Rules'!$D$6:$D$85,MATCH($M11088,'Class Rules'!$A$6:$A$85,0)))</f>
        <v>Passenger LDV</v>
      </c>
      <c r="O11088" s="1" t="str">
        <f t="array" ref="O11088">IF(SUMPRODUCT(MAX(ISNUMBER(SEARCH(Fuel_Rules!$A$6:$A$30,$E11088))*ISNUMBER(SEARCH(Fuel_Rules!$B$6:$B$30,$F11088))*(Fuel_Rules!$A$6:$A$30&lt;&gt;"")))&gt;0,"Plug-in hybrid",IF($G11088="Diesel","Diesel","Gasoline"))</f>
        <v>Diesel</v>
      </c>
    </row>
    <row r="11089" spans="1:15" ht="15" customHeight="1" x14ac:dyDescent="0.25">
      <c r="A11089" s="1">
        <v>2022</v>
      </c>
      <c r="B11089" s="1" t="s">
        <v>13227</v>
      </c>
      <c r="C11089" s="1" t="s">
        <v>1680</v>
      </c>
      <c r="D11089" s="1" t="s">
        <v>13768</v>
      </c>
      <c r="E11089" s="1" t="s">
        <v>1588</v>
      </c>
      <c r="F11089" s="1" t="s">
        <v>1682</v>
      </c>
      <c r="G11089" s="1" t="s">
        <v>105</v>
      </c>
      <c r="H11089" s="1" t="s">
        <v>437</v>
      </c>
      <c r="I11089" s="1">
        <v>2</v>
      </c>
      <c r="J11089" s="1">
        <v>2023</v>
      </c>
      <c r="K11089" s="1">
        <v>294886</v>
      </c>
      <c r="L11089" s="1">
        <v>0</v>
      </c>
      <c r="M11089" s="1">
        <f t="array" ref="M11089">SUMPRODUCT(MAX(ISNUMBER(SEARCH('Class Rules'!$B$6:$B$85,$E11089))*ISNUMBER(SEARCH('Class Rules'!$C$6:$C$85,$F11089))*'Class Rules'!$A$6:$A$85))</f>
        <v>0</v>
      </c>
      <c r="N11089" s="1" t="str">
        <f t="array" ref="N11089">IF($M11089=0,'Class Rules'!$D$3,INDEX('Class Rules'!$D$6:$D$85,MATCH($M11089,'Class Rules'!$A$6:$A$85,0)))</f>
        <v>Passenger LDV</v>
      </c>
      <c r="O11089" s="1" t="str">
        <f t="array" ref="O11089">IF(SUMPRODUCT(MAX(ISNUMBER(SEARCH(Fuel_Rules!$A$6:$A$30,$E11089))*ISNUMBER(SEARCH(Fuel_Rules!$B$6:$B$30,$F11089))*(Fuel_Rules!$A$6:$A$30&lt;&gt;"")))&gt;0,"Plug-in hybrid",IF($G11089="Diesel","Diesel","Gasoline"))</f>
        <v>Diesel</v>
      </c>
    </row>
    <row r="11090" spans="1:15" ht="15" customHeight="1" x14ac:dyDescent="0.25">
      <c r="A11090" s="1">
        <v>2022</v>
      </c>
      <c r="B11090" s="1" t="s">
        <v>13227</v>
      </c>
      <c r="C11090" s="1" t="s">
        <v>1683</v>
      </c>
      <c r="D11090" s="1" t="s">
        <v>13769</v>
      </c>
      <c r="E11090" s="1" t="s">
        <v>1588</v>
      </c>
      <c r="F11090" s="1" t="s">
        <v>1685</v>
      </c>
      <c r="G11090" s="1" t="s">
        <v>105</v>
      </c>
      <c r="H11090" s="1" t="s">
        <v>437</v>
      </c>
      <c r="I11090" s="1">
        <v>3</v>
      </c>
      <c r="J11090" s="1">
        <v>2023</v>
      </c>
      <c r="K11090" s="1">
        <v>494907</v>
      </c>
      <c r="L11090" s="1">
        <v>0</v>
      </c>
      <c r="M11090" s="1">
        <f t="array" ref="M11090">SUMPRODUCT(MAX(ISNUMBER(SEARCH('Class Rules'!$B$6:$B$85,$E11090))*ISNUMBER(SEARCH('Class Rules'!$C$6:$C$85,$F11090))*'Class Rules'!$A$6:$A$85))</f>
        <v>0</v>
      </c>
      <c r="N11090" s="1" t="str">
        <f t="array" ref="N11090">IF($M11090=0,'Class Rules'!$D$3,INDEX('Class Rules'!$D$6:$D$85,MATCH($M11090,'Class Rules'!$A$6:$A$85,0)))</f>
        <v>Passenger LDV</v>
      </c>
      <c r="O11090" s="1" t="str">
        <f t="array" ref="O11090">IF(SUMPRODUCT(MAX(ISNUMBER(SEARCH(Fuel_Rules!$A$6:$A$30,$E11090))*ISNUMBER(SEARCH(Fuel_Rules!$B$6:$B$30,$F11090))*(Fuel_Rules!$A$6:$A$30&lt;&gt;"")))&gt;0,"Plug-in hybrid",IF($G11090="Diesel","Diesel","Gasoline"))</f>
        <v>Diesel</v>
      </c>
    </row>
    <row r="11091" spans="1:15" ht="15" customHeight="1" x14ac:dyDescent="0.25">
      <c r="A11091" s="1">
        <v>2022</v>
      </c>
      <c r="B11091" s="1" t="s">
        <v>13227</v>
      </c>
      <c r="C11091" s="1" t="s">
        <v>4648</v>
      </c>
      <c r="D11091" s="1" t="s">
        <v>13770</v>
      </c>
      <c r="E11091" s="1" t="s">
        <v>1588</v>
      </c>
      <c r="F11091" s="1" t="s">
        <v>4650</v>
      </c>
      <c r="G11091" s="1" t="s">
        <v>103</v>
      </c>
      <c r="H11091" s="1" t="s">
        <v>437</v>
      </c>
      <c r="I11091" s="1">
        <v>1.3</v>
      </c>
      <c r="J11091" s="1">
        <v>2023</v>
      </c>
      <c r="K11091" s="1">
        <v>137355</v>
      </c>
      <c r="L11091" s="1">
        <v>0</v>
      </c>
      <c r="M11091" s="1">
        <f t="array" ref="M11091">SUMPRODUCT(MAX(ISNUMBER(SEARCH('Class Rules'!$B$6:$B$85,$E11091))*ISNUMBER(SEARCH('Class Rules'!$C$6:$C$85,$F11091))*'Class Rules'!$A$6:$A$85))</f>
        <v>0</v>
      </c>
      <c r="N11091" s="1" t="str">
        <f t="array" ref="N11091">IF($M11091=0,'Class Rules'!$D$3,INDEX('Class Rules'!$D$6:$D$85,MATCH($M11091,'Class Rules'!$A$6:$A$85,0)))</f>
        <v>Passenger LDV</v>
      </c>
      <c r="O11091" s="1" t="str">
        <f t="array" ref="O11091">IF(SUMPRODUCT(MAX(ISNUMBER(SEARCH(Fuel_Rules!$A$6:$A$30,$E11091))*ISNUMBER(SEARCH(Fuel_Rules!$B$6:$B$30,$F11091))*(Fuel_Rules!$A$6:$A$30&lt;&gt;"")))&gt;0,"Plug-in hybrid",IF($G11091="Diesel","Diesel","Gasoline"))</f>
        <v>Gasoline</v>
      </c>
    </row>
    <row r="11092" spans="1:15" ht="15" customHeight="1" x14ac:dyDescent="0.25">
      <c r="A11092" s="1">
        <v>2022</v>
      </c>
      <c r="B11092" s="1" t="s">
        <v>13227</v>
      </c>
      <c r="C11092" s="1" t="s">
        <v>4648</v>
      </c>
      <c r="D11092" s="1" t="s">
        <v>13771</v>
      </c>
      <c r="E11092" s="1" t="s">
        <v>1588</v>
      </c>
      <c r="F11092" s="1" t="s">
        <v>4650</v>
      </c>
      <c r="G11092" s="1" t="s">
        <v>103</v>
      </c>
      <c r="H11092" s="1" t="s">
        <v>437</v>
      </c>
      <c r="I11092" s="1">
        <v>1.3</v>
      </c>
      <c r="J11092" s="1">
        <v>2023</v>
      </c>
      <c r="K11092" s="1">
        <v>131257</v>
      </c>
      <c r="L11092" s="1">
        <v>0</v>
      </c>
      <c r="M11092" s="1">
        <f t="array" ref="M11092">SUMPRODUCT(MAX(ISNUMBER(SEARCH('Class Rules'!$B$6:$B$85,$E11092))*ISNUMBER(SEARCH('Class Rules'!$C$6:$C$85,$F11092))*'Class Rules'!$A$6:$A$85))</f>
        <v>0</v>
      </c>
      <c r="N11092" s="1" t="str">
        <f t="array" ref="N11092">IF($M11092=0,'Class Rules'!$D$3,INDEX('Class Rules'!$D$6:$D$85,MATCH($M11092,'Class Rules'!$A$6:$A$85,0)))</f>
        <v>Passenger LDV</v>
      </c>
      <c r="O11092" s="1" t="str">
        <f t="array" ref="O11092">IF(SUMPRODUCT(MAX(ISNUMBER(SEARCH(Fuel_Rules!$A$6:$A$30,$E11092))*ISNUMBER(SEARCH(Fuel_Rules!$B$6:$B$30,$F11092))*(Fuel_Rules!$A$6:$A$30&lt;&gt;"")))&gt;0,"Plug-in hybrid",IF($G11092="Diesel","Diesel","Gasoline"))</f>
        <v>Gasoline</v>
      </c>
    </row>
    <row r="11093" spans="1:15" ht="15" customHeight="1" x14ac:dyDescent="0.25">
      <c r="A11093" s="1">
        <v>2022</v>
      </c>
      <c r="B11093" s="1" t="s">
        <v>13227</v>
      </c>
      <c r="C11093" s="1" t="s">
        <v>4651</v>
      </c>
      <c r="D11093" s="1" t="s">
        <v>13772</v>
      </c>
      <c r="E11093" s="1" t="s">
        <v>1588</v>
      </c>
      <c r="F11093" s="1" t="s">
        <v>4653</v>
      </c>
      <c r="G11093" s="1" t="s">
        <v>103</v>
      </c>
      <c r="H11093" s="1" t="s">
        <v>437</v>
      </c>
      <c r="I11093" s="1">
        <v>1.3</v>
      </c>
      <c r="J11093" s="1">
        <v>2023</v>
      </c>
      <c r="K11093" s="1">
        <v>177561</v>
      </c>
      <c r="L11093" s="1">
        <v>0</v>
      </c>
      <c r="M11093" s="1">
        <f t="array" ref="M11093">SUMPRODUCT(MAX(ISNUMBER(SEARCH('Class Rules'!$B$6:$B$85,$E11093))*ISNUMBER(SEARCH('Class Rules'!$C$6:$C$85,$F11093))*'Class Rules'!$A$6:$A$85))</f>
        <v>0</v>
      </c>
      <c r="N11093" s="1" t="str">
        <f t="array" ref="N11093">IF($M11093=0,'Class Rules'!$D$3,INDEX('Class Rules'!$D$6:$D$85,MATCH($M11093,'Class Rules'!$A$6:$A$85,0)))</f>
        <v>Passenger LDV</v>
      </c>
      <c r="O11093" s="1" t="str">
        <f t="array" ref="O11093">IF(SUMPRODUCT(MAX(ISNUMBER(SEARCH(Fuel_Rules!$A$6:$A$30,$E11093))*ISNUMBER(SEARCH(Fuel_Rules!$B$6:$B$30,$F11093))*(Fuel_Rules!$A$6:$A$30&lt;&gt;"")))&gt;0,"Plug-in hybrid",IF($G11093="Diesel","Diesel","Gasoline"))</f>
        <v>Gasoline</v>
      </c>
    </row>
    <row r="11094" spans="1:15" ht="15" customHeight="1" x14ac:dyDescent="0.25">
      <c r="A11094" s="1">
        <v>2022</v>
      </c>
      <c r="B11094" s="1" t="s">
        <v>13227</v>
      </c>
      <c r="C11094" s="1" t="s">
        <v>4651</v>
      </c>
      <c r="D11094" s="1" t="s">
        <v>13773</v>
      </c>
      <c r="E11094" s="1" t="s">
        <v>1588</v>
      </c>
      <c r="F11094" s="1" t="s">
        <v>4653</v>
      </c>
      <c r="G11094" s="1" t="s">
        <v>103</v>
      </c>
      <c r="H11094" s="1" t="s">
        <v>437</v>
      </c>
      <c r="I11094" s="1">
        <v>1.3</v>
      </c>
      <c r="J11094" s="1">
        <v>2023</v>
      </c>
      <c r="K11094" s="1">
        <v>166841</v>
      </c>
      <c r="L11094" s="1">
        <v>0</v>
      </c>
      <c r="M11094" s="1">
        <f t="array" ref="M11094">SUMPRODUCT(MAX(ISNUMBER(SEARCH('Class Rules'!$B$6:$B$85,$E11094))*ISNUMBER(SEARCH('Class Rules'!$C$6:$C$85,$F11094))*'Class Rules'!$A$6:$A$85))</f>
        <v>0</v>
      </c>
      <c r="N11094" s="1" t="str">
        <f t="array" ref="N11094">IF($M11094=0,'Class Rules'!$D$3,INDEX('Class Rules'!$D$6:$D$85,MATCH($M11094,'Class Rules'!$A$6:$A$85,0)))</f>
        <v>Passenger LDV</v>
      </c>
      <c r="O11094" s="1" t="str">
        <f t="array" ref="O11094">IF(SUMPRODUCT(MAX(ISNUMBER(SEARCH(Fuel_Rules!$A$6:$A$30,$E11094))*ISNUMBER(SEARCH(Fuel_Rules!$B$6:$B$30,$F11094))*(Fuel_Rules!$A$6:$A$30&lt;&gt;"")))&gt;0,"Plug-in hybrid",IF($G11094="Diesel","Diesel","Gasoline"))</f>
        <v>Gasoline</v>
      </c>
    </row>
    <row r="11095" spans="1:15" ht="15" customHeight="1" x14ac:dyDescent="0.25">
      <c r="A11095" s="1">
        <v>2022</v>
      </c>
      <c r="B11095" s="1" t="s">
        <v>13227</v>
      </c>
      <c r="C11095" s="1" t="s">
        <v>4654</v>
      </c>
      <c r="D11095" s="1" t="s">
        <v>13774</v>
      </c>
      <c r="E11095" s="1" t="s">
        <v>1588</v>
      </c>
      <c r="F11095" s="1" t="s">
        <v>4656</v>
      </c>
      <c r="G11095" s="1" t="s">
        <v>103</v>
      </c>
      <c r="H11095" s="1" t="s">
        <v>437</v>
      </c>
      <c r="I11095" s="1">
        <v>1.3</v>
      </c>
      <c r="J11095" s="1">
        <v>2023</v>
      </c>
      <c r="K11095" s="1">
        <v>179121</v>
      </c>
      <c r="L11095" s="1">
        <v>0</v>
      </c>
      <c r="M11095" s="1">
        <f t="array" ref="M11095">SUMPRODUCT(MAX(ISNUMBER(SEARCH('Class Rules'!$B$6:$B$85,$E11095))*ISNUMBER(SEARCH('Class Rules'!$C$6:$C$85,$F11095))*'Class Rules'!$A$6:$A$85))</f>
        <v>0</v>
      </c>
      <c r="N11095" s="1" t="str">
        <f t="array" ref="N11095">IF($M11095=0,'Class Rules'!$D$3,INDEX('Class Rules'!$D$6:$D$85,MATCH($M11095,'Class Rules'!$A$6:$A$85,0)))</f>
        <v>Passenger LDV</v>
      </c>
      <c r="O11095" s="1" t="str">
        <f t="array" ref="O11095">IF(SUMPRODUCT(MAX(ISNUMBER(SEARCH(Fuel_Rules!$A$6:$A$30,$E11095))*ISNUMBER(SEARCH(Fuel_Rules!$B$6:$B$30,$F11095))*(Fuel_Rules!$A$6:$A$30&lt;&gt;"")))&gt;0,"Plug-in hybrid",IF($G11095="Diesel","Diesel","Gasoline"))</f>
        <v>Gasoline</v>
      </c>
    </row>
    <row r="11096" spans="1:15" ht="15" customHeight="1" x14ac:dyDescent="0.25">
      <c r="A11096" s="1">
        <v>2022</v>
      </c>
      <c r="B11096" s="1" t="s">
        <v>13227</v>
      </c>
      <c r="C11096" s="1" t="s">
        <v>4654</v>
      </c>
      <c r="D11096" s="1" t="s">
        <v>13775</v>
      </c>
      <c r="E11096" s="1" t="s">
        <v>1588</v>
      </c>
      <c r="F11096" s="1" t="s">
        <v>4656</v>
      </c>
      <c r="G11096" s="1" t="s">
        <v>103</v>
      </c>
      <c r="H11096" s="1" t="s">
        <v>437</v>
      </c>
      <c r="I11096" s="1">
        <v>1.3</v>
      </c>
      <c r="J11096" s="1">
        <v>2023</v>
      </c>
      <c r="K11096" s="1">
        <v>165278</v>
      </c>
      <c r="L11096" s="1">
        <v>0</v>
      </c>
      <c r="M11096" s="1">
        <f t="array" ref="M11096">SUMPRODUCT(MAX(ISNUMBER(SEARCH('Class Rules'!$B$6:$B$85,$E11096))*ISNUMBER(SEARCH('Class Rules'!$C$6:$C$85,$F11096))*'Class Rules'!$A$6:$A$85))</f>
        <v>0</v>
      </c>
      <c r="N11096" s="1" t="str">
        <f t="array" ref="N11096">IF($M11096=0,'Class Rules'!$D$3,INDEX('Class Rules'!$D$6:$D$85,MATCH($M11096,'Class Rules'!$A$6:$A$85,0)))</f>
        <v>Passenger LDV</v>
      </c>
      <c r="O11096" s="1" t="str">
        <f t="array" ref="O11096">IF(SUMPRODUCT(MAX(ISNUMBER(SEARCH(Fuel_Rules!$A$6:$A$30,$E11096))*ISNUMBER(SEARCH(Fuel_Rules!$B$6:$B$30,$F11096))*(Fuel_Rules!$A$6:$A$30&lt;&gt;"")))&gt;0,"Plug-in hybrid",IF($G11096="Diesel","Diesel","Gasoline"))</f>
        <v>Gasoline</v>
      </c>
    </row>
    <row r="11097" spans="1:15" ht="15" customHeight="1" x14ac:dyDescent="0.25">
      <c r="A11097" s="1">
        <v>2022</v>
      </c>
      <c r="B11097" s="1" t="s">
        <v>13227</v>
      </c>
      <c r="C11097" s="1" t="s">
        <v>4657</v>
      </c>
      <c r="D11097" s="1" t="s">
        <v>13776</v>
      </c>
      <c r="E11097" s="1" t="s">
        <v>1588</v>
      </c>
      <c r="F11097" s="1" t="s">
        <v>4659</v>
      </c>
      <c r="G11097" s="1" t="s">
        <v>103</v>
      </c>
      <c r="H11097" s="1" t="s">
        <v>437</v>
      </c>
      <c r="I11097" s="1">
        <v>1.3</v>
      </c>
      <c r="J11097" s="1">
        <v>2023</v>
      </c>
      <c r="K11097" s="1">
        <v>151636</v>
      </c>
      <c r="L11097" s="1">
        <v>0</v>
      </c>
      <c r="M11097" s="1">
        <f t="array" ref="M11097">SUMPRODUCT(MAX(ISNUMBER(SEARCH('Class Rules'!$B$6:$B$85,$E11097))*ISNUMBER(SEARCH('Class Rules'!$C$6:$C$85,$F11097))*'Class Rules'!$A$6:$A$85))</f>
        <v>0</v>
      </c>
      <c r="N11097" s="1" t="str">
        <f t="array" ref="N11097">IF($M11097=0,'Class Rules'!$D$3,INDEX('Class Rules'!$D$6:$D$85,MATCH($M11097,'Class Rules'!$A$6:$A$85,0)))</f>
        <v>Passenger LDV</v>
      </c>
      <c r="O11097" s="1" t="str">
        <f t="array" ref="O11097">IF(SUMPRODUCT(MAX(ISNUMBER(SEARCH(Fuel_Rules!$A$6:$A$30,$E11097))*ISNUMBER(SEARCH(Fuel_Rules!$B$6:$B$30,$F11097))*(Fuel_Rules!$A$6:$A$30&lt;&gt;"")))&gt;0,"Plug-in hybrid",IF($G11097="Diesel","Diesel","Gasoline"))</f>
        <v>Gasoline</v>
      </c>
    </row>
    <row r="11098" spans="1:15" ht="15" customHeight="1" x14ac:dyDescent="0.25">
      <c r="A11098" s="1">
        <v>2022</v>
      </c>
      <c r="B11098" s="1" t="s">
        <v>13227</v>
      </c>
      <c r="C11098" s="1" t="s">
        <v>4657</v>
      </c>
      <c r="D11098" s="1" t="s">
        <v>13777</v>
      </c>
      <c r="E11098" s="1" t="s">
        <v>1588</v>
      </c>
      <c r="F11098" s="1" t="s">
        <v>4659</v>
      </c>
      <c r="G11098" s="1" t="s">
        <v>103</v>
      </c>
      <c r="H11098" s="1" t="s">
        <v>437</v>
      </c>
      <c r="I11098" s="1">
        <v>1.3</v>
      </c>
      <c r="J11098" s="1">
        <v>2023</v>
      </c>
      <c r="K11098" s="1">
        <v>143166</v>
      </c>
      <c r="L11098" s="1">
        <v>0</v>
      </c>
      <c r="M11098" s="1">
        <f t="array" ref="M11098">SUMPRODUCT(MAX(ISNUMBER(SEARCH('Class Rules'!$B$6:$B$85,$E11098))*ISNUMBER(SEARCH('Class Rules'!$C$6:$C$85,$F11098))*'Class Rules'!$A$6:$A$85))</f>
        <v>0</v>
      </c>
      <c r="N11098" s="1" t="str">
        <f t="array" ref="N11098">IF($M11098=0,'Class Rules'!$D$3,INDEX('Class Rules'!$D$6:$D$85,MATCH($M11098,'Class Rules'!$A$6:$A$85,0)))</f>
        <v>Passenger LDV</v>
      </c>
      <c r="O11098" s="1" t="str">
        <f t="array" ref="O11098">IF(SUMPRODUCT(MAX(ISNUMBER(SEARCH(Fuel_Rules!$A$6:$A$30,$E11098))*ISNUMBER(SEARCH(Fuel_Rules!$B$6:$B$30,$F11098))*(Fuel_Rules!$A$6:$A$30&lt;&gt;"")))&gt;0,"Plug-in hybrid",IF($G11098="Diesel","Diesel","Gasoline"))</f>
        <v>Gasoline</v>
      </c>
    </row>
    <row r="11099" spans="1:15" ht="15" customHeight="1" x14ac:dyDescent="0.25">
      <c r="A11099" s="1">
        <v>2022</v>
      </c>
      <c r="B11099" s="1" t="s">
        <v>13227</v>
      </c>
      <c r="C11099" s="1" t="s">
        <v>6440</v>
      </c>
      <c r="D11099" s="1" t="s">
        <v>13778</v>
      </c>
      <c r="E11099" s="1" t="s">
        <v>1588</v>
      </c>
      <c r="F11099" s="1" t="s">
        <v>10426</v>
      </c>
      <c r="G11099" s="1" t="s">
        <v>103</v>
      </c>
      <c r="H11099" s="1" t="s">
        <v>437</v>
      </c>
      <c r="I11099" s="1">
        <v>1.3</v>
      </c>
      <c r="J11099" s="1">
        <v>2023</v>
      </c>
      <c r="K11099" s="1">
        <v>348985</v>
      </c>
      <c r="L11099" s="1">
        <v>0</v>
      </c>
      <c r="M11099" s="1">
        <f t="array" ref="M11099">SUMPRODUCT(MAX(ISNUMBER(SEARCH('Class Rules'!$B$6:$B$85,$E11099))*ISNUMBER(SEARCH('Class Rules'!$C$6:$C$85,$F11099))*'Class Rules'!$A$6:$A$85))</f>
        <v>0</v>
      </c>
      <c r="N11099" s="1" t="str">
        <f t="array" ref="N11099">IF($M11099=0,'Class Rules'!$D$3,INDEX('Class Rules'!$D$6:$D$85,MATCH($M11099,'Class Rules'!$A$6:$A$85,0)))</f>
        <v>Passenger LDV</v>
      </c>
      <c r="O11099" s="1" t="str">
        <f t="array" ref="O11099">IF(SUMPRODUCT(MAX(ISNUMBER(SEARCH(Fuel_Rules!$A$6:$A$30,$E11099))*ISNUMBER(SEARCH(Fuel_Rules!$B$6:$B$30,$F11099))*(Fuel_Rules!$A$6:$A$30&lt;&gt;"")))&gt;0,"Plug-in hybrid",IF($G11099="Diesel","Diesel","Gasoline"))</f>
        <v>Plug-in hybrid</v>
      </c>
    </row>
    <row r="11100" spans="1:15" ht="15" customHeight="1" x14ac:dyDescent="0.25">
      <c r="A11100" s="1">
        <v>2022</v>
      </c>
      <c r="B11100" s="1" t="s">
        <v>13227</v>
      </c>
      <c r="C11100" s="1" t="s">
        <v>9313</v>
      </c>
      <c r="D11100" s="1" t="s">
        <v>13779</v>
      </c>
      <c r="E11100" s="1" t="s">
        <v>1588</v>
      </c>
      <c r="F11100" s="1" t="s">
        <v>9315</v>
      </c>
      <c r="G11100" s="1" t="s">
        <v>103</v>
      </c>
      <c r="H11100" s="1" t="s">
        <v>437</v>
      </c>
      <c r="I11100" s="1">
        <v>2</v>
      </c>
      <c r="J11100" s="1">
        <v>2023</v>
      </c>
      <c r="K11100" s="1">
        <v>484466</v>
      </c>
      <c r="L11100" s="1">
        <v>0</v>
      </c>
      <c r="M11100" s="1">
        <f t="array" ref="M11100">SUMPRODUCT(MAX(ISNUMBER(SEARCH('Class Rules'!$B$6:$B$85,$E11100))*ISNUMBER(SEARCH('Class Rules'!$C$6:$C$85,$F11100))*'Class Rules'!$A$6:$A$85))</f>
        <v>0</v>
      </c>
      <c r="N11100" s="1" t="str">
        <f t="array" ref="N11100">IF($M11100=0,'Class Rules'!$D$3,INDEX('Class Rules'!$D$6:$D$85,MATCH($M11100,'Class Rules'!$A$6:$A$85,0)))</f>
        <v>Passenger LDV</v>
      </c>
      <c r="O11100" s="1" t="str">
        <f t="array" ref="O11100">IF(SUMPRODUCT(MAX(ISNUMBER(SEARCH(Fuel_Rules!$A$6:$A$30,$E11100))*ISNUMBER(SEARCH(Fuel_Rules!$B$6:$B$30,$F11100))*(Fuel_Rules!$A$6:$A$30&lt;&gt;"")))&gt;0,"Plug-in hybrid",IF($G11100="Diesel","Diesel","Gasoline"))</f>
        <v>Gasoline</v>
      </c>
    </row>
    <row r="11101" spans="1:15" ht="15" customHeight="1" x14ac:dyDescent="0.25">
      <c r="A11101" s="1">
        <v>2022</v>
      </c>
      <c r="B11101" s="1" t="s">
        <v>13227</v>
      </c>
      <c r="C11101" s="1" t="s">
        <v>10428</v>
      </c>
      <c r="D11101" s="1" t="s">
        <v>13780</v>
      </c>
      <c r="E11101" s="1" t="s">
        <v>1588</v>
      </c>
      <c r="F11101" s="1" t="s">
        <v>10430</v>
      </c>
      <c r="G11101" s="1" t="s">
        <v>103</v>
      </c>
      <c r="H11101" s="1" t="s">
        <v>298</v>
      </c>
      <c r="I11101" s="1">
        <v>3.6</v>
      </c>
      <c r="J11101" s="1">
        <v>2023</v>
      </c>
      <c r="K11101" s="1">
        <v>513802</v>
      </c>
      <c r="L11101" s="1">
        <v>0</v>
      </c>
      <c r="M11101" s="1">
        <f t="array" ref="M11101">SUMPRODUCT(MAX(ISNUMBER(SEARCH('Class Rules'!$B$6:$B$85,$E11101))*ISNUMBER(SEARCH('Class Rules'!$C$6:$C$85,$F11101))*'Class Rules'!$A$6:$A$85))</f>
        <v>46</v>
      </c>
      <c r="N11101" s="1" t="str">
        <f t="array" ref="N11101">IF($M11101=0,'Class Rules'!$D$3,INDEX('Class Rules'!$D$6:$D$85,MATCH($M11101,'Class Rules'!$A$6:$A$85,0)))</f>
        <v>Freight LDV</v>
      </c>
      <c r="O11101" s="1" t="str">
        <f t="array" ref="O11101">IF(SUMPRODUCT(MAX(ISNUMBER(SEARCH(Fuel_Rules!$A$6:$A$30,$E11101))*ISNUMBER(SEARCH(Fuel_Rules!$B$6:$B$30,$F11101))*(Fuel_Rules!$A$6:$A$30&lt;&gt;"")))&gt;0,"Plug-in hybrid",IF($G11101="Diesel","Diesel","Gasoline"))</f>
        <v>Gasoline</v>
      </c>
    </row>
    <row r="11102" spans="1:15" ht="15" customHeight="1" x14ac:dyDescent="0.25">
      <c r="A11102" s="1">
        <v>2022</v>
      </c>
      <c r="B11102" s="1" t="s">
        <v>13227</v>
      </c>
      <c r="C11102" s="1" t="s">
        <v>1686</v>
      </c>
      <c r="D11102" s="1" t="s">
        <v>13781</v>
      </c>
      <c r="E11102" s="1" t="s">
        <v>1688</v>
      </c>
      <c r="F11102" s="1" t="s">
        <v>1689</v>
      </c>
      <c r="G11102" s="1" t="s">
        <v>105</v>
      </c>
      <c r="H11102" s="1" t="s">
        <v>298</v>
      </c>
      <c r="I11102" s="1">
        <v>2.5</v>
      </c>
      <c r="J11102" s="1">
        <v>2023</v>
      </c>
      <c r="K11102" s="1">
        <v>153219</v>
      </c>
      <c r="L11102" s="1">
        <v>0</v>
      </c>
      <c r="M11102" s="1">
        <f t="array" ref="M11102">SUMPRODUCT(MAX(ISNUMBER(SEARCH('Class Rules'!$B$6:$B$85,$E11102))*ISNUMBER(SEARCH('Class Rules'!$C$6:$C$85,$F11102))*'Class Rules'!$A$6:$A$85))</f>
        <v>32</v>
      </c>
      <c r="N11102" s="1" t="str">
        <f t="array" ref="N11102">IF($M11102=0,'Class Rules'!$D$3,INDEX('Class Rules'!$D$6:$D$85,MATCH($M11102,'Class Rules'!$A$6:$A$85,0)))</f>
        <v>Freight LDV</v>
      </c>
      <c r="O11102" s="1" t="str">
        <f t="array" ref="O11102">IF(SUMPRODUCT(MAX(ISNUMBER(SEARCH(Fuel_Rules!$A$6:$A$30,$E11102))*ISNUMBER(SEARCH(Fuel_Rules!$B$6:$B$30,$F11102))*(Fuel_Rules!$A$6:$A$30&lt;&gt;"")))&gt;0,"Plug-in hybrid",IF($G11102="Diesel","Diesel","Gasoline"))</f>
        <v>Diesel</v>
      </c>
    </row>
    <row r="11103" spans="1:15" ht="15" customHeight="1" x14ac:dyDescent="0.25">
      <c r="A11103" s="1">
        <v>2022</v>
      </c>
      <c r="B11103" s="1" t="s">
        <v>13227</v>
      </c>
      <c r="C11103" s="1" t="s">
        <v>1686</v>
      </c>
      <c r="D11103" s="1" t="s">
        <v>13782</v>
      </c>
      <c r="E11103" s="1" t="s">
        <v>1688</v>
      </c>
      <c r="F11103" s="1" t="s">
        <v>1689</v>
      </c>
      <c r="G11103" s="1" t="s">
        <v>105</v>
      </c>
      <c r="H11103" s="1" t="s">
        <v>298</v>
      </c>
      <c r="I11103" s="1">
        <v>2.5</v>
      </c>
      <c r="J11103" s="1">
        <v>2023</v>
      </c>
      <c r="K11103" s="1">
        <v>145266</v>
      </c>
      <c r="L11103" s="1">
        <v>0</v>
      </c>
      <c r="M11103" s="1">
        <f t="array" ref="M11103">SUMPRODUCT(MAX(ISNUMBER(SEARCH('Class Rules'!$B$6:$B$85,$E11103))*ISNUMBER(SEARCH('Class Rules'!$C$6:$C$85,$F11103))*'Class Rules'!$A$6:$A$85))</f>
        <v>32</v>
      </c>
      <c r="N11103" s="1" t="str">
        <f t="array" ref="N11103">IF($M11103=0,'Class Rules'!$D$3,INDEX('Class Rules'!$D$6:$D$85,MATCH($M11103,'Class Rules'!$A$6:$A$85,0)))</f>
        <v>Freight LDV</v>
      </c>
      <c r="O11103" s="1" t="str">
        <f t="array" ref="O11103">IF(SUMPRODUCT(MAX(ISNUMBER(SEARCH(Fuel_Rules!$A$6:$A$30,$E11103))*ISNUMBER(SEARCH(Fuel_Rules!$B$6:$B$30,$F11103))*(Fuel_Rules!$A$6:$A$30&lt;&gt;"")))&gt;0,"Plug-in hybrid",IF($G11103="Diesel","Diesel","Gasoline"))</f>
        <v>Diesel</v>
      </c>
    </row>
    <row r="11104" spans="1:15" ht="15" customHeight="1" x14ac:dyDescent="0.25">
      <c r="A11104" s="1">
        <v>2022</v>
      </c>
      <c r="B11104" s="1" t="s">
        <v>13227</v>
      </c>
      <c r="C11104" s="1" t="s">
        <v>1699</v>
      </c>
      <c r="D11104" s="1" t="s">
        <v>13783</v>
      </c>
      <c r="E11104" s="1" t="s">
        <v>1688</v>
      </c>
      <c r="F11104" s="1" t="s">
        <v>1701</v>
      </c>
      <c r="G11104" s="1" t="s">
        <v>103</v>
      </c>
      <c r="H11104" s="1" t="s">
        <v>437</v>
      </c>
      <c r="I11104" s="1">
        <v>2</v>
      </c>
      <c r="J11104" s="1">
        <v>2023</v>
      </c>
      <c r="K11104" s="1">
        <v>218484</v>
      </c>
      <c r="L11104" s="1">
        <v>0</v>
      </c>
      <c r="M11104" s="1">
        <f t="array" ref="M11104">SUMPRODUCT(MAX(ISNUMBER(SEARCH('Class Rules'!$B$6:$B$85,$E11104))*ISNUMBER(SEARCH('Class Rules'!$C$6:$C$85,$F11104))*'Class Rules'!$A$6:$A$85))</f>
        <v>0</v>
      </c>
      <c r="N11104" s="1" t="str">
        <f t="array" ref="N11104">IF($M11104=0,'Class Rules'!$D$3,INDEX('Class Rules'!$D$6:$D$85,MATCH($M11104,'Class Rules'!$A$6:$A$85,0)))</f>
        <v>Passenger LDV</v>
      </c>
      <c r="O11104" s="1" t="str">
        <f t="array" ref="O11104">IF(SUMPRODUCT(MAX(ISNUMBER(SEARCH(Fuel_Rules!$A$6:$A$30,$E11104))*ISNUMBER(SEARCH(Fuel_Rules!$B$6:$B$30,$F11104))*(Fuel_Rules!$A$6:$A$30&lt;&gt;"")))&gt;0,"Plug-in hybrid",IF($G11104="Diesel","Diesel","Gasoline"))</f>
        <v>Gasoline</v>
      </c>
    </row>
    <row r="11105" spans="1:15" ht="15" customHeight="1" x14ac:dyDescent="0.25">
      <c r="A11105" s="1">
        <v>2022</v>
      </c>
      <c r="B11105" s="1" t="s">
        <v>13227</v>
      </c>
      <c r="C11105" s="1" t="s">
        <v>1702</v>
      </c>
      <c r="D11105" s="1" t="s">
        <v>13784</v>
      </c>
      <c r="E11105" s="1" t="s">
        <v>1688</v>
      </c>
      <c r="F11105" s="1" t="s">
        <v>1704</v>
      </c>
      <c r="G11105" s="1" t="s">
        <v>103</v>
      </c>
      <c r="H11105" s="1" t="s">
        <v>437</v>
      </c>
      <c r="I11105" s="1">
        <v>3.5</v>
      </c>
      <c r="J11105" s="1">
        <v>2023</v>
      </c>
      <c r="K11105" s="1">
        <v>543996</v>
      </c>
      <c r="L11105" s="1">
        <v>0</v>
      </c>
      <c r="M11105" s="1">
        <f t="array" ref="M11105">SUMPRODUCT(MAX(ISNUMBER(SEARCH('Class Rules'!$B$6:$B$85,$E11105))*ISNUMBER(SEARCH('Class Rules'!$C$6:$C$85,$F11105))*'Class Rules'!$A$6:$A$85))</f>
        <v>0</v>
      </c>
      <c r="N11105" s="1" t="str">
        <f t="array" ref="N11105">IF($M11105=0,'Class Rules'!$D$3,INDEX('Class Rules'!$D$6:$D$85,MATCH($M11105,'Class Rules'!$A$6:$A$85,0)))</f>
        <v>Passenger LDV</v>
      </c>
      <c r="O11105" s="1" t="str">
        <f t="array" ref="O11105">IF(SUMPRODUCT(MAX(ISNUMBER(SEARCH(Fuel_Rules!$A$6:$A$30,$E11105))*ISNUMBER(SEARCH(Fuel_Rules!$B$6:$B$30,$F11105))*(Fuel_Rules!$A$6:$A$30&lt;&gt;"")))&gt;0,"Plug-in hybrid",IF($G11105="Diesel","Diesel","Gasoline"))</f>
        <v>Gasoline</v>
      </c>
    </row>
    <row r="11106" spans="1:15" ht="15" customHeight="1" x14ac:dyDescent="0.25">
      <c r="A11106" s="1">
        <v>2022</v>
      </c>
      <c r="B11106" s="1" t="s">
        <v>13227</v>
      </c>
      <c r="C11106" s="1" t="s">
        <v>1711</v>
      </c>
      <c r="D11106" s="1" t="s">
        <v>13785</v>
      </c>
      <c r="E11106" s="1" t="s">
        <v>1688</v>
      </c>
      <c r="F11106" s="1" t="s">
        <v>1713</v>
      </c>
      <c r="G11106" s="1" t="s">
        <v>103</v>
      </c>
      <c r="H11106" s="1" t="s">
        <v>437</v>
      </c>
      <c r="I11106" s="1">
        <v>2</v>
      </c>
      <c r="J11106" s="1">
        <v>2023</v>
      </c>
      <c r="K11106" s="1">
        <v>148789</v>
      </c>
      <c r="L11106" s="1">
        <v>0</v>
      </c>
      <c r="M11106" s="1">
        <f t="array" ref="M11106">SUMPRODUCT(MAX(ISNUMBER(SEARCH('Class Rules'!$B$6:$B$85,$E11106))*ISNUMBER(SEARCH('Class Rules'!$C$6:$C$85,$F11106))*'Class Rules'!$A$6:$A$85))</f>
        <v>0</v>
      </c>
      <c r="N11106" s="1" t="str">
        <f t="array" ref="N11106">IF($M11106=0,'Class Rules'!$D$3,INDEX('Class Rules'!$D$6:$D$85,MATCH($M11106,'Class Rules'!$A$6:$A$85,0)))</f>
        <v>Passenger LDV</v>
      </c>
      <c r="O11106" s="1" t="str">
        <f t="array" ref="O11106">IF(SUMPRODUCT(MAX(ISNUMBER(SEARCH(Fuel_Rules!$A$6:$A$30,$E11106))*ISNUMBER(SEARCH(Fuel_Rules!$B$6:$B$30,$F11106))*(Fuel_Rules!$A$6:$A$30&lt;&gt;"")))&gt;0,"Plug-in hybrid",IF($G11106="Diesel","Diesel","Gasoline"))</f>
        <v>Gasoline</v>
      </c>
    </row>
    <row r="11107" spans="1:15" ht="15" customHeight="1" x14ac:dyDescent="0.25">
      <c r="A11107" s="1">
        <v>2022</v>
      </c>
      <c r="B11107" s="1" t="s">
        <v>13227</v>
      </c>
      <c r="C11107" s="1" t="s">
        <v>1714</v>
      </c>
      <c r="D11107" s="1" t="s">
        <v>13786</v>
      </c>
      <c r="E11107" s="1" t="s">
        <v>1688</v>
      </c>
      <c r="F11107" s="1" t="s">
        <v>1716</v>
      </c>
      <c r="G11107" s="1" t="s">
        <v>103</v>
      </c>
      <c r="H11107" s="1" t="s">
        <v>437</v>
      </c>
      <c r="I11107" s="1">
        <v>2</v>
      </c>
      <c r="J11107" s="1">
        <v>2023</v>
      </c>
      <c r="K11107" s="1">
        <v>134209</v>
      </c>
      <c r="L11107" s="1">
        <v>0</v>
      </c>
      <c r="M11107" s="1">
        <f t="array" ref="M11107">SUMPRODUCT(MAX(ISNUMBER(SEARCH('Class Rules'!$B$6:$B$85,$E11107))*ISNUMBER(SEARCH('Class Rules'!$C$6:$C$85,$F11107))*'Class Rules'!$A$6:$A$85))</f>
        <v>0</v>
      </c>
      <c r="N11107" s="1" t="str">
        <f t="array" ref="N11107">IF($M11107=0,'Class Rules'!$D$3,INDEX('Class Rules'!$D$6:$D$85,MATCH($M11107,'Class Rules'!$A$6:$A$85,0)))</f>
        <v>Passenger LDV</v>
      </c>
      <c r="O11107" s="1" t="str">
        <f t="array" ref="O11107">IF(SUMPRODUCT(MAX(ISNUMBER(SEARCH(Fuel_Rules!$A$6:$A$30,$E11107))*ISNUMBER(SEARCH(Fuel_Rules!$B$6:$B$30,$F11107))*(Fuel_Rules!$A$6:$A$30&lt;&gt;"")))&gt;0,"Plug-in hybrid",IF($G11107="Diesel","Diesel","Gasoline"))</f>
        <v>Gasoline</v>
      </c>
    </row>
    <row r="11108" spans="1:15" ht="15" customHeight="1" x14ac:dyDescent="0.25">
      <c r="A11108" s="1">
        <v>2022</v>
      </c>
      <c r="B11108" s="1" t="s">
        <v>13227</v>
      </c>
      <c r="C11108" s="1" t="s">
        <v>1720</v>
      </c>
      <c r="D11108" s="1" t="s">
        <v>13787</v>
      </c>
      <c r="E11108" s="1" t="s">
        <v>1688</v>
      </c>
      <c r="F11108" s="1" t="s">
        <v>1722</v>
      </c>
      <c r="G11108" s="1" t="s">
        <v>103</v>
      </c>
      <c r="H11108" s="1" t="s">
        <v>437</v>
      </c>
      <c r="I11108" s="1">
        <v>1</v>
      </c>
      <c r="J11108" s="1">
        <v>2023</v>
      </c>
      <c r="K11108" s="1">
        <v>144538</v>
      </c>
      <c r="L11108" s="1">
        <v>0</v>
      </c>
      <c r="M11108" s="1">
        <f t="array" ref="M11108">SUMPRODUCT(MAX(ISNUMBER(SEARCH('Class Rules'!$B$6:$B$85,$E11108))*ISNUMBER(SEARCH('Class Rules'!$C$6:$C$85,$F11108))*'Class Rules'!$A$6:$A$85))</f>
        <v>0</v>
      </c>
      <c r="N11108" s="1" t="str">
        <f t="array" ref="N11108">IF($M11108=0,'Class Rules'!$D$3,INDEX('Class Rules'!$D$6:$D$85,MATCH($M11108,'Class Rules'!$A$6:$A$85,0)))</f>
        <v>Passenger LDV</v>
      </c>
      <c r="O11108" s="1" t="str">
        <f t="array" ref="O11108">IF(SUMPRODUCT(MAX(ISNUMBER(SEARCH(Fuel_Rules!$A$6:$A$30,$E11108))*ISNUMBER(SEARCH(Fuel_Rules!$B$6:$B$30,$F11108))*(Fuel_Rules!$A$6:$A$30&lt;&gt;"")))&gt;0,"Plug-in hybrid",IF($G11108="Diesel","Diesel","Gasoline"))</f>
        <v>Gasoline</v>
      </c>
    </row>
    <row r="11109" spans="1:15" ht="15" customHeight="1" x14ac:dyDescent="0.25">
      <c r="A11109" s="1">
        <v>2022</v>
      </c>
      <c r="B11109" s="1" t="s">
        <v>13227</v>
      </c>
      <c r="C11109" s="1" t="s">
        <v>9325</v>
      </c>
      <c r="D11109" s="1" t="s">
        <v>13788</v>
      </c>
      <c r="E11109" s="1" t="s">
        <v>1688</v>
      </c>
      <c r="F11109" s="1" t="s">
        <v>10440</v>
      </c>
      <c r="G11109" s="1" t="s">
        <v>103</v>
      </c>
      <c r="H11109" s="1" t="s">
        <v>298</v>
      </c>
      <c r="I11109" s="1">
        <v>1.6</v>
      </c>
      <c r="J11109" s="1">
        <v>2023</v>
      </c>
      <c r="K11109" s="1">
        <v>266652</v>
      </c>
      <c r="L11109" s="1">
        <v>0</v>
      </c>
      <c r="M11109" s="1">
        <f t="array" ref="M11109">SUMPRODUCT(MAX(ISNUMBER(SEARCH('Class Rules'!$B$6:$B$85,$E11109))*ISNUMBER(SEARCH('Class Rules'!$C$6:$C$85,$F11109))*'Class Rules'!$A$6:$A$85))</f>
        <v>0</v>
      </c>
      <c r="N11109" s="1" t="str">
        <f t="array" ref="N11109">IF($M11109=0,'Class Rules'!$D$3,INDEX('Class Rules'!$D$6:$D$85,MATCH($M11109,'Class Rules'!$A$6:$A$85,0)))</f>
        <v>Passenger LDV</v>
      </c>
      <c r="O11109" s="1" t="str">
        <f t="array" ref="O11109">IF(SUMPRODUCT(MAX(ISNUMBER(SEARCH(Fuel_Rules!$A$6:$A$30,$E11109))*ISNUMBER(SEARCH(Fuel_Rules!$B$6:$B$30,$F11109))*(Fuel_Rules!$A$6:$A$30&lt;&gt;"")))&gt;0,"Plug-in hybrid",IF($G11109="Diesel","Diesel","Gasoline"))</f>
        <v>Gasoline</v>
      </c>
    </row>
    <row r="11110" spans="1:15" ht="15" customHeight="1" x14ac:dyDescent="0.25">
      <c r="A11110" s="1">
        <v>2022</v>
      </c>
      <c r="B11110" s="1" t="s">
        <v>13227</v>
      </c>
      <c r="C11110" s="1" t="s">
        <v>9325</v>
      </c>
      <c r="D11110" s="1" t="s">
        <v>13789</v>
      </c>
      <c r="E11110" s="1" t="s">
        <v>1688</v>
      </c>
      <c r="F11110" s="1" t="s">
        <v>10440</v>
      </c>
      <c r="G11110" s="1" t="s">
        <v>103</v>
      </c>
      <c r="H11110" s="1" t="s">
        <v>298</v>
      </c>
      <c r="I11110" s="1">
        <v>1.6</v>
      </c>
      <c r="J11110" s="1">
        <v>2023</v>
      </c>
      <c r="K11110" s="1">
        <v>242210</v>
      </c>
      <c r="L11110" s="1">
        <v>0</v>
      </c>
      <c r="M11110" s="1">
        <f t="array" ref="M11110">SUMPRODUCT(MAX(ISNUMBER(SEARCH('Class Rules'!$B$6:$B$85,$E11110))*ISNUMBER(SEARCH('Class Rules'!$C$6:$C$85,$F11110))*'Class Rules'!$A$6:$A$85))</f>
        <v>0</v>
      </c>
      <c r="N11110" s="1" t="str">
        <f t="array" ref="N11110">IF($M11110=0,'Class Rules'!$D$3,INDEX('Class Rules'!$D$6:$D$85,MATCH($M11110,'Class Rules'!$A$6:$A$85,0)))</f>
        <v>Passenger LDV</v>
      </c>
      <c r="O11110" s="1" t="str">
        <f t="array" ref="O11110">IF(SUMPRODUCT(MAX(ISNUMBER(SEARCH(Fuel_Rules!$A$6:$A$30,$E11110))*ISNUMBER(SEARCH(Fuel_Rules!$B$6:$B$30,$F11110))*(Fuel_Rules!$A$6:$A$30&lt;&gt;"")))&gt;0,"Plug-in hybrid",IF($G11110="Diesel","Diesel","Gasoline"))</f>
        <v>Gasoline</v>
      </c>
    </row>
    <row r="11111" spans="1:15" ht="15" customHeight="1" x14ac:dyDescent="0.25">
      <c r="A11111" s="1">
        <v>2022</v>
      </c>
      <c r="B11111" s="1" t="s">
        <v>13227</v>
      </c>
      <c r="C11111" s="1" t="s">
        <v>10442</v>
      </c>
      <c r="D11111" s="1" t="s">
        <v>13790</v>
      </c>
      <c r="E11111" s="1" t="s">
        <v>1688</v>
      </c>
      <c r="F11111" s="1" t="s">
        <v>10444</v>
      </c>
      <c r="G11111" s="1" t="s">
        <v>103</v>
      </c>
      <c r="H11111" s="1" t="s">
        <v>298</v>
      </c>
      <c r="I11111" s="1">
        <v>1.6</v>
      </c>
      <c r="J11111" s="1">
        <v>2023</v>
      </c>
      <c r="K11111" s="1">
        <v>226652</v>
      </c>
      <c r="L11111" s="1">
        <v>0</v>
      </c>
      <c r="M11111" s="1">
        <f t="array" ref="M11111">SUMPRODUCT(MAX(ISNUMBER(SEARCH('Class Rules'!$B$6:$B$85,$E11111))*ISNUMBER(SEARCH('Class Rules'!$C$6:$C$85,$F11111))*'Class Rules'!$A$6:$A$85))</f>
        <v>0</v>
      </c>
      <c r="N11111" s="1" t="str">
        <f t="array" ref="N11111">IF($M11111=0,'Class Rules'!$D$3,INDEX('Class Rules'!$D$6:$D$85,MATCH($M11111,'Class Rules'!$A$6:$A$85,0)))</f>
        <v>Passenger LDV</v>
      </c>
      <c r="O11111" s="1" t="str">
        <f t="array" ref="O11111">IF(SUMPRODUCT(MAX(ISNUMBER(SEARCH(Fuel_Rules!$A$6:$A$30,$E11111))*ISNUMBER(SEARCH(Fuel_Rules!$B$6:$B$30,$F11111))*(Fuel_Rules!$A$6:$A$30&lt;&gt;"")))&gt;0,"Plug-in hybrid",IF($G11111="Diesel","Diesel","Gasoline"))</f>
        <v>Gasoline</v>
      </c>
    </row>
    <row r="11112" spans="1:15" ht="15" customHeight="1" x14ac:dyDescent="0.25">
      <c r="A11112" s="1">
        <v>2022</v>
      </c>
      <c r="B11112" s="1" t="s">
        <v>13227</v>
      </c>
      <c r="C11112" s="1" t="s">
        <v>10442</v>
      </c>
      <c r="D11112" s="1" t="s">
        <v>13791</v>
      </c>
      <c r="E11112" s="1" t="s">
        <v>1688</v>
      </c>
      <c r="F11112" s="1" t="s">
        <v>10444</v>
      </c>
      <c r="G11112" s="1" t="s">
        <v>103</v>
      </c>
      <c r="H11112" s="1" t="s">
        <v>298</v>
      </c>
      <c r="I11112" s="1">
        <v>1.6</v>
      </c>
      <c r="J11112" s="1">
        <v>2023</v>
      </c>
      <c r="K11112" s="1">
        <v>215081</v>
      </c>
      <c r="L11112" s="1">
        <v>0</v>
      </c>
      <c r="M11112" s="1">
        <f t="array" ref="M11112">SUMPRODUCT(MAX(ISNUMBER(SEARCH('Class Rules'!$B$6:$B$85,$E11112))*ISNUMBER(SEARCH('Class Rules'!$C$6:$C$85,$F11112))*'Class Rules'!$A$6:$A$85))</f>
        <v>0</v>
      </c>
      <c r="N11112" s="1" t="str">
        <f t="array" ref="N11112">IF($M11112=0,'Class Rules'!$D$3,INDEX('Class Rules'!$D$6:$D$85,MATCH($M11112,'Class Rules'!$A$6:$A$85,0)))</f>
        <v>Passenger LDV</v>
      </c>
      <c r="O11112" s="1" t="str">
        <f t="array" ref="O11112">IF(SUMPRODUCT(MAX(ISNUMBER(SEARCH(Fuel_Rules!$A$6:$A$30,$E11112))*ISNUMBER(SEARCH(Fuel_Rules!$B$6:$B$30,$F11112))*(Fuel_Rules!$A$6:$A$30&lt;&gt;"")))&gt;0,"Plug-in hybrid",IF($G11112="Diesel","Diesel","Gasoline"))</f>
        <v>Gasoline</v>
      </c>
    </row>
    <row r="11113" spans="1:15" ht="15" customHeight="1" x14ac:dyDescent="0.25">
      <c r="A11113" s="1">
        <v>2022</v>
      </c>
      <c r="B11113" s="1" t="s">
        <v>13227</v>
      </c>
      <c r="C11113" s="1" t="s">
        <v>11595</v>
      </c>
      <c r="D11113" s="1" t="s">
        <v>13792</v>
      </c>
      <c r="E11113" s="1" t="s">
        <v>1688</v>
      </c>
      <c r="F11113" s="1" t="s">
        <v>11597</v>
      </c>
      <c r="G11113" s="1" t="s">
        <v>103</v>
      </c>
      <c r="H11113" s="1" t="s">
        <v>298</v>
      </c>
      <c r="I11113" s="1">
        <v>1.6</v>
      </c>
      <c r="J11113" s="1">
        <v>2023</v>
      </c>
      <c r="K11113" s="1">
        <v>206486</v>
      </c>
      <c r="L11113" s="1">
        <v>0</v>
      </c>
      <c r="M11113" s="1">
        <f t="array" ref="M11113">SUMPRODUCT(MAX(ISNUMBER(SEARCH('Class Rules'!$B$6:$B$85,$E11113))*ISNUMBER(SEARCH('Class Rules'!$C$6:$C$85,$F11113))*'Class Rules'!$A$6:$A$85))</f>
        <v>0</v>
      </c>
      <c r="N11113" s="1" t="str">
        <f t="array" ref="N11113">IF($M11113=0,'Class Rules'!$D$3,INDEX('Class Rules'!$D$6:$D$85,MATCH($M11113,'Class Rules'!$A$6:$A$85,0)))</f>
        <v>Passenger LDV</v>
      </c>
      <c r="O11113" s="1" t="str">
        <f t="array" ref="O11113">IF(SUMPRODUCT(MAX(ISNUMBER(SEARCH(Fuel_Rules!$A$6:$A$30,$E11113))*ISNUMBER(SEARCH(Fuel_Rules!$B$6:$B$30,$F11113))*(Fuel_Rules!$A$6:$A$30&lt;&gt;"")))&gt;0,"Plug-in hybrid",IF($G11113="Diesel","Diesel","Gasoline"))</f>
        <v>Gasoline</v>
      </c>
    </row>
    <row r="11114" spans="1:15" ht="15" customHeight="1" x14ac:dyDescent="0.25">
      <c r="A11114" s="1">
        <v>2022</v>
      </c>
      <c r="B11114" s="1" t="s">
        <v>13227</v>
      </c>
      <c r="C11114" s="1" t="s">
        <v>11595</v>
      </c>
      <c r="D11114" s="1" t="s">
        <v>13793</v>
      </c>
      <c r="E11114" s="1" t="s">
        <v>1688</v>
      </c>
      <c r="F11114" s="1" t="s">
        <v>11597</v>
      </c>
      <c r="G11114" s="1" t="s">
        <v>103</v>
      </c>
      <c r="H11114" s="1" t="s">
        <v>298</v>
      </c>
      <c r="I11114" s="1">
        <v>1.6</v>
      </c>
      <c r="J11114" s="1">
        <v>2023</v>
      </c>
      <c r="K11114" s="1">
        <v>192602</v>
      </c>
      <c r="L11114" s="1">
        <v>0</v>
      </c>
      <c r="M11114" s="1">
        <f t="array" ref="M11114">SUMPRODUCT(MAX(ISNUMBER(SEARCH('Class Rules'!$B$6:$B$85,$E11114))*ISNUMBER(SEARCH('Class Rules'!$C$6:$C$85,$F11114))*'Class Rules'!$A$6:$A$85))</f>
        <v>0</v>
      </c>
      <c r="N11114" s="1" t="str">
        <f t="array" ref="N11114">IF($M11114=0,'Class Rules'!$D$3,INDEX('Class Rules'!$D$6:$D$85,MATCH($M11114,'Class Rules'!$A$6:$A$85,0)))</f>
        <v>Passenger LDV</v>
      </c>
      <c r="O11114" s="1" t="str">
        <f t="array" ref="O11114">IF(SUMPRODUCT(MAX(ISNUMBER(SEARCH(Fuel_Rules!$A$6:$A$30,$E11114))*ISNUMBER(SEARCH(Fuel_Rules!$B$6:$B$30,$F11114))*(Fuel_Rules!$A$6:$A$30&lt;&gt;"")))&gt;0,"Plug-in hybrid",IF($G11114="Diesel","Diesel","Gasoline"))</f>
        <v>Gasoline</v>
      </c>
    </row>
    <row r="11115" spans="1:15" ht="15" customHeight="1" x14ac:dyDescent="0.25">
      <c r="A11115" s="1">
        <v>2022</v>
      </c>
      <c r="B11115" s="1" t="s">
        <v>13227</v>
      </c>
      <c r="C11115" s="1" t="s">
        <v>11599</v>
      </c>
      <c r="D11115" s="1" t="s">
        <v>13794</v>
      </c>
      <c r="E11115" s="1" t="s">
        <v>1688</v>
      </c>
      <c r="F11115" s="1" t="s">
        <v>11601</v>
      </c>
      <c r="G11115" s="1" t="s">
        <v>103</v>
      </c>
      <c r="H11115" s="1" t="s">
        <v>298</v>
      </c>
      <c r="I11115" s="1">
        <v>1.6</v>
      </c>
      <c r="J11115" s="1">
        <v>2023</v>
      </c>
      <c r="K11115" s="1">
        <v>241486</v>
      </c>
      <c r="L11115" s="1">
        <v>0</v>
      </c>
      <c r="M11115" s="1">
        <f t="array" ref="M11115">SUMPRODUCT(MAX(ISNUMBER(SEARCH('Class Rules'!$B$6:$B$85,$E11115))*ISNUMBER(SEARCH('Class Rules'!$C$6:$C$85,$F11115))*'Class Rules'!$A$6:$A$85))</f>
        <v>0</v>
      </c>
      <c r="N11115" s="1" t="str">
        <f t="array" ref="N11115">IF($M11115=0,'Class Rules'!$D$3,INDEX('Class Rules'!$D$6:$D$85,MATCH($M11115,'Class Rules'!$A$6:$A$85,0)))</f>
        <v>Passenger LDV</v>
      </c>
      <c r="O11115" s="1" t="str">
        <f t="array" ref="O11115">IF(SUMPRODUCT(MAX(ISNUMBER(SEARCH(Fuel_Rules!$A$6:$A$30,$E11115))*ISNUMBER(SEARCH(Fuel_Rules!$B$6:$B$30,$F11115))*(Fuel_Rules!$A$6:$A$30&lt;&gt;"")))&gt;0,"Plug-in hybrid",IF($G11115="Diesel","Diesel","Gasoline"))</f>
        <v>Gasoline</v>
      </c>
    </row>
    <row r="11116" spans="1:15" ht="15" customHeight="1" x14ac:dyDescent="0.25">
      <c r="A11116" s="1">
        <v>2022</v>
      </c>
      <c r="B11116" s="1" t="s">
        <v>13227</v>
      </c>
      <c r="C11116" s="1" t="s">
        <v>11599</v>
      </c>
      <c r="D11116" s="1" t="s">
        <v>13795</v>
      </c>
      <c r="E11116" s="1" t="s">
        <v>1688</v>
      </c>
      <c r="F11116" s="1" t="s">
        <v>11601</v>
      </c>
      <c r="G11116" s="1" t="s">
        <v>103</v>
      </c>
      <c r="H11116" s="1" t="s">
        <v>298</v>
      </c>
      <c r="I11116" s="1">
        <v>1.6</v>
      </c>
      <c r="J11116" s="1">
        <v>2023</v>
      </c>
      <c r="K11116" s="1">
        <v>224572</v>
      </c>
      <c r="L11116" s="1">
        <v>0</v>
      </c>
      <c r="M11116" s="1">
        <f t="array" ref="M11116">SUMPRODUCT(MAX(ISNUMBER(SEARCH('Class Rules'!$B$6:$B$85,$E11116))*ISNUMBER(SEARCH('Class Rules'!$C$6:$C$85,$F11116))*'Class Rules'!$A$6:$A$85))</f>
        <v>0</v>
      </c>
      <c r="N11116" s="1" t="str">
        <f t="array" ref="N11116">IF($M11116=0,'Class Rules'!$D$3,INDEX('Class Rules'!$D$6:$D$85,MATCH($M11116,'Class Rules'!$A$6:$A$85,0)))</f>
        <v>Passenger LDV</v>
      </c>
      <c r="O11116" s="1" t="str">
        <f t="array" ref="O11116">IF(SUMPRODUCT(MAX(ISNUMBER(SEARCH(Fuel_Rules!$A$6:$A$30,$E11116))*ISNUMBER(SEARCH(Fuel_Rules!$B$6:$B$30,$F11116))*(Fuel_Rules!$A$6:$A$30&lt;&gt;"")))&gt;0,"Plug-in hybrid",IF($G11116="Diesel","Diesel","Gasoline"))</f>
        <v>Gasoline</v>
      </c>
    </row>
    <row r="11117" spans="1:15" ht="15" customHeight="1" x14ac:dyDescent="0.25">
      <c r="A11117" s="1">
        <v>2022</v>
      </c>
      <c r="B11117" s="1" t="s">
        <v>13227</v>
      </c>
      <c r="C11117" s="1" t="s">
        <v>1739</v>
      </c>
      <c r="D11117" s="1" t="s">
        <v>13796</v>
      </c>
      <c r="E11117" s="1" t="s">
        <v>1725</v>
      </c>
      <c r="F11117" s="1" t="s">
        <v>1741</v>
      </c>
      <c r="G11117" s="1" t="s">
        <v>103</v>
      </c>
      <c r="H11117" s="1" t="s">
        <v>298</v>
      </c>
      <c r="I11117" s="1">
        <v>5</v>
      </c>
      <c r="J11117" s="1">
        <v>2023</v>
      </c>
      <c r="K11117" s="1">
        <v>1017925</v>
      </c>
      <c r="L11117" s="1">
        <v>0</v>
      </c>
      <c r="M11117" s="1">
        <f t="array" ref="M11117">SUMPRODUCT(MAX(ISNUMBER(SEARCH('Class Rules'!$B$6:$B$85,$E11117))*ISNUMBER(SEARCH('Class Rules'!$C$6:$C$85,$F11117))*'Class Rules'!$A$6:$A$85))</f>
        <v>0</v>
      </c>
      <c r="N11117" s="1" t="str">
        <f t="array" ref="N11117">IF($M11117=0,'Class Rules'!$D$3,INDEX('Class Rules'!$D$6:$D$85,MATCH($M11117,'Class Rules'!$A$6:$A$85,0)))</f>
        <v>Passenger LDV</v>
      </c>
      <c r="O11117" s="1" t="str">
        <f t="array" ref="O11117">IF(SUMPRODUCT(MAX(ISNUMBER(SEARCH(Fuel_Rules!$A$6:$A$30,$E11117))*ISNUMBER(SEARCH(Fuel_Rules!$B$6:$B$30,$F11117))*(Fuel_Rules!$A$6:$A$30&lt;&gt;"")))&gt;0,"Plug-in hybrid",IF($G11117="Diesel","Diesel","Gasoline"))</f>
        <v>Gasoline</v>
      </c>
    </row>
    <row r="11118" spans="1:15" ht="15" customHeight="1" x14ac:dyDescent="0.25">
      <c r="A11118" s="1">
        <v>2022</v>
      </c>
      <c r="B11118" s="1" t="s">
        <v>13227</v>
      </c>
      <c r="C11118" s="1" t="s">
        <v>1742</v>
      </c>
      <c r="D11118" s="1" t="s">
        <v>13797</v>
      </c>
      <c r="E11118" s="1" t="s">
        <v>1725</v>
      </c>
      <c r="F11118" s="1" t="s">
        <v>1744</v>
      </c>
      <c r="G11118" s="1" t="s">
        <v>103</v>
      </c>
      <c r="H11118" s="1" t="s">
        <v>437</v>
      </c>
      <c r="I11118" s="1">
        <v>2</v>
      </c>
      <c r="J11118" s="1">
        <v>2023</v>
      </c>
      <c r="K11118" s="1">
        <v>384822</v>
      </c>
      <c r="L11118" s="1">
        <v>0</v>
      </c>
      <c r="M11118" s="1">
        <f t="array" ref="M11118">SUMPRODUCT(MAX(ISNUMBER(SEARCH('Class Rules'!$B$6:$B$85,$E11118))*ISNUMBER(SEARCH('Class Rules'!$C$6:$C$85,$F11118))*'Class Rules'!$A$6:$A$85))</f>
        <v>0</v>
      </c>
      <c r="N11118" s="1" t="str">
        <f t="array" ref="N11118">IF($M11118=0,'Class Rules'!$D$3,INDEX('Class Rules'!$D$6:$D$85,MATCH($M11118,'Class Rules'!$A$6:$A$85,0)))</f>
        <v>Passenger LDV</v>
      </c>
      <c r="O11118" s="1" t="str">
        <f t="array" ref="O11118">IF(SUMPRODUCT(MAX(ISNUMBER(SEARCH(Fuel_Rules!$A$6:$A$30,$E11118))*ISNUMBER(SEARCH(Fuel_Rules!$B$6:$B$30,$F11118))*(Fuel_Rules!$A$6:$A$30&lt;&gt;"")))&gt;0,"Plug-in hybrid",IF($G11118="Diesel","Diesel","Gasoline"))</f>
        <v>Gasoline</v>
      </c>
    </row>
    <row r="11119" spans="1:15" ht="15" customHeight="1" x14ac:dyDescent="0.25">
      <c r="A11119" s="1">
        <v>2022</v>
      </c>
      <c r="B11119" s="1" t="s">
        <v>13227</v>
      </c>
      <c r="C11119" s="1" t="s">
        <v>1742</v>
      </c>
      <c r="D11119" s="1" t="s">
        <v>13798</v>
      </c>
      <c r="E11119" s="1" t="s">
        <v>1725</v>
      </c>
      <c r="F11119" s="1" t="s">
        <v>1744</v>
      </c>
      <c r="G11119" s="1" t="s">
        <v>103</v>
      </c>
      <c r="H11119" s="1" t="s">
        <v>437</v>
      </c>
      <c r="I11119" s="1">
        <v>2</v>
      </c>
      <c r="J11119" s="1">
        <v>2023</v>
      </c>
      <c r="K11119" s="1">
        <v>354876</v>
      </c>
      <c r="L11119" s="1">
        <v>0</v>
      </c>
      <c r="M11119" s="1">
        <f t="array" ref="M11119">SUMPRODUCT(MAX(ISNUMBER(SEARCH('Class Rules'!$B$6:$B$85,$E11119))*ISNUMBER(SEARCH('Class Rules'!$C$6:$C$85,$F11119))*'Class Rules'!$A$6:$A$85))</f>
        <v>0</v>
      </c>
      <c r="N11119" s="1" t="str">
        <f t="array" ref="N11119">IF($M11119=0,'Class Rules'!$D$3,INDEX('Class Rules'!$D$6:$D$85,MATCH($M11119,'Class Rules'!$A$6:$A$85,0)))</f>
        <v>Passenger LDV</v>
      </c>
      <c r="O11119" s="1" t="str">
        <f t="array" ref="O11119">IF(SUMPRODUCT(MAX(ISNUMBER(SEARCH(Fuel_Rules!$A$6:$A$30,$E11119))*ISNUMBER(SEARCH(Fuel_Rules!$B$6:$B$30,$F11119))*(Fuel_Rules!$A$6:$A$30&lt;&gt;"")))&gt;0,"Plug-in hybrid",IF($G11119="Diesel","Diesel","Gasoline"))</f>
        <v>Gasoline</v>
      </c>
    </row>
    <row r="11120" spans="1:15" ht="15" customHeight="1" x14ac:dyDescent="0.25">
      <c r="A11120" s="1">
        <v>2022</v>
      </c>
      <c r="B11120" s="1" t="s">
        <v>13227</v>
      </c>
      <c r="C11120" s="1" t="s">
        <v>1745</v>
      </c>
      <c r="D11120" s="1" t="s">
        <v>13799</v>
      </c>
      <c r="E11120" s="1" t="s">
        <v>1725</v>
      </c>
      <c r="F11120" s="1" t="s">
        <v>1747</v>
      </c>
      <c r="G11120" s="1" t="s">
        <v>103</v>
      </c>
      <c r="H11120" s="1" t="s">
        <v>437</v>
      </c>
      <c r="I11120" s="1">
        <v>2</v>
      </c>
      <c r="J11120" s="1">
        <v>2023</v>
      </c>
      <c r="K11120" s="1">
        <v>421262</v>
      </c>
      <c r="L11120" s="1">
        <v>0</v>
      </c>
      <c r="M11120" s="1">
        <f t="array" ref="M11120">SUMPRODUCT(MAX(ISNUMBER(SEARCH('Class Rules'!$B$6:$B$85,$E11120))*ISNUMBER(SEARCH('Class Rules'!$C$6:$C$85,$F11120))*'Class Rules'!$A$6:$A$85))</f>
        <v>0</v>
      </c>
      <c r="N11120" s="1" t="str">
        <f t="array" ref="N11120">IF($M11120=0,'Class Rules'!$D$3,INDEX('Class Rules'!$D$6:$D$85,MATCH($M11120,'Class Rules'!$A$6:$A$85,0)))</f>
        <v>Passenger LDV</v>
      </c>
      <c r="O11120" s="1" t="str">
        <f t="array" ref="O11120">IF(SUMPRODUCT(MAX(ISNUMBER(SEARCH(Fuel_Rules!$A$6:$A$30,$E11120))*ISNUMBER(SEARCH(Fuel_Rules!$B$6:$B$30,$F11120))*(Fuel_Rules!$A$6:$A$30&lt;&gt;"")))&gt;0,"Plug-in hybrid",IF($G11120="Diesel","Diesel","Gasoline"))</f>
        <v>Gasoline</v>
      </c>
    </row>
    <row r="11121" spans="1:15" ht="15" customHeight="1" x14ac:dyDescent="0.25">
      <c r="A11121" s="1">
        <v>2022</v>
      </c>
      <c r="B11121" s="1" t="s">
        <v>13227</v>
      </c>
      <c r="C11121" s="1" t="s">
        <v>1745</v>
      </c>
      <c r="D11121" s="1" t="s">
        <v>13800</v>
      </c>
      <c r="E11121" s="1" t="s">
        <v>1725</v>
      </c>
      <c r="F11121" s="1" t="s">
        <v>1747</v>
      </c>
      <c r="G11121" s="1" t="s">
        <v>103</v>
      </c>
      <c r="H11121" s="1" t="s">
        <v>437</v>
      </c>
      <c r="I11121" s="1">
        <v>2</v>
      </c>
      <c r="J11121" s="1">
        <v>2023</v>
      </c>
      <c r="K11121" s="1">
        <v>378170</v>
      </c>
      <c r="L11121" s="1">
        <v>0</v>
      </c>
      <c r="M11121" s="1">
        <f t="array" ref="M11121">SUMPRODUCT(MAX(ISNUMBER(SEARCH('Class Rules'!$B$6:$B$85,$E11121))*ISNUMBER(SEARCH('Class Rules'!$C$6:$C$85,$F11121))*'Class Rules'!$A$6:$A$85))</f>
        <v>0</v>
      </c>
      <c r="N11121" s="1" t="str">
        <f t="array" ref="N11121">IF($M11121=0,'Class Rules'!$D$3,INDEX('Class Rules'!$D$6:$D$85,MATCH($M11121,'Class Rules'!$A$6:$A$85,0)))</f>
        <v>Passenger LDV</v>
      </c>
      <c r="O11121" s="1" t="str">
        <f t="array" ref="O11121">IF(SUMPRODUCT(MAX(ISNUMBER(SEARCH(Fuel_Rules!$A$6:$A$30,$E11121))*ISNUMBER(SEARCH(Fuel_Rules!$B$6:$B$30,$F11121))*(Fuel_Rules!$A$6:$A$30&lt;&gt;"")))&gt;0,"Plug-in hybrid",IF($G11121="Diesel","Diesel","Gasoline"))</f>
        <v>Gasoline</v>
      </c>
    </row>
    <row r="11122" spans="1:15" ht="15" customHeight="1" x14ac:dyDescent="0.25">
      <c r="A11122" s="1">
        <v>2022</v>
      </c>
      <c r="B11122" s="1" t="s">
        <v>13227</v>
      </c>
      <c r="C11122" s="1" t="s">
        <v>1748</v>
      </c>
      <c r="D11122" s="1" t="s">
        <v>13801</v>
      </c>
      <c r="E11122" s="1" t="s">
        <v>1725</v>
      </c>
      <c r="F11122" s="1" t="s">
        <v>1750</v>
      </c>
      <c r="G11122" s="1" t="s">
        <v>103</v>
      </c>
      <c r="H11122" s="1" t="s">
        <v>437</v>
      </c>
      <c r="I11122" s="1">
        <v>2</v>
      </c>
      <c r="J11122" s="1">
        <v>2023</v>
      </c>
      <c r="K11122" s="1">
        <v>454400</v>
      </c>
      <c r="L11122" s="1">
        <v>0</v>
      </c>
      <c r="M11122" s="1">
        <f t="array" ref="M11122">SUMPRODUCT(MAX(ISNUMBER(SEARCH('Class Rules'!$B$6:$B$85,$E11122))*ISNUMBER(SEARCH('Class Rules'!$C$6:$C$85,$F11122))*'Class Rules'!$A$6:$A$85))</f>
        <v>0</v>
      </c>
      <c r="N11122" s="1" t="str">
        <f t="array" ref="N11122">IF($M11122=0,'Class Rules'!$D$3,INDEX('Class Rules'!$D$6:$D$85,MATCH($M11122,'Class Rules'!$A$6:$A$85,0)))</f>
        <v>Passenger LDV</v>
      </c>
      <c r="O11122" s="1" t="str">
        <f t="array" ref="O11122">IF(SUMPRODUCT(MAX(ISNUMBER(SEARCH(Fuel_Rules!$A$6:$A$30,$E11122))*ISNUMBER(SEARCH(Fuel_Rules!$B$6:$B$30,$F11122))*(Fuel_Rules!$A$6:$A$30&lt;&gt;"")))&gt;0,"Plug-in hybrid",IF($G11122="Diesel","Diesel","Gasoline"))</f>
        <v>Gasoline</v>
      </c>
    </row>
    <row r="11123" spans="1:15" ht="15" customHeight="1" x14ac:dyDescent="0.25">
      <c r="A11123" s="1">
        <v>2022</v>
      </c>
      <c r="B11123" s="1" t="s">
        <v>13227</v>
      </c>
      <c r="C11123" s="1" t="s">
        <v>1748</v>
      </c>
      <c r="D11123" s="1" t="s">
        <v>13802</v>
      </c>
      <c r="E11123" s="1" t="s">
        <v>1725</v>
      </c>
      <c r="F11123" s="1" t="s">
        <v>1750</v>
      </c>
      <c r="G11123" s="1" t="s">
        <v>103</v>
      </c>
      <c r="H11123" s="1" t="s">
        <v>437</v>
      </c>
      <c r="I11123" s="1">
        <v>2</v>
      </c>
      <c r="J11123" s="1">
        <v>2023</v>
      </c>
      <c r="K11123" s="1">
        <v>413405</v>
      </c>
      <c r="L11123" s="1">
        <v>0</v>
      </c>
      <c r="M11123" s="1">
        <f t="array" ref="M11123">SUMPRODUCT(MAX(ISNUMBER(SEARCH('Class Rules'!$B$6:$B$85,$E11123))*ISNUMBER(SEARCH('Class Rules'!$C$6:$C$85,$F11123))*'Class Rules'!$A$6:$A$85))</f>
        <v>0</v>
      </c>
      <c r="N11123" s="1" t="str">
        <f t="array" ref="N11123">IF($M11123=0,'Class Rules'!$D$3,INDEX('Class Rules'!$D$6:$D$85,MATCH($M11123,'Class Rules'!$A$6:$A$85,0)))</f>
        <v>Passenger LDV</v>
      </c>
      <c r="O11123" s="1" t="str">
        <f t="array" ref="O11123">IF(SUMPRODUCT(MAX(ISNUMBER(SEARCH(Fuel_Rules!$A$6:$A$30,$E11123))*ISNUMBER(SEARCH(Fuel_Rules!$B$6:$B$30,$F11123))*(Fuel_Rules!$A$6:$A$30&lt;&gt;"")))&gt;0,"Plug-in hybrid",IF($G11123="Diesel","Diesel","Gasoline"))</f>
        <v>Gasoline</v>
      </c>
    </row>
    <row r="11124" spans="1:15" ht="15" customHeight="1" x14ac:dyDescent="0.25">
      <c r="A11124" s="1">
        <v>2022</v>
      </c>
      <c r="B11124" s="1" t="s">
        <v>13227</v>
      </c>
      <c r="C11124" s="1" t="s">
        <v>1751</v>
      </c>
      <c r="D11124" s="1" t="s">
        <v>13803</v>
      </c>
      <c r="E11124" s="1" t="s">
        <v>1725</v>
      </c>
      <c r="F11124" s="1" t="s">
        <v>10457</v>
      </c>
      <c r="G11124" s="1" t="s">
        <v>105</v>
      </c>
      <c r="H11124" s="1" t="s">
        <v>437</v>
      </c>
      <c r="I11124" s="1">
        <v>2</v>
      </c>
      <c r="J11124" s="1">
        <v>2023</v>
      </c>
      <c r="K11124" s="1">
        <v>435323</v>
      </c>
      <c r="L11124" s="1">
        <v>0</v>
      </c>
      <c r="M11124" s="1">
        <f t="array" ref="M11124">SUMPRODUCT(MAX(ISNUMBER(SEARCH('Class Rules'!$B$6:$B$85,$E11124))*ISNUMBER(SEARCH('Class Rules'!$C$6:$C$85,$F11124))*'Class Rules'!$A$6:$A$85))</f>
        <v>0</v>
      </c>
      <c r="N11124" s="1" t="str">
        <f t="array" ref="N11124">IF($M11124=0,'Class Rules'!$D$3,INDEX('Class Rules'!$D$6:$D$85,MATCH($M11124,'Class Rules'!$A$6:$A$85,0)))</f>
        <v>Passenger LDV</v>
      </c>
      <c r="O11124" s="1" t="str">
        <f t="array" ref="O11124">IF(SUMPRODUCT(MAX(ISNUMBER(SEARCH(Fuel_Rules!$A$6:$A$30,$E11124))*ISNUMBER(SEARCH(Fuel_Rules!$B$6:$B$30,$F11124))*(Fuel_Rules!$A$6:$A$30&lt;&gt;"")))&gt;0,"Plug-in hybrid",IF($G11124="Diesel","Diesel","Gasoline"))</f>
        <v>Diesel</v>
      </c>
    </row>
    <row r="11125" spans="1:15" ht="15" customHeight="1" x14ac:dyDescent="0.25">
      <c r="A11125" s="1">
        <v>2022</v>
      </c>
      <c r="B11125" s="1" t="s">
        <v>13227</v>
      </c>
      <c r="C11125" s="1" t="s">
        <v>1751</v>
      </c>
      <c r="D11125" s="1" t="s">
        <v>13804</v>
      </c>
      <c r="E11125" s="1" t="s">
        <v>1725</v>
      </c>
      <c r="F11125" s="1" t="s">
        <v>10457</v>
      </c>
      <c r="G11125" s="1" t="s">
        <v>105</v>
      </c>
      <c r="H11125" s="1" t="s">
        <v>437</v>
      </c>
      <c r="I11125" s="1">
        <v>2</v>
      </c>
      <c r="J11125" s="1">
        <v>2023</v>
      </c>
      <c r="K11125" s="1">
        <v>397585</v>
      </c>
      <c r="L11125" s="1">
        <v>0</v>
      </c>
      <c r="M11125" s="1">
        <f t="array" ref="M11125">SUMPRODUCT(MAX(ISNUMBER(SEARCH('Class Rules'!$B$6:$B$85,$E11125))*ISNUMBER(SEARCH('Class Rules'!$C$6:$C$85,$F11125))*'Class Rules'!$A$6:$A$85))</f>
        <v>0</v>
      </c>
      <c r="N11125" s="1" t="str">
        <f t="array" ref="N11125">IF($M11125=0,'Class Rules'!$D$3,INDEX('Class Rules'!$D$6:$D$85,MATCH($M11125,'Class Rules'!$A$6:$A$85,0)))</f>
        <v>Passenger LDV</v>
      </c>
      <c r="O11125" s="1" t="str">
        <f t="array" ref="O11125">IF(SUMPRODUCT(MAX(ISNUMBER(SEARCH(Fuel_Rules!$A$6:$A$30,$E11125))*ISNUMBER(SEARCH(Fuel_Rules!$B$6:$B$30,$F11125))*(Fuel_Rules!$A$6:$A$30&lt;&gt;"")))&gt;0,"Plug-in hybrid",IF($G11125="Diesel","Diesel","Gasoline"))</f>
        <v>Diesel</v>
      </c>
    </row>
    <row r="11126" spans="1:15" ht="15" customHeight="1" x14ac:dyDescent="0.25">
      <c r="A11126" s="1">
        <v>2022</v>
      </c>
      <c r="B11126" s="1" t="s">
        <v>13227</v>
      </c>
      <c r="C11126" s="1" t="s">
        <v>1766</v>
      </c>
      <c r="D11126" s="1" t="s">
        <v>13805</v>
      </c>
      <c r="E11126" s="1" t="s">
        <v>1725</v>
      </c>
      <c r="F11126" s="1" t="s">
        <v>10460</v>
      </c>
      <c r="G11126" s="1" t="s">
        <v>105</v>
      </c>
      <c r="H11126" s="1" t="s">
        <v>298</v>
      </c>
      <c r="I11126" s="1">
        <v>2</v>
      </c>
      <c r="J11126" s="1">
        <v>2023</v>
      </c>
      <c r="K11126" s="1">
        <v>455064</v>
      </c>
      <c r="L11126" s="1">
        <v>0</v>
      </c>
      <c r="M11126" s="1">
        <f t="array" ref="M11126">SUMPRODUCT(MAX(ISNUMBER(SEARCH('Class Rules'!$B$6:$B$85,$E11126))*ISNUMBER(SEARCH('Class Rules'!$C$6:$C$85,$F11126))*'Class Rules'!$A$6:$A$85))</f>
        <v>0</v>
      </c>
      <c r="N11126" s="1" t="str">
        <f t="array" ref="N11126">IF($M11126=0,'Class Rules'!$D$3,INDEX('Class Rules'!$D$6:$D$85,MATCH($M11126,'Class Rules'!$A$6:$A$85,0)))</f>
        <v>Passenger LDV</v>
      </c>
      <c r="O11126" s="1" t="str">
        <f t="array" ref="O11126">IF(SUMPRODUCT(MAX(ISNUMBER(SEARCH(Fuel_Rules!$A$6:$A$30,$E11126))*ISNUMBER(SEARCH(Fuel_Rules!$B$6:$B$30,$F11126))*(Fuel_Rules!$A$6:$A$30&lt;&gt;"")))&gt;0,"Plug-in hybrid",IF($G11126="Diesel","Diesel","Gasoline"))</f>
        <v>Diesel</v>
      </c>
    </row>
    <row r="11127" spans="1:15" ht="15" customHeight="1" x14ac:dyDescent="0.25">
      <c r="A11127" s="1">
        <v>2022</v>
      </c>
      <c r="B11127" s="1" t="s">
        <v>13227</v>
      </c>
      <c r="C11127" s="1" t="s">
        <v>1766</v>
      </c>
      <c r="D11127" s="1" t="s">
        <v>13806</v>
      </c>
      <c r="E11127" s="1" t="s">
        <v>1725</v>
      </c>
      <c r="F11127" s="1" t="s">
        <v>10460</v>
      </c>
      <c r="G11127" s="1" t="s">
        <v>105</v>
      </c>
      <c r="H11127" s="1" t="s">
        <v>298</v>
      </c>
      <c r="I11127" s="1">
        <v>2</v>
      </c>
      <c r="J11127" s="1">
        <v>2023</v>
      </c>
      <c r="K11127" s="1">
        <v>431981</v>
      </c>
      <c r="L11127" s="1">
        <v>0</v>
      </c>
      <c r="M11127" s="1">
        <f t="array" ref="M11127">SUMPRODUCT(MAX(ISNUMBER(SEARCH('Class Rules'!$B$6:$B$85,$E11127))*ISNUMBER(SEARCH('Class Rules'!$C$6:$C$85,$F11127))*'Class Rules'!$A$6:$A$85))</f>
        <v>0</v>
      </c>
      <c r="N11127" s="1" t="str">
        <f t="array" ref="N11127">IF($M11127=0,'Class Rules'!$D$3,INDEX('Class Rules'!$D$6:$D$85,MATCH($M11127,'Class Rules'!$A$6:$A$85,0)))</f>
        <v>Passenger LDV</v>
      </c>
      <c r="O11127" s="1" t="str">
        <f t="array" ref="O11127">IF(SUMPRODUCT(MAX(ISNUMBER(SEARCH(Fuel_Rules!$A$6:$A$30,$E11127))*ISNUMBER(SEARCH(Fuel_Rules!$B$6:$B$30,$F11127))*(Fuel_Rules!$A$6:$A$30&lt;&gt;"")))&gt;0,"Plug-in hybrid",IF($G11127="Diesel","Diesel","Gasoline"))</f>
        <v>Diesel</v>
      </c>
    </row>
    <row r="11128" spans="1:15" ht="15" customHeight="1" x14ac:dyDescent="0.25">
      <c r="A11128" s="1">
        <v>2022</v>
      </c>
      <c r="B11128" s="1" t="s">
        <v>13227</v>
      </c>
      <c r="C11128" s="1" t="s">
        <v>1769</v>
      </c>
      <c r="D11128" s="1" t="s">
        <v>13807</v>
      </c>
      <c r="E11128" s="1" t="s">
        <v>1725</v>
      </c>
      <c r="F11128" s="1" t="s">
        <v>10463</v>
      </c>
      <c r="G11128" s="1" t="s">
        <v>105</v>
      </c>
      <c r="H11128" s="1" t="s">
        <v>437</v>
      </c>
      <c r="I11128" s="1">
        <v>2</v>
      </c>
      <c r="J11128" s="1">
        <v>2023</v>
      </c>
      <c r="K11128" s="1">
        <v>395566</v>
      </c>
      <c r="L11128" s="1">
        <v>0</v>
      </c>
      <c r="M11128" s="1">
        <f t="array" ref="M11128">SUMPRODUCT(MAX(ISNUMBER(SEARCH('Class Rules'!$B$6:$B$85,$E11128))*ISNUMBER(SEARCH('Class Rules'!$C$6:$C$85,$F11128))*'Class Rules'!$A$6:$A$85))</f>
        <v>0</v>
      </c>
      <c r="N11128" s="1" t="str">
        <f t="array" ref="N11128">IF($M11128=0,'Class Rules'!$D$3,INDEX('Class Rules'!$D$6:$D$85,MATCH($M11128,'Class Rules'!$A$6:$A$85,0)))</f>
        <v>Passenger LDV</v>
      </c>
      <c r="O11128" s="1" t="str">
        <f t="array" ref="O11128">IF(SUMPRODUCT(MAX(ISNUMBER(SEARCH(Fuel_Rules!$A$6:$A$30,$E11128))*ISNUMBER(SEARCH(Fuel_Rules!$B$6:$B$30,$F11128))*(Fuel_Rules!$A$6:$A$30&lt;&gt;"")))&gt;0,"Plug-in hybrid",IF($G11128="Diesel","Diesel","Gasoline"))</f>
        <v>Diesel</v>
      </c>
    </row>
    <row r="11129" spans="1:15" ht="15" customHeight="1" x14ac:dyDescent="0.25">
      <c r="A11129" s="1">
        <v>2022</v>
      </c>
      <c r="B11129" s="1" t="s">
        <v>13227</v>
      </c>
      <c r="C11129" s="1" t="s">
        <v>1769</v>
      </c>
      <c r="D11129" s="1" t="s">
        <v>13808</v>
      </c>
      <c r="E11129" s="1" t="s">
        <v>1725</v>
      </c>
      <c r="F11129" s="1" t="s">
        <v>10463</v>
      </c>
      <c r="G11129" s="1" t="s">
        <v>105</v>
      </c>
      <c r="H11129" s="1" t="s">
        <v>437</v>
      </c>
      <c r="I11129" s="1">
        <v>2</v>
      </c>
      <c r="J11129" s="1">
        <v>2023</v>
      </c>
      <c r="K11129" s="1">
        <v>354145</v>
      </c>
      <c r="L11129" s="1">
        <v>0</v>
      </c>
      <c r="M11129" s="1">
        <f t="array" ref="M11129">SUMPRODUCT(MAX(ISNUMBER(SEARCH('Class Rules'!$B$6:$B$85,$E11129))*ISNUMBER(SEARCH('Class Rules'!$C$6:$C$85,$F11129))*'Class Rules'!$A$6:$A$85))</f>
        <v>0</v>
      </c>
      <c r="N11129" s="1" t="str">
        <f t="array" ref="N11129">IF($M11129=0,'Class Rules'!$D$3,INDEX('Class Rules'!$D$6:$D$85,MATCH($M11129,'Class Rules'!$A$6:$A$85,0)))</f>
        <v>Passenger LDV</v>
      </c>
      <c r="O11129" s="1" t="str">
        <f t="array" ref="O11129">IF(SUMPRODUCT(MAX(ISNUMBER(SEARCH(Fuel_Rules!$A$6:$A$30,$E11129))*ISNUMBER(SEARCH(Fuel_Rules!$B$6:$B$30,$F11129))*(Fuel_Rules!$A$6:$A$30&lt;&gt;"")))&gt;0,"Plug-in hybrid",IF($G11129="Diesel","Diesel","Gasoline"))</f>
        <v>Diesel</v>
      </c>
    </row>
    <row r="11130" spans="1:15" ht="15" customHeight="1" x14ac:dyDescent="0.25">
      <c r="A11130" s="1">
        <v>2022</v>
      </c>
      <c r="B11130" s="1" t="s">
        <v>13227</v>
      </c>
      <c r="C11130" s="1" t="s">
        <v>1772</v>
      </c>
      <c r="D11130" s="1" t="s">
        <v>13809</v>
      </c>
      <c r="E11130" s="1" t="s">
        <v>1725</v>
      </c>
      <c r="F11130" s="1" t="s">
        <v>1774</v>
      </c>
      <c r="G11130" s="1" t="s">
        <v>103</v>
      </c>
      <c r="H11130" s="1" t="s">
        <v>298</v>
      </c>
      <c r="I11130" s="1">
        <v>2</v>
      </c>
      <c r="J11130" s="1">
        <v>2023</v>
      </c>
      <c r="K11130" s="1">
        <v>673876</v>
      </c>
      <c r="L11130" s="1">
        <v>0</v>
      </c>
      <c r="M11130" s="1">
        <f t="array" ref="M11130">SUMPRODUCT(MAX(ISNUMBER(SEARCH('Class Rules'!$B$6:$B$85,$E11130))*ISNUMBER(SEARCH('Class Rules'!$C$6:$C$85,$F11130))*'Class Rules'!$A$6:$A$85))</f>
        <v>0</v>
      </c>
      <c r="N11130" s="1" t="str">
        <f t="array" ref="N11130">IF($M11130=0,'Class Rules'!$D$3,INDEX('Class Rules'!$D$6:$D$85,MATCH($M11130,'Class Rules'!$A$6:$A$85,0)))</f>
        <v>Passenger LDV</v>
      </c>
      <c r="O11130" s="1" t="str">
        <f t="array" ref="O11130">IF(SUMPRODUCT(MAX(ISNUMBER(SEARCH(Fuel_Rules!$A$6:$A$30,$E11130))*ISNUMBER(SEARCH(Fuel_Rules!$B$6:$B$30,$F11130))*(Fuel_Rules!$A$6:$A$30&lt;&gt;"")))&gt;0,"Plug-in hybrid",IF($G11130="Diesel","Diesel","Gasoline"))</f>
        <v>Plug-in hybrid</v>
      </c>
    </row>
    <row r="11131" spans="1:15" ht="15" customHeight="1" x14ac:dyDescent="0.25">
      <c r="A11131" s="1">
        <v>2022</v>
      </c>
      <c r="B11131" s="1" t="s">
        <v>13227</v>
      </c>
      <c r="C11131" s="1" t="s">
        <v>1775</v>
      </c>
      <c r="D11131" s="1" t="s">
        <v>13810</v>
      </c>
      <c r="E11131" s="1" t="s">
        <v>1725</v>
      </c>
      <c r="F11131" s="1" t="s">
        <v>1777</v>
      </c>
      <c r="G11131" s="1" t="s">
        <v>103</v>
      </c>
      <c r="H11131" s="1" t="s">
        <v>298</v>
      </c>
      <c r="I11131" s="1">
        <v>2</v>
      </c>
      <c r="J11131" s="1">
        <v>2023</v>
      </c>
      <c r="K11131" s="1">
        <v>406989</v>
      </c>
      <c r="L11131" s="1">
        <v>0</v>
      </c>
      <c r="M11131" s="1">
        <f t="array" ref="M11131">SUMPRODUCT(MAX(ISNUMBER(SEARCH('Class Rules'!$B$6:$B$85,$E11131))*ISNUMBER(SEARCH('Class Rules'!$C$6:$C$85,$F11131))*'Class Rules'!$A$6:$A$85))</f>
        <v>0</v>
      </c>
      <c r="N11131" s="1" t="str">
        <f t="array" ref="N11131">IF($M11131=0,'Class Rules'!$D$3,INDEX('Class Rules'!$D$6:$D$85,MATCH($M11131,'Class Rules'!$A$6:$A$85,0)))</f>
        <v>Passenger LDV</v>
      </c>
      <c r="O11131" s="1" t="str">
        <f t="array" ref="O11131">IF(SUMPRODUCT(MAX(ISNUMBER(SEARCH(Fuel_Rules!$A$6:$A$30,$E11131))*ISNUMBER(SEARCH(Fuel_Rules!$B$6:$B$30,$F11131))*(Fuel_Rules!$A$6:$A$30&lt;&gt;"")))&gt;0,"Plug-in hybrid",IF($G11131="Diesel","Diesel","Gasoline"))</f>
        <v>Gasoline</v>
      </c>
    </row>
    <row r="11132" spans="1:15" ht="15" customHeight="1" x14ac:dyDescent="0.25">
      <c r="A11132" s="1">
        <v>2022</v>
      </c>
      <c r="B11132" s="1" t="s">
        <v>13227</v>
      </c>
      <c r="C11132" s="1" t="s">
        <v>1775</v>
      </c>
      <c r="D11132" s="1" t="s">
        <v>13811</v>
      </c>
      <c r="E11132" s="1" t="s">
        <v>1725</v>
      </c>
      <c r="F11132" s="1" t="s">
        <v>1777</v>
      </c>
      <c r="G11132" s="1" t="s">
        <v>103</v>
      </c>
      <c r="H11132" s="1" t="s">
        <v>298</v>
      </c>
      <c r="I11132" s="1">
        <v>2</v>
      </c>
      <c r="J11132" s="1">
        <v>2023</v>
      </c>
      <c r="K11132" s="1">
        <v>372845</v>
      </c>
      <c r="L11132" s="1">
        <v>0</v>
      </c>
      <c r="M11132" s="1">
        <f t="array" ref="M11132">SUMPRODUCT(MAX(ISNUMBER(SEARCH('Class Rules'!$B$6:$B$85,$E11132))*ISNUMBER(SEARCH('Class Rules'!$C$6:$C$85,$F11132))*'Class Rules'!$A$6:$A$85))</f>
        <v>0</v>
      </c>
      <c r="N11132" s="1" t="str">
        <f t="array" ref="N11132">IF($M11132=0,'Class Rules'!$D$3,INDEX('Class Rules'!$D$6:$D$85,MATCH($M11132,'Class Rules'!$A$6:$A$85,0)))</f>
        <v>Passenger LDV</v>
      </c>
      <c r="O11132" s="1" t="str">
        <f t="array" ref="O11132">IF(SUMPRODUCT(MAX(ISNUMBER(SEARCH(Fuel_Rules!$A$6:$A$30,$E11132))*ISNUMBER(SEARCH(Fuel_Rules!$B$6:$B$30,$F11132))*(Fuel_Rules!$A$6:$A$30&lt;&gt;"")))&gt;0,"Plug-in hybrid",IF($G11132="Diesel","Diesel","Gasoline"))</f>
        <v>Gasoline</v>
      </c>
    </row>
    <row r="11133" spans="1:15" ht="15" customHeight="1" x14ac:dyDescent="0.25">
      <c r="A11133" s="1">
        <v>2022</v>
      </c>
      <c r="B11133" s="1" t="s">
        <v>13227</v>
      </c>
      <c r="C11133" s="1" t="s">
        <v>1778</v>
      </c>
      <c r="D11133" s="1" t="s">
        <v>13812</v>
      </c>
      <c r="E11133" s="1" t="s">
        <v>1725</v>
      </c>
      <c r="F11133" s="1" t="s">
        <v>1780</v>
      </c>
      <c r="G11133" s="1" t="s">
        <v>103</v>
      </c>
      <c r="H11133" s="1" t="s">
        <v>437</v>
      </c>
      <c r="I11133" s="1">
        <v>2</v>
      </c>
      <c r="J11133" s="1">
        <v>2023</v>
      </c>
      <c r="K11133" s="1">
        <v>359368</v>
      </c>
      <c r="L11133" s="1">
        <v>0</v>
      </c>
      <c r="M11133" s="1">
        <f t="array" ref="M11133">SUMPRODUCT(MAX(ISNUMBER(SEARCH('Class Rules'!$B$6:$B$85,$E11133))*ISNUMBER(SEARCH('Class Rules'!$C$6:$C$85,$F11133))*'Class Rules'!$A$6:$A$85))</f>
        <v>0</v>
      </c>
      <c r="N11133" s="1" t="str">
        <f t="array" ref="N11133">IF($M11133=0,'Class Rules'!$D$3,INDEX('Class Rules'!$D$6:$D$85,MATCH($M11133,'Class Rules'!$A$6:$A$85,0)))</f>
        <v>Passenger LDV</v>
      </c>
      <c r="O11133" s="1" t="str">
        <f t="array" ref="O11133">IF(SUMPRODUCT(MAX(ISNUMBER(SEARCH(Fuel_Rules!$A$6:$A$30,$E11133))*ISNUMBER(SEARCH(Fuel_Rules!$B$6:$B$30,$F11133))*(Fuel_Rules!$A$6:$A$30&lt;&gt;"")))&gt;0,"Plug-in hybrid",IF($G11133="Diesel","Diesel","Gasoline"))</f>
        <v>Gasoline</v>
      </c>
    </row>
    <row r="11134" spans="1:15" ht="15" customHeight="1" x14ac:dyDescent="0.25">
      <c r="A11134" s="1">
        <v>2022</v>
      </c>
      <c r="B11134" s="1" t="s">
        <v>13227</v>
      </c>
      <c r="C11134" s="1" t="s">
        <v>1778</v>
      </c>
      <c r="D11134" s="1" t="s">
        <v>13813</v>
      </c>
      <c r="E11134" s="1" t="s">
        <v>1725</v>
      </c>
      <c r="F11134" s="1" t="s">
        <v>1780</v>
      </c>
      <c r="G11134" s="1" t="s">
        <v>103</v>
      </c>
      <c r="H11134" s="1" t="s">
        <v>437</v>
      </c>
      <c r="I11134" s="1">
        <v>2</v>
      </c>
      <c r="J11134" s="1">
        <v>2023</v>
      </c>
      <c r="K11134" s="1">
        <v>330022</v>
      </c>
      <c r="L11134" s="1">
        <v>0</v>
      </c>
      <c r="M11134" s="1">
        <f t="array" ref="M11134">SUMPRODUCT(MAX(ISNUMBER(SEARCH('Class Rules'!$B$6:$B$85,$E11134))*ISNUMBER(SEARCH('Class Rules'!$C$6:$C$85,$F11134))*'Class Rules'!$A$6:$A$85))</f>
        <v>0</v>
      </c>
      <c r="N11134" s="1" t="str">
        <f t="array" ref="N11134">IF($M11134=0,'Class Rules'!$D$3,INDEX('Class Rules'!$D$6:$D$85,MATCH($M11134,'Class Rules'!$A$6:$A$85,0)))</f>
        <v>Passenger LDV</v>
      </c>
      <c r="O11134" s="1" t="str">
        <f t="array" ref="O11134">IF(SUMPRODUCT(MAX(ISNUMBER(SEARCH(Fuel_Rules!$A$6:$A$30,$E11134))*ISNUMBER(SEARCH(Fuel_Rules!$B$6:$B$30,$F11134))*(Fuel_Rules!$A$6:$A$30&lt;&gt;"")))&gt;0,"Plug-in hybrid",IF($G11134="Diesel","Diesel","Gasoline"))</f>
        <v>Gasoline</v>
      </c>
    </row>
    <row r="11135" spans="1:15" ht="15" customHeight="1" x14ac:dyDescent="0.25">
      <c r="A11135" s="1">
        <v>2022</v>
      </c>
      <c r="B11135" s="1" t="s">
        <v>13227</v>
      </c>
      <c r="C11135" s="1" t="s">
        <v>1781</v>
      </c>
      <c r="D11135" s="1" t="s">
        <v>13814</v>
      </c>
      <c r="E11135" s="1" t="s">
        <v>1725</v>
      </c>
      <c r="F11135" s="1" t="s">
        <v>1783</v>
      </c>
      <c r="G11135" s="1" t="s">
        <v>103</v>
      </c>
      <c r="H11135" s="1" t="s">
        <v>437</v>
      </c>
      <c r="I11135" s="1">
        <v>5</v>
      </c>
      <c r="J11135" s="1">
        <v>2023</v>
      </c>
      <c r="K11135" s="1">
        <v>1492469</v>
      </c>
      <c r="L11135" s="1">
        <v>0</v>
      </c>
      <c r="M11135" s="1">
        <f t="array" ref="M11135">SUMPRODUCT(MAX(ISNUMBER(SEARCH('Class Rules'!$B$6:$B$85,$E11135))*ISNUMBER(SEARCH('Class Rules'!$C$6:$C$85,$F11135))*'Class Rules'!$A$6:$A$85))</f>
        <v>0</v>
      </c>
      <c r="N11135" s="1" t="str">
        <f t="array" ref="N11135">IF($M11135=0,'Class Rules'!$D$3,INDEX('Class Rules'!$D$6:$D$85,MATCH($M11135,'Class Rules'!$A$6:$A$85,0)))</f>
        <v>Passenger LDV</v>
      </c>
      <c r="O11135" s="1" t="str">
        <f t="array" ref="O11135">IF(SUMPRODUCT(MAX(ISNUMBER(SEARCH(Fuel_Rules!$A$6:$A$30,$E11135))*ISNUMBER(SEARCH(Fuel_Rules!$B$6:$B$30,$F11135))*(Fuel_Rules!$A$6:$A$30&lt;&gt;"")))&gt;0,"Plug-in hybrid",IF($G11135="Diesel","Diesel","Gasoline"))</f>
        <v>Gasoline</v>
      </c>
    </row>
    <row r="11136" spans="1:15" ht="15" customHeight="1" x14ac:dyDescent="0.25">
      <c r="A11136" s="1">
        <v>2022</v>
      </c>
      <c r="B11136" s="1" t="s">
        <v>13227</v>
      </c>
      <c r="C11136" s="1" t="s">
        <v>1787</v>
      </c>
      <c r="D11136" s="1" t="s">
        <v>13815</v>
      </c>
      <c r="E11136" s="1" t="s">
        <v>1725</v>
      </c>
      <c r="F11136" s="1" t="s">
        <v>1789</v>
      </c>
      <c r="G11136" s="1" t="s">
        <v>103</v>
      </c>
      <c r="H11136" s="1" t="s">
        <v>437</v>
      </c>
      <c r="I11136" s="1">
        <v>2</v>
      </c>
      <c r="J11136" s="1">
        <v>2023</v>
      </c>
      <c r="K11136" s="1">
        <v>698947</v>
      </c>
      <c r="L11136" s="1">
        <v>0</v>
      </c>
      <c r="M11136" s="1">
        <f t="array" ref="M11136">SUMPRODUCT(MAX(ISNUMBER(SEARCH('Class Rules'!$B$6:$B$85,$E11136))*ISNUMBER(SEARCH('Class Rules'!$C$6:$C$85,$F11136))*'Class Rules'!$A$6:$A$85))</f>
        <v>0</v>
      </c>
      <c r="N11136" s="1" t="str">
        <f t="array" ref="N11136">IF($M11136=0,'Class Rules'!$D$3,INDEX('Class Rules'!$D$6:$D$85,MATCH($M11136,'Class Rules'!$A$6:$A$85,0)))</f>
        <v>Passenger LDV</v>
      </c>
      <c r="O11136" s="1" t="str">
        <f t="array" ref="O11136">IF(SUMPRODUCT(MAX(ISNUMBER(SEARCH(Fuel_Rules!$A$6:$A$30,$E11136))*ISNUMBER(SEARCH(Fuel_Rules!$B$6:$B$30,$F11136))*(Fuel_Rules!$A$6:$A$30&lt;&gt;"")))&gt;0,"Plug-in hybrid",IF($G11136="Diesel","Diesel","Gasoline"))</f>
        <v>Gasoline</v>
      </c>
    </row>
    <row r="11137" spans="1:15" ht="15" customHeight="1" x14ac:dyDescent="0.25">
      <c r="A11137" s="1">
        <v>2022</v>
      </c>
      <c r="B11137" s="1" t="s">
        <v>13227</v>
      </c>
      <c r="C11137" s="1" t="s">
        <v>1790</v>
      </c>
      <c r="D11137" s="1" t="s">
        <v>13816</v>
      </c>
      <c r="E11137" s="1" t="s">
        <v>1725</v>
      </c>
      <c r="F11137" s="1" t="s">
        <v>1792</v>
      </c>
      <c r="G11137" s="1" t="s">
        <v>103</v>
      </c>
      <c r="H11137" s="1" t="s">
        <v>437</v>
      </c>
      <c r="I11137" s="1">
        <v>2</v>
      </c>
      <c r="J11137" s="1">
        <v>2023</v>
      </c>
      <c r="K11137" s="1">
        <v>569987</v>
      </c>
      <c r="L11137" s="1">
        <v>0</v>
      </c>
      <c r="M11137" s="1">
        <f t="array" ref="M11137">SUMPRODUCT(MAX(ISNUMBER(SEARCH('Class Rules'!$B$6:$B$85,$E11137))*ISNUMBER(SEARCH('Class Rules'!$C$6:$C$85,$F11137))*'Class Rules'!$A$6:$A$85))</f>
        <v>0</v>
      </c>
      <c r="N11137" s="1" t="str">
        <f t="array" ref="N11137">IF($M11137=0,'Class Rules'!$D$3,INDEX('Class Rules'!$D$6:$D$85,MATCH($M11137,'Class Rules'!$A$6:$A$85,0)))</f>
        <v>Passenger LDV</v>
      </c>
      <c r="O11137" s="1" t="str">
        <f t="array" ref="O11137">IF(SUMPRODUCT(MAX(ISNUMBER(SEARCH(Fuel_Rules!$A$6:$A$30,$E11137))*ISNUMBER(SEARCH(Fuel_Rules!$B$6:$B$30,$F11137))*(Fuel_Rules!$A$6:$A$30&lt;&gt;"")))&gt;0,"Plug-in hybrid",IF($G11137="Diesel","Diesel","Gasoline"))</f>
        <v>Gasoline</v>
      </c>
    </row>
    <row r="11138" spans="1:15" ht="15" customHeight="1" x14ac:dyDescent="0.25">
      <c r="A11138" s="1">
        <v>2022</v>
      </c>
      <c r="B11138" s="1" t="s">
        <v>13227</v>
      </c>
      <c r="C11138" s="1" t="s">
        <v>1793</v>
      </c>
      <c r="D11138" s="1" t="s">
        <v>13817</v>
      </c>
      <c r="E11138" s="1" t="s">
        <v>1725</v>
      </c>
      <c r="F11138" s="1" t="s">
        <v>1795</v>
      </c>
      <c r="G11138" s="1" t="s">
        <v>103</v>
      </c>
      <c r="H11138" s="1" t="s">
        <v>298</v>
      </c>
      <c r="I11138" s="1">
        <v>2</v>
      </c>
      <c r="J11138" s="1">
        <v>2023</v>
      </c>
      <c r="K11138" s="1">
        <v>704975</v>
      </c>
      <c r="L11138" s="1">
        <v>0</v>
      </c>
      <c r="M11138" s="1">
        <f t="array" ref="M11138">SUMPRODUCT(MAX(ISNUMBER(SEARCH('Class Rules'!$B$6:$B$85,$E11138))*ISNUMBER(SEARCH('Class Rules'!$C$6:$C$85,$F11138))*'Class Rules'!$A$6:$A$85))</f>
        <v>0</v>
      </c>
      <c r="N11138" s="1" t="str">
        <f t="array" ref="N11138">IF($M11138=0,'Class Rules'!$D$3,INDEX('Class Rules'!$D$6:$D$85,MATCH($M11138,'Class Rules'!$A$6:$A$85,0)))</f>
        <v>Passenger LDV</v>
      </c>
      <c r="O11138" s="1" t="str">
        <f t="array" ref="O11138">IF(SUMPRODUCT(MAX(ISNUMBER(SEARCH(Fuel_Rules!$A$6:$A$30,$E11138))*ISNUMBER(SEARCH(Fuel_Rules!$B$6:$B$30,$F11138))*(Fuel_Rules!$A$6:$A$30&lt;&gt;"")))&gt;0,"Plug-in hybrid",IF($G11138="Diesel","Diesel","Gasoline"))</f>
        <v>Plug-in hybrid</v>
      </c>
    </row>
    <row r="11139" spans="1:15" ht="15" customHeight="1" x14ac:dyDescent="0.25">
      <c r="A11139" s="1">
        <v>2022</v>
      </c>
      <c r="B11139" s="1" t="s">
        <v>13227</v>
      </c>
      <c r="C11139" s="1" t="s">
        <v>1796</v>
      </c>
      <c r="D11139" s="1" t="s">
        <v>13818</v>
      </c>
      <c r="E11139" s="1" t="s">
        <v>1725</v>
      </c>
      <c r="F11139" s="1" t="s">
        <v>1798</v>
      </c>
      <c r="G11139" s="1" t="s">
        <v>103</v>
      </c>
      <c r="H11139" s="1" t="s">
        <v>437</v>
      </c>
      <c r="I11139" s="1">
        <v>5</v>
      </c>
      <c r="J11139" s="1">
        <v>2023</v>
      </c>
      <c r="K11139" s="1">
        <v>1252537</v>
      </c>
      <c r="L11139" s="1">
        <v>0</v>
      </c>
      <c r="M11139" s="1">
        <f t="array" ref="M11139">SUMPRODUCT(MAX(ISNUMBER(SEARCH('Class Rules'!$B$6:$B$85,$E11139))*ISNUMBER(SEARCH('Class Rules'!$C$6:$C$85,$F11139))*'Class Rules'!$A$6:$A$85))</f>
        <v>0</v>
      </c>
      <c r="N11139" s="1" t="str">
        <f t="array" ref="N11139">IF($M11139=0,'Class Rules'!$D$3,INDEX('Class Rules'!$D$6:$D$85,MATCH($M11139,'Class Rules'!$A$6:$A$85,0)))</f>
        <v>Passenger LDV</v>
      </c>
      <c r="O11139" s="1" t="str">
        <f t="array" ref="O11139">IF(SUMPRODUCT(MAX(ISNUMBER(SEARCH(Fuel_Rules!$A$6:$A$30,$E11139))*ISNUMBER(SEARCH(Fuel_Rules!$B$6:$B$30,$F11139))*(Fuel_Rules!$A$6:$A$30&lt;&gt;"")))&gt;0,"Plug-in hybrid",IF($G11139="Diesel","Diesel","Gasoline"))</f>
        <v>Gasoline</v>
      </c>
    </row>
    <row r="11140" spans="1:15" ht="15" customHeight="1" x14ac:dyDescent="0.25">
      <c r="A11140" s="1">
        <v>2022</v>
      </c>
      <c r="B11140" s="1" t="s">
        <v>13227</v>
      </c>
      <c r="C11140" s="1" t="s">
        <v>1799</v>
      </c>
      <c r="D11140" s="1" t="s">
        <v>13819</v>
      </c>
      <c r="E11140" s="1" t="s">
        <v>1725</v>
      </c>
      <c r="F11140" s="1" t="s">
        <v>11627</v>
      </c>
      <c r="G11140" s="1" t="s">
        <v>103</v>
      </c>
      <c r="H11140" s="1" t="s">
        <v>437</v>
      </c>
      <c r="I11140" s="1">
        <v>3</v>
      </c>
      <c r="J11140" s="1">
        <v>2023</v>
      </c>
      <c r="K11140" s="1">
        <v>613600</v>
      </c>
      <c r="L11140" s="1">
        <v>0</v>
      </c>
      <c r="M11140" s="1">
        <f t="array" ref="M11140">SUMPRODUCT(MAX(ISNUMBER(SEARCH('Class Rules'!$B$6:$B$85,$E11140))*ISNUMBER(SEARCH('Class Rules'!$C$6:$C$85,$F11140))*'Class Rules'!$A$6:$A$85))</f>
        <v>0</v>
      </c>
      <c r="N11140" s="1" t="str">
        <f t="array" ref="N11140">IF($M11140=0,'Class Rules'!$D$3,INDEX('Class Rules'!$D$6:$D$85,MATCH($M11140,'Class Rules'!$A$6:$A$85,0)))</f>
        <v>Passenger LDV</v>
      </c>
      <c r="O11140" s="1" t="str">
        <f t="array" ref="O11140">IF(SUMPRODUCT(MAX(ISNUMBER(SEARCH(Fuel_Rules!$A$6:$A$30,$E11140))*ISNUMBER(SEARCH(Fuel_Rules!$B$6:$B$30,$F11140))*(Fuel_Rules!$A$6:$A$30&lt;&gt;"")))&gt;0,"Plug-in hybrid",IF($G11140="Diesel","Diesel","Gasoline"))</f>
        <v>Gasoline</v>
      </c>
    </row>
    <row r="11141" spans="1:15" ht="15" customHeight="1" x14ac:dyDescent="0.25">
      <c r="A11141" s="1">
        <v>2022</v>
      </c>
      <c r="B11141" s="1" t="s">
        <v>13227</v>
      </c>
      <c r="C11141" s="1" t="s">
        <v>1802</v>
      </c>
      <c r="D11141" s="1" t="s">
        <v>13820</v>
      </c>
      <c r="E11141" s="1" t="s">
        <v>1725</v>
      </c>
      <c r="F11141" s="1" t="s">
        <v>11629</v>
      </c>
      <c r="G11141" s="1" t="s">
        <v>103</v>
      </c>
      <c r="H11141" s="1" t="s">
        <v>437</v>
      </c>
      <c r="I11141" s="1">
        <v>3</v>
      </c>
      <c r="J11141" s="1">
        <v>2023</v>
      </c>
      <c r="K11141" s="1">
        <v>685514</v>
      </c>
      <c r="L11141" s="1">
        <v>0</v>
      </c>
      <c r="M11141" s="1">
        <f t="array" ref="M11141">SUMPRODUCT(MAX(ISNUMBER(SEARCH('Class Rules'!$B$6:$B$85,$E11141))*ISNUMBER(SEARCH('Class Rules'!$C$6:$C$85,$F11141))*'Class Rules'!$A$6:$A$85))</f>
        <v>0</v>
      </c>
      <c r="N11141" s="1" t="str">
        <f t="array" ref="N11141">IF($M11141=0,'Class Rules'!$D$3,INDEX('Class Rules'!$D$6:$D$85,MATCH($M11141,'Class Rules'!$A$6:$A$85,0)))</f>
        <v>Passenger LDV</v>
      </c>
      <c r="O11141" s="1" t="str">
        <f t="array" ref="O11141">IF(SUMPRODUCT(MAX(ISNUMBER(SEARCH(Fuel_Rules!$A$6:$A$30,$E11141))*ISNUMBER(SEARCH(Fuel_Rules!$B$6:$B$30,$F11141))*(Fuel_Rules!$A$6:$A$30&lt;&gt;"")))&gt;0,"Plug-in hybrid",IF($G11141="Diesel","Diesel","Gasoline"))</f>
        <v>Gasoline</v>
      </c>
    </row>
    <row r="11142" spans="1:15" ht="15" customHeight="1" x14ac:dyDescent="0.25">
      <c r="A11142" s="1">
        <v>2022</v>
      </c>
      <c r="B11142" s="1" t="s">
        <v>13227</v>
      </c>
      <c r="C11142" s="1" t="s">
        <v>1802</v>
      </c>
      <c r="D11142" s="1" t="s">
        <v>13821</v>
      </c>
      <c r="E11142" s="1" t="s">
        <v>1725</v>
      </c>
      <c r="F11142" s="1" t="s">
        <v>11629</v>
      </c>
      <c r="G11142" s="1" t="s">
        <v>103</v>
      </c>
      <c r="H11142" s="1" t="s">
        <v>437</v>
      </c>
      <c r="I11142" s="1">
        <v>3</v>
      </c>
      <c r="J11142" s="1">
        <v>2023</v>
      </c>
      <c r="K11142" s="1">
        <v>656644</v>
      </c>
      <c r="L11142" s="1">
        <v>0</v>
      </c>
      <c r="M11142" s="1">
        <f t="array" ref="M11142">SUMPRODUCT(MAX(ISNUMBER(SEARCH('Class Rules'!$B$6:$B$85,$E11142))*ISNUMBER(SEARCH('Class Rules'!$C$6:$C$85,$F11142))*'Class Rules'!$A$6:$A$85))</f>
        <v>0</v>
      </c>
      <c r="N11142" s="1" t="str">
        <f t="array" ref="N11142">IF($M11142=0,'Class Rules'!$D$3,INDEX('Class Rules'!$D$6:$D$85,MATCH($M11142,'Class Rules'!$A$6:$A$85,0)))</f>
        <v>Passenger LDV</v>
      </c>
      <c r="O11142" s="1" t="str">
        <f t="array" ref="O11142">IF(SUMPRODUCT(MAX(ISNUMBER(SEARCH(Fuel_Rules!$A$6:$A$30,$E11142))*ISNUMBER(SEARCH(Fuel_Rules!$B$6:$B$30,$F11142))*(Fuel_Rules!$A$6:$A$30&lt;&gt;"")))&gt;0,"Plug-in hybrid",IF($G11142="Diesel","Diesel","Gasoline"))</f>
        <v>Gasoline</v>
      </c>
    </row>
    <row r="11143" spans="1:15" ht="15" customHeight="1" x14ac:dyDescent="0.25">
      <c r="A11143" s="1">
        <v>2022</v>
      </c>
      <c r="B11143" s="1" t="s">
        <v>13227</v>
      </c>
      <c r="C11143" s="1" t="s">
        <v>1805</v>
      </c>
      <c r="D11143" s="1" t="s">
        <v>13822</v>
      </c>
      <c r="E11143" s="1" t="s">
        <v>1725</v>
      </c>
      <c r="F11143" s="1" t="s">
        <v>10479</v>
      </c>
      <c r="G11143" s="1" t="s">
        <v>105</v>
      </c>
      <c r="H11143" s="1" t="s">
        <v>298</v>
      </c>
      <c r="I11143" s="1">
        <v>3</v>
      </c>
      <c r="J11143" s="1">
        <v>2023</v>
      </c>
      <c r="K11143" s="1">
        <v>690975</v>
      </c>
      <c r="L11143" s="1">
        <v>0</v>
      </c>
      <c r="M11143" s="1">
        <f t="array" ref="M11143">SUMPRODUCT(MAX(ISNUMBER(SEARCH('Class Rules'!$B$6:$B$85,$E11143))*ISNUMBER(SEARCH('Class Rules'!$C$6:$C$85,$F11143))*'Class Rules'!$A$6:$A$85))</f>
        <v>0</v>
      </c>
      <c r="N11143" s="1" t="str">
        <f t="array" ref="N11143">IF($M11143=0,'Class Rules'!$D$3,INDEX('Class Rules'!$D$6:$D$85,MATCH($M11143,'Class Rules'!$A$6:$A$85,0)))</f>
        <v>Passenger LDV</v>
      </c>
      <c r="O11143" s="1" t="str">
        <f t="array" ref="O11143">IF(SUMPRODUCT(MAX(ISNUMBER(SEARCH(Fuel_Rules!$A$6:$A$30,$E11143))*ISNUMBER(SEARCH(Fuel_Rules!$B$6:$B$30,$F11143))*(Fuel_Rules!$A$6:$A$30&lt;&gt;"")))&gt;0,"Plug-in hybrid",IF($G11143="Diesel","Diesel","Gasoline"))</f>
        <v>Diesel</v>
      </c>
    </row>
    <row r="11144" spans="1:15" ht="15" customHeight="1" x14ac:dyDescent="0.25">
      <c r="A11144" s="1">
        <v>2022</v>
      </c>
      <c r="B11144" s="1" t="s">
        <v>13227</v>
      </c>
      <c r="C11144" s="1" t="s">
        <v>1808</v>
      </c>
      <c r="D11144" s="1" t="s">
        <v>13823</v>
      </c>
      <c r="E11144" s="1" t="s">
        <v>1725</v>
      </c>
      <c r="F11144" s="1" t="s">
        <v>10481</v>
      </c>
      <c r="G11144" s="1" t="s">
        <v>105</v>
      </c>
      <c r="H11144" s="1" t="s">
        <v>298</v>
      </c>
      <c r="I11144" s="1">
        <v>3</v>
      </c>
      <c r="J11144" s="1">
        <v>2023</v>
      </c>
      <c r="K11144" s="1">
        <v>635975</v>
      </c>
      <c r="L11144" s="1">
        <v>0</v>
      </c>
      <c r="M11144" s="1">
        <f t="array" ref="M11144">SUMPRODUCT(MAX(ISNUMBER(SEARCH('Class Rules'!$B$6:$B$85,$E11144))*ISNUMBER(SEARCH('Class Rules'!$C$6:$C$85,$F11144))*'Class Rules'!$A$6:$A$85))</f>
        <v>0</v>
      </c>
      <c r="N11144" s="1" t="str">
        <f t="array" ref="N11144">IF($M11144=0,'Class Rules'!$D$3,INDEX('Class Rules'!$D$6:$D$85,MATCH($M11144,'Class Rules'!$A$6:$A$85,0)))</f>
        <v>Passenger LDV</v>
      </c>
      <c r="O11144" s="1" t="str">
        <f t="array" ref="O11144">IF(SUMPRODUCT(MAX(ISNUMBER(SEARCH(Fuel_Rules!$A$6:$A$30,$E11144))*ISNUMBER(SEARCH(Fuel_Rules!$B$6:$B$30,$F11144))*(Fuel_Rules!$A$6:$A$30&lt;&gt;"")))&gt;0,"Plug-in hybrid",IF($G11144="Diesel","Diesel","Gasoline"))</f>
        <v>Diesel</v>
      </c>
    </row>
    <row r="11145" spans="1:15" ht="15" customHeight="1" x14ac:dyDescent="0.25">
      <c r="A11145" s="1">
        <v>2022</v>
      </c>
      <c r="B11145" s="1" t="s">
        <v>13227</v>
      </c>
      <c r="C11145" s="1" t="s">
        <v>1811</v>
      </c>
      <c r="D11145" s="1" t="s">
        <v>13824</v>
      </c>
      <c r="E11145" s="1" t="s">
        <v>1725</v>
      </c>
      <c r="F11145" s="1" t="s">
        <v>1813</v>
      </c>
      <c r="G11145" s="1" t="s">
        <v>105</v>
      </c>
      <c r="H11145" s="1" t="s">
        <v>437</v>
      </c>
      <c r="I11145" s="1">
        <v>3</v>
      </c>
      <c r="J11145" s="1">
        <v>2023</v>
      </c>
      <c r="K11145" s="1">
        <v>638678</v>
      </c>
      <c r="L11145" s="1">
        <v>0</v>
      </c>
      <c r="M11145" s="1">
        <f t="array" ref="M11145">SUMPRODUCT(MAX(ISNUMBER(SEARCH('Class Rules'!$B$6:$B$85,$E11145))*ISNUMBER(SEARCH('Class Rules'!$C$6:$C$85,$F11145))*'Class Rules'!$A$6:$A$85))</f>
        <v>0</v>
      </c>
      <c r="N11145" s="1" t="str">
        <f t="array" ref="N11145">IF($M11145=0,'Class Rules'!$D$3,INDEX('Class Rules'!$D$6:$D$85,MATCH($M11145,'Class Rules'!$A$6:$A$85,0)))</f>
        <v>Passenger LDV</v>
      </c>
      <c r="O11145" s="1" t="str">
        <f t="array" ref="O11145">IF(SUMPRODUCT(MAX(ISNUMBER(SEARCH(Fuel_Rules!$A$6:$A$30,$E11145))*ISNUMBER(SEARCH(Fuel_Rules!$B$6:$B$30,$F11145))*(Fuel_Rules!$A$6:$A$30&lt;&gt;"")))&gt;0,"Plug-in hybrid",IF($G11145="Diesel","Diesel","Gasoline"))</f>
        <v>Diesel</v>
      </c>
    </row>
    <row r="11146" spans="1:15" ht="15" customHeight="1" x14ac:dyDescent="0.25">
      <c r="A11146" s="1">
        <v>2022</v>
      </c>
      <c r="B11146" s="1" t="s">
        <v>13227</v>
      </c>
      <c r="C11146" s="1" t="s">
        <v>1814</v>
      </c>
      <c r="D11146" s="1" t="s">
        <v>13825</v>
      </c>
      <c r="E11146" s="1" t="s">
        <v>1725</v>
      </c>
      <c r="F11146" s="1" t="s">
        <v>1816</v>
      </c>
      <c r="G11146" s="1" t="s">
        <v>105</v>
      </c>
      <c r="H11146" s="1" t="s">
        <v>437</v>
      </c>
      <c r="I11146" s="1">
        <v>3</v>
      </c>
      <c r="J11146" s="1">
        <v>2023</v>
      </c>
      <c r="K11146" s="1">
        <v>782710</v>
      </c>
      <c r="L11146" s="1">
        <v>0</v>
      </c>
      <c r="M11146" s="1">
        <f t="array" ref="M11146">SUMPRODUCT(MAX(ISNUMBER(SEARCH('Class Rules'!$B$6:$B$85,$E11146))*ISNUMBER(SEARCH('Class Rules'!$C$6:$C$85,$F11146))*'Class Rules'!$A$6:$A$85))</f>
        <v>0</v>
      </c>
      <c r="N11146" s="1" t="str">
        <f t="array" ref="N11146">IF($M11146=0,'Class Rules'!$D$3,INDEX('Class Rules'!$D$6:$D$85,MATCH($M11146,'Class Rules'!$A$6:$A$85,0)))</f>
        <v>Passenger LDV</v>
      </c>
      <c r="O11146" s="1" t="str">
        <f t="array" ref="O11146">IF(SUMPRODUCT(MAX(ISNUMBER(SEARCH(Fuel_Rules!$A$6:$A$30,$E11146))*ISNUMBER(SEARCH(Fuel_Rules!$B$6:$B$30,$F11146))*(Fuel_Rules!$A$6:$A$30&lt;&gt;"")))&gt;0,"Plug-in hybrid",IF($G11146="Diesel","Diesel","Gasoline"))</f>
        <v>Diesel</v>
      </c>
    </row>
    <row r="11147" spans="1:15" ht="15" customHeight="1" x14ac:dyDescent="0.25">
      <c r="A11147" s="1">
        <v>2022</v>
      </c>
      <c r="B11147" s="1" t="s">
        <v>13227</v>
      </c>
      <c r="C11147" s="1" t="s">
        <v>1817</v>
      </c>
      <c r="D11147" s="1" t="s">
        <v>13826</v>
      </c>
      <c r="E11147" s="1" t="s">
        <v>1725</v>
      </c>
      <c r="F11147" s="1" t="s">
        <v>10485</v>
      </c>
      <c r="G11147" s="1" t="s">
        <v>105</v>
      </c>
      <c r="H11147" s="1" t="s">
        <v>298</v>
      </c>
      <c r="I11147" s="1">
        <v>3</v>
      </c>
      <c r="J11147" s="1">
        <v>2023</v>
      </c>
      <c r="K11147" s="1">
        <v>733600</v>
      </c>
      <c r="L11147" s="1">
        <v>0</v>
      </c>
      <c r="M11147" s="1">
        <f t="array" ref="M11147">SUMPRODUCT(MAX(ISNUMBER(SEARCH('Class Rules'!$B$6:$B$85,$E11147))*ISNUMBER(SEARCH('Class Rules'!$C$6:$C$85,$F11147))*'Class Rules'!$A$6:$A$85))</f>
        <v>0</v>
      </c>
      <c r="N11147" s="1" t="str">
        <f t="array" ref="N11147">IF($M11147=0,'Class Rules'!$D$3,INDEX('Class Rules'!$D$6:$D$85,MATCH($M11147,'Class Rules'!$A$6:$A$85,0)))</f>
        <v>Passenger LDV</v>
      </c>
      <c r="O11147" s="1" t="str">
        <f t="array" ref="O11147">IF(SUMPRODUCT(MAX(ISNUMBER(SEARCH(Fuel_Rules!$A$6:$A$30,$E11147))*ISNUMBER(SEARCH(Fuel_Rules!$B$6:$B$30,$F11147))*(Fuel_Rules!$A$6:$A$30&lt;&gt;"")))&gt;0,"Plug-in hybrid",IF($G11147="Diesel","Diesel","Gasoline"))</f>
        <v>Diesel</v>
      </c>
    </row>
    <row r="11148" spans="1:15" ht="15" customHeight="1" x14ac:dyDescent="0.25">
      <c r="A11148" s="1">
        <v>2022</v>
      </c>
      <c r="B11148" s="1" t="s">
        <v>13227</v>
      </c>
      <c r="C11148" s="1" t="s">
        <v>1823</v>
      </c>
      <c r="D11148" s="1" t="s">
        <v>13827</v>
      </c>
      <c r="E11148" s="1" t="s">
        <v>1725</v>
      </c>
      <c r="F11148" s="1" t="s">
        <v>1825</v>
      </c>
      <c r="G11148" s="1" t="s">
        <v>103</v>
      </c>
      <c r="H11148" s="1" t="s">
        <v>437</v>
      </c>
      <c r="I11148" s="1">
        <v>5</v>
      </c>
      <c r="J11148" s="1">
        <v>2023</v>
      </c>
      <c r="K11148" s="1">
        <v>1049925</v>
      </c>
      <c r="L11148" s="1">
        <v>0</v>
      </c>
      <c r="M11148" s="1">
        <f t="array" ref="M11148">SUMPRODUCT(MAX(ISNUMBER(SEARCH('Class Rules'!$B$6:$B$85,$E11148))*ISNUMBER(SEARCH('Class Rules'!$C$6:$C$85,$F11148))*'Class Rules'!$A$6:$A$85))</f>
        <v>0</v>
      </c>
      <c r="N11148" s="1" t="str">
        <f t="array" ref="N11148">IF($M11148=0,'Class Rules'!$D$3,INDEX('Class Rules'!$D$6:$D$85,MATCH($M11148,'Class Rules'!$A$6:$A$85,0)))</f>
        <v>Passenger LDV</v>
      </c>
      <c r="O11148" s="1" t="str">
        <f t="array" ref="O11148">IF(SUMPRODUCT(MAX(ISNUMBER(SEARCH(Fuel_Rules!$A$6:$A$30,$E11148))*ISNUMBER(SEARCH(Fuel_Rules!$B$6:$B$30,$F11148))*(Fuel_Rules!$A$6:$A$30&lt;&gt;"")))&gt;0,"Plug-in hybrid",IF($G11148="Diesel","Diesel","Gasoline"))</f>
        <v>Gasoline</v>
      </c>
    </row>
    <row r="11149" spans="1:15" ht="15" customHeight="1" x14ac:dyDescent="0.25">
      <c r="A11149" s="1">
        <v>2022</v>
      </c>
      <c r="B11149" s="1" t="s">
        <v>13227</v>
      </c>
      <c r="C11149" s="1" t="s">
        <v>1826</v>
      </c>
      <c r="D11149" s="1" t="s">
        <v>13828</v>
      </c>
      <c r="E11149" s="1" t="s">
        <v>1725</v>
      </c>
      <c r="F11149" s="1" t="s">
        <v>1828</v>
      </c>
      <c r="G11149" s="1" t="s">
        <v>103</v>
      </c>
      <c r="H11149" s="1" t="s">
        <v>437</v>
      </c>
      <c r="I11149" s="1">
        <v>2</v>
      </c>
      <c r="J11149" s="1">
        <v>2023</v>
      </c>
      <c r="K11149" s="1">
        <v>561327</v>
      </c>
      <c r="L11149" s="1">
        <v>0</v>
      </c>
      <c r="M11149" s="1">
        <f t="array" ref="M11149">SUMPRODUCT(MAX(ISNUMBER(SEARCH('Class Rules'!$B$6:$B$85,$E11149))*ISNUMBER(SEARCH('Class Rules'!$C$6:$C$85,$F11149))*'Class Rules'!$A$6:$A$85))</f>
        <v>0</v>
      </c>
      <c r="N11149" s="1" t="str">
        <f t="array" ref="N11149">IF($M11149=0,'Class Rules'!$D$3,INDEX('Class Rules'!$D$6:$D$85,MATCH($M11149,'Class Rules'!$A$6:$A$85,0)))</f>
        <v>Passenger LDV</v>
      </c>
      <c r="O11149" s="1" t="str">
        <f t="array" ref="O11149">IF(SUMPRODUCT(MAX(ISNUMBER(SEARCH(Fuel_Rules!$A$6:$A$30,$E11149))*ISNUMBER(SEARCH(Fuel_Rules!$B$6:$B$30,$F11149))*(Fuel_Rules!$A$6:$A$30&lt;&gt;"")))&gt;0,"Plug-in hybrid",IF($G11149="Diesel","Diesel","Gasoline"))</f>
        <v>Gasoline</v>
      </c>
    </row>
    <row r="11150" spans="1:15" ht="15" customHeight="1" x14ac:dyDescent="0.25">
      <c r="A11150" s="1">
        <v>2022</v>
      </c>
      <c r="B11150" s="1" t="s">
        <v>13227</v>
      </c>
      <c r="C11150" s="1" t="s">
        <v>9366</v>
      </c>
      <c r="D11150" s="1" t="s">
        <v>13829</v>
      </c>
      <c r="E11150" s="1" t="s">
        <v>1725</v>
      </c>
      <c r="F11150" s="1" t="s">
        <v>10490</v>
      </c>
      <c r="G11150" s="1" t="s">
        <v>105</v>
      </c>
      <c r="H11150" s="1" t="s">
        <v>298</v>
      </c>
      <c r="I11150" s="1">
        <v>3</v>
      </c>
      <c r="J11150" s="1">
        <v>2023</v>
      </c>
      <c r="K11150" s="1">
        <v>755385</v>
      </c>
      <c r="L11150" s="1">
        <v>0</v>
      </c>
      <c r="M11150" s="1">
        <f t="array" ref="M11150">SUMPRODUCT(MAX(ISNUMBER(SEARCH('Class Rules'!$B$6:$B$85,$E11150))*ISNUMBER(SEARCH('Class Rules'!$C$6:$C$85,$F11150))*'Class Rules'!$A$6:$A$85))</f>
        <v>0</v>
      </c>
      <c r="N11150" s="1" t="str">
        <f t="array" ref="N11150">IF($M11150=0,'Class Rules'!$D$3,INDEX('Class Rules'!$D$6:$D$85,MATCH($M11150,'Class Rules'!$A$6:$A$85,0)))</f>
        <v>Passenger LDV</v>
      </c>
      <c r="O11150" s="1" t="str">
        <f t="array" ref="O11150">IF(SUMPRODUCT(MAX(ISNUMBER(SEARCH(Fuel_Rules!$A$6:$A$30,$E11150))*ISNUMBER(SEARCH(Fuel_Rules!$B$6:$B$30,$F11150))*(Fuel_Rules!$A$6:$A$30&lt;&gt;"")))&gt;0,"Plug-in hybrid",IF($G11150="Diesel","Diesel","Gasoline"))</f>
        <v>Diesel</v>
      </c>
    </row>
    <row r="11151" spans="1:15" ht="15" customHeight="1" x14ac:dyDescent="0.25">
      <c r="A11151" s="1">
        <v>2022</v>
      </c>
      <c r="B11151" s="1" t="s">
        <v>13227</v>
      </c>
      <c r="C11151" s="1" t="s">
        <v>9366</v>
      </c>
      <c r="D11151" s="1" t="s">
        <v>13830</v>
      </c>
      <c r="E11151" s="1" t="s">
        <v>1725</v>
      </c>
      <c r="F11151" s="1" t="s">
        <v>10490</v>
      </c>
      <c r="G11151" s="1" t="s">
        <v>105</v>
      </c>
      <c r="H11151" s="1" t="s">
        <v>298</v>
      </c>
      <c r="I11151" s="1">
        <v>3</v>
      </c>
      <c r="J11151" s="1">
        <v>2023</v>
      </c>
      <c r="K11151" s="1">
        <v>712294</v>
      </c>
      <c r="L11151" s="1">
        <v>0</v>
      </c>
      <c r="M11151" s="1">
        <f t="array" ref="M11151">SUMPRODUCT(MAX(ISNUMBER(SEARCH('Class Rules'!$B$6:$B$85,$E11151))*ISNUMBER(SEARCH('Class Rules'!$C$6:$C$85,$F11151))*'Class Rules'!$A$6:$A$85))</f>
        <v>0</v>
      </c>
      <c r="N11151" s="1" t="str">
        <f t="array" ref="N11151">IF($M11151=0,'Class Rules'!$D$3,INDEX('Class Rules'!$D$6:$D$85,MATCH($M11151,'Class Rules'!$A$6:$A$85,0)))</f>
        <v>Passenger LDV</v>
      </c>
      <c r="O11151" s="1" t="str">
        <f t="array" ref="O11151">IF(SUMPRODUCT(MAX(ISNUMBER(SEARCH(Fuel_Rules!$A$6:$A$30,$E11151))*ISNUMBER(SEARCH(Fuel_Rules!$B$6:$B$30,$F11151))*(Fuel_Rules!$A$6:$A$30&lt;&gt;"")))&gt;0,"Plug-in hybrid",IF($G11151="Diesel","Diesel","Gasoline"))</f>
        <v>Diesel</v>
      </c>
    </row>
    <row r="11152" spans="1:15" ht="15" customHeight="1" x14ac:dyDescent="0.25">
      <c r="A11152" s="1">
        <v>2022</v>
      </c>
      <c r="B11152" s="1" t="s">
        <v>13227</v>
      </c>
      <c r="C11152" s="1" t="s">
        <v>1842</v>
      </c>
      <c r="D11152" s="1" t="s">
        <v>13831</v>
      </c>
      <c r="E11152" s="1" t="s">
        <v>1831</v>
      </c>
      <c r="F11152" s="1" t="s">
        <v>10501</v>
      </c>
      <c r="G11152" s="1" t="s">
        <v>103</v>
      </c>
      <c r="H11152" s="1" t="s">
        <v>437</v>
      </c>
      <c r="I11152" s="1">
        <v>2.5</v>
      </c>
      <c r="J11152" s="1">
        <v>2023</v>
      </c>
      <c r="K11152" s="1">
        <v>356593</v>
      </c>
      <c r="L11152" s="1">
        <v>0</v>
      </c>
      <c r="M11152" s="1">
        <f t="array" ref="M11152">SUMPRODUCT(MAX(ISNUMBER(SEARCH('Class Rules'!$B$6:$B$85,$E11152))*ISNUMBER(SEARCH('Class Rules'!$C$6:$C$85,$F11152))*'Class Rules'!$A$6:$A$85))</f>
        <v>0</v>
      </c>
      <c r="N11152" s="1" t="str">
        <f t="array" ref="N11152">IF($M11152=0,'Class Rules'!$D$3,INDEX('Class Rules'!$D$6:$D$85,MATCH($M11152,'Class Rules'!$A$6:$A$85,0)))</f>
        <v>Passenger LDV</v>
      </c>
      <c r="O11152" s="1" t="str">
        <f t="array" ref="O11152">IF(SUMPRODUCT(MAX(ISNUMBER(SEARCH(Fuel_Rules!$A$6:$A$30,$E11152))*ISNUMBER(SEARCH(Fuel_Rules!$B$6:$B$30,$F11152))*(Fuel_Rules!$A$6:$A$30&lt;&gt;"")))&gt;0,"Plug-in hybrid",IF($G11152="Diesel","Diesel","Gasoline"))</f>
        <v>Gasoline</v>
      </c>
    </row>
    <row r="11153" spans="1:15" ht="15" customHeight="1" x14ac:dyDescent="0.25">
      <c r="A11153" s="1">
        <v>2022</v>
      </c>
      <c r="B11153" s="1" t="s">
        <v>13227</v>
      </c>
      <c r="C11153" s="1" t="s">
        <v>1845</v>
      </c>
      <c r="D11153" s="1" t="s">
        <v>13832</v>
      </c>
      <c r="E11153" s="1" t="s">
        <v>1831</v>
      </c>
      <c r="F11153" s="1" t="s">
        <v>10503</v>
      </c>
      <c r="G11153" s="1" t="s">
        <v>103</v>
      </c>
      <c r="H11153" s="1" t="s">
        <v>437</v>
      </c>
      <c r="I11153" s="1">
        <v>2</v>
      </c>
      <c r="J11153" s="1">
        <v>2023</v>
      </c>
      <c r="K11153" s="1">
        <v>312823</v>
      </c>
      <c r="L11153" s="1">
        <v>0</v>
      </c>
      <c r="M11153" s="1">
        <f t="array" ref="M11153">SUMPRODUCT(MAX(ISNUMBER(SEARCH('Class Rules'!$B$6:$B$85,$E11153))*ISNUMBER(SEARCH('Class Rules'!$C$6:$C$85,$F11153))*'Class Rules'!$A$6:$A$85))</f>
        <v>0</v>
      </c>
      <c r="N11153" s="1" t="str">
        <f t="array" ref="N11153">IF($M11153=0,'Class Rules'!$D$3,INDEX('Class Rules'!$D$6:$D$85,MATCH($M11153,'Class Rules'!$A$6:$A$85,0)))</f>
        <v>Passenger LDV</v>
      </c>
      <c r="O11153" s="1" t="str">
        <f t="array" ref="O11153">IF(SUMPRODUCT(MAX(ISNUMBER(SEARCH(Fuel_Rules!$A$6:$A$30,$E11153))*ISNUMBER(SEARCH(Fuel_Rules!$B$6:$B$30,$F11153))*(Fuel_Rules!$A$6:$A$30&lt;&gt;"")))&gt;0,"Plug-in hybrid",IF($G11153="Diesel","Diesel","Gasoline"))</f>
        <v>Gasoline</v>
      </c>
    </row>
    <row r="11154" spans="1:15" ht="15" customHeight="1" x14ac:dyDescent="0.25">
      <c r="A11154" s="1">
        <v>2022</v>
      </c>
      <c r="B11154" s="1" t="s">
        <v>13227</v>
      </c>
      <c r="C11154" s="1" t="s">
        <v>1845</v>
      </c>
      <c r="D11154" s="1" t="s">
        <v>13833</v>
      </c>
      <c r="E11154" s="1" t="s">
        <v>1831</v>
      </c>
      <c r="F11154" s="1" t="s">
        <v>10503</v>
      </c>
      <c r="G11154" s="1" t="s">
        <v>103</v>
      </c>
      <c r="H11154" s="1" t="s">
        <v>437</v>
      </c>
      <c r="I11154" s="1">
        <v>2</v>
      </c>
      <c r="J11154" s="1">
        <v>2023</v>
      </c>
      <c r="K11154" s="1">
        <v>291863</v>
      </c>
      <c r="L11154" s="1">
        <v>0</v>
      </c>
      <c r="M11154" s="1">
        <f t="array" ref="M11154">SUMPRODUCT(MAX(ISNUMBER(SEARCH('Class Rules'!$B$6:$B$85,$E11154))*ISNUMBER(SEARCH('Class Rules'!$C$6:$C$85,$F11154))*'Class Rules'!$A$6:$A$85))</f>
        <v>0</v>
      </c>
      <c r="N11154" s="1" t="str">
        <f t="array" ref="N11154">IF($M11154=0,'Class Rules'!$D$3,INDEX('Class Rules'!$D$6:$D$85,MATCH($M11154,'Class Rules'!$A$6:$A$85,0)))</f>
        <v>Passenger LDV</v>
      </c>
      <c r="O11154" s="1" t="str">
        <f t="array" ref="O11154">IF(SUMPRODUCT(MAX(ISNUMBER(SEARCH(Fuel_Rules!$A$6:$A$30,$E11154))*ISNUMBER(SEARCH(Fuel_Rules!$B$6:$B$30,$F11154))*(Fuel_Rules!$A$6:$A$30&lt;&gt;"")))&gt;0,"Plug-in hybrid",IF($G11154="Diesel","Diesel","Gasoline"))</f>
        <v>Gasoline</v>
      </c>
    </row>
    <row r="11155" spans="1:15" ht="15" customHeight="1" x14ac:dyDescent="0.25">
      <c r="A11155" s="1">
        <v>2022</v>
      </c>
      <c r="B11155" s="1" t="s">
        <v>13227</v>
      </c>
      <c r="C11155" s="1" t="s">
        <v>1848</v>
      </c>
      <c r="D11155" s="1" t="s">
        <v>13834</v>
      </c>
      <c r="E11155" s="1" t="s">
        <v>1831</v>
      </c>
      <c r="F11155" s="1" t="s">
        <v>10505</v>
      </c>
      <c r="G11155" s="1" t="s">
        <v>103</v>
      </c>
      <c r="H11155" s="1" t="s">
        <v>437</v>
      </c>
      <c r="I11155" s="1">
        <v>2</v>
      </c>
      <c r="J11155" s="1">
        <v>2023</v>
      </c>
      <c r="K11155" s="1">
        <v>272823</v>
      </c>
      <c r="L11155" s="1">
        <v>0</v>
      </c>
      <c r="M11155" s="1">
        <f t="array" ref="M11155">SUMPRODUCT(MAX(ISNUMBER(SEARCH('Class Rules'!$B$6:$B$85,$E11155))*ISNUMBER(SEARCH('Class Rules'!$C$6:$C$85,$F11155))*'Class Rules'!$A$6:$A$85))</f>
        <v>0</v>
      </c>
      <c r="N11155" s="1" t="str">
        <f t="array" ref="N11155">IF($M11155=0,'Class Rules'!$D$3,INDEX('Class Rules'!$D$6:$D$85,MATCH($M11155,'Class Rules'!$A$6:$A$85,0)))</f>
        <v>Passenger LDV</v>
      </c>
      <c r="O11155" s="1" t="str">
        <f t="array" ref="O11155">IF(SUMPRODUCT(MAX(ISNUMBER(SEARCH(Fuel_Rules!$A$6:$A$30,$E11155))*ISNUMBER(SEARCH(Fuel_Rules!$B$6:$B$30,$F11155))*(Fuel_Rules!$A$6:$A$30&lt;&gt;"")))&gt;0,"Plug-in hybrid",IF($G11155="Diesel","Diesel","Gasoline"))</f>
        <v>Gasoline</v>
      </c>
    </row>
    <row r="11156" spans="1:15" ht="15" customHeight="1" x14ac:dyDescent="0.25">
      <c r="A11156" s="1">
        <v>2022</v>
      </c>
      <c r="B11156" s="1" t="s">
        <v>13227</v>
      </c>
      <c r="C11156" s="1" t="s">
        <v>1848</v>
      </c>
      <c r="D11156" s="1" t="s">
        <v>13835</v>
      </c>
      <c r="E11156" s="1" t="s">
        <v>1831</v>
      </c>
      <c r="F11156" s="1" t="s">
        <v>10505</v>
      </c>
      <c r="G11156" s="1" t="s">
        <v>103</v>
      </c>
      <c r="H11156" s="1" t="s">
        <v>437</v>
      </c>
      <c r="I11156" s="1">
        <v>2</v>
      </c>
      <c r="J11156" s="1">
        <v>2023</v>
      </c>
      <c r="K11156" s="1">
        <v>261910</v>
      </c>
      <c r="L11156" s="1">
        <v>0</v>
      </c>
      <c r="M11156" s="1">
        <f t="array" ref="M11156">SUMPRODUCT(MAX(ISNUMBER(SEARCH('Class Rules'!$B$6:$B$85,$E11156))*ISNUMBER(SEARCH('Class Rules'!$C$6:$C$85,$F11156))*'Class Rules'!$A$6:$A$85))</f>
        <v>0</v>
      </c>
      <c r="N11156" s="1" t="str">
        <f t="array" ref="N11156">IF($M11156=0,'Class Rules'!$D$3,INDEX('Class Rules'!$D$6:$D$85,MATCH($M11156,'Class Rules'!$A$6:$A$85,0)))</f>
        <v>Passenger LDV</v>
      </c>
      <c r="O11156" s="1" t="str">
        <f t="array" ref="O11156">IF(SUMPRODUCT(MAX(ISNUMBER(SEARCH(Fuel_Rules!$A$6:$A$30,$E11156))*ISNUMBER(SEARCH(Fuel_Rules!$B$6:$B$30,$F11156))*(Fuel_Rules!$A$6:$A$30&lt;&gt;"")))&gt;0,"Plug-in hybrid",IF($G11156="Diesel","Diesel","Gasoline"))</f>
        <v>Gasoline</v>
      </c>
    </row>
    <row r="11157" spans="1:15" ht="15" customHeight="1" x14ac:dyDescent="0.25">
      <c r="A11157" s="1">
        <v>2022</v>
      </c>
      <c r="B11157" s="1" t="s">
        <v>13227</v>
      </c>
      <c r="C11157" s="1" t="s">
        <v>1851</v>
      </c>
      <c r="D11157" s="1" t="s">
        <v>13836</v>
      </c>
      <c r="E11157" s="1" t="s">
        <v>1831</v>
      </c>
      <c r="F11157" s="1" t="s">
        <v>10507</v>
      </c>
      <c r="G11157" s="1" t="s">
        <v>103</v>
      </c>
      <c r="H11157" s="1" t="s">
        <v>437</v>
      </c>
      <c r="I11157" s="1">
        <v>3.5</v>
      </c>
      <c r="J11157" s="1">
        <v>2023</v>
      </c>
      <c r="K11157" s="1">
        <v>513929</v>
      </c>
      <c r="L11157" s="1">
        <v>0</v>
      </c>
      <c r="M11157" s="1">
        <f t="array" ref="M11157">SUMPRODUCT(MAX(ISNUMBER(SEARCH('Class Rules'!$B$6:$B$85,$E11157))*ISNUMBER(SEARCH('Class Rules'!$C$6:$C$85,$F11157))*'Class Rules'!$A$6:$A$85))</f>
        <v>0</v>
      </c>
      <c r="N11157" s="1" t="str">
        <f t="array" ref="N11157">IF($M11157=0,'Class Rules'!$D$3,INDEX('Class Rules'!$D$6:$D$85,MATCH($M11157,'Class Rules'!$A$6:$A$85,0)))</f>
        <v>Passenger LDV</v>
      </c>
      <c r="O11157" s="1" t="str">
        <f t="array" ref="O11157">IF(SUMPRODUCT(MAX(ISNUMBER(SEARCH(Fuel_Rules!$A$6:$A$30,$E11157))*ISNUMBER(SEARCH(Fuel_Rules!$B$6:$B$30,$F11157))*(Fuel_Rules!$A$6:$A$30&lt;&gt;"")))&gt;0,"Plug-in hybrid",IF($G11157="Diesel","Diesel","Gasoline"))</f>
        <v>Gasoline</v>
      </c>
    </row>
    <row r="11158" spans="1:15" ht="15" customHeight="1" x14ac:dyDescent="0.25">
      <c r="A11158" s="1">
        <v>2022</v>
      </c>
      <c r="B11158" s="1" t="s">
        <v>13227</v>
      </c>
      <c r="C11158" s="1" t="s">
        <v>1854</v>
      </c>
      <c r="D11158" s="1" t="s">
        <v>13837</v>
      </c>
      <c r="E11158" s="1" t="s">
        <v>1831</v>
      </c>
      <c r="F11158" s="1" t="s">
        <v>10509</v>
      </c>
      <c r="G11158" s="1" t="s">
        <v>103</v>
      </c>
      <c r="H11158" s="1" t="s">
        <v>437</v>
      </c>
      <c r="I11158" s="1">
        <v>3.5</v>
      </c>
      <c r="J11158" s="1">
        <v>2023</v>
      </c>
      <c r="K11158" s="1">
        <v>522175</v>
      </c>
      <c r="L11158" s="1">
        <v>0</v>
      </c>
      <c r="M11158" s="1">
        <f t="array" ref="M11158">SUMPRODUCT(MAX(ISNUMBER(SEARCH('Class Rules'!$B$6:$B$85,$E11158))*ISNUMBER(SEARCH('Class Rules'!$C$6:$C$85,$F11158))*'Class Rules'!$A$6:$A$85))</f>
        <v>0</v>
      </c>
      <c r="N11158" s="1" t="str">
        <f t="array" ref="N11158">IF($M11158=0,'Class Rules'!$D$3,INDEX('Class Rules'!$D$6:$D$85,MATCH($M11158,'Class Rules'!$A$6:$A$85,0)))</f>
        <v>Passenger LDV</v>
      </c>
      <c r="O11158" s="1" t="str">
        <f t="array" ref="O11158">IF(SUMPRODUCT(MAX(ISNUMBER(SEARCH(Fuel_Rules!$A$6:$A$30,$E11158))*ISNUMBER(SEARCH(Fuel_Rules!$B$6:$B$30,$F11158))*(Fuel_Rules!$A$6:$A$30&lt;&gt;"")))&gt;0,"Plug-in hybrid",IF($G11158="Diesel","Diesel","Gasoline"))</f>
        <v>Gasoline</v>
      </c>
    </row>
    <row r="11159" spans="1:15" ht="15" customHeight="1" x14ac:dyDescent="0.25">
      <c r="A11159" s="1">
        <v>2022</v>
      </c>
      <c r="B11159" s="1" t="s">
        <v>13227</v>
      </c>
      <c r="C11159" s="1" t="s">
        <v>5627</v>
      </c>
      <c r="D11159" s="1" t="s">
        <v>13838</v>
      </c>
      <c r="E11159" s="1" t="s">
        <v>1831</v>
      </c>
      <c r="F11159" s="1" t="s">
        <v>10511</v>
      </c>
      <c r="G11159" s="1" t="s">
        <v>103</v>
      </c>
      <c r="H11159" s="1" t="s">
        <v>437</v>
      </c>
      <c r="I11159" s="1">
        <v>2.5</v>
      </c>
      <c r="J11159" s="1">
        <v>2023</v>
      </c>
      <c r="K11159" s="1">
        <v>393133</v>
      </c>
      <c r="L11159" s="1">
        <v>0</v>
      </c>
      <c r="M11159" s="1">
        <f t="array" ref="M11159">SUMPRODUCT(MAX(ISNUMBER(SEARCH('Class Rules'!$B$6:$B$85,$E11159))*ISNUMBER(SEARCH('Class Rules'!$C$6:$C$85,$F11159))*'Class Rules'!$A$6:$A$85))</f>
        <v>0</v>
      </c>
      <c r="N11159" s="1" t="str">
        <f t="array" ref="N11159">IF($M11159=0,'Class Rules'!$D$3,INDEX('Class Rules'!$D$6:$D$85,MATCH($M11159,'Class Rules'!$A$6:$A$85,0)))</f>
        <v>Passenger LDV</v>
      </c>
      <c r="O11159" s="1" t="str">
        <f t="array" ref="O11159">IF(SUMPRODUCT(MAX(ISNUMBER(SEARCH(Fuel_Rules!$A$6:$A$30,$E11159))*ISNUMBER(SEARCH(Fuel_Rules!$B$6:$B$30,$F11159))*(Fuel_Rules!$A$6:$A$30&lt;&gt;"")))&gt;0,"Plug-in hybrid",IF($G11159="Diesel","Diesel","Gasoline"))</f>
        <v>Gasoline</v>
      </c>
    </row>
    <row r="11160" spans="1:15" ht="15" customHeight="1" x14ac:dyDescent="0.25">
      <c r="A11160" s="1">
        <v>2022</v>
      </c>
      <c r="B11160" s="1" t="s">
        <v>13227</v>
      </c>
      <c r="C11160" s="1" t="s">
        <v>5630</v>
      </c>
      <c r="D11160" s="1" t="s">
        <v>13839</v>
      </c>
      <c r="E11160" s="1" t="s">
        <v>1831</v>
      </c>
      <c r="F11160" s="1" t="s">
        <v>10513</v>
      </c>
      <c r="G11160" s="1" t="s">
        <v>103</v>
      </c>
      <c r="H11160" s="1" t="s">
        <v>437</v>
      </c>
      <c r="I11160" s="1">
        <v>2.5</v>
      </c>
      <c r="J11160" s="1">
        <v>2023</v>
      </c>
      <c r="K11160" s="1">
        <v>357133</v>
      </c>
      <c r="L11160" s="1">
        <v>0</v>
      </c>
      <c r="M11160" s="1">
        <f t="array" ref="M11160">SUMPRODUCT(MAX(ISNUMBER(SEARCH('Class Rules'!$B$6:$B$85,$E11160))*ISNUMBER(SEARCH('Class Rules'!$C$6:$C$85,$F11160))*'Class Rules'!$A$6:$A$85))</f>
        <v>0</v>
      </c>
      <c r="N11160" s="1" t="str">
        <f t="array" ref="N11160">IF($M11160=0,'Class Rules'!$D$3,INDEX('Class Rules'!$D$6:$D$85,MATCH($M11160,'Class Rules'!$A$6:$A$85,0)))</f>
        <v>Passenger LDV</v>
      </c>
      <c r="O11160" s="1" t="str">
        <f t="array" ref="O11160">IF(SUMPRODUCT(MAX(ISNUMBER(SEARCH(Fuel_Rules!$A$6:$A$30,$E11160))*ISNUMBER(SEARCH(Fuel_Rules!$B$6:$B$30,$F11160))*(Fuel_Rules!$A$6:$A$30&lt;&gt;"")))&gt;0,"Plug-in hybrid",IF($G11160="Diesel","Diesel","Gasoline"))</f>
        <v>Gasoline</v>
      </c>
    </row>
    <row r="11161" spans="1:15" ht="15" customHeight="1" x14ac:dyDescent="0.25">
      <c r="A11161" s="1">
        <v>2022</v>
      </c>
      <c r="B11161" s="1" t="s">
        <v>13227</v>
      </c>
      <c r="C11161" s="1" t="s">
        <v>5633</v>
      </c>
      <c r="D11161" s="1" t="s">
        <v>13840</v>
      </c>
      <c r="E11161" s="1" t="s">
        <v>1831</v>
      </c>
      <c r="F11161" s="1" t="s">
        <v>10515</v>
      </c>
      <c r="G11161" s="1" t="s">
        <v>103</v>
      </c>
      <c r="H11161" s="1" t="s">
        <v>437</v>
      </c>
      <c r="I11161" s="1">
        <v>2.5</v>
      </c>
      <c r="J11161" s="1">
        <v>2023</v>
      </c>
      <c r="K11161" s="1">
        <v>426466</v>
      </c>
      <c r="L11161" s="1">
        <v>0</v>
      </c>
      <c r="M11161" s="1">
        <f t="array" ref="M11161">SUMPRODUCT(MAX(ISNUMBER(SEARCH('Class Rules'!$B$6:$B$85,$E11161))*ISNUMBER(SEARCH('Class Rules'!$C$6:$C$85,$F11161))*'Class Rules'!$A$6:$A$85))</f>
        <v>0</v>
      </c>
      <c r="N11161" s="1" t="str">
        <f t="array" ref="N11161">IF($M11161=0,'Class Rules'!$D$3,INDEX('Class Rules'!$D$6:$D$85,MATCH($M11161,'Class Rules'!$A$6:$A$85,0)))</f>
        <v>Passenger LDV</v>
      </c>
      <c r="O11161" s="1" t="str">
        <f t="array" ref="O11161">IF(SUMPRODUCT(MAX(ISNUMBER(SEARCH(Fuel_Rules!$A$6:$A$30,$E11161))*ISNUMBER(SEARCH(Fuel_Rules!$B$6:$B$30,$F11161))*(Fuel_Rules!$A$6:$A$30&lt;&gt;"")))&gt;0,"Plug-in hybrid",IF($G11161="Diesel","Diesel","Gasoline"))</f>
        <v>Gasoline</v>
      </c>
    </row>
    <row r="11162" spans="1:15" ht="15" customHeight="1" x14ac:dyDescent="0.25">
      <c r="A11162" s="1">
        <v>2022</v>
      </c>
      <c r="B11162" s="1" t="s">
        <v>13227</v>
      </c>
      <c r="C11162" s="1" t="s">
        <v>1857</v>
      </c>
      <c r="D11162" s="1" t="s">
        <v>13841</v>
      </c>
      <c r="E11162" s="1" t="s">
        <v>1859</v>
      </c>
      <c r="F11162" s="1" t="s">
        <v>1860</v>
      </c>
      <c r="G11162" s="1" t="s">
        <v>103</v>
      </c>
      <c r="H11162" s="1" t="s">
        <v>298</v>
      </c>
      <c r="I11162" s="1">
        <v>1.8</v>
      </c>
      <c r="J11162" s="1">
        <v>2023</v>
      </c>
      <c r="K11162" s="1">
        <v>75062</v>
      </c>
      <c r="L11162" s="1">
        <v>0</v>
      </c>
      <c r="M11162" s="1">
        <f t="array" ref="M11162">SUMPRODUCT(MAX(ISNUMBER(SEARCH('Class Rules'!$B$6:$B$85,$E11162))*ISNUMBER(SEARCH('Class Rules'!$C$6:$C$85,$F11162))*'Class Rules'!$A$6:$A$85))</f>
        <v>0</v>
      </c>
      <c r="N11162" s="1" t="str">
        <f t="array" ref="N11162">IF($M11162=0,'Class Rules'!$D$3,INDEX('Class Rules'!$D$6:$D$85,MATCH($M11162,'Class Rules'!$A$6:$A$85,0)))</f>
        <v>Passenger LDV</v>
      </c>
      <c r="O11162" s="1" t="str">
        <f t="array" ref="O11162">IF(SUMPRODUCT(MAX(ISNUMBER(SEARCH(Fuel_Rules!$A$6:$A$30,$E11162))*ISNUMBER(SEARCH(Fuel_Rules!$B$6:$B$30,$F11162))*(Fuel_Rules!$A$6:$A$30&lt;&gt;"")))&gt;0,"Plug-in hybrid",IF($G11162="Diesel","Diesel","Gasoline"))</f>
        <v>Gasoline</v>
      </c>
    </row>
    <row r="11163" spans="1:15" ht="15" customHeight="1" x14ac:dyDescent="0.25">
      <c r="A11163" s="1">
        <v>2022</v>
      </c>
      <c r="B11163" s="1" t="s">
        <v>13227</v>
      </c>
      <c r="C11163" s="1" t="s">
        <v>1867</v>
      </c>
      <c r="D11163" s="1" t="s">
        <v>13842</v>
      </c>
      <c r="E11163" s="1" t="s">
        <v>1859</v>
      </c>
      <c r="F11163" s="1" t="s">
        <v>1869</v>
      </c>
      <c r="G11163" s="1" t="s">
        <v>103</v>
      </c>
      <c r="H11163" s="1" t="s">
        <v>437</v>
      </c>
      <c r="I11163" s="1">
        <v>2</v>
      </c>
      <c r="J11163" s="1">
        <v>2023</v>
      </c>
      <c r="K11163" s="1">
        <v>142890</v>
      </c>
      <c r="L11163" s="1">
        <v>0</v>
      </c>
      <c r="M11163" s="1">
        <f t="array" ref="M11163">SUMPRODUCT(MAX(ISNUMBER(SEARCH('Class Rules'!$B$6:$B$85,$E11163))*ISNUMBER(SEARCH('Class Rules'!$C$6:$C$85,$F11163))*'Class Rules'!$A$6:$A$85))</f>
        <v>0</v>
      </c>
      <c r="N11163" s="1" t="str">
        <f t="array" ref="N11163">IF($M11163=0,'Class Rules'!$D$3,INDEX('Class Rules'!$D$6:$D$85,MATCH($M11163,'Class Rules'!$A$6:$A$85,0)))</f>
        <v>Passenger LDV</v>
      </c>
      <c r="O11163" s="1" t="str">
        <f t="array" ref="O11163">IF(SUMPRODUCT(MAX(ISNUMBER(SEARCH(Fuel_Rules!$A$6:$A$30,$E11163))*ISNUMBER(SEARCH(Fuel_Rules!$B$6:$B$30,$F11163))*(Fuel_Rules!$A$6:$A$30&lt;&gt;"")))&gt;0,"Plug-in hybrid",IF($G11163="Diesel","Diesel","Gasoline"))</f>
        <v>Gasoline</v>
      </c>
    </row>
    <row r="11164" spans="1:15" ht="15" customHeight="1" x14ac:dyDescent="0.25">
      <c r="A11164" s="1">
        <v>2022</v>
      </c>
      <c r="B11164" s="1" t="s">
        <v>13227</v>
      </c>
      <c r="C11164" s="1" t="s">
        <v>1874</v>
      </c>
      <c r="D11164" s="1" t="s">
        <v>13843</v>
      </c>
      <c r="E11164" s="1" t="s">
        <v>1872</v>
      </c>
      <c r="F11164" s="1" t="s">
        <v>1876</v>
      </c>
      <c r="G11164" s="1" t="s">
        <v>103</v>
      </c>
      <c r="H11164" s="1" t="s">
        <v>437</v>
      </c>
      <c r="I11164" s="1">
        <v>3</v>
      </c>
      <c r="J11164" s="1">
        <v>2023</v>
      </c>
      <c r="K11164" s="1">
        <v>986437</v>
      </c>
      <c r="L11164" s="1">
        <v>0</v>
      </c>
      <c r="M11164" s="1">
        <f t="array" ref="M11164">SUMPRODUCT(MAX(ISNUMBER(SEARCH('Class Rules'!$B$6:$B$85,$E11164))*ISNUMBER(SEARCH('Class Rules'!$C$6:$C$85,$F11164))*'Class Rules'!$A$6:$A$85))</f>
        <v>0</v>
      </c>
      <c r="N11164" s="1" t="str">
        <f t="array" ref="N11164">IF($M11164=0,'Class Rules'!$D$3,INDEX('Class Rules'!$D$6:$D$85,MATCH($M11164,'Class Rules'!$A$6:$A$85,0)))</f>
        <v>Passenger LDV</v>
      </c>
      <c r="O11164" s="1" t="str">
        <f t="array" ref="O11164">IF(SUMPRODUCT(MAX(ISNUMBER(SEARCH(Fuel_Rules!$A$6:$A$30,$E11164))*ISNUMBER(SEARCH(Fuel_Rules!$B$6:$B$30,$F11164))*(Fuel_Rules!$A$6:$A$30&lt;&gt;"")))&gt;0,"Plug-in hybrid",IF($G11164="Diesel","Diesel","Gasoline"))</f>
        <v>Gasoline</v>
      </c>
    </row>
    <row r="11165" spans="1:15" ht="15" customHeight="1" x14ac:dyDescent="0.25">
      <c r="A11165" s="1">
        <v>2022</v>
      </c>
      <c r="B11165" s="1" t="s">
        <v>13227</v>
      </c>
      <c r="C11165" s="1" t="s">
        <v>1880</v>
      </c>
      <c r="D11165" s="1" t="s">
        <v>13844</v>
      </c>
      <c r="E11165" s="1" t="s">
        <v>1872</v>
      </c>
      <c r="F11165" s="1" t="s">
        <v>1882</v>
      </c>
      <c r="G11165" s="1" t="s">
        <v>103</v>
      </c>
      <c r="H11165" s="1" t="s">
        <v>437</v>
      </c>
      <c r="I11165" s="1">
        <v>3.8</v>
      </c>
      <c r="J11165" s="1">
        <v>2023</v>
      </c>
      <c r="K11165" s="1">
        <v>2789927</v>
      </c>
      <c r="L11165" s="1">
        <v>0</v>
      </c>
      <c r="M11165" s="1">
        <f t="array" ref="M11165">SUMPRODUCT(MAX(ISNUMBER(SEARCH('Class Rules'!$B$6:$B$85,$E11165))*ISNUMBER(SEARCH('Class Rules'!$C$6:$C$85,$F11165))*'Class Rules'!$A$6:$A$85))</f>
        <v>0</v>
      </c>
      <c r="N11165" s="1" t="str">
        <f t="array" ref="N11165">IF($M11165=0,'Class Rules'!$D$3,INDEX('Class Rules'!$D$6:$D$85,MATCH($M11165,'Class Rules'!$A$6:$A$85,0)))</f>
        <v>Passenger LDV</v>
      </c>
      <c r="O11165" s="1" t="str">
        <f t="array" ref="O11165">IF(SUMPRODUCT(MAX(ISNUMBER(SEARCH(Fuel_Rules!$A$6:$A$30,$E11165))*ISNUMBER(SEARCH(Fuel_Rules!$B$6:$B$30,$F11165))*(Fuel_Rules!$A$6:$A$30&lt;&gt;"")))&gt;0,"Plug-in hybrid",IF($G11165="Diesel","Diesel","Gasoline"))</f>
        <v>Gasoline</v>
      </c>
    </row>
    <row r="11166" spans="1:15" ht="15" customHeight="1" x14ac:dyDescent="0.25">
      <c r="A11166" s="1">
        <v>2022</v>
      </c>
      <c r="B11166" s="1" t="s">
        <v>13227</v>
      </c>
      <c r="C11166" s="1" t="s">
        <v>7422</v>
      </c>
      <c r="D11166" s="1" t="s">
        <v>13845</v>
      </c>
      <c r="E11166" s="1" t="s">
        <v>1872</v>
      </c>
      <c r="F11166" s="1" t="s">
        <v>10522</v>
      </c>
      <c r="G11166" s="1" t="s">
        <v>103</v>
      </c>
      <c r="H11166" s="1" t="s">
        <v>437</v>
      </c>
      <c r="I11166" s="1">
        <v>2</v>
      </c>
      <c r="J11166" s="1">
        <v>2023</v>
      </c>
      <c r="K11166" s="1">
        <v>920000</v>
      </c>
      <c r="L11166" s="1">
        <v>0</v>
      </c>
      <c r="M11166" s="1">
        <f t="array" ref="M11166">SUMPRODUCT(MAX(ISNUMBER(SEARCH('Class Rules'!$B$6:$B$85,$E11166))*ISNUMBER(SEARCH('Class Rules'!$C$6:$C$85,$F11166))*'Class Rules'!$A$6:$A$85))</f>
        <v>0</v>
      </c>
      <c r="N11166" s="1" t="str">
        <f t="array" ref="N11166">IF($M11166=0,'Class Rules'!$D$3,INDEX('Class Rules'!$D$6:$D$85,MATCH($M11166,'Class Rules'!$A$6:$A$85,0)))</f>
        <v>Passenger LDV</v>
      </c>
      <c r="O11166" s="1" t="str">
        <f t="array" ref="O11166">IF(SUMPRODUCT(MAX(ISNUMBER(SEARCH(Fuel_Rules!$A$6:$A$30,$E11166))*ISNUMBER(SEARCH(Fuel_Rules!$B$6:$B$30,$F11166))*(Fuel_Rules!$A$6:$A$30&lt;&gt;"")))&gt;0,"Plug-in hybrid",IF($G11166="Diesel","Diesel","Gasoline"))</f>
        <v>Gasoline</v>
      </c>
    </row>
    <row r="11167" spans="1:15" ht="15" customHeight="1" x14ac:dyDescent="0.25">
      <c r="A11167" s="1">
        <v>2022</v>
      </c>
      <c r="B11167" s="1" t="s">
        <v>13227</v>
      </c>
      <c r="C11167" s="1" t="s">
        <v>1883</v>
      </c>
      <c r="D11167" s="1" t="s">
        <v>13846</v>
      </c>
      <c r="E11167" s="1" t="s">
        <v>1885</v>
      </c>
      <c r="F11167" s="1" t="s">
        <v>1886</v>
      </c>
      <c r="G11167" s="1" t="s">
        <v>103</v>
      </c>
      <c r="H11167" s="1" t="s">
        <v>298</v>
      </c>
      <c r="I11167" s="1">
        <v>4</v>
      </c>
      <c r="J11167" s="1">
        <v>2023</v>
      </c>
      <c r="K11167" s="1">
        <v>4442017</v>
      </c>
      <c r="L11167" s="1">
        <v>0</v>
      </c>
      <c r="M11167" s="1">
        <f t="array" ref="M11167">SUMPRODUCT(MAX(ISNUMBER(SEARCH('Class Rules'!$B$6:$B$85,$E11167))*ISNUMBER(SEARCH('Class Rules'!$C$6:$C$85,$F11167))*'Class Rules'!$A$6:$A$85))</f>
        <v>0</v>
      </c>
      <c r="N11167" s="1" t="str">
        <f t="array" ref="N11167">IF($M11167=0,'Class Rules'!$D$3,INDEX('Class Rules'!$D$6:$D$85,MATCH($M11167,'Class Rules'!$A$6:$A$85,0)))</f>
        <v>Passenger LDV</v>
      </c>
      <c r="O11167" s="1" t="str">
        <f t="array" ref="O11167">IF(SUMPRODUCT(MAX(ISNUMBER(SEARCH(Fuel_Rules!$A$6:$A$30,$E11167))*ISNUMBER(SEARCH(Fuel_Rules!$B$6:$B$30,$F11167))*(Fuel_Rules!$A$6:$A$30&lt;&gt;"")))&gt;0,"Plug-in hybrid",IF($G11167="Diesel","Diesel","Gasoline"))</f>
        <v>Gasoline</v>
      </c>
    </row>
    <row r="11168" spans="1:15" ht="15" customHeight="1" x14ac:dyDescent="0.25">
      <c r="A11168" s="1">
        <v>2022</v>
      </c>
      <c r="B11168" s="1" t="s">
        <v>13227</v>
      </c>
      <c r="C11168" s="1" t="s">
        <v>1887</v>
      </c>
      <c r="D11168" s="1" t="s">
        <v>13847</v>
      </c>
      <c r="E11168" s="1" t="s">
        <v>1885</v>
      </c>
      <c r="F11168" s="1" t="s">
        <v>1889</v>
      </c>
      <c r="G11168" s="1" t="s">
        <v>103</v>
      </c>
      <c r="H11168" s="1" t="s">
        <v>298</v>
      </c>
      <c r="I11168" s="1">
        <v>4</v>
      </c>
      <c r="J11168" s="1">
        <v>2023</v>
      </c>
      <c r="K11168" s="1">
        <v>4611683</v>
      </c>
      <c r="L11168" s="1">
        <v>0</v>
      </c>
      <c r="M11168" s="1">
        <f t="array" ref="M11168">SUMPRODUCT(MAX(ISNUMBER(SEARCH('Class Rules'!$B$6:$B$85,$E11168))*ISNUMBER(SEARCH('Class Rules'!$C$6:$C$85,$F11168))*'Class Rules'!$A$6:$A$85))</f>
        <v>0</v>
      </c>
      <c r="N11168" s="1" t="str">
        <f t="array" ref="N11168">IF($M11168=0,'Class Rules'!$D$3,INDEX('Class Rules'!$D$6:$D$85,MATCH($M11168,'Class Rules'!$A$6:$A$85,0)))</f>
        <v>Passenger LDV</v>
      </c>
      <c r="O11168" s="1" t="str">
        <f t="array" ref="O11168">IF(SUMPRODUCT(MAX(ISNUMBER(SEARCH(Fuel_Rules!$A$6:$A$30,$E11168))*ISNUMBER(SEARCH(Fuel_Rules!$B$6:$B$30,$F11168))*(Fuel_Rules!$A$6:$A$30&lt;&gt;"")))&gt;0,"Plug-in hybrid",IF($G11168="Diesel","Diesel","Gasoline"))</f>
        <v>Gasoline</v>
      </c>
    </row>
    <row r="11169" spans="1:15" ht="15" customHeight="1" x14ac:dyDescent="0.25">
      <c r="A11169" s="1">
        <v>2022</v>
      </c>
      <c r="B11169" s="1" t="s">
        <v>13227</v>
      </c>
      <c r="C11169" s="1" t="s">
        <v>1890</v>
      </c>
      <c r="D11169" s="1" t="s">
        <v>13848</v>
      </c>
      <c r="E11169" s="1" t="s">
        <v>1885</v>
      </c>
      <c r="F11169" s="1" t="s">
        <v>1892</v>
      </c>
      <c r="G11169" s="1" t="s">
        <v>103</v>
      </c>
      <c r="H11169" s="1" t="s">
        <v>298</v>
      </c>
      <c r="I11169" s="1">
        <v>4</v>
      </c>
      <c r="J11169" s="1">
        <v>2023</v>
      </c>
      <c r="K11169" s="1">
        <v>3384331</v>
      </c>
      <c r="L11169" s="1">
        <v>0</v>
      </c>
      <c r="M11169" s="1">
        <f t="array" ref="M11169">SUMPRODUCT(MAX(ISNUMBER(SEARCH('Class Rules'!$B$6:$B$85,$E11169))*ISNUMBER(SEARCH('Class Rules'!$C$6:$C$85,$F11169))*'Class Rules'!$A$6:$A$85))</f>
        <v>0</v>
      </c>
      <c r="N11169" s="1" t="str">
        <f t="array" ref="N11169">IF($M11169=0,'Class Rules'!$D$3,INDEX('Class Rules'!$D$6:$D$85,MATCH($M11169,'Class Rules'!$A$6:$A$85,0)))</f>
        <v>Passenger LDV</v>
      </c>
      <c r="O11169" s="1" t="str">
        <f t="array" ref="O11169">IF(SUMPRODUCT(MAX(ISNUMBER(SEARCH(Fuel_Rules!$A$6:$A$30,$E11169))*ISNUMBER(SEARCH(Fuel_Rules!$B$6:$B$30,$F11169))*(Fuel_Rules!$A$6:$A$30&lt;&gt;"")))&gt;0,"Plug-in hybrid",IF($G11169="Diesel","Diesel","Gasoline"))</f>
        <v>Gasoline</v>
      </c>
    </row>
    <row r="11170" spans="1:15" ht="15" customHeight="1" x14ac:dyDescent="0.25">
      <c r="A11170" s="1">
        <v>2022</v>
      </c>
      <c r="B11170" s="1" t="s">
        <v>13227</v>
      </c>
      <c r="C11170" s="1" t="s">
        <v>1896</v>
      </c>
      <c r="D11170" s="1" t="s">
        <v>13849</v>
      </c>
      <c r="E11170" s="1" t="s">
        <v>1885</v>
      </c>
      <c r="F11170" s="1" t="s">
        <v>1898</v>
      </c>
      <c r="G11170" s="1" t="s">
        <v>103</v>
      </c>
      <c r="H11170" s="1" t="s">
        <v>298</v>
      </c>
      <c r="I11170" s="1">
        <v>3.8</v>
      </c>
      <c r="J11170" s="1">
        <v>2023</v>
      </c>
      <c r="K11170" s="1">
        <v>3253881</v>
      </c>
      <c r="L11170" s="1">
        <v>0</v>
      </c>
      <c r="M11170" s="1">
        <f t="array" ref="M11170">SUMPRODUCT(MAX(ISNUMBER(SEARCH('Class Rules'!$B$6:$B$85,$E11170))*ISNUMBER(SEARCH('Class Rules'!$C$6:$C$85,$F11170))*'Class Rules'!$A$6:$A$85))</f>
        <v>0</v>
      </c>
      <c r="N11170" s="1" t="str">
        <f t="array" ref="N11170">IF($M11170=0,'Class Rules'!$D$3,INDEX('Class Rules'!$D$6:$D$85,MATCH($M11170,'Class Rules'!$A$6:$A$85,0)))</f>
        <v>Passenger LDV</v>
      </c>
      <c r="O11170" s="1" t="str">
        <f t="array" ref="O11170">IF(SUMPRODUCT(MAX(ISNUMBER(SEARCH(Fuel_Rules!$A$6:$A$30,$E11170))*ISNUMBER(SEARCH(Fuel_Rules!$B$6:$B$30,$F11170))*(Fuel_Rules!$A$6:$A$30&lt;&gt;"")))&gt;0,"Plug-in hybrid",IF($G11170="Diesel","Diesel","Gasoline"))</f>
        <v>Gasoline</v>
      </c>
    </row>
    <row r="11171" spans="1:15" ht="15" customHeight="1" x14ac:dyDescent="0.25">
      <c r="A11171" s="1">
        <v>2022</v>
      </c>
      <c r="B11171" s="1" t="s">
        <v>13227</v>
      </c>
      <c r="C11171" s="1" t="s">
        <v>1909</v>
      </c>
      <c r="D11171" s="1" t="s">
        <v>13850</v>
      </c>
      <c r="E11171" s="1" t="s">
        <v>1901</v>
      </c>
      <c r="F11171" s="1" t="s">
        <v>1911</v>
      </c>
      <c r="G11171" s="1" t="s">
        <v>103</v>
      </c>
      <c r="H11171" s="1" t="s">
        <v>437</v>
      </c>
      <c r="I11171" s="1">
        <v>3</v>
      </c>
      <c r="J11171" s="1">
        <v>2023</v>
      </c>
      <c r="K11171" s="1">
        <v>668485</v>
      </c>
      <c r="L11171" s="1">
        <v>0</v>
      </c>
      <c r="M11171" s="1">
        <f t="array" ref="M11171">SUMPRODUCT(MAX(ISNUMBER(SEARCH('Class Rules'!$B$6:$B$85,$E11171))*ISNUMBER(SEARCH('Class Rules'!$C$6:$C$85,$F11171))*'Class Rules'!$A$6:$A$85))</f>
        <v>0</v>
      </c>
      <c r="N11171" s="1" t="str">
        <f t="array" ref="N11171">IF($M11171=0,'Class Rules'!$D$3,INDEX('Class Rules'!$D$6:$D$85,MATCH($M11171,'Class Rules'!$A$6:$A$85,0)))</f>
        <v>Passenger LDV</v>
      </c>
      <c r="O11171" s="1" t="str">
        <f t="array" ref="O11171">IF(SUMPRODUCT(MAX(ISNUMBER(SEARCH(Fuel_Rules!$A$6:$A$30,$E11171))*ISNUMBER(SEARCH(Fuel_Rules!$B$6:$B$30,$F11171))*(Fuel_Rules!$A$6:$A$30&lt;&gt;"")))&gt;0,"Plug-in hybrid",IF($G11171="Diesel","Diesel","Gasoline"))</f>
        <v>Gasoline</v>
      </c>
    </row>
    <row r="11172" spans="1:15" ht="15" customHeight="1" x14ac:dyDescent="0.25">
      <c r="A11172" s="1">
        <v>2022</v>
      </c>
      <c r="B11172" s="1" t="s">
        <v>13227</v>
      </c>
      <c r="C11172" s="1" t="s">
        <v>1921</v>
      </c>
      <c r="D11172" s="1" t="s">
        <v>13851</v>
      </c>
      <c r="E11172" s="1" t="s">
        <v>1901</v>
      </c>
      <c r="F11172" s="1" t="s">
        <v>1923</v>
      </c>
      <c r="G11172" s="1" t="s">
        <v>103</v>
      </c>
      <c r="H11172" s="1" t="s">
        <v>437</v>
      </c>
      <c r="I11172" s="1">
        <v>3</v>
      </c>
      <c r="J11172" s="1">
        <v>2023</v>
      </c>
      <c r="K11172" s="1">
        <v>700000</v>
      </c>
      <c r="L11172" s="1">
        <v>0</v>
      </c>
      <c r="M11172" s="1">
        <f t="array" ref="M11172">SUMPRODUCT(MAX(ISNUMBER(SEARCH('Class Rules'!$B$6:$B$85,$E11172))*ISNUMBER(SEARCH('Class Rules'!$C$6:$C$85,$F11172))*'Class Rules'!$A$6:$A$85))</f>
        <v>0</v>
      </c>
      <c r="N11172" s="1" t="str">
        <f t="array" ref="N11172">IF($M11172=0,'Class Rules'!$D$3,INDEX('Class Rules'!$D$6:$D$85,MATCH($M11172,'Class Rules'!$A$6:$A$85,0)))</f>
        <v>Passenger LDV</v>
      </c>
      <c r="O11172" s="1" t="str">
        <f t="array" ref="O11172">IF(SUMPRODUCT(MAX(ISNUMBER(SEARCH(Fuel_Rules!$A$6:$A$30,$E11172))*ISNUMBER(SEARCH(Fuel_Rules!$B$6:$B$30,$F11172))*(Fuel_Rules!$A$6:$A$30&lt;&gt;"")))&gt;0,"Plug-in hybrid",IF($G11172="Diesel","Diesel","Gasoline"))</f>
        <v>Gasoline</v>
      </c>
    </row>
    <row r="11173" spans="1:15" ht="15" customHeight="1" x14ac:dyDescent="0.25">
      <c r="A11173" s="1">
        <v>2022</v>
      </c>
      <c r="B11173" s="1" t="s">
        <v>13227</v>
      </c>
      <c r="C11173" s="1" t="s">
        <v>1930</v>
      </c>
      <c r="D11173" s="1" t="s">
        <v>13852</v>
      </c>
      <c r="E11173" s="1" t="s">
        <v>1901</v>
      </c>
      <c r="F11173" s="1" t="s">
        <v>1932</v>
      </c>
      <c r="G11173" s="1" t="s">
        <v>103</v>
      </c>
      <c r="H11173" s="1" t="s">
        <v>298</v>
      </c>
      <c r="I11173" s="1">
        <v>4</v>
      </c>
      <c r="J11173" s="1">
        <v>2023</v>
      </c>
      <c r="K11173" s="1">
        <v>875390</v>
      </c>
      <c r="L11173" s="1">
        <v>0</v>
      </c>
      <c r="M11173" s="1">
        <f t="array" ref="M11173">SUMPRODUCT(MAX(ISNUMBER(SEARCH('Class Rules'!$B$6:$B$85,$E11173))*ISNUMBER(SEARCH('Class Rules'!$C$6:$C$85,$F11173))*'Class Rules'!$A$6:$A$85))</f>
        <v>0</v>
      </c>
      <c r="N11173" s="1" t="str">
        <f t="array" ref="N11173">IF($M11173=0,'Class Rules'!$D$3,INDEX('Class Rules'!$D$6:$D$85,MATCH($M11173,'Class Rules'!$A$6:$A$85,0)))</f>
        <v>Passenger LDV</v>
      </c>
      <c r="O11173" s="1" t="str">
        <f t="array" ref="O11173">IF(SUMPRODUCT(MAX(ISNUMBER(SEARCH(Fuel_Rules!$A$6:$A$30,$E11173))*ISNUMBER(SEARCH(Fuel_Rules!$B$6:$B$30,$F11173))*(Fuel_Rules!$A$6:$A$30&lt;&gt;"")))&gt;0,"Plug-in hybrid",IF($G11173="Diesel","Diesel","Gasoline"))</f>
        <v>Gasoline</v>
      </c>
    </row>
    <row r="11174" spans="1:15" ht="15" customHeight="1" x14ac:dyDescent="0.25">
      <c r="A11174" s="1">
        <v>2022</v>
      </c>
      <c r="B11174" s="1" t="s">
        <v>13227</v>
      </c>
      <c r="C11174" s="1" t="s">
        <v>1951</v>
      </c>
      <c r="D11174" s="1" t="s">
        <v>13853</v>
      </c>
      <c r="E11174" s="1" t="s">
        <v>1901</v>
      </c>
      <c r="F11174" s="1" t="s">
        <v>1953</v>
      </c>
      <c r="G11174" s="1" t="s">
        <v>103</v>
      </c>
      <c r="H11174" s="1" t="s">
        <v>437</v>
      </c>
      <c r="I11174" s="1">
        <v>1.3</v>
      </c>
      <c r="J11174" s="1">
        <v>2023</v>
      </c>
      <c r="K11174" s="1">
        <v>299449</v>
      </c>
      <c r="L11174" s="1">
        <v>0</v>
      </c>
      <c r="M11174" s="1">
        <f t="array" ref="M11174">SUMPRODUCT(MAX(ISNUMBER(SEARCH('Class Rules'!$B$6:$B$85,$E11174))*ISNUMBER(SEARCH('Class Rules'!$C$6:$C$85,$F11174))*'Class Rules'!$A$6:$A$85))</f>
        <v>0</v>
      </c>
      <c r="N11174" s="1" t="str">
        <f t="array" ref="N11174">IF($M11174=0,'Class Rules'!$D$3,INDEX('Class Rules'!$D$6:$D$85,MATCH($M11174,'Class Rules'!$A$6:$A$85,0)))</f>
        <v>Passenger LDV</v>
      </c>
      <c r="O11174" s="1" t="str">
        <f t="array" ref="O11174">IF(SUMPRODUCT(MAX(ISNUMBER(SEARCH(Fuel_Rules!$A$6:$A$30,$E11174))*ISNUMBER(SEARCH(Fuel_Rules!$B$6:$B$30,$F11174))*(Fuel_Rules!$A$6:$A$30&lt;&gt;"")))&gt;0,"Plug-in hybrid",IF($G11174="Diesel","Diesel","Gasoline"))</f>
        <v>Gasoline</v>
      </c>
    </row>
    <row r="11175" spans="1:15" ht="15" customHeight="1" x14ac:dyDescent="0.25">
      <c r="A11175" s="1">
        <v>2022</v>
      </c>
      <c r="B11175" s="1" t="s">
        <v>13227</v>
      </c>
      <c r="C11175" s="1" t="s">
        <v>1954</v>
      </c>
      <c r="D11175" s="1" t="s">
        <v>13854</v>
      </c>
      <c r="E11175" s="1" t="s">
        <v>1901</v>
      </c>
      <c r="F11175" s="1" t="s">
        <v>1956</v>
      </c>
      <c r="G11175" s="1" t="s">
        <v>103</v>
      </c>
      <c r="H11175" s="1" t="s">
        <v>437</v>
      </c>
      <c r="I11175" s="1">
        <v>2</v>
      </c>
      <c r="J11175" s="1">
        <v>2023</v>
      </c>
      <c r="K11175" s="1">
        <v>591435</v>
      </c>
      <c r="L11175" s="1">
        <v>0</v>
      </c>
      <c r="M11175" s="1">
        <f t="array" ref="M11175">SUMPRODUCT(MAX(ISNUMBER(SEARCH('Class Rules'!$B$6:$B$85,$E11175))*ISNUMBER(SEARCH('Class Rules'!$C$6:$C$85,$F11175))*'Class Rules'!$A$6:$A$85))</f>
        <v>0</v>
      </c>
      <c r="N11175" s="1" t="str">
        <f t="array" ref="N11175">IF($M11175=0,'Class Rules'!$D$3,INDEX('Class Rules'!$D$6:$D$85,MATCH($M11175,'Class Rules'!$A$6:$A$85,0)))</f>
        <v>Passenger LDV</v>
      </c>
      <c r="O11175" s="1" t="str">
        <f t="array" ref="O11175">IF(SUMPRODUCT(MAX(ISNUMBER(SEARCH(Fuel_Rules!$A$6:$A$30,$E11175))*ISNUMBER(SEARCH(Fuel_Rules!$B$6:$B$30,$F11175))*(Fuel_Rules!$A$6:$A$30&lt;&gt;"")))&gt;0,"Plug-in hybrid",IF($G11175="Diesel","Diesel","Gasoline"))</f>
        <v>Gasoline</v>
      </c>
    </row>
    <row r="11176" spans="1:15" ht="15" customHeight="1" x14ac:dyDescent="0.25">
      <c r="A11176" s="1">
        <v>2022</v>
      </c>
      <c r="B11176" s="1" t="s">
        <v>13227</v>
      </c>
      <c r="C11176" s="1" t="s">
        <v>1960</v>
      </c>
      <c r="D11176" s="1" t="s">
        <v>13855</v>
      </c>
      <c r="E11176" s="1" t="s">
        <v>1901</v>
      </c>
      <c r="F11176" s="1" t="s">
        <v>1962</v>
      </c>
      <c r="G11176" s="1" t="s">
        <v>103</v>
      </c>
      <c r="H11176" s="1" t="s">
        <v>437</v>
      </c>
      <c r="I11176" s="1">
        <v>2</v>
      </c>
      <c r="J11176" s="1">
        <v>2023</v>
      </c>
      <c r="K11176" s="1">
        <v>350648</v>
      </c>
      <c r="L11176" s="1">
        <v>0</v>
      </c>
      <c r="M11176" s="1">
        <f t="array" ref="M11176">SUMPRODUCT(MAX(ISNUMBER(SEARCH('Class Rules'!$B$6:$B$85,$E11176))*ISNUMBER(SEARCH('Class Rules'!$C$6:$C$85,$F11176))*'Class Rules'!$A$6:$A$85))</f>
        <v>0</v>
      </c>
      <c r="N11176" s="1" t="str">
        <f t="array" ref="N11176">IF($M11176=0,'Class Rules'!$D$3,INDEX('Class Rules'!$D$6:$D$85,MATCH($M11176,'Class Rules'!$A$6:$A$85,0)))</f>
        <v>Passenger LDV</v>
      </c>
      <c r="O11176" s="1" t="str">
        <f t="array" ref="O11176">IF(SUMPRODUCT(MAX(ISNUMBER(SEARCH(Fuel_Rules!$A$6:$A$30,$E11176))*ISNUMBER(SEARCH(Fuel_Rules!$B$6:$B$30,$F11176))*(Fuel_Rules!$A$6:$A$30&lt;&gt;"")))&gt;0,"Plug-in hybrid",IF($G11176="Diesel","Diesel","Gasoline"))</f>
        <v>Gasoline</v>
      </c>
    </row>
    <row r="11177" spans="1:15" ht="15" customHeight="1" x14ac:dyDescent="0.25">
      <c r="A11177" s="1">
        <v>2022</v>
      </c>
      <c r="B11177" s="1" t="s">
        <v>13227</v>
      </c>
      <c r="C11177" s="1" t="s">
        <v>1960</v>
      </c>
      <c r="D11177" s="1" t="s">
        <v>13856</v>
      </c>
      <c r="E11177" s="1" t="s">
        <v>1901</v>
      </c>
      <c r="F11177" s="1" t="s">
        <v>1962</v>
      </c>
      <c r="G11177" s="1" t="s">
        <v>103</v>
      </c>
      <c r="H11177" s="1" t="s">
        <v>437</v>
      </c>
      <c r="I11177" s="1">
        <v>2</v>
      </c>
      <c r="J11177" s="1">
        <v>2023</v>
      </c>
      <c r="K11177" s="1">
        <v>331713</v>
      </c>
      <c r="L11177" s="1">
        <v>0</v>
      </c>
      <c r="M11177" s="1">
        <f t="array" ref="M11177">SUMPRODUCT(MAX(ISNUMBER(SEARCH('Class Rules'!$B$6:$B$85,$E11177))*ISNUMBER(SEARCH('Class Rules'!$C$6:$C$85,$F11177))*'Class Rules'!$A$6:$A$85))</f>
        <v>0</v>
      </c>
      <c r="N11177" s="1" t="str">
        <f t="array" ref="N11177">IF($M11177=0,'Class Rules'!$D$3,INDEX('Class Rules'!$D$6:$D$85,MATCH($M11177,'Class Rules'!$A$6:$A$85,0)))</f>
        <v>Passenger LDV</v>
      </c>
      <c r="O11177" s="1" t="str">
        <f t="array" ref="O11177">IF(SUMPRODUCT(MAX(ISNUMBER(SEARCH(Fuel_Rules!$A$6:$A$30,$E11177))*ISNUMBER(SEARCH(Fuel_Rules!$B$6:$B$30,$F11177))*(Fuel_Rules!$A$6:$A$30&lt;&gt;"")))&gt;0,"Plug-in hybrid",IF($G11177="Diesel","Diesel","Gasoline"))</f>
        <v>Gasoline</v>
      </c>
    </row>
    <row r="11178" spans="1:15" ht="15" customHeight="1" x14ac:dyDescent="0.25">
      <c r="A11178" s="1">
        <v>2022</v>
      </c>
      <c r="B11178" s="1" t="s">
        <v>13227</v>
      </c>
      <c r="C11178" s="1" t="s">
        <v>1963</v>
      </c>
      <c r="D11178" s="1" t="s">
        <v>13857</v>
      </c>
      <c r="E11178" s="1" t="s">
        <v>1901</v>
      </c>
      <c r="F11178" s="1" t="s">
        <v>1965</v>
      </c>
      <c r="G11178" s="1" t="s">
        <v>105</v>
      </c>
      <c r="H11178" s="1" t="s">
        <v>298</v>
      </c>
      <c r="I11178" s="1">
        <v>2</v>
      </c>
      <c r="J11178" s="1">
        <v>2023</v>
      </c>
      <c r="K11178" s="1">
        <v>466359</v>
      </c>
      <c r="L11178" s="1">
        <v>0</v>
      </c>
      <c r="M11178" s="1">
        <f t="array" ref="M11178">SUMPRODUCT(MAX(ISNUMBER(SEARCH('Class Rules'!$B$6:$B$85,$E11178))*ISNUMBER(SEARCH('Class Rules'!$C$6:$C$85,$F11178))*'Class Rules'!$A$6:$A$85))</f>
        <v>0</v>
      </c>
      <c r="N11178" s="1" t="str">
        <f t="array" ref="N11178">IF($M11178=0,'Class Rules'!$D$3,INDEX('Class Rules'!$D$6:$D$85,MATCH($M11178,'Class Rules'!$A$6:$A$85,0)))</f>
        <v>Passenger LDV</v>
      </c>
      <c r="O11178" s="1" t="str">
        <f t="array" ref="O11178">IF(SUMPRODUCT(MAX(ISNUMBER(SEARCH(Fuel_Rules!$A$6:$A$30,$E11178))*ISNUMBER(SEARCH(Fuel_Rules!$B$6:$B$30,$F11178))*(Fuel_Rules!$A$6:$A$30&lt;&gt;"")))&gt;0,"Plug-in hybrid",IF($G11178="Diesel","Diesel","Gasoline"))</f>
        <v>Diesel</v>
      </c>
    </row>
    <row r="11179" spans="1:15" ht="15" customHeight="1" x14ac:dyDescent="0.25">
      <c r="A11179" s="1">
        <v>2022</v>
      </c>
      <c r="B11179" s="1" t="s">
        <v>13227</v>
      </c>
      <c r="C11179" s="1" t="s">
        <v>1966</v>
      </c>
      <c r="D11179" s="1" t="s">
        <v>13858</v>
      </c>
      <c r="E11179" s="1" t="s">
        <v>1901</v>
      </c>
      <c r="F11179" s="1" t="s">
        <v>1968</v>
      </c>
      <c r="G11179" s="1" t="s">
        <v>105</v>
      </c>
      <c r="H11179" s="1" t="s">
        <v>298</v>
      </c>
      <c r="I11179" s="1">
        <v>2</v>
      </c>
      <c r="J11179" s="1">
        <v>2023</v>
      </c>
      <c r="K11179" s="1">
        <v>521473</v>
      </c>
      <c r="L11179" s="1">
        <v>0</v>
      </c>
      <c r="M11179" s="1">
        <f t="array" ref="M11179">SUMPRODUCT(MAX(ISNUMBER(SEARCH('Class Rules'!$B$6:$B$85,$E11179))*ISNUMBER(SEARCH('Class Rules'!$C$6:$C$85,$F11179))*'Class Rules'!$A$6:$A$85))</f>
        <v>0</v>
      </c>
      <c r="N11179" s="1" t="str">
        <f t="array" ref="N11179">IF($M11179=0,'Class Rules'!$D$3,INDEX('Class Rules'!$D$6:$D$85,MATCH($M11179,'Class Rules'!$A$6:$A$85,0)))</f>
        <v>Passenger LDV</v>
      </c>
      <c r="O11179" s="1" t="str">
        <f t="array" ref="O11179">IF(SUMPRODUCT(MAX(ISNUMBER(SEARCH(Fuel_Rules!$A$6:$A$30,$E11179))*ISNUMBER(SEARCH(Fuel_Rules!$B$6:$B$30,$F11179))*(Fuel_Rules!$A$6:$A$30&lt;&gt;"")))&gt;0,"Plug-in hybrid",IF($G11179="Diesel","Diesel","Gasoline"))</f>
        <v>Diesel</v>
      </c>
    </row>
    <row r="11180" spans="1:15" ht="15" customHeight="1" x14ac:dyDescent="0.25">
      <c r="A11180" s="1">
        <v>2022</v>
      </c>
      <c r="B11180" s="1" t="s">
        <v>13227</v>
      </c>
      <c r="C11180" s="1" t="s">
        <v>1969</v>
      </c>
      <c r="D11180" s="1" t="s">
        <v>13859</v>
      </c>
      <c r="E11180" s="1" t="s">
        <v>1901</v>
      </c>
      <c r="F11180" s="1" t="s">
        <v>1971</v>
      </c>
      <c r="G11180" s="1" t="s">
        <v>105</v>
      </c>
      <c r="H11180" s="1" t="s">
        <v>298</v>
      </c>
      <c r="I11180" s="1">
        <v>2.2000000000000002</v>
      </c>
      <c r="J11180" s="1">
        <v>2023</v>
      </c>
      <c r="K11180" s="1">
        <v>310693</v>
      </c>
      <c r="L11180" s="1">
        <v>0</v>
      </c>
      <c r="M11180" s="1">
        <f t="array" ref="M11180">SUMPRODUCT(MAX(ISNUMBER(SEARCH('Class Rules'!$B$6:$B$85,$E11180))*ISNUMBER(SEARCH('Class Rules'!$C$6:$C$85,$F11180))*'Class Rules'!$A$6:$A$85))</f>
        <v>58</v>
      </c>
      <c r="N11180" s="1" t="str">
        <f t="array" ref="N11180">IF($M11180=0,'Class Rules'!$D$3,INDEX('Class Rules'!$D$6:$D$85,MATCH($M11180,'Class Rules'!$A$6:$A$85,0)))</f>
        <v>Passenger HDV</v>
      </c>
      <c r="O11180" s="1" t="str">
        <f t="array" ref="O11180">IF(SUMPRODUCT(MAX(ISNUMBER(SEARCH(Fuel_Rules!$A$6:$A$30,$E11180))*ISNUMBER(SEARCH(Fuel_Rules!$B$6:$B$30,$F11180))*(Fuel_Rules!$A$6:$A$30&lt;&gt;"")))&gt;0,"Plug-in hybrid",IF($G11180="Diesel","Diesel","Gasoline"))</f>
        <v>Diesel</v>
      </c>
    </row>
    <row r="11181" spans="1:15" ht="15" customHeight="1" x14ac:dyDescent="0.25">
      <c r="A11181" s="1">
        <v>2022</v>
      </c>
      <c r="B11181" s="1" t="s">
        <v>13227</v>
      </c>
      <c r="C11181" s="1" t="s">
        <v>1972</v>
      </c>
      <c r="D11181" s="1" t="s">
        <v>13860</v>
      </c>
      <c r="E11181" s="1" t="s">
        <v>1901</v>
      </c>
      <c r="F11181" s="1" t="s">
        <v>1974</v>
      </c>
      <c r="G11181" s="1" t="s">
        <v>105</v>
      </c>
      <c r="H11181" s="1" t="s">
        <v>298</v>
      </c>
      <c r="I11181" s="1">
        <v>2.2000000000000002</v>
      </c>
      <c r="J11181" s="1">
        <v>2023</v>
      </c>
      <c r="K11181" s="1">
        <v>332619</v>
      </c>
      <c r="L11181" s="1">
        <v>0</v>
      </c>
      <c r="M11181" s="1">
        <f t="array" ref="M11181">SUMPRODUCT(MAX(ISNUMBER(SEARCH('Class Rules'!$B$6:$B$85,$E11181))*ISNUMBER(SEARCH('Class Rules'!$C$6:$C$85,$F11181))*'Class Rules'!$A$6:$A$85))</f>
        <v>58</v>
      </c>
      <c r="N11181" s="1" t="str">
        <f t="array" ref="N11181">IF($M11181=0,'Class Rules'!$D$3,INDEX('Class Rules'!$D$6:$D$85,MATCH($M11181,'Class Rules'!$A$6:$A$85,0)))</f>
        <v>Passenger HDV</v>
      </c>
      <c r="O11181" s="1" t="str">
        <f t="array" ref="O11181">IF(SUMPRODUCT(MAX(ISNUMBER(SEARCH(Fuel_Rules!$A$6:$A$30,$E11181))*ISNUMBER(SEARCH(Fuel_Rules!$B$6:$B$30,$F11181))*(Fuel_Rules!$A$6:$A$30&lt;&gt;"")))&gt;0,"Plug-in hybrid",IF($G11181="Diesel","Diesel","Gasoline"))</f>
        <v>Diesel</v>
      </c>
    </row>
    <row r="11182" spans="1:15" ht="15" customHeight="1" x14ac:dyDescent="0.25">
      <c r="A11182" s="1">
        <v>2022</v>
      </c>
      <c r="B11182" s="1" t="s">
        <v>13227</v>
      </c>
      <c r="C11182" s="1" t="s">
        <v>1975</v>
      </c>
      <c r="D11182" s="1" t="s">
        <v>13861</v>
      </c>
      <c r="E11182" s="1" t="s">
        <v>1901</v>
      </c>
      <c r="F11182" s="1" t="s">
        <v>1977</v>
      </c>
      <c r="G11182" s="1" t="s">
        <v>105</v>
      </c>
      <c r="H11182" s="1" t="s">
        <v>298</v>
      </c>
      <c r="I11182" s="1">
        <v>2.2000000000000002</v>
      </c>
      <c r="J11182" s="1">
        <v>2023</v>
      </c>
      <c r="K11182" s="1">
        <v>346775</v>
      </c>
      <c r="L11182" s="1">
        <v>0</v>
      </c>
      <c r="M11182" s="1">
        <f t="array" ref="M11182">SUMPRODUCT(MAX(ISNUMBER(SEARCH('Class Rules'!$B$6:$B$85,$E11182))*ISNUMBER(SEARCH('Class Rules'!$C$6:$C$85,$F11182))*'Class Rules'!$A$6:$A$85))</f>
        <v>58</v>
      </c>
      <c r="N11182" s="1" t="str">
        <f t="array" ref="N11182">IF($M11182=0,'Class Rules'!$D$3,INDEX('Class Rules'!$D$6:$D$85,MATCH($M11182,'Class Rules'!$A$6:$A$85,0)))</f>
        <v>Passenger HDV</v>
      </c>
      <c r="O11182" s="1" t="str">
        <f t="array" ref="O11182">IF(SUMPRODUCT(MAX(ISNUMBER(SEARCH(Fuel_Rules!$A$6:$A$30,$E11182))*ISNUMBER(SEARCH(Fuel_Rules!$B$6:$B$30,$F11182))*(Fuel_Rules!$A$6:$A$30&lt;&gt;"")))&gt;0,"Plug-in hybrid",IF($G11182="Diesel","Diesel","Gasoline"))</f>
        <v>Diesel</v>
      </c>
    </row>
    <row r="11183" spans="1:15" ht="15" customHeight="1" x14ac:dyDescent="0.25">
      <c r="A11183" s="1">
        <v>2022</v>
      </c>
      <c r="B11183" s="1" t="s">
        <v>13227</v>
      </c>
      <c r="C11183" s="1" t="s">
        <v>1978</v>
      </c>
      <c r="D11183" s="1" t="s">
        <v>13862</v>
      </c>
      <c r="E11183" s="1" t="s">
        <v>1901</v>
      </c>
      <c r="F11183" s="1" t="s">
        <v>1980</v>
      </c>
      <c r="G11183" s="1" t="s">
        <v>105</v>
      </c>
      <c r="H11183" s="1" t="s">
        <v>298</v>
      </c>
      <c r="I11183" s="1">
        <v>2.2000000000000002</v>
      </c>
      <c r="J11183" s="1">
        <v>2023</v>
      </c>
      <c r="K11183" s="1">
        <v>321471</v>
      </c>
      <c r="L11183" s="1">
        <v>0</v>
      </c>
      <c r="M11183" s="1">
        <f t="array" ref="M11183">SUMPRODUCT(MAX(ISNUMBER(SEARCH('Class Rules'!$B$6:$B$85,$E11183))*ISNUMBER(SEARCH('Class Rules'!$C$6:$C$85,$F11183))*'Class Rules'!$A$6:$A$85))</f>
        <v>58</v>
      </c>
      <c r="N11183" s="1" t="str">
        <f t="array" ref="N11183">IF($M11183=0,'Class Rules'!$D$3,INDEX('Class Rules'!$D$6:$D$85,MATCH($M11183,'Class Rules'!$A$6:$A$85,0)))</f>
        <v>Passenger HDV</v>
      </c>
      <c r="O11183" s="1" t="str">
        <f t="array" ref="O11183">IF(SUMPRODUCT(MAX(ISNUMBER(SEARCH(Fuel_Rules!$A$6:$A$30,$E11183))*ISNUMBER(SEARCH(Fuel_Rules!$B$6:$B$30,$F11183))*(Fuel_Rules!$A$6:$A$30&lt;&gt;"")))&gt;0,"Plug-in hybrid",IF($G11183="Diesel","Diesel","Gasoline"))</f>
        <v>Diesel</v>
      </c>
    </row>
    <row r="11184" spans="1:15" ht="15" customHeight="1" x14ac:dyDescent="0.25">
      <c r="A11184" s="1">
        <v>2022</v>
      </c>
      <c r="B11184" s="1" t="s">
        <v>13227</v>
      </c>
      <c r="C11184" s="1" t="s">
        <v>1981</v>
      </c>
      <c r="D11184" s="1" t="s">
        <v>13863</v>
      </c>
      <c r="E11184" s="1" t="s">
        <v>1901</v>
      </c>
      <c r="F11184" s="1" t="s">
        <v>1983</v>
      </c>
      <c r="G11184" s="1" t="s">
        <v>103</v>
      </c>
      <c r="H11184" s="1" t="s">
        <v>437</v>
      </c>
      <c r="I11184" s="1">
        <v>2</v>
      </c>
      <c r="J11184" s="1">
        <v>2023</v>
      </c>
      <c r="K11184" s="1">
        <v>609648</v>
      </c>
      <c r="L11184" s="1">
        <v>0</v>
      </c>
      <c r="M11184" s="1">
        <f t="array" ref="M11184">SUMPRODUCT(MAX(ISNUMBER(SEARCH('Class Rules'!$B$6:$B$85,$E11184))*ISNUMBER(SEARCH('Class Rules'!$C$6:$C$85,$F11184))*'Class Rules'!$A$6:$A$85))</f>
        <v>0</v>
      </c>
      <c r="N11184" s="1" t="str">
        <f t="array" ref="N11184">IF($M11184=0,'Class Rules'!$D$3,INDEX('Class Rules'!$D$6:$D$85,MATCH($M11184,'Class Rules'!$A$6:$A$85,0)))</f>
        <v>Passenger LDV</v>
      </c>
      <c r="O11184" s="1" t="str">
        <f t="array" ref="O11184">IF(SUMPRODUCT(MAX(ISNUMBER(SEARCH(Fuel_Rules!$A$6:$A$30,$E11184))*ISNUMBER(SEARCH(Fuel_Rules!$B$6:$B$30,$F11184))*(Fuel_Rules!$A$6:$A$30&lt;&gt;"")))&gt;0,"Plug-in hybrid",IF($G11184="Diesel","Diesel","Gasoline"))</f>
        <v>Gasoline</v>
      </c>
    </row>
    <row r="11185" spans="1:15" ht="15" customHeight="1" x14ac:dyDescent="0.25">
      <c r="A11185" s="1">
        <v>2022</v>
      </c>
      <c r="B11185" s="1" t="s">
        <v>13227</v>
      </c>
      <c r="C11185" s="1" t="s">
        <v>1981</v>
      </c>
      <c r="D11185" s="1" t="s">
        <v>13864</v>
      </c>
      <c r="E11185" s="1" t="s">
        <v>1901</v>
      </c>
      <c r="F11185" s="1" t="s">
        <v>1983</v>
      </c>
      <c r="G11185" s="1" t="s">
        <v>103</v>
      </c>
      <c r="H11185" s="1" t="s">
        <v>437</v>
      </c>
      <c r="I11185" s="1">
        <v>2</v>
      </c>
      <c r="J11185" s="1">
        <v>2023</v>
      </c>
      <c r="K11185" s="1">
        <v>582796</v>
      </c>
      <c r="L11185" s="1">
        <v>0</v>
      </c>
      <c r="M11185" s="1">
        <f t="array" ref="M11185">SUMPRODUCT(MAX(ISNUMBER(SEARCH('Class Rules'!$B$6:$B$85,$E11185))*ISNUMBER(SEARCH('Class Rules'!$C$6:$C$85,$F11185))*'Class Rules'!$A$6:$A$85))</f>
        <v>0</v>
      </c>
      <c r="N11185" s="1" t="str">
        <f t="array" ref="N11185">IF($M11185=0,'Class Rules'!$D$3,INDEX('Class Rules'!$D$6:$D$85,MATCH($M11185,'Class Rules'!$A$6:$A$85,0)))</f>
        <v>Passenger LDV</v>
      </c>
      <c r="O11185" s="1" t="str">
        <f t="array" ref="O11185">IF(SUMPRODUCT(MAX(ISNUMBER(SEARCH(Fuel_Rules!$A$6:$A$30,$E11185))*ISNUMBER(SEARCH(Fuel_Rules!$B$6:$B$30,$F11185))*(Fuel_Rules!$A$6:$A$30&lt;&gt;"")))&gt;0,"Plug-in hybrid",IF($G11185="Diesel","Diesel","Gasoline"))</f>
        <v>Gasoline</v>
      </c>
    </row>
    <row r="11186" spans="1:15" ht="15" customHeight="1" x14ac:dyDescent="0.25">
      <c r="A11186" s="1">
        <v>2022</v>
      </c>
      <c r="B11186" s="1" t="s">
        <v>13227</v>
      </c>
      <c r="C11186" s="1" t="s">
        <v>1984</v>
      </c>
      <c r="D11186" s="1" t="s">
        <v>13865</v>
      </c>
      <c r="E11186" s="1" t="s">
        <v>1901</v>
      </c>
      <c r="F11186" s="1" t="s">
        <v>1986</v>
      </c>
      <c r="G11186" s="1" t="s">
        <v>105</v>
      </c>
      <c r="H11186" s="1" t="s">
        <v>298</v>
      </c>
      <c r="I11186" s="1">
        <v>2.2000000000000002</v>
      </c>
      <c r="J11186" s="1">
        <v>2023</v>
      </c>
      <c r="K11186" s="1">
        <v>248267</v>
      </c>
      <c r="L11186" s="1">
        <v>0</v>
      </c>
      <c r="M11186" s="1">
        <f t="array" ref="M11186">SUMPRODUCT(MAX(ISNUMBER(SEARCH('Class Rules'!$B$6:$B$85,$E11186))*ISNUMBER(SEARCH('Class Rules'!$C$6:$C$85,$F11186))*'Class Rules'!$A$6:$A$85))</f>
        <v>38</v>
      </c>
      <c r="N11186" s="1" t="str">
        <f t="array" ref="N11186">IF($M11186=0,'Class Rules'!$D$3,INDEX('Class Rules'!$D$6:$D$85,MATCH($M11186,'Class Rules'!$A$6:$A$85,0)))</f>
        <v>Freight LDV</v>
      </c>
      <c r="O11186" s="1" t="str">
        <f t="array" ref="O11186">IF(SUMPRODUCT(MAX(ISNUMBER(SEARCH(Fuel_Rules!$A$6:$A$30,$E11186))*ISNUMBER(SEARCH(Fuel_Rules!$B$6:$B$30,$F11186))*(Fuel_Rules!$A$6:$A$30&lt;&gt;"")))&gt;0,"Plug-in hybrid",IF($G11186="Diesel","Diesel","Gasoline"))</f>
        <v>Diesel</v>
      </c>
    </row>
    <row r="11187" spans="1:15" ht="15" customHeight="1" x14ac:dyDescent="0.25">
      <c r="A11187" s="1">
        <v>2022</v>
      </c>
      <c r="B11187" s="1" t="s">
        <v>13227</v>
      </c>
      <c r="C11187" s="1" t="s">
        <v>1984</v>
      </c>
      <c r="D11187" s="1" t="s">
        <v>13866</v>
      </c>
      <c r="E11187" s="1" t="s">
        <v>1901</v>
      </c>
      <c r="F11187" s="1" t="s">
        <v>1986</v>
      </c>
      <c r="G11187" s="1" t="s">
        <v>105</v>
      </c>
      <c r="H11187" s="1" t="s">
        <v>298</v>
      </c>
      <c r="I11187" s="1">
        <v>2.2000000000000002</v>
      </c>
      <c r="J11187" s="1">
        <v>2023</v>
      </c>
      <c r="K11187" s="1">
        <v>225020</v>
      </c>
      <c r="L11187" s="1">
        <v>0</v>
      </c>
      <c r="M11187" s="1">
        <f t="array" ref="M11187">SUMPRODUCT(MAX(ISNUMBER(SEARCH('Class Rules'!$B$6:$B$85,$E11187))*ISNUMBER(SEARCH('Class Rules'!$C$6:$C$85,$F11187))*'Class Rules'!$A$6:$A$85))</f>
        <v>38</v>
      </c>
      <c r="N11187" s="1" t="str">
        <f t="array" ref="N11187">IF($M11187=0,'Class Rules'!$D$3,INDEX('Class Rules'!$D$6:$D$85,MATCH($M11187,'Class Rules'!$A$6:$A$85,0)))</f>
        <v>Freight LDV</v>
      </c>
      <c r="O11187" s="1" t="str">
        <f t="array" ref="O11187">IF(SUMPRODUCT(MAX(ISNUMBER(SEARCH(Fuel_Rules!$A$6:$A$30,$E11187))*ISNUMBER(SEARCH(Fuel_Rules!$B$6:$B$30,$F11187))*(Fuel_Rules!$A$6:$A$30&lt;&gt;"")))&gt;0,"Plug-in hybrid",IF($G11187="Diesel","Diesel","Gasoline"))</f>
        <v>Diesel</v>
      </c>
    </row>
    <row r="11188" spans="1:15" ht="15" customHeight="1" x14ac:dyDescent="0.25">
      <c r="A11188" s="1">
        <v>2022</v>
      </c>
      <c r="B11188" s="1" t="s">
        <v>13227</v>
      </c>
      <c r="C11188" s="1" t="s">
        <v>1987</v>
      </c>
      <c r="D11188" s="1" t="s">
        <v>13867</v>
      </c>
      <c r="E11188" s="1" t="s">
        <v>1901</v>
      </c>
      <c r="F11188" s="1" t="s">
        <v>1989</v>
      </c>
      <c r="G11188" s="1" t="s">
        <v>105</v>
      </c>
      <c r="H11188" s="1" t="s">
        <v>298</v>
      </c>
      <c r="I11188" s="1">
        <v>2.2000000000000002</v>
      </c>
      <c r="J11188" s="1">
        <v>2023</v>
      </c>
      <c r="K11188" s="1">
        <v>240239</v>
      </c>
      <c r="L11188" s="1">
        <v>0</v>
      </c>
      <c r="M11188" s="1">
        <f t="array" ref="M11188">SUMPRODUCT(MAX(ISNUMBER(SEARCH('Class Rules'!$B$6:$B$85,$E11188))*ISNUMBER(SEARCH('Class Rules'!$C$6:$C$85,$F11188))*'Class Rules'!$A$6:$A$85))</f>
        <v>38</v>
      </c>
      <c r="N11188" s="1" t="str">
        <f t="array" ref="N11188">IF($M11188=0,'Class Rules'!$D$3,INDEX('Class Rules'!$D$6:$D$85,MATCH($M11188,'Class Rules'!$A$6:$A$85,0)))</f>
        <v>Freight LDV</v>
      </c>
      <c r="O11188" s="1" t="str">
        <f t="array" ref="O11188">IF(SUMPRODUCT(MAX(ISNUMBER(SEARCH(Fuel_Rules!$A$6:$A$30,$E11188))*ISNUMBER(SEARCH(Fuel_Rules!$B$6:$B$30,$F11188))*(Fuel_Rules!$A$6:$A$30&lt;&gt;"")))&gt;0,"Plug-in hybrid",IF($G11188="Diesel","Diesel","Gasoline"))</f>
        <v>Diesel</v>
      </c>
    </row>
    <row r="11189" spans="1:15" ht="15" customHeight="1" x14ac:dyDescent="0.25">
      <c r="A11189" s="1">
        <v>2022</v>
      </c>
      <c r="B11189" s="1" t="s">
        <v>13227</v>
      </c>
      <c r="C11189" s="1" t="s">
        <v>1987</v>
      </c>
      <c r="D11189" s="1" t="s">
        <v>13868</v>
      </c>
      <c r="E11189" s="1" t="s">
        <v>1901</v>
      </c>
      <c r="F11189" s="1" t="s">
        <v>1989</v>
      </c>
      <c r="G11189" s="1" t="s">
        <v>105</v>
      </c>
      <c r="H11189" s="1" t="s">
        <v>298</v>
      </c>
      <c r="I11189" s="1">
        <v>2.2000000000000002</v>
      </c>
      <c r="J11189" s="1">
        <v>2023</v>
      </c>
      <c r="K11189" s="1">
        <v>213428</v>
      </c>
      <c r="L11189" s="1">
        <v>0</v>
      </c>
      <c r="M11189" s="1">
        <f t="array" ref="M11189">SUMPRODUCT(MAX(ISNUMBER(SEARCH('Class Rules'!$B$6:$B$85,$E11189))*ISNUMBER(SEARCH('Class Rules'!$C$6:$C$85,$F11189))*'Class Rules'!$A$6:$A$85))</f>
        <v>38</v>
      </c>
      <c r="N11189" s="1" t="str">
        <f t="array" ref="N11189">IF($M11189=0,'Class Rules'!$D$3,INDEX('Class Rules'!$D$6:$D$85,MATCH($M11189,'Class Rules'!$A$6:$A$85,0)))</f>
        <v>Freight LDV</v>
      </c>
      <c r="O11189" s="1" t="str">
        <f t="array" ref="O11189">IF(SUMPRODUCT(MAX(ISNUMBER(SEARCH(Fuel_Rules!$A$6:$A$30,$E11189))*ISNUMBER(SEARCH(Fuel_Rules!$B$6:$B$30,$F11189))*(Fuel_Rules!$A$6:$A$30&lt;&gt;"")))&gt;0,"Plug-in hybrid",IF($G11189="Diesel","Diesel","Gasoline"))</f>
        <v>Diesel</v>
      </c>
    </row>
    <row r="11190" spans="1:15" ht="15" customHeight="1" x14ac:dyDescent="0.25">
      <c r="A11190" s="1">
        <v>2022</v>
      </c>
      <c r="B11190" s="1" t="s">
        <v>13227</v>
      </c>
      <c r="C11190" s="1" t="s">
        <v>1990</v>
      </c>
      <c r="D11190" s="1" t="s">
        <v>13869</v>
      </c>
      <c r="E11190" s="1" t="s">
        <v>1901</v>
      </c>
      <c r="F11190" s="1" t="s">
        <v>1992</v>
      </c>
      <c r="G11190" s="1" t="s">
        <v>105</v>
      </c>
      <c r="H11190" s="1" t="s">
        <v>298</v>
      </c>
      <c r="I11190" s="1">
        <v>2.2000000000000002</v>
      </c>
      <c r="J11190" s="1">
        <v>2023</v>
      </c>
      <c r="K11190" s="1">
        <v>248572</v>
      </c>
      <c r="L11190" s="1">
        <v>0</v>
      </c>
      <c r="M11190" s="1">
        <f t="array" ref="M11190">SUMPRODUCT(MAX(ISNUMBER(SEARCH('Class Rules'!$B$6:$B$85,$E11190))*ISNUMBER(SEARCH('Class Rules'!$C$6:$C$85,$F11190))*'Class Rules'!$A$6:$A$85))</f>
        <v>38</v>
      </c>
      <c r="N11190" s="1" t="str">
        <f t="array" ref="N11190">IF($M11190=0,'Class Rules'!$D$3,INDEX('Class Rules'!$D$6:$D$85,MATCH($M11190,'Class Rules'!$A$6:$A$85,0)))</f>
        <v>Freight LDV</v>
      </c>
      <c r="O11190" s="1" t="str">
        <f t="array" ref="O11190">IF(SUMPRODUCT(MAX(ISNUMBER(SEARCH(Fuel_Rules!$A$6:$A$30,$E11190))*ISNUMBER(SEARCH(Fuel_Rules!$B$6:$B$30,$F11190))*(Fuel_Rules!$A$6:$A$30&lt;&gt;"")))&gt;0,"Plug-in hybrid",IF($G11190="Diesel","Diesel","Gasoline"))</f>
        <v>Diesel</v>
      </c>
    </row>
    <row r="11191" spans="1:15" ht="15" customHeight="1" x14ac:dyDescent="0.25">
      <c r="A11191" s="1">
        <v>2022</v>
      </c>
      <c r="B11191" s="1" t="s">
        <v>13227</v>
      </c>
      <c r="C11191" s="1" t="s">
        <v>1990</v>
      </c>
      <c r="D11191" s="1" t="s">
        <v>13870</v>
      </c>
      <c r="E11191" s="1" t="s">
        <v>1901</v>
      </c>
      <c r="F11191" s="1" t="s">
        <v>1992</v>
      </c>
      <c r="G11191" s="1" t="s">
        <v>105</v>
      </c>
      <c r="H11191" s="1" t="s">
        <v>298</v>
      </c>
      <c r="I11191" s="1">
        <v>2.2000000000000002</v>
      </c>
      <c r="J11191" s="1">
        <v>2023</v>
      </c>
      <c r="K11191" s="1">
        <v>226895</v>
      </c>
      <c r="L11191" s="1">
        <v>0</v>
      </c>
      <c r="M11191" s="1">
        <f t="array" ref="M11191">SUMPRODUCT(MAX(ISNUMBER(SEARCH('Class Rules'!$B$6:$B$85,$E11191))*ISNUMBER(SEARCH('Class Rules'!$C$6:$C$85,$F11191))*'Class Rules'!$A$6:$A$85))</f>
        <v>38</v>
      </c>
      <c r="N11191" s="1" t="str">
        <f t="array" ref="N11191">IF($M11191=0,'Class Rules'!$D$3,INDEX('Class Rules'!$D$6:$D$85,MATCH($M11191,'Class Rules'!$A$6:$A$85,0)))</f>
        <v>Freight LDV</v>
      </c>
      <c r="O11191" s="1" t="str">
        <f t="array" ref="O11191">IF(SUMPRODUCT(MAX(ISNUMBER(SEARCH(Fuel_Rules!$A$6:$A$30,$E11191))*ISNUMBER(SEARCH(Fuel_Rules!$B$6:$B$30,$F11191))*(Fuel_Rules!$A$6:$A$30&lt;&gt;"")))&gt;0,"Plug-in hybrid",IF($G11191="Diesel","Diesel","Gasoline"))</f>
        <v>Diesel</v>
      </c>
    </row>
    <row r="11192" spans="1:15" ht="15" customHeight="1" x14ac:dyDescent="0.25">
      <c r="A11192" s="1">
        <v>2022</v>
      </c>
      <c r="B11192" s="1" t="s">
        <v>13227</v>
      </c>
      <c r="C11192" s="1" t="s">
        <v>1993</v>
      </c>
      <c r="D11192" s="1" t="s">
        <v>13871</v>
      </c>
      <c r="E11192" s="1" t="s">
        <v>1901</v>
      </c>
      <c r="F11192" s="1" t="s">
        <v>1995</v>
      </c>
      <c r="G11192" s="1" t="s">
        <v>105</v>
      </c>
      <c r="H11192" s="1" t="s">
        <v>298</v>
      </c>
      <c r="I11192" s="1">
        <v>2.2000000000000002</v>
      </c>
      <c r="J11192" s="1">
        <v>2023</v>
      </c>
      <c r="K11192" s="1">
        <v>219984</v>
      </c>
      <c r="L11192" s="1">
        <v>0</v>
      </c>
      <c r="M11192" s="1">
        <f t="array" ref="M11192">SUMPRODUCT(MAX(ISNUMBER(SEARCH('Class Rules'!$B$6:$B$85,$E11192))*ISNUMBER(SEARCH('Class Rules'!$C$6:$C$85,$F11192))*'Class Rules'!$A$6:$A$85))</f>
        <v>47</v>
      </c>
      <c r="N11192" s="1" t="str">
        <f t="array" ref="N11192">IF($M11192=0,'Class Rules'!$D$3,INDEX('Class Rules'!$D$6:$D$85,MATCH($M11192,'Class Rules'!$A$6:$A$85,0)))</f>
        <v>Freight HDV</v>
      </c>
      <c r="O11192" s="1" t="str">
        <f t="array" ref="O11192">IF(SUMPRODUCT(MAX(ISNUMBER(SEARCH(Fuel_Rules!$A$6:$A$30,$E11192))*ISNUMBER(SEARCH(Fuel_Rules!$B$6:$B$30,$F11192))*(Fuel_Rules!$A$6:$A$30&lt;&gt;"")))&gt;0,"Plug-in hybrid",IF($G11192="Diesel","Diesel","Gasoline"))</f>
        <v>Diesel</v>
      </c>
    </row>
    <row r="11193" spans="1:15" ht="15" customHeight="1" x14ac:dyDescent="0.25">
      <c r="A11193" s="1">
        <v>2022</v>
      </c>
      <c r="B11193" s="1" t="s">
        <v>13227</v>
      </c>
      <c r="C11193" s="1" t="s">
        <v>1996</v>
      </c>
      <c r="D11193" s="1" t="s">
        <v>13872</v>
      </c>
      <c r="E11193" s="1" t="s">
        <v>1901</v>
      </c>
      <c r="F11193" s="1" t="s">
        <v>1998</v>
      </c>
      <c r="G11193" s="1" t="s">
        <v>105</v>
      </c>
      <c r="H11193" s="1" t="s">
        <v>298</v>
      </c>
      <c r="I11193" s="1">
        <v>2.2000000000000002</v>
      </c>
      <c r="J11193" s="1">
        <v>2023</v>
      </c>
      <c r="K11193" s="1">
        <v>232166</v>
      </c>
      <c r="L11193" s="1">
        <v>0</v>
      </c>
      <c r="M11193" s="1">
        <f t="array" ref="M11193">SUMPRODUCT(MAX(ISNUMBER(SEARCH('Class Rules'!$B$6:$B$85,$E11193))*ISNUMBER(SEARCH('Class Rules'!$C$6:$C$85,$F11193))*'Class Rules'!$A$6:$A$85))</f>
        <v>48</v>
      </c>
      <c r="N11193" s="1" t="str">
        <f t="array" ref="N11193">IF($M11193=0,'Class Rules'!$D$3,INDEX('Class Rules'!$D$6:$D$85,MATCH($M11193,'Class Rules'!$A$6:$A$85,0)))</f>
        <v>Freight HDV</v>
      </c>
      <c r="O11193" s="1" t="str">
        <f t="array" ref="O11193">IF(SUMPRODUCT(MAX(ISNUMBER(SEARCH(Fuel_Rules!$A$6:$A$30,$E11193))*ISNUMBER(SEARCH(Fuel_Rules!$B$6:$B$30,$F11193))*(Fuel_Rules!$A$6:$A$30&lt;&gt;"")))&gt;0,"Plug-in hybrid",IF($G11193="Diesel","Diesel","Gasoline"))</f>
        <v>Diesel</v>
      </c>
    </row>
    <row r="11194" spans="1:15" ht="15" customHeight="1" x14ac:dyDescent="0.25">
      <c r="A11194" s="1">
        <v>2022</v>
      </c>
      <c r="B11194" s="1" t="s">
        <v>13227</v>
      </c>
      <c r="C11194" s="1" t="s">
        <v>1999</v>
      </c>
      <c r="D11194" s="1" t="s">
        <v>13873</v>
      </c>
      <c r="E11194" s="1" t="s">
        <v>1901</v>
      </c>
      <c r="F11194" s="1" t="s">
        <v>2001</v>
      </c>
      <c r="G11194" s="1" t="s">
        <v>105</v>
      </c>
      <c r="H11194" s="1" t="s">
        <v>298</v>
      </c>
      <c r="I11194" s="1">
        <v>2.2000000000000002</v>
      </c>
      <c r="J11194" s="1">
        <v>2023</v>
      </c>
      <c r="K11194" s="1">
        <v>238105</v>
      </c>
      <c r="L11194" s="1">
        <v>0</v>
      </c>
      <c r="M11194" s="1">
        <f t="array" ref="M11194">SUMPRODUCT(MAX(ISNUMBER(SEARCH('Class Rules'!$B$6:$B$85,$E11194))*ISNUMBER(SEARCH('Class Rules'!$C$6:$C$85,$F11194))*'Class Rules'!$A$6:$A$85))</f>
        <v>48</v>
      </c>
      <c r="N11194" s="1" t="str">
        <f t="array" ref="N11194">IF($M11194=0,'Class Rules'!$D$3,INDEX('Class Rules'!$D$6:$D$85,MATCH($M11194,'Class Rules'!$A$6:$A$85,0)))</f>
        <v>Freight HDV</v>
      </c>
      <c r="O11194" s="1" t="str">
        <f t="array" ref="O11194">IF(SUMPRODUCT(MAX(ISNUMBER(SEARCH(Fuel_Rules!$A$6:$A$30,$E11194))*ISNUMBER(SEARCH(Fuel_Rules!$B$6:$B$30,$F11194))*(Fuel_Rules!$A$6:$A$30&lt;&gt;"")))&gt;0,"Plug-in hybrid",IF($G11194="Diesel","Diesel","Gasoline"))</f>
        <v>Diesel</v>
      </c>
    </row>
    <row r="11195" spans="1:15" ht="15" customHeight="1" x14ac:dyDescent="0.25">
      <c r="A11195" s="1">
        <v>2022</v>
      </c>
      <c r="B11195" s="1" t="s">
        <v>13227</v>
      </c>
      <c r="C11195" s="1" t="s">
        <v>2002</v>
      </c>
      <c r="D11195" s="1" t="s">
        <v>13874</v>
      </c>
      <c r="E11195" s="1" t="s">
        <v>1901</v>
      </c>
      <c r="F11195" s="1" t="s">
        <v>2004</v>
      </c>
      <c r="G11195" s="1" t="s">
        <v>105</v>
      </c>
      <c r="H11195" s="1" t="s">
        <v>298</v>
      </c>
      <c r="I11195" s="1">
        <v>2.2000000000000002</v>
      </c>
      <c r="J11195" s="1">
        <v>2023</v>
      </c>
      <c r="K11195" s="1">
        <v>241117</v>
      </c>
      <c r="L11195" s="1">
        <v>0</v>
      </c>
      <c r="M11195" s="1">
        <f t="array" ref="M11195">SUMPRODUCT(MAX(ISNUMBER(SEARCH('Class Rules'!$B$6:$B$85,$E11195))*ISNUMBER(SEARCH('Class Rules'!$C$6:$C$85,$F11195))*'Class Rules'!$A$6:$A$85))</f>
        <v>38</v>
      </c>
      <c r="N11195" s="1" t="str">
        <f t="array" ref="N11195">IF($M11195=0,'Class Rules'!$D$3,INDEX('Class Rules'!$D$6:$D$85,MATCH($M11195,'Class Rules'!$A$6:$A$85,0)))</f>
        <v>Freight LDV</v>
      </c>
      <c r="O11195" s="1" t="str">
        <f t="array" ref="O11195">IF(SUMPRODUCT(MAX(ISNUMBER(SEARCH(Fuel_Rules!$A$6:$A$30,$E11195))*ISNUMBER(SEARCH(Fuel_Rules!$B$6:$B$30,$F11195))*(Fuel_Rules!$A$6:$A$30&lt;&gt;"")))&gt;0,"Plug-in hybrid",IF($G11195="Diesel","Diesel","Gasoline"))</f>
        <v>Diesel</v>
      </c>
    </row>
    <row r="11196" spans="1:15" ht="15" customHeight="1" x14ac:dyDescent="0.25">
      <c r="A11196" s="1">
        <v>2022</v>
      </c>
      <c r="B11196" s="1" t="s">
        <v>13227</v>
      </c>
      <c r="C11196" s="1" t="s">
        <v>2002</v>
      </c>
      <c r="D11196" s="1" t="s">
        <v>13875</v>
      </c>
      <c r="E11196" s="1" t="s">
        <v>1901</v>
      </c>
      <c r="F11196" s="1" t="s">
        <v>2004</v>
      </c>
      <c r="G11196" s="1" t="s">
        <v>105</v>
      </c>
      <c r="H11196" s="1" t="s">
        <v>298</v>
      </c>
      <c r="I11196" s="1">
        <v>2.2000000000000002</v>
      </c>
      <c r="J11196" s="1">
        <v>2023</v>
      </c>
      <c r="K11196" s="1">
        <v>214845</v>
      </c>
      <c r="L11196" s="1">
        <v>0</v>
      </c>
      <c r="M11196" s="1">
        <f t="array" ref="M11196">SUMPRODUCT(MAX(ISNUMBER(SEARCH('Class Rules'!$B$6:$B$85,$E11196))*ISNUMBER(SEARCH('Class Rules'!$C$6:$C$85,$F11196))*'Class Rules'!$A$6:$A$85))</f>
        <v>38</v>
      </c>
      <c r="N11196" s="1" t="str">
        <f t="array" ref="N11196">IF($M11196=0,'Class Rules'!$D$3,INDEX('Class Rules'!$D$6:$D$85,MATCH($M11196,'Class Rules'!$A$6:$A$85,0)))</f>
        <v>Freight LDV</v>
      </c>
      <c r="O11196" s="1" t="str">
        <f t="array" ref="O11196">IF(SUMPRODUCT(MAX(ISNUMBER(SEARCH(Fuel_Rules!$A$6:$A$30,$E11196))*ISNUMBER(SEARCH(Fuel_Rules!$B$6:$B$30,$F11196))*(Fuel_Rules!$A$6:$A$30&lt;&gt;"")))&gt;0,"Plug-in hybrid",IF($G11196="Diesel","Diesel","Gasoline"))</f>
        <v>Diesel</v>
      </c>
    </row>
    <row r="11197" spans="1:15" ht="15" customHeight="1" x14ac:dyDescent="0.25">
      <c r="A11197" s="1">
        <v>2022</v>
      </c>
      <c r="B11197" s="1" t="s">
        <v>13227</v>
      </c>
      <c r="C11197" s="1" t="s">
        <v>2005</v>
      </c>
      <c r="D11197" s="1" t="s">
        <v>13876</v>
      </c>
      <c r="E11197" s="1" t="s">
        <v>1901</v>
      </c>
      <c r="F11197" s="1" t="s">
        <v>2007</v>
      </c>
      <c r="G11197" s="1" t="s">
        <v>105</v>
      </c>
      <c r="H11197" s="1" t="s">
        <v>298</v>
      </c>
      <c r="I11197" s="1">
        <v>2.2000000000000002</v>
      </c>
      <c r="J11197" s="1">
        <v>2023</v>
      </c>
      <c r="K11197" s="1">
        <v>258697</v>
      </c>
      <c r="L11197" s="1">
        <v>0</v>
      </c>
      <c r="M11197" s="1">
        <f t="array" ref="M11197">SUMPRODUCT(MAX(ISNUMBER(SEARCH('Class Rules'!$B$6:$B$85,$E11197))*ISNUMBER(SEARCH('Class Rules'!$C$6:$C$85,$F11197))*'Class Rules'!$A$6:$A$85))</f>
        <v>49</v>
      </c>
      <c r="N11197" s="1" t="str">
        <f t="array" ref="N11197">IF($M11197=0,'Class Rules'!$D$3,INDEX('Class Rules'!$D$6:$D$85,MATCH($M11197,'Class Rules'!$A$6:$A$85,0)))</f>
        <v>Freight HDV</v>
      </c>
      <c r="O11197" s="1" t="str">
        <f t="array" ref="O11197">IF(SUMPRODUCT(MAX(ISNUMBER(SEARCH(Fuel_Rules!$A$6:$A$30,$E11197))*ISNUMBER(SEARCH(Fuel_Rules!$B$6:$B$30,$F11197))*(Fuel_Rules!$A$6:$A$30&lt;&gt;"")))&gt;0,"Plug-in hybrid",IF($G11197="Diesel","Diesel","Gasoline"))</f>
        <v>Diesel</v>
      </c>
    </row>
    <row r="11198" spans="1:15" ht="15" customHeight="1" x14ac:dyDescent="0.25">
      <c r="A11198" s="1">
        <v>2022</v>
      </c>
      <c r="B11198" s="1" t="s">
        <v>13227</v>
      </c>
      <c r="C11198" s="1" t="s">
        <v>2008</v>
      </c>
      <c r="D11198" s="1" t="s">
        <v>13877</v>
      </c>
      <c r="E11198" s="1" t="s">
        <v>1901</v>
      </c>
      <c r="F11198" s="1" t="s">
        <v>2010</v>
      </c>
      <c r="G11198" s="1" t="s">
        <v>105</v>
      </c>
      <c r="H11198" s="1" t="s">
        <v>298</v>
      </c>
      <c r="I11198" s="1">
        <v>2.2000000000000002</v>
      </c>
      <c r="J11198" s="1">
        <v>2023</v>
      </c>
      <c r="K11198" s="1">
        <v>250866</v>
      </c>
      <c r="L11198" s="1">
        <v>0</v>
      </c>
      <c r="M11198" s="1">
        <f t="array" ref="M11198">SUMPRODUCT(MAX(ISNUMBER(SEARCH('Class Rules'!$B$6:$B$85,$E11198))*ISNUMBER(SEARCH('Class Rules'!$C$6:$C$85,$F11198))*'Class Rules'!$A$6:$A$85))</f>
        <v>49</v>
      </c>
      <c r="N11198" s="1" t="str">
        <f t="array" ref="N11198">IF($M11198=0,'Class Rules'!$D$3,INDEX('Class Rules'!$D$6:$D$85,MATCH($M11198,'Class Rules'!$A$6:$A$85,0)))</f>
        <v>Freight HDV</v>
      </c>
      <c r="O11198" s="1" t="str">
        <f t="array" ref="O11198">IF(SUMPRODUCT(MAX(ISNUMBER(SEARCH(Fuel_Rules!$A$6:$A$30,$E11198))*ISNUMBER(SEARCH(Fuel_Rules!$B$6:$B$30,$F11198))*(Fuel_Rules!$A$6:$A$30&lt;&gt;"")))&gt;0,"Plug-in hybrid",IF($G11198="Diesel","Diesel","Gasoline"))</f>
        <v>Diesel</v>
      </c>
    </row>
    <row r="11199" spans="1:15" ht="15" customHeight="1" x14ac:dyDescent="0.25">
      <c r="A11199" s="1">
        <v>2022</v>
      </c>
      <c r="B11199" s="1" t="s">
        <v>13227</v>
      </c>
      <c r="C11199" s="1" t="s">
        <v>2011</v>
      </c>
      <c r="D11199" s="1" t="s">
        <v>13878</v>
      </c>
      <c r="E11199" s="1" t="s">
        <v>1901</v>
      </c>
      <c r="F11199" s="1" t="s">
        <v>2013</v>
      </c>
      <c r="G11199" s="1" t="s">
        <v>105</v>
      </c>
      <c r="H11199" s="1" t="s">
        <v>298</v>
      </c>
      <c r="I11199" s="1">
        <v>2.2000000000000002</v>
      </c>
      <c r="J11199" s="1">
        <v>2023</v>
      </c>
      <c r="K11199" s="1">
        <v>240920</v>
      </c>
      <c r="L11199" s="1">
        <v>0</v>
      </c>
      <c r="M11199" s="1">
        <f t="array" ref="M11199">SUMPRODUCT(MAX(ISNUMBER(SEARCH('Class Rules'!$B$6:$B$85,$E11199))*ISNUMBER(SEARCH('Class Rules'!$C$6:$C$85,$F11199))*'Class Rules'!$A$6:$A$85))</f>
        <v>49</v>
      </c>
      <c r="N11199" s="1" t="str">
        <f t="array" ref="N11199">IF($M11199=0,'Class Rules'!$D$3,INDEX('Class Rules'!$D$6:$D$85,MATCH($M11199,'Class Rules'!$A$6:$A$85,0)))</f>
        <v>Freight HDV</v>
      </c>
      <c r="O11199" s="1" t="str">
        <f t="array" ref="O11199">IF(SUMPRODUCT(MAX(ISNUMBER(SEARCH(Fuel_Rules!$A$6:$A$30,$E11199))*ISNUMBER(SEARCH(Fuel_Rules!$B$6:$B$30,$F11199))*(Fuel_Rules!$A$6:$A$30&lt;&gt;"")))&gt;0,"Plug-in hybrid",IF($G11199="Diesel","Diesel","Gasoline"))</f>
        <v>Diesel</v>
      </c>
    </row>
    <row r="11200" spans="1:15" ht="15" customHeight="1" x14ac:dyDescent="0.25">
      <c r="A11200" s="1">
        <v>2022</v>
      </c>
      <c r="B11200" s="1" t="s">
        <v>13227</v>
      </c>
      <c r="C11200" s="1" t="s">
        <v>2014</v>
      </c>
      <c r="D11200" s="1" t="s">
        <v>13879</v>
      </c>
      <c r="E11200" s="1" t="s">
        <v>1901</v>
      </c>
      <c r="F11200" s="1" t="s">
        <v>2016</v>
      </c>
      <c r="G11200" s="1" t="s">
        <v>105</v>
      </c>
      <c r="H11200" s="1" t="s">
        <v>298</v>
      </c>
      <c r="I11200" s="1">
        <v>2.2000000000000002</v>
      </c>
      <c r="J11200" s="1">
        <v>2023</v>
      </c>
      <c r="K11200" s="1">
        <v>276965</v>
      </c>
      <c r="L11200" s="1">
        <v>0</v>
      </c>
      <c r="M11200" s="1">
        <f t="array" ref="M11200">SUMPRODUCT(MAX(ISNUMBER(SEARCH('Class Rules'!$B$6:$B$85,$E11200))*ISNUMBER(SEARCH('Class Rules'!$C$6:$C$85,$F11200))*'Class Rules'!$A$6:$A$85))</f>
        <v>49</v>
      </c>
      <c r="N11200" s="1" t="str">
        <f t="array" ref="N11200">IF($M11200=0,'Class Rules'!$D$3,INDEX('Class Rules'!$D$6:$D$85,MATCH($M11200,'Class Rules'!$A$6:$A$85,0)))</f>
        <v>Freight HDV</v>
      </c>
      <c r="O11200" s="1" t="str">
        <f t="array" ref="O11200">IF(SUMPRODUCT(MAX(ISNUMBER(SEARCH(Fuel_Rules!$A$6:$A$30,$E11200))*ISNUMBER(SEARCH(Fuel_Rules!$B$6:$B$30,$F11200))*(Fuel_Rules!$A$6:$A$30&lt;&gt;"")))&gt;0,"Plug-in hybrid",IF($G11200="Diesel","Diesel","Gasoline"))</f>
        <v>Diesel</v>
      </c>
    </row>
    <row r="11201" spans="1:15" ht="15" customHeight="1" x14ac:dyDescent="0.25">
      <c r="A11201" s="1">
        <v>2022</v>
      </c>
      <c r="B11201" s="1" t="s">
        <v>13227</v>
      </c>
      <c r="C11201" s="1" t="s">
        <v>2017</v>
      </c>
      <c r="D11201" s="1" t="s">
        <v>13880</v>
      </c>
      <c r="E11201" s="1" t="s">
        <v>1901</v>
      </c>
      <c r="F11201" s="1" t="s">
        <v>2019</v>
      </c>
      <c r="G11201" s="1" t="s">
        <v>105</v>
      </c>
      <c r="H11201" s="1" t="s">
        <v>298</v>
      </c>
      <c r="I11201" s="1">
        <v>2.2000000000000002</v>
      </c>
      <c r="J11201" s="1">
        <v>2023</v>
      </c>
      <c r="K11201" s="1">
        <v>291889</v>
      </c>
      <c r="L11201" s="1">
        <v>0</v>
      </c>
      <c r="M11201" s="1">
        <f t="array" ref="M11201">SUMPRODUCT(MAX(ISNUMBER(SEARCH('Class Rules'!$B$6:$B$85,$E11201))*ISNUMBER(SEARCH('Class Rules'!$C$6:$C$85,$F11201))*'Class Rules'!$A$6:$A$85))</f>
        <v>50</v>
      </c>
      <c r="N11201" s="1" t="str">
        <f t="array" ref="N11201">IF($M11201=0,'Class Rules'!$D$3,INDEX('Class Rules'!$D$6:$D$85,MATCH($M11201,'Class Rules'!$A$6:$A$85,0)))</f>
        <v>Freight HDV</v>
      </c>
      <c r="O11201" s="1" t="str">
        <f t="array" ref="O11201">IF(SUMPRODUCT(MAX(ISNUMBER(SEARCH(Fuel_Rules!$A$6:$A$30,$E11201))*ISNUMBER(SEARCH(Fuel_Rules!$B$6:$B$30,$F11201))*(Fuel_Rules!$A$6:$A$30&lt;&gt;"")))&gt;0,"Plug-in hybrid",IF($G11201="Diesel","Diesel","Gasoline"))</f>
        <v>Diesel</v>
      </c>
    </row>
    <row r="11202" spans="1:15" ht="15" customHeight="1" x14ac:dyDescent="0.25">
      <c r="A11202" s="1">
        <v>2022</v>
      </c>
      <c r="B11202" s="1" t="s">
        <v>13227</v>
      </c>
      <c r="C11202" s="1" t="s">
        <v>2020</v>
      </c>
      <c r="D11202" s="1" t="s">
        <v>13881</v>
      </c>
      <c r="E11202" s="1" t="s">
        <v>1901</v>
      </c>
      <c r="F11202" s="1" t="s">
        <v>2022</v>
      </c>
      <c r="G11202" s="1" t="s">
        <v>105</v>
      </c>
      <c r="H11202" s="1" t="s">
        <v>298</v>
      </c>
      <c r="I11202" s="1">
        <v>2.2000000000000002</v>
      </c>
      <c r="J11202" s="1">
        <v>2023</v>
      </c>
      <c r="K11202" s="1">
        <v>348128</v>
      </c>
      <c r="L11202" s="1">
        <v>0</v>
      </c>
      <c r="M11202" s="1">
        <f t="array" ref="M11202">SUMPRODUCT(MAX(ISNUMBER(SEARCH('Class Rules'!$B$6:$B$85,$E11202))*ISNUMBER(SEARCH('Class Rules'!$C$6:$C$85,$F11202))*'Class Rules'!$A$6:$A$85))</f>
        <v>59</v>
      </c>
      <c r="N11202" s="1" t="str">
        <f t="array" ref="N11202">IF($M11202=0,'Class Rules'!$D$3,INDEX('Class Rules'!$D$6:$D$85,MATCH($M11202,'Class Rules'!$A$6:$A$85,0)))</f>
        <v>Passenger HDV</v>
      </c>
      <c r="O11202" s="1" t="str">
        <f t="array" ref="O11202">IF(SUMPRODUCT(MAX(ISNUMBER(SEARCH(Fuel_Rules!$A$6:$A$30,$E11202))*ISNUMBER(SEARCH(Fuel_Rules!$B$6:$B$30,$F11202))*(Fuel_Rules!$A$6:$A$30&lt;&gt;"")))&gt;0,"Plug-in hybrid",IF($G11202="Diesel","Diesel","Gasoline"))</f>
        <v>Diesel</v>
      </c>
    </row>
    <row r="11203" spans="1:15" ht="15" customHeight="1" x14ac:dyDescent="0.25">
      <c r="A11203" s="1">
        <v>2022</v>
      </c>
      <c r="B11203" s="1" t="s">
        <v>13227</v>
      </c>
      <c r="C11203" s="1" t="s">
        <v>2023</v>
      </c>
      <c r="D11203" s="1" t="s">
        <v>13882</v>
      </c>
      <c r="E11203" s="1" t="s">
        <v>1901</v>
      </c>
      <c r="F11203" s="1" t="s">
        <v>2025</v>
      </c>
      <c r="G11203" s="1" t="s">
        <v>105</v>
      </c>
      <c r="H11203" s="1" t="s">
        <v>298</v>
      </c>
      <c r="I11203" s="1">
        <v>2.2000000000000002</v>
      </c>
      <c r="J11203" s="1">
        <v>2023</v>
      </c>
      <c r="K11203" s="1">
        <v>369726</v>
      </c>
      <c r="L11203" s="1">
        <v>0</v>
      </c>
      <c r="M11203" s="1">
        <f t="array" ref="M11203">SUMPRODUCT(MAX(ISNUMBER(SEARCH('Class Rules'!$B$6:$B$85,$E11203))*ISNUMBER(SEARCH('Class Rules'!$C$6:$C$85,$F11203))*'Class Rules'!$A$6:$A$85))</f>
        <v>59</v>
      </c>
      <c r="N11203" s="1" t="str">
        <f t="array" ref="N11203">IF($M11203=0,'Class Rules'!$D$3,INDEX('Class Rules'!$D$6:$D$85,MATCH($M11203,'Class Rules'!$A$6:$A$85,0)))</f>
        <v>Passenger HDV</v>
      </c>
      <c r="O11203" s="1" t="str">
        <f t="array" ref="O11203">IF(SUMPRODUCT(MAX(ISNUMBER(SEARCH(Fuel_Rules!$A$6:$A$30,$E11203))*ISNUMBER(SEARCH(Fuel_Rules!$B$6:$B$30,$F11203))*(Fuel_Rules!$A$6:$A$30&lt;&gt;"")))&gt;0,"Plug-in hybrid",IF($G11203="Diesel","Diesel","Gasoline"))</f>
        <v>Diesel</v>
      </c>
    </row>
    <row r="11204" spans="1:15" ht="15" customHeight="1" x14ac:dyDescent="0.25">
      <c r="A11204" s="1">
        <v>2022</v>
      </c>
      <c r="B11204" s="1" t="s">
        <v>13227</v>
      </c>
      <c r="C11204" s="1" t="s">
        <v>2026</v>
      </c>
      <c r="D11204" s="1" t="s">
        <v>13883</v>
      </c>
      <c r="E11204" s="1" t="s">
        <v>1901</v>
      </c>
      <c r="F11204" s="1" t="s">
        <v>2028</v>
      </c>
      <c r="G11204" s="1" t="s">
        <v>105</v>
      </c>
      <c r="H11204" s="1" t="s">
        <v>298</v>
      </c>
      <c r="I11204" s="1">
        <v>2.2000000000000002</v>
      </c>
      <c r="J11204" s="1">
        <v>2023</v>
      </c>
      <c r="K11204" s="1">
        <v>223339</v>
      </c>
      <c r="L11204" s="1">
        <v>0</v>
      </c>
      <c r="M11204" s="1">
        <f t="array" ref="M11204">SUMPRODUCT(MAX(ISNUMBER(SEARCH('Class Rules'!$B$6:$B$85,$E11204))*ISNUMBER(SEARCH('Class Rules'!$C$6:$C$85,$F11204))*'Class Rules'!$A$6:$A$85))</f>
        <v>38</v>
      </c>
      <c r="N11204" s="1" t="str">
        <f t="array" ref="N11204">IF($M11204=0,'Class Rules'!$D$3,INDEX('Class Rules'!$D$6:$D$85,MATCH($M11204,'Class Rules'!$A$6:$A$85,0)))</f>
        <v>Freight LDV</v>
      </c>
      <c r="O11204" s="1" t="str">
        <f t="array" ref="O11204">IF(SUMPRODUCT(MAX(ISNUMBER(SEARCH(Fuel_Rules!$A$6:$A$30,$E11204))*ISNUMBER(SEARCH(Fuel_Rules!$B$6:$B$30,$F11204))*(Fuel_Rules!$A$6:$A$30&lt;&gt;"")))&gt;0,"Plug-in hybrid",IF($G11204="Diesel","Diesel","Gasoline"))</f>
        <v>Diesel</v>
      </c>
    </row>
    <row r="11205" spans="1:15" ht="15" customHeight="1" x14ac:dyDescent="0.25">
      <c r="A11205" s="1">
        <v>2022</v>
      </c>
      <c r="B11205" s="1" t="s">
        <v>13227</v>
      </c>
      <c r="C11205" s="1" t="s">
        <v>2029</v>
      </c>
      <c r="D11205" s="1" t="s">
        <v>13884</v>
      </c>
      <c r="E11205" s="1" t="s">
        <v>1901</v>
      </c>
      <c r="F11205" s="1" t="s">
        <v>2031</v>
      </c>
      <c r="G11205" s="1" t="s">
        <v>105</v>
      </c>
      <c r="H11205" s="1" t="s">
        <v>298</v>
      </c>
      <c r="I11205" s="1">
        <v>2.2000000000000002</v>
      </c>
      <c r="J11205" s="1">
        <v>2023</v>
      </c>
      <c r="K11205" s="1">
        <v>229984</v>
      </c>
      <c r="L11205" s="1">
        <v>0</v>
      </c>
      <c r="M11205" s="1">
        <f t="array" ref="M11205">SUMPRODUCT(MAX(ISNUMBER(SEARCH('Class Rules'!$B$6:$B$85,$E11205))*ISNUMBER(SEARCH('Class Rules'!$C$6:$C$85,$F11205))*'Class Rules'!$A$6:$A$85))</f>
        <v>38</v>
      </c>
      <c r="N11205" s="1" t="str">
        <f t="array" ref="N11205">IF($M11205=0,'Class Rules'!$D$3,INDEX('Class Rules'!$D$6:$D$85,MATCH($M11205,'Class Rules'!$A$6:$A$85,0)))</f>
        <v>Freight LDV</v>
      </c>
      <c r="O11205" s="1" t="str">
        <f t="array" ref="O11205">IF(SUMPRODUCT(MAX(ISNUMBER(SEARCH(Fuel_Rules!$A$6:$A$30,$E11205))*ISNUMBER(SEARCH(Fuel_Rules!$B$6:$B$30,$F11205))*(Fuel_Rules!$A$6:$A$30&lt;&gt;"")))&gt;0,"Plug-in hybrid",IF($G11205="Diesel","Diesel","Gasoline"))</f>
        <v>Diesel</v>
      </c>
    </row>
    <row r="11206" spans="1:15" ht="15" customHeight="1" x14ac:dyDescent="0.25">
      <c r="A11206" s="1">
        <v>2022</v>
      </c>
      <c r="B11206" s="1" t="s">
        <v>13227</v>
      </c>
      <c r="C11206" s="1" t="s">
        <v>2032</v>
      </c>
      <c r="D11206" s="1" t="s">
        <v>13885</v>
      </c>
      <c r="E11206" s="1" t="s">
        <v>1901</v>
      </c>
      <c r="F11206" s="1" t="s">
        <v>2034</v>
      </c>
      <c r="G11206" s="1" t="s">
        <v>105</v>
      </c>
      <c r="H11206" s="1" t="s">
        <v>437</v>
      </c>
      <c r="I11206" s="1">
        <v>3</v>
      </c>
      <c r="J11206" s="1">
        <v>2023</v>
      </c>
      <c r="K11206" s="1">
        <v>742231</v>
      </c>
      <c r="L11206" s="1">
        <v>0</v>
      </c>
      <c r="M11206" s="1">
        <f t="array" ref="M11206">SUMPRODUCT(MAX(ISNUMBER(SEARCH('Class Rules'!$B$6:$B$85,$E11206))*ISNUMBER(SEARCH('Class Rules'!$C$6:$C$85,$F11206))*'Class Rules'!$A$6:$A$85))</f>
        <v>0</v>
      </c>
      <c r="N11206" s="1" t="str">
        <f t="array" ref="N11206">IF($M11206=0,'Class Rules'!$D$3,INDEX('Class Rules'!$D$6:$D$85,MATCH($M11206,'Class Rules'!$A$6:$A$85,0)))</f>
        <v>Passenger LDV</v>
      </c>
      <c r="O11206" s="1" t="str">
        <f t="array" ref="O11206">IF(SUMPRODUCT(MAX(ISNUMBER(SEARCH(Fuel_Rules!$A$6:$A$30,$E11206))*ISNUMBER(SEARCH(Fuel_Rules!$B$6:$B$30,$F11206))*(Fuel_Rules!$A$6:$A$30&lt;&gt;"")))&gt;0,"Plug-in hybrid",IF($G11206="Diesel","Diesel","Gasoline"))</f>
        <v>Diesel</v>
      </c>
    </row>
    <row r="11207" spans="1:15" ht="15" customHeight="1" x14ac:dyDescent="0.25">
      <c r="A11207" s="1">
        <v>2022</v>
      </c>
      <c r="B11207" s="1" t="s">
        <v>13227</v>
      </c>
      <c r="C11207" s="1" t="s">
        <v>2035</v>
      </c>
      <c r="D11207" s="1" t="s">
        <v>13886</v>
      </c>
      <c r="E11207" s="1" t="s">
        <v>1901</v>
      </c>
      <c r="F11207" s="1" t="s">
        <v>10563</v>
      </c>
      <c r="G11207" s="1" t="s">
        <v>103</v>
      </c>
      <c r="H11207" s="1" t="s">
        <v>298</v>
      </c>
      <c r="I11207" s="1">
        <v>3</v>
      </c>
      <c r="J11207" s="1">
        <v>2023</v>
      </c>
      <c r="K11207" s="1">
        <v>859692</v>
      </c>
      <c r="L11207" s="1">
        <v>0</v>
      </c>
      <c r="M11207" s="1">
        <f t="array" ref="M11207">SUMPRODUCT(MAX(ISNUMBER(SEARCH('Class Rules'!$B$6:$B$85,$E11207))*ISNUMBER(SEARCH('Class Rules'!$C$6:$C$85,$F11207))*'Class Rules'!$A$6:$A$85))</f>
        <v>0</v>
      </c>
      <c r="N11207" s="1" t="str">
        <f t="array" ref="N11207">IF($M11207=0,'Class Rules'!$D$3,INDEX('Class Rules'!$D$6:$D$85,MATCH($M11207,'Class Rules'!$A$6:$A$85,0)))</f>
        <v>Passenger LDV</v>
      </c>
      <c r="O11207" s="1" t="str">
        <f t="array" ref="O11207">IF(SUMPRODUCT(MAX(ISNUMBER(SEARCH(Fuel_Rules!$A$6:$A$30,$E11207))*ISNUMBER(SEARCH(Fuel_Rules!$B$6:$B$30,$F11207))*(Fuel_Rules!$A$6:$A$30&lt;&gt;"")))&gt;0,"Plug-in hybrid",IF($G11207="Diesel","Diesel","Gasoline"))</f>
        <v>Gasoline</v>
      </c>
    </row>
    <row r="11208" spans="1:15" ht="15" customHeight="1" x14ac:dyDescent="0.25">
      <c r="A11208" s="1">
        <v>2022</v>
      </c>
      <c r="B11208" s="1" t="s">
        <v>13227</v>
      </c>
      <c r="C11208" s="1" t="s">
        <v>2038</v>
      </c>
      <c r="D11208" s="1" t="s">
        <v>13887</v>
      </c>
      <c r="E11208" s="1" t="s">
        <v>1901</v>
      </c>
      <c r="F11208" s="1" t="s">
        <v>2040</v>
      </c>
      <c r="G11208" s="1" t="s">
        <v>105</v>
      </c>
      <c r="H11208" s="1" t="s">
        <v>298</v>
      </c>
      <c r="I11208" s="1">
        <v>2.2000000000000002</v>
      </c>
      <c r="J11208" s="1">
        <v>2023</v>
      </c>
      <c r="K11208" s="1">
        <v>300232</v>
      </c>
      <c r="L11208" s="1">
        <v>0</v>
      </c>
      <c r="M11208" s="1">
        <f t="array" ref="M11208">SUMPRODUCT(MAX(ISNUMBER(SEARCH('Class Rules'!$B$6:$B$85,$E11208))*ISNUMBER(SEARCH('Class Rules'!$C$6:$C$85,$F11208))*'Class Rules'!$A$6:$A$85))</f>
        <v>60</v>
      </c>
      <c r="N11208" s="1" t="str">
        <f t="array" ref="N11208">IF($M11208=0,'Class Rules'!$D$3,INDEX('Class Rules'!$D$6:$D$85,MATCH($M11208,'Class Rules'!$A$6:$A$85,0)))</f>
        <v>Passenger HDV</v>
      </c>
      <c r="O11208" s="1" t="str">
        <f t="array" ref="O11208">IF(SUMPRODUCT(MAX(ISNUMBER(SEARCH(Fuel_Rules!$A$6:$A$30,$E11208))*ISNUMBER(SEARCH(Fuel_Rules!$B$6:$B$30,$F11208))*(Fuel_Rules!$A$6:$A$30&lt;&gt;"")))&gt;0,"Plug-in hybrid",IF($G11208="Diesel","Diesel","Gasoline"))</f>
        <v>Diesel</v>
      </c>
    </row>
    <row r="11209" spans="1:15" ht="15" customHeight="1" x14ac:dyDescent="0.25">
      <c r="A11209" s="1">
        <v>2022</v>
      </c>
      <c r="B11209" s="1" t="s">
        <v>13227</v>
      </c>
      <c r="C11209" s="1" t="s">
        <v>2041</v>
      </c>
      <c r="D11209" s="1" t="s">
        <v>13888</v>
      </c>
      <c r="E11209" s="1" t="s">
        <v>1901</v>
      </c>
      <c r="F11209" s="1" t="s">
        <v>2043</v>
      </c>
      <c r="G11209" s="1" t="s">
        <v>105</v>
      </c>
      <c r="H11209" s="1" t="s">
        <v>298</v>
      </c>
      <c r="I11209" s="1">
        <v>2.2000000000000002</v>
      </c>
      <c r="J11209" s="1">
        <v>2023</v>
      </c>
      <c r="K11209" s="1">
        <v>280042</v>
      </c>
      <c r="L11209" s="1">
        <v>0</v>
      </c>
      <c r="M11209" s="1">
        <f t="array" ref="M11209">SUMPRODUCT(MAX(ISNUMBER(SEARCH('Class Rules'!$B$6:$B$85,$E11209))*ISNUMBER(SEARCH('Class Rules'!$C$6:$C$85,$F11209))*'Class Rules'!$A$6:$A$85))</f>
        <v>60</v>
      </c>
      <c r="N11209" s="1" t="str">
        <f t="array" ref="N11209">IF($M11209=0,'Class Rules'!$D$3,INDEX('Class Rules'!$D$6:$D$85,MATCH($M11209,'Class Rules'!$A$6:$A$85,0)))</f>
        <v>Passenger HDV</v>
      </c>
      <c r="O11209" s="1" t="str">
        <f t="array" ref="O11209">IF(SUMPRODUCT(MAX(ISNUMBER(SEARCH(Fuel_Rules!$A$6:$A$30,$E11209))*ISNUMBER(SEARCH(Fuel_Rules!$B$6:$B$30,$F11209))*(Fuel_Rules!$A$6:$A$30&lt;&gt;"")))&gt;0,"Plug-in hybrid",IF($G11209="Diesel","Diesel","Gasoline"))</f>
        <v>Diesel</v>
      </c>
    </row>
    <row r="11210" spans="1:15" ht="15" customHeight="1" x14ac:dyDescent="0.25">
      <c r="A11210" s="1">
        <v>2022</v>
      </c>
      <c r="B11210" s="1" t="s">
        <v>13227</v>
      </c>
      <c r="C11210" s="1" t="s">
        <v>2044</v>
      </c>
      <c r="D11210" s="1" t="s">
        <v>13889</v>
      </c>
      <c r="E11210" s="1" t="s">
        <v>1901</v>
      </c>
      <c r="F11210" s="1" t="s">
        <v>2046</v>
      </c>
      <c r="G11210" s="1" t="s">
        <v>105</v>
      </c>
      <c r="H11210" s="1" t="s">
        <v>298</v>
      </c>
      <c r="I11210" s="1">
        <v>2.2000000000000002</v>
      </c>
      <c r="J11210" s="1">
        <v>2023</v>
      </c>
      <c r="K11210" s="1">
        <v>314009</v>
      </c>
      <c r="L11210" s="1">
        <v>0</v>
      </c>
      <c r="M11210" s="1">
        <f t="array" ref="M11210">SUMPRODUCT(MAX(ISNUMBER(SEARCH('Class Rules'!$B$6:$B$85,$E11210))*ISNUMBER(SEARCH('Class Rules'!$C$6:$C$85,$F11210))*'Class Rules'!$A$6:$A$85))</f>
        <v>60</v>
      </c>
      <c r="N11210" s="1" t="str">
        <f t="array" ref="N11210">IF($M11210=0,'Class Rules'!$D$3,INDEX('Class Rules'!$D$6:$D$85,MATCH($M11210,'Class Rules'!$A$6:$A$85,0)))</f>
        <v>Passenger HDV</v>
      </c>
      <c r="O11210" s="1" t="str">
        <f t="array" ref="O11210">IF(SUMPRODUCT(MAX(ISNUMBER(SEARCH(Fuel_Rules!$A$6:$A$30,$E11210))*ISNUMBER(SEARCH(Fuel_Rules!$B$6:$B$30,$F11210))*(Fuel_Rules!$A$6:$A$30&lt;&gt;"")))&gt;0,"Plug-in hybrid",IF($G11210="Diesel","Diesel","Gasoline"))</f>
        <v>Diesel</v>
      </c>
    </row>
    <row r="11211" spans="1:15" ht="15" customHeight="1" x14ac:dyDescent="0.25">
      <c r="A11211" s="1">
        <v>2022</v>
      </c>
      <c r="B11211" s="1" t="s">
        <v>13227</v>
      </c>
      <c r="C11211" s="1" t="s">
        <v>2047</v>
      </c>
      <c r="D11211" s="1" t="s">
        <v>13890</v>
      </c>
      <c r="E11211" s="1" t="s">
        <v>1901</v>
      </c>
      <c r="F11211" s="1" t="s">
        <v>2049</v>
      </c>
      <c r="G11211" s="1" t="s">
        <v>103</v>
      </c>
      <c r="H11211" s="1" t="s">
        <v>437</v>
      </c>
      <c r="I11211" s="1">
        <v>2</v>
      </c>
      <c r="J11211" s="1">
        <v>2023</v>
      </c>
      <c r="K11211" s="1">
        <v>447737</v>
      </c>
      <c r="L11211" s="1">
        <v>0</v>
      </c>
      <c r="M11211" s="1">
        <f t="array" ref="M11211">SUMPRODUCT(MAX(ISNUMBER(SEARCH('Class Rules'!$B$6:$B$85,$E11211))*ISNUMBER(SEARCH('Class Rules'!$C$6:$C$85,$F11211))*'Class Rules'!$A$6:$A$85))</f>
        <v>0</v>
      </c>
      <c r="N11211" s="1" t="str">
        <f t="array" ref="N11211">IF($M11211=0,'Class Rules'!$D$3,INDEX('Class Rules'!$D$6:$D$85,MATCH($M11211,'Class Rules'!$A$6:$A$85,0)))</f>
        <v>Passenger LDV</v>
      </c>
      <c r="O11211" s="1" t="str">
        <f t="array" ref="O11211">IF(SUMPRODUCT(MAX(ISNUMBER(SEARCH(Fuel_Rules!$A$6:$A$30,$E11211))*ISNUMBER(SEARCH(Fuel_Rules!$B$6:$B$30,$F11211))*(Fuel_Rules!$A$6:$A$30&lt;&gt;"")))&gt;0,"Plug-in hybrid",IF($G11211="Diesel","Diesel","Gasoline"))</f>
        <v>Gasoline</v>
      </c>
    </row>
    <row r="11212" spans="1:15" ht="15" customHeight="1" x14ac:dyDescent="0.25">
      <c r="A11212" s="1">
        <v>2022</v>
      </c>
      <c r="B11212" s="1" t="s">
        <v>13227</v>
      </c>
      <c r="C11212" s="1" t="s">
        <v>2047</v>
      </c>
      <c r="D11212" s="1" t="s">
        <v>13891</v>
      </c>
      <c r="E11212" s="1" t="s">
        <v>1901</v>
      </c>
      <c r="F11212" s="1" t="s">
        <v>2049</v>
      </c>
      <c r="G11212" s="1" t="s">
        <v>103</v>
      </c>
      <c r="H11212" s="1" t="s">
        <v>437</v>
      </c>
      <c r="I11212" s="1">
        <v>2</v>
      </c>
      <c r="J11212" s="1">
        <v>2023</v>
      </c>
      <c r="K11212" s="1">
        <v>423512</v>
      </c>
      <c r="L11212" s="1">
        <v>0</v>
      </c>
      <c r="M11212" s="1">
        <f t="array" ref="M11212">SUMPRODUCT(MAX(ISNUMBER(SEARCH('Class Rules'!$B$6:$B$85,$E11212))*ISNUMBER(SEARCH('Class Rules'!$C$6:$C$85,$F11212))*'Class Rules'!$A$6:$A$85))</f>
        <v>0</v>
      </c>
      <c r="N11212" s="1" t="str">
        <f t="array" ref="N11212">IF($M11212=0,'Class Rules'!$D$3,INDEX('Class Rules'!$D$6:$D$85,MATCH($M11212,'Class Rules'!$A$6:$A$85,0)))</f>
        <v>Passenger LDV</v>
      </c>
      <c r="O11212" s="1" t="str">
        <f t="array" ref="O11212">IF(SUMPRODUCT(MAX(ISNUMBER(SEARCH(Fuel_Rules!$A$6:$A$30,$E11212))*ISNUMBER(SEARCH(Fuel_Rules!$B$6:$B$30,$F11212))*(Fuel_Rules!$A$6:$A$30&lt;&gt;"")))&gt;0,"Plug-in hybrid",IF($G11212="Diesel","Diesel","Gasoline"))</f>
        <v>Gasoline</v>
      </c>
    </row>
    <row r="11213" spans="1:15" ht="15" customHeight="1" x14ac:dyDescent="0.25">
      <c r="A11213" s="1">
        <v>2022</v>
      </c>
      <c r="B11213" s="1" t="s">
        <v>13227</v>
      </c>
      <c r="C11213" s="1" t="s">
        <v>2050</v>
      </c>
      <c r="D11213" s="1" t="s">
        <v>13892</v>
      </c>
      <c r="E11213" s="1" t="s">
        <v>1901</v>
      </c>
      <c r="F11213" s="1" t="s">
        <v>2052</v>
      </c>
      <c r="G11213" s="1" t="s">
        <v>103</v>
      </c>
      <c r="H11213" s="1" t="s">
        <v>437</v>
      </c>
      <c r="I11213" s="1">
        <v>2</v>
      </c>
      <c r="J11213" s="1">
        <v>2023</v>
      </c>
      <c r="K11213" s="1">
        <v>481020</v>
      </c>
      <c r="L11213" s="1">
        <v>0</v>
      </c>
      <c r="M11213" s="1">
        <f t="array" ref="M11213">SUMPRODUCT(MAX(ISNUMBER(SEARCH('Class Rules'!$B$6:$B$85,$E11213))*ISNUMBER(SEARCH('Class Rules'!$C$6:$C$85,$F11213))*'Class Rules'!$A$6:$A$85))</f>
        <v>0</v>
      </c>
      <c r="N11213" s="1" t="str">
        <f t="array" ref="N11213">IF($M11213=0,'Class Rules'!$D$3,INDEX('Class Rules'!$D$6:$D$85,MATCH($M11213,'Class Rules'!$A$6:$A$85,0)))</f>
        <v>Passenger LDV</v>
      </c>
      <c r="O11213" s="1" t="str">
        <f t="array" ref="O11213">IF(SUMPRODUCT(MAX(ISNUMBER(SEARCH(Fuel_Rules!$A$6:$A$30,$E11213))*ISNUMBER(SEARCH(Fuel_Rules!$B$6:$B$30,$F11213))*(Fuel_Rules!$A$6:$A$30&lt;&gt;"")))&gt;0,"Plug-in hybrid",IF($G11213="Diesel","Diesel","Gasoline"))</f>
        <v>Gasoline</v>
      </c>
    </row>
    <row r="11214" spans="1:15" ht="15" customHeight="1" x14ac:dyDescent="0.25">
      <c r="A11214" s="1">
        <v>2022</v>
      </c>
      <c r="B11214" s="1" t="s">
        <v>13227</v>
      </c>
      <c r="C11214" s="1" t="s">
        <v>2050</v>
      </c>
      <c r="D11214" s="1" t="s">
        <v>13893</v>
      </c>
      <c r="E11214" s="1" t="s">
        <v>1901</v>
      </c>
      <c r="F11214" s="1" t="s">
        <v>2052</v>
      </c>
      <c r="G11214" s="1" t="s">
        <v>103</v>
      </c>
      <c r="H11214" s="1" t="s">
        <v>437</v>
      </c>
      <c r="I11214" s="1">
        <v>2</v>
      </c>
      <c r="J11214" s="1">
        <v>2023</v>
      </c>
      <c r="K11214" s="1">
        <v>456409</v>
      </c>
      <c r="L11214" s="1">
        <v>0</v>
      </c>
      <c r="M11214" s="1">
        <f t="array" ref="M11214">SUMPRODUCT(MAX(ISNUMBER(SEARCH('Class Rules'!$B$6:$B$85,$E11214))*ISNUMBER(SEARCH('Class Rules'!$C$6:$C$85,$F11214))*'Class Rules'!$A$6:$A$85))</f>
        <v>0</v>
      </c>
      <c r="N11214" s="1" t="str">
        <f t="array" ref="N11214">IF($M11214=0,'Class Rules'!$D$3,INDEX('Class Rules'!$D$6:$D$85,MATCH($M11214,'Class Rules'!$A$6:$A$85,0)))</f>
        <v>Passenger LDV</v>
      </c>
      <c r="O11214" s="1" t="str">
        <f t="array" ref="O11214">IF(SUMPRODUCT(MAX(ISNUMBER(SEARCH(Fuel_Rules!$A$6:$A$30,$E11214))*ISNUMBER(SEARCH(Fuel_Rules!$B$6:$B$30,$F11214))*(Fuel_Rules!$A$6:$A$30&lt;&gt;"")))&gt;0,"Plug-in hybrid",IF($G11214="Diesel","Diesel","Gasoline"))</f>
        <v>Gasoline</v>
      </c>
    </row>
    <row r="11215" spans="1:15" ht="15" customHeight="1" x14ac:dyDescent="0.25">
      <c r="A11215" s="1">
        <v>2022</v>
      </c>
      <c r="B11215" s="1" t="s">
        <v>13227</v>
      </c>
      <c r="C11215" s="1" t="s">
        <v>2056</v>
      </c>
      <c r="D11215" s="1" t="s">
        <v>13894</v>
      </c>
      <c r="E11215" s="1" t="s">
        <v>1901</v>
      </c>
      <c r="F11215" s="1" t="s">
        <v>2058</v>
      </c>
      <c r="G11215" s="1" t="s">
        <v>103</v>
      </c>
      <c r="H11215" s="1" t="s">
        <v>437</v>
      </c>
      <c r="I11215" s="1">
        <v>2</v>
      </c>
      <c r="J11215" s="1">
        <v>2023</v>
      </c>
      <c r="K11215" s="1">
        <v>477456</v>
      </c>
      <c r="L11215" s="1">
        <v>0</v>
      </c>
      <c r="M11215" s="1">
        <f t="array" ref="M11215">SUMPRODUCT(MAX(ISNUMBER(SEARCH('Class Rules'!$B$6:$B$85,$E11215))*ISNUMBER(SEARCH('Class Rules'!$C$6:$C$85,$F11215))*'Class Rules'!$A$6:$A$85))</f>
        <v>0</v>
      </c>
      <c r="N11215" s="1" t="str">
        <f t="array" ref="N11215">IF($M11215=0,'Class Rules'!$D$3,INDEX('Class Rules'!$D$6:$D$85,MATCH($M11215,'Class Rules'!$A$6:$A$85,0)))</f>
        <v>Passenger LDV</v>
      </c>
      <c r="O11215" s="1" t="str">
        <f t="array" ref="O11215">IF(SUMPRODUCT(MAX(ISNUMBER(SEARCH(Fuel_Rules!$A$6:$A$30,$E11215))*ISNUMBER(SEARCH(Fuel_Rules!$B$6:$B$30,$F11215))*(Fuel_Rules!$A$6:$A$30&lt;&gt;"")))&gt;0,"Plug-in hybrid",IF($G11215="Diesel","Diesel","Gasoline"))</f>
        <v>Gasoline</v>
      </c>
    </row>
    <row r="11216" spans="1:15" ht="15" customHeight="1" x14ac:dyDescent="0.25">
      <c r="A11216" s="1">
        <v>2022</v>
      </c>
      <c r="B11216" s="1" t="s">
        <v>13227</v>
      </c>
      <c r="C11216" s="1" t="s">
        <v>2056</v>
      </c>
      <c r="D11216" s="1" t="s">
        <v>13895</v>
      </c>
      <c r="E11216" s="1" t="s">
        <v>1901</v>
      </c>
      <c r="F11216" s="1" t="s">
        <v>2058</v>
      </c>
      <c r="G11216" s="1" t="s">
        <v>103</v>
      </c>
      <c r="H11216" s="1" t="s">
        <v>437</v>
      </c>
      <c r="I11216" s="1">
        <v>2</v>
      </c>
      <c r="J11216" s="1">
        <v>2023</v>
      </c>
      <c r="K11216" s="1">
        <v>456810</v>
      </c>
      <c r="L11216" s="1">
        <v>0</v>
      </c>
      <c r="M11216" s="1">
        <f t="array" ref="M11216">SUMPRODUCT(MAX(ISNUMBER(SEARCH('Class Rules'!$B$6:$B$85,$E11216))*ISNUMBER(SEARCH('Class Rules'!$C$6:$C$85,$F11216))*'Class Rules'!$A$6:$A$85))</f>
        <v>0</v>
      </c>
      <c r="N11216" s="1" t="str">
        <f t="array" ref="N11216">IF($M11216=0,'Class Rules'!$D$3,INDEX('Class Rules'!$D$6:$D$85,MATCH($M11216,'Class Rules'!$A$6:$A$85,0)))</f>
        <v>Passenger LDV</v>
      </c>
      <c r="O11216" s="1" t="str">
        <f t="array" ref="O11216">IF(SUMPRODUCT(MAX(ISNUMBER(SEARCH(Fuel_Rules!$A$6:$A$30,$E11216))*ISNUMBER(SEARCH(Fuel_Rules!$B$6:$B$30,$F11216))*(Fuel_Rules!$A$6:$A$30&lt;&gt;"")))&gt;0,"Plug-in hybrid",IF($G11216="Diesel","Diesel","Gasoline"))</f>
        <v>Gasoline</v>
      </c>
    </row>
    <row r="11217" spans="1:15" ht="15" customHeight="1" x14ac:dyDescent="0.25">
      <c r="A11217" s="1">
        <v>2022</v>
      </c>
      <c r="B11217" s="1" t="s">
        <v>13227</v>
      </c>
      <c r="C11217" s="1" t="s">
        <v>2059</v>
      </c>
      <c r="D11217" s="1" t="s">
        <v>13896</v>
      </c>
      <c r="E11217" s="1" t="s">
        <v>1901</v>
      </c>
      <c r="F11217" s="1" t="s">
        <v>2061</v>
      </c>
      <c r="G11217" s="1" t="s">
        <v>103</v>
      </c>
      <c r="H11217" s="1" t="s">
        <v>437</v>
      </c>
      <c r="I11217" s="1">
        <v>2</v>
      </c>
      <c r="J11217" s="1">
        <v>2023</v>
      </c>
      <c r="K11217" s="1">
        <v>600749</v>
      </c>
      <c r="L11217" s="1">
        <v>0</v>
      </c>
      <c r="M11217" s="1">
        <f t="array" ref="M11217">SUMPRODUCT(MAX(ISNUMBER(SEARCH('Class Rules'!$B$6:$B$85,$E11217))*ISNUMBER(SEARCH('Class Rules'!$C$6:$C$85,$F11217))*'Class Rules'!$A$6:$A$85))</f>
        <v>0</v>
      </c>
      <c r="N11217" s="1" t="str">
        <f t="array" ref="N11217">IF($M11217=0,'Class Rules'!$D$3,INDEX('Class Rules'!$D$6:$D$85,MATCH($M11217,'Class Rules'!$A$6:$A$85,0)))</f>
        <v>Passenger LDV</v>
      </c>
      <c r="O11217" s="1" t="str">
        <f t="array" ref="O11217">IF(SUMPRODUCT(MAX(ISNUMBER(SEARCH(Fuel_Rules!$A$6:$A$30,$E11217))*ISNUMBER(SEARCH(Fuel_Rules!$B$6:$B$30,$F11217))*(Fuel_Rules!$A$6:$A$30&lt;&gt;"")))&gt;0,"Plug-in hybrid",IF($G11217="Diesel","Diesel","Gasoline"))</f>
        <v>Gasoline</v>
      </c>
    </row>
    <row r="11218" spans="1:15" ht="15" customHeight="1" x14ac:dyDescent="0.25">
      <c r="A11218" s="1">
        <v>2022</v>
      </c>
      <c r="B11218" s="1" t="s">
        <v>13227</v>
      </c>
      <c r="C11218" s="1" t="s">
        <v>2059</v>
      </c>
      <c r="D11218" s="1" t="s">
        <v>13897</v>
      </c>
      <c r="E11218" s="1" t="s">
        <v>1901</v>
      </c>
      <c r="F11218" s="1" t="s">
        <v>2061</v>
      </c>
      <c r="G11218" s="1" t="s">
        <v>103</v>
      </c>
      <c r="H11218" s="1" t="s">
        <v>437</v>
      </c>
      <c r="I11218" s="1">
        <v>2</v>
      </c>
      <c r="J11218" s="1">
        <v>2023</v>
      </c>
      <c r="K11218" s="1">
        <v>568149</v>
      </c>
      <c r="L11218" s="1">
        <v>0</v>
      </c>
      <c r="M11218" s="1">
        <f t="array" ref="M11218">SUMPRODUCT(MAX(ISNUMBER(SEARCH('Class Rules'!$B$6:$B$85,$E11218))*ISNUMBER(SEARCH('Class Rules'!$C$6:$C$85,$F11218))*'Class Rules'!$A$6:$A$85))</f>
        <v>0</v>
      </c>
      <c r="N11218" s="1" t="str">
        <f t="array" ref="N11218">IF($M11218=0,'Class Rules'!$D$3,INDEX('Class Rules'!$D$6:$D$85,MATCH($M11218,'Class Rules'!$A$6:$A$85,0)))</f>
        <v>Passenger LDV</v>
      </c>
      <c r="O11218" s="1" t="str">
        <f t="array" ref="O11218">IF(SUMPRODUCT(MAX(ISNUMBER(SEARCH(Fuel_Rules!$A$6:$A$30,$E11218))*ISNUMBER(SEARCH(Fuel_Rules!$B$6:$B$30,$F11218))*(Fuel_Rules!$A$6:$A$30&lt;&gt;"")))&gt;0,"Plug-in hybrid",IF($G11218="Diesel","Diesel","Gasoline"))</f>
        <v>Gasoline</v>
      </c>
    </row>
    <row r="11219" spans="1:15" ht="15" customHeight="1" x14ac:dyDescent="0.25">
      <c r="A11219" s="1">
        <v>2022</v>
      </c>
      <c r="B11219" s="1" t="s">
        <v>13227</v>
      </c>
      <c r="C11219" s="1" t="s">
        <v>2062</v>
      </c>
      <c r="D11219" s="1" t="s">
        <v>13898</v>
      </c>
      <c r="E11219" s="1" t="s">
        <v>1901</v>
      </c>
      <c r="F11219" s="1" t="s">
        <v>2064</v>
      </c>
      <c r="G11219" s="1" t="s">
        <v>103</v>
      </c>
      <c r="H11219" s="1" t="s">
        <v>437</v>
      </c>
      <c r="I11219" s="1">
        <v>2</v>
      </c>
      <c r="J11219" s="1">
        <v>2023</v>
      </c>
      <c r="K11219" s="1">
        <v>583240</v>
      </c>
      <c r="L11219" s="1">
        <v>0</v>
      </c>
      <c r="M11219" s="1">
        <f t="array" ref="M11219">SUMPRODUCT(MAX(ISNUMBER(SEARCH('Class Rules'!$B$6:$B$85,$E11219))*ISNUMBER(SEARCH('Class Rules'!$C$6:$C$85,$F11219))*'Class Rules'!$A$6:$A$85))</f>
        <v>0</v>
      </c>
      <c r="N11219" s="1" t="str">
        <f t="array" ref="N11219">IF($M11219=0,'Class Rules'!$D$3,INDEX('Class Rules'!$D$6:$D$85,MATCH($M11219,'Class Rules'!$A$6:$A$85,0)))</f>
        <v>Passenger LDV</v>
      </c>
      <c r="O11219" s="1" t="str">
        <f t="array" ref="O11219">IF(SUMPRODUCT(MAX(ISNUMBER(SEARCH(Fuel_Rules!$A$6:$A$30,$E11219))*ISNUMBER(SEARCH(Fuel_Rules!$B$6:$B$30,$F11219))*(Fuel_Rules!$A$6:$A$30&lt;&gt;"")))&gt;0,"Plug-in hybrid",IF($G11219="Diesel","Diesel","Gasoline"))</f>
        <v>Gasoline</v>
      </c>
    </row>
    <row r="11220" spans="1:15" ht="15" customHeight="1" x14ac:dyDescent="0.25">
      <c r="A11220" s="1">
        <v>2022</v>
      </c>
      <c r="B11220" s="1" t="s">
        <v>13227</v>
      </c>
      <c r="C11220" s="1" t="s">
        <v>2065</v>
      </c>
      <c r="D11220" s="1" t="s">
        <v>13899</v>
      </c>
      <c r="E11220" s="1" t="s">
        <v>1901</v>
      </c>
      <c r="F11220" s="1" t="s">
        <v>2067</v>
      </c>
      <c r="G11220" s="1" t="s">
        <v>105</v>
      </c>
      <c r="H11220" s="1" t="s">
        <v>298</v>
      </c>
      <c r="I11220" s="1">
        <v>2.2000000000000002</v>
      </c>
      <c r="J11220" s="1">
        <v>2023</v>
      </c>
      <c r="K11220" s="1">
        <v>365445</v>
      </c>
      <c r="L11220" s="1">
        <v>0</v>
      </c>
      <c r="M11220" s="1">
        <f t="array" ref="M11220">SUMPRODUCT(MAX(ISNUMBER(SEARCH('Class Rules'!$B$6:$B$85,$E11220))*ISNUMBER(SEARCH('Class Rules'!$C$6:$C$85,$F11220))*'Class Rules'!$A$6:$A$85))</f>
        <v>59</v>
      </c>
      <c r="N11220" s="1" t="str">
        <f t="array" ref="N11220">IF($M11220=0,'Class Rules'!$D$3,INDEX('Class Rules'!$D$6:$D$85,MATCH($M11220,'Class Rules'!$A$6:$A$85,0)))</f>
        <v>Passenger HDV</v>
      </c>
      <c r="O11220" s="1" t="str">
        <f t="array" ref="O11220">IF(SUMPRODUCT(MAX(ISNUMBER(SEARCH(Fuel_Rules!$A$6:$A$30,$E11220))*ISNUMBER(SEARCH(Fuel_Rules!$B$6:$B$30,$F11220))*(Fuel_Rules!$A$6:$A$30&lt;&gt;"")))&gt;0,"Plug-in hybrid",IF($G11220="Diesel","Diesel","Gasoline"))</f>
        <v>Diesel</v>
      </c>
    </row>
    <row r="11221" spans="1:15" ht="15" customHeight="1" x14ac:dyDescent="0.25">
      <c r="A11221" s="1">
        <v>2022</v>
      </c>
      <c r="B11221" s="1" t="s">
        <v>13227</v>
      </c>
      <c r="C11221" s="1" t="s">
        <v>2071</v>
      </c>
      <c r="D11221" s="1" t="s">
        <v>13900</v>
      </c>
      <c r="E11221" s="1" t="s">
        <v>1901</v>
      </c>
      <c r="F11221" s="1" t="s">
        <v>2073</v>
      </c>
      <c r="G11221" s="1" t="s">
        <v>105</v>
      </c>
      <c r="H11221" s="1" t="s">
        <v>437</v>
      </c>
      <c r="I11221" s="1">
        <v>3</v>
      </c>
      <c r="J11221" s="1">
        <v>2023</v>
      </c>
      <c r="K11221" s="1">
        <v>803437</v>
      </c>
      <c r="L11221" s="1">
        <v>0</v>
      </c>
      <c r="M11221" s="1">
        <f t="array" ref="M11221">SUMPRODUCT(MAX(ISNUMBER(SEARCH('Class Rules'!$B$6:$B$85,$E11221))*ISNUMBER(SEARCH('Class Rules'!$C$6:$C$85,$F11221))*'Class Rules'!$A$6:$A$85))</f>
        <v>0</v>
      </c>
      <c r="N11221" s="1" t="str">
        <f t="array" ref="N11221">IF($M11221=0,'Class Rules'!$D$3,INDEX('Class Rules'!$D$6:$D$85,MATCH($M11221,'Class Rules'!$A$6:$A$85,0)))</f>
        <v>Passenger LDV</v>
      </c>
      <c r="O11221" s="1" t="str">
        <f t="array" ref="O11221">IF(SUMPRODUCT(MAX(ISNUMBER(SEARCH(Fuel_Rules!$A$6:$A$30,$E11221))*ISNUMBER(SEARCH(Fuel_Rules!$B$6:$B$30,$F11221))*(Fuel_Rules!$A$6:$A$30&lt;&gt;"")))&gt;0,"Plug-in hybrid",IF($G11221="Diesel","Diesel","Gasoline"))</f>
        <v>Diesel</v>
      </c>
    </row>
    <row r="11222" spans="1:15" ht="15" customHeight="1" x14ac:dyDescent="0.25">
      <c r="A11222" s="1">
        <v>2022</v>
      </c>
      <c r="B11222" s="1" t="s">
        <v>13227</v>
      </c>
      <c r="C11222" s="1" t="s">
        <v>2077</v>
      </c>
      <c r="D11222" s="1" t="s">
        <v>13901</v>
      </c>
      <c r="E11222" s="1" t="s">
        <v>1901</v>
      </c>
      <c r="F11222" s="1" t="s">
        <v>2079</v>
      </c>
      <c r="G11222" s="1" t="s">
        <v>103</v>
      </c>
      <c r="H11222" s="1" t="s">
        <v>298</v>
      </c>
      <c r="I11222" s="1">
        <v>2</v>
      </c>
      <c r="J11222" s="1">
        <v>2023</v>
      </c>
      <c r="K11222" s="1">
        <v>356292</v>
      </c>
      <c r="L11222" s="1">
        <v>0</v>
      </c>
      <c r="M11222" s="1">
        <f t="array" ref="M11222">SUMPRODUCT(MAX(ISNUMBER(SEARCH('Class Rules'!$B$6:$B$85,$E11222))*ISNUMBER(SEARCH('Class Rules'!$C$6:$C$85,$F11222))*'Class Rules'!$A$6:$A$85))</f>
        <v>0</v>
      </c>
      <c r="N11222" s="1" t="str">
        <f t="array" ref="N11222">IF($M11222=0,'Class Rules'!$D$3,INDEX('Class Rules'!$D$6:$D$85,MATCH($M11222,'Class Rules'!$A$6:$A$85,0)))</f>
        <v>Passenger LDV</v>
      </c>
      <c r="O11222" s="1" t="str">
        <f t="array" ref="O11222">IF(SUMPRODUCT(MAX(ISNUMBER(SEARCH(Fuel_Rules!$A$6:$A$30,$E11222))*ISNUMBER(SEARCH(Fuel_Rules!$B$6:$B$30,$F11222))*(Fuel_Rules!$A$6:$A$30&lt;&gt;"")))&gt;0,"Plug-in hybrid",IF($G11222="Diesel","Diesel","Gasoline"))</f>
        <v>Gasoline</v>
      </c>
    </row>
    <row r="11223" spans="1:15" ht="15" customHeight="1" x14ac:dyDescent="0.25">
      <c r="A11223" s="1">
        <v>2022</v>
      </c>
      <c r="B11223" s="1" t="s">
        <v>13227</v>
      </c>
      <c r="C11223" s="1" t="s">
        <v>2077</v>
      </c>
      <c r="D11223" s="1" t="s">
        <v>13902</v>
      </c>
      <c r="E11223" s="1" t="s">
        <v>1901</v>
      </c>
      <c r="F11223" s="1" t="s">
        <v>2079</v>
      </c>
      <c r="G11223" s="1" t="s">
        <v>103</v>
      </c>
      <c r="H11223" s="1" t="s">
        <v>298</v>
      </c>
      <c r="I11223" s="1">
        <v>2</v>
      </c>
      <c r="J11223" s="1">
        <v>2023</v>
      </c>
      <c r="K11223" s="1">
        <v>334917</v>
      </c>
      <c r="L11223" s="1">
        <v>0</v>
      </c>
      <c r="M11223" s="1">
        <f t="array" ref="M11223">SUMPRODUCT(MAX(ISNUMBER(SEARCH('Class Rules'!$B$6:$B$85,$E11223))*ISNUMBER(SEARCH('Class Rules'!$C$6:$C$85,$F11223))*'Class Rules'!$A$6:$A$85))</f>
        <v>0</v>
      </c>
      <c r="N11223" s="1" t="str">
        <f t="array" ref="N11223">IF($M11223=0,'Class Rules'!$D$3,INDEX('Class Rules'!$D$6:$D$85,MATCH($M11223,'Class Rules'!$A$6:$A$85,0)))</f>
        <v>Passenger LDV</v>
      </c>
      <c r="O11223" s="1" t="str">
        <f t="array" ref="O11223">IF(SUMPRODUCT(MAX(ISNUMBER(SEARCH(Fuel_Rules!$A$6:$A$30,$E11223))*ISNUMBER(SEARCH(Fuel_Rules!$B$6:$B$30,$F11223))*(Fuel_Rules!$A$6:$A$30&lt;&gt;"")))&gt;0,"Plug-in hybrid",IF($G11223="Diesel","Diesel","Gasoline"))</f>
        <v>Gasoline</v>
      </c>
    </row>
    <row r="11224" spans="1:15" ht="15" customHeight="1" x14ac:dyDescent="0.25">
      <c r="A11224" s="1">
        <v>2022</v>
      </c>
      <c r="B11224" s="1" t="s">
        <v>13227</v>
      </c>
      <c r="C11224" s="1" t="s">
        <v>2080</v>
      </c>
      <c r="D11224" s="1" t="s">
        <v>13903</v>
      </c>
      <c r="E11224" s="1" t="s">
        <v>1901</v>
      </c>
      <c r="F11224" s="1" t="s">
        <v>2082</v>
      </c>
      <c r="G11224" s="1" t="s">
        <v>103</v>
      </c>
      <c r="H11224" s="1" t="s">
        <v>437</v>
      </c>
      <c r="I11224" s="1">
        <v>1.3</v>
      </c>
      <c r="J11224" s="1">
        <v>2023</v>
      </c>
      <c r="K11224" s="1">
        <v>366312</v>
      </c>
      <c r="L11224" s="1">
        <v>0</v>
      </c>
      <c r="M11224" s="1">
        <f t="array" ref="M11224">SUMPRODUCT(MAX(ISNUMBER(SEARCH('Class Rules'!$B$6:$B$85,$E11224))*ISNUMBER(SEARCH('Class Rules'!$C$6:$C$85,$F11224))*'Class Rules'!$A$6:$A$85))</f>
        <v>0</v>
      </c>
      <c r="N11224" s="1" t="str">
        <f t="array" ref="N11224">IF($M11224=0,'Class Rules'!$D$3,INDEX('Class Rules'!$D$6:$D$85,MATCH($M11224,'Class Rules'!$A$6:$A$85,0)))</f>
        <v>Passenger LDV</v>
      </c>
      <c r="O11224" s="1" t="str">
        <f t="array" ref="O11224">IF(SUMPRODUCT(MAX(ISNUMBER(SEARCH(Fuel_Rules!$A$6:$A$30,$E11224))*ISNUMBER(SEARCH(Fuel_Rules!$B$6:$B$30,$F11224))*(Fuel_Rules!$A$6:$A$30&lt;&gt;"")))&gt;0,"Plug-in hybrid",IF($G11224="Diesel","Diesel","Gasoline"))</f>
        <v>Gasoline</v>
      </c>
    </row>
    <row r="11225" spans="1:15" ht="15" customHeight="1" x14ac:dyDescent="0.25">
      <c r="A11225" s="1">
        <v>2022</v>
      </c>
      <c r="B11225" s="1" t="s">
        <v>13227</v>
      </c>
      <c r="C11225" s="1" t="s">
        <v>2080</v>
      </c>
      <c r="D11225" s="1" t="s">
        <v>13904</v>
      </c>
      <c r="E11225" s="1" t="s">
        <v>1901</v>
      </c>
      <c r="F11225" s="1" t="s">
        <v>2082</v>
      </c>
      <c r="G11225" s="1" t="s">
        <v>103</v>
      </c>
      <c r="H11225" s="1" t="s">
        <v>437</v>
      </c>
      <c r="I11225" s="1">
        <v>1.3</v>
      </c>
      <c r="J11225" s="1">
        <v>2023</v>
      </c>
      <c r="K11225" s="1">
        <v>332336</v>
      </c>
      <c r="L11225" s="1">
        <v>0</v>
      </c>
      <c r="M11225" s="1">
        <f t="array" ref="M11225">SUMPRODUCT(MAX(ISNUMBER(SEARCH('Class Rules'!$B$6:$B$85,$E11225))*ISNUMBER(SEARCH('Class Rules'!$C$6:$C$85,$F11225))*'Class Rules'!$A$6:$A$85))</f>
        <v>0</v>
      </c>
      <c r="N11225" s="1" t="str">
        <f t="array" ref="N11225">IF($M11225=0,'Class Rules'!$D$3,INDEX('Class Rules'!$D$6:$D$85,MATCH($M11225,'Class Rules'!$A$6:$A$85,0)))</f>
        <v>Passenger LDV</v>
      </c>
      <c r="O11225" s="1" t="str">
        <f t="array" ref="O11225">IF(SUMPRODUCT(MAX(ISNUMBER(SEARCH(Fuel_Rules!$A$6:$A$30,$E11225))*ISNUMBER(SEARCH(Fuel_Rules!$B$6:$B$30,$F11225))*(Fuel_Rules!$A$6:$A$30&lt;&gt;"")))&gt;0,"Plug-in hybrid",IF($G11225="Diesel","Diesel","Gasoline"))</f>
        <v>Gasoline</v>
      </c>
    </row>
    <row r="11226" spans="1:15" ht="15" customHeight="1" x14ac:dyDescent="0.25">
      <c r="A11226" s="1">
        <v>2022</v>
      </c>
      <c r="B11226" s="1" t="s">
        <v>13227</v>
      </c>
      <c r="C11226" s="1" t="s">
        <v>2083</v>
      </c>
      <c r="D11226" s="1" t="s">
        <v>13905</v>
      </c>
      <c r="E11226" s="1" t="s">
        <v>1901</v>
      </c>
      <c r="F11226" s="1" t="s">
        <v>10577</v>
      </c>
      <c r="G11226" s="1" t="s">
        <v>103</v>
      </c>
      <c r="H11226" s="1" t="s">
        <v>437</v>
      </c>
      <c r="I11226" s="1">
        <v>3</v>
      </c>
      <c r="J11226" s="1">
        <v>2023</v>
      </c>
      <c r="K11226" s="1">
        <v>955499</v>
      </c>
      <c r="L11226" s="1">
        <v>0</v>
      </c>
      <c r="M11226" s="1">
        <f t="array" ref="M11226">SUMPRODUCT(MAX(ISNUMBER(SEARCH('Class Rules'!$B$6:$B$85,$E11226))*ISNUMBER(SEARCH('Class Rules'!$C$6:$C$85,$F11226))*'Class Rules'!$A$6:$A$85))</f>
        <v>0</v>
      </c>
      <c r="N11226" s="1" t="str">
        <f t="array" ref="N11226">IF($M11226=0,'Class Rules'!$D$3,INDEX('Class Rules'!$D$6:$D$85,MATCH($M11226,'Class Rules'!$A$6:$A$85,0)))</f>
        <v>Passenger LDV</v>
      </c>
      <c r="O11226" s="1" t="str">
        <f t="array" ref="O11226">IF(SUMPRODUCT(MAX(ISNUMBER(SEARCH(Fuel_Rules!$A$6:$A$30,$E11226))*ISNUMBER(SEARCH(Fuel_Rules!$B$6:$B$30,$F11226))*(Fuel_Rules!$A$6:$A$30&lt;&gt;"")))&gt;0,"Plug-in hybrid",IF($G11226="Diesel","Diesel","Gasoline"))</f>
        <v>Gasoline</v>
      </c>
    </row>
    <row r="11227" spans="1:15" ht="15" customHeight="1" x14ac:dyDescent="0.25">
      <c r="A11227" s="1">
        <v>2022</v>
      </c>
      <c r="B11227" s="1" t="s">
        <v>13227</v>
      </c>
      <c r="C11227" s="1" t="s">
        <v>2089</v>
      </c>
      <c r="D11227" s="1" t="s">
        <v>13906</v>
      </c>
      <c r="E11227" s="1" t="s">
        <v>1901</v>
      </c>
      <c r="F11227" s="1" t="s">
        <v>2091</v>
      </c>
      <c r="G11227" s="1" t="s">
        <v>103</v>
      </c>
      <c r="H11227" s="1" t="s">
        <v>437</v>
      </c>
      <c r="I11227" s="1">
        <v>1.3</v>
      </c>
      <c r="J11227" s="1">
        <v>2023</v>
      </c>
      <c r="K11227" s="1">
        <v>327368</v>
      </c>
      <c r="L11227" s="1">
        <v>0</v>
      </c>
      <c r="M11227" s="1">
        <f t="array" ref="M11227">SUMPRODUCT(MAX(ISNUMBER(SEARCH('Class Rules'!$B$6:$B$85,$E11227))*ISNUMBER(SEARCH('Class Rules'!$C$6:$C$85,$F11227))*'Class Rules'!$A$6:$A$85))</f>
        <v>0</v>
      </c>
      <c r="N11227" s="1" t="str">
        <f t="array" ref="N11227">IF($M11227=0,'Class Rules'!$D$3,INDEX('Class Rules'!$D$6:$D$85,MATCH($M11227,'Class Rules'!$A$6:$A$85,0)))</f>
        <v>Passenger LDV</v>
      </c>
      <c r="O11227" s="1" t="str">
        <f t="array" ref="O11227">IF(SUMPRODUCT(MAX(ISNUMBER(SEARCH(Fuel_Rules!$A$6:$A$30,$E11227))*ISNUMBER(SEARCH(Fuel_Rules!$B$6:$B$30,$F11227))*(Fuel_Rules!$A$6:$A$30&lt;&gt;"")))&gt;0,"Plug-in hybrid",IF($G11227="Diesel","Diesel","Gasoline"))</f>
        <v>Gasoline</v>
      </c>
    </row>
    <row r="11228" spans="1:15" ht="15" customHeight="1" x14ac:dyDescent="0.25">
      <c r="A11228" s="1">
        <v>2022</v>
      </c>
      <c r="B11228" s="1" t="s">
        <v>13227</v>
      </c>
      <c r="C11228" s="1" t="s">
        <v>2092</v>
      </c>
      <c r="D11228" s="1" t="s">
        <v>13907</v>
      </c>
      <c r="E11228" s="1" t="s">
        <v>1901</v>
      </c>
      <c r="F11228" s="1" t="s">
        <v>2094</v>
      </c>
      <c r="G11228" s="1" t="s">
        <v>103</v>
      </c>
      <c r="H11228" s="1" t="s">
        <v>437</v>
      </c>
      <c r="I11228" s="1">
        <v>1.3</v>
      </c>
      <c r="J11228" s="1">
        <v>2023</v>
      </c>
      <c r="K11228" s="1">
        <v>381938</v>
      </c>
      <c r="L11228" s="1">
        <v>0</v>
      </c>
      <c r="M11228" s="1">
        <f t="array" ref="M11228">SUMPRODUCT(MAX(ISNUMBER(SEARCH('Class Rules'!$B$6:$B$85,$E11228))*ISNUMBER(SEARCH('Class Rules'!$C$6:$C$85,$F11228))*'Class Rules'!$A$6:$A$85))</f>
        <v>0</v>
      </c>
      <c r="N11228" s="1" t="str">
        <f t="array" ref="N11228">IF($M11228=0,'Class Rules'!$D$3,INDEX('Class Rules'!$D$6:$D$85,MATCH($M11228,'Class Rules'!$A$6:$A$85,0)))</f>
        <v>Passenger LDV</v>
      </c>
      <c r="O11228" s="1" t="str">
        <f t="array" ref="O11228">IF(SUMPRODUCT(MAX(ISNUMBER(SEARCH(Fuel_Rules!$A$6:$A$30,$E11228))*ISNUMBER(SEARCH(Fuel_Rules!$B$6:$B$30,$F11228))*(Fuel_Rules!$A$6:$A$30&lt;&gt;"")))&gt;0,"Plug-in hybrid",IF($G11228="Diesel","Diesel","Gasoline"))</f>
        <v>Gasoline</v>
      </c>
    </row>
    <row r="11229" spans="1:15" ht="15" customHeight="1" x14ac:dyDescent="0.25">
      <c r="A11229" s="1">
        <v>2022</v>
      </c>
      <c r="B11229" s="1" t="s">
        <v>13227</v>
      </c>
      <c r="C11229" s="1" t="s">
        <v>2098</v>
      </c>
      <c r="D11229" s="1" t="s">
        <v>13908</v>
      </c>
      <c r="E11229" s="1" t="s">
        <v>1901</v>
      </c>
      <c r="F11229" s="1" t="s">
        <v>2100</v>
      </c>
      <c r="G11229" s="1" t="s">
        <v>103</v>
      </c>
      <c r="H11229" s="1" t="s">
        <v>437</v>
      </c>
      <c r="I11229" s="1">
        <v>2</v>
      </c>
      <c r="J11229" s="1">
        <v>2023</v>
      </c>
      <c r="K11229" s="1">
        <v>578310</v>
      </c>
      <c r="L11229" s="1">
        <v>0</v>
      </c>
      <c r="M11229" s="1">
        <f t="array" ref="M11229">SUMPRODUCT(MAX(ISNUMBER(SEARCH('Class Rules'!$B$6:$B$85,$E11229))*ISNUMBER(SEARCH('Class Rules'!$C$6:$C$85,$F11229))*'Class Rules'!$A$6:$A$85))</f>
        <v>0</v>
      </c>
      <c r="N11229" s="1" t="str">
        <f t="array" ref="N11229">IF($M11229=0,'Class Rules'!$D$3,INDEX('Class Rules'!$D$6:$D$85,MATCH($M11229,'Class Rules'!$A$6:$A$85,0)))</f>
        <v>Passenger LDV</v>
      </c>
      <c r="O11229" s="1" t="str">
        <f t="array" ref="O11229">IF(SUMPRODUCT(MAX(ISNUMBER(SEARCH(Fuel_Rules!$A$6:$A$30,$E11229))*ISNUMBER(SEARCH(Fuel_Rules!$B$6:$B$30,$F11229))*(Fuel_Rules!$A$6:$A$30&lt;&gt;"")))&gt;0,"Plug-in hybrid",IF($G11229="Diesel","Diesel","Gasoline"))</f>
        <v>Gasoline</v>
      </c>
    </row>
    <row r="11230" spans="1:15" ht="15" customHeight="1" x14ac:dyDescent="0.25">
      <c r="A11230" s="1">
        <v>2022</v>
      </c>
      <c r="B11230" s="1" t="s">
        <v>13227</v>
      </c>
      <c r="C11230" s="1" t="s">
        <v>3769</v>
      </c>
      <c r="D11230" s="1" t="s">
        <v>13909</v>
      </c>
      <c r="E11230" s="1" t="s">
        <v>1901</v>
      </c>
      <c r="F11230" s="1" t="s">
        <v>10583</v>
      </c>
      <c r="G11230" s="1" t="s">
        <v>103</v>
      </c>
      <c r="H11230" s="1" t="s">
        <v>437</v>
      </c>
      <c r="I11230" s="1">
        <v>2</v>
      </c>
      <c r="J11230" s="1">
        <v>2023</v>
      </c>
      <c r="K11230" s="1">
        <v>426998</v>
      </c>
      <c r="L11230" s="1">
        <v>0</v>
      </c>
      <c r="M11230" s="1">
        <f t="array" ref="M11230">SUMPRODUCT(MAX(ISNUMBER(SEARCH('Class Rules'!$B$6:$B$85,$E11230))*ISNUMBER(SEARCH('Class Rules'!$C$6:$C$85,$F11230))*'Class Rules'!$A$6:$A$85))</f>
        <v>0</v>
      </c>
      <c r="N11230" s="1" t="str">
        <f t="array" ref="N11230">IF($M11230=0,'Class Rules'!$D$3,INDEX('Class Rules'!$D$6:$D$85,MATCH($M11230,'Class Rules'!$A$6:$A$85,0)))</f>
        <v>Passenger LDV</v>
      </c>
      <c r="O11230" s="1" t="str">
        <f t="array" ref="O11230">IF(SUMPRODUCT(MAX(ISNUMBER(SEARCH(Fuel_Rules!$A$6:$A$30,$E11230))*ISNUMBER(SEARCH(Fuel_Rules!$B$6:$B$30,$F11230))*(Fuel_Rules!$A$6:$A$30&lt;&gt;"")))&gt;0,"Plug-in hybrid",IF($G11230="Diesel","Diesel","Gasoline"))</f>
        <v>Gasoline</v>
      </c>
    </row>
    <row r="11231" spans="1:15" ht="15" customHeight="1" x14ac:dyDescent="0.25">
      <c r="A11231" s="1">
        <v>2022</v>
      </c>
      <c r="B11231" s="1" t="s">
        <v>13227</v>
      </c>
      <c r="C11231" s="1" t="s">
        <v>3772</v>
      </c>
      <c r="D11231" s="1" t="s">
        <v>13910</v>
      </c>
      <c r="E11231" s="1" t="s">
        <v>1901</v>
      </c>
      <c r="F11231" s="1" t="s">
        <v>12828</v>
      </c>
      <c r="G11231" s="1" t="s">
        <v>103</v>
      </c>
      <c r="H11231" s="1" t="s">
        <v>298</v>
      </c>
      <c r="I11231" s="1">
        <v>1.5</v>
      </c>
      <c r="J11231" s="1">
        <v>2023</v>
      </c>
      <c r="K11231" s="1">
        <v>377898</v>
      </c>
      <c r="L11231" s="1">
        <v>0</v>
      </c>
      <c r="M11231" s="1">
        <f t="array" ref="M11231">SUMPRODUCT(MAX(ISNUMBER(SEARCH('Class Rules'!$B$6:$B$85,$E11231))*ISNUMBER(SEARCH('Class Rules'!$C$6:$C$85,$F11231))*'Class Rules'!$A$6:$A$85))</f>
        <v>0</v>
      </c>
      <c r="N11231" s="1" t="str">
        <f t="array" ref="N11231">IF($M11231=0,'Class Rules'!$D$3,INDEX('Class Rules'!$D$6:$D$85,MATCH($M11231,'Class Rules'!$A$6:$A$85,0)))</f>
        <v>Passenger LDV</v>
      </c>
      <c r="O11231" s="1" t="str">
        <f t="array" ref="O11231">IF(SUMPRODUCT(MAX(ISNUMBER(SEARCH(Fuel_Rules!$A$6:$A$30,$E11231))*ISNUMBER(SEARCH(Fuel_Rules!$B$6:$B$30,$F11231))*(Fuel_Rules!$A$6:$A$30&lt;&gt;"")))&gt;0,"Plug-in hybrid",IF($G11231="Diesel","Diesel","Gasoline"))</f>
        <v>Gasoline</v>
      </c>
    </row>
    <row r="11232" spans="1:15" ht="15" customHeight="1" x14ac:dyDescent="0.25">
      <c r="A11232" s="1">
        <v>2022</v>
      </c>
      <c r="B11232" s="1" t="s">
        <v>13227</v>
      </c>
      <c r="C11232" s="1" t="s">
        <v>3772</v>
      </c>
      <c r="D11232" s="1" t="s">
        <v>13911</v>
      </c>
      <c r="E11232" s="1" t="s">
        <v>1901</v>
      </c>
      <c r="F11232" s="1" t="s">
        <v>12828</v>
      </c>
      <c r="G11232" s="1" t="s">
        <v>103</v>
      </c>
      <c r="H11232" s="1" t="s">
        <v>298</v>
      </c>
      <c r="I11232" s="1">
        <v>1.5</v>
      </c>
      <c r="J11232" s="1">
        <v>2023</v>
      </c>
      <c r="K11232" s="1">
        <v>363464</v>
      </c>
      <c r="L11232" s="1">
        <v>0</v>
      </c>
      <c r="M11232" s="1">
        <f t="array" ref="M11232">SUMPRODUCT(MAX(ISNUMBER(SEARCH('Class Rules'!$B$6:$B$85,$E11232))*ISNUMBER(SEARCH('Class Rules'!$C$6:$C$85,$F11232))*'Class Rules'!$A$6:$A$85))</f>
        <v>0</v>
      </c>
      <c r="N11232" s="1" t="str">
        <f t="array" ref="N11232">IF($M11232=0,'Class Rules'!$D$3,INDEX('Class Rules'!$D$6:$D$85,MATCH($M11232,'Class Rules'!$A$6:$A$85,0)))</f>
        <v>Passenger LDV</v>
      </c>
      <c r="O11232" s="1" t="str">
        <f t="array" ref="O11232">IF(SUMPRODUCT(MAX(ISNUMBER(SEARCH(Fuel_Rules!$A$6:$A$30,$E11232))*ISNUMBER(SEARCH(Fuel_Rules!$B$6:$B$30,$F11232))*(Fuel_Rules!$A$6:$A$30&lt;&gt;"")))&gt;0,"Plug-in hybrid",IF($G11232="Diesel","Diesel","Gasoline"))</f>
        <v>Gasoline</v>
      </c>
    </row>
    <row r="11233" spans="1:15" ht="15" customHeight="1" x14ac:dyDescent="0.25">
      <c r="A11233" s="1">
        <v>2022</v>
      </c>
      <c r="B11233" s="1" t="s">
        <v>13227</v>
      </c>
      <c r="C11233" s="1" t="s">
        <v>3775</v>
      </c>
      <c r="D11233" s="1" t="s">
        <v>13912</v>
      </c>
      <c r="E11233" s="1" t="s">
        <v>1901</v>
      </c>
      <c r="F11233" s="1" t="s">
        <v>3777</v>
      </c>
      <c r="G11233" s="1" t="s">
        <v>103</v>
      </c>
      <c r="H11233" s="1" t="s">
        <v>437</v>
      </c>
      <c r="I11233" s="1">
        <v>2</v>
      </c>
      <c r="J11233" s="1">
        <v>2023</v>
      </c>
      <c r="K11233" s="1">
        <v>628157</v>
      </c>
      <c r="L11233" s="1">
        <v>0</v>
      </c>
      <c r="M11233" s="1">
        <f t="array" ref="M11233">SUMPRODUCT(MAX(ISNUMBER(SEARCH('Class Rules'!$B$6:$B$85,$E11233))*ISNUMBER(SEARCH('Class Rules'!$C$6:$C$85,$F11233))*'Class Rules'!$A$6:$A$85))</f>
        <v>0</v>
      </c>
      <c r="N11233" s="1" t="str">
        <f t="array" ref="N11233">IF($M11233=0,'Class Rules'!$D$3,INDEX('Class Rules'!$D$6:$D$85,MATCH($M11233,'Class Rules'!$A$6:$A$85,0)))</f>
        <v>Passenger LDV</v>
      </c>
      <c r="O11233" s="1" t="str">
        <f t="array" ref="O11233">IF(SUMPRODUCT(MAX(ISNUMBER(SEARCH(Fuel_Rules!$A$6:$A$30,$E11233))*ISNUMBER(SEARCH(Fuel_Rules!$B$6:$B$30,$F11233))*(Fuel_Rules!$A$6:$A$30&lt;&gt;"")))&gt;0,"Plug-in hybrid",IF($G11233="Diesel","Diesel","Gasoline"))</f>
        <v>Gasoline</v>
      </c>
    </row>
    <row r="11234" spans="1:15" ht="15" customHeight="1" x14ac:dyDescent="0.25">
      <c r="A11234" s="1">
        <v>2022</v>
      </c>
      <c r="B11234" s="1" t="s">
        <v>13227</v>
      </c>
      <c r="C11234" s="1" t="s">
        <v>3775</v>
      </c>
      <c r="D11234" s="1" t="s">
        <v>13913</v>
      </c>
      <c r="E11234" s="1" t="s">
        <v>1901</v>
      </c>
      <c r="F11234" s="1" t="s">
        <v>3777</v>
      </c>
      <c r="G11234" s="1" t="s">
        <v>103</v>
      </c>
      <c r="H11234" s="1" t="s">
        <v>437</v>
      </c>
      <c r="I11234" s="1">
        <v>2</v>
      </c>
      <c r="J11234" s="1">
        <v>2023</v>
      </c>
      <c r="K11234" s="1">
        <v>585650</v>
      </c>
      <c r="L11234" s="1">
        <v>0</v>
      </c>
      <c r="M11234" s="1">
        <f t="array" ref="M11234">SUMPRODUCT(MAX(ISNUMBER(SEARCH('Class Rules'!$B$6:$B$85,$E11234))*ISNUMBER(SEARCH('Class Rules'!$C$6:$C$85,$F11234))*'Class Rules'!$A$6:$A$85))</f>
        <v>0</v>
      </c>
      <c r="N11234" s="1" t="str">
        <f t="array" ref="N11234">IF($M11234=0,'Class Rules'!$D$3,INDEX('Class Rules'!$D$6:$D$85,MATCH($M11234,'Class Rules'!$A$6:$A$85,0)))</f>
        <v>Passenger LDV</v>
      </c>
      <c r="O11234" s="1" t="str">
        <f t="array" ref="O11234">IF(SUMPRODUCT(MAX(ISNUMBER(SEARCH(Fuel_Rules!$A$6:$A$30,$E11234))*ISNUMBER(SEARCH(Fuel_Rules!$B$6:$B$30,$F11234))*(Fuel_Rules!$A$6:$A$30&lt;&gt;"")))&gt;0,"Plug-in hybrid",IF($G11234="Diesel","Diesel","Gasoline"))</f>
        <v>Gasoline</v>
      </c>
    </row>
    <row r="11235" spans="1:15" ht="15" customHeight="1" x14ac:dyDescent="0.25">
      <c r="A11235" s="1">
        <v>2022</v>
      </c>
      <c r="B11235" s="1" t="s">
        <v>13227</v>
      </c>
      <c r="C11235" s="1" t="s">
        <v>5710</v>
      </c>
      <c r="D11235" s="1" t="s">
        <v>13914</v>
      </c>
      <c r="E11235" s="1" t="s">
        <v>1901</v>
      </c>
      <c r="F11235" s="1" t="s">
        <v>5712</v>
      </c>
      <c r="G11235" s="1" t="s">
        <v>103</v>
      </c>
      <c r="H11235" s="1" t="s">
        <v>437</v>
      </c>
      <c r="I11235" s="1">
        <v>2</v>
      </c>
      <c r="J11235" s="1">
        <v>2023</v>
      </c>
      <c r="K11235" s="1">
        <v>521592</v>
      </c>
      <c r="L11235" s="1">
        <v>0</v>
      </c>
      <c r="M11235" s="1">
        <f t="array" ref="M11235">SUMPRODUCT(MAX(ISNUMBER(SEARCH('Class Rules'!$B$6:$B$85,$E11235))*ISNUMBER(SEARCH('Class Rules'!$C$6:$C$85,$F11235))*'Class Rules'!$A$6:$A$85))</f>
        <v>0</v>
      </c>
      <c r="N11235" s="1" t="str">
        <f t="array" ref="N11235">IF($M11235=0,'Class Rules'!$D$3,INDEX('Class Rules'!$D$6:$D$85,MATCH($M11235,'Class Rules'!$A$6:$A$85,0)))</f>
        <v>Passenger LDV</v>
      </c>
      <c r="O11235" s="1" t="str">
        <f t="array" ref="O11235">IF(SUMPRODUCT(MAX(ISNUMBER(SEARCH(Fuel_Rules!$A$6:$A$30,$E11235))*ISNUMBER(SEARCH(Fuel_Rules!$B$6:$B$30,$F11235))*(Fuel_Rules!$A$6:$A$30&lt;&gt;"")))&gt;0,"Plug-in hybrid",IF($G11235="Diesel","Diesel","Gasoline"))</f>
        <v>Gasoline</v>
      </c>
    </row>
    <row r="11236" spans="1:15" ht="15" customHeight="1" x14ac:dyDescent="0.25">
      <c r="A11236" s="1">
        <v>2022</v>
      </c>
      <c r="B11236" s="1" t="s">
        <v>13227</v>
      </c>
      <c r="C11236" s="1" t="s">
        <v>5710</v>
      </c>
      <c r="D11236" s="1" t="s">
        <v>13915</v>
      </c>
      <c r="E11236" s="1" t="s">
        <v>1901</v>
      </c>
      <c r="F11236" s="1" t="s">
        <v>5712</v>
      </c>
      <c r="G11236" s="1" t="s">
        <v>103</v>
      </c>
      <c r="H11236" s="1" t="s">
        <v>437</v>
      </c>
      <c r="I11236" s="1">
        <v>2</v>
      </c>
      <c r="J11236" s="1">
        <v>2023</v>
      </c>
      <c r="K11236" s="1">
        <v>497865</v>
      </c>
      <c r="L11236" s="1">
        <v>0</v>
      </c>
      <c r="M11236" s="1">
        <f t="array" ref="M11236">SUMPRODUCT(MAX(ISNUMBER(SEARCH('Class Rules'!$B$6:$B$85,$E11236))*ISNUMBER(SEARCH('Class Rules'!$C$6:$C$85,$F11236))*'Class Rules'!$A$6:$A$85))</f>
        <v>0</v>
      </c>
      <c r="N11236" s="1" t="str">
        <f t="array" ref="N11236">IF($M11236=0,'Class Rules'!$D$3,INDEX('Class Rules'!$D$6:$D$85,MATCH($M11236,'Class Rules'!$A$6:$A$85,0)))</f>
        <v>Passenger LDV</v>
      </c>
      <c r="O11236" s="1" t="str">
        <f t="array" ref="O11236">IF(SUMPRODUCT(MAX(ISNUMBER(SEARCH(Fuel_Rules!$A$6:$A$30,$E11236))*ISNUMBER(SEARCH(Fuel_Rules!$B$6:$B$30,$F11236))*(Fuel_Rules!$A$6:$A$30&lt;&gt;"")))&gt;0,"Plug-in hybrid",IF($G11236="Diesel","Diesel","Gasoline"))</f>
        <v>Gasoline</v>
      </c>
    </row>
    <row r="11237" spans="1:15" ht="15" customHeight="1" x14ac:dyDescent="0.25">
      <c r="A11237" s="1">
        <v>2022</v>
      </c>
      <c r="B11237" s="1" t="s">
        <v>13227</v>
      </c>
      <c r="C11237" s="1" t="s">
        <v>6568</v>
      </c>
      <c r="D11237" s="1" t="s">
        <v>13916</v>
      </c>
      <c r="E11237" s="1" t="s">
        <v>1901</v>
      </c>
      <c r="F11237" s="1" t="s">
        <v>6570</v>
      </c>
      <c r="G11237" s="1" t="s">
        <v>103</v>
      </c>
      <c r="H11237" s="1" t="s">
        <v>437</v>
      </c>
      <c r="I11237" s="1">
        <v>2</v>
      </c>
      <c r="J11237" s="1">
        <v>2023</v>
      </c>
      <c r="K11237" s="1">
        <v>543079</v>
      </c>
      <c r="L11237" s="1">
        <v>0</v>
      </c>
      <c r="M11237" s="1">
        <f t="array" ref="M11237">SUMPRODUCT(MAX(ISNUMBER(SEARCH('Class Rules'!$B$6:$B$85,$E11237))*ISNUMBER(SEARCH('Class Rules'!$C$6:$C$85,$F11237))*'Class Rules'!$A$6:$A$85))</f>
        <v>0</v>
      </c>
      <c r="N11237" s="1" t="str">
        <f t="array" ref="N11237">IF($M11237=0,'Class Rules'!$D$3,INDEX('Class Rules'!$D$6:$D$85,MATCH($M11237,'Class Rules'!$A$6:$A$85,0)))</f>
        <v>Passenger LDV</v>
      </c>
      <c r="O11237" s="1" t="str">
        <f t="array" ref="O11237">IF(SUMPRODUCT(MAX(ISNUMBER(SEARCH(Fuel_Rules!$A$6:$A$30,$E11237))*ISNUMBER(SEARCH(Fuel_Rules!$B$6:$B$30,$F11237))*(Fuel_Rules!$A$6:$A$30&lt;&gt;"")))&gt;0,"Plug-in hybrid",IF($G11237="Diesel","Diesel","Gasoline"))</f>
        <v>Gasoline</v>
      </c>
    </row>
    <row r="11238" spans="1:15" ht="15" customHeight="1" x14ac:dyDescent="0.25">
      <c r="A11238" s="1">
        <v>2022</v>
      </c>
      <c r="B11238" s="1" t="s">
        <v>13227</v>
      </c>
      <c r="C11238" s="1" t="s">
        <v>8423</v>
      </c>
      <c r="D11238" s="1" t="s">
        <v>13917</v>
      </c>
      <c r="E11238" s="1" t="s">
        <v>1901</v>
      </c>
      <c r="F11238" s="1" t="s">
        <v>8425</v>
      </c>
      <c r="G11238" s="1" t="s">
        <v>105</v>
      </c>
      <c r="H11238" s="1" t="s">
        <v>298</v>
      </c>
      <c r="I11238" s="1">
        <v>2.2000000000000002</v>
      </c>
      <c r="J11238" s="1">
        <v>2023</v>
      </c>
      <c r="K11238" s="1">
        <v>270540</v>
      </c>
      <c r="L11238" s="1">
        <v>0</v>
      </c>
      <c r="M11238" s="1">
        <f t="array" ref="M11238">SUMPRODUCT(MAX(ISNUMBER(SEARCH('Class Rules'!$B$6:$B$85,$E11238))*ISNUMBER(SEARCH('Class Rules'!$C$6:$C$85,$F11238))*'Class Rules'!$A$6:$A$85))</f>
        <v>39</v>
      </c>
      <c r="N11238" s="1" t="str">
        <f t="array" ref="N11238">IF($M11238=0,'Class Rules'!$D$3,INDEX('Class Rules'!$D$6:$D$85,MATCH($M11238,'Class Rules'!$A$6:$A$85,0)))</f>
        <v>Freight LDV</v>
      </c>
      <c r="O11238" s="1" t="str">
        <f t="array" ref="O11238">IF(SUMPRODUCT(MAX(ISNUMBER(SEARCH(Fuel_Rules!$A$6:$A$30,$E11238))*ISNUMBER(SEARCH(Fuel_Rules!$B$6:$B$30,$F11238))*(Fuel_Rules!$A$6:$A$30&lt;&gt;"")))&gt;0,"Plug-in hybrid",IF($G11238="Diesel","Diesel","Gasoline"))</f>
        <v>Diesel</v>
      </c>
    </row>
    <row r="11239" spans="1:15" ht="15" customHeight="1" x14ac:dyDescent="0.25">
      <c r="A11239" s="1">
        <v>2022</v>
      </c>
      <c r="B11239" s="1" t="s">
        <v>13227</v>
      </c>
      <c r="C11239" s="1" t="s">
        <v>8423</v>
      </c>
      <c r="D11239" s="1" t="s">
        <v>13918</v>
      </c>
      <c r="E11239" s="1" t="s">
        <v>1901</v>
      </c>
      <c r="F11239" s="1" t="s">
        <v>8425</v>
      </c>
      <c r="G11239" s="1" t="s">
        <v>105</v>
      </c>
      <c r="H11239" s="1" t="s">
        <v>298</v>
      </c>
      <c r="I11239" s="1">
        <v>2.2000000000000002</v>
      </c>
      <c r="J11239" s="1">
        <v>2023</v>
      </c>
      <c r="K11239" s="1">
        <v>229749</v>
      </c>
      <c r="L11239" s="1">
        <v>0</v>
      </c>
      <c r="M11239" s="1">
        <f t="array" ref="M11239">SUMPRODUCT(MAX(ISNUMBER(SEARCH('Class Rules'!$B$6:$B$85,$E11239))*ISNUMBER(SEARCH('Class Rules'!$C$6:$C$85,$F11239))*'Class Rules'!$A$6:$A$85))</f>
        <v>39</v>
      </c>
      <c r="N11239" s="1" t="str">
        <f t="array" ref="N11239">IF($M11239=0,'Class Rules'!$D$3,INDEX('Class Rules'!$D$6:$D$85,MATCH($M11239,'Class Rules'!$A$6:$A$85,0)))</f>
        <v>Freight LDV</v>
      </c>
      <c r="O11239" s="1" t="str">
        <f t="array" ref="O11239">IF(SUMPRODUCT(MAX(ISNUMBER(SEARCH(Fuel_Rules!$A$6:$A$30,$E11239))*ISNUMBER(SEARCH(Fuel_Rules!$B$6:$B$30,$F11239))*(Fuel_Rules!$A$6:$A$30&lt;&gt;"")))&gt;0,"Plug-in hybrid",IF($G11239="Diesel","Diesel","Gasoline"))</f>
        <v>Diesel</v>
      </c>
    </row>
    <row r="11240" spans="1:15" ht="15" customHeight="1" x14ac:dyDescent="0.25">
      <c r="A11240" s="1">
        <v>2022</v>
      </c>
      <c r="B11240" s="1" t="s">
        <v>13227</v>
      </c>
      <c r="C11240" s="1" t="s">
        <v>8427</v>
      </c>
      <c r="D11240" s="1" t="s">
        <v>13919</v>
      </c>
      <c r="E11240" s="1" t="s">
        <v>1901</v>
      </c>
      <c r="F11240" s="1" t="s">
        <v>8429</v>
      </c>
      <c r="G11240" s="1" t="s">
        <v>105</v>
      </c>
      <c r="H11240" s="1" t="s">
        <v>298</v>
      </c>
      <c r="I11240" s="1">
        <v>2.2000000000000002</v>
      </c>
      <c r="J11240" s="1">
        <v>2023</v>
      </c>
      <c r="K11240" s="1">
        <v>254306</v>
      </c>
      <c r="L11240" s="1">
        <v>0</v>
      </c>
      <c r="M11240" s="1">
        <f t="array" ref="M11240">SUMPRODUCT(MAX(ISNUMBER(SEARCH('Class Rules'!$B$6:$B$85,$E11240))*ISNUMBER(SEARCH('Class Rules'!$C$6:$C$85,$F11240))*'Class Rules'!$A$6:$A$85))</f>
        <v>39</v>
      </c>
      <c r="N11240" s="1" t="str">
        <f t="array" ref="N11240">IF($M11240=0,'Class Rules'!$D$3,INDEX('Class Rules'!$D$6:$D$85,MATCH($M11240,'Class Rules'!$A$6:$A$85,0)))</f>
        <v>Freight LDV</v>
      </c>
      <c r="O11240" s="1" t="str">
        <f t="array" ref="O11240">IF(SUMPRODUCT(MAX(ISNUMBER(SEARCH(Fuel_Rules!$A$6:$A$30,$E11240))*ISNUMBER(SEARCH(Fuel_Rules!$B$6:$B$30,$F11240))*(Fuel_Rules!$A$6:$A$30&lt;&gt;"")))&gt;0,"Plug-in hybrid",IF($G11240="Diesel","Diesel","Gasoline"))</f>
        <v>Diesel</v>
      </c>
    </row>
    <row r="11241" spans="1:15" ht="15" customHeight="1" x14ac:dyDescent="0.25">
      <c r="A11241" s="1">
        <v>2022</v>
      </c>
      <c r="B11241" s="1" t="s">
        <v>13227</v>
      </c>
      <c r="C11241" s="1" t="s">
        <v>8427</v>
      </c>
      <c r="D11241" s="1" t="s">
        <v>13920</v>
      </c>
      <c r="E11241" s="1" t="s">
        <v>1901</v>
      </c>
      <c r="F11241" s="1" t="s">
        <v>8429</v>
      </c>
      <c r="G11241" s="1" t="s">
        <v>105</v>
      </c>
      <c r="H11241" s="1" t="s">
        <v>298</v>
      </c>
      <c r="I11241" s="1">
        <v>2.2000000000000002</v>
      </c>
      <c r="J11241" s="1">
        <v>2023</v>
      </c>
      <c r="K11241" s="1">
        <v>211522</v>
      </c>
      <c r="L11241" s="1">
        <v>0</v>
      </c>
      <c r="M11241" s="1">
        <f t="array" ref="M11241">SUMPRODUCT(MAX(ISNUMBER(SEARCH('Class Rules'!$B$6:$B$85,$E11241))*ISNUMBER(SEARCH('Class Rules'!$C$6:$C$85,$F11241))*'Class Rules'!$A$6:$A$85))</f>
        <v>39</v>
      </c>
      <c r="N11241" s="1" t="str">
        <f t="array" ref="N11241">IF($M11241=0,'Class Rules'!$D$3,INDEX('Class Rules'!$D$6:$D$85,MATCH($M11241,'Class Rules'!$A$6:$A$85,0)))</f>
        <v>Freight LDV</v>
      </c>
      <c r="O11241" s="1" t="str">
        <f t="array" ref="O11241">IF(SUMPRODUCT(MAX(ISNUMBER(SEARCH(Fuel_Rules!$A$6:$A$30,$E11241))*ISNUMBER(SEARCH(Fuel_Rules!$B$6:$B$30,$F11241))*(Fuel_Rules!$A$6:$A$30&lt;&gt;"")))&gt;0,"Plug-in hybrid",IF($G11241="Diesel","Diesel","Gasoline"))</f>
        <v>Diesel</v>
      </c>
    </row>
    <row r="11242" spans="1:15" ht="15" customHeight="1" x14ac:dyDescent="0.25">
      <c r="A11242" s="1">
        <v>2022</v>
      </c>
      <c r="B11242" s="1" t="s">
        <v>13227</v>
      </c>
      <c r="C11242" s="1" t="s">
        <v>8431</v>
      </c>
      <c r="D11242" s="1" t="s">
        <v>13921</v>
      </c>
      <c r="E11242" s="1" t="s">
        <v>1901</v>
      </c>
      <c r="F11242" s="1" t="s">
        <v>8433</v>
      </c>
      <c r="G11242" s="1" t="s">
        <v>105</v>
      </c>
      <c r="H11242" s="1" t="s">
        <v>298</v>
      </c>
      <c r="I11242" s="1">
        <v>2.2000000000000002</v>
      </c>
      <c r="J11242" s="1">
        <v>2023</v>
      </c>
      <c r="K11242" s="1">
        <v>254935</v>
      </c>
      <c r="L11242" s="1">
        <v>0</v>
      </c>
      <c r="M11242" s="1">
        <f t="array" ref="M11242">SUMPRODUCT(MAX(ISNUMBER(SEARCH('Class Rules'!$B$6:$B$85,$E11242))*ISNUMBER(SEARCH('Class Rules'!$C$6:$C$85,$F11242))*'Class Rules'!$A$6:$A$85))</f>
        <v>39</v>
      </c>
      <c r="N11242" s="1" t="str">
        <f t="array" ref="N11242">IF($M11242=0,'Class Rules'!$D$3,INDEX('Class Rules'!$D$6:$D$85,MATCH($M11242,'Class Rules'!$A$6:$A$85,0)))</f>
        <v>Freight LDV</v>
      </c>
      <c r="O11242" s="1" t="str">
        <f t="array" ref="O11242">IF(SUMPRODUCT(MAX(ISNUMBER(SEARCH(Fuel_Rules!$A$6:$A$30,$E11242))*ISNUMBER(SEARCH(Fuel_Rules!$B$6:$B$30,$F11242))*(Fuel_Rules!$A$6:$A$30&lt;&gt;"")))&gt;0,"Plug-in hybrid",IF($G11242="Diesel","Diesel","Gasoline"))</f>
        <v>Diesel</v>
      </c>
    </row>
    <row r="11243" spans="1:15" ht="15" customHeight="1" x14ac:dyDescent="0.25">
      <c r="A11243" s="1">
        <v>2022</v>
      </c>
      <c r="B11243" s="1" t="s">
        <v>13227</v>
      </c>
      <c r="C11243" s="1" t="s">
        <v>8431</v>
      </c>
      <c r="D11243" s="1" t="s">
        <v>13922</v>
      </c>
      <c r="E11243" s="1" t="s">
        <v>1901</v>
      </c>
      <c r="F11243" s="1" t="s">
        <v>8433</v>
      </c>
      <c r="G11243" s="1" t="s">
        <v>105</v>
      </c>
      <c r="H11243" s="1" t="s">
        <v>298</v>
      </c>
      <c r="I11243" s="1">
        <v>2.2000000000000002</v>
      </c>
      <c r="J11243" s="1">
        <v>2023</v>
      </c>
      <c r="K11243" s="1">
        <v>212624</v>
      </c>
      <c r="L11243" s="1">
        <v>0</v>
      </c>
      <c r="M11243" s="1">
        <f t="array" ref="M11243">SUMPRODUCT(MAX(ISNUMBER(SEARCH('Class Rules'!$B$6:$B$85,$E11243))*ISNUMBER(SEARCH('Class Rules'!$C$6:$C$85,$F11243))*'Class Rules'!$A$6:$A$85))</f>
        <v>39</v>
      </c>
      <c r="N11243" s="1" t="str">
        <f t="array" ref="N11243">IF($M11243=0,'Class Rules'!$D$3,INDEX('Class Rules'!$D$6:$D$85,MATCH($M11243,'Class Rules'!$A$6:$A$85,0)))</f>
        <v>Freight LDV</v>
      </c>
      <c r="O11243" s="1" t="str">
        <f t="array" ref="O11243">IF(SUMPRODUCT(MAX(ISNUMBER(SEARCH(Fuel_Rules!$A$6:$A$30,$E11243))*ISNUMBER(SEARCH(Fuel_Rules!$B$6:$B$30,$F11243))*(Fuel_Rules!$A$6:$A$30&lt;&gt;"")))&gt;0,"Plug-in hybrid",IF($G11243="Diesel","Diesel","Gasoline"))</f>
        <v>Diesel</v>
      </c>
    </row>
    <row r="11244" spans="1:15" ht="15" customHeight="1" x14ac:dyDescent="0.25">
      <c r="A11244" s="1">
        <v>2022</v>
      </c>
      <c r="B11244" s="1" t="s">
        <v>13227</v>
      </c>
      <c r="C11244" s="1" t="s">
        <v>8435</v>
      </c>
      <c r="D11244" s="1" t="s">
        <v>13923</v>
      </c>
      <c r="E11244" s="1" t="s">
        <v>1901</v>
      </c>
      <c r="F11244" s="1" t="s">
        <v>8437</v>
      </c>
      <c r="G11244" s="1" t="s">
        <v>105</v>
      </c>
      <c r="H11244" s="1" t="s">
        <v>298</v>
      </c>
      <c r="I11244" s="1">
        <v>2.2000000000000002</v>
      </c>
      <c r="J11244" s="1">
        <v>2023</v>
      </c>
      <c r="K11244" s="1">
        <v>263780</v>
      </c>
      <c r="L11244" s="1">
        <v>0</v>
      </c>
      <c r="M11244" s="1">
        <f t="array" ref="M11244">SUMPRODUCT(MAX(ISNUMBER(SEARCH('Class Rules'!$B$6:$B$85,$E11244))*ISNUMBER(SEARCH('Class Rules'!$C$6:$C$85,$F11244))*'Class Rules'!$A$6:$A$85))</f>
        <v>39</v>
      </c>
      <c r="N11244" s="1" t="str">
        <f t="array" ref="N11244">IF($M11244=0,'Class Rules'!$D$3,INDEX('Class Rules'!$D$6:$D$85,MATCH($M11244,'Class Rules'!$A$6:$A$85,0)))</f>
        <v>Freight LDV</v>
      </c>
      <c r="O11244" s="1" t="str">
        <f t="array" ref="O11244">IF(SUMPRODUCT(MAX(ISNUMBER(SEARCH(Fuel_Rules!$A$6:$A$30,$E11244))*ISNUMBER(SEARCH(Fuel_Rules!$B$6:$B$30,$F11244))*(Fuel_Rules!$A$6:$A$30&lt;&gt;"")))&gt;0,"Plug-in hybrid",IF($G11244="Diesel","Diesel","Gasoline"))</f>
        <v>Diesel</v>
      </c>
    </row>
    <row r="11245" spans="1:15" ht="15" customHeight="1" x14ac:dyDescent="0.25">
      <c r="A11245" s="1">
        <v>2022</v>
      </c>
      <c r="B11245" s="1" t="s">
        <v>13227</v>
      </c>
      <c r="C11245" s="1" t="s">
        <v>8435</v>
      </c>
      <c r="D11245" s="1" t="s">
        <v>13924</v>
      </c>
      <c r="E11245" s="1" t="s">
        <v>1901</v>
      </c>
      <c r="F11245" s="1" t="s">
        <v>8437</v>
      </c>
      <c r="G11245" s="1" t="s">
        <v>105</v>
      </c>
      <c r="H11245" s="1" t="s">
        <v>298</v>
      </c>
      <c r="I11245" s="1">
        <v>2.2000000000000002</v>
      </c>
      <c r="J11245" s="1">
        <v>2023</v>
      </c>
      <c r="K11245" s="1">
        <v>218851</v>
      </c>
      <c r="L11245" s="1">
        <v>0</v>
      </c>
      <c r="M11245" s="1">
        <f t="array" ref="M11245">SUMPRODUCT(MAX(ISNUMBER(SEARCH('Class Rules'!$B$6:$B$85,$E11245))*ISNUMBER(SEARCH('Class Rules'!$C$6:$C$85,$F11245))*'Class Rules'!$A$6:$A$85))</f>
        <v>39</v>
      </c>
      <c r="N11245" s="1" t="str">
        <f t="array" ref="N11245">IF($M11245=0,'Class Rules'!$D$3,INDEX('Class Rules'!$D$6:$D$85,MATCH($M11245,'Class Rules'!$A$6:$A$85,0)))</f>
        <v>Freight LDV</v>
      </c>
      <c r="O11245" s="1" t="str">
        <f t="array" ref="O11245">IF(SUMPRODUCT(MAX(ISNUMBER(SEARCH(Fuel_Rules!$A$6:$A$30,$E11245))*ISNUMBER(SEARCH(Fuel_Rules!$B$6:$B$30,$F11245))*(Fuel_Rules!$A$6:$A$30&lt;&gt;"")))&gt;0,"Plug-in hybrid",IF($G11245="Diesel","Diesel","Gasoline"))</f>
        <v>Diesel</v>
      </c>
    </row>
    <row r="11246" spans="1:15" ht="15" customHeight="1" x14ac:dyDescent="0.25">
      <c r="A11246" s="1">
        <v>2022</v>
      </c>
      <c r="B11246" s="1" t="s">
        <v>13227</v>
      </c>
      <c r="C11246" s="1" t="s">
        <v>8439</v>
      </c>
      <c r="D11246" s="1" t="s">
        <v>13925</v>
      </c>
      <c r="E11246" s="1" t="s">
        <v>1901</v>
      </c>
      <c r="F11246" s="1" t="s">
        <v>8441</v>
      </c>
      <c r="G11246" s="1" t="s">
        <v>105</v>
      </c>
      <c r="H11246" s="1" t="s">
        <v>298</v>
      </c>
      <c r="I11246" s="1">
        <v>2.2000000000000002</v>
      </c>
      <c r="J11246" s="1">
        <v>2023</v>
      </c>
      <c r="K11246" s="1">
        <v>255532</v>
      </c>
      <c r="L11246" s="1">
        <v>0</v>
      </c>
      <c r="M11246" s="1">
        <f t="array" ref="M11246">SUMPRODUCT(MAX(ISNUMBER(SEARCH('Class Rules'!$B$6:$B$85,$E11246))*ISNUMBER(SEARCH('Class Rules'!$C$6:$C$85,$F11246))*'Class Rules'!$A$6:$A$85))</f>
        <v>39</v>
      </c>
      <c r="N11246" s="1" t="str">
        <f t="array" ref="N11246">IF($M11246=0,'Class Rules'!$D$3,INDEX('Class Rules'!$D$6:$D$85,MATCH($M11246,'Class Rules'!$A$6:$A$85,0)))</f>
        <v>Freight LDV</v>
      </c>
      <c r="O11246" s="1" t="str">
        <f t="array" ref="O11246">IF(SUMPRODUCT(MAX(ISNUMBER(SEARCH(Fuel_Rules!$A$6:$A$30,$E11246))*ISNUMBER(SEARCH(Fuel_Rules!$B$6:$B$30,$F11246))*(Fuel_Rules!$A$6:$A$30&lt;&gt;"")))&gt;0,"Plug-in hybrid",IF($G11246="Diesel","Diesel","Gasoline"))</f>
        <v>Diesel</v>
      </c>
    </row>
    <row r="11247" spans="1:15" ht="15" customHeight="1" x14ac:dyDescent="0.25">
      <c r="A11247" s="1">
        <v>2022</v>
      </c>
      <c r="B11247" s="1" t="s">
        <v>13227</v>
      </c>
      <c r="C11247" s="1" t="s">
        <v>8439</v>
      </c>
      <c r="D11247" s="1" t="s">
        <v>13926</v>
      </c>
      <c r="E11247" s="1" t="s">
        <v>1901</v>
      </c>
      <c r="F11247" s="1" t="s">
        <v>8441</v>
      </c>
      <c r="G11247" s="1" t="s">
        <v>105</v>
      </c>
      <c r="H11247" s="1" t="s">
        <v>298</v>
      </c>
      <c r="I11247" s="1">
        <v>2.2000000000000002</v>
      </c>
      <c r="J11247" s="1">
        <v>2023</v>
      </c>
      <c r="K11247" s="1">
        <v>211129</v>
      </c>
      <c r="L11247" s="1">
        <v>0</v>
      </c>
      <c r="M11247" s="1">
        <f t="array" ref="M11247">SUMPRODUCT(MAX(ISNUMBER(SEARCH('Class Rules'!$B$6:$B$85,$E11247))*ISNUMBER(SEARCH('Class Rules'!$C$6:$C$85,$F11247))*'Class Rules'!$A$6:$A$85))</f>
        <v>39</v>
      </c>
      <c r="N11247" s="1" t="str">
        <f t="array" ref="N11247">IF($M11247=0,'Class Rules'!$D$3,INDEX('Class Rules'!$D$6:$D$85,MATCH($M11247,'Class Rules'!$A$6:$A$85,0)))</f>
        <v>Freight LDV</v>
      </c>
      <c r="O11247" s="1" t="str">
        <f t="array" ref="O11247">IF(SUMPRODUCT(MAX(ISNUMBER(SEARCH(Fuel_Rules!$A$6:$A$30,$E11247))*ISNUMBER(SEARCH(Fuel_Rules!$B$6:$B$30,$F11247))*(Fuel_Rules!$A$6:$A$30&lt;&gt;"")))&gt;0,"Plug-in hybrid",IF($G11247="Diesel","Diesel","Gasoline"))</f>
        <v>Diesel</v>
      </c>
    </row>
    <row r="11248" spans="1:15" ht="15" customHeight="1" x14ac:dyDescent="0.25">
      <c r="A11248" s="1">
        <v>2022</v>
      </c>
      <c r="B11248" s="1" t="s">
        <v>13227</v>
      </c>
      <c r="C11248" s="1" t="s">
        <v>8443</v>
      </c>
      <c r="D11248" s="1" t="s">
        <v>13927</v>
      </c>
      <c r="E11248" s="1" t="s">
        <v>1901</v>
      </c>
      <c r="F11248" s="1" t="s">
        <v>8445</v>
      </c>
      <c r="G11248" s="1" t="s">
        <v>105</v>
      </c>
      <c r="H11248" s="1" t="s">
        <v>298</v>
      </c>
      <c r="I11248" s="1">
        <v>2.2000000000000002</v>
      </c>
      <c r="J11248" s="1">
        <v>2023</v>
      </c>
      <c r="K11248" s="1">
        <v>251078</v>
      </c>
      <c r="L11248" s="1">
        <v>0</v>
      </c>
      <c r="M11248" s="1">
        <f t="array" ref="M11248">SUMPRODUCT(MAX(ISNUMBER(SEARCH('Class Rules'!$B$6:$B$85,$E11248))*ISNUMBER(SEARCH('Class Rules'!$C$6:$C$85,$F11248))*'Class Rules'!$A$6:$A$85))</f>
        <v>39</v>
      </c>
      <c r="N11248" s="1" t="str">
        <f t="array" ref="N11248">IF($M11248=0,'Class Rules'!$D$3,INDEX('Class Rules'!$D$6:$D$85,MATCH($M11248,'Class Rules'!$A$6:$A$85,0)))</f>
        <v>Freight LDV</v>
      </c>
      <c r="O11248" s="1" t="str">
        <f t="array" ref="O11248">IF(SUMPRODUCT(MAX(ISNUMBER(SEARCH(Fuel_Rules!$A$6:$A$30,$E11248))*ISNUMBER(SEARCH(Fuel_Rules!$B$6:$B$30,$F11248))*(Fuel_Rules!$A$6:$A$30&lt;&gt;"")))&gt;0,"Plug-in hybrid",IF($G11248="Diesel","Diesel","Gasoline"))</f>
        <v>Diesel</v>
      </c>
    </row>
    <row r="11249" spans="1:15" ht="15" customHeight="1" x14ac:dyDescent="0.25">
      <c r="A11249" s="1">
        <v>2022</v>
      </c>
      <c r="B11249" s="1" t="s">
        <v>13227</v>
      </c>
      <c r="C11249" s="1" t="s">
        <v>8443</v>
      </c>
      <c r="D11249" s="1" t="s">
        <v>13928</v>
      </c>
      <c r="E11249" s="1" t="s">
        <v>1901</v>
      </c>
      <c r="F11249" s="1" t="s">
        <v>8445</v>
      </c>
      <c r="G11249" s="1" t="s">
        <v>105</v>
      </c>
      <c r="H11249" s="1" t="s">
        <v>298</v>
      </c>
      <c r="I11249" s="1">
        <v>2.2000000000000002</v>
      </c>
      <c r="J11249" s="1">
        <v>2023</v>
      </c>
      <c r="K11249" s="1">
        <v>209790</v>
      </c>
      <c r="L11249" s="1">
        <v>0</v>
      </c>
      <c r="M11249" s="1">
        <f t="array" ref="M11249">SUMPRODUCT(MAX(ISNUMBER(SEARCH('Class Rules'!$B$6:$B$85,$E11249))*ISNUMBER(SEARCH('Class Rules'!$C$6:$C$85,$F11249))*'Class Rules'!$A$6:$A$85))</f>
        <v>39</v>
      </c>
      <c r="N11249" s="1" t="str">
        <f t="array" ref="N11249">IF($M11249=0,'Class Rules'!$D$3,INDEX('Class Rules'!$D$6:$D$85,MATCH($M11249,'Class Rules'!$A$6:$A$85,0)))</f>
        <v>Freight LDV</v>
      </c>
      <c r="O11249" s="1" t="str">
        <f t="array" ref="O11249">IF(SUMPRODUCT(MAX(ISNUMBER(SEARCH(Fuel_Rules!$A$6:$A$30,$E11249))*ISNUMBER(SEARCH(Fuel_Rules!$B$6:$B$30,$F11249))*(Fuel_Rules!$A$6:$A$30&lt;&gt;"")))&gt;0,"Plug-in hybrid",IF($G11249="Diesel","Diesel","Gasoline"))</f>
        <v>Diesel</v>
      </c>
    </row>
    <row r="11250" spans="1:15" ht="15" customHeight="1" x14ac:dyDescent="0.25">
      <c r="A11250" s="1">
        <v>2022</v>
      </c>
      <c r="B11250" s="1" t="s">
        <v>13227</v>
      </c>
      <c r="C11250" s="1" t="s">
        <v>8447</v>
      </c>
      <c r="D11250" s="1" t="s">
        <v>13929</v>
      </c>
      <c r="E11250" s="1" t="s">
        <v>1901</v>
      </c>
      <c r="F11250" s="1" t="s">
        <v>8449</v>
      </c>
      <c r="G11250" s="1" t="s">
        <v>105</v>
      </c>
      <c r="H11250" s="1" t="s">
        <v>298</v>
      </c>
      <c r="I11250" s="1">
        <v>2.2000000000000002</v>
      </c>
      <c r="J11250" s="1">
        <v>2023</v>
      </c>
      <c r="K11250" s="1">
        <v>227831</v>
      </c>
      <c r="L11250" s="1">
        <v>0</v>
      </c>
      <c r="M11250" s="1">
        <f t="array" ref="M11250">SUMPRODUCT(MAX(ISNUMBER(SEARCH('Class Rules'!$B$6:$B$85,$E11250))*ISNUMBER(SEARCH('Class Rules'!$C$6:$C$85,$F11250))*'Class Rules'!$A$6:$A$85))</f>
        <v>38</v>
      </c>
      <c r="N11250" s="1" t="str">
        <f t="array" ref="N11250">IF($M11250=0,'Class Rules'!$D$3,INDEX('Class Rules'!$D$6:$D$85,MATCH($M11250,'Class Rules'!$A$6:$A$85,0)))</f>
        <v>Freight LDV</v>
      </c>
      <c r="O11250" s="1" t="str">
        <f t="array" ref="O11250">IF(SUMPRODUCT(MAX(ISNUMBER(SEARCH(Fuel_Rules!$A$6:$A$30,$E11250))*ISNUMBER(SEARCH(Fuel_Rules!$B$6:$B$30,$F11250))*(Fuel_Rules!$A$6:$A$30&lt;&gt;"")))&gt;0,"Plug-in hybrid",IF($G11250="Diesel","Diesel","Gasoline"))</f>
        <v>Diesel</v>
      </c>
    </row>
    <row r="11251" spans="1:15" ht="15" customHeight="1" x14ac:dyDescent="0.25">
      <c r="A11251" s="1">
        <v>2022</v>
      </c>
      <c r="B11251" s="1" t="s">
        <v>13227</v>
      </c>
      <c r="C11251" s="1" t="s">
        <v>8447</v>
      </c>
      <c r="D11251" s="1" t="s">
        <v>13930</v>
      </c>
      <c r="E11251" s="1" t="s">
        <v>1901</v>
      </c>
      <c r="F11251" s="1" t="s">
        <v>8449</v>
      </c>
      <c r="G11251" s="1" t="s">
        <v>105</v>
      </c>
      <c r="H11251" s="1" t="s">
        <v>298</v>
      </c>
      <c r="I11251" s="1">
        <v>2.2000000000000002</v>
      </c>
      <c r="J11251" s="1">
        <v>2023</v>
      </c>
      <c r="K11251" s="1">
        <v>208902</v>
      </c>
      <c r="L11251" s="1">
        <v>0</v>
      </c>
      <c r="M11251" s="1">
        <f t="array" ref="M11251">SUMPRODUCT(MAX(ISNUMBER(SEARCH('Class Rules'!$B$6:$B$85,$E11251))*ISNUMBER(SEARCH('Class Rules'!$C$6:$C$85,$F11251))*'Class Rules'!$A$6:$A$85))</f>
        <v>38</v>
      </c>
      <c r="N11251" s="1" t="str">
        <f t="array" ref="N11251">IF($M11251=0,'Class Rules'!$D$3,INDEX('Class Rules'!$D$6:$D$85,MATCH($M11251,'Class Rules'!$A$6:$A$85,0)))</f>
        <v>Freight LDV</v>
      </c>
      <c r="O11251" s="1" t="str">
        <f t="array" ref="O11251">IF(SUMPRODUCT(MAX(ISNUMBER(SEARCH(Fuel_Rules!$A$6:$A$30,$E11251))*ISNUMBER(SEARCH(Fuel_Rules!$B$6:$B$30,$F11251))*(Fuel_Rules!$A$6:$A$30&lt;&gt;"")))&gt;0,"Plug-in hybrid",IF($G11251="Diesel","Diesel","Gasoline"))</f>
        <v>Diesel</v>
      </c>
    </row>
    <row r="11252" spans="1:15" ht="15" customHeight="1" x14ac:dyDescent="0.25">
      <c r="A11252" s="1">
        <v>2022</v>
      </c>
      <c r="B11252" s="1" t="s">
        <v>13227</v>
      </c>
      <c r="C11252" s="1" t="s">
        <v>8451</v>
      </c>
      <c r="D11252" s="1" t="s">
        <v>13931</v>
      </c>
      <c r="E11252" s="1" t="s">
        <v>1901</v>
      </c>
      <c r="F11252" s="1" t="s">
        <v>8453</v>
      </c>
      <c r="G11252" s="1" t="s">
        <v>105</v>
      </c>
      <c r="H11252" s="1" t="s">
        <v>298</v>
      </c>
      <c r="I11252" s="1">
        <v>2.2000000000000002</v>
      </c>
      <c r="J11252" s="1">
        <v>2023</v>
      </c>
      <c r="K11252" s="1">
        <v>229821</v>
      </c>
      <c r="L11252" s="1">
        <v>0</v>
      </c>
      <c r="M11252" s="1">
        <f t="array" ref="M11252">SUMPRODUCT(MAX(ISNUMBER(SEARCH('Class Rules'!$B$6:$B$85,$E11252))*ISNUMBER(SEARCH('Class Rules'!$C$6:$C$85,$F11252))*'Class Rules'!$A$6:$A$85))</f>
        <v>38</v>
      </c>
      <c r="N11252" s="1" t="str">
        <f t="array" ref="N11252">IF($M11252=0,'Class Rules'!$D$3,INDEX('Class Rules'!$D$6:$D$85,MATCH($M11252,'Class Rules'!$A$6:$A$85,0)))</f>
        <v>Freight LDV</v>
      </c>
      <c r="O11252" s="1" t="str">
        <f t="array" ref="O11252">IF(SUMPRODUCT(MAX(ISNUMBER(SEARCH(Fuel_Rules!$A$6:$A$30,$E11252))*ISNUMBER(SEARCH(Fuel_Rules!$B$6:$B$30,$F11252))*(Fuel_Rules!$A$6:$A$30&lt;&gt;"")))&gt;0,"Plug-in hybrid",IF($G11252="Diesel","Diesel","Gasoline"))</f>
        <v>Diesel</v>
      </c>
    </row>
    <row r="11253" spans="1:15" ht="15" customHeight="1" x14ac:dyDescent="0.25">
      <c r="A11253" s="1">
        <v>2022</v>
      </c>
      <c r="B11253" s="1" t="s">
        <v>13227</v>
      </c>
      <c r="C11253" s="1" t="s">
        <v>8451</v>
      </c>
      <c r="D11253" s="1" t="s">
        <v>13932</v>
      </c>
      <c r="E11253" s="1" t="s">
        <v>1901</v>
      </c>
      <c r="F11253" s="1" t="s">
        <v>8453</v>
      </c>
      <c r="G11253" s="1" t="s">
        <v>105</v>
      </c>
      <c r="H11253" s="1" t="s">
        <v>298</v>
      </c>
      <c r="I11253" s="1">
        <v>2.2000000000000002</v>
      </c>
      <c r="J11253" s="1">
        <v>2023</v>
      </c>
      <c r="K11253" s="1">
        <v>210817</v>
      </c>
      <c r="L11253" s="1">
        <v>0</v>
      </c>
      <c r="M11253" s="1">
        <f t="array" ref="M11253">SUMPRODUCT(MAX(ISNUMBER(SEARCH('Class Rules'!$B$6:$B$85,$E11253))*ISNUMBER(SEARCH('Class Rules'!$C$6:$C$85,$F11253))*'Class Rules'!$A$6:$A$85))</f>
        <v>38</v>
      </c>
      <c r="N11253" s="1" t="str">
        <f t="array" ref="N11253">IF($M11253=0,'Class Rules'!$D$3,INDEX('Class Rules'!$D$6:$D$85,MATCH($M11253,'Class Rules'!$A$6:$A$85,0)))</f>
        <v>Freight LDV</v>
      </c>
      <c r="O11253" s="1" t="str">
        <f t="array" ref="O11253">IF(SUMPRODUCT(MAX(ISNUMBER(SEARCH(Fuel_Rules!$A$6:$A$30,$E11253))*ISNUMBER(SEARCH(Fuel_Rules!$B$6:$B$30,$F11253))*(Fuel_Rules!$A$6:$A$30&lt;&gt;"")))&gt;0,"Plug-in hybrid",IF($G11253="Diesel","Diesel","Gasoline"))</f>
        <v>Diesel</v>
      </c>
    </row>
    <row r="11254" spans="1:15" ht="15" customHeight="1" x14ac:dyDescent="0.25">
      <c r="A11254" s="1">
        <v>2022</v>
      </c>
      <c r="B11254" s="1" t="s">
        <v>13227</v>
      </c>
      <c r="C11254" s="1" t="s">
        <v>2108</v>
      </c>
      <c r="D11254" s="1" t="s">
        <v>13933</v>
      </c>
      <c r="E11254" s="1" t="s">
        <v>2106</v>
      </c>
      <c r="F11254" s="1" t="s">
        <v>2110</v>
      </c>
      <c r="G11254" s="1" t="s">
        <v>103</v>
      </c>
      <c r="H11254" s="1" t="s">
        <v>437</v>
      </c>
      <c r="I11254" s="1">
        <v>2</v>
      </c>
      <c r="J11254" s="1">
        <v>2023</v>
      </c>
      <c r="K11254" s="1">
        <v>255479</v>
      </c>
      <c r="L11254" s="1">
        <v>0</v>
      </c>
      <c r="M11254" s="1">
        <f t="array" ref="M11254">SUMPRODUCT(MAX(ISNUMBER(SEARCH('Class Rules'!$B$6:$B$85,$E11254))*ISNUMBER(SEARCH('Class Rules'!$C$6:$C$85,$F11254))*'Class Rules'!$A$6:$A$85))</f>
        <v>0</v>
      </c>
      <c r="N11254" s="1" t="str">
        <f t="array" ref="N11254">IF($M11254=0,'Class Rules'!$D$3,INDEX('Class Rules'!$D$6:$D$85,MATCH($M11254,'Class Rules'!$A$6:$A$85,0)))</f>
        <v>Passenger LDV</v>
      </c>
      <c r="O11254" s="1" t="str">
        <f t="array" ref="O11254">IF(SUMPRODUCT(MAX(ISNUMBER(SEARCH(Fuel_Rules!$A$6:$A$30,$E11254))*ISNUMBER(SEARCH(Fuel_Rules!$B$6:$B$30,$F11254))*(Fuel_Rules!$A$6:$A$30&lt;&gt;"")))&gt;0,"Plug-in hybrid",IF($G11254="Diesel","Diesel","Gasoline"))</f>
        <v>Gasoline</v>
      </c>
    </row>
    <row r="11255" spans="1:15" ht="15" customHeight="1" x14ac:dyDescent="0.25">
      <c r="A11255" s="1">
        <v>2022</v>
      </c>
      <c r="B11255" s="1" t="s">
        <v>13227</v>
      </c>
      <c r="C11255" s="1" t="s">
        <v>2108</v>
      </c>
      <c r="D11255" s="1" t="s">
        <v>13934</v>
      </c>
      <c r="E11255" s="1" t="s">
        <v>2106</v>
      </c>
      <c r="F11255" s="1" t="s">
        <v>2110</v>
      </c>
      <c r="G11255" s="1" t="s">
        <v>103</v>
      </c>
      <c r="H11255" s="1" t="s">
        <v>437</v>
      </c>
      <c r="I11255" s="1">
        <v>2</v>
      </c>
      <c r="J11255" s="1">
        <v>2023</v>
      </c>
      <c r="K11255" s="1">
        <v>236533</v>
      </c>
      <c r="L11255" s="1">
        <v>0</v>
      </c>
      <c r="M11255" s="1">
        <f t="array" ref="M11255">SUMPRODUCT(MAX(ISNUMBER(SEARCH('Class Rules'!$B$6:$B$85,$E11255))*ISNUMBER(SEARCH('Class Rules'!$C$6:$C$85,$F11255))*'Class Rules'!$A$6:$A$85))</f>
        <v>0</v>
      </c>
      <c r="N11255" s="1" t="str">
        <f t="array" ref="N11255">IF($M11255=0,'Class Rules'!$D$3,INDEX('Class Rules'!$D$6:$D$85,MATCH($M11255,'Class Rules'!$A$6:$A$85,0)))</f>
        <v>Passenger LDV</v>
      </c>
      <c r="O11255" s="1" t="str">
        <f t="array" ref="O11255">IF(SUMPRODUCT(MAX(ISNUMBER(SEARCH(Fuel_Rules!$A$6:$A$30,$E11255))*ISNUMBER(SEARCH(Fuel_Rules!$B$6:$B$30,$F11255))*(Fuel_Rules!$A$6:$A$30&lt;&gt;"")))&gt;0,"Plug-in hybrid",IF($G11255="Diesel","Diesel","Gasoline"))</f>
        <v>Gasoline</v>
      </c>
    </row>
    <row r="11256" spans="1:15" ht="15" customHeight="1" x14ac:dyDescent="0.25">
      <c r="A11256" s="1">
        <v>2022</v>
      </c>
      <c r="B11256" s="1" t="s">
        <v>13227</v>
      </c>
      <c r="C11256" s="1" t="s">
        <v>2111</v>
      </c>
      <c r="D11256" s="1" t="s">
        <v>13935</v>
      </c>
      <c r="E11256" s="1" t="s">
        <v>2106</v>
      </c>
      <c r="F11256" s="1" t="s">
        <v>2113</v>
      </c>
      <c r="G11256" s="1" t="s">
        <v>103</v>
      </c>
      <c r="H11256" s="1" t="s">
        <v>437</v>
      </c>
      <c r="I11256" s="1">
        <v>2</v>
      </c>
      <c r="J11256" s="1">
        <v>2023</v>
      </c>
      <c r="K11256" s="1">
        <v>281813</v>
      </c>
      <c r="L11256" s="1">
        <v>0</v>
      </c>
      <c r="M11256" s="1">
        <f t="array" ref="M11256">SUMPRODUCT(MAX(ISNUMBER(SEARCH('Class Rules'!$B$6:$B$85,$E11256))*ISNUMBER(SEARCH('Class Rules'!$C$6:$C$85,$F11256))*'Class Rules'!$A$6:$A$85))</f>
        <v>0</v>
      </c>
      <c r="N11256" s="1" t="str">
        <f t="array" ref="N11256">IF($M11256=0,'Class Rules'!$D$3,INDEX('Class Rules'!$D$6:$D$85,MATCH($M11256,'Class Rules'!$A$6:$A$85,0)))</f>
        <v>Passenger LDV</v>
      </c>
      <c r="O11256" s="1" t="str">
        <f t="array" ref="O11256">IF(SUMPRODUCT(MAX(ISNUMBER(SEARCH(Fuel_Rules!$A$6:$A$30,$E11256))*ISNUMBER(SEARCH(Fuel_Rules!$B$6:$B$30,$F11256))*(Fuel_Rules!$A$6:$A$30&lt;&gt;"")))&gt;0,"Plug-in hybrid",IF($G11256="Diesel","Diesel","Gasoline"))</f>
        <v>Gasoline</v>
      </c>
    </row>
    <row r="11257" spans="1:15" ht="15" customHeight="1" x14ac:dyDescent="0.25">
      <c r="A11257" s="1">
        <v>2022</v>
      </c>
      <c r="B11257" s="1" t="s">
        <v>13227</v>
      </c>
      <c r="C11257" s="1" t="s">
        <v>2111</v>
      </c>
      <c r="D11257" s="1" t="s">
        <v>13936</v>
      </c>
      <c r="E11257" s="1" t="s">
        <v>2106</v>
      </c>
      <c r="F11257" s="1" t="s">
        <v>2113</v>
      </c>
      <c r="G11257" s="1" t="s">
        <v>103</v>
      </c>
      <c r="H11257" s="1" t="s">
        <v>437</v>
      </c>
      <c r="I11257" s="1">
        <v>2</v>
      </c>
      <c r="J11257" s="1">
        <v>2023</v>
      </c>
      <c r="K11257" s="1">
        <v>261212</v>
      </c>
      <c r="L11257" s="1">
        <v>0</v>
      </c>
      <c r="M11257" s="1">
        <f t="array" ref="M11257">SUMPRODUCT(MAX(ISNUMBER(SEARCH('Class Rules'!$B$6:$B$85,$E11257))*ISNUMBER(SEARCH('Class Rules'!$C$6:$C$85,$F11257))*'Class Rules'!$A$6:$A$85))</f>
        <v>0</v>
      </c>
      <c r="N11257" s="1" t="str">
        <f t="array" ref="N11257">IF($M11257=0,'Class Rules'!$D$3,INDEX('Class Rules'!$D$6:$D$85,MATCH($M11257,'Class Rules'!$A$6:$A$85,0)))</f>
        <v>Passenger LDV</v>
      </c>
      <c r="O11257" s="1" t="str">
        <f t="array" ref="O11257">IF(SUMPRODUCT(MAX(ISNUMBER(SEARCH(Fuel_Rules!$A$6:$A$30,$E11257))*ISNUMBER(SEARCH(Fuel_Rules!$B$6:$B$30,$F11257))*(Fuel_Rules!$A$6:$A$30&lt;&gt;"")))&gt;0,"Plug-in hybrid",IF($G11257="Diesel","Diesel","Gasoline"))</f>
        <v>Gasoline</v>
      </c>
    </row>
    <row r="11258" spans="1:15" ht="15" customHeight="1" x14ac:dyDescent="0.25">
      <c r="A11258" s="1">
        <v>2022</v>
      </c>
      <c r="B11258" s="1" t="s">
        <v>13227</v>
      </c>
      <c r="C11258" s="1" t="s">
        <v>2117</v>
      </c>
      <c r="D11258" s="1" t="s">
        <v>13937</v>
      </c>
      <c r="E11258" s="1" t="s">
        <v>2106</v>
      </c>
      <c r="F11258" s="1" t="s">
        <v>2119</v>
      </c>
      <c r="G11258" s="1" t="s">
        <v>103</v>
      </c>
      <c r="H11258" s="1" t="s">
        <v>437</v>
      </c>
      <c r="I11258" s="1">
        <v>2</v>
      </c>
      <c r="J11258" s="1">
        <v>2023</v>
      </c>
      <c r="K11258" s="1">
        <v>299590</v>
      </c>
      <c r="L11258" s="1">
        <v>0</v>
      </c>
      <c r="M11258" s="1">
        <f t="array" ref="M11258">SUMPRODUCT(MAX(ISNUMBER(SEARCH('Class Rules'!$B$6:$B$85,$E11258))*ISNUMBER(SEARCH('Class Rules'!$C$6:$C$85,$F11258))*'Class Rules'!$A$6:$A$85))</f>
        <v>0</v>
      </c>
      <c r="N11258" s="1" t="str">
        <f t="array" ref="N11258">IF($M11258=0,'Class Rules'!$D$3,INDEX('Class Rules'!$D$6:$D$85,MATCH($M11258,'Class Rules'!$A$6:$A$85,0)))</f>
        <v>Passenger LDV</v>
      </c>
      <c r="O11258" s="1" t="str">
        <f t="array" ref="O11258">IF(SUMPRODUCT(MAX(ISNUMBER(SEARCH(Fuel_Rules!$A$6:$A$30,$E11258))*ISNUMBER(SEARCH(Fuel_Rules!$B$6:$B$30,$F11258))*(Fuel_Rules!$A$6:$A$30&lt;&gt;"")))&gt;0,"Plug-in hybrid",IF($G11258="Diesel","Diesel","Gasoline"))</f>
        <v>Gasoline</v>
      </c>
    </row>
    <row r="11259" spans="1:15" ht="15" customHeight="1" x14ac:dyDescent="0.25">
      <c r="A11259" s="1">
        <v>2022</v>
      </c>
      <c r="B11259" s="1" t="s">
        <v>13227</v>
      </c>
      <c r="C11259" s="1" t="s">
        <v>2117</v>
      </c>
      <c r="D11259" s="1" t="s">
        <v>13938</v>
      </c>
      <c r="E11259" s="1" t="s">
        <v>2106</v>
      </c>
      <c r="F11259" s="1" t="s">
        <v>2119</v>
      </c>
      <c r="G11259" s="1" t="s">
        <v>103</v>
      </c>
      <c r="H11259" s="1" t="s">
        <v>437</v>
      </c>
      <c r="I11259" s="1">
        <v>2</v>
      </c>
      <c r="J11259" s="1">
        <v>2023</v>
      </c>
      <c r="K11259" s="1">
        <v>279770</v>
      </c>
      <c r="L11259" s="1">
        <v>0</v>
      </c>
      <c r="M11259" s="1">
        <f t="array" ref="M11259">SUMPRODUCT(MAX(ISNUMBER(SEARCH('Class Rules'!$B$6:$B$85,$E11259))*ISNUMBER(SEARCH('Class Rules'!$C$6:$C$85,$F11259))*'Class Rules'!$A$6:$A$85))</f>
        <v>0</v>
      </c>
      <c r="N11259" s="1" t="str">
        <f t="array" ref="N11259">IF($M11259=0,'Class Rules'!$D$3,INDEX('Class Rules'!$D$6:$D$85,MATCH($M11259,'Class Rules'!$A$6:$A$85,0)))</f>
        <v>Passenger LDV</v>
      </c>
      <c r="O11259" s="1" t="str">
        <f t="array" ref="O11259">IF(SUMPRODUCT(MAX(ISNUMBER(SEARCH(Fuel_Rules!$A$6:$A$30,$E11259))*ISNUMBER(SEARCH(Fuel_Rules!$B$6:$B$30,$F11259))*(Fuel_Rules!$A$6:$A$30&lt;&gt;"")))&gt;0,"Plug-in hybrid",IF($G11259="Diesel","Diesel","Gasoline"))</f>
        <v>Gasoline</v>
      </c>
    </row>
    <row r="11260" spans="1:15" ht="15" customHeight="1" x14ac:dyDescent="0.25">
      <c r="A11260" s="1">
        <v>2022</v>
      </c>
      <c r="B11260" s="1" t="s">
        <v>13227</v>
      </c>
      <c r="C11260" s="1" t="s">
        <v>2126</v>
      </c>
      <c r="D11260" s="1" t="s">
        <v>13939</v>
      </c>
      <c r="E11260" s="1" t="s">
        <v>2106</v>
      </c>
      <c r="F11260" s="1" t="s">
        <v>2128</v>
      </c>
      <c r="G11260" s="1" t="s">
        <v>103</v>
      </c>
      <c r="H11260" s="1" t="s">
        <v>437</v>
      </c>
      <c r="I11260" s="1">
        <v>2</v>
      </c>
      <c r="J11260" s="1">
        <v>2023</v>
      </c>
      <c r="K11260" s="1">
        <v>354195</v>
      </c>
      <c r="L11260" s="1">
        <v>0</v>
      </c>
      <c r="M11260" s="1">
        <f t="array" ref="M11260">SUMPRODUCT(MAX(ISNUMBER(SEARCH('Class Rules'!$B$6:$B$85,$E11260))*ISNUMBER(SEARCH('Class Rules'!$C$6:$C$85,$F11260))*'Class Rules'!$A$6:$A$85))</f>
        <v>0</v>
      </c>
      <c r="N11260" s="1" t="str">
        <f t="array" ref="N11260">IF($M11260=0,'Class Rules'!$D$3,INDEX('Class Rules'!$D$6:$D$85,MATCH($M11260,'Class Rules'!$A$6:$A$85,0)))</f>
        <v>Passenger LDV</v>
      </c>
      <c r="O11260" s="1" t="str">
        <f t="array" ref="O11260">IF(SUMPRODUCT(MAX(ISNUMBER(SEARCH(Fuel_Rules!$A$6:$A$30,$E11260))*ISNUMBER(SEARCH(Fuel_Rules!$B$6:$B$30,$F11260))*(Fuel_Rules!$A$6:$A$30&lt;&gt;"")))&gt;0,"Plug-in hybrid",IF($G11260="Diesel","Diesel","Gasoline"))</f>
        <v>Gasoline</v>
      </c>
    </row>
    <row r="11261" spans="1:15" ht="15" customHeight="1" x14ac:dyDescent="0.25">
      <c r="A11261" s="1">
        <v>2022</v>
      </c>
      <c r="B11261" s="1" t="s">
        <v>13227</v>
      </c>
      <c r="C11261" s="1" t="s">
        <v>2126</v>
      </c>
      <c r="D11261" s="1" t="s">
        <v>13940</v>
      </c>
      <c r="E11261" s="1" t="s">
        <v>2106</v>
      </c>
      <c r="F11261" s="1" t="s">
        <v>2128</v>
      </c>
      <c r="G11261" s="1" t="s">
        <v>103</v>
      </c>
      <c r="H11261" s="1" t="s">
        <v>437</v>
      </c>
      <c r="I11261" s="1">
        <v>2</v>
      </c>
      <c r="J11261" s="1">
        <v>2023</v>
      </c>
      <c r="K11261" s="1">
        <v>339772</v>
      </c>
      <c r="L11261" s="1">
        <v>0</v>
      </c>
      <c r="M11261" s="1">
        <f t="array" ref="M11261">SUMPRODUCT(MAX(ISNUMBER(SEARCH('Class Rules'!$B$6:$B$85,$E11261))*ISNUMBER(SEARCH('Class Rules'!$C$6:$C$85,$F11261))*'Class Rules'!$A$6:$A$85))</f>
        <v>0</v>
      </c>
      <c r="N11261" s="1" t="str">
        <f t="array" ref="N11261">IF($M11261=0,'Class Rules'!$D$3,INDEX('Class Rules'!$D$6:$D$85,MATCH($M11261,'Class Rules'!$A$6:$A$85,0)))</f>
        <v>Passenger LDV</v>
      </c>
      <c r="O11261" s="1" t="str">
        <f t="array" ref="O11261">IF(SUMPRODUCT(MAX(ISNUMBER(SEARCH(Fuel_Rules!$A$6:$A$30,$E11261))*ISNUMBER(SEARCH(Fuel_Rules!$B$6:$B$30,$F11261))*(Fuel_Rules!$A$6:$A$30&lt;&gt;"")))&gt;0,"Plug-in hybrid",IF($G11261="Diesel","Diesel","Gasoline"))</f>
        <v>Gasoline</v>
      </c>
    </row>
    <row r="11262" spans="1:15" ht="15" customHeight="1" x14ac:dyDescent="0.25">
      <c r="A11262" s="1">
        <v>2022</v>
      </c>
      <c r="B11262" s="1" t="s">
        <v>13227</v>
      </c>
      <c r="C11262" s="1" t="s">
        <v>2129</v>
      </c>
      <c r="D11262" s="1" t="s">
        <v>13941</v>
      </c>
      <c r="E11262" s="1" t="s">
        <v>2106</v>
      </c>
      <c r="F11262" s="1" t="s">
        <v>10614</v>
      </c>
      <c r="G11262" s="1" t="s">
        <v>103</v>
      </c>
      <c r="H11262" s="1" t="s">
        <v>298</v>
      </c>
      <c r="I11262" s="1">
        <v>1.5</v>
      </c>
      <c r="J11262" s="1">
        <v>2023</v>
      </c>
      <c r="K11262" s="1">
        <v>308281</v>
      </c>
      <c r="L11262" s="1">
        <v>0</v>
      </c>
      <c r="M11262" s="1">
        <f t="array" ref="M11262">SUMPRODUCT(MAX(ISNUMBER(SEARCH('Class Rules'!$B$6:$B$85,$E11262))*ISNUMBER(SEARCH('Class Rules'!$C$6:$C$85,$F11262))*'Class Rules'!$A$6:$A$85))</f>
        <v>0</v>
      </c>
      <c r="N11262" s="1" t="str">
        <f t="array" ref="N11262">IF($M11262=0,'Class Rules'!$D$3,INDEX('Class Rules'!$D$6:$D$85,MATCH($M11262,'Class Rules'!$A$6:$A$85,0)))</f>
        <v>Passenger LDV</v>
      </c>
      <c r="O11262" s="1" t="str">
        <f t="array" ref="O11262">IF(SUMPRODUCT(MAX(ISNUMBER(SEARCH(Fuel_Rules!$A$6:$A$30,$E11262))*ISNUMBER(SEARCH(Fuel_Rules!$B$6:$B$30,$F11262))*(Fuel_Rules!$A$6:$A$30&lt;&gt;"")))&gt;0,"Plug-in hybrid",IF($G11262="Diesel","Diesel","Gasoline"))</f>
        <v>Gasoline</v>
      </c>
    </row>
    <row r="11263" spans="1:15" ht="15" customHeight="1" x14ac:dyDescent="0.25">
      <c r="A11263" s="1">
        <v>2022</v>
      </c>
      <c r="B11263" s="1" t="s">
        <v>13227</v>
      </c>
      <c r="C11263" s="1" t="s">
        <v>2129</v>
      </c>
      <c r="D11263" s="1" t="s">
        <v>13942</v>
      </c>
      <c r="E11263" s="1" t="s">
        <v>2106</v>
      </c>
      <c r="F11263" s="1" t="s">
        <v>10614</v>
      </c>
      <c r="G11263" s="1" t="s">
        <v>103</v>
      </c>
      <c r="H11263" s="1" t="s">
        <v>298</v>
      </c>
      <c r="I11263" s="1">
        <v>1.5</v>
      </c>
      <c r="J11263" s="1">
        <v>2023</v>
      </c>
      <c r="K11263" s="1">
        <v>287296</v>
      </c>
      <c r="L11263" s="1">
        <v>0</v>
      </c>
      <c r="M11263" s="1">
        <f t="array" ref="M11263">SUMPRODUCT(MAX(ISNUMBER(SEARCH('Class Rules'!$B$6:$B$85,$E11263))*ISNUMBER(SEARCH('Class Rules'!$C$6:$C$85,$F11263))*'Class Rules'!$A$6:$A$85))</f>
        <v>0</v>
      </c>
      <c r="N11263" s="1" t="str">
        <f t="array" ref="N11263">IF($M11263=0,'Class Rules'!$D$3,INDEX('Class Rules'!$D$6:$D$85,MATCH($M11263,'Class Rules'!$A$6:$A$85,0)))</f>
        <v>Passenger LDV</v>
      </c>
      <c r="O11263" s="1" t="str">
        <f t="array" ref="O11263">IF(SUMPRODUCT(MAX(ISNUMBER(SEARCH(Fuel_Rules!$A$6:$A$30,$E11263))*ISNUMBER(SEARCH(Fuel_Rules!$B$6:$B$30,$F11263))*(Fuel_Rules!$A$6:$A$30&lt;&gt;"")))&gt;0,"Plug-in hybrid",IF($G11263="Diesel","Diesel","Gasoline"))</f>
        <v>Gasoline</v>
      </c>
    </row>
    <row r="11264" spans="1:15" ht="15" customHeight="1" x14ac:dyDescent="0.25">
      <c r="A11264" s="1">
        <v>2022</v>
      </c>
      <c r="B11264" s="1" t="s">
        <v>13227</v>
      </c>
      <c r="C11264" s="1" t="s">
        <v>4810</v>
      </c>
      <c r="D11264" s="1" t="s">
        <v>13943</v>
      </c>
      <c r="E11264" s="1" t="s">
        <v>2106</v>
      </c>
      <c r="F11264" s="1" t="s">
        <v>10617</v>
      </c>
      <c r="G11264" s="1" t="s">
        <v>103</v>
      </c>
      <c r="H11264" s="1" t="s">
        <v>298</v>
      </c>
      <c r="I11264" s="1">
        <v>1.5</v>
      </c>
      <c r="J11264" s="1">
        <v>2023</v>
      </c>
      <c r="K11264" s="1">
        <v>310253</v>
      </c>
      <c r="L11264" s="1">
        <v>0</v>
      </c>
      <c r="M11264" s="1">
        <f t="array" ref="M11264">SUMPRODUCT(MAX(ISNUMBER(SEARCH('Class Rules'!$B$6:$B$85,$E11264))*ISNUMBER(SEARCH('Class Rules'!$C$6:$C$85,$F11264))*'Class Rules'!$A$6:$A$85))</f>
        <v>0</v>
      </c>
      <c r="N11264" s="1" t="str">
        <f t="array" ref="N11264">IF($M11264=0,'Class Rules'!$D$3,INDEX('Class Rules'!$D$6:$D$85,MATCH($M11264,'Class Rules'!$A$6:$A$85,0)))</f>
        <v>Passenger LDV</v>
      </c>
      <c r="O11264" s="1" t="str">
        <f t="array" ref="O11264">IF(SUMPRODUCT(MAX(ISNUMBER(SEARCH(Fuel_Rules!$A$6:$A$30,$E11264))*ISNUMBER(SEARCH(Fuel_Rules!$B$6:$B$30,$F11264))*(Fuel_Rules!$A$6:$A$30&lt;&gt;"")))&gt;0,"Plug-in hybrid",IF($G11264="Diesel","Diesel","Gasoline"))</f>
        <v>Gasoline</v>
      </c>
    </row>
    <row r="11265" spans="1:15" ht="15" customHeight="1" x14ac:dyDescent="0.25">
      <c r="A11265" s="1">
        <v>2022</v>
      </c>
      <c r="B11265" s="1" t="s">
        <v>13227</v>
      </c>
      <c r="C11265" s="1" t="s">
        <v>11745</v>
      </c>
      <c r="D11265" s="1" t="s">
        <v>13944</v>
      </c>
      <c r="E11265" s="1" t="s">
        <v>2106</v>
      </c>
      <c r="F11265" s="1" t="s">
        <v>11747</v>
      </c>
      <c r="G11265" s="1" t="s">
        <v>103</v>
      </c>
      <c r="H11265" s="1" t="s">
        <v>437</v>
      </c>
      <c r="I11265" s="1">
        <v>2</v>
      </c>
      <c r="J11265" s="1">
        <v>2023</v>
      </c>
      <c r="K11265" s="1">
        <v>318390</v>
      </c>
      <c r="L11265" s="1">
        <v>0</v>
      </c>
      <c r="M11265" s="1">
        <f t="array" ref="M11265">SUMPRODUCT(MAX(ISNUMBER(SEARCH('Class Rules'!$B$6:$B$85,$E11265))*ISNUMBER(SEARCH('Class Rules'!$C$6:$C$85,$F11265))*'Class Rules'!$A$6:$A$85))</f>
        <v>0</v>
      </c>
      <c r="N11265" s="1" t="str">
        <f t="array" ref="N11265">IF($M11265=0,'Class Rules'!$D$3,INDEX('Class Rules'!$D$6:$D$85,MATCH($M11265,'Class Rules'!$A$6:$A$85,0)))</f>
        <v>Passenger LDV</v>
      </c>
      <c r="O11265" s="1" t="str">
        <f t="array" ref="O11265">IF(SUMPRODUCT(MAX(ISNUMBER(SEARCH(Fuel_Rules!$A$6:$A$30,$E11265))*ISNUMBER(SEARCH(Fuel_Rules!$B$6:$B$30,$F11265))*(Fuel_Rules!$A$6:$A$30&lt;&gt;"")))&gt;0,"Plug-in hybrid",IF($G11265="Diesel","Diesel","Gasoline"))</f>
        <v>Gasoline</v>
      </c>
    </row>
    <row r="11266" spans="1:15" ht="15" customHeight="1" x14ac:dyDescent="0.25">
      <c r="A11266" s="1">
        <v>2022</v>
      </c>
      <c r="B11266" s="1" t="s">
        <v>13227</v>
      </c>
      <c r="C11266" s="1" t="s">
        <v>11745</v>
      </c>
      <c r="D11266" s="1" t="s">
        <v>13945</v>
      </c>
      <c r="E11266" s="1" t="s">
        <v>2106</v>
      </c>
      <c r="F11266" s="1" t="s">
        <v>11747</v>
      </c>
      <c r="G11266" s="1" t="s">
        <v>103</v>
      </c>
      <c r="H11266" s="1" t="s">
        <v>437</v>
      </c>
      <c r="I11266" s="1">
        <v>2</v>
      </c>
      <c r="J11266" s="1">
        <v>2023</v>
      </c>
      <c r="K11266" s="1">
        <v>296134</v>
      </c>
      <c r="L11266" s="1">
        <v>0</v>
      </c>
      <c r="M11266" s="1">
        <f t="array" ref="M11266">SUMPRODUCT(MAX(ISNUMBER(SEARCH('Class Rules'!$B$6:$B$85,$E11266))*ISNUMBER(SEARCH('Class Rules'!$C$6:$C$85,$F11266))*'Class Rules'!$A$6:$A$85))</f>
        <v>0</v>
      </c>
      <c r="N11266" s="1" t="str">
        <f t="array" ref="N11266">IF($M11266=0,'Class Rules'!$D$3,INDEX('Class Rules'!$D$6:$D$85,MATCH($M11266,'Class Rules'!$A$6:$A$85,0)))</f>
        <v>Passenger LDV</v>
      </c>
      <c r="O11266" s="1" t="str">
        <f t="array" ref="O11266">IF(SUMPRODUCT(MAX(ISNUMBER(SEARCH(Fuel_Rules!$A$6:$A$30,$E11266))*ISNUMBER(SEARCH(Fuel_Rules!$B$6:$B$30,$F11266))*(Fuel_Rules!$A$6:$A$30&lt;&gt;"")))&gt;0,"Plug-in hybrid",IF($G11266="Diesel","Diesel","Gasoline"))</f>
        <v>Gasoline</v>
      </c>
    </row>
    <row r="11267" spans="1:15" ht="15" customHeight="1" x14ac:dyDescent="0.25">
      <c r="A11267" s="1">
        <v>2022</v>
      </c>
      <c r="B11267" s="1" t="s">
        <v>13227</v>
      </c>
      <c r="C11267" s="1" t="s">
        <v>2139</v>
      </c>
      <c r="D11267" s="1" t="s">
        <v>13946</v>
      </c>
      <c r="E11267" s="1" t="s">
        <v>2137</v>
      </c>
      <c r="F11267" s="1" t="s">
        <v>2141</v>
      </c>
      <c r="G11267" s="1" t="s">
        <v>105</v>
      </c>
      <c r="H11267" s="1" t="s">
        <v>437</v>
      </c>
      <c r="I11267" s="1">
        <v>2.4</v>
      </c>
      <c r="J11267" s="1">
        <v>2023</v>
      </c>
      <c r="K11267" s="1">
        <v>297693</v>
      </c>
      <c r="L11267" s="1">
        <v>0</v>
      </c>
      <c r="M11267" s="1">
        <f t="array" ref="M11267">SUMPRODUCT(MAX(ISNUMBER(SEARCH('Class Rules'!$B$6:$B$85,$E11267))*ISNUMBER(SEARCH('Class Rules'!$C$6:$C$85,$F11267))*'Class Rules'!$A$6:$A$85))</f>
        <v>16</v>
      </c>
      <c r="N11267" s="1" t="str">
        <f t="array" ref="N11267">IF($M11267=0,'Class Rules'!$D$3,INDEX('Class Rules'!$D$6:$D$85,MATCH($M11267,'Class Rules'!$A$6:$A$85,0)))</f>
        <v>Freight LDV</v>
      </c>
      <c r="O11267" s="1" t="str">
        <f t="array" ref="O11267">IF(SUMPRODUCT(MAX(ISNUMBER(SEARCH(Fuel_Rules!$A$6:$A$30,$E11267))*ISNUMBER(SEARCH(Fuel_Rules!$B$6:$B$30,$F11267))*(Fuel_Rules!$A$6:$A$30&lt;&gt;"")))&gt;0,"Plug-in hybrid",IF($G11267="Diesel","Diesel","Gasoline"))</f>
        <v>Diesel</v>
      </c>
    </row>
    <row r="11268" spans="1:15" ht="15" customHeight="1" x14ac:dyDescent="0.25">
      <c r="A11268" s="1">
        <v>2022</v>
      </c>
      <c r="B11268" s="1" t="s">
        <v>13227</v>
      </c>
      <c r="C11268" s="1" t="s">
        <v>2139</v>
      </c>
      <c r="D11268" s="1" t="s">
        <v>13947</v>
      </c>
      <c r="E11268" s="1" t="s">
        <v>2137</v>
      </c>
      <c r="F11268" s="1" t="s">
        <v>2141</v>
      </c>
      <c r="G11268" s="1" t="s">
        <v>105</v>
      </c>
      <c r="H11268" s="1" t="s">
        <v>437</v>
      </c>
      <c r="I11268" s="1">
        <v>2.4</v>
      </c>
      <c r="J11268" s="1">
        <v>2023</v>
      </c>
      <c r="K11268" s="1">
        <v>280886</v>
      </c>
      <c r="L11268" s="1">
        <v>0</v>
      </c>
      <c r="M11268" s="1">
        <f t="array" ref="M11268">SUMPRODUCT(MAX(ISNUMBER(SEARCH('Class Rules'!$B$6:$B$85,$E11268))*ISNUMBER(SEARCH('Class Rules'!$C$6:$C$85,$F11268))*'Class Rules'!$A$6:$A$85))</f>
        <v>16</v>
      </c>
      <c r="N11268" s="1" t="str">
        <f t="array" ref="N11268">IF($M11268=0,'Class Rules'!$D$3,INDEX('Class Rules'!$D$6:$D$85,MATCH($M11268,'Class Rules'!$A$6:$A$85,0)))</f>
        <v>Freight LDV</v>
      </c>
      <c r="O11268" s="1" t="str">
        <f t="array" ref="O11268">IF(SUMPRODUCT(MAX(ISNUMBER(SEARCH(Fuel_Rules!$A$6:$A$30,$E11268))*ISNUMBER(SEARCH(Fuel_Rules!$B$6:$B$30,$F11268))*(Fuel_Rules!$A$6:$A$30&lt;&gt;"")))&gt;0,"Plug-in hybrid",IF($G11268="Diesel","Diesel","Gasoline"))</f>
        <v>Diesel</v>
      </c>
    </row>
    <row r="11269" spans="1:15" ht="15" customHeight="1" x14ac:dyDescent="0.25">
      <c r="A11269" s="1">
        <v>2022</v>
      </c>
      <c r="B11269" s="1" t="s">
        <v>13227</v>
      </c>
      <c r="C11269" s="1" t="s">
        <v>2142</v>
      </c>
      <c r="D11269" s="1" t="s">
        <v>13948</v>
      </c>
      <c r="E11269" s="1" t="s">
        <v>2137</v>
      </c>
      <c r="F11269" s="1" t="s">
        <v>2144</v>
      </c>
      <c r="G11269" s="1" t="s">
        <v>105</v>
      </c>
      <c r="H11269" s="1" t="s">
        <v>437</v>
      </c>
      <c r="I11269" s="1">
        <v>2.4</v>
      </c>
      <c r="J11269" s="1">
        <v>2023</v>
      </c>
      <c r="K11269" s="1">
        <v>273204</v>
      </c>
      <c r="L11269" s="1">
        <v>0</v>
      </c>
      <c r="M11269" s="1">
        <f t="array" ref="M11269">SUMPRODUCT(MAX(ISNUMBER(SEARCH('Class Rules'!$B$6:$B$85,$E11269))*ISNUMBER(SEARCH('Class Rules'!$C$6:$C$85,$F11269))*'Class Rules'!$A$6:$A$85))</f>
        <v>16</v>
      </c>
      <c r="N11269" s="1" t="str">
        <f t="array" ref="N11269">IF($M11269=0,'Class Rules'!$D$3,INDEX('Class Rules'!$D$6:$D$85,MATCH($M11269,'Class Rules'!$A$6:$A$85,0)))</f>
        <v>Freight LDV</v>
      </c>
      <c r="O11269" s="1" t="str">
        <f t="array" ref="O11269">IF(SUMPRODUCT(MAX(ISNUMBER(SEARCH(Fuel_Rules!$A$6:$A$30,$E11269))*ISNUMBER(SEARCH(Fuel_Rules!$B$6:$B$30,$F11269))*(Fuel_Rules!$A$6:$A$30&lt;&gt;"")))&gt;0,"Plug-in hybrid",IF($G11269="Diesel","Diesel","Gasoline"))</f>
        <v>Diesel</v>
      </c>
    </row>
    <row r="11270" spans="1:15" ht="15" customHeight="1" x14ac:dyDescent="0.25">
      <c r="A11270" s="1">
        <v>2022</v>
      </c>
      <c r="B11270" s="1" t="s">
        <v>13227</v>
      </c>
      <c r="C11270" s="1" t="s">
        <v>2142</v>
      </c>
      <c r="D11270" s="1" t="s">
        <v>13949</v>
      </c>
      <c r="E11270" s="1" t="s">
        <v>2137</v>
      </c>
      <c r="F11270" s="1" t="s">
        <v>2144</v>
      </c>
      <c r="G11270" s="1" t="s">
        <v>105</v>
      </c>
      <c r="H11270" s="1" t="s">
        <v>437</v>
      </c>
      <c r="I11270" s="1">
        <v>2.4</v>
      </c>
      <c r="J11270" s="1">
        <v>2023</v>
      </c>
      <c r="K11270" s="1">
        <v>261538</v>
      </c>
      <c r="L11270" s="1">
        <v>0</v>
      </c>
      <c r="M11270" s="1">
        <f t="array" ref="M11270">SUMPRODUCT(MAX(ISNUMBER(SEARCH('Class Rules'!$B$6:$B$85,$E11270))*ISNUMBER(SEARCH('Class Rules'!$C$6:$C$85,$F11270))*'Class Rules'!$A$6:$A$85))</f>
        <v>16</v>
      </c>
      <c r="N11270" s="1" t="str">
        <f t="array" ref="N11270">IF($M11270=0,'Class Rules'!$D$3,INDEX('Class Rules'!$D$6:$D$85,MATCH($M11270,'Class Rules'!$A$6:$A$85,0)))</f>
        <v>Freight LDV</v>
      </c>
      <c r="O11270" s="1" t="str">
        <f t="array" ref="O11270">IF(SUMPRODUCT(MAX(ISNUMBER(SEARCH(Fuel_Rules!$A$6:$A$30,$E11270))*ISNUMBER(SEARCH(Fuel_Rules!$B$6:$B$30,$F11270))*(Fuel_Rules!$A$6:$A$30&lt;&gt;"")))&gt;0,"Plug-in hybrid",IF($G11270="Diesel","Diesel","Gasoline"))</f>
        <v>Diesel</v>
      </c>
    </row>
    <row r="11271" spans="1:15" ht="15" customHeight="1" x14ac:dyDescent="0.25">
      <c r="A11271" s="1">
        <v>2022</v>
      </c>
      <c r="B11271" s="1" t="s">
        <v>13227</v>
      </c>
      <c r="C11271" s="1" t="s">
        <v>2145</v>
      </c>
      <c r="D11271" s="1" t="s">
        <v>13950</v>
      </c>
      <c r="E11271" s="1" t="s">
        <v>2137</v>
      </c>
      <c r="F11271" s="1" t="s">
        <v>2147</v>
      </c>
      <c r="G11271" s="1" t="s">
        <v>105</v>
      </c>
      <c r="H11271" s="1" t="s">
        <v>437</v>
      </c>
      <c r="I11271" s="1">
        <v>2.4</v>
      </c>
      <c r="J11271" s="1">
        <v>2023</v>
      </c>
      <c r="K11271" s="1">
        <v>327775</v>
      </c>
      <c r="L11271" s="1">
        <v>0</v>
      </c>
      <c r="M11271" s="1">
        <f t="array" ref="M11271">SUMPRODUCT(MAX(ISNUMBER(SEARCH('Class Rules'!$B$6:$B$85,$E11271))*ISNUMBER(SEARCH('Class Rules'!$C$6:$C$85,$F11271))*'Class Rules'!$A$6:$A$85))</f>
        <v>16</v>
      </c>
      <c r="N11271" s="1" t="str">
        <f t="array" ref="N11271">IF($M11271=0,'Class Rules'!$D$3,INDEX('Class Rules'!$D$6:$D$85,MATCH($M11271,'Class Rules'!$A$6:$A$85,0)))</f>
        <v>Freight LDV</v>
      </c>
      <c r="O11271" s="1" t="str">
        <f t="array" ref="O11271">IF(SUMPRODUCT(MAX(ISNUMBER(SEARCH(Fuel_Rules!$A$6:$A$30,$E11271))*ISNUMBER(SEARCH(Fuel_Rules!$B$6:$B$30,$F11271))*(Fuel_Rules!$A$6:$A$30&lt;&gt;"")))&gt;0,"Plug-in hybrid",IF($G11271="Diesel","Diesel","Gasoline"))</f>
        <v>Diesel</v>
      </c>
    </row>
    <row r="11272" spans="1:15" ht="15" customHeight="1" x14ac:dyDescent="0.25">
      <c r="A11272" s="1">
        <v>2022</v>
      </c>
      <c r="B11272" s="1" t="s">
        <v>13227</v>
      </c>
      <c r="C11272" s="1" t="s">
        <v>2145</v>
      </c>
      <c r="D11272" s="1" t="s">
        <v>13951</v>
      </c>
      <c r="E11272" s="1" t="s">
        <v>2137</v>
      </c>
      <c r="F11272" s="1" t="s">
        <v>2147</v>
      </c>
      <c r="G11272" s="1" t="s">
        <v>105</v>
      </c>
      <c r="H11272" s="1" t="s">
        <v>437</v>
      </c>
      <c r="I11272" s="1">
        <v>2.4</v>
      </c>
      <c r="J11272" s="1">
        <v>2023</v>
      </c>
      <c r="K11272" s="1">
        <v>297243</v>
      </c>
      <c r="L11272" s="1">
        <v>0</v>
      </c>
      <c r="M11272" s="1">
        <f t="array" ref="M11272">SUMPRODUCT(MAX(ISNUMBER(SEARCH('Class Rules'!$B$6:$B$85,$E11272))*ISNUMBER(SEARCH('Class Rules'!$C$6:$C$85,$F11272))*'Class Rules'!$A$6:$A$85))</f>
        <v>16</v>
      </c>
      <c r="N11272" s="1" t="str">
        <f t="array" ref="N11272">IF($M11272=0,'Class Rules'!$D$3,INDEX('Class Rules'!$D$6:$D$85,MATCH($M11272,'Class Rules'!$A$6:$A$85,0)))</f>
        <v>Freight LDV</v>
      </c>
      <c r="O11272" s="1" t="str">
        <f t="array" ref="O11272">IF(SUMPRODUCT(MAX(ISNUMBER(SEARCH(Fuel_Rules!$A$6:$A$30,$E11272))*ISNUMBER(SEARCH(Fuel_Rules!$B$6:$B$30,$F11272))*(Fuel_Rules!$A$6:$A$30&lt;&gt;"")))&gt;0,"Plug-in hybrid",IF($G11272="Diesel","Diesel","Gasoline"))</f>
        <v>Diesel</v>
      </c>
    </row>
    <row r="11273" spans="1:15" ht="15" customHeight="1" x14ac:dyDescent="0.25">
      <c r="A11273" s="1">
        <v>2022</v>
      </c>
      <c r="B11273" s="1" t="s">
        <v>13227</v>
      </c>
      <c r="C11273" s="1" t="s">
        <v>2148</v>
      </c>
      <c r="D11273" s="1" t="s">
        <v>13952</v>
      </c>
      <c r="E11273" s="1" t="s">
        <v>2137</v>
      </c>
      <c r="F11273" s="1" t="s">
        <v>2150</v>
      </c>
      <c r="G11273" s="1" t="s">
        <v>103</v>
      </c>
      <c r="H11273" s="1" t="s">
        <v>437</v>
      </c>
      <c r="I11273" s="1">
        <v>1.5</v>
      </c>
      <c r="J11273" s="1">
        <v>2023</v>
      </c>
      <c r="K11273" s="1">
        <v>245915</v>
      </c>
      <c r="L11273" s="1">
        <v>0</v>
      </c>
      <c r="M11273" s="1">
        <f t="array" ref="M11273">SUMPRODUCT(MAX(ISNUMBER(SEARCH('Class Rules'!$B$6:$B$85,$E11273))*ISNUMBER(SEARCH('Class Rules'!$C$6:$C$85,$F11273))*'Class Rules'!$A$6:$A$85))</f>
        <v>0</v>
      </c>
      <c r="N11273" s="1" t="str">
        <f t="array" ref="N11273">IF($M11273=0,'Class Rules'!$D$3,INDEX('Class Rules'!$D$6:$D$85,MATCH($M11273,'Class Rules'!$A$6:$A$85,0)))</f>
        <v>Passenger LDV</v>
      </c>
      <c r="O11273" s="1" t="str">
        <f t="array" ref="O11273">IF(SUMPRODUCT(MAX(ISNUMBER(SEARCH(Fuel_Rules!$A$6:$A$30,$E11273))*ISNUMBER(SEARCH(Fuel_Rules!$B$6:$B$30,$F11273))*(Fuel_Rules!$A$6:$A$30&lt;&gt;"")))&gt;0,"Plug-in hybrid",IF($G11273="Diesel","Diesel","Gasoline"))</f>
        <v>Gasoline</v>
      </c>
    </row>
    <row r="11274" spans="1:15" ht="15" customHeight="1" x14ac:dyDescent="0.25">
      <c r="A11274" s="1">
        <v>2022</v>
      </c>
      <c r="B11274" s="1" t="s">
        <v>13227</v>
      </c>
      <c r="C11274" s="1" t="s">
        <v>2148</v>
      </c>
      <c r="D11274" s="1" t="s">
        <v>13953</v>
      </c>
      <c r="E11274" s="1" t="s">
        <v>2137</v>
      </c>
      <c r="F11274" s="1" t="s">
        <v>2150</v>
      </c>
      <c r="G11274" s="1" t="s">
        <v>103</v>
      </c>
      <c r="H11274" s="1" t="s">
        <v>437</v>
      </c>
      <c r="I11274" s="1">
        <v>1.5</v>
      </c>
      <c r="J11274" s="1">
        <v>2023</v>
      </c>
      <c r="K11274" s="1">
        <v>221922</v>
      </c>
      <c r="L11274" s="1">
        <v>0</v>
      </c>
      <c r="M11274" s="1">
        <f t="array" ref="M11274">SUMPRODUCT(MAX(ISNUMBER(SEARCH('Class Rules'!$B$6:$B$85,$E11274))*ISNUMBER(SEARCH('Class Rules'!$C$6:$C$85,$F11274))*'Class Rules'!$A$6:$A$85))</f>
        <v>0</v>
      </c>
      <c r="N11274" s="1" t="str">
        <f t="array" ref="N11274">IF($M11274=0,'Class Rules'!$D$3,INDEX('Class Rules'!$D$6:$D$85,MATCH($M11274,'Class Rules'!$A$6:$A$85,0)))</f>
        <v>Passenger LDV</v>
      </c>
      <c r="O11274" s="1" t="str">
        <f t="array" ref="O11274">IF(SUMPRODUCT(MAX(ISNUMBER(SEARCH(Fuel_Rules!$A$6:$A$30,$E11274))*ISNUMBER(SEARCH(Fuel_Rules!$B$6:$B$30,$F11274))*(Fuel_Rules!$A$6:$A$30&lt;&gt;"")))&gt;0,"Plug-in hybrid",IF($G11274="Diesel","Diesel","Gasoline"))</f>
        <v>Gasoline</v>
      </c>
    </row>
    <row r="11275" spans="1:15" ht="15" customHeight="1" x14ac:dyDescent="0.25">
      <c r="A11275" s="1">
        <v>2022</v>
      </c>
      <c r="B11275" s="1" t="s">
        <v>13227</v>
      </c>
      <c r="C11275" s="1" t="s">
        <v>2151</v>
      </c>
      <c r="D11275" s="1" t="s">
        <v>13954</v>
      </c>
      <c r="E11275" s="1" t="s">
        <v>2137</v>
      </c>
      <c r="F11275" s="1" t="s">
        <v>2153</v>
      </c>
      <c r="G11275" s="1" t="s">
        <v>103</v>
      </c>
      <c r="H11275" s="1" t="s">
        <v>437</v>
      </c>
      <c r="I11275" s="1">
        <v>1.5</v>
      </c>
      <c r="J11275" s="1">
        <v>2023</v>
      </c>
      <c r="K11275" s="1">
        <v>234830</v>
      </c>
      <c r="L11275" s="1">
        <v>0</v>
      </c>
      <c r="M11275" s="1">
        <f t="array" ref="M11275">SUMPRODUCT(MAX(ISNUMBER(SEARCH('Class Rules'!$B$6:$B$85,$E11275))*ISNUMBER(SEARCH('Class Rules'!$C$6:$C$85,$F11275))*'Class Rules'!$A$6:$A$85))</f>
        <v>0</v>
      </c>
      <c r="N11275" s="1" t="str">
        <f t="array" ref="N11275">IF($M11275=0,'Class Rules'!$D$3,INDEX('Class Rules'!$D$6:$D$85,MATCH($M11275,'Class Rules'!$A$6:$A$85,0)))</f>
        <v>Passenger LDV</v>
      </c>
      <c r="O11275" s="1" t="str">
        <f t="array" ref="O11275">IF(SUMPRODUCT(MAX(ISNUMBER(SEARCH(Fuel_Rules!$A$6:$A$30,$E11275))*ISNUMBER(SEARCH(Fuel_Rules!$B$6:$B$30,$F11275))*(Fuel_Rules!$A$6:$A$30&lt;&gt;"")))&gt;0,"Plug-in hybrid",IF($G11275="Diesel","Diesel","Gasoline"))</f>
        <v>Gasoline</v>
      </c>
    </row>
    <row r="11276" spans="1:15" ht="15" customHeight="1" x14ac:dyDescent="0.25">
      <c r="A11276" s="1">
        <v>2022</v>
      </c>
      <c r="B11276" s="1" t="s">
        <v>13227</v>
      </c>
      <c r="C11276" s="1" t="s">
        <v>2151</v>
      </c>
      <c r="D11276" s="1" t="s">
        <v>13955</v>
      </c>
      <c r="E11276" s="1" t="s">
        <v>2137</v>
      </c>
      <c r="F11276" s="1" t="s">
        <v>2153</v>
      </c>
      <c r="G11276" s="1" t="s">
        <v>103</v>
      </c>
      <c r="H11276" s="1" t="s">
        <v>437</v>
      </c>
      <c r="I11276" s="1">
        <v>1.5</v>
      </c>
      <c r="J11276" s="1">
        <v>2023</v>
      </c>
      <c r="K11276" s="1">
        <v>223963</v>
      </c>
      <c r="L11276" s="1">
        <v>0</v>
      </c>
      <c r="M11276" s="1">
        <f t="array" ref="M11276">SUMPRODUCT(MAX(ISNUMBER(SEARCH('Class Rules'!$B$6:$B$85,$E11276))*ISNUMBER(SEARCH('Class Rules'!$C$6:$C$85,$F11276))*'Class Rules'!$A$6:$A$85))</f>
        <v>0</v>
      </c>
      <c r="N11276" s="1" t="str">
        <f t="array" ref="N11276">IF($M11276=0,'Class Rules'!$D$3,INDEX('Class Rules'!$D$6:$D$85,MATCH($M11276,'Class Rules'!$A$6:$A$85,0)))</f>
        <v>Passenger LDV</v>
      </c>
      <c r="O11276" s="1" t="str">
        <f t="array" ref="O11276">IF(SUMPRODUCT(MAX(ISNUMBER(SEARCH(Fuel_Rules!$A$6:$A$30,$E11276))*ISNUMBER(SEARCH(Fuel_Rules!$B$6:$B$30,$F11276))*(Fuel_Rules!$A$6:$A$30&lt;&gt;"")))&gt;0,"Plug-in hybrid",IF($G11276="Diesel","Diesel","Gasoline"))</f>
        <v>Gasoline</v>
      </c>
    </row>
    <row r="11277" spans="1:15" ht="15" customHeight="1" x14ac:dyDescent="0.25">
      <c r="A11277" s="1">
        <v>2022</v>
      </c>
      <c r="B11277" s="1" t="s">
        <v>13227</v>
      </c>
      <c r="C11277" s="1" t="s">
        <v>2154</v>
      </c>
      <c r="D11277" s="1" t="s">
        <v>13956</v>
      </c>
      <c r="E11277" s="1" t="s">
        <v>2137</v>
      </c>
      <c r="F11277" s="1" t="s">
        <v>2156</v>
      </c>
      <c r="G11277" s="1" t="s">
        <v>103</v>
      </c>
      <c r="H11277" s="1" t="s">
        <v>437</v>
      </c>
      <c r="I11277" s="1">
        <v>2</v>
      </c>
      <c r="J11277" s="1">
        <v>2023</v>
      </c>
      <c r="K11277" s="1">
        <v>234510</v>
      </c>
      <c r="L11277" s="1">
        <v>0</v>
      </c>
      <c r="M11277" s="1">
        <f t="array" ref="M11277">SUMPRODUCT(MAX(ISNUMBER(SEARCH('Class Rules'!$B$6:$B$85,$E11277))*ISNUMBER(SEARCH('Class Rules'!$C$6:$C$85,$F11277))*'Class Rules'!$A$6:$A$85))</f>
        <v>0</v>
      </c>
      <c r="N11277" s="1" t="str">
        <f t="array" ref="N11277">IF($M11277=0,'Class Rules'!$D$3,INDEX('Class Rules'!$D$6:$D$85,MATCH($M11277,'Class Rules'!$A$6:$A$85,0)))</f>
        <v>Passenger LDV</v>
      </c>
      <c r="O11277" s="1" t="str">
        <f t="array" ref="O11277">IF(SUMPRODUCT(MAX(ISNUMBER(SEARCH(Fuel_Rules!$A$6:$A$30,$E11277))*ISNUMBER(SEARCH(Fuel_Rules!$B$6:$B$30,$F11277))*(Fuel_Rules!$A$6:$A$30&lt;&gt;"")))&gt;0,"Plug-in hybrid",IF($G11277="Diesel","Diesel","Gasoline"))</f>
        <v>Gasoline</v>
      </c>
    </row>
    <row r="11278" spans="1:15" ht="15" customHeight="1" x14ac:dyDescent="0.25">
      <c r="A11278" s="1">
        <v>2022</v>
      </c>
      <c r="B11278" s="1" t="s">
        <v>13227</v>
      </c>
      <c r="C11278" s="1" t="s">
        <v>2166</v>
      </c>
      <c r="D11278" s="1" t="s">
        <v>13957</v>
      </c>
      <c r="E11278" s="1" t="s">
        <v>2137</v>
      </c>
      <c r="F11278" s="1" t="s">
        <v>2168</v>
      </c>
      <c r="G11278" s="1" t="s">
        <v>105</v>
      </c>
      <c r="H11278" s="1" t="s">
        <v>437</v>
      </c>
      <c r="I11278" s="1">
        <v>2.4</v>
      </c>
      <c r="J11278" s="1">
        <v>2023</v>
      </c>
      <c r="K11278" s="1">
        <v>388121</v>
      </c>
      <c r="L11278" s="1">
        <v>0</v>
      </c>
      <c r="M11278" s="1">
        <f t="array" ref="M11278">SUMPRODUCT(MAX(ISNUMBER(SEARCH('Class Rules'!$B$6:$B$85,$E11278))*ISNUMBER(SEARCH('Class Rules'!$C$6:$C$85,$F11278))*'Class Rules'!$A$6:$A$85))</f>
        <v>0</v>
      </c>
      <c r="N11278" s="1" t="str">
        <f t="array" ref="N11278">IF($M11278=0,'Class Rules'!$D$3,INDEX('Class Rules'!$D$6:$D$85,MATCH($M11278,'Class Rules'!$A$6:$A$85,0)))</f>
        <v>Passenger LDV</v>
      </c>
      <c r="O11278" s="1" t="str">
        <f t="array" ref="O11278">IF(SUMPRODUCT(MAX(ISNUMBER(SEARCH(Fuel_Rules!$A$6:$A$30,$E11278))*ISNUMBER(SEARCH(Fuel_Rules!$B$6:$B$30,$F11278))*(Fuel_Rules!$A$6:$A$30&lt;&gt;"")))&gt;0,"Plug-in hybrid",IF($G11278="Diesel","Diesel","Gasoline"))</f>
        <v>Diesel</v>
      </c>
    </row>
    <row r="11279" spans="1:15" ht="15" customHeight="1" x14ac:dyDescent="0.25">
      <c r="A11279" s="1">
        <v>2022</v>
      </c>
      <c r="B11279" s="1" t="s">
        <v>13227</v>
      </c>
      <c r="C11279" s="1" t="s">
        <v>2166</v>
      </c>
      <c r="D11279" s="1" t="s">
        <v>13958</v>
      </c>
      <c r="E11279" s="1" t="s">
        <v>2137</v>
      </c>
      <c r="F11279" s="1" t="s">
        <v>2168</v>
      </c>
      <c r="G11279" s="1" t="s">
        <v>105</v>
      </c>
      <c r="H11279" s="1" t="s">
        <v>437</v>
      </c>
      <c r="I11279" s="1">
        <v>2.4</v>
      </c>
      <c r="J11279" s="1">
        <v>2023</v>
      </c>
      <c r="K11279" s="1">
        <v>365294</v>
      </c>
      <c r="L11279" s="1">
        <v>0</v>
      </c>
      <c r="M11279" s="1">
        <f t="array" ref="M11279">SUMPRODUCT(MAX(ISNUMBER(SEARCH('Class Rules'!$B$6:$B$85,$E11279))*ISNUMBER(SEARCH('Class Rules'!$C$6:$C$85,$F11279))*'Class Rules'!$A$6:$A$85))</f>
        <v>0</v>
      </c>
      <c r="N11279" s="1" t="str">
        <f t="array" ref="N11279">IF($M11279=0,'Class Rules'!$D$3,INDEX('Class Rules'!$D$6:$D$85,MATCH($M11279,'Class Rules'!$A$6:$A$85,0)))</f>
        <v>Passenger LDV</v>
      </c>
      <c r="O11279" s="1" t="str">
        <f t="array" ref="O11279">IF(SUMPRODUCT(MAX(ISNUMBER(SEARCH(Fuel_Rules!$A$6:$A$30,$E11279))*ISNUMBER(SEARCH(Fuel_Rules!$B$6:$B$30,$F11279))*(Fuel_Rules!$A$6:$A$30&lt;&gt;"")))&gt;0,"Plug-in hybrid",IF($G11279="Diesel","Diesel","Gasoline"))</f>
        <v>Diesel</v>
      </c>
    </row>
    <row r="11280" spans="1:15" ht="15" customHeight="1" x14ac:dyDescent="0.25">
      <c r="A11280" s="1">
        <v>2022</v>
      </c>
      <c r="B11280" s="1" t="s">
        <v>13227</v>
      </c>
      <c r="C11280" s="1" t="s">
        <v>2169</v>
      </c>
      <c r="D11280" s="1" t="s">
        <v>13959</v>
      </c>
      <c r="E11280" s="1" t="s">
        <v>2137</v>
      </c>
      <c r="F11280" s="1" t="s">
        <v>2171</v>
      </c>
      <c r="G11280" s="1" t="s">
        <v>103</v>
      </c>
      <c r="H11280" s="1" t="s">
        <v>437</v>
      </c>
      <c r="I11280" s="1">
        <v>1.5</v>
      </c>
      <c r="J11280" s="1">
        <v>2023</v>
      </c>
      <c r="K11280" s="1">
        <v>212960</v>
      </c>
      <c r="L11280" s="1">
        <v>0</v>
      </c>
      <c r="M11280" s="1">
        <f t="array" ref="M11280">SUMPRODUCT(MAX(ISNUMBER(SEARCH('Class Rules'!$B$6:$B$85,$E11280))*ISNUMBER(SEARCH('Class Rules'!$C$6:$C$85,$F11280))*'Class Rules'!$A$6:$A$85))</f>
        <v>0</v>
      </c>
      <c r="N11280" s="1" t="str">
        <f t="array" ref="N11280">IF($M11280=0,'Class Rules'!$D$3,INDEX('Class Rules'!$D$6:$D$85,MATCH($M11280,'Class Rules'!$A$6:$A$85,0)))</f>
        <v>Passenger LDV</v>
      </c>
      <c r="O11280" s="1" t="str">
        <f t="array" ref="O11280">IF(SUMPRODUCT(MAX(ISNUMBER(SEARCH(Fuel_Rules!$A$6:$A$30,$E11280))*ISNUMBER(SEARCH(Fuel_Rules!$B$6:$B$30,$F11280))*(Fuel_Rules!$A$6:$A$30&lt;&gt;"")))&gt;0,"Plug-in hybrid",IF($G11280="Diesel","Diesel","Gasoline"))</f>
        <v>Gasoline</v>
      </c>
    </row>
    <row r="11281" spans="1:15" ht="15" customHeight="1" x14ac:dyDescent="0.25">
      <c r="A11281" s="1">
        <v>2022</v>
      </c>
      <c r="B11281" s="1" t="s">
        <v>13227</v>
      </c>
      <c r="C11281" s="1" t="s">
        <v>2169</v>
      </c>
      <c r="D11281" s="1" t="s">
        <v>13960</v>
      </c>
      <c r="E11281" s="1" t="s">
        <v>2137</v>
      </c>
      <c r="F11281" s="1" t="s">
        <v>2171</v>
      </c>
      <c r="G11281" s="1" t="s">
        <v>103</v>
      </c>
      <c r="H11281" s="1" t="s">
        <v>437</v>
      </c>
      <c r="I11281" s="1">
        <v>1.5</v>
      </c>
      <c r="J11281" s="1">
        <v>2023</v>
      </c>
      <c r="K11281" s="1">
        <v>190129</v>
      </c>
      <c r="L11281" s="1">
        <v>0</v>
      </c>
      <c r="M11281" s="1">
        <f t="array" ref="M11281">SUMPRODUCT(MAX(ISNUMBER(SEARCH('Class Rules'!$B$6:$B$85,$E11281))*ISNUMBER(SEARCH('Class Rules'!$C$6:$C$85,$F11281))*'Class Rules'!$A$6:$A$85))</f>
        <v>0</v>
      </c>
      <c r="N11281" s="1" t="str">
        <f t="array" ref="N11281">IF($M11281=0,'Class Rules'!$D$3,INDEX('Class Rules'!$D$6:$D$85,MATCH($M11281,'Class Rules'!$A$6:$A$85,0)))</f>
        <v>Passenger LDV</v>
      </c>
      <c r="O11281" s="1" t="str">
        <f t="array" ref="O11281">IF(SUMPRODUCT(MAX(ISNUMBER(SEARCH(Fuel_Rules!$A$6:$A$30,$E11281))*ISNUMBER(SEARCH(Fuel_Rules!$B$6:$B$30,$F11281))*(Fuel_Rules!$A$6:$A$30&lt;&gt;"")))&gt;0,"Plug-in hybrid",IF($G11281="Diesel","Diesel","Gasoline"))</f>
        <v>Gasoline</v>
      </c>
    </row>
    <row r="11282" spans="1:15" ht="15" customHeight="1" x14ac:dyDescent="0.25">
      <c r="A11282" s="1">
        <v>2022</v>
      </c>
      <c r="B11282" s="1" t="s">
        <v>13227</v>
      </c>
      <c r="C11282" s="1" t="s">
        <v>2172</v>
      </c>
      <c r="D11282" s="1" t="s">
        <v>13961</v>
      </c>
      <c r="E11282" s="1" t="s">
        <v>2137</v>
      </c>
      <c r="F11282" s="1" t="s">
        <v>2174</v>
      </c>
      <c r="G11282" s="1" t="s">
        <v>103</v>
      </c>
      <c r="H11282" s="1" t="s">
        <v>437</v>
      </c>
      <c r="I11282" s="1">
        <v>1.5</v>
      </c>
      <c r="J11282" s="1">
        <v>2023</v>
      </c>
      <c r="K11282" s="1">
        <v>197712</v>
      </c>
      <c r="L11282" s="1">
        <v>0</v>
      </c>
      <c r="M11282" s="1">
        <f t="array" ref="M11282">SUMPRODUCT(MAX(ISNUMBER(SEARCH('Class Rules'!$B$6:$B$85,$E11282))*ISNUMBER(SEARCH('Class Rules'!$C$6:$C$85,$F11282))*'Class Rules'!$A$6:$A$85))</f>
        <v>0</v>
      </c>
      <c r="N11282" s="1" t="str">
        <f t="array" ref="N11282">IF($M11282=0,'Class Rules'!$D$3,INDEX('Class Rules'!$D$6:$D$85,MATCH($M11282,'Class Rules'!$A$6:$A$85,0)))</f>
        <v>Passenger LDV</v>
      </c>
      <c r="O11282" s="1" t="str">
        <f t="array" ref="O11282">IF(SUMPRODUCT(MAX(ISNUMBER(SEARCH(Fuel_Rules!$A$6:$A$30,$E11282))*ISNUMBER(SEARCH(Fuel_Rules!$B$6:$B$30,$F11282))*(Fuel_Rules!$A$6:$A$30&lt;&gt;"")))&gt;0,"Plug-in hybrid",IF($G11282="Diesel","Diesel","Gasoline"))</f>
        <v>Gasoline</v>
      </c>
    </row>
    <row r="11283" spans="1:15" ht="15" customHeight="1" x14ac:dyDescent="0.25">
      <c r="A11283" s="1">
        <v>2022</v>
      </c>
      <c r="B11283" s="1" t="s">
        <v>13227</v>
      </c>
      <c r="C11283" s="1" t="s">
        <v>2172</v>
      </c>
      <c r="D11283" s="1" t="s">
        <v>13962</v>
      </c>
      <c r="E11283" s="1" t="s">
        <v>2137</v>
      </c>
      <c r="F11283" s="1" t="s">
        <v>2174</v>
      </c>
      <c r="G11283" s="1" t="s">
        <v>103</v>
      </c>
      <c r="H11283" s="1" t="s">
        <v>437</v>
      </c>
      <c r="I11283" s="1">
        <v>1.5</v>
      </c>
      <c r="J11283" s="1">
        <v>2023</v>
      </c>
      <c r="K11283" s="1">
        <v>183309</v>
      </c>
      <c r="L11283" s="1">
        <v>0</v>
      </c>
      <c r="M11283" s="1">
        <f t="array" ref="M11283">SUMPRODUCT(MAX(ISNUMBER(SEARCH('Class Rules'!$B$6:$B$85,$E11283))*ISNUMBER(SEARCH('Class Rules'!$C$6:$C$85,$F11283))*'Class Rules'!$A$6:$A$85))</f>
        <v>0</v>
      </c>
      <c r="N11283" s="1" t="str">
        <f t="array" ref="N11283">IF($M11283=0,'Class Rules'!$D$3,INDEX('Class Rules'!$D$6:$D$85,MATCH($M11283,'Class Rules'!$A$6:$A$85,0)))</f>
        <v>Passenger LDV</v>
      </c>
      <c r="O11283" s="1" t="str">
        <f t="array" ref="O11283">IF(SUMPRODUCT(MAX(ISNUMBER(SEARCH(Fuel_Rules!$A$6:$A$30,$E11283))*ISNUMBER(SEARCH(Fuel_Rules!$B$6:$B$30,$F11283))*(Fuel_Rules!$A$6:$A$30&lt;&gt;"")))&gt;0,"Plug-in hybrid",IF($G11283="Diesel","Diesel","Gasoline"))</f>
        <v>Gasoline</v>
      </c>
    </row>
    <row r="11284" spans="1:15" ht="15" customHeight="1" x14ac:dyDescent="0.25">
      <c r="A11284" s="1">
        <v>2022</v>
      </c>
      <c r="B11284" s="1" t="s">
        <v>13227</v>
      </c>
      <c r="C11284" s="1" t="s">
        <v>2175</v>
      </c>
      <c r="D11284" s="1" t="s">
        <v>13963</v>
      </c>
      <c r="E11284" s="1" t="s">
        <v>2137</v>
      </c>
      <c r="F11284" s="1" t="s">
        <v>2177</v>
      </c>
      <c r="G11284" s="1" t="s">
        <v>105</v>
      </c>
      <c r="H11284" s="1" t="s">
        <v>437</v>
      </c>
      <c r="I11284" s="1">
        <v>2.4</v>
      </c>
      <c r="J11284" s="1">
        <v>2023</v>
      </c>
      <c r="K11284" s="1">
        <v>420582</v>
      </c>
      <c r="L11284" s="1">
        <v>0</v>
      </c>
      <c r="M11284" s="1">
        <f t="array" ref="M11284">SUMPRODUCT(MAX(ISNUMBER(SEARCH('Class Rules'!$B$6:$B$85,$E11284))*ISNUMBER(SEARCH('Class Rules'!$C$6:$C$85,$F11284))*'Class Rules'!$A$6:$A$85))</f>
        <v>0</v>
      </c>
      <c r="N11284" s="1" t="str">
        <f t="array" ref="N11284">IF($M11284=0,'Class Rules'!$D$3,INDEX('Class Rules'!$D$6:$D$85,MATCH($M11284,'Class Rules'!$A$6:$A$85,0)))</f>
        <v>Passenger LDV</v>
      </c>
      <c r="O11284" s="1" t="str">
        <f t="array" ref="O11284">IF(SUMPRODUCT(MAX(ISNUMBER(SEARCH(Fuel_Rules!$A$6:$A$30,$E11284))*ISNUMBER(SEARCH(Fuel_Rules!$B$6:$B$30,$F11284))*(Fuel_Rules!$A$6:$A$30&lt;&gt;"")))&gt;0,"Plug-in hybrid",IF($G11284="Diesel","Diesel","Gasoline"))</f>
        <v>Diesel</v>
      </c>
    </row>
    <row r="11285" spans="1:15" ht="15" customHeight="1" x14ac:dyDescent="0.25">
      <c r="A11285" s="1">
        <v>2022</v>
      </c>
      <c r="B11285" s="1" t="s">
        <v>13227</v>
      </c>
      <c r="C11285" s="1" t="s">
        <v>2175</v>
      </c>
      <c r="D11285" s="1" t="s">
        <v>13964</v>
      </c>
      <c r="E11285" s="1" t="s">
        <v>2137</v>
      </c>
      <c r="F11285" s="1" t="s">
        <v>2177</v>
      </c>
      <c r="G11285" s="1" t="s">
        <v>105</v>
      </c>
      <c r="H11285" s="1" t="s">
        <v>437</v>
      </c>
      <c r="I11285" s="1">
        <v>2.4</v>
      </c>
      <c r="J11285" s="1">
        <v>2023</v>
      </c>
      <c r="K11285" s="1">
        <v>399664</v>
      </c>
      <c r="L11285" s="1">
        <v>0</v>
      </c>
      <c r="M11285" s="1">
        <f t="array" ref="M11285">SUMPRODUCT(MAX(ISNUMBER(SEARCH('Class Rules'!$B$6:$B$85,$E11285))*ISNUMBER(SEARCH('Class Rules'!$C$6:$C$85,$F11285))*'Class Rules'!$A$6:$A$85))</f>
        <v>0</v>
      </c>
      <c r="N11285" s="1" t="str">
        <f t="array" ref="N11285">IF($M11285=0,'Class Rules'!$D$3,INDEX('Class Rules'!$D$6:$D$85,MATCH($M11285,'Class Rules'!$A$6:$A$85,0)))</f>
        <v>Passenger LDV</v>
      </c>
      <c r="O11285" s="1" t="str">
        <f t="array" ref="O11285">IF(SUMPRODUCT(MAX(ISNUMBER(SEARCH(Fuel_Rules!$A$6:$A$30,$E11285))*ISNUMBER(SEARCH(Fuel_Rules!$B$6:$B$30,$F11285))*(Fuel_Rules!$A$6:$A$30&lt;&gt;"")))&gt;0,"Plug-in hybrid",IF($G11285="Diesel","Diesel","Gasoline"))</f>
        <v>Diesel</v>
      </c>
    </row>
    <row r="11286" spans="1:15" ht="15" customHeight="1" x14ac:dyDescent="0.25">
      <c r="A11286" s="1">
        <v>2022</v>
      </c>
      <c r="B11286" s="1" t="s">
        <v>13227</v>
      </c>
      <c r="C11286" s="1" t="s">
        <v>2181</v>
      </c>
      <c r="D11286" s="1" t="s">
        <v>13965</v>
      </c>
      <c r="E11286" s="1" t="s">
        <v>2137</v>
      </c>
      <c r="F11286" s="1" t="s">
        <v>2183</v>
      </c>
      <c r="G11286" s="1" t="s">
        <v>105</v>
      </c>
      <c r="H11286" s="1" t="s">
        <v>437</v>
      </c>
      <c r="I11286" s="1">
        <v>2.4</v>
      </c>
      <c r="J11286" s="1">
        <v>2023</v>
      </c>
      <c r="K11286" s="1">
        <v>257441</v>
      </c>
      <c r="L11286" s="1">
        <v>0</v>
      </c>
      <c r="M11286" s="1">
        <f t="array" ref="M11286">SUMPRODUCT(MAX(ISNUMBER(SEARCH('Class Rules'!$B$6:$B$85,$E11286))*ISNUMBER(SEARCH('Class Rules'!$C$6:$C$85,$F11286))*'Class Rules'!$A$6:$A$85))</f>
        <v>16</v>
      </c>
      <c r="N11286" s="1" t="str">
        <f t="array" ref="N11286">IF($M11286=0,'Class Rules'!$D$3,INDEX('Class Rules'!$D$6:$D$85,MATCH($M11286,'Class Rules'!$A$6:$A$85,0)))</f>
        <v>Freight LDV</v>
      </c>
      <c r="O11286" s="1" t="str">
        <f t="array" ref="O11286">IF(SUMPRODUCT(MAX(ISNUMBER(SEARCH(Fuel_Rules!$A$6:$A$30,$E11286))*ISNUMBER(SEARCH(Fuel_Rules!$B$6:$B$30,$F11286))*(Fuel_Rules!$A$6:$A$30&lt;&gt;"")))&gt;0,"Plug-in hybrid",IF($G11286="Diesel","Diesel","Gasoline"))</f>
        <v>Diesel</v>
      </c>
    </row>
    <row r="11287" spans="1:15" ht="15" customHeight="1" x14ac:dyDescent="0.25">
      <c r="A11287" s="1">
        <v>2022</v>
      </c>
      <c r="B11287" s="1" t="s">
        <v>13227</v>
      </c>
      <c r="C11287" s="1" t="s">
        <v>2181</v>
      </c>
      <c r="D11287" s="1" t="s">
        <v>13966</v>
      </c>
      <c r="E11287" s="1" t="s">
        <v>2137</v>
      </c>
      <c r="F11287" s="1" t="s">
        <v>2183</v>
      </c>
      <c r="G11287" s="1" t="s">
        <v>105</v>
      </c>
      <c r="H11287" s="1" t="s">
        <v>437</v>
      </c>
      <c r="I11287" s="1">
        <v>2.4</v>
      </c>
      <c r="J11287" s="1">
        <v>2023</v>
      </c>
      <c r="K11287" s="1">
        <v>244508</v>
      </c>
      <c r="L11287" s="1">
        <v>0</v>
      </c>
      <c r="M11287" s="1">
        <f t="array" ref="M11287">SUMPRODUCT(MAX(ISNUMBER(SEARCH('Class Rules'!$B$6:$B$85,$E11287))*ISNUMBER(SEARCH('Class Rules'!$C$6:$C$85,$F11287))*'Class Rules'!$A$6:$A$85))</f>
        <v>16</v>
      </c>
      <c r="N11287" s="1" t="str">
        <f t="array" ref="N11287">IF($M11287=0,'Class Rules'!$D$3,INDEX('Class Rules'!$D$6:$D$85,MATCH($M11287,'Class Rules'!$A$6:$A$85,0)))</f>
        <v>Freight LDV</v>
      </c>
      <c r="O11287" s="1" t="str">
        <f t="array" ref="O11287">IF(SUMPRODUCT(MAX(ISNUMBER(SEARCH(Fuel_Rules!$A$6:$A$30,$E11287))*ISNUMBER(SEARCH(Fuel_Rules!$B$6:$B$30,$F11287))*(Fuel_Rules!$A$6:$A$30&lt;&gt;"")))&gt;0,"Plug-in hybrid",IF($G11287="Diesel","Diesel","Gasoline"))</f>
        <v>Diesel</v>
      </c>
    </row>
    <row r="11288" spans="1:15" ht="15" customHeight="1" x14ac:dyDescent="0.25">
      <c r="A11288" s="1">
        <v>2022</v>
      </c>
      <c r="B11288" s="1" t="s">
        <v>13227</v>
      </c>
      <c r="C11288" s="1" t="s">
        <v>2184</v>
      </c>
      <c r="D11288" s="1" t="s">
        <v>13967</v>
      </c>
      <c r="E11288" s="1" t="s">
        <v>2137</v>
      </c>
      <c r="F11288" s="1" t="s">
        <v>2186</v>
      </c>
      <c r="G11288" s="1" t="s">
        <v>105</v>
      </c>
      <c r="H11288" s="1" t="s">
        <v>298</v>
      </c>
      <c r="I11288" s="1">
        <v>2.4</v>
      </c>
      <c r="J11288" s="1">
        <v>2023</v>
      </c>
      <c r="K11288" s="1">
        <v>246628</v>
      </c>
      <c r="L11288" s="1">
        <v>0</v>
      </c>
      <c r="M11288" s="1">
        <f t="array" ref="M11288">SUMPRODUCT(MAX(ISNUMBER(SEARCH('Class Rules'!$B$6:$B$85,$E11288))*ISNUMBER(SEARCH('Class Rules'!$C$6:$C$85,$F11288))*'Class Rules'!$A$6:$A$85))</f>
        <v>16</v>
      </c>
      <c r="N11288" s="1" t="str">
        <f t="array" ref="N11288">IF($M11288=0,'Class Rules'!$D$3,INDEX('Class Rules'!$D$6:$D$85,MATCH($M11288,'Class Rules'!$A$6:$A$85,0)))</f>
        <v>Freight LDV</v>
      </c>
      <c r="O11288" s="1" t="str">
        <f t="array" ref="O11288">IF(SUMPRODUCT(MAX(ISNUMBER(SEARCH(Fuel_Rules!$A$6:$A$30,$E11288))*ISNUMBER(SEARCH(Fuel_Rules!$B$6:$B$30,$F11288))*(Fuel_Rules!$A$6:$A$30&lt;&gt;"")))&gt;0,"Plug-in hybrid",IF($G11288="Diesel","Diesel","Gasoline"))</f>
        <v>Diesel</v>
      </c>
    </row>
    <row r="11289" spans="1:15" ht="15" customHeight="1" x14ac:dyDescent="0.25">
      <c r="A11289" s="1">
        <v>2022</v>
      </c>
      <c r="B11289" s="1" t="s">
        <v>13227</v>
      </c>
      <c r="C11289" s="1" t="s">
        <v>2184</v>
      </c>
      <c r="D11289" s="1" t="s">
        <v>13968</v>
      </c>
      <c r="E11289" s="1" t="s">
        <v>2137</v>
      </c>
      <c r="F11289" s="1" t="s">
        <v>2186</v>
      </c>
      <c r="G11289" s="1" t="s">
        <v>105</v>
      </c>
      <c r="H11289" s="1" t="s">
        <v>298</v>
      </c>
      <c r="I11289" s="1">
        <v>2.4</v>
      </c>
      <c r="J11289" s="1">
        <v>2023</v>
      </c>
      <c r="K11289" s="1">
        <v>221352</v>
      </c>
      <c r="L11289" s="1">
        <v>0</v>
      </c>
      <c r="M11289" s="1">
        <f t="array" ref="M11289">SUMPRODUCT(MAX(ISNUMBER(SEARCH('Class Rules'!$B$6:$B$85,$E11289))*ISNUMBER(SEARCH('Class Rules'!$C$6:$C$85,$F11289))*'Class Rules'!$A$6:$A$85))</f>
        <v>16</v>
      </c>
      <c r="N11289" s="1" t="str">
        <f t="array" ref="N11289">IF($M11289=0,'Class Rules'!$D$3,INDEX('Class Rules'!$D$6:$D$85,MATCH($M11289,'Class Rules'!$A$6:$A$85,0)))</f>
        <v>Freight LDV</v>
      </c>
      <c r="O11289" s="1" t="str">
        <f t="array" ref="O11289">IF(SUMPRODUCT(MAX(ISNUMBER(SEARCH(Fuel_Rules!$A$6:$A$30,$E11289))*ISNUMBER(SEARCH(Fuel_Rules!$B$6:$B$30,$F11289))*(Fuel_Rules!$A$6:$A$30&lt;&gt;"")))&gt;0,"Plug-in hybrid",IF($G11289="Diesel","Diesel","Gasoline"))</f>
        <v>Diesel</v>
      </c>
    </row>
    <row r="11290" spans="1:15" ht="15" customHeight="1" x14ac:dyDescent="0.25">
      <c r="A11290" s="1">
        <v>2022</v>
      </c>
      <c r="B11290" s="1" t="s">
        <v>13227</v>
      </c>
      <c r="C11290" s="1" t="s">
        <v>2190</v>
      </c>
      <c r="D11290" s="1" t="s">
        <v>13969</v>
      </c>
      <c r="E11290" s="1" t="s">
        <v>2137</v>
      </c>
      <c r="F11290" s="1" t="s">
        <v>2192</v>
      </c>
      <c r="G11290" s="1" t="s">
        <v>103</v>
      </c>
      <c r="H11290" s="1" t="s">
        <v>437</v>
      </c>
      <c r="I11290" s="1">
        <v>2</v>
      </c>
      <c r="J11290" s="1">
        <v>2023</v>
      </c>
      <c r="K11290" s="1">
        <v>182253</v>
      </c>
      <c r="L11290" s="1">
        <v>0</v>
      </c>
      <c r="M11290" s="1">
        <f t="array" ref="M11290">SUMPRODUCT(MAX(ISNUMBER(SEARCH('Class Rules'!$B$6:$B$85,$E11290))*ISNUMBER(SEARCH('Class Rules'!$C$6:$C$85,$F11290))*'Class Rules'!$A$6:$A$85))</f>
        <v>0</v>
      </c>
      <c r="N11290" s="1" t="str">
        <f t="array" ref="N11290">IF($M11290=0,'Class Rules'!$D$3,INDEX('Class Rules'!$D$6:$D$85,MATCH($M11290,'Class Rules'!$A$6:$A$85,0)))</f>
        <v>Passenger LDV</v>
      </c>
      <c r="O11290" s="1" t="str">
        <f t="array" ref="O11290">IF(SUMPRODUCT(MAX(ISNUMBER(SEARCH(Fuel_Rules!$A$6:$A$30,$E11290))*ISNUMBER(SEARCH(Fuel_Rules!$B$6:$B$30,$F11290))*(Fuel_Rules!$A$6:$A$30&lt;&gt;"")))&gt;0,"Plug-in hybrid",IF($G11290="Diesel","Diesel","Gasoline"))</f>
        <v>Gasoline</v>
      </c>
    </row>
    <row r="11291" spans="1:15" ht="15" customHeight="1" x14ac:dyDescent="0.25">
      <c r="A11291" s="1">
        <v>2022</v>
      </c>
      <c r="B11291" s="1" t="s">
        <v>13227</v>
      </c>
      <c r="C11291" s="1" t="s">
        <v>2193</v>
      </c>
      <c r="D11291" s="1" t="s">
        <v>13970</v>
      </c>
      <c r="E11291" s="1" t="s">
        <v>2137</v>
      </c>
      <c r="F11291" s="1" t="s">
        <v>2195</v>
      </c>
      <c r="G11291" s="1" t="s">
        <v>103</v>
      </c>
      <c r="H11291" s="1" t="s">
        <v>437</v>
      </c>
      <c r="I11291" s="1">
        <v>2</v>
      </c>
      <c r="J11291" s="1">
        <v>2023</v>
      </c>
      <c r="K11291" s="1">
        <v>181686</v>
      </c>
      <c r="L11291" s="1">
        <v>0</v>
      </c>
      <c r="M11291" s="1">
        <f t="array" ref="M11291">SUMPRODUCT(MAX(ISNUMBER(SEARCH('Class Rules'!$B$6:$B$85,$E11291))*ISNUMBER(SEARCH('Class Rules'!$C$6:$C$85,$F11291))*'Class Rules'!$A$6:$A$85))</f>
        <v>0</v>
      </c>
      <c r="N11291" s="1" t="str">
        <f t="array" ref="N11291">IF($M11291=0,'Class Rules'!$D$3,INDEX('Class Rules'!$D$6:$D$85,MATCH($M11291,'Class Rules'!$A$6:$A$85,0)))</f>
        <v>Passenger LDV</v>
      </c>
      <c r="O11291" s="1" t="str">
        <f t="array" ref="O11291">IF(SUMPRODUCT(MAX(ISNUMBER(SEARCH(Fuel_Rules!$A$6:$A$30,$E11291))*ISNUMBER(SEARCH(Fuel_Rules!$B$6:$B$30,$F11291))*(Fuel_Rules!$A$6:$A$30&lt;&gt;"")))&gt;0,"Plug-in hybrid",IF($G11291="Diesel","Diesel","Gasoline"))</f>
        <v>Gasoline</v>
      </c>
    </row>
    <row r="11292" spans="1:15" ht="15" customHeight="1" x14ac:dyDescent="0.25">
      <c r="A11292" s="1">
        <v>2022</v>
      </c>
      <c r="B11292" s="1" t="s">
        <v>13227</v>
      </c>
      <c r="C11292" s="1" t="s">
        <v>2199</v>
      </c>
      <c r="D11292" s="1" t="s">
        <v>13971</v>
      </c>
      <c r="E11292" s="1" t="s">
        <v>2137</v>
      </c>
      <c r="F11292" s="1" t="s">
        <v>2201</v>
      </c>
      <c r="G11292" s="1" t="s">
        <v>103</v>
      </c>
      <c r="H11292" s="1" t="s">
        <v>437</v>
      </c>
      <c r="I11292" s="1">
        <v>1.5</v>
      </c>
      <c r="J11292" s="1">
        <v>2023</v>
      </c>
      <c r="K11292" s="1">
        <v>233706</v>
      </c>
      <c r="L11292" s="1">
        <v>0</v>
      </c>
      <c r="M11292" s="1">
        <f t="array" ref="M11292">SUMPRODUCT(MAX(ISNUMBER(SEARCH('Class Rules'!$B$6:$B$85,$E11292))*ISNUMBER(SEARCH('Class Rules'!$C$6:$C$85,$F11292))*'Class Rules'!$A$6:$A$85))</f>
        <v>0</v>
      </c>
      <c r="N11292" s="1" t="str">
        <f t="array" ref="N11292">IF($M11292=0,'Class Rules'!$D$3,INDEX('Class Rules'!$D$6:$D$85,MATCH($M11292,'Class Rules'!$A$6:$A$85,0)))</f>
        <v>Passenger LDV</v>
      </c>
      <c r="O11292" s="1" t="str">
        <f t="array" ref="O11292">IF(SUMPRODUCT(MAX(ISNUMBER(SEARCH(Fuel_Rules!$A$6:$A$30,$E11292))*ISNUMBER(SEARCH(Fuel_Rules!$B$6:$B$30,$F11292))*(Fuel_Rules!$A$6:$A$30&lt;&gt;"")))&gt;0,"Plug-in hybrid",IF($G11292="Diesel","Diesel","Gasoline"))</f>
        <v>Gasoline</v>
      </c>
    </row>
    <row r="11293" spans="1:15" ht="15" customHeight="1" x14ac:dyDescent="0.25">
      <c r="A11293" s="1">
        <v>2022</v>
      </c>
      <c r="B11293" s="1" t="s">
        <v>13227</v>
      </c>
      <c r="C11293" s="1" t="s">
        <v>2202</v>
      </c>
      <c r="D11293" s="1" t="s">
        <v>13972</v>
      </c>
      <c r="E11293" s="1" t="s">
        <v>2137</v>
      </c>
      <c r="F11293" s="1" t="s">
        <v>2204</v>
      </c>
      <c r="G11293" s="1" t="s">
        <v>105</v>
      </c>
      <c r="H11293" s="1" t="s">
        <v>437</v>
      </c>
      <c r="I11293" s="1">
        <v>2.4</v>
      </c>
      <c r="J11293" s="1">
        <v>2023</v>
      </c>
      <c r="K11293" s="1">
        <v>262505</v>
      </c>
      <c r="L11293" s="1">
        <v>0</v>
      </c>
      <c r="M11293" s="1">
        <f t="array" ref="M11293">SUMPRODUCT(MAX(ISNUMBER(SEARCH('Class Rules'!$B$6:$B$85,$E11293))*ISNUMBER(SEARCH('Class Rules'!$C$6:$C$85,$F11293))*'Class Rules'!$A$6:$A$85))</f>
        <v>16</v>
      </c>
      <c r="N11293" s="1" t="str">
        <f t="array" ref="N11293">IF($M11293=0,'Class Rules'!$D$3,INDEX('Class Rules'!$D$6:$D$85,MATCH($M11293,'Class Rules'!$A$6:$A$85,0)))</f>
        <v>Freight LDV</v>
      </c>
      <c r="O11293" s="1" t="str">
        <f t="array" ref="O11293">IF(SUMPRODUCT(MAX(ISNUMBER(SEARCH(Fuel_Rules!$A$6:$A$30,$E11293))*ISNUMBER(SEARCH(Fuel_Rules!$B$6:$B$30,$F11293))*(Fuel_Rules!$A$6:$A$30&lt;&gt;"")))&gt;0,"Plug-in hybrid",IF($G11293="Diesel","Diesel","Gasoline"))</f>
        <v>Diesel</v>
      </c>
    </row>
    <row r="11294" spans="1:15" ht="15" customHeight="1" x14ac:dyDescent="0.25">
      <c r="A11294" s="1">
        <v>2022</v>
      </c>
      <c r="B11294" s="1" t="s">
        <v>13227</v>
      </c>
      <c r="C11294" s="1" t="s">
        <v>2202</v>
      </c>
      <c r="D11294" s="1" t="s">
        <v>13973</v>
      </c>
      <c r="E11294" s="1" t="s">
        <v>2137</v>
      </c>
      <c r="F11294" s="1" t="s">
        <v>2204</v>
      </c>
      <c r="G11294" s="1" t="s">
        <v>105</v>
      </c>
      <c r="H11294" s="1" t="s">
        <v>437</v>
      </c>
      <c r="I11294" s="1">
        <v>2.4</v>
      </c>
      <c r="J11294" s="1">
        <v>2023</v>
      </c>
      <c r="K11294" s="1">
        <v>251174</v>
      </c>
      <c r="L11294" s="1">
        <v>0</v>
      </c>
      <c r="M11294" s="1">
        <f t="array" ref="M11294">SUMPRODUCT(MAX(ISNUMBER(SEARCH('Class Rules'!$B$6:$B$85,$E11294))*ISNUMBER(SEARCH('Class Rules'!$C$6:$C$85,$F11294))*'Class Rules'!$A$6:$A$85))</f>
        <v>16</v>
      </c>
      <c r="N11294" s="1" t="str">
        <f t="array" ref="N11294">IF($M11294=0,'Class Rules'!$D$3,INDEX('Class Rules'!$D$6:$D$85,MATCH($M11294,'Class Rules'!$A$6:$A$85,0)))</f>
        <v>Freight LDV</v>
      </c>
      <c r="O11294" s="1" t="str">
        <f t="array" ref="O11294">IF(SUMPRODUCT(MAX(ISNUMBER(SEARCH(Fuel_Rules!$A$6:$A$30,$E11294))*ISNUMBER(SEARCH(Fuel_Rules!$B$6:$B$30,$F11294))*(Fuel_Rules!$A$6:$A$30&lt;&gt;"")))&gt;0,"Plug-in hybrid",IF($G11294="Diesel","Diesel","Gasoline"))</f>
        <v>Diesel</v>
      </c>
    </row>
    <row r="11295" spans="1:15" ht="15" customHeight="1" x14ac:dyDescent="0.25">
      <c r="A11295" s="1">
        <v>2022</v>
      </c>
      <c r="B11295" s="1" t="s">
        <v>13227</v>
      </c>
      <c r="C11295" s="1" t="s">
        <v>11779</v>
      </c>
      <c r="D11295" s="1" t="s">
        <v>13974</v>
      </c>
      <c r="E11295" s="1" t="s">
        <v>2222</v>
      </c>
      <c r="F11295" s="1" t="s">
        <v>11781</v>
      </c>
      <c r="G11295" s="1" t="s">
        <v>105</v>
      </c>
      <c r="H11295" s="1" t="s">
        <v>437</v>
      </c>
      <c r="I11295" s="1">
        <v>2.2999999999999998</v>
      </c>
      <c r="J11295" s="1">
        <v>2023</v>
      </c>
      <c r="K11295" s="1">
        <v>268975</v>
      </c>
      <c r="L11295" s="1">
        <v>0</v>
      </c>
      <c r="M11295" s="1">
        <f t="array" ref="M11295">SUMPRODUCT(MAX(ISNUMBER(SEARCH('Class Rules'!$B$6:$B$85,$E11295))*ISNUMBER(SEARCH('Class Rules'!$C$6:$C$85,$F11295))*'Class Rules'!$A$6:$A$85))</f>
        <v>17</v>
      </c>
      <c r="N11295" s="1" t="str">
        <f t="array" ref="N11295">IF($M11295=0,'Class Rules'!$D$3,INDEX('Class Rules'!$D$6:$D$85,MATCH($M11295,'Class Rules'!$A$6:$A$85,0)))</f>
        <v>Freight LDV</v>
      </c>
      <c r="O11295" s="1" t="str">
        <f t="array" ref="O11295">IF(SUMPRODUCT(MAX(ISNUMBER(SEARCH(Fuel_Rules!$A$6:$A$30,$E11295))*ISNUMBER(SEARCH(Fuel_Rules!$B$6:$B$30,$F11295))*(Fuel_Rules!$A$6:$A$30&lt;&gt;"")))&gt;0,"Plug-in hybrid",IF($G11295="Diesel","Diesel","Gasoline"))</f>
        <v>Diesel</v>
      </c>
    </row>
    <row r="11296" spans="1:15" ht="15" customHeight="1" x14ac:dyDescent="0.25">
      <c r="A11296" s="1">
        <v>2022</v>
      </c>
      <c r="B11296" s="1" t="s">
        <v>13227</v>
      </c>
      <c r="C11296" s="1" t="s">
        <v>11779</v>
      </c>
      <c r="D11296" s="1" t="s">
        <v>13975</v>
      </c>
      <c r="E11296" s="1" t="s">
        <v>2222</v>
      </c>
      <c r="F11296" s="1" t="s">
        <v>11781</v>
      </c>
      <c r="G11296" s="1" t="s">
        <v>105</v>
      </c>
      <c r="H11296" s="1" t="s">
        <v>437</v>
      </c>
      <c r="I11296" s="1">
        <v>2.2999999999999998</v>
      </c>
      <c r="J11296" s="1">
        <v>2023</v>
      </c>
      <c r="K11296" s="1">
        <v>246422</v>
      </c>
      <c r="L11296" s="1">
        <v>0</v>
      </c>
      <c r="M11296" s="1">
        <f t="array" ref="M11296">SUMPRODUCT(MAX(ISNUMBER(SEARCH('Class Rules'!$B$6:$B$85,$E11296))*ISNUMBER(SEARCH('Class Rules'!$C$6:$C$85,$F11296))*'Class Rules'!$A$6:$A$85))</f>
        <v>17</v>
      </c>
      <c r="N11296" s="1" t="str">
        <f t="array" ref="N11296">IF($M11296=0,'Class Rules'!$D$3,INDEX('Class Rules'!$D$6:$D$85,MATCH($M11296,'Class Rules'!$A$6:$A$85,0)))</f>
        <v>Freight LDV</v>
      </c>
      <c r="O11296" s="1" t="str">
        <f t="array" ref="O11296">IF(SUMPRODUCT(MAX(ISNUMBER(SEARCH(Fuel_Rules!$A$6:$A$30,$E11296))*ISNUMBER(SEARCH(Fuel_Rules!$B$6:$B$30,$F11296))*(Fuel_Rules!$A$6:$A$30&lt;&gt;"")))&gt;0,"Plug-in hybrid",IF($G11296="Diesel","Diesel","Gasoline"))</f>
        <v>Diesel</v>
      </c>
    </row>
    <row r="11297" spans="1:15" ht="15" customHeight="1" x14ac:dyDescent="0.25">
      <c r="A11297" s="1">
        <v>2022</v>
      </c>
      <c r="B11297" s="1" t="s">
        <v>13227</v>
      </c>
      <c r="C11297" s="1" t="s">
        <v>2263</v>
      </c>
      <c r="D11297" s="1" t="s">
        <v>13976</v>
      </c>
      <c r="E11297" s="1" t="s">
        <v>2222</v>
      </c>
      <c r="F11297" s="1" t="s">
        <v>2265</v>
      </c>
      <c r="G11297" s="1" t="s">
        <v>105</v>
      </c>
      <c r="H11297" s="1" t="s">
        <v>437</v>
      </c>
      <c r="I11297" s="1">
        <v>2.2999999999999998</v>
      </c>
      <c r="J11297" s="1">
        <v>2023</v>
      </c>
      <c r="K11297" s="1">
        <v>296597</v>
      </c>
      <c r="L11297" s="1">
        <v>0</v>
      </c>
      <c r="M11297" s="1">
        <f t="array" ref="M11297">SUMPRODUCT(MAX(ISNUMBER(SEARCH('Class Rules'!$B$6:$B$85,$E11297))*ISNUMBER(SEARCH('Class Rules'!$C$6:$C$85,$F11297))*'Class Rules'!$A$6:$A$85))</f>
        <v>17</v>
      </c>
      <c r="N11297" s="1" t="str">
        <f t="array" ref="N11297">IF($M11297=0,'Class Rules'!$D$3,INDEX('Class Rules'!$D$6:$D$85,MATCH($M11297,'Class Rules'!$A$6:$A$85,0)))</f>
        <v>Freight LDV</v>
      </c>
      <c r="O11297" s="1" t="str">
        <f t="array" ref="O11297">IF(SUMPRODUCT(MAX(ISNUMBER(SEARCH(Fuel_Rules!$A$6:$A$30,$E11297))*ISNUMBER(SEARCH(Fuel_Rules!$B$6:$B$30,$F11297))*(Fuel_Rules!$A$6:$A$30&lt;&gt;"")))&gt;0,"Plug-in hybrid",IF($G11297="Diesel","Diesel","Gasoline"))</f>
        <v>Diesel</v>
      </c>
    </row>
    <row r="11298" spans="1:15" ht="15" customHeight="1" x14ac:dyDescent="0.25">
      <c r="A11298" s="1">
        <v>2022</v>
      </c>
      <c r="B11298" s="1" t="s">
        <v>13227</v>
      </c>
      <c r="C11298" s="1" t="s">
        <v>2263</v>
      </c>
      <c r="D11298" s="1" t="s">
        <v>13977</v>
      </c>
      <c r="E11298" s="1" t="s">
        <v>2222</v>
      </c>
      <c r="F11298" s="1" t="s">
        <v>2265</v>
      </c>
      <c r="G11298" s="1" t="s">
        <v>105</v>
      </c>
      <c r="H11298" s="1" t="s">
        <v>437</v>
      </c>
      <c r="I11298" s="1">
        <v>2.2999999999999998</v>
      </c>
      <c r="J11298" s="1">
        <v>2023</v>
      </c>
      <c r="K11298" s="1">
        <v>258909</v>
      </c>
      <c r="L11298" s="1">
        <v>0</v>
      </c>
      <c r="M11298" s="1">
        <f t="array" ref="M11298">SUMPRODUCT(MAX(ISNUMBER(SEARCH('Class Rules'!$B$6:$B$85,$E11298))*ISNUMBER(SEARCH('Class Rules'!$C$6:$C$85,$F11298))*'Class Rules'!$A$6:$A$85))</f>
        <v>17</v>
      </c>
      <c r="N11298" s="1" t="str">
        <f t="array" ref="N11298">IF($M11298=0,'Class Rules'!$D$3,INDEX('Class Rules'!$D$6:$D$85,MATCH($M11298,'Class Rules'!$A$6:$A$85,0)))</f>
        <v>Freight LDV</v>
      </c>
      <c r="O11298" s="1" t="str">
        <f t="array" ref="O11298">IF(SUMPRODUCT(MAX(ISNUMBER(SEARCH(Fuel_Rules!$A$6:$A$30,$E11298))*ISNUMBER(SEARCH(Fuel_Rules!$B$6:$B$30,$F11298))*(Fuel_Rules!$A$6:$A$30&lt;&gt;"")))&gt;0,"Plug-in hybrid",IF($G11298="Diesel","Diesel","Gasoline"))</f>
        <v>Diesel</v>
      </c>
    </row>
    <row r="11299" spans="1:15" ht="15" customHeight="1" x14ac:dyDescent="0.25">
      <c r="A11299" s="1">
        <v>2022</v>
      </c>
      <c r="B11299" s="1" t="s">
        <v>13227</v>
      </c>
      <c r="C11299" s="1" t="s">
        <v>2266</v>
      </c>
      <c r="D11299" s="1" t="s">
        <v>13978</v>
      </c>
      <c r="E11299" s="1" t="s">
        <v>2222</v>
      </c>
      <c r="F11299" s="1" t="s">
        <v>2268</v>
      </c>
      <c r="G11299" s="1" t="s">
        <v>105</v>
      </c>
      <c r="H11299" s="1" t="s">
        <v>437</v>
      </c>
      <c r="I11299" s="1">
        <v>2.2999999999999998</v>
      </c>
      <c r="J11299" s="1">
        <v>2023</v>
      </c>
      <c r="K11299" s="1">
        <v>277010</v>
      </c>
      <c r="L11299" s="1">
        <v>0</v>
      </c>
      <c r="M11299" s="1">
        <f t="array" ref="M11299">SUMPRODUCT(MAX(ISNUMBER(SEARCH('Class Rules'!$B$6:$B$85,$E11299))*ISNUMBER(SEARCH('Class Rules'!$C$6:$C$85,$F11299))*'Class Rules'!$A$6:$A$85))</f>
        <v>17</v>
      </c>
      <c r="N11299" s="1" t="str">
        <f t="array" ref="N11299">IF($M11299=0,'Class Rules'!$D$3,INDEX('Class Rules'!$D$6:$D$85,MATCH($M11299,'Class Rules'!$A$6:$A$85,0)))</f>
        <v>Freight LDV</v>
      </c>
      <c r="O11299" s="1" t="str">
        <f t="array" ref="O11299">IF(SUMPRODUCT(MAX(ISNUMBER(SEARCH(Fuel_Rules!$A$6:$A$30,$E11299))*ISNUMBER(SEARCH(Fuel_Rules!$B$6:$B$30,$F11299))*(Fuel_Rules!$A$6:$A$30&lt;&gt;"")))&gt;0,"Plug-in hybrid",IF($G11299="Diesel","Diesel","Gasoline"))</f>
        <v>Diesel</v>
      </c>
    </row>
    <row r="11300" spans="1:15" ht="15" customHeight="1" x14ac:dyDescent="0.25">
      <c r="A11300" s="1">
        <v>2022</v>
      </c>
      <c r="B11300" s="1" t="s">
        <v>13227</v>
      </c>
      <c r="C11300" s="1" t="s">
        <v>2266</v>
      </c>
      <c r="D11300" s="1" t="s">
        <v>13979</v>
      </c>
      <c r="E11300" s="1" t="s">
        <v>2222</v>
      </c>
      <c r="F11300" s="1" t="s">
        <v>2268</v>
      </c>
      <c r="G11300" s="1" t="s">
        <v>105</v>
      </c>
      <c r="H11300" s="1" t="s">
        <v>437</v>
      </c>
      <c r="I11300" s="1">
        <v>2.2999999999999998</v>
      </c>
      <c r="J11300" s="1">
        <v>2023</v>
      </c>
      <c r="K11300" s="1">
        <v>251776</v>
      </c>
      <c r="L11300" s="1">
        <v>0</v>
      </c>
      <c r="M11300" s="1">
        <f t="array" ref="M11300">SUMPRODUCT(MAX(ISNUMBER(SEARCH('Class Rules'!$B$6:$B$85,$E11300))*ISNUMBER(SEARCH('Class Rules'!$C$6:$C$85,$F11300))*'Class Rules'!$A$6:$A$85))</f>
        <v>17</v>
      </c>
      <c r="N11300" s="1" t="str">
        <f t="array" ref="N11300">IF($M11300=0,'Class Rules'!$D$3,INDEX('Class Rules'!$D$6:$D$85,MATCH($M11300,'Class Rules'!$A$6:$A$85,0)))</f>
        <v>Freight LDV</v>
      </c>
      <c r="O11300" s="1" t="str">
        <f t="array" ref="O11300">IF(SUMPRODUCT(MAX(ISNUMBER(SEARCH(Fuel_Rules!$A$6:$A$30,$E11300))*ISNUMBER(SEARCH(Fuel_Rules!$B$6:$B$30,$F11300))*(Fuel_Rules!$A$6:$A$30&lt;&gt;"")))&gt;0,"Plug-in hybrid",IF($G11300="Diesel","Diesel","Gasoline"))</f>
        <v>Diesel</v>
      </c>
    </row>
    <row r="11301" spans="1:15" ht="15" customHeight="1" x14ac:dyDescent="0.25">
      <c r="A11301" s="1">
        <v>2022</v>
      </c>
      <c r="B11301" s="1" t="s">
        <v>13227</v>
      </c>
      <c r="C11301" s="1" t="s">
        <v>2269</v>
      </c>
      <c r="D11301" s="1" t="s">
        <v>13980</v>
      </c>
      <c r="E11301" s="1" t="s">
        <v>2222</v>
      </c>
      <c r="F11301" s="1" t="s">
        <v>2271</v>
      </c>
      <c r="G11301" s="1" t="s">
        <v>105</v>
      </c>
      <c r="H11301" s="1" t="s">
        <v>298</v>
      </c>
      <c r="I11301" s="1">
        <v>2.2999999999999998</v>
      </c>
      <c r="J11301" s="1">
        <v>2023</v>
      </c>
      <c r="K11301" s="1">
        <v>246340</v>
      </c>
      <c r="L11301" s="1">
        <v>0</v>
      </c>
      <c r="M11301" s="1">
        <f t="array" ref="M11301">SUMPRODUCT(MAX(ISNUMBER(SEARCH('Class Rules'!$B$6:$B$85,$E11301))*ISNUMBER(SEARCH('Class Rules'!$C$6:$C$85,$F11301))*'Class Rules'!$A$6:$A$85))</f>
        <v>17</v>
      </c>
      <c r="N11301" s="1" t="str">
        <f t="array" ref="N11301">IF($M11301=0,'Class Rules'!$D$3,INDEX('Class Rules'!$D$6:$D$85,MATCH($M11301,'Class Rules'!$A$6:$A$85,0)))</f>
        <v>Freight LDV</v>
      </c>
      <c r="O11301" s="1" t="str">
        <f t="array" ref="O11301">IF(SUMPRODUCT(MAX(ISNUMBER(SEARCH(Fuel_Rules!$A$6:$A$30,$E11301))*ISNUMBER(SEARCH(Fuel_Rules!$B$6:$B$30,$F11301))*(Fuel_Rules!$A$6:$A$30&lt;&gt;"")))&gt;0,"Plug-in hybrid",IF($G11301="Diesel","Diesel","Gasoline"))</f>
        <v>Diesel</v>
      </c>
    </row>
    <row r="11302" spans="1:15" ht="15" customHeight="1" x14ac:dyDescent="0.25">
      <c r="A11302" s="1">
        <v>2022</v>
      </c>
      <c r="B11302" s="1" t="s">
        <v>13227</v>
      </c>
      <c r="C11302" s="1" t="s">
        <v>2269</v>
      </c>
      <c r="D11302" s="1" t="s">
        <v>13981</v>
      </c>
      <c r="E11302" s="1" t="s">
        <v>2222</v>
      </c>
      <c r="F11302" s="1" t="s">
        <v>2271</v>
      </c>
      <c r="G11302" s="1" t="s">
        <v>105</v>
      </c>
      <c r="H11302" s="1" t="s">
        <v>298</v>
      </c>
      <c r="I11302" s="1">
        <v>2.2999999999999998</v>
      </c>
      <c r="J11302" s="1">
        <v>2023</v>
      </c>
      <c r="K11302" s="1">
        <v>216566</v>
      </c>
      <c r="L11302" s="1">
        <v>0</v>
      </c>
      <c r="M11302" s="1">
        <f t="array" ref="M11302">SUMPRODUCT(MAX(ISNUMBER(SEARCH('Class Rules'!$B$6:$B$85,$E11302))*ISNUMBER(SEARCH('Class Rules'!$C$6:$C$85,$F11302))*'Class Rules'!$A$6:$A$85))</f>
        <v>17</v>
      </c>
      <c r="N11302" s="1" t="str">
        <f t="array" ref="N11302">IF($M11302=0,'Class Rules'!$D$3,INDEX('Class Rules'!$D$6:$D$85,MATCH($M11302,'Class Rules'!$A$6:$A$85,0)))</f>
        <v>Freight LDV</v>
      </c>
      <c r="O11302" s="1" t="str">
        <f t="array" ref="O11302">IF(SUMPRODUCT(MAX(ISNUMBER(SEARCH(Fuel_Rules!$A$6:$A$30,$E11302))*ISNUMBER(SEARCH(Fuel_Rules!$B$6:$B$30,$F11302))*(Fuel_Rules!$A$6:$A$30&lt;&gt;"")))&gt;0,"Plug-in hybrid",IF($G11302="Diesel","Diesel","Gasoline"))</f>
        <v>Diesel</v>
      </c>
    </row>
    <row r="11303" spans="1:15" ht="15" customHeight="1" x14ac:dyDescent="0.25">
      <c r="A11303" s="1">
        <v>2022</v>
      </c>
      <c r="B11303" s="1" t="s">
        <v>13227</v>
      </c>
      <c r="C11303" s="1" t="s">
        <v>2293</v>
      </c>
      <c r="D11303" s="1" t="s">
        <v>13982</v>
      </c>
      <c r="E11303" s="1" t="s">
        <v>2222</v>
      </c>
      <c r="F11303" s="1" t="s">
        <v>2295</v>
      </c>
      <c r="G11303" s="1" t="s">
        <v>103</v>
      </c>
      <c r="H11303" s="1" t="s">
        <v>437</v>
      </c>
      <c r="I11303" s="1">
        <v>1.6</v>
      </c>
      <c r="J11303" s="1">
        <v>2023</v>
      </c>
      <c r="K11303" s="1">
        <v>124462</v>
      </c>
      <c r="L11303" s="1">
        <v>0</v>
      </c>
      <c r="M11303" s="1">
        <f t="array" ref="M11303">SUMPRODUCT(MAX(ISNUMBER(SEARCH('Class Rules'!$B$6:$B$85,$E11303))*ISNUMBER(SEARCH('Class Rules'!$C$6:$C$85,$F11303))*'Class Rules'!$A$6:$A$85))</f>
        <v>0</v>
      </c>
      <c r="N11303" s="1" t="str">
        <f t="array" ref="N11303">IF($M11303=0,'Class Rules'!$D$3,INDEX('Class Rules'!$D$6:$D$85,MATCH($M11303,'Class Rules'!$A$6:$A$85,0)))</f>
        <v>Passenger LDV</v>
      </c>
      <c r="O11303" s="1" t="str">
        <f t="array" ref="O11303">IF(SUMPRODUCT(MAX(ISNUMBER(SEARCH(Fuel_Rules!$A$6:$A$30,$E11303))*ISNUMBER(SEARCH(Fuel_Rules!$B$6:$B$30,$F11303))*(Fuel_Rules!$A$6:$A$30&lt;&gt;"")))&gt;0,"Plug-in hybrid",IF($G11303="Diesel","Diesel","Gasoline"))</f>
        <v>Gasoline</v>
      </c>
    </row>
    <row r="11304" spans="1:15" ht="15" customHeight="1" x14ac:dyDescent="0.25">
      <c r="A11304" s="1">
        <v>2022</v>
      </c>
      <c r="B11304" s="1" t="s">
        <v>13227</v>
      </c>
      <c r="C11304" s="1" t="s">
        <v>2296</v>
      </c>
      <c r="D11304" s="1" t="s">
        <v>13983</v>
      </c>
      <c r="E11304" s="1" t="s">
        <v>2222</v>
      </c>
      <c r="F11304" s="1" t="s">
        <v>2298</v>
      </c>
      <c r="G11304" s="1" t="s">
        <v>103</v>
      </c>
      <c r="H11304" s="1" t="s">
        <v>437</v>
      </c>
      <c r="I11304" s="1">
        <v>1.6</v>
      </c>
      <c r="J11304" s="1">
        <v>2023</v>
      </c>
      <c r="K11304" s="1">
        <v>112178</v>
      </c>
      <c r="L11304" s="1">
        <v>0</v>
      </c>
      <c r="M11304" s="1">
        <f t="array" ref="M11304">SUMPRODUCT(MAX(ISNUMBER(SEARCH('Class Rules'!$B$6:$B$85,$E11304))*ISNUMBER(SEARCH('Class Rules'!$C$6:$C$85,$F11304))*'Class Rules'!$A$6:$A$85))</f>
        <v>0</v>
      </c>
      <c r="N11304" s="1" t="str">
        <f t="array" ref="N11304">IF($M11304=0,'Class Rules'!$D$3,INDEX('Class Rules'!$D$6:$D$85,MATCH($M11304,'Class Rules'!$A$6:$A$85,0)))</f>
        <v>Passenger LDV</v>
      </c>
      <c r="O11304" s="1" t="str">
        <f t="array" ref="O11304">IF(SUMPRODUCT(MAX(ISNUMBER(SEARCH(Fuel_Rules!$A$6:$A$30,$E11304))*ISNUMBER(SEARCH(Fuel_Rules!$B$6:$B$30,$F11304))*(Fuel_Rules!$A$6:$A$30&lt;&gt;"")))&gt;0,"Plug-in hybrid",IF($G11304="Diesel","Diesel","Gasoline"))</f>
        <v>Gasoline</v>
      </c>
    </row>
    <row r="11305" spans="1:15" ht="15" customHeight="1" x14ac:dyDescent="0.25">
      <c r="A11305" s="1">
        <v>2022</v>
      </c>
      <c r="B11305" s="1" t="s">
        <v>13227</v>
      </c>
      <c r="C11305" s="1" t="s">
        <v>2299</v>
      </c>
      <c r="D11305" s="1" t="s">
        <v>13984</v>
      </c>
      <c r="E11305" s="1" t="s">
        <v>2222</v>
      </c>
      <c r="F11305" s="1" t="s">
        <v>2301</v>
      </c>
      <c r="G11305" s="1" t="s">
        <v>103</v>
      </c>
      <c r="H11305" s="1" t="s">
        <v>437</v>
      </c>
      <c r="I11305" s="1">
        <v>1.6</v>
      </c>
      <c r="J11305" s="1">
        <v>2023</v>
      </c>
      <c r="K11305" s="1">
        <v>104657</v>
      </c>
      <c r="L11305" s="1">
        <v>0</v>
      </c>
      <c r="M11305" s="1">
        <f t="array" ref="M11305">SUMPRODUCT(MAX(ISNUMBER(SEARCH('Class Rules'!$B$6:$B$85,$E11305))*ISNUMBER(SEARCH('Class Rules'!$C$6:$C$85,$F11305))*'Class Rules'!$A$6:$A$85))</f>
        <v>0</v>
      </c>
      <c r="N11305" s="1" t="str">
        <f t="array" ref="N11305">IF($M11305=0,'Class Rules'!$D$3,INDEX('Class Rules'!$D$6:$D$85,MATCH($M11305,'Class Rules'!$A$6:$A$85,0)))</f>
        <v>Passenger LDV</v>
      </c>
      <c r="O11305" s="1" t="str">
        <f t="array" ref="O11305">IF(SUMPRODUCT(MAX(ISNUMBER(SEARCH(Fuel_Rules!$A$6:$A$30,$E11305))*ISNUMBER(SEARCH(Fuel_Rules!$B$6:$B$30,$F11305))*(Fuel_Rules!$A$6:$A$30&lt;&gt;"")))&gt;0,"Plug-in hybrid",IF($G11305="Diesel","Diesel","Gasoline"))</f>
        <v>Gasoline</v>
      </c>
    </row>
    <row r="11306" spans="1:15" ht="15" customHeight="1" x14ac:dyDescent="0.25">
      <c r="A11306" s="1">
        <v>2022</v>
      </c>
      <c r="B11306" s="1" t="s">
        <v>13227</v>
      </c>
      <c r="C11306" s="1" t="s">
        <v>2302</v>
      </c>
      <c r="D11306" s="1" t="s">
        <v>13985</v>
      </c>
      <c r="E11306" s="1" t="s">
        <v>2222</v>
      </c>
      <c r="F11306" s="1" t="s">
        <v>2304</v>
      </c>
      <c r="G11306" s="1" t="s">
        <v>103</v>
      </c>
      <c r="H11306" s="1" t="s">
        <v>298</v>
      </c>
      <c r="I11306" s="1">
        <v>1.6</v>
      </c>
      <c r="J11306" s="1">
        <v>2023</v>
      </c>
      <c r="K11306" s="1">
        <v>95301</v>
      </c>
      <c r="L11306" s="1">
        <v>0</v>
      </c>
      <c r="M11306" s="1">
        <f t="array" ref="M11306">SUMPRODUCT(MAX(ISNUMBER(SEARCH('Class Rules'!$B$6:$B$85,$E11306))*ISNUMBER(SEARCH('Class Rules'!$C$6:$C$85,$F11306))*'Class Rules'!$A$6:$A$85))</f>
        <v>0</v>
      </c>
      <c r="N11306" s="1" t="str">
        <f t="array" ref="N11306">IF($M11306=0,'Class Rules'!$D$3,INDEX('Class Rules'!$D$6:$D$85,MATCH($M11306,'Class Rules'!$A$6:$A$85,0)))</f>
        <v>Passenger LDV</v>
      </c>
      <c r="O11306" s="1" t="str">
        <f t="array" ref="O11306">IF(SUMPRODUCT(MAX(ISNUMBER(SEARCH(Fuel_Rules!$A$6:$A$30,$E11306))*ISNUMBER(SEARCH(Fuel_Rules!$B$6:$B$30,$F11306))*(Fuel_Rules!$A$6:$A$30&lt;&gt;"")))&gt;0,"Plug-in hybrid",IF($G11306="Diesel","Diesel","Gasoline"))</f>
        <v>Gasoline</v>
      </c>
    </row>
    <row r="11307" spans="1:15" ht="15" customHeight="1" x14ac:dyDescent="0.25">
      <c r="A11307" s="1">
        <v>2022</v>
      </c>
      <c r="B11307" s="1" t="s">
        <v>13227</v>
      </c>
      <c r="C11307" s="1" t="s">
        <v>2305</v>
      </c>
      <c r="D11307" s="1" t="s">
        <v>13986</v>
      </c>
      <c r="E11307" s="1" t="s">
        <v>2222</v>
      </c>
      <c r="F11307" s="1" t="s">
        <v>2307</v>
      </c>
      <c r="G11307" s="1" t="s">
        <v>103</v>
      </c>
      <c r="H11307" s="1" t="s">
        <v>437</v>
      </c>
      <c r="I11307" s="1">
        <v>1.6</v>
      </c>
      <c r="J11307" s="1">
        <v>2023</v>
      </c>
      <c r="K11307" s="1">
        <v>122045</v>
      </c>
      <c r="L11307" s="1">
        <v>0</v>
      </c>
      <c r="M11307" s="1">
        <f t="array" ref="M11307">SUMPRODUCT(MAX(ISNUMBER(SEARCH('Class Rules'!$B$6:$B$85,$E11307))*ISNUMBER(SEARCH('Class Rules'!$C$6:$C$85,$F11307))*'Class Rules'!$A$6:$A$85))</f>
        <v>0</v>
      </c>
      <c r="N11307" s="1" t="str">
        <f t="array" ref="N11307">IF($M11307=0,'Class Rules'!$D$3,INDEX('Class Rules'!$D$6:$D$85,MATCH($M11307,'Class Rules'!$A$6:$A$85,0)))</f>
        <v>Passenger LDV</v>
      </c>
      <c r="O11307" s="1" t="str">
        <f t="array" ref="O11307">IF(SUMPRODUCT(MAX(ISNUMBER(SEARCH(Fuel_Rules!$A$6:$A$30,$E11307))*ISNUMBER(SEARCH(Fuel_Rules!$B$6:$B$30,$F11307))*(Fuel_Rules!$A$6:$A$30&lt;&gt;"")))&gt;0,"Plug-in hybrid",IF($G11307="Diesel","Diesel","Gasoline"))</f>
        <v>Gasoline</v>
      </c>
    </row>
    <row r="11308" spans="1:15" ht="15" customHeight="1" x14ac:dyDescent="0.25">
      <c r="A11308" s="1">
        <v>2022</v>
      </c>
      <c r="B11308" s="1" t="s">
        <v>13227</v>
      </c>
      <c r="C11308" s="1" t="s">
        <v>2305</v>
      </c>
      <c r="D11308" s="1" t="s">
        <v>13987</v>
      </c>
      <c r="E11308" s="1" t="s">
        <v>2222</v>
      </c>
      <c r="F11308" s="1" t="s">
        <v>2307</v>
      </c>
      <c r="G11308" s="1" t="s">
        <v>103</v>
      </c>
      <c r="H11308" s="1" t="s">
        <v>437</v>
      </c>
      <c r="I11308" s="1">
        <v>1.6</v>
      </c>
      <c r="J11308" s="1">
        <v>2023</v>
      </c>
      <c r="K11308" s="1">
        <v>115539</v>
      </c>
      <c r="L11308" s="1">
        <v>0</v>
      </c>
      <c r="M11308" s="1">
        <f t="array" ref="M11308">SUMPRODUCT(MAX(ISNUMBER(SEARCH('Class Rules'!$B$6:$B$85,$E11308))*ISNUMBER(SEARCH('Class Rules'!$C$6:$C$85,$F11308))*'Class Rules'!$A$6:$A$85))</f>
        <v>0</v>
      </c>
      <c r="N11308" s="1" t="str">
        <f t="array" ref="N11308">IF($M11308=0,'Class Rules'!$D$3,INDEX('Class Rules'!$D$6:$D$85,MATCH($M11308,'Class Rules'!$A$6:$A$85,0)))</f>
        <v>Passenger LDV</v>
      </c>
      <c r="O11308" s="1" t="str">
        <f t="array" ref="O11308">IF(SUMPRODUCT(MAX(ISNUMBER(SEARCH(Fuel_Rules!$A$6:$A$30,$E11308))*ISNUMBER(SEARCH(Fuel_Rules!$B$6:$B$30,$F11308))*(Fuel_Rules!$A$6:$A$30&lt;&gt;"")))&gt;0,"Plug-in hybrid",IF($G11308="Diesel","Diesel","Gasoline"))</f>
        <v>Gasoline</v>
      </c>
    </row>
    <row r="11309" spans="1:15" ht="15" customHeight="1" x14ac:dyDescent="0.25">
      <c r="A11309" s="1">
        <v>2022</v>
      </c>
      <c r="B11309" s="1" t="s">
        <v>13227</v>
      </c>
      <c r="C11309" s="1" t="s">
        <v>2308</v>
      </c>
      <c r="D11309" s="1" t="s">
        <v>13988</v>
      </c>
      <c r="E11309" s="1" t="s">
        <v>2222</v>
      </c>
      <c r="F11309" s="1" t="s">
        <v>2310</v>
      </c>
      <c r="G11309" s="1" t="s">
        <v>103</v>
      </c>
      <c r="H11309" s="1" t="s">
        <v>298</v>
      </c>
      <c r="I11309" s="1">
        <v>1.6</v>
      </c>
      <c r="J11309" s="1">
        <v>2023</v>
      </c>
      <c r="K11309" s="1">
        <v>108553</v>
      </c>
      <c r="L11309" s="1">
        <v>0</v>
      </c>
      <c r="M11309" s="1">
        <f t="array" ref="M11309">SUMPRODUCT(MAX(ISNUMBER(SEARCH('Class Rules'!$B$6:$B$85,$E11309))*ISNUMBER(SEARCH('Class Rules'!$C$6:$C$85,$F11309))*'Class Rules'!$A$6:$A$85))</f>
        <v>0</v>
      </c>
      <c r="N11309" s="1" t="str">
        <f t="array" ref="N11309">IF($M11309=0,'Class Rules'!$D$3,INDEX('Class Rules'!$D$6:$D$85,MATCH($M11309,'Class Rules'!$A$6:$A$85,0)))</f>
        <v>Passenger LDV</v>
      </c>
      <c r="O11309" s="1" t="str">
        <f t="array" ref="O11309">IF(SUMPRODUCT(MAX(ISNUMBER(SEARCH(Fuel_Rules!$A$6:$A$30,$E11309))*ISNUMBER(SEARCH(Fuel_Rules!$B$6:$B$30,$F11309))*(Fuel_Rules!$A$6:$A$30&lt;&gt;"")))&gt;0,"Plug-in hybrid",IF($G11309="Diesel","Diesel","Gasoline"))</f>
        <v>Gasoline</v>
      </c>
    </row>
    <row r="11310" spans="1:15" ht="15" customHeight="1" x14ac:dyDescent="0.25">
      <c r="A11310" s="1">
        <v>2022</v>
      </c>
      <c r="B11310" s="1" t="s">
        <v>13227</v>
      </c>
      <c r="C11310" s="1" t="s">
        <v>2311</v>
      </c>
      <c r="D11310" s="1" t="s">
        <v>13989</v>
      </c>
      <c r="E11310" s="1" t="s">
        <v>2222</v>
      </c>
      <c r="F11310" s="1" t="s">
        <v>2313</v>
      </c>
      <c r="G11310" s="1" t="s">
        <v>103</v>
      </c>
      <c r="H11310" s="1" t="s">
        <v>437</v>
      </c>
      <c r="I11310" s="1">
        <v>1.6</v>
      </c>
      <c r="J11310" s="1">
        <v>2023</v>
      </c>
      <c r="K11310" s="1">
        <v>131837</v>
      </c>
      <c r="L11310" s="1">
        <v>0</v>
      </c>
      <c r="M11310" s="1">
        <f t="array" ref="M11310">SUMPRODUCT(MAX(ISNUMBER(SEARCH('Class Rules'!$B$6:$B$85,$E11310))*ISNUMBER(SEARCH('Class Rules'!$C$6:$C$85,$F11310))*'Class Rules'!$A$6:$A$85))</f>
        <v>0</v>
      </c>
      <c r="N11310" s="1" t="str">
        <f t="array" ref="N11310">IF($M11310=0,'Class Rules'!$D$3,INDEX('Class Rules'!$D$6:$D$85,MATCH($M11310,'Class Rules'!$A$6:$A$85,0)))</f>
        <v>Passenger LDV</v>
      </c>
      <c r="O11310" s="1" t="str">
        <f t="array" ref="O11310">IF(SUMPRODUCT(MAX(ISNUMBER(SEARCH(Fuel_Rules!$A$6:$A$30,$E11310))*ISNUMBER(SEARCH(Fuel_Rules!$B$6:$B$30,$F11310))*(Fuel_Rules!$A$6:$A$30&lt;&gt;"")))&gt;0,"Plug-in hybrid",IF($G11310="Diesel","Diesel","Gasoline"))</f>
        <v>Gasoline</v>
      </c>
    </row>
    <row r="11311" spans="1:15" ht="15" customHeight="1" x14ac:dyDescent="0.25">
      <c r="A11311" s="1">
        <v>2022</v>
      </c>
      <c r="B11311" s="1" t="s">
        <v>13227</v>
      </c>
      <c r="C11311" s="1" t="s">
        <v>2311</v>
      </c>
      <c r="D11311" s="1" t="s">
        <v>13990</v>
      </c>
      <c r="E11311" s="1" t="s">
        <v>2222</v>
      </c>
      <c r="F11311" s="1" t="s">
        <v>2313</v>
      </c>
      <c r="G11311" s="1" t="s">
        <v>103</v>
      </c>
      <c r="H11311" s="1" t="s">
        <v>437</v>
      </c>
      <c r="I11311" s="1">
        <v>1.6</v>
      </c>
      <c r="J11311" s="1">
        <v>2023</v>
      </c>
      <c r="K11311" s="1">
        <v>124961</v>
      </c>
      <c r="L11311" s="1">
        <v>0</v>
      </c>
      <c r="M11311" s="1">
        <f t="array" ref="M11311">SUMPRODUCT(MAX(ISNUMBER(SEARCH('Class Rules'!$B$6:$B$85,$E11311))*ISNUMBER(SEARCH('Class Rules'!$C$6:$C$85,$F11311))*'Class Rules'!$A$6:$A$85))</f>
        <v>0</v>
      </c>
      <c r="N11311" s="1" t="str">
        <f t="array" ref="N11311">IF($M11311=0,'Class Rules'!$D$3,INDEX('Class Rules'!$D$6:$D$85,MATCH($M11311,'Class Rules'!$A$6:$A$85,0)))</f>
        <v>Passenger LDV</v>
      </c>
      <c r="O11311" s="1" t="str">
        <f t="array" ref="O11311">IF(SUMPRODUCT(MAX(ISNUMBER(SEARCH(Fuel_Rules!$A$6:$A$30,$E11311))*ISNUMBER(SEARCH(Fuel_Rules!$B$6:$B$30,$F11311))*(Fuel_Rules!$A$6:$A$30&lt;&gt;"")))&gt;0,"Plug-in hybrid",IF($G11311="Diesel","Diesel","Gasoline"))</f>
        <v>Gasoline</v>
      </c>
    </row>
    <row r="11312" spans="1:15" ht="15" customHeight="1" x14ac:dyDescent="0.25">
      <c r="A11312" s="1">
        <v>2022</v>
      </c>
      <c r="B11312" s="1" t="s">
        <v>13227</v>
      </c>
      <c r="C11312" s="1" t="s">
        <v>2314</v>
      </c>
      <c r="D11312" s="1" t="s">
        <v>13991</v>
      </c>
      <c r="E11312" s="1" t="s">
        <v>2222</v>
      </c>
      <c r="F11312" s="1" t="s">
        <v>2316</v>
      </c>
      <c r="G11312" s="1" t="s">
        <v>103</v>
      </c>
      <c r="H11312" s="1" t="s">
        <v>437</v>
      </c>
      <c r="I11312" s="1">
        <v>1.6</v>
      </c>
      <c r="J11312" s="1">
        <v>2023</v>
      </c>
      <c r="K11312" s="1">
        <v>146506</v>
      </c>
      <c r="L11312" s="1">
        <v>0</v>
      </c>
      <c r="M11312" s="1">
        <f t="array" ref="M11312">SUMPRODUCT(MAX(ISNUMBER(SEARCH('Class Rules'!$B$6:$B$85,$E11312))*ISNUMBER(SEARCH('Class Rules'!$C$6:$C$85,$F11312))*'Class Rules'!$A$6:$A$85))</f>
        <v>0</v>
      </c>
      <c r="N11312" s="1" t="str">
        <f t="array" ref="N11312">IF($M11312=0,'Class Rules'!$D$3,INDEX('Class Rules'!$D$6:$D$85,MATCH($M11312,'Class Rules'!$A$6:$A$85,0)))</f>
        <v>Passenger LDV</v>
      </c>
      <c r="O11312" s="1" t="str">
        <f t="array" ref="O11312">IF(SUMPRODUCT(MAX(ISNUMBER(SEARCH(Fuel_Rules!$A$6:$A$30,$E11312))*ISNUMBER(SEARCH(Fuel_Rules!$B$6:$B$30,$F11312))*(Fuel_Rules!$A$6:$A$30&lt;&gt;"")))&gt;0,"Plug-in hybrid",IF($G11312="Diesel","Diesel","Gasoline"))</f>
        <v>Gasoline</v>
      </c>
    </row>
    <row r="11313" spans="1:15" ht="15" customHeight="1" x14ac:dyDescent="0.25">
      <c r="A11313" s="1">
        <v>2022</v>
      </c>
      <c r="B11313" s="1" t="s">
        <v>13227</v>
      </c>
      <c r="C11313" s="1" t="s">
        <v>2314</v>
      </c>
      <c r="D11313" s="1" t="s">
        <v>13992</v>
      </c>
      <c r="E11313" s="1" t="s">
        <v>2222</v>
      </c>
      <c r="F11313" s="1" t="s">
        <v>2316</v>
      </c>
      <c r="G11313" s="1" t="s">
        <v>103</v>
      </c>
      <c r="H11313" s="1" t="s">
        <v>437</v>
      </c>
      <c r="I11313" s="1">
        <v>1.6</v>
      </c>
      <c r="J11313" s="1">
        <v>2023</v>
      </c>
      <c r="K11313" s="1">
        <v>136779</v>
      </c>
      <c r="L11313" s="1">
        <v>0</v>
      </c>
      <c r="M11313" s="1">
        <f t="array" ref="M11313">SUMPRODUCT(MAX(ISNUMBER(SEARCH('Class Rules'!$B$6:$B$85,$E11313))*ISNUMBER(SEARCH('Class Rules'!$C$6:$C$85,$F11313))*'Class Rules'!$A$6:$A$85))</f>
        <v>0</v>
      </c>
      <c r="N11313" s="1" t="str">
        <f t="array" ref="N11313">IF($M11313=0,'Class Rules'!$D$3,INDEX('Class Rules'!$D$6:$D$85,MATCH($M11313,'Class Rules'!$A$6:$A$85,0)))</f>
        <v>Passenger LDV</v>
      </c>
      <c r="O11313" s="1" t="str">
        <f t="array" ref="O11313">IF(SUMPRODUCT(MAX(ISNUMBER(SEARCH(Fuel_Rules!$A$6:$A$30,$E11313))*ISNUMBER(SEARCH(Fuel_Rules!$B$6:$B$30,$F11313))*(Fuel_Rules!$A$6:$A$30&lt;&gt;"")))&gt;0,"Plug-in hybrid",IF($G11313="Diesel","Diesel","Gasoline"))</f>
        <v>Gasoline</v>
      </c>
    </row>
    <row r="11314" spans="1:15" ht="15" customHeight="1" x14ac:dyDescent="0.25">
      <c r="A11314" s="1">
        <v>2022</v>
      </c>
      <c r="B11314" s="1" t="s">
        <v>13227</v>
      </c>
      <c r="C11314" s="1" t="s">
        <v>6626</v>
      </c>
      <c r="D11314" s="1" t="s">
        <v>13993</v>
      </c>
      <c r="E11314" s="1" t="s">
        <v>2222</v>
      </c>
      <c r="F11314" s="1" t="s">
        <v>6628</v>
      </c>
      <c r="G11314" s="1" t="s">
        <v>105</v>
      </c>
      <c r="H11314" s="1" t="s">
        <v>437</v>
      </c>
      <c r="I11314" s="1">
        <v>2.2999999999999998</v>
      </c>
      <c r="J11314" s="1">
        <v>2023</v>
      </c>
      <c r="K11314" s="1">
        <v>327574</v>
      </c>
      <c r="L11314" s="1">
        <v>0</v>
      </c>
      <c r="M11314" s="1">
        <f t="array" ref="M11314">SUMPRODUCT(MAX(ISNUMBER(SEARCH('Class Rules'!$B$6:$B$85,$E11314))*ISNUMBER(SEARCH('Class Rules'!$C$6:$C$85,$F11314))*'Class Rules'!$A$6:$A$85))</f>
        <v>17</v>
      </c>
      <c r="N11314" s="1" t="str">
        <f t="array" ref="N11314">IF($M11314=0,'Class Rules'!$D$3,INDEX('Class Rules'!$D$6:$D$85,MATCH($M11314,'Class Rules'!$A$6:$A$85,0)))</f>
        <v>Freight LDV</v>
      </c>
      <c r="O11314" s="1" t="str">
        <f t="array" ref="O11314">IF(SUMPRODUCT(MAX(ISNUMBER(SEARCH(Fuel_Rules!$A$6:$A$30,$E11314))*ISNUMBER(SEARCH(Fuel_Rules!$B$6:$B$30,$F11314))*(Fuel_Rules!$A$6:$A$30&lt;&gt;"")))&gt;0,"Plug-in hybrid",IF($G11314="Diesel","Diesel","Gasoline"))</f>
        <v>Diesel</v>
      </c>
    </row>
    <row r="11315" spans="1:15" ht="15" customHeight="1" x14ac:dyDescent="0.25">
      <c r="A11315" s="1">
        <v>2022</v>
      </c>
      <c r="B11315" s="1" t="s">
        <v>13227</v>
      </c>
      <c r="C11315" s="1" t="s">
        <v>6626</v>
      </c>
      <c r="D11315" s="1" t="s">
        <v>13994</v>
      </c>
      <c r="E11315" s="1" t="s">
        <v>2222</v>
      </c>
      <c r="F11315" s="1" t="s">
        <v>6628</v>
      </c>
      <c r="G11315" s="1" t="s">
        <v>105</v>
      </c>
      <c r="H11315" s="1" t="s">
        <v>437</v>
      </c>
      <c r="I11315" s="1">
        <v>2.2999999999999998</v>
      </c>
      <c r="J11315" s="1">
        <v>2023</v>
      </c>
      <c r="K11315" s="1">
        <v>310926</v>
      </c>
      <c r="L11315" s="1">
        <v>0</v>
      </c>
      <c r="M11315" s="1">
        <f t="array" ref="M11315">SUMPRODUCT(MAX(ISNUMBER(SEARCH('Class Rules'!$B$6:$B$85,$E11315))*ISNUMBER(SEARCH('Class Rules'!$C$6:$C$85,$F11315))*'Class Rules'!$A$6:$A$85))</f>
        <v>17</v>
      </c>
      <c r="N11315" s="1" t="str">
        <f t="array" ref="N11315">IF($M11315=0,'Class Rules'!$D$3,INDEX('Class Rules'!$D$6:$D$85,MATCH($M11315,'Class Rules'!$A$6:$A$85,0)))</f>
        <v>Freight LDV</v>
      </c>
      <c r="O11315" s="1" t="str">
        <f t="array" ref="O11315">IF(SUMPRODUCT(MAX(ISNUMBER(SEARCH(Fuel_Rules!$A$6:$A$30,$E11315))*ISNUMBER(SEARCH(Fuel_Rules!$B$6:$B$30,$F11315))*(Fuel_Rules!$A$6:$A$30&lt;&gt;"")))&gt;0,"Plug-in hybrid",IF($G11315="Diesel","Diesel","Gasoline"))</f>
        <v>Diesel</v>
      </c>
    </row>
    <row r="11316" spans="1:15" ht="15" customHeight="1" x14ac:dyDescent="0.25">
      <c r="A11316" s="1">
        <v>2022</v>
      </c>
      <c r="B11316" s="1" t="s">
        <v>13227</v>
      </c>
      <c r="C11316" s="1" t="s">
        <v>7553</v>
      </c>
      <c r="D11316" s="1" t="s">
        <v>13995</v>
      </c>
      <c r="E11316" s="1" t="s">
        <v>2222</v>
      </c>
      <c r="F11316" s="1" t="s">
        <v>7555</v>
      </c>
      <c r="G11316" s="1" t="s">
        <v>105</v>
      </c>
      <c r="H11316" s="1" t="s">
        <v>437</v>
      </c>
      <c r="I11316" s="1">
        <v>2.2999999999999998</v>
      </c>
      <c r="J11316" s="1">
        <v>2023</v>
      </c>
      <c r="K11316" s="1">
        <v>326702</v>
      </c>
      <c r="L11316" s="1">
        <v>0</v>
      </c>
      <c r="M11316" s="1">
        <f t="array" ref="M11316">SUMPRODUCT(MAX(ISNUMBER(SEARCH('Class Rules'!$B$6:$B$85,$E11316))*ISNUMBER(SEARCH('Class Rules'!$C$6:$C$85,$F11316))*'Class Rules'!$A$6:$A$85))</f>
        <v>17</v>
      </c>
      <c r="N11316" s="1" t="str">
        <f t="array" ref="N11316">IF($M11316=0,'Class Rules'!$D$3,INDEX('Class Rules'!$D$6:$D$85,MATCH($M11316,'Class Rules'!$A$6:$A$85,0)))</f>
        <v>Freight LDV</v>
      </c>
      <c r="O11316" s="1" t="str">
        <f t="array" ref="O11316">IF(SUMPRODUCT(MAX(ISNUMBER(SEARCH(Fuel_Rules!$A$6:$A$30,$E11316))*ISNUMBER(SEARCH(Fuel_Rules!$B$6:$B$30,$F11316))*(Fuel_Rules!$A$6:$A$30&lt;&gt;"")))&gt;0,"Plug-in hybrid",IF($G11316="Diesel","Diesel","Gasoline"))</f>
        <v>Diesel</v>
      </c>
    </row>
    <row r="11317" spans="1:15" ht="15" customHeight="1" x14ac:dyDescent="0.25">
      <c r="A11317" s="1">
        <v>2022</v>
      </c>
      <c r="B11317" s="1" t="s">
        <v>13227</v>
      </c>
      <c r="C11317" s="1" t="s">
        <v>7553</v>
      </c>
      <c r="D11317" s="1" t="s">
        <v>13996</v>
      </c>
      <c r="E11317" s="1" t="s">
        <v>2222</v>
      </c>
      <c r="F11317" s="1" t="s">
        <v>7555</v>
      </c>
      <c r="G11317" s="1" t="s">
        <v>105</v>
      </c>
      <c r="H11317" s="1" t="s">
        <v>437</v>
      </c>
      <c r="I11317" s="1">
        <v>2.2999999999999998</v>
      </c>
      <c r="J11317" s="1">
        <v>2023</v>
      </c>
      <c r="K11317" s="1">
        <v>305736</v>
      </c>
      <c r="L11317" s="1">
        <v>0</v>
      </c>
      <c r="M11317" s="1">
        <f t="array" ref="M11317">SUMPRODUCT(MAX(ISNUMBER(SEARCH('Class Rules'!$B$6:$B$85,$E11317))*ISNUMBER(SEARCH('Class Rules'!$C$6:$C$85,$F11317))*'Class Rules'!$A$6:$A$85))</f>
        <v>17</v>
      </c>
      <c r="N11317" s="1" t="str">
        <f t="array" ref="N11317">IF($M11317=0,'Class Rules'!$D$3,INDEX('Class Rules'!$D$6:$D$85,MATCH($M11317,'Class Rules'!$A$6:$A$85,0)))</f>
        <v>Freight LDV</v>
      </c>
      <c r="O11317" s="1" t="str">
        <f t="array" ref="O11317">IF(SUMPRODUCT(MAX(ISNUMBER(SEARCH(Fuel_Rules!$A$6:$A$30,$E11317))*ISNUMBER(SEARCH(Fuel_Rules!$B$6:$B$30,$F11317))*(Fuel_Rules!$A$6:$A$30&lt;&gt;"")))&gt;0,"Plug-in hybrid",IF($G11317="Diesel","Diesel","Gasoline"))</f>
        <v>Diesel</v>
      </c>
    </row>
    <row r="11318" spans="1:15" ht="15" customHeight="1" x14ac:dyDescent="0.25">
      <c r="A11318" s="1">
        <v>2022</v>
      </c>
      <c r="B11318" s="1" t="s">
        <v>13227</v>
      </c>
      <c r="C11318" s="1" t="s">
        <v>2330</v>
      </c>
      <c r="D11318" s="1" t="s">
        <v>13997</v>
      </c>
      <c r="E11318" s="1" t="s">
        <v>2325</v>
      </c>
      <c r="F11318" s="1" t="s">
        <v>2332</v>
      </c>
      <c r="G11318" s="1" t="s">
        <v>103</v>
      </c>
      <c r="H11318" s="1" t="s">
        <v>437</v>
      </c>
      <c r="I11318" s="1">
        <v>1.6</v>
      </c>
      <c r="J11318" s="1">
        <v>2023</v>
      </c>
      <c r="K11318" s="1">
        <v>249341</v>
      </c>
      <c r="L11318" s="1">
        <v>0</v>
      </c>
      <c r="M11318" s="1">
        <f t="array" ref="M11318">SUMPRODUCT(MAX(ISNUMBER(SEARCH('Class Rules'!$B$6:$B$85,$E11318))*ISNUMBER(SEARCH('Class Rules'!$C$6:$C$85,$F11318))*'Class Rules'!$A$6:$A$85))</f>
        <v>0</v>
      </c>
      <c r="N11318" s="1" t="str">
        <f t="array" ref="N11318">IF($M11318=0,'Class Rules'!$D$3,INDEX('Class Rules'!$D$6:$D$85,MATCH($M11318,'Class Rules'!$A$6:$A$85,0)))</f>
        <v>Passenger LDV</v>
      </c>
      <c r="O11318" s="1" t="str">
        <f t="array" ref="O11318">IF(SUMPRODUCT(MAX(ISNUMBER(SEARCH(Fuel_Rules!$A$6:$A$30,$E11318))*ISNUMBER(SEARCH(Fuel_Rules!$B$6:$B$30,$F11318))*(Fuel_Rules!$A$6:$A$30&lt;&gt;"")))&gt;0,"Plug-in hybrid",IF($G11318="Diesel","Diesel","Gasoline"))</f>
        <v>Gasoline</v>
      </c>
    </row>
    <row r="11319" spans="1:15" ht="15" customHeight="1" x14ac:dyDescent="0.25">
      <c r="A11319" s="1">
        <v>2022</v>
      </c>
      <c r="B11319" s="1" t="s">
        <v>13227</v>
      </c>
      <c r="C11319" s="1" t="s">
        <v>2330</v>
      </c>
      <c r="D11319" s="1" t="s">
        <v>13998</v>
      </c>
      <c r="E11319" s="1" t="s">
        <v>2325</v>
      </c>
      <c r="F11319" s="1" t="s">
        <v>2332</v>
      </c>
      <c r="G11319" s="1" t="s">
        <v>103</v>
      </c>
      <c r="H11319" s="1" t="s">
        <v>437</v>
      </c>
      <c r="I11319" s="1">
        <v>1.6</v>
      </c>
      <c r="J11319" s="1">
        <v>2023</v>
      </c>
      <c r="K11319" s="1">
        <v>230281</v>
      </c>
      <c r="L11319" s="1">
        <v>0</v>
      </c>
      <c r="M11319" s="1">
        <f t="array" ref="M11319">SUMPRODUCT(MAX(ISNUMBER(SEARCH('Class Rules'!$B$6:$B$85,$E11319))*ISNUMBER(SEARCH('Class Rules'!$C$6:$C$85,$F11319))*'Class Rules'!$A$6:$A$85))</f>
        <v>0</v>
      </c>
      <c r="N11319" s="1" t="str">
        <f t="array" ref="N11319">IF($M11319=0,'Class Rules'!$D$3,INDEX('Class Rules'!$D$6:$D$85,MATCH($M11319,'Class Rules'!$A$6:$A$85,0)))</f>
        <v>Passenger LDV</v>
      </c>
      <c r="O11319" s="1" t="str">
        <f t="array" ref="O11319">IF(SUMPRODUCT(MAX(ISNUMBER(SEARCH(Fuel_Rules!$A$6:$A$30,$E11319))*ISNUMBER(SEARCH(Fuel_Rules!$B$6:$B$30,$F11319))*(Fuel_Rules!$A$6:$A$30&lt;&gt;"")))&gt;0,"Plug-in hybrid",IF($G11319="Diesel","Diesel","Gasoline"))</f>
        <v>Gasoline</v>
      </c>
    </row>
    <row r="11320" spans="1:15" ht="15" customHeight="1" x14ac:dyDescent="0.25">
      <c r="A11320" s="1">
        <v>2022</v>
      </c>
      <c r="B11320" s="1" t="s">
        <v>13227</v>
      </c>
      <c r="C11320" s="1" t="s">
        <v>2333</v>
      </c>
      <c r="D11320" s="1" t="s">
        <v>13999</v>
      </c>
      <c r="E11320" s="1" t="s">
        <v>2325</v>
      </c>
      <c r="F11320" s="1" t="s">
        <v>2335</v>
      </c>
      <c r="G11320" s="1" t="s">
        <v>103</v>
      </c>
      <c r="H11320" s="1" t="s">
        <v>437</v>
      </c>
      <c r="I11320" s="1">
        <v>1.6</v>
      </c>
      <c r="J11320" s="1">
        <v>2023</v>
      </c>
      <c r="K11320" s="1">
        <v>113155</v>
      </c>
      <c r="L11320" s="1">
        <v>0</v>
      </c>
      <c r="M11320" s="1">
        <f t="array" ref="M11320">SUMPRODUCT(MAX(ISNUMBER(SEARCH('Class Rules'!$B$6:$B$85,$E11320))*ISNUMBER(SEARCH('Class Rules'!$C$6:$C$85,$F11320))*'Class Rules'!$A$6:$A$85))</f>
        <v>0</v>
      </c>
      <c r="N11320" s="1" t="str">
        <f t="array" ref="N11320">IF($M11320=0,'Class Rules'!$D$3,INDEX('Class Rules'!$D$6:$D$85,MATCH($M11320,'Class Rules'!$A$6:$A$85,0)))</f>
        <v>Passenger LDV</v>
      </c>
      <c r="O11320" s="1" t="str">
        <f t="array" ref="O11320">IF(SUMPRODUCT(MAX(ISNUMBER(SEARCH(Fuel_Rules!$A$6:$A$30,$E11320))*ISNUMBER(SEARCH(Fuel_Rules!$B$6:$B$30,$F11320))*(Fuel_Rules!$A$6:$A$30&lt;&gt;"")))&gt;0,"Plug-in hybrid",IF($G11320="Diesel","Diesel","Gasoline"))</f>
        <v>Gasoline</v>
      </c>
    </row>
    <row r="11321" spans="1:15" ht="15" customHeight="1" x14ac:dyDescent="0.25">
      <c r="A11321" s="1">
        <v>2022</v>
      </c>
      <c r="B11321" s="1" t="s">
        <v>13227</v>
      </c>
      <c r="C11321" s="1" t="s">
        <v>2333</v>
      </c>
      <c r="D11321" s="1" t="s">
        <v>14000</v>
      </c>
      <c r="E11321" s="1" t="s">
        <v>2325</v>
      </c>
      <c r="F11321" s="1" t="s">
        <v>2335</v>
      </c>
      <c r="G11321" s="1" t="s">
        <v>103</v>
      </c>
      <c r="H11321" s="1" t="s">
        <v>437</v>
      </c>
      <c r="I11321" s="1">
        <v>1.6</v>
      </c>
      <c r="J11321" s="1">
        <v>2023</v>
      </c>
      <c r="K11321" s="1">
        <v>106681</v>
      </c>
      <c r="L11321" s="1">
        <v>0</v>
      </c>
      <c r="M11321" s="1">
        <f t="array" ref="M11321">SUMPRODUCT(MAX(ISNUMBER(SEARCH('Class Rules'!$B$6:$B$85,$E11321))*ISNUMBER(SEARCH('Class Rules'!$C$6:$C$85,$F11321))*'Class Rules'!$A$6:$A$85))</f>
        <v>0</v>
      </c>
      <c r="N11321" s="1" t="str">
        <f t="array" ref="N11321">IF($M11321=0,'Class Rules'!$D$3,INDEX('Class Rules'!$D$6:$D$85,MATCH($M11321,'Class Rules'!$A$6:$A$85,0)))</f>
        <v>Passenger LDV</v>
      </c>
      <c r="O11321" s="1" t="str">
        <f t="array" ref="O11321">IF(SUMPRODUCT(MAX(ISNUMBER(SEARCH(Fuel_Rules!$A$6:$A$30,$E11321))*ISNUMBER(SEARCH(Fuel_Rules!$B$6:$B$30,$F11321))*(Fuel_Rules!$A$6:$A$30&lt;&gt;"")))&gt;0,"Plug-in hybrid",IF($G11321="Diesel","Diesel","Gasoline"))</f>
        <v>Gasoline</v>
      </c>
    </row>
    <row r="11322" spans="1:15" ht="15" customHeight="1" x14ac:dyDescent="0.25">
      <c r="A11322" s="1">
        <v>2022</v>
      </c>
      <c r="B11322" s="1" t="s">
        <v>13227</v>
      </c>
      <c r="C11322" s="1" t="s">
        <v>2339</v>
      </c>
      <c r="D11322" s="1" t="s">
        <v>14001</v>
      </c>
      <c r="E11322" s="1" t="s">
        <v>2325</v>
      </c>
      <c r="F11322" s="1" t="s">
        <v>2341</v>
      </c>
      <c r="G11322" s="1" t="s">
        <v>103</v>
      </c>
      <c r="H11322" s="1" t="s">
        <v>437</v>
      </c>
      <c r="I11322" s="1">
        <v>1.6</v>
      </c>
      <c r="J11322" s="1">
        <v>2023</v>
      </c>
      <c r="K11322" s="1">
        <v>107571</v>
      </c>
      <c r="L11322" s="1">
        <v>0</v>
      </c>
      <c r="M11322" s="1">
        <f t="array" ref="M11322">SUMPRODUCT(MAX(ISNUMBER(SEARCH('Class Rules'!$B$6:$B$85,$E11322))*ISNUMBER(SEARCH('Class Rules'!$C$6:$C$85,$F11322))*'Class Rules'!$A$6:$A$85))</f>
        <v>0</v>
      </c>
      <c r="N11322" s="1" t="str">
        <f t="array" ref="N11322">IF($M11322=0,'Class Rules'!$D$3,INDEX('Class Rules'!$D$6:$D$85,MATCH($M11322,'Class Rules'!$A$6:$A$85,0)))</f>
        <v>Passenger LDV</v>
      </c>
      <c r="O11322" s="1" t="str">
        <f t="array" ref="O11322">IF(SUMPRODUCT(MAX(ISNUMBER(SEARCH(Fuel_Rules!$A$6:$A$30,$E11322))*ISNUMBER(SEARCH(Fuel_Rules!$B$6:$B$30,$F11322))*(Fuel_Rules!$A$6:$A$30&lt;&gt;"")))&gt;0,"Plug-in hybrid",IF($G11322="Diesel","Diesel","Gasoline"))</f>
        <v>Gasoline</v>
      </c>
    </row>
    <row r="11323" spans="1:15" ht="15" customHeight="1" x14ac:dyDescent="0.25">
      <c r="A11323" s="1">
        <v>2022</v>
      </c>
      <c r="B11323" s="1" t="s">
        <v>13227</v>
      </c>
      <c r="C11323" s="1" t="s">
        <v>2339</v>
      </c>
      <c r="D11323" s="1" t="s">
        <v>14002</v>
      </c>
      <c r="E11323" s="1" t="s">
        <v>2325</v>
      </c>
      <c r="F11323" s="1" t="s">
        <v>2341</v>
      </c>
      <c r="G11323" s="1" t="s">
        <v>103</v>
      </c>
      <c r="H11323" s="1" t="s">
        <v>437</v>
      </c>
      <c r="I11323" s="1">
        <v>1.6</v>
      </c>
      <c r="J11323" s="1">
        <v>2023</v>
      </c>
      <c r="K11323" s="1">
        <v>97699</v>
      </c>
      <c r="L11323" s="1">
        <v>0</v>
      </c>
      <c r="M11323" s="1">
        <f t="array" ref="M11323">SUMPRODUCT(MAX(ISNUMBER(SEARCH('Class Rules'!$B$6:$B$85,$E11323))*ISNUMBER(SEARCH('Class Rules'!$C$6:$C$85,$F11323))*'Class Rules'!$A$6:$A$85))</f>
        <v>0</v>
      </c>
      <c r="N11323" s="1" t="str">
        <f t="array" ref="N11323">IF($M11323=0,'Class Rules'!$D$3,INDEX('Class Rules'!$D$6:$D$85,MATCH($M11323,'Class Rules'!$A$6:$A$85,0)))</f>
        <v>Passenger LDV</v>
      </c>
      <c r="O11323" s="1" t="str">
        <f t="array" ref="O11323">IF(SUMPRODUCT(MAX(ISNUMBER(SEARCH(Fuel_Rules!$A$6:$A$30,$E11323))*ISNUMBER(SEARCH(Fuel_Rules!$B$6:$B$30,$F11323))*(Fuel_Rules!$A$6:$A$30&lt;&gt;"")))&gt;0,"Plug-in hybrid",IF($G11323="Diesel","Diesel","Gasoline"))</f>
        <v>Gasoline</v>
      </c>
    </row>
    <row r="11324" spans="1:15" ht="15" customHeight="1" x14ac:dyDescent="0.25">
      <c r="A11324" s="1">
        <v>2022</v>
      </c>
      <c r="B11324" s="1" t="s">
        <v>13227</v>
      </c>
      <c r="C11324" s="1" t="s">
        <v>2342</v>
      </c>
      <c r="D11324" s="1" t="s">
        <v>14003</v>
      </c>
      <c r="E11324" s="1" t="s">
        <v>2325</v>
      </c>
      <c r="F11324" s="1" t="s">
        <v>2344</v>
      </c>
      <c r="G11324" s="1" t="s">
        <v>103</v>
      </c>
      <c r="H11324" s="1" t="s">
        <v>437</v>
      </c>
      <c r="I11324" s="1">
        <v>1.6</v>
      </c>
      <c r="J11324" s="1">
        <v>2023</v>
      </c>
      <c r="K11324" s="1">
        <v>106493</v>
      </c>
      <c r="L11324" s="1">
        <v>0</v>
      </c>
      <c r="M11324" s="1">
        <f t="array" ref="M11324">SUMPRODUCT(MAX(ISNUMBER(SEARCH('Class Rules'!$B$6:$B$85,$E11324))*ISNUMBER(SEARCH('Class Rules'!$C$6:$C$85,$F11324))*'Class Rules'!$A$6:$A$85))</f>
        <v>0</v>
      </c>
      <c r="N11324" s="1" t="str">
        <f t="array" ref="N11324">IF($M11324=0,'Class Rules'!$D$3,INDEX('Class Rules'!$D$6:$D$85,MATCH($M11324,'Class Rules'!$A$6:$A$85,0)))</f>
        <v>Passenger LDV</v>
      </c>
      <c r="O11324" s="1" t="str">
        <f t="array" ref="O11324">IF(SUMPRODUCT(MAX(ISNUMBER(SEARCH(Fuel_Rules!$A$6:$A$30,$E11324))*ISNUMBER(SEARCH(Fuel_Rules!$B$6:$B$30,$F11324))*(Fuel_Rules!$A$6:$A$30&lt;&gt;"")))&gt;0,"Plug-in hybrid",IF($G11324="Diesel","Diesel","Gasoline"))</f>
        <v>Gasoline</v>
      </c>
    </row>
    <row r="11325" spans="1:15" ht="15" customHeight="1" x14ac:dyDescent="0.25">
      <c r="A11325" s="1">
        <v>2022</v>
      </c>
      <c r="B11325" s="1" t="s">
        <v>13227</v>
      </c>
      <c r="C11325" s="1" t="s">
        <v>2342</v>
      </c>
      <c r="D11325" s="1" t="s">
        <v>14004</v>
      </c>
      <c r="E11325" s="1" t="s">
        <v>2325</v>
      </c>
      <c r="F11325" s="1" t="s">
        <v>2344</v>
      </c>
      <c r="G11325" s="1" t="s">
        <v>103</v>
      </c>
      <c r="H11325" s="1" t="s">
        <v>437</v>
      </c>
      <c r="I11325" s="1">
        <v>1.6</v>
      </c>
      <c r="J11325" s="1">
        <v>2023</v>
      </c>
      <c r="K11325" s="1">
        <v>98247</v>
      </c>
      <c r="L11325" s="1">
        <v>0</v>
      </c>
      <c r="M11325" s="1">
        <f t="array" ref="M11325">SUMPRODUCT(MAX(ISNUMBER(SEARCH('Class Rules'!$B$6:$B$85,$E11325))*ISNUMBER(SEARCH('Class Rules'!$C$6:$C$85,$F11325))*'Class Rules'!$A$6:$A$85))</f>
        <v>0</v>
      </c>
      <c r="N11325" s="1" t="str">
        <f t="array" ref="N11325">IF($M11325=0,'Class Rules'!$D$3,INDEX('Class Rules'!$D$6:$D$85,MATCH($M11325,'Class Rules'!$A$6:$A$85,0)))</f>
        <v>Passenger LDV</v>
      </c>
      <c r="O11325" s="1" t="str">
        <f t="array" ref="O11325">IF(SUMPRODUCT(MAX(ISNUMBER(SEARCH(Fuel_Rules!$A$6:$A$30,$E11325))*ISNUMBER(SEARCH(Fuel_Rules!$B$6:$B$30,$F11325))*(Fuel_Rules!$A$6:$A$30&lt;&gt;"")))&gt;0,"Plug-in hybrid",IF($G11325="Diesel","Diesel","Gasoline"))</f>
        <v>Gasoline</v>
      </c>
    </row>
    <row r="11326" spans="1:15" ht="15" customHeight="1" x14ac:dyDescent="0.25">
      <c r="A11326" s="1">
        <v>2022</v>
      </c>
      <c r="B11326" s="1" t="s">
        <v>13227</v>
      </c>
      <c r="C11326" s="1" t="s">
        <v>10686</v>
      </c>
      <c r="D11326" s="1" t="s">
        <v>14005</v>
      </c>
      <c r="E11326" s="1" t="s">
        <v>2325</v>
      </c>
      <c r="F11326" s="1" t="s">
        <v>10688</v>
      </c>
      <c r="G11326" s="1" t="s">
        <v>103</v>
      </c>
      <c r="H11326" s="1" t="s">
        <v>437</v>
      </c>
      <c r="I11326" s="1">
        <v>1.6</v>
      </c>
      <c r="J11326" s="1">
        <v>2023</v>
      </c>
      <c r="K11326" s="1">
        <v>117225</v>
      </c>
      <c r="L11326" s="1">
        <v>0</v>
      </c>
      <c r="M11326" s="1">
        <f t="array" ref="M11326">SUMPRODUCT(MAX(ISNUMBER(SEARCH('Class Rules'!$B$6:$B$85,$E11326))*ISNUMBER(SEARCH('Class Rules'!$C$6:$C$85,$F11326))*'Class Rules'!$A$6:$A$85))</f>
        <v>0</v>
      </c>
      <c r="N11326" s="1" t="str">
        <f t="array" ref="N11326">IF($M11326=0,'Class Rules'!$D$3,INDEX('Class Rules'!$D$6:$D$85,MATCH($M11326,'Class Rules'!$A$6:$A$85,0)))</f>
        <v>Passenger LDV</v>
      </c>
      <c r="O11326" s="1" t="str">
        <f t="array" ref="O11326">IF(SUMPRODUCT(MAX(ISNUMBER(SEARCH(Fuel_Rules!$A$6:$A$30,$E11326))*ISNUMBER(SEARCH(Fuel_Rules!$B$6:$B$30,$F11326))*(Fuel_Rules!$A$6:$A$30&lt;&gt;"")))&gt;0,"Plug-in hybrid",IF($G11326="Diesel","Diesel","Gasoline"))</f>
        <v>Gasoline</v>
      </c>
    </row>
    <row r="11327" spans="1:15" ht="15" customHeight="1" x14ac:dyDescent="0.25">
      <c r="A11327" s="1">
        <v>2022</v>
      </c>
      <c r="B11327" s="1" t="s">
        <v>13227</v>
      </c>
      <c r="C11327" s="1" t="s">
        <v>10686</v>
      </c>
      <c r="D11327" s="1" t="s">
        <v>14006</v>
      </c>
      <c r="E11327" s="1" t="s">
        <v>2325</v>
      </c>
      <c r="F11327" s="1" t="s">
        <v>10688</v>
      </c>
      <c r="G11327" s="1" t="s">
        <v>103</v>
      </c>
      <c r="H11327" s="1" t="s">
        <v>437</v>
      </c>
      <c r="I11327" s="1">
        <v>1.6</v>
      </c>
      <c r="J11327" s="1">
        <v>2023</v>
      </c>
      <c r="K11327" s="1">
        <v>105122</v>
      </c>
      <c r="L11327" s="1">
        <v>0</v>
      </c>
      <c r="M11327" s="1">
        <f t="array" ref="M11327">SUMPRODUCT(MAX(ISNUMBER(SEARCH('Class Rules'!$B$6:$B$85,$E11327))*ISNUMBER(SEARCH('Class Rules'!$C$6:$C$85,$F11327))*'Class Rules'!$A$6:$A$85))</f>
        <v>0</v>
      </c>
      <c r="N11327" s="1" t="str">
        <f t="array" ref="N11327">IF($M11327=0,'Class Rules'!$D$3,INDEX('Class Rules'!$D$6:$D$85,MATCH($M11327,'Class Rules'!$A$6:$A$85,0)))</f>
        <v>Passenger LDV</v>
      </c>
      <c r="O11327" s="1" t="str">
        <f t="array" ref="O11327">IF(SUMPRODUCT(MAX(ISNUMBER(SEARCH(Fuel_Rules!$A$6:$A$30,$E11327))*ISNUMBER(SEARCH(Fuel_Rules!$B$6:$B$30,$F11327))*(Fuel_Rules!$A$6:$A$30&lt;&gt;"")))&gt;0,"Plug-in hybrid",IF($G11327="Diesel","Diesel","Gasoline"))</f>
        <v>Gasoline</v>
      </c>
    </row>
    <row r="11328" spans="1:15" ht="15" customHeight="1" x14ac:dyDescent="0.25">
      <c r="A11328" s="1">
        <v>2022</v>
      </c>
      <c r="B11328" s="1" t="s">
        <v>13227</v>
      </c>
      <c r="C11328" s="1" t="s">
        <v>2357</v>
      </c>
      <c r="D11328" s="1" t="s">
        <v>14007</v>
      </c>
      <c r="E11328" s="1" t="s">
        <v>2325</v>
      </c>
      <c r="F11328" s="1" t="s">
        <v>2359</v>
      </c>
      <c r="G11328" s="1" t="s">
        <v>105</v>
      </c>
      <c r="H11328" s="1" t="s">
        <v>298</v>
      </c>
      <c r="I11328" s="1">
        <v>1.6</v>
      </c>
      <c r="J11328" s="1">
        <v>2023</v>
      </c>
      <c r="K11328" s="1">
        <v>200071</v>
      </c>
      <c r="L11328" s="1">
        <v>0</v>
      </c>
      <c r="M11328" s="1">
        <f t="array" ref="M11328">SUMPRODUCT(MAX(ISNUMBER(SEARCH('Class Rules'!$B$6:$B$85,$E11328))*ISNUMBER(SEARCH('Class Rules'!$C$6:$C$85,$F11328))*'Class Rules'!$A$6:$A$85))</f>
        <v>0</v>
      </c>
      <c r="N11328" s="1" t="str">
        <f t="array" ref="N11328">IF($M11328=0,'Class Rules'!$D$3,INDEX('Class Rules'!$D$6:$D$85,MATCH($M11328,'Class Rules'!$A$6:$A$85,0)))</f>
        <v>Passenger LDV</v>
      </c>
      <c r="O11328" s="1" t="str">
        <f t="array" ref="O11328">IF(SUMPRODUCT(MAX(ISNUMBER(SEARCH(Fuel_Rules!$A$6:$A$30,$E11328))*ISNUMBER(SEARCH(Fuel_Rules!$B$6:$B$30,$F11328))*(Fuel_Rules!$A$6:$A$30&lt;&gt;"")))&gt;0,"Plug-in hybrid",IF($G11328="Diesel","Diesel","Gasoline"))</f>
        <v>Diesel</v>
      </c>
    </row>
    <row r="11329" spans="1:15" ht="15" customHeight="1" x14ac:dyDescent="0.25">
      <c r="A11329" s="1">
        <v>2022</v>
      </c>
      <c r="B11329" s="1" t="s">
        <v>13227</v>
      </c>
      <c r="C11329" s="1" t="s">
        <v>2360</v>
      </c>
      <c r="D11329" s="1" t="s">
        <v>14008</v>
      </c>
      <c r="E11329" s="1" t="s">
        <v>2325</v>
      </c>
      <c r="F11329" s="1" t="s">
        <v>2362</v>
      </c>
      <c r="G11329" s="1" t="s">
        <v>105</v>
      </c>
      <c r="H11329" s="1" t="s">
        <v>298</v>
      </c>
      <c r="I11329" s="1">
        <v>2</v>
      </c>
      <c r="J11329" s="1">
        <v>2023</v>
      </c>
      <c r="K11329" s="1">
        <v>202316</v>
      </c>
      <c r="L11329" s="1">
        <v>0</v>
      </c>
      <c r="M11329" s="1">
        <f t="array" ref="M11329">SUMPRODUCT(MAX(ISNUMBER(SEARCH('Class Rules'!$B$6:$B$85,$E11329))*ISNUMBER(SEARCH('Class Rules'!$C$6:$C$85,$F11329))*'Class Rules'!$A$6:$A$85))</f>
        <v>27</v>
      </c>
      <c r="N11329" s="1" t="str">
        <f t="array" ref="N11329">IF($M11329=0,'Class Rules'!$D$3,INDEX('Class Rules'!$D$6:$D$85,MATCH($M11329,'Class Rules'!$A$6:$A$85,0)))</f>
        <v>Freight LDV</v>
      </c>
      <c r="O11329" s="1" t="str">
        <f t="array" ref="O11329">IF(SUMPRODUCT(MAX(ISNUMBER(SEARCH(Fuel_Rules!$A$6:$A$30,$E11329))*ISNUMBER(SEARCH(Fuel_Rules!$B$6:$B$30,$F11329))*(Fuel_Rules!$A$6:$A$30&lt;&gt;"")))&gt;0,"Plug-in hybrid",IF($G11329="Diesel","Diesel","Gasoline"))</f>
        <v>Diesel</v>
      </c>
    </row>
    <row r="11330" spans="1:15" ht="15" customHeight="1" x14ac:dyDescent="0.25">
      <c r="A11330" s="1">
        <v>2022</v>
      </c>
      <c r="B11330" s="1" t="s">
        <v>13227</v>
      </c>
      <c r="C11330" s="1" t="s">
        <v>2363</v>
      </c>
      <c r="D11330" s="1" t="s">
        <v>14009</v>
      </c>
      <c r="E11330" s="1" t="s">
        <v>2325</v>
      </c>
      <c r="F11330" s="1" t="s">
        <v>2365</v>
      </c>
      <c r="G11330" s="1" t="s">
        <v>103</v>
      </c>
      <c r="H11330" s="1" t="s">
        <v>437</v>
      </c>
      <c r="I11330" s="1">
        <v>1.6</v>
      </c>
      <c r="J11330" s="1">
        <v>2023</v>
      </c>
      <c r="K11330" s="1">
        <v>112881</v>
      </c>
      <c r="L11330" s="1">
        <v>0</v>
      </c>
      <c r="M11330" s="1">
        <f t="array" ref="M11330">SUMPRODUCT(MAX(ISNUMBER(SEARCH('Class Rules'!$B$6:$B$85,$E11330))*ISNUMBER(SEARCH('Class Rules'!$C$6:$C$85,$F11330))*'Class Rules'!$A$6:$A$85))</f>
        <v>0</v>
      </c>
      <c r="N11330" s="1" t="str">
        <f t="array" ref="N11330">IF($M11330=0,'Class Rules'!$D$3,INDEX('Class Rules'!$D$6:$D$85,MATCH($M11330,'Class Rules'!$A$6:$A$85,0)))</f>
        <v>Passenger LDV</v>
      </c>
      <c r="O11330" s="1" t="str">
        <f t="array" ref="O11330">IF(SUMPRODUCT(MAX(ISNUMBER(SEARCH(Fuel_Rules!$A$6:$A$30,$E11330))*ISNUMBER(SEARCH(Fuel_Rules!$B$6:$B$30,$F11330))*(Fuel_Rules!$A$6:$A$30&lt;&gt;"")))&gt;0,"Plug-in hybrid",IF($G11330="Diesel","Diesel","Gasoline"))</f>
        <v>Gasoline</v>
      </c>
    </row>
    <row r="11331" spans="1:15" ht="15" customHeight="1" x14ac:dyDescent="0.25">
      <c r="A11331" s="1">
        <v>2022</v>
      </c>
      <c r="B11331" s="1" t="s">
        <v>13227</v>
      </c>
      <c r="C11331" s="1" t="s">
        <v>2363</v>
      </c>
      <c r="D11331" s="1" t="s">
        <v>14010</v>
      </c>
      <c r="E11331" s="1" t="s">
        <v>2325</v>
      </c>
      <c r="F11331" s="1" t="s">
        <v>2365</v>
      </c>
      <c r="G11331" s="1" t="s">
        <v>103</v>
      </c>
      <c r="H11331" s="1" t="s">
        <v>437</v>
      </c>
      <c r="I11331" s="1">
        <v>1.6</v>
      </c>
      <c r="J11331" s="1">
        <v>2023</v>
      </c>
      <c r="K11331" s="1">
        <v>99179</v>
      </c>
      <c r="L11331" s="1">
        <v>0</v>
      </c>
      <c r="M11331" s="1">
        <f t="array" ref="M11331">SUMPRODUCT(MAX(ISNUMBER(SEARCH('Class Rules'!$B$6:$B$85,$E11331))*ISNUMBER(SEARCH('Class Rules'!$C$6:$C$85,$F11331))*'Class Rules'!$A$6:$A$85))</f>
        <v>0</v>
      </c>
      <c r="N11331" s="1" t="str">
        <f t="array" ref="N11331">IF($M11331=0,'Class Rules'!$D$3,INDEX('Class Rules'!$D$6:$D$85,MATCH($M11331,'Class Rules'!$A$6:$A$85,0)))</f>
        <v>Passenger LDV</v>
      </c>
      <c r="O11331" s="1" t="str">
        <f t="array" ref="O11331">IF(SUMPRODUCT(MAX(ISNUMBER(SEARCH(Fuel_Rules!$A$6:$A$30,$E11331))*ISNUMBER(SEARCH(Fuel_Rules!$B$6:$B$30,$F11331))*(Fuel_Rules!$A$6:$A$30&lt;&gt;"")))&gt;0,"Plug-in hybrid",IF($G11331="Diesel","Diesel","Gasoline"))</f>
        <v>Gasoline</v>
      </c>
    </row>
    <row r="11332" spans="1:15" ht="15" customHeight="1" x14ac:dyDescent="0.25">
      <c r="A11332" s="1">
        <v>2022</v>
      </c>
      <c r="B11332" s="1" t="s">
        <v>13227</v>
      </c>
      <c r="C11332" s="1" t="s">
        <v>2366</v>
      </c>
      <c r="D11332" s="1" t="s">
        <v>14011</v>
      </c>
      <c r="E11332" s="1" t="s">
        <v>2325</v>
      </c>
      <c r="F11332" s="1" t="s">
        <v>2368</v>
      </c>
      <c r="G11332" s="1" t="s">
        <v>103</v>
      </c>
      <c r="H11332" s="1" t="s">
        <v>437</v>
      </c>
      <c r="I11332" s="1">
        <v>1.6</v>
      </c>
      <c r="J11332" s="1">
        <v>2023</v>
      </c>
      <c r="K11332" s="1">
        <v>130436</v>
      </c>
      <c r="L11332" s="1">
        <v>0</v>
      </c>
      <c r="M11332" s="1">
        <f t="array" ref="M11332">SUMPRODUCT(MAX(ISNUMBER(SEARCH('Class Rules'!$B$6:$B$85,$E11332))*ISNUMBER(SEARCH('Class Rules'!$C$6:$C$85,$F11332))*'Class Rules'!$A$6:$A$85))</f>
        <v>0</v>
      </c>
      <c r="N11332" s="1" t="str">
        <f t="array" ref="N11332">IF($M11332=0,'Class Rules'!$D$3,INDEX('Class Rules'!$D$6:$D$85,MATCH($M11332,'Class Rules'!$A$6:$A$85,0)))</f>
        <v>Passenger LDV</v>
      </c>
      <c r="O11332" s="1" t="str">
        <f t="array" ref="O11332">IF(SUMPRODUCT(MAX(ISNUMBER(SEARCH(Fuel_Rules!$A$6:$A$30,$E11332))*ISNUMBER(SEARCH(Fuel_Rules!$B$6:$B$30,$F11332))*(Fuel_Rules!$A$6:$A$30&lt;&gt;"")))&gt;0,"Plug-in hybrid",IF($G11332="Diesel","Diesel","Gasoline"))</f>
        <v>Gasoline</v>
      </c>
    </row>
    <row r="11333" spans="1:15" ht="15" customHeight="1" x14ac:dyDescent="0.25">
      <c r="A11333" s="1">
        <v>2022</v>
      </c>
      <c r="B11333" s="1" t="s">
        <v>13227</v>
      </c>
      <c r="C11333" s="1" t="s">
        <v>2366</v>
      </c>
      <c r="D11333" s="1" t="s">
        <v>14012</v>
      </c>
      <c r="E11333" s="1" t="s">
        <v>2325</v>
      </c>
      <c r="F11333" s="1" t="s">
        <v>2368</v>
      </c>
      <c r="G11333" s="1" t="s">
        <v>103</v>
      </c>
      <c r="H11333" s="1" t="s">
        <v>437</v>
      </c>
      <c r="I11333" s="1">
        <v>1.6</v>
      </c>
      <c r="J11333" s="1">
        <v>2023</v>
      </c>
      <c r="K11333" s="1">
        <v>117070</v>
      </c>
      <c r="L11333" s="1">
        <v>0</v>
      </c>
      <c r="M11333" s="1">
        <f t="array" ref="M11333">SUMPRODUCT(MAX(ISNUMBER(SEARCH('Class Rules'!$B$6:$B$85,$E11333))*ISNUMBER(SEARCH('Class Rules'!$C$6:$C$85,$F11333))*'Class Rules'!$A$6:$A$85))</f>
        <v>0</v>
      </c>
      <c r="N11333" s="1" t="str">
        <f t="array" ref="N11333">IF($M11333=0,'Class Rules'!$D$3,INDEX('Class Rules'!$D$6:$D$85,MATCH($M11333,'Class Rules'!$A$6:$A$85,0)))</f>
        <v>Passenger LDV</v>
      </c>
      <c r="O11333" s="1" t="str">
        <f t="array" ref="O11333">IF(SUMPRODUCT(MAX(ISNUMBER(SEARCH(Fuel_Rules!$A$6:$A$30,$E11333))*ISNUMBER(SEARCH(Fuel_Rules!$B$6:$B$30,$F11333))*(Fuel_Rules!$A$6:$A$30&lt;&gt;"")))&gt;0,"Plug-in hybrid",IF($G11333="Diesel","Diesel","Gasoline"))</f>
        <v>Gasoline</v>
      </c>
    </row>
    <row r="11334" spans="1:15" ht="15" customHeight="1" x14ac:dyDescent="0.25">
      <c r="A11334" s="1">
        <v>2022</v>
      </c>
      <c r="B11334" s="1" t="s">
        <v>13227</v>
      </c>
      <c r="C11334" s="1" t="s">
        <v>2369</v>
      </c>
      <c r="D11334" s="1" t="s">
        <v>14013</v>
      </c>
      <c r="E11334" s="1" t="s">
        <v>2325</v>
      </c>
      <c r="F11334" s="1" t="s">
        <v>2371</v>
      </c>
      <c r="G11334" s="1" t="s">
        <v>105</v>
      </c>
      <c r="H11334" s="1" t="s">
        <v>298</v>
      </c>
      <c r="I11334" s="1">
        <v>2</v>
      </c>
      <c r="J11334" s="1">
        <v>2023</v>
      </c>
      <c r="K11334" s="1">
        <v>239649</v>
      </c>
      <c r="L11334" s="1">
        <v>0</v>
      </c>
      <c r="M11334" s="1">
        <f t="array" ref="M11334">SUMPRODUCT(MAX(ISNUMBER(SEARCH('Class Rules'!$B$6:$B$85,$E11334))*ISNUMBER(SEARCH('Class Rules'!$C$6:$C$85,$F11334))*'Class Rules'!$A$6:$A$85))</f>
        <v>65</v>
      </c>
      <c r="N11334" s="1" t="str">
        <f t="array" ref="N11334">IF($M11334=0,'Class Rules'!$D$3,INDEX('Class Rules'!$D$6:$D$85,MATCH($M11334,'Class Rules'!$A$6:$A$85,0)))</f>
        <v>Passenger HDV</v>
      </c>
      <c r="O11334" s="1" t="str">
        <f t="array" ref="O11334">IF(SUMPRODUCT(MAX(ISNUMBER(SEARCH(Fuel_Rules!$A$6:$A$30,$E11334))*ISNUMBER(SEARCH(Fuel_Rules!$B$6:$B$30,$F11334))*(Fuel_Rules!$A$6:$A$30&lt;&gt;"")))&gt;0,"Plug-in hybrid",IF($G11334="Diesel","Diesel","Gasoline"))</f>
        <v>Diesel</v>
      </c>
    </row>
    <row r="11335" spans="1:15" ht="15" customHeight="1" x14ac:dyDescent="0.25">
      <c r="A11335" s="1">
        <v>2022</v>
      </c>
      <c r="B11335" s="1" t="s">
        <v>13227</v>
      </c>
      <c r="C11335" s="1" t="s">
        <v>2372</v>
      </c>
      <c r="D11335" s="1" t="s">
        <v>14014</v>
      </c>
      <c r="E11335" s="1" t="s">
        <v>2325</v>
      </c>
      <c r="F11335" s="1" t="s">
        <v>2374</v>
      </c>
      <c r="G11335" s="1" t="s">
        <v>103</v>
      </c>
      <c r="H11335" s="1" t="s">
        <v>437</v>
      </c>
      <c r="I11335" s="1">
        <v>1.6</v>
      </c>
      <c r="J11335" s="1">
        <v>2023</v>
      </c>
      <c r="K11335" s="1">
        <v>102656</v>
      </c>
      <c r="L11335" s="1">
        <v>0</v>
      </c>
      <c r="M11335" s="1">
        <f t="array" ref="M11335">SUMPRODUCT(MAX(ISNUMBER(SEARCH('Class Rules'!$B$6:$B$85,$E11335))*ISNUMBER(SEARCH('Class Rules'!$C$6:$C$85,$F11335))*'Class Rules'!$A$6:$A$85))</f>
        <v>0</v>
      </c>
      <c r="N11335" s="1" t="str">
        <f t="array" ref="N11335">IF($M11335=0,'Class Rules'!$D$3,INDEX('Class Rules'!$D$6:$D$85,MATCH($M11335,'Class Rules'!$A$6:$A$85,0)))</f>
        <v>Passenger LDV</v>
      </c>
      <c r="O11335" s="1" t="str">
        <f t="array" ref="O11335">IF(SUMPRODUCT(MAX(ISNUMBER(SEARCH(Fuel_Rules!$A$6:$A$30,$E11335))*ISNUMBER(SEARCH(Fuel_Rules!$B$6:$B$30,$F11335))*(Fuel_Rules!$A$6:$A$30&lt;&gt;"")))&gt;0,"Plug-in hybrid",IF($G11335="Diesel","Diesel","Gasoline"))</f>
        <v>Gasoline</v>
      </c>
    </row>
    <row r="11336" spans="1:15" ht="15" customHeight="1" x14ac:dyDescent="0.25">
      <c r="A11336" s="1">
        <v>2022</v>
      </c>
      <c r="B11336" s="1" t="s">
        <v>13227</v>
      </c>
      <c r="C11336" s="1" t="s">
        <v>2372</v>
      </c>
      <c r="D11336" s="1" t="s">
        <v>14015</v>
      </c>
      <c r="E11336" s="1" t="s">
        <v>2325</v>
      </c>
      <c r="F11336" s="1" t="s">
        <v>2374</v>
      </c>
      <c r="G11336" s="1" t="s">
        <v>103</v>
      </c>
      <c r="H11336" s="1" t="s">
        <v>437</v>
      </c>
      <c r="I11336" s="1">
        <v>1.6</v>
      </c>
      <c r="J11336" s="1">
        <v>2023</v>
      </c>
      <c r="K11336" s="1">
        <v>94641</v>
      </c>
      <c r="L11336" s="1">
        <v>0</v>
      </c>
      <c r="M11336" s="1">
        <f t="array" ref="M11336">SUMPRODUCT(MAX(ISNUMBER(SEARCH('Class Rules'!$B$6:$B$85,$E11336))*ISNUMBER(SEARCH('Class Rules'!$C$6:$C$85,$F11336))*'Class Rules'!$A$6:$A$85))</f>
        <v>0</v>
      </c>
      <c r="N11336" s="1" t="str">
        <f t="array" ref="N11336">IF($M11336=0,'Class Rules'!$D$3,INDEX('Class Rules'!$D$6:$D$85,MATCH($M11336,'Class Rules'!$A$6:$A$85,0)))</f>
        <v>Passenger LDV</v>
      </c>
      <c r="O11336" s="1" t="str">
        <f t="array" ref="O11336">IF(SUMPRODUCT(MAX(ISNUMBER(SEARCH(Fuel_Rules!$A$6:$A$30,$E11336))*ISNUMBER(SEARCH(Fuel_Rules!$B$6:$B$30,$F11336))*(Fuel_Rules!$A$6:$A$30&lt;&gt;"")))&gt;0,"Plug-in hybrid",IF($G11336="Diesel","Diesel","Gasoline"))</f>
        <v>Gasoline</v>
      </c>
    </row>
    <row r="11337" spans="1:15" ht="15" customHeight="1" x14ac:dyDescent="0.25">
      <c r="A11337" s="1">
        <v>2022</v>
      </c>
      <c r="B11337" s="1" t="s">
        <v>13227</v>
      </c>
      <c r="C11337" s="1" t="s">
        <v>2384</v>
      </c>
      <c r="D11337" s="1" t="s">
        <v>14016</v>
      </c>
      <c r="E11337" s="1" t="s">
        <v>2325</v>
      </c>
      <c r="F11337" s="1" t="s">
        <v>2386</v>
      </c>
      <c r="G11337" s="1" t="s">
        <v>103</v>
      </c>
      <c r="H11337" s="1" t="s">
        <v>437</v>
      </c>
      <c r="I11337" s="1">
        <v>1.6</v>
      </c>
      <c r="J11337" s="1">
        <v>2023</v>
      </c>
      <c r="K11337" s="1">
        <v>267663</v>
      </c>
      <c r="L11337" s="1">
        <v>0</v>
      </c>
      <c r="M11337" s="1">
        <f t="array" ref="M11337">SUMPRODUCT(MAX(ISNUMBER(SEARCH('Class Rules'!$B$6:$B$85,$E11337))*ISNUMBER(SEARCH('Class Rules'!$C$6:$C$85,$F11337))*'Class Rules'!$A$6:$A$85))</f>
        <v>0</v>
      </c>
      <c r="N11337" s="1" t="str">
        <f t="array" ref="N11337">IF($M11337=0,'Class Rules'!$D$3,INDEX('Class Rules'!$D$6:$D$85,MATCH($M11337,'Class Rules'!$A$6:$A$85,0)))</f>
        <v>Passenger LDV</v>
      </c>
      <c r="O11337" s="1" t="str">
        <f t="array" ref="O11337">IF(SUMPRODUCT(MAX(ISNUMBER(SEARCH(Fuel_Rules!$A$6:$A$30,$E11337))*ISNUMBER(SEARCH(Fuel_Rules!$B$6:$B$30,$F11337))*(Fuel_Rules!$A$6:$A$30&lt;&gt;"")))&gt;0,"Plug-in hybrid",IF($G11337="Diesel","Diesel","Gasoline"))</f>
        <v>Gasoline</v>
      </c>
    </row>
    <row r="11338" spans="1:15" ht="15" customHeight="1" x14ac:dyDescent="0.25">
      <c r="A11338" s="1">
        <v>2022</v>
      </c>
      <c r="B11338" s="1" t="s">
        <v>13227</v>
      </c>
      <c r="C11338" s="1" t="s">
        <v>2384</v>
      </c>
      <c r="D11338" s="1" t="s">
        <v>14017</v>
      </c>
      <c r="E11338" s="1" t="s">
        <v>2325</v>
      </c>
      <c r="F11338" s="1" t="s">
        <v>2386</v>
      </c>
      <c r="G11338" s="1" t="s">
        <v>103</v>
      </c>
      <c r="H11338" s="1" t="s">
        <v>437</v>
      </c>
      <c r="I11338" s="1">
        <v>1.6</v>
      </c>
      <c r="J11338" s="1">
        <v>2023</v>
      </c>
      <c r="K11338" s="1">
        <v>253969</v>
      </c>
      <c r="L11338" s="1">
        <v>0</v>
      </c>
      <c r="M11338" s="1">
        <f t="array" ref="M11338">SUMPRODUCT(MAX(ISNUMBER(SEARCH('Class Rules'!$B$6:$B$85,$E11338))*ISNUMBER(SEARCH('Class Rules'!$C$6:$C$85,$F11338))*'Class Rules'!$A$6:$A$85))</f>
        <v>0</v>
      </c>
      <c r="N11338" s="1" t="str">
        <f t="array" ref="N11338">IF($M11338=0,'Class Rules'!$D$3,INDEX('Class Rules'!$D$6:$D$85,MATCH($M11338,'Class Rules'!$A$6:$A$85,0)))</f>
        <v>Passenger LDV</v>
      </c>
      <c r="O11338" s="1" t="str">
        <f t="array" ref="O11338">IF(SUMPRODUCT(MAX(ISNUMBER(SEARCH(Fuel_Rules!$A$6:$A$30,$E11338))*ISNUMBER(SEARCH(Fuel_Rules!$B$6:$B$30,$F11338))*(Fuel_Rules!$A$6:$A$30&lt;&gt;"")))&gt;0,"Plug-in hybrid",IF($G11338="Diesel","Diesel","Gasoline"))</f>
        <v>Gasoline</v>
      </c>
    </row>
    <row r="11339" spans="1:15" ht="15" customHeight="1" x14ac:dyDescent="0.25">
      <c r="A11339" s="1">
        <v>2022</v>
      </c>
      <c r="B11339" s="1" t="s">
        <v>13227</v>
      </c>
      <c r="C11339" s="1" t="s">
        <v>2387</v>
      </c>
      <c r="D11339" s="1" t="s">
        <v>14018</v>
      </c>
      <c r="E11339" s="1" t="s">
        <v>2325</v>
      </c>
      <c r="F11339" s="1" t="s">
        <v>2389</v>
      </c>
      <c r="G11339" s="1" t="s">
        <v>105</v>
      </c>
      <c r="H11339" s="1" t="s">
        <v>298</v>
      </c>
      <c r="I11339" s="1">
        <v>2</v>
      </c>
      <c r="J11339" s="1">
        <v>2023</v>
      </c>
      <c r="K11339" s="1">
        <v>197056</v>
      </c>
      <c r="L11339" s="1">
        <v>0</v>
      </c>
      <c r="M11339" s="1">
        <f t="array" ref="M11339">SUMPRODUCT(MAX(ISNUMBER(SEARCH('Class Rules'!$B$6:$B$85,$E11339))*ISNUMBER(SEARCH('Class Rules'!$C$6:$C$85,$F11339))*'Class Rules'!$A$6:$A$85))</f>
        <v>28</v>
      </c>
      <c r="N11339" s="1" t="str">
        <f t="array" ref="N11339">IF($M11339=0,'Class Rules'!$D$3,INDEX('Class Rules'!$D$6:$D$85,MATCH($M11339,'Class Rules'!$A$6:$A$85,0)))</f>
        <v>Freight LDV</v>
      </c>
      <c r="O11339" s="1" t="str">
        <f t="array" ref="O11339">IF(SUMPRODUCT(MAX(ISNUMBER(SEARCH(Fuel_Rules!$A$6:$A$30,$E11339))*ISNUMBER(SEARCH(Fuel_Rules!$B$6:$B$30,$F11339))*(Fuel_Rules!$A$6:$A$30&lt;&gt;"")))&gt;0,"Plug-in hybrid",IF($G11339="Diesel","Diesel","Gasoline"))</f>
        <v>Diesel</v>
      </c>
    </row>
    <row r="11340" spans="1:15" ht="15" customHeight="1" x14ac:dyDescent="0.25">
      <c r="A11340" s="1">
        <v>2022</v>
      </c>
      <c r="B11340" s="1" t="s">
        <v>13227</v>
      </c>
      <c r="C11340" s="1" t="s">
        <v>2390</v>
      </c>
      <c r="D11340" s="1" t="s">
        <v>14019</v>
      </c>
      <c r="E11340" s="1" t="s">
        <v>2325</v>
      </c>
      <c r="F11340" s="1" t="s">
        <v>2392</v>
      </c>
      <c r="G11340" s="1" t="s">
        <v>103</v>
      </c>
      <c r="H11340" s="1" t="s">
        <v>298</v>
      </c>
      <c r="I11340" s="1">
        <v>1.6</v>
      </c>
      <c r="J11340" s="1">
        <v>2023</v>
      </c>
      <c r="K11340" s="1">
        <v>79392</v>
      </c>
      <c r="L11340" s="1">
        <v>0</v>
      </c>
      <c r="M11340" s="1">
        <f t="array" ref="M11340">SUMPRODUCT(MAX(ISNUMBER(SEARCH('Class Rules'!$B$6:$B$85,$E11340))*ISNUMBER(SEARCH('Class Rules'!$C$6:$C$85,$F11340))*'Class Rules'!$A$6:$A$85))</f>
        <v>0</v>
      </c>
      <c r="N11340" s="1" t="str">
        <f t="array" ref="N11340">IF($M11340=0,'Class Rules'!$D$3,INDEX('Class Rules'!$D$6:$D$85,MATCH($M11340,'Class Rules'!$A$6:$A$85,0)))</f>
        <v>Passenger LDV</v>
      </c>
      <c r="O11340" s="1" t="str">
        <f t="array" ref="O11340">IF(SUMPRODUCT(MAX(ISNUMBER(SEARCH(Fuel_Rules!$A$6:$A$30,$E11340))*ISNUMBER(SEARCH(Fuel_Rules!$B$6:$B$30,$F11340))*(Fuel_Rules!$A$6:$A$30&lt;&gt;"")))&gt;0,"Plug-in hybrid",IF($G11340="Diesel","Diesel","Gasoline"))</f>
        <v>Gasoline</v>
      </c>
    </row>
    <row r="11341" spans="1:15" ht="15" customHeight="1" x14ac:dyDescent="0.25">
      <c r="A11341" s="1">
        <v>2022</v>
      </c>
      <c r="B11341" s="1" t="s">
        <v>13227</v>
      </c>
      <c r="C11341" s="1" t="s">
        <v>5788</v>
      </c>
      <c r="D11341" s="1" t="s">
        <v>14020</v>
      </c>
      <c r="E11341" s="1" t="s">
        <v>2325</v>
      </c>
      <c r="F11341" s="1" t="s">
        <v>5790</v>
      </c>
      <c r="G11341" s="1" t="s">
        <v>105</v>
      </c>
      <c r="H11341" s="1" t="s">
        <v>298</v>
      </c>
      <c r="I11341" s="1">
        <v>1.5</v>
      </c>
      <c r="J11341" s="1">
        <v>2023</v>
      </c>
      <c r="K11341" s="1">
        <v>175376</v>
      </c>
      <c r="L11341" s="1">
        <v>0</v>
      </c>
      <c r="M11341" s="1">
        <f t="array" ref="M11341">SUMPRODUCT(MAX(ISNUMBER(SEARCH('Class Rules'!$B$6:$B$85,$E11341))*ISNUMBER(SEARCH('Class Rules'!$C$6:$C$85,$F11341))*'Class Rules'!$A$6:$A$85))</f>
        <v>0</v>
      </c>
      <c r="N11341" s="1" t="str">
        <f t="array" ref="N11341">IF($M11341=0,'Class Rules'!$D$3,INDEX('Class Rules'!$D$6:$D$85,MATCH($M11341,'Class Rules'!$A$6:$A$85,0)))</f>
        <v>Passenger LDV</v>
      </c>
      <c r="O11341" s="1" t="str">
        <f t="array" ref="O11341">IF(SUMPRODUCT(MAX(ISNUMBER(SEARCH(Fuel_Rules!$A$6:$A$30,$E11341))*ISNUMBER(SEARCH(Fuel_Rules!$B$6:$B$30,$F11341))*(Fuel_Rules!$A$6:$A$30&lt;&gt;"")))&gt;0,"Plug-in hybrid",IF($G11341="Diesel","Diesel","Gasoline"))</f>
        <v>Diesel</v>
      </c>
    </row>
    <row r="11342" spans="1:15" ht="15" customHeight="1" x14ac:dyDescent="0.25">
      <c r="A11342" s="1">
        <v>2022</v>
      </c>
      <c r="B11342" s="1" t="s">
        <v>13227</v>
      </c>
      <c r="C11342" s="1" t="s">
        <v>5788</v>
      </c>
      <c r="D11342" s="1" t="s">
        <v>14021</v>
      </c>
      <c r="E11342" s="1" t="s">
        <v>2325</v>
      </c>
      <c r="F11342" s="1" t="s">
        <v>5790</v>
      </c>
      <c r="G11342" s="1" t="s">
        <v>105</v>
      </c>
      <c r="H11342" s="1" t="s">
        <v>298</v>
      </c>
      <c r="I11342" s="1">
        <v>1.5</v>
      </c>
      <c r="J11342" s="1">
        <v>2023</v>
      </c>
      <c r="K11342" s="1">
        <v>162224</v>
      </c>
      <c r="L11342" s="1">
        <v>0</v>
      </c>
      <c r="M11342" s="1">
        <f t="array" ref="M11342">SUMPRODUCT(MAX(ISNUMBER(SEARCH('Class Rules'!$B$6:$B$85,$E11342))*ISNUMBER(SEARCH('Class Rules'!$C$6:$C$85,$F11342))*'Class Rules'!$A$6:$A$85))</f>
        <v>0</v>
      </c>
      <c r="N11342" s="1" t="str">
        <f t="array" ref="N11342">IF($M11342=0,'Class Rules'!$D$3,INDEX('Class Rules'!$D$6:$D$85,MATCH($M11342,'Class Rules'!$A$6:$A$85,0)))</f>
        <v>Passenger LDV</v>
      </c>
      <c r="O11342" s="1" t="str">
        <f t="array" ref="O11342">IF(SUMPRODUCT(MAX(ISNUMBER(SEARCH(Fuel_Rules!$A$6:$A$30,$E11342))*ISNUMBER(SEARCH(Fuel_Rules!$B$6:$B$30,$F11342))*(Fuel_Rules!$A$6:$A$30&lt;&gt;"")))&gt;0,"Plug-in hybrid",IF($G11342="Diesel","Diesel","Gasoline"))</f>
        <v>Diesel</v>
      </c>
    </row>
    <row r="11343" spans="1:15" ht="15" customHeight="1" x14ac:dyDescent="0.25">
      <c r="A11343" s="1">
        <v>2022</v>
      </c>
      <c r="B11343" s="1" t="s">
        <v>13227</v>
      </c>
      <c r="C11343" s="1" t="s">
        <v>5791</v>
      </c>
      <c r="D11343" s="1" t="s">
        <v>14022</v>
      </c>
      <c r="E11343" s="1" t="s">
        <v>2325</v>
      </c>
      <c r="F11343" s="1" t="s">
        <v>5793</v>
      </c>
      <c r="G11343" s="1" t="s">
        <v>105</v>
      </c>
      <c r="H11343" s="1" t="s">
        <v>298</v>
      </c>
      <c r="I11343" s="1">
        <v>1.5</v>
      </c>
      <c r="J11343" s="1">
        <v>2023</v>
      </c>
      <c r="K11343" s="1">
        <v>166394</v>
      </c>
      <c r="L11343" s="1">
        <v>0</v>
      </c>
      <c r="M11343" s="1">
        <f t="array" ref="M11343">SUMPRODUCT(MAX(ISNUMBER(SEARCH('Class Rules'!$B$6:$B$85,$E11343))*ISNUMBER(SEARCH('Class Rules'!$C$6:$C$85,$F11343))*'Class Rules'!$A$6:$A$85))</f>
        <v>26</v>
      </c>
      <c r="N11343" s="1" t="str">
        <f t="array" ref="N11343">IF($M11343=0,'Class Rules'!$D$3,INDEX('Class Rules'!$D$6:$D$85,MATCH($M11343,'Class Rules'!$A$6:$A$85,0)))</f>
        <v>Freight LDV</v>
      </c>
      <c r="O11343" s="1" t="str">
        <f t="array" ref="O11343">IF(SUMPRODUCT(MAX(ISNUMBER(SEARCH(Fuel_Rules!$A$6:$A$30,$E11343))*ISNUMBER(SEARCH(Fuel_Rules!$B$6:$B$30,$F11343))*(Fuel_Rules!$A$6:$A$30&lt;&gt;"")))&gt;0,"Plug-in hybrid",IF($G11343="Diesel","Diesel","Gasoline"))</f>
        <v>Diesel</v>
      </c>
    </row>
    <row r="11344" spans="1:15" ht="15" customHeight="1" x14ac:dyDescent="0.25">
      <c r="A11344" s="1">
        <v>2022</v>
      </c>
      <c r="B11344" s="1" t="s">
        <v>13227</v>
      </c>
      <c r="C11344" s="1" t="s">
        <v>5791</v>
      </c>
      <c r="D11344" s="1" t="s">
        <v>14023</v>
      </c>
      <c r="E11344" s="1" t="s">
        <v>2325</v>
      </c>
      <c r="F11344" s="1" t="s">
        <v>5793</v>
      </c>
      <c r="G11344" s="1" t="s">
        <v>105</v>
      </c>
      <c r="H11344" s="1" t="s">
        <v>298</v>
      </c>
      <c r="I11344" s="1">
        <v>1.5</v>
      </c>
      <c r="J11344" s="1">
        <v>2023</v>
      </c>
      <c r="K11344" s="1">
        <v>155034</v>
      </c>
      <c r="L11344" s="1">
        <v>0</v>
      </c>
      <c r="M11344" s="1">
        <f t="array" ref="M11344">SUMPRODUCT(MAX(ISNUMBER(SEARCH('Class Rules'!$B$6:$B$85,$E11344))*ISNUMBER(SEARCH('Class Rules'!$C$6:$C$85,$F11344))*'Class Rules'!$A$6:$A$85))</f>
        <v>26</v>
      </c>
      <c r="N11344" s="1" t="str">
        <f t="array" ref="N11344">IF($M11344=0,'Class Rules'!$D$3,INDEX('Class Rules'!$D$6:$D$85,MATCH($M11344,'Class Rules'!$A$6:$A$85,0)))</f>
        <v>Freight LDV</v>
      </c>
      <c r="O11344" s="1" t="str">
        <f t="array" ref="O11344">IF(SUMPRODUCT(MAX(ISNUMBER(SEARCH(Fuel_Rules!$A$6:$A$30,$E11344))*ISNUMBER(SEARCH(Fuel_Rules!$B$6:$B$30,$F11344))*(Fuel_Rules!$A$6:$A$30&lt;&gt;"")))&gt;0,"Plug-in hybrid",IF($G11344="Diesel","Diesel","Gasoline"))</f>
        <v>Diesel</v>
      </c>
    </row>
    <row r="11345" spans="1:15" ht="15" customHeight="1" x14ac:dyDescent="0.25">
      <c r="A11345" s="1">
        <v>2022</v>
      </c>
      <c r="B11345" s="1" t="s">
        <v>13227</v>
      </c>
      <c r="C11345" s="1" t="s">
        <v>5794</v>
      </c>
      <c r="D11345" s="1" t="s">
        <v>14024</v>
      </c>
      <c r="E11345" s="1" t="s">
        <v>2325</v>
      </c>
      <c r="F11345" s="1" t="s">
        <v>5796</v>
      </c>
      <c r="G11345" s="1" t="s">
        <v>105</v>
      </c>
      <c r="H11345" s="1" t="s">
        <v>298</v>
      </c>
      <c r="I11345" s="1">
        <v>2.2000000000000002</v>
      </c>
      <c r="J11345" s="1">
        <v>2023</v>
      </c>
      <c r="K11345" s="1">
        <v>195896</v>
      </c>
      <c r="L11345" s="1">
        <v>0</v>
      </c>
      <c r="M11345" s="1">
        <f t="array" ref="M11345">SUMPRODUCT(MAX(ISNUMBER(SEARCH('Class Rules'!$B$6:$B$85,$E11345))*ISNUMBER(SEARCH('Class Rules'!$C$6:$C$85,$F11345))*'Class Rules'!$A$6:$A$85))</f>
        <v>29</v>
      </c>
      <c r="N11345" s="1" t="str">
        <f t="array" ref="N11345">IF($M11345=0,'Class Rules'!$D$3,INDEX('Class Rules'!$D$6:$D$85,MATCH($M11345,'Class Rules'!$A$6:$A$85,0)))</f>
        <v>Freight LDV</v>
      </c>
      <c r="O11345" s="1" t="str">
        <f t="array" ref="O11345">IF(SUMPRODUCT(MAX(ISNUMBER(SEARCH(Fuel_Rules!$A$6:$A$30,$E11345))*ISNUMBER(SEARCH(Fuel_Rules!$B$6:$B$30,$F11345))*(Fuel_Rules!$A$6:$A$30&lt;&gt;"")))&gt;0,"Plug-in hybrid",IF($G11345="Diesel","Diesel","Gasoline"))</f>
        <v>Diesel</v>
      </c>
    </row>
    <row r="11346" spans="1:15" ht="15" customHeight="1" x14ac:dyDescent="0.25">
      <c r="A11346" s="1">
        <v>2022</v>
      </c>
      <c r="B11346" s="1" t="s">
        <v>13227</v>
      </c>
      <c r="C11346" s="1" t="s">
        <v>5797</v>
      </c>
      <c r="D11346" s="1" t="s">
        <v>14025</v>
      </c>
      <c r="E11346" s="1" t="s">
        <v>2325</v>
      </c>
      <c r="F11346" s="1" t="s">
        <v>5799</v>
      </c>
      <c r="G11346" s="1" t="s">
        <v>105</v>
      </c>
      <c r="H11346" s="1" t="s">
        <v>298</v>
      </c>
      <c r="I11346" s="1">
        <v>2.2000000000000002</v>
      </c>
      <c r="J11346" s="1">
        <v>2023</v>
      </c>
      <c r="K11346" s="1">
        <v>208703</v>
      </c>
      <c r="L11346" s="1">
        <v>0</v>
      </c>
      <c r="M11346" s="1">
        <f t="array" ref="M11346">SUMPRODUCT(MAX(ISNUMBER(SEARCH('Class Rules'!$B$6:$B$85,$E11346))*ISNUMBER(SEARCH('Class Rules'!$C$6:$C$85,$F11346))*'Class Rules'!$A$6:$A$85))</f>
        <v>28</v>
      </c>
      <c r="N11346" s="1" t="str">
        <f t="array" ref="N11346">IF($M11346=0,'Class Rules'!$D$3,INDEX('Class Rules'!$D$6:$D$85,MATCH($M11346,'Class Rules'!$A$6:$A$85,0)))</f>
        <v>Freight LDV</v>
      </c>
      <c r="O11346" s="1" t="str">
        <f t="array" ref="O11346">IF(SUMPRODUCT(MAX(ISNUMBER(SEARCH(Fuel_Rules!$A$6:$A$30,$E11346))*ISNUMBER(SEARCH(Fuel_Rules!$B$6:$B$30,$F11346))*(Fuel_Rules!$A$6:$A$30&lt;&gt;"")))&gt;0,"Plug-in hybrid",IF($G11346="Diesel","Diesel","Gasoline"))</f>
        <v>Diesel</v>
      </c>
    </row>
    <row r="11347" spans="1:15" ht="15" customHeight="1" x14ac:dyDescent="0.25">
      <c r="A11347" s="1">
        <v>2022</v>
      </c>
      <c r="B11347" s="1" t="s">
        <v>13227</v>
      </c>
      <c r="C11347" s="1" t="s">
        <v>7579</v>
      </c>
      <c r="D11347" s="1" t="s">
        <v>14026</v>
      </c>
      <c r="E11347" s="1" t="s">
        <v>2325</v>
      </c>
      <c r="F11347" s="1" t="s">
        <v>7581</v>
      </c>
      <c r="G11347" s="1" t="s">
        <v>103</v>
      </c>
      <c r="H11347" s="1" t="s">
        <v>298</v>
      </c>
      <c r="I11347" s="1">
        <v>1.4</v>
      </c>
      <c r="J11347" s="1">
        <v>2023</v>
      </c>
      <c r="K11347" s="1">
        <v>103633</v>
      </c>
      <c r="L11347" s="1">
        <v>0</v>
      </c>
      <c r="M11347" s="1">
        <f t="array" ref="M11347">SUMPRODUCT(MAX(ISNUMBER(SEARCH('Class Rules'!$B$6:$B$85,$E11347))*ISNUMBER(SEARCH('Class Rules'!$C$6:$C$85,$F11347))*'Class Rules'!$A$6:$A$85))</f>
        <v>24</v>
      </c>
      <c r="N11347" s="1" t="str">
        <f t="array" ref="N11347">IF($M11347=0,'Class Rules'!$D$3,INDEX('Class Rules'!$D$6:$D$85,MATCH($M11347,'Class Rules'!$A$6:$A$85,0)))</f>
        <v>Freight LDV</v>
      </c>
      <c r="O11347" s="1" t="str">
        <f t="array" ref="O11347">IF(SUMPRODUCT(MAX(ISNUMBER(SEARCH(Fuel_Rules!$A$6:$A$30,$E11347))*ISNUMBER(SEARCH(Fuel_Rules!$B$6:$B$30,$F11347))*(Fuel_Rules!$A$6:$A$30&lt;&gt;"")))&gt;0,"Plug-in hybrid",IF($G11347="Diesel","Diesel","Gasoline"))</f>
        <v>Gasoline</v>
      </c>
    </row>
    <row r="11348" spans="1:15" ht="15" customHeight="1" x14ac:dyDescent="0.25">
      <c r="A11348" s="1">
        <v>2022</v>
      </c>
      <c r="B11348" s="1" t="s">
        <v>13227</v>
      </c>
      <c r="C11348" s="1" t="s">
        <v>7579</v>
      </c>
      <c r="D11348" s="1" t="s">
        <v>14027</v>
      </c>
      <c r="E11348" s="1" t="s">
        <v>2325</v>
      </c>
      <c r="F11348" s="1" t="s">
        <v>7581</v>
      </c>
      <c r="G11348" s="1" t="s">
        <v>103</v>
      </c>
      <c r="H11348" s="1" t="s">
        <v>298</v>
      </c>
      <c r="I11348" s="1">
        <v>1.4</v>
      </c>
      <c r="J11348" s="1">
        <v>2023</v>
      </c>
      <c r="K11348" s="1">
        <v>95075</v>
      </c>
      <c r="L11348" s="1">
        <v>0</v>
      </c>
      <c r="M11348" s="1">
        <f t="array" ref="M11348">SUMPRODUCT(MAX(ISNUMBER(SEARCH('Class Rules'!$B$6:$B$85,$E11348))*ISNUMBER(SEARCH('Class Rules'!$C$6:$C$85,$F11348))*'Class Rules'!$A$6:$A$85))</f>
        <v>24</v>
      </c>
      <c r="N11348" s="1" t="str">
        <f t="array" ref="N11348">IF($M11348=0,'Class Rules'!$D$3,INDEX('Class Rules'!$D$6:$D$85,MATCH($M11348,'Class Rules'!$A$6:$A$85,0)))</f>
        <v>Freight LDV</v>
      </c>
      <c r="O11348" s="1" t="str">
        <f t="array" ref="O11348">IF(SUMPRODUCT(MAX(ISNUMBER(SEARCH(Fuel_Rules!$A$6:$A$30,$E11348))*ISNUMBER(SEARCH(Fuel_Rules!$B$6:$B$30,$F11348))*(Fuel_Rules!$A$6:$A$30&lt;&gt;"")))&gt;0,"Plug-in hybrid",IF($G11348="Diesel","Diesel","Gasoline"))</f>
        <v>Gasoline</v>
      </c>
    </row>
    <row r="11349" spans="1:15" ht="15" customHeight="1" x14ac:dyDescent="0.25">
      <c r="A11349" s="1">
        <v>2022</v>
      </c>
      <c r="B11349" s="1" t="s">
        <v>13227</v>
      </c>
      <c r="C11349" s="1" t="s">
        <v>8543</v>
      </c>
      <c r="D11349" s="1" t="s">
        <v>14028</v>
      </c>
      <c r="E11349" s="1" t="s">
        <v>2325</v>
      </c>
      <c r="F11349" s="1" t="s">
        <v>8545</v>
      </c>
      <c r="G11349" s="1" t="s">
        <v>103</v>
      </c>
      <c r="H11349" s="1" t="s">
        <v>298</v>
      </c>
      <c r="I11349" s="1">
        <v>1</v>
      </c>
      <c r="J11349" s="1">
        <v>2023</v>
      </c>
      <c r="K11349" s="1">
        <v>86663</v>
      </c>
      <c r="L11349" s="1">
        <v>0</v>
      </c>
      <c r="M11349" s="1">
        <f t="array" ref="M11349">SUMPRODUCT(MAX(ISNUMBER(SEARCH('Class Rules'!$B$6:$B$85,$E11349))*ISNUMBER(SEARCH('Class Rules'!$C$6:$C$85,$F11349))*'Class Rules'!$A$6:$A$85))</f>
        <v>0</v>
      </c>
      <c r="N11349" s="1" t="str">
        <f t="array" ref="N11349">IF($M11349=0,'Class Rules'!$D$3,INDEX('Class Rules'!$D$6:$D$85,MATCH($M11349,'Class Rules'!$A$6:$A$85,0)))</f>
        <v>Passenger LDV</v>
      </c>
      <c r="O11349" s="1" t="str">
        <f t="array" ref="O11349">IF(SUMPRODUCT(MAX(ISNUMBER(SEARCH(Fuel_Rules!$A$6:$A$30,$E11349))*ISNUMBER(SEARCH(Fuel_Rules!$B$6:$B$30,$F11349))*(Fuel_Rules!$A$6:$A$30&lt;&gt;"")))&gt;0,"Plug-in hybrid",IF($G11349="Diesel","Diesel","Gasoline"))</f>
        <v>Gasoline</v>
      </c>
    </row>
    <row r="11350" spans="1:15" ht="15" customHeight="1" x14ac:dyDescent="0.25">
      <c r="A11350" s="1">
        <v>2022</v>
      </c>
      <c r="B11350" s="1" t="s">
        <v>13227</v>
      </c>
      <c r="C11350" s="1" t="s">
        <v>8543</v>
      </c>
      <c r="D11350" s="1" t="s">
        <v>14029</v>
      </c>
      <c r="E11350" s="1" t="s">
        <v>2325</v>
      </c>
      <c r="F11350" s="1" t="s">
        <v>8545</v>
      </c>
      <c r="G11350" s="1" t="s">
        <v>103</v>
      </c>
      <c r="H11350" s="1" t="s">
        <v>298</v>
      </c>
      <c r="I11350" s="1">
        <v>1</v>
      </c>
      <c r="J11350" s="1">
        <v>2023</v>
      </c>
      <c r="K11350" s="1">
        <v>78560</v>
      </c>
      <c r="L11350" s="1">
        <v>0</v>
      </c>
      <c r="M11350" s="1">
        <f t="array" ref="M11350">SUMPRODUCT(MAX(ISNUMBER(SEARCH('Class Rules'!$B$6:$B$85,$E11350))*ISNUMBER(SEARCH('Class Rules'!$C$6:$C$85,$F11350))*'Class Rules'!$A$6:$A$85))</f>
        <v>0</v>
      </c>
      <c r="N11350" s="1" t="str">
        <f t="array" ref="N11350">IF($M11350=0,'Class Rules'!$D$3,INDEX('Class Rules'!$D$6:$D$85,MATCH($M11350,'Class Rules'!$A$6:$A$85,0)))</f>
        <v>Passenger LDV</v>
      </c>
      <c r="O11350" s="1" t="str">
        <f t="array" ref="O11350">IF(SUMPRODUCT(MAX(ISNUMBER(SEARCH(Fuel_Rules!$A$6:$A$30,$E11350))*ISNUMBER(SEARCH(Fuel_Rules!$B$6:$B$30,$F11350))*(Fuel_Rules!$A$6:$A$30&lt;&gt;"")))&gt;0,"Plug-in hybrid",IF($G11350="Diesel","Diesel","Gasoline"))</f>
        <v>Gasoline</v>
      </c>
    </row>
    <row r="11351" spans="1:15" ht="15" customHeight="1" x14ac:dyDescent="0.25">
      <c r="A11351" s="1">
        <v>2022</v>
      </c>
      <c r="B11351" s="1" t="s">
        <v>13227</v>
      </c>
      <c r="C11351" s="1" t="s">
        <v>8547</v>
      </c>
      <c r="D11351" s="1" t="s">
        <v>14030</v>
      </c>
      <c r="E11351" s="1" t="s">
        <v>2325</v>
      </c>
      <c r="F11351" s="1" t="s">
        <v>8549</v>
      </c>
      <c r="G11351" s="1" t="s">
        <v>103</v>
      </c>
      <c r="H11351" s="1" t="s">
        <v>298</v>
      </c>
      <c r="I11351" s="1">
        <v>1</v>
      </c>
      <c r="J11351" s="1">
        <v>2023</v>
      </c>
      <c r="K11351" s="1">
        <v>95666</v>
      </c>
      <c r="L11351" s="1">
        <v>0</v>
      </c>
      <c r="M11351" s="1">
        <f t="array" ref="M11351">SUMPRODUCT(MAX(ISNUMBER(SEARCH('Class Rules'!$B$6:$B$85,$E11351))*ISNUMBER(SEARCH('Class Rules'!$C$6:$C$85,$F11351))*'Class Rules'!$A$6:$A$85))</f>
        <v>0</v>
      </c>
      <c r="N11351" s="1" t="str">
        <f t="array" ref="N11351">IF($M11351=0,'Class Rules'!$D$3,INDEX('Class Rules'!$D$6:$D$85,MATCH($M11351,'Class Rules'!$A$6:$A$85,0)))</f>
        <v>Passenger LDV</v>
      </c>
      <c r="O11351" s="1" t="str">
        <f t="array" ref="O11351">IF(SUMPRODUCT(MAX(ISNUMBER(SEARCH(Fuel_Rules!$A$6:$A$30,$E11351))*ISNUMBER(SEARCH(Fuel_Rules!$B$6:$B$30,$F11351))*(Fuel_Rules!$A$6:$A$30&lt;&gt;"")))&gt;0,"Plug-in hybrid",IF($G11351="Diesel","Diesel","Gasoline"))</f>
        <v>Gasoline</v>
      </c>
    </row>
    <row r="11352" spans="1:15" ht="15" customHeight="1" x14ac:dyDescent="0.25">
      <c r="A11352" s="1">
        <v>2022</v>
      </c>
      <c r="B11352" s="1" t="s">
        <v>13227</v>
      </c>
      <c r="C11352" s="1" t="s">
        <v>8547</v>
      </c>
      <c r="D11352" s="1" t="s">
        <v>14031</v>
      </c>
      <c r="E11352" s="1" t="s">
        <v>2325</v>
      </c>
      <c r="F11352" s="1" t="s">
        <v>8549</v>
      </c>
      <c r="G11352" s="1" t="s">
        <v>103</v>
      </c>
      <c r="H11352" s="1" t="s">
        <v>298</v>
      </c>
      <c r="I11352" s="1">
        <v>1</v>
      </c>
      <c r="J11352" s="1">
        <v>2023</v>
      </c>
      <c r="K11352" s="1">
        <v>86561</v>
      </c>
      <c r="L11352" s="1">
        <v>0</v>
      </c>
      <c r="M11352" s="1">
        <f t="array" ref="M11352">SUMPRODUCT(MAX(ISNUMBER(SEARCH('Class Rules'!$B$6:$B$85,$E11352))*ISNUMBER(SEARCH('Class Rules'!$C$6:$C$85,$F11352))*'Class Rules'!$A$6:$A$85))</f>
        <v>0</v>
      </c>
      <c r="N11352" s="1" t="str">
        <f t="array" ref="N11352">IF($M11352=0,'Class Rules'!$D$3,INDEX('Class Rules'!$D$6:$D$85,MATCH($M11352,'Class Rules'!$A$6:$A$85,0)))</f>
        <v>Passenger LDV</v>
      </c>
      <c r="O11352" s="1" t="str">
        <f t="array" ref="O11352">IF(SUMPRODUCT(MAX(ISNUMBER(SEARCH(Fuel_Rules!$A$6:$A$30,$E11352))*ISNUMBER(SEARCH(Fuel_Rules!$B$6:$B$30,$F11352))*(Fuel_Rules!$A$6:$A$30&lt;&gt;"")))&gt;0,"Plug-in hybrid",IF($G11352="Diesel","Diesel","Gasoline"))</f>
        <v>Gasoline</v>
      </c>
    </row>
    <row r="11353" spans="1:15" ht="15" customHeight="1" x14ac:dyDescent="0.25">
      <c r="A11353" s="1">
        <v>2022</v>
      </c>
      <c r="B11353" s="1" t="s">
        <v>13227</v>
      </c>
      <c r="C11353" s="1" t="s">
        <v>9566</v>
      </c>
      <c r="D11353" s="1" t="s">
        <v>14032</v>
      </c>
      <c r="E11353" s="1" t="s">
        <v>2325</v>
      </c>
      <c r="F11353" s="1" t="s">
        <v>9568</v>
      </c>
      <c r="G11353" s="1" t="s">
        <v>103</v>
      </c>
      <c r="H11353" s="1" t="s">
        <v>437</v>
      </c>
      <c r="I11353" s="1">
        <v>1.6</v>
      </c>
      <c r="J11353" s="1">
        <v>2023</v>
      </c>
      <c r="K11353" s="1">
        <v>126222</v>
      </c>
      <c r="L11353" s="1">
        <v>0</v>
      </c>
      <c r="M11353" s="1">
        <f t="array" ref="M11353">SUMPRODUCT(MAX(ISNUMBER(SEARCH('Class Rules'!$B$6:$B$85,$E11353))*ISNUMBER(SEARCH('Class Rules'!$C$6:$C$85,$F11353))*'Class Rules'!$A$6:$A$85))</f>
        <v>0</v>
      </c>
      <c r="N11353" s="1" t="str">
        <f t="array" ref="N11353">IF($M11353=0,'Class Rules'!$D$3,INDEX('Class Rules'!$D$6:$D$85,MATCH($M11353,'Class Rules'!$A$6:$A$85,0)))</f>
        <v>Passenger LDV</v>
      </c>
      <c r="O11353" s="1" t="str">
        <f t="array" ref="O11353">IF(SUMPRODUCT(MAX(ISNUMBER(SEARCH(Fuel_Rules!$A$6:$A$30,$E11353))*ISNUMBER(SEARCH(Fuel_Rules!$B$6:$B$30,$F11353))*(Fuel_Rules!$A$6:$A$30&lt;&gt;"")))&gt;0,"Plug-in hybrid",IF($G11353="Diesel","Diesel","Gasoline"))</f>
        <v>Gasoline</v>
      </c>
    </row>
    <row r="11354" spans="1:15" ht="15" customHeight="1" x14ac:dyDescent="0.25">
      <c r="A11354" s="1">
        <v>2022</v>
      </c>
      <c r="B11354" s="1" t="s">
        <v>13227</v>
      </c>
      <c r="C11354" s="1" t="s">
        <v>9566</v>
      </c>
      <c r="D11354" s="1" t="s">
        <v>14033</v>
      </c>
      <c r="E11354" s="1" t="s">
        <v>2325</v>
      </c>
      <c r="F11354" s="1" t="s">
        <v>9568</v>
      </c>
      <c r="G11354" s="1" t="s">
        <v>103</v>
      </c>
      <c r="H11354" s="1" t="s">
        <v>437</v>
      </c>
      <c r="I11354" s="1">
        <v>1.6</v>
      </c>
      <c r="J11354" s="1">
        <v>2023</v>
      </c>
      <c r="K11354" s="1">
        <v>117830</v>
      </c>
      <c r="L11354" s="1">
        <v>0</v>
      </c>
      <c r="M11354" s="1">
        <f t="array" ref="M11354">SUMPRODUCT(MAX(ISNUMBER(SEARCH('Class Rules'!$B$6:$B$85,$E11354))*ISNUMBER(SEARCH('Class Rules'!$C$6:$C$85,$F11354))*'Class Rules'!$A$6:$A$85))</f>
        <v>0</v>
      </c>
      <c r="N11354" s="1" t="str">
        <f t="array" ref="N11354">IF($M11354=0,'Class Rules'!$D$3,INDEX('Class Rules'!$D$6:$D$85,MATCH($M11354,'Class Rules'!$A$6:$A$85,0)))</f>
        <v>Passenger LDV</v>
      </c>
      <c r="O11354" s="1" t="str">
        <f t="array" ref="O11354">IF(SUMPRODUCT(MAX(ISNUMBER(SEARCH(Fuel_Rules!$A$6:$A$30,$E11354))*ISNUMBER(SEARCH(Fuel_Rules!$B$6:$B$30,$F11354))*(Fuel_Rules!$A$6:$A$30&lt;&gt;"")))&gt;0,"Plug-in hybrid",IF($G11354="Diesel","Diesel","Gasoline"))</f>
        <v>Gasoline</v>
      </c>
    </row>
    <row r="11355" spans="1:15" ht="15" customHeight="1" x14ac:dyDescent="0.25">
      <c r="A11355" s="1">
        <v>2022</v>
      </c>
      <c r="B11355" s="1" t="s">
        <v>13227</v>
      </c>
      <c r="C11355" s="1" t="s">
        <v>11841</v>
      </c>
      <c r="D11355" s="1" t="s">
        <v>14034</v>
      </c>
      <c r="E11355" s="1" t="s">
        <v>2325</v>
      </c>
      <c r="F11355" s="1" t="s">
        <v>11843</v>
      </c>
      <c r="G11355" s="1" t="s">
        <v>103</v>
      </c>
      <c r="H11355" s="1" t="s">
        <v>298</v>
      </c>
      <c r="I11355" s="1">
        <v>1.4</v>
      </c>
      <c r="J11355" s="1">
        <v>2023</v>
      </c>
      <c r="K11355" s="1">
        <v>99756</v>
      </c>
      <c r="L11355" s="1">
        <v>0</v>
      </c>
      <c r="M11355" s="1">
        <f t="array" ref="M11355">SUMPRODUCT(MAX(ISNUMBER(SEARCH('Class Rules'!$B$6:$B$85,$E11355))*ISNUMBER(SEARCH('Class Rules'!$C$6:$C$85,$F11355))*'Class Rules'!$A$6:$A$85))</f>
        <v>24</v>
      </c>
      <c r="N11355" s="1" t="str">
        <f t="array" ref="N11355">IF($M11355=0,'Class Rules'!$D$3,INDEX('Class Rules'!$D$6:$D$85,MATCH($M11355,'Class Rules'!$A$6:$A$85,0)))</f>
        <v>Freight LDV</v>
      </c>
      <c r="O11355" s="1" t="str">
        <f t="array" ref="O11355">IF(SUMPRODUCT(MAX(ISNUMBER(SEARCH(Fuel_Rules!$A$6:$A$30,$E11355))*ISNUMBER(SEARCH(Fuel_Rules!$B$6:$B$30,$F11355))*(Fuel_Rules!$A$6:$A$30&lt;&gt;"")))&gt;0,"Plug-in hybrid",IF($G11355="Diesel","Diesel","Gasoline"))</f>
        <v>Gasoline</v>
      </c>
    </row>
    <row r="11356" spans="1:15" ht="15" customHeight="1" x14ac:dyDescent="0.25">
      <c r="A11356" s="1">
        <v>2022</v>
      </c>
      <c r="B11356" s="1" t="s">
        <v>13227</v>
      </c>
      <c r="C11356" s="1" t="s">
        <v>11841</v>
      </c>
      <c r="D11356" s="1" t="s">
        <v>14035</v>
      </c>
      <c r="E11356" s="1" t="s">
        <v>2325</v>
      </c>
      <c r="F11356" s="1" t="s">
        <v>11843</v>
      </c>
      <c r="G11356" s="1" t="s">
        <v>103</v>
      </c>
      <c r="H11356" s="1" t="s">
        <v>298</v>
      </c>
      <c r="I11356" s="1">
        <v>1.4</v>
      </c>
      <c r="J11356" s="1">
        <v>2023</v>
      </c>
      <c r="K11356" s="1">
        <v>93352</v>
      </c>
      <c r="L11356" s="1">
        <v>0</v>
      </c>
      <c r="M11356" s="1">
        <f t="array" ref="M11356">SUMPRODUCT(MAX(ISNUMBER(SEARCH('Class Rules'!$B$6:$B$85,$E11356))*ISNUMBER(SEARCH('Class Rules'!$C$6:$C$85,$F11356))*'Class Rules'!$A$6:$A$85))</f>
        <v>24</v>
      </c>
      <c r="N11356" s="1" t="str">
        <f t="array" ref="N11356">IF($M11356=0,'Class Rules'!$D$3,INDEX('Class Rules'!$D$6:$D$85,MATCH($M11356,'Class Rules'!$A$6:$A$85,0)))</f>
        <v>Freight LDV</v>
      </c>
      <c r="O11356" s="1" t="str">
        <f t="array" ref="O11356">IF(SUMPRODUCT(MAX(ISNUMBER(SEARCH(Fuel_Rules!$A$6:$A$30,$E11356))*ISNUMBER(SEARCH(Fuel_Rules!$B$6:$B$30,$F11356))*(Fuel_Rules!$A$6:$A$30&lt;&gt;"")))&gt;0,"Plug-in hybrid",IF($G11356="Diesel","Diesel","Gasoline"))</f>
        <v>Gasoline</v>
      </c>
    </row>
    <row r="11357" spans="1:15" ht="15" customHeight="1" x14ac:dyDescent="0.25">
      <c r="A11357" s="1">
        <v>2022</v>
      </c>
      <c r="B11357" s="1" t="s">
        <v>13227</v>
      </c>
      <c r="C11357" s="1" t="s">
        <v>2396</v>
      </c>
      <c r="D11357" s="1" t="s">
        <v>14036</v>
      </c>
      <c r="E11357" s="1" t="s">
        <v>2398</v>
      </c>
      <c r="F11357" s="1" t="s">
        <v>2399</v>
      </c>
      <c r="G11357" s="1" t="s">
        <v>103</v>
      </c>
      <c r="H11357" s="1" t="s">
        <v>298</v>
      </c>
      <c r="I11357" s="1">
        <v>3.6</v>
      </c>
      <c r="J11357" s="1">
        <v>2023</v>
      </c>
      <c r="K11357" s="1">
        <v>1562625</v>
      </c>
      <c r="L11357" s="1">
        <v>0</v>
      </c>
      <c r="M11357" s="1">
        <f t="array" ref="M11357">SUMPRODUCT(MAX(ISNUMBER(SEARCH('Class Rules'!$B$6:$B$85,$E11357))*ISNUMBER(SEARCH('Class Rules'!$C$6:$C$85,$F11357))*'Class Rules'!$A$6:$A$85))</f>
        <v>0</v>
      </c>
      <c r="N11357" s="1" t="str">
        <f t="array" ref="N11357">IF($M11357=0,'Class Rules'!$D$3,INDEX('Class Rules'!$D$6:$D$85,MATCH($M11357,'Class Rules'!$A$6:$A$85,0)))</f>
        <v>Passenger LDV</v>
      </c>
      <c r="O11357" s="1" t="str">
        <f t="array" ref="O11357">IF(SUMPRODUCT(MAX(ISNUMBER(SEARCH(Fuel_Rules!$A$6:$A$30,$E11357))*ISNUMBER(SEARCH(Fuel_Rules!$B$6:$B$30,$F11357))*(Fuel_Rules!$A$6:$A$30&lt;&gt;"")))&gt;0,"Plug-in hybrid",IF($G11357="Diesel","Diesel","Gasoline"))</f>
        <v>Gasoline</v>
      </c>
    </row>
    <row r="11358" spans="1:15" ht="15" customHeight="1" x14ac:dyDescent="0.25">
      <c r="A11358" s="1">
        <v>2022</v>
      </c>
      <c r="B11358" s="1" t="s">
        <v>13227</v>
      </c>
      <c r="C11358" s="1" t="s">
        <v>2396</v>
      </c>
      <c r="D11358" s="1" t="s">
        <v>14037</v>
      </c>
      <c r="E11358" s="1" t="s">
        <v>2398</v>
      </c>
      <c r="F11358" s="1" t="s">
        <v>2399</v>
      </c>
      <c r="G11358" s="1" t="s">
        <v>103</v>
      </c>
      <c r="H11358" s="1" t="s">
        <v>298</v>
      </c>
      <c r="I11358" s="1">
        <v>3.6</v>
      </c>
      <c r="J11358" s="1">
        <v>2023</v>
      </c>
      <c r="K11358" s="1">
        <v>1485945</v>
      </c>
      <c r="L11358" s="1">
        <v>0</v>
      </c>
      <c r="M11358" s="1">
        <f t="array" ref="M11358">SUMPRODUCT(MAX(ISNUMBER(SEARCH('Class Rules'!$B$6:$B$85,$E11358))*ISNUMBER(SEARCH('Class Rules'!$C$6:$C$85,$F11358))*'Class Rules'!$A$6:$A$85))</f>
        <v>0</v>
      </c>
      <c r="N11358" s="1" t="str">
        <f t="array" ref="N11358">IF($M11358=0,'Class Rules'!$D$3,INDEX('Class Rules'!$D$6:$D$85,MATCH($M11358,'Class Rules'!$A$6:$A$85,0)))</f>
        <v>Passenger LDV</v>
      </c>
      <c r="O11358" s="1" t="str">
        <f t="array" ref="O11358">IF(SUMPRODUCT(MAX(ISNUMBER(SEARCH(Fuel_Rules!$A$6:$A$30,$E11358))*ISNUMBER(SEARCH(Fuel_Rules!$B$6:$B$30,$F11358))*(Fuel_Rules!$A$6:$A$30&lt;&gt;"")))&gt;0,"Plug-in hybrid",IF($G11358="Diesel","Diesel","Gasoline"))</f>
        <v>Gasoline</v>
      </c>
    </row>
    <row r="11359" spans="1:15" ht="15" customHeight="1" x14ac:dyDescent="0.25">
      <c r="A11359" s="1">
        <v>2022</v>
      </c>
      <c r="B11359" s="1" t="s">
        <v>13227</v>
      </c>
      <c r="C11359" s="1" t="s">
        <v>2400</v>
      </c>
      <c r="D11359" s="1" t="s">
        <v>14038</v>
      </c>
      <c r="E11359" s="1" t="s">
        <v>2398</v>
      </c>
      <c r="F11359" s="1" t="s">
        <v>2402</v>
      </c>
      <c r="G11359" s="1" t="s">
        <v>103</v>
      </c>
      <c r="H11359" s="1" t="s">
        <v>298</v>
      </c>
      <c r="I11359" s="1">
        <v>3.6</v>
      </c>
      <c r="J11359" s="1">
        <v>2023</v>
      </c>
      <c r="K11359" s="1">
        <v>1618875</v>
      </c>
      <c r="L11359" s="1">
        <v>0</v>
      </c>
      <c r="M11359" s="1">
        <f t="array" ref="M11359">SUMPRODUCT(MAX(ISNUMBER(SEARCH('Class Rules'!$B$6:$B$85,$E11359))*ISNUMBER(SEARCH('Class Rules'!$C$6:$C$85,$F11359))*'Class Rules'!$A$6:$A$85))</f>
        <v>0</v>
      </c>
      <c r="N11359" s="1" t="str">
        <f t="array" ref="N11359">IF($M11359=0,'Class Rules'!$D$3,INDEX('Class Rules'!$D$6:$D$85,MATCH($M11359,'Class Rules'!$A$6:$A$85,0)))</f>
        <v>Passenger LDV</v>
      </c>
      <c r="O11359" s="1" t="str">
        <f t="array" ref="O11359">IF(SUMPRODUCT(MAX(ISNUMBER(SEARCH(Fuel_Rules!$A$6:$A$30,$E11359))*ISNUMBER(SEARCH(Fuel_Rules!$B$6:$B$30,$F11359))*(Fuel_Rules!$A$6:$A$30&lt;&gt;"")))&gt;0,"Plug-in hybrid",IF($G11359="Diesel","Diesel","Gasoline"))</f>
        <v>Gasoline</v>
      </c>
    </row>
    <row r="11360" spans="1:15" ht="15" customHeight="1" x14ac:dyDescent="0.25">
      <c r="A11360" s="1">
        <v>2022</v>
      </c>
      <c r="B11360" s="1" t="s">
        <v>13227</v>
      </c>
      <c r="C11360" s="1" t="s">
        <v>2400</v>
      </c>
      <c r="D11360" s="1" t="s">
        <v>14039</v>
      </c>
      <c r="E11360" s="1" t="s">
        <v>2398</v>
      </c>
      <c r="F11360" s="1" t="s">
        <v>2402</v>
      </c>
      <c r="G11360" s="1" t="s">
        <v>103</v>
      </c>
      <c r="H11360" s="1" t="s">
        <v>298</v>
      </c>
      <c r="I11360" s="1">
        <v>3.6</v>
      </c>
      <c r="J11360" s="1">
        <v>2023</v>
      </c>
      <c r="K11360" s="1">
        <v>1555984</v>
      </c>
      <c r="L11360" s="1">
        <v>0</v>
      </c>
      <c r="M11360" s="1">
        <f t="array" ref="M11360">SUMPRODUCT(MAX(ISNUMBER(SEARCH('Class Rules'!$B$6:$B$85,$E11360))*ISNUMBER(SEARCH('Class Rules'!$C$6:$C$85,$F11360))*'Class Rules'!$A$6:$A$85))</f>
        <v>0</v>
      </c>
      <c r="N11360" s="1" t="str">
        <f t="array" ref="N11360">IF($M11360=0,'Class Rules'!$D$3,INDEX('Class Rules'!$D$6:$D$85,MATCH($M11360,'Class Rules'!$A$6:$A$85,0)))</f>
        <v>Passenger LDV</v>
      </c>
      <c r="O11360" s="1" t="str">
        <f t="array" ref="O11360">IF(SUMPRODUCT(MAX(ISNUMBER(SEARCH(Fuel_Rules!$A$6:$A$30,$E11360))*ISNUMBER(SEARCH(Fuel_Rules!$B$6:$B$30,$F11360))*(Fuel_Rules!$A$6:$A$30&lt;&gt;"")))&gt;0,"Plug-in hybrid",IF($G11360="Diesel","Diesel","Gasoline"))</f>
        <v>Gasoline</v>
      </c>
    </row>
    <row r="11361" spans="1:15" ht="15" customHeight="1" x14ac:dyDescent="0.25">
      <c r="A11361" s="1">
        <v>2022</v>
      </c>
      <c r="B11361" s="1" t="s">
        <v>13227</v>
      </c>
      <c r="C11361" s="1" t="s">
        <v>2403</v>
      </c>
      <c r="D11361" s="1" t="s">
        <v>14040</v>
      </c>
      <c r="E11361" s="1" t="s">
        <v>2398</v>
      </c>
      <c r="F11361" s="1" t="s">
        <v>2405</v>
      </c>
      <c r="G11361" s="1" t="s">
        <v>103</v>
      </c>
      <c r="H11361" s="1" t="s">
        <v>298</v>
      </c>
      <c r="I11361" s="1">
        <v>3.6</v>
      </c>
      <c r="J11361" s="1">
        <v>2023</v>
      </c>
      <c r="K11361" s="1">
        <v>1804925</v>
      </c>
      <c r="L11361" s="1">
        <v>0</v>
      </c>
      <c r="M11361" s="1">
        <f t="array" ref="M11361">SUMPRODUCT(MAX(ISNUMBER(SEARCH('Class Rules'!$B$6:$B$85,$E11361))*ISNUMBER(SEARCH('Class Rules'!$C$6:$C$85,$F11361))*'Class Rules'!$A$6:$A$85))</f>
        <v>0</v>
      </c>
      <c r="N11361" s="1" t="str">
        <f t="array" ref="N11361">IF($M11361=0,'Class Rules'!$D$3,INDEX('Class Rules'!$D$6:$D$85,MATCH($M11361,'Class Rules'!$A$6:$A$85,0)))</f>
        <v>Passenger LDV</v>
      </c>
      <c r="O11361" s="1" t="str">
        <f t="array" ref="O11361">IF(SUMPRODUCT(MAX(ISNUMBER(SEARCH(Fuel_Rules!$A$6:$A$30,$E11361))*ISNUMBER(SEARCH(Fuel_Rules!$B$6:$B$30,$F11361))*(Fuel_Rules!$A$6:$A$30&lt;&gt;"")))&gt;0,"Plug-in hybrid",IF($G11361="Diesel","Diesel","Gasoline"))</f>
        <v>Gasoline</v>
      </c>
    </row>
    <row r="11362" spans="1:15" ht="15" customHeight="1" x14ac:dyDescent="0.25">
      <c r="A11362" s="1">
        <v>2022</v>
      </c>
      <c r="B11362" s="1" t="s">
        <v>13227</v>
      </c>
      <c r="C11362" s="1" t="s">
        <v>2403</v>
      </c>
      <c r="D11362" s="1" t="s">
        <v>14041</v>
      </c>
      <c r="E11362" s="1" t="s">
        <v>2398</v>
      </c>
      <c r="F11362" s="1" t="s">
        <v>2405</v>
      </c>
      <c r="G11362" s="1" t="s">
        <v>103</v>
      </c>
      <c r="H11362" s="1" t="s">
        <v>298</v>
      </c>
      <c r="I11362" s="1">
        <v>3.6</v>
      </c>
      <c r="J11362" s="1">
        <v>2023</v>
      </c>
      <c r="K11362" s="1">
        <v>1681554</v>
      </c>
      <c r="L11362" s="1">
        <v>0</v>
      </c>
      <c r="M11362" s="1">
        <f t="array" ref="M11362">SUMPRODUCT(MAX(ISNUMBER(SEARCH('Class Rules'!$B$6:$B$85,$E11362))*ISNUMBER(SEARCH('Class Rules'!$C$6:$C$85,$F11362))*'Class Rules'!$A$6:$A$85))</f>
        <v>0</v>
      </c>
      <c r="N11362" s="1" t="str">
        <f t="array" ref="N11362">IF($M11362=0,'Class Rules'!$D$3,INDEX('Class Rules'!$D$6:$D$85,MATCH($M11362,'Class Rules'!$A$6:$A$85,0)))</f>
        <v>Passenger LDV</v>
      </c>
      <c r="O11362" s="1" t="str">
        <f t="array" ref="O11362">IF(SUMPRODUCT(MAX(ISNUMBER(SEARCH(Fuel_Rules!$A$6:$A$30,$E11362))*ISNUMBER(SEARCH(Fuel_Rules!$B$6:$B$30,$F11362))*(Fuel_Rules!$A$6:$A$30&lt;&gt;"")))&gt;0,"Plug-in hybrid",IF($G11362="Diesel","Diesel","Gasoline"))</f>
        <v>Gasoline</v>
      </c>
    </row>
    <row r="11363" spans="1:15" ht="15" customHeight="1" x14ac:dyDescent="0.25">
      <c r="A11363" s="1">
        <v>2022</v>
      </c>
      <c r="B11363" s="1" t="s">
        <v>13227</v>
      </c>
      <c r="C11363" s="1" t="s">
        <v>2406</v>
      </c>
      <c r="D11363" s="1" t="s">
        <v>14042</v>
      </c>
      <c r="E11363" s="1" t="s">
        <v>2398</v>
      </c>
      <c r="F11363" s="1" t="s">
        <v>2408</v>
      </c>
      <c r="G11363" s="1" t="s">
        <v>103</v>
      </c>
      <c r="H11363" s="1" t="s">
        <v>298</v>
      </c>
      <c r="I11363" s="1">
        <v>3.6</v>
      </c>
      <c r="J11363" s="1">
        <v>2023</v>
      </c>
      <c r="K11363" s="1">
        <v>1858675</v>
      </c>
      <c r="L11363" s="1">
        <v>0</v>
      </c>
      <c r="M11363" s="1">
        <f t="array" ref="M11363">SUMPRODUCT(MAX(ISNUMBER(SEARCH('Class Rules'!$B$6:$B$85,$E11363))*ISNUMBER(SEARCH('Class Rules'!$C$6:$C$85,$F11363))*'Class Rules'!$A$6:$A$85))</f>
        <v>0</v>
      </c>
      <c r="N11363" s="1" t="str">
        <f t="array" ref="N11363">IF($M11363=0,'Class Rules'!$D$3,INDEX('Class Rules'!$D$6:$D$85,MATCH($M11363,'Class Rules'!$A$6:$A$85,0)))</f>
        <v>Passenger LDV</v>
      </c>
      <c r="O11363" s="1" t="str">
        <f t="array" ref="O11363">IF(SUMPRODUCT(MAX(ISNUMBER(SEARCH(Fuel_Rules!$A$6:$A$30,$E11363))*ISNUMBER(SEARCH(Fuel_Rules!$B$6:$B$30,$F11363))*(Fuel_Rules!$A$6:$A$30&lt;&gt;"")))&gt;0,"Plug-in hybrid",IF($G11363="Diesel","Diesel","Gasoline"))</f>
        <v>Gasoline</v>
      </c>
    </row>
    <row r="11364" spans="1:15" ht="15" customHeight="1" x14ac:dyDescent="0.25">
      <c r="A11364" s="1">
        <v>2022</v>
      </c>
      <c r="B11364" s="1" t="s">
        <v>13227</v>
      </c>
      <c r="C11364" s="1" t="s">
        <v>2406</v>
      </c>
      <c r="D11364" s="1" t="s">
        <v>14043</v>
      </c>
      <c r="E11364" s="1" t="s">
        <v>2398</v>
      </c>
      <c r="F11364" s="1" t="s">
        <v>2408</v>
      </c>
      <c r="G11364" s="1" t="s">
        <v>103</v>
      </c>
      <c r="H11364" s="1" t="s">
        <v>298</v>
      </c>
      <c r="I11364" s="1">
        <v>3.6</v>
      </c>
      <c r="J11364" s="1">
        <v>2023</v>
      </c>
      <c r="K11364" s="1">
        <v>1749122</v>
      </c>
      <c r="L11364" s="1">
        <v>0</v>
      </c>
      <c r="M11364" s="1">
        <f t="array" ref="M11364">SUMPRODUCT(MAX(ISNUMBER(SEARCH('Class Rules'!$B$6:$B$85,$E11364))*ISNUMBER(SEARCH('Class Rules'!$C$6:$C$85,$F11364))*'Class Rules'!$A$6:$A$85))</f>
        <v>0</v>
      </c>
      <c r="N11364" s="1" t="str">
        <f t="array" ref="N11364">IF($M11364=0,'Class Rules'!$D$3,INDEX('Class Rules'!$D$6:$D$85,MATCH($M11364,'Class Rules'!$A$6:$A$85,0)))</f>
        <v>Passenger LDV</v>
      </c>
      <c r="O11364" s="1" t="str">
        <f t="array" ref="O11364">IF(SUMPRODUCT(MAX(ISNUMBER(SEARCH(Fuel_Rules!$A$6:$A$30,$E11364))*ISNUMBER(SEARCH(Fuel_Rules!$B$6:$B$30,$F11364))*(Fuel_Rules!$A$6:$A$30&lt;&gt;"")))&gt;0,"Plug-in hybrid",IF($G11364="Diesel","Diesel","Gasoline"))</f>
        <v>Gasoline</v>
      </c>
    </row>
    <row r="11365" spans="1:15" ht="15" customHeight="1" x14ac:dyDescent="0.25">
      <c r="A11365" s="1">
        <v>2022</v>
      </c>
      <c r="B11365" s="1" t="s">
        <v>13227</v>
      </c>
      <c r="C11365" s="1" t="s">
        <v>2409</v>
      </c>
      <c r="D11365" s="1" t="s">
        <v>14044</v>
      </c>
      <c r="E11365" s="1" t="s">
        <v>2398</v>
      </c>
      <c r="F11365" s="1" t="s">
        <v>4900</v>
      </c>
      <c r="G11365" s="1" t="s">
        <v>103</v>
      </c>
      <c r="H11365" s="1" t="s">
        <v>298</v>
      </c>
      <c r="I11365" s="1">
        <v>2.9</v>
      </c>
      <c r="J11365" s="1">
        <v>2023</v>
      </c>
      <c r="K11365" s="1">
        <v>711250</v>
      </c>
      <c r="L11365" s="1">
        <v>0</v>
      </c>
      <c r="M11365" s="1">
        <f t="array" ref="M11365">SUMPRODUCT(MAX(ISNUMBER(SEARCH('Class Rules'!$B$6:$B$85,$E11365))*ISNUMBER(SEARCH('Class Rules'!$C$6:$C$85,$F11365))*'Class Rules'!$A$6:$A$85))</f>
        <v>0</v>
      </c>
      <c r="N11365" s="1" t="str">
        <f t="array" ref="N11365">IF($M11365=0,'Class Rules'!$D$3,INDEX('Class Rules'!$D$6:$D$85,MATCH($M11365,'Class Rules'!$A$6:$A$85,0)))</f>
        <v>Passenger LDV</v>
      </c>
      <c r="O11365" s="1" t="str">
        <f t="array" ref="O11365">IF(SUMPRODUCT(MAX(ISNUMBER(SEARCH(Fuel_Rules!$A$6:$A$30,$E11365))*ISNUMBER(SEARCH(Fuel_Rules!$B$6:$B$30,$F11365))*(Fuel_Rules!$A$6:$A$30&lt;&gt;"")))&gt;0,"Plug-in hybrid",IF($G11365="Diesel","Diesel","Gasoline"))</f>
        <v>Gasoline</v>
      </c>
    </row>
    <row r="11366" spans="1:15" ht="15" customHeight="1" x14ac:dyDescent="0.25">
      <c r="A11366" s="1">
        <v>2022</v>
      </c>
      <c r="B11366" s="1" t="s">
        <v>13227</v>
      </c>
      <c r="C11366" s="1" t="s">
        <v>2409</v>
      </c>
      <c r="D11366" s="1" t="s">
        <v>14045</v>
      </c>
      <c r="E11366" s="1" t="s">
        <v>2398</v>
      </c>
      <c r="F11366" s="1" t="s">
        <v>4900</v>
      </c>
      <c r="G11366" s="1" t="s">
        <v>103</v>
      </c>
      <c r="H11366" s="1" t="s">
        <v>298</v>
      </c>
      <c r="I11366" s="1">
        <v>2.9</v>
      </c>
      <c r="J11366" s="1">
        <v>2023</v>
      </c>
      <c r="K11366" s="1">
        <v>680050</v>
      </c>
      <c r="L11366" s="1">
        <v>0</v>
      </c>
      <c r="M11366" s="1">
        <f t="array" ref="M11366">SUMPRODUCT(MAX(ISNUMBER(SEARCH('Class Rules'!$B$6:$B$85,$E11366))*ISNUMBER(SEARCH('Class Rules'!$C$6:$C$85,$F11366))*'Class Rules'!$A$6:$A$85))</f>
        <v>0</v>
      </c>
      <c r="N11366" s="1" t="str">
        <f t="array" ref="N11366">IF($M11366=0,'Class Rules'!$D$3,INDEX('Class Rules'!$D$6:$D$85,MATCH($M11366,'Class Rules'!$A$6:$A$85,0)))</f>
        <v>Passenger LDV</v>
      </c>
      <c r="O11366" s="1" t="str">
        <f t="array" ref="O11366">IF(SUMPRODUCT(MAX(ISNUMBER(SEARCH(Fuel_Rules!$A$6:$A$30,$E11366))*ISNUMBER(SEARCH(Fuel_Rules!$B$6:$B$30,$F11366))*(Fuel_Rules!$A$6:$A$30&lt;&gt;"")))&gt;0,"Plug-in hybrid",IF($G11366="Diesel","Diesel","Gasoline"))</f>
        <v>Gasoline</v>
      </c>
    </row>
    <row r="11367" spans="1:15" ht="15" customHeight="1" x14ac:dyDescent="0.25">
      <c r="A11367" s="1">
        <v>2022</v>
      </c>
      <c r="B11367" s="1" t="s">
        <v>13227</v>
      </c>
      <c r="C11367" s="1" t="s">
        <v>2412</v>
      </c>
      <c r="D11367" s="1" t="s">
        <v>14046</v>
      </c>
      <c r="E11367" s="1" t="s">
        <v>2398</v>
      </c>
      <c r="F11367" s="1" t="s">
        <v>5806</v>
      </c>
      <c r="G11367" s="1" t="s">
        <v>103</v>
      </c>
      <c r="H11367" s="1" t="s">
        <v>298</v>
      </c>
      <c r="I11367" s="1">
        <v>2</v>
      </c>
      <c r="J11367" s="1">
        <v>2023</v>
      </c>
      <c r="K11367" s="1">
        <v>548750</v>
      </c>
      <c r="L11367" s="1">
        <v>0</v>
      </c>
      <c r="M11367" s="1">
        <f t="array" ref="M11367">SUMPRODUCT(MAX(ISNUMBER(SEARCH('Class Rules'!$B$6:$B$85,$E11367))*ISNUMBER(SEARCH('Class Rules'!$C$6:$C$85,$F11367))*'Class Rules'!$A$6:$A$85))</f>
        <v>0</v>
      </c>
      <c r="N11367" s="1" t="str">
        <f t="array" ref="N11367">IF($M11367=0,'Class Rules'!$D$3,INDEX('Class Rules'!$D$6:$D$85,MATCH($M11367,'Class Rules'!$A$6:$A$85,0)))</f>
        <v>Passenger LDV</v>
      </c>
      <c r="O11367" s="1" t="str">
        <f t="array" ref="O11367">IF(SUMPRODUCT(MAX(ISNUMBER(SEARCH(Fuel_Rules!$A$6:$A$30,$E11367))*ISNUMBER(SEARCH(Fuel_Rules!$B$6:$B$30,$F11367))*(Fuel_Rules!$A$6:$A$30&lt;&gt;"")))&gt;0,"Plug-in hybrid",IF($G11367="Diesel","Diesel","Gasoline"))</f>
        <v>Gasoline</v>
      </c>
    </row>
    <row r="11368" spans="1:15" ht="15" customHeight="1" x14ac:dyDescent="0.25">
      <c r="A11368" s="1">
        <v>2022</v>
      </c>
      <c r="B11368" s="1" t="s">
        <v>13227</v>
      </c>
      <c r="C11368" s="1" t="s">
        <v>2412</v>
      </c>
      <c r="D11368" s="1" t="s">
        <v>14047</v>
      </c>
      <c r="E11368" s="1" t="s">
        <v>2398</v>
      </c>
      <c r="F11368" s="1" t="s">
        <v>5806</v>
      </c>
      <c r="G11368" s="1" t="s">
        <v>103</v>
      </c>
      <c r="H11368" s="1" t="s">
        <v>298</v>
      </c>
      <c r="I11368" s="1">
        <v>2</v>
      </c>
      <c r="J11368" s="1">
        <v>2023</v>
      </c>
      <c r="K11368" s="1">
        <v>526889</v>
      </c>
      <c r="L11368" s="1">
        <v>0</v>
      </c>
      <c r="M11368" s="1">
        <f t="array" ref="M11368">SUMPRODUCT(MAX(ISNUMBER(SEARCH('Class Rules'!$B$6:$B$85,$E11368))*ISNUMBER(SEARCH('Class Rules'!$C$6:$C$85,$F11368))*'Class Rules'!$A$6:$A$85))</f>
        <v>0</v>
      </c>
      <c r="N11368" s="1" t="str">
        <f t="array" ref="N11368">IF($M11368=0,'Class Rules'!$D$3,INDEX('Class Rules'!$D$6:$D$85,MATCH($M11368,'Class Rules'!$A$6:$A$85,0)))</f>
        <v>Passenger LDV</v>
      </c>
      <c r="O11368" s="1" t="str">
        <f t="array" ref="O11368">IF(SUMPRODUCT(MAX(ISNUMBER(SEARCH(Fuel_Rules!$A$6:$A$30,$E11368))*ISNUMBER(SEARCH(Fuel_Rules!$B$6:$B$30,$F11368))*(Fuel_Rules!$A$6:$A$30&lt;&gt;"")))&gt;0,"Plug-in hybrid",IF($G11368="Diesel","Diesel","Gasoline"))</f>
        <v>Gasoline</v>
      </c>
    </row>
    <row r="11369" spans="1:15" ht="15" customHeight="1" x14ac:dyDescent="0.25">
      <c r="A11369" s="1">
        <v>2022</v>
      </c>
      <c r="B11369" s="1" t="s">
        <v>13227</v>
      </c>
      <c r="C11369" s="1" t="s">
        <v>2421</v>
      </c>
      <c r="D11369" s="1" t="s">
        <v>14048</v>
      </c>
      <c r="E11369" s="1" t="s">
        <v>2398</v>
      </c>
      <c r="F11369" s="1" t="s">
        <v>2423</v>
      </c>
      <c r="G11369" s="1" t="s">
        <v>103</v>
      </c>
      <c r="H11369" s="1" t="s">
        <v>298</v>
      </c>
      <c r="I11369" s="1">
        <v>3</v>
      </c>
      <c r="J11369" s="1">
        <v>2023</v>
      </c>
      <c r="K11369" s="1">
        <v>1174800</v>
      </c>
      <c r="L11369" s="1">
        <v>0</v>
      </c>
      <c r="M11369" s="1">
        <f t="array" ref="M11369">SUMPRODUCT(MAX(ISNUMBER(SEARCH('Class Rules'!$B$6:$B$85,$E11369))*ISNUMBER(SEARCH('Class Rules'!$C$6:$C$85,$F11369))*'Class Rules'!$A$6:$A$85))</f>
        <v>0</v>
      </c>
      <c r="N11369" s="1" t="str">
        <f t="array" ref="N11369">IF($M11369=0,'Class Rules'!$D$3,INDEX('Class Rules'!$D$6:$D$85,MATCH($M11369,'Class Rules'!$A$6:$A$85,0)))</f>
        <v>Passenger LDV</v>
      </c>
      <c r="O11369" s="1" t="str">
        <f t="array" ref="O11369">IF(SUMPRODUCT(MAX(ISNUMBER(SEARCH(Fuel_Rules!$A$6:$A$30,$E11369))*ISNUMBER(SEARCH(Fuel_Rules!$B$6:$B$30,$F11369))*(Fuel_Rules!$A$6:$A$30&lt;&gt;"")))&gt;0,"Plug-in hybrid",IF($G11369="Diesel","Diesel","Gasoline"))</f>
        <v>Gasoline</v>
      </c>
    </row>
    <row r="11370" spans="1:15" ht="15" customHeight="1" x14ac:dyDescent="0.25">
      <c r="A11370" s="1">
        <v>2022</v>
      </c>
      <c r="B11370" s="1" t="s">
        <v>13227</v>
      </c>
      <c r="C11370" s="1" t="s">
        <v>2421</v>
      </c>
      <c r="D11370" s="1" t="s">
        <v>14049</v>
      </c>
      <c r="E11370" s="1" t="s">
        <v>2398</v>
      </c>
      <c r="F11370" s="1" t="s">
        <v>2423</v>
      </c>
      <c r="G11370" s="1" t="s">
        <v>103</v>
      </c>
      <c r="H11370" s="1" t="s">
        <v>298</v>
      </c>
      <c r="I11370" s="1">
        <v>3</v>
      </c>
      <c r="J11370" s="1">
        <v>2023</v>
      </c>
      <c r="K11370" s="1">
        <v>1133682</v>
      </c>
      <c r="L11370" s="1">
        <v>0</v>
      </c>
      <c r="M11370" s="1">
        <f t="array" ref="M11370">SUMPRODUCT(MAX(ISNUMBER(SEARCH('Class Rules'!$B$6:$B$85,$E11370))*ISNUMBER(SEARCH('Class Rules'!$C$6:$C$85,$F11370))*'Class Rules'!$A$6:$A$85))</f>
        <v>0</v>
      </c>
      <c r="N11370" s="1" t="str">
        <f t="array" ref="N11370">IF($M11370=0,'Class Rules'!$D$3,INDEX('Class Rules'!$D$6:$D$85,MATCH($M11370,'Class Rules'!$A$6:$A$85,0)))</f>
        <v>Passenger LDV</v>
      </c>
      <c r="O11370" s="1" t="str">
        <f t="array" ref="O11370">IF(SUMPRODUCT(MAX(ISNUMBER(SEARCH(Fuel_Rules!$A$6:$A$30,$E11370))*ISNUMBER(SEARCH(Fuel_Rules!$B$6:$B$30,$F11370))*(Fuel_Rules!$A$6:$A$30&lt;&gt;"")))&gt;0,"Plug-in hybrid",IF($G11370="Diesel","Diesel","Gasoline"))</f>
        <v>Gasoline</v>
      </c>
    </row>
    <row r="11371" spans="1:15" ht="15" customHeight="1" x14ac:dyDescent="0.25">
      <c r="A11371" s="1">
        <v>2022</v>
      </c>
      <c r="B11371" s="1" t="s">
        <v>13227</v>
      </c>
      <c r="C11371" s="1" t="s">
        <v>2424</v>
      </c>
      <c r="D11371" s="1" t="s">
        <v>14050</v>
      </c>
      <c r="E11371" s="1" t="s">
        <v>2398</v>
      </c>
      <c r="F11371" s="1" t="s">
        <v>2426</v>
      </c>
      <c r="G11371" s="1" t="s">
        <v>103</v>
      </c>
      <c r="H11371" s="1" t="s">
        <v>298</v>
      </c>
      <c r="I11371" s="1">
        <v>3</v>
      </c>
      <c r="J11371" s="1">
        <v>2023</v>
      </c>
      <c r="K11371" s="1">
        <v>1023750</v>
      </c>
      <c r="L11371" s="1">
        <v>0</v>
      </c>
      <c r="M11371" s="1">
        <f t="array" ref="M11371">SUMPRODUCT(MAX(ISNUMBER(SEARCH('Class Rules'!$B$6:$B$85,$E11371))*ISNUMBER(SEARCH('Class Rules'!$C$6:$C$85,$F11371))*'Class Rules'!$A$6:$A$85))</f>
        <v>0</v>
      </c>
      <c r="N11371" s="1" t="str">
        <f t="array" ref="N11371">IF($M11371=0,'Class Rules'!$D$3,INDEX('Class Rules'!$D$6:$D$85,MATCH($M11371,'Class Rules'!$A$6:$A$85,0)))</f>
        <v>Passenger LDV</v>
      </c>
      <c r="O11371" s="1" t="str">
        <f t="array" ref="O11371">IF(SUMPRODUCT(MAX(ISNUMBER(SEARCH(Fuel_Rules!$A$6:$A$30,$E11371))*ISNUMBER(SEARCH(Fuel_Rules!$B$6:$B$30,$F11371))*(Fuel_Rules!$A$6:$A$30&lt;&gt;"")))&gt;0,"Plug-in hybrid",IF($G11371="Diesel","Diesel","Gasoline"))</f>
        <v>Gasoline</v>
      </c>
    </row>
    <row r="11372" spans="1:15" ht="15" customHeight="1" x14ac:dyDescent="0.25">
      <c r="A11372" s="1">
        <v>2022</v>
      </c>
      <c r="B11372" s="1" t="s">
        <v>13227</v>
      </c>
      <c r="C11372" s="1" t="s">
        <v>2424</v>
      </c>
      <c r="D11372" s="1" t="s">
        <v>14051</v>
      </c>
      <c r="E11372" s="1" t="s">
        <v>2398</v>
      </c>
      <c r="F11372" s="1" t="s">
        <v>2426</v>
      </c>
      <c r="G11372" s="1" t="s">
        <v>103</v>
      </c>
      <c r="H11372" s="1" t="s">
        <v>298</v>
      </c>
      <c r="I11372" s="1">
        <v>3</v>
      </c>
      <c r="J11372" s="1">
        <v>2023</v>
      </c>
      <c r="K11372" s="1">
        <v>984363</v>
      </c>
      <c r="L11372" s="1">
        <v>0</v>
      </c>
      <c r="M11372" s="1">
        <f t="array" ref="M11372">SUMPRODUCT(MAX(ISNUMBER(SEARCH('Class Rules'!$B$6:$B$85,$E11372))*ISNUMBER(SEARCH('Class Rules'!$C$6:$C$85,$F11372))*'Class Rules'!$A$6:$A$85))</f>
        <v>0</v>
      </c>
      <c r="N11372" s="1" t="str">
        <f t="array" ref="N11372">IF($M11372=0,'Class Rules'!$D$3,INDEX('Class Rules'!$D$6:$D$85,MATCH($M11372,'Class Rules'!$A$6:$A$85,0)))</f>
        <v>Passenger LDV</v>
      </c>
      <c r="O11372" s="1" t="str">
        <f t="array" ref="O11372">IF(SUMPRODUCT(MAX(ISNUMBER(SEARCH(Fuel_Rules!$A$6:$A$30,$E11372))*ISNUMBER(SEARCH(Fuel_Rules!$B$6:$B$30,$F11372))*(Fuel_Rules!$A$6:$A$30&lt;&gt;"")))&gt;0,"Plug-in hybrid",IF($G11372="Diesel","Diesel","Gasoline"))</f>
        <v>Gasoline</v>
      </c>
    </row>
    <row r="11373" spans="1:15" ht="15" customHeight="1" x14ac:dyDescent="0.25">
      <c r="A11373" s="1">
        <v>2022</v>
      </c>
      <c r="B11373" s="1" t="s">
        <v>13227</v>
      </c>
      <c r="C11373" s="1" t="s">
        <v>2427</v>
      </c>
      <c r="D11373" s="1" t="s">
        <v>14052</v>
      </c>
      <c r="E11373" s="1" t="s">
        <v>2398</v>
      </c>
      <c r="F11373" s="1" t="s">
        <v>2429</v>
      </c>
      <c r="G11373" s="1" t="s">
        <v>103</v>
      </c>
      <c r="H11373" s="1" t="s">
        <v>298</v>
      </c>
      <c r="I11373" s="1">
        <v>3</v>
      </c>
      <c r="J11373" s="1">
        <v>2023</v>
      </c>
      <c r="K11373" s="1">
        <v>999700</v>
      </c>
      <c r="L11373" s="1">
        <v>0</v>
      </c>
      <c r="M11373" s="1">
        <f t="array" ref="M11373">SUMPRODUCT(MAX(ISNUMBER(SEARCH('Class Rules'!$B$6:$B$85,$E11373))*ISNUMBER(SEARCH('Class Rules'!$C$6:$C$85,$F11373))*'Class Rules'!$A$6:$A$85))</f>
        <v>0</v>
      </c>
      <c r="N11373" s="1" t="str">
        <f t="array" ref="N11373">IF($M11373=0,'Class Rules'!$D$3,INDEX('Class Rules'!$D$6:$D$85,MATCH($M11373,'Class Rules'!$A$6:$A$85,0)))</f>
        <v>Passenger LDV</v>
      </c>
      <c r="O11373" s="1" t="str">
        <f t="array" ref="O11373">IF(SUMPRODUCT(MAX(ISNUMBER(SEARCH(Fuel_Rules!$A$6:$A$30,$E11373))*ISNUMBER(SEARCH(Fuel_Rules!$B$6:$B$30,$F11373))*(Fuel_Rules!$A$6:$A$30&lt;&gt;"")))&gt;0,"Plug-in hybrid",IF($G11373="Diesel","Diesel","Gasoline"))</f>
        <v>Gasoline</v>
      </c>
    </row>
    <row r="11374" spans="1:15" ht="15" customHeight="1" x14ac:dyDescent="0.25">
      <c r="A11374" s="1">
        <v>2022</v>
      </c>
      <c r="B11374" s="1" t="s">
        <v>13227</v>
      </c>
      <c r="C11374" s="1" t="s">
        <v>2427</v>
      </c>
      <c r="D11374" s="1" t="s">
        <v>14053</v>
      </c>
      <c r="E11374" s="1" t="s">
        <v>2398</v>
      </c>
      <c r="F11374" s="1" t="s">
        <v>2429</v>
      </c>
      <c r="G11374" s="1" t="s">
        <v>103</v>
      </c>
      <c r="H11374" s="1" t="s">
        <v>298</v>
      </c>
      <c r="I11374" s="1">
        <v>3</v>
      </c>
      <c r="J11374" s="1">
        <v>2023</v>
      </c>
      <c r="K11374" s="1">
        <v>961565</v>
      </c>
      <c r="L11374" s="1">
        <v>0</v>
      </c>
      <c r="M11374" s="1">
        <f t="array" ref="M11374">SUMPRODUCT(MAX(ISNUMBER(SEARCH('Class Rules'!$B$6:$B$85,$E11374))*ISNUMBER(SEARCH('Class Rules'!$C$6:$C$85,$F11374))*'Class Rules'!$A$6:$A$85))</f>
        <v>0</v>
      </c>
      <c r="N11374" s="1" t="str">
        <f t="array" ref="N11374">IF($M11374=0,'Class Rules'!$D$3,INDEX('Class Rules'!$D$6:$D$85,MATCH($M11374,'Class Rules'!$A$6:$A$85,0)))</f>
        <v>Passenger LDV</v>
      </c>
      <c r="O11374" s="1" t="str">
        <f t="array" ref="O11374">IF(SUMPRODUCT(MAX(ISNUMBER(SEARCH(Fuel_Rules!$A$6:$A$30,$E11374))*ISNUMBER(SEARCH(Fuel_Rules!$B$6:$B$30,$F11374))*(Fuel_Rules!$A$6:$A$30&lt;&gt;"")))&gt;0,"Plug-in hybrid",IF($G11374="Diesel","Diesel","Gasoline"))</f>
        <v>Gasoline</v>
      </c>
    </row>
    <row r="11375" spans="1:15" ht="15" customHeight="1" x14ac:dyDescent="0.25">
      <c r="A11375" s="1">
        <v>2022</v>
      </c>
      <c r="B11375" s="1" t="s">
        <v>13227</v>
      </c>
      <c r="C11375" s="1" t="s">
        <v>2430</v>
      </c>
      <c r="D11375" s="1" t="s">
        <v>14054</v>
      </c>
      <c r="E11375" s="1" t="s">
        <v>2398</v>
      </c>
      <c r="F11375" s="1" t="s">
        <v>2432</v>
      </c>
      <c r="G11375" s="1" t="s">
        <v>103</v>
      </c>
      <c r="H11375" s="1" t="s">
        <v>298</v>
      </c>
      <c r="I11375" s="1">
        <v>3</v>
      </c>
      <c r="J11375" s="1">
        <v>2023</v>
      </c>
      <c r="K11375" s="1">
        <v>1161250</v>
      </c>
      <c r="L11375" s="1">
        <v>0</v>
      </c>
      <c r="M11375" s="1">
        <f t="array" ref="M11375">SUMPRODUCT(MAX(ISNUMBER(SEARCH('Class Rules'!$B$6:$B$85,$E11375))*ISNUMBER(SEARCH('Class Rules'!$C$6:$C$85,$F11375))*'Class Rules'!$A$6:$A$85))</f>
        <v>0</v>
      </c>
      <c r="N11375" s="1" t="str">
        <f t="array" ref="N11375">IF($M11375=0,'Class Rules'!$D$3,INDEX('Class Rules'!$D$6:$D$85,MATCH($M11375,'Class Rules'!$A$6:$A$85,0)))</f>
        <v>Passenger LDV</v>
      </c>
      <c r="O11375" s="1" t="str">
        <f t="array" ref="O11375">IF(SUMPRODUCT(MAX(ISNUMBER(SEARCH(Fuel_Rules!$A$6:$A$30,$E11375))*ISNUMBER(SEARCH(Fuel_Rules!$B$6:$B$30,$F11375))*(Fuel_Rules!$A$6:$A$30&lt;&gt;"")))&gt;0,"Plug-in hybrid",IF($G11375="Diesel","Diesel","Gasoline"))</f>
        <v>Gasoline</v>
      </c>
    </row>
    <row r="11376" spans="1:15" ht="15" customHeight="1" x14ac:dyDescent="0.25">
      <c r="A11376" s="1">
        <v>2022</v>
      </c>
      <c r="B11376" s="1" t="s">
        <v>13227</v>
      </c>
      <c r="C11376" s="1" t="s">
        <v>2430</v>
      </c>
      <c r="D11376" s="1" t="s">
        <v>14055</v>
      </c>
      <c r="E11376" s="1" t="s">
        <v>2398</v>
      </c>
      <c r="F11376" s="1" t="s">
        <v>2432</v>
      </c>
      <c r="G11376" s="1" t="s">
        <v>103</v>
      </c>
      <c r="H11376" s="1" t="s">
        <v>298</v>
      </c>
      <c r="I11376" s="1">
        <v>3</v>
      </c>
      <c r="J11376" s="1">
        <v>2023</v>
      </c>
      <c r="K11376" s="1">
        <v>1096507</v>
      </c>
      <c r="L11376" s="1">
        <v>0</v>
      </c>
      <c r="M11376" s="1">
        <f t="array" ref="M11376">SUMPRODUCT(MAX(ISNUMBER(SEARCH('Class Rules'!$B$6:$B$85,$E11376))*ISNUMBER(SEARCH('Class Rules'!$C$6:$C$85,$F11376))*'Class Rules'!$A$6:$A$85))</f>
        <v>0</v>
      </c>
      <c r="N11376" s="1" t="str">
        <f t="array" ref="N11376">IF($M11376=0,'Class Rules'!$D$3,INDEX('Class Rules'!$D$6:$D$85,MATCH($M11376,'Class Rules'!$A$6:$A$85,0)))</f>
        <v>Passenger LDV</v>
      </c>
      <c r="O11376" s="1" t="str">
        <f t="array" ref="O11376">IF(SUMPRODUCT(MAX(ISNUMBER(SEARCH(Fuel_Rules!$A$6:$A$30,$E11376))*ISNUMBER(SEARCH(Fuel_Rules!$B$6:$B$30,$F11376))*(Fuel_Rules!$A$6:$A$30&lt;&gt;"")))&gt;0,"Plug-in hybrid",IF($G11376="Diesel","Diesel","Gasoline"))</f>
        <v>Gasoline</v>
      </c>
    </row>
    <row r="11377" spans="1:15" ht="15" customHeight="1" x14ac:dyDescent="0.25">
      <c r="A11377" s="1">
        <v>2022</v>
      </c>
      <c r="B11377" s="1" t="s">
        <v>13227</v>
      </c>
      <c r="C11377" s="1" t="s">
        <v>2436</v>
      </c>
      <c r="D11377" s="1" t="s">
        <v>14056</v>
      </c>
      <c r="E11377" s="1" t="s">
        <v>2398</v>
      </c>
      <c r="F11377" s="1" t="s">
        <v>2438</v>
      </c>
      <c r="G11377" s="1" t="s">
        <v>103</v>
      </c>
      <c r="H11377" s="1" t="s">
        <v>298</v>
      </c>
      <c r="I11377" s="1">
        <v>3</v>
      </c>
      <c r="J11377" s="1">
        <v>2023</v>
      </c>
      <c r="K11377" s="1">
        <v>1209876</v>
      </c>
      <c r="L11377" s="1">
        <v>0</v>
      </c>
      <c r="M11377" s="1">
        <f t="array" ref="M11377">SUMPRODUCT(MAX(ISNUMBER(SEARCH('Class Rules'!$B$6:$B$85,$E11377))*ISNUMBER(SEARCH('Class Rules'!$C$6:$C$85,$F11377))*'Class Rules'!$A$6:$A$85))</f>
        <v>0</v>
      </c>
      <c r="N11377" s="1" t="str">
        <f t="array" ref="N11377">IF($M11377=0,'Class Rules'!$D$3,INDEX('Class Rules'!$D$6:$D$85,MATCH($M11377,'Class Rules'!$A$6:$A$85,0)))</f>
        <v>Passenger LDV</v>
      </c>
      <c r="O11377" s="1" t="str">
        <f t="array" ref="O11377">IF(SUMPRODUCT(MAX(ISNUMBER(SEARCH(Fuel_Rules!$A$6:$A$30,$E11377))*ISNUMBER(SEARCH(Fuel_Rules!$B$6:$B$30,$F11377))*(Fuel_Rules!$A$6:$A$30&lt;&gt;"")))&gt;0,"Plug-in hybrid",IF($G11377="Diesel","Diesel","Gasoline"))</f>
        <v>Gasoline</v>
      </c>
    </row>
    <row r="11378" spans="1:15" ht="15" customHeight="1" x14ac:dyDescent="0.25">
      <c r="A11378" s="1">
        <v>2022</v>
      </c>
      <c r="B11378" s="1" t="s">
        <v>13227</v>
      </c>
      <c r="C11378" s="1" t="s">
        <v>2436</v>
      </c>
      <c r="D11378" s="1" t="s">
        <v>14057</v>
      </c>
      <c r="E11378" s="1" t="s">
        <v>2398</v>
      </c>
      <c r="F11378" s="1" t="s">
        <v>2438</v>
      </c>
      <c r="G11378" s="1" t="s">
        <v>103</v>
      </c>
      <c r="H11378" s="1" t="s">
        <v>298</v>
      </c>
      <c r="I11378" s="1">
        <v>3</v>
      </c>
      <c r="J11378" s="1">
        <v>2023</v>
      </c>
      <c r="K11378" s="1">
        <v>1130070</v>
      </c>
      <c r="L11378" s="1">
        <v>0</v>
      </c>
      <c r="M11378" s="1">
        <f t="array" ref="M11378">SUMPRODUCT(MAX(ISNUMBER(SEARCH('Class Rules'!$B$6:$B$85,$E11378))*ISNUMBER(SEARCH('Class Rules'!$C$6:$C$85,$F11378))*'Class Rules'!$A$6:$A$85))</f>
        <v>0</v>
      </c>
      <c r="N11378" s="1" t="str">
        <f t="array" ref="N11378">IF($M11378=0,'Class Rules'!$D$3,INDEX('Class Rules'!$D$6:$D$85,MATCH($M11378,'Class Rules'!$A$6:$A$85,0)))</f>
        <v>Passenger LDV</v>
      </c>
      <c r="O11378" s="1" t="str">
        <f t="array" ref="O11378">IF(SUMPRODUCT(MAX(ISNUMBER(SEARCH(Fuel_Rules!$A$6:$A$30,$E11378))*ISNUMBER(SEARCH(Fuel_Rules!$B$6:$B$30,$F11378))*(Fuel_Rules!$A$6:$A$30&lt;&gt;"")))&gt;0,"Plug-in hybrid",IF($G11378="Diesel","Diesel","Gasoline"))</f>
        <v>Gasoline</v>
      </c>
    </row>
    <row r="11379" spans="1:15" ht="15" customHeight="1" x14ac:dyDescent="0.25">
      <c r="A11379" s="1">
        <v>2022</v>
      </c>
      <c r="B11379" s="1" t="s">
        <v>13227</v>
      </c>
      <c r="C11379" s="1" t="s">
        <v>2439</v>
      </c>
      <c r="D11379" s="1" t="s">
        <v>14058</v>
      </c>
      <c r="E11379" s="1" t="s">
        <v>2398</v>
      </c>
      <c r="F11379" s="1" t="s">
        <v>2441</v>
      </c>
      <c r="G11379" s="1" t="s">
        <v>103</v>
      </c>
      <c r="H11379" s="1" t="s">
        <v>298</v>
      </c>
      <c r="I11379" s="1">
        <v>3</v>
      </c>
      <c r="J11379" s="1">
        <v>2023</v>
      </c>
      <c r="K11379" s="1">
        <v>1258810</v>
      </c>
      <c r="L11379" s="1">
        <v>0</v>
      </c>
      <c r="M11379" s="1">
        <f t="array" ref="M11379">SUMPRODUCT(MAX(ISNUMBER(SEARCH('Class Rules'!$B$6:$B$85,$E11379))*ISNUMBER(SEARCH('Class Rules'!$C$6:$C$85,$F11379))*'Class Rules'!$A$6:$A$85))</f>
        <v>0</v>
      </c>
      <c r="N11379" s="1" t="str">
        <f t="array" ref="N11379">IF($M11379=0,'Class Rules'!$D$3,INDEX('Class Rules'!$D$6:$D$85,MATCH($M11379,'Class Rules'!$A$6:$A$85,0)))</f>
        <v>Passenger LDV</v>
      </c>
      <c r="O11379" s="1" t="str">
        <f t="array" ref="O11379">IF(SUMPRODUCT(MAX(ISNUMBER(SEARCH(Fuel_Rules!$A$6:$A$30,$E11379))*ISNUMBER(SEARCH(Fuel_Rules!$B$6:$B$30,$F11379))*(Fuel_Rules!$A$6:$A$30&lt;&gt;"")))&gt;0,"Plug-in hybrid",IF($G11379="Diesel","Diesel","Gasoline"))</f>
        <v>Gasoline</v>
      </c>
    </row>
    <row r="11380" spans="1:15" ht="15" customHeight="1" x14ac:dyDescent="0.25">
      <c r="A11380" s="1">
        <v>2022</v>
      </c>
      <c r="B11380" s="1" t="s">
        <v>13227</v>
      </c>
      <c r="C11380" s="1" t="s">
        <v>2439</v>
      </c>
      <c r="D11380" s="1" t="s">
        <v>14059</v>
      </c>
      <c r="E11380" s="1" t="s">
        <v>2398</v>
      </c>
      <c r="F11380" s="1" t="s">
        <v>2441</v>
      </c>
      <c r="G11380" s="1" t="s">
        <v>103</v>
      </c>
      <c r="H11380" s="1" t="s">
        <v>298</v>
      </c>
      <c r="I11380" s="1">
        <v>3</v>
      </c>
      <c r="J11380" s="1">
        <v>2023</v>
      </c>
      <c r="K11380" s="1">
        <v>1165910</v>
      </c>
      <c r="L11380" s="1">
        <v>0</v>
      </c>
      <c r="M11380" s="1">
        <f t="array" ref="M11380">SUMPRODUCT(MAX(ISNUMBER(SEARCH('Class Rules'!$B$6:$B$85,$E11380))*ISNUMBER(SEARCH('Class Rules'!$C$6:$C$85,$F11380))*'Class Rules'!$A$6:$A$85))</f>
        <v>0</v>
      </c>
      <c r="N11380" s="1" t="str">
        <f t="array" ref="N11380">IF($M11380=0,'Class Rules'!$D$3,INDEX('Class Rules'!$D$6:$D$85,MATCH($M11380,'Class Rules'!$A$6:$A$85,0)))</f>
        <v>Passenger LDV</v>
      </c>
      <c r="O11380" s="1" t="str">
        <f t="array" ref="O11380">IF(SUMPRODUCT(MAX(ISNUMBER(SEARCH(Fuel_Rules!$A$6:$A$30,$E11380))*ISNUMBER(SEARCH(Fuel_Rules!$B$6:$B$30,$F11380))*(Fuel_Rules!$A$6:$A$30&lt;&gt;"")))&gt;0,"Plug-in hybrid",IF($G11380="Diesel","Diesel","Gasoline"))</f>
        <v>Gasoline</v>
      </c>
    </row>
    <row r="11381" spans="1:15" ht="15" customHeight="1" x14ac:dyDescent="0.25">
      <c r="A11381" s="1">
        <v>2022</v>
      </c>
      <c r="B11381" s="1" t="s">
        <v>13227</v>
      </c>
      <c r="C11381" s="1" t="s">
        <v>2442</v>
      </c>
      <c r="D11381" s="1" t="s">
        <v>14060</v>
      </c>
      <c r="E11381" s="1" t="s">
        <v>2398</v>
      </c>
      <c r="F11381" s="1" t="s">
        <v>5816</v>
      </c>
      <c r="G11381" s="1" t="s">
        <v>103</v>
      </c>
      <c r="H11381" s="1" t="s">
        <v>298</v>
      </c>
      <c r="I11381" s="1">
        <v>3</v>
      </c>
      <c r="J11381" s="1">
        <v>2023</v>
      </c>
      <c r="K11381" s="1">
        <v>1271043</v>
      </c>
      <c r="L11381" s="1">
        <v>0</v>
      </c>
      <c r="M11381" s="1">
        <f t="array" ref="M11381">SUMPRODUCT(MAX(ISNUMBER(SEARCH('Class Rules'!$B$6:$B$85,$E11381))*ISNUMBER(SEARCH('Class Rules'!$C$6:$C$85,$F11381))*'Class Rules'!$A$6:$A$85))</f>
        <v>0</v>
      </c>
      <c r="N11381" s="1" t="str">
        <f t="array" ref="N11381">IF($M11381=0,'Class Rules'!$D$3,INDEX('Class Rules'!$D$6:$D$85,MATCH($M11381,'Class Rules'!$A$6:$A$85,0)))</f>
        <v>Passenger LDV</v>
      </c>
      <c r="O11381" s="1" t="str">
        <f t="array" ref="O11381">IF(SUMPRODUCT(MAX(ISNUMBER(SEARCH(Fuel_Rules!$A$6:$A$30,$E11381))*ISNUMBER(SEARCH(Fuel_Rules!$B$6:$B$30,$F11381))*(Fuel_Rules!$A$6:$A$30&lt;&gt;"")))&gt;0,"Plug-in hybrid",IF($G11381="Diesel","Diesel","Gasoline"))</f>
        <v>Gasoline</v>
      </c>
    </row>
    <row r="11382" spans="1:15" ht="15" customHeight="1" x14ac:dyDescent="0.25">
      <c r="A11382" s="1">
        <v>2022</v>
      </c>
      <c r="B11382" s="1" t="s">
        <v>13227</v>
      </c>
      <c r="C11382" s="1" t="s">
        <v>2442</v>
      </c>
      <c r="D11382" s="1" t="s">
        <v>14061</v>
      </c>
      <c r="E11382" s="1" t="s">
        <v>2398</v>
      </c>
      <c r="F11382" s="1" t="s">
        <v>5816</v>
      </c>
      <c r="G11382" s="1" t="s">
        <v>103</v>
      </c>
      <c r="H11382" s="1" t="s">
        <v>298</v>
      </c>
      <c r="I11382" s="1">
        <v>3</v>
      </c>
      <c r="J11382" s="1">
        <v>2023</v>
      </c>
      <c r="K11382" s="1">
        <v>1220201</v>
      </c>
      <c r="L11382" s="1">
        <v>0</v>
      </c>
      <c r="M11382" s="1">
        <f t="array" ref="M11382">SUMPRODUCT(MAX(ISNUMBER(SEARCH('Class Rules'!$B$6:$B$85,$E11382))*ISNUMBER(SEARCH('Class Rules'!$C$6:$C$85,$F11382))*'Class Rules'!$A$6:$A$85))</f>
        <v>0</v>
      </c>
      <c r="N11382" s="1" t="str">
        <f t="array" ref="N11382">IF($M11382=0,'Class Rules'!$D$3,INDEX('Class Rules'!$D$6:$D$85,MATCH($M11382,'Class Rules'!$A$6:$A$85,0)))</f>
        <v>Passenger LDV</v>
      </c>
      <c r="O11382" s="1" t="str">
        <f t="array" ref="O11382">IF(SUMPRODUCT(MAX(ISNUMBER(SEARCH(Fuel_Rules!$A$6:$A$30,$E11382))*ISNUMBER(SEARCH(Fuel_Rules!$B$6:$B$30,$F11382))*(Fuel_Rules!$A$6:$A$30&lt;&gt;"")))&gt;0,"Plug-in hybrid",IF($G11382="Diesel","Diesel","Gasoline"))</f>
        <v>Gasoline</v>
      </c>
    </row>
    <row r="11383" spans="1:15" ht="15" customHeight="1" x14ac:dyDescent="0.25">
      <c r="A11383" s="1">
        <v>2022</v>
      </c>
      <c r="B11383" s="1" t="s">
        <v>13227</v>
      </c>
      <c r="C11383" s="1" t="s">
        <v>10741</v>
      </c>
      <c r="D11383" s="1" t="s">
        <v>14062</v>
      </c>
      <c r="E11383" s="1" t="s">
        <v>2398</v>
      </c>
      <c r="F11383" s="1" t="s">
        <v>10743</v>
      </c>
      <c r="G11383" s="1" t="s">
        <v>103</v>
      </c>
      <c r="H11383" s="1" t="s">
        <v>298</v>
      </c>
      <c r="I11383" s="1">
        <v>3</v>
      </c>
      <c r="J11383" s="1">
        <v>2023</v>
      </c>
      <c r="K11383" s="1">
        <v>734850</v>
      </c>
      <c r="L11383" s="1">
        <v>0</v>
      </c>
      <c r="M11383" s="1">
        <f t="array" ref="M11383">SUMPRODUCT(MAX(ISNUMBER(SEARCH('Class Rules'!$B$6:$B$85,$E11383))*ISNUMBER(SEARCH('Class Rules'!$C$6:$C$85,$F11383))*'Class Rules'!$A$6:$A$85))</f>
        <v>0</v>
      </c>
      <c r="N11383" s="1" t="str">
        <f t="array" ref="N11383">IF($M11383=0,'Class Rules'!$D$3,INDEX('Class Rules'!$D$6:$D$85,MATCH($M11383,'Class Rules'!$A$6:$A$85,0)))</f>
        <v>Passenger LDV</v>
      </c>
      <c r="O11383" s="1" t="str">
        <f t="array" ref="O11383">IF(SUMPRODUCT(MAX(ISNUMBER(SEARCH(Fuel_Rules!$A$6:$A$30,$E11383))*ISNUMBER(SEARCH(Fuel_Rules!$B$6:$B$30,$F11383))*(Fuel_Rules!$A$6:$A$30&lt;&gt;"")))&gt;0,"Plug-in hybrid",IF($G11383="Diesel","Diesel","Gasoline"))</f>
        <v>Gasoline</v>
      </c>
    </row>
    <row r="11384" spans="1:15" ht="15" customHeight="1" x14ac:dyDescent="0.25">
      <c r="A11384" s="1">
        <v>2022</v>
      </c>
      <c r="B11384" s="1" t="s">
        <v>13227</v>
      </c>
      <c r="C11384" s="1" t="s">
        <v>10741</v>
      </c>
      <c r="D11384" s="1" t="s">
        <v>14063</v>
      </c>
      <c r="E11384" s="1" t="s">
        <v>2398</v>
      </c>
      <c r="F11384" s="1" t="s">
        <v>10743</v>
      </c>
      <c r="G11384" s="1" t="s">
        <v>103</v>
      </c>
      <c r="H11384" s="1" t="s">
        <v>298</v>
      </c>
      <c r="I11384" s="1">
        <v>3</v>
      </c>
      <c r="J11384" s="1">
        <v>2023</v>
      </c>
      <c r="K11384" s="1">
        <v>698747</v>
      </c>
      <c r="L11384" s="1">
        <v>0</v>
      </c>
      <c r="M11384" s="1">
        <f t="array" ref="M11384">SUMPRODUCT(MAX(ISNUMBER(SEARCH('Class Rules'!$B$6:$B$85,$E11384))*ISNUMBER(SEARCH('Class Rules'!$C$6:$C$85,$F11384))*'Class Rules'!$A$6:$A$85))</f>
        <v>0</v>
      </c>
      <c r="N11384" s="1" t="str">
        <f t="array" ref="N11384">IF($M11384=0,'Class Rules'!$D$3,INDEX('Class Rules'!$D$6:$D$85,MATCH($M11384,'Class Rules'!$A$6:$A$85,0)))</f>
        <v>Passenger LDV</v>
      </c>
      <c r="O11384" s="1" t="str">
        <f t="array" ref="O11384">IF(SUMPRODUCT(MAX(ISNUMBER(SEARCH(Fuel_Rules!$A$6:$A$30,$E11384))*ISNUMBER(SEARCH(Fuel_Rules!$B$6:$B$30,$F11384))*(Fuel_Rules!$A$6:$A$30&lt;&gt;"")))&gt;0,"Plug-in hybrid",IF($G11384="Diesel","Diesel","Gasoline"))</f>
        <v>Gasoline</v>
      </c>
    </row>
    <row r="11385" spans="1:15" ht="15" customHeight="1" x14ac:dyDescent="0.25">
      <c r="A11385" s="1">
        <v>2022</v>
      </c>
      <c r="B11385" s="1" t="s">
        <v>13227</v>
      </c>
      <c r="C11385" s="1" t="s">
        <v>2445</v>
      </c>
      <c r="D11385" s="1" t="s">
        <v>14064</v>
      </c>
      <c r="E11385" s="1" t="s">
        <v>2398</v>
      </c>
      <c r="F11385" s="1" t="s">
        <v>10746</v>
      </c>
      <c r="G11385" s="1" t="s">
        <v>103</v>
      </c>
      <c r="H11385" s="1" t="s">
        <v>298</v>
      </c>
      <c r="I11385" s="1">
        <v>2.9</v>
      </c>
      <c r="J11385" s="1">
        <v>2023</v>
      </c>
      <c r="K11385" s="1">
        <v>809575</v>
      </c>
      <c r="L11385" s="1">
        <v>0</v>
      </c>
      <c r="M11385" s="1">
        <f t="array" ref="M11385">SUMPRODUCT(MAX(ISNUMBER(SEARCH('Class Rules'!$B$6:$B$85,$E11385))*ISNUMBER(SEARCH('Class Rules'!$C$6:$C$85,$F11385))*'Class Rules'!$A$6:$A$85))</f>
        <v>0</v>
      </c>
      <c r="N11385" s="1" t="str">
        <f t="array" ref="N11385">IF($M11385=0,'Class Rules'!$D$3,INDEX('Class Rules'!$D$6:$D$85,MATCH($M11385,'Class Rules'!$A$6:$A$85,0)))</f>
        <v>Passenger LDV</v>
      </c>
      <c r="O11385" s="1" t="str">
        <f t="array" ref="O11385">IF(SUMPRODUCT(MAX(ISNUMBER(SEARCH(Fuel_Rules!$A$6:$A$30,$E11385))*ISNUMBER(SEARCH(Fuel_Rules!$B$6:$B$30,$F11385))*(Fuel_Rules!$A$6:$A$30&lt;&gt;"")))&gt;0,"Plug-in hybrid",IF($G11385="Diesel","Diesel","Gasoline"))</f>
        <v>Gasoline</v>
      </c>
    </row>
    <row r="11386" spans="1:15" ht="15" customHeight="1" x14ac:dyDescent="0.25">
      <c r="A11386" s="1">
        <v>2022</v>
      </c>
      <c r="B11386" s="1" t="s">
        <v>13227</v>
      </c>
      <c r="C11386" s="1" t="s">
        <v>2445</v>
      </c>
      <c r="D11386" s="1" t="s">
        <v>14065</v>
      </c>
      <c r="E11386" s="1" t="s">
        <v>2398</v>
      </c>
      <c r="F11386" s="1" t="s">
        <v>10746</v>
      </c>
      <c r="G11386" s="1" t="s">
        <v>103</v>
      </c>
      <c r="H11386" s="1" t="s">
        <v>298</v>
      </c>
      <c r="I11386" s="1">
        <v>2.9</v>
      </c>
      <c r="J11386" s="1">
        <v>2023</v>
      </c>
      <c r="K11386" s="1">
        <v>781239</v>
      </c>
      <c r="L11386" s="1">
        <v>0</v>
      </c>
      <c r="M11386" s="1">
        <f t="array" ref="M11386">SUMPRODUCT(MAX(ISNUMBER(SEARCH('Class Rules'!$B$6:$B$85,$E11386))*ISNUMBER(SEARCH('Class Rules'!$C$6:$C$85,$F11386))*'Class Rules'!$A$6:$A$85))</f>
        <v>0</v>
      </c>
      <c r="N11386" s="1" t="str">
        <f t="array" ref="N11386">IF($M11386=0,'Class Rules'!$D$3,INDEX('Class Rules'!$D$6:$D$85,MATCH($M11386,'Class Rules'!$A$6:$A$85,0)))</f>
        <v>Passenger LDV</v>
      </c>
      <c r="O11386" s="1" t="str">
        <f t="array" ref="O11386">IF(SUMPRODUCT(MAX(ISNUMBER(SEARCH(Fuel_Rules!$A$6:$A$30,$E11386))*ISNUMBER(SEARCH(Fuel_Rules!$B$6:$B$30,$F11386))*(Fuel_Rules!$A$6:$A$30&lt;&gt;"")))&gt;0,"Plug-in hybrid",IF($G11386="Diesel","Diesel","Gasoline"))</f>
        <v>Gasoline</v>
      </c>
    </row>
    <row r="11387" spans="1:15" ht="15" customHeight="1" x14ac:dyDescent="0.25">
      <c r="A11387" s="1">
        <v>2022</v>
      </c>
      <c r="B11387" s="1" t="s">
        <v>13227</v>
      </c>
      <c r="C11387" s="1" t="s">
        <v>2451</v>
      </c>
      <c r="D11387" s="1" t="s">
        <v>14066</v>
      </c>
      <c r="E11387" s="1" t="s">
        <v>2398</v>
      </c>
      <c r="F11387" s="1" t="s">
        <v>10749</v>
      </c>
      <c r="G11387" s="1" t="s">
        <v>103</v>
      </c>
      <c r="H11387" s="1" t="s">
        <v>298</v>
      </c>
      <c r="I11387" s="1">
        <v>4</v>
      </c>
      <c r="J11387" s="1">
        <v>2023</v>
      </c>
      <c r="K11387" s="1">
        <v>1459350</v>
      </c>
      <c r="L11387" s="1">
        <v>0</v>
      </c>
      <c r="M11387" s="1">
        <f t="array" ref="M11387">SUMPRODUCT(MAX(ISNUMBER(SEARCH('Class Rules'!$B$6:$B$85,$E11387))*ISNUMBER(SEARCH('Class Rules'!$C$6:$C$85,$F11387))*'Class Rules'!$A$6:$A$85))</f>
        <v>0</v>
      </c>
      <c r="N11387" s="1" t="str">
        <f t="array" ref="N11387">IF($M11387=0,'Class Rules'!$D$3,INDEX('Class Rules'!$D$6:$D$85,MATCH($M11387,'Class Rules'!$A$6:$A$85,0)))</f>
        <v>Passenger LDV</v>
      </c>
      <c r="O11387" s="1" t="str">
        <f t="array" ref="O11387">IF(SUMPRODUCT(MAX(ISNUMBER(SEARCH(Fuel_Rules!$A$6:$A$30,$E11387))*ISNUMBER(SEARCH(Fuel_Rules!$B$6:$B$30,$F11387))*(Fuel_Rules!$A$6:$A$30&lt;&gt;"")))&gt;0,"Plug-in hybrid",IF($G11387="Diesel","Diesel","Gasoline"))</f>
        <v>Gasoline</v>
      </c>
    </row>
    <row r="11388" spans="1:15" ht="15" customHeight="1" x14ac:dyDescent="0.25">
      <c r="A11388" s="1">
        <v>2022</v>
      </c>
      <c r="B11388" s="1" t="s">
        <v>13227</v>
      </c>
      <c r="C11388" s="1" t="s">
        <v>2451</v>
      </c>
      <c r="D11388" s="1" t="s">
        <v>14067</v>
      </c>
      <c r="E11388" s="1" t="s">
        <v>2398</v>
      </c>
      <c r="F11388" s="1" t="s">
        <v>10749</v>
      </c>
      <c r="G11388" s="1" t="s">
        <v>103</v>
      </c>
      <c r="H11388" s="1" t="s">
        <v>298</v>
      </c>
      <c r="I11388" s="1">
        <v>4</v>
      </c>
      <c r="J11388" s="1">
        <v>2023</v>
      </c>
      <c r="K11388" s="1">
        <v>1373124</v>
      </c>
      <c r="L11388" s="1">
        <v>0</v>
      </c>
      <c r="M11388" s="1">
        <f t="array" ref="M11388">SUMPRODUCT(MAX(ISNUMBER(SEARCH('Class Rules'!$B$6:$B$85,$E11388))*ISNUMBER(SEARCH('Class Rules'!$C$6:$C$85,$F11388))*'Class Rules'!$A$6:$A$85))</f>
        <v>0</v>
      </c>
      <c r="N11388" s="1" t="str">
        <f t="array" ref="N11388">IF($M11388=0,'Class Rules'!$D$3,INDEX('Class Rules'!$D$6:$D$85,MATCH($M11388,'Class Rules'!$A$6:$A$85,0)))</f>
        <v>Passenger LDV</v>
      </c>
      <c r="O11388" s="1" t="str">
        <f t="array" ref="O11388">IF(SUMPRODUCT(MAX(ISNUMBER(SEARCH(Fuel_Rules!$A$6:$A$30,$E11388))*ISNUMBER(SEARCH(Fuel_Rules!$B$6:$B$30,$F11388))*(Fuel_Rules!$A$6:$A$30&lt;&gt;"")))&gt;0,"Plug-in hybrid",IF($G11388="Diesel","Diesel","Gasoline"))</f>
        <v>Gasoline</v>
      </c>
    </row>
    <row r="11389" spans="1:15" ht="15" customHeight="1" x14ac:dyDescent="0.25">
      <c r="A11389" s="1">
        <v>2022</v>
      </c>
      <c r="B11389" s="1" t="s">
        <v>13227</v>
      </c>
      <c r="C11389" s="1" t="s">
        <v>2454</v>
      </c>
      <c r="D11389" s="1" t="s">
        <v>14068</v>
      </c>
      <c r="E11389" s="1" t="s">
        <v>2398</v>
      </c>
      <c r="F11389" s="1" t="s">
        <v>10752</v>
      </c>
      <c r="G11389" s="1" t="s">
        <v>103</v>
      </c>
      <c r="H11389" s="1" t="s">
        <v>298</v>
      </c>
      <c r="I11389" s="1">
        <v>2.9</v>
      </c>
      <c r="J11389" s="1">
        <v>2023</v>
      </c>
      <c r="K11389" s="1">
        <v>886250</v>
      </c>
      <c r="L11389" s="1">
        <v>0</v>
      </c>
      <c r="M11389" s="1">
        <f t="array" ref="M11389">SUMPRODUCT(MAX(ISNUMBER(SEARCH('Class Rules'!$B$6:$B$85,$E11389))*ISNUMBER(SEARCH('Class Rules'!$C$6:$C$85,$F11389))*'Class Rules'!$A$6:$A$85))</f>
        <v>0</v>
      </c>
      <c r="N11389" s="1" t="str">
        <f t="array" ref="N11389">IF($M11389=0,'Class Rules'!$D$3,INDEX('Class Rules'!$D$6:$D$85,MATCH($M11389,'Class Rules'!$A$6:$A$85,0)))</f>
        <v>Passenger LDV</v>
      </c>
      <c r="O11389" s="1" t="str">
        <f t="array" ref="O11389">IF(SUMPRODUCT(MAX(ISNUMBER(SEARCH(Fuel_Rules!$A$6:$A$30,$E11389))*ISNUMBER(SEARCH(Fuel_Rules!$B$6:$B$30,$F11389))*(Fuel_Rules!$A$6:$A$30&lt;&gt;"")))&gt;0,"Plug-in hybrid",IF($G11389="Diesel","Diesel","Gasoline"))</f>
        <v>Gasoline</v>
      </c>
    </row>
    <row r="11390" spans="1:15" ht="15" customHeight="1" x14ac:dyDescent="0.25">
      <c r="A11390" s="1">
        <v>2022</v>
      </c>
      <c r="B11390" s="1" t="s">
        <v>13227</v>
      </c>
      <c r="C11390" s="1" t="s">
        <v>2454</v>
      </c>
      <c r="D11390" s="1" t="s">
        <v>14069</v>
      </c>
      <c r="E11390" s="1" t="s">
        <v>2398</v>
      </c>
      <c r="F11390" s="1" t="s">
        <v>10752</v>
      </c>
      <c r="G11390" s="1" t="s">
        <v>103</v>
      </c>
      <c r="H11390" s="1" t="s">
        <v>298</v>
      </c>
      <c r="I11390" s="1">
        <v>2.9</v>
      </c>
      <c r="J11390" s="1">
        <v>2023</v>
      </c>
      <c r="K11390" s="1">
        <v>845197</v>
      </c>
      <c r="L11390" s="1">
        <v>0</v>
      </c>
      <c r="M11390" s="1">
        <f t="array" ref="M11390">SUMPRODUCT(MAX(ISNUMBER(SEARCH('Class Rules'!$B$6:$B$85,$E11390))*ISNUMBER(SEARCH('Class Rules'!$C$6:$C$85,$F11390))*'Class Rules'!$A$6:$A$85))</f>
        <v>0</v>
      </c>
      <c r="N11390" s="1" t="str">
        <f t="array" ref="N11390">IF($M11390=0,'Class Rules'!$D$3,INDEX('Class Rules'!$D$6:$D$85,MATCH($M11390,'Class Rules'!$A$6:$A$85,0)))</f>
        <v>Passenger LDV</v>
      </c>
      <c r="O11390" s="1" t="str">
        <f t="array" ref="O11390">IF(SUMPRODUCT(MAX(ISNUMBER(SEARCH(Fuel_Rules!$A$6:$A$30,$E11390))*ISNUMBER(SEARCH(Fuel_Rules!$B$6:$B$30,$F11390))*(Fuel_Rules!$A$6:$A$30&lt;&gt;"")))&gt;0,"Plug-in hybrid",IF($G11390="Diesel","Diesel","Gasoline"))</f>
        <v>Gasoline</v>
      </c>
    </row>
    <row r="11391" spans="1:15" ht="15" customHeight="1" x14ac:dyDescent="0.25">
      <c r="A11391" s="1">
        <v>2022</v>
      </c>
      <c r="B11391" s="1" t="s">
        <v>13227</v>
      </c>
      <c r="C11391" s="1" t="s">
        <v>2457</v>
      </c>
      <c r="D11391" s="1" t="s">
        <v>14070</v>
      </c>
      <c r="E11391" s="1" t="s">
        <v>2398</v>
      </c>
      <c r="F11391" s="1" t="s">
        <v>2459</v>
      </c>
      <c r="G11391" s="1" t="s">
        <v>103</v>
      </c>
      <c r="H11391" s="1" t="s">
        <v>298</v>
      </c>
      <c r="I11391" s="1">
        <v>3</v>
      </c>
      <c r="J11391" s="1">
        <v>2023</v>
      </c>
      <c r="K11391" s="1">
        <v>1319976</v>
      </c>
      <c r="L11391" s="1">
        <v>0</v>
      </c>
      <c r="M11391" s="1">
        <f t="array" ref="M11391">SUMPRODUCT(MAX(ISNUMBER(SEARCH('Class Rules'!$B$6:$B$85,$E11391))*ISNUMBER(SEARCH('Class Rules'!$C$6:$C$85,$F11391))*'Class Rules'!$A$6:$A$85))</f>
        <v>0</v>
      </c>
      <c r="N11391" s="1" t="str">
        <f t="array" ref="N11391">IF($M11391=0,'Class Rules'!$D$3,INDEX('Class Rules'!$D$6:$D$85,MATCH($M11391,'Class Rules'!$A$6:$A$85,0)))</f>
        <v>Passenger LDV</v>
      </c>
      <c r="O11391" s="1" t="str">
        <f t="array" ref="O11391">IF(SUMPRODUCT(MAX(ISNUMBER(SEARCH(Fuel_Rules!$A$6:$A$30,$E11391))*ISNUMBER(SEARCH(Fuel_Rules!$B$6:$B$30,$F11391))*(Fuel_Rules!$A$6:$A$30&lt;&gt;"")))&gt;0,"Plug-in hybrid",IF($G11391="Diesel","Diesel","Gasoline"))</f>
        <v>Gasoline</v>
      </c>
    </row>
    <row r="11392" spans="1:15" ht="15" customHeight="1" x14ac:dyDescent="0.25">
      <c r="A11392" s="1">
        <v>2022</v>
      </c>
      <c r="B11392" s="1" t="s">
        <v>13227</v>
      </c>
      <c r="C11392" s="1" t="s">
        <v>2457</v>
      </c>
      <c r="D11392" s="1" t="s">
        <v>14071</v>
      </c>
      <c r="E11392" s="1" t="s">
        <v>2398</v>
      </c>
      <c r="F11392" s="1" t="s">
        <v>2459</v>
      </c>
      <c r="G11392" s="1" t="s">
        <v>103</v>
      </c>
      <c r="H11392" s="1" t="s">
        <v>298</v>
      </c>
      <c r="I11392" s="1">
        <v>3</v>
      </c>
      <c r="J11392" s="1">
        <v>2023</v>
      </c>
      <c r="K11392" s="1">
        <v>1230335</v>
      </c>
      <c r="L11392" s="1">
        <v>0</v>
      </c>
      <c r="M11392" s="1">
        <f t="array" ref="M11392">SUMPRODUCT(MAX(ISNUMBER(SEARCH('Class Rules'!$B$6:$B$85,$E11392))*ISNUMBER(SEARCH('Class Rules'!$C$6:$C$85,$F11392))*'Class Rules'!$A$6:$A$85))</f>
        <v>0</v>
      </c>
      <c r="N11392" s="1" t="str">
        <f t="array" ref="N11392">IF($M11392=0,'Class Rules'!$D$3,INDEX('Class Rules'!$D$6:$D$85,MATCH($M11392,'Class Rules'!$A$6:$A$85,0)))</f>
        <v>Passenger LDV</v>
      </c>
      <c r="O11392" s="1" t="str">
        <f t="array" ref="O11392">IF(SUMPRODUCT(MAX(ISNUMBER(SEARCH(Fuel_Rules!$A$6:$A$30,$E11392))*ISNUMBER(SEARCH(Fuel_Rules!$B$6:$B$30,$F11392))*(Fuel_Rules!$A$6:$A$30&lt;&gt;"")))&gt;0,"Plug-in hybrid",IF($G11392="Diesel","Diesel","Gasoline"))</f>
        <v>Gasoline</v>
      </c>
    </row>
    <row r="11393" spans="1:15" ht="15" customHeight="1" x14ac:dyDescent="0.25">
      <c r="A11393" s="1">
        <v>2022</v>
      </c>
      <c r="B11393" s="1" t="s">
        <v>13227</v>
      </c>
      <c r="C11393" s="1" t="s">
        <v>2460</v>
      </c>
      <c r="D11393" s="1" t="s">
        <v>14072</v>
      </c>
      <c r="E11393" s="1" t="s">
        <v>2398</v>
      </c>
      <c r="F11393" s="1" t="s">
        <v>2462</v>
      </c>
      <c r="G11393" s="1" t="s">
        <v>103</v>
      </c>
      <c r="H11393" s="1" t="s">
        <v>298</v>
      </c>
      <c r="I11393" s="1">
        <v>4</v>
      </c>
      <c r="J11393" s="1">
        <v>2023</v>
      </c>
      <c r="K11393" s="1">
        <v>1174800</v>
      </c>
      <c r="L11393" s="1">
        <v>0</v>
      </c>
      <c r="M11393" s="1">
        <f t="array" ref="M11393">SUMPRODUCT(MAX(ISNUMBER(SEARCH('Class Rules'!$B$6:$B$85,$E11393))*ISNUMBER(SEARCH('Class Rules'!$C$6:$C$85,$F11393))*'Class Rules'!$A$6:$A$85))</f>
        <v>0</v>
      </c>
      <c r="N11393" s="1" t="str">
        <f t="array" ref="N11393">IF($M11393=0,'Class Rules'!$D$3,INDEX('Class Rules'!$D$6:$D$85,MATCH($M11393,'Class Rules'!$A$6:$A$85,0)))</f>
        <v>Passenger LDV</v>
      </c>
      <c r="O11393" s="1" t="str">
        <f t="array" ref="O11393">IF(SUMPRODUCT(MAX(ISNUMBER(SEARCH(Fuel_Rules!$A$6:$A$30,$E11393))*ISNUMBER(SEARCH(Fuel_Rules!$B$6:$B$30,$F11393))*(Fuel_Rules!$A$6:$A$30&lt;&gt;"")))&gt;0,"Plug-in hybrid",IF($G11393="Diesel","Diesel","Gasoline"))</f>
        <v>Gasoline</v>
      </c>
    </row>
    <row r="11394" spans="1:15" ht="15" customHeight="1" x14ac:dyDescent="0.25">
      <c r="A11394" s="1">
        <v>2022</v>
      </c>
      <c r="B11394" s="1" t="s">
        <v>13227</v>
      </c>
      <c r="C11394" s="1" t="s">
        <v>2460</v>
      </c>
      <c r="D11394" s="1" t="s">
        <v>14073</v>
      </c>
      <c r="E11394" s="1" t="s">
        <v>2398</v>
      </c>
      <c r="F11394" s="1" t="s">
        <v>2462</v>
      </c>
      <c r="G11394" s="1" t="s">
        <v>103</v>
      </c>
      <c r="H11394" s="1" t="s">
        <v>298</v>
      </c>
      <c r="I11394" s="1">
        <v>4</v>
      </c>
      <c r="J11394" s="1">
        <v>2023</v>
      </c>
      <c r="K11394" s="1">
        <v>1106987</v>
      </c>
      <c r="L11394" s="1">
        <v>0</v>
      </c>
      <c r="M11394" s="1">
        <f t="array" ref="M11394">SUMPRODUCT(MAX(ISNUMBER(SEARCH('Class Rules'!$B$6:$B$85,$E11394))*ISNUMBER(SEARCH('Class Rules'!$C$6:$C$85,$F11394))*'Class Rules'!$A$6:$A$85))</f>
        <v>0</v>
      </c>
      <c r="N11394" s="1" t="str">
        <f t="array" ref="N11394">IF($M11394=0,'Class Rules'!$D$3,INDEX('Class Rules'!$D$6:$D$85,MATCH($M11394,'Class Rules'!$A$6:$A$85,0)))</f>
        <v>Passenger LDV</v>
      </c>
      <c r="O11394" s="1" t="str">
        <f t="array" ref="O11394">IF(SUMPRODUCT(MAX(ISNUMBER(SEARCH(Fuel_Rules!$A$6:$A$30,$E11394))*ISNUMBER(SEARCH(Fuel_Rules!$B$6:$B$30,$F11394))*(Fuel_Rules!$A$6:$A$30&lt;&gt;"")))&gt;0,"Plug-in hybrid",IF($G11394="Diesel","Diesel","Gasoline"))</f>
        <v>Gasoline</v>
      </c>
    </row>
    <row r="11395" spans="1:15" ht="15" customHeight="1" x14ac:dyDescent="0.25">
      <c r="A11395" s="1">
        <v>2022</v>
      </c>
      <c r="B11395" s="1" t="s">
        <v>13227</v>
      </c>
      <c r="C11395" s="1" t="s">
        <v>2463</v>
      </c>
      <c r="D11395" s="1" t="s">
        <v>14074</v>
      </c>
      <c r="E11395" s="1" t="s">
        <v>2398</v>
      </c>
      <c r="F11395" s="1" t="s">
        <v>8576</v>
      </c>
      <c r="G11395" s="1" t="s">
        <v>103</v>
      </c>
      <c r="H11395" s="1" t="s">
        <v>298</v>
      </c>
      <c r="I11395" s="1">
        <v>3</v>
      </c>
      <c r="J11395" s="1">
        <v>2023</v>
      </c>
      <c r="K11395" s="1">
        <v>1348750</v>
      </c>
      <c r="L11395" s="1">
        <v>0</v>
      </c>
      <c r="M11395" s="1">
        <f t="array" ref="M11395">SUMPRODUCT(MAX(ISNUMBER(SEARCH('Class Rules'!$B$6:$B$85,$E11395))*ISNUMBER(SEARCH('Class Rules'!$C$6:$C$85,$F11395))*'Class Rules'!$A$6:$A$85))</f>
        <v>0</v>
      </c>
      <c r="N11395" s="1" t="str">
        <f t="array" ref="N11395">IF($M11395=0,'Class Rules'!$D$3,INDEX('Class Rules'!$D$6:$D$85,MATCH($M11395,'Class Rules'!$A$6:$A$85,0)))</f>
        <v>Passenger LDV</v>
      </c>
      <c r="O11395" s="1" t="str">
        <f t="array" ref="O11395">IF(SUMPRODUCT(MAX(ISNUMBER(SEARCH(Fuel_Rules!$A$6:$A$30,$E11395))*ISNUMBER(SEARCH(Fuel_Rules!$B$6:$B$30,$F11395))*(Fuel_Rules!$A$6:$A$30&lt;&gt;"")))&gt;0,"Plug-in hybrid",IF($G11395="Diesel","Diesel","Gasoline"))</f>
        <v>Gasoline</v>
      </c>
    </row>
    <row r="11396" spans="1:15" ht="15" customHeight="1" x14ac:dyDescent="0.25">
      <c r="A11396" s="1">
        <v>2022</v>
      </c>
      <c r="B11396" s="1" t="s">
        <v>13227</v>
      </c>
      <c r="C11396" s="1" t="s">
        <v>2463</v>
      </c>
      <c r="D11396" s="1" t="s">
        <v>14075</v>
      </c>
      <c r="E11396" s="1" t="s">
        <v>2398</v>
      </c>
      <c r="F11396" s="1" t="s">
        <v>8576</v>
      </c>
      <c r="G11396" s="1" t="s">
        <v>103</v>
      </c>
      <c r="H11396" s="1" t="s">
        <v>298</v>
      </c>
      <c r="I11396" s="1">
        <v>3</v>
      </c>
      <c r="J11396" s="1">
        <v>2023</v>
      </c>
      <c r="K11396" s="1">
        <v>1272154</v>
      </c>
      <c r="L11396" s="1">
        <v>0</v>
      </c>
      <c r="M11396" s="1">
        <f t="array" ref="M11396">SUMPRODUCT(MAX(ISNUMBER(SEARCH('Class Rules'!$B$6:$B$85,$E11396))*ISNUMBER(SEARCH('Class Rules'!$C$6:$C$85,$F11396))*'Class Rules'!$A$6:$A$85))</f>
        <v>0</v>
      </c>
      <c r="N11396" s="1" t="str">
        <f t="array" ref="N11396">IF($M11396=0,'Class Rules'!$D$3,INDEX('Class Rules'!$D$6:$D$85,MATCH($M11396,'Class Rules'!$A$6:$A$85,0)))</f>
        <v>Passenger LDV</v>
      </c>
      <c r="O11396" s="1" t="str">
        <f t="array" ref="O11396">IF(SUMPRODUCT(MAX(ISNUMBER(SEARCH(Fuel_Rules!$A$6:$A$30,$E11396))*ISNUMBER(SEARCH(Fuel_Rules!$B$6:$B$30,$F11396))*(Fuel_Rules!$A$6:$A$30&lt;&gt;"")))&gt;0,"Plug-in hybrid",IF($G11396="Diesel","Diesel","Gasoline"))</f>
        <v>Gasoline</v>
      </c>
    </row>
    <row r="11397" spans="1:15" ht="15" customHeight="1" x14ac:dyDescent="0.25">
      <c r="A11397" s="1">
        <v>2022</v>
      </c>
      <c r="B11397" s="1" t="s">
        <v>13227</v>
      </c>
      <c r="C11397" s="1" t="s">
        <v>2466</v>
      </c>
      <c r="D11397" s="1" t="s">
        <v>14076</v>
      </c>
      <c r="E11397" s="1" t="s">
        <v>2398</v>
      </c>
      <c r="F11397" s="1" t="s">
        <v>10761</v>
      </c>
      <c r="G11397" s="1" t="s">
        <v>103</v>
      </c>
      <c r="H11397" s="1" t="s">
        <v>298</v>
      </c>
      <c r="I11397" s="1">
        <v>3</v>
      </c>
      <c r="J11397" s="1">
        <v>2023</v>
      </c>
      <c r="K11397" s="1">
        <v>770525</v>
      </c>
      <c r="L11397" s="1">
        <v>0</v>
      </c>
      <c r="M11397" s="1">
        <f t="array" ref="M11397">SUMPRODUCT(MAX(ISNUMBER(SEARCH('Class Rules'!$B$6:$B$85,$E11397))*ISNUMBER(SEARCH('Class Rules'!$C$6:$C$85,$F11397))*'Class Rules'!$A$6:$A$85))</f>
        <v>0</v>
      </c>
      <c r="N11397" s="1" t="str">
        <f t="array" ref="N11397">IF($M11397=0,'Class Rules'!$D$3,INDEX('Class Rules'!$D$6:$D$85,MATCH($M11397,'Class Rules'!$A$6:$A$85,0)))</f>
        <v>Passenger LDV</v>
      </c>
      <c r="O11397" s="1" t="str">
        <f t="array" ref="O11397">IF(SUMPRODUCT(MAX(ISNUMBER(SEARCH(Fuel_Rules!$A$6:$A$30,$E11397))*ISNUMBER(SEARCH(Fuel_Rules!$B$6:$B$30,$F11397))*(Fuel_Rules!$A$6:$A$30&lt;&gt;"")))&gt;0,"Plug-in hybrid",IF($G11397="Diesel","Diesel","Gasoline"))</f>
        <v>Gasoline</v>
      </c>
    </row>
    <row r="11398" spans="1:15" ht="15" customHeight="1" x14ac:dyDescent="0.25">
      <c r="A11398" s="1">
        <v>2022</v>
      </c>
      <c r="B11398" s="1" t="s">
        <v>13227</v>
      </c>
      <c r="C11398" s="1" t="s">
        <v>2466</v>
      </c>
      <c r="D11398" s="1" t="s">
        <v>14077</v>
      </c>
      <c r="E11398" s="1" t="s">
        <v>2398</v>
      </c>
      <c r="F11398" s="1" t="s">
        <v>10761</v>
      </c>
      <c r="G11398" s="1" t="s">
        <v>103</v>
      </c>
      <c r="H11398" s="1" t="s">
        <v>298</v>
      </c>
      <c r="I11398" s="1">
        <v>3</v>
      </c>
      <c r="J11398" s="1">
        <v>2023</v>
      </c>
      <c r="K11398" s="1">
        <v>742559</v>
      </c>
      <c r="L11398" s="1">
        <v>0</v>
      </c>
      <c r="M11398" s="1">
        <f t="array" ref="M11398">SUMPRODUCT(MAX(ISNUMBER(SEARCH('Class Rules'!$B$6:$B$85,$E11398))*ISNUMBER(SEARCH('Class Rules'!$C$6:$C$85,$F11398))*'Class Rules'!$A$6:$A$85))</f>
        <v>0</v>
      </c>
      <c r="N11398" s="1" t="str">
        <f t="array" ref="N11398">IF($M11398=0,'Class Rules'!$D$3,INDEX('Class Rules'!$D$6:$D$85,MATCH($M11398,'Class Rules'!$A$6:$A$85,0)))</f>
        <v>Passenger LDV</v>
      </c>
      <c r="O11398" s="1" t="str">
        <f t="array" ref="O11398">IF(SUMPRODUCT(MAX(ISNUMBER(SEARCH(Fuel_Rules!$A$6:$A$30,$E11398))*ISNUMBER(SEARCH(Fuel_Rules!$B$6:$B$30,$F11398))*(Fuel_Rules!$A$6:$A$30&lt;&gt;"")))&gt;0,"Plug-in hybrid",IF($G11398="Diesel","Diesel","Gasoline"))</f>
        <v>Gasoline</v>
      </c>
    </row>
    <row r="11399" spans="1:15" ht="15" customHeight="1" x14ac:dyDescent="0.25">
      <c r="A11399" s="1">
        <v>2022</v>
      </c>
      <c r="B11399" s="1" t="s">
        <v>13227</v>
      </c>
      <c r="C11399" s="1" t="s">
        <v>2469</v>
      </c>
      <c r="D11399" s="1" t="s">
        <v>14078</v>
      </c>
      <c r="E11399" s="1" t="s">
        <v>2398</v>
      </c>
      <c r="F11399" s="1" t="s">
        <v>10764</v>
      </c>
      <c r="G11399" s="1" t="s">
        <v>103</v>
      </c>
      <c r="H11399" s="1" t="s">
        <v>298</v>
      </c>
      <c r="I11399" s="1">
        <v>4</v>
      </c>
      <c r="J11399" s="1">
        <v>2023</v>
      </c>
      <c r="K11399" s="1">
        <v>1432025</v>
      </c>
      <c r="L11399" s="1">
        <v>0</v>
      </c>
      <c r="M11399" s="1">
        <f t="array" ref="M11399">SUMPRODUCT(MAX(ISNUMBER(SEARCH('Class Rules'!$B$6:$B$85,$E11399))*ISNUMBER(SEARCH('Class Rules'!$C$6:$C$85,$F11399))*'Class Rules'!$A$6:$A$85))</f>
        <v>0</v>
      </c>
      <c r="N11399" s="1" t="str">
        <f t="array" ref="N11399">IF($M11399=0,'Class Rules'!$D$3,INDEX('Class Rules'!$D$6:$D$85,MATCH($M11399,'Class Rules'!$A$6:$A$85,0)))</f>
        <v>Passenger LDV</v>
      </c>
      <c r="O11399" s="1" t="str">
        <f t="array" ref="O11399">IF(SUMPRODUCT(MAX(ISNUMBER(SEARCH(Fuel_Rules!$A$6:$A$30,$E11399))*ISNUMBER(SEARCH(Fuel_Rules!$B$6:$B$30,$F11399))*(Fuel_Rules!$A$6:$A$30&lt;&gt;"")))&gt;0,"Plug-in hybrid",IF($G11399="Diesel","Diesel","Gasoline"))</f>
        <v>Gasoline</v>
      </c>
    </row>
    <row r="11400" spans="1:15" ht="15" customHeight="1" x14ac:dyDescent="0.25">
      <c r="A11400" s="1">
        <v>2022</v>
      </c>
      <c r="B11400" s="1" t="s">
        <v>13227</v>
      </c>
      <c r="C11400" s="1" t="s">
        <v>2469</v>
      </c>
      <c r="D11400" s="1" t="s">
        <v>14079</v>
      </c>
      <c r="E11400" s="1" t="s">
        <v>2398</v>
      </c>
      <c r="F11400" s="1" t="s">
        <v>10764</v>
      </c>
      <c r="G11400" s="1" t="s">
        <v>103</v>
      </c>
      <c r="H11400" s="1" t="s">
        <v>298</v>
      </c>
      <c r="I11400" s="1">
        <v>4</v>
      </c>
      <c r="J11400" s="1">
        <v>2023</v>
      </c>
      <c r="K11400" s="1">
        <v>1380995</v>
      </c>
      <c r="L11400" s="1">
        <v>0</v>
      </c>
      <c r="M11400" s="1">
        <f t="array" ref="M11400">SUMPRODUCT(MAX(ISNUMBER(SEARCH('Class Rules'!$B$6:$B$85,$E11400))*ISNUMBER(SEARCH('Class Rules'!$C$6:$C$85,$F11400))*'Class Rules'!$A$6:$A$85))</f>
        <v>0</v>
      </c>
      <c r="N11400" s="1" t="str">
        <f t="array" ref="N11400">IF($M11400=0,'Class Rules'!$D$3,INDEX('Class Rules'!$D$6:$D$85,MATCH($M11400,'Class Rules'!$A$6:$A$85,0)))</f>
        <v>Passenger LDV</v>
      </c>
      <c r="O11400" s="1" t="str">
        <f t="array" ref="O11400">IF(SUMPRODUCT(MAX(ISNUMBER(SEARCH(Fuel_Rules!$A$6:$A$30,$E11400))*ISNUMBER(SEARCH(Fuel_Rules!$B$6:$B$30,$F11400))*(Fuel_Rules!$A$6:$A$30&lt;&gt;"")))&gt;0,"Plug-in hybrid",IF($G11400="Diesel","Diesel","Gasoline"))</f>
        <v>Gasoline</v>
      </c>
    </row>
    <row r="11401" spans="1:15" ht="15" customHeight="1" x14ac:dyDescent="0.25">
      <c r="A11401" s="1">
        <v>2022</v>
      </c>
      <c r="B11401" s="1" t="s">
        <v>13227</v>
      </c>
      <c r="C11401" s="1" t="s">
        <v>2472</v>
      </c>
      <c r="D11401" s="1" t="s">
        <v>14080</v>
      </c>
      <c r="E11401" s="1" t="s">
        <v>2398</v>
      </c>
      <c r="F11401" s="1" t="s">
        <v>10767</v>
      </c>
      <c r="G11401" s="1" t="s">
        <v>103</v>
      </c>
      <c r="H11401" s="1" t="s">
        <v>298</v>
      </c>
      <c r="I11401" s="1">
        <v>2.9</v>
      </c>
      <c r="J11401" s="1">
        <v>2023</v>
      </c>
      <c r="K11401" s="1">
        <v>819525</v>
      </c>
      <c r="L11401" s="1">
        <v>0</v>
      </c>
      <c r="M11401" s="1">
        <f t="array" ref="M11401">SUMPRODUCT(MAX(ISNUMBER(SEARCH('Class Rules'!$B$6:$B$85,$E11401))*ISNUMBER(SEARCH('Class Rules'!$C$6:$C$85,$F11401))*'Class Rules'!$A$6:$A$85))</f>
        <v>0</v>
      </c>
      <c r="N11401" s="1" t="str">
        <f t="array" ref="N11401">IF($M11401=0,'Class Rules'!$D$3,INDEX('Class Rules'!$D$6:$D$85,MATCH($M11401,'Class Rules'!$A$6:$A$85,0)))</f>
        <v>Passenger LDV</v>
      </c>
      <c r="O11401" s="1" t="str">
        <f t="array" ref="O11401">IF(SUMPRODUCT(MAX(ISNUMBER(SEARCH(Fuel_Rules!$A$6:$A$30,$E11401))*ISNUMBER(SEARCH(Fuel_Rules!$B$6:$B$30,$F11401))*(Fuel_Rules!$A$6:$A$30&lt;&gt;"")))&gt;0,"Plug-in hybrid",IF($G11401="Diesel","Diesel","Gasoline"))</f>
        <v>Gasoline</v>
      </c>
    </row>
    <row r="11402" spans="1:15" ht="15" customHeight="1" x14ac:dyDescent="0.25">
      <c r="A11402" s="1">
        <v>2022</v>
      </c>
      <c r="B11402" s="1" t="s">
        <v>13227</v>
      </c>
      <c r="C11402" s="1" t="s">
        <v>2472</v>
      </c>
      <c r="D11402" s="1" t="s">
        <v>14081</v>
      </c>
      <c r="E11402" s="1" t="s">
        <v>2398</v>
      </c>
      <c r="F11402" s="1" t="s">
        <v>10767</v>
      </c>
      <c r="G11402" s="1" t="s">
        <v>103</v>
      </c>
      <c r="H11402" s="1" t="s">
        <v>298</v>
      </c>
      <c r="I11402" s="1">
        <v>2.9</v>
      </c>
      <c r="J11402" s="1">
        <v>2023</v>
      </c>
      <c r="K11402" s="1">
        <v>786261</v>
      </c>
      <c r="L11402" s="1">
        <v>0</v>
      </c>
      <c r="M11402" s="1">
        <f t="array" ref="M11402">SUMPRODUCT(MAX(ISNUMBER(SEARCH('Class Rules'!$B$6:$B$85,$E11402))*ISNUMBER(SEARCH('Class Rules'!$C$6:$C$85,$F11402))*'Class Rules'!$A$6:$A$85))</f>
        <v>0</v>
      </c>
      <c r="N11402" s="1" t="str">
        <f t="array" ref="N11402">IF($M11402=0,'Class Rules'!$D$3,INDEX('Class Rules'!$D$6:$D$85,MATCH($M11402,'Class Rules'!$A$6:$A$85,0)))</f>
        <v>Passenger LDV</v>
      </c>
      <c r="O11402" s="1" t="str">
        <f t="array" ref="O11402">IF(SUMPRODUCT(MAX(ISNUMBER(SEARCH(Fuel_Rules!$A$6:$A$30,$E11402))*ISNUMBER(SEARCH(Fuel_Rules!$B$6:$B$30,$F11402))*(Fuel_Rules!$A$6:$A$30&lt;&gt;"")))&gt;0,"Plug-in hybrid",IF($G11402="Diesel","Diesel","Gasoline"))</f>
        <v>Gasoline</v>
      </c>
    </row>
    <row r="11403" spans="1:15" ht="15" customHeight="1" x14ac:dyDescent="0.25">
      <c r="A11403" s="1">
        <v>2022</v>
      </c>
      <c r="B11403" s="1" t="s">
        <v>13227</v>
      </c>
      <c r="C11403" s="1" t="s">
        <v>2481</v>
      </c>
      <c r="D11403" s="1" t="s">
        <v>14082</v>
      </c>
      <c r="E11403" s="1" t="s">
        <v>2398</v>
      </c>
      <c r="F11403" s="1" t="s">
        <v>10770</v>
      </c>
      <c r="G11403" s="1" t="s">
        <v>103</v>
      </c>
      <c r="H11403" s="1" t="s">
        <v>298</v>
      </c>
      <c r="I11403" s="1">
        <v>3</v>
      </c>
      <c r="J11403" s="1">
        <v>2023</v>
      </c>
      <c r="K11403" s="1">
        <v>757850</v>
      </c>
      <c r="L11403" s="1">
        <v>0</v>
      </c>
      <c r="M11403" s="1">
        <f t="array" ref="M11403">SUMPRODUCT(MAX(ISNUMBER(SEARCH('Class Rules'!$B$6:$B$85,$E11403))*ISNUMBER(SEARCH('Class Rules'!$C$6:$C$85,$F11403))*'Class Rules'!$A$6:$A$85))</f>
        <v>0</v>
      </c>
      <c r="N11403" s="1" t="str">
        <f t="array" ref="N11403">IF($M11403=0,'Class Rules'!$D$3,INDEX('Class Rules'!$D$6:$D$85,MATCH($M11403,'Class Rules'!$A$6:$A$85,0)))</f>
        <v>Passenger LDV</v>
      </c>
      <c r="O11403" s="1" t="str">
        <f t="array" ref="O11403">IF(SUMPRODUCT(MAX(ISNUMBER(SEARCH(Fuel_Rules!$A$6:$A$30,$E11403))*ISNUMBER(SEARCH(Fuel_Rules!$B$6:$B$30,$F11403))*(Fuel_Rules!$A$6:$A$30&lt;&gt;"")))&gt;0,"Plug-in hybrid",IF($G11403="Diesel","Diesel","Gasoline"))</f>
        <v>Gasoline</v>
      </c>
    </row>
    <row r="11404" spans="1:15" ht="15" customHeight="1" x14ac:dyDescent="0.25">
      <c r="A11404" s="1">
        <v>2022</v>
      </c>
      <c r="B11404" s="1" t="s">
        <v>13227</v>
      </c>
      <c r="C11404" s="1" t="s">
        <v>2481</v>
      </c>
      <c r="D11404" s="1" t="s">
        <v>14083</v>
      </c>
      <c r="E11404" s="1" t="s">
        <v>2398</v>
      </c>
      <c r="F11404" s="1" t="s">
        <v>10770</v>
      </c>
      <c r="G11404" s="1" t="s">
        <v>103</v>
      </c>
      <c r="H11404" s="1" t="s">
        <v>298</v>
      </c>
      <c r="I11404" s="1">
        <v>3</v>
      </c>
      <c r="J11404" s="1">
        <v>2023</v>
      </c>
      <c r="K11404" s="1">
        <v>730567</v>
      </c>
      <c r="L11404" s="1">
        <v>0</v>
      </c>
      <c r="M11404" s="1">
        <f t="array" ref="M11404">SUMPRODUCT(MAX(ISNUMBER(SEARCH('Class Rules'!$B$6:$B$85,$E11404))*ISNUMBER(SEARCH('Class Rules'!$C$6:$C$85,$F11404))*'Class Rules'!$A$6:$A$85))</f>
        <v>0</v>
      </c>
      <c r="N11404" s="1" t="str">
        <f t="array" ref="N11404">IF($M11404=0,'Class Rules'!$D$3,INDEX('Class Rules'!$D$6:$D$85,MATCH($M11404,'Class Rules'!$A$6:$A$85,0)))</f>
        <v>Passenger LDV</v>
      </c>
      <c r="O11404" s="1" t="str">
        <f t="array" ref="O11404">IF(SUMPRODUCT(MAX(ISNUMBER(SEARCH(Fuel_Rules!$A$6:$A$30,$E11404))*ISNUMBER(SEARCH(Fuel_Rules!$B$6:$B$30,$F11404))*(Fuel_Rules!$A$6:$A$30&lt;&gt;"")))&gt;0,"Plug-in hybrid",IF($G11404="Diesel","Diesel","Gasoline"))</f>
        <v>Gasoline</v>
      </c>
    </row>
    <row r="11405" spans="1:15" ht="15" customHeight="1" x14ac:dyDescent="0.25">
      <c r="A11405" s="1">
        <v>2022</v>
      </c>
      <c r="B11405" s="1" t="s">
        <v>13227</v>
      </c>
      <c r="C11405" s="1" t="s">
        <v>2484</v>
      </c>
      <c r="D11405" s="1" t="s">
        <v>14084</v>
      </c>
      <c r="E11405" s="1" t="s">
        <v>2398</v>
      </c>
      <c r="F11405" s="1" t="s">
        <v>10773</v>
      </c>
      <c r="G11405" s="1" t="s">
        <v>103</v>
      </c>
      <c r="H11405" s="1" t="s">
        <v>298</v>
      </c>
      <c r="I11405" s="1">
        <v>2.9</v>
      </c>
      <c r="J11405" s="1">
        <v>2023</v>
      </c>
      <c r="K11405" s="1">
        <v>918850</v>
      </c>
      <c r="L11405" s="1">
        <v>0</v>
      </c>
      <c r="M11405" s="1">
        <f t="array" ref="M11405">SUMPRODUCT(MAX(ISNUMBER(SEARCH('Class Rules'!$B$6:$B$85,$E11405))*ISNUMBER(SEARCH('Class Rules'!$C$6:$C$85,$F11405))*'Class Rules'!$A$6:$A$85))</f>
        <v>0</v>
      </c>
      <c r="N11405" s="1" t="str">
        <f t="array" ref="N11405">IF($M11405=0,'Class Rules'!$D$3,INDEX('Class Rules'!$D$6:$D$85,MATCH($M11405,'Class Rules'!$A$6:$A$85,0)))</f>
        <v>Passenger LDV</v>
      </c>
      <c r="O11405" s="1" t="str">
        <f t="array" ref="O11405">IF(SUMPRODUCT(MAX(ISNUMBER(SEARCH(Fuel_Rules!$A$6:$A$30,$E11405))*ISNUMBER(SEARCH(Fuel_Rules!$B$6:$B$30,$F11405))*(Fuel_Rules!$A$6:$A$30&lt;&gt;"")))&gt;0,"Plug-in hybrid",IF($G11405="Diesel","Diesel","Gasoline"))</f>
        <v>Gasoline</v>
      </c>
    </row>
    <row r="11406" spans="1:15" ht="15" customHeight="1" x14ac:dyDescent="0.25">
      <c r="A11406" s="1">
        <v>2022</v>
      </c>
      <c r="B11406" s="1" t="s">
        <v>13227</v>
      </c>
      <c r="C11406" s="1" t="s">
        <v>2484</v>
      </c>
      <c r="D11406" s="1" t="s">
        <v>14085</v>
      </c>
      <c r="E11406" s="1" t="s">
        <v>2398</v>
      </c>
      <c r="F11406" s="1" t="s">
        <v>10773</v>
      </c>
      <c r="G11406" s="1" t="s">
        <v>103</v>
      </c>
      <c r="H11406" s="1" t="s">
        <v>298</v>
      </c>
      <c r="I11406" s="1">
        <v>2.9</v>
      </c>
      <c r="J11406" s="1">
        <v>2023</v>
      </c>
      <c r="K11406" s="1">
        <v>870662</v>
      </c>
      <c r="L11406" s="1">
        <v>0</v>
      </c>
      <c r="M11406" s="1">
        <f t="array" ref="M11406">SUMPRODUCT(MAX(ISNUMBER(SEARCH('Class Rules'!$B$6:$B$85,$E11406))*ISNUMBER(SEARCH('Class Rules'!$C$6:$C$85,$F11406))*'Class Rules'!$A$6:$A$85))</f>
        <v>0</v>
      </c>
      <c r="N11406" s="1" t="str">
        <f t="array" ref="N11406">IF($M11406=0,'Class Rules'!$D$3,INDEX('Class Rules'!$D$6:$D$85,MATCH($M11406,'Class Rules'!$A$6:$A$85,0)))</f>
        <v>Passenger LDV</v>
      </c>
      <c r="O11406" s="1" t="str">
        <f t="array" ref="O11406">IF(SUMPRODUCT(MAX(ISNUMBER(SEARCH(Fuel_Rules!$A$6:$A$30,$E11406))*ISNUMBER(SEARCH(Fuel_Rules!$B$6:$B$30,$F11406))*(Fuel_Rules!$A$6:$A$30&lt;&gt;"")))&gt;0,"Plug-in hybrid",IF($G11406="Diesel","Diesel","Gasoline"))</f>
        <v>Gasoline</v>
      </c>
    </row>
    <row r="11407" spans="1:15" ht="15" customHeight="1" x14ac:dyDescent="0.25">
      <c r="A11407" s="1">
        <v>2022</v>
      </c>
      <c r="B11407" s="1" t="s">
        <v>13227</v>
      </c>
      <c r="C11407" s="1" t="s">
        <v>2487</v>
      </c>
      <c r="D11407" s="1" t="s">
        <v>14086</v>
      </c>
      <c r="E11407" s="1" t="s">
        <v>2398</v>
      </c>
      <c r="F11407" s="1" t="s">
        <v>2489</v>
      </c>
      <c r="G11407" s="1" t="s">
        <v>103</v>
      </c>
      <c r="H11407" s="1" t="s">
        <v>298</v>
      </c>
      <c r="I11407" s="1">
        <v>4</v>
      </c>
      <c r="J11407" s="1">
        <v>2023</v>
      </c>
      <c r="K11407" s="1">
        <v>1198800</v>
      </c>
      <c r="L11407" s="1">
        <v>0</v>
      </c>
      <c r="M11407" s="1">
        <f t="array" ref="M11407">SUMPRODUCT(MAX(ISNUMBER(SEARCH('Class Rules'!$B$6:$B$85,$E11407))*ISNUMBER(SEARCH('Class Rules'!$C$6:$C$85,$F11407))*'Class Rules'!$A$6:$A$85))</f>
        <v>0</v>
      </c>
      <c r="N11407" s="1" t="str">
        <f t="array" ref="N11407">IF($M11407=0,'Class Rules'!$D$3,INDEX('Class Rules'!$D$6:$D$85,MATCH($M11407,'Class Rules'!$A$6:$A$85,0)))</f>
        <v>Passenger LDV</v>
      </c>
      <c r="O11407" s="1" t="str">
        <f t="array" ref="O11407">IF(SUMPRODUCT(MAX(ISNUMBER(SEARCH(Fuel_Rules!$A$6:$A$30,$E11407))*ISNUMBER(SEARCH(Fuel_Rules!$B$6:$B$30,$F11407))*(Fuel_Rules!$A$6:$A$30&lt;&gt;"")))&gt;0,"Plug-in hybrid",IF($G11407="Diesel","Diesel","Gasoline"))</f>
        <v>Gasoline</v>
      </c>
    </row>
    <row r="11408" spans="1:15" ht="15" customHeight="1" x14ac:dyDescent="0.25">
      <c r="A11408" s="1">
        <v>2022</v>
      </c>
      <c r="B11408" s="1" t="s">
        <v>13227</v>
      </c>
      <c r="C11408" s="1" t="s">
        <v>2487</v>
      </c>
      <c r="D11408" s="1" t="s">
        <v>14087</v>
      </c>
      <c r="E11408" s="1" t="s">
        <v>2398</v>
      </c>
      <c r="F11408" s="1" t="s">
        <v>2489</v>
      </c>
      <c r="G11408" s="1" t="s">
        <v>103</v>
      </c>
      <c r="H11408" s="1" t="s">
        <v>298</v>
      </c>
      <c r="I11408" s="1">
        <v>4</v>
      </c>
      <c r="J11408" s="1">
        <v>2023</v>
      </c>
      <c r="K11408" s="1">
        <v>1135023</v>
      </c>
      <c r="L11408" s="1">
        <v>0</v>
      </c>
      <c r="M11408" s="1">
        <f t="array" ref="M11408">SUMPRODUCT(MAX(ISNUMBER(SEARCH('Class Rules'!$B$6:$B$85,$E11408))*ISNUMBER(SEARCH('Class Rules'!$C$6:$C$85,$F11408))*'Class Rules'!$A$6:$A$85))</f>
        <v>0</v>
      </c>
      <c r="N11408" s="1" t="str">
        <f t="array" ref="N11408">IF($M11408=0,'Class Rules'!$D$3,INDEX('Class Rules'!$D$6:$D$85,MATCH($M11408,'Class Rules'!$A$6:$A$85,0)))</f>
        <v>Passenger LDV</v>
      </c>
      <c r="O11408" s="1" t="str">
        <f t="array" ref="O11408">IF(SUMPRODUCT(MAX(ISNUMBER(SEARCH(Fuel_Rules!$A$6:$A$30,$E11408))*ISNUMBER(SEARCH(Fuel_Rules!$B$6:$B$30,$F11408))*(Fuel_Rules!$A$6:$A$30&lt;&gt;"")))&gt;0,"Plug-in hybrid",IF($G11408="Diesel","Diesel","Gasoline"))</f>
        <v>Gasoline</v>
      </c>
    </row>
    <row r="11409" spans="1:15" ht="15" customHeight="1" x14ac:dyDescent="0.25">
      <c r="A11409" s="1">
        <v>2022</v>
      </c>
      <c r="B11409" s="1" t="s">
        <v>13227</v>
      </c>
      <c r="C11409" s="1" t="s">
        <v>2493</v>
      </c>
      <c r="D11409" s="1" t="s">
        <v>14088</v>
      </c>
      <c r="E11409" s="1" t="s">
        <v>2398</v>
      </c>
      <c r="F11409" s="1" t="s">
        <v>10778</v>
      </c>
      <c r="G11409" s="1" t="s">
        <v>103</v>
      </c>
      <c r="H11409" s="1" t="s">
        <v>298</v>
      </c>
      <c r="I11409" s="1">
        <v>4</v>
      </c>
      <c r="J11409" s="1">
        <v>2023</v>
      </c>
      <c r="K11409" s="1">
        <v>1321350</v>
      </c>
      <c r="L11409" s="1">
        <v>0</v>
      </c>
      <c r="M11409" s="1">
        <f t="array" ref="M11409">SUMPRODUCT(MAX(ISNUMBER(SEARCH('Class Rules'!$B$6:$B$85,$E11409))*ISNUMBER(SEARCH('Class Rules'!$C$6:$C$85,$F11409))*'Class Rules'!$A$6:$A$85))</f>
        <v>0</v>
      </c>
      <c r="N11409" s="1" t="str">
        <f t="array" ref="N11409">IF($M11409=0,'Class Rules'!$D$3,INDEX('Class Rules'!$D$6:$D$85,MATCH($M11409,'Class Rules'!$A$6:$A$85,0)))</f>
        <v>Passenger LDV</v>
      </c>
      <c r="O11409" s="1" t="str">
        <f t="array" ref="O11409">IF(SUMPRODUCT(MAX(ISNUMBER(SEARCH(Fuel_Rules!$A$6:$A$30,$E11409))*ISNUMBER(SEARCH(Fuel_Rules!$B$6:$B$30,$F11409))*(Fuel_Rules!$A$6:$A$30&lt;&gt;"")))&gt;0,"Plug-in hybrid",IF($G11409="Diesel","Diesel","Gasoline"))</f>
        <v>Gasoline</v>
      </c>
    </row>
    <row r="11410" spans="1:15" ht="15" customHeight="1" x14ac:dyDescent="0.25">
      <c r="A11410" s="1">
        <v>2022</v>
      </c>
      <c r="B11410" s="1" t="s">
        <v>13227</v>
      </c>
      <c r="C11410" s="1" t="s">
        <v>2493</v>
      </c>
      <c r="D11410" s="1" t="s">
        <v>14089</v>
      </c>
      <c r="E11410" s="1" t="s">
        <v>2398</v>
      </c>
      <c r="F11410" s="1" t="s">
        <v>10778</v>
      </c>
      <c r="G11410" s="1" t="s">
        <v>103</v>
      </c>
      <c r="H11410" s="1" t="s">
        <v>298</v>
      </c>
      <c r="I11410" s="1">
        <v>4</v>
      </c>
      <c r="J11410" s="1">
        <v>2023</v>
      </c>
      <c r="K11410" s="1">
        <v>1250644</v>
      </c>
      <c r="L11410" s="1">
        <v>0</v>
      </c>
      <c r="M11410" s="1">
        <f t="array" ref="M11410">SUMPRODUCT(MAX(ISNUMBER(SEARCH('Class Rules'!$B$6:$B$85,$E11410))*ISNUMBER(SEARCH('Class Rules'!$C$6:$C$85,$F11410))*'Class Rules'!$A$6:$A$85))</f>
        <v>0</v>
      </c>
      <c r="N11410" s="1" t="str">
        <f t="array" ref="N11410">IF($M11410=0,'Class Rules'!$D$3,INDEX('Class Rules'!$D$6:$D$85,MATCH($M11410,'Class Rules'!$A$6:$A$85,0)))</f>
        <v>Passenger LDV</v>
      </c>
      <c r="O11410" s="1" t="str">
        <f t="array" ref="O11410">IF(SUMPRODUCT(MAX(ISNUMBER(SEARCH(Fuel_Rules!$A$6:$A$30,$E11410))*ISNUMBER(SEARCH(Fuel_Rules!$B$6:$B$30,$F11410))*(Fuel_Rules!$A$6:$A$30&lt;&gt;"")))&gt;0,"Plug-in hybrid",IF($G11410="Diesel","Diesel","Gasoline"))</f>
        <v>Gasoline</v>
      </c>
    </row>
    <row r="11411" spans="1:15" ht="15" customHeight="1" x14ac:dyDescent="0.25">
      <c r="A11411" s="1">
        <v>2022</v>
      </c>
      <c r="B11411" s="1" t="s">
        <v>13227</v>
      </c>
      <c r="C11411" s="1" t="s">
        <v>2508</v>
      </c>
      <c r="D11411" s="1" t="s">
        <v>14090</v>
      </c>
      <c r="E11411" s="1" t="s">
        <v>2398</v>
      </c>
      <c r="F11411" s="1" t="s">
        <v>2510</v>
      </c>
      <c r="G11411" s="1" t="s">
        <v>103</v>
      </c>
      <c r="H11411" s="1" t="s">
        <v>298</v>
      </c>
      <c r="I11411" s="1">
        <v>4</v>
      </c>
      <c r="J11411" s="1">
        <v>2023</v>
      </c>
      <c r="K11411" s="1">
        <v>1364266</v>
      </c>
      <c r="L11411" s="1">
        <v>0</v>
      </c>
      <c r="M11411" s="1">
        <f t="array" ref="M11411">SUMPRODUCT(MAX(ISNUMBER(SEARCH('Class Rules'!$B$6:$B$85,$E11411))*ISNUMBER(SEARCH('Class Rules'!$C$6:$C$85,$F11411))*'Class Rules'!$A$6:$A$85))</f>
        <v>0</v>
      </c>
      <c r="N11411" s="1" t="str">
        <f t="array" ref="N11411">IF($M11411=0,'Class Rules'!$D$3,INDEX('Class Rules'!$D$6:$D$85,MATCH($M11411,'Class Rules'!$A$6:$A$85,0)))</f>
        <v>Passenger LDV</v>
      </c>
      <c r="O11411" s="1" t="str">
        <f t="array" ref="O11411">IF(SUMPRODUCT(MAX(ISNUMBER(SEARCH(Fuel_Rules!$A$6:$A$30,$E11411))*ISNUMBER(SEARCH(Fuel_Rules!$B$6:$B$30,$F11411))*(Fuel_Rules!$A$6:$A$30&lt;&gt;"")))&gt;0,"Plug-in hybrid",IF($G11411="Diesel","Diesel","Gasoline"))</f>
        <v>Gasoline</v>
      </c>
    </row>
    <row r="11412" spans="1:15" ht="15" customHeight="1" x14ac:dyDescent="0.25">
      <c r="A11412" s="1">
        <v>2022</v>
      </c>
      <c r="B11412" s="1" t="s">
        <v>13227</v>
      </c>
      <c r="C11412" s="1" t="s">
        <v>2508</v>
      </c>
      <c r="D11412" s="1" t="s">
        <v>14091</v>
      </c>
      <c r="E11412" s="1" t="s">
        <v>2398</v>
      </c>
      <c r="F11412" s="1" t="s">
        <v>2510</v>
      </c>
      <c r="G11412" s="1" t="s">
        <v>103</v>
      </c>
      <c r="H11412" s="1" t="s">
        <v>298</v>
      </c>
      <c r="I11412" s="1">
        <v>4</v>
      </c>
      <c r="J11412" s="1">
        <v>2023</v>
      </c>
      <c r="K11412" s="1">
        <v>1294799</v>
      </c>
      <c r="L11412" s="1">
        <v>0</v>
      </c>
      <c r="M11412" s="1">
        <f t="array" ref="M11412">SUMPRODUCT(MAX(ISNUMBER(SEARCH('Class Rules'!$B$6:$B$85,$E11412))*ISNUMBER(SEARCH('Class Rules'!$C$6:$C$85,$F11412))*'Class Rules'!$A$6:$A$85))</f>
        <v>0</v>
      </c>
      <c r="N11412" s="1" t="str">
        <f t="array" ref="N11412">IF($M11412=0,'Class Rules'!$D$3,INDEX('Class Rules'!$D$6:$D$85,MATCH($M11412,'Class Rules'!$A$6:$A$85,0)))</f>
        <v>Passenger LDV</v>
      </c>
      <c r="O11412" s="1" t="str">
        <f t="array" ref="O11412">IF(SUMPRODUCT(MAX(ISNUMBER(SEARCH(Fuel_Rules!$A$6:$A$30,$E11412))*ISNUMBER(SEARCH(Fuel_Rules!$B$6:$B$30,$F11412))*(Fuel_Rules!$A$6:$A$30&lt;&gt;"")))&gt;0,"Plug-in hybrid",IF($G11412="Diesel","Diesel","Gasoline"))</f>
        <v>Gasoline</v>
      </c>
    </row>
    <row r="11413" spans="1:15" ht="15" customHeight="1" x14ac:dyDescent="0.25">
      <c r="A11413" s="1">
        <v>2022</v>
      </c>
      <c r="B11413" s="1" t="s">
        <v>13227</v>
      </c>
      <c r="C11413" s="1" t="s">
        <v>10782</v>
      </c>
      <c r="D11413" s="1" t="s">
        <v>14092</v>
      </c>
      <c r="E11413" s="1" t="s">
        <v>2398</v>
      </c>
      <c r="F11413" s="1" t="s">
        <v>10784</v>
      </c>
      <c r="G11413" s="1" t="s">
        <v>103</v>
      </c>
      <c r="H11413" s="1" t="s">
        <v>298</v>
      </c>
      <c r="I11413" s="1">
        <v>2.9</v>
      </c>
      <c r="J11413" s="1">
        <v>2023</v>
      </c>
      <c r="K11413" s="1">
        <v>794650</v>
      </c>
      <c r="L11413" s="1">
        <v>0</v>
      </c>
      <c r="M11413" s="1">
        <f t="array" ref="M11413">SUMPRODUCT(MAX(ISNUMBER(SEARCH('Class Rules'!$B$6:$B$85,$E11413))*ISNUMBER(SEARCH('Class Rules'!$C$6:$C$85,$F11413))*'Class Rules'!$A$6:$A$85))</f>
        <v>0</v>
      </c>
      <c r="N11413" s="1" t="str">
        <f t="array" ref="N11413">IF($M11413=0,'Class Rules'!$D$3,INDEX('Class Rules'!$D$6:$D$85,MATCH($M11413,'Class Rules'!$A$6:$A$85,0)))</f>
        <v>Passenger LDV</v>
      </c>
      <c r="O11413" s="1" t="str">
        <f t="array" ref="O11413">IF(SUMPRODUCT(MAX(ISNUMBER(SEARCH(Fuel_Rules!$A$6:$A$30,$E11413))*ISNUMBER(SEARCH(Fuel_Rules!$B$6:$B$30,$F11413))*(Fuel_Rules!$A$6:$A$30&lt;&gt;"")))&gt;0,"Plug-in hybrid",IF($G11413="Diesel","Diesel","Gasoline"))</f>
        <v>Gasoline</v>
      </c>
    </row>
    <row r="11414" spans="1:15" ht="15" customHeight="1" x14ac:dyDescent="0.25">
      <c r="A11414" s="1">
        <v>2022</v>
      </c>
      <c r="B11414" s="1" t="s">
        <v>13227</v>
      </c>
      <c r="C11414" s="1" t="s">
        <v>10782</v>
      </c>
      <c r="D11414" s="1" t="s">
        <v>14093</v>
      </c>
      <c r="E11414" s="1" t="s">
        <v>2398</v>
      </c>
      <c r="F11414" s="1" t="s">
        <v>10784</v>
      </c>
      <c r="G11414" s="1" t="s">
        <v>103</v>
      </c>
      <c r="H11414" s="1" t="s">
        <v>298</v>
      </c>
      <c r="I11414" s="1">
        <v>2.9</v>
      </c>
      <c r="J11414" s="1">
        <v>2023</v>
      </c>
      <c r="K11414" s="1">
        <v>751770</v>
      </c>
      <c r="L11414" s="1">
        <v>0</v>
      </c>
      <c r="M11414" s="1">
        <f t="array" ref="M11414">SUMPRODUCT(MAX(ISNUMBER(SEARCH('Class Rules'!$B$6:$B$85,$E11414))*ISNUMBER(SEARCH('Class Rules'!$C$6:$C$85,$F11414))*'Class Rules'!$A$6:$A$85))</f>
        <v>0</v>
      </c>
      <c r="N11414" s="1" t="str">
        <f t="array" ref="N11414">IF($M11414=0,'Class Rules'!$D$3,INDEX('Class Rules'!$D$6:$D$85,MATCH($M11414,'Class Rules'!$A$6:$A$85,0)))</f>
        <v>Passenger LDV</v>
      </c>
      <c r="O11414" s="1" t="str">
        <f t="array" ref="O11414">IF(SUMPRODUCT(MAX(ISNUMBER(SEARCH(Fuel_Rules!$A$6:$A$30,$E11414))*ISNUMBER(SEARCH(Fuel_Rules!$B$6:$B$30,$F11414))*(Fuel_Rules!$A$6:$A$30&lt;&gt;"")))&gt;0,"Plug-in hybrid",IF($G11414="Diesel","Diesel","Gasoline"))</f>
        <v>Gasoline</v>
      </c>
    </row>
    <row r="11415" spans="1:15" ht="15" customHeight="1" x14ac:dyDescent="0.25">
      <c r="A11415" s="1">
        <v>2022</v>
      </c>
      <c r="B11415" s="1" t="s">
        <v>13227</v>
      </c>
      <c r="C11415" s="1" t="s">
        <v>10786</v>
      </c>
      <c r="D11415" s="1" t="s">
        <v>14094</v>
      </c>
      <c r="E11415" s="1" t="s">
        <v>2398</v>
      </c>
      <c r="F11415" s="1" t="s">
        <v>10788</v>
      </c>
      <c r="G11415" s="1" t="s">
        <v>103</v>
      </c>
      <c r="H11415" s="1" t="s">
        <v>298</v>
      </c>
      <c r="I11415" s="1">
        <v>2</v>
      </c>
      <c r="J11415" s="1">
        <v>2023</v>
      </c>
      <c r="K11415" s="1">
        <v>598750</v>
      </c>
      <c r="L11415" s="1">
        <v>0</v>
      </c>
      <c r="M11415" s="1">
        <f t="array" ref="M11415">SUMPRODUCT(MAX(ISNUMBER(SEARCH('Class Rules'!$B$6:$B$85,$E11415))*ISNUMBER(SEARCH('Class Rules'!$C$6:$C$85,$F11415))*'Class Rules'!$A$6:$A$85))</f>
        <v>0</v>
      </c>
      <c r="N11415" s="1" t="str">
        <f t="array" ref="N11415">IF($M11415=0,'Class Rules'!$D$3,INDEX('Class Rules'!$D$6:$D$85,MATCH($M11415,'Class Rules'!$A$6:$A$85,0)))</f>
        <v>Passenger LDV</v>
      </c>
      <c r="O11415" s="1" t="str">
        <f t="array" ref="O11415">IF(SUMPRODUCT(MAX(ISNUMBER(SEARCH(Fuel_Rules!$A$6:$A$30,$E11415))*ISNUMBER(SEARCH(Fuel_Rules!$B$6:$B$30,$F11415))*(Fuel_Rules!$A$6:$A$30&lt;&gt;"")))&gt;0,"Plug-in hybrid",IF($G11415="Diesel","Diesel","Gasoline"))</f>
        <v>Gasoline</v>
      </c>
    </row>
    <row r="11416" spans="1:15" ht="15" customHeight="1" x14ac:dyDescent="0.25">
      <c r="A11416" s="1">
        <v>2022</v>
      </c>
      <c r="B11416" s="1" t="s">
        <v>13227</v>
      </c>
      <c r="C11416" s="1" t="s">
        <v>10786</v>
      </c>
      <c r="D11416" s="1" t="s">
        <v>14095</v>
      </c>
      <c r="E11416" s="1" t="s">
        <v>2398</v>
      </c>
      <c r="F11416" s="1" t="s">
        <v>10788</v>
      </c>
      <c r="G11416" s="1" t="s">
        <v>103</v>
      </c>
      <c r="H11416" s="1" t="s">
        <v>298</v>
      </c>
      <c r="I11416" s="1">
        <v>2</v>
      </c>
      <c r="J11416" s="1">
        <v>2023</v>
      </c>
      <c r="K11416" s="1">
        <v>562332</v>
      </c>
      <c r="L11416" s="1">
        <v>0</v>
      </c>
      <c r="M11416" s="1">
        <f t="array" ref="M11416">SUMPRODUCT(MAX(ISNUMBER(SEARCH('Class Rules'!$B$6:$B$85,$E11416))*ISNUMBER(SEARCH('Class Rules'!$C$6:$C$85,$F11416))*'Class Rules'!$A$6:$A$85))</f>
        <v>0</v>
      </c>
      <c r="N11416" s="1" t="str">
        <f t="array" ref="N11416">IF($M11416=0,'Class Rules'!$D$3,INDEX('Class Rules'!$D$6:$D$85,MATCH($M11416,'Class Rules'!$A$6:$A$85,0)))</f>
        <v>Passenger LDV</v>
      </c>
      <c r="O11416" s="1" t="str">
        <f t="array" ref="O11416">IF(SUMPRODUCT(MAX(ISNUMBER(SEARCH(Fuel_Rules!$A$6:$A$30,$E11416))*ISNUMBER(SEARCH(Fuel_Rules!$B$6:$B$30,$F11416))*(Fuel_Rules!$A$6:$A$30&lt;&gt;"")))&gt;0,"Plug-in hybrid",IF($G11416="Diesel","Diesel","Gasoline"))</f>
        <v>Gasoline</v>
      </c>
    </row>
    <row r="11417" spans="1:15" ht="15" customHeight="1" x14ac:dyDescent="0.25">
      <c r="A11417" s="1">
        <v>2022</v>
      </c>
      <c r="B11417" s="1" t="s">
        <v>13227</v>
      </c>
      <c r="C11417" s="1" t="s">
        <v>10790</v>
      </c>
      <c r="D11417" s="1" t="s">
        <v>14096</v>
      </c>
      <c r="E11417" s="1" t="s">
        <v>2398</v>
      </c>
      <c r="F11417" s="1" t="s">
        <v>10792</v>
      </c>
      <c r="G11417" s="1" t="s">
        <v>103</v>
      </c>
      <c r="H11417" s="1" t="s">
        <v>298</v>
      </c>
      <c r="I11417" s="1">
        <v>3</v>
      </c>
      <c r="J11417" s="1">
        <v>2023</v>
      </c>
      <c r="K11417" s="1">
        <v>769350</v>
      </c>
      <c r="L11417" s="1">
        <v>0</v>
      </c>
      <c r="M11417" s="1">
        <f t="array" ref="M11417">SUMPRODUCT(MAX(ISNUMBER(SEARCH('Class Rules'!$B$6:$B$85,$E11417))*ISNUMBER(SEARCH('Class Rules'!$C$6:$C$85,$F11417))*'Class Rules'!$A$6:$A$85))</f>
        <v>0</v>
      </c>
      <c r="N11417" s="1" t="str">
        <f t="array" ref="N11417">IF($M11417=0,'Class Rules'!$D$3,INDEX('Class Rules'!$D$6:$D$85,MATCH($M11417,'Class Rules'!$A$6:$A$85,0)))</f>
        <v>Passenger LDV</v>
      </c>
      <c r="O11417" s="1" t="str">
        <f t="array" ref="O11417">IF(SUMPRODUCT(MAX(ISNUMBER(SEARCH(Fuel_Rules!$A$6:$A$30,$E11417))*ISNUMBER(SEARCH(Fuel_Rules!$B$6:$B$30,$F11417))*(Fuel_Rules!$A$6:$A$30&lt;&gt;"")))&gt;0,"Plug-in hybrid",IF($G11417="Diesel","Diesel","Gasoline"))</f>
        <v>Gasoline</v>
      </c>
    </row>
    <row r="11418" spans="1:15" ht="15" customHeight="1" x14ac:dyDescent="0.25">
      <c r="A11418" s="1">
        <v>2022</v>
      </c>
      <c r="B11418" s="1" t="s">
        <v>13227</v>
      </c>
      <c r="C11418" s="1" t="s">
        <v>10790</v>
      </c>
      <c r="D11418" s="1" t="s">
        <v>14097</v>
      </c>
      <c r="E11418" s="1" t="s">
        <v>2398</v>
      </c>
      <c r="F11418" s="1" t="s">
        <v>10792</v>
      </c>
      <c r="G11418" s="1" t="s">
        <v>103</v>
      </c>
      <c r="H11418" s="1" t="s">
        <v>298</v>
      </c>
      <c r="I11418" s="1">
        <v>3</v>
      </c>
      <c r="J11418" s="1">
        <v>2023</v>
      </c>
      <c r="K11418" s="1">
        <v>723332</v>
      </c>
      <c r="L11418" s="1">
        <v>0</v>
      </c>
      <c r="M11418" s="1">
        <f t="array" ref="M11418">SUMPRODUCT(MAX(ISNUMBER(SEARCH('Class Rules'!$B$6:$B$85,$E11418))*ISNUMBER(SEARCH('Class Rules'!$C$6:$C$85,$F11418))*'Class Rules'!$A$6:$A$85))</f>
        <v>0</v>
      </c>
      <c r="N11418" s="1" t="str">
        <f t="array" ref="N11418">IF($M11418=0,'Class Rules'!$D$3,INDEX('Class Rules'!$D$6:$D$85,MATCH($M11418,'Class Rules'!$A$6:$A$85,0)))</f>
        <v>Passenger LDV</v>
      </c>
      <c r="O11418" s="1" t="str">
        <f t="array" ref="O11418">IF(SUMPRODUCT(MAX(ISNUMBER(SEARCH(Fuel_Rules!$A$6:$A$30,$E11418))*ISNUMBER(SEARCH(Fuel_Rules!$B$6:$B$30,$F11418))*(Fuel_Rules!$A$6:$A$30&lt;&gt;"")))&gt;0,"Plug-in hybrid",IF($G11418="Diesel","Diesel","Gasoline"))</f>
        <v>Gasoline</v>
      </c>
    </row>
    <row r="11419" spans="1:15" ht="15" customHeight="1" x14ac:dyDescent="0.25">
      <c r="A11419" s="1">
        <v>2022</v>
      </c>
      <c r="B11419" s="1" t="s">
        <v>13227</v>
      </c>
      <c r="C11419" s="1" t="s">
        <v>2511</v>
      </c>
      <c r="D11419" s="1" t="s">
        <v>14098</v>
      </c>
      <c r="E11419" s="1" t="s">
        <v>2513</v>
      </c>
      <c r="F11419" s="1" t="s">
        <v>2514</v>
      </c>
      <c r="G11419" s="1" t="s">
        <v>105</v>
      </c>
      <c r="H11419" s="1" t="s">
        <v>298</v>
      </c>
      <c r="I11419" s="1">
        <v>6.7</v>
      </c>
      <c r="J11419" s="1">
        <v>2023</v>
      </c>
      <c r="K11419" s="1">
        <v>512751</v>
      </c>
      <c r="L11419" s="1">
        <v>0</v>
      </c>
      <c r="M11419" s="1">
        <f t="array" ref="M11419">SUMPRODUCT(MAX(ISNUMBER(SEARCH('Class Rules'!$B$6:$B$85,$E11419))*ISNUMBER(SEARCH('Class Rules'!$C$6:$C$85,$F11419))*'Class Rules'!$A$6:$A$85))</f>
        <v>56</v>
      </c>
      <c r="N11419" s="1" t="str">
        <f t="array" ref="N11419">IF($M11419=0,'Class Rules'!$D$3,INDEX('Class Rules'!$D$6:$D$85,MATCH($M11419,'Class Rules'!$A$6:$A$85,0)))</f>
        <v>Freight HDV</v>
      </c>
      <c r="O11419" s="1" t="str">
        <f t="array" ref="O11419">IF(SUMPRODUCT(MAX(ISNUMBER(SEARCH(Fuel_Rules!$A$6:$A$30,$E11419))*ISNUMBER(SEARCH(Fuel_Rules!$B$6:$B$30,$F11419))*(Fuel_Rules!$A$6:$A$30&lt;&gt;"")))&gt;0,"Plug-in hybrid",IF($G11419="Diesel","Diesel","Gasoline"))</f>
        <v>Diesel</v>
      </c>
    </row>
    <row r="11420" spans="1:15" ht="15" customHeight="1" x14ac:dyDescent="0.25">
      <c r="A11420" s="1">
        <v>2022</v>
      </c>
      <c r="B11420" s="1" t="s">
        <v>13227</v>
      </c>
      <c r="C11420" s="1" t="s">
        <v>2515</v>
      </c>
      <c r="D11420" s="1" t="s">
        <v>14099</v>
      </c>
      <c r="E11420" s="1" t="s">
        <v>2513</v>
      </c>
      <c r="F11420" s="1" t="s">
        <v>2517</v>
      </c>
      <c r="G11420" s="1" t="s">
        <v>105</v>
      </c>
      <c r="H11420" s="1" t="s">
        <v>298</v>
      </c>
      <c r="I11420" s="1">
        <v>6.7</v>
      </c>
      <c r="J11420" s="1">
        <v>2023</v>
      </c>
      <c r="K11420" s="1">
        <v>561477</v>
      </c>
      <c r="L11420" s="1">
        <v>0</v>
      </c>
      <c r="M11420" s="1">
        <f t="array" ref="M11420">SUMPRODUCT(MAX(ISNUMBER(SEARCH('Class Rules'!$B$6:$B$85,$E11420))*ISNUMBER(SEARCH('Class Rules'!$C$6:$C$85,$F11420))*'Class Rules'!$A$6:$A$85))</f>
        <v>56</v>
      </c>
      <c r="N11420" s="1" t="str">
        <f t="array" ref="N11420">IF($M11420=0,'Class Rules'!$D$3,INDEX('Class Rules'!$D$6:$D$85,MATCH($M11420,'Class Rules'!$A$6:$A$85,0)))</f>
        <v>Freight HDV</v>
      </c>
      <c r="O11420" s="1" t="str">
        <f t="array" ref="O11420">IF(SUMPRODUCT(MAX(ISNUMBER(SEARCH(Fuel_Rules!$A$6:$A$30,$E11420))*ISNUMBER(SEARCH(Fuel_Rules!$B$6:$B$30,$F11420))*(Fuel_Rules!$A$6:$A$30&lt;&gt;"")))&gt;0,"Plug-in hybrid",IF($G11420="Diesel","Diesel","Gasoline"))</f>
        <v>Diesel</v>
      </c>
    </row>
    <row r="11421" spans="1:15" ht="15" customHeight="1" x14ac:dyDescent="0.25">
      <c r="A11421" s="1">
        <v>2022</v>
      </c>
      <c r="B11421" s="1" t="s">
        <v>13227</v>
      </c>
      <c r="C11421" s="1" t="s">
        <v>2518</v>
      </c>
      <c r="D11421" s="1" t="s">
        <v>14100</v>
      </c>
      <c r="E11421" s="1" t="s">
        <v>2513</v>
      </c>
      <c r="F11421" s="1" t="s">
        <v>2520</v>
      </c>
      <c r="G11421" s="1" t="s">
        <v>103</v>
      </c>
      <c r="H11421" s="1" t="s">
        <v>437</v>
      </c>
      <c r="I11421" s="1">
        <v>5.7</v>
      </c>
      <c r="J11421" s="1">
        <v>2023</v>
      </c>
      <c r="K11421" s="1">
        <v>481007</v>
      </c>
      <c r="L11421" s="1">
        <v>0</v>
      </c>
      <c r="M11421" s="1">
        <f t="array" ref="M11421">SUMPRODUCT(MAX(ISNUMBER(SEARCH('Class Rules'!$B$6:$B$85,$E11421))*ISNUMBER(SEARCH('Class Rules'!$C$6:$C$85,$F11421))*'Class Rules'!$A$6:$A$85))</f>
        <v>44</v>
      </c>
      <c r="N11421" s="1" t="str">
        <f t="array" ref="N11421">IF($M11421=0,'Class Rules'!$D$3,INDEX('Class Rules'!$D$6:$D$85,MATCH($M11421,'Class Rules'!$A$6:$A$85,0)))</f>
        <v>Freight LDV</v>
      </c>
      <c r="O11421" s="1" t="str">
        <f t="array" ref="O11421">IF(SUMPRODUCT(MAX(ISNUMBER(SEARCH(Fuel_Rules!$A$6:$A$30,$E11421))*ISNUMBER(SEARCH(Fuel_Rules!$B$6:$B$30,$F11421))*(Fuel_Rules!$A$6:$A$30&lt;&gt;"")))&gt;0,"Plug-in hybrid",IF($G11421="Diesel","Diesel","Gasoline"))</f>
        <v>Gasoline</v>
      </c>
    </row>
    <row r="11422" spans="1:15" ht="15" customHeight="1" x14ac:dyDescent="0.25">
      <c r="A11422" s="1">
        <v>2022</v>
      </c>
      <c r="B11422" s="1" t="s">
        <v>13227</v>
      </c>
      <c r="C11422" s="1" t="s">
        <v>3914</v>
      </c>
      <c r="D11422" s="1" t="s">
        <v>14101</v>
      </c>
      <c r="E11422" s="1" t="s">
        <v>2513</v>
      </c>
      <c r="F11422" s="1" t="s">
        <v>3916</v>
      </c>
      <c r="G11422" s="1" t="s">
        <v>105</v>
      </c>
      <c r="H11422" s="1" t="s">
        <v>298</v>
      </c>
      <c r="I11422" s="1">
        <v>6.7</v>
      </c>
      <c r="J11422" s="1">
        <v>2023</v>
      </c>
      <c r="K11422" s="1">
        <v>504787</v>
      </c>
      <c r="L11422" s="1">
        <v>0</v>
      </c>
      <c r="M11422" s="1">
        <f t="array" ref="M11422">SUMPRODUCT(MAX(ISNUMBER(SEARCH('Class Rules'!$B$6:$B$85,$E11422))*ISNUMBER(SEARCH('Class Rules'!$C$6:$C$85,$F11422))*'Class Rules'!$A$6:$A$85))</f>
        <v>56</v>
      </c>
      <c r="N11422" s="1" t="str">
        <f t="array" ref="N11422">IF($M11422=0,'Class Rules'!$D$3,INDEX('Class Rules'!$D$6:$D$85,MATCH($M11422,'Class Rules'!$A$6:$A$85,0)))</f>
        <v>Freight HDV</v>
      </c>
      <c r="O11422" s="1" t="str">
        <f t="array" ref="O11422">IF(SUMPRODUCT(MAX(ISNUMBER(SEARCH(Fuel_Rules!$A$6:$A$30,$E11422))*ISNUMBER(SEARCH(Fuel_Rules!$B$6:$B$30,$F11422))*(Fuel_Rules!$A$6:$A$30&lt;&gt;"")))&gt;0,"Plug-in hybrid",IF($G11422="Diesel","Diesel","Gasoline"))</f>
        <v>Diesel</v>
      </c>
    </row>
    <row r="11423" spans="1:15" ht="15" customHeight="1" x14ac:dyDescent="0.25">
      <c r="A11423" s="1">
        <v>2022</v>
      </c>
      <c r="B11423" s="1" t="s">
        <v>13227</v>
      </c>
      <c r="C11423" s="1" t="s">
        <v>6694</v>
      </c>
      <c r="D11423" s="1" t="s">
        <v>14102</v>
      </c>
      <c r="E11423" s="1" t="s">
        <v>2513</v>
      </c>
      <c r="F11423" s="1" t="s">
        <v>6696</v>
      </c>
      <c r="G11423" s="1" t="s">
        <v>105</v>
      </c>
      <c r="H11423" s="1" t="s">
        <v>298</v>
      </c>
      <c r="I11423" s="1">
        <v>6.7</v>
      </c>
      <c r="J11423" s="1">
        <v>2023</v>
      </c>
      <c r="K11423" s="1">
        <v>490402</v>
      </c>
      <c r="L11423" s="1">
        <v>0</v>
      </c>
      <c r="M11423" s="1">
        <f t="array" ref="M11423">SUMPRODUCT(MAX(ISNUMBER(SEARCH('Class Rules'!$B$6:$B$85,$E11423))*ISNUMBER(SEARCH('Class Rules'!$C$6:$C$85,$F11423))*'Class Rules'!$A$6:$A$85))</f>
        <v>57</v>
      </c>
      <c r="N11423" s="1" t="str">
        <f t="array" ref="N11423">IF($M11423=0,'Class Rules'!$D$3,INDEX('Class Rules'!$D$6:$D$85,MATCH($M11423,'Class Rules'!$A$6:$A$85,0)))</f>
        <v>Freight HDV</v>
      </c>
      <c r="O11423" s="1" t="str">
        <f t="array" ref="O11423">IF(SUMPRODUCT(MAX(ISNUMBER(SEARCH(Fuel_Rules!$A$6:$A$30,$E11423))*ISNUMBER(SEARCH(Fuel_Rules!$B$6:$B$30,$F11423))*(Fuel_Rules!$A$6:$A$30&lt;&gt;"")))&gt;0,"Plug-in hybrid",IF($G11423="Diesel","Diesel","Gasoline"))</f>
        <v>Diesel</v>
      </c>
    </row>
    <row r="11424" spans="1:15" ht="15" customHeight="1" x14ac:dyDescent="0.25">
      <c r="A11424" s="1">
        <v>2022</v>
      </c>
      <c r="B11424" s="1" t="s">
        <v>13227</v>
      </c>
      <c r="C11424" s="1" t="s">
        <v>6697</v>
      </c>
      <c r="D11424" s="1" t="s">
        <v>14103</v>
      </c>
      <c r="E11424" s="1" t="s">
        <v>2513</v>
      </c>
      <c r="F11424" s="1" t="s">
        <v>9617</v>
      </c>
      <c r="G11424" s="1" t="s">
        <v>105</v>
      </c>
      <c r="H11424" s="1" t="s">
        <v>298</v>
      </c>
      <c r="I11424" s="1">
        <v>6.7</v>
      </c>
      <c r="J11424" s="1">
        <v>2023</v>
      </c>
      <c r="K11424" s="1">
        <v>531792</v>
      </c>
      <c r="L11424" s="1">
        <v>0</v>
      </c>
      <c r="M11424" s="1">
        <f t="array" ref="M11424">SUMPRODUCT(MAX(ISNUMBER(SEARCH('Class Rules'!$B$6:$B$85,$E11424))*ISNUMBER(SEARCH('Class Rules'!$C$6:$C$85,$F11424))*'Class Rules'!$A$6:$A$85))</f>
        <v>57</v>
      </c>
      <c r="N11424" s="1" t="str">
        <f t="array" ref="N11424">IF($M11424=0,'Class Rules'!$D$3,INDEX('Class Rules'!$D$6:$D$85,MATCH($M11424,'Class Rules'!$A$6:$A$85,0)))</f>
        <v>Freight HDV</v>
      </c>
      <c r="O11424" s="1" t="str">
        <f t="array" ref="O11424">IF(SUMPRODUCT(MAX(ISNUMBER(SEARCH(Fuel_Rules!$A$6:$A$30,$E11424))*ISNUMBER(SEARCH(Fuel_Rules!$B$6:$B$30,$F11424))*(Fuel_Rules!$A$6:$A$30&lt;&gt;"")))&gt;0,"Plug-in hybrid",IF($G11424="Diesel","Diesel","Gasoline"))</f>
        <v>Diesel</v>
      </c>
    </row>
    <row r="11425" spans="1:15" ht="15" customHeight="1" x14ac:dyDescent="0.25">
      <c r="A11425" s="1">
        <v>2022</v>
      </c>
      <c r="B11425" s="1" t="s">
        <v>13227</v>
      </c>
      <c r="C11425" s="1" t="s">
        <v>10800</v>
      </c>
      <c r="D11425" s="1" t="s">
        <v>14104</v>
      </c>
      <c r="E11425" s="1" t="s">
        <v>2513</v>
      </c>
      <c r="F11425" s="1" t="s">
        <v>10802</v>
      </c>
      <c r="G11425" s="1" t="s">
        <v>105</v>
      </c>
      <c r="H11425" s="1" t="s">
        <v>298</v>
      </c>
      <c r="I11425" s="1">
        <v>6.7</v>
      </c>
      <c r="J11425" s="1">
        <v>2023</v>
      </c>
      <c r="K11425" s="1">
        <v>509776</v>
      </c>
      <c r="L11425" s="1">
        <v>0</v>
      </c>
      <c r="M11425" s="1">
        <f t="array" ref="M11425">SUMPRODUCT(MAX(ISNUMBER(SEARCH('Class Rules'!$B$6:$B$85,$E11425))*ISNUMBER(SEARCH('Class Rules'!$C$6:$C$85,$F11425))*'Class Rules'!$A$6:$A$85))</f>
        <v>57</v>
      </c>
      <c r="N11425" s="1" t="str">
        <f t="array" ref="N11425">IF($M11425=0,'Class Rules'!$D$3,INDEX('Class Rules'!$D$6:$D$85,MATCH($M11425,'Class Rules'!$A$6:$A$85,0)))</f>
        <v>Freight HDV</v>
      </c>
      <c r="O11425" s="1" t="str">
        <f t="array" ref="O11425">IF(SUMPRODUCT(MAX(ISNUMBER(SEARCH(Fuel_Rules!$A$6:$A$30,$E11425))*ISNUMBER(SEARCH(Fuel_Rules!$B$6:$B$30,$F11425))*(Fuel_Rules!$A$6:$A$30&lt;&gt;"")))&gt;0,"Plug-in hybrid",IF($G11425="Diesel","Diesel","Gasoline"))</f>
        <v>Diesel</v>
      </c>
    </row>
    <row r="11426" spans="1:15" ht="15" customHeight="1" x14ac:dyDescent="0.25">
      <c r="A11426" s="1">
        <v>2022</v>
      </c>
      <c r="B11426" s="1" t="s">
        <v>13227</v>
      </c>
      <c r="C11426" s="1" t="s">
        <v>11914</v>
      </c>
      <c r="D11426" s="1" t="s">
        <v>14105</v>
      </c>
      <c r="E11426" s="1" t="s">
        <v>2513</v>
      </c>
      <c r="F11426" s="1" t="s">
        <v>13025</v>
      </c>
      <c r="G11426" s="1" t="s">
        <v>103</v>
      </c>
      <c r="H11426" s="1" t="s">
        <v>437</v>
      </c>
      <c r="I11426" s="1">
        <v>5.7</v>
      </c>
      <c r="J11426" s="1">
        <v>2023</v>
      </c>
      <c r="K11426" s="1">
        <v>349999</v>
      </c>
      <c r="L11426" s="1">
        <v>0</v>
      </c>
      <c r="M11426" s="1">
        <f t="array" ref="M11426">SUMPRODUCT(MAX(ISNUMBER(SEARCH('Class Rules'!$B$6:$B$85,$E11426))*ISNUMBER(SEARCH('Class Rules'!$C$6:$C$85,$F11426))*'Class Rules'!$A$6:$A$85))</f>
        <v>45</v>
      </c>
      <c r="N11426" s="1" t="str">
        <f t="array" ref="N11426">IF($M11426=0,'Class Rules'!$D$3,INDEX('Class Rules'!$D$6:$D$85,MATCH($M11426,'Class Rules'!$A$6:$A$85,0)))</f>
        <v>Freight LDV</v>
      </c>
      <c r="O11426" s="1" t="str">
        <f t="array" ref="O11426">IF(SUMPRODUCT(MAX(ISNUMBER(SEARCH(Fuel_Rules!$A$6:$A$30,$E11426))*ISNUMBER(SEARCH(Fuel_Rules!$B$6:$B$30,$F11426))*(Fuel_Rules!$A$6:$A$30&lt;&gt;"")))&gt;0,"Plug-in hybrid",IF($G11426="Diesel","Diesel","Gasoline"))</f>
        <v>Gasoline</v>
      </c>
    </row>
    <row r="11427" spans="1:15" ht="15" customHeight="1" x14ac:dyDescent="0.25">
      <c r="A11427" s="1">
        <v>2022</v>
      </c>
      <c r="B11427" s="1" t="s">
        <v>13227</v>
      </c>
      <c r="C11427" s="1" t="s">
        <v>11917</v>
      </c>
      <c r="D11427" s="1" t="s">
        <v>14106</v>
      </c>
      <c r="E11427" s="1" t="s">
        <v>2513</v>
      </c>
      <c r="F11427" s="1" t="s">
        <v>13027</v>
      </c>
      <c r="G11427" s="1" t="s">
        <v>103</v>
      </c>
      <c r="H11427" s="1" t="s">
        <v>437</v>
      </c>
      <c r="I11427" s="1">
        <v>5.7</v>
      </c>
      <c r="J11427" s="1">
        <v>2023</v>
      </c>
      <c r="K11427" s="1">
        <v>359999</v>
      </c>
      <c r="L11427" s="1">
        <v>0</v>
      </c>
      <c r="M11427" s="1">
        <f t="array" ref="M11427">SUMPRODUCT(MAX(ISNUMBER(SEARCH('Class Rules'!$B$6:$B$85,$E11427))*ISNUMBER(SEARCH('Class Rules'!$C$6:$C$85,$F11427))*'Class Rules'!$A$6:$A$85))</f>
        <v>45</v>
      </c>
      <c r="N11427" s="1" t="str">
        <f t="array" ref="N11427">IF($M11427=0,'Class Rules'!$D$3,INDEX('Class Rules'!$D$6:$D$85,MATCH($M11427,'Class Rules'!$A$6:$A$85,0)))</f>
        <v>Freight LDV</v>
      </c>
      <c r="O11427" s="1" t="str">
        <f t="array" ref="O11427">IF(SUMPRODUCT(MAX(ISNUMBER(SEARCH(Fuel_Rules!$A$6:$A$30,$E11427))*ISNUMBER(SEARCH(Fuel_Rules!$B$6:$B$30,$F11427))*(Fuel_Rules!$A$6:$A$30&lt;&gt;"")))&gt;0,"Plug-in hybrid",IF($G11427="Diesel","Diesel","Gasoline"))</f>
        <v>Gasoline</v>
      </c>
    </row>
    <row r="11428" spans="1:15" ht="15" customHeight="1" x14ac:dyDescent="0.25">
      <c r="A11428" s="1">
        <v>2022</v>
      </c>
      <c r="B11428" s="1" t="s">
        <v>13227</v>
      </c>
      <c r="C11428" s="1" t="s">
        <v>2524</v>
      </c>
      <c r="D11428" s="1" t="s">
        <v>14107</v>
      </c>
      <c r="E11428" s="1" t="s">
        <v>2526</v>
      </c>
      <c r="F11428" s="1" t="s">
        <v>2527</v>
      </c>
      <c r="G11428" s="1" t="s">
        <v>105</v>
      </c>
      <c r="H11428" s="1" t="s">
        <v>298</v>
      </c>
      <c r="I11428" s="1">
        <v>2.2999999999999998</v>
      </c>
      <c r="J11428" s="1">
        <v>2023</v>
      </c>
      <c r="K11428" s="1">
        <v>187527</v>
      </c>
      <c r="L11428" s="1">
        <v>0</v>
      </c>
      <c r="M11428" s="1">
        <f t="array" ref="M11428">SUMPRODUCT(MAX(ISNUMBER(SEARCH('Class Rules'!$B$6:$B$85,$E11428))*ISNUMBER(SEARCH('Class Rules'!$C$6:$C$85,$F11428))*'Class Rules'!$A$6:$A$85))</f>
        <v>21</v>
      </c>
      <c r="N11428" s="1" t="str">
        <f t="array" ref="N11428">IF($M11428=0,'Class Rules'!$D$3,INDEX('Class Rules'!$D$6:$D$85,MATCH($M11428,'Class Rules'!$A$6:$A$85,0)))</f>
        <v>Freight LDV</v>
      </c>
      <c r="O11428" s="1" t="str">
        <f t="array" ref="O11428">IF(SUMPRODUCT(MAX(ISNUMBER(SEARCH(Fuel_Rules!$A$6:$A$30,$E11428))*ISNUMBER(SEARCH(Fuel_Rules!$B$6:$B$30,$F11428))*(Fuel_Rules!$A$6:$A$30&lt;&gt;"")))&gt;0,"Plug-in hybrid",IF($G11428="Diesel","Diesel","Gasoline"))</f>
        <v>Diesel</v>
      </c>
    </row>
    <row r="11429" spans="1:15" ht="15" customHeight="1" x14ac:dyDescent="0.25">
      <c r="A11429" s="1">
        <v>2022</v>
      </c>
      <c r="B11429" s="1" t="s">
        <v>13227</v>
      </c>
      <c r="C11429" s="1" t="s">
        <v>2524</v>
      </c>
      <c r="D11429" s="1" t="s">
        <v>14108</v>
      </c>
      <c r="E11429" s="1" t="s">
        <v>2526</v>
      </c>
      <c r="F11429" s="1" t="s">
        <v>2527</v>
      </c>
      <c r="G11429" s="1" t="s">
        <v>105</v>
      </c>
      <c r="H11429" s="1" t="s">
        <v>298</v>
      </c>
      <c r="I11429" s="1">
        <v>2.2999999999999998</v>
      </c>
      <c r="J11429" s="1">
        <v>2023</v>
      </c>
      <c r="K11429" s="1">
        <v>177769</v>
      </c>
      <c r="L11429" s="1">
        <v>0</v>
      </c>
      <c r="M11429" s="1">
        <f t="array" ref="M11429">SUMPRODUCT(MAX(ISNUMBER(SEARCH('Class Rules'!$B$6:$B$85,$E11429))*ISNUMBER(SEARCH('Class Rules'!$C$6:$C$85,$F11429))*'Class Rules'!$A$6:$A$85))</f>
        <v>21</v>
      </c>
      <c r="N11429" s="1" t="str">
        <f t="array" ref="N11429">IF($M11429=0,'Class Rules'!$D$3,INDEX('Class Rules'!$D$6:$D$85,MATCH($M11429,'Class Rules'!$A$6:$A$85,0)))</f>
        <v>Freight LDV</v>
      </c>
      <c r="O11429" s="1" t="str">
        <f t="array" ref="O11429">IF(SUMPRODUCT(MAX(ISNUMBER(SEARCH(Fuel_Rules!$A$6:$A$30,$E11429))*ISNUMBER(SEARCH(Fuel_Rules!$B$6:$B$30,$F11429))*(Fuel_Rules!$A$6:$A$30&lt;&gt;"")))&gt;0,"Plug-in hybrid",IF($G11429="Diesel","Diesel","Gasoline"))</f>
        <v>Diesel</v>
      </c>
    </row>
    <row r="11430" spans="1:15" ht="15" customHeight="1" x14ac:dyDescent="0.25">
      <c r="A11430" s="1">
        <v>2022</v>
      </c>
      <c r="B11430" s="1" t="s">
        <v>13227</v>
      </c>
      <c r="C11430" s="1" t="s">
        <v>2528</v>
      </c>
      <c r="D11430" s="1" t="s">
        <v>14109</v>
      </c>
      <c r="E11430" s="1" t="s">
        <v>2526</v>
      </c>
      <c r="F11430" s="1" t="s">
        <v>2530</v>
      </c>
      <c r="G11430" s="1" t="s">
        <v>105</v>
      </c>
      <c r="H11430" s="1" t="s">
        <v>298</v>
      </c>
      <c r="I11430" s="1">
        <v>2.2999999999999998</v>
      </c>
      <c r="J11430" s="1">
        <v>2023</v>
      </c>
      <c r="K11430" s="1">
        <v>203245</v>
      </c>
      <c r="L11430" s="1">
        <v>0</v>
      </c>
      <c r="M11430" s="1">
        <f t="array" ref="M11430">SUMPRODUCT(MAX(ISNUMBER(SEARCH('Class Rules'!$B$6:$B$85,$E11430))*ISNUMBER(SEARCH('Class Rules'!$C$6:$C$85,$F11430))*'Class Rules'!$A$6:$A$85))</f>
        <v>21</v>
      </c>
      <c r="N11430" s="1" t="str">
        <f t="array" ref="N11430">IF($M11430=0,'Class Rules'!$D$3,INDEX('Class Rules'!$D$6:$D$85,MATCH($M11430,'Class Rules'!$A$6:$A$85,0)))</f>
        <v>Freight LDV</v>
      </c>
      <c r="O11430" s="1" t="str">
        <f t="array" ref="O11430">IF(SUMPRODUCT(MAX(ISNUMBER(SEARCH(Fuel_Rules!$A$6:$A$30,$E11430))*ISNUMBER(SEARCH(Fuel_Rules!$B$6:$B$30,$F11430))*(Fuel_Rules!$A$6:$A$30&lt;&gt;"")))&gt;0,"Plug-in hybrid",IF($G11430="Diesel","Diesel","Gasoline"))</f>
        <v>Diesel</v>
      </c>
    </row>
    <row r="11431" spans="1:15" ht="15" customHeight="1" x14ac:dyDescent="0.25">
      <c r="A11431" s="1">
        <v>2022</v>
      </c>
      <c r="B11431" s="1" t="s">
        <v>13227</v>
      </c>
      <c r="C11431" s="1" t="s">
        <v>2528</v>
      </c>
      <c r="D11431" s="1" t="s">
        <v>14110</v>
      </c>
      <c r="E11431" s="1" t="s">
        <v>2526</v>
      </c>
      <c r="F11431" s="1" t="s">
        <v>2530</v>
      </c>
      <c r="G11431" s="1" t="s">
        <v>105</v>
      </c>
      <c r="H11431" s="1" t="s">
        <v>298</v>
      </c>
      <c r="I11431" s="1">
        <v>2.2999999999999998</v>
      </c>
      <c r="J11431" s="1">
        <v>2023</v>
      </c>
      <c r="K11431" s="1">
        <v>190201</v>
      </c>
      <c r="L11431" s="1">
        <v>0</v>
      </c>
      <c r="M11431" s="1">
        <f t="array" ref="M11431">SUMPRODUCT(MAX(ISNUMBER(SEARCH('Class Rules'!$B$6:$B$85,$E11431))*ISNUMBER(SEARCH('Class Rules'!$C$6:$C$85,$F11431))*'Class Rules'!$A$6:$A$85))</f>
        <v>21</v>
      </c>
      <c r="N11431" s="1" t="str">
        <f t="array" ref="N11431">IF($M11431=0,'Class Rules'!$D$3,INDEX('Class Rules'!$D$6:$D$85,MATCH($M11431,'Class Rules'!$A$6:$A$85,0)))</f>
        <v>Freight LDV</v>
      </c>
      <c r="O11431" s="1" t="str">
        <f t="array" ref="O11431">IF(SUMPRODUCT(MAX(ISNUMBER(SEARCH(Fuel_Rules!$A$6:$A$30,$E11431))*ISNUMBER(SEARCH(Fuel_Rules!$B$6:$B$30,$F11431))*(Fuel_Rules!$A$6:$A$30&lt;&gt;"")))&gt;0,"Plug-in hybrid",IF($G11431="Diesel","Diesel","Gasoline"))</f>
        <v>Diesel</v>
      </c>
    </row>
    <row r="11432" spans="1:15" ht="15" customHeight="1" x14ac:dyDescent="0.25">
      <c r="A11432" s="1">
        <v>2022</v>
      </c>
      <c r="B11432" s="1" t="s">
        <v>13227</v>
      </c>
      <c r="C11432" s="1" t="s">
        <v>2531</v>
      </c>
      <c r="D11432" s="1" t="s">
        <v>14111</v>
      </c>
      <c r="E11432" s="1" t="s">
        <v>2526</v>
      </c>
      <c r="F11432" s="1" t="s">
        <v>2533</v>
      </c>
      <c r="G11432" s="1" t="s">
        <v>105</v>
      </c>
      <c r="H11432" s="1" t="s">
        <v>298</v>
      </c>
      <c r="I11432" s="1">
        <v>2.2999999999999998</v>
      </c>
      <c r="J11432" s="1">
        <v>2023</v>
      </c>
      <c r="K11432" s="1">
        <v>210733</v>
      </c>
      <c r="L11432" s="1">
        <v>0</v>
      </c>
      <c r="M11432" s="1">
        <f t="array" ref="M11432">SUMPRODUCT(MAX(ISNUMBER(SEARCH('Class Rules'!$B$6:$B$85,$E11432))*ISNUMBER(SEARCH('Class Rules'!$C$6:$C$85,$F11432))*'Class Rules'!$A$6:$A$85))</f>
        <v>21</v>
      </c>
      <c r="N11432" s="1" t="str">
        <f t="array" ref="N11432">IF($M11432=0,'Class Rules'!$D$3,INDEX('Class Rules'!$D$6:$D$85,MATCH($M11432,'Class Rules'!$A$6:$A$85,0)))</f>
        <v>Freight LDV</v>
      </c>
      <c r="O11432" s="1" t="str">
        <f t="array" ref="O11432">IF(SUMPRODUCT(MAX(ISNUMBER(SEARCH(Fuel_Rules!$A$6:$A$30,$E11432))*ISNUMBER(SEARCH(Fuel_Rules!$B$6:$B$30,$F11432))*(Fuel_Rules!$A$6:$A$30&lt;&gt;"")))&gt;0,"Plug-in hybrid",IF($G11432="Diesel","Diesel","Gasoline"))</f>
        <v>Diesel</v>
      </c>
    </row>
    <row r="11433" spans="1:15" ht="15" customHeight="1" x14ac:dyDescent="0.25">
      <c r="A11433" s="1">
        <v>2022</v>
      </c>
      <c r="B11433" s="1" t="s">
        <v>13227</v>
      </c>
      <c r="C11433" s="1" t="s">
        <v>2531</v>
      </c>
      <c r="D11433" s="1" t="s">
        <v>14112</v>
      </c>
      <c r="E11433" s="1" t="s">
        <v>2526</v>
      </c>
      <c r="F11433" s="1" t="s">
        <v>2533</v>
      </c>
      <c r="G11433" s="1" t="s">
        <v>105</v>
      </c>
      <c r="H11433" s="1" t="s">
        <v>298</v>
      </c>
      <c r="I11433" s="1">
        <v>2.2999999999999998</v>
      </c>
      <c r="J11433" s="1">
        <v>2023</v>
      </c>
      <c r="K11433" s="1">
        <v>192095</v>
      </c>
      <c r="L11433" s="1">
        <v>0</v>
      </c>
      <c r="M11433" s="1">
        <f t="array" ref="M11433">SUMPRODUCT(MAX(ISNUMBER(SEARCH('Class Rules'!$B$6:$B$85,$E11433))*ISNUMBER(SEARCH('Class Rules'!$C$6:$C$85,$F11433))*'Class Rules'!$A$6:$A$85))</f>
        <v>21</v>
      </c>
      <c r="N11433" s="1" t="str">
        <f t="array" ref="N11433">IF($M11433=0,'Class Rules'!$D$3,INDEX('Class Rules'!$D$6:$D$85,MATCH($M11433,'Class Rules'!$A$6:$A$85,0)))</f>
        <v>Freight LDV</v>
      </c>
      <c r="O11433" s="1" t="str">
        <f t="array" ref="O11433">IF(SUMPRODUCT(MAX(ISNUMBER(SEARCH(Fuel_Rules!$A$6:$A$30,$E11433))*ISNUMBER(SEARCH(Fuel_Rules!$B$6:$B$30,$F11433))*(Fuel_Rules!$A$6:$A$30&lt;&gt;"")))&gt;0,"Plug-in hybrid",IF($G11433="Diesel","Diesel","Gasoline"))</f>
        <v>Diesel</v>
      </c>
    </row>
    <row r="11434" spans="1:15" ht="15" customHeight="1" x14ac:dyDescent="0.25">
      <c r="A11434" s="1">
        <v>2022</v>
      </c>
      <c r="B11434" s="1" t="s">
        <v>13227</v>
      </c>
      <c r="C11434" s="1" t="s">
        <v>2534</v>
      </c>
      <c r="D11434" s="1" t="s">
        <v>14113</v>
      </c>
      <c r="E11434" s="1" t="s">
        <v>2526</v>
      </c>
      <c r="F11434" s="1" t="s">
        <v>2536</v>
      </c>
      <c r="G11434" s="1" t="s">
        <v>105</v>
      </c>
      <c r="H11434" s="1" t="s">
        <v>298</v>
      </c>
      <c r="I11434" s="1">
        <v>2.2999999999999998</v>
      </c>
      <c r="J11434" s="1">
        <v>2023</v>
      </c>
      <c r="K11434" s="1">
        <v>215541</v>
      </c>
      <c r="L11434" s="1">
        <v>0</v>
      </c>
      <c r="M11434" s="1">
        <f t="array" ref="M11434">SUMPRODUCT(MAX(ISNUMBER(SEARCH('Class Rules'!$B$6:$B$85,$E11434))*ISNUMBER(SEARCH('Class Rules'!$C$6:$C$85,$F11434))*'Class Rules'!$A$6:$A$85))</f>
        <v>21</v>
      </c>
      <c r="N11434" s="1" t="str">
        <f t="array" ref="N11434">IF($M11434=0,'Class Rules'!$D$3,INDEX('Class Rules'!$D$6:$D$85,MATCH($M11434,'Class Rules'!$A$6:$A$85,0)))</f>
        <v>Freight LDV</v>
      </c>
      <c r="O11434" s="1" t="str">
        <f t="array" ref="O11434">IF(SUMPRODUCT(MAX(ISNUMBER(SEARCH(Fuel_Rules!$A$6:$A$30,$E11434))*ISNUMBER(SEARCH(Fuel_Rules!$B$6:$B$30,$F11434))*(Fuel_Rules!$A$6:$A$30&lt;&gt;"")))&gt;0,"Plug-in hybrid",IF($G11434="Diesel","Diesel","Gasoline"))</f>
        <v>Diesel</v>
      </c>
    </row>
    <row r="11435" spans="1:15" ht="15" customHeight="1" x14ac:dyDescent="0.25">
      <c r="A11435" s="1">
        <v>2022</v>
      </c>
      <c r="B11435" s="1" t="s">
        <v>13227</v>
      </c>
      <c r="C11435" s="1" t="s">
        <v>2534</v>
      </c>
      <c r="D11435" s="1" t="s">
        <v>14114</v>
      </c>
      <c r="E11435" s="1" t="s">
        <v>2526</v>
      </c>
      <c r="F11435" s="1" t="s">
        <v>2536</v>
      </c>
      <c r="G11435" s="1" t="s">
        <v>105</v>
      </c>
      <c r="H11435" s="1" t="s">
        <v>298</v>
      </c>
      <c r="I11435" s="1">
        <v>2.2999999999999998</v>
      </c>
      <c r="J11435" s="1">
        <v>2023</v>
      </c>
      <c r="K11435" s="1">
        <v>200994</v>
      </c>
      <c r="L11435" s="1">
        <v>0</v>
      </c>
      <c r="M11435" s="1">
        <f t="array" ref="M11435">SUMPRODUCT(MAX(ISNUMBER(SEARCH('Class Rules'!$B$6:$B$85,$E11435))*ISNUMBER(SEARCH('Class Rules'!$C$6:$C$85,$F11435))*'Class Rules'!$A$6:$A$85))</f>
        <v>21</v>
      </c>
      <c r="N11435" s="1" t="str">
        <f t="array" ref="N11435">IF($M11435=0,'Class Rules'!$D$3,INDEX('Class Rules'!$D$6:$D$85,MATCH($M11435,'Class Rules'!$A$6:$A$85,0)))</f>
        <v>Freight LDV</v>
      </c>
      <c r="O11435" s="1" t="str">
        <f t="array" ref="O11435">IF(SUMPRODUCT(MAX(ISNUMBER(SEARCH(Fuel_Rules!$A$6:$A$30,$E11435))*ISNUMBER(SEARCH(Fuel_Rules!$B$6:$B$30,$F11435))*(Fuel_Rules!$A$6:$A$30&lt;&gt;"")))&gt;0,"Plug-in hybrid",IF($G11435="Diesel","Diesel","Gasoline"))</f>
        <v>Diesel</v>
      </c>
    </row>
    <row r="11436" spans="1:15" ht="15" customHeight="1" x14ac:dyDescent="0.25">
      <c r="A11436" s="1">
        <v>2022</v>
      </c>
      <c r="B11436" s="1" t="s">
        <v>13227</v>
      </c>
      <c r="C11436" s="1" t="s">
        <v>2540</v>
      </c>
      <c r="D11436" s="1" t="s">
        <v>14115</v>
      </c>
      <c r="E11436" s="1" t="s">
        <v>2526</v>
      </c>
      <c r="F11436" s="1" t="s">
        <v>2542</v>
      </c>
      <c r="G11436" s="1" t="s">
        <v>105</v>
      </c>
      <c r="H11436" s="1" t="s">
        <v>298</v>
      </c>
      <c r="I11436" s="1">
        <v>2.2999999999999998</v>
      </c>
      <c r="J11436" s="1">
        <v>2023</v>
      </c>
      <c r="K11436" s="1">
        <v>219156</v>
      </c>
      <c r="L11436" s="1">
        <v>0</v>
      </c>
      <c r="M11436" s="1">
        <f t="array" ref="M11436">SUMPRODUCT(MAX(ISNUMBER(SEARCH('Class Rules'!$B$6:$B$85,$E11436))*ISNUMBER(SEARCH('Class Rules'!$C$6:$C$85,$F11436))*'Class Rules'!$A$6:$A$85))</f>
        <v>71</v>
      </c>
      <c r="N11436" s="1" t="str">
        <f t="array" ref="N11436">IF($M11436=0,'Class Rules'!$D$3,INDEX('Class Rules'!$D$6:$D$85,MATCH($M11436,'Class Rules'!$A$6:$A$85,0)))</f>
        <v>Passenger LDV</v>
      </c>
      <c r="O11436" s="1" t="str">
        <f t="array" ref="O11436">IF(SUMPRODUCT(MAX(ISNUMBER(SEARCH(Fuel_Rules!$A$6:$A$30,$E11436))*ISNUMBER(SEARCH(Fuel_Rules!$B$6:$B$30,$F11436))*(Fuel_Rules!$A$6:$A$30&lt;&gt;"")))&gt;0,"Plug-in hybrid",IF($G11436="Diesel","Diesel","Gasoline"))</f>
        <v>Diesel</v>
      </c>
    </row>
    <row r="11437" spans="1:15" ht="15" customHeight="1" x14ac:dyDescent="0.25">
      <c r="A11437" s="1">
        <v>2022</v>
      </c>
      <c r="B11437" s="1" t="s">
        <v>13227</v>
      </c>
      <c r="C11437" s="1" t="s">
        <v>2540</v>
      </c>
      <c r="D11437" s="1" t="s">
        <v>14116</v>
      </c>
      <c r="E11437" s="1" t="s">
        <v>2526</v>
      </c>
      <c r="F11437" s="1" t="s">
        <v>2542</v>
      </c>
      <c r="G11437" s="1" t="s">
        <v>105</v>
      </c>
      <c r="H11437" s="1" t="s">
        <v>298</v>
      </c>
      <c r="I11437" s="1">
        <v>2.2999999999999998</v>
      </c>
      <c r="J11437" s="1">
        <v>2023</v>
      </c>
      <c r="K11437" s="1">
        <v>210733</v>
      </c>
      <c r="L11437" s="1">
        <v>0</v>
      </c>
      <c r="M11437" s="1">
        <f t="array" ref="M11437">SUMPRODUCT(MAX(ISNUMBER(SEARCH('Class Rules'!$B$6:$B$85,$E11437))*ISNUMBER(SEARCH('Class Rules'!$C$6:$C$85,$F11437))*'Class Rules'!$A$6:$A$85))</f>
        <v>71</v>
      </c>
      <c r="N11437" s="1" t="str">
        <f t="array" ref="N11437">IF($M11437=0,'Class Rules'!$D$3,INDEX('Class Rules'!$D$6:$D$85,MATCH($M11437,'Class Rules'!$A$6:$A$85,0)))</f>
        <v>Passenger LDV</v>
      </c>
      <c r="O11437" s="1" t="str">
        <f t="array" ref="O11437">IF(SUMPRODUCT(MAX(ISNUMBER(SEARCH(Fuel_Rules!$A$6:$A$30,$E11437))*ISNUMBER(SEARCH(Fuel_Rules!$B$6:$B$30,$F11437))*(Fuel_Rules!$A$6:$A$30&lt;&gt;"")))&gt;0,"Plug-in hybrid",IF($G11437="Diesel","Diesel","Gasoline"))</f>
        <v>Diesel</v>
      </c>
    </row>
    <row r="11438" spans="1:15" ht="15" customHeight="1" x14ac:dyDescent="0.25">
      <c r="A11438" s="1">
        <v>2022</v>
      </c>
      <c r="B11438" s="1" t="s">
        <v>13227</v>
      </c>
      <c r="C11438" s="1" t="s">
        <v>2543</v>
      </c>
      <c r="D11438" s="1" t="s">
        <v>14117</v>
      </c>
      <c r="E11438" s="1" t="s">
        <v>2526</v>
      </c>
      <c r="F11438" s="1" t="s">
        <v>2545</v>
      </c>
      <c r="G11438" s="1" t="s">
        <v>105</v>
      </c>
      <c r="H11438" s="1" t="s">
        <v>298</v>
      </c>
      <c r="I11438" s="1">
        <v>2.2999999999999998</v>
      </c>
      <c r="J11438" s="1">
        <v>2023</v>
      </c>
      <c r="K11438" s="1">
        <v>268744</v>
      </c>
      <c r="L11438" s="1">
        <v>0</v>
      </c>
      <c r="M11438" s="1">
        <f t="array" ref="M11438">SUMPRODUCT(MAX(ISNUMBER(SEARCH('Class Rules'!$B$6:$B$85,$E11438))*ISNUMBER(SEARCH('Class Rules'!$C$6:$C$85,$F11438))*'Class Rules'!$A$6:$A$85))</f>
        <v>67</v>
      </c>
      <c r="N11438" s="1" t="str">
        <f t="array" ref="N11438">IF($M11438=0,'Class Rules'!$D$3,INDEX('Class Rules'!$D$6:$D$85,MATCH($M11438,'Class Rules'!$A$6:$A$85,0)))</f>
        <v>Passenger HDV</v>
      </c>
      <c r="O11438" s="1" t="str">
        <f t="array" ref="O11438">IF(SUMPRODUCT(MAX(ISNUMBER(SEARCH(Fuel_Rules!$A$6:$A$30,$E11438))*ISNUMBER(SEARCH(Fuel_Rules!$B$6:$B$30,$F11438))*(Fuel_Rules!$A$6:$A$30&lt;&gt;"")))&gt;0,"Plug-in hybrid",IF($G11438="Diesel","Diesel","Gasoline"))</f>
        <v>Diesel</v>
      </c>
    </row>
    <row r="11439" spans="1:15" ht="15" customHeight="1" x14ac:dyDescent="0.25">
      <c r="A11439" s="1">
        <v>2022</v>
      </c>
      <c r="B11439" s="1" t="s">
        <v>13227</v>
      </c>
      <c r="C11439" s="1" t="s">
        <v>2543</v>
      </c>
      <c r="D11439" s="1" t="s">
        <v>14118</v>
      </c>
      <c r="E11439" s="1" t="s">
        <v>2526</v>
      </c>
      <c r="F11439" s="1" t="s">
        <v>2545</v>
      </c>
      <c r="G11439" s="1" t="s">
        <v>105</v>
      </c>
      <c r="H11439" s="1" t="s">
        <v>298</v>
      </c>
      <c r="I11439" s="1">
        <v>2.2999999999999998</v>
      </c>
      <c r="J11439" s="1">
        <v>2023</v>
      </c>
      <c r="K11439" s="1">
        <v>256925</v>
      </c>
      <c r="L11439" s="1">
        <v>0</v>
      </c>
      <c r="M11439" s="1">
        <f t="array" ref="M11439">SUMPRODUCT(MAX(ISNUMBER(SEARCH('Class Rules'!$B$6:$B$85,$E11439))*ISNUMBER(SEARCH('Class Rules'!$C$6:$C$85,$F11439))*'Class Rules'!$A$6:$A$85))</f>
        <v>67</v>
      </c>
      <c r="N11439" s="1" t="str">
        <f t="array" ref="N11439">IF($M11439=0,'Class Rules'!$D$3,INDEX('Class Rules'!$D$6:$D$85,MATCH($M11439,'Class Rules'!$A$6:$A$85,0)))</f>
        <v>Passenger HDV</v>
      </c>
      <c r="O11439" s="1" t="str">
        <f t="array" ref="O11439">IF(SUMPRODUCT(MAX(ISNUMBER(SEARCH(Fuel_Rules!$A$6:$A$30,$E11439))*ISNUMBER(SEARCH(Fuel_Rules!$B$6:$B$30,$F11439))*(Fuel_Rules!$A$6:$A$30&lt;&gt;"")))&gt;0,"Plug-in hybrid",IF($G11439="Diesel","Diesel","Gasoline"))</f>
        <v>Diesel</v>
      </c>
    </row>
    <row r="11440" spans="1:15" ht="15" customHeight="1" x14ac:dyDescent="0.25">
      <c r="A11440" s="1">
        <v>2022</v>
      </c>
      <c r="B11440" s="1" t="s">
        <v>13227</v>
      </c>
      <c r="C11440" s="1" t="s">
        <v>2573</v>
      </c>
      <c r="D11440" s="1" t="s">
        <v>14119</v>
      </c>
      <c r="E11440" s="1" t="s">
        <v>2526</v>
      </c>
      <c r="F11440" s="1" t="s">
        <v>2575</v>
      </c>
      <c r="G11440" s="1" t="s">
        <v>103</v>
      </c>
      <c r="H11440" s="1" t="s">
        <v>298</v>
      </c>
      <c r="I11440" s="1">
        <v>1</v>
      </c>
      <c r="J11440" s="1">
        <v>2023</v>
      </c>
      <c r="K11440" s="1">
        <v>66155</v>
      </c>
      <c r="L11440" s="1">
        <v>0</v>
      </c>
      <c r="M11440" s="1">
        <f t="array" ref="M11440">SUMPRODUCT(MAX(ISNUMBER(SEARCH('Class Rules'!$B$6:$B$85,$E11440))*ISNUMBER(SEARCH('Class Rules'!$C$6:$C$85,$F11440))*'Class Rules'!$A$6:$A$85))</f>
        <v>0</v>
      </c>
      <c r="N11440" s="1" t="str">
        <f t="array" ref="N11440">IF($M11440=0,'Class Rules'!$D$3,INDEX('Class Rules'!$D$6:$D$85,MATCH($M11440,'Class Rules'!$A$6:$A$85,0)))</f>
        <v>Passenger LDV</v>
      </c>
      <c r="O11440" s="1" t="str">
        <f t="array" ref="O11440">IF(SUMPRODUCT(MAX(ISNUMBER(SEARCH(Fuel_Rules!$A$6:$A$30,$E11440))*ISNUMBER(SEARCH(Fuel_Rules!$B$6:$B$30,$F11440))*(Fuel_Rules!$A$6:$A$30&lt;&gt;"")))&gt;0,"Plug-in hybrid",IF($G11440="Diesel","Diesel","Gasoline"))</f>
        <v>Gasoline</v>
      </c>
    </row>
    <row r="11441" spans="1:15" ht="15" customHeight="1" x14ac:dyDescent="0.25">
      <c r="A11441" s="1">
        <v>2022</v>
      </c>
      <c r="B11441" s="1" t="s">
        <v>13227</v>
      </c>
      <c r="C11441" s="1" t="s">
        <v>2573</v>
      </c>
      <c r="D11441" s="1" t="s">
        <v>14120</v>
      </c>
      <c r="E11441" s="1" t="s">
        <v>2526</v>
      </c>
      <c r="F11441" s="1" t="s">
        <v>2575</v>
      </c>
      <c r="G11441" s="1" t="s">
        <v>103</v>
      </c>
      <c r="H11441" s="1" t="s">
        <v>298</v>
      </c>
      <c r="I11441" s="1">
        <v>1</v>
      </c>
      <c r="J11441" s="1">
        <v>2023</v>
      </c>
      <c r="K11441" s="1">
        <v>61253</v>
      </c>
      <c r="L11441" s="1">
        <v>0</v>
      </c>
      <c r="M11441" s="1">
        <f t="array" ref="M11441">SUMPRODUCT(MAX(ISNUMBER(SEARCH('Class Rules'!$B$6:$B$85,$E11441))*ISNUMBER(SEARCH('Class Rules'!$C$6:$C$85,$F11441))*'Class Rules'!$A$6:$A$85))</f>
        <v>0</v>
      </c>
      <c r="N11441" s="1" t="str">
        <f t="array" ref="N11441">IF($M11441=0,'Class Rules'!$D$3,INDEX('Class Rules'!$D$6:$D$85,MATCH($M11441,'Class Rules'!$A$6:$A$85,0)))</f>
        <v>Passenger LDV</v>
      </c>
      <c r="O11441" s="1" t="str">
        <f t="array" ref="O11441">IF(SUMPRODUCT(MAX(ISNUMBER(SEARCH(Fuel_Rules!$A$6:$A$30,$E11441))*ISNUMBER(SEARCH(Fuel_Rules!$B$6:$B$30,$F11441))*(Fuel_Rules!$A$6:$A$30&lt;&gt;"")))&gt;0,"Plug-in hybrid",IF($G11441="Diesel","Diesel","Gasoline"))</f>
        <v>Gasoline</v>
      </c>
    </row>
    <row r="11442" spans="1:15" ht="15" customHeight="1" x14ac:dyDescent="0.25">
      <c r="A11442" s="1">
        <v>2022</v>
      </c>
      <c r="B11442" s="1" t="s">
        <v>13227</v>
      </c>
      <c r="C11442" s="1" t="s">
        <v>2576</v>
      </c>
      <c r="D11442" s="1" t="s">
        <v>14121</v>
      </c>
      <c r="E11442" s="1" t="s">
        <v>2526</v>
      </c>
      <c r="F11442" s="1" t="s">
        <v>2578</v>
      </c>
      <c r="G11442" s="1" t="s">
        <v>103</v>
      </c>
      <c r="H11442" s="1" t="s">
        <v>298</v>
      </c>
      <c r="I11442" s="1">
        <v>1</v>
      </c>
      <c r="J11442" s="1">
        <v>2023</v>
      </c>
      <c r="K11442" s="1">
        <v>69416</v>
      </c>
      <c r="L11442" s="1">
        <v>0</v>
      </c>
      <c r="M11442" s="1">
        <f t="array" ref="M11442">SUMPRODUCT(MAX(ISNUMBER(SEARCH('Class Rules'!$B$6:$B$85,$E11442))*ISNUMBER(SEARCH('Class Rules'!$C$6:$C$85,$F11442))*'Class Rules'!$A$6:$A$85))</f>
        <v>0</v>
      </c>
      <c r="N11442" s="1" t="str">
        <f t="array" ref="N11442">IF($M11442=0,'Class Rules'!$D$3,INDEX('Class Rules'!$D$6:$D$85,MATCH($M11442,'Class Rules'!$A$6:$A$85,0)))</f>
        <v>Passenger LDV</v>
      </c>
      <c r="O11442" s="1" t="str">
        <f t="array" ref="O11442">IF(SUMPRODUCT(MAX(ISNUMBER(SEARCH(Fuel_Rules!$A$6:$A$30,$E11442))*ISNUMBER(SEARCH(Fuel_Rules!$B$6:$B$30,$F11442))*(Fuel_Rules!$A$6:$A$30&lt;&gt;"")))&gt;0,"Plug-in hybrid",IF($G11442="Diesel","Diesel","Gasoline"))</f>
        <v>Gasoline</v>
      </c>
    </row>
    <row r="11443" spans="1:15" ht="15" customHeight="1" x14ac:dyDescent="0.25">
      <c r="A11443" s="1">
        <v>2022</v>
      </c>
      <c r="B11443" s="1" t="s">
        <v>13227</v>
      </c>
      <c r="C11443" s="1" t="s">
        <v>2576</v>
      </c>
      <c r="D11443" s="1" t="s">
        <v>14122</v>
      </c>
      <c r="E11443" s="1" t="s">
        <v>2526</v>
      </c>
      <c r="F11443" s="1" t="s">
        <v>2578</v>
      </c>
      <c r="G11443" s="1" t="s">
        <v>103</v>
      </c>
      <c r="H11443" s="1" t="s">
        <v>298</v>
      </c>
      <c r="I11443" s="1">
        <v>1</v>
      </c>
      <c r="J11443" s="1">
        <v>2023</v>
      </c>
      <c r="K11443" s="1">
        <v>64865</v>
      </c>
      <c r="L11443" s="1">
        <v>0</v>
      </c>
      <c r="M11443" s="1">
        <f t="array" ref="M11443">SUMPRODUCT(MAX(ISNUMBER(SEARCH('Class Rules'!$B$6:$B$85,$E11443))*ISNUMBER(SEARCH('Class Rules'!$C$6:$C$85,$F11443))*'Class Rules'!$A$6:$A$85))</f>
        <v>0</v>
      </c>
      <c r="N11443" s="1" t="str">
        <f t="array" ref="N11443">IF($M11443=0,'Class Rules'!$D$3,INDEX('Class Rules'!$D$6:$D$85,MATCH($M11443,'Class Rules'!$A$6:$A$85,0)))</f>
        <v>Passenger LDV</v>
      </c>
      <c r="O11443" s="1" t="str">
        <f t="array" ref="O11443">IF(SUMPRODUCT(MAX(ISNUMBER(SEARCH(Fuel_Rules!$A$6:$A$30,$E11443))*ISNUMBER(SEARCH(Fuel_Rules!$B$6:$B$30,$F11443))*(Fuel_Rules!$A$6:$A$30&lt;&gt;"")))&gt;0,"Plug-in hybrid",IF($G11443="Diesel","Diesel","Gasoline"))</f>
        <v>Gasoline</v>
      </c>
    </row>
    <row r="11444" spans="1:15" ht="15" customHeight="1" x14ac:dyDescent="0.25">
      <c r="A11444" s="1">
        <v>2022</v>
      </c>
      <c r="B11444" s="1" t="s">
        <v>13227</v>
      </c>
      <c r="C11444" s="1" t="s">
        <v>2579</v>
      </c>
      <c r="D11444" s="1" t="s">
        <v>14123</v>
      </c>
      <c r="E11444" s="1" t="s">
        <v>2526</v>
      </c>
      <c r="F11444" s="1" t="s">
        <v>2581</v>
      </c>
      <c r="G11444" s="1" t="s">
        <v>103</v>
      </c>
      <c r="H11444" s="1" t="s">
        <v>298</v>
      </c>
      <c r="I11444" s="1">
        <v>1</v>
      </c>
      <c r="J11444" s="1">
        <v>2023</v>
      </c>
      <c r="K11444" s="1">
        <v>77693</v>
      </c>
      <c r="L11444" s="1">
        <v>0</v>
      </c>
      <c r="M11444" s="1">
        <f t="array" ref="M11444">SUMPRODUCT(MAX(ISNUMBER(SEARCH('Class Rules'!$B$6:$B$85,$E11444))*ISNUMBER(SEARCH('Class Rules'!$C$6:$C$85,$F11444))*'Class Rules'!$A$6:$A$85))</f>
        <v>0</v>
      </c>
      <c r="N11444" s="1" t="str">
        <f t="array" ref="N11444">IF($M11444=0,'Class Rules'!$D$3,INDEX('Class Rules'!$D$6:$D$85,MATCH($M11444,'Class Rules'!$A$6:$A$85,0)))</f>
        <v>Passenger LDV</v>
      </c>
      <c r="O11444" s="1" t="str">
        <f t="array" ref="O11444">IF(SUMPRODUCT(MAX(ISNUMBER(SEARCH(Fuel_Rules!$A$6:$A$30,$E11444))*ISNUMBER(SEARCH(Fuel_Rules!$B$6:$B$30,$F11444))*(Fuel_Rules!$A$6:$A$30&lt;&gt;"")))&gt;0,"Plug-in hybrid",IF($G11444="Diesel","Diesel","Gasoline"))</f>
        <v>Gasoline</v>
      </c>
    </row>
    <row r="11445" spans="1:15" ht="15" customHeight="1" x14ac:dyDescent="0.25">
      <c r="A11445" s="1">
        <v>2022</v>
      </c>
      <c r="B11445" s="1" t="s">
        <v>13227</v>
      </c>
      <c r="C11445" s="1" t="s">
        <v>2579</v>
      </c>
      <c r="D11445" s="1" t="s">
        <v>14124</v>
      </c>
      <c r="E11445" s="1" t="s">
        <v>2526</v>
      </c>
      <c r="F11445" s="1" t="s">
        <v>2581</v>
      </c>
      <c r="G11445" s="1" t="s">
        <v>103</v>
      </c>
      <c r="H11445" s="1" t="s">
        <v>298</v>
      </c>
      <c r="I11445" s="1">
        <v>1</v>
      </c>
      <c r="J11445" s="1">
        <v>2023</v>
      </c>
      <c r="K11445" s="1">
        <v>73285</v>
      </c>
      <c r="L11445" s="1">
        <v>0</v>
      </c>
      <c r="M11445" s="1">
        <f t="array" ref="M11445">SUMPRODUCT(MAX(ISNUMBER(SEARCH('Class Rules'!$B$6:$B$85,$E11445))*ISNUMBER(SEARCH('Class Rules'!$C$6:$C$85,$F11445))*'Class Rules'!$A$6:$A$85))</f>
        <v>0</v>
      </c>
      <c r="N11445" s="1" t="str">
        <f t="array" ref="N11445">IF($M11445=0,'Class Rules'!$D$3,INDEX('Class Rules'!$D$6:$D$85,MATCH($M11445,'Class Rules'!$A$6:$A$85,0)))</f>
        <v>Passenger LDV</v>
      </c>
      <c r="O11445" s="1" t="str">
        <f t="array" ref="O11445">IF(SUMPRODUCT(MAX(ISNUMBER(SEARCH(Fuel_Rules!$A$6:$A$30,$E11445))*ISNUMBER(SEARCH(Fuel_Rules!$B$6:$B$30,$F11445))*(Fuel_Rules!$A$6:$A$30&lt;&gt;"")))&gt;0,"Plug-in hybrid",IF($G11445="Diesel","Diesel","Gasoline"))</f>
        <v>Gasoline</v>
      </c>
    </row>
    <row r="11446" spans="1:15" ht="15" customHeight="1" x14ac:dyDescent="0.25">
      <c r="A11446" s="1">
        <v>2022</v>
      </c>
      <c r="B11446" s="1" t="s">
        <v>13227</v>
      </c>
      <c r="C11446" s="1" t="s">
        <v>2585</v>
      </c>
      <c r="D11446" s="1" t="s">
        <v>14125</v>
      </c>
      <c r="E11446" s="1" t="s">
        <v>2526</v>
      </c>
      <c r="F11446" s="1" t="s">
        <v>2587</v>
      </c>
      <c r="G11446" s="1" t="s">
        <v>103</v>
      </c>
      <c r="H11446" s="1" t="s">
        <v>298</v>
      </c>
      <c r="I11446" s="1">
        <v>1</v>
      </c>
      <c r="J11446" s="1">
        <v>2023</v>
      </c>
      <c r="K11446" s="1">
        <v>72342</v>
      </c>
      <c r="L11446" s="1">
        <v>0</v>
      </c>
      <c r="M11446" s="1">
        <f t="array" ref="M11446">SUMPRODUCT(MAX(ISNUMBER(SEARCH('Class Rules'!$B$6:$B$85,$E11446))*ISNUMBER(SEARCH('Class Rules'!$C$6:$C$85,$F11446))*'Class Rules'!$A$6:$A$85))</f>
        <v>0</v>
      </c>
      <c r="N11446" s="1" t="str">
        <f t="array" ref="N11446">IF($M11446=0,'Class Rules'!$D$3,INDEX('Class Rules'!$D$6:$D$85,MATCH($M11446,'Class Rules'!$A$6:$A$85,0)))</f>
        <v>Passenger LDV</v>
      </c>
      <c r="O11446" s="1" t="str">
        <f t="array" ref="O11446">IF(SUMPRODUCT(MAX(ISNUMBER(SEARCH(Fuel_Rules!$A$6:$A$30,$E11446))*ISNUMBER(SEARCH(Fuel_Rules!$B$6:$B$30,$F11446))*(Fuel_Rules!$A$6:$A$30&lt;&gt;"")))&gt;0,"Plug-in hybrid",IF($G11446="Diesel","Diesel","Gasoline"))</f>
        <v>Gasoline</v>
      </c>
    </row>
    <row r="11447" spans="1:15" ht="15" customHeight="1" x14ac:dyDescent="0.25">
      <c r="A11447" s="1">
        <v>2022</v>
      </c>
      <c r="B11447" s="1" t="s">
        <v>13227</v>
      </c>
      <c r="C11447" s="1" t="s">
        <v>2585</v>
      </c>
      <c r="D11447" s="1" t="s">
        <v>14126</v>
      </c>
      <c r="E11447" s="1" t="s">
        <v>2526</v>
      </c>
      <c r="F11447" s="1" t="s">
        <v>2587</v>
      </c>
      <c r="G11447" s="1" t="s">
        <v>103</v>
      </c>
      <c r="H11447" s="1" t="s">
        <v>298</v>
      </c>
      <c r="I11447" s="1">
        <v>1</v>
      </c>
      <c r="J11447" s="1">
        <v>2023</v>
      </c>
      <c r="K11447" s="1">
        <v>67688</v>
      </c>
      <c r="L11447" s="1">
        <v>0</v>
      </c>
      <c r="M11447" s="1">
        <f t="array" ref="M11447">SUMPRODUCT(MAX(ISNUMBER(SEARCH('Class Rules'!$B$6:$B$85,$E11447))*ISNUMBER(SEARCH('Class Rules'!$C$6:$C$85,$F11447))*'Class Rules'!$A$6:$A$85))</f>
        <v>0</v>
      </c>
      <c r="N11447" s="1" t="str">
        <f t="array" ref="N11447">IF($M11447=0,'Class Rules'!$D$3,INDEX('Class Rules'!$D$6:$D$85,MATCH($M11447,'Class Rules'!$A$6:$A$85,0)))</f>
        <v>Passenger LDV</v>
      </c>
      <c r="O11447" s="1" t="str">
        <f t="array" ref="O11447">IF(SUMPRODUCT(MAX(ISNUMBER(SEARCH(Fuel_Rules!$A$6:$A$30,$E11447))*ISNUMBER(SEARCH(Fuel_Rules!$B$6:$B$30,$F11447))*(Fuel_Rules!$A$6:$A$30&lt;&gt;"")))&gt;0,"Plug-in hybrid",IF($G11447="Diesel","Diesel","Gasoline"))</f>
        <v>Gasoline</v>
      </c>
    </row>
    <row r="11448" spans="1:15" ht="15" customHeight="1" x14ac:dyDescent="0.25">
      <c r="A11448" s="1">
        <v>2022</v>
      </c>
      <c r="B11448" s="1" t="s">
        <v>13227</v>
      </c>
      <c r="C11448" s="1" t="s">
        <v>2588</v>
      </c>
      <c r="D11448" s="1" t="s">
        <v>14127</v>
      </c>
      <c r="E11448" s="1" t="s">
        <v>2526</v>
      </c>
      <c r="F11448" s="1" t="s">
        <v>2590</v>
      </c>
      <c r="G11448" s="1" t="s">
        <v>103</v>
      </c>
      <c r="H11448" s="1" t="s">
        <v>298</v>
      </c>
      <c r="I11448" s="1">
        <v>1.6</v>
      </c>
      <c r="J11448" s="1">
        <v>2023</v>
      </c>
      <c r="K11448" s="1">
        <v>93188</v>
      </c>
      <c r="L11448" s="1">
        <v>0</v>
      </c>
      <c r="M11448" s="1">
        <f t="array" ref="M11448">SUMPRODUCT(MAX(ISNUMBER(SEARCH('Class Rules'!$B$6:$B$85,$E11448))*ISNUMBER(SEARCH('Class Rules'!$C$6:$C$85,$F11448))*'Class Rules'!$A$6:$A$85))</f>
        <v>0</v>
      </c>
      <c r="N11448" s="1" t="str">
        <f t="array" ref="N11448">IF($M11448=0,'Class Rules'!$D$3,INDEX('Class Rules'!$D$6:$D$85,MATCH($M11448,'Class Rules'!$A$6:$A$85,0)))</f>
        <v>Passenger LDV</v>
      </c>
      <c r="O11448" s="1" t="str">
        <f t="array" ref="O11448">IF(SUMPRODUCT(MAX(ISNUMBER(SEARCH(Fuel_Rules!$A$6:$A$30,$E11448))*ISNUMBER(SEARCH(Fuel_Rules!$B$6:$B$30,$F11448))*(Fuel_Rules!$A$6:$A$30&lt;&gt;"")))&gt;0,"Plug-in hybrid",IF($G11448="Diesel","Diesel","Gasoline"))</f>
        <v>Gasoline</v>
      </c>
    </row>
    <row r="11449" spans="1:15" ht="15" customHeight="1" x14ac:dyDescent="0.25">
      <c r="A11449" s="1">
        <v>2022</v>
      </c>
      <c r="B11449" s="1" t="s">
        <v>13227</v>
      </c>
      <c r="C11449" s="1" t="s">
        <v>2588</v>
      </c>
      <c r="D11449" s="1" t="s">
        <v>14128</v>
      </c>
      <c r="E11449" s="1" t="s">
        <v>2526</v>
      </c>
      <c r="F11449" s="1" t="s">
        <v>2590</v>
      </c>
      <c r="G11449" s="1" t="s">
        <v>103</v>
      </c>
      <c r="H11449" s="1" t="s">
        <v>298</v>
      </c>
      <c r="I11449" s="1">
        <v>1.6</v>
      </c>
      <c r="J11449" s="1">
        <v>2023</v>
      </c>
      <c r="K11449" s="1">
        <v>85397</v>
      </c>
      <c r="L11449" s="1">
        <v>0</v>
      </c>
      <c r="M11449" s="1">
        <f t="array" ref="M11449">SUMPRODUCT(MAX(ISNUMBER(SEARCH('Class Rules'!$B$6:$B$85,$E11449))*ISNUMBER(SEARCH('Class Rules'!$C$6:$C$85,$F11449))*'Class Rules'!$A$6:$A$85))</f>
        <v>0</v>
      </c>
      <c r="N11449" s="1" t="str">
        <f t="array" ref="N11449">IF($M11449=0,'Class Rules'!$D$3,INDEX('Class Rules'!$D$6:$D$85,MATCH($M11449,'Class Rules'!$A$6:$A$85,0)))</f>
        <v>Passenger LDV</v>
      </c>
      <c r="O11449" s="1" t="str">
        <f t="array" ref="O11449">IF(SUMPRODUCT(MAX(ISNUMBER(SEARCH(Fuel_Rules!$A$6:$A$30,$E11449))*ISNUMBER(SEARCH(Fuel_Rules!$B$6:$B$30,$F11449))*(Fuel_Rules!$A$6:$A$30&lt;&gt;"")))&gt;0,"Plug-in hybrid",IF($G11449="Diesel","Diesel","Gasoline"))</f>
        <v>Gasoline</v>
      </c>
    </row>
    <row r="11450" spans="1:15" ht="15" customHeight="1" x14ac:dyDescent="0.25">
      <c r="A11450" s="1">
        <v>2022</v>
      </c>
      <c r="B11450" s="1" t="s">
        <v>13227</v>
      </c>
      <c r="C11450" s="1" t="s">
        <v>2594</v>
      </c>
      <c r="D11450" s="1" t="s">
        <v>14129</v>
      </c>
      <c r="E11450" s="1" t="s">
        <v>2526</v>
      </c>
      <c r="F11450" s="1" t="s">
        <v>2596</v>
      </c>
      <c r="G11450" s="1" t="s">
        <v>103</v>
      </c>
      <c r="H11450" s="1" t="s">
        <v>437</v>
      </c>
      <c r="I11450" s="1">
        <v>1.6</v>
      </c>
      <c r="J11450" s="1">
        <v>2023</v>
      </c>
      <c r="K11450" s="1">
        <v>105679</v>
      </c>
      <c r="L11450" s="1">
        <v>0</v>
      </c>
      <c r="M11450" s="1">
        <f t="array" ref="M11450">SUMPRODUCT(MAX(ISNUMBER(SEARCH('Class Rules'!$B$6:$B$85,$E11450))*ISNUMBER(SEARCH('Class Rules'!$C$6:$C$85,$F11450))*'Class Rules'!$A$6:$A$85))</f>
        <v>0</v>
      </c>
      <c r="N11450" s="1" t="str">
        <f t="array" ref="N11450">IF($M11450=0,'Class Rules'!$D$3,INDEX('Class Rules'!$D$6:$D$85,MATCH($M11450,'Class Rules'!$A$6:$A$85,0)))</f>
        <v>Passenger LDV</v>
      </c>
      <c r="O11450" s="1" t="str">
        <f t="array" ref="O11450">IF(SUMPRODUCT(MAX(ISNUMBER(SEARCH(Fuel_Rules!$A$6:$A$30,$E11450))*ISNUMBER(SEARCH(Fuel_Rules!$B$6:$B$30,$F11450))*(Fuel_Rules!$A$6:$A$30&lt;&gt;"")))&gt;0,"Plug-in hybrid",IF($G11450="Diesel","Diesel","Gasoline"))</f>
        <v>Gasoline</v>
      </c>
    </row>
    <row r="11451" spans="1:15" ht="15" customHeight="1" x14ac:dyDescent="0.25">
      <c r="A11451" s="1">
        <v>2022</v>
      </c>
      <c r="B11451" s="1" t="s">
        <v>13227</v>
      </c>
      <c r="C11451" s="1" t="s">
        <v>2594</v>
      </c>
      <c r="D11451" s="1" t="s">
        <v>14130</v>
      </c>
      <c r="E11451" s="1" t="s">
        <v>2526</v>
      </c>
      <c r="F11451" s="1" t="s">
        <v>2596</v>
      </c>
      <c r="G11451" s="1" t="s">
        <v>103</v>
      </c>
      <c r="H11451" s="1" t="s">
        <v>437</v>
      </c>
      <c r="I11451" s="1">
        <v>1.6</v>
      </c>
      <c r="J11451" s="1">
        <v>2023</v>
      </c>
      <c r="K11451" s="1">
        <v>93501</v>
      </c>
      <c r="L11451" s="1">
        <v>0</v>
      </c>
      <c r="M11451" s="1">
        <f t="array" ref="M11451">SUMPRODUCT(MAX(ISNUMBER(SEARCH('Class Rules'!$B$6:$B$85,$E11451))*ISNUMBER(SEARCH('Class Rules'!$C$6:$C$85,$F11451))*'Class Rules'!$A$6:$A$85))</f>
        <v>0</v>
      </c>
      <c r="N11451" s="1" t="str">
        <f t="array" ref="N11451">IF($M11451=0,'Class Rules'!$D$3,INDEX('Class Rules'!$D$6:$D$85,MATCH($M11451,'Class Rules'!$A$6:$A$85,0)))</f>
        <v>Passenger LDV</v>
      </c>
      <c r="O11451" s="1" t="str">
        <f t="array" ref="O11451">IF(SUMPRODUCT(MAX(ISNUMBER(SEARCH(Fuel_Rules!$A$6:$A$30,$E11451))*ISNUMBER(SEARCH(Fuel_Rules!$B$6:$B$30,$F11451))*(Fuel_Rules!$A$6:$A$30&lt;&gt;"")))&gt;0,"Plug-in hybrid",IF($G11451="Diesel","Diesel","Gasoline"))</f>
        <v>Gasoline</v>
      </c>
    </row>
    <row r="11452" spans="1:15" ht="15" customHeight="1" x14ac:dyDescent="0.25">
      <c r="A11452" s="1">
        <v>2022</v>
      </c>
      <c r="B11452" s="1" t="s">
        <v>13227</v>
      </c>
      <c r="C11452" s="1" t="s">
        <v>2597</v>
      </c>
      <c r="D11452" s="1" t="s">
        <v>14131</v>
      </c>
      <c r="E11452" s="1" t="s">
        <v>2526</v>
      </c>
      <c r="F11452" s="1" t="s">
        <v>2599</v>
      </c>
      <c r="G11452" s="1" t="s">
        <v>103</v>
      </c>
      <c r="H11452" s="1" t="s">
        <v>298</v>
      </c>
      <c r="I11452" s="1">
        <v>1</v>
      </c>
      <c r="J11452" s="1">
        <v>2023</v>
      </c>
      <c r="K11452" s="1">
        <v>68199</v>
      </c>
      <c r="L11452" s="1">
        <v>0</v>
      </c>
      <c r="M11452" s="1">
        <f t="array" ref="M11452">SUMPRODUCT(MAX(ISNUMBER(SEARCH('Class Rules'!$B$6:$B$85,$E11452))*ISNUMBER(SEARCH('Class Rules'!$C$6:$C$85,$F11452))*'Class Rules'!$A$6:$A$85))</f>
        <v>0</v>
      </c>
      <c r="N11452" s="1" t="str">
        <f t="array" ref="N11452">IF($M11452=0,'Class Rules'!$D$3,INDEX('Class Rules'!$D$6:$D$85,MATCH($M11452,'Class Rules'!$A$6:$A$85,0)))</f>
        <v>Passenger LDV</v>
      </c>
      <c r="O11452" s="1" t="str">
        <f t="array" ref="O11452">IF(SUMPRODUCT(MAX(ISNUMBER(SEARCH(Fuel_Rules!$A$6:$A$30,$E11452))*ISNUMBER(SEARCH(Fuel_Rules!$B$6:$B$30,$F11452))*(Fuel_Rules!$A$6:$A$30&lt;&gt;"")))&gt;0,"Plug-in hybrid",IF($G11452="Diesel","Diesel","Gasoline"))</f>
        <v>Gasoline</v>
      </c>
    </row>
    <row r="11453" spans="1:15" ht="15" customHeight="1" x14ac:dyDescent="0.25">
      <c r="A11453" s="1">
        <v>2022</v>
      </c>
      <c r="B11453" s="1" t="s">
        <v>13227</v>
      </c>
      <c r="C11453" s="1" t="s">
        <v>2612</v>
      </c>
      <c r="D11453" s="1" t="s">
        <v>14132</v>
      </c>
      <c r="E11453" s="1" t="s">
        <v>2526</v>
      </c>
      <c r="F11453" s="1" t="s">
        <v>2614</v>
      </c>
      <c r="G11453" s="1" t="s">
        <v>103</v>
      </c>
      <c r="H11453" s="1" t="s">
        <v>298</v>
      </c>
      <c r="I11453" s="1">
        <v>1</v>
      </c>
      <c r="J11453" s="1">
        <v>2023</v>
      </c>
      <c r="K11453" s="1">
        <v>86867</v>
      </c>
      <c r="L11453" s="1">
        <v>0</v>
      </c>
      <c r="M11453" s="1">
        <f t="array" ref="M11453">SUMPRODUCT(MAX(ISNUMBER(SEARCH('Class Rules'!$B$6:$B$85,$E11453))*ISNUMBER(SEARCH('Class Rules'!$C$6:$C$85,$F11453))*'Class Rules'!$A$6:$A$85))</f>
        <v>0</v>
      </c>
      <c r="N11453" s="1" t="str">
        <f t="array" ref="N11453">IF($M11453=0,'Class Rules'!$D$3,INDEX('Class Rules'!$D$6:$D$85,MATCH($M11453,'Class Rules'!$A$6:$A$85,0)))</f>
        <v>Passenger LDV</v>
      </c>
      <c r="O11453" s="1" t="str">
        <f t="array" ref="O11453">IF(SUMPRODUCT(MAX(ISNUMBER(SEARCH(Fuel_Rules!$A$6:$A$30,$E11453))*ISNUMBER(SEARCH(Fuel_Rules!$B$6:$B$30,$F11453))*(Fuel_Rules!$A$6:$A$30&lt;&gt;"")))&gt;0,"Plug-in hybrid",IF($G11453="Diesel","Diesel","Gasoline"))</f>
        <v>Gasoline</v>
      </c>
    </row>
    <row r="11454" spans="1:15" ht="15" customHeight="1" x14ac:dyDescent="0.25">
      <c r="A11454" s="1">
        <v>2022</v>
      </c>
      <c r="B11454" s="1" t="s">
        <v>13227</v>
      </c>
      <c r="C11454" s="1" t="s">
        <v>2612</v>
      </c>
      <c r="D11454" s="1" t="s">
        <v>14133</v>
      </c>
      <c r="E11454" s="1" t="s">
        <v>2526</v>
      </c>
      <c r="F11454" s="1" t="s">
        <v>2614</v>
      </c>
      <c r="G11454" s="1" t="s">
        <v>103</v>
      </c>
      <c r="H11454" s="1" t="s">
        <v>298</v>
      </c>
      <c r="I11454" s="1">
        <v>1</v>
      </c>
      <c r="J11454" s="1">
        <v>2023</v>
      </c>
      <c r="K11454" s="1">
        <v>75885</v>
      </c>
      <c r="L11454" s="1">
        <v>0</v>
      </c>
      <c r="M11454" s="1">
        <f t="array" ref="M11454">SUMPRODUCT(MAX(ISNUMBER(SEARCH('Class Rules'!$B$6:$B$85,$E11454))*ISNUMBER(SEARCH('Class Rules'!$C$6:$C$85,$F11454))*'Class Rules'!$A$6:$A$85))</f>
        <v>0</v>
      </c>
      <c r="N11454" s="1" t="str">
        <f t="array" ref="N11454">IF($M11454=0,'Class Rules'!$D$3,INDEX('Class Rules'!$D$6:$D$85,MATCH($M11454,'Class Rules'!$A$6:$A$85,0)))</f>
        <v>Passenger LDV</v>
      </c>
      <c r="O11454" s="1" t="str">
        <f t="array" ref="O11454">IF(SUMPRODUCT(MAX(ISNUMBER(SEARCH(Fuel_Rules!$A$6:$A$30,$E11454))*ISNUMBER(SEARCH(Fuel_Rules!$B$6:$B$30,$F11454))*(Fuel_Rules!$A$6:$A$30&lt;&gt;"")))&gt;0,"Plug-in hybrid",IF($G11454="Diesel","Diesel","Gasoline"))</f>
        <v>Gasoline</v>
      </c>
    </row>
    <row r="11455" spans="1:15" ht="15" customHeight="1" x14ac:dyDescent="0.25">
      <c r="A11455" s="1">
        <v>2022</v>
      </c>
      <c r="B11455" s="1" t="s">
        <v>13227</v>
      </c>
      <c r="C11455" s="1" t="s">
        <v>2615</v>
      </c>
      <c r="D11455" s="1" t="s">
        <v>14134</v>
      </c>
      <c r="E11455" s="1" t="s">
        <v>2526</v>
      </c>
      <c r="F11455" s="1" t="s">
        <v>2617</v>
      </c>
      <c r="G11455" s="1" t="s">
        <v>103</v>
      </c>
      <c r="H11455" s="1" t="s">
        <v>298</v>
      </c>
      <c r="I11455" s="1">
        <v>1</v>
      </c>
      <c r="J11455" s="1">
        <v>2023</v>
      </c>
      <c r="K11455" s="1">
        <v>88435</v>
      </c>
      <c r="L11455" s="1">
        <v>0</v>
      </c>
      <c r="M11455" s="1">
        <f t="array" ref="M11455">SUMPRODUCT(MAX(ISNUMBER(SEARCH('Class Rules'!$B$6:$B$85,$E11455))*ISNUMBER(SEARCH('Class Rules'!$C$6:$C$85,$F11455))*'Class Rules'!$A$6:$A$85))</f>
        <v>0</v>
      </c>
      <c r="N11455" s="1" t="str">
        <f t="array" ref="N11455">IF($M11455=0,'Class Rules'!$D$3,INDEX('Class Rules'!$D$6:$D$85,MATCH($M11455,'Class Rules'!$A$6:$A$85,0)))</f>
        <v>Passenger LDV</v>
      </c>
      <c r="O11455" s="1" t="str">
        <f t="array" ref="O11455">IF(SUMPRODUCT(MAX(ISNUMBER(SEARCH(Fuel_Rules!$A$6:$A$30,$E11455))*ISNUMBER(SEARCH(Fuel_Rules!$B$6:$B$30,$F11455))*(Fuel_Rules!$A$6:$A$30&lt;&gt;"")))&gt;0,"Plug-in hybrid",IF($G11455="Diesel","Diesel","Gasoline"))</f>
        <v>Gasoline</v>
      </c>
    </row>
    <row r="11456" spans="1:15" ht="15" customHeight="1" x14ac:dyDescent="0.25">
      <c r="A11456" s="1">
        <v>2022</v>
      </c>
      <c r="B11456" s="1" t="s">
        <v>13227</v>
      </c>
      <c r="C11456" s="1" t="s">
        <v>2615</v>
      </c>
      <c r="D11456" s="1" t="s">
        <v>14135</v>
      </c>
      <c r="E11456" s="1" t="s">
        <v>2526</v>
      </c>
      <c r="F11456" s="1" t="s">
        <v>2617</v>
      </c>
      <c r="G11456" s="1" t="s">
        <v>103</v>
      </c>
      <c r="H11456" s="1" t="s">
        <v>298</v>
      </c>
      <c r="I11456" s="1">
        <v>1</v>
      </c>
      <c r="J11456" s="1">
        <v>2023</v>
      </c>
      <c r="K11456" s="1">
        <v>80314</v>
      </c>
      <c r="L11456" s="1">
        <v>0</v>
      </c>
      <c r="M11456" s="1">
        <f t="array" ref="M11456">SUMPRODUCT(MAX(ISNUMBER(SEARCH('Class Rules'!$B$6:$B$85,$E11456))*ISNUMBER(SEARCH('Class Rules'!$C$6:$C$85,$F11456))*'Class Rules'!$A$6:$A$85))</f>
        <v>0</v>
      </c>
      <c r="N11456" s="1" t="str">
        <f t="array" ref="N11456">IF($M11456=0,'Class Rules'!$D$3,INDEX('Class Rules'!$D$6:$D$85,MATCH($M11456,'Class Rules'!$A$6:$A$85,0)))</f>
        <v>Passenger LDV</v>
      </c>
      <c r="O11456" s="1" t="str">
        <f t="array" ref="O11456">IF(SUMPRODUCT(MAX(ISNUMBER(SEARCH(Fuel_Rules!$A$6:$A$30,$E11456))*ISNUMBER(SEARCH(Fuel_Rules!$B$6:$B$30,$F11456))*(Fuel_Rules!$A$6:$A$30&lt;&gt;"")))&gt;0,"Plug-in hybrid",IF($G11456="Diesel","Diesel","Gasoline"))</f>
        <v>Gasoline</v>
      </c>
    </row>
    <row r="11457" spans="1:15" ht="15" customHeight="1" x14ac:dyDescent="0.25">
      <c r="A11457" s="1">
        <v>2022</v>
      </c>
      <c r="B11457" s="1" t="s">
        <v>13227</v>
      </c>
      <c r="C11457" s="1" t="s">
        <v>2636</v>
      </c>
      <c r="D11457" s="1" t="s">
        <v>14136</v>
      </c>
      <c r="E11457" s="1" t="s">
        <v>2526</v>
      </c>
      <c r="F11457" s="1" t="s">
        <v>2638</v>
      </c>
      <c r="G11457" s="1" t="s">
        <v>103</v>
      </c>
      <c r="H11457" s="1" t="s">
        <v>437</v>
      </c>
      <c r="I11457" s="1">
        <v>1.6</v>
      </c>
      <c r="J11457" s="1">
        <v>2023</v>
      </c>
      <c r="K11457" s="1">
        <v>127887</v>
      </c>
      <c r="L11457" s="1">
        <v>0</v>
      </c>
      <c r="M11457" s="1">
        <f t="array" ref="M11457">SUMPRODUCT(MAX(ISNUMBER(SEARCH('Class Rules'!$B$6:$B$85,$E11457))*ISNUMBER(SEARCH('Class Rules'!$C$6:$C$85,$F11457))*'Class Rules'!$A$6:$A$85))</f>
        <v>0</v>
      </c>
      <c r="N11457" s="1" t="str">
        <f t="array" ref="N11457">IF($M11457=0,'Class Rules'!$D$3,INDEX('Class Rules'!$D$6:$D$85,MATCH($M11457,'Class Rules'!$A$6:$A$85,0)))</f>
        <v>Passenger LDV</v>
      </c>
      <c r="O11457" s="1" t="str">
        <f t="array" ref="O11457">IF(SUMPRODUCT(MAX(ISNUMBER(SEARCH(Fuel_Rules!$A$6:$A$30,$E11457))*ISNUMBER(SEARCH(Fuel_Rules!$B$6:$B$30,$F11457))*(Fuel_Rules!$A$6:$A$30&lt;&gt;"")))&gt;0,"Plug-in hybrid",IF($G11457="Diesel","Diesel","Gasoline"))</f>
        <v>Gasoline</v>
      </c>
    </row>
    <row r="11458" spans="1:15" ht="15" customHeight="1" x14ac:dyDescent="0.25">
      <c r="A11458" s="1">
        <v>2022</v>
      </c>
      <c r="B11458" s="1" t="s">
        <v>13227</v>
      </c>
      <c r="C11458" s="1" t="s">
        <v>2636</v>
      </c>
      <c r="D11458" s="1" t="s">
        <v>14137</v>
      </c>
      <c r="E11458" s="1" t="s">
        <v>2526</v>
      </c>
      <c r="F11458" s="1" t="s">
        <v>2638</v>
      </c>
      <c r="G11458" s="1" t="s">
        <v>103</v>
      </c>
      <c r="H11458" s="1" t="s">
        <v>437</v>
      </c>
      <c r="I11458" s="1">
        <v>1.6</v>
      </c>
      <c r="J11458" s="1">
        <v>2023</v>
      </c>
      <c r="K11458" s="1">
        <v>111419</v>
      </c>
      <c r="L11458" s="1">
        <v>0</v>
      </c>
      <c r="M11458" s="1">
        <f t="array" ref="M11458">SUMPRODUCT(MAX(ISNUMBER(SEARCH('Class Rules'!$B$6:$B$85,$E11458))*ISNUMBER(SEARCH('Class Rules'!$C$6:$C$85,$F11458))*'Class Rules'!$A$6:$A$85))</f>
        <v>0</v>
      </c>
      <c r="N11458" s="1" t="str">
        <f t="array" ref="N11458">IF($M11458=0,'Class Rules'!$D$3,INDEX('Class Rules'!$D$6:$D$85,MATCH($M11458,'Class Rules'!$A$6:$A$85,0)))</f>
        <v>Passenger LDV</v>
      </c>
      <c r="O11458" s="1" t="str">
        <f t="array" ref="O11458">IF(SUMPRODUCT(MAX(ISNUMBER(SEARCH(Fuel_Rules!$A$6:$A$30,$E11458))*ISNUMBER(SEARCH(Fuel_Rules!$B$6:$B$30,$F11458))*(Fuel_Rules!$A$6:$A$30&lt;&gt;"")))&gt;0,"Plug-in hybrid",IF($G11458="Diesel","Diesel","Gasoline"))</f>
        <v>Gasoline</v>
      </c>
    </row>
    <row r="11459" spans="1:15" ht="15" customHeight="1" x14ac:dyDescent="0.25">
      <c r="A11459" s="1">
        <v>2022</v>
      </c>
      <c r="B11459" s="1" t="s">
        <v>13227</v>
      </c>
      <c r="C11459" s="1" t="s">
        <v>2639</v>
      </c>
      <c r="D11459" s="1" t="s">
        <v>14138</v>
      </c>
      <c r="E11459" s="1" t="s">
        <v>2526</v>
      </c>
      <c r="F11459" s="1" t="s">
        <v>2641</v>
      </c>
      <c r="G11459" s="1" t="s">
        <v>103</v>
      </c>
      <c r="H11459" s="1" t="s">
        <v>437</v>
      </c>
      <c r="I11459" s="1">
        <v>1.6</v>
      </c>
      <c r="J11459" s="1">
        <v>2023</v>
      </c>
      <c r="K11459" s="1">
        <v>119766</v>
      </c>
      <c r="L11459" s="1">
        <v>0</v>
      </c>
      <c r="M11459" s="1">
        <f t="array" ref="M11459">SUMPRODUCT(MAX(ISNUMBER(SEARCH('Class Rules'!$B$6:$B$85,$E11459))*ISNUMBER(SEARCH('Class Rules'!$C$6:$C$85,$F11459))*'Class Rules'!$A$6:$A$85))</f>
        <v>0</v>
      </c>
      <c r="N11459" s="1" t="str">
        <f t="array" ref="N11459">IF($M11459=0,'Class Rules'!$D$3,INDEX('Class Rules'!$D$6:$D$85,MATCH($M11459,'Class Rules'!$A$6:$A$85,0)))</f>
        <v>Passenger LDV</v>
      </c>
      <c r="O11459" s="1" t="str">
        <f t="array" ref="O11459">IF(SUMPRODUCT(MAX(ISNUMBER(SEARCH(Fuel_Rules!$A$6:$A$30,$E11459))*ISNUMBER(SEARCH(Fuel_Rules!$B$6:$B$30,$F11459))*(Fuel_Rules!$A$6:$A$30&lt;&gt;"")))&gt;0,"Plug-in hybrid",IF($G11459="Diesel","Diesel","Gasoline"))</f>
        <v>Gasoline</v>
      </c>
    </row>
    <row r="11460" spans="1:15" ht="15" customHeight="1" x14ac:dyDescent="0.25">
      <c r="A11460" s="1">
        <v>2022</v>
      </c>
      <c r="B11460" s="1" t="s">
        <v>13227</v>
      </c>
      <c r="C11460" s="1" t="s">
        <v>2639</v>
      </c>
      <c r="D11460" s="1" t="s">
        <v>14139</v>
      </c>
      <c r="E11460" s="1" t="s">
        <v>2526</v>
      </c>
      <c r="F11460" s="1" t="s">
        <v>2641</v>
      </c>
      <c r="G11460" s="1" t="s">
        <v>103</v>
      </c>
      <c r="H11460" s="1" t="s">
        <v>437</v>
      </c>
      <c r="I11460" s="1">
        <v>1.6</v>
      </c>
      <c r="J11460" s="1">
        <v>2023</v>
      </c>
      <c r="K11460" s="1">
        <v>104711</v>
      </c>
      <c r="L11460" s="1">
        <v>0</v>
      </c>
      <c r="M11460" s="1">
        <f t="array" ref="M11460">SUMPRODUCT(MAX(ISNUMBER(SEARCH('Class Rules'!$B$6:$B$85,$E11460))*ISNUMBER(SEARCH('Class Rules'!$C$6:$C$85,$F11460))*'Class Rules'!$A$6:$A$85))</f>
        <v>0</v>
      </c>
      <c r="N11460" s="1" t="str">
        <f t="array" ref="N11460">IF($M11460=0,'Class Rules'!$D$3,INDEX('Class Rules'!$D$6:$D$85,MATCH($M11460,'Class Rules'!$A$6:$A$85,0)))</f>
        <v>Passenger LDV</v>
      </c>
      <c r="O11460" s="1" t="str">
        <f t="array" ref="O11460">IF(SUMPRODUCT(MAX(ISNUMBER(SEARCH(Fuel_Rules!$A$6:$A$30,$E11460))*ISNUMBER(SEARCH(Fuel_Rules!$B$6:$B$30,$F11460))*(Fuel_Rules!$A$6:$A$30&lt;&gt;"")))&gt;0,"Plug-in hybrid",IF($G11460="Diesel","Diesel","Gasoline"))</f>
        <v>Gasoline</v>
      </c>
    </row>
    <row r="11461" spans="1:15" ht="15" customHeight="1" x14ac:dyDescent="0.25">
      <c r="A11461" s="1">
        <v>2022</v>
      </c>
      <c r="B11461" s="1" t="s">
        <v>13227</v>
      </c>
      <c r="C11461" s="1" t="s">
        <v>2642</v>
      </c>
      <c r="D11461" s="1" t="s">
        <v>14140</v>
      </c>
      <c r="E11461" s="1" t="s">
        <v>2526</v>
      </c>
      <c r="F11461" s="1" t="s">
        <v>2644</v>
      </c>
      <c r="G11461" s="1" t="s">
        <v>103</v>
      </c>
      <c r="H11461" s="1" t="s">
        <v>437</v>
      </c>
      <c r="I11461" s="1">
        <v>1.6</v>
      </c>
      <c r="J11461" s="1">
        <v>2023</v>
      </c>
      <c r="K11461" s="1">
        <v>110261</v>
      </c>
      <c r="L11461" s="1">
        <v>0</v>
      </c>
      <c r="M11461" s="1">
        <f t="array" ref="M11461">SUMPRODUCT(MAX(ISNUMBER(SEARCH('Class Rules'!$B$6:$B$85,$E11461))*ISNUMBER(SEARCH('Class Rules'!$C$6:$C$85,$F11461))*'Class Rules'!$A$6:$A$85))</f>
        <v>0</v>
      </c>
      <c r="N11461" s="1" t="str">
        <f t="array" ref="N11461">IF($M11461=0,'Class Rules'!$D$3,INDEX('Class Rules'!$D$6:$D$85,MATCH($M11461,'Class Rules'!$A$6:$A$85,0)))</f>
        <v>Passenger LDV</v>
      </c>
      <c r="O11461" s="1" t="str">
        <f t="array" ref="O11461">IF(SUMPRODUCT(MAX(ISNUMBER(SEARCH(Fuel_Rules!$A$6:$A$30,$E11461))*ISNUMBER(SEARCH(Fuel_Rules!$B$6:$B$30,$F11461))*(Fuel_Rules!$A$6:$A$30&lt;&gt;"")))&gt;0,"Plug-in hybrid",IF($G11461="Diesel","Diesel","Gasoline"))</f>
        <v>Gasoline</v>
      </c>
    </row>
    <row r="11462" spans="1:15" ht="15" customHeight="1" x14ac:dyDescent="0.25">
      <c r="A11462" s="1">
        <v>2022</v>
      </c>
      <c r="B11462" s="1" t="s">
        <v>13227</v>
      </c>
      <c r="C11462" s="1" t="s">
        <v>2642</v>
      </c>
      <c r="D11462" s="1" t="s">
        <v>14141</v>
      </c>
      <c r="E11462" s="1" t="s">
        <v>2526</v>
      </c>
      <c r="F11462" s="1" t="s">
        <v>2644</v>
      </c>
      <c r="G11462" s="1" t="s">
        <v>103</v>
      </c>
      <c r="H11462" s="1" t="s">
        <v>437</v>
      </c>
      <c r="I11462" s="1">
        <v>1.6</v>
      </c>
      <c r="J11462" s="1">
        <v>2023</v>
      </c>
      <c r="K11462" s="1">
        <v>102856</v>
      </c>
      <c r="L11462" s="1">
        <v>0</v>
      </c>
      <c r="M11462" s="1">
        <f t="array" ref="M11462">SUMPRODUCT(MAX(ISNUMBER(SEARCH('Class Rules'!$B$6:$B$85,$E11462))*ISNUMBER(SEARCH('Class Rules'!$C$6:$C$85,$F11462))*'Class Rules'!$A$6:$A$85))</f>
        <v>0</v>
      </c>
      <c r="N11462" s="1" t="str">
        <f t="array" ref="N11462">IF($M11462=0,'Class Rules'!$D$3,INDEX('Class Rules'!$D$6:$D$85,MATCH($M11462,'Class Rules'!$A$6:$A$85,0)))</f>
        <v>Passenger LDV</v>
      </c>
      <c r="O11462" s="1" t="str">
        <f t="array" ref="O11462">IF(SUMPRODUCT(MAX(ISNUMBER(SEARCH(Fuel_Rules!$A$6:$A$30,$E11462))*ISNUMBER(SEARCH(Fuel_Rules!$B$6:$B$30,$F11462))*(Fuel_Rules!$A$6:$A$30&lt;&gt;"")))&gt;0,"Plug-in hybrid",IF($G11462="Diesel","Diesel","Gasoline"))</f>
        <v>Gasoline</v>
      </c>
    </row>
    <row r="11463" spans="1:15" ht="15" customHeight="1" x14ac:dyDescent="0.25">
      <c r="A11463" s="1">
        <v>2022</v>
      </c>
      <c r="B11463" s="1" t="s">
        <v>13227</v>
      </c>
      <c r="C11463" s="1" t="s">
        <v>2645</v>
      </c>
      <c r="D11463" s="1" t="s">
        <v>14142</v>
      </c>
      <c r="E11463" s="1" t="s">
        <v>2526</v>
      </c>
      <c r="F11463" s="1" t="s">
        <v>2647</v>
      </c>
      <c r="G11463" s="1" t="s">
        <v>103</v>
      </c>
      <c r="H11463" s="1" t="s">
        <v>298</v>
      </c>
      <c r="I11463" s="1">
        <v>1.6</v>
      </c>
      <c r="J11463" s="1">
        <v>2023</v>
      </c>
      <c r="K11463" s="1">
        <v>105915</v>
      </c>
      <c r="L11463" s="1">
        <v>0</v>
      </c>
      <c r="M11463" s="1">
        <f t="array" ref="M11463">SUMPRODUCT(MAX(ISNUMBER(SEARCH('Class Rules'!$B$6:$B$85,$E11463))*ISNUMBER(SEARCH('Class Rules'!$C$6:$C$85,$F11463))*'Class Rules'!$A$6:$A$85))</f>
        <v>0</v>
      </c>
      <c r="N11463" s="1" t="str">
        <f t="array" ref="N11463">IF($M11463=0,'Class Rules'!$D$3,INDEX('Class Rules'!$D$6:$D$85,MATCH($M11463,'Class Rules'!$A$6:$A$85,0)))</f>
        <v>Passenger LDV</v>
      </c>
      <c r="O11463" s="1" t="str">
        <f t="array" ref="O11463">IF(SUMPRODUCT(MAX(ISNUMBER(SEARCH(Fuel_Rules!$A$6:$A$30,$E11463))*ISNUMBER(SEARCH(Fuel_Rules!$B$6:$B$30,$F11463))*(Fuel_Rules!$A$6:$A$30&lt;&gt;"")))&gt;0,"Plug-in hybrid",IF($G11463="Diesel","Diesel","Gasoline"))</f>
        <v>Gasoline</v>
      </c>
    </row>
    <row r="11464" spans="1:15" ht="15" customHeight="1" x14ac:dyDescent="0.25">
      <c r="A11464" s="1">
        <v>2022</v>
      </c>
      <c r="B11464" s="1" t="s">
        <v>13227</v>
      </c>
      <c r="C11464" s="1" t="s">
        <v>2645</v>
      </c>
      <c r="D11464" s="1" t="s">
        <v>14143</v>
      </c>
      <c r="E11464" s="1" t="s">
        <v>2526</v>
      </c>
      <c r="F11464" s="1" t="s">
        <v>2647</v>
      </c>
      <c r="G11464" s="1" t="s">
        <v>103</v>
      </c>
      <c r="H11464" s="1" t="s">
        <v>298</v>
      </c>
      <c r="I11464" s="1">
        <v>1.6</v>
      </c>
      <c r="J11464" s="1">
        <v>2023</v>
      </c>
      <c r="K11464" s="1">
        <v>102078</v>
      </c>
      <c r="L11464" s="1">
        <v>0</v>
      </c>
      <c r="M11464" s="1">
        <f t="array" ref="M11464">SUMPRODUCT(MAX(ISNUMBER(SEARCH('Class Rules'!$B$6:$B$85,$E11464))*ISNUMBER(SEARCH('Class Rules'!$C$6:$C$85,$F11464))*'Class Rules'!$A$6:$A$85))</f>
        <v>0</v>
      </c>
      <c r="N11464" s="1" t="str">
        <f t="array" ref="N11464">IF($M11464=0,'Class Rules'!$D$3,INDEX('Class Rules'!$D$6:$D$85,MATCH($M11464,'Class Rules'!$A$6:$A$85,0)))</f>
        <v>Passenger LDV</v>
      </c>
      <c r="O11464" s="1" t="str">
        <f t="array" ref="O11464">IF(SUMPRODUCT(MAX(ISNUMBER(SEARCH(Fuel_Rules!$A$6:$A$30,$E11464))*ISNUMBER(SEARCH(Fuel_Rules!$B$6:$B$30,$F11464))*(Fuel_Rules!$A$6:$A$30&lt;&gt;"")))&gt;0,"Plug-in hybrid",IF($G11464="Diesel","Diesel","Gasoline"))</f>
        <v>Gasoline</v>
      </c>
    </row>
    <row r="11465" spans="1:15" ht="15" customHeight="1" x14ac:dyDescent="0.25">
      <c r="A11465" s="1">
        <v>2022</v>
      </c>
      <c r="B11465" s="1" t="s">
        <v>13227</v>
      </c>
      <c r="C11465" s="1" t="s">
        <v>2651</v>
      </c>
      <c r="D11465" s="1" t="s">
        <v>14144</v>
      </c>
      <c r="E11465" s="1" t="s">
        <v>2526</v>
      </c>
      <c r="F11465" s="1" t="s">
        <v>2653</v>
      </c>
      <c r="G11465" s="1" t="s">
        <v>103</v>
      </c>
      <c r="H11465" s="1" t="s">
        <v>437</v>
      </c>
      <c r="I11465" s="1">
        <v>1.3</v>
      </c>
      <c r="J11465" s="1">
        <v>2023</v>
      </c>
      <c r="K11465" s="1">
        <v>153947</v>
      </c>
      <c r="L11465" s="1">
        <v>0</v>
      </c>
      <c r="M11465" s="1">
        <f t="array" ref="M11465">SUMPRODUCT(MAX(ISNUMBER(SEARCH('Class Rules'!$B$6:$B$85,$E11465))*ISNUMBER(SEARCH('Class Rules'!$C$6:$C$85,$F11465))*'Class Rules'!$A$6:$A$85))</f>
        <v>0</v>
      </c>
      <c r="N11465" s="1" t="str">
        <f t="array" ref="N11465">IF($M11465=0,'Class Rules'!$D$3,INDEX('Class Rules'!$D$6:$D$85,MATCH($M11465,'Class Rules'!$A$6:$A$85,0)))</f>
        <v>Passenger LDV</v>
      </c>
      <c r="O11465" s="1" t="str">
        <f t="array" ref="O11465">IF(SUMPRODUCT(MAX(ISNUMBER(SEARCH(Fuel_Rules!$A$6:$A$30,$E11465))*ISNUMBER(SEARCH(Fuel_Rules!$B$6:$B$30,$F11465))*(Fuel_Rules!$A$6:$A$30&lt;&gt;"")))&gt;0,"Plug-in hybrid",IF($G11465="Diesel","Diesel","Gasoline"))</f>
        <v>Gasoline</v>
      </c>
    </row>
    <row r="11466" spans="1:15" ht="15" customHeight="1" x14ac:dyDescent="0.25">
      <c r="A11466" s="1">
        <v>2022</v>
      </c>
      <c r="B11466" s="1" t="s">
        <v>13227</v>
      </c>
      <c r="C11466" s="1" t="s">
        <v>2651</v>
      </c>
      <c r="D11466" s="1" t="s">
        <v>14145</v>
      </c>
      <c r="E11466" s="1" t="s">
        <v>2526</v>
      </c>
      <c r="F11466" s="1" t="s">
        <v>2653</v>
      </c>
      <c r="G11466" s="1" t="s">
        <v>103</v>
      </c>
      <c r="H11466" s="1" t="s">
        <v>437</v>
      </c>
      <c r="I11466" s="1">
        <v>1.3</v>
      </c>
      <c r="J11466" s="1">
        <v>2023</v>
      </c>
      <c r="K11466" s="1">
        <v>142189</v>
      </c>
      <c r="L11466" s="1">
        <v>0</v>
      </c>
      <c r="M11466" s="1">
        <f t="array" ref="M11466">SUMPRODUCT(MAX(ISNUMBER(SEARCH('Class Rules'!$B$6:$B$85,$E11466))*ISNUMBER(SEARCH('Class Rules'!$C$6:$C$85,$F11466))*'Class Rules'!$A$6:$A$85))</f>
        <v>0</v>
      </c>
      <c r="N11466" s="1" t="str">
        <f t="array" ref="N11466">IF($M11466=0,'Class Rules'!$D$3,INDEX('Class Rules'!$D$6:$D$85,MATCH($M11466,'Class Rules'!$A$6:$A$85,0)))</f>
        <v>Passenger LDV</v>
      </c>
      <c r="O11466" s="1" t="str">
        <f t="array" ref="O11466">IF(SUMPRODUCT(MAX(ISNUMBER(SEARCH(Fuel_Rules!$A$6:$A$30,$E11466))*ISNUMBER(SEARCH(Fuel_Rules!$B$6:$B$30,$F11466))*(Fuel_Rules!$A$6:$A$30&lt;&gt;"")))&gt;0,"Plug-in hybrid",IF($G11466="Diesel","Diesel","Gasoline"))</f>
        <v>Gasoline</v>
      </c>
    </row>
    <row r="11467" spans="1:15" ht="15" customHeight="1" x14ac:dyDescent="0.25">
      <c r="A11467" s="1">
        <v>2022</v>
      </c>
      <c r="B11467" s="1" t="s">
        <v>13227</v>
      </c>
      <c r="C11467" s="1" t="s">
        <v>2654</v>
      </c>
      <c r="D11467" s="1" t="s">
        <v>14146</v>
      </c>
      <c r="E11467" s="1" t="s">
        <v>2526</v>
      </c>
      <c r="F11467" s="1" t="s">
        <v>2656</v>
      </c>
      <c r="G11467" s="1" t="s">
        <v>103</v>
      </c>
      <c r="H11467" s="1" t="s">
        <v>437</v>
      </c>
      <c r="I11467" s="1">
        <v>1.3</v>
      </c>
      <c r="J11467" s="1">
        <v>2023</v>
      </c>
      <c r="K11467" s="1">
        <v>145976</v>
      </c>
      <c r="L11467" s="1">
        <v>0</v>
      </c>
      <c r="M11467" s="1">
        <f t="array" ref="M11467">SUMPRODUCT(MAX(ISNUMBER(SEARCH('Class Rules'!$B$6:$B$85,$E11467))*ISNUMBER(SEARCH('Class Rules'!$C$6:$C$85,$F11467))*'Class Rules'!$A$6:$A$85))</f>
        <v>0</v>
      </c>
      <c r="N11467" s="1" t="str">
        <f t="array" ref="N11467">IF($M11467=0,'Class Rules'!$D$3,INDEX('Class Rules'!$D$6:$D$85,MATCH($M11467,'Class Rules'!$A$6:$A$85,0)))</f>
        <v>Passenger LDV</v>
      </c>
      <c r="O11467" s="1" t="str">
        <f t="array" ref="O11467">IF(SUMPRODUCT(MAX(ISNUMBER(SEARCH(Fuel_Rules!$A$6:$A$30,$E11467))*ISNUMBER(SEARCH(Fuel_Rules!$B$6:$B$30,$F11467))*(Fuel_Rules!$A$6:$A$30&lt;&gt;"")))&gt;0,"Plug-in hybrid",IF($G11467="Diesel","Diesel","Gasoline"))</f>
        <v>Gasoline</v>
      </c>
    </row>
    <row r="11468" spans="1:15" ht="15" customHeight="1" x14ac:dyDescent="0.25">
      <c r="A11468" s="1">
        <v>2022</v>
      </c>
      <c r="B11468" s="1" t="s">
        <v>13227</v>
      </c>
      <c r="C11468" s="1" t="s">
        <v>2654</v>
      </c>
      <c r="D11468" s="1" t="s">
        <v>14147</v>
      </c>
      <c r="E11468" s="1" t="s">
        <v>2526</v>
      </c>
      <c r="F11468" s="1" t="s">
        <v>2656</v>
      </c>
      <c r="G11468" s="1" t="s">
        <v>103</v>
      </c>
      <c r="H11468" s="1" t="s">
        <v>437</v>
      </c>
      <c r="I11468" s="1">
        <v>1.3</v>
      </c>
      <c r="J11468" s="1">
        <v>2023</v>
      </c>
      <c r="K11468" s="1">
        <v>133812</v>
      </c>
      <c r="L11468" s="1">
        <v>0</v>
      </c>
      <c r="M11468" s="1">
        <f t="array" ref="M11468">SUMPRODUCT(MAX(ISNUMBER(SEARCH('Class Rules'!$B$6:$B$85,$E11468))*ISNUMBER(SEARCH('Class Rules'!$C$6:$C$85,$F11468))*'Class Rules'!$A$6:$A$85))</f>
        <v>0</v>
      </c>
      <c r="N11468" s="1" t="str">
        <f t="array" ref="N11468">IF($M11468=0,'Class Rules'!$D$3,INDEX('Class Rules'!$D$6:$D$85,MATCH($M11468,'Class Rules'!$A$6:$A$85,0)))</f>
        <v>Passenger LDV</v>
      </c>
      <c r="O11468" s="1" t="str">
        <f t="array" ref="O11468">IF(SUMPRODUCT(MAX(ISNUMBER(SEARCH(Fuel_Rules!$A$6:$A$30,$E11468))*ISNUMBER(SEARCH(Fuel_Rules!$B$6:$B$30,$F11468))*(Fuel_Rules!$A$6:$A$30&lt;&gt;"")))&gt;0,"Plug-in hybrid",IF($G11468="Diesel","Diesel","Gasoline"))</f>
        <v>Gasoline</v>
      </c>
    </row>
    <row r="11469" spans="1:15" ht="15" customHeight="1" x14ac:dyDescent="0.25">
      <c r="A11469" s="1">
        <v>2022</v>
      </c>
      <c r="B11469" s="1" t="s">
        <v>13227</v>
      </c>
      <c r="C11469" s="1" t="s">
        <v>2657</v>
      </c>
      <c r="D11469" s="1" t="s">
        <v>14148</v>
      </c>
      <c r="E11469" s="1" t="s">
        <v>2526</v>
      </c>
      <c r="F11469" s="1" t="s">
        <v>2659</v>
      </c>
      <c r="G11469" s="1" t="s">
        <v>103</v>
      </c>
      <c r="H11469" s="1" t="s">
        <v>437</v>
      </c>
      <c r="I11469" s="1">
        <v>1.3</v>
      </c>
      <c r="J11469" s="1">
        <v>2023</v>
      </c>
      <c r="K11469" s="1">
        <v>141618</v>
      </c>
      <c r="L11469" s="1">
        <v>0</v>
      </c>
      <c r="M11469" s="1">
        <f t="array" ref="M11469">SUMPRODUCT(MAX(ISNUMBER(SEARCH('Class Rules'!$B$6:$B$85,$E11469))*ISNUMBER(SEARCH('Class Rules'!$C$6:$C$85,$F11469))*'Class Rules'!$A$6:$A$85))</f>
        <v>0</v>
      </c>
      <c r="N11469" s="1" t="str">
        <f t="array" ref="N11469">IF($M11469=0,'Class Rules'!$D$3,INDEX('Class Rules'!$D$6:$D$85,MATCH($M11469,'Class Rules'!$A$6:$A$85,0)))</f>
        <v>Passenger LDV</v>
      </c>
      <c r="O11469" s="1" t="str">
        <f t="array" ref="O11469">IF(SUMPRODUCT(MAX(ISNUMBER(SEARCH(Fuel_Rules!$A$6:$A$30,$E11469))*ISNUMBER(SEARCH(Fuel_Rules!$B$6:$B$30,$F11469))*(Fuel_Rules!$A$6:$A$30&lt;&gt;"")))&gt;0,"Plug-in hybrid",IF($G11469="Diesel","Diesel","Gasoline"))</f>
        <v>Gasoline</v>
      </c>
    </row>
    <row r="11470" spans="1:15" ht="15" customHeight="1" x14ac:dyDescent="0.25">
      <c r="A11470" s="1">
        <v>2022</v>
      </c>
      <c r="B11470" s="1" t="s">
        <v>13227</v>
      </c>
      <c r="C11470" s="1" t="s">
        <v>2657</v>
      </c>
      <c r="D11470" s="1" t="s">
        <v>14149</v>
      </c>
      <c r="E11470" s="1" t="s">
        <v>2526</v>
      </c>
      <c r="F11470" s="1" t="s">
        <v>2659</v>
      </c>
      <c r="G11470" s="1" t="s">
        <v>103</v>
      </c>
      <c r="H11470" s="1" t="s">
        <v>437</v>
      </c>
      <c r="I11470" s="1">
        <v>1.3</v>
      </c>
      <c r="J11470" s="1">
        <v>2023</v>
      </c>
      <c r="K11470" s="1">
        <v>132909</v>
      </c>
      <c r="L11470" s="1">
        <v>0</v>
      </c>
      <c r="M11470" s="1">
        <f t="array" ref="M11470">SUMPRODUCT(MAX(ISNUMBER(SEARCH('Class Rules'!$B$6:$B$85,$E11470))*ISNUMBER(SEARCH('Class Rules'!$C$6:$C$85,$F11470))*'Class Rules'!$A$6:$A$85))</f>
        <v>0</v>
      </c>
      <c r="N11470" s="1" t="str">
        <f t="array" ref="N11470">IF($M11470=0,'Class Rules'!$D$3,INDEX('Class Rules'!$D$6:$D$85,MATCH($M11470,'Class Rules'!$A$6:$A$85,0)))</f>
        <v>Passenger LDV</v>
      </c>
      <c r="O11470" s="1" t="str">
        <f t="array" ref="O11470">IF(SUMPRODUCT(MAX(ISNUMBER(SEARCH(Fuel_Rules!$A$6:$A$30,$E11470))*ISNUMBER(SEARCH(Fuel_Rules!$B$6:$B$30,$F11470))*(Fuel_Rules!$A$6:$A$30&lt;&gt;"")))&gt;0,"Plug-in hybrid",IF($G11470="Diesel","Diesel","Gasoline"))</f>
        <v>Gasoline</v>
      </c>
    </row>
    <row r="11471" spans="1:15" ht="15" customHeight="1" x14ac:dyDescent="0.25">
      <c r="A11471" s="1">
        <v>2022</v>
      </c>
      <c r="B11471" s="1" t="s">
        <v>13227</v>
      </c>
      <c r="C11471" s="1" t="s">
        <v>2660</v>
      </c>
      <c r="D11471" s="1" t="s">
        <v>14150</v>
      </c>
      <c r="E11471" s="1" t="s">
        <v>2526</v>
      </c>
      <c r="F11471" s="1" t="s">
        <v>2662</v>
      </c>
      <c r="G11471" s="1" t="s">
        <v>103</v>
      </c>
      <c r="H11471" s="1" t="s">
        <v>298</v>
      </c>
      <c r="I11471" s="1">
        <v>1</v>
      </c>
      <c r="J11471" s="1">
        <v>2023</v>
      </c>
      <c r="K11471" s="1">
        <v>80560</v>
      </c>
      <c r="L11471" s="1">
        <v>0</v>
      </c>
      <c r="M11471" s="1">
        <f t="array" ref="M11471">SUMPRODUCT(MAX(ISNUMBER(SEARCH('Class Rules'!$B$6:$B$85,$E11471))*ISNUMBER(SEARCH('Class Rules'!$C$6:$C$85,$F11471))*'Class Rules'!$A$6:$A$85))</f>
        <v>0</v>
      </c>
      <c r="N11471" s="1" t="str">
        <f t="array" ref="N11471">IF($M11471=0,'Class Rules'!$D$3,INDEX('Class Rules'!$D$6:$D$85,MATCH($M11471,'Class Rules'!$A$6:$A$85,0)))</f>
        <v>Passenger LDV</v>
      </c>
      <c r="O11471" s="1" t="str">
        <f t="array" ref="O11471">IF(SUMPRODUCT(MAX(ISNUMBER(SEARCH(Fuel_Rules!$A$6:$A$30,$E11471))*ISNUMBER(SEARCH(Fuel_Rules!$B$6:$B$30,$F11471))*(Fuel_Rules!$A$6:$A$30&lt;&gt;"")))&gt;0,"Plug-in hybrid",IF($G11471="Diesel","Diesel","Gasoline"))</f>
        <v>Gasoline</v>
      </c>
    </row>
    <row r="11472" spans="1:15" ht="15" customHeight="1" x14ac:dyDescent="0.25">
      <c r="A11472" s="1">
        <v>2022</v>
      </c>
      <c r="B11472" s="1" t="s">
        <v>13227</v>
      </c>
      <c r="C11472" s="1" t="s">
        <v>2660</v>
      </c>
      <c r="D11472" s="1" t="s">
        <v>14151</v>
      </c>
      <c r="E11472" s="1" t="s">
        <v>2526</v>
      </c>
      <c r="F11472" s="1" t="s">
        <v>2662</v>
      </c>
      <c r="G11472" s="1" t="s">
        <v>103</v>
      </c>
      <c r="H11472" s="1" t="s">
        <v>298</v>
      </c>
      <c r="I11472" s="1">
        <v>1</v>
      </c>
      <c r="J11472" s="1">
        <v>2023</v>
      </c>
      <c r="K11472" s="1">
        <v>76028</v>
      </c>
      <c r="L11472" s="1">
        <v>0</v>
      </c>
      <c r="M11472" s="1">
        <f t="array" ref="M11472">SUMPRODUCT(MAX(ISNUMBER(SEARCH('Class Rules'!$B$6:$B$85,$E11472))*ISNUMBER(SEARCH('Class Rules'!$C$6:$C$85,$F11472))*'Class Rules'!$A$6:$A$85))</f>
        <v>0</v>
      </c>
      <c r="N11472" s="1" t="str">
        <f t="array" ref="N11472">IF($M11472=0,'Class Rules'!$D$3,INDEX('Class Rules'!$D$6:$D$85,MATCH($M11472,'Class Rules'!$A$6:$A$85,0)))</f>
        <v>Passenger LDV</v>
      </c>
      <c r="O11472" s="1" t="str">
        <f t="array" ref="O11472">IF(SUMPRODUCT(MAX(ISNUMBER(SEARCH(Fuel_Rules!$A$6:$A$30,$E11472))*ISNUMBER(SEARCH(Fuel_Rules!$B$6:$B$30,$F11472))*(Fuel_Rules!$A$6:$A$30&lt;&gt;"")))&gt;0,"Plug-in hybrid",IF($G11472="Diesel","Diesel","Gasoline"))</f>
        <v>Gasoline</v>
      </c>
    </row>
    <row r="11473" spans="1:15" ht="15" customHeight="1" x14ac:dyDescent="0.25">
      <c r="A11473" s="1">
        <v>2022</v>
      </c>
      <c r="B11473" s="1" t="s">
        <v>13227</v>
      </c>
      <c r="C11473" s="1" t="s">
        <v>5001</v>
      </c>
      <c r="D11473" s="1" t="s">
        <v>14152</v>
      </c>
      <c r="E11473" s="1" t="s">
        <v>2526</v>
      </c>
      <c r="F11473" s="1" t="s">
        <v>5003</v>
      </c>
      <c r="G11473" s="1" t="s">
        <v>103</v>
      </c>
      <c r="H11473" s="1" t="s">
        <v>437</v>
      </c>
      <c r="I11473" s="1">
        <v>1.3</v>
      </c>
      <c r="J11473" s="1">
        <v>2023</v>
      </c>
      <c r="K11473" s="1">
        <v>142651</v>
      </c>
      <c r="L11473" s="1">
        <v>0</v>
      </c>
      <c r="M11473" s="1">
        <f t="array" ref="M11473">SUMPRODUCT(MAX(ISNUMBER(SEARCH('Class Rules'!$B$6:$B$85,$E11473))*ISNUMBER(SEARCH('Class Rules'!$C$6:$C$85,$F11473))*'Class Rules'!$A$6:$A$85))</f>
        <v>0</v>
      </c>
      <c r="N11473" s="1" t="str">
        <f t="array" ref="N11473">IF($M11473=0,'Class Rules'!$D$3,INDEX('Class Rules'!$D$6:$D$85,MATCH($M11473,'Class Rules'!$A$6:$A$85,0)))</f>
        <v>Passenger LDV</v>
      </c>
      <c r="O11473" s="1" t="str">
        <f t="array" ref="O11473">IF(SUMPRODUCT(MAX(ISNUMBER(SEARCH(Fuel_Rules!$A$6:$A$30,$E11473))*ISNUMBER(SEARCH(Fuel_Rules!$B$6:$B$30,$F11473))*(Fuel_Rules!$A$6:$A$30&lt;&gt;"")))&gt;0,"Plug-in hybrid",IF($G11473="Diesel","Diesel","Gasoline"))</f>
        <v>Gasoline</v>
      </c>
    </row>
    <row r="11474" spans="1:15" ht="15" customHeight="1" x14ac:dyDescent="0.25">
      <c r="A11474" s="1">
        <v>2022</v>
      </c>
      <c r="B11474" s="1" t="s">
        <v>13227</v>
      </c>
      <c r="C11474" s="1" t="s">
        <v>5001</v>
      </c>
      <c r="D11474" s="1" t="s">
        <v>14153</v>
      </c>
      <c r="E11474" s="1" t="s">
        <v>2526</v>
      </c>
      <c r="F11474" s="1" t="s">
        <v>5003</v>
      </c>
      <c r="G11474" s="1" t="s">
        <v>103</v>
      </c>
      <c r="H11474" s="1" t="s">
        <v>437</v>
      </c>
      <c r="I11474" s="1">
        <v>1.3</v>
      </c>
      <c r="J11474" s="1">
        <v>2023</v>
      </c>
      <c r="K11474" s="1">
        <v>130163</v>
      </c>
      <c r="L11474" s="1">
        <v>0</v>
      </c>
      <c r="M11474" s="1">
        <f t="array" ref="M11474">SUMPRODUCT(MAX(ISNUMBER(SEARCH('Class Rules'!$B$6:$B$85,$E11474))*ISNUMBER(SEARCH('Class Rules'!$C$6:$C$85,$F11474))*'Class Rules'!$A$6:$A$85))</f>
        <v>0</v>
      </c>
      <c r="N11474" s="1" t="str">
        <f t="array" ref="N11474">IF($M11474=0,'Class Rules'!$D$3,INDEX('Class Rules'!$D$6:$D$85,MATCH($M11474,'Class Rules'!$A$6:$A$85,0)))</f>
        <v>Passenger LDV</v>
      </c>
      <c r="O11474" s="1" t="str">
        <f t="array" ref="O11474">IF(SUMPRODUCT(MAX(ISNUMBER(SEARCH(Fuel_Rules!$A$6:$A$30,$E11474))*ISNUMBER(SEARCH(Fuel_Rules!$B$6:$B$30,$F11474))*(Fuel_Rules!$A$6:$A$30&lt;&gt;"")))&gt;0,"Plug-in hybrid",IF($G11474="Diesel","Diesel","Gasoline"))</f>
        <v>Gasoline</v>
      </c>
    </row>
    <row r="11475" spans="1:15" ht="15" customHeight="1" x14ac:dyDescent="0.25">
      <c r="A11475" s="1">
        <v>2022</v>
      </c>
      <c r="B11475" s="1" t="s">
        <v>13227</v>
      </c>
      <c r="C11475" s="1" t="s">
        <v>6754</v>
      </c>
      <c r="D11475" s="1" t="s">
        <v>14154</v>
      </c>
      <c r="E11475" s="1" t="s">
        <v>2526</v>
      </c>
      <c r="F11475" s="1" t="s">
        <v>6756</v>
      </c>
      <c r="G11475" s="1" t="s">
        <v>103</v>
      </c>
      <c r="H11475" s="1" t="s">
        <v>437</v>
      </c>
      <c r="I11475" s="1">
        <v>1.3</v>
      </c>
      <c r="J11475" s="1">
        <v>2023</v>
      </c>
      <c r="K11475" s="1">
        <v>144530</v>
      </c>
      <c r="L11475" s="1">
        <v>0</v>
      </c>
      <c r="M11475" s="1">
        <f t="array" ref="M11475">SUMPRODUCT(MAX(ISNUMBER(SEARCH('Class Rules'!$B$6:$B$85,$E11475))*ISNUMBER(SEARCH('Class Rules'!$C$6:$C$85,$F11475))*'Class Rules'!$A$6:$A$85))</f>
        <v>22</v>
      </c>
      <c r="N11475" s="1" t="str">
        <f t="array" ref="N11475">IF($M11475=0,'Class Rules'!$D$3,INDEX('Class Rules'!$D$6:$D$85,MATCH($M11475,'Class Rules'!$A$6:$A$85,0)))</f>
        <v>Freight LDV</v>
      </c>
      <c r="O11475" s="1" t="str">
        <f t="array" ref="O11475">IF(SUMPRODUCT(MAX(ISNUMBER(SEARCH(Fuel_Rules!$A$6:$A$30,$E11475))*ISNUMBER(SEARCH(Fuel_Rules!$B$6:$B$30,$F11475))*(Fuel_Rules!$A$6:$A$30&lt;&gt;"")))&gt;0,"Plug-in hybrid",IF($G11475="Diesel","Diesel","Gasoline"))</f>
        <v>Gasoline</v>
      </c>
    </row>
    <row r="11476" spans="1:15" ht="15" customHeight="1" x14ac:dyDescent="0.25">
      <c r="A11476" s="1">
        <v>2022</v>
      </c>
      <c r="B11476" s="1" t="s">
        <v>13227</v>
      </c>
      <c r="C11476" s="1" t="s">
        <v>6754</v>
      </c>
      <c r="D11476" s="1" t="s">
        <v>14155</v>
      </c>
      <c r="E11476" s="1" t="s">
        <v>2526</v>
      </c>
      <c r="F11476" s="1" t="s">
        <v>6756</v>
      </c>
      <c r="G11476" s="1" t="s">
        <v>103</v>
      </c>
      <c r="H11476" s="1" t="s">
        <v>437</v>
      </c>
      <c r="I11476" s="1">
        <v>1.3</v>
      </c>
      <c r="J11476" s="1">
        <v>2023</v>
      </c>
      <c r="K11476" s="1">
        <v>137172</v>
      </c>
      <c r="L11476" s="1">
        <v>0</v>
      </c>
      <c r="M11476" s="1">
        <f t="array" ref="M11476">SUMPRODUCT(MAX(ISNUMBER(SEARCH('Class Rules'!$B$6:$B$85,$E11476))*ISNUMBER(SEARCH('Class Rules'!$C$6:$C$85,$F11476))*'Class Rules'!$A$6:$A$85))</f>
        <v>22</v>
      </c>
      <c r="N11476" s="1" t="str">
        <f t="array" ref="N11476">IF($M11476=0,'Class Rules'!$D$3,INDEX('Class Rules'!$D$6:$D$85,MATCH($M11476,'Class Rules'!$A$6:$A$85,0)))</f>
        <v>Freight LDV</v>
      </c>
      <c r="O11476" s="1" t="str">
        <f t="array" ref="O11476">IF(SUMPRODUCT(MAX(ISNUMBER(SEARCH(Fuel_Rules!$A$6:$A$30,$E11476))*ISNUMBER(SEARCH(Fuel_Rules!$B$6:$B$30,$F11476))*(Fuel_Rules!$A$6:$A$30&lt;&gt;"")))&gt;0,"Plug-in hybrid",IF($G11476="Diesel","Diesel","Gasoline"))</f>
        <v>Gasoline</v>
      </c>
    </row>
    <row r="11477" spans="1:15" ht="15" customHeight="1" x14ac:dyDescent="0.25">
      <c r="A11477" s="1">
        <v>2022</v>
      </c>
      <c r="B11477" s="1" t="s">
        <v>13227</v>
      </c>
      <c r="C11477" s="1" t="s">
        <v>8655</v>
      </c>
      <c r="D11477" s="1" t="s">
        <v>14156</v>
      </c>
      <c r="E11477" s="1" t="s">
        <v>2526</v>
      </c>
      <c r="F11477" s="1" t="s">
        <v>8657</v>
      </c>
      <c r="G11477" s="1" t="s">
        <v>103</v>
      </c>
      <c r="H11477" s="1" t="s">
        <v>298</v>
      </c>
      <c r="I11477" s="1">
        <v>1.6</v>
      </c>
      <c r="J11477" s="1">
        <v>2023</v>
      </c>
      <c r="K11477" s="1">
        <v>114630</v>
      </c>
      <c r="L11477" s="1">
        <v>0</v>
      </c>
      <c r="M11477" s="1">
        <f t="array" ref="M11477">SUMPRODUCT(MAX(ISNUMBER(SEARCH('Class Rules'!$B$6:$B$85,$E11477))*ISNUMBER(SEARCH('Class Rules'!$C$6:$C$85,$F11477))*'Class Rules'!$A$6:$A$85))</f>
        <v>22</v>
      </c>
      <c r="N11477" s="1" t="str">
        <f t="array" ref="N11477">IF($M11477=0,'Class Rules'!$D$3,INDEX('Class Rules'!$D$6:$D$85,MATCH($M11477,'Class Rules'!$A$6:$A$85,0)))</f>
        <v>Freight LDV</v>
      </c>
      <c r="O11477" s="1" t="str">
        <f t="array" ref="O11477">IF(SUMPRODUCT(MAX(ISNUMBER(SEARCH(Fuel_Rules!$A$6:$A$30,$E11477))*ISNUMBER(SEARCH(Fuel_Rules!$B$6:$B$30,$F11477))*(Fuel_Rules!$A$6:$A$30&lt;&gt;"")))&gt;0,"Plug-in hybrid",IF($G11477="Diesel","Diesel","Gasoline"))</f>
        <v>Gasoline</v>
      </c>
    </row>
    <row r="11478" spans="1:15" ht="15" customHeight="1" x14ac:dyDescent="0.25">
      <c r="A11478" s="1">
        <v>2022</v>
      </c>
      <c r="B11478" s="1" t="s">
        <v>13227</v>
      </c>
      <c r="C11478" s="1" t="s">
        <v>8655</v>
      </c>
      <c r="D11478" s="1" t="s">
        <v>14157</v>
      </c>
      <c r="E11478" s="1" t="s">
        <v>2526</v>
      </c>
      <c r="F11478" s="1" t="s">
        <v>8657</v>
      </c>
      <c r="G11478" s="1" t="s">
        <v>103</v>
      </c>
      <c r="H11478" s="1" t="s">
        <v>298</v>
      </c>
      <c r="I11478" s="1">
        <v>1.6</v>
      </c>
      <c r="J11478" s="1">
        <v>2023</v>
      </c>
      <c r="K11478" s="1">
        <v>106053</v>
      </c>
      <c r="L11478" s="1">
        <v>0</v>
      </c>
      <c r="M11478" s="1">
        <f t="array" ref="M11478">SUMPRODUCT(MAX(ISNUMBER(SEARCH('Class Rules'!$B$6:$B$85,$E11478))*ISNUMBER(SEARCH('Class Rules'!$C$6:$C$85,$F11478))*'Class Rules'!$A$6:$A$85))</f>
        <v>22</v>
      </c>
      <c r="N11478" s="1" t="str">
        <f t="array" ref="N11478">IF($M11478=0,'Class Rules'!$D$3,INDEX('Class Rules'!$D$6:$D$85,MATCH($M11478,'Class Rules'!$A$6:$A$85,0)))</f>
        <v>Freight LDV</v>
      </c>
      <c r="O11478" s="1" t="str">
        <f t="array" ref="O11478">IF(SUMPRODUCT(MAX(ISNUMBER(SEARCH(Fuel_Rules!$A$6:$A$30,$E11478))*ISNUMBER(SEARCH(Fuel_Rules!$B$6:$B$30,$F11478))*(Fuel_Rules!$A$6:$A$30&lt;&gt;"")))&gt;0,"Plug-in hybrid",IF($G11478="Diesel","Diesel","Gasoline"))</f>
        <v>Gasoline</v>
      </c>
    </row>
    <row r="11479" spans="1:15" ht="15" customHeight="1" x14ac:dyDescent="0.25">
      <c r="A11479" s="1">
        <v>2022</v>
      </c>
      <c r="B11479" s="1" t="s">
        <v>13227</v>
      </c>
      <c r="C11479" s="1" t="s">
        <v>8659</v>
      </c>
      <c r="D11479" s="1" t="s">
        <v>14158</v>
      </c>
      <c r="E11479" s="1" t="s">
        <v>2526</v>
      </c>
      <c r="F11479" s="1" t="s">
        <v>8661</v>
      </c>
      <c r="G11479" s="1" t="s">
        <v>103</v>
      </c>
      <c r="H11479" s="1" t="s">
        <v>298</v>
      </c>
      <c r="I11479" s="1">
        <v>1.6</v>
      </c>
      <c r="J11479" s="1">
        <v>2023</v>
      </c>
      <c r="K11479" s="1">
        <v>109019</v>
      </c>
      <c r="L11479" s="1">
        <v>0</v>
      </c>
      <c r="M11479" s="1">
        <f t="array" ref="M11479">SUMPRODUCT(MAX(ISNUMBER(SEARCH('Class Rules'!$B$6:$B$85,$E11479))*ISNUMBER(SEARCH('Class Rules'!$C$6:$C$85,$F11479))*'Class Rules'!$A$6:$A$85))</f>
        <v>22</v>
      </c>
      <c r="N11479" s="1" t="str">
        <f t="array" ref="N11479">IF($M11479=0,'Class Rules'!$D$3,INDEX('Class Rules'!$D$6:$D$85,MATCH($M11479,'Class Rules'!$A$6:$A$85,0)))</f>
        <v>Freight LDV</v>
      </c>
      <c r="O11479" s="1" t="str">
        <f t="array" ref="O11479">IF(SUMPRODUCT(MAX(ISNUMBER(SEARCH(Fuel_Rules!$A$6:$A$30,$E11479))*ISNUMBER(SEARCH(Fuel_Rules!$B$6:$B$30,$F11479))*(Fuel_Rules!$A$6:$A$30&lt;&gt;"")))&gt;0,"Plug-in hybrid",IF($G11479="Diesel","Diesel","Gasoline"))</f>
        <v>Gasoline</v>
      </c>
    </row>
    <row r="11480" spans="1:15" ht="15" customHeight="1" x14ac:dyDescent="0.25">
      <c r="A11480" s="1">
        <v>2022</v>
      </c>
      <c r="B11480" s="1" t="s">
        <v>13227</v>
      </c>
      <c r="C11480" s="1" t="s">
        <v>8659</v>
      </c>
      <c r="D11480" s="1" t="s">
        <v>14159</v>
      </c>
      <c r="E11480" s="1" t="s">
        <v>2526</v>
      </c>
      <c r="F11480" s="1" t="s">
        <v>8661</v>
      </c>
      <c r="G11480" s="1" t="s">
        <v>103</v>
      </c>
      <c r="H11480" s="1" t="s">
        <v>298</v>
      </c>
      <c r="I11480" s="1">
        <v>1.6</v>
      </c>
      <c r="J11480" s="1">
        <v>2023</v>
      </c>
      <c r="K11480" s="1">
        <v>102051</v>
      </c>
      <c r="L11480" s="1">
        <v>0</v>
      </c>
      <c r="M11480" s="1">
        <f t="array" ref="M11480">SUMPRODUCT(MAX(ISNUMBER(SEARCH('Class Rules'!$B$6:$B$85,$E11480))*ISNUMBER(SEARCH('Class Rules'!$C$6:$C$85,$F11480))*'Class Rules'!$A$6:$A$85))</f>
        <v>22</v>
      </c>
      <c r="N11480" s="1" t="str">
        <f t="array" ref="N11480">IF($M11480=0,'Class Rules'!$D$3,INDEX('Class Rules'!$D$6:$D$85,MATCH($M11480,'Class Rules'!$A$6:$A$85,0)))</f>
        <v>Freight LDV</v>
      </c>
      <c r="O11480" s="1" t="str">
        <f t="array" ref="O11480">IF(SUMPRODUCT(MAX(ISNUMBER(SEARCH(Fuel_Rules!$A$6:$A$30,$E11480))*ISNUMBER(SEARCH(Fuel_Rules!$B$6:$B$30,$F11480))*(Fuel_Rules!$A$6:$A$30&lt;&gt;"")))&gt;0,"Plug-in hybrid",IF($G11480="Diesel","Diesel","Gasoline"))</f>
        <v>Gasoline</v>
      </c>
    </row>
    <row r="11481" spans="1:15" ht="15" customHeight="1" x14ac:dyDescent="0.25">
      <c r="A11481" s="1">
        <v>2022</v>
      </c>
      <c r="B11481" s="1" t="s">
        <v>13227</v>
      </c>
      <c r="C11481" s="1" t="s">
        <v>8663</v>
      </c>
      <c r="D11481" s="1" t="s">
        <v>14160</v>
      </c>
      <c r="E11481" s="1" t="s">
        <v>2526</v>
      </c>
      <c r="F11481" s="1" t="s">
        <v>8665</v>
      </c>
      <c r="G11481" s="1" t="s">
        <v>105</v>
      </c>
      <c r="H11481" s="1" t="s">
        <v>298</v>
      </c>
      <c r="I11481" s="1">
        <v>2.2999999999999998</v>
      </c>
      <c r="J11481" s="1">
        <v>2023</v>
      </c>
      <c r="K11481" s="1">
        <v>192119</v>
      </c>
      <c r="L11481" s="1">
        <v>0</v>
      </c>
      <c r="M11481" s="1">
        <f t="array" ref="M11481">SUMPRODUCT(MAX(ISNUMBER(SEARCH('Class Rules'!$B$6:$B$85,$E11481))*ISNUMBER(SEARCH('Class Rules'!$C$6:$C$85,$F11481))*'Class Rules'!$A$6:$A$85))</f>
        <v>21</v>
      </c>
      <c r="N11481" s="1" t="str">
        <f t="array" ref="N11481">IF($M11481=0,'Class Rules'!$D$3,INDEX('Class Rules'!$D$6:$D$85,MATCH($M11481,'Class Rules'!$A$6:$A$85,0)))</f>
        <v>Freight LDV</v>
      </c>
      <c r="O11481" s="1" t="str">
        <f t="array" ref="O11481">IF(SUMPRODUCT(MAX(ISNUMBER(SEARCH(Fuel_Rules!$A$6:$A$30,$E11481))*ISNUMBER(SEARCH(Fuel_Rules!$B$6:$B$30,$F11481))*(Fuel_Rules!$A$6:$A$30&lt;&gt;"")))&gt;0,"Plug-in hybrid",IF($G11481="Diesel","Diesel","Gasoline"))</f>
        <v>Diesel</v>
      </c>
    </row>
    <row r="11482" spans="1:15" ht="15" customHeight="1" x14ac:dyDescent="0.25">
      <c r="A11482" s="1">
        <v>2022</v>
      </c>
      <c r="B11482" s="1" t="s">
        <v>13227</v>
      </c>
      <c r="C11482" s="1" t="s">
        <v>8663</v>
      </c>
      <c r="D11482" s="1" t="s">
        <v>14161</v>
      </c>
      <c r="E11482" s="1" t="s">
        <v>2526</v>
      </c>
      <c r="F11482" s="1" t="s">
        <v>8665</v>
      </c>
      <c r="G11482" s="1" t="s">
        <v>105</v>
      </c>
      <c r="H11482" s="1" t="s">
        <v>298</v>
      </c>
      <c r="I11482" s="1">
        <v>2.2999999999999998</v>
      </c>
      <c r="J11482" s="1">
        <v>2023</v>
      </c>
      <c r="K11482" s="1">
        <v>179046</v>
      </c>
      <c r="L11482" s="1">
        <v>0</v>
      </c>
      <c r="M11482" s="1">
        <f t="array" ref="M11482">SUMPRODUCT(MAX(ISNUMBER(SEARCH('Class Rules'!$B$6:$B$85,$E11482))*ISNUMBER(SEARCH('Class Rules'!$C$6:$C$85,$F11482))*'Class Rules'!$A$6:$A$85))</f>
        <v>21</v>
      </c>
      <c r="N11482" s="1" t="str">
        <f t="array" ref="N11482">IF($M11482=0,'Class Rules'!$D$3,INDEX('Class Rules'!$D$6:$D$85,MATCH($M11482,'Class Rules'!$A$6:$A$85,0)))</f>
        <v>Freight LDV</v>
      </c>
      <c r="O11482" s="1" t="str">
        <f t="array" ref="O11482">IF(SUMPRODUCT(MAX(ISNUMBER(SEARCH(Fuel_Rules!$A$6:$A$30,$E11482))*ISNUMBER(SEARCH(Fuel_Rules!$B$6:$B$30,$F11482))*(Fuel_Rules!$A$6:$A$30&lt;&gt;"")))&gt;0,"Plug-in hybrid",IF($G11482="Diesel","Diesel","Gasoline"))</f>
        <v>Diesel</v>
      </c>
    </row>
    <row r="11483" spans="1:15" ht="15" customHeight="1" x14ac:dyDescent="0.25">
      <c r="A11483" s="1">
        <v>2022</v>
      </c>
      <c r="B11483" s="1" t="s">
        <v>13227</v>
      </c>
      <c r="C11483" s="1" t="s">
        <v>8667</v>
      </c>
      <c r="D11483" s="1" t="s">
        <v>14162</v>
      </c>
      <c r="E11483" s="1" t="s">
        <v>2526</v>
      </c>
      <c r="F11483" s="1" t="s">
        <v>8669</v>
      </c>
      <c r="G11483" s="1" t="s">
        <v>105</v>
      </c>
      <c r="H11483" s="1" t="s">
        <v>298</v>
      </c>
      <c r="I11483" s="1">
        <v>2.2999999999999998</v>
      </c>
      <c r="J11483" s="1">
        <v>2023</v>
      </c>
      <c r="K11483" s="1">
        <v>200708</v>
      </c>
      <c r="L11483" s="1">
        <v>0</v>
      </c>
      <c r="M11483" s="1">
        <f t="array" ref="M11483">SUMPRODUCT(MAX(ISNUMBER(SEARCH('Class Rules'!$B$6:$B$85,$E11483))*ISNUMBER(SEARCH('Class Rules'!$C$6:$C$85,$F11483))*'Class Rules'!$A$6:$A$85))</f>
        <v>21</v>
      </c>
      <c r="N11483" s="1" t="str">
        <f t="array" ref="N11483">IF($M11483=0,'Class Rules'!$D$3,INDEX('Class Rules'!$D$6:$D$85,MATCH($M11483,'Class Rules'!$A$6:$A$85,0)))</f>
        <v>Freight LDV</v>
      </c>
      <c r="O11483" s="1" t="str">
        <f t="array" ref="O11483">IF(SUMPRODUCT(MAX(ISNUMBER(SEARCH(Fuel_Rules!$A$6:$A$30,$E11483))*ISNUMBER(SEARCH(Fuel_Rules!$B$6:$B$30,$F11483))*(Fuel_Rules!$A$6:$A$30&lt;&gt;"")))&gt;0,"Plug-in hybrid",IF($G11483="Diesel","Diesel","Gasoline"))</f>
        <v>Diesel</v>
      </c>
    </row>
    <row r="11484" spans="1:15" ht="15" customHeight="1" x14ac:dyDescent="0.25">
      <c r="A11484" s="1">
        <v>2022</v>
      </c>
      <c r="B11484" s="1" t="s">
        <v>13227</v>
      </c>
      <c r="C11484" s="1" t="s">
        <v>8667</v>
      </c>
      <c r="D11484" s="1" t="s">
        <v>14163</v>
      </c>
      <c r="E11484" s="1" t="s">
        <v>2526</v>
      </c>
      <c r="F11484" s="1" t="s">
        <v>8669</v>
      </c>
      <c r="G11484" s="1" t="s">
        <v>105</v>
      </c>
      <c r="H11484" s="1" t="s">
        <v>298</v>
      </c>
      <c r="I11484" s="1">
        <v>2.2999999999999998</v>
      </c>
      <c r="J11484" s="1">
        <v>2023</v>
      </c>
      <c r="K11484" s="1">
        <v>183759</v>
      </c>
      <c r="L11484" s="1">
        <v>0</v>
      </c>
      <c r="M11484" s="1">
        <f t="array" ref="M11484">SUMPRODUCT(MAX(ISNUMBER(SEARCH('Class Rules'!$B$6:$B$85,$E11484))*ISNUMBER(SEARCH('Class Rules'!$C$6:$C$85,$F11484))*'Class Rules'!$A$6:$A$85))</f>
        <v>21</v>
      </c>
      <c r="N11484" s="1" t="str">
        <f t="array" ref="N11484">IF($M11484=0,'Class Rules'!$D$3,INDEX('Class Rules'!$D$6:$D$85,MATCH($M11484,'Class Rules'!$A$6:$A$85,0)))</f>
        <v>Freight LDV</v>
      </c>
      <c r="O11484" s="1" t="str">
        <f t="array" ref="O11484">IF(SUMPRODUCT(MAX(ISNUMBER(SEARCH(Fuel_Rules!$A$6:$A$30,$E11484))*ISNUMBER(SEARCH(Fuel_Rules!$B$6:$B$30,$F11484))*(Fuel_Rules!$A$6:$A$30&lt;&gt;"")))&gt;0,"Plug-in hybrid",IF($G11484="Diesel","Diesel","Gasoline"))</f>
        <v>Diesel</v>
      </c>
    </row>
    <row r="11485" spans="1:15" ht="15" customHeight="1" x14ac:dyDescent="0.25">
      <c r="A11485" s="1">
        <v>2022</v>
      </c>
      <c r="B11485" s="1" t="s">
        <v>13227</v>
      </c>
      <c r="C11485" s="1" t="s">
        <v>8671</v>
      </c>
      <c r="D11485" s="1" t="s">
        <v>14164</v>
      </c>
      <c r="E11485" s="1" t="s">
        <v>2526</v>
      </c>
      <c r="F11485" s="1" t="s">
        <v>8673</v>
      </c>
      <c r="G11485" s="1" t="s">
        <v>105</v>
      </c>
      <c r="H11485" s="1" t="s">
        <v>298</v>
      </c>
      <c r="I11485" s="1">
        <v>2.2999999999999998</v>
      </c>
      <c r="J11485" s="1">
        <v>2023</v>
      </c>
      <c r="K11485" s="1">
        <v>209381</v>
      </c>
      <c r="L11485" s="1">
        <v>0</v>
      </c>
      <c r="M11485" s="1">
        <f t="array" ref="M11485">SUMPRODUCT(MAX(ISNUMBER(SEARCH('Class Rules'!$B$6:$B$85,$E11485))*ISNUMBER(SEARCH('Class Rules'!$C$6:$C$85,$F11485))*'Class Rules'!$A$6:$A$85))</f>
        <v>21</v>
      </c>
      <c r="N11485" s="1" t="str">
        <f t="array" ref="N11485">IF($M11485=0,'Class Rules'!$D$3,INDEX('Class Rules'!$D$6:$D$85,MATCH($M11485,'Class Rules'!$A$6:$A$85,0)))</f>
        <v>Freight LDV</v>
      </c>
      <c r="O11485" s="1" t="str">
        <f t="array" ref="O11485">IF(SUMPRODUCT(MAX(ISNUMBER(SEARCH(Fuel_Rules!$A$6:$A$30,$E11485))*ISNUMBER(SEARCH(Fuel_Rules!$B$6:$B$30,$F11485))*(Fuel_Rules!$A$6:$A$30&lt;&gt;"")))&gt;0,"Plug-in hybrid",IF($G11485="Diesel","Diesel","Gasoline"))</f>
        <v>Diesel</v>
      </c>
    </row>
    <row r="11486" spans="1:15" ht="15" customHeight="1" x14ac:dyDescent="0.25">
      <c r="A11486" s="1">
        <v>2022</v>
      </c>
      <c r="B11486" s="1" t="s">
        <v>13227</v>
      </c>
      <c r="C11486" s="1" t="s">
        <v>8671</v>
      </c>
      <c r="D11486" s="1" t="s">
        <v>14165</v>
      </c>
      <c r="E11486" s="1" t="s">
        <v>2526</v>
      </c>
      <c r="F11486" s="1" t="s">
        <v>8673</v>
      </c>
      <c r="G11486" s="1" t="s">
        <v>105</v>
      </c>
      <c r="H11486" s="1" t="s">
        <v>298</v>
      </c>
      <c r="I11486" s="1">
        <v>2.2999999999999998</v>
      </c>
      <c r="J11486" s="1">
        <v>2023</v>
      </c>
      <c r="K11486" s="1">
        <v>190878</v>
      </c>
      <c r="L11486" s="1">
        <v>0</v>
      </c>
      <c r="M11486" s="1">
        <f t="array" ref="M11486">SUMPRODUCT(MAX(ISNUMBER(SEARCH('Class Rules'!$B$6:$B$85,$E11486))*ISNUMBER(SEARCH('Class Rules'!$C$6:$C$85,$F11486))*'Class Rules'!$A$6:$A$85))</f>
        <v>21</v>
      </c>
      <c r="N11486" s="1" t="str">
        <f t="array" ref="N11486">IF($M11486=0,'Class Rules'!$D$3,INDEX('Class Rules'!$D$6:$D$85,MATCH($M11486,'Class Rules'!$A$6:$A$85,0)))</f>
        <v>Freight LDV</v>
      </c>
      <c r="O11486" s="1" t="str">
        <f t="array" ref="O11486">IF(SUMPRODUCT(MAX(ISNUMBER(SEARCH(Fuel_Rules!$A$6:$A$30,$E11486))*ISNUMBER(SEARCH(Fuel_Rules!$B$6:$B$30,$F11486))*(Fuel_Rules!$A$6:$A$30&lt;&gt;"")))&gt;0,"Plug-in hybrid",IF($G11486="Diesel","Diesel","Gasoline"))</f>
        <v>Diesel</v>
      </c>
    </row>
    <row r="11487" spans="1:15" ht="15" customHeight="1" x14ac:dyDescent="0.25">
      <c r="A11487" s="1">
        <v>2022</v>
      </c>
      <c r="B11487" s="1" t="s">
        <v>13227</v>
      </c>
      <c r="C11487" s="1" t="s">
        <v>11980</v>
      </c>
      <c r="D11487" s="1" t="s">
        <v>14166</v>
      </c>
      <c r="E11487" s="1" t="s">
        <v>2526</v>
      </c>
      <c r="F11487" s="1" t="s">
        <v>11982</v>
      </c>
      <c r="G11487" s="1" t="s">
        <v>103</v>
      </c>
      <c r="H11487" s="1" t="s">
        <v>298</v>
      </c>
      <c r="I11487" s="1">
        <v>1.6</v>
      </c>
      <c r="J11487" s="1">
        <v>2023</v>
      </c>
      <c r="K11487" s="1">
        <v>110037</v>
      </c>
      <c r="L11487" s="1">
        <v>0</v>
      </c>
      <c r="M11487" s="1">
        <f t="array" ref="M11487">SUMPRODUCT(MAX(ISNUMBER(SEARCH('Class Rules'!$B$6:$B$85,$E11487))*ISNUMBER(SEARCH('Class Rules'!$C$6:$C$85,$F11487))*'Class Rules'!$A$6:$A$85))</f>
        <v>0</v>
      </c>
      <c r="N11487" s="1" t="str">
        <f t="array" ref="N11487">IF($M11487=0,'Class Rules'!$D$3,INDEX('Class Rules'!$D$6:$D$85,MATCH($M11487,'Class Rules'!$A$6:$A$85,0)))</f>
        <v>Passenger LDV</v>
      </c>
      <c r="O11487" s="1" t="str">
        <f t="array" ref="O11487">IF(SUMPRODUCT(MAX(ISNUMBER(SEARCH(Fuel_Rules!$A$6:$A$30,$E11487))*ISNUMBER(SEARCH(Fuel_Rules!$B$6:$B$30,$F11487))*(Fuel_Rules!$A$6:$A$30&lt;&gt;"")))&gt;0,"Plug-in hybrid",IF($G11487="Diesel","Diesel","Gasoline"))</f>
        <v>Gasoline</v>
      </c>
    </row>
    <row r="11488" spans="1:15" ht="15" customHeight="1" x14ac:dyDescent="0.25">
      <c r="A11488" s="1">
        <v>2022</v>
      </c>
      <c r="B11488" s="1" t="s">
        <v>13227</v>
      </c>
      <c r="C11488" s="1" t="s">
        <v>11980</v>
      </c>
      <c r="D11488" s="1" t="s">
        <v>14167</v>
      </c>
      <c r="E11488" s="1" t="s">
        <v>2526</v>
      </c>
      <c r="F11488" s="1" t="s">
        <v>11982</v>
      </c>
      <c r="G11488" s="1" t="s">
        <v>103</v>
      </c>
      <c r="H11488" s="1" t="s">
        <v>298</v>
      </c>
      <c r="I11488" s="1">
        <v>1.6</v>
      </c>
      <c r="J11488" s="1">
        <v>2023</v>
      </c>
      <c r="K11488" s="1">
        <v>103188</v>
      </c>
      <c r="L11488" s="1">
        <v>0</v>
      </c>
      <c r="M11488" s="1">
        <f t="array" ref="M11488">SUMPRODUCT(MAX(ISNUMBER(SEARCH('Class Rules'!$B$6:$B$85,$E11488))*ISNUMBER(SEARCH('Class Rules'!$C$6:$C$85,$F11488))*'Class Rules'!$A$6:$A$85))</f>
        <v>0</v>
      </c>
      <c r="N11488" s="1" t="str">
        <f t="array" ref="N11488">IF($M11488=0,'Class Rules'!$D$3,INDEX('Class Rules'!$D$6:$D$85,MATCH($M11488,'Class Rules'!$A$6:$A$85,0)))</f>
        <v>Passenger LDV</v>
      </c>
      <c r="O11488" s="1" t="str">
        <f t="array" ref="O11488">IF(SUMPRODUCT(MAX(ISNUMBER(SEARCH(Fuel_Rules!$A$6:$A$30,$E11488))*ISNUMBER(SEARCH(Fuel_Rules!$B$6:$B$30,$F11488))*(Fuel_Rules!$A$6:$A$30&lt;&gt;"")))&gt;0,"Plug-in hybrid",IF($G11488="Diesel","Diesel","Gasoline"))</f>
        <v>Gasoline</v>
      </c>
    </row>
    <row r="11489" spans="1:15" ht="15" customHeight="1" x14ac:dyDescent="0.25">
      <c r="A11489" s="1">
        <v>2022</v>
      </c>
      <c r="B11489" s="1" t="s">
        <v>13227</v>
      </c>
      <c r="C11489" s="1" t="s">
        <v>2667</v>
      </c>
      <c r="D11489" s="1" t="s">
        <v>14168</v>
      </c>
      <c r="E11489" s="1" t="s">
        <v>2665</v>
      </c>
      <c r="F11489" s="1" t="s">
        <v>2669</v>
      </c>
      <c r="G11489" s="1" t="s">
        <v>103</v>
      </c>
      <c r="H11489" s="1" t="s">
        <v>437</v>
      </c>
      <c r="I11489" s="1">
        <v>6.7</v>
      </c>
      <c r="J11489" s="1">
        <v>2023</v>
      </c>
      <c r="K11489" s="1">
        <v>7700000</v>
      </c>
      <c r="L11489" s="1">
        <v>0</v>
      </c>
      <c r="M11489" s="1">
        <f t="array" ref="M11489">SUMPRODUCT(MAX(ISNUMBER(SEARCH('Class Rules'!$B$6:$B$85,$E11489))*ISNUMBER(SEARCH('Class Rules'!$C$6:$C$85,$F11489))*'Class Rules'!$A$6:$A$85))</f>
        <v>0</v>
      </c>
      <c r="N11489" s="1" t="str">
        <f t="array" ref="N11489">IF($M11489=0,'Class Rules'!$D$3,INDEX('Class Rules'!$D$6:$D$85,MATCH($M11489,'Class Rules'!$A$6:$A$85,0)))</f>
        <v>Passenger LDV</v>
      </c>
      <c r="O11489" s="1" t="str">
        <f t="array" ref="O11489">IF(SUMPRODUCT(MAX(ISNUMBER(SEARCH(Fuel_Rules!$A$6:$A$30,$E11489))*ISNUMBER(SEARCH(Fuel_Rules!$B$6:$B$30,$F11489))*(Fuel_Rules!$A$6:$A$30&lt;&gt;"")))&gt;0,"Plug-in hybrid",IF($G11489="Diesel","Diesel","Gasoline"))</f>
        <v>Gasoline</v>
      </c>
    </row>
    <row r="11490" spans="1:15" ht="15" customHeight="1" x14ac:dyDescent="0.25">
      <c r="A11490" s="1">
        <v>2022</v>
      </c>
      <c r="B11490" s="1" t="s">
        <v>13227</v>
      </c>
      <c r="C11490" s="1" t="s">
        <v>2670</v>
      </c>
      <c r="D11490" s="1" t="s">
        <v>14169</v>
      </c>
      <c r="E11490" s="1" t="s">
        <v>2665</v>
      </c>
      <c r="F11490" s="1" t="s">
        <v>2672</v>
      </c>
      <c r="G11490" s="1" t="s">
        <v>103</v>
      </c>
      <c r="H11490" s="1" t="s">
        <v>437</v>
      </c>
      <c r="I11490" s="1">
        <v>6.7</v>
      </c>
      <c r="J11490" s="1">
        <v>2023</v>
      </c>
      <c r="K11490" s="1">
        <v>6800000</v>
      </c>
      <c r="L11490" s="1">
        <v>0</v>
      </c>
      <c r="M11490" s="1">
        <f t="array" ref="M11490">SUMPRODUCT(MAX(ISNUMBER(SEARCH('Class Rules'!$B$6:$B$85,$E11490))*ISNUMBER(SEARCH('Class Rules'!$C$6:$C$85,$F11490))*'Class Rules'!$A$6:$A$85))</f>
        <v>0</v>
      </c>
      <c r="N11490" s="1" t="str">
        <f t="array" ref="N11490">IF($M11490=0,'Class Rules'!$D$3,INDEX('Class Rules'!$D$6:$D$85,MATCH($M11490,'Class Rules'!$A$6:$A$85,0)))</f>
        <v>Passenger LDV</v>
      </c>
      <c r="O11490" s="1" t="str">
        <f t="array" ref="O11490">IF(SUMPRODUCT(MAX(ISNUMBER(SEARCH(Fuel_Rules!$A$6:$A$30,$E11490))*ISNUMBER(SEARCH(Fuel_Rules!$B$6:$B$30,$F11490))*(Fuel_Rules!$A$6:$A$30&lt;&gt;"")))&gt;0,"Plug-in hybrid",IF($G11490="Diesel","Diesel","Gasoline"))</f>
        <v>Gasoline</v>
      </c>
    </row>
    <row r="11491" spans="1:15" ht="15" customHeight="1" x14ac:dyDescent="0.25">
      <c r="A11491" s="1">
        <v>2022</v>
      </c>
      <c r="B11491" s="1" t="s">
        <v>13227</v>
      </c>
      <c r="C11491" s="1" t="s">
        <v>2687</v>
      </c>
      <c r="D11491" s="1" t="s">
        <v>14170</v>
      </c>
      <c r="E11491" s="1" t="s">
        <v>2682</v>
      </c>
      <c r="F11491" s="1" t="s">
        <v>2689</v>
      </c>
      <c r="G11491" s="1" t="s">
        <v>103</v>
      </c>
      <c r="H11491" s="1" t="s">
        <v>437</v>
      </c>
      <c r="I11491" s="1">
        <v>2</v>
      </c>
      <c r="J11491" s="1">
        <v>2023</v>
      </c>
      <c r="K11491" s="1">
        <v>185684</v>
      </c>
      <c r="L11491" s="1">
        <v>0</v>
      </c>
      <c r="M11491" s="1">
        <f t="array" ref="M11491">SUMPRODUCT(MAX(ISNUMBER(SEARCH('Class Rules'!$B$6:$B$85,$E11491))*ISNUMBER(SEARCH('Class Rules'!$C$6:$C$85,$F11491))*'Class Rules'!$A$6:$A$85))</f>
        <v>0</v>
      </c>
      <c r="N11491" s="1" t="str">
        <f t="array" ref="N11491">IF($M11491=0,'Class Rules'!$D$3,INDEX('Class Rules'!$D$6:$D$85,MATCH($M11491,'Class Rules'!$A$6:$A$85,0)))</f>
        <v>Passenger LDV</v>
      </c>
      <c r="O11491" s="1" t="str">
        <f t="array" ref="O11491">IF(SUMPRODUCT(MAX(ISNUMBER(SEARCH(Fuel_Rules!$A$6:$A$30,$E11491))*ISNUMBER(SEARCH(Fuel_Rules!$B$6:$B$30,$F11491))*(Fuel_Rules!$A$6:$A$30&lt;&gt;"")))&gt;0,"Plug-in hybrid",IF($G11491="Diesel","Diesel","Gasoline"))</f>
        <v>Gasoline</v>
      </c>
    </row>
    <row r="11492" spans="1:15" ht="15" customHeight="1" x14ac:dyDescent="0.25">
      <c r="A11492" s="1">
        <v>2022</v>
      </c>
      <c r="B11492" s="1" t="s">
        <v>13227</v>
      </c>
      <c r="C11492" s="1" t="s">
        <v>6766</v>
      </c>
      <c r="D11492" s="1" t="s">
        <v>14171</v>
      </c>
      <c r="E11492" s="1" t="s">
        <v>2682</v>
      </c>
      <c r="F11492" s="1" t="s">
        <v>6768</v>
      </c>
      <c r="G11492" s="1" t="s">
        <v>103</v>
      </c>
      <c r="H11492" s="1" t="s">
        <v>437</v>
      </c>
      <c r="I11492" s="1">
        <v>2</v>
      </c>
      <c r="J11492" s="1">
        <v>2023</v>
      </c>
      <c r="K11492" s="1">
        <v>208900</v>
      </c>
      <c r="L11492" s="1">
        <v>0</v>
      </c>
      <c r="M11492" s="1">
        <f t="array" ref="M11492">SUMPRODUCT(MAX(ISNUMBER(SEARCH('Class Rules'!$B$6:$B$85,$E11492))*ISNUMBER(SEARCH('Class Rules'!$C$6:$C$85,$F11492))*'Class Rules'!$A$6:$A$85))</f>
        <v>0</v>
      </c>
      <c r="N11492" s="1" t="str">
        <f t="array" ref="N11492">IF($M11492=0,'Class Rules'!$D$3,INDEX('Class Rules'!$D$6:$D$85,MATCH($M11492,'Class Rules'!$A$6:$A$85,0)))</f>
        <v>Passenger LDV</v>
      </c>
      <c r="O11492" s="1" t="str">
        <f t="array" ref="O11492">IF(SUMPRODUCT(MAX(ISNUMBER(SEARCH(Fuel_Rules!$A$6:$A$30,$E11492))*ISNUMBER(SEARCH(Fuel_Rules!$B$6:$B$30,$F11492))*(Fuel_Rules!$A$6:$A$30&lt;&gt;"")))&gt;0,"Plug-in hybrid",IF($G11492="Diesel","Diesel","Gasoline"))</f>
        <v>Gasoline</v>
      </c>
    </row>
    <row r="11493" spans="1:15" ht="15" customHeight="1" x14ac:dyDescent="0.25">
      <c r="A11493" s="1">
        <v>2022</v>
      </c>
      <c r="B11493" s="1" t="s">
        <v>13227</v>
      </c>
      <c r="C11493" s="1" t="s">
        <v>6769</v>
      </c>
      <c r="D11493" s="1" t="s">
        <v>14172</v>
      </c>
      <c r="E11493" s="1" t="s">
        <v>2682</v>
      </c>
      <c r="F11493" s="1" t="s">
        <v>10874</v>
      </c>
      <c r="G11493" s="1" t="s">
        <v>103</v>
      </c>
      <c r="H11493" s="1" t="s">
        <v>437</v>
      </c>
      <c r="I11493" s="1">
        <v>2</v>
      </c>
      <c r="J11493" s="1">
        <v>2023</v>
      </c>
      <c r="K11493" s="1">
        <v>240900</v>
      </c>
      <c r="L11493" s="1">
        <v>0</v>
      </c>
      <c r="M11493" s="1">
        <f t="array" ref="M11493">SUMPRODUCT(MAX(ISNUMBER(SEARCH('Class Rules'!$B$6:$B$85,$E11493))*ISNUMBER(SEARCH('Class Rules'!$C$6:$C$85,$F11493))*'Class Rules'!$A$6:$A$85))</f>
        <v>0</v>
      </c>
      <c r="N11493" s="1" t="str">
        <f t="array" ref="N11493">IF($M11493=0,'Class Rules'!$D$3,INDEX('Class Rules'!$D$6:$D$85,MATCH($M11493,'Class Rules'!$A$6:$A$85,0)))</f>
        <v>Passenger LDV</v>
      </c>
      <c r="O11493" s="1" t="str">
        <f t="array" ref="O11493">IF(SUMPRODUCT(MAX(ISNUMBER(SEARCH(Fuel_Rules!$A$6:$A$30,$E11493))*ISNUMBER(SEARCH(Fuel_Rules!$B$6:$B$30,$F11493))*(Fuel_Rules!$A$6:$A$30&lt;&gt;"")))&gt;0,"Plug-in hybrid",IF($G11493="Diesel","Diesel","Gasoline"))</f>
        <v>Gasoline</v>
      </c>
    </row>
    <row r="11494" spans="1:15" ht="15" customHeight="1" x14ac:dyDescent="0.25">
      <c r="A11494" s="1">
        <v>2022</v>
      </c>
      <c r="B11494" s="1" t="s">
        <v>13227</v>
      </c>
      <c r="C11494" s="1" t="s">
        <v>2693</v>
      </c>
      <c r="D11494" s="1" t="s">
        <v>14173</v>
      </c>
      <c r="E11494" s="1" t="s">
        <v>2695</v>
      </c>
      <c r="F11494" s="1" t="s">
        <v>2696</v>
      </c>
      <c r="G11494" s="1" t="s">
        <v>103</v>
      </c>
      <c r="H11494" s="1" t="s">
        <v>298</v>
      </c>
      <c r="I11494" s="1">
        <v>1.3</v>
      </c>
      <c r="J11494" s="1">
        <v>2023</v>
      </c>
      <c r="K11494" s="1">
        <v>115237</v>
      </c>
      <c r="L11494" s="1">
        <v>0</v>
      </c>
      <c r="M11494" s="1">
        <f t="array" ref="M11494">SUMPRODUCT(MAX(ISNUMBER(SEARCH('Class Rules'!$B$6:$B$85,$E11494))*ISNUMBER(SEARCH('Class Rules'!$C$6:$C$85,$F11494))*'Class Rules'!$A$6:$A$85))</f>
        <v>0</v>
      </c>
      <c r="N11494" s="1" t="str">
        <f t="array" ref="N11494">IF($M11494=0,'Class Rules'!$D$3,INDEX('Class Rules'!$D$6:$D$85,MATCH($M11494,'Class Rules'!$A$6:$A$85,0)))</f>
        <v>Passenger LDV</v>
      </c>
      <c r="O11494" s="1" t="str">
        <f t="array" ref="O11494">IF(SUMPRODUCT(MAX(ISNUMBER(SEARCH(Fuel_Rules!$A$6:$A$30,$E11494))*ISNUMBER(SEARCH(Fuel_Rules!$B$6:$B$30,$F11494))*(Fuel_Rules!$A$6:$A$30&lt;&gt;"")))&gt;0,"Plug-in hybrid",IF($G11494="Diesel","Diesel","Gasoline"))</f>
        <v>Gasoline</v>
      </c>
    </row>
    <row r="11495" spans="1:15" ht="15" customHeight="1" x14ac:dyDescent="0.25">
      <c r="A11495" s="1">
        <v>2022</v>
      </c>
      <c r="B11495" s="1" t="s">
        <v>13227</v>
      </c>
      <c r="C11495" s="1" t="s">
        <v>2697</v>
      </c>
      <c r="D11495" s="1" t="s">
        <v>14174</v>
      </c>
      <c r="E11495" s="1" t="s">
        <v>2695</v>
      </c>
      <c r="F11495" s="1" t="s">
        <v>2699</v>
      </c>
      <c r="G11495" s="1" t="s">
        <v>103</v>
      </c>
      <c r="H11495" s="1" t="s">
        <v>298</v>
      </c>
      <c r="I11495" s="1">
        <v>1.3</v>
      </c>
      <c r="J11495" s="1">
        <v>2023</v>
      </c>
      <c r="K11495" s="1">
        <v>123585</v>
      </c>
      <c r="L11495" s="1">
        <v>0</v>
      </c>
      <c r="M11495" s="1">
        <f t="array" ref="M11495">SUMPRODUCT(MAX(ISNUMBER(SEARCH('Class Rules'!$B$6:$B$85,$E11495))*ISNUMBER(SEARCH('Class Rules'!$C$6:$C$85,$F11495))*'Class Rules'!$A$6:$A$85))</f>
        <v>0</v>
      </c>
      <c r="N11495" s="1" t="str">
        <f t="array" ref="N11495">IF($M11495=0,'Class Rules'!$D$3,INDEX('Class Rules'!$D$6:$D$85,MATCH($M11495,'Class Rules'!$A$6:$A$85,0)))</f>
        <v>Passenger LDV</v>
      </c>
      <c r="O11495" s="1" t="str">
        <f t="array" ref="O11495">IF(SUMPRODUCT(MAX(ISNUMBER(SEARCH(Fuel_Rules!$A$6:$A$30,$E11495))*ISNUMBER(SEARCH(Fuel_Rules!$B$6:$B$30,$F11495))*(Fuel_Rules!$A$6:$A$30&lt;&gt;"")))&gt;0,"Plug-in hybrid",IF($G11495="Diesel","Diesel","Gasoline"))</f>
        <v>Gasoline</v>
      </c>
    </row>
    <row r="11496" spans="1:15" ht="15" customHeight="1" x14ac:dyDescent="0.25">
      <c r="A11496" s="1">
        <v>2022</v>
      </c>
      <c r="B11496" s="1" t="s">
        <v>13227</v>
      </c>
      <c r="C11496" s="1" t="s">
        <v>2718</v>
      </c>
      <c r="D11496" s="1" t="s">
        <v>14175</v>
      </c>
      <c r="E11496" s="1" t="s">
        <v>2695</v>
      </c>
      <c r="F11496" s="1" t="s">
        <v>2720</v>
      </c>
      <c r="G11496" s="1" t="s">
        <v>103</v>
      </c>
      <c r="H11496" s="1" t="s">
        <v>298</v>
      </c>
      <c r="I11496" s="1">
        <v>1.5</v>
      </c>
      <c r="J11496" s="1">
        <v>2023</v>
      </c>
      <c r="K11496" s="1">
        <v>160880</v>
      </c>
      <c r="L11496" s="1">
        <v>0</v>
      </c>
      <c r="M11496" s="1">
        <f t="array" ref="M11496">SUMPRODUCT(MAX(ISNUMBER(SEARCH('Class Rules'!$B$6:$B$85,$E11496))*ISNUMBER(SEARCH('Class Rules'!$C$6:$C$85,$F11496))*'Class Rules'!$A$6:$A$85))</f>
        <v>0</v>
      </c>
      <c r="N11496" s="1" t="str">
        <f t="array" ref="N11496">IF($M11496=0,'Class Rules'!$D$3,INDEX('Class Rules'!$D$6:$D$85,MATCH($M11496,'Class Rules'!$A$6:$A$85,0)))</f>
        <v>Passenger LDV</v>
      </c>
      <c r="O11496" s="1" t="str">
        <f t="array" ref="O11496">IF(SUMPRODUCT(MAX(ISNUMBER(SEARCH(Fuel_Rules!$A$6:$A$30,$E11496))*ISNUMBER(SEARCH(Fuel_Rules!$B$6:$B$30,$F11496))*(Fuel_Rules!$A$6:$A$30&lt;&gt;"")))&gt;0,"Plug-in hybrid",IF($G11496="Diesel","Diesel","Gasoline"))</f>
        <v>Gasoline</v>
      </c>
    </row>
    <row r="11497" spans="1:15" ht="15" customHeight="1" x14ac:dyDescent="0.25">
      <c r="A11497" s="1">
        <v>2022</v>
      </c>
      <c r="B11497" s="1" t="s">
        <v>13227</v>
      </c>
      <c r="C11497" s="1" t="s">
        <v>2718</v>
      </c>
      <c r="D11497" s="1" t="s">
        <v>14176</v>
      </c>
      <c r="E11497" s="1" t="s">
        <v>2695</v>
      </c>
      <c r="F11497" s="1" t="s">
        <v>2720</v>
      </c>
      <c r="G11497" s="1" t="s">
        <v>103</v>
      </c>
      <c r="H11497" s="1" t="s">
        <v>298</v>
      </c>
      <c r="I11497" s="1">
        <v>1.5</v>
      </c>
      <c r="J11497" s="1">
        <v>2023</v>
      </c>
      <c r="K11497" s="1">
        <v>151489</v>
      </c>
      <c r="L11497" s="1">
        <v>0</v>
      </c>
      <c r="M11497" s="1">
        <f t="array" ref="M11497">SUMPRODUCT(MAX(ISNUMBER(SEARCH('Class Rules'!$B$6:$B$85,$E11497))*ISNUMBER(SEARCH('Class Rules'!$C$6:$C$85,$F11497))*'Class Rules'!$A$6:$A$85))</f>
        <v>0</v>
      </c>
      <c r="N11497" s="1" t="str">
        <f t="array" ref="N11497">IF($M11497=0,'Class Rules'!$D$3,INDEX('Class Rules'!$D$6:$D$85,MATCH($M11497,'Class Rules'!$A$6:$A$85,0)))</f>
        <v>Passenger LDV</v>
      </c>
      <c r="O11497" s="1" t="str">
        <f t="array" ref="O11497">IF(SUMPRODUCT(MAX(ISNUMBER(SEARCH(Fuel_Rules!$A$6:$A$30,$E11497))*ISNUMBER(SEARCH(Fuel_Rules!$B$6:$B$30,$F11497))*(Fuel_Rules!$A$6:$A$30&lt;&gt;"")))&gt;0,"Plug-in hybrid",IF($G11497="Diesel","Diesel","Gasoline"))</f>
        <v>Gasoline</v>
      </c>
    </row>
    <row r="11498" spans="1:15" ht="15" customHeight="1" x14ac:dyDescent="0.25">
      <c r="A11498" s="1">
        <v>2022</v>
      </c>
      <c r="B11498" s="1" t="s">
        <v>13227</v>
      </c>
      <c r="C11498" s="1" t="s">
        <v>2721</v>
      </c>
      <c r="D11498" s="1" t="s">
        <v>14177</v>
      </c>
      <c r="E11498" s="1" t="s">
        <v>2695</v>
      </c>
      <c r="F11498" s="1" t="s">
        <v>2723</v>
      </c>
      <c r="G11498" s="1" t="s">
        <v>103</v>
      </c>
      <c r="H11498" s="1" t="s">
        <v>437</v>
      </c>
      <c r="I11498" s="1">
        <v>1.5</v>
      </c>
      <c r="J11498" s="1">
        <v>2023</v>
      </c>
      <c r="K11498" s="1">
        <v>169126</v>
      </c>
      <c r="L11498" s="1">
        <v>0</v>
      </c>
      <c r="M11498" s="1">
        <f t="array" ref="M11498">SUMPRODUCT(MAX(ISNUMBER(SEARCH('Class Rules'!$B$6:$B$85,$E11498))*ISNUMBER(SEARCH('Class Rules'!$C$6:$C$85,$F11498))*'Class Rules'!$A$6:$A$85))</f>
        <v>0</v>
      </c>
      <c r="N11498" s="1" t="str">
        <f t="array" ref="N11498">IF($M11498=0,'Class Rules'!$D$3,INDEX('Class Rules'!$D$6:$D$85,MATCH($M11498,'Class Rules'!$A$6:$A$85,0)))</f>
        <v>Passenger LDV</v>
      </c>
      <c r="O11498" s="1" t="str">
        <f t="array" ref="O11498">IF(SUMPRODUCT(MAX(ISNUMBER(SEARCH(Fuel_Rules!$A$6:$A$30,$E11498))*ISNUMBER(SEARCH(Fuel_Rules!$B$6:$B$30,$F11498))*(Fuel_Rules!$A$6:$A$30&lt;&gt;"")))&gt;0,"Plug-in hybrid",IF($G11498="Diesel","Diesel","Gasoline"))</f>
        <v>Gasoline</v>
      </c>
    </row>
    <row r="11499" spans="1:15" ht="15" customHeight="1" x14ac:dyDescent="0.25">
      <c r="A11499" s="1">
        <v>2022</v>
      </c>
      <c r="B11499" s="1" t="s">
        <v>13227</v>
      </c>
      <c r="C11499" s="1" t="s">
        <v>2721</v>
      </c>
      <c r="D11499" s="1" t="s">
        <v>14178</v>
      </c>
      <c r="E11499" s="1" t="s">
        <v>2695</v>
      </c>
      <c r="F11499" s="1" t="s">
        <v>2723</v>
      </c>
      <c r="G11499" s="1" t="s">
        <v>103</v>
      </c>
      <c r="H11499" s="1" t="s">
        <v>437</v>
      </c>
      <c r="I11499" s="1">
        <v>1.5</v>
      </c>
      <c r="J11499" s="1">
        <v>2023</v>
      </c>
      <c r="K11499" s="1">
        <v>163148</v>
      </c>
      <c r="L11499" s="1">
        <v>0</v>
      </c>
      <c r="M11499" s="1">
        <f t="array" ref="M11499">SUMPRODUCT(MAX(ISNUMBER(SEARCH('Class Rules'!$B$6:$B$85,$E11499))*ISNUMBER(SEARCH('Class Rules'!$C$6:$C$85,$F11499))*'Class Rules'!$A$6:$A$85))</f>
        <v>0</v>
      </c>
      <c r="N11499" s="1" t="str">
        <f t="array" ref="N11499">IF($M11499=0,'Class Rules'!$D$3,INDEX('Class Rules'!$D$6:$D$85,MATCH($M11499,'Class Rules'!$A$6:$A$85,0)))</f>
        <v>Passenger LDV</v>
      </c>
      <c r="O11499" s="1" t="str">
        <f t="array" ref="O11499">IF(SUMPRODUCT(MAX(ISNUMBER(SEARCH(Fuel_Rules!$A$6:$A$30,$E11499))*ISNUMBER(SEARCH(Fuel_Rules!$B$6:$B$30,$F11499))*(Fuel_Rules!$A$6:$A$30&lt;&gt;"")))&gt;0,"Plug-in hybrid",IF($G11499="Diesel","Diesel","Gasoline"))</f>
        <v>Gasoline</v>
      </c>
    </row>
    <row r="11500" spans="1:15" ht="15" customHeight="1" x14ac:dyDescent="0.25">
      <c r="A11500" s="1">
        <v>2022</v>
      </c>
      <c r="B11500" s="1" t="s">
        <v>13227</v>
      </c>
      <c r="C11500" s="1" t="s">
        <v>2724</v>
      </c>
      <c r="D11500" s="1" t="s">
        <v>14179</v>
      </c>
      <c r="E11500" s="1" t="s">
        <v>2695</v>
      </c>
      <c r="F11500" s="1" t="s">
        <v>2726</v>
      </c>
      <c r="G11500" s="1" t="s">
        <v>103</v>
      </c>
      <c r="H11500" s="1" t="s">
        <v>437</v>
      </c>
      <c r="I11500" s="1">
        <v>1.5</v>
      </c>
      <c r="J11500" s="1">
        <v>2023</v>
      </c>
      <c r="K11500" s="1">
        <v>184046</v>
      </c>
      <c r="L11500" s="1">
        <v>0</v>
      </c>
      <c r="M11500" s="1">
        <f t="array" ref="M11500">SUMPRODUCT(MAX(ISNUMBER(SEARCH('Class Rules'!$B$6:$B$85,$E11500))*ISNUMBER(SEARCH('Class Rules'!$C$6:$C$85,$F11500))*'Class Rules'!$A$6:$A$85))</f>
        <v>0</v>
      </c>
      <c r="N11500" s="1" t="str">
        <f t="array" ref="N11500">IF($M11500=0,'Class Rules'!$D$3,INDEX('Class Rules'!$D$6:$D$85,MATCH($M11500,'Class Rules'!$A$6:$A$85,0)))</f>
        <v>Passenger LDV</v>
      </c>
      <c r="O11500" s="1" t="str">
        <f t="array" ref="O11500">IF(SUMPRODUCT(MAX(ISNUMBER(SEARCH(Fuel_Rules!$A$6:$A$30,$E11500))*ISNUMBER(SEARCH(Fuel_Rules!$B$6:$B$30,$F11500))*(Fuel_Rules!$A$6:$A$30&lt;&gt;"")))&gt;0,"Plug-in hybrid",IF($G11500="Diesel","Diesel","Gasoline"))</f>
        <v>Gasoline</v>
      </c>
    </row>
    <row r="11501" spans="1:15" ht="15" customHeight="1" x14ac:dyDescent="0.25">
      <c r="A11501" s="1">
        <v>2022</v>
      </c>
      <c r="B11501" s="1" t="s">
        <v>13227</v>
      </c>
      <c r="C11501" s="1" t="s">
        <v>2724</v>
      </c>
      <c r="D11501" s="1" t="s">
        <v>14180</v>
      </c>
      <c r="E11501" s="1" t="s">
        <v>2695</v>
      </c>
      <c r="F11501" s="1" t="s">
        <v>2726</v>
      </c>
      <c r="G11501" s="1" t="s">
        <v>103</v>
      </c>
      <c r="H11501" s="1" t="s">
        <v>437</v>
      </c>
      <c r="I11501" s="1">
        <v>1.5</v>
      </c>
      <c r="J11501" s="1">
        <v>2023</v>
      </c>
      <c r="K11501" s="1">
        <v>177443</v>
      </c>
      <c r="L11501" s="1">
        <v>0</v>
      </c>
      <c r="M11501" s="1">
        <f t="array" ref="M11501">SUMPRODUCT(MAX(ISNUMBER(SEARCH('Class Rules'!$B$6:$B$85,$E11501))*ISNUMBER(SEARCH('Class Rules'!$C$6:$C$85,$F11501))*'Class Rules'!$A$6:$A$85))</f>
        <v>0</v>
      </c>
      <c r="N11501" s="1" t="str">
        <f t="array" ref="N11501">IF($M11501=0,'Class Rules'!$D$3,INDEX('Class Rules'!$D$6:$D$85,MATCH($M11501,'Class Rules'!$A$6:$A$85,0)))</f>
        <v>Passenger LDV</v>
      </c>
      <c r="O11501" s="1" t="str">
        <f t="array" ref="O11501">IF(SUMPRODUCT(MAX(ISNUMBER(SEARCH(Fuel_Rules!$A$6:$A$30,$E11501))*ISNUMBER(SEARCH(Fuel_Rules!$B$6:$B$30,$F11501))*(Fuel_Rules!$A$6:$A$30&lt;&gt;"")))&gt;0,"Plug-in hybrid",IF($G11501="Diesel","Diesel","Gasoline"))</f>
        <v>Gasoline</v>
      </c>
    </row>
    <row r="11502" spans="1:15" ht="15" customHeight="1" x14ac:dyDescent="0.25">
      <c r="A11502" s="1">
        <v>2022</v>
      </c>
      <c r="B11502" s="1" t="s">
        <v>13227</v>
      </c>
      <c r="C11502" s="1" t="s">
        <v>2727</v>
      </c>
      <c r="D11502" s="1" t="s">
        <v>14181</v>
      </c>
      <c r="E11502" s="1" t="s">
        <v>2695</v>
      </c>
      <c r="F11502" s="1" t="s">
        <v>2729</v>
      </c>
      <c r="G11502" s="1" t="s">
        <v>103</v>
      </c>
      <c r="H11502" s="1" t="s">
        <v>298</v>
      </c>
      <c r="I11502" s="1">
        <v>1.3</v>
      </c>
      <c r="J11502" s="1">
        <v>2023</v>
      </c>
      <c r="K11502" s="1">
        <v>144199</v>
      </c>
      <c r="L11502" s="1">
        <v>0</v>
      </c>
      <c r="M11502" s="1">
        <f t="array" ref="M11502">SUMPRODUCT(MAX(ISNUMBER(SEARCH('Class Rules'!$B$6:$B$85,$E11502))*ISNUMBER(SEARCH('Class Rules'!$C$6:$C$85,$F11502))*'Class Rules'!$A$6:$A$85))</f>
        <v>0</v>
      </c>
      <c r="N11502" s="1" t="str">
        <f t="array" ref="N11502">IF($M11502=0,'Class Rules'!$D$3,INDEX('Class Rules'!$D$6:$D$85,MATCH($M11502,'Class Rules'!$A$6:$A$85,0)))</f>
        <v>Passenger LDV</v>
      </c>
      <c r="O11502" s="1" t="str">
        <f t="array" ref="O11502">IF(SUMPRODUCT(MAX(ISNUMBER(SEARCH(Fuel_Rules!$A$6:$A$30,$E11502))*ISNUMBER(SEARCH(Fuel_Rules!$B$6:$B$30,$F11502))*(Fuel_Rules!$A$6:$A$30&lt;&gt;"")))&gt;0,"Plug-in hybrid",IF($G11502="Diesel","Diesel","Gasoline"))</f>
        <v>Gasoline</v>
      </c>
    </row>
    <row r="11503" spans="1:15" ht="15" customHeight="1" x14ac:dyDescent="0.25">
      <c r="A11503" s="1">
        <v>2022</v>
      </c>
      <c r="B11503" s="1" t="s">
        <v>13227</v>
      </c>
      <c r="C11503" s="1" t="s">
        <v>10884</v>
      </c>
      <c r="D11503" s="1" t="s">
        <v>14182</v>
      </c>
      <c r="E11503" s="1" t="s">
        <v>2695</v>
      </c>
      <c r="F11503" s="1" t="s">
        <v>10886</v>
      </c>
      <c r="G11503" s="1" t="s">
        <v>103</v>
      </c>
      <c r="H11503" s="1" t="s">
        <v>437</v>
      </c>
      <c r="I11503" s="1">
        <v>1.5</v>
      </c>
      <c r="J11503" s="1">
        <v>2023</v>
      </c>
      <c r="K11503" s="1">
        <v>186172</v>
      </c>
      <c r="L11503" s="1">
        <v>0</v>
      </c>
      <c r="M11503" s="1">
        <f t="array" ref="M11503">SUMPRODUCT(MAX(ISNUMBER(SEARCH('Class Rules'!$B$6:$B$85,$E11503))*ISNUMBER(SEARCH('Class Rules'!$C$6:$C$85,$F11503))*'Class Rules'!$A$6:$A$85))</f>
        <v>0</v>
      </c>
      <c r="N11503" s="1" t="str">
        <f t="array" ref="N11503">IF($M11503=0,'Class Rules'!$D$3,INDEX('Class Rules'!$D$6:$D$85,MATCH($M11503,'Class Rules'!$A$6:$A$85,0)))</f>
        <v>Passenger LDV</v>
      </c>
      <c r="O11503" s="1" t="str">
        <f t="array" ref="O11503">IF(SUMPRODUCT(MAX(ISNUMBER(SEARCH(Fuel_Rules!$A$6:$A$30,$E11503))*ISNUMBER(SEARCH(Fuel_Rules!$B$6:$B$30,$F11503))*(Fuel_Rules!$A$6:$A$30&lt;&gt;"")))&gt;0,"Plug-in hybrid",IF($G11503="Diesel","Diesel","Gasoline"))</f>
        <v>Gasoline</v>
      </c>
    </row>
    <row r="11504" spans="1:15" ht="15" customHeight="1" x14ac:dyDescent="0.25">
      <c r="A11504" s="1">
        <v>2022</v>
      </c>
      <c r="B11504" s="1" t="s">
        <v>13227</v>
      </c>
      <c r="C11504" s="1" t="s">
        <v>10884</v>
      </c>
      <c r="D11504" s="1" t="s">
        <v>14183</v>
      </c>
      <c r="E11504" s="1" t="s">
        <v>2695</v>
      </c>
      <c r="F11504" s="1" t="s">
        <v>10886</v>
      </c>
      <c r="G11504" s="1" t="s">
        <v>103</v>
      </c>
      <c r="H11504" s="1" t="s">
        <v>437</v>
      </c>
      <c r="I11504" s="1">
        <v>1.5</v>
      </c>
      <c r="J11504" s="1">
        <v>2023</v>
      </c>
      <c r="K11504" s="1">
        <v>179215</v>
      </c>
      <c r="L11504" s="1">
        <v>0</v>
      </c>
      <c r="M11504" s="1">
        <f t="array" ref="M11504">SUMPRODUCT(MAX(ISNUMBER(SEARCH('Class Rules'!$B$6:$B$85,$E11504))*ISNUMBER(SEARCH('Class Rules'!$C$6:$C$85,$F11504))*'Class Rules'!$A$6:$A$85))</f>
        <v>0</v>
      </c>
      <c r="N11504" s="1" t="str">
        <f t="array" ref="N11504">IF($M11504=0,'Class Rules'!$D$3,INDEX('Class Rules'!$D$6:$D$85,MATCH($M11504,'Class Rules'!$A$6:$A$85,0)))</f>
        <v>Passenger LDV</v>
      </c>
      <c r="O11504" s="1" t="str">
        <f t="array" ref="O11504">IF(SUMPRODUCT(MAX(ISNUMBER(SEARCH(Fuel_Rules!$A$6:$A$30,$E11504))*ISNUMBER(SEARCH(Fuel_Rules!$B$6:$B$30,$F11504))*(Fuel_Rules!$A$6:$A$30&lt;&gt;"")))&gt;0,"Plug-in hybrid",IF($G11504="Diesel","Diesel","Gasoline"))</f>
        <v>Gasoline</v>
      </c>
    </row>
    <row r="11505" spans="1:15" ht="15" customHeight="1" x14ac:dyDescent="0.25">
      <c r="A11505" s="1">
        <v>2022</v>
      </c>
      <c r="B11505" s="1" t="s">
        <v>13227</v>
      </c>
      <c r="C11505" s="1" t="s">
        <v>2730</v>
      </c>
      <c r="D11505" s="1" t="s">
        <v>14184</v>
      </c>
      <c r="E11505" s="1" t="s">
        <v>2732</v>
      </c>
      <c r="F11505" s="1" t="s">
        <v>2733</v>
      </c>
      <c r="G11505" s="1" t="s">
        <v>105</v>
      </c>
      <c r="H11505" s="1" t="s">
        <v>298</v>
      </c>
      <c r="I11505" s="1">
        <v>2.8</v>
      </c>
      <c r="J11505" s="1">
        <v>2023</v>
      </c>
      <c r="K11505" s="1">
        <v>245205</v>
      </c>
      <c r="L11505" s="1">
        <v>0</v>
      </c>
      <c r="M11505" s="1">
        <f t="array" ref="M11505">SUMPRODUCT(MAX(ISNUMBER(SEARCH('Class Rules'!$B$6:$B$85,$E11505))*ISNUMBER(SEARCH('Class Rules'!$C$6:$C$85,$F11505))*'Class Rules'!$A$6:$A$85))</f>
        <v>12</v>
      </c>
      <c r="N11505" s="1" t="str">
        <f t="array" ref="N11505">IF($M11505=0,'Class Rules'!$D$3,INDEX('Class Rules'!$D$6:$D$85,MATCH($M11505,'Class Rules'!$A$6:$A$85,0)))</f>
        <v>Freight LDV</v>
      </c>
      <c r="O11505" s="1" t="str">
        <f t="array" ref="O11505">IF(SUMPRODUCT(MAX(ISNUMBER(SEARCH(Fuel_Rules!$A$6:$A$30,$E11505))*ISNUMBER(SEARCH(Fuel_Rules!$B$6:$B$30,$F11505))*(Fuel_Rules!$A$6:$A$30&lt;&gt;"")))&gt;0,"Plug-in hybrid",IF($G11505="Diesel","Diesel","Gasoline"))</f>
        <v>Diesel</v>
      </c>
    </row>
    <row r="11506" spans="1:15" ht="15" customHeight="1" x14ac:dyDescent="0.25">
      <c r="A11506" s="1">
        <v>2022</v>
      </c>
      <c r="B11506" s="1" t="s">
        <v>13227</v>
      </c>
      <c r="C11506" s="1" t="s">
        <v>2734</v>
      </c>
      <c r="D11506" s="1" t="s">
        <v>14185</v>
      </c>
      <c r="E11506" s="1" t="s">
        <v>2732</v>
      </c>
      <c r="F11506" s="1" t="s">
        <v>2736</v>
      </c>
      <c r="G11506" s="1" t="s">
        <v>103</v>
      </c>
      <c r="H11506" s="1" t="s">
        <v>437</v>
      </c>
      <c r="I11506" s="1">
        <v>3.5</v>
      </c>
      <c r="J11506" s="1">
        <v>2023</v>
      </c>
      <c r="K11506" s="1">
        <v>289562</v>
      </c>
      <c r="L11506" s="1">
        <v>0</v>
      </c>
      <c r="M11506" s="1">
        <f t="array" ref="M11506">SUMPRODUCT(MAX(ISNUMBER(SEARCH('Class Rules'!$B$6:$B$85,$E11506))*ISNUMBER(SEARCH('Class Rules'!$C$6:$C$85,$F11506))*'Class Rules'!$A$6:$A$85))</f>
        <v>0</v>
      </c>
      <c r="N11506" s="1" t="str">
        <f t="array" ref="N11506">IF($M11506=0,'Class Rules'!$D$3,INDEX('Class Rules'!$D$6:$D$85,MATCH($M11506,'Class Rules'!$A$6:$A$85,0)))</f>
        <v>Passenger LDV</v>
      </c>
      <c r="O11506" s="1" t="str">
        <f t="array" ref="O11506">IF(SUMPRODUCT(MAX(ISNUMBER(SEARCH(Fuel_Rules!$A$6:$A$30,$E11506))*ISNUMBER(SEARCH(Fuel_Rules!$B$6:$B$30,$F11506))*(Fuel_Rules!$A$6:$A$30&lt;&gt;"")))&gt;0,"Plug-in hybrid",IF($G11506="Diesel","Diesel","Gasoline"))</f>
        <v>Gasoline</v>
      </c>
    </row>
    <row r="11507" spans="1:15" ht="15" customHeight="1" x14ac:dyDescent="0.25">
      <c r="A11507" s="1">
        <v>2022</v>
      </c>
      <c r="B11507" s="1" t="s">
        <v>13227</v>
      </c>
      <c r="C11507" s="1" t="s">
        <v>2743</v>
      </c>
      <c r="D11507" s="1" t="s">
        <v>14186</v>
      </c>
      <c r="E11507" s="1" t="s">
        <v>2732</v>
      </c>
      <c r="F11507" s="1" t="s">
        <v>2745</v>
      </c>
      <c r="G11507" s="1" t="s">
        <v>103</v>
      </c>
      <c r="H11507" s="1" t="s">
        <v>437</v>
      </c>
      <c r="I11507" s="1">
        <v>2</v>
      </c>
      <c r="J11507" s="1">
        <v>2023</v>
      </c>
      <c r="K11507" s="1">
        <v>152264</v>
      </c>
      <c r="L11507" s="1">
        <v>0</v>
      </c>
      <c r="M11507" s="1">
        <f t="array" ref="M11507">SUMPRODUCT(MAX(ISNUMBER(SEARCH('Class Rules'!$B$6:$B$85,$E11507))*ISNUMBER(SEARCH('Class Rules'!$C$6:$C$85,$F11507))*'Class Rules'!$A$6:$A$85))</f>
        <v>0</v>
      </c>
      <c r="N11507" s="1" t="str">
        <f t="array" ref="N11507">IF($M11507=0,'Class Rules'!$D$3,INDEX('Class Rules'!$D$6:$D$85,MATCH($M11507,'Class Rules'!$A$6:$A$85,0)))</f>
        <v>Passenger LDV</v>
      </c>
      <c r="O11507" s="1" t="str">
        <f t="array" ref="O11507">IF(SUMPRODUCT(MAX(ISNUMBER(SEARCH(Fuel_Rules!$A$6:$A$30,$E11507))*ISNUMBER(SEARCH(Fuel_Rules!$B$6:$B$30,$F11507))*(Fuel_Rules!$A$6:$A$30&lt;&gt;"")))&gt;0,"Plug-in hybrid",IF($G11507="Diesel","Diesel","Gasoline"))</f>
        <v>Gasoline</v>
      </c>
    </row>
    <row r="11508" spans="1:15" ht="15" customHeight="1" x14ac:dyDescent="0.25">
      <c r="A11508" s="1">
        <v>2022</v>
      </c>
      <c r="B11508" s="1" t="s">
        <v>13227</v>
      </c>
      <c r="C11508" s="1" t="s">
        <v>2743</v>
      </c>
      <c r="D11508" s="1" t="s">
        <v>14187</v>
      </c>
      <c r="E11508" s="1" t="s">
        <v>2732</v>
      </c>
      <c r="F11508" s="1" t="s">
        <v>2745</v>
      </c>
      <c r="G11508" s="1" t="s">
        <v>103</v>
      </c>
      <c r="H11508" s="1" t="s">
        <v>437</v>
      </c>
      <c r="I11508" s="1">
        <v>2</v>
      </c>
      <c r="J11508" s="1">
        <v>2023</v>
      </c>
      <c r="K11508" s="1">
        <v>146612</v>
      </c>
      <c r="L11508" s="1">
        <v>0</v>
      </c>
      <c r="M11508" s="1">
        <f t="array" ref="M11508">SUMPRODUCT(MAX(ISNUMBER(SEARCH('Class Rules'!$B$6:$B$85,$E11508))*ISNUMBER(SEARCH('Class Rules'!$C$6:$C$85,$F11508))*'Class Rules'!$A$6:$A$85))</f>
        <v>0</v>
      </c>
      <c r="N11508" s="1" t="str">
        <f t="array" ref="N11508">IF($M11508=0,'Class Rules'!$D$3,INDEX('Class Rules'!$D$6:$D$85,MATCH($M11508,'Class Rules'!$A$6:$A$85,0)))</f>
        <v>Passenger LDV</v>
      </c>
      <c r="O11508" s="1" t="str">
        <f t="array" ref="O11508">IF(SUMPRODUCT(MAX(ISNUMBER(SEARCH(Fuel_Rules!$A$6:$A$30,$E11508))*ISNUMBER(SEARCH(Fuel_Rules!$B$6:$B$30,$F11508))*(Fuel_Rules!$A$6:$A$30&lt;&gt;"")))&gt;0,"Plug-in hybrid",IF($G11508="Diesel","Diesel","Gasoline"))</f>
        <v>Gasoline</v>
      </c>
    </row>
    <row r="11509" spans="1:15" ht="15" customHeight="1" x14ac:dyDescent="0.25">
      <c r="A11509" s="1">
        <v>2022</v>
      </c>
      <c r="B11509" s="1" t="s">
        <v>13227</v>
      </c>
      <c r="C11509" s="1" t="s">
        <v>2746</v>
      </c>
      <c r="D11509" s="1" t="s">
        <v>14188</v>
      </c>
      <c r="E11509" s="1" t="s">
        <v>2732</v>
      </c>
      <c r="F11509" s="1" t="s">
        <v>2748</v>
      </c>
      <c r="G11509" s="1" t="s">
        <v>103</v>
      </c>
      <c r="H11509" s="1" t="s">
        <v>437</v>
      </c>
      <c r="I11509" s="1">
        <v>2</v>
      </c>
      <c r="J11509" s="1">
        <v>2023</v>
      </c>
      <c r="K11509" s="1">
        <v>176821</v>
      </c>
      <c r="L11509" s="1">
        <v>0</v>
      </c>
      <c r="M11509" s="1">
        <f t="array" ref="M11509">SUMPRODUCT(MAX(ISNUMBER(SEARCH('Class Rules'!$B$6:$B$85,$E11509))*ISNUMBER(SEARCH('Class Rules'!$C$6:$C$85,$F11509))*'Class Rules'!$A$6:$A$85))</f>
        <v>0</v>
      </c>
      <c r="N11509" s="1" t="str">
        <f t="array" ref="N11509">IF($M11509=0,'Class Rules'!$D$3,INDEX('Class Rules'!$D$6:$D$85,MATCH($M11509,'Class Rules'!$A$6:$A$85,0)))</f>
        <v>Passenger LDV</v>
      </c>
      <c r="O11509" s="1" t="str">
        <f t="array" ref="O11509">IF(SUMPRODUCT(MAX(ISNUMBER(SEARCH(Fuel_Rules!$A$6:$A$30,$E11509))*ISNUMBER(SEARCH(Fuel_Rules!$B$6:$B$30,$F11509))*(Fuel_Rules!$A$6:$A$30&lt;&gt;"")))&gt;0,"Plug-in hybrid",IF($G11509="Diesel","Diesel","Gasoline"))</f>
        <v>Gasoline</v>
      </c>
    </row>
    <row r="11510" spans="1:15" ht="15" customHeight="1" x14ac:dyDescent="0.25">
      <c r="A11510" s="1">
        <v>2022</v>
      </c>
      <c r="B11510" s="1" t="s">
        <v>13227</v>
      </c>
      <c r="C11510" s="1" t="s">
        <v>2746</v>
      </c>
      <c r="D11510" s="1" t="s">
        <v>14189</v>
      </c>
      <c r="E11510" s="1" t="s">
        <v>2732</v>
      </c>
      <c r="F11510" s="1" t="s">
        <v>2748</v>
      </c>
      <c r="G11510" s="1" t="s">
        <v>103</v>
      </c>
      <c r="H11510" s="1" t="s">
        <v>437</v>
      </c>
      <c r="I11510" s="1">
        <v>2</v>
      </c>
      <c r="J11510" s="1">
        <v>2023</v>
      </c>
      <c r="K11510" s="1">
        <v>167661</v>
      </c>
      <c r="L11510" s="1">
        <v>0</v>
      </c>
      <c r="M11510" s="1">
        <f t="array" ref="M11510">SUMPRODUCT(MAX(ISNUMBER(SEARCH('Class Rules'!$B$6:$B$85,$E11510))*ISNUMBER(SEARCH('Class Rules'!$C$6:$C$85,$F11510))*'Class Rules'!$A$6:$A$85))</f>
        <v>0</v>
      </c>
      <c r="N11510" s="1" t="str">
        <f t="array" ref="N11510">IF($M11510=0,'Class Rules'!$D$3,INDEX('Class Rules'!$D$6:$D$85,MATCH($M11510,'Class Rules'!$A$6:$A$85,0)))</f>
        <v>Passenger LDV</v>
      </c>
      <c r="O11510" s="1" t="str">
        <f t="array" ref="O11510">IF(SUMPRODUCT(MAX(ISNUMBER(SEARCH(Fuel_Rules!$A$6:$A$30,$E11510))*ISNUMBER(SEARCH(Fuel_Rules!$B$6:$B$30,$F11510))*(Fuel_Rules!$A$6:$A$30&lt;&gt;"")))&gt;0,"Plug-in hybrid",IF($G11510="Diesel","Diesel","Gasoline"))</f>
        <v>Gasoline</v>
      </c>
    </row>
    <row r="11511" spans="1:15" ht="15" customHeight="1" x14ac:dyDescent="0.25">
      <c r="A11511" s="1">
        <v>2022</v>
      </c>
      <c r="B11511" s="1" t="s">
        <v>13227</v>
      </c>
      <c r="C11511" s="1" t="s">
        <v>2758</v>
      </c>
      <c r="D11511" s="1" t="s">
        <v>14190</v>
      </c>
      <c r="E11511" s="1" t="s">
        <v>2732</v>
      </c>
      <c r="F11511" s="1" t="s">
        <v>10895</v>
      </c>
      <c r="G11511" s="1" t="s">
        <v>103</v>
      </c>
      <c r="H11511" s="1" t="s">
        <v>437</v>
      </c>
      <c r="I11511" s="1">
        <v>1.8</v>
      </c>
      <c r="J11511" s="1">
        <v>2023</v>
      </c>
      <c r="K11511" s="1">
        <v>188451</v>
      </c>
      <c r="L11511" s="1">
        <v>0</v>
      </c>
      <c r="M11511" s="1">
        <f t="array" ref="M11511">SUMPRODUCT(MAX(ISNUMBER(SEARCH('Class Rules'!$B$6:$B$85,$E11511))*ISNUMBER(SEARCH('Class Rules'!$C$6:$C$85,$F11511))*'Class Rules'!$A$6:$A$85))</f>
        <v>0</v>
      </c>
      <c r="N11511" s="1" t="str">
        <f t="array" ref="N11511">IF($M11511=0,'Class Rules'!$D$3,INDEX('Class Rules'!$D$6:$D$85,MATCH($M11511,'Class Rules'!$A$6:$A$85,0)))</f>
        <v>Passenger LDV</v>
      </c>
      <c r="O11511" s="1" t="str">
        <f t="array" ref="O11511">IF(SUMPRODUCT(MAX(ISNUMBER(SEARCH(Fuel_Rules!$A$6:$A$30,$E11511))*ISNUMBER(SEARCH(Fuel_Rules!$B$6:$B$30,$F11511))*(Fuel_Rules!$A$6:$A$30&lt;&gt;"")))&gt;0,"Plug-in hybrid",IF($G11511="Diesel","Diesel","Gasoline"))</f>
        <v>Gasoline</v>
      </c>
    </row>
    <row r="11512" spans="1:15" ht="15" customHeight="1" x14ac:dyDescent="0.25">
      <c r="A11512" s="1">
        <v>2022</v>
      </c>
      <c r="B11512" s="1" t="s">
        <v>13227</v>
      </c>
      <c r="C11512" s="1" t="s">
        <v>2764</v>
      </c>
      <c r="D11512" s="1" t="s">
        <v>14191</v>
      </c>
      <c r="E11512" s="1" t="s">
        <v>2732</v>
      </c>
      <c r="F11512" s="1" t="s">
        <v>2766</v>
      </c>
      <c r="G11512" s="1" t="s">
        <v>105</v>
      </c>
      <c r="H11512" s="1" t="s">
        <v>437</v>
      </c>
      <c r="I11512" s="1">
        <v>2.8</v>
      </c>
      <c r="J11512" s="1">
        <v>2023</v>
      </c>
      <c r="K11512" s="1">
        <v>326970</v>
      </c>
      <c r="L11512" s="1">
        <v>0</v>
      </c>
      <c r="M11512" s="1">
        <f t="array" ref="M11512">SUMPRODUCT(MAX(ISNUMBER(SEARCH('Class Rules'!$B$6:$B$85,$E11512))*ISNUMBER(SEARCH('Class Rules'!$C$6:$C$85,$F11512))*'Class Rules'!$A$6:$A$85))</f>
        <v>12</v>
      </c>
      <c r="N11512" s="1" t="str">
        <f t="array" ref="N11512">IF($M11512=0,'Class Rules'!$D$3,INDEX('Class Rules'!$D$6:$D$85,MATCH($M11512,'Class Rules'!$A$6:$A$85,0)))</f>
        <v>Freight LDV</v>
      </c>
      <c r="O11512" s="1" t="str">
        <f t="array" ref="O11512">IF(SUMPRODUCT(MAX(ISNUMBER(SEARCH(Fuel_Rules!$A$6:$A$30,$E11512))*ISNUMBER(SEARCH(Fuel_Rules!$B$6:$B$30,$F11512))*(Fuel_Rules!$A$6:$A$30&lt;&gt;"")))&gt;0,"Plug-in hybrid",IF($G11512="Diesel","Diesel","Gasoline"))</f>
        <v>Diesel</v>
      </c>
    </row>
    <row r="11513" spans="1:15" ht="15" customHeight="1" x14ac:dyDescent="0.25">
      <c r="A11513" s="1">
        <v>2022</v>
      </c>
      <c r="B11513" s="1" t="s">
        <v>13227</v>
      </c>
      <c r="C11513" s="1" t="s">
        <v>2764</v>
      </c>
      <c r="D11513" s="1" t="s">
        <v>14192</v>
      </c>
      <c r="E11513" s="1" t="s">
        <v>2732</v>
      </c>
      <c r="F11513" s="1" t="s">
        <v>2766</v>
      </c>
      <c r="G11513" s="1" t="s">
        <v>105</v>
      </c>
      <c r="H11513" s="1" t="s">
        <v>437</v>
      </c>
      <c r="I11513" s="1">
        <v>2.8</v>
      </c>
      <c r="J11513" s="1">
        <v>2023</v>
      </c>
      <c r="K11513" s="1">
        <v>315526</v>
      </c>
      <c r="L11513" s="1">
        <v>0</v>
      </c>
      <c r="M11513" s="1">
        <f t="array" ref="M11513">SUMPRODUCT(MAX(ISNUMBER(SEARCH('Class Rules'!$B$6:$B$85,$E11513))*ISNUMBER(SEARCH('Class Rules'!$C$6:$C$85,$F11513))*'Class Rules'!$A$6:$A$85))</f>
        <v>12</v>
      </c>
      <c r="N11513" s="1" t="str">
        <f t="array" ref="N11513">IF($M11513=0,'Class Rules'!$D$3,INDEX('Class Rules'!$D$6:$D$85,MATCH($M11513,'Class Rules'!$A$6:$A$85,0)))</f>
        <v>Freight LDV</v>
      </c>
      <c r="O11513" s="1" t="str">
        <f t="array" ref="O11513">IF(SUMPRODUCT(MAX(ISNUMBER(SEARCH(Fuel_Rules!$A$6:$A$30,$E11513))*ISNUMBER(SEARCH(Fuel_Rules!$B$6:$B$30,$F11513))*(Fuel_Rules!$A$6:$A$30&lt;&gt;"")))&gt;0,"Plug-in hybrid",IF($G11513="Diesel","Diesel","Gasoline"))</f>
        <v>Diesel</v>
      </c>
    </row>
    <row r="11514" spans="1:15" ht="15" customHeight="1" x14ac:dyDescent="0.25">
      <c r="A11514" s="1">
        <v>2022</v>
      </c>
      <c r="B11514" s="1" t="s">
        <v>13227</v>
      </c>
      <c r="C11514" s="1" t="s">
        <v>2767</v>
      </c>
      <c r="D11514" s="1" t="s">
        <v>14193</v>
      </c>
      <c r="E11514" s="1" t="s">
        <v>2732</v>
      </c>
      <c r="F11514" s="1" t="s">
        <v>2769</v>
      </c>
      <c r="G11514" s="1" t="s">
        <v>105</v>
      </c>
      <c r="H11514" s="1" t="s">
        <v>437</v>
      </c>
      <c r="I11514" s="1">
        <v>2.8</v>
      </c>
      <c r="J11514" s="1">
        <v>2023</v>
      </c>
      <c r="K11514" s="1">
        <v>272709</v>
      </c>
      <c r="L11514" s="1">
        <v>0</v>
      </c>
      <c r="M11514" s="1">
        <f t="array" ref="M11514">SUMPRODUCT(MAX(ISNUMBER(SEARCH('Class Rules'!$B$6:$B$85,$E11514))*ISNUMBER(SEARCH('Class Rules'!$C$6:$C$85,$F11514))*'Class Rules'!$A$6:$A$85))</f>
        <v>12</v>
      </c>
      <c r="N11514" s="1" t="str">
        <f t="array" ref="N11514">IF($M11514=0,'Class Rules'!$D$3,INDEX('Class Rules'!$D$6:$D$85,MATCH($M11514,'Class Rules'!$A$6:$A$85,0)))</f>
        <v>Freight LDV</v>
      </c>
      <c r="O11514" s="1" t="str">
        <f t="array" ref="O11514">IF(SUMPRODUCT(MAX(ISNUMBER(SEARCH(Fuel_Rules!$A$6:$A$30,$E11514))*ISNUMBER(SEARCH(Fuel_Rules!$B$6:$B$30,$F11514))*(Fuel_Rules!$A$6:$A$30&lt;&gt;"")))&gt;0,"Plug-in hybrid",IF($G11514="Diesel","Diesel","Gasoline"))</f>
        <v>Diesel</v>
      </c>
    </row>
    <row r="11515" spans="1:15" ht="15" customHeight="1" x14ac:dyDescent="0.25">
      <c r="A11515" s="1">
        <v>2022</v>
      </c>
      <c r="B11515" s="1" t="s">
        <v>13227</v>
      </c>
      <c r="C11515" s="1" t="s">
        <v>2770</v>
      </c>
      <c r="D11515" s="1" t="s">
        <v>14194</v>
      </c>
      <c r="E11515" s="1" t="s">
        <v>2732</v>
      </c>
      <c r="F11515" s="1" t="s">
        <v>2772</v>
      </c>
      <c r="G11515" s="1" t="s">
        <v>105</v>
      </c>
      <c r="H11515" s="1" t="s">
        <v>437</v>
      </c>
      <c r="I11515" s="1">
        <v>2.8</v>
      </c>
      <c r="J11515" s="1">
        <v>2023</v>
      </c>
      <c r="K11515" s="1">
        <v>290115</v>
      </c>
      <c r="L11515" s="1">
        <v>0</v>
      </c>
      <c r="M11515" s="1">
        <f t="array" ref="M11515">SUMPRODUCT(MAX(ISNUMBER(SEARCH('Class Rules'!$B$6:$B$85,$E11515))*ISNUMBER(SEARCH('Class Rules'!$C$6:$C$85,$F11515))*'Class Rules'!$A$6:$A$85))</f>
        <v>12</v>
      </c>
      <c r="N11515" s="1" t="str">
        <f t="array" ref="N11515">IF($M11515=0,'Class Rules'!$D$3,INDEX('Class Rules'!$D$6:$D$85,MATCH($M11515,'Class Rules'!$A$6:$A$85,0)))</f>
        <v>Freight LDV</v>
      </c>
      <c r="O11515" s="1" t="str">
        <f t="array" ref="O11515">IF(SUMPRODUCT(MAX(ISNUMBER(SEARCH(Fuel_Rules!$A$6:$A$30,$E11515))*ISNUMBER(SEARCH(Fuel_Rules!$B$6:$B$30,$F11515))*(Fuel_Rules!$A$6:$A$30&lt;&gt;"")))&gt;0,"Plug-in hybrid",IF($G11515="Diesel","Diesel","Gasoline"))</f>
        <v>Diesel</v>
      </c>
    </row>
    <row r="11516" spans="1:15" ht="15" customHeight="1" x14ac:dyDescent="0.25">
      <c r="A11516" s="1">
        <v>2022</v>
      </c>
      <c r="B11516" s="1" t="s">
        <v>13227</v>
      </c>
      <c r="C11516" s="1" t="s">
        <v>2773</v>
      </c>
      <c r="D11516" s="1" t="s">
        <v>14195</v>
      </c>
      <c r="E11516" s="1" t="s">
        <v>2732</v>
      </c>
      <c r="F11516" s="1" t="s">
        <v>2775</v>
      </c>
      <c r="G11516" s="1" t="s">
        <v>105</v>
      </c>
      <c r="H11516" s="1" t="s">
        <v>298</v>
      </c>
      <c r="I11516" s="1">
        <v>2.8</v>
      </c>
      <c r="J11516" s="1">
        <v>2023</v>
      </c>
      <c r="K11516" s="1">
        <v>230470</v>
      </c>
      <c r="L11516" s="1">
        <v>0</v>
      </c>
      <c r="M11516" s="1">
        <f t="array" ref="M11516">SUMPRODUCT(MAX(ISNUMBER(SEARCH('Class Rules'!$B$6:$B$85,$E11516))*ISNUMBER(SEARCH('Class Rules'!$C$6:$C$85,$F11516))*'Class Rules'!$A$6:$A$85))</f>
        <v>13</v>
      </c>
      <c r="N11516" s="1" t="str">
        <f t="array" ref="N11516">IF($M11516=0,'Class Rules'!$D$3,INDEX('Class Rules'!$D$6:$D$85,MATCH($M11516,'Class Rules'!$A$6:$A$85,0)))</f>
        <v>Freight LDV</v>
      </c>
      <c r="O11516" s="1" t="str">
        <f t="array" ref="O11516">IF(SUMPRODUCT(MAX(ISNUMBER(SEARCH(Fuel_Rules!$A$6:$A$30,$E11516))*ISNUMBER(SEARCH(Fuel_Rules!$B$6:$B$30,$F11516))*(Fuel_Rules!$A$6:$A$30&lt;&gt;"")))&gt;0,"Plug-in hybrid",IF($G11516="Diesel","Diesel","Gasoline"))</f>
        <v>Diesel</v>
      </c>
    </row>
    <row r="11517" spans="1:15" ht="15" customHeight="1" x14ac:dyDescent="0.25">
      <c r="A11517" s="1">
        <v>2022</v>
      </c>
      <c r="B11517" s="1" t="s">
        <v>13227</v>
      </c>
      <c r="C11517" s="1" t="s">
        <v>2776</v>
      </c>
      <c r="D11517" s="1" t="s">
        <v>14196</v>
      </c>
      <c r="E11517" s="1" t="s">
        <v>2732</v>
      </c>
      <c r="F11517" s="1" t="s">
        <v>2778</v>
      </c>
      <c r="G11517" s="1" t="s">
        <v>105</v>
      </c>
      <c r="H11517" s="1" t="s">
        <v>298</v>
      </c>
      <c r="I11517" s="1">
        <v>2.8</v>
      </c>
      <c r="J11517" s="1">
        <v>2023</v>
      </c>
      <c r="K11517" s="1">
        <v>220415</v>
      </c>
      <c r="L11517" s="1">
        <v>0</v>
      </c>
      <c r="M11517" s="1">
        <f t="array" ref="M11517">SUMPRODUCT(MAX(ISNUMBER(SEARCH('Class Rules'!$B$6:$B$85,$E11517))*ISNUMBER(SEARCH('Class Rules'!$C$6:$C$85,$F11517))*'Class Rules'!$A$6:$A$85))</f>
        <v>14</v>
      </c>
      <c r="N11517" s="1" t="str">
        <f t="array" ref="N11517">IF($M11517=0,'Class Rules'!$D$3,INDEX('Class Rules'!$D$6:$D$85,MATCH($M11517,'Class Rules'!$A$6:$A$85,0)))</f>
        <v>Freight LDV</v>
      </c>
      <c r="O11517" s="1" t="str">
        <f t="array" ref="O11517">IF(SUMPRODUCT(MAX(ISNUMBER(SEARCH(Fuel_Rules!$A$6:$A$30,$E11517))*ISNUMBER(SEARCH(Fuel_Rules!$B$6:$B$30,$F11517))*(Fuel_Rules!$A$6:$A$30&lt;&gt;"")))&gt;0,"Plug-in hybrid",IF($G11517="Diesel","Diesel","Gasoline"))</f>
        <v>Diesel</v>
      </c>
    </row>
    <row r="11518" spans="1:15" ht="15" customHeight="1" x14ac:dyDescent="0.25">
      <c r="A11518" s="1">
        <v>2022</v>
      </c>
      <c r="B11518" s="1" t="s">
        <v>13227</v>
      </c>
      <c r="C11518" s="1" t="s">
        <v>2779</v>
      </c>
      <c r="D11518" s="1" t="s">
        <v>14197</v>
      </c>
      <c r="E11518" s="1" t="s">
        <v>2732</v>
      </c>
      <c r="F11518" s="1" t="s">
        <v>2781</v>
      </c>
      <c r="G11518" s="1" t="s">
        <v>105</v>
      </c>
      <c r="H11518" s="1" t="s">
        <v>437</v>
      </c>
      <c r="I11518" s="1">
        <v>2.8</v>
      </c>
      <c r="J11518" s="1">
        <v>2023</v>
      </c>
      <c r="K11518" s="1">
        <v>382655</v>
      </c>
      <c r="L11518" s="1">
        <v>0</v>
      </c>
      <c r="M11518" s="1">
        <f t="array" ref="M11518">SUMPRODUCT(MAX(ISNUMBER(SEARCH('Class Rules'!$B$6:$B$85,$E11518))*ISNUMBER(SEARCH('Class Rules'!$C$6:$C$85,$F11518))*'Class Rules'!$A$6:$A$85))</f>
        <v>0</v>
      </c>
      <c r="N11518" s="1" t="str">
        <f t="array" ref="N11518">IF($M11518=0,'Class Rules'!$D$3,INDEX('Class Rules'!$D$6:$D$85,MATCH($M11518,'Class Rules'!$A$6:$A$85,0)))</f>
        <v>Passenger LDV</v>
      </c>
      <c r="O11518" s="1" t="str">
        <f t="array" ref="O11518">IF(SUMPRODUCT(MAX(ISNUMBER(SEARCH(Fuel_Rules!$A$6:$A$30,$E11518))*ISNUMBER(SEARCH(Fuel_Rules!$B$6:$B$30,$F11518))*(Fuel_Rules!$A$6:$A$30&lt;&gt;"")))&gt;0,"Plug-in hybrid",IF($G11518="Diesel","Diesel","Gasoline"))</f>
        <v>Diesel</v>
      </c>
    </row>
    <row r="11519" spans="1:15" ht="15" customHeight="1" x14ac:dyDescent="0.25">
      <c r="A11519" s="1">
        <v>2022</v>
      </c>
      <c r="B11519" s="1" t="s">
        <v>13227</v>
      </c>
      <c r="C11519" s="1" t="s">
        <v>2779</v>
      </c>
      <c r="D11519" s="1" t="s">
        <v>14198</v>
      </c>
      <c r="E11519" s="1" t="s">
        <v>2732</v>
      </c>
      <c r="F11519" s="1" t="s">
        <v>2781</v>
      </c>
      <c r="G11519" s="1" t="s">
        <v>105</v>
      </c>
      <c r="H11519" s="1" t="s">
        <v>437</v>
      </c>
      <c r="I11519" s="1">
        <v>2.8</v>
      </c>
      <c r="J11519" s="1">
        <v>2023</v>
      </c>
      <c r="K11519" s="1">
        <v>369262</v>
      </c>
      <c r="L11519" s="1">
        <v>0</v>
      </c>
      <c r="M11519" s="1">
        <f t="array" ref="M11519">SUMPRODUCT(MAX(ISNUMBER(SEARCH('Class Rules'!$B$6:$B$85,$E11519))*ISNUMBER(SEARCH('Class Rules'!$C$6:$C$85,$F11519))*'Class Rules'!$A$6:$A$85))</f>
        <v>0</v>
      </c>
      <c r="N11519" s="1" t="str">
        <f t="array" ref="N11519">IF($M11519=0,'Class Rules'!$D$3,INDEX('Class Rules'!$D$6:$D$85,MATCH($M11519,'Class Rules'!$A$6:$A$85,0)))</f>
        <v>Passenger LDV</v>
      </c>
      <c r="O11519" s="1" t="str">
        <f t="array" ref="O11519">IF(SUMPRODUCT(MAX(ISNUMBER(SEARCH(Fuel_Rules!$A$6:$A$30,$E11519))*ISNUMBER(SEARCH(Fuel_Rules!$B$6:$B$30,$F11519))*(Fuel_Rules!$A$6:$A$30&lt;&gt;"")))&gt;0,"Plug-in hybrid",IF($G11519="Diesel","Diesel","Gasoline"))</f>
        <v>Diesel</v>
      </c>
    </row>
    <row r="11520" spans="1:15" ht="15" customHeight="1" x14ac:dyDescent="0.25">
      <c r="A11520" s="1">
        <v>2022</v>
      </c>
      <c r="B11520" s="1" t="s">
        <v>13227</v>
      </c>
      <c r="C11520" s="1" t="s">
        <v>4011</v>
      </c>
      <c r="D11520" s="1" t="s">
        <v>14199</v>
      </c>
      <c r="E11520" s="1" t="s">
        <v>2732</v>
      </c>
      <c r="F11520" s="1" t="s">
        <v>4013</v>
      </c>
      <c r="G11520" s="1" t="s">
        <v>103</v>
      </c>
      <c r="H11520" s="1" t="s">
        <v>437</v>
      </c>
      <c r="I11520" s="1">
        <v>1.5</v>
      </c>
      <c r="J11520" s="1">
        <v>2023</v>
      </c>
      <c r="K11520" s="1">
        <v>96647</v>
      </c>
      <c r="L11520" s="1">
        <v>0</v>
      </c>
      <c r="M11520" s="1">
        <f t="array" ref="M11520">SUMPRODUCT(MAX(ISNUMBER(SEARCH('Class Rules'!$B$6:$B$85,$E11520))*ISNUMBER(SEARCH('Class Rules'!$C$6:$C$85,$F11520))*'Class Rules'!$A$6:$A$85))</f>
        <v>0</v>
      </c>
      <c r="N11520" s="1" t="str">
        <f t="array" ref="N11520">IF($M11520=0,'Class Rules'!$D$3,INDEX('Class Rules'!$D$6:$D$85,MATCH($M11520,'Class Rules'!$A$6:$A$85,0)))</f>
        <v>Passenger LDV</v>
      </c>
      <c r="O11520" s="1" t="str">
        <f t="array" ref="O11520">IF(SUMPRODUCT(MAX(ISNUMBER(SEARCH(Fuel_Rules!$A$6:$A$30,$E11520))*ISNUMBER(SEARCH(Fuel_Rules!$B$6:$B$30,$F11520))*(Fuel_Rules!$A$6:$A$30&lt;&gt;"")))&gt;0,"Plug-in hybrid",IF($G11520="Diesel","Diesel","Gasoline"))</f>
        <v>Gasoline</v>
      </c>
    </row>
    <row r="11521" spans="1:15" ht="15" customHeight="1" x14ac:dyDescent="0.25">
      <c r="A11521" s="1">
        <v>2022</v>
      </c>
      <c r="B11521" s="1" t="s">
        <v>13227</v>
      </c>
      <c r="C11521" s="1" t="s">
        <v>4011</v>
      </c>
      <c r="D11521" s="1" t="s">
        <v>14200</v>
      </c>
      <c r="E11521" s="1" t="s">
        <v>2732</v>
      </c>
      <c r="F11521" s="1" t="s">
        <v>4013</v>
      </c>
      <c r="G11521" s="1" t="s">
        <v>103</v>
      </c>
      <c r="H11521" s="1" t="s">
        <v>437</v>
      </c>
      <c r="I11521" s="1">
        <v>1.5</v>
      </c>
      <c r="J11521" s="1">
        <v>2023</v>
      </c>
      <c r="K11521" s="1">
        <v>93084</v>
      </c>
      <c r="L11521" s="1">
        <v>0</v>
      </c>
      <c r="M11521" s="1">
        <f t="array" ref="M11521">SUMPRODUCT(MAX(ISNUMBER(SEARCH('Class Rules'!$B$6:$B$85,$E11521))*ISNUMBER(SEARCH('Class Rules'!$C$6:$C$85,$F11521))*'Class Rules'!$A$6:$A$85))</f>
        <v>0</v>
      </c>
      <c r="N11521" s="1" t="str">
        <f t="array" ref="N11521">IF($M11521=0,'Class Rules'!$D$3,INDEX('Class Rules'!$D$6:$D$85,MATCH($M11521,'Class Rules'!$A$6:$A$85,0)))</f>
        <v>Passenger LDV</v>
      </c>
      <c r="O11521" s="1" t="str">
        <f t="array" ref="O11521">IF(SUMPRODUCT(MAX(ISNUMBER(SEARCH(Fuel_Rules!$A$6:$A$30,$E11521))*ISNUMBER(SEARCH(Fuel_Rules!$B$6:$B$30,$F11521))*(Fuel_Rules!$A$6:$A$30&lt;&gt;"")))&gt;0,"Plug-in hybrid",IF($G11521="Diesel","Diesel","Gasoline"))</f>
        <v>Gasoline</v>
      </c>
    </row>
    <row r="11522" spans="1:15" ht="15" customHeight="1" x14ac:dyDescent="0.25">
      <c r="A11522" s="1">
        <v>2022</v>
      </c>
      <c r="B11522" s="1" t="s">
        <v>13227</v>
      </c>
      <c r="C11522" s="1" t="s">
        <v>4015</v>
      </c>
      <c r="D11522" s="1" t="s">
        <v>14201</v>
      </c>
      <c r="E11522" s="1" t="s">
        <v>2732</v>
      </c>
      <c r="F11522" s="1" t="s">
        <v>4017</v>
      </c>
      <c r="G11522" s="1" t="s">
        <v>103</v>
      </c>
      <c r="H11522" s="1" t="s">
        <v>437</v>
      </c>
      <c r="I11522" s="1">
        <v>1.5</v>
      </c>
      <c r="J11522" s="1">
        <v>2023</v>
      </c>
      <c r="K11522" s="1">
        <v>105663</v>
      </c>
      <c r="L11522" s="1">
        <v>0</v>
      </c>
      <c r="M11522" s="1">
        <f t="array" ref="M11522">SUMPRODUCT(MAX(ISNUMBER(SEARCH('Class Rules'!$B$6:$B$85,$E11522))*ISNUMBER(SEARCH('Class Rules'!$C$6:$C$85,$F11522))*'Class Rules'!$A$6:$A$85))</f>
        <v>0</v>
      </c>
      <c r="N11522" s="1" t="str">
        <f t="array" ref="N11522">IF($M11522=0,'Class Rules'!$D$3,INDEX('Class Rules'!$D$6:$D$85,MATCH($M11522,'Class Rules'!$A$6:$A$85,0)))</f>
        <v>Passenger LDV</v>
      </c>
      <c r="O11522" s="1" t="str">
        <f t="array" ref="O11522">IF(SUMPRODUCT(MAX(ISNUMBER(SEARCH(Fuel_Rules!$A$6:$A$30,$E11522))*ISNUMBER(SEARCH(Fuel_Rules!$B$6:$B$30,$F11522))*(Fuel_Rules!$A$6:$A$30&lt;&gt;"")))&gt;0,"Plug-in hybrid",IF($G11522="Diesel","Diesel","Gasoline"))</f>
        <v>Gasoline</v>
      </c>
    </row>
    <row r="11523" spans="1:15" ht="15" customHeight="1" x14ac:dyDescent="0.25">
      <c r="A11523" s="1">
        <v>2022</v>
      </c>
      <c r="B11523" s="1" t="s">
        <v>13227</v>
      </c>
      <c r="C11523" s="1" t="s">
        <v>4015</v>
      </c>
      <c r="D11523" s="1" t="s">
        <v>14202</v>
      </c>
      <c r="E11523" s="1" t="s">
        <v>2732</v>
      </c>
      <c r="F11523" s="1" t="s">
        <v>4017</v>
      </c>
      <c r="G11523" s="1" t="s">
        <v>103</v>
      </c>
      <c r="H11523" s="1" t="s">
        <v>437</v>
      </c>
      <c r="I11523" s="1">
        <v>1.5</v>
      </c>
      <c r="J11523" s="1">
        <v>2023</v>
      </c>
      <c r="K11523" s="1">
        <v>101146</v>
      </c>
      <c r="L11523" s="1">
        <v>0</v>
      </c>
      <c r="M11523" s="1">
        <f t="array" ref="M11523">SUMPRODUCT(MAX(ISNUMBER(SEARCH('Class Rules'!$B$6:$B$85,$E11523))*ISNUMBER(SEARCH('Class Rules'!$C$6:$C$85,$F11523))*'Class Rules'!$A$6:$A$85))</f>
        <v>0</v>
      </c>
      <c r="N11523" s="1" t="str">
        <f t="array" ref="N11523">IF($M11523=0,'Class Rules'!$D$3,INDEX('Class Rules'!$D$6:$D$85,MATCH($M11523,'Class Rules'!$A$6:$A$85,0)))</f>
        <v>Passenger LDV</v>
      </c>
      <c r="O11523" s="1" t="str">
        <f t="array" ref="O11523">IF(SUMPRODUCT(MAX(ISNUMBER(SEARCH(Fuel_Rules!$A$6:$A$30,$E11523))*ISNUMBER(SEARCH(Fuel_Rules!$B$6:$B$30,$F11523))*(Fuel_Rules!$A$6:$A$30&lt;&gt;"")))&gt;0,"Plug-in hybrid",IF($G11523="Diesel","Diesel","Gasoline"))</f>
        <v>Gasoline</v>
      </c>
    </row>
    <row r="11524" spans="1:15" ht="15" customHeight="1" x14ac:dyDescent="0.25">
      <c r="A11524" s="1">
        <v>2022</v>
      </c>
      <c r="B11524" s="1" t="s">
        <v>13227</v>
      </c>
      <c r="C11524" s="1" t="s">
        <v>4019</v>
      </c>
      <c r="D11524" s="1" t="s">
        <v>14203</v>
      </c>
      <c r="E11524" s="1" t="s">
        <v>2732</v>
      </c>
      <c r="F11524" s="1" t="s">
        <v>4021</v>
      </c>
      <c r="G11524" s="1" t="s">
        <v>103</v>
      </c>
      <c r="H11524" s="1" t="s">
        <v>437</v>
      </c>
      <c r="I11524" s="1">
        <v>1.5</v>
      </c>
      <c r="J11524" s="1">
        <v>2023</v>
      </c>
      <c r="K11524" s="1">
        <v>118266</v>
      </c>
      <c r="L11524" s="1">
        <v>0</v>
      </c>
      <c r="M11524" s="1">
        <f t="array" ref="M11524">SUMPRODUCT(MAX(ISNUMBER(SEARCH('Class Rules'!$B$6:$B$85,$E11524))*ISNUMBER(SEARCH('Class Rules'!$C$6:$C$85,$F11524))*'Class Rules'!$A$6:$A$85))</f>
        <v>0</v>
      </c>
      <c r="N11524" s="1" t="str">
        <f t="array" ref="N11524">IF($M11524=0,'Class Rules'!$D$3,INDEX('Class Rules'!$D$6:$D$85,MATCH($M11524,'Class Rules'!$A$6:$A$85,0)))</f>
        <v>Passenger LDV</v>
      </c>
      <c r="O11524" s="1" t="str">
        <f t="array" ref="O11524">IF(SUMPRODUCT(MAX(ISNUMBER(SEARCH(Fuel_Rules!$A$6:$A$30,$E11524))*ISNUMBER(SEARCH(Fuel_Rules!$B$6:$B$30,$F11524))*(Fuel_Rules!$A$6:$A$30&lt;&gt;"")))&gt;0,"Plug-in hybrid",IF($G11524="Diesel","Diesel","Gasoline"))</f>
        <v>Gasoline</v>
      </c>
    </row>
    <row r="11525" spans="1:15" ht="15" customHeight="1" x14ac:dyDescent="0.25">
      <c r="A11525" s="1">
        <v>2022</v>
      </c>
      <c r="B11525" s="1" t="s">
        <v>13227</v>
      </c>
      <c r="C11525" s="1" t="s">
        <v>4019</v>
      </c>
      <c r="D11525" s="1" t="s">
        <v>14204</v>
      </c>
      <c r="E11525" s="1" t="s">
        <v>2732</v>
      </c>
      <c r="F11525" s="1" t="s">
        <v>4021</v>
      </c>
      <c r="G11525" s="1" t="s">
        <v>103</v>
      </c>
      <c r="H11525" s="1" t="s">
        <v>437</v>
      </c>
      <c r="I11525" s="1">
        <v>1.5</v>
      </c>
      <c r="J11525" s="1">
        <v>2023</v>
      </c>
      <c r="K11525" s="1">
        <v>113978</v>
      </c>
      <c r="L11525" s="1">
        <v>0</v>
      </c>
      <c r="M11525" s="1">
        <f t="array" ref="M11525">SUMPRODUCT(MAX(ISNUMBER(SEARCH('Class Rules'!$B$6:$B$85,$E11525))*ISNUMBER(SEARCH('Class Rules'!$C$6:$C$85,$F11525))*'Class Rules'!$A$6:$A$85))</f>
        <v>0</v>
      </c>
      <c r="N11525" s="1" t="str">
        <f t="array" ref="N11525">IF($M11525=0,'Class Rules'!$D$3,INDEX('Class Rules'!$D$6:$D$85,MATCH($M11525,'Class Rules'!$A$6:$A$85,0)))</f>
        <v>Passenger LDV</v>
      </c>
      <c r="O11525" s="1" t="str">
        <f t="array" ref="O11525">IF(SUMPRODUCT(MAX(ISNUMBER(SEARCH(Fuel_Rules!$A$6:$A$30,$E11525))*ISNUMBER(SEARCH(Fuel_Rules!$B$6:$B$30,$F11525))*(Fuel_Rules!$A$6:$A$30&lt;&gt;"")))&gt;0,"Plug-in hybrid",IF($G11525="Diesel","Diesel","Gasoline"))</f>
        <v>Gasoline</v>
      </c>
    </row>
    <row r="11526" spans="1:15" ht="15" customHeight="1" x14ac:dyDescent="0.25">
      <c r="A11526" s="1">
        <v>2022</v>
      </c>
      <c r="B11526" s="1" t="s">
        <v>13227</v>
      </c>
      <c r="C11526" s="1" t="s">
        <v>4023</v>
      </c>
      <c r="D11526" s="1" t="s">
        <v>14205</v>
      </c>
      <c r="E11526" s="1" t="s">
        <v>2732</v>
      </c>
      <c r="F11526" s="1" t="s">
        <v>4025</v>
      </c>
      <c r="G11526" s="1" t="s">
        <v>103</v>
      </c>
      <c r="H11526" s="1" t="s">
        <v>437</v>
      </c>
      <c r="I11526" s="1">
        <v>1.5</v>
      </c>
      <c r="J11526" s="1">
        <v>2023</v>
      </c>
      <c r="K11526" s="1">
        <v>102444</v>
      </c>
      <c r="L11526" s="1">
        <v>0</v>
      </c>
      <c r="M11526" s="1">
        <f t="array" ref="M11526">SUMPRODUCT(MAX(ISNUMBER(SEARCH('Class Rules'!$B$6:$B$85,$E11526))*ISNUMBER(SEARCH('Class Rules'!$C$6:$C$85,$F11526))*'Class Rules'!$A$6:$A$85))</f>
        <v>0</v>
      </c>
      <c r="N11526" s="1" t="str">
        <f t="array" ref="N11526">IF($M11526=0,'Class Rules'!$D$3,INDEX('Class Rules'!$D$6:$D$85,MATCH($M11526,'Class Rules'!$A$6:$A$85,0)))</f>
        <v>Passenger LDV</v>
      </c>
      <c r="O11526" s="1" t="str">
        <f t="array" ref="O11526">IF(SUMPRODUCT(MAX(ISNUMBER(SEARCH(Fuel_Rules!$A$6:$A$30,$E11526))*ISNUMBER(SEARCH(Fuel_Rules!$B$6:$B$30,$F11526))*(Fuel_Rules!$A$6:$A$30&lt;&gt;"")))&gt;0,"Plug-in hybrid",IF($G11526="Diesel","Diesel","Gasoline"))</f>
        <v>Gasoline</v>
      </c>
    </row>
    <row r="11527" spans="1:15" ht="15" customHeight="1" x14ac:dyDescent="0.25">
      <c r="A11527" s="1">
        <v>2022</v>
      </c>
      <c r="B11527" s="1" t="s">
        <v>13227</v>
      </c>
      <c r="C11527" s="1" t="s">
        <v>4023</v>
      </c>
      <c r="D11527" s="1" t="s">
        <v>14206</v>
      </c>
      <c r="E11527" s="1" t="s">
        <v>2732</v>
      </c>
      <c r="F11527" s="1" t="s">
        <v>4025</v>
      </c>
      <c r="G11527" s="1" t="s">
        <v>103</v>
      </c>
      <c r="H11527" s="1" t="s">
        <v>437</v>
      </c>
      <c r="I11527" s="1">
        <v>1.5</v>
      </c>
      <c r="J11527" s="1">
        <v>2023</v>
      </c>
      <c r="K11527" s="1">
        <v>98458</v>
      </c>
      <c r="L11527" s="1">
        <v>0</v>
      </c>
      <c r="M11527" s="1">
        <f t="array" ref="M11527">SUMPRODUCT(MAX(ISNUMBER(SEARCH('Class Rules'!$B$6:$B$85,$E11527))*ISNUMBER(SEARCH('Class Rules'!$C$6:$C$85,$F11527))*'Class Rules'!$A$6:$A$85))</f>
        <v>0</v>
      </c>
      <c r="N11527" s="1" t="str">
        <f t="array" ref="N11527">IF($M11527=0,'Class Rules'!$D$3,INDEX('Class Rules'!$D$6:$D$85,MATCH($M11527,'Class Rules'!$A$6:$A$85,0)))</f>
        <v>Passenger LDV</v>
      </c>
      <c r="O11527" s="1" t="str">
        <f t="array" ref="O11527">IF(SUMPRODUCT(MAX(ISNUMBER(SEARCH(Fuel_Rules!$A$6:$A$30,$E11527))*ISNUMBER(SEARCH(Fuel_Rules!$B$6:$B$30,$F11527))*(Fuel_Rules!$A$6:$A$30&lt;&gt;"")))&gt;0,"Plug-in hybrid",IF($G11527="Diesel","Diesel","Gasoline"))</f>
        <v>Gasoline</v>
      </c>
    </row>
    <row r="11528" spans="1:15" ht="15" customHeight="1" x14ac:dyDescent="0.25">
      <c r="A11528" s="1">
        <v>2022</v>
      </c>
      <c r="B11528" s="1" t="s">
        <v>13227</v>
      </c>
      <c r="C11528" s="1" t="s">
        <v>4027</v>
      </c>
      <c r="D11528" s="1" t="s">
        <v>14207</v>
      </c>
      <c r="E11528" s="1" t="s">
        <v>2732</v>
      </c>
      <c r="F11528" s="1" t="s">
        <v>4029</v>
      </c>
      <c r="G11528" s="1" t="s">
        <v>103</v>
      </c>
      <c r="H11528" s="1" t="s">
        <v>437</v>
      </c>
      <c r="I11528" s="1">
        <v>1.5</v>
      </c>
      <c r="J11528" s="1">
        <v>2023</v>
      </c>
      <c r="K11528" s="1">
        <v>113623</v>
      </c>
      <c r="L11528" s="1">
        <v>0</v>
      </c>
      <c r="M11528" s="1">
        <f t="array" ref="M11528">SUMPRODUCT(MAX(ISNUMBER(SEARCH('Class Rules'!$B$6:$B$85,$E11528))*ISNUMBER(SEARCH('Class Rules'!$C$6:$C$85,$F11528))*'Class Rules'!$A$6:$A$85))</f>
        <v>0</v>
      </c>
      <c r="N11528" s="1" t="str">
        <f t="array" ref="N11528">IF($M11528=0,'Class Rules'!$D$3,INDEX('Class Rules'!$D$6:$D$85,MATCH($M11528,'Class Rules'!$A$6:$A$85,0)))</f>
        <v>Passenger LDV</v>
      </c>
      <c r="O11528" s="1" t="str">
        <f t="array" ref="O11528">IF(SUMPRODUCT(MAX(ISNUMBER(SEARCH(Fuel_Rules!$A$6:$A$30,$E11528))*ISNUMBER(SEARCH(Fuel_Rules!$B$6:$B$30,$F11528))*(Fuel_Rules!$A$6:$A$30&lt;&gt;"")))&gt;0,"Plug-in hybrid",IF($G11528="Diesel","Diesel","Gasoline"))</f>
        <v>Gasoline</v>
      </c>
    </row>
    <row r="11529" spans="1:15" ht="15" customHeight="1" x14ac:dyDescent="0.25">
      <c r="A11529" s="1">
        <v>2022</v>
      </c>
      <c r="B11529" s="1" t="s">
        <v>13227</v>
      </c>
      <c r="C11529" s="1" t="s">
        <v>4027</v>
      </c>
      <c r="D11529" s="1" t="s">
        <v>14208</v>
      </c>
      <c r="E11529" s="1" t="s">
        <v>2732</v>
      </c>
      <c r="F11529" s="1" t="s">
        <v>4029</v>
      </c>
      <c r="G11529" s="1" t="s">
        <v>103</v>
      </c>
      <c r="H11529" s="1" t="s">
        <v>437</v>
      </c>
      <c r="I11529" s="1">
        <v>1.5</v>
      </c>
      <c r="J11529" s="1">
        <v>2023</v>
      </c>
      <c r="K11529" s="1">
        <v>106762</v>
      </c>
      <c r="L11529" s="1">
        <v>0</v>
      </c>
      <c r="M11529" s="1">
        <f t="array" ref="M11529">SUMPRODUCT(MAX(ISNUMBER(SEARCH('Class Rules'!$B$6:$B$85,$E11529))*ISNUMBER(SEARCH('Class Rules'!$C$6:$C$85,$F11529))*'Class Rules'!$A$6:$A$85))</f>
        <v>0</v>
      </c>
      <c r="N11529" s="1" t="str">
        <f t="array" ref="N11529">IF($M11529=0,'Class Rules'!$D$3,INDEX('Class Rules'!$D$6:$D$85,MATCH($M11529,'Class Rules'!$A$6:$A$85,0)))</f>
        <v>Passenger LDV</v>
      </c>
      <c r="O11529" s="1" t="str">
        <f t="array" ref="O11529">IF(SUMPRODUCT(MAX(ISNUMBER(SEARCH(Fuel_Rules!$A$6:$A$30,$E11529))*ISNUMBER(SEARCH(Fuel_Rules!$B$6:$B$30,$F11529))*(Fuel_Rules!$A$6:$A$30&lt;&gt;"")))&gt;0,"Plug-in hybrid",IF($G11529="Diesel","Diesel","Gasoline"))</f>
        <v>Gasoline</v>
      </c>
    </row>
    <row r="11530" spans="1:15" ht="15" customHeight="1" x14ac:dyDescent="0.25">
      <c r="A11530" s="1">
        <v>2022</v>
      </c>
      <c r="B11530" s="1" t="s">
        <v>13227</v>
      </c>
      <c r="C11530" s="1" t="s">
        <v>6809</v>
      </c>
      <c r="D11530" s="1" t="s">
        <v>14209</v>
      </c>
      <c r="E11530" s="1" t="s">
        <v>2732</v>
      </c>
      <c r="F11530" s="1" t="s">
        <v>6811</v>
      </c>
      <c r="G11530" s="1" t="s">
        <v>105</v>
      </c>
      <c r="H11530" s="1" t="s">
        <v>437</v>
      </c>
      <c r="I11530" s="1">
        <v>2.8</v>
      </c>
      <c r="J11530" s="1">
        <v>2023</v>
      </c>
      <c r="K11530" s="1">
        <v>353780</v>
      </c>
      <c r="L11530" s="1">
        <v>0</v>
      </c>
      <c r="M11530" s="1">
        <f t="array" ref="M11530">SUMPRODUCT(MAX(ISNUMBER(SEARCH('Class Rules'!$B$6:$B$85,$E11530))*ISNUMBER(SEARCH('Class Rules'!$C$6:$C$85,$F11530))*'Class Rules'!$A$6:$A$85))</f>
        <v>12</v>
      </c>
      <c r="N11530" s="1" t="str">
        <f t="array" ref="N11530">IF($M11530=0,'Class Rules'!$D$3,INDEX('Class Rules'!$D$6:$D$85,MATCH($M11530,'Class Rules'!$A$6:$A$85,0)))</f>
        <v>Freight LDV</v>
      </c>
      <c r="O11530" s="1" t="str">
        <f t="array" ref="O11530">IF(SUMPRODUCT(MAX(ISNUMBER(SEARCH(Fuel_Rules!$A$6:$A$30,$E11530))*ISNUMBER(SEARCH(Fuel_Rules!$B$6:$B$30,$F11530))*(Fuel_Rules!$A$6:$A$30&lt;&gt;"")))&gt;0,"Plug-in hybrid",IF($G11530="Diesel","Diesel","Gasoline"))</f>
        <v>Diesel</v>
      </c>
    </row>
    <row r="11531" spans="1:15" ht="15" customHeight="1" x14ac:dyDescent="0.25">
      <c r="A11531" s="1">
        <v>2022</v>
      </c>
      <c r="B11531" s="1" t="s">
        <v>13227</v>
      </c>
      <c r="C11531" s="1" t="s">
        <v>2812</v>
      </c>
      <c r="D11531" s="1" t="s">
        <v>14210</v>
      </c>
      <c r="E11531" s="1" t="s">
        <v>2732</v>
      </c>
      <c r="F11531" s="1" t="s">
        <v>2814</v>
      </c>
      <c r="G11531" s="1" t="s">
        <v>103</v>
      </c>
      <c r="H11531" s="1" t="s">
        <v>437</v>
      </c>
      <c r="I11531" s="1">
        <v>2</v>
      </c>
      <c r="J11531" s="1">
        <v>2023</v>
      </c>
      <c r="K11531" s="1">
        <v>146380</v>
      </c>
      <c r="L11531" s="1">
        <v>0</v>
      </c>
      <c r="M11531" s="1">
        <f t="array" ref="M11531">SUMPRODUCT(MAX(ISNUMBER(SEARCH('Class Rules'!$B$6:$B$85,$E11531))*ISNUMBER(SEARCH('Class Rules'!$C$6:$C$85,$F11531))*'Class Rules'!$A$6:$A$85))</f>
        <v>0</v>
      </c>
      <c r="N11531" s="1" t="str">
        <f t="array" ref="N11531">IF($M11531=0,'Class Rules'!$D$3,INDEX('Class Rules'!$D$6:$D$85,MATCH($M11531,'Class Rules'!$A$6:$A$85,0)))</f>
        <v>Passenger LDV</v>
      </c>
      <c r="O11531" s="1" t="str">
        <f t="array" ref="O11531">IF(SUMPRODUCT(MAX(ISNUMBER(SEARCH(Fuel_Rules!$A$6:$A$30,$E11531))*ISNUMBER(SEARCH(Fuel_Rules!$B$6:$B$30,$F11531))*(Fuel_Rules!$A$6:$A$30&lt;&gt;"")))&gt;0,"Plug-in hybrid",IF($G11531="Diesel","Diesel","Gasoline"))</f>
        <v>Gasoline</v>
      </c>
    </row>
    <row r="11532" spans="1:15" ht="15" customHeight="1" x14ac:dyDescent="0.25">
      <c r="A11532" s="1">
        <v>2022</v>
      </c>
      <c r="B11532" s="1" t="s">
        <v>13227</v>
      </c>
      <c r="C11532" s="1" t="s">
        <v>2812</v>
      </c>
      <c r="D11532" s="1" t="s">
        <v>14211</v>
      </c>
      <c r="E11532" s="1" t="s">
        <v>2732</v>
      </c>
      <c r="F11532" s="1" t="s">
        <v>2814</v>
      </c>
      <c r="G11532" s="1" t="s">
        <v>103</v>
      </c>
      <c r="H11532" s="1" t="s">
        <v>437</v>
      </c>
      <c r="I11532" s="1">
        <v>2</v>
      </c>
      <c r="J11532" s="1">
        <v>2023</v>
      </c>
      <c r="K11532" s="1">
        <v>136396</v>
      </c>
      <c r="L11532" s="1">
        <v>0</v>
      </c>
      <c r="M11532" s="1">
        <f t="array" ref="M11532">SUMPRODUCT(MAX(ISNUMBER(SEARCH('Class Rules'!$B$6:$B$85,$E11532))*ISNUMBER(SEARCH('Class Rules'!$C$6:$C$85,$F11532))*'Class Rules'!$A$6:$A$85))</f>
        <v>0</v>
      </c>
      <c r="N11532" s="1" t="str">
        <f t="array" ref="N11532">IF($M11532=0,'Class Rules'!$D$3,INDEX('Class Rules'!$D$6:$D$85,MATCH($M11532,'Class Rules'!$A$6:$A$85,0)))</f>
        <v>Passenger LDV</v>
      </c>
      <c r="O11532" s="1" t="str">
        <f t="array" ref="O11532">IF(SUMPRODUCT(MAX(ISNUMBER(SEARCH(Fuel_Rules!$A$6:$A$30,$E11532))*ISNUMBER(SEARCH(Fuel_Rules!$B$6:$B$30,$F11532))*(Fuel_Rules!$A$6:$A$30&lt;&gt;"")))&gt;0,"Plug-in hybrid",IF($G11532="Diesel","Diesel","Gasoline"))</f>
        <v>Gasoline</v>
      </c>
    </row>
    <row r="11533" spans="1:15" ht="15" customHeight="1" x14ac:dyDescent="0.25">
      <c r="A11533" s="1">
        <v>2022</v>
      </c>
      <c r="B11533" s="1" t="s">
        <v>13227</v>
      </c>
      <c r="C11533" s="1" t="s">
        <v>2815</v>
      </c>
      <c r="D11533" s="1" t="s">
        <v>14212</v>
      </c>
      <c r="E11533" s="1" t="s">
        <v>2732</v>
      </c>
      <c r="F11533" s="1" t="s">
        <v>10916</v>
      </c>
      <c r="G11533" s="1" t="s">
        <v>103</v>
      </c>
      <c r="H11533" s="1" t="s">
        <v>437</v>
      </c>
      <c r="I11533" s="1">
        <v>1.8</v>
      </c>
      <c r="J11533" s="1">
        <v>2023</v>
      </c>
      <c r="K11533" s="1">
        <v>183863</v>
      </c>
      <c r="L11533" s="1">
        <v>0</v>
      </c>
      <c r="M11533" s="1">
        <f t="array" ref="M11533">SUMPRODUCT(MAX(ISNUMBER(SEARCH('Class Rules'!$B$6:$B$85,$E11533))*ISNUMBER(SEARCH('Class Rules'!$C$6:$C$85,$F11533))*'Class Rules'!$A$6:$A$85))</f>
        <v>0</v>
      </c>
      <c r="N11533" s="1" t="str">
        <f t="array" ref="N11533">IF($M11533=0,'Class Rules'!$D$3,INDEX('Class Rules'!$D$6:$D$85,MATCH($M11533,'Class Rules'!$A$6:$A$85,0)))</f>
        <v>Passenger LDV</v>
      </c>
      <c r="O11533" s="1" t="str">
        <f t="array" ref="O11533">IF(SUMPRODUCT(MAX(ISNUMBER(SEARCH(Fuel_Rules!$A$6:$A$30,$E11533))*ISNUMBER(SEARCH(Fuel_Rules!$B$6:$B$30,$F11533))*(Fuel_Rules!$A$6:$A$30&lt;&gt;"")))&gt;0,"Plug-in hybrid",IF($G11533="Diesel","Diesel","Gasoline"))</f>
        <v>Gasoline</v>
      </c>
    </row>
    <row r="11534" spans="1:15" ht="15" customHeight="1" x14ac:dyDescent="0.25">
      <c r="A11534" s="1">
        <v>2022</v>
      </c>
      <c r="B11534" s="1" t="s">
        <v>13227</v>
      </c>
      <c r="C11534" s="1" t="s">
        <v>2815</v>
      </c>
      <c r="D11534" s="1" t="s">
        <v>14213</v>
      </c>
      <c r="E11534" s="1" t="s">
        <v>2732</v>
      </c>
      <c r="F11534" s="1" t="s">
        <v>10916</v>
      </c>
      <c r="G11534" s="1" t="s">
        <v>103</v>
      </c>
      <c r="H11534" s="1" t="s">
        <v>437</v>
      </c>
      <c r="I11534" s="1">
        <v>1.8</v>
      </c>
      <c r="J11534" s="1">
        <v>2023</v>
      </c>
      <c r="K11534" s="1">
        <v>175547</v>
      </c>
      <c r="L11534" s="1">
        <v>0</v>
      </c>
      <c r="M11534" s="1">
        <f t="array" ref="M11534">SUMPRODUCT(MAX(ISNUMBER(SEARCH('Class Rules'!$B$6:$B$85,$E11534))*ISNUMBER(SEARCH('Class Rules'!$C$6:$C$85,$F11534))*'Class Rules'!$A$6:$A$85))</f>
        <v>0</v>
      </c>
      <c r="N11534" s="1" t="str">
        <f t="array" ref="N11534">IF($M11534=0,'Class Rules'!$D$3,INDEX('Class Rules'!$D$6:$D$85,MATCH($M11534,'Class Rules'!$A$6:$A$85,0)))</f>
        <v>Passenger LDV</v>
      </c>
      <c r="O11534" s="1" t="str">
        <f t="array" ref="O11534">IF(SUMPRODUCT(MAX(ISNUMBER(SEARCH(Fuel_Rules!$A$6:$A$30,$E11534))*ISNUMBER(SEARCH(Fuel_Rules!$B$6:$B$30,$F11534))*(Fuel_Rules!$A$6:$A$30&lt;&gt;"")))&gt;0,"Plug-in hybrid",IF($G11534="Diesel","Diesel","Gasoline"))</f>
        <v>Gasoline</v>
      </c>
    </row>
    <row r="11535" spans="1:15" ht="15" customHeight="1" x14ac:dyDescent="0.25">
      <c r="A11535" s="1">
        <v>2022</v>
      </c>
      <c r="B11535" s="1" t="s">
        <v>13227</v>
      </c>
      <c r="C11535" s="1" t="s">
        <v>2818</v>
      </c>
      <c r="D11535" s="1" t="s">
        <v>14214</v>
      </c>
      <c r="E11535" s="1" t="s">
        <v>2732</v>
      </c>
      <c r="F11535" s="1" t="s">
        <v>10919</v>
      </c>
      <c r="G11535" s="1" t="s">
        <v>103</v>
      </c>
      <c r="H11535" s="1" t="s">
        <v>437</v>
      </c>
      <c r="I11535" s="1">
        <v>1.8</v>
      </c>
      <c r="J11535" s="1">
        <v>2023</v>
      </c>
      <c r="K11535" s="1">
        <v>190889</v>
      </c>
      <c r="L11535" s="1">
        <v>0</v>
      </c>
      <c r="M11535" s="1">
        <f t="array" ref="M11535">SUMPRODUCT(MAX(ISNUMBER(SEARCH('Class Rules'!$B$6:$B$85,$E11535))*ISNUMBER(SEARCH('Class Rules'!$C$6:$C$85,$F11535))*'Class Rules'!$A$6:$A$85))</f>
        <v>0</v>
      </c>
      <c r="N11535" s="1" t="str">
        <f t="array" ref="N11535">IF($M11535=0,'Class Rules'!$D$3,INDEX('Class Rules'!$D$6:$D$85,MATCH($M11535,'Class Rules'!$A$6:$A$85,0)))</f>
        <v>Passenger LDV</v>
      </c>
      <c r="O11535" s="1" t="str">
        <f t="array" ref="O11535">IF(SUMPRODUCT(MAX(ISNUMBER(SEARCH(Fuel_Rules!$A$6:$A$30,$E11535))*ISNUMBER(SEARCH(Fuel_Rules!$B$6:$B$30,$F11535))*(Fuel_Rules!$A$6:$A$30&lt;&gt;"")))&gt;0,"Plug-in hybrid",IF($G11535="Diesel","Diesel","Gasoline"))</f>
        <v>Gasoline</v>
      </c>
    </row>
    <row r="11536" spans="1:15" ht="15" customHeight="1" x14ac:dyDescent="0.25">
      <c r="A11536" s="1">
        <v>2022</v>
      </c>
      <c r="B11536" s="1" t="s">
        <v>13227</v>
      </c>
      <c r="C11536" s="1" t="s">
        <v>2818</v>
      </c>
      <c r="D11536" s="1" t="s">
        <v>14215</v>
      </c>
      <c r="E11536" s="1" t="s">
        <v>2732</v>
      </c>
      <c r="F11536" s="1" t="s">
        <v>10919</v>
      </c>
      <c r="G11536" s="1" t="s">
        <v>103</v>
      </c>
      <c r="H11536" s="1" t="s">
        <v>437</v>
      </c>
      <c r="I11536" s="1">
        <v>1.8</v>
      </c>
      <c r="J11536" s="1">
        <v>2023</v>
      </c>
      <c r="K11536" s="1">
        <v>178143</v>
      </c>
      <c r="L11536" s="1">
        <v>0</v>
      </c>
      <c r="M11536" s="1">
        <f t="array" ref="M11536">SUMPRODUCT(MAX(ISNUMBER(SEARCH('Class Rules'!$B$6:$B$85,$E11536))*ISNUMBER(SEARCH('Class Rules'!$C$6:$C$85,$F11536))*'Class Rules'!$A$6:$A$85))</f>
        <v>0</v>
      </c>
      <c r="N11536" s="1" t="str">
        <f t="array" ref="N11536">IF($M11536=0,'Class Rules'!$D$3,INDEX('Class Rules'!$D$6:$D$85,MATCH($M11536,'Class Rules'!$A$6:$A$85,0)))</f>
        <v>Passenger LDV</v>
      </c>
      <c r="O11536" s="1" t="str">
        <f t="array" ref="O11536">IF(SUMPRODUCT(MAX(ISNUMBER(SEARCH(Fuel_Rules!$A$6:$A$30,$E11536))*ISNUMBER(SEARCH(Fuel_Rules!$B$6:$B$30,$F11536))*(Fuel_Rules!$A$6:$A$30&lt;&gt;"")))&gt;0,"Plug-in hybrid",IF($G11536="Diesel","Diesel","Gasoline"))</f>
        <v>Gasoline</v>
      </c>
    </row>
    <row r="11537" spans="1:15" ht="15" customHeight="1" x14ac:dyDescent="0.25">
      <c r="A11537" s="1">
        <v>2022</v>
      </c>
      <c r="B11537" s="1" t="s">
        <v>13227</v>
      </c>
      <c r="C11537" s="1" t="s">
        <v>2851</v>
      </c>
      <c r="D11537" s="1" t="s">
        <v>14216</v>
      </c>
      <c r="E11537" s="1" t="s">
        <v>2732</v>
      </c>
      <c r="F11537" s="1" t="s">
        <v>10922</v>
      </c>
      <c r="G11537" s="1" t="s">
        <v>103</v>
      </c>
      <c r="H11537" s="1" t="s">
        <v>437</v>
      </c>
      <c r="I11537" s="1">
        <v>2.5</v>
      </c>
      <c r="J11537" s="1">
        <v>2023</v>
      </c>
      <c r="K11537" s="1">
        <v>312967</v>
      </c>
      <c r="L11537" s="1">
        <v>0</v>
      </c>
      <c r="M11537" s="1">
        <f t="array" ref="M11537">SUMPRODUCT(MAX(ISNUMBER(SEARCH('Class Rules'!$B$6:$B$85,$E11537))*ISNUMBER(SEARCH('Class Rules'!$C$6:$C$85,$F11537))*'Class Rules'!$A$6:$A$85))</f>
        <v>0</v>
      </c>
      <c r="N11537" s="1" t="str">
        <f t="array" ref="N11537">IF($M11537=0,'Class Rules'!$D$3,INDEX('Class Rules'!$D$6:$D$85,MATCH($M11537,'Class Rules'!$A$6:$A$85,0)))</f>
        <v>Passenger LDV</v>
      </c>
      <c r="O11537" s="1" t="str">
        <f t="array" ref="O11537">IF(SUMPRODUCT(MAX(ISNUMBER(SEARCH(Fuel_Rules!$A$6:$A$30,$E11537))*ISNUMBER(SEARCH(Fuel_Rules!$B$6:$B$30,$F11537))*(Fuel_Rules!$A$6:$A$30&lt;&gt;"")))&gt;0,"Plug-in hybrid",IF($G11537="Diesel","Diesel","Gasoline"))</f>
        <v>Gasoline</v>
      </c>
    </row>
    <row r="11538" spans="1:15" ht="15" customHeight="1" x14ac:dyDescent="0.25">
      <c r="A11538" s="1">
        <v>2022</v>
      </c>
      <c r="B11538" s="1" t="s">
        <v>13227</v>
      </c>
      <c r="C11538" s="1" t="s">
        <v>2860</v>
      </c>
      <c r="D11538" s="1" t="s">
        <v>14217</v>
      </c>
      <c r="E11538" s="1" t="s">
        <v>2732</v>
      </c>
      <c r="F11538" s="1" t="s">
        <v>2862</v>
      </c>
      <c r="G11538" s="1" t="s">
        <v>103</v>
      </c>
      <c r="H11538" s="1" t="s">
        <v>437</v>
      </c>
      <c r="I11538" s="1">
        <v>2</v>
      </c>
      <c r="J11538" s="1">
        <v>2023</v>
      </c>
      <c r="K11538" s="1">
        <v>172922</v>
      </c>
      <c r="L11538" s="1">
        <v>0</v>
      </c>
      <c r="M11538" s="1">
        <f t="array" ref="M11538">SUMPRODUCT(MAX(ISNUMBER(SEARCH('Class Rules'!$B$6:$B$85,$E11538))*ISNUMBER(SEARCH('Class Rules'!$C$6:$C$85,$F11538))*'Class Rules'!$A$6:$A$85))</f>
        <v>0</v>
      </c>
      <c r="N11538" s="1" t="str">
        <f t="array" ref="N11538">IF($M11538=0,'Class Rules'!$D$3,INDEX('Class Rules'!$D$6:$D$85,MATCH($M11538,'Class Rules'!$A$6:$A$85,0)))</f>
        <v>Passenger LDV</v>
      </c>
      <c r="O11538" s="1" t="str">
        <f t="array" ref="O11538">IF(SUMPRODUCT(MAX(ISNUMBER(SEARCH(Fuel_Rules!$A$6:$A$30,$E11538))*ISNUMBER(SEARCH(Fuel_Rules!$B$6:$B$30,$F11538))*(Fuel_Rules!$A$6:$A$30&lt;&gt;"")))&gt;0,"Plug-in hybrid",IF($G11538="Diesel","Diesel","Gasoline"))</f>
        <v>Gasoline</v>
      </c>
    </row>
    <row r="11539" spans="1:15" ht="15" customHeight="1" x14ac:dyDescent="0.25">
      <c r="A11539" s="1">
        <v>2022</v>
      </c>
      <c r="B11539" s="1" t="s">
        <v>13227</v>
      </c>
      <c r="C11539" s="1" t="s">
        <v>2860</v>
      </c>
      <c r="D11539" s="1" t="s">
        <v>14218</v>
      </c>
      <c r="E11539" s="1" t="s">
        <v>2732</v>
      </c>
      <c r="F11539" s="1" t="s">
        <v>2862</v>
      </c>
      <c r="G11539" s="1" t="s">
        <v>103</v>
      </c>
      <c r="H11539" s="1" t="s">
        <v>437</v>
      </c>
      <c r="I11539" s="1">
        <v>2</v>
      </c>
      <c r="J11539" s="1">
        <v>2023</v>
      </c>
      <c r="K11539" s="1">
        <v>165898</v>
      </c>
      <c r="L11539" s="1">
        <v>0</v>
      </c>
      <c r="M11539" s="1">
        <f t="array" ref="M11539">SUMPRODUCT(MAX(ISNUMBER(SEARCH('Class Rules'!$B$6:$B$85,$E11539))*ISNUMBER(SEARCH('Class Rules'!$C$6:$C$85,$F11539))*'Class Rules'!$A$6:$A$85))</f>
        <v>0</v>
      </c>
      <c r="N11539" s="1" t="str">
        <f t="array" ref="N11539">IF($M11539=0,'Class Rules'!$D$3,INDEX('Class Rules'!$D$6:$D$85,MATCH($M11539,'Class Rules'!$A$6:$A$85,0)))</f>
        <v>Passenger LDV</v>
      </c>
      <c r="O11539" s="1" t="str">
        <f t="array" ref="O11539">IF(SUMPRODUCT(MAX(ISNUMBER(SEARCH(Fuel_Rules!$A$6:$A$30,$E11539))*ISNUMBER(SEARCH(Fuel_Rules!$B$6:$B$30,$F11539))*(Fuel_Rules!$A$6:$A$30&lt;&gt;"")))&gt;0,"Plug-in hybrid",IF($G11539="Diesel","Diesel","Gasoline"))</f>
        <v>Gasoline</v>
      </c>
    </row>
    <row r="11540" spans="1:15" ht="15" customHeight="1" x14ac:dyDescent="0.25">
      <c r="A11540" s="1">
        <v>2022</v>
      </c>
      <c r="B11540" s="1" t="s">
        <v>13227</v>
      </c>
      <c r="C11540" s="1" t="s">
        <v>2863</v>
      </c>
      <c r="D11540" s="1" t="s">
        <v>14219</v>
      </c>
      <c r="E11540" s="1" t="s">
        <v>2732</v>
      </c>
      <c r="F11540" s="1" t="s">
        <v>10926</v>
      </c>
      <c r="G11540" s="1" t="s">
        <v>103</v>
      </c>
      <c r="H11540" s="1" t="s">
        <v>437</v>
      </c>
      <c r="I11540" s="1">
        <v>1.8</v>
      </c>
      <c r="J11540" s="1">
        <v>2023</v>
      </c>
      <c r="K11540" s="1">
        <v>202035</v>
      </c>
      <c r="L11540" s="1">
        <v>0</v>
      </c>
      <c r="M11540" s="1">
        <f t="array" ref="M11540">SUMPRODUCT(MAX(ISNUMBER(SEARCH('Class Rules'!$B$6:$B$85,$E11540))*ISNUMBER(SEARCH('Class Rules'!$C$6:$C$85,$F11540))*'Class Rules'!$A$6:$A$85))</f>
        <v>0</v>
      </c>
      <c r="N11540" s="1" t="str">
        <f t="array" ref="N11540">IF($M11540=0,'Class Rules'!$D$3,INDEX('Class Rules'!$D$6:$D$85,MATCH($M11540,'Class Rules'!$A$6:$A$85,0)))</f>
        <v>Passenger LDV</v>
      </c>
      <c r="O11540" s="1" t="str">
        <f t="array" ref="O11540">IF(SUMPRODUCT(MAX(ISNUMBER(SEARCH(Fuel_Rules!$A$6:$A$30,$E11540))*ISNUMBER(SEARCH(Fuel_Rules!$B$6:$B$30,$F11540))*(Fuel_Rules!$A$6:$A$30&lt;&gt;"")))&gt;0,"Plug-in hybrid",IF($G11540="Diesel","Diesel","Gasoline"))</f>
        <v>Gasoline</v>
      </c>
    </row>
    <row r="11541" spans="1:15" ht="15" customHeight="1" x14ac:dyDescent="0.25">
      <c r="A11541" s="1">
        <v>2022</v>
      </c>
      <c r="B11541" s="1" t="s">
        <v>13227</v>
      </c>
      <c r="C11541" s="1" t="s">
        <v>2863</v>
      </c>
      <c r="D11541" s="1" t="s">
        <v>14220</v>
      </c>
      <c r="E11541" s="1" t="s">
        <v>2732</v>
      </c>
      <c r="F11541" s="1" t="s">
        <v>10926</v>
      </c>
      <c r="G11541" s="1" t="s">
        <v>103</v>
      </c>
      <c r="H11541" s="1" t="s">
        <v>437</v>
      </c>
      <c r="I11541" s="1">
        <v>1.8</v>
      </c>
      <c r="J11541" s="1">
        <v>2023</v>
      </c>
      <c r="K11541" s="1">
        <v>193805</v>
      </c>
      <c r="L11541" s="1">
        <v>0</v>
      </c>
      <c r="M11541" s="1">
        <f t="array" ref="M11541">SUMPRODUCT(MAX(ISNUMBER(SEARCH('Class Rules'!$B$6:$B$85,$E11541))*ISNUMBER(SEARCH('Class Rules'!$C$6:$C$85,$F11541))*'Class Rules'!$A$6:$A$85))</f>
        <v>0</v>
      </c>
      <c r="N11541" s="1" t="str">
        <f t="array" ref="N11541">IF($M11541=0,'Class Rules'!$D$3,INDEX('Class Rules'!$D$6:$D$85,MATCH($M11541,'Class Rules'!$A$6:$A$85,0)))</f>
        <v>Passenger LDV</v>
      </c>
      <c r="O11541" s="1" t="str">
        <f t="array" ref="O11541">IF(SUMPRODUCT(MAX(ISNUMBER(SEARCH(Fuel_Rules!$A$6:$A$30,$E11541))*ISNUMBER(SEARCH(Fuel_Rules!$B$6:$B$30,$F11541))*(Fuel_Rules!$A$6:$A$30&lt;&gt;"")))&gt;0,"Plug-in hybrid",IF($G11541="Diesel","Diesel","Gasoline"))</f>
        <v>Gasoline</v>
      </c>
    </row>
    <row r="11542" spans="1:15" ht="15" customHeight="1" x14ac:dyDescent="0.25">
      <c r="A11542" s="1">
        <v>2022</v>
      </c>
      <c r="B11542" s="1" t="s">
        <v>13227</v>
      </c>
      <c r="C11542" s="1" t="s">
        <v>2866</v>
      </c>
      <c r="D11542" s="1" t="s">
        <v>14221</v>
      </c>
      <c r="E11542" s="1" t="s">
        <v>2732</v>
      </c>
      <c r="F11542" s="1" t="s">
        <v>2868</v>
      </c>
      <c r="G11542" s="1" t="s">
        <v>103</v>
      </c>
      <c r="H11542" s="1" t="s">
        <v>437</v>
      </c>
      <c r="I11542" s="1">
        <v>2</v>
      </c>
      <c r="J11542" s="1">
        <v>2023</v>
      </c>
      <c r="K11542" s="1">
        <v>159618</v>
      </c>
      <c r="L11542" s="1">
        <v>0</v>
      </c>
      <c r="M11542" s="1">
        <f t="array" ref="M11542">SUMPRODUCT(MAX(ISNUMBER(SEARCH('Class Rules'!$B$6:$B$85,$E11542))*ISNUMBER(SEARCH('Class Rules'!$C$6:$C$85,$F11542))*'Class Rules'!$A$6:$A$85))</f>
        <v>0</v>
      </c>
      <c r="N11542" s="1" t="str">
        <f t="array" ref="N11542">IF($M11542=0,'Class Rules'!$D$3,INDEX('Class Rules'!$D$6:$D$85,MATCH($M11542,'Class Rules'!$A$6:$A$85,0)))</f>
        <v>Passenger LDV</v>
      </c>
      <c r="O11542" s="1" t="str">
        <f t="array" ref="O11542">IF(SUMPRODUCT(MAX(ISNUMBER(SEARCH(Fuel_Rules!$A$6:$A$30,$E11542))*ISNUMBER(SEARCH(Fuel_Rules!$B$6:$B$30,$F11542))*(Fuel_Rules!$A$6:$A$30&lt;&gt;"")))&gt;0,"Plug-in hybrid",IF($G11542="Diesel","Diesel","Gasoline"))</f>
        <v>Gasoline</v>
      </c>
    </row>
    <row r="11543" spans="1:15" ht="15" customHeight="1" x14ac:dyDescent="0.25">
      <c r="A11543" s="1">
        <v>2022</v>
      </c>
      <c r="B11543" s="1" t="s">
        <v>13227</v>
      </c>
      <c r="C11543" s="1" t="s">
        <v>2866</v>
      </c>
      <c r="D11543" s="1" t="s">
        <v>14222</v>
      </c>
      <c r="E11543" s="1" t="s">
        <v>2732</v>
      </c>
      <c r="F11543" s="1" t="s">
        <v>2868</v>
      </c>
      <c r="G11543" s="1" t="s">
        <v>103</v>
      </c>
      <c r="H11543" s="1" t="s">
        <v>437</v>
      </c>
      <c r="I11543" s="1">
        <v>2</v>
      </c>
      <c r="J11543" s="1">
        <v>2023</v>
      </c>
      <c r="K11543" s="1">
        <v>153137</v>
      </c>
      <c r="L11543" s="1">
        <v>0</v>
      </c>
      <c r="M11543" s="1">
        <f t="array" ref="M11543">SUMPRODUCT(MAX(ISNUMBER(SEARCH('Class Rules'!$B$6:$B$85,$E11543))*ISNUMBER(SEARCH('Class Rules'!$C$6:$C$85,$F11543))*'Class Rules'!$A$6:$A$85))</f>
        <v>0</v>
      </c>
      <c r="N11543" s="1" t="str">
        <f t="array" ref="N11543">IF($M11543=0,'Class Rules'!$D$3,INDEX('Class Rules'!$D$6:$D$85,MATCH($M11543,'Class Rules'!$A$6:$A$85,0)))</f>
        <v>Passenger LDV</v>
      </c>
      <c r="O11543" s="1" t="str">
        <f t="array" ref="O11543">IF(SUMPRODUCT(MAX(ISNUMBER(SEARCH(Fuel_Rules!$A$6:$A$30,$E11543))*ISNUMBER(SEARCH(Fuel_Rules!$B$6:$B$30,$F11543))*(Fuel_Rules!$A$6:$A$30&lt;&gt;"")))&gt;0,"Plug-in hybrid",IF($G11543="Diesel","Diesel","Gasoline"))</f>
        <v>Gasoline</v>
      </c>
    </row>
    <row r="11544" spans="1:15" ht="15" customHeight="1" x14ac:dyDescent="0.25">
      <c r="A11544" s="1">
        <v>2022</v>
      </c>
      <c r="B11544" s="1" t="s">
        <v>13227</v>
      </c>
      <c r="C11544" s="1" t="s">
        <v>2872</v>
      </c>
      <c r="D11544" s="1" t="s">
        <v>14223</v>
      </c>
      <c r="E11544" s="1" t="s">
        <v>2732</v>
      </c>
      <c r="F11544" s="1" t="s">
        <v>2874</v>
      </c>
      <c r="G11544" s="1" t="s">
        <v>103</v>
      </c>
      <c r="H11544" s="1" t="s">
        <v>437</v>
      </c>
      <c r="I11544" s="1">
        <v>2</v>
      </c>
      <c r="J11544" s="1">
        <v>2023</v>
      </c>
      <c r="K11544" s="1">
        <v>172240</v>
      </c>
      <c r="L11544" s="1">
        <v>0</v>
      </c>
      <c r="M11544" s="1">
        <f t="array" ref="M11544">SUMPRODUCT(MAX(ISNUMBER(SEARCH('Class Rules'!$B$6:$B$85,$E11544))*ISNUMBER(SEARCH('Class Rules'!$C$6:$C$85,$F11544))*'Class Rules'!$A$6:$A$85))</f>
        <v>0</v>
      </c>
      <c r="N11544" s="1" t="str">
        <f t="array" ref="N11544">IF($M11544=0,'Class Rules'!$D$3,INDEX('Class Rules'!$D$6:$D$85,MATCH($M11544,'Class Rules'!$A$6:$A$85,0)))</f>
        <v>Passenger LDV</v>
      </c>
      <c r="O11544" s="1" t="str">
        <f t="array" ref="O11544">IF(SUMPRODUCT(MAX(ISNUMBER(SEARCH(Fuel_Rules!$A$6:$A$30,$E11544))*ISNUMBER(SEARCH(Fuel_Rules!$B$6:$B$30,$F11544))*(Fuel_Rules!$A$6:$A$30&lt;&gt;"")))&gt;0,"Plug-in hybrid",IF($G11544="Diesel","Diesel","Gasoline"))</f>
        <v>Gasoline</v>
      </c>
    </row>
    <row r="11545" spans="1:15" ht="15" customHeight="1" x14ac:dyDescent="0.25">
      <c r="A11545" s="1">
        <v>2022</v>
      </c>
      <c r="B11545" s="1" t="s">
        <v>13227</v>
      </c>
      <c r="C11545" s="1" t="s">
        <v>2872</v>
      </c>
      <c r="D11545" s="1" t="s">
        <v>14224</v>
      </c>
      <c r="E11545" s="1" t="s">
        <v>2732</v>
      </c>
      <c r="F11545" s="1" t="s">
        <v>2874</v>
      </c>
      <c r="G11545" s="1" t="s">
        <v>103</v>
      </c>
      <c r="H11545" s="1" t="s">
        <v>437</v>
      </c>
      <c r="I11545" s="1">
        <v>2</v>
      </c>
      <c r="J11545" s="1">
        <v>2023</v>
      </c>
      <c r="K11545" s="1">
        <v>163949</v>
      </c>
      <c r="L11545" s="1">
        <v>0</v>
      </c>
      <c r="M11545" s="1">
        <f t="array" ref="M11545">SUMPRODUCT(MAX(ISNUMBER(SEARCH('Class Rules'!$B$6:$B$85,$E11545))*ISNUMBER(SEARCH('Class Rules'!$C$6:$C$85,$F11545))*'Class Rules'!$A$6:$A$85))</f>
        <v>0</v>
      </c>
      <c r="N11545" s="1" t="str">
        <f t="array" ref="N11545">IF($M11545=0,'Class Rules'!$D$3,INDEX('Class Rules'!$D$6:$D$85,MATCH($M11545,'Class Rules'!$A$6:$A$85,0)))</f>
        <v>Passenger LDV</v>
      </c>
      <c r="O11545" s="1" t="str">
        <f t="array" ref="O11545">IF(SUMPRODUCT(MAX(ISNUMBER(SEARCH(Fuel_Rules!$A$6:$A$30,$E11545))*ISNUMBER(SEARCH(Fuel_Rules!$B$6:$B$30,$F11545))*(Fuel_Rules!$A$6:$A$30&lt;&gt;"")))&gt;0,"Plug-in hybrid",IF($G11545="Diesel","Diesel","Gasoline"))</f>
        <v>Gasoline</v>
      </c>
    </row>
    <row r="11546" spans="1:15" ht="15" customHeight="1" x14ac:dyDescent="0.25">
      <c r="A11546" s="1">
        <v>2022</v>
      </c>
      <c r="B11546" s="1" t="s">
        <v>13227</v>
      </c>
      <c r="C11546" s="1" t="s">
        <v>2875</v>
      </c>
      <c r="D11546" s="1" t="s">
        <v>14225</v>
      </c>
      <c r="E11546" s="1" t="s">
        <v>2732</v>
      </c>
      <c r="F11546" s="1" t="s">
        <v>10933</v>
      </c>
      <c r="G11546" s="1" t="s">
        <v>103</v>
      </c>
      <c r="H11546" s="1" t="s">
        <v>437</v>
      </c>
      <c r="I11546" s="1">
        <v>1.8</v>
      </c>
      <c r="J11546" s="1">
        <v>2023</v>
      </c>
      <c r="K11546" s="1">
        <v>210212</v>
      </c>
      <c r="L11546" s="1">
        <v>0</v>
      </c>
      <c r="M11546" s="1">
        <f t="array" ref="M11546">SUMPRODUCT(MAX(ISNUMBER(SEARCH('Class Rules'!$B$6:$B$85,$E11546))*ISNUMBER(SEARCH('Class Rules'!$C$6:$C$85,$F11546))*'Class Rules'!$A$6:$A$85))</f>
        <v>0</v>
      </c>
      <c r="N11546" s="1" t="str">
        <f t="array" ref="N11546">IF($M11546=0,'Class Rules'!$D$3,INDEX('Class Rules'!$D$6:$D$85,MATCH($M11546,'Class Rules'!$A$6:$A$85,0)))</f>
        <v>Passenger LDV</v>
      </c>
      <c r="O11546" s="1" t="str">
        <f t="array" ref="O11546">IF(SUMPRODUCT(MAX(ISNUMBER(SEARCH(Fuel_Rules!$A$6:$A$30,$E11546))*ISNUMBER(SEARCH(Fuel_Rules!$B$6:$B$30,$F11546))*(Fuel_Rules!$A$6:$A$30&lt;&gt;"")))&gt;0,"Plug-in hybrid",IF($G11546="Diesel","Diesel","Gasoline"))</f>
        <v>Gasoline</v>
      </c>
    </row>
    <row r="11547" spans="1:15" ht="15" customHeight="1" x14ac:dyDescent="0.25">
      <c r="A11547" s="1">
        <v>2022</v>
      </c>
      <c r="B11547" s="1" t="s">
        <v>13227</v>
      </c>
      <c r="C11547" s="1" t="s">
        <v>2875</v>
      </c>
      <c r="D11547" s="1" t="s">
        <v>14226</v>
      </c>
      <c r="E11547" s="1" t="s">
        <v>2732</v>
      </c>
      <c r="F11547" s="1" t="s">
        <v>10933</v>
      </c>
      <c r="G11547" s="1" t="s">
        <v>103</v>
      </c>
      <c r="H11547" s="1" t="s">
        <v>437</v>
      </c>
      <c r="I11547" s="1">
        <v>1.8</v>
      </c>
      <c r="J11547" s="1">
        <v>2023</v>
      </c>
      <c r="K11547" s="1">
        <v>199223</v>
      </c>
      <c r="L11547" s="1">
        <v>0</v>
      </c>
      <c r="M11547" s="1">
        <f t="array" ref="M11547">SUMPRODUCT(MAX(ISNUMBER(SEARCH('Class Rules'!$B$6:$B$85,$E11547))*ISNUMBER(SEARCH('Class Rules'!$C$6:$C$85,$F11547))*'Class Rules'!$A$6:$A$85))</f>
        <v>0</v>
      </c>
      <c r="N11547" s="1" t="str">
        <f t="array" ref="N11547">IF($M11547=0,'Class Rules'!$D$3,INDEX('Class Rules'!$D$6:$D$85,MATCH($M11547,'Class Rules'!$A$6:$A$85,0)))</f>
        <v>Passenger LDV</v>
      </c>
      <c r="O11547" s="1" t="str">
        <f t="array" ref="O11547">IF(SUMPRODUCT(MAX(ISNUMBER(SEARCH(Fuel_Rules!$A$6:$A$30,$E11547))*ISNUMBER(SEARCH(Fuel_Rules!$B$6:$B$30,$F11547))*(Fuel_Rules!$A$6:$A$30&lt;&gt;"")))&gt;0,"Plug-in hybrid",IF($G11547="Diesel","Diesel","Gasoline"))</f>
        <v>Gasoline</v>
      </c>
    </row>
    <row r="11548" spans="1:15" ht="15" customHeight="1" x14ac:dyDescent="0.25">
      <c r="A11548" s="1">
        <v>2022</v>
      </c>
      <c r="B11548" s="1" t="s">
        <v>13227</v>
      </c>
      <c r="C11548" s="1" t="s">
        <v>2878</v>
      </c>
      <c r="D11548" s="1" t="s">
        <v>14227</v>
      </c>
      <c r="E11548" s="1" t="s">
        <v>2732</v>
      </c>
      <c r="F11548" s="1" t="s">
        <v>2880</v>
      </c>
      <c r="G11548" s="1" t="s">
        <v>105</v>
      </c>
      <c r="H11548" s="1" t="s">
        <v>437</v>
      </c>
      <c r="I11548" s="1">
        <v>2.8</v>
      </c>
      <c r="J11548" s="1">
        <v>2023</v>
      </c>
      <c r="K11548" s="1">
        <v>425927</v>
      </c>
      <c r="L11548" s="1">
        <v>0</v>
      </c>
      <c r="M11548" s="1">
        <f t="array" ref="M11548">SUMPRODUCT(MAX(ISNUMBER(SEARCH('Class Rules'!$B$6:$B$85,$E11548))*ISNUMBER(SEARCH('Class Rules'!$C$6:$C$85,$F11548))*'Class Rules'!$A$6:$A$85))</f>
        <v>0</v>
      </c>
      <c r="N11548" s="1" t="str">
        <f t="array" ref="N11548">IF($M11548=0,'Class Rules'!$D$3,INDEX('Class Rules'!$D$6:$D$85,MATCH($M11548,'Class Rules'!$A$6:$A$85,0)))</f>
        <v>Passenger LDV</v>
      </c>
      <c r="O11548" s="1" t="str">
        <f t="array" ref="O11548">IF(SUMPRODUCT(MAX(ISNUMBER(SEARCH(Fuel_Rules!$A$6:$A$30,$E11548))*ISNUMBER(SEARCH(Fuel_Rules!$B$6:$B$30,$F11548))*(Fuel_Rules!$A$6:$A$30&lt;&gt;"")))&gt;0,"Plug-in hybrid",IF($G11548="Diesel","Diesel","Gasoline"))</f>
        <v>Diesel</v>
      </c>
    </row>
    <row r="11549" spans="1:15" ht="15" customHeight="1" x14ac:dyDescent="0.25">
      <c r="A11549" s="1">
        <v>2022</v>
      </c>
      <c r="B11549" s="1" t="s">
        <v>13227</v>
      </c>
      <c r="C11549" s="1" t="s">
        <v>2878</v>
      </c>
      <c r="D11549" s="1" t="s">
        <v>14228</v>
      </c>
      <c r="E11549" s="1" t="s">
        <v>2732</v>
      </c>
      <c r="F11549" s="1" t="s">
        <v>2880</v>
      </c>
      <c r="G11549" s="1" t="s">
        <v>105</v>
      </c>
      <c r="H11549" s="1" t="s">
        <v>437</v>
      </c>
      <c r="I11549" s="1">
        <v>2.8</v>
      </c>
      <c r="J11549" s="1">
        <v>2023</v>
      </c>
      <c r="K11549" s="1">
        <v>404204</v>
      </c>
      <c r="L11549" s="1">
        <v>0</v>
      </c>
      <c r="M11549" s="1">
        <f t="array" ref="M11549">SUMPRODUCT(MAX(ISNUMBER(SEARCH('Class Rules'!$B$6:$B$85,$E11549))*ISNUMBER(SEARCH('Class Rules'!$C$6:$C$85,$F11549))*'Class Rules'!$A$6:$A$85))</f>
        <v>0</v>
      </c>
      <c r="N11549" s="1" t="str">
        <f t="array" ref="N11549">IF($M11549=0,'Class Rules'!$D$3,INDEX('Class Rules'!$D$6:$D$85,MATCH($M11549,'Class Rules'!$A$6:$A$85,0)))</f>
        <v>Passenger LDV</v>
      </c>
      <c r="O11549" s="1" t="str">
        <f t="array" ref="O11549">IF(SUMPRODUCT(MAX(ISNUMBER(SEARCH(Fuel_Rules!$A$6:$A$30,$E11549))*ISNUMBER(SEARCH(Fuel_Rules!$B$6:$B$30,$F11549))*(Fuel_Rules!$A$6:$A$30&lt;&gt;"")))&gt;0,"Plug-in hybrid",IF($G11549="Diesel","Diesel","Gasoline"))</f>
        <v>Diesel</v>
      </c>
    </row>
    <row r="11550" spans="1:15" ht="15" customHeight="1" x14ac:dyDescent="0.25">
      <c r="A11550" s="1">
        <v>2022</v>
      </c>
      <c r="B11550" s="1" t="s">
        <v>13227</v>
      </c>
      <c r="C11550" s="1" t="s">
        <v>2881</v>
      </c>
      <c r="D11550" s="1" t="s">
        <v>14229</v>
      </c>
      <c r="E11550" s="1" t="s">
        <v>2732</v>
      </c>
      <c r="F11550" s="1" t="s">
        <v>2883</v>
      </c>
      <c r="G11550" s="1" t="s">
        <v>105</v>
      </c>
      <c r="H11550" s="1" t="s">
        <v>437</v>
      </c>
      <c r="I11550" s="1">
        <v>2.8</v>
      </c>
      <c r="J11550" s="1">
        <v>2023</v>
      </c>
      <c r="K11550" s="1">
        <v>432426</v>
      </c>
      <c r="L11550" s="1">
        <v>0</v>
      </c>
      <c r="M11550" s="1">
        <f t="array" ref="M11550">SUMPRODUCT(MAX(ISNUMBER(SEARCH('Class Rules'!$B$6:$B$85,$E11550))*ISNUMBER(SEARCH('Class Rules'!$C$6:$C$85,$F11550))*'Class Rules'!$A$6:$A$85))</f>
        <v>0</v>
      </c>
      <c r="N11550" s="1" t="str">
        <f t="array" ref="N11550">IF($M11550=0,'Class Rules'!$D$3,INDEX('Class Rules'!$D$6:$D$85,MATCH($M11550,'Class Rules'!$A$6:$A$85,0)))</f>
        <v>Passenger LDV</v>
      </c>
      <c r="O11550" s="1" t="str">
        <f t="array" ref="O11550">IF(SUMPRODUCT(MAX(ISNUMBER(SEARCH(Fuel_Rules!$A$6:$A$30,$E11550))*ISNUMBER(SEARCH(Fuel_Rules!$B$6:$B$30,$F11550))*(Fuel_Rules!$A$6:$A$30&lt;&gt;"")))&gt;0,"Plug-in hybrid",IF($G11550="Diesel","Diesel","Gasoline"))</f>
        <v>Diesel</v>
      </c>
    </row>
    <row r="11551" spans="1:15" ht="15" customHeight="1" x14ac:dyDescent="0.25">
      <c r="A11551" s="1">
        <v>2022</v>
      </c>
      <c r="B11551" s="1" t="s">
        <v>13227</v>
      </c>
      <c r="C11551" s="1" t="s">
        <v>4065</v>
      </c>
      <c r="D11551" s="1" t="s">
        <v>14230</v>
      </c>
      <c r="E11551" s="1" t="s">
        <v>2732</v>
      </c>
      <c r="F11551" s="1" t="s">
        <v>4067</v>
      </c>
      <c r="G11551" s="1" t="s">
        <v>103</v>
      </c>
      <c r="H11551" s="1" t="s">
        <v>437</v>
      </c>
      <c r="I11551" s="1">
        <v>1.5</v>
      </c>
      <c r="J11551" s="1">
        <v>2023</v>
      </c>
      <c r="K11551" s="1">
        <v>92933</v>
      </c>
      <c r="L11551" s="1">
        <v>0</v>
      </c>
      <c r="M11551" s="1">
        <f t="array" ref="M11551">SUMPRODUCT(MAX(ISNUMBER(SEARCH('Class Rules'!$B$6:$B$85,$E11551))*ISNUMBER(SEARCH('Class Rules'!$C$6:$C$85,$F11551))*'Class Rules'!$A$6:$A$85))</f>
        <v>0</v>
      </c>
      <c r="N11551" s="1" t="str">
        <f t="array" ref="N11551">IF($M11551=0,'Class Rules'!$D$3,INDEX('Class Rules'!$D$6:$D$85,MATCH($M11551,'Class Rules'!$A$6:$A$85,0)))</f>
        <v>Passenger LDV</v>
      </c>
      <c r="O11551" s="1" t="str">
        <f t="array" ref="O11551">IF(SUMPRODUCT(MAX(ISNUMBER(SEARCH(Fuel_Rules!$A$6:$A$30,$E11551))*ISNUMBER(SEARCH(Fuel_Rules!$B$6:$B$30,$F11551))*(Fuel_Rules!$A$6:$A$30&lt;&gt;"")))&gt;0,"Plug-in hybrid",IF($G11551="Diesel","Diesel","Gasoline"))</f>
        <v>Gasoline</v>
      </c>
    </row>
    <row r="11552" spans="1:15" ht="15" customHeight="1" x14ac:dyDescent="0.25">
      <c r="A11552" s="1">
        <v>2022</v>
      </c>
      <c r="B11552" s="1" t="s">
        <v>13227</v>
      </c>
      <c r="C11552" s="1" t="s">
        <v>4065</v>
      </c>
      <c r="D11552" s="1" t="s">
        <v>14231</v>
      </c>
      <c r="E11552" s="1" t="s">
        <v>2732</v>
      </c>
      <c r="F11552" s="1" t="s">
        <v>4067</v>
      </c>
      <c r="G11552" s="1" t="s">
        <v>103</v>
      </c>
      <c r="H11552" s="1" t="s">
        <v>437</v>
      </c>
      <c r="I11552" s="1">
        <v>1.5</v>
      </c>
      <c r="J11552" s="1">
        <v>2023</v>
      </c>
      <c r="K11552" s="1">
        <v>89589</v>
      </c>
      <c r="L11552" s="1">
        <v>0</v>
      </c>
      <c r="M11552" s="1">
        <f t="array" ref="M11552">SUMPRODUCT(MAX(ISNUMBER(SEARCH('Class Rules'!$B$6:$B$85,$E11552))*ISNUMBER(SEARCH('Class Rules'!$C$6:$C$85,$F11552))*'Class Rules'!$A$6:$A$85))</f>
        <v>0</v>
      </c>
      <c r="N11552" s="1" t="str">
        <f t="array" ref="N11552">IF($M11552=0,'Class Rules'!$D$3,INDEX('Class Rules'!$D$6:$D$85,MATCH($M11552,'Class Rules'!$A$6:$A$85,0)))</f>
        <v>Passenger LDV</v>
      </c>
      <c r="O11552" s="1" t="str">
        <f t="array" ref="O11552">IF(SUMPRODUCT(MAX(ISNUMBER(SEARCH(Fuel_Rules!$A$6:$A$30,$E11552))*ISNUMBER(SEARCH(Fuel_Rules!$B$6:$B$30,$F11552))*(Fuel_Rules!$A$6:$A$30&lt;&gt;"")))&gt;0,"Plug-in hybrid",IF($G11552="Diesel","Diesel","Gasoline"))</f>
        <v>Gasoline</v>
      </c>
    </row>
    <row r="11553" spans="1:15" ht="15" customHeight="1" x14ac:dyDescent="0.25">
      <c r="A11553" s="1">
        <v>2022</v>
      </c>
      <c r="B11553" s="1" t="s">
        <v>13227</v>
      </c>
      <c r="C11553" s="1" t="s">
        <v>6843</v>
      </c>
      <c r="D11553" s="1" t="s">
        <v>14232</v>
      </c>
      <c r="E11553" s="1" t="s">
        <v>2732</v>
      </c>
      <c r="F11553" s="1" t="s">
        <v>6845</v>
      </c>
      <c r="G11553" s="1" t="s">
        <v>103</v>
      </c>
      <c r="H11553" s="1" t="s">
        <v>437</v>
      </c>
      <c r="I11553" s="1">
        <v>2</v>
      </c>
      <c r="J11553" s="1">
        <v>2023</v>
      </c>
      <c r="K11553" s="1">
        <v>188994</v>
      </c>
      <c r="L11553" s="1">
        <v>0</v>
      </c>
      <c r="M11553" s="1">
        <f t="array" ref="M11553">SUMPRODUCT(MAX(ISNUMBER(SEARCH('Class Rules'!$B$6:$B$85,$E11553))*ISNUMBER(SEARCH('Class Rules'!$C$6:$C$85,$F11553))*'Class Rules'!$A$6:$A$85))</f>
        <v>0</v>
      </c>
      <c r="N11553" s="1" t="str">
        <f t="array" ref="N11553">IF($M11553=0,'Class Rules'!$D$3,INDEX('Class Rules'!$D$6:$D$85,MATCH($M11553,'Class Rules'!$A$6:$A$85,0)))</f>
        <v>Passenger LDV</v>
      </c>
      <c r="O11553" s="1" t="str">
        <f t="array" ref="O11553">IF(SUMPRODUCT(MAX(ISNUMBER(SEARCH(Fuel_Rules!$A$6:$A$30,$E11553))*ISNUMBER(SEARCH(Fuel_Rules!$B$6:$B$30,$F11553))*(Fuel_Rules!$A$6:$A$30&lt;&gt;"")))&gt;0,"Plug-in hybrid",IF($G11553="Diesel","Diesel","Gasoline"))</f>
        <v>Gasoline</v>
      </c>
    </row>
    <row r="11554" spans="1:15" ht="15" customHeight="1" x14ac:dyDescent="0.25">
      <c r="A11554" s="1">
        <v>2022</v>
      </c>
      <c r="B11554" s="1" t="s">
        <v>13227</v>
      </c>
      <c r="C11554" s="1" t="s">
        <v>6843</v>
      </c>
      <c r="D11554" s="1" t="s">
        <v>14233</v>
      </c>
      <c r="E11554" s="1" t="s">
        <v>2732</v>
      </c>
      <c r="F11554" s="1" t="s">
        <v>6845</v>
      </c>
      <c r="G11554" s="1" t="s">
        <v>103</v>
      </c>
      <c r="H11554" s="1" t="s">
        <v>437</v>
      </c>
      <c r="I11554" s="1">
        <v>2</v>
      </c>
      <c r="J11554" s="1">
        <v>2023</v>
      </c>
      <c r="K11554" s="1">
        <v>170253</v>
      </c>
      <c r="L11554" s="1">
        <v>0</v>
      </c>
      <c r="M11554" s="1">
        <f t="array" ref="M11554">SUMPRODUCT(MAX(ISNUMBER(SEARCH('Class Rules'!$B$6:$B$85,$E11554))*ISNUMBER(SEARCH('Class Rules'!$C$6:$C$85,$F11554))*'Class Rules'!$A$6:$A$85))</f>
        <v>0</v>
      </c>
      <c r="N11554" s="1" t="str">
        <f t="array" ref="N11554">IF($M11554=0,'Class Rules'!$D$3,INDEX('Class Rules'!$D$6:$D$85,MATCH($M11554,'Class Rules'!$A$6:$A$85,0)))</f>
        <v>Passenger LDV</v>
      </c>
      <c r="O11554" s="1" t="str">
        <f t="array" ref="O11554">IF(SUMPRODUCT(MAX(ISNUMBER(SEARCH(Fuel_Rules!$A$6:$A$30,$E11554))*ISNUMBER(SEARCH(Fuel_Rules!$B$6:$B$30,$F11554))*(Fuel_Rules!$A$6:$A$30&lt;&gt;"")))&gt;0,"Plug-in hybrid",IF($G11554="Diesel","Diesel","Gasoline"))</f>
        <v>Gasoline</v>
      </c>
    </row>
    <row r="11555" spans="1:15" ht="15" customHeight="1" x14ac:dyDescent="0.25">
      <c r="A11555" s="1">
        <v>2022</v>
      </c>
      <c r="B11555" s="1" t="s">
        <v>13227</v>
      </c>
      <c r="C11555" s="1" t="s">
        <v>7763</v>
      </c>
      <c r="D11555" s="1" t="s">
        <v>14234</v>
      </c>
      <c r="E11555" s="1" t="s">
        <v>2732</v>
      </c>
      <c r="F11555" s="1" t="s">
        <v>10942</v>
      </c>
      <c r="G11555" s="1" t="s">
        <v>103</v>
      </c>
      <c r="H11555" s="1" t="s">
        <v>437</v>
      </c>
      <c r="I11555" s="1">
        <v>2.5</v>
      </c>
      <c r="J11555" s="1">
        <v>2023</v>
      </c>
      <c r="K11555" s="1">
        <v>338216</v>
      </c>
      <c r="L11555" s="1">
        <v>0</v>
      </c>
      <c r="M11555" s="1">
        <f t="array" ref="M11555">SUMPRODUCT(MAX(ISNUMBER(SEARCH('Class Rules'!$B$6:$B$85,$E11555))*ISNUMBER(SEARCH('Class Rules'!$C$6:$C$85,$F11555))*'Class Rules'!$A$6:$A$85))</f>
        <v>0</v>
      </c>
      <c r="N11555" s="1" t="str">
        <f t="array" ref="N11555">IF($M11555=0,'Class Rules'!$D$3,INDEX('Class Rules'!$D$6:$D$85,MATCH($M11555,'Class Rules'!$A$6:$A$85,0)))</f>
        <v>Passenger LDV</v>
      </c>
      <c r="O11555" s="1" t="str">
        <f t="array" ref="O11555">IF(SUMPRODUCT(MAX(ISNUMBER(SEARCH(Fuel_Rules!$A$6:$A$30,$E11555))*ISNUMBER(SEARCH(Fuel_Rules!$B$6:$B$30,$F11555))*(Fuel_Rules!$A$6:$A$30&lt;&gt;"")))&gt;0,"Plug-in hybrid",IF($G11555="Diesel","Diesel","Gasoline"))</f>
        <v>Gasoline</v>
      </c>
    </row>
    <row r="11556" spans="1:15" ht="15" customHeight="1" x14ac:dyDescent="0.25">
      <c r="A11556" s="1">
        <v>2022</v>
      </c>
      <c r="B11556" s="1" t="s">
        <v>13227</v>
      </c>
      <c r="C11556" s="1" t="s">
        <v>7763</v>
      </c>
      <c r="D11556" s="1" t="s">
        <v>14235</v>
      </c>
      <c r="E11556" s="1" t="s">
        <v>2732</v>
      </c>
      <c r="F11556" s="1" t="s">
        <v>10942</v>
      </c>
      <c r="G11556" s="1" t="s">
        <v>103</v>
      </c>
      <c r="H11556" s="1" t="s">
        <v>437</v>
      </c>
      <c r="I11556" s="1">
        <v>2.5</v>
      </c>
      <c r="J11556" s="1">
        <v>2023</v>
      </c>
      <c r="K11556" s="1">
        <v>318614</v>
      </c>
      <c r="L11556" s="1">
        <v>0</v>
      </c>
      <c r="M11556" s="1">
        <f t="array" ref="M11556">SUMPRODUCT(MAX(ISNUMBER(SEARCH('Class Rules'!$B$6:$B$85,$E11556))*ISNUMBER(SEARCH('Class Rules'!$C$6:$C$85,$F11556))*'Class Rules'!$A$6:$A$85))</f>
        <v>0</v>
      </c>
      <c r="N11556" s="1" t="str">
        <f t="array" ref="N11556">IF($M11556=0,'Class Rules'!$D$3,INDEX('Class Rules'!$D$6:$D$85,MATCH($M11556,'Class Rules'!$A$6:$A$85,0)))</f>
        <v>Passenger LDV</v>
      </c>
      <c r="O11556" s="1" t="str">
        <f t="array" ref="O11556">IF(SUMPRODUCT(MAX(ISNUMBER(SEARCH(Fuel_Rules!$A$6:$A$30,$E11556))*ISNUMBER(SEARCH(Fuel_Rules!$B$6:$B$30,$F11556))*(Fuel_Rules!$A$6:$A$30&lt;&gt;"")))&gt;0,"Plug-in hybrid",IF($G11556="Diesel","Diesel","Gasoline"))</f>
        <v>Gasoline</v>
      </c>
    </row>
    <row r="11557" spans="1:15" ht="15" customHeight="1" x14ac:dyDescent="0.25">
      <c r="A11557" s="1">
        <v>2022</v>
      </c>
      <c r="B11557" s="1" t="s">
        <v>13227</v>
      </c>
      <c r="C11557" s="1" t="s">
        <v>2916</v>
      </c>
      <c r="D11557" s="1" t="s">
        <v>14236</v>
      </c>
      <c r="E11557" s="1" t="s">
        <v>2908</v>
      </c>
      <c r="F11557" s="1" t="s">
        <v>2918</v>
      </c>
      <c r="G11557" s="1" t="s">
        <v>103</v>
      </c>
      <c r="H11557" s="1" t="s">
        <v>298</v>
      </c>
      <c r="I11557" s="1">
        <v>1.6</v>
      </c>
      <c r="J11557" s="1">
        <v>2023</v>
      </c>
      <c r="K11557" s="1">
        <v>121809</v>
      </c>
      <c r="L11557" s="1">
        <v>0</v>
      </c>
      <c r="M11557" s="1">
        <f t="array" ref="M11557">SUMPRODUCT(MAX(ISNUMBER(SEARCH('Class Rules'!$B$6:$B$85,$E11557))*ISNUMBER(SEARCH('Class Rules'!$C$6:$C$85,$F11557))*'Class Rules'!$A$6:$A$85))</f>
        <v>18</v>
      </c>
      <c r="N11557" s="1" t="str">
        <f t="array" ref="N11557">IF($M11557=0,'Class Rules'!$D$3,INDEX('Class Rules'!$D$6:$D$85,MATCH($M11557,'Class Rules'!$A$6:$A$85,0)))</f>
        <v>Freight LDV</v>
      </c>
      <c r="O11557" s="1" t="str">
        <f t="array" ref="O11557">IF(SUMPRODUCT(MAX(ISNUMBER(SEARCH(Fuel_Rules!$A$6:$A$30,$E11557))*ISNUMBER(SEARCH(Fuel_Rules!$B$6:$B$30,$F11557))*(Fuel_Rules!$A$6:$A$30&lt;&gt;"")))&gt;0,"Plug-in hybrid",IF($G11557="Diesel","Diesel","Gasoline"))</f>
        <v>Gasoline</v>
      </c>
    </row>
    <row r="11558" spans="1:15" ht="15" customHeight="1" x14ac:dyDescent="0.25">
      <c r="A11558" s="1">
        <v>2022</v>
      </c>
      <c r="B11558" s="1" t="s">
        <v>13227</v>
      </c>
      <c r="C11558" s="1" t="s">
        <v>2916</v>
      </c>
      <c r="D11558" s="1" t="s">
        <v>14237</v>
      </c>
      <c r="E11558" s="1" t="s">
        <v>2908</v>
      </c>
      <c r="F11558" s="1" t="s">
        <v>2918</v>
      </c>
      <c r="G11558" s="1" t="s">
        <v>103</v>
      </c>
      <c r="H11558" s="1" t="s">
        <v>298</v>
      </c>
      <c r="I11558" s="1">
        <v>1.6</v>
      </c>
      <c r="J11558" s="1">
        <v>2023</v>
      </c>
      <c r="K11558" s="1">
        <v>111016</v>
      </c>
      <c r="L11558" s="1">
        <v>0</v>
      </c>
      <c r="M11558" s="1">
        <f t="array" ref="M11558">SUMPRODUCT(MAX(ISNUMBER(SEARCH('Class Rules'!$B$6:$B$85,$E11558))*ISNUMBER(SEARCH('Class Rules'!$C$6:$C$85,$F11558))*'Class Rules'!$A$6:$A$85))</f>
        <v>18</v>
      </c>
      <c r="N11558" s="1" t="str">
        <f t="array" ref="N11558">IF($M11558=0,'Class Rules'!$D$3,INDEX('Class Rules'!$D$6:$D$85,MATCH($M11558,'Class Rules'!$A$6:$A$85,0)))</f>
        <v>Freight LDV</v>
      </c>
      <c r="O11558" s="1" t="str">
        <f t="array" ref="O11558">IF(SUMPRODUCT(MAX(ISNUMBER(SEARCH(Fuel_Rules!$A$6:$A$30,$E11558))*ISNUMBER(SEARCH(Fuel_Rules!$B$6:$B$30,$F11558))*(Fuel_Rules!$A$6:$A$30&lt;&gt;"")))&gt;0,"Plug-in hybrid",IF($G11558="Diesel","Diesel","Gasoline"))</f>
        <v>Gasoline</v>
      </c>
    </row>
    <row r="11559" spans="1:15" ht="15" customHeight="1" x14ac:dyDescent="0.25">
      <c r="A11559" s="1">
        <v>2022</v>
      </c>
      <c r="B11559" s="1" t="s">
        <v>13227</v>
      </c>
      <c r="C11559" s="1" t="s">
        <v>2919</v>
      </c>
      <c r="D11559" s="1" t="s">
        <v>14238</v>
      </c>
      <c r="E11559" s="1" t="s">
        <v>2908</v>
      </c>
      <c r="F11559" s="1" t="s">
        <v>2921</v>
      </c>
      <c r="G11559" s="1" t="s">
        <v>103</v>
      </c>
      <c r="H11559" s="1" t="s">
        <v>298</v>
      </c>
      <c r="I11559" s="1">
        <v>1.6</v>
      </c>
      <c r="J11559" s="1">
        <v>2023</v>
      </c>
      <c r="K11559" s="1">
        <v>88294</v>
      </c>
      <c r="L11559" s="1">
        <v>0</v>
      </c>
      <c r="M11559" s="1">
        <f t="array" ref="M11559">SUMPRODUCT(MAX(ISNUMBER(SEARCH('Class Rules'!$B$6:$B$85,$E11559))*ISNUMBER(SEARCH('Class Rules'!$C$6:$C$85,$F11559))*'Class Rules'!$A$6:$A$85))</f>
        <v>18</v>
      </c>
      <c r="N11559" s="1" t="str">
        <f t="array" ref="N11559">IF($M11559=0,'Class Rules'!$D$3,INDEX('Class Rules'!$D$6:$D$85,MATCH($M11559,'Class Rules'!$A$6:$A$85,0)))</f>
        <v>Freight LDV</v>
      </c>
      <c r="O11559" s="1" t="str">
        <f t="array" ref="O11559">IF(SUMPRODUCT(MAX(ISNUMBER(SEARCH(Fuel_Rules!$A$6:$A$30,$E11559))*ISNUMBER(SEARCH(Fuel_Rules!$B$6:$B$30,$F11559))*(Fuel_Rules!$A$6:$A$30&lt;&gt;"")))&gt;0,"Plug-in hybrid",IF($G11559="Diesel","Diesel","Gasoline"))</f>
        <v>Gasoline</v>
      </c>
    </row>
    <row r="11560" spans="1:15" ht="15" customHeight="1" x14ac:dyDescent="0.25">
      <c r="A11560" s="1">
        <v>2022</v>
      </c>
      <c r="B11560" s="1" t="s">
        <v>13227</v>
      </c>
      <c r="C11560" s="1" t="s">
        <v>2919</v>
      </c>
      <c r="D11560" s="1" t="s">
        <v>14239</v>
      </c>
      <c r="E11560" s="1" t="s">
        <v>2908</v>
      </c>
      <c r="F11560" s="1" t="s">
        <v>2921</v>
      </c>
      <c r="G11560" s="1" t="s">
        <v>103</v>
      </c>
      <c r="H11560" s="1" t="s">
        <v>298</v>
      </c>
      <c r="I11560" s="1">
        <v>1.6</v>
      </c>
      <c r="J11560" s="1">
        <v>2023</v>
      </c>
      <c r="K11560" s="1">
        <v>84225</v>
      </c>
      <c r="L11560" s="1">
        <v>0</v>
      </c>
      <c r="M11560" s="1">
        <f t="array" ref="M11560">SUMPRODUCT(MAX(ISNUMBER(SEARCH('Class Rules'!$B$6:$B$85,$E11560))*ISNUMBER(SEARCH('Class Rules'!$C$6:$C$85,$F11560))*'Class Rules'!$A$6:$A$85))</f>
        <v>18</v>
      </c>
      <c r="N11560" s="1" t="str">
        <f t="array" ref="N11560">IF($M11560=0,'Class Rules'!$D$3,INDEX('Class Rules'!$D$6:$D$85,MATCH($M11560,'Class Rules'!$A$6:$A$85,0)))</f>
        <v>Freight LDV</v>
      </c>
      <c r="O11560" s="1" t="str">
        <f t="array" ref="O11560">IF(SUMPRODUCT(MAX(ISNUMBER(SEARCH(Fuel_Rules!$A$6:$A$30,$E11560))*ISNUMBER(SEARCH(Fuel_Rules!$B$6:$B$30,$F11560))*(Fuel_Rules!$A$6:$A$30&lt;&gt;"")))&gt;0,"Plug-in hybrid",IF($G11560="Diesel","Diesel","Gasoline"))</f>
        <v>Gasoline</v>
      </c>
    </row>
    <row r="11561" spans="1:15" ht="15" customHeight="1" x14ac:dyDescent="0.25">
      <c r="A11561" s="1">
        <v>2022</v>
      </c>
      <c r="B11561" s="1" t="s">
        <v>13227</v>
      </c>
      <c r="C11561" s="1" t="s">
        <v>2922</v>
      </c>
      <c r="D11561" s="1" t="s">
        <v>14240</v>
      </c>
      <c r="E11561" s="1" t="s">
        <v>2908</v>
      </c>
      <c r="F11561" s="1" t="s">
        <v>2924</v>
      </c>
      <c r="G11561" s="1" t="s">
        <v>103</v>
      </c>
      <c r="H11561" s="1" t="s">
        <v>298</v>
      </c>
      <c r="I11561" s="1">
        <v>1.6</v>
      </c>
      <c r="J11561" s="1">
        <v>2023</v>
      </c>
      <c r="K11561" s="1">
        <v>106394</v>
      </c>
      <c r="L11561" s="1">
        <v>0</v>
      </c>
      <c r="M11561" s="1">
        <f t="array" ref="M11561">SUMPRODUCT(MAX(ISNUMBER(SEARCH('Class Rules'!$B$6:$B$85,$E11561))*ISNUMBER(SEARCH('Class Rules'!$C$6:$C$85,$F11561))*'Class Rules'!$A$6:$A$85))</f>
        <v>18</v>
      </c>
      <c r="N11561" s="1" t="str">
        <f t="array" ref="N11561">IF($M11561=0,'Class Rules'!$D$3,INDEX('Class Rules'!$D$6:$D$85,MATCH($M11561,'Class Rules'!$A$6:$A$85,0)))</f>
        <v>Freight LDV</v>
      </c>
      <c r="O11561" s="1" t="str">
        <f t="array" ref="O11561">IF(SUMPRODUCT(MAX(ISNUMBER(SEARCH(Fuel_Rules!$A$6:$A$30,$E11561))*ISNUMBER(SEARCH(Fuel_Rules!$B$6:$B$30,$F11561))*(Fuel_Rules!$A$6:$A$30&lt;&gt;"")))&gt;0,"Plug-in hybrid",IF($G11561="Diesel","Diesel","Gasoline"))</f>
        <v>Gasoline</v>
      </c>
    </row>
    <row r="11562" spans="1:15" ht="15" customHeight="1" x14ac:dyDescent="0.25">
      <c r="A11562" s="1">
        <v>2022</v>
      </c>
      <c r="B11562" s="1" t="s">
        <v>13227</v>
      </c>
      <c r="C11562" s="1" t="s">
        <v>2922</v>
      </c>
      <c r="D11562" s="1" t="s">
        <v>14241</v>
      </c>
      <c r="E11562" s="1" t="s">
        <v>2908</v>
      </c>
      <c r="F11562" s="1" t="s">
        <v>2924</v>
      </c>
      <c r="G11562" s="1" t="s">
        <v>103</v>
      </c>
      <c r="H11562" s="1" t="s">
        <v>298</v>
      </c>
      <c r="I11562" s="1">
        <v>1.6</v>
      </c>
      <c r="J11562" s="1">
        <v>2023</v>
      </c>
      <c r="K11562" s="1">
        <v>99184</v>
      </c>
      <c r="L11562" s="1">
        <v>0</v>
      </c>
      <c r="M11562" s="1">
        <f t="array" ref="M11562">SUMPRODUCT(MAX(ISNUMBER(SEARCH('Class Rules'!$B$6:$B$85,$E11562))*ISNUMBER(SEARCH('Class Rules'!$C$6:$C$85,$F11562))*'Class Rules'!$A$6:$A$85))</f>
        <v>18</v>
      </c>
      <c r="N11562" s="1" t="str">
        <f t="array" ref="N11562">IF($M11562=0,'Class Rules'!$D$3,INDEX('Class Rules'!$D$6:$D$85,MATCH($M11562,'Class Rules'!$A$6:$A$85,0)))</f>
        <v>Freight LDV</v>
      </c>
      <c r="O11562" s="1" t="str">
        <f t="array" ref="O11562">IF(SUMPRODUCT(MAX(ISNUMBER(SEARCH(Fuel_Rules!$A$6:$A$30,$E11562))*ISNUMBER(SEARCH(Fuel_Rules!$B$6:$B$30,$F11562))*(Fuel_Rules!$A$6:$A$30&lt;&gt;"")))&gt;0,"Plug-in hybrid",IF($G11562="Diesel","Diesel","Gasoline"))</f>
        <v>Gasoline</v>
      </c>
    </row>
    <row r="11563" spans="1:15" ht="15" customHeight="1" x14ac:dyDescent="0.25">
      <c r="A11563" s="1">
        <v>2022</v>
      </c>
      <c r="B11563" s="1" t="s">
        <v>13227</v>
      </c>
      <c r="C11563" s="1" t="s">
        <v>2925</v>
      </c>
      <c r="D11563" s="1" t="s">
        <v>14242</v>
      </c>
      <c r="E11563" s="1" t="s">
        <v>2908</v>
      </c>
      <c r="F11563" s="1" t="s">
        <v>2927</v>
      </c>
      <c r="G11563" s="1" t="s">
        <v>103</v>
      </c>
      <c r="H11563" s="1" t="s">
        <v>437</v>
      </c>
      <c r="I11563" s="1">
        <v>1</v>
      </c>
      <c r="J11563" s="1">
        <v>2023</v>
      </c>
      <c r="K11563" s="1">
        <v>117976</v>
      </c>
      <c r="L11563" s="1">
        <v>0</v>
      </c>
      <c r="M11563" s="1">
        <f t="array" ref="M11563">SUMPRODUCT(MAX(ISNUMBER(SEARCH('Class Rules'!$B$6:$B$85,$E11563))*ISNUMBER(SEARCH('Class Rules'!$C$6:$C$85,$F11563))*'Class Rules'!$A$6:$A$85))</f>
        <v>0</v>
      </c>
      <c r="N11563" s="1" t="str">
        <f t="array" ref="N11563">IF($M11563=0,'Class Rules'!$D$3,INDEX('Class Rules'!$D$6:$D$85,MATCH($M11563,'Class Rules'!$A$6:$A$85,0)))</f>
        <v>Passenger LDV</v>
      </c>
      <c r="O11563" s="1" t="str">
        <f t="array" ref="O11563">IF(SUMPRODUCT(MAX(ISNUMBER(SEARCH(Fuel_Rules!$A$6:$A$30,$E11563))*ISNUMBER(SEARCH(Fuel_Rules!$B$6:$B$30,$F11563))*(Fuel_Rules!$A$6:$A$30&lt;&gt;"")))&gt;0,"Plug-in hybrid",IF($G11563="Diesel","Diesel","Gasoline"))</f>
        <v>Gasoline</v>
      </c>
    </row>
    <row r="11564" spans="1:15" ht="15" customHeight="1" x14ac:dyDescent="0.25">
      <c r="A11564" s="1">
        <v>2022</v>
      </c>
      <c r="B11564" s="1" t="s">
        <v>13227</v>
      </c>
      <c r="C11564" s="1" t="s">
        <v>2928</v>
      </c>
      <c r="D11564" s="1" t="s">
        <v>14243</v>
      </c>
      <c r="E11564" s="1" t="s">
        <v>2908</v>
      </c>
      <c r="F11564" s="1" t="s">
        <v>2930</v>
      </c>
      <c r="G11564" s="1" t="s">
        <v>103</v>
      </c>
      <c r="H11564" s="1" t="s">
        <v>437</v>
      </c>
      <c r="I11564" s="1">
        <v>1</v>
      </c>
      <c r="J11564" s="1">
        <v>2023</v>
      </c>
      <c r="K11564" s="1">
        <v>109324</v>
      </c>
      <c r="L11564" s="1">
        <v>0</v>
      </c>
      <c r="M11564" s="1">
        <f t="array" ref="M11564">SUMPRODUCT(MAX(ISNUMBER(SEARCH('Class Rules'!$B$6:$B$85,$E11564))*ISNUMBER(SEARCH('Class Rules'!$C$6:$C$85,$F11564))*'Class Rules'!$A$6:$A$85))</f>
        <v>0</v>
      </c>
      <c r="N11564" s="1" t="str">
        <f t="array" ref="N11564">IF($M11564=0,'Class Rules'!$D$3,INDEX('Class Rules'!$D$6:$D$85,MATCH($M11564,'Class Rules'!$A$6:$A$85,0)))</f>
        <v>Passenger LDV</v>
      </c>
      <c r="O11564" s="1" t="str">
        <f t="array" ref="O11564">IF(SUMPRODUCT(MAX(ISNUMBER(SEARCH(Fuel_Rules!$A$6:$A$30,$E11564))*ISNUMBER(SEARCH(Fuel_Rules!$B$6:$B$30,$F11564))*(Fuel_Rules!$A$6:$A$30&lt;&gt;"")))&gt;0,"Plug-in hybrid",IF($G11564="Diesel","Diesel","Gasoline"))</f>
        <v>Gasoline</v>
      </c>
    </row>
    <row r="11565" spans="1:15" ht="15" customHeight="1" x14ac:dyDescent="0.25">
      <c r="A11565" s="1">
        <v>2022</v>
      </c>
      <c r="B11565" s="1" t="s">
        <v>13227</v>
      </c>
      <c r="C11565" s="1" t="s">
        <v>2934</v>
      </c>
      <c r="D11565" s="1" t="s">
        <v>14244</v>
      </c>
      <c r="E11565" s="1" t="s">
        <v>2908</v>
      </c>
      <c r="F11565" s="1" t="s">
        <v>2936</v>
      </c>
      <c r="G11565" s="1" t="s">
        <v>103</v>
      </c>
      <c r="H11565" s="1" t="s">
        <v>298</v>
      </c>
      <c r="I11565" s="1">
        <v>1</v>
      </c>
      <c r="J11565" s="1">
        <v>2023</v>
      </c>
      <c r="K11565" s="1">
        <v>84306</v>
      </c>
      <c r="L11565" s="1">
        <v>0</v>
      </c>
      <c r="M11565" s="1">
        <f t="array" ref="M11565">SUMPRODUCT(MAX(ISNUMBER(SEARCH('Class Rules'!$B$6:$B$85,$E11565))*ISNUMBER(SEARCH('Class Rules'!$C$6:$C$85,$F11565))*'Class Rules'!$A$6:$A$85))</f>
        <v>0</v>
      </c>
      <c r="N11565" s="1" t="str">
        <f t="array" ref="N11565">IF($M11565=0,'Class Rules'!$D$3,INDEX('Class Rules'!$D$6:$D$85,MATCH($M11565,'Class Rules'!$A$6:$A$85,0)))</f>
        <v>Passenger LDV</v>
      </c>
      <c r="O11565" s="1" t="str">
        <f t="array" ref="O11565">IF(SUMPRODUCT(MAX(ISNUMBER(SEARCH(Fuel_Rules!$A$6:$A$30,$E11565))*ISNUMBER(SEARCH(Fuel_Rules!$B$6:$B$30,$F11565))*(Fuel_Rules!$A$6:$A$30&lt;&gt;"")))&gt;0,"Plug-in hybrid",IF($G11565="Diesel","Diesel","Gasoline"))</f>
        <v>Gasoline</v>
      </c>
    </row>
    <row r="11566" spans="1:15" ht="15" customHeight="1" x14ac:dyDescent="0.25">
      <c r="A11566" s="1">
        <v>2022</v>
      </c>
      <c r="B11566" s="1" t="s">
        <v>13227</v>
      </c>
      <c r="C11566" s="1" t="s">
        <v>2943</v>
      </c>
      <c r="D11566" s="1" t="s">
        <v>14245</v>
      </c>
      <c r="E11566" s="1" t="s">
        <v>2908</v>
      </c>
      <c r="F11566" s="1" t="s">
        <v>2945</v>
      </c>
      <c r="G11566" s="1" t="s">
        <v>105</v>
      </c>
      <c r="H11566" s="1" t="s">
        <v>437</v>
      </c>
      <c r="I11566" s="1">
        <v>3</v>
      </c>
      <c r="J11566" s="1">
        <v>2023</v>
      </c>
      <c r="K11566" s="1">
        <v>317470</v>
      </c>
      <c r="L11566" s="1">
        <v>0</v>
      </c>
      <c r="M11566" s="1">
        <f t="array" ref="M11566">SUMPRODUCT(MAX(ISNUMBER(SEARCH('Class Rules'!$B$6:$B$85,$E11566))*ISNUMBER(SEARCH('Class Rules'!$C$6:$C$85,$F11566))*'Class Rules'!$A$6:$A$85))</f>
        <v>19</v>
      </c>
      <c r="N11566" s="1" t="str">
        <f t="array" ref="N11566">IF($M11566=0,'Class Rules'!$D$3,INDEX('Class Rules'!$D$6:$D$85,MATCH($M11566,'Class Rules'!$A$6:$A$85,0)))</f>
        <v>Freight LDV</v>
      </c>
      <c r="O11566" s="1" t="str">
        <f t="array" ref="O11566">IF(SUMPRODUCT(MAX(ISNUMBER(SEARCH(Fuel_Rules!$A$6:$A$30,$E11566))*ISNUMBER(SEARCH(Fuel_Rules!$B$6:$B$30,$F11566))*(Fuel_Rules!$A$6:$A$30&lt;&gt;"")))&gt;0,"Plug-in hybrid",IF($G11566="Diesel","Diesel","Gasoline"))</f>
        <v>Diesel</v>
      </c>
    </row>
    <row r="11567" spans="1:15" ht="15" customHeight="1" x14ac:dyDescent="0.25">
      <c r="A11567" s="1">
        <v>2022</v>
      </c>
      <c r="B11567" s="1" t="s">
        <v>13227</v>
      </c>
      <c r="C11567" s="1" t="s">
        <v>2943</v>
      </c>
      <c r="D11567" s="1" t="s">
        <v>14246</v>
      </c>
      <c r="E11567" s="1" t="s">
        <v>2908</v>
      </c>
      <c r="F11567" s="1" t="s">
        <v>2945</v>
      </c>
      <c r="G11567" s="1" t="s">
        <v>105</v>
      </c>
      <c r="H11567" s="1" t="s">
        <v>437</v>
      </c>
      <c r="I11567" s="1">
        <v>3</v>
      </c>
      <c r="J11567" s="1">
        <v>2023</v>
      </c>
      <c r="K11567" s="1">
        <v>303183</v>
      </c>
      <c r="L11567" s="1">
        <v>0</v>
      </c>
      <c r="M11567" s="1">
        <f t="array" ref="M11567">SUMPRODUCT(MAX(ISNUMBER(SEARCH('Class Rules'!$B$6:$B$85,$E11567))*ISNUMBER(SEARCH('Class Rules'!$C$6:$C$85,$F11567))*'Class Rules'!$A$6:$A$85))</f>
        <v>19</v>
      </c>
      <c r="N11567" s="1" t="str">
        <f t="array" ref="N11567">IF($M11567=0,'Class Rules'!$D$3,INDEX('Class Rules'!$D$6:$D$85,MATCH($M11567,'Class Rules'!$A$6:$A$85,0)))</f>
        <v>Freight LDV</v>
      </c>
      <c r="O11567" s="1" t="str">
        <f t="array" ref="O11567">IF(SUMPRODUCT(MAX(ISNUMBER(SEARCH(Fuel_Rules!$A$6:$A$30,$E11567))*ISNUMBER(SEARCH(Fuel_Rules!$B$6:$B$30,$F11567))*(Fuel_Rules!$A$6:$A$30&lt;&gt;"")))&gt;0,"Plug-in hybrid",IF($G11567="Diesel","Diesel","Gasoline"))</f>
        <v>Diesel</v>
      </c>
    </row>
    <row r="11568" spans="1:15" ht="15" customHeight="1" x14ac:dyDescent="0.25">
      <c r="A11568" s="1">
        <v>2022</v>
      </c>
      <c r="B11568" s="1" t="s">
        <v>13227</v>
      </c>
      <c r="C11568" s="1" t="s">
        <v>2946</v>
      </c>
      <c r="D11568" s="1" t="s">
        <v>14247</v>
      </c>
      <c r="E11568" s="1" t="s">
        <v>2908</v>
      </c>
      <c r="F11568" s="1" t="s">
        <v>2948</v>
      </c>
      <c r="G11568" s="1" t="s">
        <v>103</v>
      </c>
      <c r="H11568" s="1" t="s">
        <v>437</v>
      </c>
      <c r="I11568" s="1">
        <v>1</v>
      </c>
      <c r="J11568" s="1">
        <v>2023</v>
      </c>
      <c r="K11568" s="1">
        <v>130345</v>
      </c>
      <c r="L11568" s="1">
        <v>0</v>
      </c>
      <c r="M11568" s="1">
        <f t="array" ref="M11568">SUMPRODUCT(MAX(ISNUMBER(SEARCH('Class Rules'!$B$6:$B$85,$E11568))*ISNUMBER(SEARCH('Class Rules'!$C$6:$C$85,$F11568))*'Class Rules'!$A$6:$A$85))</f>
        <v>0</v>
      </c>
      <c r="N11568" s="1" t="str">
        <f t="array" ref="N11568">IF($M11568=0,'Class Rules'!$D$3,INDEX('Class Rules'!$D$6:$D$85,MATCH($M11568,'Class Rules'!$A$6:$A$85,0)))</f>
        <v>Passenger LDV</v>
      </c>
      <c r="O11568" s="1" t="str">
        <f t="array" ref="O11568">IF(SUMPRODUCT(MAX(ISNUMBER(SEARCH(Fuel_Rules!$A$6:$A$30,$E11568))*ISNUMBER(SEARCH(Fuel_Rules!$B$6:$B$30,$F11568))*(Fuel_Rules!$A$6:$A$30&lt;&gt;"")))&gt;0,"Plug-in hybrid",IF($G11568="Diesel","Diesel","Gasoline"))</f>
        <v>Gasoline</v>
      </c>
    </row>
    <row r="11569" spans="1:15" ht="15" customHeight="1" x14ac:dyDescent="0.25">
      <c r="A11569" s="1">
        <v>2022</v>
      </c>
      <c r="B11569" s="1" t="s">
        <v>13227</v>
      </c>
      <c r="C11569" s="1" t="s">
        <v>2949</v>
      </c>
      <c r="D11569" s="1" t="s">
        <v>14248</v>
      </c>
      <c r="E11569" s="1" t="s">
        <v>2908</v>
      </c>
      <c r="F11569" s="1" t="s">
        <v>2951</v>
      </c>
      <c r="G11569" s="1" t="s">
        <v>103</v>
      </c>
      <c r="H11569" s="1" t="s">
        <v>437</v>
      </c>
      <c r="I11569" s="1">
        <v>1</v>
      </c>
      <c r="J11569" s="1">
        <v>2023</v>
      </c>
      <c r="K11569" s="1">
        <v>115721</v>
      </c>
      <c r="L11569" s="1">
        <v>0</v>
      </c>
      <c r="M11569" s="1">
        <f t="array" ref="M11569">SUMPRODUCT(MAX(ISNUMBER(SEARCH('Class Rules'!$B$6:$B$85,$E11569))*ISNUMBER(SEARCH('Class Rules'!$C$6:$C$85,$F11569))*'Class Rules'!$A$6:$A$85))</f>
        <v>0</v>
      </c>
      <c r="N11569" s="1" t="str">
        <f t="array" ref="N11569">IF($M11569=0,'Class Rules'!$D$3,INDEX('Class Rules'!$D$6:$D$85,MATCH($M11569,'Class Rules'!$A$6:$A$85,0)))</f>
        <v>Passenger LDV</v>
      </c>
      <c r="O11569" s="1" t="str">
        <f t="array" ref="O11569">IF(SUMPRODUCT(MAX(ISNUMBER(SEARCH(Fuel_Rules!$A$6:$A$30,$E11569))*ISNUMBER(SEARCH(Fuel_Rules!$B$6:$B$30,$F11569))*(Fuel_Rules!$A$6:$A$30&lt;&gt;"")))&gt;0,"Plug-in hybrid",IF($G11569="Diesel","Diesel","Gasoline"))</f>
        <v>Gasoline</v>
      </c>
    </row>
    <row r="11570" spans="1:15" ht="15" customHeight="1" x14ac:dyDescent="0.25">
      <c r="A11570" s="1">
        <v>2022</v>
      </c>
      <c r="B11570" s="1" t="s">
        <v>13227</v>
      </c>
      <c r="C11570" s="1" t="s">
        <v>2961</v>
      </c>
      <c r="D11570" s="1" t="s">
        <v>14249</v>
      </c>
      <c r="E11570" s="1" t="s">
        <v>2908</v>
      </c>
      <c r="F11570" s="1" t="s">
        <v>2963</v>
      </c>
      <c r="G11570" s="1" t="s">
        <v>103</v>
      </c>
      <c r="H11570" s="1" t="s">
        <v>298</v>
      </c>
      <c r="I11570" s="1">
        <v>1</v>
      </c>
      <c r="J11570" s="1">
        <v>2023</v>
      </c>
      <c r="K11570" s="1">
        <v>77531</v>
      </c>
      <c r="L11570" s="1">
        <v>0</v>
      </c>
      <c r="M11570" s="1">
        <f t="array" ref="M11570">SUMPRODUCT(MAX(ISNUMBER(SEARCH('Class Rules'!$B$6:$B$85,$E11570))*ISNUMBER(SEARCH('Class Rules'!$C$6:$C$85,$F11570))*'Class Rules'!$A$6:$A$85))</f>
        <v>0</v>
      </c>
      <c r="N11570" s="1" t="str">
        <f t="array" ref="N11570">IF($M11570=0,'Class Rules'!$D$3,INDEX('Class Rules'!$D$6:$D$85,MATCH($M11570,'Class Rules'!$A$6:$A$85,0)))</f>
        <v>Passenger LDV</v>
      </c>
      <c r="O11570" s="1" t="str">
        <f t="array" ref="O11570">IF(SUMPRODUCT(MAX(ISNUMBER(SEARCH(Fuel_Rules!$A$6:$A$30,$E11570))*ISNUMBER(SEARCH(Fuel_Rules!$B$6:$B$30,$F11570))*(Fuel_Rules!$A$6:$A$30&lt;&gt;"")))&gt;0,"Plug-in hybrid",IF($G11570="Diesel","Diesel","Gasoline"))</f>
        <v>Gasoline</v>
      </c>
    </row>
    <row r="11571" spans="1:15" ht="15" customHeight="1" x14ac:dyDescent="0.25">
      <c r="A11571" s="1">
        <v>2022</v>
      </c>
      <c r="B11571" s="1" t="s">
        <v>13227</v>
      </c>
      <c r="C11571" s="1" t="s">
        <v>2961</v>
      </c>
      <c r="D11571" s="1" t="s">
        <v>14250</v>
      </c>
      <c r="E11571" s="1" t="s">
        <v>2908</v>
      </c>
      <c r="F11571" s="1" t="s">
        <v>2963</v>
      </c>
      <c r="G11571" s="1" t="s">
        <v>103</v>
      </c>
      <c r="H11571" s="1" t="s">
        <v>298</v>
      </c>
      <c r="I11571" s="1">
        <v>1</v>
      </c>
      <c r="J11571" s="1">
        <v>2023</v>
      </c>
      <c r="K11571" s="1">
        <v>68381</v>
      </c>
      <c r="L11571" s="1">
        <v>0</v>
      </c>
      <c r="M11571" s="1">
        <f t="array" ref="M11571">SUMPRODUCT(MAX(ISNUMBER(SEARCH('Class Rules'!$B$6:$B$85,$E11571))*ISNUMBER(SEARCH('Class Rules'!$C$6:$C$85,$F11571))*'Class Rules'!$A$6:$A$85))</f>
        <v>0</v>
      </c>
      <c r="N11571" s="1" t="str">
        <f t="array" ref="N11571">IF($M11571=0,'Class Rules'!$D$3,INDEX('Class Rules'!$D$6:$D$85,MATCH($M11571,'Class Rules'!$A$6:$A$85,0)))</f>
        <v>Passenger LDV</v>
      </c>
      <c r="O11571" s="1" t="str">
        <f t="array" ref="O11571">IF(SUMPRODUCT(MAX(ISNUMBER(SEARCH(Fuel_Rules!$A$6:$A$30,$E11571))*ISNUMBER(SEARCH(Fuel_Rules!$B$6:$B$30,$F11571))*(Fuel_Rules!$A$6:$A$30&lt;&gt;"")))&gt;0,"Plug-in hybrid",IF($G11571="Diesel","Diesel","Gasoline"))</f>
        <v>Gasoline</v>
      </c>
    </row>
    <row r="11572" spans="1:15" ht="15" customHeight="1" x14ac:dyDescent="0.25">
      <c r="A11572" s="1">
        <v>2022</v>
      </c>
      <c r="B11572" s="1" t="s">
        <v>13227</v>
      </c>
      <c r="C11572" s="1" t="s">
        <v>2967</v>
      </c>
      <c r="D11572" s="1" t="s">
        <v>14251</v>
      </c>
      <c r="E11572" s="1" t="s">
        <v>2908</v>
      </c>
      <c r="F11572" s="1" t="s">
        <v>2969</v>
      </c>
      <c r="G11572" s="1" t="s">
        <v>103</v>
      </c>
      <c r="H11572" s="1" t="s">
        <v>298</v>
      </c>
      <c r="I11572" s="1">
        <v>1</v>
      </c>
      <c r="J11572" s="1">
        <v>2023</v>
      </c>
      <c r="K11572" s="1">
        <v>90871</v>
      </c>
      <c r="L11572" s="1">
        <v>0</v>
      </c>
      <c r="M11572" s="1">
        <f t="array" ref="M11572">SUMPRODUCT(MAX(ISNUMBER(SEARCH('Class Rules'!$B$6:$B$85,$E11572))*ISNUMBER(SEARCH('Class Rules'!$C$6:$C$85,$F11572))*'Class Rules'!$A$6:$A$85))</f>
        <v>0</v>
      </c>
      <c r="N11572" s="1" t="str">
        <f t="array" ref="N11572">IF($M11572=0,'Class Rules'!$D$3,INDEX('Class Rules'!$D$6:$D$85,MATCH($M11572,'Class Rules'!$A$6:$A$85,0)))</f>
        <v>Passenger LDV</v>
      </c>
      <c r="O11572" s="1" t="str">
        <f t="array" ref="O11572">IF(SUMPRODUCT(MAX(ISNUMBER(SEARCH(Fuel_Rules!$A$6:$A$30,$E11572))*ISNUMBER(SEARCH(Fuel_Rules!$B$6:$B$30,$F11572))*(Fuel_Rules!$A$6:$A$30&lt;&gt;"")))&gt;0,"Plug-in hybrid",IF($G11572="Diesel","Diesel","Gasoline"))</f>
        <v>Gasoline</v>
      </c>
    </row>
    <row r="11573" spans="1:15" ht="15" customHeight="1" x14ac:dyDescent="0.25">
      <c r="A11573" s="1">
        <v>2022</v>
      </c>
      <c r="B11573" s="1" t="s">
        <v>13227</v>
      </c>
      <c r="C11573" s="1" t="s">
        <v>2967</v>
      </c>
      <c r="D11573" s="1" t="s">
        <v>14252</v>
      </c>
      <c r="E11573" s="1" t="s">
        <v>2908</v>
      </c>
      <c r="F11573" s="1" t="s">
        <v>2969</v>
      </c>
      <c r="G11573" s="1" t="s">
        <v>103</v>
      </c>
      <c r="H11573" s="1" t="s">
        <v>298</v>
      </c>
      <c r="I11573" s="1">
        <v>1</v>
      </c>
      <c r="J11573" s="1">
        <v>2023</v>
      </c>
      <c r="K11573" s="1">
        <v>84390</v>
      </c>
      <c r="L11573" s="1">
        <v>0</v>
      </c>
      <c r="M11573" s="1">
        <f t="array" ref="M11573">SUMPRODUCT(MAX(ISNUMBER(SEARCH('Class Rules'!$B$6:$B$85,$E11573))*ISNUMBER(SEARCH('Class Rules'!$C$6:$C$85,$F11573))*'Class Rules'!$A$6:$A$85))</f>
        <v>0</v>
      </c>
      <c r="N11573" s="1" t="str">
        <f t="array" ref="N11573">IF($M11573=0,'Class Rules'!$D$3,INDEX('Class Rules'!$D$6:$D$85,MATCH($M11573,'Class Rules'!$A$6:$A$85,0)))</f>
        <v>Passenger LDV</v>
      </c>
      <c r="O11573" s="1" t="str">
        <f t="array" ref="O11573">IF(SUMPRODUCT(MAX(ISNUMBER(SEARCH(Fuel_Rules!$A$6:$A$30,$E11573))*ISNUMBER(SEARCH(Fuel_Rules!$B$6:$B$30,$F11573))*(Fuel_Rules!$A$6:$A$30&lt;&gt;"")))&gt;0,"Plug-in hybrid",IF($G11573="Diesel","Diesel","Gasoline"))</f>
        <v>Gasoline</v>
      </c>
    </row>
    <row r="11574" spans="1:15" ht="15" customHeight="1" x14ac:dyDescent="0.25">
      <c r="A11574" s="1">
        <v>2022</v>
      </c>
      <c r="B11574" s="1" t="s">
        <v>13227</v>
      </c>
      <c r="C11574" s="1" t="s">
        <v>2994</v>
      </c>
      <c r="D11574" s="1" t="s">
        <v>14253</v>
      </c>
      <c r="E11574" s="1" t="s">
        <v>2908</v>
      </c>
      <c r="F11574" s="1" t="s">
        <v>2996</v>
      </c>
      <c r="G11574" s="1" t="s">
        <v>105</v>
      </c>
      <c r="H11574" s="1" t="s">
        <v>437</v>
      </c>
      <c r="I11574" s="1">
        <v>3</v>
      </c>
      <c r="J11574" s="1">
        <v>2023</v>
      </c>
      <c r="K11574" s="1">
        <v>334400</v>
      </c>
      <c r="L11574" s="1">
        <v>0</v>
      </c>
      <c r="M11574" s="1">
        <f t="array" ref="M11574">SUMPRODUCT(MAX(ISNUMBER(SEARCH('Class Rules'!$B$6:$B$85,$E11574))*ISNUMBER(SEARCH('Class Rules'!$C$6:$C$85,$F11574))*'Class Rules'!$A$6:$A$85))</f>
        <v>19</v>
      </c>
      <c r="N11574" s="1" t="str">
        <f t="array" ref="N11574">IF($M11574=0,'Class Rules'!$D$3,INDEX('Class Rules'!$D$6:$D$85,MATCH($M11574,'Class Rules'!$A$6:$A$85,0)))</f>
        <v>Freight LDV</v>
      </c>
      <c r="O11574" s="1" t="str">
        <f t="array" ref="O11574">IF(SUMPRODUCT(MAX(ISNUMBER(SEARCH(Fuel_Rules!$A$6:$A$30,$E11574))*ISNUMBER(SEARCH(Fuel_Rules!$B$6:$B$30,$F11574))*(Fuel_Rules!$A$6:$A$30&lt;&gt;"")))&gt;0,"Plug-in hybrid",IF($G11574="Diesel","Diesel","Gasoline"))</f>
        <v>Diesel</v>
      </c>
    </row>
    <row r="11575" spans="1:15" ht="15" customHeight="1" x14ac:dyDescent="0.25">
      <c r="A11575" s="1">
        <v>2022</v>
      </c>
      <c r="B11575" s="1" t="s">
        <v>13227</v>
      </c>
      <c r="C11575" s="1" t="s">
        <v>2994</v>
      </c>
      <c r="D11575" s="1" t="s">
        <v>14254</v>
      </c>
      <c r="E11575" s="1" t="s">
        <v>2908</v>
      </c>
      <c r="F11575" s="1" t="s">
        <v>2996</v>
      </c>
      <c r="G11575" s="1" t="s">
        <v>105</v>
      </c>
      <c r="H11575" s="1" t="s">
        <v>437</v>
      </c>
      <c r="I11575" s="1">
        <v>3</v>
      </c>
      <c r="J11575" s="1">
        <v>2023</v>
      </c>
      <c r="K11575" s="1">
        <v>321692</v>
      </c>
      <c r="L11575" s="1">
        <v>0</v>
      </c>
      <c r="M11575" s="1">
        <f t="array" ref="M11575">SUMPRODUCT(MAX(ISNUMBER(SEARCH('Class Rules'!$B$6:$B$85,$E11575))*ISNUMBER(SEARCH('Class Rules'!$C$6:$C$85,$F11575))*'Class Rules'!$A$6:$A$85))</f>
        <v>19</v>
      </c>
      <c r="N11575" s="1" t="str">
        <f t="array" ref="N11575">IF($M11575=0,'Class Rules'!$D$3,INDEX('Class Rules'!$D$6:$D$85,MATCH($M11575,'Class Rules'!$A$6:$A$85,0)))</f>
        <v>Freight LDV</v>
      </c>
      <c r="O11575" s="1" t="str">
        <f t="array" ref="O11575">IF(SUMPRODUCT(MAX(ISNUMBER(SEARCH(Fuel_Rules!$A$6:$A$30,$E11575))*ISNUMBER(SEARCH(Fuel_Rules!$B$6:$B$30,$F11575))*(Fuel_Rules!$A$6:$A$30&lt;&gt;"")))&gt;0,"Plug-in hybrid",IF($G11575="Diesel","Diesel","Gasoline"))</f>
        <v>Diesel</v>
      </c>
    </row>
    <row r="11576" spans="1:15" ht="15" customHeight="1" x14ac:dyDescent="0.25">
      <c r="A11576" s="1">
        <v>2022</v>
      </c>
      <c r="B11576" s="1" t="s">
        <v>13227</v>
      </c>
      <c r="C11576" s="1" t="s">
        <v>2997</v>
      </c>
      <c r="D11576" s="1" t="s">
        <v>14255</v>
      </c>
      <c r="E11576" s="1" t="s">
        <v>2908</v>
      </c>
      <c r="F11576" s="1" t="s">
        <v>2999</v>
      </c>
      <c r="G11576" s="1" t="s">
        <v>103</v>
      </c>
      <c r="H11576" s="1" t="s">
        <v>437</v>
      </c>
      <c r="I11576" s="1">
        <v>1.4</v>
      </c>
      <c r="J11576" s="1">
        <v>2023</v>
      </c>
      <c r="K11576" s="1">
        <v>162960</v>
      </c>
      <c r="L11576" s="1">
        <v>0</v>
      </c>
      <c r="M11576" s="1">
        <f t="array" ref="M11576">SUMPRODUCT(MAX(ISNUMBER(SEARCH('Class Rules'!$B$6:$B$85,$E11576))*ISNUMBER(SEARCH('Class Rules'!$C$6:$C$85,$F11576))*'Class Rules'!$A$6:$A$85))</f>
        <v>0</v>
      </c>
      <c r="N11576" s="1" t="str">
        <f t="array" ref="N11576">IF($M11576=0,'Class Rules'!$D$3,INDEX('Class Rules'!$D$6:$D$85,MATCH($M11576,'Class Rules'!$A$6:$A$85,0)))</f>
        <v>Passenger LDV</v>
      </c>
      <c r="O11576" s="1" t="str">
        <f t="array" ref="O11576">IF(SUMPRODUCT(MAX(ISNUMBER(SEARCH(Fuel_Rules!$A$6:$A$30,$E11576))*ISNUMBER(SEARCH(Fuel_Rules!$B$6:$B$30,$F11576))*(Fuel_Rules!$A$6:$A$30&lt;&gt;"")))&gt;0,"Plug-in hybrid",IF($G11576="Diesel","Diesel","Gasoline"))</f>
        <v>Gasoline</v>
      </c>
    </row>
    <row r="11577" spans="1:15" ht="15" customHeight="1" x14ac:dyDescent="0.25">
      <c r="A11577" s="1">
        <v>2022</v>
      </c>
      <c r="B11577" s="1" t="s">
        <v>13227</v>
      </c>
      <c r="C11577" s="1" t="s">
        <v>2997</v>
      </c>
      <c r="D11577" s="1" t="s">
        <v>14256</v>
      </c>
      <c r="E11577" s="1" t="s">
        <v>2908</v>
      </c>
      <c r="F11577" s="1" t="s">
        <v>2999</v>
      </c>
      <c r="G11577" s="1" t="s">
        <v>103</v>
      </c>
      <c r="H11577" s="1" t="s">
        <v>437</v>
      </c>
      <c r="I11577" s="1">
        <v>1.4</v>
      </c>
      <c r="J11577" s="1">
        <v>2023</v>
      </c>
      <c r="K11577" s="1">
        <v>153631</v>
      </c>
      <c r="L11577" s="1">
        <v>0</v>
      </c>
      <c r="M11577" s="1">
        <f t="array" ref="M11577">SUMPRODUCT(MAX(ISNUMBER(SEARCH('Class Rules'!$B$6:$B$85,$E11577))*ISNUMBER(SEARCH('Class Rules'!$C$6:$C$85,$F11577))*'Class Rules'!$A$6:$A$85))</f>
        <v>0</v>
      </c>
      <c r="N11577" s="1" t="str">
        <f t="array" ref="N11577">IF($M11577=0,'Class Rules'!$D$3,INDEX('Class Rules'!$D$6:$D$85,MATCH($M11577,'Class Rules'!$A$6:$A$85,0)))</f>
        <v>Passenger LDV</v>
      </c>
      <c r="O11577" s="1" t="str">
        <f t="array" ref="O11577">IF(SUMPRODUCT(MAX(ISNUMBER(SEARCH(Fuel_Rules!$A$6:$A$30,$E11577))*ISNUMBER(SEARCH(Fuel_Rules!$B$6:$B$30,$F11577))*(Fuel_Rules!$A$6:$A$30&lt;&gt;"")))&gt;0,"Plug-in hybrid",IF($G11577="Diesel","Diesel","Gasoline"))</f>
        <v>Gasoline</v>
      </c>
    </row>
    <row r="11578" spans="1:15" ht="15" customHeight="1" x14ac:dyDescent="0.25">
      <c r="A11578" s="1">
        <v>2022</v>
      </c>
      <c r="B11578" s="1" t="s">
        <v>13227</v>
      </c>
      <c r="C11578" s="1" t="s">
        <v>3000</v>
      </c>
      <c r="D11578" s="1" t="s">
        <v>14257</v>
      </c>
      <c r="E11578" s="1" t="s">
        <v>2908</v>
      </c>
      <c r="F11578" s="1" t="s">
        <v>3002</v>
      </c>
      <c r="G11578" s="1" t="s">
        <v>103</v>
      </c>
      <c r="H11578" s="1" t="s">
        <v>437</v>
      </c>
      <c r="I11578" s="1">
        <v>1</v>
      </c>
      <c r="J11578" s="1">
        <v>2023</v>
      </c>
      <c r="K11578" s="1">
        <v>151822</v>
      </c>
      <c r="L11578" s="1">
        <v>0</v>
      </c>
      <c r="M11578" s="1">
        <f t="array" ref="M11578">SUMPRODUCT(MAX(ISNUMBER(SEARCH('Class Rules'!$B$6:$B$85,$E11578))*ISNUMBER(SEARCH('Class Rules'!$C$6:$C$85,$F11578))*'Class Rules'!$A$6:$A$85))</f>
        <v>0</v>
      </c>
      <c r="N11578" s="1" t="str">
        <f t="array" ref="N11578">IF($M11578=0,'Class Rules'!$D$3,INDEX('Class Rules'!$D$6:$D$85,MATCH($M11578,'Class Rules'!$A$6:$A$85,0)))</f>
        <v>Passenger LDV</v>
      </c>
      <c r="O11578" s="1" t="str">
        <f t="array" ref="O11578">IF(SUMPRODUCT(MAX(ISNUMBER(SEARCH(Fuel_Rules!$A$6:$A$30,$E11578))*ISNUMBER(SEARCH(Fuel_Rules!$B$6:$B$30,$F11578))*(Fuel_Rules!$A$6:$A$30&lt;&gt;"")))&gt;0,"Plug-in hybrid",IF($G11578="Diesel","Diesel","Gasoline"))</f>
        <v>Gasoline</v>
      </c>
    </row>
    <row r="11579" spans="1:15" ht="15" customHeight="1" x14ac:dyDescent="0.25">
      <c r="A11579" s="1">
        <v>2022</v>
      </c>
      <c r="B11579" s="1" t="s">
        <v>13227</v>
      </c>
      <c r="C11579" s="1" t="s">
        <v>3000</v>
      </c>
      <c r="D11579" s="1" t="s">
        <v>14258</v>
      </c>
      <c r="E11579" s="1" t="s">
        <v>2908</v>
      </c>
      <c r="F11579" s="1" t="s">
        <v>3002</v>
      </c>
      <c r="G11579" s="1" t="s">
        <v>103</v>
      </c>
      <c r="H11579" s="1" t="s">
        <v>437</v>
      </c>
      <c r="I11579" s="1">
        <v>1</v>
      </c>
      <c r="J11579" s="1">
        <v>2023</v>
      </c>
      <c r="K11579" s="1">
        <v>146482</v>
      </c>
      <c r="L11579" s="1">
        <v>0</v>
      </c>
      <c r="M11579" s="1">
        <f t="array" ref="M11579">SUMPRODUCT(MAX(ISNUMBER(SEARCH('Class Rules'!$B$6:$B$85,$E11579))*ISNUMBER(SEARCH('Class Rules'!$C$6:$C$85,$F11579))*'Class Rules'!$A$6:$A$85))</f>
        <v>0</v>
      </c>
      <c r="N11579" s="1" t="str">
        <f t="array" ref="N11579">IF($M11579=0,'Class Rules'!$D$3,INDEX('Class Rules'!$D$6:$D$85,MATCH($M11579,'Class Rules'!$A$6:$A$85,0)))</f>
        <v>Passenger LDV</v>
      </c>
      <c r="O11579" s="1" t="str">
        <f t="array" ref="O11579">IF(SUMPRODUCT(MAX(ISNUMBER(SEARCH(Fuel_Rules!$A$6:$A$30,$E11579))*ISNUMBER(SEARCH(Fuel_Rules!$B$6:$B$30,$F11579))*(Fuel_Rules!$A$6:$A$30&lt;&gt;"")))&gt;0,"Plug-in hybrid",IF($G11579="Diesel","Diesel","Gasoline"))</f>
        <v>Gasoline</v>
      </c>
    </row>
    <row r="11580" spans="1:15" ht="15" customHeight="1" x14ac:dyDescent="0.25">
      <c r="A11580" s="1">
        <v>2022</v>
      </c>
      <c r="B11580" s="1" t="s">
        <v>13227</v>
      </c>
      <c r="C11580" s="1" t="s">
        <v>3003</v>
      </c>
      <c r="D11580" s="1" t="s">
        <v>14259</v>
      </c>
      <c r="E11580" s="1" t="s">
        <v>2908</v>
      </c>
      <c r="F11580" s="1" t="s">
        <v>3005</v>
      </c>
      <c r="G11580" s="1" t="s">
        <v>103</v>
      </c>
      <c r="H11580" s="1" t="s">
        <v>437</v>
      </c>
      <c r="I11580" s="1">
        <v>1</v>
      </c>
      <c r="J11580" s="1">
        <v>2023</v>
      </c>
      <c r="K11580" s="1">
        <v>134129</v>
      </c>
      <c r="L11580" s="1">
        <v>0</v>
      </c>
      <c r="M11580" s="1">
        <f t="array" ref="M11580">SUMPRODUCT(MAX(ISNUMBER(SEARCH('Class Rules'!$B$6:$B$85,$E11580))*ISNUMBER(SEARCH('Class Rules'!$C$6:$C$85,$F11580))*'Class Rules'!$A$6:$A$85))</f>
        <v>0</v>
      </c>
      <c r="N11580" s="1" t="str">
        <f t="array" ref="N11580">IF($M11580=0,'Class Rules'!$D$3,INDEX('Class Rules'!$D$6:$D$85,MATCH($M11580,'Class Rules'!$A$6:$A$85,0)))</f>
        <v>Passenger LDV</v>
      </c>
      <c r="O11580" s="1" t="str">
        <f t="array" ref="O11580">IF(SUMPRODUCT(MAX(ISNUMBER(SEARCH(Fuel_Rules!$A$6:$A$30,$E11580))*ISNUMBER(SEARCH(Fuel_Rules!$B$6:$B$30,$F11580))*(Fuel_Rules!$A$6:$A$30&lt;&gt;"")))&gt;0,"Plug-in hybrid",IF($G11580="Diesel","Diesel","Gasoline"))</f>
        <v>Gasoline</v>
      </c>
    </row>
    <row r="11581" spans="1:15" ht="15" customHeight="1" x14ac:dyDescent="0.25">
      <c r="A11581" s="1">
        <v>2022</v>
      </c>
      <c r="B11581" s="1" t="s">
        <v>13227</v>
      </c>
      <c r="C11581" s="1" t="s">
        <v>3003</v>
      </c>
      <c r="D11581" s="1" t="s">
        <v>14260</v>
      </c>
      <c r="E11581" s="1" t="s">
        <v>2908</v>
      </c>
      <c r="F11581" s="1" t="s">
        <v>3005</v>
      </c>
      <c r="G11581" s="1" t="s">
        <v>103</v>
      </c>
      <c r="H11581" s="1" t="s">
        <v>437</v>
      </c>
      <c r="I11581" s="1">
        <v>1</v>
      </c>
      <c r="J11581" s="1">
        <v>2023</v>
      </c>
      <c r="K11581" s="1">
        <v>123347</v>
      </c>
      <c r="L11581" s="1">
        <v>0</v>
      </c>
      <c r="M11581" s="1">
        <f t="array" ref="M11581">SUMPRODUCT(MAX(ISNUMBER(SEARCH('Class Rules'!$B$6:$B$85,$E11581))*ISNUMBER(SEARCH('Class Rules'!$C$6:$C$85,$F11581))*'Class Rules'!$A$6:$A$85))</f>
        <v>0</v>
      </c>
      <c r="N11581" s="1" t="str">
        <f t="array" ref="N11581">IF($M11581=0,'Class Rules'!$D$3,INDEX('Class Rules'!$D$6:$D$85,MATCH($M11581,'Class Rules'!$A$6:$A$85,0)))</f>
        <v>Passenger LDV</v>
      </c>
      <c r="O11581" s="1" t="str">
        <f t="array" ref="O11581">IF(SUMPRODUCT(MAX(ISNUMBER(SEARCH(Fuel_Rules!$A$6:$A$30,$E11581))*ISNUMBER(SEARCH(Fuel_Rules!$B$6:$B$30,$F11581))*(Fuel_Rules!$A$6:$A$30&lt;&gt;"")))&gt;0,"Plug-in hybrid",IF($G11581="Diesel","Diesel","Gasoline"))</f>
        <v>Gasoline</v>
      </c>
    </row>
    <row r="11582" spans="1:15" ht="15" customHeight="1" x14ac:dyDescent="0.25">
      <c r="A11582" s="1">
        <v>2022</v>
      </c>
      <c r="B11582" s="1" t="s">
        <v>13227</v>
      </c>
      <c r="C11582" s="1" t="s">
        <v>3018</v>
      </c>
      <c r="D11582" s="1" t="s">
        <v>14261</v>
      </c>
      <c r="E11582" s="1" t="s">
        <v>2908</v>
      </c>
      <c r="F11582" s="1" t="s">
        <v>3020</v>
      </c>
      <c r="G11582" s="1" t="s">
        <v>103</v>
      </c>
      <c r="H11582" s="1" t="s">
        <v>437</v>
      </c>
      <c r="I11582" s="1">
        <v>2</v>
      </c>
      <c r="J11582" s="1">
        <v>2023</v>
      </c>
      <c r="K11582" s="1">
        <v>222642</v>
      </c>
      <c r="L11582" s="1">
        <v>0</v>
      </c>
      <c r="M11582" s="1">
        <f t="array" ref="M11582">SUMPRODUCT(MAX(ISNUMBER(SEARCH('Class Rules'!$B$6:$B$85,$E11582))*ISNUMBER(SEARCH('Class Rules'!$C$6:$C$85,$F11582))*'Class Rules'!$A$6:$A$85))</f>
        <v>0</v>
      </c>
      <c r="N11582" s="1" t="str">
        <f t="array" ref="N11582">IF($M11582=0,'Class Rules'!$D$3,INDEX('Class Rules'!$D$6:$D$85,MATCH($M11582,'Class Rules'!$A$6:$A$85,0)))</f>
        <v>Passenger LDV</v>
      </c>
      <c r="O11582" s="1" t="str">
        <f t="array" ref="O11582">IF(SUMPRODUCT(MAX(ISNUMBER(SEARCH(Fuel_Rules!$A$6:$A$30,$E11582))*ISNUMBER(SEARCH(Fuel_Rules!$B$6:$B$30,$F11582))*(Fuel_Rules!$A$6:$A$30&lt;&gt;"")))&gt;0,"Plug-in hybrid",IF($G11582="Diesel","Diesel","Gasoline"))</f>
        <v>Gasoline</v>
      </c>
    </row>
    <row r="11583" spans="1:15" ht="15" customHeight="1" x14ac:dyDescent="0.25">
      <c r="A11583" s="1">
        <v>2022</v>
      </c>
      <c r="B11583" s="1" t="s">
        <v>13227</v>
      </c>
      <c r="C11583" s="1" t="s">
        <v>3018</v>
      </c>
      <c r="D11583" s="1" t="s">
        <v>14262</v>
      </c>
      <c r="E11583" s="1" t="s">
        <v>2908</v>
      </c>
      <c r="F11583" s="1" t="s">
        <v>3020</v>
      </c>
      <c r="G11583" s="1" t="s">
        <v>103</v>
      </c>
      <c r="H11583" s="1" t="s">
        <v>437</v>
      </c>
      <c r="I11583" s="1">
        <v>2</v>
      </c>
      <c r="J11583" s="1">
        <v>2023</v>
      </c>
      <c r="K11583" s="1">
        <v>215962</v>
      </c>
      <c r="L11583" s="1">
        <v>0</v>
      </c>
      <c r="M11583" s="1">
        <f t="array" ref="M11583">SUMPRODUCT(MAX(ISNUMBER(SEARCH('Class Rules'!$B$6:$B$85,$E11583))*ISNUMBER(SEARCH('Class Rules'!$C$6:$C$85,$F11583))*'Class Rules'!$A$6:$A$85))</f>
        <v>0</v>
      </c>
      <c r="N11583" s="1" t="str">
        <f t="array" ref="N11583">IF($M11583=0,'Class Rules'!$D$3,INDEX('Class Rules'!$D$6:$D$85,MATCH($M11583,'Class Rules'!$A$6:$A$85,0)))</f>
        <v>Passenger LDV</v>
      </c>
      <c r="O11583" s="1" t="str">
        <f t="array" ref="O11583">IF(SUMPRODUCT(MAX(ISNUMBER(SEARCH(Fuel_Rules!$A$6:$A$30,$E11583))*ISNUMBER(SEARCH(Fuel_Rules!$B$6:$B$30,$F11583))*(Fuel_Rules!$A$6:$A$30&lt;&gt;"")))&gt;0,"Plug-in hybrid",IF($G11583="Diesel","Diesel","Gasoline"))</f>
        <v>Gasoline</v>
      </c>
    </row>
    <row r="11584" spans="1:15" ht="15" customHeight="1" x14ac:dyDescent="0.25">
      <c r="A11584" s="1">
        <v>2022</v>
      </c>
      <c r="B11584" s="1" t="s">
        <v>13227</v>
      </c>
      <c r="C11584" s="1" t="s">
        <v>3021</v>
      </c>
      <c r="D11584" s="1" t="s">
        <v>14263</v>
      </c>
      <c r="E11584" s="1" t="s">
        <v>2908</v>
      </c>
      <c r="F11584" s="1" t="s">
        <v>3023</v>
      </c>
      <c r="G11584" s="1" t="s">
        <v>103</v>
      </c>
      <c r="H11584" s="1" t="s">
        <v>437</v>
      </c>
      <c r="I11584" s="1">
        <v>1</v>
      </c>
      <c r="J11584" s="1">
        <v>2023</v>
      </c>
      <c r="K11584" s="1">
        <v>112332</v>
      </c>
      <c r="L11584" s="1">
        <v>0</v>
      </c>
      <c r="M11584" s="1">
        <f t="array" ref="M11584">SUMPRODUCT(MAX(ISNUMBER(SEARCH('Class Rules'!$B$6:$B$85,$E11584))*ISNUMBER(SEARCH('Class Rules'!$C$6:$C$85,$F11584))*'Class Rules'!$A$6:$A$85))</f>
        <v>0</v>
      </c>
      <c r="N11584" s="1" t="str">
        <f t="array" ref="N11584">IF($M11584=0,'Class Rules'!$D$3,INDEX('Class Rules'!$D$6:$D$85,MATCH($M11584,'Class Rules'!$A$6:$A$85,0)))</f>
        <v>Passenger LDV</v>
      </c>
      <c r="O11584" s="1" t="str">
        <f t="array" ref="O11584">IF(SUMPRODUCT(MAX(ISNUMBER(SEARCH(Fuel_Rules!$A$6:$A$30,$E11584))*ISNUMBER(SEARCH(Fuel_Rules!$B$6:$B$30,$F11584))*(Fuel_Rules!$A$6:$A$30&lt;&gt;"")))&gt;0,"Plug-in hybrid",IF($G11584="Diesel","Diesel","Gasoline"))</f>
        <v>Gasoline</v>
      </c>
    </row>
    <row r="11585" spans="1:15" ht="15" customHeight="1" x14ac:dyDescent="0.25">
      <c r="A11585" s="1">
        <v>2022</v>
      </c>
      <c r="B11585" s="1" t="s">
        <v>13227</v>
      </c>
      <c r="C11585" s="1" t="s">
        <v>3021</v>
      </c>
      <c r="D11585" s="1" t="s">
        <v>14264</v>
      </c>
      <c r="E11585" s="1" t="s">
        <v>2908</v>
      </c>
      <c r="F11585" s="1" t="s">
        <v>3023</v>
      </c>
      <c r="G11585" s="1" t="s">
        <v>103</v>
      </c>
      <c r="H11585" s="1" t="s">
        <v>437</v>
      </c>
      <c r="I11585" s="1">
        <v>1</v>
      </c>
      <c r="J11585" s="1">
        <v>2023</v>
      </c>
      <c r="K11585" s="1">
        <v>108045</v>
      </c>
      <c r="L11585" s="1">
        <v>0</v>
      </c>
      <c r="M11585" s="1">
        <f t="array" ref="M11585">SUMPRODUCT(MAX(ISNUMBER(SEARCH('Class Rules'!$B$6:$B$85,$E11585))*ISNUMBER(SEARCH('Class Rules'!$C$6:$C$85,$F11585))*'Class Rules'!$A$6:$A$85))</f>
        <v>0</v>
      </c>
      <c r="N11585" s="1" t="str">
        <f t="array" ref="N11585">IF($M11585=0,'Class Rules'!$D$3,INDEX('Class Rules'!$D$6:$D$85,MATCH($M11585,'Class Rules'!$A$6:$A$85,0)))</f>
        <v>Passenger LDV</v>
      </c>
      <c r="O11585" s="1" t="str">
        <f t="array" ref="O11585">IF(SUMPRODUCT(MAX(ISNUMBER(SEARCH(Fuel_Rules!$A$6:$A$30,$E11585))*ISNUMBER(SEARCH(Fuel_Rules!$B$6:$B$30,$F11585))*(Fuel_Rules!$A$6:$A$30&lt;&gt;"")))&gt;0,"Plug-in hybrid",IF($G11585="Diesel","Diesel","Gasoline"))</f>
        <v>Gasoline</v>
      </c>
    </row>
    <row r="11586" spans="1:15" ht="15" customHeight="1" x14ac:dyDescent="0.25">
      <c r="A11586" s="1">
        <v>2022</v>
      </c>
      <c r="B11586" s="1" t="s">
        <v>13227</v>
      </c>
      <c r="C11586" s="1" t="s">
        <v>3024</v>
      </c>
      <c r="D11586" s="1" t="s">
        <v>14265</v>
      </c>
      <c r="E11586" s="1" t="s">
        <v>2908</v>
      </c>
      <c r="F11586" s="1" t="s">
        <v>3026</v>
      </c>
      <c r="G11586" s="1" t="s">
        <v>103</v>
      </c>
      <c r="H11586" s="1" t="s">
        <v>298</v>
      </c>
      <c r="I11586" s="1">
        <v>1.4</v>
      </c>
      <c r="J11586" s="1">
        <v>2023</v>
      </c>
      <c r="K11586" s="1">
        <v>145933</v>
      </c>
      <c r="L11586" s="1">
        <v>0</v>
      </c>
      <c r="M11586" s="1">
        <f t="array" ref="M11586">SUMPRODUCT(MAX(ISNUMBER(SEARCH('Class Rules'!$B$6:$B$85,$E11586))*ISNUMBER(SEARCH('Class Rules'!$C$6:$C$85,$F11586))*'Class Rules'!$A$6:$A$85))</f>
        <v>0</v>
      </c>
      <c r="N11586" s="1" t="str">
        <f t="array" ref="N11586">IF($M11586=0,'Class Rules'!$D$3,INDEX('Class Rules'!$D$6:$D$85,MATCH($M11586,'Class Rules'!$A$6:$A$85,0)))</f>
        <v>Passenger LDV</v>
      </c>
      <c r="O11586" s="1" t="str">
        <f t="array" ref="O11586">IF(SUMPRODUCT(MAX(ISNUMBER(SEARCH(Fuel_Rules!$A$6:$A$30,$E11586))*ISNUMBER(SEARCH(Fuel_Rules!$B$6:$B$30,$F11586))*(Fuel_Rules!$A$6:$A$30&lt;&gt;"")))&gt;0,"Plug-in hybrid",IF($G11586="Diesel","Diesel","Gasoline"))</f>
        <v>Gasoline</v>
      </c>
    </row>
    <row r="11587" spans="1:15" ht="15" customHeight="1" x14ac:dyDescent="0.25">
      <c r="A11587" s="1">
        <v>2022</v>
      </c>
      <c r="B11587" s="1" t="s">
        <v>13227</v>
      </c>
      <c r="C11587" s="1" t="s">
        <v>3027</v>
      </c>
      <c r="D11587" s="1" t="s">
        <v>14266</v>
      </c>
      <c r="E11587" s="1" t="s">
        <v>2908</v>
      </c>
      <c r="F11587" s="1" t="s">
        <v>3029</v>
      </c>
      <c r="G11587" s="1" t="s">
        <v>103</v>
      </c>
      <c r="H11587" s="1" t="s">
        <v>298</v>
      </c>
      <c r="I11587" s="1">
        <v>1.4</v>
      </c>
      <c r="J11587" s="1">
        <v>2023</v>
      </c>
      <c r="K11587" s="1">
        <v>149729</v>
      </c>
      <c r="L11587" s="1">
        <v>0</v>
      </c>
      <c r="M11587" s="1">
        <f t="array" ref="M11587">SUMPRODUCT(MAX(ISNUMBER(SEARCH('Class Rules'!$B$6:$B$85,$E11587))*ISNUMBER(SEARCH('Class Rules'!$C$6:$C$85,$F11587))*'Class Rules'!$A$6:$A$85))</f>
        <v>0</v>
      </c>
      <c r="N11587" s="1" t="str">
        <f t="array" ref="N11587">IF($M11587=0,'Class Rules'!$D$3,INDEX('Class Rules'!$D$6:$D$85,MATCH($M11587,'Class Rules'!$A$6:$A$85,0)))</f>
        <v>Passenger LDV</v>
      </c>
      <c r="O11587" s="1" t="str">
        <f t="array" ref="O11587">IF(SUMPRODUCT(MAX(ISNUMBER(SEARCH(Fuel_Rules!$A$6:$A$30,$E11587))*ISNUMBER(SEARCH(Fuel_Rules!$B$6:$B$30,$F11587))*(Fuel_Rules!$A$6:$A$30&lt;&gt;"")))&gt;0,"Plug-in hybrid",IF($G11587="Diesel","Diesel","Gasoline"))</f>
        <v>Gasoline</v>
      </c>
    </row>
    <row r="11588" spans="1:15" ht="15" customHeight="1" x14ac:dyDescent="0.25">
      <c r="A11588" s="1">
        <v>2022</v>
      </c>
      <c r="B11588" s="1" t="s">
        <v>13227</v>
      </c>
      <c r="C11588" s="1" t="s">
        <v>3030</v>
      </c>
      <c r="D11588" s="1" t="s">
        <v>14267</v>
      </c>
      <c r="E11588" s="1" t="s">
        <v>2908</v>
      </c>
      <c r="F11588" s="1" t="s">
        <v>3032</v>
      </c>
      <c r="G11588" s="1" t="s">
        <v>103</v>
      </c>
      <c r="H11588" s="1" t="s">
        <v>437</v>
      </c>
      <c r="I11588" s="1">
        <v>1</v>
      </c>
      <c r="J11588" s="1">
        <v>2023</v>
      </c>
      <c r="K11588" s="1">
        <v>139717</v>
      </c>
      <c r="L11588" s="1">
        <v>0</v>
      </c>
      <c r="M11588" s="1">
        <f t="array" ref="M11588">SUMPRODUCT(MAX(ISNUMBER(SEARCH('Class Rules'!$B$6:$B$85,$E11588))*ISNUMBER(SEARCH('Class Rules'!$C$6:$C$85,$F11588))*'Class Rules'!$A$6:$A$85))</f>
        <v>0</v>
      </c>
      <c r="N11588" s="1" t="str">
        <f t="array" ref="N11588">IF($M11588=0,'Class Rules'!$D$3,INDEX('Class Rules'!$D$6:$D$85,MATCH($M11588,'Class Rules'!$A$6:$A$85,0)))</f>
        <v>Passenger LDV</v>
      </c>
      <c r="O11588" s="1" t="str">
        <f t="array" ref="O11588">IF(SUMPRODUCT(MAX(ISNUMBER(SEARCH(Fuel_Rules!$A$6:$A$30,$E11588))*ISNUMBER(SEARCH(Fuel_Rules!$B$6:$B$30,$F11588))*(Fuel_Rules!$A$6:$A$30&lt;&gt;"")))&gt;0,"Plug-in hybrid",IF($G11588="Diesel","Diesel","Gasoline"))</f>
        <v>Gasoline</v>
      </c>
    </row>
    <row r="11589" spans="1:15" ht="15" customHeight="1" x14ac:dyDescent="0.25">
      <c r="A11589" s="1">
        <v>2022</v>
      </c>
      <c r="B11589" s="1" t="s">
        <v>13227</v>
      </c>
      <c r="C11589" s="1" t="s">
        <v>3033</v>
      </c>
      <c r="D11589" s="1" t="s">
        <v>14268</v>
      </c>
      <c r="E11589" s="1" t="s">
        <v>2908</v>
      </c>
      <c r="F11589" s="1" t="s">
        <v>3035</v>
      </c>
      <c r="G11589" s="1" t="s">
        <v>103</v>
      </c>
      <c r="H11589" s="1" t="s">
        <v>437</v>
      </c>
      <c r="I11589" s="1">
        <v>1</v>
      </c>
      <c r="J11589" s="1">
        <v>2023</v>
      </c>
      <c r="K11589" s="1">
        <v>122002</v>
      </c>
      <c r="L11589" s="1">
        <v>0</v>
      </c>
      <c r="M11589" s="1">
        <f t="array" ref="M11589">SUMPRODUCT(MAX(ISNUMBER(SEARCH('Class Rules'!$B$6:$B$85,$E11589))*ISNUMBER(SEARCH('Class Rules'!$C$6:$C$85,$F11589))*'Class Rules'!$A$6:$A$85))</f>
        <v>0</v>
      </c>
      <c r="N11589" s="1" t="str">
        <f t="array" ref="N11589">IF($M11589=0,'Class Rules'!$D$3,INDEX('Class Rules'!$D$6:$D$85,MATCH($M11589,'Class Rules'!$A$6:$A$85,0)))</f>
        <v>Passenger LDV</v>
      </c>
      <c r="O11589" s="1" t="str">
        <f t="array" ref="O11589">IF(SUMPRODUCT(MAX(ISNUMBER(SEARCH(Fuel_Rules!$A$6:$A$30,$E11589))*ISNUMBER(SEARCH(Fuel_Rules!$B$6:$B$30,$F11589))*(Fuel_Rules!$A$6:$A$30&lt;&gt;"")))&gt;0,"Plug-in hybrid",IF($G11589="Diesel","Diesel","Gasoline"))</f>
        <v>Gasoline</v>
      </c>
    </row>
    <row r="11590" spans="1:15" ht="15" customHeight="1" x14ac:dyDescent="0.25">
      <c r="A11590" s="1">
        <v>2022</v>
      </c>
      <c r="B11590" s="1" t="s">
        <v>13227</v>
      </c>
      <c r="C11590" s="1" t="s">
        <v>3033</v>
      </c>
      <c r="D11590" s="1" t="s">
        <v>14269</v>
      </c>
      <c r="E11590" s="1" t="s">
        <v>2908</v>
      </c>
      <c r="F11590" s="1" t="s">
        <v>3035</v>
      </c>
      <c r="G11590" s="1" t="s">
        <v>103</v>
      </c>
      <c r="H11590" s="1" t="s">
        <v>437</v>
      </c>
      <c r="I11590" s="1">
        <v>1</v>
      </c>
      <c r="J11590" s="1">
        <v>2023</v>
      </c>
      <c r="K11590" s="1">
        <v>117473</v>
      </c>
      <c r="L11590" s="1">
        <v>0</v>
      </c>
      <c r="M11590" s="1">
        <f t="array" ref="M11590">SUMPRODUCT(MAX(ISNUMBER(SEARCH('Class Rules'!$B$6:$B$85,$E11590))*ISNUMBER(SEARCH('Class Rules'!$C$6:$C$85,$F11590))*'Class Rules'!$A$6:$A$85))</f>
        <v>0</v>
      </c>
      <c r="N11590" s="1" t="str">
        <f t="array" ref="N11590">IF($M11590=0,'Class Rules'!$D$3,INDEX('Class Rules'!$D$6:$D$85,MATCH($M11590,'Class Rules'!$A$6:$A$85,0)))</f>
        <v>Passenger LDV</v>
      </c>
      <c r="O11590" s="1" t="str">
        <f t="array" ref="O11590">IF(SUMPRODUCT(MAX(ISNUMBER(SEARCH(Fuel_Rules!$A$6:$A$30,$E11590))*ISNUMBER(SEARCH(Fuel_Rules!$B$6:$B$30,$F11590))*(Fuel_Rules!$A$6:$A$30&lt;&gt;"")))&gt;0,"Plug-in hybrid",IF($G11590="Diesel","Diesel","Gasoline"))</f>
        <v>Gasoline</v>
      </c>
    </row>
    <row r="11591" spans="1:15" ht="15" customHeight="1" x14ac:dyDescent="0.25">
      <c r="A11591" s="1">
        <v>2022</v>
      </c>
      <c r="B11591" s="1" t="s">
        <v>13227</v>
      </c>
      <c r="C11591" s="1" t="s">
        <v>3036</v>
      </c>
      <c r="D11591" s="1" t="s">
        <v>14270</v>
      </c>
      <c r="E11591" s="1" t="s">
        <v>2908</v>
      </c>
      <c r="F11591" s="1" t="s">
        <v>3038</v>
      </c>
      <c r="G11591" s="1" t="s">
        <v>103</v>
      </c>
      <c r="H11591" s="1" t="s">
        <v>437</v>
      </c>
      <c r="I11591" s="1">
        <v>1</v>
      </c>
      <c r="J11591" s="1">
        <v>2023</v>
      </c>
      <c r="K11591" s="1">
        <v>139305</v>
      </c>
      <c r="L11591" s="1">
        <v>0</v>
      </c>
      <c r="M11591" s="1">
        <f t="array" ref="M11591">SUMPRODUCT(MAX(ISNUMBER(SEARCH('Class Rules'!$B$6:$B$85,$E11591))*ISNUMBER(SEARCH('Class Rules'!$C$6:$C$85,$F11591))*'Class Rules'!$A$6:$A$85))</f>
        <v>0</v>
      </c>
      <c r="N11591" s="1" t="str">
        <f t="array" ref="N11591">IF($M11591=0,'Class Rules'!$D$3,INDEX('Class Rules'!$D$6:$D$85,MATCH($M11591,'Class Rules'!$A$6:$A$85,0)))</f>
        <v>Passenger LDV</v>
      </c>
      <c r="O11591" s="1" t="str">
        <f t="array" ref="O11591">IF(SUMPRODUCT(MAX(ISNUMBER(SEARCH(Fuel_Rules!$A$6:$A$30,$E11591))*ISNUMBER(SEARCH(Fuel_Rules!$B$6:$B$30,$F11591))*(Fuel_Rules!$A$6:$A$30&lt;&gt;"")))&gt;0,"Plug-in hybrid",IF($G11591="Diesel","Diesel","Gasoline"))</f>
        <v>Gasoline</v>
      </c>
    </row>
    <row r="11592" spans="1:15" ht="15" customHeight="1" x14ac:dyDescent="0.25">
      <c r="A11592" s="1">
        <v>2022</v>
      </c>
      <c r="B11592" s="1" t="s">
        <v>13227</v>
      </c>
      <c r="C11592" s="1" t="s">
        <v>3036</v>
      </c>
      <c r="D11592" s="1" t="s">
        <v>14271</v>
      </c>
      <c r="E11592" s="1" t="s">
        <v>2908</v>
      </c>
      <c r="F11592" s="1" t="s">
        <v>3038</v>
      </c>
      <c r="G11592" s="1" t="s">
        <v>103</v>
      </c>
      <c r="H11592" s="1" t="s">
        <v>437</v>
      </c>
      <c r="I11592" s="1">
        <v>1</v>
      </c>
      <c r="J11592" s="1">
        <v>2023</v>
      </c>
      <c r="K11592" s="1">
        <v>133632</v>
      </c>
      <c r="L11592" s="1">
        <v>0</v>
      </c>
      <c r="M11592" s="1">
        <f t="array" ref="M11592">SUMPRODUCT(MAX(ISNUMBER(SEARCH('Class Rules'!$B$6:$B$85,$E11592))*ISNUMBER(SEARCH('Class Rules'!$C$6:$C$85,$F11592))*'Class Rules'!$A$6:$A$85))</f>
        <v>0</v>
      </c>
      <c r="N11592" s="1" t="str">
        <f t="array" ref="N11592">IF($M11592=0,'Class Rules'!$D$3,INDEX('Class Rules'!$D$6:$D$85,MATCH($M11592,'Class Rules'!$A$6:$A$85,0)))</f>
        <v>Passenger LDV</v>
      </c>
      <c r="O11592" s="1" t="str">
        <f t="array" ref="O11592">IF(SUMPRODUCT(MAX(ISNUMBER(SEARCH(Fuel_Rules!$A$6:$A$30,$E11592))*ISNUMBER(SEARCH(Fuel_Rules!$B$6:$B$30,$F11592))*(Fuel_Rules!$A$6:$A$30&lt;&gt;"")))&gt;0,"Plug-in hybrid",IF($G11592="Diesel","Diesel","Gasoline"))</f>
        <v>Gasoline</v>
      </c>
    </row>
    <row r="11593" spans="1:15" ht="15" customHeight="1" x14ac:dyDescent="0.25">
      <c r="A11593" s="1">
        <v>2022</v>
      </c>
      <c r="B11593" s="1" t="s">
        <v>13227</v>
      </c>
      <c r="C11593" s="1" t="s">
        <v>3039</v>
      </c>
      <c r="D11593" s="1" t="s">
        <v>14272</v>
      </c>
      <c r="E11593" s="1" t="s">
        <v>2908</v>
      </c>
      <c r="F11593" s="1" t="s">
        <v>3041</v>
      </c>
      <c r="G11593" s="1" t="s">
        <v>103</v>
      </c>
      <c r="H11593" s="1" t="s">
        <v>437</v>
      </c>
      <c r="I11593" s="1">
        <v>1.4</v>
      </c>
      <c r="J11593" s="1">
        <v>2023</v>
      </c>
      <c r="K11593" s="1">
        <v>174548</v>
      </c>
      <c r="L11593" s="1">
        <v>0</v>
      </c>
      <c r="M11593" s="1">
        <f t="array" ref="M11593">SUMPRODUCT(MAX(ISNUMBER(SEARCH('Class Rules'!$B$6:$B$85,$E11593))*ISNUMBER(SEARCH('Class Rules'!$C$6:$C$85,$F11593))*'Class Rules'!$A$6:$A$85))</f>
        <v>0</v>
      </c>
      <c r="N11593" s="1" t="str">
        <f t="array" ref="N11593">IF($M11593=0,'Class Rules'!$D$3,INDEX('Class Rules'!$D$6:$D$85,MATCH($M11593,'Class Rules'!$A$6:$A$85,0)))</f>
        <v>Passenger LDV</v>
      </c>
      <c r="O11593" s="1" t="str">
        <f t="array" ref="O11593">IF(SUMPRODUCT(MAX(ISNUMBER(SEARCH(Fuel_Rules!$A$6:$A$30,$E11593))*ISNUMBER(SEARCH(Fuel_Rules!$B$6:$B$30,$F11593))*(Fuel_Rules!$A$6:$A$30&lt;&gt;"")))&gt;0,"Plug-in hybrid",IF($G11593="Diesel","Diesel","Gasoline"))</f>
        <v>Gasoline</v>
      </c>
    </row>
    <row r="11594" spans="1:15" ht="15" customHeight="1" x14ac:dyDescent="0.25">
      <c r="A11594" s="1">
        <v>2022</v>
      </c>
      <c r="B11594" s="1" t="s">
        <v>13227</v>
      </c>
      <c r="C11594" s="1" t="s">
        <v>3042</v>
      </c>
      <c r="D11594" s="1" t="s">
        <v>14273</v>
      </c>
      <c r="E11594" s="1" t="s">
        <v>2908</v>
      </c>
      <c r="F11594" s="1" t="s">
        <v>3044</v>
      </c>
      <c r="G11594" s="1" t="s">
        <v>103</v>
      </c>
      <c r="H11594" s="1" t="s">
        <v>437</v>
      </c>
      <c r="I11594" s="1">
        <v>1.4</v>
      </c>
      <c r="J11594" s="1">
        <v>2023</v>
      </c>
      <c r="K11594" s="1">
        <v>208850</v>
      </c>
      <c r="L11594" s="1">
        <v>0</v>
      </c>
      <c r="M11594" s="1">
        <f t="array" ref="M11594">SUMPRODUCT(MAX(ISNUMBER(SEARCH('Class Rules'!$B$6:$B$85,$E11594))*ISNUMBER(SEARCH('Class Rules'!$C$6:$C$85,$F11594))*'Class Rules'!$A$6:$A$85))</f>
        <v>0</v>
      </c>
      <c r="N11594" s="1" t="str">
        <f t="array" ref="N11594">IF($M11594=0,'Class Rules'!$D$3,INDEX('Class Rules'!$D$6:$D$85,MATCH($M11594,'Class Rules'!$A$6:$A$85,0)))</f>
        <v>Passenger LDV</v>
      </c>
      <c r="O11594" s="1" t="str">
        <f t="array" ref="O11594">IF(SUMPRODUCT(MAX(ISNUMBER(SEARCH(Fuel_Rules!$A$6:$A$30,$E11594))*ISNUMBER(SEARCH(Fuel_Rules!$B$6:$B$30,$F11594))*(Fuel_Rules!$A$6:$A$30&lt;&gt;"")))&gt;0,"Plug-in hybrid",IF($G11594="Diesel","Diesel","Gasoline"))</f>
        <v>Gasoline</v>
      </c>
    </row>
    <row r="11595" spans="1:15" ht="15" customHeight="1" x14ac:dyDescent="0.25">
      <c r="A11595" s="1">
        <v>2022</v>
      </c>
      <c r="B11595" s="1" t="s">
        <v>13227</v>
      </c>
      <c r="C11595" s="1" t="s">
        <v>3045</v>
      </c>
      <c r="D11595" s="1" t="s">
        <v>14274</v>
      </c>
      <c r="E11595" s="1" t="s">
        <v>2908</v>
      </c>
      <c r="F11595" s="1" t="s">
        <v>3047</v>
      </c>
      <c r="G11595" s="1" t="s">
        <v>103</v>
      </c>
      <c r="H11595" s="1" t="s">
        <v>437</v>
      </c>
      <c r="I11595" s="1">
        <v>1.4</v>
      </c>
      <c r="J11595" s="1">
        <v>2023</v>
      </c>
      <c r="K11595" s="1">
        <v>214239</v>
      </c>
      <c r="L11595" s="1">
        <v>0</v>
      </c>
      <c r="M11595" s="1">
        <f t="array" ref="M11595">SUMPRODUCT(MAX(ISNUMBER(SEARCH('Class Rules'!$B$6:$B$85,$E11595))*ISNUMBER(SEARCH('Class Rules'!$C$6:$C$85,$F11595))*'Class Rules'!$A$6:$A$85))</f>
        <v>0</v>
      </c>
      <c r="N11595" s="1" t="str">
        <f t="array" ref="N11595">IF($M11595=0,'Class Rules'!$D$3,INDEX('Class Rules'!$D$6:$D$85,MATCH($M11595,'Class Rules'!$A$6:$A$85,0)))</f>
        <v>Passenger LDV</v>
      </c>
      <c r="O11595" s="1" t="str">
        <f t="array" ref="O11595">IF(SUMPRODUCT(MAX(ISNUMBER(SEARCH(Fuel_Rules!$A$6:$A$30,$E11595))*ISNUMBER(SEARCH(Fuel_Rules!$B$6:$B$30,$F11595))*(Fuel_Rules!$A$6:$A$30&lt;&gt;"")))&gt;0,"Plug-in hybrid",IF($G11595="Diesel","Diesel","Gasoline"))</f>
        <v>Gasoline</v>
      </c>
    </row>
    <row r="11596" spans="1:15" ht="15" customHeight="1" x14ac:dyDescent="0.25">
      <c r="A11596" s="1">
        <v>2022</v>
      </c>
      <c r="B11596" s="1" t="s">
        <v>13227</v>
      </c>
      <c r="C11596" s="1" t="s">
        <v>8784</v>
      </c>
      <c r="D11596" s="1" t="s">
        <v>14275</v>
      </c>
      <c r="E11596" s="1" t="s">
        <v>2908</v>
      </c>
      <c r="F11596" s="1" t="s">
        <v>8786</v>
      </c>
      <c r="G11596" s="1" t="s">
        <v>103</v>
      </c>
      <c r="H11596" s="1" t="s">
        <v>298</v>
      </c>
      <c r="I11596" s="1">
        <v>1.6</v>
      </c>
      <c r="J11596" s="1">
        <v>2023</v>
      </c>
      <c r="K11596" s="1">
        <v>98426</v>
      </c>
      <c r="L11596" s="1">
        <v>0</v>
      </c>
      <c r="M11596" s="1">
        <f t="array" ref="M11596">SUMPRODUCT(MAX(ISNUMBER(SEARCH('Class Rules'!$B$6:$B$85,$E11596))*ISNUMBER(SEARCH('Class Rules'!$C$6:$C$85,$F11596))*'Class Rules'!$A$6:$A$85))</f>
        <v>18</v>
      </c>
      <c r="N11596" s="1" t="str">
        <f t="array" ref="N11596">IF($M11596=0,'Class Rules'!$D$3,INDEX('Class Rules'!$D$6:$D$85,MATCH($M11596,'Class Rules'!$A$6:$A$85,0)))</f>
        <v>Freight LDV</v>
      </c>
      <c r="O11596" s="1" t="str">
        <f t="array" ref="O11596">IF(SUMPRODUCT(MAX(ISNUMBER(SEARCH(Fuel_Rules!$A$6:$A$30,$E11596))*ISNUMBER(SEARCH(Fuel_Rules!$B$6:$B$30,$F11596))*(Fuel_Rules!$A$6:$A$30&lt;&gt;"")))&gt;0,"Plug-in hybrid",IF($G11596="Diesel","Diesel","Gasoline"))</f>
        <v>Gasoline</v>
      </c>
    </row>
    <row r="11597" spans="1:15" ht="15" customHeight="1" x14ac:dyDescent="0.25">
      <c r="A11597" s="1">
        <v>2022</v>
      </c>
      <c r="B11597" s="1" t="s">
        <v>13227</v>
      </c>
      <c r="C11597" s="1" t="s">
        <v>8784</v>
      </c>
      <c r="D11597" s="1" t="s">
        <v>14276</v>
      </c>
      <c r="E11597" s="1" t="s">
        <v>2908</v>
      </c>
      <c r="F11597" s="1" t="s">
        <v>8786</v>
      </c>
      <c r="G11597" s="1" t="s">
        <v>103</v>
      </c>
      <c r="H11597" s="1" t="s">
        <v>298</v>
      </c>
      <c r="I11597" s="1">
        <v>1.6</v>
      </c>
      <c r="J11597" s="1">
        <v>2023</v>
      </c>
      <c r="K11597" s="1">
        <v>90220</v>
      </c>
      <c r="L11597" s="1">
        <v>0</v>
      </c>
      <c r="M11597" s="1">
        <f t="array" ref="M11597">SUMPRODUCT(MAX(ISNUMBER(SEARCH('Class Rules'!$B$6:$B$85,$E11597))*ISNUMBER(SEARCH('Class Rules'!$C$6:$C$85,$F11597))*'Class Rules'!$A$6:$A$85))</f>
        <v>18</v>
      </c>
      <c r="N11597" s="1" t="str">
        <f t="array" ref="N11597">IF($M11597=0,'Class Rules'!$D$3,INDEX('Class Rules'!$D$6:$D$85,MATCH($M11597,'Class Rules'!$A$6:$A$85,0)))</f>
        <v>Freight LDV</v>
      </c>
      <c r="O11597" s="1" t="str">
        <f t="array" ref="O11597">IF(SUMPRODUCT(MAX(ISNUMBER(SEARCH(Fuel_Rules!$A$6:$A$30,$E11597))*ISNUMBER(SEARCH(Fuel_Rules!$B$6:$B$30,$F11597))*(Fuel_Rules!$A$6:$A$30&lt;&gt;"")))&gt;0,"Plug-in hybrid",IF($G11597="Diesel","Diesel","Gasoline"))</f>
        <v>Gasoline</v>
      </c>
    </row>
    <row r="11598" spans="1:15" ht="15" customHeight="1" x14ac:dyDescent="0.25">
      <c r="A11598" s="1">
        <v>2022</v>
      </c>
      <c r="B11598" s="1" t="s">
        <v>13227</v>
      </c>
      <c r="C11598" s="1" t="s">
        <v>9797</v>
      </c>
      <c r="D11598" s="1" t="s">
        <v>14277</v>
      </c>
      <c r="E11598" s="1" t="s">
        <v>2908</v>
      </c>
      <c r="F11598" s="1" t="s">
        <v>9799</v>
      </c>
      <c r="G11598" s="1" t="s">
        <v>105</v>
      </c>
      <c r="H11598" s="1" t="s">
        <v>437</v>
      </c>
      <c r="I11598" s="1">
        <v>3</v>
      </c>
      <c r="J11598" s="1">
        <v>2023</v>
      </c>
      <c r="K11598" s="1">
        <v>301032</v>
      </c>
      <c r="L11598" s="1">
        <v>0</v>
      </c>
      <c r="M11598" s="1">
        <f t="array" ref="M11598">SUMPRODUCT(MAX(ISNUMBER(SEARCH('Class Rules'!$B$6:$B$85,$E11598))*ISNUMBER(SEARCH('Class Rules'!$C$6:$C$85,$F11598))*'Class Rules'!$A$6:$A$85))</f>
        <v>19</v>
      </c>
      <c r="N11598" s="1" t="str">
        <f t="array" ref="N11598">IF($M11598=0,'Class Rules'!$D$3,INDEX('Class Rules'!$D$6:$D$85,MATCH($M11598,'Class Rules'!$A$6:$A$85,0)))</f>
        <v>Freight LDV</v>
      </c>
      <c r="O11598" s="1" t="str">
        <f t="array" ref="O11598">IF(SUMPRODUCT(MAX(ISNUMBER(SEARCH(Fuel_Rules!$A$6:$A$30,$E11598))*ISNUMBER(SEARCH(Fuel_Rules!$B$6:$B$30,$F11598))*(Fuel_Rules!$A$6:$A$30&lt;&gt;"")))&gt;0,"Plug-in hybrid",IF($G11598="Diesel","Diesel","Gasoline"))</f>
        <v>Diesel</v>
      </c>
    </row>
    <row r="11599" spans="1:15" ht="15" customHeight="1" x14ac:dyDescent="0.25">
      <c r="A11599" s="1">
        <v>2022</v>
      </c>
      <c r="B11599" s="1" t="s">
        <v>13227</v>
      </c>
      <c r="C11599" s="1" t="s">
        <v>9797</v>
      </c>
      <c r="D11599" s="1" t="s">
        <v>14278</v>
      </c>
      <c r="E11599" s="1" t="s">
        <v>2908</v>
      </c>
      <c r="F11599" s="1" t="s">
        <v>9799</v>
      </c>
      <c r="G11599" s="1" t="s">
        <v>105</v>
      </c>
      <c r="H11599" s="1" t="s">
        <v>437</v>
      </c>
      <c r="I11599" s="1">
        <v>3</v>
      </c>
      <c r="J11599" s="1">
        <v>2023</v>
      </c>
      <c r="K11599" s="1">
        <v>287485</v>
      </c>
      <c r="L11599" s="1">
        <v>0</v>
      </c>
      <c r="M11599" s="1">
        <f t="array" ref="M11599">SUMPRODUCT(MAX(ISNUMBER(SEARCH('Class Rules'!$B$6:$B$85,$E11599))*ISNUMBER(SEARCH('Class Rules'!$C$6:$C$85,$F11599))*'Class Rules'!$A$6:$A$85))</f>
        <v>19</v>
      </c>
      <c r="N11599" s="1" t="str">
        <f t="array" ref="N11599">IF($M11599=0,'Class Rules'!$D$3,INDEX('Class Rules'!$D$6:$D$85,MATCH($M11599,'Class Rules'!$A$6:$A$85,0)))</f>
        <v>Freight LDV</v>
      </c>
      <c r="O11599" s="1" t="str">
        <f t="array" ref="O11599">IF(SUMPRODUCT(MAX(ISNUMBER(SEARCH(Fuel_Rules!$A$6:$A$30,$E11599))*ISNUMBER(SEARCH(Fuel_Rules!$B$6:$B$30,$F11599))*(Fuel_Rules!$A$6:$A$30&lt;&gt;"")))&gt;0,"Plug-in hybrid",IF($G11599="Diesel","Diesel","Gasoline"))</f>
        <v>Diesel</v>
      </c>
    </row>
    <row r="11600" spans="1:15" ht="15" customHeight="1" x14ac:dyDescent="0.25">
      <c r="A11600" s="1">
        <v>2022</v>
      </c>
      <c r="B11600" s="1" t="s">
        <v>13227</v>
      </c>
      <c r="C11600" s="1" t="s">
        <v>12094</v>
      </c>
      <c r="D11600" s="1" t="s">
        <v>14279</v>
      </c>
      <c r="E11600" s="1" t="s">
        <v>2908</v>
      </c>
      <c r="F11600" s="1" t="s">
        <v>12096</v>
      </c>
      <c r="G11600" s="1" t="s">
        <v>103</v>
      </c>
      <c r="H11600" s="1" t="s">
        <v>298</v>
      </c>
      <c r="I11600" s="1">
        <v>1</v>
      </c>
      <c r="J11600" s="1">
        <v>2023</v>
      </c>
      <c r="K11600" s="1">
        <v>83831</v>
      </c>
      <c r="L11600" s="1">
        <v>0</v>
      </c>
      <c r="M11600" s="1">
        <f t="array" ref="M11600">SUMPRODUCT(MAX(ISNUMBER(SEARCH('Class Rules'!$B$6:$B$85,$E11600))*ISNUMBER(SEARCH('Class Rules'!$C$6:$C$85,$F11600))*'Class Rules'!$A$6:$A$85))</f>
        <v>0</v>
      </c>
      <c r="N11600" s="1" t="str">
        <f t="array" ref="N11600">IF($M11600=0,'Class Rules'!$D$3,INDEX('Class Rules'!$D$6:$D$85,MATCH($M11600,'Class Rules'!$A$6:$A$85,0)))</f>
        <v>Passenger LDV</v>
      </c>
      <c r="O11600" s="1" t="str">
        <f t="array" ref="O11600">IF(SUMPRODUCT(MAX(ISNUMBER(SEARCH(Fuel_Rules!$A$6:$A$30,$E11600))*ISNUMBER(SEARCH(Fuel_Rules!$B$6:$B$30,$F11600))*(Fuel_Rules!$A$6:$A$30&lt;&gt;"")))&gt;0,"Plug-in hybrid",IF($G11600="Diesel","Diesel","Gasoline"))</f>
        <v>Gasoline</v>
      </c>
    </row>
    <row r="11601" spans="1:15" ht="15" customHeight="1" x14ac:dyDescent="0.25">
      <c r="A11601" s="1">
        <v>2022</v>
      </c>
      <c r="B11601" s="1" t="s">
        <v>13227</v>
      </c>
      <c r="C11601" s="1" t="s">
        <v>12094</v>
      </c>
      <c r="D11601" s="1" t="s">
        <v>14280</v>
      </c>
      <c r="E11601" s="1" t="s">
        <v>2908</v>
      </c>
      <c r="F11601" s="1" t="s">
        <v>12096</v>
      </c>
      <c r="G11601" s="1" t="s">
        <v>103</v>
      </c>
      <c r="H11601" s="1" t="s">
        <v>298</v>
      </c>
      <c r="I11601" s="1">
        <v>1</v>
      </c>
      <c r="J11601" s="1">
        <v>2023</v>
      </c>
      <c r="K11601" s="1">
        <v>76574</v>
      </c>
      <c r="L11601" s="1">
        <v>0</v>
      </c>
      <c r="M11601" s="1">
        <f t="array" ref="M11601">SUMPRODUCT(MAX(ISNUMBER(SEARCH('Class Rules'!$B$6:$B$85,$E11601))*ISNUMBER(SEARCH('Class Rules'!$C$6:$C$85,$F11601))*'Class Rules'!$A$6:$A$85))</f>
        <v>0</v>
      </c>
      <c r="N11601" s="1" t="str">
        <f t="array" ref="N11601">IF($M11601=0,'Class Rules'!$D$3,INDEX('Class Rules'!$D$6:$D$85,MATCH($M11601,'Class Rules'!$A$6:$A$85,0)))</f>
        <v>Passenger LDV</v>
      </c>
      <c r="O11601" s="1" t="str">
        <f t="array" ref="O11601">IF(SUMPRODUCT(MAX(ISNUMBER(SEARCH(Fuel_Rules!$A$6:$A$30,$E11601))*ISNUMBER(SEARCH(Fuel_Rules!$B$6:$B$30,$F11601))*(Fuel_Rules!$A$6:$A$30&lt;&gt;"")))&gt;0,"Plug-in hybrid",IF($G11601="Diesel","Diesel","Gasoline"))</f>
        <v>Gasoline</v>
      </c>
    </row>
    <row r="11602" spans="1:15" ht="15" customHeight="1" x14ac:dyDescent="0.25">
      <c r="A11602" s="1">
        <v>2022</v>
      </c>
      <c r="B11602" s="1" t="s">
        <v>13227</v>
      </c>
      <c r="C11602" s="1" t="s">
        <v>12098</v>
      </c>
      <c r="D11602" s="1" t="s">
        <v>14281</v>
      </c>
      <c r="E11602" s="1" t="s">
        <v>2908</v>
      </c>
      <c r="F11602" s="1" t="s">
        <v>12100</v>
      </c>
      <c r="G11602" s="1" t="s">
        <v>103</v>
      </c>
      <c r="H11602" s="1" t="s">
        <v>298</v>
      </c>
      <c r="I11602" s="1">
        <v>1</v>
      </c>
      <c r="J11602" s="1">
        <v>2023</v>
      </c>
      <c r="K11602" s="1">
        <v>93920</v>
      </c>
      <c r="L11602" s="1">
        <v>0</v>
      </c>
      <c r="M11602" s="1">
        <f t="array" ref="M11602">SUMPRODUCT(MAX(ISNUMBER(SEARCH('Class Rules'!$B$6:$B$85,$E11602))*ISNUMBER(SEARCH('Class Rules'!$C$6:$C$85,$F11602))*'Class Rules'!$A$6:$A$85))</f>
        <v>0</v>
      </c>
      <c r="N11602" s="1" t="str">
        <f t="array" ref="N11602">IF($M11602=0,'Class Rules'!$D$3,INDEX('Class Rules'!$D$6:$D$85,MATCH($M11602,'Class Rules'!$A$6:$A$85,0)))</f>
        <v>Passenger LDV</v>
      </c>
      <c r="O11602" s="1" t="str">
        <f t="array" ref="O11602">IF(SUMPRODUCT(MAX(ISNUMBER(SEARCH(Fuel_Rules!$A$6:$A$30,$E11602))*ISNUMBER(SEARCH(Fuel_Rules!$B$6:$B$30,$F11602))*(Fuel_Rules!$A$6:$A$30&lt;&gt;"")))&gt;0,"Plug-in hybrid",IF($G11602="Diesel","Diesel","Gasoline"))</f>
        <v>Gasoline</v>
      </c>
    </row>
    <row r="11603" spans="1:15" ht="15" customHeight="1" x14ac:dyDescent="0.25">
      <c r="A11603" s="1">
        <v>2022</v>
      </c>
      <c r="B11603" s="1" t="s">
        <v>13227</v>
      </c>
      <c r="C11603" s="1" t="s">
        <v>12098</v>
      </c>
      <c r="D11603" s="1" t="s">
        <v>14282</v>
      </c>
      <c r="E11603" s="1" t="s">
        <v>2908</v>
      </c>
      <c r="F11603" s="1" t="s">
        <v>12100</v>
      </c>
      <c r="G11603" s="1" t="s">
        <v>103</v>
      </c>
      <c r="H11603" s="1" t="s">
        <v>298</v>
      </c>
      <c r="I11603" s="1">
        <v>1</v>
      </c>
      <c r="J11603" s="1">
        <v>2023</v>
      </c>
      <c r="K11603" s="1">
        <v>85995</v>
      </c>
      <c r="L11603" s="1">
        <v>0</v>
      </c>
      <c r="M11603" s="1">
        <f t="array" ref="M11603">SUMPRODUCT(MAX(ISNUMBER(SEARCH('Class Rules'!$B$6:$B$85,$E11603))*ISNUMBER(SEARCH('Class Rules'!$C$6:$C$85,$F11603))*'Class Rules'!$A$6:$A$85))</f>
        <v>0</v>
      </c>
      <c r="N11603" s="1" t="str">
        <f t="array" ref="N11603">IF($M11603=0,'Class Rules'!$D$3,INDEX('Class Rules'!$D$6:$D$85,MATCH($M11603,'Class Rules'!$A$6:$A$85,0)))</f>
        <v>Passenger LDV</v>
      </c>
      <c r="O11603" s="1" t="str">
        <f t="array" ref="O11603">IF(SUMPRODUCT(MAX(ISNUMBER(SEARCH(Fuel_Rules!$A$6:$A$30,$E11603))*ISNUMBER(SEARCH(Fuel_Rules!$B$6:$B$30,$F11603))*(Fuel_Rules!$A$6:$A$30&lt;&gt;"")))&gt;0,"Plug-in hybrid",IF($G11603="Diesel","Diesel","Gasoline"))</f>
        <v>Gasoline</v>
      </c>
    </row>
    <row r="11604" spans="1:15" ht="15" customHeight="1" x14ac:dyDescent="0.25">
      <c r="A11604" s="1">
        <v>2022</v>
      </c>
      <c r="B11604" s="1" t="s">
        <v>13227</v>
      </c>
      <c r="C11604" s="1" t="s">
        <v>12102</v>
      </c>
      <c r="D11604" s="1" t="s">
        <v>14283</v>
      </c>
      <c r="E11604" s="1" t="s">
        <v>2908</v>
      </c>
      <c r="F11604" s="1" t="s">
        <v>12104</v>
      </c>
      <c r="G11604" s="1" t="s">
        <v>103</v>
      </c>
      <c r="H11604" s="1" t="s">
        <v>437</v>
      </c>
      <c r="I11604" s="1">
        <v>1</v>
      </c>
      <c r="J11604" s="1">
        <v>2023</v>
      </c>
      <c r="K11604" s="1">
        <v>103221</v>
      </c>
      <c r="L11604" s="1">
        <v>0</v>
      </c>
      <c r="M11604" s="1">
        <f t="array" ref="M11604">SUMPRODUCT(MAX(ISNUMBER(SEARCH('Class Rules'!$B$6:$B$85,$E11604))*ISNUMBER(SEARCH('Class Rules'!$C$6:$C$85,$F11604))*'Class Rules'!$A$6:$A$85))</f>
        <v>0</v>
      </c>
      <c r="N11604" s="1" t="str">
        <f t="array" ref="N11604">IF($M11604=0,'Class Rules'!$D$3,INDEX('Class Rules'!$D$6:$D$85,MATCH($M11604,'Class Rules'!$A$6:$A$85,0)))</f>
        <v>Passenger LDV</v>
      </c>
      <c r="O11604" s="1" t="str">
        <f t="array" ref="O11604">IF(SUMPRODUCT(MAX(ISNUMBER(SEARCH(Fuel_Rules!$A$6:$A$30,$E11604))*ISNUMBER(SEARCH(Fuel_Rules!$B$6:$B$30,$F11604))*(Fuel_Rules!$A$6:$A$30&lt;&gt;"")))&gt;0,"Plug-in hybrid",IF($G11604="Diesel","Diesel","Gasoline"))</f>
        <v>Gasoline</v>
      </c>
    </row>
    <row r="11605" spans="1:15" ht="15" customHeight="1" x14ac:dyDescent="0.25">
      <c r="A11605" s="1">
        <v>2022</v>
      </c>
      <c r="B11605" s="1" t="s">
        <v>13227</v>
      </c>
      <c r="C11605" s="1" t="s">
        <v>12102</v>
      </c>
      <c r="D11605" s="1" t="s">
        <v>14284</v>
      </c>
      <c r="E11605" s="1" t="s">
        <v>2908</v>
      </c>
      <c r="F11605" s="1" t="s">
        <v>12104</v>
      </c>
      <c r="G11605" s="1" t="s">
        <v>103</v>
      </c>
      <c r="H11605" s="1" t="s">
        <v>437</v>
      </c>
      <c r="I11605" s="1">
        <v>1</v>
      </c>
      <c r="J11605" s="1">
        <v>2023</v>
      </c>
      <c r="K11605" s="1">
        <v>95861</v>
      </c>
      <c r="L11605" s="1">
        <v>0</v>
      </c>
      <c r="M11605" s="1">
        <f t="array" ref="M11605">SUMPRODUCT(MAX(ISNUMBER(SEARCH('Class Rules'!$B$6:$B$85,$E11605))*ISNUMBER(SEARCH('Class Rules'!$C$6:$C$85,$F11605))*'Class Rules'!$A$6:$A$85))</f>
        <v>0</v>
      </c>
      <c r="N11605" s="1" t="str">
        <f t="array" ref="N11605">IF($M11605=0,'Class Rules'!$D$3,INDEX('Class Rules'!$D$6:$D$85,MATCH($M11605,'Class Rules'!$A$6:$A$85,0)))</f>
        <v>Passenger LDV</v>
      </c>
      <c r="O11605" s="1" t="str">
        <f t="array" ref="O11605">IF(SUMPRODUCT(MAX(ISNUMBER(SEARCH(Fuel_Rules!$A$6:$A$30,$E11605))*ISNUMBER(SEARCH(Fuel_Rules!$B$6:$B$30,$F11605))*(Fuel_Rules!$A$6:$A$30&lt;&gt;"")))&gt;0,"Plug-in hybrid",IF($G11605="Diesel","Diesel","Gasoline"))</f>
        <v>Gasoline</v>
      </c>
    </row>
    <row r="11606" spans="1:15" ht="15" customHeight="1" x14ac:dyDescent="0.25">
      <c r="A11606" s="1">
        <v>2022</v>
      </c>
      <c r="B11606" s="1" t="s">
        <v>13227</v>
      </c>
      <c r="C11606" s="1" t="s">
        <v>12106</v>
      </c>
      <c r="D11606" s="1" t="s">
        <v>14285</v>
      </c>
      <c r="E11606" s="1" t="s">
        <v>2908</v>
      </c>
      <c r="F11606" s="1" t="s">
        <v>12108</v>
      </c>
      <c r="G11606" s="1" t="s">
        <v>103</v>
      </c>
      <c r="H11606" s="1" t="s">
        <v>437</v>
      </c>
      <c r="I11606" s="1">
        <v>1</v>
      </c>
      <c r="J11606" s="1">
        <v>2023</v>
      </c>
      <c r="K11606" s="1">
        <v>110821</v>
      </c>
      <c r="L11606" s="1">
        <v>0</v>
      </c>
      <c r="M11606" s="1">
        <f t="array" ref="M11606">SUMPRODUCT(MAX(ISNUMBER(SEARCH('Class Rules'!$B$6:$B$85,$E11606))*ISNUMBER(SEARCH('Class Rules'!$C$6:$C$85,$F11606))*'Class Rules'!$A$6:$A$85))</f>
        <v>0</v>
      </c>
      <c r="N11606" s="1" t="str">
        <f t="array" ref="N11606">IF($M11606=0,'Class Rules'!$D$3,INDEX('Class Rules'!$D$6:$D$85,MATCH($M11606,'Class Rules'!$A$6:$A$85,0)))</f>
        <v>Passenger LDV</v>
      </c>
      <c r="O11606" s="1" t="str">
        <f t="array" ref="O11606">IF(SUMPRODUCT(MAX(ISNUMBER(SEARCH(Fuel_Rules!$A$6:$A$30,$E11606))*ISNUMBER(SEARCH(Fuel_Rules!$B$6:$B$30,$F11606))*(Fuel_Rules!$A$6:$A$30&lt;&gt;"")))&gt;0,"Plug-in hybrid",IF($G11606="Diesel","Diesel","Gasoline"))</f>
        <v>Gasoline</v>
      </c>
    </row>
    <row r="11607" spans="1:15" ht="15" customHeight="1" x14ac:dyDescent="0.25">
      <c r="A11607" s="1">
        <v>2022</v>
      </c>
      <c r="B11607" s="1" t="s">
        <v>13227</v>
      </c>
      <c r="C11607" s="1" t="s">
        <v>12106</v>
      </c>
      <c r="D11607" s="1" t="s">
        <v>14286</v>
      </c>
      <c r="E11607" s="1" t="s">
        <v>2908</v>
      </c>
      <c r="F11607" s="1" t="s">
        <v>12108</v>
      </c>
      <c r="G11607" s="1" t="s">
        <v>103</v>
      </c>
      <c r="H11607" s="1" t="s">
        <v>437</v>
      </c>
      <c r="I11607" s="1">
        <v>1</v>
      </c>
      <c r="J11607" s="1">
        <v>2023</v>
      </c>
      <c r="K11607" s="1">
        <v>102236</v>
      </c>
      <c r="L11607" s="1">
        <v>0</v>
      </c>
      <c r="M11607" s="1">
        <f t="array" ref="M11607">SUMPRODUCT(MAX(ISNUMBER(SEARCH('Class Rules'!$B$6:$B$85,$E11607))*ISNUMBER(SEARCH('Class Rules'!$C$6:$C$85,$F11607))*'Class Rules'!$A$6:$A$85))</f>
        <v>0</v>
      </c>
      <c r="N11607" s="1" t="str">
        <f t="array" ref="N11607">IF($M11607=0,'Class Rules'!$D$3,INDEX('Class Rules'!$D$6:$D$85,MATCH($M11607,'Class Rules'!$A$6:$A$85,0)))</f>
        <v>Passenger LDV</v>
      </c>
      <c r="O11607" s="1" t="str">
        <f t="array" ref="O11607">IF(SUMPRODUCT(MAX(ISNUMBER(SEARCH(Fuel_Rules!$A$6:$A$30,$E11607))*ISNUMBER(SEARCH(Fuel_Rules!$B$6:$B$30,$F11607))*(Fuel_Rules!$A$6:$A$30&lt;&gt;"")))&gt;0,"Plug-in hybrid",IF($G11607="Diesel","Diesel","Gasoline"))</f>
        <v>Gasoline</v>
      </c>
    </row>
    <row r="11608" spans="1:15" ht="15" customHeight="1" x14ac:dyDescent="0.25">
      <c r="A11608" s="1">
        <v>2022</v>
      </c>
      <c r="B11608" s="1" t="s">
        <v>13227</v>
      </c>
      <c r="C11608" s="1" t="s">
        <v>3052</v>
      </c>
      <c r="D11608" s="1" t="s">
        <v>14287</v>
      </c>
      <c r="E11608" s="1" t="s">
        <v>3050</v>
      </c>
      <c r="F11608" s="1" t="s">
        <v>9801</v>
      </c>
      <c r="G11608" s="1" t="s">
        <v>103</v>
      </c>
      <c r="H11608" s="1" t="s">
        <v>298</v>
      </c>
      <c r="I11608" s="1">
        <v>2</v>
      </c>
      <c r="J11608" s="1">
        <v>2023</v>
      </c>
      <c r="K11608" s="1">
        <v>552148</v>
      </c>
      <c r="L11608" s="1">
        <v>0</v>
      </c>
      <c r="M11608" s="1">
        <f t="array" ref="M11608">SUMPRODUCT(MAX(ISNUMBER(SEARCH('Class Rules'!$B$6:$B$85,$E11608))*ISNUMBER(SEARCH('Class Rules'!$C$6:$C$85,$F11608))*'Class Rules'!$A$6:$A$85))</f>
        <v>0</v>
      </c>
      <c r="N11608" s="1" t="str">
        <f t="array" ref="N11608">IF($M11608=0,'Class Rules'!$D$3,INDEX('Class Rules'!$D$6:$D$85,MATCH($M11608,'Class Rules'!$A$6:$A$85,0)))</f>
        <v>Passenger LDV</v>
      </c>
      <c r="O11608" s="1" t="str">
        <f t="array" ref="O11608">IF(SUMPRODUCT(MAX(ISNUMBER(SEARCH(Fuel_Rules!$A$6:$A$30,$E11608))*ISNUMBER(SEARCH(Fuel_Rules!$B$6:$B$30,$F11608))*(Fuel_Rules!$A$6:$A$30&lt;&gt;"")))&gt;0,"Plug-in hybrid",IF($G11608="Diesel","Diesel","Gasoline"))</f>
        <v>Plug-in hybrid</v>
      </c>
    </row>
    <row r="11609" spans="1:15" ht="15" customHeight="1" x14ac:dyDescent="0.25">
      <c r="A11609" s="1">
        <v>2022</v>
      </c>
      <c r="B11609" s="1" t="s">
        <v>13227</v>
      </c>
      <c r="C11609" s="1" t="s">
        <v>3061</v>
      </c>
      <c r="D11609" s="1" t="s">
        <v>14288</v>
      </c>
      <c r="E11609" s="1" t="s">
        <v>3050</v>
      </c>
      <c r="F11609" s="1" t="s">
        <v>9803</v>
      </c>
      <c r="G11609" s="1" t="s">
        <v>103</v>
      </c>
      <c r="H11609" s="1" t="s">
        <v>298</v>
      </c>
      <c r="I11609" s="1">
        <v>2</v>
      </c>
      <c r="J11609" s="1">
        <v>2023</v>
      </c>
      <c r="K11609" s="1">
        <v>464562</v>
      </c>
      <c r="L11609" s="1">
        <v>0</v>
      </c>
      <c r="M11609" s="1">
        <f t="array" ref="M11609">SUMPRODUCT(MAX(ISNUMBER(SEARCH('Class Rules'!$B$6:$B$85,$E11609))*ISNUMBER(SEARCH('Class Rules'!$C$6:$C$85,$F11609))*'Class Rules'!$A$6:$A$85))</f>
        <v>0</v>
      </c>
      <c r="N11609" s="1" t="str">
        <f t="array" ref="N11609">IF($M11609=0,'Class Rules'!$D$3,INDEX('Class Rules'!$D$6:$D$85,MATCH($M11609,'Class Rules'!$A$6:$A$85,0)))</f>
        <v>Passenger LDV</v>
      </c>
      <c r="O11609" s="1" t="str">
        <f t="array" ref="O11609">IF(SUMPRODUCT(MAX(ISNUMBER(SEARCH(Fuel_Rules!$A$6:$A$30,$E11609))*ISNUMBER(SEARCH(Fuel_Rules!$B$6:$B$30,$F11609))*(Fuel_Rules!$A$6:$A$30&lt;&gt;"")))&gt;0,"Plug-in hybrid",IF($G11609="Diesel","Diesel","Gasoline"))</f>
        <v>Plug-in hybrid</v>
      </c>
    </row>
    <row r="11610" spans="1:15" ht="15" customHeight="1" x14ac:dyDescent="0.25">
      <c r="A11610" s="1">
        <v>2022</v>
      </c>
      <c r="B11610" s="1" t="s">
        <v>13227</v>
      </c>
      <c r="C11610" s="1" t="s">
        <v>3067</v>
      </c>
      <c r="D11610" s="1" t="s">
        <v>14289</v>
      </c>
      <c r="E11610" s="1" t="s">
        <v>3050</v>
      </c>
      <c r="F11610" s="1" t="s">
        <v>9807</v>
      </c>
      <c r="G11610" s="1" t="s">
        <v>103</v>
      </c>
      <c r="H11610" s="1" t="s">
        <v>298</v>
      </c>
      <c r="I11610" s="1">
        <v>2</v>
      </c>
      <c r="J11610" s="1">
        <v>2023</v>
      </c>
      <c r="K11610" s="1">
        <v>424540</v>
      </c>
      <c r="L11610" s="1">
        <v>0</v>
      </c>
      <c r="M11610" s="1">
        <f t="array" ref="M11610">SUMPRODUCT(MAX(ISNUMBER(SEARCH('Class Rules'!$B$6:$B$85,$E11610))*ISNUMBER(SEARCH('Class Rules'!$C$6:$C$85,$F11610))*'Class Rules'!$A$6:$A$85))</f>
        <v>0</v>
      </c>
      <c r="N11610" s="1" t="str">
        <f t="array" ref="N11610">IF($M11610=0,'Class Rules'!$D$3,INDEX('Class Rules'!$D$6:$D$85,MATCH($M11610,'Class Rules'!$A$6:$A$85,0)))</f>
        <v>Passenger LDV</v>
      </c>
      <c r="O11610" s="1" t="str">
        <f t="array" ref="O11610">IF(SUMPRODUCT(MAX(ISNUMBER(SEARCH(Fuel_Rules!$A$6:$A$30,$E11610))*ISNUMBER(SEARCH(Fuel_Rules!$B$6:$B$30,$F11610))*(Fuel_Rules!$A$6:$A$30&lt;&gt;"")))&gt;0,"Plug-in hybrid",IF($G11610="Diesel","Diesel","Gasoline"))</f>
        <v>Plug-in hybrid</v>
      </c>
    </row>
    <row r="11611" spans="1:15" ht="15" customHeight="1" x14ac:dyDescent="0.25">
      <c r="A11611" s="1">
        <v>2022</v>
      </c>
      <c r="B11611" s="1" t="s">
        <v>13227</v>
      </c>
      <c r="C11611" s="1" t="s">
        <v>3070</v>
      </c>
      <c r="D11611" s="1" t="s">
        <v>14290</v>
      </c>
      <c r="E11611" s="1" t="s">
        <v>3050</v>
      </c>
      <c r="F11611" s="1" t="s">
        <v>9809</v>
      </c>
      <c r="G11611" s="1" t="s">
        <v>103</v>
      </c>
      <c r="H11611" s="1" t="s">
        <v>298</v>
      </c>
      <c r="I11611" s="1">
        <v>2</v>
      </c>
      <c r="J11611" s="1">
        <v>2023</v>
      </c>
      <c r="K11611" s="1">
        <v>565219</v>
      </c>
      <c r="L11611" s="1">
        <v>0</v>
      </c>
      <c r="M11611" s="1">
        <f t="array" ref="M11611">SUMPRODUCT(MAX(ISNUMBER(SEARCH('Class Rules'!$B$6:$B$85,$E11611))*ISNUMBER(SEARCH('Class Rules'!$C$6:$C$85,$F11611))*'Class Rules'!$A$6:$A$85))</f>
        <v>0</v>
      </c>
      <c r="N11611" s="1" t="str">
        <f t="array" ref="N11611">IF($M11611=0,'Class Rules'!$D$3,INDEX('Class Rules'!$D$6:$D$85,MATCH($M11611,'Class Rules'!$A$6:$A$85,0)))</f>
        <v>Passenger LDV</v>
      </c>
      <c r="O11611" s="1" t="str">
        <f t="array" ref="O11611">IF(SUMPRODUCT(MAX(ISNUMBER(SEARCH(Fuel_Rules!$A$6:$A$30,$E11611))*ISNUMBER(SEARCH(Fuel_Rules!$B$6:$B$30,$F11611))*(Fuel_Rules!$A$6:$A$30&lt;&gt;"")))&gt;0,"Plug-in hybrid",IF($G11611="Diesel","Diesel","Gasoline"))</f>
        <v>Plug-in hybrid</v>
      </c>
    </row>
    <row r="11612" spans="1:15" ht="15" customHeight="1" x14ac:dyDescent="0.25">
      <c r="A11612" s="1">
        <v>2022</v>
      </c>
      <c r="B11612" s="1" t="s">
        <v>13227</v>
      </c>
      <c r="C11612" s="1" t="s">
        <v>3082</v>
      </c>
      <c r="D11612" s="1" t="s">
        <v>14291</v>
      </c>
      <c r="E11612" s="1" t="s">
        <v>3050</v>
      </c>
      <c r="F11612" s="1" t="s">
        <v>9815</v>
      </c>
      <c r="G11612" s="1" t="s">
        <v>103</v>
      </c>
      <c r="H11612" s="1" t="s">
        <v>298</v>
      </c>
      <c r="I11612" s="1">
        <v>2</v>
      </c>
      <c r="J11612" s="1">
        <v>2023</v>
      </c>
      <c r="K11612" s="1">
        <v>458617</v>
      </c>
      <c r="L11612" s="1">
        <v>0</v>
      </c>
      <c r="M11612" s="1">
        <f t="array" ref="M11612">SUMPRODUCT(MAX(ISNUMBER(SEARCH('Class Rules'!$B$6:$B$85,$E11612))*ISNUMBER(SEARCH('Class Rules'!$C$6:$C$85,$F11612))*'Class Rules'!$A$6:$A$85))</f>
        <v>0</v>
      </c>
      <c r="N11612" s="1" t="str">
        <f t="array" ref="N11612">IF($M11612=0,'Class Rules'!$D$3,INDEX('Class Rules'!$D$6:$D$85,MATCH($M11612,'Class Rules'!$A$6:$A$85,0)))</f>
        <v>Passenger LDV</v>
      </c>
      <c r="O11612" s="1" t="str">
        <f t="array" ref="O11612">IF(SUMPRODUCT(MAX(ISNUMBER(SEARCH(Fuel_Rules!$A$6:$A$30,$E11612))*ISNUMBER(SEARCH(Fuel_Rules!$B$6:$B$30,$F11612))*(Fuel_Rules!$A$6:$A$30&lt;&gt;"")))&gt;0,"Plug-in hybrid",IF($G11612="Diesel","Diesel","Gasoline"))</f>
        <v>Plug-in hybrid</v>
      </c>
    </row>
    <row r="11613" spans="1:15" ht="15" customHeight="1" x14ac:dyDescent="0.25">
      <c r="A11613" s="1">
        <v>2022</v>
      </c>
      <c r="B11613" s="1" t="s">
        <v>13227</v>
      </c>
      <c r="C11613" s="1" t="s">
        <v>3109</v>
      </c>
      <c r="D11613" s="1" t="s">
        <v>14292</v>
      </c>
      <c r="E11613" s="1" t="s">
        <v>3050</v>
      </c>
      <c r="F11613" s="1" t="s">
        <v>9817</v>
      </c>
      <c r="G11613" s="1" t="s">
        <v>103</v>
      </c>
      <c r="H11613" s="1" t="s">
        <v>298</v>
      </c>
      <c r="I11613" s="1">
        <v>2</v>
      </c>
      <c r="J11613" s="1">
        <v>2023</v>
      </c>
      <c r="K11613" s="1">
        <v>509026</v>
      </c>
      <c r="L11613" s="1">
        <v>0</v>
      </c>
      <c r="M11613" s="1">
        <f t="array" ref="M11613">SUMPRODUCT(MAX(ISNUMBER(SEARCH('Class Rules'!$B$6:$B$85,$E11613))*ISNUMBER(SEARCH('Class Rules'!$C$6:$C$85,$F11613))*'Class Rules'!$A$6:$A$85))</f>
        <v>0</v>
      </c>
      <c r="N11613" s="1" t="str">
        <f t="array" ref="N11613">IF($M11613=0,'Class Rules'!$D$3,INDEX('Class Rules'!$D$6:$D$85,MATCH($M11613,'Class Rules'!$A$6:$A$85,0)))</f>
        <v>Passenger LDV</v>
      </c>
      <c r="O11613" s="1" t="str">
        <f t="array" ref="O11613">IF(SUMPRODUCT(MAX(ISNUMBER(SEARCH(Fuel_Rules!$A$6:$A$30,$E11613))*ISNUMBER(SEARCH(Fuel_Rules!$B$6:$B$30,$F11613))*(Fuel_Rules!$A$6:$A$30&lt;&gt;"")))&gt;0,"Plug-in hybrid",IF($G11613="Diesel","Diesel","Gasoline"))</f>
        <v>Plug-in hybrid</v>
      </c>
    </row>
    <row r="11614" spans="1:15" ht="15" customHeight="1" x14ac:dyDescent="0.25">
      <c r="A11614" s="1">
        <v>2022</v>
      </c>
      <c r="B11614" s="1" t="s">
        <v>13227</v>
      </c>
      <c r="C11614" s="1" t="s">
        <v>3112</v>
      </c>
      <c r="D11614" s="1" t="s">
        <v>14293</v>
      </c>
      <c r="E11614" s="1" t="s">
        <v>3050</v>
      </c>
      <c r="F11614" s="1" t="s">
        <v>9819</v>
      </c>
      <c r="G11614" s="1" t="s">
        <v>103</v>
      </c>
      <c r="H11614" s="1" t="s">
        <v>298</v>
      </c>
      <c r="I11614" s="1">
        <v>2</v>
      </c>
      <c r="J11614" s="1">
        <v>2023</v>
      </c>
      <c r="K11614" s="1">
        <v>395345</v>
      </c>
      <c r="L11614" s="1">
        <v>0</v>
      </c>
      <c r="M11614" s="1">
        <f t="array" ref="M11614">SUMPRODUCT(MAX(ISNUMBER(SEARCH('Class Rules'!$B$6:$B$85,$E11614))*ISNUMBER(SEARCH('Class Rules'!$C$6:$C$85,$F11614))*'Class Rules'!$A$6:$A$85))</f>
        <v>0</v>
      </c>
      <c r="N11614" s="1" t="str">
        <f t="array" ref="N11614">IF($M11614=0,'Class Rules'!$D$3,INDEX('Class Rules'!$D$6:$D$85,MATCH($M11614,'Class Rules'!$A$6:$A$85,0)))</f>
        <v>Passenger LDV</v>
      </c>
      <c r="O11614" s="1" t="str">
        <f t="array" ref="O11614">IF(SUMPRODUCT(MAX(ISNUMBER(SEARCH(Fuel_Rules!$A$6:$A$30,$E11614))*ISNUMBER(SEARCH(Fuel_Rules!$B$6:$B$30,$F11614))*(Fuel_Rules!$A$6:$A$30&lt;&gt;"")))&gt;0,"Plug-in hybrid",IF($G11614="Diesel","Diesel","Gasoline"))</f>
        <v>Plug-in hybrid</v>
      </c>
    </row>
    <row r="11615" spans="1:15" ht="15" customHeight="1" x14ac:dyDescent="0.25">
      <c r="A11615" s="1">
        <v>2022</v>
      </c>
      <c r="B11615" s="1" t="s">
        <v>13227</v>
      </c>
      <c r="C11615" s="1" t="s">
        <v>9820</v>
      </c>
      <c r="D11615" s="1" t="s">
        <v>14294</v>
      </c>
      <c r="E11615" s="1" t="s">
        <v>3050</v>
      </c>
      <c r="F11615" s="1" t="s">
        <v>9822</v>
      </c>
      <c r="G11615" s="1" t="s">
        <v>103</v>
      </c>
      <c r="H11615" s="1" t="s">
        <v>298</v>
      </c>
      <c r="I11615" s="1">
        <v>2</v>
      </c>
      <c r="J11615" s="1">
        <v>2023</v>
      </c>
      <c r="K11615" s="1">
        <v>574975</v>
      </c>
      <c r="L11615" s="1">
        <v>0</v>
      </c>
      <c r="M11615" s="1">
        <f t="array" ref="M11615">SUMPRODUCT(MAX(ISNUMBER(SEARCH('Class Rules'!$B$6:$B$85,$E11615))*ISNUMBER(SEARCH('Class Rules'!$C$6:$C$85,$F11615))*'Class Rules'!$A$6:$A$85))</f>
        <v>0</v>
      </c>
      <c r="N11615" s="1" t="str">
        <f t="array" ref="N11615">IF($M11615=0,'Class Rules'!$D$3,INDEX('Class Rules'!$D$6:$D$85,MATCH($M11615,'Class Rules'!$A$6:$A$85,0)))</f>
        <v>Passenger LDV</v>
      </c>
      <c r="O11615" s="1" t="str">
        <f t="array" ref="O11615">IF(SUMPRODUCT(MAX(ISNUMBER(SEARCH(Fuel_Rules!$A$6:$A$30,$E11615))*ISNUMBER(SEARCH(Fuel_Rules!$B$6:$B$30,$F11615))*(Fuel_Rules!$A$6:$A$30&lt;&gt;"")))&gt;0,"Plug-in hybrid",IF($G11615="Diesel","Diesel","Gasoline"))</f>
        <v>Plug-in hybrid</v>
      </c>
    </row>
    <row r="11616" spans="1:15" ht="15" customHeight="1" x14ac:dyDescent="0.25">
      <c r="A11616" s="1">
        <v>2022</v>
      </c>
      <c r="B11616" s="1" t="s">
        <v>13227</v>
      </c>
      <c r="C11616" s="1" t="s">
        <v>9820</v>
      </c>
      <c r="D11616" s="1" t="s">
        <v>14295</v>
      </c>
      <c r="E11616" s="1" t="s">
        <v>3050</v>
      </c>
      <c r="F11616" s="1" t="s">
        <v>9822</v>
      </c>
      <c r="G11616" s="1" t="s">
        <v>103</v>
      </c>
      <c r="H11616" s="1" t="s">
        <v>298</v>
      </c>
      <c r="I11616" s="1">
        <v>2</v>
      </c>
      <c r="J11616" s="1">
        <v>2023</v>
      </c>
      <c r="K11616" s="1">
        <v>541370</v>
      </c>
      <c r="L11616" s="1">
        <v>0</v>
      </c>
      <c r="M11616" s="1">
        <f t="array" ref="M11616">SUMPRODUCT(MAX(ISNUMBER(SEARCH('Class Rules'!$B$6:$B$85,$E11616))*ISNUMBER(SEARCH('Class Rules'!$C$6:$C$85,$F11616))*'Class Rules'!$A$6:$A$85))</f>
        <v>0</v>
      </c>
      <c r="N11616" s="1" t="str">
        <f t="array" ref="N11616">IF($M11616=0,'Class Rules'!$D$3,INDEX('Class Rules'!$D$6:$D$85,MATCH($M11616,'Class Rules'!$A$6:$A$85,0)))</f>
        <v>Passenger LDV</v>
      </c>
      <c r="O11616" s="1" t="str">
        <f t="array" ref="O11616">IF(SUMPRODUCT(MAX(ISNUMBER(SEARCH(Fuel_Rules!$A$6:$A$30,$E11616))*ISNUMBER(SEARCH(Fuel_Rules!$B$6:$B$30,$F11616))*(Fuel_Rules!$A$6:$A$30&lt;&gt;"")))&gt;0,"Plug-in hybrid",IF($G11616="Diesel","Diesel","Gasoline"))</f>
        <v>Plug-in hybrid</v>
      </c>
    </row>
    <row r="11617" spans="1:15" ht="15" customHeight="1" x14ac:dyDescent="0.25">
      <c r="A11617" s="1">
        <v>2022</v>
      </c>
      <c r="B11617" s="1" t="s">
        <v>13227</v>
      </c>
      <c r="C11617" s="1" t="s">
        <v>9824</v>
      </c>
      <c r="D11617" s="1" t="s">
        <v>14296</v>
      </c>
      <c r="E11617" s="1" t="s">
        <v>3050</v>
      </c>
      <c r="F11617" s="1" t="s">
        <v>9826</v>
      </c>
      <c r="G11617" s="1" t="s">
        <v>103</v>
      </c>
      <c r="H11617" s="1" t="s">
        <v>298</v>
      </c>
      <c r="I11617" s="1">
        <v>2</v>
      </c>
      <c r="J11617" s="1">
        <v>2023</v>
      </c>
      <c r="K11617" s="1">
        <v>564975</v>
      </c>
      <c r="L11617" s="1">
        <v>0</v>
      </c>
      <c r="M11617" s="1">
        <f t="array" ref="M11617">SUMPRODUCT(MAX(ISNUMBER(SEARCH('Class Rules'!$B$6:$B$85,$E11617))*ISNUMBER(SEARCH('Class Rules'!$C$6:$C$85,$F11617))*'Class Rules'!$A$6:$A$85))</f>
        <v>0</v>
      </c>
      <c r="N11617" s="1" t="str">
        <f t="array" ref="N11617">IF($M11617=0,'Class Rules'!$D$3,INDEX('Class Rules'!$D$6:$D$85,MATCH($M11617,'Class Rules'!$A$6:$A$85,0)))</f>
        <v>Passenger LDV</v>
      </c>
      <c r="O11617" s="1" t="str">
        <f t="array" ref="O11617">IF(SUMPRODUCT(MAX(ISNUMBER(SEARCH(Fuel_Rules!$A$6:$A$30,$E11617))*ISNUMBER(SEARCH(Fuel_Rules!$B$6:$B$30,$F11617))*(Fuel_Rules!$A$6:$A$30&lt;&gt;"")))&gt;0,"Plug-in hybrid",IF($G11617="Diesel","Diesel","Gasoline"))</f>
        <v>Plug-in hybrid</v>
      </c>
    </row>
    <row r="11618" spans="1:15" ht="15" customHeight="1" x14ac:dyDescent="0.25">
      <c r="A11618" s="1">
        <v>2022</v>
      </c>
      <c r="B11618" s="1" t="s">
        <v>13227</v>
      </c>
      <c r="C11618" s="1" t="s">
        <v>9824</v>
      </c>
      <c r="D11618" s="1" t="s">
        <v>14297</v>
      </c>
      <c r="E11618" s="1" t="s">
        <v>3050</v>
      </c>
      <c r="F11618" s="1" t="s">
        <v>9826</v>
      </c>
      <c r="G11618" s="1" t="s">
        <v>103</v>
      </c>
      <c r="H11618" s="1" t="s">
        <v>298</v>
      </c>
      <c r="I11618" s="1">
        <v>2</v>
      </c>
      <c r="J11618" s="1">
        <v>2023</v>
      </c>
      <c r="K11618" s="1">
        <v>533061</v>
      </c>
      <c r="L11618" s="1">
        <v>0</v>
      </c>
      <c r="M11618" s="1">
        <f t="array" ref="M11618">SUMPRODUCT(MAX(ISNUMBER(SEARCH('Class Rules'!$B$6:$B$85,$E11618))*ISNUMBER(SEARCH('Class Rules'!$C$6:$C$85,$F11618))*'Class Rules'!$A$6:$A$85))</f>
        <v>0</v>
      </c>
      <c r="N11618" s="1" t="str">
        <f t="array" ref="N11618">IF($M11618=0,'Class Rules'!$D$3,INDEX('Class Rules'!$D$6:$D$85,MATCH($M11618,'Class Rules'!$A$6:$A$85,0)))</f>
        <v>Passenger LDV</v>
      </c>
      <c r="O11618" s="1" t="str">
        <f t="array" ref="O11618">IF(SUMPRODUCT(MAX(ISNUMBER(SEARCH(Fuel_Rules!$A$6:$A$30,$E11618))*ISNUMBER(SEARCH(Fuel_Rules!$B$6:$B$30,$F11618))*(Fuel_Rules!$A$6:$A$30&lt;&gt;"")))&gt;0,"Plug-in hybrid",IF($G11618="Diesel","Diesel","Gasoline"))</f>
        <v>Plug-in hybrid</v>
      </c>
    </row>
    <row r="11619" spans="1:15" ht="15" customHeight="1" x14ac:dyDescent="0.25">
      <c r="A11619" s="1">
        <v>2022</v>
      </c>
      <c r="B11619" s="1" t="s">
        <v>13227</v>
      </c>
      <c r="C11619" s="1" t="s">
        <v>9828</v>
      </c>
      <c r="D11619" s="1" t="s">
        <v>14298</v>
      </c>
      <c r="E11619" s="1" t="s">
        <v>3050</v>
      </c>
      <c r="F11619" s="1" t="s">
        <v>9830</v>
      </c>
      <c r="G11619" s="1" t="s">
        <v>103</v>
      </c>
      <c r="H11619" s="1" t="s">
        <v>298</v>
      </c>
      <c r="I11619" s="1">
        <v>2</v>
      </c>
      <c r="J11619" s="1">
        <v>2023</v>
      </c>
      <c r="K11619" s="1">
        <v>520975</v>
      </c>
      <c r="L11619" s="1">
        <v>0</v>
      </c>
      <c r="M11619" s="1">
        <f t="array" ref="M11619">SUMPRODUCT(MAX(ISNUMBER(SEARCH('Class Rules'!$B$6:$B$85,$E11619))*ISNUMBER(SEARCH('Class Rules'!$C$6:$C$85,$F11619))*'Class Rules'!$A$6:$A$85))</f>
        <v>0</v>
      </c>
      <c r="N11619" s="1" t="str">
        <f t="array" ref="N11619">IF($M11619=0,'Class Rules'!$D$3,INDEX('Class Rules'!$D$6:$D$85,MATCH($M11619,'Class Rules'!$A$6:$A$85,0)))</f>
        <v>Passenger LDV</v>
      </c>
      <c r="O11619" s="1" t="str">
        <f t="array" ref="O11619">IF(SUMPRODUCT(MAX(ISNUMBER(SEARCH(Fuel_Rules!$A$6:$A$30,$E11619))*ISNUMBER(SEARCH(Fuel_Rules!$B$6:$B$30,$F11619))*(Fuel_Rules!$A$6:$A$30&lt;&gt;"")))&gt;0,"Plug-in hybrid",IF($G11619="Diesel","Diesel","Gasoline"))</f>
        <v>Plug-in hybrid</v>
      </c>
    </row>
    <row r="11620" spans="1:15" ht="15" customHeight="1" x14ac:dyDescent="0.25">
      <c r="A11620" s="1">
        <v>2022</v>
      </c>
      <c r="B11620" s="1" t="s">
        <v>13227</v>
      </c>
      <c r="C11620" s="1" t="s">
        <v>9828</v>
      </c>
      <c r="D11620" s="1" t="s">
        <v>14299</v>
      </c>
      <c r="E11620" s="1" t="s">
        <v>3050</v>
      </c>
      <c r="F11620" s="1" t="s">
        <v>9830</v>
      </c>
      <c r="G11620" s="1" t="s">
        <v>103</v>
      </c>
      <c r="H11620" s="1" t="s">
        <v>298</v>
      </c>
      <c r="I11620" s="1">
        <v>2</v>
      </c>
      <c r="J11620" s="1">
        <v>2023</v>
      </c>
      <c r="K11620" s="1">
        <v>491474</v>
      </c>
      <c r="L11620" s="1">
        <v>0</v>
      </c>
      <c r="M11620" s="1">
        <f t="array" ref="M11620">SUMPRODUCT(MAX(ISNUMBER(SEARCH('Class Rules'!$B$6:$B$85,$E11620))*ISNUMBER(SEARCH('Class Rules'!$C$6:$C$85,$F11620))*'Class Rules'!$A$6:$A$85))</f>
        <v>0</v>
      </c>
      <c r="N11620" s="1" t="str">
        <f t="array" ref="N11620">IF($M11620=0,'Class Rules'!$D$3,INDEX('Class Rules'!$D$6:$D$85,MATCH($M11620,'Class Rules'!$A$6:$A$85,0)))</f>
        <v>Passenger LDV</v>
      </c>
      <c r="O11620" s="1" t="str">
        <f t="array" ref="O11620">IF(SUMPRODUCT(MAX(ISNUMBER(SEARCH(Fuel_Rules!$A$6:$A$30,$E11620))*ISNUMBER(SEARCH(Fuel_Rules!$B$6:$B$30,$F11620))*(Fuel_Rules!$A$6:$A$30&lt;&gt;"")))&gt;0,"Plug-in hybrid",IF($G11620="Diesel","Diesel","Gasoline"))</f>
        <v>Plug-in hybrid</v>
      </c>
    </row>
    <row r="11621" spans="1:15" ht="15" customHeight="1" x14ac:dyDescent="0.25">
      <c r="A11621" s="1">
        <v>2022</v>
      </c>
      <c r="B11621" s="1" t="s">
        <v>13227</v>
      </c>
      <c r="C11621" s="1" t="s">
        <v>9832</v>
      </c>
      <c r="D11621" s="1" t="s">
        <v>14300</v>
      </c>
      <c r="E11621" s="1" t="s">
        <v>3050</v>
      </c>
      <c r="F11621" s="1" t="s">
        <v>9834</v>
      </c>
      <c r="G11621" s="1" t="s">
        <v>103</v>
      </c>
      <c r="H11621" s="1" t="s">
        <v>298</v>
      </c>
      <c r="I11621" s="1">
        <v>2</v>
      </c>
      <c r="J11621" s="1">
        <v>2023</v>
      </c>
      <c r="K11621" s="1">
        <v>468308</v>
      </c>
      <c r="L11621" s="1">
        <v>0</v>
      </c>
      <c r="M11621" s="1">
        <f t="array" ref="M11621">SUMPRODUCT(MAX(ISNUMBER(SEARCH('Class Rules'!$B$6:$B$85,$E11621))*ISNUMBER(SEARCH('Class Rules'!$C$6:$C$85,$F11621))*'Class Rules'!$A$6:$A$85))</f>
        <v>0</v>
      </c>
      <c r="N11621" s="1" t="str">
        <f t="array" ref="N11621">IF($M11621=0,'Class Rules'!$D$3,INDEX('Class Rules'!$D$6:$D$85,MATCH($M11621,'Class Rules'!$A$6:$A$85,0)))</f>
        <v>Passenger LDV</v>
      </c>
      <c r="O11621" s="1" t="str">
        <f t="array" ref="O11621">IF(SUMPRODUCT(MAX(ISNUMBER(SEARCH(Fuel_Rules!$A$6:$A$30,$E11621))*ISNUMBER(SEARCH(Fuel_Rules!$B$6:$B$30,$F11621))*(Fuel_Rules!$A$6:$A$30&lt;&gt;"")))&gt;0,"Plug-in hybrid",IF($G11621="Diesel","Diesel","Gasoline"))</f>
        <v>Plug-in hybrid</v>
      </c>
    </row>
    <row r="11622" spans="1:15" ht="15" customHeight="1" x14ac:dyDescent="0.25">
      <c r="A11622" s="1">
        <v>2022</v>
      </c>
      <c r="B11622" s="1" t="s">
        <v>13227</v>
      </c>
      <c r="C11622" s="1" t="s">
        <v>9832</v>
      </c>
      <c r="D11622" s="1" t="s">
        <v>14301</v>
      </c>
      <c r="E11622" s="1" t="s">
        <v>3050</v>
      </c>
      <c r="F11622" s="1" t="s">
        <v>9834</v>
      </c>
      <c r="G11622" s="1" t="s">
        <v>103</v>
      </c>
      <c r="H11622" s="1" t="s">
        <v>298</v>
      </c>
      <c r="I11622" s="1">
        <v>2</v>
      </c>
      <c r="J11622" s="1">
        <v>2023</v>
      </c>
      <c r="K11622" s="1">
        <v>442753</v>
      </c>
      <c r="L11622" s="1">
        <v>0</v>
      </c>
      <c r="M11622" s="1">
        <f t="array" ref="M11622">SUMPRODUCT(MAX(ISNUMBER(SEARCH('Class Rules'!$B$6:$B$85,$E11622))*ISNUMBER(SEARCH('Class Rules'!$C$6:$C$85,$F11622))*'Class Rules'!$A$6:$A$85))</f>
        <v>0</v>
      </c>
      <c r="N11622" s="1" t="str">
        <f t="array" ref="N11622">IF($M11622=0,'Class Rules'!$D$3,INDEX('Class Rules'!$D$6:$D$85,MATCH($M11622,'Class Rules'!$A$6:$A$85,0)))</f>
        <v>Passenger LDV</v>
      </c>
      <c r="O11622" s="1" t="str">
        <f t="array" ref="O11622">IF(SUMPRODUCT(MAX(ISNUMBER(SEARCH(Fuel_Rules!$A$6:$A$30,$E11622))*ISNUMBER(SEARCH(Fuel_Rules!$B$6:$B$30,$F11622))*(Fuel_Rules!$A$6:$A$30&lt;&gt;"")))&gt;0,"Plug-in hybrid",IF($G11622="Diesel","Diesel","Gasoline"))</f>
        <v>Plug-in hybrid</v>
      </c>
    </row>
    <row r="11623" spans="1:15" ht="15" customHeight="1" x14ac:dyDescent="0.25">
      <c r="A11623" s="1">
        <v>2022</v>
      </c>
      <c r="B11623" s="1" t="s">
        <v>13227</v>
      </c>
      <c r="C11623" s="1" t="s">
        <v>9836</v>
      </c>
      <c r="D11623" s="1" t="s">
        <v>14302</v>
      </c>
      <c r="E11623" s="1" t="s">
        <v>3050</v>
      </c>
      <c r="F11623" s="1" t="s">
        <v>9838</v>
      </c>
      <c r="G11623" s="1" t="s">
        <v>103</v>
      </c>
      <c r="H11623" s="1" t="s">
        <v>298</v>
      </c>
      <c r="I11623" s="1">
        <v>2</v>
      </c>
      <c r="J11623" s="1">
        <v>2023</v>
      </c>
      <c r="K11623" s="1">
        <v>442308</v>
      </c>
      <c r="L11623" s="1">
        <v>0</v>
      </c>
      <c r="M11623" s="1">
        <f t="array" ref="M11623">SUMPRODUCT(MAX(ISNUMBER(SEARCH('Class Rules'!$B$6:$B$85,$E11623))*ISNUMBER(SEARCH('Class Rules'!$C$6:$C$85,$F11623))*'Class Rules'!$A$6:$A$85))</f>
        <v>0</v>
      </c>
      <c r="N11623" s="1" t="str">
        <f t="array" ref="N11623">IF($M11623=0,'Class Rules'!$D$3,INDEX('Class Rules'!$D$6:$D$85,MATCH($M11623,'Class Rules'!$A$6:$A$85,0)))</f>
        <v>Passenger LDV</v>
      </c>
      <c r="O11623" s="1" t="str">
        <f t="array" ref="O11623">IF(SUMPRODUCT(MAX(ISNUMBER(SEARCH(Fuel_Rules!$A$6:$A$30,$E11623))*ISNUMBER(SEARCH(Fuel_Rules!$B$6:$B$30,$F11623))*(Fuel_Rules!$A$6:$A$30&lt;&gt;"")))&gt;0,"Plug-in hybrid",IF($G11623="Diesel","Diesel","Gasoline"))</f>
        <v>Plug-in hybrid</v>
      </c>
    </row>
    <row r="11624" spans="1:15" ht="15" customHeight="1" x14ac:dyDescent="0.25">
      <c r="A11624" s="1">
        <v>2022</v>
      </c>
      <c r="B11624" s="1" t="s">
        <v>13227</v>
      </c>
      <c r="C11624" s="1" t="s">
        <v>9836</v>
      </c>
      <c r="D11624" s="1" t="s">
        <v>14303</v>
      </c>
      <c r="E11624" s="1" t="s">
        <v>3050</v>
      </c>
      <c r="F11624" s="1" t="s">
        <v>9838</v>
      </c>
      <c r="G11624" s="1" t="s">
        <v>103</v>
      </c>
      <c r="H11624" s="1" t="s">
        <v>298</v>
      </c>
      <c r="I11624" s="1">
        <v>2</v>
      </c>
      <c r="J11624" s="1">
        <v>2023</v>
      </c>
      <c r="K11624" s="1">
        <v>416124</v>
      </c>
      <c r="L11624" s="1">
        <v>0</v>
      </c>
      <c r="M11624" s="1">
        <f t="array" ref="M11624">SUMPRODUCT(MAX(ISNUMBER(SEARCH('Class Rules'!$B$6:$B$85,$E11624))*ISNUMBER(SEARCH('Class Rules'!$C$6:$C$85,$F11624))*'Class Rules'!$A$6:$A$85))</f>
        <v>0</v>
      </c>
      <c r="N11624" s="1" t="str">
        <f t="array" ref="N11624">IF($M11624=0,'Class Rules'!$D$3,INDEX('Class Rules'!$D$6:$D$85,MATCH($M11624,'Class Rules'!$A$6:$A$85,0)))</f>
        <v>Passenger LDV</v>
      </c>
      <c r="O11624" s="1" t="str">
        <f t="array" ref="O11624">IF(SUMPRODUCT(MAX(ISNUMBER(SEARCH(Fuel_Rules!$A$6:$A$30,$E11624))*ISNUMBER(SEARCH(Fuel_Rules!$B$6:$B$30,$F11624))*(Fuel_Rules!$A$6:$A$30&lt;&gt;"")))&gt;0,"Plug-in hybrid",IF($G11624="Diesel","Diesel","Gasoline"))</f>
        <v>Plug-in hybrid</v>
      </c>
    </row>
    <row r="11625" spans="1:15" ht="15" customHeight="1" x14ac:dyDescent="0.25">
      <c r="A11625" s="1">
        <v>2022</v>
      </c>
      <c r="B11625" s="1" t="s">
        <v>13227</v>
      </c>
      <c r="C11625" s="1" t="s">
        <v>9840</v>
      </c>
      <c r="D11625" s="1" t="s">
        <v>14304</v>
      </c>
      <c r="E11625" s="1" t="s">
        <v>3050</v>
      </c>
      <c r="F11625" s="1" t="s">
        <v>9842</v>
      </c>
      <c r="G11625" s="1" t="s">
        <v>103</v>
      </c>
      <c r="H11625" s="1" t="s">
        <v>298</v>
      </c>
      <c r="I11625" s="1">
        <v>2</v>
      </c>
      <c r="J11625" s="1">
        <v>2023</v>
      </c>
      <c r="K11625" s="1">
        <v>432308</v>
      </c>
      <c r="L11625" s="1">
        <v>0</v>
      </c>
      <c r="M11625" s="1">
        <f t="array" ref="M11625">SUMPRODUCT(MAX(ISNUMBER(SEARCH('Class Rules'!$B$6:$B$85,$E11625))*ISNUMBER(SEARCH('Class Rules'!$C$6:$C$85,$F11625))*'Class Rules'!$A$6:$A$85))</f>
        <v>0</v>
      </c>
      <c r="N11625" s="1" t="str">
        <f t="array" ref="N11625">IF($M11625=0,'Class Rules'!$D$3,INDEX('Class Rules'!$D$6:$D$85,MATCH($M11625,'Class Rules'!$A$6:$A$85,0)))</f>
        <v>Passenger LDV</v>
      </c>
      <c r="O11625" s="1" t="str">
        <f t="array" ref="O11625">IF(SUMPRODUCT(MAX(ISNUMBER(SEARCH(Fuel_Rules!$A$6:$A$30,$E11625))*ISNUMBER(SEARCH(Fuel_Rules!$B$6:$B$30,$F11625))*(Fuel_Rules!$A$6:$A$30&lt;&gt;"")))&gt;0,"Plug-in hybrid",IF($G11625="Diesel","Diesel","Gasoline"))</f>
        <v>Plug-in hybrid</v>
      </c>
    </row>
    <row r="11626" spans="1:15" ht="15" customHeight="1" x14ac:dyDescent="0.25">
      <c r="A11626" s="1">
        <v>2022</v>
      </c>
      <c r="B11626" s="1" t="s">
        <v>13227</v>
      </c>
      <c r="C11626" s="1" t="s">
        <v>9840</v>
      </c>
      <c r="D11626" s="1" t="s">
        <v>14305</v>
      </c>
      <c r="E11626" s="1" t="s">
        <v>3050</v>
      </c>
      <c r="F11626" s="1" t="s">
        <v>9842</v>
      </c>
      <c r="G11626" s="1" t="s">
        <v>103</v>
      </c>
      <c r="H11626" s="1" t="s">
        <v>298</v>
      </c>
      <c r="I11626" s="1">
        <v>2</v>
      </c>
      <c r="J11626" s="1">
        <v>2023</v>
      </c>
      <c r="K11626" s="1">
        <v>406409</v>
      </c>
      <c r="L11626" s="1">
        <v>0</v>
      </c>
      <c r="M11626" s="1">
        <f t="array" ref="M11626">SUMPRODUCT(MAX(ISNUMBER(SEARCH('Class Rules'!$B$6:$B$85,$E11626))*ISNUMBER(SEARCH('Class Rules'!$C$6:$C$85,$F11626))*'Class Rules'!$A$6:$A$85))</f>
        <v>0</v>
      </c>
      <c r="N11626" s="1" t="str">
        <f t="array" ref="N11626">IF($M11626=0,'Class Rules'!$D$3,INDEX('Class Rules'!$D$6:$D$85,MATCH($M11626,'Class Rules'!$A$6:$A$85,0)))</f>
        <v>Passenger LDV</v>
      </c>
      <c r="O11626" s="1" t="str">
        <f t="array" ref="O11626">IF(SUMPRODUCT(MAX(ISNUMBER(SEARCH(Fuel_Rules!$A$6:$A$30,$E11626))*ISNUMBER(SEARCH(Fuel_Rules!$B$6:$B$30,$F11626))*(Fuel_Rules!$A$6:$A$30&lt;&gt;"")))&gt;0,"Plug-in hybrid",IF($G11626="Diesel","Diesel","Gasoline"))</f>
        <v>Plug-in hybrid</v>
      </c>
    </row>
    <row r="11627" spans="1:15" ht="15" customHeight="1" x14ac:dyDescent="0.25">
      <c r="A11627" s="1">
        <v>2022</v>
      </c>
      <c r="B11627" s="1" t="s">
        <v>13227</v>
      </c>
      <c r="C11627" s="1" t="s">
        <v>9844</v>
      </c>
      <c r="D11627" s="1" t="s">
        <v>14306</v>
      </c>
      <c r="E11627" s="1" t="s">
        <v>3050</v>
      </c>
      <c r="F11627" s="1" t="s">
        <v>9846</v>
      </c>
      <c r="G11627" s="1" t="s">
        <v>103</v>
      </c>
      <c r="H11627" s="1" t="s">
        <v>298</v>
      </c>
      <c r="I11627" s="1">
        <v>2</v>
      </c>
      <c r="J11627" s="1">
        <v>2023</v>
      </c>
      <c r="K11627" s="1">
        <v>402308</v>
      </c>
      <c r="L11627" s="1">
        <v>0</v>
      </c>
      <c r="M11627" s="1">
        <f t="array" ref="M11627">SUMPRODUCT(MAX(ISNUMBER(SEARCH('Class Rules'!$B$6:$B$85,$E11627))*ISNUMBER(SEARCH('Class Rules'!$C$6:$C$85,$F11627))*'Class Rules'!$A$6:$A$85))</f>
        <v>0</v>
      </c>
      <c r="N11627" s="1" t="str">
        <f t="array" ref="N11627">IF($M11627=0,'Class Rules'!$D$3,INDEX('Class Rules'!$D$6:$D$85,MATCH($M11627,'Class Rules'!$A$6:$A$85,0)))</f>
        <v>Passenger LDV</v>
      </c>
      <c r="O11627" s="1" t="str">
        <f t="array" ref="O11627">IF(SUMPRODUCT(MAX(ISNUMBER(SEARCH(Fuel_Rules!$A$6:$A$30,$E11627))*ISNUMBER(SEARCH(Fuel_Rules!$B$6:$B$30,$F11627))*(Fuel_Rules!$A$6:$A$30&lt;&gt;"")))&gt;0,"Plug-in hybrid",IF($G11627="Diesel","Diesel","Gasoline"))</f>
        <v>Plug-in hybrid</v>
      </c>
    </row>
    <row r="11628" spans="1:15" ht="15" customHeight="1" x14ac:dyDescent="0.25">
      <c r="A11628" s="1">
        <v>2022</v>
      </c>
      <c r="B11628" s="1" t="s">
        <v>13227</v>
      </c>
      <c r="C11628" s="1" t="s">
        <v>9844</v>
      </c>
      <c r="D11628" s="1" t="s">
        <v>14307</v>
      </c>
      <c r="E11628" s="1" t="s">
        <v>3050</v>
      </c>
      <c r="F11628" s="1" t="s">
        <v>9846</v>
      </c>
      <c r="G11628" s="1" t="s">
        <v>103</v>
      </c>
      <c r="H11628" s="1" t="s">
        <v>298</v>
      </c>
      <c r="I11628" s="1">
        <v>2</v>
      </c>
      <c r="J11628" s="1">
        <v>2023</v>
      </c>
      <c r="K11628" s="1">
        <v>378055</v>
      </c>
      <c r="L11628" s="1">
        <v>0</v>
      </c>
      <c r="M11628" s="1">
        <f t="array" ref="M11628">SUMPRODUCT(MAX(ISNUMBER(SEARCH('Class Rules'!$B$6:$B$85,$E11628))*ISNUMBER(SEARCH('Class Rules'!$C$6:$C$85,$F11628))*'Class Rules'!$A$6:$A$85))</f>
        <v>0</v>
      </c>
      <c r="N11628" s="1" t="str">
        <f t="array" ref="N11628">IF($M11628=0,'Class Rules'!$D$3,INDEX('Class Rules'!$D$6:$D$85,MATCH($M11628,'Class Rules'!$A$6:$A$85,0)))</f>
        <v>Passenger LDV</v>
      </c>
      <c r="O11628" s="1" t="str">
        <f t="array" ref="O11628">IF(SUMPRODUCT(MAX(ISNUMBER(SEARCH(Fuel_Rules!$A$6:$A$30,$E11628))*ISNUMBER(SEARCH(Fuel_Rules!$B$6:$B$30,$F11628))*(Fuel_Rules!$A$6:$A$30&lt;&gt;"")))&gt;0,"Plug-in hybrid",IF($G11628="Diesel","Diesel","Gasoline"))</f>
        <v>Plug-in hybrid</v>
      </c>
    </row>
    <row r="11629" spans="1:15" ht="15" customHeight="1" x14ac:dyDescent="0.25">
      <c r="A11629" s="1">
        <v>2022</v>
      </c>
      <c r="B11629" s="1" t="s">
        <v>13227</v>
      </c>
      <c r="C11629" s="1" t="s">
        <v>3115</v>
      </c>
      <c r="D11629" s="1" t="s">
        <v>14308</v>
      </c>
      <c r="E11629" s="1" t="s">
        <v>3117</v>
      </c>
      <c r="F11629" s="1" t="s">
        <v>3118</v>
      </c>
      <c r="G11629" s="1" t="s">
        <v>103</v>
      </c>
      <c r="H11629" s="1" t="s">
        <v>298</v>
      </c>
      <c r="I11629" s="1">
        <v>1.6</v>
      </c>
      <c r="J11629" s="1">
        <v>2023</v>
      </c>
      <c r="K11629" s="1">
        <v>79648</v>
      </c>
      <c r="L11629" s="1">
        <v>0</v>
      </c>
      <c r="M11629" s="1">
        <f t="array" ref="M11629">SUMPRODUCT(MAX(ISNUMBER(SEARCH('Class Rules'!$B$6:$B$85,$E11629))*ISNUMBER(SEARCH('Class Rules'!$C$6:$C$85,$F11629))*'Class Rules'!$A$6:$A$85))</f>
        <v>0</v>
      </c>
      <c r="N11629" s="1" t="str">
        <f t="array" ref="N11629">IF($M11629=0,'Class Rules'!$D$3,INDEX('Class Rules'!$D$6:$D$85,MATCH($M11629,'Class Rules'!$A$6:$A$85,0)))</f>
        <v>Passenger LDV</v>
      </c>
      <c r="O11629" s="1" t="str">
        <f t="array" ref="O11629">IF(SUMPRODUCT(MAX(ISNUMBER(SEARCH(Fuel_Rules!$A$6:$A$30,$E11629))*ISNUMBER(SEARCH(Fuel_Rules!$B$6:$B$30,$F11629))*(Fuel_Rules!$A$6:$A$30&lt;&gt;"")))&gt;0,"Plug-in hybrid",IF($G11629="Diesel","Diesel","Gasoline"))</f>
        <v>Gasoline</v>
      </c>
    </row>
    <row r="11630" spans="1:15" ht="15" customHeight="1" x14ac:dyDescent="0.25">
      <c r="A11630" s="1">
        <v>2022</v>
      </c>
      <c r="B11630" s="1" t="s">
        <v>13227</v>
      </c>
      <c r="C11630" s="1" t="s">
        <v>3119</v>
      </c>
      <c r="D11630" s="1" t="s">
        <v>14309</v>
      </c>
      <c r="E11630" s="1" t="s">
        <v>3117</v>
      </c>
      <c r="F11630" s="1" t="s">
        <v>3121</v>
      </c>
      <c r="G11630" s="1" t="s">
        <v>103</v>
      </c>
      <c r="H11630" s="1" t="s">
        <v>298</v>
      </c>
      <c r="I11630" s="1">
        <v>1</v>
      </c>
      <c r="J11630" s="1">
        <v>2023</v>
      </c>
      <c r="K11630" s="1">
        <v>204000</v>
      </c>
      <c r="L11630" s="1">
        <v>0</v>
      </c>
      <c r="M11630" s="1">
        <f t="array" ref="M11630">SUMPRODUCT(MAX(ISNUMBER(SEARCH('Class Rules'!$B$6:$B$85,$E11630))*ISNUMBER(SEARCH('Class Rules'!$C$6:$C$85,$F11630))*'Class Rules'!$A$6:$A$85))</f>
        <v>0</v>
      </c>
      <c r="N11630" s="1" t="str">
        <f t="array" ref="N11630">IF($M11630=0,'Class Rules'!$D$3,INDEX('Class Rules'!$D$6:$D$85,MATCH($M11630,'Class Rules'!$A$6:$A$85,0)))</f>
        <v>Passenger LDV</v>
      </c>
      <c r="O11630" s="1" t="str">
        <f t="array" ref="O11630">IF(SUMPRODUCT(MAX(ISNUMBER(SEARCH(Fuel_Rules!$A$6:$A$30,$E11630))*ISNUMBER(SEARCH(Fuel_Rules!$B$6:$B$30,$F11630))*(Fuel_Rules!$A$6:$A$30&lt;&gt;"")))&gt;0,"Plug-in hybrid",IF($G11630="Diesel","Diesel","Gasoline"))</f>
        <v>Gasoline</v>
      </c>
    </row>
    <row r="11631" spans="1:15" ht="15" customHeight="1" x14ac:dyDescent="0.25">
      <c r="A11631" s="1">
        <v>2022</v>
      </c>
      <c r="B11631" s="1" t="s">
        <v>13227</v>
      </c>
      <c r="C11631" s="1" t="s">
        <v>11022</v>
      </c>
      <c r="D11631" s="1" t="s">
        <v>14310</v>
      </c>
      <c r="E11631" s="1" t="s">
        <v>3117</v>
      </c>
      <c r="F11631" s="1" t="s">
        <v>11024</v>
      </c>
      <c r="G11631" s="1" t="s">
        <v>103</v>
      </c>
      <c r="H11631" s="1" t="s">
        <v>298</v>
      </c>
      <c r="I11631" s="1">
        <v>1</v>
      </c>
      <c r="J11631" s="1">
        <v>2023</v>
      </c>
      <c r="K11631" s="1">
        <v>254000</v>
      </c>
      <c r="L11631" s="1">
        <v>0</v>
      </c>
      <c r="M11631" s="1">
        <f t="array" ref="M11631">SUMPRODUCT(MAX(ISNUMBER(SEARCH('Class Rules'!$B$6:$B$85,$E11631))*ISNUMBER(SEARCH('Class Rules'!$C$6:$C$85,$F11631))*'Class Rules'!$A$6:$A$85))</f>
        <v>0</v>
      </c>
      <c r="N11631" s="1" t="str">
        <f t="array" ref="N11631">IF($M11631=0,'Class Rules'!$D$3,INDEX('Class Rules'!$D$6:$D$85,MATCH($M11631,'Class Rules'!$A$6:$A$85,0)))</f>
        <v>Passenger LDV</v>
      </c>
      <c r="O11631" s="1" t="str">
        <f t="array" ref="O11631">IF(SUMPRODUCT(MAX(ISNUMBER(SEARCH(Fuel_Rules!$A$6:$A$30,$E11631))*ISNUMBER(SEARCH(Fuel_Rules!$B$6:$B$30,$F11631))*(Fuel_Rules!$A$6:$A$30&lt;&gt;"")))&gt;0,"Plug-in hybrid",IF($G11631="Diesel","Diesel","Gasoline"))</f>
        <v>Gasoline</v>
      </c>
    </row>
    <row r="11632" spans="1:15" ht="15" customHeight="1" x14ac:dyDescent="0.25">
      <c r="A11632" s="1">
        <v>2022</v>
      </c>
      <c r="B11632" s="1" t="s">
        <v>13227</v>
      </c>
      <c r="C11632" s="1" t="s">
        <v>3122</v>
      </c>
      <c r="D11632" s="1" t="s">
        <v>14311</v>
      </c>
      <c r="E11632" s="1" t="s">
        <v>3124</v>
      </c>
      <c r="F11632" s="1" t="s">
        <v>3125</v>
      </c>
      <c r="G11632" s="1" t="s">
        <v>103</v>
      </c>
      <c r="H11632" s="1" t="s">
        <v>298</v>
      </c>
      <c r="I11632" s="1">
        <v>1.6</v>
      </c>
      <c r="J11632" s="1">
        <v>2023</v>
      </c>
      <c r="K11632" s="1">
        <v>106000</v>
      </c>
      <c r="L11632" s="1">
        <v>0</v>
      </c>
      <c r="M11632" s="1">
        <f t="array" ref="M11632">SUMPRODUCT(MAX(ISNUMBER(SEARCH('Class Rules'!$B$6:$B$85,$E11632))*ISNUMBER(SEARCH('Class Rules'!$C$6:$C$85,$F11632))*'Class Rules'!$A$6:$A$85))</f>
        <v>0</v>
      </c>
      <c r="N11632" s="1" t="str">
        <f t="array" ref="N11632">IF($M11632=0,'Class Rules'!$D$3,INDEX('Class Rules'!$D$6:$D$85,MATCH($M11632,'Class Rules'!$A$6:$A$85,0)))</f>
        <v>Passenger LDV</v>
      </c>
      <c r="O11632" s="1" t="str">
        <f t="array" ref="O11632">IF(SUMPRODUCT(MAX(ISNUMBER(SEARCH(Fuel_Rules!$A$6:$A$30,$E11632))*ISNUMBER(SEARCH(Fuel_Rules!$B$6:$B$30,$F11632))*(Fuel_Rules!$A$6:$A$30&lt;&gt;"")))&gt;0,"Plug-in hybrid",IF($G11632="Diesel","Diesel","Gasoline"))</f>
        <v>Gasoline</v>
      </c>
    </row>
    <row r="11633" spans="1:15" ht="15" customHeight="1" x14ac:dyDescent="0.25">
      <c r="A11633" s="1">
        <v>2022</v>
      </c>
      <c r="B11633" s="1" t="s">
        <v>13227</v>
      </c>
      <c r="C11633" s="1" t="s">
        <v>3122</v>
      </c>
      <c r="D11633" s="1" t="s">
        <v>14312</v>
      </c>
      <c r="E11633" s="1" t="s">
        <v>3124</v>
      </c>
      <c r="F11633" s="1" t="s">
        <v>3125</v>
      </c>
      <c r="G11633" s="1" t="s">
        <v>103</v>
      </c>
      <c r="H11633" s="1" t="s">
        <v>298</v>
      </c>
      <c r="I11633" s="1">
        <v>1.6</v>
      </c>
      <c r="J11633" s="1">
        <v>2023</v>
      </c>
      <c r="K11633" s="1">
        <v>89733</v>
      </c>
      <c r="L11633" s="1">
        <v>0</v>
      </c>
      <c r="M11633" s="1">
        <f t="array" ref="M11633">SUMPRODUCT(MAX(ISNUMBER(SEARCH('Class Rules'!$B$6:$B$85,$E11633))*ISNUMBER(SEARCH('Class Rules'!$C$6:$C$85,$F11633))*'Class Rules'!$A$6:$A$85))</f>
        <v>0</v>
      </c>
      <c r="N11633" s="1" t="str">
        <f t="array" ref="N11633">IF($M11633=0,'Class Rules'!$D$3,INDEX('Class Rules'!$D$6:$D$85,MATCH($M11633,'Class Rules'!$A$6:$A$85,0)))</f>
        <v>Passenger LDV</v>
      </c>
      <c r="O11633" s="1" t="str">
        <f t="array" ref="O11633">IF(SUMPRODUCT(MAX(ISNUMBER(SEARCH(Fuel_Rules!$A$6:$A$30,$E11633))*ISNUMBER(SEARCH(Fuel_Rules!$B$6:$B$30,$F11633))*(Fuel_Rules!$A$6:$A$30&lt;&gt;"")))&gt;0,"Plug-in hybrid",IF($G11633="Diesel","Diesel","Gasoline"))</f>
        <v>Gasoline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/>
  </sheetViews>
  <sheetFormatPr baseColWidth="10" defaultColWidth="14.42578125" defaultRowHeight="15" x14ac:dyDescent="0.25"/>
  <cols>
    <col min="1" max="1" width="30" style="1" customWidth="1"/>
    <col min="2" max="5" width="17" style="1" customWidth="1"/>
    <col min="6" max="7" width="14" style="1" customWidth="1"/>
    <col min="8" max="26" width="8.7109375" style="1" customWidth="1"/>
  </cols>
  <sheetData>
    <row r="1" spans="1:26" ht="17.25" customHeight="1" x14ac:dyDescent="0.3">
      <c r="A1" s="2" t="s">
        <v>14313</v>
      </c>
    </row>
    <row r="2" spans="1:26" ht="15" customHeight="1" x14ac:dyDescent="0.25">
      <c r="A2" s="3" t="s">
        <v>14314</v>
      </c>
    </row>
    <row r="3" spans="1:26" ht="15" customHeight="1" x14ac:dyDescent="0.25"/>
    <row r="4" spans="1:26" ht="15" customHeight="1" x14ac:dyDescent="0.25"/>
    <row r="5" spans="1:26" ht="31.5" customHeight="1" x14ac:dyDescent="0.25">
      <c r="A5" s="24" t="s">
        <v>14315</v>
      </c>
      <c r="B5" s="24" t="s">
        <v>14316</v>
      </c>
      <c r="C5" s="24" t="s">
        <v>14317</v>
      </c>
      <c r="D5" s="24" t="s">
        <v>14318</v>
      </c>
      <c r="E5" s="24" t="s">
        <v>14319</v>
      </c>
      <c r="F5" s="24" t="s">
        <v>14320</v>
      </c>
      <c r="G5" s="24" t="s">
        <v>14321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5" customHeight="1" x14ac:dyDescent="0.25">
      <c r="A6" s="4" t="s">
        <v>14322</v>
      </c>
      <c r="B6" s="13">
        <f>COUNTIFS('Vehicle Price'!$N$2:$N$11633,$A6)</f>
        <v>8968</v>
      </c>
      <c r="C6" s="17">
        <f>B6/$B$10</f>
        <v>0.77097661623108671</v>
      </c>
      <c r="D6" s="14">
        <f>IFERROR(AVERAGEIFS('Vehicle Price'!$K$2:$K$11633,'Vehicle Price'!$N$2:$N$11633,$A6),"n/a")</f>
        <v>427911.78858162358</v>
      </c>
      <c r="E6" s="65">
        <f t="array" ref="E6">MEDIAN(IF('Vehicle Price'!$N$2:$N$11633=$A6,'Vehicle Price'!$K$2:$K$11633))</f>
        <v>185416</v>
      </c>
      <c r="F6" s="65">
        <f t="array" ref="F6">MIN(IF('Vehicle Price'!$N$2:$N$11633=$A6,'Vehicle Price'!$K$2:$K$11633))</f>
        <v>44495</v>
      </c>
      <c r="G6" s="65">
        <f t="array" ref="G6">MAX(IF('Vehicle Price'!$N$2:$N$11633=$A6,'Vehicle Price'!$K$2:$K$11633))</f>
        <v>8600000</v>
      </c>
    </row>
    <row r="7" spans="1:26" ht="15" customHeight="1" x14ac:dyDescent="0.25">
      <c r="A7" s="4" t="s">
        <v>14323</v>
      </c>
      <c r="B7" s="13">
        <f>COUNTIFS('Vehicle Price'!$N$2:$N$11633,$A7)</f>
        <v>281</v>
      </c>
      <c r="C7" s="17">
        <f>B7/$B$10</f>
        <v>2.4157496561210454E-2</v>
      </c>
      <c r="D7" s="14">
        <f>IFERROR(AVERAGEIFS('Vehicle Price'!$K$2:$K$11633,'Vehicle Price'!$N$2:$N$11633,$A7),"n/a")</f>
        <v>298836.74377224199</v>
      </c>
      <c r="E7" s="65">
        <f t="array" ref="E7">MEDIAN(IF('Vehicle Price'!$N$2:$N$11633=$A7,'Vehicle Price'!$K$2:$K$11633))</f>
        <v>279556</v>
      </c>
      <c r="F7" s="65">
        <f t="array" ref="F7">MIN(IF('Vehicle Price'!$N$2:$N$11633=$A7,'Vehicle Price'!$K$2:$K$11633))</f>
        <v>205977</v>
      </c>
      <c r="G7" s="65">
        <f t="array" ref="G7">MAX(IF('Vehicle Price'!$N$2:$N$11633=$A7,'Vehicle Price'!$K$2:$K$11633))</f>
        <v>585000</v>
      </c>
    </row>
    <row r="8" spans="1:26" ht="15" customHeight="1" x14ac:dyDescent="0.25">
      <c r="A8" s="4" t="s">
        <v>14324</v>
      </c>
      <c r="B8" s="13">
        <f>COUNTIFS('Vehicle Price'!$N$2:$N$11633,$A8)</f>
        <v>2030</v>
      </c>
      <c r="C8" s="17">
        <f>B8/$B$10</f>
        <v>0.17451856946354882</v>
      </c>
      <c r="D8" s="14">
        <f>IFERROR(AVERAGEIFS('Vehicle Price'!$K$2:$K$11633,'Vehicle Price'!$N$2:$N$11633,$A8),"n/a")</f>
        <v>212826.34679802955</v>
      </c>
      <c r="E8" s="65">
        <f t="array" ref="E8">MEDIAN(IF('Vehicle Price'!$N$2:$N$11633=$A8,'Vehicle Price'!$K$2:$K$11633))</f>
        <v>215554</v>
      </c>
      <c r="F8" s="65">
        <f t="array" ref="F8">MIN(IF('Vehicle Price'!$N$2:$N$11633=$A8,'Vehicle Price'!$K$2:$K$11633))</f>
        <v>65745</v>
      </c>
      <c r="G8" s="65">
        <f t="array" ref="G8">MAX(IF('Vehicle Price'!$N$2:$N$11633=$A8,'Vehicle Price'!$K$2:$K$11633))</f>
        <v>524431</v>
      </c>
    </row>
    <row r="9" spans="1:26" ht="15" customHeight="1" x14ac:dyDescent="0.25">
      <c r="A9" s="4" t="s">
        <v>14325</v>
      </c>
      <c r="B9" s="13">
        <f>COUNTIFS('Vehicle Price'!$N$2:$N$11633,$A9)</f>
        <v>353</v>
      </c>
      <c r="C9" s="17">
        <f>B9/$B$10</f>
        <v>3.0347317744154056E-2</v>
      </c>
      <c r="D9" s="14">
        <f>IFERROR(AVERAGEIFS('Vehicle Price'!$K$2:$K$11633,'Vehicle Price'!$N$2:$N$11633,$A9),"n/a")</f>
        <v>295851.611898017</v>
      </c>
      <c r="E9" s="65">
        <f t="array" ref="E9">MEDIAN(IF('Vehicle Price'!$N$2:$N$11633=$A9,'Vehicle Price'!$K$2:$K$11633))</f>
        <v>257198</v>
      </c>
      <c r="F9" s="65">
        <f t="array" ref="F9">MIN(IF('Vehicle Price'!$N$2:$N$11633=$A9,'Vehicle Price'!$K$2:$K$11633))</f>
        <v>191438</v>
      </c>
      <c r="G9" s="65">
        <f t="array" ref="G9">MAX(IF('Vehicle Price'!$N$2:$N$11633=$A9,'Vehicle Price'!$K$2:$K$11633))</f>
        <v>561477</v>
      </c>
    </row>
    <row r="10" spans="1:26" ht="15" customHeight="1" x14ac:dyDescent="0.25">
      <c r="A10" s="4" t="s">
        <v>14326</v>
      </c>
      <c r="B10" s="66">
        <f>SUM(B6:B9)</f>
        <v>11632</v>
      </c>
      <c r="C10" s="17">
        <f>SUM(C6:C9)</f>
        <v>1</v>
      </c>
      <c r="D10" s="16">
        <f>AVERAGE('Vehicle Price'!$K$2:$K$11633)</f>
        <v>383249.58287482808</v>
      </c>
      <c r="E10" s="16">
        <f>MEDIAN('Vehicle Price'!$K$2:$K$11633)</f>
        <v>212287</v>
      </c>
      <c r="F10" s="16">
        <f>MIN('Vehicle Price'!$K$2:$K$11633)</f>
        <v>44495</v>
      </c>
      <c r="G10" s="16">
        <f>MAX('Vehicle Price'!$K$2:$K$11633)</f>
        <v>8600000</v>
      </c>
    </row>
    <row r="11" spans="1:26" ht="15" customHeight="1" x14ac:dyDescent="0.25">
      <c r="A11" s="11" t="s">
        <v>14327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 x14ac:dyDescent="0.25"/>
    <row r="13" spans="1:26" ht="15" customHeight="1" x14ac:dyDescent="0.25">
      <c r="A13" s="4" t="s">
        <v>14328</v>
      </c>
    </row>
    <row r="14" spans="1:26" ht="21.75" customHeight="1" x14ac:dyDescent="0.25">
      <c r="A14" s="49" t="s">
        <v>14329</v>
      </c>
      <c r="B14" s="39" t="s">
        <v>14322</v>
      </c>
      <c r="C14" s="39" t="s">
        <v>14323</v>
      </c>
      <c r="D14" s="39" t="s">
        <v>14324</v>
      </c>
      <c r="E14" s="39" t="s">
        <v>14325</v>
      </c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" customHeight="1" x14ac:dyDescent="0.25">
      <c r="A15" s="11" t="s">
        <v>293</v>
      </c>
      <c r="B15" s="16">
        <f>IFERROR(AVERAGEIFS('Vehicle Price'!$K$2:$K$11633,'Vehicle Price'!$N$2:$N$11633,B$14,'Vehicle Price'!$B$2:$B$11633,$A15),0)</f>
        <v>403784.22164276399</v>
      </c>
      <c r="C15" s="16">
        <f>IFERROR(AVERAGEIFS('Vehicle Price'!$K$2:$K$11633,'Vehicle Price'!$N$2:$N$11633,C$14,'Vehicle Price'!$B$2:$B$11633,$A15),0)</f>
        <v>288795.04761904763</v>
      </c>
      <c r="D15" s="16">
        <f>IFERROR(AVERAGEIFS('Vehicle Price'!$K$2:$K$11633,'Vehicle Price'!$N$2:$N$11633,D$14,'Vehicle Price'!$B$2:$B$11633,$A15),0)</f>
        <v>195769.24576271186</v>
      </c>
      <c r="E15" s="16">
        <f>IFERROR(AVERAGEIFS('Vehicle Price'!$K$2:$K$11633,'Vehicle Price'!$N$2:$N$11633,E$14,'Vehicle Price'!$B$2:$B$11633,$A15),0)</f>
        <v>262441.09090909088</v>
      </c>
    </row>
    <row r="16" spans="1:26" ht="15" customHeight="1" x14ac:dyDescent="0.25">
      <c r="A16" s="11" t="s">
        <v>3126</v>
      </c>
      <c r="B16" s="16">
        <f>IFERROR(AVERAGEIFS('Vehicle Price'!$K$2:$K$11633,'Vehicle Price'!$N$2:$N$11633,B$14,'Vehicle Price'!$B$2:$B$11633,$A16),0)</f>
        <v>398471.73637515842</v>
      </c>
      <c r="C16" s="16">
        <f>IFERROR(AVERAGEIFS('Vehicle Price'!$K$2:$K$11633,'Vehicle Price'!$N$2:$N$11633,C$14,'Vehicle Price'!$B$2:$B$11633,$A16),0)</f>
        <v>290226.57142857142</v>
      </c>
      <c r="D16" s="16">
        <f>IFERROR(AVERAGEIFS('Vehicle Price'!$K$2:$K$11633,'Vehicle Price'!$N$2:$N$11633,D$14,'Vehicle Price'!$B$2:$B$11633,$A16),0)</f>
        <v>199472.03076923077</v>
      </c>
      <c r="E16" s="16">
        <f>IFERROR(AVERAGEIFS('Vehicle Price'!$K$2:$K$11633,'Vehicle Price'!$N$2:$N$11633,E$14,'Vehicle Price'!$B$2:$B$11633,$A16),0)</f>
        <v>275439.65217391303</v>
      </c>
    </row>
    <row r="17" spans="1:26" ht="15" customHeight="1" x14ac:dyDescent="0.25">
      <c r="A17" s="11" t="s">
        <v>4146</v>
      </c>
      <c r="B17" s="16">
        <f>IFERROR(AVERAGEIFS('Vehicle Price'!$K$2:$K$11633,'Vehicle Price'!$N$2:$N$11633,B$14,'Vehicle Price'!$B$2:$B$11633,$A17),0)</f>
        <v>398046.16440049442</v>
      </c>
      <c r="C17" s="16">
        <f>IFERROR(AVERAGEIFS('Vehicle Price'!$K$2:$K$11633,'Vehicle Price'!$N$2:$N$11633,C$14,'Vehicle Price'!$B$2:$B$11633,$A17),0)</f>
        <v>287569.875</v>
      </c>
      <c r="D17" s="16">
        <f>IFERROR(AVERAGEIFS('Vehicle Price'!$K$2:$K$11633,'Vehicle Price'!$N$2:$N$11633,D$14,'Vehicle Price'!$B$2:$B$11633,$A17),0)</f>
        <v>202829.6544117647</v>
      </c>
      <c r="E17" s="16">
        <f>IFERROR(AVERAGEIFS('Vehicle Price'!$K$2:$K$11633,'Vehicle Price'!$N$2:$N$11633,E$14,'Vehicle Price'!$B$2:$B$11633,$A17),0)</f>
        <v>285789.65217391303</v>
      </c>
    </row>
    <row r="18" spans="1:26" ht="15" customHeight="1" x14ac:dyDescent="0.25">
      <c r="A18" s="11" t="s">
        <v>5174</v>
      </c>
      <c r="B18" s="16">
        <f>IFERROR(AVERAGEIFS('Vehicle Price'!$K$2:$K$11633,'Vehicle Price'!$N$2:$N$11633,B$14,'Vehicle Price'!$B$2:$B$11633,$A18),0)</f>
        <v>454983.37442218798</v>
      </c>
      <c r="C18" s="16">
        <f>IFERROR(AVERAGEIFS('Vehicle Price'!$K$2:$K$11633,'Vehicle Price'!$N$2:$N$11633,C$14,'Vehicle Price'!$B$2:$B$11633,$A18),0)</f>
        <v>291273.83333333331</v>
      </c>
      <c r="D18" s="16">
        <f>IFERROR(AVERAGEIFS('Vehicle Price'!$K$2:$K$11633,'Vehicle Price'!$N$2:$N$11633,D$14,'Vehicle Price'!$B$2:$B$11633,$A18),0)</f>
        <v>211430.76335877864</v>
      </c>
      <c r="E18" s="16">
        <f>IFERROR(AVERAGEIFS('Vehicle Price'!$K$2:$K$11633,'Vehicle Price'!$N$2:$N$11633,E$14,'Vehicle Price'!$B$2:$B$11633,$A18),0)</f>
        <v>286574.17391304346</v>
      </c>
    </row>
    <row r="19" spans="1:26" ht="15" customHeight="1" x14ac:dyDescent="0.25">
      <c r="A19" s="11" t="s">
        <v>6034</v>
      </c>
      <c r="B19" s="16">
        <f>IFERROR(AVERAGEIFS('Vehicle Price'!$K$2:$K$11633,'Vehicle Price'!$N$2:$N$11633,B$14,'Vehicle Price'!$B$2:$B$11633,$A19),0)</f>
        <v>444639.25846153847</v>
      </c>
      <c r="C19" s="16">
        <f>IFERROR(AVERAGEIFS('Vehicle Price'!$K$2:$K$11633,'Vehicle Price'!$N$2:$N$11633,C$14,'Vehicle Price'!$B$2:$B$11633,$A19),0)</f>
        <v>290369.41666666669</v>
      </c>
      <c r="D19" s="16">
        <f>IFERROR(AVERAGEIFS('Vehicle Price'!$K$2:$K$11633,'Vehicle Price'!$N$2:$N$11633,D$14,'Vehicle Price'!$B$2:$B$11633,$A19),0)</f>
        <v>215179.95138888888</v>
      </c>
      <c r="E19" s="16">
        <f>IFERROR(AVERAGEIFS('Vehicle Price'!$K$2:$K$11633,'Vehicle Price'!$N$2:$N$11633,E$14,'Vehicle Price'!$B$2:$B$11633,$A19),0)</f>
        <v>300815.75</v>
      </c>
    </row>
    <row r="20" spans="1:26" ht="15" customHeight="1" x14ac:dyDescent="0.25">
      <c r="A20" s="11" t="s">
        <v>6908</v>
      </c>
      <c r="B20" s="16">
        <f>IFERROR(AVERAGEIFS('Vehicle Price'!$K$2:$K$11633,'Vehicle Price'!$N$2:$N$11633,B$14,'Vehicle Price'!$B$2:$B$11633,$A20),0)</f>
        <v>440151.94729136163</v>
      </c>
      <c r="C20" s="16">
        <f>IFERROR(AVERAGEIFS('Vehicle Price'!$K$2:$K$11633,'Vehicle Price'!$N$2:$N$11633,C$14,'Vehicle Price'!$B$2:$B$11633,$A20),0)</f>
        <v>292237.375</v>
      </c>
      <c r="D20" s="16">
        <f>IFERROR(AVERAGEIFS('Vehicle Price'!$K$2:$K$11633,'Vehicle Price'!$N$2:$N$11633,D$14,'Vehicle Price'!$B$2:$B$11633,$A20),0)</f>
        <v>216301.44099378883</v>
      </c>
      <c r="E20" s="16">
        <f>IFERROR(AVERAGEIFS('Vehicle Price'!$K$2:$K$11633,'Vehicle Price'!$N$2:$N$11633,E$14,'Vehicle Price'!$B$2:$B$11633,$A20),0)</f>
        <v>307000.20833333331</v>
      </c>
    </row>
    <row r="21" spans="1:26" ht="15" customHeight="1" x14ac:dyDescent="0.25">
      <c r="A21" s="11" t="s">
        <v>7830</v>
      </c>
      <c r="B21" s="16">
        <f>IFERROR(AVERAGEIFS('Vehicle Price'!$K$2:$K$11633,'Vehicle Price'!$N$2:$N$11633,B$14,'Vehicle Price'!$B$2:$B$11633,$A21),0)</f>
        <v>446190.62629246677</v>
      </c>
      <c r="C21" s="16">
        <f>IFERROR(AVERAGEIFS('Vehicle Price'!$K$2:$K$11633,'Vehicle Price'!$N$2:$N$11633,C$14,'Vehicle Price'!$B$2:$B$11633,$A21),0)</f>
        <v>301729.45833333331</v>
      </c>
      <c r="D21" s="16">
        <f>IFERROR(AVERAGEIFS('Vehicle Price'!$K$2:$K$11633,'Vehicle Price'!$N$2:$N$11633,D$14,'Vehicle Price'!$B$2:$B$11633,$A21),0)</f>
        <v>216831.44680851063</v>
      </c>
      <c r="E21" s="16">
        <f>IFERROR(AVERAGEIFS('Vehicle Price'!$K$2:$K$11633,'Vehicle Price'!$N$2:$N$11633,E$14,'Vehicle Price'!$B$2:$B$11633,$A21),0)</f>
        <v>292763.40000000002</v>
      </c>
    </row>
    <row r="22" spans="1:26" ht="15" customHeight="1" x14ac:dyDescent="0.25">
      <c r="A22" s="11" t="s">
        <v>8801</v>
      </c>
      <c r="B22" s="16">
        <f>IFERROR(AVERAGEIFS('Vehicle Price'!$K$2:$K$11633,'Vehicle Price'!$N$2:$N$11633,B$14,'Vehicle Price'!$B$2:$B$11633,$A22),0)</f>
        <v>426389.80193905818</v>
      </c>
      <c r="C22" s="16">
        <f>IFERROR(AVERAGEIFS('Vehicle Price'!$K$2:$K$11633,'Vehicle Price'!$N$2:$N$11633,C$14,'Vehicle Price'!$B$2:$B$11633,$A22),0)</f>
        <v>302204.625</v>
      </c>
      <c r="D22" s="16">
        <f>IFERROR(AVERAGEIFS('Vehicle Price'!$K$2:$K$11633,'Vehicle Price'!$N$2:$N$11633,D$14,'Vehicle Price'!$B$2:$B$11633,$A22),0)</f>
        <v>216598.11734693879</v>
      </c>
      <c r="E22" s="16">
        <f>IFERROR(AVERAGEIFS('Vehicle Price'!$K$2:$K$11633,'Vehicle Price'!$N$2:$N$11633,E$14,'Vehicle Price'!$B$2:$B$11633,$A22),0)</f>
        <v>296164.02857142856</v>
      </c>
    </row>
    <row r="23" spans="1:26" ht="15" customHeight="1" x14ac:dyDescent="0.25">
      <c r="A23" s="11" t="s">
        <v>9851</v>
      </c>
      <c r="B23" s="16">
        <f>IFERROR(AVERAGEIFS('Vehicle Price'!$K$2:$K$11633,'Vehicle Price'!$N$2:$N$11633,B$14,'Vehicle Price'!$B$2:$B$11633,$A23),0)</f>
        <v>435499.15139949112</v>
      </c>
      <c r="C23" s="16">
        <f>IFERROR(AVERAGEIFS('Vehicle Price'!$K$2:$K$11633,'Vehicle Price'!$N$2:$N$11633,C$14,'Vehicle Price'!$B$2:$B$11633,$A23),0)</f>
        <v>304653.58333333331</v>
      </c>
      <c r="D23" s="16">
        <f>IFERROR(AVERAGEIFS('Vehicle Price'!$K$2:$K$11633,'Vehicle Price'!$N$2:$N$11633,D$14,'Vehicle Price'!$B$2:$B$11633,$A23),0)</f>
        <v>214485.99056603774</v>
      </c>
      <c r="E23" s="16">
        <f>IFERROR(AVERAGEIFS('Vehicle Price'!$K$2:$K$11633,'Vehicle Price'!$N$2:$N$11633,E$14,'Vehicle Price'!$B$2:$B$11633,$A23),0)</f>
        <v>303730</v>
      </c>
    </row>
    <row r="24" spans="1:26" ht="15" customHeight="1" x14ac:dyDescent="0.25">
      <c r="A24" s="11" t="s">
        <v>11026</v>
      </c>
      <c r="B24" s="16">
        <f>IFERROR(AVERAGEIFS('Vehicle Price'!$K$2:$K$11633,'Vehicle Price'!$N$2:$N$11633,B$14,'Vehicle Price'!$B$2:$B$11633,$A24),0)</f>
        <v>417816.51275510201</v>
      </c>
      <c r="C24" s="16">
        <f>IFERROR(AVERAGEIFS('Vehicle Price'!$K$2:$K$11633,'Vehicle Price'!$N$2:$N$11633,C$14,'Vehicle Price'!$B$2:$B$11633,$A24),0)</f>
        <v>308152.5</v>
      </c>
      <c r="D24" s="16">
        <f>IFERROR(AVERAGEIFS('Vehicle Price'!$K$2:$K$11633,'Vehicle Price'!$N$2:$N$11633,D$14,'Vehicle Price'!$B$2:$B$11633,$A24),0)</f>
        <v>218038.34905660377</v>
      </c>
      <c r="E24" s="16">
        <f>IFERROR(AVERAGEIFS('Vehicle Price'!$K$2:$K$11633,'Vehicle Price'!$N$2:$N$11633,E$14,'Vehicle Price'!$B$2:$B$11633,$A24),0)</f>
        <v>306253</v>
      </c>
    </row>
    <row r="25" spans="1:26" ht="15" customHeight="1" x14ac:dyDescent="0.25">
      <c r="A25" s="11" t="s">
        <v>12135</v>
      </c>
      <c r="B25" s="16">
        <f>IFERROR(AVERAGEIFS('Vehicle Price'!$K$2:$K$11633,'Vehicle Price'!$N$2:$N$11633,B$14,'Vehicle Price'!$B$2:$B$11633,$A25),0)</f>
        <v>439690.63845223701</v>
      </c>
      <c r="C25" s="16">
        <f>IFERROR(AVERAGEIFS('Vehicle Price'!$K$2:$K$11633,'Vehicle Price'!$N$2:$N$11633,C$14,'Vehicle Price'!$B$2:$B$11633,$A25),0)</f>
        <v>310700.45833333331</v>
      </c>
      <c r="D25" s="16">
        <f>IFERROR(AVERAGEIFS('Vehicle Price'!$K$2:$K$11633,'Vehicle Price'!$N$2:$N$11633,D$14,'Vehicle Price'!$B$2:$B$11633,$A25),0)</f>
        <v>215604.09950248757</v>
      </c>
      <c r="E25" s="16">
        <f>IFERROR(AVERAGEIFS('Vehicle Price'!$K$2:$K$11633,'Vehicle Price'!$N$2:$N$11633,E$14,'Vehicle Price'!$B$2:$B$11633,$A25),0)</f>
        <v>306094.91666666669</v>
      </c>
    </row>
    <row r="26" spans="1:26" ht="15" customHeight="1" x14ac:dyDescent="0.25">
      <c r="A26" s="11" t="s">
        <v>13227</v>
      </c>
      <c r="B26" s="16">
        <f>IFERROR(AVERAGEIFS('Vehicle Price'!$K$2:$K$11633,'Vehicle Price'!$N$2:$N$11633,B$14,'Vehicle Price'!$B$2:$B$11633,$A26),0)</f>
        <v>440065.74424242426</v>
      </c>
      <c r="C26" s="16">
        <f>IFERROR(AVERAGEIFS('Vehicle Price'!$K$2:$K$11633,'Vehicle Price'!$N$2:$N$11633,C$14,'Vehicle Price'!$B$2:$B$11633,$A26),0)</f>
        <v>316534.08695652173</v>
      </c>
      <c r="D26" s="16">
        <f>IFERROR(AVERAGEIFS('Vehicle Price'!$K$2:$K$11633,'Vehicle Price'!$N$2:$N$11633,D$14,'Vehicle Price'!$B$2:$B$11633,$A26),0)</f>
        <v>217231.41293532337</v>
      </c>
      <c r="E26" s="16">
        <f>IFERROR(AVERAGEIFS('Vehicle Price'!$K$2:$K$11633,'Vehicle Price'!$N$2:$N$11633,E$14,'Vehicle Price'!$B$2:$B$11633,$A26),0)</f>
        <v>305099.63888888888</v>
      </c>
    </row>
    <row r="27" spans="1:26" ht="15" customHeight="1" x14ac:dyDescent="0.25">
      <c r="A27" s="4" t="s">
        <v>14330</v>
      </c>
      <c r="B27" s="14">
        <f>SUMPRODUCT(B15:B26,B33:B44)/B45</f>
        <v>427911.78858162358</v>
      </c>
      <c r="C27" s="14">
        <f>SUMPRODUCT(C15:C26,C33:C44)/C45</f>
        <v>298836.74377224199</v>
      </c>
      <c r="D27" s="14">
        <f>SUMPRODUCT(D15:D26,D33:D44)/D45</f>
        <v>212826.34679802955</v>
      </c>
      <c r="E27" s="14">
        <f>SUMPRODUCT(E15:E26,E33:E44)/E45</f>
        <v>295851.611898017</v>
      </c>
    </row>
    <row r="28" spans="1:26" ht="15" customHeight="1" x14ac:dyDescent="0.25">
      <c r="A28" s="11" t="s">
        <v>14331</v>
      </c>
      <c r="B28" s="67">
        <f>B27-INDEX($D$6:$D$9,MATCH(B$14,$A$6:$A$9,0))</f>
        <v>0</v>
      </c>
      <c r="C28" s="67">
        <f>C27-INDEX($D$6:$D$9,MATCH(C$14,$A$6:$A$9,0))</f>
        <v>0</v>
      </c>
      <c r="D28" s="67">
        <f>D27-INDEX($D$6:$D$9,MATCH(D$14,$A$6:$A$9,0))</f>
        <v>0</v>
      </c>
      <c r="E28" s="67">
        <f>E27-INDEX($D$6:$D$9,MATCH(E$14,$A$6:$A$9,0))</f>
        <v>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" customHeight="1" x14ac:dyDescent="0.25">
      <c r="A29" s="4" t="s">
        <v>14332</v>
      </c>
      <c r="B29" s="68" t="str">
        <f>IF(ABS(B28)&lt;0.01,"OK","CHECK")</f>
        <v>OK</v>
      </c>
      <c r="C29" s="68" t="str">
        <f>IF(ABS(C28)&lt;0.01,"OK","CHECK")</f>
        <v>OK</v>
      </c>
      <c r="D29" s="68" t="str">
        <f>IF(ABS(D28)&lt;0.01,"OK","CHECK")</f>
        <v>OK</v>
      </c>
      <c r="E29" s="68" t="str">
        <f>IF(ABS(E28)&lt;0.01,"OK","CHECK")</f>
        <v>OK</v>
      </c>
    </row>
    <row r="30" spans="1:26" ht="15.75" customHeight="1" x14ac:dyDescent="0.25"/>
    <row r="31" spans="1:26" ht="15" customHeight="1" x14ac:dyDescent="0.25">
      <c r="A31" s="4" t="s">
        <v>14333</v>
      </c>
    </row>
    <row r="32" spans="1:26" ht="21.75" customHeight="1" x14ac:dyDescent="0.25">
      <c r="A32" s="49" t="s">
        <v>14329</v>
      </c>
      <c r="B32" s="39" t="s">
        <v>14322</v>
      </c>
      <c r="C32" s="39" t="s">
        <v>14323</v>
      </c>
      <c r="D32" s="39" t="s">
        <v>14324</v>
      </c>
      <c r="E32" s="39" t="s">
        <v>14325</v>
      </c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5" ht="15" customHeight="1" x14ac:dyDescent="0.25">
      <c r="A33" s="11" t="s">
        <v>293</v>
      </c>
      <c r="B33" s="13">
        <f>COUNTIFS('Vehicle Price'!$N$2:$N$11633,B$32,'Vehicle Price'!$B$2:$B$11633,$A33)</f>
        <v>767</v>
      </c>
      <c r="C33" s="13">
        <f>COUNTIFS('Vehicle Price'!$N$2:$N$11633,C$32,'Vehicle Price'!$B$2:$B$11633,$A33)</f>
        <v>21</v>
      </c>
      <c r="D33" s="13">
        <f>COUNTIFS('Vehicle Price'!$N$2:$N$11633,D$32,'Vehicle Price'!$B$2:$B$11633,$A33)</f>
        <v>118</v>
      </c>
      <c r="E33" s="13">
        <f>COUNTIFS('Vehicle Price'!$N$2:$N$11633,E$32,'Vehicle Price'!$B$2:$B$11633,$A33)</f>
        <v>22</v>
      </c>
    </row>
    <row r="34" spans="1:5" ht="15" customHeight="1" x14ac:dyDescent="0.25">
      <c r="A34" s="11" t="s">
        <v>3126</v>
      </c>
      <c r="B34" s="13">
        <f>COUNTIFS('Vehicle Price'!$N$2:$N$11633,B$32,'Vehicle Price'!$B$2:$B$11633,$A34)</f>
        <v>789</v>
      </c>
      <c r="C34" s="13">
        <f>COUNTIFS('Vehicle Price'!$N$2:$N$11633,C$32,'Vehicle Price'!$B$2:$B$11633,$A34)</f>
        <v>21</v>
      </c>
      <c r="D34" s="13">
        <f>COUNTIFS('Vehicle Price'!$N$2:$N$11633,D$32,'Vehicle Price'!$B$2:$B$11633,$A34)</f>
        <v>130</v>
      </c>
      <c r="E34" s="13">
        <f>COUNTIFS('Vehicle Price'!$N$2:$N$11633,E$32,'Vehicle Price'!$B$2:$B$11633,$A34)</f>
        <v>23</v>
      </c>
    </row>
    <row r="35" spans="1:5" ht="15" customHeight="1" x14ac:dyDescent="0.25">
      <c r="A35" s="11" t="s">
        <v>4146</v>
      </c>
      <c r="B35" s="13">
        <f>COUNTIFS('Vehicle Price'!$N$2:$N$11633,B$32,'Vehicle Price'!$B$2:$B$11633,$A35)</f>
        <v>809</v>
      </c>
      <c r="C35" s="13">
        <f>COUNTIFS('Vehicle Price'!$N$2:$N$11633,C$32,'Vehicle Price'!$B$2:$B$11633,$A35)</f>
        <v>24</v>
      </c>
      <c r="D35" s="13">
        <f>COUNTIFS('Vehicle Price'!$N$2:$N$11633,D$32,'Vehicle Price'!$B$2:$B$11633,$A35)</f>
        <v>136</v>
      </c>
      <c r="E35" s="13">
        <f>COUNTIFS('Vehicle Price'!$N$2:$N$11633,E$32,'Vehicle Price'!$B$2:$B$11633,$A35)</f>
        <v>23</v>
      </c>
    </row>
    <row r="36" spans="1:5" ht="15" customHeight="1" x14ac:dyDescent="0.25">
      <c r="A36" s="11" t="s">
        <v>5174</v>
      </c>
      <c r="B36" s="13">
        <f>COUNTIFS('Vehicle Price'!$N$2:$N$11633,B$32,'Vehicle Price'!$B$2:$B$11633,$A36)</f>
        <v>649</v>
      </c>
      <c r="C36" s="13">
        <f>COUNTIFS('Vehicle Price'!$N$2:$N$11633,C$32,'Vehicle Price'!$B$2:$B$11633,$A36)</f>
        <v>24</v>
      </c>
      <c r="D36" s="13">
        <f>COUNTIFS('Vehicle Price'!$N$2:$N$11633,D$32,'Vehicle Price'!$B$2:$B$11633,$A36)</f>
        <v>131</v>
      </c>
      <c r="E36" s="13">
        <f>COUNTIFS('Vehicle Price'!$N$2:$N$11633,E$32,'Vehicle Price'!$B$2:$B$11633,$A36)</f>
        <v>23</v>
      </c>
    </row>
    <row r="37" spans="1:5" ht="15" customHeight="1" x14ac:dyDescent="0.25">
      <c r="A37" s="11" t="s">
        <v>6034</v>
      </c>
      <c r="B37" s="13">
        <f>COUNTIFS('Vehicle Price'!$N$2:$N$11633,B$32,'Vehicle Price'!$B$2:$B$11633,$A37)</f>
        <v>650</v>
      </c>
      <c r="C37" s="13">
        <f>COUNTIFS('Vehicle Price'!$N$2:$N$11633,C$32,'Vehicle Price'!$B$2:$B$11633,$A37)</f>
        <v>24</v>
      </c>
      <c r="D37" s="13">
        <f>COUNTIFS('Vehicle Price'!$N$2:$N$11633,D$32,'Vehicle Price'!$B$2:$B$11633,$A37)</f>
        <v>144</v>
      </c>
      <c r="E37" s="13">
        <f>COUNTIFS('Vehicle Price'!$N$2:$N$11633,E$32,'Vehicle Price'!$B$2:$B$11633,$A37)</f>
        <v>24</v>
      </c>
    </row>
    <row r="38" spans="1:5" ht="15" customHeight="1" x14ac:dyDescent="0.25">
      <c r="A38" s="11" t="s">
        <v>6908</v>
      </c>
      <c r="B38" s="13">
        <f>COUNTIFS('Vehicle Price'!$N$2:$N$11633,B$32,'Vehicle Price'!$B$2:$B$11633,$A38)</f>
        <v>683</v>
      </c>
      <c r="C38" s="13">
        <f>COUNTIFS('Vehicle Price'!$N$2:$N$11633,C$32,'Vehicle Price'!$B$2:$B$11633,$A38)</f>
        <v>24</v>
      </c>
      <c r="D38" s="13">
        <f>COUNTIFS('Vehicle Price'!$N$2:$N$11633,D$32,'Vehicle Price'!$B$2:$B$11633,$A38)</f>
        <v>161</v>
      </c>
      <c r="E38" s="13">
        <f>COUNTIFS('Vehicle Price'!$N$2:$N$11633,E$32,'Vehicle Price'!$B$2:$B$11633,$A38)</f>
        <v>24</v>
      </c>
    </row>
    <row r="39" spans="1:5" ht="15" customHeight="1" x14ac:dyDescent="0.25">
      <c r="A39" s="11" t="s">
        <v>7830</v>
      </c>
      <c r="B39" s="13">
        <f>COUNTIFS('Vehicle Price'!$N$2:$N$11633,B$32,'Vehicle Price'!$B$2:$B$11633,$A39)</f>
        <v>677</v>
      </c>
      <c r="C39" s="13">
        <f>COUNTIFS('Vehicle Price'!$N$2:$N$11633,C$32,'Vehicle Price'!$B$2:$B$11633,$A39)</f>
        <v>24</v>
      </c>
      <c r="D39" s="13">
        <f>COUNTIFS('Vehicle Price'!$N$2:$N$11633,D$32,'Vehicle Price'!$B$2:$B$11633,$A39)</f>
        <v>188</v>
      </c>
      <c r="E39" s="13">
        <f>COUNTIFS('Vehicle Price'!$N$2:$N$11633,E$32,'Vehicle Price'!$B$2:$B$11633,$A39)</f>
        <v>35</v>
      </c>
    </row>
    <row r="40" spans="1:5" ht="15" customHeight="1" x14ac:dyDescent="0.25">
      <c r="A40" s="11" t="s">
        <v>8801</v>
      </c>
      <c r="B40" s="13">
        <f>COUNTIFS('Vehicle Price'!$N$2:$N$11633,B$32,'Vehicle Price'!$B$2:$B$11633,$A40)</f>
        <v>722</v>
      </c>
      <c r="C40" s="13">
        <f>COUNTIFS('Vehicle Price'!$N$2:$N$11633,C$32,'Vehicle Price'!$B$2:$B$11633,$A40)</f>
        <v>24</v>
      </c>
      <c r="D40" s="13">
        <f>COUNTIFS('Vehicle Price'!$N$2:$N$11633,D$32,'Vehicle Price'!$B$2:$B$11633,$A40)</f>
        <v>196</v>
      </c>
      <c r="E40" s="13">
        <f>COUNTIFS('Vehicle Price'!$N$2:$N$11633,E$32,'Vehicle Price'!$B$2:$B$11633,$A40)</f>
        <v>35</v>
      </c>
    </row>
    <row r="41" spans="1:5" ht="15" customHeight="1" x14ac:dyDescent="0.25">
      <c r="A41" s="11" t="s">
        <v>9851</v>
      </c>
      <c r="B41" s="13">
        <f>COUNTIFS('Vehicle Price'!$N$2:$N$11633,B$32,'Vehicle Price'!$B$2:$B$11633,$A41)</f>
        <v>786</v>
      </c>
      <c r="C41" s="13">
        <f>COUNTIFS('Vehicle Price'!$N$2:$N$11633,C$32,'Vehicle Price'!$B$2:$B$11633,$A41)</f>
        <v>24</v>
      </c>
      <c r="D41" s="13">
        <f>COUNTIFS('Vehicle Price'!$N$2:$N$11633,D$32,'Vehicle Price'!$B$2:$B$11633,$A41)</f>
        <v>212</v>
      </c>
      <c r="E41" s="13">
        <f>COUNTIFS('Vehicle Price'!$N$2:$N$11633,E$32,'Vehicle Price'!$B$2:$B$11633,$A41)</f>
        <v>36</v>
      </c>
    </row>
    <row r="42" spans="1:5" ht="15" customHeight="1" x14ac:dyDescent="0.25">
      <c r="A42" s="11" t="s">
        <v>11026</v>
      </c>
      <c r="B42" s="13">
        <f>COUNTIFS('Vehicle Price'!$N$2:$N$11633,B$32,'Vehicle Price'!$B$2:$B$11633,$A42)</f>
        <v>784</v>
      </c>
      <c r="C42" s="13">
        <f>COUNTIFS('Vehicle Price'!$N$2:$N$11633,C$32,'Vehicle Price'!$B$2:$B$11633,$A42)</f>
        <v>24</v>
      </c>
      <c r="D42" s="13">
        <f>COUNTIFS('Vehicle Price'!$N$2:$N$11633,D$32,'Vehicle Price'!$B$2:$B$11633,$A42)</f>
        <v>212</v>
      </c>
      <c r="E42" s="13">
        <f>COUNTIFS('Vehicle Price'!$N$2:$N$11633,E$32,'Vehicle Price'!$B$2:$B$11633,$A42)</f>
        <v>36</v>
      </c>
    </row>
    <row r="43" spans="1:5" ht="15" customHeight="1" x14ac:dyDescent="0.25">
      <c r="A43" s="11" t="s">
        <v>12135</v>
      </c>
      <c r="B43" s="13">
        <f>COUNTIFS('Vehicle Price'!$N$2:$N$11633,B$32,'Vehicle Price'!$B$2:$B$11633,$A43)</f>
        <v>827</v>
      </c>
      <c r="C43" s="13">
        <f>COUNTIFS('Vehicle Price'!$N$2:$N$11633,C$32,'Vehicle Price'!$B$2:$B$11633,$A43)</f>
        <v>24</v>
      </c>
      <c r="D43" s="13">
        <f>COUNTIFS('Vehicle Price'!$N$2:$N$11633,D$32,'Vehicle Price'!$B$2:$B$11633,$A43)</f>
        <v>201</v>
      </c>
      <c r="E43" s="13">
        <f>COUNTIFS('Vehicle Price'!$N$2:$N$11633,E$32,'Vehicle Price'!$B$2:$B$11633,$A43)</f>
        <v>36</v>
      </c>
    </row>
    <row r="44" spans="1:5" ht="15" customHeight="1" x14ac:dyDescent="0.25">
      <c r="A44" s="11" t="s">
        <v>13227</v>
      </c>
      <c r="B44" s="13">
        <f>COUNTIFS('Vehicle Price'!$N$2:$N$11633,B$32,'Vehicle Price'!$B$2:$B$11633,$A44)</f>
        <v>825</v>
      </c>
      <c r="C44" s="13">
        <f>COUNTIFS('Vehicle Price'!$N$2:$N$11633,C$32,'Vehicle Price'!$B$2:$B$11633,$A44)</f>
        <v>23</v>
      </c>
      <c r="D44" s="13">
        <f>COUNTIFS('Vehicle Price'!$N$2:$N$11633,D$32,'Vehicle Price'!$B$2:$B$11633,$A44)</f>
        <v>201</v>
      </c>
      <c r="E44" s="13">
        <f>COUNTIFS('Vehicle Price'!$N$2:$N$11633,E$32,'Vehicle Price'!$B$2:$B$11633,$A44)</f>
        <v>36</v>
      </c>
    </row>
    <row r="45" spans="1:5" ht="15" customHeight="1" x14ac:dyDescent="0.25">
      <c r="A45" s="4" t="s">
        <v>14334</v>
      </c>
      <c r="B45" s="66">
        <f>SUM(B33:B44)</f>
        <v>8968</v>
      </c>
      <c r="C45" s="66">
        <f>SUM(C33:C44)</f>
        <v>281</v>
      </c>
      <c r="D45" s="66">
        <f>SUM(D33:D44)</f>
        <v>2030</v>
      </c>
      <c r="E45" s="66">
        <f>SUM(E33:E44)</f>
        <v>353</v>
      </c>
    </row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/>
  </sheetViews>
  <sheetFormatPr baseColWidth="10" defaultColWidth="14.42578125" defaultRowHeight="15" x14ac:dyDescent="0.25"/>
  <cols>
    <col min="1" max="1" width="6" style="1" customWidth="1"/>
    <col min="2" max="2" width="24" style="1" customWidth="1"/>
    <col min="3" max="3" width="14" style="1" customWidth="1"/>
    <col min="4" max="5" width="24" style="1" customWidth="1"/>
    <col min="6" max="7" width="20" style="1" customWidth="1"/>
    <col min="8" max="8" width="95" style="1" customWidth="1"/>
    <col min="9" max="26" width="8.7109375" style="1" customWidth="1"/>
  </cols>
  <sheetData>
    <row r="1" spans="1:26" ht="17.25" customHeight="1" x14ac:dyDescent="0.3">
      <c r="A1" s="2" t="s">
        <v>14335</v>
      </c>
    </row>
    <row r="2" spans="1:26" ht="15" customHeight="1" x14ac:dyDescent="0.25">
      <c r="A2" s="11" t="s">
        <v>14336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" customHeight="1" x14ac:dyDescent="0.25"/>
    <row r="4" spans="1:26" ht="15" customHeight="1" x14ac:dyDescent="0.25"/>
    <row r="5" spans="1:26" ht="61.5" customHeight="1" x14ac:dyDescent="0.25">
      <c r="A5" s="24" t="s">
        <v>116</v>
      </c>
      <c r="B5" s="24" t="s">
        <v>5</v>
      </c>
      <c r="C5" s="24" t="s">
        <v>14337</v>
      </c>
      <c r="D5" s="24" t="s">
        <v>14338</v>
      </c>
      <c r="E5" s="24" t="s">
        <v>14339</v>
      </c>
      <c r="F5" s="24" t="s">
        <v>14340</v>
      </c>
      <c r="G5" s="24" t="s">
        <v>14341</v>
      </c>
      <c r="H5" s="24" t="s">
        <v>14342</v>
      </c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27.75" customHeight="1" x14ac:dyDescent="0.25">
      <c r="A6" s="11">
        <v>5</v>
      </c>
      <c r="B6" s="4" t="s">
        <v>27</v>
      </c>
      <c r="C6" s="11">
        <f>COUNTIFS('Bench NonRoad'!$B$7:$B$60,$B6,'Bench NonRoad'!$I$7:$I$60,1)</f>
        <v>6</v>
      </c>
      <c r="D6" s="14">
        <f>SUMPRODUCT(('Bench NonRoad'!$B$7:$B$60=$B6)*('Bench NonRoad'!$I$7:$I$60=1)*'Bench NonRoad'!$L$7:$L$60*'Bench NonRoad'!$P$7:$P$60)/SUMPRODUCT(('Bench NonRoad'!$B$7:$B$60=$B6)*('Bench NonRoad'!$I$7:$I$60=1)*'Bench NonRoad'!$L$7:$L$60)</f>
        <v>11475.444781486234</v>
      </c>
      <c r="E6" s="15">
        <f>D6/Assumptions!$B$12</f>
        <v>2221.8709037813069</v>
      </c>
      <c r="F6" s="16">
        <f t="array" ref="F6">MIN(IF(('Bench NonRoad'!$B$7:$B$60=$B6)*('Bench NonRoad'!$I$7:$I$60=1),'Bench NonRoad'!$P$7:$P$60))</f>
        <v>9235</v>
      </c>
      <c r="G6" s="16">
        <f t="array" ref="G6">MAX(IF(('Bench NonRoad'!$B$7:$B$60=$B6)*('Bench NonRoad'!$I$7:$I$60=1),'Bench NonRoad'!$P$7:$P$60))</f>
        <v>13793.712000000001</v>
      </c>
      <c r="H6" s="12" t="s">
        <v>14343</v>
      </c>
    </row>
    <row r="7" spans="1:26" ht="15" customHeight="1" x14ac:dyDescent="0.25">
      <c r="A7" s="11">
        <v>6</v>
      </c>
      <c r="B7" s="4" t="s">
        <v>30</v>
      </c>
      <c r="C7" s="11">
        <f>COUNTIFS('Bench NonRoad'!$B$7:$B$60,$B7,'Bench NonRoad'!$I$7:$I$60,1)</f>
        <v>1</v>
      </c>
      <c r="D7" s="14">
        <f>SUMPRODUCT(('Bench NonRoad'!$B$7:$B$60=$B7)*('Bench NonRoad'!$I$7:$I$60=1)*'Bench NonRoad'!$L$7:$L$60*'Bench NonRoad'!$P$7:$P$60)/SUMPRODUCT(('Bench NonRoad'!$B$7:$B$60=$B7)*('Bench NonRoad'!$I$7:$I$60=1)*'Bench NonRoad'!$L$7:$L$60)</f>
        <v>12587.820000000002</v>
      </c>
      <c r="E7" s="15">
        <f>D7/Assumptions!$B$12</f>
        <v>2437.2485365586058</v>
      </c>
      <c r="F7" s="16">
        <f t="array" ref="F7">MIN(IF(('Bench NonRoad'!$B$7:$B$60=$B7)*('Bench NonRoad'!$I$7:$I$60=1),'Bench NonRoad'!$P$7:$P$60))</f>
        <v>12587.820000000002</v>
      </c>
      <c r="G7" s="16">
        <f t="array" ref="G7">MAX(IF(('Bench NonRoad'!$B$7:$B$60=$B7)*('Bench NonRoad'!$I$7:$I$60=1),'Bench NonRoad'!$P$7:$P$60))</f>
        <v>12587.820000000002</v>
      </c>
      <c r="H7" s="12" t="s">
        <v>14344</v>
      </c>
    </row>
    <row r="8" spans="1:26" ht="27.75" customHeight="1" x14ac:dyDescent="0.25">
      <c r="A8" s="11">
        <v>7</v>
      </c>
      <c r="B8" s="4" t="s">
        <v>35</v>
      </c>
      <c r="C8" s="11">
        <f>COUNTIFS('Bench NonRoad'!$B$7:$B$60,$B8,'Bench NonRoad'!$I$7:$I$60,1)</f>
        <v>3</v>
      </c>
      <c r="D8" s="14">
        <f>SUMPRODUCT(('Bench NonRoad'!$B$7:$B$60=$B8)*('Bench NonRoad'!$I$7:$I$60=1)*'Bench NonRoad'!$L$7:$L$60*'Bench NonRoad'!$P$7:$P$60)/SUMPRODUCT(('Bench NonRoad'!$B$7:$B$60=$B8)*('Bench NonRoad'!$I$7:$I$60=1)*'Bench NonRoad'!$L$7:$L$60)</f>
        <v>223544080.85428905</v>
      </c>
      <c r="E8" s="15">
        <f>D8/Assumptions!$B$12</f>
        <v>43282513.089514673</v>
      </c>
      <c r="F8" s="16">
        <f t="array" ref="F8">MIN(IF(('Bench NonRoad'!$B$7:$B$60=$B8)*('Bench NonRoad'!$I$7:$I$60=1),'Bench NonRoad'!$P$7:$P$60))</f>
        <v>195474426.23212859</v>
      </c>
      <c r="G8" s="16">
        <f t="array" ref="G8">MAX(IF(('Bench NonRoad'!$B$7:$B$60=$B8)*('Bench NonRoad'!$I$7:$I$60=1),'Bench NonRoad'!$P$7:$P$60))</f>
        <v>250537757.70166215</v>
      </c>
      <c r="H8" s="12" t="s">
        <v>14345</v>
      </c>
    </row>
    <row r="9" spans="1:26" ht="27.75" customHeight="1" x14ac:dyDescent="0.25">
      <c r="A9" s="11">
        <v>8</v>
      </c>
      <c r="B9" s="4" t="s">
        <v>38</v>
      </c>
      <c r="C9" s="11">
        <f>COUNTIFS('Bench NonRoad'!$B$7:$B$60,$B9,'Bench NonRoad'!$I$7:$I$60,1)</f>
        <v>2</v>
      </c>
      <c r="D9" s="14">
        <f>SUMPRODUCT(('Bench NonRoad'!$B$7:$B$60=$B9)*('Bench NonRoad'!$I$7:$I$60=1)*'Bench NonRoad'!$L$7:$L$60*'Bench NonRoad'!$P$7:$P$60)/SUMPRODUCT(('Bench NonRoad'!$B$7:$B$60=$B9)*('Bench NonRoad'!$I$7:$I$60=1)*'Bench NonRoad'!$L$7:$L$60)</f>
        <v>113676514.33333331</v>
      </c>
      <c r="E9" s="15">
        <f>D9/Assumptions!$B$12</f>
        <v>22010000</v>
      </c>
      <c r="F9" s="16">
        <f t="array" ref="F9">MIN(IF(('Bench NonRoad'!$B$7:$B$60=$B9)*('Bench NonRoad'!$I$7:$I$60=1),'Bench NonRoad'!$P$7:$P$60))</f>
        <v>109647996.33333331</v>
      </c>
      <c r="G9" s="16">
        <f t="array" ref="G9">MAX(IF(('Bench NonRoad'!$B$7:$B$60=$B9)*('Bench NonRoad'!$I$7:$I$60=1),'Bench NonRoad'!$P$7:$P$60))</f>
        <v>117705032.33333331</v>
      </c>
      <c r="H9" s="12" t="s">
        <v>14346</v>
      </c>
    </row>
    <row r="10" spans="1:26" ht="15" customHeight="1" x14ac:dyDescent="0.25">
      <c r="A10" s="11">
        <v>9</v>
      </c>
      <c r="B10" s="4" t="s">
        <v>42</v>
      </c>
      <c r="C10" s="11">
        <f>COUNTIFS('Bench NonRoad'!$B$7:$B$60,$B10,'Bench NonRoad'!$I$7:$I$60,1)</f>
        <v>1</v>
      </c>
      <c r="D10" s="14">
        <f>SUMPRODUCT(('Bench NonRoad'!$B$7:$B$60=$B10)*('Bench NonRoad'!$I$7:$I$60=1)*'Bench NonRoad'!$L$7:$L$60*'Bench NonRoad'!$P$7:$P$60)/SUMPRODUCT(('Bench NonRoad'!$B$7:$B$60=$B10)*('Bench NonRoad'!$I$7:$I$60=1)*'Bench NonRoad'!$L$7:$L$60)</f>
        <v>75018508.936061889</v>
      </c>
      <c r="E10" s="15">
        <f>D10/Assumptions!$B$12</f>
        <v>14525052.878038097</v>
      </c>
      <c r="F10" s="16">
        <f t="array" ref="F10">MIN(IF(('Bench NonRoad'!$B$7:$B$60=$B10)*('Bench NonRoad'!$I$7:$I$60=1),'Bench NonRoad'!$P$7:$P$60))</f>
        <v>75018508.936061889</v>
      </c>
      <c r="G10" s="16">
        <f t="array" ref="G10">MAX(IF(('Bench NonRoad'!$B$7:$B$60=$B10)*('Bench NonRoad'!$I$7:$I$60=1),'Bench NonRoad'!$P$7:$P$60))</f>
        <v>75018508.936061889</v>
      </c>
      <c r="H10" s="12" t="s">
        <v>14347</v>
      </c>
    </row>
    <row r="11" spans="1:26" ht="27.75" customHeight="1" x14ac:dyDescent="0.25">
      <c r="A11" s="11">
        <v>10</v>
      </c>
      <c r="B11" s="4" t="s">
        <v>45</v>
      </c>
      <c r="C11" s="11">
        <f>COUNTIFS('Bench NonRoad'!$B$7:$B$60,$B11,'Bench NonRoad'!$I$7:$I$60,1)</f>
        <v>2</v>
      </c>
      <c r="D11" s="14">
        <f>SUMPRODUCT(('Bench NonRoad'!$B$7:$B$60=$B11)*('Bench NonRoad'!$I$7:$I$60=1)*'Bench NonRoad'!$L$7:$L$60*'Bench NonRoad'!$P$7:$P$60)/SUMPRODUCT(('Bench NonRoad'!$B$7:$B$60=$B11)*('Bench NonRoad'!$I$7:$I$60=1)*'Bench NonRoad'!$L$7:$L$60)</f>
        <v>400377939.12237239</v>
      </c>
      <c r="E11" s="15">
        <f>D11/Assumptions!$B$12</f>
        <v>77521012.073286131</v>
      </c>
      <c r="F11" s="16">
        <f t="array" ref="F11">MIN(IF(('Bench NonRoad'!$B$7:$B$60=$B11)*('Bench NonRoad'!$I$7:$I$60=1),'Bench NonRoad'!$P$7:$P$60))</f>
        <v>339636815.57832342</v>
      </c>
      <c r="G11" s="16">
        <f t="array" ref="G11">MAX(IF(('Bench NonRoad'!$B$7:$B$60=$B11)*('Bench NonRoad'!$I$7:$I$60=1),'Bench NonRoad'!$P$7:$P$60))</f>
        <v>461119062.66642129</v>
      </c>
      <c r="H11" s="12" t="s">
        <v>14348</v>
      </c>
    </row>
    <row r="12" spans="1:26" ht="15" customHeight="1" x14ac:dyDescent="0.25">
      <c r="A12" s="11">
        <v>11</v>
      </c>
      <c r="B12" s="4" t="s">
        <v>49</v>
      </c>
      <c r="C12" s="11">
        <f>COUNTIFS('Bench NonRoad'!$B$7:$B$60,$B12,'Bench NonRoad'!$I$7:$I$60,1)</f>
        <v>1</v>
      </c>
      <c r="D12" s="14">
        <f>SUMPRODUCT(('Bench NonRoad'!$B$7:$B$60=$B12)*('Bench NonRoad'!$I$7:$I$60=1)*'Bench NonRoad'!$L$7:$L$60*'Bench NonRoad'!$P$7:$P$60)/SUMPRODUCT(('Bench NonRoad'!$B$7:$B$60=$B12)*('Bench NonRoad'!$I$7:$I$60=1)*'Bench NonRoad'!$L$7:$L$60)</f>
        <v>64329557.934396684</v>
      </c>
      <c r="E12" s="15">
        <f>D12/Assumptions!$B$12</f>
        <v>12455462.576766299</v>
      </c>
      <c r="F12" s="16">
        <f t="array" ref="F12">MIN(IF(('Bench NonRoad'!$B$7:$B$60=$B12)*('Bench NonRoad'!$I$7:$I$60=1),'Bench NonRoad'!$P$7:$P$60))</f>
        <v>64329557.934396684</v>
      </c>
      <c r="G12" s="16">
        <f t="array" ref="G12">MAX(IF(('Bench NonRoad'!$B$7:$B$60=$B12)*('Bench NonRoad'!$I$7:$I$60=1),'Bench NonRoad'!$P$7:$P$60))</f>
        <v>64329557.934396684</v>
      </c>
      <c r="H12" s="12" t="s">
        <v>14349</v>
      </c>
    </row>
    <row r="13" spans="1:26" ht="15" customHeight="1" x14ac:dyDescent="0.25">
      <c r="A13" s="11">
        <v>12</v>
      </c>
      <c r="B13" s="4" t="s">
        <v>52</v>
      </c>
      <c r="C13" s="11">
        <f>COUNTIFS('Bench NonRoad'!$B$7:$B$60,$B13,'Bench NonRoad'!$I$7:$I$60,1)</f>
        <v>4</v>
      </c>
      <c r="D13" s="14">
        <f>SUMPRODUCT(('Bench NonRoad'!$B$7:$B$60=$B13)*('Bench NonRoad'!$I$7:$I$60=1)*'Bench NonRoad'!$L$7:$L$60*'Bench NonRoad'!$P$7:$P$60)/SUMPRODUCT(('Bench NonRoad'!$B$7:$B$60=$B13)*('Bench NonRoad'!$I$7:$I$60=1)*'Bench NonRoad'!$L$7:$L$60)</f>
        <v>19501751.617309786</v>
      </c>
      <c r="E13" s="15">
        <f>D13/Assumptions!$B$12</f>
        <v>3775921.1356388712</v>
      </c>
      <c r="F13" s="16">
        <f t="array" ref="F13">MIN(IF(('Bench NonRoad'!$B$7:$B$60=$B13)*('Bench NonRoad'!$I$7:$I$60=1),'Bench NonRoad'!$P$7:$P$60))</f>
        <v>15196670.538352814</v>
      </c>
      <c r="G13" s="16">
        <f t="array" ref="G13">MAX(IF(('Bench NonRoad'!$B$7:$B$60=$B13)*('Bench NonRoad'!$I$7:$I$60=1),'Bench NonRoad'!$P$7:$P$60))</f>
        <v>23896004.588032879</v>
      </c>
      <c r="H13" s="12" t="s">
        <v>14350</v>
      </c>
    </row>
    <row r="14" spans="1:26" ht="15" customHeight="1" x14ac:dyDescent="0.25"/>
    <row r="15" spans="1:26" ht="15" customHeight="1" x14ac:dyDescent="0.25"/>
    <row r="16" spans="1:2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baseColWidth="10" defaultColWidth="14.42578125" defaultRowHeight="15" x14ac:dyDescent="0.25"/>
  <cols>
    <col min="1" max="1" width="8" style="1" customWidth="1"/>
    <col min="2" max="2" width="21" style="1" customWidth="1"/>
    <col min="3" max="3" width="15" style="1" customWidth="1"/>
    <col min="4" max="4" width="38" style="1" customWidth="1"/>
    <col min="5" max="5" width="34" style="1" customWidth="1"/>
    <col min="6" max="6" width="9" style="1" customWidth="1"/>
    <col min="7" max="7" width="17" style="1" customWidth="1"/>
    <col min="8" max="8" width="8" style="1" customWidth="1"/>
    <col min="9" max="9" width="9" style="1" customWidth="1"/>
    <col min="10" max="10" width="16" style="1" customWidth="1"/>
    <col min="11" max="11" width="10" style="1" customWidth="1"/>
    <col min="12" max="12" width="11" style="1" customWidth="1"/>
    <col min="13" max="13" width="13" style="1" customWidth="1"/>
    <col min="14" max="14" width="17" style="1" customWidth="1"/>
    <col min="15" max="15" width="12" style="1" customWidth="1"/>
    <col min="16" max="16" width="17" style="1" customWidth="1"/>
    <col min="17" max="17" width="15" style="1" customWidth="1"/>
    <col min="18" max="18" width="52" style="1" customWidth="1"/>
    <col min="19" max="19" width="40" style="1" customWidth="1"/>
    <col min="20" max="20" width="60" style="1" customWidth="1"/>
    <col min="21" max="26" width="8.7109375" style="1" customWidth="1"/>
  </cols>
  <sheetData>
    <row r="1" spans="1:26" ht="17.25" customHeight="1" x14ac:dyDescent="0.3">
      <c r="A1" s="2" t="s">
        <v>14351</v>
      </c>
    </row>
    <row r="2" spans="1:26" ht="15" customHeight="1" x14ac:dyDescent="0.25">
      <c r="A2" s="11" t="s">
        <v>14352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" customHeight="1" x14ac:dyDescent="0.25"/>
    <row r="4" spans="1:26" ht="15" customHeight="1" x14ac:dyDescent="0.25"/>
    <row r="5" spans="1:26" ht="15" customHeight="1" x14ac:dyDescent="0.25"/>
    <row r="6" spans="1:26" ht="61.5" customHeight="1" x14ac:dyDescent="0.25">
      <c r="A6" s="49" t="s">
        <v>116</v>
      </c>
      <c r="B6" s="39" t="s">
        <v>5</v>
      </c>
      <c r="C6" s="39" t="s">
        <v>14353</v>
      </c>
      <c r="D6" s="39" t="s">
        <v>14354</v>
      </c>
      <c r="E6" s="39" t="s">
        <v>14355</v>
      </c>
      <c r="F6" s="39" t="s">
        <v>176</v>
      </c>
      <c r="G6" s="39" t="s">
        <v>14356</v>
      </c>
      <c r="H6" s="39" t="s">
        <v>178</v>
      </c>
      <c r="I6" s="39" t="s">
        <v>14357</v>
      </c>
      <c r="J6" s="39" t="s">
        <v>14358</v>
      </c>
      <c r="K6" s="39" t="s">
        <v>14359</v>
      </c>
      <c r="L6" s="39" t="s">
        <v>14360</v>
      </c>
      <c r="M6" s="39" t="s">
        <v>14361</v>
      </c>
      <c r="N6" s="39" t="s">
        <v>14362</v>
      </c>
      <c r="O6" s="39" t="s">
        <v>14363</v>
      </c>
      <c r="P6" s="39" t="s">
        <v>14364</v>
      </c>
      <c r="Q6" s="24" t="s">
        <v>14365</v>
      </c>
      <c r="R6" s="24" t="s">
        <v>181</v>
      </c>
      <c r="S6" s="24" t="s">
        <v>182</v>
      </c>
      <c r="T6" s="24" t="s">
        <v>183</v>
      </c>
    </row>
    <row r="7" spans="1:26" ht="54.75" customHeight="1" x14ac:dyDescent="0.25">
      <c r="A7" s="11" t="s">
        <v>14366</v>
      </c>
      <c r="B7" s="11" t="s">
        <v>27</v>
      </c>
      <c r="C7" s="11" t="s">
        <v>14367</v>
      </c>
      <c r="D7" s="12" t="s">
        <v>14368</v>
      </c>
      <c r="E7" s="12" t="s">
        <v>14369</v>
      </c>
      <c r="F7" s="11" t="s">
        <v>188</v>
      </c>
      <c r="G7" s="13">
        <v>10520</v>
      </c>
      <c r="H7" s="19">
        <v>2021</v>
      </c>
      <c r="I7" s="69">
        <v>1</v>
      </c>
      <c r="J7" s="13">
        <v>382805</v>
      </c>
      <c r="K7" s="11">
        <f t="shared" ref="K7:K28" si="0">IF($J7="","",COUNTIFS($B$7:$B$60,$B7,$C$7:$C$60,$C7,$I$7:$I$60,1))</f>
        <v>3</v>
      </c>
      <c r="L7" s="70">
        <f t="shared" ref="L7:L28" si="1">IF($J7="",1,IFERROR($J7/$K7,0))</f>
        <v>127601.66666666667</v>
      </c>
      <c r="M7" s="22">
        <f t="array" ref="M7">IF($F7="USD",INDEX(Macro!$L$6:$L$17,MATCH($H7,Macro!$K$6:$K$17,0)),1)</f>
        <v>1</v>
      </c>
      <c r="N7" s="16">
        <f t="shared" ref="N7:N28" si="2">$G7*$M7</f>
        <v>10520</v>
      </c>
      <c r="O7" s="22">
        <f t="array" ref="O7">INDEX(Macro!$Q$6:$Q$17,MATCH($H7,Macro!$K$6:$K$17,0))</f>
        <v>1.0578000000000001</v>
      </c>
      <c r="P7" s="14">
        <f t="shared" ref="P7:P28" si="3">$N7*$O7</f>
        <v>11128.056</v>
      </c>
      <c r="Q7" s="15">
        <f>$P7/Assumptions!$B$12</f>
        <v>2154.6096306383643</v>
      </c>
      <c r="R7" s="12" t="s">
        <v>14370</v>
      </c>
      <c r="S7" s="12" t="s">
        <v>14371</v>
      </c>
      <c r="T7" s="23" t="s">
        <v>14372</v>
      </c>
    </row>
    <row r="8" spans="1:26" ht="41.25" customHeight="1" x14ac:dyDescent="0.25">
      <c r="A8" s="11" t="s">
        <v>14373</v>
      </c>
      <c r="B8" s="11" t="s">
        <v>27</v>
      </c>
      <c r="C8" s="11" t="s">
        <v>14367</v>
      </c>
      <c r="D8" s="12" t="s">
        <v>14374</v>
      </c>
      <c r="E8" s="12" t="s">
        <v>14369</v>
      </c>
      <c r="F8" s="11" t="s">
        <v>188</v>
      </c>
      <c r="G8" s="13">
        <v>11760</v>
      </c>
      <c r="H8" s="19">
        <v>2021</v>
      </c>
      <c r="I8" s="69">
        <v>1</v>
      </c>
      <c r="J8" s="13">
        <v>382805</v>
      </c>
      <c r="K8" s="11">
        <f t="shared" si="0"/>
        <v>3</v>
      </c>
      <c r="L8" s="70">
        <f t="shared" si="1"/>
        <v>127601.66666666667</v>
      </c>
      <c r="M8" s="22">
        <f t="array" ref="M8">IF($F8="USD",INDEX(Macro!$L$6:$L$17,MATCH($H8,Macro!$K$6:$K$17,0)),1)</f>
        <v>1</v>
      </c>
      <c r="N8" s="16">
        <f t="shared" si="2"/>
        <v>11760</v>
      </c>
      <c r="O8" s="22">
        <f t="array" ref="O8">INDEX(Macro!$Q$6:$Q$17,MATCH($H8,Macro!$K$6:$K$17,0))</f>
        <v>1.0578000000000001</v>
      </c>
      <c r="P8" s="14">
        <f t="shared" si="3"/>
        <v>12439.728000000001</v>
      </c>
      <c r="Q8" s="15">
        <f>$P8/Assumptions!$B$12</f>
        <v>2408.5750243637985</v>
      </c>
      <c r="R8" s="12"/>
      <c r="S8" s="12" t="s">
        <v>14371</v>
      </c>
      <c r="T8" s="23" t="s">
        <v>14372</v>
      </c>
    </row>
    <row r="9" spans="1:26" ht="41.25" customHeight="1" x14ac:dyDescent="0.25">
      <c r="A9" s="11" t="s">
        <v>14375</v>
      </c>
      <c r="B9" s="11" t="s">
        <v>27</v>
      </c>
      <c r="C9" s="11" t="s">
        <v>14367</v>
      </c>
      <c r="D9" s="12" t="s">
        <v>14376</v>
      </c>
      <c r="E9" s="12" t="s">
        <v>14369</v>
      </c>
      <c r="F9" s="11" t="s">
        <v>188</v>
      </c>
      <c r="G9" s="13">
        <v>13040</v>
      </c>
      <c r="H9" s="19">
        <v>2021</v>
      </c>
      <c r="I9" s="69">
        <v>1</v>
      </c>
      <c r="J9" s="13">
        <v>382805</v>
      </c>
      <c r="K9" s="11">
        <f t="shared" si="0"/>
        <v>3</v>
      </c>
      <c r="L9" s="70">
        <f t="shared" si="1"/>
        <v>127601.66666666667</v>
      </c>
      <c r="M9" s="22">
        <f t="array" ref="M9">IF($F9="USD",INDEX(Macro!$L$6:$L$17,MATCH($H9,Macro!$K$6:$K$17,0)),1)</f>
        <v>1</v>
      </c>
      <c r="N9" s="16">
        <f t="shared" si="2"/>
        <v>13040</v>
      </c>
      <c r="O9" s="22">
        <f t="array" ref="O9">INDEX(Macro!$Q$6:$Q$17,MATCH($H9,Macro!$K$6:$K$17,0))</f>
        <v>1.0578000000000001</v>
      </c>
      <c r="P9" s="14">
        <f t="shared" si="3"/>
        <v>13793.712000000001</v>
      </c>
      <c r="Q9" s="15">
        <f>$P9/Assumptions!$B$12</f>
        <v>2670.7328501448924</v>
      </c>
      <c r="R9" s="12"/>
      <c r="S9" s="12" t="s">
        <v>14371</v>
      </c>
      <c r="T9" s="23" t="s">
        <v>14372</v>
      </c>
    </row>
    <row r="10" spans="1:26" ht="41.25" customHeight="1" x14ac:dyDescent="0.25">
      <c r="A10" s="11" t="s">
        <v>14377</v>
      </c>
      <c r="B10" s="11" t="s">
        <v>27</v>
      </c>
      <c r="C10" s="11" t="s">
        <v>14378</v>
      </c>
      <c r="D10" s="12" t="s">
        <v>14379</v>
      </c>
      <c r="E10" s="12" t="s">
        <v>14369</v>
      </c>
      <c r="F10" s="11" t="s">
        <v>188</v>
      </c>
      <c r="G10" s="13">
        <v>9260</v>
      </c>
      <c r="H10" s="19">
        <v>2021</v>
      </c>
      <c r="I10" s="69">
        <v>1</v>
      </c>
      <c r="J10" s="13">
        <v>195178</v>
      </c>
      <c r="K10" s="11">
        <f t="shared" si="0"/>
        <v>2</v>
      </c>
      <c r="L10" s="70">
        <f t="shared" si="1"/>
        <v>97589</v>
      </c>
      <c r="M10" s="22">
        <f t="array" ref="M10">IF($F10="USD",INDEX(Macro!$L$6:$L$17,MATCH($H10,Macro!$K$6:$K$17,0)),1)</f>
        <v>1</v>
      </c>
      <c r="N10" s="16">
        <f t="shared" si="2"/>
        <v>9260</v>
      </c>
      <c r="O10" s="22">
        <f t="array" ref="O10">INDEX(Macro!$Q$6:$Q$17,MATCH($H10,Macro!$K$6:$K$17,0))</f>
        <v>1.0578000000000001</v>
      </c>
      <c r="P10" s="14">
        <f t="shared" si="3"/>
        <v>9795.228000000001</v>
      </c>
      <c r="Q10" s="15">
        <f>$P10/Assumptions!$B$12</f>
        <v>1896.5480208851002</v>
      </c>
      <c r="R10" s="12" t="s">
        <v>14380</v>
      </c>
      <c r="S10" s="12" t="s">
        <v>14381</v>
      </c>
      <c r="T10" s="23" t="s">
        <v>14382</v>
      </c>
    </row>
    <row r="11" spans="1:26" ht="41.25" customHeight="1" x14ac:dyDescent="0.25">
      <c r="A11" s="11" t="s">
        <v>14383</v>
      </c>
      <c r="B11" s="11" t="s">
        <v>27</v>
      </c>
      <c r="C11" s="11" t="s">
        <v>14378</v>
      </c>
      <c r="D11" s="12" t="s">
        <v>14384</v>
      </c>
      <c r="E11" s="12" t="s">
        <v>14369</v>
      </c>
      <c r="F11" s="11" t="s">
        <v>188</v>
      </c>
      <c r="G11" s="13">
        <v>11590</v>
      </c>
      <c r="H11" s="19">
        <v>2021</v>
      </c>
      <c r="I11" s="69">
        <v>1</v>
      </c>
      <c r="J11" s="13">
        <v>195178</v>
      </c>
      <c r="K11" s="11">
        <f t="shared" si="0"/>
        <v>2</v>
      </c>
      <c r="L11" s="70">
        <f t="shared" si="1"/>
        <v>97589</v>
      </c>
      <c r="M11" s="22">
        <f t="array" ref="M11">IF($F11="USD",INDEX(Macro!$L$6:$L$17,MATCH($H11,Macro!$K$6:$K$17,0)),1)</f>
        <v>1</v>
      </c>
      <c r="N11" s="16">
        <f t="shared" si="2"/>
        <v>11590</v>
      </c>
      <c r="O11" s="22">
        <f t="array" ref="O11">INDEX(Macro!$Q$6:$Q$17,MATCH($H11,Macro!$K$6:$K$17,0))</f>
        <v>1.0578000000000001</v>
      </c>
      <c r="P11" s="14">
        <f t="shared" si="3"/>
        <v>12259.902</v>
      </c>
      <c r="Q11" s="15">
        <f>$P11/Assumptions!$B$12</f>
        <v>2373.757188127247</v>
      </c>
      <c r="R11" s="12"/>
      <c r="S11" s="12" t="s">
        <v>14381</v>
      </c>
      <c r="T11" s="23" t="s">
        <v>14382</v>
      </c>
    </row>
    <row r="12" spans="1:26" ht="41.25" customHeight="1" x14ac:dyDescent="0.25">
      <c r="A12" s="11" t="s">
        <v>14385</v>
      </c>
      <c r="B12" s="11" t="s">
        <v>27</v>
      </c>
      <c r="C12" s="11" t="s">
        <v>14386</v>
      </c>
      <c r="D12" s="12" t="s">
        <v>14387</v>
      </c>
      <c r="E12" s="12" t="s">
        <v>14388</v>
      </c>
      <c r="F12" s="11" t="s">
        <v>188</v>
      </c>
      <c r="G12" s="13">
        <v>9235</v>
      </c>
      <c r="H12" s="19">
        <v>2022</v>
      </c>
      <c r="I12" s="69">
        <v>1</v>
      </c>
      <c r="J12" s="13">
        <v>128151</v>
      </c>
      <c r="K12" s="11">
        <f t="shared" si="0"/>
        <v>1</v>
      </c>
      <c r="L12" s="70">
        <f t="shared" si="1"/>
        <v>128151</v>
      </c>
      <c r="M12" s="22">
        <f t="array" ref="M12">IF($F12="USD",INDEX(Macro!$L$6:$L$17,MATCH($H12,Macro!$K$6:$K$17,0)),1)</f>
        <v>1</v>
      </c>
      <c r="N12" s="16">
        <f t="shared" si="2"/>
        <v>9235</v>
      </c>
      <c r="O12" s="22">
        <f t="array" ref="O12">INDEX(Macro!$Q$6:$Q$17,MATCH($H12,Macro!$K$6:$K$17,0))</f>
        <v>1</v>
      </c>
      <c r="P12" s="14">
        <f t="shared" si="3"/>
        <v>9235</v>
      </c>
      <c r="Q12" s="15">
        <f>$P12/Assumptions!$B$12</f>
        <v>1788.0769057008063</v>
      </c>
      <c r="R12" s="12" t="s">
        <v>14389</v>
      </c>
      <c r="S12" s="12" t="s">
        <v>14390</v>
      </c>
      <c r="T12" s="23" t="s">
        <v>14391</v>
      </c>
    </row>
    <row r="13" spans="1:26" ht="41.25" customHeight="1" x14ac:dyDescent="0.25">
      <c r="A13" s="11" t="s">
        <v>14392</v>
      </c>
      <c r="B13" s="11" t="s">
        <v>30</v>
      </c>
      <c r="C13" s="11" t="s">
        <v>14393</v>
      </c>
      <c r="D13" s="12" t="s">
        <v>14394</v>
      </c>
      <c r="E13" s="12" t="s">
        <v>14369</v>
      </c>
      <c r="F13" s="11" t="s">
        <v>188</v>
      </c>
      <c r="G13" s="13">
        <v>11900</v>
      </c>
      <c r="H13" s="19">
        <v>2021</v>
      </c>
      <c r="I13" s="69">
        <v>1</v>
      </c>
      <c r="J13" s="13"/>
      <c r="K13" s="11" t="str">
        <f t="shared" si="0"/>
        <v/>
      </c>
      <c r="L13" s="70">
        <f t="shared" si="1"/>
        <v>1</v>
      </c>
      <c r="M13" s="22">
        <f t="array" ref="M13">IF($F13="USD",INDEX(Macro!$L$6:$L$17,MATCH($H13,Macro!$K$6:$K$17,0)),1)</f>
        <v>1</v>
      </c>
      <c r="N13" s="16">
        <f t="shared" si="2"/>
        <v>11900</v>
      </c>
      <c r="O13" s="22">
        <f t="array" ref="O13">INDEX(Macro!$Q$6:$Q$17,MATCH($H13,Macro!$K$6:$K$17,0))</f>
        <v>1.0578000000000001</v>
      </c>
      <c r="P13" s="14">
        <f t="shared" si="3"/>
        <v>12587.820000000002</v>
      </c>
      <c r="Q13" s="15">
        <f>$P13/Assumptions!$B$12</f>
        <v>2437.2485365586058</v>
      </c>
      <c r="R13" s="12" t="s">
        <v>14395</v>
      </c>
      <c r="S13" s="12" t="s">
        <v>14371</v>
      </c>
      <c r="T13" s="23" t="s">
        <v>14372</v>
      </c>
    </row>
    <row r="14" spans="1:26" ht="27.75" customHeight="1" x14ac:dyDescent="0.25">
      <c r="A14" s="11" t="s">
        <v>14396</v>
      </c>
      <c r="B14" s="11" t="s">
        <v>35</v>
      </c>
      <c r="C14" s="11" t="s">
        <v>14397</v>
      </c>
      <c r="D14" s="12" t="s">
        <v>14398</v>
      </c>
      <c r="E14" s="12" t="s">
        <v>14399</v>
      </c>
      <c r="F14" s="11" t="s">
        <v>245</v>
      </c>
      <c r="G14" s="13">
        <v>58000000</v>
      </c>
      <c r="H14" s="19">
        <v>2026</v>
      </c>
      <c r="I14" s="69">
        <v>1</v>
      </c>
      <c r="J14" s="13"/>
      <c r="K14" s="11" t="str">
        <f t="shared" si="0"/>
        <v/>
      </c>
      <c r="L14" s="70">
        <f t="shared" si="1"/>
        <v>1</v>
      </c>
      <c r="M14" s="22">
        <f t="array" ref="M14">IF($F14="USD",INDEX(Macro!$L$6:$L$17,MATCH($H14,Macro!$K$6:$K$17,0)),1)</f>
        <v>5.1477124999999999</v>
      </c>
      <c r="N14" s="16">
        <f t="shared" si="2"/>
        <v>298567325</v>
      </c>
      <c r="O14" s="22">
        <f t="array" ref="O14">INDEX(Macro!$Q$6:$Q$17,MATCH($H14,Macro!$K$6:$K$17,0))</f>
        <v>0.83913320957563642</v>
      </c>
      <c r="P14" s="14">
        <f t="shared" si="3"/>
        <v>250537757.70166215</v>
      </c>
      <c r="Q14" s="15">
        <f>$P14/Assumptions!$B$12</f>
        <v>48509017.710060254</v>
      </c>
      <c r="R14" s="12" t="s">
        <v>14400</v>
      </c>
      <c r="S14" s="12" t="s">
        <v>14401</v>
      </c>
      <c r="T14" s="23" t="s">
        <v>14402</v>
      </c>
    </row>
    <row r="15" spans="1:26" ht="27.75" customHeight="1" x14ac:dyDescent="0.25">
      <c r="A15" s="11" t="s">
        <v>14403</v>
      </c>
      <c r="B15" s="11" t="s">
        <v>35</v>
      </c>
      <c r="C15" s="11" t="s">
        <v>14404</v>
      </c>
      <c r="D15" s="12" t="s">
        <v>14405</v>
      </c>
      <c r="E15" s="12" t="s">
        <v>14399</v>
      </c>
      <c r="F15" s="11" t="s">
        <v>245</v>
      </c>
      <c r="G15" s="13">
        <v>52000000</v>
      </c>
      <c r="H15" s="19">
        <v>2026</v>
      </c>
      <c r="I15" s="69">
        <v>1</v>
      </c>
      <c r="J15" s="13"/>
      <c r="K15" s="11" t="str">
        <f t="shared" si="0"/>
        <v/>
      </c>
      <c r="L15" s="70">
        <f t="shared" si="1"/>
        <v>1</v>
      </c>
      <c r="M15" s="22">
        <f t="array" ref="M15">IF($F15="USD",INDEX(Macro!$L$6:$L$17,MATCH($H15,Macro!$K$6:$K$17,0)),1)</f>
        <v>5.1477124999999999</v>
      </c>
      <c r="N15" s="16">
        <f t="shared" si="2"/>
        <v>267681050</v>
      </c>
      <c r="O15" s="22">
        <f t="array" ref="O15">INDEX(Macro!$Q$6:$Q$17,MATCH($H15,Macro!$K$6:$K$17,0))</f>
        <v>0.83913320957563642</v>
      </c>
      <c r="P15" s="14">
        <f t="shared" si="3"/>
        <v>224620058.62907642</v>
      </c>
      <c r="Q15" s="15">
        <f>$P15/Assumptions!$B$12</f>
        <v>43490843.464191951</v>
      </c>
      <c r="R15" s="12" t="s">
        <v>14406</v>
      </c>
      <c r="S15" s="12" t="s">
        <v>14401</v>
      </c>
      <c r="T15" s="23" t="s">
        <v>14402</v>
      </c>
    </row>
    <row r="16" spans="1:26" ht="27.75" customHeight="1" x14ac:dyDescent="0.25">
      <c r="A16" s="11" t="s">
        <v>14407</v>
      </c>
      <c r="B16" s="11" t="s">
        <v>35</v>
      </c>
      <c r="C16" s="11" t="s">
        <v>14408</v>
      </c>
      <c r="D16" s="12" t="s">
        <v>14409</v>
      </c>
      <c r="E16" s="12" t="s">
        <v>14410</v>
      </c>
      <c r="F16" s="11" t="s">
        <v>245</v>
      </c>
      <c r="G16" s="13">
        <v>40000000</v>
      </c>
      <c r="H16" s="19">
        <v>2025</v>
      </c>
      <c r="I16" s="69">
        <v>1</v>
      </c>
      <c r="J16" s="13"/>
      <c r="K16" s="11" t="str">
        <f t="shared" si="0"/>
        <v/>
      </c>
      <c r="L16" s="70">
        <f t="shared" si="1"/>
        <v>1</v>
      </c>
      <c r="M16" s="22">
        <f t="array" ref="M16">IF($F16="USD",INDEX(Macro!$L$6:$L$17,MATCH($H16,Macro!$K$6:$K$17,0)),1)</f>
        <v>5.5878916666666667</v>
      </c>
      <c r="N16" s="16">
        <f t="shared" si="2"/>
        <v>223515666.66666666</v>
      </c>
      <c r="O16" s="22">
        <f t="array" ref="O16">INDEX(Macro!$Q$6:$Q$17,MATCH($H16,Macro!$K$6:$K$17,0))</f>
        <v>0.87454463101972835</v>
      </c>
      <c r="P16" s="14">
        <f t="shared" si="3"/>
        <v>195474426.23212859</v>
      </c>
      <c r="Q16" s="15">
        <f>$P16/Assumptions!$B$12</f>
        <v>37847678.094291829</v>
      </c>
      <c r="R16" s="12" t="s">
        <v>14411</v>
      </c>
      <c r="S16" s="12" t="s">
        <v>14412</v>
      </c>
      <c r="T16" s="23" t="s">
        <v>14413</v>
      </c>
    </row>
    <row r="17" spans="1:20" ht="27.75" customHeight="1" x14ac:dyDescent="0.25">
      <c r="A17" s="11" t="s">
        <v>14414</v>
      </c>
      <c r="B17" s="11" t="s">
        <v>35</v>
      </c>
      <c r="C17" s="11" t="s">
        <v>14415</v>
      </c>
      <c r="D17" s="12" t="s">
        <v>14416</v>
      </c>
      <c r="E17" s="12" t="s">
        <v>14417</v>
      </c>
      <c r="F17" s="11" t="s">
        <v>245</v>
      </c>
      <c r="G17" s="13">
        <f>389400000/5</f>
        <v>77880000</v>
      </c>
      <c r="H17" s="19">
        <v>2022</v>
      </c>
      <c r="I17" s="69">
        <v>0</v>
      </c>
      <c r="J17" s="13"/>
      <c r="K17" s="11" t="str">
        <f t="shared" si="0"/>
        <v/>
      </c>
      <c r="L17" s="70">
        <f t="shared" si="1"/>
        <v>1</v>
      </c>
      <c r="M17" s="22">
        <f t="array" ref="M17">IF($F17="USD",INDEX(Macro!$L$6:$L$17,MATCH($H17,Macro!$K$6:$K$17,0)),1)</f>
        <v>5.1647666666666661</v>
      </c>
      <c r="N17" s="16">
        <f t="shared" si="2"/>
        <v>402232027.99999994</v>
      </c>
      <c r="O17" s="22">
        <f t="array" ref="O17">INDEX(Macro!$Q$6:$Q$17,MATCH($H17,Macro!$K$6:$K$17,0))</f>
        <v>1</v>
      </c>
      <c r="P17" s="14">
        <f t="shared" si="3"/>
        <v>402232027.99999994</v>
      </c>
      <c r="Q17" s="15">
        <f>$P17/Assumptions!$B$12</f>
        <v>77880000</v>
      </c>
      <c r="R17" s="12" t="s">
        <v>14418</v>
      </c>
      <c r="S17" s="12" t="s">
        <v>14419</v>
      </c>
      <c r="T17" s="23" t="s">
        <v>14420</v>
      </c>
    </row>
    <row r="18" spans="1:20" ht="41.25" customHeight="1" x14ac:dyDescent="0.25">
      <c r="A18" s="11" t="s">
        <v>14421</v>
      </c>
      <c r="B18" s="11" t="s">
        <v>38</v>
      </c>
      <c r="C18" s="11" t="s">
        <v>14422</v>
      </c>
      <c r="D18" s="12" t="s">
        <v>14423</v>
      </c>
      <c r="E18" s="12" t="s">
        <v>14424</v>
      </c>
      <c r="F18" s="11" t="s">
        <v>245</v>
      </c>
      <c r="G18" s="13">
        <v>21230000</v>
      </c>
      <c r="H18" s="19">
        <v>2022</v>
      </c>
      <c r="I18" s="69">
        <v>1</v>
      </c>
      <c r="J18" s="13"/>
      <c r="K18" s="11" t="str">
        <f t="shared" si="0"/>
        <v/>
      </c>
      <c r="L18" s="70">
        <f t="shared" si="1"/>
        <v>1</v>
      </c>
      <c r="M18" s="22">
        <f t="array" ref="M18">IF($F18="USD",INDEX(Macro!$L$6:$L$17,MATCH($H18,Macro!$K$6:$K$17,0)),1)</f>
        <v>5.1647666666666661</v>
      </c>
      <c r="N18" s="16">
        <f t="shared" si="2"/>
        <v>109647996.33333331</v>
      </c>
      <c r="O18" s="22">
        <f t="array" ref="O18">INDEX(Macro!$Q$6:$Q$17,MATCH($H18,Macro!$K$6:$K$17,0))</f>
        <v>1</v>
      </c>
      <c r="P18" s="14">
        <f t="shared" si="3"/>
        <v>109647996.33333331</v>
      </c>
      <c r="Q18" s="15">
        <f>$P18/Assumptions!$B$12</f>
        <v>21230000</v>
      </c>
      <c r="R18" s="12" t="s">
        <v>14425</v>
      </c>
      <c r="S18" s="12" t="s">
        <v>14426</v>
      </c>
      <c r="T18" s="23" t="s">
        <v>14427</v>
      </c>
    </row>
    <row r="19" spans="1:20" ht="15" customHeight="1" x14ac:dyDescent="0.25">
      <c r="A19" s="11" t="s">
        <v>14428</v>
      </c>
      <c r="B19" s="11" t="s">
        <v>38</v>
      </c>
      <c r="C19" s="11" t="s">
        <v>14429</v>
      </c>
      <c r="D19" s="12" t="s">
        <v>14430</v>
      </c>
      <c r="E19" s="12" t="s">
        <v>14424</v>
      </c>
      <c r="F19" s="11" t="s">
        <v>245</v>
      </c>
      <c r="G19" s="13">
        <v>22790000</v>
      </c>
      <c r="H19" s="19">
        <v>2022</v>
      </c>
      <c r="I19" s="69">
        <v>1</v>
      </c>
      <c r="J19" s="13"/>
      <c r="K19" s="11" t="str">
        <f t="shared" si="0"/>
        <v/>
      </c>
      <c r="L19" s="70">
        <f t="shared" si="1"/>
        <v>1</v>
      </c>
      <c r="M19" s="22">
        <f t="array" ref="M19">IF($F19="USD",INDEX(Macro!$L$6:$L$17,MATCH($H19,Macro!$K$6:$K$17,0)),1)</f>
        <v>5.1647666666666661</v>
      </c>
      <c r="N19" s="16">
        <f t="shared" si="2"/>
        <v>117705032.33333331</v>
      </c>
      <c r="O19" s="22">
        <f t="array" ref="O19">INDEX(Macro!$Q$6:$Q$17,MATCH($H19,Macro!$K$6:$K$17,0))</f>
        <v>1</v>
      </c>
      <c r="P19" s="14">
        <f t="shared" si="3"/>
        <v>117705032.33333331</v>
      </c>
      <c r="Q19" s="15">
        <f>$P19/Assumptions!$B$12</f>
        <v>22790000</v>
      </c>
      <c r="R19" s="12" t="s">
        <v>14431</v>
      </c>
      <c r="S19" s="12" t="s">
        <v>14432</v>
      </c>
      <c r="T19" s="23" t="s">
        <v>14433</v>
      </c>
    </row>
    <row r="20" spans="1:20" ht="27.75" customHeight="1" x14ac:dyDescent="0.25">
      <c r="A20" s="11" t="s">
        <v>14434</v>
      </c>
      <c r="B20" s="11" t="s">
        <v>38</v>
      </c>
      <c r="C20" s="11" t="s">
        <v>14435</v>
      </c>
      <c r="D20" s="12" t="s">
        <v>14436</v>
      </c>
      <c r="E20" s="12" t="s">
        <v>14437</v>
      </c>
      <c r="F20" s="11" t="s">
        <v>245</v>
      </c>
      <c r="G20" s="13">
        <v>157000000</v>
      </c>
      <c r="H20" s="19">
        <v>2022</v>
      </c>
      <c r="I20" s="69">
        <v>0</v>
      </c>
      <c r="J20" s="13"/>
      <c r="K20" s="11" t="str">
        <f t="shared" si="0"/>
        <v/>
      </c>
      <c r="L20" s="70">
        <f t="shared" si="1"/>
        <v>1</v>
      </c>
      <c r="M20" s="22">
        <f t="array" ref="M20">IF($F20="USD",INDEX(Macro!$L$6:$L$17,MATCH($H20,Macro!$K$6:$K$17,0)),1)</f>
        <v>5.1647666666666661</v>
      </c>
      <c r="N20" s="16">
        <f t="shared" si="2"/>
        <v>810868366.66666663</v>
      </c>
      <c r="O20" s="22">
        <f t="array" ref="O20">INDEX(Macro!$Q$6:$Q$17,MATCH($H20,Macro!$K$6:$K$17,0))</f>
        <v>1</v>
      </c>
      <c r="P20" s="14">
        <f t="shared" si="3"/>
        <v>810868366.66666663</v>
      </c>
      <c r="Q20" s="15">
        <f>$P20/Assumptions!$B$12</f>
        <v>157000000</v>
      </c>
      <c r="R20" s="12" t="s">
        <v>14438</v>
      </c>
      <c r="S20" s="12" t="s">
        <v>14426</v>
      </c>
      <c r="T20" s="23" t="s">
        <v>14427</v>
      </c>
    </row>
    <row r="21" spans="1:20" ht="27.75" customHeight="1" x14ac:dyDescent="0.25">
      <c r="A21" s="11" t="s">
        <v>14439</v>
      </c>
      <c r="B21" s="11" t="s">
        <v>42</v>
      </c>
      <c r="C21" s="11" t="s">
        <v>14440</v>
      </c>
      <c r="D21" s="12" t="s">
        <v>14441</v>
      </c>
      <c r="E21" s="12" t="s">
        <v>14442</v>
      </c>
      <c r="F21" s="11" t="s">
        <v>188</v>
      </c>
      <c r="G21" s="13">
        <v>89400000</v>
      </c>
      <c r="H21" s="19">
        <v>2026</v>
      </c>
      <c r="I21" s="69">
        <v>1</v>
      </c>
      <c r="J21" s="13"/>
      <c r="K21" s="11" t="str">
        <f t="shared" si="0"/>
        <v/>
      </c>
      <c r="L21" s="70">
        <f t="shared" si="1"/>
        <v>1</v>
      </c>
      <c r="M21" s="22">
        <f t="array" ref="M21">IF($F21="USD",INDEX(Macro!$L$6:$L$17,MATCH($H21,Macro!$K$6:$K$17,0)),1)</f>
        <v>1</v>
      </c>
      <c r="N21" s="16">
        <f t="shared" si="2"/>
        <v>89400000</v>
      </c>
      <c r="O21" s="22">
        <f t="array" ref="O21">INDEX(Macro!$Q$6:$Q$17,MATCH($H21,Macro!$K$6:$K$17,0))</f>
        <v>0.83913320957563642</v>
      </c>
      <c r="P21" s="14">
        <f t="shared" si="3"/>
        <v>75018508.936061889</v>
      </c>
      <c r="Q21" s="15">
        <f>$P21/Assumptions!$B$12</f>
        <v>14525052.878038097</v>
      </c>
      <c r="R21" s="12" t="s">
        <v>14443</v>
      </c>
      <c r="S21" s="12" t="s">
        <v>14444</v>
      </c>
      <c r="T21" s="23" t="s">
        <v>14445</v>
      </c>
    </row>
    <row r="22" spans="1:20" ht="27.75" customHeight="1" x14ac:dyDescent="0.25">
      <c r="A22" s="11" t="s">
        <v>14446</v>
      </c>
      <c r="B22" s="11" t="s">
        <v>45</v>
      </c>
      <c r="C22" s="11" t="s">
        <v>14447</v>
      </c>
      <c r="D22" s="12" t="s">
        <v>14448</v>
      </c>
      <c r="E22" s="12" t="s">
        <v>14449</v>
      </c>
      <c r="F22" s="11" t="s">
        <v>245</v>
      </c>
      <c r="G22" s="13">
        <v>69500000</v>
      </c>
      <c r="H22" s="19">
        <v>2025</v>
      </c>
      <c r="I22" s="69">
        <v>1</v>
      </c>
      <c r="J22" s="13"/>
      <c r="K22" s="11" t="str">
        <f t="shared" si="0"/>
        <v/>
      </c>
      <c r="L22" s="70">
        <f t="shared" si="1"/>
        <v>1</v>
      </c>
      <c r="M22" s="22">
        <f t="array" ref="M22">IF($F22="USD",INDEX(Macro!$L$6:$L$17,MATCH($H22,Macro!$K$6:$K$17,0)),1)</f>
        <v>5.5878916666666667</v>
      </c>
      <c r="N22" s="16">
        <f t="shared" si="2"/>
        <v>388358470.83333331</v>
      </c>
      <c r="O22" s="22">
        <f t="array" ref="O22">INDEX(Macro!$Q$6:$Q$17,MATCH($H22,Macro!$K$6:$K$17,0))</f>
        <v>0.87454463101972835</v>
      </c>
      <c r="P22" s="14">
        <f t="shared" si="3"/>
        <v>339636815.57832342</v>
      </c>
      <c r="Q22" s="15">
        <f>$P22/Assumptions!$B$12</f>
        <v>65760340.688832045</v>
      </c>
      <c r="R22" s="12" t="s">
        <v>14450</v>
      </c>
      <c r="S22" s="12" t="s">
        <v>14451</v>
      </c>
      <c r="T22" s="23" t="s">
        <v>14452</v>
      </c>
    </row>
    <row r="23" spans="1:20" ht="27.75" customHeight="1" x14ac:dyDescent="0.25">
      <c r="A23" s="11" t="s">
        <v>14453</v>
      </c>
      <c r="B23" s="11" t="s">
        <v>45</v>
      </c>
      <c r="C23" s="11" t="s">
        <v>14454</v>
      </c>
      <c r="D23" s="12" t="s">
        <v>14455</v>
      </c>
      <c r="E23" s="12" t="s">
        <v>14456</v>
      </c>
      <c r="F23" s="11" t="s">
        <v>245</v>
      </c>
      <c r="G23" s="13">
        <f>427000000/4</f>
        <v>106750000</v>
      </c>
      <c r="H23" s="19">
        <v>2026</v>
      </c>
      <c r="I23" s="69">
        <v>1</v>
      </c>
      <c r="J23" s="13"/>
      <c r="K23" s="11" t="str">
        <f t="shared" si="0"/>
        <v/>
      </c>
      <c r="L23" s="70">
        <f t="shared" si="1"/>
        <v>1</v>
      </c>
      <c r="M23" s="22">
        <f t="array" ref="M23">IF($F23="USD",INDEX(Macro!$L$6:$L$17,MATCH($H23,Macro!$K$6:$K$17,0)),1)</f>
        <v>5.1477124999999999</v>
      </c>
      <c r="N23" s="16">
        <f t="shared" si="2"/>
        <v>549518309.375</v>
      </c>
      <c r="O23" s="22">
        <f t="array" ref="O23">INDEX(Macro!$Q$6:$Q$17,MATCH($H23,Macro!$K$6:$K$17,0))</f>
        <v>0.83913320957563642</v>
      </c>
      <c r="P23" s="14">
        <f t="shared" si="3"/>
        <v>461119062.66642129</v>
      </c>
      <c r="Q23" s="15">
        <f>$P23/Assumptions!$B$12</f>
        <v>89281683.457740203</v>
      </c>
      <c r="R23" s="12" t="s">
        <v>14457</v>
      </c>
      <c r="S23" s="12" t="s">
        <v>14458</v>
      </c>
      <c r="T23" s="23" t="s">
        <v>14459</v>
      </c>
    </row>
    <row r="24" spans="1:20" ht="41.25" customHeight="1" x14ac:dyDescent="0.25">
      <c r="A24" s="11" t="s">
        <v>14460</v>
      </c>
      <c r="B24" s="11" t="s">
        <v>49</v>
      </c>
      <c r="C24" s="11" t="s">
        <v>14461</v>
      </c>
      <c r="D24" s="12" t="s">
        <v>14462</v>
      </c>
      <c r="E24" s="12" t="s">
        <v>14463</v>
      </c>
      <c r="F24" s="11" t="s">
        <v>188</v>
      </c>
      <c r="G24" s="13">
        <f>3104298999.76/44</f>
        <v>70552249.99454546</v>
      </c>
      <c r="H24" s="19">
        <v>2024</v>
      </c>
      <c r="I24" s="69">
        <v>1</v>
      </c>
      <c r="J24" s="13"/>
      <c r="K24" s="11" t="str">
        <f t="shared" si="0"/>
        <v/>
      </c>
      <c r="L24" s="70">
        <f t="shared" si="1"/>
        <v>1</v>
      </c>
      <c r="M24" s="22">
        <f t="array" ref="M24">IF($F24="USD",INDEX(Macro!$L$6:$L$17,MATCH($H24,Macro!$K$6:$K$17,0)),1)</f>
        <v>1</v>
      </c>
      <c r="N24" s="16">
        <f t="shared" si="2"/>
        <v>70552249.99454546</v>
      </c>
      <c r="O24" s="22">
        <f t="array" ref="O24">INDEX(Macro!$Q$6:$Q$17,MATCH($H24,Macro!$K$6:$K$17,0))</f>
        <v>0.9118002323011688</v>
      </c>
      <c r="P24" s="14">
        <f t="shared" si="3"/>
        <v>64329557.934396684</v>
      </c>
      <c r="Q24" s="15">
        <f>$P24/Assumptions!$B$12</f>
        <v>12455462.576766299</v>
      </c>
      <c r="R24" s="12" t="s">
        <v>14464</v>
      </c>
      <c r="S24" s="12" t="s">
        <v>14465</v>
      </c>
      <c r="T24" s="23" t="s">
        <v>14466</v>
      </c>
    </row>
    <row r="25" spans="1:20" ht="27.75" customHeight="1" x14ac:dyDescent="0.25">
      <c r="A25" s="11" t="s">
        <v>14467</v>
      </c>
      <c r="B25" s="11" t="s">
        <v>52</v>
      </c>
      <c r="C25" s="11" t="s">
        <v>14468</v>
      </c>
      <c r="D25" s="12" t="s">
        <v>14469</v>
      </c>
      <c r="E25" s="12" t="s">
        <v>14470</v>
      </c>
      <c r="F25" s="11" t="s">
        <v>188</v>
      </c>
      <c r="G25" s="13">
        <f>500000000/30</f>
        <v>16666666.666666666</v>
      </c>
      <c r="H25" s="19">
        <v>2024</v>
      </c>
      <c r="I25" s="69">
        <v>1</v>
      </c>
      <c r="J25" s="13"/>
      <c r="K25" s="11" t="str">
        <f t="shared" si="0"/>
        <v/>
      </c>
      <c r="L25" s="70">
        <f t="shared" si="1"/>
        <v>1</v>
      </c>
      <c r="M25" s="22">
        <f t="array" ref="M25">IF($F25="USD",INDEX(Macro!$L$6:$L$17,MATCH($H25,Macro!$K$6:$K$17,0)),1)</f>
        <v>1</v>
      </c>
      <c r="N25" s="16">
        <f t="shared" si="2"/>
        <v>16666666.666666666</v>
      </c>
      <c r="O25" s="22">
        <f t="array" ref="O25">INDEX(Macro!$Q$6:$Q$17,MATCH($H25,Macro!$K$6:$K$17,0))</f>
        <v>0.9118002323011688</v>
      </c>
      <c r="P25" s="14">
        <f t="shared" si="3"/>
        <v>15196670.538352814</v>
      </c>
      <c r="Q25" s="15">
        <f>$P25/Assumptions!$B$12</f>
        <v>2942373.1059201416</v>
      </c>
      <c r="R25" s="12" t="s">
        <v>14471</v>
      </c>
      <c r="S25" s="12" t="s">
        <v>14472</v>
      </c>
      <c r="T25" s="23" t="s">
        <v>14473</v>
      </c>
    </row>
    <row r="26" spans="1:20" ht="27.75" customHeight="1" x14ac:dyDescent="0.25">
      <c r="A26" s="11" t="s">
        <v>14474</v>
      </c>
      <c r="B26" s="11" t="s">
        <v>52</v>
      </c>
      <c r="C26" s="11" t="s">
        <v>14468</v>
      </c>
      <c r="D26" s="12" t="s">
        <v>14475</v>
      </c>
      <c r="E26" s="12" t="s">
        <v>14476</v>
      </c>
      <c r="F26" s="11" t="s">
        <v>188</v>
      </c>
      <c r="G26" s="13">
        <f>150000000/7</f>
        <v>21428571.428571429</v>
      </c>
      <c r="H26" s="19">
        <v>2024</v>
      </c>
      <c r="I26" s="69">
        <v>1</v>
      </c>
      <c r="J26" s="13"/>
      <c r="K26" s="11" t="str">
        <f t="shared" si="0"/>
        <v/>
      </c>
      <c r="L26" s="70">
        <f t="shared" si="1"/>
        <v>1</v>
      </c>
      <c r="M26" s="22">
        <f t="array" ref="M26">IF($F26="USD",INDEX(Macro!$L$6:$L$17,MATCH($H26,Macro!$K$6:$K$17,0)),1)</f>
        <v>1</v>
      </c>
      <c r="N26" s="16">
        <f t="shared" si="2"/>
        <v>21428571.428571429</v>
      </c>
      <c r="O26" s="22">
        <f t="array" ref="O26">INDEX(Macro!$Q$6:$Q$17,MATCH($H26,Macro!$K$6:$K$17,0))</f>
        <v>0.9118002323011688</v>
      </c>
      <c r="P26" s="14">
        <f t="shared" si="3"/>
        <v>19538576.406453617</v>
      </c>
      <c r="Q26" s="15">
        <f>$P26/Assumptions!$B$12</f>
        <v>3783051.1361830388</v>
      </c>
      <c r="R26" s="12" t="s">
        <v>14477</v>
      </c>
      <c r="S26" s="12" t="s">
        <v>14478</v>
      </c>
      <c r="T26" s="23" t="s">
        <v>14479</v>
      </c>
    </row>
    <row r="27" spans="1:20" ht="27.75" customHeight="1" x14ac:dyDescent="0.25">
      <c r="A27" s="11" t="s">
        <v>14480</v>
      </c>
      <c r="B27" s="11" t="s">
        <v>52</v>
      </c>
      <c r="C27" s="11" t="s">
        <v>14468</v>
      </c>
      <c r="D27" s="12" t="s">
        <v>14481</v>
      </c>
      <c r="E27" s="12" t="s">
        <v>14482</v>
      </c>
      <c r="F27" s="11" t="s">
        <v>188</v>
      </c>
      <c r="G27" s="13">
        <f>300000000/12</f>
        <v>25000000</v>
      </c>
      <c r="H27" s="19">
        <v>2023</v>
      </c>
      <c r="I27" s="69">
        <v>1</v>
      </c>
      <c r="J27" s="13"/>
      <c r="K27" s="11" t="str">
        <f t="shared" si="0"/>
        <v/>
      </c>
      <c r="L27" s="70">
        <f t="shared" si="1"/>
        <v>1</v>
      </c>
      <c r="M27" s="22">
        <f t="array" ref="M27">IF($F27="USD",INDEX(Macro!$L$6:$L$17,MATCH($H27,Macro!$K$6:$K$17,0)),1)</f>
        <v>1</v>
      </c>
      <c r="N27" s="16">
        <f t="shared" si="2"/>
        <v>25000000</v>
      </c>
      <c r="O27" s="22">
        <f t="array" ref="O27">INDEX(Macro!$Q$6:$Q$17,MATCH($H27,Macro!$K$6:$K$17,0))</f>
        <v>0.95584018352131517</v>
      </c>
      <c r="P27" s="14">
        <f t="shared" si="3"/>
        <v>23896004.588032879</v>
      </c>
      <c r="Q27" s="15">
        <f>$P27/Assumptions!$B$12</f>
        <v>4626734.5904041259</v>
      </c>
      <c r="R27" s="12" t="s">
        <v>14483</v>
      </c>
      <c r="S27" s="12" t="s">
        <v>14478</v>
      </c>
      <c r="T27" s="23" t="s">
        <v>14479</v>
      </c>
    </row>
    <row r="28" spans="1:20" ht="27.75" customHeight="1" x14ac:dyDescent="0.25">
      <c r="A28" s="11" t="s">
        <v>14484</v>
      </c>
      <c r="B28" s="11" t="s">
        <v>52</v>
      </c>
      <c r="C28" s="11" t="s">
        <v>14468</v>
      </c>
      <c r="D28" s="12" t="s">
        <v>14485</v>
      </c>
      <c r="E28" s="12" t="s">
        <v>14486</v>
      </c>
      <c r="F28" s="11" t="s">
        <v>188</v>
      </c>
      <c r="G28" s="13">
        <f>170000000/8</f>
        <v>21250000</v>
      </c>
      <c r="H28" s="19">
        <v>2024</v>
      </c>
      <c r="I28" s="69">
        <v>1</v>
      </c>
      <c r="J28" s="13"/>
      <c r="K28" s="11" t="str">
        <f t="shared" si="0"/>
        <v/>
      </c>
      <c r="L28" s="70">
        <f t="shared" si="1"/>
        <v>1</v>
      </c>
      <c r="M28" s="22">
        <f t="array" ref="M28">IF($F28="USD",INDEX(Macro!$L$6:$L$17,MATCH($H28,Macro!$K$6:$K$17,0)),1)</f>
        <v>1</v>
      </c>
      <c r="N28" s="16">
        <f t="shared" si="2"/>
        <v>21250000</v>
      </c>
      <c r="O28" s="22">
        <f t="array" ref="O28">INDEX(Macro!$Q$6:$Q$17,MATCH($H28,Macro!$K$6:$K$17,0))</f>
        <v>0.9118002323011688</v>
      </c>
      <c r="P28" s="14">
        <f t="shared" si="3"/>
        <v>19375754.936399836</v>
      </c>
      <c r="Q28" s="15">
        <f>$P28/Assumptions!$B$12</f>
        <v>3751525.7100481801</v>
      </c>
      <c r="R28" s="12" t="s">
        <v>14487</v>
      </c>
      <c r="S28" s="12" t="s">
        <v>14478</v>
      </c>
      <c r="T28" s="23" t="s">
        <v>14479</v>
      </c>
    </row>
    <row r="29" spans="1:20" ht="15.75" customHeight="1" x14ac:dyDescent="0.25"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20" ht="15" customHeight="1" x14ac:dyDescent="0.25">
      <c r="A30" s="7" t="s">
        <v>14488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20" ht="15" customHeight="1" x14ac:dyDescent="0.25">
      <c r="A31" s="7" t="s">
        <v>14489</v>
      </c>
      <c r="D31" s="23" t="s">
        <v>14490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20" ht="15.75" customHeight="1" x14ac:dyDescent="0.25"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6:19" ht="15.75" customHeight="1" x14ac:dyDescent="0.25"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6:19" ht="15.75" customHeight="1" x14ac:dyDescent="0.25"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6:19" ht="15.75" customHeight="1" x14ac:dyDescent="0.25"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6:19" ht="15.75" customHeight="1" x14ac:dyDescent="0.25"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6:19" ht="15.75" customHeight="1" x14ac:dyDescent="0.25"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6:19" ht="15.75" customHeight="1" x14ac:dyDescent="0.25"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6:19" ht="15.75" customHeight="1" x14ac:dyDescent="0.25"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6:19" ht="15.75" customHeight="1" x14ac:dyDescent="0.25"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6:19" ht="15.75" customHeight="1" x14ac:dyDescent="0.25"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6:19" ht="15.75" customHeight="1" x14ac:dyDescent="0.25"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6:19" ht="15.75" customHeight="1" x14ac:dyDescent="0.25"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6:19" ht="15.75" customHeight="1" x14ac:dyDescent="0.25"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6:19" ht="15.75" customHeight="1" x14ac:dyDescent="0.25"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6:19" ht="15.75" customHeight="1" x14ac:dyDescent="0.25"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6:19" ht="15.75" customHeight="1" x14ac:dyDescent="0.25"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6:19" ht="15.75" customHeight="1" x14ac:dyDescent="0.25"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6:19" ht="15.75" customHeight="1" x14ac:dyDescent="0.25"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6:19" ht="15.75" customHeight="1" x14ac:dyDescent="0.25"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6:19" ht="15.75" customHeight="1" x14ac:dyDescent="0.25"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6:19" ht="15.75" customHeight="1" x14ac:dyDescent="0.25"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6:19" ht="15.75" customHeight="1" x14ac:dyDescent="0.25"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6:19" ht="15.75" customHeight="1" x14ac:dyDescent="0.25"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6:19" ht="15.75" customHeight="1" x14ac:dyDescent="0.25"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6:19" ht="15.75" customHeight="1" x14ac:dyDescent="0.25"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6:19" ht="15.75" customHeight="1" x14ac:dyDescent="0.25"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6:19" ht="15.75" customHeight="1" x14ac:dyDescent="0.25"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6:19" ht="15.75" customHeight="1" x14ac:dyDescent="0.25"/>
    <row r="60" spans="6:19" ht="15.75" customHeight="1" x14ac:dyDescent="0.25"/>
    <row r="61" spans="6:19" ht="15.75" customHeight="1" x14ac:dyDescent="0.25"/>
    <row r="62" spans="6:19" ht="15.75" customHeight="1" x14ac:dyDescent="0.25"/>
    <row r="63" spans="6:19" ht="15.75" customHeight="1" x14ac:dyDescent="0.25"/>
    <row r="64" spans="6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T7" r:id="rId1"/>
    <hyperlink ref="T8" r:id="rId2"/>
    <hyperlink ref="T9" r:id="rId3"/>
    <hyperlink ref="T10" r:id="rId4"/>
    <hyperlink ref="T11" r:id="rId5"/>
    <hyperlink ref="T12" r:id="rId6"/>
    <hyperlink ref="T13" r:id="rId7"/>
    <hyperlink ref="T14" r:id="rId8"/>
    <hyperlink ref="T15" r:id="rId9"/>
    <hyperlink ref="T16" r:id="rId10"/>
    <hyperlink ref="T17" r:id="rId11"/>
    <hyperlink ref="T18" r:id="rId12"/>
    <hyperlink ref="T19" r:id="rId13"/>
    <hyperlink ref="T20" r:id="rId14"/>
    <hyperlink ref="T21" r:id="rId15"/>
    <hyperlink ref="T22" r:id="rId16"/>
    <hyperlink ref="T23" r:id="rId17"/>
    <hyperlink ref="T24" r:id="rId18"/>
    <hyperlink ref="T25" r:id="rId19"/>
    <hyperlink ref="T26" r:id="rId20"/>
    <hyperlink ref="T27" r:id="rId21"/>
    <hyperlink ref="T28" r:id="rId22"/>
    <hyperlink ref="D31" r:id="rId23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>
      <pane ySplit="5" topLeftCell="A6" activePane="bottomLeft" state="frozen"/>
      <selection pane="bottomLeft" activeCell="B7" sqref="B7"/>
    </sheetView>
  </sheetViews>
  <sheetFormatPr baseColWidth="10" defaultColWidth="14.42578125" defaultRowHeight="15" x14ac:dyDescent="0.25"/>
  <cols>
    <col min="1" max="1" width="8" style="1" customWidth="1"/>
    <col min="2" max="2" width="14" style="1" customWidth="1"/>
    <col min="3" max="3" width="22" style="1" customWidth="1"/>
    <col min="4" max="4" width="15" style="1" customWidth="1"/>
    <col min="5" max="5" width="62" style="1" customWidth="1"/>
    <col min="6" max="6" width="12" style="1" customWidth="1"/>
    <col min="7" max="7" width="16" style="1" customWidth="1"/>
    <col min="8" max="8" width="3" style="1" customWidth="1"/>
    <col min="9" max="9" width="34" style="1" customWidth="1"/>
    <col min="10" max="10" width="12" style="1" customWidth="1"/>
    <col min="11" max="11" width="10" style="1" customWidth="1"/>
    <col min="12" max="26" width="8.7109375" style="1" customWidth="1"/>
  </cols>
  <sheetData>
    <row r="1" spans="1:11" ht="17.25" customHeight="1" x14ac:dyDescent="0.3">
      <c r="A1" s="2" t="s">
        <v>14491</v>
      </c>
    </row>
    <row r="2" spans="1:11" ht="15" customHeight="1" x14ac:dyDescent="0.25">
      <c r="A2" s="3" t="s">
        <v>14492</v>
      </c>
    </row>
    <row r="3" spans="1:11" ht="15" customHeight="1" x14ac:dyDescent="0.25">
      <c r="A3" s="4" t="s">
        <v>14493</v>
      </c>
      <c r="D3" s="69" t="s">
        <v>14322</v>
      </c>
      <c r="E3" s="3" t="s">
        <v>14494</v>
      </c>
    </row>
    <row r="4" spans="1:11" ht="15" customHeight="1" x14ac:dyDescent="0.25"/>
    <row r="5" spans="1:11" ht="31.5" customHeight="1" x14ac:dyDescent="0.25">
      <c r="A5" s="24" t="s">
        <v>14495</v>
      </c>
      <c r="B5" s="24" t="s">
        <v>14496</v>
      </c>
      <c r="C5" s="24" t="s">
        <v>14497</v>
      </c>
      <c r="D5" s="24" t="s">
        <v>14315</v>
      </c>
      <c r="E5" s="24" t="s">
        <v>14498</v>
      </c>
      <c r="F5" s="24" t="s">
        <v>12</v>
      </c>
      <c r="G5" s="24" t="s">
        <v>14499</v>
      </c>
      <c r="I5" s="71" t="s">
        <v>14315</v>
      </c>
      <c r="J5" s="71" t="s">
        <v>14500</v>
      </c>
      <c r="K5" s="71" t="s">
        <v>14501</v>
      </c>
    </row>
    <row r="6" spans="1:11" ht="27.75" customHeight="1" x14ac:dyDescent="0.25">
      <c r="A6" s="11">
        <v>1</v>
      </c>
      <c r="B6" s="11" t="s">
        <v>915</v>
      </c>
      <c r="C6" s="11" t="s">
        <v>14502</v>
      </c>
      <c r="D6" s="11" t="s">
        <v>14324</v>
      </c>
      <c r="E6" s="12" t="s">
        <v>14503</v>
      </c>
      <c r="F6" s="11" t="s">
        <v>17</v>
      </c>
      <c r="G6" s="13">
        <f>COUNTIFS('Vehicle Price'!$M$2:$M$11633,A6)</f>
        <v>108</v>
      </c>
      <c r="I6" s="11" t="s">
        <v>14322</v>
      </c>
      <c r="J6" s="13">
        <f>COUNTIFS('Vehicle Price'!$N$2:$N$11633,I6)</f>
        <v>8968</v>
      </c>
      <c r="K6" s="17">
        <f>J6/$J$10</f>
        <v>0.77097661623108671</v>
      </c>
    </row>
    <row r="7" spans="1:11" ht="27.75" customHeight="1" x14ac:dyDescent="0.25">
      <c r="A7" s="11">
        <v>2</v>
      </c>
      <c r="B7" s="11" t="s">
        <v>915</v>
      </c>
      <c r="C7" s="11" t="s">
        <v>14504</v>
      </c>
      <c r="D7" s="11" t="s">
        <v>14324</v>
      </c>
      <c r="E7" s="12" t="s">
        <v>14503</v>
      </c>
      <c r="F7" s="11" t="s">
        <v>17</v>
      </c>
      <c r="G7" s="13">
        <f>COUNTIFS('Vehicle Price'!$M$2:$M$11633,A7)</f>
        <v>133</v>
      </c>
      <c r="I7" s="11" t="s">
        <v>14323</v>
      </c>
      <c r="J7" s="13">
        <f>COUNTIFS('Vehicle Price'!$N$2:$N$11633,I7)</f>
        <v>281</v>
      </c>
      <c r="K7" s="17">
        <f>J7/$J$10</f>
        <v>2.4157496561210454E-2</v>
      </c>
    </row>
    <row r="8" spans="1:11" ht="27.75" customHeight="1" x14ac:dyDescent="0.25">
      <c r="A8" s="11">
        <v>3</v>
      </c>
      <c r="B8" s="11" t="s">
        <v>915</v>
      </c>
      <c r="C8" s="11" t="s">
        <v>14505</v>
      </c>
      <c r="D8" s="11" t="s">
        <v>14324</v>
      </c>
      <c r="E8" s="12" t="s">
        <v>14503</v>
      </c>
      <c r="F8" s="11" t="s">
        <v>17</v>
      </c>
      <c r="G8" s="13">
        <f>COUNTIFS('Vehicle Price'!$M$2:$M$11633,A8)</f>
        <v>31</v>
      </c>
      <c r="I8" s="11" t="s">
        <v>14324</v>
      </c>
      <c r="J8" s="13">
        <f>COUNTIFS('Vehicle Price'!$N$2:$N$11633,I8)</f>
        <v>2030</v>
      </c>
      <c r="K8" s="17">
        <f>J8/$J$10</f>
        <v>0.17451856946354882</v>
      </c>
    </row>
    <row r="9" spans="1:11" ht="27.75" customHeight="1" x14ac:dyDescent="0.25">
      <c r="A9" s="11">
        <v>4</v>
      </c>
      <c r="B9" s="11" t="s">
        <v>915</v>
      </c>
      <c r="C9" s="11" t="s">
        <v>14506</v>
      </c>
      <c r="D9" s="11" t="s">
        <v>14324</v>
      </c>
      <c r="E9" s="12" t="s">
        <v>14503</v>
      </c>
      <c r="F9" s="11" t="s">
        <v>21</v>
      </c>
      <c r="G9" s="13">
        <f>COUNTIFS('Vehicle Price'!$M$2:$M$11633,A9)</f>
        <v>12</v>
      </c>
      <c r="I9" s="11" t="s">
        <v>14325</v>
      </c>
      <c r="J9" s="13">
        <f>COUNTIFS('Vehicle Price'!$N$2:$N$11633,I9)</f>
        <v>353</v>
      </c>
      <c r="K9" s="17">
        <f>J9/$J$10</f>
        <v>3.0347317744154056E-2</v>
      </c>
    </row>
    <row r="10" spans="1:11" ht="27.75" customHeight="1" x14ac:dyDescent="0.25">
      <c r="A10" s="11">
        <v>5</v>
      </c>
      <c r="B10" s="11" t="s">
        <v>915</v>
      </c>
      <c r="C10" s="11" t="s">
        <v>14507</v>
      </c>
      <c r="D10" s="11" t="s">
        <v>14324</v>
      </c>
      <c r="E10" s="12" t="s">
        <v>14503</v>
      </c>
      <c r="F10" s="11" t="s">
        <v>21</v>
      </c>
      <c r="G10" s="13">
        <f>COUNTIFS('Vehicle Price'!$M$2:$M$11633,A10)</f>
        <v>24</v>
      </c>
      <c r="I10" s="4" t="s">
        <v>14334</v>
      </c>
      <c r="J10" s="66">
        <f>SUM(J6:J9)</f>
        <v>11632</v>
      </c>
      <c r="K10" s="17">
        <f>SUM(K6:K9)</f>
        <v>1</v>
      </c>
    </row>
    <row r="11" spans="1:11" ht="27.75" customHeight="1" x14ac:dyDescent="0.25">
      <c r="A11" s="11">
        <v>6</v>
      </c>
      <c r="B11" s="11" t="s">
        <v>915</v>
      </c>
      <c r="C11" s="11" t="s">
        <v>14508</v>
      </c>
      <c r="D11" s="11" t="s">
        <v>14324</v>
      </c>
      <c r="E11" s="12" t="s">
        <v>14503</v>
      </c>
      <c r="F11" s="11" t="s">
        <v>21</v>
      </c>
      <c r="G11" s="13">
        <f>COUNTIFS('Vehicle Price'!$M$2:$M$11633,A11)</f>
        <v>12</v>
      </c>
      <c r="I11" s="11" t="s">
        <v>14509</v>
      </c>
      <c r="J11" s="13">
        <f>COUNTA('Vehicle Price'!$A$2:$A$11633)</f>
        <v>11632</v>
      </c>
    </row>
    <row r="12" spans="1:11" ht="27.75" customHeight="1" x14ac:dyDescent="0.25">
      <c r="A12" s="11">
        <v>7</v>
      </c>
      <c r="B12" s="11" t="s">
        <v>915</v>
      </c>
      <c r="C12" s="11" t="s">
        <v>14510</v>
      </c>
      <c r="D12" s="11" t="s">
        <v>14324</v>
      </c>
      <c r="E12" s="12" t="s">
        <v>14503</v>
      </c>
      <c r="F12" s="11" t="s">
        <v>17</v>
      </c>
      <c r="G12" s="13">
        <f>COUNTIFS('Vehicle Price'!$M$2:$M$11633,A12)</f>
        <v>10</v>
      </c>
      <c r="I12" s="11" t="s">
        <v>14511</v>
      </c>
      <c r="J12" s="4" t="str">
        <f>IF(J10=J11,"OK","CHECK")</f>
        <v>OK</v>
      </c>
    </row>
    <row r="13" spans="1:11" ht="15" customHeight="1" x14ac:dyDescent="0.25">
      <c r="A13" s="11">
        <v>8</v>
      </c>
      <c r="B13" s="11" t="s">
        <v>915</v>
      </c>
      <c r="C13" s="11" t="s">
        <v>14512</v>
      </c>
      <c r="D13" s="11" t="s">
        <v>14324</v>
      </c>
      <c r="E13" s="12" t="s">
        <v>14513</v>
      </c>
      <c r="F13" s="11" t="s">
        <v>17</v>
      </c>
      <c r="G13" s="13">
        <f>COUNTIFS('Vehicle Price'!$M$2:$M$11633,A13)</f>
        <v>6</v>
      </c>
      <c r="I13" s="11" t="s">
        <v>14514</v>
      </c>
      <c r="J13" s="13">
        <f>COUNTIFS('Vehicle Price'!$M$2:$M$11633,0)</f>
        <v>8943</v>
      </c>
    </row>
    <row r="14" spans="1:11" ht="15" customHeight="1" x14ac:dyDescent="0.25">
      <c r="A14" s="11">
        <v>9</v>
      </c>
      <c r="B14" s="11" t="s">
        <v>1103</v>
      </c>
      <c r="C14" s="11" t="s">
        <v>14515</v>
      </c>
      <c r="D14" s="11" t="s">
        <v>14324</v>
      </c>
      <c r="E14" s="12" t="s">
        <v>14516</v>
      </c>
      <c r="F14" s="11" t="s">
        <v>17</v>
      </c>
      <c r="G14" s="13">
        <f>COUNTIFS('Vehicle Price'!$M$2:$M$11633,A14)</f>
        <v>202</v>
      </c>
    </row>
    <row r="15" spans="1:11" ht="15" customHeight="1" x14ac:dyDescent="0.25">
      <c r="A15" s="11">
        <v>10</v>
      </c>
      <c r="B15" s="11" t="s">
        <v>1103</v>
      </c>
      <c r="C15" s="11" t="s">
        <v>14517</v>
      </c>
      <c r="D15" s="11" t="s">
        <v>14324</v>
      </c>
      <c r="E15" s="12" t="s">
        <v>14518</v>
      </c>
      <c r="F15" s="11" t="s">
        <v>17</v>
      </c>
      <c r="G15" s="13">
        <f>COUNTIFS('Vehicle Price'!$M$2:$M$11633,A15)</f>
        <v>10</v>
      </c>
      <c r="I15" s="4" t="s">
        <v>14519</v>
      </c>
    </row>
    <row r="16" spans="1:11" ht="15" customHeight="1" x14ac:dyDescent="0.25">
      <c r="A16" s="11">
        <v>11</v>
      </c>
      <c r="B16" s="11" t="s">
        <v>1103</v>
      </c>
      <c r="C16" s="11" t="s">
        <v>14520</v>
      </c>
      <c r="D16" s="11" t="s">
        <v>14324</v>
      </c>
      <c r="E16" s="12" t="s">
        <v>14521</v>
      </c>
      <c r="F16" s="11" t="s">
        <v>21</v>
      </c>
      <c r="G16" s="13">
        <f>COUNTIFS('Vehicle Price'!$M$2:$M$11633,A16)</f>
        <v>28</v>
      </c>
      <c r="I16" s="11" t="s">
        <v>14522</v>
      </c>
    </row>
    <row r="17" spans="1:9" ht="15" customHeight="1" x14ac:dyDescent="0.25">
      <c r="A17" s="11">
        <v>12</v>
      </c>
      <c r="B17" s="11" t="s">
        <v>2732</v>
      </c>
      <c r="C17" s="11" t="s">
        <v>14523</v>
      </c>
      <c r="D17" s="11" t="s">
        <v>14324</v>
      </c>
      <c r="E17" s="12" t="s">
        <v>14524</v>
      </c>
      <c r="F17" s="11" t="s">
        <v>17</v>
      </c>
      <c r="G17" s="13">
        <f>COUNTIFS('Vehicle Price'!$M$2:$M$11633,A17)</f>
        <v>75</v>
      </c>
      <c r="I17" s="23" t="s">
        <v>14525</v>
      </c>
    </row>
    <row r="18" spans="1:9" ht="15" customHeight="1" x14ac:dyDescent="0.25">
      <c r="A18" s="11">
        <v>13</v>
      </c>
      <c r="B18" s="11" t="s">
        <v>2732</v>
      </c>
      <c r="C18" s="11" t="s">
        <v>14526</v>
      </c>
      <c r="D18" s="11" t="s">
        <v>14324</v>
      </c>
      <c r="E18" s="12" t="s">
        <v>14524</v>
      </c>
      <c r="F18" s="11" t="s">
        <v>17</v>
      </c>
      <c r="G18" s="13">
        <f>COUNTIFS('Vehicle Price'!$M$2:$M$11633,A18)</f>
        <v>12</v>
      </c>
      <c r="I18" s="23" t="s">
        <v>14527</v>
      </c>
    </row>
    <row r="19" spans="1:9" ht="15" customHeight="1" x14ac:dyDescent="0.25">
      <c r="A19" s="11">
        <v>14</v>
      </c>
      <c r="B19" s="11" t="s">
        <v>2732</v>
      </c>
      <c r="C19" s="11" t="s">
        <v>14528</v>
      </c>
      <c r="D19" s="11" t="s">
        <v>14324</v>
      </c>
      <c r="E19" s="12" t="s">
        <v>14524</v>
      </c>
      <c r="F19" s="11" t="s">
        <v>17</v>
      </c>
      <c r="G19" s="13">
        <f>COUNTIFS('Vehicle Price'!$M$2:$M$11633,A19)</f>
        <v>12</v>
      </c>
    </row>
    <row r="20" spans="1:9" ht="15" customHeight="1" x14ac:dyDescent="0.25">
      <c r="A20" s="11">
        <v>15</v>
      </c>
      <c r="B20" s="11" t="s">
        <v>14529</v>
      </c>
      <c r="C20" s="11" t="s">
        <v>14530</v>
      </c>
      <c r="D20" s="11" t="s">
        <v>14324</v>
      </c>
      <c r="E20" s="12" t="s">
        <v>14516</v>
      </c>
      <c r="F20" s="11" t="s">
        <v>17</v>
      </c>
      <c r="G20" s="13">
        <f>COUNTIFS('Vehicle Price'!$M$2:$M$11633,A20)</f>
        <v>149</v>
      </c>
    </row>
    <row r="21" spans="1:9" ht="15" customHeight="1" x14ac:dyDescent="0.25">
      <c r="A21" s="11">
        <v>16</v>
      </c>
      <c r="B21" s="11" t="s">
        <v>2137</v>
      </c>
      <c r="C21" s="11" t="s">
        <v>14531</v>
      </c>
      <c r="D21" s="11" t="s">
        <v>14324</v>
      </c>
      <c r="E21" s="12" t="s">
        <v>14516</v>
      </c>
      <c r="F21" s="11" t="s">
        <v>17</v>
      </c>
      <c r="G21" s="13">
        <f>COUNTIFS('Vehicle Price'!$M$2:$M$11633,A21)</f>
        <v>123</v>
      </c>
    </row>
    <row r="22" spans="1:9" ht="15" customHeight="1" x14ac:dyDescent="0.25">
      <c r="A22" s="11">
        <v>17</v>
      </c>
      <c r="B22" s="11" t="s">
        <v>2222</v>
      </c>
      <c r="C22" s="11" t="s">
        <v>14532</v>
      </c>
      <c r="D22" s="11" t="s">
        <v>14324</v>
      </c>
      <c r="E22" s="12" t="s">
        <v>14516</v>
      </c>
      <c r="F22" s="11" t="s">
        <v>17</v>
      </c>
      <c r="G22" s="13">
        <f>COUNTIFS('Vehicle Price'!$M$2:$M$11633,A22)</f>
        <v>110</v>
      </c>
    </row>
    <row r="23" spans="1:9" ht="15" customHeight="1" x14ac:dyDescent="0.25">
      <c r="A23" s="11">
        <v>18</v>
      </c>
      <c r="B23" s="11" t="s">
        <v>14533</v>
      </c>
      <c r="C23" s="11" t="s">
        <v>14534</v>
      </c>
      <c r="D23" s="11" t="s">
        <v>14324</v>
      </c>
      <c r="E23" s="12" t="s">
        <v>14535</v>
      </c>
      <c r="F23" s="11" t="s">
        <v>17</v>
      </c>
      <c r="G23" s="13">
        <f>COUNTIFS('Vehicle Price'!$M$2:$M$11633,A23)</f>
        <v>77</v>
      </c>
    </row>
    <row r="24" spans="1:9" ht="15" customHeight="1" x14ac:dyDescent="0.25">
      <c r="A24" s="11">
        <v>19</v>
      </c>
      <c r="B24" s="11" t="s">
        <v>14533</v>
      </c>
      <c r="C24" s="11" t="s">
        <v>14536</v>
      </c>
      <c r="D24" s="11" t="s">
        <v>14324</v>
      </c>
      <c r="E24" s="12" t="s">
        <v>14516</v>
      </c>
      <c r="F24" s="11" t="s">
        <v>17</v>
      </c>
      <c r="G24" s="13">
        <f>COUNTIFS('Vehicle Price'!$M$2:$M$11633,A24)</f>
        <v>55</v>
      </c>
    </row>
    <row r="25" spans="1:9" ht="15" customHeight="1" x14ac:dyDescent="0.25">
      <c r="A25" s="11">
        <v>20</v>
      </c>
      <c r="B25" s="11" t="s">
        <v>14533</v>
      </c>
      <c r="C25" s="11" t="s">
        <v>14537</v>
      </c>
      <c r="D25" s="11" t="s">
        <v>14324</v>
      </c>
      <c r="E25" s="12" t="s">
        <v>14538</v>
      </c>
      <c r="F25" s="11" t="s">
        <v>32</v>
      </c>
      <c r="G25" s="13">
        <f>COUNTIFS('Vehicle Price'!$M$2:$M$11633,A25)</f>
        <v>12</v>
      </c>
    </row>
    <row r="26" spans="1:9" ht="15" customHeight="1" x14ac:dyDescent="0.25">
      <c r="A26" s="11">
        <v>21</v>
      </c>
      <c r="B26" s="11" t="s">
        <v>2526</v>
      </c>
      <c r="C26" s="11" t="s">
        <v>14539</v>
      </c>
      <c r="D26" s="11" t="s">
        <v>14324</v>
      </c>
      <c r="E26" s="12" t="s">
        <v>14540</v>
      </c>
      <c r="F26" s="11" t="s">
        <v>21</v>
      </c>
      <c r="G26" s="13">
        <f>COUNTIFS('Vehicle Price'!$M$2:$M$11633,A26)</f>
        <v>124</v>
      </c>
    </row>
    <row r="27" spans="1:9" ht="15" customHeight="1" x14ac:dyDescent="0.25">
      <c r="A27" s="11">
        <v>22</v>
      </c>
      <c r="B27" s="11" t="s">
        <v>2526</v>
      </c>
      <c r="C27" s="11" t="s">
        <v>14541</v>
      </c>
      <c r="D27" s="11" t="s">
        <v>14324</v>
      </c>
      <c r="E27" s="12" t="s">
        <v>14535</v>
      </c>
      <c r="F27" s="11" t="s">
        <v>17</v>
      </c>
      <c r="G27" s="13">
        <f>COUNTIFS('Vehicle Price'!$M$2:$M$11633,A27)</f>
        <v>82</v>
      </c>
    </row>
    <row r="28" spans="1:9" ht="15" customHeight="1" x14ac:dyDescent="0.25">
      <c r="A28" s="11">
        <v>23</v>
      </c>
      <c r="B28" s="11" t="s">
        <v>2325</v>
      </c>
      <c r="C28" s="11" t="s">
        <v>14542</v>
      </c>
      <c r="D28" s="11" t="s">
        <v>14324</v>
      </c>
      <c r="E28" s="12" t="s">
        <v>14543</v>
      </c>
      <c r="F28" s="11" t="s">
        <v>17</v>
      </c>
      <c r="G28" s="13">
        <f>COUNTIFS('Vehicle Price'!$M$2:$M$11633,A28)</f>
        <v>9</v>
      </c>
    </row>
    <row r="29" spans="1:9" ht="15" customHeight="1" x14ac:dyDescent="0.25">
      <c r="A29" s="11">
        <v>24</v>
      </c>
      <c r="B29" s="11" t="s">
        <v>2325</v>
      </c>
      <c r="C29" s="11" t="s">
        <v>14544</v>
      </c>
      <c r="D29" s="11" t="s">
        <v>14324</v>
      </c>
      <c r="E29" s="12" t="s">
        <v>14543</v>
      </c>
      <c r="F29" s="11" t="s">
        <v>17</v>
      </c>
      <c r="G29" s="13">
        <f>COUNTIFS('Vehicle Price'!$M$2:$M$11633,A29)</f>
        <v>20</v>
      </c>
    </row>
    <row r="30" spans="1:9" ht="15" customHeight="1" x14ac:dyDescent="0.25">
      <c r="A30" s="11">
        <v>25</v>
      </c>
      <c r="B30" s="11" t="s">
        <v>2325</v>
      </c>
      <c r="C30" s="11" t="s">
        <v>14545</v>
      </c>
      <c r="D30" s="11" t="s">
        <v>14324</v>
      </c>
      <c r="E30" s="12" t="s">
        <v>14543</v>
      </c>
      <c r="F30" s="11" t="s">
        <v>17</v>
      </c>
      <c r="G30" s="13">
        <f>COUNTIFS('Vehicle Price'!$M$2:$M$11633,A30)</f>
        <v>12</v>
      </c>
    </row>
    <row r="31" spans="1:9" ht="15" customHeight="1" x14ac:dyDescent="0.25">
      <c r="A31" s="11">
        <v>26</v>
      </c>
      <c r="B31" s="11" t="s">
        <v>2325</v>
      </c>
      <c r="C31" s="11" t="s">
        <v>14546</v>
      </c>
      <c r="D31" s="11" t="s">
        <v>14324</v>
      </c>
      <c r="E31" s="12" t="s">
        <v>14543</v>
      </c>
      <c r="F31" s="11" t="s">
        <v>17</v>
      </c>
      <c r="G31" s="13">
        <f>COUNTIFS('Vehicle Price'!$M$2:$M$11633,A31)</f>
        <v>15</v>
      </c>
    </row>
    <row r="32" spans="1:9" ht="15" customHeight="1" x14ac:dyDescent="0.25">
      <c r="A32" s="11">
        <v>27</v>
      </c>
      <c r="B32" s="11" t="s">
        <v>2325</v>
      </c>
      <c r="C32" s="11" t="s">
        <v>14547</v>
      </c>
      <c r="D32" s="11" t="s">
        <v>14324</v>
      </c>
      <c r="E32" s="12" t="s">
        <v>14543</v>
      </c>
      <c r="F32" s="11" t="s">
        <v>21</v>
      </c>
      <c r="G32" s="13">
        <f>COUNTIFS('Vehicle Price'!$M$2:$M$11633,A32)</f>
        <v>12</v>
      </c>
    </row>
    <row r="33" spans="1:7" ht="15" customHeight="1" x14ac:dyDescent="0.25">
      <c r="A33" s="11">
        <v>28</v>
      </c>
      <c r="B33" s="11" t="s">
        <v>2325</v>
      </c>
      <c r="C33" s="11" t="s">
        <v>14548</v>
      </c>
      <c r="D33" s="11" t="s">
        <v>14324</v>
      </c>
      <c r="E33" s="12" t="s">
        <v>14543</v>
      </c>
      <c r="F33" s="11" t="s">
        <v>21</v>
      </c>
      <c r="G33" s="13">
        <f>COUNTIFS('Vehicle Price'!$M$2:$M$11633,A33)</f>
        <v>21</v>
      </c>
    </row>
    <row r="34" spans="1:7" ht="15" customHeight="1" x14ac:dyDescent="0.25">
      <c r="A34" s="11">
        <v>29</v>
      </c>
      <c r="B34" s="11" t="s">
        <v>2325</v>
      </c>
      <c r="C34" s="11" t="s">
        <v>14549</v>
      </c>
      <c r="D34" s="11" t="s">
        <v>14324</v>
      </c>
      <c r="E34" s="12" t="s">
        <v>14543</v>
      </c>
      <c r="F34" s="11" t="s">
        <v>21</v>
      </c>
      <c r="G34" s="13">
        <f>COUNTIFS('Vehicle Price'!$M$2:$M$11633,A34)</f>
        <v>9</v>
      </c>
    </row>
    <row r="35" spans="1:7" ht="15" customHeight="1" x14ac:dyDescent="0.25">
      <c r="A35" s="11">
        <v>30</v>
      </c>
      <c r="B35" s="11" t="s">
        <v>14550</v>
      </c>
      <c r="C35" s="11" t="s">
        <v>14551</v>
      </c>
      <c r="D35" s="11" t="s">
        <v>14324</v>
      </c>
      <c r="E35" s="12" t="s">
        <v>14552</v>
      </c>
      <c r="F35" s="11" t="s">
        <v>21</v>
      </c>
      <c r="G35" s="13">
        <f>COUNTIFS('Vehicle Price'!$M$2:$M$11633,A35)</f>
        <v>31</v>
      </c>
    </row>
    <row r="36" spans="1:7" ht="15" customHeight="1" x14ac:dyDescent="0.25">
      <c r="A36" s="11">
        <v>31</v>
      </c>
      <c r="B36" s="11" t="s">
        <v>14550</v>
      </c>
      <c r="C36" s="11" t="s">
        <v>14553</v>
      </c>
      <c r="D36" s="11" t="s">
        <v>14324</v>
      </c>
      <c r="E36" s="12" t="s">
        <v>14543</v>
      </c>
      <c r="F36" s="11" t="s">
        <v>21</v>
      </c>
      <c r="G36" s="13">
        <f>COUNTIFS('Vehicle Price'!$M$2:$M$11633,A36)</f>
        <v>34</v>
      </c>
    </row>
    <row r="37" spans="1:7" ht="15" customHeight="1" x14ac:dyDescent="0.25">
      <c r="A37" s="11">
        <v>32</v>
      </c>
      <c r="B37" s="11" t="s">
        <v>14554</v>
      </c>
      <c r="C37" s="11" t="s">
        <v>14555</v>
      </c>
      <c r="D37" s="11" t="s">
        <v>14324</v>
      </c>
      <c r="E37" s="12" t="s">
        <v>14556</v>
      </c>
      <c r="F37" s="11" t="s">
        <v>21</v>
      </c>
      <c r="G37" s="13">
        <f>COUNTIFS('Vehicle Price'!$M$2:$M$11633,A37)</f>
        <v>17</v>
      </c>
    </row>
    <row r="38" spans="1:7" ht="15" customHeight="1" x14ac:dyDescent="0.25">
      <c r="A38" s="11">
        <v>33</v>
      </c>
      <c r="B38" s="11" t="s">
        <v>1305</v>
      </c>
      <c r="C38" s="11" t="s">
        <v>14557</v>
      </c>
      <c r="D38" s="11" t="s">
        <v>14324</v>
      </c>
      <c r="E38" s="12" t="s">
        <v>14558</v>
      </c>
      <c r="F38" s="11" t="s">
        <v>21</v>
      </c>
      <c r="G38" s="13">
        <f>COUNTIFS('Vehicle Price'!$M$2:$M$11633,A38)</f>
        <v>12</v>
      </c>
    </row>
    <row r="39" spans="1:7" ht="15" customHeight="1" x14ac:dyDescent="0.25">
      <c r="A39" s="11">
        <v>34</v>
      </c>
      <c r="B39" s="11" t="s">
        <v>1209</v>
      </c>
      <c r="C39" s="11" t="s">
        <v>14559</v>
      </c>
      <c r="D39" s="11" t="s">
        <v>14324</v>
      </c>
      <c r="E39" s="12" t="s">
        <v>14560</v>
      </c>
      <c r="F39" s="11" t="s">
        <v>21</v>
      </c>
      <c r="G39" s="13">
        <f>COUNTIFS('Vehicle Price'!$M$2:$M$11633,A39)</f>
        <v>36</v>
      </c>
    </row>
    <row r="40" spans="1:7" ht="15" customHeight="1" x14ac:dyDescent="0.25">
      <c r="A40" s="11">
        <v>35</v>
      </c>
      <c r="B40" s="11" t="s">
        <v>886</v>
      </c>
      <c r="C40" s="11" t="s">
        <v>14561</v>
      </c>
      <c r="D40" s="11" t="s">
        <v>14324</v>
      </c>
      <c r="E40" s="12" t="s">
        <v>14562</v>
      </c>
      <c r="F40" s="11" t="s">
        <v>17</v>
      </c>
      <c r="G40" s="13">
        <f>COUNTIFS('Vehicle Price'!$M$2:$M$11633,A40)</f>
        <v>40</v>
      </c>
    </row>
    <row r="41" spans="1:7" ht="15" customHeight="1" x14ac:dyDescent="0.25">
      <c r="A41" s="11">
        <v>36</v>
      </c>
      <c r="B41" s="11" t="s">
        <v>296</v>
      </c>
      <c r="C41" s="11" t="s">
        <v>14563</v>
      </c>
      <c r="D41" s="11" t="s">
        <v>14324</v>
      </c>
      <c r="E41" s="12" t="s">
        <v>14564</v>
      </c>
      <c r="F41" s="11" t="s">
        <v>21</v>
      </c>
      <c r="G41" s="13">
        <f>COUNTIFS('Vehicle Price'!$M$2:$M$11633,A41)</f>
        <v>12</v>
      </c>
    </row>
    <row r="42" spans="1:7" ht="15" customHeight="1" x14ac:dyDescent="0.25">
      <c r="A42" s="11">
        <v>37</v>
      </c>
      <c r="B42" s="11" t="s">
        <v>296</v>
      </c>
      <c r="C42" s="11" t="s">
        <v>14565</v>
      </c>
      <c r="D42" s="11" t="s">
        <v>14324</v>
      </c>
      <c r="E42" s="12" t="s">
        <v>14566</v>
      </c>
      <c r="F42" s="11" t="s">
        <v>21</v>
      </c>
      <c r="G42" s="13">
        <f>COUNTIFS('Vehicle Price'!$M$2:$M$11633,A42)</f>
        <v>12</v>
      </c>
    </row>
    <row r="43" spans="1:7" ht="15" customHeight="1" x14ac:dyDescent="0.25">
      <c r="A43" s="11">
        <v>38</v>
      </c>
      <c r="B43" s="11" t="s">
        <v>14567</v>
      </c>
      <c r="C43" s="11" t="s">
        <v>14568</v>
      </c>
      <c r="D43" s="11" t="s">
        <v>14324</v>
      </c>
      <c r="E43" s="12" t="s">
        <v>14569</v>
      </c>
      <c r="F43" s="11" t="s">
        <v>17</v>
      </c>
      <c r="G43" s="13">
        <f>COUNTIFS('Vehicle Price'!$M$2:$M$11633,A43)</f>
        <v>120</v>
      </c>
    </row>
    <row r="44" spans="1:7" ht="15" customHeight="1" x14ac:dyDescent="0.25">
      <c r="A44" s="11">
        <v>39</v>
      </c>
      <c r="B44" s="11" t="s">
        <v>14567</v>
      </c>
      <c r="C44" s="11" t="s">
        <v>14570</v>
      </c>
      <c r="D44" s="11" t="s">
        <v>14324</v>
      </c>
      <c r="E44" s="12" t="s">
        <v>14569</v>
      </c>
      <c r="F44" s="11" t="s">
        <v>17</v>
      </c>
      <c r="G44" s="13">
        <f>COUNTIFS('Vehicle Price'!$M$2:$M$11633,A44)</f>
        <v>72</v>
      </c>
    </row>
    <row r="45" spans="1:7" ht="15" customHeight="1" x14ac:dyDescent="0.25">
      <c r="A45" s="11">
        <v>40</v>
      </c>
      <c r="B45" s="11" t="s">
        <v>1462</v>
      </c>
      <c r="C45" s="11" t="s">
        <v>14571</v>
      </c>
      <c r="D45" s="11" t="s">
        <v>14324</v>
      </c>
      <c r="E45" s="12" t="s">
        <v>14572</v>
      </c>
      <c r="F45" s="11" t="s">
        <v>17</v>
      </c>
      <c r="G45" s="13">
        <f>COUNTIFS('Vehicle Price'!$M$2:$M$11633,A45)</f>
        <v>50</v>
      </c>
    </row>
    <row r="46" spans="1:7" ht="15" customHeight="1" x14ac:dyDescent="0.25">
      <c r="A46" s="11">
        <v>41</v>
      </c>
      <c r="B46" s="11" t="s">
        <v>1462</v>
      </c>
      <c r="C46" s="11" t="s">
        <v>14573</v>
      </c>
      <c r="D46" s="11" t="s">
        <v>14324</v>
      </c>
      <c r="E46" s="12" t="s">
        <v>14572</v>
      </c>
      <c r="F46" s="11" t="s">
        <v>17</v>
      </c>
      <c r="G46" s="13">
        <f>COUNTIFS('Vehicle Price'!$M$2:$M$11633,A46)</f>
        <v>10</v>
      </c>
    </row>
    <row r="47" spans="1:7" ht="15" customHeight="1" x14ac:dyDescent="0.25">
      <c r="A47" s="11">
        <v>42</v>
      </c>
      <c r="B47" s="11" t="s">
        <v>1462</v>
      </c>
      <c r="C47" s="11" t="s">
        <v>14574</v>
      </c>
      <c r="D47" s="11" t="s">
        <v>14324</v>
      </c>
      <c r="E47" s="12" t="s">
        <v>14572</v>
      </c>
      <c r="F47" s="11" t="s">
        <v>17</v>
      </c>
      <c r="G47" s="13">
        <f>COUNTIFS('Vehicle Price'!$M$2:$M$11633,A47)</f>
        <v>22</v>
      </c>
    </row>
    <row r="48" spans="1:7" ht="15" customHeight="1" x14ac:dyDescent="0.25">
      <c r="A48" s="11">
        <v>43</v>
      </c>
      <c r="B48" s="11" t="s">
        <v>1462</v>
      </c>
      <c r="C48" s="11" t="s">
        <v>14575</v>
      </c>
      <c r="D48" s="11" t="s">
        <v>14324</v>
      </c>
      <c r="E48" s="12" t="s">
        <v>14572</v>
      </c>
      <c r="F48" s="11" t="s">
        <v>17</v>
      </c>
      <c r="G48" s="13">
        <f>COUNTIFS('Vehicle Price'!$M$2:$M$11633,A48)</f>
        <v>35</v>
      </c>
    </row>
    <row r="49" spans="1:7" ht="15" customHeight="1" x14ac:dyDescent="0.25">
      <c r="A49" s="11">
        <v>44</v>
      </c>
      <c r="B49" s="11" t="s">
        <v>2513</v>
      </c>
      <c r="C49" s="11" t="s">
        <v>14576</v>
      </c>
      <c r="D49" s="11" t="s">
        <v>14324</v>
      </c>
      <c r="E49" s="12" t="s">
        <v>14577</v>
      </c>
      <c r="F49" s="11" t="s">
        <v>21</v>
      </c>
      <c r="G49" s="13">
        <f>COUNTIFS('Vehicle Price'!$M$2:$M$11633,A49)</f>
        <v>12</v>
      </c>
    </row>
    <row r="50" spans="1:7" ht="15" customHeight="1" x14ac:dyDescent="0.25">
      <c r="A50" s="11">
        <v>45</v>
      </c>
      <c r="B50" s="11" t="s">
        <v>2513</v>
      </c>
      <c r="C50" s="11" t="s">
        <v>14578</v>
      </c>
      <c r="D50" s="11" t="s">
        <v>14324</v>
      </c>
      <c r="E50" s="12" t="s">
        <v>14579</v>
      </c>
      <c r="F50" s="11" t="s">
        <v>21</v>
      </c>
      <c r="G50" s="13">
        <f>COUNTIFS('Vehicle Price'!$M$2:$M$11633,A50)</f>
        <v>6</v>
      </c>
    </row>
    <row r="51" spans="1:7" ht="15" customHeight="1" x14ac:dyDescent="0.25">
      <c r="A51" s="11">
        <v>46</v>
      </c>
      <c r="B51" s="11" t="s">
        <v>1588</v>
      </c>
      <c r="C51" s="11" t="s">
        <v>14580</v>
      </c>
      <c r="D51" s="11" t="s">
        <v>14324</v>
      </c>
      <c r="E51" s="12" t="s">
        <v>14581</v>
      </c>
      <c r="F51" s="11" t="s">
        <v>17</v>
      </c>
      <c r="G51" s="13">
        <f>COUNTIFS('Vehicle Price'!$M$2:$M$11633,A51)</f>
        <v>4</v>
      </c>
    </row>
    <row r="52" spans="1:7" ht="15" customHeight="1" x14ac:dyDescent="0.25">
      <c r="A52" s="11">
        <v>47</v>
      </c>
      <c r="B52" s="11" t="s">
        <v>14567</v>
      </c>
      <c r="C52" s="11" t="s">
        <v>14582</v>
      </c>
      <c r="D52" s="11" t="s">
        <v>14325</v>
      </c>
      <c r="E52" s="12" t="s">
        <v>14583</v>
      </c>
      <c r="F52" s="11" t="s">
        <v>17</v>
      </c>
      <c r="G52" s="13">
        <f>COUNTIFS('Vehicle Price'!$M$2:$M$11633,A52)</f>
        <v>12</v>
      </c>
    </row>
    <row r="53" spans="1:7" ht="15" customHeight="1" x14ac:dyDescent="0.25">
      <c r="A53" s="11">
        <v>48</v>
      </c>
      <c r="B53" s="11" t="s">
        <v>14567</v>
      </c>
      <c r="C53" s="11" t="s">
        <v>14584</v>
      </c>
      <c r="D53" s="11" t="s">
        <v>14325</v>
      </c>
      <c r="E53" s="12" t="s">
        <v>14583</v>
      </c>
      <c r="F53" s="11" t="s">
        <v>17</v>
      </c>
      <c r="G53" s="13">
        <f>COUNTIFS('Vehicle Price'!$M$2:$M$11633,A53)</f>
        <v>24</v>
      </c>
    </row>
    <row r="54" spans="1:7" ht="15" customHeight="1" x14ac:dyDescent="0.25">
      <c r="A54" s="11">
        <v>49</v>
      </c>
      <c r="B54" s="11" t="s">
        <v>14567</v>
      </c>
      <c r="C54" s="11" t="s">
        <v>14585</v>
      </c>
      <c r="D54" s="11" t="s">
        <v>14325</v>
      </c>
      <c r="E54" s="12" t="s">
        <v>14583</v>
      </c>
      <c r="F54" s="11" t="s">
        <v>17</v>
      </c>
      <c r="G54" s="13">
        <f>COUNTIFS('Vehicle Price'!$M$2:$M$11633,A54)</f>
        <v>48</v>
      </c>
    </row>
    <row r="55" spans="1:7" ht="15" customHeight="1" x14ac:dyDescent="0.25">
      <c r="A55" s="11">
        <v>50</v>
      </c>
      <c r="B55" s="11" t="s">
        <v>14567</v>
      </c>
      <c r="C55" s="11" t="s">
        <v>14586</v>
      </c>
      <c r="D55" s="11" t="s">
        <v>14325</v>
      </c>
      <c r="E55" s="12" t="s">
        <v>14583</v>
      </c>
      <c r="F55" s="11" t="s">
        <v>17</v>
      </c>
      <c r="G55" s="13">
        <f>COUNTIFS('Vehicle Price'!$M$2:$M$11633,A55)</f>
        <v>12</v>
      </c>
    </row>
    <row r="56" spans="1:7" ht="15" customHeight="1" x14ac:dyDescent="0.25">
      <c r="A56" s="11">
        <v>51</v>
      </c>
      <c r="B56" s="11" t="s">
        <v>1462</v>
      </c>
      <c r="C56" s="11" t="s">
        <v>14587</v>
      </c>
      <c r="D56" s="11" t="s">
        <v>14325</v>
      </c>
      <c r="E56" s="12" t="s">
        <v>14588</v>
      </c>
      <c r="F56" s="11" t="s">
        <v>17</v>
      </c>
      <c r="G56" s="13">
        <f>COUNTIFS('Vehicle Price'!$M$2:$M$11633,A56)</f>
        <v>54</v>
      </c>
    </row>
    <row r="57" spans="1:7" ht="15" customHeight="1" x14ac:dyDescent="0.25">
      <c r="A57" s="11">
        <v>52</v>
      </c>
      <c r="B57" s="11" t="s">
        <v>1462</v>
      </c>
      <c r="C57" s="11" t="s">
        <v>14589</v>
      </c>
      <c r="D57" s="11" t="s">
        <v>14325</v>
      </c>
      <c r="E57" s="12" t="s">
        <v>14588</v>
      </c>
      <c r="F57" s="11" t="s">
        <v>17</v>
      </c>
      <c r="G57" s="13">
        <f>COUNTIFS('Vehicle Price'!$M$2:$M$11633,A57)</f>
        <v>72</v>
      </c>
    </row>
    <row r="58" spans="1:7" ht="15" customHeight="1" x14ac:dyDescent="0.25">
      <c r="A58" s="11">
        <v>53</v>
      </c>
      <c r="B58" s="11" t="s">
        <v>1462</v>
      </c>
      <c r="C58" s="11" t="s">
        <v>14590</v>
      </c>
      <c r="D58" s="11" t="s">
        <v>14325</v>
      </c>
      <c r="E58" s="12" t="s">
        <v>14588</v>
      </c>
      <c r="F58" s="11" t="s">
        <v>17</v>
      </c>
      <c r="G58" s="13">
        <f>COUNTIFS('Vehicle Price'!$M$2:$M$11633,A58)</f>
        <v>18</v>
      </c>
    </row>
    <row r="59" spans="1:7" ht="15" customHeight="1" x14ac:dyDescent="0.25">
      <c r="A59" s="11">
        <v>54</v>
      </c>
      <c r="B59" s="11" t="s">
        <v>1462</v>
      </c>
      <c r="C59" s="11" t="s">
        <v>14591</v>
      </c>
      <c r="D59" s="11" t="s">
        <v>14325</v>
      </c>
      <c r="E59" s="12" t="s">
        <v>14588</v>
      </c>
      <c r="F59" s="11" t="s">
        <v>17</v>
      </c>
      <c r="G59" s="13">
        <f>COUNTIFS('Vehicle Price'!$M$2:$M$11633,A59)</f>
        <v>36</v>
      </c>
    </row>
    <row r="60" spans="1:7" ht="15" customHeight="1" x14ac:dyDescent="0.25">
      <c r="A60" s="11">
        <v>55</v>
      </c>
      <c r="B60" s="11" t="s">
        <v>1462</v>
      </c>
      <c r="C60" s="11" t="s">
        <v>14592</v>
      </c>
      <c r="D60" s="11" t="s">
        <v>14325</v>
      </c>
      <c r="E60" s="12" t="s">
        <v>14588</v>
      </c>
      <c r="F60" s="11" t="s">
        <v>17</v>
      </c>
      <c r="G60" s="13">
        <f>COUNTIFS('Vehicle Price'!$M$2:$M$11633,A60)</f>
        <v>18</v>
      </c>
    </row>
    <row r="61" spans="1:7" ht="15" customHeight="1" x14ac:dyDescent="0.25">
      <c r="A61" s="11">
        <v>56</v>
      </c>
      <c r="B61" s="11" t="s">
        <v>2513</v>
      </c>
      <c r="C61" s="11" t="s">
        <v>14593</v>
      </c>
      <c r="D61" s="11" t="s">
        <v>14325</v>
      </c>
      <c r="E61" s="12" t="s">
        <v>14594</v>
      </c>
      <c r="F61" s="11" t="s">
        <v>21</v>
      </c>
      <c r="G61" s="13">
        <f>COUNTIFS('Vehicle Price'!$M$2:$M$11633,A61)</f>
        <v>39</v>
      </c>
    </row>
    <row r="62" spans="1:7" ht="15" customHeight="1" x14ac:dyDescent="0.25">
      <c r="A62" s="11">
        <v>57</v>
      </c>
      <c r="B62" s="11" t="s">
        <v>2513</v>
      </c>
      <c r="C62" s="11" t="s">
        <v>14595</v>
      </c>
      <c r="D62" s="11" t="s">
        <v>14325</v>
      </c>
      <c r="E62" s="12" t="s">
        <v>14594</v>
      </c>
      <c r="F62" s="11" t="s">
        <v>21</v>
      </c>
      <c r="G62" s="13">
        <f>COUNTIFS('Vehicle Price'!$M$2:$M$11633,A62)</f>
        <v>20</v>
      </c>
    </row>
    <row r="63" spans="1:7" ht="15" customHeight="1" x14ac:dyDescent="0.25">
      <c r="A63" s="11">
        <v>58</v>
      </c>
      <c r="B63" s="11" t="s">
        <v>14567</v>
      </c>
      <c r="C63" s="11" t="s">
        <v>14596</v>
      </c>
      <c r="D63" s="11" t="s">
        <v>14323</v>
      </c>
      <c r="E63" s="12" t="s">
        <v>14597</v>
      </c>
      <c r="F63" s="11" t="s">
        <v>17</v>
      </c>
      <c r="G63" s="13">
        <f>COUNTIFS('Vehicle Price'!$M$2:$M$11633,A63)</f>
        <v>48</v>
      </c>
    </row>
    <row r="64" spans="1:7" ht="15" customHeight="1" x14ac:dyDescent="0.25">
      <c r="A64" s="11">
        <v>59</v>
      </c>
      <c r="B64" s="11" t="s">
        <v>14567</v>
      </c>
      <c r="C64" s="11" t="s">
        <v>14598</v>
      </c>
      <c r="D64" s="11" t="s">
        <v>14323</v>
      </c>
      <c r="E64" s="12" t="s">
        <v>14599</v>
      </c>
      <c r="F64" s="11" t="s">
        <v>17</v>
      </c>
      <c r="G64" s="13">
        <f>COUNTIFS('Vehicle Price'!$M$2:$M$11633,A64)</f>
        <v>36</v>
      </c>
    </row>
    <row r="65" spans="1:7" ht="15" customHeight="1" x14ac:dyDescent="0.25">
      <c r="A65" s="11">
        <v>60</v>
      </c>
      <c r="B65" s="11" t="s">
        <v>14567</v>
      </c>
      <c r="C65" s="11" t="s">
        <v>14600</v>
      </c>
      <c r="D65" s="11" t="s">
        <v>14323</v>
      </c>
      <c r="E65" s="12" t="s">
        <v>14601</v>
      </c>
      <c r="F65" s="11" t="s">
        <v>17</v>
      </c>
      <c r="G65" s="13">
        <f>COUNTIFS('Vehicle Price'!$M$2:$M$11633,A65)</f>
        <v>36</v>
      </c>
    </row>
    <row r="66" spans="1:7" ht="15" customHeight="1" x14ac:dyDescent="0.25">
      <c r="A66" s="11">
        <v>61</v>
      </c>
      <c r="B66" s="11" t="s">
        <v>1103</v>
      </c>
      <c r="C66" s="11" t="s">
        <v>14602</v>
      </c>
      <c r="D66" s="11" t="s">
        <v>14323</v>
      </c>
      <c r="E66" s="12" t="s">
        <v>14603</v>
      </c>
      <c r="F66" s="11" t="s">
        <v>21</v>
      </c>
      <c r="G66" s="13">
        <f>COUNTIFS('Vehicle Price'!$M$2:$M$11633,A66)</f>
        <v>36</v>
      </c>
    </row>
    <row r="67" spans="1:7" ht="15" customHeight="1" x14ac:dyDescent="0.25">
      <c r="A67" s="11">
        <v>62</v>
      </c>
      <c r="B67" s="11" t="s">
        <v>915</v>
      </c>
      <c r="C67" s="11" t="s">
        <v>14604</v>
      </c>
      <c r="D67" s="11" t="s">
        <v>14323</v>
      </c>
      <c r="E67" s="12" t="s">
        <v>14603</v>
      </c>
      <c r="F67" s="11" t="s">
        <v>21</v>
      </c>
      <c r="G67" s="13">
        <f>COUNTIFS('Vehicle Price'!$M$2:$M$11633,A67)</f>
        <v>12</v>
      </c>
    </row>
    <row r="68" spans="1:7" ht="15" customHeight="1" x14ac:dyDescent="0.25">
      <c r="A68" s="11">
        <v>63</v>
      </c>
      <c r="B68" s="11" t="s">
        <v>915</v>
      </c>
      <c r="C68" s="11" t="s">
        <v>14605</v>
      </c>
      <c r="D68" s="11" t="s">
        <v>14323</v>
      </c>
      <c r="E68" s="12" t="s">
        <v>14606</v>
      </c>
      <c r="F68" s="11" t="s">
        <v>32</v>
      </c>
      <c r="G68" s="13">
        <f>COUNTIFS('Vehicle Price'!$M$2:$M$11633,A68)</f>
        <v>12</v>
      </c>
    </row>
    <row r="69" spans="1:7" ht="15" customHeight="1" x14ac:dyDescent="0.25">
      <c r="A69" s="11">
        <v>64</v>
      </c>
      <c r="B69" s="11" t="s">
        <v>915</v>
      </c>
      <c r="C69" s="11" t="s">
        <v>14607</v>
      </c>
      <c r="D69" s="11" t="s">
        <v>14323</v>
      </c>
      <c r="E69" s="12" t="s">
        <v>14608</v>
      </c>
      <c r="F69" s="11" t="s">
        <v>32</v>
      </c>
      <c r="G69" s="13">
        <f>COUNTIFS('Vehicle Price'!$M$2:$M$11633,A69)</f>
        <v>12</v>
      </c>
    </row>
    <row r="70" spans="1:7" ht="15" customHeight="1" x14ac:dyDescent="0.25">
      <c r="A70" s="11">
        <v>65</v>
      </c>
      <c r="B70" s="11" t="s">
        <v>2325</v>
      </c>
      <c r="C70" s="11" t="s">
        <v>14609</v>
      </c>
      <c r="D70" s="11" t="s">
        <v>14323</v>
      </c>
      <c r="E70" s="12" t="s">
        <v>14603</v>
      </c>
      <c r="F70" s="11" t="s">
        <v>21</v>
      </c>
      <c r="G70" s="13">
        <f>COUNTIFS('Vehicle Price'!$M$2:$M$11633,A70)</f>
        <v>12</v>
      </c>
    </row>
    <row r="71" spans="1:7" ht="15" customHeight="1" x14ac:dyDescent="0.25">
      <c r="A71" s="11">
        <v>66</v>
      </c>
      <c r="B71" s="11" t="s">
        <v>14550</v>
      </c>
      <c r="C71" s="11" t="s">
        <v>14610</v>
      </c>
      <c r="D71" s="11" t="s">
        <v>14323</v>
      </c>
      <c r="E71" s="12" t="s">
        <v>14603</v>
      </c>
      <c r="F71" s="11" t="s">
        <v>21</v>
      </c>
      <c r="G71" s="13">
        <f>COUNTIFS('Vehicle Price'!$M$2:$M$11633,A71)</f>
        <v>11</v>
      </c>
    </row>
    <row r="72" spans="1:7" ht="15" customHeight="1" x14ac:dyDescent="0.25">
      <c r="A72" s="11">
        <v>67</v>
      </c>
      <c r="B72" s="11" t="s">
        <v>2526</v>
      </c>
      <c r="C72" s="11" t="s">
        <v>14611</v>
      </c>
      <c r="D72" s="11" t="s">
        <v>14323</v>
      </c>
      <c r="E72" s="12" t="s">
        <v>14612</v>
      </c>
      <c r="F72" s="11" t="s">
        <v>21</v>
      </c>
      <c r="G72" s="13">
        <f>COUNTIFS('Vehicle Price'!$M$2:$M$11633,A72)</f>
        <v>22</v>
      </c>
    </row>
    <row r="73" spans="1:7" ht="15" customHeight="1" x14ac:dyDescent="0.25">
      <c r="A73" s="11">
        <v>68</v>
      </c>
      <c r="B73" s="11" t="s">
        <v>296</v>
      </c>
      <c r="C73" s="11" t="s">
        <v>14613</v>
      </c>
      <c r="D73" s="11" t="s">
        <v>14323</v>
      </c>
      <c r="E73" s="12" t="s">
        <v>14603</v>
      </c>
      <c r="F73" s="11" t="s">
        <v>21</v>
      </c>
      <c r="G73" s="13">
        <f>COUNTIFS('Vehicle Price'!$M$2:$M$11633,A73)</f>
        <v>12</v>
      </c>
    </row>
    <row r="74" spans="1:7" ht="15" customHeight="1" x14ac:dyDescent="0.25">
      <c r="A74" s="11">
        <v>69</v>
      </c>
      <c r="B74" s="11" t="s">
        <v>296</v>
      </c>
      <c r="C74" s="11" t="s">
        <v>14614</v>
      </c>
      <c r="D74" s="11" t="s">
        <v>14323</v>
      </c>
      <c r="E74" s="12" t="s">
        <v>14615</v>
      </c>
      <c r="F74" s="11" t="s">
        <v>21</v>
      </c>
      <c r="G74" s="13">
        <f>COUNTIFS('Vehicle Price'!$M$2:$M$11633,A74)</f>
        <v>12</v>
      </c>
    </row>
    <row r="75" spans="1:7" ht="15" customHeight="1" x14ac:dyDescent="0.25">
      <c r="A75" s="11">
        <v>70</v>
      </c>
      <c r="B75" s="11" t="s">
        <v>1462</v>
      </c>
      <c r="C75" s="11" t="s">
        <v>14616</v>
      </c>
      <c r="D75" s="11" t="s">
        <v>14323</v>
      </c>
      <c r="E75" s="12" t="s">
        <v>14617</v>
      </c>
      <c r="F75" s="11" t="s">
        <v>21</v>
      </c>
      <c r="G75" s="13">
        <f>COUNTIFS('Vehicle Price'!$M$2:$M$11633,A75)</f>
        <v>20</v>
      </c>
    </row>
    <row r="76" spans="1:7" ht="15" customHeight="1" x14ac:dyDescent="0.25">
      <c r="A76" s="11">
        <v>71</v>
      </c>
      <c r="B76" s="11" t="s">
        <v>2526</v>
      </c>
      <c r="C76" s="11" t="s">
        <v>14618</v>
      </c>
      <c r="D76" s="11" t="s">
        <v>14322</v>
      </c>
      <c r="E76" s="12" t="s">
        <v>14619</v>
      </c>
      <c r="F76" s="11" t="s">
        <v>21</v>
      </c>
      <c r="G76" s="13">
        <f>COUNTIFS('Vehicle Price'!$M$2:$M$11633,A76)</f>
        <v>25</v>
      </c>
    </row>
    <row r="77" spans="1:7" ht="15.75" customHeight="1" x14ac:dyDescent="0.25">
      <c r="B77" s="11"/>
      <c r="C77" s="11"/>
      <c r="D77" s="11"/>
      <c r="E77" s="11"/>
      <c r="F77" s="11"/>
      <c r="G77" s="11"/>
    </row>
    <row r="78" spans="1:7" ht="15.75" customHeight="1" x14ac:dyDescent="0.25">
      <c r="B78" s="11"/>
      <c r="C78" s="11"/>
      <c r="D78" s="11"/>
      <c r="E78" s="11"/>
      <c r="F78" s="11"/>
      <c r="G78" s="11"/>
    </row>
    <row r="79" spans="1:7" ht="15.75" customHeight="1" x14ac:dyDescent="0.25">
      <c r="B79" s="11"/>
      <c r="C79" s="11"/>
      <c r="D79" s="11"/>
      <c r="E79" s="11"/>
      <c r="F79" s="11"/>
      <c r="G79" s="11"/>
    </row>
    <row r="80" spans="1:7" ht="15.75" customHeight="1" x14ac:dyDescent="0.25">
      <c r="B80" s="11"/>
      <c r="C80" s="11"/>
      <c r="D80" s="11"/>
      <c r="E80" s="11"/>
      <c r="F80" s="11"/>
      <c r="G80" s="11"/>
    </row>
    <row r="81" spans="2:7" ht="15.75" customHeight="1" x14ac:dyDescent="0.25">
      <c r="B81" s="11"/>
      <c r="C81" s="11"/>
      <c r="D81" s="11"/>
      <c r="E81" s="11"/>
      <c r="F81" s="11"/>
      <c r="G81" s="11"/>
    </row>
    <row r="82" spans="2:7" ht="15.75" customHeight="1" x14ac:dyDescent="0.25">
      <c r="B82" s="11"/>
      <c r="C82" s="11"/>
      <c r="D82" s="11"/>
      <c r="E82" s="11"/>
      <c r="F82" s="11"/>
      <c r="G82" s="11"/>
    </row>
    <row r="83" spans="2:7" ht="15.75" customHeight="1" x14ac:dyDescent="0.25">
      <c r="B83" s="11"/>
      <c r="C83" s="11"/>
      <c r="D83" s="11"/>
      <c r="E83" s="11"/>
      <c r="F83" s="11"/>
      <c r="G83" s="11"/>
    </row>
    <row r="84" spans="2:7" ht="15.75" customHeight="1" x14ac:dyDescent="0.25">
      <c r="B84" s="11"/>
      <c r="C84" s="11"/>
      <c r="D84" s="11"/>
      <c r="E84" s="11"/>
      <c r="F84" s="11"/>
      <c r="G84" s="11"/>
    </row>
    <row r="85" spans="2:7" ht="15.75" customHeight="1" x14ac:dyDescent="0.25">
      <c r="B85" s="11"/>
      <c r="C85" s="11"/>
      <c r="D85" s="11"/>
      <c r="E85" s="11"/>
      <c r="F85" s="11"/>
      <c r="G85" s="11"/>
    </row>
    <row r="86" spans="2:7" ht="15.75" customHeight="1" x14ac:dyDescent="0.25">
      <c r="B86" s="11"/>
      <c r="C86" s="11"/>
      <c r="D86" s="11"/>
      <c r="E86" s="11"/>
      <c r="F86" s="11"/>
      <c r="G86" s="11"/>
    </row>
    <row r="87" spans="2:7" ht="15.75" customHeight="1" x14ac:dyDescent="0.25">
      <c r="B87" s="11"/>
      <c r="C87" s="11"/>
      <c r="D87" s="11"/>
      <c r="E87" s="11"/>
      <c r="F87" s="11"/>
      <c r="G87" s="11"/>
    </row>
    <row r="88" spans="2:7" ht="15.75" customHeight="1" x14ac:dyDescent="0.25">
      <c r="B88" s="11"/>
      <c r="C88" s="11"/>
      <c r="D88" s="11"/>
      <c r="E88" s="11"/>
      <c r="F88" s="11"/>
      <c r="G88" s="11"/>
    </row>
    <row r="89" spans="2:7" ht="15.75" customHeight="1" x14ac:dyDescent="0.25">
      <c r="B89" s="11"/>
      <c r="C89" s="11"/>
      <c r="D89" s="11"/>
      <c r="E89" s="11"/>
      <c r="F89" s="11"/>
      <c r="G89" s="11"/>
    </row>
    <row r="90" spans="2:7" ht="15.75" customHeight="1" x14ac:dyDescent="0.25">
      <c r="B90" s="11"/>
      <c r="C90" s="11"/>
      <c r="D90" s="11"/>
      <c r="E90" s="11"/>
      <c r="F90" s="11"/>
      <c r="G90" s="11"/>
    </row>
    <row r="91" spans="2:7" ht="15.75" customHeight="1" x14ac:dyDescent="0.25">
      <c r="B91" s="11"/>
      <c r="C91" s="11"/>
      <c r="D91" s="11"/>
      <c r="E91" s="11"/>
      <c r="F91" s="11"/>
      <c r="G91" s="11"/>
    </row>
    <row r="92" spans="2:7" ht="15.75" customHeight="1" x14ac:dyDescent="0.25">
      <c r="B92" s="11"/>
      <c r="C92" s="11"/>
      <c r="D92" s="11"/>
      <c r="E92" s="11"/>
      <c r="F92" s="11"/>
      <c r="G92" s="11"/>
    </row>
    <row r="93" spans="2:7" ht="15.75" customHeight="1" x14ac:dyDescent="0.25">
      <c r="B93" s="11"/>
      <c r="C93" s="11"/>
      <c r="D93" s="11"/>
      <c r="E93" s="11"/>
      <c r="F93" s="11"/>
      <c r="G93" s="11"/>
    </row>
    <row r="94" spans="2:7" ht="15.75" customHeight="1" x14ac:dyDescent="0.25">
      <c r="B94" s="11"/>
      <c r="C94" s="11"/>
      <c r="D94" s="11"/>
      <c r="E94" s="11"/>
      <c r="F94" s="11"/>
      <c r="G94" s="11"/>
    </row>
    <row r="95" spans="2:7" ht="15.75" customHeight="1" x14ac:dyDescent="0.25">
      <c r="B95" s="11"/>
      <c r="C95" s="11"/>
      <c r="D95" s="11"/>
      <c r="E95" s="11"/>
      <c r="F95" s="11"/>
      <c r="G95" s="11"/>
    </row>
    <row r="96" spans="2:7" ht="15.75" customHeight="1" x14ac:dyDescent="0.25">
      <c r="B96" s="11"/>
      <c r="C96" s="11"/>
      <c r="D96" s="11"/>
      <c r="E96" s="11"/>
      <c r="F96" s="11"/>
      <c r="G96" s="11"/>
    </row>
    <row r="97" spans="2:7" ht="15.75" customHeight="1" x14ac:dyDescent="0.25">
      <c r="B97" s="11"/>
      <c r="C97" s="11"/>
      <c r="D97" s="11"/>
      <c r="E97" s="11"/>
      <c r="F97" s="11"/>
      <c r="G97" s="11"/>
    </row>
    <row r="98" spans="2:7" ht="15.75" customHeight="1" x14ac:dyDescent="0.25">
      <c r="B98" s="11"/>
      <c r="C98" s="11"/>
      <c r="D98" s="11"/>
      <c r="E98" s="11"/>
      <c r="F98" s="11"/>
      <c r="G98" s="11"/>
    </row>
    <row r="99" spans="2:7" ht="15.75" customHeight="1" x14ac:dyDescent="0.25">
      <c r="B99" s="11"/>
      <c r="C99" s="11"/>
      <c r="D99" s="11"/>
      <c r="E99" s="11"/>
      <c r="F99" s="11"/>
      <c r="G99" s="11"/>
    </row>
    <row r="100" spans="2:7" ht="15.75" customHeight="1" x14ac:dyDescent="0.25">
      <c r="B100" s="11"/>
      <c r="C100" s="11"/>
      <c r="D100" s="11"/>
      <c r="E100" s="11"/>
      <c r="F100" s="11"/>
      <c r="G100" s="11"/>
    </row>
    <row r="101" spans="2:7" ht="15.75" customHeight="1" x14ac:dyDescent="0.25">
      <c r="B101" s="11"/>
      <c r="C101" s="11"/>
      <c r="D101" s="11"/>
      <c r="E101" s="11"/>
      <c r="F101" s="11"/>
      <c r="G101" s="11"/>
    </row>
    <row r="102" spans="2:7" ht="15.75" customHeight="1" x14ac:dyDescent="0.25">
      <c r="B102" s="11"/>
      <c r="C102" s="11"/>
      <c r="D102" s="11"/>
      <c r="E102" s="11"/>
      <c r="F102" s="11"/>
      <c r="G102" s="11"/>
    </row>
    <row r="103" spans="2:7" ht="15.75" customHeight="1" x14ac:dyDescent="0.25">
      <c r="B103" s="11"/>
      <c r="C103" s="11"/>
      <c r="D103" s="11"/>
      <c r="E103" s="11"/>
      <c r="F103" s="11"/>
      <c r="G103" s="11"/>
    </row>
    <row r="104" spans="2:7" ht="15.75" customHeight="1" x14ac:dyDescent="0.25">
      <c r="B104" s="11"/>
      <c r="C104" s="11"/>
      <c r="D104" s="11"/>
      <c r="E104" s="11"/>
      <c r="F104" s="11"/>
      <c r="G104" s="11"/>
    </row>
    <row r="105" spans="2:7" ht="15.75" customHeight="1" x14ac:dyDescent="0.25">
      <c r="B105" s="11"/>
      <c r="C105" s="11"/>
      <c r="D105" s="11"/>
      <c r="E105" s="11"/>
      <c r="F105" s="11"/>
      <c r="G105" s="11"/>
    </row>
    <row r="106" spans="2:7" ht="15.75" customHeight="1" x14ac:dyDescent="0.25">
      <c r="B106" s="11"/>
      <c r="C106" s="11"/>
      <c r="D106" s="11"/>
      <c r="E106" s="11"/>
      <c r="F106" s="11"/>
      <c r="G106" s="11"/>
    </row>
    <row r="107" spans="2:7" ht="15.75" customHeight="1" x14ac:dyDescent="0.25">
      <c r="B107" s="11"/>
      <c r="C107" s="11"/>
      <c r="D107" s="11"/>
      <c r="E107" s="11"/>
      <c r="F107" s="11"/>
      <c r="G107" s="11"/>
    </row>
    <row r="108" spans="2:7" ht="15.75" customHeight="1" x14ac:dyDescent="0.25">
      <c r="B108" s="11"/>
      <c r="C108" s="11"/>
      <c r="D108" s="11"/>
      <c r="E108" s="11"/>
      <c r="F108" s="11"/>
      <c r="G108" s="11"/>
    </row>
    <row r="109" spans="2:7" ht="15.75" customHeight="1" x14ac:dyDescent="0.25"/>
    <row r="110" spans="2:7" ht="15.75" customHeight="1" x14ac:dyDescent="0.25"/>
    <row r="111" spans="2:7" ht="15.75" customHeight="1" x14ac:dyDescent="0.25"/>
    <row r="112" spans="2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I17" r:id="rId1"/>
    <hyperlink ref="I18" r:id="rId2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/>
  </sheetViews>
  <sheetFormatPr baseColWidth="10" defaultColWidth="14.42578125" defaultRowHeight="15" x14ac:dyDescent="0.25"/>
  <cols>
    <col min="1" max="1" width="30" style="1" customWidth="1"/>
    <col min="2" max="2" width="22" style="1" customWidth="1"/>
    <col min="3" max="3" width="46" style="1" customWidth="1"/>
    <col min="4" max="4" width="18" style="1" customWidth="1"/>
    <col min="5" max="5" width="3" style="1" customWidth="1"/>
    <col min="6" max="6" width="32" style="1" customWidth="1"/>
    <col min="7" max="7" width="12" style="1" customWidth="1"/>
    <col min="8" max="8" width="8" style="1" customWidth="1"/>
    <col min="9" max="26" width="8.7109375" style="1" customWidth="1"/>
  </cols>
  <sheetData>
    <row r="1" spans="1:26" ht="17.25" customHeight="1" x14ac:dyDescent="0.3">
      <c r="A1" s="2" t="s">
        <v>14620</v>
      </c>
    </row>
    <row r="2" spans="1:26" ht="15" customHeight="1" x14ac:dyDescent="0.25">
      <c r="A2" s="11" t="s">
        <v>14621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" customHeight="1" x14ac:dyDescent="0.25"/>
    <row r="4" spans="1:26" ht="15" customHeight="1" x14ac:dyDescent="0.25"/>
    <row r="5" spans="1:26" ht="24" customHeight="1" x14ac:dyDescent="0.25">
      <c r="A5" s="24" t="s">
        <v>14496</v>
      </c>
      <c r="B5" s="24" t="s">
        <v>14497</v>
      </c>
      <c r="C5" s="24" t="s">
        <v>14622</v>
      </c>
      <c r="D5" s="24" t="s">
        <v>14623</v>
      </c>
      <c r="F5" s="4" t="s">
        <v>14624</v>
      </c>
    </row>
    <row r="6" spans="1:26" ht="15" customHeight="1" x14ac:dyDescent="0.25">
      <c r="A6" s="11" t="s">
        <v>435</v>
      </c>
      <c r="B6" s="11" t="s">
        <v>14625</v>
      </c>
      <c r="C6" s="11" t="s">
        <v>14626</v>
      </c>
      <c r="D6" s="13">
        <f>SUMPRODUCT(ISNUMBER(SEARCH($A6,'Vehicle Price'!$E$2:$E$11633))*ISNUMBER(SEARCH($B6,'Vehicle Price'!$F$2:$F$11633)))</f>
        <v>25</v>
      </c>
      <c r="F6" s="11" t="s">
        <v>103</v>
      </c>
      <c r="G6" s="13">
        <f>COUNTIFS('Vehicle Price'!$O$2:$O$11633,F6)</f>
        <v>8428</v>
      </c>
    </row>
    <row r="7" spans="1:26" ht="15" customHeight="1" x14ac:dyDescent="0.25">
      <c r="A7" s="11" t="s">
        <v>435</v>
      </c>
      <c r="B7" s="11" t="s">
        <v>14627</v>
      </c>
      <c r="C7" s="11" t="s">
        <v>14628</v>
      </c>
      <c r="D7" s="13">
        <f>SUMPRODUCT(ISNUMBER(SEARCH($A7,'Vehicle Price'!$E$2:$E$11633))*ISNUMBER(SEARCH($B7,'Vehicle Price'!$F$2:$F$11633)))</f>
        <v>12</v>
      </c>
      <c r="F7" s="11" t="s">
        <v>105</v>
      </c>
      <c r="G7" s="13">
        <f>COUNTIFS('Vehicle Price'!$O$2:$O$11633,F7)</f>
        <v>2799</v>
      </c>
    </row>
    <row r="8" spans="1:26" ht="15" customHeight="1" x14ac:dyDescent="0.25">
      <c r="A8" s="11" t="s">
        <v>435</v>
      </c>
      <c r="B8" s="11" t="s">
        <v>14629</v>
      </c>
      <c r="C8" s="11" t="s">
        <v>14630</v>
      </c>
      <c r="D8" s="13">
        <f>SUMPRODUCT(ISNUMBER(SEARCH($A8,'Vehicle Price'!$E$2:$E$11633))*ISNUMBER(SEARCH($B8,'Vehicle Price'!$F$2:$F$11633)))</f>
        <v>17</v>
      </c>
      <c r="F8" s="11" t="s">
        <v>14631</v>
      </c>
      <c r="G8" s="13">
        <f>COUNTIFS('Vehicle Price'!$O$2:$O$11633,F8)</f>
        <v>405</v>
      </c>
    </row>
    <row r="9" spans="1:26" ht="15" customHeight="1" x14ac:dyDescent="0.25">
      <c r="A9" s="11" t="s">
        <v>3050</v>
      </c>
      <c r="B9" s="11" t="s">
        <v>14632</v>
      </c>
      <c r="C9" s="11" t="s">
        <v>14633</v>
      </c>
      <c r="D9" s="13">
        <f>SUMPRODUCT(ISNUMBER(SEARCH($A9,'Vehicle Price'!$E$2:$E$11633))*ISNUMBER(SEARCH($B9,'Vehicle Price'!$F$2:$F$11633)))</f>
        <v>180</v>
      </c>
      <c r="F9" s="11" t="s">
        <v>14634</v>
      </c>
      <c r="G9" s="66">
        <f>SUM(G6:G8)</f>
        <v>11632</v>
      </c>
      <c r="H9" s="4" t="str">
        <f>IF(G9=COUNTA('Vehicle Price'!$A$2:$A$11633),"OK","CHECK")</f>
        <v>OK</v>
      </c>
    </row>
    <row r="10" spans="1:26" ht="15" customHeight="1" x14ac:dyDescent="0.25">
      <c r="A10" s="11" t="s">
        <v>3050</v>
      </c>
      <c r="B10" s="11" t="s">
        <v>14635</v>
      </c>
      <c r="C10" s="11" t="s">
        <v>14633</v>
      </c>
      <c r="D10" s="13">
        <f>SUMPRODUCT(ISNUMBER(SEARCH($A10,'Vehicle Price'!$E$2:$E$11633))*ISNUMBER(SEARCH($B10,'Vehicle Price'!$F$2:$F$11633)))</f>
        <v>9</v>
      </c>
    </row>
    <row r="11" spans="1:26" ht="15" customHeight="1" x14ac:dyDescent="0.25">
      <c r="A11" s="11" t="s">
        <v>2398</v>
      </c>
      <c r="B11" s="11" t="s">
        <v>14636</v>
      </c>
      <c r="C11" s="11" t="s">
        <v>14637</v>
      </c>
      <c r="D11" s="13">
        <f>SUMPRODUCT(ISNUMBER(SEARCH($A11,'Vehicle Price'!$E$2:$E$11633))*ISNUMBER(SEARCH($B11,'Vehicle Price'!$F$2:$F$11633)))</f>
        <v>80</v>
      </c>
    </row>
    <row r="12" spans="1:26" ht="15" customHeight="1" x14ac:dyDescent="0.25">
      <c r="A12" s="11" t="s">
        <v>1588</v>
      </c>
      <c r="B12" s="11" t="s">
        <v>14638</v>
      </c>
      <c r="C12" s="11" t="s">
        <v>14639</v>
      </c>
      <c r="D12" s="13">
        <f>SUMPRODUCT(ISNUMBER(SEARCH($A12,'Vehicle Price'!$E$2:$E$11633))*ISNUMBER(SEARCH($B12,'Vehicle Price'!$F$2:$F$11633)))</f>
        <v>8</v>
      </c>
    </row>
    <row r="13" spans="1:26" ht="15" customHeight="1" x14ac:dyDescent="0.25">
      <c r="A13" s="11" t="s">
        <v>310</v>
      </c>
      <c r="B13" s="11" t="s">
        <v>14640</v>
      </c>
      <c r="C13" s="11" t="s">
        <v>14641</v>
      </c>
      <c r="D13" s="13">
        <f>SUMPRODUCT(ISNUMBER(SEARCH($A13,'Vehicle Price'!$E$2:$E$11633))*ISNUMBER(SEARCH($B13,'Vehicle Price'!$F$2:$F$11633)))</f>
        <v>24</v>
      </c>
    </row>
    <row r="14" spans="1:26" ht="15" customHeight="1" x14ac:dyDescent="0.25">
      <c r="A14" s="11" t="s">
        <v>1548</v>
      </c>
      <c r="B14" s="11" t="s">
        <v>14642</v>
      </c>
      <c r="C14" s="11" t="s">
        <v>14643</v>
      </c>
      <c r="D14" s="13">
        <f>SUMPRODUCT(ISNUMBER(SEARCH($A14,'Vehicle Price'!$E$2:$E$11633))*ISNUMBER(SEARCH($B14,'Vehicle Price'!$F$2:$F$11633)))</f>
        <v>8</v>
      </c>
    </row>
    <row r="15" spans="1:26" ht="15" customHeight="1" x14ac:dyDescent="0.25">
      <c r="A15" s="11" t="s">
        <v>1725</v>
      </c>
      <c r="B15" s="11" t="s">
        <v>14644</v>
      </c>
      <c r="C15" s="11" t="s">
        <v>14645</v>
      </c>
      <c r="D15" s="13">
        <f>SUMPRODUCT(ISNUMBER(SEARCH($A15,'Vehicle Price'!$E$2:$E$11633))*ISNUMBER(SEARCH($B15,'Vehicle Price'!$F$2:$F$11633)))</f>
        <v>30</v>
      </c>
    </row>
    <row r="16" spans="1:26" ht="15" customHeight="1" x14ac:dyDescent="0.25">
      <c r="A16" s="11" t="s">
        <v>1725</v>
      </c>
      <c r="B16" s="11" t="s">
        <v>14646</v>
      </c>
      <c r="C16" s="11" t="s">
        <v>14645</v>
      </c>
      <c r="D16" s="13">
        <f>SUMPRODUCT(ISNUMBER(SEARCH($A16,'Vehicle Price'!$E$2:$E$11633))*ISNUMBER(SEARCH($B16,'Vehicle Price'!$F$2:$F$11633)))</f>
        <v>12</v>
      </c>
    </row>
    <row r="17" spans="1:1" ht="15" customHeight="1" x14ac:dyDescent="0.25"/>
    <row r="18" spans="1:1" ht="15" customHeight="1" x14ac:dyDescent="0.25"/>
    <row r="19" spans="1:1" ht="15" customHeight="1" x14ac:dyDescent="0.25"/>
    <row r="20" spans="1:1" ht="15" customHeight="1" x14ac:dyDescent="0.25">
      <c r="A20" s="7" t="s">
        <v>14647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>
      <pane ySplit="5" topLeftCell="A6" activePane="bottomLeft" state="frozen"/>
      <selection pane="bottomLeft" activeCell="B7" sqref="B7"/>
    </sheetView>
  </sheetViews>
  <sheetFormatPr baseColWidth="10" defaultColWidth="14.42578125" defaultRowHeight="15" x14ac:dyDescent="0.25"/>
  <cols>
    <col min="1" max="2" width="8" style="1" customWidth="1"/>
    <col min="3" max="3" width="18" style="1" customWidth="1"/>
    <col min="4" max="5" width="3" style="1" customWidth="1"/>
    <col min="6" max="7" width="8" style="1" customWidth="1"/>
    <col min="8" max="8" width="14" style="1" customWidth="1"/>
    <col min="9" max="10" width="3" style="1" customWidth="1"/>
    <col min="11" max="11" width="44" style="1" customWidth="1"/>
    <col min="12" max="12" width="16" style="1" customWidth="1"/>
    <col min="13" max="13" width="14" style="1" customWidth="1"/>
    <col min="14" max="14" width="12" style="1" customWidth="1"/>
    <col min="15" max="15" width="14" style="1" customWidth="1"/>
    <col min="16" max="16" width="17" style="1" customWidth="1"/>
    <col min="17" max="17" width="20" style="1" customWidth="1"/>
    <col min="18" max="26" width="8.7109375" style="1" customWidth="1"/>
  </cols>
  <sheetData>
    <row r="1" spans="1:26" ht="17.25" customHeight="1" x14ac:dyDescent="0.3">
      <c r="A1" s="2" t="s">
        <v>14648</v>
      </c>
    </row>
    <row r="2" spans="1:26" ht="15" customHeight="1" x14ac:dyDescent="0.25">
      <c r="A2" s="11" t="s">
        <v>14649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" customHeight="1" x14ac:dyDescent="0.25">
      <c r="A3" s="4" t="s">
        <v>14650</v>
      </c>
      <c r="F3" s="4" t="s">
        <v>14651</v>
      </c>
      <c r="K3" s="4" t="s">
        <v>14652</v>
      </c>
    </row>
    <row r="4" spans="1:26" ht="15" customHeight="1" x14ac:dyDescent="0.25"/>
    <row r="5" spans="1:26" ht="45" customHeight="1" x14ac:dyDescent="0.25">
      <c r="A5" s="24" t="s">
        <v>14653</v>
      </c>
      <c r="B5" s="24" t="s">
        <v>14329</v>
      </c>
      <c r="C5" s="24" t="s">
        <v>14654</v>
      </c>
      <c r="F5" s="24" t="s">
        <v>14653</v>
      </c>
      <c r="G5" s="24" t="s">
        <v>14329</v>
      </c>
      <c r="H5" s="24" t="s">
        <v>14655</v>
      </c>
      <c r="K5" s="24" t="s">
        <v>14653</v>
      </c>
      <c r="L5" s="24" t="s">
        <v>14656</v>
      </c>
      <c r="M5" s="24" t="s">
        <v>14657</v>
      </c>
      <c r="N5" s="24" t="s">
        <v>14658</v>
      </c>
      <c r="O5" s="24" t="s">
        <v>14659</v>
      </c>
      <c r="P5" s="24" t="s">
        <v>14660</v>
      </c>
      <c r="Q5" s="24" t="s">
        <v>14661</v>
      </c>
    </row>
    <row r="6" spans="1:26" ht="15" customHeight="1" x14ac:dyDescent="0.25">
      <c r="A6" s="11">
        <v>2015</v>
      </c>
      <c r="B6" s="11">
        <v>1</v>
      </c>
      <c r="C6" s="22">
        <v>2.6341999999999999</v>
      </c>
      <c r="D6" s="11"/>
      <c r="E6" s="11"/>
      <c r="F6" s="11">
        <v>2015</v>
      </c>
      <c r="G6" s="11">
        <v>12</v>
      </c>
      <c r="H6" s="72">
        <v>10.67</v>
      </c>
      <c r="K6" s="11">
        <v>2015</v>
      </c>
      <c r="L6" s="22">
        <f t="shared" ref="L6:L17" si="0">IFERROR(AVERAGEIFS($C$6:$C$145,$A$6:$A$145,K6),"n/a")</f>
        <v>3.3315333333333328</v>
      </c>
      <c r="M6" s="11">
        <f t="shared" ref="M6:M17" si="1">COUNTIFS($A$6:$A$145,K6)</f>
        <v>12</v>
      </c>
      <c r="N6" s="11">
        <f t="shared" ref="N6:N17" si="2">SUMPRODUCT(MAX(($F$6:$F$134=K6)*$G$6:$G$134))</f>
        <v>12</v>
      </c>
      <c r="O6" s="73">
        <f t="shared" ref="O6:O17" si="3">SUMIFS($H$6:$H$134,$F$6:$F$134,K6,$G$6:$G$134,N6)/100</f>
        <v>0.1067</v>
      </c>
      <c r="P6" s="22">
        <f>1+O6</f>
        <v>1.1067</v>
      </c>
      <c r="Q6" s="22">
        <f t="array" ref="Q6">INDEX($P$6:$P$17,MATCH(Assumptions!$B$4,$K$6:$K$17,0))/P6</f>
        <v>1.4410043140806299</v>
      </c>
    </row>
    <row r="7" spans="1:26" ht="15" customHeight="1" x14ac:dyDescent="0.25">
      <c r="A7" s="11">
        <v>2015</v>
      </c>
      <c r="B7" s="11">
        <v>2</v>
      </c>
      <c r="C7" s="22">
        <v>2.8165</v>
      </c>
      <c r="D7" s="11"/>
      <c r="E7" s="11"/>
      <c r="F7" s="11">
        <v>2016</v>
      </c>
      <c r="G7" s="11">
        <v>1</v>
      </c>
      <c r="H7" s="72">
        <v>10.71</v>
      </c>
      <c r="K7" s="11">
        <v>2016</v>
      </c>
      <c r="L7" s="22">
        <f t="shared" si="0"/>
        <v>3.4901166666666668</v>
      </c>
      <c r="M7" s="11">
        <f t="shared" si="1"/>
        <v>12</v>
      </c>
      <c r="N7" s="11">
        <f t="shared" si="2"/>
        <v>12</v>
      </c>
      <c r="O7" s="73">
        <f t="shared" si="3"/>
        <v>6.2899999999999998E-2</v>
      </c>
      <c r="P7" s="22">
        <f t="shared" ref="P7:P17" si="4">P6*(1+O7)</f>
        <v>1.1763114299999999</v>
      </c>
      <c r="Q7" s="22">
        <f t="array" ref="Q7">INDEX($P$6:$P$17,MATCH(Assumptions!$B$4,$K$6:$K$17,0))/P7</f>
        <v>1.3557289623488851</v>
      </c>
    </row>
    <row r="8" spans="1:26" ht="15" customHeight="1" x14ac:dyDescent="0.25">
      <c r="A8" s="11">
        <v>2015</v>
      </c>
      <c r="B8" s="11">
        <v>3</v>
      </c>
      <c r="C8" s="22">
        <v>3.1395</v>
      </c>
      <c r="D8" s="11"/>
      <c r="E8" s="11"/>
      <c r="F8" s="11">
        <v>2016</v>
      </c>
      <c r="G8" s="11">
        <v>2</v>
      </c>
      <c r="H8" s="72">
        <v>10.36</v>
      </c>
      <c r="K8" s="11">
        <v>2017</v>
      </c>
      <c r="L8" s="22">
        <f t="shared" si="0"/>
        <v>3.1920083333333333</v>
      </c>
      <c r="M8" s="11">
        <f t="shared" si="1"/>
        <v>12</v>
      </c>
      <c r="N8" s="11">
        <f t="shared" si="2"/>
        <v>12</v>
      </c>
      <c r="O8" s="73">
        <f t="shared" si="3"/>
        <v>2.9500000000000002E-2</v>
      </c>
      <c r="P8" s="22">
        <f t="shared" si="4"/>
        <v>1.211012617185</v>
      </c>
      <c r="Q8" s="22">
        <f t="array" ref="Q8">INDEX($P$6:$P$17,MATCH(Assumptions!$B$4,$K$6:$K$17,0))/P8</f>
        <v>1.3168809736268918</v>
      </c>
    </row>
    <row r="9" spans="1:26" ht="15" customHeight="1" x14ac:dyDescent="0.25">
      <c r="A9" s="11">
        <v>2015</v>
      </c>
      <c r="B9" s="11">
        <v>4</v>
      </c>
      <c r="C9" s="22">
        <v>3.0432000000000001</v>
      </c>
      <c r="D9" s="11"/>
      <c r="E9" s="11"/>
      <c r="F9" s="11">
        <v>2016</v>
      </c>
      <c r="G9" s="11">
        <v>3</v>
      </c>
      <c r="H9" s="72">
        <v>9.39</v>
      </c>
      <c r="K9" s="11">
        <v>2018</v>
      </c>
      <c r="L9" s="22">
        <f t="shared" si="0"/>
        <v>3.6544500000000006</v>
      </c>
      <c r="M9" s="11">
        <f t="shared" si="1"/>
        <v>12</v>
      </c>
      <c r="N9" s="11">
        <f t="shared" si="2"/>
        <v>12</v>
      </c>
      <c r="O9" s="73">
        <f t="shared" si="3"/>
        <v>3.7499999999999999E-2</v>
      </c>
      <c r="P9" s="22">
        <f t="shared" si="4"/>
        <v>1.2564255903294377</v>
      </c>
      <c r="Q9" s="22">
        <f t="array" ref="Q9">INDEX($P$6:$P$17,MATCH(Assumptions!$B$4,$K$6:$K$17,0))/P9</f>
        <v>1.2692828661464015</v>
      </c>
    </row>
    <row r="10" spans="1:26" ht="15" customHeight="1" x14ac:dyDescent="0.25">
      <c r="A10" s="11">
        <v>2015</v>
      </c>
      <c r="B10" s="11">
        <v>5</v>
      </c>
      <c r="C10" s="22">
        <v>3.0617000000000001</v>
      </c>
      <c r="D10" s="11"/>
      <c r="E10" s="11"/>
      <c r="F10" s="11">
        <v>2016</v>
      </c>
      <c r="G10" s="11">
        <v>4</v>
      </c>
      <c r="H10" s="72">
        <v>9.2799999999999994</v>
      </c>
      <c r="K10" s="11">
        <v>2019</v>
      </c>
      <c r="L10" s="22">
        <f t="shared" si="0"/>
        <v>3.9450833333333328</v>
      </c>
      <c r="M10" s="11">
        <f t="shared" si="1"/>
        <v>12</v>
      </c>
      <c r="N10" s="11">
        <f t="shared" si="2"/>
        <v>12</v>
      </c>
      <c r="O10" s="73">
        <f t="shared" si="3"/>
        <v>4.3099999999999999E-2</v>
      </c>
      <c r="P10" s="22">
        <f t="shared" si="4"/>
        <v>1.3105775332726364</v>
      </c>
      <c r="Q10" s="22">
        <f t="array" ref="Q10">INDEX($P$6:$P$17,MATCH(Assumptions!$B$4,$K$6:$K$17,0))/P10</f>
        <v>1.2168371835359999</v>
      </c>
    </row>
    <row r="11" spans="1:26" ht="15" customHeight="1" x14ac:dyDescent="0.25">
      <c r="A11" s="11">
        <v>2015</v>
      </c>
      <c r="B11" s="11">
        <v>6</v>
      </c>
      <c r="C11" s="22">
        <v>3.1116999999999999</v>
      </c>
      <c r="D11" s="11"/>
      <c r="E11" s="11"/>
      <c r="F11" s="11">
        <v>2016</v>
      </c>
      <c r="G11" s="11">
        <v>5</v>
      </c>
      <c r="H11" s="72">
        <v>9.32</v>
      </c>
      <c r="K11" s="11">
        <v>2020</v>
      </c>
      <c r="L11" s="22">
        <f t="shared" si="0"/>
        <v>5.1558416666666664</v>
      </c>
      <c r="M11" s="11">
        <f t="shared" si="1"/>
        <v>12</v>
      </c>
      <c r="N11" s="11">
        <f t="shared" si="2"/>
        <v>12</v>
      </c>
      <c r="O11" s="73">
        <f t="shared" si="3"/>
        <v>4.5199999999999997E-2</v>
      </c>
      <c r="P11" s="22">
        <f t="shared" si="4"/>
        <v>1.3698156377765593</v>
      </c>
      <c r="Q11" s="22">
        <f t="array" ref="Q11">INDEX($P$6:$P$17,MATCH(Assumptions!$B$4,$K$6:$K$17,0))/P11</f>
        <v>1.1642146800000002</v>
      </c>
    </row>
    <row r="12" spans="1:26" ht="15" customHeight="1" x14ac:dyDescent="0.25">
      <c r="A12" s="11">
        <v>2015</v>
      </c>
      <c r="B12" s="11">
        <v>7</v>
      </c>
      <c r="C12" s="22">
        <v>3.2231000000000001</v>
      </c>
      <c r="D12" s="11"/>
      <c r="E12" s="11"/>
      <c r="F12" s="11">
        <v>2016</v>
      </c>
      <c r="G12" s="11">
        <v>6</v>
      </c>
      <c r="H12" s="72">
        <v>8.84</v>
      </c>
      <c r="K12" s="11">
        <v>2021</v>
      </c>
      <c r="L12" s="22">
        <f t="shared" si="0"/>
        <v>5.3950249999999995</v>
      </c>
      <c r="M12" s="11">
        <f t="shared" si="1"/>
        <v>12</v>
      </c>
      <c r="N12" s="11">
        <f t="shared" si="2"/>
        <v>12</v>
      </c>
      <c r="O12" s="73">
        <f t="shared" si="3"/>
        <v>0.10060000000000001</v>
      </c>
      <c r="P12" s="22">
        <f t="shared" si="4"/>
        <v>1.5076190909368812</v>
      </c>
      <c r="Q12" s="22">
        <f t="array" ref="Q12">INDEX($P$6:$P$17,MATCH(Assumptions!$B$4,$K$6:$K$17,0))/P12</f>
        <v>1.0578000000000001</v>
      </c>
    </row>
    <row r="13" spans="1:26" ht="15" customHeight="1" x14ac:dyDescent="0.25">
      <c r="A13" s="11">
        <v>2015</v>
      </c>
      <c r="B13" s="11">
        <v>8</v>
      </c>
      <c r="C13" s="22">
        <v>3.5143</v>
      </c>
      <c r="D13" s="11"/>
      <c r="E13" s="11"/>
      <c r="F13" s="11">
        <v>2016</v>
      </c>
      <c r="G13" s="11">
        <v>7</v>
      </c>
      <c r="H13" s="72">
        <v>8.74</v>
      </c>
      <c r="K13" s="11">
        <v>2022</v>
      </c>
      <c r="L13" s="22">
        <f t="shared" si="0"/>
        <v>5.1647666666666661</v>
      </c>
      <c r="M13" s="11">
        <f t="shared" si="1"/>
        <v>12</v>
      </c>
      <c r="N13" s="11">
        <f t="shared" si="2"/>
        <v>12</v>
      </c>
      <c r="O13" s="73">
        <f t="shared" si="3"/>
        <v>5.7800000000000004E-2</v>
      </c>
      <c r="P13" s="22">
        <f t="shared" si="4"/>
        <v>1.5947594743930331</v>
      </c>
      <c r="Q13" s="22">
        <f t="array" ref="Q13">INDEX($P$6:$P$17,MATCH(Assumptions!$B$4,$K$6:$K$17,0))/P13</f>
        <v>1</v>
      </c>
    </row>
    <row r="14" spans="1:26" ht="15" customHeight="1" x14ac:dyDescent="0.25">
      <c r="A14" s="11">
        <v>2015</v>
      </c>
      <c r="B14" s="11">
        <v>9</v>
      </c>
      <c r="C14" s="22">
        <v>3.9064999999999999</v>
      </c>
      <c r="D14" s="11"/>
      <c r="E14" s="11"/>
      <c r="F14" s="11">
        <v>2016</v>
      </c>
      <c r="G14" s="11">
        <v>8</v>
      </c>
      <c r="H14" s="72">
        <v>8.9700000000000006</v>
      </c>
      <c r="K14" s="11">
        <v>2023</v>
      </c>
      <c r="L14" s="22">
        <f t="shared" si="0"/>
        <v>4.9949666666666666</v>
      </c>
      <c r="M14" s="11">
        <f t="shared" si="1"/>
        <v>12</v>
      </c>
      <c r="N14" s="11">
        <f t="shared" si="2"/>
        <v>12</v>
      </c>
      <c r="O14" s="73">
        <f t="shared" si="3"/>
        <v>4.6199999999999998E-2</v>
      </c>
      <c r="P14" s="22">
        <f t="shared" si="4"/>
        <v>1.6684373621099913</v>
      </c>
      <c r="Q14" s="22">
        <f t="array" ref="Q14">INDEX($P$6:$P$17,MATCH(Assumptions!$B$4,$K$6:$K$17,0))/P14</f>
        <v>0.95584018352131517</v>
      </c>
    </row>
    <row r="15" spans="1:26" ht="15" customHeight="1" x14ac:dyDescent="0.25">
      <c r="A15" s="11">
        <v>2015</v>
      </c>
      <c r="B15" s="11">
        <v>10</v>
      </c>
      <c r="C15" s="22">
        <v>3.8801000000000001</v>
      </c>
      <c r="D15" s="11"/>
      <c r="E15" s="11"/>
      <c r="F15" s="11">
        <v>2016</v>
      </c>
      <c r="G15" s="11">
        <v>9</v>
      </c>
      <c r="H15" s="72">
        <v>8.48</v>
      </c>
      <c r="K15" s="11">
        <v>2024</v>
      </c>
      <c r="L15" s="22">
        <f t="shared" si="0"/>
        <v>5.3895333333333326</v>
      </c>
      <c r="M15" s="11">
        <f t="shared" si="1"/>
        <v>12</v>
      </c>
      <c r="N15" s="11">
        <f t="shared" si="2"/>
        <v>12</v>
      </c>
      <c r="O15" s="73">
        <f t="shared" si="3"/>
        <v>4.8300000000000003E-2</v>
      </c>
      <c r="P15" s="22">
        <f t="shared" si="4"/>
        <v>1.7490228866999038</v>
      </c>
      <c r="Q15" s="22">
        <f t="array" ref="Q15">INDEX($P$6:$P$17,MATCH(Assumptions!$B$4,$K$6:$K$17,0))/P15</f>
        <v>0.9118002323011688</v>
      </c>
    </row>
    <row r="16" spans="1:26" ht="15" customHeight="1" x14ac:dyDescent="0.25">
      <c r="A16" s="11">
        <v>2015</v>
      </c>
      <c r="B16" s="11">
        <v>11</v>
      </c>
      <c r="C16" s="22">
        <v>3.7765</v>
      </c>
      <c r="D16" s="11"/>
      <c r="E16" s="11"/>
      <c r="F16" s="11">
        <v>2016</v>
      </c>
      <c r="G16" s="11">
        <v>10</v>
      </c>
      <c r="H16" s="72">
        <v>7.87</v>
      </c>
      <c r="K16" s="11">
        <v>2025</v>
      </c>
      <c r="L16" s="22">
        <f t="shared" si="0"/>
        <v>5.5878916666666667</v>
      </c>
      <c r="M16" s="11">
        <f t="shared" si="1"/>
        <v>12</v>
      </c>
      <c r="N16" s="11">
        <f t="shared" si="2"/>
        <v>12</v>
      </c>
      <c r="O16" s="73">
        <f t="shared" si="3"/>
        <v>4.2599999999999999E-2</v>
      </c>
      <c r="P16" s="22">
        <f t="shared" si="4"/>
        <v>1.8235312616733197</v>
      </c>
      <c r="Q16" s="22">
        <f t="array" ref="Q16">INDEX($P$6:$P$17,MATCH(Assumptions!$B$4,$K$6:$K$17,0))/P16</f>
        <v>0.87454463101972835</v>
      </c>
    </row>
    <row r="17" spans="1:17" ht="15" customHeight="1" x14ac:dyDescent="0.25">
      <c r="A17" s="11">
        <v>2015</v>
      </c>
      <c r="B17" s="11">
        <v>12</v>
      </c>
      <c r="C17" s="22">
        <v>3.8711000000000002</v>
      </c>
      <c r="D17" s="11"/>
      <c r="E17" s="11"/>
      <c r="F17" s="11">
        <v>2016</v>
      </c>
      <c r="G17" s="11">
        <v>11</v>
      </c>
      <c r="H17" s="72">
        <v>6.99</v>
      </c>
      <c r="K17" s="11">
        <v>2026</v>
      </c>
      <c r="L17" s="22">
        <f t="shared" si="0"/>
        <v>5.1477124999999999</v>
      </c>
      <c r="M17" s="11">
        <f t="shared" si="1"/>
        <v>8</v>
      </c>
      <c r="N17" s="11">
        <f t="shared" si="2"/>
        <v>8</v>
      </c>
      <c r="O17" s="73">
        <f t="shared" si="3"/>
        <v>4.2199999999999994E-2</v>
      </c>
      <c r="P17" s="22">
        <f t="shared" si="4"/>
        <v>1.9004842809159339</v>
      </c>
      <c r="Q17" s="22">
        <f t="array" ref="Q17">INDEX($P$6:$P$17,MATCH(Assumptions!$B$4,$K$6:$K$17,0))/P17</f>
        <v>0.83913320957563642</v>
      </c>
    </row>
    <row r="18" spans="1:17" ht="15" customHeight="1" x14ac:dyDescent="0.25">
      <c r="A18" s="11">
        <v>2016</v>
      </c>
      <c r="B18" s="11">
        <v>1</v>
      </c>
      <c r="C18" s="22">
        <v>4.0523999999999996</v>
      </c>
      <c r="D18" s="11"/>
      <c r="E18" s="11"/>
      <c r="F18" s="11">
        <v>2016</v>
      </c>
      <c r="G18" s="11">
        <v>12</v>
      </c>
      <c r="H18" s="72">
        <v>6.29</v>
      </c>
    </row>
    <row r="19" spans="1:17" ht="15" customHeight="1" x14ac:dyDescent="0.25">
      <c r="A19" s="11">
        <v>2016</v>
      </c>
      <c r="B19" s="11">
        <v>2</v>
      </c>
      <c r="C19" s="22">
        <v>3.9737</v>
      </c>
      <c r="D19" s="11"/>
      <c r="E19" s="11"/>
      <c r="F19" s="11">
        <v>2017</v>
      </c>
      <c r="G19" s="11">
        <v>1</v>
      </c>
      <c r="H19" s="72">
        <v>5.35</v>
      </c>
      <c r="K19" s="4" t="s">
        <v>14662</v>
      </c>
    </row>
    <row r="20" spans="1:17" ht="15" customHeight="1" x14ac:dyDescent="0.25">
      <c r="A20" s="11">
        <v>2016</v>
      </c>
      <c r="B20" s="11">
        <v>3</v>
      </c>
      <c r="C20" s="22">
        <v>3.7039</v>
      </c>
      <c r="D20" s="11"/>
      <c r="E20" s="11"/>
      <c r="F20" s="11">
        <v>2017</v>
      </c>
      <c r="G20" s="11">
        <v>2</v>
      </c>
      <c r="H20" s="72">
        <v>4.76</v>
      </c>
      <c r="K20" s="11" t="s">
        <v>14663</v>
      </c>
    </row>
    <row r="21" spans="1:17" ht="15" customHeight="1" x14ac:dyDescent="0.25">
      <c r="A21" s="11">
        <v>2016</v>
      </c>
      <c r="B21" s="11">
        <v>4</v>
      </c>
      <c r="C21" s="22">
        <v>3.5657999999999999</v>
      </c>
      <c r="D21" s="11"/>
      <c r="E21" s="11"/>
      <c r="F21" s="11">
        <v>2017</v>
      </c>
      <c r="G21" s="11">
        <v>3</v>
      </c>
      <c r="H21" s="72">
        <v>4.57</v>
      </c>
      <c r="K21" s="11" t="s">
        <v>14664</v>
      </c>
    </row>
    <row r="22" spans="1:17" ht="15" customHeight="1" x14ac:dyDescent="0.25">
      <c r="A22" s="11">
        <v>2016</v>
      </c>
      <c r="B22" s="11">
        <v>5</v>
      </c>
      <c r="C22" s="22">
        <v>3.5392999999999999</v>
      </c>
      <c r="D22" s="11"/>
      <c r="E22" s="11"/>
      <c r="F22" s="11">
        <v>2017</v>
      </c>
      <c r="G22" s="11">
        <v>4</v>
      </c>
      <c r="H22" s="72">
        <v>4.08</v>
      </c>
      <c r="K22" s="11" t="s">
        <v>14665</v>
      </c>
    </row>
    <row r="23" spans="1:17" ht="15" customHeight="1" x14ac:dyDescent="0.25">
      <c r="A23" s="11">
        <v>2016</v>
      </c>
      <c r="B23" s="11">
        <v>6</v>
      </c>
      <c r="C23" s="22">
        <v>3.4245000000000001</v>
      </c>
      <c r="D23" s="11"/>
      <c r="E23" s="11"/>
      <c r="F23" s="11">
        <v>2017</v>
      </c>
      <c r="G23" s="11">
        <v>5</v>
      </c>
      <c r="H23" s="72">
        <v>3.6</v>
      </c>
    </row>
    <row r="24" spans="1:17" ht="15" customHeight="1" x14ac:dyDescent="0.25">
      <c r="A24" s="11">
        <v>2016</v>
      </c>
      <c r="B24" s="11">
        <v>7</v>
      </c>
      <c r="C24" s="22">
        <v>3.2755999999999998</v>
      </c>
      <c r="D24" s="11"/>
      <c r="E24" s="11"/>
      <c r="F24" s="11">
        <v>2017</v>
      </c>
      <c r="G24" s="11">
        <v>6</v>
      </c>
      <c r="H24" s="72">
        <v>3</v>
      </c>
    </row>
    <row r="25" spans="1:17" ht="15" customHeight="1" x14ac:dyDescent="0.25">
      <c r="A25" s="11">
        <v>2016</v>
      </c>
      <c r="B25" s="11">
        <v>8</v>
      </c>
      <c r="C25" s="22">
        <v>3.2097000000000002</v>
      </c>
      <c r="D25" s="11"/>
      <c r="E25" s="11"/>
      <c r="F25" s="11">
        <v>2017</v>
      </c>
      <c r="G25" s="11">
        <v>7</v>
      </c>
      <c r="H25" s="72">
        <v>2.71</v>
      </c>
      <c r="K25" s="4" t="s">
        <v>14666</v>
      </c>
    </row>
    <row r="26" spans="1:17" ht="31.5" customHeight="1" x14ac:dyDescent="0.25">
      <c r="A26" s="11">
        <v>2016</v>
      </c>
      <c r="B26" s="11">
        <v>9</v>
      </c>
      <c r="C26" s="22">
        <v>3.2564000000000002</v>
      </c>
      <c r="D26" s="11"/>
      <c r="E26" s="11"/>
      <c r="F26" s="11">
        <v>2017</v>
      </c>
      <c r="G26" s="11">
        <v>8</v>
      </c>
      <c r="H26" s="72">
        <v>2.46</v>
      </c>
      <c r="K26" s="24" t="s">
        <v>14667</v>
      </c>
      <c r="L26" s="24" t="s">
        <v>14668</v>
      </c>
      <c r="M26" s="24" t="s">
        <v>14669</v>
      </c>
      <c r="N26" s="24" t="s">
        <v>14670</v>
      </c>
      <c r="O26" s="24" t="s">
        <v>14671</v>
      </c>
      <c r="P26" s="24" t="s">
        <v>14672</v>
      </c>
      <c r="Q26" s="24" t="s">
        <v>14673</v>
      </c>
    </row>
    <row r="27" spans="1:17" ht="27.75" customHeight="1" x14ac:dyDescent="0.25">
      <c r="A27" s="11">
        <v>2016</v>
      </c>
      <c r="B27" s="11">
        <v>10</v>
      </c>
      <c r="C27" s="22">
        <v>3.1858</v>
      </c>
      <c r="D27" s="11"/>
      <c r="E27" s="11"/>
      <c r="F27" s="11">
        <v>2017</v>
      </c>
      <c r="G27" s="11">
        <v>9</v>
      </c>
      <c r="H27" s="72">
        <v>2.54</v>
      </c>
      <c r="K27" s="12" t="s">
        <v>14674</v>
      </c>
      <c r="L27" s="16">
        <v>12230</v>
      </c>
      <c r="M27" s="16">
        <v>14665</v>
      </c>
      <c r="N27" s="11">
        <v>5</v>
      </c>
      <c r="O27" s="17">
        <f>M27/L27-1</f>
        <v>0.19910057236304168</v>
      </c>
      <c r="P27" s="17">
        <f>(1+SUMIFS($H$6:$H$134,$F$6:$F$134,2022,$G$6:$G$134,8)/100)*(1+SUMIFS($H$6:$H$134,$F$6:$F$134,2023,$G$6:$G$134,8)/100)*(1+SUMIFS($H$6:$H$134,$F$6:$F$134,2024,$G$6:$G$134,8)/100)*(1+SUMIFS($H$6:$H$134,$F$6:$F$134,2025,$G$6:$G$134,8)/100)*(1+SUMIFS($H$6:$H$134,$F$6:$F$134,2026,$G$6:$G$134,8)/100)-1</f>
        <v>0.29907649857215168</v>
      </c>
      <c r="Q27" s="73">
        <f>((1+O27)/(1+P27))^(1/N27)-1</f>
        <v>-1.5888794618138857E-2</v>
      </c>
    </row>
    <row r="28" spans="1:17" ht="27.75" customHeight="1" x14ac:dyDescent="0.25">
      <c r="A28" s="11">
        <v>2016</v>
      </c>
      <c r="B28" s="11">
        <v>11</v>
      </c>
      <c r="C28" s="22">
        <v>3.3420000000000001</v>
      </c>
      <c r="D28" s="11"/>
      <c r="E28" s="11"/>
      <c r="F28" s="11">
        <v>2017</v>
      </c>
      <c r="G28" s="11">
        <v>10</v>
      </c>
      <c r="H28" s="72">
        <v>2.7</v>
      </c>
      <c r="K28" s="12" t="s">
        <v>14675</v>
      </c>
      <c r="L28" s="16">
        <v>9235</v>
      </c>
      <c r="M28" s="16">
        <v>11287</v>
      </c>
      <c r="N28" s="11">
        <v>4</v>
      </c>
      <c r="O28" s="17">
        <f>M28/L28-1</f>
        <v>0.22219815917704389</v>
      </c>
      <c r="P28" s="17">
        <f>(1+SUMIFS($H$6:$H$134,$F$6:$F$134,2023,$G$6:$G$134,1)/100)*(1+SUMIFS($H$6:$H$134,$F$6:$F$134,2024,$G$6:$G$134,1)/100)*(1+SUMIFS($H$6:$H$134,$F$6:$F$134,2025,$G$6:$G$134,1)/100)*(1+SUMIFS($H$6:$H$134,$F$6:$F$134,2026,$G$6:$G$134,1)/100)-1</f>
        <v>0.20712651595193288</v>
      </c>
      <c r="Q28" s="73">
        <f>((1+O28)/(1+P28))^(1/N28)-1</f>
        <v>3.1068794218611639E-3</v>
      </c>
    </row>
    <row r="29" spans="1:17" ht="15" customHeight="1" x14ac:dyDescent="0.25">
      <c r="A29" s="11">
        <v>2016</v>
      </c>
      <c r="B29" s="11">
        <v>12</v>
      </c>
      <c r="C29" s="22">
        <v>3.3523000000000001</v>
      </c>
      <c r="D29" s="11"/>
      <c r="E29" s="11"/>
      <c r="F29" s="11">
        <v>2017</v>
      </c>
      <c r="G29" s="11">
        <v>11</v>
      </c>
      <c r="H29" s="72">
        <v>2.8</v>
      </c>
      <c r="K29" s="23" t="s">
        <v>14676</v>
      </c>
    </row>
    <row r="30" spans="1:17" ht="15" customHeight="1" x14ac:dyDescent="0.25">
      <c r="A30" s="11">
        <v>2017</v>
      </c>
      <c r="B30" s="11">
        <v>1</v>
      </c>
      <c r="C30" s="22">
        <v>3.1966000000000001</v>
      </c>
      <c r="D30" s="11"/>
      <c r="E30" s="11"/>
      <c r="F30" s="11">
        <v>2017</v>
      </c>
      <c r="G30" s="11">
        <v>12</v>
      </c>
      <c r="H30" s="72">
        <v>2.95</v>
      </c>
      <c r="K30" s="23" t="s">
        <v>14677</v>
      </c>
    </row>
    <row r="31" spans="1:17" ht="15" customHeight="1" x14ac:dyDescent="0.25">
      <c r="A31" s="11">
        <v>2017</v>
      </c>
      <c r="B31" s="11">
        <v>2</v>
      </c>
      <c r="C31" s="22">
        <v>3.1042000000000001</v>
      </c>
      <c r="D31" s="11"/>
      <c r="E31" s="11"/>
      <c r="F31" s="11">
        <v>2018</v>
      </c>
      <c r="G31" s="11">
        <v>1</v>
      </c>
      <c r="H31" s="72">
        <v>2.86</v>
      </c>
    </row>
    <row r="32" spans="1:17" ht="15" customHeight="1" x14ac:dyDescent="0.25">
      <c r="A32" s="11">
        <v>2017</v>
      </c>
      <c r="B32" s="11">
        <v>3</v>
      </c>
      <c r="C32" s="22">
        <v>3.1278999999999999</v>
      </c>
      <c r="D32" s="11"/>
      <c r="E32" s="11"/>
      <c r="F32" s="11">
        <v>2018</v>
      </c>
      <c r="G32" s="11">
        <v>2</v>
      </c>
      <c r="H32" s="72">
        <v>2.84</v>
      </c>
    </row>
    <row r="33" spans="1:8" ht="15" customHeight="1" x14ac:dyDescent="0.25">
      <c r="A33" s="11">
        <v>2017</v>
      </c>
      <c r="B33" s="11">
        <v>4</v>
      </c>
      <c r="C33" s="22">
        <v>3.1362000000000001</v>
      </c>
      <c r="D33" s="11"/>
      <c r="E33" s="11"/>
      <c r="F33" s="11">
        <v>2018</v>
      </c>
      <c r="G33" s="11">
        <v>3</v>
      </c>
      <c r="H33" s="72">
        <v>2.68</v>
      </c>
    </row>
    <row r="34" spans="1:8" ht="15" customHeight="1" x14ac:dyDescent="0.25">
      <c r="A34" s="11">
        <v>2017</v>
      </c>
      <c r="B34" s="11">
        <v>5</v>
      </c>
      <c r="C34" s="22">
        <v>3.2094999999999998</v>
      </c>
      <c r="D34" s="11"/>
      <c r="E34" s="11"/>
      <c r="F34" s="11">
        <v>2018</v>
      </c>
      <c r="G34" s="11">
        <v>4</v>
      </c>
      <c r="H34" s="72">
        <v>2.76</v>
      </c>
    </row>
    <row r="35" spans="1:8" ht="15" customHeight="1" x14ac:dyDescent="0.25">
      <c r="A35" s="11">
        <v>2017</v>
      </c>
      <c r="B35" s="11">
        <v>6</v>
      </c>
      <c r="C35" s="22">
        <v>3.2953999999999999</v>
      </c>
      <c r="D35" s="11"/>
      <c r="E35" s="11"/>
      <c r="F35" s="11">
        <v>2018</v>
      </c>
      <c r="G35" s="11">
        <v>5</v>
      </c>
      <c r="H35" s="72">
        <v>2.85</v>
      </c>
    </row>
    <row r="36" spans="1:8" ht="15" customHeight="1" x14ac:dyDescent="0.25">
      <c r="A36" s="11">
        <v>2017</v>
      </c>
      <c r="B36" s="11">
        <v>7</v>
      </c>
      <c r="C36" s="22">
        <v>3.2061000000000002</v>
      </c>
      <c r="D36" s="11"/>
      <c r="E36" s="11"/>
      <c r="F36" s="11">
        <v>2018</v>
      </c>
      <c r="G36" s="11">
        <v>6</v>
      </c>
      <c r="H36" s="72">
        <v>4.3899999999999997</v>
      </c>
    </row>
    <row r="37" spans="1:8" ht="15" customHeight="1" x14ac:dyDescent="0.25">
      <c r="A37" s="11">
        <v>2017</v>
      </c>
      <c r="B37" s="11">
        <v>8</v>
      </c>
      <c r="C37" s="22">
        <v>3.1509</v>
      </c>
      <c r="D37" s="11"/>
      <c r="E37" s="11"/>
      <c r="F37" s="11">
        <v>2018</v>
      </c>
      <c r="G37" s="11">
        <v>7</v>
      </c>
      <c r="H37" s="72">
        <v>4.4800000000000004</v>
      </c>
    </row>
    <row r="38" spans="1:8" ht="15" customHeight="1" x14ac:dyDescent="0.25">
      <c r="A38" s="11">
        <v>2017</v>
      </c>
      <c r="B38" s="11">
        <v>9</v>
      </c>
      <c r="C38" s="22">
        <v>3.1347999999999998</v>
      </c>
      <c r="D38" s="11"/>
      <c r="E38" s="11"/>
      <c r="F38" s="11">
        <v>2018</v>
      </c>
      <c r="G38" s="11">
        <v>8</v>
      </c>
      <c r="H38" s="72">
        <v>4.1900000000000004</v>
      </c>
    </row>
    <row r="39" spans="1:8" ht="15" customHeight="1" x14ac:dyDescent="0.25">
      <c r="A39" s="11">
        <v>2017</v>
      </c>
      <c r="B39" s="11">
        <v>10</v>
      </c>
      <c r="C39" s="22">
        <v>3.1911999999999998</v>
      </c>
      <c r="D39" s="11"/>
      <c r="E39" s="11"/>
      <c r="F39" s="11">
        <v>2018</v>
      </c>
      <c r="G39" s="11">
        <v>9</v>
      </c>
      <c r="H39" s="72">
        <v>4.53</v>
      </c>
    </row>
    <row r="40" spans="1:8" ht="15" customHeight="1" x14ac:dyDescent="0.25">
      <c r="A40" s="11">
        <v>2017</v>
      </c>
      <c r="B40" s="11">
        <v>11</v>
      </c>
      <c r="C40" s="22">
        <v>3.2593999999999999</v>
      </c>
      <c r="D40" s="11"/>
      <c r="E40" s="11"/>
      <c r="F40" s="11">
        <v>2018</v>
      </c>
      <c r="G40" s="11">
        <v>10</v>
      </c>
      <c r="H40" s="72">
        <v>4.5599999999999996</v>
      </c>
    </row>
    <row r="41" spans="1:8" ht="15" customHeight="1" x14ac:dyDescent="0.25">
      <c r="A41" s="11">
        <v>2017</v>
      </c>
      <c r="B41" s="11">
        <v>12</v>
      </c>
      <c r="C41" s="22">
        <v>3.2919</v>
      </c>
      <c r="D41" s="11"/>
      <c r="E41" s="11"/>
      <c r="F41" s="11">
        <v>2018</v>
      </c>
      <c r="G41" s="11">
        <v>11</v>
      </c>
      <c r="H41" s="72">
        <v>4.05</v>
      </c>
    </row>
    <row r="42" spans="1:8" ht="15" customHeight="1" x14ac:dyDescent="0.25">
      <c r="A42" s="11">
        <v>2018</v>
      </c>
      <c r="B42" s="11">
        <v>1</v>
      </c>
      <c r="C42" s="22">
        <v>3.2105999999999999</v>
      </c>
      <c r="D42" s="11"/>
      <c r="E42" s="11"/>
      <c r="F42" s="11">
        <v>2018</v>
      </c>
      <c r="G42" s="11">
        <v>12</v>
      </c>
      <c r="H42" s="72">
        <v>3.75</v>
      </c>
    </row>
    <row r="43" spans="1:8" ht="15" customHeight="1" x14ac:dyDescent="0.25">
      <c r="A43" s="11">
        <v>2018</v>
      </c>
      <c r="B43" s="11">
        <v>2</v>
      </c>
      <c r="C43" s="22">
        <v>3.2414999999999998</v>
      </c>
      <c r="D43" s="11"/>
      <c r="E43" s="11"/>
      <c r="F43" s="11">
        <v>2019</v>
      </c>
      <c r="G43" s="11">
        <v>1</v>
      </c>
      <c r="H43" s="72">
        <v>3.78</v>
      </c>
    </row>
    <row r="44" spans="1:8" ht="15" customHeight="1" x14ac:dyDescent="0.25">
      <c r="A44" s="11">
        <v>2018</v>
      </c>
      <c r="B44" s="11">
        <v>3</v>
      </c>
      <c r="C44" s="22">
        <v>3.2791999999999999</v>
      </c>
      <c r="D44" s="11"/>
      <c r="E44" s="11"/>
      <c r="F44" s="11">
        <v>2019</v>
      </c>
      <c r="G44" s="11">
        <v>2</v>
      </c>
      <c r="H44" s="72">
        <v>3.89</v>
      </c>
    </row>
    <row r="45" spans="1:8" ht="15" customHeight="1" x14ac:dyDescent="0.25">
      <c r="A45" s="11">
        <v>2018</v>
      </c>
      <c r="B45" s="11">
        <v>4</v>
      </c>
      <c r="C45" s="22">
        <v>3.4075000000000002</v>
      </c>
      <c r="D45" s="11"/>
      <c r="E45" s="11"/>
      <c r="F45" s="11">
        <v>2019</v>
      </c>
      <c r="G45" s="11">
        <v>3</v>
      </c>
      <c r="H45" s="72">
        <v>4.58</v>
      </c>
    </row>
    <row r="46" spans="1:8" ht="15" customHeight="1" x14ac:dyDescent="0.25">
      <c r="A46" s="11">
        <v>2018</v>
      </c>
      <c r="B46" s="11">
        <v>5</v>
      </c>
      <c r="C46" s="22">
        <v>3.6360999999999999</v>
      </c>
      <c r="D46" s="11"/>
      <c r="E46" s="11"/>
      <c r="F46" s="11">
        <v>2019</v>
      </c>
      <c r="G46" s="11">
        <v>4</v>
      </c>
      <c r="H46" s="72">
        <v>4.9400000000000004</v>
      </c>
    </row>
    <row r="47" spans="1:8" ht="15" customHeight="1" x14ac:dyDescent="0.25">
      <c r="A47" s="11">
        <v>2018</v>
      </c>
      <c r="B47" s="11">
        <v>6</v>
      </c>
      <c r="C47" s="22">
        <v>3.7732000000000001</v>
      </c>
      <c r="D47" s="11"/>
      <c r="E47" s="11"/>
      <c r="F47" s="11">
        <v>2019</v>
      </c>
      <c r="G47" s="11">
        <v>5</v>
      </c>
      <c r="H47" s="72">
        <v>4.66</v>
      </c>
    </row>
    <row r="48" spans="1:8" ht="15" customHeight="1" x14ac:dyDescent="0.25">
      <c r="A48" s="11">
        <v>2018</v>
      </c>
      <c r="B48" s="11">
        <v>7</v>
      </c>
      <c r="C48" s="22">
        <v>3.8288000000000002</v>
      </c>
      <c r="D48" s="11"/>
      <c r="E48" s="11"/>
      <c r="F48" s="11">
        <v>2019</v>
      </c>
      <c r="G48" s="11">
        <v>6</v>
      </c>
      <c r="H48" s="72">
        <v>3.37</v>
      </c>
    </row>
    <row r="49" spans="1:8" ht="15" customHeight="1" x14ac:dyDescent="0.25">
      <c r="A49" s="11">
        <v>2018</v>
      </c>
      <c r="B49" s="11">
        <v>8</v>
      </c>
      <c r="C49" s="22">
        <v>3.9298000000000002</v>
      </c>
      <c r="D49" s="11"/>
      <c r="E49" s="11"/>
      <c r="F49" s="11">
        <v>2019</v>
      </c>
      <c r="G49" s="11">
        <v>7</v>
      </c>
      <c r="H49" s="72">
        <v>3.22</v>
      </c>
    </row>
    <row r="50" spans="1:8" ht="15" customHeight="1" x14ac:dyDescent="0.25">
      <c r="A50" s="11">
        <v>2018</v>
      </c>
      <c r="B50" s="11">
        <v>9</v>
      </c>
      <c r="C50" s="22">
        <v>4.1165000000000003</v>
      </c>
      <c r="D50" s="11"/>
      <c r="E50" s="11"/>
      <c r="F50" s="11">
        <v>2019</v>
      </c>
      <c r="G50" s="11">
        <v>8</v>
      </c>
      <c r="H50" s="72">
        <v>3.43</v>
      </c>
    </row>
    <row r="51" spans="1:8" ht="15" customHeight="1" x14ac:dyDescent="0.25">
      <c r="A51" s="11">
        <v>2018</v>
      </c>
      <c r="B51" s="11">
        <v>10</v>
      </c>
      <c r="C51" s="22">
        <v>3.7584</v>
      </c>
      <c r="D51" s="11"/>
      <c r="E51" s="11"/>
      <c r="F51" s="11">
        <v>2019</v>
      </c>
      <c r="G51" s="11">
        <v>9</v>
      </c>
      <c r="H51" s="72">
        <v>2.89</v>
      </c>
    </row>
    <row r="52" spans="1:8" ht="15" customHeight="1" x14ac:dyDescent="0.25">
      <c r="A52" s="11">
        <v>2018</v>
      </c>
      <c r="B52" s="11">
        <v>11</v>
      </c>
      <c r="C52" s="22">
        <v>3.7867000000000002</v>
      </c>
      <c r="D52" s="11"/>
      <c r="E52" s="11"/>
      <c r="F52" s="11">
        <v>2019</v>
      </c>
      <c r="G52" s="11">
        <v>10</v>
      </c>
      <c r="H52" s="72">
        <v>2.54</v>
      </c>
    </row>
    <row r="53" spans="1:8" ht="15" customHeight="1" x14ac:dyDescent="0.25">
      <c r="A53" s="11">
        <v>2018</v>
      </c>
      <c r="B53" s="11">
        <v>12</v>
      </c>
      <c r="C53" s="22">
        <v>3.8851</v>
      </c>
      <c r="D53" s="11"/>
      <c r="E53" s="11"/>
      <c r="F53" s="11">
        <v>2019</v>
      </c>
      <c r="G53" s="11">
        <v>11</v>
      </c>
      <c r="H53" s="72">
        <v>3.27</v>
      </c>
    </row>
    <row r="54" spans="1:8" ht="15" customHeight="1" x14ac:dyDescent="0.25">
      <c r="A54" s="11">
        <v>2019</v>
      </c>
      <c r="B54" s="11">
        <v>1</v>
      </c>
      <c r="C54" s="22">
        <v>3.7416999999999998</v>
      </c>
      <c r="D54" s="11"/>
      <c r="E54" s="11"/>
      <c r="F54" s="11">
        <v>2019</v>
      </c>
      <c r="G54" s="11">
        <v>12</v>
      </c>
      <c r="H54" s="72">
        <v>4.3099999999999996</v>
      </c>
    </row>
    <row r="55" spans="1:8" ht="15" customHeight="1" x14ac:dyDescent="0.25">
      <c r="A55" s="11">
        <v>2019</v>
      </c>
      <c r="B55" s="11">
        <v>2</v>
      </c>
      <c r="C55" s="22">
        <v>3.7235999999999998</v>
      </c>
      <c r="D55" s="11"/>
      <c r="E55" s="11"/>
      <c r="F55" s="11">
        <v>2020</v>
      </c>
      <c r="G55" s="11">
        <v>1</v>
      </c>
      <c r="H55" s="72">
        <v>4.1900000000000004</v>
      </c>
    </row>
    <row r="56" spans="1:8" ht="15" customHeight="1" x14ac:dyDescent="0.25">
      <c r="A56" s="11">
        <v>2019</v>
      </c>
      <c r="B56" s="11">
        <v>3</v>
      </c>
      <c r="C56" s="22">
        <v>3.8464999999999998</v>
      </c>
      <c r="D56" s="11"/>
      <c r="E56" s="11"/>
      <c r="F56" s="11">
        <v>2020</v>
      </c>
      <c r="G56" s="11">
        <v>2</v>
      </c>
      <c r="H56" s="72">
        <v>4</v>
      </c>
    </row>
    <row r="57" spans="1:8" ht="15" customHeight="1" x14ac:dyDescent="0.25">
      <c r="A57" s="11">
        <v>2019</v>
      </c>
      <c r="B57" s="11">
        <v>4</v>
      </c>
      <c r="C57" s="22">
        <v>3.8961999999999999</v>
      </c>
      <c r="D57" s="11"/>
      <c r="E57" s="11"/>
      <c r="F57" s="11">
        <v>2020</v>
      </c>
      <c r="G57" s="11">
        <v>3</v>
      </c>
      <c r="H57" s="72">
        <v>3.3</v>
      </c>
    </row>
    <row r="58" spans="1:8" ht="15" customHeight="1" x14ac:dyDescent="0.25">
      <c r="A58" s="11">
        <v>2019</v>
      </c>
      <c r="B58" s="11">
        <v>5</v>
      </c>
      <c r="C58" s="22">
        <v>4.0015000000000001</v>
      </c>
      <c r="D58" s="11"/>
      <c r="E58" s="11"/>
      <c r="F58" s="11">
        <v>2020</v>
      </c>
      <c r="G58" s="11">
        <v>4</v>
      </c>
      <c r="H58" s="72">
        <v>2.4</v>
      </c>
    </row>
    <row r="59" spans="1:8" ht="15" customHeight="1" x14ac:dyDescent="0.25">
      <c r="A59" s="11">
        <v>2019</v>
      </c>
      <c r="B59" s="11">
        <v>6</v>
      </c>
      <c r="C59" s="22">
        <v>3.8588</v>
      </c>
      <c r="D59" s="11"/>
      <c r="E59" s="11"/>
      <c r="F59" s="11">
        <v>2020</v>
      </c>
      <c r="G59" s="11">
        <v>5</v>
      </c>
      <c r="H59" s="72">
        <v>1.88</v>
      </c>
    </row>
    <row r="60" spans="1:8" ht="15" customHeight="1" x14ac:dyDescent="0.25">
      <c r="A60" s="11">
        <v>2019</v>
      </c>
      <c r="B60" s="11">
        <v>7</v>
      </c>
      <c r="C60" s="22">
        <v>3.7793000000000001</v>
      </c>
      <c r="D60" s="11"/>
      <c r="E60" s="11"/>
      <c r="F60" s="11">
        <v>2020</v>
      </c>
      <c r="G60" s="11">
        <v>6</v>
      </c>
      <c r="H60" s="72">
        <v>2.13</v>
      </c>
    </row>
    <row r="61" spans="1:8" ht="15" customHeight="1" x14ac:dyDescent="0.25">
      <c r="A61" s="11">
        <v>2019</v>
      </c>
      <c r="B61" s="11">
        <v>8</v>
      </c>
      <c r="C61" s="22">
        <v>4.0199999999999996</v>
      </c>
      <c r="D61" s="11"/>
      <c r="E61" s="11"/>
      <c r="F61" s="11">
        <v>2020</v>
      </c>
      <c r="G61" s="11">
        <v>7</v>
      </c>
      <c r="H61" s="72">
        <v>2.31</v>
      </c>
    </row>
    <row r="62" spans="1:8" ht="15" customHeight="1" x14ac:dyDescent="0.25">
      <c r="A62" s="11">
        <v>2019</v>
      </c>
      <c r="B62" s="11">
        <v>9</v>
      </c>
      <c r="C62" s="22">
        <v>4.1215000000000002</v>
      </c>
      <c r="D62" s="11"/>
      <c r="E62" s="11"/>
      <c r="F62" s="11">
        <v>2020</v>
      </c>
      <c r="G62" s="11">
        <v>8</v>
      </c>
      <c r="H62" s="72">
        <v>2.44</v>
      </c>
    </row>
    <row r="63" spans="1:8" ht="15" customHeight="1" x14ac:dyDescent="0.25">
      <c r="A63" s="11">
        <v>2019</v>
      </c>
      <c r="B63" s="11">
        <v>10</v>
      </c>
      <c r="C63" s="22">
        <v>4.0869999999999997</v>
      </c>
      <c r="D63" s="11"/>
      <c r="E63" s="11"/>
      <c r="F63" s="11">
        <v>2020</v>
      </c>
      <c r="G63" s="11">
        <v>9</v>
      </c>
      <c r="H63" s="72">
        <v>3.14</v>
      </c>
    </row>
    <row r="64" spans="1:8" ht="15" customHeight="1" x14ac:dyDescent="0.25">
      <c r="A64" s="11">
        <v>2019</v>
      </c>
      <c r="B64" s="11">
        <v>11</v>
      </c>
      <c r="C64" s="22">
        <v>4.1553000000000004</v>
      </c>
      <c r="D64" s="11"/>
      <c r="E64" s="11"/>
      <c r="F64" s="11">
        <v>2020</v>
      </c>
      <c r="G64" s="11">
        <v>10</v>
      </c>
      <c r="H64" s="72">
        <v>3.92</v>
      </c>
    </row>
    <row r="65" spans="1:8" ht="15" customHeight="1" x14ac:dyDescent="0.25">
      <c r="A65" s="11">
        <v>2019</v>
      </c>
      <c r="B65" s="11">
        <v>12</v>
      </c>
      <c r="C65" s="22">
        <v>4.1096000000000004</v>
      </c>
      <c r="D65" s="11"/>
      <c r="E65" s="11"/>
      <c r="F65" s="11">
        <v>2020</v>
      </c>
      <c r="G65" s="11">
        <v>11</v>
      </c>
      <c r="H65" s="72">
        <v>4.3099999999999996</v>
      </c>
    </row>
    <row r="66" spans="1:8" ht="15" customHeight="1" x14ac:dyDescent="0.25">
      <c r="A66" s="11">
        <v>2020</v>
      </c>
      <c r="B66" s="11">
        <v>1</v>
      </c>
      <c r="C66" s="22">
        <v>4.1494999999999997</v>
      </c>
      <c r="D66" s="11"/>
      <c r="E66" s="11"/>
      <c r="F66" s="11">
        <v>2020</v>
      </c>
      <c r="G66" s="11">
        <v>12</v>
      </c>
      <c r="H66" s="72">
        <v>4.5199999999999996</v>
      </c>
    </row>
    <row r="67" spans="1:8" ht="15" customHeight="1" x14ac:dyDescent="0.25">
      <c r="A67" s="11">
        <v>2020</v>
      </c>
      <c r="B67" s="11">
        <v>2</v>
      </c>
      <c r="C67" s="22">
        <v>4.3410000000000002</v>
      </c>
      <c r="D67" s="11"/>
      <c r="E67" s="11"/>
      <c r="F67" s="11">
        <v>2021</v>
      </c>
      <c r="G67" s="11">
        <v>1</v>
      </c>
      <c r="H67" s="72">
        <v>4.5599999999999996</v>
      </c>
    </row>
    <row r="68" spans="1:8" ht="15" customHeight="1" x14ac:dyDescent="0.25">
      <c r="A68" s="11">
        <v>2020</v>
      </c>
      <c r="B68" s="11">
        <v>3</v>
      </c>
      <c r="C68" s="22">
        <v>4.8838999999999997</v>
      </c>
      <c r="D68" s="11"/>
      <c r="E68" s="11"/>
      <c r="F68" s="11">
        <v>2021</v>
      </c>
      <c r="G68" s="11">
        <v>2</v>
      </c>
      <c r="H68" s="72">
        <v>5.2</v>
      </c>
    </row>
    <row r="69" spans="1:8" ht="15" customHeight="1" x14ac:dyDescent="0.25">
      <c r="A69" s="11">
        <v>2020</v>
      </c>
      <c r="B69" s="11">
        <v>4</v>
      </c>
      <c r="C69" s="22">
        <v>5.3255999999999997</v>
      </c>
      <c r="D69" s="11"/>
      <c r="E69" s="11"/>
      <c r="F69" s="11">
        <v>2021</v>
      </c>
      <c r="G69" s="11">
        <v>3</v>
      </c>
      <c r="H69" s="72">
        <v>6.1</v>
      </c>
    </row>
    <row r="70" spans="1:8" ht="15" customHeight="1" x14ac:dyDescent="0.25">
      <c r="A70" s="11">
        <v>2020</v>
      </c>
      <c r="B70" s="11">
        <v>5</v>
      </c>
      <c r="C70" s="22">
        <v>5.6433999999999997</v>
      </c>
      <c r="D70" s="11"/>
      <c r="E70" s="11"/>
      <c r="F70" s="11">
        <v>2021</v>
      </c>
      <c r="G70" s="11">
        <v>4</v>
      </c>
      <c r="H70" s="72">
        <v>6.76</v>
      </c>
    </row>
    <row r="71" spans="1:8" ht="15" customHeight="1" x14ac:dyDescent="0.25">
      <c r="A71" s="11">
        <v>2020</v>
      </c>
      <c r="B71" s="11">
        <v>6</v>
      </c>
      <c r="C71" s="22">
        <v>5.1966000000000001</v>
      </c>
      <c r="D71" s="11"/>
      <c r="E71" s="11"/>
      <c r="F71" s="11">
        <v>2021</v>
      </c>
      <c r="G71" s="11">
        <v>5</v>
      </c>
      <c r="H71" s="72">
        <v>8.06</v>
      </c>
    </row>
    <row r="72" spans="1:8" ht="15" customHeight="1" x14ac:dyDescent="0.25">
      <c r="A72" s="11">
        <v>2020</v>
      </c>
      <c r="B72" s="11">
        <v>7</v>
      </c>
      <c r="C72" s="22">
        <v>5.2801999999999998</v>
      </c>
      <c r="D72" s="11"/>
      <c r="E72" s="11"/>
      <c r="F72" s="11">
        <v>2021</v>
      </c>
      <c r="G72" s="11">
        <v>6</v>
      </c>
      <c r="H72" s="72">
        <v>8.35</v>
      </c>
    </row>
    <row r="73" spans="1:8" ht="15" customHeight="1" x14ac:dyDescent="0.25">
      <c r="A73" s="11">
        <v>2020</v>
      </c>
      <c r="B73" s="11">
        <v>8</v>
      </c>
      <c r="C73" s="22">
        <v>5.4611999999999998</v>
      </c>
      <c r="D73" s="11"/>
      <c r="E73" s="11"/>
      <c r="F73" s="11">
        <v>2021</v>
      </c>
      <c r="G73" s="11">
        <v>7</v>
      </c>
      <c r="H73" s="72">
        <v>8.99</v>
      </c>
    </row>
    <row r="74" spans="1:8" ht="15" customHeight="1" x14ac:dyDescent="0.25">
      <c r="A74" s="11">
        <v>2020</v>
      </c>
      <c r="B74" s="11">
        <v>9</v>
      </c>
      <c r="C74" s="22">
        <v>5.3994999999999997</v>
      </c>
      <c r="D74" s="11"/>
      <c r="E74" s="11"/>
      <c r="F74" s="11">
        <v>2021</v>
      </c>
      <c r="G74" s="11">
        <v>8</v>
      </c>
      <c r="H74" s="72">
        <v>9.68</v>
      </c>
    </row>
    <row r="75" spans="1:8" ht="15" customHeight="1" x14ac:dyDescent="0.25">
      <c r="A75" s="11">
        <v>2020</v>
      </c>
      <c r="B75" s="11">
        <v>10</v>
      </c>
      <c r="C75" s="22">
        <v>5.6257999999999999</v>
      </c>
      <c r="D75" s="11"/>
      <c r="E75" s="11"/>
      <c r="F75" s="11">
        <v>2021</v>
      </c>
      <c r="G75" s="11">
        <v>9</v>
      </c>
      <c r="H75" s="72">
        <v>10.25</v>
      </c>
    </row>
    <row r="76" spans="1:8" ht="15" customHeight="1" x14ac:dyDescent="0.25">
      <c r="A76" s="11">
        <v>2020</v>
      </c>
      <c r="B76" s="11">
        <v>11</v>
      </c>
      <c r="C76" s="22">
        <v>5.4177999999999997</v>
      </c>
      <c r="D76" s="11"/>
      <c r="E76" s="11"/>
      <c r="F76" s="11">
        <v>2021</v>
      </c>
      <c r="G76" s="11">
        <v>10</v>
      </c>
      <c r="H76" s="72">
        <v>10.67</v>
      </c>
    </row>
    <row r="77" spans="1:8" ht="15" customHeight="1" x14ac:dyDescent="0.25">
      <c r="A77" s="11">
        <v>2020</v>
      </c>
      <c r="B77" s="11">
        <v>12</v>
      </c>
      <c r="C77" s="22">
        <v>5.1456</v>
      </c>
      <c r="D77" s="11"/>
      <c r="E77" s="11"/>
      <c r="F77" s="11">
        <v>2021</v>
      </c>
      <c r="G77" s="11">
        <v>11</v>
      </c>
      <c r="H77" s="72">
        <v>10.74</v>
      </c>
    </row>
    <row r="78" spans="1:8" ht="15" customHeight="1" x14ac:dyDescent="0.25">
      <c r="A78" s="11">
        <v>2021</v>
      </c>
      <c r="B78" s="11">
        <v>1</v>
      </c>
      <c r="C78" s="22">
        <v>5.3562000000000003</v>
      </c>
      <c r="D78" s="11"/>
      <c r="E78" s="11"/>
      <c r="F78" s="11">
        <v>2021</v>
      </c>
      <c r="G78" s="11">
        <v>12</v>
      </c>
      <c r="H78" s="72">
        <v>10.06</v>
      </c>
    </row>
    <row r="79" spans="1:8" ht="15" customHeight="1" x14ac:dyDescent="0.25">
      <c r="A79" s="11">
        <v>2021</v>
      </c>
      <c r="B79" s="11">
        <v>2</v>
      </c>
      <c r="C79" s="22">
        <v>5.4165000000000001</v>
      </c>
      <c r="D79" s="11"/>
      <c r="E79" s="11"/>
      <c r="F79" s="11">
        <v>2022</v>
      </c>
      <c r="G79" s="11">
        <v>1</v>
      </c>
      <c r="H79" s="72">
        <v>10.38</v>
      </c>
    </row>
    <row r="80" spans="1:8" ht="15" customHeight="1" x14ac:dyDescent="0.25">
      <c r="A80" s="11">
        <v>2021</v>
      </c>
      <c r="B80" s="11">
        <v>3</v>
      </c>
      <c r="C80" s="22">
        <v>5.6460999999999997</v>
      </c>
      <c r="D80" s="11"/>
      <c r="E80" s="11"/>
      <c r="F80" s="11">
        <v>2022</v>
      </c>
      <c r="G80" s="11">
        <v>2</v>
      </c>
      <c r="H80" s="72">
        <v>10.54</v>
      </c>
    </row>
    <row r="81" spans="1:8" ht="15" customHeight="1" x14ac:dyDescent="0.25">
      <c r="A81" s="11">
        <v>2021</v>
      </c>
      <c r="B81" s="11">
        <v>4</v>
      </c>
      <c r="C81" s="22">
        <v>5.5621</v>
      </c>
      <c r="D81" s="11"/>
      <c r="E81" s="11"/>
      <c r="F81" s="11">
        <v>2022</v>
      </c>
      <c r="G81" s="11">
        <v>3</v>
      </c>
      <c r="H81" s="72">
        <v>11.3</v>
      </c>
    </row>
    <row r="82" spans="1:8" ht="15" customHeight="1" x14ac:dyDescent="0.25">
      <c r="A82" s="11">
        <v>2021</v>
      </c>
      <c r="B82" s="11">
        <v>5</v>
      </c>
      <c r="C82" s="22">
        <v>5.2911000000000001</v>
      </c>
      <c r="D82" s="11"/>
      <c r="E82" s="11"/>
      <c r="F82" s="11">
        <v>2022</v>
      </c>
      <c r="G82" s="11">
        <v>4</v>
      </c>
      <c r="H82" s="72">
        <v>12.13</v>
      </c>
    </row>
    <row r="83" spans="1:8" ht="15" customHeight="1" x14ac:dyDescent="0.25">
      <c r="A83" s="11">
        <v>2021</v>
      </c>
      <c r="B83" s="11">
        <v>6</v>
      </c>
      <c r="C83" s="22">
        <v>5.0319000000000003</v>
      </c>
      <c r="D83" s="11"/>
      <c r="E83" s="11"/>
      <c r="F83" s="11">
        <v>2022</v>
      </c>
      <c r="G83" s="11">
        <v>5</v>
      </c>
      <c r="H83" s="72">
        <v>11.73</v>
      </c>
    </row>
    <row r="84" spans="1:8" ht="15" customHeight="1" x14ac:dyDescent="0.25">
      <c r="A84" s="11">
        <v>2021</v>
      </c>
      <c r="B84" s="11">
        <v>7</v>
      </c>
      <c r="C84" s="22">
        <v>5.1566999999999998</v>
      </c>
      <c r="D84" s="11"/>
      <c r="E84" s="11"/>
      <c r="F84" s="11">
        <v>2022</v>
      </c>
      <c r="G84" s="11">
        <v>6</v>
      </c>
      <c r="H84" s="72">
        <v>11.89</v>
      </c>
    </row>
    <row r="85" spans="1:8" ht="15" customHeight="1" x14ac:dyDescent="0.25">
      <c r="A85" s="11">
        <v>2021</v>
      </c>
      <c r="B85" s="11">
        <v>8</v>
      </c>
      <c r="C85" s="22">
        <v>5.2516999999999996</v>
      </c>
      <c r="D85" s="11"/>
      <c r="E85" s="11"/>
      <c r="F85" s="11">
        <v>2022</v>
      </c>
      <c r="G85" s="11">
        <v>7</v>
      </c>
      <c r="H85" s="72">
        <v>10.07</v>
      </c>
    </row>
    <row r="86" spans="1:8" ht="15" customHeight="1" x14ac:dyDescent="0.25">
      <c r="A86" s="11">
        <v>2021</v>
      </c>
      <c r="B86" s="11">
        <v>9</v>
      </c>
      <c r="C86" s="22">
        <v>5.2797000000000001</v>
      </c>
      <c r="D86" s="11"/>
      <c r="E86" s="11"/>
      <c r="F86" s="11">
        <v>2022</v>
      </c>
      <c r="G86" s="11">
        <v>8</v>
      </c>
      <c r="H86" s="72">
        <v>8.73</v>
      </c>
    </row>
    <row r="87" spans="1:8" ht="15" customHeight="1" x14ac:dyDescent="0.25">
      <c r="A87" s="11">
        <v>2021</v>
      </c>
      <c r="B87" s="11">
        <v>10</v>
      </c>
      <c r="C87" s="22">
        <v>5.54</v>
      </c>
      <c r="D87" s="11"/>
      <c r="E87" s="11"/>
      <c r="F87" s="11">
        <v>2022</v>
      </c>
      <c r="G87" s="11">
        <v>9</v>
      </c>
      <c r="H87" s="72">
        <v>7.17</v>
      </c>
    </row>
    <row r="88" spans="1:8" ht="15" customHeight="1" x14ac:dyDescent="0.25">
      <c r="A88" s="11">
        <v>2021</v>
      </c>
      <c r="B88" s="11">
        <v>11</v>
      </c>
      <c r="C88" s="22">
        <v>5.5568999999999997</v>
      </c>
      <c r="D88" s="11"/>
      <c r="E88" s="11"/>
      <c r="F88" s="11">
        <v>2022</v>
      </c>
      <c r="G88" s="11">
        <v>10</v>
      </c>
      <c r="H88" s="72">
        <v>6.47</v>
      </c>
    </row>
    <row r="89" spans="1:8" ht="15" customHeight="1" x14ac:dyDescent="0.25">
      <c r="A89" s="11">
        <v>2021</v>
      </c>
      <c r="B89" s="11">
        <v>12</v>
      </c>
      <c r="C89" s="22">
        <v>5.6513999999999998</v>
      </c>
      <c r="D89" s="11"/>
      <c r="E89" s="11"/>
      <c r="F89" s="11">
        <v>2022</v>
      </c>
      <c r="G89" s="11">
        <v>11</v>
      </c>
      <c r="H89" s="72">
        <v>5.9</v>
      </c>
    </row>
    <row r="90" spans="1:8" ht="15" customHeight="1" x14ac:dyDescent="0.25">
      <c r="A90" s="11">
        <v>2022</v>
      </c>
      <c r="B90" s="11">
        <v>1</v>
      </c>
      <c r="C90" s="22">
        <v>5.5340999999999996</v>
      </c>
      <c r="D90" s="11"/>
      <c r="E90" s="11"/>
      <c r="F90" s="11">
        <v>2022</v>
      </c>
      <c r="G90" s="11">
        <v>12</v>
      </c>
      <c r="H90" s="72">
        <v>5.78</v>
      </c>
    </row>
    <row r="91" spans="1:8" ht="15" customHeight="1" x14ac:dyDescent="0.25">
      <c r="A91" s="11">
        <v>2022</v>
      </c>
      <c r="B91" s="11">
        <v>2</v>
      </c>
      <c r="C91" s="22">
        <v>5.1966000000000001</v>
      </c>
      <c r="D91" s="11"/>
      <c r="E91" s="11"/>
      <c r="F91" s="11">
        <v>2023</v>
      </c>
      <c r="G91" s="11">
        <v>1</v>
      </c>
      <c r="H91" s="72">
        <v>5.77</v>
      </c>
    </row>
    <row r="92" spans="1:8" ht="15" customHeight="1" x14ac:dyDescent="0.25">
      <c r="A92" s="11">
        <v>2022</v>
      </c>
      <c r="B92" s="11">
        <v>3</v>
      </c>
      <c r="C92" s="22">
        <v>4.9683999999999999</v>
      </c>
      <c r="D92" s="11"/>
      <c r="E92" s="11"/>
      <c r="F92" s="11">
        <v>2023</v>
      </c>
      <c r="G92" s="11">
        <v>2</v>
      </c>
      <c r="H92" s="72">
        <v>5.6</v>
      </c>
    </row>
    <row r="93" spans="1:8" ht="15" customHeight="1" x14ac:dyDescent="0.25">
      <c r="A93" s="11">
        <v>2022</v>
      </c>
      <c r="B93" s="11">
        <v>4</v>
      </c>
      <c r="C93" s="22">
        <v>4.758</v>
      </c>
      <c r="D93" s="11"/>
      <c r="E93" s="11"/>
      <c r="F93" s="11">
        <v>2023</v>
      </c>
      <c r="G93" s="11">
        <v>3</v>
      </c>
      <c r="H93" s="72">
        <v>4.6500000000000004</v>
      </c>
    </row>
    <row r="94" spans="1:8" ht="15" customHeight="1" x14ac:dyDescent="0.25">
      <c r="A94" s="11">
        <v>2022</v>
      </c>
      <c r="B94" s="11">
        <v>5</v>
      </c>
      <c r="C94" s="22">
        <v>4.9550999999999998</v>
      </c>
      <c r="D94" s="11"/>
      <c r="E94" s="11"/>
      <c r="F94" s="11">
        <v>2023</v>
      </c>
      <c r="G94" s="11">
        <v>4</v>
      </c>
      <c r="H94" s="72">
        <v>4.18</v>
      </c>
    </row>
    <row r="95" spans="1:8" ht="15" customHeight="1" x14ac:dyDescent="0.25">
      <c r="A95" s="11">
        <v>2022</v>
      </c>
      <c r="B95" s="11">
        <v>6</v>
      </c>
      <c r="C95" s="22">
        <v>5.0491999999999999</v>
      </c>
      <c r="D95" s="11"/>
      <c r="E95" s="11"/>
      <c r="F95" s="11">
        <v>2023</v>
      </c>
      <c r="G95" s="11">
        <v>5</v>
      </c>
      <c r="H95" s="72">
        <v>3.94</v>
      </c>
    </row>
    <row r="96" spans="1:8" ht="15" customHeight="1" x14ac:dyDescent="0.25">
      <c r="A96" s="11">
        <v>2022</v>
      </c>
      <c r="B96" s="11">
        <v>7</v>
      </c>
      <c r="C96" s="22">
        <v>5.3681000000000001</v>
      </c>
      <c r="D96" s="11"/>
      <c r="E96" s="11"/>
      <c r="F96" s="11">
        <v>2023</v>
      </c>
      <c r="G96" s="11">
        <v>6</v>
      </c>
      <c r="H96" s="72">
        <v>3.16</v>
      </c>
    </row>
    <row r="97" spans="1:8" ht="15" customHeight="1" x14ac:dyDescent="0.25">
      <c r="A97" s="11">
        <v>2022</v>
      </c>
      <c r="B97" s="11">
        <v>8</v>
      </c>
      <c r="C97" s="22">
        <v>5.1433</v>
      </c>
      <c r="D97" s="11"/>
      <c r="E97" s="11"/>
      <c r="F97" s="11">
        <v>2023</v>
      </c>
      <c r="G97" s="11">
        <v>7</v>
      </c>
      <c r="H97" s="72">
        <v>3.99</v>
      </c>
    </row>
    <row r="98" spans="1:8" ht="15" customHeight="1" x14ac:dyDescent="0.25">
      <c r="A98" s="11">
        <v>2022</v>
      </c>
      <c r="B98" s="11">
        <v>9</v>
      </c>
      <c r="C98" s="22">
        <v>5.2370000000000001</v>
      </c>
      <c r="D98" s="11"/>
      <c r="E98" s="11"/>
      <c r="F98" s="11">
        <v>2023</v>
      </c>
      <c r="G98" s="11">
        <v>8</v>
      </c>
      <c r="H98" s="72">
        <v>4.6100000000000003</v>
      </c>
    </row>
    <row r="99" spans="1:8" ht="15" customHeight="1" x14ac:dyDescent="0.25">
      <c r="A99" s="11">
        <v>2022</v>
      </c>
      <c r="B99" s="11">
        <v>10</v>
      </c>
      <c r="C99" s="22">
        <v>5.2503000000000002</v>
      </c>
      <c r="D99" s="11"/>
      <c r="E99" s="11"/>
      <c r="F99" s="11">
        <v>2023</v>
      </c>
      <c r="G99" s="11">
        <v>9</v>
      </c>
      <c r="H99" s="72">
        <v>5.19</v>
      </c>
    </row>
    <row r="100" spans="1:8" ht="15" customHeight="1" x14ac:dyDescent="0.25">
      <c r="A100" s="11">
        <v>2022</v>
      </c>
      <c r="B100" s="11">
        <v>11</v>
      </c>
      <c r="C100" s="22">
        <v>5.2747000000000002</v>
      </c>
      <c r="D100" s="11"/>
      <c r="E100" s="11"/>
      <c r="F100" s="11">
        <v>2023</v>
      </c>
      <c r="G100" s="11">
        <v>10</v>
      </c>
      <c r="H100" s="72">
        <v>4.82</v>
      </c>
    </row>
    <row r="101" spans="1:8" ht="15" customHeight="1" x14ac:dyDescent="0.25">
      <c r="A101" s="11">
        <v>2022</v>
      </c>
      <c r="B101" s="11">
        <v>12</v>
      </c>
      <c r="C101" s="22">
        <v>5.2423999999999999</v>
      </c>
      <c r="D101" s="11"/>
      <c r="E101" s="11"/>
      <c r="F101" s="11">
        <v>2023</v>
      </c>
      <c r="G101" s="11">
        <v>11</v>
      </c>
      <c r="H101" s="72">
        <v>4.68</v>
      </c>
    </row>
    <row r="102" spans="1:8" ht="15" customHeight="1" x14ac:dyDescent="0.25">
      <c r="A102" s="11">
        <v>2023</v>
      </c>
      <c r="B102" s="11">
        <v>1</v>
      </c>
      <c r="C102" s="22">
        <v>5.2007000000000003</v>
      </c>
      <c r="D102" s="11"/>
      <c r="E102" s="11"/>
      <c r="F102" s="11">
        <v>2023</v>
      </c>
      <c r="G102" s="11">
        <v>12</v>
      </c>
      <c r="H102" s="72">
        <v>4.62</v>
      </c>
    </row>
    <row r="103" spans="1:8" ht="15" customHeight="1" x14ac:dyDescent="0.25">
      <c r="A103" s="11">
        <v>2023</v>
      </c>
      <c r="B103" s="11">
        <v>2</v>
      </c>
      <c r="C103" s="22">
        <v>5.1717000000000004</v>
      </c>
      <c r="D103" s="11"/>
      <c r="E103" s="11"/>
      <c r="F103" s="11">
        <v>2024</v>
      </c>
      <c r="G103" s="11">
        <v>1</v>
      </c>
      <c r="H103" s="72">
        <v>4.51</v>
      </c>
    </row>
    <row r="104" spans="1:8" ht="15" customHeight="1" x14ac:dyDescent="0.25">
      <c r="A104" s="11">
        <v>2023</v>
      </c>
      <c r="B104" s="11">
        <v>3</v>
      </c>
      <c r="C104" s="22">
        <v>5.2115</v>
      </c>
      <c r="D104" s="11"/>
      <c r="E104" s="11"/>
      <c r="F104" s="11">
        <v>2024</v>
      </c>
      <c r="G104" s="11">
        <v>2</v>
      </c>
      <c r="H104" s="72">
        <v>4.5</v>
      </c>
    </row>
    <row r="105" spans="1:8" ht="15" customHeight="1" x14ac:dyDescent="0.25">
      <c r="A105" s="11">
        <v>2023</v>
      </c>
      <c r="B105" s="11">
        <v>4</v>
      </c>
      <c r="C105" s="22">
        <v>5.0197000000000003</v>
      </c>
      <c r="D105" s="11"/>
      <c r="E105" s="11"/>
      <c r="F105" s="11">
        <v>2024</v>
      </c>
      <c r="G105" s="11">
        <v>3</v>
      </c>
      <c r="H105" s="72">
        <v>3.93</v>
      </c>
    </row>
    <row r="106" spans="1:8" ht="15" customHeight="1" x14ac:dyDescent="0.25">
      <c r="A106" s="11">
        <v>2023</v>
      </c>
      <c r="B106" s="11">
        <v>5</v>
      </c>
      <c r="C106" s="22">
        <v>4.9828000000000001</v>
      </c>
      <c r="D106" s="11"/>
      <c r="E106" s="11"/>
      <c r="F106" s="11">
        <v>2024</v>
      </c>
      <c r="G106" s="11">
        <v>4</v>
      </c>
      <c r="H106" s="72">
        <v>3.69</v>
      </c>
    </row>
    <row r="107" spans="1:8" ht="15" customHeight="1" x14ac:dyDescent="0.25">
      <c r="A107" s="11">
        <v>2023</v>
      </c>
      <c r="B107" s="11">
        <v>6</v>
      </c>
      <c r="C107" s="22">
        <v>4.8516000000000004</v>
      </c>
      <c r="D107" s="11"/>
      <c r="E107" s="11"/>
      <c r="F107" s="11">
        <v>2024</v>
      </c>
      <c r="G107" s="11">
        <v>5</v>
      </c>
      <c r="H107" s="72">
        <v>3.93</v>
      </c>
    </row>
    <row r="108" spans="1:8" ht="15" customHeight="1" x14ac:dyDescent="0.25">
      <c r="A108" s="11">
        <v>2023</v>
      </c>
      <c r="B108" s="11">
        <v>7</v>
      </c>
      <c r="C108" s="22">
        <v>4.8007999999999997</v>
      </c>
      <c r="D108" s="11"/>
      <c r="E108" s="11"/>
      <c r="F108" s="11">
        <v>2024</v>
      </c>
      <c r="G108" s="11">
        <v>6</v>
      </c>
      <c r="H108" s="72">
        <v>4.2300000000000004</v>
      </c>
    </row>
    <row r="109" spans="1:8" ht="15" customHeight="1" x14ac:dyDescent="0.25">
      <c r="A109" s="11">
        <v>2023</v>
      </c>
      <c r="B109" s="11">
        <v>8</v>
      </c>
      <c r="C109" s="22">
        <v>4.9035000000000002</v>
      </c>
      <c r="D109" s="11"/>
      <c r="E109" s="11"/>
      <c r="F109" s="11">
        <v>2024</v>
      </c>
      <c r="G109" s="11">
        <v>7</v>
      </c>
      <c r="H109" s="72">
        <v>4.5</v>
      </c>
    </row>
    <row r="110" spans="1:8" ht="15" customHeight="1" x14ac:dyDescent="0.25">
      <c r="A110" s="11">
        <v>2023</v>
      </c>
      <c r="B110" s="11">
        <v>9</v>
      </c>
      <c r="C110" s="22">
        <v>4.9370000000000003</v>
      </c>
      <c r="D110" s="11"/>
      <c r="E110" s="11"/>
      <c r="F110" s="11">
        <v>2024</v>
      </c>
      <c r="G110" s="11">
        <v>8</v>
      </c>
      <c r="H110" s="72">
        <v>4.24</v>
      </c>
    </row>
    <row r="111" spans="1:8" ht="15" customHeight="1" x14ac:dyDescent="0.25">
      <c r="A111" s="11">
        <v>2023</v>
      </c>
      <c r="B111" s="11">
        <v>10</v>
      </c>
      <c r="C111" s="22">
        <v>5.0648</v>
      </c>
      <c r="D111" s="11"/>
      <c r="E111" s="11"/>
      <c r="F111" s="11">
        <v>2024</v>
      </c>
      <c r="G111" s="11">
        <v>9</v>
      </c>
      <c r="H111" s="72">
        <v>4.42</v>
      </c>
    </row>
    <row r="112" spans="1:8" ht="15" customHeight="1" x14ac:dyDescent="0.25">
      <c r="A112" s="11">
        <v>2023</v>
      </c>
      <c r="B112" s="11">
        <v>11</v>
      </c>
      <c r="C112" s="22">
        <v>4.8982999999999999</v>
      </c>
      <c r="D112" s="11"/>
      <c r="E112" s="11"/>
      <c r="F112" s="11">
        <v>2024</v>
      </c>
      <c r="G112" s="11">
        <v>10</v>
      </c>
      <c r="H112" s="72">
        <v>4.76</v>
      </c>
    </row>
    <row r="113" spans="1:8" ht="15" customHeight="1" x14ac:dyDescent="0.25">
      <c r="A113" s="11">
        <v>2023</v>
      </c>
      <c r="B113" s="11">
        <v>12</v>
      </c>
      <c r="C113" s="22">
        <v>4.8971999999999998</v>
      </c>
      <c r="D113" s="11"/>
      <c r="E113" s="11"/>
      <c r="F113" s="11">
        <v>2024</v>
      </c>
      <c r="G113" s="11">
        <v>11</v>
      </c>
      <c r="H113" s="72">
        <v>4.87</v>
      </c>
    </row>
    <row r="114" spans="1:8" ht="15" customHeight="1" x14ac:dyDescent="0.25">
      <c r="A114" s="11">
        <v>2024</v>
      </c>
      <c r="B114" s="11">
        <v>1</v>
      </c>
      <c r="C114" s="22">
        <v>4.9143999999999997</v>
      </c>
      <c r="D114" s="11"/>
      <c r="E114" s="11"/>
      <c r="F114" s="11">
        <v>2024</v>
      </c>
      <c r="G114" s="11">
        <v>12</v>
      </c>
      <c r="H114" s="72">
        <v>4.83</v>
      </c>
    </row>
    <row r="115" spans="1:8" ht="15" customHeight="1" x14ac:dyDescent="0.25">
      <c r="A115" s="11">
        <v>2024</v>
      </c>
      <c r="B115" s="11">
        <v>2</v>
      </c>
      <c r="C115" s="22">
        <v>4.9644000000000004</v>
      </c>
      <c r="D115" s="11"/>
      <c r="E115" s="11"/>
      <c r="F115" s="11">
        <v>2025</v>
      </c>
      <c r="G115" s="11">
        <v>1</v>
      </c>
      <c r="H115" s="72">
        <v>4.5599999999999996</v>
      </c>
    </row>
    <row r="116" spans="1:8" ht="15" customHeight="1" x14ac:dyDescent="0.25">
      <c r="A116" s="11">
        <v>2024</v>
      </c>
      <c r="B116" s="11">
        <v>3</v>
      </c>
      <c r="C116" s="22">
        <v>4.9801000000000002</v>
      </c>
      <c r="D116" s="11"/>
      <c r="E116" s="11"/>
      <c r="F116" s="11">
        <v>2025</v>
      </c>
      <c r="G116" s="11">
        <v>2</v>
      </c>
      <c r="H116" s="72">
        <v>5.0599999999999996</v>
      </c>
    </row>
    <row r="117" spans="1:8" ht="15" customHeight="1" x14ac:dyDescent="0.25">
      <c r="A117" s="11">
        <v>2024</v>
      </c>
      <c r="B117" s="11">
        <v>4</v>
      </c>
      <c r="C117" s="22">
        <v>5.1291000000000002</v>
      </c>
      <c r="D117" s="11"/>
      <c r="E117" s="11"/>
      <c r="F117" s="11">
        <v>2025</v>
      </c>
      <c r="G117" s="11">
        <v>3</v>
      </c>
      <c r="H117" s="72">
        <v>5.48</v>
      </c>
    </row>
    <row r="118" spans="1:8" ht="15" customHeight="1" x14ac:dyDescent="0.25">
      <c r="A118" s="11">
        <v>2024</v>
      </c>
      <c r="B118" s="11">
        <v>5</v>
      </c>
      <c r="C118" s="22">
        <v>5.133</v>
      </c>
      <c r="D118" s="11"/>
      <c r="E118" s="11"/>
      <c r="F118" s="11">
        <v>2025</v>
      </c>
      <c r="G118" s="11">
        <v>4</v>
      </c>
      <c r="H118" s="72">
        <v>5.53</v>
      </c>
    </row>
    <row r="119" spans="1:8" ht="15" customHeight="1" x14ac:dyDescent="0.25">
      <c r="A119" s="11">
        <v>2024</v>
      </c>
      <c r="B119" s="11">
        <v>6</v>
      </c>
      <c r="C119" s="22">
        <v>5.3890000000000002</v>
      </c>
      <c r="D119" s="11"/>
      <c r="E119" s="11"/>
      <c r="F119" s="11">
        <v>2025</v>
      </c>
      <c r="G119" s="11">
        <v>5</v>
      </c>
      <c r="H119" s="72">
        <v>5.32</v>
      </c>
    </row>
    <row r="120" spans="1:8" ht="15" customHeight="1" x14ac:dyDescent="0.25">
      <c r="A120" s="11">
        <v>2024</v>
      </c>
      <c r="B120" s="11">
        <v>7</v>
      </c>
      <c r="C120" s="22">
        <v>5.5419999999999998</v>
      </c>
      <c r="D120" s="11"/>
      <c r="E120" s="11"/>
      <c r="F120" s="11">
        <v>2025</v>
      </c>
      <c r="G120" s="11">
        <v>6</v>
      </c>
      <c r="H120" s="72">
        <v>5.35</v>
      </c>
    </row>
    <row r="121" spans="1:8" ht="15" customHeight="1" x14ac:dyDescent="0.25">
      <c r="A121" s="11">
        <v>2024</v>
      </c>
      <c r="B121" s="11">
        <v>8</v>
      </c>
      <c r="C121" s="22">
        <v>5.5526</v>
      </c>
      <c r="D121" s="11"/>
      <c r="E121" s="11"/>
      <c r="F121" s="11">
        <v>2025</v>
      </c>
      <c r="G121" s="11">
        <v>7</v>
      </c>
      <c r="H121" s="72">
        <v>5.23</v>
      </c>
    </row>
    <row r="122" spans="1:8" ht="15" customHeight="1" x14ac:dyDescent="0.25">
      <c r="A122" s="11">
        <v>2024</v>
      </c>
      <c r="B122" s="11">
        <v>9</v>
      </c>
      <c r="C122" s="22">
        <v>5.5415999999999999</v>
      </c>
      <c r="D122" s="11"/>
      <c r="E122" s="11"/>
      <c r="F122" s="11">
        <v>2025</v>
      </c>
      <c r="G122" s="11">
        <v>8</v>
      </c>
      <c r="H122" s="72">
        <v>5.13</v>
      </c>
    </row>
    <row r="123" spans="1:8" ht="15" customHeight="1" x14ac:dyDescent="0.25">
      <c r="A123" s="11">
        <v>2024</v>
      </c>
      <c r="B123" s="11">
        <v>10</v>
      </c>
      <c r="C123" s="22">
        <v>5.6241000000000003</v>
      </c>
      <c r="D123" s="11"/>
      <c r="E123" s="11"/>
      <c r="F123" s="11">
        <v>2025</v>
      </c>
      <c r="G123" s="11">
        <v>9</v>
      </c>
      <c r="H123" s="72">
        <v>5.17</v>
      </c>
    </row>
    <row r="124" spans="1:8" ht="15" customHeight="1" x14ac:dyDescent="0.25">
      <c r="A124" s="11">
        <v>2024</v>
      </c>
      <c r="B124" s="11">
        <v>11</v>
      </c>
      <c r="C124" s="22">
        <v>5.8071000000000002</v>
      </c>
      <c r="D124" s="11"/>
      <c r="E124" s="11"/>
      <c r="F124" s="11">
        <v>2025</v>
      </c>
      <c r="G124" s="11">
        <v>10</v>
      </c>
      <c r="H124" s="72">
        <v>4.68</v>
      </c>
    </row>
    <row r="125" spans="1:8" ht="15" customHeight="1" x14ac:dyDescent="0.25">
      <c r="A125" s="11">
        <v>2024</v>
      </c>
      <c r="B125" s="11">
        <v>12</v>
      </c>
      <c r="C125" s="22">
        <v>6.0970000000000004</v>
      </c>
      <c r="D125" s="11"/>
      <c r="E125" s="11"/>
      <c r="F125" s="11">
        <v>2025</v>
      </c>
      <c r="G125" s="11">
        <v>11</v>
      </c>
      <c r="H125" s="72">
        <v>4.46</v>
      </c>
    </row>
    <row r="126" spans="1:8" ht="15" customHeight="1" x14ac:dyDescent="0.25">
      <c r="A126" s="11">
        <v>2025</v>
      </c>
      <c r="B126" s="11">
        <v>1</v>
      </c>
      <c r="C126" s="22">
        <v>6.0217999999999998</v>
      </c>
      <c r="D126" s="11"/>
      <c r="E126" s="11"/>
      <c r="F126" s="11">
        <v>2025</v>
      </c>
      <c r="G126" s="11">
        <v>12</v>
      </c>
      <c r="H126" s="72">
        <v>4.26</v>
      </c>
    </row>
    <row r="127" spans="1:8" ht="15" customHeight="1" x14ac:dyDescent="0.25">
      <c r="A127" s="11">
        <v>2025</v>
      </c>
      <c r="B127" s="11">
        <v>2</v>
      </c>
      <c r="C127" s="22">
        <v>5.7656000000000001</v>
      </c>
      <c r="D127" s="11"/>
      <c r="E127" s="11"/>
      <c r="F127" s="11">
        <v>2026</v>
      </c>
      <c r="G127" s="11">
        <v>1</v>
      </c>
      <c r="H127" s="72">
        <v>4.4400000000000004</v>
      </c>
    </row>
    <row r="128" spans="1:8" ht="15" customHeight="1" x14ac:dyDescent="0.25">
      <c r="A128" s="11">
        <v>2025</v>
      </c>
      <c r="B128" s="11">
        <v>3</v>
      </c>
      <c r="C128" s="22">
        <v>5.7468000000000004</v>
      </c>
      <c r="D128" s="11"/>
      <c r="E128" s="11"/>
      <c r="F128" s="11">
        <v>2026</v>
      </c>
      <c r="G128" s="11">
        <v>2</v>
      </c>
      <c r="H128" s="72">
        <v>3.81</v>
      </c>
    </row>
    <row r="129" spans="1:8" ht="15" customHeight="1" x14ac:dyDescent="0.25">
      <c r="A129" s="11">
        <v>2025</v>
      </c>
      <c r="B129" s="11">
        <v>4</v>
      </c>
      <c r="C129" s="22">
        <v>5.7836999999999996</v>
      </c>
      <c r="D129" s="11"/>
      <c r="E129" s="11"/>
      <c r="F129" s="11">
        <v>2026</v>
      </c>
      <c r="G129" s="11">
        <v>3</v>
      </c>
      <c r="H129" s="72">
        <v>4.1399999999999997</v>
      </c>
    </row>
    <row r="130" spans="1:8" ht="15" customHeight="1" x14ac:dyDescent="0.25">
      <c r="A130" s="11">
        <v>2025</v>
      </c>
      <c r="B130" s="11">
        <v>5</v>
      </c>
      <c r="C130" s="22">
        <v>5.6673999999999998</v>
      </c>
      <c r="D130" s="11"/>
      <c r="E130" s="11"/>
      <c r="F130" s="11">
        <v>2026</v>
      </c>
      <c r="G130" s="11">
        <v>4</v>
      </c>
      <c r="H130" s="72">
        <v>4.3899999999999997</v>
      </c>
    </row>
    <row r="131" spans="1:8" ht="15" customHeight="1" x14ac:dyDescent="0.25">
      <c r="A131" s="11">
        <v>2025</v>
      </c>
      <c r="B131" s="11">
        <v>6</v>
      </c>
      <c r="C131" s="22">
        <v>5.5471000000000004</v>
      </c>
      <c r="D131" s="11"/>
      <c r="E131" s="11"/>
      <c r="F131" s="11">
        <v>2026</v>
      </c>
      <c r="G131" s="11">
        <v>5</v>
      </c>
      <c r="H131" s="72">
        <v>4.72</v>
      </c>
    </row>
    <row r="132" spans="1:8" ht="15" customHeight="1" x14ac:dyDescent="0.25">
      <c r="A132" s="11">
        <v>2025</v>
      </c>
      <c r="B132" s="11">
        <v>7</v>
      </c>
      <c r="C132" s="22">
        <v>5.5285000000000002</v>
      </c>
      <c r="D132" s="11"/>
      <c r="E132" s="11"/>
      <c r="F132" s="11">
        <v>2026</v>
      </c>
      <c r="G132" s="11">
        <v>6</v>
      </c>
      <c r="H132" s="72">
        <v>4.6399999999999997</v>
      </c>
    </row>
    <row r="133" spans="1:8" ht="15" customHeight="1" x14ac:dyDescent="0.25">
      <c r="A133" s="11">
        <v>2025</v>
      </c>
      <c r="B133" s="11">
        <v>8</v>
      </c>
      <c r="C133" s="22">
        <v>5.4469000000000003</v>
      </c>
      <c r="D133" s="11"/>
      <c r="E133" s="11"/>
      <c r="F133" s="11">
        <v>2026</v>
      </c>
      <c r="G133" s="11">
        <v>7</v>
      </c>
      <c r="H133" s="72">
        <v>4.4400000000000004</v>
      </c>
    </row>
    <row r="134" spans="1:8" ht="15" customHeight="1" x14ac:dyDescent="0.25">
      <c r="A134" s="11">
        <v>2025</v>
      </c>
      <c r="B134" s="11">
        <v>9</v>
      </c>
      <c r="C134" s="22">
        <v>5.3673999999999999</v>
      </c>
      <c r="D134" s="11"/>
      <c r="E134" s="11"/>
      <c r="F134" s="11">
        <v>2026</v>
      </c>
      <c r="G134" s="11">
        <v>8</v>
      </c>
      <c r="H134" s="72">
        <v>4.22</v>
      </c>
    </row>
    <row r="135" spans="1:8" ht="15" customHeight="1" x14ac:dyDescent="0.25">
      <c r="A135" s="11">
        <v>2025</v>
      </c>
      <c r="B135" s="11">
        <v>10</v>
      </c>
      <c r="C135" s="22">
        <v>5.3855000000000004</v>
      </c>
    </row>
    <row r="136" spans="1:8" ht="15" customHeight="1" x14ac:dyDescent="0.25">
      <c r="A136" s="11">
        <v>2025</v>
      </c>
      <c r="B136" s="11">
        <v>11</v>
      </c>
      <c r="C136" s="22">
        <v>5.3409000000000004</v>
      </c>
    </row>
    <row r="137" spans="1:8" ht="15" customHeight="1" x14ac:dyDescent="0.25">
      <c r="A137" s="11">
        <v>2025</v>
      </c>
      <c r="B137" s="11">
        <v>12</v>
      </c>
      <c r="C137" s="22">
        <v>5.4531000000000001</v>
      </c>
      <c r="F137" s="23" t="s">
        <v>14678</v>
      </c>
    </row>
    <row r="138" spans="1:8" ht="15" customHeight="1" x14ac:dyDescent="0.25">
      <c r="A138" s="11">
        <v>2026</v>
      </c>
      <c r="B138" s="11">
        <v>1</v>
      </c>
      <c r="C138" s="22">
        <v>5.3380000000000001</v>
      </c>
    </row>
    <row r="139" spans="1:8" ht="15" customHeight="1" x14ac:dyDescent="0.25">
      <c r="A139" s="11">
        <v>2026</v>
      </c>
      <c r="B139" s="11">
        <v>2</v>
      </c>
      <c r="C139" s="22">
        <v>5.2005999999999997</v>
      </c>
    </row>
    <row r="140" spans="1:8" ht="15" customHeight="1" x14ac:dyDescent="0.25">
      <c r="A140" s="11">
        <v>2026</v>
      </c>
      <c r="B140" s="11">
        <v>3</v>
      </c>
      <c r="C140" s="22">
        <v>5.2316000000000003</v>
      </c>
    </row>
    <row r="141" spans="1:8" ht="15" customHeight="1" x14ac:dyDescent="0.25">
      <c r="A141" s="11">
        <v>2026</v>
      </c>
      <c r="B141" s="11">
        <v>4</v>
      </c>
      <c r="C141" s="22">
        <v>5.0331000000000001</v>
      </c>
    </row>
    <row r="142" spans="1:8" ht="15" customHeight="1" x14ac:dyDescent="0.25">
      <c r="A142" s="11">
        <v>2026</v>
      </c>
      <c r="B142" s="11">
        <v>5</v>
      </c>
      <c r="C142" s="22">
        <v>4.9836999999999998</v>
      </c>
    </row>
    <row r="143" spans="1:8" ht="15" customHeight="1" x14ac:dyDescent="0.25">
      <c r="A143" s="11">
        <v>2026</v>
      </c>
      <c r="B143" s="11">
        <v>6</v>
      </c>
      <c r="C143" s="22">
        <v>5.1276000000000002</v>
      </c>
    </row>
    <row r="144" spans="1:8" ht="15" customHeight="1" x14ac:dyDescent="0.25">
      <c r="A144" s="11">
        <v>2026</v>
      </c>
      <c r="B144" s="11">
        <v>7</v>
      </c>
      <c r="C144" s="22">
        <v>5.1139000000000001</v>
      </c>
    </row>
    <row r="145" spans="1:3" ht="15" customHeight="1" x14ac:dyDescent="0.25">
      <c r="A145" s="11">
        <v>2026</v>
      </c>
      <c r="B145" s="11">
        <v>8</v>
      </c>
      <c r="C145" s="22">
        <v>5.1532</v>
      </c>
    </row>
    <row r="146" spans="1:3" ht="15.75" customHeight="1" x14ac:dyDescent="0.25"/>
    <row r="147" spans="1:3" ht="15.75" customHeight="1" x14ac:dyDescent="0.25"/>
    <row r="148" spans="1:3" ht="15" customHeight="1" x14ac:dyDescent="0.25">
      <c r="A148" s="23" t="s">
        <v>14679</v>
      </c>
    </row>
    <row r="149" spans="1:3" ht="15.75" customHeight="1" x14ac:dyDescent="0.25"/>
    <row r="150" spans="1:3" ht="15.75" customHeight="1" x14ac:dyDescent="0.25"/>
    <row r="151" spans="1:3" ht="15.75" customHeight="1" x14ac:dyDescent="0.25"/>
    <row r="152" spans="1:3" ht="15.75" customHeight="1" x14ac:dyDescent="0.25"/>
    <row r="153" spans="1:3" ht="15.75" customHeight="1" x14ac:dyDescent="0.25"/>
    <row r="154" spans="1:3" ht="15.75" customHeight="1" x14ac:dyDescent="0.25"/>
    <row r="155" spans="1:3" ht="15.75" customHeight="1" x14ac:dyDescent="0.25"/>
    <row r="156" spans="1:3" ht="15.75" customHeight="1" x14ac:dyDescent="0.25"/>
    <row r="157" spans="1:3" ht="15.75" customHeight="1" x14ac:dyDescent="0.25"/>
    <row r="158" spans="1:3" ht="15.75" customHeight="1" x14ac:dyDescent="0.25"/>
    <row r="159" spans="1:3" ht="15.75" customHeight="1" x14ac:dyDescent="0.25"/>
    <row r="160" spans="1:3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K29" r:id="rId1"/>
    <hyperlink ref="K30" r:id="rId2"/>
    <hyperlink ref="F137" r:id="rId3"/>
    <hyperlink ref="A148" r:id="rId4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>
      <selection activeCell="B8" sqref="B8:AZ8"/>
    </sheetView>
  </sheetViews>
  <sheetFormatPr baseColWidth="10" defaultColWidth="14.42578125" defaultRowHeight="15" x14ac:dyDescent="0.25"/>
  <cols>
    <col min="1" max="1" width="24.5703125" style="1" customWidth="1"/>
    <col min="2" max="2" width="8.85546875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f>IF(ISNUMBER('Fuel Forecast'!$D$8),'Fuel Forecast'!$D$8*(1+'Fuel Forecast'!$G$8)^(B$1-Assumptions!$B$4)*IF('Fuel Forecast'!$F$8&gt;1,(1+('Fuel Forecast'!$F$8-1)*(1-'Fuel Forecast'!$H$8)^(B$1-Assumptions!$B$4))/'Fuel Forecast'!$F$8,1)/Assumptions!$B$12,999999999)</f>
        <v>28556.437162500391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f>IF(ISNUMBER('Fuel Forecast'!$D$9),'Fuel Forecast'!$D$9*(1+'Fuel Forecast'!$G$9)^(B$1-Assumptions!$B$4)*IF('Fuel Forecast'!$F$9&gt;1,(1+('Fuel Forecast'!$F$9-1)*(1-'Fuel Forecast'!$H$9)^(B$1-Assumptions!$B$4))/'Fuel Forecast'!$F$9,1)/Assumptions!$B$12,999999999)</f>
        <v>82807.666954674452</v>
      </c>
      <c r="C3" s="75">
        <f>IF(ISNUMBER('Fuel Forecast'!$D$9),'Fuel Forecast'!$D$9*(1+'Fuel Forecast'!$G$9)^(C$1-Assumptions!$B$4)*IF('Fuel Forecast'!$F$9&gt;1,(1+('Fuel Forecast'!$F$9-1)*(1-'Fuel Forecast'!$H$9)^(C$1-Assumptions!$B$4))/'Fuel Forecast'!$F$9,1)/Assumptions!$B$12,999999999)</f>
        <v>82797.789412120692</v>
      </c>
      <c r="D3" s="75">
        <f>IF(ISNUMBER('Fuel Forecast'!$D$9),'Fuel Forecast'!$D$9*(1+'Fuel Forecast'!$G$9)^(D$1-Assumptions!$B$4)*IF('Fuel Forecast'!$F$9&gt;1,(1+('Fuel Forecast'!$F$9-1)*(1-'Fuel Forecast'!$H$9)^(D$1-Assumptions!$B$4))/'Fuel Forecast'!$F$9,1)/Assumptions!$B$12,999999999)</f>
        <v>82788.010644992435</v>
      </c>
      <c r="E3" s="75">
        <f>IF(ISNUMBER('Fuel Forecast'!$D$9),'Fuel Forecast'!$D$9*(1+'Fuel Forecast'!$G$9)^(E$1-Assumptions!$B$4)*IF('Fuel Forecast'!$F$9&gt;1,(1+('Fuel Forecast'!$F$9-1)*(1-'Fuel Forecast'!$H$9)^(E$1-Assumptions!$B$4))/'Fuel Forecast'!$F$9,1)/Assumptions!$B$12,999999999)</f>
        <v>82778.329665535479</v>
      </c>
      <c r="F3" s="75">
        <f>IF(ISNUMBER('Fuel Forecast'!$D$9),'Fuel Forecast'!$D$9*(1+'Fuel Forecast'!$G$9)^(F$1-Assumptions!$B$4)*IF('Fuel Forecast'!$F$9&gt;1,(1+('Fuel Forecast'!$F$9-1)*(1-'Fuel Forecast'!$H$9)^(F$1-Assumptions!$B$4))/'Fuel Forecast'!$F$9,1)/Assumptions!$B$12,999999999)</f>
        <v>82768.745495873081</v>
      </c>
      <c r="G3" s="75">
        <f>IF(ISNUMBER('Fuel Forecast'!$D$9),'Fuel Forecast'!$D$9*(1+'Fuel Forecast'!$G$9)^(G$1-Assumptions!$B$4)*IF('Fuel Forecast'!$F$9&gt;1,(1+('Fuel Forecast'!$F$9-1)*(1-'Fuel Forecast'!$H$9)^(G$1-Assumptions!$B$4))/'Fuel Forecast'!$F$9,1)/Assumptions!$B$12,999999999)</f>
        <v>82759.257167907315</v>
      </c>
      <c r="H3" s="75">
        <f>IF(ISNUMBER('Fuel Forecast'!$D$9),'Fuel Forecast'!$D$9*(1+'Fuel Forecast'!$G$9)^(H$1-Assumptions!$B$4)*IF('Fuel Forecast'!$F$9&gt;1,(1+('Fuel Forecast'!$F$9-1)*(1-'Fuel Forecast'!$H$9)^(H$1-Assumptions!$B$4))/'Fuel Forecast'!$F$9,1)/Assumptions!$B$12,999999999)</f>
        <v>82749.863723221206</v>
      </c>
      <c r="I3" s="75">
        <f>IF(ISNUMBER('Fuel Forecast'!$D$9),'Fuel Forecast'!$D$9*(1+'Fuel Forecast'!$G$9)^(I$1-Assumptions!$B$4)*IF('Fuel Forecast'!$F$9&gt;1,(1+('Fuel Forecast'!$F$9-1)*(1-'Fuel Forecast'!$H$9)^(I$1-Assumptions!$B$4))/'Fuel Forecast'!$F$9,1)/Assumptions!$B$12,999999999)</f>
        <v>82740.564212981961</v>
      </c>
      <c r="J3" s="75">
        <f>IF(ISNUMBER('Fuel Forecast'!$D$9),'Fuel Forecast'!$D$9*(1+'Fuel Forecast'!$G$9)^(J$1-Assumptions!$B$4)*IF('Fuel Forecast'!$F$9&gt;1,(1+('Fuel Forecast'!$F$9-1)*(1-'Fuel Forecast'!$H$9)^(J$1-Assumptions!$B$4))/'Fuel Forecast'!$F$9,1)/Assumptions!$B$12,999999999)</f>
        <v>82731.357697845102</v>
      </c>
      <c r="K3" s="75">
        <f>IF(ISNUMBER('Fuel Forecast'!$D$9),'Fuel Forecast'!$D$9*(1+'Fuel Forecast'!$G$9)^(K$1-Assumptions!$B$4)*IF('Fuel Forecast'!$F$9&gt;1,(1+('Fuel Forecast'!$F$9-1)*(1-'Fuel Forecast'!$H$9)^(K$1-Assumptions!$B$4))/'Fuel Forecast'!$F$9,1)/Assumptions!$B$12,999999999)</f>
        <v>82722.243247859602</v>
      </c>
      <c r="L3" s="75">
        <f>IF(ISNUMBER('Fuel Forecast'!$D$9),'Fuel Forecast'!$D$9*(1+'Fuel Forecast'!$G$9)^(L$1-Assumptions!$B$4)*IF('Fuel Forecast'!$F$9&gt;1,(1+('Fuel Forecast'!$F$9-1)*(1-'Fuel Forecast'!$H$9)^(L$1-Assumptions!$B$4))/'Fuel Forecast'!$F$9,1)/Assumptions!$B$12,999999999)</f>
        <v>82713.21994237398</v>
      </c>
      <c r="M3" s="75">
        <f>IF(ISNUMBER('Fuel Forecast'!$D$9),'Fuel Forecast'!$D$9*(1+'Fuel Forecast'!$G$9)^(M$1-Assumptions!$B$4)*IF('Fuel Forecast'!$F$9&gt;1,(1+('Fuel Forecast'!$F$9-1)*(1-'Fuel Forecast'!$H$9)^(M$1-Assumptions!$B$4))/'Fuel Forecast'!$F$9,1)/Assumptions!$B$12,999999999)</f>
        <v>82704.286869943215</v>
      </c>
      <c r="N3" s="75">
        <f>IF(ISNUMBER('Fuel Forecast'!$D$9),'Fuel Forecast'!$D$9*(1+'Fuel Forecast'!$G$9)^(N$1-Assumptions!$B$4)*IF('Fuel Forecast'!$F$9&gt;1,(1+('Fuel Forecast'!$F$9-1)*(1-'Fuel Forecast'!$H$9)^(N$1-Assumptions!$B$4))/'Fuel Forecast'!$F$9,1)/Assumptions!$B$12,999999999)</f>
        <v>82695.443128236744</v>
      </c>
      <c r="O3" s="75">
        <f>IF(ISNUMBER('Fuel Forecast'!$D$9),'Fuel Forecast'!$D$9*(1+'Fuel Forecast'!$G$9)^(O$1-Assumptions!$B$4)*IF('Fuel Forecast'!$F$9&gt;1,(1+('Fuel Forecast'!$F$9-1)*(1-'Fuel Forecast'!$H$9)^(O$1-Assumptions!$B$4))/'Fuel Forecast'!$F$9,1)/Assumptions!$B$12,999999999)</f>
        <v>82686.68782394733</v>
      </c>
      <c r="P3" s="75">
        <f>IF(ISNUMBER('Fuel Forecast'!$D$9),'Fuel Forecast'!$D$9*(1+'Fuel Forecast'!$G$9)^(P$1-Assumptions!$B$4)*IF('Fuel Forecast'!$F$9&gt;1,(1+('Fuel Forecast'!$F$9-1)*(1-'Fuel Forecast'!$H$9)^(P$1-Assumptions!$B$4))/'Fuel Forecast'!$F$9,1)/Assumptions!$B$12,999999999)</f>
        <v>82678.02007270082</v>
      </c>
      <c r="Q3" s="75">
        <f>IF(ISNUMBER('Fuel Forecast'!$D$9),'Fuel Forecast'!$D$9*(1+'Fuel Forecast'!$G$9)^(Q$1-Assumptions!$B$4)*IF('Fuel Forecast'!$F$9&gt;1,(1+('Fuel Forecast'!$F$9-1)*(1-'Fuel Forecast'!$H$9)^(Q$1-Assumptions!$B$4))/'Fuel Forecast'!$F$9,1)/Assumptions!$B$12,999999999)</f>
        <v>82669.438998966769</v>
      </c>
      <c r="R3" s="75">
        <f>IF(ISNUMBER('Fuel Forecast'!$D$9),'Fuel Forecast'!$D$9*(1+'Fuel Forecast'!$G$9)^(R$1-Assumptions!$B$4)*IF('Fuel Forecast'!$F$9&gt;1,(1+('Fuel Forecast'!$F$9-1)*(1-'Fuel Forecast'!$H$9)^(R$1-Assumptions!$B$4))/'Fuel Forecast'!$F$9,1)/Assumptions!$B$12,999999999)</f>
        <v>82660.943735970082</v>
      </c>
      <c r="S3" s="75">
        <f>IF(ISNUMBER('Fuel Forecast'!$D$9),'Fuel Forecast'!$D$9*(1+'Fuel Forecast'!$G$9)^(S$1-Assumptions!$B$4)*IF('Fuel Forecast'!$F$9&gt;1,(1+('Fuel Forecast'!$F$9-1)*(1-'Fuel Forecast'!$H$9)^(S$1-Assumptions!$B$4))/'Fuel Forecast'!$F$9,1)/Assumptions!$B$12,999999999)</f>
        <v>82652.533425603324</v>
      </c>
      <c r="T3" s="75">
        <f>IF(ISNUMBER('Fuel Forecast'!$D$9),'Fuel Forecast'!$D$9*(1+'Fuel Forecast'!$G$9)^(T$1-Assumptions!$B$4)*IF('Fuel Forecast'!$F$9&gt;1,(1+('Fuel Forecast'!$F$9-1)*(1-'Fuel Forecast'!$H$9)^(T$1-Assumptions!$B$4))/'Fuel Forecast'!$F$9,1)/Assumptions!$B$12,999999999)</f>
        <v>82644.207218340263</v>
      </c>
      <c r="U3" s="75">
        <f>IF(ISNUMBER('Fuel Forecast'!$D$9),'Fuel Forecast'!$D$9*(1+'Fuel Forecast'!$G$9)^(U$1-Assumptions!$B$4)*IF('Fuel Forecast'!$F$9&gt;1,(1+('Fuel Forecast'!$F$9-1)*(1-'Fuel Forecast'!$H$9)^(U$1-Assumptions!$B$4))/'Fuel Forecast'!$F$9,1)/Assumptions!$B$12,999999999)</f>
        <v>82635.964273149817</v>
      </c>
      <c r="V3" s="75">
        <f>IF(ISNUMBER('Fuel Forecast'!$D$9),'Fuel Forecast'!$D$9*(1+'Fuel Forecast'!$G$9)^(V$1-Assumptions!$B$4)*IF('Fuel Forecast'!$F$9&gt;1,(1+('Fuel Forecast'!$F$9-1)*(1-'Fuel Forecast'!$H$9)^(V$1-Assumptions!$B$4))/'Fuel Forecast'!$F$9,1)/Assumptions!$B$12,999999999)</f>
        <v>82627.803757411282</v>
      </c>
      <c r="W3" s="75">
        <f>IF(ISNUMBER('Fuel Forecast'!$D$9),'Fuel Forecast'!$D$9*(1+'Fuel Forecast'!$G$9)^(W$1-Assumptions!$B$4)*IF('Fuel Forecast'!$F$9&gt;1,(1+('Fuel Forecast'!$F$9-1)*(1-'Fuel Forecast'!$H$9)^(W$1-Assumptions!$B$4))/'Fuel Forecast'!$F$9,1)/Assumptions!$B$12,999999999)</f>
        <v>82619.724846830126</v>
      </c>
      <c r="X3" s="75">
        <f>IF(ISNUMBER('Fuel Forecast'!$D$9),'Fuel Forecast'!$D$9*(1+'Fuel Forecast'!$G$9)^(X$1-Assumptions!$B$4)*IF('Fuel Forecast'!$F$9&gt;1,(1+('Fuel Forecast'!$F$9-1)*(1-'Fuel Forecast'!$H$9)^(X$1-Assumptions!$B$4))/'Fuel Forecast'!$F$9,1)/Assumptions!$B$12,999999999)</f>
        <v>82611.726725354805</v>
      </c>
      <c r="Y3" s="75">
        <f>IF(ISNUMBER('Fuel Forecast'!$D$9),'Fuel Forecast'!$D$9*(1+'Fuel Forecast'!$G$9)^(Y$1-Assumptions!$B$4)*IF('Fuel Forecast'!$F$9&gt;1,(1+('Fuel Forecast'!$F$9-1)*(1-'Fuel Forecast'!$H$9)^(Y$1-Assumptions!$B$4))/'Fuel Forecast'!$F$9,1)/Assumptions!$B$12,999999999)</f>
        <v>82603.808585094215</v>
      </c>
      <c r="Z3" s="75">
        <f>IF(ISNUMBER('Fuel Forecast'!$D$9),'Fuel Forecast'!$D$9*(1+'Fuel Forecast'!$G$9)^(Z$1-Assumptions!$B$4)*IF('Fuel Forecast'!$F$9&gt;1,(1+('Fuel Forecast'!$F$9-1)*(1-'Fuel Forecast'!$H$9)^(Z$1-Assumptions!$B$4))/'Fuel Forecast'!$F$9,1)/Assumptions!$B$12,999999999)</f>
        <v>82595.969626236227</v>
      </c>
      <c r="AA3" s="75">
        <f>IF(ISNUMBER('Fuel Forecast'!$D$9),'Fuel Forecast'!$D$9*(1+'Fuel Forecast'!$G$9)^(AA$1-Assumptions!$B$4)*IF('Fuel Forecast'!$F$9&gt;1,(1+('Fuel Forecast'!$F$9-1)*(1-'Fuel Forecast'!$H$9)^(AA$1-Assumptions!$B$4))/'Fuel Forecast'!$F$9,1)/Assumptions!$B$12,999999999)</f>
        <v>82588.209056966822</v>
      </c>
      <c r="AB3" s="75">
        <f>IF(ISNUMBER('Fuel Forecast'!$D$9),'Fuel Forecast'!$D$9*(1+'Fuel Forecast'!$G$9)^(AB$1-Assumptions!$B$4)*IF('Fuel Forecast'!$F$9&gt;1,(1+('Fuel Forecast'!$F$9-1)*(1-'Fuel Forecast'!$H$9)^(AB$1-Assumptions!$B$4))/'Fuel Forecast'!$F$9,1)/Assumptions!$B$12,999999999)</f>
        <v>82580.52609339013</v>
      </c>
      <c r="AC3" s="75">
        <f>IF(ISNUMBER('Fuel Forecast'!$D$9),'Fuel Forecast'!$D$9*(1+'Fuel Forecast'!$G$9)^(AC$1-Assumptions!$B$4)*IF('Fuel Forecast'!$F$9&gt;1,(1+('Fuel Forecast'!$F$9-1)*(1-'Fuel Forecast'!$H$9)^(AC$1-Assumptions!$B$4))/'Fuel Forecast'!$F$9,1)/Assumptions!$B$12,999999999)</f>
        <v>82572.919959449195</v>
      </c>
      <c r="AD3" s="75">
        <f>IF(ISNUMBER('Fuel Forecast'!$D$9),'Fuel Forecast'!$D$9*(1+'Fuel Forecast'!$G$9)^(AD$1-Assumptions!$B$4)*IF('Fuel Forecast'!$F$9&gt;1,(1+('Fuel Forecast'!$F$9-1)*(1-'Fuel Forecast'!$H$9)^(AD$1-Assumptions!$B$4))/'Fuel Forecast'!$F$9,1)/Assumptions!$B$12,999999999)</f>
        <v>82565.389886847668</v>
      </c>
      <c r="AE3" s="75">
        <f>IF(ISNUMBER('Fuel Forecast'!$D$9),'Fuel Forecast'!$D$9*(1+'Fuel Forecast'!$G$9)^(AE$1-Assumptions!$B$4)*IF('Fuel Forecast'!$F$9&gt;1,(1+('Fuel Forecast'!$F$9-1)*(1-'Fuel Forecast'!$H$9)^(AE$1-Assumptions!$B$4))/'Fuel Forecast'!$F$9,1)/Assumptions!$B$12,999999999)</f>
        <v>82557.935114972133</v>
      </c>
      <c r="AF3" s="75">
        <f>IF(ISNUMBER('Fuel Forecast'!$D$9),'Fuel Forecast'!$D$9*(1+'Fuel Forecast'!$G$9)^(AF$1-Assumptions!$B$4)*IF('Fuel Forecast'!$F$9&gt;1,(1+('Fuel Forecast'!$F$9-1)*(1-'Fuel Forecast'!$H$9)^(AF$1-Assumptions!$B$4))/'Fuel Forecast'!$F$9,1)/Assumptions!$B$12,999999999)</f>
        <v>82550.554890815387</v>
      </c>
      <c r="AG3" s="75">
        <f>IF(ISNUMBER('Fuel Forecast'!$D$9),'Fuel Forecast'!$D$9*(1+'Fuel Forecast'!$G$9)^(AG$1-Assumptions!$B$4)*IF('Fuel Forecast'!$F$9&gt;1,(1+('Fuel Forecast'!$F$9-1)*(1-'Fuel Forecast'!$H$9)^(AG$1-Assumptions!$B$4))/'Fuel Forecast'!$F$9,1)/Assumptions!$B$12,999999999)</f>
        <v>82543.248468900187</v>
      </c>
      <c r="AH3" s="75">
        <f>IF(ISNUMBER('Fuel Forecast'!$D$9),'Fuel Forecast'!$D$9*(1+'Fuel Forecast'!$G$9)^(AH$1-Assumptions!$B$4)*IF('Fuel Forecast'!$F$9&gt;1,(1+('Fuel Forecast'!$F$9-1)*(1-'Fuel Forecast'!$H$9)^(AH$1-Assumptions!$B$4))/'Fuel Forecast'!$F$9,1)/Assumptions!$B$12,999999999)</f>
        <v>82536.015111204149</v>
      </c>
      <c r="AI3" s="75">
        <f>IF(ISNUMBER('Fuel Forecast'!$D$9),'Fuel Forecast'!$D$9*(1+'Fuel Forecast'!$G$9)^(AI$1-Assumptions!$B$4)*IF('Fuel Forecast'!$F$9&gt;1,(1+('Fuel Forecast'!$F$9-1)*(1-'Fuel Forecast'!$H$9)^(AI$1-Assumptions!$B$4))/'Fuel Forecast'!$F$9,1)/Assumptions!$B$12,999999999)</f>
        <v>82528.854087085085</v>
      </c>
      <c r="AJ3" s="75">
        <f>IF(ISNUMBER('Fuel Forecast'!$D$9),'Fuel Forecast'!$D$9*(1+'Fuel Forecast'!$G$9)^(AJ$1-Assumptions!$B$4)*IF('Fuel Forecast'!$F$9&gt;1,(1+('Fuel Forecast'!$F$9-1)*(1-'Fuel Forecast'!$H$9)^(AJ$1-Assumptions!$B$4))/'Fuel Forecast'!$F$9,1)/Assumptions!$B$12,999999999)</f>
        <v>82521.764673207203</v>
      </c>
      <c r="AK3" s="75">
        <f>IF(ISNUMBER('Fuel Forecast'!$D$9),'Fuel Forecast'!$D$9*(1+'Fuel Forecast'!$G$9)^(AK$1-Assumptions!$B$4)*IF('Fuel Forecast'!$F$9&gt;1,(1+('Fuel Forecast'!$F$9-1)*(1-'Fuel Forecast'!$H$9)^(AK$1-Assumptions!$B$4))/'Fuel Forecast'!$F$9,1)/Assumptions!$B$12,999999999)</f>
        <v>82514.746153468077</v>
      </c>
      <c r="AL3" s="75">
        <f>IF(ISNUMBER('Fuel Forecast'!$D$9),'Fuel Forecast'!$D$9*(1+'Fuel Forecast'!$G$9)^(AL$1-Assumptions!$B$4)*IF('Fuel Forecast'!$F$9&gt;1,(1+('Fuel Forecast'!$F$9-1)*(1-'Fuel Forecast'!$H$9)^(AL$1-Assumptions!$B$4))/'Fuel Forecast'!$F$9,1)/Assumptions!$B$12,999999999)</f>
        <v>82507.797818926352</v>
      </c>
      <c r="AM3" s="75">
        <f>IF(ISNUMBER('Fuel Forecast'!$D$9),'Fuel Forecast'!$D$9*(1+'Fuel Forecast'!$G$9)^(AM$1-Assumptions!$B$4)*IF('Fuel Forecast'!$F$9&gt;1,(1+('Fuel Forecast'!$F$9-1)*(1-'Fuel Forecast'!$H$9)^(AM$1-Assumptions!$B$4))/'Fuel Forecast'!$F$9,1)/Assumptions!$B$12,999999999)</f>
        <v>82500.91896773006</v>
      </c>
      <c r="AN3" s="75">
        <f>IF(ISNUMBER('Fuel Forecast'!$D$9),'Fuel Forecast'!$D$9*(1+'Fuel Forecast'!$G$9)^(AN$1-Assumptions!$B$4)*IF('Fuel Forecast'!$F$9&gt;1,(1+('Fuel Forecast'!$F$9-1)*(1-'Fuel Forecast'!$H$9)^(AN$1-Assumptions!$B$4))/'Fuel Forecast'!$F$9,1)/Assumptions!$B$12,999999999)</f>
        <v>82494.108905045738</v>
      </c>
      <c r="AO3" s="75">
        <f>IF(ISNUMBER('Fuel Forecast'!$D$9),'Fuel Forecast'!$D$9*(1+'Fuel Forecast'!$G$9)^(AO$1-Assumptions!$B$4)*IF('Fuel Forecast'!$F$9&gt;1,(1+('Fuel Forecast'!$F$9-1)*(1-'Fuel Forecast'!$H$9)^(AO$1-Assumptions!$B$4))/'Fuel Forecast'!$F$9,1)/Assumptions!$B$12,999999999)</f>
        <v>82487.366942988228</v>
      </c>
      <c r="AP3" s="75">
        <f>IF(ISNUMBER('Fuel Forecast'!$D$9),'Fuel Forecast'!$D$9*(1+'Fuel Forecast'!$G$9)^(AP$1-Assumptions!$B$4)*IF('Fuel Forecast'!$F$9&gt;1,(1+('Fuel Forecast'!$F$9-1)*(1-'Fuel Forecast'!$H$9)^(AP$1-Assumptions!$B$4))/'Fuel Forecast'!$F$9,1)/Assumptions!$B$12,999999999)</f>
        <v>82480.692400551299</v>
      </c>
      <c r="AQ3" s="75">
        <f>IF(ISNUMBER('Fuel Forecast'!$D$9),'Fuel Forecast'!$D$9*(1+'Fuel Forecast'!$G$9)^(AQ$1-Assumptions!$B$4)*IF('Fuel Forecast'!$F$9&gt;1,(1+('Fuel Forecast'!$F$9-1)*(1-'Fuel Forecast'!$H$9)^(AQ$1-Assumptions!$B$4))/'Fuel Forecast'!$F$9,1)/Assumptions!$B$12,999999999)</f>
        <v>82474.084603538766</v>
      </c>
      <c r="AR3" s="75">
        <f>IF(ISNUMBER('Fuel Forecast'!$D$9),'Fuel Forecast'!$D$9*(1+'Fuel Forecast'!$G$9)^(AR$1-Assumptions!$B$4)*IF('Fuel Forecast'!$F$9&gt;1,(1+('Fuel Forecast'!$F$9-1)*(1-'Fuel Forecast'!$H$9)^(AR$1-Assumptions!$B$4))/'Fuel Forecast'!$F$9,1)/Assumptions!$B$12,999999999)</f>
        <v>82467.542884496346</v>
      </c>
      <c r="AS3" s="75">
        <f>IF(ISNUMBER('Fuel Forecast'!$D$9),'Fuel Forecast'!$D$9*(1+'Fuel Forecast'!$G$9)^(AS$1-Assumptions!$B$4)*IF('Fuel Forecast'!$F$9&gt;1,(1+('Fuel Forecast'!$F$9-1)*(1-'Fuel Forecast'!$H$9)^(AS$1-Assumptions!$B$4))/'Fuel Forecast'!$F$9,1)/Assumptions!$B$12,999999999)</f>
        <v>82461.066582644329</v>
      </c>
      <c r="AT3" s="75">
        <f>IF(ISNUMBER('Fuel Forecast'!$D$9),'Fuel Forecast'!$D$9*(1+'Fuel Forecast'!$G$9)^(AT$1-Assumptions!$B$4)*IF('Fuel Forecast'!$F$9&gt;1,(1+('Fuel Forecast'!$F$9-1)*(1-'Fuel Forecast'!$H$9)^(AT$1-Assumptions!$B$4))/'Fuel Forecast'!$F$9,1)/Assumptions!$B$12,999999999)</f>
        <v>82454.655043810853</v>
      </c>
      <c r="AU3" s="75">
        <f>IF(ISNUMBER('Fuel Forecast'!$D$9),'Fuel Forecast'!$D$9*(1+'Fuel Forecast'!$G$9)^(AU$1-Assumptions!$B$4)*IF('Fuel Forecast'!$F$9&gt;1,(1+('Fuel Forecast'!$F$9-1)*(1-'Fuel Forecast'!$H$9)^(AU$1-Assumptions!$B$4))/'Fuel Forecast'!$F$9,1)/Assumptions!$B$12,999999999)</f>
        <v>82448.307620365711</v>
      </c>
      <c r="AV3" s="75">
        <f>IF(ISNUMBER('Fuel Forecast'!$D$9),'Fuel Forecast'!$D$9*(1+'Fuel Forecast'!$G$9)^(AV$1-Assumptions!$B$4)*IF('Fuel Forecast'!$F$9&gt;1,(1+('Fuel Forecast'!$F$9-1)*(1-'Fuel Forecast'!$H$9)^(AV$1-Assumptions!$B$4))/'Fuel Forecast'!$F$9,1)/Assumptions!$B$12,999999999)</f>
        <v>82442.02367115501</v>
      </c>
      <c r="AW3" s="75">
        <f>IF(ISNUMBER('Fuel Forecast'!$D$9),'Fuel Forecast'!$D$9*(1+'Fuel Forecast'!$G$9)^(AW$1-Assumptions!$B$4)*IF('Fuel Forecast'!$F$9&gt;1,(1+('Fuel Forecast'!$F$9-1)*(1-'Fuel Forecast'!$H$9)^(AW$1-Assumptions!$B$4))/'Fuel Forecast'!$F$9,1)/Assumptions!$B$12,999999999)</f>
        <v>82435.802561436416</v>
      </c>
      <c r="AX3" s="75">
        <f>IF(ISNUMBER('Fuel Forecast'!$D$9),'Fuel Forecast'!$D$9*(1+'Fuel Forecast'!$G$9)^(AX$1-Assumptions!$B$4)*IF('Fuel Forecast'!$F$9&gt;1,(1+('Fuel Forecast'!$F$9-1)*(1-'Fuel Forecast'!$H$9)^(AX$1-Assumptions!$B$4))/'Fuel Forecast'!$F$9,1)/Assumptions!$B$12,999999999)</f>
        <v>82429.643662815011</v>
      </c>
      <c r="AY3" s="75">
        <f>IF(ISNUMBER('Fuel Forecast'!$D$9),'Fuel Forecast'!$D$9*(1+'Fuel Forecast'!$G$9)^(AY$1-Assumptions!$B$4)*IF('Fuel Forecast'!$F$9&gt;1,(1+('Fuel Forecast'!$F$9-1)*(1-'Fuel Forecast'!$H$9)^(AY$1-Assumptions!$B$4))/'Fuel Forecast'!$F$9,1)/Assumptions!$B$12,999999999)</f>
        <v>82423.546353179845</v>
      </c>
      <c r="AZ3" s="75">
        <f>IF(ISNUMBER('Fuel Forecast'!$D$9),'Fuel Forecast'!$D$9*(1+'Fuel Forecast'!$G$9)^(AZ$1-Assumptions!$B$4)*IF('Fuel Forecast'!$F$9&gt;1,(1+('Fuel Forecast'!$F$9-1)*(1-'Fuel Forecast'!$H$9)^(AZ$1-Assumptions!$B$4))/'Fuel Forecast'!$F$9,1)/Assumptions!$B$12,999999999)</f>
        <v>82417.510016640997</v>
      </c>
    </row>
    <row r="4" spans="1:52" ht="15" customHeight="1" x14ac:dyDescent="0.25">
      <c r="A4" s="1" t="s">
        <v>14683</v>
      </c>
      <c r="B4" s="75">
        <f>IF(ISNUMBER('Fuel Forecast'!$D$10),'Fuel Forecast'!$D$10*(1+'Fuel Forecast'!$G$10)^(B$1-Assumptions!$B$4)*IF('Fuel Forecast'!$F$10&gt;1,(1+('Fuel Forecast'!$F$10-1)*(1-'Fuel Forecast'!$H$10)^(B$1-Assumptions!$B$4))/'Fuel Forecast'!$F$10,1)/Assumptions!$B$12,999999999)</f>
        <v>81819.912699296285</v>
      </c>
      <c r="C4" s="75">
        <f>IF(ISNUMBER('Fuel Forecast'!$D$10),'Fuel Forecast'!$D$10*(1+'Fuel Forecast'!$G$10)^(C$1-Assumptions!$B$4)*IF('Fuel Forecast'!$F$10&gt;1,(1+('Fuel Forecast'!$F$10-1)*(1-'Fuel Forecast'!$H$10)^(C$1-Assumptions!$B$4))/'Fuel Forecast'!$F$10,1)/Assumptions!$B$12,999999999)</f>
        <v>81819.912699296285</v>
      </c>
      <c r="D4" s="75">
        <f>IF(ISNUMBER('Fuel Forecast'!$D$10),'Fuel Forecast'!$D$10*(1+'Fuel Forecast'!$G$10)^(D$1-Assumptions!$B$4)*IF('Fuel Forecast'!$F$10&gt;1,(1+('Fuel Forecast'!$F$10-1)*(1-'Fuel Forecast'!$H$10)^(D$1-Assumptions!$B$4))/'Fuel Forecast'!$F$10,1)/Assumptions!$B$12,999999999)</f>
        <v>81819.912699296285</v>
      </c>
      <c r="E4" s="75">
        <f>IF(ISNUMBER('Fuel Forecast'!$D$10),'Fuel Forecast'!$D$10*(1+'Fuel Forecast'!$G$10)^(E$1-Assumptions!$B$4)*IF('Fuel Forecast'!$F$10&gt;1,(1+('Fuel Forecast'!$F$10-1)*(1-'Fuel Forecast'!$H$10)^(E$1-Assumptions!$B$4))/'Fuel Forecast'!$F$10,1)/Assumptions!$B$12,999999999)</f>
        <v>81819.912699296285</v>
      </c>
      <c r="F4" s="75">
        <f>IF(ISNUMBER('Fuel Forecast'!$D$10),'Fuel Forecast'!$D$10*(1+'Fuel Forecast'!$G$10)^(F$1-Assumptions!$B$4)*IF('Fuel Forecast'!$F$10&gt;1,(1+('Fuel Forecast'!$F$10-1)*(1-'Fuel Forecast'!$H$10)^(F$1-Assumptions!$B$4))/'Fuel Forecast'!$F$10,1)/Assumptions!$B$12,999999999)</f>
        <v>81819.912699296285</v>
      </c>
      <c r="G4" s="75">
        <f>IF(ISNUMBER('Fuel Forecast'!$D$10),'Fuel Forecast'!$D$10*(1+'Fuel Forecast'!$G$10)^(G$1-Assumptions!$B$4)*IF('Fuel Forecast'!$F$10&gt;1,(1+('Fuel Forecast'!$F$10-1)*(1-'Fuel Forecast'!$H$10)^(G$1-Assumptions!$B$4))/'Fuel Forecast'!$F$10,1)/Assumptions!$B$12,999999999)</f>
        <v>81819.912699296285</v>
      </c>
      <c r="H4" s="75">
        <f>IF(ISNUMBER('Fuel Forecast'!$D$10),'Fuel Forecast'!$D$10*(1+'Fuel Forecast'!$G$10)^(H$1-Assumptions!$B$4)*IF('Fuel Forecast'!$F$10&gt;1,(1+('Fuel Forecast'!$F$10-1)*(1-'Fuel Forecast'!$H$10)^(H$1-Assumptions!$B$4))/'Fuel Forecast'!$F$10,1)/Assumptions!$B$12,999999999)</f>
        <v>81819.912699296285</v>
      </c>
      <c r="I4" s="75">
        <f>IF(ISNUMBER('Fuel Forecast'!$D$10),'Fuel Forecast'!$D$10*(1+'Fuel Forecast'!$G$10)^(I$1-Assumptions!$B$4)*IF('Fuel Forecast'!$F$10&gt;1,(1+('Fuel Forecast'!$F$10-1)*(1-'Fuel Forecast'!$H$10)^(I$1-Assumptions!$B$4))/'Fuel Forecast'!$F$10,1)/Assumptions!$B$12,999999999)</f>
        <v>81819.912699296285</v>
      </c>
      <c r="J4" s="75">
        <f>IF(ISNUMBER('Fuel Forecast'!$D$10),'Fuel Forecast'!$D$10*(1+'Fuel Forecast'!$G$10)^(J$1-Assumptions!$B$4)*IF('Fuel Forecast'!$F$10&gt;1,(1+('Fuel Forecast'!$F$10-1)*(1-'Fuel Forecast'!$H$10)^(J$1-Assumptions!$B$4))/'Fuel Forecast'!$F$10,1)/Assumptions!$B$12,999999999)</f>
        <v>81819.912699296285</v>
      </c>
      <c r="K4" s="75">
        <f>IF(ISNUMBER('Fuel Forecast'!$D$10),'Fuel Forecast'!$D$10*(1+'Fuel Forecast'!$G$10)^(K$1-Assumptions!$B$4)*IF('Fuel Forecast'!$F$10&gt;1,(1+('Fuel Forecast'!$F$10-1)*(1-'Fuel Forecast'!$H$10)^(K$1-Assumptions!$B$4))/'Fuel Forecast'!$F$10,1)/Assumptions!$B$12,999999999)</f>
        <v>81819.912699296285</v>
      </c>
      <c r="L4" s="75">
        <f>IF(ISNUMBER('Fuel Forecast'!$D$10),'Fuel Forecast'!$D$10*(1+'Fuel Forecast'!$G$10)^(L$1-Assumptions!$B$4)*IF('Fuel Forecast'!$F$10&gt;1,(1+('Fuel Forecast'!$F$10-1)*(1-'Fuel Forecast'!$H$10)^(L$1-Assumptions!$B$4))/'Fuel Forecast'!$F$10,1)/Assumptions!$B$12,999999999)</f>
        <v>81819.912699296285</v>
      </c>
      <c r="M4" s="75">
        <f>IF(ISNUMBER('Fuel Forecast'!$D$10),'Fuel Forecast'!$D$10*(1+'Fuel Forecast'!$G$10)^(M$1-Assumptions!$B$4)*IF('Fuel Forecast'!$F$10&gt;1,(1+('Fuel Forecast'!$F$10-1)*(1-'Fuel Forecast'!$H$10)^(M$1-Assumptions!$B$4))/'Fuel Forecast'!$F$10,1)/Assumptions!$B$12,999999999)</f>
        <v>81819.912699296285</v>
      </c>
      <c r="N4" s="75">
        <f>IF(ISNUMBER('Fuel Forecast'!$D$10),'Fuel Forecast'!$D$10*(1+'Fuel Forecast'!$G$10)^(N$1-Assumptions!$B$4)*IF('Fuel Forecast'!$F$10&gt;1,(1+('Fuel Forecast'!$F$10-1)*(1-'Fuel Forecast'!$H$10)^(N$1-Assumptions!$B$4))/'Fuel Forecast'!$F$10,1)/Assumptions!$B$12,999999999)</f>
        <v>81819.912699296285</v>
      </c>
      <c r="O4" s="75">
        <f>IF(ISNUMBER('Fuel Forecast'!$D$10),'Fuel Forecast'!$D$10*(1+'Fuel Forecast'!$G$10)^(O$1-Assumptions!$B$4)*IF('Fuel Forecast'!$F$10&gt;1,(1+('Fuel Forecast'!$F$10-1)*(1-'Fuel Forecast'!$H$10)^(O$1-Assumptions!$B$4))/'Fuel Forecast'!$F$10,1)/Assumptions!$B$12,999999999)</f>
        <v>81819.912699296285</v>
      </c>
      <c r="P4" s="75">
        <f>IF(ISNUMBER('Fuel Forecast'!$D$10),'Fuel Forecast'!$D$10*(1+'Fuel Forecast'!$G$10)^(P$1-Assumptions!$B$4)*IF('Fuel Forecast'!$F$10&gt;1,(1+('Fuel Forecast'!$F$10-1)*(1-'Fuel Forecast'!$H$10)^(P$1-Assumptions!$B$4))/'Fuel Forecast'!$F$10,1)/Assumptions!$B$12,999999999)</f>
        <v>81819.912699296285</v>
      </c>
      <c r="Q4" s="75">
        <f>IF(ISNUMBER('Fuel Forecast'!$D$10),'Fuel Forecast'!$D$10*(1+'Fuel Forecast'!$G$10)^(Q$1-Assumptions!$B$4)*IF('Fuel Forecast'!$F$10&gt;1,(1+('Fuel Forecast'!$F$10-1)*(1-'Fuel Forecast'!$H$10)^(Q$1-Assumptions!$B$4))/'Fuel Forecast'!$F$10,1)/Assumptions!$B$12,999999999)</f>
        <v>81819.912699296285</v>
      </c>
      <c r="R4" s="75">
        <f>IF(ISNUMBER('Fuel Forecast'!$D$10),'Fuel Forecast'!$D$10*(1+'Fuel Forecast'!$G$10)^(R$1-Assumptions!$B$4)*IF('Fuel Forecast'!$F$10&gt;1,(1+('Fuel Forecast'!$F$10-1)*(1-'Fuel Forecast'!$H$10)^(R$1-Assumptions!$B$4))/'Fuel Forecast'!$F$10,1)/Assumptions!$B$12,999999999)</f>
        <v>81819.912699296285</v>
      </c>
      <c r="S4" s="75">
        <f>IF(ISNUMBER('Fuel Forecast'!$D$10),'Fuel Forecast'!$D$10*(1+'Fuel Forecast'!$G$10)^(S$1-Assumptions!$B$4)*IF('Fuel Forecast'!$F$10&gt;1,(1+('Fuel Forecast'!$F$10-1)*(1-'Fuel Forecast'!$H$10)^(S$1-Assumptions!$B$4))/'Fuel Forecast'!$F$10,1)/Assumptions!$B$12,999999999)</f>
        <v>81819.912699296285</v>
      </c>
      <c r="T4" s="75">
        <f>IF(ISNUMBER('Fuel Forecast'!$D$10),'Fuel Forecast'!$D$10*(1+'Fuel Forecast'!$G$10)^(T$1-Assumptions!$B$4)*IF('Fuel Forecast'!$F$10&gt;1,(1+('Fuel Forecast'!$F$10-1)*(1-'Fuel Forecast'!$H$10)^(T$1-Assumptions!$B$4))/'Fuel Forecast'!$F$10,1)/Assumptions!$B$12,999999999)</f>
        <v>81819.912699296285</v>
      </c>
      <c r="U4" s="75">
        <f>IF(ISNUMBER('Fuel Forecast'!$D$10),'Fuel Forecast'!$D$10*(1+'Fuel Forecast'!$G$10)^(U$1-Assumptions!$B$4)*IF('Fuel Forecast'!$F$10&gt;1,(1+('Fuel Forecast'!$F$10-1)*(1-'Fuel Forecast'!$H$10)^(U$1-Assumptions!$B$4))/'Fuel Forecast'!$F$10,1)/Assumptions!$B$12,999999999)</f>
        <v>81819.912699296285</v>
      </c>
      <c r="V4" s="75">
        <f>IF(ISNUMBER('Fuel Forecast'!$D$10),'Fuel Forecast'!$D$10*(1+'Fuel Forecast'!$G$10)^(V$1-Assumptions!$B$4)*IF('Fuel Forecast'!$F$10&gt;1,(1+('Fuel Forecast'!$F$10-1)*(1-'Fuel Forecast'!$H$10)^(V$1-Assumptions!$B$4))/'Fuel Forecast'!$F$10,1)/Assumptions!$B$12,999999999)</f>
        <v>81819.912699296285</v>
      </c>
      <c r="W4" s="75">
        <f>IF(ISNUMBER('Fuel Forecast'!$D$10),'Fuel Forecast'!$D$10*(1+'Fuel Forecast'!$G$10)^(W$1-Assumptions!$B$4)*IF('Fuel Forecast'!$F$10&gt;1,(1+('Fuel Forecast'!$F$10-1)*(1-'Fuel Forecast'!$H$10)^(W$1-Assumptions!$B$4))/'Fuel Forecast'!$F$10,1)/Assumptions!$B$12,999999999)</f>
        <v>81819.912699296285</v>
      </c>
      <c r="X4" s="75">
        <f>IF(ISNUMBER('Fuel Forecast'!$D$10),'Fuel Forecast'!$D$10*(1+'Fuel Forecast'!$G$10)^(X$1-Assumptions!$B$4)*IF('Fuel Forecast'!$F$10&gt;1,(1+('Fuel Forecast'!$F$10-1)*(1-'Fuel Forecast'!$H$10)^(X$1-Assumptions!$B$4))/'Fuel Forecast'!$F$10,1)/Assumptions!$B$12,999999999)</f>
        <v>81819.912699296285</v>
      </c>
      <c r="Y4" s="75">
        <f>IF(ISNUMBER('Fuel Forecast'!$D$10),'Fuel Forecast'!$D$10*(1+'Fuel Forecast'!$G$10)^(Y$1-Assumptions!$B$4)*IF('Fuel Forecast'!$F$10&gt;1,(1+('Fuel Forecast'!$F$10-1)*(1-'Fuel Forecast'!$H$10)^(Y$1-Assumptions!$B$4))/'Fuel Forecast'!$F$10,1)/Assumptions!$B$12,999999999)</f>
        <v>81819.912699296285</v>
      </c>
      <c r="Z4" s="75">
        <f>IF(ISNUMBER('Fuel Forecast'!$D$10),'Fuel Forecast'!$D$10*(1+'Fuel Forecast'!$G$10)^(Z$1-Assumptions!$B$4)*IF('Fuel Forecast'!$F$10&gt;1,(1+('Fuel Forecast'!$F$10-1)*(1-'Fuel Forecast'!$H$10)^(Z$1-Assumptions!$B$4))/'Fuel Forecast'!$F$10,1)/Assumptions!$B$12,999999999)</f>
        <v>81819.912699296285</v>
      </c>
      <c r="AA4" s="75">
        <f>IF(ISNUMBER('Fuel Forecast'!$D$10),'Fuel Forecast'!$D$10*(1+'Fuel Forecast'!$G$10)^(AA$1-Assumptions!$B$4)*IF('Fuel Forecast'!$F$10&gt;1,(1+('Fuel Forecast'!$F$10-1)*(1-'Fuel Forecast'!$H$10)^(AA$1-Assumptions!$B$4))/'Fuel Forecast'!$F$10,1)/Assumptions!$B$12,999999999)</f>
        <v>81819.912699296285</v>
      </c>
      <c r="AB4" s="75">
        <f>IF(ISNUMBER('Fuel Forecast'!$D$10),'Fuel Forecast'!$D$10*(1+'Fuel Forecast'!$G$10)^(AB$1-Assumptions!$B$4)*IF('Fuel Forecast'!$F$10&gt;1,(1+('Fuel Forecast'!$F$10-1)*(1-'Fuel Forecast'!$H$10)^(AB$1-Assumptions!$B$4))/'Fuel Forecast'!$F$10,1)/Assumptions!$B$12,999999999)</f>
        <v>81819.912699296285</v>
      </c>
      <c r="AC4" s="75">
        <f>IF(ISNUMBER('Fuel Forecast'!$D$10),'Fuel Forecast'!$D$10*(1+'Fuel Forecast'!$G$10)^(AC$1-Assumptions!$B$4)*IF('Fuel Forecast'!$F$10&gt;1,(1+('Fuel Forecast'!$F$10-1)*(1-'Fuel Forecast'!$H$10)^(AC$1-Assumptions!$B$4))/'Fuel Forecast'!$F$10,1)/Assumptions!$B$12,999999999)</f>
        <v>81819.912699296285</v>
      </c>
      <c r="AD4" s="75">
        <f>IF(ISNUMBER('Fuel Forecast'!$D$10),'Fuel Forecast'!$D$10*(1+'Fuel Forecast'!$G$10)^(AD$1-Assumptions!$B$4)*IF('Fuel Forecast'!$F$10&gt;1,(1+('Fuel Forecast'!$F$10-1)*(1-'Fuel Forecast'!$H$10)^(AD$1-Assumptions!$B$4))/'Fuel Forecast'!$F$10,1)/Assumptions!$B$12,999999999)</f>
        <v>81819.912699296285</v>
      </c>
      <c r="AE4" s="75">
        <f>IF(ISNUMBER('Fuel Forecast'!$D$10),'Fuel Forecast'!$D$10*(1+'Fuel Forecast'!$G$10)^(AE$1-Assumptions!$B$4)*IF('Fuel Forecast'!$F$10&gt;1,(1+('Fuel Forecast'!$F$10-1)*(1-'Fuel Forecast'!$H$10)^(AE$1-Assumptions!$B$4))/'Fuel Forecast'!$F$10,1)/Assumptions!$B$12,999999999)</f>
        <v>81819.912699296285</v>
      </c>
      <c r="AF4" s="75">
        <f>IF(ISNUMBER('Fuel Forecast'!$D$10),'Fuel Forecast'!$D$10*(1+'Fuel Forecast'!$G$10)^(AF$1-Assumptions!$B$4)*IF('Fuel Forecast'!$F$10&gt;1,(1+('Fuel Forecast'!$F$10-1)*(1-'Fuel Forecast'!$H$10)^(AF$1-Assumptions!$B$4))/'Fuel Forecast'!$F$10,1)/Assumptions!$B$12,999999999)</f>
        <v>81819.912699296285</v>
      </c>
      <c r="AG4" s="75">
        <f>IF(ISNUMBER('Fuel Forecast'!$D$10),'Fuel Forecast'!$D$10*(1+'Fuel Forecast'!$G$10)^(AG$1-Assumptions!$B$4)*IF('Fuel Forecast'!$F$10&gt;1,(1+('Fuel Forecast'!$F$10-1)*(1-'Fuel Forecast'!$H$10)^(AG$1-Assumptions!$B$4))/'Fuel Forecast'!$F$10,1)/Assumptions!$B$12,999999999)</f>
        <v>81819.912699296285</v>
      </c>
      <c r="AH4" s="75">
        <f>IF(ISNUMBER('Fuel Forecast'!$D$10),'Fuel Forecast'!$D$10*(1+'Fuel Forecast'!$G$10)^(AH$1-Assumptions!$B$4)*IF('Fuel Forecast'!$F$10&gt;1,(1+('Fuel Forecast'!$F$10-1)*(1-'Fuel Forecast'!$H$10)^(AH$1-Assumptions!$B$4))/'Fuel Forecast'!$F$10,1)/Assumptions!$B$12,999999999)</f>
        <v>81819.912699296285</v>
      </c>
      <c r="AI4" s="75">
        <f>IF(ISNUMBER('Fuel Forecast'!$D$10),'Fuel Forecast'!$D$10*(1+'Fuel Forecast'!$G$10)^(AI$1-Assumptions!$B$4)*IF('Fuel Forecast'!$F$10&gt;1,(1+('Fuel Forecast'!$F$10-1)*(1-'Fuel Forecast'!$H$10)^(AI$1-Assumptions!$B$4))/'Fuel Forecast'!$F$10,1)/Assumptions!$B$12,999999999)</f>
        <v>81819.912699296285</v>
      </c>
      <c r="AJ4" s="75">
        <f>IF(ISNUMBER('Fuel Forecast'!$D$10),'Fuel Forecast'!$D$10*(1+'Fuel Forecast'!$G$10)^(AJ$1-Assumptions!$B$4)*IF('Fuel Forecast'!$F$10&gt;1,(1+('Fuel Forecast'!$F$10-1)*(1-'Fuel Forecast'!$H$10)^(AJ$1-Assumptions!$B$4))/'Fuel Forecast'!$F$10,1)/Assumptions!$B$12,999999999)</f>
        <v>81819.912699296285</v>
      </c>
      <c r="AK4" s="75">
        <f>IF(ISNUMBER('Fuel Forecast'!$D$10),'Fuel Forecast'!$D$10*(1+'Fuel Forecast'!$G$10)^(AK$1-Assumptions!$B$4)*IF('Fuel Forecast'!$F$10&gt;1,(1+('Fuel Forecast'!$F$10-1)*(1-'Fuel Forecast'!$H$10)^(AK$1-Assumptions!$B$4))/'Fuel Forecast'!$F$10,1)/Assumptions!$B$12,999999999)</f>
        <v>81819.912699296285</v>
      </c>
      <c r="AL4" s="75">
        <f>IF(ISNUMBER('Fuel Forecast'!$D$10),'Fuel Forecast'!$D$10*(1+'Fuel Forecast'!$G$10)^(AL$1-Assumptions!$B$4)*IF('Fuel Forecast'!$F$10&gt;1,(1+('Fuel Forecast'!$F$10-1)*(1-'Fuel Forecast'!$H$10)^(AL$1-Assumptions!$B$4))/'Fuel Forecast'!$F$10,1)/Assumptions!$B$12,999999999)</f>
        <v>81819.912699296285</v>
      </c>
      <c r="AM4" s="75">
        <f>IF(ISNUMBER('Fuel Forecast'!$D$10),'Fuel Forecast'!$D$10*(1+'Fuel Forecast'!$G$10)^(AM$1-Assumptions!$B$4)*IF('Fuel Forecast'!$F$10&gt;1,(1+('Fuel Forecast'!$F$10-1)*(1-'Fuel Forecast'!$H$10)^(AM$1-Assumptions!$B$4))/'Fuel Forecast'!$F$10,1)/Assumptions!$B$12,999999999)</f>
        <v>81819.912699296285</v>
      </c>
      <c r="AN4" s="75">
        <f>IF(ISNUMBER('Fuel Forecast'!$D$10),'Fuel Forecast'!$D$10*(1+'Fuel Forecast'!$G$10)^(AN$1-Assumptions!$B$4)*IF('Fuel Forecast'!$F$10&gt;1,(1+('Fuel Forecast'!$F$10-1)*(1-'Fuel Forecast'!$H$10)^(AN$1-Assumptions!$B$4))/'Fuel Forecast'!$F$10,1)/Assumptions!$B$12,999999999)</f>
        <v>81819.912699296285</v>
      </c>
      <c r="AO4" s="75">
        <f>IF(ISNUMBER('Fuel Forecast'!$D$10),'Fuel Forecast'!$D$10*(1+'Fuel Forecast'!$G$10)^(AO$1-Assumptions!$B$4)*IF('Fuel Forecast'!$F$10&gt;1,(1+('Fuel Forecast'!$F$10-1)*(1-'Fuel Forecast'!$H$10)^(AO$1-Assumptions!$B$4))/'Fuel Forecast'!$F$10,1)/Assumptions!$B$12,999999999)</f>
        <v>81819.912699296285</v>
      </c>
      <c r="AP4" s="75">
        <f>IF(ISNUMBER('Fuel Forecast'!$D$10),'Fuel Forecast'!$D$10*(1+'Fuel Forecast'!$G$10)^(AP$1-Assumptions!$B$4)*IF('Fuel Forecast'!$F$10&gt;1,(1+('Fuel Forecast'!$F$10-1)*(1-'Fuel Forecast'!$H$10)^(AP$1-Assumptions!$B$4))/'Fuel Forecast'!$F$10,1)/Assumptions!$B$12,999999999)</f>
        <v>81819.912699296285</v>
      </c>
      <c r="AQ4" s="75">
        <f>IF(ISNUMBER('Fuel Forecast'!$D$10),'Fuel Forecast'!$D$10*(1+'Fuel Forecast'!$G$10)^(AQ$1-Assumptions!$B$4)*IF('Fuel Forecast'!$F$10&gt;1,(1+('Fuel Forecast'!$F$10-1)*(1-'Fuel Forecast'!$H$10)^(AQ$1-Assumptions!$B$4))/'Fuel Forecast'!$F$10,1)/Assumptions!$B$12,999999999)</f>
        <v>81819.912699296285</v>
      </c>
      <c r="AR4" s="75">
        <f>IF(ISNUMBER('Fuel Forecast'!$D$10),'Fuel Forecast'!$D$10*(1+'Fuel Forecast'!$G$10)^(AR$1-Assumptions!$B$4)*IF('Fuel Forecast'!$F$10&gt;1,(1+('Fuel Forecast'!$F$10-1)*(1-'Fuel Forecast'!$H$10)^(AR$1-Assumptions!$B$4))/'Fuel Forecast'!$F$10,1)/Assumptions!$B$12,999999999)</f>
        <v>81819.912699296285</v>
      </c>
      <c r="AS4" s="75">
        <f>IF(ISNUMBER('Fuel Forecast'!$D$10),'Fuel Forecast'!$D$10*(1+'Fuel Forecast'!$G$10)^(AS$1-Assumptions!$B$4)*IF('Fuel Forecast'!$F$10&gt;1,(1+('Fuel Forecast'!$F$10-1)*(1-'Fuel Forecast'!$H$10)^(AS$1-Assumptions!$B$4))/'Fuel Forecast'!$F$10,1)/Assumptions!$B$12,999999999)</f>
        <v>81819.912699296285</v>
      </c>
      <c r="AT4" s="75">
        <f>IF(ISNUMBER('Fuel Forecast'!$D$10),'Fuel Forecast'!$D$10*(1+'Fuel Forecast'!$G$10)^(AT$1-Assumptions!$B$4)*IF('Fuel Forecast'!$F$10&gt;1,(1+('Fuel Forecast'!$F$10-1)*(1-'Fuel Forecast'!$H$10)^(AT$1-Assumptions!$B$4))/'Fuel Forecast'!$F$10,1)/Assumptions!$B$12,999999999)</f>
        <v>81819.912699296285</v>
      </c>
      <c r="AU4" s="75">
        <f>IF(ISNUMBER('Fuel Forecast'!$D$10),'Fuel Forecast'!$D$10*(1+'Fuel Forecast'!$G$10)^(AU$1-Assumptions!$B$4)*IF('Fuel Forecast'!$F$10&gt;1,(1+('Fuel Forecast'!$F$10-1)*(1-'Fuel Forecast'!$H$10)^(AU$1-Assumptions!$B$4))/'Fuel Forecast'!$F$10,1)/Assumptions!$B$12,999999999)</f>
        <v>81819.912699296285</v>
      </c>
      <c r="AV4" s="75">
        <f>IF(ISNUMBER('Fuel Forecast'!$D$10),'Fuel Forecast'!$D$10*(1+'Fuel Forecast'!$G$10)^(AV$1-Assumptions!$B$4)*IF('Fuel Forecast'!$F$10&gt;1,(1+('Fuel Forecast'!$F$10-1)*(1-'Fuel Forecast'!$H$10)^(AV$1-Assumptions!$B$4))/'Fuel Forecast'!$F$10,1)/Assumptions!$B$12,999999999)</f>
        <v>81819.912699296285</v>
      </c>
      <c r="AW4" s="75">
        <f>IF(ISNUMBER('Fuel Forecast'!$D$10),'Fuel Forecast'!$D$10*(1+'Fuel Forecast'!$G$10)^(AW$1-Assumptions!$B$4)*IF('Fuel Forecast'!$F$10&gt;1,(1+('Fuel Forecast'!$F$10-1)*(1-'Fuel Forecast'!$H$10)^(AW$1-Assumptions!$B$4))/'Fuel Forecast'!$F$10,1)/Assumptions!$B$12,999999999)</f>
        <v>81819.912699296285</v>
      </c>
      <c r="AX4" s="75">
        <f>IF(ISNUMBER('Fuel Forecast'!$D$10),'Fuel Forecast'!$D$10*(1+'Fuel Forecast'!$G$10)^(AX$1-Assumptions!$B$4)*IF('Fuel Forecast'!$F$10&gt;1,(1+('Fuel Forecast'!$F$10-1)*(1-'Fuel Forecast'!$H$10)^(AX$1-Assumptions!$B$4))/'Fuel Forecast'!$F$10,1)/Assumptions!$B$12,999999999)</f>
        <v>81819.912699296285</v>
      </c>
      <c r="AY4" s="75">
        <f>IF(ISNUMBER('Fuel Forecast'!$D$10),'Fuel Forecast'!$D$10*(1+'Fuel Forecast'!$G$10)^(AY$1-Assumptions!$B$4)*IF('Fuel Forecast'!$F$10&gt;1,(1+('Fuel Forecast'!$F$10-1)*(1-'Fuel Forecast'!$H$10)^(AY$1-Assumptions!$B$4))/'Fuel Forecast'!$F$10,1)/Assumptions!$B$12,999999999)</f>
        <v>81819.912699296285</v>
      </c>
      <c r="AZ4" s="75">
        <f>IF(ISNUMBER('Fuel Forecast'!$D$10),'Fuel Forecast'!$D$10*(1+'Fuel Forecast'!$G$10)^(AZ$1-Assumptions!$B$4)*IF('Fuel Forecast'!$F$10&gt;1,(1+('Fuel Forecast'!$F$10-1)*(1-'Fuel Forecast'!$H$10)^(AZ$1-Assumptions!$B$4))/'Fuel Forecast'!$F$10,1)/Assumptions!$B$12,999999999)</f>
        <v>81819.912699296285</v>
      </c>
    </row>
    <row r="5" spans="1:52" ht="15" customHeight="1" x14ac:dyDescent="0.25">
      <c r="A5" s="1" t="s">
        <v>14684</v>
      </c>
      <c r="B5" s="75">
        <f>IF(ISNUMBER('Fuel Forecast'!$D$11),'Fuel Forecast'!$D$11*(1+'Fuel Forecast'!$G$11)^(B$1-Assumptions!$B$4)*IF('Fuel Forecast'!$F$11&gt;1,(1+('Fuel Forecast'!$F$11-1)*(1-'Fuel Forecast'!$H$11)^(B$1-Assumptions!$B$4))/'Fuel Forecast'!$F$11,1)/Assumptions!$B$12,999999999)</f>
        <v>74384.319913550775</v>
      </c>
      <c r="C5" s="75">
        <f>IF(ISNUMBER('Fuel Forecast'!$D$11),'Fuel Forecast'!$D$11*(1+'Fuel Forecast'!$G$11)^(C$1-Assumptions!$B$4)*IF('Fuel Forecast'!$F$11&gt;1,(1+('Fuel Forecast'!$F$11-1)*(1-'Fuel Forecast'!$H$11)^(C$1-Assumptions!$B$4))/'Fuel Forecast'!$F$11,1)/Assumptions!$B$12,999999999)</f>
        <v>74384.319913550775</v>
      </c>
      <c r="D5" s="75">
        <f>IF(ISNUMBER('Fuel Forecast'!$D$11),'Fuel Forecast'!$D$11*(1+'Fuel Forecast'!$G$11)^(D$1-Assumptions!$B$4)*IF('Fuel Forecast'!$F$11&gt;1,(1+('Fuel Forecast'!$F$11-1)*(1-'Fuel Forecast'!$H$11)^(D$1-Assumptions!$B$4))/'Fuel Forecast'!$F$11,1)/Assumptions!$B$12,999999999)</f>
        <v>74384.319913550775</v>
      </c>
      <c r="E5" s="75">
        <f>IF(ISNUMBER('Fuel Forecast'!$D$11),'Fuel Forecast'!$D$11*(1+'Fuel Forecast'!$G$11)^(E$1-Assumptions!$B$4)*IF('Fuel Forecast'!$F$11&gt;1,(1+('Fuel Forecast'!$F$11-1)*(1-'Fuel Forecast'!$H$11)^(E$1-Assumptions!$B$4))/'Fuel Forecast'!$F$11,1)/Assumptions!$B$12,999999999)</f>
        <v>74384.319913550775</v>
      </c>
      <c r="F5" s="75">
        <f>IF(ISNUMBER('Fuel Forecast'!$D$11),'Fuel Forecast'!$D$11*(1+'Fuel Forecast'!$G$11)^(F$1-Assumptions!$B$4)*IF('Fuel Forecast'!$F$11&gt;1,(1+('Fuel Forecast'!$F$11-1)*(1-'Fuel Forecast'!$H$11)^(F$1-Assumptions!$B$4))/'Fuel Forecast'!$F$11,1)/Assumptions!$B$12,999999999)</f>
        <v>74384.319913550775</v>
      </c>
      <c r="G5" s="75">
        <f>IF(ISNUMBER('Fuel Forecast'!$D$11),'Fuel Forecast'!$D$11*(1+'Fuel Forecast'!$G$11)^(G$1-Assumptions!$B$4)*IF('Fuel Forecast'!$F$11&gt;1,(1+('Fuel Forecast'!$F$11-1)*(1-'Fuel Forecast'!$H$11)^(G$1-Assumptions!$B$4))/'Fuel Forecast'!$F$11,1)/Assumptions!$B$12,999999999)</f>
        <v>74384.319913550775</v>
      </c>
      <c r="H5" s="75">
        <f>IF(ISNUMBER('Fuel Forecast'!$D$11),'Fuel Forecast'!$D$11*(1+'Fuel Forecast'!$G$11)^(H$1-Assumptions!$B$4)*IF('Fuel Forecast'!$F$11&gt;1,(1+('Fuel Forecast'!$F$11-1)*(1-'Fuel Forecast'!$H$11)^(H$1-Assumptions!$B$4))/'Fuel Forecast'!$F$11,1)/Assumptions!$B$12,999999999)</f>
        <v>74384.319913550775</v>
      </c>
      <c r="I5" s="75">
        <f>IF(ISNUMBER('Fuel Forecast'!$D$11),'Fuel Forecast'!$D$11*(1+'Fuel Forecast'!$G$11)^(I$1-Assumptions!$B$4)*IF('Fuel Forecast'!$F$11&gt;1,(1+('Fuel Forecast'!$F$11-1)*(1-'Fuel Forecast'!$H$11)^(I$1-Assumptions!$B$4))/'Fuel Forecast'!$F$11,1)/Assumptions!$B$12,999999999)</f>
        <v>74384.319913550775</v>
      </c>
      <c r="J5" s="75">
        <f>IF(ISNUMBER('Fuel Forecast'!$D$11),'Fuel Forecast'!$D$11*(1+'Fuel Forecast'!$G$11)^(J$1-Assumptions!$B$4)*IF('Fuel Forecast'!$F$11&gt;1,(1+('Fuel Forecast'!$F$11-1)*(1-'Fuel Forecast'!$H$11)^(J$1-Assumptions!$B$4))/'Fuel Forecast'!$F$11,1)/Assumptions!$B$12,999999999)</f>
        <v>74384.319913550775</v>
      </c>
      <c r="K5" s="75">
        <f>IF(ISNUMBER('Fuel Forecast'!$D$11),'Fuel Forecast'!$D$11*(1+'Fuel Forecast'!$G$11)^(K$1-Assumptions!$B$4)*IF('Fuel Forecast'!$F$11&gt;1,(1+('Fuel Forecast'!$F$11-1)*(1-'Fuel Forecast'!$H$11)^(K$1-Assumptions!$B$4))/'Fuel Forecast'!$F$11,1)/Assumptions!$B$12,999999999)</f>
        <v>74384.319913550775</v>
      </c>
      <c r="L5" s="75">
        <f>IF(ISNUMBER('Fuel Forecast'!$D$11),'Fuel Forecast'!$D$11*(1+'Fuel Forecast'!$G$11)^(L$1-Assumptions!$B$4)*IF('Fuel Forecast'!$F$11&gt;1,(1+('Fuel Forecast'!$F$11-1)*(1-'Fuel Forecast'!$H$11)^(L$1-Assumptions!$B$4))/'Fuel Forecast'!$F$11,1)/Assumptions!$B$12,999999999)</f>
        <v>74384.319913550775</v>
      </c>
      <c r="M5" s="75">
        <f>IF(ISNUMBER('Fuel Forecast'!$D$11),'Fuel Forecast'!$D$11*(1+'Fuel Forecast'!$G$11)^(M$1-Assumptions!$B$4)*IF('Fuel Forecast'!$F$11&gt;1,(1+('Fuel Forecast'!$F$11-1)*(1-'Fuel Forecast'!$H$11)^(M$1-Assumptions!$B$4))/'Fuel Forecast'!$F$11,1)/Assumptions!$B$12,999999999)</f>
        <v>74384.319913550775</v>
      </c>
      <c r="N5" s="75">
        <f>IF(ISNUMBER('Fuel Forecast'!$D$11),'Fuel Forecast'!$D$11*(1+'Fuel Forecast'!$G$11)^(N$1-Assumptions!$B$4)*IF('Fuel Forecast'!$F$11&gt;1,(1+('Fuel Forecast'!$F$11-1)*(1-'Fuel Forecast'!$H$11)^(N$1-Assumptions!$B$4))/'Fuel Forecast'!$F$11,1)/Assumptions!$B$12,999999999)</f>
        <v>74384.319913550775</v>
      </c>
      <c r="O5" s="75">
        <f>IF(ISNUMBER('Fuel Forecast'!$D$11),'Fuel Forecast'!$D$11*(1+'Fuel Forecast'!$G$11)^(O$1-Assumptions!$B$4)*IF('Fuel Forecast'!$F$11&gt;1,(1+('Fuel Forecast'!$F$11-1)*(1-'Fuel Forecast'!$H$11)^(O$1-Assumptions!$B$4))/'Fuel Forecast'!$F$11,1)/Assumptions!$B$12,999999999)</f>
        <v>74384.319913550775</v>
      </c>
      <c r="P5" s="75">
        <f>IF(ISNUMBER('Fuel Forecast'!$D$11),'Fuel Forecast'!$D$11*(1+'Fuel Forecast'!$G$11)^(P$1-Assumptions!$B$4)*IF('Fuel Forecast'!$F$11&gt;1,(1+('Fuel Forecast'!$F$11-1)*(1-'Fuel Forecast'!$H$11)^(P$1-Assumptions!$B$4))/'Fuel Forecast'!$F$11,1)/Assumptions!$B$12,999999999)</f>
        <v>74384.319913550775</v>
      </c>
      <c r="Q5" s="75">
        <f>IF(ISNUMBER('Fuel Forecast'!$D$11),'Fuel Forecast'!$D$11*(1+'Fuel Forecast'!$G$11)^(Q$1-Assumptions!$B$4)*IF('Fuel Forecast'!$F$11&gt;1,(1+('Fuel Forecast'!$F$11-1)*(1-'Fuel Forecast'!$H$11)^(Q$1-Assumptions!$B$4))/'Fuel Forecast'!$F$11,1)/Assumptions!$B$12,999999999)</f>
        <v>74384.319913550775</v>
      </c>
      <c r="R5" s="75">
        <f>IF(ISNUMBER('Fuel Forecast'!$D$11),'Fuel Forecast'!$D$11*(1+'Fuel Forecast'!$G$11)^(R$1-Assumptions!$B$4)*IF('Fuel Forecast'!$F$11&gt;1,(1+('Fuel Forecast'!$F$11-1)*(1-'Fuel Forecast'!$H$11)^(R$1-Assumptions!$B$4))/'Fuel Forecast'!$F$11,1)/Assumptions!$B$12,999999999)</f>
        <v>74384.319913550775</v>
      </c>
      <c r="S5" s="75">
        <f>IF(ISNUMBER('Fuel Forecast'!$D$11),'Fuel Forecast'!$D$11*(1+'Fuel Forecast'!$G$11)^(S$1-Assumptions!$B$4)*IF('Fuel Forecast'!$F$11&gt;1,(1+('Fuel Forecast'!$F$11-1)*(1-'Fuel Forecast'!$H$11)^(S$1-Assumptions!$B$4))/'Fuel Forecast'!$F$11,1)/Assumptions!$B$12,999999999)</f>
        <v>74384.319913550775</v>
      </c>
      <c r="T5" s="75">
        <f>IF(ISNUMBER('Fuel Forecast'!$D$11),'Fuel Forecast'!$D$11*(1+'Fuel Forecast'!$G$11)^(T$1-Assumptions!$B$4)*IF('Fuel Forecast'!$F$11&gt;1,(1+('Fuel Forecast'!$F$11-1)*(1-'Fuel Forecast'!$H$11)^(T$1-Assumptions!$B$4))/'Fuel Forecast'!$F$11,1)/Assumptions!$B$12,999999999)</f>
        <v>74384.319913550775</v>
      </c>
      <c r="U5" s="75">
        <f>IF(ISNUMBER('Fuel Forecast'!$D$11),'Fuel Forecast'!$D$11*(1+'Fuel Forecast'!$G$11)^(U$1-Assumptions!$B$4)*IF('Fuel Forecast'!$F$11&gt;1,(1+('Fuel Forecast'!$F$11-1)*(1-'Fuel Forecast'!$H$11)^(U$1-Assumptions!$B$4))/'Fuel Forecast'!$F$11,1)/Assumptions!$B$12,999999999)</f>
        <v>74384.319913550775</v>
      </c>
      <c r="V5" s="75">
        <f>IF(ISNUMBER('Fuel Forecast'!$D$11),'Fuel Forecast'!$D$11*(1+'Fuel Forecast'!$G$11)^(V$1-Assumptions!$B$4)*IF('Fuel Forecast'!$F$11&gt;1,(1+('Fuel Forecast'!$F$11-1)*(1-'Fuel Forecast'!$H$11)^(V$1-Assumptions!$B$4))/'Fuel Forecast'!$F$11,1)/Assumptions!$B$12,999999999)</f>
        <v>74384.319913550775</v>
      </c>
      <c r="W5" s="75">
        <f>IF(ISNUMBER('Fuel Forecast'!$D$11),'Fuel Forecast'!$D$11*(1+'Fuel Forecast'!$G$11)^(W$1-Assumptions!$B$4)*IF('Fuel Forecast'!$F$11&gt;1,(1+('Fuel Forecast'!$F$11-1)*(1-'Fuel Forecast'!$H$11)^(W$1-Assumptions!$B$4))/'Fuel Forecast'!$F$11,1)/Assumptions!$B$12,999999999)</f>
        <v>74384.319913550775</v>
      </c>
      <c r="X5" s="75">
        <f>IF(ISNUMBER('Fuel Forecast'!$D$11),'Fuel Forecast'!$D$11*(1+'Fuel Forecast'!$G$11)^(X$1-Assumptions!$B$4)*IF('Fuel Forecast'!$F$11&gt;1,(1+('Fuel Forecast'!$F$11-1)*(1-'Fuel Forecast'!$H$11)^(X$1-Assumptions!$B$4))/'Fuel Forecast'!$F$11,1)/Assumptions!$B$12,999999999)</f>
        <v>74384.319913550775</v>
      </c>
      <c r="Y5" s="75">
        <f>IF(ISNUMBER('Fuel Forecast'!$D$11),'Fuel Forecast'!$D$11*(1+'Fuel Forecast'!$G$11)^(Y$1-Assumptions!$B$4)*IF('Fuel Forecast'!$F$11&gt;1,(1+('Fuel Forecast'!$F$11-1)*(1-'Fuel Forecast'!$H$11)^(Y$1-Assumptions!$B$4))/'Fuel Forecast'!$F$11,1)/Assumptions!$B$12,999999999)</f>
        <v>74384.319913550775</v>
      </c>
      <c r="Z5" s="75">
        <f>IF(ISNUMBER('Fuel Forecast'!$D$11),'Fuel Forecast'!$D$11*(1+'Fuel Forecast'!$G$11)^(Z$1-Assumptions!$B$4)*IF('Fuel Forecast'!$F$11&gt;1,(1+('Fuel Forecast'!$F$11-1)*(1-'Fuel Forecast'!$H$11)^(Z$1-Assumptions!$B$4))/'Fuel Forecast'!$F$11,1)/Assumptions!$B$12,999999999)</f>
        <v>74384.319913550775</v>
      </c>
      <c r="AA5" s="75">
        <f>IF(ISNUMBER('Fuel Forecast'!$D$11),'Fuel Forecast'!$D$11*(1+'Fuel Forecast'!$G$11)^(AA$1-Assumptions!$B$4)*IF('Fuel Forecast'!$F$11&gt;1,(1+('Fuel Forecast'!$F$11-1)*(1-'Fuel Forecast'!$H$11)^(AA$1-Assumptions!$B$4))/'Fuel Forecast'!$F$11,1)/Assumptions!$B$12,999999999)</f>
        <v>74384.319913550775</v>
      </c>
      <c r="AB5" s="75">
        <f>IF(ISNUMBER('Fuel Forecast'!$D$11),'Fuel Forecast'!$D$11*(1+'Fuel Forecast'!$G$11)^(AB$1-Assumptions!$B$4)*IF('Fuel Forecast'!$F$11&gt;1,(1+('Fuel Forecast'!$F$11-1)*(1-'Fuel Forecast'!$H$11)^(AB$1-Assumptions!$B$4))/'Fuel Forecast'!$F$11,1)/Assumptions!$B$12,999999999)</f>
        <v>74384.319913550775</v>
      </c>
      <c r="AC5" s="75">
        <f>IF(ISNUMBER('Fuel Forecast'!$D$11),'Fuel Forecast'!$D$11*(1+'Fuel Forecast'!$G$11)^(AC$1-Assumptions!$B$4)*IF('Fuel Forecast'!$F$11&gt;1,(1+('Fuel Forecast'!$F$11-1)*(1-'Fuel Forecast'!$H$11)^(AC$1-Assumptions!$B$4))/'Fuel Forecast'!$F$11,1)/Assumptions!$B$12,999999999)</f>
        <v>74384.319913550775</v>
      </c>
      <c r="AD5" s="75">
        <f>IF(ISNUMBER('Fuel Forecast'!$D$11),'Fuel Forecast'!$D$11*(1+'Fuel Forecast'!$G$11)^(AD$1-Assumptions!$B$4)*IF('Fuel Forecast'!$F$11&gt;1,(1+('Fuel Forecast'!$F$11-1)*(1-'Fuel Forecast'!$H$11)^(AD$1-Assumptions!$B$4))/'Fuel Forecast'!$F$11,1)/Assumptions!$B$12,999999999)</f>
        <v>74384.319913550775</v>
      </c>
      <c r="AE5" s="75">
        <f>IF(ISNUMBER('Fuel Forecast'!$D$11),'Fuel Forecast'!$D$11*(1+'Fuel Forecast'!$G$11)^(AE$1-Assumptions!$B$4)*IF('Fuel Forecast'!$F$11&gt;1,(1+('Fuel Forecast'!$F$11-1)*(1-'Fuel Forecast'!$H$11)^(AE$1-Assumptions!$B$4))/'Fuel Forecast'!$F$11,1)/Assumptions!$B$12,999999999)</f>
        <v>74384.319913550775</v>
      </c>
      <c r="AF5" s="75">
        <f>IF(ISNUMBER('Fuel Forecast'!$D$11),'Fuel Forecast'!$D$11*(1+'Fuel Forecast'!$G$11)^(AF$1-Assumptions!$B$4)*IF('Fuel Forecast'!$F$11&gt;1,(1+('Fuel Forecast'!$F$11-1)*(1-'Fuel Forecast'!$H$11)^(AF$1-Assumptions!$B$4))/'Fuel Forecast'!$F$11,1)/Assumptions!$B$12,999999999)</f>
        <v>74384.319913550775</v>
      </c>
      <c r="AG5" s="75">
        <f>IF(ISNUMBER('Fuel Forecast'!$D$11),'Fuel Forecast'!$D$11*(1+'Fuel Forecast'!$G$11)^(AG$1-Assumptions!$B$4)*IF('Fuel Forecast'!$F$11&gt;1,(1+('Fuel Forecast'!$F$11-1)*(1-'Fuel Forecast'!$H$11)^(AG$1-Assumptions!$B$4))/'Fuel Forecast'!$F$11,1)/Assumptions!$B$12,999999999)</f>
        <v>74384.319913550775</v>
      </c>
      <c r="AH5" s="75">
        <f>IF(ISNUMBER('Fuel Forecast'!$D$11),'Fuel Forecast'!$D$11*(1+'Fuel Forecast'!$G$11)^(AH$1-Assumptions!$B$4)*IF('Fuel Forecast'!$F$11&gt;1,(1+('Fuel Forecast'!$F$11-1)*(1-'Fuel Forecast'!$H$11)^(AH$1-Assumptions!$B$4))/'Fuel Forecast'!$F$11,1)/Assumptions!$B$12,999999999)</f>
        <v>74384.319913550775</v>
      </c>
      <c r="AI5" s="75">
        <f>IF(ISNUMBER('Fuel Forecast'!$D$11),'Fuel Forecast'!$D$11*(1+'Fuel Forecast'!$G$11)^(AI$1-Assumptions!$B$4)*IF('Fuel Forecast'!$F$11&gt;1,(1+('Fuel Forecast'!$F$11-1)*(1-'Fuel Forecast'!$H$11)^(AI$1-Assumptions!$B$4))/'Fuel Forecast'!$F$11,1)/Assumptions!$B$12,999999999)</f>
        <v>74384.319913550775</v>
      </c>
      <c r="AJ5" s="75">
        <f>IF(ISNUMBER('Fuel Forecast'!$D$11),'Fuel Forecast'!$D$11*(1+'Fuel Forecast'!$G$11)^(AJ$1-Assumptions!$B$4)*IF('Fuel Forecast'!$F$11&gt;1,(1+('Fuel Forecast'!$F$11-1)*(1-'Fuel Forecast'!$H$11)^(AJ$1-Assumptions!$B$4))/'Fuel Forecast'!$F$11,1)/Assumptions!$B$12,999999999)</f>
        <v>74384.319913550775</v>
      </c>
      <c r="AK5" s="75">
        <f>IF(ISNUMBER('Fuel Forecast'!$D$11),'Fuel Forecast'!$D$11*(1+'Fuel Forecast'!$G$11)^(AK$1-Assumptions!$B$4)*IF('Fuel Forecast'!$F$11&gt;1,(1+('Fuel Forecast'!$F$11-1)*(1-'Fuel Forecast'!$H$11)^(AK$1-Assumptions!$B$4))/'Fuel Forecast'!$F$11,1)/Assumptions!$B$12,999999999)</f>
        <v>74384.319913550775</v>
      </c>
      <c r="AL5" s="75">
        <f>IF(ISNUMBER('Fuel Forecast'!$D$11),'Fuel Forecast'!$D$11*(1+'Fuel Forecast'!$G$11)^(AL$1-Assumptions!$B$4)*IF('Fuel Forecast'!$F$11&gt;1,(1+('Fuel Forecast'!$F$11-1)*(1-'Fuel Forecast'!$H$11)^(AL$1-Assumptions!$B$4))/'Fuel Forecast'!$F$11,1)/Assumptions!$B$12,999999999)</f>
        <v>74384.319913550775</v>
      </c>
      <c r="AM5" s="75">
        <f>IF(ISNUMBER('Fuel Forecast'!$D$11),'Fuel Forecast'!$D$11*(1+'Fuel Forecast'!$G$11)^(AM$1-Assumptions!$B$4)*IF('Fuel Forecast'!$F$11&gt;1,(1+('Fuel Forecast'!$F$11-1)*(1-'Fuel Forecast'!$H$11)^(AM$1-Assumptions!$B$4))/'Fuel Forecast'!$F$11,1)/Assumptions!$B$12,999999999)</f>
        <v>74384.319913550775</v>
      </c>
      <c r="AN5" s="75">
        <f>IF(ISNUMBER('Fuel Forecast'!$D$11),'Fuel Forecast'!$D$11*(1+'Fuel Forecast'!$G$11)^(AN$1-Assumptions!$B$4)*IF('Fuel Forecast'!$F$11&gt;1,(1+('Fuel Forecast'!$F$11-1)*(1-'Fuel Forecast'!$H$11)^(AN$1-Assumptions!$B$4))/'Fuel Forecast'!$F$11,1)/Assumptions!$B$12,999999999)</f>
        <v>74384.319913550775</v>
      </c>
      <c r="AO5" s="75">
        <f>IF(ISNUMBER('Fuel Forecast'!$D$11),'Fuel Forecast'!$D$11*(1+'Fuel Forecast'!$G$11)^(AO$1-Assumptions!$B$4)*IF('Fuel Forecast'!$F$11&gt;1,(1+('Fuel Forecast'!$F$11-1)*(1-'Fuel Forecast'!$H$11)^(AO$1-Assumptions!$B$4))/'Fuel Forecast'!$F$11,1)/Assumptions!$B$12,999999999)</f>
        <v>74384.319913550775</v>
      </c>
      <c r="AP5" s="75">
        <f>IF(ISNUMBER('Fuel Forecast'!$D$11),'Fuel Forecast'!$D$11*(1+'Fuel Forecast'!$G$11)^(AP$1-Assumptions!$B$4)*IF('Fuel Forecast'!$F$11&gt;1,(1+('Fuel Forecast'!$F$11-1)*(1-'Fuel Forecast'!$H$11)^(AP$1-Assumptions!$B$4))/'Fuel Forecast'!$F$11,1)/Assumptions!$B$12,999999999)</f>
        <v>74384.319913550775</v>
      </c>
      <c r="AQ5" s="75">
        <f>IF(ISNUMBER('Fuel Forecast'!$D$11),'Fuel Forecast'!$D$11*(1+'Fuel Forecast'!$G$11)^(AQ$1-Assumptions!$B$4)*IF('Fuel Forecast'!$F$11&gt;1,(1+('Fuel Forecast'!$F$11-1)*(1-'Fuel Forecast'!$H$11)^(AQ$1-Assumptions!$B$4))/'Fuel Forecast'!$F$11,1)/Assumptions!$B$12,999999999)</f>
        <v>74384.319913550775</v>
      </c>
      <c r="AR5" s="75">
        <f>IF(ISNUMBER('Fuel Forecast'!$D$11),'Fuel Forecast'!$D$11*(1+'Fuel Forecast'!$G$11)^(AR$1-Assumptions!$B$4)*IF('Fuel Forecast'!$F$11&gt;1,(1+('Fuel Forecast'!$F$11-1)*(1-'Fuel Forecast'!$H$11)^(AR$1-Assumptions!$B$4))/'Fuel Forecast'!$F$11,1)/Assumptions!$B$12,999999999)</f>
        <v>74384.319913550775</v>
      </c>
      <c r="AS5" s="75">
        <f>IF(ISNUMBER('Fuel Forecast'!$D$11),'Fuel Forecast'!$D$11*(1+'Fuel Forecast'!$G$11)^(AS$1-Assumptions!$B$4)*IF('Fuel Forecast'!$F$11&gt;1,(1+('Fuel Forecast'!$F$11-1)*(1-'Fuel Forecast'!$H$11)^(AS$1-Assumptions!$B$4))/'Fuel Forecast'!$F$11,1)/Assumptions!$B$12,999999999)</f>
        <v>74384.319913550775</v>
      </c>
      <c r="AT5" s="75">
        <f>IF(ISNUMBER('Fuel Forecast'!$D$11),'Fuel Forecast'!$D$11*(1+'Fuel Forecast'!$G$11)^(AT$1-Assumptions!$B$4)*IF('Fuel Forecast'!$F$11&gt;1,(1+('Fuel Forecast'!$F$11-1)*(1-'Fuel Forecast'!$H$11)^(AT$1-Assumptions!$B$4))/'Fuel Forecast'!$F$11,1)/Assumptions!$B$12,999999999)</f>
        <v>74384.319913550775</v>
      </c>
      <c r="AU5" s="75">
        <f>IF(ISNUMBER('Fuel Forecast'!$D$11),'Fuel Forecast'!$D$11*(1+'Fuel Forecast'!$G$11)^(AU$1-Assumptions!$B$4)*IF('Fuel Forecast'!$F$11&gt;1,(1+('Fuel Forecast'!$F$11-1)*(1-'Fuel Forecast'!$H$11)^(AU$1-Assumptions!$B$4))/'Fuel Forecast'!$F$11,1)/Assumptions!$B$12,999999999)</f>
        <v>74384.319913550775</v>
      </c>
      <c r="AV5" s="75">
        <f>IF(ISNUMBER('Fuel Forecast'!$D$11),'Fuel Forecast'!$D$11*(1+'Fuel Forecast'!$G$11)^(AV$1-Assumptions!$B$4)*IF('Fuel Forecast'!$F$11&gt;1,(1+('Fuel Forecast'!$F$11-1)*(1-'Fuel Forecast'!$H$11)^(AV$1-Assumptions!$B$4))/'Fuel Forecast'!$F$11,1)/Assumptions!$B$12,999999999)</f>
        <v>74384.319913550775</v>
      </c>
      <c r="AW5" s="75">
        <f>IF(ISNUMBER('Fuel Forecast'!$D$11),'Fuel Forecast'!$D$11*(1+'Fuel Forecast'!$G$11)^(AW$1-Assumptions!$B$4)*IF('Fuel Forecast'!$F$11&gt;1,(1+('Fuel Forecast'!$F$11-1)*(1-'Fuel Forecast'!$H$11)^(AW$1-Assumptions!$B$4))/'Fuel Forecast'!$F$11,1)/Assumptions!$B$12,999999999)</f>
        <v>74384.319913550775</v>
      </c>
      <c r="AX5" s="75">
        <f>IF(ISNUMBER('Fuel Forecast'!$D$11),'Fuel Forecast'!$D$11*(1+'Fuel Forecast'!$G$11)^(AX$1-Assumptions!$B$4)*IF('Fuel Forecast'!$F$11&gt;1,(1+('Fuel Forecast'!$F$11-1)*(1-'Fuel Forecast'!$H$11)^(AX$1-Assumptions!$B$4))/'Fuel Forecast'!$F$11,1)/Assumptions!$B$12,999999999)</f>
        <v>74384.319913550775</v>
      </c>
      <c r="AY5" s="75">
        <f>IF(ISNUMBER('Fuel Forecast'!$D$11),'Fuel Forecast'!$D$11*(1+'Fuel Forecast'!$G$11)^(AY$1-Assumptions!$B$4)*IF('Fuel Forecast'!$F$11&gt;1,(1+('Fuel Forecast'!$F$11-1)*(1-'Fuel Forecast'!$H$11)^(AY$1-Assumptions!$B$4))/'Fuel Forecast'!$F$11,1)/Assumptions!$B$12,999999999)</f>
        <v>74384.319913550775</v>
      </c>
      <c r="AZ5" s="75">
        <f>IF(ISNUMBER('Fuel Forecast'!$D$11),'Fuel Forecast'!$D$11*(1+'Fuel Forecast'!$G$11)^(AZ$1-Assumptions!$B$4)*IF('Fuel Forecast'!$F$11&gt;1,(1+('Fuel Forecast'!$F$11-1)*(1-'Fuel Forecast'!$H$11)^(AZ$1-Assumptions!$B$4))/'Fuel Forecast'!$F$11,1)/Assumptions!$B$12,999999999)</f>
        <v>74384.319913550775</v>
      </c>
    </row>
    <row r="6" spans="1:52" ht="15" customHeight="1" x14ac:dyDescent="0.25">
      <c r="A6" s="1" t="s">
        <v>14685</v>
      </c>
      <c r="B6" s="75">
        <f>IF(ISNUMBER('Fuel Forecast'!$D$12),'Fuel Forecast'!$D$12*(1+'Fuel Forecast'!$G$12)^(B$1-Assumptions!$B$4)*IF('Fuel Forecast'!$F$12&gt;1,(1+('Fuel Forecast'!$F$12-1)*(1-'Fuel Forecast'!$H$12)^(B$1-Assumptions!$B$4))/'Fuel Forecast'!$F$12,1)/Assumptions!$B$12,999999999)</f>
        <v>118177.91749112602</v>
      </c>
      <c r="C6" s="75">
        <f>IF(ISNUMBER('Fuel Forecast'!$D$12),'Fuel Forecast'!$D$12*(1+'Fuel Forecast'!$G$12)^(C$1-Assumptions!$B$4)*IF('Fuel Forecast'!$F$12&gt;1,(1+('Fuel Forecast'!$F$12-1)*(1-'Fuel Forecast'!$H$12)^(C$1-Assumptions!$B$4))/'Fuel Forecast'!$F$12,1)/Assumptions!$B$12,999999999)</f>
        <v>117450.75739528945</v>
      </c>
      <c r="D6" s="75">
        <f>IF(ISNUMBER('Fuel Forecast'!$D$12),'Fuel Forecast'!$D$12*(1+'Fuel Forecast'!$G$12)^(D$1-Assumptions!$B$4)*IF('Fuel Forecast'!$F$12&gt;1,(1+('Fuel Forecast'!$F$12-1)*(1-'Fuel Forecast'!$H$12)^(D$1-Assumptions!$B$4))/'Fuel Forecast'!$F$12,1)/Assumptions!$B$12,999999999)</f>
        <v>116738.14050136956</v>
      </c>
      <c r="E6" s="75">
        <f>IF(ISNUMBER('Fuel Forecast'!$D$12),'Fuel Forecast'!$D$12*(1+'Fuel Forecast'!$G$12)^(E$1-Assumptions!$B$4)*IF('Fuel Forecast'!$F$12&gt;1,(1+('Fuel Forecast'!$F$12-1)*(1-'Fuel Forecast'!$H$12)^(E$1-Assumptions!$B$4))/'Fuel Forecast'!$F$12,1)/Assumptions!$B$12,999999999)</f>
        <v>116039.7759453281</v>
      </c>
      <c r="F6" s="75">
        <f>IF(ISNUMBER('Fuel Forecast'!$D$12),'Fuel Forecast'!$D$12*(1+'Fuel Forecast'!$G$12)^(F$1-Assumptions!$B$4)*IF('Fuel Forecast'!$F$12&gt;1,(1+('Fuel Forecast'!$F$12-1)*(1-'Fuel Forecast'!$H$12)^(F$1-Assumptions!$B$4))/'Fuel Forecast'!$F$12,1)/Assumptions!$B$12,999999999)</f>
        <v>115355.37868040745</v>
      </c>
      <c r="G6" s="75">
        <f>IF(ISNUMBER('Fuel Forecast'!$D$12),'Fuel Forecast'!$D$12*(1+'Fuel Forecast'!$G$12)^(G$1-Assumptions!$B$4)*IF('Fuel Forecast'!$F$12&gt;1,(1+('Fuel Forecast'!$F$12-1)*(1-'Fuel Forecast'!$H$12)^(G$1-Assumptions!$B$4))/'Fuel Forecast'!$F$12,1)/Assumptions!$B$12,999999999)</f>
        <v>114684.66936078525</v>
      </c>
      <c r="H6" s="75">
        <f>IF(ISNUMBER('Fuel Forecast'!$D$12),'Fuel Forecast'!$D$12*(1+'Fuel Forecast'!$G$12)^(H$1-Assumptions!$B$4)*IF('Fuel Forecast'!$F$12&gt;1,(1+('Fuel Forecast'!$F$12-1)*(1-'Fuel Forecast'!$H$12)^(H$1-Assumptions!$B$4))/'Fuel Forecast'!$F$12,1)/Assumptions!$B$12,999999999)</f>
        <v>114027.37422755545</v>
      </c>
      <c r="I6" s="75">
        <f>IF(ISNUMBER('Fuel Forecast'!$D$12),'Fuel Forecast'!$D$12*(1+'Fuel Forecast'!$G$12)^(I$1-Assumptions!$B$4)*IF('Fuel Forecast'!$F$12&gt;1,(1+('Fuel Forecast'!$F$12-1)*(1-'Fuel Forecast'!$H$12)^(I$1-Assumptions!$B$4))/'Fuel Forecast'!$F$12,1)/Assumptions!$B$12,999999999)</f>
        <v>113383.22499699026</v>
      </c>
      <c r="J6" s="75">
        <f>IF(ISNUMBER('Fuel Forecast'!$D$12),'Fuel Forecast'!$D$12*(1+'Fuel Forecast'!$G$12)^(J$1-Assumptions!$B$4)*IF('Fuel Forecast'!$F$12&gt;1,(1+('Fuel Forecast'!$F$12-1)*(1-'Fuel Forecast'!$H$12)^(J$1-Assumptions!$B$4))/'Fuel Forecast'!$F$12,1)/Assumptions!$B$12,999999999)</f>
        <v>112751.95875103638</v>
      </c>
      <c r="K6" s="75">
        <f>IF(ISNUMBER('Fuel Forecast'!$D$12),'Fuel Forecast'!$D$12*(1+'Fuel Forecast'!$G$12)^(K$1-Assumptions!$B$4)*IF('Fuel Forecast'!$F$12&gt;1,(1+('Fuel Forecast'!$F$12-1)*(1-'Fuel Forecast'!$H$12)^(K$1-Assumptions!$B$4))/'Fuel Forecast'!$F$12,1)/Assumptions!$B$12,999999999)</f>
        <v>112133.3178300016</v>
      </c>
      <c r="L6" s="75">
        <f>IF(ISNUMBER('Fuel Forecast'!$D$12),'Fuel Forecast'!$D$12*(1+'Fuel Forecast'!$G$12)^(L$1-Assumptions!$B$4)*IF('Fuel Forecast'!$F$12&gt;1,(1+('Fuel Forecast'!$F$12-1)*(1-'Fuel Forecast'!$H$12)^(L$1-Assumptions!$B$4))/'Fuel Forecast'!$F$12,1)/Assumptions!$B$12,999999999)</f>
        <v>111527.04972738748</v>
      </c>
      <c r="M6" s="75">
        <f>IF(ISNUMBER('Fuel Forecast'!$D$12),'Fuel Forecast'!$D$12*(1+'Fuel Forecast'!$G$12)^(M$1-Assumptions!$B$4)*IF('Fuel Forecast'!$F$12&gt;1,(1+('Fuel Forecast'!$F$12-1)*(1-'Fuel Forecast'!$H$12)^(M$1-Assumptions!$B$4))/'Fuel Forecast'!$F$12,1)/Assumptions!$B$12,999999999)</f>
        <v>110932.90698682566</v>
      </c>
      <c r="N6" s="75">
        <f>IF(ISNUMBER('Fuel Forecast'!$D$12),'Fuel Forecast'!$D$12*(1+'Fuel Forecast'!$G$12)^(N$1-Assumptions!$B$4)*IF('Fuel Forecast'!$F$12&gt;1,(1+('Fuel Forecast'!$F$12-1)*(1-'Fuel Forecast'!$H$12)^(N$1-Assumptions!$B$4))/'Fuel Forecast'!$F$12,1)/Assumptions!$B$12,999999999)</f>
        <v>110350.64710107507</v>
      </c>
      <c r="O6" s="75">
        <f>IF(ISNUMBER('Fuel Forecast'!$D$12),'Fuel Forecast'!$D$12*(1+'Fuel Forecast'!$G$12)^(O$1-Assumptions!$B$4)*IF('Fuel Forecast'!$F$12&gt;1,(1+('Fuel Forecast'!$F$12-1)*(1-'Fuel Forecast'!$H$12)^(O$1-Assumptions!$B$4))/'Fuel Forecast'!$F$12,1)/Assumptions!$B$12,999999999)</f>
        <v>109780.0324130395</v>
      </c>
      <c r="P6" s="75">
        <f>IF(ISNUMBER('Fuel Forecast'!$D$12),'Fuel Forecast'!$D$12*(1+'Fuel Forecast'!$G$12)^(P$1-Assumptions!$B$4)*IF('Fuel Forecast'!$F$12&gt;1,(1+('Fuel Forecast'!$F$12-1)*(1-'Fuel Forecast'!$H$12)^(P$1-Assumptions!$B$4))/'Fuel Forecast'!$F$12,1)/Assumptions!$B$12,999999999)</f>
        <v>109220.83001876462</v>
      </c>
      <c r="Q6" s="75">
        <f>IF(ISNUMBER('Fuel Forecast'!$D$12),'Fuel Forecast'!$D$12*(1+'Fuel Forecast'!$G$12)^(Q$1-Assumptions!$B$4)*IF('Fuel Forecast'!$F$12&gt;1,(1+('Fuel Forecast'!$F$12-1)*(1-'Fuel Forecast'!$H$12)^(Q$1-Assumptions!$B$4))/'Fuel Forecast'!$F$12,1)/Assumptions!$B$12,999999999)</f>
        <v>108672.81167237526</v>
      </c>
      <c r="R6" s="75">
        <f>IF(ISNUMBER('Fuel Forecast'!$D$12),'Fuel Forecast'!$D$12*(1+'Fuel Forecast'!$G$12)^(R$1-Assumptions!$B$4)*IF('Fuel Forecast'!$F$12&gt;1,(1+('Fuel Forecast'!$F$12-1)*(1-'Fuel Forecast'!$H$12)^(R$1-Assumptions!$B$4))/'Fuel Forecast'!$F$12,1)/Assumptions!$B$12,999999999)</f>
        <v>108135.75369291368</v>
      </c>
      <c r="S6" s="75">
        <f>IF(ISNUMBER('Fuel Forecast'!$D$12),'Fuel Forecast'!$D$12*(1+'Fuel Forecast'!$G$12)^(S$1-Assumptions!$B$4)*IF('Fuel Forecast'!$F$12&gt;1,(1+('Fuel Forecast'!$F$12-1)*(1-'Fuel Forecast'!$H$12)^(S$1-Assumptions!$B$4))/'Fuel Forecast'!$F$12,1)/Assumptions!$B$12,999999999)</f>
        <v>107609.43687304133</v>
      </c>
      <c r="T6" s="75">
        <f>IF(ISNUMBER('Fuel Forecast'!$D$12),'Fuel Forecast'!$D$12*(1+'Fuel Forecast'!$G$12)^(T$1-Assumptions!$B$4)*IF('Fuel Forecast'!$F$12&gt;1,(1+('Fuel Forecast'!$F$12-1)*(1-'Fuel Forecast'!$H$12)^(T$1-Assumptions!$B$4))/'Fuel Forecast'!$F$12,1)/Assumptions!$B$12,999999999)</f>
        <v>107093.64638956643</v>
      </c>
      <c r="U6" s="75">
        <f>IF(ISNUMBER('Fuel Forecast'!$D$12),'Fuel Forecast'!$D$12*(1+'Fuel Forecast'!$G$12)^(U$1-Assumptions!$B$4)*IF('Fuel Forecast'!$F$12&gt;1,(1+('Fuel Forecast'!$F$12-1)*(1-'Fuel Forecast'!$H$12)^(U$1-Assumptions!$B$4))/'Fuel Forecast'!$F$12,1)/Assumptions!$B$12,999999999)</f>
        <v>106588.17171576104</v>
      </c>
      <c r="V6" s="75">
        <f>IF(ISNUMBER('Fuel Forecast'!$D$12),'Fuel Forecast'!$D$12*(1+'Fuel Forecast'!$G$12)^(V$1-Assumptions!$B$4)*IF('Fuel Forecast'!$F$12&gt;1,(1+('Fuel Forecast'!$F$12-1)*(1-'Fuel Forecast'!$H$12)^(V$1-Assumptions!$B$4))/'Fuel Forecast'!$F$12,1)/Assumptions!$B$12,999999999)</f>
        <v>106092.80653543172</v>
      </c>
      <c r="W6" s="75">
        <f>IF(ISNUMBER('Fuel Forecast'!$D$12),'Fuel Forecast'!$D$12*(1+'Fuel Forecast'!$G$12)^(W$1-Assumptions!$B$4)*IF('Fuel Forecast'!$F$12&gt;1,(1+('Fuel Forecast'!$F$12-1)*(1-'Fuel Forecast'!$H$12)^(W$1-Assumptions!$B$4))/'Fuel Forecast'!$F$12,1)/Assumptions!$B$12,999999999)</f>
        <v>105607.34865870902</v>
      </c>
      <c r="X6" s="75">
        <f>IF(ISNUMBER('Fuel Forecast'!$D$12),'Fuel Forecast'!$D$12*(1+'Fuel Forecast'!$G$12)^(X$1-Assumptions!$B$4)*IF('Fuel Forecast'!$F$12&gt;1,(1+('Fuel Forecast'!$F$12-1)*(1-'Fuel Forecast'!$H$12)^(X$1-Assumptions!$B$4))/'Fuel Forecast'!$F$12,1)/Assumptions!$B$12,999999999)</f>
        <v>105131.59993952076</v>
      </c>
      <c r="Y6" s="75">
        <f>IF(ISNUMBER('Fuel Forecast'!$D$12),'Fuel Forecast'!$D$12*(1+'Fuel Forecast'!$G$12)^(Y$1-Assumptions!$B$4)*IF('Fuel Forecast'!$F$12&gt;1,(1+('Fuel Forecast'!$F$12-1)*(1-'Fuel Forecast'!$H$12)^(Y$1-Assumptions!$B$4))/'Fuel Forecast'!$F$12,1)/Assumptions!$B$12,999999999)</f>
        <v>104665.36619471628</v>
      </c>
      <c r="Z6" s="75">
        <f>IF(ISNUMBER('Fuel Forecast'!$D$12),'Fuel Forecast'!$D$12*(1+'Fuel Forecast'!$G$12)^(Z$1-Assumptions!$B$4)*IF('Fuel Forecast'!$F$12&gt;1,(1+('Fuel Forecast'!$F$12-1)*(1-'Fuel Forecast'!$H$12)^(Z$1-Assumptions!$B$4))/'Fuel Forecast'!$F$12,1)/Assumptions!$B$12,999999999)</f>
        <v>104208.45712480787</v>
      </c>
      <c r="AA6" s="75">
        <f>IF(ISNUMBER('Fuel Forecast'!$D$12),'Fuel Forecast'!$D$12*(1+'Fuel Forecast'!$G$12)^(AA$1-Assumptions!$B$4)*IF('Fuel Forecast'!$F$12&gt;1,(1+('Fuel Forecast'!$F$12-1)*(1-'Fuel Forecast'!$H$12)^(AA$1-Assumptions!$B$4))/'Fuel Forecast'!$F$12,1)/Assumptions!$B$12,999999999)</f>
        <v>103760.68623629765</v>
      </c>
      <c r="AB6" s="75">
        <f>IF(ISNUMBER('Fuel Forecast'!$D$12),'Fuel Forecast'!$D$12*(1+'Fuel Forecast'!$G$12)^(AB$1-Assumptions!$B$4)*IF('Fuel Forecast'!$F$12&gt;1,(1+('Fuel Forecast'!$F$12-1)*(1-'Fuel Forecast'!$H$12)^(AB$1-Assumptions!$B$4))/'Fuel Forecast'!$F$12,1)/Assumptions!$B$12,999999999)</f>
        <v>103321.8707655576</v>
      </c>
      <c r="AC6" s="75">
        <f>IF(ISNUMBER('Fuel Forecast'!$D$12),'Fuel Forecast'!$D$12*(1+'Fuel Forecast'!$G$12)^(AC$1-Assumptions!$B$4)*IF('Fuel Forecast'!$F$12&gt;1,(1+('Fuel Forecast'!$F$12-1)*(1-'Fuel Forecast'!$H$12)^(AC$1-Assumptions!$B$4))/'Fuel Forecast'!$F$12,1)/Assumptions!$B$12,999999999)</f>
        <v>102891.8316042324</v>
      </c>
      <c r="AD6" s="75">
        <f>IF(ISNUMBER('Fuel Forecast'!$D$12),'Fuel Forecast'!$D$12*(1+'Fuel Forecast'!$G$12)^(AD$1-Assumptions!$B$4)*IF('Fuel Forecast'!$F$12&gt;1,(1+('Fuel Forecast'!$F$12-1)*(1-'Fuel Forecast'!$H$12)^(AD$1-Assumptions!$B$4))/'Fuel Forecast'!$F$12,1)/Assumptions!$B$12,999999999)</f>
        <v>102470.39322613364</v>
      </c>
      <c r="AE6" s="75">
        <f>IF(ISNUMBER('Fuel Forecast'!$D$12),'Fuel Forecast'!$D$12*(1+'Fuel Forecast'!$G$12)^(AE$1-Assumptions!$B$4)*IF('Fuel Forecast'!$F$12&gt;1,(1+('Fuel Forecast'!$F$12-1)*(1-'Fuel Forecast'!$H$12)^(AE$1-Assumptions!$B$4))/'Fuel Forecast'!$F$12,1)/Assumptions!$B$12,999999999)</f>
        <v>102057.38361559692</v>
      </c>
      <c r="AF6" s="75">
        <f>IF(ISNUMBER('Fuel Forecast'!$D$12),'Fuel Forecast'!$D$12*(1+'Fuel Forecast'!$G$12)^(AF$1-Assumptions!$B$4)*IF('Fuel Forecast'!$F$12&gt;1,(1+('Fuel Forecast'!$F$12-1)*(1-'Fuel Forecast'!$H$12)^(AF$1-Assumptions!$B$4))/'Fuel Forecast'!$F$12,1)/Assumptions!$B$12,999999999)</f>
        <v>101652.63419727088</v>
      </c>
      <c r="AG6" s="75">
        <f>IF(ISNUMBER('Fuel Forecast'!$D$12),'Fuel Forecast'!$D$12*(1+'Fuel Forecast'!$G$12)^(AG$1-Assumptions!$B$4)*IF('Fuel Forecast'!$F$12&gt;1,(1+('Fuel Forecast'!$F$12-1)*(1-'Fuel Forecast'!$H$12)^(AG$1-Assumptions!$B$4))/'Fuel Forecast'!$F$12,1)/Assumptions!$B$12,999999999)</f>
        <v>101255.97976731141</v>
      </c>
      <c r="AH6" s="75">
        <f>IF(ISNUMBER('Fuel Forecast'!$D$12),'Fuel Forecast'!$D$12*(1+'Fuel Forecast'!$G$12)^(AH$1-Assumptions!$B$4)*IF('Fuel Forecast'!$F$12&gt;1,(1+('Fuel Forecast'!$F$12-1)*(1-'Fuel Forecast'!$H$12)^(AH$1-Assumptions!$B$4))/'Fuel Forecast'!$F$12,1)/Assumptions!$B$12,999999999)</f>
        <v>100867.25842595111</v>
      </c>
      <c r="AI6" s="75">
        <f>IF(ISNUMBER('Fuel Forecast'!$D$12),'Fuel Forecast'!$D$12*(1+'Fuel Forecast'!$G$12)^(AI$1-Assumptions!$B$4)*IF('Fuel Forecast'!$F$12&gt;1,(1+('Fuel Forecast'!$F$12-1)*(1-'Fuel Forecast'!$H$12)^(AI$1-Assumptions!$B$4))/'Fuel Forecast'!$F$12,1)/Assumptions!$B$12,999999999)</f>
        <v>100486.311511418</v>
      </c>
      <c r="AJ6" s="75">
        <f>IF(ISNUMBER('Fuel Forecast'!$D$12),'Fuel Forecast'!$D$12*(1+'Fuel Forecast'!$G$12)^(AJ$1-Assumptions!$B$4)*IF('Fuel Forecast'!$F$12&gt;1,(1+('Fuel Forecast'!$F$12-1)*(1-'Fuel Forecast'!$H$12)^(AJ$1-Assumptions!$B$4))/'Fuel Forecast'!$F$12,1)/Assumptions!$B$12,999999999)</f>
        <v>100112.98353517558</v>
      </c>
      <c r="AK6" s="75">
        <f>IF(ISNUMBER('Fuel Forecast'!$D$12),'Fuel Forecast'!$D$12*(1+'Fuel Forecast'!$G$12)^(AK$1-Assumptions!$B$4)*IF('Fuel Forecast'!$F$12&gt;1,(1+('Fuel Forecast'!$F$12-1)*(1-'Fuel Forecast'!$H$12)^(AK$1-Assumptions!$B$4))/'Fuel Forecast'!$F$12,1)/Assumptions!$B$12,999999999)</f>
        <v>99747.122118457992</v>
      </c>
      <c r="AL6" s="75">
        <f>IF(ISNUMBER('Fuel Forecast'!$D$12),'Fuel Forecast'!$D$12*(1+'Fuel Forecast'!$G$12)^(AL$1-Assumptions!$B$4)*IF('Fuel Forecast'!$F$12&gt;1,(1+('Fuel Forecast'!$F$12-1)*(1-'Fuel Forecast'!$H$12)^(AL$1-Assumptions!$B$4))/'Fuel Forecast'!$F$12,1)/Assumptions!$B$12,999999999)</f>
        <v>99388.577930074753</v>
      </c>
      <c r="AM6" s="75">
        <f>IF(ISNUMBER('Fuel Forecast'!$D$12),'Fuel Forecast'!$D$12*(1+'Fuel Forecast'!$G$12)^(AM$1-Assumptions!$B$4)*IF('Fuel Forecast'!$F$12&gt;1,(1+('Fuel Forecast'!$F$12-1)*(1-'Fuel Forecast'!$H$12)^(AM$1-Assumptions!$B$4))/'Fuel Forecast'!$F$12,1)/Assumptions!$B$12,999999999)</f>
        <v>99037.204625459184</v>
      </c>
      <c r="AN6" s="75">
        <f>IF(ISNUMBER('Fuel Forecast'!$D$12),'Fuel Forecast'!$D$12*(1+'Fuel Forecast'!$G$12)^(AN$1-Assumptions!$B$4)*IF('Fuel Forecast'!$F$12&gt;1,(1+('Fuel Forecast'!$F$12-1)*(1-'Fuel Forecast'!$H$12)^(AN$1-Assumptions!$B$4))/'Fuel Forecast'!$F$12,1)/Assumptions!$B$12,999999999)</f>
        <v>98692.858786935918</v>
      </c>
      <c r="AO6" s="75">
        <f>IF(ISNUMBER('Fuel Forecast'!$D$12),'Fuel Forecast'!$D$12*(1+'Fuel Forecast'!$G$12)^(AO$1-Assumptions!$B$4)*IF('Fuel Forecast'!$F$12&gt;1,(1+('Fuel Forecast'!$F$12-1)*(1-'Fuel Forecast'!$H$12)^(AO$1-Assumptions!$B$4))/'Fuel Forecast'!$F$12,1)/Assumptions!$B$12,999999999)</f>
        <v>98355.399865183121</v>
      </c>
      <c r="AP6" s="75">
        <f>IF(ISNUMBER('Fuel Forecast'!$D$12),'Fuel Forecast'!$D$12*(1+'Fuel Forecast'!$G$12)^(AP$1-Assumptions!$B$4)*IF('Fuel Forecast'!$F$12&gt;1,(1+('Fuel Forecast'!$F$12-1)*(1-'Fuel Forecast'!$H$12)^(AP$1-Assumptions!$B$4))/'Fuel Forecast'!$F$12,1)/Assumptions!$B$12,999999999)</f>
        <v>98024.69012186538</v>
      </c>
      <c r="AQ6" s="75">
        <f>IF(ISNUMBER('Fuel Forecast'!$D$12),'Fuel Forecast'!$D$12*(1+'Fuel Forecast'!$G$12)^(AQ$1-Assumptions!$B$4)*IF('Fuel Forecast'!$F$12&gt;1,(1+('Fuel Forecast'!$F$12-1)*(1-'Fuel Forecast'!$H$12)^(AQ$1-Assumptions!$B$4))/'Fuel Forecast'!$F$12,1)/Assumptions!$B$12,999999999)</f>
        <v>97700.594573413997</v>
      </c>
      <c r="AR6" s="75">
        <f>IF(ISNUMBER('Fuel Forecast'!$D$12),'Fuel Forecast'!$D$12*(1+'Fuel Forecast'!$G$12)^(AR$1-Assumptions!$B$4)*IF('Fuel Forecast'!$F$12&gt;1,(1+('Fuel Forecast'!$F$12-1)*(1-'Fuel Forecast'!$H$12)^(AR$1-Assumptions!$B$4))/'Fuel Forecast'!$F$12,1)/Assumptions!$B$12,999999999)</f>
        <v>97382.980935931657</v>
      </c>
      <c r="AS6" s="75">
        <f>IF(ISNUMBER('Fuel Forecast'!$D$12),'Fuel Forecast'!$D$12*(1+'Fuel Forecast'!$G$12)^(AS$1-Assumptions!$B$4)*IF('Fuel Forecast'!$F$12&gt;1,(1+('Fuel Forecast'!$F$12-1)*(1-'Fuel Forecast'!$H$12)^(AS$1-Assumptions!$B$4))/'Fuel Forecast'!$F$12,1)/Assumptions!$B$12,999999999)</f>
        <v>97071.719571198948</v>
      </c>
      <c r="AT6" s="75">
        <f>IF(ISNUMBER('Fuel Forecast'!$D$12),'Fuel Forecast'!$D$12*(1+'Fuel Forecast'!$G$12)^(AT$1-Assumptions!$B$4)*IF('Fuel Forecast'!$F$12&gt;1,(1+('Fuel Forecast'!$F$12-1)*(1-'Fuel Forecast'!$H$12)^(AT$1-Assumptions!$B$4))/'Fuel Forecast'!$F$12,1)/Assumptions!$B$12,999999999)</f>
        <v>96766.683433760889</v>
      </c>
      <c r="AU6" s="75">
        <f>IF(ISNUMBER('Fuel Forecast'!$D$12),'Fuel Forecast'!$D$12*(1+'Fuel Forecast'!$G$12)^(AU$1-Assumptions!$B$4)*IF('Fuel Forecast'!$F$12&gt;1,(1+('Fuel Forecast'!$F$12-1)*(1-'Fuel Forecast'!$H$12)^(AU$1-Assumptions!$B$4))/'Fuel Forecast'!$F$12,1)/Assumptions!$B$12,999999999)</f>
        <v>96467.748019071587</v>
      </c>
      <c r="AV6" s="75">
        <f>IF(ISNUMBER('Fuel Forecast'!$D$12),'Fuel Forecast'!$D$12*(1+'Fuel Forecast'!$G$12)^(AV$1-Assumptions!$B$4)*IF('Fuel Forecast'!$F$12&gt;1,(1+('Fuel Forecast'!$F$12-1)*(1-'Fuel Forecast'!$H$12)^(AV$1-Assumptions!$B$4))/'Fuel Forecast'!$F$12,1)/Assumptions!$B$12,999999999)</f>
        <v>96174.791312676098</v>
      </c>
      <c r="AW6" s="75">
        <f>IF(ISNUMBER('Fuel Forecast'!$D$12),'Fuel Forecast'!$D$12*(1+'Fuel Forecast'!$G$12)^(AW$1-Assumptions!$B$4)*IF('Fuel Forecast'!$F$12&gt;1,(1+('Fuel Forecast'!$F$12-1)*(1-'Fuel Forecast'!$H$12)^(AW$1-Assumptions!$B$4))/'Fuel Forecast'!$F$12,1)/Assumptions!$B$12,999999999)</f>
        <v>95887.693740408489</v>
      </c>
      <c r="AX6" s="75">
        <f>IF(ISNUMBER('Fuel Forecast'!$D$12),'Fuel Forecast'!$D$12*(1+'Fuel Forecast'!$G$12)^(AX$1-Assumptions!$B$4)*IF('Fuel Forecast'!$F$12&gt;1,(1+('Fuel Forecast'!$F$12-1)*(1-'Fuel Forecast'!$H$12)^(AX$1-Assumptions!$B$4))/'Fuel Forecast'!$F$12,1)/Assumptions!$B$12,999999999)</f>
        <v>95606.33811958626</v>
      </c>
      <c r="AY6" s="75">
        <f>IF(ISNUMBER('Fuel Forecast'!$D$12),'Fuel Forecast'!$D$12*(1+'Fuel Forecast'!$G$12)^(AY$1-Assumptions!$B$4)*IF('Fuel Forecast'!$F$12&gt;1,(1+('Fuel Forecast'!$F$12-1)*(1-'Fuel Forecast'!$H$12)^(AY$1-Assumptions!$B$4))/'Fuel Forecast'!$F$12,1)/Assumptions!$B$12,999999999)</f>
        <v>95330.609611180465</v>
      </c>
      <c r="AZ6" s="75">
        <f>IF(ISNUMBER('Fuel Forecast'!$D$12),'Fuel Forecast'!$D$12*(1+'Fuel Forecast'!$G$12)^(AZ$1-Assumptions!$B$4)*IF('Fuel Forecast'!$F$12&gt;1,(1+('Fuel Forecast'!$F$12-1)*(1-'Fuel Forecast'!$H$12)^(AZ$1-Assumptions!$B$4))/'Fuel Forecast'!$F$12,1)/Assumptions!$B$12,999999999)</f>
        <v>95060.395672942759</v>
      </c>
    </row>
    <row r="7" spans="1:52" ht="15" customHeight="1" x14ac:dyDescent="0.25">
      <c r="A7" s="1" t="s">
        <v>122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5">
        <v>0</v>
      </c>
      <c r="AJ7" s="75">
        <v>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>
      <selection activeCell="B8" sqref="B8:AZ8"/>
    </sheetView>
  </sheetViews>
  <sheetFormatPr baseColWidth="10" defaultColWidth="14.42578125" defaultRowHeight="15" x14ac:dyDescent="0.25"/>
  <cols>
    <col min="1" max="1" width="24.5703125" style="1" customWidth="1"/>
    <col min="2" max="2" width="9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f>IF(ISNUMBER('Fuel Forecast'!$D$22),'Fuel Forecast'!$D$22*(1+'Fuel Forecast'!$G$22)^(B$1-Assumptions!$B$4)*IF('Fuel Forecast'!$F$22&gt;1,(1+('Fuel Forecast'!$F$22-1)*(1-'Fuel Forecast'!$H$22)^(B$1-Assumptions!$B$4))/'Fuel Forecast'!$F$22,1)/Assumptions!$B$12,999999999)</f>
        <v>37944.016646156197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f>IF(ISNUMBER('Fuel Forecast'!$D$23),'Fuel Forecast'!$D$23*(1+'Fuel Forecast'!$G$23)^(B$1-Assumptions!$B$4)*IF('Fuel Forecast'!$F$23&gt;1,(1+('Fuel Forecast'!$F$23-1)*(1-'Fuel Forecast'!$H$23)^(B$1-Assumptions!$B$4))/'Fuel Forecast'!$F$23,1)/Assumptions!$B$12,999999999)</f>
        <v>27388.929889784642</v>
      </c>
      <c r="C3" s="75">
        <f>IF(ISNUMBER('Fuel Forecast'!$D$23),'Fuel Forecast'!$D$23*(1+'Fuel Forecast'!$G$23)^(C$1-Assumptions!$B$4)*IF('Fuel Forecast'!$F$23&gt;1,(1+('Fuel Forecast'!$F$23-1)*(1-'Fuel Forecast'!$H$23)^(C$1-Assumptions!$B$4))/'Fuel Forecast'!$F$23,1)/Assumptions!$B$12,999999999)</f>
        <v>27379.052347230863</v>
      </c>
      <c r="D3" s="75">
        <f>IF(ISNUMBER('Fuel Forecast'!$D$23),'Fuel Forecast'!$D$23*(1+'Fuel Forecast'!$G$23)^(D$1-Assumptions!$B$4)*IF('Fuel Forecast'!$F$23&gt;1,(1+('Fuel Forecast'!$F$23-1)*(1-'Fuel Forecast'!$H$23)^(D$1-Assumptions!$B$4))/'Fuel Forecast'!$F$23,1)/Assumptions!$B$12,999999999)</f>
        <v>27369.273580102614</v>
      </c>
      <c r="E3" s="75">
        <f>IF(ISNUMBER('Fuel Forecast'!$D$23),'Fuel Forecast'!$D$23*(1+'Fuel Forecast'!$G$23)^(E$1-Assumptions!$B$4)*IF('Fuel Forecast'!$F$23&gt;1,(1+('Fuel Forecast'!$F$23-1)*(1-'Fuel Forecast'!$H$23)^(E$1-Assumptions!$B$4))/'Fuel Forecast'!$F$23,1)/Assumptions!$B$12,999999999)</f>
        <v>27359.59260064565</v>
      </c>
      <c r="F3" s="75">
        <f>IF(ISNUMBER('Fuel Forecast'!$D$23),'Fuel Forecast'!$D$23*(1+'Fuel Forecast'!$G$23)^(F$1-Assumptions!$B$4)*IF('Fuel Forecast'!$F$23&gt;1,(1+('Fuel Forecast'!$F$23-1)*(1-'Fuel Forecast'!$H$23)^(F$1-Assumptions!$B$4))/'Fuel Forecast'!$F$23,1)/Assumptions!$B$12,999999999)</f>
        <v>27350.00843098326</v>
      </c>
      <c r="G3" s="75">
        <f>IF(ISNUMBER('Fuel Forecast'!$D$23),'Fuel Forecast'!$D$23*(1+'Fuel Forecast'!$G$23)^(G$1-Assumptions!$B$4)*IF('Fuel Forecast'!$F$23&gt;1,(1+('Fuel Forecast'!$F$23-1)*(1-'Fuel Forecast'!$H$23)^(G$1-Assumptions!$B$4))/'Fuel Forecast'!$F$23,1)/Assumptions!$B$12,999999999)</f>
        <v>27340.52010301749</v>
      </c>
      <c r="H3" s="75">
        <f>IF(ISNUMBER('Fuel Forecast'!$D$23),'Fuel Forecast'!$D$23*(1+'Fuel Forecast'!$G$23)^(H$1-Assumptions!$B$4)*IF('Fuel Forecast'!$F$23&gt;1,(1+('Fuel Forecast'!$F$23-1)*(1-'Fuel Forecast'!$H$23)^(H$1-Assumptions!$B$4))/'Fuel Forecast'!$F$23,1)/Assumptions!$B$12,999999999)</f>
        <v>27331.126658331377</v>
      </c>
      <c r="I3" s="75">
        <f>IF(ISNUMBER('Fuel Forecast'!$D$23),'Fuel Forecast'!$D$23*(1+'Fuel Forecast'!$G$23)^(I$1-Assumptions!$B$4)*IF('Fuel Forecast'!$F$23&gt;1,(1+('Fuel Forecast'!$F$23-1)*(1-'Fuel Forecast'!$H$23)^(I$1-Assumptions!$B$4))/'Fuel Forecast'!$F$23,1)/Assumptions!$B$12,999999999)</f>
        <v>27321.827148092136</v>
      </c>
      <c r="J3" s="75">
        <f>IF(ISNUMBER('Fuel Forecast'!$D$23),'Fuel Forecast'!$D$23*(1+'Fuel Forecast'!$G$23)^(J$1-Assumptions!$B$4)*IF('Fuel Forecast'!$F$23&gt;1,(1+('Fuel Forecast'!$F$23-1)*(1-'Fuel Forecast'!$H$23)^(J$1-Assumptions!$B$4))/'Fuel Forecast'!$F$23,1)/Assumptions!$B$12,999999999)</f>
        <v>27312.620632955273</v>
      </c>
      <c r="K3" s="75">
        <f>IF(ISNUMBER('Fuel Forecast'!$D$23),'Fuel Forecast'!$D$23*(1+'Fuel Forecast'!$G$23)^(K$1-Assumptions!$B$4)*IF('Fuel Forecast'!$F$23&gt;1,(1+('Fuel Forecast'!$F$23-1)*(1-'Fuel Forecast'!$H$23)^(K$1-Assumptions!$B$4))/'Fuel Forecast'!$F$23,1)/Assumptions!$B$12,999999999)</f>
        <v>27303.506182969784</v>
      </c>
      <c r="L3" s="75">
        <f>IF(ISNUMBER('Fuel Forecast'!$D$23),'Fuel Forecast'!$D$23*(1+'Fuel Forecast'!$G$23)^(L$1-Assumptions!$B$4)*IF('Fuel Forecast'!$F$23&gt;1,(1+('Fuel Forecast'!$F$23-1)*(1-'Fuel Forecast'!$H$23)^(L$1-Assumptions!$B$4))/'Fuel Forecast'!$F$23,1)/Assumptions!$B$12,999999999)</f>
        <v>27294.482877484152</v>
      </c>
      <c r="M3" s="75">
        <f>IF(ISNUMBER('Fuel Forecast'!$D$23),'Fuel Forecast'!$D$23*(1+'Fuel Forecast'!$G$23)^(M$1-Assumptions!$B$4)*IF('Fuel Forecast'!$F$23&gt;1,(1+('Fuel Forecast'!$F$23-1)*(1-'Fuel Forecast'!$H$23)^(M$1-Assumptions!$B$4))/'Fuel Forecast'!$F$23,1)/Assumptions!$B$12,999999999)</f>
        <v>27285.549805053375</v>
      </c>
      <c r="N3" s="75">
        <f>IF(ISNUMBER('Fuel Forecast'!$D$23),'Fuel Forecast'!$D$23*(1+'Fuel Forecast'!$G$23)^(N$1-Assumptions!$B$4)*IF('Fuel Forecast'!$F$23&gt;1,(1+('Fuel Forecast'!$F$23-1)*(1-'Fuel Forecast'!$H$23)^(N$1-Assumptions!$B$4))/'Fuel Forecast'!$F$23,1)/Assumptions!$B$12,999999999)</f>
        <v>27276.706063346905</v>
      </c>
      <c r="O3" s="75">
        <f>IF(ISNUMBER('Fuel Forecast'!$D$23),'Fuel Forecast'!$D$23*(1+'Fuel Forecast'!$G$23)^(O$1-Assumptions!$B$4)*IF('Fuel Forecast'!$F$23&gt;1,(1+('Fuel Forecast'!$F$23-1)*(1-'Fuel Forecast'!$H$23)^(O$1-Assumptions!$B$4))/'Fuel Forecast'!$F$23,1)/Assumptions!$B$12,999999999)</f>
        <v>27267.950759057505</v>
      </c>
      <c r="P3" s="75">
        <f>IF(ISNUMBER('Fuel Forecast'!$D$23),'Fuel Forecast'!$D$23*(1+'Fuel Forecast'!$G$23)^(P$1-Assumptions!$B$4)*IF('Fuel Forecast'!$F$23&gt;1,(1+('Fuel Forecast'!$F$23-1)*(1-'Fuel Forecast'!$H$23)^(P$1-Assumptions!$B$4))/'Fuel Forecast'!$F$23,1)/Assumptions!$B$12,999999999)</f>
        <v>27259.283007810991</v>
      </c>
      <c r="Q3" s="75">
        <f>IF(ISNUMBER('Fuel Forecast'!$D$23),'Fuel Forecast'!$D$23*(1+'Fuel Forecast'!$G$23)^(Q$1-Assumptions!$B$4)*IF('Fuel Forecast'!$F$23&gt;1,(1+('Fuel Forecast'!$F$23-1)*(1-'Fuel Forecast'!$H$23)^(Q$1-Assumptions!$B$4))/'Fuel Forecast'!$F$23,1)/Assumptions!$B$12,999999999)</f>
        <v>27250.701934076948</v>
      </c>
      <c r="R3" s="75">
        <f>IF(ISNUMBER('Fuel Forecast'!$D$23),'Fuel Forecast'!$D$23*(1+'Fuel Forecast'!$G$23)^(R$1-Assumptions!$B$4)*IF('Fuel Forecast'!$F$23&gt;1,(1+('Fuel Forecast'!$F$23-1)*(1-'Fuel Forecast'!$H$23)^(R$1-Assumptions!$B$4))/'Fuel Forecast'!$F$23,1)/Assumptions!$B$12,999999999)</f>
        <v>27242.206671080243</v>
      </c>
      <c r="S3" s="75">
        <f>IF(ISNUMBER('Fuel Forecast'!$D$23),'Fuel Forecast'!$D$23*(1+'Fuel Forecast'!$G$23)^(S$1-Assumptions!$B$4)*IF('Fuel Forecast'!$F$23&gt;1,(1+('Fuel Forecast'!$F$23-1)*(1-'Fuel Forecast'!$H$23)^(S$1-Assumptions!$B$4))/'Fuel Forecast'!$F$23,1)/Assumptions!$B$12,999999999)</f>
        <v>27233.796360713503</v>
      </c>
      <c r="T3" s="75">
        <f>IF(ISNUMBER('Fuel Forecast'!$D$23),'Fuel Forecast'!$D$23*(1+'Fuel Forecast'!$G$23)^(T$1-Assumptions!$B$4)*IF('Fuel Forecast'!$F$23&gt;1,(1+('Fuel Forecast'!$F$23-1)*(1-'Fuel Forecast'!$H$23)^(T$1-Assumptions!$B$4))/'Fuel Forecast'!$F$23,1)/Assumptions!$B$12,999999999)</f>
        <v>27225.470153450435</v>
      </c>
      <c r="U3" s="75">
        <f>IF(ISNUMBER('Fuel Forecast'!$D$23),'Fuel Forecast'!$D$23*(1+'Fuel Forecast'!$G$23)^(U$1-Assumptions!$B$4)*IF('Fuel Forecast'!$F$23&gt;1,(1+('Fuel Forecast'!$F$23-1)*(1-'Fuel Forecast'!$H$23)^(U$1-Assumptions!$B$4))/'Fuel Forecast'!$F$23,1)/Assumptions!$B$12,999999999)</f>
        <v>27217.227208259996</v>
      </c>
      <c r="V3" s="75">
        <f>IF(ISNUMBER('Fuel Forecast'!$D$23),'Fuel Forecast'!$D$23*(1+'Fuel Forecast'!$G$23)^(V$1-Assumptions!$B$4)*IF('Fuel Forecast'!$F$23&gt;1,(1+('Fuel Forecast'!$F$23-1)*(1-'Fuel Forecast'!$H$23)^(V$1-Assumptions!$B$4))/'Fuel Forecast'!$F$23,1)/Assumptions!$B$12,999999999)</f>
        <v>27209.066692521461</v>
      </c>
      <c r="W3" s="75">
        <f>IF(ISNUMBER('Fuel Forecast'!$D$23),'Fuel Forecast'!$D$23*(1+'Fuel Forecast'!$G$23)^(W$1-Assumptions!$B$4)*IF('Fuel Forecast'!$F$23&gt;1,(1+('Fuel Forecast'!$F$23-1)*(1-'Fuel Forecast'!$H$23)^(W$1-Assumptions!$B$4))/'Fuel Forecast'!$F$23,1)/Assumptions!$B$12,999999999)</f>
        <v>27200.987781940308</v>
      </c>
      <c r="X3" s="75">
        <f>IF(ISNUMBER('Fuel Forecast'!$D$23),'Fuel Forecast'!$D$23*(1+'Fuel Forecast'!$G$23)^(X$1-Assumptions!$B$4)*IF('Fuel Forecast'!$F$23&gt;1,(1+('Fuel Forecast'!$F$23-1)*(1-'Fuel Forecast'!$H$23)^(X$1-Assumptions!$B$4))/'Fuel Forecast'!$F$23,1)/Assumptions!$B$12,999999999)</f>
        <v>27192.989660464966</v>
      </c>
      <c r="Y3" s="75">
        <f>IF(ISNUMBER('Fuel Forecast'!$D$23),'Fuel Forecast'!$D$23*(1+'Fuel Forecast'!$G$23)^(Y$1-Assumptions!$B$4)*IF('Fuel Forecast'!$F$23&gt;1,(1+('Fuel Forecast'!$F$23-1)*(1-'Fuel Forecast'!$H$23)^(Y$1-Assumptions!$B$4))/'Fuel Forecast'!$F$23,1)/Assumptions!$B$12,999999999)</f>
        <v>27185.071520204383</v>
      </c>
      <c r="Z3" s="75">
        <f>IF(ISNUMBER('Fuel Forecast'!$D$23),'Fuel Forecast'!$D$23*(1+'Fuel Forecast'!$G$23)^(Z$1-Assumptions!$B$4)*IF('Fuel Forecast'!$F$23&gt;1,(1+('Fuel Forecast'!$F$23-1)*(1-'Fuel Forecast'!$H$23)^(Z$1-Assumptions!$B$4))/'Fuel Forecast'!$F$23,1)/Assumptions!$B$12,999999999)</f>
        <v>27177.232561346409</v>
      </c>
      <c r="AA3" s="75">
        <f>IF(ISNUMBER('Fuel Forecast'!$D$23),'Fuel Forecast'!$D$23*(1+'Fuel Forecast'!$G$23)^(AA$1-Assumptions!$B$4)*IF('Fuel Forecast'!$F$23&gt;1,(1+('Fuel Forecast'!$F$23-1)*(1-'Fuel Forecast'!$H$23)^(AA$1-Assumptions!$B$4))/'Fuel Forecast'!$F$23,1)/Assumptions!$B$12,999999999)</f>
        <v>27169.471992077</v>
      </c>
      <c r="AB3" s="75">
        <f>IF(ISNUMBER('Fuel Forecast'!$D$23),'Fuel Forecast'!$D$23*(1+'Fuel Forecast'!$G$23)^(AB$1-Assumptions!$B$4)*IF('Fuel Forecast'!$F$23&gt;1,(1+('Fuel Forecast'!$F$23-1)*(1-'Fuel Forecast'!$H$23)^(AB$1-Assumptions!$B$4))/'Fuel Forecast'!$F$23,1)/Assumptions!$B$12,999999999)</f>
        <v>27161.789028500298</v>
      </c>
      <c r="AC3" s="75">
        <f>IF(ISNUMBER('Fuel Forecast'!$D$23),'Fuel Forecast'!$D$23*(1+'Fuel Forecast'!$G$23)^(AC$1-Assumptions!$B$4)*IF('Fuel Forecast'!$F$23&gt;1,(1+('Fuel Forecast'!$F$23-1)*(1-'Fuel Forecast'!$H$23)^(AC$1-Assumptions!$B$4))/'Fuel Forecast'!$F$23,1)/Assumptions!$B$12,999999999)</f>
        <v>27154.182894559362</v>
      </c>
      <c r="AD3" s="75">
        <f>IF(ISNUMBER('Fuel Forecast'!$D$23),'Fuel Forecast'!$D$23*(1+'Fuel Forecast'!$G$23)^(AD$1-Assumptions!$B$4)*IF('Fuel Forecast'!$F$23&gt;1,(1+('Fuel Forecast'!$F$23-1)*(1-'Fuel Forecast'!$H$23)^(AD$1-Assumptions!$B$4))/'Fuel Forecast'!$F$23,1)/Assumptions!$B$12,999999999)</f>
        <v>27146.652821957839</v>
      </c>
      <c r="AE3" s="75">
        <f>IF(ISNUMBER('Fuel Forecast'!$D$23),'Fuel Forecast'!$D$23*(1+'Fuel Forecast'!$G$23)^(AE$1-Assumptions!$B$4)*IF('Fuel Forecast'!$F$23&gt;1,(1+('Fuel Forecast'!$F$23-1)*(1-'Fuel Forecast'!$H$23)^(AE$1-Assumptions!$B$4))/'Fuel Forecast'!$F$23,1)/Assumptions!$B$12,999999999)</f>
        <v>27139.198050082319</v>
      </c>
      <c r="AF3" s="75">
        <f>IF(ISNUMBER('Fuel Forecast'!$D$23),'Fuel Forecast'!$D$23*(1+'Fuel Forecast'!$G$23)^(AF$1-Assumptions!$B$4)*IF('Fuel Forecast'!$F$23&gt;1,(1+('Fuel Forecast'!$F$23-1)*(1-'Fuel Forecast'!$H$23)^(AF$1-Assumptions!$B$4))/'Fuel Forecast'!$F$23,1)/Assumptions!$B$12,999999999)</f>
        <v>27131.817825925558</v>
      </c>
      <c r="AG3" s="75">
        <f>IF(ISNUMBER('Fuel Forecast'!$D$23),'Fuel Forecast'!$D$23*(1+'Fuel Forecast'!$G$23)^(AG$1-Assumptions!$B$4)*IF('Fuel Forecast'!$F$23&gt;1,(1+('Fuel Forecast'!$F$23-1)*(1-'Fuel Forecast'!$H$23)^(AG$1-Assumptions!$B$4))/'Fuel Forecast'!$F$23,1)/Assumptions!$B$12,999999999)</f>
        <v>27124.511404010369</v>
      </c>
      <c r="AH3" s="75">
        <f>IF(ISNUMBER('Fuel Forecast'!$D$23),'Fuel Forecast'!$D$23*(1+'Fuel Forecast'!$G$23)^(AH$1-Assumptions!$B$4)*IF('Fuel Forecast'!$F$23&gt;1,(1+('Fuel Forecast'!$F$23-1)*(1-'Fuel Forecast'!$H$23)^(AH$1-Assumptions!$B$4))/'Fuel Forecast'!$F$23,1)/Assumptions!$B$12,999999999)</f>
        <v>27117.278046314335</v>
      </c>
      <c r="AI3" s="75">
        <f>IF(ISNUMBER('Fuel Forecast'!$D$23),'Fuel Forecast'!$D$23*(1+'Fuel Forecast'!$G$23)^(AI$1-Assumptions!$B$4)*IF('Fuel Forecast'!$F$23&gt;1,(1+('Fuel Forecast'!$F$23-1)*(1-'Fuel Forecast'!$H$23)^(AI$1-Assumptions!$B$4))/'Fuel Forecast'!$F$23,1)/Assumptions!$B$12,999999999)</f>
        <v>27110.117022195256</v>
      </c>
      <c r="AJ3" s="75">
        <f>IF(ISNUMBER('Fuel Forecast'!$D$23),'Fuel Forecast'!$D$23*(1+'Fuel Forecast'!$G$23)^(AJ$1-Assumptions!$B$4)*IF('Fuel Forecast'!$F$23&gt;1,(1+('Fuel Forecast'!$F$23-1)*(1-'Fuel Forecast'!$H$23)^(AJ$1-Assumptions!$B$4))/'Fuel Forecast'!$F$23,1)/Assumptions!$B$12,999999999)</f>
        <v>27103.027608317359</v>
      </c>
      <c r="AK3" s="75">
        <f>IF(ISNUMBER('Fuel Forecast'!$D$23),'Fuel Forecast'!$D$23*(1+'Fuel Forecast'!$G$23)^(AK$1-Assumptions!$B$4)*IF('Fuel Forecast'!$F$23&gt;1,(1+('Fuel Forecast'!$F$23-1)*(1-'Fuel Forecast'!$H$23)^(AK$1-Assumptions!$B$4))/'Fuel Forecast'!$F$23,1)/Assumptions!$B$12,999999999)</f>
        <v>27096.009088578256</v>
      </c>
      <c r="AL3" s="75">
        <f>IF(ISNUMBER('Fuel Forecast'!$D$23),'Fuel Forecast'!$D$23*(1+'Fuel Forecast'!$G$23)^(AL$1-Assumptions!$B$4)*IF('Fuel Forecast'!$F$23&gt;1,(1+('Fuel Forecast'!$F$23-1)*(1-'Fuel Forecast'!$H$23)^(AL$1-Assumptions!$B$4))/'Fuel Forecast'!$F$23,1)/Assumptions!$B$12,999999999)</f>
        <v>27089.060754036538</v>
      </c>
      <c r="AM3" s="75">
        <f>IF(ISNUMBER('Fuel Forecast'!$D$23),'Fuel Forecast'!$D$23*(1+'Fuel Forecast'!$G$23)^(AM$1-Assumptions!$B$4)*IF('Fuel Forecast'!$F$23&gt;1,(1+('Fuel Forecast'!$F$23-1)*(1-'Fuel Forecast'!$H$23)^(AM$1-Assumptions!$B$4))/'Fuel Forecast'!$F$23,1)/Assumptions!$B$12,999999999)</f>
        <v>27082.181902840235</v>
      </c>
      <c r="AN3" s="75">
        <f>IF(ISNUMBER('Fuel Forecast'!$D$23),'Fuel Forecast'!$D$23*(1+'Fuel Forecast'!$G$23)^(AN$1-Assumptions!$B$4)*IF('Fuel Forecast'!$F$23&gt;1,(1+('Fuel Forecast'!$F$23-1)*(1-'Fuel Forecast'!$H$23)^(AN$1-Assumptions!$B$4))/'Fuel Forecast'!$F$23,1)/Assumptions!$B$12,999999999)</f>
        <v>27075.371840155894</v>
      </c>
      <c r="AO3" s="75">
        <f>IF(ISNUMBER('Fuel Forecast'!$D$23),'Fuel Forecast'!$D$23*(1+'Fuel Forecast'!$G$23)^(AO$1-Assumptions!$B$4)*IF('Fuel Forecast'!$F$23&gt;1,(1+('Fuel Forecast'!$F$23-1)*(1-'Fuel Forecast'!$H$23)^(AO$1-Assumptions!$B$4))/'Fuel Forecast'!$F$23,1)/Assumptions!$B$12,999999999)</f>
        <v>27068.629878098407</v>
      </c>
      <c r="AP3" s="75">
        <f>IF(ISNUMBER('Fuel Forecast'!$D$23),'Fuel Forecast'!$D$23*(1+'Fuel Forecast'!$G$23)^(AP$1-Assumptions!$B$4)*IF('Fuel Forecast'!$F$23&gt;1,(1+('Fuel Forecast'!$F$23-1)*(1-'Fuel Forecast'!$H$23)^(AP$1-Assumptions!$B$4))/'Fuel Forecast'!$F$23,1)/Assumptions!$B$12,999999999)</f>
        <v>27061.955335661485</v>
      </c>
      <c r="AQ3" s="75">
        <f>IF(ISNUMBER('Fuel Forecast'!$D$23),'Fuel Forecast'!$D$23*(1+'Fuel Forecast'!$G$23)^(AQ$1-Assumptions!$B$4)*IF('Fuel Forecast'!$F$23&gt;1,(1+('Fuel Forecast'!$F$23-1)*(1-'Fuel Forecast'!$H$23)^(AQ$1-Assumptions!$B$4))/'Fuel Forecast'!$F$23,1)/Assumptions!$B$12,999999999)</f>
        <v>27055.34753864893</v>
      </c>
      <c r="AR3" s="75">
        <f>IF(ISNUMBER('Fuel Forecast'!$D$23),'Fuel Forecast'!$D$23*(1+'Fuel Forecast'!$G$23)^(AR$1-Assumptions!$B$4)*IF('Fuel Forecast'!$F$23&gt;1,(1+('Fuel Forecast'!$F$23-1)*(1-'Fuel Forecast'!$H$23)^(AR$1-Assumptions!$B$4))/'Fuel Forecast'!$F$23,1)/Assumptions!$B$12,999999999)</f>
        <v>27048.805819606507</v>
      </c>
      <c r="AS3" s="75">
        <f>IF(ISNUMBER('Fuel Forecast'!$D$23),'Fuel Forecast'!$D$23*(1+'Fuel Forecast'!$G$23)^(AS$1-Assumptions!$B$4)*IF('Fuel Forecast'!$F$23&gt;1,(1+('Fuel Forecast'!$F$23-1)*(1-'Fuel Forecast'!$H$23)^(AS$1-Assumptions!$B$4))/'Fuel Forecast'!$F$23,1)/Assumptions!$B$12,999999999)</f>
        <v>27042.329517754511</v>
      </c>
      <c r="AT3" s="75">
        <f>IF(ISNUMBER('Fuel Forecast'!$D$23),'Fuel Forecast'!$D$23*(1+'Fuel Forecast'!$G$23)^(AT$1-Assumptions!$B$4)*IF('Fuel Forecast'!$F$23&gt;1,(1+('Fuel Forecast'!$F$23-1)*(1-'Fuel Forecast'!$H$23)^(AT$1-Assumptions!$B$4))/'Fuel Forecast'!$F$23,1)/Assumptions!$B$12,999999999)</f>
        <v>27035.917978921028</v>
      </c>
      <c r="AU3" s="75">
        <f>IF(ISNUMBER('Fuel Forecast'!$D$23),'Fuel Forecast'!$D$23*(1+'Fuel Forecast'!$G$23)^(AU$1-Assumptions!$B$4)*IF('Fuel Forecast'!$F$23&gt;1,(1+('Fuel Forecast'!$F$23-1)*(1-'Fuel Forecast'!$H$23)^(AU$1-Assumptions!$B$4))/'Fuel Forecast'!$F$23,1)/Assumptions!$B$12,999999999)</f>
        <v>27029.570555475886</v>
      </c>
      <c r="AV3" s="75">
        <f>IF(ISNUMBER('Fuel Forecast'!$D$23),'Fuel Forecast'!$D$23*(1+'Fuel Forecast'!$G$23)^(AV$1-Assumptions!$B$4)*IF('Fuel Forecast'!$F$23&gt;1,(1+('Fuel Forecast'!$F$23-1)*(1-'Fuel Forecast'!$H$23)^(AV$1-Assumptions!$B$4))/'Fuel Forecast'!$F$23,1)/Assumptions!$B$12,999999999)</f>
        <v>27023.286606265185</v>
      </c>
      <c r="AW3" s="75">
        <f>IF(ISNUMBER('Fuel Forecast'!$D$23),'Fuel Forecast'!$D$23*(1+'Fuel Forecast'!$G$23)^(AW$1-Assumptions!$B$4)*IF('Fuel Forecast'!$F$23&gt;1,(1+('Fuel Forecast'!$F$23-1)*(1-'Fuel Forecast'!$H$23)^(AW$1-Assumptions!$B$4))/'Fuel Forecast'!$F$23,1)/Assumptions!$B$12,999999999)</f>
        <v>27017.065496546602</v>
      </c>
      <c r="AX3" s="75">
        <f>IF(ISNUMBER('Fuel Forecast'!$D$23),'Fuel Forecast'!$D$23*(1+'Fuel Forecast'!$G$23)^(AX$1-Assumptions!$B$4)*IF('Fuel Forecast'!$F$23&gt;1,(1+('Fuel Forecast'!$F$23-1)*(1-'Fuel Forecast'!$H$23)^(AX$1-Assumptions!$B$4))/'Fuel Forecast'!$F$23,1)/Assumptions!$B$12,999999999)</f>
        <v>27010.906597925201</v>
      </c>
      <c r="AY3" s="75">
        <f>IF(ISNUMBER('Fuel Forecast'!$D$23),'Fuel Forecast'!$D$23*(1+'Fuel Forecast'!$G$23)^(AY$1-Assumptions!$B$4)*IF('Fuel Forecast'!$F$23&gt;1,(1+('Fuel Forecast'!$F$23-1)*(1-'Fuel Forecast'!$H$23)^(AY$1-Assumptions!$B$4))/'Fuel Forecast'!$F$23,1)/Assumptions!$B$12,999999999)</f>
        <v>27004.809288290013</v>
      </c>
      <c r="AZ3" s="75">
        <f>IF(ISNUMBER('Fuel Forecast'!$D$23),'Fuel Forecast'!$D$23*(1+'Fuel Forecast'!$G$23)^(AZ$1-Assumptions!$B$4)*IF('Fuel Forecast'!$F$23&gt;1,(1+('Fuel Forecast'!$F$23-1)*(1-'Fuel Forecast'!$H$23)^(AZ$1-Assumptions!$B$4))/'Fuel Forecast'!$F$23,1)/Assumptions!$B$12,999999999)</f>
        <v>26998.77295175118</v>
      </c>
    </row>
    <row r="4" spans="1:52" ht="15" customHeight="1" x14ac:dyDescent="0.25">
      <c r="A4" s="1" t="s">
        <v>14683</v>
      </c>
      <c r="B4" s="75">
        <f>IF(ISNUMBER('Fuel Forecast'!$D$24),'Fuel Forecast'!$D$24*(1+'Fuel Forecast'!$G$24)^(B$1-Assumptions!$B$4)*IF('Fuel Forecast'!$F$24&gt;1,(1+('Fuel Forecast'!$F$24-1)*(1-'Fuel Forecast'!$H$24)^(B$1-Assumptions!$B$4))/'Fuel Forecast'!$F$24,1)/Assumptions!$B$12,999999999)</f>
        <v>26401.175634406452</v>
      </c>
      <c r="C4" s="75">
        <f>IF(ISNUMBER('Fuel Forecast'!$D$24),'Fuel Forecast'!$D$24*(1+'Fuel Forecast'!$G$24)^(C$1-Assumptions!$B$4)*IF('Fuel Forecast'!$F$24&gt;1,(1+('Fuel Forecast'!$F$24-1)*(1-'Fuel Forecast'!$H$24)^(C$1-Assumptions!$B$4))/'Fuel Forecast'!$F$24,1)/Assumptions!$B$12,999999999)</f>
        <v>26401.175634406452</v>
      </c>
      <c r="D4" s="75">
        <f>IF(ISNUMBER('Fuel Forecast'!$D$24),'Fuel Forecast'!$D$24*(1+'Fuel Forecast'!$G$24)^(D$1-Assumptions!$B$4)*IF('Fuel Forecast'!$F$24&gt;1,(1+('Fuel Forecast'!$F$24-1)*(1-'Fuel Forecast'!$H$24)^(D$1-Assumptions!$B$4))/'Fuel Forecast'!$F$24,1)/Assumptions!$B$12,999999999)</f>
        <v>26401.175634406452</v>
      </c>
      <c r="E4" s="75">
        <f>IF(ISNUMBER('Fuel Forecast'!$D$24),'Fuel Forecast'!$D$24*(1+'Fuel Forecast'!$G$24)^(E$1-Assumptions!$B$4)*IF('Fuel Forecast'!$F$24&gt;1,(1+('Fuel Forecast'!$F$24-1)*(1-'Fuel Forecast'!$H$24)^(E$1-Assumptions!$B$4))/'Fuel Forecast'!$F$24,1)/Assumptions!$B$12,999999999)</f>
        <v>26401.175634406452</v>
      </c>
      <c r="F4" s="75">
        <f>IF(ISNUMBER('Fuel Forecast'!$D$24),'Fuel Forecast'!$D$24*(1+'Fuel Forecast'!$G$24)^(F$1-Assumptions!$B$4)*IF('Fuel Forecast'!$F$24&gt;1,(1+('Fuel Forecast'!$F$24-1)*(1-'Fuel Forecast'!$H$24)^(F$1-Assumptions!$B$4))/'Fuel Forecast'!$F$24,1)/Assumptions!$B$12,999999999)</f>
        <v>26401.175634406452</v>
      </c>
      <c r="G4" s="75">
        <f>IF(ISNUMBER('Fuel Forecast'!$D$24),'Fuel Forecast'!$D$24*(1+'Fuel Forecast'!$G$24)^(G$1-Assumptions!$B$4)*IF('Fuel Forecast'!$F$24&gt;1,(1+('Fuel Forecast'!$F$24-1)*(1-'Fuel Forecast'!$H$24)^(G$1-Assumptions!$B$4))/'Fuel Forecast'!$F$24,1)/Assumptions!$B$12,999999999)</f>
        <v>26401.175634406452</v>
      </c>
      <c r="H4" s="75">
        <f>IF(ISNUMBER('Fuel Forecast'!$D$24),'Fuel Forecast'!$D$24*(1+'Fuel Forecast'!$G$24)^(H$1-Assumptions!$B$4)*IF('Fuel Forecast'!$F$24&gt;1,(1+('Fuel Forecast'!$F$24-1)*(1-'Fuel Forecast'!$H$24)^(H$1-Assumptions!$B$4))/'Fuel Forecast'!$F$24,1)/Assumptions!$B$12,999999999)</f>
        <v>26401.175634406452</v>
      </c>
      <c r="I4" s="75">
        <f>IF(ISNUMBER('Fuel Forecast'!$D$24),'Fuel Forecast'!$D$24*(1+'Fuel Forecast'!$G$24)^(I$1-Assumptions!$B$4)*IF('Fuel Forecast'!$F$24&gt;1,(1+('Fuel Forecast'!$F$24-1)*(1-'Fuel Forecast'!$H$24)^(I$1-Assumptions!$B$4))/'Fuel Forecast'!$F$24,1)/Assumptions!$B$12,999999999)</f>
        <v>26401.175634406452</v>
      </c>
      <c r="J4" s="75">
        <f>IF(ISNUMBER('Fuel Forecast'!$D$24),'Fuel Forecast'!$D$24*(1+'Fuel Forecast'!$G$24)^(J$1-Assumptions!$B$4)*IF('Fuel Forecast'!$F$24&gt;1,(1+('Fuel Forecast'!$F$24-1)*(1-'Fuel Forecast'!$H$24)^(J$1-Assumptions!$B$4))/'Fuel Forecast'!$F$24,1)/Assumptions!$B$12,999999999)</f>
        <v>26401.175634406452</v>
      </c>
      <c r="K4" s="75">
        <f>IF(ISNUMBER('Fuel Forecast'!$D$24),'Fuel Forecast'!$D$24*(1+'Fuel Forecast'!$G$24)^(K$1-Assumptions!$B$4)*IF('Fuel Forecast'!$F$24&gt;1,(1+('Fuel Forecast'!$F$24-1)*(1-'Fuel Forecast'!$H$24)^(K$1-Assumptions!$B$4))/'Fuel Forecast'!$F$24,1)/Assumptions!$B$12,999999999)</f>
        <v>26401.175634406452</v>
      </c>
      <c r="L4" s="75">
        <f>IF(ISNUMBER('Fuel Forecast'!$D$24),'Fuel Forecast'!$D$24*(1+'Fuel Forecast'!$G$24)^(L$1-Assumptions!$B$4)*IF('Fuel Forecast'!$F$24&gt;1,(1+('Fuel Forecast'!$F$24-1)*(1-'Fuel Forecast'!$H$24)^(L$1-Assumptions!$B$4))/'Fuel Forecast'!$F$24,1)/Assumptions!$B$12,999999999)</f>
        <v>26401.175634406452</v>
      </c>
      <c r="M4" s="75">
        <f>IF(ISNUMBER('Fuel Forecast'!$D$24),'Fuel Forecast'!$D$24*(1+'Fuel Forecast'!$G$24)^(M$1-Assumptions!$B$4)*IF('Fuel Forecast'!$F$24&gt;1,(1+('Fuel Forecast'!$F$24-1)*(1-'Fuel Forecast'!$H$24)^(M$1-Assumptions!$B$4))/'Fuel Forecast'!$F$24,1)/Assumptions!$B$12,999999999)</f>
        <v>26401.175634406452</v>
      </c>
      <c r="N4" s="75">
        <f>IF(ISNUMBER('Fuel Forecast'!$D$24),'Fuel Forecast'!$D$24*(1+'Fuel Forecast'!$G$24)^(N$1-Assumptions!$B$4)*IF('Fuel Forecast'!$F$24&gt;1,(1+('Fuel Forecast'!$F$24-1)*(1-'Fuel Forecast'!$H$24)^(N$1-Assumptions!$B$4))/'Fuel Forecast'!$F$24,1)/Assumptions!$B$12,999999999)</f>
        <v>26401.175634406452</v>
      </c>
      <c r="O4" s="75">
        <f>IF(ISNUMBER('Fuel Forecast'!$D$24),'Fuel Forecast'!$D$24*(1+'Fuel Forecast'!$G$24)^(O$1-Assumptions!$B$4)*IF('Fuel Forecast'!$F$24&gt;1,(1+('Fuel Forecast'!$F$24-1)*(1-'Fuel Forecast'!$H$24)^(O$1-Assumptions!$B$4))/'Fuel Forecast'!$F$24,1)/Assumptions!$B$12,999999999)</f>
        <v>26401.175634406452</v>
      </c>
      <c r="P4" s="75">
        <f>IF(ISNUMBER('Fuel Forecast'!$D$24),'Fuel Forecast'!$D$24*(1+'Fuel Forecast'!$G$24)^(P$1-Assumptions!$B$4)*IF('Fuel Forecast'!$F$24&gt;1,(1+('Fuel Forecast'!$F$24-1)*(1-'Fuel Forecast'!$H$24)^(P$1-Assumptions!$B$4))/'Fuel Forecast'!$F$24,1)/Assumptions!$B$12,999999999)</f>
        <v>26401.175634406452</v>
      </c>
      <c r="Q4" s="75">
        <f>IF(ISNUMBER('Fuel Forecast'!$D$24),'Fuel Forecast'!$D$24*(1+'Fuel Forecast'!$G$24)^(Q$1-Assumptions!$B$4)*IF('Fuel Forecast'!$F$24&gt;1,(1+('Fuel Forecast'!$F$24-1)*(1-'Fuel Forecast'!$H$24)^(Q$1-Assumptions!$B$4))/'Fuel Forecast'!$F$24,1)/Assumptions!$B$12,999999999)</f>
        <v>26401.175634406452</v>
      </c>
      <c r="R4" s="75">
        <f>IF(ISNUMBER('Fuel Forecast'!$D$24),'Fuel Forecast'!$D$24*(1+'Fuel Forecast'!$G$24)^(R$1-Assumptions!$B$4)*IF('Fuel Forecast'!$F$24&gt;1,(1+('Fuel Forecast'!$F$24-1)*(1-'Fuel Forecast'!$H$24)^(R$1-Assumptions!$B$4))/'Fuel Forecast'!$F$24,1)/Assumptions!$B$12,999999999)</f>
        <v>26401.175634406452</v>
      </c>
      <c r="S4" s="75">
        <f>IF(ISNUMBER('Fuel Forecast'!$D$24),'Fuel Forecast'!$D$24*(1+'Fuel Forecast'!$G$24)^(S$1-Assumptions!$B$4)*IF('Fuel Forecast'!$F$24&gt;1,(1+('Fuel Forecast'!$F$24-1)*(1-'Fuel Forecast'!$H$24)^(S$1-Assumptions!$B$4))/'Fuel Forecast'!$F$24,1)/Assumptions!$B$12,999999999)</f>
        <v>26401.175634406452</v>
      </c>
      <c r="T4" s="75">
        <f>IF(ISNUMBER('Fuel Forecast'!$D$24),'Fuel Forecast'!$D$24*(1+'Fuel Forecast'!$G$24)^(T$1-Assumptions!$B$4)*IF('Fuel Forecast'!$F$24&gt;1,(1+('Fuel Forecast'!$F$24-1)*(1-'Fuel Forecast'!$H$24)^(T$1-Assumptions!$B$4))/'Fuel Forecast'!$F$24,1)/Assumptions!$B$12,999999999)</f>
        <v>26401.175634406452</v>
      </c>
      <c r="U4" s="75">
        <f>IF(ISNUMBER('Fuel Forecast'!$D$24),'Fuel Forecast'!$D$24*(1+'Fuel Forecast'!$G$24)^(U$1-Assumptions!$B$4)*IF('Fuel Forecast'!$F$24&gt;1,(1+('Fuel Forecast'!$F$24-1)*(1-'Fuel Forecast'!$H$24)^(U$1-Assumptions!$B$4))/'Fuel Forecast'!$F$24,1)/Assumptions!$B$12,999999999)</f>
        <v>26401.175634406452</v>
      </c>
      <c r="V4" s="75">
        <f>IF(ISNUMBER('Fuel Forecast'!$D$24),'Fuel Forecast'!$D$24*(1+'Fuel Forecast'!$G$24)^(V$1-Assumptions!$B$4)*IF('Fuel Forecast'!$F$24&gt;1,(1+('Fuel Forecast'!$F$24-1)*(1-'Fuel Forecast'!$H$24)^(V$1-Assumptions!$B$4))/'Fuel Forecast'!$F$24,1)/Assumptions!$B$12,999999999)</f>
        <v>26401.175634406452</v>
      </c>
      <c r="W4" s="75">
        <f>IF(ISNUMBER('Fuel Forecast'!$D$24),'Fuel Forecast'!$D$24*(1+'Fuel Forecast'!$G$24)^(W$1-Assumptions!$B$4)*IF('Fuel Forecast'!$F$24&gt;1,(1+('Fuel Forecast'!$F$24-1)*(1-'Fuel Forecast'!$H$24)^(W$1-Assumptions!$B$4))/'Fuel Forecast'!$F$24,1)/Assumptions!$B$12,999999999)</f>
        <v>26401.175634406452</v>
      </c>
      <c r="X4" s="75">
        <f>IF(ISNUMBER('Fuel Forecast'!$D$24),'Fuel Forecast'!$D$24*(1+'Fuel Forecast'!$G$24)^(X$1-Assumptions!$B$4)*IF('Fuel Forecast'!$F$24&gt;1,(1+('Fuel Forecast'!$F$24-1)*(1-'Fuel Forecast'!$H$24)^(X$1-Assumptions!$B$4))/'Fuel Forecast'!$F$24,1)/Assumptions!$B$12,999999999)</f>
        <v>26401.175634406452</v>
      </c>
      <c r="Y4" s="75">
        <f>IF(ISNUMBER('Fuel Forecast'!$D$24),'Fuel Forecast'!$D$24*(1+'Fuel Forecast'!$G$24)^(Y$1-Assumptions!$B$4)*IF('Fuel Forecast'!$F$24&gt;1,(1+('Fuel Forecast'!$F$24-1)*(1-'Fuel Forecast'!$H$24)^(Y$1-Assumptions!$B$4))/'Fuel Forecast'!$F$24,1)/Assumptions!$B$12,999999999)</f>
        <v>26401.175634406452</v>
      </c>
      <c r="Z4" s="75">
        <f>IF(ISNUMBER('Fuel Forecast'!$D$24),'Fuel Forecast'!$D$24*(1+'Fuel Forecast'!$G$24)^(Z$1-Assumptions!$B$4)*IF('Fuel Forecast'!$F$24&gt;1,(1+('Fuel Forecast'!$F$24-1)*(1-'Fuel Forecast'!$H$24)^(Z$1-Assumptions!$B$4))/'Fuel Forecast'!$F$24,1)/Assumptions!$B$12,999999999)</f>
        <v>26401.175634406452</v>
      </c>
      <c r="AA4" s="75">
        <f>IF(ISNUMBER('Fuel Forecast'!$D$24),'Fuel Forecast'!$D$24*(1+'Fuel Forecast'!$G$24)^(AA$1-Assumptions!$B$4)*IF('Fuel Forecast'!$F$24&gt;1,(1+('Fuel Forecast'!$F$24-1)*(1-'Fuel Forecast'!$H$24)^(AA$1-Assumptions!$B$4))/'Fuel Forecast'!$F$24,1)/Assumptions!$B$12,999999999)</f>
        <v>26401.175634406452</v>
      </c>
      <c r="AB4" s="75">
        <f>IF(ISNUMBER('Fuel Forecast'!$D$24),'Fuel Forecast'!$D$24*(1+'Fuel Forecast'!$G$24)^(AB$1-Assumptions!$B$4)*IF('Fuel Forecast'!$F$24&gt;1,(1+('Fuel Forecast'!$F$24-1)*(1-'Fuel Forecast'!$H$24)^(AB$1-Assumptions!$B$4))/'Fuel Forecast'!$F$24,1)/Assumptions!$B$12,999999999)</f>
        <v>26401.175634406452</v>
      </c>
      <c r="AC4" s="75">
        <f>IF(ISNUMBER('Fuel Forecast'!$D$24),'Fuel Forecast'!$D$24*(1+'Fuel Forecast'!$G$24)^(AC$1-Assumptions!$B$4)*IF('Fuel Forecast'!$F$24&gt;1,(1+('Fuel Forecast'!$F$24-1)*(1-'Fuel Forecast'!$H$24)^(AC$1-Assumptions!$B$4))/'Fuel Forecast'!$F$24,1)/Assumptions!$B$12,999999999)</f>
        <v>26401.175634406452</v>
      </c>
      <c r="AD4" s="75">
        <f>IF(ISNUMBER('Fuel Forecast'!$D$24),'Fuel Forecast'!$D$24*(1+'Fuel Forecast'!$G$24)^(AD$1-Assumptions!$B$4)*IF('Fuel Forecast'!$F$24&gt;1,(1+('Fuel Forecast'!$F$24-1)*(1-'Fuel Forecast'!$H$24)^(AD$1-Assumptions!$B$4))/'Fuel Forecast'!$F$24,1)/Assumptions!$B$12,999999999)</f>
        <v>26401.175634406452</v>
      </c>
      <c r="AE4" s="75">
        <f>IF(ISNUMBER('Fuel Forecast'!$D$24),'Fuel Forecast'!$D$24*(1+'Fuel Forecast'!$G$24)^(AE$1-Assumptions!$B$4)*IF('Fuel Forecast'!$F$24&gt;1,(1+('Fuel Forecast'!$F$24-1)*(1-'Fuel Forecast'!$H$24)^(AE$1-Assumptions!$B$4))/'Fuel Forecast'!$F$24,1)/Assumptions!$B$12,999999999)</f>
        <v>26401.175634406452</v>
      </c>
      <c r="AF4" s="75">
        <f>IF(ISNUMBER('Fuel Forecast'!$D$24),'Fuel Forecast'!$D$24*(1+'Fuel Forecast'!$G$24)^(AF$1-Assumptions!$B$4)*IF('Fuel Forecast'!$F$24&gt;1,(1+('Fuel Forecast'!$F$24-1)*(1-'Fuel Forecast'!$H$24)^(AF$1-Assumptions!$B$4))/'Fuel Forecast'!$F$24,1)/Assumptions!$B$12,999999999)</f>
        <v>26401.175634406452</v>
      </c>
      <c r="AG4" s="75">
        <f>IF(ISNUMBER('Fuel Forecast'!$D$24),'Fuel Forecast'!$D$24*(1+'Fuel Forecast'!$G$24)^(AG$1-Assumptions!$B$4)*IF('Fuel Forecast'!$F$24&gt;1,(1+('Fuel Forecast'!$F$24-1)*(1-'Fuel Forecast'!$H$24)^(AG$1-Assumptions!$B$4))/'Fuel Forecast'!$F$24,1)/Assumptions!$B$12,999999999)</f>
        <v>26401.175634406452</v>
      </c>
      <c r="AH4" s="75">
        <f>IF(ISNUMBER('Fuel Forecast'!$D$24),'Fuel Forecast'!$D$24*(1+'Fuel Forecast'!$G$24)^(AH$1-Assumptions!$B$4)*IF('Fuel Forecast'!$F$24&gt;1,(1+('Fuel Forecast'!$F$24-1)*(1-'Fuel Forecast'!$H$24)^(AH$1-Assumptions!$B$4))/'Fuel Forecast'!$F$24,1)/Assumptions!$B$12,999999999)</f>
        <v>26401.175634406452</v>
      </c>
      <c r="AI4" s="75">
        <f>IF(ISNUMBER('Fuel Forecast'!$D$24),'Fuel Forecast'!$D$24*(1+'Fuel Forecast'!$G$24)^(AI$1-Assumptions!$B$4)*IF('Fuel Forecast'!$F$24&gt;1,(1+('Fuel Forecast'!$F$24-1)*(1-'Fuel Forecast'!$H$24)^(AI$1-Assumptions!$B$4))/'Fuel Forecast'!$F$24,1)/Assumptions!$B$12,999999999)</f>
        <v>26401.175634406452</v>
      </c>
      <c r="AJ4" s="75">
        <f>IF(ISNUMBER('Fuel Forecast'!$D$24),'Fuel Forecast'!$D$24*(1+'Fuel Forecast'!$G$24)^(AJ$1-Assumptions!$B$4)*IF('Fuel Forecast'!$F$24&gt;1,(1+('Fuel Forecast'!$F$24-1)*(1-'Fuel Forecast'!$H$24)^(AJ$1-Assumptions!$B$4))/'Fuel Forecast'!$F$24,1)/Assumptions!$B$12,999999999)</f>
        <v>26401.175634406452</v>
      </c>
      <c r="AK4" s="75">
        <f>IF(ISNUMBER('Fuel Forecast'!$D$24),'Fuel Forecast'!$D$24*(1+'Fuel Forecast'!$G$24)^(AK$1-Assumptions!$B$4)*IF('Fuel Forecast'!$F$24&gt;1,(1+('Fuel Forecast'!$F$24-1)*(1-'Fuel Forecast'!$H$24)^(AK$1-Assumptions!$B$4))/'Fuel Forecast'!$F$24,1)/Assumptions!$B$12,999999999)</f>
        <v>26401.175634406452</v>
      </c>
      <c r="AL4" s="75">
        <f>IF(ISNUMBER('Fuel Forecast'!$D$24),'Fuel Forecast'!$D$24*(1+'Fuel Forecast'!$G$24)^(AL$1-Assumptions!$B$4)*IF('Fuel Forecast'!$F$24&gt;1,(1+('Fuel Forecast'!$F$24-1)*(1-'Fuel Forecast'!$H$24)^(AL$1-Assumptions!$B$4))/'Fuel Forecast'!$F$24,1)/Assumptions!$B$12,999999999)</f>
        <v>26401.175634406452</v>
      </c>
      <c r="AM4" s="75">
        <f>IF(ISNUMBER('Fuel Forecast'!$D$24),'Fuel Forecast'!$D$24*(1+'Fuel Forecast'!$G$24)^(AM$1-Assumptions!$B$4)*IF('Fuel Forecast'!$F$24&gt;1,(1+('Fuel Forecast'!$F$24-1)*(1-'Fuel Forecast'!$H$24)^(AM$1-Assumptions!$B$4))/'Fuel Forecast'!$F$24,1)/Assumptions!$B$12,999999999)</f>
        <v>26401.175634406452</v>
      </c>
      <c r="AN4" s="75">
        <f>IF(ISNUMBER('Fuel Forecast'!$D$24),'Fuel Forecast'!$D$24*(1+'Fuel Forecast'!$G$24)^(AN$1-Assumptions!$B$4)*IF('Fuel Forecast'!$F$24&gt;1,(1+('Fuel Forecast'!$F$24-1)*(1-'Fuel Forecast'!$H$24)^(AN$1-Assumptions!$B$4))/'Fuel Forecast'!$F$24,1)/Assumptions!$B$12,999999999)</f>
        <v>26401.175634406452</v>
      </c>
      <c r="AO4" s="75">
        <f>IF(ISNUMBER('Fuel Forecast'!$D$24),'Fuel Forecast'!$D$24*(1+'Fuel Forecast'!$G$24)^(AO$1-Assumptions!$B$4)*IF('Fuel Forecast'!$F$24&gt;1,(1+('Fuel Forecast'!$F$24-1)*(1-'Fuel Forecast'!$H$24)^(AO$1-Assumptions!$B$4))/'Fuel Forecast'!$F$24,1)/Assumptions!$B$12,999999999)</f>
        <v>26401.175634406452</v>
      </c>
      <c r="AP4" s="75">
        <f>IF(ISNUMBER('Fuel Forecast'!$D$24),'Fuel Forecast'!$D$24*(1+'Fuel Forecast'!$G$24)^(AP$1-Assumptions!$B$4)*IF('Fuel Forecast'!$F$24&gt;1,(1+('Fuel Forecast'!$F$24-1)*(1-'Fuel Forecast'!$H$24)^(AP$1-Assumptions!$B$4))/'Fuel Forecast'!$F$24,1)/Assumptions!$B$12,999999999)</f>
        <v>26401.175634406452</v>
      </c>
      <c r="AQ4" s="75">
        <f>IF(ISNUMBER('Fuel Forecast'!$D$24),'Fuel Forecast'!$D$24*(1+'Fuel Forecast'!$G$24)^(AQ$1-Assumptions!$B$4)*IF('Fuel Forecast'!$F$24&gt;1,(1+('Fuel Forecast'!$F$24-1)*(1-'Fuel Forecast'!$H$24)^(AQ$1-Assumptions!$B$4))/'Fuel Forecast'!$F$24,1)/Assumptions!$B$12,999999999)</f>
        <v>26401.175634406452</v>
      </c>
      <c r="AR4" s="75">
        <f>IF(ISNUMBER('Fuel Forecast'!$D$24),'Fuel Forecast'!$D$24*(1+'Fuel Forecast'!$G$24)^(AR$1-Assumptions!$B$4)*IF('Fuel Forecast'!$F$24&gt;1,(1+('Fuel Forecast'!$F$24-1)*(1-'Fuel Forecast'!$H$24)^(AR$1-Assumptions!$B$4))/'Fuel Forecast'!$F$24,1)/Assumptions!$B$12,999999999)</f>
        <v>26401.175634406452</v>
      </c>
      <c r="AS4" s="75">
        <f>IF(ISNUMBER('Fuel Forecast'!$D$24),'Fuel Forecast'!$D$24*(1+'Fuel Forecast'!$G$24)^(AS$1-Assumptions!$B$4)*IF('Fuel Forecast'!$F$24&gt;1,(1+('Fuel Forecast'!$F$24-1)*(1-'Fuel Forecast'!$H$24)^(AS$1-Assumptions!$B$4))/'Fuel Forecast'!$F$24,1)/Assumptions!$B$12,999999999)</f>
        <v>26401.175634406452</v>
      </c>
      <c r="AT4" s="75">
        <f>IF(ISNUMBER('Fuel Forecast'!$D$24),'Fuel Forecast'!$D$24*(1+'Fuel Forecast'!$G$24)^(AT$1-Assumptions!$B$4)*IF('Fuel Forecast'!$F$24&gt;1,(1+('Fuel Forecast'!$F$24-1)*(1-'Fuel Forecast'!$H$24)^(AT$1-Assumptions!$B$4))/'Fuel Forecast'!$F$24,1)/Assumptions!$B$12,999999999)</f>
        <v>26401.175634406452</v>
      </c>
      <c r="AU4" s="75">
        <f>IF(ISNUMBER('Fuel Forecast'!$D$24),'Fuel Forecast'!$D$24*(1+'Fuel Forecast'!$G$24)^(AU$1-Assumptions!$B$4)*IF('Fuel Forecast'!$F$24&gt;1,(1+('Fuel Forecast'!$F$24-1)*(1-'Fuel Forecast'!$H$24)^(AU$1-Assumptions!$B$4))/'Fuel Forecast'!$F$24,1)/Assumptions!$B$12,999999999)</f>
        <v>26401.175634406452</v>
      </c>
      <c r="AV4" s="75">
        <f>IF(ISNUMBER('Fuel Forecast'!$D$24),'Fuel Forecast'!$D$24*(1+'Fuel Forecast'!$G$24)^(AV$1-Assumptions!$B$4)*IF('Fuel Forecast'!$F$24&gt;1,(1+('Fuel Forecast'!$F$24-1)*(1-'Fuel Forecast'!$H$24)^(AV$1-Assumptions!$B$4))/'Fuel Forecast'!$F$24,1)/Assumptions!$B$12,999999999)</f>
        <v>26401.175634406452</v>
      </c>
      <c r="AW4" s="75">
        <f>IF(ISNUMBER('Fuel Forecast'!$D$24),'Fuel Forecast'!$D$24*(1+'Fuel Forecast'!$G$24)^(AW$1-Assumptions!$B$4)*IF('Fuel Forecast'!$F$24&gt;1,(1+('Fuel Forecast'!$F$24-1)*(1-'Fuel Forecast'!$H$24)^(AW$1-Assumptions!$B$4))/'Fuel Forecast'!$F$24,1)/Assumptions!$B$12,999999999)</f>
        <v>26401.175634406452</v>
      </c>
      <c r="AX4" s="75">
        <f>IF(ISNUMBER('Fuel Forecast'!$D$24),'Fuel Forecast'!$D$24*(1+'Fuel Forecast'!$G$24)^(AX$1-Assumptions!$B$4)*IF('Fuel Forecast'!$F$24&gt;1,(1+('Fuel Forecast'!$F$24-1)*(1-'Fuel Forecast'!$H$24)^(AX$1-Assumptions!$B$4))/'Fuel Forecast'!$F$24,1)/Assumptions!$B$12,999999999)</f>
        <v>26401.175634406452</v>
      </c>
      <c r="AY4" s="75">
        <f>IF(ISNUMBER('Fuel Forecast'!$D$24),'Fuel Forecast'!$D$24*(1+'Fuel Forecast'!$G$24)^(AY$1-Assumptions!$B$4)*IF('Fuel Forecast'!$F$24&gt;1,(1+('Fuel Forecast'!$F$24-1)*(1-'Fuel Forecast'!$H$24)^(AY$1-Assumptions!$B$4))/'Fuel Forecast'!$F$24,1)/Assumptions!$B$12,999999999)</f>
        <v>26401.175634406452</v>
      </c>
      <c r="AZ4" s="75">
        <f>IF(ISNUMBER('Fuel Forecast'!$D$24),'Fuel Forecast'!$D$24*(1+'Fuel Forecast'!$G$24)^(AZ$1-Assumptions!$B$4)*IF('Fuel Forecast'!$F$24&gt;1,(1+('Fuel Forecast'!$F$24-1)*(1-'Fuel Forecast'!$H$24)^(AZ$1-Assumptions!$B$4))/'Fuel Forecast'!$F$24,1)/Assumptions!$B$12,999999999)</f>
        <v>26401.175634406452</v>
      </c>
    </row>
    <row r="5" spans="1:52" ht="15" customHeight="1" x14ac:dyDescent="0.25">
      <c r="A5" s="1" t="s">
        <v>14684</v>
      </c>
      <c r="B5" s="75">
        <f>IF(ISNUMBER('Fuel Forecast'!$D$25),'Fuel Forecast'!$D$25*(1+'Fuel Forecast'!$G$25)^(B$1-Assumptions!$B$4)*IF('Fuel Forecast'!$F$25&gt;1,(1+('Fuel Forecast'!$F$25-1)*(1-'Fuel Forecast'!$H$25)^(B$1-Assumptions!$B$4))/'Fuel Forecast'!$F$25,1)/Assumptions!$B$12,999999999)</f>
        <v>46332.563967949129</v>
      </c>
      <c r="C5" s="75">
        <f>IF(ISNUMBER('Fuel Forecast'!$D$25),'Fuel Forecast'!$D$25*(1+'Fuel Forecast'!$G$25)^(C$1-Assumptions!$B$4)*IF('Fuel Forecast'!$F$25&gt;1,(1+('Fuel Forecast'!$F$25-1)*(1-'Fuel Forecast'!$H$25)^(C$1-Assumptions!$B$4))/'Fuel Forecast'!$F$25,1)/Assumptions!$B$12,999999999)</f>
        <v>46332.563967949129</v>
      </c>
      <c r="D5" s="75">
        <f>IF(ISNUMBER('Fuel Forecast'!$D$25),'Fuel Forecast'!$D$25*(1+'Fuel Forecast'!$G$25)^(D$1-Assumptions!$B$4)*IF('Fuel Forecast'!$F$25&gt;1,(1+('Fuel Forecast'!$F$25-1)*(1-'Fuel Forecast'!$H$25)^(D$1-Assumptions!$B$4))/'Fuel Forecast'!$F$25,1)/Assumptions!$B$12,999999999)</f>
        <v>46332.563967949129</v>
      </c>
      <c r="E5" s="75">
        <f>IF(ISNUMBER('Fuel Forecast'!$D$25),'Fuel Forecast'!$D$25*(1+'Fuel Forecast'!$G$25)^(E$1-Assumptions!$B$4)*IF('Fuel Forecast'!$F$25&gt;1,(1+('Fuel Forecast'!$F$25-1)*(1-'Fuel Forecast'!$H$25)^(E$1-Assumptions!$B$4))/'Fuel Forecast'!$F$25,1)/Assumptions!$B$12,999999999)</f>
        <v>46332.563967949129</v>
      </c>
      <c r="F5" s="75">
        <f>IF(ISNUMBER('Fuel Forecast'!$D$25),'Fuel Forecast'!$D$25*(1+'Fuel Forecast'!$G$25)^(F$1-Assumptions!$B$4)*IF('Fuel Forecast'!$F$25&gt;1,(1+('Fuel Forecast'!$F$25-1)*(1-'Fuel Forecast'!$H$25)^(F$1-Assumptions!$B$4))/'Fuel Forecast'!$F$25,1)/Assumptions!$B$12,999999999)</f>
        <v>46332.563967949129</v>
      </c>
      <c r="G5" s="75">
        <f>IF(ISNUMBER('Fuel Forecast'!$D$25),'Fuel Forecast'!$D$25*(1+'Fuel Forecast'!$G$25)^(G$1-Assumptions!$B$4)*IF('Fuel Forecast'!$F$25&gt;1,(1+('Fuel Forecast'!$F$25-1)*(1-'Fuel Forecast'!$H$25)^(G$1-Assumptions!$B$4))/'Fuel Forecast'!$F$25,1)/Assumptions!$B$12,999999999)</f>
        <v>46332.563967949129</v>
      </c>
      <c r="H5" s="75">
        <f>IF(ISNUMBER('Fuel Forecast'!$D$25),'Fuel Forecast'!$D$25*(1+'Fuel Forecast'!$G$25)^(H$1-Assumptions!$B$4)*IF('Fuel Forecast'!$F$25&gt;1,(1+('Fuel Forecast'!$F$25-1)*(1-'Fuel Forecast'!$H$25)^(H$1-Assumptions!$B$4))/'Fuel Forecast'!$F$25,1)/Assumptions!$B$12,999999999)</f>
        <v>46332.563967949129</v>
      </c>
      <c r="I5" s="75">
        <f>IF(ISNUMBER('Fuel Forecast'!$D$25),'Fuel Forecast'!$D$25*(1+'Fuel Forecast'!$G$25)^(I$1-Assumptions!$B$4)*IF('Fuel Forecast'!$F$25&gt;1,(1+('Fuel Forecast'!$F$25-1)*(1-'Fuel Forecast'!$H$25)^(I$1-Assumptions!$B$4))/'Fuel Forecast'!$F$25,1)/Assumptions!$B$12,999999999)</f>
        <v>46332.563967949129</v>
      </c>
      <c r="J5" s="75">
        <f>IF(ISNUMBER('Fuel Forecast'!$D$25),'Fuel Forecast'!$D$25*(1+'Fuel Forecast'!$G$25)^(J$1-Assumptions!$B$4)*IF('Fuel Forecast'!$F$25&gt;1,(1+('Fuel Forecast'!$F$25-1)*(1-'Fuel Forecast'!$H$25)^(J$1-Assumptions!$B$4))/'Fuel Forecast'!$F$25,1)/Assumptions!$B$12,999999999)</f>
        <v>46332.563967949129</v>
      </c>
      <c r="K5" s="75">
        <f>IF(ISNUMBER('Fuel Forecast'!$D$25),'Fuel Forecast'!$D$25*(1+'Fuel Forecast'!$G$25)^(K$1-Assumptions!$B$4)*IF('Fuel Forecast'!$F$25&gt;1,(1+('Fuel Forecast'!$F$25-1)*(1-'Fuel Forecast'!$H$25)^(K$1-Assumptions!$B$4))/'Fuel Forecast'!$F$25,1)/Assumptions!$B$12,999999999)</f>
        <v>46332.563967949129</v>
      </c>
      <c r="L5" s="75">
        <f>IF(ISNUMBER('Fuel Forecast'!$D$25),'Fuel Forecast'!$D$25*(1+'Fuel Forecast'!$G$25)^(L$1-Assumptions!$B$4)*IF('Fuel Forecast'!$F$25&gt;1,(1+('Fuel Forecast'!$F$25-1)*(1-'Fuel Forecast'!$H$25)^(L$1-Assumptions!$B$4))/'Fuel Forecast'!$F$25,1)/Assumptions!$B$12,999999999)</f>
        <v>46332.563967949129</v>
      </c>
      <c r="M5" s="75">
        <f>IF(ISNUMBER('Fuel Forecast'!$D$25),'Fuel Forecast'!$D$25*(1+'Fuel Forecast'!$G$25)^(M$1-Assumptions!$B$4)*IF('Fuel Forecast'!$F$25&gt;1,(1+('Fuel Forecast'!$F$25-1)*(1-'Fuel Forecast'!$H$25)^(M$1-Assumptions!$B$4))/'Fuel Forecast'!$F$25,1)/Assumptions!$B$12,999999999)</f>
        <v>46332.563967949129</v>
      </c>
      <c r="N5" s="75">
        <f>IF(ISNUMBER('Fuel Forecast'!$D$25),'Fuel Forecast'!$D$25*(1+'Fuel Forecast'!$G$25)^(N$1-Assumptions!$B$4)*IF('Fuel Forecast'!$F$25&gt;1,(1+('Fuel Forecast'!$F$25-1)*(1-'Fuel Forecast'!$H$25)^(N$1-Assumptions!$B$4))/'Fuel Forecast'!$F$25,1)/Assumptions!$B$12,999999999)</f>
        <v>46332.563967949129</v>
      </c>
      <c r="O5" s="75">
        <f>IF(ISNUMBER('Fuel Forecast'!$D$25),'Fuel Forecast'!$D$25*(1+'Fuel Forecast'!$G$25)^(O$1-Assumptions!$B$4)*IF('Fuel Forecast'!$F$25&gt;1,(1+('Fuel Forecast'!$F$25-1)*(1-'Fuel Forecast'!$H$25)^(O$1-Assumptions!$B$4))/'Fuel Forecast'!$F$25,1)/Assumptions!$B$12,999999999)</f>
        <v>46332.563967949129</v>
      </c>
      <c r="P5" s="75">
        <f>IF(ISNUMBER('Fuel Forecast'!$D$25),'Fuel Forecast'!$D$25*(1+'Fuel Forecast'!$G$25)^(P$1-Assumptions!$B$4)*IF('Fuel Forecast'!$F$25&gt;1,(1+('Fuel Forecast'!$F$25-1)*(1-'Fuel Forecast'!$H$25)^(P$1-Assumptions!$B$4))/'Fuel Forecast'!$F$25,1)/Assumptions!$B$12,999999999)</f>
        <v>46332.563967949129</v>
      </c>
      <c r="Q5" s="75">
        <f>IF(ISNUMBER('Fuel Forecast'!$D$25),'Fuel Forecast'!$D$25*(1+'Fuel Forecast'!$G$25)^(Q$1-Assumptions!$B$4)*IF('Fuel Forecast'!$F$25&gt;1,(1+('Fuel Forecast'!$F$25-1)*(1-'Fuel Forecast'!$H$25)^(Q$1-Assumptions!$B$4))/'Fuel Forecast'!$F$25,1)/Assumptions!$B$12,999999999)</f>
        <v>46332.563967949129</v>
      </c>
      <c r="R5" s="75">
        <f>IF(ISNUMBER('Fuel Forecast'!$D$25),'Fuel Forecast'!$D$25*(1+'Fuel Forecast'!$G$25)^(R$1-Assumptions!$B$4)*IF('Fuel Forecast'!$F$25&gt;1,(1+('Fuel Forecast'!$F$25-1)*(1-'Fuel Forecast'!$H$25)^(R$1-Assumptions!$B$4))/'Fuel Forecast'!$F$25,1)/Assumptions!$B$12,999999999)</f>
        <v>46332.563967949129</v>
      </c>
      <c r="S5" s="75">
        <f>IF(ISNUMBER('Fuel Forecast'!$D$25),'Fuel Forecast'!$D$25*(1+'Fuel Forecast'!$G$25)^(S$1-Assumptions!$B$4)*IF('Fuel Forecast'!$F$25&gt;1,(1+('Fuel Forecast'!$F$25-1)*(1-'Fuel Forecast'!$H$25)^(S$1-Assumptions!$B$4))/'Fuel Forecast'!$F$25,1)/Assumptions!$B$12,999999999)</f>
        <v>46332.563967949129</v>
      </c>
      <c r="T5" s="75">
        <f>IF(ISNUMBER('Fuel Forecast'!$D$25),'Fuel Forecast'!$D$25*(1+'Fuel Forecast'!$G$25)^(T$1-Assumptions!$B$4)*IF('Fuel Forecast'!$F$25&gt;1,(1+('Fuel Forecast'!$F$25-1)*(1-'Fuel Forecast'!$H$25)^(T$1-Assumptions!$B$4))/'Fuel Forecast'!$F$25,1)/Assumptions!$B$12,999999999)</f>
        <v>46332.563967949129</v>
      </c>
      <c r="U5" s="75">
        <f>IF(ISNUMBER('Fuel Forecast'!$D$25),'Fuel Forecast'!$D$25*(1+'Fuel Forecast'!$G$25)^(U$1-Assumptions!$B$4)*IF('Fuel Forecast'!$F$25&gt;1,(1+('Fuel Forecast'!$F$25-1)*(1-'Fuel Forecast'!$H$25)^(U$1-Assumptions!$B$4))/'Fuel Forecast'!$F$25,1)/Assumptions!$B$12,999999999)</f>
        <v>46332.563967949129</v>
      </c>
      <c r="V5" s="75">
        <f>IF(ISNUMBER('Fuel Forecast'!$D$25),'Fuel Forecast'!$D$25*(1+'Fuel Forecast'!$G$25)^(V$1-Assumptions!$B$4)*IF('Fuel Forecast'!$F$25&gt;1,(1+('Fuel Forecast'!$F$25-1)*(1-'Fuel Forecast'!$H$25)^(V$1-Assumptions!$B$4))/'Fuel Forecast'!$F$25,1)/Assumptions!$B$12,999999999)</f>
        <v>46332.563967949129</v>
      </c>
      <c r="W5" s="75">
        <f>IF(ISNUMBER('Fuel Forecast'!$D$25),'Fuel Forecast'!$D$25*(1+'Fuel Forecast'!$G$25)^(W$1-Assumptions!$B$4)*IF('Fuel Forecast'!$F$25&gt;1,(1+('Fuel Forecast'!$F$25-1)*(1-'Fuel Forecast'!$H$25)^(W$1-Assumptions!$B$4))/'Fuel Forecast'!$F$25,1)/Assumptions!$B$12,999999999)</f>
        <v>46332.563967949129</v>
      </c>
      <c r="X5" s="75">
        <f>IF(ISNUMBER('Fuel Forecast'!$D$25),'Fuel Forecast'!$D$25*(1+'Fuel Forecast'!$G$25)^(X$1-Assumptions!$B$4)*IF('Fuel Forecast'!$F$25&gt;1,(1+('Fuel Forecast'!$F$25-1)*(1-'Fuel Forecast'!$H$25)^(X$1-Assumptions!$B$4))/'Fuel Forecast'!$F$25,1)/Assumptions!$B$12,999999999)</f>
        <v>46332.563967949129</v>
      </c>
      <c r="Y5" s="75">
        <f>IF(ISNUMBER('Fuel Forecast'!$D$25),'Fuel Forecast'!$D$25*(1+'Fuel Forecast'!$G$25)^(Y$1-Assumptions!$B$4)*IF('Fuel Forecast'!$F$25&gt;1,(1+('Fuel Forecast'!$F$25-1)*(1-'Fuel Forecast'!$H$25)^(Y$1-Assumptions!$B$4))/'Fuel Forecast'!$F$25,1)/Assumptions!$B$12,999999999)</f>
        <v>46332.563967949129</v>
      </c>
      <c r="Z5" s="75">
        <f>IF(ISNUMBER('Fuel Forecast'!$D$25),'Fuel Forecast'!$D$25*(1+'Fuel Forecast'!$G$25)^(Z$1-Assumptions!$B$4)*IF('Fuel Forecast'!$F$25&gt;1,(1+('Fuel Forecast'!$F$25-1)*(1-'Fuel Forecast'!$H$25)^(Z$1-Assumptions!$B$4))/'Fuel Forecast'!$F$25,1)/Assumptions!$B$12,999999999)</f>
        <v>46332.563967949129</v>
      </c>
      <c r="AA5" s="75">
        <f>IF(ISNUMBER('Fuel Forecast'!$D$25),'Fuel Forecast'!$D$25*(1+'Fuel Forecast'!$G$25)^(AA$1-Assumptions!$B$4)*IF('Fuel Forecast'!$F$25&gt;1,(1+('Fuel Forecast'!$F$25-1)*(1-'Fuel Forecast'!$H$25)^(AA$1-Assumptions!$B$4))/'Fuel Forecast'!$F$25,1)/Assumptions!$B$12,999999999)</f>
        <v>46332.563967949129</v>
      </c>
      <c r="AB5" s="75">
        <f>IF(ISNUMBER('Fuel Forecast'!$D$25),'Fuel Forecast'!$D$25*(1+'Fuel Forecast'!$G$25)^(AB$1-Assumptions!$B$4)*IF('Fuel Forecast'!$F$25&gt;1,(1+('Fuel Forecast'!$F$25-1)*(1-'Fuel Forecast'!$H$25)^(AB$1-Assumptions!$B$4))/'Fuel Forecast'!$F$25,1)/Assumptions!$B$12,999999999)</f>
        <v>46332.563967949129</v>
      </c>
      <c r="AC5" s="75">
        <f>IF(ISNUMBER('Fuel Forecast'!$D$25),'Fuel Forecast'!$D$25*(1+'Fuel Forecast'!$G$25)^(AC$1-Assumptions!$B$4)*IF('Fuel Forecast'!$F$25&gt;1,(1+('Fuel Forecast'!$F$25-1)*(1-'Fuel Forecast'!$H$25)^(AC$1-Assumptions!$B$4))/'Fuel Forecast'!$F$25,1)/Assumptions!$B$12,999999999)</f>
        <v>46332.563967949129</v>
      </c>
      <c r="AD5" s="75">
        <f>IF(ISNUMBER('Fuel Forecast'!$D$25),'Fuel Forecast'!$D$25*(1+'Fuel Forecast'!$G$25)^(AD$1-Assumptions!$B$4)*IF('Fuel Forecast'!$F$25&gt;1,(1+('Fuel Forecast'!$F$25-1)*(1-'Fuel Forecast'!$H$25)^(AD$1-Assumptions!$B$4))/'Fuel Forecast'!$F$25,1)/Assumptions!$B$12,999999999)</f>
        <v>46332.563967949129</v>
      </c>
      <c r="AE5" s="75">
        <f>IF(ISNUMBER('Fuel Forecast'!$D$25),'Fuel Forecast'!$D$25*(1+'Fuel Forecast'!$G$25)^(AE$1-Assumptions!$B$4)*IF('Fuel Forecast'!$F$25&gt;1,(1+('Fuel Forecast'!$F$25-1)*(1-'Fuel Forecast'!$H$25)^(AE$1-Assumptions!$B$4))/'Fuel Forecast'!$F$25,1)/Assumptions!$B$12,999999999)</f>
        <v>46332.563967949129</v>
      </c>
      <c r="AF5" s="75">
        <f>IF(ISNUMBER('Fuel Forecast'!$D$25),'Fuel Forecast'!$D$25*(1+'Fuel Forecast'!$G$25)^(AF$1-Assumptions!$B$4)*IF('Fuel Forecast'!$F$25&gt;1,(1+('Fuel Forecast'!$F$25-1)*(1-'Fuel Forecast'!$H$25)^(AF$1-Assumptions!$B$4))/'Fuel Forecast'!$F$25,1)/Assumptions!$B$12,999999999)</f>
        <v>46332.563967949129</v>
      </c>
      <c r="AG5" s="75">
        <f>IF(ISNUMBER('Fuel Forecast'!$D$25),'Fuel Forecast'!$D$25*(1+'Fuel Forecast'!$G$25)^(AG$1-Assumptions!$B$4)*IF('Fuel Forecast'!$F$25&gt;1,(1+('Fuel Forecast'!$F$25-1)*(1-'Fuel Forecast'!$H$25)^(AG$1-Assumptions!$B$4))/'Fuel Forecast'!$F$25,1)/Assumptions!$B$12,999999999)</f>
        <v>46332.563967949129</v>
      </c>
      <c r="AH5" s="75">
        <f>IF(ISNUMBER('Fuel Forecast'!$D$25),'Fuel Forecast'!$D$25*(1+'Fuel Forecast'!$G$25)^(AH$1-Assumptions!$B$4)*IF('Fuel Forecast'!$F$25&gt;1,(1+('Fuel Forecast'!$F$25-1)*(1-'Fuel Forecast'!$H$25)^(AH$1-Assumptions!$B$4))/'Fuel Forecast'!$F$25,1)/Assumptions!$B$12,999999999)</f>
        <v>46332.563967949129</v>
      </c>
      <c r="AI5" s="75">
        <f>IF(ISNUMBER('Fuel Forecast'!$D$25),'Fuel Forecast'!$D$25*(1+'Fuel Forecast'!$G$25)^(AI$1-Assumptions!$B$4)*IF('Fuel Forecast'!$F$25&gt;1,(1+('Fuel Forecast'!$F$25-1)*(1-'Fuel Forecast'!$H$25)^(AI$1-Assumptions!$B$4))/'Fuel Forecast'!$F$25,1)/Assumptions!$B$12,999999999)</f>
        <v>46332.563967949129</v>
      </c>
      <c r="AJ5" s="75">
        <f>IF(ISNUMBER('Fuel Forecast'!$D$25),'Fuel Forecast'!$D$25*(1+'Fuel Forecast'!$G$25)^(AJ$1-Assumptions!$B$4)*IF('Fuel Forecast'!$F$25&gt;1,(1+('Fuel Forecast'!$F$25-1)*(1-'Fuel Forecast'!$H$25)^(AJ$1-Assumptions!$B$4))/'Fuel Forecast'!$F$25,1)/Assumptions!$B$12,999999999)</f>
        <v>46332.563967949129</v>
      </c>
      <c r="AK5" s="75">
        <f>IF(ISNUMBER('Fuel Forecast'!$D$25),'Fuel Forecast'!$D$25*(1+'Fuel Forecast'!$G$25)^(AK$1-Assumptions!$B$4)*IF('Fuel Forecast'!$F$25&gt;1,(1+('Fuel Forecast'!$F$25-1)*(1-'Fuel Forecast'!$H$25)^(AK$1-Assumptions!$B$4))/'Fuel Forecast'!$F$25,1)/Assumptions!$B$12,999999999)</f>
        <v>46332.563967949129</v>
      </c>
      <c r="AL5" s="75">
        <f>IF(ISNUMBER('Fuel Forecast'!$D$25),'Fuel Forecast'!$D$25*(1+'Fuel Forecast'!$G$25)^(AL$1-Assumptions!$B$4)*IF('Fuel Forecast'!$F$25&gt;1,(1+('Fuel Forecast'!$F$25-1)*(1-'Fuel Forecast'!$H$25)^(AL$1-Assumptions!$B$4))/'Fuel Forecast'!$F$25,1)/Assumptions!$B$12,999999999)</f>
        <v>46332.563967949129</v>
      </c>
      <c r="AM5" s="75">
        <f>IF(ISNUMBER('Fuel Forecast'!$D$25),'Fuel Forecast'!$D$25*(1+'Fuel Forecast'!$G$25)^(AM$1-Assumptions!$B$4)*IF('Fuel Forecast'!$F$25&gt;1,(1+('Fuel Forecast'!$F$25-1)*(1-'Fuel Forecast'!$H$25)^(AM$1-Assumptions!$B$4))/'Fuel Forecast'!$F$25,1)/Assumptions!$B$12,999999999)</f>
        <v>46332.563967949129</v>
      </c>
      <c r="AN5" s="75">
        <f>IF(ISNUMBER('Fuel Forecast'!$D$25),'Fuel Forecast'!$D$25*(1+'Fuel Forecast'!$G$25)^(AN$1-Assumptions!$B$4)*IF('Fuel Forecast'!$F$25&gt;1,(1+('Fuel Forecast'!$F$25-1)*(1-'Fuel Forecast'!$H$25)^(AN$1-Assumptions!$B$4))/'Fuel Forecast'!$F$25,1)/Assumptions!$B$12,999999999)</f>
        <v>46332.563967949129</v>
      </c>
      <c r="AO5" s="75">
        <f>IF(ISNUMBER('Fuel Forecast'!$D$25),'Fuel Forecast'!$D$25*(1+'Fuel Forecast'!$G$25)^(AO$1-Assumptions!$B$4)*IF('Fuel Forecast'!$F$25&gt;1,(1+('Fuel Forecast'!$F$25-1)*(1-'Fuel Forecast'!$H$25)^(AO$1-Assumptions!$B$4))/'Fuel Forecast'!$F$25,1)/Assumptions!$B$12,999999999)</f>
        <v>46332.563967949129</v>
      </c>
      <c r="AP5" s="75">
        <f>IF(ISNUMBER('Fuel Forecast'!$D$25),'Fuel Forecast'!$D$25*(1+'Fuel Forecast'!$G$25)^(AP$1-Assumptions!$B$4)*IF('Fuel Forecast'!$F$25&gt;1,(1+('Fuel Forecast'!$F$25-1)*(1-'Fuel Forecast'!$H$25)^(AP$1-Assumptions!$B$4))/'Fuel Forecast'!$F$25,1)/Assumptions!$B$12,999999999)</f>
        <v>46332.563967949129</v>
      </c>
      <c r="AQ5" s="75">
        <f>IF(ISNUMBER('Fuel Forecast'!$D$25),'Fuel Forecast'!$D$25*(1+'Fuel Forecast'!$G$25)^(AQ$1-Assumptions!$B$4)*IF('Fuel Forecast'!$F$25&gt;1,(1+('Fuel Forecast'!$F$25-1)*(1-'Fuel Forecast'!$H$25)^(AQ$1-Assumptions!$B$4))/'Fuel Forecast'!$F$25,1)/Assumptions!$B$12,999999999)</f>
        <v>46332.563967949129</v>
      </c>
      <c r="AR5" s="75">
        <f>IF(ISNUMBER('Fuel Forecast'!$D$25),'Fuel Forecast'!$D$25*(1+'Fuel Forecast'!$G$25)^(AR$1-Assumptions!$B$4)*IF('Fuel Forecast'!$F$25&gt;1,(1+('Fuel Forecast'!$F$25-1)*(1-'Fuel Forecast'!$H$25)^(AR$1-Assumptions!$B$4))/'Fuel Forecast'!$F$25,1)/Assumptions!$B$12,999999999)</f>
        <v>46332.563967949129</v>
      </c>
      <c r="AS5" s="75">
        <f>IF(ISNUMBER('Fuel Forecast'!$D$25),'Fuel Forecast'!$D$25*(1+'Fuel Forecast'!$G$25)^(AS$1-Assumptions!$B$4)*IF('Fuel Forecast'!$F$25&gt;1,(1+('Fuel Forecast'!$F$25-1)*(1-'Fuel Forecast'!$H$25)^(AS$1-Assumptions!$B$4))/'Fuel Forecast'!$F$25,1)/Assumptions!$B$12,999999999)</f>
        <v>46332.563967949129</v>
      </c>
      <c r="AT5" s="75">
        <f>IF(ISNUMBER('Fuel Forecast'!$D$25),'Fuel Forecast'!$D$25*(1+'Fuel Forecast'!$G$25)^(AT$1-Assumptions!$B$4)*IF('Fuel Forecast'!$F$25&gt;1,(1+('Fuel Forecast'!$F$25-1)*(1-'Fuel Forecast'!$H$25)^(AT$1-Assumptions!$B$4))/'Fuel Forecast'!$F$25,1)/Assumptions!$B$12,999999999)</f>
        <v>46332.563967949129</v>
      </c>
      <c r="AU5" s="75">
        <f>IF(ISNUMBER('Fuel Forecast'!$D$25),'Fuel Forecast'!$D$25*(1+'Fuel Forecast'!$G$25)^(AU$1-Assumptions!$B$4)*IF('Fuel Forecast'!$F$25&gt;1,(1+('Fuel Forecast'!$F$25-1)*(1-'Fuel Forecast'!$H$25)^(AU$1-Assumptions!$B$4))/'Fuel Forecast'!$F$25,1)/Assumptions!$B$12,999999999)</f>
        <v>46332.563967949129</v>
      </c>
      <c r="AV5" s="75">
        <f>IF(ISNUMBER('Fuel Forecast'!$D$25),'Fuel Forecast'!$D$25*(1+'Fuel Forecast'!$G$25)^(AV$1-Assumptions!$B$4)*IF('Fuel Forecast'!$F$25&gt;1,(1+('Fuel Forecast'!$F$25-1)*(1-'Fuel Forecast'!$H$25)^(AV$1-Assumptions!$B$4))/'Fuel Forecast'!$F$25,1)/Assumptions!$B$12,999999999)</f>
        <v>46332.563967949129</v>
      </c>
      <c r="AW5" s="75">
        <f>IF(ISNUMBER('Fuel Forecast'!$D$25),'Fuel Forecast'!$D$25*(1+'Fuel Forecast'!$G$25)^(AW$1-Assumptions!$B$4)*IF('Fuel Forecast'!$F$25&gt;1,(1+('Fuel Forecast'!$F$25-1)*(1-'Fuel Forecast'!$H$25)^(AW$1-Assumptions!$B$4))/'Fuel Forecast'!$F$25,1)/Assumptions!$B$12,999999999)</f>
        <v>46332.563967949129</v>
      </c>
      <c r="AX5" s="75">
        <f>IF(ISNUMBER('Fuel Forecast'!$D$25),'Fuel Forecast'!$D$25*(1+'Fuel Forecast'!$G$25)^(AX$1-Assumptions!$B$4)*IF('Fuel Forecast'!$F$25&gt;1,(1+('Fuel Forecast'!$F$25-1)*(1-'Fuel Forecast'!$H$25)^(AX$1-Assumptions!$B$4))/'Fuel Forecast'!$F$25,1)/Assumptions!$B$12,999999999)</f>
        <v>46332.563967949129</v>
      </c>
      <c r="AY5" s="75">
        <f>IF(ISNUMBER('Fuel Forecast'!$D$25),'Fuel Forecast'!$D$25*(1+'Fuel Forecast'!$G$25)^(AY$1-Assumptions!$B$4)*IF('Fuel Forecast'!$F$25&gt;1,(1+('Fuel Forecast'!$F$25-1)*(1-'Fuel Forecast'!$H$25)^(AY$1-Assumptions!$B$4))/'Fuel Forecast'!$F$25,1)/Assumptions!$B$12,999999999)</f>
        <v>46332.563967949129</v>
      </c>
      <c r="AZ5" s="75">
        <f>IF(ISNUMBER('Fuel Forecast'!$D$25),'Fuel Forecast'!$D$25*(1+'Fuel Forecast'!$G$25)^(AZ$1-Assumptions!$B$4)*IF('Fuel Forecast'!$F$25&gt;1,(1+('Fuel Forecast'!$F$25-1)*(1-'Fuel Forecast'!$H$25)^(AZ$1-Assumptions!$B$4))/'Fuel Forecast'!$F$25,1)/Assumptions!$B$12,999999999)</f>
        <v>46332.563967949129</v>
      </c>
    </row>
    <row r="6" spans="1:52" ht="15" customHeight="1" x14ac:dyDescent="0.25">
      <c r="A6" s="1" t="s">
        <v>14685</v>
      </c>
      <c r="B6" s="75">
        <v>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>
        <v>0</v>
      </c>
      <c r="AA6" s="75">
        <v>0</v>
      </c>
      <c r="AB6" s="75">
        <v>0</v>
      </c>
      <c r="AC6" s="75">
        <v>0</v>
      </c>
      <c r="AD6" s="75">
        <v>0</v>
      </c>
      <c r="AE6" s="75">
        <v>0</v>
      </c>
      <c r="AF6" s="75">
        <v>0</v>
      </c>
      <c r="AG6" s="75">
        <v>0</v>
      </c>
      <c r="AH6" s="75">
        <v>0</v>
      </c>
      <c r="AI6" s="75">
        <v>0</v>
      </c>
      <c r="AJ6" s="75">
        <v>0</v>
      </c>
      <c r="AK6" s="75">
        <v>0</v>
      </c>
      <c r="AL6" s="75">
        <v>0</v>
      </c>
      <c r="AM6" s="75">
        <v>0</v>
      </c>
      <c r="AN6" s="75">
        <v>0</v>
      </c>
      <c r="AO6" s="75">
        <v>0</v>
      </c>
      <c r="AP6" s="75">
        <v>0</v>
      </c>
      <c r="AQ6" s="75">
        <v>0</v>
      </c>
      <c r="AR6" s="75">
        <v>0</v>
      </c>
      <c r="AS6" s="75">
        <v>0</v>
      </c>
      <c r="AT6" s="75">
        <v>0</v>
      </c>
      <c r="AU6" s="75">
        <v>0</v>
      </c>
      <c r="AV6" s="75">
        <v>0</v>
      </c>
      <c r="AW6" s="75">
        <v>0</v>
      </c>
      <c r="AX6" s="75">
        <v>0</v>
      </c>
      <c r="AY6" s="75">
        <v>0</v>
      </c>
      <c r="AZ6" s="75">
        <v>0</v>
      </c>
    </row>
    <row r="7" spans="1:52" ht="15" customHeight="1" x14ac:dyDescent="0.25">
      <c r="A7" s="1" t="s">
        <v>122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5">
        <v>0</v>
      </c>
      <c r="AJ7" s="75">
        <v>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>
      <selection activeCell="B8" sqref="B8:AZ8"/>
    </sheetView>
  </sheetViews>
  <sheetFormatPr baseColWidth="10" defaultColWidth="14.42578125" defaultRowHeight="15" x14ac:dyDescent="0.25"/>
  <cols>
    <col min="1" max="1" width="24.5703125" style="1" customWidth="1"/>
    <col min="2" max="2" width="8.85546875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f>IF(ISNUMBER('Fuel Forecast'!$D$15),'Fuel Forecast'!$D$15*(1+'Fuel Forecast'!$G$15)^(B$1-Assumptions!$B$4)*IF('Fuel Forecast'!$F$15&gt;1,(1+('Fuel Forecast'!$F$15-1)*(1-'Fuel Forecast'!$H$15)^(B$1-Assumptions!$B$4))/'Fuel Forecast'!$F$15,1)/Assumptions!$B$12,999999999)</f>
        <v>180850.65190405247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f>IF(ISNUMBER('Fuel Forecast'!$D$16),'Fuel Forecast'!$D$16*(1+'Fuel Forecast'!$G$16)^(B$1-Assumptions!$B$4)*IF('Fuel Forecast'!$F$16&gt;1,(1+('Fuel Forecast'!$F$16-1)*(1-'Fuel Forecast'!$H$16)^(B$1-Assumptions!$B$4))/'Fuel Forecast'!$F$16,1)/Assumptions!$B$12,999999999)</f>
        <v>69667.73816186309</v>
      </c>
      <c r="C3" s="75">
        <f>IF(ISNUMBER('Fuel Forecast'!$D$16),'Fuel Forecast'!$D$16*(1+'Fuel Forecast'!$G$16)^(C$1-Assumptions!$B$4)*IF('Fuel Forecast'!$F$16&gt;1,(1+('Fuel Forecast'!$F$16-1)*(1-'Fuel Forecast'!$H$16)^(C$1-Assumptions!$B$4))/'Fuel Forecast'!$F$16,1)/Assumptions!$B$12,999999999)</f>
        <v>69549.667255733337</v>
      </c>
      <c r="D3" s="75">
        <f>IF(ISNUMBER('Fuel Forecast'!$D$16),'Fuel Forecast'!$D$16*(1+'Fuel Forecast'!$G$16)^(D$1-Assumptions!$B$4)*IF('Fuel Forecast'!$F$16&gt;1,(1+('Fuel Forecast'!$F$16-1)*(1-'Fuel Forecast'!$H$16)^(D$1-Assumptions!$B$4))/'Fuel Forecast'!$F$16,1)/Assumptions!$B$12,999999999)</f>
        <v>69432.777058664884</v>
      </c>
      <c r="E3" s="75">
        <f>IF(ISNUMBER('Fuel Forecast'!$D$16),'Fuel Forecast'!$D$16*(1+'Fuel Forecast'!$G$16)^(E$1-Assumptions!$B$4)*IF('Fuel Forecast'!$F$16&gt;1,(1+('Fuel Forecast'!$F$16-1)*(1-'Fuel Forecast'!$H$16)^(E$1-Assumptions!$B$4))/'Fuel Forecast'!$F$16,1)/Assumptions!$B$12,999999999)</f>
        <v>69317.055763567099</v>
      </c>
      <c r="F3" s="75">
        <f>IF(ISNUMBER('Fuel Forecast'!$D$16),'Fuel Forecast'!$D$16*(1+'Fuel Forecast'!$G$16)^(F$1-Assumptions!$B$4)*IF('Fuel Forecast'!$F$16&gt;1,(1+('Fuel Forecast'!$F$16-1)*(1-'Fuel Forecast'!$H$16)^(F$1-Assumptions!$B$4))/'Fuel Forecast'!$F$16,1)/Assumptions!$B$12,999999999)</f>
        <v>69202.491681420317</v>
      </c>
      <c r="G3" s="75">
        <f>IF(ISNUMBER('Fuel Forecast'!$D$16),'Fuel Forecast'!$D$16*(1+'Fuel Forecast'!$G$16)^(G$1-Assumptions!$B$4)*IF('Fuel Forecast'!$F$16&gt;1,(1+('Fuel Forecast'!$F$16-1)*(1-'Fuel Forecast'!$H$16)^(G$1-Assumptions!$B$4))/'Fuel Forecast'!$F$16,1)/Assumptions!$B$12,999999999)</f>
        <v>69089.073240094978</v>
      </c>
      <c r="H3" s="75">
        <f>IF(ISNUMBER('Fuel Forecast'!$D$16),'Fuel Forecast'!$D$16*(1+'Fuel Forecast'!$G$16)^(H$1-Assumptions!$B$4)*IF('Fuel Forecast'!$F$16&gt;1,(1+('Fuel Forecast'!$F$16-1)*(1-'Fuel Forecast'!$H$16)^(H$1-Assumptions!$B$4))/'Fuel Forecast'!$F$16,1)/Assumptions!$B$12,999999999)</f>
        <v>68976.788983182909</v>
      </c>
      <c r="I3" s="75">
        <f>IF(ISNUMBER('Fuel Forecast'!$D$16),'Fuel Forecast'!$D$16*(1+'Fuel Forecast'!$G$16)^(I$1-Assumptions!$B$4)*IF('Fuel Forecast'!$F$16&gt;1,(1+('Fuel Forecast'!$F$16-1)*(1-'Fuel Forecast'!$H$16)^(I$1-Assumptions!$B$4))/'Fuel Forecast'!$F$16,1)/Assumptions!$B$12,999999999)</f>
        <v>68865.627568839947</v>
      </c>
      <c r="J3" s="75">
        <f>IF(ISNUMBER('Fuel Forecast'!$D$16),'Fuel Forecast'!$D$16*(1+'Fuel Forecast'!$G$16)^(J$1-Assumptions!$B$4)*IF('Fuel Forecast'!$F$16&gt;1,(1+('Fuel Forecast'!$F$16-1)*(1-'Fuel Forecast'!$H$16)^(J$1-Assumptions!$B$4))/'Fuel Forecast'!$F$16,1)/Assumptions!$B$12,999999999)</f>
        <v>68755.577768640418</v>
      </c>
      <c r="K3" s="75">
        <f>IF(ISNUMBER('Fuel Forecast'!$D$16),'Fuel Forecast'!$D$16*(1+'Fuel Forecast'!$G$16)^(K$1-Assumptions!$B$4)*IF('Fuel Forecast'!$F$16&gt;1,(1+('Fuel Forecast'!$F$16-1)*(1-'Fuel Forecast'!$H$16)^(K$1-Assumptions!$B$4))/'Fuel Forecast'!$F$16,1)/Assumptions!$B$12,999999999)</f>
        <v>68646.628466442882</v>
      </c>
      <c r="L3" s="75">
        <f>IF(ISNUMBER('Fuel Forecast'!$D$16),'Fuel Forecast'!$D$16*(1+'Fuel Forecast'!$G$16)^(L$1-Assumptions!$B$4)*IF('Fuel Forecast'!$F$16&gt;1,(1+('Fuel Forecast'!$F$16-1)*(1-'Fuel Forecast'!$H$16)^(L$1-Assumptions!$B$4))/'Fuel Forecast'!$F$16,1)/Assumptions!$B$12,999999999)</f>
        <v>68538.768657267341</v>
      </c>
      <c r="M3" s="75">
        <f>IF(ISNUMBER('Fuel Forecast'!$D$16),'Fuel Forecast'!$D$16*(1+'Fuel Forecast'!$G$16)^(M$1-Assumptions!$B$4)*IF('Fuel Forecast'!$F$16&gt;1,(1+('Fuel Forecast'!$F$16-1)*(1-'Fuel Forecast'!$H$16)^(M$1-Assumptions!$B$4))/'Fuel Forecast'!$F$16,1)/Assumptions!$B$12,999999999)</f>
        <v>68431.987446183542</v>
      </c>
      <c r="N3" s="75">
        <f>IF(ISNUMBER('Fuel Forecast'!$D$16),'Fuel Forecast'!$D$16*(1+'Fuel Forecast'!$G$16)^(N$1-Assumptions!$B$4)*IF('Fuel Forecast'!$F$16&gt;1,(1+('Fuel Forecast'!$F$16-1)*(1-'Fuel Forecast'!$H$16)^(N$1-Assumptions!$B$4))/'Fuel Forecast'!$F$16,1)/Assumptions!$B$12,999999999)</f>
        <v>68326.274047210565</v>
      </c>
      <c r="O3" s="75">
        <f>IF(ISNUMBER('Fuel Forecast'!$D$16),'Fuel Forecast'!$D$16*(1+'Fuel Forecast'!$G$16)^(O$1-Assumptions!$B$4)*IF('Fuel Forecast'!$F$16&gt;1,(1+('Fuel Forecast'!$F$16-1)*(1-'Fuel Forecast'!$H$16)^(O$1-Assumptions!$B$4))/'Fuel Forecast'!$F$16,1)/Assumptions!$B$12,999999999)</f>
        <v>68221.617782227346</v>
      </c>
      <c r="P3" s="75">
        <f>IF(ISNUMBER('Fuel Forecast'!$D$16),'Fuel Forecast'!$D$16*(1+'Fuel Forecast'!$G$16)^(P$1-Assumptions!$B$4)*IF('Fuel Forecast'!$F$16&gt;1,(1+('Fuel Forecast'!$F$16-1)*(1-'Fuel Forecast'!$H$16)^(P$1-Assumptions!$B$4))/'Fuel Forecast'!$F$16,1)/Assumptions!$B$12,999999999)</f>
        <v>68118.00807989396</v>
      </c>
      <c r="Q3" s="75">
        <f>IF(ISNUMBER('Fuel Forecast'!$D$16),'Fuel Forecast'!$D$16*(1+'Fuel Forecast'!$G$16)^(Q$1-Assumptions!$B$4)*IF('Fuel Forecast'!$F$16&gt;1,(1+('Fuel Forecast'!$F$16-1)*(1-'Fuel Forecast'!$H$16)^(Q$1-Assumptions!$B$4))/'Fuel Forecast'!$F$16,1)/Assumptions!$B$12,999999999)</f>
        <v>68015.434474583875</v>
      </c>
      <c r="R3" s="75">
        <f>IF(ISNUMBER('Fuel Forecast'!$D$16),'Fuel Forecast'!$D$16*(1+'Fuel Forecast'!$G$16)^(R$1-Assumptions!$B$4)*IF('Fuel Forecast'!$F$16&gt;1,(1+('Fuel Forecast'!$F$16-1)*(1-'Fuel Forecast'!$H$16)^(R$1-Assumptions!$B$4))/'Fuel Forecast'!$F$16,1)/Assumptions!$B$12,999999999)</f>
        <v>67913.88660532693</v>
      </c>
      <c r="S3" s="75">
        <f>IF(ISNUMBER('Fuel Forecast'!$D$16),'Fuel Forecast'!$D$16*(1+'Fuel Forecast'!$G$16)^(S$1-Assumptions!$B$4)*IF('Fuel Forecast'!$F$16&gt;1,(1+('Fuel Forecast'!$F$16-1)*(1-'Fuel Forecast'!$H$16)^(S$1-Assumptions!$B$4))/'Fuel Forecast'!$F$16,1)/Assumptions!$B$12,999999999)</f>
        <v>67813.354214762512</v>
      </c>
      <c r="T3" s="75">
        <f>IF(ISNUMBER('Fuel Forecast'!$D$16),'Fuel Forecast'!$D$16*(1+'Fuel Forecast'!$G$16)^(T$1-Assumptions!$B$4)*IF('Fuel Forecast'!$F$16&gt;1,(1+('Fuel Forecast'!$F$16-1)*(1-'Fuel Forecast'!$H$16)^(T$1-Assumptions!$B$4))/'Fuel Forecast'!$F$16,1)/Assumptions!$B$12,999999999)</f>
        <v>67713.827148103781</v>
      </c>
      <c r="U3" s="75">
        <f>IF(ISNUMBER('Fuel Forecast'!$D$16),'Fuel Forecast'!$D$16*(1+'Fuel Forecast'!$G$16)^(U$1-Assumptions!$B$4)*IF('Fuel Forecast'!$F$16&gt;1,(1+('Fuel Forecast'!$F$16-1)*(1-'Fuel Forecast'!$H$16)^(U$1-Assumptions!$B$4))/'Fuel Forecast'!$F$16,1)/Assumptions!$B$12,999999999)</f>
        <v>67615.2953521116</v>
      </c>
      <c r="V3" s="75">
        <f>IF(ISNUMBER('Fuel Forecast'!$D$16),'Fuel Forecast'!$D$16*(1+'Fuel Forecast'!$G$16)^(V$1-Assumptions!$B$4)*IF('Fuel Forecast'!$F$16&gt;1,(1+('Fuel Forecast'!$F$16-1)*(1-'Fuel Forecast'!$H$16)^(V$1-Assumptions!$B$4))/'Fuel Forecast'!$F$16,1)/Assumptions!$B$12,999999999)</f>
        <v>67517.748874079363</v>
      </c>
      <c r="W3" s="75">
        <f>IF(ISNUMBER('Fuel Forecast'!$D$16),'Fuel Forecast'!$D$16*(1+'Fuel Forecast'!$G$16)^(W$1-Assumptions!$B$4)*IF('Fuel Forecast'!$F$16&gt;1,(1+('Fuel Forecast'!$F$16-1)*(1-'Fuel Forecast'!$H$16)^(W$1-Assumptions!$B$4))/'Fuel Forecast'!$F$16,1)/Assumptions!$B$12,999999999)</f>
        <v>67421.177860827433</v>
      </c>
      <c r="X3" s="75">
        <f>IF(ISNUMBER('Fuel Forecast'!$D$16),'Fuel Forecast'!$D$16*(1+'Fuel Forecast'!$G$16)^(X$1-Assumptions!$B$4)*IF('Fuel Forecast'!$F$16&gt;1,(1+('Fuel Forecast'!$F$16-1)*(1-'Fuel Forecast'!$H$16)^(X$1-Assumptions!$B$4))/'Fuel Forecast'!$F$16,1)/Assumptions!$B$12,999999999)</f>
        <v>67325.572557708045</v>
      </c>
      <c r="Y3" s="75">
        <f>IF(ISNUMBER('Fuel Forecast'!$D$16),'Fuel Forecast'!$D$16*(1+'Fuel Forecast'!$G$16)^(Y$1-Assumptions!$B$4)*IF('Fuel Forecast'!$F$16&gt;1,(1+('Fuel Forecast'!$F$16-1)*(1-'Fuel Forecast'!$H$16)^(Y$1-Assumptions!$B$4))/'Fuel Forecast'!$F$16,1)/Assumptions!$B$12,999999999)</f>
        <v>67230.923307619843</v>
      </c>
      <c r="Z3" s="75">
        <f>IF(ISNUMBER('Fuel Forecast'!$D$16),'Fuel Forecast'!$D$16*(1+'Fuel Forecast'!$G$16)^(Z$1-Assumptions!$B$4)*IF('Fuel Forecast'!$F$16&gt;1,(1+('Fuel Forecast'!$F$16-1)*(1-'Fuel Forecast'!$H$16)^(Z$1-Assumptions!$B$4))/'Fuel Forecast'!$F$16,1)/Assumptions!$B$12,999999999)</f>
        <v>67137.220550032522</v>
      </c>
      <c r="AA3" s="75">
        <f>IF(ISNUMBER('Fuel Forecast'!$D$16),'Fuel Forecast'!$D$16*(1+'Fuel Forecast'!$G$16)^(AA$1-Assumptions!$B$4)*IF('Fuel Forecast'!$F$16&gt;1,(1+('Fuel Forecast'!$F$16-1)*(1-'Fuel Forecast'!$H$16)^(AA$1-Assumptions!$B$4))/'Fuel Forecast'!$F$16,1)/Assumptions!$B$12,999999999)</f>
        <v>67044.45482002107</v>
      </c>
      <c r="AB3" s="75">
        <f>IF(ISNUMBER('Fuel Forecast'!$D$16),'Fuel Forecast'!$D$16*(1+'Fuel Forecast'!$G$16)^(AB$1-Assumptions!$B$4)*IF('Fuel Forecast'!$F$16&gt;1,(1+('Fuel Forecast'!$F$16-1)*(1-'Fuel Forecast'!$H$16)^(AB$1-Assumptions!$B$4))/'Fuel Forecast'!$F$16,1)/Assumptions!$B$12,999999999)</f>
        <v>66952.61674730973</v>
      </c>
      <c r="AC3" s="75">
        <f>IF(ISNUMBER('Fuel Forecast'!$D$16),'Fuel Forecast'!$D$16*(1+'Fuel Forecast'!$G$16)^(AC$1-Assumptions!$B$4)*IF('Fuel Forecast'!$F$16&gt;1,(1+('Fuel Forecast'!$F$16-1)*(1-'Fuel Forecast'!$H$16)^(AC$1-Assumptions!$B$4))/'Fuel Forecast'!$F$16,1)/Assumptions!$B$12,999999999)</f>
        <v>66861.697055325509</v>
      </c>
      <c r="AD3" s="75">
        <f>IF(ISNUMBER('Fuel Forecast'!$D$16),'Fuel Forecast'!$D$16*(1+'Fuel Forecast'!$G$16)^(AD$1-Assumptions!$B$4)*IF('Fuel Forecast'!$F$16&gt;1,(1+('Fuel Forecast'!$F$16-1)*(1-'Fuel Forecast'!$H$16)^(AD$1-Assumptions!$B$4))/'Fuel Forecast'!$F$16,1)/Assumptions!$B$12,999999999)</f>
        <v>66771.686560261121</v>
      </c>
      <c r="AE3" s="75">
        <f>IF(ISNUMBER('Fuel Forecast'!$D$16),'Fuel Forecast'!$D$16*(1+'Fuel Forecast'!$G$16)^(AE$1-Assumptions!$B$4)*IF('Fuel Forecast'!$F$16&gt;1,(1+('Fuel Forecast'!$F$16-1)*(1-'Fuel Forecast'!$H$16)^(AE$1-Assumptions!$B$4))/'Fuel Forecast'!$F$16,1)/Assumptions!$B$12,999999999)</f>
        <v>66682.576170147382</v>
      </c>
      <c r="AF3" s="75">
        <f>IF(ISNUMBER('Fuel Forecast'!$D$16),'Fuel Forecast'!$D$16*(1+'Fuel Forecast'!$G$16)^(AF$1-Assumptions!$B$4)*IF('Fuel Forecast'!$F$16&gt;1,(1+('Fuel Forecast'!$F$16-1)*(1-'Fuel Forecast'!$H$16)^(AF$1-Assumptions!$B$4))/'Fuel Forecast'!$F$16,1)/Assumptions!$B$12,999999999)</f>
        <v>66594.356883934786</v>
      </c>
      <c r="AG3" s="75">
        <f>IF(ISNUMBER('Fuel Forecast'!$D$16),'Fuel Forecast'!$D$16*(1+'Fuel Forecast'!$G$16)^(AG$1-Assumptions!$B$4)*IF('Fuel Forecast'!$F$16&gt;1,(1+('Fuel Forecast'!$F$16-1)*(1-'Fuel Forecast'!$H$16)^(AG$1-Assumptions!$B$4))/'Fuel Forecast'!$F$16,1)/Assumptions!$B$12,999999999)</f>
        <v>66507.019790584323</v>
      </c>
      <c r="AH3" s="75">
        <f>IF(ISNUMBER('Fuel Forecast'!$D$16),'Fuel Forecast'!$D$16*(1+'Fuel Forecast'!$G$16)^(AH$1-Assumptions!$B$4)*IF('Fuel Forecast'!$F$16&gt;1,(1+('Fuel Forecast'!$F$16-1)*(1-'Fuel Forecast'!$H$16)^(AH$1-Assumptions!$B$4))/'Fuel Forecast'!$F$16,1)/Assumptions!$B$12,999999999)</f>
        <v>66420.556068167338</v>
      </c>
      <c r="AI3" s="75">
        <f>IF(ISNUMBER('Fuel Forecast'!$D$16),'Fuel Forecast'!$D$16*(1+'Fuel Forecast'!$G$16)^(AI$1-Assumptions!$B$4)*IF('Fuel Forecast'!$F$16&gt;1,(1+('Fuel Forecast'!$F$16-1)*(1-'Fuel Forecast'!$H$16)^(AI$1-Assumptions!$B$4))/'Fuel Forecast'!$F$16,1)/Assumptions!$B$12,999999999)</f>
        <v>66334.956982974545</v>
      </c>
      <c r="AJ3" s="75">
        <f>IF(ISNUMBER('Fuel Forecast'!$D$16),'Fuel Forecast'!$D$16*(1+'Fuel Forecast'!$G$16)^(AJ$1-Assumptions!$B$4)*IF('Fuel Forecast'!$F$16&gt;1,(1+('Fuel Forecast'!$F$16-1)*(1-'Fuel Forecast'!$H$16)^(AJ$1-Assumptions!$B$4))/'Fuel Forecast'!$F$16,1)/Assumptions!$B$12,999999999)</f>
        <v>66250.213888633676</v>
      </c>
      <c r="AK3" s="75">
        <f>IF(ISNUMBER('Fuel Forecast'!$D$16),'Fuel Forecast'!$D$16*(1+'Fuel Forecast'!$G$16)^(AK$1-Assumptions!$B$4)*IF('Fuel Forecast'!$F$16&gt;1,(1+('Fuel Forecast'!$F$16-1)*(1-'Fuel Forecast'!$H$16)^(AK$1-Assumptions!$B$4))/'Fuel Forecast'!$F$16,1)/Assumptions!$B$12,999999999)</f>
        <v>66166.318225236202</v>
      </c>
      <c r="AL3" s="75">
        <f>IF(ISNUMBER('Fuel Forecast'!$D$16),'Fuel Forecast'!$D$16*(1+'Fuel Forecast'!$G$16)^(AL$1-Assumptions!$B$4)*IF('Fuel Forecast'!$F$16&gt;1,(1+('Fuel Forecast'!$F$16-1)*(1-'Fuel Forecast'!$H$16)^(AL$1-Assumptions!$B$4))/'Fuel Forecast'!$F$16,1)/Assumptions!$B$12,999999999)</f>
        <v>66083.261518472704</v>
      </c>
      <c r="AM3" s="75">
        <f>IF(ISNUMBER('Fuel Forecast'!$D$16),'Fuel Forecast'!$D$16*(1+'Fuel Forecast'!$G$16)^(AM$1-Assumptions!$B$4)*IF('Fuel Forecast'!$F$16&gt;1,(1+('Fuel Forecast'!$F$16-1)*(1-'Fuel Forecast'!$H$16)^(AM$1-Assumptions!$B$4))/'Fuel Forecast'!$F$16,1)/Assumptions!$B$12,999999999)</f>
        <v>66001.035378776854</v>
      </c>
      <c r="AN3" s="75">
        <f>IF(ISNUMBER('Fuel Forecast'!$D$16),'Fuel Forecast'!$D$16*(1+'Fuel Forecast'!$G$16)^(AN$1-Assumptions!$B$4)*IF('Fuel Forecast'!$F$16&gt;1,(1+('Fuel Forecast'!$F$16-1)*(1-'Fuel Forecast'!$H$16)^(AN$1-Assumptions!$B$4))/'Fuel Forecast'!$F$16,1)/Assumptions!$B$12,999999999)</f>
        <v>65919.631500477961</v>
      </c>
      <c r="AO3" s="75">
        <f>IF(ISNUMBER('Fuel Forecast'!$D$16),'Fuel Forecast'!$D$16*(1+'Fuel Forecast'!$G$16)^(AO$1-Assumptions!$B$4)*IF('Fuel Forecast'!$F$16&gt;1,(1+('Fuel Forecast'!$F$16-1)*(1-'Fuel Forecast'!$H$16)^(AO$1-Assumptions!$B$4))/'Fuel Forecast'!$F$16,1)/Assumptions!$B$12,999999999)</f>
        <v>65839.041660962073</v>
      </c>
      <c r="AP3" s="75">
        <f>IF(ISNUMBER('Fuel Forecast'!$D$16),'Fuel Forecast'!$D$16*(1+'Fuel Forecast'!$G$16)^(AP$1-Assumptions!$B$4)*IF('Fuel Forecast'!$F$16&gt;1,(1+('Fuel Forecast'!$F$16-1)*(1-'Fuel Forecast'!$H$16)^(AP$1-Assumptions!$B$4))/'Fuel Forecast'!$F$16,1)/Assumptions!$B$12,999999999)</f>
        <v>65759.25771984132</v>
      </c>
      <c r="AQ3" s="75">
        <f>IF(ISNUMBER('Fuel Forecast'!$D$16),'Fuel Forecast'!$D$16*(1+'Fuel Forecast'!$G$16)^(AQ$1-Assumptions!$B$4)*IF('Fuel Forecast'!$F$16&gt;1,(1+('Fuel Forecast'!$F$16-1)*(1-'Fuel Forecast'!$H$16)^(AQ$1-Assumptions!$B$4))/'Fuel Forecast'!$F$16,1)/Assumptions!$B$12,999999999)</f>
        <v>65680.271618131781</v>
      </c>
      <c r="AR3" s="75">
        <f>IF(ISNUMBER('Fuel Forecast'!$D$16),'Fuel Forecast'!$D$16*(1+'Fuel Forecast'!$G$16)^(AR$1-Assumptions!$B$4)*IF('Fuel Forecast'!$F$16&gt;1,(1+('Fuel Forecast'!$F$16-1)*(1-'Fuel Forecast'!$H$16)^(AR$1-Assumptions!$B$4))/'Fuel Forecast'!$F$16,1)/Assumptions!$B$12,999999999)</f>
        <v>65602.075377439338</v>
      </c>
      <c r="AS3" s="75">
        <f>IF(ISNUMBER('Fuel Forecast'!$D$16),'Fuel Forecast'!$D$16*(1+'Fuel Forecast'!$G$16)^(AS$1-Assumptions!$B$4)*IF('Fuel Forecast'!$F$16&gt;1,(1+('Fuel Forecast'!$F$16-1)*(1-'Fuel Forecast'!$H$16)^(AS$1-Assumptions!$B$4))/'Fuel Forecast'!$F$16,1)/Assumptions!$B$12,999999999)</f>
        <v>65524.661099153811</v>
      </c>
      <c r="AT3" s="75">
        <f>IF(ISNUMBER('Fuel Forecast'!$D$16),'Fuel Forecast'!$D$16*(1+'Fuel Forecast'!$G$16)^(AT$1-Assumptions!$B$4)*IF('Fuel Forecast'!$F$16&gt;1,(1+('Fuel Forecast'!$F$16-1)*(1-'Fuel Forecast'!$H$16)^(AT$1-Assumptions!$B$4))/'Fuel Forecast'!$F$16,1)/Assumptions!$B$12,999999999)</f>
        <v>65448.020963651143</v>
      </c>
      <c r="AU3" s="75">
        <f>IF(ISNUMBER('Fuel Forecast'!$D$16),'Fuel Forecast'!$D$16*(1+'Fuel Forecast'!$G$16)^(AU$1-Assumptions!$B$4)*IF('Fuel Forecast'!$F$16&gt;1,(1+('Fuel Forecast'!$F$16-1)*(1-'Fuel Forecast'!$H$16)^(AU$1-Assumptions!$B$4))/'Fuel Forecast'!$F$16,1)/Assumptions!$B$12,999999999)</f>
        <v>65372.14722950352</v>
      </c>
      <c r="AV3" s="75">
        <f>IF(ISNUMBER('Fuel Forecast'!$D$16),'Fuel Forecast'!$D$16*(1+'Fuel Forecast'!$G$16)^(AV$1-Assumptions!$B$4)*IF('Fuel Forecast'!$F$16&gt;1,(1+('Fuel Forecast'!$F$16-1)*(1-'Fuel Forecast'!$H$16)^(AV$1-Assumptions!$B$4))/'Fuel Forecast'!$F$16,1)/Assumptions!$B$12,999999999)</f>
        <v>65297.032232697362</v>
      </c>
      <c r="AW3" s="75">
        <f>IF(ISNUMBER('Fuel Forecast'!$D$16),'Fuel Forecast'!$D$16*(1+'Fuel Forecast'!$G$16)^(AW$1-Assumptions!$B$4)*IF('Fuel Forecast'!$F$16&gt;1,(1+('Fuel Forecast'!$F$16-1)*(1-'Fuel Forecast'!$H$16)^(AW$1-Assumptions!$B$4))/'Fuel Forecast'!$F$16,1)/Assumptions!$B$12,999999999)</f>
        <v>65222.668385859244</v>
      </c>
      <c r="AX3" s="75">
        <f>IF(ISNUMBER('Fuel Forecast'!$D$16),'Fuel Forecast'!$D$16*(1+'Fuel Forecast'!$G$16)^(AX$1-Assumptions!$B$4)*IF('Fuel Forecast'!$F$16&gt;1,(1+('Fuel Forecast'!$F$16-1)*(1-'Fuel Forecast'!$H$16)^(AX$1-Assumptions!$B$4))/'Fuel Forecast'!$F$16,1)/Assumptions!$B$12,999999999)</f>
        <v>65149.048177489538</v>
      </c>
      <c r="AY3" s="75">
        <f>IF(ISNUMBER('Fuel Forecast'!$D$16),'Fuel Forecast'!$D$16*(1+'Fuel Forecast'!$G$16)^(AY$1-Assumptions!$B$4)*IF('Fuel Forecast'!$F$16&gt;1,(1+('Fuel Forecast'!$F$16-1)*(1-'Fuel Forecast'!$H$16)^(AY$1-Assumptions!$B$4))/'Fuel Forecast'!$F$16,1)/Assumptions!$B$12,999999999)</f>
        <v>65076.16417120352</v>
      </c>
      <c r="AZ3" s="75">
        <f>IF(ISNUMBER('Fuel Forecast'!$D$16),'Fuel Forecast'!$D$16*(1+'Fuel Forecast'!$G$16)^(AZ$1-Assumptions!$B$4)*IF('Fuel Forecast'!$F$16&gt;1,(1+('Fuel Forecast'!$F$16-1)*(1-'Fuel Forecast'!$H$16)^(AZ$1-Assumptions!$B$4))/'Fuel Forecast'!$F$16,1)/Assumptions!$B$12,999999999)</f>
        <v>65004.009004980355</v>
      </c>
    </row>
    <row r="4" spans="1:52" ht="15" customHeight="1" x14ac:dyDescent="0.25">
      <c r="A4" s="1" t="s">
        <v>14683</v>
      </c>
      <c r="B4" s="75">
        <v>0</v>
      </c>
      <c r="C4" s="75">
        <v>0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  <c r="I4" s="75">
        <v>0</v>
      </c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5">
        <v>0</v>
      </c>
      <c r="AB4" s="75">
        <v>0</v>
      </c>
      <c r="AC4" s="75">
        <v>0</v>
      </c>
      <c r="AD4" s="75">
        <v>0</v>
      </c>
      <c r="AE4" s="75">
        <v>0</v>
      </c>
      <c r="AF4" s="75">
        <v>0</v>
      </c>
      <c r="AG4" s="75">
        <v>0</v>
      </c>
      <c r="AH4" s="75">
        <v>0</v>
      </c>
      <c r="AI4" s="75">
        <v>0</v>
      </c>
      <c r="AJ4" s="75">
        <v>0</v>
      </c>
      <c r="AK4" s="75">
        <v>0</v>
      </c>
      <c r="AL4" s="75">
        <v>0</v>
      </c>
      <c r="AM4" s="75">
        <v>0</v>
      </c>
      <c r="AN4" s="75">
        <v>0</v>
      </c>
      <c r="AO4" s="75">
        <v>0</v>
      </c>
      <c r="AP4" s="75">
        <v>0</v>
      </c>
      <c r="AQ4" s="75">
        <v>0</v>
      </c>
      <c r="AR4" s="75">
        <v>0</v>
      </c>
      <c r="AS4" s="75">
        <v>0</v>
      </c>
      <c r="AT4" s="75">
        <v>0</v>
      </c>
      <c r="AU4" s="75">
        <v>0</v>
      </c>
      <c r="AV4" s="75">
        <v>0</v>
      </c>
      <c r="AW4" s="75">
        <v>0</v>
      </c>
      <c r="AX4" s="75">
        <v>0</v>
      </c>
      <c r="AY4" s="75">
        <v>0</v>
      </c>
      <c r="AZ4" s="75">
        <v>0</v>
      </c>
    </row>
    <row r="5" spans="1:52" ht="15" customHeight="1" x14ac:dyDescent="0.25">
      <c r="A5" s="1" t="s">
        <v>14684</v>
      </c>
      <c r="B5" s="75">
        <f>IF(ISNUMBER('Fuel Forecast'!$D$18),'Fuel Forecast'!$D$18*(1+'Fuel Forecast'!$G$18)^(B$1-Assumptions!$B$4)*IF('Fuel Forecast'!$F$18&gt;1,(1+('Fuel Forecast'!$F$18-1)*(1-'Fuel Forecast'!$H$18)^(B$1-Assumptions!$B$4))/'Fuel Forecast'!$F$18,1)/Assumptions!$B$12,999999999)</f>
        <v>57860.647548887398</v>
      </c>
      <c r="C5" s="75">
        <f>IF(ISNUMBER('Fuel Forecast'!$D$18),'Fuel Forecast'!$D$18*(1+'Fuel Forecast'!$G$18)^(C$1-Assumptions!$B$4)*IF('Fuel Forecast'!$F$18&gt;1,(1+('Fuel Forecast'!$F$18-1)*(1-'Fuel Forecast'!$H$18)^(C$1-Assumptions!$B$4))/'Fuel Forecast'!$F$18,1)/Assumptions!$B$12,999999999)</f>
        <v>57860.647548887398</v>
      </c>
      <c r="D5" s="75">
        <f>IF(ISNUMBER('Fuel Forecast'!$D$18),'Fuel Forecast'!$D$18*(1+'Fuel Forecast'!$G$18)^(D$1-Assumptions!$B$4)*IF('Fuel Forecast'!$F$18&gt;1,(1+('Fuel Forecast'!$F$18-1)*(1-'Fuel Forecast'!$H$18)^(D$1-Assumptions!$B$4))/'Fuel Forecast'!$F$18,1)/Assumptions!$B$12,999999999)</f>
        <v>57860.647548887398</v>
      </c>
      <c r="E5" s="75">
        <f>IF(ISNUMBER('Fuel Forecast'!$D$18),'Fuel Forecast'!$D$18*(1+'Fuel Forecast'!$G$18)^(E$1-Assumptions!$B$4)*IF('Fuel Forecast'!$F$18&gt;1,(1+('Fuel Forecast'!$F$18-1)*(1-'Fuel Forecast'!$H$18)^(E$1-Assumptions!$B$4))/'Fuel Forecast'!$F$18,1)/Assumptions!$B$12,999999999)</f>
        <v>57860.647548887398</v>
      </c>
      <c r="F5" s="75">
        <f>IF(ISNUMBER('Fuel Forecast'!$D$18),'Fuel Forecast'!$D$18*(1+'Fuel Forecast'!$G$18)^(F$1-Assumptions!$B$4)*IF('Fuel Forecast'!$F$18&gt;1,(1+('Fuel Forecast'!$F$18-1)*(1-'Fuel Forecast'!$H$18)^(F$1-Assumptions!$B$4))/'Fuel Forecast'!$F$18,1)/Assumptions!$B$12,999999999)</f>
        <v>57860.647548887398</v>
      </c>
      <c r="G5" s="75">
        <f>IF(ISNUMBER('Fuel Forecast'!$D$18),'Fuel Forecast'!$D$18*(1+'Fuel Forecast'!$G$18)^(G$1-Assumptions!$B$4)*IF('Fuel Forecast'!$F$18&gt;1,(1+('Fuel Forecast'!$F$18-1)*(1-'Fuel Forecast'!$H$18)^(G$1-Assumptions!$B$4))/'Fuel Forecast'!$F$18,1)/Assumptions!$B$12,999999999)</f>
        <v>57860.647548887398</v>
      </c>
      <c r="H5" s="75">
        <f>IF(ISNUMBER('Fuel Forecast'!$D$18),'Fuel Forecast'!$D$18*(1+'Fuel Forecast'!$G$18)^(H$1-Assumptions!$B$4)*IF('Fuel Forecast'!$F$18&gt;1,(1+('Fuel Forecast'!$F$18-1)*(1-'Fuel Forecast'!$H$18)^(H$1-Assumptions!$B$4))/'Fuel Forecast'!$F$18,1)/Assumptions!$B$12,999999999)</f>
        <v>57860.647548887398</v>
      </c>
      <c r="I5" s="75">
        <f>IF(ISNUMBER('Fuel Forecast'!$D$18),'Fuel Forecast'!$D$18*(1+'Fuel Forecast'!$G$18)^(I$1-Assumptions!$B$4)*IF('Fuel Forecast'!$F$18&gt;1,(1+('Fuel Forecast'!$F$18-1)*(1-'Fuel Forecast'!$H$18)^(I$1-Assumptions!$B$4))/'Fuel Forecast'!$F$18,1)/Assumptions!$B$12,999999999)</f>
        <v>57860.647548887398</v>
      </c>
      <c r="J5" s="75">
        <f>IF(ISNUMBER('Fuel Forecast'!$D$18),'Fuel Forecast'!$D$18*(1+'Fuel Forecast'!$G$18)^(J$1-Assumptions!$B$4)*IF('Fuel Forecast'!$F$18&gt;1,(1+('Fuel Forecast'!$F$18-1)*(1-'Fuel Forecast'!$H$18)^(J$1-Assumptions!$B$4))/'Fuel Forecast'!$F$18,1)/Assumptions!$B$12,999999999)</f>
        <v>57860.647548887398</v>
      </c>
      <c r="K5" s="75">
        <f>IF(ISNUMBER('Fuel Forecast'!$D$18),'Fuel Forecast'!$D$18*(1+'Fuel Forecast'!$G$18)^(K$1-Assumptions!$B$4)*IF('Fuel Forecast'!$F$18&gt;1,(1+('Fuel Forecast'!$F$18-1)*(1-'Fuel Forecast'!$H$18)^(K$1-Assumptions!$B$4))/'Fuel Forecast'!$F$18,1)/Assumptions!$B$12,999999999)</f>
        <v>57860.647548887398</v>
      </c>
      <c r="L5" s="75">
        <f>IF(ISNUMBER('Fuel Forecast'!$D$18),'Fuel Forecast'!$D$18*(1+'Fuel Forecast'!$G$18)^(L$1-Assumptions!$B$4)*IF('Fuel Forecast'!$F$18&gt;1,(1+('Fuel Forecast'!$F$18-1)*(1-'Fuel Forecast'!$H$18)^(L$1-Assumptions!$B$4))/'Fuel Forecast'!$F$18,1)/Assumptions!$B$12,999999999)</f>
        <v>57860.647548887398</v>
      </c>
      <c r="M5" s="75">
        <f>IF(ISNUMBER('Fuel Forecast'!$D$18),'Fuel Forecast'!$D$18*(1+'Fuel Forecast'!$G$18)^(M$1-Assumptions!$B$4)*IF('Fuel Forecast'!$F$18&gt;1,(1+('Fuel Forecast'!$F$18-1)*(1-'Fuel Forecast'!$H$18)^(M$1-Assumptions!$B$4))/'Fuel Forecast'!$F$18,1)/Assumptions!$B$12,999999999)</f>
        <v>57860.647548887398</v>
      </c>
      <c r="N5" s="75">
        <f>IF(ISNUMBER('Fuel Forecast'!$D$18),'Fuel Forecast'!$D$18*(1+'Fuel Forecast'!$G$18)^(N$1-Assumptions!$B$4)*IF('Fuel Forecast'!$F$18&gt;1,(1+('Fuel Forecast'!$F$18-1)*(1-'Fuel Forecast'!$H$18)^(N$1-Assumptions!$B$4))/'Fuel Forecast'!$F$18,1)/Assumptions!$B$12,999999999)</f>
        <v>57860.647548887398</v>
      </c>
      <c r="O5" s="75">
        <f>IF(ISNUMBER('Fuel Forecast'!$D$18),'Fuel Forecast'!$D$18*(1+'Fuel Forecast'!$G$18)^(O$1-Assumptions!$B$4)*IF('Fuel Forecast'!$F$18&gt;1,(1+('Fuel Forecast'!$F$18-1)*(1-'Fuel Forecast'!$H$18)^(O$1-Assumptions!$B$4))/'Fuel Forecast'!$F$18,1)/Assumptions!$B$12,999999999)</f>
        <v>57860.647548887398</v>
      </c>
      <c r="P5" s="75">
        <f>IF(ISNUMBER('Fuel Forecast'!$D$18),'Fuel Forecast'!$D$18*(1+'Fuel Forecast'!$G$18)^(P$1-Assumptions!$B$4)*IF('Fuel Forecast'!$F$18&gt;1,(1+('Fuel Forecast'!$F$18-1)*(1-'Fuel Forecast'!$H$18)^(P$1-Assumptions!$B$4))/'Fuel Forecast'!$F$18,1)/Assumptions!$B$12,999999999)</f>
        <v>57860.647548887398</v>
      </c>
      <c r="Q5" s="75">
        <f>IF(ISNUMBER('Fuel Forecast'!$D$18),'Fuel Forecast'!$D$18*(1+'Fuel Forecast'!$G$18)^(Q$1-Assumptions!$B$4)*IF('Fuel Forecast'!$F$18&gt;1,(1+('Fuel Forecast'!$F$18-1)*(1-'Fuel Forecast'!$H$18)^(Q$1-Assumptions!$B$4))/'Fuel Forecast'!$F$18,1)/Assumptions!$B$12,999999999)</f>
        <v>57860.647548887398</v>
      </c>
      <c r="R5" s="75">
        <f>IF(ISNUMBER('Fuel Forecast'!$D$18),'Fuel Forecast'!$D$18*(1+'Fuel Forecast'!$G$18)^(R$1-Assumptions!$B$4)*IF('Fuel Forecast'!$F$18&gt;1,(1+('Fuel Forecast'!$F$18-1)*(1-'Fuel Forecast'!$H$18)^(R$1-Assumptions!$B$4))/'Fuel Forecast'!$F$18,1)/Assumptions!$B$12,999999999)</f>
        <v>57860.647548887398</v>
      </c>
      <c r="S5" s="75">
        <f>IF(ISNUMBER('Fuel Forecast'!$D$18),'Fuel Forecast'!$D$18*(1+'Fuel Forecast'!$G$18)^(S$1-Assumptions!$B$4)*IF('Fuel Forecast'!$F$18&gt;1,(1+('Fuel Forecast'!$F$18-1)*(1-'Fuel Forecast'!$H$18)^(S$1-Assumptions!$B$4))/'Fuel Forecast'!$F$18,1)/Assumptions!$B$12,999999999)</f>
        <v>57860.647548887398</v>
      </c>
      <c r="T5" s="75">
        <f>IF(ISNUMBER('Fuel Forecast'!$D$18),'Fuel Forecast'!$D$18*(1+'Fuel Forecast'!$G$18)^(T$1-Assumptions!$B$4)*IF('Fuel Forecast'!$F$18&gt;1,(1+('Fuel Forecast'!$F$18-1)*(1-'Fuel Forecast'!$H$18)^(T$1-Assumptions!$B$4))/'Fuel Forecast'!$F$18,1)/Assumptions!$B$12,999999999)</f>
        <v>57860.647548887398</v>
      </c>
      <c r="U5" s="75">
        <f>IF(ISNUMBER('Fuel Forecast'!$D$18),'Fuel Forecast'!$D$18*(1+'Fuel Forecast'!$G$18)^(U$1-Assumptions!$B$4)*IF('Fuel Forecast'!$F$18&gt;1,(1+('Fuel Forecast'!$F$18-1)*(1-'Fuel Forecast'!$H$18)^(U$1-Assumptions!$B$4))/'Fuel Forecast'!$F$18,1)/Assumptions!$B$12,999999999)</f>
        <v>57860.647548887398</v>
      </c>
      <c r="V5" s="75">
        <f>IF(ISNUMBER('Fuel Forecast'!$D$18),'Fuel Forecast'!$D$18*(1+'Fuel Forecast'!$G$18)^(V$1-Assumptions!$B$4)*IF('Fuel Forecast'!$F$18&gt;1,(1+('Fuel Forecast'!$F$18-1)*(1-'Fuel Forecast'!$H$18)^(V$1-Assumptions!$B$4))/'Fuel Forecast'!$F$18,1)/Assumptions!$B$12,999999999)</f>
        <v>57860.647548887398</v>
      </c>
      <c r="W5" s="75">
        <f>IF(ISNUMBER('Fuel Forecast'!$D$18),'Fuel Forecast'!$D$18*(1+'Fuel Forecast'!$G$18)^(W$1-Assumptions!$B$4)*IF('Fuel Forecast'!$F$18&gt;1,(1+('Fuel Forecast'!$F$18-1)*(1-'Fuel Forecast'!$H$18)^(W$1-Assumptions!$B$4))/'Fuel Forecast'!$F$18,1)/Assumptions!$B$12,999999999)</f>
        <v>57860.647548887398</v>
      </c>
      <c r="X5" s="75">
        <f>IF(ISNUMBER('Fuel Forecast'!$D$18),'Fuel Forecast'!$D$18*(1+'Fuel Forecast'!$G$18)^(X$1-Assumptions!$B$4)*IF('Fuel Forecast'!$F$18&gt;1,(1+('Fuel Forecast'!$F$18-1)*(1-'Fuel Forecast'!$H$18)^(X$1-Assumptions!$B$4))/'Fuel Forecast'!$F$18,1)/Assumptions!$B$12,999999999)</f>
        <v>57860.647548887398</v>
      </c>
      <c r="Y5" s="75">
        <f>IF(ISNUMBER('Fuel Forecast'!$D$18),'Fuel Forecast'!$D$18*(1+'Fuel Forecast'!$G$18)^(Y$1-Assumptions!$B$4)*IF('Fuel Forecast'!$F$18&gt;1,(1+('Fuel Forecast'!$F$18-1)*(1-'Fuel Forecast'!$H$18)^(Y$1-Assumptions!$B$4))/'Fuel Forecast'!$F$18,1)/Assumptions!$B$12,999999999)</f>
        <v>57860.647548887398</v>
      </c>
      <c r="Z5" s="75">
        <f>IF(ISNUMBER('Fuel Forecast'!$D$18),'Fuel Forecast'!$D$18*(1+'Fuel Forecast'!$G$18)^(Z$1-Assumptions!$B$4)*IF('Fuel Forecast'!$F$18&gt;1,(1+('Fuel Forecast'!$F$18-1)*(1-'Fuel Forecast'!$H$18)^(Z$1-Assumptions!$B$4))/'Fuel Forecast'!$F$18,1)/Assumptions!$B$12,999999999)</f>
        <v>57860.647548887398</v>
      </c>
      <c r="AA5" s="75">
        <f>IF(ISNUMBER('Fuel Forecast'!$D$18),'Fuel Forecast'!$D$18*(1+'Fuel Forecast'!$G$18)^(AA$1-Assumptions!$B$4)*IF('Fuel Forecast'!$F$18&gt;1,(1+('Fuel Forecast'!$F$18-1)*(1-'Fuel Forecast'!$H$18)^(AA$1-Assumptions!$B$4))/'Fuel Forecast'!$F$18,1)/Assumptions!$B$12,999999999)</f>
        <v>57860.647548887398</v>
      </c>
      <c r="AB5" s="75">
        <f>IF(ISNUMBER('Fuel Forecast'!$D$18),'Fuel Forecast'!$D$18*(1+'Fuel Forecast'!$G$18)^(AB$1-Assumptions!$B$4)*IF('Fuel Forecast'!$F$18&gt;1,(1+('Fuel Forecast'!$F$18-1)*(1-'Fuel Forecast'!$H$18)^(AB$1-Assumptions!$B$4))/'Fuel Forecast'!$F$18,1)/Assumptions!$B$12,999999999)</f>
        <v>57860.647548887398</v>
      </c>
      <c r="AC5" s="75">
        <f>IF(ISNUMBER('Fuel Forecast'!$D$18),'Fuel Forecast'!$D$18*(1+'Fuel Forecast'!$G$18)^(AC$1-Assumptions!$B$4)*IF('Fuel Forecast'!$F$18&gt;1,(1+('Fuel Forecast'!$F$18-1)*(1-'Fuel Forecast'!$H$18)^(AC$1-Assumptions!$B$4))/'Fuel Forecast'!$F$18,1)/Assumptions!$B$12,999999999)</f>
        <v>57860.647548887398</v>
      </c>
      <c r="AD5" s="75">
        <f>IF(ISNUMBER('Fuel Forecast'!$D$18),'Fuel Forecast'!$D$18*(1+'Fuel Forecast'!$G$18)^(AD$1-Assumptions!$B$4)*IF('Fuel Forecast'!$F$18&gt;1,(1+('Fuel Forecast'!$F$18-1)*(1-'Fuel Forecast'!$H$18)^(AD$1-Assumptions!$B$4))/'Fuel Forecast'!$F$18,1)/Assumptions!$B$12,999999999)</f>
        <v>57860.647548887398</v>
      </c>
      <c r="AE5" s="75">
        <f>IF(ISNUMBER('Fuel Forecast'!$D$18),'Fuel Forecast'!$D$18*(1+'Fuel Forecast'!$G$18)^(AE$1-Assumptions!$B$4)*IF('Fuel Forecast'!$F$18&gt;1,(1+('Fuel Forecast'!$F$18-1)*(1-'Fuel Forecast'!$H$18)^(AE$1-Assumptions!$B$4))/'Fuel Forecast'!$F$18,1)/Assumptions!$B$12,999999999)</f>
        <v>57860.647548887398</v>
      </c>
      <c r="AF5" s="75">
        <f>IF(ISNUMBER('Fuel Forecast'!$D$18),'Fuel Forecast'!$D$18*(1+'Fuel Forecast'!$G$18)^(AF$1-Assumptions!$B$4)*IF('Fuel Forecast'!$F$18&gt;1,(1+('Fuel Forecast'!$F$18-1)*(1-'Fuel Forecast'!$H$18)^(AF$1-Assumptions!$B$4))/'Fuel Forecast'!$F$18,1)/Assumptions!$B$12,999999999)</f>
        <v>57860.647548887398</v>
      </c>
      <c r="AG5" s="75">
        <f>IF(ISNUMBER('Fuel Forecast'!$D$18),'Fuel Forecast'!$D$18*(1+'Fuel Forecast'!$G$18)^(AG$1-Assumptions!$B$4)*IF('Fuel Forecast'!$F$18&gt;1,(1+('Fuel Forecast'!$F$18-1)*(1-'Fuel Forecast'!$H$18)^(AG$1-Assumptions!$B$4))/'Fuel Forecast'!$F$18,1)/Assumptions!$B$12,999999999)</f>
        <v>57860.647548887398</v>
      </c>
      <c r="AH5" s="75">
        <f>IF(ISNUMBER('Fuel Forecast'!$D$18),'Fuel Forecast'!$D$18*(1+'Fuel Forecast'!$G$18)^(AH$1-Assumptions!$B$4)*IF('Fuel Forecast'!$F$18&gt;1,(1+('Fuel Forecast'!$F$18-1)*(1-'Fuel Forecast'!$H$18)^(AH$1-Assumptions!$B$4))/'Fuel Forecast'!$F$18,1)/Assumptions!$B$12,999999999)</f>
        <v>57860.647548887398</v>
      </c>
      <c r="AI5" s="75">
        <f>IF(ISNUMBER('Fuel Forecast'!$D$18),'Fuel Forecast'!$D$18*(1+'Fuel Forecast'!$G$18)^(AI$1-Assumptions!$B$4)*IF('Fuel Forecast'!$F$18&gt;1,(1+('Fuel Forecast'!$F$18-1)*(1-'Fuel Forecast'!$H$18)^(AI$1-Assumptions!$B$4))/'Fuel Forecast'!$F$18,1)/Assumptions!$B$12,999999999)</f>
        <v>57860.647548887398</v>
      </c>
      <c r="AJ5" s="75">
        <f>IF(ISNUMBER('Fuel Forecast'!$D$18),'Fuel Forecast'!$D$18*(1+'Fuel Forecast'!$G$18)^(AJ$1-Assumptions!$B$4)*IF('Fuel Forecast'!$F$18&gt;1,(1+('Fuel Forecast'!$F$18-1)*(1-'Fuel Forecast'!$H$18)^(AJ$1-Assumptions!$B$4))/'Fuel Forecast'!$F$18,1)/Assumptions!$B$12,999999999)</f>
        <v>57860.647548887398</v>
      </c>
      <c r="AK5" s="75">
        <f>IF(ISNUMBER('Fuel Forecast'!$D$18),'Fuel Forecast'!$D$18*(1+'Fuel Forecast'!$G$18)^(AK$1-Assumptions!$B$4)*IF('Fuel Forecast'!$F$18&gt;1,(1+('Fuel Forecast'!$F$18-1)*(1-'Fuel Forecast'!$H$18)^(AK$1-Assumptions!$B$4))/'Fuel Forecast'!$F$18,1)/Assumptions!$B$12,999999999)</f>
        <v>57860.647548887398</v>
      </c>
      <c r="AL5" s="75">
        <f>IF(ISNUMBER('Fuel Forecast'!$D$18),'Fuel Forecast'!$D$18*(1+'Fuel Forecast'!$G$18)^(AL$1-Assumptions!$B$4)*IF('Fuel Forecast'!$F$18&gt;1,(1+('Fuel Forecast'!$F$18-1)*(1-'Fuel Forecast'!$H$18)^(AL$1-Assumptions!$B$4))/'Fuel Forecast'!$F$18,1)/Assumptions!$B$12,999999999)</f>
        <v>57860.647548887398</v>
      </c>
      <c r="AM5" s="75">
        <f>IF(ISNUMBER('Fuel Forecast'!$D$18),'Fuel Forecast'!$D$18*(1+'Fuel Forecast'!$G$18)^(AM$1-Assumptions!$B$4)*IF('Fuel Forecast'!$F$18&gt;1,(1+('Fuel Forecast'!$F$18-1)*(1-'Fuel Forecast'!$H$18)^(AM$1-Assumptions!$B$4))/'Fuel Forecast'!$F$18,1)/Assumptions!$B$12,999999999)</f>
        <v>57860.647548887398</v>
      </c>
      <c r="AN5" s="75">
        <f>IF(ISNUMBER('Fuel Forecast'!$D$18),'Fuel Forecast'!$D$18*(1+'Fuel Forecast'!$G$18)^(AN$1-Assumptions!$B$4)*IF('Fuel Forecast'!$F$18&gt;1,(1+('Fuel Forecast'!$F$18-1)*(1-'Fuel Forecast'!$H$18)^(AN$1-Assumptions!$B$4))/'Fuel Forecast'!$F$18,1)/Assumptions!$B$12,999999999)</f>
        <v>57860.647548887398</v>
      </c>
      <c r="AO5" s="75">
        <f>IF(ISNUMBER('Fuel Forecast'!$D$18),'Fuel Forecast'!$D$18*(1+'Fuel Forecast'!$G$18)^(AO$1-Assumptions!$B$4)*IF('Fuel Forecast'!$F$18&gt;1,(1+('Fuel Forecast'!$F$18-1)*(1-'Fuel Forecast'!$H$18)^(AO$1-Assumptions!$B$4))/'Fuel Forecast'!$F$18,1)/Assumptions!$B$12,999999999)</f>
        <v>57860.647548887398</v>
      </c>
      <c r="AP5" s="75">
        <f>IF(ISNUMBER('Fuel Forecast'!$D$18),'Fuel Forecast'!$D$18*(1+'Fuel Forecast'!$G$18)^(AP$1-Assumptions!$B$4)*IF('Fuel Forecast'!$F$18&gt;1,(1+('Fuel Forecast'!$F$18-1)*(1-'Fuel Forecast'!$H$18)^(AP$1-Assumptions!$B$4))/'Fuel Forecast'!$F$18,1)/Assumptions!$B$12,999999999)</f>
        <v>57860.647548887398</v>
      </c>
      <c r="AQ5" s="75">
        <f>IF(ISNUMBER('Fuel Forecast'!$D$18),'Fuel Forecast'!$D$18*(1+'Fuel Forecast'!$G$18)^(AQ$1-Assumptions!$B$4)*IF('Fuel Forecast'!$F$18&gt;1,(1+('Fuel Forecast'!$F$18-1)*(1-'Fuel Forecast'!$H$18)^(AQ$1-Assumptions!$B$4))/'Fuel Forecast'!$F$18,1)/Assumptions!$B$12,999999999)</f>
        <v>57860.647548887398</v>
      </c>
      <c r="AR5" s="75">
        <f>IF(ISNUMBER('Fuel Forecast'!$D$18),'Fuel Forecast'!$D$18*(1+'Fuel Forecast'!$G$18)^(AR$1-Assumptions!$B$4)*IF('Fuel Forecast'!$F$18&gt;1,(1+('Fuel Forecast'!$F$18-1)*(1-'Fuel Forecast'!$H$18)^(AR$1-Assumptions!$B$4))/'Fuel Forecast'!$F$18,1)/Assumptions!$B$12,999999999)</f>
        <v>57860.647548887398</v>
      </c>
      <c r="AS5" s="75">
        <f>IF(ISNUMBER('Fuel Forecast'!$D$18),'Fuel Forecast'!$D$18*(1+'Fuel Forecast'!$G$18)^(AS$1-Assumptions!$B$4)*IF('Fuel Forecast'!$F$18&gt;1,(1+('Fuel Forecast'!$F$18-1)*(1-'Fuel Forecast'!$H$18)^(AS$1-Assumptions!$B$4))/'Fuel Forecast'!$F$18,1)/Assumptions!$B$12,999999999)</f>
        <v>57860.647548887398</v>
      </c>
      <c r="AT5" s="75">
        <f>IF(ISNUMBER('Fuel Forecast'!$D$18),'Fuel Forecast'!$D$18*(1+'Fuel Forecast'!$G$18)^(AT$1-Assumptions!$B$4)*IF('Fuel Forecast'!$F$18&gt;1,(1+('Fuel Forecast'!$F$18-1)*(1-'Fuel Forecast'!$H$18)^(AT$1-Assumptions!$B$4))/'Fuel Forecast'!$F$18,1)/Assumptions!$B$12,999999999)</f>
        <v>57860.647548887398</v>
      </c>
      <c r="AU5" s="75">
        <f>IF(ISNUMBER('Fuel Forecast'!$D$18),'Fuel Forecast'!$D$18*(1+'Fuel Forecast'!$G$18)^(AU$1-Assumptions!$B$4)*IF('Fuel Forecast'!$F$18&gt;1,(1+('Fuel Forecast'!$F$18-1)*(1-'Fuel Forecast'!$H$18)^(AU$1-Assumptions!$B$4))/'Fuel Forecast'!$F$18,1)/Assumptions!$B$12,999999999)</f>
        <v>57860.647548887398</v>
      </c>
      <c r="AV5" s="75">
        <f>IF(ISNUMBER('Fuel Forecast'!$D$18),'Fuel Forecast'!$D$18*(1+'Fuel Forecast'!$G$18)^(AV$1-Assumptions!$B$4)*IF('Fuel Forecast'!$F$18&gt;1,(1+('Fuel Forecast'!$F$18-1)*(1-'Fuel Forecast'!$H$18)^(AV$1-Assumptions!$B$4))/'Fuel Forecast'!$F$18,1)/Assumptions!$B$12,999999999)</f>
        <v>57860.647548887398</v>
      </c>
      <c r="AW5" s="75">
        <f>IF(ISNUMBER('Fuel Forecast'!$D$18),'Fuel Forecast'!$D$18*(1+'Fuel Forecast'!$G$18)^(AW$1-Assumptions!$B$4)*IF('Fuel Forecast'!$F$18&gt;1,(1+('Fuel Forecast'!$F$18-1)*(1-'Fuel Forecast'!$H$18)^(AW$1-Assumptions!$B$4))/'Fuel Forecast'!$F$18,1)/Assumptions!$B$12,999999999)</f>
        <v>57860.647548887398</v>
      </c>
      <c r="AX5" s="75">
        <f>IF(ISNUMBER('Fuel Forecast'!$D$18),'Fuel Forecast'!$D$18*(1+'Fuel Forecast'!$G$18)^(AX$1-Assumptions!$B$4)*IF('Fuel Forecast'!$F$18&gt;1,(1+('Fuel Forecast'!$F$18-1)*(1-'Fuel Forecast'!$H$18)^(AX$1-Assumptions!$B$4))/'Fuel Forecast'!$F$18,1)/Assumptions!$B$12,999999999)</f>
        <v>57860.647548887398</v>
      </c>
      <c r="AY5" s="75">
        <f>IF(ISNUMBER('Fuel Forecast'!$D$18),'Fuel Forecast'!$D$18*(1+'Fuel Forecast'!$G$18)^(AY$1-Assumptions!$B$4)*IF('Fuel Forecast'!$F$18&gt;1,(1+('Fuel Forecast'!$F$18-1)*(1-'Fuel Forecast'!$H$18)^(AY$1-Assumptions!$B$4))/'Fuel Forecast'!$F$18,1)/Assumptions!$B$12,999999999)</f>
        <v>57860.647548887398</v>
      </c>
      <c r="AZ5" s="75">
        <f>IF(ISNUMBER('Fuel Forecast'!$D$18),'Fuel Forecast'!$D$18*(1+'Fuel Forecast'!$G$18)^(AZ$1-Assumptions!$B$4)*IF('Fuel Forecast'!$F$18&gt;1,(1+('Fuel Forecast'!$F$18-1)*(1-'Fuel Forecast'!$H$18)^(AZ$1-Assumptions!$B$4))/'Fuel Forecast'!$F$18,1)/Assumptions!$B$12,999999999)</f>
        <v>57860.647548887398</v>
      </c>
    </row>
    <row r="6" spans="1:52" ht="15" customHeight="1" x14ac:dyDescent="0.25">
      <c r="A6" s="1" t="s">
        <v>14685</v>
      </c>
      <c r="B6" s="75">
        <v>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>
        <v>0</v>
      </c>
      <c r="AA6" s="75">
        <v>0</v>
      </c>
      <c r="AB6" s="75">
        <v>0</v>
      </c>
      <c r="AC6" s="75">
        <v>0</v>
      </c>
      <c r="AD6" s="75">
        <v>0</v>
      </c>
      <c r="AE6" s="75">
        <v>0</v>
      </c>
      <c r="AF6" s="75">
        <v>0</v>
      </c>
      <c r="AG6" s="75">
        <v>0</v>
      </c>
      <c r="AH6" s="75">
        <v>0</v>
      </c>
      <c r="AI6" s="75">
        <v>0</v>
      </c>
      <c r="AJ6" s="75">
        <v>0</v>
      </c>
      <c r="AK6" s="75">
        <v>0</v>
      </c>
      <c r="AL6" s="75">
        <v>0</v>
      </c>
      <c r="AM6" s="75">
        <v>0</v>
      </c>
      <c r="AN6" s="75">
        <v>0</v>
      </c>
      <c r="AO6" s="75">
        <v>0</v>
      </c>
      <c r="AP6" s="75">
        <v>0</v>
      </c>
      <c r="AQ6" s="75">
        <v>0</v>
      </c>
      <c r="AR6" s="75">
        <v>0</v>
      </c>
      <c r="AS6" s="75">
        <v>0</v>
      </c>
      <c r="AT6" s="75">
        <v>0</v>
      </c>
      <c r="AU6" s="75">
        <v>0</v>
      </c>
      <c r="AV6" s="75">
        <v>0</v>
      </c>
      <c r="AW6" s="75">
        <v>0</v>
      </c>
      <c r="AX6" s="75">
        <v>0</v>
      </c>
      <c r="AY6" s="75">
        <v>0</v>
      </c>
      <c r="AZ6" s="75">
        <v>0</v>
      </c>
    </row>
    <row r="7" spans="1:52" ht="15" customHeight="1" x14ac:dyDescent="0.25">
      <c r="A7" s="1" t="s">
        <v>122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5">
        <v>0</v>
      </c>
      <c r="AJ7" s="75">
        <v>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>
      <selection activeCell="B8" sqref="B8:AZ8"/>
    </sheetView>
  </sheetViews>
  <sheetFormatPr baseColWidth="10" defaultColWidth="14.42578125" defaultRowHeight="15" x14ac:dyDescent="0.25"/>
  <cols>
    <col min="1" max="1" width="24.5703125" style="1" customWidth="1"/>
    <col min="2" max="2" width="11.7109375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f>IF(ISNUMBER('Fuel Forecast'!$D$29),'Fuel Forecast'!$D$29*(1+'Fuel Forecast'!$G$29)^(B$1-Assumptions!$B$4)*IF('Fuel Forecast'!$F$29&gt;1,(1+('Fuel Forecast'!$F$29-1)*(1-'Fuel Forecast'!$H$29)^(B$1-Assumptions!$B$4))/'Fuel Forecast'!$F$29,1)/Assumptions!$B$12,999999999)</f>
        <v>179044.10349016462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f>IF(ISNUMBER('Fuel Forecast'!$D$30),'Fuel Forecast'!$D$30*(1+'Fuel Forecast'!$G$30)^(B$1-Assumptions!$B$4)*IF('Fuel Forecast'!$F$30&gt;1,(1+('Fuel Forecast'!$F$30-1)*(1-'Fuel Forecast'!$H$30)^(B$1-Assumptions!$B$4))/'Fuel Forecast'!$F$30,1)/Assumptions!$B$12,999999999)</f>
        <v>68971.815086383984</v>
      </c>
      <c r="C3" s="75">
        <f>IF(ISNUMBER('Fuel Forecast'!$D$30),'Fuel Forecast'!$D$30*(1+'Fuel Forecast'!$G$30)^(C$1-Assumptions!$B$4)*IF('Fuel Forecast'!$F$30&gt;1,(1+('Fuel Forecast'!$F$30-1)*(1-'Fuel Forecast'!$H$30)^(C$1-Assumptions!$B$4))/'Fuel Forecast'!$F$30,1)/Assumptions!$B$12,999999999)</f>
        <v>68854.923610938902</v>
      </c>
      <c r="D3" s="75">
        <f>IF(ISNUMBER('Fuel Forecast'!$D$30),'Fuel Forecast'!$D$30*(1+'Fuel Forecast'!$G$30)^(D$1-Assumptions!$B$4)*IF('Fuel Forecast'!$F$30&gt;1,(1+('Fuel Forecast'!$F$30-1)*(1-'Fuel Forecast'!$H$30)^(D$1-Assumptions!$B$4))/'Fuel Forecast'!$F$30,1)/Assumptions!$B$12,999999999)</f>
        <v>68739.201050248244</v>
      </c>
      <c r="E3" s="75">
        <f>IF(ISNUMBER('Fuel Forecast'!$D$30),'Fuel Forecast'!$D$30*(1+'Fuel Forecast'!$G$30)^(E$1-Assumptions!$B$4)*IF('Fuel Forecast'!$F$30&gt;1,(1+('Fuel Forecast'!$F$30-1)*(1-'Fuel Forecast'!$H$30)^(E$1-Assumptions!$B$4))/'Fuel Forecast'!$F$30,1)/Assumptions!$B$12,999999999)</f>
        <v>68624.635715164492</v>
      </c>
      <c r="F3" s="75">
        <f>IF(ISNUMBER('Fuel Forecast'!$D$30),'Fuel Forecast'!$D$30*(1+'Fuel Forecast'!$G$30)^(F$1-Assumptions!$B$4)*IF('Fuel Forecast'!$F$30&gt;1,(1+('Fuel Forecast'!$F$30-1)*(1-'Fuel Forecast'!$H$30)^(F$1-Assumptions!$B$4))/'Fuel Forecast'!$F$30,1)/Assumptions!$B$12,999999999)</f>
        <v>68511.21603343157</v>
      </c>
      <c r="G3" s="75">
        <f>IF(ISNUMBER('Fuel Forecast'!$D$30),'Fuel Forecast'!$D$30*(1+'Fuel Forecast'!$G$30)^(G$1-Assumptions!$B$4)*IF('Fuel Forecast'!$F$30&gt;1,(1+('Fuel Forecast'!$F$30-1)*(1-'Fuel Forecast'!$H$30)^(G$1-Assumptions!$B$4))/'Fuel Forecast'!$F$30,1)/Assumptions!$B$12,999999999)</f>
        <v>68398.930548516015</v>
      </c>
      <c r="H3" s="75">
        <f>IF(ISNUMBER('Fuel Forecast'!$D$30),'Fuel Forecast'!$D$30*(1+'Fuel Forecast'!$G$30)^(H$1-Assumptions!$B$4)*IF('Fuel Forecast'!$F$30&gt;1,(1+('Fuel Forecast'!$F$30-1)*(1-'Fuel Forecast'!$H$30)^(H$1-Assumptions!$B$4))/'Fuel Forecast'!$F$30,1)/Assumptions!$B$12,999999999)</f>
        <v>68287.767918449579</v>
      </c>
      <c r="I3" s="75">
        <f>IF(ISNUMBER('Fuel Forecast'!$D$30),'Fuel Forecast'!$D$30*(1+'Fuel Forecast'!$G$30)^(I$1-Assumptions!$B$4)*IF('Fuel Forecast'!$F$30&gt;1,(1+('Fuel Forecast'!$F$30-1)*(1-'Fuel Forecast'!$H$30)^(I$1-Assumptions!$B$4))/'Fuel Forecast'!$F$30,1)/Assumptions!$B$12,999999999)</f>
        <v>68177.716914683828</v>
      </c>
      <c r="J3" s="75">
        <f>IF(ISNUMBER('Fuel Forecast'!$D$30),'Fuel Forecast'!$D$30*(1+'Fuel Forecast'!$G$30)^(J$1-Assumptions!$B$4)*IF('Fuel Forecast'!$F$30&gt;1,(1+('Fuel Forecast'!$F$30-1)*(1-'Fuel Forecast'!$H$30)^(J$1-Assumptions!$B$4))/'Fuel Forecast'!$F$30,1)/Assumptions!$B$12,999999999)</f>
        <v>68068.766420955712</v>
      </c>
      <c r="K3" s="75">
        <f>IF(ISNUMBER('Fuel Forecast'!$D$30),'Fuel Forecast'!$D$30*(1+'Fuel Forecast'!$G$30)^(K$1-Assumptions!$B$4)*IF('Fuel Forecast'!$F$30&gt;1,(1+('Fuel Forecast'!$F$30-1)*(1-'Fuel Forecast'!$H$30)^(K$1-Assumptions!$B$4))/'Fuel Forecast'!$F$30,1)/Assumptions!$B$12,999999999)</f>
        <v>67960.905432164902</v>
      </c>
      <c r="L3" s="75">
        <f>IF(ISNUMBER('Fuel Forecast'!$D$30),'Fuel Forecast'!$D$30*(1+'Fuel Forecast'!$G$30)^(L$1-Assumptions!$B$4)*IF('Fuel Forecast'!$F$30&gt;1,(1+('Fuel Forecast'!$F$30-1)*(1-'Fuel Forecast'!$H$30)^(L$1-Assumptions!$B$4))/'Fuel Forecast'!$F$30,1)/Assumptions!$B$12,999999999)</f>
        <v>67854.123053261981</v>
      </c>
      <c r="M3" s="75">
        <f>IF(ISNUMBER('Fuel Forecast'!$D$30),'Fuel Forecast'!$D$30*(1+'Fuel Forecast'!$G$30)^(M$1-Assumptions!$B$4)*IF('Fuel Forecast'!$F$30&gt;1,(1+('Fuel Forecast'!$F$30-1)*(1-'Fuel Forecast'!$H$30)^(M$1-Assumptions!$B$4))/'Fuel Forecast'!$F$30,1)/Assumptions!$B$12,999999999)</f>
        <v>67748.408498148099</v>
      </c>
      <c r="N3" s="75">
        <f>IF(ISNUMBER('Fuel Forecast'!$D$30),'Fuel Forecast'!$D$30*(1+'Fuel Forecast'!$G$30)^(N$1-Assumptions!$B$4)*IF('Fuel Forecast'!$F$30&gt;1,(1+('Fuel Forecast'!$F$30-1)*(1-'Fuel Forecast'!$H$30)^(N$1-Assumptions!$B$4))/'Fuel Forecast'!$F$30,1)/Assumptions!$B$12,999999999)</f>
        <v>67643.751088585341</v>
      </c>
      <c r="O3" s="75">
        <f>IF(ISNUMBER('Fuel Forecast'!$D$30),'Fuel Forecast'!$D$30*(1+'Fuel Forecast'!$G$30)^(O$1-Assumptions!$B$4)*IF('Fuel Forecast'!$F$30&gt;1,(1+('Fuel Forecast'!$F$30-1)*(1-'Fuel Forecast'!$H$30)^(O$1-Assumptions!$B$4))/'Fuel Forecast'!$F$30,1)/Assumptions!$B$12,999999999)</f>
        <v>67540.140253118225</v>
      </c>
      <c r="P3" s="75">
        <f>IF(ISNUMBER('Fuel Forecast'!$D$30),'Fuel Forecast'!$D$30*(1+'Fuel Forecast'!$G$30)^(P$1-Assumptions!$B$4)*IF('Fuel Forecast'!$F$30&gt;1,(1+('Fuel Forecast'!$F$30-1)*(1-'Fuel Forecast'!$H$30)^(P$1-Assumptions!$B$4))/'Fuel Forecast'!$F$30,1)/Assumptions!$B$12,999999999)</f>
        <v>67437.565526005797</v>
      </c>
      <c r="Q3" s="75">
        <f>IF(ISNUMBER('Fuel Forecast'!$D$30),'Fuel Forecast'!$D$30*(1+'Fuel Forecast'!$G$30)^(Q$1-Assumptions!$B$4)*IF('Fuel Forecast'!$F$30&gt;1,(1+('Fuel Forecast'!$F$30-1)*(1-'Fuel Forecast'!$H$30)^(Q$1-Assumptions!$B$4))/'Fuel Forecast'!$F$30,1)/Assumptions!$B$12,999999999)</f>
        <v>67336.01654616445</v>
      </c>
      <c r="R3" s="75">
        <f>IF(ISNUMBER('Fuel Forecast'!$D$30),'Fuel Forecast'!$D$30*(1+'Fuel Forecast'!$G$30)^(R$1-Assumptions!$B$4)*IF('Fuel Forecast'!$F$30&gt;1,(1+('Fuel Forecast'!$F$30-1)*(1-'Fuel Forecast'!$H$30)^(R$1-Assumptions!$B$4))/'Fuel Forecast'!$F$30,1)/Assumptions!$B$12,999999999)</f>
        <v>67235.483056121549</v>
      </c>
      <c r="S3" s="75">
        <f>IF(ISNUMBER('Fuel Forecast'!$D$30),'Fuel Forecast'!$D$30*(1+'Fuel Forecast'!$G$30)^(S$1-Assumptions!$B$4)*IF('Fuel Forecast'!$F$30&gt;1,(1+('Fuel Forecast'!$F$30-1)*(1-'Fuel Forecast'!$H$30)^(S$1-Assumptions!$B$4))/'Fuel Forecast'!$F$30,1)/Assumptions!$B$12,999999999)</f>
        <v>67135.954900979064</v>
      </c>
      <c r="T3" s="75">
        <f>IF(ISNUMBER('Fuel Forecast'!$D$30),'Fuel Forecast'!$D$30*(1+'Fuel Forecast'!$G$30)^(T$1-Assumptions!$B$4)*IF('Fuel Forecast'!$F$30&gt;1,(1+('Fuel Forecast'!$F$30-1)*(1-'Fuel Forecast'!$H$30)^(T$1-Assumptions!$B$4))/'Fuel Forecast'!$F$30,1)/Assumptions!$B$12,999999999)</f>
        <v>67037.42202738802</v>
      </c>
      <c r="U3" s="75">
        <f>IF(ISNUMBER('Fuel Forecast'!$D$30),'Fuel Forecast'!$D$30*(1+'Fuel Forecast'!$G$30)^(U$1-Assumptions!$B$4)*IF('Fuel Forecast'!$F$30&gt;1,(1+('Fuel Forecast'!$F$30-1)*(1-'Fuel Forecast'!$H$30)^(U$1-Assumptions!$B$4))/'Fuel Forecast'!$F$30,1)/Assumptions!$B$12,999999999)</f>
        <v>66939.874482532861</v>
      </c>
      <c r="V3" s="75">
        <f>IF(ISNUMBER('Fuel Forecast'!$D$30),'Fuel Forecast'!$D$30*(1+'Fuel Forecast'!$G$30)^(V$1-Assumptions!$B$4)*IF('Fuel Forecast'!$F$30&gt;1,(1+('Fuel Forecast'!$F$30-1)*(1-'Fuel Forecast'!$H$30)^(V$1-Assumptions!$B$4))/'Fuel Forecast'!$F$30,1)/Assumptions!$B$12,999999999)</f>
        <v>66843.302413126279</v>
      </c>
      <c r="W3" s="75">
        <f>IF(ISNUMBER('Fuel Forecast'!$D$30),'Fuel Forecast'!$D$30*(1+'Fuel Forecast'!$G$30)^(W$1-Assumptions!$B$4)*IF('Fuel Forecast'!$F$30&gt;1,(1+('Fuel Forecast'!$F$30-1)*(1-'Fuel Forecast'!$H$30)^(W$1-Assumptions!$B$4))/'Fuel Forecast'!$F$30,1)/Assumptions!$B$12,999999999)</f>
        <v>66747.696064413743</v>
      </c>
      <c r="X3" s="75">
        <f>IF(ISNUMBER('Fuel Forecast'!$D$30),'Fuel Forecast'!$D$30*(1+'Fuel Forecast'!$G$30)^(X$1-Assumptions!$B$4)*IF('Fuel Forecast'!$F$30&gt;1,(1+('Fuel Forecast'!$F$30-1)*(1-'Fuel Forecast'!$H$30)^(X$1-Assumptions!$B$4))/'Fuel Forecast'!$F$30,1)/Assumptions!$B$12,999999999)</f>
        <v>66653.045779188338</v>
      </c>
      <c r="Y3" s="75">
        <f>IF(ISNUMBER('Fuel Forecast'!$D$30),'Fuel Forecast'!$D$30*(1+'Fuel Forecast'!$G$30)^(Y$1-Assumptions!$B$4)*IF('Fuel Forecast'!$F$30&gt;1,(1+('Fuel Forecast'!$F$30-1)*(1-'Fuel Forecast'!$H$30)^(Y$1-Assumptions!$B$4))/'Fuel Forecast'!$F$30,1)/Assumptions!$B$12,999999999)</f>
        <v>66559.341996815201</v>
      </c>
      <c r="Z3" s="75">
        <f>IF(ISNUMBER('Fuel Forecast'!$D$30),'Fuel Forecast'!$D$30*(1+'Fuel Forecast'!$G$30)^(Z$1-Assumptions!$B$4)*IF('Fuel Forecast'!$F$30&gt;1,(1+('Fuel Forecast'!$F$30-1)*(1-'Fuel Forecast'!$H$30)^(Z$1-Assumptions!$B$4))/'Fuel Forecast'!$F$30,1)/Assumptions!$B$12,999999999)</f>
        <v>66466.575252265786</v>
      </c>
      <c r="AA3" s="75">
        <f>IF(ISNUMBER('Fuel Forecast'!$D$30),'Fuel Forecast'!$D$30*(1+'Fuel Forecast'!$G$30)^(AA$1-Assumptions!$B$4)*IF('Fuel Forecast'!$F$30&gt;1,(1+('Fuel Forecast'!$F$30-1)*(1-'Fuel Forecast'!$H$30)^(AA$1-Assumptions!$B$4))/'Fuel Forecast'!$F$30,1)/Assumptions!$B$12,999999999)</f>
        <v>66374.736175161874</v>
      </c>
      <c r="AB3" s="75">
        <f>IF(ISNUMBER('Fuel Forecast'!$D$30),'Fuel Forecast'!$D$30*(1+'Fuel Forecast'!$G$30)^(AB$1-Assumptions!$B$4)*IF('Fuel Forecast'!$F$30&gt;1,(1+('Fuel Forecast'!$F$30-1)*(1-'Fuel Forecast'!$H$30)^(AB$1-Assumptions!$B$4))/'Fuel Forecast'!$F$30,1)/Assumptions!$B$12,999999999)</f>
        <v>66283.815488828986</v>
      </c>
      <c r="AC3" s="75">
        <f>IF(ISNUMBER('Fuel Forecast'!$D$30),'Fuel Forecast'!$D$30*(1+'Fuel Forecast'!$G$30)^(AC$1-Assumptions!$B$4)*IF('Fuel Forecast'!$F$30&gt;1,(1+('Fuel Forecast'!$F$30-1)*(1-'Fuel Forecast'!$H$30)^(AC$1-Assumptions!$B$4))/'Fuel Forecast'!$F$30,1)/Assumptions!$B$12,999999999)</f>
        <v>66193.804009359432</v>
      </c>
      <c r="AD3" s="75">
        <f>IF(ISNUMBER('Fuel Forecast'!$D$30),'Fuel Forecast'!$D$30*(1+'Fuel Forecast'!$G$30)^(AD$1-Assumptions!$B$4)*IF('Fuel Forecast'!$F$30&gt;1,(1+('Fuel Forecast'!$F$30-1)*(1-'Fuel Forecast'!$H$30)^(AD$1-Assumptions!$B$4))/'Fuel Forecast'!$F$30,1)/Assumptions!$B$12,999999999)</f>
        <v>66104.692644684561</v>
      </c>
      <c r="AE3" s="75">
        <f>IF(ISNUMBER('Fuel Forecast'!$D$30),'Fuel Forecast'!$D$30*(1+'Fuel Forecast'!$G$30)^(AE$1-Assumptions!$B$4)*IF('Fuel Forecast'!$F$30&gt;1,(1+('Fuel Forecast'!$F$30-1)*(1-'Fuel Forecast'!$H$30)^(AE$1-Assumptions!$B$4))/'Fuel Forecast'!$F$30,1)/Assumptions!$B$12,999999999)</f>
        <v>66016.472393656441</v>
      </c>
      <c r="AF3" s="75">
        <f>IF(ISNUMBER('Fuel Forecast'!$D$30),'Fuel Forecast'!$D$30*(1+'Fuel Forecast'!$G$30)^(AF$1-Assumptions!$B$4)*IF('Fuel Forecast'!$F$30&gt;1,(1+('Fuel Forecast'!$F$30-1)*(1-'Fuel Forecast'!$H$30)^(AF$1-Assumptions!$B$4))/'Fuel Forecast'!$F$30,1)/Assumptions!$B$12,999999999)</f>
        <v>65929.134345138635</v>
      </c>
      <c r="AG3" s="75">
        <f>IF(ISNUMBER('Fuel Forecast'!$D$30),'Fuel Forecast'!$D$30*(1+'Fuel Forecast'!$G$30)^(AG$1-Assumptions!$B$4)*IF('Fuel Forecast'!$F$30&gt;1,(1+('Fuel Forecast'!$F$30-1)*(1-'Fuel Forecast'!$H$30)^(AG$1-Assumptions!$B$4))/'Fuel Forecast'!$F$30,1)/Assumptions!$B$12,999999999)</f>
        <v>65842.66967710598</v>
      </c>
      <c r="AH3" s="75">
        <f>IF(ISNUMBER('Fuel Forecast'!$D$30),'Fuel Forecast'!$D$30*(1+'Fuel Forecast'!$G$30)^(AH$1-Assumptions!$B$4)*IF('Fuel Forecast'!$F$30&gt;1,(1+('Fuel Forecast'!$F$30-1)*(1-'Fuel Forecast'!$H$30)^(AH$1-Assumptions!$B$4))/'Fuel Forecast'!$F$30,1)/Assumptions!$B$12,999999999)</f>
        <v>65757.069655753658</v>
      </c>
      <c r="AI3" s="75">
        <f>IF(ISNUMBER('Fuel Forecast'!$D$30),'Fuel Forecast'!$D$30*(1+'Fuel Forecast'!$G$30)^(AI$1-Assumptions!$B$4)*IF('Fuel Forecast'!$F$30&gt;1,(1+('Fuel Forecast'!$F$30-1)*(1-'Fuel Forecast'!$H$30)^(AI$1-Assumptions!$B$4))/'Fuel Forecast'!$F$30,1)/Assumptions!$B$12,999999999)</f>
        <v>65672.325634614841</v>
      </c>
      <c r="AJ3" s="75">
        <f>IF(ISNUMBER('Fuel Forecast'!$D$30),'Fuel Forecast'!$D$30*(1+'Fuel Forecast'!$G$30)^(AJ$1-Assumptions!$B$4)*IF('Fuel Forecast'!$F$30&gt;1,(1+('Fuel Forecast'!$F$30-1)*(1-'Fuel Forecast'!$H$30)^(AJ$1-Assumptions!$B$4))/'Fuel Forecast'!$F$30,1)/Assumptions!$B$12,999999999)</f>
        <v>65588.429053687432</v>
      </c>
      <c r="AK3" s="75">
        <f>IF(ISNUMBER('Fuel Forecast'!$D$30),'Fuel Forecast'!$D$30*(1+'Fuel Forecast'!$G$30)^(AK$1-Assumptions!$B$4)*IF('Fuel Forecast'!$F$30&gt;1,(1+('Fuel Forecast'!$F$30-1)*(1-'Fuel Forecast'!$H$30)^(AK$1-Assumptions!$B$4))/'Fuel Forecast'!$F$30,1)/Assumptions!$B$12,999999999)</f>
        <v>65505.37143856928</v>
      </c>
      <c r="AL3" s="75">
        <f>IF(ISNUMBER('Fuel Forecast'!$D$30),'Fuel Forecast'!$D$30*(1+'Fuel Forecast'!$G$30)^(AL$1-Assumptions!$B$4)*IF('Fuel Forecast'!$F$30&gt;1,(1+('Fuel Forecast'!$F$30-1)*(1-'Fuel Forecast'!$H$30)^(AL$1-Assumptions!$B$4))/'Fuel Forecast'!$F$30,1)/Assumptions!$B$12,999999999)</f>
        <v>65423.14439960233</v>
      </c>
      <c r="AM3" s="75">
        <f>IF(ISNUMBER('Fuel Forecast'!$D$30),'Fuel Forecast'!$D$30*(1+'Fuel Forecast'!$G$30)^(AM$1-Assumptions!$B$4)*IF('Fuel Forecast'!$F$30&gt;1,(1+('Fuel Forecast'!$F$30-1)*(1-'Fuel Forecast'!$H$30)^(AM$1-Assumptions!$B$4))/'Fuel Forecast'!$F$30,1)/Assumptions!$B$12,999999999)</f>
        <v>65341.739631025041</v>
      </c>
      <c r="AN3" s="75">
        <f>IF(ISNUMBER('Fuel Forecast'!$D$30),'Fuel Forecast'!$D$30*(1+'Fuel Forecast'!$G$30)^(AN$1-Assumptions!$B$4)*IF('Fuel Forecast'!$F$30&gt;1,(1+('Fuel Forecast'!$F$30-1)*(1-'Fuel Forecast'!$H$30)^(AN$1-Assumptions!$B$4))/'Fuel Forecast'!$F$30,1)/Assumptions!$B$12,999999999)</f>
        <v>65261.148910133525</v>
      </c>
      <c r="AO3" s="75">
        <f>IF(ISNUMBER('Fuel Forecast'!$D$30),'Fuel Forecast'!$D$30*(1+'Fuel Forecast'!$G$30)^(AO$1-Assumptions!$B$4)*IF('Fuel Forecast'!$F$30&gt;1,(1+('Fuel Forecast'!$F$30-1)*(1-'Fuel Forecast'!$H$30)^(AO$1-Assumptions!$B$4))/'Fuel Forecast'!$F$30,1)/Assumptions!$B$12,999999999)</f>
        <v>65181.364096450932</v>
      </c>
      <c r="AP3" s="75">
        <f>IF(ISNUMBER('Fuel Forecast'!$D$30),'Fuel Forecast'!$D$30*(1+'Fuel Forecast'!$G$30)^(AP$1-Assumptions!$B$4)*IF('Fuel Forecast'!$F$30&gt;1,(1+('Fuel Forecast'!$F$30-1)*(1-'Fuel Forecast'!$H$30)^(AP$1-Assumptions!$B$4))/'Fuel Forecast'!$F$30,1)/Assumptions!$B$12,999999999)</f>
        <v>65102.377130905166</v>
      </c>
      <c r="AQ3" s="75">
        <f>IF(ISNUMBER('Fuel Forecast'!$D$30),'Fuel Forecast'!$D$30*(1+'Fuel Forecast'!$G$30)^(AQ$1-Assumptions!$B$4)*IF('Fuel Forecast'!$F$30&gt;1,(1+('Fuel Forecast'!$F$30-1)*(1-'Fuel Forecast'!$H$30)^(AQ$1-Assumptions!$B$4))/'Fuel Forecast'!$F$30,1)/Assumptions!$B$12,999999999)</f>
        <v>65024.180035014841</v>
      </c>
      <c r="AR3" s="75">
        <f>IF(ISNUMBER('Fuel Forecast'!$D$30),'Fuel Forecast'!$D$30*(1+'Fuel Forecast'!$G$30)^(AR$1-Assumptions!$B$4)*IF('Fuel Forecast'!$F$30&gt;1,(1+('Fuel Forecast'!$F$30-1)*(1-'Fuel Forecast'!$H$30)^(AR$1-Assumptions!$B$4))/'Fuel Forecast'!$F$30,1)/Assumptions!$B$12,999999999)</f>
        <v>64946.764910083431</v>
      </c>
      <c r="AS3" s="75">
        <f>IF(ISNUMBER('Fuel Forecast'!$D$30),'Fuel Forecast'!$D$30*(1+'Fuel Forecast'!$G$30)^(AS$1-Assumptions!$B$4)*IF('Fuel Forecast'!$F$30&gt;1,(1+('Fuel Forecast'!$F$30-1)*(1-'Fuel Forecast'!$H$30)^(AS$1-Assumptions!$B$4))/'Fuel Forecast'!$F$30,1)/Assumptions!$B$12,999999999)</f>
        <v>64870.123936401331</v>
      </c>
      <c r="AT3" s="75">
        <f>IF(ISNUMBER('Fuel Forecast'!$D$30),'Fuel Forecast'!$D$30*(1+'Fuel Forecast'!$G$30)^(AT$1-Assumptions!$B$4)*IF('Fuel Forecast'!$F$30&gt;1,(1+('Fuel Forecast'!$F$30-1)*(1-'Fuel Forecast'!$H$30)^(AT$1-Assumptions!$B$4))/'Fuel Forecast'!$F$30,1)/Assumptions!$B$12,999999999)</f>
        <v>64794.249372456048</v>
      </c>
      <c r="AU3" s="75">
        <f>IF(ISNUMBER('Fuel Forecast'!$D$30),'Fuel Forecast'!$D$30*(1+'Fuel Forecast'!$G$30)^(AU$1-Assumptions!$B$4)*IF('Fuel Forecast'!$F$30&gt;1,(1+('Fuel Forecast'!$F$30-1)*(1-'Fuel Forecast'!$H$30)^(AU$1-Assumptions!$B$4))/'Fuel Forecast'!$F$30,1)/Assumptions!$B$12,999999999)</f>
        <v>64719.133554150227</v>
      </c>
      <c r="AV3" s="75">
        <f>IF(ISNUMBER('Fuel Forecast'!$D$30),'Fuel Forecast'!$D$30*(1+'Fuel Forecast'!$G$30)^(AV$1-Assumptions!$B$4)*IF('Fuel Forecast'!$F$30&gt;1,(1+('Fuel Forecast'!$F$30-1)*(1-'Fuel Forecast'!$H$30)^(AV$1-Assumptions!$B$4))/'Fuel Forecast'!$F$30,1)/Assumptions!$B$12,999999999)</f>
        <v>64644.76889402746</v>
      </c>
      <c r="AW3" s="75">
        <f>IF(ISNUMBER('Fuel Forecast'!$D$30),'Fuel Forecast'!$D$30*(1+'Fuel Forecast'!$G$30)^(AW$1-Assumptions!$B$4)*IF('Fuel Forecast'!$F$30&gt;1,(1+('Fuel Forecast'!$F$30-1)*(1-'Fuel Forecast'!$H$30)^(AW$1-Assumptions!$B$4))/'Fuel Forecast'!$F$30,1)/Assumptions!$B$12,999999999)</f>
        <v>64571.147880505916</v>
      </c>
      <c r="AX3" s="75">
        <f>IF(ISNUMBER('Fuel Forecast'!$D$30),'Fuel Forecast'!$D$30*(1+'Fuel Forecast'!$G$30)^(AX$1-Assumptions!$B$4)*IF('Fuel Forecast'!$F$30&gt;1,(1+('Fuel Forecast'!$F$30-1)*(1-'Fuel Forecast'!$H$30)^(AX$1-Assumptions!$B$4))/'Fuel Forecast'!$F$30,1)/Assumptions!$B$12,999999999)</f>
        <v>64498.263077119598</v>
      </c>
      <c r="AY3" s="75">
        <f>IF(ISNUMBER('Fuel Forecast'!$D$30),'Fuel Forecast'!$D$30*(1+'Fuel Forecast'!$G$30)^(AY$1-Assumptions!$B$4)*IF('Fuel Forecast'!$F$30&gt;1,(1+('Fuel Forecast'!$F$30-1)*(1-'Fuel Forecast'!$H$30)^(AY$1-Assumptions!$B$4))/'Fuel Forecast'!$F$30,1)/Assumptions!$B$12,999999999)</f>
        <v>64426.107121767142</v>
      </c>
      <c r="AZ3" s="75">
        <f>IF(ISNUMBER('Fuel Forecast'!$D$30),'Fuel Forecast'!$D$30*(1+'Fuel Forecast'!$G$30)^(AZ$1-Assumptions!$B$4)*IF('Fuel Forecast'!$F$30&gt;1,(1+('Fuel Forecast'!$F$30-1)*(1-'Fuel Forecast'!$H$30)^(AZ$1-Assumptions!$B$4))/'Fuel Forecast'!$F$30,1)/Assumptions!$B$12,999999999)</f>
        <v>64354.672725968208</v>
      </c>
    </row>
    <row r="4" spans="1:52" ht="15" customHeight="1" x14ac:dyDescent="0.25">
      <c r="A4" s="1" t="s">
        <v>14683</v>
      </c>
      <c r="B4" s="75">
        <v>0</v>
      </c>
      <c r="C4" s="75">
        <v>0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  <c r="I4" s="75">
        <v>0</v>
      </c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5">
        <v>0</v>
      </c>
      <c r="AB4" s="75">
        <v>0</v>
      </c>
      <c r="AC4" s="75">
        <v>0</v>
      </c>
      <c r="AD4" s="75">
        <v>0</v>
      </c>
      <c r="AE4" s="75">
        <v>0</v>
      </c>
      <c r="AF4" s="75">
        <v>0</v>
      </c>
      <c r="AG4" s="75">
        <v>0</v>
      </c>
      <c r="AH4" s="75">
        <v>0</v>
      </c>
      <c r="AI4" s="75">
        <v>0</v>
      </c>
      <c r="AJ4" s="75">
        <v>0</v>
      </c>
      <c r="AK4" s="75">
        <v>0</v>
      </c>
      <c r="AL4" s="75">
        <v>0</v>
      </c>
      <c r="AM4" s="75">
        <v>0</v>
      </c>
      <c r="AN4" s="75">
        <v>0</v>
      </c>
      <c r="AO4" s="75">
        <v>0</v>
      </c>
      <c r="AP4" s="75">
        <v>0</v>
      </c>
      <c r="AQ4" s="75">
        <v>0</v>
      </c>
      <c r="AR4" s="75">
        <v>0</v>
      </c>
      <c r="AS4" s="75">
        <v>0</v>
      </c>
      <c r="AT4" s="75">
        <v>0</v>
      </c>
      <c r="AU4" s="75">
        <v>0</v>
      </c>
      <c r="AV4" s="75">
        <v>0</v>
      </c>
      <c r="AW4" s="75">
        <v>0</v>
      </c>
      <c r="AX4" s="75">
        <v>0</v>
      </c>
      <c r="AY4" s="75">
        <v>0</v>
      </c>
      <c r="AZ4" s="75">
        <v>0</v>
      </c>
    </row>
    <row r="5" spans="1:52" ht="15" customHeight="1" x14ac:dyDescent="0.25">
      <c r="A5" s="1" t="s">
        <v>14684</v>
      </c>
      <c r="B5" s="75">
        <f>IF(ISNUMBER('Fuel Forecast'!$D$32),'Fuel Forecast'!$D$32*(1+'Fuel Forecast'!$G$32)^(B$1-Assumptions!$B$4)*IF('Fuel Forecast'!$F$32&gt;1,(1+('Fuel Forecast'!$F$32-1)*(1-'Fuel Forecast'!$H$32)^(B$1-Assumptions!$B$4))/'Fuel Forecast'!$F$32,1)/Assumptions!$B$12,999999999)</f>
        <v>57282.667541873532</v>
      </c>
      <c r="C5" s="75">
        <f>IF(ISNUMBER('Fuel Forecast'!$D$32),'Fuel Forecast'!$D$32*(1+'Fuel Forecast'!$G$32)^(C$1-Assumptions!$B$4)*IF('Fuel Forecast'!$F$32&gt;1,(1+('Fuel Forecast'!$F$32-1)*(1-'Fuel Forecast'!$H$32)^(C$1-Assumptions!$B$4))/'Fuel Forecast'!$F$32,1)/Assumptions!$B$12,999999999)</f>
        <v>57282.667541873532</v>
      </c>
      <c r="D5" s="75">
        <f>IF(ISNUMBER('Fuel Forecast'!$D$32),'Fuel Forecast'!$D$32*(1+'Fuel Forecast'!$G$32)^(D$1-Assumptions!$B$4)*IF('Fuel Forecast'!$F$32&gt;1,(1+('Fuel Forecast'!$F$32-1)*(1-'Fuel Forecast'!$H$32)^(D$1-Assumptions!$B$4))/'Fuel Forecast'!$F$32,1)/Assumptions!$B$12,999999999)</f>
        <v>57282.667541873532</v>
      </c>
      <c r="E5" s="75">
        <f>IF(ISNUMBER('Fuel Forecast'!$D$32),'Fuel Forecast'!$D$32*(1+'Fuel Forecast'!$G$32)^(E$1-Assumptions!$B$4)*IF('Fuel Forecast'!$F$32&gt;1,(1+('Fuel Forecast'!$F$32-1)*(1-'Fuel Forecast'!$H$32)^(E$1-Assumptions!$B$4))/'Fuel Forecast'!$F$32,1)/Assumptions!$B$12,999999999)</f>
        <v>57282.667541873532</v>
      </c>
      <c r="F5" s="75">
        <f>IF(ISNUMBER('Fuel Forecast'!$D$32),'Fuel Forecast'!$D$32*(1+'Fuel Forecast'!$G$32)^(F$1-Assumptions!$B$4)*IF('Fuel Forecast'!$F$32&gt;1,(1+('Fuel Forecast'!$F$32-1)*(1-'Fuel Forecast'!$H$32)^(F$1-Assumptions!$B$4))/'Fuel Forecast'!$F$32,1)/Assumptions!$B$12,999999999)</f>
        <v>57282.667541873532</v>
      </c>
      <c r="G5" s="75">
        <f>IF(ISNUMBER('Fuel Forecast'!$D$32),'Fuel Forecast'!$D$32*(1+'Fuel Forecast'!$G$32)^(G$1-Assumptions!$B$4)*IF('Fuel Forecast'!$F$32&gt;1,(1+('Fuel Forecast'!$F$32-1)*(1-'Fuel Forecast'!$H$32)^(G$1-Assumptions!$B$4))/'Fuel Forecast'!$F$32,1)/Assumptions!$B$12,999999999)</f>
        <v>57282.667541873532</v>
      </c>
      <c r="H5" s="75">
        <f>IF(ISNUMBER('Fuel Forecast'!$D$32),'Fuel Forecast'!$D$32*(1+'Fuel Forecast'!$G$32)^(H$1-Assumptions!$B$4)*IF('Fuel Forecast'!$F$32&gt;1,(1+('Fuel Forecast'!$F$32-1)*(1-'Fuel Forecast'!$H$32)^(H$1-Assumptions!$B$4))/'Fuel Forecast'!$F$32,1)/Assumptions!$B$12,999999999)</f>
        <v>57282.667541873532</v>
      </c>
      <c r="I5" s="75">
        <f>IF(ISNUMBER('Fuel Forecast'!$D$32),'Fuel Forecast'!$D$32*(1+'Fuel Forecast'!$G$32)^(I$1-Assumptions!$B$4)*IF('Fuel Forecast'!$F$32&gt;1,(1+('Fuel Forecast'!$F$32-1)*(1-'Fuel Forecast'!$H$32)^(I$1-Assumptions!$B$4))/'Fuel Forecast'!$F$32,1)/Assumptions!$B$12,999999999)</f>
        <v>57282.667541873532</v>
      </c>
      <c r="J5" s="75">
        <f>IF(ISNUMBER('Fuel Forecast'!$D$32),'Fuel Forecast'!$D$32*(1+'Fuel Forecast'!$G$32)^(J$1-Assumptions!$B$4)*IF('Fuel Forecast'!$F$32&gt;1,(1+('Fuel Forecast'!$F$32-1)*(1-'Fuel Forecast'!$H$32)^(J$1-Assumptions!$B$4))/'Fuel Forecast'!$F$32,1)/Assumptions!$B$12,999999999)</f>
        <v>57282.667541873532</v>
      </c>
      <c r="K5" s="75">
        <f>IF(ISNUMBER('Fuel Forecast'!$D$32),'Fuel Forecast'!$D$32*(1+'Fuel Forecast'!$G$32)^(K$1-Assumptions!$B$4)*IF('Fuel Forecast'!$F$32&gt;1,(1+('Fuel Forecast'!$F$32-1)*(1-'Fuel Forecast'!$H$32)^(K$1-Assumptions!$B$4))/'Fuel Forecast'!$F$32,1)/Assumptions!$B$12,999999999)</f>
        <v>57282.667541873532</v>
      </c>
      <c r="L5" s="75">
        <f>IF(ISNUMBER('Fuel Forecast'!$D$32),'Fuel Forecast'!$D$32*(1+'Fuel Forecast'!$G$32)^(L$1-Assumptions!$B$4)*IF('Fuel Forecast'!$F$32&gt;1,(1+('Fuel Forecast'!$F$32-1)*(1-'Fuel Forecast'!$H$32)^(L$1-Assumptions!$B$4))/'Fuel Forecast'!$F$32,1)/Assumptions!$B$12,999999999)</f>
        <v>57282.667541873532</v>
      </c>
      <c r="M5" s="75">
        <f>IF(ISNUMBER('Fuel Forecast'!$D$32),'Fuel Forecast'!$D$32*(1+'Fuel Forecast'!$G$32)^(M$1-Assumptions!$B$4)*IF('Fuel Forecast'!$F$32&gt;1,(1+('Fuel Forecast'!$F$32-1)*(1-'Fuel Forecast'!$H$32)^(M$1-Assumptions!$B$4))/'Fuel Forecast'!$F$32,1)/Assumptions!$B$12,999999999)</f>
        <v>57282.667541873532</v>
      </c>
      <c r="N5" s="75">
        <f>IF(ISNUMBER('Fuel Forecast'!$D$32),'Fuel Forecast'!$D$32*(1+'Fuel Forecast'!$G$32)^(N$1-Assumptions!$B$4)*IF('Fuel Forecast'!$F$32&gt;1,(1+('Fuel Forecast'!$F$32-1)*(1-'Fuel Forecast'!$H$32)^(N$1-Assumptions!$B$4))/'Fuel Forecast'!$F$32,1)/Assumptions!$B$12,999999999)</f>
        <v>57282.667541873532</v>
      </c>
      <c r="O5" s="75">
        <f>IF(ISNUMBER('Fuel Forecast'!$D$32),'Fuel Forecast'!$D$32*(1+'Fuel Forecast'!$G$32)^(O$1-Assumptions!$B$4)*IF('Fuel Forecast'!$F$32&gt;1,(1+('Fuel Forecast'!$F$32-1)*(1-'Fuel Forecast'!$H$32)^(O$1-Assumptions!$B$4))/'Fuel Forecast'!$F$32,1)/Assumptions!$B$12,999999999)</f>
        <v>57282.667541873532</v>
      </c>
      <c r="P5" s="75">
        <f>IF(ISNUMBER('Fuel Forecast'!$D$32),'Fuel Forecast'!$D$32*(1+'Fuel Forecast'!$G$32)^(P$1-Assumptions!$B$4)*IF('Fuel Forecast'!$F$32&gt;1,(1+('Fuel Forecast'!$F$32-1)*(1-'Fuel Forecast'!$H$32)^(P$1-Assumptions!$B$4))/'Fuel Forecast'!$F$32,1)/Assumptions!$B$12,999999999)</f>
        <v>57282.667541873532</v>
      </c>
      <c r="Q5" s="75">
        <f>IF(ISNUMBER('Fuel Forecast'!$D$32),'Fuel Forecast'!$D$32*(1+'Fuel Forecast'!$G$32)^(Q$1-Assumptions!$B$4)*IF('Fuel Forecast'!$F$32&gt;1,(1+('Fuel Forecast'!$F$32-1)*(1-'Fuel Forecast'!$H$32)^(Q$1-Assumptions!$B$4))/'Fuel Forecast'!$F$32,1)/Assumptions!$B$12,999999999)</f>
        <v>57282.667541873532</v>
      </c>
      <c r="R5" s="75">
        <f>IF(ISNUMBER('Fuel Forecast'!$D$32),'Fuel Forecast'!$D$32*(1+'Fuel Forecast'!$G$32)^(R$1-Assumptions!$B$4)*IF('Fuel Forecast'!$F$32&gt;1,(1+('Fuel Forecast'!$F$32-1)*(1-'Fuel Forecast'!$H$32)^(R$1-Assumptions!$B$4))/'Fuel Forecast'!$F$32,1)/Assumptions!$B$12,999999999)</f>
        <v>57282.667541873532</v>
      </c>
      <c r="S5" s="75">
        <f>IF(ISNUMBER('Fuel Forecast'!$D$32),'Fuel Forecast'!$D$32*(1+'Fuel Forecast'!$G$32)^(S$1-Assumptions!$B$4)*IF('Fuel Forecast'!$F$32&gt;1,(1+('Fuel Forecast'!$F$32-1)*(1-'Fuel Forecast'!$H$32)^(S$1-Assumptions!$B$4))/'Fuel Forecast'!$F$32,1)/Assumptions!$B$12,999999999)</f>
        <v>57282.667541873532</v>
      </c>
      <c r="T5" s="75">
        <f>IF(ISNUMBER('Fuel Forecast'!$D$32),'Fuel Forecast'!$D$32*(1+'Fuel Forecast'!$G$32)^(T$1-Assumptions!$B$4)*IF('Fuel Forecast'!$F$32&gt;1,(1+('Fuel Forecast'!$F$32-1)*(1-'Fuel Forecast'!$H$32)^(T$1-Assumptions!$B$4))/'Fuel Forecast'!$F$32,1)/Assumptions!$B$12,999999999)</f>
        <v>57282.667541873532</v>
      </c>
      <c r="U5" s="75">
        <f>IF(ISNUMBER('Fuel Forecast'!$D$32),'Fuel Forecast'!$D$32*(1+'Fuel Forecast'!$G$32)^(U$1-Assumptions!$B$4)*IF('Fuel Forecast'!$F$32&gt;1,(1+('Fuel Forecast'!$F$32-1)*(1-'Fuel Forecast'!$H$32)^(U$1-Assumptions!$B$4))/'Fuel Forecast'!$F$32,1)/Assumptions!$B$12,999999999)</f>
        <v>57282.667541873532</v>
      </c>
      <c r="V5" s="75">
        <f>IF(ISNUMBER('Fuel Forecast'!$D$32),'Fuel Forecast'!$D$32*(1+'Fuel Forecast'!$G$32)^(V$1-Assumptions!$B$4)*IF('Fuel Forecast'!$F$32&gt;1,(1+('Fuel Forecast'!$F$32-1)*(1-'Fuel Forecast'!$H$32)^(V$1-Assumptions!$B$4))/'Fuel Forecast'!$F$32,1)/Assumptions!$B$12,999999999)</f>
        <v>57282.667541873532</v>
      </c>
      <c r="W5" s="75">
        <f>IF(ISNUMBER('Fuel Forecast'!$D$32),'Fuel Forecast'!$D$32*(1+'Fuel Forecast'!$G$32)^(W$1-Assumptions!$B$4)*IF('Fuel Forecast'!$F$32&gt;1,(1+('Fuel Forecast'!$F$32-1)*(1-'Fuel Forecast'!$H$32)^(W$1-Assumptions!$B$4))/'Fuel Forecast'!$F$32,1)/Assumptions!$B$12,999999999)</f>
        <v>57282.667541873532</v>
      </c>
      <c r="X5" s="75">
        <f>IF(ISNUMBER('Fuel Forecast'!$D$32),'Fuel Forecast'!$D$32*(1+'Fuel Forecast'!$G$32)^(X$1-Assumptions!$B$4)*IF('Fuel Forecast'!$F$32&gt;1,(1+('Fuel Forecast'!$F$32-1)*(1-'Fuel Forecast'!$H$32)^(X$1-Assumptions!$B$4))/'Fuel Forecast'!$F$32,1)/Assumptions!$B$12,999999999)</f>
        <v>57282.667541873532</v>
      </c>
      <c r="Y5" s="75">
        <f>IF(ISNUMBER('Fuel Forecast'!$D$32),'Fuel Forecast'!$D$32*(1+'Fuel Forecast'!$G$32)^(Y$1-Assumptions!$B$4)*IF('Fuel Forecast'!$F$32&gt;1,(1+('Fuel Forecast'!$F$32-1)*(1-'Fuel Forecast'!$H$32)^(Y$1-Assumptions!$B$4))/'Fuel Forecast'!$F$32,1)/Assumptions!$B$12,999999999)</f>
        <v>57282.667541873532</v>
      </c>
      <c r="Z5" s="75">
        <f>IF(ISNUMBER('Fuel Forecast'!$D$32),'Fuel Forecast'!$D$32*(1+'Fuel Forecast'!$G$32)^(Z$1-Assumptions!$B$4)*IF('Fuel Forecast'!$F$32&gt;1,(1+('Fuel Forecast'!$F$32-1)*(1-'Fuel Forecast'!$H$32)^(Z$1-Assumptions!$B$4))/'Fuel Forecast'!$F$32,1)/Assumptions!$B$12,999999999)</f>
        <v>57282.667541873532</v>
      </c>
      <c r="AA5" s="75">
        <f>IF(ISNUMBER('Fuel Forecast'!$D$32),'Fuel Forecast'!$D$32*(1+'Fuel Forecast'!$G$32)^(AA$1-Assumptions!$B$4)*IF('Fuel Forecast'!$F$32&gt;1,(1+('Fuel Forecast'!$F$32-1)*(1-'Fuel Forecast'!$H$32)^(AA$1-Assumptions!$B$4))/'Fuel Forecast'!$F$32,1)/Assumptions!$B$12,999999999)</f>
        <v>57282.667541873532</v>
      </c>
      <c r="AB5" s="75">
        <f>IF(ISNUMBER('Fuel Forecast'!$D$32),'Fuel Forecast'!$D$32*(1+'Fuel Forecast'!$G$32)^(AB$1-Assumptions!$B$4)*IF('Fuel Forecast'!$F$32&gt;1,(1+('Fuel Forecast'!$F$32-1)*(1-'Fuel Forecast'!$H$32)^(AB$1-Assumptions!$B$4))/'Fuel Forecast'!$F$32,1)/Assumptions!$B$12,999999999)</f>
        <v>57282.667541873532</v>
      </c>
      <c r="AC5" s="75">
        <f>IF(ISNUMBER('Fuel Forecast'!$D$32),'Fuel Forecast'!$D$32*(1+'Fuel Forecast'!$G$32)^(AC$1-Assumptions!$B$4)*IF('Fuel Forecast'!$F$32&gt;1,(1+('Fuel Forecast'!$F$32-1)*(1-'Fuel Forecast'!$H$32)^(AC$1-Assumptions!$B$4))/'Fuel Forecast'!$F$32,1)/Assumptions!$B$12,999999999)</f>
        <v>57282.667541873532</v>
      </c>
      <c r="AD5" s="75">
        <f>IF(ISNUMBER('Fuel Forecast'!$D$32),'Fuel Forecast'!$D$32*(1+'Fuel Forecast'!$G$32)^(AD$1-Assumptions!$B$4)*IF('Fuel Forecast'!$F$32&gt;1,(1+('Fuel Forecast'!$F$32-1)*(1-'Fuel Forecast'!$H$32)^(AD$1-Assumptions!$B$4))/'Fuel Forecast'!$F$32,1)/Assumptions!$B$12,999999999)</f>
        <v>57282.667541873532</v>
      </c>
      <c r="AE5" s="75">
        <f>IF(ISNUMBER('Fuel Forecast'!$D$32),'Fuel Forecast'!$D$32*(1+'Fuel Forecast'!$G$32)^(AE$1-Assumptions!$B$4)*IF('Fuel Forecast'!$F$32&gt;1,(1+('Fuel Forecast'!$F$32-1)*(1-'Fuel Forecast'!$H$32)^(AE$1-Assumptions!$B$4))/'Fuel Forecast'!$F$32,1)/Assumptions!$B$12,999999999)</f>
        <v>57282.667541873532</v>
      </c>
      <c r="AF5" s="75">
        <f>IF(ISNUMBER('Fuel Forecast'!$D$32),'Fuel Forecast'!$D$32*(1+'Fuel Forecast'!$G$32)^(AF$1-Assumptions!$B$4)*IF('Fuel Forecast'!$F$32&gt;1,(1+('Fuel Forecast'!$F$32-1)*(1-'Fuel Forecast'!$H$32)^(AF$1-Assumptions!$B$4))/'Fuel Forecast'!$F$32,1)/Assumptions!$B$12,999999999)</f>
        <v>57282.667541873532</v>
      </c>
      <c r="AG5" s="75">
        <f>IF(ISNUMBER('Fuel Forecast'!$D$32),'Fuel Forecast'!$D$32*(1+'Fuel Forecast'!$G$32)^(AG$1-Assumptions!$B$4)*IF('Fuel Forecast'!$F$32&gt;1,(1+('Fuel Forecast'!$F$32-1)*(1-'Fuel Forecast'!$H$32)^(AG$1-Assumptions!$B$4))/'Fuel Forecast'!$F$32,1)/Assumptions!$B$12,999999999)</f>
        <v>57282.667541873532</v>
      </c>
      <c r="AH5" s="75">
        <f>IF(ISNUMBER('Fuel Forecast'!$D$32),'Fuel Forecast'!$D$32*(1+'Fuel Forecast'!$G$32)^(AH$1-Assumptions!$B$4)*IF('Fuel Forecast'!$F$32&gt;1,(1+('Fuel Forecast'!$F$32-1)*(1-'Fuel Forecast'!$H$32)^(AH$1-Assumptions!$B$4))/'Fuel Forecast'!$F$32,1)/Assumptions!$B$12,999999999)</f>
        <v>57282.667541873532</v>
      </c>
      <c r="AI5" s="75">
        <f>IF(ISNUMBER('Fuel Forecast'!$D$32),'Fuel Forecast'!$D$32*(1+'Fuel Forecast'!$G$32)^(AI$1-Assumptions!$B$4)*IF('Fuel Forecast'!$F$32&gt;1,(1+('Fuel Forecast'!$F$32-1)*(1-'Fuel Forecast'!$H$32)^(AI$1-Assumptions!$B$4))/'Fuel Forecast'!$F$32,1)/Assumptions!$B$12,999999999)</f>
        <v>57282.667541873532</v>
      </c>
      <c r="AJ5" s="75">
        <f>IF(ISNUMBER('Fuel Forecast'!$D$32),'Fuel Forecast'!$D$32*(1+'Fuel Forecast'!$G$32)^(AJ$1-Assumptions!$B$4)*IF('Fuel Forecast'!$F$32&gt;1,(1+('Fuel Forecast'!$F$32-1)*(1-'Fuel Forecast'!$H$32)^(AJ$1-Assumptions!$B$4))/'Fuel Forecast'!$F$32,1)/Assumptions!$B$12,999999999)</f>
        <v>57282.667541873532</v>
      </c>
      <c r="AK5" s="75">
        <f>IF(ISNUMBER('Fuel Forecast'!$D$32),'Fuel Forecast'!$D$32*(1+'Fuel Forecast'!$G$32)^(AK$1-Assumptions!$B$4)*IF('Fuel Forecast'!$F$32&gt;1,(1+('Fuel Forecast'!$F$32-1)*(1-'Fuel Forecast'!$H$32)^(AK$1-Assumptions!$B$4))/'Fuel Forecast'!$F$32,1)/Assumptions!$B$12,999999999)</f>
        <v>57282.667541873532</v>
      </c>
      <c r="AL5" s="75">
        <f>IF(ISNUMBER('Fuel Forecast'!$D$32),'Fuel Forecast'!$D$32*(1+'Fuel Forecast'!$G$32)^(AL$1-Assumptions!$B$4)*IF('Fuel Forecast'!$F$32&gt;1,(1+('Fuel Forecast'!$F$32-1)*(1-'Fuel Forecast'!$H$32)^(AL$1-Assumptions!$B$4))/'Fuel Forecast'!$F$32,1)/Assumptions!$B$12,999999999)</f>
        <v>57282.667541873532</v>
      </c>
      <c r="AM5" s="75">
        <f>IF(ISNUMBER('Fuel Forecast'!$D$32),'Fuel Forecast'!$D$32*(1+'Fuel Forecast'!$G$32)^(AM$1-Assumptions!$B$4)*IF('Fuel Forecast'!$F$32&gt;1,(1+('Fuel Forecast'!$F$32-1)*(1-'Fuel Forecast'!$H$32)^(AM$1-Assumptions!$B$4))/'Fuel Forecast'!$F$32,1)/Assumptions!$B$12,999999999)</f>
        <v>57282.667541873532</v>
      </c>
      <c r="AN5" s="75">
        <f>IF(ISNUMBER('Fuel Forecast'!$D$32),'Fuel Forecast'!$D$32*(1+'Fuel Forecast'!$G$32)^(AN$1-Assumptions!$B$4)*IF('Fuel Forecast'!$F$32&gt;1,(1+('Fuel Forecast'!$F$32-1)*(1-'Fuel Forecast'!$H$32)^(AN$1-Assumptions!$B$4))/'Fuel Forecast'!$F$32,1)/Assumptions!$B$12,999999999)</f>
        <v>57282.667541873532</v>
      </c>
      <c r="AO5" s="75">
        <f>IF(ISNUMBER('Fuel Forecast'!$D$32),'Fuel Forecast'!$D$32*(1+'Fuel Forecast'!$G$32)^(AO$1-Assumptions!$B$4)*IF('Fuel Forecast'!$F$32&gt;1,(1+('Fuel Forecast'!$F$32-1)*(1-'Fuel Forecast'!$H$32)^(AO$1-Assumptions!$B$4))/'Fuel Forecast'!$F$32,1)/Assumptions!$B$12,999999999)</f>
        <v>57282.667541873532</v>
      </c>
      <c r="AP5" s="75">
        <f>IF(ISNUMBER('Fuel Forecast'!$D$32),'Fuel Forecast'!$D$32*(1+'Fuel Forecast'!$G$32)^(AP$1-Assumptions!$B$4)*IF('Fuel Forecast'!$F$32&gt;1,(1+('Fuel Forecast'!$F$32-1)*(1-'Fuel Forecast'!$H$32)^(AP$1-Assumptions!$B$4))/'Fuel Forecast'!$F$32,1)/Assumptions!$B$12,999999999)</f>
        <v>57282.667541873532</v>
      </c>
      <c r="AQ5" s="75">
        <f>IF(ISNUMBER('Fuel Forecast'!$D$32),'Fuel Forecast'!$D$32*(1+'Fuel Forecast'!$G$32)^(AQ$1-Assumptions!$B$4)*IF('Fuel Forecast'!$F$32&gt;1,(1+('Fuel Forecast'!$F$32-1)*(1-'Fuel Forecast'!$H$32)^(AQ$1-Assumptions!$B$4))/'Fuel Forecast'!$F$32,1)/Assumptions!$B$12,999999999)</f>
        <v>57282.667541873532</v>
      </c>
      <c r="AR5" s="75">
        <f>IF(ISNUMBER('Fuel Forecast'!$D$32),'Fuel Forecast'!$D$32*(1+'Fuel Forecast'!$G$32)^(AR$1-Assumptions!$B$4)*IF('Fuel Forecast'!$F$32&gt;1,(1+('Fuel Forecast'!$F$32-1)*(1-'Fuel Forecast'!$H$32)^(AR$1-Assumptions!$B$4))/'Fuel Forecast'!$F$32,1)/Assumptions!$B$12,999999999)</f>
        <v>57282.667541873532</v>
      </c>
      <c r="AS5" s="75">
        <f>IF(ISNUMBER('Fuel Forecast'!$D$32),'Fuel Forecast'!$D$32*(1+'Fuel Forecast'!$G$32)^(AS$1-Assumptions!$B$4)*IF('Fuel Forecast'!$F$32&gt;1,(1+('Fuel Forecast'!$F$32-1)*(1-'Fuel Forecast'!$H$32)^(AS$1-Assumptions!$B$4))/'Fuel Forecast'!$F$32,1)/Assumptions!$B$12,999999999)</f>
        <v>57282.667541873532</v>
      </c>
      <c r="AT5" s="75">
        <f>IF(ISNUMBER('Fuel Forecast'!$D$32),'Fuel Forecast'!$D$32*(1+'Fuel Forecast'!$G$32)^(AT$1-Assumptions!$B$4)*IF('Fuel Forecast'!$F$32&gt;1,(1+('Fuel Forecast'!$F$32-1)*(1-'Fuel Forecast'!$H$32)^(AT$1-Assumptions!$B$4))/'Fuel Forecast'!$F$32,1)/Assumptions!$B$12,999999999)</f>
        <v>57282.667541873532</v>
      </c>
      <c r="AU5" s="75">
        <f>IF(ISNUMBER('Fuel Forecast'!$D$32),'Fuel Forecast'!$D$32*(1+'Fuel Forecast'!$G$32)^(AU$1-Assumptions!$B$4)*IF('Fuel Forecast'!$F$32&gt;1,(1+('Fuel Forecast'!$F$32-1)*(1-'Fuel Forecast'!$H$32)^(AU$1-Assumptions!$B$4))/'Fuel Forecast'!$F$32,1)/Assumptions!$B$12,999999999)</f>
        <v>57282.667541873532</v>
      </c>
      <c r="AV5" s="75">
        <f>IF(ISNUMBER('Fuel Forecast'!$D$32),'Fuel Forecast'!$D$32*(1+'Fuel Forecast'!$G$32)^(AV$1-Assumptions!$B$4)*IF('Fuel Forecast'!$F$32&gt;1,(1+('Fuel Forecast'!$F$32-1)*(1-'Fuel Forecast'!$H$32)^(AV$1-Assumptions!$B$4))/'Fuel Forecast'!$F$32,1)/Assumptions!$B$12,999999999)</f>
        <v>57282.667541873532</v>
      </c>
      <c r="AW5" s="75">
        <f>IF(ISNUMBER('Fuel Forecast'!$D$32),'Fuel Forecast'!$D$32*(1+'Fuel Forecast'!$G$32)^(AW$1-Assumptions!$B$4)*IF('Fuel Forecast'!$F$32&gt;1,(1+('Fuel Forecast'!$F$32-1)*(1-'Fuel Forecast'!$H$32)^(AW$1-Assumptions!$B$4))/'Fuel Forecast'!$F$32,1)/Assumptions!$B$12,999999999)</f>
        <v>57282.667541873532</v>
      </c>
      <c r="AX5" s="75">
        <f>IF(ISNUMBER('Fuel Forecast'!$D$32),'Fuel Forecast'!$D$32*(1+'Fuel Forecast'!$G$32)^(AX$1-Assumptions!$B$4)*IF('Fuel Forecast'!$F$32&gt;1,(1+('Fuel Forecast'!$F$32-1)*(1-'Fuel Forecast'!$H$32)^(AX$1-Assumptions!$B$4))/'Fuel Forecast'!$F$32,1)/Assumptions!$B$12,999999999)</f>
        <v>57282.667541873532</v>
      </c>
      <c r="AY5" s="75">
        <f>IF(ISNUMBER('Fuel Forecast'!$D$32),'Fuel Forecast'!$D$32*(1+'Fuel Forecast'!$G$32)^(AY$1-Assumptions!$B$4)*IF('Fuel Forecast'!$F$32&gt;1,(1+('Fuel Forecast'!$F$32-1)*(1-'Fuel Forecast'!$H$32)^(AY$1-Assumptions!$B$4))/'Fuel Forecast'!$F$32,1)/Assumptions!$B$12,999999999)</f>
        <v>57282.667541873532</v>
      </c>
      <c r="AZ5" s="75">
        <f>IF(ISNUMBER('Fuel Forecast'!$D$32),'Fuel Forecast'!$D$32*(1+'Fuel Forecast'!$G$32)^(AZ$1-Assumptions!$B$4)*IF('Fuel Forecast'!$F$32&gt;1,(1+('Fuel Forecast'!$F$32-1)*(1-'Fuel Forecast'!$H$32)^(AZ$1-Assumptions!$B$4))/'Fuel Forecast'!$F$32,1)/Assumptions!$B$12,999999999)</f>
        <v>57282.667541873532</v>
      </c>
    </row>
    <row r="6" spans="1:52" ht="15" customHeight="1" x14ac:dyDescent="0.25">
      <c r="A6" s="1" t="s">
        <v>14685</v>
      </c>
      <c r="B6" s="75">
        <v>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>
        <v>0</v>
      </c>
      <c r="AA6" s="75">
        <v>0</v>
      </c>
      <c r="AB6" s="75">
        <v>0</v>
      </c>
      <c r="AC6" s="75">
        <v>0</v>
      </c>
      <c r="AD6" s="75">
        <v>0</v>
      </c>
      <c r="AE6" s="75">
        <v>0</v>
      </c>
      <c r="AF6" s="75">
        <v>0</v>
      </c>
      <c r="AG6" s="75">
        <v>0</v>
      </c>
      <c r="AH6" s="75">
        <v>0</v>
      </c>
      <c r="AI6" s="75">
        <v>0</v>
      </c>
      <c r="AJ6" s="75">
        <v>0</v>
      </c>
      <c r="AK6" s="75">
        <v>0</v>
      </c>
      <c r="AL6" s="75">
        <v>0</v>
      </c>
      <c r="AM6" s="75">
        <v>0</v>
      </c>
      <c r="AN6" s="75">
        <v>0</v>
      </c>
      <c r="AO6" s="75">
        <v>0</v>
      </c>
      <c r="AP6" s="75">
        <v>0</v>
      </c>
      <c r="AQ6" s="75">
        <v>0</v>
      </c>
      <c r="AR6" s="75">
        <v>0</v>
      </c>
      <c r="AS6" s="75">
        <v>0</v>
      </c>
      <c r="AT6" s="75">
        <v>0</v>
      </c>
      <c r="AU6" s="75">
        <v>0</v>
      </c>
      <c r="AV6" s="75">
        <v>0</v>
      </c>
      <c r="AW6" s="75">
        <v>0</v>
      </c>
      <c r="AX6" s="75">
        <v>0</v>
      </c>
      <c r="AY6" s="75">
        <v>0</v>
      </c>
      <c r="AZ6" s="75">
        <v>0</v>
      </c>
    </row>
    <row r="7" spans="1:52" ht="15" customHeight="1" x14ac:dyDescent="0.25">
      <c r="A7" s="1" t="s">
        <v>122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5">
        <v>0</v>
      </c>
      <c r="AJ7" s="75">
        <v>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/>
  </sheetViews>
  <sheetFormatPr baseColWidth="10" defaultColWidth="14.42578125" defaultRowHeight="15" x14ac:dyDescent="0.25"/>
  <cols>
    <col min="1" max="1" width="24.5703125" style="1" customWidth="1"/>
    <col min="2" max="2" width="10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v>0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v>0</v>
      </c>
      <c r="C3" s="75">
        <v>0</v>
      </c>
      <c r="D3" s="75">
        <v>0</v>
      </c>
      <c r="E3" s="75">
        <v>0</v>
      </c>
      <c r="F3" s="75">
        <v>0</v>
      </c>
      <c r="G3" s="75">
        <v>0</v>
      </c>
      <c r="H3" s="75">
        <v>0</v>
      </c>
      <c r="I3" s="75">
        <v>0</v>
      </c>
      <c r="J3" s="75">
        <v>0</v>
      </c>
      <c r="K3" s="75">
        <v>0</v>
      </c>
      <c r="L3" s="75">
        <v>0</v>
      </c>
      <c r="M3" s="75">
        <v>0</v>
      </c>
      <c r="N3" s="75">
        <v>0</v>
      </c>
      <c r="O3" s="75">
        <v>0</v>
      </c>
      <c r="P3" s="75">
        <v>0</v>
      </c>
      <c r="Q3" s="75">
        <v>0</v>
      </c>
      <c r="R3" s="75">
        <v>0</v>
      </c>
      <c r="S3" s="75">
        <v>0</v>
      </c>
      <c r="T3" s="75"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>
        <v>0</v>
      </c>
      <c r="AA3" s="75">
        <v>0</v>
      </c>
      <c r="AB3" s="75">
        <v>0</v>
      </c>
      <c r="AC3" s="75">
        <v>0</v>
      </c>
      <c r="AD3" s="75">
        <v>0</v>
      </c>
      <c r="AE3" s="75">
        <v>0</v>
      </c>
      <c r="AF3" s="75">
        <v>0</v>
      </c>
      <c r="AG3" s="75">
        <v>0</v>
      </c>
      <c r="AH3" s="75">
        <v>0</v>
      </c>
      <c r="AI3" s="75">
        <v>0</v>
      </c>
      <c r="AJ3" s="75">
        <v>0</v>
      </c>
      <c r="AK3" s="75">
        <v>0</v>
      </c>
      <c r="AL3" s="75">
        <v>0</v>
      </c>
      <c r="AM3" s="75">
        <v>0</v>
      </c>
      <c r="AN3" s="75">
        <v>0</v>
      </c>
      <c r="AO3" s="75">
        <v>0</v>
      </c>
      <c r="AP3" s="75">
        <v>0</v>
      </c>
      <c r="AQ3" s="75">
        <v>0</v>
      </c>
      <c r="AR3" s="75">
        <v>0</v>
      </c>
      <c r="AS3" s="75">
        <v>0</v>
      </c>
      <c r="AT3" s="75">
        <v>0</v>
      </c>
      <c r="AU3" s="75">
        <v>0</v>
      </c>
      <c r="AV3" s="75">
        <v>0</v>
      </c>
      <c r="AW3" s="75">
        <v>0</v>
      </c>
      <c r="AX3" s="75">
        <v>0</v>
      </c>
      <c r="AY3" s="75">
        <v>0</v>
      </c>
      <c r="AZ3" s="75">
        <v>0</v>
      </c>
    </row>
    <row r="4" spans="1:52" ht="15" customHeight="1" x14ac:dyDescent="0.25">
      <c r="A4" s="1" t="s">
        <v>14683</v>
      </c>
      <c r="B4" s="75">
        <f>IF(ISNUMBER('Fuel Forecast'!$D$52),'Fuel Forecast'!$D$52*(1+'Fuel Forecast'!$G$52)^(B$1-Assumptions!$B$4)*IF('Fuel Forecast'!$F$52&gt;1,(1+('Fuel Forecast'!$F$52-1)*(1-'Fuel Forecast'!$H$52)^(B$1-Assumptions!$B$4))/'Fuel Forecast'!$F$52,1)/Assumptions!$B$12,999999999)</f>
        <v>43282513.089514673</v>
      </c>
      <c r="C4" s="75">
        <f>IF(ISNUMBER('Fuel Forecast'!$D$52),'Fuel Forecast'!$D$52*(1+'Fuel Forecast'!$G$52)^(C$1-Assumptions!$B$4)*IF('Fuel Forecast'!$F$52&gt;1,(1+('Fuel Forecast'!$F$52-1)*(1-'Fuel Forecast'!$H$52)^(C$1-Assumptions!$B$4))/'Fuel Forecast'!$F$52,1)/Assumptions!$B$12,999999999)</f>
        <v>43282513.089514673</v>
      </c>
      <c r="D4" s="75">
        <f>IF(ISNUMBER('Fuel Forecast'!$D$52),'Fuel Forecast'!$D$52*(1+'Fuel Forecast'!$G$52)^(D$1-Assumptions!$B$4)*IF('Fuel Forecast'!$F$52&gt;1,(1+('Fuel Forecast'!$F$52-1)*(1-'Fuel Forecast'!$H$52)^(D$1-Assumptions!$B$4))/'Fuel Forecast'!$F$52,1)/Assumptions!$B$12,999999999)</f>
        <v>43282513.089514673</v>
      </c>
      <c r="E4" s="75">
        <f>IF(ISNUMBER('Fuel Forecast'!$D$52),'Fuel Forecast'!$D$52*(1+'Fuel Forecast'!$G$52)^(E$1-Assumptions!$B$4)*IF('Fuel Forecast'!$F$52&gt;1,(1+('Fuel Forecast'!$F$52-1)*(1-'Fuel Forecast'!$H$52)^(E$1-Assumptions!$B$4))/'Fuel Forecast'!$F$52,1)/Assumptions!$B$12,999999999)</f>
        <v>43282513.089514673</v>
      </c>
      <c r="F4" s="75">
        <f>IF(ISNUMBER('Fuel Forecast'!$D$52),'Fuel Forecast'!$D$52*(1+'Fuel Forecast'!$G$52)^(F$1-Assumptions!$B$4)*IF('Fuel Forecast'!$F$52&gt;1,(1+('Fuel Forecast'!$F$52-1)*(1-'Fuel Forecast'!$H$52)^(F$1-Assumptions!$B$4))/'Fuel Forecast'!$F$52,1)/Assumptions!$B$12,999999999)</f>
        <v>43282513.089514673</v>
      </c>
      <c r="G4" s="75">
        <f>IF(ISNUMBER('Fuel Forecast'!$D$52),'Fuel Forecast'!$D$52*(1+'Fuel Forecast'!$G$52)^(G$1-Assumptions!$B$4)*IF('Fuel Forecast'!$F$52&gt;1,(1+('Fuel Forecast'!$F$52-1)*(1-'Fuel Forecast'!$H$52)^(G$1-Assumptions!$B$4))/'Fuel Forecast'!$F$52,1)/Assumptions!$B$12,999999999)</f>
        <v>43282513.089514673</v>
      </c>
      <c r="H4" s="75">
        <f>IF(ISNUMBER('Fuel Forecast'!$D$52),'Fuel Forecast'!$D$52*(1+'Fuel Forecast'!$G$52)^(H$1-Assumptions!$B$4)*IF('Fuel Forecast'!$F$52&gt;1,(1+('Fuel Forecast'!$F$52-1)*(1-'Fuel Forecast'!$H$52)^(H$1-Assumptions!$B$4))/'Fuel Forecast'!$F$52,1)/Assumptions!$B$12,999999999)</f>
        <v>43282513.089514673</v>
      </c>
      <c r="I4" s="75">
        <f>IF(ISNUMBER('Fuel Forecast'!$D$52),'Fuel Forecast'!$D$52*(1+'Fuel Forecast'!$G$52)^(I$1-Assumptions!$B$4)*IF('Fuel Forecast'!$F$52&gt;1,(1+('Fuel Forecast'!$F$52-1)*(1-'Fuel Forecast'!$H$52)^(I$1-Assumptions!$B$4))/'Fuel Forecast'!$F$52,1)/Assumptions!$B$12,999999999)</f>
        <v>43282513.089514673</v>
      </c>
      <c r="J4" s="75">
        <f>IF(ISNUMBER('Fuel Forecast'!$D$52),'Fuel Forecast'!$D$52*(1+'Fuel Forecast'!$G$52)^(J$1-Assumptions!$B$4)*IF('Fuel Forecast'!$F$52&gt;1,(1+('Fuel Forecast'!$F$52-1)*(1-'Fuel Forecast'!$H$52)^(J$1-Assumptions!$B$4))/'Fuel Forecast'!$F$52,1)/Assumptions!$B$12,999999999)</f>
        <v>43282513.089514673</v>
      </c>
      <c r="K4" s="75">
        <f>IF(ISNUMBER('Fuel Forecast'!$D$52),'Fuel Forecast'!$D$52*(1+'Fuel Forecast'!$G$52)^(K$1-Assumptions!$B$4)*IF('Fuel Forecast'!$F$52&gt;1,(1+('Fuel Forecast'!$F$52-1)*(1-'Fuel Forecast'!$H$52)^(K$1-Assumptions!$B$4))/'Fuel Forecast'!$F$52,1)/Assumptions!$B$12,999999999)</f>
        <v>43282513.089514673</v>
      </c>
      <c r="L4" s="75">
        <f>IF(ISNUMBER('Fuel Forecast'!$D$52),'Fuel Forecast'!$D$52*(1+'Fuel Forecast'!$G$52)^(L$1-Assumptions!$B$4)*IF('Fuel Forecast'!$F$52&gt;1,(1+('Fuel Forecast'!$F$52-1)*(1-'Fuel Forecast'!$H$52)^(L$1-Assumptions!$B$4))/'Fuel Forecast'!$F$52,1)/Assumptions!$B$12,999999999)</f>
        <v>43282513.089514673</v>
      </c>
      <c r="M4" s="75">
        <f>IF(ISNUMBER('Fuel Forecast'!$D$52),'Fuel Forecast'!$D$52*(1+'Fuel Forecast'!$G$52)^(M$1-Assumptions!$B$4)*IF('Fuel Forecast'!$F$52&gt;1,(1+('Fuel Forecast'!$F$52-1)*(1-'Fuel Forecast'!$H$52)^(M$1-Assumptions!$B$4))/'Fuel Forecast'!$F$52,1)/Assumptions!$B$12,999999999)</f>
        <v>43282513.089514673</v>
      </c>
      <c r="N4" s="75">
        <f>IF(ISNUMBER('Fuel Forecast'!$D$52),'Fuel Forecast'!$D$52*(1+'Fuel Forecast'!$G$52)^(N$1-Assumptions!$B$4)*IF('Fuel Forecast'!$F$52&gt;1,(1+('Fuel Forecast'!$F$52-1)*(1-'Fuel Forecast'!$H$52)^(N$1-Assumptions!$B$4))/'Fuel Forecast'!$F$52,1)/Assumptions!$B$12,999999999)</f>
        <v>43282513.089514673</v>
      </c>
      <c r="O4" s="75">
        <f>IF(ISNUMBER('Fuel Forecast'!$D$52),'Fuel Forecast'!$D$52*(1+'Fuel Forecast'!$G$52)^(O$1-Assumptions!$B$4)*IF('Fuel Forecast'!$F$52&gt;1,(1+('Fuel Forecast'!$F$52-1)*(1-'Fuel Forecast'!$H$52)^(O$1-Assumptions!$B$4))/'Fuel Forecast'!$F$52,1)/Assumptions!$B$12,999999999)</f>
        <v>43282513.089514673</v>
      </c>
      <c r="P4" s="75">
        <f>IF(ISNUMBER('Fuel Forecast'!$D$52),'Fuel Forecast'!$D$52*(1+'Fuel Forecast'!$G$52)^(P$1-Assumptions!$B$4)*IF('Fuel Forecast'!$F$52&gt;1,(1+('Fuel Forecast'!$F$52-1)*(1-'Fuel Forecast'!$H$52)^(P$1-Assumptions!$B$4))/'Fuel Forecast'!$F$52,1)/Assumptions!$B$12,999999999)</f>
        <v>43282513.089514673</v>
      </c>
      <c r="Q4" s="75">
        <f>IF(ISNUMBER('Fuel Forecast'!$D$52),'Fuel Forecast'!$D$52*(1+'Fuel Forecast'!$G$52)^(Q$1-Assumptions!$B$4)*IF('Fuel Forecast'!$F$52&gt;1,(1+('Fuel Forecast'!$F$52-1)*(1-'Fuel Forecast'!$H$52)^(Q$1-Assumptions!$B$4))/'Fuel Forecast'!$F$52,1)/Assumptions!$B$12,999999999)</f>
        <v>43282513.089514673</v>
      </c>
      <c r="R4" s="75">
        <f>IF(ISNUMBER('Fuel Forecast'!$D$52),'Fuel Forecast'!$D$52*(1+'Fuel Forecast'!$G$52)^(R$1-Assumptions!$B$4)*IF('Fuel Forecast'!$F$52&gt;1,(1+('Fuel Forecast'!$F$52-1)*(1-'Fuel Forecast'!$H$52)^(R$1-Assumptions!$B$4))/'Fuel Forecast'!$F$52,1)/Assumptions!$B$12,999999999)</f>
        <v>43282513.089514673</v>
      </c>
      <c r="S4" s="75">
        <f>IF(ISNUMBER('Fuel Forecast'!$D$52),'Fuel Forecast'!$D$52*(1+'Fuel Forecast'!$G$52)^(S$1-Assumptions!$B$4)*IF('Fuel Forecast'!$F$52&gt;1,(1+('Fuel Forecast'!$F$52-1)*(1-'Fuel Forecast'!$H$52)^(S$1-Assumptions!$B$4))/'Fuel Forecast'!$F$52,1)/Assumptions!$B$12,999999999)</f>
        <v>43282513.089514673</v>
      </c>
      <c r="T4" s="75">
        <f>IF(ISNUMBER('Fuel Forecast'!$D$52),'Fuel Forecast'!$D$52*(1+'Fuel Forecast'!$G$52)^(T$1-Assumptions!$B$4)*IF('Fuel Forecast'!$F$52&gt;1,(1+('Fuel Forecast'!$F$52-1)*(1-'Fuel Forecast'!$H$52)^(T$1-Assumptions!$B$4))/'Fuel Forecast'!$F$52,1)/Assumptions!$B$12,999999999)</f>
        <v>43282513.089514673</v>
      </c>
      <c r="U4" s="75">
        <f>IF(ISNUMBER('Fuel Forecast'!$D$52),'Fuel Forecast'!$D$52*(1+'Fuel Forecast'!$G$52)^(U$1-Assumptions!$B$4)*IF('Fuel Forecast'!$F$52&gt;1,(1+('Fuel Forecast'!$F$52-1)*(1-'Fuel Forecast'!$H$52)^(U$1-Assumptions!$B$4))/'Fuel Forecast'!$F$52,1)/Assumptions!$B$12,999999999)</f>
        <v>43282513.089514673</v>
      </c>
      <c r="V4" s="75">
        <f>IF(ISNUMBER('Fuel Forecast'!$D$52),'Fuel Forecast'!$D$52*(1+'Fuel Forecast'!$G$52)^(V$1-Assumptions!$B$4)*IF('Fuel Forecast'!$F$52&gt;1,(1+('Fuel Forecast'!$F$52-1)*(1-'Fuel Forecast'!$H$52)^(V$1-Assumptions!$B$4))/'Fuel Forecast'!$F$52,1)/Assumptions!$B$12,999999999)</f>
        <v>43282513.089514673</v>
      </c>
      <c r="W4" s="75">
        <f>IF(ISNUMBER('Fuel Forecast'!$D$52),'Fuel Forecast'!$D$52*(1+'Fuel Forecast'!$G$52)^(W$1-Assumptions!$B$4)*IF('Fuel Forecast'!$F$52&gt;1,(1+('Fuel Forecast'!$F$52-1)*(1-'Fuel Forecast'!$H$52)^(W$1-Assumptions!$B$4))/'Fuel Forecast'!$F$52,1)/Assumptions!$B$12,999999999)</f>
        <v>43282513.089514673</v>
      </c>
      <c r="X4" s="75">
        <f>IF(ISNUMBER('Fuel Forecast'!$D$52),'Fuel Forecast'!$D$52*(1+'Fuel Forecast'!$G$52)^(X$1-Assumptions!$B$4)*IF('Fuel Forecast'!$F$52&gt;1,(1+('Fuel Forecast'!$F$52-1)*(1-'Fuel Forecast'!$H$52)^(X$1-Assumptions!$B$4))/'Fuel Forecast'!$F$52,1)/Assumptions!$B$12,999999999)</f>
        <v>43282513.089514673</v>
      </c>
      <c r="Y4" s="75">
        <f>IF(ISNUMBER('Fuel Forecast'!$D$52),'Fuel Forecast'!$D$52*(1+'Fuel Forecast'!$G$52)^(Y$1-Assumptions!$B$4)*IF('Fuel Forecast'!$F$52&gt;1,(1+('Fuel Forecast'!$F$52-1)*(1-'Fuel Forecast'!$H$52)^(Y$1-Assumptions!$B$4))/'Fuel Forecast'!$F$52,1)/Assumptions!$B$12,999999999)</f>
        <v>43282513.089514673</v>
      </c>
      <c r="Z4" s="75">
        <f>IF(ISNUMBER('Fuel Forecast'!$D$52),'Fuel Forecast'!$D$52*(1+'Fuel Forecast'!$G$52)^(Z$1-Assumptions!$B$4)*IF('Fuel Forecast'!$F$52&gt;1,(1+('Fuel Forecast'!$F$52-1)*(1-'Fuel Forecast'!$H$52)^(Z$1-Assumptions!$B$4))/'Fuel Forecast'!$F$52,1)/Assumptions!$B$12,999999999)</f>
        <v>43282513.089514673</v>
      </c>
      <c r="AA4" s="75">
        <f>IF(ISNUMBER('Fuel Forecast'!$D$52),'Fuel Forecast'!$D$52*(1+'Fuel Forecast'!$G$52)^(AA$1-Assumptions!$B$4)*IF('Fuel Forecast'!$F$52&gt;1,(1+('Fuel Forecast'!$F$52-1)*(1-'Fuel Forecast'!$H$52)^(AA$1-Assumptions!$B$4))/'Fuel Forecast'!$F$52,1)/Assumptions!$B$12,999999999)</f>
        <v>43282513.089514673</v>
      </c>
      <c r="AB4" s="75">
        <f>IF(ISNUMBER('Fuel Forecast'!$D$52),'Fuel Forecast'!$D$52*(1+'Fuel Forecast'!$G$52)^(AB$1-Assumptions!$B$4)*IF('Fuel Forecast'!$F$52&gt;1,(1+('Fuel Forecast'!$F$52-1)*(1-'Fuel Forecast'!$H$52)^(AB$1-Assumptions!$B$4))/'Fuel Forecast'!$F$52,1)/Assumptions!$B$12,999999999)</f>
        <v>43282513.089514673</v>
      </c>
      <c r="AC4" s="75">
        <f>IF(ISNUMBER('Fuel Forecast'!$D$52),'Fuel Forecast'!$D$52*(1+'Fuel Forecast'!$G$52)^(AC$1-Assumptions!$B$4)*IF('Fuel Forecast'!$F$52&gt;1,(1+('Fuel Forecast'!$F$52-1)*(1-'Fuel Forecast'!$H$52)^(AC$1-Assumptions!$B$4))/'Fuel Forecast'!$F$52,1)/Assumptions!$B$12,999999999)</f>
        <v>43282513.089514673</v>
      </c>
      <c r="AD4" s="75">
        <f>IF(ISNUMBER('Fuel Forecast'!$D$52),'Fuel Forecast'!$D$52*(1+'Fuel Forecast'!$G$52)^(AD$1-Assumptions!$B$4)*IF('Fuel Forecast'!$F$52&gt;1,(1+('Fuel Forecast'!$F$52-1)*(1-'Fuel Forecast'!$H$52)^(AD$1-Assumptions!$B$4))/'Fuel Forecast'!$F$52,1)/Assumptions!$B$12,999999999)</f>
        <v>43282513.089514673</v>
      </c>
      <c r="AE4" s="75">
        <f>IF(ISNUMBER('Fuel Forecast'!$D$52),'Fuel Forecast'!$D$52*(1+'Fuel Forecast'!$G$52)^(AE$1-Assumptions!$B$4)*IF('Fuel Forecast'!$F$52&gt;1,(1+('Fuel Forecast'!$F$52-1)*(1-'Fuel Forecast'!$H$52)^(AE$1-Assumptions!$B$4))/'Fuel Forecast'!$F$52,1)/Assumptions!$B$12,999999999)</f>
        <v>43282513.089514673</v>
      </c>
      <c r="AF4" s="75">
        <f>IF(ISNUMBER('Fuel Forecast'!$D$52),'Fuel Forecast'!$D$52*(1+'Fuel Forecast'!$G$52)^(AF$1-Assumptions!$B$4)*IF('Fuel Forecast'!$F$52&gt;1,(1+('Fuel Forecast'!$F$52-1)*(1-'Fuel Forecast'!$H$52)^(AF$1-Assumptions!$B$4))/'Fuel Forecast'!$F$52,1)/Assumptions!$B$12,999999999)</f>
        <v>43282513.089514673</v>
      </c>
      <c r="AG4" s="75">
        <f>IF(ISNUMBER('Fuel Forecast'!$D$52),'Fuel Forecast'!$D$52*(1+'Fuel Forecast'!$G$52)^(AG$1-Assumptions!$B$4)*IF('Fuel Forecast'!$F$52&gt;1,(1+('Fuel Forecast'!$F$52-1)*(1-'Fuel Forecast'!$H$52)^(AG$1-Assumptions!$B$4))/'Fuel Forecast'!$F$52,1)/Assumptions!$B$12,999999999)</f>
        <v>43282513.089514673</v>
      </c>
      <c r="AH4" s="75">
        <f>IF(ISNUMBER('Fuel Forecast'!$D$52),'Fuel Forecast'!$D$52*(1+'Fuel Forecast'!$G$52)^(AH$1-Assumptions!$B$4)*IF('Fuel Forecast'!$F$52&gt;1,(1+('Fuel Forecast'!$F$52-1)*(1-'Fuel Forecast'!$H$52)^(AH$1-Assumptions!$B$4))/'Fuel Forecast'!$F$52,1)/Assumptions!$B$12,999999999)</f>
        <v>43282513.089514673</v>
      </c>
      <c r="AI4" s="75">
        <f>IF(ISNUMBER('Fuel Forecast'!$D$52),'Fuel Forecast'!$D$52*(1+'Fuel Forecast'!$G$52)^(AI$1-Assumptions!$B$4)*IF('Fuel Forecast'!$F$52&gt;1,(1+('Fuel Forecast'!$F$52-1)*(1-'Fuel Forecast'!$H$52)^(AI$1-Assumptions!$B$4))/'Fuel Forecast'!$F$52,1)/Assumptions!$B$12,999999999)</f>
        <v>43282513.089514673</v>
      </c>
      <c r="AJ4" s="75">
        <f>IF(ISNUMBER('Fuel Forecast'!$D$52),'Fuel Forecast'!$D$52*(1+'Fuel Forecast'!$G$52)^(AJ$1-Assumptions!$B$4)*IF('Fuel Forecast'!$F$52&gt;1,(1+('Fuel Forecast'!$F$52-1)*(1-'Fuel Forecast'!$H$52)^(AJ$1-Assumptions!$B$4))/'Fuel Forecast'!$F$52,1)/Assumptions!$B$12,999999999)</f>
        <v>43282513.089514673</v>
      </c>
      <c r="AK4" s="75">
        <f>IF(ISNUMBER('Fuel Forecast'!$D$52),'Fuel Forecast'!$D$52*(1+'Fuel Forecast'!$G$52)^(AK$1-Assumptions!$B$4)*IF('Fuel Forecast'!$F$52&gt;1,(1+('Fuel Forecast'!$F$52-1)*(1-'Fuel Forecast'!$H$52)^(AK$1-Assumptions!$B$4))/'Fuel Forecast'!$F$52,1)/Assumptions!$B$12,999999999)</f>
        <v>43282513.089514673</v>
      </c>
      <c r="AL4" s="75">
        <f>IF(ISNUMBER('Fuel Forecast'!$D$52),'Fuel Forecast'!$D$52*(1+'Fuel Forecast'!$G$52)^(AL$1-Assumptions!$B$4)*IF('Fuel Forecast'!$F$52&gt;1,(1+('Fuel Forecast'!$F$52-1)*(1-'Fuel Forecast'!$H$52)^(AL$1-Assumptions!$B$4))/'Fuel Forecast'!$F$52,1)/Assumptions!$B$12,999999999)</f>
        <v>43282513.089514673</v>
      </c>
      <c r="AM4" s="75">
        <f>IF(ISNUMBER('Fuel Forecast'!$D$52),'Fuel Forecast'!$D$52*(1+'Fuel Forecast'!$G$52)^(AM$1-Assumptions!$B$4)*IF('Fuel Forecast'!$F$52&gt;1,(1+('Fuel Forecast'!$F$52-1)*(1-'Fuel Forecast'!$H$52)^(AM$1-Assumptions!$B$4))/'Fuel Forecast'!$F$52,1)/Assumptions!$B$12,999999999)</f>
        <v>43282513.089514673</v>
      </c>
      <c r="AN4" s="75">
        <f>IF(ISNUMBER('Fuel Forecast'!$D$52),'Fuel Forecast'!$D$52*(1+'Fuel Forecast'!$G$52)^(AN$1-Assumptions!$B$4)*IF('Fuel Forecast'!$F$52&gt;1,(1+('Fuel Forecast'!$F$52-1)*(1-'Fuel Forecast'!$H$52)^(AN$1-Assumptions!$B$4))/'Fuel Forecast'!$F$52,1)/Assumptions!$B$12,999999999)</f>
        <v>43282513.089514673</v>
      </c>
      <c r="AO4" s="75">
        <f>IF(ISNUMBER('Fuel Forecast'!$D$52),'Fuel Forecast'!$D$52*(1+'Fuel Forecast'!$G$52)^(AO$1-Assumptions!$B$4)*IF('Fuel Forecast'!$F$52&gt;1,(1+('Fuel Forecast'!$F$52-1)*(1-'Fuel Forecast'!$H$52)^(AO$1-Assumptions!$B$4))/'Fuel Forecast'!$F$52,1)/Assumptions!$B$12,999999999)</f>
        <v>43282513.089514673</v>
      </c>
      <c r="AP4" s="75">
        <f>IF(ISNUMBER('Fuel Forecast'!$D$52),'Fuel Forecast'!$D$52*(1+'Fuel Forecast'!$G$52)^(AP$1-Assumptions!$B$4)*IF('Fuel Forecast'!$F$52&gt;1,(1+('Fuel Forecast'!$F$52-1)*(1-'Fuel Forecast'!$H$52)^(AP$1-Assumptions!$B$4))/'Fuel Forecast'!$F$52,1)/Assumptions!$B$12,999999999)</f>
        <v>43282513.089514673</v>
      </c>
      <c r="AQ4" s="75">
        <f>IF(ISNUMBER('Fuel Forecast'!$D$52),'Fuel Forecast'!$D$52*(1+'Fuel Forecast'!$G$52)^(AQ$1-Assumptions!$B$4)*IF('Fuel Forecast'!$F$52&gt;1,(1+('Fuel Forecast'!$F$52-1)*(1-'Fuel Forecast'!$H$52)^(AQ$1-Assumptions!$B$4))/'Fuel Forecast'!$F$52,1)/Assumptions!$B$12,999999999)</f>
        <v>43282513.089514673</v>
      </c>
      <c r="AR4" s="75">
        <f>IF(ISNUMBER('Fuel Forecast'!$D$52),'Fuel Forecast'!$D$52*(1+'Fuel Forecast'!$G$52)^(AR$1-Assumptions!$B$4)*IF('Fuel Forecast'!$F$52&gt;1,(1+('Fuel Forecast'!$F$52-1)*(1-'Fuel Forecast'!$H$52)^(AR$1-Assumptions!$B$4))/'Fuel Forecast'!$F$52,1)/Assumptions!$B$12,999999999)</f>
        <v>43282513.089514673</v>
      </c>
      <c r="AS4" s="75">
        <f>IF(ISNUMBER('Fuel Forecast'!$D$52),'Fuel Forecast'!$D$52*(1+'Fuel Forecast'!$G$52)^(AS$1-Assumptions!$B$4)*IF('Fuel Forecast'!$F$52&gt;1,(1+('Fuel Forecast'!$F$52-1)*(1-'Fuel Forecast'!$H$52)^(AS$1-Assumptions!$B$4))/'Fuel Forecast'!$F$52,1)/Assumptions!$B$12,999999999)</f>
        <v>43282513.089514673</v>
      </c>
      <c r="AT4" s="75">
        <f>IF(ISNUMBER('Fuel Forecast'!$D$52),'Fuel Forecast'!$D$52*(1+'Fuel Forecast'!$G$52)^(AT$1-Assumptions!$B$4)*IF('Fuel Forecast'!$F$52&gt;1,(1+('Fuel Forecast'!$F$52-1)*(1-'Fuel Forecast'!$H$52)^(AT$1-Assumptions!$B$4))/'Fuel Forecast'!$F$52,1)/Assumptions!$B$12,999999999)</f>
        <v>43282513.089514673</v>
      </c>
      <c r="AU4" s="75">
        <f>IF(ISNUMBER('Fuel Forecast'!$D$52),'Fuel Forecast'!$D$52*(1+'Fuel Forecast'!$G$52)^(AU$1-Assumptions!$B$4)*IF('Fuel Forecast'!$F$52&gt;1,(1+('Fuel Forecast'!$F$52-1)*(1-'Fuel Forecast'!$H$52)^(AU$1-Assumptions!$B$4))/'Fuel Forecast'!$F$52,1)/Assumptions!$B$12,999999999)</f>
        <v>43282513.089514673</v>
      </c>
      <c r="AV4" s="75">
        <f>IF(ISNUMBER('Fuel Forecast'!$D$52),'Fuel Forecast'!$D$52*(1+'Fuel Forecast'!$G$52)^(AV$1-Assumptions!$B$4)*IF('Fuel Forecast'!$F$52&gt;1,(1+('Fuel Forecast'!$F$52-1)*(1-'Fuel Forecast'!$H$52)^(AV$1-Assumptions!$B$4))/'Fuel Forecast'!$F$52,1)/Assumptions!$B$12,999999999)</f>
        <v>43282513.089514673</v>
      </c>
      <c r="AW4" s="75">
        <f>IF(ISNUMBER('Fuel Forecast'!$D$52),'Fuel Forecast'!$D$52*(1+'Fuel Forecast'!$G$52)^(AW$1-Assumptions!$B$4)*IF('Fuel Forecast'!$F$52&gt;1,(1+('Fuel Forecast'!$F$52-1)*(1-'Fuel Forecast'!$H$52)^(AW$1-Assumptions!$B$4))/'Fuel Forecast'!$F$52,1)/Assumptions!$B$12,999999999)</f>
        <v>43282513.089514673</v>
      </c>
      <c r="AX4" s="75">
        <f>IF(ISNUMBER('Fuel Forecast'!$D$52),'Fuel Forecast'!$D$52*(1+'Fuel Forecast'!$G$52)^(AX$1-Assumptions!$B$4)*IF('Fuel Forecast'!$F$52&gt;1,(1+('Fuel Forecast'!$F$52-1)*(1-'Fuel Forecast'!$H$52)^(AX$1-Assumptions!$B$4))/'Fuel Forecast'!$F$52,1)/Assumptions!$B$12,999999999)</f>
        <v>43282513.089514673</v>
      </c>
      <c r="AY4" s="75">
        <f>IF(ISNUMBER('Fuel Forecast'!$D$52),'Fuel Forecast'!$D$52*(1+'Fuel Forecast'!$G$52)^(AY$1-Assumptions!$B$4)*IF('Fuel Forecast'!$F$52&gt;1,(1+('Fuel Forecast'!$F$52-1)*(1-'Fuel Forecast'!$H$52)^(AY$1-Assumptions!$B$4))/'Fuel Forecast'!$F$52,1)/Assumptions!$B$12,999999999)</f>
        <v>43282513.089514673</v>
      </c>
      <c r="AZ4" s="75">
        <f>IF(ISNUMBER('Fuel Forecast'!$D$52),'Fuel Forecast'!$D$52*(1+'Fuel Forecast'!$G$52)^(AZ$1-Assumptions!$B$4)*IF('Fuel Forecast'!$F$52&gt;1,(1+('Fuel Forecast'!$F$52-1)*(1-'Fuel Forecast'!$H$52)^(AZ$1-Assumptions!$B$4))/'Fuel Forecast'!$F$52,1)/Assumptions!$B$12,999999999)</f>
        <v>43282513.089514673</v>
      </c>
    </row>
    <row r="5" spans="1:52" ht="15" customHeight="1" x14ac:dyDescent="0.25">
      <c r="A5" s="1" t="s">
        <v>14684</v>
      </c>
      <c r="B5" s="75">
        <v>0</v>
      </c>
      <c r="C5" s="75">
        <v>0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  <c r="I5" s="75">
        <v>0</v>
      </c>
      <c r="J5" s="75">
        <v>0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>
        <v>0</v>
      </c>
      <c r="AA5" s="75">
        <v>0</v>
      </c>
      <c r="AB5" s="75">
        <v>0</v>
      </c>
      <c r="AC5" s="75">
        <v>0</v>
      </c>
      <c r="AD5" s="75">
        <v>0</v>
      </c>
      <c r="AE5" s="75">
        <v>0</v>
      </c>
      <c r="AF5" s="75">
        <v>0</v>
      </c>
      <c r="AG5" s="75">
        <v>0</v>
      </c>
      <c r="AH5" s="75">
        <v>0</v>
      </c>
      <c r="AI5" s="75">
        <v>0</v>
      </c>
      <c r="AJ5" s="75">
        <v>0</v>
      </c>
      <c r="AK5" s="75">
        <v>0</v>
      </c>
      <c r="AL5" s="75">
        <v>0</v>
      </c>
      <c r="AM5" s="75">
        <v>0</v>
      </c>
      <c r="AN5" s="75">
        <v>0</v>
      </c>
      <c r="AO5" s="75">
        <v>0</v>
      </c>
      <c r="AP5" s="75">
        <v>0</v>
      </c>
      <c r="AQ5" s="75">
        <v>0</v>
      </c>
      <c r="AR5" s="75">
        <v>0</v>
      </c>
      <c r="AS5" s="75">
        <v>0</v>
      </c>
      <c r="AT5" s="75">
        <v>0</v>
      </c>
      <c r="AU5" s="75">
        <v>0</v>
      </c>
      <c r="AV5" s="75">
        <v>0</v>
      </c>
      <c r="AW5" s="75">
        <v>0</v>
      </c>
      <c r="AX5" s="75">
        <v>0</v>
      </c>
      <c r="AY5" s="75">
        <v>0</v>
      </c>
      <c r="AZ5" s="75">
        <v>0</v>
      </c>
    </row>
    <row r="6" spans="1:52" ht="15" customHeight="1" x14ac:dyDescent="0.25">
      <c r="A6" s="1" t="s">
        <v>14685</v>
      </c>
      <c r="B6" s="75">
        <v>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>
        <v>0</v>
      </c>
      <c r="AA6" s="75">
        <v>0</v>
      </c>
      <c r="AB6" s="75">
        <v>0</v>
      </c>
      <c r="AC6" s="75">
        <v>0</v>
      </c>
      <c r="AD6" s="75">
        <v>0</v>
      </c>
      <c r="AE6" s="75">
        <v>0</v>
      </c>
      <c r="AF6" s="75">
        <v>0</v>
      </c>
      <c r="AG6" s="75">
        <v>0</v>
      </c>
      <c r="AH6" s="75">
        <v>0</v>
      </c>
      <c r="AI6" s="75">
        <v>0</v>
      </c>
      <c r="AJ6" s="75">
        <v>0</v>
      </c>
      <c r="AK6" s="75">
        <v>0</v>
      </c>
      <c r="AL6" s="75">
        <v>0</v>
      </c>
      <c r="AM6" s="75">
        <v>0</v>
      </c>
      <c r="AN6" s="75">
        <v>0</v>
      </c>
      <c r="AO6" s="75">
        <v>0</v>
      </c>
      <c r="AP6" s="75">
        <v>0</v>
      </c>
      <c r="AQ6" s="75">
        <v>0</v>
      </c>
      <c r="AR6" s="75">
        <v>0</v>
      </c>
      <c r="AS6" s="75">
        <v>0</v>
      </c>
      <c r="AT6" s="75">
        <v>0</v>
      </c>
      <c r="AU6" s="75">
        <v>0</v>
      </c>
      <c r="AV6" s="75">
        <v>0</v>
      </c>
      <c r="AW6" s="75">
        <v>0</v>
      </c>
      <c r="AX6" s="75">
        <v>0</v>
      </c>
      <c r="AY6" s="75">
        <v>0</v>
      </c>
      <c r="AZ6" s="75">
        <v>0</v>
      </c>
    </row>
    <row r="7" spans="1:52" ht="15" customHeight="1" x14ac:dyDescent="0.25">
      <c r="A7" s="1" t="s">
        <v>122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5">
        <v>0</v>
      </c>
      <c r="AJ7" s="75">
        <v>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/>
  </sheetViews>
  <sheetFormatPr baseColWidth="10" defaultColWidth="14.42578125" defaultRowHeight="15" x14ac:dyDescent="0.25"/>
  <cols>
    <col min="1" max="1" width="24.5703125" style="1" customWidth="1"/>
    <col min="2" max="2" width="10.140625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v>0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v>0</v>
      </c>
      <c r="C3" s="75">
        <v>0</v>
      </c>
      <c r="D3" s="75">
        <v>0</v>
      </c>
      <c r="E3" s="75">
        <v>0</v>
      </c>
      <c r="F3" s="75">
        <v>0</v>
      </c>
      <c r="G3" s="75">
        <v>0</v>
      </c>
      <c r="H3" s="75">
        <v>0</v>
      </c>
      <c r="I3" s="75">
        <v>0</v>
      </c>
      <c r="J3" s="75">
        <v>0</v>
      </c>
      <c r="K3" s="75">
        <v>0</v>
      </c>
      <c r="L3" s="75">
        <v>0</v>
      </c>
      <c r="M3" s="75">
        <v>0</v>
      </c>
      <c r="N3" s="75">
        <v>0</v>
      </c>
      <c r="O3" s="75">
        <v>0</v>
      </c>
      <c r="P3" s="75">
        <v>0</v>
      </c>
      <c r="Q3" s="75">
        <v>0</v>
      </c>
      <c r="R3" s="75">
        <v>0</v>
      </c>
      <c r="S3" s="75">
        <v>0</v>
      </c>
      <c r="T3" s="75"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>
        <v>0</v>
      </c>
      <c r="AA3" s="75">
        <v>0</v>
      </c>
      <c r="AB3" s="75">
        <v>0</v>
      </c>
      <c r="AC3" s="75">
        <v>0</v>
      </c>
      <c r="AD3" s="75">
        <v>0</v>
      </c>
      <c r="AE3" s="75">
        <v>0</v>
      </c>
      <c r="AF3" s="75">
        <v>0</v>
      </c>
      <c r="AG3" s="75">
        <v>0</v>
      </c>
      <c r="AH3" s="75">
        <v>0</v>
      </c>
      <c r="AI3" s="75">
        <v>0</v>
      </c>
      <c r="AJ3" s="75">
        <v>0</v>
      </c>
      <c r="AK3" s="75">
        <v>0</v>
      </c>
      <c r="AL3" s="75">
        <v>0</v>
      </c>
      <c r="AM3" s="75">
        <v>0</v>
      </c>
      <c r="AN3" s="75">
        <v>0</v>
      </c>
      <c r="AO3" s="75">
        <v>0</v>
      </c>
      <c r="AP3" s="75">
        <v>0</v>
      </c>
      <c r="AQ3" s="75">
        <v>0</v>
      </c>
      <c r="AR3" s="75">
        <v>0</v>
      </c>
      <c r="AS3" s="75">
        <v>0</v>
      </c>
      <c r="AT3" s="75">
        <v>0</v>
      </c>
      <c r="AU3" s="75">
        <v>0</v>
      </c>
      <c r="AV3" s="75">
        <v>0</v>
      </c>
      <c r="AW3" s="75">
        <v>0</v>
      </c>
      <c r="AX3" s="75">
        <v>0</v>
      </c>
      <c r="AY3" s="75">
        <v>0</v>
      </c>
      <c r="AZ3" s="75">
        <v>0</v>
      </c>
    </row>
    <row r="4" spans="1:52" ht="15" customHeight="1" x14ac:dyDescent="0.25">
      <c r="A4" s="1" t="s">
        <v>14683</v>
      </c>
      <c r="B4" s="75">
        <f>IF(ISNUMBER('Fuel Forecast'!$D$59),'Fuel Forecast'!$D$59*(1+'Fuel Forecast'!$G$59)^(B$1-Assumptions!$B$4)*IF('Fuel Forecast'!$F$59&gt;1,(1+('Fuel Forecast'!$F$59-1)*(1-'Fuel Forecast'!$H$59)^(B$1-Assumptions!$B$4))/'Fuel Forecast'!$F$59,1)/Assumptions!$B$12,999999999)</f>
        <v>22010000</v>
      </c>
      <c r="C4" s="75">
        <f>IF(ISNUMBER('Fuel Forecast'!$D$59),'Fuel Forecast'!$D$59*(1+'Fuel Forecast'!$G$59)^(C$1-Assumptions!$B$4)*IF('Fuel Forecast'!$F$59&gt;1,(1+('Fuel Forecast'!$F$59-1)*(1-'Fuel Forecast'!$H$59)^(C$1-Assumptions!$B$4))/'Fuel Forecast'!$F$59,1)/Assumptions!$B$12,999999999)</f>
        <v>22010000</v>
      </c>
      <c r="D4" s="75">
        <f>IF(ISNUMBER('Fuel Forecast'!$D$59),'Fuel Forecast'!$D$59*(1+'Fuel Forecast'!$G$59)^(D$1-Assumptions!$B$4)*IF('Fuel Forecast'!$F$59&gt;1,(1+('Fuel Forecast'!$F$59-1)*(1-'Fuel Forecast'!$H$59)^(D$1-Assumptions!$B$4))/'Fuel Forecast'!$F$59,1)/Assumptions!$B$12,999999999)</f>
        <v>22010000</v>
      </c>
      <c r="E4" s="75">
        <f>IF(ISNUMBER('Fuel Forecast'!$D$59),'Fuel Forecast'!$D$59*(1+'Fuel Forecast'!$G$59)^(E$1-Assumptions!$B$4)*IF('Fuel Forecast'!$F$59&gt;1,(1+('Fuel Forecast'!$F$59-1)*(1-'Fuel Forecast'!$H$59)^(E$1-Assumptions!$B$4))/'Fuel Forecast'!$F$59,1)/Assumptions!$B$12,999999999)</f>
        <v>22010000</v>
      </c>
      <c r="F4" s="75">
        <f>IF(ISNUMBER('Fuel Forecast'!$D$59),'Fuel Forecast'!$D$59*(1+'Fuel Forecast'!$G$59)^(F$1-Assumptions!$B$4)*IF('Fuel Forecast'!$F$59&gt;1,(1+('Fuel Forecast'!$F$59-1)*(1-'Fuel Forecast'!$H$59)^(F$1-Assumptions!$B$4))/'Fuel Forecast'!$F$59,1)/Assumptions!$B$12,999999999)</f>
        <v>22010000</v>
      </c>
      <c r="G4" s="75">
        <f>IF(ISNUMBER('Fuel Forecast'!$D$59),'Fuel Forecast'!$D$59*(1+'Fuel Forecast'!$G$59)^(G$1-Assumptions!$B$4)*IF('Fuel Forecast'!$F$59&gt;1,(1+('Fuel Forecast'!$F$59-1)*(1-'Fuel Forecast'!$H$59)^(G$1-Assumptions!$B$4))/'Fuel Forecast'!$F$59,1)/Assumptions!$B$12,999999999)</f>
        <v>22010000</v>
      </c>
      <c r="H4" s="75">
        <f>IF(ISNUMBER('Fuel Forecast'!$D$59),'Fuel Forecast'!$D$59*(1+'Fuel Forecast'!$G$59)^(H$1-Assumptions!$B$4)*IF('Fuel Forecast'!$F$59&gt;1,(1+('Fuel Forecast'!$F$59-1)*(1-'Fuel Forecast'!$H$59)^(H$1-Assumptions!$B$4))/'Fuel Forecast'!$F$59,1)/Assumptions!$B$12,999999999)</f>
        <v>22010000</v>
      </c>
      <c r="I4" s="75">
        <f>IF(ISNUMBER('Fuel Forecast'!$D$59),'Fuel Forecast'!$D$59*(1+'Fuel Forecast'!$G$59)^(I$1-Assumptions!$B$4)*IF('Fuel Forecast'!$F$59&gt;1,(1+('Fuel Forecast'!$F$59-1)*(1-'Fuel Forecast'!$H$59)^(I$1-Assumptions!$B$4))/'Fuel Forecast'!$F$59,1)/Assumptions!$B$12,999999999)</f>
        <v>22010000</v>
      </c>
      <c r="J4" s="75">
        <f>IF(ISNUMBER('Fuel Forecast'!$D$59),'Fuel Forecast'!$D$59*(1+'Fuel Forecast'!$G$59)^(J$1-Assumptions!$B$4)*IF('Fuel Forecast'!$F$59&gt;1,(1+('Fuel Forecast'!$F$59-1)*(1-'Fuel Forecast'!$H$59)^(J$1-Assumptions!$B$4))/'Fuel Forecast'!$F$59,1)/Assumptions!$B$12,999999999)</f>
        <v>22010000</v>
      </c>
      <c r="K4" s="75">
        <f>IF(ISNUMBER('Fuel Forecast'!$D$59),'Fuel Forecast'!$D$59*(1+'Fuel Forecast'!$G$59)^(K$1-Assumptions!$B$4)*IF('Fuel Forecast'!$F$59&gt;1,(1+('Fuel Forecast'!$F$59-1)*(1-'Fuel Forecast'!$H$59)^(K$1-Assumptions!$B$4))/'Fuel Forecast'!$F$59,1)/Assumptions!$B$12,999999999)</f>
        <v>22010000</v>
      </c>
      <c r="L4" s="75">
        <f>IF(ISNUMBER('Fuel Forecast'!$D$59),'Fuel Forecast'!$D$59*(1+'Fuel Forecast'!$G$59)^(L$1-Assumptions!$B$4)*IF('Fuel Forecast'!$F$59&gt;1,(1+('Fuel Forecast'!$F$59-1)*(1-'Fuel Forecast'!$H$59)^(L$1-Assumptions!$B$4))/'Fuel Forecast'!$F$59,1)/Assumptions!$B$12,999999999)</f>
        <v>22010000</v>
      </c>
      <c r="M4" s="75">
        <f>IF(ISNUMBER('Fuel Forecast'!$D$59),'Fuel Forecast'!$D$59*(1+'Fuel Forecast'!$G$59)^(M$1-Assumptions!$B$4)*IF('Fuel Forecast'!$F$59&gt;1,(1+('Fuel Forecast'!$F$59-1)*(1-'Fuel Forecast'!$H$59)^(M$1-Assumptions!$B$4))/'Fuel Forecast'!$F$59,1)/Assumptions!$B$12,999999999)</f>
        <v>22010000</v>
      </c>
      <c r="N4" s="75">
        <f>IF(ISNUMBER('Fuel Forecast'!$D$59),'Fuel Forecast'!$D$59*(1+'Fuel Forecast'!$G$59)^(N$1-Assumptions!$B$4)*IF('Fuel Forecast'!$F$59&gt;1,(1+('Fuel Forecast'!$F$59-1)*(1-'Fuel Forecast'!$H$59)^(N$1-Assumptions!$B$4))/'Fuel Forecast'!$F$59,1)/Assumptions!$B$12,999999999)</f>
        <v>22010000</v>
      </c>
      <c r="O4" s="75">
        <f>IF(ISNUMBER('Fuel Forecast'!$D$59),'Fuel Forecast'!$D$59*(1+'Fuel Forecast'!$G$59)^(O$1-Assumptions!$B$4)*IF('Fuel Forecast'!$F$59&gt;1,(1+('Fuel Forecast'!$F$59-1)*(1-'Fuel Forecast'!$H$59)^(O$1-Assumptions!$B$4))/'Fuel Forecast'!$F$59,1)/Assumptions!$B$12,999999999)</f>
        <v>22010000</v>
      </c>
      <c r="P4" s="75">
        <f>IF(ISNUMBER('Fuel Forecast'!$D$59),'Fuel Forecast'!$D$59*(1+'Fuel Forecast'!$G$59)^(P$1-Assumptions!$B$4)*IF('Fuel Forecast'!$F$59&gt;1,(1+('Fuel Forecast'!$F$59-1)*(1-'Fuel Forecast'!$H$59)^(P$1-Assumptions!$B$4))/'Fuel Forecast'!$F$59,1)/Assumptions!$B$12,999999999)</f>
        <v>22010000</v>
      </c>
      <c r="Q4" s="75">
        <f>IF(ISNUMBER('Fuel Forecast'!$D$59),'Fuel Forecast'!$D$59*(1+'Fuel Forecast'!$G$59)^(Q$1-Assumptions!$B$4)*IF('Fuel Forecast'!$F$59&gt;1,(1+('Fuel Forecast'!$F$59-1)*(1-'Fuel Forecast'!$H$59)^(Q$1-Assumptions!$B$4))/'Fuel Forecast'!$F$59,1)/Assumptions!$B$12,999999999)</f>
        <v>22010000</v>
      </c>
      <c r="R4" s="75">
        <f>IF(ISNUMBER('Fuel Forecast'!$D$59),'Fuel Forecast'!$D$59*(1+'Fuel Forecast'!$G$59)^(R$1-Assumptions!$B$4)*IF('Fuel Forecast'!$F$59&gt;1,(1+('Fuel Forecast'!$F$59-1)*(1-'Fuel Forecast'!$H$59)^(R$1-Assumptions!$B$4))/'Fuel Forecast'!$F$59,1)/Assumptions!$B$12,999999999)</f>
        <v>22010000</v>
      </c>
      <c r="S4" s="75">
        <f>IF(ISNUMBER('Fuel Forecast'!$D$59),'Fuel Forecast'!$D$59*(1+'Fuel Forecast'!$G$59)^(S$1-Assumptions!$B$4)*IF('Fuel Forecast'!$F$59&gt;1,(1+('Fuel Forecast'!$F$59-1)*(1-'Fuel Forecast'!$H$59)^(S$1-Assumptions!$B$4))/'Fuel Forecast'!$F$59,1)/Assumptions!$B$12,999999999)</f>
        <v>22010000</v>
      </c>
      <c r="T4" s="75">
        <f>IF(ISNUMBER('Fuel Forecast'!$D$59),'Fuel Forecast'!$D$59*(1+'Fuel Forecast'!$G$59)^(T$1-Assumptions!$B$4)*IF('Fuel Forecast'!$F$59&gt;1,(1+('Fuel Forecast'!$F$59-1)*(1-'Fuel Forecast'!$H$59)^(T$1-Assumptions!$B$4))/'Fuel Forecast'!$F$59,1)/Assumptions!$B$12,999999999)</f>
        <v>22010000</v>
      </c>
      <c r="U4" s="75">
        <f>IF(ISNUMBER('Fuel Forecast'!$D$59),'Fuel Forecast'!$D$59*(1+'Fuel Forecast'!$G$59)^(U$1-Assumptions!$B$4)*IF('Fuel Forecast'!$F$59&gt;1,(1+('Fuel Forecast'!$F$59-1)*(1-'Fuel Forecast'!$H$59)^(U$1-Assumptions!$B$4))/'Fuel Forecast'!$F$59,1)/Assumptions!$B$12,999999999)</f>
        <v>22010000</v>
      </c>
      <c r="V4" s="75">
        <f>IF(ISNUMBER('Fuel Forecast'!$D$59),'Fuel Forecast'!$D$59*(1+'Fuel Forecast'!$G$59)^(V$1-Assumptions!$B$4)*IF('Fuel Forecast'!$F$59&gt;1,(1+('Fuel Forecast'!$F$59-1)*(1-'Fuel Forecast'!$H$59)^(V$1-Assumptions!$B$4))/'Fuel Forecast'!$F$59,1)/Assumptions!$B$12,999999999)</f>
        <v>22010000</v>
      </c>
      <c r="W4" s="75">
        <f>IF(ISNUMBER('Fuel Forecast'!$D$59),'Fuel Forecast'!$D$59*(1+'Fuel Forecast'!$G$59)^(W$1-Assumptions!$B$4)*IF('Fuel Forecast'!$F$59&gt;1,(1+('Fuel Forecast'!$F$59-1)*(1-'Fuel Forecast'!$H$59)^(W$1-Assumptions!$B$4))/'Fuel Forecast'!$F$59,1)/Assumptions!$B$12,999999999)</f>
        <v>22010000</v>
      </c>
      <c r="X4" s="75">
        <f>IF(ISNUMBER('Fuel Forecast'!$D$59),'Fuel Forecast'!$D$59*(1+'Fuel Forecast'!$G$59)^(X$1-Assumptions!$B$4)*IF('Fuel Forecast'!$F$59&gt;1,(1+('Fuel Forecast'!$F$59-1)*(1-'Fuel Forecast'!$H$59)^(X$1-Assumptions!$B$4))/'Fuel Forecast'!$F$59,1)/Assumptions!$B$12,999999999)</f>
        <v>22010000</v>
      </c>
      <c r="Y4" s="75">
        <f>IF(ISNUMBER('Fuel Forecast'!$D$59),'Fuel Forecast'!$D$59*(1+'Fuel Forecast'!$G$59)^(Y$1-Assumptions!$B$4)*IF('Fuel Forecast'!$F$59&gt;1,(1+('Fuel Forecast'!$F$59-1)*(1-'Fuel Forecast'!$H$59)^(Y$1-Assumptions!$B$4))/'Fuel Forecast'!$F$59,1)/Assumptions!$B$12,999999999)</f>
        <v>22010000</v>
      </c>
      <c r="Z4" s="75">
        <f>IF(ISNUMBER('Fuel Forecast'!$D$59),'Fuel Forecast'!$D$59*(1+'Fuel Forecast'!$G$59)^(Z$1-Assumptions!$B$4)*IF('Fuel Forecast'!$F$59&gt;1,(1+('Fuel Forecast'!$F$59-1)*(1-'Fuel Forecast'!$H$59)^(Z$1-Assumptions!$B$4))/'Fuel Forecast'!$F$59,1)/Assumptions!$B$12,999999999)</f>
        <v>22010000</v>
      </c>
      <c r="AA4" s="75">
        <f>IF(ISNUMBER('Fuel Forecast'!$D$59),'Fuel Forecast'!$D$59*(1+'Fuel Forecast'!$G$59)^(AA$1-Assumptions!$B$4)*IF('Fuel Forecast'!$F$59&gt;1,(1+('Fuel Forecast'!$F$59-1)*(1-'Fuel Forecast'!$H$59)^(AA$1-Assumptions!$B$4))/'Fuel Forecast'!$F$59,1)/Assumptions!$B$12,999999999)</f>
        <v>22010000</v>
      </c>
      <c r="AB4" s="75">
        <f>IF(ISNUMBER('Fuel Forecast'!$D$59),'Fuel Forecast'!$D$59*(1+'Fuel Forecast'!$G$59)^(AB$1-Assumptions!$B$4)*IF('Fuel Forecast'!$F$59&gt;1,(1+('Fuel Forecast'!$F$59-1)*(1-'Fuel Forecast'!$H$59)^(AB$1-Assumptions!$B$4))/'Fuel Forecast'!$F$59,1)/Assumptions!$B$12,999999999)</f>
        <v>22010000</v>
      </c>
      <c r="AC4" s="75">
        <f>IF(ISNUMBER('Fuel Forecast'!$D$59),'Fuel Forecast'!$D$59*(1+'Fuel Forecast'!$G$59)^(AC$1-Assumptions!$B$4)*IF('Fuel Forecast'!$F$59&gt;1,(1+('Fuel Forecast'!$F$59-1)*(1-'Fuel Forecast'!$H$59)^(AC$1-Assumptions!$B$4))/'Fuel Forecast'!$F$59,1)/Assumptions!$B$12,999999999)</f>
        <v>22010000</v>
      </c>
      <c r="AD4" s="75">
        <f>IF(ISNUMBER('Fuel Forecast'!$D$59),'Fuel Forecast'!$D$59*(1+'Fuel Forecast'!$G$59)^(AD$1-Assumptions!$B$4)*IF('Fuel Forecast'!$F$59&gt;1,(1+('Fuel Forecast'!$F$59-1)*(1-'Fuel Forecast'!$H$59)^(AD$1-Assumptions!$B$4))/'Fuel Forecast'!$F$59,1)/Assumptions!$B$12,999999999)</f>
        <v>22010000</v>
      </c>
      <c r="AE4" s="75">
        <f>IF(ISNUMBER('Fuel Forecast'!$D$59),'Fuel Forecast'!$D$59*(1+'Fuel Forecast'!$G$59)^(AE$1-Assumptions!$B$4)*IF('Fuel Forecast'!$F$59&gt;1,(1+('Fuel Forecast'!$F$59-1)*(1-'Fuel Forecast'!$H$59)^(AE$1-Assumptions!$B$4))/'Fuel Forecast'!$F$59,1)/Assumptions!$B$12,999999999)</f>
        <v>22010000</v>
      </c>
      <c r="AF4" s="75">
        <f>IF(ISNUMBER('Fuel Forecast'!$D$59),'Fuel Forecast'!$D$59*(1+'Fuel Forecast'!$G$59)^(AF$1-Assumptions!$B$4)*IF('Fuel Forecast'!$F$59&gt;1,(1+('Fuel Forecast'!$F$59-1)*(1-'Fuel Forecast'!$H$59)^(AF$1-Assumptions!$B$4))/'Fuel Forecast'!$F$59,1)/Assumptions!$B$12,999999999)</f>
        <v>22010000</v>
      </c>
      <c r="AG4" s="75">
        <f>IF(ISNUMBER('Fuel Forecast'!$D$59),'Fuel Forecast'!$D$59*(1+'Fuel Forecast'!$G$59)^(AG$1-Assumptions!$B$4)*IF('Fuel Forecast'!$F$59&gt;1,(1+('Fuel Forecast'!$F$59-1)*(1-'Fuel Forecast'!$H$59)^(AG$1-Assumptions!$B$4))/'Fuel Forecast'!$F$59,1)/Assumptions!$B$12,999999999)</f>
        <v>22010000</v>
      </c>
      <c r="AH4" s="75">
        <f>IF(ISNUMBER('Fuel Forecast'!$D$59),'Fuel Forecast'!$D$59*(1+'Fuel Forecast'!$G$59)^(AH$1-Assumptions!$B$4)*IF('Fuel Forecast'!$F$59&gt;1,(1+('Fuel Forecast'!$F$59-1)*(1-'Fuel Forecast'!$H$59)^(AH$1-Assumptions!$B$4))/'Fuel Forecast'!$F$59,1)/Assumptions!$B$12,999999999)</f>
        <v>22010000</v>
      </c>
      <c r="AI4" s="75">
        <f>IF(ISNUMBER('Fuel Forecast'!$D$59),'Fuel Forecast'!$D$59*(1+'Fuel Forecast'!$G$59)^(AI$1-Assumptions!$B$4)*IF('Fuel Forecast'!$F$59&gt;1,(1+('Fuel Forecast'!$F$59-1)*(1-'Fuel Forecast'!$H$59)^(AI$1-Assumptions!$B$4))/'Fuel Forecast'!$F$59,1)/Assumptions!$B$12,999999999)</f>
        <v>22010000</v>
      </c>
      <c r="AJ4" s="75">
        <f>IF(ISNUMBER('Fuel Forecast'!$D$59),'Fuel Forecast'!$D$59*(1+'Fuel Forecast'!$G$59)^(AJ$1-Assumptions!$B$4)*IF('Fuel Forecast'!$F$59&gt;1,(1+('Fuel Forecast'!$F$59-1)*(1-'Fuel Forecast'!$H$59)^(AJ$1-Assumptions!$B$4))/'Fuel Forecast'!$F$59,1)/Assumptions!$B$12,999999999)</f>
        <v>22010000</v>
      </c>
      <c r="AK4" s="75">
        <f>IF(ISNUMBER('Fuel Forecast'!$D$59),'Fuel Forecast'!$D$59*(1+'Fuel Forecast'!$G$59)^(AK$1-Assumptions!$B$4)*IF('Fuel Forecast'!$F$59&gt;1,(1+('Fuel Forecast'!$F$59-1)*(1-'Fuel Forecast'!$H$59)^(AK$1-Assumptions!$B$4))/'Fuel Forecast'!$F$59,1)/Assumptions!$B$12,999999999)</f>
        <v>22010000</v>
      </c>
      <c r="AL4" s="75">
        <f>IF(ISNUMBER('Fuel Forecast'!$D$59),'Fuel Forecast'!$D$59*(1+'Fuel Forecast'!$G$59)^(AL$1-Assumptions!$B$4)*IF('Fuel Forecast'!$F$59&gt;1,(1+('Fuel Forecast'!$F$59-1)*(1-'Fuel Forecast'!$H$59)^(AL$1-Assumptions!$B$4))/'Fuel Forecast'!$F$59,1)/Assumptions!$B$12,999999999)</f>
        <v>22010000</v>
      </c>
      <c r="AM4" s="75">
        <f>IF(ISNUMBER('Fuel Forecast'!$D$59),'Fuel Forecast'!$D$59*(1+'Fuel Forecast'!$G$59)^(AM$1-Assumptions!$B$4)*IF('Fuel Forecast'!$F$59&gt;1,(1+('Fuel Forecast'!$F$59-1)*(1-'Fuel Forecast'!$H$59)^(AM$1-Assumptions!$B$4))/'Fuel Forecast'!$F$59,1)/Assumptions!$B$12,999999999)</f>
        <v>22010000</v>
      </c>
      <c r="AN4" s="75">
        <f>IF(ISNUMBER('Fuel Forecast'!$D$59),'Fuel Forecast'!$D$59*(1+'Fuel Forecast'!$G$59)^(AN$1-Assumptions!$B$4)*IF('Fuel Forecast'!$F$59&gt;1,(1+('Fuel Forecast'!$F$59-1)*(1-'Fuel Forecast'!$H$59)^(AN$1-Assumptions!$B$4))/'Fuel Forecast'!$F$59,1)/Assumptions!$B$12,999999999)</f>
        <v>22010000</v>
      </c>
      <c r="AO4" s="75">
        <f>IF(ISNUMBER('Fuel Forecast'!$D$59),'Fuel Forecast'!$D$59*(1+'Fuel Forecast'!$G$59)^(AO$1-Assumptions!$B$4)*IF('Fuel Forecast'!$F$59&gt;1,(1+('Fuel Forecast'!$F$59-1)*(1-'Fuel Forecast'!$H$59)^(AO$1-Assumptions!$B$4))/'Fuel Forecast'!$F$59,1)/Assumptions!$B$12,999999999)</f>
        <v>22010000</v>
      </c>
      <c r="AP4" s="75">
        <f>IF(ISNUMBER('Fuel Forecast'!$D$59),'Fuel Forecast'!$D$59*(1+'Fuel Forecast'!$G$59)^(AP$1-Assumptions!$B$4)*IF('Fuel Forecast'!$F$59&gt;1,(1+('Fuel Forecast'!$F$59-1)*(1-'Fuel Forecast'!$H$59)^(AP$1-Assumptions!$B$4))/'Fuel Forecast'!$F$59,1)/Assumptions!$B$12,999999999)</f>
        <v>22010000</v>
      </c>
      <c r="AQ4" s="75">
        <f>IF(ISNUMBER('Fuel Forecast'!$D$59),'Fuel Forecast'!$D$59*(1+'Fuel Forecast'!$G$59)^(AQ$1-Assumptions!$B$4)*IF('Fuel Forecast'!$F$59&gt;1,(1+('Fuel Forecast'!$F$59-1)*(1-'Fuel Forecast'!$H$59)^(AQ$1-Assumptions!$B$4))/'Fuel Forecast'!$F$59,1)/Assumptions!$B$12,999999999)</f>
        <v>22010000</v>
      </c>
      <c r="AR4" s="75">
        <f>IF(ISNUMBER('Fuel Forecast'!$D$59),'Fuel Forecast'!$D$59*(1+'Fuel Forecast'!$G$59)^(AR$1-Assumptions!$B$4)*IF('Fuel Forecast'!$F$59&gt;1,(1+('Fuel Forecast'!$F$59-1)*(1-'Fuel Forecast'!$H$59)^(AR$1-Assumptions!$B$4))/'Fuel Forecast'!$F$59,1)/Assumptions!$B$12,999999999)</f>
        <v>22010000</v>
      </c>
      <c r="AS4" s="75">
        <f>IF(ISNUMBER('Fuel Forecast'!$D$59),'Fuel Forecast'!$D$59*(1+'Fuel Forecast'!$G$59)^(AS$1-Assumptions!$B$4)*IF('Fuel Forecast'!$F$59&gt;1,(1+('Fuel Forecast'!$F$59-1)*(1-'Fuel Forecast'!$H$59)^(AS$1-Assumptions!$B$4))/'Fuel Forecast'!$F$59,1)/Assumptions!$B$12,999999999)</f>
        <v>22010000</v>
      </c>
      <c r="AT4" s="75">
        <f>IF(ISNUMBER('Fuel Forecast'!$D$59),'Fuel Forecast'!$D$59*(1+'Fuel Forecast'!$G$59)^(AT$1-Assumptions!$B$4)*IF('Fuel Forecast'!$F$59&gt;1,(1+('Fuel Forecast'!$F$59-1)*(1-'Fuel Forecast'!$H$59)^(AT$1-Assumptions!$B$4))/'Fuel Forecast'!$F$59,1)/Assumptions!$B$12,999999999)</f>
        <v>22010000</v>
      </c>
      <c r="AU4" s="75">
        <f>IF(ISNUMBER('Fuel Forecast'!$D$59),'Fuel Forecast'!$D$59*(1+'Fuel Forecast'!$G$59)^(AU$1-Assumptions!$B$4)*IF('Fuel Forecast'!$F$59&gt;1,(1+('Fuel Forecast'!$F$59-1)*(1-'Fuel Forecast'!$H$59)^(AU$1-Assumptions!$B$4))/'Fuel Forecast'!$F$59,1)/Assumptions!$B$12,999999999)</f>
        <v>22010000</v>
      </c>
      <c r="AV4" s="75">
        <f>IF(ISNUMBER('Fuel Forecast'!$D$59),'Fuel Forecast'!$D$59*(1+'Fuel Forecast'!$G$59)^(AV$1-Assumptions!$B$4)*IF('Fuel Forecast'!$F$59&gt;1,(1+('Fuel Forecast'!$F$59-1)*(1-'Fuel Forecast'!$H$59)^(AV$1-Assumptions!$B$4))/'Fuel Forecast'!$F$59,1)/Assumptions!$B$12,999999999)</f>
        <v>22010000</v>
      </c>
      <c r="AW4" s="75">
        <f>IF(ISNUMBER('Fuel Forecast'!$D$59),'Fuel Forecast'!$D$59*(1+'Fuel Forecast'!$G$59)^(AW$1-Assumptions!$B$4)*IF('Fuel Forecast'!$F$59&gt;1,(1+('Fuel Forecast'!$F$59-1)*(1-'Fuel Forecast'!$H$59)^(AW$1-Assumptions!$B$4))/'Fuel Forecast'!$F$59,1)/Assumptions!$B$12,999999999)</f>
        <v>22010000</v>
      </c>
      <c r="AX4" s="75">
        <f>IF(ISNUMBER('Fuel Forecast'!$D$59),'Fuel Forecast'!$D$59*(1+'Fuel Forecast'!$G$59)^(AX$1-Assumptions!$B$4)*IF('Fuel Forecast'!$F$59&gt;1,(1+('Fuel Forecast'!$F$59-1)*(1-'Fuel Forecast'!$H$59)^(AX$1-Assumptions!$B$4))/'Fuel Forecast'!$F$59,1)/Assumptions!$B$12,999999999)</f>
        <v>22010000</v>
      </c>
      <c r="AY4" s="75">
        <f>IF(ISNUMBER('Fuel Forecast'!$D$59),'Fuel Forecast'!$D$59*(1+'Fuel Forecast'!$G$59)^(AY$1-Assumptions!$B$4)*IF('Fuel Forecast'!$F$59&gt;1,(1+('Fuel Forecast'!$F$59-1)*(1-'Fuel Forecast'!$H$59)^(AY$1-Assumptions!$B$4))/'Fuel Forecast'!$F$59,1)/Assumptions!$B$12,999999999)</f>
        <v>22010000</v>
      </c>
      <c r="AZ4" s="75">
        <f>IF(ISNUMBER('Fuel Forecast'!$D$59),'Fuel Forecast'!$D$59*(1+'Fuel Forecast'!$G$59)^(AZ$1-Assumptions!$B$4)*IF('Fuel Forecast'!$F$59&gt;1,(1+('Fuel Forecast'!$F$59-1)*(1-'Fuel Forecast'!$H$59)^(AZ$1-Assumptions!$B$4))/'Fuel Forecast'!$F$59,1)/Assumptions!$B$12,999999999)</f>
        <v>22010000</v>
      </c>
    </row>
    <row r="5" spans="1:52" ht="15" customHeight="1" x14ac:dyDescent="0.25">
      <c r="A5" s="1" t="s">
        <v>14684</v>
      </c>
      <c r="B5" s="75">
        <v>0</v>
      </c>
      <c r="C5" s="75">
        <v>0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  <c r="I5" s="75">
        <v>0</v>
      </c>
      <c r="J5" s="75">
        <v>0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>
        <v>0</v>
      </c>
      <c r="AA5" s="75">
        <v>0</v>
      </c>
      <c r="AB5" s="75">
        <v>0</v>
      </c>
      <c r="AC5" s="75">
        <v>0</v>
      </c>
      <c r="AD5" s="75">
        <v>0</v>
      </c>
      <c r="AE5" s="75">
        <v>0</v>
      </c>
      <c r="AF5" s="75">
        <v>0</v>
      </c>
      <c r="AG5" s="75">
        <v>0</v>
      </c>
      <c r="AH5" s="75">
        <v>0</v>
      </c>
      <c r="AI5" s="75">
        <v>0</v>
      </c>
      <c r="AJ5" s="75">
        <v>0</v>
      </c>
      <c r="AK5" s="75">
        <v>0</v>
      </c>
      <c r="AL5" s="75">
        <v>0</v>
      </c>
      <c r="AM5" s="75">
        <v>0</v>
      </c>
      <c r="AN5" s="75">
        <v>0</v>
      </c>
      <c r="AO5" s="75">
        <v>0</v>
      </c>
      <c r="AP5" s="75">
        <v>0</v>
      </c>
      <c r="AQ5" s="75">
        <v>0</v>
      </c>
      <c r="AR5" s="75">
        <v>0</v>
      </c>
      <c r="AS5" s="75">
        <v>0</v>
      </c>
      <c r="AT5" s="75">
        <v>0</v>
      </c>
      <c r="AU5" s="75">
        <v>0</v>
      </c>
      <c r="AV5" s="75">
        <v>0</v>
      </c>
      <c r="AW5" s="75">
        <v>0</v>
      </c>
      <c r="AX5" s="75">
        <v>0</v>
      </c>
      <c r="AY5" s="75">
        <v>0</v>
      </c>
      <c r="AZ5" s="75">
        <v>0</v>
      </c>
    </row>
    <row r="6" spans="1:52" ht="15" customHeight="1" x14ac:dyDescent="0.25">
      <c r="A6" s="1" t="s">
        <v>14685</v>
      </c>
      <c r="B6" s="75">
        <v>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>
        <v>0</v>
      </c>
      <c r="AA6" s="75">
        <v>0</v>
      </c>
      <c r="AB6" s="75">
        <v>0</v>
      </c>
      <c r="AC6" s="75">
        <v>0</v>
      </c>
      <c r="AD6" s="75">
        <v>0</v>
      </c>
      <c r="AE6" s="75">
        <v>0</v>
      </c>
      <c r="AF6" s="75">
        <v>0</v>
      </c>
      <c r="AG6" s="75">
        <v>0</v>
      </c>
      <c r="AH6" s="75">
        <v>0</v>
      </c>
      <c r="AI6" s="75">
        <v>0</v>
      </c>
      <c r="AJ6" s="75">
        <v>0</v>
      </c>
      <c r="AK6" s="75">
        <v>0</v>
      </c>
      <c r="AL6" s="75">
        <v>0</v>
      </c>
      <c r="AM6" s="75">
        <v>0</v>
      </c>
      <c r="AN6" s="75">
        <v>0</v>
      </c>
      <c r="AO6" s="75">
        <v>0</v>
      </c>
      <c r="AP6" s="75">
        <v>0</v>
      </c>
      <c r="AQ6" s="75">
        <v>0</v>
      </c>
      <c r="AR6" s="75">
        <v>0</v>
      </c>
      <c r="AS6" s="75">
        <v>0</v>
      </c>
      <c r="AT6" s="75">
        <v>0</v>
      </c>
      <c r="AU6" s="75">
        <v>0</v>
      </c>
      <c r="AV6" s="75">
        <v>0</v>
      </c>
      <c r="AW6" s="75">
        <v>0</v>
      </c>
      <c r="AX6" s="75">
        <v>0</v>
      </c>
      <c r="AY6" s="75">
        <v>0</v>
      </c>
      <c r="AZ6" s="75">
        <v>0</v>
      </c>
    </row>
    <row r="7" spans="1:52" ht="15" customHeight="1" x14ac:dyDescent="0.25">
      <c r="A7" s="1" t="s">
        <v>122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5">
        <v>0</v>
      </c>
      <c r="AJ7" s="75">
        <v>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>
      <selection activeCell="B8" sqref="B8:AZ8"/>
    </sheetView>
  </sheetViews>
  <sheetFormatPr baseColWidth="10" defaultColWidth="14.42578125" defaultRowHeight="15" x14ac:dyDescent="0.25"/>
  <cols>
    <col min="1" max="1" width="24.5703125" style="1" customWidth="1"/>
    <col min="2" max="2" width="8.85546875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f>IF(ISNUMBER('Fuel Forecast'!$D$78),'Fuel Forecast'!$D$78*(1+'Fuel Forecast'!$G$78)^(B$1-Assumptions!$B$4)*IF('Fuel Forecast'!$F$78&gt;1,(1+('Fuel Forecast'!$F$78-1)*(1-'Fuel Forecast'!$H$78)^(B$1-Assumptions!$B$4))/'Fuel Forecast'!$F$78,1)/Assumptions!$B$12,999999999)</f>
        <v>12455462.576766299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v>0</v>
      </c>
      <c r="C3" s="75">
        <v>0</v>
      </c>
      <c r="D3" s="75">
        <v>0</v>
      </c>
      <c r="E3" s="75">
        <v>0</v>
      </c>
      <c r="F3" s="75">
        <v>0</v>
      </c>
      <c r="G3" s="75">
        <v>0</v>
      </c>
      <c r="H3" s="75">
        <v>0</v>
      </c>
      <c r="I3" s="75">
        <v>0</v>
      </c>
      <c r="J3" s="75">
        <v>0</v>
      </c>
      <c r="K3" s="75">
        <v>0</v>
      </c>
      <c r="L3" s="75">
        <v>0</v>
      </c>
      <c r="M3" s="75">
        <v>0</v>
      </c>
      <c r="N3" s="75">
        <v>0</v>
      </c>
      <c r="O3" s="75">
        <v>0</v>
      </c>
      <c r="P3" s="75">
        <v>0</v>
      </c>
      <c r="Q3" s="75">
        <v>0</v>
      </c>
      <c r="R3" s="75">
        <v>0</v>
      </c>
      <c r="S3" s="75">
        <v>0</v>
      </c>
      <c r="T3" s="75"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>
        <v>0</v>
      </c>
      <c r="AA3" s="75">
        <v>0</v>
      </c>
      <c r="AB3" s="75">
        <v>0</v>
      </c>
      <c r="AC3" s="75">
        <v>0</v>
      </c>
      <c r="AD3" s="75">
        <v>0</v>
      </c>
      <c r="AE3" s="75">
        <v>0</v>
      </c>
      <c r="AF3" s="75">
        <v>0</v>
      </c>
      <c r="AG3" s="75">
        <v>0</v>
      </c>
      <c r="AH3" s="75">
        <v>0</v>
      </c>
      <c r="AI3" s="75">
        <v>0</v>
      </c>
      <c r="AJ3" s="75">
        <v>0</v>
      </c>
      <c r="AK3" s="75">
        <v>0</v>
      </c>
      <c r="AL3" s="75">
        <v>0</v>
      </c>
      <c r="AM3" s="75">
        <v>0</v>
      </c>
      <c r="AN3" s="75">
        <v>0</v>
      </c>
      <c r="AO3" s="75">
        <v>0</v>
      </c>
      <c r="AP3" s="75">
        <v>0</v>
      </c>
      <c r="AQ3" s="75">
        <v>0</v>
      </c>
      <c r="AR3" s="75">
        <v>0</v>
      </c>
      <c r="AS3" s="75">
        <v>0</v>
      </c>
      <c r="AT3" s="75">
        <v>0</v>
      </c>
      <c r="AU3" s="75">
        <v>0</v>
      </c>
      <c r="AV3" s="75">
        <v>0</v>
      </c>
      <c r="AW3" s="75">
        <v>0</v>
      </c>
      <c r="AX3" s="75">
        <v>0</v>
      </c>
      <c r="AY3" s="75">
        <v>0</v>
      </c>
      <c r="AZ3" s="75">
        <v>0</v>
      </c>
    </row>
    <row r="4" spans="1:52" ht="15" customHeight="1" x14ac:dyDescent="0.25">
      <c r="A4" s="1" t="s">
        <v>14683</v>
      </c>
      <c r="B4" s="75">
        <v>0</v>
      </c>
      <c r="C4" s="75">
        <v>0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  <c r="I4" s="75">
        <v>0</v>
      </c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5">
        <v>0</v>
      </c>
      <c r="AB4" s="75">
        <v>0</v>
      </c>
      <c r="AC4" s="75">
        <v>0</v>
      </c>
      <c r="AD4" s="75">
        <v>0</v>
      </c>
      <c r="AE4" s="75">
        <v>0</v>
      </c>
      <c r="AF4" s="75">
        <v>0</v>
      </c>
      <c r="AG4" s="75">
        <v>0</v>
      </c>
      <c r="AH4" s="75">
        <v>0</v>
      </c>
      <c r="AI4" s="75">
        <v>0</v>
      </c>
      <c r="AJ4" s="75">
        <v>0</v>
      </c>
      <c r="AK4" s="75">
        <v>0</v>
      </c>
      <c r="AL4" s="75">
        <v>0</v>
      </c>
      <c r="AM4" s="75">
        <v>0</v>
      </c>
      <c r="AN4" s="75">
        <v>0</v>
      </c>
      <c r="AO4" s="75">
        <v>0</v>
      </c>
      <c r="AP4" s="75">
        <v>0</v>
      </c>
      <c r="AQ4" s="75">
        <v>0</v>
      </c>
      <c r="AR4" s="75">
        <v>0</v>
      </c>
      <c r="AS4" s="75">
        <v>0</v>
      </c>
      <c r="AT4" s="75">
        <v>0</v>
      </c>
      <c r="AU4" s="75">
        <v>0</v>
      </c>
      <c r="AV4" s="75">
        <v>0</v>
      </c>
      <c r="AW4" s="75">
        <v>0</v>
      </c>
      <c r="AX4" s="75">
        <v>0</v>
      </c>
      <c r="AY4" s="75">
        <v>0</v>
      </c>
      <c r="AZ4" s="75">
        <v>0</v>
      </c>
    </row>
    <row r="5" spans="1:52" ht="15" customHeight="1" x14ac:dyDescent="0.25">
      <c r="A5" s="1" t="s">
        <v>14684</v>
      </c>
      <c r="B5" s="75">
        <f>IF(ISNUMBER('Fuel Forecast'!$D$81),'Fuel Forecast'!$D$81*(1+'Fuel Forecast'!$G$81)^(B$1-Assumptions!$B$4)*IF('Fuel Forecast'!$F$81&gt;1,(1+('Fuel Forecast'!$F$81-1)*(1-'Fuel Forecast'!$H$81)^(B$1-Assumptions!$B$4))/'Fuel Forecast'!$F$81,1)/Assumptions!$B$12,999999999)</f>
        <v>9964370.0614130404</v>
      </c>
      <c r="C5" s="75">
        <f>IF(ISNUMBER('Fuel Forecast'!$D$81),'Fuel Forecast'!$D$81*(1+'Fuel Forecast'!$G$81)^(C$1-Assumptions!$B$4)*IF('Fuel Forecast'!$F$81&gt;1,(1+('Fuel Forecast'!$F$81-1)*(1-'Fuel Forecast'!$H$81)^(C$1-Assumptions!$B$4))/'Fuel Forecast'!$F$81,1)/Assumptions!$B$12,999999999)</f>
        <v>9964370.0614130404</v>
      </c>
      <c r="D5" s="75">
        <f>IF(ISNUMBER('Fuel Forecast'!$D$81),'Fuel Forecast'!$D$81*(1+'Fuel Forecast'!$G$81)^(D$1-Assumptions!$B$4)*IF('Fuel Forecast'!$F$81&gt;1,(1+('Fuel Forecast'!$F$81-1)*(1-'Fuel Forecast'!$H$81)^(D$1-Assumptions!$B$4))/'Fuel Forecast'!$F$81,1)/Assumptions!$B$12,999999999)</f>
        <v>9964370.0614130404</v>
      </c>
      <c r="E5" s="75">
        <f>IF(ISNUMBER('Fuel Forecast'!$D$81),'Fuel Forecast'!$D$81*(1+'Fuel Forecast'!$G$81)^(E$1-Assumptions!$B$4)*IF('Fuel Forecast'!$F$81&gt;1,(1+('Fuel Forecast'!$F$81-1)*(1-'Fuel Forecast'!$H$81)^(E$1-Assumptions!$B$4))/'Fuel Forecast'!$F$81,1)/Assumptions!$B$12,999999999)</f>
        <v>9964370.0614130404</v>
      </c>
      <c r="F5" s="75">
        <f>IF(ISNUMBER('Fuel Forecast'!$D$81),'Fuel Forecast'!$D$81*(1+'Fuel Forecast'!$G$81)^(F$1-Assumptions!$B$4)*IF('Fuel Forecast'!$F$81&gt;1,(1+('Fuel Forecast'!$F$81-1)*(1-'Fuel Forecast'!$H$81)^(F$1-Assumptions!$B$4))/'Fuel Forecast'!$F$81,1)/Assumptions!$B$12,999999999)</f>
        <v>9964370.0614130404</v>
      </c>
      <c r="G5" s="75">
        <f>IF(ISNUMBER('Fuel Forecast'!$D$81),'Fuel Forecast'!$D$81*(1+'Fuel Forecast'!$G$81)^(G$1-Assumptions!$B$4)*IF('Fuel Forecast'!$F$81&gt;1,(1+('Fuel Forecast'!$F$81-1)*(1-'Fuel Forecast'!$H$81)^(G$1-Assumptions!$B$4))/'Fuel Forecast'!$F$81,1)/Assumptions!$B$12,999999999)</f>
        <v>9964370.0614130404</v>
      </c>
      <c r="H5" s="75">
        <f>IF(ISNUMBER('Fuel Forecast'!$D$81),'Fuel Forecast'!$D$81*(1+'Fuel Forecast'!$G$81)^(H$1-Assumptions!$B$4)*IF('Fuel Forecast'!$F$81&gt;1,(1+('Fuel Forecast'!$F$81-1)*(1-'Fuel Forecast'!$H$81)^(H$1-Assumptions!$B$4))/'Fuel Forecast'!$F$81,1)/Assumptions!$B$12,999999999)</f>
        <v>9964370.0614130404</v>
      </c>
      <c r="I5" s="75">
        <f>IF(ISNUMBER('Fuel Forecast'!$D$81),'Fuel Forecast'!$D$81*(1+'Fuel Forecast'!$G$81)^(I$1-Assumptions!$B$4)*IF('Fuel Forecast'!$F$81&gt;1,(1+('Fuel Forecast'!$F$81-1)*(1-'Fuel Forecast'!$H$81)^(I$1-Assumptions!$B$4))/'Fuel Forecast'!$F$81,1)/Assumptions!$B$12,999999999)</f>
        <v>9964370.0614130404</v>
      </c>
      <c r="J5" s="75">
        <f>IF(ISNUMBER('Fuel Forecast'!$D$81),'Fuel Forecast'!$D$81*(1+'Fuel Forecast'!$G$81)^(J$1-Assumptions!$B$4)*IF('Fuel Forecast'!$F$81&gt;1,(1+('Fuel Forecast'!$F$81-1)*(1-'Fuel Forecast'!$H$81)^(J$1-Assumptions!$B$4))/'Fuel Forecast'!$F$81,1)/Assumptions!$B$12,999999999)</f>
        <v>9964370.0614130404</v>
      </c>
      <c r="K5" s="75">
        <f>IF(ISNUMBER('Fuel Forecast'!$D$81),'Fuel Forecast'!$D$81*(1+'Fuel Forecast'!$G$81)^(K$1-Assumptions!$B$4)*IF('Fuel Forecast'!$F$81&gt;1,(1+('Fuel Forecast'!$F$81-1)*(1-'Fuel Forecast'!$H$81)^(K$1-Assumptions!$B$4))/'Fuel Forecast'!$F$81,1)/Assumptions!$B$12,999999999)</f>
        <v>9964370.0614130404</v>
      </c>
      <c r="L5" s="75">
        <f>IF(ISNUMBER('Fuel Forecast'!$D$81),'Fuel Forecast'!$D$81*(1+'Fuel Forecast'!$G$81)^(L$1-Assumptions!$B$4)*IF('Fuel Forecast'!$F$81&gt;1,(1+('Fuel Forecast'!$F$81-1)*(1-'Fuel Forecast'!$H$81)^(L$1-Assumptions!$B$4))/'Fuel Forecast'!$F$81,1)/Assumptions!$B$12,999999999)</f>
        <v>9964370.0614130404</v>
      </c>
      <c r="M5" s="75">
        <f>IF(ISNUMBER('Fuel Forecast'!$D$81),'Fuel Forecast'!$D$81*(1+'Fuel Forecast'!$G$81)^(M$1-Assumptions!$B$4)*IF('Fuel Forecast'!$F$81&gt;1,(1+('Fuel Forecast'!$F$81-1)*(1-'Fuel Forecast'!$H$81)^(M$1-Assumptions!$B$4))/'Fuel Forecast'!$F$81,1)/Assumptions!$B$12,999999999)</f>
        <v>9964370.0614130404</v>
      </c>
      <c r="N5" s="75">
        <f>IF(ISNUMBER('Fuel Forecast'!$D$81),'Fuel Forecast'!$D$81*(1+'Fuel Forecast'!$G$81)^(N$1-Assumptions!$B$4)*IF('Fuel Forecast'!$F$81&gt;1,(1+('Fuel Forecast'!$F$81-1)*(1-'Fuel Forecast'!$H$81)^(N$1-Assumptions!$B$4))/'Fuel Forecast'!$F$81,1)/Assumptions!$B$12,999999999)</f>
        <v>9964370.0614130404</v>
      </c>
      <c r="O5" s="75">
        <f>IF(ISNUMBER('Fuel Forecast'!$D$81),'Fuel Forecast'!$D$81*(1+'Fuel Forecast'!$G$81)^(O$1-Assumptions!$B$4)*IF('Fuel Forecast'!$F$81&gt;1,(1+('Fuel Forecast'!$F$81-1)*(1-'Fuel Forecast'!$H$81)^(O$1-Assumptions!$B$4))/'Fuel Forecast'!$F$81,1)/Assumptions!$B$12,999999999)</f>
        <v>9964370.0614130404</v>
      </c>
      <c r="P5" s="75">
        <f>IF(ISNUMBER('Fuel Forecast'!$D$81),'Fuel Forecast'!$D$81*(1+'Fuel Forecast'!$G$81)^(P$1-Assumptions!$B$4)*IF('Fuel Forecast'!$F$81&gt;1,(1+('Fuel Forecast'!$F$81-1)*(1-'Fuel Forecast'!$H$81)^(P$1-Assumptions!$B$4))/'Fuel Forecast'!$F$81,1)/Assumptions!$B$12,999999999)</f>
        <v>9964370.0614130404</v>
      </c>
      <c r="Q5" s="75">
        <f>IF(ISNUMBER('Fuel Forecast'!$D$81),'Fuel Forecast'!$D$81*(1+'Fuel Forecast'!$G$81)^(Q$1-Assumptions!$B$4)*IF('Fuel Forecast'!$F$81&gt;1,(1+('Fuel Forecast'!$F$81-1)*(1-'Fuel Forecast'!$H$81)^(Q$1-Assumptions!$B$4))/'Fuel Forecast'!$F$81,1)/Assumptions!$B$12,999999999)</f>
        <v>9964370.0614130404</v>
      </c>
      <c r="R5" s="75">
        <f>IF(ISNUMBER('Fuel Forecast'!$D$81),'Fuel Forecast'!$D$81*(1+'Fuel Forecast'!$G$81)^(R$1-Assumptions!$B$4)*IF('Fuel Forecast'!$F$81&gt;1,(1+('Fuel Forecast'!$F$81-1)*(1-'Fuel Forecast'!$H$81)^(R$1-Assumptions!$B$4))/'Fuel Forecast'!$F$81,1)/Assumptions!$B$12,999999999)</f>
        <v>9964370.0614130404</v>
      </c>
      <c r="S5" s="75">
        <f>IF(ISNUMBER('Fuel Forecast'!$D$81),'Fuel Forecast'!$D$81*(1+'Fuel Forecast'!$G$81)^(S$1-Assumptions!$B$4)*IF('Fuel Forecast'!$F$81&gt;1,(1+('Fuel Forecast'!$F$81-1)*(1-'Fuel Forecast'!$H$81)^(S$1-Assumptions!$B$4))/'Fuel Forecast'!$F$81,1)/Assumptions!$B$12,999999999)</f>
        <v>9964370.0614130404</v>
      </c>
      <c r="T5" s="75">
        <f>IF(ISNUMBER('Fuel Forecast'!$D$81),'Fuel Forecast'!$D$81*(1+'Fuel Forecast'!$G$81)^(T$1-Assumptions!$B$4)*IF('Fuel Forecast'!$F$81&gt;1,(1+('Fuel Forecast'!$F$81-1)*(1-'Fuel Forecast'!$H$81)^(T$1-Assumptions!$B$4))/'Fuel Forecast'!$F$81,1)/Assumptions!$B$12,999999999)</f>
        <v>9964370.0614130404</v>
      </c>
      <c r="U5" s="75">
        <f>IF(ISNUMBER('Fuel Forecast'!$D$81),'Fuel Forecast'!$D$81*(1+'Fuel Forecast'!$G$81)^(U$1-Assumptions!$B$4)*IF('Fuel Forecast'!$F$81&gt;1,(1+('Fuel Forecast'!$F$81-1)*(1-'Fuel Forecast'!$H$81)^(U$1-Assumptions!$B$4))/'Fuel Forecast'!$F$81,1)/Assumptions!$B$12,999999999)</f>
        <v>9964370.0614130404</v>
      </c>
      <c r="V5" s="75">
        <f>IF(ISNUMBER('Fuel Forecast'!$D$81),'Fuel Forecast'!$D$81*(1+'Fuel Forecast'!$G$81)^(V$1-Assumptions!$B$4)*IF('Fuel Forecast'!$F$81&gt;1,(1+('Fuel Forecast'!$F$81-1)*(1-'Fuel Forecast'!$H$81)^(V$1-Assumptions!$B$4))/'Fuel Forecast'!$F$81,1)/Assumptions!$B$12,999999999)</f>
        <v>9964370.0614130404</v>
      </c>
      <c r="W5" s="75">
        <f>IF(ISNUMBER('Fuel Forecast'!$D$81),'Fuel Forecast'!$D$81*(1+'Fuel Forecast'!$G$81)^(W$1-Assumptions!$B$4)*IF('Fuel Forecast'!$F$81&gt;1,(1+('Fuel Forecast'!$F$81-1)*(1-'Fuel Forecast'!$H$81)^(W$1-Assumptions!$B$4))/'Fuel Forecast'!$F$81,1)/Assumptions!$B$12,999999999)</f>
        <v>9964370.0614130404</v>
      </c>
      <c r="X5" s="75">
        <f>IF(ISNUMBER('Fuel Forecast'!$D$81),'Fuel Forecast'!$D$81*(1+'Fuel Forecast'!$G$81)^(X$1-Assumptions!$B$4)*IF('Fuel Forecast'!$F$81&gt;1,(1+('Fuel Forecast'!$F$81-1)*(1-'Fuel Forecast'!$H$81)^(X$1-Assumptions!$B$4))/'Fuel Forecast'!$F$81,1)/Assumptions!$B$12,999999999)</f>
        <v>9964370.0614130404</v>
      </c>
      <c r="Y5" s="75">
        <f>IF(ISNUMBER('Fuel Forecast'!$D$81),'Fuel Forecast'!$D$81*(1+'Fuel Forecast'!$G$81)^(Y$1-Assumptions!$B$4)*IF('Fuel Forecast'!$F$81&gt;1,(1+('Fuel Forecast'!$F$81-1)*(1-'Fuel Forecast'!$H$81)^(Y$1-Assumptions!$B$4))/'Fuel Forecast'!$F$81,1)/Assumptions!$B$12,999999999)</f>
        <v>9964370.0614130404</v>
      </c>
      <c r="Z5" s="75">
        <f>IF(ISNUMBER('Fuel Forecast'!$D$81),'Fuel Forecast'!$D$81*(1+'Fuel Forecast'!$G$81)^(Z$1-Assumptions!$B$4)*IF('Fuel Forecast'!$F$81&gt;1,(1+('Fuel Forecast'!$F$81-1)*(1-'Fuel Forecast'!$H$81)^(Z$1-Assumptions!$B$4))/'Fuel Forecast'!$F$81,1)/Assumptions!$B$12,999999999)</f>
        <v>9964370.0614130404</v>
      </c>
      <c r="AA5" s="75">
        <f>IF(ISNUMBER('Fuel Forecast'!$D$81),'Fuel Forecast'!$D$81*(1+'Fuel Forecast'!$G$81)^(AA$1-Assumptions!$B$4)*IF('Fuel Forecast'!$F$81&gt;1,(1+('Fuel Forecast'!$F$81-1)*(1-'Fuel Forecast'!$H$81)^(AA$1-Assumptions!$B$4))/'Fuel Forecast'!$F$81,1)/Assumptions!$B$12,999999999)</f>
        <v>9964370.0614130404</v>
      </c>
      <c r="AB5" s="75">
        <f>IF(ISNUMBER('Fuel Forecast'!$D$81),'Fuel Forecast'!$D$81*(1+'Fuel Forecast'!$G$81)^(AB$1-Assumptions!$B$4)*IF('Fuel Forecast'!$F$81&gt;1,(1+('Fuel Forecast'!$F$81-1)*(1-'Fuel Forecast'!$H$81)^(AB$1-Assumptions!$B$4))/'Fuel Forecast'!$F$81,1)/Assumptions!$B$12,999999999)</f>
        <v>9964370.0614130404</v>
      </c>
      <c r="AC5" s="75">
        <f>IF(ISNUMBER('Fuel Forecast'!$D$81),'Fuel Forecast'!$D$81*(1+'Fuel Forecast'!$G$81)^(AC$1-Assumptions!$B$4)*IF('Fuel Forecast'!$F$81&gt;1,(1+('Fuel Forecast'!$F$81-1)*(1-'Fuel Forecast'!$H$81)^(AC$1-Assumptions!$B$4))/'Fuel Forecast'!$F$81,1)/Assumptions!$B$12,999999999)</f>
        <v>9964370.0614130404</v>
      </c>
      <c r="AD5" s="75">
        <f>IF(ISNUMBER('Fuel Forecast'!$D$81),'Fuel Forecast'!$D$81*(1+'Fuel Forecast'!$G$81)^(AD$1-Assumptions!$B$4)*IF('Fuel Forecast'!$F$81&gt;1,(1+('Fuel Forecast'!$F$81-1)*(1-'Fuel Forecast'!$H$81)^(AD$1-Assumptions!$B$4))/'Fuel Forecast'!$F$81,1)/Assumptions!$B$12,999999999)</f>
        <v>9964370.0614130404</v>
      </c>
      <c r="AE5" s="75">
        <f>IF(ISNUMBER('Fuel Forecast'!$D$81),'Fuel Forecast'!$D$81*(1+'Fuel Forecast'!$G$81)^(AE$1-Assumptions!$B$4)*IF('Fuel Forecast'!$F$81&gt;1,(1+('Fuel Forecast'!$F$81-1)*(1-'Fuel Forecast'!$H$81)^(AE$1-Assumptions!$B$4))/'Fuel Forecast'!$F$81,1)/Assumptions!$B$12,999999999)</f>
        <v>9964370.0614130404</v>
      </c>
      <c r="AF5" s="75">
        <f>IF(ISNUMBER('Fuel Forecast'!$D$81),'Fuel Forecast'!$D$81*(1+'Fuel Forecast'!$G$81)^(AF$1-Assumptions!$B$4)*IF('Fuel Forecast'!$F$81&gt;1,(1+('Fuel Forecast'!$F$81-1)*(1-'Fuel Forecast'!$H$81)^(AF$1-Assumptions!$B$4))/'Fuel Forecast'!$F$81,1)/Assumptions!$B$12,999999999)</f>
        <v>9964370.0614130404</v>
      </c>
      <c r="AG5" s="75">
        <f>IF(ISNUMBER('Fuel Forecast'!$D$81),'Fuel Forecast'!$D$81*(1+'Fuel Forecast'!$G$81)^(AG$1-Assumptions!$B$4)*IF('Fuel Forecast'!$F$81&gt;1,(1+('Fuel Forecast'!$F$81-1)*(1-'Fuel Forecast'!$H$81)^(AG$1-Assumptions!$B$4))/'Fuel Forecast'!$F$81,1)/Assumptions!$B$12,999999999)</f>
        <v>9964370.0614130404</v>
      </c>
      <c r="AH5" s="75">
        <f>IF(ISNUMBER('Fuel Forecast'!$D$81),'Fuel Forecast'!$D$81*(1+'Fuel Forecast'!$G$81)^(AH$1-Assumptions!$B$4)*IF('Fuel Forecast'!$F$81&gt;1,(1+('Fuel Forecast'!$F$81-1)*(1-'Fuel Forecast'!$H$81)^(AH$1-Assumptions!$B$4))/'Fuel Forecast'!$F$81,1)/Assumptions!$B$12,999999999)</f>
        <v>9964370.0614130404</v>
      </c>
      <c r="AI5" s="75">
        <f>IF(ISNUMBER('Fuel Forecast'!$D$81),'Fuel Forecast'!$D$81*(1+'Fuel Forecast'!$G$81)^(AI$1-Assumptions!$B$4)*IF('Fuel Forecast'!$F$81&gt;1,(1+('Fuel Forecast'!$F$81-1)*(1-'Fuel Forecast'!$H$81)^(AI$1-Assumptions!$B$4))/'Fuel Forecast'!$F$81,1)/Assumptions!$B$12,999999999)</f>
        <v>9964370.0614130404</v>
      </c>
      <c r="AJ5" s="75">
        <f>IF(ISNUMBER('Fuel Forecast'!$D$81),'Fuel Forecast'!$D$81*(1+'Fuel Forecast'!$G$81)^(AJ$1-Assumptions!$B$4)*IF('Fuel Forecast'!$F$81&gt;1,(1+('Fuel Forecast'!$F$81-1)*(1-'Fuel Forecast'!$H$81)^(AJ$1-Assumptions!$B$4))/'Fuel Forecast'!$F$81,1)/Assumptions!$B$12,999999999)</f>
        <v>9964370.0614130404</v>
      </c>
      <c r="AK5" s="75">
        <f>IF(ISNUMBER('Fuel Forecast'!$D$81),'Fuel Forecast'!$D$81*(1+'Fuel Forecast'!$G$81)^(AK$1-Assumptions!$B$4)*IF('Fuel Forecast'!$F$81&gt;1,(1+('Fuel Forecast'!$F$81-1)*(1-'Fuel Forecast'!$H$81)^(AK$1-Assumptions!$B$4))/'Fuel Forecast'!$F$81,1)/Assumptions!$B$12,999999999)</f>
        <v>9964370.0614130404</v>
      </c>
      <c r="AL5" s="75">
        <f>IF(ISNUMBER('Fuel Forecast'!$D$81),'Fuel Forecast'!$D$81*(1+'Fuel Forecast'!$G$81)^(AL$1-Assumptions!$B$4)*IF('Fuel Forecast'!$F$81&gt;1,(1+('Fuel Forecast'!$F$81-1)*(1-'Fuel Forecast'!$H$81)^(AL$1-Assumptions!$B$4))/'Fuel Forecast'!$F$81,1)/Assumptions!$B$12,999999999)</f>
        <v>9964370.0614130404</v>
      </c>
      <c r="AM5" s="75">
        <f>IF(ISNUMBER('Fuel Forecast'!$D$81),'Fuel Forecast'!$D$81*(1+'Fuel Forecast'!$G$81)^(AM$1-Assumptions!$B$4)*IF('Fuel Forecast'!$F$81&gt;1,(1+('Fuel Forecast'!$F$81-1)*(1-'Fuel Forecast'!$H$81)^(AM$1-Assumptions!$B$4))/'Fuel Forecast'!$F$81,1)/Assumptions!$B$12,999999999)</f>
        <v>9964370.0614130404</v>
      </c>
      <c r="AN5" s="75">
        <f>IF(ISNUMBER('Fuel Forecast'!$D$81),'Fuel Forecast'!$D$81*(1+'Fuel Forecast'!$G$81)^(AN$1-Assumptions!$B$4)*IF('Fuel Forecast'!$F$81&gt;1,(1+('Fuel Forecast'!$F$81-1)*(1-'Fuel Forecast'!$H$81)^(AN$1-Assumptions!$B$4))/'Fuel Forecast'!$F$81,1)/Assumptions!$B$12,999999999)</f>
        <v>9964370.0614130404</v>
      </c>
      <c r="AO5" s="75">
        <f>IF(ISNUMBER('Fuel Forecast'!$D$81),'Fuel Forecast'!$D$81*(1+'Fuel Forecast'!$G$81)^(AO$1-Assumptions!$B$4)*IF('Fuel Forecast'!$F$81&gt;1,(1+('Fuel Forecast'!$F$81-1)*(1-'Fuel Forecast'!$H$81)^(AO$1-Assumptions!$B$4))/'Fuel Forecast'!$F$81,1)/Assumptions!$B$12,999999999)</f>
        <v>9964370.0614130404</v>
      </c>
      <c r="AP5" s="75">
        <f>IF(ISNUMBER('Fuel Forecast'!$D$81),'Fuel Forecast'!$D$81*(1+'Fuel Forecast'!$G$81)^(AP$1-Assumptions!$B$4)*IF('Fuel Forecast'!$F$81&gt;1,(1+('Fuel Forecast'!$F$81-1)*(1-'Fuel Forecast'!$H$81)^(AP$1-Assumptions!$B$4))/'Fuel Forecast'!$F$81,1)/Assumptions!$B$12,999999999)</f>
        <v>9964370.0614130404</v>
      </c>
      <c r="AQ5" s="75">
        <f>IF(ISNUMBER('Fuel Forecast'!$D$81),'Fuel Forecast'!$D$81*(1+'Fuel Forecast'!$G$81)^(AQ$1-Assumptions!$B$4)*IF('Fuel Forecast'!$F$81&gt;1,(1+('Fuel Forecast'!$F$81-1)*(1-'Fuel Forecast'!$H$81)^(AQ$1-Assumptions!$B$4))/'Fuel Forecast'!$F$81,1)/Assumptions!$B$12,999999999)</f>
        <v>9964370.0614130404</v>
      </c>
      <c r="AR5" s="75">
        <f>IF(ISNUMBER('Fuel Forecast'!$D$81),'Fuel Forecast'!$D$81*(1+'Fuel Forecast'!$G$81)^(AR$1-Assumptions!$B$4)*IF('Fuel Forecast'!$F$81&gt;1,(1+('Fuel Forecast'!$F$81-1)*(1-'Fuel Forecast'!$H$81)^(AR$1-Assumptions!$B$4))/'Fuel Forecast'!$F$81,1)/Assumptions!$B$12,999999999)</f>
        <v>9964370.0614130404</v>
      </c>
      <c r="AS5" s="75">
        <f>IF(ISNUMBER('Fuel Forecast'!$D$81),'Fuel Forecast'!$D$81*(1+'Fuel Forecast'!$G$81)^(AS$1-Assumptions!$B$4)*IF('Fuel Forecast'!$F$81&gt;1,(1+('Fuel Forecast'!$F$81-1)*(1-'Fuel Forecast'!$H$81)^(AS$1-Assumptions!$B$4))/'Fuel Forecast'!$F$81,1)/Assumptions!$B$12,999999999)</f>
        <v>9964370.0614130404</v>
      </c>
      <c r="AT5" s="75">
        <f>IF(ISNUMBER('Fuel Forecast'!$D$81),'Fuel Forecast'!$D$81*(1+'Fuel Forecast'!$G$81)^(AT$1-Assumptions!$B$4)*IF('Fuel Forecast'!$F$81&gt;1,(1+('Fuel Forecast'!$F$81-1)*(1-'Fuel Forecast'!$H$81)^(AT$1-Assumptions!$B$4))/'Fuel Forecast'!$F$81,1)/Assumptions!$B$12,999999999)</f>
        <v>9964370.0614130404</v>
      </c>
      <c r="AU5" s="75">
        <f>IF(ISNUMBER('Fuel Forecast'!$D$81),'Fuel Forecast'!$D$81*(1+'Fuel Forecast'!$G$81)^(AU$1-Assumptions!$B$4)*IF('Fuel Forecast'!$F$81&gt;1,(1+('Fuel Forecast'!$F$81-1)*(1-'Fuel Forecast'!$H$81)^(AU$1-Assumptions!$B$4))/'Fuel Forecast'!$F$81,1)/Assumptions!$B$12,999999999)</f>
        <v>9964370.0614130404</v>
      </c>
      <c r="AV5" s="75">
        <f>IF(ISNUMBER('Fuel Forecast'!$D$81),'Fuel Forecast'!$D$81*(1+'Fuel Forecast'!$G$81)^(AV$1-Assumptions!$B$4)*IF('Fuel Forecast'!$F$81&gt;1,(1+('Fuel Forecast'!$F$81-1)*(1-'Fuel Forecast'!$H$81)^(AV$1-Assumptions!$B$4))/'Fuel Forecast'!$F$81,1)/Assumptions!$B$12,999999999)</f>
        <v>9964370.0614130404</v>
      </c>
      <c r="AW5" s="75">
        <f>IF(ISNUMBER('Fuel Forecast'!$D$81),'Fuel Forecast'!$D$81*(1+'Fuel Forecast'!$G$81)^(AW$1-Assumptions!$B$4)*IF('Fuel Forecast'!$F$81&gt;1,(1+('Fuel Forecast'!$F$81-1)*(1-'Fuel Forecast'!$H$81)^(AW$1-Assumptions!$B$4))/'Fuel Forecast'!$F$81,1)/Assumptions!$B$12,999999999)</f>
        <v>9964370.0614130404</v>
      </c>
      <c r="AX5" s="75">
        <f>IF(ISNUMBER('Fuel Forecast'!$D$81),'Fuel Forecast'!$D$81*(1+'Fuel Forecast'!$G$81)^(AX$1-Assumptions!$B$4)*IF('Fuel Forecast'!$F$81&gt;1,(1+('Fuel Forecast'!$F$81-1)*(1-'Fuel Forecast'!$H$81)^(AX$1-Assumptions!$B$4))/'Fuel Forecast'!$F$81,1)/Assumptions!$B$12,999999999)</f>
        <v>9964370.0614130404</v>
      </c>
      <c r="AY5" s="75">
        <f>IF(ISNUMBER('Fuel Forecast'!$D$81),'Fuel Forecast'!$D$81*(1+'Fuel Forecast'!$G$81)^(AY$1-Assumptions!$B$4)*IF('Fuel Forecast'!$F$81&gt;1,(1+('Fuel Forecast'!$F$81-1)*(1-'Fuel Forecast'!$H$81)^(AY$1-Assumptions!$B$4))/'Fuel Forecast'!$F$81,1)/Assumptions!$B$12,999999999)</f>
        <v>9964370.0614130404</v>
      </c>
      <c r="AZ5" s="75">
        <f>IF(ISNUMBER('Fuel Forecast'!$D$81),'Fuel Forecast'!$D$81*(1+'Fuel Forecast'!$G$81)^(AZ$1-Assumptions!$B$4)*IF('Fuel Forecast'!$F$81&gt;1,(1+('Fuel Forecast'!$F$81-1)*(1-'Fuel Forecast'!$H$81)^(AZ$1-Assumptions!$B$4))/'Fuel Forecast'!$F$81,1)/Assumptions!$B$12,999999999)</f>
        <v>9964370.0614130404</v>
      </c>
    </row>
    <row r="6" spans="1:52" ht="15" customHeight="1" x14ac:dyDescent="0.25">
      <c r="A6" s="1" t="s">
        <v>14685</v>
      </c>
      <c r="B6" s="75">
        <v>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>
        <v>0</v>
      </c>
      <c r="AA6" s="75">
        <v>0</v>
      </c>
      <c r="AB6" s="75">
        <v>0</v>
      </c>
      <c r="AC6" s="75">
        <v>0</v>
      </c>
      <c r="AD6" s="75">
        <v>0</v>
      </c>
      <c r="AE6" s="75">
        <v>0</v>
      </c>
      <c r="AF6" s="75">
        <v>0</v>
      </c>
      <c r="AG6" s="75">
        <v>0</v>
      </c>
      <c r="AH6" s="75">
        <v>0</v>
      </c>
      <c r="AI6" s="75">
        <v>0</v>
      </c>
      <c r="AJ6" s="75">
        <v>0</v>
      </c>
      <c r="AK6" s="75">
        <v>0</v>
      </c>
      <c r="AL6" s="75">
        <v>0</v>
      </c>
      <c r="AM6" s="75">
        <v>0</v>
      </c>
      <c r="AN6" s="75">
        <v>0</v>
      </c>
      <c r="AO6" s="75">
        <v>0</v>
      </c>
      <c r="AP6" s="75">
        <v>0</v>
      </c>
      <c r="AQ6" s="75">
        <v>0</v>
      </c>
      <c r="AR6" s="75">
        <v>0</v>
      </c>
      <c r="AS6" s="75">
        <v>0</v>
      </c>
      <c r="AT6" s="75">
        <v>0</v>
      </c>
      <c r="AU6" s="75">
        <v>0</v>
      </c>
      <c r="AV6" s="75">
        <v>0</v>
      </c>
      <c r="AW6" s="75">
        <v>0</v>
      </c>
      <c r="AX6" s="75">
        <v>0</v>
      </c>
      <c r="AY6" s="75">
        <v>0</v>
      </c>
      <c r="AZ6" s="75">
        <v>0</v>
      </c>
    </row>
    <row r="7" spans="1:52" ht="15" customHeight="1" x14ac:dyDescent="0.25">
      <c r="A7" s="1" t="s">
        <v>122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5">
        <v>0</v>
      </c>
      <c r="AJ7" s="75">
        <v>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>
      <selection activeCell="B8" sqref="B8:AZ8"/>
    </sheetView>
  </sheetViews>
  <sheetFormatPr baseColWidth="10" defaultColWidth="14.42578125" defaultRowHeight="15" x14ac:dyDescent="0.25"/>
  <cols>
    <col min="1" max="1" width="24.5703125" style="1" customWidth="1"/>
    <col min="2" max="2" width="8.85546875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f>IF(ISNUMBER('Fuel Forecast'!$D$85),'Fuel Forecast'!$D$85*(1+'Fuel Forecast'!$G$85)^(B$1-Assumptions!$B$4)*IF('Fuel Forecast'!$F$85&gt;1,(1+('Fuel Forecast'!$F$85-1)*(1-'Fuel Forecast'!$H$85)^(B$1-Assumptions!$B$4))/'Fuel Forecast'!$F$85,1)/Assumptions!$B$12,999999999)</f>
        <v>5782468.6622829745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f>IF(ISNUMBER('Fuel Forecast'!$D$86),'Fuel Forecast'!$D$86*(1+'Fuel Forecast'!$G$86)^(B$1-Assumptions!$B$4)*IF('Fuel Forecast'!$F$86&gt;1,(1+('Fuel Forecast'!$F$86-1)*(1-'Fuel Forecast'!$H$86)^(B$1-Assumptions!$B$4))/'Fuel Forecast'!$F$86,1)/Assumptions!$B$12,999999999)</f>
        <v>4546438.6615319168</v>
      </c>
      <c r="C3" s="75">
        <f>IF(ISNUMBER('Fuel Forecast'!$D$86),'Fuel Forecast'!$D$86*(1+'Fuel Forecast'!$G$86)^(C$1-Assumptions!$B$4)*IF('Fuel Forecast'!$F$86&gt;1,(1+('Fuel Forecast'!$F$86-1)*(1-'Fuel Forecast'!$H$86)^(C$1-Assumptions!$B$4))/'Fuel Forecast'!$F$86,1)/Assumptions!$B$12,999999999)</f>
        <v>4538733.486272987</v>
      </c>
      <c r="D3" s="75">
        <f>IF(ISNUMBER('Fuel Forecast'!$D$86),'Fuel Forecast'!$D$86*(1+'Fuel Forecast'!$G$86)^(D$1-Assumptions!$B$4)*IF('Fuel Forecast'!$F$86&gt;1,(1+('Fuel Forecast'!$F$86-1)*(1-'Fuel Forecast'!$H$86)^(D$1-Assumptions!$B$4))/'Fuel Forecast'!$F$86,1)/Assumptions!$B$12,999999999)</f>
        <v>4531105.3627666458</v>
      </c>
      <c r="E3" s="75">
        <f>IF(ISNUMBER('Fuel Forecast'!$D$86),'Fuel Forecast'!$D$86*(1+'Fuel Forecast'!$G$86)^(E$1-Assumptions!$B$4)*IF('Fuel Forecast'!$F$86&gt;1,(1+('Fuel Forecast'!$F$86-1)*(1-'Fuel Forecast'!$H$86)^(E$1-Assumptions!$B$4))/'Fuel Forecast'!$F$86,1)/Assumptions!$B$12,999999999)</f>
        <v>4523553.5204953672</v>
      </c>
      <c r="F3" s="75">
        <f>IF(ISNUMBER('Fuel Forecast'!$D$86),'Fuel Forecast'!$D$86*(1+'Fuel Forecast'!$G$86)^(F$1-Assumptions!$B$4)*IF('Fuel Forecast'!$F$86&gt;1,(1+('Fuel Forecast'!$F$86-1)*(1-'Fuel Forecast'!$H$86)^(F$1-Assumptions!$B$4))/'Fuel Forecast'!$F$86,1)/Assumptions!$B$12,999999999)</f>
        <v>4516077.1966468021</v>
      </c>
      <c r="G3" s="75">
        <f>IF(ISNUMBER('Fuel Forecast'!$D$86),'Fuel Forecast'!$D$86*(1+'Fuel Forecast'!$G$86)^(G$1-Assumptions!$B$4)*IF('Fuel Forecast'!$F$86&gt;1,(1+('Fuel Forecast'!$F$86-1)*(1-'Fuel Forecast'!$H$86)^(G$1-Assumptions!$B$4))/'Fuel Forecast'!$F$86,1)/Assumptions!$B$12,999999999)</f>
        <v>4508675.6360367248</v>
      </c>
      <c r="H3" s="75">
        <f>IF(ISNUMBER('Fuel Forecast'!$D$86),'Fuel Forecast'!$D$86*(1+'Fuel Forecast'!$G$86)^(H$1-Assumptions!$B$4)*IF('Fuel Forecast'!$F$86&gt;1,(1+('Fuel Forecast'!$F$86-1)*(1-'Fuel Forecast'!$H$86)^(H$1-Assumptions!$B$4))/'Fuel Forecast'!$F$86,1)/Assumptions!$B$12,999999999)</f>
        <v>4501348.0910327453</v>
      </c>
      <c r="I3" s="75">
        <f>IF(ISNUMBER('Fuel Forecast'!$D$86),'Fuel Forecast'!$D$86*(1+'Fuel Forecast'!$G$86)^(I$1-Assumptions!$B$4)*IF('Fuel Forecast'!$F$86&gt;1,(1+('Fuel Forecast'!$F$86-1)*(1-'Fuel Forecast'!$H$86)^(I$1-Assumptions!$B$4))/'Fuel Forecast'!$F$86,1)/Assumptions!$B$12,999999999)</f>
        <v>4494093.8214788064</v>
      </c>
      <c r="J3" s="75">
        <f>IF(ISNUMBER('Fuel Forecast'!$D$86),'Fuel Forecast'!$D$86*(1+'Fuel Forecast'!$G$86)^(J$1-Assumptions!$B$4)*IF('Fuel Forecast'!$F$86&gt;1,(1+('Fuel Forecast'!$F$86-1)*(1-'Fuel Forecast'!$H$86)^(J$1-Assumptions!$B$4))/'Fuel Forecast'!$F$86,1)/Assumptions!$B$12,999999999)</f>
        <v>4486912.0946204066</v>
      </c>
      <c r="K3" s="75">
        <f>IF(ISNUMBER('Fuel Forecast'!$D$86),'Fuel Forecast'!$D$86*(1+'Fuel Forecast'!$G$86)^(K$1-Assumptions!$B$4)*IF('Fuel Forecast'!$F$86&gt;1,(1+('Fuel Forecast'!$F$86-1)*(1-'Fuel Forecast'!$H$86)^(K$1-Assumptions!$B$4))/'Fuel Forecast'!$F$86,1)/Assumptions!$B$12,999999999)</f>
        <v>4479802.1850305917</v>
      </c>
      <c r="L3" s="75">
        <f>IF(ISNUMBER('Fuel Forecast'!$D$86),'Fuel Forecast'!$D$86*(1+'Fuel Forecast'!$G$86)^(L$1-Assumptions!$B$4)*IF('Fuel Forecast'!$F$86&gt;1,(1+('Fuel Forecast'!$F$86-1)*(1-'Fuel Forecast'!$H$86)^(L$1-Assumptions!$B$4))/'Fuel Forecast'!$F$86,1)/Assumptions!$B$12,999999999)</f>
        <v>4472763.3745366745</v>
      </c>
      <c r="M3" s="75">
        <f>IF(ISNUMBER('Fuel Forecast'!$D$86),'Fuel Forecast'!$D$86*(1+'Fuel Forecast'!$G$86)^(M$1-Assumptions!$B$4)*IF('Fuel Forecast'!$F$86&gt;1,(1+('Fuel Forecast'!$F$86-1)*(1-'Fuel Forecast'!$H$86)^(M$1-Assumptions!$B$4))/'Fuel Forecast'!$F$86,1)/Assumptions!$B$12,999999999)</f>
        <v>4465794.9521476962</v>
      </c>
      <c r="N3" s="75">
        <f>IF(ISNUMBER('Fuel Forecast'!$D$86),'Fuel Forecast'!$D$86*(1+'Fuel Forecast'!$G$86)^(N$1-Assumptions!$B$4)*IF('Fuel Forecast'!$F$86&gt;1,(1+('Fuel Forecast'!$F$86-1)*(1-'Fuel Forecast'!$H$86)^(N$1-Assumptions!$B$4))/'Fuel Forecast'!$F$86,1)/Assumptions!$B$12,999999999)</f>
        <v>4458896.2139826072</v>
      </c>
      <c r="O3" s="75">
        <f>IF(ISNUMBER('Fuel Forecast'!$D$86),'Fuel Forecast'!$D$86*(1+'Fuel Forecast'!$G$86)^(O$1-Assumptions!$B$4)*IF('Fuel Forecast'!$F$86&gt;1,(1+('Fuel Forecast'!$F$86-1)*(1-'Fuel Forecast'!$H$86)^(O$1-Assumptions!$B$4))/'Fuel Forecast'!$F$86,1)/Assumptions!$B$12,999999999)</f>
        <v>4452066.4631991703</v>
      </c>
      <c r="P3" s="75">
        <f>IF(ISNUMBER('Fuel Forecast'!$D$86),'Fuel Forecast'!$D$86*(1+'Fuel Forecast'!$G$86)^(P$1-Assumptions!$B$4)*IF('Fuel Forecast'!$F$86&gt;1,(1+('Fuel Forecast'!$F$86-1)*(1-'Fuel Forecast'!$H$86)^(P$1-Assumptions!$B$4))/'Fuel Forecast'!$F$86,1)/Assumptions!$B$12,999999999)</f>
        <v>4445305.009923568</v>
      </c>
      <c r="Q3" s="75">
        <f>IF(ISNUMBER('Fuel Forecast'!$D$86),'Fuel Forecast'!$D$86*(1+'Fuel Forecast'!$G$86)^(Q$1-Assumptions!$B$4)*IF('Fuel Forecast'!$F$86&gt;1,(1+('Fuel Forecast'!$F$86-1)*(1-'Fuel Forecast'!$H$86)^(Q$1-Assumptions!$B$4))/'Fuel Forecast'!$F$86,1)/Assumptions!$B$12,999999999)</f>
        <v>4438611.1711807204</v>
      </c>
      <c r="R3" s="75">
        <f>IF(ISNUMBER('Fuel Forecast'!$D$86),'Fuel Forecast'!$D$86*(1+'Fuel Forecast'!$G$86)^(R$1-Assumptions!$B$4)*IF('Fuel Forecast'!$F$86&gt;1,(1+('Fuel Forecast'!$F$86-1)*(1-'Fuel Forecast'!$H$86)^(R$1-Assumptions!$B$4))/'Fuel Forecast'!$F$86,1)/Assumptions!$B$12,999999999)</f>
        <v>4431984.2708253022</v>
      </c>
      <c r="S3" s="75">
        <f>IF(ISNUMBER('Fuel Forecast'!$D$86),'Fuel Forecast'!$D$86*(1+'Fuel Forecast'!$G$86)^(S$1-Assumptions!$B$4)*IF('Fuel Forecast'!$F$86&gt;1,(1+('Fuel Forecast'!$F$86-1)*(1-'Fuel Forecast'!$H$86)^(S$1-Assumptions!$B$4))/'Fuel Forecast'!$F$86,1)/Assumptions!$B$12,999999999)</f>
        <v>4425423.6394734373</v>
      </c>
      <c r="T3" s="75">
        <f>IF(ISNUMBER('Fuel Forecast'!$D$86),'Fuel Forecast'!$D$86*(1+'Fuel Forecast'!$G$86)^(T$1-Assumptions!$B$4)*IF('Fuel Forecast'!$F$86&gt;1,(1+('Fuel Forecast'!$F$86-1)*(1-'Fuel Forecast'!$H$86)^(T$1-Assumptions!$B$4))/'Fuel Forecast'!$F$86,1)/Assumptions!$B$12,999999999)</f>
        <v>4418928.6144350925</v>
      </c>
      <c r="U3" s="75">
        <f>IF(ISNUMBER('Fuel Forecast'!$D$86),'Fuel Forecast'!$D$86*(1+'Fuel Forecast'!$G$86)^(U$1-Assumptions!$B$4)*IF('Fuel Forecast'!$F$86&gt;1,(1+('Fuel Forecast'!$F$86-1)*(1-'Fuel Forecast'!$H$86)^(U$1-Assumptions!$B$4))/'Fuel Forecast'!$F$86,1)/Assumptions!$B$12,999999999)</f>
        <v>4412498.5396471294</v>
      </c>
      <c r="V3" s="75">
        <f>IF(ISNUMBER('Fuel Forecast'!$D$86),'Fuel Forecast'!$D$86*(1+'Fuel Forecast'!$G$86)^(V$1-Assumptions!$B$4)*IF('Fuel Forecast'!$F$86&gt;1,(1+('Fuel Forecast'!$F$86-1)*(1-'Fuel Forecast'!$H$86)^(V$1-Assumptions!$B$4))/'Fuel Forecast'!$F$86,1)/Assumptions!$B$12,999999999)</f>
        <v>4406132.7656070478</v>
      </c>
      <c r="W3" s="75">
        <f>IF(ISNUMBER('Fuel Forecast'!$D$86),'Fuel Forecast'!$D$86*(1+'Fuel Forecast'!$G$86)^(W$1-Assumptions!$B$4)*IF('Fuel Forecast'!$F$86&gt;1,(1+('Fuel Forecast'!$F$86-1)*(1-'Fuel Forecast'!$H$86)^(W$1-Assumptions!$B$4))/'Fuel Forecast'!$F$86,1)/Assumptions!$B$12,999999999)</f>
        <v>4399830.6493073655</v>
      </c>
      <c r="X3" s="75">
        <f>IF(ISNUMBER('Fuel Forecast'!$D$86),'Fuel Forecast'!$D$86*(1+'Fuel Forecast'!$G$86)^(X$1-Assumptions!$B$4)*IF('Fuel Forecast'!$F$86&gt;1,(1+('Fuel Forecast'!$F$86-1)*(1-'Fuel Forecast'!$H$86)^(X$1-Assumptions!$B$4))/'Fuel Forecast'!$F$86,1)/Assumptions!$B$12,999999999)</f>
        <v>4393591.5541706812</v>
      </c>
      <c r="Y3" s="75">
        <f>IF(ISNUMBER('Fuel Forecast'!$D$86),'Fuel Forecast'!$D$86*(1+'Fuel Forecast'!$G$86)^(Y$1-Assumptions!$B$4)*IF('Fuel Forecast'!$F$86&gt;1,(1+('Fuel Forecast'!$F$86-1)*(1-'Fuel Forecast'!$H$86)^(Y$1-Assumptions!$B$4))/'Fuel Forecast'!$F$86,1)/Assumptions!$B$12,999999999)</f>
        <v>4387414.849985363</v>
      </c>
      <c r="Z3" s="75">
        <f>IF(ISNUMBER('Fuel Forecast'!$D$86),'Fuel Forecast'!$D$86*(1+'Fuel Forecast'!$G$86)^(Z$1-Assumptions!$B$4)*IF('Fuel Forecast'!$F$86&gt;1,(1+('Fuel Forecast'!$F$86-1)*(1-'Fuel Forecast'!$H$86)^(Z$1-Assumptions!$B$4))/'Fuel Forecast'!$F$86,1)/Assumptions!$B$12,999999999)</f>
        <v>4381299.9128418975</v>
      </c>
      <c r="AA3" s="75">
        <f>IF(ISNUMBER('Fuel Forecast'!$D$86),'Fuel Forecast'!$D$86*(1+'Fuel Forecast'!$G$86)^(AA$1-Assumptions!$B$4)*IF('Fuel Forecast'!$F$86&gt;1,(1+('Fuel Forecast'!$F$86-1)*(1-'Fuel Forecast'!$H$86)^(AA$1-Assumptions!$B$4))/'Fuel Forecast'!$F$86,1)/Assumptions!$B$12,999999999)</f>
        <v>4375246.1250698678</v>
      </c>
      <c r="AB3" s="75">
        <f>IF(ISNUMBER('Fuel Forecast'!$D$86),'Fuel Forecast'!$D$86*(1+'Fuel Forecast'!$G$86)^(AB$1-Assumptions!$B$4)*IF('Fuel Forecast'!$F$86&gt;1,(1+('Fuel Forecast'!$F$86-1)*(1-'Fuel Forecast'!$H$86)^(AB$1-Assumptions!$B$4))/'Fuel Forecast'!$F$86,1)/Assumptions!$B$12,999999999)</f>
        <v>4369252.875175558</v>
      </c>
      <c r="AC3" s="75">
        <f>IF(ISNUMBER('Fuel Forecast'!$D$86),'Fuel Forecast'!$D$86*(1+'Fuel Forecast'!$G$86)^(AC$1-Assumptions!$B$4)*IF('Fuel Forecast'!$F$86&gt;1,(1+('Fuel Forecast'!$F$86-1)*(1-'Fuel Forecast'!$H$86)^(AC$1-Assumptions!$B$4))/'Fuel Forecast'!$F$86,1)/Assumptions!$B$12,999999999)</f>
        <v>4363319.5577801913</v>
      </c>
      <c r="AD3" s="75">
        <f>IF(ISNUMBER('Fuel Forecast'!$D$86),'Fuel Forecast'!$D$86*(1+'Fuel Forecast'!$G$86)^(AD$1-Assumptions!$B$4)*IF('Fuel Forecast'!$F$86&gt;1,(1+('Fuel Forecast'!$F$86-1)*(1-'Fuel Forecast'!$H$86)^(AD$1-Assumptions!$B$4))/'Fuel Forecast'!$F$86,1)/Assumptions!$B$12,999999999)</f>
        <v>4357445.5735587776</v>
      </c>
      <c r="AE3" s="75">
        <f>IF(ISNUMBER('Fuel Forecast'!$D$86),'Fuel Forecast'!$D$86*(1+'Fuel Forecast'!$G$86)^(AE$1-Assumptions!$B$4)*IF('Fuel Forecast'!$F$86&gt;1,(1+('Fuel Forecast'!$F$86-1)*(1-'Fuel Forecast'!$H$86)^(AE$1-Assumptions!$B$4))/'Fuel Forecast'!$F$86,1)/Assumptions!$B$12,999999999)</f>
        <v>4351630.3291795785</v>
      </c>
      <c r="AF3" s="75">
        <f>IF(ISNUMBER('Fuel Forecast'!$D$86),'Fuel Forecast'!$D$86*(1+'Fuel Forecast'!$G$86)^(AF$1-Assumptions!$B$4)*IF('Fuel Forecast'!$F$86&gt;1,(1+('Fuel Forecast'!$F$86-1)*(1-'Fuel Forecast'!$H$86)^(AF$1-Assumptions!$B$4))/'Fuel Forecast'!$F$86,1)/Assumptions!$B$12,999999999)</f>
        <v>4345873.2372441711</v>
      </c>
      <c r="AG3" s="75">
        <f>IF(ISNUMBER('Fuel Forecast'!$D$86),'Fuel Forecast'!$D$86*(1+'Fuel Forecast'!$G$86)^(AG$1-Assumptions!$B$4)*IF('Fuel Forecast'!$F$86&gt;1,(1+('Fuel Forecast'!$F$86-1)*(1-'Fuel Forecast'!$H$86)^(AG$1-Assumptions!$B$4))/'Fuel Forecast'!$F$86,1)/Assumptions!$B$12,999999999)</f>
        <v>4340173.7162281182</v>
      </c>
      <c r="AH3" s="75">
        <f>IF(ISNUMBER('Fuel Forecast'!$D$86),'Fuel Forecast'!$D$86*(1+'Fuel Forecast'!$G$86)^(AH$1-Assumptions!$B$4)*IF('Fuel Forecast'!$F$86&gt;1,(1+('Fuel Forecast'!$F$86-1)*(1-'Fuel Forecast'!$H$86)^(AH$1-Assumptions!$B$4))/'Fuel Forecast'!$F$86,1)/Assumptions!$B$12,999999999)</f>
        <v>4334531.1904222257</v>
      </c>
      <c r="AI3" s="75">
        <f>IF(ISNUMBER('Fuel Forecast'!$D$86),'Fuel Forecast'!$D$86*(1+'Fuel Forecast'!$G$86)^(AI$1-Assumptions!$B$4)*IF('Fuel Forecast'!$F$86&gt;1,(1+('Fuel Forecast'!$F$86-1)*(1-'Fuel Forecast'!$H$86)^(AI$1-Assumptions!$B$4))/'Fuel Forecast'!$F$86,1)/Assumptions!$B$12,999999999)</f>
        <v>4328945.0898743924</v>
      </c>
      <c r="AJ3" s="75">
        <f>IF(ISNUMBER('Fuel Forecast'!$D$86),'Fuel Forecast'!$D$86*(1+'Fuel Forecast'!$G$86)^(AJ$1-Assumptions!$B$4)*IF('Fuel Forecast'!$F$86&gt;1,(1+('Fuel Forecast'!$F$86-1)*(1-'Fuel Forecast'!$H$86)^(AJ$1-Assumptions!$B$4))/'Fuel Forecast'!$F$86,1)/Assumptions!$B$12,999999999)</f>
        <v>4323414.8503320375</v>
      </c>
      <c r="AK3" s="75">
        <f>IF(ISNUMBER('Fuel Forecast'!$D$86),'Fuel Forecast'!$D$86*(1+'Fuel Forecast'!$G$86)^(AK$1-Assumptions!$B$4)*IF('Fuel Forecast'!$F$86&gt;1,(1+('Fuel Forecast'!$F$86-1)*(1-'Fuel Forecast'!$H$86)^(AK$1-Assumptions!$B$4))/'Fuel Forecast'!$F$86,1)/Assumptions!$B$12,999999999)</f>
        <v>4317939.9131851047</v>
      </c>
      <c r="AL3" s="75">
        <f>IF(ISNUMBER('Fuel Forecast'!$D$86),'Fuel Forecast'!$D$86*(1+'Fuel Forecast'!$G$86)^(AL$1-Assumptions!$B$4)*IF('Fuel Forecast'!$F$86&gt;1,(1+('Fuel Forecast'!$F$86-1)*(1-'Fuel Forecast'!$H$86)^(AL$1-Assumptions!$B$4))/'Fuel Forecast'!$F$86,1)/Assumptions!$B$12,999999999)</f>
        <v>4312519.7254096428</v>
      </c>
      <c r="AM3" s="75">
        <f>IF(ISNUMBER('Fuel Forecast'!$D$86),'Fuel Forecast'!$D$86*(1+'Fuel Forecast'!$G$86)^(AM$1-Assumptions!$B$4)*IF('Fuel Forecast'!$F$86&gt;1,(1+('Fuel Forecast'!$F$86-1)*(1-'Fuel Forecast'!$H$86)^(AM$1-Assumptions!$B$4))/'Fuel Forecast'!$F$86,1)/Assumptions!$B$12,999999999)</f>
        <v>4307153.739511935</v>
      </c>
      <c r="AN3" s="75">
        <f>IF(ISNUMBER('Fuel Forecast'!$D$86),'Fuel Forecast'!$D$86*(1+'Fuel Forecast'!$G$86)^(AN$1-Assumptions!$B$4)*IF('Fuel Forecast'!$F$86&gt;1,(1+('Fuel Forecast'!$F$86-1)*(1-'Fuel Forecast'!$H$86)^(AN$1-Assumptions!$B$4))/'Fuel Forecast'!$F$86,1)/Assumptions!$B$12,999999999)</f>
        <v>4301841.4134732047</v>
      </c>
      <c r="AO3" s="75">
        <f>IF(ISNUMBER('Fuel Forecast'!$D$86),'Fuel Forecast'!$D$86*(1+'Fuel Forecast'!$G$86)^(AO$1-Assumptions!$B$4)*IF('Fuel Forecast'!$F$86&gt;1,(1+('Fuel Forecast'!$F$86-1)*(1-'Fuel Forecast'!$H$86)^(AO$1-Assumptions!$B$4))/'Fuel Forecast'!$F$86,1)/Assumptions!$B$12,999999999)</f>
        <v>4296582.2106948616</v>
      </c>
      <c r="AP3" s="75">
        <f>IF(ISNUMBER('Fuel Forecast'!$D$86),'Fuel Forecast'!$D$86*(1+'Fuel Forecast'!$G$86)^(AP$1-Assumptions!$B$4)*IF('Fuel Forecast'!$F$86&gt;1,(1+('Fuel Forecast'!$F$86-1)*(1-'Fuel Forecast'!$H$86)^(AP$1-Assumptions!$B$4))/'Fuel Forecast'!$F$86,1)/Assumptions!$B$12,999999999)</f>
        <v>4291375.5999443019</v>
      </c>
      <c r="AQ3" s="75">
        <f>IF(ISNUMBER('Fuel Forecast'!$D$86),'Fuel Forecast'!$D$86*(1+'Fuel Forecast'!$G$86)^(AQ$1-Assumptions!$B$4)*IF('Fuel Forecast'!$F$86&gt;1,(1+('Fuel Forecast'!$F$86-1)*(1-'Fuel Forecast'!$H$86)^(AQ$1-Assumptions!$B$4))/'Fuel Forecast'!$F$86,1)/Assumptions!$B$12,999999999)</f>
        <v>4286221.0553012472</v>
      </c>
      <c r="AR3" s="75">
        <f>IF(ISNUMBER('Fuel Forecast'!$D$86),'Fuel Forecast'!$D$86*(1+'Fuel Forecast'!$G$86)^(AR$1-Assumptions!$B$4)*IF('Fuel Forecast'!$F$86&gt;1,(1+('Fuel Forecast'!$F$86-1)*(1-'Fuel Forecast'!$H$86)^(AR$1-Assumptions!$B$4))/'Fuel Forecast'!$F$86,1)/Assumptions!$B$12,999999999)</f>
        <v>4281118.0561046237</v>
      </c>
      <c r="AS3" s="75">
        <f>IF(ISNUMBER('Fuel Forecast'!$D$86),'Fuel Forecast'!$D$86*(1+'Fuel Forecast'!$G$86)^(AS$1-Assumptions!$B$4)*IF('Fuel Forecast'!$F$86&gt;1,(1+('Fuel Forecast'!$F$86-1)*(1-'Fuel Forecast'!$H$86)^(AS$1-Assumptions!$B$4))/'Fuel Forecast'!$F$86,1)/Assumptions!$B$12,999999999)</f>
        <v>4276066.086899966</v>
      </c>
      <c r="AT3" s="75">
        <f>IF(ISNUMBER('Fuel Forecast'!$D$86),'Fuel Forecast'!$D$86*(1+'Fuel Forecast'!$G$86)^(AT$1-Assumptions!$B$4)*IF('Fuel Forecast'!$F$86&gt;1,(1+('Fuel Forecast'!$F$86-1)*(1-'Fuel Forecast'!$H$86)^(AT$1-Assumptions!$B$4))/'Fuel Forecast'!$F$86,1)/Assumptions!$B$12,999999999)</f>
        <v>4271064.6373873549</v>
      </c>
      <c r="AU3" s="75">
        <f>IF(ISNUMBER('Fuel Forecast'!$D$86),'Fuel Forecast'!$D$86*(1+'Fuel Forecast'!$G$86)^(AU$1-Assumptions!$B$4)*IF('Fuel Forecast'!$F$86&gt;1,(1+('Fuel Forecast'!$F$86-1)*(1-'Fuel Forecast'!$H$86)^(AU$1-Assumptions!$B$4))/'Fuel Forecast'!$F$86,1)/Assumptions!$B$12,999999999)</f>
        <v>4266113.2023698697</v>
      </c>
      <c r="AV3" s="75">
        <f>IF(ISNUMBER('Fuel Forecast'!$D$86),'Fuel Forecast'!$D$86*(1+'Fuel Forecast'!$G$86)^(AV$1-Assumptions!$B$4)*IF('Fuel Forecast'!$F$86&gt;1,(1+('Fuel Forecast'!$F$86-1)*(1-'Fuel Forecast'!$H$86)^(AV$1-Assumptions!$B$4))/'Fuel Forecast'!$F$86,1)/Assumptions!$B$12,999999999)</f>
        <v>4261211.2817025604</v>
      </c>
      <c r="AW3" s="75">
        <f>IF(ISNUMBER('Fuel Forecast'!$D$86),'Fuel Forecast'!$D$86*(1+'Fuel Forecast'!$G$86)^(AW$1-Assumptions!$B$4)*IF('Fuel Forecast'!$F$86&gt;1,(1+('Fuel Forecast'!$F$86-1)*(1-'Fuel Forecast'!$H$86)^(AW$1-Assumptions!$B$4))/'Fuel Forecast'!$F$86,1)/Assumptions!$B$12,999999999)</f>
        <v>4256358.380241923</v>
      </c>
      <c r="AX3" s="75">
        <f>IF(ISNUMBER('Fuel Forecast'!$D$86),'Fuel Forecast'!$D$86*(1+'Fuel Forecast'!$G$86)^(AX$1-Assumptions!$B$4)*IF('Fuel Forecast'!$F$86&gt;1,(1+('Fuel Forecast'!$F$86-1)*(1-'Fuel Forecast'!$H$86)^(AX$1-Assumptions!$B$4))/'Fuel Forecast'!$F$86,1)/Assumptions!$B$12,999999999)</f>
        <v>4251554.0077958927</v>
      </c>
      <c r="AY3" s="75">
        <f>IF(ISNUMBER('Fuel Forecast'!$D$86),'Fuel Forecast'!$D$86*(1+'Fuel Forecast'!$G$86)^(AY$1-Assumptions!$B$4)*IF('Fuel Forecast'!$F$86&gt;1,(1+('Fuel Forecast'!$F$86-1)*(1-'Fuel Forecast'!$H$86)^(AY$1-Assumptions!$B$4))/'Fuel Forecast'!$F$86,1)/Assumptions!$B$12,999999999)</f>
        <v>4246797.6790743228</v>
      </c>
      <c r="AZ3" s="75">
        <f>IF(ISNUMBER('Fuel Forecast'!$D$86),'Fuel Forecast'!$D$86*(1+'Fuel Forecast'!$G$86)^(AZ$1-Assumptions!$B$4)*IF('Fuel Forecast'!$F$86&gt;1,(1+('Fuel Forecast'!$F$86-1)*(1-'Fuel Forecast'!$H$86)^(AZ$1-Assumptions!$B$4))/'Fuel Forecast'!$F$86,1)/Assumptions!$B$12,999999999)</f>
        <v>4242088.9136399692</v>
      </c>
    </row>
    <row r="4" spans="1:52" ht="15" customHeight="1" x14ac:dyDescent="0.25">
      <c r="A4" s="1" t="s">
        <v>14683</v>
      </c>
      <c r="B4" s="75">
        <v>0</v>
      </c>
      <c r="C4" s="75">
        <v>0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  <c r="I4" s="75">
        <v>0</v>
      </c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5">
        <v>0</v>
      </c>
      <c r="AB4" s="75">
        <v>0</v>
      </c>
      <c r="AC4" s="75">
        <v>0</v>
      </c>
      <c r="AD4" s="75">
        <v>0</v>
      </c>
      <c r="AE4" s="75">
        <v>0</v>
      </c>
      <c r="AF4" s="75">
        <v>0</v>
      </c>
      <c r="AG4" s="75">
        <v>0</v>
      </c>
      <c r="AH4" s="75">
        <v>0</v>
      </c>
      <c r="AI4" s="75">
        <v>0</v>
      </c>
      <c r="AJ4" s="75">
        <v>0</v>
      </c>
      <c r="AK4" s="75">
        <v>0</v>
      </c>
      <c r="AL4" s="75">
        <v>0</v>
      </c>
      <c r="AM4" s="75">
        <v>0</v>
      </c>
      <c r="AN4" s="75">
        <v>0</v>
      </c>
      <c r="AO4" s="75">
        <v>0</v>
      </c>
      <c r="AP4" s="75">
        <v>0</v>
      </c>
      <c r="AQ4" s="75">
        <v>0</v>
      </c>
      <c r="AR4" s="75">
        <v>0</v>
      </c>
      <c r="AS4" s="75">
        <v>0</v>
      </c>
      <c r="AT4" s="75">
        <v>0</v>
      </c>
      <c r="AU4" s="75">
        <v>0</v>
      </c>
      <c r="AV4" s="75">
        <v>0</v>
      </c>
      <c r="AW4" s="75">
        <v>0</v>
      </c>
      <c r="AX4" s="75">
        <v>0</v>
      </c>
      <c r="AY4" s="75">
        <v>0</v>
      </c>
      <c r="AZ4" s="75">
        <v>0</v>
      </c>
    </row>
    <row r="5" spans="1:52" ht="15" customHeight="1" x14ac:dyDescent="0.25">
      <c r="A5" s="1" t="s">
        <v>14684</v>
      </c>
      <c r="B5" s="75">
        <f>IF(ISNUMBER('Fuel Forecast'!$D$88),'Fuel Forecast'!$D$88*(1+'Fuel Forecast'!$G$88)^(B$1-Assumptions!$B$4)*IF('Fuel Forecast'!$F$88&gt;1,(1+('Fuel Forecast'!$F$88-1)*(1-'Fuel Forecast'!$H$88)^(B$1-Assumptions!$B$4))/'Fuel Forecast'!$F$88,1)/Assumptions!$B$12,999999999)</f>
        <v>3775921.1356388712</v>
      </c>
      <c r="C5" s="75">
        <f>IF(ISNUMBER('Fuel Forecast'!$D$88),'Fuel Forecast'!$D$88*(1+'Fuel Forecast'!$G$88)^(C$1-Assumptions!$B$4)*IF('Fuel Forecast'!$F$88&gt;1,(1+('Fuel Forecast'!$F$88-1)*(1-'Fuel Forecast'!$H$88)^(C$1-Assumptions!$B$4))/'Fuel Forecast'!$F$88,1)/Assumptions!$B$12,999999999)</f>
        <v>3775921.1356388712</v>
      </c>
      <c r="D5" s="75">
        <f>IF(ISNUMBER('Fuel Forecast'!$D$88),'Fuel Forecast'!$D$88*(1+'Fuel Forecast'!$G$88)^(D$1-Assumptions!$B$4)*IF('Fuel Forecast'!$F$88&gt;1,(1+('Fuel Forecast'!$F$88-1)*(1-'Fuel Forecast'!$H$88)^(D$1-Assumptions!$B$4))/'Fuel Forecast'!$F$88,1)/Assumptions!$B$12,999999999)</f>
        <v>3775921.1356388712</v>
      </c>
      <c r="E5" s="75">
        <f>IF(ISNUMBER('Fuel Forecast'!$D$88),'Fuel Forecast'!$D$88*(1+'Fuel Forecast'!$G$88)^(E$1-Assumptions!$B$4)*IF('Fuel Forecast'!$F$88&gt;1,(1+('Fuel Forecast'!$F$88-1)*(1-'Fuel Forecast'!$H$88)^(E$1-Assumptions!$B$4))/'Fuel Forecast'!$F$88,1)/Assumptions!$B$12,999999999)</f>
        <v>3775921.1356388712</v>
      </c>
      <c r="F5" s="75">
        <f>IF(ISNUMBER('Fuel Forecast'!$D$88),'Fuel Forecast'!$D$88*(1+'Fuel Forecast'!$G$88)^(F$1-Assumptions!$B$4)*IF('Fuel Forecast'!$F$88&gt;1,(1+('Fuel Forecast'!$F$88-1)*(1-'Fuel Forecast'!$H$88)^(F$1-Assumptions!$B$4))/'Fuel Forecast'!$F$88,1)/Assumptions!$B$12,999999999)</f>
        <v>3775921.1356388712</v>
      </c>
      <c r="G5" s="75">
        <f>IF(ISNUMBER('Fuel Forecast'!$D$88),'Fuel Forecast'!$D$88*(1+'Fuel Forecast'!$G$88)^(G$1-Assumptions!$B$4)*IF('Fuel Forecast'!$F$88&gt;1,(1+('Fuel Forecast'!$F$88-1)*(1-'Fuel Forecast'!$H$88)^(G$1-Assumptions!$B$4))/'Fuel Forecast'!$F$88,1)/Assumptions!$B$12,999999999)</f>
        <v>3775921.1356388712</v>
      </c>
      <c r="H5" s="75">
        <f>IF(ISNUMBER('Fuel Forecast'!$D$88),'Fuel Forecast'!$D$88*(1+'Fuel Forecast'!$G$88)^(H$1-Assumptions!$B$4)*IF('Fuel Forecast'!$F$88&gt;1,(1+('Fuel Forecast'!$F$88-1)*(1-'Fuel Forecast'!$H$88)^(H$1-Assumptions!$B$4))/'Fuel Forecast'!$F$88,1)/Assumptions!$B$12,999999999)</f>
        <v>3775921.1356388712</v>
      </c>
      <c r="I5" s="75">
        <f>IF(ISNUMBER('Fuel Forecast'!$D$88),'Fuel Forecast'!$D$88*(1+'Fuel Forecast'!$G$88)^(I$1-Assumptions!$B$4)*IF('Fuel Forecast'!$F$88&gt;1,(1+('Fuel Forecast'!$F$88-1)*(1-'Fuel Forecast'!$H$88)^(I$1-Assumptions!$B$4))/'Fuel Forecast'!$F$88,1)/Assumptions!$B$12,999999999)</f>
        <v>3775921.1356388712</v>
      </c>
      <c r="J5" s="75">
        <f>IF(ISNUMBER('Fuel Forecast'!$D$88),'Fuel Forecast'!$D$88*(1+'Fuel Forecast'!$G$88)^(J$1-Assumptions!$B$4)*IF('Fuel Forecast'!$F$88&gt;1,(1+('Fuel Forecast'!$F$88-1)*(1-'Fuel Forecast'!$H$88)^(J$1-Assumptions!$B$4))/'Fuel Forecast'!$F$88,1)/Assumptions!$B$12,999999999)</f>
        <v>3775921.1356388712</v>
      </c>
      <c r="K5" s="75">
        <f>IF(ISNUMBER('Fuel Forecast'!$D$88),'Fuel Forecast'!$D$88*(1+'Fuel Forecast'!$G$88)^(K$1-Assumptions!$B$4)*IF('Fuel Forecast'!$F$88&gt;1,(1+('Fuel Forecast'!$F$88-1)*(1-'Fuel Forecast'!$H$88)^(K$1-Assumptions!$B$4))/'Fuel Forecast'!$F$88,1)/Assumptions!$B$12,999999999)</f>
        <v>3775921.1356388712</v>
      </c>
      <c r="L5" s="75">
        <f>IF(ISNUMBER('Fuel Forecast'!$D$88),'Fuel Forecast'!$D$88*(1+'Fuel Forecast'!$G$88)^(L$1-Assumptions!$B$4)*IF('Fuel Forecast'!$F$88&gt;1,(1+('Fuel Forecast'!$F$88-1)*(1-'Fuel Forecast'!$H$88)^(L$1-Assumptions!$B$4))/'Fuel Forecast'!$F$88,1)/Assumptions!$B$12,999999999)</f>
        <v>3775921.1356388712</v>
      </c>
      <c r="M5" s="75">
        <f>IF(ISNUMBER('Fuel Forecast'!$D$88),'Fuel Forecast'!$D$88*(1+'Fuel Forecast'!$G$88)^(M$1-Assumptions!$B$4)*IF('Fuel Forecast'!$F$88&gt;1,(1+('Fuel Forecast'!$F$88-1)*(1-'Fuel Forecast'!$H$88)^(M$1-Assumptions!$B$4))/'Fuel Forecast'!$F$88,1)/Assumptions!$B$12,999999999)</f>
        <v>3775921.1356388712</v>
      </c>
      <c r="N5" s="75">
        <f>IF(ISNUMBER('Fuel Forecast'!$D$88),'Fuel Forecast'!$D$88*(1+'Fuel Forecast'!$G$88)^(N$1-Assumptions!$B$4)*IF('Fuel Forecast'!$F$88&gt;1,(1+('Fuel Forecast'!$F$88-1)*(1-'Fuel Forecast'!$H$88)^(N$1-Assumptions!$B$4))/'Fuel Forecast'!$F$88,1)/Assumptions!$B$12,999999999)</f>
        <v>3775921.1356388712</v>
      </c>
      <c r="O5" s="75">
        <f>IF(ISNUMBER('Fuel Forecast'!$D$88),'Fuel Forecast'!$D$88*(1+'Fuel Forecast'!$G$88)^(O$1-Assumptions!$B$4)*IF('Fuel Forecast'!$F$88&gt;1,(1+('Fuel Forecast'!$F$88-1)*(1-'Fuel Forecast'!$H$88)^(O$1-Assumptions!$B$4))/'Fuel Forecast'!$F$88,1)/Assumptions!$B$12,999999999)</f>
        <v>3775921.1356388712</v>
      </c>
      <c r="P5" s="75">
        <f>IF(ISNUMBER('Fuel Forecast'!$D$88),'Fuel Forecast'!$D$88*(1+'Fuel Forecast'!$G$88)^(P$1-Assumptions!$B$4)*IF('Fuel Forecast'!$F$88&gt;1,(1+('Fuel Forecast'!$F$88-1)*(1-'Fuel Forecast'!$H$88)^(P$1-Assumptions!$B$4))/'Fuel Forecast'!$F$88,1)/Assumptions!$B$12,999999999)</f>
        <v>3775921.1356388712</v>
      </c>
      <c r="Q5" s="75">
        <f>IF(ISNUMBER('Fuel Forecast'!$D$88),'Fuel Forecast'!$D$88*(1+'Fuel Forecast'!$G$88)^(Q$1-Assumptions!$B$4)*IF('Fuel Forecast'!$F$88&gt;1,(1+('Fuel Forecast'!$F$88-1)*(1-'Fuel Forecast'!$H$88)^(Q$1-Assumptions!$B$4))/'Fuel Forecast'!$F$88,1)/Assumptions!$B$12,999999999)</f>
        <v>3775921.1356388712</v>
      </c>
      <c r="R5" s="75">
        <f>IF(ISNUMBER('Fuel Forecast'!$D$88),'Fuel Forecast'!$D$88*(1+'Fuel Forecast'!$G$88)^(R$1-Assumptions!$B$4)*IF('Fuel Forecast'!$F$88&gt;1,(1+('Fuel Forecast'!$F$88-1)*(1-'Fuel Forecast'!$H$88)^(R$1-Assumptions!$B$4))/'Fuel Forecast'!$F$88,1)/Assumptions!$B$12,999999999)</f>
        <v>3775921.1356388712</v>
      </c>
      <c r="S5" s="75">
        <f>IF(ISNUMBER('Fuel Forecast'!$D$88),'Fuel Forecast'!$D$88*(1+'Fuel Forecast'!$G$88)^(S$1-Assumptions!$B$4)*IF('Fuel Forecast'!$F$88&gt;1,(1+('Fuel Forecast'!$F$88-1)*(1-'Fuel Forecast'!$H$88)^(S$1-Assumptions!$B$4))/'Fuel Forecast'!$F$88,1)/Assumptions!$B$12,999999999)</f>
        <v>3775921.1356388712</v>
      </c>
      <c r="T5" s="75">
        <f>IF(ISNUMBER('Fuel Forecast'!$D$88),'Fuel Forecast'!$D$88*(1+'Fuel Forecast'!$G$88)^(T$1-Assumptions!$B$4)*IF('Fuel Forecast'!$F$88&gt;1,(1+('Fuel Forecast'!$F$88-1)*(1-'Fuel Forecast'!$H$88)^(T$1-Assumptions!$B$4))/'Fuel Forecast'!$F$88,1)/Assumptions!$B$12,999999999)</f>
        <v>3775921.1356388712</v>
      </c>
      <c r="U5" s="75">
        <f>IF(ISNUMBER('Fuel Forecast'!$D$88),'Fuel Forecast'!$D$88*(1+'Fuel Forecast'!$G$88)^(U$1-Assumptions!$B$4)*IF('Fuel Forecast'!$F$88&gt;1,(1+('Fuel Forecast'!$F$88-1)*(1-'Fuel Forecast'!$H$88)^(U$1-Assumptions!$B$4))/'Fuel Forecast'!$F$88,1)/Assumptions!$B$12,999999999)</f>
        <v>3775921.1356388712</v>
      </c>
      <c r="V5" s="75">
        <f>IF(ISNUMBER('Fuel Forecast'!$D$88),'Fuel Forecast'!$D$88*(1+'Fuel Forecast'!$G$88)^(V$1-Assumptions!$B$4)*IF('Fuel Forecast'!$F$88&gt;1,(1+('Fuel Forecast'!$F$88-1)*(1-'Fuel Forecast'!$H$88)^(V$1-Assumptions!$B$4))/'Fuel Forecast'!$F$88,1)/Assumptions!$B$12,999999999)</f>
        <v>3775921.1356388712</v>
      </c>
      <c r="W5" s="75">
        <f>IF(ISNUMBER('Fuel Forecast'!$D$88),'Fuel Forecast'!$D$88*(1+'Fuel Forecast'!$G$88)^(W$1-Assumptions!$B$4)*IF('Fuel Forecast'!$F$88&gt;1,(1+('Fuel Forecast'!$F$88-1)*(1-'Fuel Forecast'!$H$88)^(W$1-Assumptions!$B$4))/'Fuel Forecast'!$F$88,1)/Assumptions!$B$12,999999999)</f>
        <v>3775921.1356388712</v>
      </c>
      <c r="X5" s="75">
        <f>IF(ISNUMBER('Fuel Forecast'!$D$88),'Fuel Forecast'!$D$88*(1+'Fuel Forecast'!$G$88)^(X$1-Assumptions!$B$4)*IF('Fuel Forecast'!$F$88&gt;1,(1+('Fuel Forecast'!$F$88-1)*(1-'Fuel Forecast'!$H$88)^(X$1-Assumptions!$B$4))/'Fuel Forecast'!$F$88,1)/Assumptions!$B$12,999999999)</f>
        <v>3775921.1356388712</v>
      </c>
      <c r="Y5" s="75">
        <f>IF(ISNUMBER('Fuel Forecast'!$D$88),'Fuel Forecast'!$D$88*(1+'Fuel Forecast'!$G$88)^(Y$1-Assumptions!$B$4)*IF('Fuel Forecast'!$F$88&gt;1,(1+('Fuel Forecast'!$F$88-1)*(1-'Fuel Forecast'!$H$88)^(Y$1-Assumptions!$B$4))/'Fuel Forecast'!$F$88,1)/Assumptions!$B$12,999999999)</f>
        <v>3775921.1356388712</v>
      </c>
      <c r="Z5" s="75">
        <f>IF(ISNUMBER('Fuel Forecast'!$D$88),'Fuel Forecast'!$D$88*(1+'Fuel Forecast'!$G$88)^(Z$1-Assumptions!$B$4)*IF('Fuel Forecast'!$F$88&gt;1,(1+('Fuel Forecast'!$F$88-1)*(1-'Fuel Forecast'!$H$88)^(Z$1-Assumptions!$B$4))/'Fuel Forecast'!$F$88,1)/Assumptions!$B$12,999999999)</f>
        <v>3775921.1356388712</v>
      </c>
      <c r="AA5" s="75">
        <f>IF(ISNUMBER('Fuel Forecast'!$D$88),'Fuel Forecast'!$D$88*(1+'Fuel Forecast'!$G$88)^(AA$1-Assumptions!$B$4)*IF('Fuel Forecast'!$F$88&gt;1,(1+('Fuel Forecast'!$F$88-1)*(1-'Fuel Forecast'!$H$88)^(AA$1-Assumptions!$B$4))/'Fuel Forecast'!$F$88,1)/Assumptions!$B$12,999999999)</f>
        <v>3775921.1356388712</v>
      </c>
      <c r="AB5" s="75">
        <f>IF(ISNUMBER('Fuel Forecast'!$D$88),'Fuel Forecast'!$D$88*(1+'Fuel Forecast'!$G$88)^(AB$1-Assumptions!$B$4)*IF('Fuel Forecast'!$F$88&gt;1,(1+('Fuel Forecast'!$F$88-1)*(1-'Fuel Forecast'!$H$88)^(AB$1-Assumptions!$B$4))/'Fuel Forecast'!$F$88,1)/Assumptions!$B$12,999999999)</f>
        <v>3775921.1356388712</v>
      </c>
      <c r="AC5" s="75">
        <f>IF(ISNUMBER('Fuel Forecast'!$D$88),'Fuel Forecast'!$D$88*(1+'Fuel Forecast'!$G$88)^(AC$1-Assumptions!$B$4)*IF('Fuel Forecast'!$F$88&gt;1,(1+('Fuel Forecast'!$F$88-1)*(1-'Fuel Forecast'!$H$88)^(AC$1-Assumptions!$B$4))/'Fuel Forecast'!$F$88,1)/Assumptions!$B$12,999999999)</f>
        <v>3775921.1356388712</v>
      </c>
      <c r="AD5" s="75">
        <f>IF(ISNUMBER('Fuel Forecast'!$D$88),'Fuel Forecast'!$D$88*(1+'Fuel Forecast'!$G$88)^(AD$1-Assumptions!$B$4)*IF('Fuel Forecast'!$F$88&gt;1,(1+('Fuel Forecast'!$F$88-1)*(1-'Fuel Forecast'!$H$88)^(AD$1-Assumptions!$B$4))/'Fuel Forecast'!$F$88,1)/Assumptions!$B$12,999999999)</f>
        <v>3775921.1356388712</v>
      </c>
      <c r="AE5" s="75">
        <f>IF(ISNUMBER('Fuel Forecast'!$D$88),'Fuel Forecast'!$D$88*(1+'Fuel Forecast'!$G$88)^(AE$1-Assumptions!$B$4)*IF('Fuel Forecast'!$F$88&gt;1,(1+('Fuel Forecast'!$F$88-1)*(1-'Fuel Forecast'!$H$88)^(AE$1-Assumptions!$B$4))/'Fuel Forecast'!$F$88,1)/Assumptions!$B$12,999999999)</f>
        <v>3775921.1356388712</v>
      </c>
      <c r="AF5" s="75">
        <f>IF(ISNUMBER('Fuel Forecast'!$D$88),'Fuel Forecast'!$D$88*(1+'Fuel Forecast'!$G$88)^(AF$1-Assumptions!$B$4)*IF('Fuel Forecast'!$F$88&gt;1,(1+('Fuel Forecast'!$F$88-1)*(1-'Fuel Forecast'!$H$88)^(AF$1-Assumptions!$B$4))/'Fuel Forecast'!$F$88,1)/Assumptions!$B$12,999999999)</f>
        <v>3775921.1356388712</v>
      </c>
      <c r="AG5" s="75">
        <f>IF(ISNUMBER('Fuel Forecast'!$D$88),'Fuel Forecast'!$D$88*(1+'Fuel Forecast'!$G$88)^(AG$1-Assumptions!$B$4)*IF('Fuel Forecast'!$F$88&gt;1,(1+('Fuel Forecast'!$F$88-1)*(1-'Fuel Forecast'!$H$88)^(AG$1-Assumptions!$B$4))/'Fuel Forecast'!$F$88,1)/Assumptions!$B$12,999999999)</f>
        <v>3775921.1356388712</v>
      </c>
      <c r="AH5" s="75">
        <f>IF(ISNUMBER('Fuel Forecast'!$D$88),'Fuel Forecast'!$D$88*(1+'Fuel Forecast'!$G$88)^(AH$1-Assumptions!$B$4)*IF('Fuel Forecast'!$F$88&gt;1,(1+('Fuel Forecast'!$F$88-1)*(1-'Fuel Forecast'!$H$88)^(AH$1-Assumptions!$B$4))/'Fuel Forecast'!$F$88,1)/Assumptions!$B$12,999999999)</f>
        <v>3775921.1356388712</v>
      </c>
      <c r="AI5" s="75">
        <f>IF(ISNUMBER('Fuel Forecast'!$D$88),'Fuel Forecast'!$D$88*(1+'Fuel Forecast'!$G$88)^(AI$1-Assumptions!$B$4)*IF('Fuel Forecast'!$F$88&gt;1,(1+('Fuel Forecast'!$F$88-1)*(1-'Fuel Forecast'!$H$88)^(AI$1-Assumptions!$B$4))/'Fuel Forecast'!$F$88,1)/Assumptions!$B$12,999999999)</f>
        <v>3775921.1356388712</v>
      </c>
      <c r="AJ5" s="75">
        <f>IF(ISNUMBER('Fuel Forecast'!$D$88),'Fuel Forecast'!$D$88*(1+'Fuel Forecast'!$G$88)^(AJ$1-Assumptions!$B$4)*IF('Fuel Forecast'!$F$88&gt;1,(1+('Fuel Forecast'!$F$88-1)*(1-'Fuel Forecast'!$H$88)^(AJ$1-Assumptions!$B$4))/'Fuel Forecast'!$F$88,1)/Assumptions!$B$12,999999999)</f>
        <v>3775921.1356388712</v>
      </c>
      <c r="AK5" s="75">
        <f>IF(ISNUMBER('Fuel Forecast'!$D$88),'Fuel Forecast'!$D$88*(1+'Fuel Forecast'!$G$88)^(AK$1-Assumptions!$B$4)*IF('Fuel Forecast'!$F$88&gt;1,(1+('Fuel Forecast'!$F$88-1)*(1-'Fuel Forecast'!$H$88)^(AK$1-Assumptions!$B$4))/'Fuel Forecast'!$F$88,1)/Assumptions!$B$12,999999999)</f>
        <v>3775921.1356388712</v>
      </c>
      <c r="AL5" s="75">
        <f>IF(ISNUMBER('Fuel Forecast'!$D$88),'Fuel Forecast'!$D$88*(1+'Fuel Forecast'!$G$88)^(AL$1-Assumptions!$B$4)*IF('Fuel Forecast'!$F$88&gt;1,(1+('Fuel Forecast'!$F$88-1)*(1-'Fuel Forecast'!$H$88)^(AL$1-Assumptions!$B$4))/'Fuel Forecast'!$F$88,1)/Assumptions!$B$12,999999999)</f>
        <v>3775921.1356388712</v>
      </c>
      <c r="AM5" s="75">
        <f>IF(ISNUMBER('Fuel Forecast'!$D$88),'Fuel Forecast'!$D$88*(1+'Fuel Forecast'!$G$88)^(AM$1-Assumptions!$B$4)*IF('Fuel Forecast'!$F$88&gt;1,(1+('Fuel Forecast'!$F$88-1)*(1-'Fuel Forecast'!$H$88)^(AM$1-Assumptions!$B$4))/'Fuel Forecast'!$F$88,1)/Assumptions!$B$12,999999999)</f>
        <v>3775921.1356388712</v>
      </c>
      <c r="AN5" s="75">
        <f>IF(ISNUMBER('Fuel Forecast'!$D$88),'Fuel Forecast'!$D$88*(1+'Fuel Forecast'!$G$88)^(AN$1-Assumptions!$B$4)*IF('Fuel Forecast'!$F$88&gt;1,(1+('Fuel Forecast'!$F$88-1)*(1-'Fuel Forecast'!$H$88)^(AN$1-Assumptions!$B$4))/'Fuel Forecast'!$F$88,1)/Assumptions!$B$12,999999999)</f>
        <v>3775921.1356388712</v>
      </c>
      <c r="AO5" s="75">
        <f>IF(ISNUMBER('Fuel Forecast'!$D$88),'Fuel Forecast'!$D$88*(1+'Fuel Forecast'!$G$88)^(AO$1-Assumptions!$B$4)*IF('Fuel Forecast'!$F$88&gt;1,(1+('Fuel Forecast'!$F$88-1)*(1-'Fuel Forecast'!$H$88)^(AO$1-Assumptions!$B$4))/'Fuel Forecast'!$F$88,1)/Assumptions!$B$12,999999999)</f>
        <v>3775921.1356388712</v>
      </c>
      <c r="AP5" s="75">
        <f>IF(ISNUMBER('Fuel Forecast'!$D$88),'Fuel Forecast'!$D$88*(1+'Fuel Forecast'!$G$88)^(AP$1-Assumptions!$B$4)*IF('Fuel Forecast'!$F$88&gt;1,(1+('Fuel Forecast'!$F$88-1)*(1-'Fuel Forecast'!$H$88)^(AP$1-Assumptions!$B$4))/'Fuel Forecast'!$F$88,1)/Assumptions!$B$12,999999999)</f>
        <v>3775921.1356388712</v>
      </c>
      <c r="AQ5" s="75">
        <f>IF(ISNUMBER('Fuel Forecast'!$D$88),'Fuel Forecast'!$D$88*(1+'Fuel Forecast'!$G$88)^(AQ$1-Assumptions!$B$4)*IF('Fuel Forecast'!$F$88&gt;1,(1+('Fuel Forecast'!$F$88-1)*(1-'Fuel Forecast'!$H$88)^(AQ$1-Assumptions!$B$4))/'Fuel Forecast'!$F$88,1)/Assumptions!$B$12,999999999)</f>
        <v>3775921.1356388712</v>
      </c>
      <c r="AR5" s="75">
        <f>IF(ISNUMBER('Fuel Forecast'!$D$88),'Fuel Forecast'!$D$88*(1+'Fuel Forecast'!$G$88)^(AR$1-Assumptions!$B$4)*IF('Fuel Forecast'!$F$88&gt;1,(1+('Fuel Forecast'!$F$88-1)*(1-'Fuel Forecast'!$H$88)^(AR$1-Assumptions!$B$4))/'Fuel Forecast'!$F$88,1)/Assumptions!$B$12,999999999)</f>
        <v>3775921.1356388712</v>
      </c>
      <c r="AS5" s="75">
        <f>IF(ISNUMBER('Fuel Forecast'!$D$88),'Fuel Forecast'!$D$88*(1+'Fuel Forecast'!$G$88)^(AS$1-Assumptions!$B$4)*IF('Fuel Forecast'!$F$88&gt;1,(1+('Fuel Forecast'!$F$88-1)*(1-'Fuel Forecast'!$H$88)^(AS$1-Assumptions!$B$4))/'Fuel Forecast'!$F$88,1)/Assumptions!$B$12,999999999)</f>
        <v>3775921.1356388712</v>
      </c>
      <c r="AT5" s="75">
        <f>IF(ISNUMBER('Fuel Forecast'!$D$88),'Fuel Forecast'!$D$88*(1+'Fuel Forecast'!$G$88)^(AT$1-Assumptions!$B$4)*IF('Fuel Forecast'!$F$88&gt;1,(1+('Fuel Forecast'!$F$88-1)*(1-'Fuel Forecast'!$H$88)^(AT$1-Assumptions!$B$4))/'Fuel Forecast'!$F$88,1)/Assumptions!$B$12,999999999)</f>
        <v>3775921.1356388712</v>
      </c>
      <c r="AU5" s="75">
        <f>IF(ISNUMBER('Fuel Forecast'!$D$88),'Fuel Forecast'!$D$88*(1+'Fuel Forecast'!$G$88)^(AU$1-Assumptions!$B$4)*IF('Fuel Forecast'!$F$88&gt;1,(1+('Fuel Forecast'!$F$88-1)*(1-'Fuel Forecast'!$H$88)^(AU$1-Assumptions!$B$4))/'Fuel Forecast'!$F$88,1)/Assumptions!$B$12,999999999)</f>
        <v>3775921.1356388712</v>
      </c>
      <c r="AV5" s="75">
        <f>IF(ISNUMBER('Fuel Forecast'!$D$88),'Fuel Forecast'!$D$88*(1+'Fuel Forecast'!$G$88)^(AV$1-Assumptions!$B$4)*IF('Fuel Forecast'!$F$88&gt;1,(1+('Fuel Forecast'!$F$88-1)*(1-'Fuel Forecast'!$H$88)^(AV$1-Assumptions!$B$4))/'Fuel Forecast'!$F$88,1)/Assumptions!$B$12,999999999)</f>
        <v>3775921.1356388712</v>
      </c>
      <c r="AW5" s="75">
        <f>IF(ISNUMBER('Fuel Forecast'!$D$88),'Fuel Forecast'!$D$88*(1+'Fuel Forecast'!$G$88)^(AW$1-Assumptions!$B$4)*IF('Fuel Forecast'!$F$88&gt;1,(1+('Fuel Forecast'!$F$88-1)*(1-'Fuel Forecast'!$H$88)^(AW$1-Assumptions!$B$4))/'Fuel Forecast'!$F$88,1)/Assumptions!$B$12,999999999)</f>
        <v>3775921.1356388712</v>
      </c>
      <c r="AX5" s="75">
        <f>IF(ISNUMBER('Fuel Forecast'!$D$88),'Fuel Forecast'!$D$88*(1+'Fuel Forecast'!$G$88)^(AX$1-Assumptions!$B$4)*IF('Fuel Forecast'!$F$88&gt;1,(1+('Fuel Forecast'!$F$88-1)*(1-'Fuel Forecast'!$H$88)^(AX$1-Assumptions!$B$4))/'Fuel Forecast'!$F$88,1)/Assumptions!$B$12,999999999)</f>
        <v>3775921.1356388712</v>
      </c>
      <c r="AY5" s="75">
        <f>IF(ISNUMBER('Fuel Forecast'!$D$88),'Fuel Forecast'!$D$88*(1+'Fuel Forecast'!$G$88)^(AY$1-Assumptions!$B$4)*IF('Fuel Forecast'!$F$88&gt;1,(1+('Fuel Forecast'!$F$88-1)*(1-'Fuel Forecast'!$H$88)^(AY$1-Assumptions!$B$4))/'Fuel Forecast'!$F$88,1)/Assumptions!$B$12,999999999)</f>
        <v>3775921.1356388712</v>
      </c>
      <c r="AZ5" s="75">
        <f>IF(ISNUMBER('Fuel Forecast'!$D$88),'Fuel Forecast'!$D$88*(1+'Fuel Forecast'!$G$88)^(AZ$1-Assumptions!$B$4)*IF('Fuel Forecast'!$F$88&gt;1,(1+('Fuel Forecast'!$F$88-1)*(1-'Fuel Forecast'!$H$88)^(AZ$1-Assumptions!$B$4))/'Fuel Forecast'!$F$88,1)/Assumptions!$B$12,999999999)</f>
        <v>3775921.1356388712</v>
      </c>
    </row>
    <row r="6" spans="1:52" ht="15" customHeight="1" x14ac:dyDescent="0.25">
      <c r="A6" s="1" t="s">
        <v>14685</v>
      </c>
      <c r="B6" s="75">
        <f>IF(ISNUMBER('Fuel Forecast'!$D$89),'Fuel Forecast'!$D$89*(1+'Fuel Forecast'!$G$89)^(B$1-Assumptions!$B$4)*IF('Fuel Forecast'!$F$89&gt;1,(1+('Fuel Forecast'!$F$89-1)*(1-'Fuel Forecast'!$H$89)^(B$1-Assumptions!$B$4))/'Fuel Forecast'!$F$89,1)/Assumptions!$B$12,999999999)</f>
        <v>4562243.7378127305</v>
      </c>
      <c r="C6" s="75">
        <f>IF(ISNUMBER('Fuel Forecast'!$D$89),'Fuel Forecast'!$D$89*(1+'Fuel Forecast'!$G$89)^(C$1-Assumptions!$B$4)*IF('Fuel Forecast'!$F$89&gt;1,(1+('Fuel Forecast'!$F$89-1)*(1-'Fuel Forecast'!$H$89)^(C$1-Assumptions!$B$4))/'Fuel Forecast'!$F$89,1)/Assumptions!$B$12,999999999)</f>
        <v>4546517.285769254</v>
      </c>
      <c r="D6" s="75">
        <f>IF(ISNUMBER('Fuel Forecast'!$D$89),'Fuel Forecast'!$D$89*(1+'Fuel Forecast'!$G$89)^(D$1-Assumptions!$B$4)*IF('Fuel Forecast'!$F$89&gt;1,(1+('Fuel Forecast'!$F$89-1)*(1-'Fuel Forecast'!$H$89)^(D$1-Assumptions!$B$4))/'Fuel Forecast'!$F$89,1)/Assumptions!$B$12,999999999)</f>
        <v>4531105.3627666458</v>
      </c>
      <c r="E6" s="75">
        <f>IF(ISNUMBER('Fuel Forecast'!$D$89),'Fuel Forecast'!$D$89*(1+'Fuel Forecast'!$G$89)^(E$1-Assumptions!$B$4)*IF('Fuel Forecast'!$F$89&gt;1,(1+('Fuel Forecast'!$F$89-1)*(1-'Fuel Forecast'!$H$89)^(E$1-Assumptions!$B$4))/'Fuel Forecast'!$F$89,1)/Assumptions!$B$12,999999999)</f>
        <v>4516001.6782240905</v>
      </c>
      <c r="F6" s="75">
        <f>IF(ISNUMBER('Fuel Forecast'!$D$89),'Fuel Forecast'!$D$89*(1+'Fuel Forecast'!$G$89)^(F$1-Assumptions!$B$4)*IF('Fuel Forecast'!$F$89&gt;1,(1+('Fuel Forecast'!$F$89-1)*(1-'Fuel Forecast'!$H$89)^(F$1-Assumptions!$B$4))/'Fuel Forecast'!$F$89,1)/Assumptions!$B$12,999999999)</f>
        <v>4501200.0673723863</v>
      </c>
      <c r="G6" s="75">
        <f>IF(ISNUMBER('Fuel Forecast'!$D$89),'Fuel Forecast'!$D$89*(1+'Fuel Forecast'!$G$89)^(G$1-Assumptions!$B$4)*IF('Fuel Forecast'!$F$89&gt;1,(1+('Fuel Forecast'!$F$89-1)*(1-'Fuel Forecast'!$H$89)^(G$1-Assumptions!$B$4))/'Fuel Forecast'!$F$89,1)/Assumptions!$B$12,999999999)</f>
        <v>4486694.4887377154</v>
      </c>
      <c r="H6" s="75">
        <f>IF(ISNUMBER('Fuel Forecast'!$D$89),'Fuel Forecast'!$D$89*(1+'Fuel Forecast'!$G$89)^(H$1-Assumptions!$B$4)*IF('Fuel Forecast'!$F$89&gt;1,(1+('Fuel Forecast'!$F$89-1)*(1-'Fuel Forecast'!$H$89)^(H$1-Assumptions!$B$4))/'Fuel Forecast'!$F$89,1)/Assumptions!$B$12,999999999)</f>
        <v>4472479.0216757394</v>
      </c>
      <c r="I6" s="75">
        <f>IF(ISNUMBER('Fuel Forecast'!$D$89),'Fuel Forecast'!$D$89*(1+'Fuel Forecast'!$G$89)^(I$1-Assumptions!$B$4)*IF('Fuel Forecast'!$F$89&gt;1,(1+('Fuel Forecast'!$F$89-1)*(1-'Fuel Forecast'!$H$89)^(I$1-Assumptions!$B$4))/'Fuel Forecast'!$F$89,1)/Assumptions!$B$12,999999999)</f>
        <v>4458547.8639550013</v>
      </c>
      <c r="J6" s="75">
        <f>IF(ISNUMBER('Fuel Forecast'!$D$89),'Fuel Forecast'!$D$89*(1+'Fuel Forecast'!$G$89)^(J$1-Assumptions!$B$4)*IF('Fuel Forecast'!$F$89&gt;1,(1+('Fuel Forecast'!$F$89-1)*(1-'Fuel Forecast'!$H$89)^(J$1-Assumptions!$B$4))/'Fuel Forecast'!$F$89,1)/Assumptions!$B$12,999999999)</f>
        <v>4444895.3293886781</v>
      </c>
      <c r="K6" s="75">
        <f>IF(ISNUMBER('Fuel Forecast'!$D$89),'Fuel Forecast'!$D$89*(1+'Fuel Forecast'!$G$89)^(K$1-Assumptions!$B$4)*IF('Fuel Forecast'!$F$89&gt;1,(1+('Fuel Forecast'!$F$89-1)*(1-'Fuel Forecast'!$H$89)^(K$1-Assumptions!$B$4))/'Fuel Forecast'!$F$89,1)/Assumptions!$B$12,999999999)</f>
        <v>4431515.8455136828</v>
      </c>
      <c r="L6" s="75">
        <f>IF(ISNUMBER('Fuel Forecast'!$D$89),'Fuel Forecast'!$D$89*(1+'Fuel Forecast'!$G$89)^(L$1-Assumptions!$B$4)*IF('Fuel Forecast'!$F$89&gt;1,(1+('Fuel Forecast'!$F$89-1)*(1-'Fuel Forecast'!$H$89)^(L$1-Assumptions!$B$4))/'Fuel Forecast'!$F$89,1)/Assumptions!$B$12,999999999)</f>
        <v>4418403.9513161862</v>
      </c>
      <c r="M6" s="75">
        <f>IF(ISNUMBER('Fuel Forecast'!$D$89),'Fuel Forecast'!$D$89*(1+'Fuel Forecast'!$G$89)^(M$1-Assumptions!$B$4)*IF('Fuel Forecast'!$F$89&gt;1,(1+('Fuel Forecast'!$F$89-1)*(1-'Fuel Forecast'!$H$89)^(M$1-Assumptions!$B$4))/'Fuel Forecast'!$F$89,1)/Assumptions!$B$12,999999999)</f>
        <v>4405554.2950026393</v>
      </c>
      <c r="N6" s="75">
        <f>IF(ISNUMBER('Fuel Forecast'!$D$89),'Fuel Forecast'!$D$89*(1+'Fuel Forecast'!$G$89)^(N$1-Assumptions!$B$4)*IF('Fuel Forecast'!$F$89&gt;1,(1+('Fuel Forecast'!$F$89-1)*(1-'Fuel Forecast'!$H$89)^(N$1-Assumptions!$B$4))/'Fuel Forecast'!$F$89,1)/Assumptions!$B$12,999999999)</f>
        <v>4392961.6318153655</v>
      </c>
      <c r="O6" s="75">
        <f>IF(ISNUMBER('Fuel Forecast'!$D$89),'Fuel Forecast'!$D$89*(1+'Fuel Forecast'!$G$89)^(O$1-Assumptions!$B$4)*IF('Fuel Forecast'!$F$89&gt;1,(1+('Fuel Forecast'!$F$89-1)*(1-'Fuel Forecast'!$H$89)^(O$1-Assumptions!$B$4))/'Fuel Forecast'!$F$89,1)/Assumptions!$B$12,999999999)</f>
        <v>4380620.821891834</v>
      </c>
      <c r="P6" s="75">
        <f>IF(ISNUMBER('Fuel Forecast'!$D$89),'Fuel Forecast'!$D$89*(1+'Fuel Forecast'!$G$89)^(P$1-Assumptions!$B$4)*IF('Fuel Forecast'!$F$89&gt;1,(1+('Fuel Forecast'!$F$89-1)*(1-'Fuel Forecast'!$H$89)^(P$1-Assumptions!$B$4))/'Fuel Forecast'!$F$89,1)/Assumptions!$B$12,999999999)</f>
        <v>4368526.8281667754</v>
      </c>
      <c r="Q6" s="75">
        <f>IF(ISNUMBER('Fuel Forecast'!$D$89),'Fuel Forecast'!$D$89*(1+'Fuel Forecast'!$G$89)^(Q$1-Assumptions!$B$4)*IF('Fuel Forecast'!$F$89&gt;1,(1+('Fuel Forecast'!$F$89-1)*(1-'Fuel Forecast'!$H$89)^(Q$1-Assumptions!$B$4))/'Fuel Forecast'!$F$89,1)/Assumptions!$B$12,999999999)</f>
        <v>4356674.7143162172</v>
      </c>
      <c r="R6" s="75">
        <f>IF(ISNUMBER('Fuel Forecast'!$D$89),'Fuel Forecast'!$D$89*(1+'Fuel Forecast'!$G$89)^(R$1-Assumptions!$B$4)*IF('Fuel Forecast'!$F$89&gt;1,(1+('Fuel Forecast'!$F$89-1)*(1-'Fuel Forecast'!$H$89)^(R$1-Assumptions!$B$4))/'Fuel Forecast'!$F$89,1)/Assumptions!$B$12,999999999)</f>
        <v>4345059.6427426701</v>
      </c>
      <c r="S6" s="75">
        <f>IF(ISNUMBER('Fuel Forecast'!$D$89),'Fuel Forecast'!$D$89*(1+'Fuel Forecast'!$G$89)^(S$1-Assumptions!$B$4)*IF('Fuel Forecast'!$F$89&gt;1,(1+('Fuel Forecast'!$F$89-1)*(1-'Fuel Forecast'!$H$89)^(S$1-Assumptions!$B$4))/'Fuel Forecast'!$F$89,1)/Assumptions!$B$12,999999999)</f>
        <v>4333676.8726005936</v>
      </c>
      <c r="T6" s="75">
        <f>IF(ISNUMBER('Fuel Forecast'!$D$89),'Fuel Forecast'!$D$89*(1+'Fuel Forecast'!$G$89)^(T$1-Assumptions!$B$4)*IF('Fuel Forecast'!$F$89&gt;1,(1+('Fuel Forecast'!$F$89-1)*(1-'Fuel Forecast'!$H$89)^(T$1-Assumptions!$B$4))/'Fuel Forecast'!$F$89,1)/Assumptions!$B$12,999999999)</f>
        <v>4322521.75786136</v>
      </c>
      <c r="U6" s="75">
        <f>IF(ISNUMBER('Fuel Forecast'!$D$89),'Fuel Forecast'!$D$89*(1+'Fuel Forecast'!$G$89)^(U$1-Assumptions!$B$4)*IF('Fuel Forecast'!$F$89&gt;1,(1+('Fuel Forecast'!$F$89-1)*(1-'Fuel Forecast'!$H$89)^(U$1-Assumptions!$B$4))/'Fuel Forecast'!$F$89,1)/Assumptions!$B$12,999999999)</f>
        <v>4311589.7454169095</v>
      </c>
      <c r="V6" s="75">
        <f>IF(ISNUMBER('Fuel Forecast'!$D$89),'Fuel Forecast'!$D$89*(1+'Fuel Forecast'!$G$89)^(V$1-Assumptions!$B$4)*IF('Fuel Forecast'!$F$89&gt;1,(1+('Fuel Forecast'!$F$89-1)*(1-'Fuel Forecast'!$H$89)^(V$1-Assumptions!$B$4))/'Fuel Forecast'!$F$89,1)/Assumptions!$B$12,999999999)</f>
        <v>4300876.373221349</v>
      </c>
      <c r="W6" s="75">
        <f>IF(ISNUMBER('Fuel Forecast'!$D$89),'Fuel Forecast'!$D$89*(1+'Fuel Forecast'!$G$89)^(W$1-Assumptions!$B$4)*IF('Fuel Forecast'!$F$89&gt;1,(1+('Fuel Forecast'!$F$89-1)*(1-'Fuel Forecast'!$H$89)^(W$1-Assumptions!$B$4))/'Fuel Forecast'!$F$89,1)/Assumptions!$B$12,999999999)</f>
        <v>4290377.2684696987</v>
      </c>
      <c r="X6" s="75">
        <f>IF(ISNUMBER('Fuel Forecast'!$D$89),'Fuel Forecast'!$D$89*(1+'Fuel Forecast'!$G$89)^(X$1-Assumptions!$B$4)*IF('Fuel Forecast'!$F$89&gt;1,(1+('Fuel Forecast'!$F$89-1)*(1-'Fuel Forecast'!$H$89)^(X$1-Assumptions!$B$4))/'Fuel Forecast'!$F$89,1)/Assumptions!$B$12,999999999)</f>
        <v>4280088.1458130833</v>
      </c>
      <c r="Y6" s="75">
        <f>IF(ISNUMBER('Fuel Forecast'!$D$89),'Fuel Forecast'!$D$89*(1+'Fuel Forecast'!$G$89)^(Y$1-Assumptions!$B$4)*IF('Fuel Forecast'!$F$89&gt;1,(1+('Fuel Forecast'!$F$89-1)*(1-'Fuel Forecast'!$H$89)^(Y$1-Assumptions!$B$4))/'Fuel Forecast'!$F$89,1)/Assumptions!$B$12,999999999)</f>
        <v>4270004.8056095997</v>
      </c>
      <c r="Z6" s="75">
        <f>IF(ISNUMBER('Fuel Forecast'!$D$89),'Fuel Forecast'!$D$89*(1+'Fuel Forecast'!$G$89)^(Z$1-Assumptions!$B$4)*IF('Fuel Forecast'!$F$89&gt;1,(1+('Fuel Forecast'!$F$89-1)*(1-'Fuel Forecast'!$H$89)^(Z$1-Assumptions!$B$4))/'Fuel Forecast'!$F$89,1)/Assumptions!$B$12,999999999)</f>
        <v>4260123.1322101839</v>
      </c>
      <c r="AA6" s="75">
        <f>IF(ISNUMBER('Fuel Forecast'!$D$89),'Fuel Forecast'!$D$89*(1+'Fuel Forecast'!$G$89)^(AA$1-Assumptions!$B$4)*IF('Fuel Forecast'!$F$89&gt;1,(1+('Fuel Forecast'!$F$89-1)*(1-'Fuel Forecast'!$H$89)^(AA$1-Assumptions!$B$4))/'Fuel Forecast'!$F$89,1)/Assumptions!$B$12,999999999)</f>
        <v>4250439.092278759</v>
      </c>
      <c r="AB6" s="75">
        <f>IF(ISNUMBER('Fuel Forecast'!$D$89),'Fuel Forecast'!$D$89*(1+'Fuel Forecast'!$G$89)^(AB$1-Assumptions!$B$4)*IF('Fuel Forecast'!$F$89&gt;1,(1+('Fuel Forecast'!$F$89-1)*(1-'Fuel Forecast'!$H$89)^(AB$1-Assumptions!$B$4))/'Fuel Forecast'!$F$89,1)/Assumptions!$B$12,999999999)</f>
        <v>4240948.7331459597</v>
      </c>
      <c r="AC6" s="75">
        <f>IF(ISNUMBER('Fuel Forecast'!$D$89),'Fuel Forecast'!$D$89*(1+'Fuel Forecast'!$G$89)^(AC$1-Assumptions!$B$4)*IF('Fuel Forecast'!$F$89&gt;1,(1+('Fuel Forecast'!$F$89-1)*(1-'Fuel Forecast'!$H$89)^(AC$1-Assumptions!$B$4))/'Fuel Forecast'!$F$89,1)/Assumptions!$B$12,999999999)</f>
        <v>4231648.1811958188</v>
      </c>
      <c r="AD6" s="75">
        <f>IF(ISNUMBER('Fuel Forecast'!$D$89),'Fuel Forecast'!$D$89*(1+'Fuel Forecast'!$G$89)^(AD$1-Assumptions!$B$4)*IF('Fuel Forecast'!$F$89&gt;1,(1+('Fuel Forecast'!$F$89-1)*(1-'Fuel Forecast'!$H$89)^(AD$1-Assumptions!$B$4))/'Fuel Forecast'!$F$89,1)/Assumptions!$B$12,999999999)</f>
        <v>4222533.6402846798</v>
      </c>
      <c r="AE6" s="75">
        <f>IF(ISNUMBER('Fuel Forecast'!$D$89),'Fuel Forecast'!$D$89*(1+'Fuel Forecast'!$G$89)^(AE$1-Assumptions!$B$4)*IF('Fuel Forecast'!$F$89&gt;1,(1+('Fuel Forecast'!$F$89-1)*(1-'Fuel Forecast'!$H$89)^(AE$1-Assumptions!$B$4))/'Fuel Forecast'!$F$89,1)/Assumptions!$B$12,999999999)</f>
        <v>4213601.3901917636</v>
      </c>
      <c r="AF6" s="75">
        <f>IF(ISNUMBER('Fuel Forecast'!$D$89),'Fuel Forecast'!$D$89*(1+'Fuel Forecast'!$G$89)^(AF$1-Assumptions!$B$4)*IF('Fuel Forecast'!$F$89&gt;1,(1+('Fuel Forecast'!$F$89-1)*(1-'Fuel Forecast'!$H$89)^(AF$1-Assumptions!$B$4))/'Fuel Forecast'!$F$89,1)/Assumptions!$B$12,999999999)</f>
        <v>4204847.7851007059</v>
      </c>
      <c r="AG6" s="75">
        <f>IF(ISNUMBER('Fuel Forecast'!$D$89),'Fuel Forecast'!$D$89*(1+'Fuel Forecast'!$G$89)^(AG$1-Assumptions!$B$4)*IF('Fuel Forecast'!$F$89&gt;1,(1+('Fuel Forecast'!$F$89-1)*(1-'Fuel Forecast'!$H$89)^(AG$1-Assumptions!$B$4))/'Fuel Forecast'!$F$89,1)/Assumptions!$B$12,999999999)</f>
        <v>4196269.2521114685</v>
      </c>
      <c r="AH6" s="75">
        <f>IF(ISNUMBER('Fuel Forecast'!$D$89),'Fuel Forecast'!$D$89*(1+'Fuel Forecast'!$G$89)^(AH$1-Assumptions!$B$4)*IF('Fuel Forecast'!$F$89&gt;1,(1+('Fuel Forecast'!$F$89-1)*(1-'Fuel Forecast'!$H$89)^(AH$1-Assumptions!$B$4))/'Fuel Forecast'!$F$89,1)/Assumptions!$B$12,999999999)</f>
        <v>4187862.289782017</v>
      </c>
      <c r="AI6" s="75">
        <f>IF(ISNUMBER('Fuel Forecast'!$D$89),'Fuel Forecast'!$D$89*(1+'Fuel Forecast'!$G$89)^(AI$1-Assumptions!$B$4)*IF('Fuel Forecast'!$F$89&gt;1,(1+('Fuel Forecast'!$F$89-1)*(1-'Fuel Forecast'!$H$89)^(AI$1-Assumptions!$B$4))/'Fuel Forecast'!$F$89,1)/Assumptions!$B$12,999999999)</f>
        <v>4179623.4666991537</v>
      </c>
      <c r="AJ6" s="75">
        <f>IF(ISNUMBER('Fuel Forecast'!$D$89),'Fuel Forecast'!$D$89*(1+'Fuel Forecast'!$G$89)^(AJ$1-Assumptions!$B$4)*IF('Fuel Forecast'!$F$89&gt;1,(1+('Fuel Forecast'!$F$89-1)*(1-'Fuel Forecast'!$H$89)^(AJ$1-Assumptions!$B$4))/'Fuel Forecast'!$F$89,1)/Assumptions!$B$12,999999999)</f>
        <v>4171549.4200779488</v>
      </c>
      <c r="AK6" s="75">
        <f>IF(ISNUMBER('Fuel Forecast'!$D$89),'Fuel Forecast'!$D$89*(1+'Fuel Forecast'!$G$89)^(AK$1-Assumptions!$B$4)*IF('Fuel Forecast'!$F$89&gt;1,(1+('Fuel Forecast'!$F$89-1)*(1-'Fuel Forecast'!$H$89)^(AK$1-Assumptions!$B$4))/'Fuel Forecast'!$F$89,1)/Assumptions!$B$12,999999999)</f>
        <v>4163636.8543891665</v>
      </c>
      <c r="AL6" s="75">
        <f>IF(ISNUMBER('Fuel Forecast'!$D$89),'Fuel Forecast'!$D$89*(1+'Fuel Forecast'!$G$89)^(AL$1-Assumptions!$B$4)*IF('Fuel Forecast'!$F$89&gt;1,(1+('Fuel Forecast'!$F$89-1)*(1-'Fuel Forecast'!$H$89)^(AL$1-Assumptions!$B$4))/'Fuel Forecast'!$F$89,1)/Assumptions!$B$12,999999999)</f>
        <v>4155882.5400141613</v>
      </c>
      <c r="AM6" s="75">
        <f>IF(ISNUMBER('Fuel Forecast'!$D$89),'Fuel Forecast'!$D$89*(1+'Fuel Forecast'!$G$89)^(AM$1-Assumptions!$B$4)*IF('Fuel Forecast'!$F$89&gt;1,(1+('Fuel Forecast'!$F$89-1)*(1-'Fuel Forecast'!$H$89)^(AM$1-Assumptions!$B$4))/'Fuel Forecast'!$F$89,1)/Assumptions!$B$12,999999999)</f>
        <v>4148283.3119266559</v>
      </c>
      <c r="AN6" s="75">
        <f>IF(ISNUMBER('Fuel Forecast'!$D$89),'Fuel Forecast'!$D$89*(1+'Fuel Forecast'!$G$89)^(AN$1-Assumptions!$B$4)*IF('Fuel Forecast'!$F$89&gt;1,(1+('Fuel Forecast'!$F$89-1)*(1-'Fuel Forecast'!$H$89)^(AN$1-Assumptions!$B$4))/'Fuel Forecast'!$F$89,1)/Assumptions!$B$12,999999999)</f>
        <v>4140836.0684008989</v>
      </c>
      <c r="AO6" s="75">
        <f>IF(ISNUMBER('Fuel Forecast'!$D$89),'Fuel Forecast'!$D$89*(1+'Fuel Forecast'!$G$89)^(AO$1-Assumptions!$B$4)*IF('Fuel Forecast'!$F$89&gt;1,(1+('Fuel Forecast'!$F$89-1)*(1-'Fuel Forecast'!$H$89)^(AO$1-Assumptions!$B$4))/'Fuel Forecast'!$F$89,1)/Assumptions!$B$12,999999999)</f>
        <v>4133537.7697456591</v>
      </c>
      <c r="AP6" s="75">
        <f>IF(ISNUMBER('Fuel Forecast'!$D$89),'Fuel Forecast'!$D$89*(1+'Fuel Forecast'!$G$89)^(AP$1-Assumptions!$B$4)*IF('Fuel Forecast'!$F$89&gt;1,(1+('Fuel Forecast'!$F$89-1)*(1-'Fuel Forecast'!$H$89)^(AP$1-Assumptions!$B$4))/'Fuel Forecast'!$F$89,1)/Assumptions!$B$12,999999999)</f>
        <v>4126385.4370635236</v>
      </c>
      <c r="AQ6" s="75">
        <f>IF(ISNUMBER('Fuel Forecast'!$D$89),'Fuel Forecast'!$D$89*(1+'Fuel Forecast'!$G$89)^(AQ$1-Assumptions!$B$4)*IF('Fuel Forecast'!$F$89&gt;1,(1+('Fuel Forecast'!$F$89-1)*(1-'Fuel Forecast'!$H$89)^(AQ$1-Assumptions!$B$4))/'Fuel Forecast'!$F$89,1)/Assumptions!$B$12,999999999)</f>
        <v>4119376.1510350299</v>
      </c>
      <c r="AR6" s="75">
        <f>IF(ISNUMBER('Fuel Forecast'!$D$89),'Fuel Forecast'!$D$89*(1+'Fuel Forecast'!$G$89)^(AR$1-Assumptions!$B$4)*IF('Fuel Forecast'!$F$89&gt;1,(1+('Fuel Forecast'!$F$89-1)*(1-'Fuel Forecast'!$H$89)^(AR$1-Assumptions!$B$4))/'Fuel Forecast'!$F$89,1)/Assumptions!$B$12,999999999)</f>
        <v>4112507.0507271066</v>
      </c>
      <c r="AS6" s="75">
        <f>IF(ISNUMBER('Fuel Forecast'!$D$89),'Fuel Forecast'!$D$89*(1+'Fuel Forecast'!$G$89)^(AS$1-Assumptions!$B$4)*IF('Fuel Forecast'!$F$89&gt;1,(1+('Fuel Forecast'!$F$89-1)*(1-'Fuel Forecast'!$H$89)^(AS$1-Assumptions!$B$4))/'Fuel Forecast'!$F$89,1)/Assumptions!$B$12,999999999)</f>
        <v>4105775.3324253419</v>
      </c>
      <c r="AT6" s="75">
        <f>IF(ISNUMBER('Fuel Forecast'!$D$89),'Fuel Forecast'!$D$89*(1+'Fuel Forecast'!$G$89)^(AT$1-Assumptions!$B$4)*IF('Fuel Forecast'!$F$89&gt;1,(1+('Fuel Forecast'!$F$89-1)*(1-'Fuel Forecast'!$H$89)^(AT$1-Assumptions!$B$4))/'Fuel Forecast'!$F$89,1)/Assumptions!$B$12,999999999)</f>
        <v>4099178.2484896127</v>
      </c>
      <c r="AU6" s="75">
        <f>IF(ISNUMBER('Fuel Forecast'!$D$89),'Fuel Forecast'!$D$89*(1+'Fuel Forecast'!$G$89)^(AU$1-Assumptions!$B$4)*IF('Fuel Forecast'!$F$89&gt;1,(1+('Fuel Forecast'!$F$89-1)*(1-'Fuel Forecast'!$H$89)^(AU$1-Assumptions!$B$4))/'Fuel Forecast'!$F$89,1)/Assumptions!$B$12,999999999)</f>
        <v>4092713.1062325975</v>
      </c>
      <c r="AV6" s="75">
        <f>IF(ISNUMBER('Fuel Forecast'!$D$89),'Fuel Forecast'!$D$89*(1+'Fuel Forecast'!$G$89)^(AV$1-Assumptions!$B$4)*IF('Fuel Forecast'!$F$89&gt;1,(1+('Fuel Forecast'!$F$89-1)*(1-'Fuel Forecast'!$H$89)^(AV$1-Assumptions!$B$4))/'Fuel Forecast'!$F$89,1)/Assumptions!$B$12,999999999)</f>
        <v>4086377.2668207232</v>
      </c>
      <c r="AW6" s="75">
        <f>IF(ISNUMBER('Fuel Forecast'!$D$89),'Fuel Forecast'!$D$89*(1+'Fuel Forecast'!$G$89)^(AW$1-Assumptions!$B$4)*IF('Fuel Forecast'!$F$89&gt;1,(1+('Fuel Forecast'!$F$89-1)*(1-'Fuel Forecast'!$H$89)^(AW$1-Assumptions!$B$4))/'Fuel Forecast'!$F$89,1)/Assumptions!$B$12,999999999)</f>
        <v>4080168.1441970863</v>
      </c>
      <c r="AX6" s="75">
        <f>IF(ISNUMBER('Fuel Forecast'!$D$89),'Fuel Forecast'!$D$89*(1+'Fuel Forecast'!$G$89)^(AX$1-Assumptions!$B$4)*IF('Fuel Forecast'!$F$89&gt;1,(1+('Fuel Forecast'!$F$89-1)*(1-'Fuel Forecast'!$H$89)^(AX$1-Assumptions!$B$4))/'Fuel Forecast'!$F$89,1)/Assumptions!$B$12,999999999)</f>
        <v>4074083.2040259219</v>
      </c>
      <c r="AY6" s="75">
        <f>IF(ISNUMBER('Fuel Forecast'!$D$89),'Fuel Forecast'!$D$89*(1+'Fuel Forecast'!$G$89)^(AY$1-Assumptions!$B$4)*IF('Fuel Forecast'!$F$89&gt;1,(1+('Fuel Forecast'!$F$89-1)*(1-'Fuel Forecast'!$H$89)^(AY$1-Assumptions!$B$4))/'Fuel Forecast'!$F$89,1)/Assumptions!$B$12,999999999)</f>
        <v>4068119.9626581813</v>
      </c>
      <c r="AZ6" s="75">
        <f>IF(ISNUMBER('Fuel Forecast'!$D$89),'Fuel Forecast'!$D$89*(1+'Fuel Forecast'!$G$89)^(AZ$1-Assumptions!$B$4)*IF('Fuel Forecast'!$F$89&gt;1,(1+('Fuel Forecast'!$F$89-1)*(1-'Fuel Forecast'!$H$89)^(AZ$1-Assumptions!$B$4))/'Fuel Forecast'!$F$89,1)/Assumptions!$B$12,999999999)</f>
        <v>4062275.9861177942</v>
      </c>
    </row>
    <row r="7" spans="1:52" ht="15" customHeight="1" x14ac:dyDescent="0.25">
      <c r="A7" s="1" t="s">
        <v>122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5">
        <v>0</v>
      </c>
      <c r="AJ7" s="75">
        <v>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>
      <selection activeCell="B8" sqref="B8:AZ8"/>
    </sheetView>
  </sheetViews>
  <sheetFormatPr baseColWidth="10" defaultColWidth="14.42578125" defaultRowHeight="15" x14ac:dyDescent="0.25"/>
  <cols>
    <col min="1" max="1" width="24.5703125" style="1" customWidth="1"/>
    <col min="2" max="2" width="12.42578125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f>IF(ISNUMBER('Fuel Forecast'!$D$64),'Fuel Forecast'!$D$64*(1+'Fuel Forecast'!$G$64)^(B$1-Assumptions!$B$4)*IF('Fuel Forecast'!$F$64&gt;1,(1+('Fuel Forecast'!$F$64-1)*(1-'Fuel Forecast'!$H$64)^(B$1-Assumptions!$B$4))/'Fuel Forecast'!$F$64,1)/Assumptions!$B$12,999999999)</f>
        <v>23787494.93014019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f>IF(ISNUMBER('Fuel Forecast'!$D$65),'Fuel Forecast'!$D$65*(1+'Fuel Forecast'!$G$65)^(B$1-Assumptions!$B$4)*IF('Fuel Forecast'!$F$65&gt;1,(1+('Fuel Forecast'!$F$65-1)*(1-'Fuel Forecast'!$H$65)^(B$1-Assumptions!$B$4))/'Fuel Forecast'!$F$65,1)/Assumptions!$B$12,999999999)</f>
        <v>16748048.421049742</v>
      </c>
      <c r="C3" s="75">
        <f>IF(ISNUMBER('Fuel Forecast'!$D$65),'Fuel Forecast'!$D$65*(1+'Fuel Forecast'!$G$65)^(C$1-Assumptions!$B$4)*IF('Fuel Forecast'!$F$65&gt;1,(1+('Fuel Forecast'!$F$65-1)*(1-'Fuel Forecast'!$H$65)^(C$1-Assumptions!$B$4))/'Fuel Forecast'!$F$65,1)/Assumptions!$B$12,999999999)</f>
        <v>16725818.465619627</v>
      </c>
      <c r="D3" s="75">
        <f>IF(ISNUMBER('Fuel Forecast'!$D$65),'Fuel Forecast'!$D$65*(1+'Fuel Forecast'!$G$65)^(D$1-Assumptions!$B$4)*IF('Fuel Forecast'!$F$65&gt;1,(1+('Fuel Forecast'!$F$65-1)*(1-'Fuel Forecast'!$H$65)^(D$1-Assumptions!$B$4))/'Fuel Forecast'!$F$65,1)/Assumptions!$B$12,999999999)</f>
        <v>16703810.80974381</v>
      </c>
      <c r="E3" s="75">
        <f>IF(ISNUMBER('Fuel Forecast'!$D$65),'Fuel Forecast'!$D$65*(1+'Fuel Forecast'!$G$65)^(E$1-Assumptions!$B$4)*IF('Fuel Forecast'!$F$65&gt;1,(1+('Fuel Forecast'!$F$65-1)*(1-'Fuel Forecast'!$H$65)^(E$1-Assumptions!$B$4))/'Fuel Forecast'!$F$65,1)/Assumptions!$B$12,999999999)</f>
        <v>16682023.230426753</v>
      </c>
      <c r="F3" s="75">
        <f>IF(ISNUMBER('Fuel Forecast'!$D$65),'Fuel Forecast'!$D$65*(1+'Fuel Forecast'!$G$65)^(F$1-Assumptions!$B$4)*IF('Fuel Forecast'!$F$65&gt;1,(1+('Fuel Forecast'!$F$65-1)*(1-'Fuel Forecast'!$H$65)^(F$1-Assumptions!$B$4))/'Fuel Forecast'!$F$65,1)/Assumptions!$B$12,999999999)</f>
        <v>16660453.526902867</v>
      </c>
      <c r="G3" s="75">
        <f>IF(ISNUMBER('Fuel Forecast'!$D$65),'Fuel Forecast'!$D$65*(1+'Fuel Forecast'!$G$65)^(G$1-Assumptions!$B$4)*IF('Fuel Forecast'!$F$65&gt;1,(1+('Fuel Forecast'!$F$65-1)*(1-'Fuel Forecast'!$H$65)^(G$1-Assumptions!$B$4))/'Fuel Forecast'!$F$65,1)/Assumptions!$B$12,999999999)</f>
        <v>16639099.52041422</v>
      </c>
      <c r="H3" s="75">
        <f>IF(ISNUMBER('Fuel Forecast'!$D$65),'Fuel Forecast'!$D$65*(1+'Fuel Forecast'!$G$65)^(H$1-Assumptions!$B$4)*IF('Fuel Forecast'!$F$65&gt;1,(1+('Fuel Forecast'!$F$65-1)*(1-'Fuel Forecast'!$H$65)^(H$1-Assumptions!$B$4))/'Fuel Forecast'!$F$65,1)/Assumptions!$B$12,999999999)</f>
        <v>16617959.053990459</v>
      </c>
      <c r="I3" s="75">
        <f>IF(ISNUMBER('Fuel Forecast'!$D$65),'Fuel Forecast'!$D$65*(1+'Fuel Forecast'!$G$65)^(I$1-Assumptions!$B$4)*IF('Fuel Forecast'!$F$65&gt;1,(1+('Fuel Forecast'!$F$65-1)*(1-'Fuel Forecast'!$H$65)^(I$1-Assumptions!$B$4))/'Fuel Forecast'!$F$65,1)/Assumptions!$B$12,999999999)</f>
        <v>16597029.992230935</v>
      </c>
      <c r="J3" s="75">
        <f>IF(ISNUMBER('Fuel Forecast'!$D$65),'Fuel Forecast'!$D$65*(1+'Fuel Forecast'!$G$65)^(J$1-Assumptions!$B$4)*IF('Fuel Forecast'!$F$65&gt;1,(1+('Fuel Forecast'!$F$65-1)*(1-'Fuel Forecast'!$H$65)^(J$1-Assumptions!$B$4))/'Fuel Forecast'!$F$65,1)/Assumptions!$B$12,999999999)</f>
        <v>16576310.221089007</v>
      </c>
      <c r="K3" s="75">
        <f>IF(ISNUMBER('Fuel Forecast'!$D$65),'Fuel Forecast'!$D$65*(1+'Fuel Forecast'!$G$65)^(K$1-Assumptions!$B$4)*IF('Fuel Forecast'!$F$65&gt;1,(1+('Fuel Forecast'!$F$65-1)*(1-'Fuel Forecast'!$H$65)^(K$1-Assumptions!$B$4))/'Fuel Forecast'!$F$65,1)/Assumptions!$B$12,999999999)</f>
        <v>16555797.647658495</v>
      </c>
      <c r="L3" s="75">
        <f>IF(ISNUMBER('Fuel Forecast'!$D$65),'Fuel Forecast'!$D$65*(1+'Fuel Forecast'!$G$65)^(L$1-Assumptions!$B$4)*IF('Fuel Forecast'!$F$65&gt;1,(1+('Fuel Forecast'!$F$65-1)*(1-'Fuel Forecast'!$H$65)^(L$1-Assumptions!$B$4))/'Fuel Forecast'!$F$65,1)/Assumptions!$B$12,999999999)</f>
        <v>16535490.199962296</v>
      </c>
      <c r="M3" s="75">
        <f>IF(ISNUMBER('Fuel Forecast'!$D$65),'Fuel Forecast'!$D$65*(1+'Fuel Forecast'!$G$65)^(M$1-Assumptions!$B$4)*IF('Fuel Forecast'!$F$65&gt;1,(1+('Fuel Forecast'!$F$65-1)*(1-'Fuel Forecast'!$H$65)^(M$1-Assumptions!$B$4))/'Fuel Forecast'!$F$65,1)/Assumptions!$B$12,999999999)</f>
        <v>16515385.826743048</v>
      </c>
      <c r="N3" s="75">
        <f>IF(ISNUMBER('Fuel Forecast'!$D$65),'Fuel Forecast'!$D$65*(1+'Fuel Forecast'!$G$65)^(N$1-Assumptions!$B$4)*IF('Fuel Forecast'!$F$65&gt;1,(1+('Fuel Forecast'!$F$65-1)*(1-'Fuel Forecast'!$H$65)^(N$1-Assumptions!$B$4))/'Fuel Forecast'!$F$65,1)/Assumptions!$B$12,999999999)</f>
        <v>16495482.497256001</v>
      </c>
      <c r="O3" s="75">
        <f>IF(ISNUMBER('Fuel Forecast'!$D$65),'Fuel Forecast'!$D$65*(1+'Fuel Forecast'!$G$65)^(O$1-Assumptions!$B$4)*IF('Fuel Forecast'!$F$65&gt;1,(1+('Fuel Forecast'!$F$65-1)*(1-'Fuel Forecast'!$H$65)^(O$1-Assumptions!$B$4))/'Fuel Forecast'!$F$65,1)/Assumptions!$B$12,999999999)</f>
        <v>16475778.201063819</v>
      </c>
      <c r="P3" s="75">
        <f>IF(ISNUMBER('Fuel Forecast'!$D$65),'Fuel Forecast'!$D$65*(1+'Fuel Forecast'!$G$65)^(P$1-Assumptions!$B$4)*IF('Fuel Forecast'!$F$65&gt;1,(1+('Fuel Forecast'!$F$65-1)*(1-'Fuel Forecast'!$H$65)^(P$1-Assumptions!$B$4))/'Fuel Forecast'!$F$65,1)/Assumptions!$B$12,999999999)</f>
        <v>16456270.947833566</v>
      </c>
      <c r="Q3" s="75">
        <f>IF(ISNUMBER('Fuel Forecast'!$D$65),'Fuel Forecast'!$D$65*(1+'Fuel Forecast'!$G$65)^(Q$1-Assumptions!$B$4)*IF('Fuel Forecast'!$F$65&gt;1,(1+('Fuel Forecast'!$F$65-1)*(1-'Fuel Forecast'!$H$65)^(Q$1-Assumptions!$B$4))/'Fuel Forecast'!$F$65,1)/Assumptions!$B$12,999999999)</f>
        <v>16436958.767135611</v>
      </c>
      <c r="R3" s="75">
        <f>IF(ISNUMBER('Fuel Forecast'!$D$65),'Fuel Forecast'!$D$65*(1+'Fuel Forecast'!$G$65)^(R$1-Assumptions!$B$4)*IF('Fuel Forecast'!$F$65&gt;1,(1+('Fuel Forecast'!$F$65-1)*(1-'Fuel Forecast'!$H$65)^(R$1-Assumptions!$B$4))/'Fuel Forecast'!$F$65,1)/Assumptions!$B$12,999999999)</f>
        <v>16417839.708244637</v>
      </c>
      <c r="S3" s="75">
        <f>IF(ISNUMBER('Fuel Forecast'!$D$65),'Fuel Forecast'!$D$65*(1+'Fuel Forecast'!$G$65)^(S$1-Assumptions!$B$4)*IF('Fuel Forecast'!$F$65&gt;1,(1+('Fuel Forecast'!$F$65-1)*(1-'Fuel Forecast'!$H$65)^(S$1-Assumptions!$B$4))/'Fuel Forecast'!$F$65,1)/Assumptions!$B$12,999999999)</f>
        <v>16398911.839942571</v>
      </c>
      <c r="T3" s="75">
        <f>IF(ISNUMBER('Fuel Forecast'!$D$65),'Fuel Forecast'!$D$65*(1+'Fuel Forecast'!$G$65)^(T$1-Assumptions!$B$4)*IF('Fuel Forecast'!$F$65&gt;1,(1+('Fuel Forecast'!$F$65-1)*(1-'Fuel Forecast'!$H$65)^(T$1-Assumptions!$B$4))/'Fuel Forecast'!$F$65,1)/Assumptions!$B$12,999999999)</f>
        <v>16380173.250323527</v>
      </c>
      <c r="U3" s="75">
        <f>IF(ISNUMBER('Fuel Forecast'!$D$65),'Fuel Forecast'!$D$65*(1+'Fuel Forecast'!$G$65)^(U$1-Assumptions!$B$4)*IF('Fuel Forecast'!$F$65&gt;1,(1+('Fuel Forecast'!$F$65-1)*(1-'Fuel Forecast'!$H$65)^(U$1-Assumptions!$B$4))/'Fuel Forecast'!$F$65,1)/Assumptions!$B$12,999999999)</f>
        <v>16361622.046600673</v>
      </c>
      <c r="V3" s="75">
        <f>IF(ISNUMBER('Fuel Forecast'!$D$65),'Fuel Forecast'!$D$65*(1+'Fuel Forecast'!$G$65)^(V$1-Assumptions!$B$4)*IF('Fuel Forecast'!$F$65&gt;1,(1+('Fuel Forecast'!$F$65-1)*(1-'Fuel Forecast'!$H$65)^(V$1-Assumptions!$B$4))/'Fuel Forecast'!$F$65,1)/Assumptions!$B$12,999999999)</f>
        <v>16343256.354915045</v>
      </c>
      <c r="W3" s="75">
        <f>IF(ISNUMBER('Fuel Forecast'!$D$65),'Fuel Forecast'!$D$65*(1+'Fuel Forecast'!$G$65)^(W$1-Assumptions!$B$4)*IF('Fuel Forecast'!$F$65&gt;1,(1+('Fuel Forecast'!$F$65-1)*(1-'Fuel Forecast'!$H$65)^(W$1-Assumptions!$B$4))/'Fuel Forecast'!$F$65,1)/Assumptions!$B$12,999999999)</f>
        <v>16325074.320146274</v>
      </c>
      <c r="X3" s="75">
        <f>IF(ISNUMBER('Fuel Forecast'!$D$65),'Fuel Forecast'!$D$65*(1+'Fuel Forecast'!$G$65)^(X$1-Assumptions!$B$4)*IF('Fuel Forecast'!$F$65&gt;1,(1+('Fuel Forecast'!$F$65-1)*(1-'Fuel Forecast'!$H$65)^(X$1-Assumptions!$B$4))/'Fuel Forecast'!$F$65,1)/Assumptions!$B$12,999999999)</f>
        <v>16307074.105725193</v>
      </c>
      <c r="Y3" s="75">
        <f>IF(ISNUMBER('Fuel Forecast'!$D$65),'Fuel Forecast'!$D$65*(1+'Fuel Forecast'!$G$65)^(Y$1-Assumptions!$B$4)*IF('Fuel Forecast'!$F$65&gt;1,(1+('Fuel Forecast'!$F$65-1)*(1-'Fuel Forecast'!$H$65)^(Y$1-Assumptions!$B$4))/'Fuel Forecast'!$F$65,1)/Assumptions!$B$12,999999999)</f>
        <v>16289253.893448321</v>
      </c>
      <c r="Z3" s="75">
        <f>IF(ISNUMBER('Fuel Forecast'!$D$65),'Fuel Forecast'!$D$65*(1+'Fuel Forecast'!$G$65)^(Z$1-Assumptions!$B$4)*IF('Fuel Forecast'!$F$65&gt;1,(1+('Fuel Forecast'!$F$65-1)*(1-'Fuel Forecast'!$H$65)^(Z$1-Assumptions!$B$4))/'Fuel Forecast'!$F$65,1)/Assumptions!$B$12,999999999)</f>
        <v>16271611.883294219</v>
      </c>
      <c r="AA3" s="75">
        <f>IF(ISNUMBER('Fuel Forecast'!$D$65),'Fuel Forecast'!$D$65*(1+'Fuel Forecast'!$G$65)^(AA$1-Assumptions!$B$4)*IF('Fuel Forecast'!$F$65&gt;1,(1+('Fuel Forecast'!$F$65-1)*(1-'Fuel Forecast'!$H$65)^(AA$1-Assumptions!$B$4))/'Fuel Forecast'!$F$65,1)/Assumptions!$B$12,999999999)</f>
        <v>16254146.293241661</v>
      </c>
      <c r="AB3" s="75">
        <f>IF(ISNUMBER('Fuel Forecast'!$D$65),'Fuel Forecast'!$D$65*(1+'Fuel Forecast'!$G$65)^(AB$1-Assumptions!$B$4)*IF('Fuel Forecast'!$F$65&gt;1,(1+('Fuel Forecast'!$F$65-1)*(1-'Fuel Forecast'!$H$65)^(AB$1-Assumptions!$B$4))/'Fuel Forecast'!$F$65,1)/Assumptions!$B$12,999999999)</f>
        <v>16236855.359089624</v>
      </c>
      <c r="AC3" s="75">
        <f>IF(ISNUMBER('Fuel Forecast'!$D$65),'Fuel Forecast'!$D$65*(1+'Fuel Forecast'!$G$65)^(AC$1-Assumptions!$B$4)*IF('Fuel Forecast'!$F$65&gt;1,(1+('Fuel Forecast'!$F$65-1)*(1-'Fuel Forecast'!$H$65)^(AC$1-Assumptions!$B$4))/'Fuel Forecast'!$F$65,1)/Assumptions!$B$12,999999999)</f>
        <v>16219737.334279111</v>
      </c>
      <c r="AD3" s="75">
        <f>IF(ISNUMBER('Fuel Forecast'!$D$65),'Fuel Forecast'!$D$65*(1+'Fuel Forecast'!$G$65)^(AD$1-Assumptions!$B$4)*IF('Fuel Forecast'!$F$65&gt;1,(1+('Fuel Forecast'!$F$65-1)*(1-'Fuel Forecast'!$H$65)^(AD$1-Assumptions!$B$4))/'Fuel Forecast'!$F$65,1)/Assumptions!$B$12,999999999)</f>
        <v>16202790.489716697</v>
      </c>
      <c r="AE3" s="75">
        <f>IF(ISNUMBER('Fuel Forecast'!$D$65),'Fuel Forecast'!$D$65*(1+'Fuel Forecast'!$G$65)^(AE$1-Assumptions!$B$4)*IF('Fuel Forecast'!$F$65&gt;1,(1+('Fuel Forecast'!$F$65-1)*(1-'Fuel Forecast'!$H$65)^(AE$1-Assumptions!$B$4))/'Fuel Forecast'!$F$65,1)/Assumptions!$B$12,999999999)</f>
        <v>16186013.113599911</v>
      </c>
      <c r="AF3" s="75">
        <f>IF(ISNUMBER('Fuel Forecast'!$D$65),'Fuel Forecast'!$D$65*(1+'Fuel Forecast'!$G$65)^(AF$1-Assumptions!$B$4)*IF('Fuel Forecast'!$F$65&gt;1,(1+('Fuel Forecast'!$F$65-1)*(1-'Fuel Forecast'!$H$65)^(AF$1-Assumptions!$B$4))/'Fuel Forecast'!$F$65,1)/Assumptions!$B$12,999999999)</f>
        <v>16169403.511244293</v>
      </c>
      <c r="AG3" s="75">
        <f>IF(ISNUMBER('Fuel Forecast'!$D$65),'Fuel Forecast'!$D$65*(1+'Fuel Forecast'!$G$65)^(AG$1-Assumptions!$B$4)*IF('Fuel Forecast'!$F$65&gt;1,(1+('Fuel Forecast'!$F$65-1)*(1-'Fuel Forecast'!$H$65)^(AG$1-Assumptions!$B$4))/'Fuel Forecast'!$F$65,1)/Assumptions!$B$12,999999999)</f>
        <v>16152960.004912233</v>
      </c>
      <c r="AH3" s="75">
        <f>IF(ISNUMBER('Fuel Forecast'!$D$65),'Fuel Forecast'!$D$65*(1+'Fuel Forecast'!$G$65)^(AH$1-Assumptions!$B$4)*IF('Fuel Forecast'!$F$65&gt;1,(1+('Fuel Forecast'!$F$65-1)*(1-'Fuel Forecast'!$H$65)^(AH$1-Assumptions!$B$4))/'Fuel Forecast'!$F$65,1)/Assumptions!$B$12,999999999)</f>
        <v>16136680.93364349</v>
      </c>
      <c r="AI3" s="75">
        <f>IF(ISNUMBER('Fuel Forecast'!$D$65),'Fuel Forecast'!$D$65*(1+'Fuel Forecast'!$G$65)^(AI$1-Assumptions!$B$4)*IF('Fuel Forecast'!$F$65&gt;1,(1+('Fuel Forecast'!$F$65-1)*(1-'Fuel Forecast'!$H$65)^(AI$1-Assumptions!$B$4))/'Fuel Forecast'!$F$65,1)/Assumptions!$B$12,999999999)</f>
        <v>16120564.653087435</v>
      </c>
      <c r="AJ3" s="75">
        <f>IF(ISNUMBER('Fuel Forecast'!$D$65),'Fuel Forecast'!$D$65*(1+'Fuel Forecast'!$G$65)^(AJ$1-Assumptions!$B$4)*IF('Fuel Forecast'!$F$65&gt;1,(1+('Fuel Forecast'!$F$65-1)*(1-'Fuel Forecast'!$H$65)^(AJ$1-Assumptions!$B$4))/'Fuel Forecast'!$F$65,1)/Assumptions!$B$12,999999999)</f>
        <v>16104609.53533694</v>
      </c>
      <c r="AK3" s="75">
        <f>IF(ISNUMBER('Fuel Forecast'!$D$65),'Fuel Forecast'!$D$65*(1+'Fuel Forecast'!$G$65)^(AK$1-Assumptions!$B$4)*IF('Fuel Forecast'!$F$65&gt;1,(1+('Fuel Forecast'!$F$65-1)*(1-'Fuel Forecast'!$H$65)^(AK$1-Assumptions!$B$4))/'Fuel Forecast'!$F$65,1)/Assumptions!$B$12,999999999)</f>
        <v>16088813.968763953</v>
      </c>
      <c r="AL3" s="75">
        <f>IF(ISNUMBER('Fuel Forecast'!$D$65),'Fuel Forecast'!$D$65*(1+'Fuel Forecast'!$G$65)^(AL$1-Assumptions!$B$4)*IF('Fuel Forecast'!$F$65&gt;1,(1+('Fuel Forecast'!$F$65-1)*(1-'Fuel Forecast'!$H$65)^(AL$1-Assumptions!$B$4))/'Fuel Forecast'!$F$65,1)/Assumptions!$B$12,999999999)</f>
        <v>16073176.357856696</v>
      </c>
      <c r="AM3" s="75">
        <f>IF(ISNUMBER('Fuel Forecast'!$D$65),'Fuel Forecast'!$D$65*(1+'Fuel Forecast'!$G$65)^(AM$1-Assumptions!$B$4)*IF('Fuel Forecast'!$F$65&gt;1,(1+('Fuel Forecast'!$F$65-1)*(1-'Fuel Forecast'!$H$65)^(AM$1-Assumptions!$B$4))/'Fuel Forecast'!$F$65,1)/Assumptions!$B$12,999999999)</f>
        <v>16057695.123058511</v>
      </c>
      <c r="AN3" s="75">
        <f>IF(ISNUMBER('Fuel Forecast'!$D$65),'Fuel Forecast'!$D$65*(1+'Fuel Forecast'!$G$65)^(AN$1-Assumptions!$B$4)*IF('Fuel Forecast'!$F$65&gt;1,(1+('Fuel Forecast'!$F$65-1)*(1-'Fuel Forecast'!$H$65)^(AN$1-Assumptions!$B$4))/'Fuel Forecast'!$F$65,1)/Assumptions!$B$12,999999999)</f>
        <v>16042368.700608309</v>
      </c>
      <c r="AO3" s="75">
        <f>IF(ISNUMBER('Fuel Forecast'!$D$65),'Fuel Forecast'!$D$65*(1+'Fuel Forecast'!$G$65)^(AO$1-Assumptions!$B$4)*IF('Fuel Forecast'!$F$65&gt;1,(1+('Fuel Forecast'!$F$65-1)*(1-'Fuel Forecast'!$H$65)^(AO$1-Assumptions!$B$4))/'Fuel Forecast'!$F$65,1)/Assumptions!$B$12,999999999)</f>
        <v>16027195.542382607</v>
      </c>
      <c r="AP3" s="75">
        <f>IF(ISNUMBER('Fuel Forecast'!$D$65),'Fuel Forecast'!$D$65*(1+'Fuel Forecast'!$G$65)^(AP$1-Assumptions!$B$4)*IF('Fuel Forecast'!$F$65&gt;1,(1+('Fuel Forecast'!$F$65-1)*(1-'Fuel Forecast'!$H$65)^(AP$1-Assumptions!$B$4))/'Fuel Forecast'!$F$65,1)/Assumptions!$B$12,999999999)</f>
        <v>16012174.115739159</v>
      </c>
      <c r="AQ3" s="75">
        <f>IF(ISNUMBER('Fuel Forecast'!$D$65),'Fuel Forecast'!$D$65*(1+'Fuel Forecast'!$G$65)^(AQ$1-Assumptions!$B$4)*IF('Fuel Forecast'!$F$65&gt;1,(1+('Fuel Forecast'!$F$65-1)*(1-'Fuel Forecast'!$H$65)^(AQ$1-Assumptions!$B$4))/'Fuel Forecast'!$F$65,1)/Assumptions!$B$12,999999999)</f>
        <v>15997302.903362149</v>
      </c>
      <c r="AR3" s="75">
        <f>IF(ISNUMBER('Fuel Forecast'!$D$65),'Fuel Forecast'!$D$65*(1+'Fuel Forecast'!$G$65)^(AR$1-Assumptions!$B$4)*IF('Fuel Forecast'!$F$65&gt;1,(1+('Fuel Forecast'!$F$65-1)*(1-'Fuel Forecast'!$H$65)^(AR$1-Assumptions!$B$4))/'Fuel Forecast'!$F$65,1)/Assumptions!$B$12,999999999)</f>
        <v>15982580.403108906</v>
      </c>
      <c r="AS3" s="75">
        <f>IF(ISNUMBER('Fuel Forecast'!$D$65),'Fuel Forecast'!$D$65*(1+'Fuel Forecast'!$G$65)^(AS$1-Assumptions!$B$4)*IF('Fuel Forecast'!$F$65&gt;1,(1+('Fuel Forecast'!$F$65-1)*(1-'Fuel Forecast'!$H$65)^(AS$1-Assumptions!$B$4))/'Fuel Forecast'!$F$65,1)/Assumptions!$B$12,999999999)</f>
        <v>15968005.127858201</v>
      </c>
      <c r="AT3" s="75">
        <f>IF(ISNUMBER('Fuel Forecast'!$D$65),'Fuel Forecast'!$D$65*(1+'Fuel Forecast'!$G$65)^(AT$1-Assumptions!$B$4)*IF('Fuel Forecast'!$F$65&gt;1,(1+('Fuel Forecast'!$F$65-1)*(1-'Fuel Forecast'!$H$65)^(AT$1-Assumptions!$B$4))/'Fuel Forecast'!$F$65,1)/Assumptions!$B$12,999999999)</f>
        <v>15953575.605359999</v>
      </c>
      <c r="AU3" s="75">
        <f>IF(ISNUMBER('Fuel Forecast'!$D$65),'Fuel Forecast'!$D$65*(1+'Fuel Forecast'!$G$65)^(AU$1-Assumptions!$B$4)*IF('Fuel Forecast'!$F$65&gt;1,(1+('Fuel Forecast'!$F$65-1)*(1-'Fuel Forecast'!$H$65)^(AU$1-Assumptions!$B$4))/'Fuel Forecast'!$F$65,1)/Assumptions!$B$12,999999999)</f>
        <v>15939290.378086779</v>
      </c>
      <c r="AV3" s="75">
        <f>IF(ISNUMBER('Fuel Forecast'!$D$65),'Fuel Forecast'!$D$65*(1+'Fuel Forecast'!$G$65)^(AV$1-Assumptions!$B$4)*IF('Fuel Forecast'!$F$65&gt;1,(1+('Fuel Forecast'!$F$65-1)*(1-'Fuel Forecast'!$H$65)^(AV$1-Assumptions!$B$4))/'Fuel Forecast'!$F$65,1)/Assumptions!$B$12,999999999)</f>
        <v>15925148.003086295</v>
      </c>
      <c r="AW3" s="75">
        <f>IF(ISNUMBER('Fuel Forecast'!$D$65),'Fuel Forecast'!$D$65*(1+'Fuel Forecast'!$G$65)^(AW$1-Assumptions!$B$4)*IF('Fuel Forecast'!$F$65&gt;1,(1+('Fuel Forecast'!$F$65-1)*(1-'Fuel Forecast'!$H$65)^(AW$1-Assumptions!$B$4))/'Fuel Forecast'!$F$65,1)/Assumptions!$B$12,999999999)</f>
        <v>15911147.051835813</v>
      </c>
      <c r="AX3" s="75">
        <f>IF(ISNUMBER('Fuel Forecast'!$D$65),'Fuel Forecast'!$D$65*(1+'Fuel Forecast'!$G$65)^(AX$1-Assumptions!$B$4)*IF('Fuel Forecast'!$F$65&gt;1,(1+('Fuel Forecast'!$F$65-1)*(1-'Fuel Forecast'!$H$65)^(AX$1-Assumptions!$B$4))/'Fuel Forecast'!$F$65,1)/Assumptions!$B$12,999999999)</f>
        <v>15897286.110097833</v>
      </c>
      <c r="AY3" s="75">
        <f>IF(ISNUMBER('Fuel Forecast'!$D$65),'Fuel Forecast'!$D$65*(1+'Fuel Forecast'!$G$65)^(AY$1-Assumptions!$B$4)*IF('Fuel Forecast'!$F$65&gt;1,(1+('Fuel Forecast'!$F$65-1)*(1-'Fuel Forecast'!$H$65)^(AY$1-Assumptions!$B$4))/'Fuel Forecast'!$F$65,1)/Assumptions!$B$12,999999999)</f>
        <v>15883563.777777236</v>
      </c>
      <c r="AZ3" s="75">
        <f>IF(ISNUMBER('Fuel Forecast'!$D$65),'Fuel Forecast'!$D$65*(1+'Fuel Forecast'!$G$65)^(AZ$1-Assumptions!$B$4)*IF('Fuel Forecast'!$F$65&gt;1,(1+('Fuel Forecast'!$F$65-1)*(1-'Fuel Forecast'!$H$65)^(AZ$1-Assumptions!$B$4))/'Fuel Forecast'!$F$65,1)/Assumptions!$B$12,999999999)</f>
        <v>15869978.668779844</v>
      </c>
    </row>
    <row r="4" spans="1:52" ht="15" customHeight="1" x14ac:dyDescent="0.25">
      <c r="A4" s="1" t="s">
        <v>14683</v>
      </c>
      <c r="B4" s="75">
        <v>0</v>
      </c>
      <c r="C4" s="75">
        <v>0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  <c r="I4" s="75">
        <v>0</v>
      </c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5">
        <v>0</v>
      </c>
      <c r="AB4" s="75">
        <v>0</v>
      </c>
      <c r="AC4" s="75">
        <v>0</v>
      </c>
      <c r="AD4" s="75">
        <v>0</v>
      </c>
      <c r="AE4" s="75">
        <v>0</v>
      </c>
      <c r="AF4" s="75">
        <v>0</v>
      </c>
      <c r="AG4" s="75">
        <v>0</v>
      </c>
      <c r="AH4" s="75">
        <v>0</v>
      </c>
      <c r="AI4" s="75">
        <v>0</v>
      </c>
      <c r="AJ4" s="75">
        <v>0</v>
      </c>
      <c r="AK4" s="75">
        <v>0</v>
      </c>
      <c r="AL4" s="75">
        <v>0</v>
      </c>
      <c r="AM4" s="75">
        <v>0</v>
      </c>
      <c r="AN4" s="75">
        <v>0</v>
      </c>
      <c r="AO4" s="75">
        <v>0</v>
      </c>
      <c r="AP4" s="75">
        <v>0</v>
      </c>
      <c r="AQ4" s="75">
        <v>0</v>
      </c>
      <c r="AR4" s="75">
        <v>0</v>
      </c>
      <c r="AS4" s="75">
        <v>0</v>
      </c>
      <c r="AT4" s="75">
        <v>0</v>
      </c>
      <c r="AU4" s="75">
        <v>0</v>
      </c>
      <c r="AV4" s="75">
        <v>0</v>
      </c>
      <c r="AW4" s="75">
        <v>0</v>
      </c>
      <c r="AX4" s="75">
        <v>0</v>
      </c>
      <c r="AY4" s="75">
        <v>0</v>
      </c>
      <c r="AZ4" s="75">
        <v>0</v>
      </c>
    </row>
    <row r="5" spans="1:52" ht="15" customHeight="1" x14ac:dyDescent="0.25">
      <c r="A5" s="1" t="s">
        <v>14684</v>
      </c>
      <c r="B5" s="75">
        <f>IF(ISNUMBER('Fuel Forecast'!$D$67),'Fuel Forecast'!$D$67*(1+'Fuel Forecast'!$G$67)^(B$1-Assumptions!$B$4)*IF('Fuel Forecast'!$F$67&gt;1,(1+('Fuel Forecast'!$F$67-1)*(1-'Fuel Forecast'!$H$67)^(B$1-Assumptions!$B$4))/'Fuel Forecast'!$F$67,1)/Assumptions!$B$12,999999999)</f>
        <v>14525052.878038097</v>
      </c>
      <c r="C5" s="75">
        <f>IF(ISNUMBER('Fuel Forecast'!$D$67),'Fuel Forecast'!$D$67*(1+'Fuel Forecast'!$G$67)^(C$1-Assumptions!$B$4)*IF('Fuel Forecast'!$F$67&gt;1,(1+('Fuel Forecast'!$F$67-1)*(1-'Fuel Forecast'!$H$67)^(C$1-Assumptions!$B$4))/'Fuel Forecast'!$F$67,1)/Assumptions!$B$12,999999999)</f>
        <v>14525052.878038097</v>
      </c>
      <c r="D5" s="75">
        <f>IF(ISNUMBER('Fuel Forecast'!$D$67),'Fuel Forecast'!$D$67*(1+'Fuel Forecast'!$G$67)^(D$1-Assumptions!$B$4)*IF('Fuel Forecast'!$F$67&gt;1,(1+('Fuel Forecast'!$F$67-1)*(1-'Fuel Forecast'!$H$67)^(D$1-Assumptions!$B$4))/'Fuel Forecast'!$F$67,1)/Assumptions!$B$12,999999999)</f>
        <v>14525052.878038097</v>
      </c>
      <c r="E5" s="75">
        <f>IF(ISNUMBER('Fuel Forecast'!$D$67),'Fuel Forecast'!$D$67*(1+'Fuel Forecast'!$G$67)^(E$1-Assumptions!$B$4)*IF('Fuel Forecast'!$F$67&gt;1,(1+('Fuel Forecast'!$F$67-1)*(1-'Fuel Forecast'!$H$67)^(E$1-Assumptions!$B$4))/'Fuel Forecast'!$F$67,1)/Assumptions!$B$12,999999999)</f>
        <v>14525052.878038097</v>
      </c>
      <c r="F5" s="75">
        <f>IF(ISNUMBER('Fuel Forecast'!$D$67),'Fuel Forecast'!$D$67*(1+'Fuel Forecast'!$G$67)^(F$1-Assumptions!$B$4)*IF('Fuel Forecast'!$F$67&gt;1,(1+('Fuel Forecast'!$F$67-1)*(1-'Fuel Forecast'!$H$67)^(F$1-Assumptions!$B$4))/'Fuel Forecast'!$F$67,1)/Assumptions!$B$12,999999999)</f>
        <v>14525052.878038097</v>
      </c>
      <c r="G5" s="75">
        <f>IF(ISNUMBER('Fuel Forecast'!$D$67),'Fuel Forecast'!$D$67*(1+'Fuel Forecast'!$G$67)^(G$1-Assumptions!$B$4)*IF('Fuel Forecast'!$F$67&gt;1,(1+('Fuel Forecast'!$F$67-1)*(1-'Fuel Forecast'!$H$67)^(G$1-Assumptions!$B$4))/'Fuel Forecast'!$F$67,1)/Assumptions!$B$12,999999999)</f>
        <v>14525052.878038097</v>
      </c>
      <c r="H5" s="75">
        <f>IF(ISNUMBER('Fuel Forecast'!$D$67),'Fuel Forecast'!$D$67*(1+'Fuel Forecast'!$G$67)^(H$1-Assumptions!$B$4)*IF('Fuel Forecast'!$F$67&gt;1,(1+('Fuel Forecast'!$F$67-1)*(1-'Fuel Forecast'!$H$67)^(H$1-Assumptions!$B$4))/'Fuel Forecast'!$F$67,1)/Assumptions!$B$12,999999999)</f>
        <v>14525052.878038097</v>
      </c>
      <c r="I5" s="75">
        <f>IF(ISNUMBER('Fuel Forecast'!$D$67),'Fuel Forecast'!$D$67*(1+'Fuel Forecast'!$G$67)^(I$1-Assumptions!$B$4)*IF('Fuel Forecast'!$F$67&gt;1,(1+('Fuel Forecast'!$F$67-1)*(1-'Fuel Forecast'!$H$67)^(I$1-Assumptions!$B$4))/'Fuel Forecast'!$F$67,1)/Assumptions!$B$12,999999999)</f>
        <v>14525052.878038097</v>
      </c>
      <c r="J5" s="75">
        <f>IF(ISNUMBER('Fuel Forecast'!$D$67),'Fuel Forecast'!$D$67*(1+'Fuel Forecast'!$G$67)^(J$1-Assumptions!$B$4)*IF('Fuel Forecast'!$F$67&gt;1,(1+('Fuel Forecast'!$F$67-1)*(1-'Fuel Forecast'!$H$67)^(J$1-Assumptions!$B$4))/'Fuel Forecast'!$F$67,1)/Assumptions!$B$12,999999999)</f>
        <v>14525052.878038097</v>
      </c>
      <c r="K5" s="75">
        <f>IF(ISNUMBER('Fuel Forecast'!$D$67),'Fuel Forecast'!$D$67*(1+'Fuel Forecast'!$G$67)^(K$1-Assumptions!$B$4)*IF('Fuel Forecast'!$F$67&gt;1,(1+('Fuel Forecast'!$F$67-1)*(1-'Fuel Forecast'!$H$67)^(K$1-Assumptions!$B$4))/'Fuel Forecast'!$F$67,1)/Assumptions!$B$12,999999999)</f>
        <v>14525052.878038097</v>
      </c>
      <c r="L5" s="75">
        <f>IF(ISNUMBER('Fuel Forecast'!$D$67),'Fuel Forecast'!$D$67*(1+'Fuel Forecast'!$G$67)^(L$1-Assumptions!$B$4)*IF('Fuel Forecast'!$F$67&gt;1,(1+('Fuel Forecast'!$F$67-1)*(1-'Fuel Forecast'!$H$67)^(L$1-Assumptions!$B$4))/'Fuel Forecast'!$F$67,1)/Assumptions!$B$12,999999999)</f>
        <v>14525052.878038097</v>
      </c>
      <c r="M5" s="75">
        <f>IF(ISNUMBER('Fuel Forecast'!$D$67),'Fuel Forecast'!$D$67*(1+'Fuel Forecast'!$G$67)^(M$1-Assumptions!$B$4)*IF('Fuel Forecast'!$F$67&gt;1,(1+('Fuel Forecast'!$F$67-1)*(1-'Fuel Forecast'!$H$67)^(M$1-Assumptions!$B$4))/'Fuel Forecast'!$F$67,1)/Assumptions!$B$12,999999999)</f>
        <v>14525052.878038097</v>
      </c>
      <c r="N5" s="75">
        <f>IF(ISNUMBER('Fuel Forecast'!$D$67),'Fuel Forecast'!$D$67*(1+'Fuel Forecast'!$G$67)^(N$1-Assumptions!$B$4)*IF('Fuel Forecast'!$F$67&gt;1,(1+('Fuel Forecast'!$F$67-1)*(1-'Fuel Forecast'!$H$67)^(N$1-Assumptions!$B$4))/'Fuel Forecast'!$F$67,1)/Assumptions!$B$12,999999999)</f>
        <v>14525052.878038097</v>
      </c>
      <c r="O5" s="75">
        <f>IF(ISNUMBER('Fuel Forecast'!$D$67),'Fuel Forecast'!$D$67*(1+'Fuel Forecast'!$G$67)^(O$1-Assumptions!$B$4)*IF('Fuel Forecast'!$F$67&gt;1,(1+('Fuel Forecast'!$F$67-1)*(1-'Fuel Forecast'!$H$67)^(O$1-Assumptions!$B$4))/'Fuel Forecast'!$F$67,1)/Assumptions!$B$12,999999999)</f>
        <v>14525052.878038097</v>
      </c>
      <c r="P5" s="75">
        <f>IF(ISNUMBER('Fuel Forecast'!$D$67),'Fuel Forecast'!$D$67*(1+'Fuel Forecast'!$G$67)^(P$1-Assumptions!$B$4)*IF('Fuel Forecast'!$F$67&gt;1,(1+('Fuel Forecast'!$F$67-1)*(1-'Fuel Forecast'!$H$67)^(P$1-Assumptions!$B$4))/'Fuel Forecast'!$F$67,1)/Assumptions!$B$12,999999999)</f>
        <v>14525052.878038097</v>
      </c>
      <c r="Q5" s="75">
        <f>IF(ISNUMBER('Fuel Forecast'!$D$67),'Fuel Forecast'!$D$67*(1+'Fuel Forecast'!$G$67)^(Q$1-Assumptions!$B$4)*IF('Fuel Forecast'!$F$67&gt;1,(1+('Fuel Forecast'!$F$67-1)*(1-'Fuel Forecast'!$H$67)^(Q$1-Assumptions!$B$4))/'Fuel Forecast'!$F$67,1)/Assumptions!$B$12,999999999)</f>
        <v>14525052.878038097</v>
      </c>
      <c r="R5" s="75">
        <f>IF(ISNUMBER('Fuel Forecast'!$D$67),'Fuel Forecast'!$D$67*(1+'Fuel Forecast'!$G$67)^(R$1-Assumptions!$B$4)*IF('Fuel Forecast'!$F$67&gt;1,(1+('Fuel Forecast'!$F$67-1)*(1-'Fuel Forecast'!$H$67)^(R$1-Assumptions!$B$4))/'Fuel Forecast'!$F$67,1)/Assumptions!$B$12,999999999)</f>
        <v>14525052.878038097</v>
      </c>
      <c r="S5" s="75">
        <f>IF(ISNUMBER('Fuel Forecast'!$D$67),'Fuel Forecast'!$D$67*(1+'Fuel Forecast'!$G$67)^(S$1-Assumptions!$B$4)*IF('Fuel Forecast'!$F$67&gt;1,(1+('Fuel Forecast'!$F$67-1)*(1-'Fuel Forecast'!$H$67)^(S$1-Assumptions!$B$4))/'Fuel Forecast'!$F$67,1)/Assumptions!$B$12,999999999)</f>
        <v>14525052.878038097</v>
      </c>
      <c r="T5" s="75">
        <f>IF(ISNUMBER('Fuel Forecast'!$D$67),'Fuel Forecast'!$D$67*(1+'Fuel Forecast'!$G$67)^(T$1-Assumptions!$B$4)*IF('Fuel Forecast'!$F$67&gt;1,(1+('Fuel Forecast'!$F$67-1)*(1-'Fuel Forecast'!$H$67)^(T$1-Assumptions!$B$4))/'Fuel Forecast'!$F$67,1)/Assumptions!$B$12,999999999)</f>
        <v>14525052.878038097</v>
      </c>
      <c r="U5" s="75">
        <f>IF(ISNUMBER('Fuel Forecast'!$D$67),'Fuel Forecast'!$D$67*(1+'Fuel Forecast'!$G$67)^(U$1-Assumptions!$B$4)*IF('Fuel Forecast'!$F$67&gt;1,(1+('Fuel Forecast'!$F$67-1)*(1-'Fuel Forecast'!$H$67)^(U$1-Assumptions!$B$4))/'Fuel Forecast'!$F$67,1)/Assumptions!$B$12,999999999)</f>
        <v>14525052.878038097</v>
      </c>
      <c r="V5" s="75">
        <f>IF(ISNUMBER('Fuel Forecast'!$D$67),'Fuel Forecast'!$D$67*(1+'Fuel Forecast'!$G$67)^(V$1-Assumptions!$B$4)*IF('Fuel Forecast'!$F$67&gt;1,(1+('Fuel Forecast'!$F$67-1)*(1-'Fuel Forecast'!$H$67)^(V$1-Assumptions!$B$4))/'Fuel Forecast'!$F$67,1)/Assumptions!$B$12,999999999)</f>
        <v>14525052.878038097</v>
      </c>
      <c r="W5" s="75">
        <f>IF(ISNUMBER('Fuel Forecast'!$D$67),'Fuel Forecast'!$D$67*(1+'Fuel Forecast'!$G$67)^(W$1-Assumptions!$B$4)*IF('Fuel Forecast'!$F$67&gt;1,(1+('Fuel Forecast'!$F$67-1)*(1-'Fuel Forecast'!$H$67)^(W$1-Assumptions!$B$4))/'Fuel Forecast'!$F$67,1)/Assumptions!$B$12,999999999)</f>
        <v>14525052.878038097</v>
      </c>
      <c r="X5" s="75">
        <f>IF(ISNUMBER('Fuel Forecast'!$D$67),'Fuel Forecast'!$D$67*(1+'Fuel Forecast'!$G$67)^(X$1-Assumptions!$B$4)*IF('Fuel Forecast'!$F$67&gt;1,(1+('Fuel Forecast'!$F$67-1)*(1-'Fuel Forecast'!$H$67)^(X$1-Assumptions!$B$4))/'Fuel Forecast'!$F$67,1)/Assumptions!$B$12,999999999)</f>
        <v>14525052.878038097</v>
      </c>
      <c r="Y5" s="75">
        <f>IF(ISNUMBER('Fuel Forecast'!$D$67),'Fuel Forecast'!$D$67*(1+'Fuel Forecast'!$G$67)^(Y$1-Assumptions!$B$4)*IF('Fuel Forecast'!$F$67&gt;1,(1+('Fuel Forecast'!$F$67-1)*(1-'Fuel Forecast'!$H$67)^(Y$1-Assumptions!$B$4))/'Fuel Forecast'!$F$67,1)/Assumptions!$B$12,999999999)</f>
        <v>14525052.878038097</v>
      </c>
      <c r="Z5" s="75">
        <f>IF(ISNUMBER('Fuel Forecast'!$D$67),'Fuel Forecast'!$D$67*(1+'Fuel Forecast'!$G$67)^(Z$1-Assumptions!$B$4)*IF('Fuel Forecast'!$F$67&gt;1,(1+('Fuel Forecast'!$F$67-1)*(1-'Fuel Forecast'!$H$67)^(Z$1-Assumptions!$B$4))/'Fuel Forecast'!$F$67,1)/Assumptions!$B$12,999999999)</f>
        <v>14525052.878038097</v>
      </c>
      <c r="AA5" s="75">
        <f>IF(ISNUMBER('Fuel Forecast'!$D$67),'Fuel Forecast'!$D$67*(1+'Fuel Forecast'!$G$67)^(AA$1-Assumptions!$B$4)*IF('Fuel Forecast'!$F$67&gt;1,(1+('Fuel Forecast'!$F$67-1)*(1-'Fuel Forecast'!$H$67)^(AA$1-Assumptions!$B$4))/'Fuel Forecast'!$F$67,1)/Assumptions!$B$12,999999999)</f>
        <v>14525052.878038097</v>
      </c>
      <c r="AB5" s="75">
        <f>IF(ISNUMBER('Fuel Forecast'!$D$67),'Fuel Forecast'!$D$67*(1+'Fuel Forecast'!$G$67)^(AB$1-Assumptions!$B$4)*IF('Fuel Forecast'!$F$67&gt;1,(1+('Fuel Forecast'!$F$67-1)*(1-'Fuel Forecast'!$H$67)^(AB$1-Assumptions!$B$4))/'Fuel Forecast'!$F$67,1)/Assumptions!$B$12,999999999)</f>
        <v>14525052.878038097</v>
      </c>
      <c r="AC5" s="75">
        <f>IF(ISNUMBER('Fuel Forecast'!$D$67),'Fuel Forecast'!$D$67*(1+'Fuel Forecast'!$G$67)^(AC$1-Assumptions!$B$4)*IF('Fuel Forecast'!$F$67&gt;1,(1+('Fuel Forecast'!$F$67-1)*(1-'Fuel Forecast'!$H$67)^(AC$1-Assumptions!$B$4))/'Fuel Forecast'!$F$67,1)/Assumptions!$B$12,999999999)</f>
        <v>14525052.878038097</v>
      </c>
      <c r="AD5" s="75">
        <f>IF(ISNUMBER('Fuel Forecast'!$D$67),'Fuel Forecast'!$D$67*(1+'Fuel Forecast'!$G$67)^(AD$1-Assumptions!$B$4)*IF('Fuel Forecast'!$F$67&gt;1,(1+('Fuel Forecast'!$F$67-1)*(1-'Fuel Forecast'!$H$67)^(AD$1-Assumptions!$B$4))/'Fuel Forecast'!$F$67,1)/Assumptions!$B$12,999999999)</f>
        <v>14525052.878038097</v>
      </c>
      <c r="AE5" s="75">
        <f>IF(ISNUMBER('Fuel Forecast'!$D$67),'Fuel Forecast'!$D$67*(1+'Fuel Forecast'!$G$67)^(AE$1-Assumptions!$B$4)*IF('Fuel Forecast'!$F$67&gt;1,(1+('Fuel Forecast'!$F$67-1)*(1-'Fuel Forecast'!$H$67)^(AE$1-Assumptions!$B$4))/'Fuel Forecast'!$F$67,1)/Assumptions!$B$12,999999999)</f>
        <v>14525052.878038097</v>
      </c>
      <c r="AF5" s="75">
        <f>IF(ISNUMBER('Fuel Forecast'!$D$67),'Fuel Forecast'!$D$67*(1+'Fuel Forecast'!$G$67)^(AF$1-Assumptions!$B$4)*IF('Fuel Forecast'!$F$67&gt;1,(1+('Fuel Forecast'!$F$67-1)*(1-'Fuel Forecast'!$H$67)^(AF$1-Assumptions!$B$4))/'Fuel Forecast'!$F$67,1)/Assumptions!$B$12,999999999)</f>
        <v>14525052.878038097</v>
      </c>
      <c r="AG5" s="75">
        <f>IF(ISNUMBER('Fuel Forecast'!$D$67),'Fuel Forecast'!$D$67*(1+'Fuel Forecast'!$G$67)^(AG$1-Assumptions!$B$4)*IF('Fuel Forecast'!$F$67&gt;1,(1+('Fuel Forecast'!$F$67-1)*(1-'Fuel Forecast'!$H$67)^(AG$1-Assumptions!$B$4))/'Fuel Forecast'!$F$67,1)/Assumptions!$B$12,999999999)</f>
        <v>14525052.878038097</v>
      </c>
      <c r="AH5" s="75">
        <f>IF(ISNUMBER('Fuel Forecast'!$D$67),'Fuel Forecast'!$D$67*(1+'Fuel Forecast'!$G$67)^(AH$1-Assumptions!$B$4)*IF('Fuel Forecast'!$F$67&gt;1,(1+('Fuel Forecast'!$F$67-1)*(1-'Fuel Forecast'!$H$67)^(AH$1-Assumptions!$B$4))/'Fuel Forecast'!$F$67,1)/Assumptions!$B$12,999999999)</f>
        <v>14525052.878038097</v>
      </c>
      <c r="AI5" s="75">
        <f>IF(ISNUMBER('Fuel Forecast'!$D$67),'Fuel Forecast'!$D$67*(1+'Fuel Forecast'!$G$67)^(AI$1-Assumptions!$B$4)*IF('Fuel Forecast'!$F$67&gt;1,(1+('Fuel Forecast'!$F$67-1)*(1-'Fuel Forecast'!$H$67)^(AI$1-Assumptions!$B$4))/'Fuel Forecast'!$F$67,1)/Assumptions!$B$12,999999999)</f>
        <v>14525052.878038097</v>
      </c>
      <c r="AJ5" s="75">
        <f>IF(ISNUMBER('Fuel Forecast'!$D$67),'Fuel Forecast'!$D$67*(1+'Fuel Forecast'!$G$67)^(AJ$1-Assumptions!$B$4)*IF('Fuel Forecast'!$F$67&gt;1,(1+('Fuel Forecast'!$F$67-1)*(1-'Fuel Forecast'!$H$67)^(AJ$1-Assumptions!$B$4))/'Fuel Forecast'!$F$67,1)/Assumptions!$B$12,999999999)</f>
        <v>14525052.878038097</v>
      </c>
      <c r="AK5" s="75">
        <f>IF(ISNUMBER('Fuel Forecast'!$D$67),'Fuel Forecast'!$D$67*(1+'Fuel Forecast'!$G$67)^(AK$1-Assumptions!$B$4)*IF('Fuel Forecast'!$F$67&gt;1,(1+('Fuel Forecast'!$F$67-1)*(1-'Fuel Forecast'!$H$67)^(AK$1-Assumptions!$B$4))/'Fuel Forecast'!$F$67,1)/Assumptions!$B$12,999999999)</f>
        <v>14525052.878038097</v>
      </c>
      <c r="AL5" s="75">
        <f>IF(ISNUMBER('Fuel Forecast'!$D$67),'Fuel Forecast'!$D$67*(1+'Fuel Forecast'!$G$67)^(AL$1-Assumptions!$B$4)*IF('Fuel Forecast'!$F$67&gt;1,(1+('Fuel Forecast'!$F$67-1)*(1-'Fuel Forecast'!$H$67)^(AL$1-Assumptions!$B$4))/'Fuel Forecast'!$F$67,1)/Assumptions!$B$12,999999999)</f>
        <v>14525052.878038097</v>
      </c>
      <c r="AM5" s="75">
        <f>IF(ISNUMBER('Fuel Forecast'!$D$67),'Fuel Forecast'!$D$67*(1+'Fuel Forecast'!$G$67)^(AM$1-Assumptions!$B$4)*IF('Fuel Forecast'!$F$67&gt;1,(1+('Fuel Forecast'!$F$67-1)*(1-'Fuel Forecast'!$H$67)^(AM$1-Assumptions!$B$4))/'Fuel Forecast'!$F$67,1)/Assumptions!$B$12,999999999)</f>
        <v>14525052.878038097</v>
      </c>
      <c r="AN5" s="75">
        <f>IF(ISNUMBER('Fuel Forecast'!$D$67),'Fuel Forecast'!$D$67*(1+'Fuel Forecast'!$G$67)^(AN$1-Assumptions!$B$4)*IF('Fuel Forecast'!$F$67&gt;1,(1+('Fuel Forecast'!$F$67-1)*(1-'Fuel Forecast'!$H$67)^(AN$1-Assumptions!$B$4))/'Fuel Forecast'!$F$67,1)/Assumptions!$B$12,999999999)</f>
        <v>14525052.878038097</v>
      </c>
      <c r="AO5" s="75">
        <f>IF(ISNUMBER('Fuel Forecast'!$D$67),'Fuel Forecast'!$D$67*(1+'Fuel Forecast'!$G$67)^(AO$1-Assumptions!$B$4)*IF('Fuel Forecast'!$F$67&gt;1,(1+('Fuel Forecast'!$F$67-1)*(1-'Fuel Forecast'!$H$67)^(AO$1-Assumptions!$B$4))/'Fuel Forecast'!$F$67,1)/Assumptions!$B$12,999999999)</f>
        <v>14525052.878038097</v>
      </c>
      <c r="AP5" s="75">
        <f>IF(ISNUMBER('Fuel Forecast'!$D$67),'Fuel Forecast'!$D$67*(1+'Fuel Forecast'!$G$67)^(AP$1-Assumptions!$B$4)*IF('Fuel Forecast'!$F$67&gt;1,(1+('Fuel Forecast'!$F$67-1)*(1-'Fuel Forecast'!$H$67)^(AP$1-Assumptions!$B$4))/'Fuel Forecast'!$F$67,1)/Assumptions!$B$12,999999999)</f>
        <v>14525052.878038097</v>
      </c>
      <c r="AQ5" s="75">
        <f>IF(ISNUMBER('Fuel Forecast'!$D$67),'Fuel Forecast'!$D$67*(1+'Fuel Forecast'!$G$67)^(AQ$1-Assumptions!$B$4)*IF('Fuel Forecast'!$F$67&gt;1,(1+('Fuel Forecast'!$F$67-1)*(1-'Fuel Forecast'!$H$67)^(AQ$1-Assumptions!$B$4))/'Fuel Forecast'!$F$67,1)/Assumptions!$B$12,999999999)</f>
        <v>14525052.878038097</v>
      </c>
      <c r="AR5" s="75">
        <f>IF(ISNUMBER('Fuel Forecast'!$D$67),'Fuel Forecast'!$D$67*(1+'Fuel Forecast'!$G$67)^(AR$1-Assumptions!$B$4)*IF('Fuel Forecast'!$F$67&gt;1,(1+('Fuel Forecast'!$F$67-1)*(1-'Fuel Forecast'!$H$67)^(AR$1-Assumptions!$B$4))/'Fuel Forecast'!$F$67,1)/Assumptions!$B$12,999999999)</f>
        <v>14525052.878038097</v>
      </c>
      <c r="AS5" s="75">
        <f>IF(ISNUMBER('Fuel Forecast'!$D$67),'Fuel Forecast'!$D$67*(1+'Fuel Forecast'!$G$67)^(AS$1-Assumptions!$B$4)*IF('Fuel Forecast'!$F$67&gt;1,(1+('Fuel Forecast'!$F$67-1)*(1-'Fuel Forecast'!$H$67)^(AS$1-Assumptions!$B$4))/'Fuel Forecast'!$F$67,1)/Assumptions!$B$12,999999999)</f>
        <v>14525052.878038097</v>
      </c>
      <c r="AT5" s="75">
        <f>IF(ISNUMBER('Fuel Forecast'!$D$67),'Fuel Forecast'!$D$67*(1+'Fuel Forecast'!$G$67)^(AT$1-Assumptions!$B$4)*IF('Fuel Forecast'!$F$67&gt;1,(1+('Fuel Forecast'!$F$67-1)*(1-'Fuel Forecast'!$H$67)^(AT$1-Assumptions!$B$4))/'Fuel Forecast'!$F$67,1)/Assumptions!$B$12,999999999)</f>
        <v>14525052.878038097</v>
      </c>
      <c r="AU5" s="75">
        <f>IF(ISNUMBER('Fuel Forecast'!$D$67),'Fuel Forecast'!$D$67*(1+'Fuel Forecast'!$G$67)^(AU$1-Assumptions!$B$4)*IF('Fuel Forecast'!$F$67&gt;1,(1+('Fuel Forecast'!$F$67-1)*(1-'Fuel Forecast'!$H$67)^(AU$1-Assumptions!$B$4))/'Fuel Forecast'!$F$67,1)/Assumptions!$B$12,999999999)</f>
        <v>14525052.878038097</v>
      </c>
      <c r="AV5" s="75">
        <f>IF(ISNUMBER('Fuel Forecast'!$D$67),'Fuel Forecast'!$D$67*(1+'Fuel Forecast'!$G$67)^(AV$1-Assumptions!$B$4)*IF('Fuel Forecast'!$F$67&gt;1,(1+('Fuel Forecast'!$F$67-1)*(1-'Fuel Forecast'!$H$67)^(AV$1-Assumptions!$B$4))/'Fuel Forecast'!$F$67,1)/Assumptions!$B$12,999999999)</f>
        <v>14525052.878038097</v>
      </c>
      <c r="AW5" s="75">
        <f>IF(ISNUMBER('Fuel Forecast'!$D$67),'Fuel Forecast'!$D$67*(1+'Fuel Forecast'!$G$67)^(AW$1-Assumptions!$B$4)*IF('Fuel Forecast'!$F$67&gt;1,(1+('Fuel Forecast'!$F$67-1)*(1-'Fuel Forecast'!$H$67)^(AW$1-Assumptions!$B$4))/'Fuel Forecast'!$F$67,1)/Assumptions!$B$12,999999999)</f>
        <v>14525052.878038097</v>
      </c>
      <c r="AX5" s="75">
        <f>IF(ISNUMBER('Fuel Forecast'!$D$67),'Fuel Forecast'!$D$67*(1+'Fuel Forecast'!$G$67)^(AX$1-Assumptions!$B$4)*IF('Fuel Forecast'!$F$67&gt;1,(1+('Fuel Forecast'!$F$67-1)*(1-'Fuel Forecast'!$H$67)^(AX$1-Assumptions!$B$4))/'Fuel Forecast'!$F$67,1)/Assumptions!$B$12,999999999)</f>
        <v>14525052.878038097</v>
      </c>
      <c r="AY5" s="75">
        <f>IF(ISNUMBER('Fuel Forecast'!$D$67),'Fuel Forecast'!$D$67*(1+'Fuel Forecast'!$G$67)^(AY$1-Assumptions!$B$4)*IF('Fuel Forecast'!$F$67&gt;1,(1+('Fuel Forecast'!$F$67-1)*(1-'Fuel Forecast'!$H$67)^(AY$1-Assumptions!$B$4))/'Fuel Forecast'!$F$67,1)/Assumptions!$B$12,999999999)</f>
        <v>14525052.878038097</v>
      </c>
      <c r="AZ5" s="75">
        <f>IF(ISNUMBER('Fuel Forecast'!$D$67),'Fuel Forecast'!$D$67*(1+'Fuel Forecast'!$G$67)^(AZ$1-Assumptions!$B$4)*IF('Fuel Forecast'!$F$67&gt;1,(1+('Fuel Forecast'!$F$67-1)*(1-'Fuel Forecast'!$H$67)^(AZ$1-Assumptions!$B$4))/'Fuel Forecast'!$F$67,1)/Assumptions!$B$12,999999999)</f>
        <v>14525052.878038097</v>
      </c>
    </row>
    <row r="6" spans="1:52" ht="15" customHeight="1" x14ac:dyDescent="0.25">
      <c r="A6" s="1" t="s">
        <v>14685</v>
      </c>
      <c r="B6" s="75">
        <f>IF(ISNUMBER('Fuel Forecast'!$D$68),'Fuel Forecast'!$D$68*(1+'Fuel Forecast'!$G$68)^(B$1-Assumptions!$B$4)*IF('Fuel Forecast'!$F$68&gt;1,(1+('Fuel Forecast'!$F$68-1)*(1-'Fuel Forecast'!$H$68)^(B$1-Assumptions!$B$4))/'Fuel Forecast'!$F$68,1)/Assumptions!$B$12,999999999)</f>
        <v>18306043.319010112</v>
      </c>
      <c r="C6" s="75">
        <f>IF(ISNUMBER('Fuel Forecast'!$D$68),'Fuel Forecast'!$D$68*(1+'Fuel Forecast'!$G$68)^(C$1-Assumptions!$B$4)*IF('Fuel Forecast'!$F$68&gt;1,(1+('Fuel Forecast'!$F$68-1)*(1-'Fuel Forecast'!$H$68)^(C$1-Assumptions!$B$4))/'Fuel Forecast'!$F$68,1)/Assumptions!$B$12,999999999)</f>
        <v>18230423.510190673</v>
      </c>
      <c r="D6" s="75">
        <f>IF(ISNUMBER('Fuel Forecast'!$D$68),'Fuel Forecast'!$D$68*(1+'Fuel Forecast'!$G$68)^(D$1-Assumptions!$B$4)*IF('Fuel Forecast'!$F$68&gt;1,(1+('Fuel Forecast'!$F$68-1)*(1-'Fuel Forecast'!$H$68)^(D$1-Assumptions!$B$4))/'Fuel Forecast'!$F$68,1)/Assumptions!$B$12,999999999)</f>
        <v>18156316.097547621</v>
      </c>
      <c r="E6" s="75">
        <f>IF(ISNUMBER('Fuel Forecast'!$D$68),'Fuel Forecast'!$D$68*(1+'Fuel Forecast'!$G$68)^(E$1-Assumptions!$B$4)*IF('Fuel Forecast'!$F$68&gt;1,(1+('Fuel Forecast'!$F$68-1)*(1-'Fuel Forecast'!$H$68)^(E$1-Assumptions!$B$4))/'Fuel Forecast'!$F$68,1)/Assumptions!$B$12,999999999)</f>
        <v>18083690.833157431</v>
      </c>
      <c r="F6" s="75">
        <f>IF(ISNUMBER('Fuel Forecast'!$D$68),'Fuel Forecast'!$D$68*(1+'Fuel Forecast'!$G$68)^(F$1-Assumptions!$B$4)*IF('Fuel Forecast'!$F$68&gt;1,(1+('Fuel Forecast'!$F$68-1)*(1-'Fuel Forecast'!$H$68)^(F$1-Assumptions!$B$4))/'Fuel Forecast'!$F$68,1)/Assumptions!$B$12,999999999)</f>
        <v>18012518.074055042</v>
      </c>
      <c r="G6" s="75">
        <f>IF(ISNUMBER('Fuel Forecast'!$D$68),'Fuel Forecast'!$D$68*(1+'Fuel Forecast'!$G$68)^(G$1-Assumptions!$B$4)*IF('Fuel Forecast'!$F$68&gt;1,(1+('Fuel Forecast'!$F$68-1)*(1-'Fuel Forecast'!$H$68)^(G$1-Assumptions!$B$4))/'Fuel Forecast'!$F$68,1)/Assumptions!$B$12,999999999)</f>
        <v>17942768.770134702</v>
      </c>
      <c r="H6" s="75">
        <f>IF(ISNUMBER('Fuel Forecast'!$D$68),'Fuel Forecast'!$D$68*(1+'Fuel Forecast'!$G$68)^(H$1-Assumptions!$B$4)*IF('Fuel Forecast'!$F$68&gt;1,(1+('Fuel Forecast'!$F$68-1)*(1-'Fuel Forecast'!$H$68)^(H$1-Assumptions!$B$4))/'Fuel Forecast'!$F$68,1)/Assumptions!$B$12,999999999)</f>
        <v>17874414.45229277</v>
      </c>
      <c r="I6" s="75">
        <f>IF(ISNUMBER('Fuel Forecast'!$D$68),'Fuel Forecast'!$D$68*(1+'Fuel Forecast'!$G$68)^(I$1-Assumptions!$B$4)*IF('Fuel Forecast'!$F$68&gt;1,(1+('Fuel Forecast'!$F$68-1)*(1-'Fuel Forecast'!$H$68)^(I$1-Assumptions!$B$4))/'Fuel Forecast'!$F$68,1)/Assumptions!$B$12,999999999)</f>
        <v>17807427.220807675</v>
      </c>
      <c r="J6" s="75">
        <f>IF(ISNUMBER('Fuel Forecast'!$D$68),'Fuel Forecast'!$D$68*(1+'Fuel Forecast'!$G$68)^(J$1-Assumptions!$B$4)*IF('Fuel Forecast'!$F$68&gt;1,(1+('Fuel Forecast'!$F$68-1)*(1-'Fuel Forecast'!$H$68)^(J$1-Assumptions!$B$4))/'Fuel Forecast'!$F$68,1)/Assumptions!$B$12,999999999)</f>
        <v>17741779.733952288</v>
      </c>
      <c r="K6" s="75">
        <f>IF(ISNUMBER('Fuel Forecast'!$D$68),'Fuel Forecast'!$D$68*(1+'Fuel Forecast'!$G$68)^(K$1-Assumptions!$B$4)*IF('Fuel Forecast'!$F$68&gt;1,(1+('Fuel Forecast'!$F$68-1)*(1-'Fuel Forecast'!$H$68)^(K$1-Assumptions!$B$4))/'Fuel Forecast'!$F$68,1)/Assumptions!$B$12,999999999)</f>
        <v>17677445.196834002</v>
      </c>
      <c r="L6" s="75">
        <f>IF(ISNUMBER('Fuel Forecast'!$D$68),'Fuel Forecast'!$D$68*(1+'Fuel Forecast'!$G$68)^(L$1-Assumptions!$B$4)*IF('Fuel Forecast'!$F$68&gt;1,(1+('Fuel Forecast'!$F$68-1)*(1-'Fuel Forecast'!$H$68)^(L$1-Assumptions!$B$4))/'Fuel Forecast'!$F$68,1)/Assumptions!$B$12,999999999)</f>
        <v>17614397.350458086</v>
      </c>
      <c r="M6" s="75">
        <f>IF(ISNUMBER('Fuel Forecast'!$D$68),'Fuel Forecast'!$D$68*(1+'Fuel Forecast'!$G$68)^(M$1-Assumptions!$B$4)*IF('Fuel Forecast'!$F$68&gt;1,(1+('Fuel Forecast'!$F$68-1)*(1-'Fuel Forecast'!$H$68)^(M$1-Assumptions!$B$4))/'Fuel Forecast'!$F$68,1)/Assumptions!$B$12,999999999)</f>
        <v>17552610.461009685</v>
      </c>
      <c r="N6" s="75">
        <f>IF(ISNUMBER('Fuel Forecast'!$D$68),'Fuel Forecast'!$D$68*(1+'Fuel Forecast'!$G$68)^(N$1-Assumptions!$B$4)*IF('Fuel Forecast'!$F$68&gt;1,(1+('Fuel Forecast'!$F$68-1)*(1-'Fuel Forecast'!$H$68)^(N$1-Assumptions!$B$4))/'Fuel Forecast'!$F$68,1)/Assumptions!$B$12,999999999)</f>
        <v>17492059.309350252</v>
      </c>
      <c r="O6" s="75">
        <f>IF(ISNUMBER('Fuel Forecast'!$D$68),'Fuel Forecast'!$D$68*(1+'Fuel Forecast'!$G$68)^(O$1-Assumptions!$B$4)*IF('Fuel Forecast'!$F$68&gt;1,(1+('Fuel Forecast'!$F$68-1)*(1-'Fuel Forecast'!$H$68)^(O$1-Assumptions!$B$4))/'Fuel Forecast'!$F$68,1)/Assumptions!$B$12,999999999)</f>
        <v>17432719.180724006</v>
      </c>
      <c r="P6" s="75">
        <f>IF(ISNUMBER('Fuel Forecast'!$D$68),'Fuel Forecast'!$D$68*(1+'Fuel Forecast'!$G$68)^(P$1-Assumptions!$B$4)*IF('Fuel Forecast'!$F$68&gt;1,(1+('Fuel Forecast'!$F$68-1)*(1-'Fuel Forecast'!$H$68)^(P$1-Assumptions!$B$4))/'Fuel Forecast'!$F$68,1)/Assumptions!$B$12,999999999)</f>
        <v>17374565.854670294</v>
      </c>
      <c r="Q6" s="75">
        <f>IF(ISNUMBER('Fuel Forecast'!$D$68),'Fuel Forecast'!$D$68*(1+'Fuel Forecast'!$G$68)^(Q$1-Assumptions!$B$4)*IF('Fuel Forecast'!$F$68&gt;1,(1+('Fuel Forecast'!$F$68-1)*(1-'Fuel Forecast'!$H$68)^(Q$1-Assumptions!$B$4))/'Fuel Forecast'!$F$68,1)/Assumptions!$B$12,999999999)</f>
        <v>17317575.595137648</v>
      </c>
      <c r="R6" s="75">
        <f>IF(ISNUMBER('Fuel Forecast'!$D$68),'Fuel Forecast'!$D$68*(1+'Fuel Forecast'!$G$68)^(R$1-Assumptions!$B$4)*IF('Fuel Forecast'!$F$68&gt;1,(1+('Fuel Forecast'!$F$68-1)*(1-'Fuel Forecast'!$H$68)^(R$1-Assumptions!$B$4))/'Fuel Forecast'!$F$68,1)/Assumptions!$B$12,999999999)</f>
        <v>17261725.140795656</v>
      </c>
      <c r="S6" s="75">
        <f>IF(ISNUMBER('Fuel Forecast'!$D$68),'Fuel Forecast'!$D$68*(1+'Fuel Forecast'!$G$68)^(S$1-Assumptions!$B$4)*IF('Fuel Forecast'!$F$68&gt;1,(1+('Fuel Forecast'!$F$68-1)*(1-'Fuel Forecast'!$H$68)^(S$1-Assumptions!$B$4))/'Fuel Forecast'!$F$68,1)/Assumptions!$B$12,999999999)</f>
        <v>17206991.695540503</v>
      </c>
      <c r="T6" s="75">
        <f>IF(ISNUMBER('Fuel Forecast'!$D$68),'Fuel Forecast'!$D$68*(1+'Fuel Forecast'!$G$68)^(T$1-Assumptions!$B$4)*IF('Fuel Forecast'!$F$68&gt;1,(1+('Fuel Forecast'!$F$68-1)*(1-'Fuel Forecast'!$H$68)^(T$1-Assumptions!$B$4))/'Fuel Forecast'!$F$68,1)/Assumptions!$B$12,999999999)</f>
        <v>17153352.919190455</v>
      </c>
      <c r="U6" s="75">
        <f>IF(ISNUMBER('Fuel Forecast'!$D$68),'Fuel Forecast'!$D$68*(1+'Fuel Forecast'!$G$68)^(U$1-Assumptions!$B$4)*IF('Fuel Forecast'!$F$68&gt;1,(1+('Fuel Forecast'!$F$68-1)*(1-'Fuel Forecast'!$H$68)^(U$1-Assumptions!$B$4))/'Fuel Forecast'!$F$68,1)/Assumptions!$B$12,999999999)</f>
        <v>17100786.918367408</v>
      </c>
      <c r="V6" s="75">
        <f>IF(ISNUMBER('Fuel Forecast'!$D$68),'Fuel Forecast'!$D$68*(1+'Fuel Forecast'!$G$68)^(V$1-Assumptions!$B$4)*IF('Fuel Forecast'!$F$68&gt;1,(1+('Fuel Forecast'!$F$68-1)*(1-'Fuel Forecast'!$H$68)^(V$1-Assumptions!$B$4))/'Fuel Forecast'!$F$68,1)/Assumptions!$B$12,999999999)</f>
        <v>17049272.237560824</v>
      </c>
      <c r="W6" s="75">
        <f>IF(ISNUMBER('Fuel Forecast'!$D$68),'Fuel Forecast'!$D$68*(1+'Fuel Forecast'!$G$68)^(W$1-Assumptions!$B$4)*IF('Fuel Forecast'!$F$68&gt;1,(1+('Fuel Forecast'!$F$68-1)*(1-'Fuel Forecast'!$H$68)^(W$1-Assumptions!$B$4))/'Fuel Forecast'!$F$68,1)/Assumptions!$B$12,999999999)</f>
        <v>16998787.85037037</v>
      </c>
      <c r="X6" s="75">
        <f>IF(ISNUMBER('Fuel Forecast'!$D$68),'Fuel Forecast'!$D$68*(1+'Fuel Forecast'!$G$68)^(X$1-Assumptions!$B$4)*IF('Fuel Forecast'!$F$68&gt;1,(1+('Fuel Forecast'!$F$68-1)*(1-'Fuel Forecast'!$H$68)^(X$1-Assumptions!$B$4))/'Fuel Forecast'!$F$68,1)/Assumptions!$B$12,999999999)</f>
        <v>16949313.150923721</v>
      </c>
      <c r="Y6" s="75">
        <f>IF(ISNUMBER('Fuel Forecast'!$D$68),'Fuel Forecast'!$D$68*(1+'Fuel Forecast'!$G$68)^(Y$1-Assumptions!$B$4)*IF('Fuel Forecast'!$F$68&gt;1,(1+('Fuel Forecast'!$F$68-1)*(1-'Fuel Forecast'!$H$68)^(Y$1-Assumptions!$B$4))/'Fuel Forecast'!$F$68,1)/Assumptions!$B$12,999999999)</f>
        <v>16900827.945466008</v>
      </c>
      <c r="Z6" s="75">
        <f>IF(ISNUMBER('Fuel Forecast'!$D$68),'Fuel Forecast'!$D$68*(1+'Fuel Forecast'!$G$68)^(Z$1-Assumptions!$B$4)*IF('Fuel Forecast'!$F$68&gt;1,(1+('Fuel Forecast'!$F$68-1)*(1-'Fuel Forecast'!$H$68)^(Z$1-Assumptions!$B$4))/'Fuel Forecast'!$F$68,1)/Assumptions!$B$12,999999999)</f>
        <v>16853312.444117453</v>
      </c>
      <c r="AA6" s="75">
        <f>IF(ISNUMBER('Fuel Forecast'!$D$68),'Fuel Forecast'!$D$68*(1+'Fuel Forecast'!$G$68)^(AA$1-Assumptions!$B$4)*IF('Fuel Forecast'!$F$68&gt;1,(1+('Fuel Forecast'!$F$68-1)*(1-'Fuel Forecast'!$H$68)^(AA$1-Assumptions!$B$4))/'Fuel Forecast'!$F$68,1)/Assumptions!$B$12,999999999)</f>
        <v>16806747.25279586</v>
      </c>
      <c r="AB6" s="75">
        <f>IF(ISNUMBER('Fuel Forecast'!$D$68),'Fuel Forecast'!$D$68*(1+'Fuel Forecast'!$G$68)^(AB$1-Assumptions!$B$4)*IF('Fuel Forecast'!$F$68&gt;1,(1+('Fuel Forecast'!$F$68-1)*(1-'Fuel Forecast'!$H$68)^(AB$1-Assumptions!$B$4))/'Fuel Forecast'!$F$68,1)/Assumptions!$B$12,999999999)</f>
        <v>16761113.365300709</v>
      </c>
      <c r="AC6" s="75">
        <f>IF(ISNUMBER('Fuel Forecast'!$D$68),'Fuel Forecast'!$D$68*(1+'Fuel Forecast'!$G$68)^(AC$1-Assumptions!$B$4)*IF('Fuel Forecast'!$F$68&gt;1,(1+('Fuel Forecast'!$F$68-1)*(1-'Fuel Forecast'!$H$68)^(AC$1-Assumptions!$B$4))/'Fuel Forecast'!$F$68,1)/Assumptions!$B$12,999999999)</f>
        <v>16716392.155555457</v>
      </c>
      <c r="AD6" s="75">
        <f>IF(ISNUMBER('Fuel Forecast'!$D$68),'Fuel Forecast'!$D$68*(1+'Fuel Forecast'!$G$68)^(AD$1-Assumptions!$B$4)*IF('Fuel Forecast'!$F$68&gt;1,(1+('Fuel Forecast'!$F$68-1)*(1-'Fuel Forecast'!$H$68)^(AD$1-Assumptions!$B$4))/'Fuel Forecast'!$F$68,1)/Assumptions!$B$12,999999999)</f>
        <v>16672565.370005107</v>
      </c>
      <c r="AE6" s="75">
        <f>IF(ISNUMBER('Fuel Forecast'!$D$68),'Fuel Forecast'!$D$68*(1+'Fuel Forecast'!$G$68)^(AE$1-Assumptions!$B$4)*IF('Fuel Forecast'!$F$68&gt;1,(1+('Fuel Forecast'!$F$68-1)*(1-'Fuel Forecast'!$H$68)^(AE$1-Assumptions!$B$4))/'Fuel Forecast'!$F$68,1)/Assumptions!$B$12,999999999)</f>
        <v>16629615.120165769</v>
      </c>
      <c r="AF6" s="75">
        <f>IF(ISNUMBER('Fuel Forecast'!$D$68),'Fuel Forecast'!$D$68*(1+'Fuel Forecast'!$G$68)^(AF$1-Assumptions!$B$4)*IF('Fuel Forecast'!$F$68&gt;1,(1+('Fuel Forecast'!$F$68-1)*(1-'Fuel Forecast'!$H$68)^(AF$1-Assumptions!$B$4))/'Fuel Forecast'!$F$68,1)/Assumptions!$B$12,999999999)</f>
        <v>16587523.875323214</v>
      </c>
      <c r="AG6" s="75">
        <f>IF(ISNUMBER('Fuel Forecast'!$D$68),'Fuel Forecast'!$D$68*(1+'Fuel Forecast'!$G$68)^(AG$1-Assumptions!$B$4)*IF('Fuel Forecast'!$F$68&gt;1,(1+('Fuel Forecast'!$F$68-1)*(1-'Fuel Forecast'!$H$68)^(AG$1-Assumptions!$B$4))/'Fuel Forecast'!$F$68,1)/Assumptions!$B$12,999999999)</f>
        <v>16546274.455377514</v>
      </c>
      <c r="AH6" s="75">
        <f>IF(ISNUMBER('Fuel Forecast'!$D$68),'Fuel Forecast'!$D$68*(1+'Fuel Forecast'!$G$68)^(AH$1-Assumptions!$B$4)*IF('Fuel Forecast'!$F$68&gt;1,(1+('Fuel Forecast'!$F$68-1)*(1-'Fuel Forecast'!$H$68)^(AH$1-Assumptions!$B$4))/'Fuel Forecast'!$F$68,1)/Assumptions!$B$12,999999999)</f>
        <v>16505850.023830725</v>
      </c>
      <c r="AI6" s="75">
        <f>IF(ISNUMBER('Fuel Forecast'!$D$68),'Fuel Forecast'!$D$68*(1+'Fuel Forecast'!$G$68)^(AI$1-Assumptions!$B$4)*IF('Fuel Forecast'!$F$68&gt;1,(1+('Fuel Forecast'!$F$68-1)*(1-'Fuel Forecast'!$H$68)^(AI$1-Assumptions!$B$4))/'Fuel Forecast'!$F$68,1)/Assumptions!$B$12,999999999)</f>
        <v>16466234.080914874</v>
      </c>
      <c r="AJ6" s="75">
        <f>IF(ISNUMBER('Fuel Forecast'!$D$68),'Fuel Forecast'!$D$68*(1+'Fuel Forecast'!$G$68)^(AJ$1-Assumptions!$B$4)*IF('Fuel Forecast'!$F$68&gt;1,(1+('Fuel Forecast'!$F$68-1)*(1-'Fuel Forecast'!$H$68)^(AJ$1-Assumptions!$B$4))/'Fuel Forecast'!$F$68,1)/Assumptions!$B$12,999999999)</f>
        <v>16427410.456857335</v>
      </c>
      <c r="AK6" s="75">
        <f>IF(ISNUMBER('Fuel Forecast'!$D$68),'Fuel Forecast'!$D$68*(1+'Fuel Forecast'!$G$68)^(AK$1-Assumptions!$B$4)*IF('Fuel Forecast'!$F$68&gt;1,(1+('Fuel Forecast'!$F$68-1)*(1-'Fuel Forecast'!$H$68)^(AK$1-Assumptions!$B$4))/'Fuel Forecast'!$F$68,1)/Assumptions!$B$12,999999999)</f>
        <v>16389363.305280952</v>
      </c>
      <c r="AL6" s="75">
        <f>IF(ISNUMBER('Fuel Forecast'!$D$68),'Fuel Forecast'!$D$68*(1+'Fuel Forecast'!$G$68)^(AL$1-Assumptions!$B$4)*IF('Fuel Forecast'!$F$68&gt;1,(1+('Fuel Forecast'!$F$68-1)*(1-'Fuel Forecast'!$H$68)^(AL$1-Assumptions!$B$4))/'Fuel Forecast'!$F$68,1)/Assumptions!$B$12,999999999)</f>
        <v>16352077.096736094</v>
      </c>
      <c r="AM6" s="75">
        <f>IF(ISNUMBER('Fuel Forecast'!$D$68),'Fuel Forecast'!$D$68*(1+'Fuel Forecast'!$G$68)^(AM$1-Assumptions!$B$4)*IF('Fuel Forecast'!$F$68&gt;1,(1+('Fuel Forecast'!$F$68-1)*(1-'Fuel Forecast'!$H$68)^(AM$1-Assumptions!$B$4))/'Fuel Forecast'!$F$68,1)/Assumptions!$B$12,999999999)</f>
        <v>16315536.612362133</v>
      </c>
      <c r="AN6" s="75">
        <f>IF(ISNUMBER('Fuel Forecast'!$D$68),'Fuel Forecast'!$D$68*(1+'Fuel Forecast'!$G$68)^(AN$1-Assumptions!$B$4)*IF('Fuel Forecast'!$F$68&gt;1,(1+('Fuel Forecast'!$F$68-1)*(1-'Fuel Forecast'!$H$68)^(AN$1-Assumptions!$B$4))/'Fuel Forecast'!$F$68,1)/Assumptions!$B$12,999999999)</f>
        <v>16279726.937675655</v>
      </c>
      <c r="AO6" s="75">
        <f>IF(ISNUMBER('Fuel Forecast'!$D$68),'Fuel Forecast'!$D$68*(1+'Fuel Forecast'!$G$68)^(AO$1-Assumptions!$B$4)*IF('Fuel Forecast'!$F$68&gt;1,(1+('Fuel Forecast'!$F$68-1)*(1-'Fuel Forecast'!$H$68)^(AO$1-Assumptions!$B$4))/'Fuel Forecast'!$F$68,1)/Assumptions!$B$12,999999999)</f>
        <v>16244633.456482902</v>
      </c>
      <c r="AP6" s="75">
        <f>IF(ISNUMBER('Fuel Forecast'!$D$68),'Fuel Forecast'!$D$68*(1+'Fuel Forecast'!$G$68)^(AP$1-Assumptions!$B$4)*IF('Fuel Forecast'!$F$68&gt;1,(1+('Fuel Forecast'!$F$68-1)*(1-'Fuel Forecast'!$H$68)^(AP$1-Assumptions!$B$4))/'Fuel Forecast'!$F$68,1)/Assumptions!$B$12,999999999)</f>
        <v>16210241.844914008</v>
      </c>
      <c r="AQ6" s="75">
        <f>IF(ISNUMBER('Fuel Forecast'!$D$68),'Fuel Forecast'!$D$68*(1+'Fuel Forecast'!$G$68)^(AQ$1-Assumptions!$B$4)*IF('Fuel Forecast'!$F$68&gt;1,(1+('Fuel Forecast'!$F$68-1)*(1-'Fuel Forecast'!$H$68)^(AQ$1-Assumptions!$B$4))/'Fuel Forecast'!$F$68,1)/Assumptions!$B$12,999999999)</f>
        <v>16176538.065576488</v>
      </c>
      <c r="AR6" s="75">
        <f>IF(ISNUMBER('Fuel Forecast'!$D$68),'Fuel Forecast'!$D$68*(1+'Fuel Forecast'!$G$68)^(AR$1-Assumptions!$B$4)*IF('Fuel Forecast'!$F$68&gt;1,(1+('Fuel Forecast'!$F$68-1)*(1-'Fuel Forecast'!$H$68)^(AR$1-Assumptions!$B$4))/'Fuel Forecast'!$F$68,1)/Assumptions!$B$12,999999999)</f>
        <v>16143508.361825721</v>
      </c>
      <c r="AS6" s="75">
        <f>IF(ISNUMBER('Fuel Forecast'!$D$68),'Fuel Forecast'!$D$68*(1+'Fuel Forecast'!$G$68)^(AS$1-Assumptions!$B$4)*IF('Fuel Forecast'!$F$68&gt;1,(1+('Fuel Forecast'!$F$68-1)*(1-'Fuel Forecast'!$H$68)^(AS$1-Assumptions!$B$4))/'Fuel Forecast'!$F$68,1)/Assumptions!$B$12,999999999)</f>
        <v>16111139.252149967</v>
      </c>
      <c r="AT6" s="75">
        <f>IF(ISNUMBER('Fuel Forecast'!$D$68),'Fuel Forecast'!$D$68*(1+'Fuel Forecast'!$G$68)^(AT$1-Assumptions!$B$4)*IF('Fuel Forecast'!$F$68&gt;1,(1+('Fuel Forecast'!$F$68-1)*(1-'Fuel Forecast'!$H$68)^(AT$1-Assumptions!$B$4))/'Fuel Forecast'!$F$68,1)/Assumptions!$B$12,999999999)</f>
        <v>16079417.524667729</v>
      </c>
      <c r="AU6" s="75">
        <f>IF(ISNUMBER('Fuel Forecast'!$D$68),'Fuel Forecast'!$D$68*(1+'Fuel Forecast'!$G$68)^(AU$1-Assumptions!$B$4)*IF('Fuel Forecast'!$F$68&gt;1,(1+('Fuel Forecast'!$F$68-1)*(1-'Fuel Forecast'!$H$68)^(AU$1-Assumptions!$B$4))/'Fuel Forecast'!$F$68,1)/Assumptions!$B$12,999999999)</f>
        <v>16048330.231735138</v>
      </c>
      <c r="AV6" s="75">
        <f>IF(ISNUMBER('Fuel Forecast'!$D$68),'Fuel Forecast'!$D$68*(1+'Fuel Forecast'!$G$68)^(AV$1-Assumptions!$B$4)*IF('Fuel Forecast'!$F$68&gt;1,(1+('Fuel Forecast'!$F$68-1)*(1-'Fuel Forecast'!$H$68)^(AV$1-Assumptions!$B$4))/'Fuel Forecast'!$F$68,1)/Assumptions!$B$12,999999999)</f>
        <v>16017864.684661195</v>
      </c>
      <c r="AW6" s="75">
        <f>IF(ISNUMBER('Fuel Forecast'!$D$68),'Fuel Forecast'!$D$68*(1+'Fuel Forecast'!$G$68)^(AW$1-Assumptions!$B$4)*IF('Fuel Forecast'!$F$68&gt;1,(1+('Fuel Forecast'!$F$68-1)*(1-'Fuel Forecast'!$H$68)^(AW$1-Assumptions!$B$4))/'Fuel Forecast'!$F$68,1)/Assumptions!$B$12,999999999)</f>
        <v>15988008.448528733</v>
      </c>
      <c r="AX6" s="75">
        <f>IF(ISNUMBER('Fuel Forecast'!$D$68),'Fuel Forecast'!$D$68*(1+'Fuel Forecast'!$G$68)^(AX$1-Assumptions!$B$4)*IF('Fuel Forecast'!$F$68&gt;1,(1+('Fuel Forecast'!$F$68-1)*(1-'Fuel Forecast'!$H$68)^(AX$1-Assumptions!$B$4))/'Fuel Forecast'!$F$68,1)/Assumptions!$B$12,999999999)</f>
        <v>15958749.33711892</v>
      </c>
      <c r="AY6" s="75">
        <f>IF(ISNUMBER('Fuel Forecast'!$D$68),'Fuel Forecast'!$D$68*(1+'Fuel Forecast'!$G$68)^(AY$1-Assumptions!$B$4)*IF('Fuel Forecast'!$F$68&gt;1,(1+('Fuel Forecast'!$F$68-1)*(1-'Fuel Forecast'!$H$68)^(AY$1-Assumptions!$B$4))/'Fuel Forecast'!$F$68,1)/Assumptions!$B$12,999999999)</f>
        <v>15930075.407937307</v>
      </c>
      <c r="AZ6" s="75">
        <f>IF(ISNUMBER('Fuel Forecast'!$D$68),'Fuel Forecast'!$D$68*(1+'Fuel Forecast'!$G$68)^(AZ$1-Assumptions!$B$4)*IF('Fuel Forecast'!$F$68&gt;1,(1+('Fuel Forecast'!$F$68-1)*(1-'Fuel Forecast'!$H$68)^(AZ$1-Assumptions!$B$4))/'Fuel Forecast'!$F$68,1)/Assumptions!$B$12,999999999)</f>
        <v>15901974.957339324</v>
      </c>
    </row>
    <row r="7" spans="1:52" ht="15" customHeight="1" x14ac:dyDescent="0.25">
      <c r="A7" s="1" t="s">
        <v>122</v>
      </c>
      <c r="B7" s="75">
        <f>IF(ISNUMBER('Fuel Forecast'!$D$69),'Fuel Forecast'!$D$69*(1+'Fuel Forecast'!$G$69)^(B$1-Assumptions!$B$4)*IF('Fuel Forecast'!$F$69&gt;1,(1+('Fuel Forecast'!$F$69-1)*(1-'Fuel Forecast'!$H$69)^(B$1-Assumptions!$B$4))/'Fuel Forecast'!$F$69,1)/Assumptions!$B$12,999999999)</f>
        <v>16007049.90671253</v>
      </c>
      <c r="C7" s="75">
        <f>IF(ISNUMBER('Fuel Forecast'!$D$69),'Fuel Forecast'!$D$69*(1+'Fuel Forecast'!$G$69)^(C$1-Assumptions!$B$4)*IF('Fuel Forecast'!$F$69&gt;1,(1+('Fuel Forecast'!$F$69-1)*(1-'Fuel Forecast'!$H$69)^(C$1-Assumptions!$B$4))/'Fuel Forecast'!$F$69,1)/Assumptions!$B$12,999999999)</f>
        <v>15992229.936425788</v>
      </c>
      <c r="D7" s="75">
        <f>IF(ISNUMBER('Fuel Forecast'!$D$69),'Fuel Forecast'!$D$69*(1+'Fuel Forecast'!$G$69)^(D$1-Assumptions!$B$4)*IF('Fuel Forecast'!$F$69&gt;1,(1+('Fuel Forecast'!$F$69-1)*(1-'Fuel Forecast'!$H$69)^(D$1-Assumptions!$B$4))/'Fuel Forecast'!$F$69,1)/Assumptions!$B$12,999999999)</f>
        <v>15977558.165841909</v>
      </c>
      <c r="E7" s="75">
        <f>IF(ISNUMBER('Fuel Forecast'!$D$69),'Fuel Forecast'!$D$69*(1+'Fuel Forecast'!$G$69)^(E$1-Assumptions!$B$4)*IF('Fuel Forecast'!$F$69&gt;1,(1+('Fuel Forecast'!$F$69-1)*(1-'Fuel Forecast'!$H$69)^(E$1-Assumptions!$B$4))/'Fuel Forecast'!$F$69,1)/Assumptions!$B$12,999999999)</f>
        <v>15963033.112963872</v>
      </c>
      <c r="F7" s="75">
        <f>IF(ISNUMBER('Fuel Forecast'!$D$69),'Fuel Forecast'!$D$69*(1+'Fuel Forecast'!$G$69)^(F$1-Assumptions!$B$4)*IF('Fuel Forecast'!$F$69&gt;1,(1+('Fuel Forecast'!$F$69-1)*(1-'Fuel Forecast'!$H$69)^(F$1-Assumptions!$B$4))/'Fuel Forecast'!$F$69,1)/Assumptions!$B$12,999999999)</f>
        <v>15948653.310614614</v>
      </c>
      <c r="G7" s="75">
        <f>IF(ISNUMBER('Fuel Forecast'!$D$69),'Fuel Forecast'!$D$69*(1+'Fuel Forecast'!$G$69)^(G$1-Assumptions!$B$4)*IF('Fuel Forecast'!$F$69&gt;1,(1+('Fuel Forecast'!$F$69-1)*(1-'Fuel Forecast'!$H$69)^(G$1-Assumptions!$B$4))/'Fuel Forecast'!$F$69,1)/Assumptions!$B$12,999999999)</f>
        <v>15934417.30628885</v>
      </c>
      <c r="H7" s="75">
        <f>IF(ISNUMBER('Fuel Forecast'!$D$69),'Fuel Forecast'!$D$69*(1+'Fuel Forecast'!$G$69)^(H$1-Assumptions!$B$4)*IF('Fuel Forecast'!$F$69&gt;1,(1+('Fuel Forecast'!$F$69-1)*(1-'Fuel Forecast'!$H$69)^(H$1-Assumptions!$B$4))/'Fuel Forecast'!$F$69,1)/Assumptions!$B$12,999999999)</f>
        <v>15920323.662006341</v>
      </c>
      <c r="I7" s="75">
        <f>IF(ISNUMBER('Fuel Forecast'!$D$69),'Fuel Forecast'!$D$69*(1+'Fuel Forecast'!$G$69)^(I$1-Assumptions!$B$4)*IF('Fuel Forecast'!$F$69&gt;1,(1+('Fuel Forecast'!$F$69-1)*(1-'Fuel Forecast'!$H$69)^(I$1-Assumptions!$B$4))/'Fuel Forecast'!$F$69,1)/Assumptions!$B$12,999999999)</f>
        <v>15906370.954166658</v>
      </c>
      <c r="J7" s="75">
        <f>IF(ISNUMBER('Fuel Forecast'!$D$69),'Fuel Forecast'!$D$69*(1+'Fuel Forecast'!$G$69)^(J$1-Assumptions!$B$4)*IF('Fuel Forecast'!$F$69&gt;1,(1+('Fuel Forecast'!$F$69-1)*(1-'Fuel Forecast'!$H$69)^(J$1-Assumptions!$B$4))/'Fuel Forecast'!$F$69,1)/Assumptions!$B$12,999999999)</f>
        <v>15892557.773405375</v>
      </c>
      <c r="K7" s="75">
        <f>IF(ISNUMBER('Fuel Forecast'!$D$69),'Fuel Forecast'!$D$69*(1+'Fuel Forecast'!$G$69)^(K$1-Assumptions!$B$4)*IF('Fuel Forecast'!$F$69&gt;1,(1+('Fuel Forecast'!$F$69-1)*(1-'Fuel Forecast'!$H$69)^(K$1-Assumptions!$B$4))/'Fuel Forecast'!$F$69,1)/Assumptions!$B$12,999999999)</f>
        <v>15878882.724451702</v>
      </c>
      <c r="L7" s="75">
        <f>IF(ISNUMBER('Fuel Forecast'!$D$69),'Fuel Forecast'!$D$69*(1+'Fuel Forecast'!$G$69)^(L$1-Assumptions!$B$4)*IF('Fuel Forecast'!$F$69&gt;1,(1+('Fuel Forecast'!$F$69-1)*(1-'Fuel Forecast'!$H$69)^(L$1-Assumptions!$B$4))/'Fuel Forecast'!$F$69,1)/Assumptions!$B$12,999999999)</f>
        <v>15865344.425987566</v>
      </c>
      <c r="M7" s="75">
        <f>IF(ISNUMBER('Fuel Forecast'!$D$69),'Fuel Forecast'!$D$69*(1+'Fuel Forecast'!$G$69)^(M$1-Assumptions!$B$4)*IF('Fuel Forecast'!$F$69&gt;1,(1+('Fuel Forecast'!$F$69-1)*(1-'Fuel Forecast'!$H$69)^(M$1-Assumptions!$B$4))/'Fuel Forecast'!$F$69,1)/Assumptions!$B$12,999999999)</f>
        <v>15851941.510508068</v>
      </c>
      <c r="N7" s="75">
        <f>IF(ISNUMBER('Fuel Forecast'!$D$69),'Fuel Forecast'!$D$69*(1+'Fuel Forecast'!$G$69)^(N$1-Assumptions!$B$4)*IF('Fuel Forecast'!$F$69&gt;1,(1+('Fuel Forecast'!$F$69-1)*(1-'Fuel Forecast'!$H$69)^(N$1-Assumptions!$B$4))/'Fuel Forecast'!$F$69,1)/Assumptions!$B$12,999999999)</f>
        <v>15838672.62418337</v>
      </c>
      <c r="O7" s="75">
        <f>IF(ISNUMBER('Fuel Forecast'!$D$69),'Fuel Forecast'!$D$69*(1+'Fuel Forecast'!$G$69)^(O$1-Assumptions!$B$4)*IF('Fuel Forecast'!$F$69&gt;1,(1+('Fuel Forecast'!$F$69-1)*(1-'Fuel Forecast'!$H$69)^(O$1-Assumptions!$B$4))/'Fuel Forecast'!$F$69,1)/Assumptions!$B$12,999999999)</f>
        <v>15825536.426721917</v>
      </c>
      <c r="P7" s="75">
        <f>IF(ISNUMBER('Fuel Forecast'!$D$69),'Fuel Forecast'!$D$69*(1+'Fuel Forecast'!$G$69)^(P$1-Assumptions!$B$4)*IF('Fuel Forecast'!$F$69&gt;1,(1+('Fuel Forecast'!$F$69-1)*(1-'Fuel Forecast'!$H$69)^(P$1-Assumptions!$B$4))/'Fuel Forecast'!$F$69,1)/Assumptions!$B$12,999999999)</f>
        <v>15812531.591235079</v>
      </c>
      <c r="Q7" s="75">
        <f>IF(ISNUMBER('Fuel Forecast'!$D$69),'Fuel Forecast'!$D$69*(1+'Fuel Forecast'!$G$69)^(Q$1-Assumptions!$B$4)*IF('Fuel Forecast'!$F$69&gt;1,(1+('Fuel Forecast'!$F$69-1)*(1-'Fuel Forecast'!$H$69)^(Q$1-Assumptions!$B$4))/'Fuel Forecast'!$F$69,1)/Assumptions!$B$12,999999999)</f>
        <v>15799656.804103108</v>
      </c>
      <c r="R7" s="75">
        <f>IF(ISNUMBER('Fuel Forecast'!$D$69),'Fuel Forecast'!$D$69*(1+'Fuel Forecast'!$G$69)^(R$1-Assumptions!$B$4)*IF('Fuel Forecast'!$F$69&gt;1,(1+('Fuel Forecast'!$F$69-1)*(1-'Fuel Forecast'!$H$69)^(R$1-Assumptions!$B$4))/'Fuel Forecast'!$F$69,1)/Assumptions!$B$12,999999999)</f>
        <v>15786910.76484246</v>
      </c>
      <c r="S7" s="75">
        <f>IF(ISNUMBER('Fuel Forecast'!$D$69),'Fuel Forecast'!$D$69*(1+'Fuel Forecast'!$G$69)^(S$1-Assumptions!$B$4)*IF('Fuel Forecast'!$F$69&gt;1,(1+('Fuel Forecast'!$F$69-1)*(1-'Fuel Forecast'!$H$69)^(S$1-Assumptions!$B$4))/'Fuel Forecast'!$F$69,1)/Assumptions!$B$12,999999999)</f>
        <v>15774292.185974415</v>
      </c>
      <c r="T7" s="75">
        <f>IF(ISNUMBER('Fuel Forecast'!$D$69),'Fuel Forecast'!$D$69*(1+'Fuel Forecast'!$G$69)^(T$1-Assumptions!$B$4)*IF('Fuel Forecast'!$F$69&gt;1,(1+('Fuel Forecast'!$F$69-1)*(1-'Fuel Forecast'!$H$69)^(T$1-Assumptions!$B$4))/'Fuel Forecast'!$F$69,1)/Assumptions!$B$12,999999999)</f>
        <v>15761799.792895053</v>
      </c>
      <c r="U7" s="75">
        <f>IF(ISNUMBER('Fuel Forecast'!$D$69),'Fuel Forecast'!$D$69*(1+'Fuel Forecast'!$G$69)^(U$1-Assumptions!$B$4)*IF('Fuel Forecast'!$F$69&gt;1,(1+('Fuel Forecast'!$F$69-1)*(1-'Fuel Forecast'!$H$69)^(U$1-Assumptions!$B$4))/'Fuel Forecast'!$F$69,1)/Assumptions!$B$12,999999999)</f>
        <v>15749432.323746482</v>
      </c>
      <c r="V7" s="75">
        <f>IF(ISNUMBER('Fuel Forecast'!$D$69),'Fuel Forecast'!$D$69*(1+'Fuel Forecast'!$G$69)^(V$1-Assumptions!$B$4)*IF('Fuel Forecast'!$F$69&gt;1,(1+('Fuel Forecast'!$F$69-1)*(1-'Fuel Forecast'!$H$69)^(V$1-Assumptions!$B$4))/'Fuel Forecast'!$F$69,1)/Assumptions!$B$12,999999999)</f>
        <v>15737188.5292894</v>
      </c>
      <c r="W7" s="75">
        <f>IF(ISNUMBER('Fuel Forecast'!$D$69),'Fuel Forecast'!$D$69*(1+'Fuel Forecast'!$G$69)^(W$1-Assumptions!$B$4)*IF('Fuel Forecast'!$F$69&gt;1,(1+('Fuel Forecast'!$F$69-1)*(1-'Fuel Forecast'!$H$69)^(W$1-Assumptions!$B$4))/'Fuel Forecast'!$F$69,1)/Assumptions!$B$12,999999999)</f>
        <v>15725067.172776885</v>
      </c>
      <c r="X7" s="75">
        <f>IF(ISNUMBER('Fuel Forecast'!$D$69),'Fuel Forecast'!$D$69*(1+'Fuel Forecast'!$G$69)^(X$1-Assumptions!$B$4)*IF('Fuel Forecast'!$F$69&gt;1,(1+('Fuel Forecast'!$F$69-1)*(1-'Fuel Forecast'!$H$69)^(X$1-Assumptions!$B$4))/'Fuel Forecast'!$F$69,1)/Assumptions!$B$12,999999999)</f>
        <v>15713067.029829498</v>
      </c>
      <c r="Y7" s="75">
        <f>IF(ISNUMBER('Fuel Forecast'!$D$69),'Fuel Forecast'!$D$69*(1+'Fuel Forecast'!$G$69)^(Y$1-Assumptions!$B$4)*IF('Fuel Forecast'!$F$69&gt;1,(1+('Fuel Forecast'!$F$69-1)*(1-'Fuel Forecast'!$H$69)^(Y$1-Assumptions!$B$4))/'Fuel Forecast'!$F$69,1)/Assumptions!$B$12,999999999)</f>
        <v>15701186.888311584</v>
      </c>
      <c r="Z7" s="75">
        <f>IF(ISNUMBER('Fuel Forecast'!$D$69),'Fuel Forecast'!$D$69*(1+'Fuel Forecast'!$G$69)^(Z$1-Assumptions!$B$4)*IF('Fuel Forecast'!$F$69&gt;1,(1+('Fuel Forecast'!$F$69-1)*(1-'Fuel Forecast'!$H$69)^(Z$1-Assumptions!$B$4))/'Fuel Forecast'!$F$69,1)/Assumptions!$B$12,999999999)</f>
        <v>15689425.548208848</v>
      </c>
      <c r="AA7" s="75">
        <f>IF(ISNUMBER('Fuel Forecast'!$D$69),'Fuel Forecast'!$D$69*(1+'Fuel Forecast'!$G$69)^(AA$1-Assumptions!$B$4)*IF('Fuel Forecast'!$F$69&gt;1,(1+('Fuel Forecast'!$F$69-1)*(1-'Fuel Forecast'!$H$69)^(AA$1-Assumptions!$B$4))/'Fuel Forecast'!$F$69,1)/Assumptions!$B$12,999999999)</f>
        <v>15677781.821507139</v>
      </c>
      <c r="AB7" s="75">
        <f>IF(ISNUMBER('Fuel Forecast'!$D$69),'Fuel Forecast'!$D$69*(1+'Fuel Forecast'!$G$69)^(AB$1-Assumptions!$B$4)*IF('Fuel Forecast'!$F$69&gt;1,(1+('Fuel Forecast'!$F$69-1)*(1-'Fuel Forecast'!$H$69)^(AB$1-Assumptions!$B$4))/'Fuel Forecast'!$F$69,1)/Assumptions!$B$12,999999999)</f>
        <v>15666254.532072451</v>
      </c>
      <c r="AC7" s="75">
        <f>IF(ISNUMBER('Fuel Forecast'!$D$69),'Fuel Forecast'!$D$69*(1+'Fuel Forecast'!$G$69)^(AC$1-Assumptions!$B$4)*IF('Fuel Forecast'!$F$69&gt;1,(1+('Fuel Forecast'!$F$69-1)*(1-'Fuel Forecast'!$H$69)^(AC$1-Assumptions!$B$4))/'Fuel Forecast'!$F$69,1)/Assumptions!$B$12,999999999)</f>
        <v>15654842.515532106</v>
      </c>
      <c r="AD7" s="75">
        <f>IF(ISNUMBER('Fuel Forecast'!$D$69),'Fuel Forecast'!$D$69*(1+'Fuel Forecast'!$G$69)^(AD$1-Assumptions!$B$4)*IF('Fuel Forecast'!$F$69&gt;1,(1+('Fuel Forecast'!$F$69-1)*(1-'Fuel Forecast'!$H$69)^(AD$1-Assumptions!$B$4))/'Fuel Forecast'!$F$69,1)/Assumptions!$B$12,999999999)</f>
        <v>15643544.619157165</v>
      </c>
      <c r="AE7" s="75">
        <f>IF(ISNUMBER('Fuel Forecast'!$D$69),'Fuel Forecast'!$D$69*(1+'Fuel Forecast'!$G$69)^(AE$1-Assumptions!$B$4)*IF('Fuel Forecast'!$F$69&gt;1,(1+('Fuel Forecast'!$F$69-1)*(1-'Fuel Forecast'!$H$69)^(AE$1-Assumptions!$B$4))/'Fuel Forecast'!$F$69,1)/Assumptions!$B$12,999999999)</f>
        <v>15632359.701745978</v>
      </c>
      <c r="AF7" s="75">
        <f>IF(ISNUMBER('Fuel Forecast'!$D$69),'Fuel Forecast'!$D$69*(1+'Fuel Forecast'!$G$69)^(AF$1-Assumptions!$B$4)*IF('Fuel Forecast'!$F$69&gt;1,(1+('Fuel Forecast'!$F$69-1)*(1-'Fuel Forecast'!$H$69)^(AF$1-Assumptions!$B$4))/'Fuel Forecast'!$F$69,1)/Assumptions!$B$12,999999999)</f>
        <v>15621286.633508896</v>
      </c>
      <c r="AG7" s="75">
        <f>IF(ISNUMBER('Fuel Forecast'!$D$69),'Fuel Forecast'!$D$69*(1+'Fuel Forecast'!$G$69)^(AG$1-Assumptions!$B$4)*IF('Fuel Forecast'!$F$69&gt;1,(1+('Fuel Forecast'!$F$69-1)*(1-'Fuel Forecast'!$H$69)^(AG$1-Assumptions!$B$4))/'Fuel Forecast'!$F$69,1)/Assumptions!$B$12,999999999)</f>
        <v>15610324.29595419</v>
      </c>
      <c r="AH7" s="75">
        <f>IF(ISNUMBER('Fuel Forecast'!$D$69),'Fuel Forecast'!$D$69*(1+'Fuel Forecast'!$G$69)^(AH$1-Assumptions!$B$4)*IF('Fuel Forecast'!$F$69&gt;1,(1+('Fuel Forecast'!$F$69-1)*(1-'Fuel Forecast'!$H$69)^(AH$1-Assumptions!$B$4))/'Fuel Forecast'!$F$69,1)/Assumptions!$B$12,999999999)</f>
        <v>15599471.58177503</v>
      </c>
      <c r="AI7" s="75">
        <f>IF(ISNUMBER('Fuel Forecast'!$D$69),'Fuel Forecast'!$D$69*(1+'Fuel Forecast'!$G$69)^(AI$1-Assumptions!$B$4)*IF('Fuel Forecast'!$F$69&gt;1,(1+('Fuel Forecast'!$F$69-1)*(1-'Fuel Forecast'!$H$69)^(AI$1-Assumptions!$B$4))/'Fuel Forecast'!$F$69,1)/Assumptions!$B$12,999999999)</f>
        <v>15588727.394737659</v>
      </c>
      <c r="AJ7" s="75">
        <f>IF(ISNUMBER('Fuel Forecast'!$D$69),'Fuel Forecast'!$D$69*(1+'Fuel Forecast'!$G$69)^(AJ$1-Assumptions!$B$4)*IF('Fuel Forecast'!$F$69&gt;1,(1+('Fuel Forecast'!$F$69-1)*(1-'Fuel Forecast'!$H$69)^(AJ$1-Assumptions!$B$4))/'Fuel Forecast'!$F$69,1)/Assumptions!$B$12,999999999)</f>
        <v>15578090.649570664</v>
      </c>
      <c r="AK7" s="75">
        <f>IF(ISNUMBER('Fuel Forecast'!$D$69),'Fuel Forecast'!$D$69*(1+'Fuel Forecast'!$G$69)^(AK$1-Assumptions!$B$4)*IF('Fuel Forecast'!$F$69&gt;1,(1+('Fuel Forecast'!$F$69-1)*(1-'Fuel Forecast'!$H$69)^(AK$1-Assumptions!$B$4))/'Fuel Forecast'!$F$69,1)/Assumptions!$B$12,999999999)</f>
        <v>15567560.271855336</v>
      </c>
      <c r="AL7" s="75">
        <f>IF(ISNUMBER('Fuel Forecast'!$D$69),'Fuel Forecast'!$D$69*(1+'Fuel Forecast'!$G$69)^(AL$1-Assumptions!$B$4)*IF('Fuel Forecast'!$F$69&gt;1,(1+('Fuel Forecast'!$F$69-1)*(1-'Fuel Forecast'!$H$69)^(AL$1-Assumptions!$B$4))/'Fuel Forecast'!$F$69,1)/Assumptions!$B$12,999999999)</f>
        <v>15557135.197917165</v>
      </c>
      <c r="AM7" s="75">
        <f>IF(ISNUMBER('Fuel Forecast'!$D$69),'Fuel Forecast'!$D$69*(1+'Fuel Forecast'!$G$69)^(AM$1-Assumptions!$B$4)*IF('Fuel Forecast'!$F$69&gt;1,(1+('Fuel Forecast'!$F$69-1)*(1-'Fuel Forecast'!$H$69)^(AM$1-Assumptions!$B$4))/'Fuel Forecast'!$F$69,1)/Assumptions!$B$12,999999999)</f>
        <v>15546814.374718376</v>
      </c>
      <c r="AN7" s="75">
        <f>IF(ISNUMBER('Fuel Forecast'!$D$69),'Fuel Forecast'!$D$69*(1+'Fuel Forecast'!$G$69)^(AN$1-Assumptions!$B$4)*IF('Fuel Forecast'!$F$69&gt;1,(1+('Fuel Forecast'!$F$69-1)*(1-'Fuel Forecast'!$H$69)^(AN$1-Assumptions!$B$4))/'Fuel Forecast'!$F$69,1)/Assumptions!$B$12,999999999)</f>
        <v>15536596.759751573</v>
      </c>
      <c r="AO7" s="75">
        <f>IF(ISNUMBER('Fuel Forecast'!$D$69),'Fuel Forecast'!$D$69*(1+'Fuel Forecast'!$G$69)^(AO$1-Assumptions!$B$4)*IF('Fuel Forecast'!$F$69&gt;1,(1+('Fuel Forecast'!$F$69-1)*(1-'Fuel Forecast'!$H$69)^(AO$1-Assumptions!$B$4))/'Fuel Forecast'!$F$69,1)/Assumptions!$B$12,999999999)</f>
        <v>15526481.320934435</v>
      </c>
      <c r="AP7" s="75">
        <f>IF(ISNUMBER('Fuel Forecast'!$D$69),'Fuel Forecast'!$D$69*(1+'Fuel Forecast'!$G$69)^(AP$1-Assumptions!$B$4)*IF('Fuel Forecast'!$F$69&gt;1,(1+('Fuel Forecast'!$F$69-1)*(1-'Fuel Forecast'!$H$69)^(AP$1-Assumptions!$B$4))/'Fuel Forecast'!$F$69,1)/Assumptions!$B$12,999999999)</f>
        <v>15516467.036505472</v>
      </c>
      <c r="AQ7" s="75">
        <f>IF(ISNUMBER('Fuel Forecast'!$D$69),'Fuel Forecast'!$D$69*(1+'Fuel Forecast'!$G$69)^(AQ$1-Assumptions!$B$4)*IF('Fuel Forecast'!$F$69&gt;1,(1+('Fuel Forecast'!$F$69-1)*(1-'Fuel Forecast'!$H$69)^(AQ$1-Assumptions!$B$4))/'Fuel Forecast'!$F$69,1)/Assumptions!$B$12,999999999)</f>
        <v>15506552.8949208</v>
      </c>
      <c r="AR7" s="75">
        <f>IF(ISNUMBER('Fuel Forecast'!$D$69),'Fuel Forecast'!$D$69*(1+'Fuel Forecast'!$G$69)^(AR$1-Assumptions!$B$4)*IF('Fuel Forecast'!$F$69&gt;1,(1+('Fuel Forecast'!$F$69-1)*(1-'Fuel Forecast'!$H$69)^(AR$1-Assumptions!$B$4))/'Fuel Forecast'!$F$69,1)/Assumptions!$B$12,999999999)</f>
        <v>15496737.894751972</v>
      </c>
      <c r="AS7" s="75">
        <f>IF(ISNUMBER('Fuel Forecast'!$D$69),'Fuel Forecast'!$D$69*(1+'Fuel Forecast'!$G$69)^(AS$1-Assumptions!$B$4)*IF('Fuel Forecast'!$F$69&gt;1,(1+('Fuel Forecast'!$F$69-1)*(1-'Fuel Forecast'!$H$69)^(AS$1-Assumptions!$B$4))/'Fuel Forecast'!$F$69,1)/Assumptions!$B$12,999999999)</f>
        <v>15487021.044584833</v>
      </c>
      <c r="AT7" s="75">
        <f>IF(ISNUMBER('Fuel Forecast'!$D$69),'Fuel Forecast'!$D$69*(1+'Fuel Forecast'!$G$69)^(AT$1-Assumptions!$B$4)*IF('Fuel Forecast'!$F$69&gt;1,(1+('Fuel Forecast'!$F$69-1)*(1-'Fuel Forecast'!$H$69)^(AT$1-Assumptions!$B$4))/'Fuel Forecast'!$F$69,1)/Assumptions!$B$12,999999999)</f>
        <v>15477401.362919364</v>
      </c>
      <c r="AU7" s="75">
        <f>IF(ISNUMBER('Fuel Forecast'!$D$69),'Fuel Forecast'!$D$69*(1+'Fuel Forecast'!$G$69)^(AU$1-Assumptions!$B$4)*IF('Fuel Forecast'!$F$69&gt;1,(1+('Fuel Forecast'!$F$69-1)*(1-'Fuel Forecast'!$H$69)^(AU$1-Assumptions!$B$4))/'Fuel Forecast'!$F$69,1)/Assumptions!$B$12,999999999)</f>
        <v>15467877.878070554</v>
      </c>
      <c r="AV7" s="75">
        <f>IF(ISNUMBER('Fuel Forecast'!$D$69),'Fuel Forecast'!$D$69*(1+'Fuel Forecast'!$G$69)^(AV$1-Assumptions!$B$4)*IF('Fuel Forecast'!$F$69&gt;1,(1+('Fuel Forecast'!$F$69-1)*(1-'Fuel Forecast'!$H$69)^(AV$1-Assumptions!$B$4))/'Fuel Forecast'!$F$69,1)/Assumptions!$B$12,999999999)</f>
        <v>15458449.62807023</v>
      </c>
      <c r="AW7" s="75">
        <f>IF(ISNUMBER('Fuel Forecast'!$D$69),'Fuel Forecast'!$D$69*(1+'Fuel Forecast'!$G$69)^(AW$1-Assumptions!$B$4)*IF('Fuel Forecast'!$F$69&gt;1,(1+('Fuel Forecast'!$F$69-1)*(1-'Fuel Forecast'!$H$69)^(AW$1-Assumptions!$B$4))/'Fuel Forecast'!$F$69,1)/Assumptions!$B$12,999999999)</f>
        <v>15449115.660569908</v>
      </c>
      <c r="AX7" s="75">
        <f>IF(ISNUMBER('Fuel Forecast'!$D$69),'Fuel Forecast'!$D$69*(1+'Fuel Forecast'!$G$69)^(AX$1-Assumptions!$B$4)*IF('Fuel Forecast'!$F$69&gt;1,(1+('Fuel Forecast'!$F$69-1)*(1-'Fuel Forecast'!$H$69)^(AX$1-Assumptions!$B$4))/'Fuel Forecast'!$F$69,1)/Assumptions!$B$12,999999999)</f>
        <v>15439875.03274459</v>
      </c>
      <c r="AY7" s="75">
        <f>IF(ISNUMBER('Fuel Forecast'!$D$69),'Fuel Forecast'!$D$69*(1+'Fuel Forecast'!$G$69)^(AY$1-Assumptions!$B$4)*IF('Fuel Forecast'!$F$69&gt;1,(1+('Fuel Forecast'!$F$69-1)*(1-'Fuel Forecast'!$H$69)^(AY$1-Assumptions!$B$4))/'Fuel Forecast'!$F$69,1)/Assumptions!$B$12,999999999)</f>
        <v>15430726.811197523</v>
      </c>
      <c r="AZ7" s="75">
        <f>IF(ISNUMBER('Fuel Forecast'!$D$69),'Fuel Forecast'!$D$69*(1+'Fuel Forecast'!$G$69)^(AZ$1-Assumptions!$B$4)*IF('Fuel Forecast'!$F$69&gt;1,(1+('Fuel Forecast'!$F$69-1)*(1-'Fuel Forecast'!$H$69)^(AZ$1-Assumptions!$B$4))/'Fuel Forecast'!$F$69,1)/Assumptions!$B$12,999999999)</f>
        <v>15421670.071865933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/>
  </sheetViews>
  <sheetFormatPr baseColWidth="10" defaultColWidth="14.42578125" defaultRowHeight="15" x14ac:dyDescent="0.25"/>
  <cols>
    <col min="1" max="1" width="24.5703125" style="1" customWidth="1"/>
    <col min="2" max="2" width="8.85546875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v>0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f>IF(ISNUMBER('Fuel Forecast'!$D$72),'Fuel Forecast'!$D$72*(1+'Fuel Forecast'!$G$72)^(B$1-Assumptions!$B$4)*IF('Fuel Forecast'!$F$72&gt;1,(1+('Fuel Forecast'!$F$72-1)*(1-'Fuel Forecast'!$H$72)^(B$1-Assumptions!$B$4))/'Fuel Forecast'!$F$72,1)/Assumptions!$B$12,999999999)</f>
        <v>89385262.467116266</v>
      </c>
      <c r="C3" s="75">
        <f>IF(ISNUMBER('Fuel Forecast'!$D$72),'Fuel Forecast'!$D$72*(1+'Fuel Forecast'!$G$72)^(C$1-Assumptions!$B$4)*IF('Fuel Forecast'!$F$72&gt;1,(1+('Fuel Forecast'!$F$72-1)*(1-'Fuel Forecast'!$H$72)^(C$1-Assumptions!$B$4))/'Fuel Forecast'!$F$72,1)/Assumptions!$B$12,999999999)</f>
        <v>89266619.963177964</v>
      </c>
      <c r="D3" s="75">
        <f>IF(ISNUMBER('Fuel Forecast'!$D$72),'Fuel Forecast'!$D$72*(1+'Fuel Forecast'!$G$72)^(D$1-Assumptions!$B$4)*IF('Fuel Forecast'!$F$72&gt;1,(1+('Fuel Forecast'!$F$72-1)*(1-'Fuel Forecast'!$H$72)^(D$1-Assumptions!$B$4))/'Fuel Forecast'!$F$72,1)/Assumptions!$B$12,999999999)</f>
        <v>89149163.884279042</v>
      </c>
      <c r="E3" s="75">
        <f>IF(ISNUMBER('Fuel Forecast'!$D$72),'Fuel Forecast'!$D$72*(1+'Fuel Forecast'!$G$72)^(E$1-Assumptions!$B$4)*IF('Fuel Forecast'!$F$72&gt;1,(1+('Fuel Forecast'!$F$72-1)*(1-'Fuel Forecast'!$H$72)^(E$1-Assumptions!$B$4))/'Fuel Forecast'!$F$72,1)/Assumptions!$B$12,999999999)</f>
        <v>89032882.36616911</v>
      </c>
      <c r="F3" s="75">
        <f>IF(ISNUMBER('Fuel Forecast'!$D$72),'Fuel Forecast'!$D$72*(1+'Fuel Forecast'!$G$72)^(F$1-Assumptions!$B$4)*IF('Fuel Forecast'!$F$72&gt;1,(1+('Fuel Forecast'!$F$72-1)*(1-'Fuel Forecast'!$H$72)^(F$1-Assumptions!$B$4))/'Fuel Forecast'!$F$72,1)/Assumptions!$B$12,999999999)</f>
        <v>88917763.663240269</v>
      </c>
      <c r="G3" s="75">
        <f>IF(ISNUMBER('Fuel Forecast'!$D$72),'Fuel Forecast'!$D$72*(1+'Fuel Forecast'!$G$72)^(G$1-Assumptions!$B$4)*IF('Fuel Forecast'!$F$72&gt;1,(1+('Fuel Forecast'!$F$72-1)*(1-'Fuel Forecast'!$H$72)^(G$1-Assumptions!$B$4))/'Fuel Forecast'!$F$72,1)/Assumptions!$B$12,999999999)</f>
        <v>88803796.147340745</v>
      </c>
      <c r="H3" s="75">
        <f>IF(ISNUMBER('Fuel Forecast'!$D$72),'Fuel Forecast'!$D$72*(1+'Fuel Forecast'!$G$72)^(H$1-Assumptions!$B$4)*IF('Fuel Forecast'!$F$72&gt;1,(1+('Fuel Forecast'!$F$72-1)*(1-'Fuel Forecast'!$H$72)^(H$1-Assumptions!$B$4))/'Fuel Forecast'!$F$72,1)/Assumptions!$B$12,999999999)</f>
        <v>88690968.306600198</v>
      </c>
      <c r="I3" s="75">
        <f>IF(ISNUMBER('Fuel Forecast'!$D$72),'Fuel Forecast'!$D$72*(1+'Fuel Forecast'!$G$72)^(I$1-Assumptions!$B$4)*IF('Fuel Forecast'!$F$72&gt;1,(1+('Fuel Forecast'!$F$72-1)*(1-'Fuel Forecast'!$H$72)^(I$1-Assumptions!$B$4))/'Fuel Forecast'!$F$72,1)/Assumptions!$B$12,999999999)</f>
        <v>88579268.744267061</v>
      </c>
      <c r="J3" s="75">
        <f>IF(ISNUMBER('Fuel Forecast'!$D$72),'Fuel Forecast'!$D$72*(1+'Fuel Forecast'!$G$72)^(J$1-Assumptions!$B$4)*IF('Fuel Forecast'!$F$72&gt;1,(1+('Fuel Forecast'!$F$72-1)*(1-'Fuel Forecast'!$H$72)^(J$1-Assumptions!$B$4))/'Fuel Forecast'!$F$72,1)/Assumptions!$B$12,999999999)</f>
        <v>88468686.177557245</v>
      </c>
      <c r="K3" s="75">
        <f>IF(ISNUMBER('Fuel Forecast'!$D$72),'Fuel Forecast'!$D$72*(1+'Fuel Forecast'!$G$72)^(K$1-Assumptions!$B$4)*IF('Fuel Forecast'!$F$72&gt;1,(1+('Fuel Forecast'!$F$72-1)*(1-'Fuel Forecast'!$H$72)^(K$1-Assumptions!$B$4))/'Fuel Forecast'!$F$72,1)/Assumptions!$B$12,999999999)</f>
        <v>88359209.436514527</v>
      </c>
      <c r="L3" s="75">
        <f>IF(ISNUMBER('Fuel Forecast'!$D$72),'Fuel Forecast'!$D$72*(1+'Fuel Forecast'!$G$72)^(L$1-Assumptions!$B$4)*IF('Fuel Forecast'!$F$72&gt;1,(1+('Fuel Forecast'!$F$72-1)*(1-'Fuel Forecast'!$H$72)^(L$1-Assumptions!$B$4))/'Fuel Forecast'!$F$72,1)/Assumptions!$B$12,999999999)</f>
        <v>88250827.462882251</v>
      </c>
      <c r="M3" s="75">
        <f>IF(ISNUMBER('Fuel Forecast'!$D$72),'Fuel Forecast'!$D$72*(1+'Fuel Forecast'!$G$72)^(M$1-Assumptions!$B$4)*IF('Fuel Forecast'!$F$72&gt;1,(1+('Fuel Forecast'!$F$72-1)*(1-'Fuel Forecast'!$H$72)^(M$1-Assumptions!$B$4))/'Fuel Forecast'!$F$72,1)/Assumptions!$B$12,999999999)</f>
        <v>88143529.308986276</v>
      </c>
      <c r="N3" s="75">
        <f>IF(ISNUMBER('Fuel Forecast'!$D$72),'Fuel Forecast'!$D$72*(1+'Fuel Forecast'!$G$72)^(N$1-Assumptions!$B$4)*IF('Fuel Forecast'!$F$72&gt;1,(1+('Fuel Forecast'!$F$72-1)*(1-'Fuel Forecast'!$H$72)^(N$1-Assumptions!$B$4))/'Fuel Forecast'!$F$72,1)/Assumptions!$B$12,999999999)</f>
        <v>88037304.136629298</v>
      </c>
      <c r="O3" s="75">
        <f>IF(ISNUMBER('Fuel Forecast'!$D$72),'Fuel Forecast'!$D$72*(1+'Fuel Forecast'!$G$72)^(O$1-Assumptions!$B$4)*IF('Fuel Forecast'!$F$72&gt;1,(1+('Fuel Forecast'!$F$72-1)*(1-'Fuel Forecast'!$H$72)^(O$1-Assumptions!$B$4))/'Fuel Forecast'!$F$72,1)/Assumptions!$B$12,999999999)</f>
        <v>87932141.215995848</v>
      </c>
      <c r="P3" s="75">
        <f>IF(ISNUMBER('Fuel Forecast'!$D$72),'Fuel Forecast'!$D$72*(1+'Fuel Forecast'!$G$72)^(P$1-Assumptions!$B$4)*IF('Fuel Forecast'!$F$72&gt;1,(1+('Fuel Forecast'!$F$72-1)*(1-'Fuel Forecast'!$H$72)^(P$1-Assumptions!$B$4))/'Fuel Forecast'!$F$72,1)/Assumptions!$B$12,999999999)</f>
        <v>87828029.924568757</v>
      </c>
      <c r="Q3" s="75">
        <f>IF(ISNUMBER('Fuel Forecast'!$D$72),'Fuel Forecast'!$D$72*(1+'Fuel Forecast'!$G$72)^(Q$1-Assumptions!$B$4)*IF('Fuel Forecast'!$F$72&gt;1,(1+('Fuel Forecast'!$F$72-1)*(1-'Fuel Forecast'!$H$72)^(Q$1-Assumptions!$B$4))/'Fuel Forecast'!$F$72,1)/Assumptions!$B$12,999999999)</f>
        <v>87724959.746055931</v>
      </c>
      <c r="R3" s="75">
        <f>IF(ISNUMBER('Fuel Forecast'!$D$72),'Fuel Forecast'!$D$72*(1+'Fuel Forecast'!$G$72)^(R$1-Assumptions!$B$4)*IF('Fuel Forecast'!$F$72&gt;1,(1+('Fuel Forecast'!$F$72-1)*(1-'Fuel Forecast'!$H$72)^(R$1-Assumptions!$B$4))/'Fuel Forecast'!$F$72,1)/Assumptions!$B$12,999999999)</f>
        <v>87622920.269328237</v>
      </c>
      <c r="S3" s="75">
        <f>IF(ISNUMBER('Fuel Forecast'!$D$72),'Fuel Forecast'!$D$72*(1+'Fuel Forecast'!$G$72)^(S$1-Assumptions!$B$4)*IF('Fuel Forecast'!$F$72&gt;1,(1+('Fuel Forecast'!$F$72-1)*(1-'Fuel Forecast'!$H$72)^(S$1-Assumptions!$B$4))/'Fuel Forecast'!$F$72,1)/Assumptions!$B$12,999999999)</f>
        <v>87521901.187367812</v>
      </c>
      <c r="T3" s="75">
        <f>IF(ISNUMBER('Fuel Forecast'!$D$72),'Fuel Forecast'!$D$72*(1+'Fuel Forecast'!$G$72)^(T$1-Assumptions!$B$4)*IF('Fuel Forecast'!$F$72&gt;1,(1+('Fuel Forecast'!$F$72-1)*(1-'Fuel Forecast'!$H$72)^(T$1-Assumptions!$B$4))/'Fuel Forecast'!$F$72,1)/Assumptions!$B$12,999999999)</f>
        <v>87421892.296226993</v>
      </c>
      <c r="U3" s="75">
        <f>IF(ISNUMBER('Fuel Forecast'!$D$72),'Fuel Forecast'!$D$72*(1+'Fuel Forecast'!$G$72)^(U$1-Assumptions!$B$4)*IF('Fuel Forecast'!$F$72&gt;1,(1+('Fuel Forecast'!$F$72-1)*(1-'Fuel Forecast'!$H$72)^(U$1-Assumptions!$B$4))/'Fuel Forecast'!$F$72,1)/Assumptions!$B$12,999999999)</f>
        <v>87322883.493997589</v>
      </c>
      <c r="V3" s="75">
        <f>IF(ISNUMBER('Fuel Forecast'!$D$72),'Fuel Forecast'!$D$72*(1+'Fuel Forecast'!$G$72)^(V$1-Assumptions!$B$4)*IF('Fuel Forecast'!$F$72&gt;1,(1+('Fuel Forecast'!$F$72-1)*(1-'Fuel Forecast'!$H$72)^(V$1-Assumptions!$B$4))/'Fuel Forecast'!$F$72,1)/Assumptions!$B$12,999999999)</f>
        <v>87224864.779790461</v>
      </c>
      <c r="W3" s="75">
        <f>IF(ISNUMBER('Fuel Forecast'!$D$72),'Fuel Forecast'!$D$72*(1+'Fuel Forecast'!$G$72)^(W$1-Assumptions!$B$4)*IF('Fuel Forecast'!$F$72&gt;1,(1+('Fuel Forecast'!$F$72-1)*(1-'Fuel Forecast'!$H$72)^(W$1-Assumptions!$B$4))/'Fuel Forecast'!$F$72,1)/Assumptions!$B$12,999999999)</f>
        <v>87127826.252725422</v>
      </c>
      <c r="X3" s="75">
        <f>IF(ISNUMBER('Fuel Forecast'!$D$72),'Fuel Forecast'!$D$72*(1+'Fuel Forecast'!$G$72)^(X$1-Assumptions!$B$4)*IF('Fuel Forecast'!$F$72&gt;1,(1+('Fuel Forecast'!$F$72-1)*(1-'Fuel Forecast'!$H$72)^(X$1-Assumptions!$B$4))/'Fuel Forecast'!$F$72,1)/Assumptions!$B$12,999999999)</f>
        <v>87031758.110931024</v>
      </c>
      <c r="Y3" s="75">
        <f>IF(ISNUMBER('Fuel Forecast'!$D$72),'Fuel Forecast'!$D$72*(1+'Fuel Forecast'!$G$72)^(Y$1-Assumptions!$B$4)*IF('Fuel Forecast'!$F$72&gt;1,(1+('Fuel Forecast'!$F$72-1)*(1-'Fuel Forecast'!$H$72)^(Y$1-Assumptions!$B$4))/'Fuel Forecast'!$F$72,1)/Assumptions!$B$12,999999999)</f>
        <v>86936650.650554582</v>
      </c>
      <c r="Z3" s="75">
        <f>IF(ISNUMBER('Fuel Forecast'!$D$72),'Fuel Forecast'!$D$72*(1+'Fuel Forecast'!$G$72)^(Z$1-Assumptions!$B$4)*IF('Fuel Forecast'!$F$72&gt;1,(1+('Fuel Forecast'!$F$72-1)*(1-'Fuel Forecast'!$H$72)^(Z$1-Assumptions!$B$4))/'Fuel Forecast'!$F$72,1)/Assumptions!$B$12,999999999)</f>
        <v>86842494.264781892</v>
      </c>
      <c r="AA3" s="75">
        <f>IF(ISNUMBER('Fuel Forecast'!$D$72),'Fuel Forecast'!$D$72*(1+'Fuel Forecast'!$G$72)^(AA$1-Assumptions!$B$4)*IF('Fuel Forecast'!$F$72&gt;1,(1+('Fuel Forecast'!$F$72-1)*(1-'Fuel Forecast'!$H$72)^(AA$1-Assumptions!$B$4))/'Fuel Forecast'!$F$72,1)/Assumptions!$B$12,999999999)</f>
        <v>86749279.442866936</v>
      </c>
      <c r="AB3" s="75">
        <f>IF(ISNUMBER('Fuel Forecast'!$D$72),'Fuel Forecast'!$D$72*(1+'Fuel Forecast'!$G$72)^(AB$1-Assumptions!$B$4)*IF('Fuel Forecast'!$F$72&gt;1,(1+('Fuel Forecast'!$F$72-1)*(1-'Fuel Forecast'!$H$72)^(AB$1-Assumptions!$B$4))/'Fuel Forecast'!$F$72,1)/Assumptions!$B$12,999999999)</f>
        <v>86656996.769171134</v>
      </c>
      <c r="AC3" s="75">
        <f>IF(ISNUMBER('Fuel Forecast'!$D$72),'Fuel Forecast'!$D$72*(1+'Fuel Forecast'!$G$72)^(AC$1-Assumptions!$B$4)*IF('Fuel Forecast'!$F$72&gt;1,(1+('Fuel Forecast'!$F$72-1)*(1-'Fuel Forecast'!$H$72)^(AC$1-Assumptions!$B$4))/'Fuel Forecast'!$F$72,1)/Assumptions!$B$12,999999999)</f>
        <v>86565636.922212288</v>
      </c>
      <c r="AD3" s="75">
        <f>IF(ISNUMBER('Fuel Forecast'!$D$72),'Fuel Forecast'!$D$72*(1+'Fuel Forecast'!$G$72)^(AD$1-Assumptions!$B$4)*IF('Fuel Forecast'!$F$72&gt;1,(1+('Fuel Forecast'!$F$72-1)*(1-'Fuel Forecast'!$H$72)^(AD$1-Assumptions!$B$4))/'Fuel Forecast'!$F$72,1)/Assumptions!$B$12,999999999)</f>
        <v>86475190.673723027</v>
      </c>
      <c r="AE3" s="75">
        <f>IF(ISNUMBER('Fuel Forecast'!$D$72),'Fuel Forecast'!$D$72*(1+'Fuel Forecast'!$G$72)^(AE$1-Assumptions!$B$4)*IF('Fuel Forecast'!$F$72&gt;1,(1+('Fuel Forecast'!$F$72-1)*(1-'Fuel Forecast'!$H$72)^(AE$1-Assumptions!$B$4))/'Fuel Forecast'!$F$72,1)/Assumptions!$B$12,999999999)</f>
        <v>86385648.887718663</v>
      </c>
      <c r="AF3" s="75">
        <f>IF(ISNUMBER('Fuel Forecast'!$D$72),'Fuel Forecast'!$D$72*(1+'Fuel Forecast'!$G$72)^(AF$1-Assumptions!$B$4)*IF('Fuel Forecast'!$F$72&gt;1,(1+('Fuel Forecast'!$F$72-1)*(1-'Fuel Forecast'!$H$72)^(AF$1-Assumptions!$B$4))/'Fuel Forecast'!$F$72,1)/Assumptions!$B$12,999999999)</f>
        <v>86297002.519574314</v>
      </c>
      <c r="AG3" s="75">
        <f>IF(ISNUMBER('Fuel Forecast'!$D$72),'Fuel Forecast'!$D$72*(1+'Fuel Forecast'!$G$72)^(AG$1-Assumptions!$B$4)*IF('Fuel Forecast'!$F$72&gt;1,(1+('Fuel Forecast'!$F$72-1)*(1-'Fuel Forecast'!$H$72)^(AG$1-Assumptions!$B$4))/'Fuel Forecast'!$F$72,1)/Assumptions!$B$12,999999999)</f>
        <v>86209242.61511144</v>
      </c>
      <c r="AH3" s="75">
        <f>IF(ISNUMBER('Fuel Forecast'!$D$72),'Fuel Forecast'!$D$72*(1+'Fuel Forecast'!$G$72)^(AH$1-Assumptions!$B$4)*IF('Fuel Forecast'!$F$72&gt;1,(1+('Fuel Forecast'!$F$72-1)*(1-'Fuel Forecast'!$H$72)^(AH$1-Assumptions!$B$4))/'Fuel Forecast'!$F$72,1)/Assumptions!$B$12,999999999)</f>
        <v>86122360.309693187</v>
      </c>
      <c r="AI3" s="75">
        <f>IF(ISNUMBER('Fuel Forecast'!$D$72),'Fuel Forecast'!$D$72*(1+'Fuel Forecast'!$G$72)^(AI$1-Assumptions!$B$4)*IF('Fuel Forecast'!$F$72&gt;1,(1+('Fuel Forecast'!$F$72-1)*(1-'Fuel Forecast'!$H$72)^(AI$1-Assumptions!$B$4))/'Fuel Forecast'!$F$72,1)/Assumptions!$B$12,999999999)</f>
        <v>86036346.827329114</v>
      </c>
      <c r="AJ3" s="75">
        <f>IF(ISNUMBER('Fuel Forecast'!$D$72),'Fuel Forecast'!$D$72*(1+'Fuel Forecast'!$G$72)^(AJ$1-Assumptions!$B$4)*IF('Fuel Forecast'!$F$72&gt;1,(1+('Fuel Forecast'!$F$72-1)*(1-'Fuel Forecast'!$H$72)^(AJ$1-Assumptions!$B$4))/'Fuel Forecast'!$F$72,1)/Assumptions!$B$12,999999999)</f>
        <v>85951193.479788676</v>
      </c>
      <c r="AK3" s="75">
        <f>IF(ISNUMBER('Fuel Forecast'!$D$72),'Fuel Forecast'!$D$72*(1+'Fuel Forecast'!$G$72)^(AK$1-Assumptions!$B$4)*IF('Fuel Forecast'!$F$72&gt;1,(1+('Fuel Forecast'!$F$72-1)*(1-'Fuel Forecast'!$H$72)^(AK$1-Assumptions!$B$4))/'Fuel Forecast'!$F$72,1)/Assumptions!$B$12,999999999)</f>
        <v>85866891.665723652</v>
      </c>
      <c r="AL3" s="75">
        <f>IF(ISNUMBER('Fuel Forecast'!$D$72),'Fuel Forecast'!$D$72*(1+'Fuel Forecast'!$G$72)^(AL$1-Assumptions!$B$4)*IF('Fuel Forecast'!$F$72&gt;1,(1+('Fuel Forecast'!$F$72-1)*(1-'Fuel Forecast'!$H$72)^(AL$1-Assumptions!$B$4))/'Fuel Forecast'!$F$72,1)/Assumptions!$B$12,999999999)</f>
        <v>85783432.869799286</v>
      </c>
      <c r="AM3" s="75">
        <f>IF(ISNUMBER('Fuel Forecast'!$D$72),'Fuel Forecast'!$D$72*(1+'Fuel Forecast'!$G$72)^(AM$1-Assumptions!$B$4)*IF('Fuel Forecast'!$F$72&gt;1,(1+('Fuel Forecast'!$F$72-1)*(1-'Fuel Forecast'!$H$72)^(AM$1-Assumptions!$B$4))/'Fuel Forecast'!$F$72,1)/Assumptions!$B$12,999999999)</f>
        <v>85700808.661834165</v>
      </c>
      <c r="AN3" s="75">
        <f>IF(ISNUMBER('Fuel Forecast'!$D$72),'Fuel Forecast'!$D$72*(1+'Fuel Forecast'!$G$72)^(AN$1-Assumptions!$B$4)*IF('Fuel Forecast'!$F$72&gt;1,(1+('Fuel Forecast'!$F$72-1)*(1-'Fuel Forecast'!$H$72)^(AN$1-Assumptions!$B$4))/'Fuel Forecast'!$F$72,1)/Assumptions!$B$12,999999999)</f>
        <v>85619010.69594869</v>
      </c>
      <c r="AO3" s="75">
        <f>IF(ISNUMBER('Fuel Forecast'!$D$72),'Fuel Forecast'!$D$72*(1+'Fuel Forecast'!$G$72)^(AO$1-Assumptions!$B$4)*IF('Fuel Forecast'!$F$72&gt;1,(1+('Fuel Forecast'!$F$72-1)*(1-'Fuel Forecast'!$H$72)^(AO$1-Assumptions!$B$4))/'Fuel Forecast'!$F$72,1)/Assumptions!$B$12,999999999)</f>
        <v>85538030.709722072</v>
      </c>
      <c r="AP3" s="75">
        <f>IF(ISNUMBER('Fuel Forecast'!$D$72),'Fuel Forecast'!$D$72*(1+'Fuel Forecast'!$G$72)^(AP$1-Assumptions!$B$4)*IF('Fuel Forecast'!$F$72&gt;1,(1+('Fuel Forecast'!$F$72-1)*(1-'Fuel Forecast'!$H$72)^(AP$1-Assumptions!$B$4))/'Fuel Forecast'!$F$72,1)/Assumptions!$B$12,999999999)</f>
        <v>85457860.523357689</v>
      </c>
      <c r="AQ3" s="75">
        <f>IF(ISNUMBER('Fuel Forecast'!$D$72),'Fuel Forecast'!$D$72*(1+'Fuel Forecast'!$G$72)^(AQ$1-Assumptions!$B$4)*IF('Fuel Forecast'!$F$72&gt;1,(1+('Fuel Forecast'!$F$72-1)*(1-'Fuel Forecast'!$H$72)^(AQ$1-Assumptions!$B$4))/'Fuel Forecast'!$F$72,1)/Assumptions!$B$12,999999999)</f>
        <v>85378492.038856983</v>
      </c>
      <c r="AR3" s="75">
        <f>IF(ISNUMBER('Fuel Forecast'!$D$72),'Fuel Forecast'!$D$72*(1+'Fuel Forecast'!$G$72)^(AR$1-Assumptions!$B$4)*IF('Fuel Forecast'!$F$72&gt;1,(1+('Fuel Forecast'!$F$72-1)*(1-'Fuel Forecast'!$H$72)^(AR$1-Assumptions!$B$4))/'Fuel Forecast'!$F$72,1)/Assumptions!$B$12,999999999)</f>
        <v>85299917.239201263</v>
      </c>
      <c r="AS3" s="75">
        <f>IF(ISNUMBER('Fuel Forecast'!$D$72),'Fuel Forecast'!$D$72*(1+'Fuel Forecast'!$G$72)^(AS$1-Assumptions!$B$4)*IF('Fuel Forecast'!$F$72&gt;1,(1+('Fuel Forecast'!$F$72-1)*(1-'Fuel Forecast'!$H$72)^(AS$1-Assumptions!$B$4))/'Fuel Forecast'!$F$72,1)/Assumptions!$B$12,999999999)</f>
        <v>85222128.187542126</v>
      </c>
      <c r="AT3" s="75">
        <f>IF(ISNUMBER('Fuel Forecast'!$D$72),'Fuel Forecast'!$D$72*(1+'Fuel Forecast'!$G$72)^(AT$1-Assumptions!$B$4)*IF('Fuel Forecast'!$F$72&gt;1,(1+('Fuel Forecast'!$F$72-1)*(1-'Fuel Forecast'!$H$72)^(AT$1-Assumptions!$B$4))/'Fuel Forecast'!$F$72,1)/Assumptions!$B$12,999999999)</f>
        <v>85145117.026399568</v>
      </c>
      <c r="AU3" s="75">
        <f>IF(ISNUMBER('Fuel Forecast'!$D$72),'Fuel Forecast'!$D$72*(1+'Fuel Forecast'!$G$72)^(AU$1-Assumptions!$B$4)*IF('Fuel Forecast'!$F$72&gt;1,(1+('Fuel Forecast'!$F$72-1)*(1-'Fuel Forecast'!$H$72)^(AU$1-Assumptions!$B$4))/'Fuel Forecast'!$F$72,1)/Assumptions!$B$12,999999999)</f>
        <v>85068875.976868421</v>
      </c>
      <c r="AV3" s="75">
        <f>IF(ISNUMBER('Fuel Forecast'!$D$72),'Fuel Forecast'!$D$72*(1+'Fuel Forecast'!$G$72)^(AV$1-Assumptions!$B$4)*IF('Fuel Forecast'!$F$72&gt;1,(1+('Fuel Forecast'!$F$72-1)*(1-'Fuel Forecast'!$H$72)^(AV$1-Assumptions!$B$4))/'Fuel Forecast'!$F$72,1)/Assumptions!$B$12,999999999)</f>
        <v>84993397.3378326</v>
      </c>
      <c r="AW3" s="75">
        <f>IF(ISNUMBER('Fuel Forecast'!$D$72),'Fuel Forecast'!$D$72*(1+'Fuel Forecast'!$G$72)^(AW$1-Assumptions!$B$4)*IF('Fuel Forecast'!$F$72&gt;1,(1+('Fuel Forecast'!$F$72-1)*(1-'Fuel Forecast'!$H$72)^(AW$1-Assumptions!$B$4))/'Fuel Forecast'!$F$72,1)/Assumptions!$B$12,999999999)</f>
        <v>84918673.485187143</v>
      </c>
      <c r="AX3" s="75">
        <f>IF(ISNUMBER('Fuel Forecast'!$D$72),'Fuel Forecast'!$D$72*(1+'Fuel Forecast'!$G$72)^(AX$1-Assumptions!$B$4)*IF('Fuel Forecast'!$F$72&gt;1,(1+('Fuel Forecast'!$F$72-1)*(1-'Fuel Forecast'!$H$72)^(AX$1-Assumptions!$B$4))/'Fuel Forecast'!$F$72,1)/Assumptions!$B$12,999999999)</f>
        <v>84844696.87106812</v>
      </c>
      <c r="AY3" s="75">
        <f>IF(ISNUMBER('Fuel Forecast'!$D$72),'Fuel Forecast'!$D$72*(1+'Fuel Forecast'!$G$72)^(AY$1-Assumptions!$B$4)*IF('Fuel Forecast'!$F$72&gt;1,(1+('Fuel Forecast'!$F$72-1)*(1-'Fuel Forecast'!$H$72)^(AY$1-Assumptions!$B$4))/'Fuel Forecast'!$F$72,1)/Assumptions!$B$12,999999999)</f>
        <v>84771460.023090303</v>
      </c>
      <c r="AZ3" s="75">
        <f>IF(ISNUMBER('Fuel Forecast'!$D$72),'Fuel Forecast'!$D$72*(1+'Fuel Forecast'!$G$72)^(AZ$1-Assumptions!$B$4)*IF('Fuel Forecast'!$F$72&gt;1,(1+('Fuel Forecast'!$F$72-1)*(1-'Fuel Forecast'!$H$72)^(AZ$1-Assumptions!$B$4))/'Fuel Forecast'!$F$72,1)/Assumptions!$B$12,999999999)</f>
        <v>84698955.543592259</v>
      </c>
    </row>
    <row r="4" spans="1:52" ht="15" customHeight="1" x14ac:dyDescent="0.25">
      <c r="A4" s="1" t="s">
        <v>14683</v>
      </c>
      <c r="B4" s="75">
        <v>0</v>
      </c>
      <c r="C4" s="75">
        <v>0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  <c r="I4" s="75">
        <v>0</v>
      </c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5">
        <v>0</v>
      </c>
      <c r="AB4" s="75">
        <v>0</v>
      </c>
      <c r="AC4" s="75">
        <v>0</v>
      </c>
      <c r="AD4" s="75">
        <v>0</v>
      </c>
      <c r="AE4" s="75">
        <v>0</v>
      </c>
      <c r="AF4" s="75">
        <v>0</v>
      </c>
      <c r="AG4" s="75">
        <v>0</v>
      </c>
      <c r="AH4" s="75">
        <v>0</v>
      </c>
      <c r="AI4" s="75">
        <v>0</v>
      </c>
      <c r="AJ4" s="75">
        <v>0</v>
      </c>
      <c r="AK4" s="75">
        <v>0</v>
      </c>
      <c r="AL4" s="75">
        <v>0</v>
      </c>
      <c r="AM4" s="75">
        <v>0</v>
      </c>
      <c r="AN4" s="75">
        <v>0</v>
      </c>
      <c r="AO4" s="75">
        <v>0</v>
      </c>
      <c r="AP4" s="75">
        <v>0</v>
      </c>
      <c r="AQ4" s="75">
        <v>0</v>
      </c>
      <c r="AR4" s="75">
        <v>0</v>
      </c>
      <c r="AS4" s="75">
        <v>0</v>
      </c>
      <c r="AT4" s="75">
        <v>0</v>
      </c>
      <c r="AU4" s="75">
        <v>0</v>
      </c>
      <c r="AV4" s="75">
        <v>0</v>
      </c>
      <c r="AW4" s="75">
        <v>0</v>
      </c>
      <c r="AX4" s="75">
        <v>0</v>
      </c>
      <c r="AY4" s="75">
        <v>0</v>
      </c>
      <c r="AZ4" s="75">
        <v>0</v>
      </c>
    </row>
    <row r="5" spans="1:52" ht="15" customHeight="1" x14ac:dyDescent="0.25">
      <c r="A5" s="1" t="s">
        <v>14684</v>
      </c>
      <c r="B5" s="75">
        <f>IF(ISNUMBER('Fuel Forecast'!$D$74),'Fuel Forecast'!$D$74*(1+'Fuel Forecast'!$G$74)^(B$1-Assumptions!$B$4)*IF('Fuel Forecast'!$F$74&gt;1,(1+('Fuel Forecast'!$F$74-1)*(1-'Fuel Forecast'!$H$74)^(B$1-Assumptions!$B$4))/'Fuel Forecast'!$F$74,1)/Assumptions!$B$12,999999999)</f>
        <v>77521012.073286131</v>
      </c>
      <c r="C5" s="75">
        <f>IF(ISNUMBER('Fuel Forecast'!$D$74),'Fuel Forecast'!$D$74*(1+'Fuel Forecast'!$G$74)^(C$1-Assumptions!$B$4)*IF('Fuel Forecast'!$F$74&gt;1,(1+('Fuel Forecast'!$F$74-1)*(1-'Fuel Forecast'!$H$74)^(C$1-Assumptions!$B$4))/'Fuel Forecast'!$F$74,1)/Assumptions!$B$12,999999999)</f>
        <v>77521012.073286131</v>
      </c>
      <c r="D5" s="75">
        <f>IF(ISNUMBER('Fuel Forecast'!$D$74),'Fuel Forecast'!$D$74*(1+'Fuel Forecast'!$G$74)^(D$1-Assumptions!$B$4)*IF('Fuel Forecast'!$F$74&gt;1,(1+('Fuel Forecast'!$F$74-1)*(1-'Fuel Forecast'!$H$74)^(D$1-Assumptions!$B$4))/'Fuel Forecast'!$F$74,1)/Assumptions!$B$12,999999999)</f>
        <v>77521012.073286131</v>
      </c>
      <c r="E5" s="75">
        <f>IF(ISNUMBER('Fuel Forecast'!$D$74),'Fuel Forecast'!$D$74*(1+'Fuel Forecast'!$G$74)^(E$1-Assumptions!$B$4)*IF('Fuel Forecast'!$F$74&gt;1,(1+('Fuel Forecast'!$F$74-1)*(1-'Fuel Forecast'!$H$74)^(E$1-Assumptions!$B$4))/'Fuel Forecast'!$F$74,1)/Assumptions!$B$12,999999999)</f>
        <v>77521012.073286131</v>
      </c>
      <c r="F5" s="75">
        <f>IF(ISNUMBER('Fuel Forecast'!$D$74),'Fuel Forecast'!$D$74*(1+'Fuel Forecast'!$G$74)^(F$1-Assumptions!$B$4)*IF('Fuel Forecast'!$F$74&gt;1,(1+('Fuel Forecast'!$F$74-1)*(1-'Fuel Forecast'!$H$74)^(F$1-Assumptions!$B$4))/'Fuel Forecast'!$F$74,1)/Assumptions!$B$12,999999999)</f>
        <v>77521012.073286131</v>
      </c>
      <c r="G5" s="75">
        <f>IF(ISNUMBER('Fuel Forecast'!$D$74),'Fuel Forecast'!$D$74*(1+'Fuel Forecast'!$G$74)^(G$1-Assumptions!$B$4)*IF('Fuel Forecast'!$F$74&gt;1,(1+('Fuel Forecast'!$F$74-1)*(1-'Fuel Forecast'!$H$74)^(G$1-Assumptions!$B$4))/'Fuel Forecast'!$F$74,1)/Assumptions!$B$12,999999999)</f>
        <v>77521012.073286131</v>
      </c>
      <c r="H5" s="75">
        <f>IF(ISNUMBER('Fuel Forecast'!$D$74),'Fuel Forecast'!$D$74*(1+'Fuel Forecast'!$G$74)^(H$1-Assumptions!$B$4)*IF('Fuel Forecast'!$F$74&gt;1,(1+('Fuel Forecast'!$F$74-1)*(1-'Fuel Forecast'!$H$74)^(H$1-Assumptions!$B$4))/'Fuel Forecast'!$F$74,1)/Assumptions!$B$12,999999999)</f>
        <v>77521012.073286131</v>
      </c>
      <c r="I5" s="75">
        <f>IF(ISNUMBER('Fuel Forecast'!$D$74),'Fuel Forecast'!$D$74*(1+'Fuel Forecast'!$G$74)^(I$1-Assumptions!$B$4)*IF('Fuel Forecast'!$F$74&gt;1,(1+('Fuel Forecast'!$F$74-1)*(1-'Fuel Forecast'!$H$74)^(I$1-Assumptions!$B$4))/'Fuel Forecast'!$F$74,1)/Assumptions!$B$12,999999999)</f>
        <v>77521012.073286131</v>
      </c>
      <c r="J5" s="75">
        <f>IF(ISNUMBER('Fuel Forecast'!$D$74),'Fuel Forecast'!$D$74*(1+'Fuel Forecast'!$G$74)^(J$1-Assumptions!$B$4)*IF('Fuel Forecast'!$F$74&gt;1,(1+('Fuel Forecast'!$F$74-1)*(1-'Fuel Forecast'!$H$74)^(J$1-Assumptions!$B$4))/'Fuel Forecast'!$F$74,1)/Assumptions!$B$12,999999999)</f>
        <v>77521012.073286131</v>
      </c>
      <c r="K5" s="75">
        <f>IF(ISNUMBER('Fuel Forecast'!$D$74),'Fuel Forecast'!$D$74*(1+'Fuel Forecast'!$G$74)^(K$1-Assumptions!$B$4)*IF('Fuel Forecast'!$F$74&gt;1,(1+('Fuel Forecast'!$F$74-1)*(1-'Fuel Forecast'!$H$74)^(K$1-Assumptions!$B$4))/'Fuel Forecast'!$F$74,1)/Assumptions!$B$12,999999999)</f>
        <v>77521012.073286131</v>
      </c>
      <c r="L5" s="75">
        <f>IF(ISNUMBER('Fuel Forecast'!$D$74),'Fuel Forecast'!$D$74*(1+'Fuel Forecast'!$G$74)^(L$1-Assumptions!$B$4)*IF('Fuel Forecast'!$F$74&gt;1,(1+('Fuel Forecast'!$F$74-1)*(1-'Fuel Forecast'!$H$74)^(L$1-Assumptions!$B$4))/'Fuel Forecast'!$F$74,1)/Assumptions!$B$12,999999999)</f>
        <v>77521012.073286131</v>
      </c>
      <c r="M5" s="75">
        <f>IF(ISNUMBER('Fuel Forecast'!$D$74),'Fuel Forecast'!$D$74*(1+'Fuel Forecast'!$G$74)^(M$1-Assumptions!$B$4)*IF('Fuel Forecast'!$F$74&gt;1,(1+('Fuel Forecast'!$F$74-1)*(1-'Fuel Forecast'!$H$74)^(M$1-Assumptions!$B$4))/'Fuel Forecast'!$F$74,1)/Assumptions!$B$12,999999999)</f>
        <v>77521012.073286131</v>
      </c>
      <c r="N5" s="75">
        <f>IF(ISNUMBER('Fuel Forecast'!$D$74),'Fuel Forecast'!$D$74*(1+'Fuel Forecast'!$G$74)^(N$1-Assumptions!$B$4)*IF('Fuel Forecast'!$F$74&gt;1,(1+('Fuel Forecast'!$F$74-1)*(1-'Fuel Forecast'!$H$74)^(N$1-Assumptions!$B$4))/'Fuel Forecast'!$F$74,1)/Assumptions!$B$12,999999999)</f>
        <v>77521012.073286131</v>
      </c>
      <c r="O5" s="75">
        <f>IF(ISNUMBER('Fuel Forecast'!$D$74),'Fuel Forecast'!$D$74*(1+'Fuel Forecast'!$G$74)^(O$1-Assumptions!$B$4)*IF('Fuel Forecast'!$F$74&gt;1,(1+('Fuel Forecast'!$F$74-1)*(1-'Fuel Forecast'!$H$74)^(O$1-Assumptions!$B$4))/'Fuel Forecast'!$F$74,1)/Assumptions!$B$12,999999999)</f>
        <v>77521012.073286131</v>
      </c>
      <c r="P5" s="75">
        <f>IF(ISNUMBER('Fuel Forecast'!$D$74),'Fuel Forecast'!$D$74*(1+'Fuel Forecast'!$G$74)^(P$1-Assumptions!$B$4)*IF('Fuel Forecast'!$F$74&gt;1,(1+('Fuel Forecast'!$F$74-1)*(1-'Fuel Forecast'!$H$74)^(P$1-Assumptions!$B$4))/'Fuel Forecast'!$F$74,1)/Assumptions!$B$12,999999999)</f>
        <v>77521012.073286131</v>
      </c>
      <c r="Q5" s="75">
        <f>IF(ISNUMBER('Fuel Forecast'!$D$74),'Fuel Forecast'!$D$74*(1+'Fuel Forecast'!$G$74)^(Q$1-Assumptions!$B$4)*IF('Fuel Forecast'!$F$74&gt;1,(1+('Fuel Forecast'!$F$74-1)*(1-'Fuel Forecast'!$H$74)^(Q$1-Assumptions!$B$4))/'Fuel Forecast'!$F$74,1)/Assumptions!$B$12,999999999)</f>
        <v>77521012.073286131</v>
      </c>
      <c r="R5" s="75">
        <f>IF(ISNUMBER('Fuel Forecast'!$D$74),'Fuel Forecast'!$D$74*(1+'Fuel Forecast'!$G$74)^(R$1-Assumptions!$B$4)*IF('Fuel Forecast'!$F$74&gt;1,(1+('Fuel Forecast'!$F$74-1)*(1-'Fuel Forecast'!$H$74)^(R$1-Assumptions!$B$4))/'Fuel Forecast'!$F$74,1)/Assumptions!$B$12,999999999)</f>
        <v>77521012.073286131</v>
      </c>
      <c r="S5" s="75">
        <f>IF(ISNUMBER('Fuel Forecast'!$D$74),'Fuel Forecast'!$D$74*(1+'Fuel Forecast'!$G$74)^(S$1-Assumptions!$B$4)*IF('Fuel Forecast'!$F$74&gt;1,(1+('Fuel Forecast'!$F$74-1)*(1-'Fuel Forecast'!$H$74)^(S$1-Assumptions!$B$4))/'Fuel Forecast'!$F$74,1)/Assumptions!$B$12,999999999)</f>
        <v>77521012.073286131</v>
      </c>
      <c r="T5" s="75">
        <f>IF(ISNUMBER('Fuel Forecast'!$D$74),'Fuel Forecast'!$D$74*(1+'Fuel Forecast'!$G$74)^(T$1-Assumptions!$B$4)*IF('Fuel Forecast'!$F$74&gt;1,(1+('Fuel Forecast'!$F$74-1)*(1-'Fuel Forecast'!$H$74)^(T$1-Assumptions!$B$4))/'Fuel Forecast'!$F$74,1)/Assumptions!$B$12,999999999)</f>
        <v>77521012.073286131</v>
      </c>
      <c r="U5" s="75">
        <f>IF(ISNUMBER('Fuel Forecast'!$D$74),'Fuel Forecast'!$D$74*(1+'Fuel Forecast'!$G$74)^(U$1-Assumptions!$B$4)*IF('Fuel Forecast'!$F$74&gt;1,(1+('Fuel Forecast'!$F$74-1)*(1-'Fuel Forecast'!$H$74)^(U$1-Assumptions!$B$4))/'Fuel Forecast'!$F$74,1)/Assumptions!$B$12,999999999)</f>
        <v>77521012.073286131</v>
      </c>
      <c r="V5" s="75">
        <f>IF(ISNUMBER('Fuel Forecast'!$D$74),'Fuel Forecast'!$D$74*(1+'Fuel Forecast'!$G$74)^(V$1-Assumptions!$B$4)*IF('Fuel Forecast'!$F$74&gt;1,(1+('Fuel Forecast'!$F$74-1)*(1-'Fuel Forecast'!$H$74)^(V$1-Assumptions!$B$4))/'Fuel Forecast'!$F$74,1)/Assumptions!$B$12,999999999)</f>
        <v>77521012.073286131</v>
      </c>
      <c r="W5" s="75">
        <f>IF(ISNUMBER('Fuel Forecast'!$D$74),'Fuel Forecast'!$D$74*(1+'Fuel Forecast'!$G$74)^(W$1-Assumptions!$B$4)*IF('Fuel Forecast'!$F$74&gt;1,(1+('Fuel Forecast'!$F$74-1)*(1-'Fuel Forecast'!$H$74)^(W$1-Assumptions!$B$4))/'Fuel Forecast'!$F$74,1)/Assumptions!$B$12,999999999)</f>
        <v>77521012.073286131</v>
      </c>
      <c r="X5" s="75">
        <f>IF(ISNUMBER('Fuel Forecast'!$D$74),'Fuel Forecast'!$D$74*(1+'Fuel Forecast'!$G$74)^(X$1-Assumptions!$B$4)*IF('Fuel Forecast'!$F$74&gt;1,(1+('Fuel Forecast'!$F$74-1)*(1-'Fuel Forecast'!$H$74)^(X$1-Assumptions!$B$4))/'Fuel Forecast'!$F$74,1)/Assumptions!$B$12,999999999)</f>
        <v>77521012.073286131</v>
      </c>
      <c r="Y5" s="75">
        <f>IF(ISNUMBER('Fuel Forecast'!$D$74),'Fuel Forecast'!$D$74*(1+'Fuel Forecast'!$G$74)^(Y$1-Assumptions!$B$4)*IF('Fuel Forecast'!$F$74&gt;1,(1+('Fuel Forecast'!$F$74-1)*(1-'Fuel Forecast'!$H$74)^(Y$1-Assumptions!$B$4))/'Fuel Forecast'!$F$74,1)/Assumptions!$B$12,999999999)</f>
        <v>77521012.073286131</v>
      </c>
      <c r="Z5" s="75">
        <f>IF(ISNUMBER('Fuel Forecast'!$D$74),'Fuel Forecast'!$D$74*(1+'Fuel Forecast'!$G$74)^(Z$1-Assumptions!$B$4)*IF('Fuel Forecast'!$F$74&gt;1,(1+('Fuel Forecast'!$F$74-1)*(1-'Fuel Forecast'!$H$74)^(Z$1-Assumptions!$B$4))/'Fuel Forecast'!$F$74,1)/Assumptions!$B$12,999999999)</f>
        <v>77521012.073286131</v>
      </c>
      <c r="AA5" s="75">
        <f>IF(ISNUMBER('Fuel Forecast'!$D$74),'Fuel Forecast'!$D$74*(1+'Fuel Forecast'!$G$74)^(AA$1-Assumptions!$B$4)*IF('Fuel Forecast'!$F$74&gt;1,(1+('Fuel Forecast'!$F$74-1)*(1-'Fuel Forecast'!$H$74)^(AA$1-Assumptions!$B$4))/'Fuel Forecast'!$F$74,1)/Assumptions!$B$12,999999999)</f>
        <v>77521012.073286131</v>
      </c>
      <c r="AB5" s="75">
        <f>IF(ISNUMBER('Fuel Forecast'!$D$74),'Fuel Forecast'!$D$74*(1+'Fuel Forecast'!$G$74)^(AB$1-Assumptions!$B$4)*IF('Fuel Forecast'!$F$74&gt;1,(1+('Fuel Forecast'!$F$74-1)*(1-'Fuel Forecast'!$H$74)^(AB$1-Assumptions!$B$4))/'Fuel Forecast'!$F$74,1)/Assumptions!$B$12,999999999)</f>
        <v>77521012.073286131</v>
      </c>
      <c r="AC5" s="75">
        <f>IF(ISNUMBER('Fuel Forecast'!$D$74),'Fuel Forecast'!$D$74*(1+'Fuel Forecast'!$G$74)^(AC$1-Assumptions!$B$4)*IF('Fuel Forecast'!$F$74&gt;1,(1+('Fuel Forecast'!$F$74-1)*(1-'Fuel Forecast'!$H$74)^(AC$1-Assumptions!$B$4))/'Fuel Forecast'!$F$74,1)/Assumptions!$B$12,999999999)</f>
        <v>77521012.073286131</v>
      </c>
      <c r="AD5" s="75">
        <f>IF(ISNUMBER('Fuel Forecast'!$D$74),'Fuel Forecast'!$D$74*(1+'Fuel Forecast'!$G$74)^(AD$1-Assumptions!$B$4)*IF('Fuel Forecast'!$F$74&gt;1,(1+('Fuel Forecast'!$F$74-1)*(1-'Fuel Forecast'!$H$74)^(AD$1-Assumptions!$B$4))/'Fuel Forecast'!$F$74,1)/Assumptions!$B$12,999999999)</f>
        <v>77521012.073286131</v>
      </c>
      <c r="AE5" s="75">
        <f>IF(ISNUMBER('Fuel Forecast'!$D$74),'Fuel Forecast'!$D$74*(1+'Fuel Forecast'!$G$74)^(AE$1-Assumptions!$B$4)*IF('Fuel Forecast'!$F$74&gt;1,(1+('Fuel Forecast'!$F$74-1)*(1-'Fuel Forecast'!$H$74)^(AE$1-Assumptions!$B$4))/'Fuel Forecast'!$F$74,1)/Assumptions!$B$12,999999999)</f>
        <v>77521012.073286131</v>
      </c>
      <c r="AF5" s="75">
        <f>IF(ISNUMBER('Fuel Forecast'!$D$74),'Fuel Forecast'!$D$74*(1+'Fuel Forecast'!$G$74)^(AF$1-Assumptions!$B$4)*IF('Fuel Forecast'!$F$74&gt;1,(1+('Fuel Forecast'!$F$74-1)*(1-'Fuel Forecast'!$H$74)^(AF$1-Assumptions!$B$4))/'Fuel Forecast'!$F$74,1)/Assumptions!$B$12,999999999)</f>
        <v>77521012.073286131</v>
      </c>
      <c r="AG5" s="75">
        <f>IF(ISNUMBER('Fuel Forecast'!$D$74),'Fuel Forecast'!$D$74*(1+'Fuel Forecast'!$G$74)^(AG$1-Assumptions!$B$4)*IF('Fuel Forecast'!$F$74&gt;1,(1+('Fuel Forecast'!$F$74-1)*(1-'Fuel Forecast'!$H$74)^(AG$1-Assumptions!$B$4))/'Fuel Forecast'!$F$74,1)/Assumptions!$B$12,999999999)</f>
        <v>77521012.073286131</v>
      </c>
      <c r="AH5" s="75">
        <f>IF(ISNUMBER('Fuel Forecast'!$D$74),'Fuel Forecast'!$D$74*(1+'Fuel Forecast'!$G$74)^(AH$1-Assumptions!$B$4)*IF('Fuel Forecast'!$F$74&gt;1,(1+('Fuel Forecast'!$F$74-1)*(1-'Fuel Forecast'!$H$74)^(AH$1-Assumptions!$B$4))/'Fuel Forecast'!$F$74,1)/Assumptions!$B$12,999999999)</f>
        <v>77521012.073286131</v>
      </c>
      <c r="AI5" s="75">
        <f>IF(ISNUMBER('Fuel Forecast'!$D$74),'Fuel Forecast'!$D$74*(1+'Fuel Forecast'!$G$74)^(AI$1-Assumptions!$B$4)*IF('Fuel Forecast'!$F$74&gt;1,(1+('Fuel Forecast'!$F$74-1)*(1-'Fuel Forecast'!$H$74)^(AI$1-Assumptions!$B$4))/'Fuel Forecast'!$F$74,1)/Assumptions!$B$12,999999999)</f>
        <v>77521012.073286131</v>
      </c>
      <c r="AJ5" s="75">
        <f>IF(ISNUMBER('Fuel Forecast'!$D$74),'Fuel Forecast'!$D$74*(1+'Fuel Forecast'!$G$74)^(AJ$1-Assumptions!$B$4)*IF('Fuel Forecast'!$F$74&gt;1,(1+('Fuel Forecast'!$F$74-1)*(1-'Fuel Forecast'!$H$74)^(AJ$1-Assumptions!$B$4))/'Fuel Forecast'!$F$74,1)/Assumptions!$B$12,999999999)</f>
        <v>77521012.073286131</v>
      </c>
      <c r="AK5" s="75">
        <f>IF(ISNUMBER('Fuel Forecast'!$D$74),'Fuel Forecast'!$D$74*(1+'Fuel Forecast'!$G$74)^(AK$1-Assumptions!$B$4)*IF('Fuel Forecast'!$F$74&gt;1,(1+('Fuel Forecast'!$F$74-1)*(1-'Fuel Forecast'!$H$74)^(AK$1-Assumptions!$B$4))/'Fuel Forecast'!$F$74,1)/Assumptions!$B$12,999999999)</f>
        <v>77521012.073286131</v>
      </c>
      <c r="AL5" s="75">
        <f>IF(ISNUMBER('Fuel Forecast'!$D$74),'Fuel Forecast'!$D$74*(1+'Fuel Forecast'!$G$74)^(AL$1-Assumptions!$B$4)*IF('Fuel Forecast'!$F$74&gt;1,(1+('Fuel Forecast'!$F$74-1)*(1-'Fuel Forecast'!$H$74)^(AL$1-Assumptions!$B$4))/'Fuel Forecast'!$F$74,1)/Assumptions!$B$12,999999999)</f>
        <v>77521012.073286131</v>
      </c>
      <c r="AM5" s="75">
        <f>IF(ISNUMBER('Fuel Forecast'!$D$74),'Fuel Forecast'!$D$74*(1+'Fuel Forecast'!$G$74)^(AM$1-Assumptions!$B$4)*IF('Fuel Forecast'!$F$74&gt;1,(1+('Fuel Forecast'!$F$74-1)*(1-'Fuel Forecast'!$H$74)^(AM$1-Assumptions!$B$4))/'Fuel Forecast'!$F$74,1)/Assumptions!$B$12,999999999)</f>
        <v>77521012.073286131</v>
      </c>
      <c r="AN5" s="75">
        <f>IF(ISNUMBER('Fuel Forecast'!$D$74),'Fuel Forecast'!$D$74*(1+'Fuel Forecast'!$G$74)^(AN$1-Assumptions!$B$4)*IF('Fuel Forecast'!$F$74&gt;1,(1+('Fuel Forecast'!$F$74-1)*(1-'Fuel Forecast'!$H$74)^(AN$1-Assumptions!$B$4))/'Fuel Forecast'!$F$74,1)/Assumptions!$B$12,999999999)</f>
        <v>77521012.073286131</v>
      </c>
      <c r="AO5" s="75">
        <f>IF(ISNUMBER('Fuel Forecast'!$D$74),'Fuel Forecast'!$D$74*(1+'Fuel Forecast'!$G$74)^(AO$1-Assumptions!$B$4)*IF('Fuel Forecast'!$F$74&gt;1,(1+('Fuel Forecast'!$F$74-1)*(1-'Fuel Forecast'!$H$74)^(AO$1-Assumptions!$B$4))/'Fuel Forecast'!$F$74,1)/Assumptions!$B$12,999999999)</f>
        <v>77521012.073286131</v>
      </c>
      <c r="AP5" s="75">
        <f>IF(ISNUMBER('Fuel Forecast'!$D$74),'Fuel Forecast'!$D$74*(1+'Fuel Forecast'!$G$74)^(AP$1-Assumptions!$B$4)*IF('Fuel Forecast'!$F$74&gt;1,(1+('Fuel Forecast'!$F$74-1)*(1-'Fuel Forecast'!$H$74)^(AP$1-Assumptions!$B$4))/'Fuel Forecast'!$F$74,1)/Assumptions!$B$12,999999999)</f>
        <v>77521012.073286131</v>
      </c>
      <c r="AQ5" s="75">
        <f>IF(ISNUMBER('Fuel Forecast'!$D$74),'Fuel Forecast'!$D$74*(1+'Fuel Forecast'!$G$74)^(AQ$1-Assumptions!$B$4)*IF('Fuel Forecast'!$F$74&gt;1,(1+('Fuel Forecast'!$F$74-1)*(1-'Fuel Forecast'!$H$74)^(AQ$1-Assumptions!$B$4))/'Fuel Forecast'!$F$74,1)/Assumptions!$B$12,999999999)</f>
        <v>77521012.073286131</v>
      </c>
      <c r="AR5" s="75">
        <f>IF(ISNUMBER('Fuel Forecast'!$D$74),'Fuel Forecast'!$D$74*(1+'Fuel Forecast'!$G$74)^(AR$1-Assumptions!$B$4)*IF('Fuel Forecast'!$F$74&gt;1,(1+('Fuel Forecast'!$F$74-1)*(1-'Fuel Forecast'!$H$74)^(AR$1-Assumptions!$B$4))/'Fuel Forecast'!$F$74,1)/Assumptions!$B$12,999999999)</f>
        <v>77521012.073286131</v>
      </c>
      <c r="AS5" s="75">
        <f>IF(ISNUMBER('Fuel Forecast'!$D$74),'Fuel Forecast'!$D$74*(1+'Fuel Forecast'!$G$74)^(AS$1-Assumptions!$B$4)*IF('Fuel Forecast'!$F$74&gt;1,(1+('Fuel Forecast'!$F$74-1)*(1-'Fuel Forecast'!$H$74)^(AS$1-Assumptions!$B$4))/'Fuel Forecast'!$F$74,1)/Assumptions!$B$12,999999999)</f>
        <v>77521012.073286131</v>
      </c>
      <c r="AT5" s="75">
        <f>IF(ISNUMBER('Fuel Forecast'!$D$74),'Fuel Forecast'!$D$74*(1+'Fuel Forecast'!$G$74)^(AT$1-Assumptions!$B$4)*IF('Fuel Forecast'!$F$74&gt;1,(1+('Fuel Forecast'!$F$74-1)*(1-'Fuel Forecast'!$H$74)^(AT$1-Assumptions!$B$4))/'Fuel Forecast'!$F$74,1)/Assumptions!$B$12,999999999)</f>
        <v>77521012.073286131</v>
      </c>
      <c r="AU5" s="75">
        <f>IF(ISNUMBER('Fuel Forecast'!$D$74),'Fuel Forecast'!$D$74*(1+'Fuel Forecast'!$G$74)^(AU$1-Assumptions!$B$4)*IF('Fuel Forecast'!$F$74&gt;1,(1+('Fuel Forecast'!$F$74-1)*(1-'Fuel Forecast'!$H$74)^(AU$1-Assumptions!$B$4))/'Fuel Forecast'!$F$74,1)/Assumptions!$B$12,999999999)</f>
        <v>77521012.073286131</v>
      </c>
      <c r="AV5" s="75">
        <f>IF(ISNUMBER('Fuel Forecast'!$D$74),'Fuel Forecast'!$D$74*(1+'Fuel Forecast'!$G$74)^(AV$1-Assumptions!$B$4)*IF('Fuel Forecast'!$F$74&gt;1,(1+('Fuel Forecast'!$F$74-1)*(1-'Fuel Forecast'!$H$74)^(AV$1-Assumptions!$B$4))/'Fuel Forecast'!$F$74,1)/Assumptions!$B$12,999999999)</f>
        <v>77521012.073286131</v>
      </c>
      <c r="AW5" s="75">
        <f>IF(ISNUMBER('Fuel Forecast'!$D$74),'Fuel Forecast'!$D$74*(1+'Fuel Forecast'!$G$74)^(AW$1-Assumptions!$B$4)*IF('Fuel Forecast'!$F$74&gt;1,(1+('Fuel Forecast'!$F$74-1)*(1-'Fuel Forecast'!$H$74)^(AW$1-Assumptions!$B$4))/'Fuel Forecast'!$F$74,1)/Assumptions!$B$12,999999999)</f>
        <v>77521012.073286131</v>
      </c>
      <c r="AX5" s="75">
        <f>IF(ISNUMBER('Fuel Forecast'!$D$74),'Fuel Forecast'!$D$74*(1+'Fuel Forecast'!$G$74)^(AX$1-Assumptions!$B$4)*IF('Fuel Forecast'!$F$74&gt;1,(1+('Fuel Forecast'!$F$74-1)*(1-'Fuel Forecast'!$H$74)^(AX$1-Assumptions!$B$4))/'Fuel Forecast'!$F$74,1)/Assumptions!$B$12,999999999)</f>
        <v>77521012.073286131</v>
      </c>
      <c r="AY5" s="75">
        <f>IF(ISNUMBER('Fuel Forecast'!$D$74),'Fuel Forecast'!$D$74*(1+'Fuel Forecast'!$G$74)^(AY$1-Assumptions!$B$4)*IF('Fuel Forecast'!$F$74&gt;1,(1+('Fuel Forecast'!$F$74-1)*(1-'Fuel Forecast'!$H$74)^(AY$1-Assumptions!$B$4))/'Fuel Forecast'!$F$74,1)/Assumptions!$B$12,999999999)</f>
        <v>77521012.073286131</v>
      </c>
      <c r="AZ5" s="75">
        <f>IF(ISNUMBER('Fuel Forecast'!$D$74),'Fuel Forecast'!$D$74*(1+'Fuel Forecast'!$G$74)^(AZ$1-Assumptions!$B$4)*IF('Fuel Forecast'!$F$74&gt;1,(1+('Fuel Forecast'!$F$74-1)*(1-'Fuel Forecast'!$H$74)^(AZ$1-Assumptions!$B$4))/'Fuel Forecast'!$F$74,1)/Assumptions!$B$12,999999999)</f>
        <v>77521012.073286131</v>
      </c>
    </row>
    <row r="6" spans="1:52" ht="15" customHeight="1" x14ac:dyDescent="0.25">
      <c r="A6" s="1" t="s">
        <v>14685</v>
      </c>
      <c r="B6" s="75">
        <f>IF(ISNUMBER('Fuel Forecast'!$D$75),'Fuel Forecast'!$D$75*(1+'Fuel Forecast'!$G$75)^(B$1-Assumptions!$B$4)*IF('Fuel Forecast'!$F$75&gt;1,(1+('Fuel Forecast'!$F$75-1)*(1-'Fuel Forecast'!$H$75)^(B$1-Assumptions!$B$4))/'Fuel Forecast'!$F$75,1)/Assumptions!$B$12,999999999)</f>
        <v>89628625.37086311</v>
      </c>
      <c r="C6" s="75">
        <f>IF(ISNUMBER('Fuel Forecast'!$D$75),'Fuel Forecast'!$D$75*(1+'Fuel Forecast'!$G$75)^(C$1-Assumptions!$B$4)*IF('Fuel Forecast'!$F$75&gt;1,(1+('Fuel Forecast'!$F$75-1)*(1-'Fuel Forecast'!$H$75)^(C$1-Assumptions!$B$4))/'Fuel Forecast'!$F$75,1)/Assumptions!$B$12,999999999)</f>
        <v>89386473.104911551</v>
      </c>
      <c r="D6" s="75">
        <f>IF(ISNUMBER('Fuel Forecast'!$D$75),'Fuel Forecast'!$D$75*(1+'Fuel Forecast'!$G$75)^(D$1-Assumptions!$B$4)*IF('Fuel Forecast'!$F$75&gt;1,(1+('Fuel Forecast'!$F$75-1)*(1-'Fuel Forecast'!$H$75)^(D$1-Assumptions!$B$4))/'Fuel Forecast'!$F$75,1)/Assumptions!$B$12,999999999)</f>
        <v>89149163.884279042</v>
      </c>
      <c r="E6" s="75">
        <f>IF(ISNUMBER('Fuel Forecast'!$D$75),'Fuel Forecast'!$D$75*(1+'Fuel Forecast'!$G$75)^(E$1-Assumptions!$B$4)*IF('Fuel Forecast'!$F$75&gt;1,(1+('Fuel Forecast'!$F$75-1)*(1-'Fuel Forecast'!$H$75)^(E$1-Assumptions!$B$4))/'Fuel Forecast'!$F$75,1)/Assumptions!$B$12,999999999)</f>
        <v>88916600.848059162</v>
      </c>
      <c r="F6" s="75">
        <f>IF(ISNUMBER('Fuel Forecast'!$D$75),'Fuel Forecast'!$D$75*(1+'Fuel Forecast'!$G$75)^(F$1-Assumptions!$B$4)*IF('Fuel Forecast'!$F$75&gt;1,(1+('Fuel Forecast'!$F$75-1)*(1-'Fuel Forecast'!$H$75)^(F$1-Assumptions!$B$4))/'Fuel Forecast'!$F$75,1)/Assumptions!$B$12,999999999)</f>
        <v>88688689.072563723</v>
      </c>
      <c r="G6" s="75">
        <f>IF(ISNUMBER('Fuel Forecast'!$D$75),'Fuel Forecast'!$D$75*(1+'Fuel Forecast'!$G$75)^(G$1-Assumptions!$B$4)*IF('Fuel Forecast'!$F$75&gt;1,(1+('Fuel Forecast'!$F$75-1)*(1-'Fuel Forecast'!$H$75)^(G$1-Assumptions!$B$4))/'Fuel Forecast'!$F$75,1)/Assumptions!$B$12,999999999)</f>
        <v>88465335.532578155</v>
      </c>
      <c r="H6" s="75">
        <f>IF(ISNUMBER('Fuel Forecast'!$D$75),'Fuel Forecast'!$D$75*(1+'Fuel Forecast'!$G$75)^(H$1-Assumptions!$B$4)*IF('Fuel Forecast'!$F$75&gt;1,(1+('Fuel Forecast'!$F$75-1)*(1-'Fuel Forecast'!$H$75)^(H$1-Assumptions!$B$4))/'Fuel Forecast'!$F$75,1)/Assumptions!$B$12,999999999)</f>
        <v>88246449.063392326</v>
      </c>
      <c r="I6" s="75">
        <f>IF(ISNUMBER('Fuel Forecast'!$D$75),'Fuel Forecast'!$D$75*(1+'Fuel Forecast'!$G$75)^(I$1-Assumptions!$B$4)*IF('Fuel Forecast'!$F$75&gt;1,(1+('Fuel Forecast'!$F$75-1)*(1-'Fuel Forecast'!$H$75)^(I$1-Assumptions!$B$4))/'Fuel Forecast'!$F$75,1)/Assumptions!$B$12,999999999)</f>
        <v>88031940.323590204</v>
      </c>
      <c r="J6" s="75">
        <f>IF(ISNUMBER('Fuel Forecast'!$D$75),'Fuel Forecast'!$D$75*(1+'Fuel Forecast'!$G$75)^(J$1-Assumptions!$B$4)*IF('Fuel Forecast'!$F$75&gt;1,(1+('Fuel Forecast'!$F$75-1)*(1-'Fuel Forecast'!$H$75)^(J$1-Assumptions!$B$4))/'Fuel Forecast'!$F$75,1)/Assumptions!$B$12,999999999)</f>
        <v>87821721.758584112</v>
      </c>
      <c r="K6" s="75">
        <f>IF(ISNUMBER('Fuel Forecast'!$D$75),'Fuel Forecast'!$D$75*(1+'Fuel Forecast'!$G$75)^(K$1-Assumptions!$B$4)*IF('Fuel Forecast'!$F$75&gt;1,(1+('Fuel Forecast'!$F$75-1)*(1-'Fuel Forecast'!$H$75)^(K$1-Assumptions!$B$4))/'Fuel Forecast'!$F$75,1)/Assumptions!$B$12,999999999)</f>
        <v>87615707.564878166</v>
      </c>
      <c r="L6" s="75">
        <f>IF(ISNUMBER('Fuel Forecast'!$D$75),'Fuel Forecast'!$D$75*(1+'Fuel Forecast'!$G$75)^(L$1-Assumptions!$B$4)*IF('Fuel Forecast'!$F$75&gt;1,(1+('Fuel Forecast'!$F$75-1)*(1-'Fuel Forecast'!$H$75)^(L$1-Assumptions!$B$4))/'Fuel Forecast'!$F$75,1)/Assumptions!$B$12,999999999)</f>
        <v>87413813.655046314</v>
      </c>
      <c r="M6" s="75">
        <f>IF(ISNUMBER('Fuel Forecast'!$D$75),'Fuel Forecast'!$D$75*(1+'Fuel Forecast'!$G$75)^(M$1-Assumptions!$B$4)*IF('Fuel Forecast'!$F$75&gt;1,(1+('Fuel Forecast'!$F$75-1)*(1-'Fuel Forecast'!$H$75)^(M$1-Assumptions!$B$4))/'Fuel Forecast'!$F$75,1)/Assumptions!$B$12,999999999)</f>
        <v>87215957.623411134</v>
      </c>
      <c r="N6" s="75">
        <f>IF(ISNUMBER('Fuel Forecast'!$D$75),'Fuel Forecast'!$D$75*(1+'Fuel Forecast'!$G$75)^(N$1-Assumptions!$B$4)*IF('Fuel Forecast'!$F$75&gt;1,(1+('Fuel Forecast'!$F$75-1)*(1-'Fuel Forecast'!$H$75)^(N$1-Assumptions!$B$4))/'Fuel Forecast'!$F$75,1)/Assumptions!$B$12,999999999)</f>
        <v>87022058.712408632</v>
      </c>
      <c r="O6" s="75">
        <f>IF(ISNUMBER('Fuel Forecast'!$D$75),'Fuel Forecast'!$D$75*(1+'Fuel Forecast'!$G$75)^(O$1-Assumptions!$B$4)*IF('Fuel Forecast'!$F$75&gt;1,(1+('Fuel Forecast'!$F$75-1)*(1-'Fuel Forecast'!$H$75)^(O$1-Assumptions!$B$4))/'Fuel Forecast'!$F$75,1)/Assumptions!$B$12,999999999)</f>
        <v>86832037.779626176</v>
      </c>
      <c r="P6" s="75">
        <f>IF(ISNUMBER('Fuel Forecast'!$D$75),'Fuel Forecast'!$D$75*(1+'Fuel Forecast'!$G$75)^(P$1-Assumptions!$B$4)*IF('Fuel Forecast'!$F$75&gt;1,(1+('Fuel Forecast'!$F$75-1)*(1-'Fuel Forecast'!$H$75)^(P$1-Assumptions!$B$4))/'Fuel Forecast'!$F$75,1)/Assumptions!$B$12,999999999)</f>
        <v>86645817.265499368</v>
      </c>
      <c r="Q6" s="75">
        <f>IF(ISNUMBER('Fuel Forecast'!$D$75),'Fuel Forecast'!$D$75*(1+'Fuel Forecast'!$G$75)^(Q$1-Assumptions!$B$4)*IF('Fuel Forecast'!$F$75&gt;1,(1+('Fuel Forecast'!$F$75-1)*(1-'Fuel Forecast'!$H$75)^(Q$1-Assumptions!$B$4))/'Fuel Forecast'!$F$75,1)/Assumptions!$B$12,999999999)</f>
        <v>86463321.161655083</v>
      </c>
      <c r="R6" s="75">
        <f>IF(ISNUMBER('Fuel Forecast'!$D$75),'Fuel Forecast'!$D$75*(1+'Fuel Forecast'!$G$75)^(R$1-Assumptions!$B$4)*IF('Fuel Forecast'!$F$75&gt;1,(1+('Fuel Forecast'!$F$75-1)*(1-'Fuel Forecast'!$H$75)^(R$1-Assumptions!$B$4))/'Fuel Forecast'!$F$75,1)/Assumptions!$B$12,999999999)</f>
        <v>86284474.979887709</v>
      </c>
      <c r="S6" s="75">
        <f>IF(ISNUMBER('Fuel Forecast'!$D$75),'Fuel Forecast'!$D$75*(1+'Fuel Forecast'!$G$75)^(S$1-Assumptions!$B$4)*IF('Fuel Forecast'!$F$75&gt;1,(1+('Fuel Forecast'!$F$75-1)*(1-'Fuel Forecast'!$H$75)^(S$1-Assumptions!$B$4))/'Fuel Forecast'!$F$75,1)/Assumptions!$B$12,999999999)</f>
        <v>86109205.721755683</v>
      </c>
      <c r="T6" s="75">
        <f>IF(ISNUMBER('Fuel Forecast'!$D$75),'Fuel Forecast'!$D$75*(1+'Fuel Forecast'!$G$75)^(T$1-Assumptions!$B$4)*IF('Fuel Forecast'!$F$75&gt;1,(1+('Fuel Forecast'!$F$75-1)*(1-'Fuel Forecast'!$H$75)^(T$1-Assumptions!$B$4))/'Fuel Forecast'!$F$75,1)/Assumptions!$B$12,999999999)</f>
        <v>85937441.848786294</v>
      </c>
      <c r="U6" s="75">
        <f>IF(ISNUMBER('Fuel Forecast'!$D$75),'Fuel Forecast'!$D$75*(1+'Fuel Forecast'!$G$75)^(U$1-Assumptions!$B$4)*IF('Fuel Forecast'!$F$75&gt;1,(1+('Fuel Forecast'!$F$75-1)*(1-'Fuel Forecast'!$H$75)^(U$1-Assumptions!$B$4))/'Fuel Forecast'!$F$75,1)/Assumptions!$B$12,999999999)</f>
        <v>85769113.253276289</v>
      </c>
      <c r="V6" s="75">
        <f>IF(ISNUMBER('Fuel Forecast'!$D$75),'Fuel Forecast'!$D$75*(1+'Fuel Forecast'!$G$75)^(V$1-Assumptions!$B$4)*IF('Fuel Forecast'!$F$75&gt;1,(1+('Fuel Forecast'!$F$75-1)*(1-'Fuel Forecast'!$H$75)^(V$1-Assumptions!$B$4))/'Fuel Forecast'!$F$75,1)/Assumptions!$B$12,999999999)</f>
        <v>85604151.2296765</v>
      </c>
      <c r="W6" s="75">
        <f>IF(ISNUMBER('Fuel Forecast'!$D$75),'Fuel Forecast'!$D$75*(1+'Fuel Forecast'!$G$75)^(W$1-Assumptions!$B$4)*IF('Fuel Forecast'!$F$75&gt;1,(1+('Fuel Forecast'!$F$75-1)*(1-'Fuel Forecast'!$H$75)^(W$1-Assumptions!$B$4))/'Fuel Forecast'!$F$75,1)/Assumptions!$B$12,999999999)</f>
        <v>85442488.446548671</v>
      </c>
      <c r="X6" s="75">
        <f>IF(ISNUMBER('Fuel Forecast'!$D$75),'Fuel Forecast'!$D$75*(1+'Fuel Forecast'!$G$75)^(X$1-Assumptions!$B$4)*IF('Fuel Forecast'!$F$75&gt;1,(1+('Fuel Forecast'!$F$75-1)*(1-'Fuel Forecast'!$H$75)^(X$1-Assumptions!$B$4))/'Fuel Forecast'!$F$75,1)/Assumptions!$B$12,999999999)</f>
        <v>85284058.919083431</v>
      </c>
      <c r="Y6" s="75">
        <f>IF(ISNUMBER('Fuel Forecast'!$D$75),'Fuel Forecast'!$D$75*(1+'Fuel Forecast'!$G$75)^(Y$1-Assumptions!$B$4)*IF('Fuel Forecast'!$F$75&gt;1,(1+('Fuel Forecast'!$F$75-1)*(1-'Fuel Forecast'!$H$75)^(Y$1-Assumptions!$B$4))/'Fuel Forecast'!$F$75,1)/Assumptions!$B$12,999999999)</f>
        <v>85128797.982167482</v>
      </c>
      <c r="Z6" s="75">
        <f>IF(ISNUMBER('Fuel Forecast'!$D$75),'Fuel Forecast'!$D$75*(1+'Fuel Forecast'!$G$75)^(Z$1-Assumptions!$B$4)*IF('Fuel Forecast'!$F$75&gt;1,(1+('Fuel Forecast'!$F$75-1)*(1-'Fuel Forecast'!$H$75)^(Z$1-Assumptions!$B$4))/'Fuel Forecast'!$F$75,1)/Assumptions!$B$12,999999999)</f>
        <v>84976642.263989866</v>
      </c>
      <c r="AA6" s="75">
        <f>IF(ISNUMBER('Fuel Forecast'!$D$75),'Fuel Forecast'!$D$75*(1+'Fuel Forecast'!$G$75)^(AA$1-Assumptions!$B$4)*IF('Fuel Forecast'!$F$75&gt;1,(1+('Fuel Forecast'!$F$75-1)*(1-'Fuel Forecast'!$H$75)^(AA$1-Assumptions!$B$4))/'Fuel Forecast'!$F$75,1)/Assumptions!$B$12,999999999)</f>
        <v>84827529.660175785</v>
      </c>
      <c r="AB6" s="75">
        <f>IF(ISNUMBER('Fuel Forecast'!$D$75),'Fuel Forecast'!$D$75*(1+'Fuel Forecast'!$G$75)^(AB$1-Assumptions!$B$4)*IF('Fuel Forecast'!$F$75&gt;1,(1+('Fuel Forecast'!$F$75-1)*(1-'Fuel Forecast'!$H$75)^(AB$1-Assumptions!$B$4))/'Fuel Forecast'!$F$75,1)/Assumptions!$B$12,999999999)</f>
        <v>84681399.308437988</v>
      </c>
      <c r="AC6" s="75">
        <f>IF(ISNUMBER('Fuel Forecast'!$D$75),'Fuel Forecast'!$D$75*(1+'Fuel Forecast'!$G$75)^(AC$1-Assumptions!$B$4)*IF('Fuel Forecast'!$F$75&gt;1,(1+('Fuel Forecast'!$F$75-1)*(1-'Fuel Forecast'!$H$75)^(AC$1-Assumptions!$B$4))/'Fuel Forecast'!$F$75,1)/Assumptions!$B$12,999999999)</f>
        <v>84538191.563734949</v>
      </c>
      <c r="AD6" s="75">
        <f>IF(ISNUMBER('Fuel Forecast'!$D$75),'Fuel Forecast'!$D$75*(1+'Fuel Forecast'!$G$75)^(AD$1-Assumptions!$B$4)*IF('Fuel Forecast'!$F$75&gt;1,(1+('Fuel Forecast'!$F$75-1)*(1-'Fuel Forecast'!$H$75)^(AD$1-Assumptions!$B$4))/'Fuel Forecast'!$F$75,1)/Assumptions!$B$12,999999999)</f>
        <v>84397847.973925993</v>
      </c>
      <c r="AE6" s="75">
        <f>IF(ISNUMBER('Fuel Forecast'!$D$75),'Fuel Forecast'!$D$75*(1+'Fuel Forecast'!$G$75)^(AE$1-Assumptions!$B$4)*IF('Fuel Forecast'!$F$75&gt;1,(1+('Fuel Forecast'!$F$75-1)*(1-'Fuel Forecast'!$H$75)^(AE$1-Assumptions!$B$4))/'Fuel Forecast'!$F$75,1)/Assumptions!$B$12,999999999)</f>
        <v>84260311.255913183</v>
      </c>
      <c r="AF6" s="75">
        <f>IF(ISNUMBER('Fuel Forecast'!$D$75),'Fuel Forecast'!$D$75*(1+'Fuel Forecast'!$G$75)^(AF$1-Assumptions!$B$4)*IF('Fuel Forecast'!$F$75&gt;1,(1+('Fuel Forecast'!$F$75-1)*(1-'Fuel Forecast'!$H$75)^(AF$1-Assumptions!$B$4))/'Fuel Forecast'!$F$75,1)/Assumptions!$B$12,999999999)</f>
        <v>84125525.272260636</v>
      </c>
      <c r="AG6" s="75">
        <f>IF(ISNUMBER('Fuel Forecast'!$D$75),'Fuel Forecast'!$D$75*(1+'Fuel Forecast'!$G$75)^(AG$1-Assumptions!$B$4)*IF('Fuel Forecast'!$F$75&gt;1,(1+('Fuel Forecast'!$F$75-1)*(1-'Fuel Forecast'!$H$75)^(AG$1-Assumptions!$B$4))/'Fuel Forecast'!$F$75,1)/Assumptions!$B$12,999999999)</f>
        <v>83993435.008281142</v>
      </c>
      <c r="AH6" s="75">
        <f>IF(ISNUMBER('Fuel Forecast'!$D$75),'Fuel Forecast'!$D$75*(1+'Fuel Forecast'!$G$75)^(AH$1-Assumptions!$B$4)*IF('Fuel Forecast'!$F$75&gt;1,(1+('Fuel Forecast'!$F$75-1)*(1-'Fuel Forecast'!$H$75)^(AH$1-Assumptions!$B$4))/'Fuel Forecast'!$F$75,1)/Assumptions!$B$12,999999999)</f>
        <v>83863986.549581245</v>
      </c>
      <c r="AI6" s="75">
        <f>IF(ISNUMBER('Fuel Forecast'!$D$75),'Fuel Forecast'!$D$75*(1+'Fuel Forecast'!$G$75)^(AI$1-Assumptions!$B$4)*IF('Fuel Forecast'!$F$75&gt;1,(1+('Fuel Forecast'!$F$75-1)*(1-'Fuel Forecast'!$H$75)^(AI$1-Assumptions!$B$4))/'Fuel Forecast'!$F$75,1)/Assumptions!$B$12,999999999)</f>
        <v>83737127.060055345</v>
      </c>
      <c r="AJ6" s="75">
        <f>IF(ISNUMBER('Fuel Forecast'!$D$75),'Fuel Forecast'!$D$75*(1+'Fuel Forecast'!$G$75)^(AJ$1-Assumptions!$B$4)*IF('Fuel Forecast'!$F$75&gt;1,(1+('Fuel Forecast'!$F$75-1)*(1-'Fuel Forecast'!$H$75)^(AJ$1-Assumptions!$B$4))/'Fuel Forecast'!$F$75,1)/Assumptions!$B$12,999999999)</f>
        <v>83612804.760319963</v>
      </c>
      <c r="AK6" s="75">
        <f>IF(ISNUMBER('Fuel Forecast'!$D$75),'Fuel Forecast'!$D$75*(1+'Fuel Forecast'!$G$75)^(AK$1-Assumptions!$B$4)*IF('Fuel Forecast'!$F$75&gt;1,(1+('Fuel Forecast'!$F$75-1)*(1-'Fuel Forecast'!$H$75)^(AK$1-Assumptions!$B$4))/'Fuel Forecast'!$F$75,1)/Assumptions!$B$12,999999999)</f>
        <v>83490968.906579286</v>
      </c>
      <c r="AL6" s="75">
        <f>IF(ISNUMBER('Fuel Forecast'!$D$75),'Fuel Forecast'!$D$75*(1+'Fuel Forecast'!$G$75)^(AL$1-Assumptions!$B$4)*IF('Fuel Forecast'!$F$75&gt;1,(1+('Fuel Forecast'!$F$75-1)*(1-'Fuel Forecast'!$H$75)^(AL$1-Assumptions!$B$4))/'Fuel Forecast'!$F$75,1)/Assumptions!$B$12,999999999)</f>
        <v>83371569.76991342</v>
      </c>
      <c r="AM6" s="75">
        <f>IF(ISNUMBER('Fuel Forecast'!$D$75),'Fuel Forecast'!$D$75*(1+'Fuel Forecast'!$G$75)^(AM$1-Assumptions!$B$4)*IF('Fuel Forecast'!$F$75&gt;1,(1+('Fuel Forecast'!$F$75-1)*(1-'Fuel Forecast'!$H$75)^(AM$1-Assumptions!$B$4))/'Fuel Forecast'!$F$75,1)/Assumptions!$B$12,999999999)</f>
        <v>83254558.615980864</v>
      </c>
      <c r="AN6" s="75">
        <f>IF(ISNUMBER('Fuel Forecast'!$D$75),'Fuel Forecast'!$D$75*(1+'Fuel Forecast'!$G$75)^(AN$1-Assumptions!$B$4)*IF('Fuel Forecast'!$F$75&gt;1,(1+('Fuel Forecast'!$F$75-1)*(1-'Fuel Forecast'!$H$75)^(AN$1-Assumptions!$B$4))/'Fuel Forecast'!$F$75,1)/Assumptions!$B$12,999999999)</f>
        <v>83139887.685126975</v>
      </c>
      <c r="AO6" s="75">
        <f>IF(ISNUMBER('Fuel Forecast'!$D$75),'Fuel Forecast'!$D$75*(1+'Fuel Forecast'!$G$75)^(AO$1-Assumptions!$B$4)*IF('Fuel Forecast'!$F$75&gt;1,(1+('Fuel Forecast'!$F$75-1)*(1-'Fuel Forecast'!$H$75)^(AO$1-Assumptions!$B$4))/'Fuel Forecast'!$F$75,1)/Assumptions!$B$12,999999999)</f>
        <v>83027510.172890157</v>
      </c>
      <c r="AP6" s="75">
        <f>IF(ISNUMBER('Fuel Forecast'!$D$75),'Fuel Forecast'!$D$75*(1+'Fuel Forecast'!$G$75)^(AP$1-Assumptions!$B$4)*IF('Fuel Forecast'!$F$75&gt;1,(1+('Fuel Forecast'!$F$75-1)*(1-'Fuel Forecast'!$H$75)^(AP$1-Assumptions!$B$4))/'Fuel Forecast'!$F$75,1)/Assumptions!$B$12,999999999)</f>
        <v>82917380.210898086</v>
      </c>
      <c r="AQ6" s="75">
        <f>IF(ISNUMBER('Fuel Forecast'!$D$75),'Fuel Forecast'!$D$75*(1+'Fuel Forecast'!$G$75)^(AQ$1-Assumptions!$B$4)*IF('Fuel Forecast'!$F$75&gt;1,(1+('Fuel Forecast'!$F$75-1)*(1-'Fuel Forecast'!$H$75)^(AQ$1-Assumptions!$B$4))/'Fuel Forecast'!$F$75,1)/Assumptions!$B$12,999999999)</f>
        <v>82809452.848145843</v>
      </c>
      <c r="AR6" s="75">
        <f>IF(ISNUMBER('Fuel Forecast'!$D$75),'Fuel Forecast'!$D$75*(1+'Fuel Forecast'!$G$75)^(AR$1-Assumptions!$B$4)*IF('Fuel Forecast'!$F$75&gt;1,(1+('Fuel Forecast'!$F$75-1)*(1-'Fuel Forecast'!$H$75)^(AR$1-Assumptions!$B$4))/'Fuel Forecast'!$F$75,1)/Assumptions!$B$12,999999999)</f>
        <v>82703684.032648653</v>
      </c>
      <c r="AS6" s="75">
        <f>IF(ISNUMBER('Fuel Forecast'!$D$75),'Fuel Forecast'!$D$75*(1+'Fuel Forecast'!$G$75)^(AS$1-Assumptions!$B$4)*IF('Fuel Forecast'!$F$75&gt;1,(1+('Fuel Forecast'!$F$75-1)*(1-'Fuel Forecast'!$H$75)^(AS$1-Assumptions!$B$4))/'Fuel Forecast'!$F$75,1)/Assumptions!$B$12,999999999)</f>
        <v>82600030.593461394</v>
      </c>
      <c r="AT6" s="75">
        <f>IF(ISNUMBER('Fuel Forecast'!$D$75),'Fuel Forecast'!$D$75*(1+'Fuel Forecast'!$G$75)^(AT$1-Assumptions!$B$4)*IF('Fuel Forecast'!$F$75&gt;1,(1+('Fuel Forecast'!$F$75-1)*(1-'Fuel Forecast'!$H$75)^(AT$1-Assumptions!$B$4))/'Fuel Forecast'!$F$75,1)/Assumptions!$B$12,999999999)</f>
        <v>82498450.223057896</v>
      </c>
      <c r="AU6" s="75">
        <f>IF(ISNUMBER('Fuel Forecast'!$D$75),'Fuel Forecast'!$D$75*(1+'Fuel Forecast'!$G$75)^(AU$1-Assumptions!$B$4)*IF('Fuel Forecast'!$F$75&gt;1,(1+('Fuel Forecast'!$F$75-1)*(1-'Fuel Forecast'!$H$75)^(AU$1-Assumptions!$B$4))/'Fuel Forecast'!$F$75,1)/Assumptions!$B$12,999999999)</f>
        <v>82398901.460062459</v>
      </c>
      <c r="AV6" s="75">
        <f>IF(ISNUMBER('Fuel Forecast'!$D$75),'Fuel Forecast'!$D$75*(1+'Fuel Forecast'!$G$75)^(AV$1-Assumptions!$B$4)*IF('Fuel Forecast'!$F$75&gt;1,(1+('Fuel Forecast'!$F$75-1)*(1-'Fuel Forecast'!$H$75)^(AV$1-Assumptions!$B$4))/'Fuel Forecast'!$F$75,1)/Assumptions!$B$12,999999999)</f>
        <v>82301343.672326922</v>
      </c>
      <c r="AW6" s="75">
        <f>IF(ISNUMBER('Fuel Forecast'!$D$75),'Fuel Forecast'!$D$75*(1+'Fuel Forecast'!$G$75)^(AW$1-Assumptions!$B$4)*IF('Fuel Forecast'!$F$75&gt;1,(1+('Fuel Forecast'!$F$75-1)*(1-'Fuel Forecast'!$H$75)^(AW$1-Assumptions!$B$4))/'Fuel Forecast'!$F$75,1)/Assumptions!$B$12,999999999)</f>
        <v>82205737.040346116</v>
      </c>
      <c r="AX6" s="75">
        <f>IF(ISNUMBER('Fuel Forecast'!$D$75),'Fuel Forecast'!$D$75*(1+'Fuel Forecast'!$G$75)^(AX$1-Assumptions!$B$4)*IF('Fuel Forecast'!$F$75&gt;1,(1+('Fuel Forecast'!$F$75-1)*(1-'Fuel Forecast'!$H$75)^(AX$1-Assumptions!$B$4))/'Fuel Forecast'!$F$75,1)/Assumptions!$B$12,999999999)</f>
        <v>82112042.541004911</v>
      </c>
      <c r="AY6" s="75">
        <f>IF(ISNUMBER('Fuel Forecast'!$D$75),'Fuel Forecast'!$D$75*(1+'Fuel Forecast'!$G$75)^(AY$1-Assumptions!$B$4)*IF('Fuel Forecast'!$F$75&gt;1,(1+('Fuel Forecast'!$F$75-1)*(1-'Fuel Forecast'!$H$75)^(AY$1-Assumptions!$B$4))/'Fuel Forecast'!$F$75,1)/Assumptions!$B$12,999999999)</f>
        <v>82020221.931650534</v>
      </c>
      <c r="AZ6" s="75">
        <f>IF(ISNUMBER('Fuel Forecast'!$D$75),'Fuel Forecast'!$D$75*(1+'Fuel Forecast'!$G$75)^(AZ$1-Assumptions!$B$4)*IF('Fuel Forecast'!$F$75&gt;1,(1+('Fuel Forecast'!$F$75-1)*(1-'Fuel Forecast'!$H$75)^(AZ$1-Assumptions!$B$4))/'Fuel Forecast'!$F$75,1)/Assumptions!$B$12,999999999)</f>
        <v>81930237.734483242</v>
      </c>
    </row>
    <row r="7" spans="1:52" ht="15" customHeight="1" x14ac:dyDescent="0.25">
      <c r="A7" s="1" t="s">
        <v>122</v>
      </c>
      <c r="B7" s="75">
        <f>IF(ISNUMBER('Fuel Forecast'!$D$76),'Fuel Forecast'!$D$76*(1+'Fuel Forecast'!$G$76)^(B$1-Assumptions!$B$4)*IF('Fuel Forecast'!$F$76&gt;1,(1+('Fuel Forecast'!$F$76-1)*(1-'Fuel Forecast'!$H$76)^(B$1-Assumptions!$B$4))/'Fuel Forecast'!$F$76,1)/Assumptions!$B$12,999999999)</f>
        <v>85430512.335839555</v>
      </c>
      <c r="C7" s="75">
        <f>IF(ISNUMBER('Fuel Forecast'!$D$76),'Fuel Forecast'!$D$76*(1+'Fuel Forecast'!$G$76)^(C$1-Assumptions!$B$4)*IF('Fuel Forecast'!$F$76&gt;1,(1+('Fuel Forecast'!$F$76-1)*(1-'Fuel Forecast'!$H$76)^(C$1-Assumptions!$B$4))/'Fuel Forecast'!$F$76,1)/Assumptions!$B$12,999999999)</f>
        <v>85351417.333214045</v>
      </c>
      <c r="D7" s="75">
        <f>IF(ISNUMBER('Fuel Forecast'!$D$76),'Fuel Forecast'!$D$76*(1+'Fuel Forecast'!$G$76)^(D$1-Assumptions!$B$4)*IF('Fuel Forecast'!$F$76&gt;1,(1+('Fuel Forecast'!$F$76-1)*(1-'Fuel Forecast'!$H$76)^(D$1-Assumptions!$B$4))/'Fuel Forecast'!$F$76,1)/Assumptions!$B$12,999999999)</f>
        <v>85273113.280614749</v>
      </c>
      <c r="E7" s="75">
        <f>IF(ISNUMBER('Fuel Forecast'!$D$76),'Fuel Forecast'!$D$76*(1+'Fuel Forecast'!$G$76)^(E$1-Assumptions!$B$4)*IF('Fuel Forecast'!$F$76&gt;1,(1+('Fuel Forecast'!$F$76-1)*(1-'Fuel Forecast'!$H$76)^(E$1-Assumptions!$B$4))/'Fuel Forecast'!$F$76,1)/Assumptions!$B$12,999999999)</f>
        <v>85195592.26854147</v>
      </c>
      <c r="F7" s="75">
        <f>IF(ISNUMBER('Fuel Forecast'!$D$76),'Fuel Forecast'!$D$76*(1+'Fuel Forecast'!$G$76)^(F$1-Assumptions!$B$4)*IF('Fuel Forecast'!$F$76&gt;1,(1+('Fuel Forecast'!$F$76-1)*(1-'Fuel Forecast'!$H$76)^(F$1-Assumptions!$B$4))/'Fuel Forecast'!$F$76,1)/Assumptions!$B$12,999999999)</f>
        <v>85118846.466588914</v>
      </c>
      <c r="G7" s="75">
        <f>IF(ISNUMBER('Fuel Forecast'!$D$76),'Fuel Forecast'!$D$76*(1+'Fuel Forecast'!$G$76)^(G$1-Assumptions!$B$4)*IF('Fuel Forecast'!$F$76&gt;1,(1+('Fuel Forecast'!$F$76-1)*(1-'Fuel Forecast'!$H$76)^(G$1-Assumptions!$B$4))/'Fuel Forecast'!$F$76,1)/Assumptions!$B$12,999999999)</f>
        <v>85042868.122655898</v>
      </c>
      <c r="H7" s="75">
        <f>IF(ISNUMBER('Fuel Forecast'!$D$76),'Fuel Forecast'!$D$76*(1+'Fuel Forecast'!$G$76)^(H$1-Assumptions!$B$4)*IF('Fuel Forecast'!$F$76&gt;1,(1+('Fuel Forecast'!$F$76-1)*(1-'Fuel Forecast'!$H$76)^(H$1-Assumptions!$B$4))/'Fuel Forecast'!$F$76,1)/Assumptions!$B$12,999999999)</f>
        <v>84967649.562162191</v>
      </c>
      <c r="I7" s="75">
        <f>IF(ISNUMBER('Fuel Forecast'!$D$76),'Fuel Forecast'!$D$76*(1+'Fuel Forecast'!$G$76)^(I$1-Assumptions!$B$4)*IF('Fuel Forecast'!$F$76&gt;1,(1+('Fuel Forecast'!$F$76-1)*(1-'Fuel Forecast'!$H$76)^(I$1-Assumptions!$B$4))/'Fuel Forecast'!$F$76,1)/Assumptions!$B$12,999999999)</f>
        <v>84893183.187273413</v>
      </c>
      <c r="J7" s="75">
        <f>IF(ISNUMBER('Fuel Forecast'!$D$76),'Fuel Forecast'!$D$76*(1+'Fuel Forecast'!$G$76)^(J$1-Assumptions!$B$4)*IF('Fuel Forecast'!$F$76&gt;1,(1+('Fuel Forecast'!$F$76-1)*(1-'Fuel Forecast'!$H$76)^(J$1-Assumptions!$B$4))/'Fuel Forecast'!$F$76,1)/Assumptions!$B$12,999999999)</f>
        <v>84819461.47613357</v>
      </c>
      <c r="K7" s="75">
        <f>IF(ISNUMBER('Fuel Forecast'!$D$76),'Fuel Forecast'!$D$76*(1+'Fuel Forecast'!$G$76)^(K$1-Assumptions!$B$4)*IF('Fuel Forecast'!$F$76&gt;1,(1+('Fuel Forecast'!$F$76-1)*(1-'Fuel Forecast'!$H$76)^(K$1-Assumptions!$B$4))/'Fuel Forecast'!$F$76,1)/Assumptions!$B$12,999999999)</f>
        <v>84746476.982105091</v>
      </c>
      <c r="L7" s="75">
        <f>IF(ISNUMBER('Fuel Forecast'!$D$76),'Fuel Forecast'!$D$76*(1+'Fuel Forecast'!$G$76)^(L$1-Assumptions!$B$4)*IF('Fuel Forecast'!$F$76&gt;1,(1+('Fuel Forecast'!$F$76-1)*(1-'Fuel Forecast'!$H$76)^(L$1-Assumptions!$B$4))/'Fuel Forecast'!$F$76,1)/Assumptions!$B$12,999999999)</f>
        <v>84674222.333016902</v>
      </c>
      <c r="M7" s="75">
        <f>IF(ISNUMBER('Fuel Forecast'!$D$76),'Fuel Forecast'!$D$76*(1+'Fuel Forecast'!$G$76)^(M$1-Assumptions!$B$4)*IF('Fuel Forecast'!$F$76&gt;1,(1+('Fuel Forecast'!$F$76-1)*(1-'Fuel Forecast'!$H$76)^(M$1-Assumptions!$B$4))/'Fuel Forecast'!$F$76,1)/Assumptions!$B$12,999999999)</f>
        <v>84602690.230419591</v>
      </c>
      <c r="N7" s="75">
        <f>IF(ISNUMBER('Fuel Forecast'!$D$76),'Fuel Forecast'!$D$76*(1+'Fuel Forecast'!$G$76)^(N$1-Assumptions!$B$4)*IF('Fuel Forecast'!$F$76&gt;1,(1+('Fuel Forecast'!$F$76-1)*(1-'Fuel Forecast'!$H$76)^(N$1-Assumptions!$B$4))/'Fuel Forecast'!$F$76,1)/Assumptions!$B$12,999999999)</f>
        <v>84531873.448848248</v>
      </c>
      <c r="O7" s="75">
        <f>IF(ISNUMBER('Fuel Forecast'!$D$76),'Fuel Forecast'!$D$76*(1+'Fuel Forecast'!$G$76)^(O$1-Assumptions!$B$4)*IF('Fuel Forecast'!$F$76&gt;1,(1+('Fuel Forecast'!$F$76-1)*(1-'Fuel Forecast'!$H$76)^(O$1-Assumptions!$B$4))/'Fuel Forecast'!$F$76,1)/Assumptions!$B$12,999999999)</f>
        <v>84461764.835092634</v>
      </c>
      <c r="P7" s="75">
        <f>IF(ISNUMBER('Fuel Forecast'!$D$76),'Fuel Forecast'!$D$76*(1+'Fuel Forecast'!$G$76)^(P$1-Assumptions!$B$4)*IF('Fuel Forecast'!$F$76&gt;1,(1+('Fuel Forecast'!$F$76-1)*(1-'Fuel Forecast'!$H$76)^(P$1-Assumptions!$B$4))/'Fuel Forecast'!$F$76,1)/Assumptions!$B$12,999999999)</f>
        <v>84392357.307474568</v>
      </c>
      <c r="Q7" s="75">
        <f>IF(ISNUMBER('Fuel Forecast'!$D$76),'Fuel Forecast'!$D$76*(1+'Fuel Forecast'!$G$76)^(Q$1-Assumptions!$B$4)*IF('Fuel Forecast'!$F$76&gt;1,(1+('Fuel Forecast'!$F$76-1)*(1-'Fuel Forecast'!$H$76)^(Q$1-Assumptions!$B$4))/'Fuel Forecast'!$F$76,1)/Assumptions!$B$12,999999999)</f>
        <v>84323643.855132684</v>
      </c>
      <c r="R7" s="75">
        <f>IF(ISNUMBER('Fuel Forecast'!$D$76),'Fuel Forecast'!$D$76*(1+'Fuel Forecast'!$G$76)^(R$1-Assumptions!$B$4)*IF('Fuel Forecast'!$F$76&gt;1,(1+('Fuel Forecast'!$F$76-1)*(1-'Fuel Forecast'!$H$76)^(R$1-Assumptions!$B$4))/'Fuel Forecast'!$F$76,1)/Assumptions!$B$12,999999999)</f>
        <v>84255617.537314221</v>
      </c>
      <c r="S7" s="75">
        <f>IF(ISNUMBER('Fuel Forecast'!$D$76),'Fuel Forecast'!$D$76*(1+'Fuel Forecast'!$G$76)^(S$1-Assumptions!$B$4)*IF('Fuel Forecast'!$F$76&gt;1,(1+('Fuel Forecast'!$F$76-1)*(1-'Fuel Forecast'!$H$76)^(S$1-Assumptions!$B$4))/'Fuel Forecast'!$F$76,1)/Assumptions!$B$12,999999999)</f>
        <v>84188271.482673943</v>
      </c>
      <c r="T7" s="75">
        <f>IF(ISNUMBER('Fuel Forecast'!$D$76),'Fuel Forecast'!$D$76*(1+'Fuel Forecast'!$G$76)^(T$1-Assumptions!$B$4)*IF('Fuel Forecast'!$F$76&gt;1,(1+('Fuel Forecast'!$F$76-1)*(1-'Fuel Forecast'!$H$76)^(T$1-Assumptions!$B$4))/'Fuel Forecast'!$F$76,1)/Assumptions!$B$12,999999999)</f>
        <v>84121598.888580054</v>
      </c>
      <c r="U7" s="75">
        <f>IF(ISNUMBER('Fuel Forecast'!$D$76),'Fuel Forecast'!$D$76*(1+'Fuel Forecast'!$G$76)^(U$1-Assumptions!$B$4)*IF('Fuel Forecast'!$F$76&gt;1,(1+('Fuel Forecast'!$F$76-1)*(1-'Fuel Forecast'!$H$76)^(U$1-Assumptions!$B$4))/'Fuel Forecast'!$F$76,1)/Assumptions!$B$12,999999999)</f>
        <v>84055593.020427123</v>
      </c>
      <c r="V7" s="75">
        <f>IF(ISNUMBER('Fuel Forecast'!$D$76),'Fuel Forecast'!$D$76*(1+'Fuel Forecast'!$G$76)^(V$1-Assumptions!$B$4)*IF('Fuel Forecast'!$F$76&gt;1,(1+('Fuel Forecast'!$F$76-1)*(1-'Fuel Forecast'!$H$76)^(V$1-Assumptions!$B$4))/'Fuel Forecast'!$F$76,1)/Assumptions!$B$12,999999999)</f>
        <v>83990247.210955709</v>
      </c>
      <c r="W7" s="75">
        <f>IF(ISNUMBER('Fuel Forecast'!$D$76),'Fuel Forecast'!$D$76*(1+'Fuel Forecast'!$G$76)^(W$1-Assumptions!$B$4)*IF('Fuel Forecast'!$F$76&gt;1,(1+('Fuel Forecast'!$F$76-1)*(1-'Fuel Forecast'!$H$76)^(W$1-Assumptions!$B$4))/'Fuel Forecast'!$F$76,1)/Assumptions!$B$12,999999999)</f>
        <v>83925554.859579012</v>
      </c>
      <c r="X7" s="75">
        <f>IF(ISNUMBER('Fuel Forecast'!$D$76),'Fuel Forecast'!$D$76*(1+'Fuel Forecast'!$G$76)^(X$1-Assumptions!$B$4)*IF('Fuel Forecast'!$F$76&gt;1,(1+('Fuel Forecast'!$F$76-1)*(1-'Fuel Forecast'!$H$76)^(X$1-Assumptions!$B$4))/'Fuel Forecast'!$F$76,1)/Assumptions!$B$12,999999999)</f>
        <v>83861509.431716084</v>
      </c>
      <c r="Y7" s="75">
        <f>IF(ISNUMBER('Fuel Forecast'!$D$76),'Fuel Forecast'!$D$76*(1+'Fuel Forecast'!$G$76)^(Y$1-Assumptions!$B$4)*IF('Fuel Forecast'!$F$76&gt;1,(1+('Fuel Forecast'!$F$76-1)*(1-'Fuel Forecast'!$H$76)^(Y$1-Assumptions!$B$4))/'Fuel Forecast'!$F$76,1)/Assumptions!$B$12,999999999)</f>
        <v>83798104.45813179</v>
      </c>
      <c r="Z7" s="75">
        <f>IF(ISNUMBER('Fuel Forecast'!$D$76),'Fuel Forecast'!$D$76*(1+'Fuel Forecast'!$G$76)^(Z$1-Assumptions!$B$4)*IF('Fuel Forecast'!$F$76&gt;1,(1+('Fuel Forecast'!$F$76-1)*(1-'Fuel Forecast'!$H$76)^(Z$1-Assumptions!$B$4))/'Fuel Forecast'!$F$76,1)/Assumptions!$B$12,999999999)</f>
        <v>83735333.534283325</v>
      </c>
      <c r="AA7" s="75">
        <f>IF(ISNUMBER('Fuel Forecast'!$D$76),'Fuel Forecast'!$D$76*(1+'Fuel Forecast'!$G$76)^(AA$1-Assumptions!$B$4)*IF('Fuel Forecast'!$F$76&gt;1,(1+('Fuel Forecast'!$F$76-1)*(1-'Fuel Forecast'!$H$76)^(AA$1-Assumptions!$B$4))/'Fuel Forecast'!$F$76,1)/Assumptions!$B$12,999999999)</f>
        <v>83673190.319673344</v>
      </c>
      <c r="AB7" s="75">
        <f>IF(ISNUMBER('Fuel Forecast'!$D$76),'Fuel Forecast'!$D$76*(1+'Fuel Forecast'!$G$76)^(AB$1-Assumptions!$B$4)*IF('Fuel Forecast'!$F$76&gt;1,(1+('Fuel Forecast'!$F$76-1)*(1-'Fuel Forecast'!$H$76)^(AB$1-Assumptions!$B$4))/'Fuel Forecast'!$F$76,1)/Assumptions!$B$12,999999999)</f>
        <v>83611668.537209481</v>
      </c>
      <c r="AC7" s="75">
        <f>IF(ISNUMBER('Fuel Forecast'!$D$76),'Fuel Forecast'!$D$76*(1+'Fuel Forecast'!$G$76)^(AC$1-Assumptions!$B$4)*IF('Fuel Forecast'!$F$76&gt;1,(1+('Fuel Forecast'!$F$76-1)*(1-'Fuel Forecast'!$H$76)^(AC$1-Assumptions!$B$4))/'Fuel Forecast'!$F$76,1)/Assumptions!$B$12,999999999)</f>
        <v>83550761.97257024</v>
      </c>
      <c r="AD7" s="75">
        <f>IF(ISNUMBER('Fuel Forecast'!$D$76),'Fuel Forecast'!$D$76*(1+'Fuel Forecast'!$G$76)^(AD$1-Assumptions!$B$4)*IF('Fuel Forecast'!$F$76&gt;1,(1+('Fuel Forecast'!$F$76-1)*(1-'Fuel Forecast'!$H$76)^(AD$1-Assumptions!$B$4))/'Fuel Forecast'!$F$76,1)/Assumptions!$B$12,999999999)</f>
        <v>83490464.473577395</v>
      </c>
      <c r="AE7" s="75">
        <f>IF(ISNUMBER('Fuel Forecast'!$D$76),'Fuel Forecast'!$D$76*(1+'Fuel Forecast'!$G$76)^(AE$1-Assumptions!$B$4)*IF('Fuel Forecast'!$F$76&gt;1,(1+('Fuel Forecast'!$F$76-1)*(1-'Fuel Forecast'!$H$76)^(AE$1-Assumptions!$B$4))/'Fuel Forecast'!$F$76,1)/Assumptions!$B$12,999999999)</f>
        <v>83430769.9495745</v>
      </c>
      <c r="AF7" s="75">
        <f>IF(ISNUMBER('Fuel Forecast'!$D$76),'Fuel Forecast'!$D$76*(1+'Fuel Forecast'!$G$76)^(AF$1-Assumptions!$B$4)*IF('Fuel Forecast'!$F$76&gt;1,(1+('Fuel Forecast'!$F$76-1)*(1-'Fuel Forecast'!$H$76)^(AF$1-Assumptions!$B$4))/'Fuel Forecast'!$F$76,1)/Assumptions!$B$12,999999999)</f>
        <v>83371672.370811597</v>
      </c>
      <c r="AG7" s="75">
        <f>IF(ISNUMBER('Fuel Forecast'!$D$76),'Fuel Forecast'!$D$76*(1+'Fuel Forecast'!$G$76)^(AG$1-Assumptions!$B$4)*IF('Fuel Forecast'!$F$76&gt;1,(1+('Fuel Forecast'!$F$76-1)*(1-'Fuel Forecast'!$H$76)^(AG$1-Assumptions!$B$4))/'Fuel Forecast'!$F$76,1)/Assumptions!$B$12,999999999)</f>
        <v>83313165.767836347</v>
      </c>
      <c r="AH7" s="75">
        <f>IF(ISNUMBER('Fuel Forecast'!$D$76),'Fuel Forecast'!$D$76*(1+'Fuel Forecast'!$G$76)^(AH$1-Assumptions!$B$4)*IF('Fuel Forecast'!$F$76&gt;1,(1+('Fuel Forecast'!$F$76-1)*(1-'Fuel Forecast'!$H$76)^(AH$1-Assumptions!$B$4))/'Fuel Forecast'!$F$76,1)/Assumptions!$B$12,999999999)</f>
        <v>83255244.230890855</v>
      </c>
      <c r="AI7" s="75">
        <f>IF(ISNUMBER('Fuel Forecast'!$D$76),'Fuel Forecast'!$D$76*(1+'Fuel Forecast'!$G$76)^(AI$1-Assumptions!$B$4)*IF('Fuel Forecast'!$F$76&gt;1,(1+('Fuel Forecast'!$F$76-1)*(1-'Fuel Forecast'!$H$76)^(AI$1-Assumptions!$B$4))/'Fuel Forecast'!$F$76,1)/Assumptions!$B$12,999999999)</f>
        <v>83197901.909314796</v>
      </c>
      <c r="AJ7" s="75">
        <f>IF(ISNUMBER('Fuel Forecast'!$D$76),'Fuel Forecast'!$D$76*(1+'Fuel Forecast'!$G$76)^(AJ$1-Assumptions!$B$4)*IF('Fuel Forecast'!$F$76&gt;1,(1+('Fuel Forecast'!$F$76-1)*(1-'Fuel Forecast'!$H$76)^(AJ$1-Assumptions!$B$4))/'Fuel Forecast'!$F$76,1)/Assumptions!$B$12,999999999)</f>
        <v>83141133.010954514</v>
      </c>
      <c r="AK7" s="75">
        <f>IF(ISNUMBER('Fuel Forecast'!$D$76),'Fuel Forecast'!$D$76*(1+'Fuel Forecast'!$G$76)^(AK$1-Assumptions!$B$4)*IF('Fuel Forecast'!$F$76&gt;1,(1+('Fuel Forecast'!$F$76-1)*(1-'Fuel Forecast'!$H$76)^(AK$1-Assumptions!$B$4))/'Fuel Forecast'!$F$76,1)/Assumptions!$B$12,999999999)</f>
        <v>83084931.801577821</v>
      </c>
      <c r="AL7" s="75">
        <f>IF(ISNUMBER('Fuel Forecast'!$D$76),'Fuel Forecast'!$D$76*(1+'Fuel Forecast'!$G$76)^(AL$1-Assumptions!$B$4)*IF('Fuel Forecast'!$F$76&gt;1,(1+('Fuel Forecast'!$F$76-1)*(1-'Fuel Forecast'!$H$76)^(AL$1-Assumptions!$B$4))/'Fuel Forecast'!$F$76,1)/Assumptions!$B$12,999999999)</f>
        <v>83029292.604294911</v>
      </c>
      <c r="AM7" s="75">
        <f>IF(ISNUMBER('Fuel Forecast'!$D$76),'Fuel Forecast'!$D$76*(1+'Fuel Forecast'!$G$76)^(AM$1-Assumptions!$B$4)*IF('Fuel Forecast'!$F$76&gt;1,(1+('Fuel Forecast'!$F$76-1)*(1-'Fuel Forecast'!$H$76)^(AM$1-Assumptions!$B$4))/'Fuel Forecast'!$F$76,1)/Assumptions!$B$12,999999999)</f>
        <v>82974209.798984826</v>
      </c>
      <c r="AN7" s="75">
        <f>IF(ISNUMBER('Fuel Forecast'!$D$76),'Fuel Forecast'!$D$76*(1+'Fuel Forecast'!$G$76)^(AN$1-Assumptions!$B$4)*IF('Fuel Forecast'!$F$76&gt;1,(1+('Fuel Forecast'!$F$76-1)*(1-'Fuel Forecast'!$H$76)^(AN$1-Assumptions!$B$4))/'Fuel Forecast'!$F$76,1)/Assumptions!$B$12,999999999)</f>
        <v>82919677.821727842</v>
      </c>
      <c r="AO7" s="75">
        <f>IF(ISNUMBER('Fuel Forecast'!$D$76),'Fuel Forecast'!$D$76*(1+'Fuel Forecast'!$G$76)^(AO$1-Assumptions!$B$4)*IF('Fuel Forecast'!$F$76&gt;1,(1+('Fuel Forecast'!$F$76-1)*(1-'Fuel Forecast'!$H$76)^(AO$1-Assumptions!$B$4))/'Fuel Forecast'!$F$76,1)/Assumptions!$B$12,999999999)</f>
        <v>82865691.164243415</v>
      </c>
      <c r="AP7" s="75">
        <f>IF(ISNUMBER('Fuel Forecast'!$D$76),'Fuel Forecast'!$D$76*(1+'Fuel Forecast'!$G$76)^(AP$1-Assumptions!$B$4)*IF('Fuel Forecast'!$F$76&gt;1,(1+('Fuel Forecast'!$F$76-1)*(1-'Fuel Forecast'!$H$76)^(AP$1-Assumptions!$B$4))/'Fuel Forecast'!$F$76,1)/Assumptions!$B$12,999999999)</f>
        <v>82812244.373333842</v>
      </c>
      <c r="AQ7" s="75">
        <f>IF(ISNUMBER('Fuel Forecast'!$D$76),'Fuel Forecast'!$D$76*(1+'Fuel Forecast'!$G$76)^(AQ$1-Assumptions!$B$4)*IF('Fuel Forecast'!$F$76&gt;1,(1+('Fuel Forecast'!$F$76-1)*(1-'Fuel Forecast'!$H$76)^(AQ$1-Assumptions!$B$4))/'Fuel Forecast'!$F$76,1)/Assumptions!$B$12,999999999)</f>
        <v>82759332.050333366</v>
      </c>
      <c r="AR7" s="75">
        <f>IF(ISNUMBER('Fuel Forecast'!$D$76),'Fuel Forecast'!$D$76*(1+'Fuel Forecast'!$G$76)^(AR$1-Assumptions!$B$4)*IF('Fuel Forecast'!$F$76&gt;1,(1+('Fuel Forecast'!$F$76-1)*(1-'Fuel Forecast'!$H$76)^(AR$1-Assumptions!$B$4))/'Fuel Forecast'!$F$76,1)/Assumptions!$B$12,999999999)</f>
        <v>82706948.8505629</v>
      </c>
      <c r="AS7" s="75">
        <f>IF(ISNUMBER('Fuel Forecast'!$D$76),'Fuel Forecast'!$D$76*(1+'Fuel Forecast'!$G$76)^(AS$1-Assumptions!$B$4)*IF('Fuel Forecast'!$F$76&gt;1,(1+('Fuel Forecast'!$F$76-1)*(1-'Fuel Forecast'!$H$76)^(AS$1-Assumptions!$B$4))/'Fuel Forecast'!$F$76,1)/Assumptions!$B$12,999999999)</f>
        <v>82655089.482790127</v>
      </c>
      <c r="AT7" s="75">
        <f>IF(ISNUMBER('Fuel Forecast'!$D$76),'Fuel Forecast'!$D$76*(1+'Fuel Forecast'!$G$76)^(AT$1-Assumptions!$B$4)*IF('Fuel Forecast'!$F$76&gt;1,(1+('Fuel Forecast'!$F$76-1)*(1-'Fuel Forecast'!$H$76)^(AT$1-Assumptions!$B$4))/'Fuel Forecast'!$F$76,1)/Assumptions!$B$12,999999999)</f>
        <v>82603748.708695084</v>
      </c>
      <c r="AU7" s="75">
        <f>IF(ISNUMBER('Fuel Forecast'!$D$76),'Fuel Forecast'!$D$76*(1+'Fuel Forecast'!$G$76)^(AU$1-Assumptions!$B$4)*IF('Fuel Forecast'!$F$76&gt;1,(1+('Fuel Forecast'!$F$76-1)*(1-'Fuel Forecast'!$H$76)^(AU$1-Assumptions!$B$4))/'Fuel Forecast'!$F$76,1)/Assumptions!$B$12,999999999)</f>
        <v>82552921.342341006</v>
      </c>
      <c r="AV7" s="75">
        <f>IF(ISNUMBER('Fuel Forecast'!$D$76),'Fuel Forecast'!$D$76*(1+'Fuel Forecast'!$G$76)^(AV$1-Assumptions!$B$4)*IF('Fuel Forecast'!$F$76&gt;1,(1+('Fuel Forecast'!$F$76-1)*(1-'Fuel Forecast'!$H$76)^(AV$1-Assumptions!$B$4))/'Fuel Forecast'!$F$76,1)/Assumptions!$B$12,999999999)</f>
        <v>82502602.249650463</v>
      </c>
      <c r="AW7" s="75">
        <f>IF(ISNUMBER('Fuel Forecast'!$D$76),'Fuel Forecast'!$D$76*(1+'Fuel Forecast'!$G$76)^(AW$1-Assumptions!$B$4)*IF('Fuel Forecast'!$F$76&gt;1,(1+('Fuel Forecast'!$F$76-1)*(1-'Fuel Forecast'!$H$76)^(AW$1-Assumptions!$B$4))/'Fuel Forecast'!$F$76,1)/Assumptions!$B$12,999999999)</f>
        <v>82452786.347886816</v>
      </c>
      <c r="AX7" s="75">
        <f>IF(ISNUMBER('Fuel Forecast'!$D$76),'Fuel Forecast'!$D$76*(1+'Fuel Forecast'!$G$76)^(AX$1-Assumptions!$B$4)*IF('Fuel Forecast'!$F$76&gt;1,(1+('Fuel Forecast'!$F$76-1)*(1-'Fuel Forecast'!$H$76)^(AX$1-Assumptions!$B$4))/'Fuel Forecast'!$F$76,1)/Assumptions!$B$12,999999999)</f>
        <v>82403468.605140805</v>
      </c>
      <c r="AY7" s="75">
        <f>IF(ISNUMBER('Fuel Forecast'!$D$76),'Fuel Forecast'!$D$76*(1+'Fuel Forecast'!$G$76)^(AY$1-Assumptions!$B$4)*IF('Fuel Forecast'!$F$76&gt;1,(1+('Fuel Forecast'!$F$76-1)*(1-'Fuel Forecast'!$H$76)^(AY$1-Assumptions!$B$4))/'Fuel Forecast'!$F$76,1)/Assumptions!$B$12,999999999)</f>
        <v>82354644.039822251</v>
      </c>
      <c r="AZ7" s="75">
        <f>IF(ISNUMBER('Fuel Forecast'!$D$76),'Fuel Forecast'!$D$76*(1+'Fuel Forecast'!$G$76)^(AZ$1-Assumptions!$B$4)*IF('Fuel Forecast'!$F$76&gt;1,(1+('Fuel Forecast'!$F$76-1)*(1-'Fuel Forecast'!$H$76)^(AZ$1-Assumptions!$B$4))/'Fuel Forecast'!$F$76,1)/Assumptions!$B$12,999999999)</f>
        <v>82306307.720156908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zoomScaleNormal="100" workbookViewId="0">
      <selection activeCell="C2" sqref="C2:AZ2"/>
    </sheetView>
  </sheetViews>
  <sheetFormatPr baseColWidth="10" defaultColWidth="14.42578125" defaultRowHeight="15" x14ac:dyDescent="0.25"/>
  <cols>
    <col min="1" max="1" width="24.5703125" style="1" customWidth="1"/>
    <col min="2" max="2" width="8.85546875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f>IF(ISNUMBER('Fuel Forecast'!$D$36),'Fuel Forecast'!$D$36*(1+'Fuel Forecast'!$G$36)^(B$1-Assumptions!$B$4)*IF('Fuel Forecast'!$F$36&gt;1,(1+('Fuel Forecast'!$F$36-1)*(1-'Fuel Forecast'!$H$36)^(B$1-Assumptions!$B$4))/'Fuel Forecast'!$F$36,1)/Assumptions!$B$12,999999999)</f>
        <v>3155.8205229696932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v>0</v>
      </c>
      <c r="C3" s="75">
        <v>0</v>
      </c>
      <c r="D3" s="75">
        <v>0</v>
      </c>
      <c r="E3" s="75">
        <v>0</v>
      </c>
      <c r="F3" s="75">
        <v>0</v>
      </c>
      <c r="G3" s="75">
        <v>0</v>
      </c>
      <c r="H3" s="75">
        <v>0</v>
      </c>
      <c r="I3" s="75">
        <v>0</v>
      </c>
      <c r="J3" s="75">
        <v>0</v>
      </c>
      <c r="K3" s="75">
        <v>0</v>
      </c>
      <c r="L3" s="75">
        <v>0</v>
      </c>
      <c r="M3" s="75">
        <v>0</v>
      </c>
      <c r="N3" s="75">
        <v>0</v>
      </c>
      <c r="O3" s="75">
        <v>0</v>
      </c>
      <c r="P3" s="75">
        <v>0</v>
      </c>
      <c r="Q3" s="75">
        <v>0</v>
      </c>
      <c r="R3" s="75">
        <v>0</v>
      </c>
      <c r="S3" s="75">
        <v>0</v>
      </c>
      <c r="T3" s="75"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>
        <v>0</v>
      </c>
      <c r="AA3" s="75">
        <v>0</v>
      </c>
      <c r="AB3" s="75">
        <v>0</v>
      </c>
      <c r="AC3" s="75">
        <v>0</v>
      </c>
      <c r="AD3" s="75">
        <v>0</v>
      </c>
      <c r="AE3" s="75">
        <v>0</v>
      </c>
      <c r="AF3" s="75">
        <v>0</v>
      </c>
      <c r="AG3" s="75">
        <v>0</v>
      </c>
      <c r="AH3" s="75">
        <v>0</v>
      </c>
      <c r="AI3" s="75">
        <v>0</v>
      </c>
      <c r="AJ3" s="75">
        <v>0</v>
      </c>
      <c r="AK3" s="75">
        <v>0</v>
      </c>
      <c r="AL3" s="75">
        <v>0</v>
      </c>
      <c r="AM3" s="75">
        <v>0</v>
      </c>
      <c r="AN3" s="75">
        <v>0</v>
      </c>
      <c r="AO3" s="75">
        <v>0</v>
      </c>
      <c r="AP3" s="75">
        <v>0</v>
      </c>
      <c r="AQ3" s="75">
        <v>0</v>
      </c>
      <c r="AR3" s="75">
        <v>0</v>
      </c>
      <c r="AS3" s="75">
        <v>0</v>
      </c>
      <c r="AT3" s="75">
        <v>0</v>
      </c>
      <c r="AU3" s="75">
        <v>0</v>
      </c>
      <c r="AV3" s="75">
        <v>0</v>
      </c>
      <c r="AW3" s="75">
        <v>0</v>
      </c>
      <c r="AX3" s="75">
        <v>0</v>
      </c>
      <c r="AY3" s="75">
        <v>0</v>
      </c>
      <c r="AZ3" s="75">
        <v>0</v>
      </c>
    </row>
    <row r="4" spans="1:52" ht="15" customHeight="1" x14ac:dyDescent="0.25">
      <c r="A4" s="1" t="s">
        <v>14683</v>
      </c>
      <c r="B4" s="75">
        <f>IF(ISNUMBER('Fuel Forecast'!$D$38),'Fuel Forecast'!$D$38*(1+'Fuel Forecast'!$G$38)^(B$1-Assumptions!$B$4)*IF('Fuel Forecast'!$F$38&gt;1,(1+('Fuel Forecast'!$F$38-1)*(1-'Fuel Forecast'!$H$38)^(B$1-Assumptions!$B$4))/'Fuel Forecast'!$F$38,1)/Assumptions!$B$12,999999999)</f>
        <v>2221.8709037813069</v>
      </c>
      <c r="C4" s="75">
        <f>IF(ISNUMBER('Fuel Forecast'!$D$38),'Fuel Forecast'!$D$38*(1+'Fuel Forecast'!$G$38)^(C$1-Assumptions!$B$4)*IF('Fuel Forecast'!$F$38&gt;1,(1+('Fuel Forecast'!$F$38-1)*(1-'Fuel Forecast'!$H$38)^(C$1-Assumptions!$B$4))/'Fuel Forecast'!$F$38,1)/Assumptions!$B$12,999999999)</f>
        <v>2221.8709037813069</v>
      </c>
      <c r="D4" s="75">
        <f>IF(ISNUMBER('Fuel Forecast'!$D$38),'Fuel Forecast'!$D$38*(1+'Fuel Forecast'!$G$38)^(D$1-Assumptions!$B$4)*IF('Fuel Forecast'!$F$38&gt;1,(1+('Fuel Forecast'!$F$38-1)*(1-'Fuel Forecast'!$H$38)^(D$1-Assumptions!$B$4))/'Fuel Forecast'!$F$38,1)/Assumptions!$B$12,999999999)</f>
        <v>2221.8709037813069</v>
      </c>
      <c r="E4" s="75">
        <f>IF(ISNUMBER('Fuel Forecast'!$D$38),'Fuel Forecast'!$D$38*(1+'Fuel Forecast'!$G$38)^(E$1-Assumptions!$B$4)*IF('Fuel Forecast'!$F$38&gt;1,(1+('Fuel Forecast'!$F$38-1)*(1-'Fuel Forecast'!$H$38)^(E$1-Assumptions!$B$4))/'Fuel Forecast'!$F$38,1)/Assumptions!$B$12,999999999)</f>
        <v>2221.8709037813069</v>
      </c>
      <c r="F4" s="75">
        <f>IF(ISNUMBER('Fuel Forecast'!$D$38),'Fuel Forecast'!$D$38*(1+'Fuel Forecast'!$G$38)^(F$1-Assumptions!$B$4)*IF('Fuel Forecast'!$F$38&gt;1,(1+('Fuel Forecast'!$F$38-1)*(1-'Fuel Forecast'!$H$38)^(F$1-Assumptions!$B$4))/'Fuel Forecast'!$F$38,1)/Assumptions!$B$12,999999999)</f>
        <v>2221.8709037813069</v>
      </c>
      <c r="G4" s="75">
        <f>IF(ISNUMBER('Fuel Forecast'!$D$38),'Fuel Forecast'!$D$38*(1+'Fuel Forecast'!$G$38)^(G$1-Assumptions!$B$4)*IF('Fuel Forecast'!$F$38&gt;1,(1+('Fuel Forecast'!$F$38-1)*(1-'Fuel Forecast'!$H$38)^(G$1-Assumptions!$B$4))/'Fuel Forecast'!$F$38,1)/Assumptions!$B$12,999999999)</f>
        <v>2221.8709037813069</v>
      </c>
      <c r="H4" s="75">
        <f>IF(ISNUMBER('Fuel Forecast'!$D$38),'Fuel Forecast'!$D$38*(1+'Fuel Forecast'!$G$38)^(H$1-Assumptions!$B$4)*IF('Fuel Forecast'!$F$38&gt;1,(1+('Fuel Forecast'!$F$38-1)*(1-'Fuel Forecast'!$H$38)^(H$1-Assumptions!$B$4))/'Fuel Forecast'!$F$38,1)/Assumptions!$B$12,999999999)</f>
        <v>2221.8709037813069</v>
      </c>
      <c r="I4" s="75">
        <f>IF(ISNUMBER('Fuel Forecast'!$D$38),'Fuel Forecast'!$D$38*(1+'Fuel Forecast'!$G$38)^(I$1-Assumptions!$B$4)*IF('Fuel Forecast'!$F$38&gt;1,(1+('Fuel Forecast'!$F$38-1)*(1-'Fuel Forecast'!$H$38)^(I$1-Assumptions!$B$4))/'Fuel Forecast'!$F$38,1)/Assumptions!$B$12,999999999)</f>
        <v>2221.8709037813069</v>
      </c>
      <c r="J4" s="75">
        <f>IF(ISNUMBER('Fuel Forecast'!$D$38),'Fuel Forecast'!$D$38*(1+'Fuel Forecast'!$G$38)^(J$1-Assumptions!$B$4)*IF('Fuel Forecast'!$F$38&gt;1,(1+('Fuel Forecast'!$F$38-1)*(1-'Fuel Forecast'!$H$38)^(J$1-Assumptions!$B$4))/'Fuel Forecast'!$F$38,1)/Assumptions!$B$12,999999999)</f>
        <v>2221.8709037813069</v>
      </c>
      <c r="K4" s="75">
        <f>IF(ISNUMBER('Fuel Forecast'!$D$38),'Fuel Forecast'!$D$38*(1+'Fuel Forecast'!$G$38)^(K$1-Assumptions!$B$4)*IF('Fuel Forecast'!$F$38&gt;1,(1+('Fuel Forecast'!$F$38-1)*(1-'Fuel Forecast'!$H$38)^(K$1-Assumptions!$B$4))/'Fuel Forecast'!$F$38,1)/Assumptions!$B$12,999999999)</f>
        <v>2221.8709037813069</v>
      </c>
      <c r="L4" s="75">
        <f>IF(ISNUMBER('Fuel Forecast'!$D$38),'Fuel Forecast'!$D$38*(1+'Fuel Forecast'!$G$38)^(L$1-Assumptions!$B$4)*IF('Fuel Forecast'!$F$38&gt;1,(1+('Fuel Forecast'!$F$38-1)*(1-'Fuel Forecast'!$H$38)^(L$1-Assumptions!$B$4))/'Fuel Forecast'!$F$38,1)/Assumptions!$B$12,999999999)</f>
        <v>2221.8709037813069</v>
      </c>
      <c r="M4" s="75">
        <f>IF(ISNUMBER('Fuel Forecast'!$D$38),'Fuel Forecast'!$D$38*(1+'Fuel Forecast'!$G$38)^(M$1-Assumptions!$B$4)*IF('Fuel Forecast'!$F$38&gt;1,(1+('Fuel Forecast'!$F$38-1)*(1-'Fuel Forecast'!$H$38)^(M$1-Assumptions!$B$4))/'Fuel Forecast'!$F$38,1)/Assumptions!$B$12,999999999)</f>
        <v>2221.8709037813069</v>
      </c>
      <c r="N4" s="75">
        <f>IF(ISNUMBER('Fuel Forecast'!$D$38),'Fuel Forecast'!$D$38*(1+'Fuel Forecast'!$G$38)^(N$1-Assumptions!$B$4)*IF('Fuel Forecast'!$F$38&gt;1,(1+('Fuel Forecast'!$F$38-1)*(1-'Fuel Forecast'!$H$38)^(N$1-Assumptions!$B$4))/'Fuel Forecast'!$F$38,1)/Assumptions!$B$12,999999999)</f>
        <v>2221.8709037813069</v>
      </c>
      <c r="O4" s="75">
        <f>IF(ISNUMBER('Fuel Forecast'!$D$38),'Fuel Forecast'!$D$38*(1+'Fuel Forecast'!$G$38)^(O$1-Assumptions!$B$4)*IF('Fuel Forecast'!$F$38&gt;1,(1+('Fuel Forecast'!$F$38-1)*(1-'Fuel Forecast'!$H$38)^(O$1-Assumptions!$B$4))/'Fuel Forecast'!$F$38,1)/Assumptions!$B$12,999999999)</f>
        <v>2221.8709037813069</v>
      </c>
      <c r="P4" s="75">
        <f>IF(ISNUMBER('Fuel Forecast'!$D$38),'Fuel Forecast'!$D$38*(1+'Fuel Forecast'!$G$38)^(P$1-Assumptions!$B$4)*IF('Fuel Forecast'!$F$38&gt;1,(1+('Fuel Forecast'!$F$38-1)*(1-'Fuel Forecast'!$H$38)^(P$1-Assumptions!$B$4))/'Fuel Forecast'!$F$38,1)/Assumptions!$B$12,999999999)</f>
        <v>2221.8709037813069</v>
      </c>
      <c r="Q4" s="75">
        <f>IF(ISNUMBER('Fuel Forecast'!$D$38),'Fuel Forecast'!$D$38*(1+'Fuel Forecast'!$G$38)^(Q$1-Assumptions!$B$4)*IF('Fuel Forecast'!$F$38&gt;1,(1+('Fuel Forecast'!$F$38-1)*(1-'Fuel Forecast'!$H$38)^(Q$1-Assumptions!$B$4))/'Fuel Forecast'!$F$38,1)/Assumptions!$B$12,999999999)</f>
        <v>2221.8709037813069</v>
      </c>
      <c r="R4" s="75">
        <f>IF(ISNUMBER('Fuel Forecast'!$D$38),'Fuel Forecast'!$D$38*(1+'Fuel Forecast'!$G$38)^(R$1-Assumptions!$B$4)*IF('Fuel Forecast'!$F$38&gt;1,(1+('Fuel Forecast'!$F$38-1)*(1-'Fuel Forecast'!$H$38)^(R$1-Assumptions!$B$4))/'Fuel Forecast'!$F$38,1)/Assumptions!$B$12,999999999)</f>
        <v>2221.8709037813069</v>
      </c>
      <c r="S4" s="75">
        <f>IF(ISNUMBER('Fuel Forecast'!$D$38),'Fuel Forecast'!$D$38*(1+'Fuel Forecast'!$G$38)^(S$1-Assumptions!$B$4)*IF('Fuel Forecast'!$F$38&gt;1,(1+('Fuel Forecast'!$F$38-1)*(1-'Fuel Forecast'!$H$38)^(S$1-Assumptions!$B$4))/'Fuel Forecast'!$F$38,1)/Assumptions!$B$12,999999999)</f>
        <v>2221.8709037813069</v>
      </c>
      <c r="T4" s="75">
        <f>IF(ISNUMBER('Fuel Forecast'!$D$38),'Fuel Forecast'!$D$38*(1+'Fuel Forecast'!$G$38)^(T$1-Assumptions!$B$4)*IF('Fuel Forecast'!$F$38&gt;1,(1+('Fuel Forecast'!$F$38-1)*(1-'Fuel Forecast'!$H$38)^(T$1-Assumptions!$B$4))/'Fuel Forecast'!$F$38,1)/Assumptions!$B$12,999999999)</f>
        <v>2221.8709037813069</v>
      </c>
      <c r="U4" s="75">
        <f>IF(ISNUMBER('Fuel Forecast'!$D$38),'Fuel Forecast'!$D$38*(1+'Fuel Forecast'!$G$38)^(U$1-Assumptions!$B$4)*IF('Fuel Forecast'!$F$38&gt;1,(1+('Fuel Forecast'!$F$38-1)*(1-'Fuel Forecast'!$H$38)^(U$1-Assumptions!$B$4))/'Fuel Forecast'!$F$38,1)/Assumptions!$B$12,999999999)</f>
        <v>2221.8709037813069</v>
      </c>
      <c r="V4" s="75">
        <f>IF(ISNUMBER('Fuel Forecast'!$D$38),'Fuel Forecast'!$D$38*(1+'Fuel Forecast'!$G$38)^(V$1-Assumptions!$B$4)*IF('Fuel Forecast'!$F$38&gt;1,(1+('Fuel Forecast'!$F$38-1)*(1-'Fuel Forecast'!$H$38)^(V$1-Assumptions!$B$4))/'Fuel Forecast'!$F$38,1)/Assumptions!$B$12,999999999)</f>
        <v>2221.8709037813069</v>
      </c>
      <c r="W4" s="75">
        <f>IF(ISNUMBER('Fuel Forecast'!$D$38),'Fuel Forecast'!$D$38*(1+'Fuel Forecast'!$G$38)^(W$1-Assumptions!$B$4)*IF('Fuel Forecast'!$F$38&gt;1,(1+('Fuel Forecast'!$F$38-1)*(1-'Fuel Forecast'!$H$38)^(W$1-Assumptions!$B$4))/'Fuel Forecast'!$F$38,1)/Assumptions!$B$12,999999999)</f>
        <v>2221.8709037813069</v>
      </c>
      <c r="X4" s="75">
        <f>IF(ISNUMBER('Fuel Forecast'!$D$38),'Fuel Forecast'!$D$38*(1+'Fuel Forecast'!$G$38)^(X$1-Assumptions!$B$4)*IF('Fuel Forecast'!$F$38&gt;1,(1+('Fuel Forecast'!$F$38-1)*(1-'Fuel Forecast'!$H$38)^(X$1-Assumptions!$B$4))/'Fuel Forecast'!$F$38,1)/Assumptions!$B$12,999999999)</f>
        <v>2221.8709037813069</v>
      </c>
      <c r="Y4" s="75">
        <f>IF(ISNUMBER('Fuel Forecast'!$D$38),'Fuel Forecast'!$D$38*(1+'Fuel Forecast'!$G$38)^(Y$1-Assumptions!$B$4)*IF('Fuel Forecast'!$F$38&gt;1,(1+('Fuel Forecast'!$F$38-1)*(1-'Fuel Forecast'!$H$38)^(Y$1-Assumptions!$B$4))/'Fuel Forecast'!$F$38,1)/Assumptions!$B$12,999999999)</f>
        <v>2221.8709037813069</v>
      </c>
      <c r="Z4" s="75">
        <f>IF(ISNUMBER('Fuel Forecast'!$D$38),'Fuel Forecast'!$D$38*(1+'Fuel Forecast'!$G$38)^(Z$1-Assumptions!$B$4)*IF('Fuel Forecast'!$F$38&gt;1,(1+('Fuel Forecast'!$F$38-1)*(1-'Fuel Forecast'!$H$38)^(Z$1-Assumptions!$B$4))/'Fuel Forecast'!$F$38,1)/Assumptions!$B$12,999999999)</f>
        <v>2221.8709037813069</v>
      </c>
      <c r="AA4" s="75">
        <f>IF(ISNUMBER('Fuel Forecast'!$D$38),'Fuel Forecast'!$D$38*(1+'Fuel Forecast'!$G$38)^(AA$1-Assumptions!$B$4)*IF('Fuel Forecast'!$F$38&gt;1,(1+('Fuel Forecast'!$F$38-1)*(1-'Fuel Forecast'!$H$38)^(AA$1-Assumptions!$B$4))/'Fuel Forecast'!$F$38,1)/Assumptions!$B$12,999999999)</f>
        <v>2221.8709037813069</v>
      </c>
      <c r="AB4" s="75">
        <f>IF(ISNUMBER('Fuel Forecast'!$D$38),'Fuel Forecast'!$D$38*(1+'Fuel Forecast'!$G$38)^(AB$1-Assumptions!$B$4)*IF('Fuel Forecast'!$F$38&gt;1,(1+('Fuel Forecast'!$F$38-1)*(1-'Fuel Forecast'!$H$38)^(AB$1-Assumptions!$B$4))/'Fuel Forecast'!$F$38,1)/Assumptions!$B$12,999999999)</f>
        <v>2221.8709037813069</v>
      </c>
      <c r="AC4" s="75">
        <f>IF(ISNUMBER('Fuel Forecast'!$D$38),'Fuel Forecast'!$D$38*(1+'Fuel Forecast'!$G$38)^(AC$1-Assumptions!$B$4)*IF('Fuel Forecast'!$F$38&gt;1,(1+('Fuel Forecast'!$F$38-1)*(1-'Fuel Forecast'!$H$38)^(AC$1-Assumptions!$B$4))/'Fuel Forecast'!$F$38,1)/Assumptions!$B$12,999999999)</f>
        <v>2221.8709037813069</v>
      </c>
      <c r="AD4" s="75">
        <f>IF(ISNUMBER('Fuel Forecast'!$D$38),'Fuel Forecast'!$D$38*(1+'Fuel Forecast'!$G$38)^(AD$1-Assumptions!$B$4)*IF('Fuel Forecast'!$F$38&gt;1,(1+('Fuel Forecast'!$F$38-1)*(1-'Fuel Forecast'!$H$38)^(AD$1-Assumptions!$B$4))/'Fuel Forecast'!$F$38,1)/Assumptions!$B$12,999999999)</f>
        <v>2221.8709037813069</v>
      </c>
      <c r="AE4" s="75">
        <f>IF(ISNUMBER('Fuel Forecast'!$D$38),'Fuel Forecast'!$D$38*(1+'Fuel Forecast'!$G$38)^(AE$1-Assumptions!$B$4)*IF('Fuel Forecast'!$F$38&gt;1,(1+('Fuel Forecast'!$F$38-1)*(1-'Fuel Forecast'!$H$38)^(AE$1-Assumptions!$B$4))/'Fuel Forecast'!$F$38,1)/Assumptions!$B$12,999999999)</f>
        <v>2221.8709037813069</v>
      </c>
      <c r="AF4" s="75">
        <f>IF(ISNUMBER('Fuel Forecast'!$D$38),'Fuel Forecast'!$D$38*(1+'Fuel Forecast'!$G$38)^(AF$1-Assumptions!$B$4)*IF('Fuel Forecast'!$F$38&gt;1,(1+('Fuel Forecast'!$F$38-1)*(1-'Fuel Forecast'!$H$38)^(AF$1-Assumptions!$B$4))/'Fuel Forecast'!$F$38,1)/Assumptions!$B$12,999999999)</f>
        <v>2221.8709037813069</v>
      </c>
      <c r="AG4" s="75">
        <f>IF(ISNUMBER('Fuel Forecast'!$D$38),'Fuel Forecast'!$D$38*(1+'Fuel Forecast'!$G$38)^(AG$1-Assumptions!$B$4)*IF('Fuel Forecast'!$F$38&gt;1,(1+('Fuel Forecast'!$F$38-1)*(1-'Fuel Forecast'!$H$38)^(AG$1-Assumptions!$B$4))/'Fuel Forecast'!$F$38,1)/Assumptions!$B$12,999999999)</f>
        <v>2221.8709037813069</v>
      </c>
      <c r="AH4" s="75">
        <f>IF(ISNUMBER('Fuel Forecast'!$D$38),'Fuel Forecast'!$D$38*(1+'Fuel Forecast'!$G$38)^(AH$1-Assumptions!$B$4)*IF('Fuel Forecast'!$F$38&gt;1,(1+('Fuel Forecast'!$F$38-1)*(1-'Fuel Forecast'!$H$38)^(AH$1-Assumptions!$B$4))/'Fuel Forecast'!$F$38,1)/Assumptions!$B$12,999999999)</f>
        <v>2221.8709037813069</v>
      </c>
      <c r="AI4" s="75">
        <f>IF(ISNUMBER('Fuel Forecast'!$D$38),'Fuel Forecast'!$D$38*(1+'Fuel Forecast'!$G$38)^(AI$1-Assumptions!$B$4)*IF('Fuel Forecast'!$F$38&gt;1,(1+('Fuel Forecast'!$F$38-1)*(1-'Fuel Forecast'!$H$38)^(AI$1-Assumptions!$B$4))/'Fuel Forecast'!$F$38,1)/Assumptions!$B$12,999999999)</f>
        <v>2221.8709037813069</v>
      </c>
      <c r="AJ4" s="75">
        <f>IF(ISNUMBER('Fuel Forecast'!$D$38),'Fuel Forecast'!$D$38*(1+'Fuel Forecast'!$G$38)^(AJ$1-Assumptions!$B$4)*IF('Fuel Forecast'!$F$38&gt;1,(1+('Fuel Forecast'!$F$38-1)*(1-'Fuel Forecast'!$H$38)^(AJ$1-Assumptions!$B$4))/'Fuel Forecast'!$F$38,1)/Assumptions!$B$12,999999999)</f>
        <v>2221.8709037813069</v>
      </c>
      <c r="AK4" s="75">
        <f>IF(ISNUMBER('Fuel Forecast'!$D$38),'Fuel Forecast'!$D$38*(1+'Fuel Forecast'!$G$38)^(AK$1-Assumptions!$B$4)*IF('Fuel Forecast'!$F$38&gt;1,(1+('Fuel Forecast'!$F$38-1)*(1-'Fuel Forecast'!$H$38)^(AK$1-Assumptions!$B$4))/'Fuel Forecast'!$F$38,1)/Assumptions!$B$12,999999999)</f>
        <v>2221.8709037813069</v>
      </c>
      <c r="AL4" s="75">
        <f>IF(ISNUMBER('Fuel Forecast'!$D$38),'Fuel Forecast'!$D$38*(1+'Fuel Forecast'!$G$38)^(AL$1-Assumptions!$B$4)*IF('Fuel Forecast'!$F$38&gt;1,(1+('Fuel Forecast'!$F$38-1)*(1-'Fuel Forecast'!$H$38)^(AL$1-Assumptions!$B$4))/'Fuel Forecast'!$F$38,1)/Assumptions!$B$12,999999999)</f>
        <v>2221.8709037813069</v>
      </c>
      <c r="AM4" s="75">
        <f>IF(ISNUMBER('Fuel Forecast'!$D$38),'Fuel Forecast'!$D$38*(1+'Fuel Forecast'!$G$38)^(AM$1-Assumptions!$B$4)*IF('Fuel Forecast'!$F$38&gt;1,(1+('Fuel Forecast'!$F$38-1)*(1-'Fuel Forecast'!$H$38)^(AM$1-Assumptions!$B$4))/'Fuel Forecast'!$F$38,1)/Assumptions!$B$12,999999999)</f>
        <v>2221.8709037813069</v>
      </c>
      <c r="AN4" s="75">
        <f>IF(ISNUMBER('Fuel Forecast'!$D$38),'Fuel Forecast'!$D$38*(1+'Fuel Forecast'!$G$38)^(AN$1-Assumptions!$B$4)*IF('Fuel Forecast'!$F$38&gt;1,(1+('Fuel Forecast'!$F$38-1)*(1-'Fuel Forecast'!$H$38)^(AN$1-Assumptions!$B$4))/'Fuel Forecast'!$F$38,1)/Assumptions!$B$12,999999999)</f>
        <v>2221.8709037813069</v>
      </c>
      <c r="AO4" s="75">
        <f>IF(ISNUMBER('Fuel Forecast'!$D$38),'Fuel Forecast'!$D$38*(1+'Fuel Forecast'!$G$38)^(AO$1-Assumptions!$B$4)*IF('Fuel Forecast'!$F$38&gt;1,(1+('Fuel Forecast'!$F$38-1)*(1-'Fuel Forecast'!$H$38)^(AO$1-Assumptions!$B$4))/'Fuel Forecast'!$F$38,1)/Assumptions!$B$12,999999999)</f>
        <v>2221.8709037813069</v>
      </c>
      <c r="AP4" s="75">
        <f>IF(ISNUMBER('Fuel Forecast'!$D$38),'Fuel Forecast'!$D$38*(1+'Fuel Forecast'!$G$38)^(AP$1-Assumptions!$B$4)*IF('Fuel Forecast'!$F$38&gt;1,(1+('Fuel Forecast'!$F$38-1)*(1-'Fuel Forecast'!$H$38)^(AP$1-Assumptions!$B$4))/'Fuel Forecast'!$F$38,1)/Assumptions!$B$12,999999999)</f>
        <v>2221.8709037813069</v>
      </c>
      <c r="AQ4" s="75">
        <f>IF(ISNUMBER('Fuel Forecast'!$D$38),'Fuel Forecast'!$D$38*(1+'Fuel Forecast'!$G$38)^(AQ$1-Assumptions!$B$4)*IF('Fuel Forecast'!$F$38&gt;1,(1+('Fuel Forecast'!$F$38-1)*(1-'Fuel Forecast'!$H$38)^(AQ$1-Assumptions!$B$4))/'Fuel Forecast'!$F$38,1)/Assumptions!$B$12,999999999)</f>
        <v>2221.8709037813069</v>
      </c>
      <c r="AR4" s="75">
        <f>IF(ISNUMBER('Fuel Forecast'!$D$38),'Fuel Forecast'!$D$38*(1+'Fuel Forecast'!$G$38)^(AR$1-Assumptions!$B$4)*IF('Fuel Forecast'!$F$38&gt;1,(1+('Fuel Forecast'!$F$38-1)*(1-'Fuel Forecast'!$H$38)^(AR$1-Assumptions!$B$4))/'Fuel Forecast'!$F$38,1)/Assumptions!$B$12,999999999)</f>
        <v>2221.8709037813069</v>
      </c>
      <c r="AS4" s="75">
        <f>IF(ISNUMBER('Fuel Forecast'!$D$38),'Fuel Forecast'!$D$38*(1+'Fuel Forecast'!$G$38)^(AS$1-Assumptions!$B$4)*IF('Fuel Forecast'!$F$38&gt;1,(1+('Fuel Forecast'!$F$38-1)*(1-'Fuel Forecast'!$H$38)^(AS$1-Assumptions!$B$4))/'Fuel Forecast'!$F$38,1)/Assumptions!$B$12,999999999)</f>
        <v>2221.8709037813069</v>
      </c>
      <c r="AT4" s="75">
        <f>IF(ISNUMBER('Fuel Forecast'!$D$38),'Fuel Forecast'!$D$38*(1+'Fuel Forecast'!$G$38)^(AT$1-Assumptions!$B$4)*IF('Fuel Forecast'!$F$38&gt;1,(1+('Fuel Forecast'!$F$38-1)*(1-'Fuel Forecast'!$H$38)^(AT$1-Assumptions!$B$4))/'Fuel Forecast'!$F$38,1)/Assumptions!$B$12,999999999)</f>
        <v>2221.8709037813069</v>
      </c>
      <c r="AU4" s="75">
        <f>IF(ISNUMBER('Fuel Forecast'!$D$38),'Fuel Forecast'!$D$38*(1+'Fuel Forecast'!$G$38)^(AU$1-Assumptions!$B$4)*IF('Fuel Forecast'!$F$38&gt;1,(1+('Fuel Forecast'!$F$38-1)*(1-'Fuel Forecast'!$H$38)^(AU$1-Assumptions!$B$4))/'Fuel Forecast'!$F$38,1)/Assumptions!$B$12,999999999)</f>
        <v>2221.8709037813069</v>
      </c>
      <c r="AV4" s="75">
        <f>IF(ISNUMBER('Fuel Forecast'!$D$38),'Fuel Forecast'!$D$38*(1+'Fuel Forecast'!$G$38)^(AV$1-Assumptions!$B$4)*IF('Fuel Forecast'!$F$38&gt;1,(1+('Fuel Forecast'!$F$38-1)*(1-'Fuel Forecast'!$H$38)^(AV$1-Assumptions!$B$4))/'Fuel Forecast'!$F$38,1)/Assumptions!$B$12,999999999)</f>
        <v>2221.8709037813069</v>
      </c>
      <c r="AW4" s="75">
        <f>IF(ISNUMBER('Fuel Forecast'!$D$38),'Fuel Forecast'!$D$38*(1+'Fuel Forecast'!$G$38)^(AW$1-Assumptions!$B$4)*IF('Fuel Forecast'!$F$38&gt;1,(1+('Fuel Forecast'!$F$38-1)*(1-'Fuel Forecast'!$H$38)^(AW$1-Assumptions!$B$4))/'Fuel Forecast'!$F$38,1)/Assumptions!$B$12,999999999)</f>
        <v>2221.8709037813069</v>
      </c>
      <c r="AX4" s="75">
        <f>IF(ISNUMBER('Fuel Forecast'!$D$38),'Fuel Forecast'!$D$38*(1+'Fuel Forecast'!$G$38)^(AX$1-Assumptions!$B$4)*IF('Fuel Forecast'!$F$38&gt;1,(1+('Fuel Forecast'!$F$38-1)*(1-'Fuel Forecast'!$H$38)^(AX$1-Assumptions!$B$4))/'Fuel Forecast'!$F$38,1)/Assumptions!$B$12,999999999)</f>
        <v>2221.8709037813069</v>
      </c>
      <c r="AY4" s="75">
        <f>IF(ISNUMBER('Fuel Forecast'!$D$38),'Fuel Forecast'!$D$38*(1+'Fuel Forecast'!$G$38)^(AY$1-Assumptions!$B$4)*IF('Fuel Forecast'!$F$38&gt;1,(1+('Fuel Forecast'!$F$38-1)*(1-'Fuel Forecast'!$H$38)^(AY$1-Assumptions!$B$4))/'Fuel Forecast'!$F$38,1)/Assumptions!$B$12,999999999)</f>
        <v>2221.8709037813069</v>
      </c>
      <c r="AZ4" s="75">
        <f>IF(ISNUMBER('Fuel Forecast'!$D$38),'Fuel Forecast'!$D$38*(1+'Fuel Forecast'!$G$38)^(AZ$1-Assumptions!$B$4)*IF('Fuel Forecast'!$F$38&gt;1,(1+('Fuel Forecast'!$F$38-1)*(1-'Fuel Forecast'!$H$38)^(AZ$1-Assumptions!$B$4))/'Fuel Forecast'!$F$38,1)/Assumptions!$B$12,999999999)</f>
        <v>2221.8709037813069</v>
      </c>
    </row>
    <row r="5" spans="1:52" ht="15" customHeight="1" x14ac:dyDescent="0.25">
      <c r="A5" s="1" t="s">
        <v>14684</v>
      </c>
      <c r="B5" s="75">
        <v>0</v>
      </c>
      <c r="C5" s="75">
        <v>0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  <c r="I5" s="75">
        <v>0</v>
      </c>
      <c r="J5" s="75">
        <v>0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>
        <v>0</v>
      </c>
      <c r="AA5" s="75">
        <v>0</v>
      </c>
      <c r="AB5" s="75">
        <v>0</v>
      </c>
      <c r="AC5" s="75">
        <v>0</v>
      </c>
      <c r="AD5" s="75">
        <v>0</v>
      </c>
      <c r="AE5" s="75">
        <v>0</v>
      </c>
      <c r="AF5" s="75">
        <v>0</v>
      </c>
      <c r="AG5" s="75">
        <v>0</v>
      </c>
      <c r="AH5" s="75">
        <v>0</v>
      </c>
      <c r="AI5" s="75">
        <v>0</v>
      </c>
      <c r="AJ5" s="75">
        <v>0</v>
      </c>
      <c r="AK5" s="75">
        <v>0</v>
      </c>
      <c r="AL5" s="75">
        <v>0</v>
      </c>
      <c r="AM5" s="75">
        <v>0</v>
      </c>
      <c r="AN5" s="75">
        <v>0</v>
      </c>
      <c r="AO5" s="75">
        <v>0</v>
      </c>
      <c r="AP5" s="75">
        <v>0</v>
      </c>
      <c r="AQ5" s="75">
        <v>0</v>
      </c>
      <c r="AR5" s="75">
        <v>0</v>
      </c>
      <c r="AS5" s="75">
        <v>0</v>
      </c>
      <c r="AT5" s="75">
        <v>0</v>
      </c>
      <c r="AU5" s="75">
        <v>0</v>
      </c>
      <c r="AV5" s="75">
        <v>0</v>
      </c>
      <c r="AW5" s="75">
        <v>0</v>
      </c>
      <c r="AX5" s="75">
        <v>0</v>
      </c>
      <c r="AY5" s="75">
        <v>0</v>
      </c>
      <c r="AZ5" s="75">
        <v>0</v>
      </c>
    </row>
    <row r="6" spans="1:52" ht="15" customHeight="1" x14ac:dyDescent="0.25">
      <c r="A6" s="1" t="s">
        <v>14685</v>
      </c>
      <c r="B6" s="75">
        <v>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>
        <v>0</v>
      </c>
      <c r="AA6" s="75">
        <v>0</v>
      </c>
      <c r="AB6" s="75">
        <v>0</v>
      </c>
      <c r="AC6" s="75">
        <v>0</v>
      </c>
      <c r="AD6" s="75">
        <v>0</v>
      </c>
      <c r="AE6" s="75">
        <v>0</v>
      </c>
      <c r="AF6" s="75">
        <v>0</v>
      </c>
      <c r="AG6" s="75">
        <v>0</v>
      </c>
      <c r="AH6" s="75">
        <v>0</v>
      </c>
      <c r="AI6" s="75">
        <v>0</v>
      </c>
      <c r="AJ6" s="75">
        <v>0</v>
      </c>
      <c r="AK6" s="75">
        <v>0</v>
      </c>
      <c r="AL6" s="75">
        <v>0</v>
      </c>
      <c r="AM6" s="75">
        <v>0</v>
      </c>
      <c r="AN6" s="75">
        <v>0</v>
      </c>
      <c r="AO6" s="75">
        <v>0</v>
      </c>
      <c r="AP6" s="75">
        <v>0</v>
      </c>
      <c r="AQ6" s="75">
        <v>0</v>
      </c>
      <c r="AR6" s="75">
        <v>0</v>
      </c>
      <c r="AS6" s="75">
        <v>0</v>
      </c>
      <c r="AT6" s="75">
        <v>0</v>
      </c>
      <c r="AU6" s="75">
        <v>0</v>
      </c>
      <c r="AV6" s="75">
        <v>0</v>
      </c>
      <c r="AW6" s="75">
        <v>0</v>
      </c>
      <c r="AX6" s="75">
        <v>0</v>
      </c>
      <c r="AY6" s="75">
        <v>0</v>
      </c>
      <c r="AZ6" s="75">
        <v>0</v>
      </c>
    </row>
    <row r="7" spans="1:52" ht="15" customHeight="1" x14ac:dyDescent="0.25">
      <c r="A7" s="1" t="s">
        <v>122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5">
        <v>0</v>
      </c>
      <c r="AJ7" s="75">
        <v>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9" spans="1:52" ht="15" customHeight="1" x14ac:dyDescent="0.25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</sheetPr>
  <dimension ref="A1:AZ1000"/>
  <sheetViews>
    <sheetView tabSelected="1" zoomScaleNormal="100" workbookViewId="0">
      <selection activeCell="C2" sqref="C2:AZ2"/>
    </sheetView>
  </sheetViews>
  <sheetFormatPr baseColWidth="10" defaultColWidth="14.42578125" defaultRowHeight="15" x14ac:dyDescent="0.25"/>
  <cols>
    <col min="1" max="1" width="24.5703125" style="1" customWidth="1"/>
    <col min="2" max="2" width="8.85546875" style="1" customWidth="1"/>
    <col min="3" max="52" width="14.5703125" style="1" customWidth="1"/>
  </cols>
  <sheetData>
    <row r="1" spans="1:52" ht="15" customHeight="1" x14ac:dyDescent="0.25">
      <c r="A1" s="74" t="s">
        <v>14680</v>
      </c>
      <c r="B1" s="74">
        <v>2020</v>
      </c>
      <c r="C1" s="74">
        <v>2021</v>
      </c>
      <c r="D1" s="74">
        <v>2022</v>
      </c>
      <c r="E1" s="74">
        <v>2023</v>
      </c>
      <c r="F1" s="74">
        <v>2024</v>
      </c>
      <c r="G1" s="74">
        <v>2025</v>
      </c>
      <c r="H1" s="74">
        <v>2026</v>
      </c>
      <c r="I1" s="74">
        <v>2027</v>
      </c>
      <c r="J1" s="74">
        <v>2028</v>
      </c>
      <c r="K1" s="74">
        <v>2029</v>
      </c>
      <c r="L1" s="74">
        <v>2030</v>
      </c>
      <c r="M1" s="74">
        <v>2031</v>
      </c>
      <c r="N1" s="74">
        <v>2032</v>
      </c>
      <c r="O1" s="74">
        <v>2033</v>
      </c>
      <c r="P1" s="74">
        <v>2034</v>
      </c>
      <c r="Q1" s="74">
        <v>2035</v>
      </c>
      <c r="R1" s="74">
        <v>2036</v>
      </c>
      <c r="S1" s="74">
        <v>2037</v>
      </c>
      <c r="T1" s="74">
        <v>2038</v>
      </c>
      <c r="U1" s="74">
        <v>2039</v>
      </c>
      <c r="V1" s="74">
        <v>2040</v>
      </c>
      <c r="W1" s="74">
        <v>2041</v>
      </c>
      <c r="X1" s="74">
        <v>2042</v>
      </c>
      <c r="Y1" s="74">
        <v>2043</v>
      </c>
      <c r="Z1" s="74">
        <v>2044</v>
      </c>
      <c r="AA1" s="74">
        <v>2045</v>
      </c>
      <c r="AB1" s="74">
        <v>2046</v>
      </c>
      <c r="AC1" s="74">
        <v>2047</v>
      </c>
      <c r="AD1" s="74">
        <v>2048</v>
      </c>
      <c r="AE1" s="74">
        <v>2049</v>
      </c>
      <c r="AF1" s="74">
        <v>2050</v>
      </c>
      <c r="AG1" s="74">
        <v>2051</v>
      </c>
      <c r="AH1" s="74">
        <v>2052</v>
      </c>
      <c r="AI1" s="74">
        <v>2053</v>
      </c>
      <c r="AJ1" s="74">
        <v>2054</v>
      </c>
      <c r="AK1" s="74">
        <v>2055</v>
      </c>
      <c r="AL1" s="74">
        <v>2056</v>
      </c>
      <c r="AM1" s="74">
        <v>2057</v>
      </c>
      <c r="AN1" s="74">
        <v>2058</v>
      </c>
      <c r="AO1" s="74">
        <v>2059</v>
      </c>
      <c r="AP1" s="74">
        <v>2060</v>
      </c>
      <c r="AQ1" s="74">
        <v>2061</v>
      </c>
      <c r="AR1" s="74">
        <v>2062</v>
      </c>
      <c r="AS1" s="74">
        <v>2063</v>
      </c>
      <c r="AT1" s="74">
        <v>2064</v>
      </c>
      <c r="AU1" s="74">
        <v>2065</v>
      </c>
      <c r="AV1" s="74">
        <v>2066</v>
      </c>
      <c r="AW1" s="74">
        <v>2067</v>
      </c>
      <c r="AX1" s="74">
        <v>2068</v>
      </c>
      <c r="AY1" s="74">
        <v>2069</v>
      </c>
      <c r="AZ1" s="74">
        <v>2070</v>
      </c>
    </row>
    <row r="2" spans="1:52" ht="15" customHeight="1" x14ac:dyDescent="0.25">
      <c r="A2" s="1" t="s">
        <v>14681</v>
      </c>
      <c r="B2" s="75">
        <f>IF(ISNUMBER('Fuel Forecast'!$D$43),'Fuel Forecast'!$D$43*(1+'Fuel Forecast'!$G$43)^(B$1-Assumptions!$B$4)*IF('Fuel Forecast'!$F$43&gt;1,(1+('Fuel Forecast'!$F$43-1)*(1-'Fuel Forecast'!$H$43)^(B$1-Assumptions!$B$4))/'Fuel Forecast'!$F$43,1)/Assumptions!$B$12,999999999)</f>
        <v>3461.7308045033719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v>0</v>
      </c>
      <c r="AB2" s="75">
        <v>0</v>
      </c>
      <c r="AC2" s="75">
        <v>0</v>
      </c>
      <c r="AD2" s="75">
        <v>0</v>
      </c>
      <c r="AE2" s="75">
        <v>0</v>
      </c>
      <c r="AF2" s="75">
        <v>0</v>
      </c>
      <c r="AG2" s="75">
        <v>0</v>
      </c>
      <c r="AH2" s="75">
        <v>0</v>
      </c>
      <c r="AI2" s="75">
        <v>0</v>
      </c>
      <c r="AJ2" s="75">
        <v>0</v>
      </c>
      <c r="AK2" s="75">
        <v>0</v>
      </c>
      <c r="AL2" s="75">
        <v>0</v>
      </c>
      <c r="AM2" s="75">
        <v>0</v>
      </c>
      <c r="AN2" s="75">
        <v>0</v>
      </c>
      <c r="AO2" s="75">
        <v>0</v>
      </c>
      <c r="AP2" s="75">
        <v>0</v>
      </c>
      <c r="AQ2" s="75">
        <v>0</v>
      </c>
      <c r="AR2" s="75">
        <v>0</v>
      </c>
      <c r="AS2" s="75">
        <v>0</v>
      </c>
      <c r="AT2" s="75">
        <v>0</v>
      </c>
      <c r="AU2" s="75">
        <v>0</v>
      </c>
      <c r="AV2" s="75">
        <v>0</v>
      </c>
      <c r="AW2" s="75">
        <v>0</v>
      </c>
      <c r="AX2" s="75">
        <v>0</v>
      </c>
      <c r="AY2" s="75">
        <v>0</v>
      </c>
      <c r="AZ2" s="75">
        <v>0</v>
      </c>
    </row>
    <row r="3" spans="1:52" ht="15" customHeight="1" x14ac:dyDescent="0.25">
      <c r="A3" s="1" t="s">
        <v>14682</v>
      </c>
      <c r="B3" s="75">
        <v>0</v>
      </c>
      <c r="C3" s="75">
        <v>0</v>
      </c>
      <c r="D3" s="75">
        <v>0</v>
      </c>
      <c r="E3" s="75">
        <v>0</v>
      </c>
      <c r="F3" s="75">
        <v>0</v>
      </c>
      <c r="G3" s="75">
        <v>0</v>
      </c>
      <c r="H3" s="75">
        <v>0</v>
      </c>
      <c r="I3" s="75">
        <v>0</v>
      </c>
      <c r="J3" s="75">
        <v>0</v>
      </c>
      <c r="K3" s="75">
        <v>0</v>
      </c>
      <c r="L3" s="75">
        <v>0</v>
      </c>
      <c r="M3" s="75">
        <v>0</v>
      </c>
      <c r="N3" s="75">
        <v>0</v>
      </c>
      <c r="O3" s="75">
        <v>0</v>
      </c>
      <c r="P3" s="75">
        <v>0</v>
      </c>
      <c r="Q3" s="75">
        <v>0</v>
      </c>
      <c r="R3" s="75">
        <v>0</v>
      </c>
      <c r="S3" s="75">
        <v>0</v>
      </c>
      <c r="T3" s="75"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>
        <v>0</v>
      </c>
      <c r="AA3" s="75">
        <v>0</v>
      </c>
      <c r="AB3" s="75">
        <v>0</v>
      </c>
      <c r="AC3" s="75">
        <v>0</v>
      </c>
      <c r="AD3" s="75">
        <v>0</v>
      </c>
      <c r="AE3" s="75">
        <v>0</v>
      </c>
      <c r="AF3" s="75">
        <v>0</v>
      </c>
      <c r="AG3" s="75">
        <v>0</v>
      </c>
      <c r="AH3" s="75">
        <v>0</v>
      </c>
      <c r="AI3" s="75">
        <v>0</v>
      </c>
      <c r="AJ3" s="75">
        <v>0</v>
      </c>
      <c r="AK3" s="75">
        <v>0</v>
      </c>
      <c r="AL3" s="75">
        <v>0</v>
      </c>
      <c r="AM3" s="75">
        <v>0</v>
      </c>
      <c r="AN3" s="75">
        <v>0</v>
      </c>
      <c r="AO3" s="75">
        <v>0</v>
      </c>
      <c r="AP3" s="75">
        <v>0</v>
      </c>
      <c r="AQ3" s="75">
        <v>0</v>
      </c>
      <c r="AR3" s="75">
        <v>0</v>
      </c>
      <c r="AS3" s="75">
        <v>0</v>
      </c>
      <c r="AT3" s="75">
        <v>0</v>
      </c>
      <c r="AU3" s="75">
        <v>0</v>
      </c>
      <c r="AV3" s="75">
        <v>0</v>
      </c>
      <c r="AW3" s="75">
        <v>0</v>
      </c>
      <c r="AX3" s="75">
        <v>0</v>
      </c>
      <c r="AY3" s="75">
        <v>0</v>
      </c>
      <c r="AZ3" s="75">
        <v>0</v>
      </c>
    </row>
    <row r="4" spans="1:52" ht="15" customHeight="1" x14ac:dyDescent="0.25">
      <c r="A4" s="1" t="s">
        <v>14683</v>
      </c>
      <c r="B4" s="75">
        <f>IF(ISNUMBER('Fuel Forecast'!$D$45),'Fuel Forecast'!$D$45*(1+'Fuel Forecast'!$G$45)^(B$1-Assumptions!$B$4)*IF('Fuel Forecast'!$F$45&gt;1,(1+('Fuel Forecast'!$F$45-1)*(1-'Fuel Forecast'!$H$45)^(B$1-Assumptions!$B$4))/'Fuel Forecast'!$F$45,1)/Assumptions!$B$12,999999999)</f>
        <v>2437.2485365586058</v>
      </c>
      <c r="C4" s="75">
        <f>IF(ISNUMBER('Fuel Forecast'!$D$45),'Fuel Forecast'!$D$45*(1+'Fuel Forecast'!$G$45)^(C$1-Assumptions!$B$4)*IF('Fuel Forecast'!$F$45&gt;1,(1+('Fuel Forecast'!$F$45-1)*(1-'Fuel Forecast'!$H$45)^(C$1-Assumptions!$B$4))/'Fuel Forecast'!$F$45,1)/Assumptions!$B$12,999999999)</f>
        <v>2437.2485365586058</v>
      </c>
      <c r="D4" s="75">
        <f>IF(ISNUMBER('Fuel Forecast'!$D$45),'Fuel Forecast'!$D$45*(1+'Fuel Forecast'!$G$45)^(D$1-Assumptions!$B$4)*IF('Fuel Forecast'!$F$45&gt;1,(1+('Fuel Forecast'!$F$45-1)*(1-'Fuel Forecast'!$H$45)^(D$1-Assumptions!$B$4))/'Fuel Forecast'!$F$45,1)/Assumptions!$B$12,999999999)</f>
        <v>2437.2485365586058</v>
      </c>
      <c r="E4" s="75">
        <f>IF(ISNUMBER('Fuel Forecast'!$D$45),'Fuel Forecast'!$D$45*(1+'Fuel Forecast'!$G$45)^(E$1-Assumptions!$B$4)*IF('Fuel Forecast'!$F$45&gt;1,(1+('Fuel Forecast'!$F$45-1)*(1-'Fuel Forecast'!$H$45)^(E$1-Assumptions!$B$4))/'Fuel Forecast'!$F$45,1)/Assumptions!$B$12,999999999)</f>
        <v>2437.2485365586058</v>
      </c>
      <c r="F4" s="75">
        <f>IF(ISNUMBER('Fuel Forecast'!$D$45),'Fuel Forecast'!$D$45*(1+'Fuel Forecast'!$G$45)^(F$1-Assumptions!$B$4)*IF('Fuel Forecast'!$F$45&gt;1,(1+('Fuel Forecast'!$F$45-1)*(1-'Fuel Forecast'!$H$45)^(F$1-Assumptions!$B$4))/'Fuel Forecast'!$F$45,1)/Assumptions!$B$12,999999999)</f>
        <v>2437.2485365586058</v>
      </c>
      <c r="G4" s="75">
        <f>IF(ISNUMBER('Fuel Forecast'!$D$45),'Fuel Forecast'!$D$45*(1+'Fuel Forecast'!$G$45)^(G$1-Assumptions!$B$4)*IF('Fuel Forecast'!$F$45&gt;1,(1+('Fuel Forecast'!$F$45-1)*(1-'Fuel Forecast'!$H$45)^(G$1-Assumptions!$B$4))/'Fuel Forecast'!$F$45,1)/Assumptions!$B$12,999999999)</f>
        <v>2437.2485365586058</v>
      </c>
      <c r="H4" s="75">
        <f>IF(ISNUMBER('Fuel Forecast'!$D$45),'Fuel Forecast'!$D$45*(1+'Fuel Forecast'!$G$45)^(H$1-Assumptions!$B$4)*IF('Fuel Forecast'!$F$45&gt;1,(1+('Fuel Forecast'!$F$45-1)*(1-'Fuel Forecast'!$H$45)^(H$1-Assumptions!$B$4))/'Fuel Forecast'!$F$45,1)/Assumptions!$B$12,999999999)</f>
        <v>2437.2485365586058</v>
      </c>
      <c r="I4" s="75">
        <f>IF(ISNUMBER('Fuel Forecast'!$D$45),'Fuel Forecast'!$D$45*(1+'Fuel Forecast'!$G$45)^(I$1-Assumptions!$B$4)*IF('Fuel Forecast'!$F$45&gt;1,(1+('Fuel Forecast'!$F$45-1)*(1-'Fuel Forecast'!$H$45)^(I$1-Assumptions!$B$4))/'Fuel Forecast'!$F$45,1)/Assumptions!$B$12,999999999)</f>
        <v>2437.2485365586058</v>
      </c>
      <c r="J4" s="75">
        <f>IF(ISNUMBER('Fuel Forecast'!$D$45),'Fuel Forecast'!$D$45*(1+'Fuel Forecast'!$G$45)^(J$1-Assumptions!$B$4)*IF('Fuel Forecast'!$F$45&gt;1,(1+('Fuel Forecast'!$F$45-1)*(1-'Fuel Forecast'!$H$45)^(J$1-Assumptions!$B$4))/'Fuel Forecast'!$F$45,1)/Assumptions!$B$12,999999999)</f>
        <v>2437.2485365586058</v>
      </c>
      <c r="K4" s="75">
        <f>IF(ISNUMBER('Fuel Forecast'!$D$45),'Fuel Forecast'!$D$45*(1+'Fuel Forecast'!$G$45)^(K$1-Assumptions!$B$4)*IF('Fuel Forecast'!$F$45&gt;1,(1+('Fuel Forecast'!$F$45-1)*(1-'Fuel Forecast'!$H$45)^(K$1-Assumptions!$B$4))/'Fuel Forecast'!$F$45,1)/Assumptions!$B$12,999999999)</f>
        <v>2437.2485365586058</v>
      </c>
      <c r="L4" s="75">
        <f>IF(ISNUMBER('Fuel Forecast'!$D$45),'Fuel Forecast'!$D$45*(1+'Fuel Forecast'!$G$45)^(L$1-Assumptions!$B$4)*IF('Fuel Forecast'!$F$45&gt;1,(1+('Fuel Forecast'!$F$45-1)*(1-'Fuel Forecast'!$H$45)^(L$1-Assumptions!$B$4))/'Fuel Forecast'!$F$45,1)/Assumptions!$B$12,999999999)</f>
        <v>2437.2485365586058</v>
      </c>
      <c r="M4" s="75">
        <f>IF(ISNUMBER('Fuel Forecast'!$D$45),'Fuel Forecast'!$D$45*(1+'Fuel Forecast'!$G$45)^(M$1-Assumptions!$B$4)*IF('Fuel Forecast'!$F$45&gt;1,(1+('Fuel Forecast'!$F$45-1)*(1-'Fuel Forecast'!$H$45)^(M$1-Assumptions!$B$4))/'Fuel Forecast'!$F$45,1)/Assumptions!$B$12,999999999)</f>
        <v>2437.2485365586058</v>
      </c>
      <c r="N4" s="75">
        <f>IF(ISNUMBER('Fuel Forecast'!$D$45),'Fuel Forecast'!$D$45*(1+'Fuel Forecast'!$G$45)^(N$1-Assumptions!$B$4)*IF('Fuel Forecast'!$F$45&gt;1,(1+('Fuel Forecast'!$F$45-1)*(1-'Fuel Forecast'!$H$45)^(N$1-Assumptions!$B$4))/'Fuel Forecast'!$F$45,1)/Assumptions!$B$12,999999999)</f>
        <v>2437.2485365586058</v>
      </c>
      <c r="O4" s="75">
        <f>IF(ISNUMBER('Fuel Forecast'!$D$45),'Fuel Forecast'!$D$45*(1+'Fuel Forecast'!$G$45)^(O$1-Assumptions!$B$4)*IF('Fuel Forecast'!$F$45&gt;1,(1+('Fuel Forecast'!$F$45-1)*(1-'Fuel Forecast'!$H$45)^(O$1-Assumptions!$B$4))/'Fuel Forecast'!$F$45,1)/Assumptions!$B$12,999999999)</f>
        <v>2437.2485365586058</v>
      </c>
      <c r="P4" s="75">
        <f>IF(ISNUMBER('Fuel Forecast'!$D$45),'Fuel Forecast'!$D$45*(1+'Fuel Forecast'!$G$45)^(P$1-Assumptions!$B$4)*IF('Fuel Forecast'!$F$45&gt;1,(1+('Fuel Forecast'!$F$45-1)*(1-'Fuel Forecast'!$H$45)^(P$1-Assumptions!$B$4))/'Fuel Forecast'!$F$45,1)/Assumptions!$B$12,999999999)</f>
        <v>2437.2485365586058</v>
      </c>
      <c r="Q4" s="75">
        <f>IF(ISNUMBER('Fuel Forecast'!$D$45),'Fuel Forecast'!$D$45*(1+'Fuel Forecast'!$G$45)^(Q$1-Assumptions!$B$4)*IF('Fuel Forecast'!$F$45&gt;1,(1+('Fuel Forecast'!$F$45-1)*(1-'Fuel Forecast'!$H$45)^(Q$1-Assumptions!$B$4))/'Fuel Forecast'!$F$45,1)/Assumptions!$B$12,999999999)</f>
        <v>2437.2485365586058</v>
      </c>
      <c r="R4" s="75">
        <f>IF(ISNUMBER('Fuel Forecast'!$D$45),'Fuel Forecast'!$D$45*(1+'Fuel Forecast'!$G$45)^(R$1-Assumptions!$B$4)*IF('Fuel Forecast'!$F$45&gt;1,(1+('Fuel Forecast'!$F$45-1)*(1-'Fuel Forecast'!$H$45)^(R$1-Assumptions!$B$4))/'Fuel Forecast'!$F$45,1)/Assumptions!$B$12,999999999)</f>
        <v>2437.2485365586058</v>
      </c>
      <c r="S4" s="75">
        <f>IF(ISNUMBER('Fuel Forecast'!$D$45),'Fuel Forecast'!$D$45*(1+'Fuel Forecast'!$G$45)^(S$1-Assumptions!$B$4)*IF('Fuel Forecast'!$F$45&gt;1,(1+('Fuel Forecast'!$F$45-1)*(1-'Fuel Forecast'!$H$45)^(S$1-Assumptions!$B$4))/'Fuel Forecast'!$F$45,1)/Assumptions!$B$12,999999999)</f>
        <v>2437.2485365586058</v>
      </c>
      <c r="T4" s="75">
        <f>IF(ISNUMBER('Fuel Forecast'!$D$45),'Fuel Forecast'!$D$45*(1+'Fuel Forecast'!$G$45)^(T$1-Assumptions!$B$4)*IF('Fuel Forecast'!$F$45&gt;1,(1+('Fuel Forecast'!$F$45-1)*(1-'Fuel Forecast'!$H$45)^(T$1-Assumptions!$B$4))/'Fuel Forecast'!$F$45,1)/Assumptions!$B$12,999999999)</f>
        <v>2437.2485365586058</v>
      </c>
      <c r="U4" s="75">
        <f>IF(ISNUMBER('Fuel Forecast'!$D$45),'Fuel Forecast'!$D$45*(1+'Fuel Forecast'!$G$45)^(U$1-Assumptions!$B$4)*IF('Fuel Forecast'!$F$45&gt;1,(1+('Fuel Forecast'!$F$45-1)*(1-'Fuel Forecast'!$H$45)^(U$1-Assumptions!$B$4))/'Fuel Forecast'!$F$45,1)/Assumptions!$B$12,999999999)</f>
        <v>2437.2485365586058</v>
      </c>
      <c r="V4" s="75">
        <f>IF(ISNUMBER('Fuel Forecast'!$D$45),'Fuel Forecast'!$D$45*(1+'Fuel Forecast'!$G$45)^(V$1-Assumptions!$B$4)*IF('Fuel Forecast'!$F$45&gt;1,(1+('Fuel Forecast'!$F$45-1)*(1-'Fuel Forecast'!$H$45)^(V$1-Assumptions!$B$4))/'Fuel Forecast'!$F$45,1)/Assumptions!$B$12,999999999)</f>
        <v>2437.2485365586058</v>
      </c>
      <c r="W4" s="75">
        <f>IF(ISNUMBER('Fuel Forecast'!$D$45),'Fuel Forecast'!$D$45*(1+'Fuel Forecast'!$G$45)^(W$1-Assumptions!$B$4)*IF('Fuel Forecast'!$F$45&gt;1,(1+('Fuel Forecast'!$F$45-1)*(1-'Fuel Forecast'!$H$45)^(W$1-Assumptions!$B$4))/'Fuel Forecast'!$F$45,1)/Assumptions!$B$12,999999999)</f>
        <v>2437.2485365586058</v>
      </c>
      <c r="X4" s="75">
        <f>IF(ISNUMBER('Fuel Forecast'!$D$45),'Fuel Forecast'!$D$45*(1+'Fuel Forecast'!$G$45)^(X$1-Assumptions!$B$4)*IF('Fuel Forecast'!$F$45&gt;1,(1+('Fuel Forecast'!$F$45-1)*(1-'Fuel Forecast'!$H$45)^(X$1-Assumptions!$B$4))/'Fuel Forecast'!$F$45,1)/Assumptions!$B$12,999999999)</f>
        <v>2437.2485365586058</v>
      </c>
      <c r="Y4" s="75">
        <f>IF(ISNUMBER('Fuel Forecast'!$D$45),'Fuel Forecast'!$D$45*(1+'Fuel Forecast'!$G$45)^(Y$1-Assumptions!$B$4)*IF('Fuel Forecast'!$F$45&gt;1,(1+('Fuel Forecast'!$F$45-1)*(1-'Fuel Forecast'!$H$45)^(Y$1-Assumptions!$B$4))/'Fuel Forecast'!$F$45,1)/Assumptions!$B$12,999999999)</f>
        <v>2437.2485365586058</v>
      </c>
      <c r="Z4" s="75">
        <f>IF(ISNUMBER('Fuel Forecast'!$D$45),'Fuel Forecast'!$D$45*(1+'Fuel Forecast'!$G$45)^(Z$1-Assumptions!$B$4)*IF('Fuel Forecast'!$F$45&gt;1,(1+('Fuel Forecast'!$F$45-1)*(1-'Fuel Forecast'!$H$45)^(Z$1-Assumptions!$B$4))/'Fuel Forecast'!$F$45,1)/Assumptions!$B$12,999999999)</f>
        <v>2437.2485365586058</v>
      </c>
      <c r="AA4" s="75">
        <f>IF(ISNUMBER('Fuel Forecast'!$D$45),'Fuel Forecast'!$D$45*(1+'Fuel Forecast'!$G$45)^(AA$1-Assumptions!$B$4)*IF('Fuel Forecast'!$F$45&gt;1,(1+('Fuel Forecast'!$F$45-1)*(1-'Fuel Forecast'!$H$45)^(AA$1-Assumptions!$B$4))/'Fuel Forecast'!$F$45,1)/Assumptions!$B$12,999999999)</f>
        <v>2437.2485365586058</v>
      </c>
      <c r="AB4" s="75">
        <f>IF(ISNUMBER('Fuel Forecast'!$D$45),'Fuel Forecast'!$D$45*(1+'Fuel Forecast'!$G$45)^(AB$1-Assumptions!$B$4)*IF('Fuel Forecast'!$F$45&gt;1,(1+('Fuel Forecast'!$F$45-1)*(1-'Fuel Forecast'!$H$45)^(AB$1-Assumptions!$B$4))/'Fuel Forecast'!$F$45,1)/Assumptions!$B$12,999999999)</f>
        <v>2437.2485365586058</v>
      </c>
      <c r="AC4" s="75">
        <f>IF(ISNUMBER('Fuel Forecast'!$D$45),'Fuel Forecast'!$D$45*(1+'Fuel Forecast'!$G$45)^(AC$1-Assumptions!$B$4)*IF('Fuel Forecast'!$F$45&gt;1,(1+('Fuel Forecast'!$F$45-1)*(1-'Fuel Forecast'!$H$45)^(AC$1-Assumptions!$B$4))/'Fuel Forecast'!$F$45,1)/Assumptions!$B$12,999999999)</f>
        <v>2437.2485365586058</v>
      </c>
      <c r="AD4" s="75">
        <f>IF(ISNUMBER('Fuel Forecast'!$D$45),'Fuel Forecast'!$D$45*(1+'Fuel Forecast'!$G$45)^(AD$1-Assumptions!$B$4)*IF('Fuel Forecast'!$F$45&gt;1,(1+('Fuel Forecast'!$F$45-1)*(1-'Fuel Forecast'!$H$45)^(AD$1-Assumptions!$B$4))/'Fuel Forecast'!$F$45,1)/Assumptions!$B$12,999999999)</f>
        <v>2437.2485365586058</v>
      </c>
      <c r="AE4" s="75">
        <f>IF(ISNUMBER('Fuel Forecast'!$D$45),'Fuel Forecast'!$D$45*(1+'Fuel Forecast'!$G$45)^(AE$1-Assumptions!$B$4)*IF('Fuel Forecast'!$F$45&gt;1,(1+('Fuel Forecast'!$F$45-1)*(1-'Fuel Forecast'!$H$45)^(AE$1-Assumptions!$B$4))/'Fuel Forecast'!$F$45,1)/Assumptions!$B$12,999999999)</f>
        <v>2437.2485365586058</v>
      </c>
      <c r="AF4" s="75">
        <f>IF(ISNUMBER('Fuel Forecast'!$D$45),'Fuel Forecast'!$D$45*(1+'Fuel Forecast'!$G$45)^(AF$1-Assumptions!$B$4)*IF('Fuel Forecast'!$F$45&gt;1,(1+('Fuel Forecast'!$F$45-1)*(1-'Fuel Forecast'!$H$45)^(AF$1-Assumptions!$B$4))/'Fuel Forecast'!$F$45,1)/Assumptions!$B$12,999999999)</f>
        <v>2437.2485365586058</v>
      </c>
      <c r="AG4" s="75">
        <f>IF(ISNUMBER('Fuel Forecast'!$D$45),'Fuel Forecast'!$D$45*(1+'Fuel Forecast'!$G$45)^(AG$1-Assumptions!$B$4)*IF('Fuel Forecast'!$F$45&gt;1,(1+('Fuel Forecast'!$F$45-1)*(1-'Fuel Forecast'!$H$45)^(AG$1-Assumptions!$B$4))/'Fuel Forecast'!$F$45,1)/Assumptions!$B$12,999999999)</f>
        <v>2437.2485365586058</v>
      </c>
      <c r="AH4" s="75">
        <f>IF(ISNUMBER('Fuel Forecast'!$D$45),'Fuel Forecast'!$D$45*(1+'Fuel Forecast'!$G$45)^(AH$1-Assumptions!$B$4)*IF('Fuel Forecast'!$F$45&gt;1,(1+('Fuel Forecast'!$F$45-1)*(1-'Fuel Forecast'!$H$45)^(AH$1-Assumptions!$B$4))/'Fuel Forecast'!$F$45,1)/Assumptions!$B$12,999999999)</f>
        <v>2437.2485365586058</v>
      </c>
      <c r="AI4" s="75">
        <f>IF(ISNUMBER('Fuel Forecast'!$D$45),'Fuel Forecast'!$D$45*(1+'Fuel Forecast'!$G$45)^(AI$1-Assumptions!$B$4)*IF('Fuel Forecast'!$F$45&gt;1,(1+('Fuel Forecast'!$F$45-1)*(1-'Fuel Forecast'!$H$45)^(AI$1-Assumptions!$B$4))/'Fuel Forecast'!$F$45,1)/Assumptions!$B$12,999999999)</f>
        <v>2437.2485365586058</v>
      </c>
      <c r="AJ4" s="75">
        <f>IF(ISNUMBER('Fuel Forecast'!$D$45),'Fuel Forecast'!$D$45*(1+'Fuel Forecast'!$G$45)^(AJ$1-Assumptions!$B$4)*IF('Fuel Forecast'!$F$45&gt;1,(1+('Fuel Forecast'!$F$45-1)*(1-'Fuel Forecast'!$H$45)^(AJ$1-Assumptions!$B$4))/'Fuel Forecast'!$F$45,1)/Assumptions!$B$12,999999999)</f>
        <v>2437.2485365586058</v>
      </c>
      <c r="AK4" s="75">
        <f>IF(ISNUMBER('Fuel Forecast'!$D$45),'Fuel Forecast'!$D$45*(1+'Fuel Forecast'!$G$45)^(AK$1-Assumptions!$B$4)*IF('Fuel Forecast'!$F$45&gt;1,(1+('Fuel Forecast'!$F$45-1)*(1-'Fuel Forecast'!$H$45)^(AK$1-Assumptions!$B$4))/'Fuel Forecast'!$F$45,1)/Assumptions!$B$12,999999999)</f>
        <v>2437.2485365586058</v>
      </c>
      <c r="AL4" s="75">
        <f>IF(ISNUMBER('Fuel Forecast'!$D$45),'Fuel Forecast'!$D$45*(1+'Fuel Forecast'!$G$45)^(AL$1-Assumptions!$B$4)*IF('Fuel Forecast'!$F$45&gt;1,(1+('Fuel Forecast'!$F$45-1)*(1-'Fuel Forecast'!$H$45)^(AL$1-Assumptions!$B$4))/'Fuel Forecast'!$F$45,1)/Assumptions!$B$12,999999999)</f>
        <v>2437.2485365586058</v>
      </c>
      <c r="AM4" s="75">
        <f>IF(ISNUMBER('Fuel Forecast'!$D$45),'Fuel Forecast'!$D$45*(1+'Fuel Forecast'!$G$45)^(AM$1-Assumptions!$B$4)*IF('Fuel Forecast'!$F$45&gt;1,(1+('Fuel Forecast'!$F$45-1)*(1-'Fuel Forecast'!$H$45)^(AM$1-Assumptions!$B$4))/'Fuel Forecast'!$F$45,1)/Assumptions!$B$12,999999999)</f>
        <v>2437.2485365586058</v>
      </c>
      <c r="AN4" s="75">
        <f>IF(ISNUMBER('Fuel Forecast'!$D$45),'Fuel Forecast'!$D$45*(1+'Fuel Forecast'!$G$45)^(AN$1-Assumptions!$B$4)*IF('Fuel Forecast'!$F$45&gt;1,(1+('Fuel Forecast'!$F$45-1)*(1-'Fuel Forecast'!$H$45)^(AN$1-Assumptions!$B$4))/'Fuel Forecast'!$F$45,1)/Assumptions!$B$12,999999999)</f>
        <v>2437.2485365586058</v>
      </c>
      <c r="AO4" s="75">
        <f>IF(ISNUMBER('Fuel Forecast'!$D$45),'Fuel Forecast'!$D$45*(1+'Fuel Forecast'!$G$45)^(AO$1-Assumptions!$B$4)*IF('Fuel Forecast'!$F$45&gt;1,(1+('Fuel Forecast'!$F$45-1)*(1-'Fuel Forecast'!$H$45)^(AO$1-Assumptions!$B$4))/'Fuel Forecast'!$F$45,1)/Assumptions!$B$12,999999999)</f>
        <v>2437.2485365586058</v>
      </c>
      <c r="AP4" s="75">
        <f>IF(ISNUMBER('Fuel Forecast'!$D$45),'Fuel Forecast'!$D$45*(1+'Fuel Forecast'!$G$45)^(AP$1-Assumptions!$B$4)*IF('Fuel Forecast'!$F$45&gt;1,(1+('Fuel Forecast'!$F$45-1)*(1-'Fuel Forecast'!$H$45)^(AP$1-Assumptions!$B$4))/'Fuel Forecast'!$F$45,1)/Assumptions!$B$12,999999999)</f>
        <v>2437.2485365586058</v>
      </c>
      <c r="AQ4" s="75">
        <f>IF(ISNUMBER('Fuel Forecast'!$D$45),'Fuel Forecast'!$D$45*(1+'Fuel Forecast'!$G$45)^(AQ$1-Assumptions!$B$4)*IF('Fuel Forecast'!$F$45&gt;1,(1+('Fuel Forecast'!$F$45-1)*(1-'Fuel Forecast'!$H$45)^(AQ$1-Assumptions!$B$4))/'Fuel Forecast'!$F$45,1)/Assumptions!$B$12,999999999)</f>
        <v>2437.2485365586058</v>
      </c>
      <c r="AR4" s="75">
        <f>IF(ISNUMBER('Fuel Forecast'!$D$45),'Fuel Forecast'!$D$45*(1+'Fuel Forecast'!$G$45)^(AR$1-Assumptions!$B$4)*IF('Fuel Forecast'!$F$45&gt;1,(1+('Fuel Forecast'!$F$45-1)*(1-'Fuel Forecast'!$H$45)^(AR$1-Assumptions!$B$4))/'Fuel Forecast'!$F$45,1)/Assumptions!$B$12,999999999)</f>
        <v>2437.2485365586058</v>
      </c>
      <c r="AS4" s="75">
        <f>IF(ISNUMBER('Fuel Forecast'!$D$45),'Fuel Forecast'!$D$45*(1+'Fuel Forecast'!$G$45)^(AS$1-Assumptions!$B$4)*IF('Fuel Forecast'!$F$45&gt;1,(1+('Fuel Forecast'!$F$45-1)*(1-'Fuel Forecast'!$H$45)^(AS$1-Assumptions!$B$4))/'Fuel Forecast'!$F$45,1)/Assumptions!$B$12,999999999)</f>
        <v>2437.2485365586058</v>
      </c>
      <c r="AT4" s="75">
        <f>IF(ISNUMBER('Fuel Forecast'!$D$45),'Fuel Forecast'!$D$45*(1+'Fuel Forecast'!$G$45)^(AT$1-Assumptions!$B$4)*IF('Fuel Forecast'!$F$45&gt;1,(1+('Fuel Forecast'!$F$45-1)*(1-'Fuel Forecast'!$H$45)^(AT$1-Assumptions!$B$4))/'Fuel Forecast'!$F$45,1)/Assumptions!$B$12,999999999)</f>
        <v>2437.2485365586058</v>
      </c>
      <c r="AU4" s="75">
        <f>IF(ISNUMBER('Fuel Forecast'!$D$45),'Fuel Forecast'!$D$45*(1+'Fuel Forecast'!$G$45)^(AU$1-Assumptions!$B$4)*IF('Fuel Forecast'!$F$45&gt;1,(1+('Fuel Forecast'!$F$45-1)*(1-'Fuel Forecast'!$H$45)^(AU$1-Assumptions!$B$4))/'Fuel Forecast'!$F$45,1)/Assumptions!$B$12,999999999)</f>
        <v>2437.2485365586058</v>
      </c>
      <c r="AV4" s="75">
        <f>IF(ISNUMBER('Fuel Forecast'!$D$45),'Fuel Forecast'!$D$45*(1+'Fuel Forecast'!$G$45)^(AV$1-Assumptions!$B$4)*IF('Fuel Forecast'!$F$45&gt;1,(1+('Fuel Forecast'!$F$45-1)*(1-'Fuel Forecast'!$H$45)^(AV$1-Assumptions!$B$4))/'Fuel Forecast'!$F$45,1)/Assumptions!$B$12,999999999)</f>
        <v>2437.2485365586058</v>
      </c>
      <c r="AW4" s="75">
        <f>IF(ISNUMBER('Fuel Forecast'!$D$45),'Fuel Forecast'!$D$45*(1+'Fuel Forecast'!$G$45)^(AW$1-Assumptions!$B$4)*IF('Fuel Forecast'!$F$45&gt;1,(1+('Fuel Forecast'!$F$45-1)*(1-'Fuel Forecast'!$H$45)^(AW$1-Assumptions!$B$4))/'Fuel Forecast'!$F$45,1)/Assumptions!$B$12,999999999)</f>
        <v>2437.2485365586058</v>
      </c>
      <c r="AX4" s="75">
        <f>IF(ISNUMBER('Fuel Forecast'!$D$45),'Fuel Forecast'!$D$45*(1+'Fuel Forecast'!$G$45)^(AX$1-Assumptions!$B$4)*IF('Fuel Forecast'!$F$45&gt;1,(1+('Fuel Forecast'!$F$45-1)*(1-'Fuel Forecast'!$H$45)^(AX$1-Assumptions!$B$4))/'Fuel Forecast'!$F$45,1)/Assumptions!$B$12,999999999)</f>
        <v>2437.2485365586058</v>
      </c>
      <c r="AY4" s="75">
        <f>IF(ISNUMBER('Fuel Forecast'!$D$45),'Fuel Forecast'!$D$45*(1+'Fuel Forecast'!$G$45)^(AY$1-Assumptions!$B$4)*IF('Fuel Forecast'!$F$45&gt;1,(1+('Fuel Forecast'!$F$45-1)*(1-'Fuel Forecast'!$H$45)^(AY$1-Assumptions!$B$4))/'Fuel Forecast'!$F$45,1)/Assumptions!$B$12,999999999)</f>
        <v>2437.2485365586058</v>
      </c>
      <c r="AZ4" s="75">
        <f>IF(ISNUMBER('Fuel Forecast'!$D$45),'Fuel Forecast'!$D$45*(1+'Fuel Forecast'!$G$45)^(AZ$1-Assumptions!$B$4)*IF('Fuel Forecast'!$F$45&gt;1,(1+('Fuel Forecast'!$F$45-1)*(1-'Fuel Forecast'!$H$45)^(AZ$1-Assumptions!$B$4))/'Fuel Forecast'!$F$45,1)/Assumptions!$B$12,999999999)</f>
        <v>2437.2485365586058</v>
      </c>
    </row>
    <row r="5" spans="1:52" ht="15" customHeight="1" x14ac:dyDescent="0.25">
      <c r="A5" s="1" t="s">
        <v>14684</v>
      </c>
      <c r="B5" s="75">
        <v>0</v>
      </c>
      <c r="C5" s="75">
        <v>0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  <c r="I5" s="75">
        <v>0</v>
      </c>
      <c r="J5" s="75">
        <v>0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>
        <v>0</v>
      </c>
      <c r="AA5" s="75">
        <v>0</v>
      </c>
      <c r="AB5" s="75">
        <v>0</v>
      </c>
      <c r="AC5" s="75">
        <v>0</v>
      </c>
      <c r="AD5" s="75">
        <v>0</v>
      </c>
      <c r="AE5" s="75">
        <v>0</v>
      </c>
      <c r="AF5" s="75">
        <v>0</v>
      </c>
      <c r="AG5" s="75">
        <v>0</v>
      </c>
      <c r="AH5" s="75">
        <v>0</v>
      </c>
      <c r="AI5" s="75">
        <v>0</v>
      </c>
      <c r="AJ5" s="75">
        <v>0</v>
      </c>
      <c r="AK5" s="75">
        <v>0</v>
      </c>
      <c r="AL5" s="75">
        <v>0</v>
      </c>
      <c r="AM5" s="75">
        <v>0</v>
      </c>
      <c r="AN5" s="75">
        <v>0</v>
      </c>
      <c r="AO5" s="75">
        <v>0</v>
      </c>
      <c r="AP5" s="75">
        <v>0</v>
      </c>
      <c r="AQ5" s="75">
        <v>0</v>
      </c>
      <c r="AR5" s="75">
        <v>0</v>
      </c>
      <c r="AS5" s="75">
        <v>0</v>
      </c>
      <c r="AT5" s="75">
        <v>0</v>
      </c>
      <c r="AU5" s="75">
        <v>0</v>
      </c>
      <c r="AV5" s="75">
        <v>0</v>
      </c>
      <c r="AW5" s="75">
        <v>0</v>
      </c>
      <c r="AX5" s="75">
        <v>0</v>
      </c>
      <c r="AY5" s="75">
        <v>0</v>
      </c>
      <c r="AZ5" s="75">
        <v>0</v>
      </c>
    </row>
    <row r="6" spans="1:52" ht="15" customHeight="1" x14ac:dyDescent="0.25">
      <c r="A6" s="1" t="s">
        <v>14685</v>
      </c>
      <c r="B6" s="75">
        <v>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>
        <v>0</v>
      </c>
      <c r="AA6" s="75">
        <v>0</v>
      </c>
      <c r="AB6" s="75">
        <v>0</v>
      </c>
      <c r="AC6" s="75">
        <v>0</v>
      </c>
      <c r="AD6" s="75">
        <v>0</v>
      </c>
      <c r="AE6" s="75">
        <v>0</v>
      </c>
      <c r="AF6" s="75">
        <v>0</v>
      </c>
      <c r="AG6" s="75">
        <v>0</v>
      </c>
      <c r="AH6" s="75">
        <v>0</v>
      </c>
      <c r="AI6" s="75">
        <v>0</v>
      </c>
      <c r="AJ6" s="75">
        <v>0</v>
      </c>
      <c r="AK6" s="75">
        <v>0</v>
      </c>
      <c r="AL6" s="75">
        <v>0</v>
      </c>
      <c r="AM6" s="75">
        <v>0</v>
      </c>
      <c r="AN6" s="75">
        <v>0</v>
      </c>
      <c r="AO6" s="75">
        <v>0</v>
      </c>
      <c r="AP6" s="75">
        <v>0</v>
      </c>
      <c r="AQ6" s="75">
        <v>0</v>
      </c>
      <c r="AR6" s="75">
        <v>0</v>
      </c>
      <c r="AS6" s="75">
        <v>0</v>
      </c>
      <c r="AT6" s="75">
        <v>0</v>
      </c>
      <c r="AU6" s="75">
        <v>0</v>
      </c>
      <c r="AV6" s="75">
        <v>0</v>
      </c>
      <c r="AW6" s="75">
        <v>0</v>
      </c>
      <c r="AX6" s="75">
        <v>0</v>
      </c>
      <c r="AY6" s="75">
        <v>0</v>
      </c>
      <c r="AZ6" s="75">
        <v>0</v>
      </c>
    </row>
    <row r="7" spans="1:52" ht="15" customHeight="1" x14ac:dyDescent="0.25">
      <c r="A7" s="1" t="s">
        <v>122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5">
        <v>0</v>
      </c>
      <c r="AJ7" s="75">
        <v>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</row>
    <row r="8" spans="1:52" ht="15" customHeight="1" x14ac:dyDescent="0.25">
      <c r="A8" s="1" t="s">
        <v>14686</v>
      </c>
      <c r="B8" s="75">
        <v>0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75"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Summary</vt:lpstr>
      <vt:lpstr>Assumptions</vt:lpstr>
      <vt:lpstr>Fuel Price</vt:lpstr>
      <vt:lpstr>Fuel Forecast</vt:lpstr>
      <vt:lpstr>Forecast</vt:lpstr>
      <vt:lpstr>Fuel Evidence</vt:lpstr>
      <vt:lpstr>Vehicle Price</vt:lpstr>
      <vt:lpstr>Road Avg</vt:lpstr>
      <vt:lpstr>NonRoad Avg</vt:lpstr>
      <vt:lpstr>Bench NonRoad</vt:lpstr>
      <vt:lpstr>Class Rules</vt:lpstr>
      <vt:lpstr>Fuel_Rules</vt:lpstr>
      <vt:lpstr>Macro</vt:lpstr>
      <vt:lpstr>BNVP-LDVs-psgr</vt:lpstr>
      <vt:lpstr>BNVP-LDVs-frgt</vt:lpstr>
      <vt:lpstr>BNVP-HDVs-psgr</vt:lpstr>
      <vt:lpstr>BNVP-HDVs-frgt</vt:lpstr>
      <vt:lpstr>BNVP-aircraft-psgr</vt:lpstr>
      <vt:lpstr>BNVP-aircraft-frgt</vt:lpstr>
      <vt:lpstr>BNVP-rail-psgr</vt:lpstr>
      <vt:lpstr>BNVP-rail-frgt</vt:lpstr>
      <vt:lpstr>BNVP-ships-psgr</vt:lpstr>
      <vt:lpstr>BNVP-ships-frgt</vt:lpstr>
      <vt:lpstr>BNVP-motorbikes-psgr</vt:lpstr>
      <vt:lpstr>BNVP-motorbikes-frgt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Saidou Sy</dc:creator>
  <dc:description/>
  <cp:lastModifiedBy>Saidou Sy</cp:lastModifiedBy>
  <cp:revision>0</cp:revision>
  <dcterms:created xsi:type="dcterms:W3CDTF">2026-09-20T10:30:59Z</dcterms:created>
  <dcterms:modified xsi:type="dcterms:W3CDTF">2026-09-21T23:38:11Z</dcterms:modified>
  <dc:language>en-US</dc:language>
</cp:coreProperties>
</file>